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2.xml" ContentType="application/vnd.openxmlformats-officedocument.drawing+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queryTables/queryTable30.xml" ContentType="application/vnd.openxmlformats-officedocument.spreadsheetml.queryTable+xml"/>
  <Override PartName="/xl/queryTables/queryTable31.xml" ContentType="application/vnd.openxmlformats-officedocument.spreadsheetml.queryTable+xml"/>
  <Override PartName="/xl/queryTables/queryTable32.xml" ContentType="application/vnd.openxmlformats-officedocument.spreadsheetml.queryTable+xml"/>
  <Override PartName="/xl/queryTables/queryTable33.xml" ContentType="application/vnd.openxmlformats-officedocument.spreadsheetml.queryTable+xml"/>
  <Override PartName="/xl/queryTables/queryTable34.xml" ContentType="application/vnd.openxmlformats-officedocument.spreadsheetml.queryTable+xml"/>
  <Override PartName="/xl/queryTables/queryTable35.xml" ContentType="application/vnd.openxmlformats-officedocument.spreadsheetml.queryTable+xml"/>
  <Override PartName="/xl/queryTables/queryTable36.xml" ContentType="application/vnd.openxmlformats-officedocument.spreadsheetml.queryTable+xml"/>
  <Override PartName="/xl/queryTables/queryTable37.xml" ContentType="application/vnd.openxmlformats-officedocument.spreadsheetml.queryTable+xml"/>
  <Override PartName="/xl/queryTables/queryTable38.xml" ContentType="application/vnd.openxmlformats-officedocument.spreadsheetml.queryTable+xml"/>
  <Override PartName="/xl/queryTables/queryTable39.xml" ContentType="application/vnd.openxmlformats-officedocument.spreadsheetml.queryTable+xml"/>
  <Override PartName="/xl/queryTables/queryTable40.xml" ContentType="application/vnd.openxmlformats-officedocument.spreadsheetml.queryTable+xml"/>
  <Override PartName="/xl/queryTables/queryTable41.xml" ContentType="application/vnd.openxmlformats-officedocument.spreadsheetml.queryTable+xml"/>
  <Override PartName="/xl/queryTables/queryTable42.xml" ContentType="application/vnd.openxmlformats-officedocument.spreadsheetml.queryTable+xml"/>
  <Override PartName="/xl/queryTables/queryTable43.xml" ContentType="application/vnd.openxmlformats-officedocument.spreadsheetml.queryTable+xml"/>
  <Override PartName="/xl/queryTables/queryTable44.xml" ContentType="application/vnd.openxmlformats-officedocument.spreadsheetml.queryTable+xml"/>
  <Override PartName="/xl/queryTables/queryTable45.xml" ContentType="application/vnd.openxmlformats-officedocument.spreadsheetml.queryTable+xml"/>
  <Override PartName="/xl/queryTables/queryTable46.xml" ContentType="application/vnd.openxmlformats-officedocument.spreadsheetml.queryTable+xml"/>
  <Override PartName="/xl/queryTables/queryTable47.xml" ContentType="application/vnd.openxmlformats-officedocument.spreadsheetml.queryTable+xml"/>
  <Override PartName="/xl/queryTables/queryTable48.xml" ContentType="application/vnd.openxmlformats-officedocument.spreadsheetml.queryTable+xml"/>
  <Override PartName="/xl/queryTables/queryTable49.xml" ContentType="application/vnd.openxmlformats-officedocument.spreadsheetml.queryTable+xml"/>
  <Override PartName="/xl/queryTables/queryTable50.xml" ContentType="application/vnd.openxmlformats-officedocument.spreadsheetml.queryTable+xml"/>
  <Override PartName="/xl/queryTables/queryTable51.xml" ContentType="application/vnd.openxmlformats-officedocument.spreadsheetml.queryTable+xml"/>
  <Override PartName="/xl/queryTables/queryTable52.xml" ContentType="application/vnd.openxmlformats-officedocument.spreadsheetml.queryTable+xml"/>
  <Override PartName="/xl/queryTables/queryTable53.xml" ContentType="application/vnd.openxmlformats-officedocument.spreadsheetml.queryTable+xml"/>
  <Override PartName="/xl/queryTables/queryTable54.xml" ContentType="application/vnd.openxmlformats-officedocument.spreadsheetml.queryTable+xml"/>
  <Override PartName="/xl/queryTables/queryTable55.xml" ContentType="application/vnd.openxmlformats-officedocument.spreadsheetml.queryTable+xml"/>
  <Override PartName="/xl/queryTables/queryTable56.xml" ContentType="application/vnd.openxmlformats-officedocument.spreadsheetml.queryTable+xml"/>
  <Override PartName="/xl/queryTables/queryTable57.xml" ContentType="application/vnd.openxmlformats-officedocument.spreadsheetml.queryTable+xml"/>
  <Override PartName="/xl/queryTables/queryTable58.xml" ContentType="application/vnd.openxmlformats-officedocument.spreadsheetml.queryTable+xml"/>
  <Override PartName="/xl/queryTables/queryTable59.xml" ContentType="application/vnd.openxmlformats-officedocument.spreadsheetml.queryTable+xml"/>
  <Override PartName="/xl/queryTables/queryTable60.xml" ContentType="application/vnd.openxmlformats-officedocument.spreadsheetml.queryTable+xml"/>
  <Override PartName="/xl/queryTables/queryTable61.xml" ContentType="application/vnd.openxmlformats-officedocument.spreadsheetml.queryTable+xml"/>
  <Override PartName="/xl/queryTables/queryTable62.xml" ContentType="application/vnd.openxmlformats-officedocument.spreadsheetml.queryTable+xml"/>
  <Override PartName="/xl/queryTables/queryTable63.xml" ContentType="application/vnd.openxmlformats-officedocument.spreadsheetml.queryTable+xml"/>
  <Override PartName="/xl/queryTables/queryTable64.xml" ContentType="application/vnd.openxmlformats-officedocument.spreadsheetml.queryTable+xml"/>
  <Override PartName="/xl/queryTables/queryTable65.xml" ContentType="application/vnd.openxmlformats-officedocument.spreadsheetml.queryTable+xml"/>
  <Override PartName="/xl/queryTables/queryTable66.xml" ContentType="application/vnd.openxmlformats-officedocument.spreadsheetml.queryTable+xml"/>
  <Override PartName="/xl/queryTables/queryTable67.xml" ContentType="application/vnd.openxmlformats-officedocument.spreadsheetml.queryTable+xml"/>
  <Override PartName="/xl/queryTables/queryTable68.xml" ContentType="application/vnd.openxmlformats-officedocument.spreadsheetml.queryTable+xml"/>
  <Override PartName="/xl/queryTables/queryTable69.xml" ContentType="application/vnd.openxmlformats-officedocument.spreadsheetml.queryTable+xml"/>
  <Override PartName="/xl/queryTables/queryTable70.xml" ContentType="application/vnd.openxmlformats-officedocument.spreadsheetml.queryTable+xml"/>
  <Override PartName="/xl/queryTables/queryTable71.xml" ContentType="application/vnd.openxmlformats-officedocument.spreadsheetml.queryTable+xml"/>
  <Override PartName="/xl/queryTables/queryTable72.xml" ContentType="application/vnd.openxmlformats-officedocument.spreadsheetml.queryTable+xml"/>
  <Override PartName="/xl/queryTables/queryTable73.xml" ContentType="application/vnd.openxmlformats-officedocument.spreadsheetml.queryTable+xml"/>
  <Override PartName="/xl/queryTables/queryTable74.xml" ContentType="application/vnd.openxmlformats-officedocument.spreadsheetml.queryTable+xml"/>
  <Override PartName="/xl/queryTables/queryTable75.xml" ContentType="application/vnd.openxmlformats-officedocument.spreadsheetml.queryTable+xml"/>
  <Override PartName="/xl/queryTables/queryTable76.xml" ContentType="application/vnd.openxmlformats-officedocument.spreadsheetml.queryTable+xml"/>
  <Override PartName="/xl/queryTables/queryTable77.xml" ContentType="application/vnd.openxmlformats-officedocument.spreadsheetml.queryTable+xml"/>
  <Override PartName="/xl/queryTables/queryTable78.xml" ContentType="application/vnd.openxmlformats-officedocument.spreadsheetml.queryTable+xml"/>
  <Override PartName="/xl/queryTables/queryTable79.xml" ContentType="application/vnd.openxmlformats-officedocument.spreadsheetml.queryTable+xml"/>
  <Override PartName="/xl/queryTables/queryTable80.xml" ContentType="application/vnd.openxmlformats-officedocument.spreadsheetml.queryTable+xml"/>
  <Override PartName="/xl/queryTables/queryTable81.xml" ContentType="application/vnd.openxmlformats-officedocument.spreadsheetml.queryTable+xml"/>
  <Override PartName="/xl/queryTables/queryTable82.xml" ContentType="application/vnd.openxmlformats-officedocument.spreadsheetml.queryTable+xml"/>
  <Override PartName="/xl/queryTables/queryTable83.xml" ContentType="application/vnd.openxmlformats-officedocument.spreadsheetml.queryTable+xml"/>
  <Override PartName="/xl/queryTables/queryTable84.xml" ContentType="application/vnd.openxmlformats-officedocument.spreadsheetml.queryTable+xml"/>
  <Override PartName="/xl/queryTables/queryTable85.xml" ContentType="application/vnd.openxmlformats-officedocument.spreadsheetml.queryTable+xml"/>
  <Override PartName="/xl/queryTables/queryTable86.xml" ContentType="application/vnd.openxmlformats-officedocument.spreadsheetml.queryTable+xml"/>
  <Override PartName="/xl/queryTables/queryTable87.xml" ContentType="application/vnd.openxmlformats-officedocument.spreadsheetml.queryTable+xml"/>
  <Override PartName="/xl/queryTables/queryTable88.xml" ContentType="application/vnd.openxmlformats-officedocument.spreadsheetml.queryTable+xml"/>
  <Override PartName="/xl/queryTables/queryTable89.xml" ContentType="application/vnd.openxmlformats-officedocument.spreadsheetml.queryTable+xml"/>
  <Override PartName="/xl/queryTables/queryTable90.xml" ContentType="application/vnd.openxmlformats-officedocument.spreadsheetml.queryTable+xml"/>
  <Override PartName="/xl/queryTables/queryTable91.xml" ContentType="application/vnd.openxmlformats-officedocument.spreadsheetml.queryTable+xml"/>
  <Override PartName="/xl/queryTables/queryTable92.xml" ContentType="application/vnd.openxmlformats-officedocument.spreadsheetml.queryTable+xml"/>
  <Override PartName="/xl/queryTables/queryTable93.xml" ContentType="application/vnd.openxmlformats-officedocument.spreadsheetml.queryTable+xml"/>
  <Override PartName="/xl/queryTables/queryTable94.xml" ContentType="application/vnd.openxmlformats-officedocument.spreadsheetml.queryTable+xml"/>
  <Override PartName="/xl/queryTables/queryTable95.xml" ContentType="application/vnd.openxmlformats-officedocument.spreadsheetml.queryTable+xml"/>
  <Override PartName="/xl/queryTables/queryTable96.xml" ContentType="application/vnd.openxmlformats-officedocument.spreadsheetml.queryTable+xml"/>
  <Override PartName="/xl/queryTables/queryTable97.xml" ContentType="application/vnd.openxmlformats-officedocument.spreadsheetml.queryTable+xml"/>
  <Override PartName="/xl/queryTables/queryTable98.xml" ContentType="application/vnd.openxmlformats-officedocument.spreadsheetml.queryTable+xml"/>
  <Override PartName="/xl/queryTables/queryTable99.xml" ContentType="application/vnd.openxmlformats-officedocument.spreadsheetml.queryTable+xml"/>
  <Override PartName="/xl/queryTables/queryTable100.xml" ContentType="application/vnd.openxmlformats-officedocument.spreadsheetml.queryTable+xml"/>
  <Override PartName="/xl/queryTables/queryTable101.xml" ContentType="application/vnd.openxmlformats-officedocument.spreadsheetml.queryTable+xml"/>
  <Override PartName="/xl/queryTables/queryTable102.xml" ContentType="application/vnd.openxmlformats-officedocument.spreadsheetml.queryTable+xml"/>
  <Override PartName="/xl/queryTables/queryTable103.xml" ContentType="application/vnd.openxmlformats-officedocument.spreadsheetml.queryTable+xml"/>
  <Override PartName="/xl/queryTables/queryTable104.xml" ContentType="application/vnd.openxmlformats-officedocument.spreadsheetml.queryTable+xml"/>
  <Override PartName="/xl/queryTables/queryTable105.xml" ContentType="application/vnd.openxmlformats-officedocument.spreadsheetml.queryTable+xml"/>
  <Override PartName="/xl/queryTables/queryTable106.xml" ContentType="application/vnd.openxmlformats-officedocument.spreadsheetml.queryTable+xml"/>
  <Override PartName="/xl/queryTables/queryTable107.xml" ContentType="application/vnd.openxmlformats-officedocument.spreadsheetml.queryTable+xml"/>
  <Override PartName="/xl/queryTables/queryTable108.xml" ContentType="application/vnd.openxmlformats-officedocument.spreadsheetml.queryTable+xml"/>
  <Override PartName="/xl/queryTables/queryTable109.xml" ContentType="application/vnd.openxmlformats-officedocument.spreadsheetml.queryTable+xml"/>
  <Override PartName="/xl/queryTables/queryTable110.xml" ContentType="application/vnd.openxmlformats-officedocument.spreadsheetml.queryTable+xml"/>
  <Override PartName="/xl/queryTables/queryTable111.xml" ContentType="application/vnd.openxmlformats-officedocument.spreadsheetml.queryTable+xml"/>
  <Override PartName="/xl/queryTables/queryTable112.xml" ContentType="application/vnd.openxmlformats-officedocument.spreadsheetml.queryTable+xml"/>
  <Override PartName="/xl/queryTables/queryTable113.xml" ContentType="application/vnd.openxmlformats-officedocument.spreadsheetml.queryTable+xml"/>
  <Override PartName="/xl/queryTables/queryTable114.xml" ContentType="application/vnd.openxmlformats-officedocument.spreadsheetml.queryTable+xml"/>
  <Override PartName="/xl/queryTables/queryTable115.xml" ContentType="application/vnd.openxmlformats-officedocument.spreadsheetml.queryTable+xml"/>
  <Override PartName="/xl/queryTables/queryTable116.xml" ContentType="application/vnd.openxmlformats-officedocument.spreadsheetml.queryTable+xml"/>
  <Override PartName="/xl/queryTables/queryTable117.xml" ContentType="application/vnd.openxmlformats-officedocument.spreadsheetml.queryTable+xml"/>
  <Override PartName="/xl/queryTables/queryTable118.xml" ContentType="application/vnd.openxmlformats-officedocument.spreadsheetml.queryTable+xml"/>
  <Override PartName="/xl/queryTables/queryTable119.xml" ContentType="application/vnd.openxmlformats-officedocument.spreadsheetml.queryTable+xml"/>
  <Override PartName="/xl/queryTables/queryTable120.xml" ContentType="application/vnd.openxmlformats-officedocument.spreadsheetml.queryTable+xml"/>
  <Override PartName="/xl/queryTables/queryTable121.xml" ContentType="application/vnd.openxmlformats-officedocument.spreadsheetml.queryTable+xml"/>
  <Override PartName="/xl/queryTables/queryTable122.xml" ContentType="application/vnd.openxmlformats-officedocument.spreadsheetml.queryTable+xml"/>
  <Override PartName="/xl/queryTables/queryTable123.xml" ContentType="application/vnd.openxmlformats-officedocument.spreadsheetml.queryTable+xml"/>
  <Override PartName="/xl/queryTables/queryTable124.xml" ContentType="application/vnd.openxmlformats-officedocument.spreadsheetml.queryTable+xml"/>
  <Override PartName="/xl/queryTables/queryTable125.xml" ContentType="application/vnd.openxmlformats-officedocument.spreadsheetml.queryTable+xml"/>
  <Override PartName="/xl/queryTables/queryTable126.xml" ContentType="application/vnd.openxmlformats-officedocument.spreadsheetml.queryTable+xml"/>
  <Override PartName="/xl/queryTables/queryTable127.xml" ContentType="application/vnd.openxmlformats-officedocument.spreadsheetml.queryTable+xml"/>
  <Override PartName="/xl/queryTables/queryTable128.xml" ContentType="application/vnd.openxmlformats-officedocument.spreadsheetml.queryTable+xml"/>
  <Override PartName="/xl/queryTables/queryTable129.xml" ContentType="application/vnd.openxmlformats-officedocument.spreadsheetml.queryTable+xml"/>
  <Override PartName="/xl/queryTables/queryTable130.xml" ContentType="application/vnd.openxmlformats-officedocument.spreadsheetml.queryTable+xml"/>
  <Override PartName="/xl/queryTables/queryTable131.xml" ContentType="application/vnd.openxmlformats-officedocument.spreadsheetml.queryTable+xml"/>
  <Override PartName="/xl/queryTables/queryTable132.xml" ContentType="application/vnd.openxmlformats-officedocument.spreadsheetml.queryTable+xml"/>
  <Override PartName="/xl/queryTables/queryTable133.xml" ContentType="application/vnd.openxmlformats-officedocument.spreadsheetml.queryTable+xml"/>
  <Override PartName="/xl/queryTables/queryTable134.xml" ContentType="application/vnd.openxmlformats-officedocument.spreadsheetml.queryTable+xml"/>
  <Override PartName="/xl/queryTables/queryTable135.xml" ContentType="application/vnd.openxmlformats-officedocument.spreadsheetml.queryTable+xml"/>
  <Override PartName="/xl/queryTables/queryTable136.xml" ContentType="application/vnd.openxmlformats-officedocument.spreadsheetml.queryTable+xml"/>
  <Override PartName="/xl/queryTables/queryTable137.xml" ContentType="application/vnd.openxmlformats-officedocument.spreadsheetml.queryTable+xml"/>
  <Override PartName="/xl/queryTables/queryTable138.xml" ContentType="application/vnd.openxmlformats-officedocument.spreadsheetml.queryTable+xml"/>
  <Override PartName="/xl/queryTables/queryTable139.xml" ContentType="application/vnd.openxmlformats-officedocument.spreadsheetml.queryTable+xml"/>
  <Override PartName="/xl/queryTables/queryTable140.xml" ContentType="application/vnd.openxmlformats-officedocument.spreadsheetml.queryTable+xml"/>
  <Override PartName="/xl/queryTables/queryTable141.xml" ContentType="application/vnd.openxmlformats-officedocument.spreadsheetml.queryTable+xml"/>
  <Override PartName="/xl/queryTables/queryTable142.xml" ContentType="application/vnd.openxmlformats-officedocument.spreadsheetml.queryTable+xml"/>
  <Override PartName="/xl/queryTables/queryTable143.xml" ContentType="application/vnd.openxmlformats-officedocument.spreadsheetml.queryTable+xml"/>
  <Override PartName="/xl/queryTables/queryTable144.xml" ContentType="application/vnd.openxmlformats-officedocument.spreadsheetml.queryTable+xml"/>
  <Override PartName="/xl/queryTables/queryTable145.xml" ContentType="application/vnd.openxmlformats-officedocument.spreadsheetml.queryTable+xml"/>
  <Override PartName="/xl/queryTables/queryTable146.xml" ContentType="application/vnd.openxmlformats-officedocument.spreadsheetml.queryTable+xml"/>
  <Override PartName="/xl/queryTables/queryTable147.xml" ContentType="application/vnd.openxmlformats-officedocument.spreadsheetml.queryTable+xml"/>
  <Override PartName="/xl/queryTables/queryTable148.xml" ContentType="application/vnd.openxmlformats-officedocument.spreadsheetml.queryTable+xml"/>
  <Override PartName="/xl/queryTables/queryTable149.xml" ContentType="application/vnd.openxmlformats-officedocument.spreadsheetml.queryTable+xml"/>
  <Override PartName="/xl/queryTables/queryTable150.xml" ContentType="application/vnd.openxmlformats-officedocument.spreadsheetml.queryTable+xml"/>
  <Override PartName="/xl/queryTables/queryTable151.xml" ContentType="application/vnd.openxmlformats-officedocument.spreadsheetml.queryTable+xml"/>
  <Override PartName="/xl/queryTables/queryTable152.xml" ContentType="application/vnd.openxmlformats-officedocument.spreadsheetml.queryTable+xml"/>
  <Override PartName="/xl/queryTables/queryTable153.xml" ContentType="application/vnd.openxmlformats-officedocument.spreadsheetml.queryTable+xml"/>
  <Override PartName="/xl/queryTables/queryTable154.xml" ContentType="application/vnd.openxmlformats-officedocument.spreadsheetml.queryTable+xml"/>
  <Override PartName="/xl/queryTables/queryTable155.xml" ContentType="application/vnd.openxmlformats-officedocument.spreadsheetml.queryTable+xml"/>
  <Override PartName="/xl/queryTables/queryTable156.xml" ContentType="application/vnd.openxmlformats-officedocument.spreadsheetml.queryTable+xml"/>
  <Override PartName="/xl/queryTables/queryTable157.xml" ContentType="application/vnd.openxmlformats-officedocument.spreadsheetml.queryTable+xml"/>
  <Override PartName="/xl/queryTables/queryTable158.xml" ContentType="application/vnd.openxmlformats-officedocument.spreadsheetml.queryTable+xml"/>
  <Override PartName="/xl/queryTables/queryTable159.xml" ContentType="application/vnd.openxmlformats-officedocument.spreadsheetml.queryTable+xml"/>
  <Override PartName="/xl/queryTables/queryTable160.xml" ContentType="application/vnd.openxmlformats-officedocument.spreadsheetml.queryTable+xml"/>
  <Override PartName="/xl/queryTables/queryTable161.xml" ContentType="application/vnd.openxmlformats-officedocument.spreadsheetml.queryTable+xml"/>
  <Override PartName="/xl/queryTables/queryTable162.xml" ContentType="application/vnd.openxmlformats-officedocument.spreadsheetml.queryTable+xml"/>
  <Override PartName="/xl/queryTables/queryTable163.xml" ContentType="application/vnd.openxmlformats-officedocument.spreadsheetml.queryTable+xml"/>
  <Override PartName="/xl/queryTables/queryTable164.xml" ContentType="application/vnd.openxmlformats-officedocument.spreadsheetml.queryTable+xml"/>
  <Override PartName="/xl/queryTables/queryTable165.xml" ContentType="application/vnd.openxmlformats-officedocument.spreadsheetml.queryTable+xml"/>
  <Override PartName="/xl/queryTables/queryTable166.xml" ContentType="application/vnd.openxmlformats-officedocument.spreadsheetml.queryTable+xml"/>
  <Override PartName="/xl/queryTables/queryTable167.xml" ContentType="application/vnd.openxmlformats-officedocument.spreadsheetml.queryTable+xml"/>
  <Override PartName="/xl/queryTables/queryTable168.xml" ContentType="application/vnd.openxmlformats-officedocument.spreadsheetml.queryTable+xml"/>
  <Override PartName="/xl/queryTables/queryTable169.xml" ContentType="application/vnd.openxmlformats-officedocument.spreadsheetml.queryTable+xml"/>
  <Override PartName="/xl/queryTables/queryTable170.xml" ContentType="application/vnd.openxmlformats-officedocument.spreadsheetml.queryTable+xml"/>
  <Override PartName="/xl/queryTables/queryTable171.xml" ContentType="application/vnd.openxmlformats-officedocument.spreadsheetml.queryTable+xml"/>
  <Override PartName="/xl/queryTables/queryTable172.xml" ContentType="application/vnd.openxmlformats-officedocument.spreadsheetml.queryTable+xml"/>
  <Override PartName="/xl/queryTables/queryTable173.xml" ContentType="application/vnd.openxmlformats-officedocument.spreadsheetml.queryTable+xml"/>
  <Override PartName="/xl/queryTables/queryTable174.xml" ContentType="application/vnd.openxmlformats-officedocument.spreadsheetml.queryTable+xml"/>
  <Override PartName="/xl/queryTables/queryTable175.xml" ContentType="application/vnd.openxmlformats-officedocument.spreadsheetml.queryTable+xml"/>
  <Override PartName="/xl/queryTables/queryTable176.xml" ContentType="application/vnd.openxmlformats-officedocument.spreadsheetml.queryTable+xml"/>
  <Override PartName="/xl/queryTables/queryTable177.xml" ContentType="application/vnd.openxmlformats-officedocument.spreadsheetml.queryTable+xml"/>
  <Override PartName="/xl/queryTables/queryTable178.xml" ContentType="application/vnd.openxmlformats-officedocument.spreadsheetml.queryTable+xml"/>
  <Override PartName="/xl/queryTables/queryTable179.xml" ContentType="application/vnd.openxmlformats-officedocument.spreadsheetml.queryTable+xml"/>
  <Override PartName="/xl/queryTables/queryTable180.xml" ContentType="application/vnd.openxmlformats-officedocument.spreadsheetml.queryTable+xml"/>
  <Override PartName="/xl/queryTables/queryTable181.xml" ContentType="application/vnd.openxmlformats-officedocument.spreadsheetml.queryTable+xml"/>
  <Override PartName="/xl/queryTables/queryTable182.xml" ContentType="application/vnd.openxmlformats-officedocument.spreadsheetml.queryTable+xml"/>
  <Override PartName="/xl/queryTables/queryTable183.xml" ContentType="application/vnd.openxmlformats-officedocument.spreadsheetml.queryTable+xml"/>
  <Override PartName="/xl/queryTables/queryTable184.xml" ContentType="application/vnd.openxmlformats-officedocument.spreadsheetml.queryTable+xml"/>
  <Override PartName="/xl/queryTables/queryTable185.xml" ContentType="application/vnd.openxmlformats-officedocument.spreadsheetml.queryTable+xml"/>
  <Override PartName="/xl/queryTables/queryTable186.xml" ContentType="application/vnd.openxmlformats-officedocument.spreadsheetml.queryTable+xml"/>
  <Override PartName="/xl/queryTables/queryTable187.xml" ContentType="application/vnd.openxmlformats-officedocument.spreadsheetml.queryTable+xml"/>
  <Override PartName="/xl/queryTables/queryTable188.xml" ContentType="application/vnd.openxmlformats-officedocument.spreadsheetml.queryTable+xml"/>
  <Override PartName="/xl/queryTables/queryTable189.xml" ContentType="application/vnd.openxmlformats-officedocument.spreadsheetml.queryTable+xml"/>
  <Override PartName="/xl/queryTables/queryTable190.xml" ContentType="application/vnd.openxmlformats-officedocument.spreadsheetml.queryTable+xml"/>
  <Override PartName="/xl/queryTables/queryTable191.xml" ContentType="application/vnd.openxmlformats-officedocument.spreadsheetml.queryTable+xml"/>
  <Override PartName="/xl/queryTables/queryTable192.xml" ContentType="application/vnd.openxmlformats-officedocument.spreadsheetml.queryTable+xml"/>
  <Override PartName="/xl/queryTables/queryTable193.xml" ContentType="application/vnd.openxmlformats-officedocument.spreadsheetml.queryTable+xml"/>
  <Override PartName="/xl/queryTables/queryTable194.xml" ContentType="application/vnd.openxmlformats-officedocument.spreadsheetml.queryTable+xml"/>
  <Override PartName="/xl/queryTables/queryTable195.xml" ContentType="application/vnd.openxmlformats-officedocument.spreadsheetml.queryTable+xml"/>
  <Override PartName="/xl/queryTables/queryTable196.xml" ContentType="application/vnd.openxmlformats-officedocument.spreadsheetml.queryTable+xml"/>
  <Override PartName="/xl/queryTables/queryTable197.xml" ContentType="application/vnd.openxmlformats-officedocument.spreadsheetml.queryTable+xml"/>
  <Override PartName="/xl/queryTables/queryTable198.xml" ContentType="application/vnd.openxmlformats-officedocument.spreadsheetml.queryTable+xml"/>
  <Override PartName="/xl/queryTables/queryTable199.xml" ContentType="application/vnd.openxmlformats-officedocument.spreadsheetml.queryTable+xml"/>
  <Override PartName="/xl/queryTables/queryTable200.xml" ContentType="application/vnd.openxmlformats-officedocument.spreadsheetml.queryTable+xml"/>
  <Override PartName="/xl/queryTables/queryTable201.xml" ContentType="application/vnd.openxmlformats-officedocument.spreadsheetml.queryTable+xml"/>
  <Override PartName="/xl/queryTables/queryTable202.xml" ContentType="application/vnd.openxmlformats-officedocument.spreadsheetml.queryTable+xml"/>
  <Override PartName="/xl/queryTables/queryTable203.xml" ContentType="application/vnd.openxmlformats-officedocument.spreadsheetml.queryTable+xml"/>
  <Override PartName="/xl/queryTables/queryTable204.xml" ContentType="application/vnd.openxmlformats-officedocument.spreadsheetml.queryTable+xml"/>
  <Override PartName="/xl/queryTables/queryTable205.xml" ContentType="application/vnd.openxmlformats-officedocument.spreadsheetml.queryTable+xml"/>
  <Override PartName="/xl/queryTables/queryTable206.xml" ContentType="application/vnd.openxmlformats-officedocument.spreadsheetml.queryTable+xml"/>
  <Override PartName="/xl/queryTables/queryTable207.xml" ContentType="application/vnd.openxmlformats-officedocument.spreadsheetml.queryTable+xml"/>
  <Override PartName="/xl/queryTables/queryTable208.xml" ContentType="application/vnd.openxmlformats-officedocument.spreadsheetml.queryTable+xml"/>
  <Override PartName="/xl/queryTables/queryTable209.xml" ContentType="application/vnd.openxmlformats-officedocument.spreadsheetml.queryTable+xml"/>
  <Override PartName="/xl/queryTables/queryTable210.xml" ContentType="application/vnd.openxmlformats-officedocument.spreadsheetml.queryTable+xml"/>
  <Override PartName="/xl/queryTables/queryTable211.xml" ContentType="application/vnd.openxmlformats-officedocument.spreadsheetml.queryTable+xml"/>
  <Override PartName="/xl/queryTables/queryTable212.xml" ContentType="application/vnd.openxmlformats-officedocument.spreadsheetml.queryTable+xml"/>
  <Override PartName="/xl/queryTables/queryTable213.xml" ContentType="application/vnd.openxmlformats-officedocument.spreadsheetml.queryTable+xml"/>
  <Override PartName="/xl/queryTables/queryTable214.xml" ContentType="application/vnd.openxmlformats-officedocument.spreadsheetml.queryTable+xml"/>
  <Override PartName="/xl/queryTables/queryTable215.xml" ContentType="application/vnd.openxmlformats-officedocument.spreadsheetml.queryTable+xml"/>
  <Override PartName="/xl/queryTables/queryTable216.xml" ContentType="application/vnd.openxmlformats-officedocument.spreadsheetml.queryTable+xml"/>
  <Override PartName="/xl/queryTables/queryTable217.xml" ContentType="application/vnd.openxmlformats-officedocument.spreadsheetml.queryTable+xml"/>
  <Override PartName="/xl/queryTables/queryTable218.xml" ContentType="application/vnd.openxmlformats-officedocument.spreadsheetml.queryTable+xml"/>
  <Override PartName="/xl/queryTables/queryTable219.xml" ContentType="application/vnd.openxmlformats-officedocument.spreadsheetml.queryTable+xml"/>
  <Override PartName="/xl/queryTables/queryTable220.xml" ContentType="application/vnd.openxmlformats-officedocument.spreadsheetml.queryTable+xml"/>
  <Override PartName="/xl/queryTables/queryTable221.xml" ContentType="application/vnd.openxmlformats-officedocument.spreadsheetml.queryTable+xml"/>
  <Override PartName="/xl/queryTables/queryTable222.xml" ContentType="application/vnd.openxmlformats-officedocument.spreadsheetml.queryTable+xml"/>
  <Override PartName="/xl/queryTables/queryTable223.xml" ContentType="application/vnd.openxmlformats-officedocument.spreadsheetml.queryTable+xml"/>
  <Override PartName="/xl/queryTables/queryTable224.xml" ContentType="application/vnd.openxmlformats-officedocument.spreadsheetml.queryTable+xml"/>
  <Override PartName="/xl/queryTables/queryTable225.xml" ContentType="application/vnd.openxmlformats-officedocument.spreadsheetml.queryTable+xml"/>
  <Override PartName="/xl/queryTables/queryTable226.xml" ContentType="application/vnd.openxmlformats-officedocument.spreadsheetml.queryTable+xml"/>
  <Override PartName="/xl/queryTables/queryTable227.xml" ContentType="application/vnd.openxmlformats-officedocument.spreadsheetml.queryTable+xml"/>
  <Override PartName="/xl/queryTables/queryTable228.xml" ContentType="application/vnd.openxmlformats-officedocument.spreadsheetml.queryTable+xml"/>
  <Override PartName="/xl/queryTables/queryTable229.xml" ContentType="application/vnd.openxmlformats-officedocument.spreadsheetml.queryTable+xml"/>
  <Override PartName="/xl/queryTables/queryTable230.xml" ContentType="application/vnd.openxmlformats-officedocument.spreadsheetml.queryTable+xml"/>
  <Override PartName="/xl/queryTables/queryTable231.xml" ContentType="application/vnd.openxmlformats-officedocument.spreadsheetml.queryTable+xml"/>
  <Override PartName="/xl/queryTables/queryTable232.xml" ContentType="application/vnd.openxmlformats-officedocument.spreadsheetml.queryTable+xml"/>
  <Override PartName="/xl/queryTables/queryTable233.xml" ContentType="application/vnd.openxmlformats-officedocument.spreadsheetml.queryTable+xml"/>
  <Override PartName="/xl/queryTables/queryTable234.xml" ContentType="application/vnd.openxmlformats-officedocument.spreadsheetml.queryTable+xml"/>
  <Override PartName="/xl/queryTables/queryTable235.xml" ContentType="application/vnd.openxmlformats-officedocument.spreadsheetml.queryTable+xml"/>
  <Override PartName="/xl/queryTables/queryTable236.xml" ContentType="application/vnd.openxmlformats-officedocument.spreadsheetml.queryTable+xml"/>
  <Override PartName="/xl/queryTables/queryTable237.xml" ContentType="application/vnd.openxmlformats-officedocument.spreadsheetml.queryTable+xml"/>
  <Override PartName="/xl/queryTables/queryTable238.xml" ContentType="application/vnd.openxmlformats-officedocument.spreadsheetml.queryTable+xml"/>
  <Override PartName="/xl/queryTables/queryTable239.xml" ContentType="application/vnd.openxmlformats-officedocument.spreadsheetml.queryTable+xml"/>
  <Override PartName="/xl/queryTables/queryTable240.xml" ContentType="application/vnd.openxmlformats-officedocument.spreadsheetml.queryTable+xml"/>
  <Override PartName="/xl/queryTables/queryTable241.xml" ContentType="application/vnd.openxmlformats-officedocument.spreadsheetml.queryTable+xml"/>
  <Override PartName="/xl/queryTables/queryTable242.xml" ContentType="application/vnd.openxmlformats-officedocument.spreadsheetml.queryTable+xml"/>
  <Override PartName="/xl/queryTables/queryTable243.xml" ContentType="application/vnd.openxmlformats-officedocument.spreadsheetml.queryTable+xml"/>
  <Override PartName="/xl/queryTables/queryTable244.xml" ContentType="application/vnd.openxmlformats-officedocument.spreadsheetml.queryTable+xml"/>
  <Override PartName="/xl/queryTables/queryTable245.xml" ContentType="application/vnd.openxmlformats-officedocument.spreadsheetml.queryTable+xml"/>
  <Override PartName="/xl/queryTables/queryTable246.xml" ContentType="application/vnd.openxmlformats-officedocument.spreadsheetml.queryTable+xml"/>
  <Override PartName="/xl/queryTables/queryTable247.xml" ContentType="application/vnd.openxmlformats-officedocument.spreadsheetml.queryTable+xml"/>
  <Override PartName="/xl/queryTables/queryTable248.xml" ContentType="application/vnd.openxmlformats-officedocument.spreadsheetml.queryTable+xml"/>
  <Override PartName="/xl/queryTables/queryTable249.xml" ContentType="application/vnd.openxmlformats-officedocument.spreadsheetml.queryTable+xml"/>
  <Override PartName="/xl/queryTables/queryTable250.xml" ContentType="application/vnd.openxmlformats-officedocument.spreadsheetml.queryTable+xml"/>
  <Override PartName="/xl/queryTables/queryTable251.xml" ContentType="application/vnd.openxmlformats-officedocument.spreadsheetml.queryTable+xml"/>
  <Override PartName="/xl/queryTables/queryTable252.xml" ContentType="application/vnd.openxmlformats-officedocument.spreadsheetml.queryTable+xml"/>
  <Override PartName="/xl/queryTables/queryTable253.xml" ContentType="application/vnd.openxmlformats-officedocument.spreadsheetml.queryTable+xml"/>
  <Override PartName="/xl/queryTables/queryTable254.xml" ContentType="application/vnd.openxmlformats-officedocument.spreadsheetml.queryTable+xml"/>
  <Override PartName="/xl/queryTables/queryTable255.xml" ContentType="application/vnd.openxmlformats-officedocument.spreadsheetml.queryTable+xml"/>
  <Override PartName="/xl/queryTables/queryTable256.xml" ContentType="application/vnd.openxmlformats-officedocument.spreadsheetml.queryTable+xml"/>
  <Override PartName="/xl/queryTables/queryTable257.xml" ContentType="application/vnd.openxmlformats-officedocument.spreadsheetml.queryTable+xml"/>
  <Override PartName="/xl/queryTables/queryTable258.xml" ContentType="application/vnd.openxmlformats-officedocument.spreadsheetml.queryTable+xml"/>
  <Override PartName="/xl/queryTables/queryTable259.xml" ContentType="application/vnd.openxmlformats-officedocument.spreadsheetml.queryTable+xml"/>
  <Override PartName="/xl/queryTables/queryTable260.xml" ContentType="application/vnd.openxmlformats-officedocument.spreadsheetml.queryTable+xml"/>
  <Override PartName="/xl/queryTables/queryTable261.xml" ContentType="application/vnd.openxmlformats-officedocument.spreadsheetml.queryTable+xml"/>
  <Override PartName="/xl/queryTables/queryTable262.xml" ContentType="application/vnd.openxmlformats-officedocument.spreadsheetml.queryTable+xml"/>
  <Override PartName="/xl/queryTables/queryTable263.xml" ContentType="application/vnd.openxmlformats-officedocument.spreadsheetml.queryTable+xml"/>
  <Override PartName="/xl/queryTables/queryTable264.xml" ContentType="application/vnd.openxmlformats-officedocument.spreadsheetml.queryTable+xml"/>
  <Override PartName="/xl/queryTables/queryTable265.xml" ContentType="application/vnd.openxmlformats-officedocument.spreadsheetml.queryTable+xml"/>
  <Override PartName="/xl/queryTables/queryTable266.xml" ContentType="application/vnd.openxmlformats-officedocument.spreadsheetml.queryTable+xml"/>
  <Override PartName="/xl/queryTables/queryTable267.xml" ContentType="application/vnd.openxmlformats-officedocument.spreadsheetml.queryTable+xml"/>
  <Override PartName="/xl/queryTables/queryTable268.xml" ContentType="application/vnd.openxmlformats-officedocument.spreadsheetml.queryTable+xml"/>
  <Override PartName="/xl/queryTables/queryTable269.xml" ContentType="application/vnd.openxmlformats-officedocument.spreadsheetml.queryTable+xml"/>
  <Override PartName="/xl/queryTables/queryTable270.xml" ContentType="application/vnd.openxmlformats-officedocument.spreadsheetml.queryTable+xml"/>
  <Override PartName="/xl/queryTables/queryTable271.xml" ContentType="application/vnd.openxmlformats-officedocument.spreadsheetml.queryTable+xml"/>
  <Override PartName="/xl/queryTables/queryTable272.xml" ContentType="application/vnd.openxmlformats-officedocument.spreadsheetml.queryTable+xml"/>
  <Override PartName="/xl/queryTables/queryTable273.xml" ContentType="application/vnd.openxmlformats-officedocument.spreadsheetml.queryTable+xml"/>
  <Override PartName="/xl/queryTables/queryTable274.xml" ContentType="application/vnd.openxmlformats-officedocument.spreadsheetml.queryTable+xml"/>
  <Override PartName="/xl/queryTables/queryTable275.xml" ContentType="application/vnd.openxmlformats-officedocument.spreadsheetml.queryTable+xml"/>
  <Override PartName="/xl/queryTables/queryTable276.xml" ContentType="application/vnd.openxmlformats-officedocument.spreadsheetml.queryTable+xml"/>
  <Override PartName="/xl/queryTables/queryTable277.xml" ContentType="application/vnd.openxmlformats-officedocument.spreadsheetml.queryTable+xml"/>
  <Override PartName="/xl/queryTables/queryTable278.xml" ContentType="application/vnd.openxmlformats-officedocument.spreadsheetml.queryTable+xml"/>
  <Override PartName="/xl/queryTables/queryTable279.xml" ContentType="application/vnd.openxmlformats-officedocument.spreadsheetml.queryTable+xml"/>
  <Override PartName="/xl/queryTables/queryTable280.xml" ContentType="application/vnd.openxmlformats-officedocument.spreadsheetml.queryTable+xml"/>
  <Override PartName="/xl/queryTables/queryTable281.xml" ContentType="application/vnd.openxmlformats-officedocument.spreadsheetml.queryTable+xml"/>
  <Override PartName="/xl/queryTables/queryTable282.xml" ContentType="application/vnd.openxmlformats-officedocument.spreadsheetml.queryTable+xml"/>
  <Override PartName="/xl/queryTables/queryTable283.xml" ContentType="application/vnd.openxmlformats-officedocument.spreadsheetml.queryTable+xml"/>
  <Override PartName="/xl/queryTables/queryTable284.xml" ContentType="application/vnd.openxmlformats-officedocument.spreadsheetml.queryTable+xml"/>
  <Override PartName="/xl/queryTables/queryTable285.xml" ContentType="application/vnd.openxmlformats-officedocument.spreadsheetml.queryTable+xml"/>
  <Override PartName="/xl/queryTables/queryTable286.xml" ContentType="application/vnd.openxmlformats-officedocument.spreadsheetml.queryTable+xml"/>
  <Override PartName="/xl/queryTables/queryTable287.xml" ContentType="application/vnd.openxmlformats-officedocument.spreadsheetml.queryTable+xml"/>
  <Override PartName="/xl/queryTables/queryTable288.xml" ContentType="application/vnd.openxmlformats-officedocument.spreadsheetml.queryTable+xml"/>
  <Override PartName="/xl/queryTables/queryTable289.xml" ContentType="application/vnd.openxmlformats-officedocument.spreadsheetml.queryTable+xml"/>
  <Override PartName="/xl/queryTables/queryTable290.xml" ContentType="application/vnd.openxmlformats-officedocument.spreadsheetml.queryTable+xml"/>
  <Override PartName="/xl/queryTables/queryTable291.xml" ContentType="application/vnd.openxmlformats-officedocument.spreadsheetml.queryTable+xml"/>
  <Override PartName="/xl/queryTables/queryTable292.xml" ContentType="application/vnd.openxmlformats-officedocument.spreadsheetml.queryTable+xml"/>
  <Override PartName="/xl/queryTables/queryTable293.xml" ContentType="application/vnd.openxmlformats-officedocument.spreadsheetml.queryTable+xml"/>
  <Override PartName="/xl/queryTables/queryTable294.xml" ContentType="application/vnd.openxmlformats-officedocument.spreadsheetml.queryTable+xml"/>
  <Override PartName="/xl/queryTables/queryTable295.xml" ContentType="application/vnd.openxmlformats-officedocument.spreadsheetml.queryTable+xml"/>
  <Override PartName="/xl/queryTables/queryTable296.xml" ContentType="application/vnd.openxmlformats-officedocument.spreadsheetml.queryTable+xml"/>
  <Override PartName="/xl/queryTables/queryTable297.xml" ContentType="application/vnd.openxmlformats-officedocument.spreadsheetml.queryTable+xml"/>
  <Override PartName="/xl/queryTables/queryTable298.xml" ContentType="application/vnd.openxmlformats-officedocument.spreadsheetml.queryTable+xml"/>
  <Override PartName="/xl/queryTables/queryTable299.xml" ContentType="application/vnd.openxmlformats-officedocument.spreadsheetml.queryTable+xml"/>
  <Override PartName="/xl/queryTables/queryTable300.xml" ContentType="application/vnd.openxmlformats-officedocument.spreadsheetml.queryTable+xml"/>
  <Override PartName="/xl/queryTables/queryTable301.xml" ContentType="application/vnd.openxmlformats-officedocument.spreadsheetml.queryTable+xml"/>
  <Override PartName="/xl/queryTables/queryTable302.xml" ContentType="application/vnd.openxmlformats-officedocument.spreadsheetml.queryTable+xml"/>
  <Override PartName="/xl/queryTables/queryTable303.xml" ContentType="application/vnd.openxmlformats-officedocument.spreadsheetml.queryTable+xml"/>
  <Override PartName="/xl/queryTables/queryTable304.xml" ContentType="application/vnd.openxmlformats-officedocument.spreadsheetml.queryTable+xml"/>
  <Override PartName="/xl/queryTables/queryTable305.xml" ContentType="application/vnd.openxmlformats-officedocument.spreadsheetml.queryTable+xml"/>
  <Override PartName="/xl/queryTables/queryTable306.xml" ContentType="application/vnd.openxmlformats-officedocument.spreadsheetml.queryTable+xml"/>
  <Override PartName="/xl/queryTables/queryTable307.xml" ContentType="application/vnd.openxmlformats-officedocument.spreadsheetml.queryTable+xml"/>
  <Override PartName="/xl/queryTables/queryTable308.xml" ContentType="application/vnd.openxmlformats-officedocument.spreadsheetml.queryTable+xml"/>
  <Override PartName="/xl/queryTables/queryTable309.xml" ContentType="application/vnd.openxmlformats-officedocument.spreadsheetml.queryTable+xml"/>
  <Override PartName="/xl/queryTables/queryTable310.xml" ContentType="application/vnd.openxmlformats-officedocument.spreadsheetml.queryTable+xml"/>
  <Override PartName="/xl/queryTables/queryTable311.xml" ContentType="application/vnd.openxmlformats-officedocument.spreadsheetml.queryTable+xml"/>
  <Override PartName="/xl/queryTables/queryTable312.xml" ContentType="application/vnd.openxmlformats-officedocument.spreadsheetml.queryTable+xml"/>
  <Override PartName="/xl/queryTables/queryTable313.xml" ContentType="application/vnd.openxmlformats-officedocument.spreadsheetml.queryTable+xml"/>
  <Override PartName="/xl/queryTables/queryTable314.xml" ContentType="application/vnd.openxmlformats-officedocument.spreadsheetml.queryTable+xml"/>
  <Override PartName="/xl/queryTables/queryTable315.xml" ContentType="application/vnd.openxmlformats-officedocument.spreadsheetml.queryTable+xml"/>
  <Override PartName="/xl/queryTables/queryTable316.xml" ContentType="application/vnd.openxmlformats-officedocument.spreadsheetml.queryTable+xml"/>
  <Override PartName="/xl/queryTables/queryTable317.xml" ContentType="application/vnd.openxmlformats-officedocument.spreadsheetml.queryTable+xml"/>
  <Override PartName="/xl/queryTables/queryTable318.xml" ContentType="application/vnd.openxmlformats-officedocument.spreadsheetml.queryTable+xml"/>
  <Override PartName="/xl/queryTables/queryTable319.xml" ContentType="application/vnd.openxmlformats-officedocument.spreadsheetml.queryTable+xml"/>
  <Override PartName="/xl/queryTables/queryTable320.xml" ContentType="application/vnd.openxmlformats-officedocument.spreadsheetml.queryTable+xml"/>
  <Override PartName="/xl/queryTables/queryTable321.xml" ContentType="application/vnd.openxmlformats-officedocument.spreadsheetml.queryTable+xml"/>
  <Override PartName="/xl/queryTables/queryTable322.xml" ContentType="application/vnd.openxmlformats-officedocument.spreadsheetml.queryTable+xml"/>
  <Override PartName="/xl/queryTables/queryTable323.xml" ContentType="application/vnd.openxmlformats-officedocument.spreadsheetml.queryTable+xml"/>
  <Override PartName="/xl/queryTables/queryTable324.xml" ContentType="application/vnd.openxmlformats-officedocument.spreadsheetml.queryTable+xml"/>
  <Override PartName="/xl/queryTables/queryTable325.xml" ContentType="application/vnd.openxmlformats-officedocument.spreadsheetml.queryTable+xml"/>
  <Override PartName="/xl/queryTables/queryTable326.xml" ContentType="application/vnd.openxmlformats-officedocument.spreadsheetml.queryTable+xml"/>
  <Override PartName="/xl/queryTables/queryTable327.xml" ContentType="application/vnd.openxmlformats-officedocument.spreadsheetml.queryTable+xml"/>
  <Override PartName="/xl/queryTables/queryTable328.xml" ContentType="application/vnd.openxmlformats-officedocument.spreadsheetml.queryTable+xml"/>
  <Override PartName="/xl/queryTables/queryTable329.xml" ContentType="application/vnd.openxmlformats-officedocument.spreadsheetml.queryTable+xml"/>
  <Override PartName="/xl/queryTables/queryTable330.xml" ContentType="application/vnd.openxmlformats-officedocument.spreadsheetml.queryTable+xml"/>
  <Override PartName="/xl/queryTables/queryTable331.xml" ContentType="application/vnd.openxmlformats-officedocument.spreadsheetml.queryTable+xml"/>
  <Override PartName="/xl/queryTables/queryTable332.xml" ContentType="application/vnd.openxmlformats-officedocument.spreadsheetml.queryTable+xml"/>
  <Override PartName="/xl/queryTables/queryTable333.xml" ContentType="application/vnd.openxmlformats-officedocument.spreadsheetml.queryTable+xml"/>
  <Override PartName="/xl/queryTables/queryTable334.xml" ContentType="application/vnd.openxmlformats-officedocument.spreadsheetml.queryTable+xml"/>
  <Override PartName="/xl/queryTables/queryTable335.xml" ContentType="application/vnd.openxmlformats-officedocument.spreadsheetml.queryTable+xml"/>
  <Override PartName="/xl/queryTables/queryTable336.xml" ContentType="application/vnd.openxmlformats-officedocument.spreadsheetml.queryTable+xml"/>
  <Override PartName="/xl/queryTables/queryTable337.xml" ContentType="application/vnd.openxmlformats-officedocument.spreadsheetml.queryTable+xml"/>
  <Override PartName="/xl/queryTables/queryTable338.xml" ContentType="application/vnd.openxmlformats-officedocument.spreadsheetml.queryTable+xml"/>
  <Override PartName="/xl/queryTables/queryTable339.xml" ContentType="application/vnd.openxmlformats-officedocument.spreadsheetml.queryTable+xml"/>
  <Override PartName="/xl/queryTables/queryTable340.xml" ContentType="application/vnd.openxmlformats-officedocument.spreadsheetml.queryTable+xml"/>
  <Override PartName="/xl/queryTables/queryTable341.xml" ContentType="application/vnd.openxmlformats-officedocument.spreadsheetml.queryTable+xml"/>
  <Override PartName="/xl/queryTables/queryTable342.xml" ContentType="application/vnd.openxmlformats-officedocument.spreadsheetml.queryTable+xml"/>
  <Override PartName="/xl/queryTables/queryTable343.xml" ContentType="application/vnd.openxmlformats-officedocument.spreadsheetml.queryTable+xml"/>
  <Override PartName="/xl/queryTables/queryTable344.xml" ContentType="application/vnd.openxmlformats-officedocument.spreadsheetml.queryTable+xml"/>
  <Override PartName="/xl/queryTables/queryTable345.xml" ContentType="application/vnd.openxmlformats-officedocument.spreadsheetml.queryTable+xml"/>
  <Override PartName="/xl/queryTables/queryTable346.xml" ContentType="application/vnd.openxmlformats-officedocument.spreadsheetml.queryTable+xml"/>
  <Override PartName="/xl/queryTables/queryTable347.xml" ContentType="application/vnd.openxmlformats-officedocument.spreadsheetml.queryTable+xml"/>
  <Override PartName="/xl/queryTables/queryTable348.xml" ContentType="application/vnd.openxmlformats-officedocument.spreadsheetml.queryTable+xml"/>
  <Override PartName="/xl/queryTables/queryTable349.xml" ContentType="application/vnd.openxmlformats-officedocument.spreadsheetml.queryTable+xml"/>
  <Override PartName="/xl/queryTables/queryTable350.xml" ContentType="application/vnd.openxmlformats-officedocument.spreadsheetml.queryTable+xml"/>
  <Override PartName="/xl/queryTables/queryTable351.xml" ContentType="application/vnd.openxmlformats-officedocument.spreadsheetml.queryTable+xml"/>
  <Override PartName="/xl/queryTables/queryTable352.xml" ContentType="application/vnd.openxmlformats-officedocument.spreadsheetml.queryTable+xml"/>
  <Override PartName="/xl/queryTables/queryTable353.xml" ContentType="application/vnd.openxmlformats-officedocument.spreadsheetml.queryTable+xml"/>
  <Override PartName="/xl/queryTables/queryTable354.xml" ContentType="application/vnd.openxmlformats-officedocument.spreadsheetml.queryTable+xml"/>
  <Override PartName="/xl/queryTables/queryTable355.xml" ContentType="application/vnd.openxmlformats-officedocument.spreadsheetml.queryTable+xml"/>
  <Override PartName="/xl/queryTables/queryTable356.xml" ContentType="application/vnd.openxmlformats-officedocument.spreadsheetml.queryTable+xml"/>
  <Override PartName="/xl/queryTables/queryTable357.xml" ContentType="application/vnd.openxmlformats-officedocument.spreadsheetml.queryTable+xml"/>
  <Override PartName="/xl/queryTables/queryTable358.xml" ContentType="application/vnd.openxmlformats-officedocument.spreadsheetml.queryTable+xml"/>
  <Override PartName="/xl/queryTables/queryTable359.xml" ContentType="application/vnd.openxmlformats-officedocument.spreadsheetml.queryTable+xml"/>
  <Override PartName="/xl/queryTables/queryTable360.xml" ContentType="application/vnd.openxmlformats-officedocument.spreadsheetml.queryTable+xml"/>
  <Override PartName="/xl/queryTables/queryTable361.xml" ContentType="application/vnd.openxmlformats-officedocument.spreadsheetml.queryTable+xml"/>
  <Override PartName="/xl/queryTables/queryTable362.xml" ContentType="application/vnd.openxmlformats-officedocument.spreadsheetml.queryTable+xml"/>
  <Override PartName="/xl/queryTables/queryTable363.xml" ContentType="application/vnd.openxmlformats-officedocument.spreadsheetml.queryTable+xml"/>
  <Override PartName="/xl/queryTables/queryTable364.xml" ContentType="application/vnd.openxmlformats-officedocument.spreadsheetml.queryTable+xml"/>
  <Override PartName="/xl/queryTables/queryTable365.xml" ContentType="application/vnd.openxmlformats-officedocument.spreadsheetml.queryTable+xml"/>
  <Override PartName="/xl/queryTables/queryTable366.xml" ContentType="application/vnd.openxmlformats-officedocument.spreadsheetml.queryTable+xml"/>
  <Override PartName="/xl/queryTables/queryTable367.xml" ContentType="application/vnd.openxmlformats-officedocument.spreadsheetml.queryTable+xml"/>
  <Override PartName="/xl/queryTables/queryTable368.xml" ContentType="application/vnd.openxmlformats-officedocument.spreadsheetml.queryTable+xml"/>
  <Override PartName="/xl/queryTables/queryTable369.xml" ContentType="application/vnd.openxmlformats-officedocument.spreadsheetml.queryTable+xml"/>
  <Override PartName="/xl/queryTables/queryTable370.xml" ContentType="application/vnd.openxmlformats-officedocument.spreadsheetml.queryTable+xml"/>
  <Override PartName="/xl/queryTables/queryTable371.xml" ContentType="application/vnd.openxmlformats-officedocument.spreadsheetml.queryTable+xml"/>
  <Override PartName="/xl/queryTables/queryTable372.xml" ContentType="application/vnd.openxmlformats-officedocument.spreadsheetml.queryTable+xml"/>
  <Override PartName="/xl/queryTables/queryTable373.xml" ContentType="application/vnd.openxmlformats-officedocument.spreadsheetml.queryTable+xml"/>
  <Override PartName="/xl/queryTables/queryTable374.xml" ContentType="application/vnd.openxmlformats-officedocument.spreadsheetml.queryTable+xml"/>
  <Override PartName="/xl/queryTables/queryTable375.xml" ContentType="application/vnd.openxmlformats-officedocument.spreadsheetml.queryTable+xml"/>
  <Override PartName="/xl/queryTables/queryTable376.xml" ContentType="application/vnd.openxmlformats-officedocument.spreadsheetml.queryTable+xml"/>
  <Override PartName="/xl/queryTables/queryTable377.xml" ContentType="application/vnd.openxmlformats-officedocument.spreadsheetml.queryTable+xml"/>
  <Override PartName="/xl/queryTables/queryTable378.xml" ContentType="application/vnd.openxmlformats-officedocument.spreadsheetml.queryTable+xml"/>
  <Override PartName="/xl/queryTables/queryTable379.xml" ContentType="application/vnd.openxmlformats-officedocument.spreadsheetml.queryTable+xml"/>
  <Override PartName="/xl/queryTables/queryTable380.xml" ContentType="application/vnd.openxmlformats-officedocument.spreadsheetml.queryTable+xml"/>
  <Override PartName="/xl/queryTables/queryTable381.xml" ContentType="application/vnd.openxmlformats-officedocument.spreadsheetml.queryTable+xml"/>
  <Override PartName="/xl/queryTables/queryTable382.xml" ContentType="application/vnd.openxmlformats-officedocument.spreadsheetml.queryTable+xml"/>
  <Override PartName="/xl/queryTables/queryTable383.xml" ContentType="application/vnd.openxmlformats-officedocument.spreadsheetml.queryTable+xml"/>
  <Override PartName="/xl/queryTables/queryTable384.xml" ContentType="application/vnd.openxmlformats-officedocument.spreadsheetml.queryTable+xml"/>
  <Override PartName="/xl/queryTables/queryTable385.xml" ContentType="application/vnd.openxmlformats-officedocument.spreadsheetml.queryTable+xml"/>
  <Override PartName="/xl/queryTables/queryTable386.xml" ContentType="application/vnd.openxmlformats-officedocument.spreadsheetml.queryTable+xml"/>
  <Override PartName="/xl/queryTables/queryTable387.xml" ContentType="application/vnd.openxmlformats-officedocument.spreadsheetml.queryTable+xml"/>
  <Override PartName="/xl/queryTables/queryTable388.xml" ContentType="application/vnd.openxmlformats-officedocument.spreadsheetml.queryTable+xml"/>
  <Override PartName="/xl/queryTables/queryTable389.xml" ContentType="application/vnd.openxmlformats-officedocument.spreadsheetml.queryTable+xml"/>
  <Override PartName="/xl/queryTables/queryTable390.xml" ContentType="application/vnd.openxmlformats-officedocument.spreadsheetml.queryTable+xml"/>
  <Override PartName="/xl/queryTables/queryTable391.xml" ContentType="application/vnd.openxmlformats-officedocument.spreadsheetml.queryTable+xml"/>
  <Override PartName="/xl/queryTables/queryTable392.xml" ContentType="application/vnd.openxmlformats-officedocument.spreadsheetml.queryTable+xml"/>
  <Override PartName="/xl/queryTables/queryTable393.xml" ContentType="application/vnd.openxmlformats-officedocument.spreadsheetml.queryTable+xml"/>
  <Override PartName="/xl/queryTables/queryTable394.xml" ContentType="application/vnd.openxmlformats-officedocument.spreadsheetml.queryTable+xml"/>
  <Override PartName="/xl/queryTables/queryTable395.xml" ContentType="application/vnd.openxmlformats-officedocument.spreadsheetml.queryTable+xml"/>
  <Override PartName="/xl/queryTables/queryTable396.xml" ContentType="application/vnd.openxmlformats-officedocument.spreadsheetml.queryTable+xml"/>
  <Override PartName="/xl/queryTables/queryTable397.xml" ContentType="application/vnd.openxmlformats-officedocument.spreadsheetml.queryTable+xml"/>
  <Override PartName="/xl/queryTables/queryTable398.xml" ContentType="application/vnd.openxmlformats-officedocument.spreadsheetml.queryTable+xml"/>
  <Override PartName="/xl/queryTables/queryTable399.xml" ContentType="application/vnd.openxmlformats-officedocument.spreadsheetml.queryTable+xml"/>
  <Override PartName="/xl/queryTables/queryTable400.xml" ContentType="application/vnd.openxmlformats-officedocument.spreadsheetml.queryTable+xml"/>
  <Override PartName="/xl/queryTables/queryTable401.xml" ContentType="application/vnd.openxmlformats-officedocument.spreadsheetml.queryTable+xml"/>
  <Override PartName="/xl/queryTables/queryTable402.xml" ContentType="application/vnd.openxmlformats-officedocument.spreadsheetml.queryTable+xml"/>
  <Override PartName="/xl/queryTables/queryTable403.xml" ContentType="application/vnd.openxmlformats-officedocument.spreadsheetml.queryTable+xml"/>
  <Override PartName="/xl/queryTables/queryTable404.xml" ContentType="application/vnd.openxmlformats-officedocument.spreadsheetml.queryTable+xml"/>
  <Override PartName="/xl/queryTables/queryTable405.xml" ContentType="application/vnd.openxmlformats-officedocument.spreadsheetml.queryTable+xml"/>
  <Override PartName="/xl/queryTables/queryTable406.xml" ContentType="application/vnd.openxmlformats-officedocument.spreadsheetml.queryTable+xml"/>
  <Override PartName="/xl/queryTables/queryTable407.xml" ContentType="application/vnd.openxmlformats-officedocument.spreadsheetml.queryTable+xml"/>
  <Override PartName="/xl/queryTables/queryTable408.xml" ContentType="application/vnd.openxmlformats-officedocument.spreadsheetml.queryTable+xml"/>
  <Override PartName="/xl/queryTables/queryTable409.xml" ContentType="application/vnd.openxmlformats-officedocument.spreadsheetml.queryTable+xml"/>
  <Override PartName="/xl/queryTables/queryTable410.xml" ContentType="application/vnd.openxmlformats-officedocument.spreadsheetml.queryTable+xml"/>
  <Override PartName="/xl/queryTables/queryTable411.xml" ContentType="application/vnd.openxmlformats-officedocument.spreadsheetml.queryTable+xml"/>
  <Override PartName="/xl/queryTables/queryTable412.xml" ContentType="application/vnd.openxmlformats-officedocument.spreadsheetml.queryTable+xml"/>
  <Override PartName="/xl/queryTables/queryTable413.xml" ContentType="application/vnd.openxmlformats-officedocument.spreadsheetml.queryTable+xml"/>
  <Override PartName="/xl/queryTables/queryTable414.xml" ContentType="application/vnd.openxmlformats-officedocument.spreadsheetml.queryTable+xml"/>
  <Override PartName="/xl/queryTables/queryTable415.xml" ContentType="application/vnd.openxmlformats-officedocument.spreadsheetml.queryTable+xml"/>
  <Override PartName="/xl/queryTables/queryTable416.xml" ContentType="application/vnd.openxmlformats-officedocument.spreadsheetml.queryTable+xml"/>
  <Override PartName="/xl/queryTables/queryTable417.xml" ContentType="application/vnd.openxmlformats-officedocument.spreadsheetml.queryTable+xml"/>
  <Override PartName="/xl/queryTables/queryTable418.xml" ContentType="application/vnd.openxmlformats-officedocument.spreadsheetml.queryTable+xml"/>
  <Override PartName="/xl/queryTables/queryTable419.xml" ContentType="application/vnd.openxmlformats-officedocument.spreadsheetml.queryTable+xml"/>
  <Override PartName="/xl/queryTables/queryTable420.xml" ContentType="application/vnd.openxmlformats-officedocument.spreadsheetml.queryTable+xml"/>
  <Override PartName="/xl/queryTables/queryTable421.xml" ContentType="application/vnd.openxmlformats-officedocument.spreadsheetml.queryTable+xml"/>
  <Override PartName="/xl/queryTables/queryTable422.xml" ContentType="application/vnd.openxmlformats-officedocument.spreadsheetml.queryTable+xml"/>
  <Override PartName="/xl/queryTables/queryTable423.xml" ContentType="application/vnd.openxmlformats-officedocument.spreadsheetml.queryTable+xml"/>
  <Override PartName="/xl/queryTables/queryTable424.xml" ContentType="application/vnd.openxmlformats-officedocument.spreadsheetml.queryTable+xml"/>
  <Override PartName="/xl/queryTables/queryTable425.xml" ContentType="application/vnd.openxmlformats-officedocument.spreadsheetml.queryTable+xml"/>
  <Override PartName="/xl/queryTables/queryTable426.xml" ContentType="application/vnd.openxmlformats-officedocument.spreadsheetml.queryTable+xml"/>
  <Override PartName="/xl/queryTables/queryTable427.xml" ContentType="application/vnd.openxmlformats-officedocument.spreadsheetml.queryTable+xml"/>
  <Override PartName="/xl/queryTables/queryTable428.xml" ContentType="application/vnd.openxmlformats-officedocument.spreadsheetml.queryTable+xml"/>
  <Override PartName="/xl/queryTables/queryTable429.xml" ContentType="application/vnd.openxmlformats-officedocument.spreadsheetml.queryTable+xml"/>
  <Override PartName="/xl/queryTables/queryTable430.xml" ContentType="application/vnd.openxmlformats-officedocument.spreadsheetml.queryTable+xml"/>
  <Override PartName="/xl/queryTables/queryTable431.xml" ContentType="application/vnd.openxmlformats-officedocument.spreadsheetml.queryTable+xml"/>
  <Override PartName="/xl/queryTables/queryTable432.xml" ContentType="application/vnd.openxmlformats-officedocument.spreadsheetml.queryTable+xml"/>
  <Override PartName="/xl/queryTables/queryTable433.xml" ContentType="application/vnd.openxmlformats-officedocument.spreadsheetml.queryTable+xml"/>
  <Override PartName="/xl/queryTables/queryTable434.xml" ContentType="application/vnd.openxmlformats-officedocument.spreadsheetml.queryTable+xml"/>
  <Override PartName="/xl/queryTables/queryTable435.xml" ContentType="application/vnd.openxmlformats-officedocument.spreadsheetml.queryTable+xml"/>
  <Override PartName="/xl/queryTables/queryTable436.xml" ContentType="application/vnd.openxmlformats-officedocument.spreadsheetml.queryTable+xml"/>
  <Override PartName="/xl/queryTables/queryTable437.xml" ContentType="application/vnd.openxmlformats-officedocument.spreadsheetml.queryTable+xml"/>
  <Override PartName="/xl/queryTables/queryTable438.xml" ContentType="application/vnd.openxmlformats-officedocument.spreadsheetml.queryTable+xml"/>
  <Override PartName="/xl/queryTables/queryTable439.xml" ContentType="application/vnd.openxmlformats-officedocument.spreadsheetml.queryTable+xml"/>
  <Override PartName="/xl/queryTables/queryTable440.xml" ContentType="application/vnd.openxmlformats-officedocument.spreadsheetml.queryTable+xml"/>
  <Override PartName="/xl/queryTables/queryTable441.xml" ContentType="application/vnd.openxmlformats-officedocument.spreadsheetml.queryTable+xml"/>
  <Override PartName="/xl/queryTables/queryTable442.xml" ContentType="application/vnd.openxmlformats-officedocument.spreadsheetml.queryTable+xml"/>
  <Override PartName="/xl/queryTables/queryTable443.xml" ContentType="application/vnd.openxmlformats-officedocument.spreadsheetml.queryTable+xml"/>
  <Override PartName="/xl/queryTables/queryTable444.xml" ContentType="application/vnd.openxmlformats-officedocument.spreadsheetml.queryTable+xml"/>
  <Override PartName="/xl/queryTables/queryTable445.xml" ContentType="application/vnd.openxmlformats-officedocument.spreadsheetml.queryTable+xml"/>
  <Override PartName="/xl/queryTables/queryTable446.xml" ContentType="application/vnd.openxmlformats-officedocument.spreadsheetml.queryTable+xml"/>
  <Override PartName="/xl/queryTables/queryTable447.xml" ContentType="application/vnd.openxmlformats-officedocument.spreadsheetml.queryTable+xml"/>
  <Override PartName="/xl/queryTables/queryTable448.xml" ContentType="application/vnd.openxmlformats-officedocument.spreadsheetml.queryTable+xml"/>
  <Override PartName="/xl/queryTables/queryTable449.xml" ContentType="application/vnd.openxmlformats-officedocument.spreadsheetml.queryTable+xml"/>
  <Override PartName="/xl/queryTables/queryTable450.xml" ContentType="application/vnd.openxmlformats-officedocument.spreadsheetml.queryTable+xml"/>
  <Override PartName="/xl/queryTables/queryTable451.xml" ContentType="application/vnd.openxmlformats-officedocument.spreadsheetml.queryTable+xml"/>
  <Override PartName="/xl/queryTables/queryTable452.xml" ContentType="application/vnd.openxmlformats-officedocument.spreadsheetml.queryTable+xml"/>
  <Override PartName="/xl/queryTables/queryTable453.xml" ContentType="application/vnd.openxmlformats-officedocument.spreadsheetml.queryTable+xml"/>
  <Override PartName="/xl/queryTables/queryTable454.xml" ContentType="application/vnd.openxmlformats-officedocument.spreadsheetml.queryTable+xml"/>
  <Override PartName="/xl/queryTables/queryTable455.xml" ContentType="application/vnd.openxmlformats-officedocument.spreadsheetml.queryTable+xml"/>
  <Override PartName="/xl/queryTables/queryTable456.xml" ContentType="application/vnd.openxmlformats-officedocument.spreadsheetml.queryTable+xml"/>
  <Override PartName="/xl/queryTables/queryTable457.xml" ContentType="application/vnd.openxmlformats-officedocument.spreadsheetml.queryTable+xml"/>
  <Override PartName="/xl/queryTables/queryTable458.xml" ContentType="application/vnd.openxmlformats-officedocument.spreadsheetml.queryTable+xml"/>
  <Override PartName="/xl/queryTables/queryTable459.xml" ContentType="application/vnd.openxmlformats-officedocument.spreadsheetml.queryTable+xml"/>
  <Override PartName="/xl/queryTables/queryTable460.xml" ContentType="application/vnd.openxmlformats-officedocument.spreadsheetml.queryTable+xml"/>
  <Override PartName="/xl/queryTables/queryTable461.xml" ContentType="application/vnd.openxmlformats-officedocument.spreadsheetml.queryTable+xml"/>
  <Override PartName="/xl/queryTables/queryTable462.xml" ContentType="application/vnd.openxmlformats-officedocument.spreadsheetml.queryTable+xml"/>
  <Override PartName="/xl/queryTables/queryTable463.xml" ContentType="application/vnd.openxmlformats-officedocument.spreadsheetml.queryTable+xml"/>
  <Override PartName="/xl/queryTables/queryTable464.xml" ContentType="application/vnd.openxmlformats-officedocument.spreadsheetml.queryTable+xml"/>
  <Override PartName="/xl/queryTables/queryTable465.xml" ContentType="application/vnd.openxmlformats-officedocument.spreadsheetml.queryTable+xml"/>
  <Override PartName="/xl/queryTables/queryTable466.xml" ContentType="application/vnd.openxmlformats-officedocument.spreadsheetml.queryTable+xml"/>
  <Override PartName="/xl/queryTables/queryTable467.xml" ContentType="application/vnd.openxmlformats-officedocument.spreadsheetml.queryTable+xml"/>
  <Override PartName="/xl/queryTables/queryTable468.xml" ContentType="application/vnd.openxmlformats-officedocument.spreadsheetml.queryTable+xml"/>
  <Override PartName="/xl/queryTables/queryTable469.xml" ContentType="application/vnd.openxmlformats-officedocument.spreadsheetml.queryTable+xml"/>
  <Override PartName="/xl/queryTables/queryTable470.xml" ContentType="application/vnd.openxmlformats-officedocument.spreadsheetml.queryTable+xml"/>
  <Override PartName="/xl/queryTables/queryTable471.xml" ContentType="application/vnd.openxmlformats-officedocument.spreadsheetml.queryTable+xml"/>
  <Override PartName="/xl/queryTables/queryTable472.xml" ContentType="application/vnd.openxmlformats-officedocument.spreadsheetml.queryTable+xml"/>
  <Override PartName="/xl/queryTables/queryTable473.xml" ContentType="application/vnd.openxmlformats-officedocument.spreadsheetml.queryTable+xml"/>
  <Override PartName="/xl/queryTables/queryTable474.xml" ContentType="application/vnd.openxmlformats-officedocument.spreadsheetml.queryTable+xml"/>
  <Override PartName="/xl/queryTables/queryTable475.xml" ContentType="application/vnd.openxmlformats-officedocument.spreadsheetml.queryTable+xml"/>
  <Override PartName="/xl/queryTables/queryTable476.xml" ContentType="application/vnd.openxmlformats-officedocument.spreadsheetml.queryTable+xml"/>
  <Override PartName="/xl/queryTables/queryTable477.xml" ContentType="application/vnd.openxmlformats-officedocument.spreadsheetml.queryTable+xml"/>
  <Override PartName="/xl/queryTables/queryTable478.xml" ContentType="application/vnd.openxmlformats-officedocument.spreadsheetml.queryTable+xml"/>
  <Override PartName="/xl/queryTables/queryTable479.xml" ContentType="application/vnd.openxmlformats-officedocument.spreadsheetml.queryTable+xml"/>
  <Override PartName="/xl/queryTables/queryTable480.xml" ContentType="application/vnd.openxmlformats-officedocument.spreadsheetml.queryTable+xml"/>
  <Override PartName="/xl/queryTables/queryTable481.xml" ContentType="application/vnd.openxmlformats-officedocument.spreadsheetml.queryTable+xml"/>
  <Override PartName="/xl/queryTables/queryTable482.xml" ContentType="application/vnd.openxmlformats-officedocument.spreadsheetml.queryTable+xml"/>
  <Override PartName="/xl/queryTables/queryTable483.xml" ContentType="application/vnd.openxmlformats-officedocument.spreadsheetml.queryTable+xml"/>
  <Override PartName="/xl/queryTables/queryTable484.xml" ContentType="application/vnd.openxmlformats-officedocument.spreadsheetml.queryTable+xml"/>
  <Override PartName="/xl/queryTables/queryTable485.xml" ContentType="application/vnd.openxmlformats-officedocument.spreadsheetml.queryTable+xml"/>
  <Override PartName="/xl/queryTables/queryTable486.xml" ContentType="application/vnd.openxmlformats-officedocument.spreadsheetml.queryTable+xml"/>
  <Override PartName="/xl/queryTables/queryTable487.xml" ContentType="application/vnd.openxmlformats-officedocument.spreadsheetml.queryTable+xml"/>
  <Override PartName="/xl/queryTables/queryTable488.xml" ContentType="application/vnd.openxmlformats-officedocument.spreadsheetml.queryTable+xml"/>
  <Override PartName="/xl/queryTables/queryTable489.xml" ContentType="application/vnd.openxmlformats-officedocument.spreadsheetml.queryTable+xml"/>
  <Override PartName="/xl/queryTables/queryTable490.xml" ContentType="application/vnd.openxmlformats-officedocument.spreadsheetml.queryTable+xml"/>
  <Override PartName="/xl/queryTables/queryTable491.xml" ContentType="application/vnd.openxmlformats-officedocument.spreadsheetml.queryTable+xml"/>
  <Override PartName="/xl/queryTables/queryTable492.xml" ContentType="application/vnd.openxmlformats-officedocument.spreadsheetml.queryTable+xml"/>
  <Override PartName="/xl/queryTables/queryTable493.xml" ContentType="application/vnd.openxmlformats-officedocument.spreadsheetml.queryTable+xml"/>
  <Override PartName="/xl/queryTables/queryTable494.xml" ContentType="application/vnd.openxmlformats-officedocument.spreadsheetml.queryTable+xml"/>
  <Override PartName="/xl/queryTables/queryTable495.xml" ContentType="application/vnd.openxmlformats-officedocument.spreadsheetml.queryTable+xml"/>
  <Override PartName="/xl/queryTables/queryTable496.xml" ContentType="application/vnd.openxmlformats-officedocument.spreadsheetml.queryTable+xml"/>
  <Override PartName="/xl/queryTables/queryTable497.xml" ContentType="application/vnd.openxmlformats-officedocument.spreadsheetml.queryTable+xml"/>
  <Override PartName="/xl/queryTables/queryTable498.xml" ContentType="application/vnd.openxmlformats-officedocument.spreadsheetml.queryTable+xml"/>
  <Override PartName="/xl/queryTables/queryTable499.xml" ContentType="application/vnd.openxmlformats-officedocument.spreadsheetml.queryTable+xml"/>
  <Override PartName="/xl/queryTables/queryTable500.xml" ContentType="application/vnd.openxmlformats-officedocument.spreadsheetml.queryTable+xml"/>
  <Override PartName="/xl/queryTables/queryTable501.xml" ContentType="application/vnd.openxmlformats-officedocument.spreadsheetml.queryTable+xml"/>
  <Override PartName="/xl/queryTables/queryTable502.xml" ContentType="application/vnd.openxmlformats-officedocument.spreadsheetml.queryTable+xml"/>
  <Override PartName="/xl/queryTables/queryTable503.xml" ContentType="application/vnd.openxmlformats-officedocument.spreadsheetml.queryTable+xml"/>
  <Override PartName="/xl/queryTables/queryTable504.xml" ContentType="application/vnd.openxmlformats-officedocument.spreadsheetml.queryTable+xml"/>
  <Override PartName="/xl/queryTables/queryTable505.xml" ContentType="application/vnd.openxmlformats-officedocument.spreadsheetml.queryTable+xml"/>
  <Override PartName="/xl/queryTables/queryTable506.xml" ContentType="application/vnd.openxmlformats-officedocument.spreadsheetml.queryTable+xml"/>
  <Override PartName="/xl/queryTables/queryTable507.xml" ContentType="application/vnd.openxmlformats-officedocument.spreadsheetml.queryTable+xml"/>
  <Override PartName="/xl/queryTables/queryTable508.xml" ContentType="application/vnd.openxmlformats-officedocument.spreadsheetml.queryTable+xml"/>
  <Override PartName="/xl/queryTables/queryTable509.xml" ContentType="application/vnd.openxmlformats-officedocument.spreadsheetml.queryTable+xml"/>
  <Override PartName="/xl/queryTables/queryTable510.xml" ContentType="application/vnd.openxmlformats-officedocument.spreadsheetml.queryTable+xml"/>
  <Override PartName="/xl/queryTables/queryTable511.xml" ContentType="application/vnd.openxmlformats-officedocument.spreadsheetml.queryTable+xml"/>
  <Override PartName="/xl/queryTables/queryTable512.xml" ContentType="application/vnd.openxmlformats-officedocument.spreadsheetml.queryTable+xml"/>
  <Override PartName="/xl/queryTables/queryTable513.xml" ContentType="application/vnd.openxmlformats-officedocument.spreadsheetml.queryTable+xml"/>
  <Override PartName="/xl/queryTables/queryTable514.xml" ContentType="application/vnd.openxmlformats-officedocument.spreadsheetml.queryTable+xml"/>
  <Override PartName="/xl/queryTables/queryTable515.xml" ContentType="application/vnd.openxmlformats-officedocument.spreadsheetml.queryTable+xml"/>
  <Override PartName="/xl/queryTables/queryTable516.xml" ContentType="application/vnd.openxmlformats-officedocument.spreadsheetml.queryTable+xml"/>
  <Override PartName="/xl/queryTables/queryTable517.xml" ContentType="application/vnd.openxmlformats-officedocument.spreadsheetml.queryTable+xml"/>
  <Override PartName="/xl/queryTables/queryTable518.xml" ContentType="application/vnd.openxmlformats-officedocument.spreadsheetml.queryTable+xml"/>
  <Override PartName="/xl/queryTables/queryTable519.xml" ContentType="application/vnd.openxmlformats-officedocument.spreadsheetml.queryTable+xml"/>
  <Override PartName="/xl/queryTables/queryTable520.xml" ContentType="application/vnd.openxmlformats-officedocument.spreadsheetml.queryTable+xml"/>
  <Override PartName="/xl/queryTables/queryTable521.xml" ContentType="application/vnd.openxmlformats-officedocument.spreadsheetml.queryTable+xml"/>
  <Override PartName="/xl/queryTables/queryTable522.xml" ContentType="application/vnd.openxmlformats-officedocument.spreadsheetml.queryTable+xml"/>
  <Override PartName="/xl/queryTables/queryTable523.xml" ContentType="application/vnd.openxmlformats-officedocument.spreadsheetml.queryTable+xml"/>
  <Override PartName="/xl/queryTables/queryTable524.xml" ContentType="application/vnd.openxmlformats-officedocument.spreadsheetml.queryTable+xml"/>
  <Override PartName="/xl/queryTables/queryTable525.xml" ContentType="application/vnd.openxmlformats-officedocument.spreadsheetml.queryTable+xml"/>
  <Override PartName="/xl/queryTables/queryTable526.xml" ContentType="application/vnd.openxmlformats-officedocument.spreadsheetml.queryTable+xml"/>
  <Override PartName="/xl/queryTables/queryTable527.xml" ContentType="application/vnd.openxmlformats-officedocument.spreadsheetml.queryTable+xml"/>
  <Override PartName="/xl/queryTables/queryTable528.xml" ContentType="application/vnd.openxmlformats-officedocument.spreadsheetml.queryTable+xml"/>
  <Override PartName="/xl/queryTables/queryTable529.xml" ContentType="application/vnd.openxmlformats-officedocument.spreadsheetml.queryTable+xml"/>
  <Override PartName="/xl/queryTables/queryTable530.xml" ContentType="application/vnd.openxmlformats-officedocument.spreadsheetml.queryTable+xml"/>
  <Override PartName="/xl/queryTables/queryTable531.xml" ContentType="application/vnd.openxmlformats-officedocument.spreadsheetml.queryTable+xml"/>
  <Override PartName="/xl/queryTables/queryTable532.xml" ContentType="application/vnd.openxmlformats-officedocument.spreadsheetml.queryTable+xml"/>
  <Override PartName="/xl/queryTables/queryTable533.xml" ContentType="application/vnd.openxmlformats-officedocument.spreadsheetml.queryTable+xml"/>
  <Override PartName="/xl/queryTables/queryTable534.xml" ContentType="application/vnd.openxmlformats-officedocument.spreadsheetml.queryTable+xml"/>
  <Override PartName="/xl/queryTables/queryTable535.xml" ContentType="application/vnd.openxmlformats-officedocument.spreadsheetml.queryTable+xml"/>
  <Override PartName="/xl/queryTables/queryTable536.xml" ContentType="application/vnd.openxmlformats-officedocument.spreadsheetml.queryTable+xml"/>
  <Override PartName="/xl/queryTables/queryTable537.xml" ContentType="application/vnd.openxmlformats-officedocument.spreadsheetml.queryTable+xml"/>
  <Override PartName="/xl/queryTables/queryTable538.xml" ContentType="application/vnd.openxmlformats-officedocument.spreadsheetml.queryTable+xml"/>
  <Override PartName="/xl/queryTables/queryTable539.xml" ContentType="application/vnd.openxmlformats-officedocument.spreadsheetml.queryTable+xml"/>
  <Override PartName="/xl/queryTables/queryTable540.xml" ContentType="application/vnd.openxmlformats-officedocument.spreadsheetml.queryTable+xml"/>
  <Override PartName="/xl/queryTables/queryTable541.xml" ContentType="application/vnd.openxmlformats-officedocument.spreadsheetml.queryTable+xml"/>
  <Override PartName="/xl/queryTables/queryTable542.xml" ContentType="application/vnd.openxmlformats-officedocument.spreadsheetml.queryTable+xml"/>
  <Override PartName="/xl/queryTables/queryTable543.xml" ContentType="application/vnd.openxmlformats-officedocument.spreadsheetml.queryTable+xml"/>
  <Override PartName="/xl/queryTables/queryTable544.xml" ContentType="application/vnd.openxmlformats-officedocument.spreadsheetml.queryTable+xml"/>
  <Override PartName="/xl/queryTables/queryTable545.xml" ContentType="application/vnd.openxmlformats-officedocument.spreadsheetml.queryTable+xml"/>
  <Override PartName="/xl/queryTables/queryTable546.xml" ContentType="application/vnd.openxmlformats-officedocument.spreadsheetml.queryTable+xml"/>
  <Override PartName="/xl/queryTables/queryTable547.xml" ContentType="application/vnd.openxmlformats-officedocument.spreadsheetml.queryTable+xml"/>
  <Override PartName="/xl/queryTables/queryTable548.xml" ContentType="application/vnd.openxmlformats-officedocument.spreadsheetml.queryTable+xml"/>
  <Override PartName="/xl/queryTables/queryTable549.xml" ContentType="application/vnd.openxmlformats-officedocument.spreadsheetml.queryTable+xml"/>
  <Override PartName="/xl/queryTables/queryTable550.xml" ContentType="application/vnd.openxmlformats-officedocument.spreadsheetml.queryTable+xml"/>
  <Override PartName="/xl/queryTables/queryTable551.xml" ContentType="application/vnd.openxmlformats-officedocument.spreadsheetml.queryTable+xml"/>
  <Override PartName="/xl/queryTables/queryTable552.xml" ContentType="application/vnd.openxmlformats-officedocument.spreadsheetml.queryTable+xml"/>
  <Override PartName="/xl/queryTables/queryTable553.xml" ContentType="application/vnd.openxmlformats-officedocument.spreadsheetml.queryTable+xml"/>
  <Override PartName="/xl/queryTables/queryTable554.xml" ContentType="application/vnd.openxmlformats-officedocument.spreadsheetml.queryTable+xml"/>
  <Override PartName="/xl/queryTables/queryTable555.xml" ContentType="application/vnd.openxmlformats-officedocument.spreadsheetml.queryTable+xml"/>
  <Override PartName="/xl/queryTables/queryTable556.xml" ContentType="application/vnd.openxmlformats-officedocument.spreadsheetml.queryTable+xml"/>
  <Override PartName="/xl/queryTables/queryTable557.xml" ContentType="application/vnd.openxmlformats-officedocument.spreadsheetml.queryTable+xml"/>
  <Override PartName="/xl/queryTables/queryTable558.xml" ContentType="application/vnd.openxmlformats-officedocument.spreadsheetml.queryTable+xml"/>
  <Override PartName="/xl/queryTables/queryTable559.xml" ContentType="application/vnd.openxmlformats-officedocument.spreadsheetml.queryTable+xml"/>
  <Override PartName="/xl/queryTables/queryTable560.xml" ContentType="application/vnd.openxmlformats-officedocument.spreadsheetml.queryTable+xml"/>
  <Override PartName="/xl/queryTables/queryTable561.xml" ContentType="application/vnd.openxmlformats-officedocument.spreadsheetml.queryTable+xml"/>
  <Override PartName="/xl/queryTables/queryTable562.xml" ContentType="application/vnd.openxmlformats-officedocument.spreadsheetml.queryTable+xml"/>
  <Override PartName="/xl/queryTables/queryTable563.xml" ContentType="application/vnd.openxmlformats-officedocument.spreadsheetml.queryTable+xml"/>
  <Override PartName="/xl/queryTables/queryTable564.xml" ContentType="application/vnd.openxmlformats-officedocument.spreadsheetml.queryTable+xml"/>
  <Override PartName="/xl/queryTables/queryTable565.xml" ContentType="application/vnd.openxmlformats-officedocument.spreadsheetml.queryTable+xml"/>
  <Override PartName="/xl/queryTables/queryTable566.xml" ContentType="application/vnd.openxmlformats-officedocument.spreadsheetml.queryTable+xml"/>
  <Override PartName="/xl/queryTables/queryTable567.xml" ContentType="application/vnd.openxmlformats-officedocument.spreadsheetml.queryTable+xml"/>
  <Override PartName="/xl/queryTables/queryTable568.xml" ContentType="application/vnd.openxmlformats-officedocument.spreadsheetml.queryTable+xml"/>
  <Override PartName="/xl/queryTables/queryTable569.xml" ContentType="application/vnd.openxmlformats-officedocument.spreadsheetml.queryTable+xml"/>
  <Override PartName="/xl/queryTables/queryTable570.xml" ContentType="application/vnd.openxmlformats-officedocument.spreadsheetml.queryTable+xml"/>
  <Override PartName="/xl/queryTables/queryTable571.xml" ContentType="application/vnd.openxmlformats-officedocument.spreadsheetml.queryTable+xml"/>
  <Override PartName="/xl/queryTables/queryTable572.xml" ContentType="application/vnd.openxmlformats-officedocument.spreadsheetml.queryTable+xml"/>
  <Override PartName="/xl/queryTables/queryTable573.xml" ContentType="application/vnd.openxmlformats-officedocument.spreadsheetml.queryTable+xml"/>
  <Override PartName="/xl/queryTables/queryTable574.xml" ContentType="application/vnd.openxmlformats-officedocument.spreadsheetml.queryTable+xml"/>
  <Override PartName="/xl/queryTables/queryTable575.xml" ContentType="application/vnd.openxmlformats-officedocument.spreadsheetml.queryTable+xml"/>
  <Override PartName="/xl/queryTables/queryTable576.xml" ContentType="application/vnd.openxmlformats-officedocument.spreadsheetml.queryTable+xml"/>
  <Override PartName="/xl/queryTables/queryTable577.xml" ContentType="application/vnd.openxmlformats-officedocument.spreadsheetml.queryTable+xml"/>
  <Override PartName="/xl/queryTables/queryTable578.xml" ContentType="application/vnd.openxmlformats-officedocument.spreadsheetml.queryTable+xml"/>
  <Override PartName="/xl/queryTables/queryTable579.xml" ContentType="application/vnd.openxmlformats-officedocument.spreadsheetml.queryTable+xml"/>
  <Override PartName="/xl/queryTables/queryTable580.xml" ContentType="application/vnd.openxmlformats-officedocument.spreadsheetml.queryTable+xml"/>
  <Override PartName="/xl/queryTables/queryTable581.xml" ContentType="application/vnd.openxmlformats-officedocument.spreadsheetml.queryTable+xml"/>
  <Override PartName="/xl/queryTables/queryTable582.xml" ContentType="application/vnd.openxmlformats-officedocument.spreadsheetml.queryTable+xml"/>
  <Override PartName="/xl/queryTables/queryTable583.xml" ContentType="application/vnd.openxmlformats-officedocument.spreadsheetml.queryTable+xml"/>
  <Override PartName="/xl/queryTables/queryTable584.xml" ContentType="application/vnd.openxmlformats-officedocument.spreadsheetml.queryTable+xml"/>
  <Override PartName="/xl/queryTables/queryTable585.xml" ContentType="application/vnd.openxmlformats-officedocument.spreadsheetml.queryTable+xml"/>
  <Override PartName="/xl/queryTables/queryTable586.xml" ContentType="application/vnd.openxmlformats-officedocument.spreadsheetml.queryTable+xml"/>
  <Override PartName="/xl/queryTables/queryTable587.xml" ContentType="application/vnd.openxmlformats-officedocument.spreadsheetml.queryTable+xml"/>
  <Override PartName="/xl/queryTables/queryTable588.xml" ContentType="application/vnd.openxmlformats-officedocument.spreadsheetml.queryTable+xml"/>
  <Override PartName="/xl/queryTables/queryTable589.xml" ContentType="application/vnd.openxmlformats-officedocument.spreadsheetml.queryTable+xml"/>
  <Override PartName="/xl/queryTables/queryTable590.xml" ContentType="application/vnd.openxmlformats-officedocument.spreadsheetml.queryTable+xml"/>
  <Override PartName="/xl/queryTables/queryTable591.xml" ContentType="application/vnd.openxmlformats-officedocument.spreadsheetml.queryTable+xml"/>
  <Override PartName="/xl/queryTables/queryTable592.xml" ContentType="application/vnd.openxmlformats-officedocument.spreadsheetml.queryTable+xml"/>
  <Override PartName="/xl/queryTables/queryTable593.xml" ContentType="application/vnd.openxmlformats-officedocument.spreadsheetml.queryTable+xml"/>
  <Override PartName="/xl/queryTables/queryTable594.xml" ContentType="application/vnd.openxmlformats-officedocument.spreadsheetml.queryTable+xml"/>
  <Override PartName="/xl/queryTables/queryTable595.xml" ContentType="application/vnd.openxmlformats-officedocument.spreadsheetml.queryTable+xml"/>
  <Override PartName="/xl/queryTables/queryTable596.xml" ContentType="application/vnd.openxmlformats-officedocument.spreadsheetml.queryTable+xml"/>
  <Override PartName="/xl/queryTables/queryTable597.xml" ContentType="application/vnd.openxmlformats-officedocument.spreadsheetml.queryTable+xml"/>
  <Override PartName="/xl/queryTables/queryTable598.xml" ContentType="application/vnd.openxmlformats-officedocument.spreadsheetml.queryTable+xml"/>
  <Override PartName="/xl/queryTables/queryTable599.xml" ContentType="application/vnd.openxmlformats-officedocument.spreadsheetml.queryTable+xml"/>
  <Override PartName="/xl/queryTables/queryTable600.xml" ContentType="application/vnd.openxmlformats-officedocument.spreadsheetml.queryTable+xml"/>
  <Override PartName="/xl/queryTables/queryTable601.xml" ContentType="application/vnd.openxmlformats-officedocument.spreadsheetml.queryTable+xml"/>
  <Override PartName="/xl/queryTables/queryTable602.xml" ContentType="application/vnd.openxmlformats-officedocument.spreadsheetml.queryTable+xml"/>
  <Override PartName="/xl/queryTables/queryTable603.xml" ContentType="application/vnd.openxmlformats-officedocument.spreadsheetml.queryTable+xml"/>
  <Override PartName="/xl/queryTables/queryTable604.xml" ContentType="application/vnd.openxmlformats-officedocument.spreadsheetml.queryTable+xml"/>
  <Override PartName="/xl/queryTables/queryTable605.xml" ContentType="application/vnd.openxmlformats-officedocument.spreadsheetml.queryTable+xml"/>
  <Override PartName="/xl/queryTables/queryTable606.xml" ContentType="application/vnd.openxmlformats-officedocument.spreadsheetml.queryTable+xml"/>
  <Override PartName="/xl/queryTables/queryTable607.xml" ContentType="application/vnd.openxmlformats-officedocument.spreadsheetml.queryTable+xml"/>
  <Override PartName="/xl/queryTables/queryTable608.xml" ContentType="application/vnd.openxmlformats-officedocument.spreadsheetml.queryTable+xml"/>
  <Override PartName="/xl/queryTables/queryTable609.xml" ContentType="application/vnd.openxmlformats-officedocument.spreadsheetml.queryTable+xml"/>
  <Override PartName="/xl/queryTables/queryTable610.xml" ContentType="application/vnd.openxmlformats-officedocument.spreadsheetml.queryTable+xml"/>
  <Override PartName="/xl/queryTables/queryTable611.xml" ContentType="application/vnd.openxmlformats-officedocument.spreadsheetml.queryTable+xml"/>
  <Override PartName="/xl/queryTables/queryTable612.xml" ContentType="application/vnd.openxmlformats-officedocument.spreadsheetml.queryTable+xml"/>
  <Override PartName="/xl/queryTables/queryTable613.xml" ContentType="application/vnd.openxmlformats-officedocument.spreadsheetml.queryTable+xml"/>
  <Override PartName="/xl/queryTables/queryTable614.xml" ContentType="application/vnd.openxmlformats-officedocument.spreadsheetml.queryTable+xml"/>
  <Override PartName="/xl/queryTables/queryTable615.xml" ContentType="application/vnd.openxmlformats-officedocument.spreadsheetml.queryTable+xml"/>
  <Override PartName="/xl/queryTables/queryTable616.xml" ContentType="application/vnd.openxmlformats-officedocument.spreadsheetml.queryTable+xml"/>
  <Override PartName="/xl/queryTables/queryTable617.xml" ContentType="application/vnd.openxmlformats-officedocument.spreadsheetml.queryTable+xml"/>
  <Override PartName="/xl/queryTables/queryTable618.xml" ContentType="application/vnd.openxmlformats-officedocument.spreadsheetml.queryTable+xml"/>
  <Override PartName="/xl/queryTables/queryTable619.xml" ContentType="application/vnd.openxmlformats-officedocument.spreadsheetml.queryTable+xml"/>
  <Override PartName="/xl/queryTables/queryTable620.xml" ContentType="application/vnd.openxmlformats-officedocument.spreadsheetml.queryTable+xml"/>
  <Override PartName="/xl/queryTables/queryTable621.xml" ContentType="application/vnd.openxmlformats-officedocument.spreadsheetml.queryTable+xml"/>
  <Override PartName="/xl/queryTables/queryTable622.xml" ContentType="application/vnd.openxmlformats-officedocument.spreadsheetml.queryTable+xml"/>
  <Override PartName="/xl/queryTables/queryTable623.xml" ContentType="application/vnd.openxmlformats-officedocument.spreadsheetml.queryTable+xml"/>
  <Override PartName="/xl/queryTables/queryTable624.xml" ContentType="application/vnd.openxmlformats-officedocument.spreadsheetml.queryTable+xml"/>
  <Override PartName="/xl/queryTables/queryTable625.xml" ContentType="application/vnd.openxmlformats-officedocument.spreadsheetml.queryTable+xml"/>
  <Override PartName="/xl/queryTables/queryTable626.xml" ContentType="application/vnd.openxmlformats-officedocument.spreadsheetml.queryTable+xml"/>
  <Override PartName="/xl/queryTables/queryTable627.xml" ContentType="application/vnd.openxmlformats-officedocument.spreadsheetml.queryTable+xml"/>
  <Override PartName="/xl/queryTables/queryTable628.xml" ContentType="application/vnd.openxmlformats-officedocument.spreadsheetml.queryTable+xml"/>
  <Override PartName="/xl/queryTables/queryTable629.xml" ContentType="application/vnd.openxmlformats-officedocument.spreadsheetml.queryTable+xml"/>
  <Override PartName="/xl/queryTables/queryTable630.xml" ContentType="application/vnd.openxmlformats-officedocument.spreadsheetml.queryTable+xml"/>
  <Override PartName="/xl/queryTables/queryTable631.xml" ContentType="application/vnd.openxmlformats-officedocument.spreadsheetml.queryTable+xml"/>
  <Override PartName="/xl/queryTables/queryTable632.xml" ContentType="application/vnd.openxmlformats-officedocument.spreadsheetml.queryTable+xml"/>
  <Override PartName="/xl/queryTables/queryTable633.xml" ContentType="application/vnd.openxmlformats-officedocument.spreadsheetml.queryTable+xml"/>
  <Override PartName="/xl/queryTables/queryTable634.xml" ContentType="application/vnd.openxmlformats-officedocument.spreadsheetml.queryTable+xml"/>
  <Override PartName="/xl/queryTables/queryTable635.xml" ContentType="application/vnd.openxmlformats-officedocument.spreadsheetml.queryTable+xml"/>
  <Override PartName="/xl/queryTables/queryTable636.xml" ContentType="application/vnd.openxmlformats-officedocument.spreadsheetml.queryTable+xml"/>
  <Override PartName="/xl/queryTables/queryTable637.xml" ContentType="application/vnd.openxmlformats-officedocument.spreadsheetml.queryTable+xml"/>
  <Override PartName="/xl/queryTables/queryTable638.xml" ContentType="application/vnd.openxmlformats-officedocument.spreadsheetml.queryTable+xml"/>
  <Override PartName="/xl/queryTables/queryTable639.xml" ContentType="application/vnd.openxmlformats-officedocument.spreadsheetml.queryTable+xml"/>
  <Override PartName="/xl/queryTables/queryTable640.xml" ContentType="application/vnd.openxmlformats-officedocument.spreadsheetml.queryTable+xml"/>
  <Override PartName="/xl/queryTables/queryTable641.xml" ContentType="application/vnd.openxmlformats-officedocument.spreadsheetml.queryTable+xml"/>
  <Override PartName="/xl/queryTables/queryTable642.xml" ContentType="application/vnd.openxmlformats-officedocument.spreadsheetml.queryTable+xml"/>
  <Override PartName="/xl/queryTables/queryTable643.xml" ContentType="application/vnd.openxmlformats-officedocument.spreadsheetml.queryTable+xml"/>
  <Override PartName="/xl/queryTables/queryTable644.xml" ContentType="application/vnd.openxmlformats-officedocument.spreadsheetml.queryTable+xml"/>
  <Override PartName="/xl/queryTables/queryTable645.xml" ContentType="application/vnd.openxmlformats-officedocument.spreadsheetml.queryTable+xml"/>
  <Override PartName="/xl/queryTables/queryTable646.xml" ContentType="application/vnd.openxmlformats-officedocument.spreadsheetml.queryTable+xml"/>
  <Override PartName="/xl/queryTables/queryTable647.xml" ContentType="application/vnd.openxmlformats-officedocument.spreadsheetml.queryTable+xml"/>
  <Override PartName="/xl/queryTables/queryTable648.xml" ContentType="application/vnd.openxmlformats-officedocument.spreadsheetml.queryTable+xml"/>
  <Override PartName="/xl/queryTables/queryTable649.xml" ContentType="application/vnd.openxmlformats-officedocument.spreadsheetml.queryTable+xml"/>
  <Override PartName="/xl/queryTables/queryTable650.xml" ContentType="application/vnd.openxmlformats-officedocument.spreadsheetml.queryTable+xml"/>
  <Override PartName="/xl/queryTables/queryTable651.xml" ContentType="application/vnd.openxmlformats-officedocument.spreadsheetml.queryTable+xml"/>
  <Override PartName="/xl/queryTables/queryTable652.xml" ContentType="application/vnd.openxmlformats-officedocument.spreadsheetml.queryTable+xml"/>
  <Override PartName="/xl/queryTables/queryTable653.xml" ContentType="application/vnd.openxmlformats-officedocument.spreadsheetml.queryTable+xml"/>
  <Override PartName="/xl/queryTables/queryTable654.xml" ContentType="application/vnd.openxmlformats-officedocument.spreadsheetml.queryTable+xml"/>
  <Override PartName="/xl/queryTables/queryTable655.xml" ContentType="application/vnd.openxmlformats-officedocument.spreadsheetml.queryTable+xml"/>
  <Override PartName="/xl/queryTables/queryTable656.xml" ContentType="application/vnd.openxmlformats-officedocument.spreadsheetml.queryTable+xml"/>
  <Override PartName="/xl/queryTables/queryTable657.xml" ContentType="application/vnd.openxmlformats-officedocument.spreadsheetml.queryTable+xml"/>
  <Override PartName="/xl/queryTables/queryTable658.xml" ContentType="application/vnd.openxmlformats-officedocument.spreadsheetml.queryTable+xml"/>
  <Override PartName="/xl/queryTables/queryTable659.xml" ContentType="application/vnd.openxmlformats-officedocument.spreadsheetml.queryTable+xml"/>
  <Override PartName="/xl/queryTables/queryTable660.xml" ContentType="application/vnd.openxmlformats-officedocument.spreadsheetml.queryTable+xml"/>
  <Override PartName="/xl/queryTables/queryTable661.xml" ContentType="application/vnd.openxmlformats-officedocument.spreadsheetml.queryTable+xml"/>
  <Override PartName="/xl/queryTables/queryTable662.xml" ContentType="application/vnd.openxmlformats-officedocument.spreadsheetml.queryTable+xml"/>
  <Override PartName="/xl/queryTables/queryTable663.xml" ContentType="application/vnd.openxmlformats-officedocument.spreadsheetml.queryTable+xml"/>
  <Override PartName="/xl/queryTables/queryTable664.xml" ContentType="application/vnd.openxmlformats-officedocument.spreadsheetml.queryTable+xml"/>
  <Override PartName="/xl/queryTables/queryTable665.xml" ContentType="application/vnd.openxmlformats-officedocument.spreadsheetml.queryTable+xml"/>
  <Override PartName="/xl/queryTables/queryTable666.xml" ContentType="application/vnd.openxmlformats-officedocument.spreadsheetml.queryTable+xml"/>
  <Override PartName="/xl/queryTables/queryTable667.xml" ContentType="application/vnd.openxmlformats-officedocument.spreadsheetml.queryTable+xml"/>
  <Override PartName="/xl/queryTables/queryTable668.xml" ContentType="application/vnd.openxmlformats-officedocument.spreadsheetml.queryTable+xml"/>
  <Override PartName="/xl/queryTables/queryTable669.xml" ContentType="application/vnd.openxmlformats-officedocument.spreadsheetml.queryTable+xml"/>
  <Override PartName="/xl/queryTables/queryTable670.xml" ContentType="application/vnd.openxmlformats-officedocument.spreadsheetml.queryTable+xml"/>
  <Override PartName="/xl/queryTables/queryTable671.xml" ContentType="application/vnd.openxmlformats-officedocument.spreadsheetml.queryTable+xml"/>
  <Override PartName="/xl/queryTables/queryTable672.xml" ContentType="application/vnd.openxmlformats-officedocument.spreadsheetml.queryTable+xml"/>
  <Override PartName="/xl/queryTables/queryTable673.xml" ContentType="application/vnd.openxmlformats-officedocument.spreadsheetml.queryTable+xml"/>
  <Override PartName="/xl/queryTables/queryTable674.xml" ContentType="application/vnd.openxmlformats-officedocument.spreadsheetml.queryTable+xml"/>
  <Override PartName="/xl/queryTables/queryTable675.xml" ContentType="application/vnd.openxmlformats-officedocument.spreadsheetml.queryTable+xml"/>
  <Override PartName="/xl/queryTables/queryTable676.xml" ContentType="application/vnd.openxmlformats-officedocument.spreadsheetml.queryTable+xml"/>
  <Override PartName="/xl/queryTables/queryTable677.xml" ContentType="application/vnd.openxmlformats-officedocument.spreadsheetml.queryTable+xml"/>
  <Override PartName="/xl/queryTables/queryTable678.xml" ContentType="application/vnd.openxmlformats-officedocument.spreadsheetml.queryTable+xml"/>
  <Override PartName="/xl/queryTables/queryTable679.xml" ContentType="application/vnd.openxmlformats-officedocument.spreadsheetml.queryTable+xml"/>
  <Override PartName="/xl/queryTables/queryTable680.xml" ContentType="application/vnd.openxmlformats-officedocument.spreadsheetml.queryTable+xml"/>
  <Override PartName="/xl/queryTables/queryTable681.xml" ContentType="application/vnd.openxmlformats-officedocument.spreadsheetml.queryTable+xml"/>
  <Override PartName="/xl/queryTables/queryTable682.xml" ContentType="application/vnd.openxmlformats-officedocument.spreadsheetml.queryTable+xml"/>
  <Override PartName="/xl/queryTables/queryTable683.xml" ContentType="application/vnd.openxmlformats-officedocument.spreadsheetml.queryTable+xml"/>
  <Override PartName="/xl/queryTables/queryTable684.xml" ContentType="application/vnd.openxmlformats-officedocument.spreadsheetml.queryTable+xml"/>
  <Override PartName="/xl/queryTables/queryTable685.xml" ContentType="application/vnd.openxmlformats-officedocument.spreadsheetml.queryTable+xml"/>
  <Override PartName="/xl/queryTables/queryTable686.xml" ContentType="application/vnd.openxmlformats-officedocument.spreadsheetml.queryTable+xml"/>
  <Override PartName="/xl/queryTables/queryTable687.xml" ContentType="application/vnd.openxmlformats-officedocument.spreadsheetml.queryTable+xml"/>
  <Override PartName="/xl/queryTables/queryTable688.xml" ContentType="application/vnd.openxmlformats-officedocument.spreadsheetml.queryTable+xml"/>
  <Override PartName="/xl/queryTables/queryTable689.xml" ContentType="application/vnd.openxmlformats-officedocument.spreadsheetml.queryTable+xml"/>
  <Override PartName="/xl/queryTables/queryTable690.xml" ContentType="application/vnd.openxmlformats-officedocument.spreadsheetml.queryTable+xml"/>
  <Override PartName="/xl/queryTables/queryTable691.xml" ContentType="application/vnd.openxmlformats-officedocument.spreadsheetml.queryTable+xml"/>
  <Override PartName="/xl/queryTables/queryTable692.xml" ContentType="application/vnd.openxmlformats-officedocument.spreadsheetml.queryTable+xml"/>
  <Override PartName="/xl/queryTables/queryTable693.xml" ContentType="application/vnd.openxmlformats-officedocument.spreadsheetml.queryTable+xml"/>
  <Override PartName="/xl/queryTables/queryTable694.xml" ContentType="application/vnd.openxmlformats-officedocument.spreadsheetml.queryTable+xml"/>
  <Override PartName="/xl/queryTables/queryTable695.xml" ContentType="application/vnd.openxmlformats-officedocument.spreadsheetml.queryTable+xml"/>
  <Override PartName="/xl/queryTables/queryTable696.xml" ContentType="application/vnd.openxmlformats-officedocument.spreadsheetml.queryTable+xml"/>
  <Override PartName="/xl/queryTables/queryTable697.xml" ContentType="application/vnd.openxmlformats-officedocument.spreadsheetml.queryTable+xml"/>
  <Override PartName="/xl/queryTables/queryTable698.xml" ContentType="application/vnd.openxmlformats-officedocument.spreadsheetml.queryTable+xml"/>
  <Override PartName="/xl/queryTables/queryTable699.xml" ContentType="application/vnd.openxmlformats-officedocument.spreadsheetml.queryTable+xml"/>
  <Override PartName="/xl/queryTables/queryTable700.xml" ContentType="application/vnd.openxmlformats-officedocument.spreadsheetml.queryTable+xml"/>
  <Override PartName="/xl/queryTables/queryTable701.xml" ContentType="application/vnd.openxmlformats-officedocument.spreadsheetml.queryTable+xml"/>
  <Override PartName="/xl/queryTables/queryTable702.xml" ContentType="application/vnd.openxmlformats-officedocument.spreadsheetml.queryTable+xml"/>
  <Override PartName="/xl/queryTables/queryTable703.xml" ContentType="application/vnd.openxmlformats-officedocument.spreadsheetml.queryTable+xml"/>
  <Override PartName="/xl/queryTables/queryTable704.xml" ContentType="application/vnd.openxmlformats-officedocument.spreadsheetml.queryTable+xml"/>
  <Override PartName="/xl/queryTables/queryTable705.xml" ContentType="application/vnd.openxmlformats-officedocument.spreadsheetml.queryTable+xml"/>
  <Override PartName="/xl/queryTables/queryTable706.xml" ContentType="application/vnd.openxmlformats-officedocument.spreadsheetml.queryTable+xml"/>
  <Override PartName="/xl/queryTables/queryTable707.xml" ContentType="application/vnd.openxmlformats-officedocument.spreadsheetml.queryTable+xml"/>
  <Override PartName="/xl/queryTables/queryTable708.xml" ContentType="application/vnd.openxmlformats-officedocument.spreadsheetml.queryTable+xml"/>
  <Override PartName="/xl/queryTables/queryTable709.xml" ContentType="application/vnd.openxmlformats-officedocument.spreadsheetml.queryTable+xml"/>
  <Override PartName="/xl/queryTables/queryTable710.xml" ContentType="application/vnd.openxmlformats-officedocument.spreadsheetml.queryTable+xml"/>
  <Override PartName="/xl/queryTables/queryTable711.xml" ContentType="application/vnd.openxmlformats-officedocument.spreadsheetml.queryTable+xml"/>
  <Override PartName="/xl/queryTables/queryTable712.xml" ContentType="application/vnd.openxmlformats-officedocument.spreadsheetml.queryTable+xml"/>
  <Override PartName="/xl/queryTables/queryTable713.xml" ContentType="application/vnd.openxmlformats-officedocument.spreadsheetml.queryTable+xml"/>
  <Override PartName="/xl/queryTables/queryTable714.xml" ContentType="application/vnd.openxmlformats-officedocument.spreadsheetml.queryTable+xml"/>
  <Override PartName="/xl/queryTables/queryTable715.xml" ContentType="application/vnd.openxmlformats-officedocument.spreadsheetml.queryTable+xml"/>
  <Override PartName="/xl/queryTables/queryTable716.xml" ContentType="application/vnd.openxmlformats-officedocument.spreadsheetml.queryTable+xml"/>
  <Override PartName="/xl/queryTables/queryTable717.xml" ContentType="application/vnd.openxmlformats-officedocument.spreadsheetml.queryTable+xml"/>
  <Override PartName="/xl/queryTables/queryTable718.xml" ContentType="application/vnd.openxmlformats-officedocument.spreadsheetml.queryTable+xml"/>
  <Override PartName="/xl/queryTables/queryTable719.xml" ContentType="application/vnd.openxmlformats-officedocument.spreadsheetml.queryTable+xml"/>
  <Override PartName="/xl/queryTables/queryTable720.xml" ContentType="application/vnd.openxmlformats-officedocument.spreadsheetml.queryTable+xml"/>
  <Override PartName="/xl/queryTables/queryTable721.xml" ContentType="application/vnd.openxmlformats-officedocument.spreadsheetml.queryTable+xml"/>
  <Override PartName="/xl/queryTables/queryTable722.xml" ContentType="application/vnd.openxmlformats-officedocument.spreadsheetml.queryTable+xml"/>
  <Override PartName="/xl/queryTables/queryTable723.xml" ContentType="application/vnd.openxmlformats-officedocument.spreadsheetml.queryTable+xml"/>
  <Override PartName="/xl/queryTables/queryTable724.xml" ContentType="application/vnd.openxmlformats-officedocument.spreadsheetml.queryTable+xml"/>
  <Override PartName="/xl/queryTables/queryTable725.xml" ContentType="application/vnd.openxmlformats-officedocument.spreadsheetml.queryTable+xml"/>
  <Override PartName="/xl/queryTables/queryTable726.xml" ContentType="application/vnd.openxmlformats-officedocument.spreadsheetml.queryTable+xml"/>
  <Override PartName="/xl/queryTables/queryTable727.xml" ContentType="application/vnd.openxmlformats-officedocument.spreadsheetml.queryTable+xml"/>
  <Override PartName="/xl/queryTables/queryTable728.xml" ContentType="application/vnd.openxmlformats-officedocument.spreadsheetml.queryTable+xml"/>
  <Override PartName="/xl/queryTables/queryTable729.xml" ContentType="application/vnd.openxmlformats-officedocument.spreadsheetml.queryTable+xml"/>
  <Override PartName="/xl/queryTables/queryTable730.xml" ContentType="application/vnd.openxmlformats-officedocument.spreadsheetml.queryTable+xml"/>
  <Override PartName="/xl/queryTables/queryTable731.xml" ContentType="application/vnd.openxmlformats-officedocument.spreadsheetml.queryTable+xml"/>
  <Override PartName="/xl/queryTables/queryTable732.xml" ContentType="application/vnd.openxmlformats-officedocument.spreadsheetml.queryTable+xml"/>
  <Override PartName="/xl/queryTables/queryTable733.xml" ContentType="application/vnd.openxmlformats-officedocument.spreadsheetml.queryTable+xml"/>
  <Override PartName="/xl/queryTables/queryTable734.xml" ContentType="application/vnd.openxmlformats-officedocument.spreadsheetml.queryTable+xml"/>
  <Override PartName="/xl/queryTables/queryTable735.xml" ContentType="application/vnd.openxmlformats-officedocument.spreadsheetml.queryTable+xml"/>
  <Override PartName="/xl/queryTables/queryTable736.xml" ContentType="application/vnd.openxmlformats-officedocument.spreadsheetml.queryTable+xml"/>
  <Override PartName="/xl/queryTables/queryTable737.xml" ContentType="application/vnd.openxmlformats-officedocument.spreadsheetml.queryTable+xml"/>
  <Override PartName="/xl/queryTables/queryTable738.xml" ContentType="application/vnd.openxmlformats-officedocument.spreadsheetml.queryTable+xml"/>
  <Override PartName="/xl/queryTables/queryTable739.xml" ContentType="application/vnd.openxmlformats-officedocument.spreadsheetml.queryTable+xml"/>
  <Override PartName="/xl/queryTables/queryTable740.xml" ContentType="application/vnd.openxmlformats-officedocument.spreadsheetml.queryTable+xml"/>
  <Override PartName="/xl/queryTables/queryTable741.xml" ContentType="application/vnd.openxmlformats-officedocument.spreadsheetml.queryTable+xml"/>
  <Override PartName="/xl/queryTables/queryTable742.xml" ContentType="application/vnd.openxmlformats-officedocument.spreadsheetml.queryTable+xml"/>
  <Override PartName="/xl/queryTables/queryTable743.xml" ContentType="application/vnd.openxmlformats-officedocument.spreadsheetml.queryTable+xml"/>
  <Override PartName="/xl/queryTables/queryTable744.xml" ContentType="application/vnd.openxmlformats-officedocument.spreadsheetml.queryTable+xml"/>
  <Override PartName="/xl/queryTables/queryTable745.xml" ContentType="application/vnd.openxmlformats-officedocument.spreadsheetml.queryTable+xml"/>
  <Override PartName="/xl/queryTables/queryTable746.xml" ContentType="application/vnd.openxmlformats-officedocument.spreadsheetml.queryTable+xml"/>
  <Override PartName="/xl/queryTables/queryTable747.xml" ContentType="application/vnd.openxmlformats-officedocument.spreadsheetml.queryTable+xml"/>
  <Override PartName="/xl/queryTables/queryTable748.xml" ContentType="application/vnd.openxmlformats-officedocument.spreadsheetml.queryTable+xml"/>
  <Override PartName="/xl/queryTables/queryTable749.xml" ContentType="application/vnd.openxmlformats-officedocument.spreadsheetml.queryTable+xml"/>
  <Override PartName="/xl/queryTables/queryTable750.xml" ContentType="application/vnd.openxmlformats-officedocument.spreadsheetml.queryTable+xml"/>
  <Override PartName="/xl/queryTables/queryTable751.xml" ContentType="application/vnd.openxmlformats-officedocument.spreadsheetml.queryTable+xml"/>
  <Override PartName="/xl/queryTables/queryTable752.xml" ContentType="application/vnd.openxmlformats-officedocument.spreadsheetml.queryTable+xml"/>
  <Override PartName="/xl/queryTables/queryTable753.xml" ContentType="application/vnd.openxmlformats-officedocument.spreadsheetml.queryTable+xml"/>
  <Override PartName="/xl/queryTables/queryTable754.xml" ContentType="application/vnd.openxmlformats-officedocument.spreadsheetml.queryTable+xml"/>
  <Override PartName="/xl/queryTables/queryTable755.xml" ContentType="application/vnd.openxmlformats-officedocument.spreadsheetml.queryTable+xml"/>
  <Override PartName="/xl/queryTables/queryTable756.xml" ContentType="application/vnd.openxmlformats-officedocument.spreadsheetml.queryTable+xml"/>
  <Override PartName="/xl/queryTables/queryTable757.xml" ContentType="application/vnd.openxmlformats-officedocument.spreadsheetml.queryTable+xml"/>
  <Override PartName="/xl/queryTables/queryTable758.xml" ContentType="application/vnd.openxmlformats-officedocument.spreadsheetml.queryTable+xml"/>
  <Override PartName="/xl/queryTables/queryTable759.xml" ContentType="application/vnd.openxmlformats-officedocument.spreadsheetml.queryTable+xml"/>
  <Override PartName="/xl/queryTables/queryTable760.xml" ContentType="application/vnd.openxmlformats-officedocument.spreadsheetml.queryTable+xml"/>
  <Override PartName="/xl/queryTables/queryTable761.xml" ContentType="application/vnd.openxmlformats-officedocument.spreadsheetml.queryTable+xml"/>
  <Override PartName="/xl/queryTables/queryTable762.xml" ContentType="application/vnd.openxmlformats-officedocument.spreadsheetml.queryTable+xml"/>
  <Override PartName="/xl/queryTables/queryTable763.xml" ContentType="application/vnd.openxmlformats-officedocument.spreadsheetml.queryTable+xml"/>
  <Override PartName="/xl/queryTables/queryTable764.xml" ContentType="application/vnd.openxmlformats-officedocument.spreadsheetml.queryTable+xml"/>
  <Override PartName="/xl/queryTables/queryTable765.xml" ContentType="application/vnd.openxmlformats-officedocument.spreadsheetml.queryTable+xml"/>
  <Override PartName="/xl/queryTables/queryTable766.xml" ContentType="application/vnd.openxmlformats-officedocument.spreadsheetml.queryTable+xml"/>
  <Override PartName="/xl/queryTables/queryTable767.xml" ContentType="application/vnd.openxmlformats-officedocument.spreadsheetml.queryTable+xml"/>
  <Override PartName="/xl/queryTables/queryTable768.xml" ContentType="application/vnd.openxmlformats-officedocument.spreadsheetml.queryTable+xml"/>
  <Override PartName="/xl/queryTables/queryTable769.xml" ContentType="application/vnd.openxmlformats-officedocument.spreadsheetml.queryTable+xml"/>
  <Override PartName="/xl/queryTables/queryTable770.xml" ContentType="application/vnd.openxmlformats-officedocument.spreadsheetml.queryTable+xml"/>
  <Override PartName="/xl/queryTables/queryTable771.xml" ContentType="application/vnd.openxmlformats-officedocument.spreadsheetml.queryTable+xml"/>
  <Override PartName="/xl/queryTables/queryTable772.xml" ContentType="application/vnd.openxmlformats-officedocument.spreadsheetml.queryTable+xml"/>
  <Override PartName="/xl/queryTables/queryTable773.xml" ContentType="application/vnd.openxmlformats-officedocument.spreadsheetml.queryTable+xml"/>
  <Override PartName="/xl/queryTables/queryTable774.xml" ContentType="application/vnd.openxmlformats-officedocument.spreadsheetml.queryTable+xml"/>
  <Override PartName="/xl/queryTables/queryTable775.xml" ContentType="application/vnd.openxmlformats-officedocument.spreadsheetml.queryTable+xml"/>
  <Override PartName="/xl/queryTables/queryTable776.xml" ContentType="application/vnd.openxmlformats-officedocument.spreadsheetml.queryTable+xml"/>
  <Override PartName="/xl/queryTables/queryTable777.xml" ContentType="application/vnd.openxmlformats-officedocument.spreadsheetml.queryTable+xml"/>
  <Override PartName="/xl/queryTables/queryTable778.xml" ContentType="application/vnd.openxmlformats-officedocument.spreadsheetml.queryTable+xml"/>
  <Override PartName="/xl/queryTables/queryTable779.xml" ContentType="application/vnd.openxmlformats-officedocument.spreadsheetml.queryTable+xml"/>
  <Override PartName="/xl/queryTables/queryTable780.xml" ContentType="application/vnd.openxmlformats-officedocument.spreadsheetml.queryTable+xml"/>
  <Override PartName="/xl/queryTables/queryTable781.xml" ContentType="application/vnd.openxmlformats-officedocument.spreadsheetml.queryTable+xml"/>
  <Override PartName="/xl/queryTables/queryTable782.xml" ContentType="application/vnd.openxmlformats-officedocument.spreadsheetml.queryTable+xml"/>
  <Override PartName="/xl/queryTables/queryTable783.xml" ContentType="application/vnd.openxmlformats-officedocument.spreadsheetml.queryTable+xml"/>
  <Override PartName="/xl/queryTables/queryTable784.xml" ContentType="application/vnd.openxmlformats-officedocument.spreadsheetml.queryTable+xml"/>
  <Override PartName="/xl/queryTables/queryTable785.xml" ContentType="application/vnd.openxmlformats-officedocument.spreadsheetml.queryTable+xml"/>
  <Override PartName="/xl/queryTables/queryTable786.xml" ContentType="application/vnd.openxmlformats-officedocument.spreadsheetml.queryTable+xml"/>
  <Override PartName="/xl/queryTables/queryTable787.xml" ContentType="application/vnd.openxmlformats-officedocument.spreadsheetml.queryTable+xml"/>
  <Override PartName="/xl/queryTables/queryTable788.xml" ContentType="application/vnd.openxmlformats-officedocument.spreadsheetml.queryTable+xml"/>
  <Override PartName="/xl/queryTables/queryTable789.xml" ContentType="application/vnd.openxmlformats-officedocument.spreadsheetml.queryTable+xml"/>
  <Override PartName="/xl/queryTables/queryTable790.xml" ContentType="application/vnd.openxmlformats-officedocument.spreadsheetml.queryTable+xml"/>
  <Override PartName="/xl/queryTables/queryTable791.xml" ContentType="application/vnd.openxmlformats-officedocument.spreadsheetml.queryTable+xml"/>
  <Override PartName="/xl/queryTables/queryTable792.xml" ContentType="application/vnd.openxmlformats-officedocument.spreadsheetml.queryTable+xml"/>
  <Override PartName="/xl/queryTables/queryTable793.xml" ContentType="application/vnd.openxmlformats-officedocument.spreadsheetml.queryTable+xml"/>
  <Override PartName="/xl/queryTables/queryTable794.xml" ContentType="application/vnd.openxmlformats-officedocument.spreadsheetml.queryTable+xml"/>
  <Override PartName="/xl/queryTables/queryTable795.xml" ContentType="application/vnd.openxmlformats-officedocument.spreadsheetml.queryTable+xml"/>
  <Override PartName="/xl/queryTables/queryTable796.xml" ContentType="application/vnd.openxmlformats-officedocument.spreadsheetml.queryTable+xml"/>
  <Override PartName="/xl/queryTables/queryTable797.xml" ContentType="application/vnd.openxmlformats-officedocument.spreadsheetml.queryTable+xml"/>
  <Override PartName="/xl/queryTables/queryTable798.xml" ContentType="application/vnd.openxmlformats-officedocument.spreadsheetml.queryTable+xml"/>
  <Override PartName="/xl/queryTables/queryTable799.xml" ContentType="application/vnd.openxmlformats-officedocument.spreadsheetml.queryTable+xml"/>
  <Override PartName="/xl/queryTables/queryTable800.xml" ContentType="application/vnd.openxmlformats-officedocument.spreadsheetml.queryTable+xml"/>
  <Override PartName="/xl/queryTables/queryTable801.xml" ContentType="application/vnd.openxmlformats-officedocument.spreadsheetml.queryTable+xml"/>
  <Override PartName="/xl/queryTables/queryTable802.xml" ContentType="application/vnd.openxmlformats-officedocument.spreadsheetml.queryTable+xml"/>
  <Override PartName="/xl/queryTables/queryTable803.xml" ContentType="application/vnd.openxmlformats-officedocument.spreadsheetml.queryTable+xml"/>
  <Override PartName="/xl/queryTables/queryTable804.xml" ContentType="application/vnd.openxmlformats-officedocument.spreadsheetml.queryTable+xml"/>
  <Override PartName="/xl/queryTables/queryTable805.xml" ContentType="application/vnd.openxmlformats-officedocument.spreadsheetml.queryTable+xml"/>
  <Override PartName="/xl/queryTables/queryTable806.xml" ContentType="application/vnd.openxmlformats-officedocument.spreadsheetml.queryTable+xml"/>
  <Override PartName="/xl/queryTables/queryTable807.xml" ContentType="application/vnd.openxmlformats-officedocument.spreadsheetml.queryTable+xml"/>
  <Override PartName="/xl/queryTables/queryTable808.xml" ContentType="application/vnd.openxmlformats-officedocument.spreadsheetml.queryTable+xml"/>
  <Override PartName="/xl/queryTables/queryTable809.xml" ContentType="application/vnd.openxmlformats-officedocument.spreadsheetml.queryTable+xml"/>
  <Override PartName="/xl/queryTables/queryTable810.xml" ContentType="application/vnd.openxmlformats-officedocument.spreadsheetml.queryTable+xml"/>
  <Override PartName="/xl/queryTables/queryTable811.xml" ContentType="application/vnd.openxmlformats-officedocument.spreadsheetml.queryTable+xml"/>
  <Override PartName="/xl/queryTables/queryTable812.xml" ContentType="application/vnd.openxmlformats-officedocument.spreadsheetml.queryTable+xml"/>
  <Override PartName="/xl/queryTables/queryTable813.xml" ContentType="application/vnd.openxmlformats-officedocument.spreadsheetml.queryTable+xml"/>
  <Override PartName="/xl/queryTables/queryTable814.xml" ContentType="application/vnd.openxmlformats-officedocument.spreadsheetml.queryTable+xml"/>
  <Override PartName="/xl/queryTables/queryTable815.xml" ContentType="application/vnd.openxmlformats-officedocument.spreadsheetml.queryTable+xml"/>
  <Override PartName="/xl/queryTables/queryTable816.xml" ContentType="application/vnd.openxmlformats-officedocument.spreadsheetml.queryTable+xml"/>
  <Override PartName="/xl/queryTables/queryTable817.xml" ContentType="application/vnd.openxmlformats-officedocument.spreadsheetml.queryTable+xml"/>
  <Override PartName="/xl/queryTables/queryTable818.xml" ContentType="application/vnd.openxmlformats-officedocument.spreadsheetml.queryTable+xml"/>
  <Override PartName="/xl/queryTables/queryTable819.xml" ContentType="application/vnd.openxmlformats-officedocument.spreadsheetml.queryTable+xml"/>
  <Override PartName="/xl/queryTables/queryTable820.xml" ContentType="application/vnd.openxmlformats-officedocument.spreadsheetml.queryTable+xml"/>
  <Override PartName="/xl/queryTables/queryTable821.xml" ContentType="application/vnd.openxmlformats-officedocument.spreadsheetml.queryTable+xml"/>
  <Override PartName="/xl/queryTables/queryTable822.xml" ContentType="application/vnd.openxmlformats-officedocument.spreadsheetml.queryTable+xml"/>
  <Override PartName="/xl/queryTables/queryTable823.xml" ContentType="application/vnd.openxmlformats-officedocument.spreadsheetml.queryTable+xml"/>
  <Override PartName="/xl/queryTables/queryTable824.xml" ContentType="application/vnd.openxmlformats-officedocument.spreadsheetml.queryTable+xml"/>
  <Override PartName="/xl/queryTables/queryTable825.xml" ContentType="application/vnd.openxmlformats-officedocument.spreadsheetml.queryTable+xml"/>
  <Override PartName="/xl/queryTables/queryTable826.xml" ContentType="application/vnd.openxmlformats-officedocument.spreadsheetml.queryTable+xml"/>
  <Override PartName="/xl/queryTables/queryTable827.xml" ContentType="application/vnd.openxmlformats-officedocument.spreadsheetml.queryTable+xml"/>
  <Override PartName="/xl/queryTables/queryTable828.xml" ContentType="application/vnd.openxmlformats-officedocument.spreadsheetml.queryTable+xml"/>
  <Override PartName="/xl/queryTables/queryTable829.xml" ContentType="application/vnd.openxmlformats-officedocument.spreadsheetml.queryTable+xml"/>
  <Override PartName="/xl/queryTables/queryTable830.xml" ContentType="application/vnd.openxmlformats-officedocument.spreadsheetml.queryTable+xml"/>
  <Override PartName="/xl/queryTables/queryTable831.xml" ContentType="application/vnd.openxmlformats-officedocument.spreadsheetml.queryTable+xml"/>
  <Override PartName="/xl/queryTables/queryTable832.xml" ContentType="application/vnd.openxmlformats-officedocument.spreadsheetml.queryTable+xml"/>
  <Override PartName="/xl/queryTables/queryTable833.xml" ContentType="application/vnd.openxmlformats-officedocument.spreadsheetml.queryTable+xml"/>
  <Override PartName="/xl/queryTables/queryTable834.xml" ContentType="application/vnd.openxmlformats-officedocument.spreadsheetml.queryTable+xml"/>
  <Override PartName="/xl/queryTables/queryTable835.xml" ContentType="application/vnd.openxmlformats-officedocument.spreadsheetml.queryTable+xml"/>
  <Override PartName="/xl/queryTables/queryTable836.xml" ContentType="application/vnd.openxmlformats-officedocument.spreadsheetml.queryTable+xml"/>
  <Override PartName="/xl/queryTables/queryTable837.xml" ContentType="application/vnd.openxmlformats-officedocument.spreadsheetml.queryTable+xml"/>
  <Override PartName="/xl/queryTables/queryTable838.xml" ContentType="application/vnd.openxmlformats-officedocument.spreadsheetml.queryTable+xml"/>
  <Override PartName="/xl/queryTables/queryTable839.xml" ContentType="application/vnd.openxmlformats-officedocument.spreadsheetml.queryTable+xml"/>
  <Override PartName="/xl/queryTables/queryTable840.xml" ContentType="application/vnd.openxmlformats-officedocument.spreadsheetml.queryTable+xml"/>
  <Override PartName="/xl/queryTables/queryTable841.xml" ContentType="application/vnd.openxmlformats-officedocument.spreadsheetml.queryTable+xml"/>
  <Override PartName="/xl/queryTables/queryTable842.xml" ContentType="application/vnd.openxmlformats-officedocument.spreadsheetml.queryTable+xml"/>
  <Override PartName="/xl/queryTables/queryTable843.xml" ContentType="application/vnd.openxmlformats-officedocument.spreadsheetml.queryTable+xml"/>
  <Override PartName="/xl/queryTables/queryTable844.xml" ContentType="application/vnd.openxmlformats-officedocument.spreadsheetml.queryTable+xml"/>
  <Override PartName="/xl/queryTables/queryTable845.xml" ContentType="application/vnd.openxmlformats-officedocument.spreadsheetml.queryTable+xml"/>
  <Override PartName="/xl/queryTables/queryTable846.xml" ContentType="application/vnd.openxmlformats-officedocument.spreadsheetml.queryTable+xml"/>
  <Override PartName="/xl/queryTables/queryTable847.xml" ContentType="application/vnd.openxmlformats-officedocument.spreadsheetml.queryTable+xml"/>
  <Override PartName="/xl/queryTables/queryTable848.xml" ContentType="application/vnd.openxmlformats-officedocument.spreadsheetml.queryTable+xml"/>
  <Override PartName="/xl/queryTables/queryTable849.xml" ContentType="application/vnd.openxmlformats-officedocument.spreadsheetml.queryTable+xml"/>
  <Override PartName="/xl/queryTables/queryTable850.xml" ContentType="application/vnd.openxmlformats-officedocument.spreadsheetml.queryTable+xml"/>
  <Override PartName="/xl/queryTables/queryTable851.xml" ContentType="application/vnd.openxmlformats-officedocument.spreadsheetml.queryTable+xml"/>
  <Override PartName="/xl/queryTables/queryTable852.xml" ContentType="application/vnd.openxmlformats-officedocument.spreadsheetml.queryTable+xml"/>
  <Override PartName="/xl/queryTables/queryTable853.xml" ContentType="application/vnd.openxmlformats-officedocument.spreadsheetml.queryTable+xml"/>
  <Override PartName="/xl/queryTables/queryTable854.xml" ContentType="application/vnd.openxmlformats-officedocument.spreadsheetml.queryTable+xml"/>
  <Override PartName="/xl/queryTables/queryTable855.xml" ContentType="application/vnd.openxmlformats-officedocument.spreadsheetml.queryTable+xml"/>
  <Override PartName="/xl/queryTables/queryTable856.xml" ContentType="application/vnd.openxmlformats-officedocument.spreadsheetml.queryTable+xml"/>
  <Override PartName="/xl/queryTables/queryTable857.xml" ContentType="application/vnd.openxmlformats-officedocument.spreadsheetml.queryTable+xml"/>
  <Override PartName="/xl/queryTables/queryTable858.xml" ContentType="application/vnd.openxmlformats-officedocument.spreadsheetml.queryTable+xml"/>
  <Override PartName="/xl/queryTables/queryTable859.xml" ContentType="application/vnd.openxmlformats-officedocument.spreadsheetml.queryTable+xml"/>
  <Override PartName="/xl/queryTables/queryTable860.xml" ContentType="application/vnd.openxmlformats-officedocument.spreadsheetml.queryTable+xml"/>
  <Override PartName="/xl/queryTables/queryTable861.xml" ContentType="application/vnd.openxmlformats-officedocument.spreadsheetml.queryTable+xml"/>
  <Override PartName="/xl/queryTables/queryTable862.xml" ContentType="application/vnd.openxmlformats-officedocument.spreadsheetml.queryTable+xml"/>
  <Override PartName="/xl/queryTables/queryTable863.xml" ContentType="application/vnd.openxmlformats-officedocument.spreadsheetml.queryTable+xml"/>
  <Override PartName="/xl/queryTables/queryTable864.xml" ContentType="application/vnd.openxmlformats-officedocument.spreadsheetml.queryTable+xml"/>
  <Override PartName="/xl/queryTables/queryTable865.xml" ContentType="application/vnd.openxmlformats-officedocument.spreadsheetml.queryTable+xml"/>
  <Override PartName="/xl/queryTables/queryTable866.xml" ContentType="application/vnd.openxmlformats-officedocument.spreadsheetml.queryTable+xml"/>
  <Override PartName="/xl/queryTables/queryTable867.xml" ContentType="application/vnd.openxmlformats-officedocument.spreadsheetml.queryTable+xml"/>
  <Override PartName="/xl/queryTables/queryTable868.xml" ContentType="application/vnd.openxmlformats-officedocument.spreadsheetml.queryTable+xml"/>
  <Override PartName="/xl/queryTables/queryTable869.xml" ContentType="application/vnd.openxmlformats-officedocument.spreadsheetml.queryTable+xml"/>
  <Override PartName="/xl/queryTables/queryTable870.xml" ContentType="application/vnd.openxmlformats-officedocument.spreadsheetml.queryTable+xml"/>
  <Override PartName="/xl/queryTables/queryTable871.xml" ContentType="application/vnd.openxmlformats-officedocument.spreadsheetml.queryTable+xml"/>
  <Override PartName="/xl/queryTables/queryTable872.xml" ContentType="application/vnd.openxmlformats-officedocument.spreadsheetml.queryTable+xml"/>
  <Override PartName="/xl/queryTables/queryTable873.xml" ContentType="application/vnd.openxmlformats-officedocument.spreadsheetml.queryTable+xml"/>
  <Override PartName="/xl/queryTables/queryTable874.xml" ContentType="application/vnd.openxmlformats-officedocument.spreadsheetml.queryTable+xml"/>
  <Override PartName="/xl/queryTables/queryTable875.xml" ContentType="application/vnd.openxmlformats-officedocument.spreadsheetml.queryTable+xml"/>
  <Override PartName="/xl/queryTables/queryTable876.xml" ContentType="application/vnd.openxmlformats-officedocument.spreadsheetml.queryTable+xml"/>
  <Override PartName="/xl/queryTables/queryTable877.xml" ContentType="application/vnd.openxmlformats-officedocument.spreadsheetml.queryTable+xml"/>
  <Override PartName="/xl/queryTables/queryTable878.xml" ContentType="application/vnd.openxmlformats-officedocument.spreadsheetml.queryTable+xml"/>
  <Override PartName="/xl/queryTables/queryTable879.xml" ContentType="application/vnd.openxmlformats-officedocument.spreadsheetml.queryTable+xml"/>
  <Override PartName="/xl/queryTables/queryTable880.xml" ContentType="application/vnd.openxmlformats-officedocument.spreadsheetml.queryTable+xml"/>
  <Override PartName="/xl/queryTables/queryTable881.xml" ContentType="application/vnd.openxmlformats-officedocument.spreadsheetml.queryTable+xml"/>
  <Override PartName="/xl/queryTables/queryTable882.xml" ContentType="application/vnd.openxmlformats-officedocument.spreadsheetml.queryTable+xml"/>
  <Override PartName="/xl/queryTables/queryTable883.xml" ContentType="application/vnd.openxmlformats-officedocument.spreadsheetml.queryTable+xml"/>
  <Override PartName="/xl/queryTables/queryTable884.xml" ContentType="application/vnd.openxmlformats-officedocument.spreadsheetml.queryTable+xml"/>
  <Override PartName="/xl/queryTables/queryTable885.xml" ContentType="application/vnd.openxmlformats-officedocument.spreadsheetml.queryTable+xml"/>
  <Override PartName="/xl/queryTables/queryTable886.xml" ContentType="application/vnd.openxmlformats-officedocument.spreadsheetml.queryTable+xml"/>
  <Override PartName="/xl/queryTables/queryTable887.xml" ContentType="application/vnd.openxmlformats-officedocument.spreadsheetml.queryTable+xml"/>
  <Override PartName="/xl/queryTables/queryTable888.xml" ContentType="application/vnd.openxmlformats-officedocument.spreadsheetml.queryTable+xml"/>
  <Override PartName="/xl/queryTables/queryTable889.xml" ContentType="application/vnd.openxmlformats-officedocument.spreadsheetml.queryTable+xml"/>
  <Override PartName="/xl/queryTables/queryTable890.xml" ContentType="application/vnd.openxmlformats-officedocument.spreadsheetml.queryTable+xml"/>
  <Override PartName="/xl/queryTables/queryTable891.xml" ContentType="application/vnd.openxmlformats-officedocument.spreadsheetml.queryTable+xml"/>
  <Override PartName="/xl/queryTables/queryTable892.xml" ContentType="application/vnd.openxmlformats-officedocument.spreadsheetml.queryTable+xml"/>
  <Override PartName="/xl/queryTables/queryTable893.xml" ContentType="application/vnd.openxmlformats-officedocument.spreadsheetml.queryTable+xml"/>
  <Override PartName="/xl/queryTables/queryTable894.xml" ContentType="application/vnd.openxmlformats-officedocument.spreadsheetml.queryTable+xml"/>
  <Override PartName="/xl/queryTables/queryTable895.xml" ContentType="application/vnd.openxmlformats-officedocument.spreadsheetml.queryTable+xml"/>
  <Override PartName="/xl/queryTables/queryTable896.xml" ContentType="application/vnd.openxmlformats-officedocument.spreadsheetml.queryTable+xml"/>
  <Override PartName="/xl/queryTables/queryTable897.xml" ContentType="application/vnd.openxmlformats-officedocument.spreadsheetml.queryTable+xml"/>
  <Override PartName="/xl/queryTables/queryTable898.xml" ContentType="application/vnd.openxmlformats-officedocument.spreadsheetml.queryTable+xml"/>
  <Override PartName="/xl/queryTables/queryTable899.xml" ContentType="application/vnd.openxmlformats-officedocument.spreadsheetml.queryTable+xml"/>
  <Override PartName="/xl/queryTables/queryTable900.xml" ContentType="application/vnd.openxmlformats-officedocument.spreadsheetml.queryTable+xml"/>
  <Override PartName="/xl/queryTables/queryTable901.xml" ContentType="application/vnd.openxmlformats-officedocument.spreadsheetml.queryTable+xml"/>
  <Override PartName="/xl/queryTables/queryTable902.xml" ContentType="application/vnd.openxmlformats-officedocument.spreadsheetml.queryTable+xml"/>
  <Override PartName="/xl/queryTables/queryTable903.xml" ContentType="application/vnd.openxmlformats-officedocument.spreadsheetml.queryTable+xml"/>
  <Override PartName="/xl/queryTables/queryTable904.xml" ContentType="application/vnd.openxmlformats-officedocument.spreadsheetml.queryTable+xml"/>
  <Override PartName="/xl/queryTables/queryTable905.xml" ContentType="application/vnd.openxmlformats-officedocument.spreadsheetml.queryTable+xml"/>
  <Override PartName="/xl/queryTables/queryTable906.xml" ContentType="application/vnd.openxmlformats-officedocument.spreadsheetml.queryTable+xml"/>
  <Override PartName="/xl/queryTables/queryTable907.xml" ContentType="application/vnd.openxmlformats-officedocument.spreadsheetml.queryTable+xml"/>
  <Override PartName="/xl/queryTables/queryTable908.xml" ContentType="application/vnd.openxmlformats-officedocument.spreadsheetml.queryTable+xml"/>
  <Override PartName="/xl/queryTables/queryTable909.xml" ContentType="application/vnd.openxmlformats-officedocument.spreadsheetml.queryTable+xml"/>
  <Override PartName="/xl/queryTables/queryTable910.xml" ContentType="application/vnd.openxmlformats-officedocument.spreadsheetml.queryTable+xml"/>
  <Override PartName="/xl/queryTables/queryTable911.xml" ContentType="application/vnd.openxmlformats-officedocument.spreadsheetml.queryTable+xml"/>
  <Override PartName="/xl/queryTables/queryTable912.xml" ContentType="application/vnd.openxmlformats-officedocument.spreadsheetml.queryTable+xml"/>
  <Override PartName="/xl/queryTables/queryTable913.xml" ContentType="application/vnd.openxmlformats-officedocument.spreadsheetml.queryTable+xml"/>
  <Override PartName="/xl/queryTables/queryTable914.xml" ContentType="application/vnd.openxmlformats-officedocument.spreadsheetml.queryTable+xml"/>
  <Override PartName="/xl/queryTables/queryTable915.xml" ContentType="application/vnd.openxmlformats-officedocument.spreadsheetml.queryTable+xml"/>
  <Override PartName="/xl/queryTables/queryTable916.xml" ContentType="application/vnd.openxmlformats-officedocument.spreadsheetml.queryTable+xml"/>
  <Override PartName="/xl/queryTables/queryTable917.xml" ContentType="application/vnd.openxmlformats-officedocument.spreadsheetml.queryTable+xml"/>
  <Override PartName="/xl/queryTables/queryTable918.xml" ContentType="application/vnd.openxmlformats-officedocument.spreadsheetml.queryTable+xml"/>
  <Override PartName="/xl/queryTables/queryTable919.xml" ContentType="application/vnd.openxmlformats-officedocument.spreadsheetml.queryTable+xml"/>
  <Override PartName="/xl/queryTables/queryTable920.xml" ContentType="application/vnd.openxmlformats-officedocument.spreadsheetml.queryTable+xml"/>
  <Override PartName="/xl/queryTables/queryTable921.xml" ContentType="application/vnd.openxmlformats-officedocument.spreadsheetml.queryTable+xml"/>
  <Override PartName="/xl/queryTables/queryTable922.xml" ContentType="application/vnd.openxmlformats-officedocument.spreadsheetml.queryTable+xml"/>
  <Override PartName="/xl/queryTables/queryTable923.xml" ContentType="application/vnd.openxmlformats-officedocument.spreadsheetml.queryTable+xml"/>
  <Override PartName="/xl/queryTables/queryTable924.xml" ContentType="application/vnd.openxmlformats-officedocument.spreadsheetml.queryTable+xml"/>
  <Override PartName="/xl/queryTables/queryTable925.xml" ContentType="application/vnd.openxmlformats-officedocument.spreadsheetml.queryTable+xml"/>
  <Override PartName="/xl/queryTables/queryTable926.xml" ContentType="application/vnd.openxmlformats-officedocument.spreadsheetml.queryTable+xml"/>
  <Override PartName="/xl/queryTables/queryTable927.xml" ContentType="application/vnd.openxmlformats-officedocument.spreadsheetml.queryTable+xml"/>
  <Override PartName="/xl/queryTables/queryTable928.xml" ContentType="application/vnd.openxmlformats-officedocument.spreadsheetml.queryTable+xml"/>
  <Override PartName="/xl/queryTables/queryTable929.xml" ContentType="application/vnd.openxmlformats-officedocument.spreadsheetml.queryTable+xml"/>
  <Override PartName="/xl/queryTables/queryTable930.xml" ContentType="application/vnd.openxmlformats-officedocument.spreadsheetml.queryTable+xml"/>
  <Override PartName="/xl/queryTables/queryTable931.xml" ContentType="application/vnd.openxmlformats-officedocument.spreadsheetml.queryTable+xml"/>
  <Override PartName="/xl/queryTables/queryTable932.xml" ContentType="application/vnd.openxmlformats-officedocument.spreadsheetml.queryTable+xml"/>
  <Override PartName="/xl/queryTables/queryTable933.xml" ContentType="application/vnd.openxmlformats-officedocument.spreadsheetml.queryTable+xml"/>
  <Override PartName="/xl/queryTables/queryTable934.xml" ContentType="application/vnd.openxmlformats-officedocument.spreadsheetml.queryTable+xml"/>
  <Override PartName="/xl/queryTables/queryTable935.xml" ContentType="application/vnd.openxmlformats-officedocument.spreadsheetml.queryTable+xml"/>
  <Override PartName="/xl/queryTables/queryTable936.xml" ContentType="application/vnd.openxmlformats-officedocument.spreadsheetml.queryTable+xml"/>
  <Override PartName="/xl/queryTables/queryTable937.xml" ContentType="application/vnd.openxmlformats-officedocument.spreadsheetml.queryTable+xml"/>
  <Override PartName="/xl/queryTables/queryTable938.xml" ContentType="application/vnd.openxmlformats-officedocument.spreadsheetml.queryTable+xml"/>
  <Override PartName="/xl/queryTables/queryTable939.xml" ContentType="application/vnd.openxmlformats-officedocument.spreadsheetml.queryTable+xml"/>
  <Override PartName="/xl/queryTables/queryTable940.xml" ContentType="application/vnd.openxmlformats-officedocument.spreadsheetml.queryTable+xml"/>
  <Override PartName="/xl/queryTables/queryTable941.xml" ContentType="application/vnd.openxmlformats-officedocument.spreadsheetml.queryTable+xml"/>
  <Override PartName="/xl/queryTables/queryTable942.xml" ContentType="application/vnd.openxmlformats-officedocument.spreadsheetml.queryTable+xml"/>
  <Override PartName="/xl/queryTables/queryTable943.xml" ContentType="application/vnd.openxmlformats-officedocument.spreadsheetml.queryTable+xml"/>
  <Override PartName="/xl/queryTables/queryTable944.xml" ContentType="application/vnd.openxmlformats-officedocument.spreadsheetml.queryTable+xml"/>
  <Override PartName="/xl/queryTables/queryTable945.xml" ContentType="application/vnd.openxmlformats-officedocument.spreadsheetml.queryTable+xml"/>
  <Override PartName="/xl/queryTables/queryTable946.xml" ContentType="application/vnd.openxmlformats-officedocument.spreadsheetml.queryTable+xml"/>
  <Override PartName="/xl/queryTables/queryTable947.xml" ContentType="application/vnd.openxmlformats-officedocument.spreadsheetml.queryTable+xml"/>
  <Override PartName="/xl/queryTables/queryTable948.xml" ContentType="application/vnd.openxmlformats-officedocument.spreadsheetml.queryTable+xml"/>
  <Override PartName="/xl/queryTables/queryTable949.xml" ContentType="application/vnd.openxmlformats-officedocument.spreadsheetml.queryTable+xml"/>
  <Override PartName="/xl/queryTables/queryTable950.xml" ContentType="application/vnd.openxmlformats-officedocument.spreadsheetml.queryTable+xml"/>
  <Override PartName="/xl/queryTables/queryTable951.xml" ContentType="application/vnd.openxmlformats-officedocument.spreadsheetml.queryTable+xml"/>
  <Override PartName="/xl/queryTables/queryTable952.xml" ContentType="application/vnd.openxmlformats-officedocument.spreadsheetml.queryTable+xml"/>
  <Override PartName="/xl/queryTables/queryTable953.xml" ContentType="application/vnd.openxmlformats-officedocument.spreadsheetml.queryTable+xml"/>
  <Override PartName="/xl/queryTables/queryTable954.xml" ContentType="application/vnd.openxmlformats-officedocument.spreadsheetml.queryTable+xml"/>
  <Override PartName="/xl/queryTables/queryTable955.xml" ContentType="application/vnd.openxmlformats-officedocument.spreadsheetml.queryTable+xml"/>
  <Override PartName="/xl/queryTables/queryTable956.xml" ContentType="application/vnd.openxmlformats-officedocument.spreadsheetml.queryTable+xml"/>
  <Override PartName="/xl/queryTables/queryTable957.xml" ContentType="application/vnd.openxmlformats-officedocument.spreadsheetml.queryTable+xml"/>
  <Override PartName="/xl/queryTables/queryTable958.xml" ContentType="application/vnd.openxmlformats-officedocument.spreadsheetml.queryTable+xml"/>
  <Override PartName="/xl/queryTables/queryTable959.xml" ContentType="application/vnd.openxmlformats-officedocument.spreadsheetml.queryTable+xml"/>
  <Override PartName="/xl/queryTables/queryTable960.xml" ContentType="application/vnd.openxmlformats-officedocument.spreadsheetml.queryTable+xml"/>
  <Override PartName="/xl/queryTables/queryTable961.xml" ContentType="application/vnd.openxmlformats-officedocument.spreadsheetml.queryTable+xml"/>
  <Override PartName="/xl/queryTables/queryTable962.xml" ContentType="application/vnd.openxmlformats-officedocument.spreadsheetml.queryTable+xml"/>
  <Override PartName="/xl/queryTables/queryTable963.xml" ContentType="application/vnd.openxmlformats-officedocument.spreadsheetml.queryTable+xml"/>
  <Override PartName="/xl/queryTables/queryTable964.xml" ContentType="application/vnd.openxmlformats-officedocument.spreadsheetml.queryTable+xml"/>
  <Override PartName="/xl/queryTables/queryTable965.xml" ContentType="application/vnd.openxmlformats-officedocument.spreadsheetml.queryTable+xml"/>
  <Override PartName="/xl/queryTables/queryTable966.xml" ContentType="application/vnd.openxmlformats-officedocument.spreadsheetml.queryTable+xml"/>
  <Override PartName="/xl/queryTables/queryTable967.xml" ContentType="application/vnd.openxmlformats-officedocument.spreadsheetml.queryTable+xml"/>
  <Override PartName="/xl/queryTables/queryTable968.xml" ContentType="application/vnd.openxmlformats-officedocument.spreadsheetml.queryTable+xml"/>
  <Override PartName="/xl/queryTables/queryTable969.xml" ContentType="application/vnd.openxmlformats-officedocument.spreadsheetml.queryTable+xml"/>
  <Override PartName="/xl/queryTables/queryTable970.xml" ContentType="application/vnd.openxmlformats-officedocument.spreadsheetml.queryTable+xml"/>
  <Override PartName="/xl/queryTables/queryTable971.xml" ContentType="application/vnd.openxmlformats-officedocument.spreadsheetml.queryTable+xml"/>
  <Override PartName="/xl/queryTables/queryTable972.xml" ContentType="application/vnd.openxmlformats-officedocument.spreadsheetml.queryTable+xml"/>
  <Override PartName="/xl/queryTables/queryTable973.xml" ContentType="application/vnd.openxmlformats-officedocument.spreadsheetml.queryTable+xml"/>
  <Override PartName="/xl/queryTables/queryTable974.xml" ContentType="application/vnd.openxmlformats-officedocument.spreadsheetml.queryTable+xml"/>
  <Override PartName="/xl/queryTables/queryTable975.xml" ContentType="application/vnd.openxmlformats-officedocument.spreadsheetml.queryTable+xml"/>
  <Override PartName="/xl/queryTables/queryTable976.xml" ContentType="application/vnd.openxmlformats-officedocument.spreadsheetml.queryTable+xml"/>
  <Override PartName="/xl/queryTables/queryTable977.xml" ContentType="application/vnd.openxmlformats-officedocument.spreadsheetml.queryTable+xml"/>
  <Override PartName="/xl/queryTables/queryTable978.xml" ContentType="application/vnd.openxmlformats-officedocument.spreadsheetml.queryTable+xml"/>
  <Override PartName="/xl/queryTables/queryTable979.xml" ContentType="application/vnd.openxmlformats-officedocument.spreadsheetml.queryTable+xml"/>
  <Override PartName="/xl/queryTables/queryTable980.xml" ContentType="application/vnd.openxmlformats-officedocument.spreadsheetml.queryTable+xml"/>
  <Override PartName="/xl/queryTables/queryTable981.xml" ContentType="application/vnd.openxmlformats-officedocument.spreadsheetml.queryTable+xml"/>
  <Override PartName="/xl/queryTables/queryTable982.xml" ContentType="application/vnd.openxmlformats-officedocument.spreadsheetml.queryTable+xml"/>
  <Override PartName="/xl/queryTables/queryTable983.xml" ContentType="application/vnd.openxmlformats-officedocument.spreadsheetml.queryTable+xml"/>
  <Override PartName="/xl/queryTables/queryTable984.xml" ContentType="application/vnd.openxmlformats-officedocument.spreadsheetml.queryTable+xml"/>
  <Override PartName="/xl/queryTables/queryTable985.xml" ContentType="application/vnd.openxmlformats-officedocument.spreadsheetml.queryTable+xml"/>
  <Override PartName="/xl/queryTables/queryTable986.xml" ContentType="application/vnd.openxmlformats-officedocument.spreadsheetml.queryTable+xml"/>
  <Override PartName="/xl/queryTables/queryTable987.xml" ContentType="application/vnd.openxmlformats-officedocument.spreadsheetml.queryTable+xml"/>
  <Override PartName="/xl/queryTables/queryTable988.xml" ContentType="application/vnd.openxmlformats-officedocument.spreadsheetml.queryTable+xml"/>
  <Override PartName="/xl/queryTables/queryTable989.xml" ContentType="application/vnd.openxmlformats-officedocument.spreadsheetml.queryTable+xml"/>
  <Override PartName="/xl/queryTables/queryTable990.xml" ContentType="application/vnd.openxmlformats-officedocument.spreadsheetml.queryTable+xml"/>
  <Override PartName="/xl/queryTables/queryTable991.xml" ContentType="application/vnd.openxmlformats-officedocument.spreadsheetml.queryTable+xml"/>
  <Override PartName="/xl/queryTables/queryTable992.xml" ContentType="application/vnd.openxmlformats-officedocument.spreadsheetml.queryTable+xml"/>
  <Override PartName="/xl/queryTables/queryTable993.xml" ContentType="application/vnd.openxmlformats-officedocument.spreadsheetml.queryTable+xml"/>
  <Override PartName="/xl/queryTables/queryTable994.xml" ContentType="application/vnd.openxmlformats-officedocument.spreadsheetml.queryTable+xml"/>
  <Override PartName="/xl/queryTables/queryTable995.xml" ContentType="application/vnd.openxmlformats-officedocument.spreadsheetml.queryTable+xml"/>
  <Override PartName="/xl/queryTables/queryTable996.xml" ContentType="application/vnd.openxmlformats-officedocument.spreadsheetml.queryTable+xml"/>
  <Override PartName="/xl/queryTables/queryTable997.xml" ContentType="application/vnd.openxmlformats-officedocument.spreadsheetml.queryTable+xml"/>
  <Override PartName="/xl/queryTables/queryTable998.xml" ContentType="application/vnd.openxmlformats-officedocument.spreadsheetml.queryTable+xml"/>
  <Override PartName="/xl/queryTables/queryTable999.xml" ContentType="application/vnd.openxmlformats-officedocument.spreadsheetml.queryTable+xml"/>
  <Override PartName="/xl/queryTables/queryTable1000.xml" ContentType="application/vnd.openxmlformats-officedocument.spreadsheetml.queryTable+xml"/>
  <Override PartName="/xl/queryTables/queryTable1001.xml" ContentType="application/vnd.openxmlformats-officedocument.spreadsheetml.queryTable+xml"/>
  <Override PartName="/xl/queryTables/queryTable1002.xml" ContentType="application/vnd.openxmlformats-officedocument.spreadsheetml.queryTable+xml"/>
  <Override PartName="/xl/queryTables/queryTable1003.xml" ContentType="application/vnd.openxmlformats-officedocument.spreadsheetml.queryTable+xml"/>
  <Override PartName="/xl/queryTables/queryTable1004.xml" ContentType="application/vnd.openxmlformats-officedocument.spreadsheetml.queryTable+xml"/>
  <Override PartName="/xl/queryTables/queryTable1005.xml" ContentType="application/vnd.openxmlformats-officedocument.spreadsheetml.queryTable+xml"/>
  <Override PartName="/xl/queryTables/queryTable1006.xml" ContentType="application/vnd.openxmlformats-officedocument.spreadsheetml.queryTable+xml"/>
  <Override PartName="/xl/queryTables/queryTable1007.xml" ContentType="application/vnd.openxmlformats-officedocument.spreadsheetml.queryTable+xml"/>
  <Override PartName="/xl/queryTables/queryTable1008.xml" ContentType="application/vnd.openxmlformats-officedocument.spreadsheetml.queryTable+xml"/>
  <Override PartName="/xl/queryTables/queryTable1009.xml" ContentType="application/vnd.openxmlformats-officedocument.spreadsheetml.queryTable+xml"/>
  <Override PartName="/xl/queryTables/queryTable1010.xml" ContentType="application/vnd.openxmlformats-officedocument.spreadsheetml.queryTable+xml"/>
  <Override PartName="/xl/queryTables/queryTable1011.xml" ContentType="application/vnd.openxmlformats-officedocument.spreadsheetml.queryTable+xml"/>
  <Override PartName="/xl/queryTables/queryTable1012.xml" ContentType="application/vnd.openxmlformats-officedocument.spreadsheetml.queryTable+xml"/>
  <Override PartName="/xl/queryTables/queryTable1013.xml" ContentType="application/vnd.openxmlformats-officedocument.spreadsheetml.queryTable+xml"/>
  <Override PartName="/xl/queryTables/queryTable1014.xml" ContentType="application/vnd.openxmlformats-officedocument.spreadsheetml.queryTable+xml"/>
  <Override PartName="/xl/queryTables/queryTable1015.xml" ContentType="application/vnd.openxmlformats-officedocument.spreadsheetml.queryTable+xml"/>
  <Override PartName="/xl/queryTables/queryTable1016.xml" ContentType="application/vnd.openxmlformats-officedocument.spreadsheetml.queryTable+xml"/>
  <Override PartName="/xl/queryTables/queryTable1017.xml" ContentType="application/vnd.openxmlformats-officedocument.spreadsheetml.queryTable+xml"/>
  <Override PartName="/xl/queryTables/queryTable1018.xml" ContentType="application/vnd.openxmlformats-officedocument.spreadsheetml.queryTable+xml"/>
  <Override PartName="/xl/queryTables/queryTable1019.xml" ContentType="application/vnd.openxmlformats-officedocument.spreadsheetml.queryTable+xml"/>
  <Override PartName="/xl/queryTables/queryTable1020.xml" ContentType="application/vnd.openxmlformats-officedocument.spreadsheetml.queryTable+xml"/>
  <Override PartName="/xl/queryTables/queryTable1021.xml" ContentType="application/vnd.openxmlformats-officedocument.spreadsheetml.queryTable+xml"/>
  <Override PartName="/xl/queryTables/queryTable1022.xml" ContentType="application/vnd.openxmlformats-officedocument.spreadsheetml.queryTable+xml"/>
  <Override PartName="/xl/queryTables/queryTable1023.xml" ContentType="application/vnd.openxmlformats-officedocument.spreadsheetml.queryTable+xml"/>
  <Override PartName="/xl/queryTables/queryTable1024.xml" ContentType="application/vnd.openxmlformats-officedocument.spreadsheetml.queryTable+xml"/>
  <Override PartName="/xl/queryTables/queryTable1025.xml" ContentType="application/vnd.openxmlformats-officedocument.spreadsheetml.queryTable+xml"/>
  <Override PartName="/xl/queryTables/queryTable1026.xml" ContentType="application/vnd.openxmlformats-officedocument.spreadsheetml.queryTable+xml"/>
  <Override PartName="/xl/queryTables/queryTable1027.xml" ContentType="application/vnd.openxmlformats-officedocument.spreadsheetml.queryTable+xml"/>
  <Override PartName="/xl/queryTables/queryTable1028.xml" ContentType="application/vnd.openxmlformats-officedocument.spreadsheetml.queryTable+xml"/>
  <Override PartName="/xl/queryTables/queryTable1029.xml" ContentType="application/vnd.openxmlformats-officedocument.spreadsheetml.queryTable+xml"/>
  <Override PartName="/xl/queryTables/queryTable1030.xml" ContentType="application/vnd.openxmlformats-officedocument.spreadsheetml.queryTable+xml"/>
  <Override PartName="/xl/queryTables/queryTable1031.xml" ContentType="application/vnd.openxmlformats-officedocument.spreadsheetml.queryTable+xml"/>
  <Override PartName="/xl/queryTables/queryTable1032.xml" ContentType="application/vnd.openxmlformats-officedocument.spreadsheetml.queryTable+xml"/>
  <Override PartName="/xl/queryTables/queryTable1033.xml" ContentType="application/vnd.openxmlformats-officedocument.spreadsheetml.queryTable+xml"/>
  <Override PartName="/xl/queryTables/queryTable1034.xml" ContentType="application/vnd.openxmlformats-officedocument.spreadsheetml.queryTable+xml"/>
  <Override PartName="/xl/queryTables/queryTable1035.xml" ContentType="application/vnd.openxmlformats-officedocument.spreadsheetml.queryTable+xml"/>
  <Override PartName="/xl/queryTables/queryTable1036.xml" ContentType="application/vnd.openxmlformats-officedocument.spreadsheetml.queryTable+xml"/>
  <Override PartName="/xl/queryTables/queryTable1037.xml" ContentType="application/vnd.openxmlformats-officedocument.spreadsheetml.queryTable+xml"/>
  <Override PartName="/xl/queryTables/queryTable1038.xml" ContentType="application/vnd.openxmlformats-officedocument.spreadsheetml.queryTable+xml"/>
  <Override PartName="/xl/queryTables/queryTable1039.xml" ContentType="application/vnd.openxmlformats-officedocument.spreadsheetml.queryTable+xml"/>
  <Override PartName="/xl/queryTables/queryTable1040.xml" ContentType="application/vnd.openxmlformats-officedocument.spreadsheetml.queryTable+xml"/>
  <Override PartName="/xl/queryTables/queryTable1041.xml" ContentType="application/vnd.openxmlformats-officedocument.spreadsheetml.queryTable+xml"/>
  <Override PartName="/xl/queryTables/queryTable1042.xml" ContentType="application/vnd.openxmlformats-officedocument.spreadsheetml.queryTable+xml"/>
  <Override PartName="/xl/queryTables/queryTable1043.xml" ContentType="application/vnd.openxmlformats-officedocument.spreadsheetml.queryTable+xml"/>
  <Override PartName="/xl/queryTables/queryTable1044.xml" ContentType="application/vnd.openxmlformats-officedocument.spreadsheetml.queryTable+xml"/>
  <Override PartName="/xl/queryTables/queryTable1045.xml" ContentType="application/vnd.openxmlformats-officedocument.spreadsheetml.queryTable+xml"/>
  <Override PartName="/xl/queryTables/queryTable1046.xml" ContentType="application/vnd.openxmlformats-officedocument.spreadsheetml.queryTable+xml"/>
  <Override PartName="/xl/queryTables/queryTable1047.xml" ContentType="application/vnd.openxmlformats-officedocument.spreadsheetml.queryTable+xml"/>
  <Override PartName="/xl/queryTables/queryTable1048.xml" ContentType="application/vnd.openxmlformats-officedocument.spreadsheetml.queryTable+xml"/>
  <Override PartName="/xl/queryTables/queryTable1049.xml" ContentType="application/vnd.openxmlformats-officedocument.spreadsheetml.queryTable+xml"/>
  <Override PartName="/xl/queryTables/queryTable1050.xml" ContentType="application/vnd.openxmlformats-officedocument.spreadsheetml.queryTable+xml"/>
  <Override PartName="/xl/queryTables/queryTable1051.xml" ContentType="application/vnd.openxmlformats-officedocument.spreadsheetml.queryTable+xml"/>
  <Override PartName="/xl/queryTables/queryTable1052.xml" ContentType="application/vnd.openxmlformats-officedocument.spreadsheetml.queryTable+xml"/>
  <Override PartName="/xl/queryTables/queryTable1053.xml" ContentType="application/vnd.openxmlformats-officedocument.spreadsheetml.queryTable+xml"/>
  <Override PartName="/xl/queryTables/queryTable1054.xml" ContentType="application/vnd.openxmlformats-officedocument.spreadsheetml.queryTable+xml"/>
  <Override PartName="/xl/queryTables/queryTable1055.xml" ContentType="application/vnd.openxmlformats-officedocument.spreadsheetml.queryTable+xml"/>
  <Override PartName="/xl/queryTables/queryTable1056.xml" ContentType="application/vnd.openxmlformats-officedocument.spreadsheetml.queryTable+xml"/>
  <Override PartName="/xl/queryTables/queryTable1057.xml" ContentType="application/vnd.openxmlformats-officedocument.spreadsheetml.queryTable+xml"/>
  <Override PartName="/xl/queryTables/queryTable1058.xml" ContentType="application/vnd.openxmlformats-officedocument.spreadsheetml.queryTable+xml"/>
  <Override PartName="/xl/queryTables/queryTable1059.xml" ContentType="application/vnd.openxmlformats-officedocument.spreadsheetml.queryTable+xml"/>
  <Override PartName="/xl/queryTables/queryTable1060.xml" ContentType="application/vnd.openxmlformats-officedocument.spreadsheetml.queryTable+xml"/>
  <Override PartName="/xl/queryTables/queryTable1061.xml" ContentType="application/vnd.openxmlformats-officedocument.spreadsheetml.queryTable+xml"/>
  <Override PartName="/xl/queryTables/queryTable1062.xml" ContentType="application/vnd.openxmlformats-officedocument.spreadsheetml.queryTable+xml"/>
  <Override PartName="/xl/queryTables/queryTable1063.xml" ContentType="application/vnd.openxmlformats-officedocument.spreadsheetml.queryTable+xml"/>
  <Override PartName="/xl/queryTables/queryTable1064.xml" ContentType="application/vnd.openxmlformats-officedocument.spreadsheetml.queryTable+xml"/>
  <Override PartName="/xl/queryTables/queryTable1065.xml" ContentType="application/vnd.openxmlformats-officedocument.spreadsheetml.queryTable+xml"/>
  <Override PartName="/xl/queryTables/queryTable1066.xml" ContentType="application/vnd.openxmlformats-officedocument.spreadsheetml.queryTable+xml"/>
  <Override PartName="/xl/queryTables/queryTable1067.xml" ContentType="application/vnd.openxmlformats-officedocument.spreadsheetml.queryTable+xml"/>
  <Override PartName="/xl/queryTables/queryTable1068.xml" ContentType="application/vnd.openxmlformats-officedocument.spreadsheetml.queryTable+xml"/>
  <Override PartName="/xl/queryTables/queryTable1069.xml" ContentType="application/vnd.openxmlformats-officedocument.spreadsheetml.queryTable+xml"/>
  <Override PartName="/xl/queryTables/queryTable1070.xml" ContentType="application/vnd.openxmlformats-officedocument.spreadsheetml.queryTable+xml"/>
  <Override PartName="/xl/queryTables/queryTable1071.xml" ContentType="application/vnd.openxmlformats-officedocument.spreadsheetml.queryTable+xml"/>
  <Override PartName="/xl/queryTables/queryTable1072.xml" ContentType="application/vnd.openxmlformats-officedocument.spreadsheetml.queryTable+xml"/>
  <Override PartName="/xl/queryTables/queryTable1073.xml" ContentType="application/vnd.openxmlformats-officedocument.spreadsheetml.queryTable+xml"/>
  <Override PartName="/xl/queryTables/queryTable1074.xml" ContentType="application/vnd.openxmlformats-officedocument.spreadsheetml.queryTable+xml"/>
  <Override PartName="/xl/queryTables/queryTable1075.xml" ContentType="application/vnd.openxmlformats-officedocument.spreadsheetml.queryTable+xml"/>
  <Override PartName="/xl/queryTables/queryTable1076.xml" ContentType="application/vnd.openxmlformats-officedocument.spreadsheetml.queryTable+xml"/>
  <Override PartName="/xl/queryTables/queryTable1077.xml" ContentType="application/vnd.openxmlformats-officedocument.spreadsheetml.queryTable+xml"/>
  <Override PartName="/xl/queryTables/queryTable1078.xml" ContentType="application/vnd.openxmlformats-officedocument.spreadsheetml.queryTable+xml"/>
  <Override PartName="/xl/queryTables/queryTable1079.xml" ContentType="application/vnd.openxmlformats-officedocument.spreadsheetml.queryTable+xml"/>
  <Override PartName="/xl/queryTables/queryTable1080.xml" ContentType="application/vnd.openxmlformats-officedocument.spreadsheetml.queryTable+xml"/>
  <Override PartName="/xl/queryTables/queryTable1081.xml" ContentType="application/vnd.openxmlformats-officedocument.spreadsheetml.queryTable+xml"/>
  <Override PartName="/xl/queryTables/queryTable1082.xml" ContentType="application/vnd.openxmlformats-officedocument.spreadsheetml.queryTable+xml"/>
  <Override PartName="/xl/queryTables/queryTable1083.xml" ContentType="application/vnd.openxmlformats-officedocument.spreadsheetml.queryTable+xml"/>
  <Override PartName="/xl/queryTables/queryTable1084.xml" ContentType="application/vnd.openxmlformats-officedocument.spreadsheetml.queryTable+xml"/>
  <Override PartName="/xl/queryTables/queryTable1085.xml" ContentType="application/vnd.openxmlformats-officedocument.spreadsheetml.queryTable+xml"/>
  <Override PartName="/xl/queryTables/queryTable1086.xml" ContentType="application/vnd.openxmlformats-officedocument.spreadsheetml.queryTable+xml"/>
  <Override PartName="/xl/queryTables/queryTable1087.xml" ContentType="application/vnd.openxmlformats-officedocument.spreadsheetml.queryTable+xml"/>
  <Override PartName="/xl/queryTables/queryTable1088.xml" ContentType="application/vnd.openxmlformats-officedocument.spreadsheetml.queryTable+xml"/>
  <Override PartName="/xl/queryTables/queryTable1089.xml" ContentType="application/vnd.openxmlformats-officedocument.spreadsheetml.queryTable+xml"/>
  <Override PartName="/xl/queryTables/queryTable1090.xml" ContentType="application/vnd.openxmlformats-officedocument.spreadsheetml.queryTable+xml"/>
  <Override PartName="/xl/queryTables/queryTable1091.xml" ContentType="application/vnd.openxmlformats-officedocument.spreadsheetml.queryTable+xml"/>
  <Override PartName="/xl/queryTables/queryTable1092.xml" ContentType="application/vnd.openxmlformats-officedocument.spreadsheetml.queryTable+xml"/>
  <Override PartName="/xl/queryTables/queryTable1093.xml" ContentType="application/vnd.openxmlformats-officedocument.spreadsheetml.queryTable+xml"/>
  <Override PartName="/xl/queryTables/queryTable1094.xml" ContentType="application/vnd.openxmlformats-officedocument.spreadsheetml.queryTable+xml"/>
  <Override PartName="/xl/queryTables/queryTable1095.xml" ContentType="application/vnd.openxmlformats-officedocument.spreadsheetml.queryTable+xml"/>
  <Override PartName="/xl/queryTables/queryTable1096.xml" ContentType="application/vnd.openxmlformats-officedocument.spreadsheetml.queryTable+xml"/>
  <Override PartName="/xl/queryTables/queryTable1097.xml" ContentType="application/vnd.openxmlformats-officedocument.spreadsheetml.queryTable+xml"/>
  <Override PartName="/xl/queryTables/queryTable1098.xml" ContentType="application/vnd.openxmlformats-officedocument.spreadsheetml.queryTable+xml"/>
  <Override PartName="/xl/queryTables/queryTable1099.xml" ContentType="application/vnd.openxmlformats-officedocument.spreadsheetml.queryTable+xml"/>
  <Override PartName="/xl/queryTables/queryTable1100.xml" ContentType="application/vnd.openxmlformats-officedocument.spreadsheetml.queryTable+xml"/>
  <Override PartName="/xl/queryTables/queryTable1101.xml" ContentType="application/vnd.openxmlformats-officedocument.spreadsheetml.queryTable+xml"/>
  <Override PartName="/xl/queryTables/queryTable1102.xml" ContentType="application/vnd.openxmlformats-officedocument.spreadsheetml.queryTable+xml"/>
  <Override PartName="/xl/queryTables/queryTable1103.xml" ContentType="application/vnd.openxmlformats-officedocument.spreadsheetml.queryTable+xml"/>
  <Override PartName="/xl/queryTables/queryTable1104.xml" ContentType="application/vnd.openxmlformats-officedocument.spreadsheetml.queryTable+xml"/>
  <Override PartName="/xl/queryTables/queryTable1105.xml" ContentType="application/vnd.openxmlformats-officedocument.spreadsheetml.queryTable+xml"/>
  <Override PartName="/xl/queryTables/queryTable1106.xml" ContentType="application/vnd.openxmlformats-officedocument.spreadsheetml.queryTable+xml"/>
  <Override PartName="/xl/queryTables/queryTable1107.xml" ContentType="application/vnd.openxmlformats-officedocument.spreadsheetml.queryTable+xml"/>
  <Override PartName="/xl/queryTables/queryTable1108.xml" ContentType="application/vnd.openxmlformats-officedocument.spreadsheetml.queryTable+xml"/>
  <Override PartName="/xl/queryTables/queryTable1109.xml" ContentType="application/vnd.openxmlformats-officedocument.spreadsheetml.queryTable+xml"/>
  <Override PartName="/xl/queryTables/queryTable1110.xml" ContentType="application/vnd.openxmlformats-officedocument.spreadsheetml.queryTable+xml"/>
  <Override PartName="/xl/queryTables/queryTable1111.xml" ContentType="application/vnd.openxmlformats-officedocument.spreadsheetml.queryTable+xml"/>
  <Override PartName="/xl/queryTables/queryTable1112.xml" ContentType="application/vnd.openxmlformats-officedocument.spreadsheetml.queryTable+xml"/>
  <Override PartName="/xl/queryTables/queryTable1113.xml" ContentType="application/vnd.openxmlformats-officedocument.spreadsheetml.queryTable+xml"/>
  <Override PartName="/xl/queryTables/queryTable1114.xml" ContentType="application/vnd.openxmlformats-officedocument.spreadsheetml.queryTable+xml"/>
  <Override PartName="/xl/queryTables/queryTable1115.xml" ContentType="application/vnd.openxmlformats-officedocument.spreadsheetml.queryTable+xml"/>
  <Override PartName="/xl/queryTables/queryTable1116.xml" ContentType="application/vnd.openxmlformats-officedocument.spreadsheetml.queryTable+xml"/>
  <Override PartName="/xl/queryTables/queryTable1117.xml" ContentType="application/vnd.openxmlformats-officedocument.spreadsheetml.queryTable+xml"/>
  <Override PartName="/xl/queryTables/queryTable1118.xml" ContentType="application/vnd.openxmlformats-officedocument.spreadsheetml.queryTable+xml"/>
  <Override PartName="/xl/queryTables/queryTable1119.xml" ContentType="application/vnd.openxmlformats-officedocument.spreadsheetml.queryTable+xml"/>
  <Override PartName="/xl/queryTables/queryTable1120.xml" ContentType="application/vnd.openxmlformats-officedocument.spreadsheetml.queryTable+xml"/>
  <Override PartName="/xl/queryTables/queryTable1121.xml" ContentType="application/vnd.openxmlformats-officedocument.spreadsheetml.queryTable+xml"/>
  <Override PartName="/xl/queryTables/queryTable1122.xml" ContentType="application/vnd.openxmlformats-officedocument.spreadsheetml.queryTable+xml"/>
  <Override PartName="/xl/queryTables/queryTable1123.xml" ContentType="application/vnd.openxmlformats-officedocument.spreadsheetml.queryTable+xml"/>
  <Override PartName="/xl/queryTables/queryTable1124.xml" ContentType="application/vnd.openxmlformats-officedocument.spreadsheetml.queryTable+xml"/>
  <Override PartName="/xl/queryTables/queryTable1125.xml" ContentType="application/vnd.openxmlformats-officedocument.spreadsheetml.queryTable+xml"/>
  <Override PartName="/xl/queryTables/queryTable1126.xml" ContentType="application/vnd.openxmlformats-officedocument.spreadsheetml.queryTable+xml"/>
  <Override PartName="/xl/queryTables/queryTable1127.xml" ContentType="application/vnd.openxmlformats-officedocument.spreadsheetml.queryTable+xml"/>
  <Override PartName="/xl/queryTables/queryTable1128.xml" ContentType="application/vnd.openxmlformats-officedocument.spreadsheetml.queryTable+xml"/>
  <Override PartName="/xl/queryTables/queryTable1129.xml" ContentType="application/vnd.openxmlformats-officedocument.spreadsheetml.queryTable+xml"/>
  <Override PartName="/xl/queryTables/queryTable1130.xml" ContentType="application/vnd.openxmlformats-officedocument.spreadsheetml.queryTable+xml"/>
  <Override PartName="/xl/queryTables/queryTable1131.xml" ContentType="application/vnd.openxmlformats-officedocument.spreadsheetml.queryTable+xml"/>
  <Override PartName="/xl/queryTables/queryTable1132.xml" ContentType="application/vnd.openxmlformats-officedocument.spreadsheetml.queryTable+xml"/>
  <Override PartName="/xl/queryTables/queryTable1133.xml" ContentType="application/vnd.openxmlformats-officedocument.spreadsheetml.queryTable+xml"/>
  <Override PartName="/xl/queryTables/queryTable1134.xml" ContentType="application/vnd.openxmlformats-officedocument.spreadsheetml.queryTable+xml"/>
  <Override PartName="/xl/queryTables/queryTable1135.xml" ContentType="application/vnd.openxmlformats-officedocument.spreadsheetml.queryTable+xml"/>
  <Override PartName="/xl/queryTables/queryTable1136.xml" ContentType="application/vnd.openxmlformats-officedocument.spreadsheetml.queryTable+xml"/>
  <Override PartName="/xl/queryTables/queryTable1137.xml" ContentType="application/vnd.openxmlformats-officedocument.spreadsheetml.queryTable+xml"/>
  <Override PartName="/xl/queryTables/queryTable1138.xml" ContentType="application/vnd.openxmlformats-officedocument.spreadsheetml.queryTable+xml"/>
  <Override PartName="/xl/queryTables/queryTable1139.xml" ContentType="application/vnd.openxmlformats-officedocument.spreadsheetml.queryTable+xml"/>
  <Override PartName="/xl/queryTables/queryTable1140.xml" ContentType="application/vnd.openxmlformats-officedocument.spreadsheetml.queryTable+xml"/>
  <Override PartName="/xl/queryTables/queryTable1141.xml" ContentType="application/vnd.openxmlformats-officedocument.spreadsheetml.queryTable+xml"/>
  <Override PartName="/xl/queryTables/queryTable1142.xml" ContentType="application/vnd.openxmlformats-officedocument.spreadsheetml.queryTable+xml"/>
  <Override PartName="/xl/queryTables/queryTable1143.xml" ContentType="application/vnd.openxmlformats-officedocument.spreadsheetml.queryTable+xml"/>
  <Override PartName="/xl/queryTables/queryTable1144.xml" ContentType="application/vnd.openxmlformats-officedocument.spreadsheetml.queryTable+xml"/>
  <Override PartName="/xl/queryTables/queryTable1145.xml" ContentType="application/vnd.openxmlformats-officedocument.spreadsheetml.queryTable+xml"/>
  <Override PartName="/xl/queryTables/queryTable1146.xml" ContentType="application/vnd.openxmlformats-officedocument.spreadsheetml.queryTable+xml"/>
  <Override PartName="/xl/queryTables/queryTable1147.xml" ContentType="application/vnd.openxmlformats-officedocument.spreadsheetml.queryTable+xml"/>
  <Override PartName="/xl/queryTables/queryTable1148.xml" ContentType="application/vnd.openxmlformats-officedocument.spreadsheetml.queryTable+xml"/>
  <Override PartName="/xl/queryTables/queryTable1149.xml" ContentType="application/vnd.openxmlformats-officedocument.spreadsheetml.queryTable+xml"/>
  <Override PartName="/xl/queryTables/queryTable1150.xml" ContentType="application/vnd.openxmlformats-officedocument.spreadsheetml.queryTable+xml"/>
  <Override PartName="/xl/queryTables/queryTable1151.xml" ContentType="application/vnd.openxmlformats-officedocument.spreadsheetml.queryTable+xml"/>
  <Override PartName="/xl/queryTables/queryTable1152.xml" ContentType="application/vnd.openxmlformats-officedocument.spreadsheetml.queryTable+xml"/>
  <Override PartName="/xl/queryTables/queryTable1153.xml" ContentType="application/vnd.openxmlformats-officedocument.spreadsheetml.queryTable+xml"/>
  <Override PartName="/xl/queryTables/queryTable1154.xml" ContentType="application/vnd.openxmlformats-officedocument.spreadsheetml.queryTable+xml"/>
  <Override PartName="/xl/queryTables/queryTable1155.xml" ContentType="application/vnd.openxmlformats-officedocument.spreadsheetml.queryTable+xml"/>
  <Override PartName="/xl/queryTables/queryTable1156.xml" ContentType="application/vnd.openxmlformats-officedocument.spreadsheetml.queryTable+xml"/>
  <Override PartName="/xl/queryTables/queryTable1157.xml" ContentType="application/vnd.openxmlformats-officedocument.spreadsheetml.queryTable+xml"/>
  <Override PartName="/xl/queryTables/queryTable1158.xml" ContentType="application/vnd.openxmlformats-officedocument.spreadsheetml.queryTable+xml"/>
  <Override PartName="/xl/queryTables/queryTable1159.xml" ContentType="application/vnd.openxmlformats-officedocument.spreadsheetml.queryTable+xml"/>
  <Override PartName="/xl/queryTables/queryTable1160.xml" ContentType="application/vnd.openxmlformats-officedocument.spreadsheetml.queryTable+xml"/>
  <Override PartName="/xl/queryTables/queryTable1161.xml" ContentType="application/vnd.openxmlformats-officedocument.spreadsheetml.queryTable+xml"/>
  <Override PartName="/xl/queryTables/queryTable1162.xml" ContentType="application/vnd.openxmlformats-officedocument.spreadsheetml.queryTable+xml"/>
  <Override PartName="/xl/queryTables/queryTable1163.xml" ContentType="application/vnd.openxmlformats-officedocument.spreadsheetml.queryTable+xml"/>
  <Override PartName="/xl/queryTables/queryTable1164.xml" ContentType="application/vnd.openxmlformats-officedocument.spreadsheetml.queryTable+xml"/>
  <Override PartName="/xl/drawings/drawing3.xml" ContentType="application/vnd.openxmlformats-officedocument.drawing+xml"/>
  <Override PartName="/xl/ctrlProps/ctrlProp19.xml" ContentType="application/vnd.ms-excel.controlproperties+xml"/>
  <Override PartName="/xl/drawings/drawing4.xml" ContentType="application/vnd.openxmlformats-officedocument.drawing+xml"/>
  <Override PartName="/xl/activeX/activeX1.xml" ContentType="application/vnd.ms-office.activeX+xml"/>
  <Override PartName="/xl/activeX/activeX1.bin" ContentType="application/vnd.ms-office.activeX"/>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xl/charts/style9.xml" ContentType="application/vnd.ms-office.chartstyle+xml"/>
  <Override PartName="/xl/charts/colors9.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24226"/>
  <mc:AlternateContent xmlns:mc="http://schemas.openxmlformats.org/markup-compatibility/2006">
    <mc:Choice Requires="x15">
      <x15ac:absPath xmlns:x15ac="http://schemas.microsoft.com/office/spreadsheetml/2010/11/ac" url="D:\NUS\PIAS\testing material 3 Docushare\Investment Products\"/>
    </mc:Choice>
  </mc:AlternateContent>
  <xr:revisionPtr revIDLastSave="0" documentId="13_ncr:1_{D1D57605-592C-4983-9D35-87ECF427F19B}" xr6:coauthVersionLast="47" xr6:coauthVersionMax="47" xr10:uidLastSave="{00000000-0000-0000-0000-000000000000}"/>
  <bookViews>
    <workbookView xWindow="-110" yWindow="-110" windowWidth="25820" windowHeight="15500" tabRatio="672" activeTab="20" xr2:uid="{00000000-000D-0000-FFFF-FFFF00000000}"/>
  </bookViews>
  <sheets>
    <sheet name="Home" sheetId="16" r:id="rId1"/>
    <sheet name="Info Table" sheetId="68" r:id="rId2"/>
    <sheet name="FE Source" sheetId="69" state="hidden" r:id="rId3"/>
    <sheet name="Source - ETF" sheetId="63" state="veryHidden" r:id="rId4"/>
    <sheet name="Working" sheetId="65" state="hidden" r:id="rId5"/>
    <sheet name="Taper" sheetId="90" state="hidden" r:id="rId6"/>
    <sheet name="Greek" sheetId="91" state="hidden" r:id="rId7"/>
    <sheet name="Lehman" sheetId="92" state="hidden" r:id="rId8"/>
    <sheet name="1 Year Downside" sheetId="83" state="hidden" r:id="rId9"/>
    <sheet name="3 Year Downside" sheetId="84" state="hidden" r:id="rId10"/>
    <sheet name="5 Year Downside" sheetId="85" state="hidden" r:id="rId11"/>
    <sheet name="1 Year Upside" sheetId="80" state="hidden" r:id="rId12"/>
    <sheet name="3 Year Upside" sheetId="81" state="hidden" r:id="rId13"/>
    <sheet name="5 Year Upside" sheetId="82" state="hidden" r:id="rId14"/>
    <sheet name="Platform Portfolio" sheetId="94" state="hidden" r:id="rId15"/>
    <sheet name="3 Year Performance" sheetId="86" state="hidden" r:id="rId16"/>
    <sheet name="3 Year Contributions" sheetId="79" state="hidden" r:id="rId17"/>
    <sheet name="5 Year Performance" sheetId="88" state="hidden" r:id="rId18"/>
    <sheet name="10 Year Performance" sheetId="89" state="hidden" r:id="rId19"/>
    <sheet name="Portfolio Construction" sheetId="64" r:id="rId20"/>
    <sheet name="UT - Retail" sheetId="27" r:id="rId21"/>
    <sheet name="ILP Funds" sheetId="74" r:id="rId22"/>
    <sheet name="Life Wrapper" sheetId="73" r:id="rId23"/>
    <sheet name="Glossary" sheetId="93" r:id="rId24"/>
    <sheet name="ETF - iFast" sheetId="95" r:id="rId25"/>
  </sheets>
  <definedNames>
    <definedName name="_6mth" localSheetId="14">OFFSET(#REF!,0,0,COUNT(#REF!),1)</definedName>
    <definedName name="_xlnm._FilterDatabase" localSheetId="8" hidden="1">'1 Year Downside'!$B$1:$C$1</definedName>
    <definedName name="_xlnm._FilterDatabase" localSheetId="11" hidden="1">'1 Year Upside'!$B$1:$C$1</definedName>
    <definedName name="_xlnm._FilterDatabase" localSheetId="18" hidden="1">'10 Year Performance'!$B$1:$C$1</definedName>
    <definedName name="_xlnm._FilterDatabase" localSheetId="16" hidden="1">'3 Year Contributions'!$C$2:$D$2</definedName>
    <definedName name="_xlnm._FilterDatabase" localSheetId="9" hidden="1">'3 Year Downside'!$B$1:$C$1</definedName>
    <definedName name="_xlnm._FilterDatabase" localSheetId="15" hidden="1">'3 Year Performance'!$B$1:$C$1</definedName>
    <definedName name="_xlnm._FilterDatabase" localSheetId="12" hidden="1">'3 Year Upside'!$B$1:$C$1</definedName>
    <definedName name="_xlnm._FilterDatabase" localSheetId="10" hidden="1">'5 Year Downside'!$B$1:$C$1</definedName>
    <definedName name="_xlnm._FilterDatabase" localSheetId="17" hidden="1">'5 Year Performance'!$B$1:$C$1</definedName>
    <definedName name="_xlnm._FilterDatabase" localSheetId="13" hidden="1">'5 Year Upside'!$B$1:$C$1</definedName>
    <definedName name="_xlnm._FilterDatabase" localSheetId="6" hidden="1">Greek!$B$1:$C$1</definedName>
    <definedName name="_xlnm._FilterDatabase" localSheetId="0" hidden="1">Home!$B$11:$O$33</definedName>
    <definedName name="_xlnm._FilterDatabase" localSheetId="21" hidden="1">'ILP Funds'!$A$12:$O$1969</definedName>
    <definedName name="_xlnm._FilterDatabase" localSheetId="1" hidden="1">'Info Table'!$B$35:$AU$1024</definedName>
    <definedName name="_xlnm._FilterDatabase" localSheetId="7" hidden="1">Lehman!$B$1:$C$1</definedName>
    <definedName name="_xlnm._FilterDatabase" localSheetId="22" hidden="1">'Life Wrapper'!$A$7:$H$379</definedName>
    <definedName name="_xlnm._FilterDatabase" localSheetId="19" hidden="1">'Portfolio Construction'!$A$59:$S$71</definedName>
    <definedName name="_xlnm._FilterDatabase" localSheetId="3" hidden="1">'Source - ETF'!$A$2:$F$2</definedName>
    <definedName name="_xlnm._FilterDatabase" localSheetId="5" hidden="1">Taper!$B$1:$C$1</definedName>
    <definedName name="_xlnm._FilterDatabase" localSheetId="20" hidden="1">'UT - Retail'!$A$6:$U$1410</definedName>
    <definedName name="_xlnm._FilterDatabase" localSheetId="4" hidden="1">Working!$J$1:$K$21</definedName>
    <definedName name="Aberdeen" localSheetId="3">#REF!</definedName>
    <definedName name="ABN_Amro" localSheetId="3">#REF!</definedName>
    <definedName name="ACM" localSheetId="3">#REF!</definedName>
    <definedName name="AiaLifeProduct" localSheetId="3">#REF!</definedName>
    <definedName name="AIB_Govett" localSheetId="3">#REF!</definedName>
    <definedName name="AIG" localSheetId="3">#REF!</definedName>
    <definedName name="AsialifeProducts" localSheetId="3">#REF!</definedName>
    <definedName name="CMG" localSheetId="3">#REF!</definedName>
    <definedName name="Commerzbank" localSheetId="3">#REF!</definedName>
    <definedName name="DBS" localSheetId="3">#REF!</definedName>
    <definedName name="Deutsche" localSheetId="3">#REF!</definedName>
    <definedName name="Dresdner" localSheetId="3">#REF!</definedName>
    <definedName name="DVlist" localSheetId="14">OFFSET(#REF!,0,0,SUMPRODUCT(--(#REF!&lt;&gt;"")),1)</definedName>
    <definedName name="DVlist">OFFSET('Portfolio Construction'!$AH$17,0,0,SUMPRODUCT(--('Portfolio Construction'!$AH$17:$AH$992&lt;&gt;"")),1)</definedName>
    <definedName name="DVlist2" localSheetId="14">OFFSET(#REF!,0,0,SUMPRODUCT(--(#REF!&lt;&gt;"")),1)</definedName>
    <definedName name="DVlist2">OFFSET('Portfolio Construction'!$AJ$17,0,0,SUMPRODUCT(--('Portfolio Construction'!$AJ$17:$AJ$1421&lt;&gt;"")),1)</definedName>
    <definedName name="DVlist3" localSheetId="24">OFFSET('Portfolio Construction'!$W$17,0,0,SUMPRODUCT(--('Portfolio Construction'!$W$17:$W$442&lt;&gt;"")),1)</definedName>
    <definedName name="DVlist3" localSheetId="14">OFFSET(#REF!,0,0,SUMPRODUCT(--(#REF!&lt;&gt;"")),1)</definedName>
    <definedName name="DVlist3">OFFSET('Portfolio Construction'!$AL$17,0,0,SUMPRODUCT(--('Portfolio Construction'!$AL$17:$AL$169&lt;&gt;"")),1)</definedName>
    <definedName name="DVlist4">OFFSET('Portfolio Construction'!#REF!,0,0,SUMPRODUCT(--('Portfolio Construction'!$AF$17:$AF$27&lt;&gt;"""")),1)</definedName>
    <definedName name="Franklin_Templeton" localSheetId="3">#REF!</definedName>
    <definedName name="fundrange" localSheetId="14">OFFSET(#REF!,0,0,#REF!,0)</definedName>
    <definedName name="fundrange">OFFSET('Portfolio Construction'!$B$20,0,0,'Portfolio Construction'!$A$19,0)</definedName>
    <definedName name="Henderson" localSheetId="3">#REF!</definedName>
    <definedName name="HSBC" localSheetId="3">#REF!</definedName>
    <definedName name="its_details_value_node.html?nsc_true_listId_www_s201_b9233_tsId_BBK01.ED0439" localSheetId="2">'FE Source'!$B$1:$AL$602</definedName>
    <definedName name="its_details_value_node.html?nsc_true_listId_www_s201_b9233_tsId_BBK01.ED0439_1" localSheetId="2">'FE Source'!$B$1:$AL$602</definedName>
    <definedName name="its_details_value_node.html?nsc_true_listId_www_s201_b9233_tsId_BBK01.ED0439_10" localSheetId="2">'FE Source'!$CO$1:$CY$21</definedName>
    <definedName name="its_details_value_node.html?nsc_true_listId_www_s201_b9233_tsId_BBK01.ED0439_100" localSheetId="2">'FE Source'!$B$1:$AL$621</definedName>
    <definedName name="its_details_value_node.html?nsc_true_listId_www_s201_b9233_tsId_BBK01.ED0439_1000" localSheetId="2">'FE Source'!$AO$1:$AU$870</definedName>
    <definedName name="its_details_value_node.html?nsc_true_listId_www_s201_b9233_tsId_BBK01.ED0439_1001" localSheetId="2">'FE Source'!$AV$1:$AY$20</definedName>
    <definedName name="its_details_value_node.html?nsc_true_listId_www_s201_b9233_tsId_BBK01.ED0439_1002" localSheetId="2">'FE Source'!$AY$1:$BE$874</definedName>
    <definedName name="its_details_value_node.html?nsc_true_listId_www_s201_b9233_tsId_BBK01.ED0439_1003" localSheetId="2">'FE Source'!$B$1:$AL$878</definedName>
    <definedName name="its_details_value_node.html?nsc_true_listId_www_s201_b9233_tsId_BBK01.ED0439_1004" localSheetId="2">'FE Source'!$AO$1:$AU$870</definedName>
    <definedName name="its_details_value_node.html?nsc_true_listId_www_s201_b9233_tsId_BBK01.ED0439_1005" localSheetId="2">'FE Source'!$AV$1:$AY$20</definedName>
    <definedName name="its_details_value_node.html?nsc_true_listId_www_s201_b9233_tsId_BBK01.ED0439_1006" localSheetId="2">'FE Source'!$AY$1:$BE$874</definedName>
    <definedName name="its_details_value_node.html?nsc_true_listId_www_s201_b9233_tsId_BBK01.ED0439_1008" localSheetId="2">'FE Source'!$AO$1:$AU$870</definedName>
    <definedName name="its_details_value_node.html?nsc_true_listId_www_s201_b9233_tsId_BBK01.ED0439_1009" localSheetId="2">'FE Source'!$AV$1:$AY$20</definedName>
    <definedName name="its_details_value_node.html?nsc_true_listId_www_s201_b9233_tsId_BBK01.ED0439_101" localSheetId="2">'FE Source'!$AO$1:$AU$613</definedName>
    <definedName name="its_details_value_node.html?nsc_true_listId_www_s201_b9233_tsId_BBK01.ED0439_1010" localSheetId="2">'FE Source'!$AY$1:$BE$874</definedName>
    <definedName name="its_details_value_node.html?nsc_true_listId_www_s201_b9233_tsId_BBK01.ED0439_1012" localSheetId="2">'FE Source'!$AO$1:$AU$870</definedName>
    <definedName name="its_details_value_node.html?nsc_true_listId_www_s201_b9233_tsId_BBK01.ED0439_1013" localSheetId="2">'FE Source'!$AV$1:$AY$20</definedName>
    <definedName name="its_details_value_node.html?nsc_true_listId_www_s201_b9233_tsId_BBK01.ED0439_1014" localSheetId="2">'FE Source'!$AY$1:$BE$874</definedName>
    <definedName name="its_details_value_node.html?nsc_true_listId_www_s201_b9233_tsId_BBK01.ED0439_1015" localSheetId="2">'FE Source'!$B$1:$AL$878</definedName>
    <definedName name="its_details_value_node.html?nsc_true_listId_www_s201_b9233_tsId_BBK01.ED0439_1016" localSheetId="2">'FE Source'!$AO$1:$AU$870</definedName>
    <definedName name="its_details_value_node.html?nsc_true_listId_www_s201_b9233_tsId_BBK01.ED0439_1017" localSheetId="2">'FE Source'!$AV$1:$AY$20</definedName>
    <definedName name="its_details_value_node.html?nsc_true_listId_www_s201_b9233_tsId_BBK01.ED0439_1018" localSheetId="2">'FE Source'!$AY$1:$BE$874</definedName>
    <definedName name="its_details_value_node.html?nsc_true_listId_www_s201_b9233_tsId_BBK01.ED0439_102" localSheetId="2">'FE Source'!$CO$1:$CY$21</definedName>
    <definedName name="its_details_value_node.html?nsc_true_listId_www_s201_b9233_tsId_BBK01.ED0439_1022" localSheetId="2">'FE Source'!$AY$1:$BE$874</definedName>
    <definedName name="its_details_value_node.html?nsc_true_listId_www_s201_b9233_tsId_BBK01.ED0439_1024" localSheetId="2">'FE Source'!$AO$1:$AU$870</definedName>
    <definedName name="its_details_value_node.html?nsc_true_listId_www_s201_b9233_tsId_BBK01.ED0439_1025" localSheetId="2">'FE Source'!$AV$1:$AY$20</definedName>
    <definedName name="its_details_value_node.html?nsc_true_listId_www_s201_b9233_tsId_BBK01.ED0439_1026" localSheetId="2">'FE Source'!$AY$1:$BE$874</definedName>
    <definedName name="its_details_value_node.html?nsc_true_listId_www_s201_b9233_tsId_BBK01.ED0439_1028" localSheetId="2">'FE Source'!$AO$1:$AU$870</definedName>
    <definedName name="its_details_value_node.html?nsc_true_listId_www_s201_b9233_tsId_BBK01.ED0439_1029" localSheetId="2">'FE Source'!$AV$1:$AY$20</definedName>
    <definedName name="its_details_value_node.html?nsc_true_listId_www_s201_b9233_tsId_BBK01.ED0439_103" localSheetId="2">'FE Source'!$CY$1:$DE$617</definedName>
    <definedName name="its_details_value_node.html?nsc_true_listId_www_s201_b9233_tsId_BBK01.ED0439_1030" localSheetId="2">'FE Source'!$AY$1:$BE$874</definedName>
    <definedName name="its_details_value_node.html?nsc_true_listId_www_s201_b9233_tsId_BBK01.ED0439_1032" localSheetId="2">'FE Source'!$AO$1:$AU$870</definedName>
    <definedName name="its_details_value_node.html?nsc_true_listId_www_s201_b9233_tsId_BBK01.ED0439_1033" localSheetId="2">'FE Source'!$AV$1:$AY$20</definedName>
    <definedName name="its_details_value_node.html?nsc_true_listId_www_s201_b9233_tsId_BBK01.ED0439_1034" localSheetId="2">'FE Source'!$AY$1:$BE$874</definedName>
    <definedName name="its_details_value_node.html?nsc_true_listId_www_s201_b9233_tsId_BBK01.ED0439_1035" localSheetId="2">'FE Source'!$B$1:$AL$878</definedName>
    <definedName name="its_details_value_node.html?nsc_true_listId_www_s201_b9233_tsId_BBK01.ED0439_1036" localSheetId="2">'FE Source'!$AO$1:$AU$870</definedName>
    <definedName name="its_details_value_node.html?nsc_true_listId_www_s201_b9233_tsId_BBK01.ED0439_1037" localSheetId="2">'FE Source'!$AV$1:$AY$20</definedName>
    <definedName name="its_details_value_node.html?nsc_true_listId_www_s201_b9233_tsId_BBK01.ED0439_1038" localSheetId="2">'FE Source'!$AY$1:$BE$874</definedName>
    <definedName name="its_details_value_node.html?nsc_true_listId_www_s201_b9233_tsId_BBK01.ED0439_104" localSheetId="2">'FE Source'!$B$1:$AL$621</definedName>
    <definedName name="its_details_value_node.html?nsc_true_listId_www_s201_b9233_tsId_BBK01.ED0439_1040" localSheetId="2">'FE Source'!$AO$1:$AU$870</definedName>
    <definedName name="its_details_value_node.html?nsc_true_listId_www_s201_b9233_tsId_BBK01.ED0439_1041" localSheetId="2">'FE Source'!$AV$1:$AY$20</definedName>
    <definedName name="its_details_value_node.html?nsc_true_listId_www_s201_b9233_tsId_BBK01.ED0439_1042" localSheetId="2">'FE Source'!$AY$1:$BE$874</definedName>
    <definedName name="its_details_value_node.html?nsc_true_listId_www_s201_b9233_tsId_BBK01.ED0439_1043" localSheetId="2">'FE Source'!$B$1:$AL$878</definedName>
    <definedName name="its_details_value_node.html?nsc_true_listId_www_s201_b9233_tsId_BBK01.ED0439_1044" localSheetId="2">'FE Source'!$AO$1:$AU$870</definedName>
    <definedName name="its_details_value_node.html?nsc_true_listId_www_s201_b9233_tsId_BBK01.ED0439_1045" localSheetId="2">'FE Source'!$AV$1:$AY$20</definedName>
    <definedName name="its_details_value_node.html?nsc_true_listId_www_s201_b9233_tsId_BBK01.ED0439_1046" localSheetId="2">'FE Source'!$AY$1:$BE$874</definedName>
    <definedName name="its_details_value_node.html?nsc_true_listId_www_s201_b9233_tsId_BBK01.ED0439_1048" localSheetId="2">'FE Source'!$AO$1:$AU$870</definedName>
    <definedName name="its_details_value_node.html?nsc_true_listId_www_s201_b9233_tsId_BBK01.ED0439_1049" localSheetId="2">'FE Source'!$AV$1:$AY$20</definedName>
    <definedName name="its_details_value_node.html?nsc_true_listId_www_s201_b9233_tsId_BBK01.ED0439_105" localSheetId="2">'FE Source'!$AO$1:$AU$610</definedName>
    <definedName name="its_details_value_node.html?nsc_true_listId_www_s201_b9233_tsId_BBK01.ED0439_1050" localSheetId="2">'FE Source'!$AY$1:$BE$874</definedName>
    <definedName name="its_details_value_node.html?nsc_true_listId_www_s201_b9233_tsId_BBK01.ED0439_1051" localSheetId="2">'FE Source'!$B$1:$AL$878</definedName>
    <definedName name="its_details_value_node.html?nsc_true_listId_www_s201_b9233_tsId_BBK01.ED0439_1052" localSheetId="2">'FE Source'!$AO$1:$AU$870</definedName>
    <definedName name="its_details_value_node.html?nsc_true_listId_www_s201_b9233_tsId_BBK01.ED0439_1053" localSheetId="2">'FE Source'!$AV$1:$AY$20</definedName>
    <definedName name="its_details_value_node.html?nsc_true_listId_www_s201_b9233_tsId_BBK01.ED0439_1054" localSheetId="2">'FE Source'!$AY$1:$BE$874</definedName>
    <definedName name="its_details_value_node.html?nsc_true_listId_www_s201_b9233_tsId_BBK01.ED0439_1055" localSheetId="2">'FE Source'!$B$1:$AL$878</definedName>
    <definedName name="its_details_value_node.html?nsc_true_listId_www_s201_b9233_tsId_BBK01.ED0439_1056" localSheetId="2">'FE Source'!$AO$1:$AU$870</definedName>
    <definedName name="its_details_value_node.html?nsc_true_listId_www_s201_b9233_tsId_BBK01.ED0439_1057" localSheetId="2">'FE Source'!$AV$1:$AY$20</definedName>
    <definedName name="its_details_value_node.html?nsc_true_listId_www_s201_b9233_tsId_BBK01.ED0439_1058" localSheetId="2">'FE Source'!$AY$1:$BE$874</definedName>
    <definedName name="its_details_value_node.html?nsc_true_listId_www_s201_b9233_tsId_BBK01.ED0439_106" localSheetId="2">'FE Source'!$CO$1:$CY$20</definedName>
    <definedName name="its_details_value_node.html?nsc_true_listId_www_s201_b9233_tsId_BBK01.ED0439_1060" localSheetId="2">'FE Source'!$AO$1:$AU$870</definedName>
    <definedName name="its_details_value_node.html?nsc_true_listId_www_s201_b9233_tsId_BBK01.ED0439_1061" localSheetId="2">'FE Source'!$AV$1:$AY$20</definedName>
    <definedName name="its_details_value_node.html?nsc_true_listId_www_s201_b9233_tsId_BBK01.ED0439_1062" localSheetId="2">'FE Source'!$AY$1:$BE$874</definedName>
    <definedName name="its_details_value_node.html?nsc_true_listId_www_s201_b9233_tsId_BBK01.ED0439_1063" localSheetId="2">'FE Source'!$B$1:$AL$878</definedName>
    <definedName name="its_details_value_node.html?nsc_true_listId_www_s201_b9233_tsId_BBK01.ED0439_1064" localSheetId="2">'FE Source'!$AO$1:$AU$870</definedName>
    <definedName name="its_details_value_node.html?nsc_true_listId_www_s201_b9233_tsId_BBK01.ED0439_1065" localSheetId="2">'FE Source'!$AV$1:$AY$20</definedName>
    <definedName name="its_details_value_node.html?nsc_true_listId_www_s201_b9233_tsId_BBK01.ED0439_1066" localSheetId="2">'FE Source'!$AY$1:$BE$874</definedName>
    <definedName name="its_details_value_node.html?nsc_true_listId_www_s201_b9233_tsId_BBK01.ED0439_1068" localSheetId="2">'FE Source'!$AO$1:$AU$870</definedName>
    <definedName name="its_details_value_node.html?nsc_true_listId_www_s201_b9233_tsId_BBK01.ED0439_1069" localSheetId="2">'FE Source'!$AV$1:$AY$20</definedName>
    <definedName name="its_details_value_node.html?nsc_true_listId_www_s201_b9233_tsId_BBK01.ED0439_107" localSheetId="2">'FE Source'!$CY$1:$DE$614</definedName>
    <definedName name="its_details_value_node.html?nsc_true_listId_www_s201_b9233_tsId_BBK01.ED0439_1070" localSheetId="2">'FE Source'!$AY$1:$BE$874</definedName>
    <definedName name="its_details_value_node.html?nsc_true_listId_www_s201_b9233_tsId_BBK01.ED0439_1071" localSheetId="2">'FE Source'!$B$1:$AL$878</definedName>
    <definedName name="its_details_value_node.html?nsc_true_listId_www_s201_b9233_tsId_BBK01.ED0439_1072" localSheetId="2">'FE Source'!$AO$1:$AU$870</definedName>
    <definedName name="its_details_value_node.html?nsc_true_listId_www_s201_b9233_tsId_BBK01.ED0439_1073" localSheetId="2">'FE Source'!$AV$1:$AY$20</definedName>
    <definedName name="its_details_value_node.html?nsc_true_listId_www_s201_b9233_tsId_BBK01.ED0439_1074" localSheetId="2">'FE Source'!$AY$1:$BE$874</definedName>
    <definedName name="its_details_value_node.html?nsc_true_listId_www_s201_b9233_tsId_BBK01.ED0439_1075" localSheetId="2">'FE Source'!$B$1:$AL$878</definedName>
    <definedName name="its_details_value_node.html?nsc_true_listId_www_s201_b9233_tsId_BBK01.ED0439_1076" localSheetId="2">'FE Source'!$AO$1:$AU$870</definedName>
    <definedName name="its_details_value_node.html?nsc_true_listId_www_s201_b9233_tsId_BBK01.ED0439_1077" localSheetId="2">'FE Source'!$AV$1:$AY$20</definedName>
    <definedName name="its_details_value_node.html?nsc_true_listId_www_s201_b9233_tsId_BBK01.ED0439_1078" localSheetId="2">'FE Source'!$AY$1:$BE$874</definedName>
    <definedName name="its_details_value_node.html?nsc_true_listId_www_s201_b9233_tsId_BBK01.ED0439_108" localSheetId="2">'FE Source'!$B$1:$AL$618</definedName>
    <definedName name="its_details_value_node.html?nsc_true_listId_www_s201_b9233_tsId_BBK01.ED0439_1080" localSheetId="2">'FE Source'!$AO$1:$AU$876</definedName>
    <definedName name="its_details_value_node.html?nsc_true_listId_www_s201_b9233_tsId_BBK01.ED0439_1081" localSheetId="2">'FE Source'!$AV$1:$AY$20</definedName>
    <definedName name="its_details_value_node.html?nsc_true_listId_www_s201_b9233_tsId_BBK01.ED0439_1082" localSheetId="2">'FE Source'!$AY$1:$BE$880</definedName>
    <definedName name="its_details_value_node.html?nsc_true_listId_www_s201_b9233_tsId_BBK01.ED0439_1083" localSheetId="2">'FE Source'!$B$1:$AL$884</definedName>
    <definedName name="its_details_value_node.html?nsc_true_listId_www_s201_b9233_tsId_BBK01.ED0439_1084" localSheetId="2">'FE Source'!$AO$1:$AU$876</definedName>
    <definedName name="its_details_value_node.html?nsc_true_listId_www_s201_b9233_tsId_BBK01.ED0439_1085" localSheetId="2">'FE Source'!$AV$1:$AY$20</definedName>
    <definedName name="its_details_value_node.html?nsc_true_listId_www_s201_b9233_tsId_BBK01.ED0439_1086" localSheetId="2">'FE Source'!$AY$1:$BE$880</definedName>
    <definedName name="its_details_value_node.html?nsc_true_listId_www_s201_b9233_tsId_BBK01.ED0439_1087" localSheetId="2">'FE Source'!$B$1:$AL$884</definedName>
    <definedName name="its_details_value_node.html?nsc_true_listId_www_s201_b9233_tsId_BBK01.ED0439_1088" localSheetId="2">'FE Source'!$AO$1:$AU$876</definedName>
    <definedName name="its_details_value_node.html?nsc_true_listId_www_s201_b9233_tsId_BBK01.ED0439_1089" localSheetId="2">'FE Source'!$AV$1:$AY$20</definedName>
    <definedName name="its_details_value_node.html?nsc_true_listId_www_s201_b9233_tsId_BBK01.ED0439_109" localSheetId="2">'FE Source'!$AO$1:$AU$610</definedName>
    <definedName name="its_details_value_node.html?nsc_true_listId_www_s201_b9233_tsId_BBK01.ED0439_1090" localSheetId="2">'FE Source'!$AY$1:$BE$880</definedName>
    <definedName name="its_details_value_node.html?nsc_true_listId_www_s201_b9233_tsId_BBK01.ED0439_1092" localSheetId="2">'FE Source'!$AO$1:$AU$876</definedName>
    <definedName name="its_details_value_node.html?nsc_true_listId_www_s201_b9233_tsId_BBK01.ED0439_1093" localSheetId="2">'FE Source'!$AV$1:$AY$20</definedName>
    <definedName name="its_details_value_node.html?nsc_true_listId_www_s201_b9233_tsId_BBK01.ED0439_1094" localSheetId="2">'FE Source'!$AY$1:$BE$880</definedName>
    <definedName name="its_details_value_node.html?nsc_true_listId_www_s201_b9233_tsId_BBK01.ED0439_11" localSheetId="2">'FE Source'!$CY$1:$DE$598</definedName>
    <definedName name="its_details_value_node.html?nsc_true_listId_www_s201_b9233_tsId_BBK01.ED0439_110" localSheetId="2">'FE Source'!$CO$1:$CY$20</definedName>
    <definedName name="its_details_value_node.html?nsc_true_listId_www_s201_b9233_tsId_BBK01.ED0439_1100" localSheetId="2">'FE Source'!$AO$1:$AU$876</definedName>
    <definedName name="its_details_value_node.html?nsc_true_listId_www_s201_b9233_tsId_BBK01.ED0439_1101" localSheetId="2">'FE Source'!$AV$1:$AY$20</definedName>
    <definedName name="its_details_value_node.html?nsc_true_listId_www_s201_b9233_tsId_BBK01.ED0439_1102" localSheetId="2">'FE Source'!$AY$1:$BE$880</definedName>
    <definedName name="its_details_value_node.html?nsc_true_listId_www_s201_b9233_tsId_BBK01.ED0439_1103" localSheetId="2">'FE Source'!$B$1:$AL$884</definedName>
    <definedName name="its_details_value_node.html?nsc_true_listId_www_s201_b9233_tsId_BBK01.ED0439_1104" localSheetId="2">'FE Source'!$AO$1:$AU$876</definedName>
    <definedName name="its_details_value_node.html?nsc_true_listId_www_s201_b9233_tsId_BBK01.ED0439_1105" localSheetId="2">'FE Source'!$AV$1:$AY$20</definedName>
    <definedName name="its_details_value_node.html?nsc_true_listId_www_s201_b9233_tsId_BBK01.ED0439_1106" localSheetId="2">'FE Source'!$AY$1:$BE$880</definedName>
    <definedName name="its_details_value_node.html?nsc_true_listId_www_s201_b9233_tsId_BBK01.ED0439_1108" localSheetId="2">'FE Source'!$AO$1:$AU$876</definedName>
    <definedName name="its_details_value_node.html?nsc_true_listId_www_s201_b9233_tsId_BBK01.ED0439_1109" localSheetId="2">'FE Source'!$AV$1:$AY$20</definedName>
    <definedName name="its_details_value_node.html?nsc_true_listId_www_s201_b9233_tsId_BBK01.ED0439_111" localSheetId="2">'FE Source'!$CY$1:$DE$614</definedName>
    <definedName name="its_details_value_node.html?nsc_true_listId_www_s201_b9233_tsId_BBK01.ED0439_1110" localSheetId="2">'FE Source'!$AY$1:$BE$880</definedName>
    <definedName name="its_details_value_node.html?nsc_true_listId_www_s201_b9233_tsId_BBK01.ED0439_1111" localSheetId="2">'FE Source'!$B$1:$AL$884</definedName>
    <definedName name="its_details_value_node.html?nsc_true_listId_www_s201_b9233_tsId_BBK01.ED0439_1112" localSheetId="2">'FE Source'!$AO$1:$AU$876</definedName>
    <definedName name="its_details_value_node.html?nsc_true_listId_www_s201_b9233_tsId_BBK01.ED0439_1113" localSheetId="2">'FE Source'!$AV$1:$AY$20</definedName>
    <definedName name="its_details_value_node.html?nsc_true_listId_www_s201_b9233_tsId_BBK01.ED0439_1114" localSheetId="2">'FE Source'!$AY$1:$BE$880</definedName>
    <definedName name="its_details_value_node.html?nsc_true_listId_www_s201_b9233_tsId_BBK01.ED0439_1115" localSheetId="2">'FE Source'!$B$1:$AL$884</definedName>
    <definedName name="its_details_value_node.html?nsc_true_listId_www_s201_b9233_tsId_BBK01.ED0439_1116" localSheetId="2">'FE Source'!$AO$1:$AU$876</definedName>
    <definedName name="its_details_value_node.html?nsc_true_listId_www_s201_b9233_tsId_BBK01.ED0439_1117" localSheetId="2">'FE Source'!$AV$1:$AY$20</definedName>
    <definedName name="its_details_value_node.html?nsc_true_listId_www_s201_b9233_tsId_BBK01.ED0439_1118" localSheetId="2">'FE Source'!$AY$1:$BE$880</definedName>
    <definedName name="its_details_value_node.html?nsc_true_listId_www_s201_b9233_tsId_BBK01.ED0439_112" localSheetId="2">'FE Source'!$B$1:$AL$616</definedName>
    <definedName name="its_details_value_node.html?nsc_true_listId_www_s201_b9233_tsId_BBK01.ED0439_1120" localSheetId="2">'FE Source'!$AO$1:$AU$874</definedName>
    <definedName name="its_details_value_node.html?nsc_true_listId_www_s201_b9233_tsId_BBK01.ED0439_1121" localSheetId="2">'FE Source'!$AV$1:$AY$20</definedName>
    <definedName name="its_details_value_node.html?nsc_true_listId_www_s201_b9233_tsId_BBK01.ED0439_1122" localSheetId="2">'FE Source'!$AY$1:$BE$878</definedName>
    <definedName name="its_details_value_node.html?nsc_true_listId_www_s201_b9233_tsId_BBK01.ED0439_1123" localSheetId="2">'FE Source'!$B$1:$AL$882</definedName>
    <definedName name="its_details_value_node.html?nsc_true_listId_www_s201_b9233_tsId_BBK01.ED0439_1124" localSheetId="2">'FE Source'!$AO$1:$AU$874</definedName>
    <definedName name="its_details_value_node.html?nsc_true_listId_www_s201_b9233_tsId_BBK01.ED0439_1125" localSheetId="2">'FE Source'!$AV$1:$AY$20</definedName>
    <definedName name="its_details_value_node.html?nsc_true_listId_www_s201_b9233_tsId_BBK01.ED0439_1126" localSheetId="2">'FE Source'!$AY$1:$BE$878</definedName>
    <definedName name="its_details_value_node.html?nsc_true_listId_www_s201_b9233_tsId_BBK01.ED0439_1128" localSheetId="2">'FE Source'!$AO$1:$AU$874</definedName>
    <definedName name="its_details_value_node.html?nsc_true_listId_www_s201_b9233_tsId_BBK01.ED0439_1129" localSheetId="2">'FE Source'!$AV$1:$AY$20</definedName>
    <definedName name="its_details_value_node.html?nsc_true_listId_www_s201_b9233_tsId_BBK01.ED0439_113" localSheetId="2">'FE Source'!$AO$1:$AU$610</definedName>
    <definedName name="its_details_value_node.html?nsc_true_listId_www_s201_b9233_tsId_BBK01.ED0439_1130" localSheetId="2">'FE Source'!$AY$1:$BE$878</definedName>
    <definedName name="its_details_value_node.html?nsc_true_listId_www_s201_b9233_tsId_BBK01.ED0439_1132" localSheetId="2">'FE Source'!$AO$1:$AU$874</definedName>
    <definedName name="its_details_value_node.html?nsc_true_listId_www_s201_b9233_tsId_BBK01.ED0439_1133" localSheetId="2">'FE Source'!$AV$1:$AY$20</definedName>
    <definedName name="its_details_value_node.html?nsc_true_listId_www_s201_b9233_tsId_BBK01.ED0439_1134" localSheetId="2">'FE Source'!$AY$1:$BE$878</definedName>
    <definedName name="its_details_value_node.html?nsc_true_listId_www_s201_b9233_tsId_BBK01.ED0439_1135" localSheetId="2">'FE Source'!$B$1:$AL$882</definedName>
    <definedName name="its_details_value_node.html?nsc_true_listId_www_s201_b9233_tsId_BBK01.ED0439_1136" localSheetId="2">'FE Source'!$AO$1:$AU$874</definedName>
    <definedName name="its_details_value_node.html?nsc_true_listId_www_s201_b9233_tsId_BBK01.ED0439_1137" localSheetId="2">'FE Source'!$AV$1:$AY$20</definedName>
    <definedName name="its_details_value_node.html?nsc_true_listId_www_s201_b9233_tsId_BBK01.ED0439_1138" localSheetId="2">'FE Source'!$AY$1:$BE$878</definedName>
    <definedName name="its_details_value_node.html?nsc_true_listId_www_s201_b9233_tsId_BBK01.ED0439_114" localSheetId="2">'FE Source'!$CO$1:$CY$20</definedName>
    <definedName name="its_details_value_node.html?nsc_true_listId_www_s201_b9233_tsId_BBK01.ED0439_1140" localSheetId="2">'FE Source'!$AO$1:$AU$874</definedName>
    <definedName name="its_details_value_node.html?nsc_true_listId_www_s201_b9233_tsId_BBK01.ED0439_1141" localSheetId="2">'FE Source'!$AV$1:$AY$20</definedName>
    <definedName name="its_details_value_node.html?nsc_true_listId_www_s201_b9233_tsId_BBK01.ED0439_1142" localSheetId="2">'FE Source'!$AY$1:$BE$878</definedName>
    <definedName name="its_details_value_node.html?nsc_true_listId_www_s201_b9233_tsId_BBK01.ED0439_1143" localSheetId="2">'FE Source'!$B$1:$AL$882</definedName>
    <definedName name="its_details_value_node.html?nsc_true_listId_www_s201_b9233_tsId_BBK01.ED0439_1144" localSheetId="2">'FE Source'!$AO$1:$AU$874</definedName>
    <definedName name="its_details_value_node.html?nsc_true_listId_www_s201_b9233_tsId_BBK01.ED0439_1145" localSheetId="2">'FE Source'!$AV$1:$AY$20</definedName>
    <definedName name="its_details_value_node.html?nsc_true_listId_www_s201_b9233_tsId_BBK01.ED0439_1146" localSheetId="2">'FE Source'!$AY$1:$BE$878</definedName>
    <definedName name="its_details_value_node.html?nsc_true_listId_www_s201_b9233_tsId_BBK01.ED0439_1147" localSheetId="2">'FE Source'!$B$1:$C$8</definedName>
    <definedName name="its_details_value_node.html?nsc_true_listId_www_s201_b9233_tsId_BBK01.ED0439_1148" localSheetId="2">'FE Source'!$AO$1:$AU$874</definedName>
    <definedName name="its_details_value_node.html?nsc_true_listId_www_s201_b9233_tsId_BBK01.ED0439_1149" localSheetId="2">'FE Source'!$AV$1:$AY$20</definedName>
    <definedName name="its_details_value_node.html?nsc_true_listId_www_s201_b9233_tsId_BBK01.ED0439_115" localSheetId="2">'FE Source'!$CY$1:$DE$614</definedName>
    <definedName name="its_details_value_node.html?nsc_true_listId_www_s201_b9233_tsId_BBK01.ED0439_1150" localSheetId="2">'FE Source'!$AY$1:$BE$878</definedName>
    <definedName name="its_details_value_node.html?nsc_true_listId_www_s201_b9233_tsId_BBK01.ED0439_1152" localSheetId="2">'FE Source'!$AO$1:$AU$874</definedName>
    <definedName name="its_details_value_node.html?nsc_true_listId_www_s201_b9233_tsId_BBK01.ED0439_1153" localSheetId="2">'FE Source'!$AV$1:$AY$20</definedName>
    <definedName name="its_details_value_node.html?nsc_true_listId_www_s201_b9233_tsId_BBK01.ED0439_1154" localSheetId="2">'FE Source'!$AY$1:$BE$878</definedName>
    <definedName name="its_details_value_node.html?nsc_true_listId_www_s201_b9233_tsId_BBK01.ED0439_1156" localSheetId="2">'FE Source'!$AO$1:$AU$874</definedName>
    <definedName name="its_details_value_node.html?nsc_true_listId_www_s201_b9233_tsId_BBK01.ED0439_1157" localSheetId="2">'FE Source'!$AV$1:$AY$20</definedName>
    <definedName name="its_details_value_node.html?nsc_true_listId_www_s201_b9233_tsId_BBK01.ED0439_1158" localSheetId="2">'FE Source'!$AY$1:$BE$878</definedName>
    <definedName name="its_details_value_node.html?nsc_true_listId_www_s201_b9233_tsId_BBK01.ED0439_116" localSheetId="2">'FE Source'!$B$1:$AL$613</definedName>
    <definedName name="its_details_value_node.html?nsc_true_listId_www_s201_b9233_tsId_BBK01.ED0439_1160" localSheetId="2">'FE Source'!$AO$1:$AU$874</definedName>
    <definedName name="its_details_value_node.html?nsc_true_listId_www_s201_b9233_tsId_BBK01.ED0439_1161" localSheetId="2">'FE Source'!$AV$1:$AY$20</definedName>
    <definedName name="its_details_value_node.html?nsc_true_listId_www_s201_b9233_tsId_BBK01.ED0439_1162" localSheetId="2">'FE Source'!$AY$1:$BE$878</definedName>
    <definedName name="its_details_value_node.html?nsc_true_listId_www_s201_b9233_tsId_BBK01.ED0439_1164" localSheetId="2">'FE Source'!$AO$1:$AU$874</definedName>
    <definedName name="its_details_value_node.html?nsc_true_listId_www_s201_b9233_tsId_BBK01.ED0439_1165" localSheetId="2">'FE Source'!$AV$1:$AY$20</definedName>
    <definedName name="its_details_value_node.html?nsc_true_listId_www_s201_b9233_tsId_BBK01.ED0439_1166" localSheetId="2">'FE Source'!$AY$1:$BE$878</definedName>
    <definedName name="its_details_value_node.html?nsc_true_listId_www_s201_b9233_tsId_BBK01.ED0439_1168" localSheetId="2">'FE Source'!$AO$1:$AU$874</definedName>
    <definedName name="its_details_value_node.html?nsc_true_listId_www_s201_b9233_tsId_BBK01.ED0439_1169" localSheetId="2">'FE Source'!$AV$1:$AY$20</definedName>
    <definedName name="its_details_value_node.html?nsc_true_listId_www_s201_b9233_tsId_BBK01.ED0439_117" localSheetId="2">'FE Source'!$AO$1:$AU$605</definedName>
    <definedName name="its_details_value_node.html?nsc_true_listId_www_s201_b9233_tsId_BBK01.ED0439_1170" localSheetId="2">'FE Source'!$AY$1:$BE$878</definedName>
    <definedName name="its_details_value_node.html?nsc_true_listId_www_s201_b9233_tsId_BBK01.ED0439_1172" localSheetId="2">'FE Source'!$AO$1:$AU$874</definedName>
    <definedName name="its_details_value_node.html?nsc_true_listId_www_s201_b9233_tsId_BBK01.ED0439_1173" localSheetId="2">'FE Source'!$AV$1:$AY$20</definedName>
    <definedName name="its_details_value_node.html?nsc_true_listId_www_s201_b9233_tsId_BBK01.ED0439_1174" localSheetId="2">'FE Source'!$AY$1:$BE$878</definedName>
    <definedName name="its_details_value_node.html?nsc_true_listId_www_s201_b9233_tsId_BBK01.ED0439_1175" localSheetId="2">'FE Source'!$B$1:$AL$882</definedName>
    <definedName name="its_details_value_node.html?nsc_true_listId_www_s201_b9233_tsId_BBK01.ED0439_1176" localSheetId="2">'FE Source'!$AO$1:$AU$874</definedName>
    <definedName name="its_details_value_node.html?nsc_true_listId_www_s201_b9233_tsId_BBK01.ED0439_1177" localSheetId="2">'FE Source'!$AV$1:$AY$20</definedName>
    <definedName name="its_details_value_node.html?nsc_true_listId_www_s201_b9233_tsId_BBK01.ED0439_1178" localSheetId="2">'FE Source'!$AY$1:$BE$878</definedName>
    <definedName name="its_details_value_node.html?nsc_true_listId_www_s201_b9233_tsId_BBK01.ED0439_1179" localSheetId="2">'FE Source'!$B$1:$AL$889</definedName>
    <definedName name="its_details_value_node.html?nsc_true_listId_www_s201_b9233_tsId_BBK01.ED0439_118" localSheetId="2">'FE Source'!$CO$1:$CY$20</definedName>
    <definedName name="its_details_value_node.html?nsc_true_listId_www_s201_b9233_tsId_BBK01.ED0439_1180" localSheetId="2">'FE Source'!$AO$1:$AU$874</definedName>
    <definedName name="its_details_value_node.html?nsc_true_listId_www_s201_b9233_tsId_BBK01.ED0439_1181" localSheetId="2">'FE Source'!$AV$1:$AY$20</definedName>
    <definedName name="its_details_value_node.html?nsc_true_listId_www_s201_b9233_tsId_BBK01.ED0439_1182" localSheetId="2">'FE Source'!$AY$1:$BE$878</definedName>
    <definedName name="its_details_value_node.html?nsc_true_listId_www_s201_b9233_tsId_BBK01.ED0439_1183" localSheetId="2">'FE Source'!$B$1:$AL$889</definedName>
    <definedName name="its_details_value_node.html?nsc_true_listId_www_s201_b9233_tsId_BBK01.ED0439_1184" localSheetId="2">'FE Source'!$AO$1:$AU$881</definedName>
    <definedName name="its_details_value_node.html?nsc_true_listId_www_s201_b9233_tsId_BBK01.ED0439_1185" localSheetId="2">'FE Source'!$AV$1:$AY$20</definedName>
    <definedName name="its_details_value_node.html?nsc_true_listId_www_s201_b9233_tsId_BBK01.ED0439_1186" localSheetId="2">'FE Source'!$AY$1:$BE$885</definedName>
    <definedName name="its_details_value_node.html?nsc_true_listId_www_s201_b9233_tsId_BBK01.ED0439_1188" localSheetId="2">'FE Source'!$AO$1:$AU$881</definedName>
    <definedName name="its_details_value_node.html?nsc_true_listId_www_s201_b9233_tsId_BBK01.ED0439_1189" localSheetId="2">'FE Source'!$AV$1:$AY$20</definedName>
    <definedName name="its_details_value_node.html?nsc_true_listId_www_s201_b9233_tsId_BBK01.ED0439_119" localSheetId="2">'FE Source'!$CY$1:$DE$609</definedName>
    <definedName name="its_details_value_node.html?nsc_true_listId_www_s201_b9233_tsId_BBK01.ED0439_1190" localSheetId="2">'FE Source'!$AY$1:$BE$885</definedName>
    <definedName name="its_details_value_node.html?nsc_true_listId_www_s201_b9233_tsId_BBK01.ED0439_1191" localSheetId="2">'FE Source'!$B$1:$AL$889</definedName>
    <definedName name="its_details_value_node.html?nsc_true_listId_www_s201_b9233_tsId_BBK01.ED0439_1192" localSheetId="2">'FE Source'!$AO$1:$AU$881</definedName>
    <definedName name="its_details_value_node.html?nsc_true_listId_www_s201_b9233_tsId_BBK01.ED0439_1193" localSheetId="2">'FE Source'!$AV$1:$AY$20</definedName>
    <definedName name="its_details_value_node.html?nsc_true_listId_www_s201_b9233_tsId_BBK01.ED0439_1194" localSheetId="2">'FE Source'!$AY$1:$BE$885</definedName>
    <definedName name="its_details_value_node.html?nsc_true_listId_www_s201_b9233_tsId_BBK01.ED0439_1196" localSheetId="2">'FE Source'!$AO$1:$AU$881</definedName>
    <definedName name="its_details_value_node.html?nsc_true_listId_www_s201_b9233_tsId_BBK01.ED0439_1197" localSheetId="2">'FE Source'!$AV$1:$AY$20</definedName>
    <definedName name="its_details_value_node.html?nsc_true_listId_www_s201_b9233_tsId_BBK01.ED0439_1198" localSheetId="2">'FE Source'!$AY$1:$BE$885</definedName>
    <definedName name="its_details_value_node.html?nsc_true_listId_www_s201_b9233_tsId_BBK01.ED0439_12" localSheetId="2">'FE Source'!$B$1:$AL$602</definedName>
    <definedName name="its_details_value_node.html?nsc_true_listId_www_s201_b9233_tsId_BBK01.ED0439_120" localSheetId="2">'FE Source'!$B$1:$AL$613</definedName>
    <definedName name="its_details_value_node.html?nsc_true_listId_www_s201_b9233_tsId_BBK01.ED0439_1200" localSheetId="2">'FE Source'!$AO$1:$AU$881</definedName>
    <definedName name="its_details_value_node.html?nsc_true_listId_www_s201_b9233_tsId_BBK01.ED0439_1201" localSheetId="2">'FE Source'!$AV$1:$AY$20</definedName>
    <definedName name="its_details_value_node.html?nsc_true_listId_www_s201_b9233_tsId_BBK01.ED0439_1202" localSheetId="2">'FE Source'!$AY$1:$BE$885</definedName>
    <definedName name="its_details_value_node.html?nsc_true_listId_www_s201_b9233_tsId_BBK01.ED0439_1203" localSheetId="2">'FE Source'!$B$1:$AL$893</definedName>
    <definedName name="its_details_value_node.html?nsc_true_listId_www_s201_b9233_tsId_BBK01.ED0439_1204" localSheetId="2">'FE Source'!$AO$1:$AU$881</definedName>
    <definedName name="its_details_value_node.html?nsc_true_listId_www_s201_b9233_tsId_BBK01.ED0439_1205" localSheetId="2">'FE Source'!$AV$1:$AY$20</definedName>
    <definedName name="its_details_value_node.html?nsc_true_listId_www_s201_b9233_tsId_BBK01.ED0439_1206" localSheetId="2">'FE Source'!$AY$1:$BE$885</definedName>
    <definedName name="its_details_value_node.html?nsc_true_listId_www_s201_b9233_tsId_BBK01.ED0439_1208" localSheetId="2">'FE Source'!$AO$1:$AU$892</definedName>
    <definedName name="its_details_value_node.html?nsc_true_listId_www_s201_b9233_tsId_BBK01.ED0439_1209" localSheetId="2">'FE Source'!$AV$1:$AY$20</definedName>
    <definedName name="its_details_value_node.html?nsc_true_listId_www_s201_b9233_tsId_BBK01.ED0439_121" localSheetId="2">'FE Source'!$AO$1:$AU$605</definedName>
    <definedName name="its_details_value_node.html?nsc_true_listId_www_s201_b9233_tsId_BBK01.ED0439_1210" localSheetId="2">'FE Source'!$AY$1:$BE$896</definedName>
    <definedName name="its_details_value_node.html?nsc_true_listId_www_s201_b9233_tsId_BBK01.ED0439_1211" localSheetId="2">'FE Source'!$B$1:$AL$900</definedName>
    <definedName name="its_details_value_node.html?nsc_true_listId_www_s201_b9233_tsId_BBK01.ED0439_1212" localSheetId="2">'FE Source'!$AO$1:$AU$892</definedName>
    <definedName name="its_details_value_node.html?nsc_true_listId_www_s201_b9233_tsId_BBK01.ED0439_1213" localSheetId="2">'FE Source'!$AV$1:$AY$20</definedName>
    <definedName name="its_details_value_node.html?nsc_true_listId_www_s201_b9233_tsId_BBK01.ED0439_1214" localSheetId="2">'FE Source'!$AY$1:$BE$896</definedName>
    <definedName name="its_details_value_node.html?nsc_true_listId_www_s201_b9233_tsId_BBK01.ED0439_1215" localSheetId="2">'FE Source'!$B$1:$AL$899</definedName>
    <definedName name="its_details_value_node.html?nsc_true_listId_www_s201_b9233_tsId_BBK01.ED0439_1216" localSheetId="2">'FE Source'!$AO$1:$AU$891</definedName>
    <definedName name="its_details_value_node.html?nsc_true_listId_www_s201_b9233_tsId_BBK01.ED0439_1217" localSheetId="2">'FE Source'!$AV$1:$AY$20</definedName>
    <definedName name="its_details_value_node.html?nsc_true_listId_www_s201_b9233_tsId_BBK01.ED0439_1218" localSheetId="2">'FE Source'!$AY$1:$BE$895</definedName>
    <definedName name="its_details_value_node.html?nsc_true_listId_www_s201_b9233_tsId_BBK01.ED0439_122" localSheetId="2">'FE Source'!$CO$1:$CY$20</definedName>
    <definedName name="its_details_value_node.html?nsc_true_listId_www_s201_b9233_tsId_BBK01.ED0439_1220" localSheetId="2">'FE Source'!$AO$1:$AU$893</definedName>
    <definedName name="its_details_value_node.html?nsc_true_listId_www_s201_b9233_tsId_BBK01.ED0439_1221" localSheetId="2">'FE Source'!$AV$1:$AY$20</definedName>
    <definedName name="its_details_value_node.html?nsc_true_listId_www_s201_b9233_tsId_BBK01.ED0439_1222" localSheetId="2">'FE Source'!$AY$1:$BE$897</definedName>
    <definedName name="its_details_value_node.html?nsc_true_listId_www_s201_b9233_tsId_BBK01.ED0439_1226" localSheetId="2">'FE Source'!$AY$1:$BE$897</definedName>
    <definedName name="its_details_value_node.html?nsc_true_listId_www_s201_b9233_tsId_BBK01.ED0439_1227" localSheetId="2">'FE Source'!$B$1:$AL$901</definedName>
    <definedName name="its_details_value_node.html?nsc_true_listId_www_s201_b9233_tsId_BBK01.ED0439_1228" localSheetId="2">'FE Source'!$AO$1:$AU$893</definedName>
    <definedName name="its_details_value_node.html?nsc_true_listId_www_s201_b9233_tsId_BBK01.ED0439_1229" localSheetId="2">'FE Source'!$AV$1:$AY$20</definedName>
    <definedName name="its_details_value_node.html?nsc_true_listId_www_s201_b9233_tsId_BBK01.ED0439_123" localSheetId="2">'FE Source'!$CY$1:$DE$609</definedName>
    <definedName name="its_details_value_node.html?nsc_true_listId_www_s201_b9233_tsId_BBK01.ED0439_1230" localSheetId="2">'FE Source'!$AY$1:$BE$897</definedName>
    <definedName name="its_details_value_node.html?nsc_true_listId_www_s201_b9233_tsId_BBK01.ED0439_1232" localSheetId="2">'FE Source'!$AO$1:$AU$893</definedName>
    <definedName name="its_details_value_node.html?nsc_true_listId_www_s201_b9233_tsId_BBK01.ED0439_1233" localSheetId="2">'FE Source'!$AV$1:$AY$20</definedName>
    <definedName name="its_details_value_node.html?nsc_true_listId_www_s201_b9233_tsId_BBK01.ED0439_1234" localSheetId="2">'FE Source'!$AY$1:$BE$897</definedName>
    <definedName name="its_details_value_node.html?nsc_true_listId_www_s201_b9233_tsId_BBK01.ED0439_1235" localSheetId="2">'FE Source'!$B$1:$AL$901</definedName>
    <definedName name="its_details_value_node.html?nsc_true_listId_www_s201_b9233_tsId_BBK01.ED0439_1236" localSheetId="2">'FE Source'!$AO$1:$AU$893</definedName>
    <definedName name="its_details_value_node.html?nsc_true_listId_www_s201_b9233_tsId_BBK01.ED0439_1237" localSheetId="2">'FE Source'!$AV$1:$AY$20</definedName>
    <definedName name="its_details_value_node.html?nsc_true_listId_www_s201_b9233_tsId_BBK01.ED0439_1238" localSheetId="2">'FE Source'!$AY$1:$BE$897</definedName>
    <definedName name="its_details_value_node.html?nsc_true_listId_www_s201_b9233_tsId_BBK01.ED0439_1239" localSheetId="2">'FE Source'!$B$1:$AL$901</definedName>
    <definedName name="its_details_value_node.html?nsc_true_listId_www_s201_b9233_tsId_BBK01.ED0439_124" localSheetId="2">'FE Source'!$B$1:$AL$613</definedName>
    <definedName name="its_details_value_node.html?nsc_true_listId_www_s201_b9233_tsId_BBK01.ED0439_1240" localSheetId="2">'FE Source'!$AO$1:$AU$894</definedName>
    <definedName name="its_details_value_node.html?nsc_true_listId_www_s201_b9233_tsId_BBK01.ED0439_1241" localSheetId="2">'FE Source'!$AV$1:$AY$20</definedName>
    <definedName name="its_details_value_node.html?nsc_true_listId_www_s201_b9233_tsId_BBK01.ED0439_1242" localSheetId="2">'FE Source'!$AY$1:$BE$898</definedName>
    <definedName name="its_details_value_node.html?nsc_true_listId_www_s201_b9233_tsId_BBK01.ED0439_125" localSheetId="2">'FE Source'!$AO$1:$AU$605</definedName>
    <definedName name="its_details_value_node.html?nsc_true_listId_www_s201_b9233_tsId_BBK01.ED0439_126" localSheetId="2">'FE Source'!$CO$1:$CY$20</definedName>
    <definedName name="its_details_value_node.html?nsc_true_listId_www_s201_b9233_tsId_BBK01.ED0439_127" localSheetId="2">'FE Source'!$CY$1:$DE$609</definedName>
    <definedName name="its_details_value_node.html?nsc_true_listId_www_s201_b9233_tsId_BBK01.ED0439_129" localSheetId="2">'FE Source'!$AO$1:$AU$605</definedName>
    <definedName name="its_details_value_node.html?nsc_true_listId_www_s201_b9233_tsId_BBK01.ED0439_13" localSheetId="2">'FE Source'!$AO$1:$AU$594</definedName>
    <definedName name="its_details_value_node.html?nsc_true_listId_www_s201_b9233_tsId_BBK01.ED0439_130" localSheetId="2">'FE Source'!$CO$1:$CY$20</definedName>
    <definedName name="its_details_value_node.html?nsc_true_listId_www_s201_b9233_tsId_BBK01.ED0439_131" localSheetId="2">'FE Source'!$CY$1:$DE$609</definedName>
    <definedName name="its_details_value_node.html?nsc_true_listId_www_s201_b9233_tsId_BBK01.ED0439_132" localSheetId="2">'FE Source'!$B$1:$AL$613</definedName>
    <definedName name="its_details_value_node.html?nsc_true_listId_www_s201_b9233_tsId_BBK01.ED0439_133" localSheetId="2">'FE Source'!$AO$1:$AU$605</definedName>
    <definedName name="its_details_value_node.html?nsc_true_listId_www_s201_b9233_tsId_BBK01.ED0439_134" localSheetId="2">'FE Source'!$CO$1:$CY$20</definedName>
    <definedName name="its_details_value_node.html?nsc_true_listId_www_s201_b9233_tsId_BBK01.ED0439_135" localSheetId="2">'FE Source'!$CY$1:$DE$609</definedName>
    <definedName name="its_details_value_node.html?nsc_true_listId_www_s201_b9233_tsId_BBK01.ED0439_136" localSheetId="2">'FE Source'!$B$1:$AL$611</definedName>
    <definedName name="its_details_value_node.html?nsc_true_listId_www_s201_b9233_tsId_BBK01.ED0439_137" localSheetId="2">'FE Source'!$AO$1:$AU$603</definedName>
    <definedName name="its_details_value_node.html?nsc_true_listId_www_s201_b9233_tsId_BBK01.ED0439_138" localSheetId="2">'FE Source'!$CO$1:$CY$20</definedName>
    <definedName name="its_details_value_node.html?nsc_true_listId_www_s201_b9233_tsId_BBK01.ED0439_139" localSheetId="2">'FE Source'!$CY$1:$DE$607</definedName>
    <definedName name="its_details_value_node.html?nsc_true_listId_www_s201_b9233_tsId_BBK01.ED0439_14" localSheetId="2">'FE Source'!$CO$1:$CY$21</definedName>
    <definedName name="its_details_value_node.html?nsc_true_listId_www_s201_b9233_tsId_BBK01.ED0439_140" localSheetId="2">'FE Source'!$B$1:$AL$618</definedName>
    <definedName name="its_details_value_node.html?nsc_true_listId_www_s201_b9233_tsId_BBK01.ED0439_141" localSheetId="2">'FE Source'!$AO$1:$AU$610</definedName>
    <definedName name="its_details_value_node.html?nsc_true_listId_www_s201_b9233_tsId_BBK01.ED0439_142" localSheetId="2">'FE Source'!$CO$1:$CY$20</definedName>
    <definedName name="its_details_value_node.html?nsc_true_listId_www_s201_b9233_tsId_BBK01.ED0439_143" localSheetId="2">'FE Source'!$CY$1:$DE$614</definedName>
    <definedName name="its_details_value_node.html?nsc_true_listId_www_s201_b9233_tsId_BBK01.ED0439_144" localSheetId="2">'FE Source'!$B$1:$AL$599</definedName>
    <definedName name="its_details_value_node.html?nsc_true_listId_www_s201_b9233_tsId_BBK01.ED0439_145" localSheetId="2">'FE Source'!$AO$1:$AU$591</definedName>
    <definedName name="its_details_value_node.html?nsc_true_listId_www_s201_b9233_tsId_BBK01.ED0439_146" localSheetId="2">'FE Source'!$CO$1:$CY$20</definedName>
    <definedName name="its_details_value_node.html?nsc_true_listId_www_s201_b9233_tsId_BBK01.ED0439_147" localSheetId="2">'FE Source'!$CY$1:$DE$595</definedName>
    <definedName name="its_details_value_node.html?nsc_true_listId_www_s201_b9233_tsId_BBK01.ED0439_148" localSheetId="2">'FE Source'!$B$1:$AL$599</definedName>
    <definedName name="its_details_value_node.html?nsc_true_listId_www_s201_b9233_tsId_BBK01.ED0439_149" localSheetId="2">'FE Source'!$AO$1:$AU$591</definedName>
    <definedName name="its_details_value_node.html?nsc_true_listId_www_s201_b9233_tsId_BBK01.ED0439_15" localSheetId="2">'FE Source'!$CY$1:$DE$598</definedName>
    <definedName name="its_details_value_node.html?nsc_true_listId_www_s201_b9233_tsId_BBK01.ED0439_150" localSheetId="2">'FE Source'!$CO$1:$CY$20</definedName>
    <definedName name="its_details_value_node.html?nsc_true_listId_www_s201_b9233_tsId_BBK01.ED0439_151" localSheetId="2">'FE Source'!$CY$1:$DE$595</definedName>
    <definedName name="its_details_value_node.html?nsc_true_listId_www_s201_b9233_tsId_BBK01.ED0439_152" localSheetId="2">'FE Source'!$B$1:$AL$599</definedName>
    <definedName name="its_details_value_node.html?nsc_true_listId_www_s201_b9233_tsId_BBK01.ED0439_153" localSheetId="2">'FE Source'!$AO$1:$AU$591</definedName>
    <definedName name="its_details_value_node.html?nsc_true_listId_www_s201_b9233_tsId_BBK01.ED0439_154" localSheetId="2">'FE Source'!$CO$1:$CY$20</definedName>
    <definedName name="its_details_value_node.html?nsc_true_listId_www_s201_b9233_tsId_BBK01.ED0439_155" localSheetId="2">'FE Source'!$CY$1:$DE$595</definedName>
    <definedName name="its_details_value_node.html?nsc_true_listId_www_s201_b9233_tsId_BBK01.ED0439_156" localSheetId="2">'FE Source'!$B$1:$AL$599</definedName>
    <definedName name="its_details_value_node.html?nsc_true_listId_www_s201_b9233_tsId_BBK01.ED0439_157" localSheetId="2">'FE Source'!$AO$1:$AU$591</definedName>
    <definedName name="its_details_value_node.html?nsc_true_listId_www_s201_b9233_tsId_BBK01.ED0439_158" localSheetId="2">'FE Source'!$CO$1:$CY$20</definedName>
    <definedName name="its_details_value_node.html?nsc_true_listId_www_s201_b9233_tsId_BBK01.ED0439_159" localSheetId="2">'FE Source'!$CY$1:$DE$595</definedName>
    <definedName name="its_details_value_node.html?nsc_true_listId_www_s201_b9233_tsId_BBK01.ED0439_16" localSheetId="2">'FE Source'!$B$1:$AL$602</definedName>
    <definedName name="its_details_value_node.html?nsc_true_listId_www_s201_b9233_tsId_BBK01.ED0439_160" localSheetId="2">'FE Source'!$B$1:$AL$599</definedName>
    <definedName name="its_details_value_node.html?nsc_true_listId_www_s201_b9233_tsId_BBK01.ED0439_161" localSheetId="2">'FE Source'!$AO$1:$AU$591</definedName>
    <definedName name="its_details_value_node.html?nsc_true_listId_www_s201_b9233_tsId_BBK01.ED0439_162" localSheetId="2">'FE Source'!$CO$1:$CY$20</definedName>
    <definedName name="its_details_value_node.html?nsc_true_listId_www_s201_b9233_tsId_BBK01.ED0439_163" localSheetId="2">'FE Source'!$CY$1:$DE$595</definedName>
    <definedName name="its_details_value_node.html?nsc_true_listId_www_s201_b9233_tsId_BBK01.ED0439_164" localSheetId="2">'FE Source'!$B$1:$AL$599</definedName>
    <definedName name="its_details_value_node.html?nsc_true_listId_www_s201_b9233_tsId_BBK01.ED0439_165" localSheetId="2">'FE Source'!$AO$1:$AU$591</definedName>
    <definedName name="its_details_value_node.html?nsc_true_listId_www_s201_b9233_tsId_BBK01.ED0439_166" localSheetId="2">'FE Source'!$CO$1:$CY$20</definedName>
    <definedName name="its_details_value_node.html?nsc_true_listId_www_s201_b9233_tsId_BBK01.ED0439_167" localSheetId="2">'FE Source'!$CY$1:$DE$595</definedName>
    <definedName name="its_details_value_node.html?nsc_true_listId_www_s201_b9233_tsId_BBK01.ED0439_168" localSheetId="2">'FE Source'!$B$1:$AL$599</definedName>
    <definedName name="its_details_value_node.html?nsc_true_listId_www_s201_b9233_tsId_BBK01.ED0439_169" localSheetId="2">'FE Source'!$AO$1:$AU$591</definedName>
    <definedName name="its_details_value_node.html?nsc_true_listId_www_s201_b9233_tsId_BBK01.ED0439_17" localSheetId="2">'FE Source'!$AO$1:$AU$594</definedName>
    <definedName name="its_details_value_node.html?nsc_true_listId_www_s201_b9233_tsId_BBK01.ED0439_170" localSheetId="2">'FE Source'!$CO$1:$CY$20</definedName>
    <definedName name="its_details_value_node.html?nsc_true_listId_www_s201_b9233_tsId_BBK01.ED0439_171" localSheetId="2">'FE Source'!$CY$1:$DE$595</definedName>
    <definedName name="its_details_value_node.html?nsc_true_listId_www_s201_b9233_tsId_BBK01.ED0439_172" localSheetId="2">'FE Source'!$B$1:$AL$604</definedName>
    <definedName name="its_details_value_node.html?nsc_true_listId_www_s201_b9233_tsId_BBK01.ED0439_173" localSheetId="2">'FE Source'!$AO$1:$AU$596</definedName>
    <definedName name="its_details_value_node.html?nsc_true_listId_www_s201_b9233_tsId_BBK01.ED0439_174" localSheetId="2">'FE Source'!$CO$1:$CY$20</definedName>
    <definedName name="its_details_value_node.html?nsc_true_listId_www_s201_b9233_tsId_BBK01.ED0439_175" localSheetId="2">'FE Source'!$CY$1:$DE$600</definedName>
    <definedName name="its_details_value_node.html?nsc_true_listId_www_s201_b9233_tsId_BBK01.ED0439_176" localSheetId="2">'FE Source'!$B$1:$AL$604</definedName>
    <definedName name="its_details_value_node.html?nsc_true_listId_www_s201_b9233_tsId_BBK01.ED0439_177" localSheetId="2">'FE Source'!$AO$1:$AU$596</definedName>
    <definedName name="its_details_value_node.html?nsc_true_listId_www_s201_b9233_tsId_BBK01.ED0439_178" localSheetId="2">'FE Source'!$CO$1:$CY$20</definedName>
    <definedName name="its_details_value_node.html?nsc_true_listId_www_s201_b9233_tsId_BBK01.ED0439_179" localSheetId="2">'FE Source'!$CY$1:$DE$600</definedName>
    <definedName name="its_details_value_node.html?nsc_true_listId_www_s201_b9233_tsId_BBK01.ED0439_18" localSheetId="2">'FE Source'!$CO$1:$CY$21</definedName>
    <definedName name="its_details_value_node.html?nsc_true_listId_www_s201_b9233_tsId_BBK01.ED0439_180" localSheetId="2">'FE Source'!$B$1:$AL$604</definedName>
    <definedName name="its_details_value_node.html?nsc_true_listId_www_s201_b9233_tsId_BBK01.ED0439_181" localSheetId="2">'FE Source'!$AO$1:$AU$601</definedName>
    <definedName name="its_details_value_node.html?nsc_true_listId_www_s201_b9233_tsId_BBK01.ED0439_182" localSheetId="2">'FE Source'!$CO$1:$CY$20</definedName>
    <definedName name="its_details_value_node.html?nsc_true_listId_www_s201_b9233_tsId_BBK01.ED0439_183" localSheetId="2">'FE Source'!$CY$1:$DE$605</definedName>
    <definedName name="its_details_value_node.html?nsc_true_listId_www_s201_b9233_tsId_BBK01.ED0439_184" localSheetId="2">'FE Source'!$B$1:$AL$604</definedName>
    <definedName name="its_details_value_node.html?nsc_true_listId_www_s201_b9233_tsId_BBK01.ED0439_185" localSheetId="2">'FE Source'!$AO$1:$AU$601</definedName>
    <definedName name="its_details_value_node.html?nsc_true_listId_www_s201_b9233_tsId_BBK01.ED0439_186" localSheetId="2">'FE Source'!$CO$1:$CY$20</definedName>
    <definedName name="its_details_value_node.html?nsc_true_listId_www_s201_b9233_tsId_BBK01.ED0439_187" localSheetId="2">'FE Source'!$CY$1:$DE$605</definedName>
    <definedName name="its_details_value_node.html?nsc_true_listId_www_s201_b9233_tsId_BBK01.ED0439_188" localSheetId="2">'FE Source'!$B$1:$AL$604</definedName>
    <definedName name="its_details_value_node.html?nsc_true_listId_www_s201_b9233_tsId_BBK01.ED0439_189" localSheetId="2">'FE Source'!$AO$1:$AU$601</definedName>
    <definedName name="its_details_value_node.html?nsc_true_listId_www_s201_b9233_tsId_BBK01.ED0439_19" localSheetId="2">'FE Source'!$CY$1:$DE$598</definedName>
    <definedName name="its_details_value_node.html?nsc_true_listId_www_s201_b9233_tsId_BBK01.ED0439_190" localSheetId="2">'FE Source'!$CO$1:$CY$20</definedName>
    <definedName name="its_details_value_node.html?nsc_true_listId_www_s201_b9233_tsId_BBK01.ED0439_191" localSheetId="2">'FE Source'!$CY$1:$DE$605</definedName>
    <definedName name="its_details_value_node.html?nsc_true_listId_www_s201_b9233_tsId_BBK01.ED0439_192" localSheetId="2">'FE Source'!$B$1:$AL$604</definedName>
    <definedName name="its_details_value_node.html?nsc_true_listId_www_s201_b9233_tsId_BBK01.ED0439_193" localSheetId="2">'FE Source'!$AO$1:$AU$601</definedName>
    <definedName name="its_details_value_node.html?nsc_true_listId_www_s201_b9233_tsId_BBK01.ED0439_194" localSheetId="2">'FE Source'!$CO$1:$CY$20</definedName>
    <definedName name="its_details_value_node.html?nsc_true_listId_www_s201_b9233_tsId_BBK01.ED0439_195" localSheetId="2">'FE Source'!$CY$1:$DE$605</definedName>
    <definedName name="its_details_value_node.html?nsc_true_listId_www_s201_b9233_tsId_BBK01.ED0439_196" localSheetId="2">'FE Source'!$B$1:$AL$604</definedName>
    <definedName name="its_details_value_node.html?nsc_true_listId_www_s201_b9233_tsId_BBK01.ED0439_197" localSheetId="2">'FE Source'!$AO$1:$AU$601</definedName>
    <definedName name="its_details_value_node.html?nsc_true_listId_www_s201_b9233_tsId_BBK01.ED0439_198" localSheetId="2">'FE Source'!$CO$1:$CY$20</definedName>
    <definedName name="its_details_value_node.html?nsc_true_listId_www_s201_b9233_tsId_BBK01.ED0439_199" localSheetId="2">'FE Source'!$CY$1:$DE$605</definedName>
    <definedName name="its_details_value_node.html?nsc_true_listId_www_s201_b9233_tsId_BBK01.ED0439_2" localSheetId="2">'FE Source'!$AO$1:$AU$594</definedName>
    <definedName name="its_details_value_node.html?nsc_true_listId_www_s201_b9233_tsId_BBK01.ED0439_20" localSheetId="2">'FE Source'!$B$1:$AL$610</definedName>
    <definedName name="its_details_value_node.html?nsc_true_listId_www_s201_b9233_tsId_BBK01.ED0439_200" localSheetId="2">'FE Source'!$B$1:$AL$604</definedName>
    <definedName name="its_details_value_node.html?nsc_true_listId_www_s201_b9233_tsId_BBK01.ED0439_201" localSheetId="2">'FE Source'!$AO$1:$AU$601</definedName>
    <definedName name="its_details_value_node.html?nsc_true_listId_www_s201_b9233_tsId_BBK01.ED0439_202" localSheetId="2">'FE Source'!$CO$1:$CY$20</definedName>
    <definedName name="its_details_value_node.html?nsc_true_listId_www_s201_b9233_tsId_BBK01.ED0439_203" localSheetId="2">'FE Source'!$CY$1:$DE$605</definedName>
    <definedName name="its_details_value_node.html?nsc_true_listId_www_s201_b9233_tsId_BBK01.ED0439_204" localSheetId="2">'FE Source'!$B$1:$AL$608</definedName>
    <definedName name="its_details_value_node.html?nsc_true_listId_www_s201_b9233_tsId_BBK01.ED0439_205" localSheetId="2">'FE Source'!$AO$1:$AU$601</definedName>
    <definedName name="its_details_value_node.html?nsc_true_listId_www_s201_b9233_tsId_BBK01.ED0439_206" localSheetId="2">'FE Source'!$CO$1:$CY$20</definedName>
    <definedName name="its_details_value_node.html?nsc_true_listId_www_s201_b9233_tsId_BBK01.ED0439_207" localSheetId="2">'FE Source'!$CY$1:$DE$605</definedName>
    <definedName name="its_details_value_node.html?nsc_true_listId_www_s201_b9233_tsId_BBK01.ED0439_208" localSheetId="2">'FE Source'!$B$1:$AL$608</definedName>
    <definedName name="its_details_value_node.html?nsc_true_listId_www_s201_b9233_tsId_BBK01.ED0439_209" localSheetId="2">'FE Source'!$AO$1:$AU$601</definedName>
    <definedName name="its_details_value_node.html?nsc_true_listId_www_s201_b9233_tsId_BBK01.ED0439_21" localSheetId="2">'FE Source'!$AO$1:$AU$602</definedName>
    <definedName name="its_details_value_node.html?nsc_true_listId_www_s201_b9233_tsId_BBK01.ED0439_210" localSheetId="2">'FE Source'!$CO$1:$CY$20</definedName>
    <definedName name="its_details_value_node.html?nsc_true_listId_www_s201_b9233_tsId_BBK01.ED0439_211" localSheetId="2">'FE Source'!$CY$1:$DE$605</definedName>
    <definedName name="its_details_value_node.html?nsc_true_listId_www_s201_b9233_tsId_BBK01.ED0439_212" localSheetId="2">'FE Source'!$B$1:$AL$588</definedName>
    <definedName name="its_details_value_node.html?nsc_true_listId_www_s201_b9233_tsId_BBK01.ED0439_213" localSheetId="2">'FE Source'!$AO$1:$AU$580</definedName>
    <definedName name="its_details_value_node.html?nsc_true_listId_www_s201_b9233_tsId_BBK01.ED0439_214" localSheetId="2">'FE Source'!$CO$1:$CY$20</definedName>
    <definedName name="its_details_value_node.html?nsc_true_listId_www_s201_b9233_tsId_BBK01.ED0439_215" localSheetId="2">'FE Source'!$CY$1:$DE$584</definedName>
    <definedName name="its_details_value_node.html?nsc_true_listId_www_s201_b9233_tsId_BBK01.ED0439_216" localSheetId="2">'FE Source'!$B$1:$AL$588</definedName>
    <definedName name="its_details_value_node.html?nsc_true_listId_www_s201_b9233_tsId_BBK01.ED0439_217" localSheetId="2">'FE Source'!$AO$1:$AU$580</definedName>
    <definedName name="its_details_value_node.html?nsc_true_listId_www_s201_b9233_tsId_BBK01.ED0439_218" localSheetId="2">'FE Source'!$CO$1:$CY$20</definedName>
    <definedName name="its_details_value_node.html?nsc_true_listId_www_s201_b9233_tsId_BBK01.ED0439_219" localSheetId="2">'FE Source'!$CY$1:$DE$584</definedName>
    <definedName name="its_details_value_node.html?nsc_true_listId_www_s201_b9233_tsId_BBK01.ED0439_22" localSheetId="2">'FE Source'!$CO$1:$CY$21</definedName>
    <definedName name="its_details_value_node.html?nsc_true_listId_www_s201_b9233_tsId_BBK01.ED0439_220" localSheetId="2">'FE Source'!$B$1:$AL$588</definedName>
    <definedName name="its_details_value_node.html?nsc_true_listId_www_s201_b9233_tsId_BBK01.ED0439_221" localSheetId="2">'FE Source'!$AO$1:$AU$580</definedName>
    <definedName name="its_details_value_node.html?nsc_true_listId_www_s201_b9233_tsId_BBK01.ED0439_222" localSheetId="2">'FE Source'!$CO$1:$CY$20</definedName>
    <definedName name="its_details_value_node.html?nsc_true_listId_www_s201_b9233_tsId_BBK01.ED0439_223" localSheetId="2">'FE Source'!$CY$1:$DE$584</definedName>
    <definedName name="its_details_value_node.html?nsc_true_listId_www_s201_b9233_tsId_BBK01.ED0439_224" localSheetId="2">'FE Source'!$B$1:$AL$586</definedName>
    <definedName name="its_details_value_node.html?nsc_true_listId_www_s201_b9233_tsId_BBK01.ED0439_225" localSheetId="2">'FE Source'!$AO$1:$AU$578</definedName>
    <definedName name="its_details_value_node.html?nsc_true_listId_www_s201_b9233_tsId_BBK01.ED0439_226" localSheetId="2">'FE Source'!$CO$1:$CY$20</definedName>
    <definedName name="its_details_value_node.html?nsc_true_listId_www_s201_b9233_tsId_BBK01.ED0439_227" localSheetId="2">'FE Source'!$CY$1:$DE$582</definedName>
    <definedName name="its_details_value_node.html?nsc_true_listId_www_s201_b9233_tsId_BBK01.ED0439_228" localSheetId="2">'FE Source'!$B$1:$AL$586</definedName>
    <definedName name="its_details_value_node.html?nsc_true_listId_www_s201_b9233_tsId_BBK01.ED0439_229" localSheetId="2">'FE Source'!$AO$1:$AU$578</definedName>
    <definedName name="its_details_value_node.html?nsc_true_listId_www_s201_b9233_tsId_BBK01.ED0439_23" localSheetId="2">'FE Source'!$CY$1:$DE$606</definedName>
    <definedName name="its_details_value_node.html?nsc_true_listId_www_s201_b9233_tsId_BBK01.ED0439_230" localSheetId="2">'FE Source'!$CO$1:$CY$20</definedName>
    <definedName name="its_details_value_node.html?nsc_true_listId_www_s201_b9233_tsId_BBK01.ED0439_231" localSheetId="2">'FE Source'!$CY$1:$DE$582</definedName>
    <definedName name="its_details_value_node.html?nsc_true_listId_www_s201_b9233_tsId_BBK01.ED0439_232" localSheetId="2">'FE Source'!$B$1:$AL$586</definedName>
    <definedName name="its_details_value_node.html?nsc_true_listId_www_s201_b9233_tsId_BBK01.ED0439_233" localSheetId="2">'FE Source'!$AO$1:$AU$578</definedName>
    <definedName name="its_details_value_node.html?nsc_true_listId_www_s201_b9233_tsId_BBK01.ED0439_234" localSheetId="2">'FE Source'!$CO$1:$CY$20</definedName>
    <definedName name="its_details_value_node.html?nsc_true_listId_www_s201_b9233_tsId_BBK01.ED0439_235" localSheetId="2">'FE Source'!$CY$1:$DE$582</definedName>
    <definedName name="its_details_value_node.html?nsc_true_listId_www_s201_b9233_tsId_BBK01.ED0439_236" localSheetId="2">'FE Source'!$B$1:$AL$586</definedName>
    <definedName name="its_details_value_node.html?nsc_true_listId_www_s201_b9233_tsId_BBK01.ED0439_237" localSheetId="2">'FE Source'!$AO$1:$AU$578</definedName>
    <definedName name="its_details_value_node.html?nsc_true_listId_www_s201_b9233_tsId_BBK01.ED0439_238" localSheetId="2">'FE Source'!$CO$1:$CY$20</definedName>
    <definedName name="its_details_value_node.html?nsc_true_listId_www_s201_b9233_tsId_BBK01.ED0439_239" localSheetId="2">'FE Source'!$CY$1:$DE$582</definedName>
    <definedName name="its_details_value_node.html?nsc_true_listId_www_s201_b9233_tsId_BBK01.ED0439_24" localSheetId="2">'FE Source'!$B$1:$AL$611</definedName>
    <definedName name="its_details_value_node.html?nsc_true_listId_www_s201_b9233_tsId_BBK01.ED0439_240" localSheetId="2">'FE Source'!$B$1:$AL$626</definedName>
    <definedName name="its_details_value_node.html?nsc_true_listId_www_s201_b9233_tsId_BBK01.ED0439_241" localSheetId="2">'FE Source'!$AO$1:$AU$618</definedName>
    <definedName name="its_details_value_node.html?nsc_true_listId_www_s201_b9233_tsId_BBK01.ED0439_242" localSheetId="2">'FE Source'!$CO$1:$CY$20</definedName>
    <definedName name="its_details_value_node.html?nsc_true_listId_www_s201_b9233_tsId_BBK01.ED0439_243" localSheetId="2">'FE Source'!$CY$1:$DE$622</definedName>
    <definedName name="its_details_value_node.html?nsc_true_listId_www_s201_b9233_tsId_BBK01.ED0439_244" localSheetId="2">'FE Source'!$B$1:$AL$626</definedName>
    <definedName name="its_details_value_node.html?nsc_true_listId_www_s201_b9233_tsId_BBK01.ED0439_245" localSheetId="2">'FE Source'!$AO$1:$AU$618</definedName>
    <definedName name="its_details_value_node.html?nsc_true_listId_www_s201_b9233_tsId_BBK01.ED0439_246" localSheetId="2">'FE Source'!$CO$1:$CY$20</definedName>
    <definedName name="its_details_value_node.html?nsc_true_listId_www_s201_b9233_tsId_BBK01.ED0439_247" localSheetId="2">'FE Source'!$CY$1:$DE$622</definedName>
    <definedName name="its_details_value_node.html?nsc_true_listId_www_s201_b9233_tsId_BBK01.ED0439_248" localSheetId="2">'FE Source'!$B$1:$AL$626</definedName>
    <definedName name="its_details_value_node.html?nsc_true_listId_www_s201_b9233_tsId_BBK01.ED0439_249" localSheetId="2">'FE Source'!$AO$1:$AU$618</definedName>
    <definedName name="its_details_value_node.html?nsc_true_listId_www_s201_b9233_tsId_BBK01.ED0439_25" localSheetId="2">'FE Source'!$AO$1:$AU$603</definedName>
    <definedName name="its_details_value_node.html?nsc_true_listId_www_s201_b9233_tsId_BBK01.ED0439_250" localSheetId="2">'FE Source'!$CO$1:$CY$20</definedName>
    <definedName name="its_details_value_node.html?nsc_true_listId_www_s201_b9233_tsId_BBK01.ED0439_251" localSheetId="2">'FE Source'!$CY$1:$DE$622</definedName>
    <definedName name="its_details_value_node.html?nsc_true_listId_www_s201_b9233_tsId_BBK01.ED0439_252" localSheetId="2">'FE Source'!$B$1:$AL$626</definedName>
    <definedName name="its_details_value_node.html?nsc_true_listId_www_s201_b9233_tsId_BBK01.ED0439_253" localSheetId="2">'FE Source'!$AO$1:$AU$618</definedName>
    <definedName name="its_details_value_node.html?nsc_true_listId_www_s201_b9233_tsId_BBK01.ED0439_254" localSheetId="2">'FE Source'!$CO$1:$CY$20</definedName>
    <definedName name="its_details_value_node.html?nsc_true_listId_www_s201_b9233_tsId_BBK01.ED0439_255" localSheetId="2">'FE Source'!$CY$1:$DE$622</definedName>
    <definedName name="its_details_value_node.html?nsc_true_listId_www_s201_b9233_tsId_BBK01.ED0439_256" localSheetId="2">'FE Source'!$B$1:$AL$626</definedName>
    <definedName name="its_details_value_node.html?nsc_true_listId_www_s201_b9233_tsId_BBK01.ED0439_257" localSheetId="2">'FE Source'!$AO$1:$AU$618</definedName>
    <definedName name="its_details_value_node.html?nsc_true_listId_www_s201_b9233_tsId_BBK01.ED0439_258" localSheetId="2">'FE Source'!$CO$1:$CY$20</definedName>
    <definedName name="its_details_value_node.html?nsc_true_listId_www_s201_b9233_tsId_BBK01.ED0439_259" localSheetId="2">'FE Source'!$CY$1:$DE$622</definedName>
    <definedName name="its_details_value_node.html?nsc_true_listId_www_s201_b9233_tsId_BBK01.ED0439_26" localSheetId="2">'FE Source'!$CO$1:$CY$21</definedName>
    <definedName name="its_details_value_node.html?nsc_true_listId_www_s201_b9233_tsId_BBK01.ED0439_260" localSheetId="2">'FE Source'!$B$1:$AL$608</definedName>
    <definedName name="its_details_value_node.html?nsc_true_listId_www_s201_b9233_tsId_BBK01.ED0439_261" localSheetId="2">'FE Source'!$AO$1:$AU$600</definedName>
    <definedName name="its_details_value_node.html?nsc_true_listId_www_s201_b9233_tsId_BBK01.ED0439_262" localSheetId="2">'FE Source'!$CO$1:$CY$20</definedName>
    <definedName name="its_details_value_node.html?nsc_true_listId_www_s201_b9233_tsId_BBK01.ED0439_263" localSheetId="2">'FE Source'!$CY$1:$DE$604</definedName>
    <definedName name="its_details_value_node.html?nsc_true_listId_www_s201_b9233_tsId_BBK01.ED0439_264" localSheetId="2">'FE Source'!$B$1:$AL$614</definedName>
    <definedName name="its_details_value_node.html?nsc_true_listId_www_s201_b9233_tsId_BBK01.ED0439_265" localSheetId="2">'FE Source'!$AO$1:$AU$606</definedName>
    <definedName name="its_details_value_node.html?nsc_true_listId_www_s201_b9233_tsId_BBK01.ED0439_266" localSheetId="2">'FE Source'!$CO$1:$CY$20</definedName>
    <definedName name="its_details_value_node.html?nsc_true_listId_www_s201_b9233_tsId_BBK01.ED0439_267" localSheetId="2">'FE Source'!$CY$1:$DE$610</definedName>
    <definedName name="its_details_value_node.html?nsc_true_listId_www_s201_b9233_tsId_BBK01.ED0439_268" localSheetId="2">'FE Source'!$B$1:$AL$614</definedName>
    <definedName name="its_details_value_node.html?nsc_true_listId_www_s201_b9233_tsId_BBK01.ED0439_269" localSheetId="2">'FE Source'!$AO$1:$AU$606</definedName>
    <definedName name="its_details_value_node.html?nsc_true_listId_www_s201_b9233_tsId_BBK01.ED0439_27" localSheetId="2">'FE Source'!$CY$1:$DE$607</definedName>
    <definedName name="its_details_value_node.html?nsc_true_listId_www_s201_b9233_tsId_BBK01.ED0439_270" localSheetId="2">'FE Source'!$CO$1:$CY$20</definedName>
    <definedName name="its_details_value_node.html?nsc_true_listId_www_s201_b9233_tsId_BBK01.ED0439_271" localSheetId="2">'FE Source'!$CY$1:$DE$610</definedName>
    <definedName name="its_details_value_node.html?nsc_true_listId_www_s201_b9233_tsId_BBK01.ED0439_272" localSheetId="2">'FE Source'!$B$1:$AL$614</definedName>
    <definedName name="its_details_value_node.html?nsc_true_listId_www_s201_b9233_tsId_BBK01.ED0439_273" localSheetId="2">'FE Source'!$AO$1:$AU$606</definedName>
    <definedName name="its_details_value_node.html?nsc_true_listId_www_s201_b9233_tsId_BBK01.ED0439_274" localSheetId="2">'FE Source'!$CO$1:$CY$20</definedName>
    <definedName name="its_details_value_node.html?nsc_true_listId_www_s201_b9233_tsId_BBK01.ED0439_275" localSheetId="2">'FE Source'!$CY$1:$DE$610</definedName>
    <definedName name="its_details_value_node.html?nsc_true_listId_www_s201_b9233_tsId_BBK01.ED0439_276" localSheetId="2">'FE Source'!$B$1:$AL$620</definedName>
    <definedName name="its_details_value_node.html?nsc_true_listId_www_s201_b9233_tsId_BBK01.ED0439_277" localSheetId="2">'FE Source'!$AO$1</definedName>
    <definedName name="its_details_value_node.html?nsc_true_listId_www_s201_b9233_tsId_BBK01.ED0439_278" localSheetId="2">'FE Source'!$CO$1</definedName>
    <definedName name="its_details_value_node.html?nsc_true_listId_www_s201_b9233_tsId_BBK01.ED0439_279" localSheetId="2">'FE Source'!$CY$1</definedName>
    <definedName name="its_details_value_node.html?nsc_true_listId_www_s201_b9233_tsId_BBK01.ED0439_28" localSheetId="2">'FE Source'!$B$1:$AL$610</definedName>
    <definedName name="its_details_value_node.html?nsc_true_listId_www_s201_b9233_tsId_BBK01.ED0439_280" localSheetId="2">'FE Source'!$B$1:$AL$620</definedName>
    <definedName name="its_details_value_node.html?nsc_true_listId_www_s201_b9233_tsId_BBK01.ED0439_281" localSheetId="2">'FE Source'!$AO$1:$AU$612</definedName>
    <definedName name="its_details_value_node.html?nsc_true_listId_www_s201_b9233_tsId_BBK01.ED0439_282" localSheetId="2">'FE Source'!$CO$1:$EF$30</definedName>
    <definedName name="its_details_value_node.html?nsc_true_listId_www_s201_b9233_tsId_BBK01.ED0439_283" localSheetId="2">'FE Source'!$CR$1:$CX$616</definedName>
    <definedName name="its_details_value_node.html?nsc_true_listId_www_s201_b9233_tsId_BBK01.ED0439_284" localSheetId="2">'FE Source'!$B$1:$AL$620</definedName>
    <definedName name="its_details_value_node.html?nsc_true_listId_www_s201_b9233_tsId_BBK01.ED0439_285" localSheetId="2">'FE Source'!$AO$1:$AU$612</definedName>
    <definedName name="its_details_value_node.html?nsc_true_listId_www_s201_b9233_tsId_BBK01.ED0439_286" localSheetId="2">'FE Source'!$AV$1:$DA$30</definedName>
    <definedName name="its_details_value_node.html?nsc_true_listId_www_s201_b9233_tsId_BBK01.ED0439_287" localSheetId="2">'FE Source'!$BM$1:$BS$616</definedName>
    <definedName name="its_details_value_node.html?nsc_true_listId_www_s201_b9233_tsId_BBK01.ED0439_288" localSheetId="2">'FE Source'!$B$1:$AL$620</definedName>
    <definedName name="its_details_value_node.html?nsc_true_listId_www_s201_b9233_tsId_BBK01.ED0439_289" localSheetId="2">'FE Source'!$AO$1:$AU$612</definedName>
    <definedName name="its_details_value_node.html?nsc_true_listId_www_s201_b9233_tsId_BBK01.ED0439_29" localSheetId="2">'FE Source'!$AO$1:$AU$602</definedName>
    <definedName name="its_details_value_node.html?nsc_true_listId_www_s201_b9233_tsId_BBK01.ED0439_290" localSheetId="2">'FE Source'!$AV$1:$CT$30</definedName>
    <definedName name="its_details_value_node.html?nsc_true_listId_www_s201_b9233_tsId_BBK01.ED0439_291" localSheetId="2">'FE Source'!$BF$1:$BL$616</definedName>
    <definedName name="its_details_value_node.html?nsc_true_listId_www_s201_b9233_tsId_BBK01.ED0439_292" localSheetId="2">'FE Source'!$B$1:$AL$620</definedName>
    <definedName name="its_details_value_node.html?nsc_true_listId_www_s201_b9233_tsId_BBK01.ED0439_293" localSheetId="2">'FE Source'!$AO$1:$AU$612</definedName>
    <definedName name="its_details_value_node.html?nsc_true_listId_www_s201_b9233_tsId_BBK01.ED0439_294" localSheetId="2">'FE Source'!$AV$1:$CM$30</definedName>
    <definedName name="its_details_value_node.html?nsc_true_listId_www_s201_b9233_tsId_BBK01.ED0439_295" localSheetId="2">'FE Source'!$AY$1:$BE$616</definedName>
    <definedName name="its_details_value_node.html?nsc_true_listId_www_s201_b9233_tsId_BBK01.ED0439_296" localSheetId="2">'FE Source'!$B$1:$AL$620</definedName>
    <definedName name="its_details_value_node.html?nsc_true_listId_www_s201_b9233_tsId_BBK01.ED0439_297" localSheetId="2">'FE Source'!$AO$1:$AU$612</definedName>
    <definedName name="its_details_value_node.html?nsc_true_listId_www_s201_b9233_tsId_BBK01.ED0439_298" localSheetId="2">'FE Source'!$AV$1:$AY$20</definedName>
    <definedName name="its_details_value_node.html?nsc_true_listId_www_s201_b9233_tsId_BBK01.ED0439_299" localSheetId="2">'FE Source'!$AY$1:$BE$616</definedName>
    <definedName name="its_details_value_node.html?nsc_true_listId_www_s201_b9233_tsId_BBK01.ED0439_3" localSheetId="2">'FE Source'!$CO$1:$CY$21</definedName>
    <definedName name="its_details_value_node.html?nsc_true_listId_www_s201_b9233_tsId_BBK01.ED0439_30" localSheetId="2">'FE Source'!$CO$1:$CY$21</definedName>
    <definedName name="its_details_value_node.html?nsc_true_listId_www_s201_b9233_tsId_BBK01.ED0439_300" localSheetId="2">'FE Source'!$B$1:$AL$620</definedName>
    <definedName name="its_details_value_node.html?nsc_true_listId_www_s201_b9233_tsId_BBK01.ED0439_301" localSheetId="2">'FE Source'!$AO$1:$AU$612</definedName>
    <definedName name="its_details_value_node.html?nsc_true_listId_www_s201_b9233_tsId_BBK01.ED0439_302" localSheetId="2">'FE Source'!$AV$1:$AY$20</definedName>
    <definedName name="its_details_value_node.html?nsc_true_listId_www_s201_b9233_tsId_BBK01.ED0439_303" localSheetId="2">'FE Source'!$AY$1:$BE$616</definedName>
    <definedName name="its_details_value_node.html?nsc_true_listId_www_s201_b9233_tsId_BBK01.ED0439_304" localSheetId="2">'FE Source'!$B$1:$AL$620</definedName>
    <definedName name="its_details_value_node.html?nsc_true_listId_www_s201_b9233_tsId_BBK01.ED0439_305" localSheetId="2">'FE Source'!$AO$1:$AU$612</definedName>
    <definedName name="its_details_value_node.html?nsc_true_listId_www_s201_b9233_tsId_BBK01.ED0439_306" localSheetId="2">'FE Source'!$AV$1:$AY$20</definedName>
    <definedName name="its_details_value_node.html?nsc_true_listId_www_s201_b9233_tsId_BBK01.ED0439_307" localSheetId="2">'FE Source'!$AY$1:$BE$616</definedName>
    <definedName name="its_details_value_node.html?nsc_true_listId_www_s201_b9233_tsId_BBK01.ED0439_308" localSheetId="2">'FE Source'!$B$1:$AL$625</definedName>
    <definedName name="its_details_value_node.html?nsc_true_listId_www_s201_b9233_tsId_BBK01.ED0439_309" localSheetId="2">'FE Source'!$AO$1:$AU$617</definedName>
    <definedName name="its_details_value_node.html?nsc_true_listId_www_s201_b9233_tsId_BBK01.ED0439_31" localSheetId="2">'FE Source'!$CY$1:$DE$606</definedName>
    <definedName name="its_details_value_node.html?nsc_true_listId_www_s201_b9233_tsId_BBK01.ED0439_310" localSheetId="2">'FE Source'!$AV$1:$AY$20</definedName>
    <definedName name="its_details_value_node.html?nsc_true_listId_www_s201_b9233_tsId_BBK01.ED0439_311" localSheetId="2">'FE Source'!$AY$1:$BE$621</definedName>
    <definedName name="its_details_value_node.html?nsc_true_listId_www_s201_b9233_tsId_BBK01.ED0439_312" localSheetId="2">'FE Source'!$B$1:$AL$625</definedName>
    <definedName name="its_details_value_node.html?nsc_true_listId_www_s201_b9233_tsId_BBK01.ED0439_313" localSheetId="2">'FE Source'!$AO$1:$AU$617</definedName>
    <definedName name="its_details_value_node.html?nsc_true_listId_www_s201_b9233_tsId_BBK01.ED0439_314" localSheetId="2">'FE Source'!$AV$1:$AY$20</definedName>
    <definedName name="its_details_value_node.html?nsc_true_listId_www_s201_b9233_tsId_BBK01.ED0439_315" localSheetId="2">'FE Source'!$AY$1:$BE$621</definedName>
    <definedName name="its_details_value_node.html?nsc_true_listId_www_s201_b9233_tsId_BBK01.ED0439_316" localSheetId="2">'FE Source'!$B$1:$AL$625</definedName>
    <definedName name="its_details_value_node.html?nsc_true_listId_www_s201_b9233_tsId_BBK01.ED0439_317" localSheetId="2">'FE Source'!$AO$1:$AU$612</definedName>
    <definedName name="its_details_value_node.html?nsc_true_listId_www_s201_b9233_tsId_BBK01.ED0439_318" localSheetId="2">'FE Source'!$AV$1:$AY$20</definedName>
    <definedName name="its_details_value_node.html?nsc_true_listId_www_s201_b9233_tsId_BBK01.ED0439_319" localSheetId="2">'FE Source'!$AY$1:$BE$621</definedName>
    <definedName name="its_details_value_node.html?nsc_true_listId_www_s201_b9233_tsId_BBK01.ED0439_32" localSheetId="2">'FE Source'!$B$1:$AL$610</definedName>
    <definedName name="its_details_value_node.html?nsc_true_listId_www_s201_b9233_tsId_BBK01.ED0439_320" localSheetId="2">'FE Source'!$B$1:$AL$630</definedName>
    <definedName name="its_details_value_node.html?nsc_true_listId_www_s201_b9233_tsId_BBK01.ED0439_321" localSheetId="2">'FE Source'!$AO$1:$AU$622</definedName>
    <definedName name="its_details_value_node.html?nsc_true_listId_www_s201_b9233_tsId_BBK01.ED0439_322" localSheetId="2">'FE Source'!$AV$1:$AY$20</definedName>
    <definedName name="its_details_value_node.html?nsc_true_listId_www_s201_b9233_tsId_BBK01.ED0439_323" localSheetId="2">'FE Source'!$AY$1:$BE$626</definedName>
    <definedName name="its_details_value_node.html?nsc_true_listId_www_s201_b9233_tsId_BBK01.ED0439_324" localSheetId="2">'FE Source'!$B$1:$AL$630</definedName>
    <definedName name="its_details_value_node.html?nsc_true_listId_www_s201_b9233_tsId_BBK01.ED0439_325" localSheetId="2">'FE Source'!$AO$1:$AU$622</definedName>
    <definedName name="its_details_value_node.html?nsc_true_listId_www_s201_b9233_tsId_BBK01.ED0439_326" localSheetId="2">'FE Source'!$AV$1:$AY$20</definedName>
    <definedName name="its_details_value_node.html?nsc_true_listId_www_s201_b9233_tsId_BBK01.ED0439_327" localSheetId="2">'FE Source'!$AY$1:$BE$626</definedName>
    <definedName name="its_details_value_node.html?nsc_true_listId_www_s201_b9233_tsId_BBK01.ED0439_328" localSheetId="2">'FE Source'!$B$1:$AL$631</definedName>
    <definedName name="its_details_value_node.html?nsc_true_listId_www_s201_b9233_tsId_BBK01.ED0439_329" localSheetId="2">'FE Source'!$AO$1:$AU$623</definedName>
    <definedName name="its_details_value_node.html?nsc_true_listId_www_s201_b9233_tsId_BBK01.ED0439_33" localSheetId="2">'FE Source'!$AO$1:$AU$602</definedName>
    <definedName name="its_details_value_node.html?nsc_true_listId_www_s201_b9233_tsId_BBK01.ED0439_330" localSheetId="2">'FE Source'!$AV$1:$AY$20</definedName>
    <definedName name="its_details_value_node.html?nsc_true_listId_www_s201_b9233_tsId_BBK01.ED0439_331" localSheetId="2">'FE Source'!$AY$1:$BE$627</definedName>
    <definedName name="its_details_value_node.html?nsc_true_listId_www_s201_b9233_tsId_BBK01.ED0439_332" localSheetId="2">'FE Source'!$B$1:$AL$650</definedName>
    <definedName name="its_details_value_node.html?nsc_true_listId_www_s201_b9233_tsId_BBK01.ED0439_333" localSheetId="2">'FE Source'!$AO$1:$AU$642</definedName>
    <definedName name="its_details_value_node.html?nsc_true_listId_www_s201_b9233_tsId_BBK01.ED0439_334" localSheetId="2">'FE Source'!$AV$1:$AY$20</definedName>
    <definedName name="its_details_value_node.html?nsc_true_listId_www_s201_b9233_tsId_BBK01.ED0439_335" localSheetId="2">'FE Source'!$AY$1:$BE$646</definedName>
    <definedName name="its_details_value_node.html?nsc_true_listId_www_s201_b9233_tsId_BBK01.ED0439_336" localSheetId="2">'FE Source'!$B$1:$AL$650</definedName>
    <definedName name="its_details_value_node.html?nsc_true_listId_www_s201_b9233_tsId_BBK01.ED0439_337" localSheetId="2">'FE Source'!$AO$1:$AU$642</definedName>
    <definedName name="its_details_value_node.html?nsc_true_listId_www_s201_b9233_tsId_BBK01.ED0439_338" localSheetId="2">'FE Source'!$AV$1:$AY$20</definedName>
    <definedName name="its_details_value_node.html?nsc_true_listId_www_s201_b9233_tsId_BBK01.ED0439_339" localSheetId="2">'FE Source'!$AY$1:$BE$646</definedName>
    <definedName name="its_details_value_node.html?nsc_true_listId_www_s201_b9233_tsId_BBK01.ED0439_34" localSheetId="2">'FE Source'!$CO$1:$CY$21</definedName>
    <definedName name="its_details_value_node.html?nsc_true_listId_www_s201_b9233_tsId_BBK01.ED0439_340" localSheetId="2">'FE Source'!$B$1:$AL$653</definedName>
    <definedName name="its_details_value_node.html?nsc_true_listId_www_s201_b9233_tsId_BBK01.ED0439_341" localSheetId="2">'FE Source'!$AO$1:$AU$645</definedName>
    <definedName name="its_details_value_node.html?nsc_true_listId_www_s201_b9233_tsId_BBK01.ED0439_342" localSheetId="2">'FE Source'!$AV$1:$AY$20</definedName>
    <definedName name="its_details_value_node.html?nsc_true_listId_www_s201_b9233_tsId_BBK01.ED0439_343" localSheetId="2">'FE Source'!$AY$1:$BE$649</definedName>
    <definedName name="its_details_value_node.html?nsc_true_listId_www_s201_b9233_tsId_BBK01.ED0439_344" localSheetId="2">'FE Source'!$B$1:$AL$653</definedName>
    <definedName name="its_details_value_node.html?nsc_true_listId_www_s201_b9233_tsId_BBK01.ED0439_345" localSheetId="2">'FE Source'!$AO$1:$AU$645</definedName>
    <definedName name="its_details_value_node.html?nsc_true_listId_www_s201_b9233_tsId_BBK01.ED0439_346" localSheetId="2">'FE Source'!$AV$1:$AY$20</definedName>
    <definedName name="its_details_value_node.html?nsc_true_listId_www_s201_b9233_tsId_BBK01.ED0439_347" localSheetId="2">'FE Source'!$AY$1:$BE$649</definedName>
    <definedName name="its_details_value_node.html?nsc_true_listId_www_s201_b9233_tsId_BBK01.ED0439_348" localSheetId="2">'FE Source'!$B$1:$AL$669</definedName>
    <definedName name="its_details_value_node.html?nsc_true_listId_www_s201_b9233_tsId_BBK01.ED0439_349" localSheetId="2">'FE Source'!$AO$1:$AU$661</definedName>
    <definedName name="its_details_value_node.html?nsc_true_listId_www_s201_b9233_tsId_BBK01.ED0439_35" localSheetId="2">'FE Source'!$CY$1:$DE$606</definedName>
    <definedName name="its_details_value_node.html?nsc_true_listId_www_s201_b9233_tsId_BBK01.ED0439_350" localSheetId="2">'FE Source'!$AV$1:$AY$21</definedName>
    <definedName name="its_details_value_node.html?nsc_true_listId_www_s201_b9233_tsId_BBK01.ED0439_351" localSheetId="2">'FE Source'!$AY$1:$BE$665</definedName>
    <definedName name="its_details_value_node.html?nsc_true_listId_www_s201_b9233_tsId_BBK01.ED0439_352" localSheetId="2">'FE Source'!$B$1:$AL$669</definedName>
    <definedName name="its_details_value_node.html?nsc_true_listId_www_s201_b9233_tsId_BBK01.ED0439_353" localSheetId="2">'FE Source'!$AO$1:$AU$661</definedName>
    <definedName name="its_details_value_node.html?nsc_true_listId_www_s201_b9233_tsId_BBK01.ED0439_354" localSheetId="2">'FE Source'!$AV$1:$AY$21</definedName>
    <definedName name="its_details_value_node.html?nsc_true_listId_www_s201_b9233_tsId_BBK01.ED0439_355" localSheetId="2">'FE Source'!$AY$1:$BE$665</definedName>
    <definedName name="its_details_value_node.html?nsc_true_listId_www_s201_b9233_tsId_BBK01.ED0439_356" localSheetId="2">'FE Source'!$B$1:$AL$676</definedName>
    <definedName name="its_details_value_node.html?nsc_true_listId_www_s201_b9233_tsId_BBK01.ED0439_357" localSheetId="2">'FE Source'!$AO$1:$AU$668</definedName>
    <definedName name="its_details_value_node.html?nsc_true_listId_www_s201_b9233_tsId_BBK01.ED0439_358" localSheetId="2">'FE Source'!$AV$1:$AY$20</definedName>
    <definedName name="its_details_value_node.html?nsc_true_listId_www_s201_b9233_tsId_BBK01.ED0439_359" localSheetId="2">'FE Source'!$AY$1:$BE$672</definedName>
    <definedName name="its_details_value_node.html?nsc_true_listId_www_s201_b9233_tsId_BBK01.ED0439_36" localSheetId="2">'FE Source'!$B$1:$AL$610</definedName>
    <definedName name="its_details_value_node.html?nsc_true_listId_www_s201_b9233_tsId_BBK01.ED0439_360" localSheetId="2">'FE Source'!$B$1:$AL$681</definedName>
    <definedName name="its_details_value_node.html?nsc_true_listId_www_s201_b9233_tsId_BBK01.ED0439_361" localSheetId="2">'FE Source'!$AO$1:$AU$673</definedName>
    <definedName name="its_details_value_node.html?nsc_true_listId_www_s201_b9233_tsId_BBK01.ED0439_362" localSheetId="2">'FE Source'!$AV$1:$AY$20</definedName>
    <definedName name="its_details_value_node.html?nsc_true_listId_www_s201_b9233_tsId_BBK01.ED0439_363" localSheetId="2">'FE Source'!$AY$1:$BE$677</definedName>
    <definedName name="its_details_value_node.html?nsc_true_listId_www_s201_b9233_tsId_BBK01.ED0439_364" localSheetId="2">'FE Source'!$B$1:$AL$681</definedName>
    <definedName name="its_details_value_node.html?nsc_true_listId_www_s201_b9233_tsId_BBK01.ED0439_365" localSheetId="2">'FE Source'!$AO$1:$AU$673</definedName>
    <definedName name="its_details_value_node.html?nsc_true_listId_www_s201_b9233_tsId_BBK01.ED0439_366" localSheetId="2">'FE Source'!$AV$1:$AY$20</definedName>
    <definedName name="its_details_value_node.html?nsc_true_listId_www_s201_b9233_tsId_BBK01.ED0439_367" localSheetId="2">'FE Source'!$AY$1:$BE$677</definedName>
    <definedName name="its_details_value_node.html?nsc_true_listId_www_s201_b9233_tsId_BBK01.ED0439_368" localSheetId="2">'FE Source'!$B$1:$AL$689</definedName>
    <definedName name="its_details_value_node.html?nsc_true_listId_www_s201_b9233_tsId_BBK01.ED0439_369" localSheetId="2">'FE Source'!$AO$1:$AU$681</definedName>
    <definedName name="its_details_value_node.html?nsc_true_listId_www_s201_b9233_tsId_BBK01.ED0439_37" localSheetId="2">'FE Source'!$AO$1:$AU$602</definedName>
    <definedName name="its_details_value_node.html?nsc_true_listId_www_s201_b9233_tsId_BBK01.ED0439_370" localSheetId="2">'FE Source'!$AV$1:$AY$20</definedName>
    <definedName name="its_details_value_node.html?nsc_true_listId_www_s201_b9233_tsId_BBK01.ED0439_371" localSheetId="2">'FE Source'!$AY$1:$BE$685</definedName>
    <definedName name="its_details_value_node.html?nsc_true_listId_www_s201_b9233_tsId_BBK01.ED0439_372" localSheetId="2">'FE Source'!$B$1:$AL$689</definedName>
    <definedName name="its_details_value_node.html?nsc_true_listId_www_s201_b9233_tsId_BBK01.ED0439_373" localSheetId="2">'FE Source'!$AO$1:$AU$681</definedName>
    <definedName name="its_details_value_node.html?nsc_true_listId_www_s201_b9233_tsId_BBK01.ED0439_374" localSheetId="2">'FE Source'!$AV$1:$AY$20</definedName>
    <definedName name="its_details_value_node.html?nsc_true_listId_www_s201_b9233_tsId_BBK01.ED0439_375" localSheetId="2">'FE Source'!$AY$1:$BE$685</definedName>
    <definedName name="its_details_value_node.html?nsc_true_listId_www_s201_b9233_tsId_BBK01.ED0439_376" localSheetId="2">'FE Source'!$B$1:$AL$689</definedName>
    <definedName name="its_details_value_node.html?nsc_true_listId_www_s201_b9233_tsId_BBK01.ED0439_377" localSheetId="2">'FE Source'!$AO$1:$AU$681</definedName>
    <definedName name="its_details_value_node.html?nsc_true_listId_www_s201_b9233_tsId_BBK01.ED0439_378" localSheetId="2">'FE Source'!$AV$1:$AY$20</definedName>
    <definedName name="its_details_value_node.html?nsc_true_listId_www_s201_b9233_tsId_BBK01.ED0439_379" localSheetId="2">'FE Source'!$AY$1:$BE$685</definedName>
    <definedName name="its_details_value_node.html?nsc_true_listId_www_s201_b9233_tsId_BBK01.ED0439_38" localSheetId="2">'FE Source'!$CO$1:$CY$21</definedName>
    <definedName name="its_details_value_node.html?nsc_true_listId_www_s201_b9233_tsId_BBK01.ED0439_380" localSheetId="2">'FE Source'!$B$1:$AL$692</definedName>
    <definedName name="its_details_value_node.html?nsc_true_listId_www_s201_b9233_tsId_BBK01.ED0439_381" localSheetId="2">'FE Source'!$AO$1:$AU$684</definedName>
    <definedName name="its_details_value_node.html?nsc_true_listId_www_s201_b9233_tsId_BBK01.ED0439_382" localSheetId="2">'FE Source'!$AV$1:$AY$20</definedName>
    <definedName name="its_details_value_node.html?nsc_true_listId_www_s201_b9233_tsId_BBK01.ED0439_383" localSheetId="2">'FE Source'!$AY$1:$BE$688</definedName>
    <definedName name="its_details_value_node.html?nsc_true_listId_www_s201_b9233_tsId_BBK01.ED0439_384" localSheetId="2">'FE Source'!$B$1:$AL$697</definedName>
    <definedName name="its_details_value_node.html?nsc_true_listId_www_s201_b9233_tsId_BBK01.ED0439_385" localSheetId="2">'FE Source'!$AO$1:$AU$689</definedName>
    <definedName name="its_details_value_node.html?nsc_true_listId_www_s201_b9233_tsId_BBK01.ED0439_386" localSheetId="2">'FE Source'!$AV$1:$AY$20</definedName>
    <definedName name="its_details_value_node.html?nsc_true_listId_www_s201_b9233_tsId_BBK01.ED0439_387" localSheetId="2">'FE Source'!$AY$1:$BE$693</definedName>
    <definedName name="its_details_value_node.html?nsc_true_listId_www_s201_b9233_tsId_BBK01.ED0439_388" localSheetId="2">'FE Source'!$B$1:$AL$697</definedName>
    <definedName name="its_details_value_node.html?nsc_true_listId_www_s201_b9233_tsId_BBK01.ED0439_389" localSheetId="2">'FE Source'!$AO$1:$AU$689</definedName>
    <definedName name="its_details_value_node.html?nsc_true_listId_www_s201_b9233_tsId_BBK01.ED0439_39" localSheetId="2">'FE Source'!$CY$1:$DE$606</definedName>
    <definedName name="its_details_value_node.html?nsc_true_listId_www_s201_b9233_tsId_BBK01.ED0439_390" localSheetId="2">'FE Source'!$AV$1:$AY$20</definedName>
    <definedName name="its_details_value_node.html?nsc_true_listId_www_s201_b9233_tsId_BBK01.ED0439_391" localSheetId="2">'FE Source'!$AY$1:$BE$693</definedName>
    <definedName name="its_details_value_node.html?nsc_true_listId_www_s201_b9233_tsId_BBK01.ED0439_392" localSheetId="2">'FE Source'!$B$1:$AL$697</definedName>
    <definedName name="its_details_value_node.html?nsc_true_listId_www_s201_b9233_tsId_BBK01.ED0439_393" localSheetId="2">'FE Source'!$AO$1:$AU$689</definedName>
    <definedName name="its_details_value_node.html?nsc_true_listId_www_s201_b9233_tsId_BBK01.ED0439_394" localSheetId="2">'FE Source'!$AV$1:$AY$20</definedName>
    <definedName name="its_details_value_node.html?nsc_true_listId_www_s201_b9233_tsId_BBK01.ED0439_395" localSheetId="2">'FE Source'!$AY$1:$BE$693</definedName>
    <definedName name="its_details_value_node.html?nsc_true_listId_www_s201_b9233_tsId_BBK01.ED0439_396" localSheetId="2">'FE Source'!$B$1:$AL$687</definedName>
    <definedName name="its_details_value_node.html?nsc_true_listId_www_s201_b9233_tsId_BBK01.ED0439_397" localSheetId="2">'FE Source'!$AO$1:$AU$679</definedName>
    <definedName name="its_details_value_node.html?nsc_true_listId_www_s201_b9233_tsId_BBK01.ED0439_398" localSheetId="2">'FE Source'!$AV$1:$AY$20</definedName>
    <definedName name="its_details_value_node.html?nsc_true_listId_www_s201_b9233_tsId_BBK01.ED0439_399" localSheetId="2">'FE Source'!$AY$1:$BE$683</definedName>
    <definedName name="its_details_value_node.html?nsc_true_listId_www_s201_b9233_tsId_BBK01.ED0439_4" localSheetId="2">'FE Source'!$CY$1:$DE$598</definedName>
    <definedName name="its_details_value_node.html?nsc_true_listId_www_s201_b9233_tsId_BBK01.ED0439_40" localSheetId="2">'FE Source'!$B$1:$AL$610</definedName>
    <definedName name="its_details_value_node.html?nsc_true_listId_www_s201_b9233_tsId_BBK01.ED0439_400" localSheetId="2">'FE Source'!$B$1:$AL$691</definedName>
    <definedName name="its_details_value_node.html?nsc_true_listId_www_s201_b9233_tsId_BBK01.ED0439_401" localSheetId="2">'FE Source'!$AO$1:$AU$683</definedName>
    <definedName name="its_details_value_node.html?nsc_true_listId_www_s201_b9233_tsId_BBK01.ED0439_402" localSheetId="2">'FE Source'!$AV$1:$AY$20</definedName>
    <definedName name="its_details_value_node.html?nsc_true_listId_www_s201_b9233_tsId_BBK01.ED0439_403" localSheetId="2">'FE Source'!$AY$1:$BE$687</definedName>
    <definedName name="its_details_value_node.html?nsc_true_listId_www_s201_b9233_tsId_BBK01.ED0439_404" localSheetId="2">'FE Source'!$B$1:$AL$691</definedName>
    <definedName name="its_details_value_node.html?nsc_true_listId_www_s201_b9233_tsId_BBK01.ED0439_405" localSheetId="2">'FE Source'!$AO$1:$AU$683</definedName>
    <definedName name="its_details_value_node.html?nsc_true_listId_www_s201_b9233_tsId_BBK01.ED0439_406" localSheetId="2">'FE Source'!$AV$1:$AY$20</definedName>
    <definedName name="its_details_value_node.html?nsc_true_listId_www_s201_b9233_tsId_BBK01.ED0439_407" localSheetId="2">'FE Source'!$AY$1:$BE$687</definedName>
    <definedName name="its_details_value_node.html?nsc_true_listId_www_s201_b9233_tsId_BBK01.ED0439_408" localSheetId="2">'FE Source'!$B$1:$AL$691</definedName>
    <definedName name="its_details_value_node.html?nsc_true_listId_www_s201_b9233_tsId_BBK01.ED0439_409" localSheetId="2">'FE Source'!$AO$1:$AU$683</definedName>
    <definedName name="its_details_value_node.html?nsc_true_listId_www_s201_b9233_tsId_BBK01.ED0439_41" localSheetId="2">'FE Source'!$AO$1:$AU$602</definedName>
    <definedName name="its_details_value_node.html?nsc_true_listId_www_s201_b9233_tsId_BBK01.ED0439_410" localSheetId="2">'FE Source'!$AV$1:$AY$20</definedName>
    <definedName name="its_details_value_node.html?nsc_true_listId_www_s201_b9233_tsId_BBK01.ED0439_411" localSheetId="2">'FE Source'!$AY$1:$BE$687</definedName>
    <definedName name="its_details_value_node.html?nsc_true_listId_www_s201_b9233_tsId_BBK01.ED0439_412" localSheetId="2">'FE Source'!$B$1:$AL$691</definedName>
    <definedName name="its_details_value_node.html?nsc_true_listId_www_s201_b9233_tsId_BBK01.ED0439_413" localSheetId="2">'FE Source'!$AO$1:$AU$683</definedName>
    <definedName name="its_details_value_node.html?nsc_true_listId_www_s201_b9233_tsId_BBK01.ED0439_414" localSheetId="2">'FE Source'!$AV$1:$AY$20</definedName>
    <definedName name="its_details_value_node.html?nsc_true_listId_www_s201_b9233_tsId_BBK01.ED0439_415" localSheetId="2">'FE Source'!$AY$1:$BE$687</definedName>
    <definedName name="its_details_value_node.html?nsc_true_listId_www_s201_b9233_tsId_BBK01.ED0439_416" localSheetId="2">'FE Source'!$B$1:$AL$681</definedName>
    <definedName name="its_details_value_node.html?nsc_true_listId_www_s201_b9233_tsId_BBK01.ED0439_417" localSheetId="2">'FE Source'!$AO$1:$AU$673</definedName>
    <definedName name="its_details_value_node.html?nsc_true_listId_www_s201_b9233_tsId_BBK01.ED0439_418" localSheetId="2">'FE Source'!$AV$1:$AY$20</definedName>
    <definedName name="its_details_value_node.html?nsc_true_listId_www_s201_b9233_tsId_BBK01.ED0439_419" localSheetId="2">'FE Source'!$AY$1:$BE$677</definedName>
    <definedName name="its_details_value_node.html?nsc_true_listId_www_s201_b9233_tsId_BBK01.ED0439_42" localSheetId="2">'FE Source'!$CO$1:$CY$21</definedName>
    <definedName name="its_details_value_node.html?nsc_true_listId_www_s201_b9233_tsId_BBK01.ED0439_420" localSheetId="2">'FE Source'!$B$1:$AL$681</definedName>
    <definedName name="its_details_value_node.html?nsc_true_listId_www_s201_b9233_tsId_BBK01.ED0439_421" localSheetId="2">'FE Source'!$AO$1:$AU$673</definedName>
    <definedName name="its_details_value_node.html?nsc_true_listId_www_s201_b9233_tsId_BBK01.ED0439_422" localSheetId="2">'FE Source'!$AV$1:$AY$20</definedName>
    <definedName name="its_details_value_node.html?nsc_true_listId_www_s201_b9233_tsId_BBK01.ED0439_423" localSheetId="2">'FE Source'!$AY$1:$BE$677</definedName>
    <definedName name="its_details_value_node.html?nsc_true_listId_www_s201_b9233_tsId_BBK01.ED0439_424" localSheetId="2">'FE Source'!$B$1:$AL$682</definedName>
    <definedName name="its_details_value_node.html?nsc_true_listId_www_s201_b9233_tsId_BBK01.ED0439_425" localSheetId="2">'FE Source'!$AO$1:$AU$674</definedName>
    <definedName name="its_details_value_node.html?nsc_true_listId_www_s201_b9233_tsId_BBK01.ED0439_426" localSheetId="2">'FE Source'!$AV$1:$AY$20</definedName>
    <definedName name="its_details_value_node.html?nsc_true_listId_www_s201_b9233_tsId_BBK01.ED0439_427" localSheetId="2">'FE Source'!$AY$1:$BE$678</definedName>
    <definedName name="its_details_value_node.html?nsc_true_listId_www_s201_b9233_tsId_BBK01.ED0439_428" localSheetId="2">'FE Source'!$B$1:$AL$682</definedName>
    <definedName name="its_details_value_node.html?nsc_true_listId_www_s201_b9233_tsId_BBK01.ED0439_429" localSheetId="2">'FE Source'!$AO$1:$AU$674</definedName>
    <definedName name="its_details_value_node.html?nsc_true_listId_www_s201_b9233_tsId_BBK01.ED0439_43" localSheetId="2">'FE Source'!$CY$1:$DE$606</definedName>
    <definedName name="its_details_value_node.html?nsc_true_listId_www_s201_b9233_tsId_BBK01.ED0439_430" localSheetId="2">'FE Source'!$AV$1:$AY$20</definedName>
    <definedName name="its_details_value_node.html?nsc_true_listId_www_s201_b9233_tsId_BBK01.ED0439_431" localSheetId="2">'FE Source'!$AY$1:$AZ$8</definedName>
    <definedName name="its_details_value_node.html?nsc_true_listId_www_s201_b9233_tsId_BBK01.ED0439_432" localSheetId="2">'FE Source'!$B$1:$AL$682</definedName>
    <definedName name="its_details_value_node.html?nsc_true_listId_www_s201_b9233_tsId_BBK01.ED0439_433" localSheetId="2">'FE Source'!$AO$1:$AU$674</definedName>
    <definedName name="its_details_value_node.html?nsc_true_listId_www_s201_b9233_tsId_BBK01.ED0439_434" localSheetId="2">'FE Source'!$AV$1:$AY$20</definedName>
    <definedName name="its_details_value_node.html?nsc_true_listId_www_s201_b9233_tsId_BBK01.ED0439_435" localSheetId="2">'FE Source'!$AY$1:$BE$678</definedName>
    <definedName name="its_details_value_node.html?nsc_true_listId_www_s201_b9233_tsId_BBK01.ED0439_436" localSheetId="2">'FE Source'!$B$1:$AL$682</definedName>
    <definedName name="its_details_value_node.html?nsc_true_listId_www_s201_b9233_tsId_BBK01.ED0439_437" localSheetId="2">'FE Source'!$AO$1:$AU$674</definedName>
    <definedName name="its_details_value_node.html?nsc_true_listId_www_s201_b9233_tsId_BBK01.ED0439_438" localSheetId="2">'FE Source'!$AV$1:$AY$20</definedName>
    <definedName name="its_details_value_node.html?nsc_true_listId_www_s201_b9233_tsId_BBK01.ED0439_439" localSheetId="2">'FE Source'!$AY$1:$BE$678</definedName>
    <definedName name="its_details_value_node.html?nsc_true_listId_www_s201_b9233_tsId_BBK01.ED0439_44" localSheetId="2">'FE Source'!$B$1:$AL$610</definedName>
    <definedName name="its_details_value_node.html?nsc_true_listId_www_s201_b9233_tsId_BBK01.ED0439_440" localSheetId="2">'FE Source'!$B$1:$AL$682</definedName>
    <definedName name="its_details_value_node.html?nsc_true_listId_www_s201_b9233_tsId_BBK01.ED0439_441" localSheetId="2">'FE Source'!$AO$1:$AU$674</definedName>
    <definedName name="its_details_value_node.html?nsc_true_listId_www_s201_b9233_tsId_BBK01.ED0439_442" localSheetId="2">'FE Source'!$AV$1:$AY$20</definedName>
    <definedName name="its_details_value_node.html?nsc_true_listId_www_s201_b9233_tsId_BBK01.ED0439_443" localSheetId="2">'FE Source'!$AY$1:$BE$678</definedName>
    <definedName name="its_details_value_node.html?nsc_true_listId_www_s201_b9233_tsId_BBK01.ED0439_444" localSheetId="2">'FE Source'!$B$1:$C$8</definedName>
    <definedName name="its_details_value_node.html?nsc_true_listId_www_s201_b9233_tsId_BBK01.ED0439_445" localSheetId="2">'FE Source'!$AO$1:$AU$678</definedName>
    <definedName name="its_details_value_node.html?nsc_true_listId_www_s201_b9233_tsId_BBK01.ED0439_446" localSheetId="2">'FE Source'!$AV$1:$AY$20</definedName>
    <definedName name="its_details_value_node.html?nsc_true_listId_www_s201_b9233_tsId_BBK01.ED0439_447" localSheetId="2">'FE Source'!$AY$1:$BE$682</definedName>
    <definedName name="its_details_value_node.html?nsc_true_listId_www_s201_b9233_tsId_BBK01.ED0439_448" localSheetId="2">'FE Source'!$B$1:$AL$686</definedName>
    <definedName name="its_details_value_node.html?nsc_true_listId_www_s201_b9233_tsId_BBK01.ED0439_449" localSheetId="2">'FE Source'!$AO$1:$AU$678</definedName>
    <definedName name="its_details_value_node.html?nsc_true_listId_www_s201_b9233_tsId_BBK01.ED0439_45" localSheetId="2">'FE Source'!$AO$1:$AU$602</definedName>
    <definedName name="its_details_value_node.html?nsc_true_listId_www_s201_b9233_tsId_BBK01.ED0439_450" localSheetId="2">'FE Source'!$AV$1:$AY$20</definedName>
    <definedName name="its_details_value_node.html?nsc_true_listId_www_s201_b9233_tsId_BBK01.ED0439_451" localSheetId="2">'FE Source'!$AY$1:$BE$682</definedName>
    <definedName name="its_details_value_node.html?nsc_true_listId_www_s201_b9233_tsId_BBK01.ED0439_452" localSheetId="2">'FE Source'!$B$1:$AL$688</definedName>
    <definedName name="its_details_value_node.html?nsc_true_listId_www_s201_b9233_tsId_BBK01.ED0439_453" localSheetId="2">'FE Source'!$AO$1:$AU$680</definedName>
    <definedName name="its_details_value_node.html?nsc_true_listId_www_s201_b9233_tsId_BBK01.ED0439_454" localSheetId="2">'FE Source'!$AV$1:$AY$20</definedName>
    <definedName name="its_details_value_node.html?nsc_true_listId_www_s201_b9233_tsId_BBK01.ED0439_455" localSheetId="2">'FE Source'!$AY$1:$BE$684</definedName>
    <definedName name="its_details_value_node.html?nsc_true_listId_www_s201_b9233_tsId_BBK01.ED0439_456" localSheetId="2">'FE Source'!$B$1:$AL$688</definedName>
    <definedName name="its_details_value_node.html?nsc_true_listId_www_s201_b9233_tsId_BBK01.ED0439_457" localSheetId="2">'FE Source'!$AO$1:$AU$680</definedName>
    <definedName name="its_details_value_node.html?nsc_true_listId_www_s201_b9233_tsId_BBK01.ED0439_458" localSheetId="2">'FE Source'!$AV$1:$AY$20</definedName>
    <definedName name="its_details_value_node.html?nsc_true_listId_www_s201_b9233_tsId_BBK01.ED0439_459" localSheetId="2">'FE Source'!$AY$1:$BE$684</definedName>
    <definedName name="its_details_value_node.html?nsc_true_listId_www_s201_b9233_tsId_BBK01.ED0439_46" localSheetId="2">'FE Source'!$CO$1:$CY$21</definedName>
    <definedName name="its_details_value_node.html?nsc_true_listId_www_s201_b9233_tsId_BBK01.ED0439_460" localSheetId="2">'FE Source'!$B$1:$AL$688</definedName>
    <definedName name="its_details_value_node.html?nsc_true_listId_www_s201_b9233_tsId_BBK01.ED0439_461" localSheetId="2">'FE Source'!$AO$1:$AU$680</definedName>
    <definedName name="its_details_value_node.html?nsc_true_listId_www_s201_b9233_tsId_BBK01.ED0439_462" localSheetId="2">'FE Source'!$AV$1:$AY$20</definedName>
    <definedName name="its_details_value_node.html?nsc_true_listId_www_s201_b9233_tsId_BBK01.ED0439_463" localSheetId="2">'FE Source'!$AY$1:$BE$684</definedName>
    <definedName name="its_details_value_node.html?nsc_true_listId_www_s201_b9233_tsId_BBK01.ED0439_464" localSheetId="2">'FE Source'!$B$1:$AL$703</definedName>
    <definedName name="its_details_value_node.html?nsc_true_listId_www_s201_b9233_tsId_BBK01.ED0439_465" localSheetId="2">'FE Source'!$AO$1:$AU$695</definedName>
    <definedName name="its_details_value_node.html?nsc_true_listId_www_s201_b9233_tsId_BBK01.ED0439_466" localSheetId="2">'FE Source'!$AV$1:$AY$20</definedName>
    <definedName name="its_details_value_node.html?nsc_true_listId_www_s201_b9233_tsId_BBK01.ED0439_467" localSheetId="2">'FE Source'!$AY$1:$BE$699</definedName>
    <definedName name="its_details_value_node.html?nsc_true_listId_www_s201_b9233_tsId_BBK01.ED0439_468" localSheetId="2">'FE Source'!$B$1:$AL$703</definedName>
    <definedName name="its_details_value_node.html?nsc_true_listId_www_s201_b9233_tsId_BBK01.ED0439_469" localSheetId="2">'FE Source'!$AO$1:$AU$695</definedName>
    <definedName name="its_details_value_node.html?nsc_true_listId_www_s201_b9233_tsId_BBK01.ED0439_47" localSheetId="2">'FE Source'!$CY$1:$DE$606</definedName>
    <definedName name="its_details_value_node.html?nsc_true_listId_www_s201_b9233_tsId_BBK01.ED0439_470" localSheetId="2">'FE Source'!$AV$1:$AY$20</definedName>
    <definedName name="its_details_value_node.html?nsc_true_listId_www_s201_b9233_tsId_BBK01.ED0439_471" localSheetId="2">'FE Source'!$AY$1:$BE$699</definedName>
    <definedName name="its_details_value_node.html?nsc_true_listId_www_s201_b9233_tsId_BBK01.ED0439_472" localSheetId="2">'FE Source'!$B$1:$AL$703</definedName>
    <definedName name="its_details_value_node.html?nsc_true_listId_www_s201_b9233_tsId_BBK01.ED0439_473" localSheetId="2">'FE Source'!$AO$1:$AU$695</definedName>
    <definedName name="its_details_value_node.html?nsc_true_listId_www_s201_b9233_tsId_BBK01.ED0439_474" localSheetId="2">'FE Source'!$AV$1:$AY$20</definedName>
    <definedName name="its_details_value_node.html?nsc_true_listId_www_s201_b9233_tsId_BBK01.ED0439_475" localSheetId="2">'FE Source'!$AY$1:$BE$699</definedName>
    <definedName name="its_details_value_node.html?nsc_true_listId_www_s201_b9233_tsId_BBK01.ED0439_476" localSheetId="2">'FE Source'!$B$1:$AL$711</definedName>
    <definedName name="its_details_value_node.html?nsc_true_listId_www_s201_b9233_tsId_BBK01.ED0439_477" localSheetId="2">'FE Source'!$AO$1:$AU$703</definedName>
    <definedName name="its_details_value_node.html?nsc_true_listId_www_s201_b9233_tsId_BBK01.ED0439_478" localSheetId="2">'FE Source'!$AV$1:$AY$20</definedName>
    <definedName name="its_details_value_node.html?nsc_true_listId_www_s201_b9233_tsId_BBK01.ED0439_479" localSheetId="2">'FE Source'!$AY$1:$BE$707</definedName>
    <definedName name="its_details_value_node.html?nsc_true_listId_www_s201_b9233_tsId_BBK01.ED0439_48" localSheetId="2">'FE Source'!$B$1:$AL$610</definedName>
    <definedName name="its_details_value_node.html?nsc_true_listId_www_s201_b9233_tsId_BBK01.ED0439_480" localSheetId="2">'FE Source'!$B$1:$AL$711</definedName>
    <definedName name="its_details_value_node.html?nsc_true_listId_www_s201_b9233_tsId_BBK01.ED0439_481" localSheetId="2">'FE Source'!$AO$1:$AU$703</definedName>
    <definedName name="its_details_value_node.html?nsc_true_listId_www_s201_b9233_tsId_BBK01.ED0439_482" localSheetId="2">'FE Source'!$AV$1:$AY$20</definedName>
    <definedName name="its_details_value_node.html?nsc_true_listId_www_s201_b9233_tsId_BBK01.ED0439_483" localSheetId="2">'FE Source'!$AY$1:$BE$707</definedName>
    <definedName name="its_details_value_node.html?nsc_true_listId_www_s201_b9233_tsId_BBK01.ED0439_484" localSheetId="2">'FE Source'!$B$1:$AL$711</definedName>
    <definedName name="its_details_value_node.html?nsc_true_listId_www_s201_b9233_tsId_BBK01.ED0439_485" localSheetId="2">'FE Source'!$AO$1:$AU$703</definedName>
    <definedName name="its_details_value_node.html?nsc_true_listId_www_s201_b9233_tsId_BBK01.ED0439_486" localSheetId="2">'FE Source'!$AV$1:$AY$20</definedName>
    <definedName name="its_details_value_node.html?nsc_true_listId_www_s201_b9233_tsId_BBK01.ED0439_487" localSheetId="2">'FE Source'!$AY$1:$AZ$8</definedName>
    <definedName name="its_details_value_node.html?nsc_true_listId_www_s201_b9233_tsId_BBK01.ED0439_488" localSheetId="2">'FE Source'!$B$1:$AL$711</definedName>
    <definedName name="its_details_value_node.html?nsc_true_listId_www_s201_b9233_tsId_BBK01.ED0439_489" localSheetId="2">'FE Source'!$AO$1:$AU$703</definedName>
    <definedName name="its_details_value_node.html?nsc_true_listId_www_s201_b9233_tsId_BBK01.ED0439_49" localSheetId="2">'FE Source'!$AO$1:$AU$602</definedName>
    <definedName name="its_details_value_node.html?nsc_true_listId_www_s201_b9233_tsId_BBK01.ED0439_490" localSheetId="2">'FE Source'!$AV$1:$AY$20</definedName>
    <definedName name="its_details_value_node.html?nsc_true_listId_www_s201_b9233_tsId_BBK01.ED0439_491" localSheetId="2">'FE Source'!$AY$1:$BE$707</definedName>
    <definedName name="its_details_value_node.html?nsc_true_listId_www_s201_b9233_tsId_BBK01.ED0439_492" localSheetId="2">'FE Source'!$B$1:$AL$711</definedName>
    <definedName name="its_details_value_node.html?nsc_true_listId_www_s201_b9233_tsId_BBK01.ED0439_493" localSheetId="2">'FE Source'!$AO$1:$AU$703</definedName>
    <definedName name="its_details_value_node.html?nsc_true_listId_www_s201_b9233_tsId_BBK01.ED0439_494" localSheetId="2">'FE Source'!$AV$1:$AY$20</definedName>
    <definedName name="its_details_value_node.html?nsc_true_listId_www_s201_b9233_tsId_BBK01.ED0439_495" localSheetId="2">'FE Source'!$AY$1:$BE$707</definedName>
    <definedName name="its_details_value_node.html?nsc_true_listId_www_s201_b9233_tsId_BBK01.ED0439_496" localSheetId="2">'FE Source'!$B$1:$AL$721</definedName>
    <definedName name="its_details_value_node.html?nsc_true_listId_www_s201_b9233_tsId_BBK01.ED0439_497" localSheetId="2">'FE Source'!$AO$1:$AU$713</definedName>
    <definedName name="its_details_value_node.html?nsc_true_listId_www_s201_b9233_tsId_BBK01.ED0439_498" localSheetId="2">'FE Source'!$AV$1:$AY$20</definedName>
    <definedName name="its_details_value_node.html?nsc_true_listId_www_s201_b9233_tsId_BBK01.ED0439_499" localSheetId="2">'FE Source'!$AY$1:$BE$717</definedName>
    <definedName name="its_details_value_node.html?nsc_true_listId_www_s201_b9233_tsId_BBK01.ED0439_5" localSheetId="2">'FE Source'!$AO$1:$AU$594</definedName>
    <definedName name="its_details_value_node.html?nsc_true_listId_www_s201_b9233_tsId_BBK01.ED0439_50" localSheetId="2">'FE Source'!$CO$1:$CY$21</definedName>
    <definedName name="its_details_value_node.html?nsc_true_listId_www_s201_b9233_tsId_BBK01.ED0439_500" localSheetId="2">'FE Source'!$B$1:$AL$721</definedName>
    <definedName name="its_details_value_node.html?nsc_true_listId_www_s201_b9233_tsId_BBK01.ED0439_501" localSheetId="2">'FE Source'!$AO$1:$AU$713</definedName>
    <definedName name="its_details_value_node.html?nsc_true_listId_www_s201_b9233_tsId_BBK01.ED0439_502" localSheetId="2">'FE Source'!$AV$1:$AY$20</definedName>
    <definedName name="its_details_value_node.html?nsc_true_listId_www_s201_b9233_tsId_BBK01.ED0439_503" localSheetId="2">'FE Source'!$AY$1:$BE$717</definedName>
    <definedName name="its_details_value_node.html?nsc_true_listId_www_s201_b9233_tsId_BBK01.ED0439_504" localSheetId="2">'FE Source'!$B$1:$AL$723</definedName>
    <definedName name="its_details_value_node.html?nsc_true_listId_www_s201_b9233_tsId_BBK01.ED0439_505" localSheetId="2">'FE Source'!$AO$1:$AU$715</definedName>
    <definedName name="its_details_value_node.html?nsc_true_listId_www_s201_b9233_tsId_BBK01.ED0439_506" localSheetId="2">'FE Source'!$AV$1:$AY$20</definedName>
    <definedName name="its_details_value_node.html?nsc_true_listId_www_s201_b9233_tsId_BBK01.ED0439_507" localSheetId="2">'FE Source'!$AY$1:$BE$719</definedName>
    <definedName name="its_details_value_node.html?nsc_true_listId_www_s201_b9233_tsId_BBK01.ED0439_508" localSheetId="2">'FE Source'!$B$1:$AL$725</definedName>
    <definedName name="its_details_value_node.html?nsc_true_listId_www_s201_b9233_tsId_BBK01.ED0439_509" localSheetId="2">'FE Source'!$AO$1:$AU$717</definedName>
    <definedName name="its_details_value_node.html?nsc_true_listId_www_s201_b9233_tsId_BBK01.ED0439_51" localSheetId="2">'FE Source'!$CY$1:$DE$606</definedName>
    <definedName name="its_details_value_node.html?nsc_true_listId_www_s201_b9233_tsId_BBK01.ED0439_510" localSheetId="2">'FE Source'!$AV$1:$AY$20</definedName>
    <definedName name="its_details_value_node.html?nsc_true_listId_www_s201_b9233_tsId_BBK01.ED0439_511" localSheetId="2">'FE Source'!$AY$1:$BE$721</definedName>
    <definedName name="its_details_value_node.html?nsc_true_listId_www_s201_b9233_tsId_BBK01.ED0439_512" localSheetId="2">'FE Source'!$B$1:$AL$725</definedName>
    <definedName name="its_details_value_node.html?nsc_true_listId_www_s201_b9233_tsId_BBK01.ED0439_513" localSheetId="2">'FE Source'!$AO$1:$AU$717</definedName>
    <definedName name="its_details_value_node.html?nsc_true_listId_www_s201_b9233_tsId_BBK01.ED0439_514" localSheetId="2">'FE Source'!$AV$1:$AY$20</definedName>
    <definedName name="its_details_value_node.html?nsc_true_listId_www_s201_b9233_tsId_BBK01.ED0439_515" localSheetId="2">'FE Source'!$AY$1:$AZ$8</definedName>
    <definedName name="its_details_value_node.html?nsc_true_listId_www_s201_b9233_tsId_BBK01.ED0439_516" localSheetId="2">'FE Source'!$B$1:$AL$724</definedName>
    <definedName name="its_details_value_node.html?nsc_true_listId_www_s201_b9233_tsId_BBK01.ED0439_517" localSheetId="2">'FE Source'!$AO$1:$AU$716</definedName>
    <definedName name="its_details_value_node.html?nsc_true_listId_www_s201_b9233_tsId_BBK01.ED0439_518" localSheetId="2">'FE Source'!$AV$1:$AY$19</definedName>
    <definedName name="its_details_value_node.html?nsc_true_listId_www_s201_b9233_tsId_BBK01.ED0439_519" localSheetId="2">'FE Source'!$AY$1:$BE$720</definedName>
    <definedName name="its_details_value_node.html?nsc_true_listId_www_s201_b9233_tsId_BBK01.ED0439_52" localSheetId="2">'FE Source'!$B$1:$AL$610</definedName>
    <definedName name="its_details_value_node.html?nsc_true_listId_www_s201_b9233_tsId_BBK01.ED0439_520" localSheetId="2">'FE Source'!$B$1:$C$8</definedName>
    <definedName name="its_details_value_node.html?nsc_true_listId_www_s201_b9233_tsId_BBK01.ED0439_521" localSheetId="2">'FE Source'!$AO$1:$AU$716</definedName>
    <definedName name="its_details_value_node.html?nsc_true_listId_www_s201_b9233_tsId_BBK01.ED0439_522" localSheetId="2">'FE Source'!$AV$1:$AY$20</definedName>
    <definedName name="its_details_value_node.html?nsc_true_listId_www_s201_b9233_tsId_BBK01.ED0439_523" localSheetId="2">'FE Source'!$AY$1:$BE$720</definedName>
    <definedName name="its_details_value_node.html?nsc_true_listId_www_s201_b9233_tsId_BBK01.ED0439_524" localSheetId="2">'FE Source'!$B$1:$AL$724</definedName>
    <definedName name="its_details_value_node.html?nsc_true_listId_www_s201_b9233_tsId_BBK01.ED0439_525" localSheetId="2">'FE Source'!$AO$1:$AU$716</definedName>
    <definedName name="its_details_value_node.html?nsc_true_listId_www_s201_b9233_tsId_BBK01.ED0439_526" localSheetId="2">'FE Source'!$AV$1:$AY$20</definedName>
    <definedName name="its_details_value_node.html?nsc_true_listId_www_s201_b9233_tsId_BBK01.ED0439_527" localSheetId="2">'FE Source'!$AY$1:$BE$720</definedName>
    <definedName name="its_details_value_node.html?nsc_true_listId_www_s201_b9233_tsId_BBK01.ED0439_528" localSheetId="2">'FE Source'!$B$1:$AL$733</definedName>
    <definedName name="its_details_value_node.html?nsc_true_listId_www_s201_b9233_tsId_BBK01.ED0439_529" localSheetId="2">'FE Source'!$AO$1:$AU$725</definedName>
    <definedName name="its_details_value_node.html?nsc_true_listId_www_s201_b9233_tsId_BBK01.ED0439_53" localSheetId="2">'FE Source'!$AO$1:$AU$602</definedName>
    <definedName name="its_details_value_node.html?nsc_true_listId_www_s201_b9233_tsId_BBK01.ED0439_530" localSheetId="2">'FE Source'!$AV$1:$AY$20</definedName>
    <definedName name="its_details_value_node.html?nsc_true_listId_www_s201_b9233_tsId_BBK01.ED0439_531" localSheetId="2">'FE Source'!$AY$1:$BE$729</definedName>
    <definedName name="its_details_value_node.html?nsc_true_listId_www_s201_b9233_tsId_BBK01.ED0439_532" localSheetId="2">'FE Source'!$B$1:$AL$733</definedName>
    <definedName name="its_details_value_node.html?nsc_true_listId_www_s201_b9233_tsId_BBK01.ED0439_533" localSheetId="2">'FE Source'!$AO$1:$AU$725</definedName>
    <definedName name="its_details_value_node.html?nsc_true_listId_www_s201_b9233_tsId_BBK01.ED0439_534" localSheetId="2">'FE Source'!$AV$1:$AY$20</definedName>
    <definedName name="its_details_value_node.html?nsc_true_listId_www_s201_b9233_tsId_BBK01.ED0439_535" localSheetId="2">'FE Source'!$AY$1:$BE$729</definedName>
    <definedName name="its_details_value_node.html?nsc_true_listId_www_s201_b9233_tsId_BBK01.ED0439_536" localSheetId="2">'FE Source'!$B$1:$AL$733</definedName>
    <definedName name="its_details_value_node.html?nsc_true_listId_www_s201_b9233_tsId_BBK01.ED0439_537" localSheetId="2">'FE Source'!$AO$1:$AU$725</definedName>
    <definedName name="its_details_value_node.html?nsc_true_listId_www_s201_b9233_tsId_BBK01.ED0439_538" localSheetId="2">'FE Source'!$AV$1:$AY$20</definedName>
    <definedName name="its_details_value_node.html?nsc_true_listId_www_s201_b9233_tsId_BBK01.ED0439_539" localSheetId="2">'FE Source'!$AY$1:$BE$729</definedName>
    <definedName name="its_details_value_node.html?nsc_true_listId_www_s201_b9233_tsId_BBK01.ED0439_54" localSheetId="2">'FE Source'!$CO$1:$CY$21</definedName>
    <definedName name="its_details_value_node.html?nsc_true_listId_www_s201_b9233_tsId_BBK01.ED0439_540" localSheetId="2">'FE Source'!$B$1:$AL$733</definedName>
    <definedName name="its_details_value_node.html?nsc_true_listId_www_s201_b9233_tsId_BBK01.ED0439_541" localSheetId="2">'FE Source'!$AO$1:$AU$725</definedName>
    <definedName name="its_details_value_node.html?nsc_true_listId_www_s201_b9233_tsId_BBK01.ED0439_542" localSheetId="2">'FE Source'!$AV$1:$AY$20</definedName>
    <definedName name="its_details_value_node.html?nsc_true_listId_www_s201_b9233_tsId_BBK01.ED0439_543" localSheetId="2">'FE Source'!$AY$1:$BE$729</definedName>
    <definedName name="its_details_value_node.html?nsc_true_listId_www_s201_b9233_tsId_BBK01.ED0439_544" localSheetId="2">'FE Source'!$B$1:$AL$733</definedName>
    <definedName name="its_details_value_node.html?nsc_true_listId_www_s201_b9233_tsId_BBK01.ED0439_545" localSheetId="2">'FE Source'!$AO$1:$AU$725</definedName>
    <definedName name="its_details_value_node.html?nsc_true_listId_www_s201_b9233_tsId_BBK01.ED0439_546" localSheetId="2">'FE Source'!$AV$1:$AY$20</definedName>
    <definedName name="its_details_value_node.html?nsc_true_listId_www_s201_b9233_tsId_BBK01.ED0439_547" localSheetId="2">'FE Source'!$AY$1:$BE$729</definedName>
    <definedName name="its_details_value_node.html?nsc_true_listId_www_s201_b9233_tsId_BBK01.ED0439_548" localSheetId="2">'FE Source'!$B$1:$AL$733</definedName>
    <definedName name="its_details_value_node.html?nsc_true_listId_www_s201_b9233_tsId_BBK01.ED0439_549" localSheetId="2">'FE Source'!$AO$1:$AU$725</definedName>
    <definedName name="its_details_value_node.html?nsc_true_listId_www_s201_b9233_tsId_BBK01.ED0439_55" localSheetId="2">'FE Source'!$CY$1:$DE$606</definedName>
    <definedName name="its_details_value_node.html?nsc_true_listId_www_s201_b9233_tsId_BBK01.ED0439_550" localSheetId="2">'FE Source'!$AV$1:$AY$20</definedName>
    <definedName name="its_details_value_node.html?nsc_true_listId_www_s201_b9233_tsId_BBK01.ED0439_551" localSheetId="2">'FE Source'!$AY$1:$BE$729</definedName>
    <definedName name="its_details_value_node.html?nsc_true_listId_www_s201_b9233_tsId_BBK01.ED0439_552" localSheetId="2">'FE Source'!$B$1:$AL$733</definedName>
    <definedName name="its_details_value_node.html?nsc_true_listId_www_s201_b9233_tsId_BBK01.ED0439_553" localSheetId="2">'FE Source'!$AO$1:$AU$725</definedName>
    <definedName name="its_details_value_node.html?nsc_true_listId_www_s201_b9233_tsId_BBK01.ED0439_554" localSheetId="2">'FE Source'!$AV$1:$AY$20</definedName>
    <definedName name="its_details_value_node.html?nsc_true_listId_www_s201_b9233_tsId_BBK01.ED0439_555" localSheetId="2">'FE Source'!$AY$1:$BE$730</definedName>
    <definedName name="its_details_value_node.html?nsc_true_listId_www_s201_b9233_tsId_BBK01.ED0439_556" localSheetId="2">'FE Source'!$B$1:$AL$733</definedName>
    <definedName name="its_details_value_node.html?nsc_true_listId_www_s201_b9233_tsId_BBK01.ED0439_557" localSheetId="2">'FE Source'!$AO$1:$AU$725</definedName>
    <definedName name="its_details_value_node.html?nsc_true_listId_www_s201_b9233_tsId_BBK01.ED0439_558" localSheetId="2">'FE Source'!$AV$1:$AY$20</definedName>
    <definedName name="its_details_value_node.html?nsc_true_listId_www_s201_b9233_tsId_BBK01.ED0439_559" localSheetId="2">'FE Source'!$AY$1:$BE$730</definedName>
    <definedName name="its_details_value_node.html?nsc_true_listId_www_s201_b9233_tsId_BBK01.ED0439_56" localSheetId="2">'FE Source'!$B$1:$AL$581</definedName>
    <definedName name="its_details_value_node.html?nsc_true_listId_www_s201_b9233_tsId_BBK01.ED0439_560" localSheetId="2">'FE Source'!$B$1:$AL$733</definedName>
    <definedName name="its_details_value_node.html?nsc_true_listId_www_s201_b9233_tsId_BBK01.ED0439_561" localSheetId="2">'FE Source'!$AO$1:$AU$725</definedName>
    <definedName name="its_details_value_node.html?nsc_true_listId_www_s201_b9233_tsId_BBK01.ED0439_562" localSheetId="2">'FE Source'!$AV$1:$AY$20</definedName>
    <definedName name="its_details_value_node.html?nsc_true_listId_www_s201_b9233_tsId_BBK01.ED0439_563" localSheetId="2">'FE Source'!$AY$1:$BE$730</definedName>
    <definedName name="its_details_value_node.html?nsc_true_listId_www_s201_b9233_tsId_BBK01.ED0439_564" localSheetId="2">'FE Source'!$B$1:$AL$734</definedName>
    <definedName name="its_details_value_node.html?nsc_true_listId_www_s201_b9233_tsId_BBK01.ED0439_565" localSheetId="2">'FE Source'!$AO$1:$AU$726</definedName>
    <definedName name="its_details_value_node.html?nsc_true_listId_www_s201_b9233_tsId_BBK01.ED0439_566" localSheetId="2">'FE Source'!$AV$1:$AY$20</definedName>
    <definedName name="its_details_value_node.html?nsc_true_listId_www_s201_b9233_tsId_BBK01.ED0439_567" localSheetId="2">'FE Source'!$AY$1:$BE$730</definedName>
    <definedName name="its_details_value_node.html?nsc_true_listId_www_s201_b9233_tsId_BBK01.ED0439_568" localSheetId="2">'FE Source'!$B$1:$AL$734</definedName>
    <definedName name="its_details_value_node.html?nsc_true_listId_www_s201_b9233_tsId_BBK01.ED0439_569" localSheetId="2">'FE Source'!$AO$1:$AU$726</definedName>
    <definedName name="its_details_value_node.html?nsc_true_listId_www_s201_b9233_tsId_BBK01.ED0439_57" localSheetId="2">'FE Source'!$AO$1:$AU$573</definedName>
    <definedName name="its_details_value_node.html?nsc_true_listId_www_s201_b9233_tsId_BBK01.ED0439_570" localSheetId="2">'FE Source'!$AV$1:$AY$20</definedName>
    <definedName name="its_details_value_node.html?nsc_true_listId_www_s201_b9233_tsId_BBK01.ED0439_571" localSheetId="2">'FE Source'!$AY$1:$BE$730</definedName>
    <definedName name="its_details_value_node.html?nsc_true_listId_www_s201_b9233_tsId_BBK01.ED0439_572" localSheetId="2">'FE Source'!$B$1:$AL$734</definedName>
    <definedName name="its_details_value_node.html?nsc_true_listId_www_s201_b9233_tsId_BBK01.ED0439_573" localSheetId="2">'FE Source'!$AO$1:$AU$726</definedName>
    <definedName name="its_details_value_node.html?nsc_true_listId_www_s201_b9233_tsId_BBK01.ED0439_574" localSheetId="2">'FE Source'!$AV$1:$AY$20</definedName>
    <definedName name="its_details_value_node.html?nsc_true_listId_www_s201_b9233_tsId_BBK01.ED0439_575" localSheetId="2">'FE Source'!$AY$1:$BE$730</definedName>
    <definedName name="its_details_value_node.html?nsc_true_listId_www_s201_b9233_tsId_BBK01.ED0439_576" localSheetId="2">'FE Source'!$B$1:$AL$731</definedName>
    <definedName name="its_details_value_node.html?nsc_true_listId_www_s201_b9233_tsId_BBK01.ED0439_577" localSheetId="2">'FE Source'!$AO$1:$AU$723</definedName>
    <definedName name="its_details_value_node.html?nsc_true_listId_www_s201_b9233_tsId_BBK01.ED0439_578" localSheetId="2">'FE Source'!$AV$1:$AY$20</definedName>
    <definedName name="its_details_value_node.html?nsc_true_listId_www_s201_b9233_tsId_BBK01.ED0439_579" localSheetId="2">'FE Source'!$AY$1:$BE$727</definedName>
    <definedName name="its_details_value_node.html?nsc_true_listId_www_s201_b9233_tsId_BBK01.ED0439_58" localSheetId="2">'FE Source'!$CO$1:$CY$21</definedName>
    <definedName name="its_details_value_node.html?nsc_true_listId_www_s201_b9233_tsId_BBK01.ED0439_580" localSheetId="2">'FE Source'!$B$1:$AL$731</definedName>
    <definedName name="its_details_value_node.html?nsc_true_listId_www_s201_b9233_tsId_BBK01.ED0439_581" localSheetId="2">'FE Source'!$AO$1:$AU$723</definedName>
    <definedName name="its_details_value_node.html?nsc_true_listId_www_s201_b9233_tsId_BBK01.ED0439_582" localSheetId="2">'FE Source'!$AV$1:$AY$20</definedName>
    <definedName name="its_details_value_node.html?nsc_true_listId_www_s201_b9233_tsId_BBK01.ED0439_583" localSheetId="2">'FE Source'!$AY$1:$BE$727</definedName>
    <definedName name="its_details_value_node.html?nsc_true_listId_www_s201_b9233_tsId_BBK01.ED0439_584" localSheetId="2">'FE Source'!$B$1:$AL$731</definedName>
    <definedName name="its_details_value_node.html?nsc_true_listId_www_s201_b9233_tsId_BBK01.ED0439_585" localSheetId="2">'FE Source'!$AO$1:$AU$723</definedName>
    <definedName name="its_details_value_node.html?nsc_true_listId_www_s201_b9233_tsId_BBK01.ED0439_586" localSheetId="2">'FE Source'!$AV$1:$AY$20</definedName>
    <definedName name="its_details_value_node.html?nsc_true_listId_www_s201_b9233_tsId_BBK01.ED0439_587" localSheetId="2">'FE Source'!$AY$1:$BE$727</definedName>
    <definedName name="its_details_value_node.html?nsc_true_listId_www_s201_b9233_tsId_BBK01.ED0439_588" localSheetId="2">'FE Source'!$B$1:$AL$731</definedName>
    <definedName name="its_details_value_node.html?nsc_true_listId_www_s201_b9233_tsId_BBK01.ED0439_589" localSheetId="2">'FE Source'!$AO$1:$AU$723</definedName>
    <definedName name="its_details_value_node.html?nsc_true_listId_www_s201_b9233_tsId_BBK01.ED0439_59" localSheetId="2">'FE Source'!$CY$1:$DE$577</definedName>
    <definedName name="its_details_value_node.html?nsc_true_listId_www_s201_b9233_tsId_BBK01.ED0439_590" localSheetId="2">'FE Source'!$AV$1:$AY$20</definedName>
    <definedName name="its_details_value_node.html?nsc_true_listId_www_s201_b9233_tsId_BBK01.ED0439_591" localSheetId="2">'FE Source'!$AY$1:$BE$727</definedName>
    <definedName name="its_details_value_node.html?nsc_true_listId_www_s201_b9233_tsId_BBK01.ED0439_592" localSheetId="2">'FE Source'!$B$1:$AL$731</definedName>
    <definedName name="its_details_value_node.html?nsc_true_listId_www_s201_b9233_tsId_BBK01.ED0439_593" localSheetId="2">'FE Source'!$AO$1:$AU$723</definedName>
    <definedName name="its_details_value_node.html?nsc_true_listId_www_s201_b9233_tsId_BBK01.ED0439_594" localSheetId="2">'FE Source'!$AV$1:$AY$20</definedName>
    <definedName name="its_details_value_node.html?nsc_true_listId_www_s201_b9233_tsId_BBK01.ED0439_595" localSheetId="2">'FE Source'!$AY$1:$BE$727</definedName>
    <definedName name="its_details_value_node.html?nsc_true_listId_www_s201_b9233_tsId_BBK01.ED0439_596" localSheetId="2">'FE Source'!$B$1:$AL$733</definedName>
    <definedName name="its_details_value_node.html?nsc_true_listId_www_s201_b9233_tsId_BBK01.ED0439_597" localSheetId="2">'FE Source'!$AO$1:$AU$723</definedName>
    <definedName name="its_details_value_node.html?nsc_true_listId_www_s201_b9233_tsId_BBK01.ED0439_598" localSheetId="2">'FE Source'!$AV$1:$AY$20</definedName>
    <definedName name="its_details_value_node.html?nsc_true_listId_www_s201_b9233_tsId_BBK01.ED0439_599" localSheetId="2">'FE Source'!$AY$1:$BE$727</definedName>
    <definedName name="its_details_value_node.html?nsc_true_listId_www_s201_b9233_tsId_BBK01.ED0439_6" localSheetId="2">'FE Source'!$CO$1:$CY$21</definedName>
    <definedName name="its_details_value_node.html?nsc_true_listId_www_s201_b9233_tsId_BBK01.ED0439_60" localSheetId="2">'FE Source'!$B$1:$AL$581</definedName>
    <definedName name="its_details_value_node.html?nsc_true_listId_www_s201_b9233_tsId_BBK01.ED0439_600" localSheetId="2">'FE Source'!$B$1:$AL$733</definedName>
    <definedName name="its_details_value_node.html?nsc_true_listId_www_s201_b9233_tsId_BBK01.ED0439_601" localSheetId="2">'FE Source'!$AO$1:$AU$723</definedName>
    <definedName name="its_details_value_node.html?nsc_true_listId_www_s201_b9233_tsId_BBK01.ED0439_602" localSheetId="2">'FE Source'!$AV$1:$AY$20</definedName>
    <definedName name="its_details_value_node.html?nsc_true_listId_www_s201_b9233_tsId_BBK01.ED0439_603" localSheetId="2">'FE Source'!$AY$1:$BE$736</definedName>
    <definedName name="its_details_value_node.html?nsc_true_listId_www_s201_b9233_tsId_BBK01.ED0439_604" localSheetId="2">'FE Source'!$B$1:$AL$733</definedName>
    <definedName name="its_details_value_node.html?nsc_true_listId_www_s201_b9233_tsId_BBK01.ED0439_605" localSheetId="2">'FE Source'!$AO$1:$AU$723</definedName>
    <definedName name="its_details_value_node.html?nsc_true_listId_www_s201_b9233_tsId_BBK01.ED0439_606" localSheetId="2">'FE Source'!$AV$1:$AY$20</definedName>
    <definedName name="its_details_value_node.html?nsc_true_listId_www_s201_b9233_tsId_BBK01.ED0439_607" localSheetId="2">'FE Source'!$AY$1:$BE$736</definedName>
    <definedName name="its_details_value_node.html?nsc_true_listId_www_s201_b9233_tsId_BBK01.ED0439_608" localSheetId="2">'FE Source'!$B$1:$AL$733</definedName>
    <definedName name="its_details_value_node.html?nsc_true_listId_www_s201_b9233_tsId_BBK01.ED0439_609" localSheetId="2">'FE Source'!$AO$1:$AU$723</definedName>
    <definedName name="its_details_value_node.html?nsc_true_listId_www_s201_b9233_tsId_BBK01.ED0439_61" localSheetId="2">'FE Source'!$AO$1:$AU$573</definedName>
    <definedName name="its_details_value_node.html?nsc_true_listId_www_s201_b9233_tsId_BBK01.ED0439_610" localSheetId="2">'FE Source'!$AV$1:$AY$20</definedName>
    <definedName name="its_details_value_node.html?nsc_true_listId_www_s201_b9233_tsId_BBK01.ED0439_611" localSheetId="2">'FE Source'!$AY$1:$BE$738</definedName>
    <definedName name="its_details_value_node.html?nsc_true_listId_www_s201_b9233_tsId_BBK01.ED0439_612" localSheetId="2">'FE Source'!$B$1:$AL$743</definedName>
    <definedName name="its_details_value_node.html?nsc_true_listId_www_s201_b9233_tsId_BBK01.ED0439_613" localSheetId="2">'FE Source'!$AO$1:$AU$735</definedName>
    <definedName name="its_details_value_node.html?nsc_true_listId_www_s201_b9233_tsId_BBK01.ED0439_614" localSheetId="2">'FE Source'!$AV$1:$AY$20</definedName>
    <definedName name="its_details_value_node.html?nsc_true_listId_www_s201_b9233_tsId_BBK01.ED0439_615" localSheetId="2">'FE Source'!$AY$1:$BE$739</definedName>
    <definedName name="its_details_value_node.html?nsc_true_listId_www_s201_b9233_tsId_BBK01.ED0439_616" localSheetId="2">'FE Source'!$B$1:$AL$743</definedName>
    <definedName name="its_details_value_node.html?nsc_true_listId_www_s201_b9233_tsId_BBK01.ED0439_617" localSheetId="2">'FE Source'!$AO$1:$AU$735</definedName>
    <definedName name="its_details_value_node.html?nsc_true_listId_www_s201_b9233_tsId_BBK01.ED0439_618" localSheetId="2">'FE Source'!$AV$1:$AY$20</definedName>
    <definedName name="its_details_value_node.html?nsc_true_listId_www_s201_b9233_tsId_BBK01.ED0439_619" localSheetId="2">'FE Source'!$AY$1:$BE$739</definedName>
    <definedName name="its_details_value_node.html?nsc_true_listId_www_s201_b9233_tsId_BBK01.ED0439_62" localSheetId="2">'FE Source'!$CO$1:$CY$21</definedName>
    <definedName name="its_details_value_node.html?nsc_true_listId_www_s201_b9233_tsId_BBK01.ED0439_620" localSheetId="2">'FE Source'!$B$1:$AL$743</definedName>
    <definedName name="its_details_value_node.html?nsc_true_listId_www_s201_b9233_tsId_BBK01.ED0439_621" localSheetId="2">'FE Source'!$AO$1:$AU$735</definedName>
    <definedName name="its_details_value_node.html?nsc_true_listId_www_s201_b9233_tsId_BBK01.ED0439_622" localSheetId="2">'FE Source'!$AV$1:$AY$20</definedName>
    <definedName name="its_details_value_node.html?nsc_true_listId_www_s201_b9233_tsId_BBK01.ED0439_623" localSheetId="2">'FE Source'!$AY$1:$BE$739</definedName>
    <definedName name="its_details_value_node.html?nsc_true_listId_www_s201_b9233_tsId_BBK01.ED0439_624" localSheetId="2">'FE Source'!$B$1:$AL$743</definedName>
    <definedName name="its_details_value_node.html?nsc_true_listId_www_s201_b9233_tsId_BBK01.ED0439_625" localSheetId="2">'FE Source'!$AO$1:$AU$735</definedName>
    <definedName name="its_details_value_node.html?nsc_true_listId_www_s201_b9233_tsId_BBK01.ED0439_626" localSheetId="2">'FE Source'!$AV$1:$AY$20</definedName>
    <definedName name="its_details_value_node.html?nsc_true_listId_www_s201_b9233_tsId_BBK01.ED0439_627" localSheetId="2">'FE Source'!$AY$1:$BE$739</definedName>
    <definedName name="its_details_value_node.html?nsc_true_listId_www_s201_b9233_tsId_BBK01.ED0439_628" localSheetId="2">'FE Source'!$B$1:$AL$744</definedName>
    <definedName name="its_details_value_node.html?nsc_true_listId_www_s201_b9233_tsId_BBK01.ED0439_629" localSheetId="2">'FE Source'!$AO$1:$AU$736</definedName>
    <definedName name="its_details_value_node.html?nsc_true_listId_www_s201_b9233_tsId_BBK01.ED0439_63" localSheetId="2">'FE Source'!$CY$1:$DE$577</definedName>
    <definedName name="its_details_value_node.html?nsc_true_listId_www_s201_b9233_tsId_BBK01.ED0439_630" localSheetId="2">'FE Source'!$AV$1:$AY$20</definedName>
    <definedName name="its_details_value_node.html?nsc_true_listId_www_s201_b9233_tsId_BBK01.ED0439_631" localSheetId="2">'FE Source'!$AY$1:$BE$740</definedName>
    <definedName name="its_details_value_node.html?nsc_true_listId_www_s201_b9233_tsId_BBK01.ED0439_632" localSheetId="2">'FE Source'!$B$1:$AL$744</definedName>
    <definedName name="its_details_value_node.html?nsc_true_listId_www_s201_b9233_tsId_BBK01.ED0439_633" localSheetId="2">'FE Source'!$AO$1:$AU$736</definedName>
    <definedName name="its_details_value_node.html?nsc_true_listId_www_s201_b9233_tsId_BBK01.ED0439_634" localSheetId="2">'FE Source'!$AV$1:$AY$20</definedName>
    <definedName name="its_details_value_node.html?nsc_true_listId_www_s201_b9233_tsId_BBK01.ED0439_635" localSheetId="2">'FE Source'!$AY$1:$BE$740</definedName>
    <definedName name="its_details_value_node.html?nsc_true_listId_www_s201_b9233_tsId_BBK01.ED0439_636" localSheetId="2">'FE Source'!$B$1:$AL$747</definedName>
    <definedName name="its_details_value_node.html?nsc_true_listId_www_s201_b9233_tsId_BBK01.ED0439_637" localSheetId="2">'FE Source'!$AO$1:$AU$739</definedName>
    <definedName name="its_details_value_node.html?nsc_true_listId_www_s201_b9233_tsId_BBK01.ED0439_638" localSheetId="2">'FE Source'!$AV$1:$AY$20</definedName>
    <definedName name="its_details_value_node.html?nsc_true_listId_www_s201_b9233_tsId_BBK01.ED0439_639" localSheetId="2">'FE Source'!$AY$1:$BE$743</definedName>
    <definedName name="its_details_value_node.html?nsc_true_listId_www_s201_b9233_tsId_BBK01.ED0439_64" localSheetId="2">'FE Source'!$B$1:$AL$581</definedName>
    <definedName name="its_details_value_node.html?nsc_true_listId_www_s201_b9233_tsId_BBK01.ED0439_640" localSheetId="2">'FE Source'!$B$1:$AL$733</definedName>
    <definedName name="its_details_value_node.html?nsc_true_listId_www_s201_b9233_tsId_BBK01.ED0439_641" localSheetId="2">'FE Source'!$AO$1:$AU$725</definedName>
    <definedName name="its_details_value_node.html?nsc_true_listId_www_s201_b9233_tsId_BBK01.ED0439_642" localSheetId="2">'FE Source'!$AV$1:$AY$20</definedName>
    <definedName name="its_details_value_node.html?nsc_true_listId_www_s201_b9233_tsId_BBK01.ED0439_643" localSheetId="2">'FE Source'!$AY$1:$BE$729</definedName>
    <definedName name="its_details_value_node.html?nsc_true_listId_www_s201_b9233_tsId_BBK01.ED0439_644" localSheetId="2">'FE Source'!$B$1:$AL$733</definedName>
    <definedName name="its_details_value_node.html?nsc_true_listId_www_s201_b9233_tsId_BBK01.ED0439_645" localSheetId="2">'FE Source'!$AO$1:$AU$725</definedName>
    <definedName name="its_details_value_node.html?nsc_true_listId_www_s201_b9233_tsId_BBK01.ED0439_646" localSheetId="2">'FE Source'!$AV$1:$AY$20</definedName>
    <definedName name="its_details_value_node.html?nsc_true_listId_www_s201_b9233_tsId_BBK01.ED0439_647" localSheetId="2">'FE Source'!$AY$1:$BE$729</definedName>
    <definedName name="its_details_value_node.html?nsc_true_listId_www_s201_b9233_tsId_BBK01.ED0439_648" localSheetId="2">'FE Source'!$B$1:$AL$733</definedName>
    <definedName name="its_details_value_node.html?nsc_true_listId_www_s201_b9233_tsId_BBK01.ED0439_649" localSheetId="2">'FE Source'!$AO$1:$AU$725</definedName>
    <definedName name="its_details_value_node.html?nsc_true_listId_www_s201_b9233_tsId_BBK01.ED0439_65" localSheetId="2">'FE Source'!$AO$1:$AU$573</definedName>
    <definedName name="its_details_value_node.html?nsc_true_listId_www_s201_b9233_tsId_BBK01.ED0439_650" localSheetId="2">'FE Source'!$AV$1:$AY$20</definedName>
    <definedName name="its_details_value_node.html?nsc_true_listId_www_s201_b9233_tsId_BBK01.ED0439_651" localSheetId="2">'FE Source'!$AY$1:$BE$729</definedName>
    <definedName name="its_details_value_node.html?nsc_true_listId_www_s201_b9233_tsId_BBK01.ED0439_652" localSheetId="2">'FE Source'!$B$1:$AL$747</definedName>
    <definedName name="its_details_value_node.html?nsc_true_listId_www_s201_b9233_tsId_BBK01.ED0439_653" localSheetId="2">'FE Source'!$AO$1:$AU$739</definedName>
    <definedName name="its_details_value_node.html?nsc_true_listId_www_s201_b9233_tsId_BBK01.ED0439_654" localSheetId="2">'FE Source'!$AV$1:$AY$20</definedName>
    <definedName name="its_details_value_node.html?nsc_true_listId_www_s201_b9233_tsId_BBK01.ED0439_655" localSheetId="2">'FE Source'!$AY$1:$BE$743</definedName>
    <definedName name="its_details_value_node.html?nsc_true_listId_www_s201_b9233_tsId_BBK01.ED0439_656" localSheetId="2">'FE Source'!$B$1:$AL$747</definedName>
    <definedName name="its_details_value_node.html?nsc_true_listId_www_s201_b9233_tsId_BBK01.ED0439_657" localSheetId="2">'FE Source'!$AO$1:$AU$739</definedName>
    <definedName name="its_details_value_node.html?nsc_true_listId_www_s201_b9233_tsId_BBK01.ED0439_658" localSheetId="2">'FE Source'!$AV$1:$AY$20</definedName>
    <definedName name="its_details_value_node.html?nsc_true_listId_www_s201_b9233_tsId_BBK01.ED0439_659" localSheetId="2">'FE Source'!$AY$1:$BE$743</definedName>
    <definedName name="its_details_value_node.html?nsc_true_listId_www_s201_b9233_tsId_BBK01.ED0439_66" localSheetId="2">'FE Source'!$CO$1:$CY$21</definedName>
    <definedName name="its_details_value_node.html?nsc_true_listId_www_s201_b9233_tsId_BBK01.ED0439_660" localSheetId="2">'FE Source'!$B$1:$AL$747</definedName>
    <definedName name="its_details_value_node.html?nsc_true_listId_www_s201_b9233_tsId_BBK01.ED0439_661" localSheetId="2">'FE Source'!$AO$1:$AU$739</definedName>
    <definedName name="its_details_value_node.html?nsc_true_listId_www_s201_b9233_tsId_BBK01.ED0439_662" localSheetId="2">'FE Source'!$AV$1:$AY$20</definedName>
    <definedName name="its_details_value_node.html?nsc_true_listId_www_s201_b9233_tsId_BBK01.ED0439_663" localSheetId="2">'FE Source'!$AY$1:$BE$743</definedName>
    <definedName name="its_details_value_node.html?nsc_true_listId_www_s201_b9233_tsId_BBK01.ED0439_664" localSheetId="2">'FE Source'!$B$1:$AL$747</definedName>
    <definedName name="its_details_value_node.html?nsc_true_listId_www_s201_b9233_tsId_BBK01.ED0439_665" localSheetId="2">'FE Source'!$AO$1:$AU$739</definedName>
    <definedName name="its_details_value_node.html?nsc_true_listId_www_s201_b9233_tsId_BBK01.ED0439_666" localSheetId="2">'FE Source'!$AV$1:$AY$20</definedName>
    <definedName name="its_details_value_node.html?nsc_true_listId_www_s201_b9233_tsId_BBK01.ED0439_667" localSheetId="2">'FE Source'!$AY$1:$BE$743</definedName>
    <definedName name="its_details_value_node.html?nsc_true_listId_www_s201_b9233_tsId_BBK01.ED0439_668" localSheetId="2">'FE Source'!$B$1:$AL$747</definedName>
    <definedName name="its_details_value_node.html?nsc_true_listId_www_s201_b9233_tsId_BBK01.ED0439_669" localSheetId="2">'FE Source'!$AO$1:$AU$739</definedName>
    <definedName name="its_details_value_node.html?nsc_true_listId_www_s201_b9233_tsId_BBK01.ED0439_67" localSheetId="2">'FE Source'!$CY$1:$DE$577</definedName>
    <definedName name="its_details_value_node.html?nsc_true_listId_www_s201_b9233_tsId_BBK01.ED0439_670" localSheetId="2">'FE Source'!$AV$1:$AY$20</definedName>
    <definedName name="its_details_value_node.html?nsc_true_listId_www_s201_b9233_tsId_BBK01.ED0439_671" localSheetId="2">'FE Source'!$AY$1:$BE$743</definedName>
    <definedName name="its_details_value_node.html?nsc_true_listId_www_s201_b9233_tsId_BBK01.ED0439_672" localSheetId="2">'FE Source'!$B$1:$AL$747</definedName>
    <definedName name="its_details_value_node.html?nsc_true_listId_www_s201_b9233_tsId_BBK01.ED0439_673" localSheetId="2">'FE Source'!$AO$1:$AU$739</definedName>
    <definedName name="its_details_value_node.html?nsc_true_listId_www_s201_b9233_tsId_BBK01.ED0439_674" localSheetId="2">'FE Source'!$AV$1:$AY$20</definedName>
    <definedName name="its_details_value_node.html?nsc_true_listId_www_s201_b9233_tsId_BBK01.ED0439_675" localSheetId="2">'FE Source'!$AY$1:$BE$743</definedName>
    <definedName name="its_details_value_node.html?nsc_true_listId_www_s201_b9233_tsId_BBK01.ED0439_676" localSheetId="2">'FE Source'!$B$1:$AL$747</definedName>
    <definedName name="its_details_value_node.html?nsc_true_listId_www_s201_b9233_tsId_BBK01.ED0439_677" localSheetId="2">'FE Source'!$AO$1:$AU$739</definedName>
    <definedName name="its_details_value_node.html?nsc_true_listId_www_s201_b9233_tsId_BBK01.ED0439_678" localSheetId="2">'FE Source'!$AV$1:$AY$20</definedName>
    <definedName name="its_details_value_node.html?nsc_true_listId_www_s201_b9233_tsId_BBK01.ED0439_679" localSheetId="2">'FE Source'!$AY$1:$BE$743</definedName>
    <definedName name="its_details_value_node.html?nsc_true_listId_www_s201_b9233_tsId_BBK01.ED0439_68" localSheetId="2">'FE Source'!$B$1:$AL$604</definedName>
    <definedName name="its_details_value_node.html?nsc_true_listId_www_s201_b9233_tsId_BBK01.ED0439_680" localSheetId="2">'FE Source'!$B$1:$AL$747</definedName>
    <definedName name="its_details_value_node.html?nsc_true_listId_www_s201_b9233_tsId_BBK01.ED0439_681" localSheetId="2">'FE Source'!$AO$1:$AU$739</definedName>
    <definedName name="its_details_value_node.html?nsc_true_listId_www_s201_b9233_tsId_BBK01.ED0439_682" localSheetId="2">'FE Source'!$AV$1:$AY$20</definedName>
    <definedName name="its_details_value_node.html?nsc_true_listId_www_s201_b9233_tsId_BBK01.ED0439_683" localSheetId="2">'FE Source'!$AY$1:$BE$743</definedName>
    <definedName name="its_details_value_node.html?nsc_true_listId_www_s201_b9233_tsId_BBK01.ED0439_684" localSheetId="2">'FE Source'!$B$1:$AL$751</definedName>
    <definedName name="its_details_value_node.html?nsc_true_listId_www_s201_b9233_tsId_BBK01.ED0439_685" localSheetId="2">'FE Source'!$AO$1:$AU$743</definedName>
    <definedName name="its_details_value_node.html?nsc_true_listId_www_s201_b9233_tsId_BBK01.ED0439_686" localSheetId="2">'FE Source'!$AV$1:$AY$20</definedName>
    <definedName name="its_details_value_node.html?nsc_true_listId_www_s201_b9233_tsId_BBK01.ED0439_687" localSheetId="2">'FE Source'!$AY$1:$BE$747</definedName>
    <definedName name="its_details_value_node.html?nsc_true_listId_www_s201_b9233_tsId_BBK01.ED0439_688" localSheetId="2">'FE Source'!$B$1:$AL$751</definedName>
    <definedName name="its_details_value_node.html?nsc_true_listId_www_s201_b9233_tsId_BBK01.ED0439_689" localSheetId="2">'FE Source'!$AO$1:$AU$743</definedName>
    <definedName name="its_details_value_node.html?nsc_true_listId_www_s201_b9233_tsId_BBK01.ED0439_69" localSheetId="2">'FE Source'!$AO$1:$AU$596</definedName>
    <definedName name="its_details_value_node.html?nsc_true_listId_www_s201_b9233_tsId_BBK01.ED0439_690" localSheetId="2">'FE Source'!$AV$1:$AY$20</definedName>
    <definedName name="its_details_value_node.html?nsc_true_listId_www_s201_b9233_tsId_BBK01.ED0439_691" localSheetId="2">'FE Source'!$AY$1:$BE$747</definedName>
    <definedName name="its_details_value_node.html?nsc_true_listId_www_s201_b9233_tsId_BBK01.ED0439_692" localSheetId="2">'FE Source'!$B$1:$AL$751</definedName>
    <definedName name="its_details_value_node.html?nsc_true_listId_www_s201_b9233_tsId_BBK01.ED0439_693" localSheetId="2">'FE Source'!$AO$1:$AU$743</definedName>
    <definedName name="its_details_value_node.html?nsc_true_listId_www_s201_b9233_tsId_BBK01.ED0439_694" localSheetId="2">'FE Source'!$AV$1:$AY$20</definedName>
    <definedName name="its_details_value_node.html?nsc_true_listId_www_s201_b9233_tsId_BBK01.ED0439_695" localSheetId="2">'FE Source'!$AY$1:$BE$747</definedName>
    <definedName name="its_details_value_node.html?nsc_true_listId_www_s201_b9233_tsId_BBK01.ED0439_696" localSheetId="2">'FE Source'!$B$1:$AL$751</definedName>
    <definedName name="its_details_value_node.html?nsc_true_listId_www_s201_b9233_tsId_BBK01.ED0439_697" localSheetId="2">'FE Source'!$AO$1:$AU$743</definedName>
    <definedName name="its_details_value_node.html?nsc_true_listId_www_s201_b9233_tsId_BBK01.ED0439_698" localSheetId="2">'FE Source'!$AV$1:$AY$20</definedName>
    <definedName name="its_details_value_node.html?nsc_true_listId_www_s201_b9233_tsId_BBK01.ED0439_699" localSheetId="2">'FE Source'!$AY$1:$BE$747</definedName>
    <definedName name="its_details_value_node.html?nsc_true_listId_www_s201_b9233_tsId_BBK01.ED0439_7" localSheetId="2">'FE Source'!$CY$1:$DE$598</definedName>
    <definedName name="its_details_value_node.html?nsc_true_listId_www_s201_b9233_tsId_BBK01.ED0439_70" localSheetId="2">'FE Source'!$CO$1:$CY$21</definedName>
    <definedName name="its_details_value_node.html?nsc_true_listId_www_s201_b9233_tsId_BBK01.ED0439_700" localSheetId="2">'FE Source'!$B$1:$AL$751</definedName>
    <definedName name="its_details_value_node.html?nsc_true_listId_www_s201_b9233_tsId_BBK01.ED0439_701" localSheetId="2">'FE Source'!$AO$1:$AU$743</definedName>
    <definedName name="its_details_value_node.html?nsc_true_listId_www_s201_b9233_tsId_BBK01.ED0439_702" localSheetId="2">'FE Source'!$AV$1:$AY$20</definedName>
    <definedName name="its_details_value_node.html?nsc_true_listId_www_s201_b9233_tsId_BBK01.ED0439_703" localSheetId="2">'FE Source'!$AY$1:$BE$747</definedName>
    <definedName name="its_details_value_node.html?nsc_true_listId_www_s201_b9233_tsId_BBK01.ED0439_704" localSheetId="2">'FE Source'!$B$1:$AL$751</definedName>
    <definedName name="its_details_value_node.html?nsc_true_listId_www_s201_b9233_tsId_BBK01.ED0439_705" localSheetId="2">'FE Source'!$AO$1:$AU$743</definedName>
    <definedName name="its_details_value_node.html?nsc_true_listId_www_s201_b9233_tsId_BBK01.ED0439_706" localSheetId="2">'FE Source'!$AV$1:$AY$20</definedName>
    <definedName name="its_details_value_node.html?nsc_true_listId_www_s201_b9233_tsId_BBK01.ED0439_707" localSheetId="2">'FE Source'!$AY$1:$BE$747</definedName>
    <definedName name="its_details_value_node.html?nsc_true_listId_www_s201_b9233_tsId_BBK01.ED0439_708" localSheetId="2">'FE Source'!$B$1:$AL$751</definedName>
    <definedName name="its_details_value_node.html?nsc_true_listId_www_s201_b9233_tsId_BBK01.ED0439_709" localSheetId="2">'FE Source'!$AO$1:$AU$743</definedName>
    <definedName name="its_details_value_node.html?nsc_true_listId_www_s201_b9233_tsId_BBK01.ED0439_71" localSheetId="2">'FE Source'!$CY$1:$DE$600</definedName>
    <definedName name="its_details_value_node.html?nsc_true_listId_www_s201_b9233_tsId_BBK01.ED0439_710" localSheetId="2">'FE Source'!$AV$1:$AY$20</definedName>
    <definedName name="its_details_value_node.html?nsc_true_listId_www_s201_b9233_tsId_BBK01.ED0439_711" localSheetId="2">'FE Source'!$AY$1:$BE$747</definedName>
    <definedName name="its_details_value_node.html?nsc_true_listId_www_s201_b9233_tsId_BBK01.ED0439_712" localSheetId="2">'FE Source'!$B$1:$AL$845</definedName>
    <definedName name="its_details_value_node.html?nsc_true_listId_www_s201_b9233_tsId_BBK01.ED0439_713" localSheetId="2">'FE Source'!$AO$1:$AU$837</definedName>
    <definedName name="its_details_value_node.html?nsc_true_listId_www_s201_b9233_tsId_BBK01.ED0439_714" localSheetId="2">'FE Source'!$AV$1:$AY$20</definedName>
    <definedName name="its_details_value_node.html?nsc_true_listId_www_s201_b9233_tsId_BBK01.ED0439_715" localSheetId="2">'FE Source'!$AY$1:$BE$841</definedName>
    <definedName name="its_details_value_node.html?nsc_true_listId_www_s201_b9233_tsId_BBK01.ED0439_716" localSheetId="2">'FE Source'!$B$1:$AL$845</definedName>
    <definedName name="its_details_value_node.html?nsc_true_listId_www_s201_b9233_tsId_BBK01.ED0439_717" localSheetId="2">'FE Source'!$AO$1:$AU$837</definedName>
    <definedName name="its_details_value_node.html?nsc_true_listId_www_s201_b9233_tsId_BBK01.ED0439_718" localSheetId="2">'FE Source'!$AV$1:$AY$20</definedName>
    <definedName name="its_details_value_node.html?nsc_true_listId_www_s201_b9233_tsId_BBK01.ED0439_719" localSheetId="2">'FE Source'!$AY$1:$BE$841</definedName>
    <definedName name="its_details_value_node.html?nsc_true_listId_www_s201_b9233_tsId_BBK01.ED0439_72" localSheetId="2">'FE Source'!$B$1:$AL$604</definedName>
    <definedName name="its_details_value_node.html?nsc_true_listId_www_s201_b9233_tsId_BBK01.ED0439_720" localSheetId="2">'FE Source'!$B$1:$AL$845</definedName>
    <definedName name="its_details_value_node.html?nsc_true_listId_www_s201_b9233_tsId_BBK01.ED0439_721" localSheetId="2">'FE Source'!$AO$1:$AU$837</definedName>
    <definedName name="its_details_value_node.html?nsc_true_listId_www_s201_b9233_tsId_BBK01.ED0439_722" localSheetId="2">'FE Source'!$AV$1:$AY$20</definedName>
    <definedName name="its_details_value_node.html?nsc_true_listId_www_s201_b9233_tsId_BBK01.ED0439_723" localSheetId="2">'FE Source'!$AY$1:$BE$841</definedName>
    <definedName name="its_details_value_node.html?nsc_true_listId_www_s201_b9233_tsId_BBK01.ED0439_724" localSheetId="2">'FE Source'!$B$1:$AL$845</definedName>
    <definedName name="its_details_value_node.html?nsc_true_listId_www_s201_b9233_tsId_BBK01.ED0439_725" localSheetId="2">'FE Source'!$AO$1:$AU$837</definedName>
    <definedName name="its_details_value_node.html?nsc_true_listId_www_s201_b9233_tsId_BBK01.ED0439_726" localSheetId="2">'FE Source'!#REF!</definedName>
    <definedName name="its_details_value_node.html?nsc_true_listId_www_s201_b9233_tsId_BBK01.ED0439_727" localSheetId="2">'FE Source'!$AV$1:$AY$20</definedName>
    <definedName name="its_details_value_node.html?nsc_true_listId_www_s201_b9233_tsId_BBK01.ED0439_728" localSheetId="2">'FE Source'!$AY$1:$BE$841</definedName>
    <definedName name="its_details_value_node.html?nsc_true_listId_www_s201_b9233_tsId_BBK01.ED0439_729" localSheetId="2">'FE Source'!$B$1:$AL$845</definedName>
    <definedName name="its_details_value_node.html?nsc_true_listId_www_s201_b9233_tsId_BBK01.ED0439_73" localSheetId="2">'FE Source'!$AO$1:$AU$596</definedName>
    <definedName name="its_details_value_node.html?nsc_true_listId_www_s201_b9233_tsId_BBK01.ED0439_730" localSheetId="2">'FE Source'!#REF!</definedName>
    <definedName name="its_details_value_node.html?nsc_true_listId_www_s201_b9233_tsId_BBK01.ED0439_731" localSheetId="2">'FE Source'!$AO$1:$AU$837</definedName>
    <definedName name="its_details_value_node.html?nsc_true_listId_www_s201_b9233_tsId_BBK01.ED0439_732" localSheetId="2">'FE Source'!$AV$1:$AY$20</definedName>
    <definedName name="its_details_value_node.html?nsc_true_listId_www_s201_b9233_tsId_BBK01.ED0439_733" localSheetId="2">'FE Source'!$AY$1:$BE$841</definedName>
    <definedName name="its_details_value_node.html?nsc_true_listId_www_s201_b9233_tsId_BBK01.ED0439_734" localSheetId="2">'FE Source'!#REF!</definedName>
    <definedName name="its_details_value_node.html?nsc_true_listId_www_s201_b9233_tsId_BBK01.ED0439_735" localSheetId="2">'FE Source'!$B$1:$AL$845</definedName>
    <definedName name="its_details_value_node.html?nsc_true_listId_www_s201_b9233_tsId_BBK01.ED0439_736" localSheetId="2">'FE Source'!$AO$1:$AU$837</definedName>
    <definedName name="its_details_value_node.html?nsc_true_listId_www_s201_b9233_tsId_BBK01.ED0439_737" localSheetId="2">'FE Source'!$AV$1:$AY$20</definedName>
    <definedName name="its_details_value_node.html?nsc_true_listId_www_s201_b9233_tsId_BBK01.ED0439_738" localSheetId="2">'FE Source'!$AY$1:$BE$841</definedName>
    <definedName name="its_details_value_node.html?nsc_true_listId_www_s201_b9233_tsId_BBK01.ED0439_739" localSheetId="2">'FE Source'!$B$1:$AL$845</definedName>
    <definedName name="its_details_value_node.html?nsc_true_listId_www_s201_b9233_tsId_BBK01.ED0439_74" localSheetId="2">'FE Source'!$CO$1:$CY$21</definedName>
    <definedName name="its_details_value_node.html?nsc_true_listId_www_s201_b9233_tsId_BBK01.ED0439_740" localSheetId="2">'FE Source'!$AO$1:$AU$837</definedName>
    <definedName name="its_details_value_node.html?nsc_true_listId_www_s201_b9233_tsId_BBK01.ED0439_741" localSheetId="2">'FE Source'!$AV$1:$AY$20</definedName>
    <definedName name="its_details_value_node.html?nsc_true_listId_www_s201_b9233_tsId_BBK01.ED0439_742" localSheetId="2">'FE Source'!$AY$1:$BE$841</definedName>
    <definedName name="its_details_value_node.html?nsc_true_listId_www_s201_b9233_tsId_BBK01.ED0439_743" localSheetId="2">'FE Source'!$B$1:$AL$845</definedName>
    <definedName name="its_details_value_node.html?nsc_true_listId_www_s201_b9233_tsId_BBK01.ED0439_744" localSheetId="2">'FE Source'!$AO$1:$AU$837</definedName>
    <definedName name="its_details_value_node.html?nsc_true_listId_www_s201_b9233_tsId_BBK01.ED0439_745" localSheetId="2">'FE Source'!$AV$1:$AY$20</definedName>
    <definedName name="its_details_value_node.html?nsc_true_listId_www_s201_b9233_tsId_BBK01.ED0439_746" localSheetId="2">'FE Source'!$AY$1:$BE$841</definedName>
    <definedName name="its_details_value_node.html?nsc_true_listId_www_s201_b9233_tsId_BBK01.ED0439_747" localSheetId="2">'FE Source'!$B$1:$AL$845</definedName>
    <definedName name="its_details_value_node.html?nsc_true_listId_www_s201_b9233_tsId_BBK01.ED0439_748" localSheetId="2">'FE Source'!$AO$1:$AU$837</definedName>
    <definedName name="its_details_value_node.html?nsc_true_listId_www_s201_b9233_tsId_BBK01.ED0439_749" localSheetId="2">'FE Source'!$AV$1:$AY$20</definedName>
    <definedName name="its_details_value_node.html?nsc_true_listId_www_s201_b9233_tsId_BBK01.ED0439_75" localSheetId="2">'FE Source'!$CY$1:$DE$600</definedName>
    <definedName name="its_details_value_node.html?nsc_true_listId_www_s201_b9233_tsId_BBK01.ED0439_750" localSheetId="2">'FE Source'!$AY$1:$BE$841</definedName>
    <definedName name="its_details_value_node.html?nsc_true_listId_www_s201_b9233_tsId_BBK01.ED0439_751" localSheetId="2">'FE Source'!$B$1:$AL$845</definedName>
    <definedName name="its_details_value_node.html?nsc_true_listId_www_s201_b9233_tsId_BBK01.ED0439_752" localSheetId="2">'FE Source'!$AO$1:$AU$837</definedName>
    <definedName name="its_details_value_node.html?nsc_true_listId_www_s201_b9233_tsId_BBK01.ED0439_753" localSheetId="2">'FE Source'!$AV$1:$AY$20</definedName>
    <definedName name="its_details_value_node.html?nsc_true_listId_www_s201_b9233_tsId_BBK01.ED0439_754" localSheetId="2">'FE Source'!$AY$1:$BE$841</definedName>
    <definedName name="its_details_value_node.html?nsc_true_listId_www_s201_b9233_tsId_BBK01.ED0439_755" localSheetId="2">'FE Source'!$B$1:$AL$845</definedName>
    <definedName name="its_details_value_node.html?nsc_true_listId_www_s201_b9233_tsId_BBK01.ED0439_756" localSheetId="2">'FE Source'!$AO$1:$AU$837</definedName>
    <definedName name="its_details_value_node.html?nsc_true_listId_www_s201_b9233_tsId_BBK01.ED0439_757" localSheetId="2">'FE Source'!$AV$1:$AY$20</definedName>
    <definedName name="its_details_value_node.html?nsc_true_listId_www_s201_b9233_tsId_BBK01.ED0439_758" localSheetId="2">'FE Source'!$AY$1:$BE$841</definedName>
    <definedName name="its_details_value_node.html?nsc_true_listId_www_s201_b9233_tsId_BBK01.ED0439_759" localSheetId="2">'FE Source'!$B$1:$AL$845</definedName>
    <definedName name="its_details_value_node.html?nsc_true_listId_www_s201_b9233_tsId_BBK01.ED0439_76" localSheetId="2">'FE Source'!$B$1:$AL$604</definedName>
    <definedName name="its_details_value_node.html?nsc_true_listId_www_s201_b9233_tsId_BBK01.ED0439_760" localSheetId="2">'FE Source'!$AO$1:$AU$837</definedName>
    <definedName name="its_details_value_node.html?nsc_true_listId_www_s201_b9233_tsId_BBK01.ED0439_761" localSheetId="2">'FE Source'!$AV$1:$AY$20</definedName>
    <definedName name="its_details_value_node.html?nsc_true_listId_www_s201_b9233_tsId_BBK01.ED0439_762" localSheetId="2">'FE Source'!$AY$1:$BE$841</definedName>
    <definedName name="its_details_value_node.html?nsc_true_listId_www_s201_b9233_tsId_BBK01.ED0439_763" localSheetId="2">'FE Source'!$B$1:$AL$845</definedName>
    <definedName name="its_details_value_node.html?nsc_true_listId_www_s201_b9233_tsId_BBK01.ED0439_764" localSheetId="2">'FE Source'!$AO$1:$AU$837</definedName>
    <definedName name="its_details_value_node.html?nsc_true_listId_www_s201_b9233_tsId_BBK01.ED0439_765" localSheetId="2">'FE Source'!$AV$1:$AY$20</definedName>
    <definedName name="its_details_value_node.html?nsc_true_listId_www_s201_b9233_tsId_BBK01.ED0439_766" localSheetId="2">'FE Source'!$AY$1:$BE$841</definedName>
    <definedName name="its_details_value_node.html?nsc_true_listId_www_s201_b9233_tsId_BBK01.ED0439_767" localSheetId="2">'FE Source'!$B$1:$AL$845</definedName>
    <definedName name="its_details_value_node.html?nsc_true_listId_www_s201_b9233_tsId_BBK01.ED0439_768" localSheetId="2">'FE Source'!$AO$1:$AU$837</definedName>
    <definedName name="its_details_value_node.html?nsc_true_listId_www_s201_b9233_tsId_BBK01.ED0439_769" localSheetId="2">'FE Source'!$AV$1:$AY$20</definedName>
    <definedName name="its_details_value_node.html?nsc_true_listId_www_s201_b9233_tsId_BBK01.ED0439_77" localSheetId="2">'FE Source'!$AO$1:$AU$596</definedName>
    <definedName name="its_details_value_node.html?nsc_true_listId_www_s201_b9233_tsId_BBK01.ED0439_770" localSheetId="2">'FE Source'!$AY$1:$BE$841</definedName>
    <definedName name="its_details_value_node.html?nsc_true_listId_www_s201_b9233_tsId_BBK01.ED0439_771" localSheetId="2">'FE Source'!$B$1:$AL$845</definedName>
    <definedName name="its_details_value_node.html?nsc_true_listId_www_s201_b9233_tsId_BBK01.ED0439_772" localSheetId="2">'FE Source'!$AO$1:$AU$837</definedName>
    <definedName name="its_details_value_node.html?nsc_true_listId_www_s201_b9233_tsId_BBK01.ED0439_773" localSheetId="2">'FE Source'!$AV$1:$AY$20</definedName>
    <definedName name="its_details_value_node.html?nsc_true_listId_www_s201_b9233_tsId_BBK01.ED0439_774" localSheetId="2">'FE Source'!$AY$1:$BE$841</definedName>
    <definedName name="its_details_value_node.html?nsc_true_listId_www_s201_b9233_tsId_BBK01.ED0439_775" localSheetId="2">'FE Source'!$B$1:$AL$845</definedName>
    <definedName name="its_details_value_node.html?nsc_true_listId_www_s201_b9233_tsId_BBK01.ED0439_776" localSheetId="2">'FE Source'!$AO$1:$AU$837</definedName>
    <definedName name="its_details_value_node.html?nsc_true_listId_www_s201_b9233_tsId_BBK01.ED0439_777" localSheetId="2">'FE Source'!$AV$1:$AY$20</definedName>
    <definedName name="its_details_value_node.html?nsc_true_listId_www_s201_b9233_tsId_BBK01.ED0439_778" localSheetId="2">'FE Source'!$AY$1:$BE$841</definedName>
    <definedName name="its_details_value_node.html?nsc_true_listId_www_s201_b9233_tsId_BBK01.ED0439_779" localSheetId="2">'FE Source'!$B$1:$AL$845</definedName>
    <definedName name="its_details_value_node.html?nsc_true_listId_www_s201_b9233_tsId_BBK01.ED0439_78" localSheetId="2">'FE Source'!$CO$1:$CY$21</definedName>
    <definedName name="its_details_value_node.html?nsc_true_listId_www_s201_b9233_tsId_BBK01.ED0439_780" localSheetId="2">'FE Source'!$AO$1:$AU$837</definedName>
    <definedName name="its_details_value_node.html?nsc_true_listId_www_s201_b9233_tsId_BBK01.ED0439_781" localSheetId="2">'FE Source'!$AV$1:$AY$20</definedName>
    <definedName name="its_details_value_node.html?nsc_true_listId_www_s201_b9233_tsId_BBK01.ED0439_782" localSheetId="2">'FE Source'!$AY$1:$BE$841</definedName>
    <definedName name="its_details_value_node.html?nsc_true_listId_www_s201_b9233_tsId_BBK01.ED0439_784" localSheetId="2">'FE Source'!$AO$1:$AU$870</definedName>
    <definedName name="its_details_value_node.html?nsc_true_listId_www_s201_b9233_tsId_BBK01.ED0439_785" localSheetId="2">'FE Source'!$AV$1:$AY$20</definedName>
    <definedName name="its_details_value_node.html?nsc_true_listId_www_s201_b9233_tsId_BBK01.ED0439_786" localSheetId="2">'FE Source'!$AY$1:$BE$874</definedName>
    <definedName name="its_details_value_node.html?nsc_true_listId_www_s201_b9233_tsId_BBK01.ED0439_787" localSheetId="2">'FE Source'!$B$1:$AL$878</definedName>
    <definedName name="its_details_value_node.html?nsc_true_listId_www_s201_b9233_tsId_BBK01.ED0439_788" localSheetId="2">'FE Source'!$AO$1:$AU$870</definedName>
    <definedName name="its_details_value_node.html?nsc_true_listId_www_s201_b9233_tsId_BBK01.ED0439_789" localSheetId="2">'FE Source'!$AV$1:$AY$20</definedName>
    <definedName name="its_details_value_node.html?nsc_true_listId_www_s201_b9233_tsId_BBK01.ED0439_79" localSheetId="2">'FE Source'!$CY$1:$DE$600</definedName>
    <definedName name="its_details_value_node.html?nsc_true_listId_www_s201_b9233_tsId_BBK01.ED0439_790" localSheetId="2">'FE Source'!$AY$1:$BE$874</definedName>
    <definedName name="its_details_value_node.html?nsc_true_listId_www_s201_b9233_tsId_BBK01.ED0439_791" localSheetId="2">'FE Source'!$B$1:$AL$878</definedName>
    <definedName name="its_details_value_node.html?nsc_true_listId_www_s201_b9233_tsId_BBK01.ED0439_792" localSheetId="2">'FE Source'!$AO$1:$AU$870</definedName>
    <definedName name="its_details_value_node.html?nsc_true_listId_www_s201_b9233_tsId_BBK01.ED0439_793" localSheetId="2">'FE Source'!$AV$1:$AY$20</definedName>
    <definedName name="its_details_value_node.html?nsc_true_listId_www_s201_b9233_tsId_BBK01.ED0439_794" localSheetId="2">'FE Source'!$AY$1:$BE$874</definedName>
    <definedName name="its_details_value_node.html?nsc_true_listId_www_s201_b9233_tsId_BBK01.ED0439_795" localSheetId="2">'FE Source'!$B$1:$AL$878</definedName>
    <definedName name="its_details_value_node.html?nsc_true_listId_www_s201_b9233_tsId_BBK01.ED0439_796" localSheetId="2">'FE Source'!$AO$1:$AU$870</definedName>
    <definedName name="its_details_value_node.html?nsc_true_listId_www_s201_b9233_tsId_BBK01.ED0439_797" localSheetId="2">'FE Source'!$AV$1:$AY$20</definedName>
    <definedName name="its_details_value_node.html?nsc_true_listId_www_s201_b9233_tsId_BBK01.ED0439_798" localSheetId="2">'FE Source'!$AY$1:$BE$874</definedName>
    <definedName name="its_details_value_node.html?nsc_true_listId_www_s201_b9233_tsId_BBK01.ED0439_8" localSheetId="2">'FE Source'!$B$1:$AL$602</definedName>
    <definedName name="its_details_value_node.html?nsc_true_listId_www_s201_b9233_tsId_BBK01.ED0439_80" localSheetId="2">'FE Source'!$B$1:$AL$613</definedName>
    <definedName name="its_details_value_node.html?nsc_true_listId_www_s201_b9233_tsId_BBK01.ED0439_800" localSheetId="2">'FE Source'!$AO$1:$AU$870</definedName>
    <definedName name="its_details_value_node.html?nsc_true_listId_www_s201_b9233_tsId_BBK01.ED0439_801" localSheetId="2">'FE Source'!$AV$1:$AY$20</definedName>
    <definedName name="its_details_value_node.html?nsc_true_listId_www_s201_b9233_tsId_BBK01.ED0439_802" localSheetId="2">'FE Source'!$AY$1:$BE$874</definedName>
    <definedName name="its_details_value_node.html?nsc_true_listId_www_s201_b9233_tsId_BBK01.ED0439_804" localSheetId="2">'FE Source'!$AO$1:$AU$870</definedName>
    <definedName name="its_details_value_node.html?nsc_true_listId_www_s201_b9233_tsId_BBK01.ED0439_805" localSheetId="2">'FE Source'!$AV$1:$AY$20</definedName>
    <definedName name="its_details_value_node.html?nsc_true_listId_www_s201_b9233_tsId_BBK01.ED0439_806" localSheetId="2">'FE Source'!$AY$1:$BE$874</definedName>
    <definedName name="its_details_value_node.html?nsc_true_listId_www_s201_b9233_tsId_BBK01.ED0439_807" localSheetId="2">'FE Source'!$B$1:$AL$878</definedName>
    <definedName name="its_details_value_node.html?nsc_true_listId_www_s201_b9233_tsId_BBK01.ED0439_808" localSheetId="2">'FE Source'!$AO$1:$AU$870</definedName>
    <definedName name="its_details_value_node.html?nsc_true_listId_www_s201_b9233_tsId_BBK01.ED0439_809" localSheetId="2">'FE Source'!$AV$1:$AY$20</definedName>
    <definedName name="its_details_value_node.html?nsc_true_listId_www_s201_b9233_tsId_BBK01.ED0439_81" localSheetId="2">'FE Source'!$AO$1:$AU$605</definedName>
    <definedName name="its_details_value_node.html?nsc_true_listId_www_s201_b9233_tsId_BBK01.ED0439_810" localSheetId="2">'FE Source'!$AY$1:$BE$874</definedName>
    <definedName name="its_details_value_node.html?nsc_true_listId_www_s201_b9233_tsId_BBK01.ED0439_812" localSheetId="2">'FE Source'!$AO$1:$AU$870</definedName>
    <definedName name="its_details_value_node.html?nsc_true_listId_www_s201_b9233_tsId_BBK01.ED0439_813" localSheetId="2">'FE Source'!$AV$1:$AY$20</definedName>
    <definedName name="its_details_value_node.html?nsc_true_listId_www_s201_b9233_tsId_BBK01.ED0439_814" localSheetId="2">'FE Source'!$AY$1:$BE$874</definedName>
    <definedName name="its_details_value_node.html?nsc_true_listId_www_s201_b9233_tsId_BBK01.ED0439_815" localSheetId="2">'FE Source'!$B$1:$AL$878</definedName>
    <definedName name="its_details_value_node.html?nsc_true_listId_www_s201_b9233_tsId_BBK01.ED0439_816" localSheetId="2">'FE Source'!$AO$1:$AU$870</definedName>
    <definedName name="its_details_value_node.html?nsc_true_listId_www_s201_b9233_tsId_BBK01.ED0439_817" localSheetId="2">'FE Source'!$AV$1:$AY$20</definedName>
    <definedName name="its_details_value_node.html?nsc_true_listId_www_s201_b9233_tsId_BBK01.ED0439_818" localSheetId="2">'FE Source'!$AY$1:$BE$874</definedName>
    <definedName name="its_details_value_node.html?nsc_true_listId_www_s201_b9233_tsId_BBK01.ED0439_82" localSheetId="2">'FE Source'!$CO$1:$CY$21</definedName>
    <definedName name="its_details_value_node.html?nsc_true_listId_www_s201_b9233_tsId_BBK01.ED0439_820" localSheetId="2">'FE Source'!$AO$1:$AU$870</definedName>
    <definedName name="its_details_value_node.html?nsc_true_listId_www_s201_b9233_tsId_BBK01.ED0439_821" localSheetId="2">'FE Source'!$AV$1:$AY$20</definedName>
    <definedName name="its_details_value_node.html?nsc_true_listId_www_s201_b9233_tsId_BBK01.ED0439_822" localSheetId="2">'FE Source'!$AY$1:$BE$874</definedName>
    <definedName name="its_details_value_node.html?nsc_true_listId_www_s201_b9233_tsId_BBK01.ED0439_823" localSheetId="2">'FE Source'!$B$1:$AL$878</definedName>
    <definedName name="its_details_value_node.html?nsc_true_listId_www_s201_b9233_tsId_BBK01.ED0439_824" localSheetId="2">'FE Source'!$AO$1:$AU$870</definedName>
    <definedName name="its_details_value_node.html?nsc_true_listId_www_s201_b9233_tsId_BBK01.ED0439_825" localSheetId="2">'FE Source'!$AV$1:$AY$20</definedName>
    <definedName name="its_details_value_node.html?nsc_true_listId_www_s201_b9233_tsId_BBK01.ED0439_826" localSheetId="2">'FE Source'!$AY$1:$BE$874</definedName>
    <definedName name="its_details_value_node.html?nsc_true_listId_www_s201_b9233_tsId_BBK01.ED0439_828" localSheetId="2">'FE Source'!$AO$1:$AU$870</definedName>
    <definedName name="its_details_value_node.html?nsc_true_listId_www_s201_b9233_tsId_BBK01.ED0439_829" localSheetId="2">'FE Source'!$AV$1:$AY$20</definedName>
    <definedName name="its_details_value_node.html?nsc_true_listId_www_s201_b9233_tsId_BBK01.ED0439_83" localSheetId="2">'FE Source'!$CY$1:$DE$609</definedName>
    <definedName name="its_details_value_node.html?nsc_true_listId_www_s201_b9233_tsId_BBK01.ED0439_830" localSheetId="2">'FE Source'!$AY$1:$BE$874</definedName>
    <definedName name="its_details_value_node.html?nsc_true_listId_www_s201_b9233_tsId_BBK01.ED0439_832" localSheetId="2">'FE Source'!$AO$1:$AU$870</definedName>
    <definedName name="its_details_value_node.html?nsc_true_listId_www_s201_b9233_tsId_BBK01.ED0439_833" localSheetId="2">'FE Source'!$AV$1:$AY$20</definedName>
    <definedName name="its_details_value_node.html?nsc_true_listId_www_s201_b9233_tsId_BBK01.ED0439_834" localSheetId="2">'FE Source'!$AY$1:$BE$874</definedName>
    <definedName name="its_details_value_node.html?nsc_true_listId_www_s201_b9233_tsId_BBK01.ED0439_836" localSheetId="2">'FE Source'!$AO$1:$AU$870</definedName>
    <definedName name="its_details_value_node.html?nsc_true_listId_www_s201_b9233_tsId_BBK01.ED0439_837" localSheetId="2">'FE Source'!$AV$1:$AY$20</definedName>
    <definedName name="its_details_value_node.html?nsc_true_listId_www_s201_b9233_tsId_BBK01.ED0439_838" localSheetId="2">'FE Source'!$AY$1:$BE$874</definedName>
    <definedName name="its_details_value_node.html?nsc_true_listId_www_s201_b9233_tsId_BBK01.ED0439_839" localSheetId="2">'FE Source'!$B$1:$AL$878</definedName>
    <definedName name="its_details_value_node.html?nsc_true_listId_www_s201_b9233_tsId_BBK01.ED0439_84" localSheetId="2">'FE Source'!$B$1:$AL$621</definedName>
    <definedName name="its_details_value_node.html?nsc_true_listId_www_s201_b9233_tsId_BBK01.ED0439_840" localSheetId="2">'FE Source'!$AO$1:$AU$870</definedName>
    <definedName name="its_details_value_node.html?nsc_true_listId_www_s201_b9233_tsId_BBK01.ED0439_841" localSheetId="2">'FE Source'!$AV$1:$AY$20</definedName>
    <definedName name="its_details_value_node.html?nsc_true_listId_www_s201_b9233_tsId_BBK01.ED0439_842" localSheetId="2">'FE Source'!$AY$1:$BE$874</definedName>
    <definedName name="its_details_value_node.html?nsc_true_listId_www_s201_b9233_tsId_BBK01.ED0439_844" localSheetId="2">'FE Source'!$AO$1:$AU$870</definedName>
    <definedName name="its_details_value_node.html?nsc_true_listId_www_s201_b9233_tsId_BBK01.ED0439_845" localSheetId="2">'FE Source'!$AV$1:$AY$20</definedName>
    <definedName name="its_details_value_node.html?nsc_true_listId_www_s201_b9233_tsId_BBK01.ED0439_846" localSheetId="2">'FE Source'!$AY$1:$BE$874</definedName>
    <definedName name="its_details_value_node.html?nsc_true_listId_www_s201_b9233_tsId_BBK01.ED0439_848" localSheetId="2">'FE Source'!$AO$1:$AU$870</definedName>
    <definedName name="its_details_value_node.html?nsc_true_listId_www_s201_b9233_tsId_BBK01.ED0439_849" localSheetId="2">'FE Source'!$AV$1:$AY$20</definedName>
    <definedName name="its_details_value_node.html?nsc_true_listId_www_s201_b9233_tsId_BBK01.ED0439_85" localSheetId="2">'FE Source'!$AO$1:$AU$613</definedName>
    <definedName name="its_details_value_node.html?nsc_true_listId_www_s201_b9233_tsId_BBK01.ED0439_850" localSheetId="2">'FE Source'!$AY$1:$BE$874</definedName>
    <definedName name="its_details_value_node.html?nsc_true_listId_www_s201_b9233_tsId_BBK01.ED0439_851" localSheetId="2">'FE Source'!$B$1:$AL$878</definedName>
    <definedName name="its_details_value_node.html?nsc_true_listId_www_s201_b9233_tsId_BBK01.ED0439_852" localSheetId="2">'FE Source'!$AO$1:$AU$870</definedName>
    <definedName name="its_details_value_node.html?nsc_true_listId_www_s201_b9233_tsId_BBK01.ED0439_853" localSheetId="2">'FE Source'!$AV$1:$AY$20</definedName>
    <definedName name="its_details_value_node.html?nsc_true_listId_www_s201_b9233_tsId_BBK01.ED0439_854" localSheetId="2">'FE Source'!$AY$1:$BE$874</definedName>
    <definedName name="its_details_value_node.html?nsc_true_listId_www_s201_b9233_tsId_BBK01.ED0439_856" localSheetId="2">'FE Source'!$AO$1:$AU$870</definedName>
    <definedName name="its_details_value_node.html?nsc_true_listId_www_s201_b9233_tsId_BBK01.ED0439_857" localSheetId="2">'FE Source'!$AV$1:$AY$20</definedName>
    <definedName name="its_details_value_node.html?nsc_true_listId_www_s201_b9233_tsId_BBK01.ED0439_858" localSheetId="2">'FE Source'!$AY$1:$BE$874</definedName>
    <definedName name="its_details_value_node.html?nsc_true_listId_www_s201_b9233_tsId_BBK01.ED0439_86" localSheetId="2">'FE Source'!$CO$1:$CY$21</definedName>
    <definedName name="its_details_value_node.html?nsc_true_listId_www_s201_b9233_tsId_BBK01.ED0439_860" localSheetId="2">'FE Source'!$AO$1:$AU$870</definedName>
    <definedName name="its_details_value_node.html?nsc_true_listId_www_s201_b9233_tsId_BBK01.ED0439_861" localSheetId="2">'FE Source'!$AV$1:$AY$20</definedName>
    <definedName name="its_details_value_node.html?nsc_true_listId_www_s201_b9233_tsId_BBK01.ED0439_862" localSheetId="2">'FE Source'!$AY$1:$BE$874</definedName>
    <definedName name="its_details_value_node.html?nsc_true_listId_www_s201_b9233_tsId_BBK01.ED0439_863" localSheetId="2">'FE Source'!$B$1:$AL$878</definedName>
    <definedName name="its_details_value_node.html?nsc_true_listId_www_s201_b9233_tsId_BBK01.ED0439_864" localSheetId="2">'FE Source'!$AO$1:$AU$870</definedName>
    <definedName name="its_details_value_node.html?nsc_true_listId_www_s201_b9233_tsId_BBK01.ED0439_865" localSheetId="2">'FE Source'!$AV$1:$AY$20</definedName>
    <definedName name="its_details_value_node.html?nsc_true_listId_www_s201_b9233_tsId_BBK01.ED0439_866" localSheetId="2">'FE Source'!$AY$1:$BE$874</definedName>
    <definedName name="its_details_value_node.html?nsc_true_listId_www_s201_b9233_tsId_BBK01.ED0439_868" localSheetId="2">'FE Source'!$AO$1:$AU$870</definedName>
    <definedName name="its_details_value_node.html?nsc_true_listId_www_s201_b9233_tsId_BBK01.ED0439_869" localSheetId="2">'FE Source'!$AV$1:$AY$20</definedName>
    <definedName name="its_details_value_node.html?nsc_true_listId_www_s201_b9233_tsId_BBK01.ED0439_87" localSheetId="2">'FE Source'!$CY$1:$DE$617</definedName>
    <definedName name="its_details_value_node.html?nsc_true_listId_www_s201_b9233_tsId_BBK01.ED0439_870" localSheetId="2">'FE Source'!$AY$1:$BE$874</definedName>
    <definedName name="its_details_value_node.html?nsc_true_listId_www_s201_b9233_tsId_BBK01.ED0439_872" localSheetId="2">'FE Source'!$AO$1:$AU$870</definedName>
    <definedName name="its_details_value_node.html?nsc_true_listId_www_s201_b9233_tsId_BBK01.ED0439_873" localSheetId="2">'FE Source'!$AV$1:$AY$20</definedName>
    <definedName name="its_details_value_node.html?nsc_true_listId_www_s201_b9233_tsId_BBK01.ED0439_874" localSheetId="2">'FE Source'!$AY$1:$BE$874</definedName>
    <definedName name="its_details_value_node.html?nsc_true_listId_www_s201_b9233_tsId_BBK01.ED0439_875" localSheetId="2">'FE Source'!$B$1:$AL$878</definedName>
    <definedName name="its_details_value_node.html?nsc_true_listId_www_s201_b9233_tsId_BBK01.ED0439_876" localSheetId="2">'FE Source'!$AO$1:$AU$870</definedName>
    <definedName name="its_details_value_node.html?nsc_true_listId_www_s201_b9233_tsId_BBK01.ED0439_877" localSheetId="2">'FE Source'!$AV$1:$AY$20</definedName>
    <definedName name="its_details_value_node.html?nsc_true_listId_www_s201_b9233_tsId_BBK01.ED0439_878" localSheetId="2">'FE Source'!$AY$1:$BE$874</definedName>
    <definedName name="its_details_value_node.html?nsc_true_listId_www_s201_b9233_tsId_BBK01.ED0439_88" localSheetId="2">'FE Source'!$B$1:$AL$621</definedName>
    <definedName name="its_details_value_node.html?nsc_true_listId_www_s201_b9233_tsId_BBK01.ED0439_880" localSheetId="2">'FE Source'!$AO$1:$AU$870</definedName>
    <definedName name="its_details_value_node.html?nsc_true_listId_www_s201_b9233_tsId_BBK01.ED0439_881" localSheetId="2">'FE Source'!$AV$1:$AY$20</definedName>
    <definedName name="its_details_value_node.html?nsc_true_listId_www_s201_b9233_tsId_BBK01.ED0439_882" localSheetId="2">'FE Source'!$AY$1:$BE$874</definedName>
    <definedName name="its_details_value_node.html?nsc_true_listId_www_s201_b9233_tsId_BBK01.ED0439_884" localSheetId="2">'FE Source'!$AO$1:$AU$870</definedName>
    <definedName name="its_details_value_node.html?nsc_true_listId_www_s201_b9233_tsId_BBK01.ED0439_885" localSheetId="2">'FE Source'!$AV$1:$AY$20</definedName>
    <definedName name="its_details_value_node.html?nsc_true_listId_www_s201_b9233_tsId_BBK01.ED0439_886" localSheetId="2">'FE Source'!$AY$1:$BE$874</definedName>
    <definedName name="its_details_value_node.html?nsc_true_listId_www_s201_b9233_tsId_BBK01.ED0439_887" localSheetId="2">'FE Source'!$B$1:$AL$878</definedName>
    <definedName name="its_details_value_node.html?nsc_true_listId_www_s201_b9233_tsId_BBK01.ED0439_888" localSheetId="2">'FE Source'!$AO$1:$AU$870</definedName>
    <definedName name="its_details_value_node.html?nsc_true_listId_www_s201_b9233_tsId_BBK01.ED0439_889" localSheetId="2">'FE Source'!$AV$1:$AY$20</definedName>
    <definedName name="its_details_value_node.html?nsc_true_listId_www_s201_b9233_tsId_BBK01.ED0439_89" localSheetId="2">'FE Source'!$AO$1:$AU$613</definedName>
    <definedName name="its_details_value_node.html?nsc_true_listId_www_s201_b9233_tsId_BBK01.ED0439_890" localSheetId="2">'FE Source'!$AY$1:$BE$874</definedName>
    <definedName name="its_details_value_node.html?nsc_true_listId_www_s201_b9233_tsId_BBK01.ED0439_892" localSheetId="2">'FE Source'!$AO$1:$AU$870</definedName>
    <definedName name="its_details_value_node.html?nsc_true_listId_www_s201_b9233_tsId_BBK01.ED0439_893" localSheetId="2">'FE Source'!$AV$1:$AY$20</definedName>
    <definedName name="its_details_value_node.html?nsc_true_listId_www_s201_b9233_tsId_BBK01.ED0439_894" localSheetId="2">'FE Source'!$AY$1:$BE$874</definedName>
    <definedName name="its_details_value_node.html?nsc_true_listId_www_s201_b9233_tsId_BBK01.ED0439_895" localSheetId="2">'FE Source'!$B$1:$AL$878</definedName>
    <definedName name="its_details_value_node.html?nsc_true_listId_www_s201_b9233_tsId_BBK01.ED0439_896" localSheetId="2">'FE Source'!$AO$1:$AU$870</definedName>
    <definedName name="its_details_value_node.html?nsc_true_listId_www_s201_b9233_tsId_BBK01.ED0439_897" localSheetId="2">'FE Source'!$AV$1:$AY$20</definedName>
    <definedName name="its_details_value_node.html?nsc_true_listId_www_s201_b9233_tsId_BBK01.ED0439_898" localSheetId="2">'FE Source'!$AY$1:$BE$874</definedName>
    <definedName name="its_details_value_node.html?nsc_true_listId_www_s201_b9233_tsId_BBK01.ED0439_9" localSheetId="2">'FE Source'!$AO$1:$AU$594</definedName>
    <definedName name="its_details_value_node.html?nsc_true_listId_www_s201_b9233_tsId_BBK01.ED0439_90" localSheetId="2">'FE Source'!$CO$1:$CY$21</definedName>
    <definedName name="its_details_value_node.html?nsc_true_listId_www_s201_b9233_tsId_BBK01.ED0439_900" localSheetId="2">'FE Source'!$AO$1:$AU$870</definedName>
    <definedName name="its_details_value_node.html?nsc_true_listId_www_s201_b9233_tsId_BBK01.ED0439_901" localSheetId="2">'FE Source'!$AV$1:$AY$20</definedName>
    <definedName name="its_details_value_node.html?nsc_true_listId_www_s201_b9233_tsId_BBK01.ED0439_902" localSheetId="2">'FE Source'!$AY$1:$BE$874</definedName>
    <definedName name="its_details_value_node.html?nsc_true_listId_www_s201_b9233_tsId_BBK01.ED0439_904" localSheetId="2">'FE Source'!$AO$1:$AU$870</definedName>
    <definedName name="its_details_value_node.html?nsc_true_listId_www_s201_b9233_tsId_BBK01.ED0439_905" localSheetId="2">'FE Source'!$AV$1:$AY$20</definedName>
    <definedName name="its_details_value_node.html?nsc_true_listId_www_s201_b9233_tsId_BBK01.ED0439_906" localSheetId="2">'FE Source'!$AY$1:$BE$874</definedName>
    <definedName name="its_details_value_node.html?nsc_true_listId_www_s201_b9233_tsId_BBK01.ED0439_907" localSheetId="2">'FE Source'!$B$1:$AL$878</definedName>
    <definedName name="its_details_value_node.html?nsc_true_listId_www_s201_b9233_tsId_BBK01.ED0439_908" localSheetId="2">'FE Source'!$AO$1:$AU$870</definedName>
    <definedName name="its_details_value_node.html?nsc_true_listId_www_s201_b9233_tsId_BBK01.ED0439_909" localSheetId="2">'FE Source'!$AV$1:$AY$20</definedName>
    <definedName name="its_details_value_node.html?nsc_true_listId_www_s201_b9233_tsId_BBK01.ED0439_91" localSheetId="2">'FE Source'!$CY$1:$DE$617</definedName>
    <definedName name="its_details_value_node.html?nsc_true_listId_www_s201_b9233_tsId_BBK01.ED0439_910" localSheetId="2">'FE Source'!$AY$1:$BE$874</definedName>
    <definedName name="its_details_value_node.html?nsc_true_listId_www_s201_b9233_tsId_BBK01.ED0439_912" localSheetId="2">'FE Source'!$AO$1:$AU$870</definedName>
    <definedName name="its_details_value_node.html?nsc_true_listId_www_s201_b9233_tsId_BBK01.ED0439_913" localSheetId="2">'FE Source'!$AV$1:$AY$20</definedName>
    <definedName name="its_details_value_node.html?nsc_true_listId_www_s201_b9233_tsId_BBK01.ED0439_914" localSheetId="2">'FE Source'!$AY$1:$BE$874</definedName>
    <definedName name="its_details_value_node.html?nsc_true_listId_www_s201_b9233_tsId_BBK01.ED0439_915" localSheetId="2">'FE Source'!$B$1:$AL$878</definedName>
    <definedName name="its_details_value_node.html?nsc_true_listId_www_s201_b9233_tsId_BBK01.ED0439_916" localSheetId="2">'FE Source'!$AO$1:$AU$870</definedName>
    <definedName name="its_details_value_node.html?nsc_true_listId_www_s201_b9233_tsId_BBK01.ED0439_917" localSheetId="2">'FE Source'!$AV$1:$AY$20</definedName>
    <definedName name="its_details_value_node.html?nsc_true_listId_www_s201_b9233_tsId_BBK01.ED0439_918" localSheetId="2">'FE Source'!$AY$1:$BE$874</definedName>
    <definedName name="its_details_value_node.html?nsc_true_listId_www_s201_b9233_tsId_BBK01.ED0439_92" localSheetId="2">'FE Source'!$B$1:$AL$621</definedName>
    <definedName name="its_details_value_node.html?nsc_true_listId_www_s201_b9233_tsId_BBK01.ED0439_924" localSheetId="2">'FE Source'!$AO$1:$AU$870</definedName>
    <definedName name="its_details_value_node.html?nsc_true_listId_www_s201_b9233_tsId_BBK01.ED0439_925" localSheetId="2">'FE Source'!$AV$1:$AY$20</definedName>
    <definedName name="its_details_value_node.html?nsc_true_listId_www_s201_b9233_tsId_BBK01.ED0439_926" localSheetId="2">'FE Source'!$AY$1:$BE$874</definedName>
    <definedName name="its_details_value_node.html?nsc_true_listId_www_s201_b9233_tsId_BBK01.ED0439_928" localSheetId="2">'FE Source'!$AO$1:$AU$870</definedName>
    <definedName name="its_details_value_node.html?nsc_true_listId_www_s201_b9233_tsId_BBK01.ED0439_929" localSheetId="2">'FE Source'!$AV$1:$AY$20</definedName>
    <definedName name="its_details_value_node.html?nsc_true_listId_www_s201_b9233_tsId_BBK01.ED0439_93" localSheetId="2">'FE Source'!$AO$1:$AU$613</definedName>
    <definedName name="its_details_value_node.html?nsc_true_listId_www_s201_b9233_tsId_BBK01.ED0439_930" localSheetId="2">'FE Source'!$AY$1:$BE$874</definedName>
    <definedName name="its_details_value_node.html?nsc_true_listId_www_s201_b9233_tsId_BBK01.ED0439_932" localSheetId="2">'FE Source'!$AO$1:$AU$870</definedName>
    <definedName name="its_details_value_node.html?nsc_true_listId_www_s201_b9233_tsId_BBK01.ED0439_933" localSheetId="2">'FE Source'!$AV$1:$AY$20</definedName>
    <definedName name="its_details_value_node.html?nsc_true_listId_www_s201_b9233_tsId_BBK01.ED0439_934" localSheetId="2">'FE Source'!$AY$1:$BE$874</definedName>
    <definedName name="its_details_value_node.html?nsc_true_listId_www_s201_b9233_tsId_BBK01.ED0439_936" localSheetId="2">'FE Source'!$AO$1:$AU$870</definedName>
    <definedName name="its_details_value_node.html?nsc_true_listId_www_s201_b9233_tsId_BBK01.ED0439_937" localSheetId="2">'FE Source'!$AV$1:$AY$20</definedName>
    <definedName name="its_details_value_node.html?nsc_true_listId_www_s201_b9233_tsId_BBK01.ED0439_938" localSheetId="2">'FE Source'!$AY$1:$BE$874</definedName>
    <definedName name="its_details_value_node.html?nsc_true_listId_www_s201_b9233_tsId_BBK01.ED0439_939" localSheetId="2">'FE Source'!$B$1:$AL$878</definedName>
    <definedName name="its_details_value_node.html?nsc_true_listId_www_s201_b9233_tsId_BBK01.ED0439_94" localSheetId="2">'FE Source'!$CO$1:$CY$21</definedName>
    <definedName name="its_details_value_node.html?nsc_true_listId_www_s201_b9233_tsId_BBK01.ED0439_940" localSheetId="2">'FE Source'!$AO$1:$AU$870</definedName>
    <definedName name="its_details_value_node.html?nsc_true_listId_www_s201_b9233_tsId_BBK01.ED0439_941" localSheetId="2">'FE Source'!$AV$1:$AY$20</definedName>
    <definedName name="its_details_value_node.html?nsc_true_listId_www_s201_b9233_tsId_BBK01.ED0439_942" localSheetId="2">'FE Source'!$AY$1:$BE$874</definedName>
    <definedName name="its_details_value_node.html?nsc_true_listId_www_s201_b9233_tsId_BBK01.ED0439_943" localSheetId="2">'FE Source'!$B$1:$AL$878</definedName>
    <definedName name="its_details_value_node.html?nsc_true_listId_www_s201_b9233_tsId_BBK01.ED0439_944" localSheetId="2">'FE Source'!$AO$1:$AU$870</definedName>
    <definedName name="its_details_value_node.html?nsc_true_listId_www_s201_b9233_tsId_BBK01.ED0439_945" localSheetId="2">'FE Source'!$AV$1:$AY$20</definedName>
    <definedName name="its_details_value_node.html?nsc_true_listId_www_s201_b9233_tsId_BBK01.ED0439_946" localSheetId="2">'FE Source'!$AY$1:$BE$874</definedName>
    <definedName name="its_details_value_node.html?nsc_true_listId_www_s201_b9233_tsId_BBK01.ED0439_947" localSheetId="2">'FE Source'!$B$1:$AL$878</definedName>
    <definedName name="its_details_value_node.html?nsc_true_listId_www_s201_b9233_tsId_BBK01.ED0439_948" localSheetId="2">'FE Source'!$AO$1:$AU$870</definedName>
    <definedName name="its_details_value_node.html?nsc_true_listId_www_s201_b9233_tsId_BBK01.ED0439_949" localSheetId="2">'FE Source'!$AV$1:$AY$20</definedName>
    <definedName name="its_details_value_node.html?nsc_true_listId_www_s201_b9233_tsId_BBK01.ED0439_95" localSheetId="2">'FE Source'!$CY$1:$DE$617</definedName>
    <definedName name="its_details_value_node.html?nsc_true_listId_www_s201_b9233_tsId_BBK01.ED0439_950" localSheetId="2">'FE Source'!$AY$1:$BE$874</definedName>
    <definedName name="its_details_value_node.html?nsc_true_listId_www_s201_b9233_tsId_BBK01.ED0439_952" localSheetId="2">'FE Source'!$AO$1:$AU$870</definedName>
    <definedName name="its_details_value_node.html?nsc_true_listId_www_s201_b9233_tsId_BBK01.ED0439_953" localSheetId="2">'FE Source'!$AV$1:$AY$20</definedName>
    <definedName name="its_details_value_node.html?nsc_true_listId_www_s201_b9233_tsId_BBK01.ED0439_954" localSheetId="2">'FE Source'!$AY$1:$BE$874</definedName>
    <definedName name="its_details_value_node.html?nsc_true_listId_www_s201_b9233_tsId_BBK01.ED0439_955" localSheetId="2">'FE Source'!$B$1:$AL$878</definedName>
    <definedName name="its_details_value_node.html?nsc_true_listId_www_s201_b9233_tsId_BBK01.ED0439_956" localSheetId="2">'FE Source'!$AO$1:$AU$870</definedName>
    <definedName name="its_details_value_node.html?nsc_true_listId_www_s201_b9233_tsId_BBK01.ED0439_957" localSheetId="2">'FE Source'!$AV$1:$AY$20</definedName>
    <definedName name="its_details_value_node.html?nsc_true_listId_www_s201_b9233_tsId_BBK01.ED0439_958" localSheetId="2">'FE Source'!$AY$1:$BE$874</definedName>
    <definedName name="its_details_value_node.html?nsc_true_listId_www_s201_b9233_tsId_BBK01.ED0439_96" localSheetId="2">'FE Source'!$B$1:$AL$621</definedName>
    <definedName name="its_details_value_node.html?nsc_true_listId_www_s201_b9233_tsId_BBK01.ED0439_960" localSheetId="2">'FE Source'!$AO$1:$AU$870</definedName>
    <definedName name="its_details_value_node.html?nsc_true_listId_www_s201_b9233_tsId_BBK01.ED0439_961" localSheetId="2">'FE Source'!$AV$1:$AY$20</definedName>
    <definedName name="its_details_value_node.html?nsc_true_listId_www_s201_b9233_tsId_BBK01.ED0439_962" localSheetId="2">'FE Source'!$AY$1:$BE$874</definedName>
    <definedName name="its_details_value_node.html?nsc_true_listId_www_s201_b9233_tsId_BBK01.ED0439_963" localSheetId="2">'FE Source'!$B$1:$AL$878</definedName>
    <definedName name="its_details_value_node.html?nsc_true_listId_www_s201_b9233_tsId_BBK01.ED0439_964" localSheetId="2">'FE Source'!$AO$1:$AU$870</definedName>
    <definedName name="its_details_value_node.html?nsc_true_listId_www_s201_b9233_tsId_BBK01.ED0439_965" localSheetId="2">'FE Source'!$AV$1:$AY$20</definedName>
    <definedName name="its_details_value_node.html?nsc_true_listId_www_s201_b9233_tsId_BBK01.ED0439_966" localSheetId="2">'FE Source'!$AY$1:$BE$874</definedName>
    <definedName name="its_details_value_node.html?nsc_true_listId_www_s201_b9233_tsId_BBK01.ED0439_968" localSheetId="2">'FE Source'!$AO$1:$AU$870</definedName>
    <definedName name="its_details_value_node.html?nsc_true_listId_www_s201_b9233_tsId_BBK01.ED0439_969" localSheetId="2">'FE Source'!$AV$1:$AY$20</definedName>
    <definedName name="its_details_value_node.html?nsc_true_listId_www_s201_b9233_tsId_BBK01.ED0439_97" localSheetId="2">'FE Source'!$AO$1:$AU$613</definedName>
    <definedName name="its_details_value_node.html?nsc_true_listId_www_s201_b9233_tsId_BBK01.ED0439_970" localSheetId="2">'FE Source'!$AY$1:$BE$874</definedName>
    <definedName name="its_details_value_node.html?nsc_true_listId_www_s201_b9233_tsId_BBK01.ED0439_972" localSheetId="2">'FE Source'!$AO$1:$AU$870</definedName>
    <definedName name="its_details_value_node.html?nsc_true_listId_www_s201_b9233_tsId_BBK01.ED0439_973" localSheetId="2">'FE Source'!$AV$1:$AY$20</definedName>
    <definedName name="its_details_value_node.html?nsc_true_listId_www_s201_b9233_tsId_BBK01.ED0439_974" localSheetId="2">'FE Source'!$AY$1:$BE$874</definedName>
    <definedName name="its_details_value_node.html?nsc_true_listId_www_s201_b9233_tsId_BBK01.ED0439_975" localSheetId="2">'FE Source'!$B$1:$AL$878</definedName>
    <definedName name="its_details_value_node.html?nsc_true_listId_www_s201_b9233_tsId_BBK01.ED0439_976" localSheetId="2">'FE Source'!$AO$1:$AU$870</definedName>
    <definedName name="its_details_value_node.html?nsc_true_listId_www_s201_b9233_tsId_BBK01.ED0439_977" localSheetId="2">'FE Source'!$AV$1:$AY$20</definedName>
    <definedName name="its_details_value_node.html?nsc_true_listId_www_s201_b9233_tsId_BBK01.ED0439_978" localSheetId="2">'FE Source'!$AY$1:$BE$874</definedName>
    <definedName name="its_details_value_node.html?nsc_true_listId_www_s201_b9233_tsId_BBK01.ED0439_98" localSheetId="2">'FE Source'!$CO$1:$CY$21</definedName>
    <definedName name="its_details_value_node.html?nsc_true_listId_www_s201_b9233_tsId_BBK01.ED0439_980" localSheetId="2">'FE Source'!$AO$1:$AU$870</definedName>
    <definedName name="its_details_value_node.html?nsc_true_listId_www_s201_b9233_tsId_BBK01.ED0439_981" localSheetId="2">'FE Source'!$AV$1:$AY$20</definedName>
    <definedName name="its_details_value_node.html?nsc_true_listId_www_s201_b9233_tsId_BBK01.ED0439_982" localSheetId="2">'FE Source'!$AY$1:$BE$874</definedName>
    <definedName name="its_details_value_node.html?nsc_true_listId_www_s201_b9233_tsId_BBK01.ED0439_983" localSheetId="2">'FE Source'!$B$1:$AL$878</definedName>
    <definedName name="its_details_value_node.html?nsc_true_listId_www_s201_b9233_tsId_BBK01.ED0439_984" localSheetId="2">'FE Source'!$AO$1:$AU$870</definedName>
    <definedName name="its_details_value_node.html?nsc_true_listId_www_s201_b9233_tsId_BBK01.ED0439_985" localSheetId="2">'FE Source'!$AV$1:$AY$20</definedName>
    <definedName name="its_details_value_node.html?nsc_true_listId_www_s201_b9233_tsId_BBK01.ED0439_986" localSheetId="2">'FE Source'!$AY$1:$BE$874</definedName>
    <definedName name="its_details_value_node.html?nsc_true_listId_www_s201_b9233_tsId_BBK01.ED0439_988" localSheetId="2">'FE Source'!$AO$1:$AU$870</definedName>
    <definedName name="its_details_value_node.html?nsc_true_listId_www_s201_b9233_tsId_BBK01.ED0439_989" localSheetId="2">'FE Source'!$AV$1:$AY$20</definedName>
    <definedName name="its_details_value_node.html?nsc_true_listId_www_s201_b9233_tsId_BBK01.ED0439_99" localSheetId="2">'FE Source'!$CY$1:$DE$617</definedName>
    <definedName name="its_details_value_node.html?nsc_true_listId_www_s201_b9233_tsId_BBK01.ED0439_990" localSheetId="2">'FE Source'!$AY$1:$BE$874</definedName>
    <definedName name="its_details_value_node.html?nsc_true_listId_www_s201_b9233_tsId_BBK01.ED0439_992" localSheetId="2">'FE Source'!$AO$1:$AU$870</definedName>
    <definedName name="its_details_value_node.html?nsc_true_listId_www_s201_b9233_tsId_BBK01.ED0439_993" localSheetId="2">'FE Source'!$AV$1:$AY$20</definedName>
    <definedName name="its_details_value_node.html?nsc_true_listId_www_s201_b9233_tsId_BBK01.ED0439_994" localSheetId="2">'FE Source'!$AY$1:$BE$874</definedName>
    <definedName name="its_details_value_node.html?nsc_true_listId_www_s201_b9233_tsId_BBK01.ED0439_995" localSheetId="2">'FE Source'!$B$1:$AL$878</definedName>
    <definedName name="its_details_value_node.html?nsc_true_listId_www_s201_b9233_tsId_BBK01.ED0439_996" localSheetId="2">'FE Source'!$AO$1:$AU$870</definedName>
    <definedName name="its_details_value_node.html?nsc_true_listId_www_s201_b9233_tsId_BBK01.ED0439_997" localSheetId="2">'FE Source'!$AV$1:$AY$20</definedName>
    <definedName name="its_details_value_node.html?nsc_true_listId_www_s201_b9233_tsId_BBK01.ED0439_998" localSheetId="2">'FE Source'!$AY$1:$BE$874</definedName>
    <definedName name="Name">OFFSET(Working!$J$2,0,0,COUNT('Portfolio Construction'!$G$34:$G$43),1)</definedName>
    <definedName name="Name_1_Downside" localSheetId="14">OFFSET(#REF!,0,0,COUNT(#REF!),1)</definedName>
    <definedName name="Name_1_Downside">OFFSET('1 Year Downside'!$B$2,0,0,COUNT('Portfolio Construction'!$Z$85:$Z$104),1)</definedName>
    <definedName name="Name_1_Performance" localSheetId="14">OFFSET(#REF!,0,0,COUNT(#REF!),1)</definedName>
    <definedName name="Name_1_Performance">OFFSET(Working!$J$2,0,0,COUNT('Portfolio Construction'!$F$85:$F$104),1)</definedName>
    <definedName name="Name_1_Upside" localSheetId="14">OFFSET(#REF!,0,0,COUNT(#REF!),1)</definedName>
    <definedName name="Name_1_Upside">OFFSET('1 Year Upside'!$B$2,0,0,COUNT('Portfolio Construction'!$W$85:$W$104),1)</definedName>
    <definedName name="Name_10_Performance" localSheetId="14">OFFSET(#REF!,0,0,COUNT(#REF!),1)</definedName>
    <definedName name="Name_10_Performance">OFFSET('10 Year Performance'!$B$2,0,0,COUNT('Portfolio Construction'!$AD$85:$AD$104),1)</definedName>
    <definedName name="Name_3_Downside" localSheetId="14">OFFSET(#REF!,0,0,COUNT(#REF!),1)</definedName>
    <definedName name="Name_3_Downside">OFFSET('3 Year Downside'!$B$2,0,0,COUNT('Portfolio Construction'!$AA$85:$AA$104),1)</definedName>
    <definedName name="Name_3_Performance" localSheetId="14">OFFSET(#REF!,0,0,COUNT(#REF!),1)</definedName>
    <definedName name="Name_3_Performance">OFFSET('3 Year Performance'!$B$2,0,0,COUNT('Portfolio Construction'!$G$85:$G$104),1)</definedName>
    <definedName name="Name_3_Upside" localSheetId="14">OFFSET(#REF!,0,0,COUNT(#REF!),1)</definedName>
    <definedName name="Name_3_Upside">OFFSET('3 Year Upside'!$B$2,0,0,COUNT('Portfolio Construction'!$X$85:$X$104),1)</definedName>
    <definedName name="Name_5_Downside" localSheetId="14">OFFSET(#REF!,0,0,COUNT(#REF!),1)</definedName>
    <definedName name="Name_5_Downside">OFFSET('5 Year Downside'!$B$2,0,0,COUNT('Portfolio Construction'!$AB$85:$AB$104),1)</definedName>
    <definedName name="Name_5_performance" localSheetId="14">OFFSET(#REF!,0,0,COUNT(#REF!),1)</definedName>
    <definedName name="Name_5_performance">OFFSET('5 Year Performance'!$B$2,0,0,COUNT('Portfolio Construction'!$AC$85:$AC$104),1)</definedName>
    <definedName name="Name_5_Upside" localSheetId="14">OFFSET(#REF!,0,0,COUNT(#REF!),1)</definedName>
    <definedName name="Name_5_Upside">OFFSET('5 Year Upside'!$B$2,0,0,COUNT('Portfolio Construction'!$Y$85:$Y$104),1)</definedName>
    <definedName name="Name_Greek" localSheetId="14">OFFSET(#REF!,0,0,COUNT(#REF!)+1,1)</definedName>
    <definedName name="Name_Greek">OFFSET(Greek!$B$2,0,0,COUNT('Portfolio Construction'!$AF$86:$AF$105)+1,1)</definedName>
    <definedName name="Name_Lehman" localSheetId="14">OFFSET(#REF!,0,0,COUNT(#REF!)+1,1)</definedName>
    <definedName name="Name_Lehman">OFFSET(Lehman!$B$2,0,0,COUNT('Portfolio Construction'!$AG$85:$AG$104)+1,1)</definedName>
    <definedName name="Name_Taper" localSheetId="14">OFFSET(#REF!,0,0,COUNT(#REF!)+1,1)</definedName>
    <definedName name="Name_Taper">OFFSET(Taper!$B$2,0,0,COUNT('Portfolio Construction'!$AE$85:$AE$104)+1,1)</definedName>
    <definedName name="OCBC" localSheetId="3">#REF!</definedName>
    <definedName name="OUB_Optimix" localSheetId="3">#REF!</definedName>
    <definedName name="Philip" localSheetId="3">#REF!</definedName>
    <definedName name="_xlnm.Print_Area" localSheetId="19">'Portfolio Construction'!$A$1:$U$328</definedName>
    <definedName name="Providers" localSheetId="3">#REF!</definedName>
    <definedName name="Prudential" localSheetId="3">#REF!</definedName>
    <definedName name="Rothschild" localSheetId="3">#REF!</definedName>
    <definedName name="Schroders" localSheetId="3">#REF!</definedName>
    <definedName name="UBS" localSheetId="3">#REF!</definedName>
    <definedName name="UOB" localSheetId="3">#REF!</definedName>
    <definedName name="x_axis">OFFSET(Working!$K$2,0,0,COUNT('Portfolio Construction'!$G$34:$G$43),1)</definedName>
    <definedName name="x_axis_1_Downside" localSheetId="14">OFFSET(#REF!,0,0,COUNT(#REF!),1)</definedName>
    <definedName name="x_axis_1_Downside">OFFSET('1 Year Downside'!$C$2,0,0,COUNT('Portfolio Construction'!$Z$85:$Z$104),1)</definedName>
    <definedName name="x_axis_1_Performance" localSheetId="14">OFFSET(#REF!,0,0,COUNT(#REF!),1)</definedName>
    <definedName name="x_axis_1_Performance">OFFSET(Working!$K$2,0,0,COUNT('Portfolio Construction'!$F$85:$F$104),1)</definedName>
    <definedName name="x_axis_1_Upside" localSheetId="14">OFFSET(#REF!,0,0,COUNT(#REF!),1)</definedName>
    <definedName name="x_axis_1_Upside">OFFSET('1 Year Upside'!$C$2,0,0,COUNT('Portfolio Construction'!$W$85:$W$104),1)</definedName>
    <definedName name="x_axis_10_Performance" localSheetId="14">OFFSET(#REF!,0,0,COUNT(#REF!),1)</definedName>
    <definedName name="x_axis_10_Performance">OFFSET('10 Year Performance'!$C$2,0,0,COUNT('Portfolio Construction'!$AD$85:$AD$104),1)</definedName>
    <definedName name="x_axis_3_Downside" localSheetId="14">OFFSET(#REF!,0,0,COUNT(#REF!),1)</definedName>
    <definedName name="x_axis_3_Downside">OFFSET('3 Year Downside'!$C$2,0,0,COUNT('Portfolio Construction'!$AA$85:$AA$104),1)</definedName>
    <definedName name="x_axis_3_Performance" localSheetId="14">OFFSET(#REF!,0,0,COUNT(#REF!),1)</definedName>
    <definedName name="x_axis_3_Performance">OFFSET('3 Year Performance'!$C$2,0,0,COUNT('Portfolio Construction'!$G$85:$G$104),1)</definedName>
    <definedName name="x_axis_3_Upside" localSheetId="14">OFFSET(#REF!,0,0,COUNT(#REF!),1)</definedName>
    <definedName name="x_axis_3_Upside">OFFSET('3 Year Upside'!$C$2,0,0,COUNT('Portfolio Construction'!$X$85:$X$104),1)</definedName>
    <definedName name="x_axis_5_Downside" localSheetId="14">OFFSET(#REF!,0,0,COUNT(#REF!),1)</definedName>
    <definedName name="x_axis_5_Downside">OFFSET('5 Year Downside'!$C$2,0,0,COUNT('Portfolio Construction'!$AB$85:$AB$104),1)</definedName>
    <definedName name="x_axis_5_Performance" localSheetId="14">OFFSET(#REF!,0,0,COUNT(#REF!),1)</definedName>
    <definedName name="x_axis_5_Performance">OFFSET('5 Year Performance'!$C$2,0,0,COUNT('Portfolio Construction'!$AC$85:$AC$104),1)</definedName>
    <definedName name="x_axis_5_Upside" localSheetId="14">OFFSET(#REF!,0,0,COUNT(#REF!),1)</definedName>
    <definedName name="x_axis_5_Upside">OFFSET('5 Year Upside'!$C$2,0,0,COUNT('Portfolio Construction'!$Y$85:$Y$104),1)</definedName>
    <definedName name="x_axis_Greek" localSheetId="14">OFFSET(#REF!,0,0,COUNT(#REF!)+1,1)</definedName>
    <definedName name="x_axis_Greek">OFFSET(Greek!$C$2,0,0,COUNT('Portfolio Construction'!$AF$86:$AF$105)+1,1)</definedName>
    <definedName name="x_axis_Lehman" localSheetId="14">OFFSET(#REF!,0,0,COUNT(#REF!)+1,1)</definedName>
    <definedName name="x_axis_Lehman">OFFSET(Lehman!$C$2,0,0,COUNT('Portfolio Construction'!$AG$85:$AG$104)+1,1)</definedName>
    <definedName name="x_axis_Taper" localSheetId="14">OFFSET(#REF!,0,0,COUNT(#REF!)+1,1)</definedName>
    <definedName name="x_axis_Taper">OFFSET(Taper!$C$2,0,0,COUNT('Portfolio Construction'!$AE$85:$AE$104)+1,1)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33" i="68" l="1"/>
  <c r="E1033" i="68" s="1"/>
  <c r="W1033" i="68"/>
  <c r="X1033" i="68"/>
  <c r="Y1033" i="68"/>
  <c r="Z1033" i="68"/>
  <c r="AA1033" i="68"/>
  <c r="AB1033" i="68"/>
  <c r="AC1033" i="68"/>
  <c r="AD1033" i="68"/>
  <c r="AE1033" i="68"/>
  <c r="AF1033" i="68"/>
  <c r="AG1033" i="68"/>
  <c r="AI1033" i="68"/>
  <c r="AL1033" i="68"/>
  <c r="AN1033" i="68"/>
  <c r="AQ1033" i="68" a="1"/>
  <c r="AQ1033" i="68" s="1"/>
  <c r="AR1033" i="68"/>
  <c r="AS1033" i="68"/>
  <c r="AT1033" i="68"/>
  <c r="AX9" i="69"/>
  <c r="AX10" i="69"/>
  <c r="AX11" i="69"/>
  <c r="AX12" i="69"/>
  <c r="AX13" i="69"/>
  <c r="AX14" i="69"/>
  <c r="AX15" i="69"/>
  <c r="AX16" i="69"/>
  <c r="AX17" i="69"/>
  <c r="AX18" i="69"/>
  <c r="AX19" i="69"/>
  <c r="AX20" i="69"/>
  <c r="AX21" i="69"/>
  <c r="AX22" i="69"/>
  <c r="AX23" i="69"/>
  <c r="AX24" i="69"/>
  <c r="AX25" i="69"/>
  <c r="AX26" i="69"/>
  <c r="AX27" i="69"/>
  <c r="AX28" i="69"/>
  <c r="AX29" i="69"/>
  <c r="AX30" i="69"/>
  <c r="AX31" i="69"/>
  <c r="AX32" i="69"/>
  <c r="AX33" i="69"/>
  <c r="AX34" i="69"/>
  <c r="AX35" i="69"/>
  <c r="AX36" i="69"/>
  <c r="AX37" i="69"/>
  <c r="AX38" i="69"/>
  <c r="AX39" i="69"/>
  <c r="AX40" i="69"/>
  <c r="AX41" i="69"/>
  <c r="AX42" i="69"/>
  <c r="AX43" i="69"/>
  <c r="AX44" i="69"/>
  <c r="AX45" i="69"/>
  <c r="AX46" i="69"/>
  <c r="AX47" i="69"/>
  <c r="AX48" i="69"/>
  <c r="AX49" i="69"/>
  <c r="AX50" i="69"/>
  <c r="AX51" i="69"/>
  <c r="AX52" i="69"/>
  <c r="AX53" i="69"/>
  <c r="AX54" i="69"/>
  <c r="AX55" i="69"/>
  <c r="AX56" i="69"/>
  <c r="AX57" i="69"/>
  <c r="AX58" i="69"/>
  <c r="AX59" i="69"/>
  <c r="AX60" i="69"/>
  <c r="AX61" i="69"/>
  <c r="AX62" i="69"/>
  <c r="AX63" i="69"/>
  <c r="AX64" i="69"/>
  <c r="AX65" i="69"/>
  <c r="AX66" i="69"/>
  <c r="AX67" i="69"/>
  <c r="AX68" i="69"/>
  <c r="AX69" i="69"/>
  <c r="AX70" i="69"/>
  <c r="AX71" i="69"/>
  <c r="AX72" i="69"/>
  <c r="AX73" i="69"/>
  <c r="AX74" i="69"/>
  <c r="AX75" i="69"/>
  <c r="AX76" i="69"/>
  <c r="AX77" i="69"/>
  <c r="AX78" i="69"/>
  <c r="AX79" i="69"/>
  <c r="AX80" i="69"/>
  <c r="AX81" i="69"/>
  <c r="AX82" i="69"/>
  <c r="AX83" i="69"/>
  <c r="AX84" i="69"/>
  <c r="AX85" i="69"/>
  <c r="AX86" i="69"/>
  <c r="AX87" i="69"/>
  <c r="AX88" i="69"/>
  <c r="AX89" i="69"/>
  <c r="AX90" i="69"/>
  <c r="AX91" i="69"/>
  <c r="AX92" i="69"/>
  <c r="AX93" i="69"/>
  <c r="AX94" i="69"/>
  <c r="AX95" i="69"/>
  <c r="AX96" i="69"/>
  <c r="AX97" i="69"/>
  <c r="AX98" i="69"/>
  <c r="AX99" i="69"/>
  <c r="AX100" i="69"/>
  <c r="AX101" i="69"/>
  <c r="AX102" i="69"/>
  <c r="AX103" i="69"/>
  <c r="AX104" i="69"/>
  <c r="AX105" i="69"/>
  <c r="AX106" i="69"/>
  <c r="AX107" i="69"/>
  <c r="AX108" i="69"/>
  <c r="AX109" i="69"/>
  <c r="AX110" i="69"/>
  <c r="AX111" i="69"/>
  <c r="AX112" i="69"/>
  <c r="AX113" i="69"/>
  <c r="AX114" i="69"/>
  <c r="AX115" i="69"/>
  <c r="AX116" i="69"/>
  <c r="AX117" i="69"/>
  <c r="AX118" i="69"/>
  <c r="AX119" i="69"/>
  <c r="AX120" i="69"/>
  <c r="AX121" i="69"/>
  <c r="AX122" i="69"/>
  <c r="AX123" i="69"/>
  <c r="AX124" i="69"/>
  <c r="AX125" i="69"/>
  <c r="AX126" i="69"/>
  <c r="AX127" i="69"/>
  <c r="AX128" i="69"/>
  <c r="AX129" i="69"/>
  <c r="AX130" i="69"/>
  <c r="AX131" i="69"/>
  <c r="AX132" i="69"/>
  <c r="AX133" i="69"/>
  <c r="AX134" i="69"/>
  <c r="AX135" i="69"/>
  <c r="AX136" i="69"/>
  <c r="AX137" i="69"/>
  <c r="AX138" i="69"/>
  <c r="AX139" i="69"/>
  <c r="AX140" i="69"/>
  <c r="AX141" i="69"/>
  <c r="AX142" i="69"/>
  <c r="AX143" i="69"/>
  <c r="AX144" i="69"/>
  <c r="AX145" i="69"/>
  <c r="AX146" i="69"/>
  <c r="AX147" i="69"/>
  <c r="AX148" i="69"/>
  <c r="AX149" i="69"/>
  <c r="AX150" i="69"/>
  <c r="AX151" i="69"/>
  <c r="AX152" i="69"/>
  <c r="AX153" i="69"/>
  <c r="AX154" i="69"/>
  <c r="AX155" i="69"/>
  <c r="AX156" i="69"/>
  <c r="AX157" i="69"/>
  <c r="AX158" i="69"/>
  <c r="AX159" i="69"/>
  <c r="AX160" i="69"/>
  <c r="AX161" i="69"/>
  <c r="AX162" i="69"/>
  <c r="AX163" i="69"/>
  <c r="AX164" i="69"/>
  <c r="AX165" i="69"/>
  <c r="AX166" i="69"/>
  <c r="AX167" i="69"/>
  <c r="AX168" i="69"/>
  <c r="AX169" i="69"/>
  <c r="AX170" i="69"/>
  <c r="AX171" i="69"/>
  <c r="AX172" i="69"/>
  <c r="AX173" i="69"/>
  <c r="AX174" i="69"/>
  <c r="AX175" i="69"/>
  <c r="AX176" i="69"/>
  <c r="AX177" i="69"/>
  <c r="AX178" i="69"/>
  <c r="AX179" i="69"/>
  <c r="AX180" i="69"/>
  <c r="AX181" i="69"/>
  <c r="AX182" i="69"/>
  <c r="AX183" i="69"/>
  <c r="AX184" i="69"/>
  <c r="AX185" i="69"/>
  <c r="AX186" i="69"/>
  <c r="AX187" i="69"/>
  <c r="AX188" i="69"/>
  <c r="AX189" i="69"/>
  <c r="AX190" i="69"/>
  <c r="AX191" i="69"/>
  <c r="AX192" i="69"/>
  <c r="AX193" i="69"/>
  <c r="AX194" i="69"/>
  <c r="AX195" i="69"/>
  <c r="AX196" i="69"/>
  <c r="AX197" i="69"/>
  <c r="AX198" i="69"/>
  <c r="AX199" i="69"/>
  <c r="AX200" i="69"/>
  <c r="AX201" i="69"/>
  <c r="AX202" i="69"/>
  <c r="AX203" i="69"/>
  <c r="AX204" i="69"/>
  <c r="AX205" i="69"/>
  <c r="AX206" i="69"/>
  <c r="AX207" i="69"/>
  <c r="AX208" i="69"/>
  <c r="AX209" i="69"/>
  <c r="AX210" i="69"/>
  <c r="AX211" i="69"/>
  <c r="AX212" i="69"/>
  <c r="AX213" i="69"/>
  <c r="AX214" i="69"/>
  <c r="AX215" i="69"/>
  <c r="AX216" i="69"/>
  <c r="AX217" i="69"/>
  <c r="AX218" i="69"/>
  <c r="AX219" i="69"/>
  <c r="AX220" i="69"/>
  <c r="AX221" i="69"/>
  <c r="AX222" i="69"/>
  <c r="AX223" i="69"/>
  <c r="AX224" i="69"/>
  <c r="AX225" i="69"/>
  <c r="AX226" i="69"/>
  <c r="AX227" i="69"/>
  <c r="AX228" i="69"/>
  <c r="AX229" i="69"/>
  <c r="AX230" i="69"/>
  <c r="AX231" i="69"/>
  <c r="AX232" i="69"/>
  <c r="AX233" i="69"/>
  <c r="AX234" i="69"/>
  <c r="AX235" i="69"/>
  <c r="AX236" i="69"/>
  <c r="AX237" i="69"/>
  <c r="AX238" i="69"/>
  <c r="AX239" i="69"/>
  <c r="AX240" i="69"/>
  <c r="AX241" i="69"/>
  <c r="AX242" i="69"/>
  <c r="AX243" i="69"/>
  <c r="AX244" i="69"/>
  <c r="AX245" i="69"/>
  <c r="AX246" i="69"/>
  <c r="AX247" i="69"/>
  <c r="AX248" i="69"/>
  <c r="AX249" i="69"/>
  <c r="AX250" i="69"/>
  <c r="AX251" i="69"/>
  <c r="AX252" i="69"/>
  <c r="AX253" i="69"/>
  <c r="AX254" i="69"/>
  <c r="AX255" i="69"/>
  <c r="AX256" i="69"/>
  <c r="AX257" i="69"/>
  <c r="AX258" i="69"/>
  <c r="AX259" i="69"/>
  <c r="AX260" i="69"/>
  <c r="AX261" i="69"/>
  <c r="AX262" i="69"/>
  <c r="AX263" i="69"/>
  <c r="AX264" i="69"/>
  <c r="AX265" i="69"/>
  <c r="AX266" i="69"/>
  <c r="AX267" i="69"/>
  <c r="AX268" i="69"/>
  <c r="AX269" i="69"/>
  <c r="AX270" i="69"/>
  <c r="AX271" i="69"/>
  <c r="AX272" i="69"/>
  <c r="AX273" i="69"/>
  <c r="AX274" i="69"/>
  <c r="AX275" i="69"/>
  <c r="AX276" i="69"/>
  <c r="AX277" i="69"/>
  <c r="AX278" i="69"/>
  <c r="AX279" i="69"/>
  <c r="AX280" i="69"/>
  <c r="AX281" i="69"/>
  <c r="AX282" i="69"/>
  <c r="AX283" i="69"/>
  <c r="AX284" i="69"/>
  <c r="AX285" i="69"/>
  <c r="AX286" i="69"/>
  <c r="AX287" i="69"/>
  <c r="AX288" i="69"/>
  <c r="AX289" i="69"/>
  <c r="AX290" i="69"/>
  <c r="AX291" i="69"/>
  <c r="AX292" i="69"/>
  <c r="AX293" i="69"/>
  <c r="AX294" i="69"/>
  <c r="AX295" i="69"/>
  <c r="AX296" i="69"/>
  <c r="AX297" i="69"/>
  <c r="AX298" i="69"/>
  <c r="AX299" i="69"/>
  <c r="AX300" i="69"/>
  <c r="AX301" i="69"/>
  <c r="AX302" i="69"/>
  <c r="AX303" i="69"/>
  <c r="AX304" i="69"/>
  <c r="AX305" i="69"/>
  <c r="AX306" i="69"/>
  <c r="AX307" i="69"/>
  <c r="AX308" i="69"/>
  <c r="AX309" i="69"/>
  <c r="AX310" i="69"/>
  <c r="AX311" i="69"/>
  <c r="AX312" i="69"/>
  <c r="AX313" i="69"/>
  <c r="AX314" i="69"/>
  <c r="AX315" i="69"/>
  <c r="AX316" i="69"/>
  <c r="AX317" i="69"/>
  <c r="AX318" i="69"/>
  <c r="AX319" i="69"/>
  <c r="AX320" i="69"/>
  <c r="AX321" i="69"/>
  <c r="AX322" i="69"/>
  <c r="AX323" i="69"/>
  <c r="AX324" i="69"/>
  <c r="AX325" i="69"/>
  <c r="AX326" i="69"/>
  <c r="AX327" i="69"/>
  <c r="AX328" i="69"/>
  <c r="AX329" i="69"/>
  <c r="AX330" i="69"/>
  <c r="AX331" i="69"/>
  <c r="AX332" i="69"/>
  <c r="AX333" i="69"/>
  <c r="AX334" i="69"/>
  <c r="AX335" i="69"/>
  <c r="AX336" i="69"/>
  <c r="AX337" i="69"/>
  <c r="AX338" i="69"/>
  <c r="AX339" i="69"/>
  <c r="AX340" i="69"/>
  <c r="AX341" i="69"/>
  <c r="AX342" i="69"/>
  <c r="AX343" i="69"/>
  <c r="AX344" i="69"/>
  <c r="AX345" i="69"/>
  <c r="AX346" i="69"/>
  <c r="AX347" i="69"/>
  <c r="AX348" i="69"/>
  <c r="AX349" i="69"/>
  <c r="AX350" i="69"/>
  <c r="AX351" i="69"/>
  <c r="AX352" i="69"/>
  <c r="AX353" i="69"/>
  <c r="AX354" i="69"/>
  <c r="AX355" i="69"/>
  <c r="AX356" i="69"/>
  <c r="AX357" i="69"/>
  <c r="AX358" i="69"/>
  <c r="AX359" i="69"/>
  <c r="AX360" i="69"/>
  <c r="AX361" i="69"/>
  <c r="AX362" i="69"/>
  <c r="AX363" i="69"/>
  <c r="AX364" i="69"/>
  <c r="AX365" i="69"/>
  <c r="AX366" i="69"/>
  <c r="AX367" i="69"/>
  <c r="AX368" i="69"/>
  <c r="AX369" i="69"/>
  <c r="AX370" i="69"/>
  <c r="AX371" i="69"/>
  <c r="AX372" i="69"/>
  <c r="AX373" i="69"/>
  <c r="AX374" i="69"/>
  <c r="AX375" i="69"/>
  <c r="AX376" i="69"/>
  <c r="AX377" i="69"/>
  <c r="AX378" i="69"/>
  <c r="AX379" i="69"/>
  <c r="AX380" i="69"/>
  <c r="AX381" i="69"/>
  <c r="AX382" i="69"/>
  <c r="AX383" i="69"/>
  <c r="AX384" i="69"/>
  <c r="AX385" i="69"/>
  <c r="AX386" i="69"/>
  <c r="AX387" i="69"/>
  <c r="AX388" i="69"/>
  <c r="AX389" i="69"/>
  <c r="AX390" i="69"/>
  <c r="AX391" i="69"/>
  <c r="AX392" i="69"/>
  <c r="AX393" i="69"/>
  <c r="AX394" i="69"/>
  <c r="AX395" i="69"/>
  <c r="AX396" i="69"/>
  <c r="AX397" i="69"/>
  <c r="AX398" i="69"/>
  <c r="AX399" i="69"/>
  <c r="AX400" i="69"/>
  <c r="AX401" i="69"/>
  <c r="AX402" i="69"/>
  <c r="AX403" i="69"/>
  <c r="AX404" i="69"/>
  <c r="AX405" i="69"/>
  <c r="AX406" i="69"/>
  <c r="AX407" i="69"/>
  <c r="AX408" i="69"/>
  <c r="AX409" i="69"/>
  <c r="AX410" i="69"/>
  <c r="AX411" i="69"/>
  <c r="AX412" i="69"/>
  <c r="AX413" i="69"/>
  <c r="AX414" i="69"/>
  <c r="AX415" i="69"/>
  <c r="AX416" i="69"/>
  <c r="AX417" i="69"/>
  <c r="AX418" i="69"/>
  <c r="AX419" i="69"/>
  <c r="AX420" i="69"/>
  <c r="AX421" i="69"/>
  <c r="AX422" i="69"/>
  <c r="AX423" i="69"/>
  <c r="AX424" i="69"/>
  <c r="AX425" i="69"/>
  <c r="AX426" i="69"/>
  <c r="AX427" i="69"/>
  <c r="AX428" i="69"/>
  <c r="AX429" i="69"/>
  <c r="AX430" i="69"/>
  <c r="AX431" i="69"/>
  <c r="AX432" i="69"/>
  <c r="AX433" i="69"/>
  <c r="AX434" i="69"/>
  <c r="AX435" i="69"/>
  <c r="AX436" i="69"/>
  <c r="AX437" i="69"/>
  <c r="AX438" i="69"/>
  <c r="AX439" i="69"/>
  <c r="AX440" i="69"/>
  <c r="AX441" i="69"/>
  <c r="AX442" i="69"/>
  <c r="AX443" i="69"/>
  <c r="AX444" i="69"/>
  <c r="AX445" i="69"/>
  <c r="AX446" i="69"/>
  <c r="AX447" i="69"/>
  <c r="AX448" i="69"/>
  <c r="AX449" i="69"/>
  <c r="AX450" i="69"/>
  <c r="AX451" i="69"/>
  <c r="AX452" i="69"/>
  <c r="AX453" i="69"/>
  <c r="AX454" i="69"/>
  <c r="AX455" i="69"/>
  <c r="AX456" i="69"/>
  <c r="AX457" i="69"/>
  <c r="AX458" i="69"/>
  <c r="AX459" i="69"/>
  <c r="AX460" i="69"/>
  <c r="AX461" i="69"/>
  <c r="AX462" i="69"/>
  <c r="AX463" i="69"/>
  <c r="AX464" i="69"/>
  <c r="AX465" i="69"/>
  <c r="AX466" i="69"/>
  <c r="AX467" i="69"/>
  <c r="AX468" i="69"/>
  <c r="AX469" i="69"/>
  <c r="AX470" i="69"/>
  <c r="AX471" i="69"/>
  <c r="AX472" i="69"/>
  <c r="AX473" i="69"/>
  <c r="AX474" i="69"/>
  <c r="AX475" i="69"/>
  <c r="AX476" i="69"/>
  <c r="AX477" i="69"/>
  <c r="AX478" i="69"/>
  <c r="AX479" i="69"/>
  <c r="AX480" i="69"/>
  <c r="AX481" i="69"/>
  <c r="AX482" i="69"/>
  <c r="AX483" i="69"/>
  <c r="AX484" i="69"/>
  <c r="AX485" i="69"/>
  <c r="AX486" i="69"/>
  <c r="AX487" i="69"/>
  <c r="AX488" i="69"/>
  <c r="AX489" i="69"/>
  <c r="AX490" i="69"/>
  <c r="AX491" i="69"/>
  <c r="AX492" i="69"/>
  <c r="AX493" i="69"/>
  <c r="AX494" i="69"/>
  <c r="AX495" i="69"/>
  <c r="AX496" i="69"/>
  <c r="AX497" i="69"/>
  <c r="AX498" i="69"/>
  <c r="AX499" i="69"/>
  <c r="AX500" i="69"/>
  <c r="AX501" i="69"/>
  <c r="AX502" i="69"/>
  <c r="AX503" i="69"/>
  <c r="AX504" i="69"/>
  <c r="AX505" i="69"/>
  <c r="AX506" i="69"/>
  <c r="AX507" i="69"/>
  <c r="AX508" i="69"/>
  <c r="AX509" i="69"/>
  <c r="AX510" i="69"/>
  <c r="AX511" i="69"/>
  <c r="AX512" i="69"/>
  <c r="AX513" i="69"/>
  <c r="AX514" i="69"/>
  <c r="AX515" i="69"/>
  <c r="AX516" i="69"/>
  <c r="AX517" i="69"/>
  <c r="AX518" i="69"/>
  <c r="AX519" i="69"/>
  <c r="AX520" i="69"/>
  <c r="AX521" i="69"/>
  <c r="AX522" i="69"/>
  <c r="AX523" i="69"/>
  <c r="AX524" i="69"/>
  <c r="AX525" i="69"/>
  <c r="AX526" i="69"/>
  <c r="AX527" i="69"/>
  <c r="AX528" i="69"/>
  <c r="AX529" i="69"/>
  <c r="AX530" i="69"/>
  <c r="AX531" i="69"/>
  <c r="AX532" i="69"/>
  <c r="AX533" i="69"/>
  <c r="AX534" i="69"/>
  <c r="AX535" i="69"/>
  <c r="AX536" i="69"/>
  <c r="AX537" i="69"/>
  <c r="AX538" i="69"/>
  <c r="AX539" i="69"/>
  <c r="AX540" i="69"/>
  <c r="AX541" i="69"/>
  <c r="AX542" i="69"/>
  <c r="AX543" i="69"/>
  <c r="AX544" i="69"/>
  <c r="AX545" i="69"/>
  <c r="AX546" i="69"/>
  <c r="AX547" i="69"/>
  <c r="AX548" i="69"/>
  <c r="AX549" i="69"/>
  <c r="AX550" i="69"/>
  <c r="AX551" i="69"/>
  <c r="AX552" i="69"/>
  <c r="AX553" i="69"/>
  <c r="AX554" i="69"/>
  <c r="AX555" i="69"/>
  <c r="AX556" i="69"/>
  <c r="AX557" i="69"/>
  <c r="AX558" i="69"/>
  <c r="AX559" i="69"/>
  <c r="AX560" i="69"/>
  <c r="AX561" i="69"/>
  <c r="AX562" i="69"/>
  <c r="AX563" i="69"/>
  <c r="AX564" i="69"/>
  <c r="AX565" i="69"/>
  <c r="AX566" i="69"/>
  <c r="AX567" i="69"/>
  <c r="AX568" i="69"/>
  <c r="AX569" i="69"/>
  <c r="AX570" i="69"/>
  <c r="AX571" i="69"/>
  <c r="AX572" i="69"/>
  <c r="AX573" i="69"/>
  <c r="AX574" i="69"/>
  <c r="AX575" i="69"/>
  <c r="AX576" i="69"/>
  <c r="AX577" i="69"/>
  <c r="AX578" i="69"/>
  <c r="AX579" i="69"/>
  <c r="AX580" i="69"/>
  <c r="AX581" i="69"/>
  <c r="AX582" i="69"/>
  <c r="AX583" i="69"/>
  <c r="AX584" i="69"/>
  <c r="AX585" i="69"/>
  <c r="AX586" i="69"/>
  <c r="AX587" i="69"/>
  <c r="AX588" i="69"/>
  <c r="AX589" i="69"/>
  <c r="AX590" i="69"/>
  <c r="AX591" i="69"/>
  <c r="AX592" i="69"/>
  <c r="AX593" i="69"/>
  <c r="AX594" i="69"/>
  <c r="AX595" i="69"/>
  <c r="AX596" i="69"/>
  <c r="AX597" i="69"/>
  <c r="AX598" i="69"/>
  <c r="AX599" i="69"/>
  <c r="AX600" i="69"/>
  <c r="AX601" i="69"/>
  <c r="AX602" i="69"/>
  <c r="AX603" i="69"/>
  <c r="AX604" i="69"/>
  <c r="AX605" i="69"/>
  <c r="AX606" i="69"/>
  <c r="AX607" i="69"/>
  <c r="AX608" i="69"/>
  <c r="AX609" i="69"/>
  <c r="AX610" i="69"/>
  <c r="AX611" i="69"/>
  <c r="AX612" i="69"/>
  <c r="AX613" i="69"/>
  <c r="AX614" i="69"/>
  <c r="AX615" i="69"/>
  <c r="AX616" i="69"/>
  <c r="AX617" i="69"/>
  <c r="AX618" i="69"/>
  <c r="AX619" i="69"/>
  <c r="AX620" i="69"/>
  <c r="AX621" i="69"/>
  <c r="AX622" i="69"/>
  <c r="AX623" i="69"/>
  <c r="AX624" i="69"/>
  <c r="AX625" i="69"/>
  <c r="AX626" i="69"/>
  <c r="AX627" i="69"/>
  <c r="AX628" i="69"/>
  <c r="AX629" i="69"/>
  <c r="AX630" i="69"/>
  <c r="AX631" i="69"/>
  <c r="AX632" i="69"/>
  <c r="AX633" i="69"/>
  <c r="AX634" i="69"/>
  <c r="AX635" i="69"/>
  <c r="AX636" i="69"/>
  <c r="AX637" i="69"/>
  <c r="AX638" i="69"/>
  <c r="AX639" i="69"/>
  <c r="AX640" i="69"/>
  <c r="AX641" i="69"/>
  <c r="AX642" i="69"/>
  <c r="AX643" i="69"/>
  <c r="AX644" i="69"/>
  <c r="AX645" i="69"/>
  <c r="AX646" i="69"/>
  <c r="AX647" i="69"/>
  <c r="AX648" i="69"/>
  <c r="AX649" i="69"/>
  <c r="AX650" i="69"/>
  <c r="AX651" i="69"/>
  <c r="AX652" i="69"/>
  <c r="AX653" i="69"/>
  <c r="AX654" i="69"/>
  <c r="AX655" i="69"/>
  <c r="AX656" i="69"/>
  <c r="AX657" i="69"/>
  <c r="AX658" i="69"/>
  <c r="AX659" i="69"/>
  <c r="AX660" i="69"/>
  <c r="AX661" i="69"/>
  <c r="AX662" i="69"/>
  <c r="AX663" i="69"/>
  <c r="AX664" i="69"/>
  <c r="AX665" i="69"/>
  <c r="AX666" i="69"/>
  <c r="AX667" i="69"/>
  <c r="AX668" i="69"/>
  <c r="AX669" i="69"/>
  <c r="AX670" i="69"/>
  <c r="AX671" i="69"/>
  <c r="AX672" i="69"/>
  <c r="AX673" i="69"/>
  <c r="AX674" i="69"/>
  <c r="AX675" i="69"/>
  <c r="AX676" i="69"/>
  <c r="AX677" i="69"/>
  <c r="AX678" i="69"/>
  <c r="AX679" i="69"/>
  <c r="AX680" i="69"/>
  <c r="AX681" i="69"/>
  <c r="AX682" i="69"/>
  <c r="AX683" i="69"/>
  <c r="AX684" i="69"/>
  <c r="AX685" i="69"/>
  <c r="AX686" i="69"/>
  <c r="AX687" i="69"/>
  <c r="AX688" i="69"/>
  <c r="AX689" i="69"/>
  <c r="AX690" i="69"/>
  <c r="AX691" i="69"/>
  <c r="AX692" i="69"/>
  <c r="AX693" i="69"/>
  <c r="AX694" i="69"/>
  <c r="AX695" i="69"/>
  <c r="AX696" i="69"/>
  <c r="AX697" i="69"/>
  <c r="AX698" i="69"/>
  <c r="AX699" i="69"/>
  <c r="AX700" i="69"/>
  <c r="AX701" i="69"/>
  <c r="AX702" i="69"/>
  <c r="AX703" i="69"/>
  <c r="AX704" i="69"/>
  <c r="AX705" i="69"/>
  <c r="AX706" i="69"/>
  <c r="AX707" i="69"/>
  <c r="AX708" i="69"/>
  <c r="AX709" i="69"/>
  <c r="AX710" i="69"/>
  <c r="AX711" i="69"/>
  <c r="AX712" i="69"/>
  <c r="AX713" i="69"/>
  <c r="AX714" i="69"/>
  <c r="AX715" i="69"/>
  <c r="AX716" i="69"/>
  <c r="AX717" i="69"/>
  <c r="AX718" i="69"/>
  <c r="AX719" i="69"/>
  <c r="AX720" i="69"/>
  <c r="AX721" i="69"/>
  <c r="AX722" i="69"/>
  <c r="AX723" i="69"/>
  <c r="AX724" i="69"/>
  <c r="AX725" i="69"/>
  <c r="AX726" i="69"/>
  <c r="AX727" i="69"/>
  <c r="AX728" i="69"/>
  <c r="AX729" i="69"/>
  <c r="AX730" i="69"/>
  <c r="AX731" i="69"/>
  <c r="AX732" i="69"/>
  <c r="AX733" i="69"/>
  <c r="AX734" i="69"/>
  <c r="AX735" i="69"/>
  <c r="AX736" i="69"/>
  <c r="AX737" i="69"/>
  <c r="AX738" i="69"/>
  <c r="AX739" i="69"/>
  <c r="AX740" i="69"/>
  <c r="AX741" i="69"/>
  <c r="AX742" i="69"/>
  <c r="AX743" i="69"/>
  <c r="AX744" i="69"/>
  <c r="AX745" i="69"/>
  <c r="AX746" i="69"/>
  <c r="AX747" i="69"/>
  <c r="AX748" i="69"/>
  <c r="AX749" i="69"/>
  <c r="AX750" i="69"/>
  <c r="AX751" i="69"/>
  <c r="AX752" i="69"/>
  <c r="AX753" i="69"/>
  <c r="AX754" i="69"/>
  <c r="AX755" i="69"/>
  <c r="AX756" i="69"/>
  <c r="AX757" i="69"/>
  <c r="AX758" i="69"/>
  <c r="AX759" i="69"/>
  <c r="AX760" i="69"/>
  <c r="AX761" i="69"/>
  <c r="AX762" i="69"/>
  <c r="AX763" i="69"/>
  <c r="AX764" i="69"/>
  <c r="AX765" i="69"/>
  <c r="AX766" i="69"/>
  <c r="AX767" i="69"/>
  <c r="AX768" i="69"/>
  <c r="AX769" i="69"/>
  <c r="AX770" i="69"/>
  <c r="AX771" i="69"/>
  <c r="AX772" i="69"/>
  <c r="AX773" i="69"/>
  <c r="AX774" i="69"/>
  <c r="AX775" i="69"/>
  <c r="AX776" i="69"/>
  <c r="AX777" i="69"/>
  <c r="AX778" i="69"/>
  <c r="AX779" i="69"/>
  <c r="AX780" i="69"/>
  <c r="AX781" i="69"/>
  <c r="AX782" i="69"/>
  <c r="AX783" i="69"/>
  <c r="AX784" i="69"/>
  <c r="AX785" i="69"/>
  <c r="AX786" i="69"/>
  <c r="AX787" i="69"/>
  <c r="AX788" i="69"/>
  <c r="AX789" i="69"/>
  <c r="AX790" i="69"/>
  <c r="AX791" i="69"/>
  <c r="AX792" i="69"/>
  <c r="AX793" i="69"/>
  <c r="AX794" i="69"/>
  <c r="AX795" i="69"/>
  <c r="AX796" i="69"/>
  <c r="AX797" i="69"/>
  <c r="AX798" i="69"/>
  <c r="AX799" i="69"/>
  <c r="AX800" i="69"/>
  <c r="AX801" i="69"/>
  <c r="AX802" i="69"/>
  <c r="AX803" i="69"/>
  <c r="AX804" i="69"/>
  <c r="AX805" i="69"/>
  <c r="AX806" i="69"/>
  <c r="AX807" i="69"/>
  <c r="AX808" i="69"/>
  <c r="AX809" i="69"/>
  <c r="AX810" i="69"/>
  <c r="AX811" i="69"/>
  <c r="AX812" i="69"/>
  <c r="AX813" i="69"/>
  <c r="AX814" i="69"/>
  <c r="AX815" i="69"/>
  <c r="AX816" i="69"/>
  <c r="AX817" i="69"/>
  <c r="AX818" i="69"/>
  <c r="AX819" i="69"/>
  <c r="AX820" i="69"/>
  <c r="AX821" i="69"/>
  <c r="AX822" i="69"/>
  <c r="AX823" i="69"/>
  <c r="AX824" i="69"/>
  <c r="AX825" i="69"/>
  <c r="AX826" i="69"/>
  <c r="AX827" i="69"/>
  <c r="AX828" i="69"/>
  <c r="AX829" i="69"/>
  <c r="AX830" i="69"/>
  <c r="AX831" i="69"/>
  <c r="AX832" i="69"/>
  <c r="AX833" i="69"/>
  <c r="AX834" i="69"/>
  <c r="AX835" i="69"/>
  <c r="AX836" i="69"/>
  <c r="AX837" i="69"/>
  <c r="AX838" i="69"/>
  <c r="AX839" i="69"/>
  <c r="AX840" i="69"/>
  <c r="AX841" i="69"/>
  <c r="AX842" i="69"/>
  <c r="AX843" i="69"/>
  <c r="AX844" i="69"/>
  <c r="AX845" i="69"/>
  <c r="AX846" i="69"/>
  <c r="AX847" i="69"/>
  <c r="AX848" i="69"/>
  <c r="AX849" i="69"/>
  <c r="AX850" i="69"/>
  <c r="AX851" i="69"/>
  <c r="AX852" i="69"/>
  <c r="AX853" i="69"/>
  <c r="AX854" i="69"/>
  <c r="AX855" i="69"/>
  <c r="AX856" i="69"/>
  <c r="AX857" i="69"/>
  <c r="AX858" i="69"/>
  <c r="AX859" i="69"/>
  <c r="AX860" i="69"/>
  <c r="AX861" i="69"/>
  <c r="AX862" i="69"/>
  <c r="AX863" i="69"/>
  <c r="AX864" i="69"/>
  <c r="AX865" i="69"/>
  <c r="AX866" i="69"/>
  <c r="AX867" i="69"/>
  <c r="AX868" i="69"/>
  <c r="AX869" i="69"/>
  <c r="AX870" i="69"/>
  <c r="AX871" i="69"/>
  <c r="AX872" i="69"/>
  <c r="AX873" i="69"/>
  <c r="AX874" i="69"/>
  <c r="AX875" i="69"/>
  <c r="AX876" i="69"/>
  <c r="AX877" i="69"/>
  <c r="AX878" i="69"/>
  <c r="AX879" i="69"/>
  <c r="AX880" i="69"/>
  <c r="AX881" i="69"/>
  <c r="AX882" i="69"/>
  <c r="AX883" i="69"/>
  <c r="AX884" i="69"/>
  <c r="AX885" i="69"/>
  <c r="AX886" i="69"/>
  <c r="AX887" i="69"/>
  <c r="AX888" i="69"/>
  <c r="AX889" i="69"/>
  <c r="AX890" i="69"/>
  <c r="AX891" i="69"/>
  <c r="AX892" i="69"/>
  <c r="AX893" i="69"/>
  <c r="AX894" i="69"/>
  <c r="AX895" i="69"/>
  <c r="AX896" i="69"/>
  <c r="AX897" i="69"/>
  <c r="AX898" i="69"/>
  <c r="AX899" i="69"/>
  <c r="AX900" i="69"/>
  <c r="AX901" i="69"/>
  <c r="AX902" i="69"/>
  <c r="AX903" i="69"/>
  <c r="AX904" i="69"/>
  <c r="AX905" i="69"/>
  <c r="AX906" i="69"/>
  <c r="AX907" i="69"/>
  <c r="AX908" i="69"/>
  <c r="AX909" i="69"/>
  <c r="AX910" i="69"/>
  <c r="AX911" i="69"/>
  <c r="AX912" i="69"/>
  <c r="AX913" i="69"/>
  <c r="AX914" i="69"/>
  <c r="AX915" i="69"/>
  <c r="AX916" i="69"/>
  <c r="AX917" i="69"/>
  <c r="AX918" i="69"/>
  <c r="AX919" i="69"/>
  <c r="AX920" i="69"/>
  <c r="AX921" i="69"/>
  <c r="AX922" i="69"/>
  <c r="AX923" i="69"/>
  <c r="AX924" i="69"/>
  <c r="AX925" i="69"/>
  <c r="AX926" i="69"/>
  <c r="AX927" i="69"/>
  <c r="AX928" i="69"/>
  <c r="AX929" i="69"/>
  <c r="AX930" i="69"/>
  <c r="AX931" i="69"/>
  <c r="AX932" i="69"/>
  <c r="AX933" i="69"/>
  <c r="AX934" i="69"/>
  <c r="AX935" i="69"/>
  <c r="AX936" i="69"/>
  <c r="AX937" i="69"/>
  <c r="AX938" i="69"/>
  <c r="AX939" i="69"/>
  <c r="AX940" i="69"/>
  <c r="AX941" i="69"/>
  <c r="AX942" i="69"/>
  <c r="AX943" i="69"/>
  <c r="AX944" i="69"/>
  <c r="AX945" i="69"/>
  <c r="AX946" i="69"/>
  <c r="AX947" i="69"/>
  <c r="AX948" i="69"/>
  <c r="AX949" i="69"/>
  <c r="AX950" i="69"/>
  <c r="AX951" i="69"/>
  <c r="AX952" i="69"/>
  <c r="AX953" i="69"/>
  <c r="AX954" i="69"/>
  <c r="AX955" i="69"/>
  <c r="AX956" i="69"/>
  <c r="AX957" i="69"/>
  <c r="AX958" i="69"/>
  <c r="AX959" i="69"/>
  <c r="AX960" i="69"/>
  <c r="AX961" i="69"/>
  <c r="AX962" i="69"/>
  <c r="AX963" i="69"/>
  <c r="AX964" i="69"/>
  <c r="AX965" i="69"/>
  <c r="AX966" i="69"/>
  <c r="AX967" i="69"/>
  <c r="AX968" i="69"/>
  <c r="AX969" i="69"/>
  <c r="AX970" i="69"/>
  <c r="AX971" i="69"/>
  <c r="AX972" i="69"/>
  <c r="AX973" i="69"/>
  <c r="AX974" i="69"/>
  <c r="AX975" i="69"/>
  <c r="AX976" i="69"/>
  <c r="AX977" i="69"/>
  <c r="AX978" i="69"/>
  <c r="AX979" i="69"/>
  <c r="AX980" i="69"/>
  <c r="AX981" i="69"/>
  <c r="AX982" i="69"/>
  <c r="AX983" i="69"/>
  <c r="AX984" i="69"/>
  <c r="AX985" i="69"/>
  <c r="AX986" i="69"/>
  <c r="AX987" i="69"/>
  <c r="AX988" i="69"/>
  <c r="AX989" i="69"/>
  <c r="AX990" i="69"/>
  <c r="AX991" i="69"/>
  <c r="AX992" i="69"/>
  <c r="AX993" i="69"/>
  <c r="AX994" i="69"/>
  <c r="AX995" i="69"/>
  <c r="AX996" i="69"/>
  <c r="AX997" i="69"/>
  <c r="AX998" i="69"/>
  <c r="AX999" i="69"/>
  <c r="AX1000" i="69"/>
  <c r="AX8" i="69"/>
  <c r="AW38" i="69"/>
  <c r="AW37" i="69"/>
  <c r="AW36" i="69"/>
  <c r="AW35" i="69"/>
  <c r="AW34" i="69"/>
  <c r="AV38" i="69"/>
  <c r="AV37" i="69"/>
  <c r="AV36" i="69"/>
  <c r="AV35" i="69"/>
  <c r="AV34" i="69"/>
  <c r="AW31" i="69"/>
  <c r="AW30" i="69"/>
  <c r="AW29" i="69"/>
  <c r="AW28" i="69"/>
  <c r="AW27" i="69"/>
  <c r="AW26" i="69"/>
  <c r="AW25" i="69"/>
  <c r="AW24" i="69"/>
  <c r="AV31" i="69"/>
  <c r="AV30" i="69"/>
  <c r="AV29" i="69"/>
  <c r="AV28" i="69"/>
  <c r="AV27" i="69"/>
  <c r="AV26" i="69"/>
  <c r="AV25" i="69"/>
  <c r="AV24" i="69"/>
  <c r="AN5" i="69"/>
  <c r="AN6" i="69"/>
  <c r="AN7" i="69"/>
  <c r="AN8" i="69"/>
  <c r="AN9" i="69"/>
  <c r="AN10" i="69"/>
  <c r="AN11" i="69"/>
  <c r="AN12" i="69"/>
  <c r="AN13" i="69"/>
  <c r="AN14" i="69"/>
  <c r="AN15" i="69"/>
  <c r="AN16" i="69"/>
  <c r="AN17" i="69"/>
  <c r="AN18" i="69"/>
  <c r="AN19" i="69"/>
  <c r="AN20" i="69"/>
  <c r="AN21" i="69"/>
  <c r="AN22" i="69"/>
  <c r="AN23" i="69"/>
  <c r="AN24" i="69"/>
  <c r="AN25" i="69"/>
  <c r="AN26" i="69"/>
  <c r="AN27" i="69"/>
  <c r="AN28" i="69"/>
  <c r="AN29" i="69"/>
  <c r="AN30" i="69"/>
  <c r="AN31" i="69"/>
  <c r="AN32" i="69"/>
  <c r="AN33" i="69"/>
  <c r="AN34" i="69"/>
  <c r="AN35" i="69"/>
  <c r="AN36" i="69"/>
  <c r="AN37" i="69"/>
  <c r="AN38" i="69"/>
  <c r="AN39" i="69"/>
  <c r="AN40" i="69"/>
  <c r="AN41" i="69"/>
  <c r="AN42" i="69"/>
  <c r="AN43" i="69"/>
  <c r="AN44" i="69"/>
  <c r="AN45" i="69"/>
  <c r="AN46" i="69"/>
  <c r="AN47" i="69"/>
  <c r="AN48" i="69"/>
  <c r="AN49" i="69"/>
  <c r="AN50" i="69"/>
  <c r="AN51" i="69"/>
  <c r="AN52" i="69"/>
  <c r="AN53" i="69"/>
  <c r="AN54" i="69"/>
  <c r="AN55" i="69"/>
  <c r="AN56" i="69"/>
  <c r="AN57" i="69"/>
  <c r="AN58" i="69"/>
  <c r="AN59" i="69"/>
  <c r="AN60" i="69"/>
  <c r="AN61" i="69"/>
  <c r="AN62" i="69"/>
  <c r="AN63" i="69"/>
  <c r="AN64" i="69"/>
  <c r="AN65" i="69"/>
  <c r="AN66" i="69"/>
  <c r="AN67" i="69"/>
  <c r="AN68" i="69"/>
  <c r="AN69" i="69"/>
  <c r="AN70" i="69"/>
  <c r="AN71" i="69"/>
  <c r="AN72" i="69"/>
  <c r="AN73" i="69"/>
  <c r="AN74" i="69"/>
  <c r="AN75" i="69"/>
  <c r="AN76" i="69"/>
  <c r="AN77" i="69"/>
  <c r="AN78" i="69"/>
  <c r="AN79" i="69"/>
  <c r="AN80" i="69"/>
  <c r="AN81" i="69"/>
  <c r="AN82" i="69"/>
  <c r="AN83" i="69"/>
  <c r="AN84" i="69"/>
  <c r="AN85" i="69"/>
  <c r="AN86" i="69"/>
  <c r="AN87" i="69"/>
  <c r="AN88" i="69"/>
  <c r="AN89" i="69"/>
  <c r="AN90" i="69"/>
  <c r="AN91" i="69"/>
  <c r="AN92" i="69"/>
  <c r="AN93" i="69"/>
  <c r="AN94" i="69"/>
  <c r="AN95" i="69"/>
  <c r="AN96" i="69"/>
  <c r="AN97" i="69"/>
  <c r="AN98" i="69"/>
  <c r="AN99" i="69"/>
  <c r="AN100" i="69"/>
  <c r="AN101" i="69"/>
  <c r="AN102" i="69"/>
  <c r="AN103" i="69"/>
  <c r="AN104" i="69"/>
  <c r="AN105" i="69"/>
  <c r="AN106" i="69"/>
  <c r="AN107" i="69"/>
  <c r="AN108" i="69"/>
  <c r="AN109" i="69"/>
  <c r="AN110" i="69"/>
  <c r="AN111" i="69"/>
  <c r="AN112" i="69"/>
  <c r="AN113" i="69"/>
  <c r="AN114" i="69"/>
  <c r="AN115" i="69"/>
  <c r="AN116" i="69"/>
  <c r="AN117" i="69"/>
  <c r="AN118" i="69"/>
  <c r="AN119" i="69"/>
  <c r="AN120" i="69"/>
  <c r="AN121" i="69"/>
  <c r="AN122" i="69"/>
  <c r="AN123" i="69"/>
  <c r="AN124" i="69"/>
  <c r="AN125" i="69"/>
  <c r="AN126" i="69"/>
  <c r="AN127" i="69"/>
  <c r="AN128" i="69"/>
  <c r="AN129" i="69"/>
  <c r="AN130" i="69"/>
  <c r="AN131" i="69"/>
  <c r="AN132" i="69"/>
  <c r="AN133" i="69"/>
  <c r="AN134" i="69"/>
  <c r="AN135" i="69"/>
  <c r="AN136" i="69"/>
  <c r="AN137" i="69"/>
  <c r="AN138" i="69"/>
  <c r="AN139" i="69"/>
  <c r="AN140" i="69"/>
  <c r="AN141" i="69"/>
  <c r="AN142" i="69"/>
  <c r="AN143" i="69"/>
  <c r="AN144" i="69"/>
  <c r="AN145" i="69"/>
  <c r="AN146" i="69"/>
  <c r="AN147" i="69"/>
  <c r="AN148" i="69"/>
  <c r="AN149" i="69"/>
  <c r="AN150" i="69"/>
  <c r="AN151" i="69"/>
  <c r="AN152" i="69"/>
  <c r="AN153" i="69"/>
  <c r="AN154" i="69"/>
  <c r="AN155" i="69"/>
  <c r="AN156" i="69"/>
  <c r="AN157" i="69"/>
  <c r="AN158" i="69"/>
  <c r="AN159" i="69"/>
  <c r="AN160" i="69"/>
  <c r="AN161" i="69"/>
  <c r="AN162" i="69"/>
  <c r="AN163" i="69"/>
  <c r="AN164" i="69"/>
  <c r="AN165" i="69"/>
  <c r="AN166" i="69"/>
  <c r="AN167" i="69"/>
  <c r="AN168" i="69"/>
  <c r="AN169" i="69"/>
  <c r="AN170" i="69"/>
  <c r="AN171" i="69"/>
  <c r="AN172" i="69"/>
  <c r="AN173" i="69"/>
  <c r="AN174" i="69"/>
  <c r="AN175" i="69"/>
  <c r="AN176" i="69"/>
  <c r="AN177" i="69"/>
  <c r="AN178" i="69"/>
  <c r="AN179" i="69"/>
  <c r="AN180" i="69"/>
  <c r="AN181" i="69"/>
  <c r="AN182" i="69"/>
  <c r="AN183" i="69"/>
  <c r="AN184" i="69"/>
  <c r="AN185" i="69"/>
  <c r="AN186" i="69"/>
  <c r="AN187" i="69"/>
  <c r="AN188" i="69"/>
  <c r="AN189" i="69"/>
  <c r="AN190" i="69"/>
  <c r="AN191" i="69"/>
  <c r="AN192" i="69"/>
  <c r="AN193" i="69"/>
  <c r="AN194" i="69"/>
  <c r="AN195" i="69"/>
  <c r="AN196" i="69"/>
  <c r="AN197" i="69"/>
  <c r="AN198" i="69"/>
  <c r="AN199" i="69"/>
  <c r="AN200" i="69"/>
  <c r="AN201" i="69"/>
  <c r="AN202" i="69"/>
  <c r="AN203" i="69"/>
  <c r="AN204" i="69"/>
  <c r="AN205" i="69"/>
  <c r="AN206" i="69"/>
  <c r="AN207" i="69"/>
  <c r="AN208" i="69"/>
  <c r="AN209" i="69"/>
  <c r="AN210" i="69"/>
  <c r="AN211" i="69"/>
  <c r="AN212" i="69"/>
  <c r="AN213" i="69"/>
  <c r="AN214" i="69"/>
  <c r="AN215" i="69"/>
  <c r="AN216" i="69"/>
  <c r="AN217" i="69"/>
  <c r="AN218" i="69"/>
  <c r="AN219" i="69"/>
  <c r="AN220" i="69"/>
  <c r="AN221" i="69"/>
  <c r="AN222" i="69"/>
  <c r="AN223" i="69"/>
  <c r="AN224" i="69"/>
  <c r="AN225" i="69"/>
  <c r="AN226" i="69"/>
  <c r="AN227" i="69"/>
  <c r="AN228" i="69"/>
  <c r="AN229" i="69"/>
  <c r="AN230" i="69"/>
  <c r="AN231" i="69"/>
  <c r="AN232" i="69"/>
  <c r="AN233" i="69"/>
  <c r="AN234" i="69"/>
  <c r="AN235" i="69"/>
  <c r="AN236" i="69"/>
  <c r="AN237" i="69"/>
  <c r="AN238" i="69"/>
  <c r="AN239" i="69"/>
  <c r="AN240" i="69"/>
  <c r="AN241" i="69"/>
  <c r="AN242" i="69"/>
  <c r="AN243" i="69"/>
  <c r="AN244" i="69"/>
  <c r="AN245" i="69"/>
  <c r="AN246" i="69"/>
  <c r="AN247" i="69"/>
  <c r="AN248" i="69"/>
  <c r="AN249" i="69"/>
  <c r="AN250" i="69"/>
  <c r="AN251" i="69"/>
  <c r="AN252" i="69"/>
  <c r="AN253" i="69"/>
  <c r="AN254" i="69"/>
  <c r="AN255" i="69"/>
  <c r="AN256" i="69"/>
  <c r="AN257" i="69"/>
  <c r="AN258" i="69"/>
  <c r="AN259" i="69"/>
  <c r="AN260" i="69"/>
  <c r="AN261" i="69"/>
  <c r="AN262" i="69"/>
  <c r="AN263" i="69"/>
  <c r="AN264" i="69"/>
  <c r="AN265" i="69"/>
  <c r="AN266" i="69"/>
  <c r="AN267" i="69"/>
  <c r="AN268" i="69"/>
  <c r="AN269" i="69"/>
  <c r="AN270" i="69"/>
  <c r="AN271" i="69"/>
  <c r="AN272" i="69"/>
  <c r="AN273" i="69"/>
  <c r="AN274" i="69"/>
  <c r="AN275" i="69"/>
  <c r="AN276" i="69"/>
  <c r="AN277" i="69"/>
  <c r="AN278" i="69"/>
  <c r="AN279" i="69"/>
  <c r="AN280" i="69"/>
  <c r="AN281" i="69"/>
  <c r="AN282" i="69"/>
  <c r="AN283" i="69"/>
  <c r="AN284" i="69"/>
  <c r="AN285" i="69"/>
  <c r="AN286" i="69"/>
  <c r="AN287" i="69"/>
  <c r="AN288" i="69"/>
  <c r="AN289" i="69"/>
  <c r="AN290" i="69"/>
  <c r="AN291" i="69"/>
  <c r="AN292" i="69"/>
  <c r="AN293" i="69"/>
  <c r="AN294" i="69"/>
  <c r="AN295" i="69"/>
  <c r="AN296" i="69"/>
  <c r="AN297" i="69"/>
  <c r="AN298" i="69"/>
  <c r="AN299" i="69"/>
  <c r="AN300" i="69"/>
  <c r="AN301" i="69"/>
  <c r="AN302" i="69"/>
  <c r="AN303" i="69"/>
  <c r="AN304" i="69"/>
  <c r="AN305" i="69"/>
  <c r="AN306" i="69"/>
  <c r="AN307" i="69"/>
  <c r="AN308" i="69"/>
  <c r="AN309" i="69"/>
  <c r="AN310" i="69"/>
  <c r="AN311" i="69"/>
  <c r="AN312" i="69"/>
  <c r="AN313" i="69"/>
  <c r="AN314" i="69"/>
  <c r="AN315" i="69"/>
  <c r="AN316" i="69"/>
  <c r="AN317" i="69"/>
  <c r="AN318" i="69"/>
  <c r="AN319" i="69"/>
  <c r="AN320" i="69"/>
  <c r="AN321" i="69"/>
  <c r="AN322" i="69"/>
  <c r="AN323" i="69"/>
  <c r="AN324" i="69"/>
  <c r="AN325" i="69"/>
  <c r="AN326" i="69"/>
  <c r="AN327" i="69"/>
  <c r="AN328" i="69"/>
  <c r="AN329" i="69"/>
  <c r="AN330" i="69"/>
  <c r="AN331" i="69"/>
  <c r="AN332" i="69"/>
  <c r="AN333" i="69"/>
  <c r="AN334" i="69"/>
  <c r="AN335" i="69"/>
  <c r="AN336" i="69"/>
  <c r="AN337" i="69"/>
  <c r="AN338" i="69"/>
  <c r="AN339" i="69"/>
  <c r="AN340" i="69"/>
  <c r="AN341" i="69"/>
  <c r="AN342" i="69"/>
  <c r="AN343" i="69"/>
  <c r="AN344" i="69"/>
  <c r="AN345" i="69"/>
  <c r="AN346" i="69"/>
  <c r="AN347" i="69"/>
  <c r="AN348" i="69"/>
  <c r="AN349" i="69"/>
  <c r="AN350" i="69"/>
  <c r="AN351" i="69"/>
  <c r="AN352" i="69"/>
  <c r="AN353" i="69"/>
  <c r="AN354" i="69"/>
  <c r="AN355" i="69"/>
  <c r="AN356" i="69"/>
  <c r="AN357" i="69"/>
  <c r="AN358" i="69"/>
  <c r="AN359" i="69"/>
  <c r="AN360" i="69"/>
  <c r="AN361" i="69"/>
  <c r="AN362" i="69"/>
  <c r="AN363" i="69"/>
  <c r="AN364" i="69"/>
  <c r="AN365" i="69"/>
  <c r="AN366" i="69"/>
  <c r="AN367" i="69"/>
  <c r="AN368" i="69"/>
  <c r="AN369" i="69"/>
  <c r="AN370" i="69"/>
  <c r="AN371" i="69"/>
  <c r="AN372" i="69"/>
  <c r="AN373" i="69"/>
  <c r="AN374" i="69"/>
  <c r="AN375" i="69"/>
  <c r="AN376" i="69"/>
  <c r="AN377" i="69"/>
  <c r="AN378" i="69"/>
  <c r="AN379" i="69"/>
  <c r="AN380" i="69"/>
  <c r="AN381" i="69"/>
  <c r="AN382" i="69"/>
  <c r="AN383" i="69"/>
  <c r="AN384" i="69"/>
  <c r="AN385" i="69"/>
  <c r="AN386" i="69"/>
  <c r="AN387" i="69"/>
  <c r="AN388" i="69"/>
  <c r="AN389" i="69"/>
  <c r="AN390" i="69"/>
  <c r="AN391" i="69"/>
  <c r="AN392" i="69"/>
  <c r="AN393" i="69"/>
  <c r="AN394" i="69"/>
  <c r="AN395" i="69"/>
  <c r="AN396" i="69"/>
  <c r="AN397" i="69"/>
  <c r="AN398" i="69"/>
  <c r="AN399" i="69"/>
  <c r="AN400" i="69"/>
  <c r="AN401" i="69"/>
  <c r="AN402" i="69"/>
  <c r="AN403" i="69"/>
  <c r="AN404" i="69"/>
  <c r="AN405" i="69"/>
  <c r="AN406" i="69"/>
  <c r="AN407" i="69"/>
  <c r="AN408" i="69"/>
  <c r="AN409" i="69"/>
  <c r="AN410" i="69"/>
  <c r="AN411" i="69"/>
  <c r="AN412" i="69"/>
  <c r="AN413" i="69"/>
  <c r="AN414" i="69"/>
  <c r="AN415" i="69"/>
  <c r="AN416" i="69"/>
  <c r="AN417" i="69"/>
  <c r="AN418" i="69"/>
  <c r="AN419" i="69"/>
  <c r="AN420" i="69"/>
  <c r="AN421" i="69"/>
  <c r="AN422" i="69"/>
  <c r="AN423" i="69"/>
  <c r="AN424" i="69"/>
  <c r="AN425" i="69"/>
  <c r="AN426" i="69"/>
  <c r="AN427" i="69"/>
  <c r="AN428" i="69"/>
  <c r="AN429" i="69"/>
  <c r="AN430" i="69"/>
  <c r="AN431" i="69"/>
  <c r="AN432" i="69"/>
  <c r="AN433" i="69"/>
  <c r="AN434" i="69"/>
  <c r="AN435" i="69"/>
  <c r="AN436" i="69"/>
  <c r="AN437" i="69"/>
  <c r="AN438" i="69"/>
  <c r="AN439" i="69"/>
  <c r="AN440" i="69"/>
  <c r="AN441" i="69"/>
  <c r="AN442" i="69"/>
  <c r="AN443" i="69"/>
  <c r="AN444" i="69"/>
  <c r="AN445" i="69"/>
  <c r="AN446" i="69"/>
  <c r="AN447" i="69"/>
  <c r="AN448" i="69"/>
  <c r="AN449" i="69"/>
  <c r="AN450" i="69"/>
  <c r="AN451" i="69"/>
  <c r="AN452" i="69"/>
  <c r="AN453" i="69"/>
  <c r="AN454" i="69"/>
  <c r="AN455" i="69"/>
  <c r="AN456" i="69"/>
  <c r="AN457" i="69"/>
  <c r="AN458" i="69"/>
  <c r="AN459" i="69"/>
  <c r="AN460" i="69"/>
  <c r="AN461" i="69"/>
  <c r="AN462" i="69"/>
  <c r="AN463" i="69"/>
  <c r="AN464" i="69"/>
  <c r="AN465" i="69"/>
  <c r="AN466" i="69"/>
  <c r="AN467" i="69"/>
  <c r="AN468" i="69"/>
  <c r="AN469" i="69"/>
  <c r="AN470" i="69"/>
  <c r="AN471" i="69"/>
  <c r="AN472" i="69"/>
  <c r="AN473" i="69"/>
  <c r="AN474" i="69"/>
  <c r="AN475" i="69"/>
  <c r="AN476" i="69"/>
  <c r="AN477" i="69"/>
  <c r="AN478" i="69"/>
  <c r="AN479" i="69"/>
  <c r="AN480" i="69"/>
  <c r="AN481" i="69"/>
  <c r="AN482" i="69"/>
  <c r="AN483" i="69"/>
  <c r="AN484" i="69"/>
  <c r="AN485" i="69"/>
  <c r="AN486" i="69"/>
  <c r="AN487" i="69"/>
  <c r="AN488" i="69"/>
  <c r="AN489" i="69"/>
  <c r="AN490" i="69"/>
  <c r="AN491" i="69"/>
  <c r="AN492" i="69"/>
  <c r="AN493" i="69"/>
  <c r="AN494" i="69"/>
  <c r="AN495" i="69"/>
  <c r="AN496" i="69"/>
  <c r="AN497" i="69"/>
  <c r="AN498" i="69"/>
  <c r="AN499" i="69"/>
  <c r="AN500" i="69"/>
  <c r="AN501" i="69"/>
  <c r="AN502" i="69"/>
  <c r="AN503" i="69"/>
  <c r="AN504" i="69"/>
  <c r="AN505" i="69"/>
  <c r="AN506" i="69"/>
  <c r="AN507" i="69"/>
  <c r="AN508" i="69"/>
  <c r="AN509" i="69"/>
  <c r="AN510" i="69"/>
  <c r="AN511" i="69"/>
  <c r="AN512" i="69"/>
  <c r="AN513" i="69"/>
  <c r="AN514" i="69"/>
  <c r="AN515" i="69"/>
  <c r="AN516" i="69"/>
  <c r="AN517" i="69"/>
  <c r="AN518" i="69"/>
  <c r="AN519" i="69"/>
  <c r="AN520" i="69"/>
  <c r="AN521" i="69"/>
  <c r="AN522" i="69"/>
  <c r="AN523" i="69"/>
  <c r="AN524" i="69"/>
  <c r="AN525" i="69"/>
  <c r="AN526" i="69"/>
  <c r="AN527" i="69"/>
  <c r="AN528" i="69"/>
  <c r="AN529" i="69"/>
  <c r="AN530" i="69"/>
  <c r="AN531" i="69"/>
  <c r="AN532" i="69"/>
  <c r="AN533" i="69"/>
  <c r="AN534" i="69"/>
  <c r="AN535" i="69"/>
  <c r="AN536" i="69"/>
  <c r="AN537" i="69"/>
  <c r="AN538" i="69"/>
  <c r="AN539" i="69"/>
  <c r="AN540" i="69"/>
  <c r="AN541" i="69"/>
  <c r="AN542" i="69"/>
  <c r="AN543" i="69"/>
  <c r="AN544" i="69"/>
  <c r="AN545" i="69"/>
  <c r="AN546" i="69"/>
  <c r="AN547" i="69"/>
  <c r="AN548" i="69"/>
  <c r="AN549" i="69"/>
  <c r="AN550" i="69"/>
  <c r="AN551" i="69"/>
  <c r="AN552" i="69"/>
  <c r="AN553" i="69"/>
  <c r="AN554" i="69"/>
  <c r="AN555" i="69"/>
  <c r="AN556" i="69"/>
  <c r="AN557" i="69"/>
  <c r="AN558" i="69"/>
  <c r="AN559" i="69"/>
  <c r="AN560" i="69"/>
  <c r="AN561" i="69"/>
  <c r="AN562" i="69"/>
  <c r="AN563" i="69"/>
  <c r="AN564" i="69"/>
  <c r="AN565" i="69"/>
  <c r="AN566" i="69"/>
  <c r="AN567" i="69"/>
  <c r="AN568" i="69"/>
  <c r="AN569" i="69"/>
  <c r="AN570" i="69"/>
  <c r="AN571" i="69"/>
  <c r="AN572" i="69"/>
  <c r="AN573" i="69"/>
  <c r="AN574" i="69"/>
  <c r="AN575" i="69"/>
  <c r="AN576" i="69"/>
  <c r="AN577" i="69"/>
  <c r="AN578" i="69"/>
  <c r="AN579" i="69"/>
  <c r="AN580" i="69"/>
  <c r="AN581" i="69"/>
  <c r="AN582" i="69"/>
  <c r="AN583" i="69"/>
  <c r="AN584" i="69"/>
  <c r="AN585" i="69"/>
  <c r="AN586" i="69"/>
  <c r="AN587" i="69"/>
  <c r="AN588" i="69"/>
  <c r="AN589" i="69"/>
  <c r="AN590" i="69"/>
  <c r="AN591" i="69"/>
  <c r="AN592" i="69"/>
  <c r="AN593" i="69"/>
  <c r="AN594" i="69"/>
  <c r="AN595" i="69"/>
  <c r="AN596" i="69"/>
  <c r="AN597" i="69"/>
  <c r="AN598" i="69"/>
  <c r="AN599" i="69"/>
  <c r="AN600" i="69"/>
  <c r="AN601" i="69"/>
  <c r="AN602" i="69"/>
  <c r="AN603" i="69"/>
  <c r="AN604" i="69"/>
  <c r="AN605" i="69"/>
  <c r="AN606" i="69"/>
  <c r="AN607" i="69"/>
  <c r="AN608" i="69"/>
  <c r="AN609" i="69"/>
  <c r="AN610" i="69"/>
  <c r="AN611" i="69"/>
  <c r="AN612" i="69"/>
  <c r="AN613" i="69"/>
  <c r="AN614" i="69"/>
  <c r="AN615" i="69"/>
  <c r="AN616" i="69"/>
  <c r="AN617" i="69"/>
  <c r="AN618" i="69"/>
  <c r="AN619" i="69"/>
  <c r="AN620" i="69"/>
  <c r="AN621" i="69"/>
  <c r="AN622" i="69"/>
  <c r="AN623" i="69"/>
  <c r="AN624" i="69"/>
  <c r="AN625" i="69"/>
  <c r="AN626" i="69"/>
  <c r="AN627" i="69"/>
  <c r="AS1032" i="68" s="1"/>
  <c r="AN628" i="69"/>
  <c r="AN629" i="69"/>
  <c r="AN630" i="69"/>
  <c r="AN631" i="69"/>
  <c r="AN632" i="69"/>
  <c r="AN633" i="69"/>
  <c r="AN634" i="69"/>
  <c r="AN635" i="69"/>
  <c r="AN636" i="69"/>
  <c r="AN637" i="69"/>
  <c r="AN638" i="69"/>
  <c r="AN639" i="69"/>
  <c r="AN640" i="69"/>
  <c r="AN641" i="69"/>
  <c r="AN642" i="69"/>
  <c r="AN643" i="69"/>
  <c r="AN644" i="69"/>
  <c r="AN645" i="69"/>
  <c r="AN646" i="69"/>
  <c r="AN647" i="69"/>
  <c r="AN648" i="69"/>
  <c r="AN649" i="69"/>
  <c r="AN650" i="69"/>
  <c r="AN651" i="69"/>
  <c r="AN652" i="69"/>
  <c r="AN653" i="69"/>
  <c r="AN654" i="69"/>
  <c r="AN655" i="69"/>
  <c r="AN656" i="69"/>
  <c r="AN657" i="69"/>
  <c r="AN658" i="69"/>
  <c r="AN659" i="69"/>
  <c r="AN660" i="69"/>
  <c r="AN661" i="69"/>
  <c r="AN662" i="69"/>
  <c r="AN663" i="69"/>
  <c r="AN664" i="69"/>
  <c r="AN665" i="69"/>
  <c r="AN666" i="69"/>
  <c r="AN667" i="69"/>
  <c r="AN668" i="69"/>
  <c r="AN669" i="69"/>
  <c r="AN670" i="69"/>
  <c r="AN671" i="69"/>
  <c r="AN672" i="69"/>
  <c r="AN673" i="69"/>
  <c r="AN674" i="69"/>
  <c r="AN675" i="69"/>
  <c r="AN676" i="69"/>
  <c r="AN677" i="69"/>
  <c r="AN678" i="69"/>
  <c r="AN679" i="69"/>
  <c r="AN680" i="69"/>
  <c r="AN681" i="69"/>
  <c r="AN682" i="69"/>
  <c r="AN683" i="69"/>
  <c r="AN684" i="69"/>
  <c r="AN685" i="69"/>
  <c r="AN686" i="69"/>
  <c r="AN687" i="69"/>
  <c r="AN688" i="69"/>
  <c r="AN689" i="69"/>
  <c r="AN690" i="69"/>
  <c r="AN691" i="69"/>
  <c r="AN692" i="69"/>
  <c r="AN693" i="69"/>
  <c r="AN694" i="69"/>
  <c r="AN695" i="69"/>
  <c r="AN696" i="69"/>
  <c r="AN697" i="69"/>
  <c r="AN698" i="69"/>
  <c r="AN699" i="69"/>
  <c r="AN700" i="69"/>
  <c r="AN701" i="69"/>
  <c r="AN702" i="69"/>
  <c r="AN703" i="69"/>
  <c r="AN704" i="69"/>
  <c r="AN705" i="69"/>
  <c r="AN706" i="69"/>
  <c r="AN707" i="69"/>
  <c r="AN708" i="69"/>
  <c r="AN709" i="69"/>
  <c r="AN710" i="69"/>
  <c r="AN711" i="69"/>
  <c r="AN712" i="69"/>
  <c r="AN713" i="69"/>
  <c r="AN714" i="69"/>
  <c r="AN715" i="69"/>
  <c r="AN716" i="69"/>
  <c r="AN717" i="69"/>
  <c r="AN718" i="69"/>
  <c r="AN719" i="69"/>
  <c r="AN720" i="69"/>
  <c r="AN721" i="69"/>
  <c r="AN722" i="69"/>
  <c r="AN723" i="69"/>
  <c r="AN724" i="69"/>
  <c r="AN725" i="69"/>
  <c r="AN726" i="69"/>
  <c r="AN727" i="69"/>
  <c r="AN728" i="69"/>
  <c r="AN729" i="69"/>
  <c r="AN730" i="69"/>
  <c r="AN731" i="69"/>
  <c r="AN732" i="69"/>
  <c r="AN733" i="69"/>
  <c r="AN734" i="69"/>
  <c r="AN735" i="69"/>
  <c r="AN736" i="69"/>
  <c r="AN737" i="69"/>
  <c r="AN738" i="69"/>
  <c r="AN739" i="69"/>
  <c r="AN740" i="69"/>
  <c r="AN741" i="69"/>
  <c r="AN742" i="69"/>
  <c r="AN743" i="69"/>
  <c r="AN744" i="69"/>
  <c r="AN745" i="69"/>
  <c r="AN746" i="69"/>
  <c r="AN747" i="69"/>
  <c r="AN748" i="69"/>
  <c r="AN749" i="69"/>
  <c r="AN750" i="69"/>
  <c r="AN751" i="69"/>
  <c r="AN752" i="69"/>
  <c r="AN753" i="69"/>
  <c r="AN754" i="69"/>
  <c r="AN755" i="69"/>
  <c r="AN756" i="69"/>
  <c r="AN757" i="69"/>
  <c r="AN758" i="69"/>
  <c r="AN759" i="69"/>
  <c r="AN760" i="69"/>
  <c r="AN761" i="69"/>
  <c r="AN762" i="69"/>
  <c r="AN763" i="69"/>
  <c r="AN764" i="69"/>
  <c r="AN765" i="69"/>
  <c r="AN766" i="69"/>
  <c r="AN767" i="69"/>
  <c r="AN768" i="69"/>
  <c r="AN769" i="69"/>
  <c r="AN770" i="69"/>
  <c r="AN771" i="69"/>
  <c r="AN772" i="69"/>
  <c r="AN773" i="69"/>
  <c r="AN774" i="69"/>
  <c r="AN775" i="69"/>
  <c r="AN776" i="69"/>
  <c r="AN777" i="69"/>
  <c r="AN778" i="69"/>
  <c r="AN779" i="69"/>
  <c r="AN780" i="69"/>
  <c r="AN781" i="69"/>
  <c r="AN782" i="69"/>
  <c r="AN783" i="69"/>
  <c r="AN784" i="69"/>
  <c r="AN785" i="69"/>
  <c r="AN786" i="69"/>
  <c r="AN787" i="69"/>
  <c r="AN788" i="69"/>
  <c r="AN789" i="69"/>
  <c r="AN790" i="69"/>
  <c r="AN791" i="69"/>
  <c r="AN792" i="69"/>
  <c r="AN793" i="69"/>
  <c r="AN794" i="69"/>
  <c r="AN795" i="69"/>
  <c r="AN796" i="69"/>
  <c r="AN797" i="69"/>
  <c r="AN798" i="69"/>
  <c r="AN799" i="69"/>
  <c r="AN800" i="69"/>
  <c r="AN801" i="69"/>
  <c r="AN802" i="69"/>
  <c r="AN803" i="69"/>
  <c r="AN804" i="69"/>
  <c r="AN805" i="69"/>
  <c r="AN806" i="69"/>
  <c r="AN807" i="69"/>
  <c r="AN808" i="69"/>
  <c r="AN809" i="69"/>
  <c r="AN810" i="69"/>
  <c r="AN811" i="69"/>
  <c r="AN812" i="69"/>
  <c r="AN813" i="69"/>
  <c r="AN814" i="69"/>
  <c r="AN815" i="69"/>
  <c r="AN816" i="69"/>
  <c r="AN817" i="69"/>
  <c r="AN818" i="69"/>
  <c r="AN819" i="69"/>
  <c r="AN820" i="69"/>
  <c r="AN821" i="69"/>
  <c r="AN822" i="69"/>
  <c r="AN823" i="69"/>
  <c r="AN824" i="69"/>
  <c r="AN825" i="69"/>
  <c r="AN826" i="69"/>
  <c r="AN827" i="69"/>
  <c r="AN828" i="69"/>
  <c r="AN829" i="69"/>
  <c r="AN830" i="69"/>
  <c r="AN831" i="69"/>
  <c r="AN832" i="69"/>
  <c r="AN833" i="69"/>
  <c r="AN834" i="69"/>
  <c r="AN835" i="69"/>
  <c r="AN836" i="69"/>
  <c r="AN837" i="69"/>
  <c r="AN838" i="69"/>
  <c r="AN839" i="69"/>
  <c r="AN840" i="69"/>
  <c r="AN841" i="69"/>
  <c r="AN842" i="69"/>
  <c r="AN843" i="69"/>
  <c r="AN844" i="69"/>
  <c r="AN845" i="69"/>
  <c r="AN846" i="69"/>
  <c r="AN847" i="69"/>
  <c r="AN848" i="69"/>
  <c r="AN849" i="69"/>
  <c r="AN850" i="69"/>
  <c r="AN851" i="69"/>
  <c r="AN852" i="69"/>
  <c r="AN853" i="69"/>
  <c r="AN854" i="69"/>
  <c r="AN855" i="69"/>
  <c r="AN856" i="69"/>
  <c r="AN857" i="69"/>
  <c r="AN858" i="69"/>
  <c r="AN859" i="69"/>
  <c r="AN860" i="69"/>
  <c r="AN861" i="69"/>
  <c r="AN862" i="69"/>
  <c r="AN863" i="69"/>
  <c r="AN864" i="69"/>
  <c r="AN865" i="69"/>
  <c r="AN866" i="69"/>
  <c r="AN867" i="69"/>
  <c r="AN868" i="69"/>
  <c r="AN869" i="69"/>
  <c r="AN870" i="69"/>
  <c r="AN871" i="69"/>
  <c r="AN872" i="69"/>
  <c r="AN873" i="69"/>
  <c r="AN874" i="69"/>
  <c r="AN875" i="69"/>
  <c r="AN876" i="69"/>
  <c r="AN877" i="69"/>
  <c r="AN878" i="69"/>
  <c r="AN879" i="69"/>
  <c r="AN880" i="69"/>
  <c r="AN881" i="69"/>
  <c r="AN882" i="69"/>
  <c r="AN883" i="69"/>
  <c r="AN884" i="69"/>
  <c r="AN885" i="69"/>
  <c r="AN886" i="69"/>
  <c r="AN887" i="69"/>
  <c r="AN888" i="69"/>
  <c r="AN889" i="69"/>
  <c r="AN890" i="69"/>
  <c r="AN891" i="69"/>
  <c r="AN892" i="69"/>
  <c r="AN893" i="69"/>
  <c r="AN894" i="69"/>
  <c r="AN895" i="69"/>
  <c r="AN896" i="69"/>
  <c r="AN897" i="69"/>
  <c r="AN898" i="69"/>
  <c r="AN899" i="69"/>
  <c r="AN900" i="69"/>
  <c r="AN901" i="69"/>
  <c r="AN902" i="69"/>
  <c r="AN903" i="69"/>
  <c r="AN904" i="69"/>
  <c r="AN905" i="69"/>
  <c r="AN906" i="69"/>
  <c r="AN907" i="69"/>
  <c r="AN908" i="69"/>
  <c r="AN909" i="69"/>
  <c r="AN910" i="69"/>
  <c r="AN911" i="69"/>
  <c r="AN912" i="69"/>
  <c r="AN913" i="69"/>
  <c r="AN914" i="69"/>
  <c r="AN915" i="69"/>
  <c r="AN916" i="69"/>
  <c r="AN917" i="69"/>
  <c r="AN918" i="69"/>
  <c r="AN919" i="69"/>
  <c r="AN920" i="69"/>
  <c r="AN921" i="69"/>
  <c r="AN922" i="69"/>
  <c r="AN923" i="69"/>
  <c r="AN924" i="69"/>
  <c r="AN925" i="69"/>
  <c r="AN926" i="69"/>
  <c r="AN927" i="69"/>
  <c r="AN928" i="69"/>
  <c r="AN929" i="69"/>
  <c r="AN930" i="69"/>
  <c r="AN931" i="69"/>
  <c r="AN932" i="69"/>
  <c r="AN933" i="69"/>
  <c r="AN934" i="69"/>
  <c r="AN935" i="69"/>
  <c r="AN936" i="69"/>
  <c r="AN937" i="69"/>
  <c r="AN938" i="69"/>
  <c r="AN939" i="69"/>
  <c r="AN940" i="69"/>
  <c r="AN941" i="69"/>
  <c r="AN942" i="69"/>
  <c r="AN943" i="69"/>
  <c r="AN944" i="69"/>
  <c r="AN945" i="69"/>
  <c r="AN946" i="69"/>
  <c r="AN947" i="69"/>
  <c r="AN948" i="69"/>
  <c r="AN949" i="69"/>
  <c r="AN950" i="69"/>
  <c r="AN951" i="69"/>
  <c r="AN952" i="69"/>
  <c r="AN953" i="69"/>
  <c r="AN954" i="69"/>
  <c r="AN955" i="69"/>
  <c r="AN956" i="69"/>
  <c r="AN957" i="69"/>
  <c r="AN958" i="69"/>
  <c r="AN959" i="69"/>
  <c r="AN960" i="69"/>
  <c r="AN961" i="69"/>
  <c r="AN962" i="69"/>
  <c r="AN963" i="69"/>
  <c r="AN964" i="69"/>
  <c r="AN965" i="69"/>
  <c r="AN966" i="69"/>
  <c r="AN967" i="69"/>
  <c r="AN968" i="69"/>
  <c r="AN969" i="69"/>
  <c r="AN970" i="69"/>
  <c r="AN971" i="69"/>
  <c r="AN972" i="69"/>
  <c r="AN973" i="69"/>
  <c r="AN974" i="69"/>
  <c r="AN975" i="69"/>
  <c r="AN976" i="69"/>
  <c r="AN977" i="69"/>
  <c r="AN978" i="69"/>
  <c r="AN979" i="69"/>
  <c r="AN980" i="69"/>
  <c r="AN981" i="69"/>
  <c r="AN982" i="69"/>
  <c r="AN983" i="69"/>
  <c r="AN984" i="69"/>
  <c r="AN985" i="69"/>
  <c r="AN986" i="69"/>
  <c r="AN987" i="69"/>
  <c r="AN988" i="69"/>
  <c r="AN989" i="69"/>
  <c r="AN990" i="69"/>
  <c r="AN991" i="69"/>
  <c r="AN992" i="69"/>
  <c r="AN993" i="69"/>
  <c r="AN994" i="69"/>
  <c r="AN995" i="69"/>
  <c r="AN996" i="69"/>
  <c r="AN997" i="69"/>
  <c r="AN998" i="69"/>
  <c r="AN999" i="69"/>
  <c r="AN1000" i="69"/>
  <c r="AN4" i="69"/>
  <c r="A11" i="69"/>
  <c r="A12" i="69"/>
  <c r="A13" i="69"/>
  <c r="A14" i="69"/>
  <c r="A15" i="69"/>
  <c r="A16" i="69"/>
  <c r="A17" i="69"/>
  <c r="A18" i="69"/>
  <c r="A19" i="69"/>
  <c r="A20" i="69"/>
  <c r="A21" i="69"/>
  <c r="A22" i="69"/>
  <c r="A23" i="69"/>
  <c r="A24" i="69"/>
  <c r="A25" i="69"/>
  <c r="A26" i="69"/>
  <c r="A27" i="69"/>
  <c r="A28" i="69"/>
  <c r="A29" i="69"/>
  <c r="A30" i="69"/>
  <c r="A31" i="69"/>
  <c r="A32" i="69"/>
  <c r="A33" i="69"/>
  <c r="A34" i="69"/>
  <c r="A35" i="69"/>
  <c r="A36" i="69"/>
  <c r="A37" i="69"/>
  <c r="A38" i="69"/>
  <c r="A39" i="69"/>
  <c r="A40" i="69"/>
  <c r="A41" i="69"/>
  <c r="A42" i="69"/>
  <c r="A43" i="69"/>
  <c r="A44" i="69"/>
  <c r="A45" i="69"/>
  <c r="A46" i="69"/>
  <c r="A47" i="69"/>
  <c r="A48" i="69"/>
  <c r="A49" i="69"/>
  <c r="A50" i="69"/>
  <c r="A51" i="69"/>
  <c r="A52" i="69"/>
  <c r="A53" i="69"/>
  <c r="A54" i="69"/>
  <c r="A55" i="69"/>
  <c r="A56" i="69"/>
  <c r="A57" i="69"/>
  <c r="A58" i="69"/>
  <c r="A59" i="69"/>
  <c r="A60" i="69"/>
  <c r="A61" i="69"/>
  <c r="A62" i="69"/>
  <c r="A63" i="69"/>
  <c r="A64" i="69"/>
  <c r="A65" i="69"/>
  <c r="A66" i="69"/>
  <c r="A67" i="69"/>
  <c r="A68" i="69"/>
  <c r="A69" i="69"/>
  <c r="A70" i="69"/>
  <c r="A71" i="69"/>
  <c r="A72" i="69"/>
  <c r="A73" i="69"/>
  <c r="A74" i="69"/>
  <c r="A75" i="69"/>
  <c r="A76" i="69"/>
  <c r="A77" i="69"/>
  <c r="A78" i="69"/>
  <c r="A79" i="69"/>
  <c r="A80" i="69"/>
  <c r="A81" i="69"/>
  <c r="A82" i="69"/>
  <c r="A83" i="69"/>
  <c r="A84" i="69"/>
  <c r="A85" i="69"/>
  <c r="A86" i="69"/>
  <c r="A87" i="69"/>
  <c r="A88" i="69"/>
  <c r="A89" i="69"/>
  <c r="A90" i="69"/>
  <c r="A91" i="69"/>
  <c r="A92" i="69"/>
  <c r="A93" i="69"/>
  <c r="A94" i="69"/>
  <c r="A95" i="69"/>
  <c r="A96" i="69"/>
  <c r="A97" i="69"/>
  <c r="A98" i="69"/>
  <c r="A99" i="69"/>
  <c r="A100" i="69"/>
  <c r="A101" i="69"/>
  <c r="A102" i="69"/>
  <c r="A103" i="69"/>
  <c r="A104" i="69"/>
  <c r="A105" i="69"/>
  <c r="A106" i="69"/>
  <c r="A107" i="69"/>
  <c r="A108" i="69"/>
  <c r="A109" i="69"/>
  <c r="A110" i="69"/>
  <c r="A111" i="69"/>
  <c r="A112" i="69"/>
  <c r="A113" i="69"/>
  <c r="A114" i="69"/>
  <c r="A115" i="69"/>
  <c r="A116" i="69"/>
  <c r="A117" i="69"/>
  <c r="A118" i="69"/>
  <c r="A119" i="69"/>
  <c r="A120" i="69"/>
  <c r="A121" i="69"/>
  <c r="A122" i="69"/>
  <c r="A123" i="69"/>
  <c r="A124" i="69"/>
  <c r="A125" i="69"/>
  <c r="A126" i="69"/>
  <c r="A127" i="69"/>
  <c r="A128" i="69"/>
  <c r="A129" i="69"/>
  <c r="A130" i="69"/>
  <c r="A131" i="69"/>
  <c r="A132" i="69"/>
  <c r="A133" i="69"/>
  <c r="A134" i="69"/>
  <c r="A135" i="69"/>
  <c r="A136" i="69"/>
  <c r="A137" i="69"/>
  <c r="A138" i="69"/>
  <c r="A139" i="69"/>
  <c r="A140" i="69"/>
  <c r="A141" i="69"/>
  <c r="A142" i="69"/>
  <c r="A143" i="69"/>
  <c r="A144" i="69"/>
  <c r="A145" i="69"/>
  <c r="A146" i="69"/>
  <c r="A147" i="69"/>
  <c r="A148" i="69"/>
  <c r="A149" i="69"/>
  <c r="A150" i="69"/>
  <c r="A151" i="69"/>
  <c r="A152" i="69"/>
  <c r="A153" i="69"/>
  <c r="A154" i="69"/>
  <c r="A155" i="69"/>
  <c r="A156" i="69"/>
  <c r="A157" i="69"/>
  <c r="A158" i="69"/>
  <c r="A159" i="69"/>
  <c r="A160" i="69"/>
  <c r="A161" i="69"/>
  <c r="A162" i="69"/>
  <c r="A163" i="69"/>
  <c r="A164" i="69"/>
  <c r="A165" i="69"/>
  <c r="A166" i="69"/>
  <c r="A167" i="69"/>
  <c r="A168" i="69"/>
  <c r="A169" i="69"/>
  <c r="A170" i="69"/>
  <c r="A171" i="69"/>
  <c r="A172" i="69"/>
  <c r="A173" i="69"/>
  <c r="A174" i="69"/>
  <c r="A175" i="69"/>
  <c r="A176" i="69"/>
  <c r="A177" i="69"/>
  <c r="A178" i="69"/>
  <c r="A179" i="69"/>
  <c r="A180" i="69"/>
  <c r="A181" i="69"/>
  <c r="A182" i="69"/>
  <c r="A183" i="69"/>
  <c r="A184" i="69"/>
  <c r="A185" i="69"/>
  <c r="A186" i="69"/>
  <c r="A187" i="69"/>
  <c r="A188" i="69"/>
  <c r="A189" i="69"/>
  <c r="A190" i="69"/>
  <c r="A191" i="69"/>
  <c r="A192" i="69"/>
  <c r="A193" i="69"/>
  <c r="A194" i="69"/>
  <c r="A195" i="69"/>
  <c r="A196" i="69"/>
  <c r="A197" i="69"/>
  <c r="A198" i="69"/>
  <c r="A199" i="69"/>
  <c r="A200" i="69"/>
  <c r="A201" i="69"/>
  <c r="A202" i="69"/>
  <c r="A203" i="69"/>
  <c r="A204" i="69"/>
  <c r="A205" i="69"/>
  <c r="A206" i="69"/>
  <c r="A207" i="69"/>
  <c r="A208" i="69"/>
  <c r="A209" i="69"/>
  <c r="A210" i="69"/>
  <c r="A211" i="69"/>
  <c r="A212" i="69"/>
  <c r="A213" i="69"/>
  <c r="A214" i="69"/>
  <c r="A215" i="69"/>
  <c r="A216" i="69"/>
  <c r="A217" i="69"/>
  <c r="A218" i="69"/>
  <c r="A219" i="69"/>
  <c r="A220" i="69"/>
  <c r="A221" i="69"/>
  <c r="A222" i="69"/>
  <c r="A223" i="69"/>
  <c r="A224" i="69"/>
  <c r="A225" i="69"/>
  <c r="A226" i="69"/>
  <c r="A227" i="69"/>
  <c r="A228" i="69"/>
  <c r="A229" i="69"/>
  <c r="A230" i="69"/>
  <c r="A231" i="69"/>
  <c r="A232" i="69"/>
  <c r="A233" i="69"/>
  <c r="A234" i="69"/>
  <c r="A235" i="69"/>
  <c r="A236" i="69"/>
  <c r="A237" i="69"/>
  <c r="A238" i="69"/>
  <c r="A239" i="69"/>
  <c r="A240" i="69"/>
  <c r="A241" i="69"/>
  <c r="A242" i="69"/>
  <c r="A243" i="69"/>
  <c r="A244" i="69"/>
  <c r="A245" i="69"/>
  <c r="A246" i="69"/>
  <c r="A247" i="69"/>
  <c r="A248" i="69"/>
  <c r="A249" i="69"/>
  <c r="A250" i="69"/>
  <c r="A251" i="69"/>
  <c r="A252" i="69"/>
  <c r="A253" i="69"/>
  <c r="A254" i="69"/>
  <c r="A255" i="69"/>
  <c r="A256" i="69"/>
  <c r="A257" i="69"/>
  <c r="A258" i="69"/>
  <c r="A259" i="69"/>
  <c r="A260" i="69"/>
  <c r="A261" i="69"/>
  <c r="A262" i="69"/>
  <c r="A263" i="69"/>
  <c r="A264" i="69"/>
  <c r="A265" i="69"/>
  <c r="A266" i="69"/>
  <c r="A267" i="69"/>
  <c r="A268" i="69"/>
  <c r="A269" i="69"/>
  <c r="A270" i="69"/>
  <c r="A271" i="69"/>
  <c r="A272" i="69"/>
  <c r="A273" i="69"/>
  <c r="A274" i="69"/>
  <c r="A275" i="69"/>
  <c r="A276" i="69"/>
  <c r="A277" i="69"/>
  <c r="A278" i="69"/>
  <c r="A279" i="69"/>
  <c r="A280" i="69"/>
  <c r="A281" i="69"/>
  <c r="A282" i="69"/>
  <c r="A283" i="69"/>
  <c r="A284" i="69"/>
  <c r="A285" i="69"/>
  <c r="A286" i="69"/>
  <c r="A287" i="69"/>
  <c r="A288" i="69"/>
  <c r="A289" i="69"/>
  <c r="A290" i="69"/>
  <c r="A291" i="69"/>
  <c r="A292" i="69"/>
  <c r="A293" i="69"/>
  <c r="A294" i="69"/>
  <c r="A295" i="69"/>
  <c r="A296" i="69"/>
  <c r="A297" i="69"/>
  <c r="A298" i="69"/>
  <c r="A299" i="69"/>
  <c r="A300" i="69"/>
  <c r="A301" i="69"/>
  <c r="A302" i="69"/>
  <c r="A303" i="69"/>
  <c r="A304" i="69"/>
  <c r="A305" i="69"/>
  <c r="A306" i="69"/>
  <c r="A307" i="69"/>
  <c r="A308" i="69"/>
  <c r="A309" i="69"/>
  <c r="A310" i="69"/>
  <c r="A311" i="69"/>
  <c r="A312" i="69"/>
  <c r="A313" i="69"/>
  <c r="A314" i="69"/>
  <c r="A315" i="69"/>
  <c r="A316" i="69"/>
  <c r="A317" i="69"/>
  <c r="A318" i="69"/>
  <c r="A319" i="69"/>
  <c r="A320" i="69"/>
  <c r="A321" i="69"/>
  <c r="A322" i="69"/>
  <c r="A323" i="69"/>
  <c r="A324" i="69"/>
  <c r="A325" i="69"/>
  <c r="A326" i="69"/>
  <c r="A327" i="69"/>
  <c r="A328" i="69"/>
  <c r="A329" i="69"/>
  <c r="A330" i="69"/>
  <c r="A331" i="69"/>
  <c r="A332" i="69"/>
  <c r="A333" i="69"/>
  <c r="A334" i="69"/>
  <c r="A335" i="69"/>
  <c r="A336" i="69"/>
  <c r="A337" i="69"/>
  <c r="A338" i="69"/>
  <c r="A339" i="69"/>
  <c r="A340" i="69"/>
  <c r="A341" i="69"/>
  <c r="A342" i="69"/>
  <c r="A343" i="69"/>
  <c r="A344" i="69"/>
  <c r="A345" i="69"/>
  <c r="A346" i="69"/>
  <c r="A347" i="69"/>
  <c r="A348" i="69"/>
  <c r="A349" i="69"/>
  <c r="A350" i="69"/>
  <c r="A351" i="69"/>
  <c r="A352" i="69"/>
  <c r="A353" i="69"/>
  <c r="A354" i="69"/>
  <c r="A355" i="69"/>
  <c r="A356" i="69"/>
  <c r="A357" i="69"/>
  <c r="A358" i="69"/>
  <c r="A359" i="69"/>
  <c r="A360" i="69"/>
  <c r="A361" i="69"/>
  <c r="A362" i="69"/>
  <c r="A363" i="69"/>
  <c r="A364" i="69"/>
  <c r="A365" i="69"/>
  <c r="A366" i="69"/>
  <c r="A367" i="69"/>
  <c r="A368" i="69"/>
  <c r="A369" i="69"/>
  <c r="A370" i="69"/>
  <c r="A371" i="69"/>
  <c r="A372" i="69"/>
  <c r="A373" i="69"/>
  <c r="A374" i="69"/>
  <c r="A375" i="69"/>
  <c r="A376" i="69"/>
  <c r="A377" i="69"/>
  <c r="A378" i="69"/>
  <c r="A379" i="69"/>
  <c r="A380" i="69"/>
  <c r="A381" i="69"/>
  <c r="A382" i="69"/>
  <c r="A383" i="69"/>
  <c r="A384" i="69"/>
  <c r="A385" i="69"/>
  <c r="A386" i="69"/>
  <c r="A387" i="69"/>
  <c r="A388" i="69"/>
  <c r="A389" i="69"/>
  <c r="A390" i="69"/>
  <c r="A391" i="69"/>
  <c r="A392" i="69"/>
  <c r="A393" i="69"/>
  <c r="A394" i="69"/>
  <c r="A395" i="69"/>
  <c r="A396" i="69"/>
  <c r="A397" i="69"/>
  <c r="A398" i="69"/>
  <c r="A399" i="69"/>
  <c r="A400" i="69"/>
  <c r="A401" i="69"/>
  <c r="A402" i="69"/>
  <c r="A403" i="69"/>
  <c r="A404" i="69"/>
  <c r="A405" i="69"/>
  <c r="A406" i="69"/>
  <c r="A407" i="69"/>
  <c r="A408" i="69"/>
  <c r="A409" i="69"/>
  <c r="A410" i="69"/>
  <c r="A411" i="69"/>
  <c r="A412" i="69"/>
  <c r="A413" i="69"/>
  <c r="A414" i="69"/>
  <c r="A415" i="69"/>
  <c r="A416" i="69"/>
  <c r="A417" i="69"/>
  <c r="A418" i="69"/>
  <c r="A419" i="69"/>
  <c r="A420" i="69"/>
  <c r="A421" i="69"/>
  <c r="A422" i="69"/>
  <c r="A423" i="69"/>
  <c r="A424" i="69"/>
  <c r="A425" i="69"/>
  <c r="A426" i="69"/>
  <c r="A427" i="69"/>
  <c r="A428" i="69"/>
  <c r="A429" i="69"/>
  <c r="A430" i="69"/>
  <c r="A431" i="69"/>
  <c r="A432" i="69"/>
  <c r="A433" i="69"/>
  <c r="A434" i="69"/>
  <c r="A435" i="69"/>
  <c r="A436" i="69"/>
  <c r="A437" i="69"/>
  <c r="A438" i="69"/>
  <c r="A439" i="69"/>
  <c r="A440" i="69"/>
  <c r="A441" i="69"/>
  <c r="A442" i="69"/>
  <c r="A443" i="69"/>
  <c r="A444" i="69"/>
  <c r="A445" i="69"/>
  <c r="A446" i="69"/>
  <c r="A447" i="69"/>
  <c r="A448" i="69"/>
  <c r="A449" i="69"/>
  <c r="A450" i="69"/>
  <c r="A451" i="69"/>
  <c r="A452" i="69"/>
  <c r="A453" i="69"/>
  <c r="A454" i="69"/>
  <c r="A455" i="69"/>
  <c r="A456" i="69"/>
  <c r="A457" i="69"/>
  <c r="A458" i="69"/>
  <c r="A459" i="69"/>
  <c r="A460" i="69"/>
  <c r="A461" i="69"/>
  <c r="A462" i="69"/>
  <c r="A463" i="69"/>
  <c r="A464" i="69"/>
  <c r="A465" i="69"/>
  <c r="A466" i="69"/>
  <c r="A467" i="69"/>
  <c r="A468" i="69"/>
  <c r="A469" i="69"/>
  <c r="A470" i="69"/>
  <c r="A471" i="69"/>
  <c r="A472" i="69"/>
  <c r="A473" i="69"/>
  <c r="A474" i="69"/>
  <c r="A475" i="69"/>
  <c r="A476" i="69"/>
  <c r="A477" i="69"/>
  <c r="A478" i="69"/>
  <c r="A479" i="69"/>
  <c r="A480" i="69"/>
  <c r="A481" i="69"/>
  <c r="A482" i="69"/>
  <c r="A483" i="69"/>
  <c r="A484" i="69"/>
  <c r="A485" i="69"/>
  <c r="A486" i="69"/>
  <c r="A487" i="69"/>
  <c r="A488" i="69"/>
  <c r="A489" i="69"/>
  <c r="A490" i="69"/>
  <c r="A491" i="69"/>
  <c r="A492" i="69"/>
  <c r="A493" i="69"/>
  <c r="A494" i="69"/>
  <c r="A495" i="69"/>
  <c r="A496" i="69"/>
  <c r="A497" i="69"/>
  <c r="A498" i="69"/>
  <c r="A499" i="69"/>
  <c r="A500" i="69"/>
  <c r="A501" i="69"/>
  <c r="A502" i="69"/>
  <c r="A503" i="69"/>
  <c r="A504" i="69"/>
  <c r="A505" i="69"/>
  <c r="A506" i="69"/>
  <c r="A507" i="69"/>
  <c r="A508" i="69"/>
  <c r="A509" i="69"/>
  <c r="A510" i="69"/>
  <c r="A511" i="69"/>
  <c r="A512" i="69"/>
  <c r="A513" i="69"/>
  <c r="A514" i="69"/>
  <c r="A515" i="69"/>
  <c r="A516" i="69"/>
  <c r="A517" i="69"/>
  <c r="A518" i="69"/>
  <c r="A519" i="69"/>
  <c r="A520" i="69"/>
  <c r="A521" i="69"/>
  <c r="A522" i="69"/>
  <c r="A523" i="69"/>
  <c r="A524" i="69"/>
  <c r="A525" i="69"/>
  <c r="A526" i="69"/>
  <c r="A527" i="69"/>
  <c r="A528" i="69"/>
  <c r="A529" i="69"/>
  <c r="A530" i="69"/>
  <c r="A531" i="69"/>
  <c r="A532" i="69"/>
  <c r="A533" i="69"/>
  <c r="A534" i="69"/>
  <c r="A535" i="69"/>
  <c r="A536" i="69"/>
  <c r="A537" i="69"/>
  <c r="A538" i="69"/>
  <c r="A539" i="69"/>
  <c r="A540" i="69"/>
  <c r="A541" i="69"/>
  <c r="A542" i="69"/>
  <c r="A543" i="69"/>
  <c r="A544" i="69"/>
  <c r="A545" i="69"/>
  <c r="A546" i="69"/>
  <c r="A547" i="69"/>
  <c r="A548" i="69"/>
  <c r="A549" i="69"/>
  <c r="A550" i="69"/>
  <c r="A551" i="69"/>
  <c r="A552" i="69"/>
  <c r="A553" i="69"/>
  <c r="A554" i="69"/>
  <c r="A555" i="69"/>
  <c r="A556" i="69"/>
  <c r="A557" i="69"/>
  <c r="A558" i="69"/>
  <c r="A559" i="69"/>
  <c r="A560" i="69"/>
  <c r="A561" i="69"/>
  <c r="A562" i="69"/>
  <c r="A563" i="69"/>
  <c r="A564" i="69"/>
  <c r="A565" i="69"/>
  <c r="A566" i="69"/>
  <c r="A567" i="69"/>
  <c r="A568" i="69"/>
  <c r="A569" i="69"/>
  <c r="A570" i="69"/>
  <c r="A571" i="69"/>
  <c r="A572" i="69"/>
  <c r="A573" i="69"/>
  <c r="A574" i="69"/>
  <c r="A575" i="69"/>
  <c r="A576" i="69"/>
  <c r="A577" i="69"/>
  <c r="A578" i="69"/>
  <c r="A579" i="69"/>
  <c r="A580" i="69"/>
  <c r="A581" i="69"/>
  <c r="A582" i="69"/>
  <c r="A583" i="69"/>
  <c r="A584" i="69"/>
  <c r="A585" i="69"/>
  <c r="A586" i="69"/>
  <c r="A587" i="69"/>
  <c r="A588" i="69"/>
  <c r="A589" i="69"/>
  <c r="A590" i="69"/>
  <c r="A591" i="69"/>
  <c r="A592" i="69"/>
  <c r="A593" i="69"/>
  <c r="A594" i="69"/>
  <c r="A595" i="69"/>
  <c r="A596" i="69"/>
  <c r="A597" i="69"/>
  <c r="A598" i="69"/>
  <c r="A599" i="69"/>
  <c r="A600" i="69"/>
  <c r="A601" i="69"/>
  <c r="A602" i="69"/>
  <c r="A603" i="69"/>
  <c r="A604" i="69"/>
  <c r="A605" i="69"/>
  <c r="A606" i="69"/>
  <c r="A607" i="69"/>
  <c r="A608" i="69"/>
  <c r="A609" i="69"/>
  <c r="A610" i="69"/>
  <c r="A611" i="69"/>
  <c r="A612" i="69"/>
  <c r="A613" i="69"/>
  <c r="A614" i="69"/>
  <c r="A615" i="69"/>
  <c r="A616" i="69"/>
  <c r="A617" i="69"/>
  <c r="A618" i="69"/>
  <c r="A619" i="69"/>
  <c r="A620" i="69"/>
  <c r="A621" i="69"/>
  <c r="A622" i="69"/>
  <c r="A623" i="69"/>
  <c r="A624" i="69"/>
  <c r="A625" i="69"/>
  <c r="A626" i="69"/>
  <c r="A627" i="69"/>
  <c r="A628" i="69"/>
  <c r="A629" i="69"/>
  <c r="A630" i="69"/>
  <c r="A631" i="69"/>
  <c r="A632" i="69"/>
  <c r="A633" i="69"/>
  <c r="A634" i="69"/>
  <c r="A635" i="69"/>
  <c r="A636" i="69"/>
  <c r="A637" i="69"/>
  <c r="A638" i="69"/>
  <c r="A639" i="69"/>
  <c r="A640" i="69"/>
  <c r="A641" i="69"/>
  <c r="A642" i="69"/>
  <c r="A643" i="69"/>
  <c r="A644" i="69"/>
  <c r="A645" i="69"/>
  <c r="A646" i="69"/>
  <c r="A647" i="69"/>
  <c r="A648" i="69"/>
  <c r="A649" i="69"/>
  <c r="A650" i="69"/>
  <c r="A651" i="69"/>
  <c r="A652" i="69"/>
  <c r="A653" i="69"/>
  <c r="A654" i="69"/>
  <c r="A655" i="69"/>
  <c r="A656" i="69"/>
  <c r="A657" i="69"/>
  <c r="A658" i="69"/>
  <c r="A659" i="69"/>
  <c r="A660" i="69"/>
  <c r="A661" i="69"/>
  <c r="A662" i="69"/>
  <c r="A663" i="69"/>
  <c r="A664" i="69"/>
  <c r="A665" i="69"/>
  <c r="A666" i="69"/>
  <c r="A667" i="69"/>
  <c r="A668" i="69"/>
  <c r="A669" i="69"/>
  <c r="A670" i="69"/>
  <c r="A671" i="69"/>
  <c r="A672" i="69"/>
  <c r="A673" i="69"/>
  <c r="A674" i="69"/>
  <c r="A675" i="69"/>
  <c r="A676" i="69"/>
  <c r="A677" i="69"/>
  <c r="A678" i="69"/>
  <c r="A679" i="69"/>
  <c r="A680" i="69"/>
  <c r="A681" i="69"/>
  <c r="A682" i="69"/>
  <c r="A683" i="69"/>
  <c r="A684" i="69"/>
  <c r="A685" i="69"/>
  <c r="A686" i="69"/>
  <c r="A687" i="69"/>
  <c r="A688" i="69"/>
  <c r="A689" i="69"/>
  <c r="A690" i="69"/>
  <c r="A691" i="69"/>
  <c r="A692" i="69"/>
  <c r="A693" i="69"/>
  <c r="A694" i="69"/>
  <c r="A695" i="69"/>
  <c r="A696" i="69"/>
  <c r="A697" i="69"/>
  <c r="A698" i="69"/>
  <c r="A699" i="69"/>
  <c r="A700" i="69"/>
  <c r="A701" i="69"/>
  <c r="A702" i="69"/>
  <c r="A703" i="69"/>
  <c r="A704" i="69"/>
  <c r="A705" i="69"/>
  <c r="A706" i="69"/>
  <c r="A707" i="69"/>
  <c r="A708" i="69"/>
  <c r="A709" i="69"/>
  <c r="A710" i="69"/>
  <c r="A711" i="69"/>
  <c r="A712" i="69"/>
  <c r="A713" i="69"/>
  <c r="A714" i="69"/>
  <c r="A715" i="69"/>
  <c r="A716" i="69"/>
  <c r="A717" i="69"/>
  <c r="A718" i="69"/>
  <c r="A719" i="69"/>
  <c r="A720" i="69"/>
  <c r="A721" i="69"/>
  <c r="A722" i="69"/>
  <c r="A723" i="69"/>
  <c r="A724" i="69"/>
  <c r="A725" i="69"/>
  <c r="A726" i="69"/>
  <c r="A727" i="69"/>
  <c r="A728" i="69"/>
  <c r="A729" i="69"/>
  <c r="A730" i="69"/>
  <c r="A731" i="69"/>
  <c r="A732" i="69"/>
  <c r="A733" i="69"/>
  <c r="A734" i="69"/>
  <c r="A735" i="69"/>
  <c r="A736" i="69"/>
  <c r="A737" i="69"/>
  <c r="A738" i="69"/>
  <c r="A739" i="69"/>
  <c r="A740" i="69"/>
  <c r="A741" i="69"/>
  <c r="A742" i="69"/>
  <c r="A743" i="69"/>
  <c r="A744" i="69"/>
  <c r="A745" i="69"/>
  <c r="A746" i="69"/>
  <c r="A747" i="69"/>
  <c r="A748" i="69"/>
  <c r="A749" i="69"/>
  <c r="A750" i="69"/>
  <c r="A751" i="69"/>
  <c r="A752" i="69"/>
  <c r="A753" i="69"/>
  <c r="A754" i="69"/>
  <c r="A755" i="69"/>
  <c r="A756" i="69"/>
  <c r="A757" i="69"/>
  <c r="A758" i="69"/>
  <c r="A759" i="69"/>
  <c r="A760" i="69"/>
  <c r="A761" i="69"/>
  <c r="A762" i="69"/>
  <c r="A763" i="69"/>
  <c r="A764" i="69"/>
  <c r="A765" i="69"/>
  <c r="A766" i="69"/>
  <c r="A767" i="69"/>
  <c r="A768" i="69"/>
  <c r="A769" i="69"/>
  <c r="A770" i="69"/>
  <c r="A771" i="69"/>
  <c r="A772" i="69"/>
  <c r="A773" i="69"/>
  <c r="A774" i="69"/>
  <c r="A775" i="69"/>
  <c r="A776" i="69"/>
  <c r="A777" i="69"/>
  <c r="A778" i="69"/>
  <c r="A779" i="69"/>
  <c r="A780" i="69"/>
  <c r="A781" i="69"/>
  <c r="A782" i="69"/>
  <c r="A783" i="69"/>
  <c r="A784" i="69"/>
  <c r="A785" i="69"/>
  <c r="A786" i="69"/>
  <c r="A787" i="69"/>
  <c r="A788" i="69"/>
  <c r="A789" i="69"/>
  <c r="A790" i="69"/>
  <c r="A791" i="69"/>
  <c r="A792" i="69"/>
  <c r="A793" i="69"/>
  <c r="A794" i="69"/>
  <c r="A795" i="69"/>
  <c r="A796" i="69"/>
  <c r="A797" i="69"/>
  <c r="A798" i="69"/>
  <c r="A799" i="69"/>
  <c r="A800" i="69"/>
  <c r="A801" i="69"/>
  <c r="A802" i="69"/>
  <c r="A803" i="69"/>
  <c r="A804" i="69"/>
  <c r="A805" i="69"/>
  <c r="A806" i="69"/>
  <c r="A807" i="69"/>
  <c r="A808" i="69"/>
  <c r="A809" i="69"/>
  <c r="A810" i="69"/>
  <c r="A811" i="69"/>
  <c r="A812" i="69"/>
  <c r="A813" i="69"/>
  <c r="A814" i="69"/>
  <c r="A815" i="69"/>
  <c r="A816" i="69"/>
  <c r="A817" i="69"/>
  <c r="A818" i="69"/>
  <c r="A819" i="69"/>
  <c r="A820" i="69"/>
  <c r="A821" i="69"/>
  <c r="A822" i="69"/>
  <c r="A823" i="69"/>
  <c r="A824" i="69"/>
  <c r="A825" i="69"/>
  <c r="A826" i="69"/>
  <c r="A827" i="69"/>
  <c r="A828" i="69"/>
  <c r="A829" i="69"/>
  <c r="A830" i="69"/>
  <c r="A831" i="69"/>
  <c r="A832" i="69"/>
  <c r="A833" i="69"/>
  <c r="A834" i="69"/>
  <c r="A835" i="69"/>
  <c r="A836" i="69"/>
  <c r="A837" i="69"/>
  <c r="A838" i="69"/>
  <c r="A839" i="69"/>
  <c r="A840" i="69"/>
  <c r="A841" i="69"/>
  <c r="A842" i="69"/>
  <c r="A843" i="69"/>
  <c r="A844" i="69"/>
  <c r="A845" i="69"/>
  <c r="A846" i="69"/>
  <c r="A847" i="69"/>
  <c r="A848" i="69"/>
  <c r="A849" i="69"/>
  <c r="A850" i="69"/>
  <c r="A851" i="69"/>
  <c r="A852" i="69"/>
  <c r="A853" i="69"/>
  <c r="A854" i="69"/>
  <c r="A855" i="69"/>
  <c r="A856" i="69"/>
  <c r="A857" i="69"/>
  <c r="A858" i="69"/>
  <c r="A859" i="69"/>
  <c r="A860" i="69"/>
  <c r="A861" i="69"/>
  <c r="A862" i="69"/>
  <c r="A863" i="69"/>
  <c r="A864" i="69"/>
  <c r="A865" i="69"/>
  <c r="A866" i="69"/>
  <c r="A867" i="69"/>
  <c r="A868" i="69"/>
  <c r="A869" i="69"/>
  <c r="A870" i="69"/>
  <c r="A871" i="69"/>
  <c r="A872" i="69"/>
  <c r="A873" i="69"/>
  <c r="A874" i="69"/>
  <c r="A875" i="69"/>
  <c r="A876" i="69"/>
  <c r="A877" i="69"/>
  <c r="A878" i="69"/>
  <c r="A879" i="69"/>
  <c r="A880" i="69"/>
  <c r="A881" i="69"/>
  <c r="A882" i="69"/>
  <c r="A883" i="69"/>
  <c r="A884" i="69"/>
  <c r="A885" i="69"/>
  <c r="A886" i="69"/>
  <c r="A887" i="69"/>
  <c r="A888" i="69"/>
  <c r="A889" i="69"/>
  <c r="A890" i="69"/>
  <c r="A891" i="69"/>
  <c r="A892" i="69"/>
  <c r="A893" i="69"/>
  <c r="A894" i="69"/>
  <c r="A895" i="69"/>
  <c r="A896" i="69"/>
  <c r="A897" i="69"/>
  <c r="A898" i="69"/>
  <c r="A899" i="69"/>
  <c r="A900" i="69"/>
  <c r="A901" i="69"/>
  <c r="A902" i="69"/>
  <c r="A903" i="69"/>
  <c r="A904" i="69"/>
  <c r="A905" i="69"/>
  <c r="A906" i="69"/>
  <c r="A907" i="69"/>
  <c r="A908" i="69"/>
  <c r="A909" i="69"/>
  <c r="A910" i="69"/>
  <c r="A911" i="69"/>
  <c r="A912" i="69"/>
  <c r="A913" i="69"/>
  <c r="A914" i="69"/>
  <c r="A915" i="69"/>
  <c r="A916" i="69"/>
  <c r="A917" i="69"/>
  <c r="A918" i="69"/>
  <c r="A919" i="69"/>
  <c r="A920" i="69"/>
  <c r="A921" i="69"/>
  <c r="A922" i="69"/>
  <c r="A923" i="69"/>
  <c r="A924" i="69"/>
  <c r="A925" i="69"/>
  <c r="A926" i="69"/>
  <c r="A927" i="69"/>
  <c r="A928" i="69"/>
  <c r="A929" i="69"/>
  <c r="A930" i="69"/>
  <c r="A931" i="69"/>
  <c r="A932" i="69"/>
  <c r="A933" i="69"/>
  <c r="A934" i="69"/>
  <c r="A935" i="69"/>
  <c r="A936" i="69"/>
  <c r="A937" i="69"/>
  <c r="A938" i="69"/>
  <c r="A939" i="69"/>
  <c r="A940" i="69"/>
  <c r="A941" i="69"/>
  <c r="A942" i="69"/>
  <c r="A943" i="69"/>
  <c r="A944" i="69"/>
  <c r="A945" i="69"/>
  <c r="A946" i="69"/>
  <c r="A947" i="69"/>
  <c r="A948" i="69"/>
  <c r="A949" i="69"/>
  <c r="A950" i="69"/>
  <c r="A951" i="69"/>
  <c r="A952" i="69"/>
  <c r="A953" i="69"/>
  <c r="A954" i="69"/>
  <c r="A955" i="69"/>
  <c r="A956" i="69"/>
  <c r="A957" i="69"/>
  <c r="A958" i="69"/>
  <c r="A959" i="69"/>
  <c r="A960" i="69"/>
  <c r="A961" i="69"/>
  <c r="A962" i="69"/>
  <c r="A963" i="69"/>
  <c r="A964" i="69"/>
  <c r="A965" i="69"/>
  <c r="A966" i="69"/>
  <c r="A967" i="69"/>
  <c r="A968" i="69"/>
  <c r="A969" i="69"/>
  <c r="A970" i="69"/>
  <c r="A971" i="69"/>
  <c r="A972" i="69"/>
  <c r="A973" i="69"/>
  <c r="A974" i="69"/>
  <c r="A975" i="69"/>
  <c r="A976" i="69"/>
  <c r="A977" i="69"/>
  <c r="A978" i="69"/>
  <c r="A979" i="69"/>
  <c r="A980" i="69"/>
  <c r="A981" i="69"/>
  <c r="A982" i="69"/>
  <c r="A983" i="69"/>
  <c r="A984" i="69"/>
  <c r="A985" i="69"/>
  <c r="A986" i="69"/>
  <c r="A987" i="69"/>
  <c r="A988" i="69"/>
  <c r="A989" i="69"/>
  <c r="A990" i="69"/>
  <c r="A991" i="69"/>
  <c r="A992" i="69"/>
  <c r="A993" i="69"/>
  <c r="A994" i="69"/>
  <c r="A995" i="69"/>
  <c r="A996" i="69"/>
  <c r="A997" i="69"/>
  <c r="A998" i="69"/>
  <c r="A999" i="69"/>
  <c r="A1000" i="69"/>
  <c r="A10" i="69"/>
  <c r="C1032" i="68"/>
  <c r="E1032" i="68" s="1"/>
  <c r="C1025" i="68"/>
  <c r="E1025" i="68" s="1"/>
  <c r="C1026" i="68"/>
  <c r="E1026" i="68" s="1"/>
  <c r="C1027" i="68"/>
  <c r="E1027" i="68" s="1"/>
  <c r="C1028" i="68"/>
  <c r="E1028" i="68" s="1"/>
  <c r="C1029" i="68"/>
  <c r="L1029" i="68" s="1"/>
  <c r="C1030" i="68"/>
  <c r="L1030" i="68" s="1"/>
  <c r="C1031" i="68"/>
  <c r="L1031" i="68" s="1"/>
  <c r="C1021" i="68"/>
  <c r="E1021" i="68" s="1"/>
  <c r="C1022" i="68"/>
  <c r="I1022" i="68" s="1"/>
  <c r="C1023" i="68"/>
  <c r="L1023" i="68" s="1"/>
  <c r="C1024" i="68"/>
  <c r="F1024" i="68" s="1"/>
  <c r="T1033" i="68" l="1"/>
  <c r="S1033" i="68"/>
  <c r="L1033" i="68"/>
  <c r="K1033" i="68"/>
  <c r="R1033" i="68"/>
  <c r="Q1033" i="68"/>
  <c r="I1033" i="68"/>
  <c r="P1033" i="68"/>
  <c r="H1033" i="68"/>
  <c r="O1033" i="68"/>
  <c r="G1033" i="68"/>
  <c r="V1033" i="68"/>
  <c r="N1033" i="68"/>
  <c r="F1033" i="68"/>
  <c r="U1033" i="68"/>
  <c r="M1033" i="68"/>
  <c r="AT1029" i="68"/>
  <c r="AS1025" i="68"/>
  <c r="AT1032" i="68"/>
  <c r="AT1025" i="68"/>
  <c r="AS1027" i="68"/>
  <c r="T1032" i="68"/>
  <c r="S1032" i="68"/>
  <c r="L1032" i="68"/>
  <c r="K1032" i="68"/>
  <c r="R1032" i="68"/>
  <c r="Q1032" i="68"/>
  <c r="I1032" i="68"/>
  <c r="P1032" i="68"/>
  <c r="H1032" i="68"/>
  <c r="O1032" i="68"/>
  <c r="G1032" i="68"/>
  <c r="V1032" i="68"/>
  <c r="N1032" i="68"/>
  <c r="F1032" i="68"/>
  <c r="U1032" i="68"/>
  <c r="M1032" i="68"/>
  <c r="T1027" i="68"/>
  <c r="L1027" i="68"/>
  <c r="AS1029" i="68"/>
  <c r="AS1024" i="68"/>
  <c r="AT1031" i="68"/>
  <c r="AS1031" i="68"/>
  <c r="AT1028" i="68"/>
  <c r="AT1026" i="68"/>
  <c r="AT1024" i="68"/>
  <c r="AT1023" i="68"/>
  <c r="AS1028" i="68"/>
  <c r="AS1026" i="68"/>
  <c r="AT1021" i="68"/>
  <c r="AS1021" i="68"/>
  <c r="AT1030" i="68"/>
  <c r="AS1030" i="68"/>
  <c r="AT1027" i="68"/>
  <c r="T1025" i="68"/>
  <c r="S1025" i="68"/>
  <c r="L1025" i="68"/>
  <c r="T1026" i="68"/>
  <c r="K1025" i="68"/>
  <c r="L1026" i="68"/>
  <c r="T1029" i="68"/>
  <c r="S1031" i="68"/>
  <c r="K1031" i="68"/>
  <c r="S1029" i="68"/>
  <c r="K1029" i="68"/>
  <c r="T1028" i="68"/>
  <c r="L1028" i="68"/>
  <c r="S1030" i="68"/>
  <c r="K1030" i="68"/>
  <c r="S1028" i="68"/>
  <c r="K1028" i="68"/>
  <c r="S1027" i="68"/>
  <c r="K1027" i="68"/>
  <c r="R1031" i="68"/>
  <c r="R1026" i="68"/>
  <c r="J1026" i="68"/>
  <c r="R1025" i="68"/>
  <c r="J1025" i="68"/>
  <c r="AO1025" i="68" s="1"/>
  <c r="AP1025" i="68" s="1"/>
  <c r="S1026" i="68"/>
  <c r="Q1029" i="68"/>
  <c r="Q1028" i="68"/>
  <c r="I1028" i="68"/>
  <c r="Q1027" i="68"/>
  <c r="I1027" i="68"/>
  <c r="Q1026" i="68"/>
  <c r="I1026" i="68"/>
  <c r="Q1025" i="68"/>
  <c r="I1025" i="68"/>
  <c r="P1031" i="68"/>
  <c r="H1031" i="68"/>
  <c r="P1030" i="68"/>
  <c r="H1030" i="68"/>
  <c r="P1029" i="68"/>
  <c r="H1029" i="68"/>
  <c r="P1028" i="68"/>
  <c r="H1028" i="68"/>
  <c r="P1027" i="68"/>
  <c r="H1027" i="68"/>
  <c r="P1026" i="68"/>
  <c r="H1026" i="68"/>
  <c r="P1025" i="68"/>
  <c r="H1025" i="68"/>
  <c r="R1028" i="68"/>
  <c r="J1028" i="68"/>
  <c r="R1027" i="68"/>
  <c r="Q1031" i="68"/>
  <c r="I1031" i="68"/>
  <c r="Q1030" i="68"/>
  <c r="I1030" i="68"/>
  <c r="I1029" i="68"/>
  <c r="O1031" i="68"/>
  <c r="G1031" i="68"/>
  <c r="O1030" i="68"/>
  <c r="G1030" i="68"/>
  <c r="O1028" i="68"/>
  <c r="O1027" i="68"/>
  <c r="G1027" i="68"/>
  <c r="O1026" i="68"/>
  <c r="G1026" i="68"/>
  <c r="O1025" i="68"/>
  <c r="G1025" i="68"/>
  <c r="K1026" i="68"/>
  <c r="R1030" i="68"/>
  <c r="J1030" i="68"/>
  <c r="AO1030" i="68" s="1"/>
  <c r="AP1030" i="68" s="1"/>
  <c r="J1027" i="68"/>
  <c r="O1029" i="68"/>
  <c r="G1029" i="68"/>
  <c r="G1028" i="68"/>
  <c r="V1031" i="68"/>
  <c r="N1031" i="68"/>
  <c r="F1031" i="68"/>
  <c r="V1030" i="68"/>
  <c r="N1030" i="68"/>
  <c r="F1030" i="68"/>
  <c r="V1029" i="68"/>
  <c r="N1029" i="68"/>
  <c r="F1029" i="68"/>
  <c r="V1028" i="68"/>
  <c r="N1028" i="68"/>
  <c r="F1028" i="68"/>
  <c r="V1027" i="68"/>
  <c r="N1027" i="68"/>
  <c r="F1027" i="68"/>
  <c r="V1026" i="68"/>
  <c r="N1026" i="68"/>
  <c r="F1026" i="68"/>
  <c r="V1025" i="68"/>
  <c r="N1025" i="68"/>
  <c r="F1025" i="68"/>
  <c r="R1029" i="68"/>
  <c r="J1029" i="68"/>
  <c r="U1031" i="68"/>
  <c r="M1031" i="68"/>
  <c r="E1031" i="68"/>
  <c r="U1030" i="68"/>
  <c r="M1030" i="68"/>
  <c r="E1030" i="68"/>
  <c r="U1029" i="68"/>
  <c r="M1029" i="68"/>
  <c r="E1029" i="68"/>
  <c r="U1028" i="68"/>
  <c r="M1028" i="68"/>
  <c r="U1027" i="68"/>
  <c r="M1027" i="68"/>
  <c r="U1026" i="68"/>
  <c r="M1026" i="68"/>
  <c r="U1025" i="68"/>
  <c r="M1025" i="68"/>
  <c r="T1031" i="68"/>
  <c r="T1030" i="68"/>
  <c r="AS1023" i="68"/>
  <c r="AT1022" i="68"/>
  <c r="AS1022" i="68"/>
  <c r="U1024" i="68"/>
  <c r="E1024" i="68"/>
  <c r="K1023" i="68"/>
  <c r="P1022" i="68"/>
  <c r="L1021" i="68"/>
  <c r="T1024" i="68"/>
  <c r="R1023" i="68"/>
  <c r="O1022" i="68"/>
  <c r="K1021" i="68"/>
  <c r="K1024" i="68"/>
  <c r="I1023" i="68"/>
  <c r="N1022" i="68"/>
  <c r="R1021" i="68"/>
  <c r="R1024" i="68"/>
  <c r="P1023" i="68"/>
  <c r="M1022" i="68"/>
  <c r="I1021" i="68"/>
  <c r="Q1024" i="68"/>
  <c r="O1023" i="68"/>
  <c r="L1022" i="68"/>
  <c r="H1021" i="68"/>
  <c r="P1024" i="68"/>
  <c r="H1024" i="68"/>
  <c r="V1023" i="68"/>
  <c r="N1023" i="68"/>
  <c r="F1023" i="68"/>
  <c r="S1022" i="68"/>
  <c r="K1022" i="68"/>
  <c r="O1021" i="68"/>
  <c r="G1021" i="68"/>
  <c r="M1024" i="68"/>
  <c r="S1023" i="68"/>
  <c r="H1022" i="68"/>
  <c r="T1021" i="68"/>
  <c r="L1024" i="68"/>
  <c r="J1023" i="68"/>
  <c r="G1022" i="68"/>
  <c r="S1021" i="68"/>
  <c r="S1024" i="68"/>
  <c r="Q1023" i="68"/>
  <c r="V1022" i="68"/>
  <c r="F1022" i="68"/>
  <c r="J1021" i="68"/>
  <c r="H1023" i="68"/>
  <c r="U1022" i="68"/>
  <c r="E1022" i="68"/>
  <c r="Q1021" i="68"/>
  <c r="I1024" i="68"/>
  <c r="G1023" i="68"/>
  <c r="T1022" i="68"/>
  <c r="P1021" i="68"/>
  <c r="O1024" i="68"/>
  <c r="G1024" i="68"/>
  <c r="U1023" i="68"/>
  <c r="M1023" i="68"/>
  <c r="E1023" i="68"/>
  <c r="R1022" i="68"/>
  <c r="J1022" i="68"/>
  <c r="V1021" i="68"/>
  <c r="N1021" i="68"/>
  <c r="F1021" i="68"/>
  <c r="V1024" i="68"/>
  <c r="N1024" i="68"/>
  <c r="T1023" i="68"/>
  <c r="Q1022" i="68"/>
  <c r="U1021" i="68"/>
  <c r="M1021" i="68"/>
  <c r="C1017" i="68"/>
  <c r="E1017" i="68" s="1"/>
  <c r="AS1017" i="68"/>
  <c r="AT1017" i="68"/>
  <c r="C1018" i="68"/>
  <c r="E1018" i="68" s="1"/>
  <c r="AS1018" i="68"/>
  <c r="AT1018" i="68"/>
  <c r="C1019" i="68"/>
  <c r="E1019" i="68" s="1"/>
  <c r="AS1019" i="68"/>
  <c r="AT1019" i="68"/>
  <c r="C1020" i="68"/>
  <c r="E1020" i="68" s="1"/>
  <c r="AS1020" i="68"/>
  <c r="AT1020" i="68"/>
  <c r="L1019" i="68" l="1"/>
  <c r="L1020" i="68"/>
  <c r="T1020" i="68"/>
  <c r="V1017" i="68"/>
  <c r="T1017" i="68"/>
  <c r="N1017" i="68"/>
  <c r="L1017" i="68"/>
  <c r="T1019" i="68"/>
  <c r="T1018" i="68"/>
  <c r="L1018" i="68"/>
  <c r="S1020" i="68"/>
  <c r="K1020" i="68"/>
  <c r="S1019" i="68"/>
  <c r="K1019" i="68"/>
  <c r="S1018" i="68"/>
  <c r="K1018" i="68"/>
  <c r="S1017" i="68"/>
  <c r="K1017" i="68"/>
  <c r="R1020" i="68"/>
  <c r="R1019" i="68"/>
  <c r="J1019" i="68"/>
  <c r="R1018" i="68"/>
  <c r="J1018" i="68"/>
  <c r="AO1018" i="68" s="1"/>
  <c r="AP1018" i="68" s="1"/>
  <c r="R1017" i="68"/>
  <c r="J1017" i="68"/>
  <c r="Q1019" i="68"/>
  <c r="I1019" i="68"/>
  <c r="Q1018" i="68"/>
  <c r="I1018" i="68"/>
  <c r="Q1017" i="68"/>
  <c r="I1017" i="68"/>
  <c r="Q1020" i="68"/>
  <c r="I1020" i="68"/>
  <c r="P1020" i="68"/>
  <c r="H1020" i="68"/>
  <c r="P1019" i="68"/>
  <c r="H1019" i="68"/>
  <c r="P1018" i="68"/>
  <c r="H1018" i="68"/>
  <c r="P1017" i="68"/>
  <c r="H1017" i="68"/>
  <c r="O1019" i="68"/>
  <c r="G1019" i="68"/>
  <c r="O1018" i="68"/>
  <c r="G1018" i="68"/>
  <c r="O1017" i="68"/>
  <c r="G1017" i="68"/>
  <c r="F1017" i="68"/>
  <c r="O1020" i="68"/>
  <c r="G1020" i="68"/>
  <c r="V1020" i="68"/>
  <c r="N1020" i="68"/>
  <c r="F1020" i="68"/>
  <c r="V1019" i="68"/>
  <c r="N1019" i="68"/>
  <c r="F1019" i="68"/>
  <c r="V1018" i="68"/>
  <c r="N1018" i="68"/>
  <c r="F1018" i="68"/>
  <c r="U1020" i="68"/>
  <c r="M1020" i="68"/>
  <c r="U1019" i="68"/>
  <c r="M1019" i="68"/>
  <c r="U1018" i="68"/>
  <c r="M1018" i="68"/>
  <c r="U1017" i="68"/>
  <c r="M1017" i="68"/>
  <c r="C1012" i="68" l="1"/>
  <c r="E1012" i="68" s="1"/>
  <c r="AS1012" i="68"/>
  <c r="AT1012" i="68"/>
  <c r="C1013" i="68"/>
  <c r="E1013" i="68" s="1"/>
  <c r="AS1013" i="68"/>
  <c r="AT1013" i="68"/>
  <c r="C1014" i="68"/>
  <c r="E1014" i="68" s="1"/>
  <c r="AS1014" i="68"/>
  <c r="AT1014" i="68"/>
  <c r="C1015" i="68"/>
  <c r="E1015" i="68" s="1"/>
  <c r="AS1015" i="68"/>
  <c r="AT1015" i="68"/>
  <c r="C1016" i="68"/>
  <c r="E1016" i="68" s="1"/>
  <c r="AS1016" i="68"/>
  <c r="AT1016" i="68"/>
  <c r="L1015" i="68" l="1"/>
  <c r="K1015" i="68"/>
  <c r="L1014" i="68"/>
  <c r="K1014" i="68"/>
  <c r="I1015" i="68"/>
  <c r="S1016" i="68"/>
  <c r="R1016" i="68"/>
  <c r="T1012" i="68"/>
  <c r="Q1016" i="68"/>
  <c r="L1016" i="68"/>
  <c r="T1015" i="68"/>
  <c r="T1013" i="68"/>
  <c r="S1012" i="68"/>
  <c r="K1016" i="68"/>
  <c r="S1015" i="68"/>
  <c r="T1014" i="68"/>
  <c r="S1013" i="68"/>
  <c r="L1012" i="68"/>
  <c r="I1016" i="68"/>
  <c r="T1016" i="68"/>
  <c r="Q1015" i="68"/>
  <c r="S1014" i="68"/>
  <c r="L1013" i="68"/>
  <c r="K1012" i="68"/>
  <c r="K1013" i="68"/>
  <c r="R1015" i="68"/>
  <c r="J1015" i="68"/>
  <c r="R1014" i="68"/>
  <c r="R1013" i="68"/>
  <c r="J1013" i="68"/>
  <c r="R1012" i="68"/>
  <c r="J1012" i="68"/>
  <c r="Q1014" i="68"/>
  <c r="I1014" i="68"/>
  <c r="Q1013" i="68"/>
  <c r="I1013" i="68"/>
  <c r="Q1012" i="68"/>
  <c r="I1012" i="68"/>
  <c r="P1014" i="68"/>
  <c r="H1014" i="68"/>
  <c r="P1013" i="68"/>
  <c r="H1013" i="68"/>
  <c r="P1012" i="68"/>
  <c r="H1012" i="68"/>
  <c r="O1013" i="68"/>
  <c r="G1013" i="68"/>
  <c r="O1012" i="68"/>
  <c r="G1012" i="68"/>
  <c r="V1016" i="68"/>
  <c r="N1016" i="68"/>
  <c r="F1016" i="68"/>
  <c r="V1015" i="68"/>
  <c r="N1015" i="68"/>
  <c r="F1015" i="68"/>
  <c r="V1014" i="68"/>
  <c r="N1014" i="68"/>
  <c r="F1014" i="68"/>
  <c r="V1013" i="68"/>
  <c r="N1013" i="68"/>
  <c r="F1013" i="68"/>
  <c r="V1012" i="68"/>
  <c r="N1012" i="68"/>
  <c r="F1012" i="68"/>
  <c r="P1016" i="68"/>
  <c r="H1016" i="68"/>
  <c r="P1015" i="68"/>
  <c r="H1015" i="68"/>
  <c r="O1016" i="68"/>
  <c r="G1016" i="68"/>
  <c r="O1015" i="68"/>
  <c r="G1015" i="68"/>
  <c r="O1014" i="68"/>
  <c r="G1014" i="68"/>
  <c r="U1016" i="68"/>
  <c r="M1016" i="68"/>
  <c r="U1015" i="68"/>
  <c r="M1015" i="68"/>
  <c r="U1014" i="68"/>
  <c r="M1014" i="68"/>
  <c r="U1013" i="68"/>
  <c r="M1013" i="68"/>
  <c r="U1012" i="68"/>
  <c r="M1012" i="68"/>
  <c r="BP1000" i="68"/>
  <c r="BQ1000" i="68"/>
  <c r="BR1000" i="68"/>
  <c r="BP1001" i="68"/>
  <c r="BQ1001" i="68"/>
  <c r="BR1001" i="68"/>
  <c r="BP1002" i="68"/>
  <c r="BQ1002" i="68"/>
  <c r="BR1002" i="68"/>
  <c r="BP1003" i="68"/>
  <c r="BQ1003" i="68"/>
  <c r="BR1003" i="68"/>
  <c r="BP1004" i="68"/>
  <c r="BQ1004" i="68"/>
  <c r="BR1004" i="68"/>
  <c r="BP1005" i="68"/>
  <c r="BQ1005" i="68"/>
  <c r="BR1005" i="68"/>
  <c r="BP1006" i="68"/>
  <c r="BQ1006" i="68"/>
  <c r="BR1006" i="68"/>
  <c r="BP1007" i="68"/>
  <c r="BQ1007" i="68"/>
  <c r="BR1007" i="68"/>
  <c r="BP1008" i="68"/>
  <c r="BQ1008" i="68"/>
  <c r="BR1008" i="68"/>
  <c r="BP1009" i="68"/>
  <c r="BQ1009" i="68"/>
  <c r="BR1009" i="68"/>
  <c r="BP1010" i="68"/>
  <c r="BQ1010" i="68"/>
  <c r="BR1010" i="68"/>
  <c r="BP1011" i="68"/>
  <c r="BQ1011" i="68"/>
  <c r="BR1011" i="68"/>
  <c r="AT983" i="68"/>
  <c r="C1000" i="68"/>
  <c r="I1000" i="68" s="1"/>
  <c r="C1001" i="68"/>
  <c r="AS1001" i="68"/>
  <c r="C1002" i="68"/>
  <c r="AS1002" i="68"/>
  <c r="C1003" i="68"/>
  <c r="E1003" i="68" s="1"/>
  <c r="AS1003" i="68"/>
  <c r="AT1003" i="68"/>
  <c r="C1004" i="68"/>
  <c r="R1004" i="68" s="1"/>
  <c r="C1005" i="68"/>
  <c r="AS1005" i="68"/>
  <c r="C1006" i="68"/>
  <c r="AS1006" i="68"/>
  <c r="AT1006" i="68"/>
  <c r="C1007" i="68"/>
  <c r="M1007" i="68" s="1"/>
  <c r="AT1007" i="68"/>
  <c r="C1008" i="68"/>
  <c r="T1008" i="68" s="1"/>
  <c r="AT1008" i="68"/>
  <c r="C1010" i="68"/>
  <c r="G1010" i="68" s="1"/>
  <c r="C1009" i="68"/>
  <c r="C1011" i="68"/>
  <c r="E1011" i="68" s="1"/>
  <c r="AS1011" i="68"/>
  <c r="BP989" i="68"/>
  <c r="BQ989" i="68"/>
  <c r="BR989" i="68"/>
  <c r="BP990" i="68"/>
  <c r="BQ990" i="68"/>
  <c r="BR990" i="68"/>
  <c r="BP991" i="68"/>
  <c r="BQ991" i="68"/>
  <c r="BR991" i="68"/>
  <c r="BP992" i="68"/>
  <c r="BQ992" i="68"/>
  <c r="BR992" i="68"/>
  <c r="BP993" i="68"/>
  <c r="BQ993" i="68"/>
  <c r="BR993" i="68"/>
  <c r="BP994" i="68"/>
  <c r="BQ994" i="68"/>
  <c r="BR994" i="68"/>
  <c r="BP995" i="68"/>
  <c r="BQ995" i="68"/>
  <c r="BR995" i="68"/>
  <c r="BP996" i="68"/>
  <c r="BQ996" i="68"/>
  <c r="BR996" i="68"/>
  <c r="BP997" i="68"/>
  <c r="BQ997" i="68"/>
  <c r="BR997" i="68"/>
  <c r="BP998" i="68"/>
  <c r="BQ998" i="68"/>
  <c r="BR998" i="68"/>
  <c r="BP999" i="68"/>
  <c r="BQ999" i="68"/>
  <c r="BR999" i="68"/>
  <c r="C989" i="68"/>
  <c r="E989" i="68" s="1"/>
  <c r="C992" i="68"/>
  <c r="C990" i="68"/>
  <c r="E990" i="68" s="1"/>
  <c r="C991" i="68"/>
  <c r="C993" i="68"/>
  <c r="P993" i="68" s="1"/>
  <c r="C994" i="68"/>
  <c r="E994" i="68" s="1"/>
  <c r="C995" i="68"/>
  <c r="E995" i="68" s="1"/>
  <c r="C996" i="68"/>
  <c r="E996" i="68" s="1"/>
  <c r="C997" i="68"/>
  <c r="E997" i="68" s="1"/>
  <c r="AT997" i="68"/>
  <c r="C998" i="68"/>
  <c r="E998" i="68" s="1"/>
  <c r="C999" i="68"/>
  <c r="BP982" i="68"/>
  <c r="BQ982" i="68"/>
  <c r="BR982" i="68"/>
  <c r="BP983" i="68"/>
  <c r="BQ983" i="68"/>
  <c r="BR983" i="68"/>
  <c r="BP984" i="68"/>
  <c r="BQ984" i="68"/>
  <c r="BR984" i="68"/>
  <c r="BP985" i="68"/>
  <c r="BQ985" i="68"/>
  <c r="BR985" i="68"/>
  <c r="BP986" i="68"/>
  <c r="BQ986" i="68"/>
  <c r="BR986" i="68"/>
  <c r="BP987" i="68"/>
  <c r="BQ987" i="68"/>
  <c r="BR987" i="68"/>
  <c r="BP988" i="68"/>
  <c r="BQ988" i="68"/>
  <c r="BR988" i="68"/>
  <c r="C982" i="68"/>
  <c r="C983" i="68"/>
  <c r="E983" i="68" s="1"/>
  <c r="C984" i="68"/>
  <c r="C985" i="68"/>
  <c r="C986" i="68"/>
  <c r="E986" i="68" s="1"/>
  <c r="C987" i="68"/>
  <c r="E987" i="68" s="1"/>
  <c r="C988" i="68"/>
  <c r="E988" i="68" s="1"/>
  <c r="BP812" i="68"/>
  <c r="BQ812" i="68"/>
  <c r="BR812" i="68"/>
  <c r="BP813" i="68"/>
  <c r="BQ813" i="68"/>
  <c r="BR813" i="68"/>
  <c r="BP814" i="68"/>
  <c r="BQ814" i="68"/>
  <c r="BR814" i="68"/>
  <c r="BP815" i="68"/>
  <c r="BQ815" i="68"/>
  <c r="BR815" i="68"/>
  <c r="BP816" i="68"/>
  <c r="BQ816" i="68"/>
  <c r="BR816" i="68"/>
  <c r="BP817" i="68"/>
  <c r="BQ817" i="68"/>
  <c r="BR817" i="68"/>
  <c r="BP818" i="68"/>
  <c r="BQ818" i="68"/>
  <c r="BR818" i="68"/>
  <c r="BP819" i="68"/>
  <c r="BQ819" i="68"/>
  <c r="BR819" i="68"/>
  <c r="BP820" i="68"/>
  <c r="BQ820" i="68"/>
  <c r="BR820" i="68"/>
  <c r="BP821" i="68"/>
  <c r="BQ821" i="68"/>
  <c r="BR821" i="68"/>
  <c r="BP822" i="68"/>
  <c r="BQ822" i="68"/>
  <c r="BR822" i="68"/>
  <c r="BP823" i="68"/>
  <c r="BQ823" i="68"/>
  <c r="BR823" i="68"/>
  <c r="BP824" i="68"/>
  <c r="BQ824" i="68"/>
  <c r="BR824" i="68"/>
  <c r="BP825" i="68"/>
  <c r="BQ825" i="68"/>
  <c r="BR825" i="68"/>
  <c r="BP826" i="68"/>
  <c r="BQ826" i="68"/>
  <c r="BR826" i="68"/>
  <c r="BP827" i="68"/>
  <c r="BQ827" i="68"/>
  <c r="BR827" i="68"/>
  <c r="BP828" i="68"/>
  <c r="BQ828" i="68"/>
  <c r="BR828" i="68"/>
  <c r="BP829" i="68"/>
  <c r="BQ829" i="68"/>
  <c r="BR829" i="68"/>
  <c r="BP830" i="68"/>
  <c r="BQ830" i="68"/>
  <c r="BR830" i="68"/>
  <c r="BP831" i="68"/>
  <c r="BQ831" i="68"/>
  <c r="BR831" i="68"/>
  <c r="BP832" i="68"/>
  <c r="BQ832" i="68"/>
  <c r="BR832" i="68"/>
  <c r="BP833" i="68"/>
  <c r="BQ833" i="68"/>
  <c r="BR833" i="68"/>
  <c r="BP834" i="68"/>
  <c r="BQ834" i="68"/>
  <c r="BR834" i="68"/>
  <c r="BP835" i="68"/>
  <c r="BQ835" i="68"/>
  <c r="BR835" i="68"/>
  <c r="BP836" i="68"/>
  <c r="BQ836" i="68"/>
  <c r="BR836" i="68"/>
  <c r="BP837" i="68"/>
  <c r="BQ837" i="68"/>
  <c r="BR837" i="68"/>
  <c r="BP838" i="68"/>
  <c r="BQ838" i="68"/>
  <c r="BR838" i="68"/>
  <c r="BP839" i="68"/>
  <c r="BQ839" i="68"/>
  <c r="BR839" i="68"/>
  <c r="BP840" i="68"/>
  <c r="BQ840" i="68"/>
  <c r="BR840" i="68"/>
  <c r="BP841" i="68"/>
  <c r="BQ841" i="68"/>
  <c r="BR841" i="68"/>
  <c r="BP842" i="68"/>
  <c r="BQ842" i="68"/>
  <c r="BR842" i="68"/>
  <c r="BP843" i="68"/>
  <c r="BQ843" i="68"/>
  <c r="BR843" i="68"/>
  <c r="BP844" i="68"/>
  <c r="BQ844" i="68"/>
  <c r="BR844" i="68"/>
  <c r="BP845" i="68"/>
  <c r="BQ845" i="68"/>
  <c r="BR845" i="68"/>
  <c r="BP846" i="68"/>
  <c r="BQ846" i="68"/>
  <c r="BR846" i="68"/>
  <c r="BP847" i="68"/>
  <c r="BQ847" i="68"/>
  <c r="BR847" i="68"/>
  <c r="BP848" i="68"/>
  <c r="BQ848" i="68"/>
  <c r="BR848" i="68"/>
  <c r="BP849" i="68"/>
  <c r="BQ849" i="68"/>
  <c r="BR849" i="68"/>
  <c r="BP850" i="68"/>
  <c r="BQ850" i="68"/>
  <c r="BR850" i="68"/>
  <c r="BP851" i="68"/>
  <c r="BQ851" i="68"/>
  <c r="BR851" i="68"/>
  <c r="BP852" i="68"/>
  <c r="BQ852" i="68"/>
  <c r="BR852" i="68"/>
  <c r="BP853" i="68"/>
  <c r="BQ853" i="68"/>
  <c r="BR853" i="68"/>
  <c r="BP854" i="68"/>
  <c r="BQ854" i="68"/>
  <c r="BR854" i="68"/>
  <c r="BP855" i="68"/>
  <c r="BQ855" i="68"/>
  <c r="BR855" i="68"/>
  <c r="BP856" i="68"/>
  <c r="BQ856" i="68"/>
  <c r="BR856" i="68"/>
  <c r="BP857" i="68"/>
  <c r="BQ857" i="68"/>
  <c r="BR857" i="68"/>
  <c r="BP858" i="68"/>
  <c r="BQ858" i="68"/>
  <c r="BR858" i="68"/>
  <c r="BP859" i="68"/>
  <c r="BQ859" i="68"/>
  <c r="BR859" i="68"/>
  <c r="BP860" i="68"/>
  <c r="BQ860" i="68"/>
  <c r="BR860" i="68"/>
  <c r="BP861" i="68"/>
  <c r="BQ861" i="68"/>
  <c r="BR861" i="68"/>
  <c r="BP862" i="68"/>
  <c r="BQ862" i="68"/>
  <c r="BR862" i="68"/>
  <c r="BP863" i="68"/>
  <c r="BQ863" i="68"/>
  <c r="BR863" i="68"/>
  <c r="BP864" i="68"/>
  <c r="BQ864" i="68"/>
  <c r="BR864" i="68"/>
  <c r="BP865" i="68"/>
  <c r="BQ865" i="68"/>
  <c r="BR865" i="68"/>
  <c r="BP866" i="68"/>
  <c r="BQ866" i="68"/>
  <c r="BR866" i="68"/>
  <c r="BP867" i="68"/>
  <c r="BQ867" i="68"/>
  <c r="BR867" i="68"/>
  <c r="BP868" i="68"/>
  <c r="BQ868" i="68"/>
  <c r="BR868" i="68"/>
  <c r="BP869" i="68"/>
  <c r="BQ869" i="68"/>
  <c r="BR869" i="68"/>
  <c r="BP870" i="68"/>
  <c r="BQ870" i="68"/>
  <c r="BR870" i="68"/>
  <c r="BP871" i="68"/>
  <c r="BQ871" i="68"/>
  <c r="BR871" i="68"/>
  <c r="BP872" i="68"/>
  <c r="BQ872" i="68"/>
  <c r="BR872" i="68"/>
  <c r="BP873" i="68"/>
  <c r="BQ873" i="68"/>
  <c r="BR873" i="68"/>
  <c r="BP874" i="68"/>
  <c r="BQ874" i="68"/>
  <c r="BR874" i="68"/>
  <c r="BP875" i="68"/>
  <c r="BQ875" i="68"/>
  <c r="BR875" i="68"/>
  <c r="BP876" i="68"/>
  <c r="BQ876" i="68"/>
  <c r="BR876" i="68"/>
  <c r="BP877" i="68"/>
  <c r="BQ877" i="68"/>
  <c r="BR877" i="68"/>
  <c r="BP878" i="68"/>
  <c r="BQ878" i="68"/>
  <c r="BR878" i="68"/>
  <c r="BP879" i="68"/>
  <c r="BQ879" i="68"/>
  <c r="BR879" i="68"/>
  <c r="BP880" i="68"/>
  <c r="BQ880" i="68"/>
  <c r="BR880" i="68"/>
  <c r="BP881" i="68"/>
  <c r="BQ881" i="68"/>
  <c r="BR881" i="68"/>
  <c r="BP882" i="68"/>
  <c r="BQ882" i="68"/>
  <c r="BR882" i="68"/>
  <c r="BP883" i="68"/>
  <c r="BQ883" i="68"/>
  <c r="BR883" i="68"/>
  <c r="BP884" i="68"/>
  <c r="BQ884" i="68"/>
  <c r="BR884" i="68"/>
  <c r="BP885" i="68"/>
  <c r="BQ885" i="68"/>
  <c r="BR885" i="68"/>
  <c r="BP886" i="68"/>
  <c r="BQ886" i="68"/>
  <c r="BR886" i="68"/>
  <c r="BP887" i="68"/>
  <c r="BQ887" i="68"/>
  <c r="BR887" i="68"/>
  <c r="BP888" i="68"/>
  <c r="BQ888" i="68"/>
  <c r="BR888" i="68"/>
  <c r="BP889" i="68"/>
  <c r="BQ889" i="68"/>
  <c r="BR889" i="68"/>
  <c r="BP890" i="68"/>
  <c r="BQ890" i="68"/>
  <c r="BR890" i="68"/>
  <c r="BP891" i="68"/>
  <c r="BQ891" i="68"/>
  <c r="BR891" i="68"/>
  <c r="BP892" i="68"/>
  <c r="BQ892" i="68"/>
  <c r="BR892" i="68"/>
  <c r="BP893" i="68"/>
  <c r="BQ893" i="68"/>
  <c r="BR893" i="68"/>
  <c r="BP894" i="68"/>
  <c r="BQ894" i="68"/>
  <c r="BR894" i="68"/>
  <c r="BP895" i="68"/>
  <c r="BQ895" i="68"/>
  <c r="BR895" i="68"/>
  <c r="BP896" i="68"/>
  <c r="BQ896" i="68"/>
  <c r="BR896" i="68"/>
  <c r="BP897" i="68"/>
  <c r="BQ897" i="68"/>
  <c r="BR897" i="68"/>
  <c r="BP898" i="68"/>
  <c r="BQ898" i="68"/>
  <c r="BR898" i="68"/>
  <c r="BP899" i="68"/>
  <c r="BQ899" i="68"/>
  <c r="BR899" i="68"/>
  <c r="BP900" i="68"/>
  <c r="BQ900" i="68"/>
  <c r="BR900" i="68"/>
  <c r="BP901" i="68"/>
  <c r="BQ901" i="68"/>
  <c r="BR901" i="68"/>
  <c r="BP902" i="68"/>
  <c r="BQ902" i="68"/>
  <c r="BR902" i="68"/>
  <c r="BP903" i="68"/>
  <c r="BQ903" i="68"/>
  <c r="BR903" i="68"/>
  <c r="BP904" i="68"/>
  <c r="BQ904" i="68"/>
  <c r="BR904" i="68"/>
  <c r="BP905" i="68"/>
  <c r="BQ905" i="68"/>
  <c r="BR905" i="68"/>
  <c r="BP906" i="68"/>
  <c r="BQ906" i="68"/>
  <c r="BR906" i="68"/>
  <c r="BP907" i="68"/>
  <c r="BQ907" i="68"/>
  <c r="BR907" i="68"/>
  <c r="BP908" i="68"/>
  <c r="BQ908" i="68"/>
  <c r="BR908" i="68"/>
  <c r="BP909" i="68"/>
  <c r="BQ909" i="68"/>
  <c r="BR909" i="68"/>
  <c r="BP910" i="68"/>
  <c r="BQ910" i="68"/>
  <c r="BR910" i="68"/>
  <c r="BP911" i="68"/>
  <c r="BQ911" i="68"/>
  <c r="BR911" i="68"/>
  <c r="BP912" i="68"/>
  <c r="BQ912" i="68"/>
  <c r="BR912" i="68"/>
  <c r="BP913" i="68"/>
  <c r="BQ913" i="68"/>
  <c r="BR913" i="68"/>
  <c r="BP914" i="68"/>
  <c r="BQ914" i="68"/>
  <c r="BR914" i="68"/>
  <c r="BP915" i="68"/>
  <c r="BQ915" i="68"/>
  <c r="BR915" i="68"/>
  <c r="BP916" i="68"/>
  <c r="BQ916" i="68"/>
  <c r="BR916" i="68"/>
  <c r="BP917" i="68"/>
  <c r="BQ917" i="68"/>
  <c r="BR917" i="68"/>
  <c r="BP918" i="68"/>
  <c r="BQ918" i="68"/>
  <c r="BR918" i="68"/>
  <c r="BP919" i="68"/>
  <c r="BQ919" i="68"/>
  <c r="BR919" i="68"/>
  <c r="BP920" i="68"/>
  <c r="BQ920" i="68"/>
  <c r="BR920" i="68"/>
  <c r="BP921" i="68"/>
  <c r="BQ921" i="68"/>
  <c r="BR921" i="68"/>
  <c r="BP922" i="68"/>
  <c r="BQ922" i="68"/>
  <c r="BR922" i="68"/>
  <c r="BP923" i="68"/>
  <c r="BQ923" i="68"/>
  <c r="BR923" i="68"/>
  <c r="BP924" i="68"/>
  <c r="BQ924" i="68"/>
  <c r="BR924" i="68"/>
  <c r="BP925" i="68"/>
  <c r="BQ925" i="68"/>
  <c r="BR925" i="68"/>
  <c r="BP926" i="68"/>
  <c r="BQ926" i="68"/>
  <c r="BR926" i="68"/>
  <c r="BP927" i="68"/>
  <c r="BQ927" i="68"/>
  <c r="BR927" i="68"/>
  <c r="BP928" i="68"/>
  <c r="BQ928" i="68"/>
  <c r="BR928" i="68"/>
  <c r="BP929" i="68"/>
  <c r="BQ929" i="68"/>
  <c r="BR929" i="68"/>
  <c r="BP930" i="68"/>
  <c r="BQ930" i="68"/>
  <c r="BR930" i="68"/>
  <c r="BP931" i="68"/>
  <c r="BQ931" i="68"/>
  <c r="BR931" i="68"/>
  <c r="BP932" i="68"/>
  <c r="BQ932" i="68"/>
  <c r="BR932" i="68"/>
  <c r="BP933" i="68"/>
  <c r="BQ933" i="68"/>
  <c r="BR933" i="68"/>
  <c r="BP934" i="68"/>
  <c r="BQ934" i="68"/>
  <c r="BR934" i="68"/>
  <c r="BP935" i="68"/>
  <c r="BQ935" i="68"/>
  <c r="BR935" i="68"/>
  <c r="BP936" i="68"/>
  <c r="BQ936" i="68"/>
  <c r="BR936" i="68"/>
  <c r="BP937" i="68"/>
  <c r="BQ937" i="68"/>
  <c r="BR937" i="68"/>
  <c r="BP938" i="68"/>
  <c r="BQ938" i="68"/>
  <c r="BR938" i="68"/>
  <c r="BP939" i="68"/>
  <c r="BQ939" i="68"/>
  <c r="BR939" i="68"/>
  <c r="BP940" i="68"/>
  <c r="BQ940" i="68"/>
  <c r="BR940" i="68"/>
  <c r="BP941" i="68"/>
  <c r="BQ941" i="68"/>
  <c r="BR941" i="68"/>
  <c r="BP942" i="68"/>
  <c r="BQ942" i="68"/>
  <c r="BR942" i="68"/>
  <c r="BP943" i="68"/>
  <c r="BQ943" i="68"/>
  <c r="BR943" i="68"/>
  <c r="BP944" i="68"/>
  <c r="BQ944" i="68"/>
  <c r="BR944" i="68"/>
  <c r="BP945" i="68"/>
  <c r="BQ945" i="68"/>
  <c r="BR945" i="68"/>
  <c r="BP946" i="68"/>
  <c r="BQ946" i="68"/>
  <c r="BR946" i="68"/>
  <c r="BP947" i="68"/>
  <c r="BQ947" i="68"/>
  <c r="BR947" i="68"/>
  <c r="BP948" i="68"/>
  <c r="BQ948" i="68"/>
  <c r="BR948" i="68"/>
  <c r="BP949" i="68"/>
  <c r="BQ949" i="68"/>
  <c r="BR949" i="68"/>
  <c r="BP950" i="68"/>
  <c r="BQ950" i="68"/>
  <c r="BR950" i="68"/>
  <c r="BP951" i="68"/>
  <c r="BQ951" i="68"/>
  <c r="BR951" i="68"/>
  <c r="BP952" i="68"/>
  <c r="BQ952" i="68"/>
  <c r="BR952" i="68"/>
  <c r="BP953" i="68"/>
  <c r="BQ953" i="68"/>
  <c r="BR953" i="68"/>
  <c r="BP954" i="68"/>
  <c r="BQ954" i="68"/>
  <c r="BR954" i="68"/>
  <c r="BP955" i="68"/>
  <c r="BQ955" i="68"/>
  <c r="BR955" i="68"/>
  <c r="BP956" i="68"/>
  <c r="BQ956" i="68"/>
  <c r="BR956" i="68"/>
  <c r="BP957" i="68"/>
  <c r="BQ957" i="68"/>
  <c r="BR957" i="68"/>
  <c r="BP958" i="68"/>
  <c r="BQ958" i="68"/>
  <c r="BR958" i="68"/>
  <c r="BP959" i="68"/>
  <c r="BQ959" i="68"/>
  <c r="BR959" i="68"/>
  <c r="BP960" i="68"/>
  <c r="BQ960" i="68"/>
  <c r="BR960" i="68"/>
  <c r="BP961" i="68"/>
  <c r="BQ961" i="68"/>
  <c r="BR961" i="68"/>
  <c r="BP962" i="68"/>
  <c r="BQ962" i="68"/>
  <c r="BR962" i="68"/>
  <c r="BP963" i="68"/>
  <c r="BQ963" i="68"/>
  <c r="BR963" i="68"/>
  <c r="BP964" i="68"/>
  <c r="BQ964" i="68"/>
  <c r="BR964" i="68"/>
  <c r="BP965" i="68"/>
  <c r="BQ965" i="68"/>
  <c r="BR965" i="68"/>
  <c r="BP966" i="68"/>
  <c r="BQ966" i="68"/>
  <c r="BR966" i="68"/>
  <c r="BP967" i="68"/>
  <c r="BQ967" i="68"/>
  <c r="BR967" i="68"/>
  <c r="BP968" i="68"/>
  <c r="BQ968" i="68"/>
  <c r="BR968" i="68"/>
  <c r="BP969" i="68"/>
  <c r="BQ969" i="68"/>
  <c r="BR969" i="68"/>
  <c r="BP970" i="68"/>
  <c r="BQ970" i="68"/>
  <c r="BR970" i="68"/>
  <c r="BP971" i="68"/>
  <c r="BQ971" i="68"/>
  <c r="BR971" i="68"/>
  <c r="BP972" i="68"/>
  <c r="BQ972" i="68"/>
  <c r="BR972" i="68"/>
  <c r="BP973" i="68"/>
  <c r="BQ973" i="68"/>
  <c r="BR973" i="68"/>
  <c r="BP974" i="68"/>
  <c r="BQ974" i="68"/>
  <c r="BR974" i="68"/>
  <c r="BP975" i="68"/>
  <c r="BQ975" i="68"/>
  <c r="BR975" i="68"/>
  <c r="BP976" i="68"/>
  <c r="BQ976" i="68"/>
  <c r="BR976" i="68"/>
  <c r="BP977" i="68"/>
  <c r="BQ977" i="68"/>
  <c r="BR977" i="68"/>
  <c r="BP978" i="68"/>
  <c r="BQ978" i="68"/>
  <c r="BR978" i="68"/>
  <c r="BP979" i="68"/>
  <c r="BQ979" i="68"/>
  <c r="BR979" i="68"/>
  <c r="BP980" i="68"/>
  <c r="BQ980" i="68"/>
  <c r="BR980" i="68"/>
  <c r="BP981" i="68"/>
  <c r="BQ981" i="68"/>
  <c r="BR981" i="68"/>
  <c r="C59" i="68"/>
  <c r="E59" i="68" s="1"/>
  <c r="C60" i="68"/>
  <c r="E60" i="68" s="1"/>
  <c r="C61" i="68"/>
  <c r="E61" i="68" s="1"/>
  <c r="C62" i="68"/>
  <c r="L62" i="68" s="1"/>
  <c r="C63" i="68"/>
  <c r="C64" i="68"/>
  <c r="C65" i="68"/>
  <c r="C66" i="68"/>
  <c r="G66" i="68" s="1"/>
  <c r="C67" i="68"/>
  <c r="G67" i="68" s="1"/>
  <c r="C68" i="68"/>
  <c r="I68" i="68" s="1"/>
  <c r="C69" i="68"/>
  <c r="Q69" i="68" s="1"/>
  <c r="C70" i="68"/>
  <c r="C41" i="68"/>
  <c r="T41" i="68" s="1"/>
  <c r="C42" i="68"/>
  <c r="C43" i="68"/>
  <c r="C44" i="68"/>
  <c r="G44" i="68" s="1"/>
  <c r="C45" i="68"/>
  <c r="G45" i="68" s="1"/>
  <c r="C46" i="68"/>
  <c r="O46" i="68" s="1"/>
  <c r="C47" i="68"/>
  <c r="E47" i="68" s="1"/>
  <c r="C48" i="68"/>
  <c r="Q48" i="68" s="1"/>
  <c r="C49" i="68"/>
  <c r="F49" i="68" s="1"/>
  <c r="C50" i="68"/>
  <c r="C51" i="68"/>
  <c r="C52" i="68"/>
  <c r="F52" i="68" s="1"/>
  <c r="C53" i="68"/>
  <c r="N53" i="68" s="1"/>
  <c r="C71" i="68"/>
  <c r="G71" i="68" s="1"/>
  <c r="C838" i="68"/>
  <c r="E838" i="68" s="1"/>
  <c r="C839" i="68"/>
  <c r="U839" i="68" s="1"/>
  <c r="C840" i="68"/>
  <c r="C841" i="68"/>
  <c r="N841" i="68" s="1"/>
  <c r="C842" i="68"/>
  <c r="C843" i="68"/>
  <c r="J843" i="68" s="1"/>
  <c r="C844" i="68"/>
  <c r="H844" i="68" s="1"/>
  <c r="C845" i="68"/>
  <c r="G845" i="68" s="1"/>
  <c r="C846" i="68"/>
  <c r="G846" i="68" s="1"/>
  <c r="C847" i="68"/>
  <c r="K847" i="68" s="1"/>
  <c r="C848" i="68"/>
  <c r="Q848" i="68" s="1"/>
  <c r="C849" i="68"/>
  <c r="C850" i="68"/>
  <c r="R850" i="68" s="1"/>
  <c r="C851" i="68"/>
  <c r="E851" i="68" s="1"/>
  <c r="C852" i="68"/>
  <c r="E852" i="68" s="1"/>
  <c r="C853" i="68"/>
  <c r="F853" i="68" s="1"/>
  <c r="C854" i="68"/>
  <c r="S854" i="68" s="1"/>
  <c r="C855" i="68"/>
  <c r="R855" i="68" s="1"/>
  <c r="C856" i="68"/>
  <c r="C857" i="68"/>
  <c r="I857" i="68" s="1"/>
  <c r="C858" i="68"/>
  <c r="C859" i="68"/>
  <c r="E859" i="68" s="1"/>
  <c r="C860" i="68"/>
  <c r="Q860" i="68" s="1"/>
  <c r="C861" i="68"/>
  <c r="F861" i="68" s="1"/>
  <c r="C862" i="68"/>
  <c r="L862" i="68" s="1"/>
  <c r="C863" i="68"/>
  <c r="I863" i="68" s="1"/>
  <c r="C864" i="68"/>
  <c r="C865" i="68"/>
  <c r="J865" i="68" s="1"/>
  <c r="C866" i="68"/>
  <c r="C867" i="68"/>
  <c r="E867" i="68" s="1"/>
  <c r="C868" i="68"/>
  <c r="M868" i="68" s="1"/>
  <c r="C869" i="68"/>
  <c r="E869" i="68" s="1"/>
  <c r="C870" i="68"/>
  <c r="E870" i="68" s="1"/>
  <c r="C871" i="68"/>
  <c r="C872" i="68"/>
  <c r="C873" i="68"/>
  <c r="C874" i="68"/>
  <c r="C875" i="68"/>
  <c r="E875" i="68" s="1"/>
  <c r="C876" i="68"/>
  <c r="L876" i="68" s="1"/>
  <c r="C877" i="68"/>
  <c r="M877" i="68" s="1"/>
  <c r="C878" i="68"/>
  <c r="K878" i="68" s="1"/>
  <c r="C879" i="68"/>
  <c r="T879" i="68" s="1"/>
  <c r="C880" i="68"/>
  <c r="C881" i="68"/>
  <c r="F881" i="68" s="1"/>
  <c r="C882" i="68"/>
  <c r="P882" i="68" s="1"/>
  <c r="C883" i="68"/>
  <c r="J883" i="68" s="1"/>
  <c r="C884" i="68"/>
  <c r="F884" i="68" s="1"/>
  <c r="C885" i="68"/>
  <c r="N885" i="68" s="1"/>
  <c r="C886" i="68"/>
  <c r="Q886" i="68" s="1"/>
  <c r="C887" i="68"/>
  <c r="C888" i="68"/>
  <c r="C889" i="68"/>
  <c r="V889" i="68" s="1"/>
  <c r="C890" i="68"/>
  <c r="E890" i="68" s="1"/>
  <c r="C891" i="68"/>
  <c r="J891" i="68" s="1"/>
  <c r="C892" i="68"/>
  <c r="J892" i="68" s="1"/>
  <c r="C893" i="68"/>
  <c r="E893" i="68" s="1"/>
  <c r="C894" i="68"/>
  <c r="E894" i="68" s="1"/>
  <c r="C895" i="68"/>
  <c r="M895" i="68" s="1"/>
  <c r="C896" i="68"/>
  <c r="M896" i="68" s="1"/>
  <c r="C897" i="68"/>
  <c r="N897" i="68" s="1"/>
  <c r="C898" i="68"/>
  <c r="C899" i="68"/>
  <c r="S899" i="68" s="1"/>
  <c r="C900" i="68"/>
  <c r="E900" i="68" s="1"/>
  <c r="C901" i="68"/>
  <c r="J901" i="68" s="1"/>
  <c r="C902" i="68"/>
  <c r="F902" i="68" s="1"/>
  <c r="C903" i="68"/>
  <c r="M903" i="68" s="1"/>
  <c r="C904" i="68"/>
  <c r="C905" i="68"/>
  <c r="S905" i="68" s="1"/>
  <c r="C906" i="68"/>
  <c r="C907" i="68"/>
  <c r="F907" i="68" s="1"/>
  <c r="C908" i="68"/>
  <c r="E908" i="68" s="1"/>
  <c r="C909" i="68"/>
  <c r="F909" i="68" s="1"/>
  <c r="C910" i="68"/>
  <c r="V910" i="68" s="1"/>
  <c r="C911" i="68"/>
  <c r="N911" i="68" s="1"/>
  <c r="C912" i="68"/>
  <c r="F912" i="68" s="1"/>
  <c r="C913" i="68"/>
  <c r="C914" i="68"/>
  <c r="J914" i="68" s="1"/>
  <c r="C915" i="68"/>
  <c r="M915" i="68" s="1"/>
  <c r="C916" i="68"/>
  <c r="N916" i="68" s="1"/>
  <c r="C917" i="68"/>
  <c r="F917" i="68" s="1"/>
  <c r="C918" i="68"/>
  <c r="I918" i="68" s="1"/>
  <c r="C919" i="68"/>
  <c r="E919" i="68" s="1"/>
  <c r="C920" i="68"/>
  <c r="C921" i="68"/>
  <c r="C922" i="68"/>
  <c r="I922" i="68" s="1"/>
  <c r="C923" i="68"/>
  <c r="E923" i="68" s="1"/>
  <c r="C924" i="68"/>
  <c r="I924" i="68" s="1"/>
  <c r="C925" i="68"/>
  <c r="O925" i="68" s="1"/>
  <c r="C926" i="68"/>
  <c r="N926" i="68" s="1"/>
  <c r="C927" i="68"/>
  <c r="P927" i="68" s="1"/>
  <c r="C928" i="68"/>
  <c r="C929" i="68"/>
  <c r="C930" i="68"/>
  <c r="C931" i="68"/>
  <c r="H931" i="68" s="1"/>
  <c r="C932" i="68"/>
  <c r="G932" i="68" s="1"/>
  <c r="C933" i="68"/>
  <c r="G933" i="68" s="1"/>
  <c r="C934" i="68"/>
  <c r="F934" i="68" s="1"/>
  <c r="C935" i="68"/>
  <c r="H935" i="68" s="1"/>
  <c r="C936" i="68"/>
  <c r="C937" i="68"/>
  <c r="C938" i="68"/>
  <c r="C939" i="68"/>
  <c r="I939" i="68" s="1"/>
  <c r="C940" i="68"/>
  <c r="T940" i="68" s="1"/>
  <c r="C941" i="68"/>
  <c r="H941" i="68" s="1"/>
  <c r="C942" i="68"/>
  <c r="S942" i="68" s="1"/>
  <c r="C943" i="68"/>
  <c r="J943" i="68" s="1"/>
  <c r="C944" i="68"/>
  <c r="C945" i="68"/>
  <c r="N945" i="68" s="1"/>
  <c r="C946" i="68"/>
  <c r="C947" i="68"/>
  <c r="G947" i="68" s="1"/>
  <c r="C948" i="68"/>
  <c r="G948" i="68" s="1"/>
  <c r="C949" i="68"/>
  <c r="L949" i="68" s="1"/>
  <c r="C950" i="68"/>
  <c r="M950" i="68" s="1"/>
  <c r="C951" i="68"/>
  <c r="H951" i="68" s="1"/>
  <c r="C952" i="68"/>
  <c r="K952" i="68" s="1"/>
  <c r="C953" i="68"/>
  <c r="M953" i="68" s="1"/>
  <c r="C954" i="68"/>
  <c r="C955" i="68"/>
  <c r="P955" i="68" s="1"/>
  <c r="C956" i="68"/>
  <c r="O956" i="68" s="1"/>
  <c r="C957" i="68"/>
  <c r="O957" i="68" s="1"/>
  <c r="C958" i="68"/>
  <c r="H958" i="68" s="1"/>
  <c r="C959" i="68"/>
  <c r="H959" i="68" s="1"/>
  <c r="C960" i="68"/>
  <c r="G960" i="68" s="1"/>
  <c r="C961" i="68"/>
  <c r="F961" i="68" s="1"/>
  <c r="C962" i="68"/>
  <c r="K962" i="68" s="1"/>
  <c r="C963" i="68"/>
  <c r="E963" i="68" s="1"/>
  <c r="C964" i="68"/>
  <c r="S964" i="68" s="1"/>
  <c r="C965" i="68"/>
  <c r="F965" i="68" s="1"/>
  <c r="C966" i="68"/>
  <c r="V966" i="68" s="1"/>
  <c r="C967" i="68"/>
  <c r="G967" i="68" s="1"/>
  <c r="C968" i="68"/>
  <c r="H968" i="68" s="1"/>
  <c r="C969" i="68"/>
  <c r="I969" i="68" s="1"/>
  <c r="C970" i="68"/>
  <c r="C971" i="68"/>
  <c r="H971" i="68" s="1"/>
  <c r="C972" i="68"/>
  <c r="K972" i="68" s="1"/>
  <c r="C973" i="68"/>
  <c r="P973" i="68" s="1"/>
  <c r="C974" i="68"/>
  <c r="C975" i="68"/>
  <c r="C976" i="68"/>
  <c r="C977" i="68"/>
  <c r="R977" i="68" s="1"/>
  <c r="C978" i="68"/>
  <c r="J978" i="68" s="1"/>
  <c r="C979" i="68"/>
  <c r="N979" i="68" s="1"/>
  <c r="C980" i="68"/>
  <c r="Q980" i="68" s="1"/>
  <c r="C981" i="68"/>
  <c r="P981" i="68" s="1"/>
  <c r="BP808" i="68"/>
  <c r="BQ808" i="68"/>
  <c r="BR808" i="68"/>
  <c r="BP809" i="68"/>
  <c r="BQ809" i="68"/>
  <c r="BR809" i="68"/>
  <c r="BP810" i="68"/>
  <c r="BQ810" i="68"/>
  <c r="BR810" i="68"/>
  <c r="BP811" i="68"/>
  <c r="BQ811" i="68"/>
  <c r="BR811" i="68"/>
  <c r="C829" i="68"/>
  <c r="C830" i="68"/>
  <c r="F830" i="68" s="1"/>
  <c r="C831" i="68"/>
  <c r="I831" i="68" s="1"/>
  <c r="C832" i="68"/>
  <c r="G832" i="68" s="1"/>
  <c r="C833" i="68"/>
  <c r="V833" i="68" s="1"/>
  <c r="C834" i="68"/>
  <c r="T834" i="68" s="1"/>
  <c r="C835" i="68"/>
  <c r="G835" i="68" s="1"/>
  <c r="C836" i="68"/>
  <c r="H836" i="68" s="1"/>
  <c r="C837" i="68"/>
  <c r="BP801" i="68"/>
  <c r="BQ801" i="68"/>
  <c r="BR801" i="68"/>
  <c r="BP802" i="68"/>
  <c r="BQ802" i="68"/>
  <c r="BR802" i="68"/>
  <c r="BP803" i="68"/>
  <c r="BQ803" i="68"/>
  <c r="BR803" i="68"/>
  <c r="BP804" i="68"/>
  <c r="BQ804" i="68"/>
  <c r="BR804" i="68"/>
  <c r="BP805" i="68"/>
  <c r="BQ805" i="68"/>
  <c r="BR805" i="68"/>
  <c r="BP806" i="68"/>
  <c r="BQ806" i="68"/>
  <c r="BR806" i="68"/>
  <c r="BP807" i="68"/>
  <c r="BQ807" i="68"/>
  <c r="BR807" i="68"/>
  <c r="C827" i="68"/>
  <c r="T827" i="68" s="1"/>
  <c r="C828" i="68"/>
  <c r="J828" i="68" s="1"/>
  <c r="BP798" i="68"/>
  <c r="BQ798" i="68"/>
  <c r="BR798" i="68"/>
  <c r="BP799" i="68"/>
  <c r="BQ799" i="68"/>
  <c r="BR799" i="68"/>
  <c r="BP800" i="68"/>
  <c r="BQ800" i="68"/>
  <c r="BR800" i="68"/>
  <c r="C824" i="68"/>
  <c r="E824" i="68" s="1"/>
  <c r="C825" i="68"/>
  <c r="E825" i="68" s="1"/>
  <c r="C826" i="68"/>
  <c r="N826" i="68" s="1"/>
  <c r="BP797" i="68"/>
  <c r="BQ797" i="68"/>
  <c r="BR797" i="68"/>
  <c r="C823" i="68"/>
  <c r="L823" i="68" s="1"/>
  <c r="AT988" i="68"/>
  <c r="AT1002" i="68"/>
  <c r="AT1001" i="68"/>
  <c r="AS991" i="68"/>
  <c r="AT991" i="68"/>
  <c r="AT1010" i="68"/>
  <c r="AS1007" i="68"/>
  <c r="AT1004" i="68"/>
  <c r="AT1000" i="68"/>
  <c r="AT1011" i="68"/>
  <c r="AS1010" i="68"/>
  <c r="AS1004" i="68"/>
  <c r="AS1000" i="68"/>
  <c r="AT989" i="68"/>
  <c r="AT1009" i="68"/>
  <c r="AS1008" i="68"/>
  <c r="AS1009" i="68"/>
  <c r="AT1005" i="68"/>
  <c r="AS997" i="68"/>
  <c r="AT999" i="68"/>
  <c r="AS994" i="68"/>
  <c r="AT990" i="68"/>
  <c r="AS999" i="68"/>
  <c r="AT996" i="68"/>
  <c r="AS990" i="68"/>
  <c r="AT994" i="68"/>
  <c r="AS996" i="68"/>
  <c r="AT993" i="68"/>
  <c r="AS989" i="68"/>
  <c r="AT998" i="68"/>
  <c r="AS993" i="68"/>
  <c r="AT992" i="68"/>
  <c r="AS998" i="68"/>
  <c r="AT995" i="68"/>
  <c r="AS992" i="68"/>
  <c r="AS984" i="68"/>
  <c r="AS995" i="68"/>
  <c r="AS983" i="68"/>
  <c r="AS988" i="68"/>
  <c r="AT985" i="68"/>
  <c r="AS985" i="68"/>
  <c r="AT982" i="68"/>
  <c r="AT987" i="68"/>
  <c r="AS982" i="68"/>
  <c r="AS987" i="68"/>
  <c r="AT984" i="68"/>
  <c r="AT986" i="68"/>
  <c r="AT924" i="68"/>
  <c r="AS986" i="68"/>
  <c r="AT845" i="68"/>
  <c r="AT883" i="68"/>
  <c r="AS830" i="68"/>
  <c r="AS970" i="68"/>
  <c r="AT939" i="68"/>
  <c r="AT975" i="68"/>
  <c r="AT931" i="68"/>
  <c r="AT973" i="68"/>
  <c r="AT943" i="68"/>
  <c r="AT834" i="68"/>
  <c r="AT867" i="68"/>
  <c r="AT48" i="68"/>
  <c r="AT956" i="68"/>
  <c r="AT839" i="68"/>
  <c r="AS967" i="68"/>
  <c r="AT960" i="68"/>
  <c r="AT955" i="68"/>
  <c r="AT886" i="68"/>
  <c r="AS872" i="68"/>
  <c r="AS948" i="68"/>
  <c r="AS972" i="68"/>
  <c r="AT935" i="68"/>
  <c r="AS899" i="68"/>
  <c r="AS906" i="68"/>
  <c r="AT976" i="68"/>
  <c r="AS959" i="68"/>
  <c r="AT947" i="68"/>
  <c r="AS894" i="68"/>
  <c r="AS51" i="68"/>
  <c r="AT904" i="68"/>
  <c r="AT870" i="68"/>
  <c r="AT978" i="68"/>
  <c r="AT951" i="68"/>
  <c r="AS888" i="68"/>
  <c r="AT979" i="68"/>
  <c r="AS956" i="68"/>
  <c r="AT944" i="68"/>
  <c r="AT936" i="68"/>
  <c r="AT928" i="68"/>
  <c r="AS922" i="68"/>
  <c r="AS914" i="68"/>
  <c r="AS861" i="68"/>
  <c r="AT885" i="68"/>
  <c r="AS949" i="68"/>
  <c r="AS976" i="68"/>
  <c r="AT963" i="68"/>
  <c r="AT952" i="68"/>
  <c r="AT948" i="68"/>
  <c r="AT940" i="68"/>
  <c r="AT932" i="68"/>
  <c r="AT925" i="68"/>
  <c r="AS918" i="68"/>
  <c r="AS893" i="68"/>
  <c r="AS877" i="68"/>
  <c r="AT957" i="68"/>
  <c r="AS936" i="68"/>
  <c r="AT847" i="68"/>
  <c r="AT837" i="68"/>
  <c r="AS979" i="68"/>
  <c r="AT972" i="68"/>
  <c r="AT969" i="68"/>
  <c r="AS966" i="68"/>
  <c r="AS963" i="68"/>
  <c r="AT959" i="68"/>
  <c r="AS928" i="68"/>
  <c r="AT908" i="68"/>
  <c r="AS903" i="68"/>
  <c r="AT911" i="68"/>
  <c r="AT929" i="68"/>
  <c r="AS878" i="68"/>
  <c r="AS866" i="68"/>
  <c r="AT60" i="68"/>
  <c r="AS65" i="68"/>
  <c r="AS962" i="68"/>
  <c r="AS943" i="68"/>
  <c r="AS935" i="68"/>
  <c r="AT927" i="68"/>
  <c r="AT920" i="68"/>
  <c r="AT916" i="68"/>
  <c r="AS907" i="68"/>
  <c r="AS880" i="68"/>
  <c r="AS864" i="68"/>
  <c r="AT921" i="68"/>
  <c r="AS886" i="68"/>
  <c r="AT859" i="68"/>
  <c r="AT933" i="68"/>
  <c r="AS978" i="68"/>
  <c r="AT965" i="68"/>
  <c r="AS947" i="68"/>
  <c r="AS939" i="68"/>
  <c r="AS931" i="68"/>
  <c r="AS924" i="68"/>
  <c r="AT912" i="68"/>
  <c r="AS896" i="68"/>
  <c r="AT891" i="68"/>
  <c r="AT875" i="68"/>
  <c r="AS859" i="68"/>
  <c r="AS940" i="68"/>
  <c r="AT971" i="68"/>
  <c r="AS968" i="68"/>
  <c r="AS958" i="68"/>
  <c r="AS927" i="68"/>
  <c r="AS885" i="68"/>
  <c r="AS869" i="68"/>
  <c r="AT949" i="68"/>
  <c r="AT913" i="68"/>
  <c r="AS862" i="68"/>
  <c r="AS965" i="68"/>
  <c r="AS882" i="68"/>
  <c r="AT981" i="68"/>
  <c r="AT968" i="68"/>
  <c r="AS951" i="68"/>
  <c r="AT977" i="68"/>
  <c r="AS971" i="68"/>
  <c r="AT964" i="68"/>
  <c r="AT961" i="68"/>
  <c r="AS954" i="68"/>
  <c r="AS950" i="68"/>
  <c r="AS946" i="68"/>
  <c r="AS942" i="68"/>
  <c r="AS938" i="68"/>
  <c r="AS934" i="68"/>
  <c r="AS930" i="68"/>
  <c r="AT923" i="68"/>
  <c r="AT919" i="68"/>
  <c r="AT915" i="68"/>
  <c r="AS911" i="68"/>
  <c r="AT900" i="68"/>
  <c r="AS960" i="68"/>
  <c r="AT937" i="68"/>
  <c r="AS898" i="68"/>
  <c r="AT853" i="68"/>
  <c r="AT71" i="68"/>
  <c r="AT945" i="68"/>
  <c r="AS834" i="68"/>
  <c r="AS975" i="68"/>
  <c r="AS955" i="68"/>
  <c r="AT980" i="68"/>
  <c r="AS974" i="68"/>
  <c r="AS980" i="68"/>
  <c r="AT967" i="68"/>
  <c r="AS964" i="68"/>
  <c r="AS926" i="68"/>
  <c r="AS923" i="68"/>
  <c r="AS919" i="68"/>
  <c r="AS915" i="68"/>
  <c r="AT894" i="68"/>
  <c r="AT878" i="68"/>
  <c r="AT862" i="68"/>
  <c r="AS842" i="68"/>
  <c r="AT953" i="68"/>
  <c r="AS932" i="68"/>
  <c r="AS900" i="68"/>
  <c r="AT869" i="68"/>
  <c r="AS916" i="68"/>
  <c r="AS908" i="68"/>
  <c r="AT905" i="68"/>
  <c r="AT897" i="68"/>
  <c r="AT881" i="68"/>
  <c r="AT865" i="68"/>
  <c r="AS977" i="68"/>
  <c r="AT974" i="68"/>
  <c r="AS969" i="68"/>
  <c r="AT966" i="68"/>
  <c r="AS961" i="68"/>
  <c r="AT958" i="68"/>
  <c r="AS953" i="68"/>
  <c r="AT950" i="68"/>
  <c r="AS945" i="68"/>
  <c r="AT942" i="68"/>
  <c r="AS937" i="68"/>
  <c r="AT934" i="68"/>
  <c r="AS929" i="68"/>
  <c r="AT926" i="68"/>
  <c r="AS921" i="68"/>
  <c r="AT918" i="68"/>
  <c r="AS913" i="68"/>
  <c r="AT910" i="68"/>
  <c r="AS905" i="68"/>
  <c r="AT902" i="68"/>
  <c r="AS897" i="68"/>
  <c r="AT890" i="68"/>
  <c r="AT887" i="68"/>
  <c r="AS884" i="68"/>
  <c r="AS881" i="68"/>
  <c r="AT874" i="68"/>
  <c r="AT871" i="68"/>
  <c r="AS868" i="68"/>
  <c r="AS865" i="68"/>
  <c r="AS858" i="68"/>
  <c r="AT46" i="68"/>
  <c r="AT70" i="68"/>
  <c r="AS910" i="68"/>
  <c r="AT907" i="68"/>
  <c r="AS902" i="68"/>
  <c r="AT899" i="68"/>
  <c r="AT893" i="68"/>
  <c r="AS890" i="68"/>
  <c r="AT877" i="68"/>
  <c r="AS874" i="68"/>
  <c r="AT861" i="68"/>
  <c r="AS952" i="68"/>
  <c r="AS944" i="68"/>
  <c r="AS920" i="68"/>
  <c r="AT917" i="68"/>
  <c r="AS904" i="68"/>
  <c r="AT889" i="68"/>
  <c r="AT873" i="68"/>
  <c r="AS870" i="68"/>
  <c r="AS850" i="68"/>
  <c r="AT68" i="68"/>
  <c r="AT63" i="68"/>
  <c r="AT941" i="68"/>
  <c r="AS912" i="68"/>
  <c r="AT909" i="68"/>
  <c r="AT901" i="68"/>
  <c r="AS981" i="68"/>
  <c r="AS973" i="68"/>
  <c r="AT970" i="68"/>
  <c r="AT962" i="68"/>
  <c r="AS957" i="68"/>
  <c r="AT954" i="68"/>
  <c r="AT946" i="68"/>
  <c r="AS941" i="68"/>
  <c r="AT938" i="68"/>
  <c r="AS933" i="68"/>
  <c r="AT930" i="68"/>
  <c r="AS925" i="68"/>
  <c r="AT922" i="68"/>
  <c r="AS917" i="68"/>
  <c r="AT914" i="68"/>
  <c r="AS909" i="68"/>
  <c r="AT906" i="68"/>
  <c r="AS901" i="68"/>
  <c r="AT898" i="68"/>
  <c r="AT895" i="68"/>
  <c r="AS892" i="68"/>
  <c r="AS889" i="68"/>
  <c r="AT882" i="68"/>
  <c r="AT879" i="68"/>
  <c r="AS876" i="68"/>
  <c r="AS873" i="68"/>
  <c r="AT866" i="68"/>
  <c r="AT863" i="68"/>
  <c r="AT855" i="68"/>
  <c r="AS43" i="68"/>
  <c r="AT903" i="68"/>
  <c r="AS895" i="68"/>
  <c r="AT892" i="68"/>
  <c r="AS887" i="68"/>
  <c r="AT884" i="68"/>
  <c r="AS879" i="68"/>
  <c r="AT876" i="68"/>
  <c r="AS871" i="68"/>
  <c r="AT868" i="68"/>
  <c r="AS863" i="68"/>
  <c r="AS860" i="68"/>
  <c r="AS856" i="68"/>
  <c r="AS840" i="68"/>
  <c r="AS41" i="68"/>
  <c r="AS60" i="68"/>
  <c r="AT896" i="68"/>
  <c r="AS891" i="68"/>
  <c r="AT888" i="68"/>
  <c r="AS883" i="68"/>
  <c r="AT880" i="68"/>
  <c r="AS875" i="68"/>
  <c r="AT872" i="68"/>
  <c r="AS867" i="68"/>
  <c r="AT864" i="68"/>
  <c r="AS848" i="68"/>
  <c r="AS49" i="68"/>
  <c r="AT860" i="68"/>
  <c r="AS855" i="68"/>
  <c r="AT852" i="68"/>
  <c r="AS847" i="68"/>
  <c r="AT844" i="68"/>
  <c r="AS839" i="68"/>
  <c r="AT53" i="68"/>
  <c r="AS48" i="68"/>
  <c r="AT45" i="68"/>
  <c r="AS70" i="68"/>
  <c r="AT67" i="68"/>
  <c r="AT62" i="68"/>
  <c r="AT857" i="68"/>
  <c r="AS852" i="68"/>
  <c r="AT849" i="68"/>
  <c r="AS844" i="68"/>
  <c r="AT841" i="68"/>
  <c r="AS53" i="68"/>
  <c r="AT50" i="68"/>
  <c r="AS45" i="68"/>
  <c r="AT42" i="68"/>
  <c r="AS67" i="68"/>
  <c r="AT64" i="68"/>
  <c r="AS62" i="68"/>
  <c r="AT59" i="68"/>
  <c r="AS857" i="68"/>
  <c r="AT854" i="68"/>
  <c r="AS849" i="68"/>
  <c r="AT846" i="68"/>
  <c r="AS841" i="68"/>
  <c r="AT838" i="68"/>
  <c r="AS50" i="68"/>
  <c r="AT47" i="68"/>
  <c r="AS42" i="68"/>
  <c r="AT69" i="68"/>
  <c r="AS64" i="68"/>
  <c r="AS59" i="68"/>
  <c r="AS854" i="68"/>
  <c r="AT851" i="68"/>
  <c r="AS846" i="68"/>
  <c r="AT843" i="68"/>
  <c r="AS838" i="68"/>
  <c r="AT52" i="68"/>
  <c r="AS47" i="68"/>
  <c r="AT44" i="68"/>
  <c r="AS69" i="68"/>
  <c r="AT66" i="68"/>
  <c r="AT61" i="68"/>
  <c r="AT856" i="68"/>
  <c r="AS851" i="68"/>
  <c r="AT848" i="68"/>
  <c r="AS843" i="68"/>
  <c r="AT840" i="68"/>
  <c r="AS52" i="68"/>
  <c r="AT49" i="68"/>
  <c r="AS44" i="68"/>
  <c r="AT41" i="68"/>
  <c r="AS66" i="68"/>
  <c r="AS61" i="68"/>
  <c r="AT858" i="68"/>
  <c r="AS853" i="68"/>
  <c r="AT850" i="68"/>
  <c r="AS845" i="68"/>
  <c r="AT842" i="68"/>
  <c r="AS71" i="68"/>
  <c r="AT51" i="68"/>
  <c r="AS46" i="68"/>
  <c r="AT43" i="68"/>
  <c r="AS68" i="68"/>
  <c r="AT65" i="68"/>
  <c r="AS63" i="68"/>
  <c r="AT836" i="68"/>
  <c r="AS837" i="68"/>
  <c r="AS836" i="68"/>
  <c r="AT831" i="68"/>
  <c r="AT835" i="68"/>
  <c r="AS829" i="68"/>
  <c r="AS835" i="68"/>
  <c r="AT827" i="68"/>
  <c r="AT828" i="68"/>
  <c r="AS831" i="68"/>
  <c r="AS827" i="68"/>
  <c r="AT832" i="68"/>
  <c r="AT833" i="68"/>
  <c r="AS828" i="68"/>
  <c r="AS833" i="68"/>
  <c r="AT830" i="68"/>
  <c r="AS832" i="68"/>
  <c r="AT829" i="68"/>
  <c r="AT824" i="68"/>
  <c r="AS824" i="68"/>
  <c r="AS825" i="68"/>
  <c r="AT826" i="68"/>
  <c r="AS826" i="68"/>
  <c r="AT825" i="68"/>
  <c r="AS823" i="68"/>
  <c r="AT823" i="68"/>
  <c r="BP794" i="68"/>
  <c r="BQ794" i="68"/>
  <c r="BR794" i="68"/>
  <c r="BP795" i="68"/>
  <c r="BQ795" i="68"/>
  <c r="BR795" i="68"/>
  <c r="BP796" i="68"/>
  <c r="BQ796" i="68"/>
  <c r="BR796" i="68"/>
  <c r="C820" i="68"/>
  <c r="C821" i="68"/>
  <c r="N821" i="68" s="1"/>
  <c r="C822" i="68"/>
  <c r="BP792" i="68"/>
  <c r="BQ792" i="68"/>
  <c r="BR792" i="68"/>
  <c r="BP793" i="68"/>
  <c r="BQ793" i="68"/>
  <c r="BR793" i="68"/>
  <c r="C818" i="68"/>
  <c r="M818" i="68" s="1"/>
  <c r="C819" i="68"/>
  <c r="BP790" i="68"/>
  <c r="BQ790" i="68"/>
  <c r="BR790" i="68"/>
  <c r="BP791" i="68"/>
  <c r="BQ791" i="68"/>
  <c r="BR791" i="68"/>
  <c r="C816" i="68"/>
  <c r="C817" i="68"/>
  <c r="L1409" i="27"/>
  <c r="BP781" i="68"/>
  <c r="BQ781" i="68"/>
  <c r="BR781" i="68"/>
  <c r="BP782" i="68"/>
  <c r="BQ782" i="68"/>
  <c r="BR782" i="68"/>
  <c r="BP783" i="68"/>
  <c r="BQ783" i="68"/>
  <c r="BR783" i="68"/>
  <c r="BP784" i="68"/>
  <c r="BQ784" i="68"/>
  <c r="BR784" i="68"/>
  <c r="BP785" i="68"/>
  <c r="BQ785" i="68"/>
  <c r="BR785" i="68"/>
  <c r="BP786" i="68"/>
  <c r="BQ786" i="68"/>
  <c r="BR786" i="68"/>
  <c r="BP787" i="68"/>
  <c r="BQ787" i="68"/>
  <c r="BR787" i="68"/>
  <c r="BP788" i="68"/>
  <c r="BQ788" i="68"/>
  <c r="BR788" i="68"/>
  <c r="BP789" i="68"/>
  <c r="BQ789" i="68"/>
  <c r="BR789" i="68"/>
  <c r="C807" i="68"/>
  <c r="C808" i="68"/>
  <c r="C809" i="68"/>
  <c r="C810" i="68"/>
  <c r="M810" i="68" s="1"/>
  <c r="C811" i="68"/>
  <c r="N811" i="68" s="1"/>
  <c r="C812" i="68"/>
  <c r="C813" i="68"/>
  <c r="C814" i="68"/>
  <c r="C815" i="68"/>
  <c r="BP779" i="68"/>
  <c r="BQ779" i="68"/>
  <c r="BR779" i="68"/>
  <c r="BP780" i="68"/>
  <c r="BQ780" i="68"/>
  <c r="BR780" i="68"/>
  <c r="C803" i="68"/>
  <c r="T803" i="68" s="1"/>
  <c r="C805" i="68"/>
  <c r="L805" i="68" s="1"/>
  <c r="BP777" i="68"/>
  <c r="BQ777" i="68"/>
  <c r="BR777" i="68"/>
  <c r="BP778" i="68"/>
  <c r="BQ778" i="68"/>
  <c r="BR778" i="68"/>
  <c r="C804" i="68"/>
  <c r="G804" i="68" s="1"/>
  <c r="C806" i="68"/>
  <c r="BP775" i="68"/>
  <c r="BQ775" i="68"/>
  <c r="BR775" i="68"/>
  <c r="BP776" i="68"/>
  <c r="BQ776" i="68"/>
  <c r="BR776" i="68"/>
  <c r="C800" i="68"/>
  <c r="M800" i="68" s="1"/>
  <c r="C801" i="68"/>
  <c r="F801" i="68" s="1"/>
  <c r="AS808" i="68"/>
  <c r="AS822" i="68"/>
  <c r="AT822" i="68"/>
  <c r="AT819" i="68"/>
  <c r="AT821" i="68"/>
  <c r="AS820" i="68"/>
  <c r="AS821" i="68"/>
  <c r="AT820" i="68"/>
  <c r="AS818" i="68"/>
  <c r="AS809" i="68"/>
  <c r="AT809" i="68"/>
  <c r="AT817" i="68"/>
  <c r="AT813" i="68"/>
  <c r="AS817" i="68"/>
  <c r="AS816" i="68"/>
  <c r="AT816" i="68"/>
  <c r="AS819" i="68"/>
  <c r="AT818" i="68"/>
  <c r="AT814" i="68"/>
  <c r="AT811" i="68"/>
  <c r="AS807" i="68"/>
  <c r="AT807" i="68"/>
  <c r="AS815" i="68"/>
  <c r="AT810" i="68"/>
  <c r="AS810" i="68"/>
  <c r="AT812" i="68"/>
  <c r="AT815" i="68"/>
  <c r="AS813" i="68"/>
  <c r="AS811" i="68"/>
  <c r="AT808" i="68"/>
  <c r="AS814" i="68"/>
  <c r="AS812" i="68"/>
  <c r="AT801" i="68"/>
  <c r="AT806" i="68"/>
  <c r="AS805" i="68"/>
  <c r="AT800" i="68"/>
  <c r="AT805" i="68"/>
  <c r="AS804" i="68"/>
  <c r="AS803" i="68"/>
  <c r="AT803" i="68"/>
  <c r="AT804" i="68"/>
  <c r="AS801" i="68"/>
  <c r="AS806" i="68"/>
  <c r="AS800" i="68"/>
  <c r="BP770" i="68"/>
  <c r="BQ770" i="68"/>
  <c r="BR770" i="68"/>
  <c r="BP771" i="68"/>
  <c r="BQ771" i="68"/>
  <c r="BR771" i="68"/>
  <c r="BP772" i="68"/>
  <c r="BQ772" i="68"/>
  <c r="BR772" i="68"/>
  <c r="BP773" i="68"/>
  <c r="BQ773" i="68"/>
  <c r="BR773" i="68"/>
  <c r="BP774" i="68"/>
  <c r="BQ774" i="68"/>
  <c r="BR774" i="68"/>
  <c r="AS796" i="68"/>
  <c r="AT796" i="68"/>
  <c r="AS797" i="68"/>
  <c r="AT797" i="68"/>
  <c r="AS798" i="68"/>
  <c r="AT798" i="68"/>
  <c r="AS799" i="68"/>
  <c r="AT799" i="68"/>
  <c r="AS802" i="68"/>
  <c r="AT802" i="68"/>
  <c r="C796" i="68"/>
  <c r="J796" i="68" s="1"/>
  <c r="C797" i="68"/>
  <c r="C798" i="68"/>
  <c r="U798" i="68" s="1"/>
  <c r="C799" i="68"/>
  <c r="C802" i="68"/>
  <c r="BP760" i="68"/>
  <c r="BQ760" i="68"/>
  <c r="BR760" i="68"/>
  <c r="BP761" i="68"/>
  <c r="BQ761" i="68"/>
  <c r="BR761" i="68"/>
  <c r="BP762" i="68"/>
  <c r="BQ762" i="68"/>
  <c r="BR762" i="68"/>
  <c r="BP763" i="68"/>
  <c r="BQ763" i="68"/>
  <c r="BR763" i="68"/>
  <c r="BP764" i="68"/>
  <c r="BQ764" i="68"/>
  <c r="BR764" i="68"/>
  <c r="BP765" i="68"/>
  <c r="BQ765" i="68"/>
  <c r="BR765" i="68"/>
  <c r="BP766" i="68"/>
  <c r="BQ766" i="68"/>
  <c r="BR766" i="68"/>
  <c r="BP767" i="68"/>
  <c r="BQ767" i="68"/>
  <c r="BR767" i="68"/>
  <c r="BP768" i="68"/>
  <c r="BQ768" i="68"/>
  <c r="BR768" i="68"/>
  <c r="BP769" i="68"/>
  <c r="BQ769" i="68"/>
  <c r="BR769" i="68"/>
  <c r="AS786" i="68"/>
  <c r="AT786" i="68"/>
  <c r="AS787" i="68"/>
  <c r="AT787" i="68"/>
  <c r="AS788" i="68"/>
  <c r="AT788" i="68"/>
  <c r="AS789" i="68"/>
  <c r="AT789" i="68"/>
  <c r="AS790" i="68"/>
  <c r="AT790" i="68"/>
  <c r="AS791" i="68"/>
  <c r="AT791" i="68"/>
  <c r="AS792" i="68"/>
  <c r="AT792" i="68"/>
  <c r="AS793" i="68"/>
  <c r="AT793" i="68"/>
  <c r="AS794" i="68"/>
  <c r="AT794" i="68"/>
  <c r="AS795" i="68"/>
  <c r="AT795" i="68"/>
  <c r="C786" i="68"/>
  <c r="C787" i="68"/>
  <c r="C788" i="68"/>
  <c r="U788" i="68" s="1"/>
  <c r="C789" i="68"/>
  <c r="V789" i="68" s="1"/>
  <c r="C790" i="68"/>
  <c r="C791" i="68"/>
  <c r="R791" i="68" s="1"/>
  <c r="C792" i="68"/>
  <c r="E792" i="68" s="1"/>
  <c r="C793" i="68"/>
  <c r="F793" i="68" s="1"/>
  <c r="C794" i="68"/>
  <c r="C795" i="68"/>
  <c r="I795" i="68" s="1"/>
  <c r="AT785" i="68"/>
  <c r="AS784" i="68"/>
  <c r="BP755" i="68"/>
  <c r="BQ755" i="68"/>
  <c r="BR755" i="68"/>
  <c r="BP756" i="68"/>
  <c r="BQ756" i="68"/>
  <c r="BR756" i="68"/>
  <c r="BP757" i="68"/>
  <c r="BQ757" i="68"/>
  <c r="BR757" i="68"/>
  <c r="BP758" i="68"/>
  <c r="BQ758" i="68"/>
  <c r="BR758" i="68"/>
  <c r="BP759" i="68"/>
  <c r="BQ759" i="68"/>
  <c r="BR759" i="68"/>
  <c r="C781" i="68"/>
  <c r="C782" i="68"/>
  <c r="C783" i="68"/>
  <c r="C784" i="68"/>
  <c r="M784" i="68" s="1"/>
  <c r="C785" i="68"/>
  <c r="O785" i="68" s="1"/>
  <c r="AT781" i="68"/>
  <c r="AT783" i="68"/>
  <c r="BP749" i="68"/>
  <c r="BQ749" i="68"/>
  <c r="BR749" i="68"/>
  <c r="BP750" i="68"/>
  <c r="BQ750" i="68"/>
  <c r="BR750" i="68"/>
  <c r="BP751" i="68"/>
  <c r="BQ751" i="68"/>
  <c r="BR751" i="68"/>
  <c r="BP752" i="68"/>
  <c r="BQ752" i="68"/>
  <c r="BR752" i="68"/>
  <c r="BP753" i="68"/>
  <c r="BQ753" i="68"/>
  <c r="BR753" i="68"/>
  <c r="BP754" i="68"/>
  <c r="BQ754" i="68"/>
  <c r="BR754" i="68"/>
  <c r="AS780" i="68"/>
  <c r="C775" i="68"/>
  <c r="R775" i="68" s="1"/>
  <c r="C776" i="68"/>
  <c r="Q776" i="68" s="1"/>
  <c r="C777" i="68"/>
  <c r="C778" i="68"/>
  <c r="O778" i="68" s="1"/>
  <c r="C779" i="68"/>
  <c r="C780" i="68"/>
  <c r="S780" i="68" s="1"/>
  <c r="BP748" i="68"/>
  <c r="BQ748" i="68"/>
  <c r="BR748" i="68"/>
  <c r="C774" i="68"/>
  <c r="AS783" i="68"/>
  <c r="AT774" i="68"/>
  <c r="AT782" i="68"/>
  <c r="AT775" i="68"/>
  <c r="AT778" i="68"/>
  <c r="AS782" i="68"/>
  <c r="AS779" i="68"/>
  <c r="AS785" i="68"/>
  <c r="AS781" i="68"/>
  <c r="AS775" i="68"/>
  <c r="AT784" i="68"/>
  <c r="AS774" i="68"/>
  <c r="AS776" i="68"/>
  <c r="AT777" i="68"/>
  <c r="AT780" i="68"/>
  <c r="AS777" i="68"/>
  <c r="AS778" i="68"/>
  <c r="AT776" i="68"/>
  <c r="AT779" i="68"/>
  <c r="C139" i="68"/>
  <c r="F139" i="68" s="1"/>
  <c r="BR740" i="68"/>
  <c r="BR741" i="68"/>
  <c r="BR742" i="68"/>
  <c r="BR743" i="68"/>
  <c r="BR744" i="68"/>
  <c r="BR745" i="68"/>
  <c r="BR746" i="68"/>
  <c r="BR747" i="68"/>
  <c r="BQ740" i="68"/>
  <c r="BQ741" i="68"/>
  <c r="BQ742" i="68"/>
  <c r="BQ743" i="68"/>
  <c r="BQ744" i="68"/>
  <c r="BQ745" i="68"/>
  <c r="BQ746" i="68"/>
  <c r="BQ747" i="68"/>
  <c r="BP740" i="68"/>
  <c r="BP741" i="68"/>
  <c r="BP742" i="68"/>
  <c r="BP743" i="68"/>
  <c r="BP744" i="68"/>
  <c r="BP745" i="68"/>
  <c r="BP746" i="68"/>
  <c r="BP747" i="68"/>
  <c r="C767" i="68"/>
  <c r="G767" i="68" s="1"/>
  <c r="C768" i="68"/>
  <c r="C746" i="68"/>
  <c r="C769" i="68"/>
  <c r="Q769" i="68" s="1"/>
  <c r="C770" i="68"/>
  <c r="M770" i="68" s="1"/>
  <c r="C771" i="68"/>
  <c r="C772" i="68"/>
  <c r="C773" i="68"/>
  <c r="H773" i="68" s="1"/>
  <c r="B767" i="68"/>
  <c r="B768" i="68"/>
  <c r="B746" i="68"/>
  <c r="B769" i="68"/>
  <c r="B770" i="68"/>
  <c r="B771" i="68"/>
  <c r="B772" i="68"/>
  <c r="B773" i="68"/>
  <c r="AT767" i="68"/>
  <c r="AS767" i="68"/>
  <c r="AT768" i="68"/>
  <c r="AS768" i="68"/>
  <c r="AT746" i="68"/>
  <c r="AS746" i="68"/>
  <c r="AT769" i="68"/>
  <c r="AS769" i="68"/>
  <c r="AT770" i="68"/>
  <c r="AS770" i="68"/>
  <c r="AT771" i="68"/>
  <c r="AS771" i="68"/>
  <c r="AT772" i="68"/>
  <c r="AS772" i="68"/>
  <c r="AT773" i="68"/>
  <c r="AS773" i="68"/>
  <c r="BP735" i="68"/>
  <c r="BQ735" i="68"/>
  <c r="BR735" i="68"/>
  <c r="BP736" i="68"/>
  <c r="BQ736" i="68"/>
  <c r="BR736" i="68"/>
  <c r="BP737" i="68"/>
  <c r="BQ737" i="68"/>
  <c r="BR737" i="68"/>
  <c r="BP738" i="68"/>
  <c r="BQ738" i="68"/>
  <c r="BR738" i="68"/>
  <c r="BP739" i="68"/>
  <c r="BQ739" i="68"/>
  <c r="BR739" i="68"/>
  <c r="AS762" i="68"/>
  <c r="AT762" i="68"/>
  <c r="AS763" i="68"/>
  <c r="AT763" i="68"/>
  <c r="AS764" i="68"/>
  <c r="AT764" i="68"/>
  <c r="AS765" i="68"/>
  <c r="AT765" i="68"/>
  <c r="AS766" i="68"/>
  <c r="AT766" i="68"/>
  <c r="C762" i="68"/>
  <c r="F762" i="68" s="1"/>
  <c r="C763" i="68"/>
  <c r="Q763" i="68" s="1"/>
  <c r="C764" i="68"/>
  <c r="C765" i="68"/>
  <c r="C766" i="68"/>
  <c r="T766" i="68" s="1"/>
  <c r="B763" i="68"/>
  <c r="B764" i="68"/>
  <c r="B765" i="68"/>
  <c r="B766" i="68"/>
  <c r="B762" i="68"/>
  <c r="BP734" i="68"/>
  <c r="BQ734" i="68"/>
  <c r="BR734" i="68"/>
  <c r="AS761" i="68"/>
  <c r="AT761" i="68"/>
  <c r="C761" i="68"/>
  <c r="K761" i="68" s="1"/>
  <c r="B761" i="68"/>
  <c r="BR733" i="68"/>
  <c r="BQ733" i="68"/>
  <c r="BP733" i="68"/>
  <c r="BR732" i="68"/>
  <c r="BQ732" i="68"/>
  <c r="BP732" i="68"/>
  <c r="AT760" i="68"/>
  <c r="AS760" i="68"/>
  <c r="C760" i="68"/>
  <c r="K760" i="68" s="1"/>
  <c r="B760" i="68"/>
  <c r="AT758" i="68"/>
  <c r="AS758" i="68"/>
  <c r="C758" i="68"/>
  <c r="G758" i="68" s="1"/>
  <c r="B758" i="68"/>
  <c r="AT733" i="68"/>
  <c r="C733" i="68"/>
  <c r="M733" i="68" s="1"/>
  <c r="AS733" i="68"/>
  <c r="BP731" i="68"/>
  <c r="BQ731" i="68"/>
  <c r="BR731" i="68"/>
  <c r="B733" i="68"/>
  <c r="BR730" i="68"/>
  <c r="BQ730" i="68"/>
  <c r="BP730" i="68"/>
  <c r="BR729" i="68"/>
  <c r="BQ729" i="68"/>
  <c r="BP729" i="68"/>
  <c r="BR728" i="68"/>
  <c r="BQ728" i="68"/>
  <c r="BP728" i="68"/>
  <c r="BR727" i="68"/>
  <c r="BQ727" i="68"/>
  <c r="BP727" i="68"/>
  <c r="BR726" i="68"/>
  <c r="BQ726" i="68"/>
  <c r="BP726" i="68"/>
  <c r="BR725" i="68"/>
  <c r="BQ725" i="68"/>
  <c r="BP725" i="68"/>
  <c r="BR724" i="68"/>
  <c r="BQ724" i="68"/>
  <c r="BP724" i="68"/>
  <c r="BR723" i="68"/>
  <c r="BQ723" i="68"/>
  <c r="BP723" i="68"/>
  <c r="BR722" i="68"/>
  <c r="BQ722" i="68"/>
  <c r="BP722" i="68"/>
  <c r="AT755" i="68"/>
  <c r="AS755" i="68"/>
  <c r="C755" i="68"/>
  <c r="B755" i="68"/>
  <c r="AT753" i="68"/>
  <c r="AS753" i="68"/>
  <c r="C753" i="68"/>
  <c r="B753" i="68"/>
  <c r="AT751" i="68"/>
  <c r="AS751" i="68"/>
  <c r="C751" i="68"/>
  <c r="N751" i="68" s="1"/>
  <c r="B751" i="68"/>
  <c r="AT749" i="68"/>
  <c r="AS749" i="68"/>
  <c r="C749" i="68"/>
  <c r="T749" i="68" s="1"/>
  <c r="B749" i="68"/>
  <c r="AT747" i="68"/>
  <c r="AS747" i="68"/>
  <c r="C747" i="68"/>
  <c r="L747" i="68" s="1"/>
  <c r="B747" i="68"/>
  <c r="AT759" i="68"/>
  <c r="AS759" i="68"/>
  <c r="C759" i="68"/>
  <c r="O759" i="68" s="1"/>
  <c r="B759" i="68"/>
  <c r="AT757" i="68"/>
  <c r="AS757" i="68"/>
  <c r="C757" i="68"/>
  <c r="J757" i="68" s="1"/>
  <c r="B757" i="68"/>
  <c r="AT756" i="68"/>
  <c r="AS756" i="68"/>
  <c r="C756" i="68"/>
  <c r="B756" i="68"/>
  <c r="AT754" i="68"/>
  <c r="AS754" i="68"/>
  <c r="C754" i="68"/>
  <c r="I754" i="68" s="1"/>
  <c r="B754" i="68"/>
  <c r="AT741" i="68"/>
  <c r="B665" i="68"/>
  <c r="B664" i="68"/>
  <c r="B663" i="68"/>
  <c r="B662" i="68"/>
  <c r="B661" i="68"/>
  <c r="B85" i="68"/>
  <c r="B84" i="68"/>
  <c r="B83" i="68"/>
  <c r="B82" i="68"/>
  <c r="B112" i="68"/>
  <c r="B111" i="68"/>
  <c r="B110" i="68"/>
  <c r="B109" i="68"/>
  <c r="B125" i="68"/>
  <c r="B124" i="68"/>
  <c r="B123" i="68"/>
  <c r="B122" i="68"/>
  <c r="B121" i="68"/>
  <c r="B120" i="68"/>
  <c r="B119" i="68"/>
  <c r="B138" i="68"/>
  <c r="B137" i="68"/>
  <c r="B136" i="68"/>
  <c r="B135" i="68"/>
  <c r="B134" i="68"/>
  <c r="B133" i="68"/>
  <c r="B132" i="68"/>
  <c r="B131" i="68"/>
  <c r="B130" i="68"/>
  <c r="B129" i="68"/>
  <c r="B128" i="68"/>
  <c r="B164" i="68"/>
  <c r="BR721" i="68"/>
  <c r="BQ721" i="68"/>
  <c r="BP721" i="68"/>
  <c r="BR720" i="68"/>
  <c r="BQ720" i="68"/>
  <c r="BP720" i="68"/>
  <c r="BR719" i="68"/>
  <c r="BQ719" i="68"/>
  <c r="BP719" i="68"/>
  <c r="BR718" i="68"/>
  <c r="BQ718" i="68"/>
  <c r="BP718" i="68"/>
  <c r="BR717" i="68"/>
  <c r="BQ717" i="68"/>
  <c r="BP717" i="68"/>
  <c r="BR716" i="68"/>
  <c r="BQ716" i="68"/>
  <c r="BP716" i="68"/>
  <c r="BR715" i="68"/>
  <c r="BQ715" i="68"/>
  <c r="BP715" i="68"/>
  <c r="BR714" i="68"/>
  <c r="BQ714" i="68"/>
  <c r="BP714" i="68"/>
  <c r="BR713" i="68"/>
  <c r="BQ713" i="68"/>
  <c r="BP713" i="68"/>
  <c r="AT748" i="68"/>
  <c r="AT745" i="68"/>
  <c r="AT743" i="68"/>
  <c r="B752" i="68"/>
  <c r="B750" i="68"/>
  <c r="B748" i="68"/>
  <c r="B745" i="68"/>
  <c r="B744" i="68"/>
  <c r="B743" i="68"/>
  <c r="B742" i="68"/>
  <c r="B741" i="68"/>
  <c r="B740" i="68"/>
  <c r="C752" i="68"/>
  <c r="E752" i="68" s="1"/>
  <c r="C750" i="68"/>
  <c r="I750" i="68" s="1"/>
  <c r="C748" i="68"/>
  <c r="G748" i="68" s="1"/>
  <c r="C745" i="68"/>
  <c r="C744" i="68"/>
  <c r="R744" i="68" s="1"/>
  <c r="C743" i="68"/>
  <c r="P743" i="68" s="1"/>
  <c r="C742" i="68"/>
  <c r="C741" i="68"/>
  <c r="U741" i="68" s="1"/>
  <c r="C740" i="68"/>
  <c r="AT750" i="68"/>
  <c r="AT752" i="68"/>
  <c r="AT744" i="68"/>
  <c r="AS745" i="68"/>
  <c r="AS748" i="68"/>
  <c r="AS744" i="68"/>
  <c r="AS743" i="68"/>
  <c r="AS750" i="68"/>
  <c r="AS740" i="68"/>
  <c r="AT740" i="68"/>
  <c r="AS752" i="68"/>
  <c r="AS742" i="68"/>
  <c r="AS741" i="68"/>
  <c r="AT742" i="68"/>
  <c r="AS732" i="68"/>
  <c r="BR712" i="68"/>
  <c r="BQ712" i="68"/>
  <c r="BP712" i="68"/>
  <c r="BR711" i="68"/>
  <c r="BQ711" i="68"/>
  <c r="BP711" i="68"/>
  <c r="BR710" i="68"/>
  <c r="BQ710" i="68"/>
  <c r="BP710" i="68"/>
  <c r="BR709" i="68"/>
  <c r="BQ709" i="68"/>
  <c r="BP709" i="68"/>
  <c r="BR708" i="68"/>
  <c r="BQ708" i="68"/>
  <c r="BP708" i="68"/>
  <c r="BR707" i="68"/>
  <c r="BQ707" i="68"/>
  <c r="BP707" i="68"/>
  <c r="BR706" i="68"/>
  <c r="BQ706" i="68"/>
  <c r="BP706" i="68"/>
  <c r="BR705" i="68"/>
  <c r="BQ705" i="68"/>
  <c r="BP705" i="68"/>
  <c r="BR704" i="68"/>
  <c r="BQ704" i="68"/>
  <c r="BP704" i="68"/>
  <c r="BR703" i="68"/>
  <c r="BQ703" i="68"/>
  <c r="BP703" i="68"/>
  <c r="BR702" i="68"/>
  <c r="BQ702" i="68"/>
  <c r="BP702" i="68"/>
  <c r="BR701" i="68"/>
  <c r="BQ701" i="68"/>
  <c r="BP701" i="68"/>
  <c r="BR700" i="68"/>
  <c r="BQ700" i="68"/>
  <c r="BP700" i="68"/>
  <c r="BR699" i="68"/>
  <c r="BQ699" i="68"/>
  <c r="BP699" i="68"/>
  <c r="AS736" i="68"/>
  <c r="AS739" i="68"/>
  <c r="C739" i="68"/>
  <c r="R739" i="68" s="1"/>
  <c r="B739" i="68"/>
  <c r="C738" i="68"/>
  <c r="O738" i="68" s="1"/>
  <c r="B738" i="68"/>
  <c r="C737" i="68"/>
  <c r="J737" i="68" s="1"/>
  <c r="B737" i="68"/>
  <c r="AT736" i="68"/>
  <c r="C736" i="68"/>
  <c r="S736" i="68" s="1"/>
  <c r="B736" i="68"/>
  <c r="AS735" i="68"/>
  <c r="C735" i="68"/>
  <c r="B735" i="68"/>
  <c r="AS734" i="68"/>
  <c r="C734" i="68"/>
  <c r="V734" i="68" s="1"/>
  <c r="B734" i="68"/>
  <c r="C732" i="68"/>
  <c r="B732" i="68"/>
  <c r="AS731" i="68"/>
  <c r="C731" i="68"/>
  <c r="G731" i="68" s="1"/>
  <c r="B731" i="68"/>
  <c r="AS730" i="68"/>
  <c r="C730" i="68"/>
  <c r="B730" i="68"/>
  <c r="AS729" i="68"/>
  <c r="C729" i="68"/>
  <c r="B729" i="68"/>
  <c r="AS728" i="68"/>
  <c r="C728" i="68"/>
  <c r="I728" i="68" s="1"/>
  <c r="B728" i="68"/>
  <c r="AS727" i="68"/>
  <c r="C727" i="68"/>
  <c r="B727" i="68"/>
  <c r="AS726" i="68"/>
  <c r="C726" i="68"/>
  <c r="B726" i="68"/>
  <c r="AS725" i="68"/>
  <c r="C725" i="68"/>
  <c r="B725" i="68"/>
  <c r="AS737" i="68"/>
  <c r="AS738" i="68"/>
  <c r="AT726" i="68"/>
  <c r="AT728" i="68"/>
  <c r="AT730" i="68"/>
  <c r="AT732" i="68"/>
  <c r="AT735" i="68"/>
  <c r="AT725" i="68"/>
  <c r="AT727" i="68"/>
  <c r="AT729" i="68"/>
  <c r="AT731" i="68"/>
  <c r="AT734" i="68"/>
  <c r="AT739" i="68"/>
  <c r="AT737" i="68"/>
  <c r="AT738" i="68"/>
  <c r="B724" i="68"/>
  <c r="B723" i="68"/>
  <c r="B722" i="68"/>
  <c r="B721" i="68"/>
  <c r="BR698" i="68"/>
  <c r="BQ698" i="68"/>
  <c r="BP698" i="68"/>
  <c r="BR697" i="68"/>
  <c r="BQ697" i="68"/>
  <c r="BP697" i="68"/>
  <c r="BR696" i="68"/>
  <c r="BQ696" i="68"/>
  <c r="BP696" i="68"/>
  <c r="BR695" i="68"/>
  <c r="BQ695" i="68"/>
  <c r="BP695" i="68"/>
  <c r="AT724" i="68"/>
  <c r="AS724" i="68"/>
  <c r="C724" i="68"/>
  <c r="O724" i="68" s="1"/>
  <c r="AT723" i="68"/>
  <c r="AS723" i="68"/>
  <c r="C723" i="68"/>
  <c r="L723" i="68" s="1"/>
  <c r="AT722" i="68"/>
  <c r="AS722" i="68"/>
  <c r="C722" i="68"/>
  <c r="AT721" i="68"/>
  <c r="AS721" i="68"/>
  <c r="C721" i="68"/>
  <c r="BR694" i="68"/>
  <c r="BQ694" i="68"/>
  <c r="BP694" i="68"/>
  <c r="BR693" i="68"/>
  <c r="BQ693" i="68"/>
  <c r="BP693" i="68"/>
  <c r="BR692" i="68"/>
  <c r="BQ692" i="68"/>
  <c r="BP692" i="68"/>
  <c r="BR691" i="68"/>
  <c r="BQ691" i="68"/>
  <c r="BP691" i="68"/>
  <c r="BR690" i="68"/>
  <c r="BQ690" i="68"/>
  <c r="BP690" i="68"/>
  <c r="BR689" i="68"/>
  <c r="BQ689" i="68"/>
  <c r="BP689" i="68"/>
  <c r="BR688" i="68"/>
  <c r="BQ688" i="68"/>
  <c r="BP688" i="68"/>
  <c r="BR687" i="68"/>
  <c r="BQ687" i="68"/>
  <c r="BP687" i="68"/>
  <c r="BR686" i="68"/>
  <c r="BQ686" i="68"/>
  <c r="BP686" i="68"/>
  <c r="BR685" i="68"/>
  <c r="BQ685" i="68"/>
  <c r="BP685" i="68"/>
  <c r="BR684" i="68"/>
  <c r="BQ684" i="68"/>
  <c r="BP684" i="68"/>
  <c r="AT720" i="68"/>
  <c r="AS720" i="68"/>
  <c r="C720" i="68"/>
  <c r="T720" i="68" s="1"/>
  <c r="B720" i="68"/>
  <c r="AT719" i="68"/>
  <c r="AS719" i="68"/>
  <c r="C719" i="68"/>
  <c r="E719" i="68" s="1"/>
  <c r="B719" i="68"/>
  <c r="AT718" i="68"/>
  <c r="AS718" i="68"/>
  <c r="C718" i="68"/>
  <c r="B718" i="68"/>
  <c r="AT717" i="68"/>
  <c r="AS717" i="68"/>
  <c r="C717" i="68"/>
  <c r="N717" i="68" s="1"/>
  <c r="B717" i="68"/>
  <c r="AT716" i="68"/>
  <c r="AS716" i="68"/>
  <c r="C716" i="68"/>
  <c r="M716" i="68" s="1"/>
  <c r="B716" i="68"/>
  <c r="AT715" i="68"/>
  <c r="AS715" i="68"/>
  <c r="C715" i="68"/>
  <c r="H715" i="68" s="1"/>
  <c r="B715" i="68"/>
  <c r="AT714" i="68"/>
  <c r="AS714" i="68"/>
  <c r="C714" i="68"/>
  <c r="H714" i="68" s="1"/>
  <c r="B714" i="68"/>
  <c r="AT713" i="68"/>
  <c r="AS713" i="68"/>
  <c r="C713" i="68"/>
  <c r="R713" i="68" s="1"/>
  <c r="B713" i="68"/>
  <c r="AT712" i="68"/>
  <c r="AS712" i="68"/>
  <c r="C712" i="68"/>
  <c r="G712" i="68" s="1"/>
  <c r="B712" i="68"/>
  <c r="AT711" i="68"/>
  <c r="AS711" i="68"/>
  <c r="C711" i="68"/>
  <c r="U711" i="68" s="1"/>
  <c r="B711" i="68"/>
  <c r="AT710" i="68"/>
  <c r="AS710" i="68"/>
  <c r="C710" i="68"/>
  <c r="B710" i="68"/>
  <c r="BR683" i="68"/>
  <c r="BQ683" i="68"/>
  <c r="BP683" i="68"/>
  <c r="BR682" i="68"/>
  <c r="BQ682" i="68"/>
  <c r="BP682" i="68"/>
  <c r="BR681" i="68"/>
  <c r="BQ681" i="68"/>
  <c r="BP681" i="68"/>
  <c r="AT709" i="68"/>
  <c r="AS709" i="68"/>
  <c r="C709" i="68"/>
  <c r="O709" i="68" s="1"/>
  <c r="B709" i="68"/>
  <c r="AT708" i="68"/>
  <c r="AS708" i="68"/>
  <c r="C708" i="68"/>
  <c r="P708" i="68" s="1"/>
  <c r="B708" i="68"/>
  <c r="AT707" i="68"/>
  <c r="AS707" i="68"/>
  <c r="C707" i="68"/>
  <c r="M707" i="68" s="1"/>
  <c r="B707" i="68"/>
  <c r="BR680" i="68"/>
  <c r="BQ680" i="68"/>
  <c r="BP680" i="68"/>
  <c r="AT706" i="68"/>
  <c r="AS706" i="68"/>
  <c r="C706" i="68"/>
  <c r="B706" i="68"/>
  <c r="AS704" i="68"/>
  <c r="BR679" i="68"/>
  <c r="BQ679" i="68"/>
  <c r="BP679" i="68"/>
  <c r="BR678" i="68"/>
  <c r="BQ678" i="68"/>
  <c r="BP678" i="68"/>
  <c r="BR677" i="68"/>
  <c r="BQ677" i="68"/>
  <c r="BP677" i="68"/>
  <c r="BR676" i="68"/>
  <c r="BQ676" i="68"/>
  <c r="BP676" i="68"/>
  <c r="BR675" i="68"/>
  <c r="BQ675" i="68"/>
  <c r="BP675" i="68"/>
  <c r="BR674" i="68"/>
  <c r="BQ674" i="68"/>
  <c r="BP674" i="68"/>
  <c r="BR673" i="68"/>
  <c r="BQ673" i="68"/>
  <c r="BP673" i="68"/>
  <c r="B705" i="68"/>
  <c r="B704" i="68"/>
  <c r="B703" i="68"/>
  <c r="B702" i="68"/>
  <c r="B701" i="68"/>
  <c r="B700" i="68"/>
  <c r="B699" i="68"/>
  <c r="C705" i="68"/>
  <c r="P705" i="68" s="1"/>
  <c r="C704" i="68"/>
  <c r="C703" i="68"/>
  <c r="C702" i="68"/>
  <c r="L702" i="68" s="1"/>
  <c r="C701" i="68"/>
  <c r="C700" i="68"/>
  <c r="K700" i="68" s="1"/>
  <c r="C699" i="68"/>
  <c r="AT701" i="68"/>
  <c r="AS701" i="68"/>
  <c r="AS699" i="68"/>
  <c r="AT699" i="68"/>
  <c r="AS702" i="68"/>
  <c r="AT704" i="68"/>
  <c r="AT702" i="68"/>
  <c r="AS705" i="68"/>
  <c r="AS700" i="68"/>
  <c r="AT705" i="68"/>
  <c r="AT700" i="68"/>
  <c r="AS703" i="68"/>
  <c r="AT703" i="68"/>
  <c r="BR672" i="68"/>
  <c r="BQ672" i="68"/>
  <c r="BP672" i="68"/>
  <c r="BR671" i="68"/>
  <c r="BQ671" i="68"/>
  <c r="BP671" i="68"/>
  <c r="BR670" i="68"/>
  <c r="BQ670" i="68"/>
  <c r="BP670" i="68"/>
  <c r="AT698" i="68"/>
  <c r="AS698" i="68"/>
  <c r="C698" i="68"/>
  <c r="B698" i="68"/>
  <c r="AT697" i="68"/>
  <c r="AS697" i="68"/>
  <c r="C697" i="68"/>
  <c r="E697" i="68" s="1"/>
  <c r="B697" i="68"/>
  <c r="AT696" i="68"/>
  <c r="AS696" i="68"/>
  <c r="C696" i="68"/>
  <c r="J696" i="68" s="1"/>
  <c r="B696" i="68"/>
  <c r="AS694" i="68"/>
  <c r="C282" i="68"/>
  <c r="Q282" i="68" s="1"/>
  <c r="C283" i="68"/>
  <c r="V283" i="68" s="1"/>
  <c r="C284" i="68"/>
  <c r="U284" i="68" s="1"/>
  <c r="C285" i="68"/>
  <c r="F285" i="68" s="1"/>
  <c r="C286" i="68"/>
  <c r="G286" i="68" s="1"/>
  <c r="C287" i="68"/>
  <c r="K287" i="68" s="1"/>
  <c r="C288" i="68"/>
  <c r="J288" i="68" s="1"/>
  <c r="AO288" i="68" s="1"/>
  <c r="AP288" i="68" s="1"/>
  <c r="C289" i="68"/>
  <c r="V289" i="68" s="1"/>
  <c r="C290" i="68"/>
  <c r="M290" i="68" s="1"/>
  <c r="C291" i="68"/>
  <c r="I291" i="68" s="1"/>
  <c r="C292" i="68"/>
  <c r="J292" i="68" s="1"/>
  <c r="AO292" i="68" s="1"/>
  <c r="AP292" i="68" s="1"/>
  <c r="C293" i="68"/>
  <c r="G293" i="68" s="1"/>
  <c r="C294" i="68"/>
  <c r="O294" i="68" s="1"/>
  <c r="C295" i="68"/>
  <c r="Q295" i="68" s="1"/>
  <c r="C296" i="68"/>
  <c r="S296" i="68" s="1"/>
  <c r="C297" i="68"/>
  <c r="P297" i="68" s="1"/>
  <c r="C298" i="68"/>
  <c r="E298" i="68" s="1"/>
  <c r="C299" i="68"/>
  <c r="S299" i="68" s="1"/>
  <c r="C300" i="68"/>
  <c r="F300" i="68" s="1"/>
  <c r="C301" i="68"/>
  <c r="J301" i="68" s="1"/>
  <c r="C302" i="68"/>
  <c r="U302" i="68" s="1"/>
  <c r="C303" i="68"/>
  <c r="G303" i="68" s="1"/>
  <c r="C304" i="68"/>
  <c r="T304" i="68" s="1"/>
  <c r="C305" i="68"/>
  <c r="J305" i="68" s="1"/>
  <c r="C306" i="68"/>
  <c r="R306" i="68" s="1"/>
  <c r="C307" i="68"/>
  <c r="O307" i="68" s="1"/>
  <c r="C308" i="68"/>
  <c r="F308" i="68" s="1"/>
  <c r="C309" i="68"/>
  <c r="M309" i="68" s="1"/>
  <c r="C310" i="68"/>
  <c r="N310" i="68" s="1"/>
  <c r="C311" i="68"/>
  <c r="K311" i="68" s="1"/>
  <c r="C312" i="68"/>
  <c r="G312" i="68" s="1"/>
  <c r="C313" i="68"/>
  <c r="F313" i="68" s="1"/>
  <c r="C314" i="68"/>
  <c r="G314" i="68" s="1"/>
  <c r="C315" i="68"/>
  <c r="N315" i="68" s="1"/>
  <c r="C316" i="68"/>
  <c r="N316" i="68" s="1"/>
  <c r="C317" i="68"/>
  <c r="M317" i="68" s="1"/>
  <c r="C318" i="68"/>
  <c r="O318" i="68" s="1"/>
  <c r="C319" i="68"/>
  <c r="I319" i="68" s="1"/>
  <c r="C320" i="68"/>
  <c r="N320" i="68" s="1"/>
  <c r="C321" i="68"/>
  <c r="V321" i="68" s="1"/>
  <c r="BR669" i="68"/>
  <c r="BQ669" i="68"/>
  <c r="BP669" i="68"/>
  <c r="BR668" i="68"/>
  <c r="BQ668" i="68"/>
  <c r="BP668" i="68"/>
  <c r="BR667" i="68"/>
  <c r="BQ667" i="68"/>
  <c r="BP667" i="68"/>
  <c r="BR666" i="68"/>
  <c r="BQ666" i="68"/>
  <c r="BP666" i="68"/>
  <c r="BR665" i="68"/>
  <c r="BQ665" i="68"/>
  <c r="BP665" i="68"/>
  <c r="BP554" i="68"/>
  <c r="BQ554" i="68"/>
  <c r="BR554" i="68"/>
  <c r="BP555" i="68"/>
  <c r="BQ555" i="68"/>
  <c r="BR555" i="68"/>
  <c r="BP556" i="68"/>
  <c r="BQ556" i="68"/>
  <c r="BR556" i="68"/>
  <c r="BP557" i="68"/>
  <c r="BQ557" i="68"/>
  <c r="BR557" i="68"/>
  <c r="BP558" i="68"/>
  <c r="BQ558" i="68"/>
  <c r="BR558" i="68"/>
  <c r="BP559" i="68"/>
  <c r="BQ559" i="68"/>
  <c r="BR559" i="68"/>
  <c r="BP560" i="68"/>
  <c r="BQ560" i="68"/>
  <c r="BR560" i="68"/>
  <c r="BP561" i="68"/>
  <c r="BQ561" i="68"/>
  <c r="BR561" i="68"/>
  <c r="BP562" i="68"/>
  <c r="BQ562" i="68"/>
  <c r="BR562" i="68"/>
  <c r="BP563" i="68"/>
  <c r="BQ563" i="68"/>
  <c r="BR563" i="68"/>
  <c r="BP564" i="68"/>
  <c r="BQ564" i="68"/>
  <c r="BR564" i="68"/>
  <c r="BP565" i="68"/>
  <c r="BQ565" i="68"/>
  <c r="BR565" i="68"/>
  <c r="BP566" i="68"/>
  <c r="BQ566" i="68"/>
  <c r="BR566" i="68"/>
  <c r="BP567" i="68"/>
  <c r="BQ567" i="68"/>
  <c r="BR567" i="68"/>
  <c r="BP568" i="68"/>
  <c r="BQ568" i="68"/>
  <c r="BR568" i="68"/>
  <c r="BP569" i="68"/>
  <c r="BQ569" i="68"/>
  <c r="BR569" i="68"/>
  <c r="BP570" i="68"/>
  <c r="BQ570" i="68"/>
  <c r="BR570" i="68"/>
  <c r="BP571" i="68"/>
  <c r="BQ571" i="68"/>
  <c r="BR571" i="68"/>
  <c r="BP572" i="68"/>
  <c r="BQ572" i="68"/>
  <c r="BR572" i="68"/>
  <c r="BP573" i="68"/>
  <c r="BQ573" i="68"/>
  <c r="BR573" i="68"/>
  <c r="BP574" i="68"/>
  <c r="BQ574" i="68"/>
  <c r="BR574" i="68"/>
  <c r="BP575" i="68"/>
  <c r="BQ575" i="68"/>
  <c r="BR575" i="68"/>
  <c r="BP576" i="68"/>
  <c r="BQ576" i="68"/>
  <c r="BR576" i="68"/>
  <c r="BP577" i="68"/>
  <c r="BQ577" i="68"/>
  <c r="BR577" i="68"/>
  <c r="BP578" i="68"/>
  <c r="BQ578" i="68"/>
  <c r="BR578" i="68"/>
  <c r="BP579" i="68"/>
  <c r="BQ579" i="68"/>
  <c r="BR579" i="68"/>
  <c r="BP580" i="68"/>
  <c r="BQ580" i="68"/>
  <c r="BR580" i="68"/>
  <c r="BP581" i="68"/>
  <c r="BQ581" i="68"/>
  <c r="BR581" i="68"/>
  <c r="BP582" i="68"/>
  <c r="BQ582" i="68"/>
  <c r="BR582" i="68"/>
  <c r="BP583" i="68"/>
  <c r="BQ583" i="68"/>
  <c r="BR583" i="68"/>
  <c r="BP584" i="68"/>
  <c r="BQ584" i="68"/>
  <c r="BR584" i="68"/>
  <c r="BP585" i="68"/>
  <c r="BQ585" i="68"/>
  <c r="BR585" i="68"/>
  <c r="BP586" i="68"/>
  <c r="BQ586" i="68"/>
  <c r="BR586" i="68"/>
  <c r="BP587" i="68"/>
  <c r="BQ587" i="68"/>
  <c r="BR587" i="68"/>
  <c r="BP588" i="68"/>
  <c r="BQ588" i="68"/>
  <c r="BR588" i="68"/>
  <c r="BP589" i="68"/>
  <c r="BQ589" i="68"/>
  <c r="BR589" i="68"/>
  <c r="BP590" i="68"/>
  <c r="BQ590" i="68"/>
  <c r="BR590" i="68"/>
  <c r="BP591" i="68"/>
  <c r="BQ591" i="68"/>
  <c r="BR591" i="68"/>
  <c r="BP592" i="68"/>
  <c r="BQ592" i="68"/>
  <c r="BR592" i="68"/>
  <c r="BP593" i="68"/>
  <c r="BQ593" i="68"/>
  <c r="BR593" i="68"/>
  <c r="BP594" i="68"/>
  <c r="BQ594" i="68"/>
  <c r="BR594" i="68"/>
  <c r="BP595" i="68"/>
  <c r="BQ595" i="68"/>
  <c r="BR595" i="68"/>
  <c r="BP596" i="68"/>
  <c r="BQ596" i="68"/>
  <c r="BR596" i="68"/>
  <c r="BP597" i="68"/>
  <c r="BQ597" i="68"/>
  <c r="BR597" i="68"/>
  <c r="BP598" i="68"/>
  <c r="BQ598" i="68"/>
  <c r="BR598" i="68"/>
  <c r="BP599" i="68"/>
  <c r="BQ599" i="68"/>
  <c r="BR599" i="68"/>
  <c r="BP600" i="68"/>
  <c r="BQ600" i="68"/>
  <c r="BR600" i="68"/>
  <c r="BP601" i="68"/>
  <c r="BQ601" i="68"/>
  <c r="BR601" i="68"/>
  <c r="BP602" i="68"/>
  <c r="BQ602" i="68"/>
  <c r="BR602" i="68"/>
  <c r="BP603" i="68"/>
  <c r="BQ603" i="68"/>
  <c r="BR603" i="68"/>
  <c r="BP604" i="68"/>
  <c r="BQ604" i="68"/>
  <c r="BR604" i="68"/>
  <c r="BP605" i="68"/>
  <c r="BQ605" i="68"/>
  <c r="BR605" i="68"/>
  <c r="BP606" i="68"/>
  <c r="BQ606" i="68"/>
  <c r="BR606" i="68"/>
  <c r="BP607" i="68"/>
  <c r="BQ607" i="68"/>
  <c r="BR607" i="68"/>
  <c r="BP608" i="68"/>
  <c r="BQ608" i="68"/>
  <c r="BR608" i="68"/>
  <c r="BP609" i="68"/>
  <c r="BQ609" i="68"/>
  <c r="BR609" i="68"/>
  <c r="BP610" i="68"/>
  <c r="BQ610" i="68"/>
  <c r="BR610" i="68"/>
  <c r="BP611" i="68"/>
  <c r="BQ611" i="68"/>
  <c r="BR611" i="68"/>
  <c r="BP612" i="68"/>
  <c r="BQ612" i="68"/>
  <c r="BR612" i="68"/>
  <c r="BP613" i="68"/>
  <c r="BQ613" i="68"/>
  <c r="BR613" i="68"/>
  <c r="BP614" i="68"/>
  <c r="BQ614" i="68"/>
  <c r="BR614" i="68"/>
  <c r="BP615" i="68"/>
  <c r="BQ615" i="68"/>
  <c r="BR615" i="68"/>
  <c r="BP616" i="68"/>
  <c r="BQ616" i="68"/>
  <c r="BR616" i="68"/>
  <c r="BP617" i="68"/>
  <c r="BQ617" i="68"/>
  <c r="BR617" i="68"/>
  <c r="BP618" i="68"/>
  <c r="BQ618" i="68"/>
  <c r="BR618" i="68"/>
  <c r="BP619" i="68"/>
  <c r="BQ619" i="68"/>
  <c r="BR619" i="68"/>
  <c r="BP620" i="68"/>
  <c r="BQ620" i="68"/>
  <c r="BR620" i="68"/>
  <c r="BP621" i="68"/>
  <c r="BQ621" i="68"/>
  <c r="BR621" i="68"/>
  <c r="BP622" i="68"/>
  <c r="BQ622" i="68"/>
  <c r="BR622" i="68"/>
  <c r="BP623" i="68"/>
  <c r="BQ623" i="68"/>
  <c r="BR623" i="68"/>
  <c r="BP624" i="68"/>
  <c r="BQ624" i="68"/>
  <c r="BR624" i="68"/>
  <c r="BP625" i="68"/>
  <c r="BQ625" i="68"/>
  <c r="BR625" i="68"/>
  <c r="BP626" i="68"/>
  <c r="BQ626" i="68"/>
  <c r="BR626" i="68"/>
  <c r="BP627" i="68"/>
  <c r="BQ627" i="68"/>
  <c r="BR627" i="68"/>
  <c r="BP628" i="68"/>
  <c r="BQ628" i="68"/>
  <c r="BR628" i="68"/>
  <c r="BP629" i="68"/>
  <c r="BQ629" i="68"/>
  <c r="BR629" i="68"/>
  <c r="BP630" i="68"/>
  <c r="BQ630" i="68"/>
  <c r="BR630" i="68"/>
  <c r="BP631" i="68"/>
  <c r="BQ631" i="68"/>
  <c r="BR631" i="68"/>
  <c r="BP632" i="68"/>
  <c r="BQ632" i="68"/>
  <c r="BR632" i="68"/>
  <c r="BP633" i="68"/>
  <c r="BQ633" i="68"/>
  <c r="BR633" i="68"/>
  <c r="BP634" i="68"/>
  <c r="BQ634" i="68"/>
  <c r="BR634" i="68"/>
  <c r="BP635" i="68"/>
  <c r="BQ635" i="68"/>
  <c r="BR635" i="68"/>
  <c r="BP636" i="68"/>
  <c r="BQ636" i="68"/>
  <c r="BR636" i="68"/>
  <c r="BP637" i="68"/>
  <c r="BQ637" i="68"/>
  <c r="BR637" i="68"/>
  <c r="BP638" i="68"/>
  <c r="BQ638" i="68"/>
  <c r="BR638" i="68"/>
  <c r="BP639" i="68"/>
  <c r="BQ639" i="68"/>
  <c r="BR639" i="68"/>
  <c r="BP640" i="68"/>
  <c r="BQ640" i="68"/>
  <c r="BR640" i="68"/>
  <c r="BP641" i="68"/>
  <c r="BQ641" i="68"/>
  <c r="BR641" i="68"/>
  <c r="BP642" i="68"/>
  <c r="BQ642" i="68"/>
  <c r="BR642" i="68"/>
  <c r="BP643" i="68"/>
  <c r="BQ643" i="68"/>
  <c r="BR643" i="68"/>
  <c r="BP644" i="68"/>
  <c r="BQ644" i="68"/>
  <c r="BR644" i="68"/>
  <c r="BP645" i="68"/>
  <c r="BQ645" i="68"/>
  <c r="BR645" i="68"/>
  <c r="BP646" i="68"/>
  <c r="BQ646" i="68"/>
  <c r="BR646" i="68"/>
  <c r="BP647" i="68"/>
  <c r="BQ647" i="68"/>
  <c r="BR647" i="68"/>
  <c r="BP648" i="68"/>
  <c r="BQ648" i="68"/>
  <c r="BR648" i="68"/>
  <c r="BP649" i="68"/>
  <c r="BQ649" i="68"/>
  <c r="BR649" i="68"/>
  <c r="BP650" i="68"/>
  <c r="BQ650" i="68"/>
  <c r="BR650" i="68"/>
  <c r="BP651" i="68"/>
  <c r="BQ651" i="68"/>
  <c r="BR651" i="68"/>
  <c r="BP652" i="68"/>
  <c r="BQ652" i="68"/>
  <c r="BR652" i="68"/>
  <c r="BP653" i="68"/>
  <c r="BQ653" i="68"/>
  <c r="BR653" i="68"/>
  <c r="BP654" i="68"/>
  <c r="BQ654" i="68"/>
  <c r="BR654" i="68"/>
  <c r="BP655" i="68"/>
  <c r="BQ655" i="68"/>
  <c r="BR655" i="68"/>
  <c r="BP656" i="68"/>
  <c r="BQ656" i="68"/>
  <c r="BR656" i="68"/>
  <c r="BP657" i="68"/>
  <c r="BQ657" i="68"/>
  <c r="BR657" i="68"/>
  <c r="BP658" i="68"/>
  <c r="BQ658" i="68"/>
  <c r="BR658" i="68"/>
  <c r="BP659" i="68"/>
  <c r="BQ659" i="68"/>
  <c r="BR659" i="68"/>
  <c r="BP660" i="68"/>
  <c r="BQ660" i="68"/>
  <c r="BR660" i="68"/>
  <c r="BP661" i="68"/>
  <c r="BQ661" i="68"/>
  <c r="BR661" i="68"/>
  <c r="BP662" i="68"/>
  <c r="BQ662" i="68"/>
  <c r="BR662" i="68"/>
  <c r="BP663" i="68"/>
  <c r="BQ663" i="68"/>
  <c r="BR663" i="68"/>
  <c r="BP664" i="68"/>
  <c r="BQ664" i="68"/>
  <c r="BR664" i="68"/>
  <c r="BP553" i="68"/>
  <c r="BQ553" i="68"/>
  <c r="BR553" i="68"/>
  <c r="BR37" i="68"/>
  <c r="BR38" i="68"/>
  <c r="BR39" i="68"/>
  <c r="BR40" i="68"/>
  <c r="BR41" i="68"/>
  <c r="BR42" i="68"/>
  <c r="BR43" i="68"/>
  <c r="BR44" i="68"/>
  <c r="BR45" i="68"/>
  <c r="BR46" i="68"/>
  <c r="BR47" i="68"/>
  <c r="BR48" i="68"/>
  <c r="BR49" i="68"/>
  <c r="BR50" i="68"/>
  <c r="BR51" i="68"/>
  <c r="BR52" i="68"/>
  <c r="BR53" i="68"/>
  <c r="BR54" i="68"/>
  <c r="BR55" i="68"/>
  <c r="BR56" i="68"/>
  <c r="BR57" i="68"/>
  <c r="BR58" i="68"/>
  <c r="BR59" i="68"/>
  <c r="BR60" i="68"/>
  <c r="BR61" i="68"/>
  <c r="BR62" i="68"/>
  <c r="BR63" i="68"/>
  <c r="BR64" i="68"/>
  <c r="BR65" i="68"/>
  <c r="BR66" i="68"/>
  <c r="BR67" i="68"/>
  <c r="BR68" i="68"/>
  <c r="BR69" i="68"/>
  <c r="BR70" i="68"/>
  <c r="BR71" i="68"/>
  <c r="BR72" i="68"/>
  <c r="BR73" i="68"/>
  <c r="BR74" i="68"/>
  <c r="BR75" i="68"/>
  <c r="BR76" i="68"/>
  <c r="BR77" i="68"/>
  <c r="BR78" i="68"/>
  <c r="BR79" i="68"/>
  <c r="BR80" i="68"/>
  <c r="BR81" i="68"/>
  <c r="BR82" i="68"/>
  <c r="BR83" i="68"/>
  <c r="BR84" i="68"/>
  <c r="BR85" i="68"/>
  <c r="BR86" i="68"/>
  <c r="BR87" i="68"/>
  <c r="BR88" i="68"/>
  <c r="BR89" i="68"/>
  <c r="BR90" i="68"/>
  <c r="BR91" i="68"/>
  <c r="BR92" i="68"/>
  <c r="BR93" i="68"/>
  <c r="BR94" i="68"/>
  <c r="BR95" i="68"/>
  <c r="BR96" i="68"/>
  <c r="BR97" i="68"/>
  <c r="BR98" i="68"/>
  <c r="BR99" i="68"/>
  <c r="BR100" i="68"/>
  <c r="BR101" i="68"/>
  <c r="BR102" i="68"/>
  <c r="BR103" i="68"/>
  <c r="BR104" i="68"/>
  <c r="BR105" i="68"/>
  <c r="BR106" i="68"/>
  <c r="BR107" i="68"/>
  <c r="BR108" i="68"/>
  <c r="BR109" i="68"/>
  <c r="BR110" i="68"/>
  <c r="BR111" i="68"/>
  <c r="BR112" i="68"/>
  <c r="BR113" i="68"/>
  <c r="BR114" i="68"/>
  <c r="BR115" i="68"/>
  <c r="BR116" i="68"/>
  <c r="BR117" i="68"/>
  <c r="BR118" i="68"/>
  <c r="BR119" i="68"/>
  <c r="BR120" i="68"/>
  <c r="BR121" i="68"/>
  <c r="BR122" i="68"/>
  <c r="BR123" i="68"/>
  <c r="BR124" i="68"/>
  <c r="BR125" i="68"/>
  <c r="BR126" i="68"/>
  <c r="BR127" i="68"/>
  <c r="BR128" i="68"/>
  <c r="BR129" i="68"/>
  <c r="BR130" i="68"/>
  <c r="BR131" i="68"/>
  <c r="BR132" i="68"/>
  <c r="BR133" i="68"/>
  <c r="BR134" i="68"/>
  <c r="BR135" i="68"/>
  <c r="BR136" i="68"/>
  <c r="BR137" i="68"/>
  <c r="BR138" i="68"/>
  <c r="BR139" i="68"/>
  <c r="BR140" i="68"/>
  <c r="BR141" i="68"/>
  <c r="BR142" i="68"/>
  <c r="BR143" i="68"/>
  <c r="BR144" i="68"/>
  <c r="BR145" i="68"/>
  <c r="BR146" i="68"/>
  <c r="BR147" i="68"/>
  <c r="BR148" i="68"/>
  <c r="BR149" i="68"/>
  <c r="BR150" i="68"/>
  <c r="BR151" i="68"/>
  <c r="BR152" i="68"/>
  <c r="BR153" i="68"/>
  <c r="BR154" i="68"/>
  <c r="BR155" i="68"/>
  <c r="BR156" i="68"/>
  <c r="BR157" i="68"/>
  <c r="BR158" i="68"/>
  <c r="BR159" i="68"/>
  <c r="BR160" i="68"/>
  <c r="BR161" i="68"/>
  <c r="BR162" i="68"/>
  <c r="BR163" i="68"/>
  <c r="BR164" i="68"/>
  <c r="BR165" i="68"/>
  <c r="BR166" i="68"/>
  <c r="BR167" i="68"/>
  <c r="BR168" i="68"/>
  <c r="BR169" i="68"/>
  <c r="BR170" i="68"/>
  <c r="BR171" i="68"/>
  <c r="BR172" i="68"/>
  <c r="BR173" i="68"/>
  <c r="BR174" i="68"/>
  <c r="BR175" i="68"/>
  <c r="BR176" i="68"/>
  <c r="BR177" i="68"/>
  <c r="BR178" i="68"/>
  <c r="BR179" i="68"/>
  <c r="BR180" i="68"/>
  <c r="BR181" i="68"/>
  <c r="BR182" i="68"/>
  <c r="BR183" i="68"/>
  <c r="BR184" i="68"/>
  <c r="BR185" i="68"/>
  <c r="BR186" i="68"/>
  <c r="BR187" i="68"/>
  <c r="BR188" i="68"/>
  <c r="BR189" i="68"/>
  <c r="BR190" i="68"/>
  <c r="BR191" i="68"/>
  <c r="BR192" i="68"/>
  <c r="BR193" i="68"/>
  <c r="BR194" i="68"/>
  <c r="BR195" i="68"/>
  <c r="BR196" i="68"/>
  <c r="BR197" i="68"/>
  <c r="BR198" i="68"/>
  <c r="BR199" i="68"/>
  <c r="BR200" i="68"/>
  <c r="BR201" i="68"/>
  <c r="BR202" i="68"/>
  <c r="BR203" i="68"/>
  <c r="BR204" i="68"/>
  <c r="BR205" i="68"/>
  <c r="BR206" i="68"/>
  <c r="BR207" i="68"/>
  <c r="BR208" i="68"/>
  <c r="BR209" i="68"/>
  <c r="BR210" i="68"/>
  <c r="BR211" i="68"/>
  <c r="BR212" i="68"/>
  <c r="BR213" i="68"/>
  <c r="BR214" i="68"/>
  <c r="BR215" i="68"/>
  <c r="BR216" i="68"/>
  <c r="BR217" i="68"/>
  <c r="BR218" i="68"/>
  <c r="BR219" i="68"/>
  <c r="BR220" i="68"/>
  <c r="BR221" i="68"/>
  <c r="BR222" i="68"/>
  <c r="BR223" i="68"/>
  <c r="BR224" i="68"/>
  <c r="BR225" i="68"/>
  <c r="BR226" i="68"/>
  <c r="BR227" i="68"/>
  <c r="BR228" i="68"/>
  <c r="BR229" i="68"/>
  <c r="BR230" i="68"/>
  <c r="BR231" i="68"/>
  <c r="BR232" i="68"/>
  <c r="BR233" i="68"/>
  <c r="BR234" i="68"/>
  <c r="BR235" i="68"/>
  <c r="BR236" i="68"/>
  <c r="BR237" i="68"/>
  <c r="BR238" i="68"/>
  <c r="BR239" i="68"/>
  <c r="BR240" i="68"/>
  <c r="BR241" i="68"/>
  <c r="BR242" i="68"/>
  <c r="BR243" i="68"/>
  <c r="BR244" i="68"/>
  <c r="BR245" i="68"/>
  <c r="BR246" i="68"/>
  <c r="BR247" i="68"/>
  <c r="BR248" i="68"/>
  <c r="BR249" i="68"/>
  <c r="BR250" i="68"/>
  <c r="BR251" i="68"/>
  <c r="BR252" i="68"/>
  <c r="BR253" i="68"/>
  <c r="BR254" i="68"/>
  <c r="BR255" i="68"/>
  <c r="BR256" i="68"/>
  <c r="BR257" i="68"/>
  <c r="BR258" i="68"/>
  <c r="BR259" i="68"/>
  <c r="BR260" i="68"/>
  <c r="BR261" i="68"/>
  <c r="BR262" i="68"/>
  <c r="BR263" i="68"/>
  <c r="BR264" i="68"/>
  <c r="BR265" i="68"/>
  <c r="BR266" i="68"/>
  <c r="BR267" i="68"/>
  <c r="BR268" i="68"/>
  <c r="BR269" i="68"/>
  <c r="BR270" i="68"/>
  <c r="BR271" i="68"/>
  <c r="BR272" i="68"/>
  <c r="BR273" i="68"/>
  <c r="BR274" i="68"/>
  <c r="BR275" i="68"/>
  <c r="BR276" i="68"/>
  <c r="BR277" i="68"/>
  <c r="BR278" i="68"/>
  <c r="BR279" i="68"/>
  <c r="BR280" i="68"/>
  <c r="BR281" i="68"/>
  <c r="BR282" i="68"/>
  <c r="BR283" i="68"/>
  <c r="BR284" i="68"/>
  <c r="BR285" i="68"/>
  <c r="BR286" i="68"/>
  <c r="BR287" i="68"/>
  <c r="BR288" i="68"/>
  <c r="BR289" i="68"/>
  <c r="BR290" i="68"/>
  <c r="BR291" i="68"/>
  <c r="BR292" i="68"/>
  <c r="BR293" i="68"/>
  <c r="BR294" i="68"/>
  <c r="BR295" i="68"/>
  <c r="BR296" i="68"/>
  <c r="BR297" i="68"/>
  <c r="BR298" i="68"/>
  <c r="BR299" i="68"/>
  <c r="BR300" i="68"/>
  <c r="BR301" i="68"/>
  <c r="BR302" i="68"/>
  <c r="BR303" i="68"/>
  <c r="BR304" i="68"/>
  <c r="BR305" i="68"/>
  <c r="BR306" i="68"/>
  <c r="BR307" i="68"/>
  <c r="BR308" i="68"/>
  <c r="BR309" i="68"/>
  <c r="BR310" i="68"/>
  <c r="BR311" i="68"/>
  <c r="BR312" i="68"/>
  <c r="BR313" i="68"/>
  <c r="BR314" i="68"/>
  <c r="BR315" i="68"/>
  <c r="BR316" i="68"/>
  <c r="BR317" i="68"/>
  <c r="BR318" i="68"/>
  <c r="BR319" i="68"/>
  <c r="BR320" i="68"/>
  <c r="BR321" i="68"/>
  <c r="BR322" i="68"/>
  <c r="BR323" i="68"/>
  <c r="BR324" i="68"/>
  <c r="BR325" i="68"/>
  <c r="BR326" i="68"/>
  <c r="BR327" i="68"/>
  <c r="BR328" i="68"/>
  <c r="BR329" i="68"/>
  <c r="BR330" i="68"/>
  <c r="BR331" i="68"/>
  <c r="BR332" i="68"/>
  <c r="BR333" i="68"/>
  <c r="BR334" i="68"/>
  <c r="BR335" i="68"/>
  <c r="BR336" i="68"/>
  <c r="BR337" i="68"/>
  <c r="BR338" i="68"/>
  <c r="BR339" i="68"/>
  <c r="BR340" i="68"/>
  <c r="BR341" i="68"/>
  <c r="BR342" i="68"/>
  <c r="BR343" i="68"/>
  <c r="BR344" i="68"/>
  <c r="BR345" i="68"/>
  <c r="BR346" i="68"/>
  <c r="BR347" i="68"/>
  <c r="BR348" i="68"/>
  <c r="BR349" i="68"/>
  <c r="BR350" i="68"/>
  <c r="BR351" i="68"/>
  <c r="BR352" i="68"/>
  <c r="BR353" i="68"/>
  <c r="BR354" i="68"/>
  <c r="BR355" i="68"/>
  <c r="BR356" i="68"/>
  <c r="BR357" i="68"/>
  <c r="BR358" i="68"/>
  <c r="BR359" i="68"/>
  <c r="BR360" i="68"/>
  <c r="BR361" i="68"/>
  <c r="BR362" i="68"/>
  <c r="BR363" i="68"/>
  <c r="BR364" i="68"/>
  <c r="BR365" i="68"/>
  <c r="BR366" i="68"/>
  <c r="BR367" i="68"/>
  <c r="BR368" i="68"/>
  <c r="BR369" i="68"/>
  <c r="BR370" i="68"/>
  <c r="BR371" i="68"/>
  <c r="BR372" i="68"/>
  <c r="BR373" i="68"/>
  <c r="BR374" i="68"/>
  <c r="BR375" i="68"/>
  <c r="BR376" i="68"/>
  <c r="BR377" i="68"/>
  <c r="BR378" i="68"/>
  <c r="BR379" i="68"/>
  <c r="BR380" i="68"/>
  <c r="BR381" i="68"/>
  <c r="BR382" i="68"/>
  <c r="BR383" i="68"/>
  <c r="BR384" i="68"/>
  <c r="BR385" i="68"/>
  <c r="BR386" i="68"/>
  <c r="BR387" i="68"/>
  <c r="BR388" i="68"/>
  <c r="BR389" i="68"/>
  <c r="BR390" i="68"/>
  <c r="BR391" i="68"/>
  <c r="BR392" i="68"/>
  <c r="BR393" i="68"/>
  <c r="BR394" i="68"/>
  <c r="BR395" i="68"/>
  <c r="BR396" i="68"/>
  <c r="BR397" i="68"/>
  <c r="BR398" i="68"/>
  <c r="BR399" i="68"/>
  <c r="BR400" i="68"/>
  <c r="BR401" i="68"/>
  <c r="BR402" i="68"/>
  <c r="BR403" i="68"/>
  <c r="BR404" i="68"/>
  <c r="BR405" i="68"/>
  <c r="BR406" i="68"/>
  <c r="BR407" i="68"/>
  <c r="BR408" i="68"/>
  <c r="BR409" i="68"/>
  <c r="BR410" i="68"/>
  <c r="BR411" i="68"/>
  <c r="BR412" i="68"/>
  <c r="BR413" i="68"/>
  <c r="BR414" i="68"/>
  <c r="BR415" i="68"/>
  <c r="BR416" i="68"/>
  <c r="BR417" i="68"/>
  <c r="BR418" i="68"/>
  <c r="BR419" i="68"/>
  <c r="BR420" i="68"/>
  <c r="BR421" i="68"/>
  <c r="BR422" i="68"/>
  <c r="BR423" i="68"/>
  <c r="BR424" i="68"/>
  <c r="BR425" i="68"/>
  <c r="BR426" i="68"/>
  <c r="BR427" i="68"/>
  <c r="BR428" i="68"/>
  <c r="BR429" i="68"/>
  <c r="BR430" i="68"/>
  <c r="BR431" i="68"/>
  <c r="BR432" i="68"/>
  <c r="BR433" i="68"/>
  <c r="BR434" i="68"/>
  <c r="BR435" i="68"/>
  <c r="BR436" i="68"/>
  <c r="BR437" i="68"/>
  <c r="BR438" i="68"/>
  <c r="BR439" i="68"/>
  <c r="BR440" i="68"/>
  <c r="BR441" i="68"/>
  <c r="BR442" i="68"/>
  <c r="BR443" i="68"/>
  <c r="BR444" i="68"/>
  <c r="BR445" i="68"/>
  <c r="BR446" i="68"/>
  <c r="BR447" i="68"/>
  <c r="BR448" i="68"/>
  <c r="BR449" i="68"/>
  <c r="BR450" i="68"/>
  <c r="BR451" i="68"/>
  <c r="BR452" i="68"/>
  <c r="BR453" i="68"/>
  <c r="BR454" i="68"/>
  <c r="BR455" i="68"/>
  <c r="BR456" i="68"/>
  <c r="BR457" i="68"/>
  <c r="BR458" i="68"/>
  <c r="BR459" i="68"/>
  <c r="BR460" i="68"/>
  <c r="BR461" i="68"/>
  <c r="BR462" i="68"/>
  <c r="BR463" i="68"/>
  <c r="BR464" i="68"/>
  <c r="BR465" i="68"/>
  <c r="BR466" i="68"/>
  <c r="BR467" i="68"/>
  <c r="BR468" i="68"/>
  <c r="BR469" i="68"/>
  <c r="BR470" i="68"/>
  <c r="BR471" i="68"/>
  <c r="BR472" i="68"/>
  <c r="BR473" i="68"/>
  <c r="BR474" i="68"/>
  <c r="BR475" i="68"/>
  <c r="BR476" i="68"/>
  <c r="BR477" i="68"/>
  <c r="BR478" i="68"/>
  <c r="BR479" i="68"/>
  <c r="BR480" i="68"/>
  <c r="BR481" i="68"/>
  <c r="BR482" i="68"/>
  <c r="BR483" i="68"/>
  <c r="BR484" i="68"/>
  <c r="BR485" i="68"/>
  <c r="BR486" i="68"/>
  <c r="BR487" i="68"/>
  <c r="BR488" i="68"/>
  <c r="BR489" i="68"/>
  <c r="BR490" i="68"/>
  <c r="BR491" i="68"/>
  <c r="BR492" i="68"/>
  <c r="BR493" i="68"/>
  <c r="BR494" i="68"/>
  <c r="BR495" i="68"/>
  <c r="BR496" i="68"/>
  <c r="BR497" i="68"/>
  <c r="BR498" i="68"/>
  <c r="BR499" i="68"/>
  <c r="BR500" i="68"/>
  <c r="BR501" i="68"/>
  <c r="BR502" i="68"/>
  <c r="BR503" i="68"/>
  <c r="BR504" i="68"/>
  <c r="BR505" i="68"/>
  <c r="BR506" i="68"/>
  <c r="BR507" i="68"/>
  <c r="BR508" i="68"/>
  <c r="BR509" i="68"/>
  <c r="BR510" i="68"/>
  <c r="BR511" i="68"/>
  <c r="BR512" i="68"/>
  <c r="BR513" i="68"/>
  <c r="BR514" i="68"/>
  <c r="BR515" i="68"/>
  <c r="BR516" i="68"/>
  <c r="BR517" i="68"/>
  <c r="BR518" i="68"/>
  <c r="BR519" i="68"/>
  <c r="BR520" i="68"/>
  <c r="BR521" i="68"/>
  <c r="BR522" i="68"/>
  <c r="BR523" i="68"/>
  <c r="BR524" i="68"/>
  <c r="BR525" i="68"/>
  <c r="BR526" i="68"/>
  <c r="BR527" i="68"/>
  <c r="BR528" i="68"/>
  <c r="BR529" i="68"/>
  <c r="BR530" i="68"/>
  <c r="BR531" i="68"/>
  <c r="BR532" i="68"/>
  <c r="BR533" i="68"/>
  <c r="BR534" i="68"/>
  <c r="BR535" i="68"/>
  <c r="BR536" i="68"/>
  <c r="BR537" i="68"/>
  <c r="BR538" i="68"/>
  <c r="BR539" i="68"/>
  <c r="BR540" i="68"/>
  <c r="BR541" i="68"/>
  <c r="BR542" i="68"/>
  <c r="BR543" i="68"/>
  <c r="BR544" i="68"/>
  <c r="BR545" i="68"/>
  <c r="BR546" i="68"/>
  <c r="BR547" i="68"/>
  <c r="BR548" i="68"/>
  <c r="BR549" i="68"/>
  <c r="BR550" i="68"/>
  <c r="BR551" i="68"/>
  <c r="BR552" i="68"/>
  <c r="BQ37" i="68"/>
  <c r="BQ38" i="68"/>
  <c r="BQ39" i="68"/>
  <c r="BQ40" i="68"/>
  <c r="BQ41" i="68"/>
  <c r="BQ42" i="68"/>
  <c r="BQ43" i="68"/>
  <c r="BQ44" i="68"/>
  <c r="BQ45" i="68"/>
  <c r="BQ46" i="68"/>
  <c r="BQ47" i="68"/>
  <c r="BQ48" i="68"/>
  <c r="BQ49" i="68"/>
  <c r="BQ50" i="68"/>
  <c r="BQ51" i="68"/>
  <c r="BQ52" i="68"/>
  <c r="BQ53" i="68"/>
  <c r="BQ54" i="68"/>
  <c r="BQ55" i="68"/>
  <c r="BQ56" i="68"/>
  <c r="BQ57" i="68"/>
  <c r="BQ58" i="68"/>
  <c r="BQ59" i="68"/>
  <c r="BQ60" i="68"/>
  <c r="BQ61" i="68"/>
  <c r="BQ62" i="68"/>
  <c r="BQ63" i="68"/>
  <c r="BQ64" i="68"/>
  <c r="BQ65" i="68"/>
  <c r="BQ66" i="68"/>
  <c r="BQ67" i="68"/>
  <c r="BQ68" i="68"/>
  <c r="BQ69" i="68"/>
  <c r="BQ70" i="68"/>
  <c r="BQ71" i="68"/>
  <c r="BQ72" i="68"/>
  <c r="BQ73" i="68"/>
  <c r="BQ74" i="68"/>
  <c r="BQ75" i="68"/>
  <c r="BQ76" i="68"/>
  <c r="BQ77" i="68"/>
  <c r="BQ78" i="68"/>
  <c r="BQ79" i="68"/>
  <c r="BQ80" i="68"/>
  <c r="BQ81" i="68"/>
  <c r="BQ82" i="68"/>
  <c r="BQ83" i="68"/>
  <c r="BQ84" i="68"/>
  <c r="BQ85" i="68"/>
  <c r="BQ86" i="68"/>
  <c r="BQ87" i="68"/>
  <c r="BQ88" i="68"/>
  <c r="BQ89" i="68"/>
  <c r="BQ90" i="68"/>
  <c r="BQ91" i="68"/>
  <c r="BQ92" i="68"/>
  <c r="BQ93" i="68"/>
  <c r="BQ94" i="68"/>
  <c r="BQ95" i="68"/>
  <c r="BQ96" i="68"/>
  <c r="BQ97" i="68"/>
  <c r="BQ98" i="68"/>
  <c r="BQ99" i="68"/>
  <c r="BQ100" i="68"/>
  <c r="BQ101" i="68"/>
  <c r="BQ102" i="68"/>
  <c r="BQ103" i="68"/>
  <c r="BQ104" i="68"/>
  <c r="BQ105" i="68"/>
  <c r="BQ106" i="68"/>
  <c r="BQ107" i="68"/>
  <c r="BQ108" i="68"/>
  <c r="BQ109" i="68"/>
  <c r="BQ110" i="68"/>
  <c r="BQ111" i="68"/>
  <c r="BQ112" i="68"/>
  <c r="BQ113" i="68"/>
  <c r="BQ114" i="68"/>
  <c r="BQ115" i="68"/>
  <c r="BQ116" i="68"/>
  <c r="BQ117" i="68"/>
  <c r="BQ118" i="68"/>
  <c r="BQ119" i="68"/>
  <c r="BQ120" i="68"/>
  <c r="BQ121" i="68"/>
  <c r="BQ122" i="68"/>
  <c r="BQ123" i="68"/>
  <c r="BQ124" i="68"/>
  <c r="BQ125" i="68"/>
  <c r="BQ126" i="68"/>
  <c r="BQ127" i="68"/>
  <c r="BQ128" i="68"/>
  <c r="BQ129" i="68"/>
  <c r="BQ130" i="68"/>
  <c r="BQ131" i="68"/>
  <c r="BQ132" i="68"/>
  <c r="BQ133" i="68"/>
  <c r="BQ134" i="68"/>
  <c r="BQ135" i="68"/>
  <c r="BQ136" i="68"/>
  <c r="BQ137" i="68"/>
  <c r="BQ138" i="68"/>
  <c r="BQ139" i="68"/>
  <c r="BQ140" i="68"/>
  <c r="BQ141" i="68"/>
  <c r="BQ142" i="68"/>
  <c r="BQ143" i="68"/>
  <c r="BQ144" i="68"/>
  <c r="BQ145" i="68"/>
  <c r="BQ146" i="68"/>
  <c r="BQ147" i="68"/>
  <c r="BQ148" i="68"/>
  <c r="BQ149" i="68"/>
  <c r="BQ150" i="68"/>
  <c r="BQ151" i="68"/>
  <c r="BQ152" i="68"/>
  <c r="BQ153" i="68"/>
  <c r="BQ154" i="68"/>
  <c r="BQ155" i="68"/>
  <c r="BQ156" i="68"/>
  <c r="BQ157" i="68"/>
  <c r="BQ158" i="68"/>
  <c r="BQ159" i="68"/>
  <c r="BQ160" i="68"/>
  <c r="BQ161" i="68"/>
  <c r="BQ162" i="68"/>
  <c r="BQ163" i="68"/>
  <c r="BQ164" i="68"/>
  <c r="BQ165" i="68"/>
  <c r="BQ166" i="68"/>
  <c r="BQ167" i="68"/>
  <c r="BQ168" i="68"/>
  <c r="BQ169" i="68"/>
  <c r="BQ170" i="68"/>
  <c r="BQ171" i="68"/>
  <c r="BQ172" i="68"/>
  <c r="BQ173" i="68"/>
  <c r="BQ174" i="68"/>
  <c r="BQ175" i="68"/>
  <c r="BQ176" i="68"/>
  <c r="BQ177" i="68"/>
  <c r="BQ178" i="68"/>
  <c r="BQ179" i="68"/>
  <c r="BQ180" i="68"/>
  <c r="BQ181" i="68"/>
  <c r="BQ182" i="68"/>
  <c r="BQ183" i="68"/>
  <c r="BQ184" i="68"/>
  <c r="BQ185" i="68"/>
  <c r="BQ186" i="68"/>
  <c r="BQ187" i="68"/>
  <c r="BQ188" i="68"/>
  <c r="BQ189" i="68"/>
  <c r="BQ190" i="68"/>
  <c r="BQ191" i="68"/>
  <c r="BQ192" i="68"/>
  <c r="BQ193" i="68"/>
  <c r="BQ194" i="68"/>
  <c r="BQ195" i="68"/>
  <c r="BQ196" i="68"/>
  <c r="BQ197" i="68"/>
  <c r="BQ198" i="68"/>
  <c r="BQ199" i="68"/>
  <c r="BQ200" i="68"/>
  <c r="BQ201" i="68"/>
  <c r="BQ202" i="68"/>
  <c r="BQ203" i="68"/>
  <c r="BQ204" i="68"/>
  <c r="BQ205" i="68"/>
  <c r="BQ206" i="68"/>
  <c r="BQ207" i="68"/>
  <c r="BQ208" i="68"/>
  <c r="BQ209" i="68"/>
  <c r="BQ210" i="68"/>
  <c r="BQ211" i="68"/>
  <c r="BQ212" i="68"/>
  <c r="BQ213" i="68"/>
  <c r="BQ214" i="68"/>
  <c r="BQ215" i="68"/>
  <c r="BQ216" i="68"/>
  <c r="BQ217" i="68"/>
  <c r="BQ218" i="68"/>
  <c r="BQ219" i="68"/>
  <c r="BQ220" i="68"/>
  <c r="BQ221" i="68"/>
  <c r="BQ222" i="68"/>
  <c r="BQ223" i="68"/>
  <c r="BQ224" i="68"/>
  <c r="BQ225" i="68"/>
  <c r="BQ226" i="68"/>
  <c r="BQ227" i="68"/>
  <c r="BQ228" i="68"/>
  <c r="BQ229" i="68"/>
  <c r="BQ230" i="68"/>
  <c r="BQ231" i="68"/>
  <c r="BQ232" i="68"/>
  <c r="BQ233" i="68"/>
  <c r="BQ234" i="68"/>
  <c r="BQ235" i="68"/>
  <c r="BQ236" i="68"/>
  <c r="BQ237" i="68"/>
  <c r="BQ238" i="68"/>
  <c r="BQ239" i="68"/>
  <c r="BQ240" i="68"/>
  <c r="BQ241" i="68"/>
  <c r="BQ242" i="68"/>
  <c r="BQ243" i="68"/>
  <c r="BQ244" i="68"/>
  <c r="BQ245" i="68"/>
  <c r="BQ246" i="68"/>
  <c r="BQ247" i="68"/>
  <c r="BQ248" i="68"/>
  <c r="BQ249" i="68"/>
  <c r="BQ250" i="68"/>
  <c r="BQ251" i="68"/>
  <c r="BQ252" i="68"/>
  <c r="BQ253" i="68"/>
  <c r="BQ254" i="68"/>
  <c r="BQ255" i="68"/>
  <c r="BQ256" i="68"/>
  <c r="BQ257" i="68"/>
  <c r="BQ258" i="68"/>
  <c r="BQ259" i="68"/>
  <c r="BQ260" i="68"/>
  <c r="BQ261" i="68"/>
  <c r="BQ262" i="68"/>
  <c r="BQ263" i="68"/>
  <c r="BQ264" i="68"/>
  <c r="BQ265" i="68"/>
  <c r="BQ266" i="68"/>
  <c r="BQ267" i="68"/>
  <c r="BQ268" i="68"/>
  <c r="BQ269" i="68"/>
  <c r="BQ270" i="68"/>
  <c r="BQ271" i="68"/>
  <c r="BQ272" i="68"/>
  <c r="BQ273" i="68"/>
  <c r="BQ274" i="68"/>
  <c r="BQ275" i="68"/>
  <c r="BQ276" i="68"/>
  <c r="BQ277" i="68"/>
  <c r="BQ278" i="68"/>
  <c r="BQ279" i="68"/>
  <c r="BQ280" i="68"/>
  <c r="BQ281" i="68"/>
  <c r="BQ282" i="68"/>
  <c r="BQ283" i="68"/>
  <c r="BQ284" i="68"/>
  <c r="BQ285" i="68"/>
  <c r="BQ286" i="68"/>
  <c r="BQ287" i="68"/>
  <c r="BQ288" i="68"/>
  <c r="BQ289" i="68"/>
  <c r="BQ290" i="68"/>
  <c r="BQ291" i="68"/>
  <c r="BQ292" i="68"/>
  <c r="BQ293" i="68"/>
  <c r="BQ294" i="68"/>
  <c r="BQ295" i="68"/>
  <c r="BQ296" i="68"/>
  <c r="BQ297" i="68"/>
  <c r="BQ298" i="68"/>
  <c r="BQ299" i="68"/>
  <c r="BQ300" i="68"/>
  <c r="BQ301" i="68"/>
  <c r="BQ302" i="68"/>
  <c r="BQ303" i="68"/>
  <c r="BQ304" i="68"/>
  <c r="BQ305" i="68"/>
  <c r="BQ306" i="68"/>
  <c r="BQ307" i="68"/>
  <c r="BQ308" i="68"/>
  <c r="BQ309" i="68"/>
  <c r="BQ310" i="68"/>
  <c r="BQ311" i="68"/>
  <c r="BQ312" i="68"/>
  <c r="BQ313" i="68"/>
  <c r="BQ314" i="68"/>
  <c r="BQ315" i="68"/>
  <c r="BQ316" i="68"/>
  <c r="BQ317" i="68"/>
  <c r="BQ318" i="68"/>
  <c r="BQ319" i="68"/>
  <c r="BQ320" i="68"/>
  <c r="BQ321" i="68"/>
  <c r="BQ322" i="68"/>
  <c r="BQ323" i="68"/>
  <c r="BQ324" i="68"/>
  <c r="BQ325" i="68"/>
  <c r="BQ326" i="68"/>
  <c r="BQ327" i="68"/>
  <c r="BQ328" i="68"/>
  <c r="BQ329" i="68"/>
  <c r="BQ330" i="68"/>
  <c r="BQ331" i="68"/>
  <c r="BQ332" i="68"/>
  <c r="BQ333" i="68"/>
  <c r="BQ334" i="68"/>
  <c r="BQ335" i="68"/>
  <c r="BQ336" i="68"/>
  <c r="BQ337" i="68"/>
  <c r="BQ338" i="68"/>
  <c r="BQ339" i="68"/>
  <c r="BQ340" i="68"/>
  <c r="BQ341" i="68"/>
  <c r="BQ342" i="68"/>
  <c r="BQ343" i="68"/>
  <c r="BQ344" i="68"/>
  <c r="BQ345" i="68"/>
  <c r="BQ346" i="68"/>
  <c r="BQ347" i="68"/>
  <c r="BQ348" i="68"/>
  <c r="BQ349" i="68"/>
  <c r="BQ350" i="68"/>
  <c r="BQ351" i="68"/>
  <c r="BQ352" i="68"/>
  <c r="BQ353" i="68"/>
  <c r="BQ354" i="68"/>
  <c r="BQ355" i="68"/>
  <c r="BQ356" i="68"/>
  <c r="BQ357" i="68"/>
  <c r="BQ358" i="68"/>
  <c r="BQ359" i="68"/>
  <c r="BQ360" i="68"/>
  <c r="BQ361" i="68"/>
  <c r="BQ362" i="68"/>
  <c r="BQ363" i="68"/>
  <c r="BQ364" i="68"/>
  <c r="BQ365" i="68"/>
  <c r="BQ366" i="68"/>
  <c r="BQ367" i="68"/>
  <c r="BQ368" i="68"/>
  <c r="BQ369" i="68"/>
  <c r="BQ370" i="68"/>
  <c r="BQ371" i="68"/>
  <c r="BQ372" i="68"/>
  <c r="BQ373" i="68"/>
  <c r="BQ374" i="68"/>
  <c r="BQ375" i="68"/>
  <c r="BQ376" i="68"/>
  <c r="BQ377" i="68"/>
  <c r="BQ378" i="68"/>
  <c r="BQ379" i="68"/>
  <c r="BQ380" i="68"/>
  <c r="BQ381" i="68"/>
  <c r="BQ382" i="68"/>
  <c r="BQ383" i="68"/>
  <c r="BQ384" i="68"/>
  <c r="BQ385" i="68"/>
  <c r="BQ386" i="68"/>
  <c r="BQ387" i="68"/>
  <c r="BQ388" i="68"/>
  <c r="BQ389" i="68"/>
  <c r="BQ390" i="68"/>
  <c r="BQ391" i="68"/>
  <c r="BQ392" i="68"/>
  <c r="BQ393" i="68"/>
  <c r="BQ394" i="68"/>
  <c r="BQ395" i="68"/>
  <c r="BQ396" i="68"/>
  <c r="BQ397" i="68"/>
  <c r="BQ398" i="68"/>
  <c r="BQ399" i="68"/>
  <c r="BQ400" i="68"/>
  <c r="BQ401" i="68"/>
  <c r="BQ402" i="68"/>
  <c r="BQ403" i="68"/>
  <c r="BQ404" i="68"/>
  <c r="BQ405" i="68"/>
  <c r="BQ406" i="68"/>
  <c r="BQ407" i="68"/>
  <c r="BQ408" i="68"/>
  <c r="BQ409" i="68"/>
  <c r="BQ410" i="68"/>
  <c r="BQ411" i="68"/>
  <c r="BQ412" i="68"/>
  <c r="BQ413" i="68"/>
  <c r="BQ414" i="68"/>
  <c r="BQ415" i="68"/>
  <c r="BQ416" i="68"/>
  <c r="BQ417" i="68"/>
  <c r="BQ418" i="68"/>
  <c r="BQ419" i="68"/>
  <c r="BQ420" i="68"/>
  <c r="BQ421" i="68"/>
  <c r="BQ422" i="68"/>
  <c r="BQ423" i="68"/>
  <c r="BQ424" i="68"/>
  <c r="BQ425" i="68"/>
  <c r="BQ426" i="68"/>
  <c r="BQ427" i="68"/>
  <c r="BQ428" i="68"/>
  <c r="BQ429" i="68"/>
  <c r="BQ430" i="68"/>
  <c r="BQ431" i="68"/>
  <c r="BQ432" i="68"/>
  <c r="BQ433" i="68"/>
  <c r="BQ434" i="68"/>
  <c r="BQ435" i="68"/>
  <c r="BQ436" i="68"/>
  <c r="BQ437" i="68"/>
  <c r="BQ438" i="68"/>
  <c r="BQ439" i="68"/>
  <c r="BQ440" i="68"/>
  <c r="BQ441" i="68"/>
  <c r="BQ442" i="68"/>
  <c r="BQ443" i="68"/>
  <c r="BQ444" i="68"/>
  <c r="BQ445" i="68"/>
  <c r="BQ446" i="68"/>
  <c r="BQ447" i="68"/>
  <c r="BQ448" i="68"/>
  <c r="BQ449" i="68"/>
  <c r="BQ450" i="68"/>
  <c r="BQ451" i="68"/>
  <c r="BQ452" i="68"/>
  <c r="BQ453" i="68"/>
  <c r="BQ454" i="68"/>
  <c r="BQ455" i="68"/>
  <c r="BQ456" i="68"/>
  <c r="BQ457" i="68"/>
  <c r="BQ458" i="68"/>
  <c r="BQ459" i="68"/>
  <c r="BQ460" i="68"/>
  <c r="BQ461" i="68"/>
  <c r="BQ462" i="68"/>
  <c r="BQ463" i="68"/>
  <c r="BQ464" i="68"/>
  <c r="BQ465" i="68"/>
  <c r="BQ466" i="68"/>
  <c r="BQ467" i="68"/>
  <c r="BQ468" i="68"/>
  <c r="BQ469" i="68"/>
  <c r="BQ470" i="68"/>
  <c r="BQ471" i="68"/>
  <c r="BQ472" i="68"/>
  <c r="BQ473" i="68"/>
  <c r="BQ474" i="68"/>
  <c r="BQ475" i="68"/>
  <c r="BQ476" i="68"/>
  <c r="BQ477" i="68"/>
  <c r="BQ478" i="68"/>
  <c r="BQ479" i="68"/>
  <c r="BQ480" i="68"/>
  <c r="BQ481" i="68"/>
  <c r="BQ482" i="68"/>
  <c r="BQ483" i="68"/>
  <c r="BQ484" i="68"/>
  <c r="BQ485" i="68"/>
  <c r="BQ486" i="68"/>
  <c r="BQ487" i="68"/>
  <c r="BQ488" i="68"/>
  <c r="BQ489" i="68"/>
  <c r="BQ490" i="68"/>
  <c r="BQ491" i="68"/>
  <c r="BQ492" i="68"/>
  <c r="BQ493" i="68"/>
  <c r="BQ494" i="68"/>
  <c r="BQ495" i="68"/>
  <c r="BQ496" i="68"/>
  <c r="BQ497" i="68"/>
  <c r="BQ498" i="68"/>
  <c r="BQ499" i="68"/>
  <c r="BQ500" i="68"/>
  <c r="BQ501" i="68"/>
  <c r="BQ502" i="68"/>
  <c r="BQ503" i="68"/>
  <c r="BQ504" i="68"/>
  <c r="BQ505" i="68"/>
  <c r="BQ506" i="68"/>
  <c r="BQ507" i="68"/>
  <c r="BQ508" i="68"/>
  <c r="BQ509" i="68"/>
  <c r="BQ510" i="68"/>
  <c r="BQ511" i="68"/>
  <c r="BQ512" i="68"/>
  <c r="BQ513" i="68"/>
  <c r="BQ514" i="68"/>
  <c r="BQ515" i="68"/>
  <c r="BQ516" i="68"/>
  <c r="BQ517" i="68"/>
  <c r="BQ518" i="68"/>
  <c r="BQ519" i="68"/>
  <c r="BQ520" i="68"/>
  <c r="BQ521" i="68"/>
  <c r="BQ522" i="68"/>
  <c r="BQ523" i="68"/>
  <c r="BQ524" i="68"/>
  <c r="BQ525" i="68"/>
  <c r="BQ526" i="68"/>
  <c r="BQ527" i="68"/>
  <c r="BQ528" i="68"/>
  <c r="BQ529" i="68"/>
  <c r="BQ530" i="68"/>
  <c r="BQ531" i="68"/>
  <c r="BQ532" i="68"/>
  <c r="BQ533" i="68"/>
  <c r="BQ534" i="68"/>
  <c r="BQ535" i="68"/>
  <c r="BQ536" i="68"/>
  <c r="BQ537" i="68"/>
  <c r="BQ538" i="68"/>
  <c r="BQ539" i="68"/>
  <c r="BQ540" i="68"/>
  <c r="BQ541" i="68"/>
  <c r="BQ542" i="68"/>
  <c r="BQ543" i="68"/>
  <c r="BQ544" i="68"/>
  <c r="BQ545" i="68"/>
  <c r="BQ546" i="68"/>
  <c r="BQ547" i="68"/>
  <c r="BQ548" i="68"/>
  <c r="BQ549" i="68"/>
  <c r="BQ550" i="68"/>
  <c r="BQ551" i="68"/>
  <c r="BQ552" i="68"/>
  <c r="BR36" i="68"/>
  <c r="BQ36" i="68"/>
  <c r="BP37" i="68"/>
  <c r="BP38" i="68"/>
  <c r="BP39" i="68"/>
  <c r="BP40" i="68"/>
  <c r="BP41" i="68"/>
  <c r="BP42" i="68"/>
  <c r="BP43" i="68"/>
  <c r="BP44" i="68"/>
  <c r="BP45" i="68"/>
  <c r="BP46" i="68"/>
  <c r="BP47" i="68"/>
  <c r="BP48" i="68"/>
  <c r="BP49" i="68"/>
  <c r="BP50" i="68"/>
  <c r="BP51" i="68"/>
  <c r="BP52" i="68"/>
  <c r="BP53" i="68"/>
  <c r="BP54" i="68"/>
  <c r="BP55" i="68"/>
  <c r="BP56" i="68"/>
  <c r="BP57" i="68"/>
  <c r="BP58" i="68"/>
  <c r="BP59" i="68"/>
  <c r="BP60" i="68"/>
  <c r="BP61" i="68"/>
  <c r="BP62" i="68"/>
  <c r="BP63" i="68"/>
  <c r="BP64" i="68"/>
  <c r="BP65" i="68"/>
  <c r="BP66" i="68"/>
  <c r="BP67" i="68"/>
  <c r="BP68" i="68"/>
  <c r="BP69" i="68"/>
  <c r="BP70" i="68"/>
  <c r="BP71" i="68"/>
  <c r="BP72" i="68"/>
  <c r="BP73" i="68"/>
  <c r="BP74" i="68"/>
  <c r="BP75" i="68"/>
  <c r="BP76" i="68"/>
  <c r="BP77" i="68"/>
  <c r="BP78" i="68"/>
  <c r="BP79" i="68"/>
  <c r="BP80" i="68"/>
  <c r="BP81" i="68"/>
  <c r="BP82" i="68"/>
  <c r="BP83" i="68"/>
  <c r="BP84" i="68"/>
  <c r="BP85" i="68"/>
  <c r="BP86" i="68"/>
  <c r="BP87" i="68"/>
  <c r="BP88" i="68"/>
  <c r="BP89" i="68"/>
  <c r="BP90" i="68"/>
  <c r="BP91" i="68"/>
  <c r="BP92" i="68"/>
  <c r="BP93" i="68"/>
  <c r="BP94" i="68"/>
  <c r="BP95" i="68"/>
  <c r="BP96" i="68"/>
  <c r="BP97" i="68"/>
  <c r="BP98" i="68"/>
  <c r="BP99" i="68"/>
  <c r="BP100" i="68"/>
  <c r="BP101" i="68"/>
  <c r="BP102" i="68"/>
  <c r="BP103" i="68"/>
  <c r="BP104" i="68"/>
  <c r="BP105" i="68"/>
  <c r="BP106" i="68"/>
  <c r="BP107" i="68"/>
  <c r="BP108" i="68"/>
  <c r="BP109" i="68"/>
  <c r="BP110" i="68"/>
  <c r="BP111" i="68"/>
  <c r="BP112" i="68"/>
  <c r="BP113" i="68"/>
  <c r="BP114" i="68"/>
  <c r="BP115" i="68"/>
  <c r="BP116" i="68"/>
  <c r="BP117" i="68"/>
  <c r="BP118" i="68"/>
  <c r="BP119" i="68"/>
  <c r="BP120" i="68"/>
  <c r="BP121" i="68"/>
  <c r="BP122" i="68"/>
  <c r="BP123" i="68"/>
  <c r="BP124" i="68"/>
  <c r="BP125" i="68"/>
  <c r="BP126" i="68"/>
  <c r="BP127" i="68"/>
  <c r="BP128" i="68"/>
  <c r="BP129" i="68"/>
  <c r="BP130" i="68"/>
  <c r="BP131" i="68"/>
  <c r="BP132" i="68"/>
  <c r="BP133" i="68"/>
  <c r="BP134" i="68"/>
  <c r="BP135" i="68"/>
  <c r="BP136" i="68"/>
  <c r="BP137" i="68"/>
  <c r="BP138" i="68"/>
  <c r="BP139" i="68"/>
  <c r="BP140" i="68"/>
  <c r="BP141" i="68"/>
  <c r="BP142" i="68"/>
  <c r="BP143" i="68"/>
  <c r="BP144" i="68"/>
  <c r="BP145" i="68"/>
  <c r="BP146" i="68"/>
  <c r="BP147" i="68"/>
  <c r="BP148" i="68"/>
  <c r="BP149" i="68"/>
  <c r="BP150" i="68"/>
  <c r="BP151" i="68"/>
  <c r="BP152" i="68"/>
  <c r="BP153" i="68"/>
  <c r="BP154" i="68"/>
  <c r="BP155" i="68"/>
  <c r="BP156" i="68"/>
  <c r="BP157" i="68"/>
  <c r="BP158" i="68"/>
  <c r="BP159" i="68"/>
  <c r="BP160" i="68"/>
  <c r="BP161" i="68"/>
  <c r="BP162" i="68"/>
  <c r="BP163" i="68"/>
  <c r="BP164" i="68"/>
  <c r="BP165" i="68"/>
  <c r="BP166" i="68"/>
  <c r="BP167" i="68"/>
  <c r="BP168" i="68"/>
  <c r="BP169" i="68"/>
  <c r="BP170" i="68"/>
  <c r="BP171" i="68"/>
  <c r="BP172" i="68"/>
  <c r="BP173" i="68"/>
  <c r="BP174" i="68"/>
  <c r="BP175" i="68"/>
  <c r="BP176" i="68"/>
  <c r="BP177" i="68"/>
  <c r="BP178" i="68"/>
  <c r="BP179" i="68"/>
  <c r="BP180" i="68"/>
  <c r="BP181" i="68"/>
  <c r="BP182" i="68"/>
  <c r="BP183" i="68"/>
  <c r="BP184" i="68"/>
  <c r="BP185" i="68"/>
  <c r="BP186" i="68"/>
  <c r="BP187" i="68"/>
  <c r="BP188" i="68"/>
  <c r="BP189" i="68"/>
  <c r="BP190" i="68"/>
  <c r="BP191" i="68"/>
  <c r="BP192" i="68"/>
  <c r="BP193" i="68"/>
  <c r="BP194" i="68"/>
  <c r="BP195" i="68"/>
  <c r="BP196" i="68"/>
  <c r="BP197" i="68"/>
  <c r="BP198" i="68"/>
  <c r="BP199" i="68"/>
  <c r="BP200" i="68"/>
  <c r="BP201" i="68"/>
  <c r="BP202" i="68"/>
  <c r="BP203" i="68"/>
  <c r="BP204" i="68"/>
  <c r="BP205" i="68"/>
  <c r="BP206" i="68"/>
  <c r="BP207" i="68"/>
  <c r="BP208" i="68"/>
  <c r="BP209" i="68"/>
  <c r="BP210" i="68"/>
  <c r="BP211" i="68"/>
  <c r="BP212" i="68"/>
  <c r="BP213" i="68"/>
  <c r="BP214" i="68"/>
  <c r="BP215" i="68"/>
  <c r="BP216" i="68"/>
  <c r="BP217" i="68"/>
  <c r="BP218" i="68"/>
  <c r="BP219" i="68"/>
  <c r="BP220" i="68"/>
  <c r="BP221" i="68"/>
  <c r="BP222" i="68"/>
  <c r="BP223" i="68"/>
  <c r="BP224" i="68"/>
  <c r="BP225" i="68"/>
  <c r="BP226" i="68"/>
  <c r="BP227" i="68"/>
  <c r="BP228" i="68"/>
  <c r="BP229" i="68"/>
  <c r="BP230" i="68"/>
  <c r="BP231" i="68"/>
  <c r="BP232" i="68"/>
  <c r="BP233" i="68"/>
  <c r="BP234" i="68"/>
  <c r="BP235" i="68"/>
  <c r="BP236" i="68"/>
  <c r="BP237" i="68"/>
  <c r="BP238" i="68"/>
  <c r="BP239" i="68"/>
  <c r="BP240" i="68"/>
  <c r="BP241" i="68"/>
  <c r="BP242" i="68"/>
  <c r="BP243" i="68"/>
  <c r="BP244" i="68"/>
  <c r="BP245" i="68"/>
  <c r="BP246" i="68"/>
  <c r="BP247" i="68"/>
  <c r="BP248" i="68"/>
  <c r="BP249" i="68"/>
  <c r="BP250" i="68"/>
  <c r="BP251" i="68"/>
  <c r="BP252" i="68"/>
  <c r="BP253" i="68"/>
  <c r="BP254" i="68"/>
  <c r="BP255" i="68"/>
  <c r="BP256" i="68"/>
  <c r="BP257" i="68"/>
  <c r="BP258" i="68"/>
  <c r="BP259" i="68"/>
  <c r="BP260" i="68"/>
  <c r="BP261" i="68"/>
  <c r="BP262" i="68"/>
  <c r="BP263" i="68"/>
  <c r="BP264" i="68"/>
  <c r="BP265" i="68"/>
  <c r="BP266" i="68"/>
  <c r="BP267" i="68"/>
  <c r="BP268" i="68"/>
  <c r="BP269" i="68"/>
  <c r="BP270" i="68"/>
  <c r="BP271" i="68"/>
  <c r="BP272" i="68"/>
  <c r="BP273" i="68"/>
  <c r="BP274" i="68"/>
  <c r="BP275" i="68"/>
  <c r="BP276" i="68"/>
  <c r="BP277" i="68"/>
  <c r="BP278" i="68"/>
  <c r="BP279" i="68"/>
  <c r="BP280" i="68"/>
  <c r="BP281" i="68"/>
  <c r="BP282" i="68"/>
  <c r="BP283" i="68"/>
  <c r="BP284" i="68"/>
  <c r="BP285" i="68"/>
  <c r="BP286" i="68"/>
  <c r="BP287" i="68"/>
  <c r="BP288" i="68"/>
  <c r="BP289" i="68"/>
  <c r="BP290" i="68"/>
  <c r="BP291" i="68"/>
  <c r="BP292" i="68"/>
  <c r="BP293" i="68"/>
  <c r="BP294" i="68"/>
  <c r="BP295" i="68"/>
  <c r="BP296" i="68"/>
  <c r="BP297" i="68"/>
  <c r="BP298" i="68"/>
  <c r="BP299" i="68"/>
  <c r="BP300" i="68"/>
  <c r="BP301" i="68"/>
  <c r="BP302" i="68"/>
  <c r="BP303" i="68"/>
  <c r="BP304" i="68"/>
  <c r="BP305" i="68"/>
  <c r="BP306" i="68"/>
  <c r="BP307" i="68"/>
  <c r="BP308" i="68"/>
  <c r="BP309" i="68"/>
  <c r="BP310" i="68"/>
  <c r="BP311" i="68"/>
  <c r="BP312" i="68"/>
  <c r="BP313" i="68"/>
  <c r="BP314" i="68"/>
  <c r="BP315" i="68"/>
  <c r="BP316" i="68"/>
  <c r="BP317" i="68"/>
  <c r="BP318" i="68"/>
  <c r="BP319" i="68"/>
  <c r="BP320" i="68"/>
  <c r="BP321" i="68"/>
  <c r="BP322" i="68"/>
  <c r="BP323" i="68"/>
  <c r="BP324" i="68"/>
  <c r="BP325" i="68"/>
  <c r="BP326" i="68"/>
  <c r="BP327" i="68"/>
  <c r="BP328" i="68"/>
  <c r="BP329" i="68"/>
  <c r="BP330" i="68"/>
  <c r="BP331" i="68"/>
  <c r="BP332" i="68"/>
  <c r="BP333" i="68"/>
  <c r="BP334" i="68"/>
  <c r="BP335" i="68"/>
  <c r="BP336" i="68"/>
  <c r="BP337" i="68"/>
  <c r="BP338" i="68"/>
  <c r="BP339" i="68"/>
  <c r="BP340" i="68"/>
  <c r="BP341" i="68"/>
  <c r="BP342" i="68"/>
  <c r="BP343" i="68"/>
  <c r="BP344" i="68"/>
  <c r="BP345" i="68"/>
  <c r="BP346" i="68"/>
  <c r="BP347" i="68"/>
  <c r="BP348" i="68"/>
  <c r="BP349" i="68"/>
  <c r="BP350" i="68"/>
  <c r="BP351" i="68"/>
  <c r="BP352" i="68"/>
  <c r="BP353" i="68"/>
  <c r="BP354" i="68"/>
  <c r="BP355" i="68"/>
  <c r="BP356" i="68"/>
  <c r="BP357" i="68"/>
  <c r="BP358" i="68"/>
  <c r="BP359" i="68"/>
  <c r="BP360" i="68"/>
  <c r="BP361" i="68"/>
  <c r="BP362" i="68"/>
  <c r="BP363" i="68"/>
  <c r="BP364" i="68"/>
  <c r="BP365" i="68"/>
  <c r="BP366" i="68"/>
  <c r="BP367" i="68"/>
  <c r="BP368" i="68"/>
  <c r="BP369" i="68"/>
  <c r="BP370" i="68"/>
  <c r="BP371" i="68"/>
  <c r="BP372" i="68"/>
  <c r="BP373" i="68"/>
  <c r="BP374" i="68"/>
  <c r="BP375" i="68"/>
  <c r="BP376" i="68"/>
  <c r="BP377" i="68"/>
  <c r="BP378" i="68"/>
  <c r="BP379" i="68"/>
  <c r="BP380" i="68"/>
  <c r="BP381" i="68"/>
  <c r="BP382" i="68"/>
  <c r="BP383" i="68"/>
  <c r="BP384" i="68"/>
  <c r="BP385" i="68"/>
  <c r="BP386" i="68"/>
  <c r="BP387" i="68"/>
  <c r="BP388" i="68"/>
  <c r="BP389" i="68"/>
  <c r="BP390" i="68"/>
  <c r="BP391" i="68"/>
  <c r="BP392" i="68"/>
  <c r="BP393" i="68"/>
  <c r="BP394" i="68"/>
  <c r="BP395" i="68"/>
  <c r="BP396" i="68"/>
  <c r="BP397" i="68"/>
  <c r="BP398" i="68"/>
  <c r="BP399" i="68"/>
  <c r="BP400" i="68"/>
  <c r="BP401" i="68"/>
  <c r="BP402" i="68"/>
  <c r="BP403" i="68"/>
  <c r="BP404" i="68"/>
  <c r="BP405" i="68"/>
  <c r="BP406" i="68"/>
  <c r="BP407" i="68"/>
  <c r="BP408" i="68"/>
  <c r="BP409" i="68"/>
  <c r="BP410" i="68"/>
  <c r="BP411" i="68"/>
  <c r="BP412" i="68"/>
  <c r="BP413" i="68"/>
  <c r="BP414" i="68"/>
  <c r="BP415" i="68"/>
  <c r="BP416" i="68"/>
  <c r="BP417" i="68"/>
  <c r="BP418" i="68"/>
  <c r="BP419" i="68"/>
  <c r="BP420" i="68"/>
  <c r="BP421" i="68"/>
  <c r="BP422" i="68"/>
  <c r="BP423" i="68"/>
  <c r="BP424" i="68"/>
  <c r="BP425" i="68"/>
  <c r="BP426" i="68"/>
  <c r="BP427" i="68"/>
  <c r="BP428" i="68"/>
  <c r="BP429" i="68"/>
  <c r="BP430" i="68"/>
  <c r="BP431" i="68"/>
  <c r="BP432" i="68"/>
  <c r="BP433" i="68"/>
  <c r="BP434" i="68"/>
  <c r="BP435" i="68"/>
  <c r="BP436" i="68"/>
  <c r="BP437" i="68"/>
  <c r="BP438" i="68"/>
  <c r="BP439" i="68"/>
  <c r="BP440" i="68"/>
  <c r="BP441" i="68"/>
  <c r="BP442" i="68"/>
  <c r="BP443" i="68"/>
  <c r="BP444" i="68"/>
  <c r="BP445" i="68"/>
  <c r="BP446" i="68"/>
  <c r="BP447" i="68"/>
  <c r="BP448" i="68"/>
  <c r="BP449" i="68"/>
  <c r="BP450" i="68"/>
  <c r="BP451" i="68"/>
  <c r="BP452" i="68"/>
  <c r="BP453" i="68"/>
  <c r="BP454" i="68"/>
  <c r="BP455" i="68"/>
  <c r="BP456" i="68"/>
  <c r="BP457" i="68"/>
  <c r="BP458" i="68"/>
  <c r="BP459" i="68"/>
  <c r="BP460" i="68"/>
  <c r="BP461" i="68"/>
  <c r="BP462" i="68"/>
  <c r="BP463" i="68"/>
  <c r="BP464" i="68"/>
  <c r="BP465" i="68"/>
  <c r="BP466" i="68"/>
  <c r="BP467" i="68"/>
  <c r="BP468" i="68"/>
  <c r="BP469" i="68"/>
  <c r="BP470" i="68"/>
  <c r="BP471" i="68"/>
  <c r="BP472" i="68"/>
  <c r="BP473" i="68"/>
  <c r="BP474" i="68"/>
  <c r="BP475" i="68"/>
  <c r="BP476" i="68"/>
  <c r="BP477" i="68"/>
  <c r="BP478" i="68"/>
  <c r="BP479" i="68"/>
  <c r="BP480" i="68"/>
  <c r="BP481" i="68"/>
  <c r="BP482" i="68"/>
  <c r="BP483" i="68"/>
  <c r="BP484" i="68"/>
  <c r="BP485" i="68"/>
  <c r="BP486" i="68"/>
  <c r="BP487" i="68"/>
  <c r="BP488" i="68"/>
  <c r="BP489" i="68"/>
  <c r="BP490" i="68"/>
  <c r="BP491" i="68"/>
  <c r="BP492" i="68"/>
  <c r="BP493" i="68"/>
  <c r="BP494" i="68"/>
  <c r="BP495" i="68"/>
  <c r="BP496" i="68"/>
  <c r="BP497" i="68"/>
  <c r="BP498" i="68"/>
  <c r="BP499" i="68"/>
  <c r="BP500" i="68"/>
  <c r="BP501" i="68"/>
  <c r="BP502" i="68"/>
  <c r="BP503" i="68"/>
  <c r="BP504" i="68"/>
  <c r="BP505" i="68"/>
  <c r="BP506" i="68"/>
  <c r="BP507" i="68"/>
  <c r="BP508" i="68"/>
  <c r="BP509" i="68"/>
  <c r="BP510" i="68"/>
  <c r="BP511" i="68"/>
  <c r="BP512" i="68"/>
  <c r="BP513" i="68"/>
  <c r="BP514" i="68"/>
  <c r="BP515" i="68"/>
  <c r="BP516" i="68"/>
  <c r="BP517" i="68"/>
  <c r="BP518" i="68"/>
  <c r="BP519" i="68"/>
  <c r="BP520" i="68"/>
  <c r="BP521" i="68"/>
  <c r="BP522" i="68"/>
  <c r="BP523" i="68"/>
  <c r="BP524" i="68"/>
  <c r="BP525" i="68"/>
  <c r="BP526" i="68"/>
  <c r="BP527" i="68"/>
  <c r="BP528" i="68"/>
  <c r="BP529" i="68"/>
  <c r="BP530" i="68"/>
  <c r="BP531" i="68"/>
  <c r="BP532" i="68"/>
  <c r="BP533" i="68"/>
  <c r="BP534" i="68"/>
  <c r="BP535" i="68"/>
  <c r="BP536" i="68"/>
  <c r="BP537" i="68"/>
  <c r="BP538" i="68"/>
  <c r="BP539" i="68"/>
  <c r="BP540" i="68"/>
  <c r="BP541" i="68"/>
  <c r="BP542" i="68"/>
  <c r="BP543" i="68"/>
  <c r="BP544" i="68"/>
  <c r="BP545" i="68"/>
  <c r="BP546" i="68"/>
  <c r="BP547" i="68"/>
  <c r="BP548" i="68"/>
  <c r="BP549" i="68"/>
  <c r="BP550" i="68"/>
  <c r="BP551" i="68"/>
  <c r="BP552" i="68"/>
  <c r="BP36" i="68"/>
  <c r="B695" i="68"/>
  <c r="B694" i="68"/>
  <c r="B693" i="68"/>
  <c r="B692" i="68"/>
  <c r="B691" i="68"/>
  <c r="B690" i="68"/>
  <c r="C695" i="68"/>
  <c r="C694" i="68"/>
  <c r="G694" i="68" s="1"/>
  <c r="C693" i="68"/>
  <c r="AT692" i="68"/>
  <c r="C692" i="68"/>
  <c r="C691" i="68"/>
  <c r="V691" i="68" s="1"/>
  <c r="C690" i="68"/>
  <c r="Q690" i="68" s="1"/>
  <c r="AT694" i="68"/>
  <c r="AS692" i="68"/>
  <c r="AS690" i="68"/>
  <c r="AS695" i="68"/>
  <c r="AT690" i="68"/>
  <c r="AS693" i="68"/>
  <c r="AT695" i="68"/>
  <c r="AT693" i="68"/>
  <c r="AS691" i="68"/>
  <c r="AT691" i="68"/>
  <c r="AT689" i="68"/>
  <c r="AS689" i="68"/>
  <c r="C689" i="68"/>
  <c r="T689" i="68" s="1"/>
  <c r="B689" i="68"/>
  <c r="B104" i="64"/>
  <c r="B103" i="64"/>
  <c r="B102" i="64"/>
  <c r="B101" i="64"/>
  <c r="B100" i="64"/>
  <c r="B99" i="64"/>
  <c r="B98" i="64"/>
  <c r="B97" i="64"/>
  <c r="B96" i="64"/>
  <c r="B95" i="64"/>
  <c r="B94" i="64"/>
  <c r="B93" i="64"/>
  <c r="B92" i="64"/>
  <c r="B91" i="64"/>
  <c r="B90" i="64"/>
  <c r="B89" i="64"/>
  <c r="B88" i="64"/>
  <c r="B87" i="64"/>
  <c r="B86" i="64"/>
  <c r="B85" i="64"/>
  <c r="H85" i="64" s="1"/>
  <c r="B81" i="64"/>
  <c r="B80" i="64"/>
  <c r="B79" i="64"/>
  <c r="B78" i="64"/>
  <c r="B77" i="64"/>
  <c r="B76" i="64"/>
  <c r="B75" i="64"/>
  <c r="B74" i="64"/>
  <c r="B73" i="64"/>
  <c r="B72" i="64"/>
  <c r="B71" i="64"/>
  <c r="B70" i="64"/>
  <c r="B69" i="64"/>
  <c r="B68" i="64"/>
  <c r="B67" i="64"/>
  <c r="B66" i="64"/>
  <c r="B65" i="64"/>
  <c r="B64" i="64"/>
  <c r="B63" i="64"/>
  <c r="B62" i="64"/>
  <c r="AF86" i="64" s="1"/>
  <c r="X39" i="64"/>
  <c r="R39" i="64"/>
  <c r="M39" i="64"/>
  <c r="K39" i="64"/>
  <c r="I39" i="64"/>
  <c r="G39" i="64"/>
  <c r="E39" i="64"/>
  <c r="C39" i="64"/>
  <c r="X38" i="64"/>
  <c r="R38" i="64"/>
  <c r="M38" i="64"/>
  <c r="K38" i="64"/>
  <c r="I38" i="64"/>
  <c r="G38" i="64"/>
  <c r="E38" i="64"/>
  <c r="C38" i="64"/>
  <c r="X37" i="64"/>
  <c r="R37" i="64"/>
  <c r="M37" i="64"/>
  <c r="K37" i="64"/>
  <c r="I37" i="64"/>
  <c r="G37" i="64"/>
  <c r="E37" i="64"/>
  <c r="C37" i="64"/>
  <c r="X36" i="64"/>
  <c r="R36" i="64"/>
  <c r="M36" i="64"/>
  <c r="K36" i="64"/>
  <c r="I36" i="64"/>
  <c r="G36" i="64"/>
  <c r="E36" i="64"/>
  <c r="C36" i="64"/>
  <c r="X35" i="64"/>
  <c r="R35" i="64"/>
  <c r="M35" i="64"/>
  <c r="K35" i="64"/>
  <c r="I35" i="64"/>
  <c r="G35" i="64"/>
  <c r="E35" i="64"/>
  <c r="C35" i="64"/>
  <c r="X34" i="64"/>
  <c r="R34" i="64"/>
  <c r="M34" i="64"/>
  <c r="K34" i="64"/>
  <c r="I34" i="64"/>
  <c r="G34" i="64"/>
  <c r="E34" i="64"/>
  <c r="C34" i="64"/>
  <c r="X33" i="64"/>
  <c r="R33" i="64"/>
  <c r="M33" i="64"/>
  <c r="K33" i="64"/>
  <c r="I33" i="64"/>
  <c r="G33" i="64"/>
  <c r="E33" i="64"/>
  <c r="C33" i="64"/>
  <c r="X32" i="64"/>
  <c r="R32" i="64"/>
  <c r="M32" i="64"/>
  <c r="K32" i="64"/>
  <c r="I32" i="64"/>
  <c r="G32" i="64"/>
  <c r="E32" i="64"/>
  <c r="C32" i="64"/>
  <c r="X31" i="64"/>
  <c r="R31" i="64"/>
  <c r="M31" i="64"/>
  <c r="K31" i="64"/>
  <c r="I31" i="64"/>
  <c r="G31" i="64"/>
  <c r="E31" i="64"/>
  <c r="C31" i="64"/>
  <c r="X30" i="64"/>
  <c r="R30" i="64"/>
  <c r="M30" i="64"/>
  <c r="K30" i="64"/>
  <c r="I30" i="64"/>
  <c r="G30" i="64"/>
  <c r="E30" i="64"/>
  <c r="C30" i="64"/>
  <c r="X29" i="64"/>
  <c r="R29" i="64"/>
  <c r="M29" i="64"/>
  <c r="K29" i="64"/>
  <c r="I29" i="64"/>
  <c r="G29" i="64"/>
  <c r="E29" i="64"/>
  <c r="C29" i="64"/>
  <c r="X28" i="64"/>
  <c r="R28" i="64"/>
  <c r="M28" i="64"/>
  <c r="K28" i="64"/>
  <c r="I28" i="64"/>
  <c r="G28" i="64"/>
  <c r="E28" i="64"/>
  <c r="C28" i="64"/>
  <c r="X27" i="64"/>
  <c r="R27" i="64"/>
  <c r="M27" i="64"/>
  <c r="K27" i="64"/>
  <c r="I27" i="64"/>
  <c r="G27" i="64"/>
  <c r="E27" i="64"/>
  <c r="C27" i="64"/>
  <c r="X26" i="64"/>
  <c r="R26" i="64"/>
  <c r="M26" i="64"/>
  <c r="K26" i="64"/>
  <c r="I26" i="64"/>
  <c r="G26" i="64"/>
  <c r="E26" i="64"/>
  <c r="C26" i="64"/>
  <c r="X25" i="64"/>
  <c r="R25" i="64"/>
  <c r="M25" i="64"/>
  <c r="K25" i="64"/>
  <c r="I25" i="64"/>
  <c r="G25" i="64"/>
  <c r="E25" i="64"/>
  <c r="C25" i="64"/>
  <c r="M24" i="64"/>
  <c r="R24" i="64"/>
  <c r="K24" i="64"/>
  <c r="I24" i="64"/>
  <c r="G24" i="64"/>
  <c r="E24" i="64"/>
  <c r="C24" i="64"/>
  <c r="X24" i="64"/>
  <c r="X23" i="64"/>
  <c r="R23" i="64"/>
  <c r="K23" i="64"/>
  <c r="I23" i="64"/>
  <c r="G23" i="64"/>
  <c r="E23" i="64"/>
  <c r="C23" i="64"/>
  <c r="X22" i="64"/>
  <c r="R22" i="64"/>
  <c r="K22" i="64"/>
  <c r="I22" i="64"/>
  <c r="G22" i="64"/>
  <c r="E22" i="64"/>
  <c r="C22" i="64"/>
  <c r="X21" i="64"/>
  <c r="R21" i="64"/>
  <c r="K21" i="64"/>
  <c r="I21" i="64"/>
  <c r="G21" i="64"/>
  <c r="E21" i="64"/>
  <c r="C21" i="64"/>
  <c r="X20" i="64"/>
  <c r="K20" i="64"/>
  <c r="I20" i="64"/>
  <c r="G20" i="64"/>
  <c r="E20" i="64"/>
  <c r="C20" i="64"/>
  <c r="E16" i="64"/>
  <c r="E15" i="64"/>
  <c r="E13" i="64"/>
  <c r="E12" i="64"/>
  <c r="E11" i="64"/>
  <c r="AH4" i="64"/>
  <c r="F2" i="64" s="1"/>
  <c r="P4" i="64"/>
  <c r="N3" i="64"/>
  <c r="O86" i="94"/>
  <c r="O85" i="94"/>
  <c r="O84" i="94"/>
  <c r="O83" i="94"/>
  <c r="O82" i="94"/>
  <c r="O81" i="94"/>
  <c r="O80" i="94"/>
  <c r="O79" i="94"/>
  <c r="O78" i="94"/>
  <c r="O77" i="94"/>
  <c r="O76" i="94"/>
  <c r="O75" i="94"/>
  <c r="O74" i="94"/>
  <c r="O73" i="94"/>
  <c r="O72" i="94"/>
  <c r="O71" i="94"/>
  <c r="O70" i="94"/>
  <c r="O69" i="94"/>
  <c r="O68" i="94"/>
  <c r="O67" i="94"/>
  <c r="O66" i="94"/>
  <c r="O65" i="94"/>
  <c r="O64" i="94"/>
  <c r="O63" i="94"/>
  <c r="O62" i="94"/>
  <c r="O61" i="94"/>
  <c r="O60" i="94"/>
  <c r="O59" i="94"/>
  <c r="O58" i="94"/>
  <c r="O57" i="94"/>
  <c r="O56" i="94"/>
  <c r="O55" i="94"/>
  <c r="O54" i="94"/>
  <c r="O53" i="94"/>
  <c r="O52" i="94"/>
  <c r="O51" i="94"/>
  <c r="O50" i="94"/>
  <c r="O49" i="94"/>
  <c r="O48" i="94"/>
  <c r="O47" i="94"/>
  <c r="O46" i="94"/>
  <c r="O45" i="94"/>
  <c r="O44" i="94"/>
  <c r="O43" i="94"/>
  <c r="O42" i="94"/>
  <c r="O41" i="94"/>
  <c r="O40" i="94"/>
  <c r="O39" i="94"/>
  <c r="O38" i="94"/>
  <c r="O37" i="94"/>
  <c r="O36" i="94"/>
  <c r="O35" i="94"/>
  <c r="O34" i="94"/>
  <c r="O33" i="94"/>
  <c r="O32" i="94"/>
  <c r="O31" i="94"/>
  <c r="O30" i="94"/>
  <c r="O29" i="94"/>
  <c r="O28" i="94"/>
  <c r="O27" i="94"/>
  <c r="O26" i="94"/>
  <c r="O25" i="94"/>
  <c r="O24" i="94"/>
  <c r="O23" i="94"/>
  <c r="O22" i="94"/>
  <c r="O21" i="94"/>
  <c r="O20" i="94"/>
  <c r="O19" i="94"/>
  <c r="O18" i="94"/>
  <c r="O17" i="94"/>
  <c r="O16" i="94"/>
  <c r="O15" i="94"/>
  <c r="O14" i="94"/>
  <c r="O13" i="94"/>
  <c r="O12" i="94"/>
  <c r="O11" i="94"/>
  <c r="D4" i="94"/>
  <c r="D2" i="94"/>
  <c r="A8" i="69"/>
  <c r="AT688" i="68"/>
  <c r="AS688" i="68"/>
  <c r="C688" i="68"/>
  <c r="G688" i="68" s="1"/>
  <c r="B688" i="68"/>
  <c r="AT687" i="68"/>
  <c r="AS687" i="68"/>
  <c r="C687" i="68"/>
  <c r="I687" i="68" s="1"/>
  <c r="B687" i="68"/>
  <c r="AT686" i="68"/>
  <c r="AS686" i="68"/>
  <c r="C686" i="68"/>
  <c r="T686" i="68" s="1"/>
  <c r="B686" i="68"/>
  <c r="AT685" i="68"/>
  <c r="AS685" i="68"/>
  <c r="C685" i="68"/>
  <c r="T685" i="68" s="1"/>
  <c r="B685" i="68"/>
  <c r="AT684" i="68"/>
  <c r="AS684" i="68"/>
  <c r="C684" i="68"/>
  <c r="M684" i="68" s="1"/>
  <c r="B684" i="68"/>
  <c r="AT683" i="68"/>
  <c r="AS683" i="68"/>
  <c r="C683" i="68"/>
  <c r="G683" i="68" s="1"/>
  <c r="B683" i="68"/>
  <c r="AT682" i="68"/>
  <c r="AS682" i="68"/>
  <c r="C682" i="68"/>
  <c r="U682" i="68" s="1"/>
  <c r="B682" i="68"/>
  <c r="AT681" i="68"/>
  <c r="AS681" i="68"/>
  <c r="C681" i="68"/>
  <c r="J681" i="68" s="1"/>
  <c r="B681" i="68"/>
  <c r="AT680" i="68"/>
  <c r="AS680" i="68"/>
  <c r="C680" i="68"/>
  <c r="E680" i="68" s="1"/>
  <c r="B680" i="68"/>
  <c r="AT679" i="68"/>
  <c r="AS679" i="68"/>
  <c r="C679" i="68"/>
  <c r="P679" i="68" s="1"/>
  <c r="B679" i="68"/>
  <c r="AT678" i="68"/>
  <c r="AS678" i="68"/>
  <c r="C678" i="68"/>
  <c r="R678" i="68" s="1"/>
  <c r="B678" i="68"/>
  <c r="AT677" i="68"/>
  <c r="AS677" i="68"/>
  <c r="C677" i="68"/>
  <c r="K677" i="68" s="1"/>
  <c r="B677" i="68"/>
  <c r="AT676" i="68"/>
  <c r="AS676" i="68"/>
  <c r="C676" i="68"/>
  <c r="M676" i="68" s="1"/>
  <c r="B676" i="68"/>
  <c r="AT675" i="68"/>
  <c r="AS675" i="68"/>
  <c r="C675" i="68"/>
  <c r="M675" i="68" s="1"/>
  <c r="B675" i="68"/>
  <c r="AT674" i="68"/>
  <c r="AS674" i="68"/>
  <c r="C674" i="68"/>
  <c r="E674" i="68" s="1"/>
  <c r="B674" i="68"/>
  <c r="AT673" i="68"/>
  <c r="AS673" i="68"/>
  <c r="C673" i="68"/>
  <c r="L673" i="68" s="1"/>
  <c r="B673" i="68"/>
  <c r="AT672" i="68"/>
  <c r="AS672" i="68"/>
  <c r="C672" i="68"/>
  <c r="R672" i="68" s="1"/>
  <c r="B672" i="68"/>
  <c r="AT671" i="68"/>
  <c r="AS671" i="68"/>
  <c r="C671" i="68"/>
  <c r="M671" i="68" s="1"/>
  <c r="B671" i="68"/>
  <c r="AT670" i="68"/>
  <c r="AS670" i="68"/>
  <c r="C670" i="68"/>
  <c r="N670" i="68" s="1"/>
  <c r="B670" i="68"/>
  <c r="AT669" i="68"/>
  <c r="AS669" i="68"/>
  <c r="C669" i="68"/>
  <c r="K669" i="68" s="1"/>
  <c r="B669" i="68"/>
  <c r="AT668" i="68"/>
  <c r="AS668" i="68"/>
  <c r="C668" i="68"/>
  <c r="G668" i="68" s="1"/>
  <c r="B668" i="68"/>
  <c r="AT99" i="68"/>
  <c r="AS99" i="68"/>
  <c r="C99" i="68"/>
  <c r="T99" i="68" s="1"/>
  <c r="B99" i="68"/>
  <c r="AT98" i="68"/>
  <c r="AS98" i="68"/>
  <c r="C98" i="68"/>
  <c r="R98" i="68" s="1"/>
  <c r="B98" i="68"/>
  <c r="AT97" i="68"/>
  <c r="AS97" i="68"/>
  <c r="C97" i="68"/>
  <c r="N97" i="68" s="1"/>
  <c r="B97" i="68"/>
  <c r="AT96" i="68"/>
  <c r="AS96" i="68"/>
  <c r="C96" i="68"/>
  <c r="G96" i="68" s="1"/>
  <c r="B96" i="68"/>
  <c r="AT95" i="68"/>
  <c r="AS95" i="68"/>
  <c r="C95" i="68"/>
  <c r="T95" i="68" s="1"/>
  <c r="B95" i="68"/>
  <c r="AT94" i="68"/>
  <c r="AS94" i="68"/>
  <c r="C94" i="68"/>
  <c r="M94" i="68" s="1"/>
  <c r="B94" i="68"/>
  <c r="AT93" i="68"/>
  <c r="AS93" i="68"/>
  <c r="C93" i="68"/>
  <c r="P93" i="68" s="1"/>
  <c r="B93" i="68"/>
  <c r="AT92" i="68"/>
  <c r="AS92" i="68"/>
  <c r="C92" i="68"/>
  <c r="N92" i="68" s="1"/>
  <c r="B92" i="68"/>
  <c r="AT91" i="68"/>
  <c r="AS91" i="68"/>
  <c r="C91" i="68"/>
  <c r="V91" i="68" s="1"/>
  <c r="B91" i="68"/>
  <c r="AT90" i="68"/>
  <c r="AS90" i="68"/>
  <c r="C90" i="68"/>
  <c r="N90" i="68" s="1"/>
  <c r="B90" i="68"/>
  <c r="AT89" i="68"/>
  <c r="AS89" i="68"/>
  <c r="C89" i="68"/>
  <c r="M89" i="68" s="1"/>
  <c r="B89" i="68"/>
  <c r="AT88" i="68"/>
  <c r="AS88" i="68"/>
  <c r="C88" i="68"/>
  <c r="G88" i="68" s="1"/>
  <c r="B88" i="68"/>
  <c r="AT87" i="68"/>
  <c r="AS87" i="68"/>
  <c r="C87" i="68"/>
  <c r="S87" i="68" s="1"/>
  <c r="B87" i="68"/>
  <c r="AT667" i="68"/>
  <c r="AS667" i="68"/>
  <c r="C667" i="68"/>
  <c r="J667" i="68" s="1"/>
  <c r="B667" i="68"/>
  <c r="AT666" i="68"/>
  <c r="AS666" i="68"/>
  <c r="C666" i="68"/>
  <c r="N666" i="68" s="1"/>
  <c r="B666" i="68"/>
  <c r="AT665" i="68"/>
  <c r="AS665" i="68"/>
  <c r="C665" i="68"/>
  <c r="M665" i="68" s="1"/>
  <c r="AT664" i="68"/>
  <c r="AS664" i="68"/>
  <c r="C664" i="68"/>
  <c r="L664" i="68" s="1"/>
  <c r="AT663" i="68"/>
  <c r="AS663" i="68"/>
  <c r="C663" i="68"/>
  <c r="T663" i="68" s="1"/>
  <c r="AT662" i="68"/>
  <c r="AS662" i="68"/>
  <c r="C662" i="68"/>
  <c r="K662" i="68" s="1"/>
  <c r="AT661" i="68"/>
  <c r="AS661" i="68"/>
  <c r="C661" i="68"/>
  <c r="R661" i="68" s="1"/>
  <c r="AT85" i="68"/>
  <c r="AS85" i="68"/>
  <c r="C85" i="68"/>
  <c r="N85" i="68" s="1"/>
  <c r="AT84" i="68"/>
  <c r="AS84" i="68"/>
  <c r="C84" i="68"/>
  <c r="S84" i="68" s="1"/>
  <c r="AT83" i="68"/>
  <c r="AS83" i="68"/>
  <c r="C83" i="68"/>
  <c r="M83" i="68" s="1"/>
  <c r="AT82" i="68"/>
  <c r="AS82" i="68"/>
  <c r="C82" i="68"/>
  <c r="G82" i="68" s="1"/>
  <c r="AT112" i="68"/>
  <c r="AS112" i="68"/>
  <c r="C112" i="68"/>
  <c r="E112" i="68" s="1"/>
  <c r="AT111" i="68"/>
  <c r="AS111" i="68"/>
  <c r="C111" i="68"/>
  <c r="N111" i="68" s="1"/>
  <c r="AT110" i="68"/>
  <c r="AS110" i="68"/>
  <c r="C110" i="68"/>
  <c r="S110" i="68" s="1"/>
  <c r="AT109" i="68"/>
  <c r="AS109" i="68"/>
  <c r="C109" i="68"/>
  <c r="Q109" i="68" s="1"/>
  <c r="AT125" i="68"/>
  <c r="AS125" i="68"/>
  <c r="C125" i="68"/>
  <c r="H125" i="68" s="1"/>
  <c r="AT124" i="68"/>
  <c r="AS124" i="68"/>
  <c r="C124" i="68"/>
  <c r="H124" i="68" s="1"/>
  <c r="AT123" i="68"/>
  <c r="AS123" i="68"/>
  <c r="C123" i="68"/>
  <c r="H123" i="68" s="1"/>
  <c r="AT122" i="68"/>
  <c r="AS122" i="68"/>
  <c r="C122" i="68"/>
  <c r="E122" i="68" s="1"/>
  <c r="AT137" i="68"/>
  <c r="AS137" i="68"/>
  <c r="C137" i="68"/>
  <c r="V137" i="68" s="1"/>
  <c r="AT121" i="68"/>
  <c r="AS121" i="68"/>
  <c r="C121" i="68"/>
  <c r="E121" i="68" s="1"/>
  <c r="AT120" i="68"/>
  <c r="AS120" i="68"/>
  <c r="C120" i="68"/>
  <c r="H120" i="68" s="1"/>
  <c r="AT119" i="68"/>
  <c r="AS119" i="68"/>
  <c r="C119" i="68"/>
  <c r="E119" i="68" s="1"/>
  <c r="AT138" i="68"/>
  <c r="AS138" i="68"/>
  <c r="C138" i="68"/>
  <c r="K138" i="68" s="1"/>
  <c r="AT136" i="68"/>
  <c r="AS136" i="68"/>
  <c r="C136" i="68"/>
  <c r="P136" i="68" s="1"/>
  <c r="AT135" i="68"/>
  <c r="AS135" i="68"/>
  <c r="C135" i="68"/>
  <c r="L135" i="68" s="1"/>
  <c r="AT134" i="68"/>
  <c r="AS134" i="68"/>
  <c r="C134" i="68"/>
  <c r="M134" i="68" s="1"/>
  <c r="AT133" i="68"/>
  <c r="AS133" i="68"/>
  <c r="C133" i="68"/>
  <c r="I133" i="68" s="1"/>
  <c r="AT132" i="68"/>
  <c r="AS132" i="68"/>
  <c r="C132" i="68"/>
  <c r="F132" i="68" s="1"/>
  <c r="AT131" i="68"/>
  <c r="AS131" i="68"/>
  <c r="C131" i="68"/>
  <c r="I131" i="68" s="1"/>
  <c r="AT130" i="68"/>
  <c r="AS130" i="68"/>
  <c r="C130" i="68"/>
  <c r="V130" i="68" s="1"/>
  <c r="AT129" i="68"/>
  <c r="AS129" i="68"/>
  <c r="C129" i="68"/>
  <c r="M129" i="68" s="1"/>
  <c r="AT128" i="68"/>
  <c r="AS128" i="68"/>
  <c r="C128" i="68"/>
  <c r="O128" i="68" s="1"/>
  <c r="AT164" i="68"/>
  <c r="AS164" i="68"/>
  <c r="C164" i="68"/>
  <c r="R164" i="68" s="1"/>
  <c r="AT156" i="68"/>
  <c r="AS156" i="68"/>
  <c r="C156" i="68"/>
  <c r="O156" i="68" s="1"/>
  <c r="B156" i="68"/>
  <c r="AT163" i="68"/>
  <c r="AS163" i="68"/>
  <c r="C163" i="68"/>
  <c r="V163" i="68" s="1"/>
  <c r="B163" i="68"/>
  <c r="AT162" i="68"/>
  <c r="AS162" i="68"/>
  <c r="C162" i="68"/>
  <c r="J162" i="68" s="1"/>
  <c r="B162" i="68"/>
  <c r="AT161" i="68"/>
  <c r="AS161" i="68"/>
  <c r="C161" i="68"/>
  <c r="P161" i="68" s="1"/>
  <c r="B161" i="68"/>
  <c r="AT160" i="68"/>
  <c r="AS160" i="68"/>
  <c r="C160" i="68"/>
  <c r="G160" i="68" s="1"/>
  <c r="B160" i="68"/>
  <c r="AT159" i="68"/>
  <c r="AS159" i="68"/>
  <c r="C159" i="68"/>
  <c r="P159" i="68" s="1"/>
  <c r="B159" i="68"/>
  <c r="AT158" i="68"/>
  <c r="AS158" i="68"/>
  <c r="C158" i="68"/>
  <c r="R158" i="68" s="1"/>
  <c r="B158" i="68"/>
  <c r="AT157" i="68"/>
  <c r="AS157" i="68"/>
  <c r="C157" i="68"/>
  <c r="E157" i="68" s="1"/>
  <c r="B157" i="68"/>
  <c r="AT155" i="68"/>
  <c r="AS155" i="68"/>
  <c r="C155" i="68"/>
  <c r="N155" i="68" s="1"/>
  <c r="B155" i="68"/>
  <c r="AT196" i="68"/>
  <c r="AS196" i="68"/>
  <c r="C196" i="68"/>
  <c r="P196" i="68" s="1"/>
  <c r="B196" i="68"/>
  <c r="AT195" i="68"/>
  <c r="AS195" i="68"/>
  <c r="C195" i="68"/>
  <c r="N195" i="68" s="1"/>
  <c r="B195" i="68"/>
  <c r="AT194" i="68"/>
  <c r="AS194" i="68"/>
  <c r="C194" i="68"/>
  <c r="P194" i="68" s="1"/>
  <c r="B194" i="68"/>
  <c r="AT193" i="68"/>
  <c r="AS193" i="68"/>
  <c r="C193" i="68"/>
  <c r="U193" i="68" s="1"/>
  <c r="B193" i="68"/>
  <c r="AT191" i="68"/>
  <c r="AS191" i="68"/>
  <c r="C191" i="68"/>
  <c r="E191" i="68" s="1"/>
  <c r="B191" i="68"/>
  <c r="AT190" i="68"/>
  <c r="AS190" i="68"/>
  <c r="C190" i="68"/>
  <c r="O190" i="68" s="1"/>
  <c r="B190" i="68"/>
  <c r="AT189" i="68"/>
  <c r="AS189" i="68"/>
  <c r="C189" i="68"/>
  <c r="J189" i="68" s="1"/>
  <c r="B189" i="68"/>
  <c r="AT188" i="68"/>
  <c r="AS188" i="68"/>
  <c r="C188" i="68"/>
  <c r="O188" i="68" s="1"/>
  <c r="B188" i="68"/>
  <c r="AT186" i="68"/>
  <c r="AS186" i="68"/>
  <c r="C186" i="68"/>
  <c r="U186" i="68" s="1"/>
  <c r="B186" i="68"/>
  <c r="AT183" i="68"/>
  <c r="AS183" i="68"/>
  <c r="C183" i="68"/>
  <c r="R183" i="68" s="1"/>
  <c r="B183" i="68"/>
  <c r="AT220" i="68"/>
  <c r="AS220" i="68"/>
  <c r="C220" i="68"/>
  <c r="R220" i="68" s="1"/>
  <c r="B220" i="68"/>
  <c r="AT219" i="68"/>
  <c r="AS219" i="68"/>
  <c r="C219" i="68"/>
  <c r="T219" i="68" s="1"/>
  <c r="B219" i="68"/>
  <c r="AT218" i="68"/>
  <c r="AS218" i="68"/>
  <c r="C218" i="68"/>
  <c r="T218" i="68" s="1"/>
  <c r="B218" i="68"/>
  <c r="AT217" i="68"/>
  <c r="AS217" i="68"/>
  <c r="C217" i="68"/>
  <c r="F217" i="68" s="1"/>
  <c r="B217" i="68"/>
  <c r="AT216" i="68"/>
  <c r="AS216" i="68"/>
  <c r="C216" i="68"/>
  <c r="T216" i="68" s="1"/>
  <c r="B216" i="68"/>
  <c r="AT215" i="68"/>
  <c r="AS215" i="68"/>
  <c r="C215" i="68"/>
  <c r="G215" i="68" s="1"/>
  <c r="B215" i="68"/>
  <c r="AT214" i="68"/>
  <c r="AS214" i="68"/>
  <c r="C214" i="68"/>
  <c r="E214" i="68" s="1"/>
  <c r="B214" i="68"/>
  <c r="AT213" i="68"/>
  <c r="AS213" i="68"/>
  <c r="C213" i="68"/>
  <c r="R213" i="68" s="1"/>
  <c r="B213" i="68"/>
  <c r="AT212" i="68"/>
  <c r="AS212" i="68"/>
  <c r="C212" i="68"/>
  <c r="N212" i="68" s="1"/>
  <c r="B212" i="68"/>
  <c r="AT211" i="68"/>
  <c r="AS211" i="68"/>
  <c r="C211" i="68"/>
  <c r="P211" i="68" s="1"/>
  <c r="B211" i="68"/>
  <c r="AT210" i="68"/>
  <c r="AS210" i="68"/>
  <c r="C210" i="68"/>
  <c r="V210" i="68" s="1"/>
  <c r="B210" i="68"/>
  <c r="AT209" i="68"/>
  <c r="AS209" i="68"/>
  <c r="C209" i="68"/>
  <c r="G209" i="68" s="1"/>
  <c r="B209" i="68"/>
  <c r="AT172" i="68"/>
  <c r="AS172" i="68"/>
  <c r="C172" i="68"/>
  <c r="N172" i="68" s="1"/>
  <c r="B172" i="68"/>
  <c r="AT208" i="68"/>
  <c r="AS208" i="68"/>
  <c r="C208" i="68"/>
  <c r="Q208" i="68" s="1"/>
  <c r="B208" i="68"/>
  <c r="AT243" i="68"/>
  <c r="AS243" i="68"/>
  <c r="C243" i="68"/>
  <c r="O243" i="68" s="1"/>
  <c r="B243" i="68"/>
  <c r="AT242" i="68"/>
  <c r="AS242" i="68"/>
  <c r="C242" i="68"/>
  <c r="S242" i="68" s="1"/>
  <c r="B242" i="68"/>
  <c r="AT182" i="68"/>
  <c r="AS182" i="68"/>
  <c r="C182" i="68"/>
  <c r="J182" i="68" s="1"/>
  <c r="B182" i="68"/>
  <c r="AT241" i="68"/>
  <c r="AS241" i="68"/>
  <c r="C241" i="68"/>
  <c r="R241" i="68" s="1"/>
  <c r="B241" i="68"/>
  <c r="AT240" i="68"/>
  <c r="AS240" i="68"/>
  <c r="C240" i="68"/>
  <c r="P240" i="68" s="1"/>
  <c r="B240" i="68"/>
  <c r="AT239" i="68"/>
  <c r="AS239" i="68"/>
  <c r="C239" i="68"/>
  <c r="J239" i="68" s="1"/>
  <c r="B239" i="68"/>
  <c r="AT238" i="68"/>
  <c r="AS238" i="68"/>
  <c r="C238" i="68"/>
  <c r="K238" i="68" s="1"/>
  <c r="B238" i="68"/>
  <c r="AT237" i="68"/>
  <c r="AS237" i="68"/>
  <c r="C237" i="68"/>
  <c r="V237" i="68" s="1"/>
  <c r="B237" i="68"/>
  <c r="AT236" i="68"/>
  <c r="AS236" i="68"/>
  <c r="C236" i="68"/>
  <c r="T236" i="68" s="1"/>
  <c r="B236" i="68"/>
  <c r="AT235" i="68"/>
  <c r="AS235" i="68"/>
  <c r="C235" i="68"/>
  <c r="G235" i="68" s="1"/>
  <c r="B235" i="68"/>
  <c r="AT234" i="68"/>
  <c r="AS234" i="68"/>
  <c r="C234" i="68"/>
  <c r="T234" i="68" s="1"/>
  <c r="B234" i="68"/>
  <c r="AT233" i="68"/>
  <c r="AS233" i="68"/>
  <c r="C233" i="68"/>
  <c r="T233" i="68" s="1"/>
  <c r="B233" i="68"/>
  <c r="AT232" i="68"/>
  <c r="AS232" i="68"/>
  <c r="C232" i="68"/>
  <c r="U232" i="68" s="1"/>
  <c r="B232" i="68"/>
  <c r="AT231" i="68"/>
  <c r="AS231" i="68"/>
  <c r="C231" i="68"/>
  <c r="F231" i="68" s="1"/>
  <c r="B231" i="68"/>
  <c r="AT192" i="68"/>
  <c r="AS192" i="68"/>
  <c r="C192" i="68"/>
  <c r="L192" i="68" s="1"/>
  <c r="B192" i="68"/>
  <c r="AT230" i="68"/>
  <c r="AS230" i="68"/>
  <c r="C230" i="68"/>
  <c r="T230" i="68" s="1"/>
  <c r="B230" i="68"/>
  <c r="AT229" i="68"/>
  <c r="AS229" i="68"/>
  <c r="C229" i="68"/>
  <c r="P229" i="68" s="1"/>
  <c r="B229" i="68"/>
  <c r="AT228" i="68"/>
  <c r="AS228" i="68"/>
  <c r="C228" i="68"/>
  <c r="S228" i="68" s="1"/>
  <c r="B228" i="68"/>
  <c r="AT227" i="68"/>
  <c r="AS227" i="68"/>
  <c r="C227" i="68"/>
  <c r="R227" i="68" s="1"/>
  <c r="B227" i="68"/>
  <c r="AT281" i="68"/>
  <c r="AS281" i="68"/>
  <c r="C281" i="68"/>
  <c r="F281" i="68" s="1"/>
  <c r="B281" i="68"/>
  <c r="AT280" i="68"/>
  <c r="AS280" i="68"/>
  <c r="C280" i="68"/>
  <c r="L280" i="68" s="1"/>
  <c r="B280" i="68"/>
  <c r="AT279" i="68"/>
  <c r="AS279" i="68"/>
  <c r="C279" i="68"/>
  <c r="V279" i="68" s="1"/>
  <c r="B279" i="68"/>
  <c r="AT324" i="68"/>
  <c r="AS324" i="68"/>
  <c r="C324" i="68"/>
  <c r="V324" i="68" s="1"/>
  <c r="B324" i="68"/>
  <c r="AT323" i="68"/>
  <c r="AS323" i="68"/>
  <c r="C323" i="68"/>
  <c r="F323" i="68" s="1"/>
  <c r="B323" i="68"/>
  <c r="AT322" i="68"/>
  <c r="AS322" i="68"/>
  <c r="C322" i="68"/>
  <c r="I322" i="68" s="1"/>
  <c r="B322" i="68"/>
  <c r="AT321" i="68"/>
  <c r="AS321" i="68"/>
  <c r="B321" i="68"/>
  <c r="AT320" i="68"/>
  <c r="AS320" i="68"/>
  <c r="B320" i="68"/>
  <c r="AT319" i="68"/>
  <c r="AS319" i="68"/>
  <c r="B319" i="68"/>
  <c r="AT318" i="68"/>
  <c r="AS318" i="68"/>
  <c r="B318" i="68"/>
  <c r="AT317" i="68"/>
  <c r="AS317" i="68"/>
  <c r="B317" i="68"/>
  <c r="AT316" i="68"/>
  <c r="AS316" i="68"/>
  <c r="B316" i="68"/>
  <c r="AT315" i="68"/>
  <c r="AS315" i="68"/>
  <c r="B315" i="68"/>
  <c r="AT314" i="68"/>
  <c r="AS314" i="68"/>
  <c r="B314" i="68"/>
  <c r="AT313" i="68"/>
  <c r="AS313" i="68"/>
  <c r="B313" i="68"/>
  <c r="AT72" i="68"/>
  <c r="AS72" i="68"/>
  <c r="C72" i="68"/>
  <c r="E72" i="68" s="1"/>
  <c r="B72" i="68"/>
  <c r="AT278" i="68"/>
  <c r="AS278" i="68"/>
  <c r="C278" i="68"/>
  <c r="V278" i="68" s="1"/>
  <c r="B278" i="68"/>
  <c r="AT285" i="68"/>
  <c r="AS285" i="68"/>
  <c r="B285" i="68"/>
  <c r="AT284" i="68"/>
  <c r="AS284" i="68"/>
  <c r="B284" i="68"/>
  <c r="AT283" i="68"/>
  <c r="AS283" i="68"/>
  <c r="B283" i="68"/>
  <c r="AT311" i="68"/>
  <c r="AS311" i="68"/>
  <c r="B311" i="68"/>
  <c r="AT310" i="68"/>
  <c r="AS310" i="68"/>
  <c r="B310" i="68"/>
  <c r="AT309" i="68"/>
  <c r="AS309" i="68"/>
  <c r="B309" i="68"/>
  <c r="AT308" i="68"/>
  <c r="AS308" i="68"/>
  <c r="B308" i="68"/>
  <c r="AT307" i="68"/>
  <c r="AS307" i="68"/>
  <c r="B307" i="68"/>
  <c r="AT306" i="68"/>
  <c r="AS306" i="68"/>
  <c r="B306" i="68"/>
  <c r="AT305" i="68"/>
  <c r="AS305" i="68"/>
  <c r="B305" i="68"/>
  <c r="AT304" i="68"/>
  <c r="AS304" i="68"/>
  <c r="B304" i="68"/>
  <c r="AT303" i="68"/>
  <c r="AS303" i="68"/>
  <c r="B303" i="68"/>
  <c r="AT302" i="68"/>
  <c r="AS302" i="68"/>
  <c r="B302" i="68"/>
  <c r="AT301" i="68"/>
  <c r="AS301" i="68"/>
  <c r="B301" i="68"/>
  <c r="AT300" i="68"/>
  <c r="AS300" i="68"/>
  <c r="B300" i="68"/>
  <c r="AT299" i="68"/>
  <c r="AS299" i="68"/>
  <c r="B299" i="68"/>
  <c r="AT282" i="68"/>
  <c r="AS282" i="68"/>
  <c r="B282" i="68"/>
  <c r="AT298" i="68"/>
  <c r="AS298" i="68"/>
  <c r="B298" i="68"/>
  <c r="AT297" i="68"/>
  <c r="AS297" i="68"/>
  <c r="B297" i="68"/>
  <c r="AT296" i="68"/>
  <c r="AS296" i="68"/>
  <c r="B296" i="68"/>
  <c r="AT295" i="68"/>
  <c r="AS295" i="68"/>
  <c r="B295" i="68"/>
  <c r="AT294" i="68"/>
  <c r="AS294" i="68"/>
  <c r="B294" i="68"/>
  <c r="AT293" i="68"/>
  <c r="AS293" i="68"/>
  <c r="B293" i="68"/>
  <c r="AT292" i="68"/>
  <c r="AS292" i="68"/>
  <c r="B292" i="68"/>
  <c r="AT291" i="68"/>
  <c r="AS291" i="68"/>
  <c r="B291" i="68"/>
  <c r="AT290" i="68"/>
  <c r="AS290" i="68"/>
  <c r="B290" i="68"/>
  <c r="AT289" i="68"/>
  <c r="AS289" i="68"/>
  <c r="B289" i="68"/>
  <c r="AT288" i="68"/>
  <c r="AS288" i="68"/>
  <c r="B288" i="68"/>
  <c r="AT287" i="68"/>
  <c r="AS287" i="68"/>
  <c r="B287" i="68"/>
  <c r="AT286" i="68"/>
  <c r="AS286" i="68"/>
  <c r="B286" i="68"/>
  <c r="AT273" i="68"/>
  <c r="AS273" i="68"/>
  <c r="C273" i="68"/>
  <c r="I273" i="68" s="1"/>
  <c r="B273" i="68"/>
  <c r="AT272" i="68"/>
  <c r="AS272" i="68"/>
  <c r="C272" i="68"/>
  <c r="V272" i="68" s="1"/>
  <c r="B272" i="68"/>
  <c r="AT271" i="68"/>
  <c r="AS271" i="68"/>
  <c r="C271" i="68"/>
  <c r="J271" i="68" s="1"/>
  <c r="AO271" i="68" s="1"/>
  <c r="AP271" i="68" s="1"/>
  <c r="B271" i="68"/>
  <c r="AT270" i="68"/>
  <c r="AS270" i="68"/>
  <c r="C270" i="68"/>
  <c r="Q270" i="68" s="1"/>
  <c r="B270" i="68"/>
  <c r="AT269" i="68"/>
  <c r="AS269" i="68"/>
  <c r="C269" i="68"/>
  <c r="S269" i="68" s="1"/>
  <c r="B269" i="68"/>
  <c r="AT268" i="68"/>
  <c r="AS268" i="68"/>
  <c r="C268" i="68"/>
  <c r="G268" i="68" s="1"/>
  <c r="B268" i="68"/>
  <c r="AT267" i="68"/>
  <c r="AS267" i="68"/>
  <c r="C267" i="68"/>
  <c r="T267" i="68" s="1"/>
  <c r="B267" i="68"/>
  <c r="AT266" i="68"/>
  <c r="AS266" i="68"/>
  <c r="C266" i="68"/>
  <c r="S266" i="68" s="1"/>
  <c r="B266" i="68"/>
  <c r="AT265" i="68"/>
  <c r="AS265" i="68"/>
  <c r="C265" i="68"/>
  <c r="S265" i="68" s="1"/>
  <c r="B265" i="68"/>
  <c r="AT264" i="68"/>
  <c r="AS264" i="68"/>
  <c r="C264" i="68"/>
  <c r="F264" i="68" s="1"/>
  <c r="B264" i="68"/>
  <c r="AT263" i="68"/>
  <c r="AS263" i="68"/>
  <c r="C263" i="68"/>
  <c r="H263" i="68" s="1"/>
  <c r="B263" i="68"/>
  <c r="AT262" i="68"/>
  <c r="AS262" i="68"/>
  <c r="C262" i="68"/>
  <c r="T262" i="68" s="1"/>
  <c r="B262" i="68"/>
  <c r="AT261" i="68"/>
  <c r="AS261" i="68"/>
  <c r="C261" i="68"/>
  <c r="K261" i="68" s="1"/>
  <c r="B261" i="68"/>
  <c r="AT277" i="68"/>
  <c r="AS277" i="68"/>
  <c r="C277" i="68"/>
  <c r="U277" i="68" s="1"/>
  <c r="B277" i="68"/>
  <c r="AT276" i="68"/>
  <c r="AS276" i="68"/>
  <c r="C276" i="68"/>
  <c r="J276" i="68" s="1"/>
  <c r="AO276" i="68" s="1"/>
  <c r="AP276" i="68" s="1"/>
  <c r="B276" i="68"/>
  <c r="AT275" i="68"/>
  <c r="AS275" i="68"/>
  <c r="C275" i="68"/>
  <c r="T275" i="68" s="1"/>
  <c r="B275" i="68"/>
  <c r="AT274" i="68"/>
  <c r="AS274" i="68"/>
  <c r="C274" i="68"/>
  <c r="J274" i="68" s="1"/>
  <c r="AO274" i="68" s="1"/>
  <c r="AP274" i="68" s="1"/>
  <c r="B274" i="68"/>
  <c r="AT260" i="68"/>
  <c r="AS260" i="68"/>
  <c r="C260" i="68"/>
  <c r="V260" i="68" s="1"/>
  <c r="B260" i="68"/>
  <c r="AT201" i="68"/>
  <c r="AS201" i="68"/>
  <c r="C201" i="68"/>
  <c r="L201" i="68" s="1"/>
  <c r="B201" i="68"/>
  <c r="AT259" i="68"/>
  <c r="AS259" i="68"/>
  <c r="C259" i="68"/>
  <c r="S259" i="68" s="1"/>
  <c r="B259" i="68"/>
  <c r="AT258" i="68"/>
  <c r="AS258" i="68"/>
  <c r="C258" i="68"/>
  <c r="N258" i="68" s="1"/>
  <c r="B258" i="68"/>
  <c r="AT257" i="68"/>
  <c r="AS257" i="68"/>
  <c r="C257" i="68"/>
  <c r="J257" i="68" s="1"/>
  <c r="AO257" i="68" s="1"/>
  <c r="AP257" i="68" s="1"/>
  <c r="B257" i="68"/>
  <c r="AT256" i="68"/>
  <c r="AS256" i="68"/>
  <c r="C256" i="68"/>
  <c r="V256" i="68" s="1"/>
  <c r="B256" i="68"/>
  <c r="AT255" i="68"/>
  <c r="AS255" i="68"/>
  <c r="C255" i="68"/>
  <c r="N255" i="68" s="1"/>
  <c r="B255" i="68"/>
  <c r="AT254" i="68"/>
  <c r="AS254" i="68"/>
  <c r="C254" i="68"/>
  <c r="S254" i="68" s="1"/>
  <c r="B254" i="68"/>
  <c r="AT253" i="68"/>
  <c r="AS253" i="68"/>
  <c r="C253" i="68"/>
  <c r="N253" i="68" s="1"/>
  <c r="B253" i="68"/>
  <c r="AT252" i="68"/>
  <c r="AS252" i="68"/>
  <c r="C252" i="68"/>
  <c r="E252" i="68" s="1"/>
  <c r="B252" i="68"/>
  <c r="AT251" i="68"/>
  <c r="AS251" i="68"/>
  <c r="C251" i="68"/>
  <c r="V251" i="68" s="1"/>
  <c r="B251" i="68"/>
  <c r="AT250" i="68"/>
  <c r="AS250" i="68"/>
  <c r="C250" i="68"/>
  <c r="I250" i="68" s="1"/>
  <c r="B250" i="68"/>
  <c r="AT249" i="68"/>
  <c r="AS249" i="68"/>
  <c r="C249" i="68"/>
  <c r="U249" i="68" s="1"/>
  <c r="B249" i="68"/>
  <c r="AT248" i="68"/>
  <c r="AS248" i="68"/>
  <c r="C248" i="68"/>
  <c r="T248" i="68" s="1"/>
  <c r="B248" i="68"/>
  <c r="AT247" i="68"/>
  <c r="AS247" i="68"/>
  <c r="C247" i="68"/>
  <c r="J247" i="68" s="1"/>
  <c r="B247" i="68"/>
  <c r="AT246" i="68"/>
  <c r="AS246" i="68"/>
  <c r="C246" i="68"/>
  <c r="R246" i="68" s="1"/>
  <c r="B246" i="68"/>
  <c r="AT245" i="68"/>
  <c r="AS245" i="68"/>
  <c r="C245" i="68"/>
  <c r="U245" i="68" s="1"/>
  <c r="B245" i="68"/>
  <c r="AT244" i="68"/>
  <c r="AS244" i="68"/>
  <c r="C244" i="68"/>
  <c r="F244" i="68" s="1"/>
  <c r="B244" i="68"/>
  <c r="AT226" i="68"/>
  <c r="AS226" i="68"/>
  <c r="C226" i="68"/>
  <c r="L226" i="68" s="1"/>
  <c r="B226" i="68"/>
  <c r="AT225" i="68"/>
  <c r="AS225" i="68"/>
  <c r="C225" i="68"/>
  <c r="U225" i="68" s="1"/>
  <c r="B225" i="68"/>
  <c r="AT224" i="68"/>
  <c r="AS224" i="68"/>
  <c r="C224" i="68"/>
  <c r="R224" i="68" s="1"/>
  <c r="B224" i="68"/>
  <c r="AT223" i="68"/>
  <c r="AS223" i="68"/>
  <c r="C223" i="68"/>
  <c r="U223" i="68" s="1"/>
  <c r="B223" i="68"/>
  <c r="AT222" i="68"/>
  <c r="AS222" i="68"/>
  <c r="C222" i="68"/>
  <c r="F222" i="68" s="1"/>
  <c r="B222" i="68"/>
  <c r="AT187" i="68"/>
  <c r="AS187" i="68"/>
  <c r="C187" i="68"/>
  <c r="P187" i="68" s="1"/>
  <c r="B187" i="68"/>
  <c r="AT221" i="68"/>
  <c r="AS221" i="68"/>
  <c r="C221" i="68"/>
  <c r="M221" i="68" s="1"/>
  <c r="B221" i="68"/>
  <c r="AT207" i="68"/>
  <c r="AS207" i="68"/>
  <c r="C207" i="68"/>
  <c r="G207" i="68" s="1"/>
  <c r="B207" i="68"/>
  <c r="AT206" i="68"/>
  <c r="AS206" i="68"/>
  <c r="C206" i="68"/>
  <c r="V206" i="68" s="1"/>
  <c r="B206" i="68"/>
  <c r="AT205" i="68"/>
  <c r="AS205" i="68"/>
  <c r="C205" i="68"/>
  <c r="F205" i="68" s="1"/>
  <c r="B205" i="68"/>
  <c r="AT202" i="68"/>
  <c r="AS202" i="68"/>
  <c r="C202" i="68"/>
  <c r="U202" i="68" s="1"/>
  <c r="B202" i="68"/>
  <c r="AT204" i="68"/>
  <c r="AS204" i="68"/>
  <c r="C204" i="68"/>
  <c r="Q204" i="68" s="1"/>
  <c r="B204" i="68"/>
  <c r="AT203" i="68"/>
  <c r="AS203" i="68"/>
  <c r="C203" i="68"/>
  <c r="P203" i="68" s="1"/>
  <c r="B203" i="68"/>
  <c r="AT200" i="68"/>
  <c r="AS200" i="68"/>
  <c r="C200" i="68"/>
  <c r="F200" i="68" s="1"/>
  <c r="B200" i="68"/>
  <c r="AT199" i="68"/>
  <c r="AS199" i="68"/>
  <c r="C199" i="68"/>
  <c r="J199" i="68" s="1"/>
  <c r="B199" i="68"/>
  <c r="AT185" i="68"/>
  <c r="AS185" i="68"/>
  <c r="C185" i="68"/>
  <c r="Q185" i="68" s="1"/>
  <c r="B185" i="68"/>
  <c r="AT184" i="68"/>
  <c r="AS184" i="68"/>
  <c r="C184" i="68"/>
  <c r="M184" i="68" s="1"/>
  <c r="B184" i="68"/>
  <c r="AT198" i="68"/>
  <c r="AS198" i="68"/>
  <c r="C198" i="68"/>
  <c r="O198" i="68" s="1"/>
  <c r="B198" i="68"/>
  <c r="AT197" i="68"/>
  <c r="AS197" i="68"/>
  <c r="C197" i="68"/>
  <c r="P197" i="68" s="1"/>
  <c r="B197" i="68"/>
  <c r="AT181" i="68"/>
  <c r="AS181" i="68"/>
  <c r="C181" i="68"/>
  <c r="G181" i="68" s="1"/>
  <c r="B181" i="68"/>
  <c r="AT180" i="68"/>
  <c r="AS180" i="68"/>
  <c r="C180" i="68"/>
  <c r="S180" i="68" s="1"/>
  <c r="B180" i="68"/>
  <c r="AT179" i="68"/>
  <c r="AS179" i="68"/>
  <c r="C179" i="68"/>
  <c r="S179" i="68" s="1"/>
  <c r="B179" i="68"/>
  <c r="AT178" i="68"/>
  <c r="AS178" i="68"/>
  <c r="C178" i="68"/>
  <c r="G178" i="68" s="1"/>
  <c r="B178" i="68"/>
  <c r="AT177" i="68"/>
  <c r="AS177" i="68"/>
  <c r="C177" i="68"/>
  <c r="V177" i="68" s="1"/>
  <c r="B177" i="68"/>
  <c r="AT176" i="68"/>
  <c r="AS176" i="68"/>
  <c r="C176" i="68"/>
  <c r="S176" i="68" s="1"/>
  <c r="B176" i="68"/>
  <c r="AT175" i="68"/>
  <c r="AS175" i="68"/>
  <c r="C175" i="68"/>
  <c r="O175" i="68" s="1"/>
  <c r="B175" i="68"/>
  <c r="AT174" i="68"/>
  <c r="AS174" i="68"/>
  <c r="C174" i="68"/>
  <c r="P174" i="68" s="1"/>
  <c r="B174" i="68"/>
  <c r="AT173" i="68"/>
  <c r="AS173" i="68"/>
  <c r="C173" i="68"/>
  <c r="P173" i="68" s="1"/>
  <c r="B173" i="68"/>
  <c r="AT171" i="68"/>
  <c r="AS171" i="68"/>
  <c r="C171" i="68"/>
  <c r="R171" i="68" s="1"/>
  <c r="B171" i="68"/>
  <c r="AT170" i="68"/>
  <c r="AS170" i="68"/>
  <c r="C170" i="68"/>
  <c r="V170" i="68" s="1"/>
  <c r="B170" i="68"/>
  <c r="AT169" i="68"/>
  <c r="AS169" i="68"/>
  <c r="C169" i="68"/>
  <c r="Q169" i="68" s="1"/>
  <c r="B169" i="68"/>
  <c r="AT167" i="68"/>
  <c r="AS167" i="68"/>
  <c r="C167" i="68"/>
  <c r="M167" i="68" s="1"/>
  <c r="B167" i="68"/>
  <c r="AT166" i="68"/>
  <c r="AS166" i="68"/>
  <c r="C166" i="68"/>
  <c r="E166" i="68" s="1"/>
  <c r="B166" i="68"/>
  <c r="AT168" i="68"/>
  <c r="AS168" i="68"/>
  <c r="C168" i="68"/>
  <c r="P168" i="68" s="1"/>
  <c r="B168" i="68"/>
  <c r="AT165" i="68"/>
  <c r="AS165" i="68"/>
  <c r="C165" i="68"/>
  <c r="V165" i="68" s="1"/>
  <c r="B165" i="68"/>
  <c r="AT154" i="68"/>
  <c r="AS154" i="68"/>
  <c r="C154" i="68"/>
  <c r="T154" i="68" s="1"/>
  <c r="B154" i="68"/>
  <c r="AT153" i="68"/>
  <c r="AS153" i="68"/>
  <c r="C153" i="68"/>
  <c r="F153" i="68" s="1"/>
  <c r="B153" i="68"/>
  <c r="AT152" i="68"/>
  <c r="AS152" i="68"/>
  <c r="C152" i="68"/>
  <c r="T152" i="68" s="1"/>
  <c r="B152" i="68"/>
  <c r="AT151" i="68"/>
  <c r="AS151" i="68"/>
  <c r="C151" i="68"/>
  <c r="Q151" i="68" s="1"/>
  <c r="B151" i="68"/>
  <c r="AT150" i="68"/>
  <c r="AS150" i="68"/>
  <c r="C150" i="68"/>
  <c r="M150" i="68" s="1"/>
  <c r="B150" i="68"/>
  <c r="AT149" i="68"/>
  <c r="AS149" i="68"/>
  <c r="C149" i="68"/>
  <c r="J149" i="68" s="1"/>
  <c r="B149" i="68"/>
  <c r="AT148" i="68"/>
  <c r="AS148" i="68"/>
  <c r="C148" i="68"/>
  <c r="V148" i="68" s="1"/>
  <c r="B148" i="68"/>
  <c r="AT147" i="68"/>
  <c r="AS147" i="68"/>
  <c r="C147" i="68"/>
  <c r="V147" i="68" s="1"/>
  <c r="B147" i="68"/>
  <c r="AT146" i="68"/>
  <c r="AS146" i="68"/>
  <c r="C146" i="68"/>
  <c r="M146" i="68" s="1"/>
  <c r="B146" i="68"/>
  <c r="AT145" i="68"/>
  <c r="AS145" i="68"/>
  <c r="C145" i="68"/>
  <c r="Q145" i="68" s="1"/>
  <c r="B145" i="68"/>
  <c r="AT144" i="68"/>
  <c r="AS144" i="68"/>
  <c r="C144" i="68"/>
  <c r="E144" i="68" s="1"/>
  <c r="B144" i="68"/>
  <c r="AT143" i="68"/>
  <c r="AS143" i="68"/>
  <c r="C143" i="68"/>
  <c r="P143" i="68" s="1"/>
  <c r="B143" i="68"/>
  <c r="AT142" i="68"/>
  <c r="AS142" i="68"/>
  <c r="C142" i="68"/>
  <c r="H142" i="68" s="1"/>
  <c r="B142" i="68"/>
  <c r="AT141" i="68"/>
  <c r="AS141" i="68"/>
  <c r="C141" i="68"/>
  <c r="T141" i="68" s="1"/>
  <c r="B141" i="68"/>
  <c r="AT140" i="68"/>
  <c r="AS140" i="68"/>
  <c r="C140" i="68"/>
  <c r="O140" i="68" s="1"/>
  <c r="B140" i="68"/>
  <c r="AT139" i="68"/>
  <c r="AS139" i="68"/>
  <c r="B139" i="68"/>
  <c r="AT127" i="68"/>
  <c r="AS127" i="68"/>
  <c r="C127" i="68"/>
  <c r="I127" i="68" s="1"/>
  <c r="B127" i="68"/>
  <c r="AT126" i="68"/>
  <c r="AS126" i="68"/>
  <c r="C126" i="68"/>
  <c r="P126" i="68" s="1"/>
  <c r="B126" i="68"/>
  <c r="AT118" i="68"/>
  <c r="AS118" i="68"/>
  <c r="C118" i="68"/>
  <c r="S118" i="68" s="1"/>
  <c r="B118" i="68"/>
  <c r="AT117" i="68"/>
  <c r="AS117" i="68"/>
  <c r="C117" i="68"/>
  <c r="V117" i="68" s="1"/>
  <c r="B117" i="68"/>
  <c r="AT116" i="68"/>
  <c r="AS116" i="68"/>
  <c r="C116" i="68"/>
  <c r="S116" i="68" s="1"/>
  <c r="B116" i="68"/>
  <c r="AT115" i="68"/>
  <c r="AS115" i="68"/>
  <c r="C115" i="68"/>
  <c r="V115" i="68" s="1"/>
  <c r="B115" i="68"/>
  <c r="AT114" i="68"/>
  <c r="AS114" i="68"/>
  <c r="C114" i="68"/>
  <c r="U114" i="68" s="1"/>
  <c r="B114" i="68"/>
  <c r="AT113" i="68"/>
  <c r="AS113" i="68"/>
  <c r="C113" i="68"/>
  <c r="N113" i="68" s="1"/>
  <c r="B113" i="68"/>
  <c r="AT108" i="68"/>
  <c r="AS108" i="68"/>
  <c r="C108" i="68"/>
  <c r="I108" i="68" s="1"/>
  <c r="B108" i="68"/>
  <c r="AT107" i="68"/>
  <c r="AS107" i="68"/>
  <c r="C107" i="68"/>
  <c r="U107" i="68" s="1"/>
  <c r="B107" i="68"/>
  <c r="AT106" i="68"/>
  <c r="AS106" i="68"/>
  <c r="C106" i="68"/>
  <c r="L106" i="68" s="1"/>
  <c r="B106" i="68"/>
  <c r="AT105" i="68"/>
  <c r="AS105" i="68"/>
  <c r="C105" i="68"/>
  <c r="F105" i="68" s="1"/>
  <c r="B105" i="68"/>
  <c r="AT104" i="68"/>
  <c r="AS104" i="68"/>
  <c r="C104" i="68"/>
  <c r="G104" i="68" s="1"/>
  <c r="B104" i="68"/>
  <c r="AT103" i="68"/>
  <c r="AS103" i="68"/>
  <c r="C103" i="68"/>
  <c r="R103" i="68" s="1"/>
  <c r="B103" i="68"/>
  <c r="AT102" i="68"/>
  <c r="AS102" i="68"/>
  <c r="C102" i="68"/>
  <c r="P102" i="68" s="1"/>
  <c r="B102" i="68"/>
  <c r="AT101" i="68"/>
  <c r="AS101" i="68"/>
  <c r="C101" i="68"/>
  <c r="U101" i="68" s="1"/>
  <c r="B101" i="68"/>
  <c r="AT100" i="68"/>
  <c r="AS100" i="68"/>
  <c r="C100" i="68"/>
  <c r="I100" i="68" s="1"/>
  <c r="B100" i="68"/>
  <c r="AT660" i="68"/>
  <c r="AS660" i="68"/>
  <c r="C660" i="68"/>
  <c r="G660" i="68" s="1"/>
  <c r="B660" i="68"/>
  <c r="AT81" i="68"/>
  <c r="AS81" i="68"/>
  <c r="C81" i="68"/>
  <c r="V81" i="68" s="1"/>
  <c r="B81" i="68"/>
  <c r="AT80" i="68"/>
  <c r="AS80" i="68"/>
  <c r="C80" i="68"/>
  <c r="S80" i="68" s="1"/>
  <c r="B80" i="68"/>
  <c r="AT86" i="68"/>
  <c r="AS86" i="68"/>
  <c r="C86" i="68"/>
  <c r="N86" i="68" s="1"/>
  <c r="B86" i="68"/>
  <c r="AT79" i="68"/>
  <c r="AS79" i="68"/>
  <c r="C79" i="68"/>
  <c r="N79" i="68" s="1"/>
  <c r="B79" i="68"/>
  <c r="AT78" i="68"/>
  <c r="AS78" i="68"/>
  <c r="C78" i="68"/>
  <c r="Q78" i="68" s="1"/>
  <c r="B78" i="68"/>
  <c r="AT77" i="68"/>
  <c r="AS77" i="68"/>
  <c r="C77" i="68"/>
  <c r="Q77" i="68" s="1"/>
  <c r="B77" i="68"/>
  <c r="AT76" i="68"/>
  <c r="AS76" i="68"/>
  <c r="C76" i="68"/>
  <c r="L76" i="68" s="1"/>
  <c r="B76" i="68"/>
  <c r="AT75" i="68"/>
  <c r="AS75" i="68"/>
  <c r="C75" i="68"/>
  <c r="B75" i="68"/>
  <c r="AT74" i="68"/>
  <c r="AS74" i="68"/>
  <c r="C74" i="68"/>
  <c r="H74" i="68" s="1"/>
  <c r="B74" i="68"/>
  <c r="AT73" i="68"/>
  <c r="AS73" i="68"/>
  <c r="C73" i="68"/>
  <c r="V73" i="68" s="1"/>
  <c r="B73" i="68"/>
  <c r="AT659" i="68"/>
  <c r="AS659" i="68"/>
  <c r="C659" i="68"/>
  <c r="G659" i="68" s="1"/>
  <c r="B659" i="68"/>
  <c r="AT658" i="68"/>
  <c r="AS658" i="68"/>
  <c r="C658" i="68"/>
  <c r="V658" i="68" s="1"/>
  <c r="B658" i="68"/>
  <c r="AT657" i="68"/>
  <c r="AS657" i="68"/>
  <c r="C657" i="68"/>
  <c r="S657" i="68" s="1"/>
  <c r="B657" i="68"/>
  <c r="AT656" i="68"/>
  <c r="AS656" i="68"/>
  <c r="C656" i="68"/>
  <c r="M656" i="68" s="1"/>
  <c r="B656" i="68"/>
  <c r="AT655" i="68"/>
  <c r="AS655" i="68"/>
  <c r="C655" i="68"/>
  <c r="G655" i="68" s="1"/>
  <c r="B655" i="68"/>
  <c r="AT654" i="68"/>
  <c r="AS654" i="68"/>
  <c r="C654" i="68"/>
  <c r="O654" i="68" s="1"/>
  <c r="B654" i="68"/>
  <c r="AT653" i="68"/>
  <c r="AS653" i="68"/>
  <c r="C653" i="68"/>
  <c r="O653" i="68" s="1"/>
  <c r="B653" i="68"/>
  <c r="AT652" i="68"/>
  <c r="AS652" i="68"/>
  <c r="C652" i="68"/>
  <c r="V652" i="68" s="1"/>
  <c r="B652" i="68"/>
  <c r="AT651" i="68"/>
  <c r="AS651" i="68"/>
  <c r="C651" i="68"/>
  <c r="R651" i="68" s="1"/>
  <c r="B651" i="68"/>
  <c r="AT640" i="68"/>
  <c r="AS640" i="68"/>
  <c r="C640" i="68"/>
  <c r="P640" i="68" s="1"/>
  <c r="B640" i="68"/>
  <c r="AT650" i="68"/>
  <c r="AS650" i="68"/>
  <c r="C650" i="68"/>
  <c r="O650" i="68" s="1"/>
  <c r="B650" i="68"/>
  <c r="AT649" i="68"/>
  <c r="AS649" i="68"/>
  <c r="C649" i="68"/>
  <c r="R649" i="68" s="1"/>
  <c r="B649" i="68"/>
  <c r="AT648" i="68"/>
  <c r="AS648" i="68"/>
  <c r="C648" i="68"/>
  <c r="G648" i="68" s="1"/>
  <c r="B648" i="68"/>
  <c r="AT642" i="68"/>
  <c r="AS642" i="68"/>
  <c r="C642" i="68"/>
  <c r="N642" i="68" s="1"/>
  <c r="B642" i="68"/>
  <c r="AT647" i="68"/>
  <c r="AS647" i="68"/>
  <c r="C647" i="68"/>
  <c r="V647" i="68" s="1"/>
  <c r="B647" i="68"/>
  <c r="AT646" i="68"/>
  <c r="AS646" i="68"/>
  <c r="C646" i="68"/>
  <c r="M646" i="68" s="1"/>
  <c r="B646" i="68"/>
  <c r="AT645" i="68"/>
  <c r="AS645" i="68"/>
  <c r="C645" i="68"/>
  <c r="L645" i="68" s="1"/>
  <c r="B645" i="68"/>
  <c r="AT644" i="68"/>
  <c r="AS644" i="68"/>
  <c r="C644" i="68"/>
  <c r="V644" i="68" s="1"/>
  <c r="B644" i="68"/>
  <c r="AT643" i="68"/>
  <c r="AS643" i="68"/>
  <c r="C643" i="68"/>
  <c r="L643" i="68" s="1"/>
  <c r="B643" i="68"/>
  <c r="AT641" i="68"/>
  <c r="AS641" i="68"/>
  <c r="C641" i="68"/>
  <c r="M641" i="68" s="1"/>
  <c r="B641" i="68"/>
  <c r="AT639" i="68"/>
  <c r="AS639" i="68"/>
  <c r="C639" i="68"/>
  <c r="S639" i="68" s="1"/>
  <c r="B639" i="68"/>
  <c r="AT638" i="68"/>
  <c r="AS638" i="68"/>
  <c r="C638" i="68"/>
  <c r="O638" i="68" s="1"/>
  <c r="B638" i="68"/>
  <c r="AT625" i="68"/>
  <c r="AS625" i="68"/>
  <c r="C625" i="68"/>
  <c r="R625" i="68" s="1"/>
  <c r="B625" i="68"/>
  <c r="AT637" i="68"/>
  <c r="AS637" i="68"/>
  <c r="C637" i="68"/>
  <c r="J637" i="68" s="1"/>
  <c r="B637" i="68"/>
  <c r="AT636" i="68"/>
  <c r="AS636" i="68"/>
  <c r="C636" i="68"/>
  <c r="G636" i="68" s="1"/>
  <c r="B636" i="68"/>
  <c r="AT630" i="68"/>
  <c r="AS630" i="68"/>
  <c r="C630" i="68"/>
  <c r="N630" i="68" s="1"/>
  <c r="B630" i="68"/>
  <c r="AT635" i="68"/>
  <c r="AS635" i="68"/>
  <c r="C635" i="68"/>
  <c r="T635" i="68" s="1"/>
  <c r="B635" i="68"/>
  <c r="AT634" i="68"/>
  <c r="AS634" i="68"/>
  <c r="C634" i="68"/>
  <c r="O634" i="68" s="1"/>
  <c r="B634" i="68"/>
  <c r="AT633" i="68"/>
  <c r="AS633" i="68"/>
  <c r="C633" i="68"/>
  <c r="B633" i="68"/>
  <c r="AT632" i="68"/>
  <c r="AS632" i="68"/>
  <c r="C632" i="68"/>
  <c r="P632" i="68" s="1"/>
  <c r="B632" i="68"/>
  <c r="AT631" i="68"/>
  <c r="AS631" i="68"/>
  <c r="C631" i="68"/>
  <c r="R631" i="68" s="1"/>
  <c r="B631" i="68"/>
  <c r="AT628" i="68"/>
  <c r="AS628" i="68"/>
  <c r="C628" i="68"/>
  <c r="B628" i="68"/>
  <c r="AT629" i="68"/>
  <c r="AS629" i="68"/>
  <c r="C629" i="68"/>
  <c r="M629" i="68" s="1"/>
  <c r="B629" i="68"/>
  <c r="AT627" i="68"/>
  <c r="AS627" i="68"/>
  <c r="C627" i="68"/>
  <c r="B627" i="68"/>
  <c r="AT40" i="68"/>
  <c r="AS40" i="68"/>
  <c r="C40" i="68"/>
  <c r="L40" i="68" s="1"/>
  <c r="B40" i="68"/>
  <c r="AT624" i="68"/>
  <c r="AS624" i="68"/>
  <c r="C624" i="68"/>
  <c r="F624" i="68" s="1"/>
  <c r="B624" i="68"/>
  <c r="AT619" i="68"/>
  <c r="AS619" i="68"/>
  <c r="C619" i="68"/>
  <c r="I619" i="68" s="1"/>
  <c r="B619" i="68"/>
  <c r="AT623" i="68"/>
  <c r="AS623" i="68"/>
  <c r="C623" i="68"/>
  <c r="J623" i="68" s="1"/>
  <c r="B623" i="68"/>
  <c r="AT39" i="68"/>
  <c r="AS39" i="68"/>
  <c r="C39" i="68"/>
  <c r="I39" i="68" s="1"/>
  <c r="B39" i="68"/>
  <c r="AT616" i="68"/>
  <c r="AS616" i="68"/>
  <c r="C616" i="68"/>
  <c r="O616" i="68" s="1"/>
  <c r="B616" i="68"/>
  <c r="AT620" i="68"/>
  <c r="AS620" i="68"/>
  <c r="C620" i="68"/>
  <c r="P620" i="68" s="1"/>
  <c r="B620" i="68"/>
  <c r="AT608" i="68"/>
  <c r="AS608" i="68"/>
  <c r="C608" i="68"/>
  <c r="G608" i="68" s="1"/>
  <c r="B608" i="68"/>
  <c r="AT615" i="68"/>
  <c r="AS615" i="68"/>
  <c r="C615" i="68"/>
  <c r="H615" i="68" s="1"/>
  <c r="B615" i="68"/>
  <c r="AT626" i="68"/>
  <c r="AS626" i="68"/>
  <c r="C626" i="68"/>
  <c r="J626" i="68" s="1"/>
  <c r="B626" i="68"/>
  <c r="AT606" i="68"/>
  <c r="AS606" i="68"/>
  <c r="C606" i="68"/>
  <c r="H606" i="68" s="1"/>
  <c r="B606" i="68"/>
  <c r="AT617" i="68"/>
  <c r="AS617" i="68"/>
  <c r="C617" i="68"/>
  <c r="S617" i="68" s="1"/>
  <c r="B617" i="68"/>
  <c r="AT58" i="68"/>
  <c r="AS58" i="68"/>
  <c r="C58" i="68"/>
  <c r="H58" i="68" s="1"/>
  <c r="B58" i="68"/>
  <c r="AT622" i="68"/>
  <c r="AS622" i="68"/>
  <c r="C622" i="68"/>
  <c r="U622" i="68" s="1"/>
  <c r="B622" i="68"/>
  <c r="AT621" i="68"/>
  <c r="AS621" i="68"/>
  <c r="C621" i="68"/>
  <c r="K621" i="68" s="1"/>
  <c r="B621" i="68"/>
  <c r="AT618" i="68"/>
  <c r="AS618" i="68"/>
  <c r="C618" i="68"/>
  <c r="U618" i="68" s="1"/>
  <c r="B618" i="68"/>
  <c r="AT57" i="68"/>
  <c r="AS57" i="68"/>
  <c r="C57" i="68"/>
  <c r="R57" i="68" s="1"/>
  <c r="B57" i="68"/>
  <c r="AT614" i="68"/>
  <c r="AS614" i="68"/>
  <c r="C614" i="68"/>
  <c r="V614" i="68" s="1"/>
  <c r="B614" i="68"/>
  <c r="AT613" i="68"/>
  <c r="AS613" i="68"/>
  <c r="C613" i="68"/>
  <c r="O613" i="68" s="1"/>
  <c r="B613" i="68"/>
  <c r="AT604" i="68"/>
  <c r="AS604" i="68"/>
  <c r="C604" i="68"/>
  <c r="B604" i="68"/>
  <c r="AT612" i="68"/>
  <c r="AS612" i="68"/>
  <c r="C612" i="68"/>
  <c r="G612" i="68" s="1"/>
  <c r="B612" i="68"/>
  <c r="AT602" i="68"/>
  <c r="AS602" i="68"/>
  <c r="C602" i="68"/>
  <c r="U602" i="68" s="1"/>
  <c r="B602" i="68"/>
  <c r="AT611" i="68"/>
  <c r="AS611" i="68"/>
  <c r="C611" i="68"/>
  <c r="N611" i="68" s="1"/>
  <c r="B611" i="68"/>
  <c r="AT610" i="68"/>
  <c r="AS610" i="68"/>
  <c r="C610" i="68"/>
  <c r="O610" i="68" s="1"/>
  <c r="B610" i="68"/>
  <c r="AT609" i="68"/>
  <c r="AS609" i="68"/>
  <c r="C609" i="68"/>
  <c r="Q609" i="68" s="1"/>
  <c r="B609" i="68"/>
  <c r="AT607" i="68"/>
  <c r="AS607" i="68"/>
  <c r="C607" i="68"/>
  <c r="G607" i="68" s="1"/>
  <c r="B607" i="68"/>
  <c r="AT597" i="68"/>
  <c r="AS597" i="68"/>
  <c r="C597" i="68"/>
  <c r="S597" i="68" s="1"/>
  <c r="B597" i="68"/>
  <c r="AT605" i="68"/>
  <c r="AS605" i="68"/>
  <c r="C605" i="68"/>
  <c r="U605" i="68" s="1"/>
  <c r="B605" i="68"/>
  <c r="AT595" i="68"/>
  <c r="AS595" i="68"/>
  <c r="C595" i="68"/>
  <c r="Q595" i="68" s="1"/>
  <c r="B595" i="68"/>
  <c r="AT594" i="68"/>
  <c r="AS594" i="68"/>
  <c r="C594" i="68"/>
  <c r="V594" i="68" s="1"/>
  <c r="B594" i="68"/>
  <c r="AT603" i="68"/>
  <c r="AS603" i="68"/>
  <c r="C603" i="68"/>
  <c r="V603" i="68" s="1"/>
  <c r="B603" i="68"/>
  <c r="AT592" i="68"/>
  <c r="AS592" i="68"/>
  <c r="C592" i="68"/>
  <c r="B592" i="68"/>
  <c r="AT591" i="68"/>
  <c r="AS591" i="68"/>
  <c r="C591" i="68"/>
  <c r="O591" i="68" s="1"/>
  <c r="B591" i="68"/>
  <c r="AT601" i="68"/>
  <c r="AS601" i="68"/>
  <c r="C601" i="68"/>
  <c r="J601" i="68" s="1"/>
  <c r="B601" i="68"/>
  <c r="AT586" i="68"/>
  <c r="AS586" i="68"/>
  <c r="C586" i="68"/>
  <c r="S586" i="68" s="1"/>
  <c r="B586" i="68"/>
  <c r="AT600" i="68"/>
  <c r="AS600" i="68"/>
  <c r="C600" i="68"/>
  <c r="U600" i="68" s="1"/>
  <c r="B600" i="68"/>
  <c r="AT599" i="68"/>
  <c r="AS599" i="68"/>
  <c r="C599" i="68"/>
  <c r="H599" i="68" s="1"/>
  <c r="B599" i="68"/>
  <c r="AT598" i="68"/>
  <c r="AS598" i="68"/>
  <c r="C598" i="68"/>
  <c r="O598" i="68" s="1"/>
  <c r="B598" i="68"/>
  <c r="AT596" i="68"/>
  <c r="AS596" i="68"/>
  <c r="C596" i="68"/>
  <c r="Q596" i="68" s="1"/>
  <c r="B596" i="68"/>
  <c r="AT593" i="68"/>
  <c r="AS593" i="68"/>
  <c r="C593" i="68"/>
  <c r="B593" i="68"/>
  <c r="AT590" i="68"/>
  <c r="AS590" i="68"/>
  <c r="C590" i="68"/>
  <c r="P590" i="68" s="1"/>
  <c r="B590" i="68"/>
  <c r="AT589" i="68"/>
  <c r="AS589" i="68"/>
  <c r="C589" i="68"/>
  <c r="T589" i="68" s="1"/>
  <c r="B589" i="68"/>
  <c r="AT584" i="68"/>
  <c r="AS584" i="68"/>
  <c r="C584" i="68"/>
  <c r="I584" i="68" s="1"/>
  <c r="B584" i="68"/>
  <c r="AT38" i="68"/>
  <c r="AS38" i="68"/>
  <c r="C38" i="68"/>
  <c r="B38" i="68"/>
  <c r="AT582" i="68"/>
  <c r="AS582" i="68"/>
  <c r="C582" i="68"/>
  <c r="G582" i="68" s="1"/>
  <c r="B582" i="68"/>
  <c r="AT37" i="68"/>
  <c r="AS37" i="68"/>
  <c r="C37" i="68"/>
  <c r="B37" i="68"/>
  <c r="AT580" i="68"/>
  <c r="AS580" i="68"/>
  <c r="C580" i="68"/>
  <c r="P580" i="68" s="1"/>
  <c r="B580" i="68"/>
  <c r="AT36" i="68"/>
  <c r="AS36" i="68"/>
  <c r="C36" i="68"/>
  <c r="B36" i="68"/>
  <c r="AT588" i="68"/>
  <c r="AS588" i="68"/>
  <c r="C588" i="68"/>
  <c r="O588" i="68" s="1"/>
  <c r="B588" i="68"/>
  <c r="AT587" i="68"/>
  <c r="AS587" i="68"/>
  <c r="C587" i="68"/>
  <c r="Q587" i="68" s="1"/>
  <c r="B587" i="68"/>
  <c r="AT585" i="68"/>
  <c r="AS585" i="68"/>
  <c r="C585" i="68"/>
  <c r="R585" i="68" s="1"/>
  <c r="B585" i="68"/>
  <c r="AT583" i="68"/>
  <c r="AS583" i="68"/>
  <c r="C583" i="68"/>
  <c r="V583" i="68" s="1"/>
  <c r="B583" i="68"/>
  <c r="AT581" i="68"/>
  <c r="AS581" i="68"/>
  <c r="C581" i="68"/>
  <c r="P581" i="68" s="1"/>
  <c r="B581" i="68"/>
  <c r="AT579" i="68"/>
  <c r="AS579" i="68"/>
  <c r="C579" i="68"/>
  <c r="J579" i="68" s="1"/>
  <c r="B579" i="68"/>
  <c r="AT578" i="68"/>
  <c r="AS578" i="68"/>
  <c r="C578" i="68"/>
  <c r="V578" i="68" s="1"/>
  <c r="B578" i="68"/>
  <c r="AT572" i="68"/>
  <c r="AS572" i="68"/>
  <c r="C572" i="68"/>
  <c r="N572" i="68" s="1"/>
  <c r="B572" i="68"/>
  <c r="AT577" i="68"/>
  <c r="AS577" i="68"/>
  <c r="C577" i="68"/>
  <c r="U577" i="68" s="1"/>
  <c r="B577" i="68"/>
  <c r="AT571" i="68"/>
  <c r="AS571" i="68"/>
  <c r="C571" i="68"/>
  <c r="T571" i="68" s="1"/>
  <c r="B571" i="68"/>
  <c r="AT576" i="68"/>
  <c r="AS576" i="68"/>
  <c r="C576" i="68"/>
  <c r="M576" i="68" s="1"/>
  <c r="B576" i="68"/>
  <c r="AT575" i="68"/>
  <c r="AS575" i="68"/>
  <c r="C575" i="68"/>
  <c r="B575" i="68"/>
  <c r="AT56" i="68"/>
  <c r="AS56" i="68"/>
  <c r="C56" i="68"/>
  <c r="O56" i="68" s="1"/>
  <c r="B56" i="68"/>
  <c r="AT55" i="68"/>
  <c r="AS55" i="68"/>
  <c r="C55" i="68"/>
  <c r="R55" i="68" s="1"/>
  <c r="B55" i="68"/>
  <c r="AT54" i="68"/>
  <c r="AS54" i="68"/>
  <c r="C54" i="68"/>
  <c r="Q54" i="68" s="1"/>
  <c r="B54" i="68"/>
  <c r="AT574" i="68"/>
  <c r="AS574" i="68"/>
  <c r="C574" i="68"/>
  <c r="Q574" i="68" s="1"/>
  <c r="B574" i="68"/>
  <c r="AT573" i="68"/>
  <c r="AS573" i="68"/>
  <c r="C573" i="68"/>
  <c r="G573" i="68" s="1"/>
  <c r="B573" i="68"/>
  <c r="AT563" i="68"/>
  <c r="AS563" i="68"/>
  <c r="C563" i="68"/>
  <c r="T563" i="68" s="1"/>
  <c r="B563" i="68"/>
  <c r="AT561" i="68"/>
  <c r="AS561" i="68"/>
  <c r="C561" i="68"/>
  <c r="E561" i="68" s="1"/>
  <c r="B561" i="68"/>
  <c r="AT570" i="68"/>
  <c r="AS570" i="68"/>
  <c r="C570" i="68"/>
  <c r="O570" i="68" s="1"/>
  <c r="B570" i="68"/>
  <c r="AT569" i="68"/>
  <c r="AS569" i="68"/>
  <c r="C569" i="68"/>
  <c r="U569" i="68" s="1"/>
  <c r="B569" i="68"/>
  <c r="AT568" i="68"/>
  <c r="AS568" i="68"/>
  <c r="C568" i="68"/>
  <c r="M568" i="68" s="1"/>
  <c r="B568" i="68"/>
  <c r="AT567" i="68"/>
  <c r="AS567" i="68"/>
  <c r="C567" i="68"/>
  <c r="F567" i="68" s="1"/>
  <c r="B567" i="68"/>
  <c r="AT566" i="68"/>
  <c r="AS566" i="68"/>
  <c r="C566" i="68"/>
  <c r="Q566" i="68" s="1"/>
  <c r="B566" i="68"/>
  <c r="AT565" i="68"/>
  <c r="AS565" i="68"/>
  <c r="C565" i="68"/>
  <c r="G565" i="68" s="1"/>
  <c r="B565" i="68"/>
  <c r="AT564" i="68"/>
  <c r="AS564" i="68"/>
  <c r="C564" i="68"/>
  <c r="P564" i="68" s="1"/>
  <c r="B564" i="68"/>
  <c r="AT562" i="68"/>
  <c r="AS562" i="68"/>
  <c r="C562" i="68"/>
  <c r="T562" i="68" s="1"/>
  <c r="B562" i="68"/>
  <c r="AT560" i="68"/>
  <c r="AS560" i="68"/>
  <c r="C560" i="68"/>
  <c r="F560" i="68" s="1"/>
  <c r="B560" i="68"/>
  <c r="AT559" i="68"/>
  <c r="AS559" i="68"/>
  <c r="C559" i="68"/>
  <c r="O559" i="68" s="1"/>
  <c r="B559" i="68"/>
  <c r="AT552" i="68"/>
  <c r="AS552" i="68"/>
  <c r="C552" i="68"/>
  <c r="E552" i="68" s="1"/>
  <c r="B552" i="68"/>
  <c r="AT558" i="68"/>
  <c r="AS558" i="68"/>
  <c r="C558" i="68"/>
  <c r="N558" i="68" s="1"/>
  <c r="B558" i="68"/>
  <c r="AT550" i="68"/>
  <c r="AS550" i="68"/>
  <c r="C550" i="68"/>
  <c r="T550" i="68" s="1"/>
  <c r="B550" i="68"/>
  <c r="AT557" i="68"/>
  <c r="AS557" i="68"/>
  <c r="C557" i="68"/>
  <c r="F557" i="68" s="1"/>
  <c r="B557" i="68"/>
  <c r="AT556" i="68"/>
  <c r="AS556" i="68"/>
  <c r="C556" i="68"/>
  <c r="T556" i="68" s="1"/>
  <c r="B556" i="68"/>
  <c r="AT555" i="68"/>
  <c r="AS555" i="68"/>
  <c r="C555" i="68"/>
  <c r="P555" i="68" s="1"/>
  <c r="B555" i="68"/>
  <c r="AT554" i="68"/>
  <c r="AS554" i="68"/>
  <c r="C554" i="68"/>
  <c r="I554" i="68" s="1"/>
  <c r="B554" i="68"/>
  <c r="AT545" i="68"/>
  <c r="AS545" i="68"/>
  <c r="C545" i="68"/>
  <c r="Q545" i="68" s="1"/>
  <c r="B545" i="68"/>
  <c r="AT543" i="68"/>
  <c r="AS543" i="68"/>
  <c r="C543" i="68"/>
  <c r="P543" i="68" s="1"/>
  <c r="B543" i="68"/>
  <c r="AT551" i="68"/>
  <c r="AS551" i="68"/>
  <c r="C551" i="68"/>
  <c r="B551" i="68"/>
  <c r="AT549" i="68"/>
  <c r="AS549" i="68"/>
  <c r="C549" i="68"/>
  <c r="K549" i="68" s="1"/>
  <c r="B549" i="68"/>
  <c r="AT548" i="68"/>
  <c r="AS548" i="68"/>
  <c r="C548" i="68"/>
  <c r="N548" i="68" s="1"/>
  <c r="B548" i="68"/>
  <c r="AT547" i="68"/>
  <c r="AS547" i="68"/>
  <c r="C547" i="68"/>
  <c r="R547" i="68" s="1"/>
  <c r="B547" i="68"/>
  <c r="AT546" i="68"/>
  <c r="AS546" i="68"/>
  <c r="C546" i="68"/>
  <c r="E546" i="68" s="1"/>
  <c r="B546" i="68"/>
  <c r="AT527" i="68"/>
  <c r="AS527" i="68"/>
  <c r="C527" i="68"/>
  <c r="O527" i="68" s="1"/>
  <c r="B527" i="68"/>
  <c r="AT544" i="68"/>
  <c r="AS544" i="68"/>
  <c r="C544" i="68"/>
  <c r="R544" i="68" s="1"/>
  <c r="B544" i="68"/>
  <c r="AT542" i="68"/>
  <c r="AS542" i="68"/>
  <c r="C542" i="68"/>
  <c r="P542" i="68" s="1"/>
  <c r="B542" i="68"/>
  <c r="AT541" i="68"/>
  <c r="AS541" i="68"/>
  <c r="C541" i="68"/>
  <c r="B541" i="68"/>
  <c r="AT533" i="68"/>
  <c r="AS533" i="68"/>
  <c r="C533" i="68"/>
  <c r="M533" i="68" s="1"/>
  <c r="B533" i="68"/>
  <c r="AT540" i="68"/>
  <c r="AS540" i="68"/>
  <c r="C540" i="68"/>
  <c r="N540" i="68" s="1"/>
  <c r="B540" i="68"/>
  <c r="AT531" i="68"/>
  <c r="AS531" i="68"/>
  <c r="C531" i="68"/>
  <c r="S531" i="68" s="1"/>
  <c r="B531" i="68"/>
  <c r="AT536" i="68"/>
  <c r="AS536" i="68"/>
  <c r="C536" i="68"/>
  <c r="N536" i="68" s="1"/>
  <c r="B536" i="68"/>
  <c r="AT553" i="68"/>
  <c r="AS553" i="68"/>
  <c r="C553" i="68"/>
  <c r="B553" i="68"/>
  <c r="AT528" i="68"/>
  <c r="AS528" i="68"/>
  <c r="C528" i="68"/>
  <c r="O528" i="68" s="1"/>
  <c r="B528" i="68"/>
  <c r="AT535" i="68"/>
  <c r="AS535" i="68"/>
  <c r="C535" i="68"/>
  <c r="Q535" i="68" s="1"/>
  <c r="B535" i="68"/>
  <c r="AT505" i="68"/>
  <c r="AS505" i="68"/>
  <c r="C505" i="68"/>
  <c r="N505" i="68" s="1"/>
  <c r="B505" i="68"/>
  <c r="AT525" i="68"/>
  <c r="AS525" i="68"/>
  <c r="C525" i="68"/>
  <c r="M525" i="68" s="1"/>
  <c r="B525" i="68"/>
  <c r="AT534" i="68"/>
  <c r="AS534" i="68"/>
  <c r="C534" i="68"/>
  <c r="R534" i="68" s="1"/>
  <c r="B534" i="68"/>
  <c r="AT532" i="68"/>
  <c r="AS532" i="68"/>
  <c r="C532" i="68"/>
  <c r="F532" i="68" s="1"/>
  <c r="B532" i="68"/>
  <c r="AT530" i="68"/>
  <c r="AS530" i="68"/>
  <c r="C530" i="68"/>
  <c r="R530" i="68" s="1"/>
  <c r="B530" i="68"/>
  <c r="AT529" i="68"/>
  <c r="AS529" i="68"/>
  <c r="C529" i="68"/>
  <c r="S529" i="68" s="1"/>
  <c r="B529" i="68"/>
  <c r="AT526" i="68"/>
  <c r="AS526" i="68"/>
  <c r="C526" i="68"/>
  <c r="J526" i="68" s="1"/>
  <c r="B526" i="68"/>
  <c r="AT524" i="68"/>
  <c r="AS524" i="68"/>
  <c r="C524" i="68"/>
  <c r="M524" i="68" s="1"/>
  <c r="B524" i="68"/>
  <c r="AT503" i="68"/>
  <c r="AS503" i="68"/>
  <c r="C503" i="68"/>
  <c r="B503" i="68"/>
  <c r="AT523" i="68"/>
  <c r="AS523" i="68"/>
  <c r="C523" i="68"/>
  <c r="E523" i="68" s="1"/>
  <c r="B523" i="68"/>
  <c r="AT522" i="68"/>
  <c r="AS522" i="68"/>
  <c r="C522" i="68"/>
  <c r="V522" i="68" s="1"/>
  <c r="B522" i="68"/>
  <c r="AT521" i="68"/>
  <c r="AS521" i="68"/>
  <c r="C521" i="68"/>
  <c r="R521" i="68" s="1"/>
  <c r="B521" i="68"/>
  <c r="AT520" i="68"/>
  <c r="AS520" i="68"/>
  <c r="C520" i="68"/>
  <c r="Q520" i="68" s="1"/>
  <c r="B520" i="68"/>
  <c r="AT519" i="68"/>
  <c r="AS519" i="68"/>
  <c r="C519" i="68"/>
  <c r="N519" i="68" s="1"/>
  <c r="B519" i="68"/>
  <c r="AT517" i="68"/>
  <c r="AS517" i="68"/>
  <c r="C517" i="68"/>
  <c r="N517" i="68" s="1"/>
  <c r="B517" i="68"/>
  <c r="AT518" i="68"/>
  <c r="AS518" i="68"/>
  <c r="C518" i="68"/>
  <c r="V518" i="68" s="1"/>
  <c r="B518" i="68"/>
  <c r="AT511" i="68"/>
  <c r="AS511" i="68"/>
  <c r="C511" i="68"/>
  <c r="T511" i="68" s="1"/>
  <c r="B511" i="68"/>
  <c r="AT516" i="68"/>
  <c r="AS516" i="68"/>
  <c r="C516" i="68"/>
  <c r="J516" i="68" s="1"/>
  <c r="B516" i="68"/>
  <c r="AT510" i="68"/>
  <c r="AS510" i="68"/>
  <c r="C510" i="68"/>
  <c r="V510" i="68" s="1"/>
  <c r="B510" i="68"/>
  <c r="AT509" i="68"/>
  <c r="AS509" i="68"/>
  <c r="C509" i="68"/>
  <c r="F509" i="68" s="1"/>
  <c r="B509" i="68"/>
  <c r="AT507" i="68"/>
  <c r="AS507" i="68"/>
  <c r="C507" i="68"/>
  <c r="G507" i="68" s="1"/>
  <c r="B507" i="68"/>
  <c r="AT492" i="68"/>
  <c r="AS492" i="68"/>
  <c r="C492" i="68"/>
  <c r="V492" i="68" s="1"/>
  <c r="B492" i="68"/>
  <c r="AT515" i="68"/>
  <c r="AS515" i="68"/>
  <c r="C515" i="68"/>
  <c r="E515" i="68" s="1"/>
  <c r="B515" i="68"/>
  <c r="AT488" i="68"/>
  <c r="AS488" i="68"/>
  <c r="C488" i="68"/>
  <c r="U488" i="68" s="1"/>
  <c r="B488" i="68"/>
  <c r="AT514" i="68"/>
  <c r="AS514" i="68"/>
  <c r="C514" i="68"/>
  <c r="B514" i="68"/>
  <c r="AT513" i="68"/>
  <c r="AS513" i="68"/>
  <c r="C513" i="68"/>
  <c r="Q513" i="68" s="1"/>
  <c r="B513" i="68"/>
  <c r="AT512" i="68"/>
  <c r="AS512" i="68"/>
  <c r="C512" i="68"/>
  <c r="E512" i="68" s="1"/>
  <c r="B512" i="68"/>
  <c r="AT508" i="68"/>
  <c r="AS508" i="68"/>
  <c r="C508" i="68"/>
  <c r="P508" i="68" s="1"/>
  <c r="B508" i="68"/>
  <c r="AT506" i="68"/>
  <c r="AS506" i="68"/>
  <c r="C506" i="68"/>
  <c r="B506" i="68"/>
  <c r="AT504" i="68"/>
  <c r="AS504" i="68"/>
  <c r="C504" i="68"/>
  <c r="O504" i="68" s="1"/>
  <c r="B504" i="68"/>
  <c r="AT501" i="68"/>
  <c r="AS501" i="68"/>
  <c r="C501" i="68"/>
  <c r="F501" i="68" s="1"/>
  <c r="B501" i="68"/>
  <c r="AT484" i="68"/>
  <c r="AS484" i="68"/>
  <c r="C484" i="68"/>
  <c r="T484" i="68" s="1"/>
  <c r="B484" i="68"/>
  <c r="AT502" i="68"/>
  <c r="AS502" i="68"/>
  <c r="C502" i="68"/>
  <c r="B502" i="68"/>
  <c r="AT483" i="68"/>
  <c r="AS483" i="68"/>
  <c r="C483" i="68"/>
  <c r="O483" i="68" s="1"/>
  <c r="B483" i="68"/>
  <c r="AT500" i="68"/>
  <c r="AS500" i="68"/>
  <c r="C500" i="68"/>
  <c r="B500" i="68"/>
  <c r="AT499" i="68"/>
  <c r="AS499" i="68"/>
  <c r="C499" i="68"/>
  <c r="U499" i="68" s="1"/>
  <c r="B499" i="68"/>
  <c r="AT491" i="68"/>
  <c r="AS491" i="68"/>
  <c r="C491" i="68"/>
  <c r="E491" i="68" s="1"/>
  <c r="B491" i="68"/>
  <c r="AT497" i="68"/>
  <c r="AS497" i="68"/>
  <c r="C497" i="68"/>
  <c r="S497" i="68" s="1"/>
  <c r="B497" i="68"/>
  <c r="AT489" i="68"/>
  <c r="AS489" i="68"/>
  <c r="C489" i="68"/>
  <c r="E489" i="68" s="1"/>
  <c r="B489" i="68"/>
  <c r="AT498" i="68"/>
  <c r="AS498" i="68"/>
  <c r="C498" i="68"/>
  <c r="S498" i="68" s="1"/>
  <c r="B498" i="68"/>
  <c r="AT496" i="68"/>
  <c r="AS496" i="68"/>
  <c r="C496" i="68"/>
  <c r="B496" i="68"/>
  <c r="AT495" i="68"/>
  <c r="AS495" i="68"/>
  <c r="C495" i="68"/>
  <c r="U495" i="68" s="1"/>
  <c r="B495" i="68"/>
  <c r="AT494" i="68"/>
  <c r="AS494" i="68"/>
  <c r="C494" i="68"/>
  <c r="B494" i="68"/>
  <c r="AT493" i="68"/>
  <c r="AS493" i="68"/>
  <c r="C493" i="68"/>
  <c r="S493" i="68" s="1"/>
  <c r="B493" i="68"/>
  <c r="AT490" i="68"/>
  <c r="AS490" i="68"/>
  <c r="C490" i="68"/>
  <c r="B490" i="68"/>
  <c r="AT487" i="68"/>
  <c r="AS487" i="68"/>
  <c r="C487" i="68"/>
  <c r="G487" i="68" s="1"/>
  <c r="B487" i="68"/>
  <c r="AT486" i="68"/>
  <c r="AS486" i="68"/>
  <c r="C486" i="68"/>
  <c r="J486" i="68" s="1"/>
  <c r="B486" i="68"/>
  <c r="AT485" i="68"/>
  <c r="AS485" i="68"/>
  <c r="C485" i="68"/>
  <c r="S485" i="68" s="1"/>
  <c r="B485" i="68"/>
  <c r="AT482" i="68"/>
  <c r="AS482" i="68"/>
  <c r="C482" i="68"/>
  <c r="S482" i="68" s="1"/>
  <c r="B482" i="68"/>
  <c r="AT472" i="68"/>
  <c r="AS472" i="68"/>
  <c r="C472" i="68"/>
  <c r="U472" i="68" s="1"/>
  <c r="B472" i="68"/>
  <c r="AT481" i="68"/>
  <c r="AS481" i="68"/>
  <c r="C481" i="68"/>
  <c r="M481" i="68" s="1"/>
  <c r="B481" i="68"/>
  <c r="AT470" i="68"/>
  <c r="AS470" i="68"/>
  <c r="C470" i="68"/>
  <c r="E470" i="68" s="1"/>
  <c r="B470" i="68"/>
  <c r="AT480" i="68"/>
  <c r="AS480" i="68"/>
  <c r="C480" i="68"/>
  <c r="Q480" i="68" s="1"/>
  <c r="B480" i="68"/>
  <c r="AT479" i="68"/>
  <c r="AS479" i="68"/>
  <c r="C479" i="68"/>
  <c r="E479" i="68" s="1"/>
  <c r="B479" i="68"/>
  <c r="AT478" i="68"/>
  <c r="AS478" i="68"/>
  <c r="C478" i="68"/>
  <c r="V478" i="68" s="1"/>
  <c r="B478" i="68"/>
  <c r="AT477" i="68"/>
  <c r="AS477" i="68"/>
  <c r="C477" i="68"/>
  <c r="T477" i="68" s="1"/>
  <c r="B477" i="68"/>
  <c r="AT476" i="68"/>
  <c r="AS476" i="68"/>
  <c r="C476" i="68"/>
  <c r="M476" i="68" s="1"/>
  <c r="B476" i="68"/>
  <c r="AT475" i="68"/>
  <c r="AS475" i="68"/>
  <c r="C475" i="68"/>
  <c r="T475" i="68" s="1"/>
  <c r="B475" i="68"/>
  <c r="AT474" i="68"/>
  <c r="AS474" i="68"/>
  <c r="C474" i="68"/>
  <c r="Q474" i="68" s="1"/>
  <c r="B474" i="68"/>
  <c r="AT473" i="68"/>
  <c r="AS473" i="68"/>
  <c r="C473" i="68"/>
  <c r="O473" i="68" s="1"/>
  <c r="B473" i="68"/>
  <c r="AT471" i="68"/>
  <c r="AS471" i="68"/>
  <c r="C471" i="68"/>
  <c r="F471" i="68" s="1"/>
  <c r="B471" i="68"/>
  <c r="AT469" i="68"/>
  <c r="AS469" i="68"/>
  <c r="C469" i="68"/>
  <c r="R469" i="68" s="1"/>
  <c r="B469" i="68"/>
  <c r="AT468" i="68"/>
  <c r="AS468" i="68"/>
  <c r="C468" i="68"/>
  <c r="Q468" i="68" s="1"/>
  <c r="B468" i="68"/>
  <c r="AT467" i="68"/>
  <c r="AS467" i="68"/>
  <c r="C467" i="68"/>
  <c r="N467" i="68" s="1"/>
  <c r="B467" i="68"/>
  <c r="AT466" i="68"/>
  <c r="AS466" i="68"/>
  <c r="C466" i="68"/>
  <c r="N466" i="68" s="1"/>
  <c r="B466" i="68"/>
  <c r="AT465" i="68"/>
  <c r="AS465" i="68"/>
  <c r="C465" i="68"/>
  <c r="G465" i="68" s="1"/>
  <c r="B465" i="68"/>
  <c r="AT464" i="68"/>
  <c r="AS464" i="68"/>
  <c r="C464" i="68"/>
  <c r="F464" i="68" s="1"/>
  <c r="B464" i="68"/>
  <c r="AT463" i="68"/>
  <c r="AS463" i="68"/>
  <c r="C463" i="68"/>
  <c r="G463" i="68" s="1"/>
  <c r="B463" i="68"/>
  <c r="AT462" i="68"/>
  <c r="AS462" i="68"/>
  <c r="C462" i="68"/>
  <c r="E462" i="68" s="1"/>
  <c r="B462" i="68"/>
  <c r="AT461" i="68"/>
  <c r="AS461" i="68"/>
  <c r="C461" i="68"/>
  <c r="E461" i="68" s="1"/>
  <c r="B461" i="68"/>
  <c r="AT444" i="68"/>
  <c r="AS444" i="68"/>
  <c r="C444" i="68"/>
  <c r="G444" i="68" s="1"/>
  <c r="B444" i="68"/>
  <c r="AT460" i="68"/>
  <c r="AS460" i="68"/>
  <c r="C460" i="68"/>
  <c r="F460" i="68" s="1"/>
  <c r="B460" i="68"/>
  <c r="AT459" i="68"/>
  <c r="AS459" i="68"/>
  <c r="C459" i="68"/>
  <c r="G459" i="68" s="1"/>
  <c r="B459" i="68"/>
  <c r="AT458" i="68"/>
  <c r="AS458" i="68"/>
  <c r="C458" i="68"/>
  <c r="T458" i="68" s="1"/>
  <c r="B458" i="68"/>
  <c r="AT457" i="68"/>
  <c r="AS457" i="68"/>
  <c r="C457" i="68"/>
  <c r="M457" i="68" s="1"/>
  <c r="B457" i="68"/>
  <c r="AT456" i="68"/>
  <c r="AS456" i="68"/>
  <c r="C456" i="68"/>
  <c r="B456" i="68"/>
  <c r="AT455" i="68"/>
  <c r="AS455" i="68"/>
  <c r="C455" i="68"/>
  <c r="Q455" i="68" s="1"/>
  <c r="B455" i="68"/>
  <c r="AT454" i="68"/>
  <c r="AS454" i="68"/>
  <c r="C454" i="68"/>
  <c r="B454" i="68"/>
  <c r="AT453" i="68"/>
  <c r="AS453" i="68"/>
  <c r="C453" i="68"/>
  <c r="Q453" i="68" s="1"/>
  <c r="B453" i="68"/>
  <c r="AT452" i="68"/>
  <c r="AS452" i="68"/>
  <c r="C452" i="68"/>
  <c r="U452" i="68" s="1"/>
  <c r="B452" i="68"/>
  <c r="AT451" i="68"/>
  <c r="AS451" i="68"/>
  <c r="C451" i="68"/>
  <c r="B451" i="68"/>
  <c r="AT450" i="68"/>
  <c r="AS450" i="68"/>
  <c r="C450" i="68"/>
  <c r="O450" i="68" s="1"/>
  <c r="B450" i="68"/>
  <c r="AT449" i="68"/>
  <c r="AS449" i="68"/>
  <c r="C449" i="68"/>
  <c r="J449" i="68" s="1"/>
  <c r="B449" i="68"/>
  <c r="AT448" i="68"/>
  <c r="AS448" i="68"/>
  <c r="C448" i="68"/>
  <c r="F448" i="68" s="1"/>
  <c r="B448" i="68"/>
  <c r="AT447" i="68"/>
  <c r="AS447" i="68"/>
  <c r="C447" i="68"/>
  <c r="O447" i="68" s="1"/>
  <c r="B447" i="68"/>
  <c r="AT446" i="68"/>
  <c r="AS446" i="68"/>
  <c r="C446" i="68"/>
  <c r="J446" i="68" s="1"/>
  <c r="B446" i="68"/>
  <c r="AT445" i="68"/>
  <c r="AS445" i="68"/>
  <c r="C445" i="68"/>
  <c r="Q445" i="68" s="1"/>
  <c r="B445" i="68"/>
  <c r="AT443" i="68"/>
  <c r="AS443" i="68"/>
  <c r="C443" i="68"/>
  <c r="S443" i="68" s="1"/>
  <c r="B443" i="68"/>
  <c r="AT426" i="68"/>
  <c r="AS426" i="68"/>
  <c r="C426" i="68"/>
  <c r="F426" i="68" s="1"/>
  <c r="B426" i="68"/>
  <c r="AT442" i="68"/>
  <c r="AS442" i="68"/>
  <c r="C442" i="68"/>
  <c r="Q442" i="68" s="1"/>
  <c r="B442" i="68"/>
  <c r="AT441" i="68"/>
  <c r="AS441" i="68"/>
  <c r="C441" i="68"/>
  <c r="F441" i="68" s="1"/>
  <c r="B441" i="68"/>
  <c r="AT440" i="68"/>
  <c r="AS440" i="68"/>
  <c r="C440" i="68"/>
  <c r="E440" i="68" s="1"/>
  <c r="B440" i="68"/>
  <c r="AT439" i="68"/>
  <c r="AS439" i="68"/>
  <c r="C439" i="68"/>
  <c r="P439" i="68" s="1"/>
  <c r="B439" i="68"/>
  <c r="AT438" i="68"/>
  <c r="AS438" i="68"/>
  <c r="C438" i="68"/>
  <c r="R438" i="68" s="1"/>
  <c r="B438" i="68"/>
  <c r="AT437" i="68"/>
  <c r="AS437" i="68"/>
  <c r="C437" i="68"/>
  <c r="J437" i="68" s="1"/>
  <c r="B437" i="68"/>
  <c r="AT436" i="68"/>
  <c r="AS436" i="68"/>
  <c r="C436" i="68"/>
  <c r="B436" i="68"/>
  <c r="AT435" i="68"/>
  <c r="AS435" i="68"/>
  <c r="C435" i="68"/>
  <c r="G435" i="68" s="1"/>
  <c r="B435" i="68"/>
  <c r="AT434" i="68"/>
  <c r="AS434" i="68"/>
  <c r="C434" i="68"/>
  <c r="M434" i="68" s="1"/>
  <c r="B434" i="68"/>
  <c r="AT433" i="68"/>
  <c r="AS433" i="68"/>
  <c r="C433" i="68"/>
  <c r="M433" i="68" s="1"/>
  <c r="B433" i="68"/>
  <c r="AT432" i="68"/>
  <c r="AS432" i="68"/>
  <c r="C432" i="68"/>
  <c r="B432" i="68"/>
  <c r="AT431" i="68"/>
  <c r="AS431" i="68"/>
  <c r="C431" i="68"/>
  <c r="U431" i="68" s="1"/>
  <c r="B431" i="68"/>
  <c r="AT430" i="68"/>
  <c r="AS430" i="68"/>
  <c r="C430" i="68"/>
  <c r="T430" i="68" s="1"/>
  <c r="B430" i="68"/>
  <c r="AT429" i="68"/>
  <c r="AS429" i="68"/>
  <c r="C429" i="68"/>
  <c r="G429" i="68" s="1"/>
  <c r="B429" i="68"/>
  <c r="AT428" i="68"/>
  <c r="AS428" i="68"/>
  <c r="C428" i="68"/>
  <c r="J428" i="68" s="1"/>
  <c r="B428" i="68"/>
  <c r="AT427" i="68"/>
  <c r="AS427" i="68"/>
  <c r="C427" i="68"/>
  <c r="B427" i="68"/>
  <c r="AT425" i="68"/>
  <c r="AS425" i="68"/>
  <c r="C425" i="68"/>
  <c r="E425" i="68" s="1"/>
  <c r="B425" i="68"/>
  <c r="AT424" i="68"/>
  <c r="AS424" i="68"/>
  <c r="C424" i="68"/>
  <c r="U424" i="68" s="1"/>
  <c r="B424" i="68"/>
  <c r="AT423" i="68"/>
  <c r="AS423" i="68"/>
  <c r="C423" i="68"/>
  <c r="F423" i="68" s="1"/>
  <c r="B423" i="68"/>
  <c r="AT422" i="68"/>
  <c r="AS422" i="68"/>
  <c r="C422" i="68"/>
  <c r="I422" i="68" s="1"/>
  <c r="B422" i="68"/>
  <c r="AT421" i="68"/>
  <c r="AS421" i="68"/>
  <c r="C421" i="68"/>
  <c r="V421" i="68" s="1"/>
  <c r="B421" i="68"/>
  <c r="AT420" i="68"/>
  <c r="AS420" i="68"/>
  <c r="C420" i="68"/>
  <c r="J420" i="68" s="1"/>
  <c r="B420" i="68"/>
  <c r="AT419" i="68"/>
  <c r="AS419" i="68"/>
  <c r="C419" i="68"/>
  <c r="P419" i="68" s="1"/>
  <c r="B419" i="68"/>
  <c r="AT418" i="68"/>
  <c r="AS418" i="68"/>
  <c r="C418" i="68"/>
  <c r="B418" i="68"/>
  <c r="AT417" i="68"/>
  <c r="AS417" i="68"/>
  <c r="C417" i="68"/>
  <c r="E417" i="68" s="1"/>
  <c r="B417" i="68"/>
  <c r="AT416" i="68"/>
  <c r="AS416" i="68"/>
  <c r="C416" i="68"/>
  <c r="S416" i="68" s="1"/>
  <c r="B416" i="68"/>
  <c r="AT415" i="68"/>
  <c r="AS415" i="68"/>
  <c r="C415" i="68"/>
  <c r="S415" i="68" s="1"/>
  <c r="B415" i="68"/>
  <c r="AT414" i="68"/>
  <c r="AS414" i="68"/>
  <c r="C414" i="68"/>
  <c r="Q414" i="68" s="1"/>
  <c r="B414" i="68"/>
  <c r="AT413" i="68"/>
  <c r="AS413" i="68"/>
  <c r="C413" i="68"/>
  <c r="S413" i="68" s="1"/>
  <c r="B413" i="68"/>
  <c r="AT412" i="68"/>
  <c r="AS412" i="68"/>
  <c r="C412" i="68"/>
  <c r="Q412" i="68" s="1"/>
  <c r="B412" i="68"/>
  <c r="AT411" i="68"/>
  <c r="AS411" i="68"/>
  <c r="C411" i="68"/>
  <c r="J411" i="68" s="1"/>
  <c r="B411" i="68"/>
  <c r="AT410" i="68"/>
  <c r="AS410" i="68"/>
  <c r="C410" i="68"/>
  <c r="J410" i="68" s="1"/>
  <c r="B410" i="68"/>
  <c r="AT409" i="68"/>
  <c r="AS409" i="68"/>
  <c r="C409" i="68"/>
  <c r="M409" i="68" s="1"/>
  <c r="B409" i="68"/>
  <c r="AT408" i="68"/>
  <c r="AS408" i="68"/>
  <c r="C408" i="68"/>
  <c r="U408" i="68" s="1"/>
  <c r="B408" i="68"/>
  <c r="AT407" i="68"/>
  <c r="AS407" i="68"/>
  <c r="C407" i="68"/>
  <c r="N407" i="68" s="1"/>
  <c r="B407" i="68"/>
  <c r="AT406" i="68"/>
  <c r="AS406" i="68"/>
  <c r="C406" i="68"/>
  <c r="O406" i="68" s="1"/>
  <c r="B406" i="68"/>
  <c r="AT405" i="68"/>
  <c r="AS405" i="68"/>
  <c r="C405" i="68"/>
  <c r="S405" i="68" s="1"/>
  <c r="B405" i="68"/>
  <c r="AT404" i="68"/>
  <c r="AS404" i="68"/>
  <c r="C404" i="68"/>
  <c r="T404" i="68" s="1"/>
  <c r="B404" i="68"/>
  <c r="AT403" i="68"/>
  <c r="AS403" i="68"/>
  <c r="C403" i="68"/>
  <c r="M403" i="68" s="1"/>
  <c r="B403" i="68"/>
  <c r="AT402" i="68"/>
  <c r="AS402" i="68"/>
  <c r="C402" i="68"/>
  <c r="B402" i="68"/>
  <c r="AT401" i="68"/>
  <c r="AS401" i="68"/>
  <c r="C401" i="68"/>
  <c r="G401" i="68" s="1"/>
  <c r="B401" i="68"/>
  <c r="AT400" i="68"/>
  <c r="AS400" i="68"/>
  <c r="C400" i="68"/>
  <c r="U400" i="68" s="1"/>
  <c r="B400" i="68"/>
  <c r="AT399" i="68"/>
  <c r="AS399" i="68"/>
  <c r="C399" i="68"/>
  <c r="Q399" i="68" s="1"/>
  <c r="B399" i="68"/>
  <c r="AT398" i="68"/>
  <c r="AS398" i="68"/>
  <c r="C398" i="68"/>
  <c r="R398" i="68" s="1"/>
  <c r="B398" i="68"/>
  <c r="AT397" i="68"/>
  <c r="AS397" i="68"/>
  <c r="C397" i="68"/>
  <c r="R397" i="68" s="1"/>
  <c r="B397" i="68"/>
  <c r="AT396" i="68"/>
  <c r="AS396" i="68"/>
  <c r="C396" i="68"/>
  <c r="B396" i="68"/>
  <c r="AT395" i="68"/>
  <c r="AS395" i="68"/>
  <c r="C395" i="68"/>
  <c r="E395" i="68" s="1"/>
  <c r="B395" i="68"/>
  <c r="AT394" i="68"/>
  <c r="AS394" i="68"/>
  <c r="C394" i="68"/>
  <c r="M394" i="68" s="1"/>
  <c r="B394" i="68"/>
  <c r="AT393" i="68"/>
  <c r="AS393" i="68"/>
  <c r="C393" i="68"/>
  <c r="T393" i="68" s="1"/>
  <c r="B393" i="68"/>
  <c r="AT392" i="68"/>
  <c r="AS392" i="68"/>
  <c r="C392" i="68"/>
  <c r="E392" i="68" s="1"/>
  <c r="B392" i="68"/>
  <c r="AT391" i="68"/>
  <c r="AS391" i="68"/>
  <c r="C391" i="68"/>
  <c r="T391" i="68" s="1"/>
  <c r="B391" i="68"/>
  <c r="AT390" i="68"/>
  <c r="AS390" i="68"/>
  <c r="C390" i="68"/>
  <c r="S390" i="68" s="1"/>
  <c r="B390" i="68"/>
  <c r="AT389" i="68"/>
  <c r="AS389" i="68"/>
  <c r="C389" i="68"/>
  <c r="G389" i="68" s="1"/>
  <c r="B389" i="68"/>
  <c r="AT388" i="68"/>
  <c r="AS388" i="68"/>
  <c r="C388" i="68"/>
  <c r="E388" i="68" s="1"/>
  <c r="B388" i="68"/>
  <c r="AT387" i="68"/>
  <c r="AS387" i="68"/>
  <c r="C387" i="68"/>
  <c r="J387" i="68" s="1"/>
  <c r="AO387" i="68" s="1"/>
  <c r="AP387" i="68" s="1"/>
  <c r="B387" i="68"/>
  <c r="AT386" i="68"/>
  <c r="AS386" i="68"/>
  <c r="C386" i="68"/>
  <c r="B386" i="68"/>
  <c r="AT385" i="68"/>
  <c r="AS385" i="68"/>
  <c r="C385" i="68"/>
  <c r="P385" i="68" s="1"/>
  <c r="B385" i="68"/>
  <c r="AT384" i="68"/>
  <c r="AS384" i="68"/>
  <c r="C384" i="68"/>
  <c r="J384" i="68" s="1"/>
  <c r="B384" i="68"/>
  <c r="AT383" i="68"/>
  <c r="AS383" i="68"/>
  <c r="C383" i="68"/>
  <c r="J383" i="68" s="1"/>
  <c r="B383" i="68"/>
  <c r="AT382" i="68"/>
  <c r="AS382" i="68"/>
  <c r="C382" i="68"/>
  <c r="F382" i="68" s="1"/>
  <c r="B382" i="68"/>
  <c r="AT381" i="68"/>
  <c r="AS381" i="68"/>
  <c r="C381" i="68"/>
  <c r="B381" i="68"/>
  <c r="AT380" i="68"/>
  <c r="AS380" i="68"/>
  <c r="C380" i="68"/>
  <c r="O380" i="68" s="1"/>
  <c r="B380" i="68"/>
  <c r="AT379" i="68"/>
  <c r="AS379" i="68"/>
  <c r="C379" i="68"/>
  <c r="J379" i="68" s="1"/>
  <c r="B379" i="68"/>
  <c r="AT378" i="68"/>
  <c r="AS378" i="68"/>
  <c r="C378" i="68"/>
  <c r="R378" i="68" s="1"/>
  <c r="B378" i="68"/>
  <c r="AT377" i="68"/>
  <c r="AS377" i="68"/>
  <c r="C377" i="68"/>
  <c r="V377" i="68" s="1"/>
  <c r="B377" i="68"/>
  <c r="AT376" i="68"/>
  <c r="AS376" i="68"/>
  <c r="C376" i="68"/>
  <c r="F376" i="68" s="1"/>
  <c r="B376" i="68"/>
  <c r="AT375" i="68"/>
  <c r="AS375" i="68"/>
  <c r="C375" i="68"/>
  <c r="F375" i="68" s="1"/>
  <c r="B375" i="68"/>
  <c r="AT374" i="68"/>
  <c r="AS374" i="68"/>
  <c r="C374" i="68"/>
  <c r="G374" i="68" s="1"/>
  <c r="B374" i="68"/>
  <c r="AT373" i="68"/>
  <c r="AS373" i="68"/>
  <c r="C373" i="68"/>
  <c r="P373" i="68" s="1"/>
  <c r="B373" i="68"/>
  <c r="AT372" i="68"/>
  <c r="AS372" i="68"/>
  <c r="C372" i="68"/>
  <c r="T372" i="68" s="1"/>
  <c r="B372" i="68"/>
  <c r="AT371" i="68"/>
  <c r="AS371" i="68"/>
  <c r="C371" i="68"/>
  <c r="R371" i="68" s="1"/>
  <c r="B371" i="68"/>
  <c r="AT370" i="68"/>
  <c r="AS370" i="68"/>
  <c r="C370" i="68"/>
  <c r="P370" i="68" s="1"/>
  <c r="B370" i="68"/>
  <c r="AT369" i="68"/>
  <c r="AS369" i="68"/>
  <c r="C369" i="68"/>
  <c r="T369" i="68" s="1"/>
  <c r="B369" i="68"/>
  <c r="AT356" i="68"/>
  <c r="AS356" i="68"/>
  <c r="C356" i="68"/>
  <c r="M356" i="68" s="1"/>
  <c r="B356" i="68"/>
  <c r="AT368" i="68"/>
  <c r="AS368" i="68"/>
  <c r="C368" i="68"/>
  <c r="F368" i="68" s="1"/>
  <c r="B368" i="68"/>
  <c r="AT367" i="68"/>
  <c r="AS367" i="68"/>
  <c r="C367" i="68"/>
  <c r="S367" i="68" s="1"/>
  <c r="B367" i="68"/>
  <c r="AT539" i="68"/>
  <c r="AS539" i="68"/>
  <c r="C539" i="68"/>
  <c r="G539" i="68" s="1"/>
  <c r="B539" i="68"/>
  <c r="AT366" i="68"/>
  <c r="AS366" i="68"/>
  <c r="C366" i="68"/>
  <c r="N366" i="68" s="1"/>
  <c r="B366" i="68"/>
  <c r="AT365" i="68"/>
  <c r="AS365" i="68"/>
  <c r="C365" i="68"/>
  <c r="P365" i="68" s="1"/>
  <c r="B365" i="68"/>
  <c r="AT364" i="68"/>
  <c r="AS364" i="68"/>
  <c r="C364" i="68"/>
  <c r="F364" i="68" s="1"/>
  <c r="B364" i="68"/>
  <c r="AT363" i="68"/>
  <c r="AS363" i="68"/>
  <c r="C363" i="68"/>
  <c r="T363" i="68" s="1"/>
  <c r="B363" i="68"/>
  <c r="AT538" i="68"/>
  <c r="AS538" i="68"/>
  <c r="C538" i="68"/>
  <c r="E538" i="68" s="1"/>
  <c r="B538" i="68"/>
  <c r="AT537" i="68"/>
  <c r="AS537" i="68"/>
  <c r="C537" i="68"/>
  <c r="U537" i="68" s="1"/>
  <c r="B537" i="68"/>
  <c r="AT362" i="68"/>
  <c r="AS362" i="68"/>
  <c r="C362" i="68"/>
  <c r="N362" i="68" s="1"/>
  <c r="B362" i="68"/>
  <c r="AT361" i="68"/>
  <c r="AS361" i="68"/>
  <c r="C361" i="68"/>
  <c r="Q361" i="68" s="1"/>
  <c r="B361" i="68"/>
  <c r="AT360" i="68"/>
  <c r="AS360" i="68"/>
  <c r="C360" i="68"/>
  <c r="R360" i="68" s="1"/>
  <c r="B360" i="68"/>
  <c r="AT359" i="68"/>
  <c r="AS359" i="68"/>
  <c r="C359" i="68"/>
  <c r="J359" i="68" s="1"/>
  <c r="B359" i="68"/>
  <c r="AT358" i="68"/>
  <c r="AS358" i="68"/>
  <c r="C358" i="68"/>
  <c r="S358" i="68" s="1"/>
  <c r="B358" i="68"/>
  <c r="AT357" i="68"/>
  <c r="AS357" i="68"/>
  <c r="C357" i="68"/>
  <c r="G357" i="68" s="1"/>
  <c r="B357" i="68"/>
  <c r="AT355" i="68"/>
  <c r="AS355" i="68"/>
  <c r="C355" i="68"/>
  <c r="V355" i="68" s="1"/>
  <c r="B355" i="68"/>
  <c r="AT354" i="68"/>
  <c r="AS354" i="68"/>
  <c r="C354" i="68"/>
  <c r="U354" i="68" s="1"/>
  <c r="B354" i="68"/>
  <c r="AT353" i="68"/>
  <c r="AS353" i="68"/>
  <c r="C353" i="68"/>
  <c r="Q353" i="68" s="1"/>
  <c r="B353" i="68"/>
  <c r="AT352" i="68"/>
  <c r="AS352" i="68"/>
  <c r="C352" i="68"/>
  <c r="P352" i="68" s="1"/>
  <c r="B352" i="68"/>
  <c r="AT351" i="68"/>
  <c r="AS351" i="68"/>
  <c r="C351" i="68"/>
  <c r="M351" i="68" s="1"/>
  <c r="B351" i="68"/>
  <c r="AT350" i="68"/>
  <c r="AS350" i="68"/>
  <c r="C350" i="68"/>
  <c r="B350" i="68"/>
  <c r="AT349" i="68"/>
  <c r="AS349" i="68"/>
  <c r="C349" i="68"/>
  <c r="P349" i="68" s="1"/>
  <c r="B349" i="68"/>
  <c r="AT348" i="68"/>
  <c r="AS348" i="68"/>
  <c r="C348" i="68"/>
  <c r="E348" i="68" s="1"/>
  <c r="B348" i="68"/>
  <c r="AT347" i="68"/>
  <c r="AS347" i="68"/>
  <c r="C347" i="68"/>
  <c r="U347" i="68" s="1"/>
  <c r="B347" i="68"/>
  <c r="AT346" i="68"/>
  <c r="AS346" i="68"/>
  <c r="C346" i="68"/>
  <c r="P346" i="68" s="1"/>
  <c r="B346" i="68"/>
  <c r="AT345" i="68"/>
  <c r="AS345" i="68"/>
  <c r="C345" i="68"/>
  <c r="B345" i="68"/>
  <c r="AT344" i="68"/>
  <c r="AS344" i="68"/>
  <c r="C344" i="68"/>
  <c r="J344" i="68" s="1"/>
  <c r="AO344" i="68" s="1"/>
  <c r="AP344" i="68" s="1"/>
  <c r="B344" i="68"/>
  <c r="AT341" i="68"/>
  <c r="AS341" i="68"/>
  <c r="C341" i="68"/>
  <c r="B341" i="68"/>
  <c r="AT342" i="68"/>
  <c r="AS342" i="68"/>
  <c r="C342" i="68"/>
  <c r="O342" i="68" s="1"/>
  <c r="B342" i="68"/>
  <c r="AT340" i="68"/>
  <c r="AS340" i="68"/>
  <c r="C340" i="68"/>
  <c r="Q340" i="68" s="1"/>
  <c r="B340" i="68"/>
  <c r="AT339" i="68"/>
  <c r="AS339" i="68"/>
  <c r="C339" i="68"/>
  <c r="B339" i="68"/>
  <c r="AT338" i="68"/>
  <c r="AS338" i="68"/>
  <c r="C338" i="68"/>
  <c r="P338" i="68" s="1"/>
  <c r="B338" i="68"/>
  <c r="AT337" i="68"/>
  <c r="AS337" i="68"/>
  <c r="C337" i="68"/>
  <c r="N337" i="68" s="1"/>
  <c r="B337" i="68"/>
  <c r="AT343" i="68"/>
  <c r="AS343" i="68"/>
  <c r="C343" i="68"/>
  <c r="N343" i="68" s="1"/>
  <c r="B343" i="68"/>
  <c r="AT336" i="68"/>
  <c r="AS336" i="68"/>
  <c r="C336" i="68"/>
  <c r="R336" i="68" s="1"/>
  <c r="B336" i="68"/>
  <c r="AT335" i="68"/>
  <c r="AS335" i="68"/>
  <c r="C335" i="68"/>
  <c r="G335" i="68" s="1"/>
  <c r="B335" i="68"/>
  <c r="AT334" i="68"/>
  <c r="AS334" i="68"/>
  <c r="C334" i="68"/>
  <c r="U334" i="68" s="1"/>
  <c r="B334" i="68"/>
  <c r="AT333" i="68"/>
  <c r="AS333" i="68"/>
  <c r="C333" i="68"/>
  <c r="N333" i="68" s="1"/>
  <c r="B333" i="68"/>
  <c r="AT332" i="68"/>
  <c r="AS332" i="68"/>
  <c r="C332" i="68"/>
  <c r="P332" i="68" s="1"/>
  <c r="B332" i="68"/>
  <c r="AT331" i="68"/>
  <c r="AS331" i="68"/>
  <c r="C331" i="68"/>
  <c r="E331" i="68" s="1"/>
  <c r="B331" i="68"/>
  <c r="AT330" i="68"/>
  <c r="AS330" i="68"/>
  <c r="C330" i="68"/>
  <c r="T330" i="68" s="1"/>
  <c r="B330" i="68"/>
  <c r="AT329" i="68"/>
  <c r="AS329" i="68"/>
  <c r="C329" i="68"/>
  <c r="T329" i="68" s="1"/>
  <c r="B329" i="68"/>
  <c r="AT328" i="68"/>
  <c r="AS328" i="68"/>
  <c r="C328" i="68"/>
  <c r="J328" i="68" s="1"/>
  <c r="AO328" i="68" s="1"/>
  <c r="AP328" i="68" s="1"/>
  <c r="B328" i="68"/>
  <c r="AT327" i="68"/>
  <c r="AS327" i="68"/>
  <c r="C327" i="68"/>
  <c r="V327" i="68" s="1"/>
  <c r="B327" i="68"/>
  <c r="AT326" i="68"/>
  <c r="AS326" i="68"/>
  <c r="C326" i="68"/>
  <c r="T326" i="68" s="1"/>
  <c r="B326" i="68"/>
  <c r="AT325" i="68"/>
  <c r="AS325" i="68"/>
  <c r="C325" i="68"/>
  <c r="J325" i="68" s="1"/>
  <c r="B325" i="68"/>
  <c r="AT312" i="68"/>
  <c r="AS312" i="68"/>
  <c r="B312" i="68"/>
  <c r="G2" i="94"/>
  <c r="M23" i="64"/>
  <c r="M21" i="64"/>
  <c r="M22" i="64"/>
  <c r="M20" i="64"/>
  <c r="R20" i="64"/>
  <c r="S85" i="64"/>
  <c r="R85" i="64"/>
  <c r="Z85" i="64"/>
  <c r="AA85" i="64"/>
  <c r="AB85" i="64"/>
  <c r="AC85" i="64"/>
  <c r="J85" i="64"/>
  <c r="AG85" i="64"/>
  <c r="P85" i="64"/>
  <c r="Y85" i="64"/>
  <c r="C85" i="64"/>
  <c r="L85" i="64"/>
  <c r="E85" i="64"/>
  <c r="M85" i="64"/>
  <c r="AD85" i="64"/>
  <c r="F85" i="64"/>
  <c r="N85" i="64"/>
  <c r="W85" i="64"/>
  <c r="AE85" i="64"/>
  <c r="G85" i="64"/>
  <c r="O85" i="64"/>
  <c r="X85" i="64"/>
  <c r="I85" i="64"/>
  <c r="Q85" i="64"/>
  <c r="K85" i="64"/>
  <c r="J1032" i="68" l="1"/>
  <c r="AO1032" i="68" s="1"/>
  <c r="AP1032" i="68" s="1"/>
  <c r="J1033" i="68"/>
  <c r="AO1033" i="68" s="1"/>
  <c r="AP1033" i="68" s="1"/>
  <c r="AD1032" i="68"/>
  <c r="AR1032" i="68"/>
  <c r="W1032" i="68"/>
  <c r="AE1032" i="68"/>
  <c r="X1032" i="68"/>
  <c r="AF1032" i="68"/>
  <c r="Y1032" i="68"/>
  <c r="AG1032" i="68"/>
  <c r="Z1032" i="68"/>
  <c r="AI1032" i="68"/>
  <c r="AA1032" i="68"/>
  <c r="AL1032" i="68"/>
  <c r="AQ1032" i="68" a="1"/>
  <c r="AQ1032" i="68" s="1"/>
  <c r="AB1032" i="68"/>
  <c r="AN1032" i="68"/>
  <c r="AC1032" i="68"/>
  <c r="AO1029" i="68"/>
  <c r="AP1029" i="68" s="1"/>
  <c r="J1024" i="68"/>
  <c r="AO1024" i="68" s="1"/>
  <c r="AP1024" i="68" s="1"/>
  <c r="J1031" i="68"/>
  <c r="AO1031" i="68" s="1"/>
  <c r="AP1031" i="68" s="1"/>
  <c r="AD1025" i="68"/>
  <c r="AR1025" i="68"/>
  <c r="AA1026" i="68"/>
  <c r="AL1026" i="68"/>
  <c r="AD1027" i="68"/>
  <c r="AR1027" i="68"/>
  <c r="AA1028" i="68"/>
  <c r="AL1028" i="68"/>
  <c r="X1029" i="68"/>
  <c r="AF1029" i="68"/>
  <c r="AC1030" i="68"/>
  <c r="AQ1030" i="68" a="1"/>
  <c r="AQ1030" i="68" s="1"/>
  <c r="Z1031" i="68"/>
  <c r="AI1031" i="68"/>
  <c r="AQ1025" i="68" a="1"/>
  <c r="AQ1025" i="68" s="1"/>
  <c r="AG1031" i="68"/>
  <c r="W1025" i="68"/>
  <c r="AE1025" i="68"/>
  <c r="AB1026" i="68"/>
  <c r="AN1026" i="68"/>
  <c r="W1027" i="68"/>
  <c r="AE1027" i="68"/>
  <c r="AB1028" i="68"/>
  <c r="AN1028" i="68"/>
  <c r="Y1029" i="68"/>
  <c r="AG1029" i="68"/>
  <c r="AD1030" i="68"/>
  <c r="AR1030" i="68"/>
  <c r="AA1031" i="68"/>
  <c r="AL1031" i="68"/>
  <c r="Z1026" i="68"/>
  <c r="X1025" i="68"/>
  <c r="AF1025" i="68"/>
  <c r="AC1026" i="68"/>
  <c r="AQ1026" i="68" a="1"/>
  <c r="AQ1026" i="68" s="1"/>
  <c r="X1027" i="68"/>
  <c r="AF1027" i="68"/>
  <c r="AC1028" i="68"/>
  <c r="AQ1028" i="68" a="1"/>
  <c r="AQ1028" i="68" s="1"/>
  <c r="Z1029" i="68"/>
  <c r="AI1029" i="68"/>
  <c r="W1030" i="68"/>
  <c r="AE1030" i="68"/>
  <c r="AB1031" i="68"/>
  <c r="AN1031" i="68"/>
  <c r="Y1025" i="68"/>
  <c r="AG1025" i="68"/>
  <c r="AD1026" i="68"/>
  <c r="AR1026" i="68"/>
  <c r="Y1027" i="68"/>
  <c r="AG1027" i="68"/>
  <c r="AD1028" i="68"/>
  <c r="AR1028" i="68"/>
  <c r="AA1029" i="68"/>
  <c r="AL1029" i="68"/>
  <c r="X1030" i="68"/>
  <c r="AF1030" i="68"/>
  <c r="AC1031" i="68"/>
  <c r="AQ1031" i="68" a="1"/>
  <c r="AQ1031" i="68" s="1"/>
  <c r="AC1027" i="68"/>
  <c r="Z1028" i="68"/>
  <c r="AI1028" i="68"/>
  <c r="Z1025" i="68"/>
  <c r="AI1025" i="68"/>
  <c r="W1026" i="68"/>
  <c r="AE1026" i="68"/>
  <c r="Z1027" i="68"/>
  <c r="AI1027" i="68"/>
  <c r="W1028" i="68"/>
  <c r="AE1028" i="68"/>
  <c r="AB1029" i="68"/>
  <c r="AN1029" i="68"/>
  <c r="Y1030" i="68"/>
  <c r="AG1030" i="68"/>
  <c r="AD1031" i="68"/>
  <c r="AR1031" i="68"/>
  <c r="AE1029" i="68"/>
  <c r="AA1025" i="68"/>
  <c r="AL1025" i="68"/>
  <c r="X1026" i="68"/>
  <c r="AF1026" i="68"/>
  <c r="AA1027" i="68"/>
  <c r="AL1027" i="68"/>
  <c r="X1028" i="68"/>
  <c r="AF1028" i="68"/>
  <c r="AC1029" i="68"/>
  <c r="AQ1029" i="68" a="1"/>
  <c r="AQ1029" i="68" s="1"/>
  <c r="Z1030" i="68"/>
  <c r="AI1030" i="68"/>
  <c r="W1031" i="68"/>
  <c r="AE1031" i="68"/>
  <c r="AI1026" i="68"/>
  <c r="Y1031" i="68"/>
  <c r="AB1025" i="68"/>
  <c r="AN1025" i="68"/>
  <c r="Y1026" i="68"/>
  <c r="AG1026" i="68"/>
  <c r="AB1027" i="68"/>
  <c r="AN1027" i="68"/>
  <c r="Y1028" i="68"/>
  <c r="AG1028" i="68"/>
  <c r="AD1029" i="68"/>
  <c r="AR1029" i="68"/>
  <c r="AA1030" i="68"/>
  <c r="AL1030" i="68"/>
  <c r="X1031" i="68"/>
  <c r="AF1031" i="68"/>
  <c r="AC1025" i="68"/>
  <c r="AQ1027" i="68" a="1"/>
  <c r="AQ1027" i="68" s="1"/>
  <c r="W1029" i="68"/>
  <c r="AB1030" i="68"/>
  <c r="AN1030" i="68"/>
  <c r="AO1026" i="68"/>
  <c r="AP1026" i="68" s="1"/>
  <c r="AO1027" i="68"/>
  <c r="AP1027" i="68" s="1"/>
  <c r="AO1023" i="68"/>
  <c r="AP1023" i="68" s="1"/>
  <c r="AO1028" i="68"/>
  <c r="AP1028" i="68" s="1"/>
  <c r="AO1022" i="68"/>
  <c r="AP1022" i="68" s="1"/>
  <c r="AO383" i="68"/>
  <c r="AP383" i="68" s="1"/>
  <c r="AO1019" i="68"/>
  <c r="AP1019" i="68" s="1"/>
  <c r="AA1021" i="68"/>
  <c r="AL1021" i="68"/>
  <c r="Y1022" i="68"/>
  <c r="AG1022" i="68"/>
  <c r="W1023" i="68"/>
  <c r="AE1023" i="68"/>
  <c r="AC1024" i="68"/>
  <c r="AQ1024" i="68" a="1"/>
  <c r="AQ1024" i="68" s="1"/>
  <c r="AI1023" i="68"/>
  <c r="AB1021" i="68"/>
  <c r="AN1021" i="68"/>
  <c r="Z1022" i="68"/>
  <c r="AI1022" i="68"/>
  <c r="X1023" i="68"/>
  <c r="AF1023" i="68"/>
  <c r="AD1024" i="68"/>
  <c r="AR1024" i="68"/>
  <c r="AR1021" i="68"/>
  <c r="AC1021" i="68"/>
  <c r="AQ1021" i="68" a="1"/>
  <c r="AQ1021" i="68" s="1"/>
  <c r="AA1022" i="68"/>
  <c r="AL1022" i="68"/>
  <c r="Y1023" i="68"/>
  <c r="AG1023" i="68"/>
  <c r="W1024" i="68"/>
  <c r="AE1024" i="68"/>
  <c r="AB1022" i="68"/>
  <c r="AD1021" i="68"/>
  <c r="W1021" i="68"/>
  <c r="AE1021" i="68"/>
  <c r="AC1022" i="68"/>
  <c r="AQ1022" i="68" a="1"/>
  <c r="AQ1022" i="68" s="1"/>
  <c r="AA1023" i="68"/>
  <c r="AL1023" i="68"/>
  <c r="Y1024" i="68"/>
  <c r="AG1024" i="68"/>
  <c r="Z1023" i="68"/>
  <c r="X1021" i="68"/>
  <c r="AF1021" i="68"/>
  <c r="AD1022" i="68"/>
  <c r="AR1022" i="68"/>
  <c r="AB1023" i="68"/>
  <c r="AN1023" i="68"/>
  <c r="Z1024" i="68"/>
  <c r="AI1024" i="68"/>
  <c r="AF1024" i="68"/>
  <c r="Y1021" i="68"/>
  <c r="AG1021" i="68"/>
  <c r="W1022" i="68"/>
  <c r="AE1022" i="68"/>
  <c r="AC1023" i="68"/>
  <c r="AQ1023" i="68" a="1"/>
  <c r="AQ1023" i="68" s="1"/>
  <c r="AA1024" i="68"/>
  <c r="AL1024" i="68"/>
  <c r="X1024" i="68"/>
  <c r="Z1021" i="68"/>
  <c r="AI1021" i="68"/>
  <c r="X1022" i="68"/>
  <c r="AF1022" i="68"/>
  <c r="AD1023" i="68"/>
  <c r="AR1023" i="68"/>
  <c r="AB1024" i="68"/>
  <c r="AN1024" i="68"/>
  <c r="AN1022" i="68"/>
  <c r="AO1021" i="68"/>
  <c r="AP1021" i="68" s="1"/>
  <c r="AO384" i="68"/>
  <c r="AP384" i="68" s="1"/>
  <c r="AO1013" i="68"/>
  <c r="AP1013" i="68" s="1"/>
  <c r="AO601" i="68"/>
  <c r="AP601" i="68" s="1"/>
  <c r="AO1015" i="68"/>
  <c r="AP1015" i="68" s="1"/>
  <c r="AD1017" i="68"/>
  <c r="AR1017" i="68"/>
  <c r="AA1018" i="68"/>
  <c r="AL1018" i="68"/>
  <c r="X1019" i="68"/>
  <c r="AF1019" i="68"/>
  <c r="AC1020" i="68"/>
  <c r="AQ1020" i="68" a="1"/>
  <c r="AQ1020" i="68" s="1"/>
  <c r="W1017" i="68"/>
  <c r="AE1017" i="68"/>
  <c r="AB1018" i="68"/>
  <c r="AN1018" i="68"/>
  <c r="Y1019" i="68"/>
  <c r="AG1019" i="68"/>
  <c r="AD1020" i="68"/>
  <c r="AR1020" i="68"/>
  <c r="X1017" i="68"/>
  <c r="AF1017" i="68"/>
  <c r="AC1018" i="68"/>
  <c r="AQ1018" i="68" a="1"/>
  <c r="AQ1018" i="68" s="1"/>
  <c r="Z1019" i="68"/>
  <c r="AI1019" i="68"/>
  <c r="W1020" i="68"/>
  <c r="AE1020" i="68"/>
  <c r="Y1017" i="68"/>
  <c r="AG1017" i="68"/>
  <c r="AD1018" i="68"/>
  <c r="AR1018" i="68"/>
  <c r="AA1019" i="68"/>
  <c r="AL1019" i="68"/>
  <c r="X1020" i="68"/>
  <c r="AF1020" i="68"/>
  <c r="Z1017" i="68"/>
  <c r="AI1017" i="68"/>
  <c r="W1018" i="68"/>
  <c r="AE1018" i="68"/>
  <c r="AB1019" i="68"/>
  <c r="AN1019" i="68"/>
  <c r="Y1020" i="68"/>
  <c r="AG1020" i="68"/>
  <c r="AA1017" i="68"/>
  <c r="AL1017" i="68"/>
  <c r="X1018" i="68"/>
  <c r="AF1018" i="68"/>
  <c r="AC1019" i="68"/>
  <c r="AQ1019" i="68" a="1"/>
  <c r="AQ1019" i="68" s="1"/>
  <c r="Z1020" i="68"/>
  <c r="AI1020" i="68"/>
  <c r="AB1017" i="68"/>
  <c r="AN1017" i="68"/>
  <c r="Y1018" i="68"/>
  <c r="AG1018" i="68"/>
  <c r="AD1019" i="68"/>
  <c r="AR1019" i="68"/>
  <c r="AA1020" i="68"/>
  <c r="AL1020" i="68"/>
  <c r="AC1017" i="68"/>
  <c r="AQ1017" i="68" a="1"/>
  <c r="AQ1017" i="68" s="1"/>
  <c r="Z1018" i="68"/>
  <c r="AI1018" i="68"/>
  <c r="W1019" i="68"/>
  <c r="AE1019" i="68"/>
  <c r="AB1020" i="68"/>
  <c r="AN1020" i="68"/>
  <c r="AO1017" i="68"/>
  <c r="AP1017" i="68" s="1"/>
  <c r="J1016" i="68"/>
  <c r="AO1016" i="68" s="1"/>
  <c r="AP1016" i="68" s="1"/>
  <c r="J1020" i="68"/>
  <c r="AO1020" i="68" s="1"/>
  <c r="AP1020" i="68" s="1"/>
  <c r="AO199" i="68"/>
  <c r="AP199" i="68" s="1"/>
  <c r="AO516" i="68"/>
  <c r="AP516" i="68" s="1"/>
  <c r="AO247" i="68"/>
  <c r="AP247" i="68" s="1"/>
  <c r="J1014" i="68"/>
  <c r="AO1014" i="68" s="1"/>
  <c r="AP1014" i="68" s="1"/>
  <c r="AO696" i="68"/>
  <c r="AP696" i="68" s="1"/>
  <c r="AO891" i="68"/>
  <c r="AP891" i="68" s="1"/>
  <c r="AB204" i="68"/>
  <c r="AD1012" i="68"/>
  <c r="AR1012" i="68"/>
  <c r="AA1013" i="68"/>
  <c r="AL1013" i="68"/>
  <c r="X1014" i="68"/>
  <c r="AF1014" i="68"/>
  <c r="AC1015" i="68"/>
  <c r="AQ1015" i="68" a="1"/>
  <c r="AQ1015" i="68" s="1"/>
  <c r="Y1016" i="68"/>
  <c r="AG1016" i="68"/>
  <c r="AE1012" i="68"/>
  <c r="AB1013" i="68"/>
  <c r="AN1013" i="68"/>
  <c r="Y1014" i="68"/>
  <c r="AG1014" i="68"/>
  <c r="AD1015" i="68"/>
  <c r="Z1016" i="68"/>
  <c r="AI1016" i="68"/>
  <c r="AG1013" i="68"/>
  <c r="Z1013" i="68"/>
  <c r="AN1015" i="68"/>
  <c r="AF1016" i="68"/>
  <c r="W1012" i="68"/>
  <c r="X1012" i="68"/>
  <c r="AF1012" i="68"/>
  <c r="AC1013" i="68"/>
  <c r="AQ1013" i="68" a="1"/>
  <c r="AQ1013" i="68" s="1"/>
  <c r="Z1014" i="68"/>
  <c r="AI1014" i="68"/>
  <c r="W1015" i="68"/>
  <c r="AE1015" i="68"/>
  <c r="AR1015" i="68"/>
  <c r="AA1016" i="68"/>
  <c r="AL1016" i="68"/>
  <c r="W1013" i="68"/>
  <c r="AE1013" i="68"/>
  <c r="AB1014" i="68"/>
  <c r="AN1014" i="68"/>
  <c r="Y1015" i="68"/>
  <c r="AG1015" i="68"/>
  <c r="AL1012" i="68"/>
  <c r="Y1013" i="68"/>
  <c r="AD1014" i="68"/>
  <c r="AL1015" i="68"/>
  <c r="AE1016" i="68"/>
  <c r="AQ1012" i="68" a="1"/>
  <c r="AQ1012" i="68" s="1"/>
  <c r="AE1014" i="68"/>
  <c r="AB1015" i="68"/>
  <c r="X1016" i="68"/>
  <c r="Y1012" i="68"/>
  <c r="AG1012" i="68"/>
  <c r="AD1013" i="68"/>
  <c r="AR1013" i="68"/>
  <c r="AA1014" i="68"/>
  <c r="AL1014" i="68"/>
  <c r="X1015" i="68"/>
  <c r="AF1015" i="68"/>
  <c r="AB1016" i="68"/>
  <c r="AN1016" i="68"/>
  <c r="AI1012" i="68"/>
  <c r="AC1016" i="68"/>
  <c r="AQ1016" i="68" a="1"/>
  <c r="AQ1016" i="68" s="1"/>
  <c r="X1013" i="68"/>
  <c r="AF1013" i="68"/>
  <c r="AC1014" i="68"/>
  <c r="AQ1014" i="68" a="1"/>
  <c r="AQ1014" i="68" s="1"/>
  <c r="Z1015" i="68"/>
  <c r="AI1015" i="68"/>
  <c r="AD1016" i="68"/>
  <c r="AN1012" i="68"/>
  <c r="AR1014" i="68"/>
  <c r="AA1015" i="68"/>
  <c r="W1016" i="68"/>
  <c r="AR1016" i="68"/>
  <c r="AI1013" i="68"/>
  <c r="W1014" i="68"/>
  <c r="Z1012" i="68"/>
  <c r="AA1012" i="68"/>
  <c r="AB1012" i="68"/>
  <c r="AC1012" i="68"/>
  <c r="AO1012" i="68"/>
  <c r="AP1012" i="68" s="1"/>
  <c r="AO828" i="68"/>
  <c r="AP828" i="68" s="1"/>
  <c r="AO892" i="68"/>
  <c r="AP892" i="68" s="1"/>
  <c r="AO757" i="68"/>
  <c r="AP757" i="68" s="1"/>
  <c r="AO359" i="68"/>
  <c r="AP359" i="68" s="1"/>
  <c r="AO411" i="68"/>
  <c r="AP411" i="68" s="1"/>
  <c r="AO162" i="68"/>
  <c r="AP162" i="68" s="1"/>
  <c r="F1003" i="68"/>
  <c r="J1003" i="68"/>
  <c r="AO1003" i="68" s="1"/>
  <c r="AP1003" i="68" s="1"/>
  <c r="P1003" i="68"/>
  <c r="G995" i="68"/>
  <c r="T1003" i="68"/>
  <c r="K1003" i="68"/>
  <c r="L59" i="68"/>
  <c r="T987" i="68"/>
  <c r="L1003" i="68"/>
  <c r="G1003" i="68"/>
  <c r="H1003" i="68"/>
  <c r="S1003" i="68"/>
  <c r="AO410" i="68"/>
  <c r="AP410" i="68" s="1"/>
  <c r="AO486" i="68"/>
  <c r="AP486" i="68" s="1"/>
  <c r="AO301" i="68"/>
  <c r="AP301" i="68" s="1"/>
  <c r="AO943" i="68"/>
  <c r="AP943" i="68" s="1"/>
  <c r="AO681" i="68"/>
  <c r="AP681" i="68" s="1"/>
  <c r="AO305" i="68"/>
  <c r="AP305" i="68" s="1"/>
  <c r="AO182" i="68"/>
  <c r="AP182" i="68" s="1"/>
  <c r="AO737" i="68"/>
  <c r="AP737" i="68" s="1"/>
  <c r="AO325" i="68"/>
  <c r="AP325" i="68" s="1"/>
  <c r="AO420" i="68"/>
  <c r="AP420" i="68" s="1"/>
  <c r="AO449" i="68"/>
  <c r="AP449" i="68" s="1"/>
  <c r="AO883" i="68"/>
  <c r="AP883" i="68" s="1"/>
  <c r="M46" i="68"/>
  <c r="I987" i="68"/>
  <c r="J995" i="68"/>
  <c r="AO995" i="68" s="1"/>
  <c r="AP995" i="68" s="1"/>
  <c r="P59" i="68"/>
  <c r="Q987" i="68"/>
  <c r="L995" i="68"/>
  <c r="F67" i="68"/>
  <c r="J987" i="68"/>
  <c r="AO987" i="68" s="1"/>
  <c r="AP987" i="68" s="1"/>
  <c r="M995" i="68"/>
  <c r="S987" i="68"/>
  <c r="U995" i="68"/>
  <c r="J45" i="68"/>
  <c r="AO45" i="68" s="1"/>
  <c r="AP45" i="68" s="1"/>
  <c r="H987" i="68"/>
  <c r="F995" i="68"/>
  <c r="S59" i="68"/>
  <c r="M987" i="68"/>
  <c r="O995" i="68"/>
  <c r="O987" i="68"/>
  <c r="K995" i="68"/>
  <c r="AO428" i="68"/>
  <c r="AP428" i="68" s="1"/>
  <c r="AO623" i="68"/>
  <c r="AP623" i="68" s="1"/>
  <c r="AO637" i="68"/>
  <c r="AP637" i="68" s="1"/>
  <c r="Y266" i="68"/>
  <c r="AK297" i="68"/>
  <c r="X321" i="68"/>
  <c r="AB120" i="68"/>
  <c r="Q61" i="68"/>
  <c r="R52" i="68"/>
  <c r="V986" i="68"/>
  <c r="L986" i="68"/>
  <c r="G994" i="68"/>
  <c r="O44" i="68"/>
  <c r="H986" i="68"/>
  <c r="M994" i="68"/>
  <c r="T994" i="68"/>
  <c r="H988" i="68"/>
  <c r="E1007" i="68"/>
  <c r="U60" i="68"/>
  <c r="Q60" i="68"/>
  <c r="R853" i="68"/>
  <c r="P71" i="68"/>
  <c r="K996" i="68"/>
  <c r="M1011" i="68"/>
  <c r="L859" i="68"/>
  <c r="M867" i="68"/>
  <c r="M986" i="68"/>
  <c r="O986" i="68"/>
  <c r="S986" i="68"/>
  <c r="P994" i="68"/>
  <c r="L1011" i="68"/>
  <c r="O1011" i="68"/>
  <c r="P1011" i="68"/>
  <c r="M859" i="68"/>
  <c r="V52" i="68"/>
  <c r="U986" i="68"/>
  <c r="I986" i="68"/>
  <c r="T986" i="68"/>
  <c r="I994" i="68"/>
  <c r="R1011" i="68"/>
  <c r="G1011" i="68"/>
  <c r="O66" i="68"/>
  <c r="O867" i="68"/>
  <c r="Q52" i="68"/>
  <c r="J986" i="68"/>
  <c r="AO986" i="68" s="1"/>
  <c r="AP986" i="68" s="1"/>
  <c r="F994" i="68"/>
  <c r="K994" i="68"/>
  <c r="Q994" i="68"/>
  <c r="S1011" i="68"/>
  <c r="V1011" i="68"/>
  <c r="Q867" i="68"/>
  <c r="R986" i="68"/>
  <c r="N994" i="68"/>
  <c r="S994" i="68"/>
  <c r="T1011" i="68"/>
  <c r="N1011" i="68"/>
  <c r="T891" i="68"/>
  <c r="U52" i="68"/>
  <c r="F986" i="68"/>
  <c r="K986" i="68"/>
  <c r="V994" i="68"/>
  <c r="J994" i="68"/>
  <c r="AO994" i="68" s="1"/>
  <c r="AP994" i="68" s="1"/>
  <c r="Q1011" i="68"/>
  <c r="F1011" i="68"/>
  <c r="R66" i="68"/>
  <c r="R859" i="68"/>
  <c r="N986" i="68"/>
  <c r="L994" i="68"/>
  <c r="R994" i="68"/>
  <c r="I1011" i="68"/>
  <c r="U1011" i="68"/>
  <c r="T44" i="68"/>
  <c r="K851" i="68"/>
  <c r="F859" i="68"/>
  <c r="G986" i="68"/>
  <c r="P986" i="68"/>
  <c r="Q986" i="68"/>
  <c r="U994" i="68"/>
  <c r="O994" i="68"/>
  <c r="H994" i="68"/>
  <c r="K1011" i="68"/>
  <c r="H1011" i="68"/>
  <c r="G852" i="68"/>
  <c r="O891" i="68"/>
  <c r="O883" i="68"/>
  <c r="P891" i="68"/>
  <c r="BL537" i="68"/>
  <c r="AC272" i="68"/>
  <c r="AQ297" i="68" a="1"/>
  <c r="AQ297" i="68" s="1"/>
  <c r="AK317" i="68"/>
  <c r="BJ505" i="68"/>
  <c r="W209" i="68"/>
  <c r="BK650" i="68"/>
  <c r="BE421" i="68"/>
  <c r="BK630" i="68"/>
  <c r="AJ232" i="68"/>
  <c r="AJ294" i="68"/>
  <c r="Z231" i="68"/>
  <c r="AM323" i="68"/>
  <c r="BG479" i="68"/>
  <c r="AD267" i="68"/>
  <c r="W229" i="68"/>
  <c r="AJ324" i="68"/>
  <c r="AL229" i="68"/>
  <c r="BN557" i="68"/>
  <c r="AE289" i="68"/>
  <c r="X172" i="68"/>
  <c r="AL134" i="68"/>
  <c r="Y296" i="68"/>
  <c r="AJ297" i="68"/>
  <c r="AN320" i="68"/>
  <c r="BI537" i="68"/>
  <c r="AH191" i="68"/>
  <c r="AG704" i="68"/>
  <c r="BF546" i="68"/>
  <c r="AC279" i="68"/>
  <c r="AB242" i="68"/>
  <c r="AD195" i="68"/>
  <c r="AE258" i="68"/>
  <c r="AE293" i="68"/>
  <c r="BK523" i="68"/>
  <c r="BH486" i="68"/>
  <c r="BG490" i="68"/>
  <c r="X293" i="68"/>
  <c r="AM283" i="68"/>
  <c r="AK264" i="68"/>
  <c r="AD269" i="68"/>
  <c r="BE536" i="68"/>
  <c r="BL508" i="68"/>
  <c r="BM552" i="68"/>
  <c r="AK298" i="68"/>
  <c r="AM280" i="68"/>
  <c r="AF238" i="68"/>
  <c r="Y282" i="68"/>
  <c r="X227" i="68"/>
  <c r="AF301" i="68"/>
  <c r="AC240" i="68"/>
  <c r="AN280" i="68"/>
  <c r="BF567" i="68"/>
  <c r="W279" i="68"/>
  <c r="AE211" i="68"/>
  <c r="AB323" i="68"/>
  <c r="BL615" i="68"/>
  <c r="X190" i="68"/>
  <c r="AM281" i="68"/>
  <c r="BK558" i="68"/>
  <c r="AK243" i="68"/>
  <c r="BN556" i="68"/>
  <c r="AD136" i="68"/>
  <c r="AI164" i="68"/>
  <c r="AJ88" i="68"/>
  <c r="AN678" i="68"/>
  <c r="BO663" i="68"/>
  <c r="BO674" i="68"/>
  <c r="BN195" i="68"/>
  <c r="BG498" i="68"/>
  <c r="AI305" i="68"/>
  <c r="BL484" i="68"/>
  <c r="BK488" i="68"/>
  <c r="AB289" i="68"/>
  <c r="BE517" i="68"/>
  <c r="AK277" i="68"/>
  <c r="BO488" i="68"/>
  <c r="BJ552" i="68"/>
  <c r="AD302" i="68"/>
  <c r="X211" i="68"/>
  <c r="Y299" i="68"/>
  <c r="X234" i="68"/>
  <c r="AK269" i="68"/>
  <c r="AK300" i="68"/>
  <c r="AN208" i="68"/>
  <c r="AJ303" i="68"/>
  <c r="AH311" i="68"/>
  <c r="BL543" i="68"/>
  <c r="BI521" i="68"/>
  <c r="BI541" i="68"/>
  <c r="BI574" i="68"/>
  <c r="AN228" i="68"/>
  <c r="AM227" i="68"/>
  <c r="X216" i="68"/>
  <c r="AM230" i="68"/>
  <c r="AM191" i="68"/>
  <c r="Z212" i="68"/>
  <c r="BJ562" i="68"/>
  <c r="AC219" i="68"/>
  <c r="AK120" i="68"/>
  <c r="W666" i="68"/>
  <c r="AF677" i="68"/>
  <c r="AR706" i="68"/>
  <c r="AN723" i="68"/>
  <c r="AK574" i="68"/>
  <c r="W273" i="68"/>
  <c r="BI511" i="68"/>
  <c r="BH535" i="68"/>
  <c r="BG486" i="68"/>
  <c r="BF494" i="68"/>
  <c r="BM513" i="68"/>
  <c r="BF562" i="68"/>
  <c r="BO484" i="68"/>
  <c r="AB210" i="68"/>
  <c r="Z304" i="68"/>
  <c r="AK270" i="68"/>
  <c r="AK301" i="68"/>
  <c r="AJ304" i="68"/>
  <c r="Y271" i="68"/>
  <c r="AK304" i="68"/>
  <c r="AL273" i="68"/>
  <c r="AN305" i="68"/>
  <c r="BF524" i="68"/>
  <c r="BH545" i="68"/>
  <c r="W284" i="68"/>
  <c r="W228" i="68"/>
  <c r="AL283" i="68"/>
  <c r="BL546" i="68"/>
  <c r="AI229" i="68"/>
  <c r="BI523" i="68"/>
  <c r="AR237" i="68"/>
  <c r="BJ561" i="68"/>
  <c r="Z220" i="68"/>
  <c r="AN188" i="68"/>
  <c r="BI594" i="68"/>
  <c r="AD94" i="68"/>
  <c r="AK662" i="68"/>
  <c r="BK648" i="68"/>
  <c r="Y709" i="68"/>
  <c r="BN473" i="68"/>
  <c r="BK662" i="68"/>
  <c r="BH491" i="68"/>
  <c r="AG294" i="68"/>
  <c r="BO519" i="68"/>
  <c r="BK484" i="68"/>
  <c r="BN490" i="68"/>
  <c r="AR294" i="68"/>
  <c r="BH515" i="68"/>
  <c r="AC261" i="68"/>
  <c r="BJ495" i="68"/>
  <c r="AL306" i="68"/>
  <c r="Y272" i="68"/>
  <c r="Y303" i="68"/>
  <c r="AN306" i="68"/>
  <c r="Y287" i="68"/>
  <c r="Y306" i="68"/>
  <c r="AH287" i="68"/>
  <c r="BL518" i="68"/>
  <c r="AR278" i="68"/>
  <c r="Z233" i="68"/>
  <c r="BI525" i="68"/>
  <c r="W231" i="68"/>
  <c r="BF527" i="68"/>
  <c r="BH548" i="68"/>
  <c r="AM192" i="68"/>
  <c r="W278" i="68"/>
  <c r="AB209" i="68"/>
  <c r="BE568" i="68"/>
  <c r="Z216" i="68"/>
  <c r="AR194" i="68"/>
  <c r="AJ196" i="68"/>
  <c r="AH83" i="68"/>
  <c r="AQ93" i="68" a="1"/>
  <c r="AQ93" i="68" s="1"/>
  <c r="AD688" i="68"/>
  <c r="Y691" i="68"/>
  <c r="AH714" i="68"/>
  <c r="AB768" i="68"/>
  <c r="AN234" i="68"/>
  <c r="AF289" i="68"/>
  <c r="BG482" i="68"/>
  <c r="AK287" i="68"/>
  <c r="BO480" i="68"/>
  <c r="AK286" i="68"/>
  <c r="AQ284" i="68" a="1"/>
  <c r="AQ284" i="68" s="1"/>
  <c r="BE521" i="68"/>
  <c r="BI520" i="68"/>
  <c r="AL235" i="68"/>
  <c r="BI549" i="68"/>
  <c r="AI232" i="68"/>
  <c r="Z283" i="68"/>
  <c r="Y241" i="68"/>
  <c r="X82" i="68"/>
  <c r="AL685" i="68"/>
  <c r="Y304" i="68"/>
  <c r="BG485" i="68"/>
  <c r="AJ273" i="68"/>
  <c r="AG300" i="68"/>
  <c r="Y321" i="68"/>
  <c r="AL277" i="68"/>
  <c r="AQ270" i="68" a="1"/>
  <c r="AQ270" i="68" s="1"/>
  <c r="AE296" i="68"/>
  <c r="Y311" i="68"/>
  <c r="AB290" i="68"/>
  <c r="BO521" i="68"/>
  <c r="Y288" i="68"/>
  <c r="AB285" i="68"/>
  <c r="W314" i="68"/>
  <c r="Y291" i="68"/>
  <c r="AD278" i="68"/>
  <c r="AR291" i="68"/>
  <c r="AJ285" i="68"/>
  <c r="X318" i="68"/>
  <c r="AQ239" i="68" a="1"/>
  <c r="AQ239" i="68" s="1"/>
  <c r="W317" i="68"/>
  <c r="BI553" i="68"/>
  <c r="BN531" i="68"/>
  <c r="Z236" i="68"/>
  <c r="AM234" i="68"/>
  <c r="BI531" i="68"/>
  <c r="X319" i="68"/>
  <c r="X212" i="68"/>
  <c r="BK563" i="68"/>
  <c r="BJ566" i="68"/>
  <c r="BK590" i="68"/>
  <c r="AQ110" i="68" a="1"/>
  <c r="AQ110" i="68" s="1"/>
  <c r="AM91" i="68"/>
  <c r="AJ252" i="68"/>
  <c r="AD696" i="68"/>
  <c r="AC720" i="68"/>
  <c r="BJ391" i="68"/>
  <c r="BK487" i="68"/>
  <c r="AQ304" i="68" a="1"/>
  <c r="AQ304" i="68" s="1"/>
  <c r="AR266" i="68"/>
  <c r="BO510" i="68"/>
  <c r="X288" i="68"/>
  <c r="AH308" i="68"/>
  <c r="Y307" i="68"/>
  <c r="AK289" i="68"/>
  <c r="BF499" i="68"/>
  <c r="BN528" i="68"/>
  <c r="BI529" i="68"/>
  <c r="AR314" i="68"/>
  <c r="AD234" i="68"/>
  <c r="W315" i="68"/>
  <c r="BI560" i="68"/>
  <c r="AG162" i="68"/>
  <c r="BM595" i="68"/>
  <c r="BL632" i="68"/>
  <c r="W691" i="68"/>
  <c r="BG694" i="68"/>
  <c r="AM300" i="68"/>
  <c r="BK483" i="68"/>
  <c r="Z269" i="68"/>
  <c r="AM297" i="68"/>
  <c r="AF300" i="68"/>
  <c r="Z275" i="68"/>
  <c r="AK268" i="68"/>
  <c r="BE501" i="68"/>
  <c r="AQ278" i="68" a="1"/>
  <c r="AQ278" i="68" s="1"/>
  <c r="AF292" i="68"/>
  <c r="BG525" i="68"/>
  <c r="AK294" i="68"/>
  <c r="BN530" i="68"/>
  <c r="W320" i="68"/>
  <c r="Y295" i="68"/>
  <c r="BK531" i="68"/>
  <c r="BN503" i="68"/>
  <c r="Y315" i="68"/>
  <c r="AF322" i="68"/>
  <c r="AR182" i="68"/>
  <c r="BI533" i="68"/>
  <c r="AE239" i="68"/>
  <c r="BJ533" i="68"/>
  <c r="Z238" i="68"/>
  <c r="BE555" i="68"/>
  <c r="BI535" i="68"/>
  <c r="AB279" i="68"/>
  <c r="AL156" i="68"/>
  <c r="BG570" i="68"/>
  <c r="AJ220" i="68"/>
  <c r="Z124" i="68"/>
  <c r="BN611" i="68"/>
  <c r="BF652" i="68"/>
  <c r="AR305" i="68"/>
  <c r="AR699" i="68"/>
  <c r="AH242" i="68"/>
  <c r="BK410" i="68"/>
  <c r="AQ293" i="68" a="1"/>
  <c r="AQ293" i="68" s="1"/>
  <c r="BH519" i="68"/>
  <c r="AH262" i="68"/>
  <c r="BK501" i="68"/>
  <c r="AE320" i="68"/>
  <c r="AC265" i="68"/>
  <c r="AN227" i="68"/>
  <c r="AN296" i="68"/>
  <c r="AQ317" i="68" a="1"/>
  <c r="AQ317" i="68" s="1"/>
  <c r="Y292" i="68"/>
  <c r="AK309" i="68"/>
  <c r="BL519" i="68"/>
  <c r="AK273" i="68"/>
  <c r="Y302" i="68"/>
  <c r="AD233" i="68"/>
  <c r="X298" i="68"/>
  <c r="BJ540" i="68"/>
  <c r="AB320" i="68"/>
  <c r="AK237" i="68"/>
  <c r="W313" i="68"/>
  <c r="BI545" i="68"/>
  <c r="Z310" i="68"/>
  <c r="AF279" i="68"/>
  <c r="BK571" i="68"/>
  <c r="BE558" i="68"/>
  <c r="W319" i="68"/>
  <c r="AB313" i="68"/>
  <c r="AD186" i="68"/>
  <c r="BI586" i="68"/>
  <c r="BM568" i="68"/>
  <c r="AC194" i="68"/>
  <c r="AG132" i="68"/>
  <c r="AG112" i="68"/>
  <c r="W684" i="68"/>
  <c r="AD681" i="68"/>
  <c r="AI690" i="68"/>
  <c r="AE714" i="68"/>
  <c r="BN720" i="68"/>
  <c r="W513" i="68"/>
  <c r="BO523" i="68"/>
  <c r="BG489" i="68"/>
  <c r="AN297" i="68"/>
  <c r="AN277" i="68"/>
  <c r="BG494" i="68"/>
  <c r="AN304" i="68"/>
  <c r="BF486" i="68"/>
  <c r="BK508" i="68"/>
  <c r="Y262" i="68"/>
  <c r="AM288" i="68"/>
  <c r="AQ308" i="68" a="1"/>
  <c r="AQ308" i="68" s="1"/>
  <c r="BN493" i="68"/>
  <c r="BH510" i="68"/>
  <c r="W322" i="68"/>
  <c r="AK290" i="68"/>
  <c r="AK305" i="68"/>
  <c r="X182" i="68"/>
  <c r="BG549" i="68"/>
  <c r="AK293" i="68"/>
  <c r="AK308" i="68"/>
  <c r="Z271" i="68"/>
  <c r="AB299" i="68"/>
  <c r="BG535" i="68"/>
  <c r="BJ530" i="68"/>
  <c r="AD231" i="68"/>
  <c r="BG585" i="68"/>
  <c r="W321" i="68"/>
  <c r="W235" i="68"/>
  <c r="AH285" i="68"/>
  <c r="AJ281" i="68"/>
  <c r="BE563" i="68"/>
  <c r="AI236" i="68"/>
  <c r="BI527" i="68"/>
  <c r="AM233" i="68"/>
  <c r="Z234" i="68"/>
  <c r="AL220" i="68"/>
  <c r="BN583" i="68"/>
  <c r="BF579" i="68"/>
  <c r="BO572" i="68"/>
  <c r="AQ133" i="68" a="1"/>
  <c r="AQ133" i="68" s="1"/>
  <c r="Z125" i="68"/>
  <c r="AD671" i="68"/>
  <c r="BE650" i="68"/>
  <c r="BN498" i="68"/>
  <c r="X697" i="68"/>
  <c r="X716" i="68"/>
  <c r="BO709" i="68"/>
  <c r="BL796" i="68"/>
  <c r="Y790" i="68"/>
  <c r="AR468" i="68"/>
  <c r="AD467" i="68"/>
  <c r="X467" i="68"/>
  <c r="AD461" i="68"/>
  <c r="X459" i="68"/>
  <c r="BG182" i="68"/>
  <c r="BM157" i="68"/>
  <c r="AE440" i="68"/>
  <c r="BJ140" i="68"/>
  <c r="AR442" i="68"/>
  <c r="AJ459" i="68"/>
  <c r="BK165" i="68"/>
  <c r="AH446" i="68"/>
  <c r="X441" i="68"/>
  <c r="AM437" i="68"/>
  <c r="AN434" i="68"/>
  <c r="AQ431" i="68" a="1"/>
  <c r="AQ431" i="68" s="1"/>
  <c r="AE429" i="68"/>
  <c r="AC427" i="68"/>
  <c r="BF138" i="68"/>
  <c r="BG172" i="68"/>
  <c r="AQ454" i="68" a="1"/>
  <c r="AQ454" i="68" s="1"/>
  <c r="AJ451" i="68"/>
  <c r="W448" i="68"/>
  <c r="BK158" i="68"/>
  <c r="BM155" i="68"/>
  <c r="X439" i="68"/>
  <c r="BG187" i="68"/>
  <c r="Z457" i="68"/>
  <c r="AL453" i="68"/>
  <c r="AI450" i="68"/>
  <c r="AJ447" i="68"/>
  <c r="BI158" i="68"/>
  <c r="BL155" i="68"/>
  <c r="AE439" i="68"/>
  <c r="AK437" i="68"/>
  <c r="AA435" i="68"/>
  <c r="Y433" i="68"/>
  <c r="W431" i="68"/>
  <c r="AC429" i="68"/>
  <c r="BN140" i="68"/>
  <c r="BL138" i="68"/>
  <c r="BJ136" i="68"/>
  <c r="BH134" i="68"/>
  <c r="AH451" i="68"/>
  <c r="BO148" i="68"/>
  <c r="W432" i="68"/>
  <c r="BN141" i="68"/>
  <c r="AB424" i="68"/>
  <c r="AK421" i="68"/>
  <c r="BJ133" i="68"/>
  <c r="BH131" i="68"/>
  <c r="BF129" i="68"/>
  <c r="AJ412" i="68"/>
  <c r="BF190" i="68"/>
  <c r="AL436" i="68"/>
  <c r="AH432" i="68"/>
  <c r="AQ427" i="68" a="1"/>
  <c r="AQ427" i="68" s="1"/>
  <c r="BJ138" i="68"/>
  <c r="BK135" i="68"/>
  <c r="AQ418" i="68" a="1"/>
  <c r="AQ418" i="68" s="1"/>
  <c r="AM416" i="68"/>
  <c r="BE129" i="68"/>
  <c r="AI412" i="68"/>
  <c r="BK174" i="68"/>
  <c r="BI150" i="68"/>
  <c r="AF431" i="68"/>
  <c r="AC428" i="68"/>
  <c r="AL424" i="68"/>
  <c r="BE136" i="68"/>
  <c r="W419" i="68"/>
  <c r="BN131" i="68"/>
  <c r="BL129" i="68"/>
  <c r="BJ127" i="68"/>
  <c r="BH125" i="68"/>
  <c r="BF123" i="68"/>
  <c r="AJ406" i="68"/>
  <c r="AR404" i="68"/>
  <c r="AN402" i="68"/>
  <c r="AL400" i="68"/>
  <c r="AB398" i="68"/>
  <c r="AK454" i="68"/>
  <c r="AL437" i="68"/>
  <c r="AE812" i="68"/>
  <c r="AF332" i="68"/>
  <c r="AK491" i="68"/>
  <c r="W444" i="68"/>
  <c r="AA444" i="68"/>
  <c r="BE169" i="68"/>
  <c r="AE480" i="68"/>
  <c r="BF222" i="68"/>
  <c r="AG461" i="68"/>
  <c r="AD477" i="68"/>
  <c r="AJ419" i="68"/>
  <c r="BE152" i="68"/>
  <c r="AG458" i="68"/>
  <c r="Z451" i="68"/>
  <c r="BH159" i="68"/>
  <c r="BH154" i="68"/>
  <c r="AE437" i="68"/>
  <c r="AF434" i="68"/>
  <c r="AG431" i="68"/>
  <c r="W429" i="68"/>
  <c r="BH140" i="68"/>
  <c r="Y469" i="68"/>
  <c r="AE458" i="68"/>
  <c r="AA454" i="68"/>
  <c r="BG164" i="68"/>
  <c r="BH161" i="68"/>
  <c r="AN443" i="68"/>
  <c r="AG441" i="68"/>
  <c r="BK152" i="68"/>
  <c r="Z471" i="68"/>
  <c r="BE170" i="68"/>
  <c r="Z453" i="68"/>
  <c r="Y450" i="68"/>
  <c r="Z447" i="68"/>
  <c r="AM443" i="68"/>
  <c r="AR441" i="68"/>
  <c r="W439" i="68"/>
  <c r="AC437" i="68"/>
  <c r="BN148" i="68"/>
  <c r="BL146" i="68"/>
  <c r="BJ144" i="68"/>
  <c r="BH142" i="68"/>
  <c r="BF140" i="68"/>
  <c r="AJ423" i="68"/>
  <c r="AR421" i="68"/>
  <c r="AN419" i="68"/>
  <c r="BF161" i="68"/>
  <c r="AK434" i="68"/>
  <c r="BF145" i="68"/>
  <c r="AR427" i="68"/>
  <c r="BK138" i="68"/>
  <c r="AA421" i="68"/>
  <c r="AR418" i="68"/>
  <c r="AN416" i="68"/>
  <c r="AL414" i="68"/>
  <c r="AB412" i="68"/>
  <c r="AA459" i="68"/>
  <c r="BL149" i="68"/>
  <c r="BE145" i="68"/>
  <c r="AB427" i="68"/>
  <c r="AM423" i="68"/>
  <c r="AN420" i="68"/>
  <c r="AG418" i="68"/>
  <c r="AE416" i="68"/>
  <c r="AK414" i="68"/>
  <c r="AA412" i="68"/>
  <c r="AK453" i="68"/>
  <c r="AG436" i="68"/>
  <c r="BO144" i="68"/>
  <c r="BJ141" i="68"/>
  <c r="X424" i="68"/>
  <c r="AI421" i="68"/>
  <c r="BH133" i="68"/>
  <c r="BF131" i="68"/>
  <c r="AJ414" i="68"/>
  <c r="AR412" i="68"/>
  <c r="AN410" i="68"/>
  <c r="AL408" i="68"/>
  <c r="AB406" i="68"/>
  <c r="AH404" i="68"/>
  <c r="AF402" i="68"/>
  <c r="AD400" i="68"/>
  <c r="BO112" i="68"/>
  <c r="X453" i="68"/>
  <c r="BG150" i="68"/>
  <c r="BI779" i="68"/>
  <c r="BO203" i="68"/>
  <c r="AR480" i="68"/>
  <c r="AJ520" i="68"/>
  <c r="AG511" i="68"/>
  <c r="AI453" i="68"/>
  <c r="AN475" i="68"/>
  <c r="BK190" i="68"/>
  <c r="AI454" i="68"/>
  <c r="BO172" i="68"/>
  <c r="AC476" i="68"/>
  <c r="AK438" i="68"/>
  <c r="BH169" i="68"/>
  <c r="AA450" i="68"/>
  <c r="BL158" i="68"/>
  <c r="AK440" i="68"/>
  <c r="BJ150" i="68"/>
  <c r="AI433" i="68"/>
  <c r="Y431" i="68"/>
  <c r="BJ142" i="68"/>
  <c r="AN425" i="68"/>
  <c r="AM466" i="68"/>
  <c r="BI171" i="68"/>
  <c r="AN453" i="68"/>
  <c r="AK450" i="68"/>
  <c r="AL447" i="68"/>
  <c r="AC443" i="68"/>
  <c r="BG154" i="68"/>
  <c r="AI438" i="68"/>
  <c r="W463" i="68"/>
  <c r="AB456" i="68"/>
  <c r="BH166" i="68"/>
  <c r="BI163" i="68"/>
  <c r="BK160" i="68"/>
  <c r="AB443" i="68"/>
  <c r="AF441" i="68"/>
  <c r="BJ152" i="68"/>
  <c r="BH150" i="68"/>
  <c r="BF148" i="68"/>
  <c r="AJ432" i="68"/>
  <c r="AR430" i="68"/>
  <c r="AN428" i="68"/>
  <c r="AL425" i="68"/>
  <c r="AB423" i="68"/>
  <c r="AH421" i="68"/>
  <c r="AF419" i="68"/>
  <c r="AK443" i="68"/>
  <c r="W434" i="68"/>
  <c r="AJ431" i="68"/>
  <c r="AD427" i="68"/>
  <c r="AQ423" i="68" a="1"/>
  <c r="AQ423" i="68" s="1"/>
  <c r="BL135" i="68"/>
  <c r="AH418" i="68"/>
  <c r="AF416" i="68"/>
  <c r="AD414" i="68"/>
  <c r="BO126" i="68"/>
  <c r="AI452" i="68"/>
  <c r="AH435" i="68"/>
  <c r="AH431" i="68"/>
  <c r="BL140" i="68"/>
  <c r="AC423" i="68"/>
  <c r="AD420" i="68"/>
  <c r="Y418" i="68"/>
  <c r="W416" i="68"/>
  <c r="AC414" i="68"/>
  <c r="BN126" i="68"/>
  <c r="W452" i="68"/>
  <c r="BJ149" i="68"/>
  <c r="AE430" i="68"/>
  <c r="AN427" i="68"/>
  <c r="BI138" i="68"/>
  <c r="X421" i="68"/>
  <c r="AN418" i="68"/>
  <c r="AL416" i="68"/>
  <c r="AB414" i="68"/>
  <c r="AH412" i="68"/>
  <c r="AF410" i="68"/>
  <c r="AD408" i="68"/>
  <c r="BO120" i="68"/>
  <c r="Z404" i="68"/>
  <c r="X402" i="68"/>
  <c r="BI114" i="68"/>
  <c r="BG112" i="68"/>
  <c r="BE164" i="68"/>
  <c r="AE436" i="68"/>
  <c r="AA799" i="68"/>
  <c r="AH464" i="68"/>
  <c r="AQ471" i="68" a="1"/>
  <c r="AQ471" i="68" s="1"/>
  <c r="Z477" i="68"/>
  <c r="AN468" i="68"/>
  <c r="AK447" i="68"/>
  <c r="AA461" i="68"/>
  <c r="AN462" i="68"/>
  <c r="AJ443" i="68"/>
  <c r="AR447" i="68"/>
  <c r="AH455" i="68"/>
  <c r="AN437" i="68"/>
  <c r="AF455" i="68"/>
  <c r="BL163" i="68"/>
  <c r="AQ443" i="68" a="1"/>
  <c r="AQ443" i="68" s="1"/>
  <c r="AR439" i="68"/>
  <c r="AR436" i="68"/>
  <c r="AA433" i="68"/>
  <c r="BL144" i="68"/>
  <c r="AR428" i="68"/>
  <c r="AF425" i="68"/>
  <c r="W464" i="68"/>
  <c r="BG170" i="68"/>
  <c r="AB453" i="68"/>
  <c r="Z450" i="68"/>
  <c r="AA447" i="68"/>
  <c r="BO157" i="68"/>
  <c r="AJ440" i="68"/>
  <c r="AA438" i="68"/>
  <c r="AL462" i="68"/>
  <c r="Z455" i="68"/>
  <c r="AK452" i="68"/>
  <c r="AN449" i="68"/>
  <c r="AR446" i="68"/>
  <c r="BN157" i="68"/>
  <c r="BE154" i="68"/>
  <c r="AR438" i="68"/>
  <c r="AN436" i="68"/>
  <c r="AL434" i="68"/>
  <c r="AB432" i="68"/>
  <c r="AH430" i="68"/>
  <c r="AF428" i="68"/>
  <c r="AD425" i="68"/>
  <c r="BO137" i="68"/>
  <c r="Z421" i="68"/>
  <c r="X419" i="68"/>
  <c r="AE426" i="68"/>
  <c r="BG147" i="68"/>
  <c r="BE144" i="68"/>
  <c r="BM140" i="68"/>
  <c r="AD423" i="68"/>
  <c r="AR420" i="68"/>
  <c r="Z418" i="68"/>
  <c r="X416" i="68"/>
  <c r="BI128" i="68"/>
  <c r="BG126" i="68"/>
  <c r="BL162" i="68"/>
  <c r="BM148" i="68"/>
  <c r="AF430" i="68"/>
  <c r="AM425" i="68"/>
  <c r="BM137" i="68"/>
  <c r="BO134" i="68"/>
  <c r="BL132" i="68"/>
  <c r="BJ130" i="68"/>
  <c r="BH128" i="68"/>
  <c r="BF126" i="68"/>
  <c r="BH163" i="68"/>
  <c r="AG435" i="68"/>
  <c r="BN143" i="68"/>
  <c r="Z427" i="68"/>
  <c r="AL423" i="68"/>
  <c r="BJ135" i="68"/>
  <c r="AF418" i="68"/>
  <c r="AD416" i="68"/>
  <c r="BO128" i="68"/>
  <c r="Z412" i="68"/>
  <c r="X410" i="68"/>
  <c r="BI122" i="68"/>
  <c r="BG120" i="68"/>
  <c r="BM118" i="68"/>
  <c r="BK116" i="68"/>
  <c r="AQ399" i="68" a="1"/>
  <c r="AQ399" i="68" s="1"/>
  <c r="BI188" i="68"/>
  <c r="AI447" i="68"/>
  <c r="BI149" i="68"/>
  <c r="AQ875" i="68" a="1"/>
  <c r="AQ875" i="68" s="1"/>
  <c r="BG774" i="68"/>
  <c r="AF519" i="68"/>
  <c r="BL182" i="68"/>
  <c r="AM474" i="68"/>
  <c r="AF463" i="68"/>
  <c r="AA445" i="68"/>
  <c r="AM459" i="68"/>
  <c r="AC444" i="68"/>
  <c r="Y442" i="68"/>
  <c r="BO158" i="68"/>
  <c r="BN167" i="68"/>
  <c r="AG434" i="68"/>
  <c r="AR454" i="68"/>
  <c r="AF449" i="68"/>
  <c r="BF157" i="68"/>
  <c r="AG439" i="68"/>
  <c r="AH436" i="68"/>
  <c r="BN146" i="68"/>
  <c r="AJ430" i="68"/>
  <c r="AH428" i="68"/>
  <c r="X425" i="68"/>
  <c r="AM462" i="68"/>
  <c r="AC456" i="68"/>
  <c r="BI166" i="68"/>
  <c r="BJ163" i="68"/>
  <c r="BM160" i="68"/>
  <c r="AH426" i="68"/>
  <c r="Y440" i="68"/>
  <c r="BN151" i="68"/>
  <c r="BL174" i="68"/>
  <c r="BJ168" i="68"/>
  <c r="X452" i="68"/>
  <c r="AC449" i="68"/>
  <c r="AE446" i="68"/>
  <c r="AF426" i="68"/>
  <c r="AI440" i="68"/>
  <c r="AH438" i="68"/>
  <c r="AF436" i="68"/>
  <c r="AD434" i="68"/>
  <c r="BO145" i="68"/>
  <c r="Z430" i="68"/>
  <c r="X428" i="68"/>
  <c r="BI139" i="68"/>
  <c r="BG137" i="68"/>
  <c r="BM135" i="68"/>
  <c r="BK133" i="68"/>
  <c r="BH153" i="68"/>
  <c r="AJ433" i="68"/>
  <c r="AG430" i="68"/>
  <c r="AQ425" i="68" a="1"/>
  <c r="AQ425" i="68" s="1"/>
  <c r="BN137" i="68"/>
  <c r="AE420" i="68"/>
  <c r="BM132" i="68"/>
  <c r="BK130" i="68"/>
  <c r="AQ413" i="68" a="1"/>
  <c r="AQ413" i="68" s="1"/>
  <c r="AM411" i="68"/>
  <c r="AH445" i="68"/>
  <c r="AJ434" i="68"/>
  <c r="AD429" i="68"/>
  <c r="AA425" i="68"/>
  <c r="AG422" i="68"/>
  <c r="BE134" i="68"/>
  <c r="AJ417" i="68"/>
  <c r="AR415" i="68"/>
  <c r="AN413" i="68"/>
  <c r="AL411" i="68"/>
  <c r="AQ446" i="68" a="1"/>
  <c r="AQ446" i="68" s="1"/>
  <c r="BL148" i="68"/>
  <c r="AR429" i="68"/>
  <c r="BK140" i="68"/>
  <c r="AA423" i="68"/>
  <c r="AM420" i="68"/>
  <c r="X418" i="68"/>
  <c r="BI130" i="68"/>
  <c r="BG128" i="68"/>
  <c r="BM126" i="68"/>
  <c r="BK124" i="68"/>
  <c r="AQ407" i="68" a="1"/>
  <c r="AQ407" i="68" s="1"/>
  <c r="AM405" i="68"/>
  <c r="BE118" i="68"/>
  <c r="AI401" i="68"/>
  <c r="AG399" i="68"/>
  <c r="Y471" i="68"/>
  <c r="AD446" i="68"/>
  <c r="AD928" i="68"/>
  <c r="BL760" i="68"/>
  <c r="BL193" i="68"/>
  <c r="AL485" i="68"/>
  <c r="W534" i="68"/>
  <c r="BK170" i="68"/>
  <c r="BI221" i="68"/>
  <c r="AG453" i="68"/>
  <c r="BO167" i="68"/>
  <c r="AQ458" i="68" a="1"/>
  <c r="AQ458" i="68" s="1"/>
  <c r="Y437" i="68"/>
  <c r="BG162" i="68"/>
  <c r="BF193" i="68"/>
  <c r="BM167" i="68"/>
  <c r="AI448" i="68"/>
  <c r="X426" i="68"/>
  <c r="BL152" i="68"/>
  <c r="BE149" i="68"/>
  <c r="BF146" i="68"/>
  <c r="AB430" i="68"/>
  <c r="Z428" i="68"/>
  <c r="AI424" i="68"/>
  <c r="BF175" i="68"/>
  <c r="BG169" i="68"/>
  <c r="AM452" i="68"/>
  <c r="AQ449" i="68" a="1"/>
  <c r="AQ449" i="68" s="1"/>
  <c r="AG446" i="68"/>
  <c r="W426" i="68"/>
  <c r="BK153" i="68"/>
  <c r="Z493" i="68"/>
  <c r="AB459" i="68"/>
  <c r="AM454" i="68"/>
  <c r="BH165" i="68"/>
  <c r="BM162" i="68"/>
  <c r="BE159" i="68"/>
  <c r="BG156" i="68"/>
  <c r="X440" i="68"/>
  <c r="Z438" i="68"/>
  <c r="X436" i="68"/>
  <c r="BI147" i="68"/>
  <c r="BG145" i="68"/>
  <c r="BM143" i="68"/>
  <c r="BK141" i="68"/>
  <c r="AQ424" i="68" a="1"/>
  <c r="AQ424" i="68" s="1"/>
  <c r="AM422" i="68"/>
  <c r="BE135" i="68"/>
  <c r="AL467" i="68"/>
  <c r="BF151" i="68"/>
  <c r="W433" i="68"/>
  <c r="AF429" i="68"/>
  <c r="AB425" i="68"/>
  <c r="AH422" i="68"/>
  <c r="BF134" i="68"/>
  <c r="BE132" i="68"/>
  <c r="AI415" i="68"/>
  <c r="AG413" i="68"/>
  <c r="AE411" i="68"/>
  <c r="AA443" i="68"/>
  <c r="BF147" i="68"/>
  <c r="BN142" i="68"/>
  <c r="BJ139" i="68"/>
  <c r="BG136" i="68"/>
  <c r="AI419" i="68"/>
  <c r="AB417" i="68"/>
  <c r="AH415" i="68"/>
  <c r="AF413" i="68"/>
  <c r="AD411" i="68"/>
  <c r="X445" i="68"/>
  <c r="AI434" i="68"/>
  <c r="AB429" i="68"/>
  <c r="AK425" i="68"/>
  <c r="BL137" i="68"/>
  <c r="AB420" i="68"/>
  <c r="BK132" i="68"/>
  <c r="AQ415" i="68" a="1"/>
  <c r="AQ415" i="68" s="1"/>
  <c r="AM413" i="68"/>
  <c r="BE126" i="68"/>
  <c r="AI409" i="68"/>
  <c r="AG407" i="68"/>
  <c r="AE405" i="68"/>
  <c r="AK403" i="68"/>
  <c r="AA401" i="68"/>
  <c r="Y399" i="68"/>
  <c r="BK179" i="68"/>
  <c r="BF156" i="68"/>
  <c r="W795" i="68"/>
  <c r="BJ191" i="68"/>
  <c r="AM480" i="68"/>
  <c r="BL195" i="68"/>
  <c r="BM233" i="68"/>
  <c r="BL186" i="68"/>
  <c r="AE451" i="68"/>
  <c r="Z452" i="68"/>
  <c r="AF452" i="68"/>
  <c r="W435" i="68"/>
  <c r="BK161" i="68"/>
  <c r="Z469" i="68"/>
  <c r="BK166" i="68"/>
  <c r="AM447" i="68"/>
  <c r="AD442" i="68"/>
  <c r="AJ438" i="68"/>
  <c r="AK435" i="68"/>
  <c r="AL432" i="68"/>
  <c r="BO143" i="68"/>
  <c r="BE141" i="68"/>
  <c r="AA424" i="68"/>
  <c r="AC460" i="68"/>
  <c r="AE455" i="68"/>
  <c r="Y452" i="68"/>
  <c r="AD449" i="68"/>
  <c r="BF159" i="68"/>
  <c r="AM442" i="68"/>
  <c r="AN439" i="68"/>
  <c r="BF189" i="68"/>
  <c r="BF172" i="68"/>
  <c r="Z454" i="68"/>
  <c r="AI451" i="68"/>
  <c r="AF448" i="68"/>
  <c r="AJ445" i="68"/>
  <c r="AL442" i="68"/>
  <c r="BJ153" i="68"/>
  <c r="BM151" i="68"/>
  <c r="BK149" i="68"/>
  <c r="AQ433" i="68" a="1"/>
  <c r="AQ433" i="68" s="1"/>
  <c r="AM431" i="68"/>
  <c r="BE143" i="68"/>
  <c r="AI427" i="68"/>
  <c r="AG424" i="68"/>
  <c r="AE422" i="68"/>
  <c r="AK420" i="68"/>
  <c r="W456" i="68"/>
  <c r="AM436" i="68"/>
  <c r="BG146" i="68"/>
  <c r="BO142" i="68"/>
  <c r="BL139" i="68"/>
  <c r="X422" i="68"/>
  <c r="AK419" i="68"/>
  <c r="AK417" i="68"/>
  <c r="AA415" i="68"/>
  <c r="Y413" i="68"/>
  <c r="W411" i="68"/>
  <c r="BO154" i="68"/>
  <c r="AH433" i="68"/>
  <c r="AD428" i="68"/>
  <c r="AM424" i="68"/>
  <c r="AJ421" i="68"/>
  <c r="Y419" i="68"/>
  <c r="BO131" i="68"/>
  <c r="Z415" i="68"/>
  <c r="X413" i="68"/>
  <c r="BI125" i="68"/>
  <c r="BJ155" i="68"/>
  <c r="AF433" i="68"/>
  <c r="BM142" i="68"/>
  <c r="Y425" i="68"/>
  <c r="AR422" i="68"/>
  <c r="BN134" i="68"/>
  <c r="AI417" i="68"/>
  <c r="AG415" i="68"/>
  <c r="AE413" i="68"/>
  <c r="AK411" i="68"/>
  <c r="AA409" i="68"/>
  <c r="Y407" i="68"/>
  <c r="W405" i="68"/>
  <c r="AC403" i="68"/>
  <c r="BN115" i="68"/>
  <c r="BL113" i="68"/>
  <c r="AH461" i="68"/>
  <c r="AL439" i="68"/>
  <c r="AC471" i="68"/>
  <c r="AJ426" i="68"/>
  <c r="AM429" i="68"/>
  <c r="AC442" i="68"/>
  <c r="AA442" i="68"/>
  <c r="Y424" i="68"/>
  <c r="BH136" i="68"/>
  <c r="BL141" i="68"/>
  <c r="AQ438" i="68" a="1"/>
  <c r="AQ438" i="68" s="1"/>
  <c r="W413" i="68"/>
  <c r="Y457" i="68"/>
  <c r="AE432" i="68"/>
  <c r="AA429" i="68"/>
  <c r="AJ425" i="68"/>
  <c r="BJ137" i="68"/>
  <c r="AA420" i="68"/>
  <c r="AR417" i="68"/>
  <c r="AN415" i="68"/>
  <c r="AL413" i="68"/>
  <c r="AB411" i="68"/>
  <c r="X447" i="68"/>
  <c r="Z435" i="68"/>
  <c r="AC432" i="68"/>
  <c r="AL429" i="68"/>
  <c r="BG140" i="68"/>
  <c r="AN422" i="68"/>
  <c r="AR419" i="68"/>
  <c r="Y417" i="68"/>
  <c r="W415" i="68"/>
  <c r="AC413" i="68"/>
  <c r="BN125" i="68"/>
  <c r="BL123" i="68"/>
  <c r="BJ121" i="68"/>
  <c r="BH119" i="68"/>
  <c r="BF117" i="68"/>
  <c r="AQ441" i="68" a="1"/>
  <c r="AQ441" i="68" s="1"/>
  <c r="AB433" i="68"/>
  <c r="AM430" i="68"/>
  <c r="BF141" i="68"/>
  <c r="AL422" i="68"/>
  <c r="BJ134" i="68"/>
  <c r="AN417" i="68"/>
  <c r="AL415" i="68"/>
  <c r="AB413" i="68"/>
  <c r="AH411" i="68"/>
  <c r="BE189" i="68"/>
  <c r="AK442" i="68"/>
  <c r="Z433" i="68"/>
  <c r="AK430" i="68"/>
  <c r="BO139" i="68"/>
  <c r="AN421" i="68"/>
  <c r="BM133" i="68"/>
  <c r="BJ131" i="68"/>
  <c r="BH129" i="68"/>
  <c r="BF127" i="68"/>
  <c r="AJ410" i="68"/>
  <c r="AR408" i="68"/>
  <c r="AN406" i="68"/>
  <c r="AL404" i="68"/>
  <c r="AB402" i="68"/>
  <c r="AH400" i="68"/>
  <c r="AF398" i="68"/>
  <c r="BM124" i="68"/>
  <c r="BF121" i="68"/>
  <c r="BN116" i="68"/>
  <c r="AE399" i="68"/>
  <c r="BL111" i="68"/>
  <c r="BJ109" i="68"/>
  <c r="BH107" i="68"/>
  <c r="BF105" i="68"/>
  <c r="AJ388" i="68"/>
  <c r="AR386" i="68"/>
  <c r="AF420" i="68"/>
  <c r="W408" i="68"/>
  <c r="BN118" i="68"/>
  <c r="BG115" i="68"/>
  <c r="AI398" i="68"/>
  <c r="AA396" i="68"/>
  <c r="Y394" i="68"/>
  <c r="W392" i="68"/>
  <c r="AC390" i="68"/>
  <c r="BN102" i="68"/>
  <c r="AL433" i="68"/>
  <c r="BJ128" i="68"/>
  <c r="AG408" i="68"/>
  <c r="AQ404" i="68" a="1"/>
  <c r="AQ404" i="68" s="1"/>
  <c r="BL116" i="68"/>
  <c r="AB399" i="68"/>
  <c r="BJ111" i="68"/>
  <c r="BH109" i="68"/>
  <c r="BF107" i="68"/>
  <c r="AJ390" i="68"/>
  <c r="AR388" i="68"/>
  <c r="AN386" i="68"/>
  <c r="AL384" i="68"/>
  <c r="AB382" i="68"/>
  <c r="AH380" i="68"/>
  <c r="AF378" i="68"/>
  <c r="AD376" i="68"/>
  <c r="BO88" i="68"/>
  <c r="Z372" i="68"/>
  <c r="BL133" i="68"/>
  <c r="BN121" i="68"/>
  <c r="BJ118" i="68"/>
  <c r="AD401" i="68"/>
  <c r="AG398" i="68"/>
  <c r="BL110" i="68"/>
  <c r="BJ108" i="68"/>
  <c r="BH106" i="68"/>
  <c r="BF104" i="68"/>
  <c r="AJ387" i="68"/>
  <c r="BG144" i="68"/>
  <c r="AF409" i="68"/>
  <c r="AC406" i="68"/>
  <c r="AL403" i="68"/>
  <c r="BM115" i="68"/>
  <c r="BE112" i="68"/>
  <c r="AI395" i="68"/>
  <c r="AG393" i="68"/>
  <c r="BH184" i="68"/>
  <c r="AE460" i="68"/>
  <c r="AK427" i="68"/>
  <c r="AF439" i="68"/>
  <c r="AM439" i="68"/>
  <c r="W422" i="68"/>
  <c r="Z419" i="68"/>
  <c r="Z424" i="68"/>
  <c r="AG432" i="68"/>
  <c r="AC411" i="68"/>
  <c r="AG438" i="68"/>
  <c r="BN145" i="68"/>
  <c r="BK142" i="68"/>
  <c r="W425" i="68"/>
  <c r="AQ422" i="68" a="1"/>
  <c r="AQ422" i="68" s="1"/>
  <c r="BM134" i="68"/>
  <c r="AH417" i="68"/>
  <c r="AF415" i="68"/>
  <c r="AD413" i="68"/>
  <c r="BO125" i="68"/>
  <c r="BL157" i="68"/>
  <c r="BE148" i="68"/>
  <c r="BM145" i="68"/>
  <c r="Z429" i="68"/>
  <c r="AI425" i="68"/>
  <c r="AC422" i="68"/>
  <c r="AE419" i="68"/>
  <c r="BL131" i="68"/>
  <c r="BJ129" i="68"/>
  <c r="BH127" i="68"/>
  <c r="BF125" i="68"/>
  <c r="AJ408" i="68"/>
  <c r="AR406" i="68"/>
  <c r="AN404" i="68"/>
  <c r="AL402" i="68"/>
  <c r="W440" i="68"/>
  <c r="BK146" i="68"/>
  <c r="Y430" i="68"/>
  <c r="AH427" i="68"/>
  <c r="AB422" i="68"/>
  <c r="AQ419" i="68" a="1"/>
  <c r="AQ419" i="68" s="1"/>
  <c r="AF417" i="68"/>
  <c r="AD415" i="68"/>
  <c r="BO127" i="68"/>
  <c r="Z411" i="68"/>
  <c r="AA473" i="68"/>
  <c r="AD441" i="68"/>
  <c r="BJ146" i="68"/>
  <c r="X430" i="68"/>
  <c r="AE424" i="68"/>
  <c r="AC421" i="68"/>
  <c r="AJ418" i="68"/>
  <c r="AR416" i="68"/>
  <c r="AN414" i="68"/>
  <c r="AL412" i="68"/>
  <c r="AB410" i="68"/>
  <c r="AH408" i="68"/>
  <c r="AF406" i="68"/>
  <c r="AD404" i="68"/>
  <c r="BO116" i="68"/>
  <c r="Z400" i="68"/>
  <c r="X398" i="68"/>
  <c r="AL409" i="68"/>
  <c r="AI406" i="68"/>
  <c r="AH401" i="68"/>
  <c r="BF113" i="68"/>
  <c r="AJ396" i="68"/>
  <c r="AR394" i="68"/>
  <c r="AN392" i="68"/>
  <c r="AL390" i="68"/>
  <c r="AB388" i="68"/>
  <c r="AR426" i="68"/>
  <c r="BO129" i="68"/>
  <c r="BF122" i="68"/>
  <c r="AR403" i="68"/>
  <c r="AJ400" i="68"/>
  <c r="Y398" i="68"/>
  <c r="BN110" i="68"/>
  <c r="BL108" i="68"/>
  <c r="BJ106" i="68"/>
  <c r="BH104" i="68"/>
  <c r="BF102" i="68"/>
  <c r="Y432" i="68"/>
  <c r="BM127" i="68"/>
  <c r="AF407" i="68"/>
  <c r="AB404" i="68"/>
  <c r="AR401" i="68"/>
  <c r="BN113" i="68"/>
  <c r="AR396" i="68"/>
  <c r="AN394" i="68"/>
  <c r="AL392" i="68"/>
  <c r="AB390" i="68"/>
  <c r="AH388" i="68"/>
  <c r="AF386" i="68"/>
  <c r="AD384" i="68"/>
  <c r="BO96" i="68"/>
  <c r="Z380" i="68"/>
  <c r="X378" i="68"/>
  <c r="BI90" i="68"/>
  <c r="BG88" i="68"/>
  <c r="BM86" i="68"/>
  <c r="BF132" i="68"/>
  <c r="AD406" i="68"/>
  <c r="AM403" i="68"/>
  <c r="BO115" i="68"/>
  <c r="BF112" i="68"/>
  <c r="AJ395" i="68"/>
  <c r="AR393" i="68"/>
  <c r="AN391" i="68"/>
  <c r="AL389" i="68"/>
  <c r="AB387" i="68"/>
  <c r="AG428" i="68"/>
  <c r="BO123" i="68"/>
  <c r="BJ120" i="68"/>
  <c r="X403" i="68"/>
  <c r="AF400" i="68"/>
  <c r="AK397" i="68"/>
  <c r="AA395" i="68"/>
  <c r="Y393" i="68"/>
  <c r="BO178" i="68"/>
  <c r="AN452" i="68"/>
  <c r="BN138" i="68"/>
  <c r="BJ188" i="68"/>
  <c r="BE151" i="68"/>
  <c r="AC420" i="68"/>
  <c r="AC417" i="68"/>
  <c r="Y421" i="68"/>
  <c r="AQ428" i="68" a="1"/>
  <c r="AQ428" i="68" s="1"/>
  <c r="BN123" i="68"/>
  <c r="AB435" i="68"/>
  <c r="AD431" i="68"/>
  <c r="AM428" i="68"/>
  <c r="BG139" i="68"/>
  <c r="AD422" i="68"/>
  <c r="AG419" i="68"/>
  <c r="Z417" i="68"/>
  <c r="X415" i="68"/>
  <c r="BI127" i="68"/>
  <c r="BG125" i="68"/>
  <c r="AG440" i="68"/>
  <c r="AC434" i="68"/>
  <c r="AR431" i="68"/>
  <c r="BI142" i="68"/>
  <c r="BF139" i="68"/>
  <c r="BM136" i="68"/>
  <c r="BF133" i="68"/>
  <c r="AJ416" i="68"/>
  <c r="AR414" i="68"/>
  <c r="AN412" i="68"/>
  <c r="AL410" i="68"/>
  <c r="AB408" i="68"/>
  <c r="AH406" i="68"/>
  <c r="AF404" i="68"/>
  <c r="AD402" i="68"/>
  <c r="AD437" i="68"/>
  <c r="AQ432" i="68" a="1"/>
  <c r="AQ432" i="68" s="1"/>
  <c r="BJ143" i="68"/>
  <c r="BE140" i="68"/>
  <c r="BL136" i="68"/>
  <c r="AD419" i="68"/>
  <c r="X417" i="68"/>
  <c r="BI129" i="68"/>
  <c r="BG127" i="68"/>
  <c r="BM125" i="68"/>
  <c r="AB462" i="68"/>
  <c r="AB437" i="68"/>
  <c r="AM432" i="68"/>
  <c r="BH143" i="68"/>
  <c r="BO138" i="68"/>
  <c r="BO135" i="68"/>
  <c r="AB418" i="68"/>
  <c r="AH416" i="68"/>
  <c r="AF414" i="68"/>
  <c r="AD412" i="68"/>
  <c r="BO124" i="68"/>
  <c r="Z408" i="68"/>
  <c r="X406" i="68"/>
  <c r="BI118" i="68"/>
  <c r="BG116" i="68"/>
  <c r="BM114" i="68"/>
  <c r="BK112" i="68"/>
  <c r="Z409" i="68"/>
  <c r="AG405" i="68"/>
  <c r="X401" i="68"/>
  <c r="AK398" i="68"/>
  <c r="AB396" i="68"/>
  <c r="AH394" i="68"/>
  <c r="AF392" i="68"/>
  <c r="AD390" i="68"/>
  <c r="BO102" i="68"/>
  <c r="AQ436" i="68" a="1"/>
  <c r="AQ436" i="68" s="1"/>
  <c r="AA410" i="68"/>
  <c r="AH407" i="68"/>
  <c r="AD403" i="68"/>
  <c r="Y400" i="68"/>
  <c r="BI112" i="68"/>
  <c r="BF110" i="68"/>
  <c r="AJ393" i="68"/>
  <c r="AR391" i="68"/>
  <c r="AN389" i="68"/>
  <c r="AL387" i="68"/>
  <c r="BN139" i="68"/>
  <c r="BH126" i="68"/>
  <c r="BO121" i="68"/>
  <c r="BL118" i="68"/>
  <c r="AF401" i="68"/>
  <c r="AH398" i="68"/>
  <c r="AH396" i="68"/>
  <c r="AF394" i="68"/>
  <c r="AD392" i="68"/>
  <c r="BO104" i="68"/>
  <c r="Z388" i="68"/>
  <c r="X386" i="68"/>
  <c r="BI98" i="68"/>
  <c r="BG96" i="68"/>
  <c r="BM94" i="68"/>
  <c r="BK92" i="68"/>
  <c r="AQ375" i="68" a="1"/>
  <c r="AQ375" i="68" s="1"/>
  <c r="AM373" i="68"/>
  <c r="W450" i="68"/>
  <c r="BE127" i="68"/>
  <c r="BL120" i="68"/>
  <c r="Z403" i="68"/>
  <c r="AG400" i="68"/>
  <c r="AL397" i="68"/>
  <c r="AB395" i="68"/>
  <c r="AH393" i="68"/>
  <c r="AF391" i="68"/>
  <c r="AD389" i="68"/>
  <c r="BO101" i="68"/>
  <c r="BO140" i="68"/>
  <c r="AE408" i="68"/>
  <c r="AN405" i="68"/>
  <c r="BI117" i="68"/>
  <c r="BG114" i="68"/>
  <c r="AC397" i="68"/>
  <c r="BN109" i="68"/>
  <c r="BL107" i="68"/>
  <c r="BM175" i="68"/>
  <c r="AB447" i="68"/>
  <c r="AI459" i="68"/>
  <c r="AD458" i="68"/>
  <c r="AI435" i="68"/>
  <c r="BI168" i="68"/>
  <c r="BN129" i="68"/>
  <c r="BI133" i="68"/>
  <c r="BH139" i="68"/>
  <c r="BL121" i="68"/>
  <c r="BG148" i="68"/>
  <c r="BM144" i="68"/>
  <c r="AA428" i="68"/>
  <c r="AJ424" i="68"/>
  <c r="BO136" i="68"/>
  <c r="BG133" i="68"/>
  <c r="BM131" i="68"/>
  <c r="BK129" i="68"/>
  <c r="AQ412" i="68" a="1"/>
  <c r="AQ412" i="68" s="1"/>
  <c r="AM410" i="68"/>
  <c r="AD439" i="68"/>
  <c r="BN147" i="68"/>
  <c r="AC431" i="68"/>
  <c r="AL428" i="68"/>
  <c r="AH424" i="68"/>
  <c r="AF421" i="68"/>
  <c r="AL418" i="68"/>
  <c r="AB416" i="68"/>
  <c r="AH414" i="68"/>
  <c r="AF412" i="68"/>
  <c r="AD410" i="68"/>
  <c r="BO122" i="68"/>
  <c r="Z406" i="68"/>
  <c r="X404" i="68"/>
  <c r="X455" i="68"/>
  <c r="Y436" i="68"/>
  <c r="AA432" i="68"/>
  <c r="AJ429" i="68"/>
  <c r="AG425" i="68"/>
  <c r="AQ421" i="68" a="1"/>
  <c r="AQ421" i="68" s="1"/>
  <c r="BN133" i="68"/>
  <c r="BK131" i="68"/>
  <c r="AQ414" i="68" a="1"/>
  <c r="AQ414" i="68" s="1"/>
  <c r="AM412" i="68"/>
  <c r="BE125" i="68"/>
  <c r="Y458" i="68"/>
  <c r="W436" i="68"/>
  <c r="Z432" i="68"/>
  <c r="AI429" i="68"/>
  <c r="AG423" i="68"/>
  <c r="AH420" i="68"/>
  <c r="BO132" i="68"/>
  <c r="Z416" i="68"/>
  <c r="X414" i="68"/>
  <c r="BI126" i="68"/>
  <c r="BG124" i="68"/>
  <c r="BM122" i="68"/>
  <c r="BK120" i="68"/>
  <c r="AQ403" i="68" a="1"/>
  <c r="AQ403" i="68" s="1"/>
  <c r="AM401" i="68"/>
  <c r="BE114" i="68"/>
  <c r="AK431" i="68"/>
  <c r="BH123" i="68"/>
  <c r="AE404" i="68"/>
  <c r="BH115" i="68"/>
  <c r="Z398" i="68"/>
  <c r="BO110" i="68"/>
  <c r="Z394" i="68"/>
  <c r="X392" i="68"/>
  <c r="BI104" i="68"/>
  <c r="BG102" i="68"/>
  <c r="AK432" i="68"/>
  <c r="BL124" i="68"/>
  <c r="BE121" i="68"/>
  <c r="BM117" i="68"/>
  <c r="BK114" i="68"/>
  <c r="AN397" i="68"/>
  <c r="AL395" i="68"/>
  <c r="AB393" i="68"/>
  <c r="AH391" i="68"/>
  <c r="AF389" i="68"/>
  <c r="AD387" i="68"/>
  <c r="AM421" i="68"/>
  <c r="BK125" i="68"/>
  <c r="AE406" i="68"/>
  <c r="AN403" i="68"/>
  <c r="BE115" i="68"/>
  <c r="W398" i="68"/>
  <c r="Z396" i="68"/>
  <c r="X394" i="68"/>
  <c r="BI106" i="68"/>
  <c r="BG104" i="68"/>
  <c r="BM102" i="68"/>
  <c r="BK100" i="68"/>
  <c r="AQ383" i="68" a="1"/>
  <c r="AQ383" i="68" s="1"/>
  <c r="AM381" i="68"/>
  <c r="BE94" i="68"/>
  <c r="AI377" i="68"/>
  <c r="AG375" i="68"/>
  <c r="AE373" i="68"/>
  <c r="AM434" i="68"/>
  <c r="Y410" i="68"/>
  <c r="AQ405" i="68" a="1"/>
  <c r="AQ405" i="68" s="1"/>
  <c r="BJ117" i="68"/>
  <c r="W400" i="68"/>
  <c r="AD397" i="68"/>
  <c r="BO109" i="68"/>
  <c r="Z393" i="68"/>
  <c r="X391" i="68"/>
  <c r="BI103" i="68"/>
  <c r="BG101" i="68"/>
  <c r="AR423" i="68"/>
  <c r="BN122" i="68"/>
  <c r="Z405" i="68"/>
  <c r="AK402" i="68"/>
  <c r="AJ399" i="68"/>
  <c r="BH111" i="68"/>
  <c r="BF109" i="68"/>
  <c r="AJ392" i="68"/>
  <c r="BH186" i="68"/>
  <c r="BN155" i="68"/>
  <c r="BK168" i="68"/>
  <c r="BJ167" i="68"/>
  <c r="AG433" i="68"/>
  <c r="AJ435" i="68"/>
  <c r="BL127" i="68"/>
  <c r="BG131" i="68"/>
  <c r="AF422" i="68"/>
  <c r="BJ119" i="68"/>
  <c r="AE434" i="68"/>
  <c r="AQ430" i="68" a="1"/>
  <c r="AQ430" i="68" s="1"/>
  <c r="BI141" i="68"/>
  <c r="W424" i="68"/>
  <c r="AG421" i="68"/>
  <c r="AM418" i="68"/>
  <c r="BE131" i="68"/>
  <c r="AI414" i="68"/>
  <c r="AG412" i="68"/>
  <c r="AE410" i="68"/>
  <c r="Y438" i="68"/>
  <c r="AR433" i="68"/>
  <c r="BK144" i="68"/>
  <c r="Y428" i="68"/>
  <c r="BE138" i="68"/>
  <c r="BG135" i="68"/>
  <c r="AD418" i="68"/>
  <c r="BO130" i="68"/>
  <c r="Z414" i="68"/>
  <c r="X412" i="68"/>
  <c r="BI124" i="68"/>
  <c r="BG122" i="68"/>
  <c r="BM120" i="68"/>
  <c r="BK118" i="68"/>
  <c r="BF165" i="68"/>
  <c r="Y435" i="68"/>
  <c r="BL145" i="68"/>
  <c r="X429" i="68"/>
  <c r="AF424" i="68"/>
  <c r="AE421" i="68"/>
  <c r="BE133" i="68"/>
  <c r="AI416" i="68"/>
  <c r="AG414" i="68"/>
  <c r="AE412" i="68"/>
  <c r="AK410" i="68"/>
  <c r="BG166" i="68"/>
  <c r="AR435" i="68"/>
  <c r="BJ145" i="68"/>
  <c r="BF142" i="68"/>
  <c r="BF137" i="68"/>
  <c r="W420" i="68"/>
  <c r="BG132" i="68"/>
  <c r="BM130" i="68"/>
  <c r="BK128" i="68"/>
  <c r="AQ411" i="68" a="1"/>
  <c r="AQ411" i="68" s="1"/>
  <c r="AM409" i="68"/>
  <c r="BE122" i="68"/>
  <c r="AI405" i="68"/>
  <c r="AG403" i="68"/>
  <c r="AE401" i="68"/>
  <c r="AK399" i="68"/>
  <c r="W430" i="68"/>
  <c r="AK408" i="68"/>
  <c r="BO118" i="68"/>
  <c r="AK400" i="68"/>
  <c r="BJ112" i="68"/>
  <c r="BG110" i="68"/>
  <c r="BM108" i="68"/>
  <c r="BK106" i="68"/>
  <c r="AQ389" i="68" a="1"/>
  <c r="AQ389" i="68" s="1"/>
  <c r="AM387" i="68"/>
  <c r="X431" i="68"/>
  <c r="AK409" i="68"/>
  <c r="AG406" i="68"/>
  <c r="AR402" i="68"/>
  <c r="AN399" i="68"/>
  <c r="AF397" i="68"/>
  <c r="AD395" i="68"/>
  <c r="BO107" i="68"/>
  <c r="Z391" i="68"/>
  <c r="X389" i="68"/>
  <c r="BI101" i="68"/>
  <c r="BN132" i="68"/>
  <c r="Z410" i="68"/>
  <c r="BN120" i="68"/>
  <c r="AB403" i="68"/>
  <c r="AI400" i="68"/>
  <c r="BH112" i="68"/>
  <c r="BM110" i="68"/>
  <c r="BK108" i="68"/>
  <c r="AQ391" i="68" a="1"/>
  <c r="AQ391" i="68" s="1"/>
  <c r="AM389" i="68"/>
  <c r="BE102" i="68"/>
  <c r="AI385" i="68"/>
  <c r="AG383" i="68"/>
  <c r="AE381" i="68"/>
  <c r="AK379" i="68"/>
  <c r="AA377" i="68"/>
  <c r="Y375" i="68"/>
  <c r="W373" i="68"/>
  <c r="X433" i="68"/>
  <c r="BF124" i="68"/>
  <c r="AB405" i="68"/>
  <c r="AM402" i="68"/>
  <c r="BH114" i="68"/>
  <c r="BI111" i="68"/>
  <c r="BG109" i="68"/>
  <c r="BM107" i="68"/>
  <c r="BK105" i="68"/>
  <c r="AQ388" i="68" a="1"/>
  <c r="AQ388" i="68" s="1"/>
  <c r="AM386" i="68"/>
  <c r="Y422" i="68"/>
  <c r="AR407" i="68"/>
  <c r="BK119" i="68"/>
  <c r="Y402" i="68"/>
  <c r="Z399" i="68"/>
  <c r="AN396" i="68"/>
  <c r="AL394" i="68"/>
  <c r="AB392" i="68"/>
  <c r="AR826" i="68"/>
  <c r="BG159" i="68"/>
  <c r="AB438" i="68"/>
  <c r="BJ165" i="68"/>
  <c r="BF164" i="68"/>
  <c r="AE431" i="68"/>
  <c r="AI432" i="68"/>
  <c r="BJ125" i="68"/>
  <c r="BM129" i="68"/>
  <c r="AH419" i="68"/>
  <c r="BH117" i="68"/>
  <c r="BO147" i="68"/>
  <c r="AC430" i="68"/>
  <c r="AL427" i="68"/>
  <c r="BG138" i="68"/>
  <c r="W421" i="68"/>
  <c r="AE418" i="68"/>
  <c r="AK416" i="68"/>
  <c r="AA414" i="68"/>
  <c r="Y412" i="68"/>
  <c r="BM191" i="68"/>
  <c r="AJ437" i="68"/>
  <c r="AD433" i="68"/>
  <c r="AN430" i="68"/>
  <c r="BH141" i="68"/>
  <c r="AI423" i="68"/>
  <c r="AJ420" i="68"/>
  <c r="BI132" i="68"/>
  <c r="BG130" i="68"/>
  <c r="BM128" i="68"/>
  <c r="BK126" i="68"/>
  <c r="AQ409" i="68" a="1"/>
  <c r="AQ409" i="68" s="1"/>
  <c r="AM407" i="68"/>
  <c r="BE120" i="68"/>
  <c r="AI403" i="68"/>
  <c r="AL449" i="68"/>
  <c r="AB434" i="68"/>
  <c r="AN431" i="68"/>
  <c r="BG142" i="68"/>
  <c r="AH423" i="68"/>
  <c r="BF135" i="68"/>
  <c r="AK418" i="68"/>
  <c r="AA416" i="68"/>
  <c r="Y414" i="68"/>
  <c r="W412" i="68"/>
  <c r="AC410" i="68"/>
  <c r="AH450" i="68"/>
  <c r="AA434" i="68"/>
  <c r="AL431" i="68"/>
  <c r="AI428" i="68"/>
  <c r="AK422" i="68"/>
  <c r="BI134" i="68"/>
  <c r="AM417" i="68"/>
  <c r="BE130" i="68"/>
  <c r="AI413" i="68"/>
  <c r="AG411" i="68"/>
  <c r="AE409" i="68"/>
  <c r="AK407" i="68"/>
  <c r="AA405" i="68"/>
  <c r="Y403" i="68"/>
  <c r="W401" i="68"/>
  <c r="AC399" i="68"/>
  <c r="BE137" i="68"/>
  <c r="X408" i="68"/>
  <c r="AE403" i="68"/>
  <c r="AA400" i="68"/>
  <c r="AQ397" i="68" a="1"/>
  <c r="AQ397" i="68" s="1"/>
  <c r="AM395" i="68"/>
  <c r="BE108" i="68"/>
  <c r="AI391" i="68"/>
  <c r="AG389" i="68"/>
  <c r="AE387" i="68"/>
  <c r="BE142" i="68"/>
  <c r="X409" i="68"/>
  <c r="AF405" i="68"/>
  <c r="AC402" i="68"/>
  <c r="AD399" i="68"/>
  <c r="X397" i="68"/>
  <c r="BI109" i="68"/>
  <c r="BG107" i="68"/>
  <c r="BM105" i="68"/>
  <c r="BK103" i="68"/>
  <c r="AQ386" i="68" a="1"/>
  <c r="AQ386" i="68" s="1"/>
  <c r="BI131" i="68"/>
  <c r="BJ124" i="68"/>
  <c r="AR405" i="68"/>
  <c r="BK117" i="68"/>
  <c r="X400" i="68"/>
  <c r="AM397" i="68"/>
  <c r="BE110" i="68"/>
  <c r="AI393" i="68"/>
  <c r="AG391" i="68"/>
  <c r="AE389" i="68"/>
  <c r="AK387" i="68"/>
  <c r="AA385" i="68"/>
  <c r="Y383" i="68"/>
  <c r="W381" i="68"/>
  <c r="AC379" i="68"/>
  <c r="BN91" i="68"/>
  <c r="BL89" i="68"/>
  <c r="BJ87" i="68"/>
  <c r="BF143" i="68"/>
  <c r="AH409" i="68"/>
  <c r="BL119" i="68"/>
  <c r="Z402" i="68"/>
  <c r="AL399" i="68"/>
  <c r="AQ396" i="68" a="1"/>
  <c r="AQ396" i="68" s="1"/>
  <c r="AM394" i="68"/>
  <c r="BE107" i="68"/>
  <c r="AI390" i="68"/>
  <c r="AG388" i="68"/>
  <c r="AE386" i="68"/>
  <c r="BG134" i="68"/>
  <c r="AB407" i="68"/>
  <c r="AK404" i="68"/>
  <c r="BI116" i="68"/>
  <c r="BK113" i="68"/>
  <c r="AF396" i="68"/>
  <c r="AD394" i="68"/>
  <c r="AB788" i="68"/>
  <c r="BN156" i="68"/>
  <c r="BH148" i="68"/>
  <c r="BO162" i="68"/>
  <c r="BG161" i="68"/>
  <c r="AK429" i="68"/>
  <c r="AE428" i="68"/>
  <c r="BO150" i="68"/>
  <c r="BK127" i="68"/>
  <c r="AA417" i="68"/>
  <c r="BF115" i="68"/>
  <c r="AE433" i="68"/>
  <c r="BL143" i="68"/>
  <c r="Y427" i="68"/>
  <c r="AK423" i="68"/>
  <c r="BH135" i="68"/>
  <c r="W418" i="68"/>
  <c r="AC416" i="68"/>
  <c r="BN128" i="68"/>
  <c r="BL126" i="68"/>
  <c r="Y454" i="68"/>
  <c r="BF150" i="68"/>
  <c r="BM146" i="68"/>
  <c r="AA430" i="68"/>
  <c r="AJ427" i="68"/>
  <c r="Y423" i="68"/>
  <c r="Z420" i="68"/>
  <c r="AQ417" i="68" a="1"/>
  <c r="AQ417" i="68" s="1"/>
  <c r="AM415" i="68"/>
  <c r="BE128" i="68"/>
  <c r="AI411" i="68"/>
  <c r="AG409" i="68"/>
  <c r="AE407" i="68"/>
  <c r="AK405" i="68"/>
  <c r="AA403" i="68"/>
  <c r="AE448" i="68"/>
  <c r="BL147" i="68"/>
  <c r="AB431" i="68"/>
  <c r="AK428" i="68"/>
  <c r="W423" i="68"/>
  <c r="AI420" i="68"/>
  <c r="AC418" i="68"/>
  <c r="BN130" i="68"/>
  <c r="BL128" i="68"/>
  <c r="BJ126" i="68"/>
  <c r="BH124" i="68"/>
  <c r="AB449" i="68"/>
  <c r="BJ147" i="68"/>
  <c r="Z431" i="68"/>
  <c r="AG427" i="68"/>
  <c r="Z422" i="68"/>
  <c r="AM419" i="68"/>
  <c r="AE417" i="68"/>
  <c r="AK415" i="68"/>
  <c r="AA413" i="68"/>
  <c r="Y411" i="68"/>
  <c r="W409" i="68"/>
  <c r="AC407" i="68"/>
  <c r="BN119" i="68"/>
  <c r="BL117" i="68"/>
  <c r="BJ115" i="68"/>
  <c r="BH113" i="68"/>
  <c r="AA419" i="68"/>
  <c r="BH122" i="68"/>
  <c r="BO117" i="68"/>
  <c r="BL114" i="68"/>
  <c r="AG397" i="68"/>
  <c r="AE395" i="68"/>
  <c r="AK393" i="68"/>
  <c r="AA391" i="68"/>
  <c r="Y389" i="68"/>
  <c r="W387" i="68"/>
  <c r="AF427" i="68"/>
  <c r="BG123" i="68"/>
  <c r="BO119" i="68"/>
  <c r="BM116" i="68"/>
  <c r="BO113" i="68"/>
  <c r="BK111" i="68"/>
  <c r="AQ394" i="68" a="1"/>
  <c r="AQ394" i="68" s="1"/>
  <c r="AM392" i="68"/>
  <c r="BE105" i="68"/>
  <c r="AI388" i="68"/>
  <c r="BJ160" i="68"/>
  <c r="BL130" i="68"/>
  <c r="AJ409" i="68"/>
  <c r="Z445" i="68"/>
  <c r="BO146" i="68"/>
  <c r="AJ411" i="68"/>
  <c r="AG417" i="68"/>
  <c r="BH158" i="68"/>
  <c r="AJ413" i="68"/>
  <c r="AC419" i="68"/>
  <c r="AJ402" i="68"/>
  <c r="W395" i="68"/>
  <c r="AG401" i="68"/>
  <c r="BG129" i="68"/>
  <c r="AE397" i="68"/>
  <c r="W389" i="68"/>
  <c r="BJ95" i="68"/>
  <c r="AR372" i="68"/>
  <c r="BJ116" i="68"/>
  <c r="AK392" i="68"/>
  <c r="W410" i="68"/>
  <c r="AR398" i="68"/>
  <c r="AM391" i="68"/>
  <c r="BE104" i="68"/>
  <c r="AI387" i="68"/>
  <c r="AG385" i="68"/>
  <c r="AE383" i="68"/>
  <c r="AK381" i="68"/>
  <c r="AA379" i="68"/>
  <c r="Y377" i="68"/>
  <c r="AJ415" i="68"/>
  <c r="AC408" i="68"/>
  <c r="AL405" i="68"/>
  <c r="BG117" i="68"/>
  <c r="AE400" i="68"/>
  <c r="AJ397" i="68"/>
  <c r="AR395" i="68"/>
  <c r="AN393" i="68"/>
  <c r="AL391" i="68"/>
  <c r="AB389" i="68"/>
  <c r="AH387" i="68"/>
  <c r="AD424" i="68"/>
  <c r="AK412" i="68"/>
  <c r="AL407" i="68"/>
  <c r="BG119" i="68"/>
  <c r="Z401" i="68"/>
  <c r="AM398" i="68"/>
  <c r="AD396" i="68"/>
  <c r="BO108" i="68"/>
  <c r="Z392" i="68"/>
  <c r="X390" i="68"/>
  <c r="BI102" i="68"/>
  <c r="BG100" i="68"/>
  <c r="BM98" i="68"/>
  <c r="BK96" i="68"/>
  <c r="AQ379" i="68" a="1"/>
  <c r="AQ379" i="68" s="1"/>
  <c r="AM377" i="68"/>
  <c r="BE90" i="68"/>
  <c r="AI373" i="68"/>
  <c r="AC412" i="68"/>
  <c r="AC385" i="68"/>
  <c r="AL382" i="68"/>
  <c r="AH379" i="68"/>
  <c r="Z375" i="68"/>
  <c r="AM372" i="68"/>
  <c r="AE370" i="68"/>
  <c r="AK356" i="68"/>
  <c r="AA367" i="68"/>
  <c r="Y366" i="68"/>
  <c r="W364" i="68"/>
  <c r="BI107" i="68"/>
  <c r="BL100" i="68"/>
  <c r="X383" i="68"/>
  <c r="AF379" i="68"/>
  <c r="BJ89" i="68"/>
  <c r="AA372" i="68"/>
  <c r="BI84" i="68"/>
  <c r="BG82" i="68"/>
  <c r="BM80" i="68"/>
  <c r="BK78" i="68"/>
  <c r="AQ363" i="68" a="1"/>
  <c r="AQ363" i="68" s="1"/>
  <c r="BH110" i="68"/>
  <c r="BH99" i="68"/>
  <c r="AE380" i="68"/>
  <c r="AQ376" i="68" a="1"/>
  <c r="AQ376" i="68" s="1"/>
  <c r="BM88" i="68"/>
  <c r="Z371" i="68"/>
  <c r="X369" i="68"/>
  <c r="BI81" i="68"/>
  <c r="BG79" i="68"/>
  <c r="BM77" i="68"/>
  <c r="BK75" i="68"/>
  <c r="AQ362" i="68" a="1"/>
  <c r="AQ362" i="68" s="1"/>
  <c r="AM360" i="68"/>
  <c r="BE69" i="68"/>
  <c r="AI355" i="68"/>
  <c r="AG353" i="68"/>
  <c r="AE351" i="68"/>
  <c r="AK349" i="68"/>
  <c r="AA347" i="68"/>
  <c r="BG113" i="68"/>
  <c r="W384" i="68"/>
  <c r="BN94" i="68"/>
  <c r="AC377" i="68"/>
  <c r="AA374" i="68"/>
  <c r="AQ371" i="68" a="1"/>
  <c r="AQ371" i="68" s="1"/>
  <c r="AM369" i="68"/>
  <c r="BE82" i="68"/>
  <c r="AI539" i="68"/>
  <c r="AG365" i="68"/>
  <c r="AE363" i="68"/>
  <c r="AM390" i="68"/>
  <c r="AG384" i="68"/>
  <c r="AQ380" i="68" a="1"/>
  <c r="AQ380" i="68" s="1"/>
  <c r="BL92" i="68"/>
  <c r="AE375" i="68"/>
  <c r="AG372" i="68"/>
  <c r="AA370" i="68"/>
  <c r="Y356" i="68"/>
  <c r="W367" i="68"/>
  <c r="AC366" i="68"/>
  <c r="BN76" i="68"/>
  <c r="BL74" i="68"/>
  <c r="BJ72" i="68"/>
  <c r="BH70" i="68"/>
  <c r="BF68" i="68"/>
  <c r="AJ354" i="68"/>
  <c r="AR352" i="68"/>
  <c r="AI394" i="68"/>
  <c r="AI386" i="68"/>
  <c r="AQ381" i="68" a="1"/>
  <c r="AQ381" i="68" s="1"/>
  <c r="BJ93" i="68"/>
  <c r="Y376" i="68"/>
  <c r="BI88" i="68"/>
  <c r="W371" i="68"/>
  <c r="AC369" i="68"/>
  <c r="BN81" i="68"/>
  <c r="BL79" i="68"/>
  <c r="W406" i="68"/>
  <c r="Y392" i="68"/>
  <c r="AE384" i="68"/>
  <c r="AN381" i="68"/>
  <c r="BI93" i="68"/>
  <c r="X376" i="68"/>
  <c r="AL373" i="68"/>
  <c r="BI85" i="68"/>
  <c r="BG83" i="68"/>
  <c r="BM81" i="68"/>
  <c r="BK79" i="68"/>
  <c r="AQ364" i="68" a="1"/>
  <c r="AQ364" i="68" s="1"/>
  <c r="AM538" i="68"/>
  <c r="BE73" i="68"/>
  <c r="AI360" i="68"/>
  <c r="AG358" i="68"/>
  <c r="AE355" i="68"/>
  <c r="AK353" i="68"/>
  <c r="AA351" i="68"/>
  <c r="Y349" i="68"/>
  <c r="W347" i="68"/>
  <c r="BI82" i="68"/>
  <c r="AA363" i="68"/>
  <c r="AJ362" i="68"/>
  <c r="AG359" i="68"/>
  <c r="AB353" i="68"/>
  <c r="AK350" i="68"/>
  <c r="BJ59" i="68"/>
  <c r="AN345" i="68"/>
  <c r="AL341" i="68"/>
  <c r="AB340" i="68"/>
  <c r="AH338" i="68"/>
  <c r="AF343" i="68"/>
  <c r="AD335" i="68"/>
  <c r="AL375" i="68"/>
  <c r="Y445" i="68"/>
  <c r="AN429" i="68"/>
  <c r="AQ448" i="68" a="1"/>
  <c r="AQ448" i="68" s="1"/>
  <c r="AE415" i="68"/>
  <c r="AN433" i="68"/>
  <c r="AR411" i="68"/>
  <c r="W417" i="68"/>
  <c r="AR400" i="68"/>
  <c r="AC393" i="68"/>
  <c r="BE113" i="68"/>
  <c r="BE123" i="68"/>
  <c r="W397" i="68"/>
  <c r="BJ103" i="68"/>
  <c r="AR380" i="68"/>
  <c r="AH372" i="68"/>
  <c r="AQ401" i="68" a="1"/>
  <c r="AQ401" i="68" s="1"/>
  <c r="AC392" i="68"/>
  <c r="BE124" i="68"/>
  <c r="AE398" i="68"/>
  <c r="AE391" i="68"/>
  <c r="AK389" i="68"/>
  <c r="AA387" i="68"/>
  <c r="Y385" i="68"/>
  <c r="W383" i="68"/>
  <c r="AC381" i="68"/>
  <c r="BN93" i="68"/>
  <c r="BL91" i="68"/>
  <c r="AM414" i="68"/>
  <c r="BL122" i="68"/>
  <c r="Y405" i="68"/>
  <c r="AI402" i="68"/>
  <c r="BF114" i="68"/>
  <c r="AB397" i="68"/>
  <c r="AH395" i="68"/>
  <c r="AF393" i="68"/>
  <c r="AD391" i="68"/>
  <c r="BO103" i="68"/>
  <c r="Z387" i="68"/>
  <c r="BN135" i="68"/>
  <c r="AF411" i="68"/>
  <c r="Z407" i="68"/>
  <c r="AI404" i="68"/>
  <c r="BK115" i="68"/>
  <c r="AC398" i="68"/>
  <c r="BI110" i="68"/>
  <c r="BG108" i="68"/>
  <c r="BM106" i="68"/>
  <c r="BK104" i="68"/>
  <c r="AQ387" i="68" a="1"/>
  <c r="AQ387" i="68" s="1"/>
  <c r="AM385" i="68"/>
  <c r="BE98" i="68"/>
  <c r="AI381" i="68"/>
  <c r="AG379" i="68"/>
  <c r="AE377" i="68"/>
  <c r="AK375" i="68"/>
  <c r="AA373" i="68"/>
  <c r="AR409" i="68"/>
  <c r="BK99" i="68"/>
  <c r="Y382" i="68"/>
  <c r="BE93" i="68"/>
  <c r="BK89" i="68"/>
  <c r="AB372" i="68"/>
  <c r="W370" i="68"/>
  <c r="AC356" i="68"/>
  <c r="BN80" i="68"/>
  <c r="BL78" i="68"/>
  <c r="BJ76" i="68"/>
  <c r="BL106" i="68"/>
  <c r="AN385" i="68"/>
  <c r="BG97" i="68"/>
  <c r="AG378" i="68"/>
  <c r="AQ374" i="68" a="1"/>
  <c r="AQ374" i="68" s="1"/>
  <c r="BL86" i="68"/>
  <c r="AQ369" i="68" a="1"/>
  <c r="AQ369" i="68" s="1"/>
  <c r="AM368" i="68"/>
  <c r="BE80" i="68"/>
  <c r="AI365" i="68"/>
  <c r="AH410" i="68"/>
  <c r="BK109" i="68"/>
  <c r="AK384" i="68"/>
  <c r="BO94" i="68"/>
  <c r="AC376" i="68"/>
  <c r="AG373" i="68"/>
  <c r="BM85" i="68"/>
  <c r="BK83" i="68"/>
  <c r="AQ367" i="68" a="1"/>
  <c r="AQ367" i="68" s="1"/>
  <c r="AM366" i="68"/>
  <c r="BE77" i="68"/>
  <c r="AI538" i="68"/>
  <c r="AG362" i="68"/>
  <c r="AE360" i="68"/>
  <c r="AK358" i="68"/>
  <c r="AA355" i="68"/>
  <c r="Y353" i="68"/>
  <c r="W351" i="68"/>
  <c r="AC349" i="68"/>
  <c r="BN58" i="68"/>
  <c r="BE111" i="68"/>
  <c r="BF98" i="68"/>
  <c r="AR379" i="68"/>
  <c r="BK91" i="68"/>
  <c r="BL88" i="68"/>
  <c r="AG371" i="68"/>
  <c r="AE369" i="68"/>
  <c r="AK368" i="68"/>
  <c r="AA539" i="68"/>
  <c r="Y365" i="68"/>
  <c r="BH147" i="68"/>
  <c r="AR389" i="68"/>
  <c r="AF383" i="68"/>
  <c r="AB380" i="68"/>
  <c r="AN377" i="68"/>
  <c r="BF89" i="68"/>
  <c r="W372" i="68"/>
  <c r="BN84" i="68"/>
  <c r="BL82" i="68"/>
  <c r="BJ80" i="68"/>
  <c r="BH78" i="68"/>
  <c r="BF76" i="68"/>
  <c r="AJ537" i="68"/>
  <c r="AR361" i="68"/>
  <c r="AN359" i="68"/>
  <c r="AL357" i="68"/>
  <c r="AB354" i="68"/>
  <c r="Y416" i="68"/>
  <c r="AL393" i="68"/>
  <c r="BE100" i="68"/>
  <c r="AB381" i="68"/>
  <c r="AM378" i="68"/>
  <c r="BK90" i="68"/>
  <c r="AN373" i="68"/>
  <c r="BJ85" i="68"/>
  <c r="BH83" i="68"/>
  <c r="BF81" i="68"/>
  <c r="AJ366" i="68"/>
  <c r="BI115" i="68"/>
  <c r="W390" i="68"/>
  <c r="BN98" i="68"/>
  <c r="Z381" i="68"/>
  <c r="AK378" i="68"/>
  <c r="BJ90" i="68"/>
  <c r="AB373" i="68"/>
  <c r="AQ370" i="68" a="1"/>
  <c r="AQ370" i="68" s="1"/>
  <c r="AM356" i="68"/>
  <c r="BE81" i="68"/>
  <c r="AI366" i="68"/>
  <c r="AG364" i="68"/>
  <c r="AE538" i="68"/>
  <c r="AK362" i="68"/>
  <c r="AA360" i="68"/>
  <c r="Y358" i="68"/>
  <c r="W355" i="68"/>
  <c r="AC353" i="68"/>
  <c r="BN62" i="68"/>
  <c r="BL60" i="68"/>
  <c r="BJ58" i="68"/>
  <c r="BL81" i="68"/>
  <c r="BL75" i="68"/>
  <c r="X362" i="68"/>
  <c r="AF358" i="68"/>
  <c r="BM64" i="68"/>
  <c r="AA350" i="68"/>
  <c r="AQ347" i="68" a="1"/>
  <c r="AQ347" i="68" s="1"/>
  <c r="AF345" i="68"/>
  <c r="AD341" i="68"/>
  <c r="BO52" i="68"/>
  <c r="Z338" i="68"/>
  <c r="X343" i="68"/>
  <c r="BI46" i="68"/>
  <c r="BO86" i="68"/>
  <c r="AA427" i="68"/>
  <c r="BI140" i="68"/>
  <c r="AD436" i="68"/>
  <c r="AK413" i="68"/>
  <c r="BI144" i="68"/>
  <c r="AN409" i="68"/>
  <c r="AC415" i="68"/>
  <c r="AN398" i="68"/>
  <c r="BN105" i="68"/>
  <c r="AI396" i="68"/>
  <c r="AD405" i="68"/>
  <c r="AK395" i="68"/>
  <c r="AC387" i="68"/>
  <c r="BH93" i="68"/>
  <c r="AJ422" i="68"/>
  <c r="AA399" i="68"/>
  <c r="AA390" i="68"/>
  <c r="BM121" i="68"/>
  <c r="X396" i="68"/>
  <c r="W391" i="68"/>
  <c r="AC389" i="68"/>
  <c r="BN101" i="68"/>
  <c r="BL99" i="68"/>
  <c r="BJ97" i="68"/>
  <c r="BH95" i="68"/>
  <c r="BF93" i="68"/>
  <c r="AJ376" i="68"/>
  <c r="AR413" i="68"/>
  <c r="AN407" i="68"/>
  <c r="BI119" i="68"/>
  <c r="W402" i="68"/>
  <c r="AI399" i="68"/>
  <c r="BO111" i="68"/>
  <c r="Z395" i="68"/>
  <c r="X393" i="68"/>
  <c r="BI105" i="68"/>
  <c r="BG103" i="68"/>
  <c r="BM101" i="68"/>
  <c r="AI418" i="68"/>
  <c r="AI410" i="68"/>
  <c r="BI121" i="68"/>
  <c r="BF118" i="68"/>
  <c r="AN400" i="68"/>
  <c r="BM112" i="68"/>
  <c r="AQ395" i="68" a="1"/>
  <c r="AQ395" i="68" s="1"/>
  <c r="AM393" i="68"/>
  <c r="BE106" i="68"/>
  <c r="AI389" i="68"/>
  <c r="AG387" i="68"/>
  <c r="AE385" i="68"/>
  <c r="AK383" i="68"/>
  <c r="AA381" i="68"/>
  <c r="Y379" i="68"/>
  <c r="W377" i="68"/>
  <c r="AC375" i="68"/>
  <c r="BN87" i="68"/>
  <c r="Y408" i="68"/>
  <c r="AN384" i="68"/>
  <c r="BH96" i="68"/>
  <c r="AH378" i="68"/>
  <c r="AR374" i="68"/>
  <c r="BN86" i="68"/>
  <c r="BJ84" i="68"/>
  <c r="BH82" i="68"/>
  <c r="BF80" i="68"/>
  <c r="AJ365" i="68"/>
  <c r="AR363" i="68"/>
  <c r="BG105" i="68"/>
  <c r="AB385" i="68"/>
  <c r="AK382" i="68"/>
  <c r="AF377" i="68"/>
  <c r="AD374" i="68"/>
  <c r="AI371" i="68"/>
  <c r="AG369" i="68"/>
  <c r="AE368" i="68"/>
  <c r="AK539" i="68"/>
  <c r="AA365" i="68"/>
  <c r="BG121" i="68"/>
  <c r="BF108" i="68"/>
  <c r="X384" i="68"/>
  <c r="AE379" i="68"/>
  <c r="BO90" i="68"/>
  <c r="BG87" i="68"/>
  <c r="BE85" i="68"/>
  <c r="AI356" i="68"/>
  <c r="AG367" i="68"/>
  <c r="AE366" i="68"/>
  <c r="AK364" i="68"/>
  <c r="AA538" i="68"/>
  <c r="Y362" i="68"/>
  <c r="W360" i="68"/>
  <c r="AC358" i="68"/>
  <c r="BN66" i="68"/>
  <c r="BL64" i="68"/>
  <c r="BJ62" i="68"/>
  <c r="BH60" i="68"/>
  <c r="AI430" i="68"/>
  <c r="Y386" i="68"/>
  <c r="AH383" i="68"/>
  <c r="AD379" i="68"/>
  <c r="AN376" i="68"/>
  <c r="AR373" i="68"/>
  <c r="Y371" i="68"/>
  <c r="W369" i="68"/>
  <c r="AC368" i="68"/>
  <c r="BN79" i="68"/>
  <c r="BL77" i="68"/>
  <c r="AC425" i="68"/>
  <c r="AN387" i="68"/>
  <c r="BO97" i="68"/>
  <c r="BL94" i="68"/>
  <c r="AB377" i="68"/>
  <c r="AK374" i="68"/>
  <c r="BH86" i="68"/>
  <c r="BF84" i="68"/>
  <c r="AJ368" i="68"/>
  <c r="AR539" i="68"/>
  <c r="AN365" i="68"/>
  <c r="AL363" i="68"/>
  <c r="AB537" i="68"/>
  <c r="AH361" i="68"/>
  <c r="AF359" i="68"/>
  <c r="AD357" i="68"/>
  <c r="BO65" i="68"/>
  <c r="X411" i="68"/>
  <c r="AG392" i="68"/>
  <c r="AH385" i="68"/>
  <c r="BL95" i="68"/>
  <c r="Z378" i="68"/>
  <c r="AN375" i="68"/>
  <c r="AC373" i="68"/>
  <c r="AR370" i="68"/>
  <c r="AN356" i="68"/>
  <c r="AL367" i="68"/>
  <c r="AB366" i="68"/>
  <c r="AL398" i="68"/>
  <c r="Z389" i="68"/>
  <c r="AR383" i="68"/>
  <c r="BK95" i="68"/>
  <c r="Y378" i="68"/>
  <c r="AM375" i="68"/>
  <c r="BL87" i="68"/>
  <c r="AG370" i="68"/>
  <c r="AE356" i="68"/>
  <c r="AK367" i="68"/>
  <c r="AA366" i="68"/>
  <c r="Y364" i="68"/>
  <c r="W538" i="68"/>
  <c r="AC362" i="68"/>
  <c r="BN70" i="68"/>
  <c r="BL68" i="68"/>
  <c r="BJ66" i="68"/>
  <c r="BH64" i="68"/>
  <c r="BF62" i="68"/>
  <c r="AJ348" i="68"/>
  <c r="Z397" i="68"/>
  <c r="BG80" i="68"/>
  <c r="AN538" i="68"/>
  <c r="BG72" i="68"/>
  <c r="AG357" i="68"/>
  <c r="AQ352" i="68" a="1"/>
  <c r="AQ352" i="68" s="1"/>
  <c r="BL61" i="68"/>
  <c r="AD347" i="68"/>
  <c r="X345" i="68"/>
  <c r="BI54" i="68"/>
  <c r="BG52" i="68"/>
  <c r="BM50" i="68"/>
  <c r="BK48" i="68"/>
  <c r="AQ334" i="68" a="1"/>
  <c r="AQ334" i="68" s="1"/>
  <c r="BH85" i="68"/>
  <c r="AN424" i="68"/>
  <c r="Z423" i="68"/>
  <c r="AR432" i="68"/>
  <c r="AA411" i="68"/>
  <c r="W428" i="68"/>
  <c r="BN159" i="68"/>
  <c r="BN127" i="68"/>
  <c r="AG410" i="68"/>
  <c r="BL103" i="68"/>
  <c r="AG394" i="68"/>
  <c r="BM119" i="68"/>
  <c r="AC395" i="68"/>
  <c r="BH101" i="68"/>
  <c r="AN378" i="68"/>
  <c r="AB421" i="68"/>
  <c r="BM113" i="68"/>
  <c r="BN104" i="68"/>
  <c r="AQ406" i="68" a="1"/>
  <c r="AQ406" i="68" s="1"/>
  <c r="BK110" i="68"/>
  <c r="BJ105" i="68"/>
  <c r="BH103" i="68"/>
  <c r="BF101" i="68"/>
  <c r="AJ384" i="68"/>
  <c r="AR382" i="68"/>
  <c r="AN380" i="68"/>
  <c r="AL378" i="68"/>
  <c r="BI152" i="68"/>
  <c r="AN411" i="68"/>
  <c r="AA407" i="68"/>
  <c r="AJ404" i="68"/>
  <c r="BH116" i="68"/>
  <c r="X399" i="68"/>
  <c r="BG111" i="68"/>
  <c r="BM109" i="68"/>
  <c r="BK107" i="68"/>
  <c r="AQ390" i="68" a="1"/>
  <c r="AQ390" i="68" s="1"/>
  <c r="AM388" i="68"/>
  <c r="BE101" i="68"/>
  <c r="AL417" i="68"/>
  <c r="AC409" i="68"/>
  <c r="AL406" i="68"/>
  <c r="AH403" i="68"/>
  <c r="AC400" i="68"/>
  <c r="AI397" i="68"/>
  <c r="AG395" i="68"/>
  <c r="AE393" i="68"/>
  <c r="AK391" i="68"/>
  <c r="AA389" i="68"/>
  <c r="Y387" i="68"/>
  <c r="W385" i="68"/>
  <c r="AC383" i="68"/>
  <c r="BN95" i="68"/>
  <c r="BL93" i="68"/>
  <c r="BJ91" i="68"/>
  <c r="BH89" i="68"/>
  <c r="BF87" i="68"/>
  <c r="AF399" i="68"/>
  <c r="AA384" i="68"/>
  <c r="AJ381" i="68"/>
  <c r="BE92" i="68"/>
  <c r="AE374" i="68"/>
  <c r="AJ371" i="68"/>
  <c r="AR369" i="68"/>
  <c r="AN368" i="68"/>
  <c r="AL539" i="68"/>
  <c r="AB365" i="68"/>
  <c r="AH363" i="68"/>
  <c r="BJ104" i="68"/>
  <c r="BI99" i="68"/>
  <c r="W382" i="68"/>
  <c r="BO91" i="68"/>
  <c r="BN88" i="68"/>
  <c r="AA371" i="68"/>
  <c r="Y369" i="68"/>
  <c r="W368" i="68"/>
  <c r="AC539" i="68"/>
  <c r="BN77" i="68"/>
  <c r="AG404" i="68"/>
  <c r="BE103" i="68"/>
  <c r="BH98" i="68"/>
  <c r="BO93" i="68"/>
  <c r="AH375" i="68"/>
  <c r="AJ372" i="68"/>
  <c r="AK370" i="68"/>
  <c r="AA356" i="68"/>
  <c r="Y367" i="68"/>
  <c r="W366" i="68"/>
  <c r="AC364" i="68"/>
  <c r="BN74" i="68"/>
  <c r="BL72" i="68"/>
  <c r="BJ70" i="68"/>
  <c r="BH68" i="68"/>
  <c r="BF66" i="68"/>
  <c r="AJ352" i="68"/>
  <c r="AR350" i="68"/>
  <c r="AN348" i="68"/>
  <c r="BI136" i="68"/>
  <c r="BH100" i="68"/>
  <c r="BE97" i="68"/>
  <c r="BM93" i="68"/>
  <c r="AB376" i="68"/>
  <c r="AF373" i="68"/>
  <c r="BL85" i="68"/>
  <c r="BJ83" i="68"/>
  <c r="BH81" i="68"/>
  <c r="BF79" i="68"/>
  <c r="AJ364" i="68"/>
  <c r="BI123" i="68"/>
  <c r="AK386" i="68"/>
  <c r="AE382" i="68"/>
  <c r="AN379" i="68"/>
  <c r="BI91" i="68"/>
  <c r="Z374" i="68"/>
  <c r="AN371" i="68"/>
  <c r="AL369" i="68"/>
  <c r="AB368" i="68"/>
  <c r="AH539" i="68"/>
  <c r="AF365" i="68"/>
  <c r="AD363" i="68"/>
  <c r="BO73" i="68"/>
  <c r="Z361" i="68"/>
  <c r="X359" i="68"/>
  <c r="BI67" i="68"/>
  <c r="BG65" i="68"/>
  <c r="BN124" i="68"/>
  <c r="AB391" i="68"/>
  <c r="AF384" i="68"/>
  <c r="AM380" i="68"/>
  <c r="BJ92" i="68"/>
  <c r="AD375" i="68"/>
  <c r="BM87" i="68"/>
  <c r="AH370" i="68"/>
  <c r="AF356" i="68"/>
  <c r="AD367" i="68"/>
  <c r="BO78" i="68"/>
  <c r="AH397" i="68"/>
  <c r="AC388" i="68"/>
  <c r="AB383" i="68"/>
  <c r="AK380" i="68"/>
  <c r="BH92" i="68"/>
  <c r="AB375" i="68"/>
  <c r="AQ372" i="68" a="1"/>
  <c r="AQ372" i="68" s="1"/>
  <c r="Y370" i="68"/>
  <c r="W356" i="68"/>
  <c r="AC367" i="68"/>
  <c r="BN78" i="68"/>
  <c r="BL76" i="68"/>
  <c r="BJ74" i="68"/>
  <c r="BH72" i="68"/>
  <c r="BF70" i="68"/>
  <c r="AJ357" i="68"/>
  <c r="AR354" i="68"/>
  <c r="AN352" i="68"/>
  <c r="AL350" i="68"/>
  <c r="AB348" i="68"/>
  <c r="BM99" i="68"/>
  <c r="BJ79" i="68"/>
  <c r="AB538" i="68"/>
  <c r="AK361" i="68"/>
  <c r="AF355" i="68"/>
  <c r="AD352" i="68"/>
  <c r="AR349" i="68"/>
  <c r="BO58" i="68"/>
  <c r="BK56" i="68"/>
  <c r="AQ342" i="68" a="1"/>
  <c r="AQ342" i="68" s="1"/>
  <c r="AM339" i="68"/>
  <c r="BE50" i="68"/>
  <c r="AI336" i="68"/>
  <c r="AG334" i="68"/>
  <c r="BE146" i="68"/>
  <c r="AL420" i="68"/>
  <c r="BK143" i="68"/>
  <c r="Y409" i="68"/>
  <c r="BH137" i="68"/>
  <c r="AM433" i="68"/>
  <c r="BL125" i="68"/>
  <c r="AI407" i="68"/>
  <c r="BJ101" i="68"/>
  <c r="AE392" i="68"/>
  <c r="AQ402" i="68" a="1"/>
  <c r="AQ402" i="68" s="1"/>
  <c r="AA393" i="68"/>
  <c r="BN99" i="68"/>
  <c r="BF91" i="68"/>
  <c r="AF408" i="68"/>
  <c r="AG396" i="68"/>
  <c r="Y388" i="68"/>
  <c r="Y404" i="68"/>
  <c r="BI108" i="68"/>
  <c r="AR390" i="68"/>
  <c r="AN388" i="68"/>
  <c r="AL386" i="68"/>
  <c r="AB384" i="68"/>
  <c r="AH382" i="68"/>
  <c r="AF380" i="68"/>
  <c r="AD378" i="68"/>
  <c r="BH145" i="68"/>
  <c r="AR410" i="68"/>
  <c r="BK121" i="68"/>
  <c r="W404" i="68"/>
  <c r="AL401" i="68"/>
  <c r="BJ113" i="68"/>
  <c r="AM396" i="68"/>
  <c r="BE109" i="68"/>
  <c r="AI392" i="68"/>
  <c r="AG390" i="68"/>
  <c r="AE388" i="68"/>
  <c r="Z442" i="68"/>
  <c r="AG416" i="68"/>
  <c r="BK123" i="68"/>
  <c r="Y406" i="68"/>
  <c r="BE117" i="68"/>
  <c r="BO114" i="68"/>
  <c r="AA397" i="68"/>
  <c r="Y395" i="68"/>
  <c r="W393" i="68"/>
  <c r="AC391" i="68"/>
  <c r="BN103" i="68"/>
  <c r="BL101" i="68"/>
  <c r="BJ99" i="68"/>
  <c r="BH97" i="68"/>
  <c r="BF95" i="68"/>
  <c r="AJ378" i="68"/>
  <c r="AR376" i="68"/>
  <c r="AN374" i="68"/>
  <c r="AL372" i="68"/>
  <c r="BO105" i="68"/>
  <c r="BK98" i="68"/>
  <c r="X381" i="68"/>
  <c r="AH377" i="68"/>
  <c r="BE88" i="68"/>
  <c r="AB371" i="68"/>
  <c r="AH369" i="68"/>
  <c r="AF368" i="68"/>
  <c r="AD539" i="68"/>
  <c r="BO77" i="68"/>
  <c r="AB409" i="68"/>
  <c r="BM103" i="68"/>
  <c r="AM384" i="68"/>
  <c r="BF96" i="68"/>
  <c r="AE376" i="68"/>
  <c r="AH373" i="68"/>
  <c r="BN85" i="68"/>
  <c r="BL83" i="68"/>
  <c r="BJ81" i="68"/>
  <c r="BH79" i="68"/>
  <c r="BF77" i="68"/>
  <c r="AJ401" i="68"/>
  <c r="Z386" i="68"/>
  <c r="AI383" i="68"/>
  <c r="AE378" i="68"/>
  <c r="W375" i="68"/>
  <c r="Y372" i="68"/>
  <c r="AC370" i="68"/>
  <c r="BN82" i="68"/>
  <c r="BL80" i="68"/>
  <c r="BJ78" i="68"/>
  <c r="BH76" i="68"/>
  <c r="BF74" i="68"/>
  <c r="AJ361" i="68"/>
  <c r="AR359" i="68"/>
  <c r="AN357" i="68"/>
  <c r="AL354" i="68"/>
  <c r="AB352" i="68"/>
  <c r="AH350" i="68"/>
  <c r="AF348" i="68"/>
  <c r="AA418" i="68"/>
  <c r="AK385" i="68"/>
  <c r="AG382" i="68"/>
  <c r="AR378" i="68"/>
  <c r="BN90" i="68"/>
  <c r="BE87" i="68"/>
  <c r="AJ370" i="68"/>
  <c r="AR356" i="68"/>
  <c r="AN367" i="68"/>
  <c r="AL366" i="68"/>
  <c r="AB364" i="68"/>
  <c r="AH405" i="68"/>
  <c r="W386" i="68"/>
  <c r="BN96" i="68"/>
  <c r="AB379" i="68"/>
  <c r="AM376" i="68"/>
  <c r="BJ88" i="68"/>
  <c r="AF371" i="68"/>
  <c r="AD369" i="68"/>
  <c r="BO81" i="68"/>
  <c r="Z539" i="68"/>
  <c r="X365" i="68"/>
  <c r="BI75" i="68"/>
  <c r="BG73" i="68"/>
  <c r="BM71" i="68"/>
  <c r="BK69" i="68"/>
  <c r="AQ355" i="68" a="1"/>
  <c r="AQ355" i="68" s="1"/>
  <c r="AM353" i="68"/>
  <c r="AK406" i="68"/>
  <c r="AE390" i="68"/>
  <c r="AD383" i="68"/>
  <c r="AA380" i="68"/>
  <c r="AL377" i="68"/>
  <c r="BO89" i="68"/>
  <c r="AF372" i="68"/>
  <c r="Z370" i="68"/>
  <c r="X356" i="68"/>
  <c r="BI80" i="68"/>
  <c r="BG78" i="68"/>
  <c r="AK396" i="68"/>
  <c r="X387" i="68"/>
  <c r="BM97" i="68"/>
  <c r="Y380" i="68"/>
  <c r="AK377" i="68"/>
  <c r="BN89" i="68"/>
  <c r="AE372" i="68"/>
  <c r="BL84" i="68"/>
  <c r="BJ82" i="68"/>
  <c r="BH80" i="68"/>
  <c r="BF78" i="68"/>
  <c r="AJ363" i="68"/>
  <c r="AR537" i="68"/>
  <c r="AN361" i="68"/>
  <c r="AL359" i="68"/>
  <c r="AB357" i="68"/>
  <c r="AH354" i="68"/>
  <c r="AF352" i="68"/>
  <c r="AD350" i="68"/>
  <c r="BO59" i="68"/>
  <c r="AL381" i="68"/>
  <c r="BM78" i="68"/>
  <c r="BI74" i="68"/>
  <c r="W361" i="68"/>
  <c r="BO66" i="68"/>
  <c r="BN63" i="68"/>
  <c r="AE349" i="68"/>
  <c r="BE58" i="68"/>
  <c r="AI344" i="68"/>
  <c r="AG342" i="68"/>
  <c r="AE339" i="68"/>
  <c r="AK337" i="68"/>
  <c r="AA336" i="68"/>
  <c r="Y334" i="68"/>
  <c r="AJ471" i="68"/>
  <c r="AQ410" i="68" a="1"/>
  <c r="AQ410" i="68" s="1"/>
  <c r="BJ132" i="68"/>
  <c r="X427" i="68"/>
  <c r="W407" i="68"/>
  <c r="X420" i="68"/>
  <c r="BH144" i="68"/>
  <c r="BJ123" i="68"/>
  <c r="AE402" i="68"/>
  <c r="BM138" i="68"/>
  <c r="AK390" i="68"/>
  <c r="AA402" i="68"/>
  <c r="BN107" i="68"/>
  <c r="BF99" i="68"/>
  <c r="AL376" i="68"/>
  <c r="AD407" i="68"/>
  <c r="Y396" i="68"/>
  <c r="BL102" i="68"/>
  <c r="BH118" i="68"/>
  <c r="AQ393" i="68" a="1"/>
  <c r="AQ393" i="68" s="1"/>
  <c r="AH390" i="68"/>
  <c r="AF388" i="68"/>
  <c r="AD386" i="68"/>
  <c r="BO98" i="68"/>
  <c r="Z382" i="68"/>
  <c r="X380" i="68"/>
  <c r="BI92" i="68"/>
  <c r="AR424" i="68"/>
  <c r="AD409" i="68"/>
  <c r="AM406" i="68"/>
  <c r="BG118" i="68"/>
  <c r="AB401" i="68"/>
  <c r="AQ398" i="68" a="1"/>
  <c r="AQ398" i="68" s="1"/>
  <c r="AE396" i="68"/>
  <c r="AK394" i="68"/>
  <c r="AA392" i="68"/>
  <c r="Y390" i="68"/>
  <c r="W388" i="68"/>
  <c r="AQ435" i="68" a="1"/>
  <c r="AQ435" i="68" s="1"/>
  <c r="AB415" i="68"/>
  <c r="AN408" i="68"/>
  <c r="BH120" i="68"/>
  <c r="AH402" i="68"/>
  <c r="AH399" i="68"/>
  <c r="BN111" i="68"/>
  <c r="BL109" i="68"/>
  <c r="BJ107" i="68"/>
  <c r="BH105" i="68"/>
  <c r="BF103" i="68"/>
  <c r="AJ386" i="68"/>
  <c r="AR384" i="68"/>
  <c r="AN382" i="68"/>
  <c r="AL380" i="68"/>
  <c r="AB378" i="68"/>
  <c r="AH376" i="68"/>
  <c r="AF374" i="68"/>
  <c r="AD372" i="68"/>
  <c r="AC386" i="68"/>
  <c r="AL383" i="68"/>
  <c r="BG95" i="68"/>
  <c r="AF376" i="68"/>
  <c r="AJ373" i="68"/>
  <c r="BO85" i="68"/>
  <c r="Z369" i="68"/>
  <c r="X368" i="68"/>
  <c r="BI79" i="68"/>
  <c r="BG77" i="68"/>
  <c r="BF120" i="68"/>
  <c r="BH102" i="68"/>
  <c r="Y384" i="68"/>
  <c r="AH381" i="68"/>
  <c r="BF90" i="68"/>
  <c r="X373" i="68"/>
  <c r="BF85" i="68"/>
  <c r="AJ356" i="68"/>
  <c r="AR367" i="68"/>
  <c r="AN366" i="68"/>
  <c r="AL364" i="68"/>
  <c r="AB400" i="68"/>
  <c r="BJ100" i="68"/>
  <c r="BF97" i="68"/>
  <c r="BN92" i="68"/>
  <c r="BI89" i="68"/>
  <c r="BK86" i="68"/>
  <c r="BH84" i="68"/>
  <c r="BF82" i="68"/>
  <c r="AJ539" i="68"/>
  <c r="AR365" i="68"/>
  <c r="AN363" i="68"/>
  <c r="AL537" i="68"/>
  <c r="AB361" i="68"/>
  <c r="AH359" i="68"/>
  <c r="AF357" i="68"/>
  <c r="AD354" i="68"/>
  <c r="BO63" i="68"/>
  <c r="Z350" i="68"/>
  <c r="X348" i="68"/>
  <c r="Z413" i="68"/>
  <c r="X385" i="68"/>
  <c r="AF381" i="68"/>
  <c r="AC378" i="68"/>
  <c r="AF375" i="68"/>
  <c r="AI372" i="68"/>
  <c r="AB370" i="68"/>
  <c r="AH356" i="68"/>
  <c r="AF367" i="68"/>
  <c r="AD366" i="68"/>
  <c r="BO76" i="68"/>
  <c r="AG402" i="68"/>
  <c r="BF100" i="68"/>
  <c r="AR381" i="68"/>
  <c r="BK93" i="68"/>
  <c r="AA376" i="68"/>
  <c r="AQ373" i="68" a="1"/>
  <c r="AQ373" i="68" s="1"/>
  <c r="X371" i="68"/>
  <c r="BI83" i="68"/>
  <c r="BG81" i="68"/>
  <c r="BM79" i="68"/>
  <c r="BK77" i="68"/>
  <c r="AQ538" i="68" a="1"/>
  <c r="AQ538" i="68" s="1"/>
  <c r="AM362" i="68"/>
  <c r="BE71" i="68"/>
  <c r="AI358" i="68"/>
  <c r="AG355" i="68"/>
  <c r="AE353" i="68"/>
  <c r="BN114" i="68"/>
  <c r="AH389" i="68"/>
  <c r="BN97" i="68"/>
  <c r="BJ94" i="68"/>
  <c r="Z377" i="68"/>
  <c r="BE89" i="68"/>
  <c r="BG86" i="68"/>
  <c r="BM84" i="68"/>
  <c r="BK82" i="68"/>
  <c r="AQ539" i="68" a="1"/>
  <c r="AQ539" i="68" s="1"/>
  <c r="AL419" i="68"/>
  <c r="AF395" i="68"/>
  <c r="AH386" i="68"/>
  <c r="AQ382" i="68" a="1"/>
  <c r="AQ382" i="68" s="1"/>
  <c r="BH94" i="68"/>
  <c r="X377" i="68"/>
  <c r="AH374" i="68"/>
  <c r="BF86" i="68"/>
  <c r="AJ369" i="68"/>
  <c r="AR368" i="68"/>
  <c r="AN539" i="68"/>
  <c r="AL365" i="68"/>
  <c r="AB363" i="68"/>
  <c r="AH537" i="68"/>
  <c r="AF361" i="68"/>
  <c r="AD359" i="68"/>
  <c r="BO67" i="68"/>
  <c r="Z354" i="68"/>
  <c r="X352" i="68"/>
  <c r="BI61" i="68"/>
  <c r="BG59" i="68"/>
  <c r="W380" i="68"/>
  <c r="W365" i="68"/>
  <c r="AM537" i="68"/>
  <c r="BF71" i="68"/>
  <c r="AE354" i="68"/>
  <c r="AH351" i="68"/>
  <c r="BF60" i="68"/>
  <c r="AK346" i="68"/>
  <c r="AA344" i="68"/>
  <c r="Y342" i="68"/>
  <c r="W339" i="68"/>
  <c r="AC337" i="68"/>
  <c r="BN47" i="68"/>
  <c r="AM382" i="68"/>
  <c r="BL142" i="68"/>
  <c r="Y415" i="68"/>
  <c r="BH130" i="68"/>
  <c r="BI137" i="68"/>
  <c r="AC405" i="68"/>
  <c r="BH132" i="68"/>
  <c r="AE425" i="68"/>
  <c r="BH121" i="68"/>
  <c r="AR399" i="68"/>
  <c r="AI408" i="68"/>
  <c r="AA388" i="68"/>
  <c r="BJ114" i="68"/>
  <c r="Y391" i="68"/>
  <c r="BL97" i="68"/>
  <c r="AJ374" i="68"/>
  <c r="AM404" i="68"/>
  <c r="AE394" i="68"/>
  <c r="BH167" i="68"/>
  <c r="AN401" i="68"/>
  <c r="BO106" i="68"/>
  <c r="Z390" i="68"/>
  <c r="X388" i="68"/>
  <c r="BI100" i="68"/>
  <c r="BG98" i="68"/>
  <c r="BM96" i="68"/>
  <c r="BK94" i="68"/>
  <c r="AQ377" i="68" a="1"/>
  <c r="AQ377" i="68" s="1"/>
  <c r="AE423" i="68"/>
  <c r="BM123" i="68"/>
  <c r="AA406" i="68"/>
  <c r="AJ403" i="68"/>
  <c r="BL115" i="68"/>
  <c r="AD398" i="68"/>
  <c r="W396" i="68"/>
  <c r="AC394" i="68"/>
  <c r="BN106" i="68"/>
  <c r="BL104" i="68"/>
  <c r="BJ102" i="68"/>
  <c r="BI146" i="68"/>
  <c r="AE414" i="68"/>
  <c r="AA408" i="68"/>
  <c r="AJ405" i="68"/>
  <c r="BF116" i="68"/>
  <c r="W399" i="68"/>
  <c r="BF111" i="68"/>
  <c r="AJ394" i="68"/>
  <c r="AR392" i="68"/>
  <c r="AN390" i="68"/>
  <c r="AL388" i="68"/>
  <c r="AB386" i="68"/>
  <c r="AH384" i="68"/>
  <c r="AF382" i="68"/>
  <c r="AD380" i="68"/>
  <c r="BO92" i="68"/>
  <c r="Z376" i="68"/>
  <c r="X374" i="68"/>
  <c r="BI86" i="68"/>
  <c r="BM100" i="68"/>
  <c r="Z383" i="68"/>
  <c r="AI380" i="68"/>
  <c r="BG90" i="68"/>
  <c r="Y373" i="68"/>
  <c r="BG85" i="68"/>
  <c r="BM83" i="68"/>
  <c r="BK81" i="68"/>
  <c r="AQ366" i="68" a="1"/>
  <c r="AQ366" i="68" s="1"/>
  <c r="AM364" i="68"/>
  <c r="AM400" i="68"/>
  <c r="BK101" i="68"/>
  <c r="BJ98" i="68"/>
  <c r="BE95" i="68"/>
  <c r="AI375" i="68"/>
  <c r="BH87" i="68"/>
  <c r="AL370" i="68"/>
  <c r="AB356" i="68"/>
  <c r="AH367" i="68"/>
  <c r="AF366" i="68"/>
  <c r="AD364" i="68"/>
  <c r="BL112" i="68"/>
  <c r="AL385" i="68"/>
  <c r="AI382" i="68"/>
  <c r="AD377" i="68"/>
  <c r="AM374" i="68"/>
  <c r="AR371" i="68"/>
  <c r="AN369" i="68"/>
  <c r="AL368" i="68"/>
  <c r="AB539" i="68"/>
  <c r="AH365" i="68"/>
  <c r="AF363" i="68"/>
  <c r="AD537" i="68"/>
  <c r="BO71" i="68"/>
  <c r="Z359" i="68"/>
  <c r="X357" i="68"/>
  <c r="BI65" i="68"/>
  <c r="BG63" i="68"/>
  <c r="BM61" i="68"/>
  <c r="BK59" i="68"/>
  <c r="BJ122" i="68"/>
  <c r="BG99" i="68"/>
  <c r="BO95" i="68"/>
  <c r="BM92" i="68"/>
  <c r="BG89" i="68"/>
  <c r="X372" i="68"/>
  <c r="BO84" i="68"/>
  <c r="Z356" i="68"/>
  <c r="X367" i="68"/>
  <c r="BI78" i="68"/>
  <c r="BG76" i="68"/>
  <c r="AQ392" i="68" a="1"/>
  <c r="AQ392" i="68" s="1"/>
  <c r="AJ385" i="68"/>
  <c r="AD381" i="68"/>
  <c r="AQ378" i="68" a="1"/>
  <c r="AQ378" i="68" s="1"/>
  <c r="BL90" i="68"/>
  <c r="AD373" i="68"/>
  <c r="BK85" i="68"/>
  <c r="AQ356" i="68" a="1"/>
  <c r="AQ356" i="68" s="1"/>
  <c r="AM367" i="68"/>
  <c r="BE79" i="68"/>
  <c r="AI364" i="68"/>
  <c r="AG538" i="68"/>
  <c r="AE362" i="68"/>
  <c r="AK360" i="68"/>
  <c r="AA358" i="68"/>
  <c r="Y355" i="68"/>
  <c r="W353" i="68"/>
  <c r="AR397" i="68"/>
  <c r="AK388" i="68"/>
  <c r="AD382" i="68"/>
  <c r="AM379" i="68"/>
  <c r="BH91" i="68"/>
  <c r="BK134" i="68"/>
  <c r="AM399" i="68"/>
  <c r="BG106" i="68"/>
  <c r="AQ416" i="68" a="1"/>
  <c r="AQ416" i="68" s="1"/>
  <c r="BF106" i="68"/>
  <c r="BI113" i="68"/>
  <c r="X382" i="68"/>
  <c r="BF94" i="68"/>
  <c r="BN108" i="68"/>
  <c r="Z367" i="68"/>
  <c r="AH371" i="68"/>
  <c r="BM69" i="68"/>
  <c r="AC380" i="68"/>
  <c r="AM363" i="68"/>
  <c r="AG356" i="68"/>
  <c r="BL66" i="68"/>
  <c r="Y374" i="68"/>
  <c r="Y539" i="68"/>
  <c r="BJ96" i="68"/>
  <c r="AD371" i="68"/>
  <c r="BI77" i="68"/>
  <c r="AQ358" i="68" a="1"/>
  <c r="AQ358" i="68" s="1"/>
  <c r="AG349" i="68"/>
  <c r="BJ73" i="68"/>
  <c r="Z348" i="68"/>
  <c r="AR338" i="68"/>
  <c r="BF83" i="68"/>
  <c r="BH74" i="68"/>
  <c r="AE359" i="68"/>
  <c r="AQ354" i="68" a="1"/>
  <c r="AQ354" i="68" s="1"/>
  <c r="BM63" i="68"/>
  <c r="BO60" i="68"/>
  <c r="AJ346" i="68"/>
  <c r="AR344" i="68"/>
  <c r="AN342" i="68"/>
  <c r="AL339" i="68"/>
  <c r="AB337" i="68"/>
  <c r="AH336" i="68"/>
  <c r="AF334" i="68"/>
  <c r="AD332" i="68"/>
  <c r="AA375" i="68"/>
  <c r="BG74" i="68"/>
  <c r="BO70" i="68"/>
  <c r="BM67" i="68"/>
  <c r="Z353" i="68"/>
  <c r="AI350" i="68"/>
  <c r="BH59" i="68"/>
  <c r="AL345" i="68"/>
  <c r="AB341" i="68"/>
  <c r="AH340" i="68"/>
  <c r="AF338" i="68"/>
  <c r="AD343" i="68"/>
  <c r="BO46" i="68"/>
  <c r="Z333" i="68"/>
  <c r="X331" i="68"/>
  <c r="BI40" i="68"/>
  <c r="BG38" i="68"/>
  <c r="BM36" i="68"/>
  <c r="AN336" i="68"/>
  <c r="BG43" i="68"/>
  <c r="AA327" i="68"/>
  <c r="BG94" i="68"/>
  <c r="Z364" i="68"/>
  <c r="AE361" i="68"/>
  <c r="AN358" i="68"/>
  <c r="BI66" i="68"/>
  <c r="Z352" i="68"/>
  <c r="AL349" i="68"/>
  <c r="AR346" i="68"/>
  <c r="AN344" i="68"/>
  <c r="AL342" i="68"/>
  <c r="AB339" i="68"/>
  <c r="Z337" i="68"/>
  <c r="BI45" i="68"/>
  <c r="Z330" i="68"/>
  <c r="AL326" i="68"/>
  <c r="AI369" i="68"/>
  <c r="X364" i="68"/>
  <c r="BL71" i="68"/>
  <c r="Z358" i="68"/>
  <c r="AK354" i="68"/>
  <c r="AN351" i="68"/>
  <c r="AR348" i="68"/>
  <c r="Y346" i="68"/>
  <c r="W344" i="68"/>
  <c r="AC342" i="68"/>
  <c r="BN51" i="68"/>
  <c r="BL49" i="68"/>
  <c r="BJ47" i="68"/>
  <c r="BH45" i="68"/>
  <c r="BF43" i="68"/>
  <c r="AJ329" i="68"/>
  <c r="AR327" i="68"/>
  <c r="AN325" i="68"/>
  <c r="AD385" i="68"/>
  <c r="AD356" i="68"/>
  <c r="AE537" i="68"/>
  <c r="AN360" i="68"/>
  <c r="BI68" i="68"/>
  <c r="W354" i="68"/>
  <c r="AB351" i="68"/>
  <c r="AQ348" i="68" a="1"/>
  <c r="AQ348" i="68" s="1"/>
  <c r="X346" i="68"/>
  <c r="BI55" i="68"/>
  <c r="BG53" i="68"/>
  <c r="BM51" i="68"/>
  <c r="BK49" i="68"/>
  <c r="AQ335" i="68" a="1"/>
  <c r="AQ335" i="68" s="1"/>
  <c r="AJ379" i="68"/>
  <c r="AG363" i="68"/>
  <c r="AA362" i="68"/>
  <c r="AJ359" i="68"/>
  <c r="BF67" i="68"/>
  <c r="AK351" i="68"/>
  <c r="BI60" i="68"/>
  <c r="W346" i="68"/>
  <c r="AC344" i="68"/>
  <c r="BN53" i="68"/>
  <c r="BL51" i="68"/>
  <c r="BJ49" i="68"/>
  <c r="BH47" i="68"/>
  <c r="BF45" i="68"/>
  <c r="AJ331" i="68"/>
  <c r="AR329" i="68"/>
  <c r="AN327" i="68"/>
  <c r="AL325" i="68"/>
  <c r="BN117" i="68"/>
  <c r="BL105" i="68"/>
  <c r="BM104" i="68"/>
  <c r="AQ408" i="68" a="1"/>
  <c r="AQ408" i="68" s="1"/>
  <c r="AJ389" i="68"/>
  <c r="AL396" i="68"/>
  <c r="BI94" i="68"/>
  <c r="AJ375" i="68"/>
  <c r="AA386" i="68"/>
  <c r="X366" i="68"/>
  <c r="AF369" i="68"/>
  <c r="BK67" i="68"/>
  <c r="AR377" i="68"/>
  <c r="AJ391" i="68"/>
  <c r="AE367" i="68"/>
  <c r="BJ64" i="68"/>
  <c r="AM371" i="68"/>
  <c r="W414" i="68"/>
  <c r="AL379" i="68"/>
  <c r="AB369" i="68"/>
  <c r="BO75" i="68"/>
  <c r="BG67" i="68"/>
  <c r="AM347" i="68"/>
  <c r="AH360" i="68"/>
  <c r="AC346" i="68"/>
  <c r="BH49" i="68"/>
  <c r="BE78" i="68"/>
  <c r="AK537" i="68"/>
  <c r="BO69" i="68"/>
  <c r="AC354" i="68"/>
  <c r="AG351" i="68"/>
  <c r="BE60" i="68"/>
  <c r="AB346" i="68"/>
  <c r="AH344" i="68"/>
  <c r="AF342" i="68"/>
  <c r="AD339" i="68"/>
  <c r="BO49" i="68"/>
  <c r="Z336" i="68"/>
  <c r="X334" i="68"/>
  <c r="BI43" i="68"/>
  <c r="BK87" i="68"/>
  <c r="AI537" i="68"/>
  <c r="AC359" i="68"/>
  <c r="AR355" i="68"/>
  <c r="BI64" i="68"/>
  <c r="X350" i="68"/>
  <c r="AL347" i="68"/>
  <c r="AD345" i="68"/>
  <c r="BO54" i="68"/>
  <c r="Z340" i="68"/>
  <c r="X338" i="68"/>
  <c r="BI48" i="68"/>
  <c r="BG46" i="68"/>
  <c r="BM44" i="68"/>
  <c r="BK42" i="68"/>
  <c r="AQ328" i="68" a="1"/>
  <c r="AQ328" i="68" s="1"/>
  <c r="AM326" i="68"/>
  <c r="BE36" i="68"/>
  <c r="X336" i="68"/>
  <c r="AE331" i="68"/>
  <c r="BF38" i="68"/>
  <c r="W376" i="68"/>
  <c r="W363" i="68"/>
  <c r="BN71" i="68"/>
  <c r="AB358" i="68"/>
  <c r="AM354" i="68"/>
  <c r="BJ63" i="68"/>
  <c r="AA349" i="68"/>
  <c r="AH346" i="68"/>
  <c r="AF344" i="68"/>
  <c r="AD342" i="68"/>
  <c r="BO51" i="68"/>
  <c r="BE49" i="68"/>
  <c r="AG333" i="68"/>
  <c r="BE41" i="68"/>
  <c r="BI37" i="68"/>
  <c r="AL356" i="68"/>
  <c r="AK363" i="68"/>
  <c r="AQ360" i="68" a="1"/>
  <c r="AQ360" i="68" s="1"/>
  <c r="BJ68" i="68"/>
  <c r="X354" i="68"/>
  <c r="AC351" i="68"/>
  <c r="AE348" i="68"/>
  <c r="BL57" i="68"/>
  <c r="BJ55" i="68"/>
  <c r="BH53" i="68"/>
  <c r="BF51" i="68"/>
  <c r="AJ343" i="68"/>
  <c r="AR335" i="68"/>
  <c r="AN333" i="68"/>
  <c r="AL331" i="68"/>
  <c r="AB329" i="68"/>
  <c r="AH327" i="68"/>
  <c r="AF325" i="68"/>
  <c r="BI96" i="68"/>
  <c r="Y368" i="68"/>
  <c r="BN73" i="68"/>
  <c r="Z360" i="68"/>
  <c r="AK357" i="68"/>
  <c r="BF65" i="68"/>
  <c r="BL62" i="68"/>
  <c r="AD348" i="68"/>
  <c r="BK57" i="68"/>
  <c r="AQ341" i="68" a="1"/>
  <c r="AQ341" i="68" s="1"/>
  <c r="AM340" i="68"/>
  <c r="BE51" i="68"/>
  <c r="AI343" i="68"/>
  <c r="AG335" i="68"/>
  <c r="W378" i="68"/>
  <c r="BN75" i="68"/>
  <c r="BK72" i="68"/>
  <c r="W359" i="68"/>
  <c r="AJ355" i="68"/>
  <c r="Z351" i="68"/>
  <c r="AM348" i="68"/>
  <c r="BJ57" i="68"/>
  <c r="BH55" i="68"/>
  <c r="BF53" i="68"/>
  <c r="AJ338" i="68"/>
  <c r="AR343" i="68"/>
  <c r="AN335" i="68"/>
  <c r="AL333" i="68"/>
  <c r="AB331" i="68"/>
  <c r="AH329" i="68"/>
  <c r="AF327" i="68"/>
  <c r="AD325" i="68"/>
  <c r="AA325" i="68"/>
  <c r="AN330" i="68"/>
  <c r="AJ334" i="68"/>
  <c r="AM341" i="68"/>
  <c r="AR364" i="68"/>
  <c r="AM335" i="68"/>
  <c r="BN36" i="68"/>
  <c r="Z328" i="68"/>
  <c r="BJ44" i="68"/>
  <c r="BE67" i="68"/>
  <c r="BF50" i="68"/>
  <c r="AF312" i="68"/>
  <c r="W329" i="68"/>
  <c r="AM333" i="68"/>
  <c r="BE63" i="68"/>
  <c r="AN537" i="68"/>
  <c r="AJ380" i="68"/>
  <c r="BM759" i="68"/>
  <c r="AR784" i="68"/>
  <c r="BF759" i="68"/>
  <c r="X784" i="68"/>
  <c r="BM758" i="68"/>
  <c r="AB783" i="68"/>
  <c r="BL757" i="68"/>
  <c r="AC783" i="68"/>
  <c r="BE757" i="68"/>
  <c r="AG782" i="68"/>
  <c r="BL756" i="68"/>
  <c r="W783" i="68"/>
  <c r="BE756" i="68"/>
  <c r="AA782" i="68"/>
  <c r="BF756" i="68"/>
  <c r="AB782" i="68"/>
  <c r="BG749" i="68"/>
  <c r="BE751" i="68"/>
  <c r="AC779" i="68"/>
  <c r="AE777" i="68"/>
  <c r="BG754" i="68"/>
  <c r="AD778" i="68"/>
  <c r="BH754" i="68"/>
  <c r="BI754" i="68"/>
  <c r="AB776" i="68"/>
  <c r="AF775" i="68"/>
  <c r="BG753" i="68"/>
  <c r="AG775" i="68"/>
  <c r="BF130" i="68"/>
  <c r="AJ382" i="68"/>
  <c r="BK102" i="68"/>
  <c r="BI120" i="68"/>
  <c r="AR387" i="68"/>
  <c r="AB394" i="68"/>
  <c r="BG92" i="68"/>
  <c r="BI87" i="68"/>
  <c r="AJ383" i="68"/>
  <c r="BI76" i="68"/>
  <c r="AD368" i="68"/>
  <c r="AQ353" i="68" a="1"/>
  <c r="AQ353" i="68" s="1"/>
  <c r="AL374" i="68"/>
  <c r="BE99" i="68"/>
  <c r="AK366" i="68"/>
  <c r="AN395" i="68"/>
  <c r="AE371" i="68"/>
  <c r="AJ407" i="68"/>
  <c r="X379" i="68"/>
  <c r="BO83" i="68"/>
  <c r="BG75" i="68"/>
  <c r="AM355" i="68"/>
  <c r="AE347" i="68"/>
  <c r="BE70" i="68"/>
  <c r="BH57" i="68"/>
  <c r="AN343" i="68"/>
  <c r="AH364" i="68"/>
  <c r="X537" i="68"/>
  <c r="AE358" i="68"/>
  <c r="BL65" i="68"/>
  <c r="BG62" i="68"/>
  <c r="AI348" i="68"/>
  <c r="BO57" i="68"/>
  <c r="Z344" i="68"/>
  <c r="X342" i="68"/>
  <c r="BI51" i="68"/>
  <c r="BG49" i="68"/>
  <c r="BM47" i="68"/>
  <c r="BK45" i="68"/>
  <c r="X395" i="68"/>
  <c r="BE86" i="68"/>
  <c r="W537" i="68"/>
  <c r="BN69" i="68"/>
  <c r="AC355" i="68"/>
  <c r="AL352" i="68"/>
  <c r="BJ61" i="68"/>
  <c r="AB347" i="68"/>
  <c r="BI56" i="68"/>
  <c r="BG54" i="68"/>
  <c r="BM52" i="68"/>
  <c r="BK50" i="68"/>
  <c r="AQ336" i="68" a="1"/>
  <c r="AQ336" i="68" s="1"/>
  <c r="AM334" i="68"/>
  <c r="BE44" i="68"/>
  <c r="AI330" i="68"/>
  <c r="AG328" i="68"/>
  <c r="AE326" i="68"/>
  <c r="AK312" i="68"/>
  <c r="AA335" i="68"/>
  <c r="BJ42" i="68"/>
  <c r="AD326" i="68"/>
  <c r="BF88" i="68"/>
  <c r="BF75" i="68"/>
  <c r="AR360" i="68"/>
  <c r="BK68" i="68"/>
  <c r="Y354" i="68"/>
  <c r="AQ351" i="68" a="1"/>
  <c r="AQ351" i="68" s="1"/>
  <c r="BM60" i="68"/>
  <c r="Z346" i="68"/>
  <c r="X344" i="68"/>
  <c r="BI53" i="68"/>
  <c r="BG51" i="68"/>
  <c r="AC343" i="68"/>
  <c r="BL44" i="68"/>
  <c r="AK329" i="68"/>
  <c r="AG325" i="68"/>
  <c r="AG368" i="68"/>
  <c r="BE75" i="68"/>
  <c r="AB360" i="68"/>
  <c r="AM357" i="68"/>
  <c r="BH65" i="68"/>
  <c r="BM62" i="68"/>
  <c r="BE59" i="68"/>
  <c r="AJ345" i="68"/>
  <c r="AR341" i="68"/>
  <c r="AN340" i="68"/>
  <c r="AL338" i="68"/>
  <c r="AB343" i="68"/>
  <c r="AH335" i="68"/>
  <c r="AF333" i="68"/>
  <c r="AD331" i="68"/>
  <c r="BO40" i="68"/>
  <c r="Z327" i="68"/>
  <c r="X325" i="68"/>
  <c r="AI378" i="68"/>
  <c r="W539" i="68"/>
  <c r="AR362" i="68"/>
  <c r="BK70" i="68"/>
  <c r="Y357" i="68"/>
  <c r="AH353" i="68"/>
  <c r="AQ350" i="68" a="1"/>
  <c r="AQ350" i="68" s="1"/>
  <c r="BN59" i="68"/>
  <c r="AI345" i="68"/>
  <c r="AG341" i="68"/>
  <c r="AE340" i="68"/>
  <c r="AK338" i="68"/>
  <c r="AA343" i="68"/>
  <c r="Y335" i="68"/>
  <c r="BH90" i="68"/>
  <c r="AD538" i="68"/>
  <c r="AM361" i="68"/>
  <c r="BG69" i="68"/>
  <c r="BE66" i="68"/>
  <c r="BK62" i="68"/>
  <c r="AC348" i="68"/>
  <c r="AR345" i="68"/>
  <c r="AN341" i="68"/>
  <c r="AL340" i="68"/>
  <c r="AB338" i="68"/>
  <c r="AH343" i="68"/>
  <c r="AF335" i="68"/>
  <c r="AD333" i="68"/>
  <c r="BO42" i="68"/>
  <c r="Z329" i="68"/>
  <c r="X327" i="68"/>
  <c r="BI36" i="68"/>
  <c r="AH326" i="68"/>
  <c r="BN42" i="68"/>
  <c r="AE335" i="68"/>
  <c r="AJ344" i="68"/>
  <c r="BO80" i="68"/>
  <c r="AQ343" i="68" a="1"/>
  <c r="AQ343" i="68" s="1"/>
  <c r="AC325" i="68"/>
  <c r="AR328" i="68"/>
  <c r="AJ333" i="68"/>
  <c r="BI72" i="68"/>
  <c r="BK51" i="68"/>
  <c r="AI325" i="68"/>
  <c r="AM329" i="68"/>
  <c r="BJ46" i="68"/>
  <c r="BG70" i="68"/>
  <c r="BM76" i="68"/>
  <c r="BE755" i="68"/>
  <c r="X781" i="68"/>
  <c r="AB785" i="68"/>
  <c r="BN759" i="68"/>
  <c r="AF784" i="68"/>
  <c r="BG759" i="68"/>
  <c r="AN783" i="68"/>
  <c r="BF758" i="68"/>
  <c r="Z784" i="68"/>
  <c r="BM757" i="68"/>
  <c r="AD783" i="68"/>
  <c r="BF757" i="68"/>
  <c r="AE783" i="68"/>
  <c r="BM756" i="68"/>
  <c r="AL782" i="68"/>
  <c r="BN756" i="68"/>
  <c r="AN782" i="68"/>
  <c r="BO749" i="68"/>
  <c r="AR778" i="68"/>
  <c r="AA775" i="68"/>
  <c r="Z779" i="68"/>
  <c r="BO754" i="68"/>
  <c r="AC780" i="68"/>
  <c r="BI749" i="68"/>
  <c r="AQ779" i="68" a="1"/>
  <c r="AQ779" i="68" s="1"/>
  <c r="AA778" i="68"/>
  <c r="AA777" i="68"/>
  <c r="BO753" i="68"/>
  <c r="AF777" i="68"/>
  <c r="BK136" i="68"/>
  <c r="AB374" i="68"/>
  <c r="AQ385" i="68" a="1"/>
  <c r="AQ385" i="68" s="1"/>
  <c r="W403" i="68"/>
  <c r="AH429" i="68"/>
  <c r="AH392" i="68"/>
  <c r="BM90" i="68"/>
  <c r="AM370" i="68"/>
  <c r="AG380" i="68"/>
  <c r="BM111" i="68"/>
  <c r="BO79" i="68"/>
  <c r="AM351" i="68"/>
  <c r="BJ86" i="68"/>
  <c r="BM95" i="68"/>
  <c r="AA364" i="68"/>
  <c r="AF387" i="68"/>
  <c r="BE84" i="68"/>
  <c r="AA394" i="68"/>
  <c r="BG91" i="68"/>
  <c r="AH368" i="68"/>
  <c r="Z537" i="68"/>
  <c r="BM65" i="68"/>
  <c r="AG374" i="68"/>
  <c r="BN65" i="68"/>
  <c r="BN55" i="68"/>
  <c r="BF47" i="68"/>
  <c r="BE76" i="68"/>
  <c r="BH73" i="68"/>
  <c r="BO68" i="68"/>
  <c r="AN353" i="68"/>
  <c r="AJ350" i="68"/>
  <c r="Y348" i="68"/>
  <c r="BG57" i="68"/>
  <c r="BM55" i="68"/>
  <c r="BK53" i="68"/>
  <c r="AQ338" i="68" a="1"/>
  <c r="AQ338" i="68" s="1"/>
  <c r="AM343" i="68"/>
  <c r="BE47" i="68"/>
  <c r="AI333" i="68"/>
  <c r="BN100" i="68"/>
  <c r="AF364" i="68"/>
  <c r="BF73" i="68"/>
  <c r="AR358" i="68"/>
  <c r="BK66" i="68"/>
  <c r="AA352" i="68"/>
  <c r="AM349" i="68"/>
  <c r="BL58" i="68"/>
  <c r="AQ344" i="68" a="1"/>
  <c r="AQ344" i="68" s="1"/>
  <c r="AM342" i="68"/>
  <c r="BE52" i="68"/>
  <c r="AI337" i="68"/>
  <c r="AG336" i="68"/>
  <c r="AE334" i="68"/>
  <c r="AK332" i="68"/>
  <c r="AA330" i="68"/>
  <c r="Y328" i="68"/>
  <c r="W326" i="68"/>
  <c r="AC312" i="68"/>
  <c r="BF46" i="68"/>
  <c r="AH330" i="68"/>
  <c r="AQ325" i="68" a="1"/>
  <c r="AQ325" i="68" s="1"/>
  <c r="AQ368" i="68" a="1"/>
  <c r="AQ368" i="68" s="1"/>
  <c r="AJ538" i="68"/>
  <c r="AD360" i="68"/>
  <c r="AQ357" i="68" a="1"/>
  <c r="AQ357" i="68" s="1"/>
  <c r="BJ65" i="68"/>
  <c r="AD351" i="68"/>
  <c r="AG348" i="68"/>
  <c r="BM57" i="68"/>
  <c r="BK55" i="68"/>
  <c r="AQ340" i="68" a="1"/>
  <c r="AQ340" i="68" s="1"/>
  <c r="AM338" i="68"/>
  <c r="AF336" i="68"/>
  <c r="AJ332" i="68"/>
  <c r="BH40" i="68"/>
  <c r="BE116" i="68"/>
  <c r="AB367" i="68"/>
  <c r="AH538" i="68"/>
  <c r="BL70" i="68"/>
  <c r="Z357" i="68"/>
  <c r="AI353" i="68"/>
  <c r="AF350" i="68"/>
  <c r="AJ347" i="68"/>
  <c r="AB345" i="68"/>
  <c r="AH341" i="68"/>
  <c r="AF340" i="68"/>
  <c r="AD338" i="68"/>
  <c r="BO48" i="68"/>
  <c r="Z335" i="68"/>
  <c r="X333" i="68"/>
  <c r="BI42" i="68"/>
  <c r="BG40" i="68"/>
  <c r="BM38" i="68"/>
  <c r="BK36" i="68"/>
  <c r="BM89" i="68"/>
  <c r="Z366" i="68"/>
  <c r="AB362" i="68"/>
  <c r="AK359" i="68"/>
  <c r="BH67" i="68"/>
  <c r="BE64" i="68"/>
  <c r="AE350" i="68"/>
  <c r="AH347" i="68"/>
  <c r="AA345" i="68"/>
  <c r="Y341" i="68"/>
  <c r="W340" i="68"/>
  <c r="AC338" i="68"/>
  <c r="BN48" i="68"/>
  <c r="BL46" i="68"/>
  <c r="AK373" i="68"/>
  <c r="BM74" i="68"/>
  <c r="AA361" i="68"/>
  <c r="AJ358" i="68"/>
  <c r="AG354" i="68"/>
  <c r="AN350" i="68"/>
  <c r="BM59" i="68"/>
  <c r="AH345" i="68"/>
  <c r="AF341" i="68"/>
  <c r="AD340" i="68"/>
  <c r="BO50" i="68"/>
  <c r="Z343" i="68"/>
  <c r="X335" i="68"/>
  <c r="BI44" i="68"/>
  <c r="BG42" i="68"/>
  <c r="BM40" i="68"/>
  <c r="BK38" i="68"/>
  <c r="AQ312" i="68" a="1"/>
  <c r="AQ312" i="68" s="1"/>
  <c r="BI38" i="68"/>
  <c r="AH331" i="68"/>
  <c r="AB336" i="68"/>
  <c r="AQ345" i="68" a="1"/>
  <c r="AQ345" i="68" s="1"/>
  <c r="AG386" i="68"/>
  <c r="BL59" i="68"/>
  <c r="BE37" i="68"/>
  <c r="AG329" i="68"/>
  <c r="BM45" i="68"/>
  <c r="AC363" i="68"/>
  <c r="BM53" i="68"/>
  <c r="BK37" i="68"/>
  <c r="BK41" i="68"/>
  <c r="BG47" i="68"/>
  <c r="AA537" i="68"/>
  <c r="AC365" i="68"/>
  <c r="BM755" i="68"/>
  <c r="AF781" i="68"/>
  <c r="AN785" i="68"/>
  <c r="Y781" i="68"/>
  <c r="AC785" i="68"/>
  <c r="BO759" i="68"/>
  <c r="Y784" i="68"/>
  <c r="BN758" i="68"/>
  <c r="AI784" i="68"/>
  <c r="BG758" i="68"/>
  <c r="AQ783" i="68" a="1"/>
  <c r="AQ783" i="68" s="1"/>
  <c r="BN757" i="68"/>
  <c r="AR783" i="68"/>
  <c r="BG757" i="68"/>
  <c r="X783" i="68"/>
  <c r="BH757" i="68"/>
  <c r="Y783" i="68"/>
  <c r="BJ750" i="68"/>
  <c r="AR780" i="68"/>
  <c r="Z777" i="68"/>
  <c r="BH749" i="68"/>
  <c r="BE750" i="68"/>
  <c r="AA776" i="68"/>
  <c r="BJ749" i="68"/>
  <c r="AN776" i="68"/>
  <c r="Z780" i="68"/>
  <c r="W777" i="68"/>
  <c r="BJ754" i="68"/>
  <c r="BF119" i="68"/>
  <c r="AA404" i="68"/>
  <c r="AM383" i="68"/>
  <c r="AQ400" i="68" a="1"/>
  <c r="AQ400" i="68" s="1"/>
  <c r="AH413" i="68"/>
  <c r="AF390" i="68"/>
  <c r="BK88" i="68"/>
  <c r="BE83" i="68"/>
  <c r="X375" i="68"/>
  <c r="Z385" i="68"/>
  <c r="Z365" i="68"/>
  <c r="BE61" i="68"/>
  <c r="BG84" i="68"/>
  <c r="AA378" i="68"/>
  <c r="Y538" i="68"/>
  <c r="BL96" i="68"/>
  <c r="AK369" i="68"/>
  <c r="AD393" i="68"/>
  <c r="AI376" i="68"/>
  <c r="Z368" i="68"/>
  <c r="BM73" i="68"/>
  <c r="BE65" i="68"/>
  <c r="BN83" i="68"/>
  <c r="AR353" i="68"/>
  <c r="BF55" i="68"/>
  <c r="AL335" i="68"/>
  <c r="Z363" i="68"/>
  <c r="AI362" i="68"/>
  <c r="AE357" i="68"/>
  <c r="AA353" i="68"/>
  <c r="Y350" i="68"/>
  <c r="BI59" i="68"/>
  <c r="AM345" i="68"/>
  <c r="BE55" i="68"/>
  <c r="AI340" i="68"/>
  <c r="AG338" i="68"/>
  <c r="AE343" i="68"/>
  <c r="AK335" i="68"/>
  <c r="AA333" i="68"/>
  <c r="AN383" i="68"/>
  <c r="Y363" i="68"/>
  <c r="AH362" i="68"/>
  <c r="AD358" i="68"/>
  <c r="AN354" i="68"/>
  <c r="BL63" i="68"/>
  <c r="AB349" i="68"/>
  <c r="AI346" i="68"/>
  <c r="AG344" i="68"/>
  <c r="AE342" i="68"/>
  <c r="AK339" i="68"/>
  <c r="AA337" i="68"/>
  <c r="Y336" i="68"/>
  <c r="W334" i="68"/>
  <c r="AC332" i="68"/>
  <c r="BN41" i="68"/>
  <c r="BL39" i="68"/>
  <c r="BJ37" i="68"/>
  <c r="AE338" i="68"/>
  <c r="AD334" i="68"/>
  <c r="BM41" i="68"/>
  <c r="X407" i="68"/>
  <c r="AJ367" i="68"/>
  <c r="BE74" i="68"/>
  <c r="BM70" i="68"/>
  <c r="AA357" i="68"/>
  <c r="AJ353" i="68"/>
  <c r="BO62" i="68"/>
  <c r="BF59" i="68"/>
  <c r="BE57" i="68"/>
  <c r="AI341" i="68"/>
  <c r="AG340" i="68"/>
  <c r="W338" i="68"/>
  <c r="BK47" i="68"/>
  <c r="BO43" i="68"/>
  <c r="AF328" i="68"/>
  <c r="AC384" i="68"/>
  <c r="AE539" i="68"/>
  <c r="AF537" i="68"/>
  <c r="AM359" i="68"/>
  <c r="BJ67" i="68"/>
  <c r="BF64" i="68"/>
  <c r="BG61" i="68"/>
  <c r="Y347" i="68"/>
  <c r="BO56" i="68"/>
  <c r="Z341" i="68"/>
  <c r="X340" i="68"/>
  <c r="BI50" i="68"/>
  <c r="BG48" i="68"/>
  <c r="BM46" i="68"/>
  <c r="BK44" i="68"/>
  <c r="AQ330" i="68" a="1"/>
  <c r="AQ330" i="68" s="1"/>
  <c r="AM328" i="68"/>
  <c r="BE38" i="68"/>
  <c r="AI312" i="68"/>
  <c r="AN372" i="68"/>
  <c r="AK365" i="68"/>
  <c r="BM72" i="68"/>
  <c r="Y359" i="68"/>
  <c r="AK355" i="68"/>
  <c r="AH352" i="68"/>
  <c r="BF61" i="68"/>
  <c r="X347" i="68"/>
  <c r="BN56" i="68"/>
  <c r="BL54" i="68"/>
  <c r="BJ52" i="68"/>
  <c r="BH50" i="68"/>
  <c r="BF48" i="68"/>
  <c r="AB334" i="68"/>
  <c r="AC372" i="68"/>
  <c r="AQ537" i="68" a="1"/>
  <c r="AQ537" i="68" s="1"/>
  <c r="BI71" i="68"/>
  <c r="W358" i="68"/>
  <c r="AF353" i="68"/>
  <c r="AC350" i="68"/>
  <c r="AG347" i="68"/>
  <c r="Z345" i="68"/>
  <c r="X341" i="68"/>
  <c r="BI52" i="68"/>
  <c r="BG50" i="68"/>
  <c r="BM48" i="68"/>
  <c r="BK46" i="68"/>
  <c r="AQ332" i="68" a="1"/>
  <c r="AQ332" i="68" s="1"/>
  <c r="AM330" i="68"/>
  <c r="BE40" i="68"/>
  <c r="AI326" i="68"/>
  <c r="AG312" i="68"/>
  <c r="AD327" i="68"/>
  <c r="BJ43" i="68"/>
  <c r="AG343" i="68"/>
  <c r="BG60" i="68"/>
  <c r="AR334" i="68"/>
  <c r="AJ351" i="68"/>
  <c r="X326" i="68"/>
  <c r="BH41" i="68"/>
  <c r="BE53" i="68"/>
  <c r="BH52" i="68"/>
  <c r="BG55" i="68"/>
  <c r="Z326" i="68"/>
  <c r="AF330" i="68"/>
  <c r="BL48" i="68"/>
  <c r="AR538" i="68"/>
  <c r="BL98" i="68"/>
  <c r="BG756" i="68"/>
  <c r="AC782" i="68"/>
  <c r="BF755" i="68"/>
  <c r="AG781" i="68"/>
  <c r="BG755" i="68"/>
  <c r="Z781" i="68"/>
  <c r="AG784" i="68"/>
  <c r="BH759" i="68"/>
  <c r="W785" i="68"/>
  <c r="BO758" i="68"/>
  <c r="AA784" i="68"/>
  <c r="BH758" i="68"/>
  <c r="AB784" i="68"/>
  <c r="BO757" i="68"/>
  <c r="AF783" i="68"/>
  <c r="BJ758" i="68"/>
  <c r="AG783" i="68"/>
  <c r="BM751" i="68"/>
  <c r="AL775" i="68"/>
  <c r="Y779" i="68"/>
  <c r="BK750" i="68"/>
  <c r="AQ776" i="68" a="1"/>
  <c r="AQ776" i="68" s="1"/>
  <c r="Z778" i="68"/>
  <c r="BM750" i="68"/>
  <c r="AL778" i="68"/>
  <c r="X776" i="68"/>
  <c r="BK749" i="68"/>
  <c r="AQ775" i="68" a="1"/>
  <c r="AQ775" i="68" s="1"/>
  <c r="AD432" i="68"/>
  <c r="Y397" i="68"/>
  <c r="W394" i="68"/>
  <c r="BE96" i="68"/>
  <c r="BN112" i="68"/>
  <c r="BK122" i="68"/>
  <c r="AD388" i="68"/>
  <c r="AD417" i="68"/>
  <c r="AI367" i="68"/>
  <c r="AK372" i="68"/>
  <c r="AG381" i="68"/>
  <c r="X363" i="68"/>
  <c r="AI347" i="68"/>
  <c r="BM82" i="68"/>
  <c r="AR375" i="68"/>
  <c r="W362" i="68"/>
  <c r="Z379" i="68"/>
  <c r="AI368" i="68"/>
  <c r="AF385" i="68"/>
  <c r="W374" i="68"/>
  <c r="AF539" i="68"/>
  <c r="X361" i="68"/>
  <c r="BK63" i="68"/>
  <c r="AN364" i="68"/>
  <c r="X351" i="68"/>
  <c r="BL53" i="68"/>
  <c r="Y381" i="68"/>
  <c r="BJ75" i="68"/>
  <c r="BF72" i="68"/>
  <c r="BN67" i="68"/>
  <c r="BK64" i="68"/>
  <c r="BK61" i="68"/>
  <c r="AN347" i="68"/>
  <c r="AE345" i="68"/>
  <c r="AK341" i="68"/>
  <c r="AA340" i="68"/>
  <c r="Y338" i="68"/>
  <c r="W343" i="68"/>
  <c r="AC335" i="68"/>
  <c r="BN44" i="68"/>
  <c r="AA382" i="68"/>
  <c r="BH75" i="68"/>
  <c r="BE72" i="68"/>
  <c r="BM68" i="68"/>
  <c r="AA354" i="68"/>
  <c r="AR351" i="68"/>
  <c r="BN60" i="68"/>
  <c r="AA346" i="68"/>
  <c r="Y344" i="68"/>
  <c r="W342" i="68"/>
  <c r="AC339" i="68"/>
  <c r="BN49" i="68"/>
  <c r="BL47" i="68"/>
  <c r="BJ45" i="68"/>
  <c r="BH43" i="68"/>
  <c r="BF41" i="68"/>
  <c r="AJ327" i="68"/>
  <c r="AR325" i="68"/>
  <c r="BM49" i="68"/>
  <c r="AQ333" i="68" a="1"/>
  <c r="AQ333" i="68" s="1"/>
  <c r="AC329" i="68"/>
  <c r="AA398" i="68"/>
  <c r="AM539" i="68"/>
  <c r="AG537" i="68"/>
  <c r="AQ359" i="68" a="1"/>
  <c r="AQ359" i="68" s="1"/>
  <c r="BL67" i="68"/>
  <c r="X353" i="68"/>
  <c r="AG350" i="68"/>
  <c r="AK347" i="68"/>
  <c r="AK345" i="68"/>
  <c r="AA341" i="68"/>
  <c r="Y340" i="68"/>
  <c r="BJ50" i="68"/>
  <c r="AI335" i="68"/>
  <c r="AM331" i="68"/>
  <c r="BK39" i="68"/>
  <c r="BI95" i="68"/>
  <c r="AH366" i="68"/>
  <c r="AD362" i="68"/>
  <c r="AA359" i="68"/>
  <c r="AL355" i="68"/>
  <c r="AI352" i="68"/>
  <c r="AJ349" i="68"/>
  <c r="BI58" i="68"/>
  <c r="BG56" i="68"/>
  <c r="BM54" i="68"/>
  <c r="BK52" i="68"/>
  <c r="AQ337" i="68" a="1"/>
  <c r="AQ337" i="68" s="1"/>
  <c r="AM336" i="68"/>
  <c r="BE46" i="68"/>
  <c r="AI332" i="68"/>
  <c r="AG330" i="68"/>
  <c r="AE328" i="68"/>
  <c r="AK326" i="68"/>
  <c r="AA312" i="68"/>
  <c r="AK371" i="68"/>
  <c r="AI363" i="68"/>
  <c r="AQ361" i="68" a="1"/>
  <c r="AQ361" i="68" s="1"/>
  <c r="BH69" i="68"/>
  <c r="X355" i="68"/>
  <c r="W352" i="68"/>
  <c r="AI349" i="68"/>
  <c r="BH58" i="68"/>
  <c r="BF56" i="68"/>
  <c r="AJ342" i="68"/>
  <c r="AR339" i="68"/>
  <c r="AN337" i="68"/>
  <c r="AL336" i="68"/>
  <c r="AM408" i="68"/>
  <c r="AC371" i="68"/>
  <c r="AC537" i="68"/>
  <c r="AL360" i="68"/>
  <c r="BG68" i="68"/>
  <c r="BO64" i="68"/>
  <c r="BO61" i="68"/>
  <c r="BG58" i="68"/>
  <c r="BM56" i="68"/>
  <c r="BK54" i="68"/>
  <c r="AQ339" i="68" a="1"/>
  <c r="AQ339" i="68" s="1"/>
  <c r="AM337" i="68"/>
  <c r="BE48" i="68"/>
  <c r="AI334" i="68"/>
  <c r="AG332" i="68"/>
  <c r="AE330" i="68"/>
  <c r="AK328" i="68"/>
  <c r="AA326" i="68"/>
  <c r="Y312" i="68"/>
  <c r="AJ328" i="68"/>
  <c r="AE332" i="68"/>
  <c r="AL337" i="68"/>
  <c r="Y351" i="68"/>
  <c r="AJ336" i="68"/>
  <c r="AI359" i="68"/>
  <c r="AN326" i="68"/>
  <c r="AC330" i="68"/>
  <c r="BF58" i="68"/>
  <c r="BJ54" i="68"/>
  <c r="BI57" i="68"/>
  <c r="AR326" i="68"/>
  <c r="BF42" i="68"/>
  <c r="BI49" i="68"/>
  <c r="BI62" i="68"/>
  <c r="BF69" i="68"/>
  <c r="BO756" i="68"/>
  <c r="Z783" i="68"/>
  <c r="BN755" i="68"/>
  <c r="AD782" i="68"/>
  <c r="BO755" i="68"/>
  <c r="AI781" i="68"/>
  <c r="AD785" i="68"/>
  <c r="AA781" i="68"/>
  <c r="AE785" i="68"/>
  <c r="BI759" i="68"/>
  <c r="AL784" i="68"/>
  <c r="BJ759" i="68"/>
  <c r="AN784" i="68"/>
  <c r="BI758" i="68"/>
  <c r="AC784" i="68"/>
  <c r="BL759" i="68"/>
  <c r="AD784" i="68"/>
  <c r="BH752" i="68"/>
  <c r="AI777" i="68"/>
  <c r="W775" i="68"/>
  <c r="BF751" i="68"/>
  <c r="AL776" i="68"/>
  <c r="Y780" i="68"/>
  <c r="BH751" i="68"/>
  <c r="AI780" i="68"/>
  <c r="W778" i="68"/>
  <c r="BF750" i="68"/>
  <c r="AQ777" i="68" a="1"/>
  <c r="AQ777" i="68" s="1"/>
  <c r="AJ398" i="68"/>
  <c r="AC404" i="68"/>
  <c r="Y434" i="68"/>
  <c r="AI379" i="68"/>
  <c r="BJ110" i="68"/>
  <c r="X405" i="68"/>
  <c r="BO100" i="68"/>
  <c r="AR385" i="68"/>
  <c r="AG366" i="68"/>
  <c r="AD370" i="68"/>
  <c r="BM91" i="68"/>
  <c r="BI73" i="68"/>
  <c r="Y401" i="68"/>
  <c r="BK80" i="68"/>
  <c r="BO87" i="68"/>
  <c r="AC360" i="68"/>
  <c r="AK376" i="68"/>
  <c r="AA368" i="68"/>
  <c r="BO99" i="68"/>
  <c r="BH88" i="68"/>
  <c r="X539" i="68"/>
  <c r="BK71" i="68"/>
  <c r="AI351" i="68"/>
  <c r="BK76" i="68"/>
  <c r="BH62" i="68"/>
  <c r="AJ340" i="68"/>
  <c r="BF92" i="68"/>
  <c r="AL538" i="68"/>
  <c r="AI361" i="68"/>
  <c r="AD355" i="68"/>
  <c r="AM352" i="68"/>
  <c r="AN349" i="68"/>
  <c r="AC347" i="68"/>
  <c r="W345" i="68"/>
  <c r="AC341" i="68"/>
  <c r="BN52" i="68"/>
  <c r="BL50" i="68"/>
  <c r="BJ48" i="68"/>
  <c r="BH46" i="68"/>
  <c r="BF44" i="68"/>
  <c r="BG93" i="68"/>
  <c r="AK538" i="68"/>
  <c r="AG361" i="68"/>
  <c r="AR357" i="68"/>
  <c r="BK65" i="68"/>
  <c r="AF351" i="68"/>
  <c r="AH348" i="68"/>
  <c r="BN57" i="68"/>
  <c r="BL55" i="68"/>
  <c r="BJ53" i="68"/>
  <c r="BH51" i="68"/>
  <c r="BF49" i="68"/>
  <c r="AJ335" i="68"/>
  <c r="AR333" i="68"/>
  <c r="AN331" i="68"/>
  <c r="AL329" i="68"/>
  <c r="AB327" i="68"/>
  <c r="AH325" i="68"/>
  <c r="AK343" i="68"/>
  <c r="Y333" i="68"/>
  <c r="AN328" i="68"/>
  <c r="AQ384" i="68" a="1"/>
  <c r="AQ384" i="68" s="1"/>
  <c r="AR366" i="68"/>
  <c r="AF362" i="68"/>
  <c r="AB359" i="68"/>
  <c r="AN355" i="68"/>
  <c r="BG64" i="68"/>
  <c r="W350" i="68"/>
  <c r="Z347" i="68"/>
  <c r="AC345" i="68"/>
  <c r="BN54" i="68"/>
  <c r="BL52" i="68"/>
  <c r="AR337" i="68"/>
  <c r="BN46" i="68"/>
  <c r="W331" i="68"/>
  <c r="AI327" i="68"/>
  <c r="AJ377" i="68"/>
  <c r="AM365" i="68"/>
  <c r="BN72" i="68"/>
  <c r="BJ69" i="68"/>
  <c r="Z355" i="68"/>
  <c r="Y352" i="68"/>
  <c r="Z349" i="68"/>
  <c r="AQ346" i="68" a="1"/>
  <c r="AQ346" i="68" s="1"/>
  <c r="AM344" i="68"/>
  <c r="BE54" i="68"/>
  <c r="AI339" i="68"/>
  <c r="AG337" i="68"/>
  <c r="AE336" i="68"/>
  <c r="AK334" i="68"/>
  <c r="AA332" i="68"/>
  <c r="Y330" i="68"/>
  <c r="W328" i="68"/>
  <c r="AC326" i="68"/>
  <c r="AF403" i="68"/>
  <c r="AF370" i="68"/>
  <c r="AF538" i="68"/>
  <c r="AC361" i="68"/>
  <c r="AL358" i="68"/>
  <c r="BG66" i="68"/>
  <c r="BH63" i="68"/>
  <c r="X349" i="68"/>
  <c r="AN346" i="68"/>
  <c r="AL344" i="68"/>
  <c r="AB342" i="68"/>
  <c r="AH339" i="68"/>
  <c r="AF337" i="68"/>
  <c r="AD336" i="68"/>
  <c r="BE119" i="68"/>
  <c r="X370" i="68"/>
  <c r="BL73" i="68"/>
  <c r="Y360" i="68"/>
  <c r="AI357" i="68"/>
  <c r="AG352" i="68"/>
  <c r="AH349" i="68"/>
  <c r="AM346" i="68"/>
  <c r="BE56" i="68"/>
  <c r="AI342" i="68"/>
  <c r="AG339" i="68"/>
  <c r="AE337" i="68"/>
  <c r="AK336" i="68"/>
  <c r="AA334" i="68"/>
  <c r="Y332" i="68"/>
  <c r="W330" i="68"/>
  <c r="AC328" i="68"/>
  <c r="BN37" i="68"/>
  <c r="Z312" i="68"/>
  <c r="BL40" i="68"/>
  <c r="BG44" i="68"/>
  <c r="AI338" i="68"/>
  <c r="BE68" i="68"/>
  <c r="AB350" i="68"/>
  <c r="BK73" i="68"/>
  <c r="BL38" i="68"/>
  <c r="AK331" i="68"/>
  <c r="AM350" i="68"/>
  <c r="BL56" i="68"/>
  <c r="AF349" i="68"/>
  <c r="AL327" i="68"/>
  <c r="Z331" i="68"/>
  <c r="BN50" i="68"/>
  <c r="AD353" i="68"/>
  <c r="Y361" i="68"/>
  <c r="BI757" i="68"/>
  <c r="AI783" i="68"/>
  <c r="BH756" i="68"/>
  <c r="AQ782" i="68" a="1"/>
  <c r="AQ782" i="68" s="1"/>
  <c r="BI756" i="68"/>
  <c r="W782" i="68"/>
  <c r="AQ785" i="68" a="1"/>
  <c r="AQ785" i="68" s="1"/>
  <c r="AL781" i="68"/>
  <c r="AR785" i="68"/>
  <c r="AB781" i="68"/>
  <c r="X785" i="68"/>
  <c r="AC781" i="68"/>
  <c r="Y785" i="68"/>
  <c r="BK759" i="68"/>
  <c r="Z785" i="68"/>
  <c r="W781" i="68"/>
  <c r="AQ784" i="68" a="1"/>
  <c r="AQ784" i="68" s="1"/>
  <c r="BK753" i="68"/>
  <c r="AG779" i="68"/>
  <c r="BG751" i="68"/>
  <c r="BN751" i="68"/>
  <c r="AI778" i="68"/>
  <c r="W776" i="68"/>
  <c r="BK752" i="68"/>
  <c r="AF776" i="68"/>
  <c r="BO751" i="68"/>
  <c r="BN750" i="68"/>
  <c r="AG377" i="68"/>
  <c r="BG71" i="68"/>
  <c r="AL371" i="68"/>
  <c r="Z538" i="68"/>
  <c r="BF52" i="68"/>
  <c r="AC357" i="68"/>
  <c r="AL343" i="68"/>
  <c r="AB332" i="68"/>
  <c r="BH61" i="68"/>
  <c r="BN38" i="68"/>
  <c r="AG346" i="68"/>
  <c r="BL41" i="68"/>
  <c r="AI354" i="68"/>
  <c r="BI47" i="68"/>
  <c r="AE346" i="68"/>
  <c r="BJ41" i="68"/>
  <c r="BG45" i="68"/>
  <c r="AR312" i="68"/>
  <c r="BO45" i="68"/>
  <c r="AA348" i="68"/>
  <c r="AE784" i="68"/>
  <c r="AR782" i="68"/>
  <c r="Y782" i="68"/>
  <c r="AQ781" i="68" a="1"/>
  <c r="AQ781" i="68" s="1"/>
  <c r="BN754" i="68"/>
  <c r="AE776" i="68"/>
  <c r="AN775" i="68"/>
  <c r="AB777" i="68"/>
  <c r="X775" i="68"/>
  <c r="BE754" i="68"/>
  <c r="AC776" i="68"/>
  <c r="BK751" i="68"/>
  <c r="AG777" i="68"/>
  <c r="BF749" i="68"/>
  <c r="BE752" i="68"/>
  <c r="AC778" i="68"/>
  <c r="AL145" i="68"/>
  <c r="Z105" i="68"/>
  <c r="W86" i="68"/>
  <c r="BO386" i="68"/>
  <c r="Z76" i="68"/>
  <c r="X74" i="68"/>
  <c r="BI380" i="68"/>
  <c r="BG378" i="68"/>
  <c r="BM376" i="68"/>
  <c r="BK374" i="68"/>
  <c r="AQ640" i="68" a="1"/>
  <c r="AQ640" i="68" s="1"/>
  <c r="BH402" i="68"/>
  <c r="AG102" i="68"/>
  <c r="AF79" i="68"/>
  <c r="AD77" i="68"/>
  <c r="BO383" i="68"/>
  <c r="Z73" i="68"/>
  <c r="X658" i="68"/>
  <c r="BI377" i="68"/>
  <c r="BG375" i="68"/>
  <c r="BM373" i="68"/>
  <c r="W142" i="68"/>
  <c r="BI393" i="68"/>
  <c r="BG388" i="68"/>
  <c r="BM386" i="68"/>
  <c r="BK384" i="68"/>
  <c r="AQ73" i="68" a="1"/>
  <c r="AQ73" i="68" s="1"/>
  <c r="AM658" i="68"/>
  <c r="BE378" i="68"/>
  <c r="AI654" i="68"/>
  <c r="AG652" i="68"/>
  <c r="AE640" i="68"/>
  <c r="AE106" i="68"/>
  <c r="BG391" i="68"/>
  <c r="AD79" i="68"/>
  <c r="BO385" i="68"/>
  <c r="Z75" i="68"/>
  <c r="X73" i="68"/>
  <c r="BI379" i="68"/>
  <c r="BG377" i="68"/>
  <c r="BM375" i="68"/>
  <c r="BK373" i="68"/>
  <c r="BI401" i="68"/>
  <c r="AN103" i="68"/>
  <c r="BN388" i="68"/>
  <c r="BK386" i="68"/>
  <c r="AQ75" i="68" a="1"/>
  <c r="AQ75" i="68" s="1"/>
  <c r="AM73" i="68"/>
  <c r="BE380" i="68"/>
  <c r="AI656" i="68"/>
  <c r="AG654" i="68"/>
  <c r="AE652" i="68"/>
  <c r="AK640" i="68"/>
  <c r="AJ107" i="68"/>
  <c r="AF80" i="68"/>
  <c r="AM78" i="68"/>
  <c r="BE385" i="68"/>
  <c r="AI74" i="68"/>
  <c r="AG659" i="68"/>
  <c r="AE657" i="68"/>
  <c r="AK655" i="68"/>
  <c r="AA653" i="68"/>
  <c r="Y651" i="68"/>
  <c r="W114" i="68"/>
  <c r="AB101" i="68"/>
  <c r="AI79" i="68"/>
  <c r="AG77" i="68"/>
  <c r="AE75" i="68"/>
  <c r="AK73" i="68"/>
  <c r="AA658" i="68"/>
  <c r="Y656" i="68"/>
  <c r="W654" i="68"/>
  <c r="AC652" i="68"/>
  <c r="AM81" i="68"/>
  <c r="AG653" i="68"/>
  <c r="Z650" i="68"/>
  <c r="X648" i="68"/>
  <c r="BI366" i="68"/>
  <c r="BG364" i="68"/>
  <c r="BM362" i="68"/>
  <c r="BK360" i="68"/>
  <c r="AQ637" i="68" a="1"/>
  <c r="AQ637" i="68" s="1"/>
  <c r="AM630" i="68"/>
  <c r="BE354" i="68"/>
  <c r="AG74" i="68"/>
  <c r="Y653" i="68"/>
  <c r="AJ649" i="68"/>
  <c r="AR642" i="68"/>
  <c r="AN646" i="68"/>
  <c r="AL644" i="68"/>
  <c r="AB641" i="68"/>
  <c r="AH638" i="68"/>
  <c r="AF637" i="68"/>
  <c r="AD630" i="68"/>
  <c r="AN141" i="68"/>
  <c r="Z658" i="68"/>
  <c r="BK370" i="68"/>
  <c r="AQ642" i="68" a="1"/>
  <c r="AQ642" i="68" s="1"/>
  <c r="AM646" i="68"/>
  <c r="BE364" i="68"/>
  <c r="AI641" i="68"/>
  <c r="AG638" i="68"/>
  <c r="AE637" i="68"/>
  <c r="AK630" i="68"/>
  <c r="AA634" i="68"/>
  <c r="AD640" i="68"/>
  <c r="AH649" i="68"/>
  <c r="AF642" i="68"/>
  <c r="AD646" i="68"/>
  <c r="BO363" i="68"/>
  <c r="Z641" i="68"/>
  <c r="X638" i="68"/>
  <c r="BI357" i="68"/>
  <c r="BG355" i="68"/>
  <c r="AB107" i="68"/>
  <c r="BJ372" i="68"/>
  <c r="AG649" i="68"/>
  <c r="AE642" i="68"/>
  <c r="AK646" i="68"/>
  <c r="AA644" i="68"/>
  <c r="Y641" i="68"/>
  <c r="W638" i="68"/>
  <c r="AC637" i="68"/>
  <c r="BN355" i="68"/>
  <c r="AF105" i="68"/>
  <c r="BK377" i="68"/>
  <c r="BH370" i="68"/>
  <c r="BF368" i="68"/>
  <c r="AJ646" i="68"/>
  <c r="AR644" i="68"/>
  <c r="AN641" i="68"/>
  <c r="AL638" i="68"/>
  <c r="AB637" i="68"/>
  <c r="AH630" i="68"/>
  <c r="AF634" i="68"/>
  <c r="BK385" i="68"/>
  <c r="BG370" i="68"/>
  <c r="BM368" i="68"/>
  <c r="BK366" i="68"/>
  <c r="AQ644" i="68" a="1"/>
  <c r="AQ644" i="68" s="1"/>
  <c r="AM641" i="68"/>
  <c r="BE360" i="68"/>
  <c r="AI637" i="68"/>
  <c r="AG630" i="68"/>
  <c r="AE634" i="68"/>
  <c r="BG359" i="68"/>
  <c r="AL633" i="68"/>
  <c r="AB631" i="68"/>
  <c r="AH629" i="68"/>
  <c r="AF40" i="68"/>
  <c r="AD619" i="68"/>
  <c r="BO342" i="68"/>
  <c r="Z620" i="68"/>
  <c r="X615" i="68"/>
  <c r="BI336" i="68"/>
  <c r="BM365" i="68"/>
  <c r="AC633" i="68"/>
  <c r="BN350" i="68"/>
  <c r="BL348" i="68"/>
  <c r="BJ346" i="68"/>
  <c r="BH344" i="68"/>
  <c r="BF342" i="68"/>
  <c r="AJ608" i="68"/>
  <c r="AR626" i="68"/>
  <c r="AN617" i="68"/>
  <c r="BO352" i="68"/>
  <c r="Z631" i="68"/>
  <c r="X629" i="68"/>
  <c r="BI346" i="68"/>
  <c r="BG344" i="68"/>
  <c r="BM342" i="68"/>
  <c r="BK340" i="68"/>
  <c r="AQ626" i="68" a="1"/>
  <c r="AQ626" i="68" s="1"/>
  <c r="AM617" i="68"/>
  <c r="AL634" i="68"/>
  <c r="BI351" i="68"/>
  <c r="BG349" i="68"/>
  <c r="BM347" i="68"/>
  <c r="BK345" i="68"/>
  <c r="AQ39" i="68" a="1"/>
  <c r="AQ39" i="68" s="1"/>
  <c r="AM620" i="68"/>
  <c r="BE339" i="68"/>
  <c r="AI606" i="68"/>
  <c r="AN644" i="68"/>
  <c r="AF630" i="68"/>
  <c r="BE352" i="68"/>
  <c r="AI628" i="68"/>
  <c r="AG627" i="68"/>
  <c r="AE624" i="68"/>
  <c r="AK623" i="68"/>
  <c r="AA616" i="68"/>
  <c r="Y608" i="68"/>
  <c r="W626" i="68"/>
  <c r="AI650" i="68"/>
  <c r="AA643" i="68"/>
  <c r="AQ633" i="68" a="1"/>
  <c r="AQ633" i="68" s="1"/>
  <c r="AM631" i="68"/>
  <c r="BE349" i="68"/>
  <c r="AI40" i="68"/>
  <c r="AG619" i="68"/>
  <c r="AE39" i="68"/>
  <c r="AK620" i="68"/>
  <c r="AA615" i="68"/>
  <c r="Y606" i="68"/>
  <c r="AC645" i="68"/>
  <c r="AA632" i="68"/>
  <c r="Y628" i="68"/>
  <c r="W627" i="68"/>
  <c r="AC624" i="68"/>
  <c r="BN343" i="68"/>
  <c r="BL341" i="68"/>
  <c r="BJ339" i="68"/>
  <c r="BH337" i="68"/>
  <c r="AQ615" i="68" a="1"/>
  <c r="AQ615" i="68" s="1"/>
  <c r="W58" i="68"/>
  <c r="AC621" i="68"/>
  <c r="BN330" i="68"/>
  <c r="BL328" i="68"/>
  <c r="BJ326" i="68"/>
  <c r="BH324" i="68"/>
  <c r="BF322" i="68"/>
  <c r="AJ605" i="68"/>
  <c r="AR594" i="68"/>
  <c r="AI620" i="68"/>
  <c r="BF335" i="68"/>
  <c r="AJ621" i="68"/>
  <c r="AR57" i="68"/>
  <c r="AN613" i="68"/>
  <c r="AL612" i="68"/>
  <c r="AB611" i="68"/>
  <c r="AH609" i="68"/>
  <c r="AF597" i="68"/>
  <c r="AD595" i="68"/>
  <c r="AL627" i="68"/>
  <c r="AD608" i="68"/>
  <c r="AC58" i="68"/>
  <c r="BN332" i="68"/>
  <c r="BL330" i="68"/>
  <c r="BJ328" i="68"/>
  <c r="BH326" i="68"/>
  <c r="BF324" i="68"/>
  <c r="AJ607" i="68"/>
  <c r="AR605" i="68"/>
  <c r="AN594" i="68"/>
  <c r="W619" i="68"/>
  <c r="AB58" i="68"/>
  <c r="AH621" i="68"/>
  <c r="AF57" i="68"/>
  <c r="AD613" i="68"/>
  <c r="BO326" i="68"/>
  <c r="Z611" i="68"/>
  <c r="X609" i="68"/>
  <c r="BI320" i="68"/>
  <c r="W633" i="68"/>
  <c r="AI58" i="68"/>
  <c r="AG621" i="68"/>
  <c r="AE57" i="68"/>
  <c r="AK613" i="68"/>
  <c r="AA612" i="68"/>
  <c r="Y611" i="68"/>
  <c r="W609" i="68"/>
  <c r="AC597" i="68"/>
  <c r="BN318" i="68"/>
  <c r="BJ336" i="68"/>
  <c r="BE334" i="68"/>
  <c r="AI618" i="68"/>
  <c r="AG614" i="68"/>
  <c r="AE604" i="68"/>
  <c r="AK602" i="68"/>
  <c r="AA610" i="68"/>
  <c r="Y607" i="68"/>
  <c r="W605" i="68"/>
  <c r="BN348" i="68"/>
  <c r="BF340" i="68"/>
  <c r="AJ622" i="68"/>
  <c r="AR618" i="68"/>
  <c r="AN614" i="68"/>
  <c r="AL604" i="68"/>
  <c r="AB602" i="68"/>
  <c r="AH610" i="68"/>
  <c r="AF607" i="68"/>
  <c r="AD605" i="68"/>
  <c r="AD617" i="68"/>
  <c r="AC603" i="68"/>
  <c r="BN314" i="68"/>
  <c r="BL312" i="68"/>
  <c r="BJ310" i="68"/>
  <c r="BH308" i="68"/>
  <c r="BF306" i="68"/>
  <c r="AJ38" i="68"/>
  <c r="AR37" i="68"/>
  <c r="BO330" i="68"/>
  <c r="BO318" i="68"/>
  <c r="AM592" i="68"/>
  <c r="BE314" i="68"/>
  <c r="AI600" i="68"/>
  <c r="AG598" i="68"/>
  <c r="AE593" i="68"/>
  <c r="AK589" i="68"/>
  <c r="AA38" i="68"/>
  <c r="Y37" i="68"/>
  <c r="BL331" i="68"/>
  <c r="BK318" i="68"/>
  <c r="AL592" i="68"/>
  <c r="AB601" i="68"/>
  <c r="BH108" i="68"/>
  <c r="AI384" i="68"/>
  <c r="AD365" i="68"/>
  <c r="AG360" i="68"/>
  <c r="AJ337" i="68"/>
  <c r="AL353" i="68"/>
  <c r="AB335" i="68"/>
  <c r="X328" i="68"/>
  <c r="BK58" i="68"/>
  <c r="AN370" i="68"/>
  <c r="AE344" i="68"/>
  <c r="BJ39" i="68"/>
  <c r="AL351" i="68"/>
  <c r="BK97" i="68"/>
  <c r="AK344" i="68"/>
  <c r="BH39" i="68"/>
  <c r="AN339" i="68"/>
  <c r="AG327" i="68"/>
  <c r="AH358" i="68"/>
  <c r="AH357" i="68"/>
  <c r="BJ757" i="68"/>
  <c r="BH755" i="68"/>
  <c r="AF785" i="68"/>
  <c r="AI785" i="68"/>
  <c r="AE775" i="68"/>
  <c r="BL750" i="68"/>
  <c r="BI751" i="68"/>
  <c r="AA779" i="68"/>
  <c r="BL749" i="68"/>
  <c r="AR775" i="68"/>
  <c r="AB778" i="68"/>
  <c r="BF752" i="68"/>
  <c r="AF779" i="68"/>
  <c r="BN749" i="68"/>
  <c r="AQ778" i="68" a="1"/>
  <c r="AQ778" i="68" s="1"/>
  <c r="AB780" i="68"/>
  <c r="BF407" i="68"/>
  <c r="BH396" i="68"/>
  <c r="BI388" i="68"/>
  <c r="BG386" i="68"/>
  <c r="BM384" i="68"/>
  <c r="BK382" i="68"/>
  <c r="AQ658" i="68" a="1"/>
  <c r="AQ658" i="68" s="1"/>
  <c r="AM656" i="68"/>
  <c r="BE376" i="68"/>
  <c r="AI652" i="68"/>
  <c r="AG640" i="68"/>
  <c r="AM108" i="68"/>
  <c r="BO393" i="68"/>
  <c r="X79" i="68"/>
  <c r="BI385" i="68"/>
  <c r="BG383" i="68"/>
  <c r="BM381" i="68"/>
  <c r="BK379" i="68"/>
  <c r="AQ655" i="68" a="1"/>
  <c r="AQ655" i="68" s="1"/>
  <c r="AM653" i="68"/>
  <c r="BE373" i="68"/>
  <c r="BK411" i="68"/>
  <c r="Y100" i="68"/>
  <c r="AM79" i="68"/>
  <c r="BE386" i="68"/>
  <c r="AI75" i="68"/>
  <c r="AG73" i="68"/>
  <c r="AE658" i="68"/>
  <c r="AK656" i="68"/>
  <c r="AA654" i="68"/>
  <c r="Y652" i="68"/>
  <c r="Y146" i="68"/>
  <c r="AC104" i="68"/>
  <c r="W81" i="68"/>
  <c r="BI387" i="68"/>
  <c r="BG385" i="68"/>
  <c r="BM383" i="68"/>
  <c r="BK381" i="68"/>
  <c r="AQ657" i="68" a="1"/>
  <c r="AQ657" i="68" s="1"/>
  <c r="AM655" i="68"/>
  <c r="BE375" i="68"/>
  <c r="AI651" i="68"/>
  <c r="Y108" i="68"/>
  <c r="BI395" i="68"/>
  <c r="BE388" i="68"/>
  <c r="AI77" i="68"/>
  <c r="AG75" i="68"/>
  <c r="AE73" i="68"/>
  <c r="AK658" i="68"/>
  <c r="AA656" i="68"/>
  <c r="Y654" i="68"/>
  <c r="W652" i="68"/>
  <c r="AC140" i="68"/>
  <c r="BG399" i="68"/>
  <c r="BE389" i="68"/>
  <c r="AE78" i="68"/>
  <c r="AK76" i="68"/>
  <c r="AA74" i="68"/>
  <c r="Y659" i="68"/>
  <c r="W657" i="68"/>
  <c r="AC655" i="68"/>
  <c r="BN374" i="68"/>
  <c r="BL372" i="68"/>
  <c r="AL113" i="68"/>
  <c r="AQ100" i="68" a="1"/>
  <c r="AQ100" i="68" s="1"/>
  <c r="AA79" i="68"/>
  <c r="Y77" i="68"/>
  <c r="W75" i="68"/>
  <c r="AC73" i="68"/>
  <c r="BN379" i="68"/>
  <c r="BL377" i="68"/>
  <c r="BJ375" i="68"/>
  <c r="BH373" i="68"/>
  <c r="AQ74" i="68" a="1"/>
  <c r="AQ74" i="68" s="1"/>
  <c r="AB652" i="68"/>
  <c r="BM370" i="68"/>
  <c r="BK368" i="68"/>
  <c r="AQ646" i="68" a="1"/>
  <c r="AQ646" i="68" s="1"/>
  <c r="AM644" i="68"/>
  <c r="BE362" i="68"/>
  <c r="AI638" i="68"/>
  <c r="AG637" i="68"/>
  <c r="AE630" i="68"/>
  <c r="AK634" i="68"/>
  <c r="AB73" i="68"/>
  <c r="W651" i="68"/>
  <c r="AB649" i="68"/>
  <c r="AH642" i="68"/>
  <c r="AF646" i="68"/>
  <c r="AD644" i="68"/>
  <c r="BO361" i="68"/>
  <c r="Z638" i="68"/>
  <c r="X637" i="68"/>
  <c r="BI355" i="68"/>
  <c r="AH79" i="68"/>
  <c r="AC657" i="68"/>
  <c r="AI649" i="68"/>
  <c r="AG642" i="68"/>
  <c r="AE646" i="68"/>
  <c r="AK644" i="68"/>
  <c r="AA641" i="68"/>
  <c r="Y638" i="68"/>
  <c r="W637" i="68"/>
  <c r="AC630" i="68"/>
  <c r="AD113" i="68"/>
  <c r="BO371" i="68"/>
  <c r="Z649" i="68"/>
  <c r="X642" i="68"/>
  <c r="BI365" i="68"/>
  <c r="BG363" i="68"/>
  <c r="BM361" i="68"/>
  <c r="BK359" i="68"/>
  <c r="AQ636" i="68" a="1"/>
  <c r="AQ636" i="68" s="1"/>
  <c r="AM635" i="68"/>
  <c r="BN396" i="68"/>
  <c r="AC640" i="68"/>
  <c r="Y649" i="68"/>
  <c r="W642" i="68"/>
  <c r="AC646" i="68"/>
  <c r="BN363" i="68"/>
  <c r="BL361" i="68"/>
  <c r="BJ359" i="68"/>
  <c r="BH357" i="68"/>
  <c r="BF355" i="68"/>
  <c r="BN384" i="68"/>
  <c r="BF376" i="68"/>
  <c r="AN649" i="68"/>
  <c r="AL642" i="68"/>
  <c r="AB646" i="68"/>
  <c r="AH644" i="68"/>
  <c r="AF641" i="68"/>
  <c r="AD638" i="68"/>
  <c r="BO357" i="68"/>
  <c r="Z630" i="68"/>
  <c r="X634" i="68"/>
  <c r="BF384" i="68"/>
  <c r="AM649" i="68"/>
  <c r="BE368" i="68"/>
  <c r="AI646" i="68"/>
  <c r="AG644" i="68"/>
  <c r="AE641" i="68"/>
  <c r="AK638" i="68"/>
  <c r="AA637" i="68"/>
  <c r="Y630" i="68"/>
  <c r="W634" i="68"/>
  <c r="BJ358" i="68"/>
  <c r="AD633" i="68"/>
  <c r="BO350" i="68"/>
  <c r="Z629" i="68"/>
  <c r="X40" i="68"/>
  <c r="BI344" i="68"/>
  <c r="BG342" i="68"/>
  <c r="BM340" i="68"/>
  <c r="BK338" i="68"/>
  <c r="AQ617" i="68" a="1"/>
  <c r="AQ617" i="68" s="1"/>
  <c r="BH364" i="68"/>
  <c r="BH352" i="68"/>
  <c r="BF350" i="68"/>
  <c r="AJ627" i="68"/>
  <c r="AR624" i="68"/>
  <c r="AN623" i="68"/>
  <c r="AL616" i="68"/>
  <c r="AB608" i="68"/>
  <c r="AH626" i="68"/>
  <c r="AM651" i="68"/>
  <c r="BG352" i="68"/>
  <c r="BM350" i="68"/>
  <c r="BK348" i="68"/>
  <c r="AQ624" i="68" a="1"/>
  <c r="AQ624" i="68" s="1"/>
  <c r="AM623" i="68"/>
  <c r="BE342" i="68"/>
  <c r="AI608" i="68"/>
  <c r="AG626" i="68"/>
  <c r="AE617" i="68"/>
  <c r="BK353" i="68"/>
  <c r="AQ631" i="68" a="1"/>
  <c r="AQ631" i="68" s="1"/>
  <c r="AM629" i="68"/>
  <c r="BE347" i="68"/>
  <c r="AI619" i="68"/>
  <c r="AG39" i="68"/>
  <c r="AE620" i="68"/>
  <c r="AK615" i="68"/>
  <c r="AA606" i="68"/>
  <c r="AI643" i="68"/>
  <c r="AA635" i="68"/>
  <c r="AK632" i="68"/>
  <c r="AA628" i="68"/>
  <c r="Y627" i="68"/>
  <c r="W624" i="68"/>
  <c r="AC623" i="68"/>
  <c r="BN341" i="68"/>
  <c r="BL339" i="68"/>
  <c r="BJ337" i="68"/>
  <c r="AL649" i="68"/>
  <c r="AD641" i="68"/>
  <c r="AG633" i="68"/>
  <c r="AE631" i="68"/>
  <c r="AK629" i="68"/>
  <c r="AA40" i="68"/>
  <c r="Y619" i="68"/>
  <c r="W39" i="68"/>
  <c r="AC620" i="68"/>
  <c r="BN338" i="68"/>
  <c r="BL336" i="68"/>
  <c r="X644" i="68"/>
  <c r="BN351" i="68"/>
  <c r="BL349" i="68"/>
  <c r="BJ347" i="68"/>
  <c r="BH345" i="68"/>
  <c r="BF343" i="68"/>
  <c r="AJ620" i="68"/>
  <c r="AR615" i="68"/>
  <c r="AN606" i="68"/>
  <c r="AJ626" i="68"/>
  <c r="BJ334" i="68"/>
  <c r="BH332" i="68"/>
  <c r="BF330" i="68"/>
  <c r="AJ604" i="68"/>
  <c r="AR602" i="68"/>
  <c r="AN610" i="68"/>
  <c r="AL607" i="68"/>
  <c r="AB605" i="68"/>
  <c r="X640" i="68"/>
  <c r="AL608" i="68"/>
  <c r="AL58" i="68"/>
  <c r="AB621" i="68"/>
  <c r="AH57" i="68"/>
  <c r="AF613" i="68"/>
  <c r="AD612" i="68"/>
  <c r="BO324" i="68"/>
  <c r="Z609" i="68"/>
  <c r="X597" i="68"/>
  <c r="BI318" i="68"/>
  <c r="AG40" i="68"/>
  <c r="Y615" i="68"/>
  <c r="BH334" i="68"/>
  <c r="BF332" i="68"/>
  <c r="AJ614" i="68"/>
  <c r="AR604" i="68"/>
  <c r="AN602" i="68"/>
  <c r="AL610" i="68"/>
  <c r="AB607" i="68"/>
  <c r="AH605" i="68"/>
  <c r="AE633" i="68"/>
  <c r="Z623" i="68"/>
  <c r="BO334" i="68"/>
  <c r="Z621" i="68"/>
  <c r="X57" i="68"/>
  <c r="BI328" i="68"/>
  <c r="BG326" i="68"/>
  <c r="BM324" i="68"/>
  <c r="BK322" i="68"/>
  <c r="AQ605" i="68" a="1"/>
  <c r="AQ605" i="68" s="1"/>
  <c r="Z632" i="68"/>
  <c r="AA58" i="68"/>
  <c r="Y621" i="68"/>
  <c r="W57" i="68"/>
  <c r="AC613" i="68"/>
  <c r="BN326" i="68"/>
  <c r="BL324" i="68"/>
  <c r="BJ322" i="68"/>
  <c r="BH320" i="68"/>
  <c r="BF318" i="68"/>
  <c r="AG617" i="68"/>
  <c r="AK622" i="68"/>
  <c r="AA618" i="68"/>
  <c r="Y614" i="68"/>
  <c r="W604" i="68"/>
  <c r="AC602" i="68"/>
  <c r="BN323" i="68"/>
  <c r="BL321" i="68"/>
  <c r="BJ319" i="68"/>
  <c r="BI347" i="68"/>
  <c r="BE336" i="68"/>
  <c r="AB622" i="68"/>
  <c r="AH618" i="68"/>
  <c r="AF614" i="68"/>
  <c r="AD604" i="68"/>
  <c r="BO325" i="68"/>
  <c r="Z610" i="68"/>
  <c r="X607" i="68"/>
  <c r="BI319" i="68"/>
  <c r="X58" i="68"/>
  <c r="BH316" i="68"/>
  <c r="BF314" i="68"/>
  <c r="AJ600" i="68"/>
  <c r="AR598" i="68"/>
  <c r="AN593" i="68"/>
  <c r="AL589" i="68"/>
  <c r="AB38" i="68"/>
  <c r="AH37" i="68"/>
  <c r="BN325" i="68"/>
  <c r="AH594" i="68"/>
  <c r="AE592" i="68"/>
  <c r="AK601" i="68"/>
  <c r="AA600" i="68"/>
  <c r="Y598" i="68"/>
  <c r="W593" i="68"/>
  <c r="AC589" i="68"/>
  <c r="BN303" i="68"/>
  <c r="BL301" i="68"/>
  <c r="BG330" i="68"/>
  <c r="AF594" i="68"/>
  <c r="AD592" i="68"/>
  <c r="BO313" i="68"/>
  <c r="AK401" i="68"/>
  <c r="AQ365" i="68" a="1"/>
  <c r="AQ365" i="68" s="1"/>
  <c r="BI69" i="68"/>
  <c r="BM66" i="68"/>
  <c r="AR336" i="68"/>
  <c r="BE62" i="68"/>
  <c r="AH333" i="68"/>
  <c r="AA383" i="68"/>
  <c r="BH56" i="68"/>
  <c r="BH77" i="68"/>
  <c r="AK342" i="68"/>
  <c r="BH37" i="68"/>
  <c r="BJ60" i="68"/>
  <c r="AE365" i="68"/>
  <c r="AA342" i="68"/>
  <c r="BF37" i="68"/>
  <c r="AR342" i="68"/>
  <c r="BF39" i="68"/>
  <c r="BH71" i="68"/>
  <c r="Z362" i="68"/>
  <c r="BL758" i="68"/>
  <c r="BJ756" i="68"/>
  <c r="BJ755" i="68"/>
  <c r="BL755" i="68"/>
  <c r="AD777" i="68"/>
  <c r="BM753" i="68"/>
  <c r="BL752" i="68"/>
  <c r="Y775" i="68"/>
  <c r="BG750" i="68"/>
  <c r="AR777" i="68"/>
  <c r="AA780" i="68"/>
  <c r="BN752" i="68"/>
  <c r="AD775" i="68"/>
  <c r="BI750" i="68"/>
  <c r="AQ780" i="68" a="1"/>
  <c r="AQ780" i="68" s="1"/>
  <c r="Z776" i="68"/>
  <c r="AQ117" i="68" a="1"/>
  <c r="AQ117" i="68" s="1"/>
  <c r="X103" i="68"/>
  <c r="AQ79" i="68" a="1"/>
  <c r="AQ79" i="68" s="1"/>
  <c r="AM77" i="68"/>
  <c r="BE384" i="68"/>
  <c r="AI73" i="68"/>
  <c r="AG658" i="68"/>
  <c r="AE656" i="68"/>
  <c r="AK654" i="68"/>
  <c r="AA652" i="68"/>
  <c r="BJ428" i="68"/>
  <c r="BJ400" i="68"/>
  <c r="AE100" i="68"/>
  <c r="BK387" i="68"/>
  <c r="AQ76" i="68" a="1"/>
  <c r="AQ76" i="68" s="1"/>
  <c r="AM74" i="68"/>
  <c r="BE381" i="68"/>
  <c r="AI657" i="68"/>
  <c r="AG655" i="68"/>
  <c r="AE653" i="68"/>
  <c r="AK651" i="68"/>
  <c r="AL139" i="68"/>
  <c r="AR660" i="68"/>
  <c r="AE79" i="68"/>
  <c r="AK77" i="68"/>
  <c r="AA75" i="68"/>
  <c r="Y73" i="68"/>
  <c r="W658" i="68"/>
  <c r="AC656" i="68"/>
  <c r="BN375" i="68"/>
  <c r="BL373" i="68"/>
  <c r="BG415" i="68"/>
  <c r="BK395" i="68"/>
  <c r="AN80" i="68"/>
  <c r="AQ78" i="68" a="1"/>
  <c r="AQ78" i="68" s="1"/>
  <c r="AM76" i="68"/>
  <c r="BE383" i="68"/>
  <c r="AI659" i="68"/>
  <c r="AG657" i="68"/>
  <c r="AE655" i="68"/>
  <c r="AK653" i="68"/>
  <c r="AA651" i="68"/>
  <c r="AR107" i="68"/>
  <c r="AJ101" i="68"/>
  <c r="AK79" i="68"/>
  <c r="AA77" i="68"/>
  <c r="Y75" i="68"/>
  <c r="W73" i="68"/>
  <c r="AC658" i="68"/>
  <c r="BN377" i="68"/>
  <c r="BL375" i="68"/>
  <c r="BJ373" i="68"/>
  <c r="AC126" i="68"/>
  <c r="W106" i="68"/>
  <c r="AC86" i="68"/>
  <c r="W78" i="68"/>
  <c r="AC76" i="68"/>
  <c r="BN382" i="68"/>
  <c r="BL380" i="68"/>
  <c r="BJ378" i="68"/>
  <c r="BH376" i="68"/>
  <c r="BF374" i="68"/>
  <c r="AJ640" i="68"/>
  <c r="AH107" i="68"/>
  <c r="BL392" i="68"/>
  <c r="BN387" i="68"/>
  <c r="BL385" i="68"/>
  <c r="BJ383" i="68"/>
  <c r="BH381" i="68"/>
  <c r="BF379" i="68"/>
  <c r="AJ655" i="68"/>
  <c r="AR653" i="68"/>
  <c r="AN651" i="68"/>
  <c r="AJ73" i="68"/>
  <c r="AE651" i="68"/>
  <c r="BE370" i="68"/>
  <c r="AI642" i="68"/>
  <c r="AG646" i="68"/>
  <c r="AE644" i="68"/>
  <c r="AK641" i="68"/>
  <c r="AA638" i="68"/>
  <c r="Y637" i="68"/>
  <c r="W630" i="68"/>
  <c r="AC634" i="68"/>
  <c r="AE659" i="68"/>
  <c r="AL640" i="68"/>
  <c r="BO369" i="68"/>
  <c r="Z642" i="68"/>
  <c r="X646" i="68"/>
  <c r="BI363" i="68"/>
  <c r="BG361" i="68"/>
  <c r="BM359" i="68"/>
  <c r="BK357" i="68"/>
  <c r="AQ635" i="68" a="1"/>
  <c r="AQ635" i="68" s="1"/>
  <c r="AK78" i="68"/>
  <c r="X656" i="68"/>
  <c r="AA649" i="68"/>
  <c r="Y642" i="68"/>
  <c r="W646" i="68"/>
  <c r="AC644" i="68"/>
  <c r="BN361" i="68"/>
  <c r="BL359" i="68"/>
  <c r="BJ357" i="68"/>
  <c r="BH355" i="68"/>
  <c r="BH390" i="68"/>
  <c r="BG371" i="68"/>
  <c r="BM369" i="68"/>
  <c r="BK367" i="68"/>
  <c r="AQ645" i="68" a="1"/>
  <c r="AQ645" i="68" s="1"/>
  <c r="AM643" i="68"/>
  <c r="BE361" i="68"/>
  <c r="AI625" i="68"/>
  <c r="AG636" i="68"/>
  <c r="AE635" i="68"/>
  <c r="AQ102" i="68" a="1"/>
  <c r="AQ102" i="68" s="1"/>
  <c r="BN371" i="68"/>
  <c r="BL369" i="68"/>
  <c r="BJ367" i="68"/>
  <c r="BH365" i="68"/>
  <c r="BF363" i="68"/>
  <c r="AJ639" i="68"/>
  <c r="AR625" i="68"/>
  <c r="AN636" i="68"/>
  <c r="AL635" i="68"/>
  <c r="BI383" i="68"/>
  <c r="BF372" i="68"/>
  <c r="AF649" i="68"/>
  <c r="AD642" i="68"/>
  <c r="BO365" i="68"/>
  <c r="Z644" i="68"/>
  <c r="X641" i="68"/>
  <c r="BI359" i="68"/>
  <c r="BG357" i="68"/>
  <c r="BM355" i="68"/>
  <c r="X127" i="68"/>
  <c r="BE379" i="68"/>
  <c r="AE649" i="68"/>
  <c r="AK642" i="68"/>
  <c r="AA646" i="68"/>
  <c r="Y644" i="68"/>
  <c r="W641" i="68"/>
  <c r="AC638" i="68"/>
  <c r="BN357" i="68"/>
  <c r="BL355" i="68"/>
  <c r="BL394" i="68"/>
  <c r="BM357" i="68"/>
  <c r="BI352" i="68"/>
  <c r="BG350" i="68"/>
  <c r="BM348" i="68"/>
  <c r="BK346" i="68"/>
  <c r="AQ623" i="68" a="1"/>
  <c r="AQ623" i="68" s="1"/>
  <c r="AM616" i="68"/>
  <c r="BE340" i="68"/>
  <c r="AI626" i="68"/>
  <c r="AD103" i="68"/>
  <c r="BK363" i="68"/>
  <c r="AN632" i="68"/>
  <c r="AL628" i="68"/>
  <c r="AB627" i="68"/>
  <c r="AH624" i="68"/>
  <c r="AF623" i="68"/>
  <c r="AD616" i="68"/>
  <c r="BO339" i="68"/>
  <c r="Z626" i="68"/>
  <c r="BK371" i="68"/>
  <c r="AM632" i="68"/>
  <c r="BE350" i="68"/>
  <c r="AI627" i="68"/>
  <c r="AG624" i="68"/>
  <c r="AE623" i="68"/>
  <c r="AK616" i="68"/>
  <c r="AA608" i="68"/>
  <c r="Y626" i="68"/>
  <c r="AQ639" i="68" a="1"/>
  <c r="AQ639" i="68" s="1"/>
  <c r="AI633" i="68"/>
  <c r="AG631" i="68"/>
  <c r="AE629" i="68"/>
  <c r="AK40" i="68"/>
  <c r="AA619" i="68"/>
  <c r="Y39" i="68"/>
  <c r="W620" i="68"/>
  <c r="AC615" i="68"/>
  <c r="BN336" i="68"/>
  <c r="AL641" i="68"/>
  <c r="AD634" i="68"/>
  <c r="AC632" i="68"/>
  <c r="BN349" i="68"/>
  <c r="BL347" i="68"/>
  <c r="BJ345" i="68"/>
  <c r="BH343" i="68"/>
  <c r="BF341" i="68"/>
  <c r="AJ615" i="68"/>
  <c r="AR606" i="68"/>
  <c r="AG648" i="68"/>
  <c r="Y639" i="68"/>
  <c r="Y633" i="68"/>
  <c r="W631" i="68"/>
  <c r="AC629" i="68"/>
  <c r="BN346" i="68"/>
  <c r="BL344" i="68"/>
  <c r="BJ342" i="68"/>
  <c r="BH340" i="68"/>
  <c r="BF338" i="68"/>
  <c r="AJ617" i="68"/>
  <c r="BH353" i="68"/>
  <c r="BF351" i="68"/>
  <c r="AJ629" i="68"/>
  <c r="AR40" i="68"/>
  <c r="AN619" i="68"/>
  <c r="AL39" i="68"/>
  <c r="AB620" i="68"/>
  <c r="AH615" i="68"/>
  <c r="AF606" i="68"/>
  <c r="AM606" i="68"/>
  <c r="AR622" i="68"/>
  <c r="AN618" i="68"/>
  <c r="AL614" i="68"/>
  <c r="AB604" i="68"/>
  <c r="AH602" i="68"/>
  <c r="AF610" i="68"/>
  <c r="AD607" i="68"/>
  <c r="BO319" i="68"/>
  <c r="BN354" i="68"/>
  <c r="AG615" i="68"/>
  <c r="AD58" i="68"/>
  <c r="BO332" i="68"/>
  <c r="Z57" i="68"/>
  <c r="X613" i="68"/>
  <c r="BI326" i="68"/>
  <c r="BG324" i="68"/>
  <c r="BM322" i="68"/>
  <c r="BK320" i="68"/>
  <c r="AQ594" i="68" a="1"/>
  <c r="AQ594" i="68" s="1"/>
  <c r="AB624" i="68"/>
  <c r="W606" i="68"/>
  <c r="AN622" i="68"/>
  <c r="AL618" i="68"/>
  <c r="AB614" i="68"/>
  <c r="AH604" i="68"/>
  <c r="AF602" i="68"/>
  <c r="AD610" i="68"/>
  <c r="BO321" i="68"/>
  <c r="Z605" i="68"/>
  <c r="AH632" i="68"/>
  <c r="AC39" i="68"/>
  <c r="BG334" i="68"/>
  <c r="BM332" i="68"/>
  <c r="BK330" i="68"/>
  <c r="AQ604" i="68" a="1"/>
  <c r="AQ604" i="68" s="1"/>
  <c r="AM602" i="68"/>
  <c r="BE324" i="68"/>
  <c r="AI607" i="68"/>
  <c r="AG605" i="68"/>
  <c r="AC631" i="68"/>
  <c r="BN334" i="68"/>
  <c r="BL332" i="68"/>
  <c r="BJ330" i="68"/>
  <c r="BH328" i="68"/>
  <c r="BF326" i="68"/>
  <c r="AJ610" i="68"/>
  <c r="AR607" i="68"/>
  <c r="AN605" i="68"/>
  <c r="AL594" i="68"/>
  <c r="W617" i="68"/>
  <c r="AC622" i="68"/>
  <c r="BN331" i="68"/>
  <c r="BL329" i="68"/>
  <c r="BJ327" i="68"/>
  <c r="BH325" i="68"/>
  <c r="BF323" i="68"/>
  <c r="AJ597" i="68"/>
  <c r="AR595" i="68"/>
  <c r="BL346" i="68"/>
  <c r="AF617" i="68"/>
  <c r="BO333" i="68"/>
  <c r="Z618" i="68"/>
  <c r="X614" i="68"/>
  <c r="BI327" i="68"/>
  <c r="BG325" i="68"/>
  <c r="BM323" i="68"/>
  <c r="BK321" i="68"/>
  <c r="AQ595" i="68" a="1"/>
  <c r="AQ595" i="68" s="1"/>
  <c r="BO322" i="68"/>
  <c r="AN592" i="68"/>
  <c r="AL601" i="68"/>
  <c r="AB600" i="68"/>
  <c r="AH598" i="68"/>
  <c r="AF593" i="68"/>
  <c r="AD589" i="68"/>
  <c r="BO303" i="68"/>
  <c r="Z37" i="68"/>
  <c r="BI324" i="68"/>
  <c r="Y594" i="68"/>
  <c r="W592" i="68"/>
  <c r="AC601" i="68"/>
  <c r="BN311" i="68"/>
  <c r="BL309" i="68"/>
  <c r="BJ307" i="68"/>
  <c r="BH305" i="68"/>
  <c r="BF303" i="68"/>
  <c r="AJ580" i="68"/>
  <c r="BJ329" i="68"/>
  <c r="X594" i="68"/>
  <c r="BI315" i="68"/>
  <c r="BG313" i="68"/>
  <c r="Z384" i="68"/>
  <c r="AI370" i="68"/>
  <c r="AQ349" i="68" a="1"/>
  <c r="AQ349" i="68" s="1"/>
  <c r="AC352" i="68"/>
  <c r="AN334" i="68"/>
  <c r="W348" i="68"/>
  <c r="AF331" i="68"/>
  <c r="BJ77" i="68"/>
  <c r="BF54" i="68"/>
  <c r="AD361" i="68"/>
  <c r="AA339" i="68"/>
  <c r="AC396" i="68"/>
  <c r="AF346" i="68"/>
  <c r="AN362" i="68"/>
  <c r="Y339" i="68"/>
  <c r="AM312" i="68"/>
  <c r="AJ360" i="68"/>
  <c r="BM43" i="68"/>
  <c r="BI39" i="68"/>
  <c r="AL362" i="68"/>
  <c r="AA783" i="68"/>
  <c r="X782" i="68"/>
  <c r="Z782" i="68"/>
  <c r="AE781" i="68"/>
  <c r="AR776" i="68"/>
  <c r="BF753" i="68"/>
  <c r="AR779" i="68"/>
  <c r="X777" i="68"/>
  <c r="BO750" i="68"/>
  <c r="AN778" i="68"/>
  <c r="Y776" i="68"/>
  <c r="BI753" i="68"/>
  <c r="AC777" i="68"/>
  <c r="BL751" i="68"/>
  <c r="AN780" i="68"/>
  <c r="Y778" i="68"/>
  <c r="AB113" i="68"/>
  <c r="AI102" i="68"/>
  <c r="AG79" i="68"/>
  <c r="AE77" i="68"/>
  <c r="AK75" i="68"/>
  <c r="AA73" i="68"/>
  <c r="Y658" i="68"/>
  <c r="W656" i="68"/>
  <c r="AC654" i="68"/>
  <c r="BN373" i="68"/>
  <c r="AM150" i="68"/>
  <c r="AM106" i="68"/>
  <c r="BO391" i="68"/>
  <c r="AI78" i="68"/>
  <c r="AG76" i="68"/>
  <c r="AE74" i="68"/>
  <c r="AK659" i="68"/>
  <c r="AA657" i="68"/>
  <c r="Y655" i="68"/>
  <c r="W653" i="68"/>
  <c r="AC651" i="68"/>
  <c r="BF402" i="68"/>
  <c r="BM391" i="68"/>
  <c r="W79" i="68"/>
  <c r="AC77" i="68"/>
  <c r="BN383" i="68"/>
  <c r="BL381" i="68"/>
  <c r="BJ379" i="68"/>
  <c r="BH377" i="68"/>
  <c r="BF375" i="68"/>
  <c r="AJ651" i="68"/>
  <c r="AJ143" i="68"/>
  <c r="Y102" i="68"/>
  <c r="BK389" i="68"/>
  <c r="AG78" i="68"/>
  <c r="AE76" i="68"/>
  <c r="AK74" i="68"/>
  <c r="AA659" i="68"/>
  <c r="Y657" i="68"/>
  <c r="W655" i="68"/>
  <c r="AC653" i="68"/>
  <c r="BN372" i="68"/>
  <c r="BM399" i="68"/>
  <c r="AH660" i="68"/>
  <c r="AC79" i="68"/>
  <c r="BN385" i="68"/>
  <c r="BL383" i="68"/>
  <c r="BJ381" i="68"/>
  <c r="BH379" i="68"/>
  <c r="BF377" i="68"/>
  <c r="AJ653" i="68"/>
  <c r="AR651" i="68"/>
  <c r="AJ115" i="68"/>
  <c r="AN105" i="68"/>
  <c r="BM388" i="68"/>
  <c r="BJ386" i="68"/>
  <c r="BH384" i="68"/>
  <c r="BF382" i="68"/>
  <c r="AJ658" i="68"/>
  <c r="AR656" i="68"/>
  <c r="AN654" i="68"/>
  <c r="AL652" i="68"/>
  <c r="AB640" i="68"/>
  <c r="BE399" i="68"/>
  <c r="Z660" i="68"/>
  <c r="BF387" i="68"/>
  <c r="AJ76" i="68"/>
  <c r="AR74" i="68"/>
  <c r="AN659" i="68"/>
  <c r="AL657" i="68"/>
  <c r="AB655" i="68"/>
  <c r="AH653" i="68"/>
  <c r="AF651" i="68"/>
  <c r="AM659" i="68"/>
  <c r="AR640" i="68"/>
  <c r="AK649" i="68"/>
  <c r="AA642" i="68"/>
  <c r="Y646" i="68"/>
  <c r="W644" i="68"/>
  <c r="AC641" i="68"/>
  <c r="BN359" i="68"/>
  <c r="BL357" i="68"/>
  <c r="BJ355" i="68"/>
  <c r="BJ392" i="68"/>
  <c r="AH658" i="68"/>
  <c r="BI371" i="68"/>
  <c r="BG369" i="68"/>
  <c r="BM367" i="68"/>
  <c r="BK365" i="68"/>
  <c r="AQ643" i="68" a="1"/>
  <c r="AQ643" i="68" s="1"/>
  <c r="AM639" i="68"/>
  <c r="BE359" i="68"/>
  <c r="AI636" i="68"/>
  <c r="AG635" i="68"/>
  <c r="AF77" i="68"/>
  <c r="AH640" i="68"/>
  <c r="BN369" i="68"/>
  <c r="BL367" i="68"/>
  <c r="BJ365" i="68"/>
  <c r="BH363" i="68"/>
  <c r="BF361" i="68"/>
  <c r="AJ625" i="68"/>
  <c r="AR636" i="68"/>
  <c r="AN635" i="68"/>
  <c r="AA86" i="68"/>
  <c r="AM650" i="68"/>
  <c r="BE369" i="68"/>
  <c r="AI647" i="68"/>
  <c r="AG645" i="68"/>
  <c r="AE643" i="68"/>
  <c r="AK639" i="68"/>
  <c r="AA625" i="68"/>
  <c r="Y636" i="68"/>
  <c r="W635" i="68"/>
  <c r="BO381" i="68"/>
  <c r="BF371" i="68"/>
  <c r="AJ648" i="68"/>
  <c r="AR647" i="68"/>
  <c r="AN645" i="68"/>
  <c r="AL643" i="68"/>
  <c r="AB639" i="68"/>
  <c r="AH625" i="68"/>
  <c r="AF636" i="68"/>
  <c r="AD635" i="68"/>
  <c r="BL382" i="68"/>
  <c r="Z640" i="68"/>
  <c r="X649" i="68"/>
  <c r="BI367" i="68"/>
  <c r="BG365" i="68"/>
  <c r="BM363" i="68"/>
  <c r="BK361" i="68"/>
  <c r="AQ625" i="68" a="1"/>
  <c r="AQ625" i="68" s="1"/>
  <c r="AM636" i="68"/>
  <c r="BE355" i="68"/>
  <c r="AM100" i="68"/>
  <c r="Y640" i="68"/>
  <c r="W649" i="68"/>
  <c r="AC642" i="68"/>
  <c r="BN365" i="68"/>
  <c r="BL363" i="68"/>
  <c r="BJ361" i="68"/>
  <c r="BH359" i="68"/>
  <c r="BF357" i="68"/>
  <c r="AJ635" i="68"/>
  <c r="AQ653" i="68" a="1"/>
  <c r="AQ653" i="68" s="1"/>
  <c r="BH356" i="68"/>
  <c r="AQ632" i="68" a="1"/>
  <c r="AQ632" i="68" s="1"/>
  <c r="AM628" i="68"/>
  <c r="BE348" i="68"/>
  <c r="AI624" i="68"/>
  <c r="AG623" i="68"/>
  <c r="AE616" i="68"/>
  <c r="AK608" i="68"/>
  <c r="AA626" i="68"/>
  <c r="BN370" i="68"/>
  <c r="BF362" i="68"/>
  <c r="AF632" i="68"/>
  <c r="AD628" i="68"/>
  <c r="BO347" i="68"/>
  <c r="Z624" i="68"/>
  <c r="X623" i="68"/>
  <c r="BI341" i="68"/>
  <c r="BG339" i="68"/>
  <c r="BM337" i="68"/>
  <c r="BF370" i="68"/>
  <c r="AE632" i="68"/>
  <c r="AK628" i="68"/>
  <c r="AA627" i="68"/>
  <c r="Y624" i="68"/>
  <c r="W623" i="68"/>
  <c r="AC616" i="68"/>
  <c r="BN339" i="68"/>
  <c r="BL337" i="68"/>
  <c r="AJ638" i="68"/>
  <c r="AA633" i="68"/>
  <c r="Y631" i="68"/>
  <c r="W629" i="68"/>
  <c r="AC40" i="68"/>
  <c r="BN344" i="68"/>
  <c r="BL342" i="68"/>
  <c r="BJ340" i="68"/>
  <c r="BH338" i="68"/>
  <c r="BF336" i="68"/>
  <c r="AG639" i="68"/>
  <c r="BJ353" i="68"/>
  <c r="BH351" i="68"/>
  <c r="BF349" i="68"/>
  <c r="AJ40" i="68"/>
  <c r="AR619" i="68"/>
  <c r="AN39" i="68"/>
  <c r="AL620" i="68"/>
  <c r="AB615" i="68"/>
  <c r="AH606" i="68"/>
  <c r="AB642" i="68"/>
  <c r="W625" i="68"/>
  <c r="BL352" i="68"/>
  <c r="BJ350" i="68"/>
  <c r="BH348" i="68"/>
  <c r="BF346" i="68"/>
  <c r="AJ623" i="68"/>
  <c r="AR616" i="68"/>
  <c r="AN608" i="68"/>
  <c r="AL626" i="68"/>
  <c r="AA650" i="68"/>
  <c r="AN633" i="68"/>
  <c r="AL631" i="68"/>
  <c r="AB629" i="68"/>
  <c r="AH40" i="68"/>
  <c r="AF619" i="68"/>
  <c r="AD39" i="68"/>
  <c r="BO340" i="68"/>
  <c r="Z615" i="68"/>
  <c r="X606" i="68"/>
  <c r="AC617" i="68"/>
  <c r="AH622" i="68"/>
  <c r="AF618" i="68"/>
  <c r="AD614" i="68"/>
  <c r="BO327" i="68"/>
  <c r="Z602" i="68"/>
  <c r="X610" i="68"/>
  <c r="BI321" i="68"/>
  <c r="BG319" i="68"/>
  <c r="AQ40" i="68" a="1"/>
  <c r="AQ40" i="68" s="1"/>
  <c r="AB626" i="68"/>
  <c r="BI334" i="68"/>
  <c r="BG332" i="68"/>
  <c r="BM330" i="68"/>
  <c r="BK328" i="68"/>
  <c r="AQ602" i="68" a="1"/>
  <c r="AQ602" i="68" s="1"/>
  <c r="AM610" i="68"/>
  <c r="BE322" i="68"/>
  <c r="AI605" i="68"/>
  <c r="AG594" i="68"/>
  <c r="AE619" i="68"/>
  <c r="AL617" i="68"/>
  <c r="AF622" i="68"/>
  <c r="AD618" i="68"/>
  <c r="BO329" i="68"/>
  <c r="Z604" i="68"/>
  <c r="X602" i="68"/>
  <c r="BI323" i="68"/>
  <c r="BG321" i="68"/>
  <c r="BM319" i="68"/>
  <c r="AK631" i="68"/>
  <c r="X616" i="68"/>
  <c r="AM622" i="68"/>
  <c r="BE332" i="68"/>
  <c r="AI614" i="68"/>
  <c r="AG604" i="68"/>
  <c r="AE602" i="68"/>
  <c r="AK610" i="68"/>
  <c r="AA607" i="68"/>
  <c r="Y605" i="68"/>
  <c r="X628" i="68"/>
  <c r="BF334" i="68"/>
  <c r="AJ618" i="68"/>
  <c r="AR614" i="68"/>
  <c r="AN604" i="68"/>
  <c r="AL602" i="68"/>
  <c r="AB610" i="68"/>
  <c r="AH607" i="68"/>
  <c r="AF605" i="68"/>
  <c r="BO345" i="68"/>
  <c r="BJ335" i="68"/>
  <c r="BH333" i="68"/>
  <c r="BF331" i="68"/>
  <c r="AJ613" i="68"/>
  <c r="AR612" i="68"/>
  <c r="AN611" i="68"/>
  <c r="AL609" i="68"/>
  <c r="AB597" i="68"/>
  <c r="AH595" i="68"/>
  <c r="BG345" i="68"/>
  <c r="BI335" i="68"/>
  <c r="BG333" i="68"/>
  <c r="BM331" i="68"/>
  <c r="BK329" i="68"/>
  <c r="AQ612" i="68" a="1"/>
  <c r="AQ612" i="68" s="1"/>
  <c r="AM611" i="68"/>
  <c r="BE323" i="68"/>
  <c r="AI597" i="68"/>
  <c r="AG595" i="68"/>
  <c r="AI594" i="68"/>
  <c r="AF592" i="68"/>
  <c r="AD601" i="68"/>
  <c r="BO311" i="68"/>
  <c r="Z598" i="68"/>
  <c r="X593" i="68"/>
  <c r="BI305" i="68"/>
  <c r="BG303" i="68"/>
  <c r="BM301" i="68"/>
  <c r="BL323" i="68"/>
  <c r="BL317" i="68"/>
  <c r="BJ315" i="68"/>
  <c r="BH313" i="68"/>
  <c r="BF311" i="68"/>
  <c r="AJ596" i="68"/>
  <c r="AR590" i="68"/>
  <c r="AN584" i="68"/>
  <c r="AL582" i="68"/>
  <c r="AB580" i="68"/>
  <c r="BM328" i="68"/>
  <c r="BK317" i="68"/>
  <c r="AQ591" i="68" a="1"/>
  <c r="AQ591" i="68" s="1"/>
  <c r="AM586" i="68"/>
  <c r="BI97" i="68"/>
  <c r="BN68" i="68"/>
  <c r="Y537" i="68"/>
  <c r="AD349" i="68"/>
  <c r="AL332" i="68"/>
  <c r="BF57" i="68"/>
  <c r="AD329" i="68"/>
  <c r="BO72" i="68"/>
  <c r="AJ339" i="68"/>
  <c r="AM358" i="68"/>
  <c r="Y337" i="68"/>
  <c r="AA369" i="68"/>
  <c r="AD344" i="68"/>
  <c r="BI70" i="68"/>
  <c r="W337" i="68"/>
  <c r="BJ36" i="68"/>
  <c r="BK74" i="68"/>
  <c r="AH332" i="68"/>
  <c r="AB328" i="68"/>
  <c r="BE91" i="68"/>
  <c r="AL783" i="68"/>
  <c r="AF782" i="68"/>
  <c r="AI782" i="68"/>
  <c r="AR781" i="68"/>
  <c r="AL777" i="68"/>
  <c r="BN753" i="68"/>
  <c r="AN777" i="68"/>
  <c r="W779" i="68"/>
  <c r="BJ751" i="68"/>
  <c r="AL780" i="68"/>
  <c r="X778" i="68"/>
  <c r="BL754" i="68"/>
  <c r="AB779" i="68"/>
  <c r="BG752" i="68"/>
  <c r="AI776" i="68"/>
  <c r="X780" i="68"/>
  <c r="AQ108" i="68" a="1"/>
  <c r="AQ108" i="68" s="1"/>
  <c r="BF394" i="68"/>
  <c r="Y79" i="68"/>
  <c r="W77" i="68"/>
  <c r="AC75" i="68"/>
  <c r="BN381" i="68"/>
  <c r="BL379" i="68"/>
  <c r="BJ377" i="68"/>
  <c r="BH375" i="68"/>
  <c r="BF373" i="68"/>
  <c r="AE142" i="68"/>
  <c r="BH398" i="68"/>
  <c r="AE81" i="68"/>
  <c r="AA78" i="68"/>
  <c r="Y76" i="68"/>
  <c r="W74" i="68"/>
  <c r="AC659" i="68"/>
  <c r="BN378" i="68"/>
  <c r="BL376" i="68"/>
  <c r="BJ374" i="68"/>
  <c r="BH372" i="68"/>
  <c r="AG108" i="68"/>
  <c r="AC81" i="68"/>
  <c r="BJ387" i="68"/>
  <c r="BH385" i="68"/>
  <c r="BF383" i="68"/>
  <c r="AJ659" i="68"/>
  <c r="AR657" i="68"/>
  <c r="AN655" i="68"/>
  <c r="AL653" i="68"/>
  <c r="AB651" i="68"/>
  <c r="AA118" i="68"/>
  <c r="AL101" i="68"/>
  <c r="AI86" i="68"/>
  <c r="Y78" i="68"/>
  <c r="W76" i="68"/>
  <c r="AC74" i="68"/>
  <c r="BN380" i="68"/>
  <c r="BL378" i="68"/>
  <c r="BJ376" i="68"/>
  <c r="BH374" i="68"/>
  <c r="BH409" i="68"/>
  <c r="AC106" i="68"/>
  <c r="BE391" i="68"/>
  <c r="BH387" i="68"/>
  <c r="BF385" i="68"/>
  <c r="AJ74" i="68"/>
  <c r="AR659" i="68"/>
  <c r="AN657" i="68"/>
  <c r="AL655" i="68"/>
  <c r="AB653" i="68"/>
  <c r="AH651" i="68"/>
  <c r="AE114" i="68"/>
  <c r="BK397" i="68"/>
  <c r="AJ79" i="68"/>
  <c r="AR77" i="68"/>
  <c r="AN75" i="68"/>
  <c r="AL73" i="68"/>
  <c r="AB658" i="68"/>
  <c r="AH656" i="68"/>
  <c r="AF654" i="68"/>
  <c r="AD652" i="68"/>
  <c r="W144" i="68"/>
  <c r="AH105" i="68"/>
  <c r="BJ390" i="68"/>
  <c r="AL78" i="68"/>
  <c r="AB76" i="68"/>
  <c r="AH74" i="68"/>
  <c r="AF659" i="68"/>
  <c r="AD657" i="68"/>
  <c r="BO376" i="68"/>
  <c r="Z653" i="68"/>
  <c r="X651" i="68"/>
  <c r="AR658" i="68"/>
  <c r="W640" i="68"/>
  <c r="AC649" i="68"/>
  <c r="BN367" i="68"/>
  <c r="BL365" i="68"/>
  <c r="BJ363" i="68"/>
  <c r="BH361" i="68"/>
  <c r="BF359" i="68"/>
  <c r="AJ636" i="68"/>
  <c r="AR635" i="68"/>
  <c r="AR79" i="68"/>
  <c r="AK657" i="68"/>
  <c r="AQ650" i="68" a="1"/>
  <c r="AQ650" i="68" s="1"/>
  <c r="AM648" i="68"/>
  <c r="BE367" i="68"/>
  <c r="AI645" i="68"/>
  <c r="AG643" i="68"/>
  <c r="AE639" i="68"/>
  <c r="AK625" i="68"/>
  <c r="AA636" i="68"/>
  <c r="Y635" i="68"/>
  <c r="AA76" i="68"/>
  <c r="BH371" i="68"/>
  <c r="BF369" i="68"/>
  <c r="AJ647" i="68"/>
  <c r="AR645" i="68"/>
  <c r="AN643" i="68"/>
  <c r="AL639" i="68"/>
  <c r="AB625" i="68"/>
  <c r="AH636" i="68"/>
  <c r="AF635" i="68"/>
  <c r="Z79" i="68"/>
  <c r="AE650" i="68"/>
  <c r="AK648" i="68"/>
  <c r="AA647" i="68"/>
  <c r="Y645" i="68"/>
  <c r="W643" i="68"/>
  <c r="AC639" i="68"/>
  <c r="BN358" i="68"/>
  <c r="BL356" i="68"/>
  <c r="BJ354" i="68"/>
  <c r="BN376" i="68"/>
  <c r="AL650" i="68"/>
  <c r="AB648" i="68"/>
  <c r="AH647" i="68"/>
  <c r="AF645" i="68"/>
  <c r="AD643" i="68"/>
  <c r="BO360" i="68"/>
  <c r="Z625" i="68"/>
  <c r="X636" i="68"/>
  <c r="BI354" i="68"/>
  <c r="BG381" i="68"/>
  <c r="BM371" i="68"/>
  <c r="BK369" i="68"/>
  <c r="AQ647" i="68" a="1"/>
  <c r="AQ647" i="68" s="1"/>
  <c r="AM645" i="68"/>
  <c r="BE363" i="68"/>
  <c r="AI639" i="68"/>
  <c r="AG625" i="68"/>
  <c r="AE636" i="68"/>
  <c r="AK635" i="68"/>
  <c r="X80" i="68"/>
  <c r="BL371" i="68"/>
  <c r="BJ369" i="68"/>
  <c r="BH367" i="68"/>
  <c r="BF365" i="68"/>
  <c r="AJ643" i="68"/>
  <c r="AR639" i="68"/>
  <c r="AN625" i="68"/>
  <c r="AL636" i="68"/>
  <c r="AB635" i="68"/>
  <c r="BO367" i="68"/>
  <c r="BK355" i="68"/>
  <c r="AG632" i="68"/>
  <c r="AE628" i="68"/>
  <c r="AK627" i="68"/>
  <c r="AA624" i="68"/>
  <c r="Y623" i="68"/>
  <c r="W616" i="68"/>
  <c r="AC608" i="68"/>
  <c r="BN337" i="68"/>
  <c r="BI369" i="68"/>
  <c r="BE357" i="68"/>
  <c r="X632" i="68"/>
  <c r="BI349" i="68"/>
  <c r="BG347" i="68"/>
  <c r="BM345" i="68"/>
  <c r="BK343" i="68"/>
  <c r="AQ620" i="68" a="1"/>
  <c r="AQ620" i="68" s="1"/>
  <c r="AM615" i="68"/>
  <c r="BE337" i="68"/>
  <c r="BE365" i="68"/>
  <c r="W632" i="68"/>
  <c r="AC628" i="68"/>
  <c r="BN347" i="68"/>
  <c r="BL345" i="68"/>
  <c r="BJ343" i="68"/>
  <c r="BH341" i="68"/>
  <c r="BF339" i="68"/>
  <c r="AJ606" i="68"/>
  <c r="AM625" i="68"/>
  <c r="BN352" i="68"/>
  <c r="BL350" i="68"/>
  <c r="BJ348" i="68"/>
  <c r="BH346" i="68"/>
  <c r="BF344" i="68"/>
  <c r="AJ616" i="68"/>
  <c r="AR608" i="68"/>
  <c r="AN626" i="68"/>
  <c r="AQ648" i="68" a="1"/>
  <c r="AQ648" i="68" s="1"/>
  <c r="AB638" i="68"/>
  <c r="AR633" i="68"/>
  <c r="AN631" i="68"/>
  <c r="AL629" i="68"/>
  <c r="AB40" i="68"/>
  <c r="AH619" i="68"/>
  <c r="AF39" i="68"/>
  <c r="AD620" i="68"/>
  <c r="BO338" i="68"/>
  <c r="Z606" i="68"/>
  <c r="AE647" i="68"/>
  <c r="Z637" i="68"/>
  <c r="AJ632" i="68"/>
  <c r="AR628" i="68"/>
  <c r="AN627" i="68"/>
  <c r="AL624" i="68"/>
  <c r="AB623" i="68"/>
  <c r="AH616" i="68"/>
  <c r="AF608" i="68"/>
  <c r="AD626" i="68"/>
  <c r="AD649" i="68"/>
  <c r="AF633" i="68"/>
  <c r="AD631" i="68"/>
  <c r="BO348" i="68"/>
  <c r="Z40" i="68"/>
  <c r="X619" i="68"/>
  <c r="BI342" i="68"/>
  <c r="BG340" i="68"/>
  <c r="BM338" i="68"/>
  <c r="BK336" i="68"/>
  <c r="BO335" i="68"/>
  <c r="Z622" i="68"/>
  <c r="X618" i="68"/>
  <c r="BI329" i="68"/>
  <c r="BG327" i="68"/>
  <c r="BM325" i="68"/>
  <c r="BK323" i="68"/>
  <c r="AQ597" i="68" a="1"/>
  <c r="AQ597" i="68" s="1"/>
  <c r="AM595" i="68"/>
  <c r="AJ624" i="68"/>
  <c r="AE606" i="68"/>
  <c r="AQ622" i="68" a="1"/>
  <c r="AQ622" i="68" s="1"/>
  <c r="AM618" i="68"/>
  <c r="BE330" i="68"/>
  <c r="AI604" i="68"/>
  <c r="AG602" i="68"/>
  <c r="AE610" i="68"/>
  <c r="AK607" i="68"/>
  <c r="AA605" i="68"/>
  <c r="AM633" i="68"/>
  <c r="AH623" i="68"/>
  <c r="Z617" i="68"/>
  <c r="X622" i="68"/>
  <c r="BI331" i="68"/>
  <c r="BG329" i="68"/>
  <c r="BM327" i="68"/>
  <c r="BK325" i="68"/>
  <c r="AQ609" i="68" a="1"/>
  <c r="AQ609" i="68" s="1"/>
  <c r="AM597" i="68"/>
  <c r="BE319" i="68"/>
  <c r="AF628" i="68"/>
  <c r="AK617" i="68"/>
  <c r="AE622" i="68"/>
  <c r="AK618" i="68"/>
  <c r="AA614" i="68"/>
  <c r="Y604" i="68"/>
  <c r="W602" i="68"/>
  <c r="AC610" i="68"/>
  <c r="BN321" i="68"/>
  <c r="BL319" i="68"/>
  <c r="BO337" i="68"/>
  <c r="AL622" i="68"/>
  <c r="AB618" i="68"/>
  <c r="AH614" i="68"/>
  <c r="AF604" i="68"/>
  <c r="AD602" i="68"/>
  <c r="BO323" i="68"/>
  <c r="Z607" i="68"/>
  <c r="X605" i="68"/>
  <c r="BN340" i="68"/>
  <c r="AR58" i="68"/>
  <c r="AN621" i="68"/>
  <c r="AL57" i="68"/>
  <c r="AB613" i="68"/>
  <c r="AH612" i="68"/>
  <c r="AF611" i="68"/>
  <c r="AD609" i="68"/>
  <c r="BO320" i="68"/>
  <c r="Z595" i="68"/>
  <c r="BJ344" i="68"/>
  <c r="AQ58" i="68" a="1"/>
  <c r="AQ58" i="68" s="1"/>
  <c r="AM621" i="68"/>
  <c r="BE331" i="68"/>
  <c r="AI613" i="68"/>
  <c r="AG612" i="68"/>
  <c r="AE611" i="68"/>
  <c r="AK609" i="68"/>
  <c r="AA597" i="68"/>
  <c r="Y595" i="68"/>
  <c r="Z594" i="68"/>
  <c r="X592" i="68"/>
  <c r="BI313" i="68"/>
  <c r="BG311" i="68"/>
  <c r="BM309" i="68"/>
  <c r="BK307" i="68"/>
  <c r="AQ584" i="68" a="1"/>
  <c r="AQ584" i="68" s="1"/>
  <c r="AM582" i="68"/>
  <c r="BE301" i="68"/>
  <c r="BG322" i="68"/>
  <c r="AJ603" i="68"/>
  <c r="AR591" i="68"/>
  <c r="AN586" i="68"/>
  <c r="AL599" i="68"/>
  <c r="AB596" i="68"/>
  <c r="AH590" i="68"/>
  <c r="AF584" i="68"/>
  <c r="AD582" i="68"/>
  <c r="BO300" i="68"/>
  <c r="BH327" i="68"/>
  <c r="AI603" i="68"/>
  <c r="AG591" i="68"/>
  <c r="AE586" i="68"/>
  <c r="BF128" i="68"/>
  <c r="AE364" i="68"/>
  <c r="AI374" i="68"/>
  <c r="AK348" i="68"/>
  <c r="BM58" i="68"/>
  <c r="AG376" i="68"/>
  <c r="AJ341" i="68"/>
  <c r="BO38" i="68"/>
  <c r="BL69" i="68"/>
  <c r="AH337" i="68"/>
  <c r="BH66" i="68"/>
  <c r="W336" i="68"/>
  <c r="BO74" i="68"/>
  <c r="BO53" i="68"/>
  <c r="W357" i="68"/>
  <c r="AC336" i="68"/>
  <c r="AE329" i="68"/>
  <c r="W379" i="68"/>
  <c r="BN64" i="68"/>
  <c r="AR331" i="68"/>
  <c r="BK758" i="68"/>
  <c r="BK757" i="68"/>
  <c r="BI755" i="68"/>
  <c r="AG785" i="68"/>
  <c r="AA785" i="68"/>
  <c r="BI752" i="68"/>
  <c r="AE778" i="68"/>
  <c r="AL779" i="68"/>
  <c r="BJ752" i="68"/>
  <c r="BM752" i="68"/>
  <c r="AG776" i="68"/>
  <c r="W780" i="68"/>
  <c r="BE753" i="68"/>
  <c r="Z775" i="68"/>
  <c r="BO752" i="68"/>
  <c r="AG778" i="68"/>
  <c r="AD779" i="68"/>
  <c r="BL400" i="68"/>
  <c r="AG100" i="68"/>
  <c r="BL387" i="68"/>
  <c r="BJ385" i="68"/>
  <c r="BH383" i="68"/>
  <c r="BF381" i="68"/>
  <c r="AJ657" i="68"/>
  <c r="AR655" i="68"/>
  <c r="AN653" i="68"/>
  <c r="AL651" i="68"/>
  <c r="Y117" i="68"/>
  <c r="X105" i="68"/>
  <c r="AK86" i="68"/>
  <c r="BN386" i="68"/>
  <c r="BL384" i="68"/>
  <c r="BJ382" i="68"/>
  <c r="BH380" i="68"/>
  <c r="BF378" i="68"/>
  <c r="AJ654" i="68"/>
  <c r="AR652" i="68"/>
  <c r="AN640" i="68"/>
  <c r="AK106" i="68"/>
  <c r="AR80" i="68"/>
  <c r="AR78" i="68"/>
  <c r="AN76" i="68"/>
  <c r="AL74" i="68"/>
  <c r="AB659" i="68"/>
  <c r="AH657" i="68"/>
  <c r="AF655" i="68"/>
  <c r="AD653" i="68"/>
  <c r="BO372" i="68"/>
  <c r="BO401" i="68"/>
  <c r="BG393" i="68"/>
  <c r="BO388" i="68"/>
  <c r="BL386" i="68"/>
  <c r="BJ384" i="68"/>
  <c r="BH382" i="68"/>
  <c r="BF380" i="68"/>
  <c r="AJ656" i="68"/>
  <c r="AR654" i="68"/>
  <c r="AN652" i="68"/>
  <c r="AK126" i="68"/>
  <c r="AR105" i="68"/>
  <c r="AH80" i="68"/>
  <c r="AN78" i="68"/>
  <c r="AL76" i="68"/>
  <c r="AB74" i="68"/>
  <c r="AH659" i="68"/>
  <c r="AF657" i="68"/>
  <c r="AD655" i="68"/>
  <c r="BO374" i="68"/>
  <c r="Z651" i="68"/>
  <c r="AN113" i="68"/>
  <c r="AL103" i="68"/>
  <c r="AB79" i="68"/>
  <c r="AH77" i="68"/>
  <c r="AF75" i="68"/>
  <c r="AD73" i="68"/>
  <c r="BO379" i="68"/>
  <c r="Z656" i="68"/>
  <c r="X654" i="68"/>
  <c r="BI373" i="68"/>
  <c r="BG413" i="68"/>
  <c r="BE397" i="68"/>
  <c r="Z80" i="68"/>
  <c r="AD78" i="68"/>
  <c r="BO384" i="68"/>
  <c r="Z74" i="68"/>
  <c r="X659" i="68"/>
  <c r="BI378" i="68"/>
  <c r="BG376" i="68"/>
  <c r="BM374" i="68"/>
  <c r="BK372" i="68"/>
  <c r="AN656" i="68"/>
  <c r="BJ371" i="68"/>
  <c r="BH369" i="68"/>
  <c r="BF367" i="68"/>
  <c r="AJ645" i="68"/>
  <c r="AR643" i="68"/>
  <c r="AN639" i="68"/>
  <c r="AL625" i="68"/>
  <c r="AB636" i="68"/>
  <c r="AH635" i="68"/>
  <c r="AN77" i="68"/>
  <c r="AF656" i="68"/>
  <c r="AG650" i="68"/>
  <c r="AE648" i="68"/>
  <c r="AK647" i="68"/>
  <c r="AA645" i="68"/>
  <c r="Y643" i="68"/>
  <c r="W639" i="68"/>
  <c r="AC625" i="68"/>
  <c r="BN356" i="68"/>
  <c r="BL354" i="68"/>
  <c r="AD75" i="68"/>
  <c r="AN650" i="68"/>
  <c r="AL648" i="68"/>
  <c r="AB647" i="68"/>
  <c r="AH645" i="68"/>
  <c r="AF643" i="68"/>
  <c r="AD639" i="68"/>
  <c r="BO358" i="68"/>
  <c r="Z636" i="68"/>
  <c r="X635" i="68"/>
  <c r="AC78" i="68"/>
  <c r="W650" i="68"/>
  <c r="AC648" i="68"/>
  <c r="BN366" i="68"/>
  <c r="BL364" i="68"/>
  <c r="BJ362" i="68"/>
  <c r="BH360" i="68"/>
  <c r="BF358" i="68"/>
  <c r="AJ630" i="68"/>
  <c r="AR634" i="68"/>
  <c r="BI375" i="68"/>
  <c r="AD650" i="68"/>
  <c r="BO368" i="68"/>
  <c r="Z647" i="68"/>
  <c r="X645" i="68"/>
  <c r="BI362" i="68"/>
  <c r="BG360" i="68"/>
  <c r="BM358" i="68"/>
  <c r="BK356" i="68"/>
  <c r="AQ634" i="68" a="1"/>
  <c r="AQ634" i="68" s="1"/>
  <c r="BJ380" i="68"/>
  <c r="BE371" i="68"/>
  <c r="AI648" i="68"/>
  <c r="AG647" i="68"/>
  <c r="AE645" i="68"/>
  <c r="AK643" i="68"/>
  <c r="AA639" i="68"/>
  <c r="Y625" i="68"/>
  <c r="W636" i="68"/>
  <c r="AC635" i="68"/>
  <c r="BJ388" i="68"/>
  <c r="AJ650" i="68"/>
  <c r="AR648" i="68"/>
  <c r="AN647" i="68"/>
  <c r="AL645" i="68"/>
  <c r="AB643" i="68"/>
  <c r="AH639" i="68"/>
  <c r="AF625" i="68"/>
  <c r="AD636" i="68"/>
  <c r="BO354" i="68"/>
  <c r="BN362" i="68"/>
  <c r="BF354" i="68"/>
  <c r="Y632" i="68"/>
  <c r="W628" i="68"/>
  <c r="AC627" i="68"/>
  <c r="BN345" i="68"/>
  <c r="BL343" i="68"/>
  <c r="BJ341" i="68"/>
  <c r="BH339" i="68"/>
  <c r="BF337" i="68"/>
  <c r="BL368" i="68"/>
  <c r="BM353" i="68"/>
  <c r="BK351" i="68"/>
  <c r="AQ629" i="68" a="1"/>
  <c r="AQ629" i="68" s="1"/>
  <c r="AM40" i="68"/>
  <c r="BE345" i="68"/>
  <c r="AI39" i="68"/>
  <c r="AG620" i="68"/>
  <c r="AE615" i="68"/>
  <c r="AK606" i="68"/>
  <c r="BL353" i="68"/>
  <c r="BJ351" i="68"/>
  <c r="BH349" i="68"/>
  <c r="BF347" i="68"/>
  <c r="AJ619" i="68"/>
  <c r="AR39" i="68"/>
  <c r="AN620" i="68"/>
  <c r="AL615" i="68"/>
  <c r="AB606" i="68"/>
  <c r="AR637" i="68"/>
  <c r="BF352" i="68"/>
  <c r="AJ628" i="68"/>
  <c r="AR627" i="68"/>
  <c r="AN624" i="68"/>
  <c r="AL623" i="68"/>
  <c r="AB616" i="68"/>
  <c r="AH608" i="68"/>
  <c r="AF626" i="68"/>
  <c r="AJ642" i="68"/>
  <c r="AE625" i="68"/>
  <c r="AH633" i="68"/>
  <c r="AF631" i="68"/>
  <c r="AD629" i="68"/>
  <c r="BO346" i="68"/>
  <c r="Z619" i="68"/>
  <c r="X39" i="68"/>
  <c r="BI340" i="68"/>
  <c r="BG338" i="68"/>
  <c r="BM336" i="68"/>
  <c r="AH646" i="68"/>
  <c r="AC636" i="68"/>
  <c r="AB632" i="68"/>
  <c r="AH628" i="68"/>
  <c r="AF627" i="68"/>
  <c r="AD624" i="68"/>
  <c r="BO343" i="68"/>
  <c r="Z616" i="68"/>
  <c r="X608" i="68"/>
  <c r="BI337" i="68"/>
  <c r="Y648" i="68"/>
  <c r="X633" i="68"/>
  <c r="BI350" i="68"/>
  <c r="BG348" i="68"/>
  <c r="BM346" i="68"/>
  <c r="BK344" i="68"/>
  <c r="AQ616" i="68" a="1"/>
  <c r="AQ616" i="68" s="1"/>
  <c r="AM608" i="68"/>
  <c r="BE338" i="68"/>
  <c r="AI617" i="68"/>
  <c r="BG335" i="68"/>
  <c r="BM333" i="68"/>
  <c r="BK331" i="68"/>
  <c r="AQ613" i="68" a="1"/>
  <c r="AQ613" i="68" s="1"/>
  <c r="AM612" i="68"/>
  <c r="BE325" i="68"/>
  <c r="AI609" i="68"/>
  <c r="AG597" i="68"/>
  <c r="AE595" i="68"/>
  <c r="AM619" i="68"/>
  <c r="AR617" i="68"/>
  <c r="AG622" i="68"/>
  <c r="AE618" i="68"/>
  <c r="AK614" i="68"/>
  <c r="AA604" i="68"/>
  <c r="Y602" i="68"/>
  <c r="W610" i="68"/>
  <c r="AC607" i="68"/>
  <c r="BN319" i="68"/>
  <c r="AR632" i="68"/>
  <c r="AK39" i="68"/>
  <c r="BM335" i="68"/>
  <c r="BK333" i="68"/>
  <c r="AQ57" i="68" a="1"/>
  <c r="AQ57" i="68" s="1"/>
  <c r="AM613" i="68"/>
  <c r="BE327" i="68"/>
  <c r="AI611" i="68"/>
  <c r="AG609" i="68"/>
  <c r="AE597" i="68"/>
  <c r="AK595" i="68"/>
  <c r="AA629" i="68"/>
  <c r="Y617" i="68"/>
  <c r="W622" i="68"/>
  <c r="AC618" i="68"/>
  <c r="BN329" i="68"/>
  <c r="BL327" i="68"/>
  <c r="BJ325" i="68"/>
  <c r="BH323" i="68"/>
  <c r="BF321" i="68"/>
  <c r="AJ595" i="68"/>
  <c r="AH617" i="68"/>
  <c r="AD622" i="68"/>
  <c r="BO331" i="68"/>
  <c r="Z614" i="68"/>
  <c r="X604" i="68"/>
  <c r="BI325" i="68"/>
  <c r="BG323" i="68"/>
  <c r="BM321" i="68"/>
  <c r="BK319" i="68"/>
  <c r="BI339" i="68"/>
  <c r="AH58" i="68"/>
  <c r="AF621" i="68"/>
  <c r="AD57" i="68"/>
  <c r="BO328" i="68"/>
  <c r="Z612" i="68"/>
  <c r="X611" i="68"/>
  <c r="BI322" i="68"/>
  <c r="BG320" i="68"/>
  <c r="BM318" i="68"/>
  <c r="BM343" i="68"/>
  <c r="AG58" i="68"/>
  <c r="AE621" i="68"/>
  <c r="AK57" i="68"/>
  <c r="AA613" i="68"/>
  <c r="Y612" i="68"/>
  <c r="W611" i="68"/>
  <c r="AC609" i="68"/>
  <c r="BN320" i="68"/>
  <c r="BL318" i="68"/>
  <c r="BM317" i="68"/>
  <c r="BK315" i="68"/>
  <c r="AQ586" i="68" a="1"/>
  <c r="AQ586" i="68" s="1"/>
  <c r="AM599" i="68"/>
  <c r="BE309" i="68"/>
  <c r="AI590" i="68"/>
  <c r="AG584" i="68"/>
  <c r="AE582" i="68"/>
  <c r="AK580" i="68"/>
  <c r="BJ321" i="68"/>
  <c r="AB603" i="68"/>
  <c r="AH591" i="68"/>
  <c r="AF586" i="68"/>
  <c r="AD599" i="68"/>
  <c r="BO308" i="68"/>
  <c r="Z590" i="68"/>
  <c r="X584" i="68"/>
  <c r="BI302" i="68"/>
  <c r="BH350" i="68"/>
  <c r="BK326" i="68"/>
  <c r="AA603" i="68"/>
  <c r="Y591" i="68"/>
  <c r="BL151" i="68"/>
  <c r="BO82" i="68"/>
  <c r="AG539" i="68"/>
  <c r="BJ51" i="68"/>
  <c r="BJ56" i="68"/>
  <c r="X538" i="68"/>
  <c r="AR340" i="68"/>
  <c r="Z325" i="68"/>
  <c r="AB355" i="68"/>
  <c r="AL334" i="68"/>
  <c r="BI63" i="68"/>
  <c r="AC334" i="68"/>
  <c r="BJ71" i="68"/>
  <c r="Z339" i="68"/>
  <c r="BF63" i="68"/>
  <c r="BN45" i="68"/>
  <c r="X330" i="68"/>
  <c r="BL45" i="68"/>
  <c r="AF354" i="68"/>
  <c r="AN332" i="68"/>
  <c r="BE759" i="68"/>
  <c r="BE758" i="68"/>
  <c r="BK756" i="68"/>
  <c r="BK755" i="68"/>
  <c r="AL785" i="68"/>
  <c r="BL753" i="68"/>
  <c r="AD780" i="68"/>
  <c r="AE779" i="68"/>
  <c r="AI779" i="68"/>
  <c r="BH753" i="68"/>
  <c r="AF778" i="68"/>
  <c r="BM749" i="68"/>
  <c r="AN779" i="68"/>
  <c r="Y777" i="68"/>
  <c r="BJ753" i="68"/>
  <c r="AF780" i="68"/>
  <c r="AC154" i="68"/>
  <c r="Z107" i="68"/>
  <c r="AK81" i="68"/>
  <c r="AJ78" i="68"/>
  <c r="AR76" i="68"/>
  <c r="AN74" i="68"/>
  <c r="AL659" i="68"/>
  <c r="AB657" i="68"/>
  <c r="AH655" i="68"/>
  <c r="AF653" i="68"/>
  <c r="AD651" i="68"/>
  <c r="BO404" i="68"/>
  <c r="AK104" i="68"/>
  <c r="BH388" i="68"/>
  <c r="BF386" i="68"/>
  <c r="AJ75" i="68"/>
  <c r="AR73" i="68"/>
  <c r="AN658" i="68"/>
  <c r="AL656" i="68"/>
  <c r="AB654" i="68"/>
  <c r="AH652" i="68"/>
  <c r="AF640" i="68"/>
  <c r="AI104" i="68"/>
  <c r="BM389" i="68"/>
  <c r="AH78" i="68"/>
  <c r="AF76" i="68"/>
  <c r="AD74" i="68"/>
  <c r="BO380" i="68"/>
  <c r="Z657" i="68"/>
  <c r="X655" i="68"/>
  <c r="BI374" i="68"/>
  <c r="BG372" i="68"/>
  <c r="AE108" i="68"/>
  <c r="W100" i="68"/>
  <c r="BF388" i="68"/>
  <c r="AJ77" i="68"/>
  <c r="AR75" i="68"/>
  <c r="AN73" i="68"/>
  <c r="AL658" i="68"/>
  <c r="AB656" i="68"/>
  <c r="AH654" i="68"/>
  <c r="AF652" i="68"/>
  <c r="AQ115" i="68" a="1"/>
  <c r="AQ115" i="68" s="1"/>
  <c r="BM397" i="68"/>
  <c r="BG389" i="68"/>
  <c r="AF78" i="68"/>
  <c r="AD76" i="68"/>
  <c r="BO382" i="68"/>
  <c r="Z659" i="68"/>
  <c r="X657" i="68"/>
  <c r="BI376" i="68"/>
  <c r="BG374" i="68"/>
  <c r="BM372" i="68"/>
  <c r="BG401" i="68"/>
  <c r="AD101" i="68"/>
  <c r="BO387" i="68"/>
  <c r="Z77" i="68"/>
  <c r="X75" i="68"/>
  <c r="BI381" i="68"/>
  <c r="BG379" i="68"/>
  <c r="BM377" i="68"/>
  <c r="BK375" i="68"/>
  <c r="AQ651" i="68" a="1"/>
  <c r="AQ651" i="68" s="1"/>
  <c r="AL116" i="68"/>
  <c r="AF103" i="68"/>
  <c r="AB86" i="68"/>
  <c r="BI386" i="68"/>
  <c r="BG384" i="68"/>
  <c r="BM382" i="68"/>
  <c r="BK380" i="68"/>
  <c r="AQ656" i="68" a="1"/>
  <c r="AQ656" i="68" s="1"/>
  <c r="AM654" i="68"/>
  <c r="BE374" i="68"/>
  <c r="AI640" i="68"/>
  <c r="AI655" i="68"/>
  <c r="AR650" i="68"/>
  <c r="AN648" i="68"/>
  <c r="AL647" i="68"/>
  <c r="AB645" i="68"/>
  <c r="AH643" i="68"/>
  <c r="AF639" i="68"/>
  <c r="AD625" i="68"/>
  <c r="BO356" i="68"/>
  <c r="Z635" i="68"/>
  <c r="AI76" i="68"/>
  <c r="AA655" i="68"/>
  <c r="Y650" i="68"/>
  <c r="W648" i="68"/>
  <c r="AC647" i="68"/>
  <c r="BN364" i="68"/>
  <c r="BL362" i="68"/>
  <c r="BJ360" i="68"/>
  <c r="BH358" i="68"/>
  <c r="BF356" i="68"/>
  <c r="AJ634" i="68"/>
  <c r="Y74" i="68"/>
  <c r="AF650" i="68"/>
  <c r="AD648" i="68"/>
  <c r="BO366" i="68"/>
  <c r="Z645" i="68"/>
  <c r="X643" i="68"/>
  <c r="BI360" i="68"/>
  <c r="BG358" i="68"/>
  <c r="BM356" i="68"/>
  <c r="BK354" i="68"/>
  <c r="X77" i="68"/>
  <c r="BJ370" i="68"/>
  <c r="BH368" i="68"/>
  <c r="BF366" i="68"/>
  <c r="AJ644" i="68"/>
  <c r="AR641" i="68"/>
  <c r="AN638" i="68"/>
  <c r="AL637" i="68"/>
  <c r="AB630" i="68"/>
  <c r="AH634" i="68"/>
  <c r="BL374" i="68"/>
  <c r="BI370" i="68"/>
  <c r="BG368" i="68"/>
  <c r="BM366" i="68"/>
  <c r="BK364" i="68"/>
  <c r="AQ641" i="68" a="1"/>
  <c r="AQ641" i="68" s="1"/>
  <c r="AM638" i="68"/>
  <c r="BE358" i="68"/>
  <c r="AI630" i="68"/>
  <c r="AG634" i="68"/>
  <c r="BM379" i="68"/>
  <c r="AK650" i="68"/>
  <c r="AA648" i="68"/>
  <c r="Y647" i="68"/>
  <c r="W645" i="68"/>
  <c r="AC643" i="68"/>
  <c r="BN360" i="68"/>
  <c r="BL358" i="68"/>
  <c r="BJ356" i="68"/>
  <c r="BH354" i="68"/>
  <c r="BM387" i="68"/>
  <c r="AB650" i="68"/>
  <c r="AH648" i="68"/>
  <c r="AF647" i="68"/>
  <c r="AD645" i="68"/>
  <c r="BO362" i="68"/>
  <c r="Z639" i="68"/>
  <c r="X625" i="68"/>
  <c r="BI356" i="68"/>
  <c r="BG354" i="68"/>
  <c r="BI361" i="68"/>
  <c r="BN353" i="68"/>
  <c r="BL351" i="68"/>
  <c r="BJ349" i="68"/>
  <c r="BH347" i="68"/>
  <c r="BF345" i="68"/>
  <c r="AJ39" i="68"/>
  <c r="AR620" i="68"/>
  <c r="AN615" i="68"/>
  <c r="AL606" i="68"/>
  <c r="BG367" i="68"/>
  <c r="BE353" i="68"/>
  <c r="AI631" i="68"/>
  <c r="AG629" i="68"/>
  <c r="AE40" i="68"/>
  <c r="AK619" i="68"/>
  <c r="AA39" i="68"/>
  <c r="Y620" i="68"/>
  <c r="W615" i="68"/>
  <c r="AC606" i="68"/>
  <c r="AJ633" i="68"/>
  <c r="AR631" i="68"/>
  <c r="AN629" i="68"/>
  <c r="AL40" i="68"/>
  <c r="AB619" i="68"/>
  <c r="AH39" i="68"/>
  <c r="AF620" i="68"/>
  <c r="AD615" i="68"/>
  <c r="BO336" i="68"/>
  <c r="AN630" i="68"/>
  <c r="AL632" i="68"/>
  <c r="AB628" i="68"/>
  <c r="AH627" i="68"/>
  <c r="AF624" i="68"/>
  <c r="AD623" i="68"/>
  <c r="BO341" i="68"/>
  <c r="Z608" i="68"/>
  <c r="X626" i="68"/>
  <c r="AM647" i="68"/>
  <c r="AH637" i="68"/>
  <c r="Z633" i="68"/>
  <c r="X631" i="68"/>
  <c r="BI348" i="68"/>
  <c r="BG346" i="68"/>
  <c r="BM344" i="68"/>
  <c r="BK342" i="68"/>
  <c r="AQ608" i="68" a="1"/>
  <c r="AQ608" i="68" s="1"/>
  <c r="AM626" i="68"/>
  <c r="BE387" i="68"/>
  <c r="AK645" i="68"/>
  <c r="X630" i="68"/>
  <c r="BO351" i="68"/>
  <c r="Z628" i="68"/>
  <c r="X627" i="68"/>
  <c r="BI345" i="68"/>
  <c r="BG343" i="68"/>
  <c r="BM341" i="68"/>
  <c r="BK339" i="68"/>
  <c r="AQ606" i="68" a="1"/>
  <c r="AQ606" i="68" s="1"/>
  <c r="W647" i="68"/>
  <c r="BK352" i="68"/>
  <c r="AQ628" i="68" a="1"/>
  <c r="AQ628" i="68" s="1"/>
  <c r="AM627" i="68"/>
  <c r="BE346" i="68"/>
  <c r="AI623" i="68"/>
  <c r="AG616" i="68"/>
  <c r="AE608" i="68"/>
  <c r="AK626" i="68"/>
  <c r="AA617" i="68"/>
  <c r="AM58" i="68"/>
  <c r="BE333" i="68"/>
  <c r="AI57" i="68"/>
  <c r="AG613" i="68"/>
  <c r="AE612" i="68"/>
  <c r="AK611" i="68"/>
  <c r="AA609" i="68"/>
  <c r="Y597" i="68"/>
  <c r="W595" i="68"/>
  <c r="AR623" i="68"/>
  <c r="AB617" i="68"/>
  <c r="Y622" i="68"/>
  <c r="W618" i="68"/>
  <c r="AC614" i="68"/>
  <c r="BN327" i="68"/>
  <c r="BL325" i="68"/>
  <c r="BJ323" i="68"/>
  <c r="BH321" i="68"/>
  <c r="BF319" i="68"/>
  <c r="AN628" i="68"/>
  <c r="AF616" i="68"/>
  <c r="BE335" i="68"/>
  <c r="AI621" i="68"/>
  <c r="AG57" i="68"/>
  <c r="AE613" i="68"/>
  <c r="AK612" i="68"/>
  <c r="AA611" i="68"/>
  <c r="Y609" i="68"/>
  <c r="W597" i="68"/>
  <c r="AC595" i="68"/>
  <c r="AD627" i="68"/>
  <c r="BL335" i="68"/>
  <c r="BJ333" i="68"/>
  <c r="BH331" i="68"/>
  <c r="BF329" i="68"/>
  <c r="AJ612" i="68"/>
  <c r="AR611" i="68"/>
  <c r="AN609" i="68"/>
  <c r="AL597" i="68"/>
  <c r="AB595" i="68"/>
  <c r="X617" i="68"/>
  <c r="BI333" i="68"/>
  <c r="BK84" i="68"/>
  <c r="BN43" i="68"/>
  <c r="BO55" i="68"/>
  <c r="AC775" i="68"/>
  <c r="AD776" i="68"/>
  <c r="BO378" i="68"/>
  <c r="AB75" i="68"/>
  <c r="AJ86" i="68"/>
  <c r="AM640" i="68"/>
  <c r="BO377" i="68"/>
  <c r="BG382" i="68"/>
  <c r="BG387" i="68"/>
  <c r="Y115" i="68"/>
  <c r="AE654" i="68"/>
  <c r="Z643" i="68"/>
  <c r="BJ368" i="68"/>
  <c r="W659" i="68"/>
  <c r="BE356" i="68"/>
  <c r="AF638" i="68"/>
  <c r="AI644" i="68"/>
  <c r="BN368" i="68"/>
  <c r="BH386" i="68"/>
  <c r="AQ630" i="68" a="1"/>
  <c r="AQ630" i="68" s="1"/>
  <c r="AB39" i="68"/>
  <c r="W40" i="68"/>
  <c r="AF629" i="68"/>
  <c r="AD632" i="68"/>
  <c r="AR646" i="68"/>
  <c r="AG608" i="68"/>
  <c r="AQ619" i="68" a="1"/>
  <c r="AQ619" i="68" s="1"/>
  <c r="AE627" i="68"/>
  <c r="AK621" i="68"/>
  <c r="AN616" i="68"/>
  <c r="AN597" i="68"/>
  <c r="AC612" i="68"/>
  <c r="AN57" i="68"/>
  <c r="AQ621" i="68" a="1"/>
  <c r="AQ621" i="68" s="1"/>
  <c r="AG611" i="68"/>
  <c r="BG337" i="68"/>
  <c r="AM604" i="68"/>
  <c r="AE605" i="68"/>
  <c r="BJ332" i="68"/>
  <c r="AR610" i="68"/>
  <c r="AK603" i="68"/>
  <c r="AC596" i="68"/>
  <c r="BE343" i="68"/>
  <c r="BK312" i="68"/>
  <c r="AI38" i="68"/>
  <c r="BF316" i="68"/>
  <c r="BM311" i="68"/>
  <c r="BK309" i="68"/>
  <c r="AQ590" i="68" a="1"/>
  <c r="AQ590" i="68" s="1"/>
  <c r="AM584" i="68"/>
  <c r="BE303" i="68"/>
  <c r="AI580" i="68"/>
  <c r="BG318" i="68"/>
  <c r="BE316" i="68"/>
  <c r="AI601" i="68"/>
  <c r="AG600" i="68"/>
  <c r="AE598" i="68"/>
  <c r="AK593" i="68"/>
  <c r="AA589" i="68"/>
  <c r="Y38" i="68"/>
  <c r="W37" i="68"/>
  <c r="AM607" i="68"/>
  <c r="BL316" i="68"/>
  <c r="BJ314" i="68"/>
  <c r="BH312" i="68"/>
  <c r="BF310" i="68"/>
  <c r="AJ593" i="68"/>
  <c r="AR589" i="68"/>
  <c r="AN38" i="68"/>
  <c r="AL37" i="68"/>
  <c r="AJ57" i="68"/>
  <c r="AE607" i="68"/>
  <c r="X603" i="68"/>
  <c r="BI314" i="68"/>
  <c r="BG312" i="68"/>
  <c r="BM310" i="68"/>
  <c r="BK308" i="68"/>
  <c r="AQ589" i="68" a="1"/>
  <c r="AQ589" i="68" s="1"/>
  <c r="AM38" i="68"/>
  <c r="BE302" i="68"/>
  <c r="AI622" i="68"/>
  <c r="AA602" i="68"/>
  <c r="AB594" i="68"/>
  <c r="AH592" i="68"/>
  <c r="AF601" i="68"/>
  <c r="AD600" i="68"/>
  <c r="BO309" i="68"/>
  <c r="Z593" i="68"/>
  <c r="X589" i="68"/>
  <c r="BI303" i="68"/>
  <c r="BG301" i="68"/>
  <c r="AM589" i="68"/>
  <c r="Y36" i="68"/>
  <c r="W587" i="68"/>
  <c r="AC583" i="68"/>
  <c r="BN293" i="68"/>
  <c r="BL291" i="68"/>
  <c r="BJ289" i="68"/>
  <c r="BH287" i="68"/>
  <c r="BF285" i="68"/>
  <c r="AJ573" i="68"/>
  <c r="AR561" i="68"/>
  <c r="AG593" i="68"/>
  <c r="BH300" i="68"/>
  <c r="BF298" i="68"/>
  <c r="AJ583" i="68"/>
  <c r="AR579" i="68"/>
  <c r="AN572" i="68"/>
  <c r="AL571" i="68"/>
  <c r="AB575" i="68"/>
  <c r="AH55" i="68"/>
  <c r="AF574" i="68"/>
  <c r="AD563" i="68"/>
  <c r="AE601" i="68"/>
  <c r="Z584" i="68"/>
  <c r="AR588" i="68"/>
  <c r="AN585" i="68"/>
  <c r="AL581" i="68"/>
  <c r="AB578" i="68"/>
  <c r="AH577" i="68"/>
  <c r="AF576" i="68"/>
  <c r="AD56" i="68"/>
  <c r="BO284" i="68"/>
  <c r="Z573" i="68"/>
  <c r="BK349" i="68"/>
  <c r="AC600" i="68"/>
  <c r="Y588" i="68"/>
  <c r="W585" i="68"/>
  <c r="AC581" i="68"/>
  <c r="BN292" i="68"/>
  <c r="BL290" i="68"/>
  <c r="BJ288" i="68"/>
  <c r="BH286" i="68"/>
  <c r="BF284" i="68"/>
  <c r="AJ563" i="68"/>
  <c r="BE300" i="68"/>
  <c r="AI587" i="68"/>
  <c r="AG583" i="68"/>
  <c r="AE579" i="68"/>
  <c r="AK572" i="68"/>
  <c r="AA571" i="68"/>
  <c r="Y575" i="68"/>
  <c r="W55" i="68"/>
  <c r="AC574" i="68"/>
  <c r="BN281" i="68"/>
  <c r="BL307" i="68"/>
  <c r="AJ36" i="68"/>
  <c r="AR587" i="68"/>
  <c r="AN583" i="68"/>
  <c r="AL579" i="68"/>
  <c r="AB572" i="68"/>
  <c r="AH571" i="68"/>
  <c r="AF575" i="68"/>
  <c r="AD55" i="68"/>
  <c r="BO283" i="68"/>
  <c r="Z563" i="68"/>
  <c r="BL315" i="68"/>
  <c r="BK300" i="68"/>
  <c r="AQ587" i="68" a="1"/>
  <c r="AQ587" i="68" s="1"/>
  <c r="AM583" i="68"/>
  <c r="BE294" i="68"/>
  <c r="AI572" i="68"/>
  <c r="AG571" i="68"/>
  <c r="AE575" i="68"/>
  <c r="AK55" i="68"/>
  <c r="AA574" i="68"/>
  <c r="Y563" i="68"/>
  <c r="BG293" i="68"/>
  <c r="BM280" i="68"/>
  <c r="BK278" i="68"/>
  <c r="AQ566" i="68" a="1"/>
  <c r="AQ566" i="68" s="1"/>
  <c r="AM564" i="68"/>
  <c r="BE272" i="68"/>
  <c r="AI552" i="68"/>
  <c r="AG550" i="68"/>
  <c r="AE556" i="68"/>
  <c r="AK554" i="68"/>
  <c r="AA543" i="68"/>
  <c r="BL280" i="68"/>
  <c r="BJ278" i="68"/>
  <c r="BH276" i="68"/>
  <c r="BF274" i="68"/>
  <c r="AJ560" i="68"/>
  <c r="AR552" i="68"/>
  <c r="AN550" i="68"/>
  <c r="AL556" i="68"/>
  <c r="AB554" i="68"/>
  <c r="AH543" i="68"/>
  <c r="AI561" i="68"/>
  <c r="AD569" i="68"/>
  <c r="BO276" i="68"/>
  <c r="Z565" i="68"/>
  <c r="X562" i="68"/>
  <c r="BI270" i="68"/>
  <c r="BG268" i="68"/>
  <c r="BM266" i="68"/>
  <c r="BK264" i="68"/>
  <c r="AQ543" i="68" a="1"/>
  <c r="AQ543" i="68" s="1"/>
  <c r="AN571" i="68"/>
  <c r="AF563" i="68"/>
  <c r="BE279" i="68"/>
  <c r="AI567" i="68"/>
  <c r="AG565" i="68"/>
  <c r="AE562" i="68"/>
  <c r="AK559" i="68"/>
  <c r="AA558" i="68"/>
  <c r="Y557" i="68"/>
  <c r="W555" i="68"/>
  <c r="AC545" i="68"/>
  <c r="AL583" i="68"/>
  <c r="AD575" i="68"/>
  <c r="AQ570" i="68" a="1"/>
  <c r="AQ570" i="68" s="1"/>
  <c r="AM568" i="68"/>
  <c r="BE276" i="68"/>
  <c r="AI564" i="68"/>
  <c r="AG560" i="68"/>
  <c r="AE552" i="68"/>
  <c r="AK550" i="68"/>
  <c r="AA556" i="68"/>
  <c r="Y554" i="68"/>
  <c r="W543" i="68"/>
  <c r="Z572" i="68"/>
  <c r="BK279" i="68"/>
  <c r="AQ567" i="68" a="1"/>
  <c r="AQ567" i="68" s="1"/>
  <c r="AM565" i="68"/>
  <c r="BE273" i="68"/>
  <c r="AI559" i="68"/>
  <c r="AG558" i="68"/>
  <c r="AE557" i="68"/>
  <c r="AK555" i="68"/>
  <c r="AA545" i="68"/>
  <c r="BO285" i="68"/>
  <c r="AR569" i="68"/>
  <c r="AN567" i="68"/>
  <c r="AL565" i="68"/>
  <c r="AB562" i="68"/>
  <c r="AH559" i="68"/>
  <c r="AF558" i="68"/>
  <c r="AD557" i="68"/>
  <c r="BO264" i="68"/>
  <c r="BG269" i="68"/>
  <c r="BG261" i="68"/>
  <c r="BM259" i="68"/>
  <c r="BK257" i="68"/>
  <c r="AQ544" i="68" a="1"/>
  <c r="AQ544" i="68" s="1"/>
  <c r="AM541" i="68"/>
  <c r="BE251" i="68"/>
  <c r="AI536" i="68"/>
  <c r="AG528" i="68"/>
  <c r="AE505" i="68"/>
  <c r="AK534" i="68"/>
  <c r="AA530" i="68"/>
  <c r="Y526" i="68"/>
  <c r="W503" i="68"/>
  <c r="AC522" i="68"/>
  <c r="BN232" i="68"/>
  <c r="BL230" i="68"/>
  <c r="BJ228" i="68"/>
  <c r="BH226" i="68"/>
  <c r="BF224" i="68"/>
  <c r="BM283" i="68"/>
  <c r="BK273" i="68"/>
  <c r="AD551" i="68"/>
  <c r="BO258" i="68"/>
  <c r="Z546" i="68"/>
  <c r="X544" i="68"/>
  <c r="BI252" i="68"/>
  <c r="BG250" i="68"/>
  <c r="BM248" i="68"/>
  <c r="BK246" i="68"/>
  <c r="AQ525" i="68" a="1"/>
  <c r="AQ525" i="68" s="1"/>
  <c r="AM532" i="68"/>
  <c r="BE240" i="68"/>
  <c r="AI524" i="68"/>
  <c r="AG523" i="68"/>
  <c r="AE521" i="68"/>
  <c r="AK519" i="68"/>
  <c r="AA518" i="68"/>
  <c r="Y516" i="68"/>
  <c r="W509" i="68"/>
  <c r="AC492" i="68"/>
  <c r="BE275" i="68"/>
  <c r="BH260" i="68"/>
  <c r="BF258" i="68"/>
  <c r="AJ527" i="68"/>
  <c r="AR542" i="68"/>
  <c r="AN533" i="68"/>
  <c r="AL531" i="68"/>
  <c r="BO293" i="68"/>
  <c r="AL554" i="68"/>
  <c r="AE549" i="68"/>
  <c r="AK547" i="68"/>
  <c r="AA527" i="68"/>
  <c r="Y542" i="68"/>
  <c r="W533" i="68"/>
  <c r="AC531" i="68"/>
  <c r="BN247" i="68"/>
  <c r="BL245" i="68"/>
  <c r="BJ243" i="68"/>
  <c r="BH241" i="68"/>
  <c r="BF239" i="68"/>
  <c r="AJ503" i="68"/>
  <c r="AR522" i="68"/>
  <c r="AN520" i="68"/>
  <c r="AL517" i="68"/>
  <c r="AB511" i="68"/>
  <c r="AH510" i="68"/>
  <c r="AF507" i="68"/>
  <c r="AD515" i="68"/>
  <c r="AI562" i="68"/>
  <c r="AA555" i="68"/>
  <c r="AL549" i="68"/>
  <c r="AB547" i="68"/>
  <c r="AH527" i="68"/>
  <c r="AF542" i="68"/>
  <c r="AD533" i="68"/>
  <c r="BO249" i="68"/>
  <c r="Z553" i="68"/>
  <c r="X535" i="68"/>
  <c r="BI243" i="68"/>
  <c r="BG241" i="68"/>
  <c r="BM239" i="68"/>
  <c r="BK237" i="68"/>
  <c r="AQ522" i="68" a="1"/>
  <c r="AQ522" i="68" s="1"/>
  <c r="AM520" i="68"/>
  <c r="BE231" i="68"/>
  <c r="AI511" i="68"/>
  <c r="AG510" i="68"/>
  <c r="AE507" i="68"/>
  <c r="AK515" i="68"/>
  <c r="AH566" i="68"/>
  <c r="AC557" i="68"/>
  <c r="AH551" i="68"/>
  <c r="AF548" i="68"/>
  <c r="AD546" i="68"/>
  <c r="BO254" i="68"/>
  <c r="Z541" i="68"/>
  <c r="X540" i="68"/>
  <c r="BI248" i="68"/>
  <c r="BG246" i="68"/>
  <c r="BM244" i="68"/>
  <c r="BK242" i="68"/>
  <c r="AQ529" i="68" a="1"/>
  <c r="AQ529" i="68" s="1"/>
  <c r="AM524" i="68"/>
  <c r="BE236" i="68"/>
  <c r="AI521" i="68"/>
  <c r="AG519" i="68"/>
  <c r="AE518" i="68"/>
  <c r="AK516" i="68"/>
  <c r="AA509" i="68"/>
  <c r="Y492" i="68"/>
  <c r="Y569" i="68"/>
  <c r="BI261" i="68"/>
  <c r="BG259" i="68"/>
  <c r="BM257" i="68"/>
  <c r="BK255" i="68"/>
  <c r="AQ541" i="68" a="1"/>
  <c r="AQ541" i="68" s="1"/>
  <c r="AM540" i="68"/>
  <c r="BE249" i="68"/>
  <c r="AI528" i="68"/>
  <c r="AK472" i="68"/>
  <c r="AE485" i="68"/>
  <c r="AG487" i="68"/>
  <c r="AI493" i="68"/>
  <c r="BE204" i="68"/>
  <c r="AM498" i="68"/>
  <c r="AQ497" i="68" a="1"/>
  <c r="AQ497" i="68" s="1"/>
  <c r="BK210" i="68"/>
  <c r="BM212" i="68"/>
  <c r="BG214" i="68"/>
  <c r="BI216" i="68"/>
  <c r="X512" i="68"/>
  <c r="Z514" i="68"/>
  <c r="AA515" i="68"/>
  <c r="AE510" i="68"/>
  <c r="AI517" i="68"/>
  <c r="X503" i="68"/>
  <c r="AA525" i="68"/>
  <c r="BL249" i="68"/>
  <c r="AD472" i="68"/>
  <c r="BH54" i="68"/>
  <c r="X358" i="68"/>
  <c r="W784" i="68"/>
  <c r="AB775" i="68"/>
  <c r="BL417" i="68"/>
  <c r="Z655" i="68"/>
  <c r="AH73" i="68"/>
  <c r="Z78" i="68"/>
  <c r="BO399" i="68"/>
  <c r="Z654" i="68"/>
  <c r="BM380" i="68"/>
  <c r="BM385" i="68"/>
  <c r="BN394" i="68"/>
  <c r="AK652" i="68"/>
  <c r="X639" i="68"/>
  <c r="BH366" i="68"/>
  <c r="X650" i="68"/>
  <c r="AI634" i="68"/>
  <c r="AD637" i="68"/>
  <c r="AG641" i="68"/>
  <c r="BL366" i="68"/>
  <c r="BO370" i="68"/>
  <c r="AM634" i="68"/>
  <c r="AH620" i="68"/>
  <c r="AC619" i="68"/>
  <c r="AD40" i="68"/>
  <c r="BO349" i="68"/>
  <c r="AK636" i="68"/>
  <c r="AE626" i="68"/>
  <c r="AM39" i="68"/>
  <c r="AK624" i="68"/>
  <c r="AA57" i="68"/>
  <c r="BN335" i="68"/>
  <c r="AL595" i="68"/>
  <c r="BN324" i="68"/>
  <c r="AL613" i="68"/>
  <c r="BG331" i="68"/>
  <c r="AM609" i="68"/>
  <c r="Z58" i="68"/>
  <c r="BM326" i="68"/>
  <c r="BE318" i="68"/>
  <c r="AC57" i="68"/>
  <c r="BH322" i="68"/>
  <c r="AI591" i="68"/>
  <c r="AA590" i="68"/>
  <c r="BM320" i="68"/>
  <c r="BI310" i="68"/>
  <c r="AQ37" i="68" a="1"/>
  <c r="AQ37" i="68" s="1"/>
  <c r="BL314" i="68"/>
  <c r="BE311" i="68"/>
  <c r="AI596" i="68"/>
  <c r="AG590" i="68"/>
  <c r="AE584" i="68"/>
  <c r="AK582" i="68"/>
  <c r="AA580" i="68"/>
  <c r="AE594" i="68"/>
  <c r="AK592" i="68"/>
  <c r="AA601" i="68"/>
  <c r="Y600" i="68"/>
  <c r="W598" i="68"/>
  <c r="AC593" i="68"/>
  <c r="BN305" i="68"/>
  <c r="BL303" i="68"/>
  <c r="BJ301" i="68"/>
  <c r="AR597" i="68"/>
  <c r="AJ592" i="68"/>
  <c r="AR601" i="68"/>
  <c r="AN600" i="68"/>
  <c r="AL598" i="68"/>
  <c r="AB593" i="68"/>
  <c r="AH589" i="68"/>
  <c r="AF38" i="68"/>
  <c r="AD37" i="68"/>
  <c r="AM614" i="68"/>
  <c r="AH597" i="68"/>
  <c r="BK316" i="68"/>
  <c r="AQ601" i="68" a="1"/>
  <c r="AQ601" i="68" s="1"/>
  <c r="AM600" i="68"/>
  <c r="BE310" i="68"/>
  <c r="AI593" i="68"/>
  <c r="AG589" i="68"/>
  <c r="AE38" i="68"/>
  <c r="AK37" i="68"/>
  <c r="AL621" i="68"/>
  <c r="AD611" i="68"/>
  <c r="BO317" i="68"/>
  <c r="Z592" i="68"/>
  <c r="X601" i="68"/>
  <c r="BI311" i="68"/>
  <c r="BG309" i="68"/>
  <c r="BM307" i="68"/>
  <c r="BK305" i="68"/>
  <c r="AQ582" i="68" a="1"/>
  <c r="AQ582" i="68" s="1"/>
  <c r="AM580" i="68"/>
  <c r="AR584" i="68"/>
  <c r="BL299" i="68"/>
  <c r="BJ297" i="68"/>
  <c r="BH295" i="68"/>
  <c r="BF293" i="68"/>
  <c r="AJ577" i="68"/>
  <c r="AR576" i="68"/>
  <c r="AN56" i="68"/>
  <c r="AL54" i="68"/>
  <c r="AB573" i="68"/>
  <c r="AQ592" i="68" a="1"/>
  <c r="AQ592" i="68" s="1"/>
  <c r="AB590" i="68"/>
  <c r="AN36" i="68"/>
  <c r="AL587" i="68"/>
  <c r="AB583" i="68"/>
  <c r="AH579" i="68"/>
  <c r="AF572" i="68"/>
  <c r="AD571" i="68"/>
  <c r="BO287" i="68"/>
  <c r="Z55" i="68"/>
  <c r="X574" i="68"/>
  <c r="BI281" i="68"/>
  <c r="AH586" i="68"/>
  <c r="AC38" i="68"/>
  <c r="AH588" i="68"/>
  <c r="AF585" i="68"/>
  <c r="AD581" i="68"/>
  <c r="BO292" i="68"/>
  <c r="Z577" i="68"/>
  <c r="X576" i="68"/>
  <c r="BI286" i="68"/>
  <c r="BG284" i="68"/>
  <c r="BM282" i="68"/>
  <c r="AA622" i="68"/>
  <c r="X599" i="68"/>
  <c r="BL298" i="68"/>
  <c r="BJ296" i="68"/>
  <c r="BH294" i="68"/>
  <c r="BF292" i="68"/>
  <c r="AJ571" i="68"/>
  <c r="AR575" i="68"/>
  <c r="AN55" i="68"/>
  <c r="AL574" i="68"/>
  <c r="AB563" i="68"/>
  <c r="AK36" i="68"/>
  <c r="AA587" i="68"/>
  <c r="Y583" i="68"/>
  <c r="W579" i="68"/>
  <c r="AC572" i="68"/>
  <c r="BN289" i="68"/>
  <c r="BL287" i="68"/>
  <c r="BJ285" i="68"/>
  <c r="BH283" i="68"/>
  <c r="BF281" i="68"/>
  <c r="BG306" i="68"/>
  <c r="AB36" i="68"/>
  <c r="AH587" i="68"/>
  <c r="AF583" i="68"/>
  <c r="AD579" i="68"/>
  <c r="BO291" i="68"/>
  <c r="Z571" i="68"/>
  <c r="X575" i="68"/>
  <c r="BI285" i="68"/>
  <c r="BG283" i="68"/>
  <c r="BM281" i="68"/>
  <c r="BG314" i="68"/>
  <c r="AI36" i="68"/>
  <c r="AG587" i="68"/>
  <c r="AE583" i="68"/>
  <c r="AK579" i="68"/>
  <c r="AA572" i="68"/>
  <c r="Y571" i="68"/>
  <c r="W575" i="68"/>
  <c r="AC55" i="68"/>
  <c r="BN283" i="68"/>
  <c r="BL281" i="68"/>
  <c r="BJ292" i="68"/>
  <c r="BE280" i="68"/>
  <c r="AI568" i="68"/>
  <c r="AG566" i="68"/>
  <c r="AE564" i="68"/>
  <c r="AK560" i="68"/>
  <c r="AA552" i="68"/>
  <c r="Y550" i="68"/>
  <c r="W556" i="68"/>
  <c r="AC554" i="68"/>
  <c r="BJ300" i="68"/>
  <c r="AJ570" i="68"/>
  <c r="AR568" i="68"/>
  <c r="AN566" i="68"/>
  <c r="AL564" i="68"/>
  <c r="AB560" i="68"/>
  <c r="AH552" i="68"/>
  <c r="AF550" i="68"/>
  <c r="AD556" i="68"/>
  <c r="BO263" i="68"/>
  <c r="Z543" i="68"/>
  <c r="X561" i="68"/>
  <c r="BI278" i="68"/>
  <c r="BG276" i="68"/>
  <c r="BM274" i="68"/>
  <c r="BK272" i="68"/>
  <c r="AQ552" i="68" a="1"/>
  <c r="AQ552" i="68" s="1"/>
  <c r="AM550" i="68"/>
  <c r="BE266" i="68"/>
  <c r="AI554" i="68"/>
  <c r="AG543" i="68"/>
  <c r="AI576" i="68"/>
  <c r="AH561" i="68"/>
  <c r="AK569" i="68"/>
  <c r="AA567" i="68"/>
  <c r="Y565" i="68"/>
  <c r="W562" i="68"/>
  <c r="AC559" i="68"/>
  <c r="BN268" i="68"/>
  <c r="BL266" i="68"/>
  <c r="BJ264" i="68"/>
  <c r="BH262" i="68"/>
  <c r="AG581" i="68"/>
  <c r="Y56" i="68"/>
  <c r="AG570" i="68"/>
  <c r="AE568" i="68"/>
  <c r="AK566" i="68"/>
  <c r="AA564" i="68"/>
  <c r="Y560" i="68"/>
  <c r="W552" i="68"/>
  <c r="AC550" i="68"/>
  <c r="BN265" i="68"/>
  <c r="BL263" i="68"/>
  <c r="AH36" i="68"/>
  <c r="AC577" i="68"/>
  <c r="AI569" i="68"/>
  <c r="AG567" i="68"/>
  <c r="AE565" i="68"/>
  <c r="AK562" i="68"/>
  <c r="AA559" i="68"/>
  <c r="Y558" i="68"/>
  <c r="W557" i="68"/>
  <c r="AC555" i="68"/>
  <c r="BN262" i="68"/>
  <c r="AC561" i="68"/>
  <c r="AH569" i="68"/>
  <c r="AF567" i="68"/>
  <c r="AD565" i="68"/>
  <c r="BO272" i="68"/>
  <c r="Z559" i="68"/>
  <c r="X558" i="68"/>
  <c r="BI266" i="68"/>
  <c r="BG264" i="68"/>
  <c r="BJ268" i="68"/>
  <c r="AM551" i="68"/>
  <c r="BE259" i="68"/>
  <c r="AI546" i="68"/>
  <c r="AG544" i="68"/>
  <c r="AE541" i="68"/>
  <c r="AK540" i="68"/>
  <c r="AA536" i="68"/>
  <c r="Y528" i="68"/>
  <c r="W505" i="68"/>
  <c r="AC534" i="68"/>
  <c r="BN240" i="68"/>
  <c r="BL238" i="68"/>
  <c r="BJ236" i="68"/>
  <c r="BH234" i="68"/>
  <c r="BF232" i="68"/>
  <c r="AJ518" i="68"/>
  <c r="AR516" i="68"/>
  <c r="AN509" i="68"/>
  <c r="AL492" i="68"/>
  <c r="BN280" i="68"/>
  <c r="BF272" i="68"/>
  <c r="BI260" i="68"/>
  <c r="BG258" i="68"/>
  <c r="BM256" i="68"/>
  <c r="BK254" i="68"/>
  <c r="AQ533" i="68" a="1"/>
  <c r="AQ533" i="68" s="1"/>
  <c r="AM531" i="68"/>
  <c r="BE248" i="68"/>
  <c r="AI535" i="68"/>
  <c r="AG525" i="68"/>
  <c r="AE532" i="68"/>
  <c r="AK529" i="68"/>
  <c r="AA524" i="68"/>
  <c r="Y523" i="68"/>
  <c r="W521" i="68"/>
  <c r="AC519" i="68"/>
  <c r="BN229" i="68"/>
  <c r="BL227" i="68"/>
  <c r="BJ225" i="68"/>
  <c r="BH223" i="68"/>
  <c r="BI263" i="68"/>
  <c r="AN549" i="68"/>
  <c r="AL547" i="68"/>
  <c r="AB527" i="68"/>
  <c r="AH542" i="68"/>
  <c r="AF533" i="68"/>
  <c r="AD531" i="68"/>
  <c r="BK281" i="68"/>
  <c r="AJ543" i="68"/>
  <c r="W549" i="68"/>
  <c r="AC547" i="68"/>
  <c r="BN255" i="68"/>
  <c r="BL253" i="68"/>
  <c r="BJ251" i="68"/>
  <c r="BH249" i="68"/>
  <c r="BF247" i="68"/>
  <c r="AJ505" i="68"/>
  <c r="AR534" i="68"/>
  <c r="AN530" i="68"/>
  <c r="AL526" i="68"/>
  <c r="AB503" i="68"/>
  <c r="AH522" i="68"/>
  <c r="AF520" i="68"/>
  <c r="AD517" i="68"/>
  <c r="BO228" i="68"/>
  <c r="Z510" i="68"/>
  <c r="X507" i="68"/>
  <c r="BI222" i="68"/>
  <c r="AL560" i="68"/>
  <c r="AE554" i="68"/>
  <c r="AD549" i="68"/>
  <c r="BO257" i="68"/>
  <c r="Z527" i="68"/>
  <c r="X542" i="68"/>
  <c r="BI251" i="68"/>
  <c r="BG249" i="68"/>
  <c r="BM247" i="68"/>
  <c r="BK245" i="68"/>
  <c r="AQ534" i="68" a="1"/>
  <c r="AQ534" i="68" s="1"/>
  <c r="AM530" i="68"/>
  <c r="BE239" i="68"/>
  <c r="AI503" i="68"/>
  <c r="AG522" i="68"/>
  <c r="AE520" i="68"/>
  <c r="AK517" i="68"/>
  <c r="AA511" i="68"/>
  <c r="Y510" i="68"/>
  <c r="W507" i="68"/>
  <c r="AC515" i="68"/>
  <c r="AK565" i="68"/>
  <c r="X556" i="68"/>
  <c r="Z551" i="68"/>
  <c r="X548" i="68"/>
  <c r="BI256" i="68"/>
  <c r="BG254" i="68"/>
  <c r="BM252" i="68"/>
  <c r="BK250" i="68"/>
  <c r="AQ553" i="68" a="1"/>
  <c r="AQ553" i="68" s="1"/>
  <c r="AM535" i="68"/>
  <c r="BE244" i="68"/>
  <c r="AI532" i="68"/>
  <c r="AG529" i="68"/>
  <c r="AE524" i="68"/>
  <c r="AK523" i="68"/>
  <c r="AA521" i="68"/>
  <c r="Y519" i="68"/>
  <c r="W518" i="68"/>
  <c r="AC516" i="68"/>
  <c r="BN225" i="68"/>
  <c r="BL223" i="68"/>
  <c r="W567" i="68"/>
  <c r="AQ551" i="68" a="1"/>
  <c r="AQ551" i="68" s="1"/>
  <c r="AM548" i="68"/>
  <c r="BE257" i="68"/>
  <c r="AI544" i="68"/>
  <c r="AG541" i="68"/>
  <c r="AE540" i="68"/>
  <c r="AK536" i="68"/>
  <c r="AA528" i="68"/>
  <c r="BE196" i="68"/>
  <c r="AM485" i="68"/>
  <c r="AQ487" i="68" a="1"/>
  <c r="AQ487" i="68" s="1"/>
  <c r="BK202" i="68"/>
  <c r="BM204" i="68"/>
  <c r="BG206" i="68"/>
  <c r="BI208" i="68"/>
  <c r="X500" i="68"/>
  <c r="Z502" i="68"/>
  <c r="BO214" i="68"/>
  <c r="AD506" i="68"/>
  <c r="AF512" i="68"/>
  <c r="AH514" i="68"/>
  <c r="BG223" i="68"/>
  <c r="BK227" i="68"/>
  <c r="BO231" i="68"/>
  <c r="Z524" i="68"/>
  <c r="BH244" i="68"/>
  <c r="BI250" i="68"/>
  <c r="AL472" i="68"/>
  <c r="AF360" i="68"/>
  <c r="X337" i="68"/>
  <c r="AE782" i="68"/>
  <c r="BK754" i="68"/>
  <c r="BJ398" i="68"/>
  <c r="X653" i="68"/>
  <c r="AF658" i="68"/>
  <c r="X76" i="68"/>
  <c r="AJ660" i="68"/>
  <c r="X652" i="68"/>
  <c r="BK378" i="68"/>
  <c r="BK383" i="68"/>
  <c r="BL388" i="68"/>
  <c r="AA640" i="68"/>
  <c r="BI358" i="68"/>
  <c r="BF364" i="68"/>
  <c r="BI368" i="68"/>
  <c r="BO373" i="68"/>
  <c r="BO355" i="68"/>
  <c r="AE638" i="68"/>
  <c r="BJ364" i="68"/>
  <c r="Z648" i="68"/>
  <c r="BL360" i="68"/>
  <c r="AF615" i="68"/>
  <c r="BN342" i="68"/>
  <c r="BO344" i="68"/>
  <c r="Z627" i="68"/>
  <c r="BM352" i="68"/>
  <c r="AJ652" i="68"/>
  <c r="BE341" i="68"/>
  <c r="AA623" i="68"/>
  <c r="Y613" i="68"/>
  <c r="BL333" i="68"/>
  <c r="AI629" i="68"/>
  <c r="BL322" i="68"/>
  <c r="AB612" i="68"/>
  <c r="AM57" i="68"/>
  <c r="AE609" i="68"/>
  <c r="BM334" i="68"/>
  <c r="BE326" i="68"/>
  <c r="BO353" i="68"/>
  <c r="BH330" i="68"/>
  <c r="AN607" i="68"/>
  <c r="AA591" i="68"/>
  <c r="BN306" i="68"/>
  <c r="BH319" i="68"/>
  <c r="AQ598" i="68" a="1"/>
  <c r="AQ598" i="68" s="1"/>
  <c r="AG37" i="68"/>
  <c r="AJ601" i="68"/>
  <c r="AK599" i="68"/>
  <c r="AA596" i="68"/>
  <c r="Y590" i="68"/>
  <c r="W584" i="68"/>
  <c r="AC582" i="68"/>
  <c r="BN300" i="68"/>
  <c r="W594" i="68"/>
  <c r="AC592" i="68"/>
  <c r="BN313" i="68"/>
  <c r="BL311" i="68"/>
  <c r="BJ309" i="68"/>
  <c r="BH307" i="68"/>
  <c r="BF305" i="68"/>
  <c r="AJ582" i="68"/>
  <c r="AR580" i="68"/>
  <c r="AN595" i="68"/>
  <c r="AB592" i="68"/>
  <c r="AH601" i="68"/>
  <c r="AF600" i="68"/>
  <c r="AD598" i="68"/>
  <c r="BO307" i="68"/>
  <c r="Z589" i="68"/>
  <c r="X38" i="68"/>
  <c r="BI301" i="68"/>
  <c r="AR613" i="68"/>
  <c r="AK605" i="68"/>
  <c r="AI592" i="68"/>
  <c r="AG601" i="68"/>
  <c r="AE600" i="68"/>
  <c r="AK598" i="68"/>
  <c r="AA593" i="68"/>
  <c r="Y589" i="68"/>
  <c r="W38" i="68"/>
  <c r="AC37" i="68"/>
  <c r="AG618" i="68"/>
  <c r="Y610" i="68"/>
  <c r="BG317" i="68"/>
  <c r="BM315" i="68"/>
  <c r="BK313" i="68"/>
  <c r="AQ599" i="68" a="1"/>
  <c r="AQ599" i="68" s="1"/>
  <c r="AM596" i="68"/>
  <c r="BE307" i="68"/>
  <c r="AI584" i="68"/>
  <c r="AG582" i="68"/>
  <c r="AE580" i="68"/>
  <c r="AN582" i="68"/>
  <c r="AJ588" i="68"/>
  <c r="AR585" i="68"/>
  <c r="AN581" i="68"/>
  <c r="AL578" i="68"/>
  <c r="AB577" i="68"/>
  <c r="AH576" i="68"/>
  <c r="AF56" i="68"/>
  <c r="AD54" i="68"/>
  <c r="BO282" i="68"/>
  <c r="AJ591" i="68"/>
  <c r="AE589" i="68"/>
  <c r="AF36" i="68"/>
  <c r="AD587" i="68"/>
  <c r="BO295" i="68"/>
  <c r="Z579" i="68"/>
  <c r="X572" i="68"/>
  <c r="BI289" i="68"/>
  <c r="BG287" i="68"/>
  <c r="BM285" i="68"/>
  <c r="BK283" i="68"/>
  <c r="AQ561" i="68" a="1"/>
  <c r="AQ561" i="68" s="1"/>
  <c r="AK600" i="68"/>
  <c r="X582" i="68"/>
  <c r="Z588" i="68"/>
  <c r="X585" i="68"/>
  <c r="BI294" i="68"/>
  <c r="BG292" i="68"/>
  <c r="BM290" i="68"/>
  <c r="BK288" i="68"/>
  <c r="AQ55" i="68" a="1"/>
  <c r="AQ55" i="68" s="1"/>
  <c r="AM574" i="68"/>
  <c r="BE282" i="68"/>
  <c r="Z613" i="68"/>
  <c r="BF300" i="68"/>
  <c r="AJ587" i="68"/>
  <c r="AR583" i="68"/>
  <c r="AN579" i="68"/>
  <c r="AL572" i="68"/>
  <c r="AB571" i="68"/>
  <c r="AH575" i="68"/>
  <c r="AF55" i="68"/>
  <c r="AD574" i="68"/>
  <c r="BO281" i="68"/>
  <c r="AC36" i="68"/>
  <c r="BN297" i="68"/>
  <c r="BL295" i="68"/>
  <c r="BJ293" i="68"/>
  <c r="BH291" i="68"/>
  <c r="BF289" i="68"/>
  <c r="AJ56" i="68"/>
  <c r="AR54" i="68"/>
  <c r="AN573" i="68"/>
  <c r="AL561" i="68"/>
  <c r="BJ305" i="68"/>
  <c r="BO299" i="68"/>
  <c r="Z587" i="68"/>
  <c r="X583" i="68"/>
  <c r="BI293" i="68"/>
  <c r="BG291" i="68"/>
  <c r="BM289" i="68"/>
  <c r="BK287" i="68"/>
  <c r="AQ54" i="68" a="1"/>
  <c r="AQ54" i="68" s="1"/>
  <c r="AM573" i="68"/>
  <c r="BE281" i="68"/>
  <c r="BJ313" i="68"/>
  <c r="AA36" i="68"/>
  <c r="Y587" i="68"/>
  <c r="W583" i="68"/>
  <c r="AC579" i="68"/>
  <c r="BN291" i="68"/>
  <c r="BL289" i="68"/>
  <c r="BJ287" i="68"/>
  <c r="BH285" i="68"/>
  <c r="BF283" i="68"/>
  <c r="AJ561" i="68"/>
  <c r="BM291" i="68"/>
  <c r="AK570" i="68"/>
  <c r="AA568" i="68"/>
  <c r="Y566" i="68"/>
  <c r="W564" i="68"/>
  <c r="AC560" i="68"/>
  <c r="BN269" i="68"/>
  <c r="BL267" i="68"/>
  <c r="BJ265" i="68"/>
  <c r="BH263" i="68"/>
  <c r="BM299" i="68"/>
  <c r="AB570" i="68"/>
  <c r="AH568" i="68"/>
  <c r="AF566" i="68"/>
  <c r="AD564" i="68"/>
  <c r="BO271" i="68"/>
  <c r="Z552" i="68"/>
  <c r="X550" i="68"/>
  <c r="BI265" i="68"/>
  <c r="BG263" i="68"/>
  <c r="BE299" i="68"/>
  <c r="BK280" i="68"/>
  <c r="AQ568" i="68" a="1"/>
  <c r="AQ568" i="68" s="1"/>
  <c r="AM566" i="68"/>
  <c r="BE274" i="68"/>
  <c r="AI560" i="68"/>
  <c r="AG552" i="68"/>
  <c r="AE550" i="68"/>
  <c r="AK556" i="68"/>
  <c r="AA554" i="68"/>
  <c r="Y543" i="68"/>
  <c r="AL575" i="68"/>
  <c r="W561" i="68"/>
  <c r="AC569" i="68"/>
  <c r="BN276" i="68"/>
  <c r="BL274" i="68"/>
  <c r="BJ272" i="68"/>
  <c r="BH270" i="68"/>
  <c r="BF268" i="68"/>
  <c r="AJ556" i="68"/>
  <c r="AR554" i="68"/>
  <c r="AN543" i="68"/>
  <c r="AB579" i="68"/>
  <c r="W54" i="68"/>
  <c r="Y570" i="68"/>
  <c r="W568" i="68"/>
  <c r="AC566" i="68"/>
  <c r="BN273" i="68"/>
  <c r="BL271" i="68"/>
  <c r="BJ269" i="68"/>
  <c r="BH267" i="68"/>
  <c r="BF265" i="68"/>
  <c r="AJ545" i="68"/>
  <c r="AK588" i="68"/>
  <c r="X571" i="68"/>
  <c r="AA569" i="68"/>
  <c r="Y567" i="68"/>
  <c r="W565" i="68"/>
  <c r="AC562" i="68"/>
  <c r="BN270" i="68"/>
  <c r="BL268" i="68"/>
  <c r="BJ266" i="68"/>
  <c r="BH264" i="68"/>
  <c r="BF262" i="68"/>
  <c r="BO280" i="68"/>
  <c r="Z569" i="68"/>
  <c r="X567" i="68"/>
  <c r="BI274" i="68"/>
  <c r="BG272" i="68"/>
  <c r="BM270" i="68"/>
  <c r="BK268" i="68"/>
  <c r="AQ556" i="68" a="1"/>
  <c r="AQ556" i="68" s="1"/>
  <c r="AM554" i="68"/>
  <c r="BM267" i="68"/>
  <c r="AE551" i="68"/>
  <c r="AK548" i="68"/>
  <c r="AA546" i="68"/>
  <c r="Y544" i="68"/>
  <c r="W541" i="68"/>
  <c r="AC540" i="68"/>
  <c r="BN248" i="68"/>
  <c r="BL246" i="68"/>
  <c r="BJ244" i="68"/>
  <c r="BH242" i="68"/>
  <c r="BF240" i="68"/>
  <c r="AJ524" i="68"/>
  <c r="AR523" i="68"/>
  <c r="AN521" i="68"/>
  <c r="AL519" i="68"/>
  <c r="AB518" i="68"/>
  <c r="AH516" i="68"/>
  <c r="AF509" i="68"/>
  <c r="AD492" i="68"/>
  <c r="BI279" i="68"/>
  <c r="BE267" i="68"/>
  <c r="AQ549" i="68" a="1"/>
  <c r="AQ549" i="68" s="1"/>
  <c r="AM547" i="68"/>
  <c r="BE256" i="68"/>
  <c r="AI542" i="68"/>
  <c r="AG533" i="68"/>
  <c r="AE531" i="68"/>
  <c r="AK553" i="68"/>
  <c r="AA535" i="68"/>
  <c r="Y525" i="68"/>
  <c r="W532" i="68"/>
  <c r="AC529" i="68"/>
  <c r="BN237" i="68"/>
  <c r="BL235" i="68"/>
  <c r="BJ233" i="68"/>
  <c r="BH231" i="68"/>
  <c r="BF229" i="68"/>
  <c r="AJ510" i="68"/>
  <c r="AR507" i="68"/>
  <c r="AN515" i="68"/>
  <c r="Y545" i="68"/>
  <c r="AF549" i="68"/>
  <c r="AD547" i="68"/>
  <c r="BO255" i="68"/>
  <c r="Z542" i="68"/>
  <c r="X533" i="68"/>
  <c r="BI249" i="68"/>
  <c r="AQ559" i="68" a="1"/>
  <c r="AQ559" i="68" s="1"/>
  <c r="BL261" i="68"/>
  <c r="BJ259" i="68"/>
  <c r="BH257" i="68"/>
  <c r="BF255" i="68"/>
  <c r="AJ541" i="68"/>
  <c r="AR540" i="68"/>
  <c r="AN536" i="68"/>
  <c r="AL528" i="68"/>
  <c r="AB505" i="68"/>
  <c r="AH534" i="68"/>
  <c r="AF530" i="68"/>
  <c r="AD526" i="68"/>
  <c r="BO236" i="68"/>
  <c r="Z522" i="68"/>
  <c r="X520" i="68"/>
  <c r="BI230" i="68"/>
  <c r="BG228" i="68"/>
  <c r="BM226" i="68"/>
  <c r="BK224" i="68"/>
  <c r="BJ284" i="68"/>
  <c r="AG559" i="68"/>
  <c r="AC543" i="68"/>
  <c r="BI259" i="68"/>
  <c r="BG257" i="68"/>
  <c r="BM255" i="68"/>
  <c r="BK253" i="68"/>
  <c r="AQ540" i="68" a="1"/>
  <c r="AQ540" i="68" s="1"/>
  <c r="AM536" i="68"/>
  <c r="BE247" i="68"/>
  <c r="AI505" i="68"/>
  <c r="AG534" i="68"/>
  <c r="AE530" i="68"/>
  <c r="AK526" i="68"/>
  <c r="AA503" i="68"/>
  <c r="Y522" i="68"/>
  <c r="W520" i="68"/>
  <c r="AC517" i="68"/>
  <c r="BN228" i="68"/>
  <c r="BL226" i="68"/>
  <c r="BJ224" i="68"/>
  <c r="BH222" i="68"/>
  <c r="AF564" i="68"/>
  <c r="AD554" i="68"/>
  <c r="BM260" i="68"/>
  <c r="BK258" i="68"/>
  <c r="AQ527" i="68" a="1"/>
  <c r="AQ527" i="68" s="1"/>
  <c r="AM542" i="68"/>
  <c r="BE252" i="68"/>
  <c r="AI531" i="68"/>
  <c r="AG553" i="68"/>
  <c r="AE535" i="68"/>
  <c r="AK525" i="68"/>
  <c r="AA532" i="68"/>
  <c r="Y529" i="68"/>
  <c r="W524" i="68"/>
  <c r="AC523" i="68"/>
  <c r="BN233" i="68"/>
  <c r="BL231" i="68"/>
  <c r="BJ229" i="68"/>
  <c r="BH227" i="68"/>
  <c r="BF225" i="68"/>
  <c r="AJ515" i="68"/>
  <c r="Z566" i="68"/>
  <c r="AG551" i="68"/>
  <c r="AE548" i="68"/>
  <c r="AK546" i="68"/>
  <c r="AA544" i="68"/>
  <c r="Y541" i="68"/>
  <c r="W540" i="68"/>
  <c r="AC536" i="68"/>
  <c r="BK194" i="68"/>
  <c r="BM196" i="68"/>
  <c r="BG198" i="68"/>
  <c r="BI200" i="68"/>
  <c r="X494" i="68"/>
  <c r="Z496" i="68"/>
  <c r="BO206" i="68"/>
  <c r="AD491" i="68"/>
  <c r="AF500" i="68"/>
  <c r="AH502" i="68"/>
  <c r="AB501" i="68"/>
  <c r="AL506" i="68"/>
  <c r="AN512" i="68"/>
  <c r="AR514" i="68"/>
  <c r="AB492" i="68"/>
  <c r="AF516" i="68"/>
  <c r="AJ519" i="68"/>
  <c r="W526" i="68"/>
  <c r="AF505" i="68"/>
  <c r="BN251" i="68"/>
  <c r="BF196" i="68"/>
  <c r="AN338" i="68"/>
  <c r="W349" i="68"/>
  <c r="AN781" i="68"/>
  <c r="AE780" i="68"/>
  <c r="AM86" i="68"/>
  <c r="BI372" i="68"/>
  <c r="AD656" i="68"/>
  <c r="BI382" i="68"/>
  <c r="AL79" i="68"/>
  <c r="AI114" i="68"/>
  <c r="AQ654" i="68" a="1"/>
  <c r="AQ654" i="68" s="1"/>
  <c r="AQ659" i="68" a="1"/>
  <c r="AQ659" i="68" s="1"/>
  <c r="AQ77" i="68" a="1"/>
  <c r="AQ77" i="68" s="1"/>
  <c r="AL654" i="68"/>
  <c r="BG356" i="68"/>
  <c r="AJ641" i="68"/>
  <c r="BG366" i="68"/>
  <c r="AR649" i="68"/>
  <c r="Z634" i="68"/>
  <c r="AK637" i="68"/>
  <c r="BH362" i="68"/>
  <c r="X647" i="68"/>
  <c r="BF353" i="68"/>
  <c r="AD606" i="68"/>
  <c r="BL340" i="68"/>
  <c r="Z39" i="68"/>
  <c r="X624" i="68"/>
  <c r="BK350" i="68"/>
  <c r="AF644" i="68"/>
  <c r="AI615" i="68"/>
  <c r="Y616" i="68"/>
  <c r="W612" i="68"/>
  <c r="BJ331" i="68"/>
  <c r="AA620" i="68"/>
  <c r="BJ320" i="68"/>
  <c r="AH611" i="68"/>
  <c r="BM329" i="68"/>
  <c r="BE321" i="68"/>
  <c r="X621" i="68"/>
  <c r="BK324" i="68"/>
  <c r="BH342" i="68"/>
  <c r="BN328" i="68"/>
  <c r="BF320" i="68"/>
  <c r="AG586" i="68"/>
  <c r="Y584" i="68"/>
  <c r="BO316" i="68"/>
  <c r="BG308" i="68"/>
  <c r="BN333" i="68"/>
  <c r="W586" i="68"/>
  <c r="AC599" i="68"/>
  <c r="BN308" i="68"/>
  <c r="BL306" i="68"/>
  <c r="BJ304" i="68"/>
  <c r="BH302" i="68"/>
  <c r="BG353" i="68"/>
  <c r="BJ317" i="68"/>
  <c r="BH315" i="68"/>
  <c r="BF313" i="68"/>
  <c r="AJ599" i="68"/>
  <c r="AR596" i="68"/>
  <c r="AN590" i="68"/>
  <c r="AL584" i="68"/>
  <c r="AB582" i="68"/>
  <c r="AH580" i="68"/>
  <c r="AD594" i="68"/>
  <c r="BO315" i="68"/>
  <c r="Z601" i="68"/>
  <c r="X600" i="68"/>
  <c r="BI309" i="68"/>
  <c r="BG307" i="68"/>
  <c r="BM305" i="68"/>
  <c r="BK303" i="68"/>
  <c r="AQ580" i="68" a="1"/>
  <c r="AQ580" i="68" s="1"/>
  <c r="AN612" i="68"/>
  <c r="AF595" i="68"/>
  <c r="AA592" i="68"/>
  <c r="Y601" i="68"/>
  <c r="W600" i="68"/>
  <c r="AC598" i="68"/>
  <c r="BN307" i="68"/>
  <c r="BL305" i="68"/>
  <c r="BJ303" i="68"/>
  <c r="BH301" i="68"/>
  <c r="AB57" i="68"/>
  <c r="W607" i="68"/>
  <c r="AM603" i="68"/>
  <c r="BE315" i="68"/>
  <c r="AI586" i="68"/>
  <c r="AG599" i="68"/>
  <c r="AE596" i="68"/>
  <c r="AK590" i="68"/>
  <c r="AA584" i="68"/>
  <c r="Y582" i="68"/>
  <c r="W580" i="68"/>
  <c r="AI37" i="68"/>
  <c r="AB588" i="68"/>
  <c r="AH585" i="68"/>
  <c r="AF581" i="68"/>
  <c r="AD578" i="68"/>
  <c r="BO290" i="68"/>
  <c r="Z576" i="68"/>
  <c r="X56" i="68"/>
  <c r="BI284" i="68"/>
  <c r="BG282" i="68"/>
  <c r="AM601" i="68"/>
  <c r="AH584" i="68"/>
  <c r="X36" i="68"/>
  <c r="BI297" i="68"/>
  <c r="BG295" i="68"/>
  <c r="BM293" i="68"/>
  <c r="BK291" i="68"/>
  <c r="AQ576" i="68" a="1"/>
  <c r="AQ576" i="68" s="1"/>
  <c r="AM56" i="68"/>
  <c r="BE285" i="68"/>
  <c r="AI573" i="68"/>
  <c r="AG561" i="68"/>
  <c r="AF599" i="68"/>
  <c r="BG300" i="68"/>
  <c r="BM298" i="68"/>
  <c r="BK296" i="68"/>
  <c r="AQ579" i="68" a="1"/>
  <c r="AQ579" i="68" s="1"/>
  <c r="AM572" i="68"/>
  <c r="BE290" i="68"/>
  <c r="AI575" i="68"/>
  <c r="AG55" i="68"/>
  <c r="AE574" i="68"/>
  <c r="AK563" i="68"/>
  <c r="AA594" i="68"/>
  <c r="AL36" i="68"/>
  <c r="AB587" i="68"/>
  <c r="AH583" i="68"/>
  <c r="AF579" i="68"/>
  <c r="AD572" i="68"/>
  <c r="BO289" i="68"/>
  <c r="Z575" i="68"/>
  <c r="X55" i="68"/>
  <c r="BI283" i="68"/>
  <c r="BG281" i="68"/>
  <c r="BH299" i="68"/>
  <c r="BF297" i="68"/>
  <c r="AJ581" i="68"/>
  <c r="AR578" i="68"/>
  <c r="AN577" i="68"/>
  <c r="AL576" i="68"/>
  <c r="AB56" i="68"/>
  <c r="AH54" i="68"/>
  <c r="AF573" i="68"/>
  <c r="Y618" i="68"/>
  <c r="BM304" i="68"/>
  <c r="BG299" i="68"/>
  <c r="BM297" i="68"/>
  <c r="BK295" i="68"/>
  <c r="AQ578" i="68" a="1"/>
  <c r="AQ578" i="68" s="1"/>
  <c r="AM577" i="68"/>
  <c r="BE289" i="68"/>
  <c r="AI56" i="68"/>
  <c r="AG54" i="68"/>
  <c r="AE573" i="68"/>
  <c r="AK561" i="68"/>
  <c r="BM312" i="68"/>
  <c r="BN299" i="68"/>
  <c r="BL297" i="68"/>
  <c r="BJ295" i="68"/>
  <c r="BH293" i="68"/>
  <c r="BF291" i="68"/>
  <c r="AJ576" i="68"/>
  <c r="AR56" i="68"/>
  <c r="AN54" i="68"/>
  <c r="AL573" i="68"/>
  <c r="AB561" i="68"/>
  <c r="BH290" i="68"/>
  <c r="AC570" i="68"/>
  <c r="BN277" i="68"/>
  <c r="BL275" i="68"/>
  <c r="BJ273" i="68"/>
  <c r="BH271" i="68"/>
  <c r="BF269" i="68"/>
  <c r="AJ557" i="68"/>
  <c r="AR555" i="68"/>
  <c r="AN545" i="68"/>
  <c r="BH298" i="68"/>
  <c r="BO279" i="68"/>
  <c r="Z568" i="68"/>
  <c r="X566" i="68"/>
  <c r="BI273" i="68"/>
  <c r="BG271" i="68"/>
  <c r="BM269" i="68"/>
  <c r="BK267" i="68"/>
  <c r="AQ555" i="68" a="1"/>
  <c r="AQ555" i="68" s="1"/>
  <c r="AM545" i="68"/>
  <c r="AQ56" i="68" a="1"/>
  <c r="AQ56" i="68" s="1"/>
  <c r="AI570" i="68"/>
  <c r="AG568" i="68"/>
  <c r="AE566" i="68"/>
  <c r="AK564" i="68"/>
  <c r="AA560" i="68"/>
  <c r="Y552" i="68"/>
  <c r="W550" i="68"/>
  <c r="AC556" i="68"/>
  <c r="BN263" i="68"/>
  <c r="BF317" i="68"/>
  <c r="AG56" i="68"/>
  <c r="BJ280" i="68"/>
  <c r="BH278" i="68"/>
  <c r="BF276" i="68"/>
  <c r="AJ564" i="68"/>
  <c r="AR560" i="68"/>
  <c r="AN552" i="68"/>
  <c r="AL550" i="68"/>
  <c r="AB556" i="68"/>
  <c r="AH554" i="68"/>
  <c r="AF543" i="68"/>
  <c r="AE578" i="68"/>
  <c r="Z574" i="68"/>
  <c r="BL279" i="68"/>
  <c r="BJ277" i="68"/>
  <c r="BH275" i="68"/>
  <c r="BF273" i="68"/>
  <c r="AJ559" i="68"/>
  <c r="AR558" i="68"/>
  <c r="AN557" i="68"/>
  <c r="AL555" i="68"/>
  <c r="AB545" i="68"/>
  <c r="AF587" i="68"/>
  <c r="AD561" i="68"/>
  <c r="BN278" i="68"/>
  <c r="BL276" i="68"/>
  <c r="BJ274" i="68"/>
  <c r="BH272" i="68"/>
  <c r="BF270" i="68"/>
  <c r="AJ550" i="68"/>
  <c r="AR556" i="68"/>
  <c r="AN554" i="68"/>
  <c r="AL543" i="68"/>
  <c r="BG280" i="68"/>
  <c r="BM278" i="68"/>
  <c r="BK276" i="68"/>
  <c r="AQ564" i="68" a="1"/>
  <c r="AQ564" i="68" s="1"/>
  <c r="AM560" i="68"/>
  <c r="BE270" i="68"/>
  <c r="AI550" i="68"/>
  <c r="AG556" i="68"/>
  <c r="BN288" i="68"/>
  <c r="BH266" i="68"/>
  <c r="W551" i="68"/>
  <c r="AC548" i="68"/>
  <c r="BN256" i="68"/>
  <c r="BL254" i="68"/>
  <c r="BJ252" i="68"/>
  <c r="BH250" i="68"/>
  <c r="BF248" i="68"/>
  <c r="AJ535" i="68"/>
  <c r="AR525" i="68"/>
  <c r="AN532" i="68"/>
  <c r="AL529" i="68"/>
  <c r="AB524" i="68"/>
  <c r="AH523" i="68"/>
  <c r="AF521" i="68"/>
  <c r="AD519" i="68"/>
  <c r="BO229" i="68"/>
  <c r="Z516" i="68"/>
  <c r="X509" i="68"/>
  <c r="BI223" i="68"/>
  <c r="BL278" i="68"/>
  <c r="BJ263" i="68"/>
  <c r="AG549" i="68"/>
  <c r="AE547" i="68"/>
  <c r="AK527" i="68"/>
  <c r="AA542" i="68"/>
  <c r="Y533" i="68"/>
  <c r="W531" i="68"/>
  <c r="AC553" i="68"/>
  <c r="BN245" i="68"/>
  <c r="BL243" i="68"/>
  <c r="BJ241" i="68"/>
  <c r="BH239" i="68"/>
  <c r="BF237" i="68"/>
  <c r="AJ522" i="68"/>
  <c r="AR520" i="68"/>
  <c r="AN517" i="68"/>
  <c r="AL511" i="68"/>
  <c r="AB510" i="68"/>
  <c r="AH507" i="68"/>
  <c r="AF515" i="68"/>
  <c r="AK543" i="68"/>
  <c r="X549" i="68"/>
  <c r="BI257" i="68"/>
  <c r="BG255" i="68"/>
  <c r="BM253" i="68"/>
  <c r="BK251" i="68"/>
  <c r="AQ536" i="68" a="1"/>
  <c r="AQ536" i="68" s="1"/>
  <c r="AJ552" i="68"/>
  <c r="AJ551" i="68"/>
  <c r="AR548" i="68"/>
  <c r="AN546" i="68"/>
  <c r="AL544" i="68"/>
  <c r="AB541" i="68"/>
  <c r="AH540" i="68"/>
  <c r="AF536" i="68"/>
  <c r="AD528" i="68"/>
  <c r="BO244" i="68"/>
  <c r="Z534" i="68"/>
  <c r="X530" i="68"/>
  <c r="BI238" i="68"/>
  <c r="BG236" i="68"/>
  <c r="BM234" i="68"/>
  <c r="BK232" i="68"/>
  <c r="AQ518" i="68" a="1"/>
  <c r="AQ518" i="68" s="1"/>
  <c r="AM516" i="68"/>
  <c r="BE226" i="68"/>
  <c r="AI492" i="68"/>
  <c r="AQ569" i="68" a="1"/>
  <c r="AQ569" i="68" s="1"/>
  <c r="AB552" i="68"/>
  <c r="BK261" i="68"/>
  <c r="AQ548" i="68" a="1"/>
  <c r="AQ548" i="68" s="1"/>
  <c r="AM546" i="68"/>
  <c r="BE255" i="68"/>
  <c r="AI541" i="68"/>
  <c r="AG540" i="68"/>
  <c r="AE536" i="68"/>
  <c r="AK528" i="68"/>
  <c r="AA505" i="68"/>
  <c r="Y534" i="68"/>
  <c r="W530" i="68"/>
  <c r="AC526" i="68"/>
  <c r="BN236" i="68"/>
  <c r="BL234" i="68"/>
  <c r="BJ232" i="68"/>
  <c r="BH230" i="68"/>
  <c r="BF228" i="68"/>
  <c r="AJ509" i="68"/>
  <c r="AR492" i="68"/>
  <c r="BI287" i="68"/>
  <c r="AA562" i="68"/>
  <c r="AR545" i="68"/>
  <c r="BE260" i="68"/>
  <c r="AI547" i="68"/>
  <c r="AG527" i="68"/>
  <c r="AE542" i="68"/>
  <c r="AK533" i="68"/>
  <c r="AA531" i="68"/>
  <c r="Y553" i="68"/>
  <c r="W535" i="68"/>
  <c r="AC525" i="68"/>
  <c r="BN241" i="68"/>
  <c r="BL239" i="68"/>
  <c r="BJ237" i="68"/>
  <c r="BH235" i="68"/>
  <c r="BF233" i="68"/>
  <c r="AJ517" i="68"/>
  <c r="AR511" i="68"/>
  <c r="AN510" i="68"/>
  <c r="AL507" i="68"/>
  <c r="AB515" i="68"/>
  <c r="AC565" i="68"/>
  <c r="Y551" i="68"/>
  <c r="W548" i="68"/>
  <c r="AC546" i="68"/>
  <c r="BN254" i="68"/>
  <c r="BL252" i="68"/>
  <c r="BJ250" i="68"/>
  <c r="BH248" i="68"/>
  <c r="X481" i="68"/>
  <c r="Z482" i="68"/>
  <c r="BO198" i="68"/>
  <c r="AD490" i="68"/>
  <c r="AF494" i="68"/>
  <c r="AH496" i="68"/>
  <c r="AB489" i="68"/>
  <c r="AL491" i="68"/>
  <c r="AN500" i="68"/>
  <c r="AR502" i="68"/>
  <c r="AJ501" i="68"/>
  <c r="BF217" i="68"/>
  <c r="BH219" i="68"/>
  <c r="BJ221" i="68"/>
  <c r="BG224" i="68"/>
  <c r="BL228" i="68"/>
  <c r="BO232" i="68"/>
  <c r="W529" i="68"/>
  <c r="BH245" i="68"/>
  <c r="BO256" i="68"/>
  <c r="BH48" i="68"/>
  <c r="BL43" i="68"/>
  <c r="AD781" i="68"/>
  <c r="BH750" i="68"/>
  <c r="AB78" i="68"/>
  <c r="BG403" i="68"/>
  <c r="BO375" i="68"/>
  <c r="BG380" i="68"/>
  <c r="AB77" i="68"/>
  <c r="AA104" i="68"/>
  <c r="AM652" i="68"/>
  <c r="AM657" i="68"/>
  <c r="AM75" i="68"/>
  <c r="AH650" i="68"/>
  <c r="BM354" i="68"/>
  <c r="AR638" i="68"/>
  <c r="BM364" i="68"/>
  <c r="AN642" i="68"/>
  <c r="BG373" i="68"/>
  <c r="AA630" i="68"/>
  <c r="BF360" i="68"/>
  <c r="BI364" i="68"/>
  <c r="AJ631" i="68"/>
  <c r="BJ366" i="68"/>
  <c r="BJ338" i="68"/>
  <c r="X620" i="68"/>
  <c r="BI343" i="68"/>
  <c r="AQ627" i="68" a="1"/>
  <c r="AQ627" i="68" s="1"/>
  <c r="BI353" i="68"/>
  <c r="AG606" i="68"/>
  <c r="W608" i="68"/>
  <c r="AC611" i="68"/>
  <c r="BH329" i="68"/>
  <c r="AK58" i="68"/>
  <c r="BH318" i="68"/>
  <c r="AF609" i="68"/>
  <c r="BE329" i="68"/>
  <c r="AK597" i="68"/>
  <c r="BK332" i="68"/>
  <c r="AI610" i="68"/>
  <c r="BK341" i="68"/>
  <c r="BF328" i="68"/>
  <c r="AL605" i="68"/>
  <c r="Y586" i="68"/>
  <c r="BL304" i="68"/>
  <c r="BG316" i="68"/>
  <c r="AM593" i="68"/>
  <c r="BI332" i="68"/>
  <c r="BJ312" i="68"/>
  <c r="BH310" i="68"/>
  <c r="BF308" i="68"/>
  <c r="AJ589" i="68"/>
  <c r="AR38" i="68"/>
  <c r="AN37" i="68"/>
  <c r="BH335" i="68"/>
  <c r="AR603" i="68"/>
  <c r="AN591" i="68"/>
  <c r="AL586" i="68"/>
  <c r="AB599" i="68"/>
  <c r="AH596" i="68"/>
  <c r="AF590" i="68"/>
  <c r="AD584" i="68"/>
  <c r="BO302" i="68"/>
  <c r="Z580" i="68"/>
  <c r="BI317" i="68"/>
  <c r="BG315" i="68"/>
  <c r="BM313" i="68"/>
  <c r="BK311" i="68"/>
  <c r="AQ596" i="68" a="1"/>
  <c r="AQ596" i="68" s="1"/>
  <c r="AM590" i="68"/>
  <c r="BE305" i="68"/>
  <c r="AI582" i="68"/>
  <c r="AG580" i="68"/>
  <c r="AI602" i="68"/>
  <c r="AC594" i="68"/>
  <c r="BN315" i="68"/>
  <c r="BL313" i="68"/>
  <c r="BJ311" i="68"/>
  <c r="BH309" i="68"/>
  <c r="BF307" i="68"/>
  <c r="AJ584" i="68"/>
  <c r="AR582" i="68"/>
  <c r="AN580" i="68"/>
  <c r="AE614" i="68"/>
  <c r="Z597" i="68"/>
  <c r="AE603" i="68"/>
  <c r="AK591" i="68"/>
  <c r="AA586" i="68"/>
  <c r="Y599" i="68"/>
  <c r="W596" i="68"/>
  <c r="AC590" i="68"/>
  <c r="BN304" i="68"/>
  <c r="BL302" i="68"/>
  <c r="AD621" i="68"/>
  <c r="AL580" i="68"/>
  <c r="BO298" i="68"/>
  <c r="Z585" i="68"/>
  <c r="X581" i="68"/>
  <c r="BI292" i="68"/>
  <c r="BG290" i="68"/>
  <c r="BM288" i="68"/>
  <c r="BK286" i="68"/>
  <c r="AQ574" i="68" a="1"/>
  <c r="AQ574" i="68" s="1"/>
  <c r="AM563" i="68"/>
  <c r="AR586" i="68"/>
  <c r="AK38" i="68"/>
  <c r="BK299" i="68"/>
  <c r="AQ585" i="68" a="1"/>
  <c r="AQ585" i="68" s="1"/>
  <c r="AM581" i="68"/>
  <c r="BE293" i="68"/>
  <c r="AI577" i="68"/>
  <c r="AG576" i="68"/>
  <c r="AE56" i="68"/>
  <c r="AK54" i="68"/>
  <c r="AA573" i="68"/>
  <c r="AK594" i="68"/>
  <c r="AA598" i="68"/>
  <c r="AM36" i="68"/>
  <c r="BE298" i="68"/>
  <c r="AI583" i="68"/>
  <c r="AG579" i="68"/>
  <c r="AE572" i="68"/>
  <c r="AK571" i="68"/>
  <c r="AA575" i="68"/>
  <c r="Y55" i="68"/>
  <c r="W574" i="68"/>
  <c r="AC563" i="68"/>
  <c r="AD603" i="68"/>
  <c r="AD36" i="68"/>
  <c r="BO297" i="68"/>
  <c r="Z583" i="68"/>
  <c r="X579" i="68"/>
  <c r="BI291" i="68"/>
  <c r="BG289" i="68"/>
  <c r="BM287" i="68"/>
  <c r="BK285" i="68"/>
  <c r="AQ573" i="68" a="1"/>
  <c r="AQ573" i="68" s="1"/>
  <c r="AM561" i="68"/>
  <c r="AN588" i="68"/>
  <c r="AL585" i="68"/>
  <c r="AB581" i="68"/>
  <c r="AH578" i="68"/>
  <c r="AF577" i="68"/>
  <c r="AD576" i="68"/>
  <c r="BO286" i="68"/>
  <c r="Z54" i="68"/>
  <c r="X573" i="68"/>
  <c r="X612" i="68"/>
  <c r="BH303" i="68"/>
  <c r="AM588" i="68"/>
  <c r="BE297" i="68"/>
  <c r="AI581" i="68"/>
  <c r="AG578" i="68"/>
  <c r="AE577" i="68"/>
  <c r="AK576" i="68"/>
  <c r="AA56" i="68"/>
  <c r="Y54" i="68"/>
  <c r="W573" i="68"/>
  <c r="AF58" i="68"/>
  <c r="BH311" i="68"/>
  <c r="BF299" i="68"/>
  <c r="AJ585" i="68"/>
  <c r="AR581" i="68"/>
  <c r="AN578" i="68"/>
  <c r="AL577" i="68"/>
  <c r="AB576" i="68"/>
  <c r="AH56" i="68"/>
  <c r="AF54" i="68"/>
  <c r="AD573" i="68"/>
  <c r="BE312" i="68"/>
  <c r="BK289" i="68"/>
  <c r="BH279" i="68"/>
  <c r="BF277" i="68"/>
  <c r="AJ565" i="68"/>
  <c r="AR562" i="68"/>
  <c r="AN559" i="68"/>
  <c r="AL558" i="68"/>
  <c r="AB557" i="68"/>
  <c r="AH555" i="68"/>
  <c r="AF545" i="68"/>
  <c r="BK297" i="68"/>
  <c r="BG279" i="68"/>
  <c r="BM277" i="68"/>
  <c r="BK275" i="68"/>
  <c r="AQ562" i="68" a="1"/>
  <c r="AQ562" i="68" s="1"/>
  <c r="AM559" i="68"/>
  <c r="BE269" i="68"/>
  <c r="AI557" i="68"/>
  <c r="AG555" i="68"/>
  <c r="AE545" i="68"/>
  <c r="AJ55" i="68"/>
  <c r="AA570" i="68"/>
  <c r="Y568" i="68"/>
  <c r="W566" i="68"/>
  <c r="AC564" i="68"/>
  <c r="BN271" i="68"/>
  <c r="BL269" i="68"/>
  <c r="BJ267" i="68"/>
  <c r="BH265" i="68"/>
  <c r="BF263" i="68"/>
  <c r="AQ581" i="68" a="1"/>
  <c r="AQ581" i="68" s="1"/>
  <c r="AB55" i="68"/>
  <c r="AR570" i="68"/>
  <c r="AN568" i="68"/>
  <c r="AL566" i="68"/>
  <c r="AB564" i="68"/>
  <c r="AH560" i="68"/>
  <c r="AF552" i="68"/>
  <c r="AD550" i="68"/>
  <c r="BO265" i="68"/>
  <c r="Z554" i="68"/>
  <c r="X543" i="68"/>
  <c r="AH572" i="68"/>
  <c r="AC573" i="68"/>
  <c r="AJ569" i="68"/>
  <c r="AR567" i="68"/>
  <c r="AN565" i="68"/>
  <c r="AL562" i="68"/>
  <c r="AB559" i="68"/>
  <c r="AH558" i="68"/>
  <c r="AF557" i="68"/>
  <c r="AD555" i="68"/>
  <c r="BO262" i="68"/>
  <c r="AA585" i="68"/>
  <c r="BH280" i="68"/>
  <c r="BF278" i="68"/>
  <c r="AJ566" i="68"/>
  <c r="AR564" i="68"/>
  <c r="AN560" i="68"/>
  <c r="AL552" i="68"/>
  <c r="AB550" i="68"/>
  <c r="AH556" i="68"/>
  <c r="AF554" i="68"/>
  <c r="AD543" i="68"/>
  <c r="AM570" i="68"/>
  <c r="BE278" i="68"/>
  <c r="AI566" i="68"/>
  <c r="AG564" i="68"/>
  <c r="AE560" i="68"/>
  <c r="AK552" i="68"/>
  <c r="AA550" i="68"/>
  <c r="Y556" i="68"/>
  <c r="BO277" i="68"/>
  <c r="BK265" i="68"/>
  <c r="BJ260" i="68"/>
  <c r="BH258" i="68"/>
  <c r="BF256" i="68"/>
  <c r="AJ542" i="68"/>
  <c r="AR533" i="68"/>
  <c r="AN531" i="68"/>
  <c r="AL553" i="68"/>
  <c r="AB535" i="68"/>
  <c r="AH525" i="68"/>
  <c r="AF532" i="68"/>
  <c r="AD529" i="68"/>
  <c r="BO237" i="68"/>
  <c r="Z523" i="68"/>
  <c r="X521" i="68"/>
  <c r="BI231" i="68"/>
  <c r="BG229" i="68"/>
  <c r="BM227" i="68"/>
  <c r="BK225" i="68"/>
  <c r="AQ515" i="68" a="1"/>
  <c r="AQ515" i="68" s="1"/>
  <c r="BG277" i="68"/>
  <c r="Z545" i="68"/>
  <c r="Y549" i="68"/>
  <c r="W547" i="68"/>
  <c r="AC527" i="68"/>
  <c r="BN253" i="68"/>
  <c r="BL251" i="68"/>
  <c r="BJ249" i="68"/>
  <c r="BH247" i="68"/>
  <c r="BF245" i="68"/>
  <c r="AJ534" i="68"/>
  <c r="AR530" i="68"/>
  <c r="AN526" i="68"/>
  <c r="AL503" i="68"/>
  <c r="AB522" i="68"/>
  <c r="AH520" i="68"/>
  <c r="AF517" i="68"/>
  <c r="AD511" i="68"/>
  <c r="BO226" i="68"/>
  <c r="Z507" i="68"/>
  <c r="X515" i="68"/>
  <c r="BM261" i="68"/>
  <c r="BK259" i="68"/>
  <c r="AQ546" i="68" a="1"/>
  <c r="AQ546" i="68" s="1"/>
  <c r="AM544" i="68"/>
  <c r="BE253" i="68"/>
  <c r="AI540" i="68"/>
  <c r="AG536" i="68"/>
  <c r="AM558" i="68"/>
  <c r="AB551" i="68"/>
  <c r="AH548" i="68"/>
  <c r="AF546" i="68"/>
  <c r="AD544" i="68"/>
  <c r="BO252" i="68"/>
  <c r="Z540" i="68"/>
  <c r="X536" i="68"/>
  <c r="BI246" i="68"/>
  <c r="BG244" i="68"/>
  <c r="BM242" i="68"/>
  <c r="BK240" i="68"/>
  <c r="AQ524" i="68" a="1"/>
  <c r="AQ524" i="68" s="1"/>
  <c r="AM523" i="68"/>
  <c r="BE234" i="68"/>
  <c r="AI519" i="68"/>
  <c r="AG518" i="68"/>
  <c r="AE516" i="68"/>
  <c r="AK509" i="68"/>
  <c r="AA492" i="68"/>
  <c r="AJ568" i="68"/>
  <c r="AE558" i="68"/>
  <c r="AI551" i="68"/>
  <c r="AG548" i="68"/>
  <c r="AE546" i="68"/>
  <c r="AK544" i="68"/>
  <c r="AA541" i="68"/>
  <c r="Y540" i="68"/>
  <c r="W536" i="68"/>
  <c r="AC528" i="68"/>
  <c r="BN244" i="68"/>
  <c r="BL242" i="68"/>
  <c r="BJ240" i="68"/>
  <c r="BH238" i="68"/>
  <c r="BF236" i="68"/>
  <c r="AJ521" i="68"/>
  <c r="AR519" i="68"/>
  <c r="AN518" i="68"/>
  <c r="AL516" i="68"/>
  <c r="AB509" i="68"/>
  <c r="AH492" i="68"/>
  <c r="AL570" i="68"/>
  <c r="AD560" i="68"/>
  <c r="BM262" i="68"/>
  <c r="AK549" i="68"/>
  <c r="AA547" i="68"/>
  <c r="Y527" i="68"/>
  <c r="W542" i="68"/>
  <c r="AC533" i="68"/>
  <c r="BN249" i="68"/>
  <c r="BL247" i="68"/>
  <c r="BJ245" i="68"/>
  <c r="BH243" i="68"/>
  <c r="BF241" i="68"/>
  <c r="AJ526" i="68"/>
  <c r="AR503" i="68"/>
  <c r="AN522" i="68"/>
  <c r="AL520" i="68"/>
  <c r="AB517" i="68"/>
  <c r="AH511" i="68"/>
  <c r="AF510" i="68"/>
  <c r="AD507" i="68"/>
  <c r="BO222" i="68"/>
  <c r="X564" i="68"/>
  <c r="BL260" i="68"/>
  <c r="BJ258" i="68"/>
  <c r="BH256" i="68"/>
  <c r="BF254" i="68"/>
  <c r="AJ533" i="68"/>
  <c r="AR531" i="68"/>
  <c r="AN553" i="68"/>
  <c r="AF481" i="68"/>
  <c r="AH482" i="68"/>
  <c r="AB486" i="68"/>
  <c r="AL490" i="68"/>
  <c r="AN494" i="68"/>
  <c r="AR496" i="68"/>
  <c r="AJ489" i="68"/>
  <c r="BF209" i="68"/>
  <c r="BH211" i="68"/>
  <c r="BJ213" i="68"/>
  <c r="BL215" i="68"/>
  <c r="BN217" i="68"/>
  <c r="AC513" i="68"/>
  <c r="W488" i="68"/>
  <c r="AC507" i="68"/>
  <c r="AK511" i="68"/>
  <c r="AK520" i="68"/>
  <c r="Y530" i="68"/>
  <c r="AH535" i="68"/>
  <c r="Y481" i="68"/>
  <c r="AC401" i="68"/>
  <c r="AK352" i="68"/>
  <c r="AC333" i="68"/>
  <c r="BF754" i="68"/>
  <c r="AI775" i="68"/>
  <c r="AH76" i="68"/>
  <c r="BF396" i="68"/>
  <c r="Z652" i="68"/>
  <c r="BM378" i="68"/>
  <c r="AH75" i="68"/>
  <c r="AE86" i="68"/>
  <c r="BE372" i="68"/>
  <c r="BE377" i="68"/>
  <c r="BE382" i="68"/>
  <c r="AF648" i="68"/>
  <c r="AL75" i="68"/>
  <c r="AN637" i="68"/>
  <c r="BK362" i="68"/>
  <c r="AL646" i="68"/>
  <c r="AQ649" i="68" a="1"/>
  <c r="AQ649" i="68" s="1"/>
  <c r="Y634" i="68"/>
  <c r="AJ637" i="68"/>
  <c r="BG362" i="68"/>
  <c r="AR629" i="68"/>
  <c r="AK633" i="68"/>
  <c r="BH336" i="68"/>
  <c r="BI338" i="68"/>
  <c r="BG341" i="68"/>
  <c r="AM624" i="68"/>
  <c r="BG351" i="68"/>
  <c r="Z646" i="68"/>
  <c r="AC626" i="68"/>
  <c r="BN322" i="68"/>
  <c r="BF327" i="68"/>
  <c r="AA621" i="68"/>
  <c r="Y40" i="68"/>
  <c r="AD597" i="68"/>
  <c r="BK327" i="68"/>
  <c r="AI595" i="68"/>
  <c r="BI330" i="68"/>
  <c r="AQ607" i="68" a="1"/>
  <c r="AQ607" i="68" s="1"/>
  <c r="Y58" i="68"/>
  <c r="BL326" i="68"/>
  <c r="AJ594" i="68"/>
  <c r="AE599" i="68"/>
  <c r="W582" i="68"/>
  <c r="Z591" i="68"/>
  <c r="BM306" i="68"/>
  <c r="BF325" i="68"/>
  <c r="AR600" i="68"/>
  <c r="AN598" i="68"/>
  <c r="AL593" i="68"/>
  <c r="AB589" i="68"/>
  <c r="AH38" i="68"/>
  <c r="AF37" i="68"/>
  <c r="BK334" i="68"/>
  <c r="AH603" i="68"/>
  <c r="AF591" i="68"/>
  <c r="AD586" i="68"/>
  <c r="BO310" i="68"/>
  <c r="Z596" i="68"/>
  <c r="X590" i="68"/>
  <c r="BI304" i="68"/>
  <c r="BG302" i="68"/>
  <c r="BF348" i="68"/>
  <c r="AQ603" i="68" a="1"/>
  <c r="AQ603" i="68" s="1"/>
  <c r="AM591" i="68"/>
  <c r="BE313" i="68"/>
  <c r="AI599" i="68"/>
  <c r="AG596" i="68"/>
  <c r="AE590" i="68"/>
  <c r="AK584" i="68"/>
  <c r="AA582" i="68"/>
  <c r="Y580" i="68"/>
  <c r="AL611" i="68"/>
  <c r="BH317" i="68"/>
  <c r="BF315" i="68"/>
  <c r="AJ586" i="68"/>
  <c r="AR599" i="68"/>
  <c r="AN596" i="68"/>
  <c r="AL590" i="68"/>
  <c r="AB584" i="68"/>
  <c r="AH582" i="68"/>
  <c r="AF580" i="68"/>
  <c r="AH613" i="68"/>
  <c r="AC605" i="68"/>
  <c r="W603" i="68"/>
  <c r="AC591" i="68"/>
  <c r="BN312" i="68"/>
  <c r="BL310" i="68"/>
  <c r="BJ308" i="68"/>
  <c r="BH306" i="68"/>
  <c r="BF304" i="68"/>
  <c r="AJ37" i="68"/>
  <c r="AC604" i="68"/>
  <c r="BI300" i="68"/>
  <c r="BG298" i="68"/>
  <c r="BM296" i="68"/>
  <c r="BK294" i="68"/>
  <c r="AQ572" i="68" a="1"/>
  <c r="AQ572" i="68" s="1"/>
  <c r="AM571" i="68"/>
  <c r="BE288" i="68"/>
  <c r="AI55" i="68"/>
  <c r="AG574" i="68"/>
  <c r="AE563" i="68"/>
  <c r="AN599" i="68"/>
  <c r="AF582" i="68"/>
  <c r="AI588" i="68"/>
  <c r="AG585" i="68"/>
  <c r="AE581" i="68"/>
  <c r="AK578" i="68"/>
  <c r="AA577" i="68"/>
  <c r="Y576" i="68"/>
  <c r="W56" i="68"/>
  <c r="AC54" i="68"/>
  <c r="BN282" i="68"/>
  <c r="AL603" i="68"/>
  <c r="AD596" i="68"/>
  <c r="AE36" i="68"/>
  <c r="AK587" i="68"/>
  <c r="AA583" i="68"/>
  <c r="Y579" i="68"/>
  <c r="W572" i="68"/>
  <c r="AC571" i="68"/>
  <c r="BN287" i="68"/>
  <c r="BL285" i="68"/>
  <c r="BJ283" i="68"/>
  <c r="BH281" i="68"/>
  <c r="Y592" i="68"/>
  <c r="BI299" i="68"/>
  <c r="BG297" i="68"/>
  <c r="BM295" i="68"/>
  <c r="BK293" i="68"/>
  <c r="AQ577" i="68" a="1"/>
  <c r="AQ577" i="68" s="1"/>
  <c r="AM576" i="68"/>
  <c r="BE287" i="68"/>
  <c r="AI54" i="68"/>
  <c r="AG573" i="68"/>
  <c r="BO306" i="68"/>
  <c r="AF588" i="68"/>
  <c r="AD585" i="68"/>
  <c r="BO294" i="68"/>
  <c r="Z578" i="68"/>
  <c r="X577" i="68"/>
  <c r="BI288" i="68"/>
  <c r="BG286" i="68"/>
  <c r="BM284" i="68"/>
  <c r="BK282" i="68"/>
  <c r="BO314" i="68"/>
  <c r="BK302" i="68"/>
  <c r="AE588" i="68"/>
  <c r="AK585" i="68"/>
  <c r="AA581" i="68"/>
  <c r="Y578" i="68"/>
  <c r="W577" i="68"/>
  <c r="AC576" i="68"/>
  <c r="BN286" i="68"/>
  <c r="BL284" i="68"/>
  <c r="BJ282" i="68"/>
  <c r="W614" i="68"/>
  <c r="BK310" i="68"/>
  <c r="AL588" i="68"/>
  <c r="AB585" i="68"/>
  <c r="AH581" i="68"/>
  <c r="AF578" i="68"/>
  <c r="AD577" i="68"/>
  <c r="BO288" i="68"/>
  <c r="Z56" i="68"/>
  <c r="X54" i="68"/>
  <c r="BI282" i="68"/>
  <c r="BN296" i="68"/>
  <c r="BF288" i="68"/>
  <c r="AN569" i="68"/>
  <c r="AL567" i="68"/>
  <c r="AB565" i="68"/>
  <c r="AH562" i="68"/>
  <c r="AF559" i="68"/>
  <c r="AD558" i="68"/>
  <c r="BO266" i="68"/>
  <c r="Z555" i="68"/>
  <c r="X545" i="68"/>
  <c r="BF296" i="68"/>
  <c r="AM569" i="68"/>
  <c r="BE277" i="68"/>
  <c r="AI565" i="68"/>
  <c r="AG562" i="68"/>
  <c r="AE559" i="68"/>
  <c r="AK558" i="68"/>
  <c r="AA557" i="68"/>
  <c r="Y555" i="68"/>
  <c r="W545" i="68"/>
  <c r="AM54" i="68"/>
  <c r="BN279" i="68"/>
  <c r="BL277" i="68"/>
  <c r="BJ275" i="68"/>
  <c r="BH273" i="68"/>
  <c r="BF271" i="68"/>
  <c r="AJ558" i="68"/>
  <c r="AR557" i="68"/>
  <c r="AN555" i="68"/>
  <c r="AL545" i="68"/>
  <c r="AJ579" i="68"/>
  <c r="AE54" i="68"/>
  <c r="AH570" i="68"/>
  <c r="AF568" i="68"/>
  <c r="AD566" i="68"/>
  <c r="BO273" i="68"/>
  <c r="Z560" i="68"/>
  <c r="X552" i="68"/>
  <c r="BI267" i="68"/>
  <c r="BG265" i="68"/>
  <c r="BM263" i="68"/>
  <c r="AR36" i="68"/>
  <c r="AK577" i="68"/>
  <c r="X563" i="68"/>
  <c r="AB569" i="68"/>
  <c r="AH567" i="68"/>
  <c r="AF565" i="68"/>
  <c r="AD562" i="68"/>
  <c r="BO270" i="68"/>
  <c r="Z558" i="68"/>
  <c r="X557" i="68"/>
  <c r="BI264" i="68"/>
  <c r="BG262" i="68"/>
  <c r="AD583" i="68"/>
  <c r="AN570" i="68"/>
  <c r="AL568" i="68"/>
  <c r="AB566" i="68"/>
  <c r="AH564" i="68"/>
  <c r="AF560" i="68"/>
  <c r="AD552" i="68"/>
  <c r="BO267" i="68"/>
  <c r="Z556" i="68"/>
  <c r="X554" i="68"/>
  <c r="Z36" i="68"/>
  <c r="AE570" i="68"/>
  <c r="AK568" i="68"/>
  <c r="AA566" i="68"/>
  <c r="Y564" i="68"/>
  <c r="W560" i="68"/>
  <c r="AC552" i="68"/>
  <c r="BN267" i="68"/>
  <c r="BL265" i="68"/>
  <c r="BN272" i="68"/>
  <c r="BF264" i="68"/>
  <c r="AR549" i="68"/>
  <c r="AN547" i="68"/>
  <c r="AL527" i="68"/>
  <c r="AB542" i="68"/>
  <c r="AH533" i="68"/>
  <c r="AF531" i="68"/>
  <c r="AD553" i="68"/>
  <c r="BO245" i="68"/>
  <c r="Z525" i="68"/>
  <c r="X532" i="68"/>
  <c r="BI239" i="68"/>
  <c r="BG237" i="68"/>
  <c r="BM235" i="68"/>
  <c r="BK233" i="68"/>
  <c r="AQ517" i="68" a="1"/>
  <c r="AQ517" i="68" s="1"/>
  <c r="AM511" i="68"/>
  <c r="BE227" i="68"/>
  <c r="AI507" i="68"/>
  <c r="AG515" i="68"/>
  <c r="BJ276" i="68"/>
  <c r="BN261" i="68"/>
  <c r="BL259" i="68"/>
  <c r="BJ257" i="68"/>
  <c r="BH255" i="68"/>
  <c r="BF253" i="68"/>
  <c r="AJ540" i="68"/>
  <c r="AR536" i="68"/>
  <c r="AN528" i="68"/>
  <c r="AL505" i="68"/>
  <c r="AB534" i="68"/>
  <c r="AH530" i="68"/>
  <c r="AF526" i="68"/>
  <c r="AD503" i="68"/>
  <c r="BO234" i="68"/>
  <c r="Z520" i="68"/>
  <c r="X517" i="68"/>
  <c r="BI228" i="68"/>
  <c r="BG226" i="68"/>
  <c r="BM224" i="68"/>
  <c r="BK222" i="68"/>
  <c r="BE261" i="68"/>
  <c r="AI548" i="68"/>
  <c r="AG546" i="68"/>
  <c r="AE544" i="68"/>
  <c r="AK541" i="68"/>
  <c r="AA540" i="68"/>
  <c r="Y536" i="68"/>
  <c r="AR550" i="68"/>
  <c r="BO260" i="68"/>
  <c r="Z548" i="68"/>
  <c r="X546" i="68"/>
  <c r="BI254" i="68"/>
  <c r="BG252" i="68"/>
  <c r="BM250" i="68"/>
  <c r="BK248" i="68"/>
  <c r="AQ535" i="68" a="1"/>
  <c r="AQ535" i="68" s="1"/>
  <c r="AM525" i="68"/>
  <c r="BE242" i="68"/>
  <c r="AI529" i="68"/>
  <c r="AG524" i="68"/>
  <c r="AE523" i="68"/>
  <c r="AK521" i="68"/>
  <c r="AA519" i="68"/>
  <c r="Y518" i="68"/>
  <c r="W516" i="68"/>
  <c r="AC509" i="68"/>
  <c r="BN223" i="68"/>
  <c r="AM567" i="68"/>
  <c r="AH550" i="68"/>
  <c r="AA551" i="68"/>
  <c r="Y548" i="68"/>
  <c r="W546" i="68"/>
  <c r="AC544" i="68"/>
  <c r="BN252" i="68"/>
  <c r="BL250" i="68"/>
  <c r="BJ248" i="68"/>
  <c r="BH246" i="68"/>
  <c r="BF244" i="68"/>
  <c r="AJ532" i="68"/>
  <c r="AR529" i="68"/>
  <c r="AN524" i="68"/>
  <c r="AL523" i="68"/>
  <c r="AB521" i="68"/>
  <c r="AH519" i="68"/>
  <c r="AF518" i="68"/>
  <c r="AD516" i="68"/>
  <c r="BO225" i="68"/>
  <c r="Z492" i="68"/>
  <c r="AG569" i="68"/>
  <c r="Y559" i="68"/>
  <c r="AB543" i="68"/>
  <c r="AC549" i="68"/>
  <c r="BN257" i="68"/>
  <c r="BL255" i="68"/>
  <c r="BJ253" i="68"/>
  <c r="BH251" i="68"/>
  <c r="BF249" i="68"/>
  <c r="AJ528" i="68"/>
  <c r="AR505" i="68"/>
  <c r="AN534" i="68"/>
  <c r="AL530" i="68"/>
  <c r="AB526" i="68"/>
  <c r="AH503" i="68"/>
  <c r="AF522" i="68"/>
  <c r="AD520" i="68"/>
  <c r="BO230" i="68"/>
  <c r="Z511" i="68"/>
  <c r="X510" i="68"/>
  <c r="BI224" i="68"/>
  <c r="BH282" i="68"/>
  <c r="W554" i="68"/>
  <c r="AJ549" i="68"/>
  <c r="AR547" i="68"/>
  <c r="AN527" i="68"/>
  <c r="AL542" i="68"/>
  <c r="AB533" i="68"/>
  <c r="AH531" i="68"/>
  <c r="AF553" i="68"/>
  <c r="AN481" i="68"/>
  <c r="AR482" i="68"/>
  <c r="AJ486" i="68"/>
  <c r="BF201" i="68"/>
  <c r="BH203" i="68"/>
  <c r="BJ205" i="68"/>
  <c r="BL207" i="68"/>
  <c r="BN209" i="68"/>
  <c r="AC483" i="68"/>
  <c r="W484" i="68"/>
  <c r="Y504" i="68"/>
  <c r="AA508" i="68"/>
  <c r="AK513" i="68"/>
  <c r="AE488" i="68"/>
  <c r="BI225" i="68"/>
  <c r="BM229" i="68"/>
  <c r="AQ521" i="68" a="1"/>
  <c r="AQ521" i="68" s="1"/>
  <c r="Z532" i="68"/>
  <c r="BJ246" i="68"/>
  <c r="AG481" i="68"/>
  <c r="AI482" i="68"/>
  <c r="AC374" i="68"/>
  <c r="AR330" i="68"/>
  <c r="AD312" i="68"/>
  <c r="AG780" i="68"/>
  <c r="X779" i="68"/>
  <c r="AF74" i="68"/>
  <c r="AN79" i="68"/>
  <c r="AJ176" i="68"/>
  <c r="BK376" i="68"/>
  <c r="AF73" i="68"/>
  <c r="X78" i="68"/>
  <c r="W108" i="68"/>
  <c r="AI653" i="68"/>
  <c r="AI658" i="68"/>
  <c r="AD647" i="68"/>
  <c r="AD654" i="68"/>
  <c r="AL630" i="68"/>
  <c r="AQ638" i="68" a="1"/>
  <c r="AQ638" i="68" s="1"/>
  <c r="AB644" i="68"/>
  <c r="AM642" i="68"/>
  <c r="BH378" i="68"/>
  <c r="AR630" i="68"/>
  <c r="BM360" i="68"/>
  <c r="AN40" i="68"/>
  <c r="AA631" i="68"/>
  <c r="AB633" i="68"/>
  <c r="BG336" i="68"/>
  <c r="BM339" i="68"/>
  <c r="BE344" i="68"/>
  <c r="BM349" i="68"/>
  <c r="AI632" i="68"/>
  <c r="BE351" i="68"/>
  <c r="BL320" i="68"/>
  <c r="AJ611" i="68"/>
  <c r="Y57" i="68"/>
  <c r="AJ58" i="68"/>
  <c r="BO359" i="68"/>
  <c r="AI612" i="68"/>
  <c r="AA595" i="68"/>
  <c r="AQ614" i="68" a="1"/>
  <c r="AQ614" i="68" s="1"/>
  <c r="AG607" i="68"/>
  <c r="BL334" i="68"/>
  <c r="AJ602" i="68"/>
  <c r="BJ352" i="68"/>
  <c r="W599" i="68"/>
  <c r="BJ302" i="68"/>
  <c r="BM314" i="68"/>
  <c r="BE306" i="68"/>
  <c r="BE320" i="68"/>
  <c r="AH600" i="68"/>
  <c r="AF598" i="68"/>
  <c r="AD593" i="68"/>
  <c r="BO305" i="68"/>
  <c r="Z38" i="68"/>
  <c r="X37" i="68"/>
  <c r="BF333" i="68"/>
  <c r="Z603" i="68"/>
  <c r="X591" i="68"/>
  <c r="BI312" i="68"/>
  <c r="BG310" i="68"/>
  <c r="BM308" i="68"/>
  <c r="BK306" i="68"/>
  <c r="AQ38" i="68" a="1"/>
  <c r="AQ38" i="68" s="1"/>
  <c r="AM37" i="68"/>
  <c r="AQ610" i="68" a="1"/>
  <c r="AQ610" i="68" s="1"/>
  <c r="AG603" i="68"/>
  <c r="AE591" i="68"/>
  <c r="AK586" i="68"/>
  <c r="AA599" i="68"/>
  <c r="Y596" i="68"/>
  <c r="W590" i="68"/>
  <c r="AC584" i="68"/>
  <c r="BN302" i="68"/>
  <c r="BM351" i="68"/>
  <c r="AG610" i="68"/>
  <c r="AN603" i="68"/>
  <c r="AL591" i="68"/>
  <c r="AB586" i="68"/>
  <c r="AH599" i="68"/>
  <c r="AF596" i="68"/>
  <c r="AD590" i="68"/>
  <c r="BO304" i="68"/>
  <c r="Z582" i="68"/>
  <c r="X580" i="68"/>
  <c r="AK604" i="68"/>
  <c r="X595" i="68"/>
  <c r="BJ316" i="68"/>
  <c r="BH314" i="68"/>
  <c r="BF312" i="68"/>
  <c r="AJ598" i="68"/>
  <c r="AR593" i="68"/>
  <c r="AN589" i="68"/>
  <c r="AL38" i="68"/>
  <c r="AB37" i="68"/>
  <c r="AQ593" i="68" a="1"/>
  <c r="AQ593" i="68" s="1"/>
  <c r="AQ36" i="68" a="1"/>
  <c r="AQ36" i="68" s="1"/>
  <c r="AM587" i="68"/>
  <c r="BE296" i="68"/>
  <c r="AI579" i="68"/>
  <c r="AG572" i="68"/>
  <c r="AE571" i="68"/>
  <c r="AK575" i="68"/>
  <c r="AA55" i="68"/>
  <c r="Y574" i="68"/>
  <c r="W563" i="68"/>
  <c r="AI598" i="68"/>
  <c r="AA37" i="68"/>
  <c r="AA588" i="68"/>
  <c r="Y585" i="68"/>
  <c r="W581" i="68"/>
  <c r="AC578" i="68"/>
  <c r="BN290" i="68"/>
  <c r="BL288" i="68"/>
  <c r="BJ286" i="68"/>
  <c r="BH284" i="68"/>
  <c r="BF282" i="68"/>
  <c r="AG592" i="68"/>
  <c r="Y593" i="68"/>
  <c r="W36" i="68"/>
  <c r="AC587" i="68"/>
  <c r="BN295" i="68"/>
  <c r="BL293" i="68"/>
  <c r="BJ291" i="68"/>
  <c r="BH289" i="68"/>
  <c r="BF287" i="68"/>
  <c r="AJ54" i="68"/>
  <c r="AR573" i="68"/>
  <c r="AN561" i="68"/>
  <c r="W601" i="68"/>
  <c r="AQ588" i="68" a="1"/>
  <c r="AQ588" i="68" s="1"/>
  <c r="AM585" i="68"/>
  <c r="BE295" i="68"/>
  <c r="AI578" i="68"/>
  <c r="AG577" i="68"/>
  <c r="AE576" i="68"/>
  <c r="AK56" i="68"/>
  <c r="AA54" i="68"/>
  <c r="Y573" i="68"/>
  <c r="BN301" i="68"/>
  <c r="X588" i="68"/>
  <c r="BI296" i="68"/>
  <c r="BG294" i="68"/>
  <c r="BM292" i="68"/>
  <c r="BK290" i="68"/>
  <c r="AQ575" i="68" a="1"/>
  <c r="AQ575" i="68" s="1"/>
  <c r="AM55" i="68"/>
  <c r="BE284" i="68"/>
  <c r="AI563" i="68"/>
  <c r="BN309" i="68"/>
  <c r="BF301" i="68"/>
  <c r="W588" i="68"/>
  <c r="AC585" i="68"/>
  <c r="BN294" i="68"/>
  <c r="BL292" i="68"/>
  <c r="BJ290" i="68"/>
  <c r="BH288" i="68"/>
  <c r="BF286" i="68"/>
  <c r="AJ574" i="68"/>
  <c r="AR563" i="68"/>
  <c r="BN317" i="68"/>
  <c r="BF309" i="68"/>
  <c r="AD588" i="68"/>
  <c r="BO296" i="68"/>
  <c r="Z581" i="68"/>
  <c r="X578" i="68"/>
  <c r="BI290" i="68"/>
  <c r="BG288" i="68"/>
  <c r="BM286" i="68"/>
  <c r="BK284" i="68"/>
  <c r="AQ563" i="68" a="1"/>
  <c r="AQ563" i="68" s="1"/>
  <c r="BI295" i="68"/>
  <c r="BE283" i="68"/>
  <c r="AF569" i="68"/>
  <c r="AD567" i="68"/>
  <c r="BO274" i="68"/>
  <c r="Z562" i="68"/>
  <c r="X559" i="68"/>
  <c r="BI268" i="68"/>
  <c r="BG266" i="68"/>
  <c r="BM264" i="68"/>
  <c r="BK262" i="68"/>
  <c r="BE291" i="68"/>
  <c r="AE569" i="68"/>
  <c r="AK567" i="68"/>
  <c r="AA565" i="68"/>
  <c r="Y562" i="68"/>
  <c r="W559" i="68"/>
  <c r="AC558" i="68"/>
  <c r="BN266" i="68"/>
  <c r="BL264" i="68"/>
  <c r="BJ262" i="68"/>
  <c r="AR574" i="68"/>
  <c r="BF279" i="68"/>
  <c r="AJ567" i="68"/>
  <c r="AR565" i="68"/>
  <c r="AN562" i="68"/>
  <c r="AL559" i="68"/>
  <c r="AB558" i="68"/>
  <c r="AH557" i="68"/>
  <c r="AF555" i="68"/>
  <c r="AD545" i="68"/>
  <c r="AM578" i="68"/>
  <c r="AH574" i="68"/>
  <c r="Z570" i="68"/>
  <c r="X568" i="68"/>
  <c r="BI275" i="68"/>
  <c r="BG273" i="68"/>
  <c r="BM271" i="68"/>
  <c r="BK269" i="68"/>
  <c r="AQ557" i="68" a="1"/>
  <c r="AQ557" i="68" s="1"/>
  <c r="AM555" i="68"/>
  <c r="BE263" i="68"/>
  <c r="AN587" i="68"/>
  <c r="AF571" i="68"/>
  <c r="AE561" i="68"/>
  <c r="BO278" i="68"/>
  <c r="Z567" i="68"/>
  <c r="X565" i="68"/>
  <c r="BI272" i="68"/>
  <c r="BG270" i="68"/>
  <c r="BM268" i="68"/>
  <c r="BK266" i="68"/>
  <c r="AQ554" i="68" a="1"/>
  <c r="AQ554" i="68" s="1"/>
  <c r="AM543" i="68"/>
  <c r="Y581" i="68"/>
  <c r="AF570" i="68"/>
  <c r="AD568" i="68"/>
  <c r="BO275" i="68"/>
  <c r="Z564" i="68"/>
  <c r="X560" i="68"/>
  <c r="BI269" i="68"/>
  <c r="BG267" i="68"/>
  <c r="BM265" i="68"/>
  <c r="BK263" i="68"/>
  <c r="AC588" i="68"/>
  <c r="W570" i="68"/>
  <c r="AC568" i="68"/>
  <c r="BN275" i="68"/>
  <c r="BL273" i="68"/>
  <c r="BJ271" i="68"/>
  <c r="BH269" i="68"/>
  <c r="BF267" i="68"/>
  <c r="AJ555" i="68"/>
  <c r="BI271" i="68"/>
  <c r="AG545" i="68"/>
  <c r="AH549" i="68"/>
  <c r="AF547" i="68"/>
  <c r="AD527" i="68"/>
  <c r="BO253" i="68"/>
  <c r="Z533" i="68"/>
  <c r="X531" i="68"/>
  <c r="BI247" i="68"/>
  <c r="BG245" i="68"/>
  <c r="BM243" i="68"/>
  <c r="BK241" i="68"/>
  <c r="AQ526" i="68" a="1"/>
  <c r="AQ526" i="68" s="1"/>
  <c r="AM503" i="68"/>
  <c r="BE235" i="68"/>
  <c r="AI520" i="68"/>
  <c r="AG517" i="68"/>
  <c r="AE511" i="68"/>
  <c r="AK510" i="68"/>
  <c r="AA507" i="68"/>
  <c r="Y515" i="68"/>
  <c r="BM275" i="68"/>
  <c r="BF261" i="68"/>
  <c r="AJ548" i="68"/>
  <c r="AR546" i="68"/>
  <c r="AN544" i="68"/>
  <c r="AL541" i="68"/>
  <c r="AB540" i="68"/>
  <c r="AH536" i="68"/>
  <c r="AF528" i="68"/>
  <c r="AD505" i="68"/>
  <c r="BO242" i="68"/>
  <c r="Z530" i="68"/>
  <c r="X526" i="68"/>
  <c r="BI236" i="68"/>
  <c r="BG234" i="68"/>
  <c r="BM232" i="68"/>
  <c r="BK230" i="68"/>
  <c r="AQ516" i="68" a="1"/>
  <c r="AQ516" i="68" s="1"/>
  <c r="AM509" i="68"/>
  <c r="BE224" i="68"/>
  <c r="BL286" i="68"/>
  <c r="AK551" i="68"/>
  <c r="AA548" i="68"/>
  <c r="Y546" i="68"/>
  <c r="W544" i="68"/>
  <c r="AC541" i="68"/>
  <c r="BN250" i="68"/>
  <c r="BL248" i="68"/>
  <c r="AN556" i="68"/>
  <c r="BG260" i="68"/>
  <c r="BM258" i="68"/>
  <c r="BK256" i="68"/>
  <c r="AQ542" i="68" a="1"/>
  <c r="AQ542" i="68" s="1"/>
  <c r="AM533" i="68"/>
  <c r="BE250" i="68"/>
  <c r="AI553" i="68"/>
  <c r="AG535" i="68"/>
  <c r="AE525" i="68"/>
  <c r="AK532" i="68"/>
  <c r="AA529" i="68"/>
  <c r="Y524" i="68"/>
  <c r="W523" i="68"/>
  <c r="AC521" i="68"/>
  <c r="BN231" i="68"/>
  <c r="BL229" i="68"/>
  <c r="BJ227" i="68"/>
  <c r="BH225" i="68"/>
  <c r="BF223" i="68"/>
  <c r="AR566" i="68"/>
  <c r="AK557" i="68"/>
  <c r="BN260" i="68"/>
  <c r="BL258" i="68"/>
  <c r="BJ256" i="68"/>
  <c r="BH254" i="68"/>
  <c r="BF252" i="68"/>
  <c r="AJ531" i="68"/>
  <c r="AR553" i="68"/>
  <c r="AN535" i="68"/>
  <c r="AL525" i="68"/>
  <c r="AB532" i="68"/>
  <c r="AH529" i="68"/>
  <c r="AF524" i="68"/>
  <c r="AD523" i="68"/>
  <c r="BO233" i="68"/>
  <c r="Z519" i="68"/>
  <c r="X518" i="68"/>
  <c r="BI227" i="68"/>
  <c r="BG225" i="68"/>
  <c r="BM223" i="68"/>
  <c r="AB568" i="68"/>
  <c r="W558" i="68"/>
  <c r="BJ261" i="68"/>
  <c r="BH259" i="68"/>
  <c r="BF257" i="68"/>
  <c r="AJ544" i="68"/>
  <c r="AR541" i="68"/>
  <c r="AN540" i="68"/>
  <c r="BE749" i="68"/>
  <c r="AB660" i="68"/>
  <c r="BE366" i="68"/>
  <c r="BK337" i="68"/>
  <c r="AR621" i="68"/>
  <c r="BE317" i="68"/>
  <c r="BI307" i="68"/>
  <c r="AM598" i="68"/>
  <c r="AC586" i="68"/>
  <c r="AF603" i="68"/>
  <c r="AN58" i="68"/>
  <c r="AF589" i="68"/>
  <c r="Y572" i="68"/>
  <c r="BN298" i="68"/>
  <c r="AL563" i="68"/>
  <c r="AN576" i="68"/>
  <c r="AK581" i="68"/>
  <c r="BK298" i="68"/>
  <c r="AA563" i="68"/>
  <c r="AN575" i="68"/>
  <c r="BM294" i="68"/>
  <c r="Z561" i="68"/>
  <c r="BE264" i="68"/>
  <c r="BH268" i="68"/>
  <c r="AF562" i="68"/>
  <c r="BM279" i="68"/>
  <c r="AK545" i="68"/>
  <c r="AM552" i="68"/>
  <c r="BG275" i="68"/>
  <c r="BJ279" i="68"/>
  <c r="BL270" i="68"/>
  <c r="AQ528" i="68" a="1"/>
  <c r="AQ528" i="68" s="1"/>
  <c r="Y517" i="68"/>
  <c r="AH546" i="68"/>
  <c r="BM240" i="68"/>
  <c r="AK492" i="68"/>
  <c r="AJ553" i="68"/>
  <c r="AA553" i="68"/>
  <c r="BF231" i="68"/>
  <c r="AJ547" i="68"/>
  <c r="BO241" i="68"/>
  <c r="AM507" i="68"/>
  <c r="AH541" i="68"/>
  <c r="AF534" i="68"/>
  <c r="X522" i="68"/>
  <c r="BK226" i="68"/>
  <c r="AB549" i="68"/>
  <c r="BO251" i="68"/>
  <c r="BJ197" i="68"/>
  <c r="W498" i="68"/>
  <c r="AE484" i="68"/>
  <c r="AM488" i="68"/>
  <c r="AA534" i="68"/>
  <c r="BK197" i="68"/>
  <c r="BM199" i="68"/>
  <c r="BG201" i="68"/>
  <c r="BI203" i="68"/>
  <c r="X498" i="68"/>
  <c r="Z497" i="68"/>
  <c r="BO209" i="68"/>
  <c r="AD483" i="68"/>
  <c r="AF484" i="68"/>
  <c r="AH504" i="68"/>
  <c r="AB508" i="68"/>
  <c r="AL513" i="68"/>
  <c r="AN488" i="68"/>
  <c r="AH509" i="68"/>
  <c r="AM519" i="68"/>
  <c r="AB530" i="68"/>
  <c r="AG505" i="68"/>
  <c r="AR481" i="68"/>
  <c r="AJ482" i="68"/>
  <c r="BF199" i="68"/>
  <c r="BH201" i="68"/>
  <c r="BJ203" i="68"/>
  <c r="BL205" i="68"/>
  <c r="BN207" i="68"/>
  <c r="AC499" i="68"/>
  <c r="W483" i="68"/>
  <c r="Y484" i="68"/>
  <c r="AA504" i="68"/>
  <c r="AK508" i="68"/>
  <c r="AE513" i="68"/>
  <c r="AG488" i="68"/>
  <c r="BM225" i="68"/>
  <c r="AN519" i="68"/>
  <c r="AA526" i="68"/>
  <c r="AE534" i="68"/>
  <c r="AR528" i="68"/>
  <c r="AA549" i="68"/>
  <c r="AF472" i="68"/>
  <c r="AH485" i="68"/>
  <c r="AB487" i="68"/>
  <c r="AL493" i="68"/>
  <c r="AN495" i="68"/>
  <c r="AR498" i="68"/>
  <c r="AJ497" i="68"/>
  <c r="BF210" i="68"/>
  <c r="BH212" i="68"/>
  <c r="BJ214" i="68"/>
  <c r="BL216" i="68"/>
  <c r="BN218" i="68"/>
  <c r="AC514" i="68"/>
  <c r="AI515" i="68"/>
  <c r="X511" i="68"/>
  <c r="AA523" i="68"/>
  <c r="AE529" i="68"/>
  <c r="AI525" i="68"/>
  <c r="AK542" i="68"/>
  <c r="BE262" i="68"/>
  <c r="AF486" i="68"/>
  <c r="AH490" i="68"/>
  <c r="AB494" i="68"/>
  <c r="AL496" i="68"/>
  <c r="AN489" i="68"/>
  <c r="AR491" i="68"/>
  <c r="AJ500" i="68"/>
  <c r="BF213" i="68"/>
  <c r="BH215" i="68"/>
  <c r="BJ217" i="68"/>
  <c r="BL219" i="68"/>
  <c r="BN221" i="68"/>
  <c r="AC518" i="68"/>
  <c r="AD522" i="68"/>
  <c r="AH526" i="68"/>
  <c r="AL534" i="68"/>
  <c r="AI533" i="68"/>
  <c r="AK481" i="68"/>
  <c r="AE482" i="68"/>
  <c r="AG486" i="68"/>
  <c r="AI490" i="68"/>
  <c r="BE203" i="68"/>
  <c r="AM496" i="68"/>
  <c r="AQ489" i="68" a="1"/>
  <c r="AQ489" i="68" s="1"/>
  <c r="BK209" i="68"/>
  <c r="BM211" i="68"/>
  <c r="BG213" i="68"/>
  <c r="BI215" i="68"/>
  <c r="X508" i="68"/>
  <c r="Z513" i="68"/>
  <c r="BO221" i="68"/>
  <c r="AC511" i="68"/>
  <c r="AC520" i="68"/>
  <c r="AK503" i="68"/>
  <c r="AK530" i="68"/>
  <c r="AM553" i="68"/>
  <c r="AA472" i="68"/>
  <c r="AK485" i="68"/>
  <c r="AE487" i="68"/>
  <c r="AG493" i="68"/>
  <c r="AI495" i="68"/>
  <c r="BE206" i="68"/>
  <c r="AM497" i="68"/>
  <c r="AQ499" i="68" a="1"/>
  <c r="AQ499" i="68" s="1"/>
  <c r="BK212" i="68"/>
  <c r="BM214" i="68"/>
  <c r="BG216" i="68"/>
  <c r="BI218" i="68"/>
  <c r="X514" i="68"/>
  <c r="W492" i="68"/>
  <c r="BH229" i="68"/>
  <c r="BL233" i="68"/>
  <c r="AM526" i="68"/>
  <c r="BJ247" i="68"/>
  <c r="Y774" i="68"/>
  <c r="AA774" i="68"/>
  <c r="AD774" i="68"/>
  <c r="AF774" i="68"/>
  <c r="AN259" i="68"/>
  <c r="AN251" i="68"/>
  <c r="BE463" i="68"/>
  <c r="AI225" i="68"/>
  <c r="AB187" i="68"/>
  <c r="AG206" i="68"/>
  <c r="AH204" i="68"/>
  <c r="BI446" i="68"/>
  <c r="BL443" i="68"/>
  <c r="AM181" i="68"/>
  <c r="BN480" i="68"/>
  <c r="AB255" i="68"/>
  <c r="BH480" i="68"/>
  <c r="AA255" i="68"/>
  <c r="AN247" i="68"/>
  <c r="BH457" i="68"/>
  <c r="BG454" i="68"/>
  <c r="AE206" i="68"/>
  <c r="AR204" i="68"/>
  <c r="BE446" i="68"/>
  <c r="W184" i="68"/>
  <c r="Z197" i="68"/>
  <c r="AN267" i="68"/>
  <c r="AB257" i="68"/>
  <c r="AG251" i="68"/>
  <c r="X244" i="68"/>
  <c r="BE455" i="68"/>
  <c r="BI452" i="68"/>
  <c r="BK449" i="68"/>
  <c r="AA260" i="68"/>
  <c r="BE469" i="68"/>
  <c r="AD247" i="68"/>
  <c r="BM459" i="68"/>
  <c r="AR187" i="68"/>
  <c r="Y206" i="68"/>
  <c r="AJ204" i="68"/>
  <c r="AQ199" i="68" a="1"/>
  <c r="AQ199" i="68" s="1"/>
  <c r="AA184" i="68"/>
  <c r="AD197" i="68"/>
  <c r="AA256" i="68"/>
  <c r="AF226" i="68"/>
  <c r="BK452" i="68"/>
  <c r="BL448" i="68"/>
  <c r="BK444" i="68"/>
  <c r="AA181" i="68"/>
  <c r="BK438" i="68"/>
  <c r="AQ176" i="68" a="1"/>
  <c r="AQ176" i="68" s="1"/>
  <c r="AM174" i="68"/>
  <c r="BE432" i="68"/>
  <c r="Z267" i="68"/>
  <c r="W251" i="68"/>
  <c r="AK222" i="68"/>
  <c r="BF450" i="68"/>
  <c r="W200" i="68"/>
  <c r="AN197" i="68"/>
  <c r="BO439" i="68"/>
  <c r="Z178" i="68"/>
  <c r="X176" i="68"/>
  <c r="BI433" i="68"/>
  <c r="BG431" i="68"/>
  <c r="AH258" i="68"/>
  <c r="BN460" i="68"/>
  <c r="AA206" i="68"/>
  <c r="BI447" i="68"/>
  <c r="AR198" i="68"/>
  <c r="BG440" i="68"/>
  <c r="AQ178" i="68" a="1"/>
  <c r="AQ178" i="68" s="1"/>
  <c r="AM176" i="68"/>
  <c r="BE434" i="68"/>
  <c r="AI171" i="68"/>
  <c r="BH470" i="68"/>
  <c r="BJ456" i="68"/>
  <c r="Z205" i="68"/>
  <c r="BG444" i="68"/>
  <c r="BH441" i="68"/>
  <c r="AC179" i="68"/>
  <c r="BN436" i="68"/>
  <c r="BL434" i="68"/>
  <c r="BJ432" i="68"/>
  <c r="W260" i="68"/>
  <c r="AR245" i="68"/>
  <c r="BE454" i="68"/>
  <c r="AI204" i="68"/>
  <c r="AR184" i="68"/>
  <c r="W180" i="68"/>
  <c r="AC178" i="68"/>
  <c r="BN435" i="68"/>
  <c r="BL433" i="68"/>
  <c r="BJ431" i="68"/>
  <c r="AJ249" i="68"/>
  <c r="AG198" i="68"/>
  <c r="BE436" i="68"/>
  <c r="AQ170" i="68" a="1"/>
  <c r="AQ170" i="68" s="1"/>
  <c r="AQ166" i="68" a="1"/>
  <c r="AQ166" i="68" s="1"/>
  <c r="AM165" i="68"/>
  <c r="BE424" i="68"/>
  <c r="AI151" i="68"/>
  <c r="AG149" i="68"/>
  <c r="AE147" i="68"/>
  <c r="BE456" i="68"/>
  <c r="AI197" i="68"/>
  <c r="X174" i="68"/>
  <c r="BE429" i="68"/>
  <c r="AI168" i="68"/>
  <c r="AG154" i="68"/>
  <c r="AE152" i="68"/>
  <c r="AK150" i="68"/>
  <c r="AA148" i="68"/>
  <c r="BG458" i="68"/>
  <c r="AG197" i="68"/>
  <c r="AI170" i="68"/>
  <c r="BO428" i="68"/>
  <c r="Z168" i="68"/>
  <c r="X154" i="68"/>
  <c r="BI422" i="68"/>
  <c r="BG420" i="68"/>
  <c r="BM418" i="68"/>
  <c r="AI245" i="68"/>
  <c r="AL185" i="68"/>
  <c r="AM178" i="68"/>
  <c r="BL431" i="68"/>
  <c r="AA167" i="68"/>
  <c r="Y168" i="68"/>
  <c r="W154" i="68"/>
  <c r="AC152" i="68"/>
  <c r="BN420" i="68"/>
  <c r="BL418" i="68"/>
  <c r="BL459" i="68"/>
  <c r="BO442" i="68"/>
  <c r="AK176" i="68"/>
  <c r="BK431" i="68"/>
  <c r="Y246" i="68"/>
  <c r="BH446" i="68"/>
  <c r="AG179" i="68"/>
  <c r="AF175" i="68"/>
  <c r="BF430" i="68"/>
  <c r="AI166" i="68"/>
  <c r="AG165" i="68"/>
  <c r="AE153" i="68"/>
  <c r="AK151" i="68"/>
  <c r="AA149" i="68"/>
  <c r="BI431" i="68"/>
  <c r="AJ151" i="68"/>
  <c r="AI147" i="68"/>
  <c r="BN415" i="68"/>
  <c r="BL413" i="68"/>
  <c r="BJ411" i="68"/>
  <c r="BO409" i="68"/>
  <c r="Z126" i="68"/>
  <c r="X117" i="68"/>
  <c r="BI403" i="68"/>
  <c r="AJ202" i="68"/>
  <c r="AM169" i="68"/>
  <c r="BL423" i="68"/>
  <c r="BH419" i="68"/>
  <c r="BJ416" i="68"/>
  <c r="BH414" i="68"/>
  <c r="BF412" i="68"/>
  <c r="AJ139" i="68"/>
  <c r="AG126" i="68"/>
  <c r="AE117" i="68"/>
  <c r="AK115" i="68"/>
  <c r="AG200" i="68"/>
  <c r="BJ436" i="68"/>
  <c r="BO427" i="68"/>
  <c r="AB152" i="68"/>
  <c r="AE148" i="68"/>
  <c r="AQ145" i="68" a="1"/>
  <c r="AQ145" i="68" s="1"/>
  <c r="AM143" i="68"/>
  <c r="BE412" i="68"/>
  <c r="AI139" i="68"/>
  <c r="AF126" i="68"/>
  <c r="AH167" i="68"/>
  <c r="AI154" i="68"/>
  <c r="BE420" i="68"/>
  <c r="AC146" i="68"/>
  <c r="BN414" i="68"/>
  <c r="BL412" i="68"/>
  <c r="BJ410" i="68"/>
  <c r="BG408" i="68"/>
  <c r="BM406" i="68"/>
  <c r="BK404" i="68"/>
  <c r="AR203" i="68"/>
  <c r="AF168" i="68"/>
  <c r="W151" i="68"/>
  <c r="BO416" i="68"/>
  <c r="Z144" i="68"/>
  <c r="X142" i="68"/>
  <c r="BI410" i="68"/>
  <c r="BF408" i="68"/>
  <c r="AJ117" i="68"/>
  <c r="AR115" i="68"/>
  <c r="AB179" i="68"/>
  <c r="AB169" i="68"/>
  <c r="AA154" i="68"/>
  <c r="Y147" i="68"/>
  <c r="AC145" i="68"/>
  <c r="BN413" i="68"/>
  <c r="BL411" i="68"/>
  <c r="BI409" i="68"/>
  <c r="BG407" i="68"/>
  <c r="BM405" i="68"/>
  <c r="BK403" i="68"/>
  <c r="BF391" i="68"/>
  <c r="BH393" i="68"/>
  <c r="BJ395" i="68"/>
  <c r="BL397" i="68"/>
  <c r="BN399" i="68"/>
  <c r="AC113" i="68"/>
  <c r="X118" i="68"/>
  <c r="AR143" i="68"/>
  <c r="AI246" i="68"/>
  <c r="BH426" i="68"/>
  <c r="BF389" i="68"/>
  <c r="BH391" i="68"/>
  <c r="BJ393" i="68"/>
  <c r="BL395" i="68"/>
  <c r="BN397" i="68"/>
  <c r="AC107" i="68"/>
  <c r="W113" i="68"/>
  <c r="Y116" i="68"/>
  <c r="AK142" i="68"/>
  <c r="Y167" i="68"/>
  <c r="AJ80" i="68"/>
  <c r="BF392" i="68"/>
  <c r="BH394" i="68"/>
  <c r="BJ396" i="68"/>
  <c r="BL398" i="68"/>
  <c r="BN400" i="68"/>
  <c r="AA114" i="68"/>
  <c r="AF118" i="68"/>
  <c r="BJ414" i="68"/>
  <c r="AE167" i="68"/>
  <c r="AC80" i="68"/>
  <c r="W660" i="68"/>
  <c r="Y101" i="68"/>
  <c r="AA103" i="68"/>
  <c r="AK105" i="68"/>
  <c r="AE107" i="68"/>
  <c r="AG113" i="68"/>
  <c r="BI405" i="68"/>
  <c r="Z141" i="68"/>
  <c r="AJ152" i="68"/>
  <c r="AD80" i="68"/>
  <c r="AF660" i="68"/>
  <c r="AH101" i="68"/>
  <c r="AB103" i="68"/>
  <c r="AL105" i="68"/>
  <c r="AN107" i="68"/>
  <c r="BN402" i="68"/>
  <c r="AI117" i="68"/>
  <c r="AB143" i="68"/>
  <c r="AH86" i="68"/>
  <c r="AB81" i="68"/>
  <c r="AL100" i="68"/>
  <c r="AN102" i="68"/>
  <c r="AR104" i="68"/>
  <c r="AJ106" i="68"/>
  <c r="BF401" i="68"/>
  <c r="BL404" i="68"/>
  <c r="AF139" i="68"/>
  <c r="W150" i="68"/>
  <c r="BI476" i="68"/>
  <c r="AC251" i="68"/>
  <c r="AA246" i="68"/>
  <c r="BJ458" i="68"/>
  <c r="Z187" i="68"/>
  <c r="BM452" i="68"/>
  <c r="BK450" i="68"/>
  <c r="AQ203" i="68" a="1"/>
  <c r="AQ203" i="68" s="1"/>
  <c r="AM199" i="68"/>
  <c r="BE444" i="68"/>
  <c r="AK276" i="68"/>
  <c r="BK473" i="68"/>
  <c r="AD250" i="68"/>
  <c r="AN246" i="68"/>
  <c r="AC225" i="68"/>
  <c r="Y187" i="68"/>
  <c r="Y207" i="68"/>
  <c r="W205" i="68"/>
  <c r="AC204" i="68"/>
  <c r="BN446" i="68"/>
  <c r="BL444" i="68"/>
  <c r="BN740" i="68"/>
  <c r="BF740" i="68"/>
  <c r="AF767" i="68"/>
  <c r="X767" i="68"/>
  <c r="BI741" i="68"/>
  <c r="AL768" i="68"/>
  <c r="AA768" i="68"/>
  <c r="BL742" i="68"/>
  <c r="AR746" i="68"/>
  <c r="AD746" i="68"/>
  <c r="BO743" i="68"/>
  <c r="BG743" i="68"/>
  <c r="AG769" i="68"/>
  <c r="Y769" i="68"/>
  <c r="BJ744" i="68"/>
  <c r="AN770" i="68"/>
  <c r="AB770" i="68"/>
  <c r="BM745" i="68"/>
  <c r="BE745" i="68"/>
  <c r="AE771" i="68"/>
  <c r="W771" i="68"/>
  <c r="BH746" i="68"/>
  <c r="AI772" i="68"/>
  <c r="Z772" i="68"/>
  <c r="BK747" i="68"/>
  <c r="AQ773" i="68" a="1"/>
  <c r="AQ773" i="68" s="1"/>
  <c r="AC773" i="68"/>
  <c r="BN735" i="68"/>
  <c r="AQ762" i="68" a="1"/>
  <c r="AQ762" i="68" s="1"/>
  <c r="Y766" i="68"/>
  <c r="BJ736" i="68"/>
  <c r="AB763" i="68"/>
  <c r="AH766" i="68"/>
  <c r="BL739" i="68"/>
  <c r="AM764" i="68"/>
  <c r="AF762" i="68"/>
  <c r="BG737" i="68"/>
  <c r="AL763" i="68"/>
  <c r="AJ766" i="68"/>
  <c r="BF739" i="68"/>
  <c r="Y764" i="68"/>
  <c r="BF736" i="68"/>
  <c r="AL762" i="68"/>
  <c r="AJ765" i="68"/>
  <c r="BO736" i="68"/>
  <c r="AG763" i="68"/>
  <c r="AM766" i="68"/>
  <c r="Z761" i="68"/>
  <c r="AD761" i="68"/>
  <c r="W761" i="68"/>
  <c r="AG761" i="68"/>
  <c r="BK479" i="68"/>
  <c r="AD258" i="68"/>
  <c r="X255" i="68"/>
  <c r="AH250" i="68"/>
  <c r="X247" i="68"/>
  <c r="BH461" i="68"/>
  <c r="AK225" i="68"/>
  <c r="Z223" i="68"/>
  <c r="AD262" i="68"/>
  <c r="AJ260" i="68"/>
  <c r="AK257" i="68"/>
  <c r="AH254" i="68"/>
  <c r="AG250" i="68"/>
  <c r="W247" i="68"/>
  <c r="BG461" i="68"/>
  <c r="BE459" i="68"/>
  <c r="Y223" i="68"/>
  <c r="BN483" i="68"/>
  <c r="AM259" i="68"/>
  <c r="AQ256" i="68" a="1"/>
  <c r="AQ256" i="68" s="1"/>
  <c r="W253" i="68"/>
  <c r="AM250" i="68"/>
  <c r="BG464" i="68"/>
  <c r="BE462" i="68"/>
  <c r="AG226" i="68"/>
  <c r="AF224" i="68"/>
  <c r="BH455" i="68"/>
  <c r="BF453" i="68"/>
  <c r="AN760" i="68"/>
  <c r="BG732" i="68"/>
  <c r="BN732" i="68"/>
  <c r="BM732" i="68"/>
  <c r="BL732" i="68"/>
  <c r="AI760" i="68"/>
  <c r="Z760" i="68"/>
  <c r="Y760" i="68"/>
  <c r="AB733" i="68"/>
  <c r="AQ733" i="68" a="1"/>
  <c r="AQ733" i="68" s="1"/>
  <c r="BJ731" i="68"/>
  <c r="BN731" i="68"/>
  <c r="BN510" i="68"/>
  <c r="AG281" i="68"/>
  <c r="AJ293" i="68"/>
  <c r="BG503" i="68"/>
  <c r="BM727" i="68"/>
  <c r="BK722" i="68"/>
  <c r="AA749" i="68"/>
  <c r="BH729" i="68"/>
  <c r="BL723" i="68"/>
  <c r="AR751" i="68"/>
  <c r="Z747" i="68"/>
  <c r="AH756" i="68"/>
  <c r="AB759" i="68"/>
  <c r="BE728" i="68"/>
  <c r="BI722" i="68"/>
  <c r="AG751" i="68"/>
  <c r="AQ759" i="68" a="1"/>
  <c r="AQ759" i="68" s="1"/>
  <c r="Y756" i="68"/>
  <c r="AA754" i="68"/>
  <c r="BF725" i="68"/>
  <c r="AF753" i="68"/>
  <c r="AN747" i="68"/>
  <c r="X757" i="68"/>
  <c r="BI730" i="68"/>
  <c r="BE725" i="68"/>
  <c r="AM753" i="68"/>
  <c r="W749" i="68"/>
  <c r="AE757" i="68"/>
  <c r="BL726" i="68"/>
  <c r="BH727" i="68"/>
  <c r="AL755" i="68"/>
  <c r="AL747" i="68"/>
  <c r="AL754" i="68"/>
  <c r="AA756" i="68"/>
  <c r="BE726" i="68"/>
  <c r="AC755" i="68"/>
  <c r="AC747" i="68"/>
  <c r="AC754" i="68"/>
  <c r="AB754" i="68"/>
  <c r="BL714" i="68"/>
  <c r="BG720" i="68"/>
  <c r="BE715" i="68"/>
  <c r="AQ744" i="68" a="1"/>
  <c r="AQ744" i="68" s="1"/>
  <c r="BF720" i="68"/>
  <c r="BH713" i="68"/>
  <c r="X744" i="68"/>
  <c r="BI718" i="68"/>
  <c r="BG713" i="68"/>
  <c r="W744" i="68"/>
  <c r="BN717" i="68"/>
  <c r="AH748" i="68"/>
  <c r="AB743" i="68"/>
  <c r="BE717" i="68"/>
  <c r="AG748" i="68"/>
  <c r="AA743" i="68"/>
  <c r="BH715" i="68"/>
  <c r="AL745" i="68"/>
  <c r="BI720" i="68"/>
  <c r="BG715" i="68"/>
  <c r="AK745" i="68"/>
  <c r="BN715" i="68"/>
  <c r="X743" i="68"/>
  <c r="Z750" i="68"/>
  <c r="AI750" i="68"/>
  <c r="AK740" i="68"/>
  <c r="AK741" i="68"/>
  <c r="AK742" i="68"/>
  <c r="AH752" i="68"/>
  <c r="Z740" i="68"/>
  <c r="AH742" i="68"/>
  <c r="AM752" i="68"/>
  <c r="X741" i="68"/>
  <c r="AN742" i="68"/>
  <c r="Z741" i="68"/>
  <c r="BN706" i="68"/>
  <c r="BJ700" i="68"/>
  <c r="Z732" i="68"/>
  <c r="AH729" i="68"/>
  <c r="AR726" i="68"/>
  <c r="BG711" i="68"/>
  <c r="BE706" i="68"/>
  <c r="BI700" i="68"/>
  <c r="AQ732" i="68" a="1"/>
  <c r="AQ732" i="68" s="1"/>
  <c r="Y730" i="68"/>
  <c r="AG727" i="68"/>
  <c r="BH712" i="68"/>
  <c r="BL706" i="68"/>
  <c r="BN699" i="68"/>
  <c r="AN732" i="68"/>
  <c r="X730" i="68"/>
  <c r="AF727" i="68"/>
  <c r="BO712" i="68"/>
  <c r="BM707" i="68"/>
  <c r="BK702" i="68"/>
  <c r="W735" i="68"/>
  <c r="AE731" i="68"/>
  <c r="AM728" i="68"/>
  <c r="W726" i="68"/>
  <c r="BH709" i="68"/>
  <c r="BL703" i="68"/>
  <c r="AL734" i="68"/>
  <c r="AL729" i="68"/>
  <c r="AL725" i="68"/>
  <c r="BM708" i="68"/>
  <c r="BK703" i="68"/>
  <c r="AK734" i="68"/>
  <c r="AK729" i="68"/>
  <c r="AK725" i="68"/>
  <c r="BJ707" i="68"/>
  <c r="BF701" i="68"/>
  <c r="AJ731" i="68"/>
  <c r="AJ727" i="68"/>
  <c r="BO710" i="68"/>
  <c r="BM705" i="68"/>
  <c r="BK700" i="68"/>
  <c r="AA731" i="68"/>
  <c r="AA727" i="68"/>
  <c r="AQ735" i="68" a="1"/>
  <c r="AQ735" i="68" s="1"/>
  <c r="AR737" i="68"/>
  <c r="AL738" i="68"/>
  <c r="AF738" i="68"/>
  <c r="AL739" i="68"/>
  <c r="AJ739" i="68"/>
  <c r="AK737" i="68"/>
  <c r="AJ738" i="68"/>
  <c r="AA738" i="68"/>
  <c r="Z737" i="68"/>
  <c r="AN737" i="68"/>
  <c r="BL695" i="68"/>
  <c r="AQ721" i="68" a="1"/>
  <c r="AQ721" i="68" s="1"/>
  <c r="BK695" i="68"/>
  <c r="Y722" i="68"/>
  <c r="BJ695" i="68"/>
  <c r="AF722" i="68"/>
  <c r="BE697" i="68"/>
  <c r="X723" i="68"/>
  <c r="AI722" i="68"/>
  <c r="AN724" i="68"/>
  <c r="AK721" i="68"/>
  <c r="BE698" i="68"/>
  <c r="BM754" i="68"/>
  <c r="AG651" i="68"/>
  <c r="AC650" i="68"/>
  <c r="AI616" i="68"/>
  <c r="BK335" i="68"/>
  <c r="AK596" i="68"/>
  <c r="BG305" i="68"/>
  <c r="BE308" i="68"/>
  <c r="BN310" i="68"/>
  <c r="AD591" i="68"/>
  <c r="AF612" i="68"/>
  <c r="AD38" i="68"/>
  <c r="W571" i="68"/>
  <c r="BL296" i="68"/>
  <c r="AB591" i="68"/>
  <c r="AL56" i="68"/>
  <c r="AA578" i="68"/>
  <c r="AQ583" i="68" a="1"/>
  <c r="AQ583" i="68" s="1"/>
  <c r="BI308" i="68"/>
  <c r="AL55" i="68"/>
  <c r="BK292" i="68"/>
  <c r="X569" i="68"/>
  <c r="AI543" i="68"/>
  <c r="BF266" i="68"/>
  <c r="AD559" i="68"/>
  <c r="BK277" i="68"/>
  <c r="AI585" i="68"/>
  <c r="BE268" i="68"/>
  <c r="BM273" i="68"/>
  <c r="BH277" i="68"/>
  <c r="BO261" i="68"/>
  <c r="AM505" i="68"/>
  <c r="W511" i="68"/>
  <c r="AF544" i="68"/>
  <c r="BK238" i="68"/>
  <c r="BF280" i="68"/>
  <c r="AI555" i="68"/>
  <c r="Y535" i="68"/>
  <c r="AJ511" i="68"/>
  <c r="AR527" i="68"/>
  <c r="Z529" i="68"/>
  <c r="BE223" i="68"/>
  <c r="AF540" i="68"/>
  <c r="X534" i="68"/>
  <c r="BK234" i="68"/>
  <c r="AI509" i="68"/>
  <c r="BO259" i="68"/>
  <c r="BG251" i="68"/>
  <c r="W485" i="68"/>
  <c r="AE498" i="68"/>
  <c r="AM484" i="68"/>
  <c r="BG222" i="68"/>
  <c r="BF243" i="68"/>
  <c r="X485" i="68"/>
  <c r="Z487" i="68"/>
  <c r="BO201" i="68"/>
  <c r="AD495" i="68"/>
  <c r="AF498" i="68"/>
  <c r="AH497" i="68"/>
  <c r="AB499" i="68"/>
  <c r="AL483" i="68"/>
  <c r="AN484" i="68"/>
  <c r="AR504" i="68"/>
  <c r="AJ508" i="68"/>
  <c r="BF220" i="68"/>
  <c r="BJ222" i="68"/>
  <c r="BJ226" i="68"/>
  <c r="AQ520" i="68" a="1"/>
  <c r="AQ520" i="68" s="1"/>
  <c r="BE241" i="68"/>
  <c r="BI245" i="68"/>
  <c r="BJ195" i="68"/>
  <c r="BL197" i="68"/>
  <c r="BN199" i="68"/>
  <c r="AC493" i="68"/>
  <c r="W495" i="68"/>
  <c r="Y498" i="68"/>
  <c r="AA497" i="68"/>
  <c r="AK499" i="68"/>
  <c r="AE483" i="68"/>
  <c r="AG484" i="68"/>
  <c r="AI504" i="68"/>
  <c r="BE218" i="68"/>
  <c r="AM513" i="68"/>
  <c r="AQ488" i="68" a="1"/>
  <c r="AQ488" i="68" s="1"/>
  <c r="AL509" i="68"/>
  <c r="Y521" i="68"/>
  <c r="BG239" i="68"/>
  <c r="BK243" i="68"/>
  <c r="W553" i="68"/>
  <c r="AF551" i="68"/>
  <c r="AN472" i="68"/>
  <c r="AR485" i="68"/>
  <c r="AJ487" i="68"/>
  <c r="BF202" i="68"/>
  <c r="BH204" i="68"/>
  <c r="BJ206" i="68"/>
  <c r="BL208" i="68"/>
  <c r="BN210" i="68"/>
  <c r="AC502" i="68"/>
  <c r="W501" i="68"/>
  <c r="Y506" i="68"/>
  <c r="AA512" i="68"/>
  <c r="AK514" i="68"/>
  <c r="BO223" i="68"/>
  <c r="Z518" i="68"/>
  <c r="BH236" i="68"/>
  <c r="BH240" i="68"/>
  <c r="AN505" i="68"/>
  <c r="AH544" i="68"/>
  <c r="BG285" i="68"/>
  <c r="AN486" i="68"/>
  <c r="AR490" i="68"/>
  <c r="AJ494" i="68"/>
  <c r="BF205" i="68"/>
  <c r="BH207" i="68"/>
  <c r="BJ209" i="68"/>
  <c r="BL211" i="68"/>
  <c r="BN213" i="68"/>
  <c r="AC504" i="68"/>
  <c r="W508" i="68"/>
  <c r="Y513" i="68"/>
  <c r="AA488" i="68"/>
  <c r="BE230" i="68"/>
  <c r="BG235" i="68"/>
  <c r="BK239" i="68"/>
  <c r="BO243" i="68"/>
  <c r="AN541" i="68"/>
  <c r="BE195" i="68"/>
  <c r="AM482" i="68"/>
  <c r="AQ486" i="68" a="1"/>
  <c r="AQ486" i="68" s="1"/>
  <c r="BK201" i="68"/>
  <c r="BM203" i="68"/>
  <c r="BG205" i="68"/>
  <c r="BI207" i="68"/>
  <c r="X499" i="68"/>
  <c r="Z483" i="68"/>
  <c r="BO213" i="68"/>
  <c r="AD504" i="68"/>
  <c r="AF508" i="68"/>
  <c r="AH513" i="68"/>
  <c r="AB488" i="68"/>
  <c r="BE229" i="68"/>
  <c r="BI233" i="68"/>
  <c r="BM237" i="68"/>
  <c r="AQ532" i="68" a="1"/>
  <c r="AQ532" i="68" s="1"/>
  <c r="AJ536" i="68"/>
  <c r="AI472" i="68"/>
  <c r="BE198" i="68"/>
  <c r="AM487" i="68"/>
  <c r="AQ493" i="68" a="1"/>
  <c r="AQ493" i="68" s="1"/>
  <c r="BK204" i="68"/>
  <c r="BM206" i="68"/>
  <c r="BG208" i="68"/>
  <c r="BI210" i="68"/>
  <c r="X502" i="68"/>
  <c r="Z501" i="68"/>
  <c r="BO216" i="68"/>
  <c r="AD512" i="68"/>
  <c r="AF514" i="68"/>
  <c r="Y507" i="68"/>
  <c r="AH518" i="68"/>
  <c r="AH521" i="68"/>
  <c r="AM529" i="68"/>
  <c r="BE254" i="68"/>
  <c r="AG774" i="68"/>
  <c r="AL774" i="68"/>
  <c r="AQ774" i="68" a="1"/>
  <c r="AQ774" i="68" s="1"/>
  <c r="X273" i="68"/>
  <c r="BI475" i="68"/>
  <c r="BN467" i="68"/>
  <c r="AD246" i="68"/>
  <c r="BL458" i="68"/>
  <c r="BI454" i="68"/>
  <c r="W206" i="68"/>
  <c r="X204" i="68"/>
  <c r="AK199" i="68"/>
  <c r="AH198" i="68"/>
  <c r="AE181" i="68"/>
  <c r="X275" i="68"/>
  <c r="AM252" i="68"/>
  <c r="AA274" i="68"/>
  <c r="AK253" i="68"/>
  <c r="AL245" i="68"/>
  <c r="AJ223" i="68"/>
  <c r="AL221" i="68"/>
  <c r="BE451" i="68"/>
  <c r="AF204" i="68"/>
  <c r="AI199" i="68"/>
  <c r="BJ443" i="68"/>
  <c r="BM441" i="68"/>
  <c r="AB264" i="68"/>
  <c r="AL256" i="68"/>
  <c r="W250" i="68"/>
  <c r="Y226" i="68"/>
  <c r="AJ187" i="68"/>
  <c r="AN206" i="68"/>
  <c r="AQ204" i="68" a="1"/>
  <c r="AQ204" i="68" s="1"/>
  <c r="AK258" i="68"/>
  <c r="AA252" i="68"/>
  <c r="BH463" i="68"/>
  <c r="AM225" i="68"/>
  <c r="AD187" i="68"/>
  <c r="BK451" i="68"/>
  <c r="Z204" i="68"/>
  <c r="AC199" i="68"/>
  <c r="BN443" i="68"/>
  <c r="BI441" i="68"/>
  <c r="AE253" i="68"/>
  <c r="AQ225" i="68" a="1"/>
  <c r="AQ225" i="68" s="1"/>
  <c r="AH206" i="68"/>
  <c r="AI203" i="68"/>
  <c r="AN184" i="68"/>
  <c r="BK440" i="68"/>
  <c r="AI178" i="68"/>
  <c r="AG176" i="68"/>
  <c r="AE174" i="68"/>
  <c r="AK171" i="68"/>
  <c r="BH478" i="68"/>
  <c r="AB248" i="68"/>
  <c r="AQ221" i="68" a="1"/>
  <c r="AQ221" i="68" s="1"/>
  <c r="AD202" i="68"/>
  <c r="Z199" i="68"/>
  <c r="AA197" i="68"/>
  <c r="BG439" i="68"/>
  <c r="BM437" i="68"/>
  <c r="BK435" i="68"/>
  <c r="AQ173" i="68" a="1"/>
  <c r="AQ173" i="68" s="1"/>
  <c r="AM170" i="68"/>
  <c r="BI471" i="68"/>
  <c r="AH225" i="68"/>
  <c r="BF451" i="68"/>
  <c r="AM200" i="68"/>
  <c r="AB198" i="68"/>
  <c r="AK180" i="68"/>
  <c r="AG178" i="68"/>
  <c r="AE176" i="68"/>
  <c r="AK174" i="68"/>
  <c r="AA171" i="68"/>
  <c r="BN465" i="68"/>
  <c r="AA222" i="68"/>
  <c r="X202" i="68"/>
  <c r="AF184" i="68"/>
  <c r="AI181" i="68"/>
  <c r="BH438" i="68"/>
  <c r="BF436" i="68"/>
  <c r="AJ174" i="68"/>
  <c r="AR171" i="68"/>
  <c r="BG474" i="68"/>
  <c r="BL461" i="68"/>
  <c r="AB221" i="68"/>
  <c r="BO448" i="68"/>
  <c r="Z184" i="68"/>
  <c r="BJ439" i="68"/>
  <c r="BH437" i="68"/>
  <c r="BF435" i="68"/>
  <c r="AJ173" i="68"/>
  <c r="AR170" i="68"/>
  <c r="BG456" i="68"/>
  <c r="BF441" i="68"/>
  <c r="AB176" i="68"/>
  <c r="AI169" i="68"/>
  <c r="AG166" i="68"/>
  <c r="AE165" i="68"/>
  <c r="AK153" i="68"/>
  <c r="AA151" i="68"/>
  <c r="Y149" i="68"/>
  <c r="W147" i="68"/>
  <c r="AL187" i="68"/>
  <c r="BO440" i="68"/>
  <c r="AQ171" i="68" a="1"/>
  <c r="AQ171" i="68" s="1"/>
  <c r="AK167" i="68"/>
  <c r="AA168" i="68"/>
  <c r="Y154" i="68"/>
  <c r="W152" i="68"/>
  <c r="AC150" i="68"/>
  <c r="BN418" i="68"/>
  <c r="AG187" i="68"/>
  <c r="BM440" i="68"/>
  <c r="BN430" i="68"/>
  <c r="BG428" i="68"/>
  <c r="BM426" i="68"/>
  <c r="BK424" i="68"/>
  <c r="AQ151" i="68" a="1"/>
  <c r="AQ151" i="68" s="1"/>
  <c r="AM149" i="68"/>
  <c r="BE418" i="68"/>
  <c r="AJ244" i="68"/>
  <c r="AQ184" i="68" a="1"/>
  <c r="AQ184" i="68" s="1"/>
  <c r="AQ177" i="68" a="1"/>
  <c r="AQ177" i="68" s="1"/>
  <c r="AG170" i="68"/>
  <c r="BN428" i="68"/>
  <c r="BL426" i="68"/>
  <c r="BJ424" i="68"/>
  <c r="BH422" i="68"/>
  <c r="BF420" i="68"/>
  <c r="BO495" i="68"/>
  <c r="AK223" i="68"/>
  <c r="W197" i="68"/>
  <c r="BO435" i="68"/>
  <c r="AB170" i="68"/>
  <c r="BN461" i="68"/>
  <c r="BN445" i="68"/>
  <c r="BL438" i="68"/>
  <c r="BJ434" i="68"/>
  <c r="AK169" i="68"/>
  <c r="AA166" i="68"/>
  <c r="Y165" i="68"/>
  <c r="W153" i="68"/>
  <c r="AC151" i="68"/>
  <c r="BN419" i="68"/>
  <c r="AR167" i="68"/>
  <c r="BJ421" i="68"/>
  <c r="BH417" i="68"/>
  <c r="BF415" i="68"/>
  <c r="AJ142" i="68"/>
  <c r="AR140" i="68"/>
  <c r="BG409" i="68"/>
  <c r="BM407" i="68"/>
  <c r="BK405" i="68"/>
  <c r="AQ114" i="68" a="1"/>
  <c r="AQ114" i="68" s="1"/>
  <c r="BN438" i="68"/>
  <c r="AQ167" i="68" a="1"/>
  <c r="AQ167" i="68" s="1"/>
  <c r="AG152" i="68"/>
  <c r="AF148" i="68"/>
  <c r="AR145" i="68"/>
  <c r="AN143" i="68"/>
  <c r="AL141" i="68"/>
  <c r="AB139" i="68"/>
  <c r="Y126" i="68"/>
  <c r="W117" i="68"/>
  <c r="AC115" i="68"/>
  <c r="BH445" i="68"/>
  <c r="BG435" i="68"/>
  <c r="AM168" i="68"/>
  <c r="BG422" i="68"/>
  <c r="BH418" i="68"/>
  <c r="AG145" i="68"/>
  <c r="AE143" i="68"/>
  <c r="AK141" i="68"/>
  <c r="AA139" i="68"/>
  <c r="X126" i="68"/>
  <c r="BM428" i="68"/>
  <c r="BH424" i="68"/>
  <c r="AB149" i="68"/>
  <c r="BH416" i="68"/>
  <c r="BF414" i="68"/>
  <c r="AJ141" i="68"/>
  <c r="AR139" i="68"/>
  <c r="AM126" i="68"/>
  <c r="BE406" i="68"/>
  <c r="AE260" i="68"/>
  <c r="AF171" i="68"/>
  <c r="BJ426" i="68"/>
  <c r="Y150" i="68"/>
  <c r="BG416" i="68"/>
  <c r="BM414" i="68"/>
  <c r="BK412" i="68"/>
  <c r="AQ139" i="68" a="1"/>
  <c r="AQ139" i="68" s="1"/>
  <c r="AL126" i="68"/>
  <c r="AB117" i="68"/>
  <c r="AH115" i="68"/>
  <c r="AD178" i="68"/>
  <c r="Z167" i="68"/>
  <c r="X153" i="68"/>
  <c r="BK417" i="68"/>
  <c r="BH415" i="68"/>
  <c r="BF413" i="68"/>
  <c r="AJ140" i="68"/>
  <c r="AQ127" i="68" a="1"/>
  <c r="AQ127" i="68" s="1"/>
  <c r="AM118" i="68"/>
  <c r="BE405" i="68"/>
  <c r="BL389" i="68"/>
  <c r="BN391" i="68"/>
  <c r="AC101" i="68"/>
  <c r="W103" i="68"/>
  <c r="Y105" i="68"/>
  <c r="AA107" i="68"/>
  <c r="AM113" i="68"/>
  <c r="AI126" i="68"/>
  <c r="Y144" i="68"/>
  <c r="BO413" i="68"/>
  <c r="W169" i="68"/>
  <c r="BN389" i="68"/>
  <c r="AC660" i="68"/>
  <c r="W101" i="68"/>
  <c r="Y103" i="68"/>
  <c r="AA105" i="68"/>
  <c r="AK107" i="68"/>
  <c r="AE113" i="68"/>
  <c r="AA117" i="68"/>
  <c r="AG144" i="68"/>
  <c r="AD169" i="68"/>
  <c r="BL390" i="68"/>
  <c r="BN392" i="68"/>
  <c r="AC102" i="68"/>
  <c r="W104" i="68"/>
  <c r="Y106" i="68"/>
  <c r="AA108" i="68"/>
  <c r="AL114" i="68"/>
  <c r="BN407" i="68"/>
  <c r="AM144" i="68"/>
  <c r="Y171" i="68"/>
  <c r="AK80" i="68"/>
  <c r="AE660" i="68"/>
  <c r="AG101" i="68"/>
  <c r="AI103" i="68"/>
  <c r="BE398" i="68"/>
  <c r="AM107" i="68"/>
  <c r="BM402" i="68"/>
  <c r="AG117" i="68"/>
  <c r="BJ412" i="68"/>
  <c r="X168" i="68"/>
  <c r="AL80" i="68"/>
  <c r="AN660" i="68"/>
  <c r="AR101" i="68"/>
  <c r="AJ103" i="68"/>
  <c r="BF398" i="68"/>
  <c r="BH400" i="68"/>
  <c r="AC114" i="68"/>
  <c r="BN406" i="68"/>
  <c r="AD145" i="68"/>
  <c r="AR86" i="68"/>
  <c r="AJ81" i="68"/>
  <c r="BF393" i="68"/>
  <c r="BH395" i="68"/>
  <c r="BJ397" i="68"/>
  <c r="BL399" i="68"/>
  <c r="BN401" i="68"/>
  <c r="AJ116" i="68"/>
  <c r="BE411" i="68"/>
  <c r="AL151" i="68"/>
  <c r="AA259" i="68"/>
  <c r="BI467" i="68"/>
  <c r="BH462" i="68"/>
  <c r="AM224" i="68"/>
  <c r="BL454" i="68"/>
  <c r="BE452" i="68"/>
  <c r="AI202" i="68"/>
  <c r="AG203" i="68"/>
  <c r="AE199" i="68"/>
  <c r="AK184" i="68"/>
  <c r="BN479" i="68"/>
  <c r="AD256" i="68"/>
  <c r="BM466" i="68"/>
  <c r="Z246" i="68"/>
  <c r="BH458" i="68"/>
  <c r="BJ454" i="68"/>
  <c r="BL452" i="68"/>
  <c r="BJ450" i="68"/>
  <c r="BH448" i="68"/>
  <c r="BF446" i="68"/>
  <c r="AJ184" i="68"/>
  <c r="BM740" i="68"/>
  <c r="BE740" i="68"/>
  <c r="AE767" i="68"/>
  <c r="W767" i="68"/>
  <c r="BH741" i="68"/>
  <c r="AI768" i="68"/>
  <c r="Z768" i="68"/>
  <c r="BK742" i="68"/>
  <c r="AQ746" i="68" a="1"/>
  <c r="AQ746" i="68" s="1"/>
  <c r="AC746" i="68"/>
  <c r="BN743" i="68"/>
  <c r="BF743" i="68"/>
  <c r="AF769" i="68"/>
  <c r="X769" i="68"/>
  <c r="BI744" i="68"/>
  <c r="AL770" i="68"/>
  <c r="AA770" i="68"/>
  <c r="BL745" i="68"/>
  <c r="AR771" i="68"/>
  <c r="AD771" i="68"/>
  <c r="BO746" i="68"/>
  <c r="BG746" i="68"/>
  <c r="AG772" i="68"/>
  <c r="Y772" i="68"/>
  <c r="BJ747" i="68"/>
  <c r="AN773" i="68"/>
  <c r="AB773" i="68"/>
  <c r="BI736" i="68"/>
  <c r="AA763" i="68"/>
  <c r="AG766" i="68"/>
  <c r="BM737" i="68"/>
  <c r="AJ763" i="68"/>
  <c r="AR766" i="68"/>
  <c r="BE735" i="68"/>
  <c r="Y765" i="68"/>
  <c r="AN762" i="68"/>
  <c r="BO737" i="68"/>
  <c r="X764" i="68"/>
  <c r="BK737" i="68"/>
  <c r="BN739" i="68"/>
  <c r="AG764" i="68"/>
  <c r="BN736" i="68"/>
  <c r="X763" i="68"/>
  <c r="AD766" i="68"/>
  <c r="BJ737" i="68"/>
  <c r="AQ763" i="68" a="1"/>
  <c r="AQ763" i="68" s="1"/>
  <c r="BM735" i="68"/>
  <c r="AH761" i="68"/>
  <c r="AL761" i="68"/>
  <c r="AE761" i="68"/>
  <c r="AE269" i="68"/>
  <c r="AJ274" i="68"/>
  <c r="BL474" i="68"/>
  <c r="BG471" i="68"/>
  <c r="BG466" i="68"/>
  <c r="BJ463" i="68"/>
  <c r="AM244" i="68"/>
  <c r="AB225" i="68"/>
  <c r="BM456" i="68"/>
  <c r="BH481" i="68"/>
  <c r="AR201" i="68"/>
  <c r="W257" i="68"/>
  <c r="AB253" i="68"/>
  <c r="AF249" i="68"/>
  <c r="BI463" i="68"/>
  <c r="AL244" i="68"/>
  <c r="AJ225" i="68"/>
  <c r="BL456" i="68"/>
  <c r="W276" i="68"/>
  <c r="X259" i="68"/>
  <c r="Z256" i="68"/>
  <c r="BG469" i="68"/>
  <c r="AA250" i="68"/>
  <c r="AL247" i="68"/>
  <c r="AJ245" i="68"/>
  <c r="X226" i="68"/>
  <c r="W224" i="68"/>
  <c r="AN187" i="68"/>
  <c r="AL270" i="68"/>
  <c r="AF760" i="68"/>
  <c r="AM760" i="68"/>
  <c r="BF732" i="68"/>
  <c r="BE732" i="68"/>
  <c r="AJ760" i="68"/>
  <c r="AA760" i="68"/>
  <c r="AR758" i="68"/>
  <c r="AQ758" i="68" a="1"/>
  <c r="AQ758" i="68" s="1"/>
  <c r="AI733" i="68"/>
  <c r="Y733" i="68"/>
  <c r="BI731" i="68"/>
  <c r="BO731" i="68"/>
  <c r="AA301" i="68"/>
  <c r="BJ486" i="68"/>
  <c r="BN504" i="68"/>
  <c r="AN295" i="68"/>
  <c r="BE727" i="68"/>
  <c r="AI755" i="68"/>
  <c r="AI747" i="68"/>
  <c r="BN728" i="68"/>
  <c r="BJ722" i="68"/>
  <c r="AH751" i="68"/>
  <c r="AR759" i="68"/>
  <c r="Z756" i="68"/>
  <c r="AJ757" i="68"/>
  <c r="BK727" i="68"/>
  <c r="AQ755" i="68" a="1"/>
  <c r="AQ755" i="68" s="1"/>
  <c r="Y751" i="68"/>
  <c r="AG759" i="68"/>
  <c r="AQ754" i="68" a="1"/>
  <c r="AQ754" i="68" s="1"/>
  <c r="BJ730" i="68"/>
  <c r="BL724" i="68"/>
  <c r="X753" i="68"/>
  <c r="AF747" i="68"/>
  <c r="AN756" i="68"/>
  <c r="BM729" i="68"/>
  <c r="BK724" i="68"/>
  <c r="AE753" i="68"/>
  <c r="AM747" i="68"/>
  <c r="W757" i="68"/>
  <c r="AJ753" i="68"/>
  <c r="BN726" i="68"/>
  <c r="AD755" i="68"/>
  <c r="AD747" i="68"/>
  <c r="AD754" i="68"/>
  <c r="BO730" i="68"/>
  <c r="BK725" i="68"/>
  <c r="AK753" i="68"/>
  <c r="AK759" i="68"/>
  <c r="BF730" i="68"/>
  <c r="AI754" i="68"/>
  <c r="BJ713" i="68"/>
  <c r="BM719" i="68"/>
  <c r="BK714" i="68"/>
  <c r="AG744" i="68"/>
  <c r="BL719" i="68"/>
  <c r="AJ748" i="68"/>
  <c r="AL743" i="68"/>
  <c r="BO717" i="68"/>
  <c r="AI748" i="68"/>
  <c r="AK743" i="68"/>
  <c r="BF717" i="68"/>
  <c r="Z748" i="68"/>
  <c r="BM721" i="68"/>
  <c r="BK716" i="68"/>
  <c r="Y748" i="68"/>
  <c r="BL721" i="68"/>
  <c r="BN714" i="68"/>
  <c r="AD745" i="68"/>
  <c r="BO719" i="68"/>
  <c r="BM714" i="68"/>
  <c r="AC745" i="68"/>
  <c r="BF715" i="68"/>
  <c r="AR750" i="68"/>
  <c r="AE750" i="68"/>
  <c r="AK752" i="68"/>
  <c r="AC740" i="68"/>
  <c r="AC741" i="68"/>
  <c r="AC742" i="68"/>
  <c r="Z752" i="68"/>
  <c r="AG752" i="68"/>
  <c r="Z742" i="68"/>
  <c r="AE752" i="68"/>
  <c r="AM740" i="68"/>
  <c r="AF742" i="68"/>
  <c r="BJ712" i="68"/>
  <c r="BF706" i="68"/>
  <c r="BH699" i="68"/>
  <c r="AR731" i="68"/>
  <c r="Z729" i="68"/>
  <c r="AH726" i="68"/>
  <c r="BM710" i="68"/>
  <c r="BK705" i="68"/>
  <c r="BO699" i="68"/>
  <c r="AG732" i="68"/>
  <c r="AQ729" i="68" a="1"/>
  <c r="AQ729" i="68" s="1"/>
  <c r="Y727" i="68"/>
  <c r="BN711" i="68"/>
  <c r="BJ705" i="68"/>
  <c r="BF699" i="68"/>
  <c r="AF732" i="68"/>
  <c r="AN729" i="68"/>
  <c r="X727" i="68"/>
  <c r="BG712" i="68"/>
  <c r="BE707" i="68"/>
  <c r="BI701" i="68"/>
  <c r="AM734" i="68"/>
  <c r="W731" i="68"/>
  <c r="AE728" i="68"/>
  <c r="AM725" i="68"/>
  <c r="BN708" i="68"/>
  <c r="BJ702" i="68"/>
  <c r="AD734" i="68"/>
  <c r="AD729" i="68"/>
  <c r="AD725" i="68"/>
  <c r="BE708" i="68"/>
  <c r="BI702" i="68"/>
  <c r="AC734" i="68"/>
  <c r="AC729" i="68"/>
  <c r="AC725" i="68"/>
  <c r="BH706" i="68"/>
  <c r="BL700" i="68"/>
  <c r="AB731" i="68"/>
  <c r="AB727" i="68"/>
  <c r="BG710" i="68"/>
  <c r="BE705" i="68"/>
  <c r="BI699" i="68"/>
  <c r="AI730" i="68"/>
  <c r="AI726" i="68"/>
  <c r="AA739" i="68"/>
  <c r="AF735" i="68"/>
  <c r="AG737" i="68"/>
  <c r="X736" i="68"/>
  <c r="W738" i="68"/>
  <c r="AM737" i="68"/>
  <c r="Z736" i="68"/>
  <c r="AQ737" i="68" a="1"/>
  <c r="AQ737" i="68" s="1"/>
  <c r="AH736" i="68"/>
  <c r="AN739" i="68"/>
  <c r="AK736" i="68"/>
  <c r="AJ724" i="68"/>
  <c r="AG721" i="68"/>
  <c r="AI724" i="68"/>
  <c r="AN721" i="68"/>
  <c r="AR724" i="68"/>
  <c r="X722" i="68"/>
  <c r="BK696" i="68"/>
  <c r="AM722" i="68"/>
  <c r="AR721" i="68"/>
  <c r="AF724" i="68"/>
  <c r="AC721" i="68"/>
  <c r="BK697" i="68"/>
  <c r="AD659" i="68"/>
  <c r="AG656" i="68"/>
  <c r="AN634" i="68"/>
  <c r="BK347" i="68"/>
  <c r="AQ611" i="68" a="1"/>
  <c r="AQ611" i="68" s="1"/>
  <c r="AC580" i="68"/>
  <c r="BM303" i="68"/>
  <c r="AI589" i="68"/>
  <c r="BL308" i="68"/>
  <c r="BO312" i="68"/>
  <c r="AM594" i="68"/>
  <c r="BO301" i="68"/>
  <c r="AC575" i="68"/>
  <c r="BJ294" i="68"/>
  <c r="W589" i="68"/>
  <c r="AB54" i="68"/>
  <c r="Y577" i="68"/>
  <c r="AM579" i="68"/>
  <c r="BL300" i="68"/>
  <c r="AB574" i="68"/>
  <c r="AQ571" i="68" a="1"/>
  <c r="AQ571" i="68" s="1"/>
  <c r="BI276" i="68"/>
  <c r="Y561" i="68"/>
  <c r="AJ554" i="68"/>
  <c r="BO268" i="68"/>
  <c r="AQ565" i="68" a="1"/>
  <c r="AQ565" i="68" s="1"/>
  <c r="AA576" i="68"/>
  <c r="AI556" i="68"/>
  <c r="BK271" i="68"/>
  <c r="BF275" i="68"/>
  <c r="Z549" i="68"/>
  <c r="BE243" i="68"/>
  <c r="AC510" i="68"/>
  <c r="AD541" i="68"/>
  <c r="AQ523" i="68" a="1"/>
  <c r="AQ523" i="68" s="1"/>
  <c r="AC551" i="68"/>
  <c r="AM549" i="68"/>
  <c r="W525" i="68"/>
  <c r="AR510" i="68"/>
  <c r="AN542" i="68"/>
  <c r="X524" i="68"/>
  <c r="AE567" i="68"/>
  <c r="AL536" i="68"/>
  <c r="AD530" i="68"/>
  <c r="BI232" i="68"/>
  <c r="AQ492" i="68" a="1"/>
  <c r="AQ492" i="68" s="1"/>
  <c r="AH547" i="68"/>
  <c r="Z531" i="68"/>
  <c r="BL199" i="68"/>
  <c r="Y497" i="68"/>
  <c r="AG504" i="68"/>
  <c r="AG509" i="68"/>
  <c r="AH528" i="68"/>
  <c r="AF485" i="68"/>
  <c r="AH487" i="68"/>
  <c r="AB493" i="68"/>
  <c r="AL495" i="68"/>
  <c r="AN498" i="68"/>
  <c r="AR497" i="68"/>
  <c r="AJ499" i="68"/>
  <c r="BF212" i="68"/>
  <c r="BH214" i="68"/>
  <c r="BJ216" i="68"/>
  <c r="BL218" i="68"/>
  <c r="BN220" i="68"/>
  <c r="AE515" i="68"/>
  <c r="AI510" i="68"/>
  <c r="AR521" i="68"/>
  <c r="AD532" i="68"/>
  <c r="AK535" i="68"/>
  <c r="W472" i="68"/>
  <c r="Y485" i="68"/>
  <c r="AA487" i="68"/>
  <c r="AK493" i="68"/>
  <c r="AE495" i="68"/>
  <c r="AG498" i="68"/>
  <c r="AI497" i="68"/>
  <c r="BE210" i="68"/>
  <c r="AM483" i="68"/>
  <c r="AQ484" i="68" a="1"/>
  <c r="AQ484" i="68" s="1"/>
  <c r="BK216" i="68"/>
  <c r="BM218" i="68"/>
  <c r="BG220" i="68"/>
  <c r="BM222" i="68"/>
  <c r="BN226" i="68"/>
  <c r="W522" i="68"/>
  <c r="AB529" i="68"/>
  <c r="AF525" i="68"/>
  <c r="X541" i="68"/>
  <c r="BO269" i="68"/>
  <c r="BH196" i="68"/>
  <c r="BJ198" i="68"/>
  <c r="BL200" i="68"/>
  <c r="BN202" i="68"/>
  <c r="AC496" i="68"/>
  <c r="W489" i="68"/>
  <c r="Y491" i="68"/>
  <c r="AA500" i="68"/>
  <c r="AK502" i="68"/>
  <c r="AE501" i="68"/>
  <c r="AG506" i="68"/>
  <c r="AI512" i="68"/>
  <c r="BE221" i="68"/>
  <c r="AJ492" i="68"/>
  <c r="W517" i="68"/>
  <c r="AF503" i="68"/>
  <c r="AG530" i="68"/>
  <c r="AR535" i="68"/>
  <c r="AE527" i="68"/>
  <c r="BF197" i="68"/>
  <c r="BH199" i="68"/>
  <c r="BJ201" i="68"/>
  <c r="BL203" i="68"/>
  <c r="BN205" i="68"/>
  <c r="AC497" i="68"/>
  <c r="W499" i="68"/>
  <c r="Y483" i="68"/>
  <c r="AA484" i="68"/>
  <c r="AK504" i="68"/>
  <c r="AE508" i="68"/>
  <c r="AG513" i="68"/>
  <c r="AI488" i="68"/>
  <c r="Z517" i="68"/>
  <c r="AB523" i="68"/>
  <c r="AF529" i="68"/>
  <c r="AJ525" i="68"/>
  <c r="AR544" i="68"/>
  <c r="BM195" i="68"/>
  <c r="BG197" i="68"/>
  <c r="BI199" i="68"/>
  <c r="X493" i="68"/>
  <c r="Z495" i="68"/>
  <c r="BO205" i="68"/>
  <c r="AD497" i="68"/>
  <c r="AF499" i="68"/>
  <c r="AH483" i="68"/>
  <c r="AB484" i="68"/>
  <c r="AL504" i="68"/>
  <c r="AN508" i="68"/>
  <c r="AR513" i="68"/>
  <c r="AJ488" i="68"/>
  <c r="AD518" i="68"/>
  <c r="AG521" i="68"/>
  <c r="AL524" i="68"/>
  <c r="AM534" i="68"/>
  <c r="AQ531" i="68" a="1"/>
  <c r="AQ531" i="68" s="1"/>
  <c r="BK196" i="68"/>
  <c r="BM198" i="68"/>
  <c r="BG200" i="68"/>
  <c r="BI202" i="68"/>
  <c r="X496" i="68"/>
  <c r="Z489" i="68"/>
  <c r="BO208" i="68"/>
  <c r="AD500" i="68"/>
  <c r="AF502" i="68"/>
  <c r="AH501" i="68"/>
  <c r="AB506" i="68"/>
  <c r="AL512" i="68"/>
  <c r="AN514" i="68"/>
  <c r="Z509" i="68"/>
  <c r="BJ230" i="68"/>
  <c r="BJ234" i="68"/>
  <c r="AQ530" i="68" a="1"/>
  <c r="AQ530" i="68" s="1"/>
  <c r="BF259" i="68"/>
  <c r="BF748" i="68"/>
  <c r="BH748" i="68"/>
  <c r="BK748" i="68"/>
  <c r="BJ489" i="68"/>
  <c r="AG258" i="68"/>
  <c r="AC250" i="68"/>
  <c r="Y245" i="68"/>
  <c r="AG224" i="68"/>
  <c r="AN221" i="68"/>
  <c r="BI451" i="68"/>
  <c r="BK448" i="68"/>
  <c r="AA199" i="68"/>
  <c r="Y198" i="68"/>
  <c r="W181" i="68"/>
  <c r="AQ274" i="68" a="1"/>
  <c r="AQ274" i="68" s="1"/>
  <c r="BM468" i="68"/>
  <c r="AN260" i="68"/>
  <c r="BO469" i="68"/>
  <c r="AA244" i="68"/>
  <c r="BN456" i="68"/>
  <c r="Z221" i="68"/>
  <c r="AI205" i="68"/>
  <c r="BG448" i="68"/>
  <c r="Y199" i="68"/>
  <c r="AQ198" i="68" a="1"/>
  <c r="AQ198" i="68" s="1"/>
  <c r="BE441" i="68"/>
  <c r="BF484" i="68"/>
  <c r="AL254" i="68"/>
  <c r="AQ249" i="68" a="1"/>
  <c r="AQ249" i="68" s="1"/>
  <c r="Z225" i="68"/>
  <c r="BF454" i="68"/>
  <c r="AD206" i="68"/>
  <c r="AE204" i="68"/>
  <c r="Y256" i="68"/>
  <c r="AL250" i="68"/>
  <c r="AH246" i="68"/>
  <c r="AN224" i="68"/>
  <c r="BN454" i="68"/>
  <c r="AQ205" i="68" a="1"/>
  <c r="AQ205" i="68" s="1"/>
  <c r="BM448" i="68"/>
  <c r="BO445" i="68"/>
  <c r="BE443" i="68"/>
  <c r="AQ181" i="68" a="1"/>
  <c r="AQ181" i="68" s="1"/>
  <c r="AH252" i="68"/>
  <c r="BO457" i="68"/>
  <c r="BL451" i="68"/>
  <c r="BO447" i="68"/>
  <c r="AD198" i="68"/>
  <c r="AM180" i="68"/>
  <c r="AA178" i="68"/>
  <c r="Y176" i="68"/>
  <c r="W174" i="68"/>
  <c r="AC171" i="68"/>
  <c r="BJ477" i="68"/>
  <c r="AK247" i="68"/>
  <c r="BM453" i="68"/>
  <c r="BG449" i="68"/>
  <c r="BF445" i="68"/>
  <c r="BK441" i="68"/>
  <c r="AM179" i="68"/>
  <c r="BE437" i="68"/>
  <c r="AI175" i="68"/>
  <c r="AG173" i="68"/>
  <c r="AE170" i="68"/>
  <c r="BM470" i="68"/>
  <c r="AR224" i="68"/>
  <c r="AB205" i="68"/>
  <c r="AR199" i="68"/>
  <c r="BI442" i="68"/>
  <c r="AA180" i="68"/>
  <c r="Y178" i="68"/>
  <c r="W176" i="68"/>
  <c r="AC174" i="68"/>
  <c r="BN431" i="68"/>
  <c r="AB247" i="68"/>
  <c r="AQ187" i="68" a="1"/>
  <c r="AQ187" i="68" s="1"/>
  <c r="W204" i="68"/>
  <c r="BM443" i="68"/>
  <c r="BF440" i="68"/>
  <c r="AN178" i="68"/>
  <c r="AL176" i="68"/>
  <c r="AB174" i="68"/>
  <c r="AH171" i="68"/>
  <c r="AG255" i="68"/>
  <c r="AF244" i="68"/>
  <c r="AN207" i="68"/>
  <c r="AL203" i="68"/>
  <c r="BG443" i="68"/>
  <c r="AR179" i="68"/>
  <c r="AN177" i="68"/>
  <c r="AL175" i="68"/>
  <c r="AB173" i="68"/>
  <c r="AH170" i="68"/>
  <c r="AL207" i="68"/>
  <c r="AG180" i="68"/>
  <c r="BE435" i="68"/>
  <c r="AA169" i="68"/>
  <c r="Y166" i="68"/>
  <c r="W165" i="68"/>
  <c r="AC153" i="68"/>
  <c r="BN421" i="68"/>
  <c r="BL419" i="68"/>
  <c r="BJ417" i="68"/>
  <c r="W207" i="68"/>
  <c r="AD180" i="68"/>
  <c r="AJ170" i="68"/>
  <c r="AC167" i="68"/>
  <c r="BN426" i="68"/>
  <c r="BL424" i="68"/>
  <c r="BJ422" i="68"/>
  <c r="BH420" i="68"/>
  <c r="BF418" i="68"/>
  <c r="AF221" i="68"/>
  <c r="Y180" i="68"/>
  <c r="AQ169" i="68" a="1"/>
  <c r="AQ169" i="68" s="1"/>
  <c r="AM166" i="68"/>
  <c r="BE426" i="68"/>
  <c r="AI153" i="68"/>
  <c r="AG151" i="68"/>
  <c r="AE149" i="68"/>
  <c r="AK147" i="68"/>
  <c r="AQ223" i="68" a="1"/>
  <c r="AQ223" i="68" s="1"/>
  <c r="BF443" i="68"/>
  <c r="AR176" i="68"/>
  <c r="BL430" i="68"/>
  <c r="BF428" i="68"/>
  <c r="AJ165" i="68"/>
  <c r="AR153" i="68"/>
  <c r="AN151" i="68"/>
  <c r="AL149" i="68"/>
  <c r="AH268" i="68"/>
  <c r="BO452" i="68"/>
  <c r="AH181" i="68"/>
  <c r="AM175" i="68"/>
  <c r="BH430" i="68"/>
  <c r="Y224" i="68"/>
  <c r="X184" i="68"/>
  <c r="AE178" i="68"/>
  <c r="AF174" i="68"/>
  <c r="AC169" i="68"/>
  <c r="BN427" i="68"/>
  <c r="BL425" i="68"/>
  <c r="BJ423" i="68"/>
  <c r="BH421" i="68"/>
  <c r="BF419" i="68"/>
  <c r="W167" i="68"/>
  <c r="AH150" i="68"/>
  <c r="AN146" i="68"/>
  <c r="AL144" i="68"/>
  <c r="AB142" i="68"/>
  <c r="AH140" i="68"/>
  <c r="AM127" i="68"/>
  <c r="BE407" i="68"/>
  <c r="AI116" i="68"/>
  <c r="AG114" i="68"/>
  <c r="BJ437" i="68"/>
  <c r="AR166" i="68"/>
  <c r="BL422" i="68"/>
  <c r="BJ418" i="68"/>
  <c r="AH145" i="68"/>
  <c r="AF143" i="68"/>
  <c r="AD141" i="68"/>
  <c r="BN409" i="68"/>
  <c r="BL407" i="68"/>
  <c r="BJ405" i="68"/>
  <c r="BH403" i="68"/>
  <c r="AD184" i="68"/>
  <c r="BH434" i="68"/>
  <c r="AI165" i="68"/>
  <c r="AD151" i="68"/>
  <c r="AF147" i="68"/>
  <c r="Y145" i="68"/>
  <c r="W143" i="68"/>
  <c r="AC141" i="68"/>
  <c r="BM409" i="68"/>
  <c r="BK407" i="68"/>
  <c r="AJ166" i="68"/>
  <c r="AF153" i="68"/>
  <c r="BE419" i="68"/>
  <c r="AN145" i="68"/>
  <c r="AL143" i="68"/>
  <c r="AB141" i="68"/>
  <c r="AH139" i="68"/>
  <c r="AE126" i="68"/>
  <c r="AK117" i="68"/>
  <c r="BE470" i="68"/>
  <c r="AE169" i="68"/>
  <c r="AF165" i="68"/>
  <c r="Z149" i="68"/>
  <c r="AM145" i="68"/>
  <c r="BE414" i="68"/>
  <c r="AI141" i="68"/>
  <c r="AG139" i="68"/>
  <c r="AD126" i="68"/>
  <c r="BO405" i="68"/>
  <c r="Z115" i="68"/>
  <c r="AE177" i="68"/>
  <c r="BE428" i="68"/>
  <c r="AQ152" i="68" a="1"/>
  <c r="AQ152" i="68" s="1"/>
  <c r="AR146" i="68"/>
  <c r="AN144" i="68"/>
  <c r="AL142" i="68"/>
  <c r="AB140" i="68"/>
  <c r="AG127" i="68"/>
  <c r="AE118" i="68"/>
  <c r="AK116" i="68"/>
  <c r="Y80" i="68"/>
  <c r="AA660" i="68"/>
  <c r="AK101" i="68"/>
  <c r="AE103" i="68"/>
  <c r="AG105" i="68"/>
  <c r="AI107" i="68"/>
  <c r="BG402" i="68"/>
  <c r="AN139" i="68"/>
  <c r="BI415" i="68"/>
  <c r="AE144" i="68"/>
  <c r="AJ178" i="68"/>
  <c r="AA80" i="68"/>
  <c r="AK660" i="68"/>
  <c r="AE101" i="68"/>
  <c r="AG103" i="68"/>
  <c r="AI105" i="68"/>
  <c r="BE400" i="68"/>
  <c r="AQ113" i="68" a="1"/>
  <c r="AQ113" i="68" s="1"/>
  <c r="BF406" i="68"/>
  <c r="BF416" i="68"/>
  <c r="AK175" i="68"/>
  <c r="Y81" i="68"/>
  <c r="AA100" i="68"/>
  <c r="AK102" i="68"/>
  <c r="AE104" i="68"/>
  <c r="AG106" i="68"/>
  <c r="AI108" i="68"/>
  <c r="BL403" i="68"/>
  <c r="AF127" i="68"/>
  <c r="BL416" i="68"/>
  <c r="AI180" i="68"/>
  <c r="BE390" i="68"/>
  <c r="AM660" i="68"/>
  <c r="AQ101" i="68" a="1"/>
  <c r="AQ101" i="68" s="1"/>
  <c r="BK396" i="68"/>
  <c r="BM398" i="68"/>
  <c r="BG400" i="68"/>
  <c r="AB114" i="68"/>
  <c r="BK406" i="68"/>
  <c r="Z143" i="68"/>
  <c r="AC166" i="68"/>
  <c r="BF390" i="68"/>
  <c r="BH392" i="68"/>
  <c r="BJ394" i="68"/>
  <c r="BL396" i="68"/>
  <c r="BN398" i="68"/>
  <c r="AC108" i="68"/>
  <c r="AR114" i="68"/>
  <c r="AL118" i="68"/>
  <c r="AR147" i="68"/>
  <c r="BJ389" i="68"/>
  <c r="BL391" i="68"/>
  <c r="BN393" i="68"/>
  <c r="AC103" i="68"/>
  <c r="W105" i="68"/>
  <c r="Y107" i="68"/>
  <c r="AA113" i="68"/>
  <c r="BN405" i="68"/>
  <c r="AH141" i="68"/>
  <c r="AA165" i="68"/>
  <c r="BE475" i="68"/>
  <c r="AI250" i="68"/>
  <c r="AH245" i="68"/>
  <c r="X224" i="68"/>
  <c r="AH221" i="68"/>
  <c r="AK206" i="68"/>
  <c r="AA202" i="68"/>
  <c r="Y203" i="68"/>
  <c r="W199" i="68"/>
  <c r="AC184" i="68"/>
  <c r="AD274" i="68"/>
  <c r="AM254" i="68"/>
  <c r="AK249" i="68"/>
  <c r="BF462" i="68"/>
  <c r="AL224" i="68"/>
  <c r="AR221" i="68"/>
  <c r="AJ206" i="68"/>
  <c r="AR202" i="68"/>
  <c r="AN203" i="68"/>
  <c r="AL199" i="68"/>
  <c r="AB184" i="68"/>
  <c r="BL740" i="68"/>
  <c r="AR767" i="68"/>
  <c r="AD767" i="68"/>
  <c r="BO741" i="68"/>
  <c r="BG741" i="68"/>
  <c r="AG768" i="68"/>
  <c r="Y768" i="68"/>
  <c r="BJ742" i="68"/>
  <c r="AN746" i="68"/>
  <c r="AB746" i="68"/>
  <c r="BM743" i="68"/>
  <c r="BE743" i="68"/>
  <c r="AE769" i="68"/>
  <c r="W769" i="68"/>
  <c r="BH744" i="68"/>
  <c r="AI770" i="68"/>
  <c r="Z770" i="68"/>
  <c r="BK745" i="68"/>
  <c r="AQ771" i="68" a="1"/>
  <c r="AQ771" i="68" s="1"/>
  <c r="AC771" i="68"/>
  <c r="BN746" i="68"/>
  <c r="BF746" i="68"/>
  <c r="AF772" i="68"/>
  <c r="X772" i="68"/>
  <c r="BI747" i="68"/>
  <c r="AL773" i="68"/>
  <c r="AA773" i="68"/>
  <c r="BL737" i="68"/>
  <c r="AI763" i="68"/>
  <c r="AQ766" i="68" a="1"/>
  <c r="AQ766" i="68" s="1"/>
  <c r="BH738" i="68"/>
  <c r="AD764" i="68"/>
  <c r="BN738" i="68"/>
  <c r="AA762" i="68"/>
  <c r="AG765" i="68"/>
  <c r="Z763" i="68"/>
  <c r="BJ738" i="68"/>
  <c r="AF764" i="68"/>
  <c r="AJ764" i="68"/>
  <c r="BE737" i="68"/>
  <c r="AQ764" i="68" a="1"/>
  <c r="AQ764" i="68" s="1"/>
  <c r="BI737" i="68"/>
  <c r="AF763" i="68"/>
  <c r="AL766" i="68"/>
  <c r="BM738" i="68"/>
  <c r="AA764" i="68"/>
  <c r="BN734" i="68"/>
  <c r="AR761" i="68"/>
  <c r="BL734" i="68"/>
  <c r="AM761" i="68"/>
  <c r="AF262" i="68"/>
  <c r="BO478" i="68"/>
  <c r="AM257" i="68"/>
  <c r="AK254" i="68"/>
  <c r="AG249" i="68"/>
  <c r="AR246" i="68"/>
  <c r="AD244" i="68"/>
  <c r="BN458" i="68"/>
  <c r="AI222" i="68"/>
  <c r="AF276" i="68"/>
  <c r="Z201" i="68"/>
  <c r="BE473" i="68"/>
  <c r="BK469" i="68"/>
  <c r="BE465" i="68"/>
  <c r="AQ246" i="68" a="1"/>
  <c r="AQ246" i="68" s="1"/>
  <c r="AC244" i="68"/>
  <c r="AA225" i="68"/>
  <c r="AH222" i="68"/>
  <c r="Z274" i="68"/>
  <c r="BG475" i="68"/>
  <c r="BG472" i="68"/>
  <c r="AL252" i="68"/>
  <c r="BL466" i="68"/>
  <c r="AC247" i="68"/>
  <c r="AA245" i="68"/>
  <c r="BK459" i="68"/>
  <c r="BI457" i="68"/>
  <c r="AF187" i="68"/>
  <c r="AG304" i="68"/>
  <c r="X760" i="68"/>
  <c r="AE760" i="68"/>
  <c r="AL760" i="68"/>
  <c r="AK760" i="68"/>
  <c r="AB760" i="68"/>
  <c r="AI758" i="68"/>
  <c r="AH758" i="68"/>
  <c r="AG758" i="68"/>
  <c r="AA733" i="68"/>
  <c r="AN733" i="68"/>
  <c r="BH731" i="68"/>
  <c r="BE731" i="68"/>
  <c r="BI499" i="68"/>
  <c r="BH488" i="68"/>
  <c r="AH296" i="68"/>
  <c r="BF506" i="68"/>
  <c r="BK726" i="68"/>
  <c r="AA755" i="68"/>
  <c r="AA747" i="68"/>
  <c r="BF728" i="68"/>
  <c r="AR755" i="68"/>
  <c r="Z751" i="68"/>
  <c r="AH759" i="68"/>
  <c r="AR754" i="68"/>
  <c r="AB757" i="68"/>
  <c r="BI726" i="68"/>
  <c r="AG755" i="68"/>
  <c r="AQ749" i="68" a="1"/>
  <c r="AQ749" i="68" s="1"/>
  <c r="Y759" i="68"/>
  <c r="AG754" i="68"/>
  <c r="BN729" i="68"/>
  <c r="BJ723" i="68"/>
  <c r="AN751" i="68"/>
  <c r="X747" i="68"/>
  <c r="AF756" i="68"/>
  <c r="BE729" i="68"/>
  <c r="BI723" i="68"/>
  <c r="W753" i="68"/>
  <c r="AE747" i="68"/>
  <c r="AM756" i="68"/>
  <c r="AB753" i="68"/>
  <c r="BF726" i="68"/>
  <c r="AL753" i="68"/>
  <c r="AL759" i="68"/>
  <c r="BN730" i="68"/>
  <c r="BG730" i="68"/>
  <c r="BI724" i="68"/>
  <c r="AC753" i="68"/>
  <c r="AC759" i="68"/>
  <c r="BJ729" i="68"/>
  <c r="BJ721" i="68"/>
  <c r="AD750" i="68"/>
  <c r="BE719" i="68"/>
  <c r="BI713" i="68"/>
  <c r="Y744" i="68"/>
  <c r="BJ718" i="68"/>
  <c r="AB748" i="68"/>
  <c r="AD743" i="68"/>
  <c r="BG717" i="68"/>
  <c r="AA748" i="68"/>
  <c r="AC743" i="68"/>
  <c r="BL716" i="68"/>
  <c r="AN745" i="68"/>
  <c r="BE721" i="68"/>
  <c r="BI715" i="68"/>
  <c r="AM745" i="68"/>
  <c r="BJ720" i="68"/>
  <c r="BF714" i="68"/>
  <c r="AJ744" i="68"/>
  <c r="BG719" i="68"/>
  <c r="BE714" i="68"/>
  <c r="AI744" i="68"/>
  <c r="AJ745" i="68"/>
  <c r="AN750" i="68"/>
  <c r="AH750" i="68"/>
  <c r="AC752" i="68"/>
  <c r="AR741" i="68"/>
  <c r="AJ740" i="68"/>
  <c r="AJ741" i="68"/>
  <c r="AJ742" i="68"/>
  <c r="Y752" i="68"/>
  <c r="AQ741" i="68" a="1"/>
  <c r="AQ741" i="68" s="1"/>
  <c r="W752" i="68"/>
  <c r="AE740" i="68"/>
  <c r="X742" i="68"/>
  <c r="BH711" i="68"/>
  <c r="BL705" i="68"/>
  <c r="AG738" i="68"/>
  <c r="AH731" i="68"/>
  <c r="AR728" i="68"/>
  <c r="Z726" i="68"/>
  <c r="BE710" i="68"/>
  <c r="BI704" i="68"/>
  <c r="BG699" i="68"/>
  <c r="Y732" i="68"/>
  <c r="AG729" i="68"/>
  <c r="AQ726" i="68" a="1"/>
  <c r="AQ726" i="68" s="1"/>
  <c r="BF711" i="68"/>
  <c r="BH704" i="68"/>
  <c r="AQ739" i="68" a="1"/>
  <c r="AQ739" i="68" s="1"/>
  <c r="X732" i="68"/>
  <c r="AF729" i="68"/>
  <c r="AN726" i="68"/>
  <c r="BM711" i="68"/>
  <c r="BK706" i="68"/>
  <c r="BO700" i="68"/>
  <c r="AE734" i="68"/>
  <c r="AM730" i="68"/>
  <c r="W728" i="68"/>
  <c r="AE725" i="68"/>
  <c r="BF708" i="68"/>
  <c r="BH701" i="68"/>
  <c r="AL732" i="68"/>
  <c r="AL728" i="68"/>
  <c r="BM712" i="68"/>
  <c r="BK707" i="68"/>
  <c r="BO701" i="68"/>
  <c r="AK732" i="68"/>
  <c r="AK728" i="68"/>
  <c r="BL712" i="68"/>
  <c r="BN705" i="68"/>
  <c r="BJ699" i="68"/>
  <c r="AJ730" i="68"/>
  <c r="AJ726" i="68"/>
  <c r="BM709" i="68"/>
  <c r="BK704" i="68"/>
  <c r="AQ738" i="68" a="1"/>
  <c r="AQ738" i="68" s="1"/>
  <c r="AA730" i="68"/>
  <c r="AA726" i="68"/>
  <c r="AL737" i="68"/>
  <c r="AH738" i="68"/>
  <c r="X738" i="68"/>
  <c r="Z739" i="68"/>
  <c r="AL735" i="68"/>
  <c r="AJ736" i="68"/>
  <c r="AA735" i="68"/>
  <c r="AR739" i="68"/>
  <c r="AI735" i="68"/>
  <c r="AJ737" i="68"/>
  <c r="AE739" i="68"/>
  <c r="AB724" i="68"/>
  <c r="Y721" i="68"/>
  <c r="AA724" i="68"/>
  <c r="AF721" i="68"/>
  <c r="AH724" i="68"/>
  <c r="AM721" i="68"/>
  <c r="BI695" i="68"/>
  <c r="AE722" i="68"/>
  <c r="Z721" i="68"/>
  <c r="X724" i="68"/>
  <c r="BI697" i="68"/>
  <c r="BI696" i="68"/>
  <c r="AL77" i="68"/>
  <c r="BO364" i="68"/>
  <c r="BK358" i="68"/>
  <c r="AG628" i="68"/>
  <c r="BL338" i="68"/>
  <c r="X586" i="68"/>
  <c r="BK301" i="68"/>
  <c r="AG38" i="68"/>
  <c r="BJ306" i="68"/>
  <c r="Z599" i="68"/>
  <c r="AR592" i="68"/>
  <c r="AJ590" i="68"/>
  <c r="BN285" i="68"/>
  <c r="BH292" i="68"/>
  <c r="BJ299" i="68"/>
  <c r="AH573" i="68"/>
  <c r="W576" i="68"/>
  <c r="BE292" i="68"/>
  <c r="BJ298" i="68"/>
  <c r="AH563" i="68"/>
  <c r="AM575" i="68"/>
  <c r="BG274" i="68"/>
  <c r="W569" i="68"/>
  <c r="AR543" i="68"/>
  <c r="Z557" i="68"/>
  <c r="AM562" i="68"/>
  <c r="BI280" i="68"/>
  <c r="AG554" i="68"/>
  <c r="AQ558" i="68" a="1"/>
  <c r="AQ558" i="68" s="1"/>
  <c r="AJ562" i="68"/>
  <c r="X547" i="68"/>
  <c r="AI530" i="68"/>
  <c r="BN224" i="68"/>
  <c r="BO250" i="68"/>
  <c r="AM521" i="68"/>
  <c r="BN258" i="68"/>
  <c r="BE258" i="68"/>
  <c r="AC532" i="68"/>
  <c r="AN507" i="68"/>
  <c r="AL533" i="68"/>
  <c r="BI235" i="68"/>
  <c r="Z550" i="68"/>
  <c r="AD536" i="68"/>
  <c r="BI240" i="68"/>
  <c r="AQ519" i="68" a="1"/>
  <c r="AQ519" i="68" s="1"/>
  <c r="AG492" i="68"/>
  <c r="Z547" i="68"/>
  <c r="BM249" i="68"/>
  <c r="Y487" i="68"/>
  <c r="AG497" i="68"/>
  <c r="AQ504" i="68" a="1"/>
  <c r="AQ504" i="68" s="1"/>
  <c r="BI226" i="68"/>
  <c r="BG248" i="68"/>
  <c r="AN485" i="68"/>
  <c r="AR487" i="68"/>
  <c r="AJ493" i="68"/>
  <c r="BF204" i="68"/>
  <c r="BH206" i="68"/>
  <c r="BJ208" i="68"/>
  <c r="BL210" i="68"/>
  <c r="BN212" i="68"/>
  <c r="AC501" i="68"/>
  <c r="W506" i="68"/>
  <c r="Y512" i="68"/>
  <c r="AA514" i="68"/>
  <c r="BJ223" i="68"/>
  <c r="BN227" i="68"/>
  <c r="Y503" i="68"/>
  <c r="BF242" i="68"/>
  <c r="BM246" i="68"/>
  <c r="AE472" i="68"/>
  <c r="AG485" i="68"/>
  <c r="AI487" i="68"/>
  <c r="BE202" i="68"/>
  <c r="AM495" i="68"/>
  <c r="AQ498" i="68" a="1"/>
  <c r="AQ498" i="68" s="1"/>
  <c r="BK208" i="68"/>
  <c r="BM210" i="68"/>
  <c r="BG212" i="68"/>
  <c r="BI214" i="68"/>
  <c r="X506" i="68"/>
  <c r="Z512" i="68"/>
  <c r="BO220" i="68"/>
  <c r="AH515" i="68"/>
  <c r="AL510" i="68"/>
  <c r="X523" i="68"/>
  <c r="BG240" i="68"/>
  <c r="BL244" i="68"/>
  <c r="AC542" i="68"/>
  <c r="BN194" i="68"/>
  <c r="AC482" i="68"/>
  <c r="W486" i="68"/>
  <c r="Y490" i="68"/>
  <c r="AA494" i="68"/>
  <c r="AK496" i="68"/>
  <c r="AE489" i="68"/>
  <c r="AG491" i="68"/>
  <c r="AI500" i="68"/>
  <c r="BE213" i="68"/>
  <c r="AM501" i="68"/>
  <c r="AQ506" i="68" a="1"/>
  <c r="AQ506" i="68" s="1"/>
  <c r="BK219" i="68"/>
  <c r="BM221" i="68"/>
  <c r="BO224" i="68"/>
  <c r="W519" i="68"/>
  <c r="BH237" i="68"/>
  <c r="BL241" i="68"/>
  <c r="AB553" i="68"/>
  <c r="AB546" i="68"/>
  <c r="BN197" i="68"/>
  <c r="AC487" i="68"/>
  <c r="W493" i="68"/>
  <c r="Y495" i="68"/>
  <c r="AA498" i="68"/>
  <c r="AK497" i="68"/>
  <c r="AE499" i="68"/>
  <c r="AG483" i="68"/>
  <c r="AI484" i="68"/>
  <c r="BE216" i="68"/>
  <c r="AM508" i="68"/>
  <c r="AQ513" i="68" a="1"/>
  <c r="AQ513" i="68" s="1"/>
  <c r="AM515" i="68"/>
  <c r="X519" i="68"/>
  <c r="BK236" i="68"/>
  <c r="BL240" i="68"/>
  <c r="AQ505" i="68" a="1"/>
  <c r="AQ505" i="68" s="1"/>
  <c r="AM527" i="68"/>
  <c r="Z472" i="68"/>
  <c r="BO197" i="68"/>
  <c r="AD487" i="68"/>
  <c r="AF493" i="68"/>
  <c r="AH495" i="68"/>
  <c r="AB498" i="68"/>
  <c r="AL497" i="68"/>
  <c r="AN499" i="68"/>
  <c r="AR483" i="68"/>
  <c r="AJ484" i="68"/>
  <c r="BF216" i="68"/>
  <c r="BH218" i="68"/>
  <c r="BJ220" i="68"/>
  <c r="AR515" i="68"/>
  <c r="BF230" i="68"/>
  <c r="BI234" i="68"/>
  <c r="BN238" i="68"/>
  <c r="AN525" i="68"/>
  <c r="BN264" i="68"/>
  <c r="X482" i="68"/>
  <c r="Z486" i="68"/>
  <c r="BO200" i="68"/>
  <c r="AD494" i="68"/>
  <c r="AF496" i="68"/>
  <c r="AH489" i="68"/>
  <c r="AB491" i="68"/>
  <c r="AL500" i="68"/>
  <c r="AN502" i="68"/>
  <c r="AR501" i="68"/>
  <c r="AJ506" i="68"/>
  <c r="BF219" i="68"/>
  <c r="BH221" i="68"/>
  <c r="AA510" i="68"/>
  <c r="AE517" i="68"/>
  <c r="AI522" i="68"/>
  <c r="AR532" i="68"/>
  <c r="BK260" i="68"/>
  <c r="BN748" i="68"/>
  <c r="AB774" i="68"/>
  <c r="W774" i="68"/>
  <c r="X263" i="68"/>
  <c r="AJ257" i="68"/>
  <c r="BH466" i="68"/>
  <c r="BF461" i="68"/>
  <c r="BK457" i="68"/>
  <c r="AC221" i="68"/>
  <c r="AK205" i="68"/>
  <c r="AM203" i="68"/>
  <c r="BM445" i="68"/>
  <c r="BL442" i="68"/>
  <c r="BJ440" i="68"/>
  <c r="AD201" i="68"/>
  <c r="AK251" i="68"/>
  <c r="BN477" i="68"/>
  <c r="AK252" i="68"/>
  <c r="Z226" i="68"/>
  <c r="AR222" i="68"/>
  <c r="BH453" i="68"/>
  <c r="Y205" i="68"/>
  <c r="AK203" i="68"/>
  <c r="BK445" i="68"/>
  <c r="AE198" i="68"/>
  <c r="AK181" i="68"/>
  <c r="W274" i="68"/>
  <c r="BO470" i="68"/>
  <c r="AL248" i="68"/>
  <c r="AC224" i="68"/>
  <c r="AK221" i="68"/>
  <c r="BN451" i="68"/>
  <c r="BF448" i="68"/>
  <c r="AI255" i="68"/>
  <c r="BK466" i="68"/>
  <c r="BK462" i="68"/>
  <c r="AR223" i="68"/>
  <c r="AE221" i="68"/>
  <c r="AC205" i="68"/>
  <c r="AE203" i="68"/>
  <c r="BE445" i="68"/>
  <c r="AJ198" i="68"/>
  <c r="AG181" i="68"/>
  <c r="X251" i="68"/>
  <c r="W223" i="68"/>
  <c r="AG205" i="68"/>
  <c r="AQ200" i="68" a="1"/>
  <c r="AQ200" i="68" s="1"/>
  <c r="BM442" i="68"/>
  <c r="AC180" i="68"/>
  <c r="BN437" i="68"/>
  <c r="BL435" i="68"/>
  <c r="BJ433" i="68"/>
  <c r="BH431" i="68"/>
  <c r="AM258" i="68"/>
  <c r="BG463" i="68"/>
  <c r="AF207" i="68"/>
  <c r="AA204" i="68"/>
  <c r="AD185" i="68"/>
  <c r="AL181" i="68"/>
  <c r="AE179" i="68"/>
  <c r="AK177" i="68"/>
  <c r="AA175" i="68"/>
  <c r="Y173" i="68"/>
  <c r="W170" i="68"/>
  <c r="BI466" i="68"/>
  <c r="AF222" i="68"/>
  <c r="BE450" i="68"/>
  <c r="X199" i="68"/>
  <c r="AM197" i="68"/>
  <c r="BN439" i="68"/>
  <c r="BL437" i="68"/>
  <c r="BJ435" i="68"/>
  <c r="BH433" i="68"/>
  <c r="BF431" i="68"/>
  <c r="BL462" i="68"/>
  <c r="BO454" i="68"/>
  <c r="AB203" i="68"/>
  <c r="AM198" i="68"/>
  <c r="AJ180" i="68"/>
  <c r="AF178" i="68"/>
  <c r="AD176" i="68"/>
  <c r="BO433" i="68"/>
  <c r="Z171" i="68"/>
  <c r="AE254" i="68"/>
  <c r="AQ226" i="68" a="1"/>
  <c r="AQ226" i="68" s="1"/>
  <c r="AM206" i="68"/>
  <c r="AD200" i="68"/>
  <c r="AI198" i="68"/>
  <c r="AH179" i="68"/>
  <c r="AF177" i="68"/>
  <c r="AD175" i="68"/>
  <c r="BO432" i="68"/>
  <c r="Z170" i="68"/>
  <c r="AL206" i="68"/>
  <c r="BI439" i="68"/>
  <c r="AC175" i="68"/>
  <c r="BN429" i="68"/>
  <c r="BL427" i="68"/>
  <c r="BJ425" i="68"/>
  <c r="BH423" i="68"/>
  <c r="BF421" i="68"/>
  <c r="AJ148" i="68"/>
  <c r="BH474" i="68"/>
  <c r="X206" i="68"/>
  <c r="Y179" i="68"/>
  <c r="BO430" i="68"/>
  <c r="BH428" i="68"/>
  <c r="BF426" i="68"/>
  <c r="AJ153" i="68"/>
  <c r="AR151" i="68"/>
  <c r="AN149" i="68"/>
  <c r="AL147" i="68"/>
  <c r="BJ449" i="68"/>
  <c r="AR177" i="68"/>
  <c r="AG169" i="68"/>
  <c r="AE166" i="68"/>
  <c r="AK165" i="68"/>
  <c r="AA153" i="68"/>
  <c r="Y151" i="68"/>
  <c r="W149" i="68"/>
  <c r="AC147" i="68"/>
  <c r="AC187" i="68"/>
  <c r="AE197" i="68"/>
  <c r="AN175" i="68"/>
  <c r="AN169" i="68"/>
  <c r="AL166" i="68"/>
  <c r="AB165" i="68"/>
  <c r="AH153" i="68"/>
  <c r="AF151" i="68"/>
  <c r="AD149" i="68"/>
  <c r="BJ475" i="68"/>
  <c r="BM451" i="68"/>
  <c r="AJ179" i="68"/>
  <c r="AI174" i="68"/>
  <c r="BJ473" i="68"/>
  <c r="BJ455" i="68"/>
  <c r="AL198" i="68"/>
  <c r="BI437" i="68"/>
  <c r="BK433" i="68"/>
  <c r="BH429" i="68"/>
  <c r="BF427" i="68"/>
  <c r="AJ154" i="68"/>
  <c r="AR152" i="68"/>
  <c r="AN150" i="68"/>
  <c r="AL148" i="68"/>
  <c r="W168" i="68"/>
  <c r="BM420" i="68"/>
  <c r="AF146" i="68"/>
  <c r="AD144" i="68"/>
  <c r="BO412" i="68"/>
  <c r="Z140" i="68"/>
  <c r="AE127" i="68"/>
  <c r="AK118" i="68"/>
  <c r="AA116" i="68"/>
  <c r="Y114" i="68"/>
  <c r="BM436" i="68"/>
  <c r="AN168" i="68"/>
  <c r="AE151" i="68"/>
  <c r="AH147" i="68"/>
  <c r="Z145" i="68"/>
  <c r="X143" i="68"/>
  <c r="BI411" i="68"/>
  <c r="BF409" i="68"/>
  <c r="AJ118" i="68"/>
  <c r="AR116" i="68"/>
  <c r="AN114" i="68"/>
  <c r="BG442" i="68"/>
  <c r="BF433" i="68"/>
  <c r="BN425" i="68"/>
  <c r="BG421" i="68"/>
  <c r="BO417" i="68"/>
  <c r="BL415" i="68"/>
  <c r="BJ413" i="68"/>
  <c r="BH411" i="68"/>
  <c r="BE409" i="68"/>
  <c r="AM275" i="68"/>
  <c r="BM427" i="68"/>
  <c r="BI423" i="68"/>
  <c r="AC148" i="68"/>
  <c r="AF145" i="68"/>
  <c r="AD143" i="68"/>
  <c r="BO411" i="68"/>
  <c r="Z139" i="68"/>
  <c r="W126" i="68"/>
  <c r="AC117" i="68"/>
  <c r="AK248" i="68"/>
  <c r="BI429" i="68"/>
  <c r="BK425" i="68"/>
  <c r="X148" i="68"/>
  <c r="AE145" i="68"/>
  <c r="AK143" i="68"/>
  <c r="AA141" i="68"/>
  <c r="Y139" i="68"/>
  <c r="BI407" i="68"/>
  <c r="BG405" i="68"/>
  <c r="BM403" i="68"/>
  <c r="AC176" i="68"/>
  <c r="AB166" i="68"/>
  <c r="AM151" i="68"/>
  <c r="AH146" i="68"/>
  <c r="AF144" i="68"/>
  <c r="AD142" i="68"/>
  <c r="BO410" i="68"/>
  <c r="Y127" i="68"/>
  <c r="W118" i="68"/>
  <c r="AC116" i="68"/>
  <c r="AG80" i="68"/>
  <c r="AI660" i="68"/>
  <c r="BE394" i="68"/>
  <c r="AM103" i="68"/>
  <c r="AQ105" i="68" a="1"/>
  <c r="AQ105" i="68" s="1"/>
  <c r="BK400" i="68"/>
  <c r="AH114" i="68"/>
  <c r="AA140" i="68"/>
  <c r="AA146" i="68"/>
  <c r="BO415" i="68"/>
  <c r="AK198" i="68"/>
  <c r="AI80" i="68"/>
  <c r="BE392" i="68"/>
  <c r="AM101" i="68"/>
  <c r="AQ103" i="68" a="1"/>
  <c r="AQ103" i="68" s="1"/>
  <c r="BK398" i="68"/>
  <c r="BM400" i="68"/>
  <c r="BI402" i="68"/>
  <c r="AD118" i="68"/>
  <c r="AI146" i="68"/>
  <c r="BN441" i="68"/>
  <c r="AG81" i="68"/>
  <c r="AI100" i="68"/>
  <c r="BE395" i="68"/>
  <c r="AM104" i="68"/>
  <c r="AQ106" i="68" a="1"/>
  <c r="AQ106" i="68" s="1"/>
  <c r="BK401" i="68"/>
  <c r="AB115" i="68"/>
  <c r="BF410" i="68"/>
  <c r="AQ146" i="68" a="1"/>
  <c r="AQ146" i="68" s="1"/>
  <c r="BK388" i="68"/>
  <c r="BM390" i="68"/>
  <c r="BG392" i="68"/>
  <c r="BI394" i="68"/>
  <c r="X104" i="68"/>
  <c r="Z106" i="68"/>
  <c r="BO400" i="68"/>
  <c r="AM114" i="68"/>
  <c r="AI118" i="68"/>
  <c r="BL414" i="68"/>
  <c r="AH177" i="68"/>
  <c r="BN390" i="68"/>
  <c r="AC100" i="68"/>
  <c r="W102" i="68"/>
  <c r="Y104" i="68"/>
  <c r="AA106" i="68"/>
  <c r="AK108" i="68"/>
  <c r="BO403" i="68"/>
  <c r="BK408" i="68"/>
  <c r="X165" i="68"/>
  <c r="W80" i="68"/>
  <c r="Y660" i="68"/>
  <c r="AA101" i="68"/>
  <c r="AK103" i="68"/>
  <c r="AE105" i="68"/>
  <c r="AG107" i="68"/>
  <c r="AK113" i="68"/>
  <c r="AL117" i="68"/>
  <c r="BE413" i="68"/>
  <c r="BG429" i="68"/>
  <c r="Z258" i="68"/>
  <c r="BO466" i="68"/>
  <c r="AE244" i="68"/>
  <c r="BE457" i="68"/>
  <c r="Y221" i="68"/>
  <c r="AC206" i="68"/>
  <c r="BN449" i="68"/>
  <c r="BL447" i="68"/>
  <c r="BJ445" i="68"/>
  <c r="BH443" i="68"/>
  <c r="AL201" i="68"/>
  <c r="AN253" i="68"/>
  <c r="AM248" i="68"/>
  <c r="AG245" i="68"/>
  <c r="AF223" i="68"/>
  <c r="AG221" i="68"/>
  <c r="AB206" i="68"/>
  <c r="AH202" i="68"/>
  <c r="AF203" i="68"/>
  <c r="AD199" i="68"/>
  <c r="AB268" i="68"/>
  <c r="BK740" i="68"/>
  <c r="AQ767" i="68" a="1"/>
  <c r="AQ767" i="68" s="1"/>
  <c r="AC767" i="68"/>
  <c r="BN741" i="68"/>
  <c r="BF741" i="68"/>
  <c r="AF768" i="68"/>
  <c r="X768" i="68"/>
  <c r="BI742" i="68"/>
  <c r="AL746" i="68"/>
  <c r="AA746" i="68"/>
  <c r="BL743" i="68"/>
  <c r="AR769" i="68"/>
  <c r="AD769" i="68"/>
  <c r="BO744" i="68"/>
  <c r="BG744" i="68"/>
  <c r="AG770" i="68"/>
  <c r="Y770" i="68"/>
  <c r="BJ745" i="68"/>
  <c r="AN771" i="68"/>
  <c r="AB771" i="68"/>
  <c r="BM746" i="68"/>
  <c r="BE746" i="68"/>
  <c r="AE772" i="68"/>
  <c r="W772" i="68"/>
  <c r="BH747" i="68"/>
  <c r="AI773" i="68"/>
  <c r="Z773" i="68"/>
  <c r="BG738" i="68"/>
  <c r="AC764" i="68"/>
  <c r="BI739" i="68"/>
  <c r="BK739" i="68"/>
  <c r="AL764" i="68"/>
  <c r="BH735" i="68"/>
  <c r="AI762" i="68"/>
  <c r="AQ765" i="68" a="1"/>
  <c r="AQ765" i="68" s="1"/>
  <c r="AH763" i="68"/>
  <c r="BM739" i="68"/>
  <c r="AN764" i="68"/>
  <c r="AF766" i="68"/>
  <c r="AC762" i="68"/>
  <c r="AA765" i="68"/>
  <c r="BL738" i="68"/>
  <c r="AN763" i="68"/>
  <c r="BH736" i="68"/>
  <c r="BH739" i="68"/>
  <c r="AI764" i="68"/>
  <c r="BJ734" i="68"/>
  <c r="AA761" i="68"/>
  <c r="AI761" i="68"/>
  <c r="AQ761" i="68" a="1"/>
  <c r="AQ761" i="68" s="1"/>
  <c r="AL261" i="68"/>
  <c r="AK260" i="68"/>
  <c r="X257" i="68"/>
  <c r="AC253" i="68"/>
  <c r="BF465" i="68"/>
  <c r="AG246" i="68"/>
  <c r="BG460" i="68"/>
  <c r="BE458" i="68"/>
  <c r="Z222" i="68"/>
  <c r="BK480" i="68"/>
  <c r="AE259" i="68"/>
  <c r="AG256" i="68"/>
  <c r="AR252" i="68"/>
  <c r="AH248" i="68"/>
  <c r="AF246" i="68"/>
  <c r="BO460" i="68"/>
  <c r="BM458" i="68"/>
  <c r="X222" i="68"/>
  <c r="BG478" i="68"/>
  <c r="AL258" i="68"/>
  <c r="AF255" i="68"/>
  <c r="Z252" i="68"/>
  <c r="AN249" i="68"/>
  <c r="BO463" i="68"/>
  <c r="BM461" i="68"/>
  <c r="AR225" i="68"/>
  <c r="AN223" i="68"/>
  <c r="X187" i="68"/>
  <c r="AG286" i="68"/>
  <c r="AN758" i="68"/>
  <c r="W760" i="68"/>
  <c r="AD760" i="68"/>
  <c r="AC760" i="68"/>
  <c r="AJ758" i="68"/>
  <c r="AA758" i="68"/>
  <c r="Z758" i="68"/>
  <c r="Y758" i="68"/>
  <c r="AH733" i="68"/>
  <c r="AF733" i="68"/>
  <c r="BG731" i="68"/>
  <c r="BE556" i="68"/>
  <c r="AB277" i="68"/>
  <c r="BH489" i="68"/>
  <c r="BL509" i="68"/>
  <c r="BM730" i="68"/>
  <c r="BI725" i="68"/>
  <c r="AI753" i="68"/>
  <c r="AI759" i="68"/>
  <c r="BL727" i="68"/>
  <c r="AH755" i="68"/>
  <c r="AR749" i="68"/>
  <c r="Z759" i="68"/>
  <c r="AH754" i="68"/>
  <c r="AI756" i="68"/>
  <c r="BO725" i="68"/>
  <c r="Y755" i="68"/>
  <c r="AG749" i="68"/>
  <c r="AQ757" i="68" a="1"/>
  <c r="AQ757" i="68" s="1"/>
  <c r="Y754" i="68"/>
  <c r="BF729" i="68"/>
  <c r="BH722" i="68"/>
  <c r="AF751" i="68"/>
  <c r="AN759" i="68"/>
  <c r="X756" i="68"/>
  <c r="BK728" i="68"/>
  <c r="BO722" i="68"/>
  <c r="AM751" i="68"/>
  <c r="W747" i="68"/>
  <c r="AE756" i="68"/>
  <c r="AJ756" i="68"/>
  <c r="BL725" i="68"/>
  <c r="AD753" i="68"/>
  <c r="AD759" i="68"/>
  <c r="BH728" i="68"/>
  <c r="BK729" i="68"/>
  <c r="BO723" i="68"/>
  <c r="AK751" i="68"/>
  <c r="AK757" i="68"/>
  <c r="BJ725" i="68"/>
  <c r="BH720" i="68"/>
  <c r="AL748" i="68"/>
  <c r="BK718" i="68"/>
  <c r="AC750" i="68"/>
  <c r="AM743" i="68"/>
  <c r="BH717" i="68"/>
  <c r="AR745" i="68"/>
  <c r="BO721" i="68"/>
  <c r="BM716" i="68"/>
  <c r="AQ745" i="68" a="1"/>
  <c r="AQ745" i="68" s="1"/>
  <c r="BN721" i="68"/>
  <c r="BJ715" i="68"/>
  <c r="AF745" i="68"/>
  <c r="BK720" i="68"/>
  <c r="BO714" i="68"/>
  <c r="AE745" i="68"/>
  <c r="BH719" i="68"/>
  <c r="BL713" i="68"/>
  <c r="AB744" i="68"/>
  <c r="BM718" i="68"/>
  <c r="BK713" i="68"/>
  <c r="AA744" i="68"/>
  <c r="AB745" i="68"/>
  <c r="AB750" i="68"/>
  <c r="AM750" i="68"/>
  <c r="AM742" i="68"/>
  <c r="AG740" i="68"/>
  <c r="AB740" i="68"/>
  <c r="AB741" i="68"/>
  <c r="AB742" i="68"/>
  <c r="AQ752" i="68" a="1"/>
  <c r="AQ752" i="68" s="1"/>
  <c r="AG741" i="68"/>
  <c r="AQ742" i="68" a="1"/>
  <c r="AQ742" i="68" s="1"/>
  <c r="W740" i="68"/>
  <c r="AM741" i="68"/>
  <c r="BN710" i="68"/>
  <c r="BJ704" i="68"/>
  <c r="AR734" i="68"/>
  <c r="Z731" i="68"/>
  <c r="AH728" i="68"/>
  <c r="AR725" i="68"/>
  <c r="BK709" i="68"/>
  <c r="BO703" i="68"/>
  <c r="Y738" i="68"/>
  <c r="AQ731" i="68" a="1"/>
  <c r="AQ731" i="68" s="1"/>
  <c r="Y729" i="68"/>
  <c r="AG726" i="68"/>
  <c r="BL710" i="68"/>
  <c r="BN703" i="68"/>
  <c r="AM736" i="68"/>
  <c r="AN731" i="68"/>
  <c r="X729" i="68"/>
  <c r="AF726" i="68"/>
  <c r="BE711" i="68"/>
  <c r="BI705" i="68"/>
  <c r="BG700" i="68"/>
  <c r="W734" i="68"/>
  <c r="AE730" i="68"/>
  <c r="AM727" i="68"/>
  <c r="W725" i="68"/>
  <c r="BL707" i="68"/>
  <c r="BN700" i="68"/>
  <c r="AD732" i="68"/>
  <c r="AD728" i="68"/>
  <c r="BE712" i="68"/>
  <c r="BI706" i="68"/>
  <c r="BG701" i="68"/>
  <c r="AC732" i="68"/>
  <c r="AC728" i="68"/>
  <c r="BJ711" i="68"/>
  <c r="BF705" i="68"/>
  <c r="AA737" i="68"/>
  <c r="AB730" i="68"/>
  <c r="AB726" i="68"/>
  <c r="BE709" i="68"/>
  <c r="BI703" i="68"/>
  <c r="AI734" i="68"/>
  <c r="AI729" i="68"/>
  <c r="AI725" i="68"/>
  <c r="AK739" i="68"/>
  <c r="Y736" i="68"/>
  <c r="AN735" i="68"/>
  <c r="AQ736" i="68" a="1"/>
  <c r="AQ736" i="68" s="1"/>
  <c r="AN738" i="68"/>
  <c r="AC735" i="68"/>
  <c r="AC738" i="68"/>
  <c r="Z735" i="68"/>
  <c r="AK738" i="68"/>
  <c r="AG735" i="68"/>
  <c r="AI294" i="68"/>
  <c r="AI723" i="68"/>
  <c r="BI698" i="68"/>
  <c r="AR723" i="68"/>
  <c r="X721" i="68"/>
  <c r="Z724" i="68"/>
  <c r="AE721" i="68"/>
  <c r="AQ724" i="68" a="1"/>
  <c r="AQ724" i="68" s="1"/>
  <c r="W722" i="68"/>
  <c r="BN698" i="68"/>
  <c r="AM723" i="68"/>
  <c r="AA102" i="68"/>
  <c r="BL370" i="68"/>
  <c r="AL619" i="68"/>
  <c r="AE58" i="68"/>
  <c r="BG328" i="68"/>
  <c r="BK304" i="68"/>
  <c r="BE328" i="68"/>
  <c r="AE37" i="68"/>
  <c r="BH304" i="68"/>
  <c r="X596" i="68"/>
  <c r="AN601" i="68"/>
  <c r="AG36" i="68"/>
  <c r="BL283" i="68"/>
  <c r="BF290" i="68"/>
  <c r="BH297" i="68"/>
  <c r="AF561" i="68"/>
  <c r="AC56" i="68"/>
  <c r="AI571" i="68"/>
  <c r="BH296" i="68"/>
  <c r="BI316" i="68"/>
  <c r="BE286" i="68"/>
  <c r="BM272" i="68"/>
  <c r="AC567" i="68"/>
  <c r="AN563" i="68"/>
  <c r="X555" i="68"/>
  <c r="BE271" i="68"/>
  <c r="BG278" i="68"/>
  <c r="AE543" i="68"/>
  <c r="AM557" i="68"/>
  <c r="AR559" i="68"/>
  <c r="BI255" i="68"/>
  <c r="AG526" i="68"/>
  <c r="BL222" i="68"/>
  <c r="Z536" i="68"/>
  <c r="BE232" i="68"/>
  <c r="BL256" i="68"/>
  <c r="AI527" i="68"/>
  <c r="BN239" i="68"/>
  <c r="AL515" i="68"/>
  <c r="AB531" i="68"/>
  <c r="BG233" i="68"/>
  <c r="AR551" i="68"/>
  <c r="AB528" i="68"/>
  <c r="BO238" i="68"/>
  <c r="BG230" i="68"/>
  <c r="AA561" i="68"/>
  <c r="AF527" i="68"/>
  <c r="X553" i="68"/>
  <c r="BN201" i="68"/>
  <c r="AA499" i="68"/>
  <c r="AI508" i="68"/>
  <c r="AL518" i="68"/>
  <c r="AQ481" i="68" a="1"/>
  <c r="AQ481" i="68" s="1"/>
  <c r="BH198" i="68"/>
  <c r="BJ200" i="68"/>
  <c r="BL202" i="68"/>
  <c r="BN204" i="68"/>
  <c r="AC489" i="68"/>
  <c r="W491" i="68"/>
  <c r="Y500" i="68"/>
  <c r="AA502" i="68"/>
  <c r="AK501" i="68"/>
  <c r="AE506" i="68"/>
  <c r="AG512" i="68"/>
  <c r="AI514" i="68"/>
  <c r="AE492" i="68"/>
  <c r="AI516" i="68"/>
  <c r="AC524" i="68"/>
  <c r="AD534" i="68"/>
  <c r="AM528" i="68"/>
  <c r="AM472" i="68"/>
  <c r="AQ485" i="68" a="1"/>
  <c r="AQ485" i="68" s="1"/>
  <c r="BK200" i="68"/>
  <c r="BM202" i="68"/>
  <c r="BG204" i="68"/>
  <c r="BI206" i="68"/>
  <c r="X491" i="68"/>
  <c r="Z500" i="68"/>
  <c r="BO212" i="68"/>
  <c r="AD501" i="68"/>
  <c r="AF506" i="68"/>
  <c r="AH512" i="68"/>
  <c r="AB514" i="68"/>
  <c r="BK223" i="68"/>
  <c r="BO227" i="68"/>
  <c r="AC503" i="68"/>
  <c r="AC530" i="68"/>
  <c r="AK505" i="68"/>
  <c r="Z544" i="68"/>
  <c r="AA481" i="68"/>
  <c r="AK482" i="68"/>
  <c r="AE486" i="68"/>
  <c r="AG490" i="68"/>
  <c r="AI494" i="68"/>
  <c r="BE205" i="68"/>
  <c r="AM489" i="68"/>
  <c r="AQ491" i="68" a="1"/>
  <c r="AQ491" i="68" s="1"/>
  <c r="BK211" i="68"/>
  <c r="BM213" i="68"/>
  <c r="BG215" i="68"/>
  <c r="BI217" i="68"/>
  <c r="X513" i="68"/>
  <c r="Z488" i="68"/>
  <c r="AK507" i="68"/>
  <c r="Y520" i="68"/>
  <c r="AH524" i="68"/>
  <c r="AH532" i="68"/>
  <c r="Y531" i="68"/>
  <c r="AG547" i="68"/>
  <c r="AA485" i="68"/>
  <c r="AK487" i="68"/>
  <c r="AE493" i="68"/>
  <c r="AG495" i="68"/>
  <c r="AI498" i="68"/>
  <c r="BE208" i="68"/>
  <c r="AM499" i="68"/>
  <c r="AQ483" i="68" a="1"/>
  <c r="AQ483" i="68" s="1"/>
  <c r="BK214" i="68"/>
  <c r="BM216" i="68"/>
  <c r="BG218" i="68"/>
  <c r="BI220" i="68"/>
  <c r="AM492" i="68"/>
  <c r="AB520" i="68"/>
  <c r="AG503" i="68"/>
  <c r="AJ530" i="68"/>
  <c r="AE553" i="68"/>
  <c r="AJ546" i="68"/>
  <c r="AH472" i="68"/>
  <c r="AB485" i="68"/>
  <c r="AL487" i="68"/>
  <c r="AN493" i="68"/>
  <c r="AR495" i="68"/>
  <c r="AJ498" i="68"/>
  <c r="BF208" i="68"/>
  <c r="BH210" i="68"/>
  <c r="BJ212" i="68"/>
  <c r="BL214" i="68"/>
  <c r="BN216" i="68"/>
  <c r="AC512" i="68"/>
  <c r="W514" i="68"/>
  <c r="AN492" i="68"/>
  <c r="AA517" i="68"/>
  <c r="AE522" i="68"/>
  <c r="AI526" i="68"/>
  <c r="X505" i="68"/>
  <c r="AD481" i="68"/>
  <c r="AF482" i="68"/>
  <c r="AH486" i="68"/>
  <c r="AB490" i="68"/>
  <c r="AL494" i="68"/>
  <c r="AN496" i="68"/>
  <c r="AR489" i="68"/>
  <c r="AJ491" i="68"/>
  <c r="BF211" i="68"/>
  <c r="BH213" i="68"/>
  <c r="BJ215" i="68"/>
  <c r="BL217" i="68"/>
  <c r="BN219" i="68"/>
  <c r="AC488" i="68"/>
  <c r="BF227" i="68"/>
  <c r="BJ231" i="68"/>
  <c r="BN235" i="68"/>
  <c r="Y505" i="68"/>
  <c r="BH261" i="68"/>
  <c r="Z774" i="68"/>
  <c r="AN774" i="68"/>
  <c r="AE774" i="68"/>
  <c r="BL483" i="68"/>
  <c r="BI473" i="68"/>
  <c r="Y249" i="68"/>
  <c r="AG244" i="68"/>
  <c r="AM223" i="68"/>
  <c r="BL453" i="68"/>
  <c r="AA205" i="68"/>
  <c r="AC203" i="68"/>
  <c r="AE185" i="68"/>
  <c r="AJ197" i="68"/>
  <c r="AR180" i="68"/>
  <c r="AJ259" i="68"/>
  <c r="BM467" i="68"/>
  <c r="AC201" i="68"/>
  <c r="BL468" i="68"/>
  <c r="BG459" i="68"/>
  <c r="W222" i="68"/>
  <c r="AK207" i="68"/>
  <c r="BH450" i="68"/>
  <c r="AA203" i="68"/>
  <c r="AM185" i="68"/>
  <c r="W198" i="68"/>
  <c r="AC181" i="68"/>
  <c r="AI260" i="68"/>
  <c r="AI253" i="68"/>
  <c r="BO464" i="68"/>
  <c r="BG457" i="68"/>
  <c r="W221" i="68"/>
  <c r="AH205" i="68"/>
  <c r="AJ265" i="68"/>
  <c r="BM471" i="68"/>
  <c r="AC249" i="68"/>
  <c r="AB245" i="68"/>
  <c r="X223" i="68"/>
  <c r="BO453" i="68"/>
  <c r="BN450" i="68"/>
  <c r="BF447" i="68"/>
  <c r="AI185" i="68"/>
  <c r="AA198" i="68"/>
  <c r="Y181" i="68"/>
  <c r="AG248" i="68"/>
  <c r="AL222" i="68"/>
  <c r="BI450" i="68"/>
  <c r="Y200" i="68"/>
  <c r="AQ197" i="68" a="1"/>
  <c r="AQ197" i="68" s="1"/>
  <c r="BH439" i="68"/>
  <c r="BF437" i="68"/>
  <c r="AJ175" i="68"/>
  <c r="AR173" i="68"/>
  <c r="AN170" i="68"/>
  <c r="AA257" i="68"/>
  <c r="Z245" i="68"/>
  <c r="BH452" i="68"/>
  <c r="BJ448" i="68"/>
  <c r="BJ444" i="68"/>
  <c r="Z181" i="68"/>
  <c r="W179" i="68"/>
  <c r="AC177" i="68"/>
  <c r="BN434" i="68"/>
  <c r="BL432" i="68"/>
  <c r="BJ430" i="68"/>
  <c r="BO465" i="68"/>
  <c r="AM221" i="68"/>
  <c r="Y202" i="68"/>
  <c r="AB185" i="68"/>
  <c r="Y197" i="68"/>
  <c r="BF439" i="68"/>
  <c r="AJ177" i="68"/>
  <c r="AR175" i="68"/>
  <c r="AN173" i="68"/>
  <c r="AL170" i="68"/>
  <c r="AQ244" i="68" a="1"/>
  <c r="AQ244" i="68" s="1"/>
  <c r="AJ221" i="68"/>
  <c r="BH447" i="68"/>
  <c r="Z198" i="68"/>
  <c r="Z180" i="68"/>
  <c r="X178" i="68"/>
  <c r="BI435" i="68"/>
  <c r="BG433" i="68"/>
  <c r="BM431" i="68"/>
  <c r="AQ250" i="68" a="1"/>
  <c r="AQ250" i="68" s="1"/>
  <c r="BO458" i="68"/>
  <c r="AL205" i="68"/>
  <c r="BJ446" i="68"/>
  <c r="AF197" i="68"/>
  <c r="Z179" i="68"/>
  <c r="X177" i="68"/>
  <c r="BI434" i="68"/>
  <c r="BG432" i="68"/>
  <c r="BM430" i="68"/>
  <c r="AJ205" i="68"/>
  <c r="AA179" i="68"/>
  <c r="Z174" i="68"/>
  <c r="BF429" i="68"/>
  <c r="AJ168" i="68"/>
  <c r="AR154" i="68"/>
  <c r="AN152" i="68"/>
  <c r="AL150" i="68"/>
  <c r="AB148" i="68"/>
  <c r="AK256" i="68"/>
  <c r="AC200" i="68"/>
  <c r="W178" i="68"/>
  <c r="AR169" i="68"/>
  <c r="AN166" i="68"/>
  <c r="AL165" i="68"/>
  <c r="AB153" i="68"/>
  <c r="AH151" i="68"/>
  <c r="AF149" i="68"/>
  <c r="AD147" i="68"/>
  <c r="BN448" i="68"/>
  <c r="W177" i="68"/>
  <c r="Y169" i="68"/>
  <c r="W166" i="68"/>
  <c r="AC165" i="68"/>
  <c r="BN423" i="68"/>
  <c r="BL421" i="68"/>
  <c r="BJ419" i="68"/>
  <c r="AG254" i="68"/>
  <c r="AD221" i="68"/>
  <c r="AR181" i="68"/>
  <c r="AN174" i="68"/>
  <c r="AF169" i="68"/>
  <c r="AD166" i="68"/>
  <c r="BO425" i="68"/>
  <c r="Z153" i="68"/>
  <c r="X151" i="68"/>
  <c r="BI419" i="68"/>
  <c r="Y254" i="68"/>
  <c r="BE447" i="68"/>
  <c r="BO438" i="68"/>
  <c r="BN433" i="68"/>
  <c r="AQ255" i="68" a="1"/>
  <c r="AQ255" i="68" s="1"/>
  <c r="BM454" i="68"/>
  <c r="BE442" i="68"/>
  <c r="AG177" i="68"/>
  <c r="AD173" i="68"/>
  <c r="AN167" i="68"/>
  <c r="AL168" i="68"/>
  <c r="AB154" i="68"/>
  <c r="AH152" i="68"/>
  <c r="AF150" i="68"/>
  <c r="AD148" i="68"/>
  <c r="AR165" i="68"/>
  <c r="AJ149" i="68"/>
  <c r="X146" i="68"/>
  <c r="BI414" i="68"/>
  <c r="BG412" i="68"/>
  <c r="BM410" i="68"/>
  <c r="W127" i="68"/>
  <c r="AC118" i="68"/>
  <c r="BN404" i="68"/>
  <c r="BL402" i="68"/>
  <c r="BM435" i="68"/>
  <c r="AN165" i="68"/>
  <c r="BI421" i="68"/>
  <c r="BG417" i="68"/>
  <c r="BM415" i="68"/>
  <c r="BK413" i="68"/>
  <c r="AQ140" i="68" a="1"/>
  <c r="AQ140" i="68" s="1"/>
  <c r="AL127" i="68"/>
  <c r="AB118" i="68"/>
  <c r="AH116" i="68"/>
  <c r="AF114" i="68"/>
  <c r="AF181" i="68"/>
  <c r="AL169" i="68"/>
  <c r="AK154" i="68"/>
  <c r="AE150" i="68"/>
  <c r="BF417" i="68"/>
  <c r="AJ144" i="68"/>
  <c r="AR142" i="68"/>
  <c r="AN140" i="68"/>
  <c r="AK127" i="68"/>
  <c r="BK476" i="68"/>
  <c r="AK168" i="68"/>
  <c r="AA152" i="68"/>
  <c r="AB147" i="68"/>
  <c r="X145" i="68"/>
  <c r="BI413" i="68"/>
  <c r="BG411" i="68"/>
  <c r="BL409" i="68"/>
  <c r="BJ407" i="68"/>
  <c r="BH405" i="68"/>
  <c r="BI461" i="68"/>
  <c r="AG167" i="68"/>
  <c r="AD154" i="68"/>
  <c r="AA147" i="68"/>
  <c r="W145" i="68"/>
  <c r="AC143" i="68"/>
  <c r="BN411" i="68"/>
  <c r="BK409" i="68"/>
  <c r="AQ118" i="68" a="1"/>
  <c r="AQ118" i="68" s="1"/>
  <c r="AM116" i="68"/>
  <c r="BE403" i="68"/>
  <c r="AE175" i="68"/>
  <c r="BE427" i="68"/>
  <c r="AQ150" i="68" a="1"/>
  <c r="AQ150" i="68" s="1"/>
  <c r="Z146" i="68"/>
  <c r="X144" i="68"/>
  <c r="BI412" i="68"/>
  <c r="BG410" i="68"/>
  <c r="BL408" i="68"/>
  <c r="BJ406" i="68"/>
  <c r="BH404" i="68"/>
  <c r="AQ80" i="68" a="1"/>
  <c r="AQ80" i="68" s="1"/>
  <c r="BK392" i="68"/>
  <c r="BM394" i="68"/>
  <c r="BG396" i="68"/>
  <c r="BI398" i="68"/>
  <c r="X108" i="68"/>
  <c r="BF403" i="68"/>
  <c r="BM411" i="68"/>
  <c r="AR150" i="68"/>
  <c r="AG146" i="68"/>
  <c r="BL446" i="68"/>
  <c r="BK390" i="68"/>
  <c r="BM392" i="68"/>
  <c r="BG394" i="68"/>
  <c r="BI396" i="68"/>
  <c r="X106" i="68"/>
  <c r="Z108" i="68"/>
  <c r="Z114" i="68"/>
  <c r="BH407" i="68"/>
  <c r="X147" i="68"/>
  <c r="X185" i="68"/>
  <c r="AQ81" i="68" a="1"/>
  <c r="AQ81" i="68" s="1"/>
  <c r="BK393" i="68"/>
  <c r="BM395" i="68"/>
  <c r="BG397" i="68"/>
  <c r="BI399" i="68"/>
  <c r="X113" i="68"/>
  <c r="AB116" i="68"/>
  <c r="AK140" i="68"/>
  <c r="Z147" i="68"/>
  <c r="X86" i="68"/>
  <c r="Z81" i="68"/>
  <c r="BO392" i="68"/>
  <c r="AD102" i="68"/>
  <c r="AF104" i="68"/>
  <c r="AH106" i="68"/>
  <c r="AB108" i="68"/>
  <c r="BN403" i="68"/>
  <c r="BE408" i="68"/>
  <c r="AQ144" i="68" a="1"/>
  <c r="AQ144" i="68" s="1"/>
  <c r="Y86" i="68"/>
  <c r="AA81" i="68"/>
  <c r="AK100" i="68"/>
  <c r="AE102" i="68"/>
  <c r="AG104" i="68"/>
  <c r="AI106" i="68"/>
  <c r="BE401" i="68"/>
  <c r="AG115" i="68"/>
  <c r="AN127" i="68"/>
  <c r="AE168" i="68"/>
  <c r="AE80" i="68"/>
  <c r="AG660" i="68"/>
  <c r="AI101" i="68"/>
  <c r="BE396" i="68"/>
  <c r="AM105" i="68"/>
  <c r="AQ107" i="68" a="1"/>
  <c r="AQ107" i="68" s="1"/>
  <c r="BE402" i="68"/>
  <c r="AN118" i="68"/>
  <c r="AH143" i="68"/>
  <c r="AI179" i="68"/>
  <c r="AI256" i="68"/>
  <c r="AM249" i="68"/>
  <c r="BL460" i="68"/>
  <c r="AG223" i="68"/>
  <c r="BK453" i="68"/>
  <c r="BH451" i="68"/>
  <c r="BF449" i="68"/>
  <c r="AJ200" i="68"/>
  <c r="AR185" i="68"/>
  <c r="AN198" i="68"/>
  <c r="BH476" i="68"/>
  <c r="AQ252" i="68" a="1"/>
  <c r="AQ252" i="68" s="1"/>
  <c r="W248" i="68"/>
  <c r="BO461" i="68"/>
  <c r="BO456" i="68"/>
  <c r="X221" i="68"/>
  <c r="BO451" i="68"/>
  <c r="Z202" i="68"/>
  <c r="X203" i="68"/>
  <c r="BI445" i="68"/>
  <c r="X267" i="68"/>
  <c r="BJ740" i="68"/>
  <c r="AN767" i="68"/>
  <c r="AB767" i="68"/>
  <c r="BM741" i="68"/>
  <c r="BE741" i="68"/>
  <c r="AE768" i="68"/>
  <c r="W768" i="68"/>
  <c r="BH742" i="68"/>
  <c r="AI746" i="68"/>
  <c r="Z746" i="68"/>
  <c r="BK743" i="68"/>
  <c r="AQ769" i="68" a="1"/>
  <c r="AQ769" i="68" s="1"/>
  <c r="AC769" i="68"/>
  <c r="BN744" i="68"/>
  <c r="BF744" i="68"/>
  <c r="AF770" i="68"/>
  <c r="X770" i="68"/>
  <c r="BI745" i="68"/>
  <c r="AL771" i="68"/>
  <c r="AA771" i="68"/>
  <c r="BL746" i="68"/>
  <c r="AR772" i="68"/>
  <c r="AD772" i="68"/>
  <c r="BO747" i="68"/>
  <c r="BG747" i="68"/>
  <c r="AG773" i="68"/>
  <c r="Y773" i="68"/>
  <c r="BO738" i="68"/>
  <c r="AK764" i="68"/>
  <c r="AR763" i="68"/>
  <c r="BE739" i="68"/>
  <c r="X765" i="68"/>
  <c r="BK736" i="68"/>
  <c r="AC763" i="68"/>
  <c r="AA766" i="68"/>
  <c r="AD765" i="68"/>
  <c r="BE736" i="68"/>
  <c r="Z765" i="68"/>
  <c r="BJ735" i="68"/>
  <c r="AK762" i="68"/>
  <c r="AI765" i="68"/>
  <c r="BG739" i="68"/>
  <c r="Z764" i="68"/>
  <c r="AB764" i="68"/>
  <c r="W762" i="68"/>
  <c r="AC765" i="68"/>
  <c r="Y761" i="68"/>
  <c r="AJ761" i="68"/>
  <c r="AB761" i="68"/>
  <c r="BI734" i="68"/>
  <c r="BJ481" i="68"/>
  <c r="AA201" i="68"/>
  <c r="BF473" i="68"/>
  <c r="BN469" i="68"/>
  <c r="AI248" i="68"/>
  <c r="X246" i="68"/>
  <c r="AL226" i="68"/>
  <c r="AK224" i="68"/>
  <c r="BL455" i="68"/>
  <c r="AC275" i="68"/>
  <c r="BM475" i="68"/>
  <c r="BL472" i="68"/>
  <c r="AD252" i="68"/>
  <c r="X248" i="68"/>
  <c r="W246" i="68"/>
  <c r="BF460" i="68"/>
  <c r="AJ224" i="68"/>
  <c r="AF287" i="68"/>
  <c r="AC260" i="68"/>
  <c r="W258" i="68"/>
  <c r="BO471" i="68"/>
  <c r="BK468" i="68"/>
  <c r="AB249" i="68"/>
  <c r="BF463" i="68"/>
  <c r="AI244" i="68"/>
  <c r="AG225" i="68"/>
  <c r="AE223" i="68"/>
  <c r="BK454" i="68"/>
  <c r="Z288" i="68"/>
  <c r="AF758" i="68"/>
  <c r="AM758" i="68"/>
  <c r="AL758" i="68"/>
  <c r="AK758" i="68"/>
  <c r="AB758" i="68"/>
  <c r="BL733" i="68"/>
  <c r="BK733" i="68"/>
  <c r="AK733" i="68"/>
  <c r="AG733" i="68"/>
  <c r="X733" i="68"/>
  <c r="BF731" i="68"/>
  <c r="AQ269" i="68" a="1"/>
  <c r="AQ269" i="68" s="1"/>
  <c r="BH485" i="68"/>
  <c r="BJ490" i="68"/>
  <c r="AN300" i="68"/>
  <c r="BE730" i="68"/>
  <c r="BO724" i="68"/>
  <c r="AA753" i="68"/>
  <c r="AA759" i="68"/>
  <c r="BJ726" i="68"/>
  <c r="Z755" i="68"/>
  <c r="AH749" i="68"/>
  <c r="AR757" i="68"/>
  <c r="Z754" i="68"/>
  <c r="BK730" i="68"/>
  <c r="BG725" i="68"/>
  <c r="AQ753" i="68" a="1"/>
  <c r="AQ753" i="68" s="1"/>
  <c r="Y749" i="68"/>
  <c r="AG757" i="68"/>
  <c r="AJ751" i="68"/>
  <c r="BL728" i="68"/>
  <c r="AN755" i="68"/>
  <c r="X751" i="68"/>
  <c r="AF759" i="68"/>
  <c r="AN754" i="68"/>
  <c r="BI727" i="68"/>
  <c r="BG722" i="68"/>
  <c r="AE751" i="68"/>
  <c r="AM759" i="68"/>
  <c r="W756" i="68"/>
  <c r="AB756" i="68"/>
  <c r="BJ724" i="68"/>
  <c r="AL751" i="68"/>
  <c r="AL757" i="68"/>
  <c r="BF727" i="68"/>
  <c r="BI728" i="68"/>
  <c r="BG723" i="68"/>
  <c r="AC751" i="68"/>
  <c r="AC757" i="68"/>
  <c r="BN723" i="68"/>
  <c r="BN719" i="68"/>
  <c r="AD748" i="68"/>
  <c r="BI717" i="68"/>
  <c r="AK748" i="68"/>
  <c r="AE743" i="68"/>
  <c r="BN716" i="68"/>
  <c r="AH745" i="68"/>
  <c r="BG721" i="68"/>
  <c r="BE716" i="68"/>
  <c r="AG745" i="68"/>
  <c r="BF721" i="68"/>
  <c r="BH714" i="68"/>
  <c r="X745" i="68"/>
  <c r="BI719" i="68"/>
  <c r="BG714" i="68"/>
  <c r="W745" i="68"/>
  <c r="BN718" i="68"/>
  <c r="AL750" i="68"/>
  <c r="AR743" i="68"/>
  <c r="BE718" i="68"/>
  <c r="AK750" i="68"/>
  <c r="AQ743" i="68" a="1"/>
  <c r="AQ743" i="68" s="1"/>
  <c r="AR744" i="68"/>
  <c r="Y750" i="68"/>
  <c r="AQ750" i="68" a="1"/>
  <c r="AQ750" i="68" s="1"/>
  <c r="AE742" i="68"/>
  <c r="AJ752" i="68"/>
  <c r="AH741" i="68"/>
  <c r="AI740" i="68"/>
  <c r="AI741" i="68"/>
  <c r="AN752" i="68"/>
  <c r="Y741" i="68"/>
  <c r="AG742" i="68"/>
  <c r="AI742" i="68"/>
  <c r="AE741" i="68"/>
  <c r="BF710" i="68"/>
  <c r="BH703" i="68"/>
  <c r="AH734" i="68"/>
  <c r="AR730" i="68"/>
  <c r="Z728" i="68"/>
  <c r="AH725" i="68"/>
  <c r="BI708" i="68"/>
  <c r="BG703" i="68"/>
  <c r="AM735" i="68"/>
  <c r="AG731" i="68"/>
  <c r="AQ728" i="68" a="1"/>
  <c r="AQ728" i="68" s="1"/>
  <c r="Y726" i="68"/>
  <c r="BJ709" i="68"/>
  <c r="BF703" i="68"/>
  <c r="AE735" i="68"/>
  <c r="AF731" i="68"/>
  <c r="AN728" i="68"/>
  <c r="X726" i="68"/>
  <c r="BK710" i="68"/>
  <c r="BO704" i="68"/>
  <c r="BM699" i="68"/>
  <c r="AM732" i="68"/>
  <c r="W730" i="68"/>
  <c r="AE727" i="68"/>
  <c r="BN712" i="68"/>
  <c r="BJ706" i="68"/>
  <c r="BF700" i="68"/>
  <c r="AL731" i="68"/>
  <c r="AL727" i="68"/>
  <c r="BK711" i="68"/>
  <c r="BO705" i="68"/>
  <c r="BM700" i="68"/>
  <c r="AK731" i="68"/>
  <c r="AK727" i="68"/>
  <c r="BH710" i="68"/>
  <c r="BL704" i="68"/>
  <c r="AJ734" i="68"/>
  <c r="AJ729" i="68"/>
  <c r="AJ725" i="68"/>
  <c r="BK708" i="68"/>
  <c r="BO702" i="68"/>
  <c r="AA734" i="68"/>
  <c r="AA729" i="68"/>
  <c r="AA725" i="68"/>
  <c r="AD738" i="68"/>
  <c r="AI739" i="68"/>
  <c r="AR738" i="68"/>
  <c r="AH735" i="68"/>
  <c r="AF736" i="68"/>
  <c r="AE738" i="68"/>
  <c r="X737" i="68"/>
  <c r="AL736" i="68"/>
  <c r="AF737" i="68"/>
  <c r="AI738" i="68"/>
  <c r="BJ698" i="68"/>
  <c r="AA723" i="68"/>
  <c r="BO697" i="68"/>
  <c r="AH723" i="68"/>
  <c r="BH698" i="68"/>
  <c r="AQ723" i="68" a="1"/>
  <c r="AQ723" i="68" s="1"/>
  <c r="W721" i="68"/>
  <c r="AG724" i="68"/>
  <c r="AL721" i="68"/>
  <c r="BF698" i="68"/>
  <c r="AE723" i="68"/>
  <c r="BE695" i="68"/>
  <c r="AC382" i="68"/>
  <c r="AQ652" i="68" a="1"/>
  <c r="AQ652" i="68" s="1"/>
  <c r="AB634" i="68"/>
  <c r="Y629" i="68"/>
  <c r="BJ318" i="68"/>
  <c r="AM605" i="68"/>
  <c r="BN316" i="68"/>
  <c r="BM316" i="68"/>
  <c r="AJ609" i="68"/>
  <c r="BF302" i="68"/>
  <c r="BI306" i="68"/>
  <c r="AL600" i="68"/>
  <c r="AE587" i="68"/>
  <c r="BJ281" i="68"/>
  <c r="AJ575" i="68"/>
  <c r="BF295" i="68"/>
  <c r="Z586" i="68"/>
  <c r="BN284" i="68"/>
  <c r="AG575" i="68"/>
  <c r="BF294" i="68"/>
  <c r="BE304" i="68"/>
  <c r="AI574" i="68"/>
  <c r="BK270" i="68"/>
  <c r="BN274" i="68"/>
  <c r="AL569" i="68"/>
  <c r="BI262" i="68"/>
  <c r="AI558" i="68"/>
  <c r="BM276" i="68"/>
  <c r="W578" i="68"/>
  <c r="BE265" i="68"/>
  <c r="AN558" i="68"/>
  <c r="BG253" i="68"/>
  <c r="AE503" i="68"/>
  <c r="BH274" i="68"/>
  <c r="X528" i="68"/>
  <c r="AI518" i="68"/>
  <c r="BJ254" i="68"/>
  <c r="AG542" i="68"/>
  <c r="BL237" i="68"/>
  <c r="AN564" i="68"/>
  <c r="AH553" i="68"/>
  <c r="BM231" i="68"/>
  <c r="AN548" i="68"/>
  <c r="BO246" i="68"/>
  <c r="BG238" i="68"/>
  <c r="AM518" i="68"/>
  <c r="AD570" i="68"/>
  <c r="X527" i="68"/>
  <c r="BK247" i="68"/>
  <c r="AA493" i="68"/>
  <c r="AI499" i="68"/>
  <c r="BK218" i="68"/>
  <c r="BN230" i="68"/>
  <c r="BI195" i="68"/>
  <c r="AC486" i="68"/>
  <c r="W490" i="68"/>
  <c r="Y494" i="68"/>
  <c r="AA496" i="68"/>
  <c r="AK489" i="68"/>
  <c r="AE491" i="68"/>
  <c r="AG500" i="68"/>
  <c r="AI502" i="68"/>
  <c r="BE215" i="68"/>
  <c r="AM506" i="68"/>
  <c r="AQ512" i="68" a="1"/>
  <c r="AQ512" i="68" s="1"/>
  <c r="BK221" i="68"/>
  <c r="BH224" i="68"/>
  <c r="AN511" i="68"/>
  <c r="BE238" i="68"/>
  <c r="BG243" i="68"/>
  <c r="BO248" i="68"/>
  <c r="BG196" i="68"/>
  <c r="BI198" i="68"/>
  <c r="X490" i="68"/>
  <c r="Z494" i="68"/>
  <c r="BO204" i="68"/>
  <c r="AD489" i="68"/>
  <c r="AF491" i="68"/>
  <c r="AH500" i="68"/>
  <c r="AB502" i="68"/>
  <c r="AL501" i="68"/>
  <c r="AN506" i="68"/>
  <c r="AR512" i="68"/>
  <c r="AJ514" i="68"/>
  <c r="AF492" i="68"/>
  <c r="AJ516" i="68"/>
  <c r="BE237" i="68"/>
  <c r="BI241" i="68"/>
  <c r="BM245" i="68"/>
  <c r="W527" i="68"/>
  <c r="AI481" i="68"/>
  <c r="BE197" i="68"/>
  <c r="AM486" i="68"/>
  <c r="AQ490" i="68" a="1"/>
  <c r="AQ490" i="68" s="1"/>
  <c r="BK203" i="68"/>
  <c r="BM205" i="68"/>
  <c r="BG207" i="68"/>
  <c r="BI209" i="68"/>
  <c r="X483" i="68"/>
  <c r="Z484" i="68"/>
  <c r="BO215" i="68"/>
  <c r="AD508" i="68"/>
  <c r="AF513" i="68"/>
  <c r="AH488" i="68"/>
  <c r="AQ509" i="68" a="1"/>
  <c r="AQ509" i="68" s="1"/>
  <c r="Z521" i="68"/>
  <c r="BJ238" i="68"/>
  <c r="BJ242" i="68"/>
  <c r="AD540" i="68"/>
  <c r="AL548" i="68"/>
  <c r="AI485" i="68"/>
  <c r="BE200" i="68"/>
  <c r="AM493" i="68"/>
  <c r="AQ495" i="68" a="1"/>
  <c r="AQ495" i="68" s="1"/>
  <c r="BK206" i="68"/>
  <c r="BM208" i="68"/>
  <c r="BG210" i="68"/>
  <c r="BI212" i="68"/>
  <c r="X501" i="68"/>
  <c r="Z506" i="68"/>
  <c r="BO218" i="68"/>
  <c r="AD514" i="68"/>
  <c r="AQ507" i="68" a="1"/>
  <c r="AQ507" i="68" s="1"/>
  <c r="BE233" i="68"/>
  <c r="BI237" i="68"/>
  <c r="BM241" i="68"/>
  <c r="AB536" i="68"/>
  <c r="AQ547" i="68" a="1"/>
  <c r="AQ547" i="68" s="1"/>
  <c r="AR472" i="68"/>
  <c r="AJ485" i="68"/>
  <c r="BF200" i="68"/>
  <c r="BH202" i="68"/>
  <c r="BJ204" i="68"/>
  <c r="BL206" i="68"/>
  <c r="BN208" i="68"/>
  <c r="AC500" i="68"/>
  <c r="W502" i="68"/>
  <c r="Y501" i="68"/>
  <c r="AA506" i="68"/>
  <c r="AK512" i="68"/>
  <c r="AE514" i="68"/>
  <c r="Y509" i="68"/>
  <c r="BG231" i="68"/>
  <c r="BK235" i="68"/>
  <c r="BO239" i="68"/>
  <c r="Z535" i="68"/>
  <c r="AL481" i="68"/>
  <c r="AN482" i="68"/>
  <c r="AR486" i="68"/>
  <c r="AJ490" i="68"/>
  <c r="BF203" i="68"/>
  <c r="BH205" i="68"/>
  <c r="BJ207" i="68"/>
  <c r="BL209" i="68"/>
  <c r="BN211" i="68"/>
  <c r="AC484" i="68"/>
  <c r="W504" i="68"/>
  <c r="Y508" i="68"/>
  <c r="AA513" i="68"/>
  <c r="AK488" i="68"/>
  <c r="AA516" i="68"/>
  <c r="AE519" i="68"/>
  <c r="AI523" i="68"/>
  <c r="AC535" i="68"/>
  <c r="AH545" i="68"/>
  <c r="AI774" i="68"/>
  <c r="BI748" i="68"/>
  <c r="AR774" i="68"/>
  <c r="AB275" i="68"/>
  <c r="AE255" i="68"/>
  <c r="BG465" i="68"/>
  <c r="BI460" i="68"/>
  <c r="AB222" i="68"/>
  <c r="AM207" i="68"/>
  <c r="BL450" i="68"/>
  <c r="BN447" i="68"/>
  <c r="BF444" i="68"/>
  <c r="AB197" i="68"/>
  <c r="AH180" i="68"/>
  <c r="BF475" i="68"/>
  <c r="Z250" i="68"/>
  <c r="AI259" i="68"/>
  <c r="AI251" i="68"/>
  <c r="AE225" i="68"/>
  <c r="BF455" i="68"/>
  <c r="AA207" i="68"/>
  <c r="AM202" i="68"/>
  <c r="BJ447" i="68"/>
  <c r="AC185" i="68"/>
  <c r="BJ442" i="68"/>
  <c r="BH440" i="68"/>
  <c r="BM477" i="68"/>
  <c r="BJ469" i="68"/>
  <c r="AM247" i="68"/>
  <c r="AC223" i="68"/>
  <c r="BG453" i="68"/>
  <c r="BG450" i="68"/>
  <c r="Z276" i="68"/>
  <c r="Z254" i="68"/>
  <c r="BK465" i="68"/>
  <c r="BK461" i="68"/>
  <c r="BF456" i="68"/>
  <c r="AE207" i="68"/>
  <c r="AG202" i="68"/>
  <c r="AL200" i="68"/>
  <c r="W185" i="68"/>
  <c r="BN442" i="68"/>
  <c r="BL440" i="68"/>
  <c r="BK463" i="68"/>
  <c r="BG455" i="68"/>
  <c r="AF202" i="68"/>
  <c r="AB199" i="68"/>
  <c r="AC197" i="68"/>
  <c r="AN179" i="68"/>
  <c r="AL177" i="68"/>
  <c r="AB175" i="68"/>
  <c r="AH173" i="68"/>
  <c r="AF170" i="68"/>
  <c r="BN471" i="68"/>
  <c r="AD226" i="68"/>
  <c r="AF206" i="68"/>
  <c r="AH203" i="68"/>
  <c r="AL184" i="68"/>
  <c r="BI440" i="68"/>
  <c r="BJ438" i="68"/>
  <c r="BH436" i="68"/>
  <c r="BF434" i="68"/>
  <c r="AJ171" i="68"/>
  <c r="AC276" i="68"/>
  <c r="AE247" i="68"/>
  <c r="BI453" i="68"/>
  <c r="Y204" i="68"/>
  <c r="BI444" i="68"/>
  <c r="BJ441" i="68"/>
  <c r="AL179" i="68"/>
  <c r="AB177" i="68"/>
  <c r="AH175" i="68"/>
  <c r="AF173" i="68"/>
  <c r="AD170" i="68"/>
  <c r="BH460" i="68"/>
  <c r="BE453" i="68"/>
  <c r="AK200" i="68"/>
  <c r="BH442" i="68"/>
  <c r="BM439" i="68"/>
  <c r="BK437" i="68"/>
  <c r="AQ175" i="68" a="1"/>
  <c r="AQ175" i="68" s="1"/>
  <c r="AM173" i="68"/>
  <c r="BE431" i="68"/>
  <c r="AE249" i="68"/>
  <c r="AB223" i="68"/>
  <c r="BO450" i="68"/>
  <c r="AG199" i="68"/>
  <c r="AD181" i="68"/>
  <c r="BM438" i="68"/>
  <c r="BK436" i="68"/>
  <c r="AQ174" i="68" a="1"/>
  <c r="AQ174" i="68" s="1"/>
  <c r="AM171" i="68"/>
  <c r="BE430" i="68"/>
  <c r="W203" i="68"/>
  <c r="BF438" i="68"/>
  <c r="BE433" i="68"/>
  <c r="AL167" i="68"/>
  <c r="AB168" i="68"/>
  <c r="AH154" i="68"/>
  <c r="AF152" i="68"/>
  <c r="AD150" i="68"/>
  <c r="BO418" i="68"/>
  <c r="AA249" i="68"/>
  <c r="AJ199" i="68"/>
  <c r="Y177" i="68"/>
  <c r="AH169" i="68"/>
  <c r="AF166" i="68"/>
  <c r="AD165" i="68"/>
  <c r="BO423" i="68"/>
  <c r="Z151" i="68"/>
  <c r="X149" i="68"/>
  <c r="AF253" i="68"/>
  <c r="AH199" i="68"/>
  <c r="W175" i="68"/>
  <c r="BL429" i="68"/>
  <c r="BJ427" i="68"/>
  <c r="BH425" i="68"/>
  <c r="BF423" i="68"/>
  <c r="AJ150" i="68"/>
  <c r="AR148" i="68"/>
  <c r="BH468" i="68"/>
  <c r="BM450" i="68"/>
  <c r="BE440" i="68"/>
  <c r="AL173" i="68"/>
  <c r="X169" i="68"/>
  <c r="BI427" i="68"/>
  <c r="BG425" i="68"/>
  <c r="BM423" i="68"/>
  <c r="BK421" i="68"/>
  <c r="AQ148" i="68" a="1"/>
  <c r="AQ148" i="68" s="1"/>
  <c r="BI465" i="68"/>
  <c r="BM446" i="68"/>
  <c r="AL178" i="68"/>
  <c r="AK173" i="68"/>
  <c r="BF469" i="68"/>
  <c r="AN202" i="68"/>
  <c r="AB181" i="68"/>
  <c r="BL436" i="68"/>
  <c r="BF432" i="68"/>
  <c r="AF167" i="68"/>
  <c r="AD168" i="68"/>
  <c r="BO424" i="68"/>
  <c r="Z152" i="68"/>
  <c r="X150" i="68"/>
  <c r="BI418" i="68"/>
  <c r="AN153" i="68"/>
  <c r="BM419" i="68"/>
  <c r="BK416" i="68"/>
  <c r="AQ143" i="68" a="1"/>
  <c r="AQ143" i="68" s="1"/>
  <c r="AM141" i="68"/>
  <c r="BE410" i="68"/>
  <c r="BJ408" i="68"/>
  <c r="BH406" i="68"/>
  <c r="BF404" i="68"/>
  <c r="AJ113" i="68"/>
  <c r="BK434" i="68"/>
  <c r="AL154" i="68"/>
  <c r="AG150" i="68"/>
  <c r="AM146" i="68"/>
  <c r="BE415" i="68"/>
  <c r="AI142" i="68"/>
  <c r="AG140" i="68"/>
  <c r="AD127" i="68"/>
  <c r="BO406" i="68"/>
  <c r="Z116" i="68"/>
  <c r="X114" i="68"/>
  <c r="BK439" i="68"/>
  <c r="BO429" i="68"/>
  <c r="BI424" i="68"/>
  <c r="BJ420" i="68"/>
  <c r="AL146" i="68"/>
  <c r="AB144" i="68"/>
  <c r="AH142" i="68"/>
  <c r="AF140" i="68"/>
  <c r="AC127" i="68"/>
  <c r="AA170" i="68"/>
  <c r="BK426" i="68"/>
  <c r="BF422" i="68"/>
  <c r="BN417" i="68"/>
  <c r="BK415" i="68"/>
  <c r="AQ142" i="68" a="1"/>
  <c r="AQ142" i="68" s="1"/>
  <c r="AM140" i="68"/>
  <c r="AJ127" i="68"/>
  <c r="AR118" i="68"/>
  <c r="AN116" i="68"/>
  <c r="AE224" i="68"/>
  <c r="BL428" i="68"/>
  <c r="BF424" i="68"/>
  <c r="BM417" i="68"/>
  <c r="BJ415" i="68"/>
  <c r="BH413" i="68"/>
  <c r="BF411" i="68"/>
  <c r="AI127" i="68"/>
  <c r="AG118" i="68"/>
  <c r="AE116" i="68"/>
  <c r="AK114" i="68"/>
  <c r="AA174" i="68"/>
  <c r="AC168" i="68"/>
  <c r="AR149" i="68"/>
  <c r="BM416" i="68"/>
  <c r="BK414" i="68"/>
  <c r="AQ141" i="68" a="1"/>
  <c r="AQ141" i="68" s="1"/>
  <c r="AM139" i="68"/>
  <c r="AJ126" i="68"/>
  <c r="AR117" i="68"/>
  <c r="AN115" i="68"/>
  <c r="BI390" i="68"/>
  <c r="X100" i="68"/>
  <c r="Z102" i="68"/>
  <c r="BO396" i="68"/>
  <c r="AD106" i="68"/>
  <c r="AF108" i="68"/>
  <c r="W115" i="68"/>
  <c r="AR141" i="68"/>
  <c r="BG427" i="68"/>
  <c r="AK149" i="68"/>
  <c r="BI459" i="68"/>
  <c r="X81" i="68"/>
  <c r="Z100" i="68"/>
  <c r="BO394" i="68"/>
  <c r="AD104" i="68"/>
  <c r="AF106" i="68"/>
  <c r="AH108" i="68"/>
  <c r="AJ114" i="68"/>
  <c r="Z127" i="68"/>
  <c r="W148" i="68"/>
  <c r="AR206" i="68"/>
  <c r="BI391" i="68"/>
  <c r="X101" i="68"/>
  <c r="Z103" i="68"/>
  <c r="BO397" i="68"/>
  <c r="AD107" i="68"/>
  <c r="AF113" i="68"/>
  <c r="BF405" i="68"/>
  <c r="X141" i="68"/>
  <c r="AM148" i="68"/>
  <c r="AF86" i="68"/>
  <c r="AH81" i="68"/>
  <c r="AB100" i="68"/>
  <c r="AL102" i="68"/>
  <c r="AN104" i="68"/>
  <c r="AR106" i="68"/>
  <c r="AJ108" i="68"/>
  <c r="AE115" i="68"/>
  <c r="AH127" i="68"/>
  <c r="AB145" i="68"/>
  <c r="AG86" i="68"/>
  <c r="AI81" i="68"/>
  <c r="BE393" i="68"/>
  <c r="AM102" i="68"/>
  <c r="AQ104" i="68" a="1"/>
  <c r="AQ104" i="68" s="1"/>
  <c r="BK399" i="68"/>
  <c r="BM401" i="68"/>
  <c r="BI404" i="68"/>
  <c r="AD139" i="68"/>
  <c r="AH174" i="68"/>
  <c r="AM80" i="68"/>
  <c r="AQ660" i="68" a="1"/>
  <c r="AQ660" i="68" s="1"/>
  <c r="BK394" i="68"/>
  <c r="BM396" i="68"/>
  <c r="BG398" i="68"/>
  <c r="BI400" i="68"/>
  <c r="BO402" i="68"/>
  <c r="AA126" i="68"/>
  <c r="AJ145" i="68"/>
  <c r="AN276" i="68"/>
  <c r="AR254" i="68"/>
  <c r="Z248" i="68"/>
  <c r="AM226" i="68"/>
  <c r="AE222" i="68"/>
  <c r="AR207" i="68"/>
  <c r="AN205" i="68"/>
  <c r="AL204" i="68"/>
  <c r="AB200" i="68"/>
  <c r="AH185" i="68"/>
  <c r="AF198" i="68"/>
  <c r="Y259" i="68"/>
  <c r="W252" i="68"/>
  <c r="BF464" i="68"/>
  <c r="AB244" i="68"/>
  <c r="AC222" i="68"/>
  <c r="BJ453" i="68"/>
  <c r="BG451" i="68"/>
  <c r="BM449" i="68"/>
  <c r="BK447" i="68"/>
  <c r="AQ185" i="68" a="1"/>
  <c r="AQ185" i="68" s="1"/>
  <c r="AJ264" i="68"/>
  <c r="BI740" i="68"/>
  <c r="AL767" i="68"/>
  <c r="AA767" i="68"/>
  <c r="BL741" i="68"/>
  <c r="AR768" i="68"/>
  <c r="AD768" i="68"/>
  <c r="BO742" i="68"/>
  <c r="BG742" i="68"/>
  <c r="AG746" i="68"/>
  <c r="Y746" i="68"/>
  <c r="BJ743" i="68"/>
  <c r="AN769" i="68"/>
  <c r="AB769" i="68"/>
  <c r="BM744" i="68"/>
  <c r="BE744" i="68"/>
  <c r="AE770" i="68"/>
  <c r="W770" i="68"/>
  <c r="BH745" i="68"/>
  <c r="AI771" i="68"/>
  <c r="Z771" i="68"/>
  <c r="BK746" i="68"/>
  <c r="AQ772" i="68" a="1"/>
  <c r="AQ772" i="68" s="1"/>
  <c r="AC772" i="68"/>
  <c r="BN747" i="68"/>
  <c r="BF747" i="68"/>
  <c r="AF773" i="68"/>
  <c r="X773" i="68"/>
  <c r="BJ739" i="68"/>
  <c r="W765" i="68"/>
  <c r="X766" i="68"/>
  <c r="Z762" i="68"/>
  <c r="AF765" i="68"/>
  <c r="BF737" i="68"/>
  <c r="AK763" i="68"/>
  <c r="AI766" i="68"/>
  <c r="AN766" i="68"/>
  <c r="AB762" i="68"/>
  <c r="AH765" i="68"/>
  <c r="BM736" i="68"/>
  <c r="W763" i="68"/>
  <c r="AC766" i="68"/>
  <c r="BO739" i="68"/>
  <c r="AH764" i="68"/>
  <c r="AL765" i="68"/>
  <c r="AE762" i="68"/>
  <c r="AK765" i="68"/>
  <c r="BM734" i="68"/>
  <c r="AC761" i="68"/>
  <c r="BF734" i="68"/>
  <c r="X761" i="68"/>
  <c r="AH276" i="68"/>
  <c r="BG476" i="68"/>
  <c r="AH256" i="68"/>
  <c r="AE252" i="68"/>
  <c r="Y248" i="68"/>
  <c r="BJ462" i="68"/>
  <c r="AB226" i="68"/>
  <c r="AB224" i="68"/>
  <c r="AC269" i="68"/>
  <c r="BJ479" i="68"/>
  <c r="AR258" i="68"/>
  <c r="AJ255" i="68"/>
  <c r="BO468" i="68"/>
  <c r="BK464" i="68"/>
  <c r="BI462" i="68"/>
  <c r="AJ226" i="68"/>
  <c r="Z224" i="68"/>
  <c r="AN266" i="68"/>
  <c r="BK477" i="68"/>
  <c r="BE474" i="68"/>
  <c r="AD254" i="68"/>
  <c r="AM251" i="68"/>
  <c r="BM465" i="68"/>
  <c r="AL246" i="68"/>
  <c r="Y244" i="68"/>
  <c r="W225" i="68"/>
  <c r="BH456" i="68"/>
  <c r="AI221" i="68"/>
  <c r="AI227" i="68"/>
  <c r="X758" i="68"/>
  <c r="AE758" i="68"/>
  <c r="AD758" i="68"/>
  <c r="AC758" i="68"/>
  <c r="BM733" i="68"/>
  <c r="BJ732" i="68"/>
  <c r="BI732" i="68"/>
  <c r="AC733" i="68"/>
  <c r="AE733" i="68"/>
  <c r="W733" i="68"/>
  <c r="BK731" i="68"/>
  <c r="AR288" i="68"/>
  <c r="BF487" i="68"/>
  <c r="BL491" i="68"/>
  <c r="BL497" i="68"/>
  <c r="BI729" i="68"/>
  <c r="BG724" i="68"/>
  <c r="AI751" i="68"/>
  <c r="AI757" i="68"/>
  <c r="BH725" i="68"/>
  <c r="AR753" i="68"/>
  <c r="Z749" i="68"/>
  <c r="AH757" i="68"/>
  <c r="BN727" i="68"/>
  <c r="BO729" i="68"/>
  <c r="BM724" i="68"/>
  <c r="AG753" i="68"/>
  <c r="AQ747" i="68" a="1"/>
  <c r="AQ747" i="68" s="1"/>
  <c r="Y757" i="68"/>
  <c r="AB749" i="68"/>
  <c r="BJ727" i="68"/>
  <c r="AF755" i="68"/>
  <c r="AN749" i="68"/>
  <c r="X759" i="68"/>
  <c r="AF754" i="68"/>
  <c r="BO726" i="68"/>
  <c r="AM755" i="68"/>
  <c r="W751" i="68"/>
  <c r="AE759" i="68"/>
  <c r="AM754" i="68"/>
  <c r="BH730" i="68"/>
  <c r="BH723" i="68"/>
  <c r="AD751" i="68"/>
  <c r="AD757" i="68"/>
  <c r="BH724" i="68"/>
  <c r="BO727" i="68"/>
  <c r="BM722" i="68"/>
  <c r="AK749" i="68"/>
  <c r="AK756" i="68"/>
  <c r="BL722" i="68"/>
  <c r="BF719" i="68"/>
  <c r="AF743" i="68"/>
  <c r="BO716" i="68"/>
  <c r="AC748" i="68"/>
  <c r="W743" i="68"/>
  <c r="BF716" i="68"/>
  <c r="Z745" i="68"/>
  <c r="BM720" i="68"/>
  <c r="BK715" i="68"/>
  <c r="Y745" i="68"/>
  <c r="BL720" i="68"/>
  <c r="BN713" i="68"/>
  <c r="AL744" i="68"/>
  <c r="BO718" i="68"/>
  <c r="BM713" i="68"/>
  <c r="AK744" i="68"/>
  <c r="BF718" i="68"/>
  <c r="AN748" i="68"/>
  <c r="AH743" i="68"/>
  <c r="BK717" i="68"/>
  <c r="AM748" i="68"/>
  <c r="AG743" i="68"/>
  <c r="AH744" i="68"/>
  <c r="AJ750" i="68"/>
  <c r="X750" i="68"/>
  <c r="W742" i="68"/>
  <c r="AB752" i="68"/>
  <c r="Y740" i="68"/>
  <c r="AA740" i="68"/>
  <c r="AA741" i="68"/>
  <c r="AF752" i="68"/>
  <c r="AN740" i="68"/>
  <c r="Y742" i="68"/>
  <c r="AQ740" i="68" a="1"/>
  <c r="AQ740" i="68" s="1"/>
  <c r="W741" i="68"/>
  <c r="BL709" i="68"/>
  <c r="BN702" i="68"/>
  <c r="Z734" i="68"/>
  <c r="AH730" i="68"/>
  <c r="AR727" i="68"/>
  <c r="Z725" i="68"/>
  <c r="BO707" i="68"/>
  <c r="BM702" i="68"/>
  <c r="AQ734" i="68" a="1"/>
  <c r="AQ734" i="68" s="1"/>
  <c r="Y731" i="68"/>
  <c r="AG728" i="68"/>
  <c r="AQ725" i="68" a="1"/>
  <c r="AQ725" i="68" s="1"/>
  <c r="BH708" i="68"/>
  <c r="BL702" i="68"/>
  <c r="AN734" i="68"/>
  <c r="X731" i="68"/>
  <c r="AF728" i="68"/>
  <c r="AN725" i="68"/>
  <c r="BI709" i="68"/>
  <c r="BG704" i="68"/>
  <c r="BE699" i="68"/>
  <c r="AE732" i="68"/>
  <c r="AM729" i="68"/>
  <c r="W727" i="68"/>
  <c r="BF712" i="68"/>
  <c r="BH705" i="68"/>
  <c r="BL699" i="68"/>
  <c r="AD731" i="68"/>
  <c r="AD727" i="68"/>
  <c r="BI710" i="68"/>
  <c r="BG705" i="68"/>
  <c r="BE700" i="68"/>
  <c r="AC731" i="68"/>
  <c r="AC727" i="68"/>
  <c r="BN709" i="68"/>
  <c r="BJ703" i="68"/>
  <c r="AB734" i="68"/>
  <c r="AB729" i="68"/>
  <c r="AB725" i="68"/>
  <c r="BI707" i="68"/>
  <c r="BG702" i="68"/>
  <c r="AI732" i="68"/>
  <c r="AI728" i="68"/>
  <c r="AH737" i="68"/>
  <c r="Y737" i="68"/>
  <c r="AB738" i="68"/>
  <c r="AG736" i="68"/>
  <c r="AB739" i="68"/>
  <c r="AH739" i="68"/>
  <c r="AD736" i="68"/>
  <c r="AK735" i="68"/>
  <c r="AF739" i="68"/>
  <c r="AC736" i="68"/>
  <c r="AD737" i="68"/>
  <c r="BH697" i="68"/>
  <c r="AR722" i="68"/>
  <c r="BG697" i="68"/>
  <c r="Z723" i="68"/>
  <c r="BN697" i="68"/>
  <c r="AG723" i="68"/>
  <c r="BO698" i="68"/>
  <c r="Y724" i="68"/>
  <c r="AD721" i="68"/>
  <c r="BL697" i="68"/>
  <c r="W723" i="68"/>
  <c r="AK724" i="68"/>
  <c r="BK60" i="68"/>
  <c r="AD658" i="68"/>
  <c r="AM637" i="68"/>
  <c r="AH631" i="68"/>
  <c r="AR609" i="68"/>
  <c r="W621" i="68"/>
  <c r="Z600" i="68"/>
  <c r="BK314" i="68"/>
  <c r="Y603" i="68"/>
  <c r="AQ618" i="68" a="1"/>
  <c r="AQ618" i="68" s="1"/>
  <c r="BG304" i="68"/>
  <c r="AB598" i="68"/>
  <c r="AK583" i="68"/>
  <c r="AL596" i="68"/>
  <c r="AR55" i="68"/>
  <c r="AJ578" i="68"/>
  <c r="AG588" i="68"/>
  <c r="BL282" i="68"/>
  <c r="AE55" i="68"/>
  <c r="AJ572" i="68"/>
  <c r="BI298" i="68"/>
  <c r="AG563" i="68"/>
  <c r="AQ550" i="68" a="1"/>
  <c r="AQ550" i="68" s="1"/>
  <c r="BL272" i="68"/>
  <c r="AB567" i="68"/>
  <c r="AR572" i="68"/>
  <c r="AG557" i="68"/>
  <c r="BK274" i="68"/>
  <c r="X570" i="68"/>
  <c r="AI545" i="68"/>
  <c r="AL557" i="68"/>
  <c r="BM251" i="68"/>
  <c r="AK522" i="68"/>
  <c r="AL551" i="68"/>
  <c r="BI244" i="68"/>
  <c r="AG516" i="68"/>
  <c r="BH252" i="68"/>
  <c r="AE533" i="68"/>
  <c r="BJ235" i="68"/>
  <c r="AF556" i="68"/>
  <c r="AF535" i="68"/>
  <c r="BK229" i="68"/>
  <c r="AL546" i="68"/>
  <c r="AH505" i="68"/>
  <c r="Z503" i="68"/>
  <c r="BM228" i="68"/>
  <c r="AQ545" i="68" a="1"/>
  <c r="AQ545" i="68" s="1"/>
  <c r="AD542" i="68"/>
  <c r="BH195" i="68"/>
  <c r="AC495" i="68"/>
  <c r="AK483" i="68"/>
  <c r="BE220" i="68"/>
  <c r="AM522" i="68"/>
  <c r="BN196" i="68"/>
  <c r="AK486" i="68"/>
  <c r="AE490" i="68"/>
  <c r="AG494" i="68"/>
  <c r="AI496" i="68"/>
  <c r="BE207" i="68"/>
  <c r="AM491" i="68"/>
  <c r="AQ500" i="68" a="1"/>
  <c r="AQ500" i="68" s="1"/>
  <c r="BK213" i="68"/>
  <c r="BM215" i="68"/>
  <c r="BG217" i="68"/>
  <c r="BI219" i="68"/>
  <c r="X488" i="68"/>
  <c r="AG507" i="68"/>
  <c r="AR518" i="68"/>
  <c r="Z526" i="68"/>
  <c r="AB525" i="68"/>
  <c r="X551" i="68"/>
  <c r="BO196" i="68"/>
  <c r="AD486" i="68"/>
  <c r="AF490" i="68"/>
  <c r="AH494" i="68"/>
  <c r="AB496" i="68"/>
  <c r="AL489" i="68"/>
  <c r="AN491" i="68"/>
  <c r="AR500" i="68"/>
  <c r="AJ502" i="68"/>
  <c r="BF215" i="68"/>
  <c r="BH217" i="68"/>
  <c r="BJ219" i="68"/>
  <c r="BL221" i="68"/>
  <c r="BL224" i="68"/>
  <c r="AQ511" i="68" a="1"/>
  <c r="AQ511" i="68" s="1"/>
  <c r="AD524" i="68"/>
  <c r="AG532" i="68"/>
  <c r="AL535" i="68"/>
  <c r="Y547" i="68"/>
  <c r="BK195" i="68"/>
  <c r="BM197" i="68"/>
  <c r="BG199" i="68"/>
  <c r="BI201" i="68"/>
  <c r="X495" i="68"/>
  <c r="Z498" i="68"/>
  <c r="BO207" i="68"/>
  <c r="AD499" i="68"/>
  <c r="AF483" i="68"/>
  <c r="AH484" i="68"/>
  <c r="AB504" i="68"/>
  <c r="AL508" i="68"/>
  <c r="AN513" i="68"/>
  <c r="AR488" i="68"/>
  <c r="AM510" i="68"/>
  <c r="AA522" i="68"/>
  <c r="AE526" i="68"/>
  <c r="AI534" i="68"/>
  <c r="AA533" i="68"/>
  <c r="AI549" i="68"/>
  <c r="BK198" i="68"/>
  <c r="BM200" i="68"/>
  <c r="BG202" i="68"/>
  <c r="BI204" i="68"/>
  <c r="X489" i="68"/>
  <c r="Z491" i="68"/>
  <c r="BO210" i="68"/>
  <c r="AD502" i="68"/>
  <c r="AF501" i="68"/>
  <c r="AH506" i="68"/>
  <c r="AB512" i="68"/>
  <c r="AL514" i="68"/>
  <c r="AR509" i="68"/>
  <c r="AD521" i="68"/>
  <c r="AK524" i="68"/>
  <c r="AL532" i="68"/>
  <c r="AG531" i="68"/>
  <c r="BH194" i="68"/>
  <c r="BJ196" i="68"/>
  <c r="BL198" i="68"/>
  <c r="BN200" i="68"/>
  <c r="AC494" i="68"/>
  <c r="W496" i="68"/>
  <c r="Y489" i="68"/>
  <c r="AA491" i="68"/>
  <c r="AK500" i="68"/>
  <c r="AE502" i="68"/>
  <c r="AG501" i="68"/>
  <c r="AI506" i="68"/>
  <c r="BE219" i="68"/>
  <c r="AM514" i="68"/>
  <c r="W510" i="68"/>
  <c r="AB519" i="68"/>
  <c r="AF523" i="68"/>
  <c r="AJ529" i="68"/>
  <c r="W528" i="68"/>
  <c r="BF195" i="68"/>
  <c r="BH197" i="68"/>
  <c r="BJ199" i="68"/>
  <c r="BL201" i="68"/>
  <c r="BN203" i="68"/>
  <c r="AC498" i="68"/>
  <c r="W497" i="68"/>
  <c r="Y499" i="68"/>
  <c r="AA483" i="68"/>
  <c r="AK484" i="68"/>
  <c r="AE504" i="68"/>
  <c r="AG508" i="68"/>
  <c r="AI513" i="68"/>
  <c r="BE222" i="68"/>
  <c r="BH228" i="68"/>
  <c r="BH232" i="68"/>
  <c r="AN503" i="68"/>
  <c r="BE246" i="68"/>
  <c r="BE748" i="68"/>
  <c r="BG748" i="68"/>
  <c r="AC774" i="68"/>
  <c r="BL748" i="68"/>
  <c r="AR274" i="68"/>
  <c r="BE471" i="68"/>
  <c r="AA248" i="68"/>
  <c r="AE226" i="68"/>
  <c r="BI455" i="68"/>
  <c r="AC207" i="68"/>
  <c r="AQ202" i="68" a="1"/>
  <c r="AQ202" i="68" s="1"/>
  <c r="AH200" i="68"/>
  <c r="AI184" i="68"/>
  <c r="BO441" i="68"/>
  <c r="X266" i="68"/>
  <c r="AI257" i="68"/>
  <c r="W249" i="68"/>
  <c r="AE257" i="68"/>
  <c r="BF467" i="68"/>
  <c r="BF458" i="68"/>
  <c r="AK187" i="68"/>
  <c r="BJ452" i="68"/>
  <c r="AC202" i="68"/>
  <c r="AR200" i="68"/>
  <c r="BN444" i="68"/>
  <c r="AR197" i="68"/>
  <c r="AN180" i="68"/>
  <c r="AG259" i="68"/>
  <c r="AI252" i="68"/>
  <c r="AM246" i="68"/>
  <c r="BK456" i="68"/>
  <c r="AJ207" i="68"/>
  <c r="AL202" i="68"/>
  <c r="AL275" i="68"/>
  <c r="BG470" i="68"/>
  <c r="AE248" i="68"/>
  <c r="AK244" i="68"/>
  <c r="AJ222" i="68"/>
  <c r="BF452" i="68"/>
  <c r="W202" i="68"/>
  <c r="Z200" i="68"/>
  <c r="BH444" i="68"/>
  <c r="BF442" i="68"/>
  <c r="AI275" i="68"/>
  <c r="AC245" i="68"/>
  <c r="AA187" i="68"/>
  <c r="BI449" i="68"/>
  <c r="BG445" i="68"/>
  <c r="BL441" i="68"/>
  <c r="AF179" i="68"/>
  <c r="AD177" i="68"/>
  <c r="BO434" i="68"/>
  <c r="Z173" i="68"/>
  <c r="X170" i="68"/>
  <c r="X253" i="68"/>
  <c r="AL225" i="68"/>
  <c r="BJ451" i="68"/>
  <c r="BM447" i="68"/>
  <c r="AC198" i="68"/>
  <c r="AL180" i="68"/>
  <c r="AR178" i="68"/>
  <c r="AN176" i="68"/>
  <c r="AL174" i="68"/>
  <c r="AB171" i="68"/>
  <c r="BE477" i="68"/>
  <c r="BM462" i="68"/>
  <c r="AD207" i="68"/>
  <c r="BE448" i="68"/>
  <c r="AH184" i="68"/>
  <c r="AJ181" i="68"/>
  <c r="AD179" i="68"/>
  <c r="BO436" i="68"/>
  <c r="Z175" i="68"/>
  <c r="X173" i="68"/>
  <c r="BI430" i="68"/>
  <c r="Y225" i="68"/>
  <c r="AB207" i="68"/>
  <c r="AN199" i="68"/>
  <c r="AK197" i="68"/>
  <c r="BE439" i="68"/>
  <c r="AI177" i="68"/>
  <c r="AG175" i="68"/>
  <c r="AE173" i="68"/>
  <c r="AK170" i="68"/>
  <c r="BE464" i="68"/>
  <c r="BO455" i="68"/>
  <c r="AK202" i="68"/>
  <c r="BL445" i="68"/>
  <c r="BN440" i="68"/>
  <c r="BE438" i="68"/>
  <c r="AI176" i="68"/>
  <c r="AG174" i="68"/>
  <c r="AE171" i="68"/>
  <c r="BI479" i="68"/>
  <c r="AE200" i="68"/>
  <c r="AB178" i="68"/>
  <c r="AA173" i="68"/>
  <c r="AD167" i="68"/>
  <c r="BO426" i="68"/>
  <c r="Z154" i="68"/>
  <c r="X152" i="68"/>
  <c r="BI420" i="68"/>
  <c r="BG418" i="68"/>
  <c r="BM463" i="68"/>
  <c r="BK443" i="68"/>
  <c r="Z176" i="68"/>
  <c r="Z169" i="68"/>
  <c r="X166" i="68"/>
  <c r="BI425" i="68"/>
  <c r="BG423" i="68"/>
  <c r="BM421" i="68"/>
  <c r="BK419" i="68"/>
  <c r="BN464" i="68"/>
  <c r="AN185" i="68"/>
  <c r="AR174" i="68"/>
  <c r="AJ167" i="68"/>
  <c r="AR168" i="68"/>
  <c r="AN154" i="68"/>
  <c r="AL152" i="68"/>
  <c r="AB150" i="68"/>
  <c r="AH148" i="68"/>
  <c r="AK250" i="68"/>
  <c r="BG447" i="68"/>
  <c r="X180" i="68"/>
  <c r="BN432" i="68"/>
  <c r="BK429" i="68"/>
  <c r="AQ168" i="68" a="1"/>
  <c r="AQ168" i="68" s="1"/>
  <c r="AM154" i="68"/>
  <c r="BE423" i="68"/>
  <c r="AI150" i="68"/>
  <c r="AG148" i="68"/>
  <c r="AK246" i="68"/>
  <c r="AJ185" i="68"/>
  <c r="BO437" i="68"/>
  <c r="BI432" i="68"/>
  <c r="AQ251" i="68" a="1"/>
  <c r="AQ251" i="68" s="1"/>
  <c r="AM204" i="68"/>
  <c r="AQ180" i="68" a="1"/>
  <c r="AQ180" i="68" s="1"/>
  <c r="AH176" i="68"/>
  <c r="AD171" i="68"/>
  <c r="X167" i="68"/>
  <c r="BI426" i="68"/>
  <c r="BG424" i="68"/>
  <c r="BM422" i="68"/>
  <c r="BK420" i="68"/>
  <c r="AQ147" i="68" a="1"/>
  <c r="AQ147" i="68" s="1"/>
  <c r="AI152" i="68"/>
  <c r="AK148" i="68"/>
  <c r="AI145" i="68"/>
  <c r="AG143" i="68"/>
  <c r="AE141" i="68"/>
  <c r="AK139" i="68"/>
  <c r="AR126" i="68"/>
  <c r="AN117" i="68"/>
  <c r="AL115" i="68"/>
  <c r="BI469" i="68"/>
  <c r="BM433" i="68"/>
  <c r="BN424" i="68"/>
  <c r="BL420" i="68"/>
  <c r="AE146" i="68"/>
  <c r="AK144" i="68"/>
  <c r="AA142" i="68"/>
  <c r="Y140" i="68"/>
  <c r="BI408" i="68"/>
  <c r="BG406" i="68"/>
  <c r="BM404" i="68"/>
  <c r="BK402" i="68"/>
  <c r="BG438" i="68"/>
  <c r="AM167" i="68"/>
  <c r="AG153" i="68"/>
  <c r="AC149" i="68"/>
  <c r="AD146" i="68"/>
  <c r="BO414" i="68"/>
  <c r="Z142" i="68"/>
  <c r="X140" i="68"/>
  <c r="BH408" i="68"/>
  <c r="AJ169" i="68"/>
  <c r="AH165" i="68"/>
  <c r="AB151" i="68"/>
  <c r="BE417" i="68"/>
  <c r="AI144" i="68"/>
  <c r="AG142" i="68"/>
  <c r="AE140" i="68"/>
  <c r="AB127" i="68"/>
  <c r="AH118" i="68"/>
  <c r="AF116" i="68"/>
  <c r="BH454" i="68"/>
  <c r="AH166" i="68"/>
  <c r="AD153" i="68"/>
  <c r="AJ146" i="68"/>
  <c r="AR144" i="68"/>
  <c r="AN142" i="68"/>
  <c r="AL140" i="68"/>
  <c r="AA127" i="68"/>
  <c r="Y118" i="68"/>
  <c r="W116" i="68"/>
  <c r="AB273" i="68"/>
  <c r="AC173" i="68"/>
  <c r="Z165" i="68"/>
  <c r="AN148" i="68"/>
  <c r="BE416" i="68"/>
  <c r="AI143" i="68"/>
  <c r="AG141" i="68"/>
  <c r="AE139" i="68"/>
  <c r="AB126" i="68"/>
  <c r="AH117" i="68"/>
  <c r="AF115" i="68"/>
  <c r="AD81" i="68"/>
  <c r="AF100" i="68"/>
  <c r="AH102" i="68"/>
  <c r="AB104" i="68"/>
  <c r="AL106" i="68"/>
  <c r="AN108" i="68"/>
  <c r="AM115" i="68"/>
  <c r="AC142" i="68"/>
  <c r="AI173" i="68"/>
  <c r="BO422" i="68"/>
  <c r="AD86" i="68"/>
  <c r="AF81" i="68"/>
  <c r="AH100" i="68"/>
  <c r="AB102" i="68"/>
  <c r="AL104" i="68"/>
  <c r="AN106" i="68"/>
  <c r="AR108" i="68"/>
  <c r="BJ403" i="68"/>
  <c r="BJ409" i="68"/>
  <c r="AQ153" i="68" a="1"/>
  <c r="AQ153" i="68" s="1"/>
  <c r="BO389" i="68"/>
  <c r="AD660" i="68"/>
  <c r="AF101" i="68"/>
  <c r="AH103" i="68"/>
  <c r="AB105" i="68"/>
  <c r="AL107" i="68"/>
  <c r="AR113" i="68"/>
  <c r="AD117" i="68"/>
  <c r="BH412" i="68"/>
  <c r="BO421" i="68"/>
  <c r="AN86" i="68"/>
  <c r="AR81" i="68"/>
  <c r="AJ100" i="68"/>
  <c r="BF395" i="68"/>
  <c r="BH397" i="68"/>
  <c r="BJ399" i="68"/>
  <c r="BL401" i="68"/>
  <c r="BG404" i="68"/>
  <c r="X139" i="68"/>
  <c r="BN416" i="68"/>
  <c r="AQ86" i="68" a="1"/>
  <c r="AQ86" i="68" s="1"/>
  <c r="BK391" i="68"/>
  <c r="BM393" i="68"/>
  <c r="BG395" i="68"/>
  <c r="BI397" i="68"/>
  <c r="X107" i="68"/>
  <c r="Z113" i="68"/>
  <c r="AG116" i="68"/>
  <c r="BN410" i="68"/>
  <c r="AG204" i="68"/>
  <c r="BG390" i="68"/>
  <c r="BI392" i="68"/>
  <c r="X102" i="68"/>
  <c r="Z104" i="68"/>
  <c r="BO398" i="68"/>
  <c r="AD108" i="68"/>
  <c r="AD114" i="68"/>
  <c r="BM408" i="68"/>
  <c r="BI417" i="68"/>
  <c r="AM274" i="68"/>
  <c r="Y252" i="68"/>
  <c r="BH464" i="68"/>
  <c r="W226" i="68"/>
  <c r="BN455" i="68"/>
  <c r="AH207" i="68"/>
  <c r="AF205" i="68"/>
  <c r="AD204" i="68"/>
  <c r="BO446" i="68"/>
  <c r="Z185" i="68"/>
  <c r="AL266" i="68"/>
  <c r="Y258" i="68"/>
  <c r="AB251" i="68"/>
  <c r="AI247" i="68"/>
  <c r="BJ460" i="68"/>
  <c r="BM455" i="68"/>
  <c r="AQ207" i="68" a="1"/>
  <c r="AQ207" i="68" s="1"/>
  <c r="AM205" i="68"/>
  <c r="BE449" i="68"/>
  <c r="AI200" i="68"/>
  <c r="AG185" i="68"/>
  <c r="BH740" i="68"/>
  <c r="AI767" i="68"/>
  <c r="Z767" i="68"/>
  <c r="BK741" i="68"/>
  <c r="AQ768" i="68" a="1"/>
  <c r="AQ768" i="68" s="1"/>
  <c r="AC768" i="68"/>
  <c r="BN742" i="68"/>
  <c r="BF742" i="68"/>
  <c r="AF746" i="68"/>
  <c r="X746" i="68"/>
  <c r="BI743" i="68"/>
  <c r="AL769" i="68"/>
  <c r="AA769" i="68"/>
  <c r="BL744" i="68"/>
  <c r="AR770" i="68"/>
  <c r="AD770" i="68"/>
  <c r="BO745" i="68"/>
  <c r="BG745" i="68"/>
  <c r="AG771" i="68"/>
  <c r="Y771" i="68"/>
  <c r="BJ746" i="68"/>
  <c r="AN772" i="68"/>
  <c r="AB772" i="68"/>
  <c r="BM747" i="68"/>
  <c r="BE747" i="68"/>
  <c r="AE773" i="68"/>
  <c r="W773" i="68"/>
  <c r="Y762" i="68"/>
  <c r="AE765" i="68"/>
  <c r="BG735" i="68"/>
  <c r="AH762" i="68"/>
  <c r="AN765" i="68"/>
  <c r="BN737" i="68"/>
  <c r="W764" i="68"/>
  <c r="BF738" i="68"/>
  <c r="BI735" i="68"/>
  <c r="AJ762" i="68"/>
  <c r="AR765" i="68"/>
  <c r="BH737" i="68"/>
  <c r="AE763" i="68"/>
  <c r="AK766" i="68"/>
  <c r="BE738" i="68"/>
  <c r="AR764" i="68"/>
  <c r="BL735" i="68"/>
  <c r="AM762" i="68"/>
  <c r="W766" i="68"/>
  <c r="BO734" i="68"/>
  <c r="BG734" i="68"/>
  <c r="AK761" i="68"/>
  <c r="AF761" i="68"/>
  <c r="BL480" i="68"/>
  <c r="AF259" i="68"/>
  <c r="BO472" i="68"/>
  <c r="AF251" i="68"/>
  <c r="BL464" i="68"/>
  <c r="AQ245" i="68" a="1"/>
  <c r="AQ245" i="68" s="1"/>
  <c r="BO459" i="68"/>
  <c r="BM457" i="68"/>
  <c r="AR264" i="68"/>
  <c r="AI274" i="68"/>
  <c r="AC258" i="68"/>
  <c r="W255" i="68"/>
  <c r="AE251" i="68"/>
  <c r="AR247" i="68"/>
  <c r="AN245" i="68"/>
  <c r="AA226" i="68"/>
  <c r="BL457" i="68"/>
  <c r="AD265" i="68"/>
  <c r="AI201" i="68"/>
  <c r="AF257" i="68"/>
  <c r="BK470" i="68"/>
  <c r="AA251" i="68"/>
  <c r="AR248" i="68"/>
  <c r="AC246" i="68"/>
  <c r="BK460" i="68"/>
  <c r="BI458" i="68"/>
  <c r="AM222" i="68"/>
  <c r="AA221" i="68"/>
  <c r="BJ733" i="68"/>
  <c r="BI733" i="68"/>
  <c r="W758" i="68"/>
  <c r="BO733" i="68"/>
  <c r="BN733" i="68"/>
  <c r="BE733" i="68"/>
  <c r="AR760" i="68"/>
  <c r="AQ760" i="68" a="1"/>
  <c r="AQ760" i="68" s="1"/>
  <c r="AM733" i="68"/>
  <c r="AR733" i="68"/>
  <c r="AL733" i="68"/>
  <c r="BL731" i="68"/>
  <c r="BJ502" i="68"/>
  <c r="BF488" i="68"/>
  <c r="AN271" i="68"/>
  <c r="Y290" i="68"/>
  <c r="BO728" i="68"/>
  <c r="BM723" i="68"/>
  <c r="AA751" i="68"/>
  <c r="AA757" i="68"/>
  <c r="BN724" i="68"/>
  <c r="AH753" i="68"/>
  <c r="AR747" i="68"/>
  <c r="Z757" i="68"/>
  <c r="AJ749" i="68"/>
  <c r="BG729" i="68"/>
  <c r="BE724" i="68"/>
  <c r="Y753" i="68"/>
  <c r="AG747" i="68"/>
  <c r="AQ756" i="68" a="1"/>
  <c r="AQ756" i="68" s="1"/>
  <c r="AJ747" i="68"/>
  <c r="BH726" i="68"/>
  <c r="X755" i="68"/>
  <c r="AF749" i="68"/>
  <c r="AN757" i="68"/>
  <c r="X754" i="68"/>
  <c r="BG726" i="68"/>
  <c r="AE755" i="68"/>
  <c r="AM749" i="68"/>
  <c r="W759" i="68"/>
  <c r="AE754" i="68"/>
  <c r="BL729" i="68"/>
  <c r="BN722" i="68"/>
  <c r="AL749" i="68"/>
  <c r="AL756" i="68"/>
  <c r="BF723" i="68"/>
  <c r="BG727" i="68"/>
  <c r="BE722" i="68"/>
  <c r="AC749" i="68"/>
  <c r="AC756" i="68"/>
  <c r="AJ755" i="68"/>
  <c r="BL718" i="68"/>
  <c r="BI721" i="68"/>
  <c r="BG716" i="68"/>
  <c r="AI745" i="68"/>
  <c r="BH721" i="68"/>
  <c r="BL715" i="68"/>
  <c r="AN744" i="68"/>
  <c r="BE720" i="68"/>
  <c r="BI714" i="68"/>
  <c r="AM744" i="68"/>
  <c r="BJ719" i="68"/>
  <c r="BF713" i="68"/>
  <c r="AD744" i="68"/>
  <c r="BG718" i="68"/>
  <c r="BE713" i="68"/>
  <c r="AC744" i="68"/>
  <c r="BL717" i="68"/>
  <c r="AF748" i="68"/>
  <c r="Z743" i="68"/>
  <c r="BI716" i="68"/>
  <c r="AE748" i="68"/>
  <c r="Y743" i="68"/>
  <c r="Z744" i="68"/>
  <c r="AG750" i="68"/>
  <c r="AA750" i="68"/>
  <c r="AL741" i="68"/>
  <c r="AL742" i="68"/>
  <c r="AI752" i="68"/>
  <c r="AA742" i="68"/>
  <c r="AR740" i="68"/>
  <c r="X752" i="68"/>
  <c r="AF740" i="68"/>
  <c r="AN741" i="68"/>
  <c r="AL752" i="68"/>
  <c r="AL740" i="68"/>
  <c r="BJ708" i="68"/>
  <c r="BF702" i="68"/>
  <c r="AR732" i="68"/>
  <c r="Z730" i="68"/>
  <c r="AH727" i="68"/>
  <c r="BI712" i="68"/>
  <c r="BG707" i="68"/>
  <c r="BE702" i="68"/>
  <c r="AG734" i="68"/>
  <c r="AQ730" i="68" a="1"/>
  <c r="AQ730" i="68" s="1"/>
  <c r="Y728" i="68"/>
  <c r="AG725" i="68"/>
  <c r="BN707" i="68"/>
  <c r="BJ701" i="68"/>
  <c r="AF734" i="68"/>
  <c r="AN730" i="68"/>
  <c r="X728" i="68"/>
  <c r="AF725" i="68"/>
  <c r="BO708" i="68"/>
  <c r="BM703" i="68"/>
  <c r="AG739" i="68"/>
  <c r="W732" i="68"/>
  <c r="AE729" i="68"/>
  <c r="AM726" i="68"/>
  <c r="BL711" i="68"/>
  <c r="AI635" i="68"/>
  <c r="AH593" i="68"/>
  <c r="AR571" i="68"/>
  <c r="AQ560" i="68" a="1"/>
  <c r="AQ560" i="68" s="1"/>
  <c r="AE509" i="68"/>
  <c r="Z505" i="68"/>
  <c r="BM220" i="68"/>
  <c r="BG209" i="68"/>
  <c r="AM517" i="68"/>
  <c r="AJ496" i="68"/>
  <c r="Y488" i="68"/>
  <c r="Z485" i="68"/>
  <c r="AR484" i="68"/>
  <c r="BN243" i="68"/>
  <c r="AH491" i="68"/>
  <c r="BF234" i="68"/>
  <c r="AK494" i="68"/>
  <c r="BM219" i="68"/>
  <c r="AC485" i="68"/>
  <c r="BE214" i="68"/>
  <c r="Z528" i="68"/>
  <c r="BJ459" i="68"/>
  <c r="BI472" i="68"/>
  <c r="AF200" i="68"/>
  <c r="X207" i="68"/>
  <c r="BH449" i="68"/>
  <c r="AF185" i="68"/>
  <c r="BJ457" i="68"/>
  <c r="BO431" i="68"/>
  <c r="BG436" i="68"/>
  <c r="AK179" i="68"/>
  <c r="AK185" i="68"/>
  <c r="Z177" i="68"/>
  <c r="AN226" i="68"/>
  <c r="AI148" i="68"/>
  <c r="BO420" i="68"/>
  <c r="AE154" i="68"/>
  <c r="Z247" i="68"/>
  <c r="BE422" i="68"/>
  <c r="AC139" i="68"/>
  <c r="W146" i="68"/>
  <c r="BG437" i="68"/>
  <c r="AN126" i="68"/>
  <c r="BO408" i="68"/>
  <c r="AF142" i="68"/>
  <c r="AN147" i="68"/>
  <c r="AL81" i="68"/>
  <c r="Z203" i="68"/>
  <c r="BJ401" i="68"/>
  <c r="AJ105" i="68"/>
  <c r="BL393" i="68"/>
  <c r="BI389" i="68"/>
  <c r="AF141" i="68"/>
  <c r="AI115" i="68"/>
  <c r="Z207" i="68"/>
  <c r="BN463" i="68"/>
  <c r="BM742" i="68"/>
  <c r="AQ770" i="68" a="1"/>
  <c r="AQ770" i="68" s="1"/>
  <c r="AA772" i="68"/>
  <c r="AR762" i="68"/>
  <c r="BK738" i="68"/>
  <c r="BK734" i="68"/>
  <c r="AH247" i="68"/>
  <c r="BO467" i="68"/>
  <c r="AJ253" i="68"/>
  <c r="BH732" i="68"/>
  <c r="AJ733" i="68"/>
  <c r="BG728" i="68"/>
  <c r="AB747" i="68"/>
  <c r="AN753" i="68"/>
  <c r="W754" i="68"/>
  <c r="AK747" i="68"/>
  <c r="BJ714" i="68"/>
  <c r="BM717" i="68"/>
  <c r="BH716" i="68"/>
  <c r="AH740" i="68"/>
  <c r="AH732" i="68"/>
  <c r="AQ727" i="68" a="1"/>
  <c r="AQ727" i="68" s="1"/>
  <c r="BG708" i="68"/>
  <c r="BF704" i="68"/>
  <c r="BG709" i="68"/>
  <c r="AC726" i="68"/>
  <c r="AB728" i="68"/>
  <c r="AI731" i="68"/>
  <c r="AB735" i="68"/>
  <c r="AN736" i="68"/>
  <c r="AC739" i="68"/>
  <c r="AG722" i="68"/>
  <c r="AF723" i="68"/>
  <c r="AC724" i="68"/>
  <c r="AD723" i="68"/>
  <c r="BH696" i="68"/>
  <c r="AB722" i="68"/>
  <c r="AG298" i="68"/>
  <c r="BK492" i="68"/>
  <c r="X260" i="68"/>
  <c r="BO474" i="68"/>
  <c r="BJ471" i="68"/>
  <c r="BG468" i="68"/>
  <c r="X249" i="68"/>
  <c r="BL463" i="68"/>
  <c r="BJ461" i="68"/>
  <c r="BH459" i="68"/>
  <c r="BF457" i="68"/>
  <c r="BJ694" i="68"/>
  <c r="BF688" i="68"/>
  <c r="AL719" i="68"/>
  <c r="AL715" i="68"/>
  <c r="AL711" i="68"/>
  <c r="AI711" i="68"/>
  <c r="BM692" i="68"/>
  <c r="BK687" i="68"/>
  <c r="AK719" i="68"/>
  <c r="AK715" i="68"/>
  <c r="AK711" i="68"/>
  <c r="AB711" i="68"/>
  <c r="Y710" i="68"/>
  <c r="BF689" i="68"/>
  <c r="AB720" i="68"/>
  <c r="AB713" i="68"/>
  <c r="BM693" i="68"/>
  <c r="BK688" i="68"/>
  <c r="AA720" i="68"/>
  <c r="AA716" i="68"/>
  <c r="BL693" i="68"/>
  <c r="BN686" i="68"/>
  <c r="AH719" i="68"/>
  <c r="AR716" i="68"/>
  <c r="Z714" i="68"/>
  <c r="AH711" i="68"/>
  <c r="BO691" i="68"/>
  <c r="BM686" i="68"/>
  <c r="AQ715" i="68" a="1"/>
  <c r="AQ715" i="68" s="1"/>
  <c r="BF691" i="68"/>
  <c r="BH684" i="68"/>
  <c r="AF718" i="68"/>
  <c r="AN715" i="68"/>
  <c r="X713" i="68"/>
  <c r="AF710" i="68"/>
  <c r="AG720" i="68"/>
  <c r="BM691" i="68"/>
  <c r="BK686" i="68"/>
  <c r="AE719" i="68"/>
  <c r="AM716" i="68"/>
  <c r="W714" i="68"/>
  <c r="AE711" i="68"/>
  <c r="AG717" i="68"/>
  <c r="BF512" i="68"/>
  <c r="BI522" i="68"/>
  <c r="AN708" i="68"/>
  <c r="BF681" i="68"/>
  <c r="BG683" i="68"/>
  <c r="BK683" i="68"/>
  <c r="AE708" i="68"/>
  <c r="AI709" i="68"/>
  <c r="BE683" i="68"/>
  <c r="BJ683" i="68"/>
  <c r="AK708" i="68"/>
  <c r="AB708" i="68"/>
  <c r="AH708" i="68"/>
  <c r="AH706" i="68"/>
  <c r="BO680" i="68"/>
  <c r="AD706" i="68"/>
  <c r="AB706" i="68"/>
  <c r="BF677" i="68"/>
  <c r="AJ704" i="68"/>
  <c r="AG701" i="68"/>
  <c r="BI679" i="68"/>
  <c r="BG674" i="68"/>
  <c r="AH703" i="68"/>
  <c r="AM700" i="68"/>
  <c r="BL677" i="68"/>
  <c r="AR704" i="68"/>
  <c r="X702" i="68"/>
  <c r="BO679" i="68"/>
  <c r="BM674" i="68"/>
  <c r="Y704" i="68"/>
  <c r="AD701" i="68"/>
  <c r="BJ677" i="68"/>
  <c r="Y705" i="68"/>
  <c r="AD702" i="68"/>
  <c r="BE679" i="68"/>
  <c r="BI673" i="68"/>
  <c r="AD703" i="68"/>
  <c r="AH699" i="68"/>
  <c r="BJ674" i="68"/>
  <c r="AC703" i="68"/>
  <c r="AQ699" i="68" a="1"/>
  <c r="AQ699" i="68" s="1"/>
  <c r="BE676" i="68"/>
  <c r="AC704" i="68"/>
  <c r="AQ700" i="68" a="1"/>
  <c r="AQ700" i="68" s="1"/>
  <c r="BN670" i="68"/>
  <c r="BF671" i="68"/>
  <c r="AK698" i="68"/>
  <c r="AB696" i="68"/>
  <c r="AA698" i="68"/>
  <c r="BJ670" i="68"/>
  <c r="AH696" i="68"/>
  <c r="Y698" i="68"/>
  <c r="BJ671" i="68"/>
  <c r="AN696" i="68"/>
  <c r="AM698" i="68"/>
  <c r="W696" i="68"/>
  <c r="BF666" i="68"/>
  <c r="AH693" i="68"/>
  <c r="AM690" i="68"/>
  <c r="BE666" i="68"/>
  <c r="AG693" i="68"/>
  <c r="AL690" i="68"/>
  <c r="AK695" i="68"/>
  <c r="AM692" i="68"/>
  <c r="BG669" i="68"/>
  <c r="AB695" i="68"/>
  <c r="AD692" i="68"/>
  <c r="BF668" i="68"/>
  <c r="W694" i="68"/>
  <c r="AA690" i="68"/>
  <c r="BG665" i="68"/>
  <c r="AJ692" i="68"/>
  <c r="BL668" i="68"/>
  <c r="AK694" i="68"/>
  <c r="Z691" i="68"/>
  <c r="BG666" i="68"/>
  <c r="AI693" i="68"/>
  <c r="AN690" i="68"/>
  <c r="BJ508" i="68"/>
  <c r="X324" i="68"/>
  <c r="AD275" i="68"/>
  <c r="AL265" i="68"/>
  <c r="AD299" i="68"/>
  <c r="BG663" i="68"/>
  <c r="BF664" i="68"/>
  <c r="BG664" i="68"/>
  <c r="AR689" i="68"/>
  <c r="BN664" i="68"/>
  <c r="BG507" i="68"/>
  <c r="AR268" i="68"/>
  <c r="BL482" i="68"/>
  <c r="AL274" i="68"/>
  <c r="AF201" i="68"/>
  <c r="AB258" i="68"/>
  <c r="X256" i="68"/>
  <c r="BJ470" i="68"/>
  <c r="BN468" i="68"/>
  <c r="AR249" i="68"/>
  <c r="BI538" i="68"/>
  <c r="AJ287" i="68"/>
  <c r="AN263" i="68"/>
  <c r="BF480" i="68"/>
  <c r="AQ260" i="68" a="1"/>
  <c r="AQ260" i="68" s="1"/>
  <c r="BM476" i="68"/>
  <c r="AQ257" i="68" a="1"/>
  <c r="AQ257" i="68" s="1"/>
  <c r="BM472" i="68"/>
  <c r="AQ253" i="68" a="1"/>
  <c r="AQ253" i="68" s="1"/>
  <c r="BG515" i="68"/>
  <c r="AJ271" i="68"/>
  <c r="BH484" i="68"/>
  <c r="AE275" i="68"/>
  <c r="BL477" i="68"/>
  <c r="AN258" i="68"/>
  <c r="AJ256" i="68"/>
  <c r="AF254" i="68"/>
  <c r="AB252" i="68"/>
  <c r="X250" i="68"/>
  <c r="AI688" i="68"/>
  <c r="AA686" i="68"/>
  <c r="AE684" i="68"/>
  <c r="BJ660" i="68"/>
  <c r="BN658" i="68"/>
  <c r="BH656" i="68"/>
  <c r="BL654" i="68"/>
  <c r="BI662" i="68"/>
  <c r="AQ686" i="68" a="1"/>
  <c r="AQ686" i="68" s="1"/>
  <c r="BM658" i="68"/>
  <c r="BO656" i="68"/>
  <c r="AC681" i="68"/>
  <c r="BO652" i="68"/>
  <c r="Z687" i="68"/>
  <c r="AD685" i="68"/>
  <c r="BN656" i="68"/>
  <c r="AR680" i="68"/>
  <c r="BG662" i="68"/>
  <c r="BO660" i="68"/>
  <c r="AC685" i="68"/>
  <c r="W683" i="68"/>
  <c r="BI654" i="68"/>
  <c r="BH661" i="68"/>
  <c r="BL659" i="68"/>
  <c r="BF657" i="68"/>
  <c r="AH681" i="68"/>
  <c r="AL679" i="68"/>
  <c r="BM657" i="68"/>
  <c r="AI678" i="68"/>
  <c r="AM676" i="68"/>
  <c r="AI674" i="68"/>
  <c r="AM672" i="68"/>
  <c r="AI670" i="68"/>
  <c r="AM668" i="68"/>
  <c r="AI98" i="68"/>
  <c r="AM96" i="68"/>
  <c r="BL657" i="68"/>
  <c r="AA679" i="68"/>
  <c r="X677" i="68"/>
  <c r="BJ648" i="68"/>
  <c r="BN646" i="68"/>
  <c r="AR670" i="68"/>
  <c r="BF642" i="68"/>
  <c r="W687" i="68"/>
  <c r="AN681" i="68"/>
  <c r="Y678" i="68"/>
  <c r="AK676" i="68"/>
  <c r="Y674" i="68"/>
  <c r="AK672" i="68"/>
  <c r="Y670" i="68"/>
  <c r="AK668" i="68"/>
  <c r="Y98" i="68"/>
  <c r="AK96" i="68"/>
  <c r="BO655" i="68"/>
  <c r="AF678" i="68"/>
  <c r="AB676" i="68"/>
  <c r="X674" i="68"/>
  <c r="BJ645" i="68"/>
  <c r="BN643" i="68"/>
  <c r="AR99" i="68"/>
  <c r="Z682" i="68"/>
  <c r="AM678" i="68"/>
  <c r="AI676" i="68"/>
  <c r="AM674" i="68"/>
  <c r="AI672" i="68"/>
  <c r="AM670" i="68"/>
  <c r="AI668" i="68"/>
  <c r="AM98" i="68"/>
  <c r="AI96" i="68"/>
  <c r="X684" i="68"/>
  <c r="AL678" i="68"/>
  <c r="Z676" i="68"/>
  <c r="AD674" i="68"/>
  <c r="BH645" i="68"/>
  <c r="BL643" i="68"/>
  <c r="AN99" i="68"/>
  <c r="AJ97" i="68"/>
  <c r="AF95" i="68"/>
  <c r="AK683" i="68"/>
  <c r="AC678" i="68"/>
  <c r="BO649" i="68"/>
  <c r="AC674" i="68"/>
  <c r="BO645" i="68"/>
  <c r="BF641" i="68"/>
  <c r="AG95" i="68"/>
  <c r="AA93" i="68"/>
  <c r="AE91" i="68"/>
  <c r="AA89" i="68"/>
  <c r="AE87" i="68"/>
  <c r="AA666" i="68"/>
  <c r="BJ659" i="68"/>
  <c r="BN639" i="68"/>
  <c r="BL636" i="68"/>
  <c r="AN92" i="68"/>
  <c r="AJ90" i="68"/>
  <c r="AF88" i="68"/>
  <c r="AB667" i="68"/>
  <c r="X665" i="68"/>
  <c r="Z663" i="68"/>
  <c r="AB661" i="68"/>
  <c r="AB670" i="68"/>
  <c r="BK637" i="68"/>
  <c r="AG93" i="68"/>
  <c r="BE633" i="68"/>
  <c r="AG89" i="68"/>
  <c r="BE629" i="68"/>
  <c r="AG666" i="68"/>
  <c r="AJ664" i="68"/>
  <c r="AL662" i="68"/>
  <c r="AC686" i="68"/>
  <c r="BL644" i="68"/>
  <c r="AF96" i="68"/>
  <c r="BH635" i="68"/>
  <c r="BL633" i="68"/>
  <c r="AN89" i="68"/>
  <c r="AJ87" i="68"/>
  <c r="AF666" i="68"/>
  <c r="AA664" i="68"/>
  <c r="AC662" i="68"/>
  <c r="BJ651" i="68"/>
  <c r="AK98" i="68"/>
  <c r="AQ94" i="68" a="1"/>
  <c r="AQ94" i="68" s="1"/>
  <c r="BM634" i="68"/>
  <c r="AQ90" i="68" a="1"/>
  <c r="AQ90" i="68" s="1"/>
  <c r="BM630" i="68"/>
  <c r="AQ667" i="68" a="1"/>
  <c r="AQ667" i="68" s="1"/>
  <c r="BM626" i="68"/>
  <c r="BO624" i="68"/>
  <c r="BI622" i="68"/>
  <c r="BL648" i="68"/>
  <c r="AJ98" i="68"/>
  <c r="AN94" i="68"/>
  <c r="AJ92" i="68"/>
  <c r="AF90" i="68"/>
  <c r="AB88" i="68"/>
  <c r="X667" i="68"/>
  <c r="BI625" i="68"/>
  <c r="AH669" i="68"/>
  <c r="AQ96" i="68" a="1"/>
  <c r="AQ96" i="68" s="1"/>
  <c r="AM94" i="68"/>
  <c r="AI92" i="68"/>
  <c r="AM90" i="68"/>
  <c r="AI88" i="68"/>
  <c r="AM667" i="68"/>
  <c r="AI665" i="68"/>
  <c r="AK663" i="68"/>
  <c r="AM661" i="68"/>
  <c r="AF87" i="68"/>
  <c r="AC85" i="68"/>
  <c r="AE83" i="68"/>
  <c r="Y112" i="68"/>
  <c r="BH614" i="68"/>
  <c r="BN636" i="68"/>
  <c r="AI662" i="68"/>
  <c r="BN619" i="68"/>
  <c r="AN112" i="68"/>
  <c r="AR110" i="68"/>
  <c r="BL613" i="68"/>
  <c r="BF611" i="68"/>
  <c r="AF137" i="68"/>
  <c r="AH120" i="68"/>
  <c r="AJ138" i="68"/>
  <c r="AJ89" i="68"/>
  <c r="AI85" i="68"/>
  <c r="AK83" i="68"/>
  <c r="AM112" i="68"/>
  <c r="AG110" i="68"/>
  <c r="AA125" i="68"/>
  <c r="AC123" i="68"/>
  <c r="AE664" i="68"/>
  <c r="Z85" i="68"/>
  <c r="AB83" i="68"/>
  <c r="AD112" i="68"/>
  <c r="BM614" i="68"/>
  <c r="BO612" i="68"/>
  <c r="BI610" i="68"/>
  <c r="BK608" i="68"/>
  <c r="BE606" i="68"/>
  <c r="BH650" i="68"/>
  <c r="BH629" i="68"/>
  <c r="BM622" i="68"/>
  <c r="AD84" i="68"/>
  <c r="BM617" i="68"/>
  <c r="BO615" i="68"/>
  <c r="BI613" i="68"/>
  <c r="BK611" i="68"/>
  <c r="BE609" i="68"/>
  <c r="X668" i="68"/>
  <c r="BF624" i="68"/>
  <c r="X85" i="68"/>
  <c r="Z83" i="68"/>
  <c r="AB112" i="68"/>
  <c r="AD110" i="68"/>
  <c r="BM612" i="68"/>
  <c r="BO610" i="68"/>
  <c r="BI608" i="68"/>
  <c r="BK606" i="68"/>
  <c r="BE604" i="68"/>
  <c r="BJ634" i="68"/>
  <c r="BK621" i="68"/>
  <c r="AQ83" i="68" a="1"/>
  <c r="AQ83" i="68" s="1"/>
  <c r="AI112" i="68"/>
  <c r="AK110" i="68"/>
  <c r="AM125" i="68"/>
  <c r="AG123" i="68"/>
  <c r="AA137" i="68"/>
  <c r="AC120" i="68"/>
  <c r="AJ93" i="68"/>
  <c r="AM123" i="68"/>
  <c r="BN605" i="68"/>
  <c r="AI135" i="68"/>
  <c r="AK133" i="68"/>
  <c r="AM131" i="68"/>
  <c r="AG129" i="68"/>
  <c r="AA164" i="68"/>
  <c r="AD163" i="68"/>
  <c r="BH590" i="68"/>
  <c r="BL588" i="68"/>
  <c r="AE111" i="68"/>
  <c r="BI607" i="68"/>
  <c r="AE136" i="68"/>
  <c r="AE134" i="68"/>
  <c r="Y132" i="68"/>
  <c r="BH597" i="68"/>
  <c r="BJ595" i="68"/>
  <c r="W156" i="68"/>
  <c r="BI591" i="68"/>
  <c r="W160" i="68"/>
  <c r="BI587" i="68"/>
  <c r="BH611" i="68"/>
  <c r="BN606" i="68"/>
  <c r="BH603" i="68"/>
  <c r="BJ601" i="68"/>
  <c r="W132" i="68"/>
  <c r="BN597" i="68"/>
  <c r="BG611" i="68"/>
  <c r="BL606" i="68"/>
  <c r="AM135" i="68"/>
  <c r="AG133" i="68"/>
  <c r="AA131" i="68"/>
  <c r="AC129" i="68"/>
  <c r="AE164" i="68"/>
  <c r="Z163" i="68"/>
  <c r="AD161" i="68"/>
  <c r="BH588" i="68"/>
  <c r="BL586" i="68"/>
  <c r="Z137" i="68"/>
  <c r="AE138" i="68"/>
  <c r="BK602" i="68"/>
  <c r="BE600" i="68"/>
  <c r="BG598" i="68"/>
  <c r="AQ128" i="68" a="1"/>
  <c r="AQ128" i="68" s="1"/>
  <c r="AI156" i="68"/>
  <c r="AM162" i="68"/>
  <c r="AI160" i="68"/>
  <c r="AM158" i="68"/>
  <c r="BH619" i="68"/>
  <c r="BO607" i="68"/>
  <c r="BN603" i="68"/>
  <c r="BO601" i="68"/>
  <c r="BI599" i="68"/>
  <c r="BK597" i="68"/>
  <c r="BE595" i="68"/>
  <c r="AN163" i="68"/>
  <c r="AJ161" i="68"/>
  <c r="AF159" i="68"/>
  <c r="BL607" i="68"/>
  <c r="W129" i="68"/>
  <c r="Z162" i="68"/>
  <c r="BK587" i="68"/>
  <c r="AB196" i="68"/>
  <c r="X194" i="68"/>
  <c r="BJ580" i="68"/>
  <c r="BN578" i="68"/>
  <c r="AR183" i="68"/>
  <c r="BF574" i="68"/>
  <c r="AH217" i="68"/>
  <c r="AB135" i="68"/>
  <c r="AG156" i="68"/>
  <c r="AL158" i="68"/>
  <c r="BK585" i="68"/>
  <c r="BG583" i="68"/>
  <c r="BK581" i="68"/>
  <c r="BG579" i="68"/>
  <c r="BK577" i="68"/>
  <c r="BG575" i="68"/>
  <c r="BK573" i="68"/>
  <c r="AF98" i="68"/>
  <c r="BM603" i="68"/>
  <c r="W137" i="68"/>
  <c r="AL129" i="68"/>
  <c r="X161" i="68"/>
  <c r="BM586" i="68"/>
  <c r="BG584" i="68"/>
  <c r="BK582" i="68"/>
  <c r="BG580" i="68"/>
  <c r="W613" i="68"/>
  <c r="AA579" i="68"/>
  <c r="BG296" i="68"/>
  <c r="BI277" i="68"/>
  <c r="BF250" i="68"/>
  <c r="BM236" i="68"/>
  <c r="AN523" i="68"/>
  <c r="BI211" i="68"/>
  <c r="X529" i="68"/>
  <c r="BF207" i="68"/>
  <c r="AJ507" i="68"/>
  <c r="BO199" i="68"/>
  <c r="AJ504" i="68"/>
  <c r="AF541" i="68"/>
  <c r="AB500" i="68"/>
  <c r="BM238" i="68"/>
  <c r="AE496" i="68"/>
  <c r="BG221" i="68"/>
  <c r="W487" i="68"/>
  <c r="AM504" i="68"/>
  <c r="BM748" i="68"/>
  <c r="AM187" i="68"/>
  <c r="BE481" i="68"/>
  <c r="AG184" i="68"/>
  <c r="AB202" i="68"/>
  <c r="BK446" i="68"/>
  <c r="AN181" i="68"/>
  <c r="AD205" i="68"/>
  <c r="W259" i="68"/>
  <c r="BM434" i="68"/>
  <c r="AA177" i="68"/>
  <c r="AE180" i="68"/>
  <c r="X171" i="68"/>
  <c r="X198" i="68"/>
  <c r="AN244" i="68"/>
  <c r="Z148" i="68"/>
  <c r="AK152" i="68"/>
  <c r="AJ203" i="68"/>
  <c r="AI149" i="68"/>
  <c r="AH126" i="68"/>
  <c r="AC144" i="68"/>
  <c r="AK166" i="68"/>
  <c r="BJ429" i="68"/>
  <c r="Z118" i="68"/>
  <c r="AD140" i="68"/>
  <c r="AK145" i="68"/>
  <c r="AN100" i="68"/>
  <c r="Y153" i="68"/>
  <c r="AA115" i="68"/>
  <c r="BF400" i="68"/>
  <c r="BN395" i="68"/>
  <c r="X660" i="68"/>
  <c r="Z86" i="68"/>
  <c r="AR127" i="68"/>
  <c r="X205" i="68"/>
  <c r="AI226" i="68"/>
  <c r="BO740" i="68"/>
  <c r="BE742" i="68"/>
  <c r="AC770" i="68"/>
  <c r="BL747" i="68"/>
  <c r="Z766" i="68"/>
  <c r="AM763" i="68"/>
  <c r="BE734" i="68"/>
  <c r="AF245" i="68"/>
  <c r="AF247" i="68"/>
  <c r="BJ467" i="68"/>
  <c r="BO732" i="68"/>
  <c r="Z733" i="68"/>
  <c r="BE723" i="68"/>
  <c r="BM728" i="68"/>
  <c r="X749" i="68"/>
  <c r="BJ728" i="68"/>
  <c r="AK754" i="68"/>
  <c r="AF744" i="68"/>
  <c r="AQ748" i="68" a="1"/>
  <c r="AQ748" i="68" s="1"/>
  <c r="AN743" i="68"/>
  <c r="AR742" i="68"/>
  <c r="AR729" i="68"/>
  <c r="Y725" i="68"/>
  <c r="BE703" i="68"/>
  <c r="Y739" i="68"/>
  <c r="BM704" i="68"/>
  <c r="BF709" i="68"/>
  <c r="BK712" i="68"/>
  <c r="AA728" i="68"/>
  <c r="AJ735" i="68"/>
  <c r="AM738" i="68"/>
  <c r="BN696" i="68"/>
  <c r="BF697" i="68"/>
  <c r="BO696" i="68"/>
  <c r="BM698" i="68"/>
  <c r="AK722" i="68"/>
  <c r="BN695" i="68"/>
  <c r="AI721" i="68"/>
  <c r="AG301" i="68"/>
  <c r="X277" i="68"/>
  <c r="BF477" i="68"/>
  <c r="AC257" i="68"/>
  <c r="AQ254" i="68" a="1"/>
  <c r="AQ254" i="68" s="1"/>
  <c r="AJ251" i="68"/>
  <c r="BJ465" i="68"/>
  <c r="AJ246" i="68"/>
  <c r="AR244" i="68"/>
  <c r="AN225" i="68"/>
  <c r="AL223" i="68"/>
  <c r="BH693" i="68"/>
  <c r="BL687" i="68"/>
  <c r="AD719" i="68"/>
  <c r="AD715" i="68"/>
  <c r="AD711" i="68"/>
  <c r="BI684" i="68"/>
  <c r="BE692" i="68"/>
  <c r="BI686" i="68"/>
  <c r="AC719" i="68"/>
  <c r="AC715" i="68"/>
  <c r="AC711" i="68"/>
  <c r="AB710" i="68"/>
  <c r="BH694" i="68"/>
  <c r="BL688" i="68"/>
  <c r="AJ719" i="68"/>
  <c r="AA713" i="68"/>
  <c r="BE693" i="68"/>
  <c r="BI687" i="68"/>
  <c r="AI719" i="68"/>
  <c r="AI715" i="68"/>
  <c r="BJ692" i="68"/>
  <c r="BF686" i="68"/>
  <c r="Z719" i="68"/>
  <c r="AH716" i="68"/>
  <c r="AR713" i="68"/>
  <c r="Z711" i="68"/>
  <c r="BG691" i="68"/>
  <c r="BE686" i="68"/>
  <c r="AG713" i="68"/>
  <c r="BL690" i="68"/>
  <c r="AN720" i="68"/>
  <c r="X718" i="68"/>
  <c r="AF715" i="68"/>
  <c r="AN712" i="68"/>
  <c r="X710" i="68"/>
  <c r="AQ716" i="68" a="1"/>
  <c r="AQ716" i="68" s="1"/>
  <c r="BE691" i="68"/>
  <c r="BI685" i="68"/>
  <c r="W719" i="68"/>
  <c r="AE716" i="68"/>
  <c r="AM713" i="68"/>
  <c r="W711" i="68"/>
  <c r="AG715" i="68"/>
  <c r="AC315" i="68"/>
  <c r="BM683" i="68"/>
  <c r="AF708" i="68"/>
  <c r="AL709" i="68"/>
  <c r="AA709" i="68"/>
  <c r="BI682" i="68"/>
  <c r="W708" i="68"/>
  <c r="AA707" i="68"/>
  <c r="AG709" i="68"/>
  <c r="BI683" i="68"/>
  <c r="AC708" i="68"/>
  <c r="AJ707" i="68"/>
  <c r="AR707" i="68"/>
  <c r="Z706" i="68"/>
  <c r="BG680" i="68"/>
  <c r="AF706" i="68"/>
  <c r="BK680" i="68"/>
  <c r="BL676" i="68"/>
  <c r="AB704" i="68"/>
  <c r="Y701" i="68"/>
  <c r="BO678" i="68"/>
  <c r="BM673" i="68"/>
  <c r="Z703" i="68"/>
  <c r="AE700" i="68"/>
  <c r="BJ676" i="68"/>
  <c r="AH704" i="68"/>
  <c r="AM701" i="68"/>
  <c r="BG679" i="68"/>
  <c r="BE674" i="68"/>
  <c r="AN703" i="68"/>
  <c r="AK700" i="68"/>
  <c r="BH676" i="68"/>
  <c r="AN704" i="68"/>
  <c r="AK701" i="68"/>
  <c r="BK678" i="68"/>
  <c r="AN705" i="68"/>
  <c r="AK702" i="68"/>
  <c r="Z699" i="68"/>
  <c r="BH673" i="68"/>
  <c r="AJ702" i="68"/>
  <c r="AG699" i="68"/>
  <c r="BK675" i="68"/>
  <c r="AJ703" i="68"/>
  <c r="AG700" i="68"/>
  <c r="BF670" i="68"/>
  <c r="AB698" i="68"/>
  <c r="AC698" i="68"/>
  <c r="BH672" i="68"/>
  <c r="AI697" i="68"/>
  <c r="AR698" i="68"/>
  <c r="Z696" i="68"/>
  <c r="AQ697" i="68" a="1"/>
  <c r="AQ697" i="68" s="1"/>
  <c r="BH670" i="68"/>
  <c r="AF696" i="68"/>
  <c r="AE698" i="68"/>
  <c r="BL670" i="68"/>
  <c r="BL665" i="68"/>
  <c r="Z693" i="68"/>
  <c r="AE690" i="68"/>
  <c r="BK665" i="68"/>
  <c r="Y693" i="68"/>
  <c r="AD690" i="68"/>
  <c r="AC695" i="68"/>
  <c r="AE692" i="68"/>
  <c r="BO668" i="68"/>
  <c r="AN694" i="68"/>
  <c r="AK691" i="68"/>
  <c r="BL667" i="68"/>
  <c r="AL693" i="68"/>
  <c r="BM669" i="68"/>
  <c r="AR695" i="68"/>
  <c r="AB692" i="68"/>
  <c r="BJ667" i="68"/>
  <c r="AC694" i="68"/>
  <c r="AQ690" i="68" a="1"/>
  <c r="AQ690" i="68" s="1"/>
  <c r="BM665" i="68"/>
  <c r="AA693" i="68"/>
  <c r="AF690" i="68"/>
  <c r="AN282" i="68"/>
  <c r="AK279" i="68"/>
  <c r="BE480" i="68"/>
  <c r="AR267" i="68"/>
  <c r="BI515" i="68"/>
  <c r="AM689" i="68"/>
  <c r="BE664" i="68"/>
  <c r="BL663" i="68"/>
  <c r="AH689" i="68"/>
  <c r="BM664" i="68"/>
  <c r="X295" i="68"/>
  <c r="AH267" i="68"/>
  <c r="Z277" i="68"/>
  <c r="AC274" i="68"/>
  <c r="X201" i="68"/>
  <c r="BJ474" i="68"/>
  <c r="BN472" i="68"/>
  <c r="AR253" i="68"/>
  <c r="BF468" i="68"/>
  <c r="AH249" i="68"/>
  <c r="AF320" i="68"/>
  <c r="AD272" i="68"/>
  <c r="AL262" i="68"/>
  <c r="AJ275" i="68"/>
  <c r="AG260" i="68"/>
  <c r="BE476" i="68"/>
  <c r="AG257" i="68"/>
  <c r="BE472" i="68"/>
  <c r="AG253" i="68"/>
  <c r="AF302" i="68"/>
  <c r="BI492" i="68"/>
  <c r="X262" i="68"/>
  <c r="BL479" i="68"/>
  <c r="AJ201" i="68"/>
  <c r="AF258" i="68"/>
  <c r="AB256" i="68"/>
  <c r="X254" i="68"/>
  <c r="BJ468" i="68"/>
  <c r="BN466" i="68"/>
  <c r="AA688" i="68"/>
  <c r="BI659" i="68"/>
  <c r="BJ662" i="68"/>
  <c r="AR686" i="68"/>
  <c r="BF658" i="68"/>
  <c r="AN682" i="68"/>
  <c r="AJ680" i="68"/>
  <c r="AQ688" i="68" a="1"/>
  <c r="AQ688" i="68" s="1"/>
  <c r="AG686" i="68"/>
  <c r="BE658" i="68"/>
  <c r="BG656" i="68"/>
  <c r="BK654" i="68"/>
  <c r="BH662" i="68"/>
  <c r="BH660" i="68"/>
  <c r="BL658" i="68"/>
  <c r="BF656" i="68"/>
  <c r="AH680" i="68"/>
  <c r="AM688" i="68"/>
  <c r="BG660" i="68"/>
  <c r="BK658" i="68"/>
  <c r="BM656" i="68"/>
  <c r="AQ680" i="68" a="1"/>
  <c r="AQ680" i="68" s="1"/>
  <c r="AN687" i="68"/>
  <c r="AJ685" i="68"/>
  <c r="AL683" i="68"/>
  <c r="Z681" i="68"/>
  <c r="AD679" i="68"/>
  <c r="AI683" i="68"/>
  <c r="AA678" i="68"/>
  <c r="AE676" i="68"/>
  <c r="AA674" i="68"/>
  <c r="AE672" i="68"/>
  <c r="AA670" i="68"/>
  <c r="AE668" i="68"/>
  <c r="AA98" i="68"/>
  <c r="AE96" i="68"/>
  <c r="AC683" i="68"/>
  <c r="BK652" i="68"/>
  <c r="BN650" i="68"/>
  <c r="AR674" i="68"/>
  <c r="BF646" i="68"/>
  <c r="AH670" i="68"/>
  <c r="AL668" i="68"/>
  <c r="BE660" i="68"/>
  <c r="BG654" i="68"/>
  <c r="BO651" i="68"/>
  <c r="AC676" i="68"/>
  <c r="BO647" i="68"/>
  <c r="AC672" i="68"/>
  <c r="BO643" i="68"/>
  <c r="AC668" i="68"/>
  <c r="BO639" i="68"/>
  <c r="BF661" i="68"/>
  <c r="AM681" i="68"/>
  <c r="X678" i="68"/>
  <c r="BJ649" i="68"/>
  <c r="BN647" i="68"/>
  <c r="AR671" i="68"/>
  <c r="BF643" i="68"/>
  <c r="AH99" i="68"/>
  <c r="BI655" i="68"/>
  <c r="AE678" i="68"/>
  <c r="AA676" i="68"/>
  <c r="AE674" i="68"/>
  <c r="AA672" i="68"/>
  <c r="AE670" i="68"/>
  <c r="AA668" i="68"/>
  <c r="AE98" i="68"/>
  <c r="AA96" i="68"/>
  <c r="Y682" i="68"/>
  <c r="AD678" i="68"/>
  <c r="BH649" i="68"/>
  <c r="BL647" i="68"/>
  <c r="AN671" i="68"/>
  <c r="AJ669" i="68"/>
  <c r="AF99" i="68"/>
  <c r="AB97" i="68"/>
  <c r="X95" i="68"/>
  <c r="AR682" i="68"/>
  <c r="BK651" i="68"/>
  <c r="BG649" i="68"/>
  <c r="BK647" i="68"/>
  <c r="BG645" i="68"/>
  <c r="AC98" i="68"/>
  <c r="W95" i="68"/>
  <c r="BI634" i="68"/>
  <c r="W91" i="68"/>
  <c r="BI630" i="68"/>
  <c r="W87" i="68"/>
  <c r="BI626" i="68"/>
  <c r="BO654" i="68"/>
  <c r="AN97" i="68"/>
  <c r="AJ94" i="68"/>
  <c r="AF92" i="68"/>
  <c r="AB90" i="68"/>
  <c r="X88" i="68"/>
  <c r="BJ627" i="68"/>
  <c r="BM625" i="68"/>
  <c r="BO623" i="68"/>
  <c r="BE653" i="68"/>
  <c r="AQ668" i="68" a="1"/>
  <c r="AQ668" i="68" s="1"/>
  <c r="AM95" i="68"/>
  <c r="Y93" i="68"/>
  <c r="AK91" i="68"/>
  <c r="Y89" i="68"/>
  <c r="AK87" i="68"/>
  <c r="Y666" i="68"/>
  <c r="AB664" i="68"/>
  <c r="AD662" i="68"/>
  <c r="AJ683" i="68"/>
  <c r="AN668" i="68"/>
  <c r="BJ637" i="68"/>
  <c r="AN93" i="68"/>
  <c r="AJ91" i="68"/>
  <c r="AF89" i="68"/>
  <c r="AB87" i="68"/>
  <c r="X666" i="68"/>
  <c r="BH624" i="68"/>
  <c r="BJ622" i="68"/>
  <c r="X676" i="68"/>
  <c r="BH639" i="68"/>
  <c r="AG94" i="68"/>
  <c r="BE634" i="68"/>
  <c r="AG90" i="68"/>
  <c r="BE630" i="68"/>
  <c r="AG667" i="68"/>
  <c r="BE626" i="68"/>
  <c r="BG624" i="68"/>
  <c r="AQ661" i="68" a="1"/>
  <c r="AQ661" i="68" s="1"/>
  <c r="AN672" i="68"/>
  <c r="BF639" i="68"/>
  <c r="AF94" i="68"/>
  <c r="AB92" i="68"/>
  <c r="X90" i="68"/>
  <c r="BJ629" i="68"/>
  <c r="BN627" i="68"/>
  <c r="AQ664" i="68" a="1"/>
  <c r="AQ664" i="68" s="1"/>
  <c r="BI642" i="68"/>
  <c r="AB96" i="68"/>
  <c r="AE94" i="68"/>
  <c r="AA92" i="68"/>
  <c r="AE90" i="68"/>
  <c r="AA88" i="68"/>
  <c r="AE667" i="68"/>
  <c r="AA665" i="68"/>
  <c r="AC663" i="68"/>
  <c r="AE661" i="68"/>
  <c r="BF628" i="68"/>
  <c r="BJ620" i="68"/>
  <c r="W83" i="68"/>
  <c r="BN616" i="68"/>
  <c r="AN109" i="68"/>
  <c r="AR92" i="68"/>
  <c r="BE621" i="68"/>
  <c r="BF619" i="68"/>
  <c r="AF112" i="68"/>
  <c r="AH110" i="68"/>
  <c r="AJ125" i="68"/>
  <c r="AL123" i="68"/>
  <c r="X137" i="68"/>
  <c r="Z120" i="68"/>
  <c r="AB138" i="68"/>
  <c r="BL627" i="68"/>
  <c r="AA85" i="68"/>
  <c r="AC83" i="68"/>
  <c r="AE112" i="68"/>
  <c r="Y110" i="68"/>
  <c r="BH612" i="68"/>
  <c r="BJ610" i="68"/>
  <c r="BL624" i="68"/>
  <c r="BO620" i="68"/>
  <c r="BI618" i="68"/>
  <c r="BK616" i="68"/>
  <c r="BE614" i="68"/>
  <c r="BG612" i="68"/>
  <c r="AQ122" i="68" a="1"/>
  <c r="AQ122" i="68" s="1"/>
  <c r="AI121" i="68"/>
  <c r="AK119" i="68"/>
  <c r="AK670" i="68"/>
  <c r="AD667" i="68"/>
  <c r="AK661" i="68"/>
  <c r="BK619" i="68"/>
  <c r="BE617" i="68"/>
  <c r="BG615" i="68"/>
  <c r="AQ125" i="68" a="1"/>
  <c r="AQ125" i="68" s="1"/>
  <c r="AI123" i="68"/>
  <c r="AK137" i="68"/>
  <c r="BN638" i="68"/>
  <c r="AA663" i="68"/>
  <c r="BM620" i="68"/>
  <c r="BO618" i="68"/>
  <c r="BI616" i="68"/>
  <c r="BK614" i="68"/>
  <c r="BE612" i="68"/>
  <c r="BG610" i="68"/>
  <c r="AQ121" i="68" a="1"/>
  <c r="AQ121" i="68" s="1"/>
  <c r="AI119" i="68"/>
  <c r="AK136" i="68"/>
  <c r="X91" i="68"/>
  <c r="AN85" i="68"/>
  <c r="AG83" i="68"/>
  <c r="AA112" i="68"/>
  <c r="AC110" i="68"/>
  <c r="AE125" i="68"/>
  <c r="Y123" i="68"/>
  <c r="BH608" i="68"/>
  <c r="BJ606" i="68"/>
  <c r="BG625" i="68"/>
  <c r="AJ122" i="68"/>
  <c r="AQ138" i="68" a="1"/>
  <c r="AQ138" i="68" s="1"/>
  <c r="AA135" i="68"/>
  <c r="AC133" i="68"/>
  <c r="AE131" i="68"/>
  <c r="Y129" i="68"/>
  <c r="BH594" i="68"/>
  <c r="BL592" i="68"/>
  <c r="AN160" i="68"/>
  <c r="AJ158" i="68"/>
  <c r="AR124" i="68"/>
  <c r="AG120" i="68"/>
  <c r="BK603" i="68"/>
  <c r="W134" i="68"/>
  <c r="BN599" i="68"/>
  <c r="AN129" i="68"/>
  <c r="AR164" i="68"/>
  <c r="BM593" i="68"/>
  <c r="AQ161" i="68" a="1"/>
  <c r="AQ161" i="68" s="1"/>
  <c r="BM589" i="68"/>
  <c r="BL631" i="68"/>
  <c r="X123" i="68"/>
  <c r="AN119" i="68"/>
  <c r="AN135" i="68"/>
  <c r="AR133" i="68"/>
  <c r="BL599" i="68"/>
  <c r="AN87" i="68"/>
  <c r="W123" i="68"/>
  <c r="AL119" i="68"/>
  <c r="AE135" i="68"/>
  <c r="Y133" i="68"/>
  <c r="BH598" i="68"/>
  <c r="BJ596" i="68"/>
  <c r="W164" i="68"/>
  <c r="BH592" i="68"/>
  <c r="BL590" i="68"/>
  <c r="AN158" i="68"/>
  <c r="BK620" i="68"/>
  <c r="BN608" i="68"/>
  <c r="BF604" i="68"/>
  <c r="AI134" i="68"/>
  <c r="AK132" i="68"/>
  <c r="AM130" i="68"/>
  <c r="AG128" i="68"/>
  <c r="AA156" i="68"/>
  <c r="AE162" i="68"/>
  <c r="AA160" i="68"/>
  <c r="AE158" i="68"/>
  <c r="AH112" i="68"/>
  <c r="AM120" i="68"/>
  <c r="BE603" i="68"/>
  <c r="BG601" i="68"/>
  <c r="AQ131" i="68" a="1"/>
  <c r="AQ131" i="68" s="1"/>
  <c r="AI129" i="68"/>
  <c r="AK164" i="68"/>
  <c r="AF163" i="68"/>
  <c r="AB161" i="68"/>
  <c r="X159" i="68"/>
  <c r="AC138" i="68"/>
  <c r="BG596" i="68"/>
  <c r="BK591" i="68"/>
  <c r="AJ157" i="68"/>
  <c r="BJ584" i="68"/>
  <c r="BN582" i="68"/>
  <c r="AR190" i="68"/>
  <c r="BF578" i="68"/>
  <c r="AH183" i="68"/>
  <c r="AL219" i="68"/>
  <c r="Z217" i="68"/>
  <c r="BF602" i="68"/>
  <c r="AJ163" i="68"/>
  <c r="BH587" i="68"/>
  <c r="AI196" i="68"/>
  <c r="AM194" i="68"/>
  <c r="AI191" i="68"/>
  <c r="AM189" i="68"/>
  <c r="AI186" i="68"/>
  <c r="AM220" i="68"/>
  <c r="AI218" i="68"/>
  <c r="AA97" i="68"/>
  <c r="Y135" i="68"/>
  <c r="AD121" i="68"/>
  <c r="AM128" i="68"/>
  <c r="BM590" i="68"/>
  <c r="AI155" i="68"/>
  <c r="AM195" i="68"/>
  <c r="AI193" i="68"/>
  <c r="AM190" i="68"/>
  <c r="AI188" i="68"/>
  <c r="AM183" i="68"/>
  <c r="AI219" i="68"/>
  <c r="AM217" i="68"/>
  <c r="AI215" i="68"/>
  <c r="AM213" i="68"/>
  <c r="AI211" i="68"/>
  <c r="AD133" i="68"/>
  <c r="BK593" i="68"/>
  <c r="BE588" i="68"/>
  <c r="AN196" i="68"/>
  <c r="AJ194" i="68"/>
  <c r="AF191" i="68"/>
  <c r="AB189" i="68"/>
  <c r="X186" i="68"/>
  <c r="BJ574" i="68"/>
  <c r="BN572" i="68"/>
  <c r="AR215" i="68"/>
  <c r="BF568" i="68"/>
  <c r="AH211" i="68"/>
  <c r="BK601" i="68"/>
  <c r="AE128" i="68"/>
  <c r="BE590" i="68"/>
  <c r="BH586" i="68"/>
  <c r="BL584" i="68"/>
  <c r="AN193" i="68"/>
  <c r="AJ190" i="68"/>
  <c r="AF188" i="68"/>
  <c r="BE592" i="68"/>
  <c r="BM584" i="68"/>
  <c r="BL578" i="68"/>
  <c r="AD218" i="68"/>
  <c r="AC215" i="68"/>
  <c r="AE212" i="68"/>
  <c r="BN564" i="68"/>
  <c r="AR208" i="68"/>
  <c r="BF560" i="68"/>
  <c r="AH241" i="68"/>
  <c r="AL239" i="68"/>
  <c r="AI128" i="68"/>
  <c r="AF195" i="68"/>
  <c r="AE188" i="68"/>
  <c r="BO573" i="68"/>
  <c r="AL215" i="68"/>
  <c r="BI567" i="68"/>
  <c r="AE210" i="68"/>
  <c r="AA172" i="68"/>
  <c r="AE243" i="68"/>
  <c r="AA182" i="68"/>
  <c r="AE240" i="68"/>
  <c r="AR158" i="68"/>
  <c r="AI194" i="68"/>
  <c r="AM186" i="68"/>
  <c r="AR218" i="68"/>
  <c r="AK215" i="68"/>
  <c r="AC213" i="68"/>
  <c r="BO589" i="68"/>
  <c r="AA195" i="68"/>
  <c r="AQ189" i="68" a="1"/>
  <c r="AQ189" i="68" s="1"/>
  <c r="BL574" i="68"/>
  <c r="BF571" i="68"/>
  <c r="AH214" i="68"/>
  <c r="AK211" i="68"/>
  <c r="AA209" i="68"/>
  <c r="AE208" i="68"/>
  <c r="AA242" i="68"/>
  <c r="AE241" i="68"/>
  <c r="BE598" i="68"/>
  <c r="AD158" i="68"/>
  <c r="AK138" i="68"/>
  <c r="AC162" i="68"/>
  <c r="BL582" i="68"/>
  <c r="BG577" i="68"/>
  <c r="AK218" i="68"/>
  <c r="AR214" i="68"/>
  <c r="BN566" i="68"/>
  <c r="AG209" i="68"/>
  <c r="BE562" i="68"/>
  <c r="Y119" i="68"/>
  <c r="AH196" i="68"/>
  <c r="BK579" i="68"/>
  <c r="AI220" i="68"/>
  <c r="AF216" i="68"/>
  <c r="AI213" i="68"/>
  <c r="AR210" i="68"/>
  <c r="BF563" i="68"/>
  <c r="AH243" i="68"/>
  <c r="AL182" i="68"/>
  <c r="Z240" i="68"/>
  <c r="AH216" i="68"/>
  <c r="AD243" i="68"/>
  <c r="AK241" i="68"/>
  <c r="AE238" i="68"/>
  <c r="BL552" i="68"/>
  <c r="AN233" i="68"/>
  <c r="AJ231" i="68"/>
  <c r="AF230" i="68"/>
  <c r="AB228" i="68"/>
  <c r="X281" i="68"/>
  <c r="BJ539" i="68"/>
  <c r="BN537" i="68"/>
  <c r="AR320" i="68"/>
  <c r="BF533" i="68"/>
  <c r="AH316" i="68"/>
  <c r="AL314" i="68"/>
  <c r="Z72" i="68"/>
  <c r="AD285" i="68"/>
  <c r="BH522" i="68"/>
  <c r="BL520" i="68"/>
  <c r="AE216" i="68"/>
  <c r="AK172" i="68"/>
  <c r="AI241" i="68"/>
  <c r="BK554" i="68"/>
  <c r="BK552" i="68"/>
  <c r="BG550" i="68"/>
  <c r="BK548" i="68"/>
  <c r="BG546" i="68"/>
  <c r="BK544" i="68"/>
  <c r="BG542" i="68"/>
  <c r="BK540" i="68"/>
  <c r="BG538" i="68"/>
  <c r="BJ324" i="68"/>
  <c r="AD580" i="68"/>
  <c r="BL294" i="68"/>
  <c r="X587" i="68"/>
  <c r="AK531" i="68"/>
  <c r="BE228" i="68"/>
  <c r="AA482" i="68"/>
  <c r="X484" i="68"/>
  <c r="BK244" i="68"/>
  <c r="BH209" i="68"/>
  <c r="AR517" i="68"/>
  <c r="AD493" i="68"/>
  <c r="BF218" i="68"/>
  <c r="AN551" i="68"/>
  <c r="AL502" i="68"/>
  <c r="BN242" i="68"/>
  <c r="AG489" i="68"/>
  <c r="X516" i="68"/>
  <c r="Y493" i="68"/>
  <c r="AQ508" i="68" a="1"/>
  <c r="AQ508" i="68" s="1"/>
  <c r="BO748" i="68"/>
  <c r="BN452" i="68"/>
  <c r="BH472" i="68"/>
  <c r="AH197" i="68"/>
  <c r="BK478" i="68"/>
  <c r="AM184" i="68"/>
  <c r="X179" i="68"/>
  <c r="AN200" i="68"/>
  <c r="X245" i="68"/>
  <c r="BK432" i="68"/>
  <c r="Y175" i="68"/>
  <c r="AK178" i="68"/>
  <c r="BI428" i="68"/>
  <c r="X175" i="68"/>
  <c r="BI443" i="68"/>
  <c r="BM464" i="68"/>
  <c r="AA150" i="68"/>
  <c r="BL439" i="68"/>
  <c r="AG147" i="68"/>
  <c r="AF117" i="68"/>
  <c r="BN412" i="68"/>
  <c r="BK423" i="68"/>
  <c r="BM425" i="68"/>
  <c r="X116" i="68"/>
  <c r="BN408" i="68"/>
  <c r="AA143" i="68"/>
  <c r="AR102" i="68"/>
  <c r="AL86" i="68"/>
  <c r="AI140" i="68"/>
  <c r="BJ402" i="68"/>
  <c r="AC105" i="68"/>
  <c r="Z101" i="68"/>
  <c r="BO390" i="68"/>
  <c r="BO419" i="68"/>
  <c r="BI448" i="68"/>
  <c r="AH187" i="68"/>
  <c r="BG740" i="68"/>
  <c r="AE746" i="68"/>
  <c r="BN745" i="68"/>
  <c r="AR773" i="68"/>
  <c r="BI738" i="68"/>
  <c r="BK735" i="68"/>
  <c r="BH734" i="68"/>
  <c r="BF459" i="68"/>
  <c r="AD245" i="68"/>
  <c r="AC248" i="68"/>
  <c r="BH733" i="68"/>
  <c r="AD733" i="68"/>
  <c r="AI749" i="68"/>
  <c r="BK723" i="68"/>
  <c r="AF757" i="68"/>
  <c r="BF722" i="68"/>
  <c r="AB755" i="68"/>
  <c r="BK719" i="68"/>
  <c r="AI743" i="68"/>
  <c r="W750" i="68"/>
  <c r="X740" i="68"/>
  <c r="Z727" i="68"/>
  <c r="BF707" i="68"/>
  <c r="AE736" i="68"/>
  <c r="W736" i="68"/>
  <c r="BE704" i="68"/>
  <c r="BL708" i="68"/>
  <c r="BI711" i="68"/>
  <c r="AI727" i="68"/>
  <c r="AD735" i="68"/>
  <c r="AI736" i="68"/>
  <c r="BF696" i="68"/>
  <c r="BL696" i="68"/>
  <c r="AJ723" i="68"/>
  <c r="BO695" i="68"/>
  <c r="AC722" i="68"/>
  <c r="BF695" i="68"/>
  <c r="AA721" i="68"/>
  <c r="AQ294" i="68" a="1"/>
  <c r="AQ294" i="68" s="1"/>
  <c r="AN275" i="68"/>
  <c r="AH201" i="68"/>
  <c r="BM473" i="68"/>
  <c r="AC254" i="68"/>
  <c r="Y251" i="68"/>
  <c r="AQ248" i="68" a="1"/>
  <c r="AQ248" i="68" s="1"/>
  <c r="AB246" i="68"/>
  <c r="AH244" i="68"/>
  <c r="AF225" i="68"/>
  <c r="AD223" i="68"/>
  <c r="BN692" i="68"/>
  <c r="BJ686" i="68"/>
  <c r="AL718" i="68"/>
  <c r="AL714" i="68"/>
  <c r="AL710" i="68"/>
  <c r="Y716" i="68"/>
  <c r="BK691" i="68"/>
  <c r="BO685" i="68"/>
  <c r="AK718" i="68"/>
  <c r="AK714" i="68"/>
  <c r="AK710" i="68"/>
  <c r="AA714" i="68"/>
  <c r="BN693" i="68"/>
  <c r="BJ687" i="68"/>
  <c r="AB719" i="68"/>
  <c r="Y720" i="68"/>
  <c r="BK692" i="68"/>
  <c r="BO686" i="68"/>
  <c r="AA719" i="68"/>
  <c r="AA715" i="68"/>
  <c r="BH691" i="68"/>
  <c r="BL685" i="68"/>
  <c r="AR718" i="68"/>
  <c r="Z716" i="68"/>
  <c r="AH713" i="68"/>
  <c r="AR710" i="68"/>
  <c r="BM690" i="68"/>
  <c r="BK685" i="68"/>
  <c r="AQ710" i="68" a="1"/>
  <c r="AQ710" i="68" s="1"/>
  <c r="BJ689" i="68"/>
  <c r="AF720" i="68"/>
  <c r="AN717" i="68"/>
  <c r="X715" i="68"/>
  <c r="AF712" i="68"/>
  <c r="AJ711" i="68"/>
  <c r="AQ713" i="68" a="1"/>
  <c r="AQ713" i="68" s="1"/>
  <c r="BK690" i="68"/>
  <c r="BO684" i="68"/>
  <c r="AM718" i="68"/>
  <c r="W716" i="68"/>
  <c r="AE713" i="68"/>
  <c r="AM710" i="68"/>
  <c r="Y713" i="68"/>
  <c r="AD296" i="68"/>
  <c r="BL683" i="68"/>
  <c r="X708" i="68"/>
  <c r="AD709" i="68"/>
  <c r="AI708" i="68"/>
  <c r="BO681" i="68"/>
  <c r="AM707" i="68"/>
  <c r="BF683" i="68"/>
  <c r="AQ708" i="68" a="1"/>
  <c r="AQ708" i="68" s="1"/>
  <c r="BO682" i="68"/>
  <c r="AK707" i="68"/>
  <c r="AB707" i="68"/>
  <c r="Z707" i="68"/>
  <c r="AN706" i="68"/>
  <c r="AM706" i="68"/>
  <c r="BM680" i="68"/>
  <c r="AI706" i="68"/>
  <c r="BJ675" i="68"/>
  <c r="AI703" i="68"/>
  <c r="AN700" i="68"/>
  <c r="BG678" i="68"/>
  <c r="BE673" i="68"/>
  <c r="AQ702" i="68" a="1"/>
  <c r="AQ702" i="68" s="1"/>
  <c r="W700" i="68"/>
  <c r="BH675" i="68"/>
  <c r="Z704" i="68"/>
  <c r="AE701" i="68"/>
  <c r="BM678" i="68"/>
  <c r="BK673" i="68"/>
  <c r="AF703" i="68"/>
  <c r="AC700" i="68"/>
  <c r="BN675" i="68"/>
  <c r="AF704" i="68"/>
  <c r="AC701" i="68"/>
  <c r="BI677" i="68"/>
  <c r="AF705" i="68"/>
  <c r="AC702" i="68"/>
  <c r="BL679" i="68"/>
  <c r="AM705" i="68"/>
  <c r="AB702" i="68"/>
  <c r="Y699" i="68"/>
  <c r="BI674" i="68"/>
  <c r="AB703" i="68"/>
  <c r="Y700" i="68"/>
  <c r="AL698" i="68"/>
  <c r="AJ696" i="68"/>
  <c r="AK697" i="68"/>
  <c r="BO672" i="68"/>
  <c r="AA697" i="68"/>
  <c r="AH698" i="68"/>
  <c r="BM672" i="68"/>
  <c r="AG697" i="68"/>
  <c r="AN698" i="68"/>
  <c r="X696" i="68"/>
  <c r="W698" i="68"/>
  <c r="AJ697" i="68"/>
  <c r="AM695" i="68"/>
  <c r="AQ692" i="68" a="1"/>
  <c r="AQ692" i="68" s="1"/>
  <c r="W690" i="68"/>
  <c r="AL695" i="68"/>
  <c r="AN692" i="68"/>
  <c r="BH669" i="68"/>
  <c r="AQ694" i="68" a="1"/>
  <c r="AQ694" i="68" s="1"/>
  <c r="W692" i="68"/>
  <c r="BG668" i="68"/>
  <c r="AF694" i="68"/>
  <c r="AC691" i="68"/>
  <c r="BJ666" i="68"/>
  <c r="AD693" i="68"/>
  <c r="BE669" i="68"/>
  <c r="AH695" i="68"/>
  <c r="AI691" i="68"/>
  <c r="BH666" i="68"/>
  <c r="AJ693" i="68"/>
  <c r="AG690" i="68"/>
  <c r="BE665" i="68"/>
  <c r="AR692" i="68"/>
  <c r="X690" i="68"/>
  <c r="BL513" i="68"/>
  <c r="Y201" i="68"/>
  <c r="AM276" i="68"/>
  <c r="X271" i="68"/>
  <c r="BJ664" i="68"/>
  <c r="AE689" i="68"/>
  <c r="BI664" i="68"/>
  <c r="AJ689" i="68"/>
  <c r="Z689" i="68"/>
  <c r="BL664" i="68"/>
  <c r="BH501" i="68"/>
  <c r="AF266" i="68"/>
  <c r="BO481" i="68"/>
  <c r="BJ478" i="68"/>
  <c r="BN476" i="68"/>
  <c r="AR257" i="68"/>
  <c r="BF472" i="68"/>
  <c r="AH253" i="68"/>
  <c r="AL251" i="68"/>
  <c r="Z249" i="68"/>
  <c r="AC303" i="68"/>
  <c r="Z270" i="68"/>
  <c r="AD261" i="68"/>
  <c r="Y275" i="68"/>
  <c r="Y260" i="68"/>
  <c r="AK259" i="68"/>
  <c r="Y257" i="68"/>
  <c r="AK255" i="68"/>
  <c r="AI283" i="68"/>
  <c r="BO511" i="68"/>
  <c r="AM269" i="68"/>
  <c r="BF483" i="68"/>
  <c r="AH274" i="68"/>
  <c r="AB201" i="68"/>
  <c r="X258" i="68"/>
  <c r="BJ472" i="68"/>
  <c r="BN470" i="68"/>
  <c r="AR251" i="68"/>
  <c r="BF466" i="68"/>
  <c r="BM661" i="68"/>
  <c r="AQ685" i="68" a="1"/>
  <c r="AQ685" i="68" s="1"/>
  <c r="AR688" i="68"/>
  <c r="AH686" i="68"/>
  <c r="AL684" i="68"/>
  <c r="AF682" i="68"/>
  <c r="AB680" i="68"/>
  <c r="AG688" i="68"/>
  <c r="Y686" i="68"/>
  <c r="AK684" i="68"/>
  <c r="AM682" i="68"/>
  <c r="AI680" i="68"/>
  <c r="AN688" i="68"/>
  <c r="AN686" i="68"/>
  <c r="AJ684" i="68"/>
  <c r="AL682" i="68"/>
  <c r="Z680" i="68"/>
  <c r="AE688" i="68"/>
  <c r="AM686" i="68"/>
  <c r="AI684" i="68"/>
  <c r="BE656" i="68"/>
  <c r="AG680" i="68"/>
  <c r="AF687" i="68"/>
  <c r="AB685" i="68"/>
  <c r="AD683" i="68"/>
  <c r="BH654" i="68"/>
  <c r="BL652" i="68"/>
  <c r="AI682" i="68"/>
  <c r="BI651" i="68"/>
  <c r="W676" i="68"/>
  <c r="BI647" i="68"/>
  <c r="W672" i="68"/>
  <c r="BI643" i="68"/>
  <c r="W668" i="68"/>
  <c r="BI639" i="68"/>
  <c r="W96" i="68"/>
  <c r="BK656" i="68"/>
  <c r="AR678" i="68"/>
  <c r="BF650" i="68"/>
  <c r="AH674" i="68"/>
  <c r="AL672" i="68"/>
  <c r="Z670" i="68"/>
  <c r="AD668" i="68"/>
  <c r="AR685" i="68"/>
  <c r="AE680" i="68"/>
  <c r="BG651" i="68"/>
  <c r="BK649" i="68"/>
  <c r="BG647" i="68"/>
  <c r="BK645" i="68"/>
  <c r="BG643" i="68"/>
  <c r="BK641" i="68"/>
  <c r="BG639" i="68"/>
  <c r="AI685" i="68"/>
  <c r="BF654" i="68"/>
  <c r="BN651" i="68"/>
  <c r="AR675" i="68"/>
  <c r="BF647" i="68"/>
  <c r="AH671" i="68"/>
  <c r="AL669" i="68"/>
  <c r="Z99" i="68"/>
  <c r="AG681" i="68"/>
  <c r="W678" i="68"/>
  <c r="BI649" i="68"/>
  <c r="W674" i="68"/>
  <c r="BI645" i="68"/>
  <c r="W670" i="68"/>
  <c r="BI641" i="68"/>
  <c r="W98" i="68"/>
  <c r="BI637" i="68"/>
  <c r="BH655" i="68"/>
  <c r="BL651" i="68"/>
  <c r="AN675" i="68"/>
  <c r="AJ673" i="68"/>
  <c r="AF671" i="68"/>
  <c r="AB669" i="68"/>
  <c r="X99" i="68"/>
  <c r="BJ638" i="68"/>
  <c r="AC688" i="68"/>
  <c r="BG655" i="68"/>
  <c r="AI677" i="68"/>
  <c r="AM675" i="68"/>
  <c r="AI673" i="68"/>
  <c r="AM671" i="68"/>
  <c r="AR97" i="68"/>
  <c r="BM636" i="68"/>
  <c r="AQ92" i="68" a="1"/>
  <c r="AQ92" i="68" s="1"/>
  <c r="BM632" i="68"/>
  <c r="AQ88" i="68" a="1"/>
  <c r="AQ88" i="68" s="1"/>
  <c r="BM628" i="68"/>
  <c r="AQ665" i="68" a="1"/>
  <c r="AQ665" i="68" s="1"/>
  <c r="Z677" i="68"/>
  <c r="X97" i="68"/>
  <c r="AB94" i="68"/>
  <c r="X92" i="68"/>
  <c r="BJ631" i="68"/>
  <c r="BN629" i="68"/>
  <c r="AR666" i="68"/>
  <c r="BE625" i="68"/>
  <c r="BG623" i="68"/>
  <c r="AN676" i="68"/>
  <c r="AR98" i="68"/>
  <c r="AD95" i="68"/>
  <c r="BO634" i="68"/>
  <c r="AC91" i="68"/>
  <c r="BO630" i="68"/>
  <c r="AC87" i="68"/>
  <c r="BO626" i="68"/>
  <c r="BI624" i="68"/>
  <c r="BK622" i="68"/>
  <c r="AQ682" i="68" a="1"/>
  <c r="AQ682" i="68" s="1"/>
  <c r="AM99" i="68"/>
  <c r="AL95" i="68"/>
  <c r="AF93" i="68"/>
  <c r="AB91" i="68"/>
  <c r="X89" i="68"/>
  <c r="BJ628" i="68"/>
  <c r="BN626" i="68"/>
  <c r="AN663" i="68"/>
  <c r="AR661" i="68"/>
  <c r="Z673" i="68"/>
  <c r="AH97" i="68"/>
  <c r="Y94" i="68"/>
  <c r="AK92" i="68"/>
  <c r="Y90" i="68"/>
  <c r="AK88" i="68"/>
  <c r="Y667" i="68"/>
  <c r="AK665" i="68"/>
  <c r="AM663" i="68"/>
  <c r="AG661" i="68"/>
  <c r="BN645" i="68"/>
  <c r="AF97" i="68"/>
  <c r="X94" i="68"/>
  <c r="BJ633" i="68"/>
  <c r="BN631" i="68"/>
  <c r="AR87" i="68"/>
  <c r="BF627" i="68"/>
  <c r="AG664" i="68"/>
  <c r="Y668" i="68"/>
  <c r="BO637" i="68"/>
  <c r="W94" i="68"/>
  <c r="BI633" i="68"/>
  <c r="W90" i="68"/>
  <c r="BI629" i="68"/>
  <c r="W667" i="68"/>
  <c r="BH625" i="68"/>
  <c r="BJ623" i="68"/>
  <c r="W661" i="68"/>
  <c r="AH665" i="68"/>
  <c r="AR84" i="68"/>
  <c r="BL618" i="68"/>
  <c r="BF616" i="68"/>
  <c r="AF109" i="68"/>
  <c r="BH633" i="68"/>
  <c r="AK85" i="68"/>
  <c r="AL83" i="68"/>
  <c r="X112" i="68"/>
  <c r="Z110" i="68"/>
  <c r="AB125" i="68"/>
  <c r="AD123" i="68"/>
  <c r="BM608" i="68"/>
  <c r="BO606" i="68"/>
  <c r="BI604" i="68"/>
  <c r="AM664" i="68"/>
  <c r="BH620" i="68"/>
  <c r="BJ618" i="68"/>
  <c r="W112" i="68"/>
  <c r="BN614" i="68"/>
  <c r="AN124" i="68"/>
  <c r="BJ647" i="68"/>
  <c r="AD663" i="68"/>
  <c r="BG620" i="68"/>
  <c r="AQ82" i="68" a="1"/>
  <c r="AQ82" i="68" s="1"/>
  <c r="AI111" i="68"/>
  <c r="AK109" i="68"/>
  <c r="AM124" i="68"/>
  <c r="AG122" i="68"/>
  <c r="AA121" i="68"/>
  <c r="AC119" i="68"/>
  <c r="AA669" i="68"/>
  <c r="BJ626" i="68"/>
  <c r="AR85" i="68"/>
  <c r="AI83" i="68"/>
  <c r="AK112" i="68"/>
  <c r="AM110" i="68"/>
  <c r="AG125" i="68"/>
  <c r="AA123" i="68"/>
  <c r="AC137" i="68"/>
  <c r="AL94" i="68"/>
  <c r="Y662" i="68"/>
  <c r="BE620" i="68"/>
  <c r="BG618" i="68"/>
  <c r="AQ111" i="68" a="1"/>
  <c r="AQ111" i="68" s="1"/>
  <c r="AI109" i="68"/>
  <c r="AK124" i="68"/>
  <c r="AM122" i="68"/>
  <c r="AG121" i="68"/>
  <c r="AA119" i="68"/>
  <c r="AC136" i="68"/>
  <c r="Z88" i="68"/>
  <c r="AE85" i="68"/>
  <c r="Y83" i="68"/>
  <c r="BH616" i="68"/>
  <c r="BJ614" i="68"/>
  <c r="W125" i="68"/>
  <c r="BN610" i="68"/>
  <c r="AN121" i="68"/>
  <c r="AR119" i="68"/>
  <c r="AD85" i="68"/>
  <c r="AQ137" i="68" a="1"/>
  <c r="AQ137" i="68" s="1"/>
  <c r="AA138" i="68"/>
  <c r="BH602" i="68"/>
  <c r="BJ600" i="68"/>
  <c r="W131" i="68"/>
  <c r="BN596" i="68"/>
  <c r="AN156" i="68"/>
  <c r="AJ162" i="68"/>
  <c r="AF160" i="68"/>
  <c r="AB158" i="68"/>
  <c r="AF123" i="68"/>
  <c r="AB119" i="68"/>
  <c r="AR135" i="68"/>
  <c r="BL601" i="68"/>
  <c r="BF599" i="68"/>
  <c r="AF129" i="68"/>
  <c r="AH164" i="68"/>
  <c r="BE593" i="68"/>
  <c r="AG161" i="68"/>
  <c r="BE589" i="68"/>
  <c r="AR665" i="68"/>
  <c r="BE610" i="68"/>
  <c r="X119" i="68"/>
  <c r="AF135" i="68"/>
  <c r="AH133" i="68"/>
  <c r="AJ131" i="68"/>
  <c r="BE622" i="68"/>
  <c r="Z122" i="68"/>
  <c r="BF605" i="68"/>
  <c r="W135" i="68"/>
  <c r="BN600" i="68"/>
  <c r="AN130" i="68"/>
  <c r="AR128" i="68"/>
  <c r="BL594" i="68"/>
  <c r="AN162" i="68"/>
  <c r="AJ160" i="68"/>
  <c r="AF158" i="68"/>
  <c r="AC82" i="68"/>
  <c r="AJ121" i="68"/>
  <c r="AI136" i="68"/>
  <c r="AA134" i="68"/>
  <c r="AC132" i="68"/>
  <c r="AE130" i="68"/>
  <c r="Y128" i="68"/>
  <c r="BI593" i="68"/>
  <c r="W162" i="68"/>
  <c r="BI589" i="68"/>
  <c r="W158" i="68"/>
  <c r="AL125" i="68"/>
  <c r="W120" i="68"/>
  <c r="AK135" i="68"/>
  <c r="AM133" i="68"/>
  <c r="AG131" i="68"/>
  <c r="AA129" i="68"/>
  <c r="AC164" i="68"/>
  <c r="X163" i="68"/>
  <c r="BJ590" i="68"/>
  <c r="AM85" i="68"/>
  <c r="AG135" i="68"/>
  <c r="AA128" i="68"/>
  <c r="AF161" i="68"/>
  <c r="Z157" i="68"/>
  <c r="AR195" i="68"/>
  <c r="BF582" i="68"/>
  <c r="AH190" i="68"/>
  <c r="AL188" i="68"/>
  <c r="Z183" i="68"/>
  <c r="AD219" i="68"/>
  <c r="BH571" i="68"/>
  <c r="AA132" i="68"/>
  <c r="Y162" i="68"/>
  <c r="AI157" i="68"/>
  <c r="AA196" i="68"/>
  <c r="AE194" i="68"/>
  <c r="AA191" i="68"/>
  <c r="AE189" i="68"/>
  <c r="AA186" i="68"/>
  <c r="AE220" i="68"/>
  <c r="AA218" i="68"/>
  <c r="AQ662" i="68" a="1"/>
  <c r="AQ662" i="68" s="1"/>
  <c r="AL133" i="68"/>
  <c r="AG136" i="68"/>
  <c r="AQ164" i="68" a="1"/>
  <c r="AQ164" i="68" s="1"/>
  <c r="AK160" i="68"/>
  <c r="AA155" i="68"/>
  <c r="AE195" i="68"/>
  <c r="AA193" i="68"/>
  <c r="AE190" i="68"/>
  <c r="AA188" i="68"/>
  <c r="AE183" i="68"/>
  <c r="AA219" i="68"/>
  <c r="AE217" i="68"/>
  <c r="AA215" i="68"/>
  <c r="AE213" i="68"/>
  <c r="AA211" i="68"/>
  <c r="AN131" i="68"/>
  <c r="AB163" i="68"/>
  <c r="AG158" i="68"/>
  <c r="AF196" i="68"/>
  <c r="AB194" i="68"/>
  <c r="X191" i="68"/>
  <c r="BJ578" i="68"/>
  <c r="BN576" i="68"/>
  <c r="AR219" i="68"/>
  <c r="BF572" i="68"/>
  <c r="AH215" i="68"/>
  <c r="AL213" i="68"/>
  <c r="Z211" i="68"/>
  <c r="AN132" i="68"/>
  <c r="BL595" i="68"/>
  <c r="AC160" i="68"/>
  <c r="AN155" i="68"/>
  <c r="AJ195" i="68"/>
  <c r="AF193" i="68"/>
  <c r="AB190" i="68"/>
  <c r="X188" i="68"/>
  <c r="AI161" i="68"/>
  <c r="AI195" i="68"/>
  <c r="AG188" i="68"/>
  <c r="AN217" i="68"/>
  <c r="BG569" i="68"/>
  <c r="BI566" i="68"/>
  <c r="BF564" i="68"/>
  <c r="AH208" i="68"/>
  <c r="AL242" i="68"/>
  <c r="Z241" i="68"/>
  <c r="AD239" i="68"/>
  <c r="BN594" i="68"/>
  <c r="AL194" i="68"/>
  <c r="AR186" i="68"/>
  <c r="AC218" i="68"/>
  <c r="AB215" i="68"/>
  <c r="AN212" i="68"/>
  <c r="W210" i="68"/>
  <c r="BI562" i="68"/>
  <c r="W243" i="68"/>
  <c r="BI558" i="68"/>
  <c r="W240" i="68"/>
  <c r="AE157" i="68"/>
  <c r="AQ193" i="68" a="1"/>
  <c r="AQ193" i="68" s="1"/>
  <c r="BH576" i="68"/>
  <c r="Z218" i="68"/>
  <c r="Y215" i="68"/>
  <c r="BH567" i="68"/>
  <c r="AK158" i="68"/>
  <c r="BK583" i="68"/>
  <c r="Y188" i="68"/>
  <c r="AM219" i="68"/>
  <c r="AI216" i="68"/>
  <c r="BJ568" i="68"/>
  <c r="Y211" i="68"/>
  <c r="BI563" i="68"/>
  <c r="W208" i="68"/>
  <c r="BI559" i="68"/>
  <c r="W241" i="68"/>
  <c r="BG597" i="68"/>
  <c r="BG587" i="68"/>
  <c r="X136" i="68"/>
  <c r="Y160" i="68"/>
  <c r="AG193" i="68"/>
  <c r="AE186" i="68"/>
  <c r="BE572" i="68"/>
  <c r="AD214" i="68"/>
  <c r="AG211" i="68"/>
  <c r="Y209" i="68"/>
  <c r="AK208" i="68"/>
  <c r="AA133" i="68"/>
  <c r="AN195" i="68"/>
  <c r="AG189" i="68"/>
  <c r="BG574" i="68"/>
  <c r="BL570" i="68"/>
  <c r="Y213" i="68"/>
  <c r="AH210" i="68"/>
  <c r="AL172" i="68"/>
  <c r="Z243" i="68"/>
  <c r="AD182" i="68"/>
  <c r="BH556" i="68"/>
  <c r="BN570" i="68"/>
  <c r="BO560" i="68"/>
  <c r="BF557" i="68"/>
  <c r="BL554" i="68"/>
  <c r="AJ235" i="68"/>
  <c r="AF233" i="68"/>
  <c r="AB231" i="68"/>
  <c r="X230" i="68"/>
  <c r="BJ543" i="68"/>
  <c r="BN541" i="68"/>
  <c r="AR324" i="68"/>
  <c r="BF537" i="68"/>
  <c r="AH320" i="68"/>
  <c r="AL318" i="68"/>
  <c r="Z316" i="68"/>
  <c r="AD314" i="68"/>
  <c r="BH526" i="68"/>
  <c r="BL524" i="68"/>
  <c r="AN311" i="68"/>
  <c r="AM196" i="68"/>
  <c r="BI570" i="68"/>
  <c r="BF561" i="68"/>
  <c r="AD240" i="68"/>
  <c r="X598" i="68"/>
  <c r="AN574" i="68"/>
  <c r="AM556" i="68"/>
  <c r="AB555" i="68"/>
  <c r="BH233" i="68"/>
  <c r="BL262" i="68"/>
  <c r="BE199" i="68"/>
  <c r="Z504" i="68"/>
  <c r="AH481" i="68"/>
  <c r="BJ211" i="68"/>
  <c r="BF238" i="68"/>
  <c r="AF495" i="68"/>
  <c r="BH220" i="68"/>
  <c r="X486" i="68"/>
  <c r="AN501" i="68"/>
  <c r="AL540" i="68"/>
  <c r="AI491" i="68"/>
  <c r="BG232" i="68"/>
  <c r="AA495" i="68"/>
  <c r="BK220" i="68"/>
  <c r="BJ748" i="68"/>
  <c r="AE202" i="68"/>
  <c r="Y250" i="68"/>
  <c r="AF180" i="68"/>
  <c r="Y253" i="68"/>
  <c r="AL197" i="68"/>
  <c r="BI436" i="68"/>
  <c r="BK442" i="68"/>
  <c r="BG452" i="68"/>
  <c r="BM479" i="68"/>
  <c r="W173" i="68"/>
  <c r="AA176" i="68"/>
  <c r="BG426" i="68"/>
  <c r="BM429" i="68"/>
  <c r="AN171" i="68"/>
  <c r="AF199" i="68"/>
  <c r="Y148" i="68"/>
  <c r="BH435" i="68"/>
  <c r="BN422" i="68"/>
  <c r="AD115" i="68"/>
  <c r="BL410" i="68"/>
  <c r="BG419" i="68"/>
  <c r="Z150" i="68"/>
  <c r="AR205" i="68"/>
  <c r="BL406" i="68"/>
  <c r="Y141" i="68"/>
  <c r="AJ104" i="68"/>
  <c r="AN81" i="68"/>
  <c r="BF425" i="68"/>
  <c r="BI406" i="68"/>
  <c r="W107" i="68"/>
  <c r="BO395" i="68"/>
  <c r="AD100" i="68"/>
  <c r="AQ201" i="68" a="1"/>
  <c r="AQ201" i="68" s="1"/>
  <c r="BG446" i="68"/>
  <c r="AG207" i="68"/>
  <c r="AG767" i="68"/>
  <c r="W746" i="68"/>
  <c r="BF745" i="68"/>
  <c r="AD773" i="68"/>
  <c r="AE764" i="68"/>
  <c r="AD762" i="68"/>
  <c r="AN761" i="68"/>
  <c r="AI223" i="68"/>
  <c r="BN459" i="68"/>
  <c r="BN462" i="68"/>
  <c r="BG733" i="68"/>
  <c r="BM731" i="68"/>
  <c r="BL730" i="68"/>
  <c r="AQ751" i="68" a="1"/>
  <c r="AQ751" i="68" s="1"/>
  <c r="AB751" i="68"/>
  <c r="AD749" i="68"/>
  <c r="BJ717" i="68"/>
  <c r="BO713" i="68"/>
  <c r="BJ716" i="68"/>
  <c r="AF750" i="68"/>
  <c r="AF741" i="68"/>
  <c r="BO711" i="68"/>
  <c r="BH700" i="68"/>
  <c r="AM731" i="68"/>
  <c r="AL730" i="68"/>
  <c r="BK699" i="68"/>
  <c r="BH702" i="68"/>
  <c r="BO706" i="68"/>
  <c r="X735" i="68"/>
  <c r="AE737" i="68"/>
  <c r="AB737" i="68"/>
  <c r="AH722" i="68"/>
  <c r="Y723" i="68"/>
  <c r="BJ696" i="68"/>
  <c r="BG695" i="68"/>
  <c r="AJ721" i="68"/>
  <c r="AL724" i="68"/>
  <c r="BK698" i="68"/>
  <c r="AF293" i="68"/>
  <c r="W275" i="68"/>
  <c r="BO476" i="68"/>
  <c r="AR256" i="68"/>
  <c r="BL470" i="68"/>
  <c r="BK467" i="68"/>
  <c r="AD248" i="68"/>
  <c r="BO462" i="68"/>
  <c r="Z244" i="68"/>
  <c r="X225" i="68"/>
  <c r="BI456" i="68"/>
  <c r="BF692" i="68"/>
  <c r="BH685" i="68"/>
  <c r="AD718" i="68"/>
  <c r="AD714" i="68"/>
  <c r="AD710" i="68"/>
  <c r="Y714" i="68"/>
  <c r="BI690" i="68"/>
  <c r="BG685" i="68"/>
  <c r="AC718" i="68"/>
  <c r="AC714" i="68"/>
  <c r="AC710" i="68"/>
  <c r="AI712" i="68"/>
  <c r="BF693" i="68"/>
  <c r="BH686" i="68"/>
  <c r="AJ717" i="68"/>
  <c r="Y717" i="68"/>
  <c r="BI691" i="68"/>
  <c r="BG686" i="68"/>
  <c r="AI718" i="68"/>
  <c r="Y719" i="68"/>
  <c r="BN690" i="68"/>
  <c r="BJ684" i="68"/>
  <c r="AH718" i="68"/>
  <c r="AR715" i="68"/>
  <c r="Z713" i="68"/>
  <c r="AH710" i="68"/>
  <c r="BE690" i="68"/>
  <c r="AG719" i="68"/>
  <c r="BM694" i="68"/>
  <c r="BH688" i="68"/>
  <c r="X720" i="68"/>
  <c r="AF717" i="68"/>
  <c r="AN714" i="68"/>
  <c r="X712" i="68"/>
  <c r="AJ710" i="68"/>
  <c r="AG711" i="68"/>
  <c r="BI689" i="68"/>
  <c r="BG684" i="68"/>
  <c r="AE718" i="68"/>
  <c r="AM715" i="68"/>
  <c r="W713" i="68"/>
  <c r="AE710" i="68"/>
  <c r="AQ712" i="68" a="1"/>
  <c r="AQ712" i="68" s="1"/>
  <c r="AR299" i="68"/>
  <c r="BJ682" i="68"/>
  <c r="AN707" i="68"/>
  <c r="AL708" i="68"/>
  <c r="AA708" i="68"/>
  <c r="BG681" i="68"/>
  <c r="AE707" i="68"/>
  <c r="BJ681" i="68"/>
  <c r="AG708" i="68"/>
  <c r="BG682" i="68"/>
  <c r="AC707" i="68"/>
  <c r="BM682" i="68"/>
  <c r="BH683" i="68"/>
  <c r="BI680" i="68"/>
  <c r="AE706" i="68"/>
  <c r="BE680" i="68"/>
  <c r="AA706" i="68"/>
  <c r="BH674" i="68"/>
  <c r="AA703" i="68"/>
  <c r="AF700" i="68"/>
  <c r="BM677" i="68"/>
  <c r="AJ705" i="68"/>
  <c r="AG702" i="68"/>
  <c r="AL699" i="68"/>
  <c r="BN674" i="68"/>
  <c r="AQ703" i="68" a="1"/>
  <c r="AQ703" i="68" s="1"/>
  <c r="W701" i="68"/>
  <c r="BE678" i="68"/>
  <c r="AR705" i="68"/>
  <c r="X703" i="68"/>
  <c r="AJ699" i="68"/>
  <c r="BF675" i="68"/>
  <c r="X704" i="68"/>
  <c r="AJ700" i="68"/>
  <c r="BO676" i="68"/>
  <c r="X705" i="68"/>
  <c r="AJ701" i="68"/>
  <c r="BJ678" i="68"/>
  <c r="AE705" i="68"/>
  <c r="AI701" i="68"/>
  <c r="BK679" i="68"/>
  <c r="BO673" i="68"/>
  <c r="AI702" i="68"/>
  <c r="AN699" i="68"/>
  <c r="AD698" i="68"/>
  <c r="BI672" i="68"/>
  <c r="AC697" i="68"/>
  <c r="BG672" i="68"/>
  <c r="AI696" i="68"/>
  <c r="Z698" i="68"/>
  <c r="BE672" i="68"/>
  <c r="Y697" i="68"/>
  <c r="AF698" i="68"/>
  <c r="AJ698" i="68"/>
  <c r="AM697" i="68"/>
  <c r="BO529" i="68"/>
  <c r="AE695" i="68"/>
  <c r="AG692" i="68"/>
  <c r="BI669" i="68"/>
  <c r="AD695" i="68"/>
  <c r="AF692" i="68"/>
  <c r="BH668" i="68"/>
  <c r="AG694" i="68"/>
  <c r="AL691" i="68"/>
  <c r="BM667" i="68"/>
  <c r="X694" i="68"/>
  <c r="AJ690" i="68"/>
  <c r="BH665" i="68"/>
  <c r="AK692" i="68"/>
  <c r="BM668" i="68"/>
  <c r="Z695" i="68"/>
  <c r="AA691" i="68"/>
  <c r="BN665" i="68"/>
  <c r="AB693" i="68"/>
  <c r="Y690" i="68"/>
  <c r="AN695" i="68"/>
  <c r="AH692" i="68"/>
  <c r="BE514" i="68"/>
  <c r="AK201" i="68"/>
  <c r="AJ277" i="68"/>
  <c r="BH497" i="68"/>
  <c r="BH663" i="68"/>
  <c r="W689" i="68"/>
  <c r="BH664" i="68"/>
  <c r="AB689" i="68"/>
  <c r="BI663" i="68"/>
  <c r="BK664" i="68"/>
  <c r="BF496" i="68"/>
  <c r="BN487" i="68"/>
  <c r="AE276" i="68"/>
  <c r="AR260" i="68"/>
  <c r="BF476" i="68"/>
  <c r="AH257" i="68"/>
  <c r="AL255" i="68"/>
  <c r="Z253" i="68"/>
  <c r="AD251" i="68"/>
  <c r="BH465" i="68"/>
  <c r="X300" i="68"/>
  <c r="AJ268" i="68"/>
  <c r="BJ482" i="68"/>
  <c r="BO479" i="68"/>
  <c r="BO477" i="68"/>
  <c r="AC259" i="68"/>
  <c r="BO473" i="68"/>
  <c r="AC255" i="68"/>
  <c r="AI310" i="68"/>
  <c r="Z299" i="68"/>
  <c r="BL490" i="68"/>
  <c r="AR277" i="68"/>
  <c r="Y274" i="68"/>
  <c r="BJ476" i="68"/>
  <c r="BN474" i="68"/>
  <c r="AR255" i="68"/>
  <c r="BF470" i="68"/>
  <c r="AH251" i="68"/>
  <c r="AL249" i="68"/>
  <c r="BE661" i="68"/>
  <c r="AG685" i="68"/>
  <c r="AH688" i="68"/>
  <c r="Z686" i="68"/>
  <c r="AD684" i="68"/>
  <c r="X682" i="68"/>
  <c r="BJ653" i="68"/>
  <c r="Y688" i="68"/>
  <c r="BO659" i="68"/>
  <c r="AC684" i="68"/>
  <c r="AE682" i="68"/>
  <c r="AA680" i="68"/>
  <c r="AF688" i="68"/>
  <c r="AF686" i="68"/>
  <c r="AB684" i="68"/>
  <c r="AD682" i="68"/>
  <c r="BH653" i="68"/>
  <c r="W688" i="68"/>
  <c r="AE686" i="68"/>
  <c r="AA684" i="68"/>
  <c r="AK682" i="68"/>
  <c r="Y680" i="68"/>
  <c r="X687" i="68"/>
  <c r="BJ658" i="68"/>
  <c r="BL656" i="68"/>
  <c r="AN680" i="68"/>
  <c r="BO661" i="68"/>
  <c r="X681" i="68"/>
  <c r="AQ677" i="68" a="1"/>
  <c r="AQ677" i="68" s="1"/>
  <c r="BM649" i="68"/>
  <c r="AQ673" i="68" a="1"/>
  <c r="AQ673" i="68" s="1"/>
  <c r="BM645" i="68"/>
  <c r="AQ669" i="68" a="1"/>
  <c r="AQ669" i="68" s="1"/>
  <c r="BM641" i="68"/>
  <c r="AQ97" i="68" a="1"/>
  <c r="AQ97" i="68" s="1"/>
  <c r="BE662" i="68"/>
  <c r="AH682" i="68"/>
  <c r="AH678" i="68"/>
  <c r="AL676" i="68"/>
  <c r="Z674" i="68"/>
  <c r="AD672" i="68"/>
  <c r="BH643" i="68"/>
  <c r="BL641" i="68"/>
  <c r="AG684" i="68"/>
  <c r="AM679" i="68"/>
  <c r="AM677" i="68"/>
  <c r="AI675" i="68"/>
  <c r="AM673" i="68"/>
  <c r="AI671" i="68"/>
  <c r="AM669" i="68"/>
  <c r="AI99" i="68"/>
  <c r="AM97" i="68"/>
  <c r="AF684" i="68"/>
  <c r="AD680" i="68"/>
  <c r="BF651" i="68"/>
  <c r="AH675" i="68"/>
  <c r="AL673" i="68"/>
  <c r="Z671" i="68"/>
  <c r="AD669" i="68"/>
  <c r="BH640" i="68"/>
  <c r="BE654" i="68"/>
  <c r="BM651" i="68"/>
  <c r="AQ675" i="68" a="1"/>
  <c r="AQ675" i="68" s="1"/>
  <c r="BM647" i="68"/>
  <c r="AQ671" i="68" a="1"/>
  <c r="AQ671" i="68" s="1"/>
  <c r="BM643" i="68"/>
  <c r="AQ99" i="68" a="1"/>
  <c r="AQ99" i="68" s="1"/>
  <c r="BM639" i="68"/>
  <c r="AQ95" i="68" a="1"/>
  <c r="AQ95" i="68" s="1"/>
  <c r="AF681" i="68"/>
  <c r="AJ677" i="68"/>
  <c r="AF675" i="68"/>
  <c r="AB673" i="68"/>
  <c r="X671" i="68"/>
  <c r="BJ642" i="68"/>
  <c r="BN640" i="68"/>
  <c r="AR96" i="68"/>
  <c r="AM687" i="68"/>
  <c r="AE681" i="68"/>
  <c r="AA677" i="68"/>
  <c r="AE675" i="68"/>
  <c r="AA673" i="68"/>
  <c r="AH677" i="68"/>
  <c r="Z97" i="68"/>
  <c r="BE636" i="68"/>
  <c r="AG92" i="68"/>
  <c r="BE632" i="68"/>
  <c r="AG88" i="68"/>
  <c r="BE628" i="68"/>
  <c r="AG665" i="68"/>
  <c r="AB674" i="68"/>
  <c r="BI638" i="68"/>
  <c r="BJ635" i="68"/>
  <c r="BN633" i="68"/>
  <c r="AR89" i="68"/>
  <c r="BF629" i="68"/>
  <c r="AH666" i="68"/>
  <c r="AK664" i="68"/>
  <c r="AM662" i="68"/>
  <c r="BN649" i="68"/>
  <c r="Z98" i="68"/>
  <c r="BK636" i="68"/>
  <c r="BG634" i="68"/>
  <c r="BK632" i="68"/>
  <c r="BG630" i="68"/>
  <c r="BK628" i="68"/>
  <c r="BG626" i="68"/>
  <c r="AQ663" i="68" a="1"/>
  <c r="AQ663" i="68" s="1"/>
  <c r="AI661" i="68"/>
  <c r="Y681" i="68"/>
  <c r="AN98" i="68"/>
  <c r="AC95" i="68"/>
  <c r="X93" i="68"/>
  <c r="BJ632" i="68"/>
  <c r="BN630" i="68"/>
  <c r="AR667" i="68"/>
  <c r="BF626" i="68"/>
  <c r="AF663" i="68"/>
  <c r="AH661" i="68"/>
  <c r="W671" i="68"/>
  <c r="AD96" i="68"/>
  <c r="BO635" i="68"/>
  <c r="AC92" i="68"/>
  <c r="BO631" i="68"/>
  <c r="AC88" i="68"/>
  <c r="BO627" i="68"/>
  <c r="AC665" i="68"/>
  <c r="AE663" i="68"/>
  <c r="Y661" i="68"/>
  <c r="AI669" i="68"/>
  <c r="AC96" i="68"/>
  <c r="BN635" i="68"/>
  <c r="AR91" i="68"/>
  <c r="BF631" i="68"/>
  <c r="AH87" i="68"/>
  <c r="AL666" i="68"/>
  <c r="Y664" i="68"/>
  <c r="BN641" i="68"/>
  <c r="BE637" i="68"/>
  <c r="BM635" i="68"/>
  <c r="AQ91" i="68" a="1"/>
  <c r="AQ91" i="68" s="1"/>
  <c r="BM631" i="68"/>
  <c r="AQ87" i="68" a="1"/>
  <c r="AQ87" i="68" s="1"/>
  <c r="BM627" i="68"/>
  <c r="AN664" i="68"/>
  <c r="AR662" i="68"/>
  <c r="BL621" i="68"/>
  <c r="AL663" i="68"/>
  <c r="AH84" i="68"/>
  <c r="AJ82" i="68"/>
  <c r="AL111" i="68"/>
  <c r="X109" i="68"/>
  <c r="AD90" i="68"/>
  <c r="AB85" i="68"/>
  <c r="AD83" i="68"/>
  <c r="BM616" i="68"/>
  <c r="BO614" i="68"/>
  <c r="BI612" i="68"/>
  <c r="BK610" i="68"/>
  <c r="BE608" i="68"/>
  <c r="BG606" i="68"/>
  <c r="AQ136" i="68" a="1"/>
  <c r="AQ136" i="68" s="1"/>
  <c r="BN624" i="68"/>
  <c r="AN84" i="68"/>
  <c r="AR82" i="68"/>
  <c r="BL616" i="68"/>
  <c r="BF614" i="68"/>
  <c r="AF124" i="68"/>
  <c r="BG641" i="68"/>
  <c r="BI623" i="68"/>
  <c r="AM84" i="68"/>
  <c r="AG82" i="68"/>
  <c r="AA111" i="68"/>
  <c r="AC109" i="68"/>
  <c r="AE124" i="68"/>
  <c r="Y122" i="68"/>
  <c r="BH607" i="68"/>
  <c r="BJ605" i="68"/>
  <c r="BE640" i="68"/>
  <c r="AD664" i="68"/>
  <c r="AG85" i="68"/>
  <c r="AA83" i="68"/>
  <c r="AC112" i="68"/>
  <c r="AE110" i="68"/>
  <c r="Y125" i="68"/>
  <c r="BH610" i="68"/>
  <c r="BJ608" i="68"/>
  <c r="AF91" i="68"/>
  <c r="BH622" i="68"/>
  <c r="AK84" i="68"/>
  <c r="AM82" i="68"/>
  <c r="AG111" i="68"/>
  <c r="AA109" i="68"/>
  <c r="AC124" i="68"/>
  <c r="AE122" i="68"/>
  <c r="Y121" i="68"/>
  <c r="BH605" i="68"/>
  <c r="BJ603" i="68"/>
  <c r="AB666" i="68"/>
  <c r="W85" i="68"/>
  <c r="BN618" i="68"/>
  <c r="AN111" i="68"/>
  <c r="AR109" i="68"/>
  <c r="BL612" i="68"/>
  <c r="BF610" i="68"/>
  <c r="AF121" i="68"/>
  <c r="AH119" i="68"/>
  <c r="AI84" i="68"/>
  <c r="BF608" i="68"/>
  <c r="BL604" i="68"/>
  <c r="AN134" i="68"/>
  <c r="AR132" i="68"/>
  <c r="BL598" i="68"/>
  <c r="BF596" i="68"/>
  <c r="AF156" i="68"/>
  <c r="AB162" i="68"/>
  <c r="X160" i="68"/>
  <c r="BJ587" i="68"/>
  <c r="BM610" i="68"/>
  <c r="BM605" i="68"/>
  <c r="AH135" i="68"/>
  <c r="AJ133" i="68"/>
  <c r="AL131" i="68"/>
  <c r="X129" i="68"/>
  <c r="Z164" i="68"/>
  <c r="AK163" i="68"/>
  <c r="Y161" i="68"/>
  <c r="AK159" i="68"/>
  <c r="X83" i="68"/>
  <c r="AB122" i="68"/>
  <c r="BI605" i="68"/>
  <c r="X135" i="68"/>
  <c r="Z133" i="68"/>
  <c r="AB131" i="68"/>
  <c r="BJ621" i="68"/>
  <c r="BG609" i="68"/>
  <c r="AG138" i="68"/>
  <c r="BL602" i="68"/>
  <c r="BF600" i="68"/>
  <c r="AF130" i="68"/>
  <c r="AH128" i="68"/>
  <c r="AJ156" i="68"/>
  <c r="AF162" i="68"/>
  <c r="AB160" i="68"/>
  <c r="X158" i="68"/>
  <c r="AR112" i="68"/>
  <c r="AQ120" i="68" a="1"/>
  <c r="AQ120" i="68" s="1"/>
  <c r="Z136" i="68"/>
  <c r="BH601" i="68"/>
  <c r="BJ599" i="68"/>
  <c r="W130" i="68"/>
  <c r="BN595" i="68"/>
  <c r="AQ163" i="68" a="1"/>
  <c r="AQ163" i="68" s="1"/>
  <c r="BM591" i="68"/>
  <c r="AQ159" i="68" a="1"/>
  <c r="AQ159" i="68" s="1"/>
  <c r="BM587" i="68"/>
  <c r="BJ612" i="68"/>
  <c r="BH606" i="68"/>
  <c r="AC135" i="68"/>
  <c r="AE133" i="68"/>
  <c r="Y131" i="68"/>
  <c r="BH596" i="68"/>
  <c r="BJ594" i="68"/>
  <c r="BN592" i="68"/>
  <c r="AR160" i="68"/>
  <c r="BJ617" i="68"/>
  <c r="BI602" i="68"/>
  <c r="BH595" i="68"/>
  <c r="BG589" i="68"/>
  <c r="BF586" i="68"/>
  <c r="AH195" i="68"/>
  <c r="AL193" i="68"/>
  <c r="Z190" i="68"/>
  <c r="AD188" i="68"/>
  <c r="BH575" i="68"/>
  <c r="BL573" i="68"/>
  <c r="AC661" i="68"/>
  <c r="BE599" i="68"/>
  <c r="BH591" i="68"/>
  <c r="Y157" i="68"/>
  <c r="BI584" i="68"/>
  <c r="W194" i="68"/>
  <c r="BI580" i="68"/>
  <c r="W189" i="68"/>
  <c r="BI576" i="68"/>
  <c r="W220" i="68"/>
  <c r="BI572" i="68"/>
  <c r="W111" i="68"/>
  <c r="BK600" i="68"/>
  <c r="BI603" i="68"/>
  <c r="BE594" i="68"/>
  <c r="AM159" i="68"/>
  <c r="BI585" i="68"/>
  <c r="W195" i="68"/>
  <c r="BI581" i="68"/>
  <c r="W190" i="68"/>
  <c r="BI577" i="68"/>
  <c r="W183" i="68"/>
  <c r="BI573" i="68"/>
  <c r="W217" i="68"/>
  <c r="BI569" i="68"/>
  <c r="W213" i="68"/>
  <c r="BI565" i="68"/>
  <c r="AH130" i="68"/>
  <c r="BM592" i="68"/>
  <c r="AF157" i="68"/>
  <c r="X196" i="68"/>
  <c r="BJ582" i="68"/>
  <c r="BN580" i="68"/>
  <c r="AR188" i="68"/>
  <c r="BF576" i="68"/>
  <c r="AH219" i="68"/>
  <c r="AL217" i="68"/>
  <c r="Z215" i="68"/>
  <c r="AD213" i="68"/>
  <c r="BH565" i="68"/>
  <c r="AF131" i="68"/>
  <c r="AG164" i="68"/>
  <c r="BL589" i="68"/>
  <c r="AF155" i="68"/>
  <c r="AB195" i="68"/>
  <c r="X193" i="68"/>
  <c r="BJ579" i="68"/>
  <c r="BN577" i="68"/>
  <c r="BF590" i="68"/>
  <c r="AQ194" i="68" a="1"/>
  <c r="AQ194" i="68" s="1"/>
  <c r="Z186" i="68"/>
  <c r="X217" i="68"/>
  <c r="AK214" i="68"/>
  <c r="AN211" i="68"/>
  <c r="AL209" i="68"/>
  <c r="Z208" i="68"/>
  <c r="AD242" i="68"/>
  <c r="BH557" i="68"/>
  <c r="BL555" i="68"/>
  <c r="AA163" i="68"/>
  <c r="W193" i="68"/>
  <c r="W186" i="68"/>
  <c r="BM572" i="68"/>
  <c r="BF569" i="68"/>
  <c r="AD212" i="68"/>
  <c r="BM564" i="68"/>
  <c r="AQ208" i="68" a="1"/>
  <c r="AQ208" i="68" s="1"/>
  <c r="BM560" i="68"/>
  <c r="AQ241" i="68" a="1"/>
  <c r="AQ241" i="68" s="1"/>
  <c r="BJ604" i="68"/>
  <c r="BN586" i="68"/>
  <c r="BG581" i="68"/>
  <c r="AF183" i="68"/>
  <c r="BL572" i="68"/>
  <c r="BO569" i="68"/>
  <c r="BF601" i="68"/>
  <c r="BL587" i="68"/>
  <c r="AG194" i="68"/>
  <c r="BM577" i="68"/>
  <c r="W219" i="68"/>
  <c r="Y216" i="68"/>
  <c r="AN213" i="68"/>
  <c r="BO565" i="68"/>
  <c r="AQ172" i="68" a="1"/>
  <c r="AQ172" i="68" s="1"/>
  <c r="BM561" i="68"/>
  <c r="AQ182" i="68" a="1"/>
  <c r="AQ182" i="68" s="1"/>
  <c r="BM557" i="68"/>
  <c r="X164" i="68"/>
  <c r="X157" i="68"/>
  <c r="AD134" i="68"/>
  <c r="Z158" i="68"/>
  <c r="W191" i="68"/>
  <c r="AA183" i="68"/>
  <c r="AC217" i="68"/>
  <c r="BH568" i="68"/>
  <c r="W211" i="68"/>
  <c r="BO563" i="68"/>
  <c r="AC208" i="68"/>
  <c r="AC131" i="68"/>
  <c r="Y194" i="68"/>
  <c r="AM188" i="68"/>
  <c r="AF219" i="68"/>
  <c r="AQ215" i="68" a="1"/>
  <c r="AQ215" i="68" s="1"/>
  <c r="BN567" i="68"/>
  <c r="Z210" i="68"/>
  <c r="AD172" i="68"/>
  <c r="BH560" i="68"/>
  <c r="BL558" i="68"/>
  <c r="AN239" i="68"/>
  <c r="Y210" i="68"/>
  <c r="AM242" i="68"/>
  <c r="AG240" i="68"/>
  <c r="AI237" i="68"/>
  <c r="AB235" i="68"/>
  <c r="X233" i="68"/>
  <c r="BJ547" i="68"/>
  <c r="BN545" i="68"/>
  <c r="AR227" i="68"/>
  <c r="BF541" i="68"/>
  <c r="AH324" i="68"/>
  <c r="AL322" i="68"/>
  <c r="Z320" i="68"/>
  <c r="AD318" i="68"/>
  <c r="BH530" i="68"/>
  <c r="BL528" i="68"/>
  <c r="AN278" i="68"/>
  <c r="AJ284" i="68"/>
  <c r="AF311" i="68"/>
  <c r="BI583" i="68"/>
  <c r="AL214" i="68"/>
  <c r="AB243" i="68"/>
  <c r="BG556" i="68"/>
  <c r="AH237" i="68"/>
  <c r="AA235" i="68"/>
  <c r="AE233" i="68"/>
  <c r="AA231" i="68"/>
  <c r="AE230" i="68"/>
  <c r="AA228" i="68"/>
  <c r="AE281" i="68"/>
  <c r="AA279" i="68"/>
  <c r="AE323" i="68"/>
  <c r="AQ600" i="68" a="1"/>
  <c r="AQ600" i="68" s="1"/>
  <c r="AR577" i="68"/>
  <c r="BJ270" i="68"/>
  <c r="BK249" i="68"/>
  <c r="BF260" i="68"/>
  <c r="BI253" i="68"/>
  <c r="AM490" i="68"/>
  <c r="BO217" i="68"/>
  <c r="AB482" i="68"/>
  <c r="BL213" i="68"/>
  <c r="BI242" i="68"/>
  <c r="AH498" i="68"/>
  <c r="BN222" i="68"/>
  <c r="Z490" i="68"/>
  <c r="AR506" i="68"/>
  <c r="AC481" i="68"/>
  <c r="BE211" i="68"/>
  <c r="BL236" i="68"/>
  <c r="AK498" i="68"/>
  <c r="W515" i="68"/>
  <c r="X774" i="68"/>
  <c r="X200" i="68"/>
  <c r="AD224" i="68"/>
  <c r="BM474" i="68"/>
  <c r="BJ464" i="68"/>
  <c r="AQ258" i="68" a="1"/>
  <c r="AQ258" i="68" s="1"/>
  <c r="BG434" i="68"/>
  <c r="AB180" i="68"/>
  <c r="AD203" i="68"/>
  <c r="AH224" i="68"/>
  <c r="AC170" i="68"/>
  <c r="Y174" i="68"/>
  <c r="BM424" i="68"/>
  <c r="BK427" i="68"/>
  <c r="AB167" i="68"/>
  <c r="AQ179" i="68" a="1"/>
  <c r="AQ179" i="68" s="1"/>
  <c r="W244" i="68"/>
  <c r="Y170" i="68"/>
  <c r="BK418" i="68"/>
  <c r="AA223" i="68"/>
  <c r="AQ126" i="68" a="1"/>
  <c r="AQ126" i="68" s="1"/>
  <c r="BI416" i="68"/>
  <c r="AK146" i="68"/>
  <c r="BH427" i="68"/>
  <c r="BJ404" i="68"/>
  <c r="W139" i="68"/>
  <c r="BF399" i="68"/>
  <c r="AR100" i="68"/>
  <c r="AB80" i="68"/>
  <c r="AM142" i="68"/>
  <c r="Y113" i="68"/>
  <c r="AD105" i="68"/>
  <c r="AF102" i="68"/>
  <c r="BE468" i="68"/>
  <c r="BM444" i="68"/>
  <c r="AE205" i="68"/>
  <c r="Y767" i="68"/>
  <c r="BH743" i="68"/>
  <c r="AF771" i="68"/>
  <c r="BF735" i="68"/>
  <c r="X762" i="68"/>
  <c r="AB765" i="68"/>
  <c r="AF275" i="68"/>
  <c r="AF263" i="68"/>
  <c r="AH223" i="68"/>
  <c r="AR226" i="68"/>
  <c r="BF733" i="68"/>
  <c r="X282" i="68"/>
  <c r="BF724" i="68"/>
  <c r="Y747" i="68"/>
  <c r="BM725" i="68"/>
  <c r="AD756" i="68"/>
  <c r="BO720" i="68"/>
  <c r="AE744" i="68"/>
  <c r="X748" i="68"/>
  <c r="AD741" i="68"/>
  <c r="AD752" i="68"/>
  <c r="BM706" i="68"/>
  <c r="X734" i="68"/>
  <c r="W729" i="68"/>
  <c r="AD730" i="68"/>
  <c r="AI737" i="68"/>
  <c r="BN701" i="68"/>
  <c r="BG706" i="68"/>
  <c r="Z738" i="68"/>
  <c r="AB736" i="68"/>
  <c r="Y735" i="68"/>
  <c r="Z722" i="68"/>
  <c r="AN722" i="68"/>
  <c r="BH695" i="68"/>
  <c r="AM724" i="68"/>
  <c r="AB721" i="68"/>
  <c r="AD724" i="68"/>
  <c r="AB723" i="68"/>
  <c r="AA290" i="68"/>
  <c r="BE479" i="68"/>
  <c r="AQ259" i="68" a="1"/>
  <c r="AQ259" i="68" s="1"/>
  <c r="AC256" i="68"/>
  <c r="AM253" i="68"/>
  <c r="AR250" i="68"/>
  <c r="BI464" i="68"/>
  <c r="BG462" i="68"/>
  <c r="BM460" i="68"/>
  <c r="BK458" i="68"/>
  <c r="AQ222" i="68" a="1"/>
  <c r="AQ222" i="68" s="1"/>
  <c r="BL691" i="68"/>
  <c r="BN684" i="68"/>
  <c r="AL717" i="68"/>
  <c r="AL713" i="68"/>
  <c r="AJ718" i="68"/>
  <c r="AQ711" i="68" a="1"/>
  <c r="AQ711" i="68" s="1"/>
  <c r="BO689" i="68"/>
  <c r="BM684" i="68"/>
  <c r="AK717" i="68"/>
  <c r="AK713" i="68"/>
  <c r="AB718" i="68"/>
  <c r="AQ719" i="68" a="1"/>
  <c r="AQ719" i="68" s="1"/>
  <c r="BL692" i="68"/>
  <c r="BN685" i="68"/>
  <c r="AB717" i="68"/>
  <c r="AQ714" i="68" a="1"/>
  <c r="AQ714" i="68" s="1"/>
  <c r="BO690" i="68"/>
  <c r="BM685" i="68"/>
  <c r="AA718" i="68"/>
  <c r="Y715" i="68"/>
  <c r="BF690" i="68"/>
  <c r="AR720" i="68"/>
  <c r="Z718" i="68"/>
  <c r="AH715" i="68"/>
  <c r="AR712" i="68"/>
  <c r="Z710" i="68"/>
  <c r="BK689" i="68"/>
  <c r="AQ718" i="68" a="1"/>
  <c r="AQ718" i="68" s="1"/>
  <c r="BL694" i="68"/>
  <c r="BN687" i="68"/>
  <c r="AN719" i="68"/>
  <c r="X717" i="68"/>
  <c r="AF714" i="68"/>
  <c r="AN711" i="68"/>
  <c r="AI713" i="68"/>
  <c r="BK694" i="68"/>
  <c r="BO688" i="68"/>
  <c r="AM720" i="68"/>
  <c r="W718" i="68"/>
  <c r="AE715" i="68"/>
  <c r="AM712" i="68"/>
  <c r="W710" i="68"/>
  <c r="AG710" i="68"/>
  <c r="Z305" i="68"/>
  <c r="BH681" i="68"/>
  <c r="AF707" i="68"/>
  <c r="AD708" i="68"/>
  <c r="BK682" i="68"/>
  <c r="AM709" i="68"/>
  <c r="W707" i="68"/>
  <c r="AH709" i="68"/>
  <c r="Y708" i="68"/>
  <c r="BM681" i="68"/>
  <c r="BN682" i="68"/>
  <c r="AI707" i="68"/>
  <c r="BO683" i="68"/>
  <c r="AQ706" i="68" a="1"/>
  <c r="AQ706" i="68" s="1"/>
  <c r="W706" i="68"/>
  <c r="AK706" i="68"/>
  <c r="X706" i="68"/>
  <c r="BN673" i="68"/>
  <c r="AR702" i="68"/>
  <c r="X700" i="68"/>
  <c r="BE677" i="68"/>
  <c r="AB705" i="68"/>
  <c r="Y702" i="68"/>
  <c r="AD699" i="68"/>
  <c r="BF674" i="68"/>
  <c r="AG703" i="68"/>
  <c r="AL700" i="68"/>
  <c r="BK677" i="68"/>
  <c r="AH705" i="68"/>
  <c r="AM702" i="68"/>
  <c r="AB699" i="68"/>
  <c r="BL674" i="68"/>
  <c r="AM703" i="68"/>
  <c r="AB700" i="68"/>
  <c r="BG676" i="68"/>
  <c r="AM704" i="68"/>
  <c r="AB701" i="68"/>
  <c r="BH677" i="68"/>
  <c r="W705" i="68"/>
  <c r="AA701" i="68"/>
  <c r="BI678" i="68"/>
  <c r="BG673" i="68"/>
  <c r="AA702" i="68"/>
  <c r="AF699" i="68"/>
  <c r="AL697" i="68"/>
  <c r="BO671" i="68"/>
  <c r="AK696" i="68"/>
  <c r="BM671" i="68"/>
  <c r="AA696" i="68"/>
  <c r="AR697" i="68"/>
  <c r="BK671" i="68"/>
  <c r="AQ696" i="68" a="1"/>
  <c r="AQ696" i="68" s="1"/>
  <c r="X698" i="68"/>
  <c r="BK672" i="68"/>
  <c r="AE697" i="68"/>
  <c r="BJ669" i="68"/>
  <c r="W695" i="68"/>
  <c r="Y692" i="68"/>
  <c r="BI668" i="68"/>
  <c r="AR694" i="68"/>
  <c r="X692" i="68"/>
  <c r="BN667" i="68"/>
  <c r="Y694" i="68"/>
  <c r="AD691" i="68"/>
  <c r="BE667" i="68"/>
  <c r="AM693" i="68"/>
  <c r="AB690" i="68"/>
  <c r="AI695" i="68"/>
  <c r="AC692" i="68"/>
  <c r="BE668" i="68"/>
  <c r="AL694" i="68"/>
  <c r="AR690" i="68"/>
  <c r="BF665" i="68"/>
  <c r="AI692" i="68"/>
  <c r="BK669" i="68"/>
  <c r="AF695" i="68"/>
  <c r="Z692" i="68"/>
  <c r="BE518" i="68"/>
  <c r="BI477" i="68"/>
  <c r="AB261" i="68"/>
  <c r="AL288" i="68"/>
  <c r="AN689" i="68"/>
  <c r="BM663" i="68"/>
  <c r="BN663" i="68"/>
  <c r="BK663" i="68"/>
  <c r="AQ689" i="68" a="1"/>
  <c r="AQ689" i="68" s="1"/>
  <c r="AA318" i="68"/>
  <c r="AR272" i="68"/>
  <c r="AB265" i="68"/>
  <c r="BG480" i="68"/>
  <c r="AH260" i="68"/>
  <c r="AL259" i="68"/>
  <c r="Z257" i="68"/>
  <c r="AD255" i="68"/>
  <c r="BH469" i="68"/>
  <c r="BL467" i="68"/>
  <c r="AN248" i="68"/>
  <c r="AI298" i="68"/>
  <c r="AF267" i="68"/>
  <c r="Y277" i="68"/>
  <c r="BF479" i="68"/>
  <c r="BG477" i="68"/>
  <c r="BK475" i="68"/>
  <c r="BG473" i="68"/>
  <c r="BK471" i="68"/>
  <c r="AR309" i="68"/>
  <c r="AB297" i="68"/>
  <c r="Z268" i="68"/>
  <c r="BG481" i="68"/>
  <c r="BN478" i="68"/>
  <c r="AR259" i="68"/>
  <c r="BF474" i="68"/>
  <c r="AH255" i="68"/>
  <c r="AL253" i="68"/>
  <c r="Z251" i="68"/>
  <c r="AD249" i="68"/>
  <c r="AK687" i="68"/>
  <c r="Y685" i="68"/>
  <c r="Z688" i="68"/>
  <c r="BH659" i="68"/>
  <c r="BJ657" i="68"/>
  <c r="BN655" i="68"/>
  <c r="AR679" i="68"/>
  <c r="BK661" i="68"/>
  <c r="BG659" i="68"/>
  <c r="BI657" i="68"/>
  <c r="W682" i="68"/>
  <c r="BI653" i="68"/>
  <c r="X688" i="68"/>
  <c r="X686" i="68"/>
  <c r="BH657" i="68"/>
  <c r="BL655" i="68"/>
  <c r="AN679" i="68"/>
  <c r="BI661" i="68"/>
  <c r="W686" i="68"/>
  <c r="BO657" i="68"/>
  <c r="AC682" i="68"/>
  <c r="BO653" i="68"/>
  <c r="BN660" i="68"/>
  <c r="AR684" i="68"/>
  <c r="AJ682" i="68"/>
  <c r="AF680" i="68"/>
  <c r="AE687" i="68"/>
  <c r="BN654" i="68"/>
  <c r="AG677" i="68"/>
  <c r="BE649" i="68"/>
  <c r="AG673" i="68"/>
  <c r="BE645" i="68"/>
  <c r="AG669" i="68"/>
  <c r="BE641" i="68"/>
  <c r="AG97" i="68"/>
  <c r="BN661" i="68"/>
  <c r="AQ681" i="68" a="1"/>
  <c r="AQ681" i="68" s="1"/>
  <c r="Z678" i="68"/>
  <c r="AD676" i="68"/>
  <c r="BH647" i="68"/>
  <c r="BL645" i="68"/>
  <c r="AN669" i="68"/>
  <c r="AJ99" i="68"/>
  <c r="BK657" i="68"/>
  <c r="W679" i="68"/>
  <c r="AE677" i="68"/>
  <c r="AA675" i="68"/>
  <c r="AE673" i="68"/>
  <c r="AA671" i="68"/>
  <c r="AE669" i="68"/>
  <c r="AA99" i="68"/>
  <c r="AE97" i="68"/>
  <c r="BE657" i="68"/>
  <c r="BM653" i="68"/>
  <c r="AL677" i="68"/>
  <c r="Z675" i="68"/>
  <c r="AD673" i="68"/>
  <c r="BH644" i="68"/>
  <c r="BL642" i="68"/>
  <c r="AK688" i="68"/>
  <c r="AC680" i="68"/>
  <c r="BE651" i="68"/>
  <c r="AG675" i="68"/>
  <c r="BE647" i="68"/>
  <c r="AG671" i="68"/>
  <c r="BE643" i="68"/>
  <c r="AG99" i="68"/>
  <c r="BE639" i="68"/>
  <c r="AJ688" i="68"/>
  <c r="W680" i="68"/>
  <c r="AB677" i="68"/>
  <c r="X675" i="68"/>
  <c r="BJ646" i="68"/>
  <c r="BN644" i="68"/>
  <c r="AR668" i="68"/>
  <c r="BF640" i="68"/>
  <c r="AH96" i="68"/>
  <c r="AJ686" i="68"/>
  <c r="BG653" i="68"/>
  <c r="BI650" i="68"/>
  <c r="W675" i="68"/>
  <c r="BI646" i="68"/>
  <c r="AJ674" i="68"/>
  <c r="BL638" i="68"/>
  <c r="AK94" i="68"/>
  <c r="Y92" i="68"/>
  <c r="AK90" i="68"/>
  <c r="Y88" i="68"/>
  <c r="AK667" i="68"/>
  <c r="Y665" i="68"/>
  <c r="AL671" i="68"/>
  <c r="AJ96" i="68"/>
  <c r="AR93" i="68"/>
  <c r="BF633" i="68"/>
  <c r="AH89" i="68"/>
  <c r="AL87" i="68"/>
  <c r="Z666" i="68"/>
  <c r="AC664" i="68"/>
  <c r="AE662" i="68"/>
  <c r="AR673" i="68"/>
  <c r="BK639" i="68"/>
  <c r="AI94" i="68"/>
  <c r="AM92" i="68"/>
  <c r="AI90" i="68"/>
  <c r="AM88" i="68"/>
  <c r="AI667" i="68"/>
  <c r="AM665" i="68"/>
  <c r="AG663" i="68"/>
  <c r="AA661" i="68"/>
  <c r="AF676" i="68"/>
  <c r="X98" i="68"/>
  <c r="BJ636" i="68"/>
  <c r="BN634" i="68"/>
  <c r="AR90" i="68"/>
  <c r="BF630" i="68"/>
  <c r="AH667" i="68"/>
  <c r="AL665" i="68"/>
  <c r="X663" i="68"/>
  <c r="Z661" i="68"/>
  <c r="BE644" i="68"/>
  <c r="BG637" i="68"/>
  <c r="BG635" i="68"/>
  <c r="BK633" i="68"/>
  <c r="BG631" i="68"/>
  <c r="BK629" i="68"/>
  <c r="BG627" i="68"/>
  <c r="BJ625" i="68"/>
  <c r="W663" i="68"/>
  <c r="BN621" i="68"/>
  <c r="AF668" i="68"/>
  <c r="BF637" i="68"/>
  <c r="BF635" i="68"/>
  <c r="AH91" i="68"/>
  <c r="AL89" i="68"/>
  <c r="Z87" i="68"/>
  <c r="AD666" i="68"/>
  <c r="AB678" i="68"/>
  <c r="AD99" i="68"/>
  <c r="AI95" i="68"/>
  <c r="BE635" i="68"/>
  <c r="AG91" i="68"/>
  <c r="BE631" i="68"/>
  <c r="AG87" i="68"/>
  <c r="BE627" i="68"/>
  <c r="AF664" i="68"/>
  <c r="AH662" i="68"/>
  <c r="AJ85" i="68"/>
  <c r="AN662" i="68"/>
  <c r="Z84" i="68"/>
  <c r="AB82" i="68"/>
  <c r="AD111" i="68"/>
  <c r="BM613" i="68"/>
  <c r="BJ630" i="68"/>
  <c r="BI620" i="68"/>
  <c r="BK618" i="68"/>
  <c r="BE616" i="68"/>
  <c r="BG614" i="68"/>
  <c r="AQ124" i="68" a="1"/>
  <c r="AQ124" i="68" s="1"/>
  <c r="AI122" i="68"/>
  <c r="AK121" i="68"/>
  <c r="AM119" i="68"/>
  <c r="BH642" i="68"/>
  <c r="AI663" i="68"/>
  <c r="AF84" i="68"/>
  <c r="AH82" i="68"/>
  <c r="AJ111" i="68"/>
  <c r="AL109" i="68"/>
  <c r="X124" i="68"/>
  <c r="Y95" i="68"/>
  <c r="AF662" i="68"/>
  <c r="AE84" i="68"/>
  <c r="Y82" i="68"/>
  <c r="BH615" i="68"/>
  <c r="BJ613" i="68"/>
  <c r="W124" i="68"/>
  <c r="BN609" i="68"/>
  <c r="AN120" i="68"/>
  <c r="AR138" i="68"/>
  <c r="BL635" i="68"/>
  <c r="BK624" i="68"/>
  <c r="Y85" i="68"/>
  <c r="BH618" i="68"/>
  <c r="BJ616" i="68"/>
  <c r="W110" i="68"/>
  <c r="BN612" i="68"/>
  <c r="AN122" i="68"/>
  <c r="AR121" i="68"/>
  <c r="BF632" i="68"/>
  <c r="AF661" i="68"/>
  <c r="AC84" i="68"/>
  <c r="AE82" i="68"/>
  <c r="Y111" i="68"/>
  <c r="BH613" i="68"/>
  <c r="BJ611" i="68"/>
  <c r="W122" i="68"/>
  <c r="BN607" i="68"/>
  <c r="AN138" i="68"/>
  <c r="AR677" i="68"/>
  <c r="BO625" i="68"/>
  <c r="BL620" i="68"/>
  <c r="BF618" i="68"/>
  <c r="AF111" i="68"/>
  <c r="AH109" i="68"/>
  <c r="AJ124" i="68"/>
  <c r="AL122" i="68"/>
  <c r="X121" i="68"/>
  <c r="Z119" i="68"/>
  <c r="BM618" i="68"/>
  <c r="AB121" i="68"/>
  <c r="AR136" i="68"/>
  <c r="AF134" i="68"/>
  <c r="AH132" i="68"/>
  <c r="AJ130" i="68"/>
  <c r="AL128" i="68"/>
  <c r="X156" i="68"/>
  <c r="BJ591" i="68"/>
  <c r="BN589" i="68"/>
  <c r="AR157" i="68"/>
  <c r="AH122" i="68"/>
  <c r="AL138" i="68"/>
  <c r="Z135" i="68"/>
  <c r="AB133" i="68"/>
  <c r="AD131" i="68"/>
  <c r="BM596" i="68"/>
  <c r="BO594" i="68"/>
  <c r="AC163" i="68"/>
  <c r="BO590" i="68"/>
  <c r="AC159" i="68"/>
  <c r="AB110" i="68"/>
  <c r="BI609" i="68"/>
  <c r="AI138" i="68"/>
  <c r="BM602" i="68"/>
  <c r="BO600" i="68"/>
  <c r="BI598" i="68"/>
  <c r="AK82" i="68"/>
  <c r="AE137" i="68"/>
  <c r="BG604" i="68"/>
  <c r="AJ134" i="68"/>
  <c r="AL132" i="68"/>
  <c r="X130" i="68"/>
  <c r="Z128" i="68"/>
  <c r="AB156" i="68"/>
  <c r="X162" i="68"/>
  <c r="BJ589" i="68"/>
  <c r="BN587" i="68"/>
  <c r="BG616" i="68"/>
  <c r="Y120" i="68"/>
  <c r="BO603" i="68"/>
  <c r="AN133" i="68"/>
  <c r="AR131" i="68"/>
  <c r="BL597" i="68"/>
  <c r="BF595" i="68"/>
  <c r="AG163" i="68"/>
  <c r="BE591" i="68"/>
  <c r="AG159" i="68"/>
  <c r="BE587" i="68"/>
  <c r="AR122" i="68"/>
  <c r="AG119" i="68"/>
  <c r="BJ602" i="68"/>
  <c r="W133" i="68"/>
  <c r="BN598" i="68"/>
  <c r="AN128" i="68"/>
  <c r="AR156" i="68"/>
  <c r="BF592" i="68"/>
  <c r="AH160" i="68"/>
  <c r="AD125" i="68"/>
  <c r="Y134" i="68"/>
  <c r="AB164" i="68"/>
  <c r="AA159" i="68"/>
  <c r="AL155" i="68"/>
  <c r="Z195" i="68"/>
  <c r="AD193" i="68"/>
  <c r="BH579" i="68"/>
  <c r="BL577" i="68"/>
  <c r="AN220" i="68"/>
  <c r="AJ218" i="68"/>
  <c r="AC122" i="68"/>
  <c r="AR129" i="68"/>
  <c r="AE161" i="68"/>
  <c r="BO586" i="68"/>
  <c r="AQ195" i="68" a="1"/>
  <c r="AQ195" i="68" s="1"/>
  <c r="BM582" i="68"/>
  <c r="AQ190" i="68" a="1"/>
  <c r="AQ190" i="68" s="1"/>
  <c r="BM578" i="68"/>
  <c r="AQ183" i="68" a="1"/>
  <c r="AQ183" i="68" s="1"/>
  <c r="BM574" i="68"/>
  <c r="AQ217" i="68" a="1"/>
  <c r="AQ217" i="68" s="1"/>
  <c r="AJ110" i="68"/>
  <c r="X132" i="68"/>
  <c r="AI133" i="68"/>
  <c r="AC156" i="68"/>
  <c r="BF588" i="68"/>
  <c r="AQ196" i="68" a="1"/>
  <c r="AQ196" i="68" s="1"/>
  <c r="BM583" i="68"/>
  <c r="AQ191" i="68" a="1"/>
  <c r="AQ191" i="68" s="1"/>
  <c r="BM579" i="68"/>
  <c r="AQ186" i="68" a="1"/>
  <c r="AQ186" i="68" s="1"/>
  <c r="BM575" i="68"/>
  <c r="AQ218" i="68" a="1"/>
  <c r="AQ218" i="68" s="1"/>
  <c r="BM571" i="68"/>
  <c r="AQ214" i="68" a="1"/>
  <c r="AQ214" i="68" s="1"/>
  <c r="BM567" i="68"/>
  <c r="BO611" i="68"/>
  <c r="BJ597" i="68"/>
  <c r="AK162" i="68"/>
  <c r="BJ586" i="68"/>
  <c r="BN584" i="68"/>
  <c r="AR193" i="68"/>
  <c r="BF580" i="68"/>
  <c r="AH188" i="68"/>
  <c r="AL183" i="68"/>
  <c r="Z219" i="68"/>
  <c r="AD217" i="68"/>
  <c r="BH569" i="68"/>
  <c r="BL567" i="68"/>
  <c r="BJ609" i="68"/>
  <c r="BJ598" i="68"/>
  <c r="AQ156" i="68" a="1"/>
  <c r="AQ156" i="68" s="1"/>
  <c r="AE159" i="68"/>
  <c r="X155" i="68"/>
  <c r="BJ583" i="68"/>
  <c r="BN581" i="68"/>
  <c r="AR189" i="68"/>
  <c r="BF577" i="68"/>
  <c r="AB159" i="68"/>
  <c r="Y193" i="68"/>
  <c r="BL576" i="68"/>
  <c r="BJ571" i="68"/>
  <c r="AA214" i="68"/>
  <c r="AD211" i="68"/>
  <c r="AD209" i="68"/>
  <c r="BH561" i="68"/>
  <c r="BL559" i="68"/>
  <c r="AN240" i="68"/>
  <c r="AJ238" i="68"/>
  <c r="AA161" i="68"/>
  <c r="BJ581" i="68"/>
  <c r="BK576" i="68"/>
  <c r="AK217" i="68"/>
  <c r="AJ214" i="68"/>
  <c r="BH566" i="68"/>
  <c r="BE564" i="68"/>
  <c r="AG208" i="68"/>
  <c r="BE560" i="68"/>
  <c r="AG241" i="68"/>
  <c r="BN601" i="68"/>
  <c r="AG155" i="68"/>
  <c r="AE191" i="68"/>
  <c r="AA220" i="68"/>
  <c r="AJ217" i="68"/>
  <c r="BE569" i="68"/>
  <c r="BM598" i="68"/>
  <c r="AA157" i="68"/>
  <c r="AM193" i="68"/>
  <c r="AK186" i="68"/>
  <c r="BM573" i="68"/>
  <c r="BO570" i="68"/>
  <c r="AB213" i="68"/>
  <c r="BE565" i="68"/>
  <c r="AG172" i="68"/>
  <c r="BE561" i="68"/>
  <c r="AG182" i="68"/>
  <c r="BE557" i="68"/>
  <c r="BO593" i="68"/>
  <c r="BG586" i="68"/>
  <c r="AI132" i="68"/>
  <c r="Y155" i="68"/>
  <c r="BH580" i="68"/>
  <c r="BK575" i="68"/>
  <c r="AG216" i="68"/>
  <c r="AJ213" i="68"/>
  <c r="BM565" i="68"/>
  <c r="BG563" i="68"/>
  <c r="BK561" i="68"/>
  <c r="BK596" i="68"/>
  <c r="BI582" i="68"/>
  <c r="BE577" i="68"/>
  <c r="BF573" i="68"/>
  <c r="AE215" i="68"/>
  <c r="AG212" i="68"/>
  <c r="BH564" i="68"/>
  <c r="BL562" i="68"/>
  <c r="AN242" i="68"/>
  <c r="AJ241" i="68"/>
  <c r="AF239" i="68"/>
  <c r="BJ564" i="68"/>
  <c r="W242" i="68"/>
  <c r="BI556" i="68"/>
  <c r="AA237" i="68"/>
  <c r="BJ551" i="68"/>
  <c r="BN549" i="68"/>
  <c r="AR192" i="68"/>
  <c r="BF545" i="68"/>
  <c r="AH227" i="68"/>
  <c r="AL280" i="68"/>
  <c r="Z324" i="68"/>
  <c r="AD322" i="68"/>
  <c r="BH534" i="68"/>
  <c r="BL532" i="68"/>
  <c r="AN315" i="68"/>
  <c r="AJ313" i="68"/>
  <c r="AF278" i="68"/>
  <c r="AB284" i="68"/>
  <c r="X311" i="68"/>
  <c r="Z191" i="68"/>
  <c r="BI568" i="68"/>
  <c r="BL560" i="68"/>
  <c r="AJ239" i="68"/>
  <c r="Z237" i="68"/>
  <c r="BI551" i="68"/>
  <c r="W233" i="68"/>
  <c r="BI547" i="68"/>
  <c r="W230" i="68"/>
  <c r="BI543" i="68"/>
  <c r="W281" i="68"/>
  <c r="BI539" i="68"/>
  <c r="W323" i="68"/>
  <c r="AC538" i="68"/>
  <c r="W591" i="68"/>
  <c r="AE585" i="68"/>
  <c r="AH565" i="68"/>
  <c r="AA520" i="68"/>
  <c r="AD525" i="68"/>
  <c r="AC472" i="68"/>
  <c r="AQ494" i="68" a="1"/>
  <c r="AQ494" i="68" s="1"/>
  <c r="AD513" i="68"/>
  <c r="AL486" i="68"/>
  <c r="BN215" i="68"/>
  <c r="BN246" i="68"/>
  <c r="AB497" i="68"/>
  <c r="AN516" i="68"/>
  <c r="BO202" i="68"/>
  <c r="AJ512" i="68"/>
  <c r="W482" i="68"/>
  <c r="AM502" i="68"/>
  <c r="BO240" i="68"/>
  <c r="AE497" i="68"/>
  <c r="AF511" i="68"/>
  <c r="AG201" i="68"/>
  <c r="Y184" i="68"/>
  <c r="W187" i="68"/>
  <c r="BI468" i="68"/>
  <c r="AH226" i="68"/>
  <c r="BE461" i="68"/>
  <c r="BM432" i="68"/>
  <c r="AH178" i="68"/>
  <c r="BO443" i="68"/>
  <c r="Z206" i="68"/>
  <c r="AE246" i="68"/>
  <c r="W171" i="68"/>
  <c r="BK422" i="68"/>
  <c r="AQ154" i="68" a="1"/>
  <c r="AQ154" i="68" s="1"/>
  <c r="AH168" i="68"/>
  <c r="AL171" i="68"/>
  <c r="AE184" i="68"/>
  <c r="BK428" i="68"/>
  <c r="AA145" i="68"/>
  <c r="BH432" i="68"/>
  <c r="AM117" i="68"/>
  <c r="BG414" i="68"/>
  <c r="AA144" i="68"/>
  <c r="Y152" i="68"/>
  <c r="AN204" i="68"/>
  <c r="BO407" i="68"/>
  <c r="BH401" i="68"/>
  <c r="AJ102" i="68"/>
  <c r="AL660" i="68"/>
  <c r="Z166" i="68"/>
  <c r="AD116" i="68"/>
  <c r="AF107" i="68"/>
  <c r="AH104" i="68"/>
  <c r="AJ247" i="68"/>
  <c r="AH277" i="68"/>
  <c r="AK204" i="68"/>
  <c r="BJ741" i="68"/>
  <c r="AI769" i="68"/>
  <c r="X771" i="68"/>
  <c r="AG762" i="68"/>
  <c r="BL736" i="68"/>
  <c r="BG736" i="68"/>
  <c r="BO475" i="68"/>
  <c r="BL478" i="68"/>
  <c r="Z264" i="68"/>
  <c r="AQ224" i="68" a="1"/>
  <c r="AQ224" i="68" s="1"/>
  <c r="BK732" i="68"/>
  <c r="BN494" i="68"/>
  <c r="Z753" i="68"/>
  <c r="AG756" i="68"/>
  <c r="W755" i="68"/>
  <c r="AJ754" i="68"/>
  <c r="BM715" i="68"/>
  <c r="BH718" i="68"/>
  <c r="BK721" i="68"/>
  <c r="AD742" i="68"/>
  <c r="AD740" i="68"/>
  <c r="BK701" i="68"/>
  <c r="AF730" i="68"/>
  <c r="AE726" i="68"/>
  <c r="AL726" i="68"/>
  <c r="AK730" i="68"/>
  <c r="AJ732" i="68"/>
  <c r="BM701" i="68"/>
  <c r="W737" i="68"/>
  <c r="AC737" i="68"/>
  <c r="W739" i="68"/>
  <c r="BM696" i="68"/>
  <c r="BG698" i="68"/>
  <c r="AL722" i="68"/>
  <c r="AE724" i="68"/>
  <c r="BG696" i="68"/>
  <c r="AK723" i="68"/>
  <c r="AA722" i="68"/>
  <c r="X289" i="68"/>
  <c r="AG274" i="68"/>
  <c r="AB259" i="68"/>
  <c r="BK472" i="68"/>
  <c r="AA253" i="68"/>
  <c r="AE250" i="68"/>
  <c r="AQ247" i="68" a="1"/>
  <c r="AQ247" i="68" s="1"/>
  <c r="AM245" i="68"/>
  <c r="BE460" i="68"/>
  <c r="AI224" i="68"/>
  <c r="AG222" i="68"/>
  <c r="BJ690" i="68"/>
  <c r="BF684" i="68"/>
  <c r="AD717" i="68"/>
  <c r="AD713" i="68"/>
  <c r="AB715" i="68"/>
  <c r="BI694" i="68"/>
  <c r="BG689" i="68"/>
  <c r="BE684" i="68"/>
  <c r="AC717" i="68"/>
  <c r="AC713" i="68"/>
  <c r="AJ715" i="68"/>
  <c r="AG716" i="68"/>
  <c r="BJ691" i="68"/>
  <c r="BF685" i="68"/>
  <c r="AJ716" i="68"/>
  <c r="Y712" i="68"/>
  <c r="BG690" i="68"/>
  <c r="BE685" i="68"/>
  <c r="AI717" i="68"/>
  <c r="Y711" i="68"/>
  <c r="BL689" i="68"/>
  <c r="AH720" i="68"/>
  <c r="AR717" i="68"/>
  <c r="Z715" i="68"/>
  <c r="AH712" i="68"/>
  <c r="BE694" i="68"/>
  <c r="BI688" i="68"/>
  <c r="AG718" i="68"/>
  <c r="BJ693" i="68"/>
  <c r="BF687" i="68"/>
  <c r="AF719" i="68"/>
  <c r="AN716" i="68"/>
  <c r="X714" i="68"/>
  <c r="AF711" i="68"/>
  <c r="AA711" i="68"/>
  <c r="BI693" i="68"/>
  <c r="BG688" i="68"/>
  <c r="AE720" i="68"/>
  <c r="AM717" i="68"/>
  <c r="W715" i="68"/>
  <c r="AE712" i="68"/>
  <c r="AJ712" i="68"/>
  <c r="BJ504" i="68"/>
  <c r="AR228" i="68"/>
  <c r="AN709" i="68"/>
  <c r="X707" i="68"/>
  <c r="AL707" i="68"/>
  <c r="BI681" i="68"/>
  <c r="AE709" i="68"/>
  <c r="AB709" i="68"/>
  <c r="AR708" i="68"/>
  <c r="AQ707" i="68" a="1"/>
  <c r="AQ707" i="68" s="1"/>
  <c r="BE681" i="68"/>
  <c r="BF682" i="68"/>
  <c r="BL682" i="68"/>
  <c r="BN683" i="68"/>
  <c r="AG706" i="68"/>
  <c r="BN680" i="68"/>
  <c r="AC706" i="68"/>
  <c r="BJ679" i="68"/>
  <c r="BF673" i="68"/>
  <c r="AH702" i="68"/>
  <c r="AM699" i="68"/>
  <c r="BK676" i="68"/>
  <c r="AI704" i="68"/>
  <c r="AN701" i="68"/>
  <c r="BH679" i="68"/>
  <c r="BL673" i="68"/>
  <c r="Y703" i="68"/>
  <c r="AD700" i="68"/>
  <c r="BI676" i="68"/>
  <c r="Z705" i="68"/>
  <c r="AE702" i="68"/>
  <c r="BN679" i="68"/>
  <c r="BJ673" i="68"/>
  <c r="AE703" i="68"/>
  <c r="AI699" i="68"/>
  <c r="BM675" i="68"/>
  <c r="AE704" i="68"/>
  <c r="AI700" i="68"/>
  <c r="BN676" i="68"/>
  <c r="AL704" i="68"/>
  <c r="AR700" i="68"/>
  <c r="BO677" i="68"/>
  <c r="AL705" i="68"/>
  <c r="AR701" i="68"/>
  <c r="X699" i="68"/>
  <c r="AD697" i="68"/>
  <c r="BG671" i="68"/>
  <c r="AC696" i="68"/>
  <c r="BE671" i="68"/>
  <c r="BN672" i="68"/>
  <c r="AH697" i="68"/>
  <c r="BI670" i="68"/>
  <c r="AG696" i="68"/>
  <c r="AN697" i="68"/>
  <c r="BI671" i="68"/>
  <c r="W697" i="68"/>
  <c r="BJ668" i="68"/>
  <c r="AI694" i="68"/>
  <c r="AN691" i="68"/>
  <c r="BO667" i="68"/>
  <c r="AH694" i="68"/>
  <c r="AM691" i="68"/>
  <c r="BF667" i="68"/>
  <c r="AN693" i="68"/>
  <c r="AK690" i="68"/>
  <c r="BK666" i="68"/>
  <c r="AE693" i="68"/>
  <c r="BN669" i="68"/>
  <c r="AA695" i="68"/>
  <c r="AJ691" i="68"/>
  <c r="BK667" i="68"/>
  <c r="AD694" i="68"/>
  <c r="AH690" i="68"/>
  <c r="AQ695" i="68" a="1"/>
  <c r="AQ695" i="68" s="1"/>
  <c r="AA692" i="68"/>
  <c r="BK668" i="68"/>
  <c r="X695" i="68"/>
  <c r="AQ691" i="68" a="1"/>
  <c r="AQ691" i="68" s="1"/>
  <c r="BO499" i="68"/>
  <c r="AL278" i="68"/>
  <c r="AF260" i="68"/>
  <c r="BN484" i="68"/>
  <c r="AF291" i="68"/>
  <c r="AF689" i="68"/>
  <c r="BE663" i="68"/>
  <c r="BF663" i="68"/>
  <c r="AI689" i="68"/>
  <c r="AG689" i="68"/>
  <c r="AE304" i="68"/>
  <c r="BL493" i="68"/>
  <c r="AR263" i="68"/>
  <c r="AK275" i="68"/>
  <c r="Z260" i="68"/>
  <c r="AD259" i="68"/>
  <c r="BH473" i="68"/>
  <c r="BL471" i="68"/>
  <c r="AN252" i="68"/>
  <c r="AJ250" i="68"/>
  <c r="AF248" i="68"/>
  <c r="AL292" i="68"/>
  <c r="BN488" i="68"/>
  <c r="BN481" i="68"/>
  <c r="AK274" i="68"/>
  <c r="AM201" i="68"/>
  <c r="AI258" i="68"/>
  <c r="AM256" i="68"/>
  <c r="AI254" i="68"/>
  <c r="AN308" i="68"/>
  <c r="Y294" i="68"/>
  <c r="AH264" i="68"/>
  <c r="AL276" i="68"/>
  <c r="BF478" i="68"/>
  <c r="AH259" i="68"/>
  <c r="AL257" i="68"/>
  <c r="Z255" i="68"/>
  <c r="AD253" i="68"/>
  <c r="BH467" i="68"/>
  <c r="BL465" i="68"/>
  <c r="AC687" i="68"/>
  <c r="BO658" i="68"/>
  <c r="BL661" i="68"/>
  <c r="AN685" i="68"/>
  <c r="AR683" i="68"/>
  <c r="BF655" i="68"/>
  <c r="AH679" i="68"/>
  <c r="AI687" i="68"/>
  <c r="AM685" i="68"/>
  <c r="AQ683" i="68" a="1"/>
  <c r="AQ683" i="68" s="1"/>
  <c r="BM655" i="68"/>
  <c r="AQ679" i="68" a="1"/>
  <c r="AQ679" i="68" s="1"/>
  <c r="BJ661" i="68"/>
  <c r="BN659" i="68"/>
  <c r="AN683" i="68"/>
  <c r="AJ681" i="68"/>
  <c r="AF679" i="68"/>
  <c r="AQ687" i="68" a="1"/>
  <c r="AQ687" i="68" s="1"/>
  <c r="BM659" i="68"/>
  <c r="BG657" i="68"/>
  <c r="BK655" i="68"/>
  <c r="BF662" i="68"/>
  <c r="BF660" i="68"/>
  <c r="AH684" i="68"/>
  <c r="AB682" i="68"/>
  <c r="X680" i="68"/>
  <c r="BM660" i="68"/>
  <c r="AL680" i="68"/>
  <c r="Y677" i="68"/>
  <c r="AK675" i="68"/>
  <c r="Y673" i="68"/>
  <c r="AK671" i="68"/>
  <c r="Y669" i="68"/>
  <c r="AK99" i="68"/>
  <c r="Y97" i="68"/>
  <c r="AD687" i="68"/>
  <c r="W681" i="68"/>
  <c r="BH651" i="68"/>
  <c r="BL649" i="68"/>
  <c r="AN673" i="68"/>
  <c r="AJ671" i="68"/>
  <c r="AF669" i="68"/>
  <c r="AB99" i="68"/>
  <c r="AB683" i="68"/>
  <c r="BJ652" i="68"/>
  <c r="W677" i="68"/>
  <c r="BI648" i="68"/>
  <c r="W673" i="68"/>
  <c r="BI644" i="68"/>
  <c r="W669" i="68"/>
  <c r="BI640" i="68"/>
  <c r="W97" i="68"/>
  <c r="AA683" i="68"/>
  <c r="AK679" i="68"/>
  <c r="AD677" i="68"/>
  <c r="BH648" i="68"/>
  <c r="BL646" i="68"/>
  <c r="AN670" i="68"/>
  <c r="AJ668" i="68"/>
  <c r="AH685" i="68"/>
  <c r="BL653" i="68"/>
  <c r="AK677" i="68"/>
  <c r="Y675" i="68"/>
  <c r="AK673" i="68"/>
  <c r="Y671" i="68"/>
  <c r="AK669" i="68"/>
  <c r="Y99" i="68"/>
  <c r="AK97" i="68"/>
  <c r="AK686" i="68"/>
  <c r="BK653" i="68"/>
  <c r="BJ650" i="68"/>
  <c r="BN648" i="68"/>
  <c r="AR672" i="68"/>
  <c r="BF644" i="68"/>
  <c r="AH668" i="68"/>
  <c r="AL98" i="68"/>
  <c r="Z96" i="68"/>
  <c r="BK659" i="68"/>
  <c r="AE679" i="68"/>
  <c r="AQ676" i="68" a="1"/>
  <c r="AQ676" i="68" s="1"/>
  <c r="BM648" i="68"/>
  <c r="AQ672" i="68" a="1"/>
  <c r="AQ672" i="68" s="1"/>
  <c r="AJ670" i="68"/>
  <c r="AL96" i="68"/>
  <c r="AC94" i="68"/>
  <c r="BO633" i="68"/>
  <c r="AC90" i="68"/>
  <c r="BO629" i="68"/>
  <c r="AC667" i="68"/>
  <c r="BN625" i="68"/>
  <c r="AC670" i="68"/>
  <c r="BL637" i="68"/>
  <c r="AH93" i="68"/>
  <c r="AL91" i="68"/>
  <c r="Z89" i="68"/>
  <c r="AD87" i="68"/>
  <c r="BH626" i="68"/>
  <c r="BJ624" i="68"/>
  <c r="W662" i="68"/>
  <c r="BH646" i="68"/>
  <c r="AL97" i="68"/>
  <c r="AA94" i="68"/>
  <c r="AE92" i="68"/>
  <c r="AA90" i="68"/>
  <c r="AE88" i="68"/>
  <c r="AA667" i="68"/>
  <c r="AE665" i="68"/>
  <c r="Y663" i="68"/>
  <c r="BH621" i="68"/>
  <c r="BF649" i="68"/>
  <c r="BJ639" i="68"/>
  <c r="AR94" i="68"/>
  <c r="BF634" i="68"/>
  <c r="AH90" i="68"/>
  <c r="AL88" i="68"/>
  <c r="Z667" i="68"/>
  <c r="AD665" i="68"/>
  <c r="BM623" i="68"/>
  <c r="BO621" i="68"/>
  <c r="AR669" i="68"/>
  <c r="AK95" i="68"/>
  <c r="AM93" i="68"/>
  <c r="AI91" i="68"/>
  <c r="AM89" i="68"/>
  <c r="AI87" i="68"/>
  <c r="AM666" i="68"/>
  <c r="AR664" i="68"/>
  <c r="BL623" i="68"/>
  <c r="BF621" i="68"/>
  <c r="BO641" i="68"/>
  <c r="AJ95" i="68"/>
  <c r="AL93" i="68"/>
  <c r="Z91" i="68"/>
  <c r="AD89" i="68"/>
  <c r="BH628" i="68"/>
  <c r="BL626" i="68"/>
  <c r="AL675" i="68"/>
  <c r="BL640" i="68"/>
  <c r="Z95" i="68"/>
  <c r="AK93" i="68"/>
  <c r="Y91" i="68"/>
  <c r="AK89" i="68"/>
  <c r="Y87" i="68"/>
  <c r="AK666" i="68"/>
  <c r="X664" i="68"/>
  <c r="Z662" i="68"/>
  <c r="AN96" i="68"/>
  <c r="X661" i="68"/>
  <c r="BO619" i="68"/>
  <c r="BI617" i="68"/>
  <c r="BK615" i="68"/>
  <c r="BE613" i="68"/>
  <c r="X87" i="68"/>
  <c r="AQ84" i="68" a="1"/>
  <c r="AQ84" i="68" s="1"/>
  <c r="AI82" i="68"/>
  <c r="AK111" i="68"/>
  <c r="AM109" i="68"/>
  <c r="AG124" i="68"/>
  <c r="AA122" i="68"/>
  <c r="AC121" i="68"/>
  <c r="AE119" i="68"/>
  <c r="AH95" i="68"/>
  <c r="BK623" i="68"/>
  <c r="X84" i="68"/>
  <c r="Z82" i="68"/>
  <c r="AB111" i="68"/>
  <c r="AD109" i="68"/>
  <c r="BM611" i="68"/>
  <c r="Z92" i="68"/>
  <c r="BN622" i="68"/>
  <c r="W84" i="68"/>
  <c r="BN617" i="68"/>
  <c r="AN110" i="68"/>
  <c r="AR125" i="68"/>
  <c r="BL611" i="68"/>
  <c r="BF609" i="68"/>
  <c r="AF120" i="68"/>
  <c r="AH138" i="68"/>
  <c r="AN91" i="68"/>
  <c r="AB663" i="68"/>
  <c r="BN620" i="68"/>
  <c r="AN82" i="68"/>
  <c r="AR111" i="68"/>
  <c r="BL614" i="68"/>
  <c r="BF612" i="68"/>
  <c r="AF122" i="68"/>
  <c r="AH121" i="68"/>
  <c r="AH88" i="68"/>
  <c r="BM621" i="68"/>
  <c r="BJ619" i="68"/>
  <c r="W82" i="68"/>
  <c r="BN615" i="68"/>
  <c r="AN125" i="68"/>
  <c r="AR123" i="68"/>
  <c r="BL609" i="68"/>
  <c r="BF607" i="68"/>
  <c r="AF138" i="68"/>
  <c r="AD675" i="68"/>
  <c r="X662" i="68"/>
  <c r="AJ84" i="68"/>
  <c r="AL82" i="68"/>
  <c r="X111" i="68"/>
  <c r="Z109" i="68"/>
  <c r="AB124" i="68"/>
  <c r="AD122" i="68"/>
  <c r="BM607" i="68"/>
  <c r="BO605" i="68"/>
  <c r="AM111" i="68"/>
  <c r="BK607" i="68"/>
  <c r="AF136" i="68"/>
  <c r="X134" i="68"/>
  <c r="Z132" i="68"/>
  <c r="AB130" i="68"/>
  <c r="AD128" i="68"/>
  <c r="BN593" i="68"/>
  <c r="AR161" i="68"/>
  <c r="BF589" i="68"/>
  <c r="AA84" i="68"/>
  <c r="BO609" i="68"/>
  <c r="Y138" i="68"/>
  <c r="BO602" i="68"/>
  <c r="BI600" i="68"/>
  <c r="BK598" i="68"/>
  <c r="BE596" i="68"/>
  <c r="BG594" i="68"/>
  <c r="BK592" i="68"/>
  <c r="BG590" i="68"/>
  <c r="BK588" i="68"/>
  <c r="AQ109" i="68" a="1"/>
  <c r="AQ109" i="68" s="1"/>
  <c r="AG137" i="68"/>
  <c r="BH604" i="68"/>
  <c r="BE602" i="68"/>
  <c r="BG600" i="68"/>
  <c r="AQ130" i="68" a="1"/>
  <c r="AQ130" i="68" s="1"/>
  <c r="BO616" i="68"/>
  <c r="BO608" i="68"/>
  <c r="AJ136" i="68"/>
  <c r="AB134" i="68"/>
  <c r="AD132" i="68"/>
  <c r="BM597" i="68"/>
  <c r="BO595" i="68"/>
  <c r="BJ593" i="68"/>
  <c r="BN591" i="68"/>
  <c r="AR159" i="68"/>
  <c r="BF587" i="68"/>
  <c r="Y109" i="68"/>
  <c r="BI606" i="68"/>
  <c r="BF603" i="68"/>
  <c r="AF133" i="68"/>
  <c r="AH131" i="68"/>
  <c r="AJ129" i="68"/>
  <c r="AL164" i="68"/>
  <c r="Y163" i="68"/>
  <c r="AK161" i="68"/>
  <c r="Y159" i="68"/>
  <c r="AK157" i="68"/>
  <c r="Y137" i="68"/>
  <c r="AD138" i="68"/>
  <c r="AR134" i="68"/>
  <c r="BL600" i="68"/>
  <c r="BF598" i="68"/>
  <c r="AF128" i="68"/>
  <c r="AH156" i="68"/>
  <c r="AL162" i="68"/>
  <c r="Z160" i="68"/>
  <c r="AE123" i="68"/>
  <c r="AF132" i="68"/>
  <c r="BM594" i="68"/>
  <c r="BM588" i="68"/>
  <c r="AD155" i="68"/>
  <c r="BH583" i="68"/>
  <c r="BL581" i="68"/>
  <c r="AN189" i="68"/>
  <c r="AJ186" i="68"/>
  <c r="AF220" i="68"/>
  <c r="AB218" i="68"/>
  <c r="AR137" i="68"/>
  <c r="W128" i="68"/>
  <c r="AQ160" i="68" a="1"/>
  <c r="AQ160" i="68" s="1"/>
  <c r="BE586" i="68"/>
  <c r="AG195" i="68"/>
  <c r="BE582" i="68"/>
  <c r="AG190" i="68"/>
  <c r="BE578" i="68"/>
  <c r="AG183" i="68"/>
  <c r="BE574" i="68"/>
  <c r="AG217" i="68"/>
  <c r="AH137" i="68"/>
  <c r="AR130" i="68"/>
  <c r="BH600" i="68"/>
  <c r="BL593" i="68"/>
  <c r="AH158" i="68"/>
  <c r="AG196" i="68"/>
  <c r="BE583" i="68"/>
  <c r="AG191" i="68"/>
  <c r="BE579" i="68"/>
  <c r="AG186" i="68"/>
  <c r="BE575" i="68"/>
  <c r="AG218" i="68"/>
  <c r="BE571" i="68"/>
  <c r="AG214" i="68"/>
  <c r="BE567" i="68"/>
  <c r="AJ120" i="68"/>
  <c r="AH129" i="68"/>
  <c r="W161" i="68"/>
  <c r="AR155" i="68"/>
  <c r="BF584" i="68"/>
  <c r="AH193" i="68"/>
  <c r="AL190" i="68"/>
  <c r="Z188" i="68"/>
  <c r="AD183" i="68"/>
  <c r="BH573" i="68"/>
  <c r="BL571" i="68"/>
  <c r="AN214" i="68"/>
  <c r="AJ212" i="68"/>
  <c r="AF119" i="68"/>
  <c r="BI384" i="68"/>
  <c r="AB609" i="68"/>
  <c r="BM300" i="68"/>
  <c r="AK573" i="68"/>
  <c r="AB548" i="68"/>
  <c r="AQ510" i="68" a="1"/>
  <c r="AQ510" i="68" s="1"/>
  <c r="AK495" i="68"/>
  <c r="BK205" i="68"/>
  <c r="AF488" i="68"/>
  <c r="AN490" i="68"/>
  <c r="AC508" i="68"/>
  <c r="AD548" i="68"/>
  <c r="AL499" i="68"/>
  <c r="BF235" i="68"/>
  <c r="AD496" i="68"/>
  <c r="BF221" i="68"/>
  <c r="Y486" i="68"/>
  <c r="AQ501" i="68" a="1"/>
  <c r="AQ501" i="68" s="1"/>
  <c r="BG247" i="68"/>
  <c r="AG499" i="68"/>
  <c r="AG520" i="68"/>
  <c r="W254" i="68"/>
  <c r="BG441" i="68"/>
  <c r="AQ206" i="68" a="1"/>
  <c r="AQ206" i="68" s="1"/>
  <c r="AK245" i="68"/>
  <c r="BK455" i="68"/>
  <c r="AI207" i="68"/>
  <c r="BK430" i="68"/>
  <c r="AF176" i="68"/>
  <c r="X181" i="68"/>
  <c r="AA185" i="68"/>
  <c r="AE187" i="68"/>
  <c r="AB260" i="68"/>
  <c r="AQ149" i="68" a="1"/>
  <c r="AQ149" i="68" s="1"/>
  <c r="AM152" i="68"/>
  <c r="AF154" i="68"/>
  <c r="AI167" i="68"/>
  <c r="AM177" i="68"/>
  <c r="AQ165" i="68" a="1"/>
  <c r="AQ165" i="68" s="1"/>
  <c r="Y143" i="68"/>
  <c r="AL153" i="68"/>
  <c r="BE404" i="68"/>
  <c r="BM412" i="68"/>
  <c r="Y142" i="68"/>
  <c r="AB146" i="68"/>
  <c r="BG430" i="68"/>
  <c r="Z117" i="68"/>
  <c r="AQ116" i="68" a="1"/>
  <c r="AQ116" i="68" s="1"/>
  <c r="BF397" i="68"/>
  <c r="AN101" i="68"/>
  <c r="BH389" i="68"/>
  <c r="BH410" i="68"/>
  <c r="AH113" i="68"/>
  <c r="AB106" i="68"/>
  <c r="AD225" i="68"/>
  <c r="AN257" i="68"/>
  <c r="AA200" i="68"/>
  <c r="AN768" i="68"/>
  <c r="Z769" i="68"/>
  <c r="BI746" i="68"/>
  <c r="AM765" i="68"/>
  <c r="AD763" i="68"/>
  <c r="Y763" i="68"/>
  <c r="AN255" i="68"/>
  <c r="BK474" i="68"/>
  <c r="BL476" i="68"/>
  <c r="AD222" i="68"/>
  <c r="AH760" i="68"/>
  <c r="BJ498" i="68"/>
  <c r="AH747" i="68"/>
  <c r="AJ759" i="68"/>
  <c r="AE749" i="68"/>
  <c r="BM726" i="68"/>
  <c r="AA745" i="68"/>
  <c r="AR748" i="68"/>
  <c r="BO715" i="68"/>
  <c r="AA752" i="68"/>
  <c r="BH707" i="68"/>
  <c r="Y734" i="68"/>
  <c r="AN727" i="68"/>
  <c r="BJ710" i="68"/>
  <c r="AD726" i="68"/>
  <c r="AC730" i="68"/>
  <c r="AB732" i="68"/>
  <c r="BE701" i="68"/>
  <c r="AD739" i="68"/>
  <c r="AR735" i="68"/>
  <c r="AM739" i="68"/>
  <c r="BE696" i="68"/>
  <c r="BM697" i="68"/>
  <c r="AD722" i="68"/>
  <c r="W724" i="68"/>
  <c r="BL698" i="68"/>
  <c r="AC723" i="68"/>
  <c r="AH721" i="68"/>
  <c r="AN273" i="68"/>
  <c r="BM478" i="68"/>
  <c r="BN475" i="68"/>
  <c r="AM255" i="68"/>
  <c r="BM469" i="68"/>
  <c r="BE466" i="68"/>
  <c r="AG247" i="68"/>
  <c r="AE245" i="68"/>
  <c r="AK226" i="68"/>
  <c r="AA224" i="68"/>
  <c r="Y222" i="68"/>
  <c r="BH689" i="68"/>
  <c r="AL720" i="68"/>
  <c r="AL716" i="68"/>
  <c r="AL712" i="68"/>
  <c r="AI714" i="68"/>
  <c r="BO693" i="68"/>
  <c r="BM688" i="68"/>
  <c r="AK720" i="68"/>
  <c r="AK716" i="68"/>
  <c r="AK712" i="68"/>
  <c r="AJ714" i="68"/>
  <c r="AG714" i="68"/>
  <c r="BH690" i="68"/>
  <c r="BL684" i="68"/>
  <c r="AB716" i="68"/>
  <c r="BO694" i="68"/>
  <c r="BM689" i="68"/>
  <c r="BK684" i="68"/>
  <c r="AA717" i="68"/>
  <c r="BN694" i="68"/>
  <c r="BJ688" i="68"/>
  <c r="Z720" i="68"/>
  <c r="AH717" i="68"/>
  <c r="AR714" i="68"/>
  <c r="Z712" i="68"/>
  <c r="BK693" i="68"/>
  <c r="BO687" i="68"/>
  <c r="Y718" i="68"/>
  <c r="BH692" i="68"/>
  <c r="BL686" i="68"/>
  <c r="X719" i="68"/>
  <c r="AF716" i="68"/>
  <c r="AN713" i="68"/>
  <c r="X711" i="68"/>
  <c r="AI710" i="68"/>
  <c r="BO692" i="68"/>
  <c r="BM687" i="68"/>
  <c r="W720" i="68"/>
  <c r="AE717" i="68"/>
  <c r="AM714" i="68"/>
  <c r="W712" i="68"/>
  <c r="AB712" i="68"/>
  <c r="AF297" i="68"/>
  <c r="AJ282" i="68"/>
  <c r="AF709" i="68"/>
  <c r="BH682" i="68"/>
  <c r="AD707" i="68"/>
  <c r="AQ709" i="68" a="1"/>
  <c r="AQ709" i="68" s="1"/>
  <c r="W709" i="68"/>
  <c r="BE682" i="68"/>
  <c r="Z708" i="68"/>
  <c r="AG707" i="68"/>
  <c r="AK709" i="68"/>
  <c r="BL681" i="68"/>
  <c r="AR709" i="68"/>
  <c r="BJ680" i="68"/>
  <c r="Y706" i="68"/>
  <c r="BF680" i="68"/>
  <c r="BL680" i="68"/>
  <c r="BH678" i="68"/>
  <c r="AK705" i="68"/>
  <c r="Z702" i="68"/>
  <c r="AE699" i="68"/>
  <c r="BI675" i="68"/>
  <c r="AA704" i="68"/>
  <c r="AF701" i="68"/>
  <c r="BN678" i="68"/>
  <c r="AI705" i="68"/>
  <c r="AN702" i="68"/>
  <c r="AK699" i="68"/>
  <c r="BO675" i="68"/>
  <c r="AQ704" i="68" a="1"/>
  <c r="AQ704" i="68" s="1"/>
  <c r="W702" i="68"/>
  <c r="BF679" i="68"/>
  <c r="AQ705" i="68" a="1"/>
  <c r="AQ705" i="68" s="1"/>
  <c r="W703" i="68"/>
  <c r="AA699" i="68"/>
  <c r="BE675" i="68"/>
  <c r="W704" i="68"/>
  <c r="AA700" i="68"/>
  <c r="BF676" i="68"/>
  <c r="AD704" i="68"/>
  <c r="AH700" i="68"/>
  <c r="BG677" i="68"/>
  <c r="AD705" i="68"/>
  <c r="AH701" i="68"/>
  <c r="BJ672" i="68"/>
  <c r="AL696" i="68"/>
  <c r="BM670" i="68"/>
  <c r="BN671" i="68"/>
  <c r="BK670" i="68"/>
  <c r="BF672" i="68"/>
  <c r="Z697" i="68"/>
  <c r="AQ698" i="68" a="1"/>
  <c r="AQ698" i="68" s="1"/>
  <c r="Y696" i="68"/>
  <c r="AF697" i="68"/>
  <c r="BO670" i="68"/>
  <c r="AM696" i="68"/>
  <c r="BH667" i="68"/>
  <c r="AA694" i="68"/>
  <c r="AF691" i="68"/>
  <c r="BG667" i="68"/>
  <c r="Z694" i="68"/>
  <c r="AE691" i="68"/>
  <c r="BL666" i="68"/>
  <c r="AF693" i="68"/>
  <c r="AC690" i="68"/>
  <c r="BI665" i="68"/>
  <c r="W693" i="68"/>
  <c r="BF669" i="68"/>
  <c r="AM694" i="68"/>
  <c r="AB691" i="68"/>
  <c r="BI666" i="68"/>
  <c r="AK693" i="68"/>
  <c r="Z690" i="68"/>
  <c r="AG695" i="68"/>
  <c r="AR691" i="68"/>
  <c r="BI667" i="68"/>
  <c r="AJ694" i="68"/>
  <c r="AG691" i="68"/>
  <c r="AQ290" i="68" a="1"/>
  <c r="AQ290" i="68" s="1"/>
  <c r="X72" i="68"/>
  <c r="BE478" i="68"/>
  <c r="AH263" i="68"/>
  <c r="AH292" i="68"/>
  <c r="X689" i="68"/>
  <c r="AK689" i="68"/>
  <c r="AL689" i="68"/>
  <c r="AA689" i="68"/>
  <c r="Y689" i="68"/>
  <c r="BH513" i="68"/>
  <c r="AI270" i="68"/>
  <c r="AN262" i="68"/>
  <c r="AA275" i="68"/>
  <c r="BH477" i="68"/>
  <c r="BL475" i="68"/>
  <c r="AN256" i="68"/>
  <c r="AJ254" i="68"/>
  <c r="AF252" i="68"/>
  <c r="AB250" i="68"/>
  <c r="BG553" i="68"/>
  <c r="AN289" i="68"/>
  <c r="AD266" i="68"/>
  <c r="AR276" i="68"/>
  <c r="AB274" i="68"/>
  <c r="AE201" i="68"/>
  <c r="AA258" i="68"/>
  <c r="AE256" i="68"/>
  <c r="AA254" i="68"/>
  <c r="AK306" i="68"/>
  <c r="AB291" i="68"/>
  <c r="BJ485" i="68"/>
  <c r="X276" i="68"/>
  <c r="AL260" i="68"/>
  <c r="Z259" i="68"/>
  <c r="AD257" i="68"/>
  <c r="BH471" i="68"/>
  <c r="BL469" i="68"/>
  <c r="AN250" i="68"/>
  <c r="AJ248" i="68"/>
  <c r="BK660" i="68"/>
  <c r="BG658" i="68"/>
  <c r="AJ687" i="68"/>
  <c r="AF685" i="68"/>
  <c r="AH683" i="68"/>
  <c r="AL681" i="68"/>
  <c r="Z679" i="68"/>
  <c r="AA687" i="68"/>
  <c r="AE685" i="68"/>
  <c r="AG683" i="68"/>
  <c r="BE655" i="68"/>
  <c r="AG679" i="68"/>
  <c r="AR687" i="68"/>
  <c r="BF659" i="68"/>
  <c r="AF683" i="68"/>
  <c r="AB681" i="68"/>
  <c r="X679" i="68"/>
  <c r="AG687" i="68"/>
  <c r="BE659" i="68"/>
  <c r="AM683" i="68"/>
  <c r="AI681" i="68"/>
  <c r="AL688" i="68"/>
  <c r="AL686" i="68"/>
  <c r="Z684" i="68"/>
  <c r="BJ655" i="68"/>
  <c r="BN653" i="68"/>
  <c r="AB686" i="68"/>
  <c r="AB679" i="68"/>
  <c r="BO650" i="68"/>
  <c r="AC675" i="68"/>
  <c r="BO646" i="68"/>
  <c r="AC671" i="68"/>
  <c r="BO642" i="68"/>
  <c r="AC99" i="68"/>
  <c r="BO638" i="68"/>
  <c r="BL660" i="68"/>
  <c r="BM654" i="68"/>
  <c r="AN677" i="68"/>
  <c r="AJ675" i="68"/>
  <c r="AF673" i="68"/>
  <c r="AB671" i="68"/>
  <c r="X669" i="68"/>
  <c r="BJ640" i="68"/>
  <c r="BJ656" i="68"/>
  <c r="AQ678" i="68" a="1"/>
  <c r="AQ678" i="68" s="1"/>
  <c r="BM650" i="68"/>
  <c r="AQ674" i="68" a="1"/>
  <c r="AQ674" i="68" s="1"/>
  <c r="BM646" i="68"/>
  <c r="AQ670" i="68" a="1"/>
  <c r="AQ670" i="68" s="1"/>
  <c r="BM642" i="68"/>
  <c r="AQ98" i="68" a="1"/>
  <c r="AQ98" i="68" s="1"/>
  <c r="BM638" i="68"/>
  <c r="BI656" i="68"/>
  <c r="BI652" i="68"/>
  <c r="BL650" i="68"/>
  <c r="AN674" i="68"/>
  <c r="AJ672" i="68"/>
  <c r="AF670" i="68"/>
  <c r="AB668" i="68"/>
  <c r="BI658" i="68"/>
  <c r="AJ679" i="68"/>
  <c r="AC677" i="68"/>
  <c r="BO648" i="68"/>
  <c r="AC673" i="68"/>
  <c r="BO644" i="68"/>
  <c r="AC669" i="68"/>
  <c r="BO640" i="68"/>
  <c r="AC97" i="68"/>
  <c r="AA685" i="68"/>
  <c r="AI679" i="68"/>
  <c r="AR676" i="68"/>
  <c r="BF648" i="68"/>
  <c r="AH672" i="68"/>
  <c r="AL670" i="68"/>
  <c r="Z668" i="68"/>
  <c r="AD98" i="68"/>
  <c r="BH637" i="68"/>
  <c r="Z685" i="68"/>
  <c r="BE652" i="68"/>
  <c r="AG676" i="68"/>
  <c r="BE648" i="68"/>
  <c r="AG672" i="68"/>
  <c r="BK643" i="68"/>
  <c r="X96" i="68"/>
  <c r="BK635" i="68"/>
  <c r="BG633" i="68"/>
  <c r="BK631" i="68"/>
  <c r="BG629" i="68"/>
  <c r="BK627" i="68"/>
  <c r="BF625" i="68"/>
  <c r="BJ643" i="68"/>
  <c r="AR95" i="68"/>
  <c r="Z93" i="68"/>
  <c r="AD91" i="68"/>
  <c r="BH630" i="68"/>
  <c r="BL628" i="68"/>
  <c r="AN665" i="68"/>
  <c r="AR663" i="68"/>
  <c r="BL622" i="68"/>
  <c r="AE671" i="68"/>
  <c r="BH638" i="68"/>
  <c r="BI635" i="68"/>
  <c r="W92" i="68"/>
  <c r="BI631" i="68"/>
  <c r="W88" i="68"/>
  <c r="BI627" i="68"/>
  <c r="W665" i="68"/>
  <c r="BN623" i="68"/>
  <c r="AB688" i="68"/>
  <c r="AH673" i="68"/>
  <c r="AI97" i="68"/>
  <c r="AH94" i="68"/>
  <c r="AL92" i="68"/>
  <c r="Z90" i="68"/>
  <c r="AD88" i="68"/>
  <c r="BH627" i="68"/>
  <c r="BK625" i="68"/>
  <c r="BE623" i="68"/>
  <c r="BG621" i="68"/>
  <c r="AG668" i="68"/>
  <c r="AB95" i="68"/>
  <c r="AE93" i="68"/>
  <c r="AA91" i="68"/>
  <c r="AE89" i="68"/>
  <c r="AA87" i="68"/>
  <c r="AE666" i="68"/>
  <c r="AH664" i="68"/>
  <c r="AJ662" i="68"/>
  <c r="AC679" i="68"/>
  <c r="AE99" i="68"/>
  <c r="AA95" i="68"/>
  <c r="AD93" i="68"/>
  <c r="BH632" i="68"/>
  <c r="BL630" i="68"/>
  <c r="AN667" i="68"/>
  <c r="AJ665" i="68"/>
  <c r="AF672" i="68"/>
  <c r="AH98" i="68"/>
  <c r="BO636" i="68"/>
  <c r="AC93" i="68"/>
  <c r="BO632" i="68"/>
  <c r="AC89" i="68"/>
  <c r="BO628" i="68"/>
  <c r="AC666" i="68"/>
  <c r="BM624" i="68"/>
  <c r="BO622" i="68"/>
  <c r="AB93" i="68"/>
  <c r="BI621" i="68"/>
  <c r="BG619" i="68"/>
  <c r="AQ112" i="68" a="1"/>
  <c r="AQ112" i="68" s="1"/>
  <c r="AI110" i="68"/>
  <c r="AK125" i="68"/>
  <c r="Z665" i="68"/>
  <c r="AG84" i="68"/>
  <c r="AA82" i="68"/>
  <c r="AC111" i="68"/>
  <c r="AE109" i="68"/>
  <c r="Y124" i="68"/>
  <c r="BH609" i="68"/>
  <c r="BJ607" i="68"/>
  <c r="W119" i="68"/>
  <c r="BF636" i="68"/>
  <c r="AG662" i="68"/>
  <c r="BM619" i="68"/>
  <c r="BO617" i="68"/>
  <c r="BI615" i="68"/>
  <c r="BK613" i="68"/>
  <c r="BE611" i="68"/>
  <c r="AB89" i="68"/>
  <c r="AL661" i="68"/>
  <c r="BL619" i="68"/>
  <c r="BF617" i="68"/>
  <c r="AF110" i="68"/>
  <c r="AH125" i="68"/>
  <c r="AJ123" i="68"/>
  <c r="AL137" i="68"/>
  <c r="X120" i="68"/>
  <c r="Z138" i="68"/>
  <c r="BN632" i="68"/>
  <c r="BH623" i="68"/>
  <c r="BF620" i="68"/>
  <c r="AF82" i="68"/>
  <c r="AH111" i="68"/>
  <c r="AJ109" i="68"/>
  <c r="AL124" i="68"/>
  <c r="X122" i="68"/>
  <c r="Z121" i="68"/>
  <c r="AJ666" i="68"/>
  <c r="AQ85" i="68" a="1"/>
  <c r="AQ85" i="68" s="1"/>
  <c r="AR83" i="68"/>
  <c r="BL617" i="68"/>
  <c r="BF615" i="68"/>
  <c r="AF125" i="68"/>
  <c r="AH123" i="68"/>
  <c r="AJ137" i="68"/>
  <c r="AL120" i="68"/>
  <c r="X138" i="68"/>
  <c r="W99" i="68"/>
  <c r="BF622" i="68"/>
  <c r="AB84" i="68"/>
  <c r="AD82" i="68"/>
  <c r="BM615" i="68"/>
  <c r="BO613" i="68"/>
  <c r="BI611" i="68"/>
  <c r="BK609" i="68"/>
  <c r="BE607" i="68"/>
  <c r="BG605" i="68"/>
  <c r="BI614" i="68"/>
  <c r="AI120" i="68"/>
  <c r="W136" i="68"/>
  <c r="BM601" i="68"/>
  <c r="BO599" i="68"/>
  <c r="BI597" i="68"/>
  <c r="BK595" i="68"/>
  <c r="BF593" i="68"/>
  <c r="AH161" i="68"/>
  <c r="AL159" i="68"/>
  <c r="AN83" i="68"/>
  <c r="AM137" i="68"/>
  <c r="BK604" i="68"/>
  <c r="BG602" i="68"/>
  <c r="AQ132" i="68" a="1"/>
  <c r="AQ132" i="68" s="1"/>
  <c r="AI130" i="68"/>
  <c r="AK128" i="68"/>
  <c r="AM156" i="68"/>
  <c r="AI162" i="68"/>
  <c r="AM160" i="68"/>
  <c r="AI158" i="68"/>
  <c r="BF613" i="68"/>
  <c r="AM121" i="68"/>
  <c r="AL136" i="68"/>
  <c r="AK134" i="68"/>
  <c r="AM132" i="68"/>
  <c r="AG130" i="68"/>
  <c r="AG109" i="68"/>
  <c r="AL121" i="68"/>
  <c r="AA136" i="68"/>
  <c r="BI601" i="68"/>
  <c r="BK599" i="68"/>
  <c r="BE597" i="68"/>
  <c r="BG595" i="68"/>
  <c r="AR163" i="68"/>
  <c r="BF591" i="68"/>
  <c r="AH159" i="68"/>
  <c r="AL157" i="68"/>
  <c r="BK612" i="68"/>
  <c r="AJ119" i="68"/>
  <c r="AL135" i="68"/>
  <c r="X133" i="68"/>
  <c r="Z131" i="68"/>
  <c r="AB129" i="68"/>
  <c r="AD164" i="68"/>
  <c r="BO592" i="68"/>
  <c r="AC161" i="68"/>
  <c r="BO588" i="68"/>
  <c r="AC157" i="68"/>
  <c r="BL608" i="68"/>
  <c r="AH136" i="68"/>
  <c r="AH134" i="68"/>
  <c r="AJ132" i="68"/>
  <c r="AL130" i="68"/>
  <c r="X128" i="68"/>
  <c r="Z156" i="68"/>
  <c r="AD162" i="68"/>
  <c r="BH589" i="68"/>
  <c r="AK122" i="68"/>
  <c r="BH599" i="68"/>
  <c r="AK156" i="68"/>
  <c r="AQ158" i="68" a="1"/>
  <c r="AQ158" i="68" s="1"/>
  <c r="BL585" i="68"/>
  <c r="AN194" i="68"/>
  <c r="AJ191" i="68"/>
  <c r="AF189" i="68"/>
  <c r="AB186" i="68"/>
  <c r="X220" i="68"/>
  <c r="BJ572" i="68"/>
  <c r="BG607" i="68"/>
  <c r="Y164" i="68"/>
  <c r="W159" i="68"/>
  <c r="AK155" i="68"/>
  <c r="Y195" i="68"/>
  <c r="AK193" i="68"/>
  <c r="Y190" i="68"/>
  <c r="AK188" i="68"/>
  <c r="Y183" i="68"/>
  <c r="AK219" i="68"/>
  <c r="Y217" i="68"/>
  <c r="BF606" i="68"/>
  <c r="AM129" i="68"/>
  <c r="AK130" i="68"/>
  <c r="AE163" i="68"/>
  <c r="AG157" i="68"/>
  <c r="Y196" i="68"/>
  <c r="AK194" i="68"/>
  <c r="Y191" i="68"/>
  <c r="AK189" i="68"/>
  <c r="Y186" i="68"/>
  <c r="AK220" i="68"/>
  <c r="Y218" i="68"/>
  <c r="AK216" i="68"/>
  <c r="Y214" i="68"/>
  <c r="AK212" i="68"/>
  <c r="BK605" i="68"/>
  <c r="AJ128" i="68"/>
  <c r="BI590" i="68"/>
  <c r="AH155" i="68"/>
  <c r="AL195" i="68"/>
  <c r="Z193" i="68"/>
  <c r="AD190" i="68"/>
  <c r="BH577" i="68"/>
  <c r="BL575" i="68"/>
  <c r="AN218" i="68"/>
  <c r="AJ216" i="68"/>
  <c r="AF214" i="68"/>
  <c r="AB212" i="68"/>
  <c r="BN604" i="68"/>
  <c r="BF597" i="68"/>
  <c r="BI592" i="68"/>
  <c r="BO587" i="68"/>
  <c r="BF585" i="68"/>
  <c r="AH194" i="68"/>
  <c r="AL191" i="68"/>
  <c r="Z189" i="68"/>
  <c r="AF83" i="68"/>
  <c r="AM155" i="68"/>
  <c r="AK191" i="68"/>
  <c r="BF575" i="68"/>
  <c r="AD216" i="68"/>
  <c r="AG213" i="68"/>
  <c r="AN210" i="68"/>
  <c r="AJ172" i="68"/>
  <c r="AF243" i="68"/>
  <c r="AB182" i="68"/>
  <c r="X240" i="68"/>
  <c r="BJ554" i="68"/>
  <c r="AJ155" i="68"/>
  <c r="AN190" i="68"/>
  <c r="AD220" i="68"/>
  <c r="AM216" i="68"/>
  <c r="BL568" i="68"/>
  <c r="AC211" i="68"/>
  <c r="AC209" i="68"/>
  <c r="BO561" i="68"/>
  <c r="AC242" i="68"/>
  <c r="BO557" i="68"/>
  <c r="AB128" i="68"/>
  <c r="BH584" i="68"/>
  <c r="BG578" i="68"/>
  <c r="AN219" i="68"/>
  <c r="AL216" i="68"/>
  <c r="W214" i="68"/>
  <c r="AR162" i="68"/>
  <c r="AE155" i="68"/>
  <c r="AC191" i="68"/>
  <c r="AC183" i="68"/>
  <c r="W218" i="68"/>
  <c r="AJ215" i="68"/>
  <c r="AL212" i="68"/>
  <c r="AC210" i="68"/>
  <c r="BO562" i="68"/>
  <c r="AC243" i="68"/>
  <c r="BO558" i="68"/>
  <c r="AN123" i="68"/>
  <c r="BG591" i="68"/>
  <c r="BN628" i="68"/>
  <c r="BO596" i="68"/>
  <c r="AK196" i="68"/>
  <c r="BN579" i="68"/>
  <c r="BH574" i="68"/>
  <c r="BM570" i="68"/>
  <c r="BO567" i="68"/>
  <c r="AA210" i="68"/>
  <c r="AE172" i="68"/>
  <c r="AA243" i="68"/>
  <c r="BN588" i="68"/>
  <c r="AR191" i="68"/>
  <c r="AN183" i="68"/>
  <c r="AB217" i="68"/>
  <c r="AM214" i="68"/>
  <c r="BM566" i="68"/>
  <c r="AF209" i="68"/>
  <c r="AB208" i="68"/>
  <c r="X242" i="68"/>
  <c r="BJ557" i="68"/>
  <c r="AH186" i="68"/>
  <c r="AN172" i="68"/>
  <c r="AM182" i="68"/>
  <c r="AA239" i="68"/>
  <c r="BF553" i="68"/>
  <c r="AH234" i="68"/>
  <c r="AL232" i="68"/>
  <c r="Z192" i="68"/>
  <c r="AD229" i="68"/>
  <c r="BH542" i="68"/>
  <c r="BL540" i="68"/>
  <c r="AN323" i="68"/>
  <c r="AJ321" i="68"/>
  <c r="AF319" i="68"/>
  <c r="AB317" i="68"/>
  <c r="X315" i="68"/>
  <c r="BJ527" i="68"/>
  <c r="BN525" i="68"/>
  <c r="AR283" i="68"/>
  <c r="BF521" i="68"/>
  <c r="AC186" i="68"/>
  <c r="BG564" i="68"/>
  <c r="BH559" i="68"/>
  <c r="BG555" i="68"/>
  <c r="BE553" i="68"/>
  <c r="AG234" i="68"/>
  <c r="BE549" i="68"/>
  <c r="AG192" i="68"/>
  <c r="BE545" i="68"/>
  <c r="AG227" i="68"/>
  <c r="BE541" i="68"/>
  <c r="AG324" i="68"/>
  <c r="AH209" i="68"/>
  <c r="AQ233" i="68" a="1"/>
  <c r="AQ233" i="68" s="1"/>
  <c r="AM311" i="68"/>
  <c r="BO514" i="68"/>
  <c r="W300" i="68"/>
  <c r="Y297" i="68"/>
  <c r="BE502" i="68"/>
  <c r="AK288" i="68"/>
  <c r="BM494" i="68"/>
  <c r="AL269" i="68"/>
  <c r="AM267" i="68"/>
  <c r="AI265" i="68"/>
  <c r="AM263" i="68"/>
  <c r="AI261" i="68"/>
  <c r="BM540" i="68"/>
  <c r="AL311" i="68"/>
  <c r="X304" i="68"/>
  <c r="AJ300" i="68"/>
  <c r="X297" i="68"/>
  <c r="AB293" i="68"/>
  <c r="BF498" i="68"/>
  <c r="BJ494" i="68"/>
  <c r="BH490" i="68"/>
  <c r="BL488" i="68"/>
  <c r="AN264" i="68"/>
  <c r="AJ262" i="68"/>
  <c r="AF277" i="68"/>
  <c r="AH317" i="68"/>
  <c r="AE308" i="68"/>
  <c r="W304" i="68"/>
  <c r="BG510" i="68"/>
  <c r="W297" i="68"/>
  <c r="Y293" i="68"/>
  <c r="BE498" i="68"/>
  <c r="AK272" i="68"/>
  <c r="AM268" i="68"/>
  <c r="AI266" i="68"/>
  <c r="AM264" i="68"/>
  <c r="AI262" i="68"/>
  <c r="AM277" i="68"/>
  <c r="AG317" i="68"/>
  <c r="X308" i="68"/>
  <c r="BG514" i="68"/>
  <c r="BF510" i="68"/>
  <c r="BJ506" i="68"/>
  <c r="BN502" i="68"/>
  <c r="AD288" i="68"/>
  <c r="AH272" i="68"/>
  <c r="BF490" i="68"/>
  <c r="AH266" i="68"/>
  <c r="AL264" i="68"/>
  <c r="Z262" i="68"/>
  <c r="AD277" i="68"/>
  <c r="BH479" i="68"/>
  <c r="BN542" i="68"/>
  <c r="BM522" i="68"/>
  <c r="AA306" i="68"/>
  <c r="AK302" i="68"/>
  <c r="AL298" i="68"/>
  <c r="Z294" i="68"/>
  <c r="AI291" i="68"/>
  <c r="BI496" i="68"/>
  <c r="AA270" i="68"/>
  <c r="AC268" i="68"/>
  <c r="BO487" i="68"/>
  <c r="AC264" i="68"/>
  <c r="BO483" i="68"/>
  <c r="AC277" i="68"/>
  <c r="BG559" i="68"/>
  <c r="AQ319" i="68" a="1"/>
  <c r="AQ319" i="68" s="1"/>
  <c r="AF304" i="68"/>
  <c r="AC299" i="68"/>
  <c r="AA295" i="68"/>
  <c r="AC291" i="68"/>
  <c r="W288" i="68"/>
  <c r="BM493" i="68"/>
  <c r="BK490" i="68"/>
  <c r="BG488" i="68"/>
  <c r="BK486" i="68"/>
  <c r="BG484" i="68"/>
  <c r="BK482" i="68"/>
  <c r="W307" i="68"/>
  <c r="BI519" i="68"/>
  <c r="AQ311" i="68" a="1"/>
  <c r="AQ311" i="68" s="1"/>
  <c r="AE72" i="68"/>
  <c r="BM532" i="68"/>
  <c r="AL323" i="68"/>
  <c r="BG545" i="68"/>
  <c r="AB236" i="68"/>
  <c r="W215" i="68"/>
  <c r="X272" i="68"/>
  <c r="AB286" i="68"/>
  <c r="AF288" i="68"/>
  <c r="AJ290" i="68"/>
  <c r="AN292" i="68"/>
  <c r="BL504" i="68"/>
  <c r="BH506" i="68"/>
  <c r="AD282" i="68"/>
  <c r="Z300" i="68"/>
  <c r="AL302" i="68"/>
  <c r="AH304" i="68"/>
  <c r="BF517" i="68"/>
  <c r="AR308" i="68"/>
  <c r="AC311" i="68"/>
  <c r="AF72" i="68"/>
  <c r="AE318" i="68"/>
  <c r="AQ323" i="68" a="1"/>
  <c r="AQ323" i="68" s="1"/>
  <c r="BL545" i="68"/>
  <c r="AE236" i="68"/>
  <c r="X213" i="68"/>
  <c r="BE492" i="68"/>
  <c r="AG272" i="68"/>
  <c r="BE496" i="68"/>
  <c r="AG288" i="68"/>
  <c r="BE500" i="68"/>
  <c r="AG292" i="68"/>
  <c r="BE504" i="68"/>
  <c r="AG296" i="68"/>
  <c r="BE508" i="68"/>
  <c r="AG299" i="68"/>
  <c r="BE512" i="68"/>
  <c r="AG303" i="68"/>
  <c r="BE516" i="68"/>
  <c r="AG307" i="68"/>
  <c r="BE520" i="68"/>
  <c r="BK525" i="68"/>
  <c r="AA316" i="68"/>
  <c r="AH321" i="68"/>
  <c r="Z228" i="68"/>
  <c r="BK551" i="68"/>
  <c r="AG243" i="68"/>
  <c r="BL515" i="68"/>
  <c r="BH517" i="68"/>
  <c r="AD309" i="68"/>
  <c r="AE285" i="68"/>
  <c r="AQ315" i="68" a="1"/>
  <c r="AQ315" i="68" s="1"/>
  <c r="AK321" i="68"/>
  <c r="BE540" i="68"/>
  <c r="Y233" i="68"/>
  <c r="AM239" i="68"/>
  <c r="BE491" i="68"/>
  <c r="AG271" i="68"/>
  <c r="BE495" i="68"/>
  <c r="AG287" i="68"/>
  <c r="BE499" i="68"/>
  <c r="AG291" i="68"/>
  <c r="BE503" i="68"/>
  <c r="AG295" i="68"/>
  <c r="BE507" i="68"/>
  <c r="AG282" i="68"/>
  <c r="BE511" i="68"/>
  <c r="AG302" i="68"/>
  <c r="BE515" i="68"/>
  <c r="AG306" i="68"/>
  <c r="BE519" i="68"/>
  <c r="AG311" i="68"/>
  <c r="BF526" i="68"/>
  <c r="Z317" i="68"/>
  <c r="AC323" i="68"/>
  <c r="BK543" i="68"/>
  <c r="BN550" i="68"/>
  <c r="BE566" i="68"/>
  <c r="AH271" i="68"/>
  <c r="BF495" i="68"/>
  <c r="AR287" i="68"/>
  <c r="BN499" i="68"/>
  <c r="BJ501" i="68"/>
  <c r="X294" i="68"/>
  <c r="AB296" i="68"/>
  <c r="AF298" i="68"/>
  <c r="AJ299" i="68"/>
  <c r="AN301" i="68"/>
  <c r="BL514" i="68"/>
  <c r="BH516" i="68"/>
  <c r="AD308" i="68"/>
  <c r="AE310" i="68"/>
  <c r="AG278" i="68"/>
  <c r="AI316" i="68"/>
  <c r="AR321" i="68"/>
  <c r="AA280" i="68"/>
  <c r="BJ548" i="68"/>
  <c r="BL561" i="68"/>
  <c r="AR311" i="68"/>
  <c r="BN524" i="68"/>
  <c r="BJ526" i="68"/>
  <c r="X314" i="68"/>
  <c r="AB316" i="68"/>
  <c r="AF318" i="68"/>
  <c r="AJ320" i="68"/>
  <c r="AN322" i="68"/>
  <c r="BL539" i="68"/>
  <c r="BH541" i="68"/>
  <c r="AD228" i="68"/>
  <c r="Z230" i="68"/>
  <c r="AL231" i="68"/>
  <c r="AH233" i="68"/>
  <c r="BF552" i="68"/>
  <c r="BE554" i="68"/>
  <c r="BK556" i="68"/>
  <c r="BO559" i="68"/>
  <c r="AJ209" i="68"/>
  <c r="AA213" i="68"/>
  <c r="AQ155" i="68" a="1"/>
  <c r="AQ155" i="68" s="1"/>
  <c r="AA311" i="68"/>
  <c r="AE284" i="68"/>
  <c r="AA278" i="68"/>
  <c r="AE313" i="68"/>
  <c r="AA315" i="68"/>
  <c r="AE317" i="68"/>
  <c r="AA319" i="68"/>
  <c r="AE321" i="68"/>
  <c r="AA323" i="68"/>
  <c r="AE279" i="68"/>
  <c r="AA281" i="68"/>
  <c r="AE228" i="68"/>
  <c r="AA230" i="68"/>
  <c r="AE231" i="68"/>
  <c r="AA233" i="68"/>
  <c r="AE235" i="68"/>
  <c r="AD237" i="68"/>
  <c r="AR239" i="68"/>
  <c r="AL243" i="68"/>
  <c r="BL566" i="68"/>
  <c r="AQ220" i="68" a="1"/>
  <c r="AQ220" i="68" s="1"/>
  <c r="AH310" i="68"/>
  <c r="BF523" i="68"/>
  <c r="AR285" i="68"/>
  <c r="BN527" i="68"/>
  <c r="BJ529" i="68"/>
  <c r="X317" i="68"/>
  <c r="AB319" i="68"/>
  <c r="AF321" i="68"/>
  <c r="AJ323" i="68"/>
  <c r="AN279" i="68"/>
  <c r="BL542" i="68"/>
  <c r="BH544" i="68"/>
  <c r="AD192" i="68"/>
  <c r="Z232" i="68"/>
  <c r="AL234" i="68"/>
  <c r="AH236" i="68"/>
  <c r="AI238" i="68"/>
  <c r="AC241" i="68"/>
  <c r="AR209" i="68"/>
  <c r="AE218" i="68"/>
  <c r="BK541" i="68"/>
  <c r="BG543" i="68"/>
  <c r="BK545" i="68"/>
  <c r="BG547" i="68"/>
  <c r="BK549" i="68"/>
  <c r="BG551" i="68"/>
  <c r="BK553" i="68"/>
  <c r="BN555" i="68"/>
  <c r="AF182" i="68"/>
  <c r="AL210" i="68"/>
  <c r="BG582" i="68"/>
  <c r="BH572" i="68"/>
  <c r="AA284" i="68"/>
  <c r="AE278" i="68"/>
  <c r="AA313" i="68"/>
  <c r="AE315" i="68"/>
  <c r="AA317" i="68"/>
  <c r="AE319" i="68"/>
  <c r="AA321" i="68"/>
  <c r="BO538" i="68"/>
  <c r="BO542" i="68"/>
  <c r="BO546" i="68"/>
  <c r="BO550" i="68"/>
  <c r="AD238" i="68"/>
  <c r="AR212" i="68"/>
  <c r="AH283" i="68"/>
  <c r="BF529" i="68"/>
  <c r="AN319" i="68"/>
  <c r="AJ279" i="68"/>
  <c r="AN230" i="68"/>
  <c r="AR234" i="68"/>
  <c r="W182" i="68"/>
  <c r="AH240" i="68"/>
  <c r="AJ208" i="68"/>
  <c r="AC214" i="68"/>
  <c r="AA190" i="68"/>
  <c r="AI243" i="68"/>
  <c r="AH212" i="68"/>
  <c r="AQ188" i="68" a="1"/>
  <c r="AQ188" i="68" s="1"/>
  <c r="AK131" i="68"/>
  <c r="AJ135" i="68"/>
  <c r="AM208" i="68"/>
  <c r="BG567" i="68"/>
  <c r="AR220" i="68"/>
  <c r="AL160" i="68"/>
  <c r="BG571" i="68"/>
  <c r="AC195" i="68"/>
  <c r="AI182" i="68"/>
  <c r="AK209" i="68"/>
  <c r="AA216" i="68"/>
  <c r="BK584" i="68"/>
  <c r="AF240" i="68"/>
  <c r="AB172" i="68"/>
  <c r="AM215" i="68"/>
  <c r="BM581" i="68"/>
  <c r="BH578" i="68"/>
  <c r="AD196" i="68"/>
  <c r="W163" i="68"/>
  <c r="BN568" i="68"/>
  <c r="AF186" i="68"/>
  <c r="BH585" i="68"/>
  <c r="BK566" i="68"/>
  <c r="BK574" i="68"/>
  <c r="BO584" i="68"/>
  <c r="BO575" i="68"/>
  <c r="W138" i="68"/>
  <c r="Y158" i="68"/>
  <c r="AD130" i="68"/>
  <c r="BG592" i="68"/>
  <c r="AD157" i="68"/>
  <c r="BG603" i="68"/>
  <c r="AH124" i="68"/>
  <c r="AM134" i="68"/>
  <c r="AQ129" i="68" a="1"/>
  <c r="AQ129" i="68" s="1"/>
  <c r="AI137" i="68"/>
  <c r="BM604" i="68"/>
  <c r="AF85" i="68"/>
  <c r="AL84" i="68"/>
  <c r="X110" i="68"/>
  <c r="BG617" i="68"/>
  <c r="W109" i="68"/>
  <c r="AM83" i="68"/>
  <c r="BG632" i="68"/>
  <c r="AN90" i="68"/>
  <c r="BI628" i="68"/>
  <c r="AI664" i="68"/>
  <c r="AL687" i="68"/>
  <c r="AG96" i="68"/>
  <c r="BH634" i="68"/>
  <c r="AI93" i="68"/>
  <c r="AN95" i="68"/>
  <c r="BH658" i="68"/>
  <c r="BG652" i="68"/>
  <c r="AA682" i="68"/>
  <c r="AG678" i="68"/>
  <c r="AK680" i="68"/>
  <c r="BG650" i="68"/>
  <c r="AA681" i="68"/>
  <c r="AH687" i="68"/>
  <c r="Z683" i="68"/>
  <c r="AN254" i="68"/>
  <c r="BI470" i="68"/>
  <c r="BL541" i="68"/>
  <c r="AJ261" i="68"/>
  <c r="AB295" i="68"/>
  <c r="AB694" i="68"/>
  <c r="AE694" i="68"/>
  <c r="AQ693" i="68" a="1"/>
  <c r="AQ693" i="68" s="1"/>
  <c r="BL672" i="68"/>
  <c r="BH671" i="68"/>
  <c r="AL703" i="68"/>
  <c r="BG675" i="68"/>
  <c r="W699" i="68"/>
  <c r="Z709" i="68"/>
  <c r="AJ708" i="68"/>
  <c r="W717" i="68"/>
  <c r="AN718" i="68"/>
  <c r="Z717" i="68"/>
  <c r="AJ713" i="68"/>
  <c r="BE688" i="68"/>
  <c r="BN457" i="68"/>
  <c r="AM260" i="68"/>
  <c r="AQ722" i="68" a="1"/>
  <c r="AQ722" i="68" s="1"/>
  <c r="BN704" i="68"/>
  <c r="AK755" i="68"/>
  <c r="BF471" i="68"/>
  <c r="AR103" i="68"/>
  <c r="AI113" i="68"/>
  <c r="AM147" i="68"/>
  <c r="AI206" i="68"/>
  <c r="BK217" i="68"/>
  <c r="AR494" i="68"/>
  <c r="BM302" i="68"/>
  <c r="AR172" i="68"/>
  <c r="BM548" i="68"/>
  <c r="BL521" i="68"/>
  <c r="AM303" i="68"/>
  <c r="BM510" i="68"/>
  <c r="BO506" i="68"/>
  <c r="AE292" i="68"/>
  <c r="BE497" i="68"/>
  <c r="AM272" i="68"/>
  <c r="AB269" i="68"/>
  <c r="AE267" i="68"/>
  <c r="AA265" i="68"/>
  <c r="AE263" i="68"/>
  <c r="AA261" i="68"/>
  <c r="AG323" i="68"/>
  <c r="BK521" i="68"/>
  <c r="BN514" i="68"/>
  <c r="BJ510" i="68"/>
  <c r="BN506" i="68"/>
  <c r="AD292" i="68"/>
  <c r="AH288" i="68"/>
  <c r="AL272" i="68"/>
  <c r="AN268" i="68"/>
  <c r="AJ266" i="68"/>
  <c r="AF264" i="68"/>
  <c r="AB262" i="68"/>
  <c r="Y220" i="68"/>
  <c r="BF530" i="68"/>
  <c r="BN518" i="68"/>
  <c r="BM514" i="68"/>
  <c r="AK299" i="68"/>
  <c r="BM506" i="68"/>
  <c r="BO502" i="68"/>
  <c r="AE288" i="68"/>
  <c r="BE493" i="68"/>
  <c r="AE268" i="68"/>
  <c r="AA266" i="68"/>
  <c r="AE264" i="68"/>
  <c r="AA262" i="68"/>
  <c r="AE277" i="68"/>
  <c r="AN316" i="68"/>
  <c r="BM518" i="68"/>
  <c r="AE303" i="68"/>
  <c r="AH299" i="68"/>
  <c r="AL296" i="68"/>
  <c r="AR292" i="68"/>
  <c r="AN287" i="68"/>
  <c r="AB271" i="68"/>
  <c r="AL268" i="68"/>
  <c r="Z266" i="68"/>
  <c r="AD264" i="68"/>
  <c r="BH483" i="68"/>
  <c r="BL481" i="68"/>
  <c r="AN274" i="68"/>
  <c r="AQ279" i="68" a="1"/>
  <c r="AQ279" i="68" s="1"/>
  <c r="AJ310" i="68"/>
  <c r="BI516" i="68"/>
  <c r="BI512" i="68"/>
  <c r="BH507" i="68"/>
  <c r="BL503" i="68"/>
  <c r="AD290" i="68"/>
  <c r="AH286" i="68"/>
  <c r="BO491" i="68"/>
  <c r="BK489" i="68"/>
  <c r="BG487" i="68"/>
  <c r="BK485" i="68"/>
  <c r="BG483" i="68"/>
  <c r="BK481" i="68"/>
  <c r="BJ556" i="68"/>
  <c r="BJ532" i="68"/>
  <c r="W303" i="68"/>
  <c r="BM509" i="68"/>
  <c r="BK504" i="68"/>
  <c r="AR290" i="68"/>
  <c r="BK497" i="68"/>
  <c r="AK271" i="68"/>
  <c r="AI268" i="68"/>
  <c r="AM266" i="68"/>
  <c r="AI264" i="68"/>
  <c r="AM262" i="68"/>
  <c r="AI277" i="68"/>
  <c r="AE307" i="68"/>
  <c r="AA309" i="68"/>
  <c r="BN522" i="68"/>
  <c r="BH527" i="68"/>
  <c r="AB318" i="68"/>
  <c r="BN538" i="68"/>
  <c r="Y230" i="68"/>
  <c r="BO553" i="68"/>
  <c r="AQ216" i="68" a="1"/>
  <c r="AQ216" i="68" s="1"/>
  <c r="AF272" i="68"/>
  <c r="AJ286" i="68"/>
  <c r="AN288" i="68"/>
  <c r="BL500" i="68"/>
  <c r="BH502" i="68"/>
  <c r="AD295" i="68"/>
  <c r="Z297" i="68"/>
  <c r="AL282" i="68"/>
  <c r="AH300" i="68"/>
  <c r="BF513" i="68"/>
  <c r="AR304" i="68"/>
  <c r="BN517" i="68"/>
  <c r="BJ519" i="68"/>
  <c r="BO522" i="68"/>
  <c r="BK527" i="68"/>
  <c r="BL533" i="68"/>
  <c r="AE324" i="68"/>
  <c r="AD230" i="68"/>
  <c r="W238" i="68"/>
  <c r="BJ573" i="68"/>
  <c r="BM492" i="68"/>
  <c r="AQ272" i="68" a="1"/>
  <c r="AQ272" i="68" s="1"/>
  <c r="BM496" i="68"/>
  <c r="AQ288" i="68" a="1"/>
  <c r="AQ288" i="68" s="1"/>
  <c r="BM500" i="68"/>
  <c r="AQ292" i="68" a="1"/>
  <c r="AQ292" i="68" s="1"/>
  <c r="BM504" i="68"/>
  <c r="AQ296" i="68" a="1"/>
  <c r="AQ296" i="68" s="1"/>
  <c r="BM508" i="68"/>
  <c r="AQ299" i="68" a="1"/>
  <c r="AQ299" i="68" s="1"/>
  <c r="BM512" i="68"/>
  <c r="AQ303" i="68" a="1"/>
  <c r="AQ303" i="68" s="1"/>
  <c r="BM516" i="68"/>
  <c r="AQ307" i="68" a="1"/>
  <c r="AQ307" i="68" s="1"/>
  <c r="BO520" i="68"/>
  <c r="Y278" i="68"/>
  <c r="BG531" i="68"/>
  <c r="BJ536" i="68"/>
  <c r="BJ544" i="68"/>
  <c r="AH235" i="68"/>
  <c r="BL564" i="68"/>
  <c r="AD305" i="68"/>
  <c r="Z307" i="68"/>
  <c r="AL309" i="68"/>
  <c r="BL525" i="68"/>
  <c r="AE316" i="68"/>
  <c r="BM536" i="68"/>
  <c r="BH543" i="68"/>
  <c r="BI550" i="68"/>
  <c r="BF558" i="68"/>
  <c r="BM491" i="68"/>
  <c r="AQ271" i="68" a="1"/>
  <c r="AQ271" i="68" s="1"/>
  <c r="BM495" i="68"/>
  <c r="AQ287" i="68" a="1"/>
  <c r="AQ287" i="68" s="1"/>
  <c r="BM499" i="68"/>
  <c r="AQ291" i="68" a="1"/>
  <c r="AQ291" i="68" s="1"/>
  <c r="BM503" i="68"/>
  <c r="AQ295" i="68" a="1"/>
  <c r="AQ295" i="68" s="1"/>
  <c r="BM507" i="68"/>
  <c r="AQ282" i="68" a="1"/>
  <c r="AQ282" i="68" s="1"/>
  <c r="BM511" i="68"/>
  <c r="AQ302" i="68" a="1"/>
  <c r="AQ302" i="68" s="1"/>
  <c r="BM515" i="68"/>
  <c r="AQ306" i="68" a="1"/>
  <c r="AQ306" i="68" s="1"/>
  <c r="BM519" i="68"/>
  <c r="BF522" i="68"/>
  <c r="AN72" i="68"/>
  <c r="AM318" i="68"/>
  <c r="BE538" i="68"/>
  <c r="AH228" i="68"/>
  <c r="AF234" i="68"/>
  <c r="BF491" i="68"/>
  <c r="AR271" i="68"/>
  <c r="BN495" i="68"/>
  <c r="BJ497" i="68"/>
  <c r="X290" i="68"/>
  <c r="AB292" i="68"/>
  <c r="AF294" i="68"/>
  <c r="AJ296" i="68"/>
  <c r="AN298" i="68"/>
  <c r="BL510" i="68"/>
  <c r="BH512" i="68"/>
  <c r="AD304" i="68"/>
  <c r="Z306" i="68"/>
  <c r="AL308" i="68"/>
  <c r="BG521" i="68"/>
  <c r="BI526" i="68"/>
  <c r="BO531" i="68"/>
  <c r="AI322" i="68"/>
  <c r="BG541" i="68"/>
  <c r="AB232" i="68"/>
  <c r="AH172" i="68"/>
  <c r="BJ522" i="68"/>
  <c r="X285" i="68"/>
  <c r="AB72" i="68"/>
  <c r="AF314" i="68"/>
  <c r="AJ316" i="68"/>
  <c r="AN318" i="68"/>
  <c r="BL535" i="68"/>
  <c r="BH537" i="68"/>
  <c r="AD279" i="68"/>
  <c r="Z281" i="68"/>
  <c r="AL228" i="68"/>
  <c r="AH230" i="68"/>
  <c r="BF548" i="68"/>
  <c r="AR233" i="68"/>
  <c r="BN552" i="68"/>
  <c r="BN554" i="68"/>
  <c r="AJ240" i="68"/>
  <c r="Z242" i="68"/>
  <c r="BO564" i="68"/>
  <c r="BJ569" i="68"/>
  <c r="AQ157" i="68" a="1"/>
  <c r="AQ157" i="68" s="1"/>
  <c r="AI311" i="68"/>
  <c r="AM284" i="68"/>
  <c r="AI278" i="68"/>
  <c r="AM313" i="68"/>
  <c r="AI315" i="68"/>
  <c r="AM317" i="68"/>
  <c r="AI319" i="68"/>
  <c r="AM321" i="68"/>
  <c r="AI323" i="68"/>
  <c r="AM279" i="68"/>
  <c r="AI281" i="68"/>
  <c r="AM228" i="68"/>
  <c r="AI230" i="68"/>
  <c r="AM231" i="68"/>
  <c r="AI233" i="68"/>
  <c r="AM235" i="68"/>
  <c r="AL237" i="68"/>
  <c r="BL556" i="68"/>
  <c r="AF208" i="68"/>
  <c r="AA212" i="68"/>
  <c r="BJ577" i="68"/>
  <c r="AR310" i="68"/>
  <c r="BN523" i="68"/>
  <c r="BJ525" i="68"/>
  <c r="X313" i="68"/>
  <c r="AB315" i="68"/>
  <c r="AF317" i="68"/>
  <c r="AJ319" i="68"/>
  <c r="AN321" i="68"/>
  <c r="BL538" i="68"/>
  <c r="BH540" i="68"/>
  <c r="AD227" i="68"/>
  <c r="Z229" i="68"/>
  <c r="AL192" i="68"/>
  <c r="AH232" i="68"/>
  <c r="BF551" i="68"/>
  <c r="AR236" i="68"/>
  <c r="BM555" i="68"/>
  <c r="AE182" i="68"/>
  <c r="AJ210" i="68"/>
  <c r="AL189" i="68"/>
  <c r="AC281" i="68"/>
  <c r="BO543" i="68"/>
  <c r="AC230" i="68"/>
  <c r="BO547" i="68"/>
  <c r="AC233" i="68"/>
  <c r="BO551" i="68"/>
  <c r="X237" i="68"/>
  <c r="X239" i="68"/>
  <c r="BE559" i="68"/>
  <c r="AL211" i="68"/>
  <c r="X195" i="68"/>
  <c r="BI575" i="68"/>
  <c r="AI284" i="68"/>
  <c r="AM278" i="68"/>
  <c r="AI313" i="68"/>
  <c r="AM315" i="68"/>
  <c r="AI317" i="68"/>
  <c r="AM319" i="68"/>
  <c r="AI321" i="68"/>
  <c r="Y324" i="68"/>
  <c r="Y227" i="68"/>
  <c r="Y192" i="68"/>
  <c r="Y234" i="68"/>
  <c r="AM238" i="68"/>
  <c r="AE219" i="68"/>
  <c r="BJ523" i="68"/>
  <c r="BN529" i="68"/>
  <c r="BJ535" i="68"/>
  <c r="AD280" i="68"/>
  <c r="BH546" i="68"/>
  <c r="AD236" i="68"/>
  <c r="BJ559" i="68"/>
  <c r="AR240" i="68"/>
  <c r="BN563" i="68"/>
  <c r="BK569" i="68"/>
  <c r="BE580" i="68"/>
  <c r="BM562" i="68"/>
  <c r="Z213" i="68"/>
  <c r="AI189" i="68"/>
  <c r="AQ119" i="68" a="1"/>
  <c r="AQ119" i="68" s="1"/>
  <c r="BN613" i="68"/>
  <c r="BG562" i="68"/>
  <c r="BN569" i="68"/>
  <c r="BE576" i="68"/>
  <c r="BO591" i="68"/>
  <c r="BN573" i="68"/>
  <c r="W196" i="68"/>
  <c r="BK559" i="68"/>
  <c r="AM210" i="68"/>
  <c r="BI571" i="68"/>
  <c r="Z196" i="68"/>
  <c r="AR241" i="68"/>
  <c r="BL563" i="68"/>
  <c r="BH570" i="68"/>
  <c r="AC196" i="68"/>
  <c r="AH189" i="68"/>
  <c r="AL196" i="68"/>
  <c r="BL596" i="68"/>
  <c r="X214" i="68"/>
  <c r="AN186" i="68"/>
  <c r="Z155" i="68"/>
  <c r="AC212" i="68"/>
  <c r="AC220" i="68"/>
  <c r="W157" i="68"/>
  <c r="AC188" i="68"/>
  <c r="AR217" i="68"/>
  <c r="AM163" i="68"/>
  <c r="AB132" i="68"/>
  <c r="BK594" i="68"/>
  <c r="Z159" i="68"/>
  <c r="AA120" i="68"/>
  <c r="AA158" i="68"/>
  <c r="AN136" i="68"/>
  <c r="BG599" i="68"/>
  <c r="AQ123" i="68" a="1"/>
  <c r="AQ123" i="68" s="1"/>
  <c r="AD120" i="68"/>
  <c r="W664" i="68"/>
  <c r="AA662" i="68"/>
  <c r="AL112" i="68"/>
  <c r="BE619" i="68"/>
  <c r="BJ615" i="68"/>
  <c r="AL85" i="68"/>
  <c r="BK634" i="68"/>
  <c r="BL634" i="68"/>
  <c r="W89" i="68"/>
  <c r="AN666" i="68"/>
  <c r="BF623" i="68"/>
  <c r="BM644" i="68"/>
  <c r="AE95" i="68"/>
  <c r="BM637" i="68"/>
  <c r="BL639" i="68"/>
  <c r="BK638" i="68"/>
  <c r="Y684" i="68"/>
  <c r="BE638" i="68"/>
  <c r="AG682" i="68"/>
  <c r="AN684" i="68"/>
  <c r="BM652" i="68"/>
  <c r="AE683" i="68"/>
  <c r="Y679" i="68"/>
  <c r="X685" i="68"/>
  <c r="BL473" i="68"/>
  <c r="W256" i="68"/>
  <c r="BJ466" i="68"/>
  <c r="BI491" i="68"/>
  <c r="BL486" i="68"/>
  <c r="BO666" i="68"/>
  <c r="BN668" i="68"/>
  <c r="BM666" i="68"/>
  <c r="AG698" i="68"/>
  <c r="Z701" i="68"/>
  <c r="BK674" i="68"/>
  <c r="AC699" i="68"/>
  <c r="AQ701" i="68" a="1"/>
  <c r="AQ701" i="68" s="1"/>
  <c r="AJ709" i="68"/>
  <c r="BN681" i="68"/>
  <c r="AM719" i="68"/>
  <c r="BJ685" i="68"/>
  <c r="AR719" i="68"/>
  <c r="AJ720" i="68"/>
  <c r="BG693" i="68"/>
  <c r="AC226" i="68"/>
  <c r="Z272" i="68"/>
  <c r="AA736" i="68"/>
  <c r="X725" i="68"/>
  <c r="AM757" i="68"/>
  <c r="BE467" i="68"/>
  <c r="Y185" i="68"/>
  <c r="BH399" i="68"/>
  <c r="AH149" i="68"/>
  <c r="BO444" i="68"/>
  <c r="AN222" i="68"/>
  <c r="AA490" i="68"/>
  <c r="BL225" i="68"/>
  <c r="AH641" i="68"/>
  <c r="BE513" i="68"/>
  <c r="AM299" i="68"/>
  <c r="AC296" i="68"/>
  <c r="AA291" i="68"/>
  <c r="AC287" i="68"/>
  <c r="W272" i="68"/>
  <c r="BI490" i="68"/>
  <c r="W267" i="68"/>
  <c r="BI486" i="68"/>
  <c r="W263" i="68"/>
  <c r="BI482" i="68"/>
  <c r="AM322" i="68"/>
  <c r="AH309" i="68"/>
  <c r="AL303" i="68"/>
  <c r="AL299" i="68"/>
  <c r="AR296" i="68"/>
  <c r="AN291" i="68"/>
  <c r="AB287" i="68"/>
  <c r="BH493" i="68"/>
  <c r="AF268" i="68"/>
  <c r="AB266" i="68"/>
  <c r="X264" i="68"/>
  <c r="BJ483" i="68"/>
  <c r="AE232" i="68"/>
  <c r="AE314" i="68"/>
  <c r="AD307" i="68"/>
  <c r="AK303" i="68"/>
  <c r="BE509" i="68"/>
  <c r="AM296" i="68"/>
  <c r="AC292" i="68"/>
  <c r="AA287" i="68"/>
  <c r="AC271" i="68"/>
  <c r="W268" i="68"/>
  <c r="BI487" i="68"/>
  <c r="W264" i="68"/>
  <c r="BI483" i="68"/>
  <c r="W277" i="68"/>
  <c r="BE530" i="68"/>
  <c r="AC307" i="68"/>
  <c r="AN302" i="68"/>
  <c r="AB282" i="68"/>
  <c r="BH505" i="68"/>
  <c r="Z292" i="68"/>
  <c r="X287" i="68"/>
  <c r="BN492" i="68"/>
  <c r="AD268" i="68"/>
  <c r="BH487" i="68"/>
  <c r="BL485" i="68"/>
  <c r="AN261" i="68"/>
  <c r="AJ276" i="68"/>
  <c r="AF274" i="68"/>
  <c r="BM538" i="68"/>
  <c r="BJ520" i="68"/>
  <c r="AA305" i="68"/>
  <c r="AH301" i="68"/>
  <c r="AG297" i="68"/>
  <c r="AM293" i="68"/>
  <c r="AQ289" i="68" a="1"/>
  <c r="AQ289" i="68" s="1"/>
  <c r="AE273" i="68"/>
  <c r="AR269" i="68"/>
  <c r="AI267" i="68"/>
  <c r="AM265" i="68"/>
  <c r="AI263" i="68"/>
  <c r="AM261" i="68"/>
  <c r="AI276" i="68"/>
  <c r="BE552" i="68"/>
  <c r="AD315" i="68"/>
  <c r="BK513" i="68"/>
  <c r="AK282" i="68"/>
  <c r="AL294" i="68"/>
  <c r="Z290" i="68"/>
  <c r="AI287" i="68"/>
  <c r="BJ492" i="68"/>
  <c r="AA268" i="68"/>
  <c r="AE266" i="68"/>
  <c r="AA264" i="68"/>
  <c r="AE262" i="68"/>
  <c r="AA277" i="68"/>
  <c r="AM307" i="68"/>
  <c r="AI309" i="68"/>
  <c r="X283" i="68"/>
  <c r="Y313" i="68"/>
  <c r="BK533" i="68"/>
  <c r="AA324" i="68"/>
  <c r="BI546" i="68"/>
  <c r="BF555" i="68"/>
  <c r="BM576" i="68"/>
  <c r="AN272" i="68"/>
  <c r="BL496" i="68"/>
  <c r="BH498" i="68"/>
  <c r="AD291" i="68"/>
  <c r="Z293" i="68"/>
  <c r="AL295" i="68"/>
  <c r="AH297" i="68"/>
  <c r="BF509" i="68"/>
  <c r="AR300" i="68"/>
  <c r="BN513" i="68"/>
  <c r="BJ515" i="68"/>
  <c r="X307" i="68"/>
  <c r="AB309" i="68"/>
  <c r="Y283" i="68"/>
  <c r="Z313" i="68"/>
  <c r="AC319" i="68"/>
  <c r="BH539" i="68"/>
  <c r="BN546" i="68"/>
  <c r="BI555" i="68"/>
  <c r="BI595" i="68"/>
  <c r="W271" i="68"/>
  <c r="BI494" i="68"/>
  <c r="W287" i="68"/>
  <c r="BI498" i="68"/>
  <c r="W291" i="68"/>
  <c r="BI502" i="68"/>
  <c r="W295" i="68"/>
  <c r="BI506" i="68"/>
  <c r="W282" i="68"/>
  <c r="BI510" i="68"/>
  <c r="W302" i="68"/>
  <c r="BI514" i="68"/>
  <c r="W306" i="68"/>
  <c r="BI518" i="68"/>
  <c r="AA310" i="68"/>
  <c r="AI72" i="68"/>
  <c r="AR317" i="68"/>
  <c r="AA322" i="68"/>
  <c r="AB229" i="68"/>
  <c r="AJ236" i="68"/>
  <c r="Z303" i="68"/>
  <c r="AL305" i="68"/>
  <c r="AH307" i="68"/>
  <c r="BF520" i="68"/>
  <c r="AC278" i="68"/>
  <c r="BH531" i="68"/>
  <c r="AB322" i="68"/>
  <c r="AC228" i="68"/>
  <c r="AA234" i="68"/>
  <c r="AH182" i="68"/>
  <c r="W270" i="68"/>
  <c r="BI493" i="68"/>
  <c r="W286" i="68"/>
  <c r="BI497" i="68"/>
  <c r="W290" i="68"/>
  <c r="BI501" i="68"/>
  <c r="W294" i="68"/>
  <c r="BI505" i="68"/>
  <c r="W298" i="68"/>
  <c r="BI509" i="68"/>
  <c r="W301" i="68"/>
  <c r="BI513" i="68"/>
  <c r="W305" i="68"/>
  <c r="BI517" i="68"/>
  <c r="W309" i="68"/>
  <c r="AF283" i="68"/>
  <c r="AH313" i="68"/>
  <c r="AK319" i="68"/>
  <c r="AM324" i="68"/>
  <c r="AJ229" i="68"/>
  <c r="AR235" i="68"/>
  <c r="BN491" i="68"/>
  <c r="BJ493" i="68"/>
  <c r="X286" i="68"/>
  <c r="AB288" i="68"/>
  <c r="AF290" i="68"/>
  <c r="AJ292" i="68"/>
  <c r="AN294" i="68"/>
  <c r="BL506" i="68"/>
  <c r="BH508" i="68"/>
  <c r="AD300" i="68"/>
  <c r="Z302" i="68"/>
  <c r="AL304" i="68"/>
  <c r="AH306" i="68"/>
  <c r="BF519" i="68"/>
  <c r="AK311" i="68"/>
  <c r="W72" i="68"/>
  <c r="AC317" i="68"/>
  <c r="BO537" i="68"/>
  <c r="Y281" i="68"/>
  <c r="BO549" i="68"/>
  <c r="W188" i="68"/>
  <c r="AB283" i="68"/>
  <c r="AF285" i="68"/>
  <c r="AJ72" i="68"/>
  <c r="AN314" i="68"/>
  <c r="BL531" i="68"/>
  <c r="BH533" i="68"/>
  <c r="AD321" i="68"/>
  <c r="Z323" i="68"/>
  <c r="AL279" i="68"/>
  <c r="AH281" i="68"/>
  <c r="BF544" i="68"/>
  <c r="AR230" i="68"/>
  <c r="BN548" i="68"/>
  <c r="BJ550" i="68"/>
  <c r="X236" i="68"/>
  <c r="X238" i="68"/>
  <c r="BK557" i="68"/>
  <c r="AR242" i="68"/>
  <c r="AD210" i="68"/>
  <c r="AD215" i="68"/>
  <c r="AI159" i="68"/>
  <c r="BK522" i="68"/>
  <c r="BG524" i="68"/>
  <c r="BK526" i="68"/>
  <c r="BG528" i="68"/>
  <c r="BK530" i="68"/>
  <c r="BG532" i="68"/>
  <c r="BK534" i="68"/>
  <c r="BG536" i="68"/>
  <c r="BK538" i="68"/>
  <c r="BG540" i="68"/>
  <c r="BK542" i="68"/>
  <c r="BG544" i="68"/>
  <c r="BK546" i="68"/>
  <c r="BG548" i="68"/>
  <c r="BK550" i="68"/>
  <c r="BG552" i="68"/>
  <c r="BF554" i="68"/>
  <c r="Y240" i="68"/>
  <c r="BK562" i="68"/>
  <c r="BK567" i="68"/>
  <c r="AD189" i="68"/>
  <c r="BJ521" i="68"/>
  <c r="X284" i="68"/>
  <c r="AB278" i="68"/>
  <c r="AF313" i="68"/>
  <c r="AJ315" i="68"/>
  <c r="AN317" i="68"/>
  <c r="BL534" i="68"/>
  <c r="BH536" i="68"/>
  <c r="AD324" i="68"/>
  <c r="Z280" i="68"/>
  <c r="AL227" i="68"/>
  <c r="AH229" i="68"/>
  <c r="BF547" i="68"/>
  <c r="AR232" i="68"/>
  <c r="BN551" i="68"/>
  <c r="BJ553" i="68"/>
  <c r="W239" i="68"/>
  <c r="AE242" i="68"/>
  <c r="AJ211" i="68"/>
  <c r="AD194" i="68"/>
  <c r="AK281" i="68"/>
  <c r="Y228" i="68"/>
  <c r="AK230" i="68"/>
  <c r="Y231" i="68"/>
  <c r="AK233" i="68"/>
  <c r="Y235" i="68"/>
  <c r="AF237" i="68"/>
  <c r="AH239" i="68"/>
  <c r="AG242" i="68"/>
  <c r="AI212" i="68"/>
  <c r="Z209" i="68"/>
  <c r="AK183" i="68"/>
  <c r="BK524" i="68"/>
  <c r="BG526" i="68"/>
  <c r="BK528" i="68"/>
  <c r="BG530" i="68"/>
  <c r="BK532" i="68"/>
  <c r="BG534" i="68"/>
  <c r="BK536" i="68"/>
  <c r="AQ324" i="68" a="1"/>
  <c r="AQ324" i="68" s="1"/>
  <c r="AQ227" i="68" a="1"/>
  <c r="AQ227" i="68" s="1"/>
  <c r="AQ192" i="68" a="1"/>
  <c r="AQ192" i="68" s="1"/>
  <c r="AQ234" i="68" a="1"/>
  <c r="AQ234" i="68" s="1"/>
  <c r="Z239" i="68"/>
  <c r="BN575" i="68"/>
  <c r="AL285" i="68"/>
  <c r="AF315" i="68"/>
  <c r="AB321" i="68"/>
  <c r="AF281" i="68"/>
  <c r="AH192" i="68"/>
  <c r="AL236" i="68"/>
  <c r="BI561" i="68"/>
  <c r="AB241" i="68"/>
  <c r="X209" i="68"/>
  <c r="AR216" i="68"/>
  <c r="AE193" i="68"/>
  <c r="W172" i="68"/>
  <c r="BL569" i="68"/>
  <c r="AC190" i="68"/>
  <c r="AI124" i="68"/>
  <c r="AM241" i="68"/>
  <c r="Y172" i="68"/>
  <c r="X215" i="68"/>
  <c r="AI190" i="68"/>
  <c r="AF164" i="68"/>
  <c r="X219" i="68"/>
  <c r="BF594" i="68"/>
  <c r="AK242" i="68"/>
  <c r="BG565" i="68"/>
  <c r="Y219" i="68"/>
  <c r="AH157" i="68"/>
  <c r="BJ558" i="68"/>
  <c r="X210" i="68"/>
  <c r="AN216" i="68"/>
  <c r="BE585" i="68"/>
  <c r="BL580" i="68"/>
  <c r="BN585" i="68"/>
  <c r="AD129" i="68"/>
  <c r="BJ570" i="68"/>
  <c r="AJ189" i="68"/>
  <c r="AJ159" i="68"/>
  <c r="BG568" i="68"/>
  <c r="BG576" i="68"/>
  <c r="AQ162" i="68" a="1"/>
  <c r="AQ162" i="68" s="1"/>
  <c r="BO579" i="68"/>
  <c r="BN574" i="68"/>
  <c r="X131" i="68"/>
  <c r="Z134" i="68"/>
  <c r="BI596" i="68"/>
  <c r="AL161" i="68"/>
  <c r="AA124" i="68"/>
  <c r="AE160" i="68"/>
  <c r="W121" i="68"/>
  <c r="BE601" i="68"/>
  <c r="BG613" i="68"/>
  <c r="AB137" i="68"/>
  <c r="X672" i="68"/>
  <c r="AR88" i="68"/>
  <c r="AJ83" i="68"/>
  <c r="AN661" i="68"/>
  <c r="BH617" i="68"/>
  <c r="AL90" i="68"/>
  <c r="BG636" i="68"/>
  <c r="BH636" i="68"/>
  <c r="BI632" i="68"/>
  <c r="BL629" i="68"/>
  <c r="BL625" i="68"/>
  <c r="AJ661" i="68"/>
  <c r="AB98" i="68"/>
  <c r="Z669" i="68"/>
  <c r="BH641" i="68"/>
  <c r="BG640" i="68"/>
  <c r="BJ641" i="68"/>
  <c r="AG98" i="68"/>
  <c r="BG661" i="68"/>
  <c r="BG638" i="68"/>
  <c r="AQ684" i="68" a="1"/>
  <c r="AQ684" i="68" s="1"/>
  <c r="AK685" i="68"/>
  <c r="AK681" i="68"/>
  <c r="AB687" i="68"/>
  <c r="BH475" i="68"/>
  <c r="BI474" i="68"/>
  <c r="X252" i="68"/>
  <c r="AB300" i="68"/>
  <c r="AE274" i="68"/>
  <c r="AH691" i="68"/>
  <c r="AL692" i="68"/>
  <c r="X691" i="68"/>
  <c r="AR696" i="68"/>
  <c r="AK704" i="68"/>
  <c r="BM679" i="68"/>
  <c r="AF702" i="68"/>
  <c r="AC705" i="68"/>
  <c r="AC709" i="68"/>
  <c r="X709" i="68"/>
  <c r="BE687" i="68"/>
  <c r="BN691" i="68"/>
  <c r="BH687" i="68"/>
  <c r="BN689" i="68"/>
  <c r="AA712" i="68"/>
  <c r="W245" i="68"/>
  <c r="X739" i="68"/>
  <c r="AG730" i="68"/>
  <c r="BN725" i="68"/>
  <c r="AE766" i="68"/>
  <c r="BG467" i="68"/>
  <c r="BM413" i="68"/>
  <c r="W141" i="68"/>
  <c r="BO449" i="68"/>
  <c r="BL449" i="68"/>
  <c r="Y511" i="68"/>
  <c r="BM207" i="68"/>
  <c r="AF241" i="68"/>
  <c r="AK323" i="68"/>
  <c r="AM308" i="68"/>
  <c r="AC302" i="68"/>
  <c r="W299" i="68"/>
  <c r="BM505" i="68"/>
  <c r="BK500" i="68"/>
  <c r="AR286" i="68"/>
  <c r="BK493" i="68"/>
  <c r="AQ268" i="68" a="1"/>
  <c r="AQ268" i="68" s="1"/>
  <c r="BM488" i="68"/>
  <c r="AQ264" i="68" a="1"/>
  <c r="AQ264" i="68" s="1"/>
  <c r="BM484" i="68"/>
  <c r="AQ277" i="68" a="1"/>
  <c r="AQ277" i="68" s="1"/>
  <c r="BK535" i="68"/>
  <c r="AF308" i="68"/>
  <c r="AB302" i="68"/>
  <c r="BH509" i="68"/>
  <c r="Z296" i="68"/>
  <c r="X291" i="68"/>
  <c r="BN496" i="68"/>
  <c r="AF271" i="68"/>
  <c r="X268" i="68"/>
  <c r="BJ487" i="68"/>
  <c r="BN485" i="68"/>
  <c r="AR261" i="68"/>
  <c r="BK547" i="68"/>
  <c r="AR313" i="68"/>
  <c r="BL517" i="68"/>
  <c r="AA302" i="68"/>
  <c r="AC282" i="68"/>
  <c r="W296" i="68"/>
  <c r="BM501" i="68"/>
  <c r="BK496" i="68"/>
  <c r="AD270" i="68"/>
  <c r="BM489" i="68"/>
  <c r="AQ265" i="68" a="1"/>
  <c r="AQ265" i="68" s="1"/>
  <c r="BM485" i="68"/>
  <c r="AQ261" i="68" a="1"/>
  <c r="AQ261" i="68" s="1"/>
  <c r="BM481" i="68"/>
  <c r="AQ313" i="68" a="1"/>
  <c r="AQ313" i="68" s="1"/>
  <c r="BK517" i="68"/>
  <c r="X302" i="68"/>
  <c r="BN508" i="68"/>
  <c r="AF295" i="68"/>
  <c r="BL501" i="68"/>
  <c r="BJ496" i="68"/>
  <c r="AR270" i="68"/>
  <c r="BL489" i="68"/>
  <c r="AN265" i="68"/>
  <c r="AJ263" i="68"/>
  <c r="AF261" i="68"/>
  <c r="AB276" i="68"/>
  <c r="X274" i="68"/>
  <c r="BG533" i="68"/>
  <c r="Y309" i="68"/>
  <c r="BO515" i="68"/>
  <c r="AE300" i="68"/>
  <c r="BG506" i="68"/>
  <c r="W293" i="68"/>
  <c r="Y289" i="68"/>
  <c r="BE494" i="68"/>
  <c r="AF269" i="68"/>
  <c r="AA267" i="68"/>
  <c r="AE265" i="68"/>
  <c r="AA263" i="68"/>
  <c r="AE261" i="68"/>
  <c r="AA276" i="68"/>
  <c r="X192" i="68"/>
  <c r="BL529" i="68"/>
  <c r="AI302" i="68"/>
  <c r="BI508" i="68"/>
  <c r="BH503" i="68"/>
  <c r="BL499" i="68"/>
  <c r="AD286" i="68"/>
  <c r="AJ270" i="68"/>
  <c r="BI489" i="68"/>
  <c r="W266" i="68"/>
  <c r="BI485" i="68"/>
  <c r="W262" i="68"/>
  <c r="BI481" i="68"/>
  <c r="BG518" i="68"/>
  <c r="BM520" i="68"/>
  <c r="AN283" i="68"/>
  <c r="AJ314" i="68"/>
  <c r="Y319" i="68"/>
  <c r="BG539" i="68"/>
  <c r="AA192" i="68"/>
  <c r="Y239" i="68"/>
  <c r="AB155" i="68"/>
  <c r="BH494" i="68"/>
  <c r="AD287" i="68"/>
  <c r="Z289" i="68"/>
  <c r="AL291" i="68"/>
  <c r="AH293" i="68"/>
  <c r="BF505" i="68"/>
  <c r="AR297" i="68"/>
  <c r="BN509" i="68"/>
  <c r="BJ511" i="68"/>
  <c r="X303" i="68"/>
  <c r="AB305" i="68"/>
  <c r="AF307" i="68"/>
  <c r="AJ309" i="68"/>
  <c r="AQ283" i="68" a="1"/>
  <c r="AQ283" i="68" s="1"/>
  <c r="AM314" i="68"/>
  <c r="BE534" i="68"/>
  <c r="Y279" i="68"/>
  <c r="AF192" i="68"/>
  <c r="AB239" i="68"/>
  <c r="AA269" i="68"/>
  <c r="AE271" i="68"/>
  <c r="AA273" i="68"/>
  <c r="AE287" i="68"/>
  <c r="AA289" i="68"/>
  <c r="AE291" i="68"/>
  <c r="AA293" i="68"/>
  <c r="AE295" i="68"/>
  <c r="AA297" i="68"/>
  <c r="AE282" i="68"/>
  <c r="AA300" i="68"/>
  <c r="AE302" i="68"/>
  <c r="AA304" i="68"/>
  <c r="AE306" i="68"/>
  <c r="AA308" i="68"/>
  <c r="AD311" i="68"/>
  <c r="BO527" i="68"/>
  <c r="AI318" i="68"/>
  <c r="BG537" i="68"/>
  <c r="BO545" i="68"/>
  <c r="BI554" i="68"/>
  <c r="AH303" i="68"/>
  <c r="BF516" i="68"/>
  <c r="AR307" i="68"/>
  <c r="AB310" i="68"/>
  <c r="BE526" i="68"/>
  <c r="Y317" i="68"/>
  <c r="BK537" i="68"/>
  <c r="BM544" i="68"/>
  <c r="AK235" i="68"/>
  <c r="BJ560" i="68"/>
  <c r="AE270" i="68"/>
  <c r="AA272" i="68"/>
  <c r="AE286" i="68"/>
  <c r="AA288" i="68"/>
  <c r="AE290" i="68"/>
  <c r="AA292" i="68"/>
  <c r="AE294" i="68"/>
  <c r="AA296" i="68"/>
  <c r="AE298" i="68"/>
  <c r="AA299" i="68"/>
  <c r="AE301" i="68"/>
  <c r="AA303" i="68"/>
  <c r="AE305" i="68"/>
  <c r="AA307" i="68"/>
  <c r="AE309" i="68"/>
  <c r="BG523" i="68"/>
  <c r="BJ528" i="68"/>
  <c r="BM534" i="68"/>
  <c r="AG279" i="68"/>
  <c r="AQ230" i="68" a="1"/>
  <c r="AQ230" i="68" s="1"/>
  <c r="AB237" i="68"/>
  <c r="X270" i="68"/>
  <c r="AB272" i="68"/>
  <c r="AF286" i="68"/>
  <c r="AJ288" i="68"/>
  <c r="AN290" i="68"/>
  <c r="BL502" i="68"/>
  <c r="BH504" i="68"/>
  <c r="AD297" i="68"/>
  <c r="Z282" i="68"/>
  <c r="AL300" i="68"/>
  <c r="AH302" i="68"/>
  <c r="BF515" i="68"/>
  <c r="AR306" i="68"/>
  <c r="BN519" i="68"/>
  <c r="BG522" i="68"/>
  <c r="AK313" i="68"/>
  <c r="BE532" i="68"/>
  <c r="AD323" i="68"/>
  <c r="BI542" i="68"/>
  <c r="AG233" i="68"/>
  <c r="AF310" i="68"/>
  <c r="AJ283" i="68"/>
  <c r="AN285" i="68"/>
  <c r="BL527" i="68"/>
  <c r="BH529" i="68"/>
  <c r="AD317" i="68"/>
  <c r="Z319" i="68"/>
  <c r="AL321" i="68"/>
  <c r="AH323" i="68"/>
  <c r="BF540" i="68"/>
  <c r="AR281" i="68"/>
  <c r="BN544" i="68"/>
  <c r="BJ546" i="68"/>
  <c r="X232" i="68"/>
  <c r="AB234" i="68"/>
  <c r="AF236" i="68"/>
  <c r="AG238" i="68"/>
  <c r="X241" i="68"/>
  <c r="AJ243" i="68"/>
  <c r="BK565" i="68"/>
  <c r="AA217" i="68"/>
  <c r="AN161" i="68"/>
  <c r="AC283" i="68"/>
  <c r="BO524" i="68"/>
  <c r="AC72" i="68"/>
  <c r="BO528" i="68"/>
  <c r="AC316" i="68"/>
  <c r="BO532" i="68"/>
  <c r="AC320" i="68"/>
  <c r="BO536" i="68"/>
  <c r="AC324" i="68"/>
  <c r="BO540" i="68"/>
  <c r="AC227" i="68"/>
  <c r="BO544" i="68"/>
  <c r="AC192" i="68"/>
  <c r="BO548" i="68"/>
  <c r="AC234" i="68"/>
  <c r="BO552" i="68"/>
  <c r="BO554" i="68"/>
  <c r="AK240" i="68"/>
  <c r="Z172" i="68"/>
  <c r="AH213" i="68"/>
  <c r="BO581" i="68"/>
  <c r="AB311" i="68"/>
  <c r="AF284" i="68"/>
  <c r="AJ278" i="68"/>
  <c r="AN313" i="68"/>
  <c r="BL530" i="68"/>
  <c r="BH532" i="68"/>
  <c r="AD320" i="68"/>
  <c r="Z322" i="68"/>
  <c r="AL324" i="68"/>
  <c r="AH280" i="68"/>
  <c r="BF543" i="68"/>
  <c r="AR229" i="68"/>
  <c r="BN547" i="68"/>
  <c r="BJ549" i="68"/>
  <c r="X235" i="68"/>
  <c r="W237" i="68"/>
  <c r="AG239" i="68"/>
  <c r="AQ243" i="68" a="1"/>
  <c r="AQ243" i="68" s="1"/>
  <c r="BO566" i="68"/>
  <c r="BI588" i="68"/>
  <c r="BE542" i="68"/>
  <c r="AG228" i="68"/>
  <c r="BE546" i="68"/>
  <c r="AG231" i="68"/>
  <c r="BE550" i="68"/>
  <c r="AG235" i="68"/>
  <c r="AN237" i="68"/>
  <c r="BO556" i="68"/>
  <c r="BG560" i="68"/>
  <c r="AB214" i="68"/>
  <c r="AQ210" i="68" a="1"/>
  <c r="AQ210" i="68" s="1"/>
  <c r="AF190" i="68"/>
  <c r="AC285" i="68"/>
  <c r="BO526" i="68"/>
  <c r="AC314" i="68"/>
  <c r="BO530" i="68"/>
  <c r="AC318" i="68"/>
  <c r="BO534" i="68"/>
  <c r="AC322" i="68"/>
  <c r="AI279" i="68"/>
  <c r="AI228" i="68"/>
  <c r="AI231" i="68"/>
  <c r="AI235" i="68"/>
  <c r="BH558" i="68"/>
  <c r="BI579" i="68"/>
  <c r="BF525" i="68"/>
  <c r="AR316" i="68"/>
  <c r="BL536" i="68"/>
  <c r="AN281" i="68"/>
  <c r="BL548" i="68"/>
  <c r="BN553" i="68"/>
  <c r="X208" i="68"/>
  <c r="BF559" i="68"/>
  <c r="AN209" i="68"/>
  <c r="BN571" i="68"/>
  <c r="BJ585" i="68"/>
  <c r="AM172" i="68"/>
  <c r="AF215" i="68"/>
  <c r="AA194" i="68"/>
  <c r="BN637" i="68"/>
  <c r="BG558" i="68"/>
  <c r="AI209" i="68"/>
  <c r="BE570" i="68"/>
  <c r="BM580" i="68"/>
  <c r="AQ213" i="68" a="1"/>
  <c r="AQ213" i="68" s="1"/>
  <c r="BO574" i="68"/>
  <c r="AJ164" i="68"/>
  <c r="AM243" i="68"/>
  <c r="AM211" i="68"/>
  <c r="AQ219" i="68" a="1"/>
  <c r="AQ219" i="68" s="1"/>
  <c r="BN602" i="68"/>
  <c r="AJ182" i="68"/>
  <c r="AF210" i="68"/>
  <c r="AB219" i="68"/>
  <c r="AM157" i="68"/>
  <c r="AD191" i="68"/>
  <c r="AB157" i="68"/>
  <c r="Z130" i="68"/>
  <c r="AB216" i="68"/>
  <c r="BL579" i="68"/>
  <c r="AG160" i="68"/>
  <c r="BO568" i="68"/>
  <c r="BO576" i="68"/>
  <c r="BO597" i="68"/>
  <c r="AC193" i="68"/>
  <c r="BJ576" i="68"/>
  <c r="BG608" i="68"/>
  <c r="Y136" i="68"/>
  <c r="BO598" i="68"/>
  <c r="AH163" i="68"/>
  <c r="Y130" i="68"/>
  <c r="AA162" i="68"/>
  <c r="BE618" i="68"/>
  <c r="BL603" i="68"/>
  <c r="BE615" i="68"/>
  <c r="Z123" i="68"/>
  <c r="BM609" i="68"/>
  <c r="BO604" i="68"/>
  <c r="AH85" i="68"/>
  <c r="AH92" i="68"/>
  <c r="Y84" i="68"/>
  <c r="BG622" i="68"/>
  <c r="AD97" i="68"/>
  <c r="BM640" i="68"/>
  <c r="W93" i="68"/>
  <c r="BH631" i="68"/>
  <c r="AQ666" i="68" a="1"/>
  <c r="AQ666" i="68" s="1"/>
  <c r="AH663" i="68"/>
  <c r="AL664" i="68"/>
  <c r="Y672" i="68"/>
  <c r="AD670" i="68"/>
  <c r="BK642" i="68"/>
  <c r="X670" i="68"/>
  <c r="BE642" i="68"/>
  <c r="BN642" i="68"/>
  <c r="BK640" i="68"/>
  <c r="BF653" i="68"/>
  <c r="Y687" i="68"/>
  <c r="Y683" i="68"/>
  <c r="AM684" i="68"/>
  <c r="AD260" i="68"/>
  <c r="W201" i="68"/>
  <c r="AB254" i="68"/>
  <c r="BO664" i="68"/>
  <c r="BI532" i="68"/>
  <c r="Y695" i="68"/>
  <c r="AJ695" i="68"/>
  <c r="AR693" i="68"/>
  <c r="BL671" i="68"/>
  <c r="BM676" i="68"/>
  <c r="AL702" i="68"/>
  <c r="AA705" i="68"/>
  <c r="BN677" i="68"/>
  <c r="Y707" i="68"/>
  <c r="AJ302" i="68"/>
  <c r="BG692" i="68"/>
  <c r="AQ717" i="68" a="1"/>
  <c r="AQ717" i="68" s="1"/>
  <c r="BF694" i="68"/>
  <c r="AG712" i="68"/>
  <c r="AD712" i="68"/>
  <c r="Y247" i="68"/>
  <c r="AJ722" i="68"/>
  <c r="AR736" i="68"/>
  <c r="BL701" i="68"/>
  <c r="AR756" i="68"/>
  <c r="AB766" i="68"/>
  <c r="AI187" i="68"/>
  <c r="X115" i="68"/>
  <c r="AM153" i="68"/>
  <c r="X197" i="68"/>
  <c r="BF481" i="68"/>
  <c r="AF489" i="68"/>
  <c r="BE212" i="68"/>
  <c r="AQ309" i="68" a="1"/>
  <c r="AQ309" i="68" s="1"/>
  <c r="BN662" i="68"/>
  <c r="AI240" i="68"/>
  <c r="W318" i="68"/>
  <c r="AL307" i="68"/>
  <c r="AR301" i="68"/>
  <c r="BK509" i="68"/>
  <c r="AK295" i="68"/>
  <c r="AL290" i="68"/>
  <c r="Z286" i="68"/>
  <c r="AI271" i="68"/>
  <c r="AG268" i="68"/>
  <c r="BE488" i="68"/>
  <c r="AG264" i="68"/>
  <c r="BE484" i="68"/>
  <c r="AG277" i="68"/>
  <c r="AI314" i="68"/>
  <c r="AK307" i="68"/>
  <c r="BN512" i="68"/>
  <c r="AF282" i="68"/>
  <c r="BL505" i="68"/>
  <c r="BJ500" i="68"/>
  <c r="AQ286" i="68" a="1"/>
  <c r="AQ286" i="68" s="1"/>
  <c r="AG270" i="68"/>
  <c r="BN489" i="68"/>
  <c r="AR265" i="68"/>
  <c r="BF485" i="68"/>
  <c r="AH261" i="68"/>
  <c r="AE280" i="68"/>
  <c r="Z284" i="68"/>
  <c r="AC306" i="68"/>
  <c r="BK512" i="68"/>
  <c r="AR298" i="68"/>
  <c r="BK505" i="68"/>
  <c r="AK291" i="68"/>
  <c r="AL286" i="68"/>
  <c r="AH269" i="68"/>
  <c r="BE489" i="68"/>
  <c r="AG265" i="68"/>
  <c r="BE485" i="68"/>
  <c r="AG261" i="68"/>
  <c r="AH231" i="68"/>
  <c r="BN526" i="68"/>
  <c r="AB306" i="68"/>
  <c r="BJ512" i="68"/>
  <c r="AQ298" i="68" a="1"/>
  <c r="AQ298" i="68" s="1"/>
  <c r="AA294" i="68"/>
  <c r="AJ291" i="68"/>
  <c r="AI286" i="68"/>
  <c r="AB270" i="68"/>
  <c r="AJ267" i="68"/>
  <c r="AF265" i="68"/>
  <c r="AB263" i="68"/>
  <c r="X261" i="68"/>
  <c r="BJ480" i="68"/>
  <c r="BK580" i="68"/>
  <c r="AM316" i="68"/>
  <c r="BG519" i="68"/>
  <c r="AM304" i="68"/>
  <c r="BE510" i="68"/>
  <c r="AK296" i="68"/>
  <c r="BM502" i="68"/>
  <c r="BO498" i="68"/>
  <c r="AE272" i="68"/>
  <c r="W269" i="68"/>
  <c r="BI488" i="68"/>
  <c r="W265" i="68"/>
  <c r="BI484" i="68"/>
  <c r="W261" i="68"/>
  <c r="BI480" i="68"/>
  <c r="AF227" i="68"/>
  <c r="BE524" i="68"/>
  <c r="AD301" i="68"/>
  <c r="AH298" i="68"/>
  <c r="AG293" i="68"/>
  <c r="AM289" i="68"/>
  <c r="AQ273" i="68" a="1"/>
  <c r="AQ273" i="68" s="1"/>
  <c r="Y270" i="68"/>
  <c r="AQ267" i="68" a="1"/>
  <c r="AQ267" i="68" s="1"/>
  <c r="BM487" i="68"/>
  <c r="AQ263" i="68" a="1"/>
  <c r="AQ263" i="68" s="1"/>
  <c r="BM483" i="68"/>
  <c r="AQ276" i="68" a="1"/>
  <c r="AQ276" i="68" s="1"/>
  <c r="BO518" i="68"/>
  <c r="W310" i="68"/>
  <c r="AG284" i="68"/>
  <c r="AG315" i="68"/>
  <c r="AI320" i="68"/>
  <c r="AR279" i="68"/>
  <c r="AK231" i="68"/>
  <c r="AL241" i="68"/>
  <c r="AD271" i="68"/>
  <c r="Z273" i="68"/>
  <c r="AL287" i="68"/>
  <c r="AH289" i="68"/>
  <c r="BF501" i="68"/>
  <c r="AR293" i="68"/>
  <c r="BN505" i="68"/>
  <c r="BJ507" i="68"/>
  <c r="X299" i="68"/>
  <c r="AB301" i="68"/>
  <c r="AF303" i="68"/>
  <c r="AJ305" i="68"/>
  <c r="AN307" i="68"/>
  <c r="BN520" i="68"/>
  <c r="AH284" i="68"/>
  <c r="AK315" i="68"/>
  <c r="AM320" i="68"/>
  <c r="AJ280" i="68"/>
  <c r="AR231" i="68"/>
  <c r="BI557" i="68"/>
  <c r="AI269" i="68"/>
  <c r="AM271" i="68"/>
  <c r="AI273" i="68"/>
  <c r="AM287" i="68"/>
  <c r="AI289" i="68"/>
  <c r="AM291" i="68"/>
  <c r="AI293" i="68"/>
  <c r="AM295" i="68"/>
  <c r="AI297" i="68"/>
  <c r="AM282" i="68"/>
  <c r="AI300" i="68"/>
  <c r="AM302" i="68"/>
  <c r="AI304" i="68"/>
  <c r="AM306" i="68"/>
  <c r="AI308" i="68"/>
  <c r="AA283" i="68"/>
  <c r="AC313" i="68"/>
  <c r="BO533" i="68"/>
  <c r="AF324" i="68"/>
  <c r="AG230" i="68"/>
  <c r="AC238" i="68"/>
  <c r="AR303" i="68"/>
  <c r="BN516" i="68"/>
  <c r="BJ518" i="68"/>
  <c r="AE311" i="68"/>
  <c r="AM72" i="68"/>
  <c r="AJ318" i="68"/>
  <c r="Y323" i="68"/>
  <c r="AE229" i="68"/>
  <c r="AM236" i="68"/>
  <c r="AA208" i="68"/>
  <c r="AM270" i="68"/>
  <c r="AI272" i="68"/>
  <c r="AM286" i="68"/>
  <c r="AI288" i="68"/>
  <c r="AM290" i="68"/>
  <c r="AI292" i="68"/>
  <c r="AM294" i="68"/>
  <c r="AI296" i="68"/>
  <c r="AM298" i="68"/>
  <c r="AI299" i="68"/>
  <c r="AM301" i="68"/>
  <c r="AI303" i="68"/>
  <c r="AM305" i="68"/>
  <c r="AI307" i="68"/>
  <c r="AM309" i="68"/>
  <c r="AR284" i="68"/>
  <c r="AA314" i="68"/>
  <c r="X320" i="68"/>
  <c r="BI540" i="68"/>
  <c r="BE548" i="68"/>
  <c r="AL238" i="68"/>
  <c r="AF270" i="68"/>
  <c r="AJ272" i="68"/>
  <c r="AN286" i="68"/>
  <c r="BL498" i="68"/>
  <c r="BH500" i="68"/>
  <c r="AD293" i="68"/>
  <c r="Z295" i="68"/>
  <c r="AL297" i="68"/>
  <c r="AH282" i="68"/>
  <c r="BF511" i="68"/>
  <c r="AR302" i="68"/>
  <c r="BN515" i="68"/>
  <c r="BJ517" i="68"/>
  <c r="X309" i="68"/>
  <c r="AG283" i="68"/>
  <c r="BM528" i="68"/>
  <c r="AL319" i="68"/>
  <c r="BF538" i="68"/>
  <c r="AA227" i="68"/>
  <c r="AI234" i="68"/>
  <c r="AN310" i="68"/>
  <c r="BL523" i="68"/>
  <c r="BH525" i="68"/>
  <c r="AD313" i="68"/>
  <c r="Z315" i="68"/>
  <c r="AL317" i="68"/>
  <c r="AH319" i="68"/>
  <c r="BF536" i="68"/>
  <c r="AR323" i="68"/>
  <c r="BN540" i="68"/>
  <c r="BJ542" i="68"/>
  <c r="X229" i="68"/>
  <c r="AB192" i="68"/>
  <c r="AF232" i="68"/>
  <c r="AJ234" i="68"/>
  <c r="AN236" i="68"/>
  <c r="AR238" i="68"/>
  <c r="AN241" i="68"/>
  <c r="BN561" i="68"/>
  <c r="AB211" i="68"/>
  <c r="AH220" i="68"/>
  <c r="Y310" i="68"/>
  <c r="AK283" i="68"/>
  <c r="Y285" i="68"/>
  <c r="AK72" i="68"/>
  <c r="Y314" i="68"/>
  <c r="AK316" i="68"/>
  <c r="Y318" i="68"/>
  <c r="AK320" i="68"/>
  <c r="Y322" i="68"/>
  <c r="AK324" i="68"/>
  <c r="Y280" i="68"/>
  <c r="AK227" i="68"/>
  <c r="Y229" i="68"/>
  <c r="AK192" i="68"/>
  <c r="Y232" i="68"/>
  <c r="AK234" i="68"/>
  <c r="Y236" i="68"/>
  <c r="Y238" i="68"/>
  <c r="BL557" i="68"/>
  <c r="AM209" i="68"/>
  <c r="BM569" i="68"/>
  <c r="BO585" i="68"/>
  <c r="AJ311" i="68"/>
  <c r="AN284" i="68"/>
  <c r="BL526" i="68"/>
  <c r="BH528" i="68"/>
  <c r="AD316" i="68"/>
  <c r="Z318" i="68"/>
  <c r="AL320" i="68"/>
  <c r="AH322" i="68"/>
  <c r="BF539" i="68"/>
  <c r="AR280" i="68"/>
  <c r="BN543" i="68"/>
  <c r="BJ545" i="68"/>
  <c r="X231" i="68"/>
  <c r="AB233" i="68"/>
  <c r="AF235" i="68"/>
  <c r="AE237" i="68"/>
  <c r="BM556" i="68"/>
  <c r="AI208" i="68"/>
  <c r="AF212" i="68"/>
  <c r="BN590" i="68"/>
  <c r="BM542" i="68"/>
  <c r="AQ228" i="68" a="1"/>
  <c r="AQ228" i="68" s="1"/>
  <c r="BM546" i="68"/>
  <c r="AQ231" i="68" a="1"/>
  <c r="AQ231" i="68" s="1"/>
  <c r="BM550" i="68"/>
  <c r="AQ235" i="68" a="1"/>
  <c r="AQ235" i="68" s="1"/>
  <c r="BH554" i="68"/>
  <c r="AB240" i="68"/>
  <c r="AL208" i="68"/>
  <c r="AL218" i="68"/>
  <c r="AQ211" i="68" a="1"/>
  <c r="AQ211" i="68" s="1"/>
  <c r="BO582" i="68"/>
  <c r="AK285" i="68"/>
  <c r="Y72" i="68"/>
  <c r="AK314" i="68"/>
  <c r="Y316" i="68"/>
  <c r="AK318" i="68"/>
  <c r="Y320" i="68"/>
  <c r="AK322" i="68"/>
  <c r="AC280" i="68"/>
  <c r="AC229" i="68"/>
  <c r="AC232" i="68"/>
  <c r="AC236" i="68"/>
  <c r="AK182" i="68"/>
  <c r="AD310" i="68"/>
  <c r="X278" i="68"/>
  <c r="BJ531" i="68"/>
  <c r="X323" i="68"/>
  <c r="Z227" i="68"/>
  <c r="AD232" i="68"/>
  <c r="AN238" i="68"/>
  <c r="AE209" i="68"/>
  <c r="BN559" i="68"/>
  <c r="BL565" i="68"/>
  <c r="AH218" i="68"/>
  <c r="W155" i="68"/>
  <c r="AQ209" i="68" a="1"/>
  <c r="AQ209" i="68" s="1"/>
  <c r="W216" i="68"/>
  <c r="BF583" i="68"/>
  <c r="BK589" i="68"/>
  <c r="Y182" i="68"/>
  <c r="BK564" i="68"/>
  <c r="AI217" i="68"/>
  <c r="BE581" i="68"/>
  <c r="BK568" i="68"/>
  <c r="BO577" i="68"/>
  <c r="BM599" i="68"/>
  <c r="BG561" i="68"/>
  <c r="AF213" i="68"/>
  <c r="AI183" i="68"/>
  <c r="BL610" i="68"/>
  <c r="BN560" i="68"/>
  <c r="BJ565" i="68"/>
  <c r="AG220" i="68"/>
  <c r="AI163" i="68"/>
  <c r="BF581" i="68"/>
  <c r="AN157" i="68"/>
  <c r="AG134" i="68"/>
  <c r="X218" i="68"/>
  <c r="AN191" i="68"/>
  <c r="Y156" i="68"/>
  <c r="BK570" i="68"/>
  <c r="BK578" i="68"/>
  <c r="Z112" i="68"/>
  <c r="BO583" i="68"/>
  <c r="X189" i="68"/>
  <c r="AN159" i="68"/>
  <c r="AE121" i="68"/>
  <c r="BM600" i="68"/>
  <c r="AM164" i="68"/>
  <c r="AE132" i="68"/>
  <c r="AE156" i="68"/>
  <c r="AD159" i="68"/>
  <c r="AD119" i="68"/>
  <c r="BK617" i="68"/>
  <c r="X125" i="68"/>
  <c r="AD124" i="68"/>
  <c r="BM606" i="68"/>
  <c r="AL667" i="68"/>
  <c r="BL605" i="68"/>
  <c r="AJ663" i="68"/>
  <c r="BE624" i="68"/>
  <c r="BF645" i="68"/>
  <c r="AJ678" i="68"/>
  <c r="BI636" i="68"/>
  <c r="AD92" i="68"/>
  <c r="BM629" i="68"/>
  <c r="AF665" i="68"/>
  <c r="AI666" i="68"/>
  <c r="AK674" i="68"/>
  <c r="Z672" i="68"/>
  <c r="BG644" i="68"/>
  <c r="AB672" i="68"/>
  <c r="AG670" i="68"/>
  <c r="BJ644" i="68"/>
  <c r="BG642" i="68"/>
  <c r="AR681" i="68"/>
  <c r="BN652" i="68"/>
  <c r="W685" i="68"/>
  <c r="AI686" i="68"/>
  <c r="BM480" i="68"/>
  <c r="BI478" i="68"/>
  <c r="AF256" i="68"/>
  <c r="BJ663" i="68"/>
  <c r="BI503" i="68"/>
  <c r="BL669" i="68"/>
  <c r="BO669" i="68"/>
  <c r="BN666" i="68"/>
  <c r="AI698" i="68"/>
  <c r="Z700" i="68"/>
  <c r="AG705" i="68"/>
  <c r="BF678" i="68"/>
  <c r="AJ706" i="68"/>
  <c r="AH707" i="68"/>
  <c r="BF508" i="68"/>
  <c r="AA710" i="68"/>
  <c r="BG687" i="68"/>
  <c r="AI716" i="68"/>
  <c r="AB714" i="68"/>
  <c r="AD716" i="68"/>
  <c r="AI249" i="68"/>
  <c r="BJ697" i="68"/>
  <c r="AA732" i="68"/>
  <c r="AR752" i="68"/>
  <c r="AJ289" i="68"/>
  <c r="BO735" i="68"/>
  <c r="AL108" i="68"/>
  <c r="BE425" i="68"/>
  <c r="AG171" i="68"/>
  <c r="BI438" i="68"/>
  <c r="AA247" i="68"/>
  <c r="BJ239" i="68"/>
  <c r="AB544" i="68"/>
  <c r="Y242" i="68"/>
  <c r="BM662" i="68"/>
  <c r="AQ237" i="68" a="1"/>
  <c r="AQ237" i="68" s="1"/>
  <c r="AK278" i="68"/>
  <c r="AJ306" i="68"/>
  <c r="Z301" i="68"/>
  <c r="AI282" i="68"/>
  <c r="BI504" i="68"/>
  <c r="BH499" i="68"/>
  <c r="BL495" i="68"/>
  <c r="BF492" i="68"/>
  <c r="Y268" i="68"/>
  <c r="AK266" i="68"/>
  <c r="Y264" i="68"/>
  <c r="AK262" i="68"/>
  <c r="AJ237" i="68"/>
  <c r="BG527" i="68"/>
  <c r="BM517" i="68"/>
  <c r="AQ301" i="68" a="1"/>
  <c r="AQ301" i="68" s="1"/>
  <c r="AA298" i="68"/>
  <c r="AJ295" i="68"/>
  <c r="AI290" i="68"/>
  <c r="Y286" i="68"/>
  <c r="BG491" i="68"/>
  <c r="BF489" i="68"/>
  <c r="AH265" i="68"/>
  <c r="AL263" i="68"/>
  <c r="Z261" i="68"/>
  <c r="AJ322" i="68"/>
  <c r="W311" i="68"/>
  <c r="BK516" i="68"/>
  <c r="AL301" i="68"/>
  <c r="Z298" i="68"/>
  <c r="AI295" i="68"/>
  <c r="BI500" i="68"/>
  <c r="BH495" i="68"/>
  <c r="Y269" i="68"/>
  <c r="AK267" i="68"/>
  <c r="Y265" i="68"/>
  <c r="AK263" i="68"/>
  <c r="Y261" i="68"/>
  <c r="BH547" i="68"/>
  <c r="BK520" i="68"/>
  <c r="BJ516" i="68"/>
  <c r="AI301" i="68"/>
  <c r="Y298" i="68"/>
  <c r="BO503" i="68"/>
  <c r="BF500" i="68"/>
  <c r="BG495" i="68"/>
  <c r="AG269" i="68"/>
  <c r="AB267" i="68"/>
  <c r="X265" i="68"/>
  <c r="BJ484" i="68"/>
  <c r="BN482" i="68"/>
  <c r="AR275" i="68"/>
  <c r="BL553" i="68"/>
  <c r="AA72" i="68"/>
  <c r="W308" i="68"/>
  <c r="BF514" i="68"/>
  <c r="AE299" i="68"/>
  <c r="BE505" i="68"/>
  <c r="AM292" i="68"/>
  <c r="AC288" i="68"/>
  <c r="AA271" i="68"/>
  <c r="BM490" i="68"/>
  <c r="AQ266" i="68" a="1"/>
  <c r="AQ266" i="68" s="1"/>
  <c r="BM486" i="68"/>
  <c r="AQ262" i="68" a="1"/>
  <c r="AQ262" i="68" s="1"/>
  <c r="BM482" i="68"/>
  <c r="AQ275" i="68" a="1"/>
  <c r="AQ275" i="68" s="1"/>
  <c r="BO541" i="68"/>
  <c r="W283" i="68"/>
  <c r="AQ300" i="68" a="1"/>
  <c r="AQ300" i="68" s="1"/>
  <c r="AE297" i="68"/>
  <c r="BG502" i="68"/>
  <c r="W289" i="68"/>
  <c r="Y273" i="68"/>
  <c r="BJ491" i="68"/>
  <c r="AG267" i="68"/>
  <c r="BE487" i="68"/>
  <c r="AG263" i="68"/>
  <c r="BE483" i="68"/>
  <c r="AG276" i="68"/>
  <c r="Y308" i="68"/>
  <c r="AK310" i="68"/>
  <c r="BI524" i="68"/>
  <c r="BI530" i="68"/>
  <c r="BO535" i="68"/>
  <c r="AI280" i="68"/>
  <c r="AM232" i="68"/>
  <c r="BM559" i="68"/>
  <c r="AL271" i="68"/>
  <c r="AH273" i="68"/>
  <c r="BF497" i="68"/>
  <c r="AR289" i="68"/>
  <c r="BN501" i="68"/>
  <c r="BJ503" i="68"/>
  <c r="X296" i="68"/>
  <c r="AB298" i="68"/>
  <c r="AF299" i="68"/>
  <c r="AJ301" i="68"/>
  <c r="AN303" i="68"/>
  <c r="BL516" i="68"/>
  <c r="BH518" i="68"/>
  <c r="X310" i="68"/>
  <c r="BJ524" i="68"/>
  <c r="BM530" i="68"/>
  <c r="AG321" i="68"/>
  <c r="AQ281" i="68" a="1"/>
  <c r="AQ281" i="68" s="1"/>
  <c r="BH551" i="68"/>
  <c r="Y243" i="68"/>
  <c r="BK491" i="68"/>
  <c r="BG493" i="68"/>
  <c r="BK495" i="68"/>
  <c r="BG497" i="68"/>
  <c r="BK499" i="68"/>
  <c r="BG501" i="68"/>
  <c r="BK503" i="68"/>
  <c r="BG505" i="68"/>
  <c r="BK507" i="68"/>
  <c r="BG509" i="68"/>
  <c r="BK511" i="68"/>
  <c r="BG513" i="68"/>
  <c r="BK515" i="68"/>
  <c r="BG517" i="68"/>
  <c r="BK519" i="68"/>
  <c r="AK284" i="68"/>
  <c r="BE528" i="68"/>
  <c r="AD319" i="68"/>
  <c r="BK539" i="68"/>
  <c r="AI192" i="68"/>
  <c r="BO555" i="68"/>
  <c r="BJ514" i="68"/>
  <c r="X306" i="68"/>
  <c r="AB308" i="68"/>
  <c r="BE522" i="68"/>
  <c r="AG313" i="68"/>
  <c r="AG319" i="68"/>
  <c r="AI324" i="68"/>
  <c r="AL230" i="68"/>
  <c r="Y237" i="68"/>
  <c r="BF565" i="68"/>
  <c r="BG492" i="68"/>
  <c r="BK494" i="68"/>
  <c r="BG496" i="68"/>
  <c r="BK498" i="68"/>
  <c r="BG500" i="68"/>
  <c r="BK502" i="68"/>
  <c r="BG504" i="68"/>
  <c r="BK506" i="68"/>
  <c r="BG508" i="68"/>
  <c r="BK510" i="68"/>
  <c r="BG512" i="68"/>
  <c r="BK514" i="68"/>
  <c r="BG516" i="68"/>
  <c r="BK518" i="68"/>
  <c r="BG520" i="68"/>
  <c r="AI285" i="68"/>
  <c r="BG529" i="68"/>
  <c r="AQ321" i="68" a="1"/>
  <c r="AQ321" i="68" s="1"/>
  <c r="W280" i="68"/>
  <c r="W232" i="68"/>
  <c r="BM558" i="68"/>
  <c r="AN270" i="68"/>
  <c r="BL494" i="68"/>
  <c r="BH496" i="68"/>
  <c r="AD289" i="68"/>
  <c r="Z291" i="68"/>
  <c r="AL293" i="68"/>
  <c r="AH295" i="68"/>
  <c r="BF507" i="68"/>
  <c r="AR282" i="68"/>
  <c r="BN511" i="68"/>
  <c r="BJ513" i="68"/>
  <c r="X305" i="68"/>
  <c r="AB307" i="68"/>
  <c r="AF309" i="68"/>
  <c r="BH523" i="68"/>
  <c r="AB314" i="68"/>
  <c r="BN534" i="68"/>
  <c r="AN324" i="68"/>
  <c r="AK228" i="68"/>
  <c r="AG237" i="68"/>
  <c r="BH521" i="68"/>
  <c r="AD284" i="68"/>
  <c r="Z278" i="68"/>
  <c r="AL313" i="68"/>
  <c r="AH315" i="68"/>
  <c r="BF532" i="68"/>
  <c r="AR319" i="68"/>
  <c r="BN536" i="68"/>
  <c r="BJ538" i="68"/>
  <c r="X280" i="68"/>
  <c r="AB227" i="68"/>
  <c r="AF229" i="68"/>
  <c r="AJ192" i="68"/>
  <c r="AN232" i="68"/>
  <c r="BL551" i="68"/>
  <c r="BH553" i="68"/>
  <c r="BJ555" i="68"/>
  <c r="BN558" i="68"/>
  <c r="AD208" i="68"/>
  <c r="BG566" i="68"/>
  <c r="AJ188" i="68"/>
  <c r="AG310" i="68"/>
  <c r="BE523" i="68"/>
  <c r="AG285" i="68"/>
  <c r="BE527" i="68"/>
  <c r="AG314" i="68"/>
  <c r="BE531" i="68"/>
  <c r="AG318" i="68"/>
  <c r="BE535" i="68"/>
  <c r="AG322" i="68"/>
  <c r="BE539" i="68"/>
  <c r="AG280" i="68"/>
  <c r="BE543" i="68"/>
  <c r="AG229" i="68"/>
  <c r="BE547" i="68"/>
  <c r="AG232" i="68"/>
  <c r="BE551" i="68"/>
  <c r="AG236" i="68"/>
  <c r="AH238" i="68"/>
  <c r="AA241" i="68"/>
  <c r="AG210" i="68"/>
  <c r="AG215" i="68"/>
  <c r="AC130" i="68"/>
  <c r="BL522" i="68"/>
  <c r="BH524" i="68"/>
  <c r="AD72" i="68"/>
  <c r="Z314" i="68"/>
  <c r="AL316" i="68"/>
  <c r="AH318" i="68"/>
  <c r="BF535" i="68"/>
  <c r="AR322" i="68"/>
  <c r="BN539" i="68"/>
  <c r="BJ541" i="68"/>
  <c r="X228" i="68"/>
  <c r="AB230" i="68"/>
  <c r="AF231" i="68"/>
  <c r="AJ233" i="68"/>
  <c r="AN235" i="68"/>
  <c r="AM237" i="68"/>
  <c r="AA240" i="68"/>
  <c r="BN562" i="68"/>
  <c r="AK213" i="68"/>
  <c r="BJ592" i="68"/>
  <c r="W227" i="68"/>
  <c r="BI544" i="68"/>
  <c r="W192" i="68"/>
  <c r="BI548" i="68"/>
  <c r="W234" i="68"/>
  <c r="BI552" i="68"/>
  <c r="AA238" i="68"/>
  <c r="AQ240" i="68" a="1"/>
  <c r="AQ240" i="68" s="1"/>
  <c r="AF172" i="68"/>
  <c r="AB183" i="68"/>
  <c r="AM212" i="68"/>
  <c r="AK195" i="68"/>
  <c r="BE525" i="68"/>
  <c r="AG72" i="68"/>
  <c r="BE529" i="68"/>
  <c r="AG316" i="68"/>
  <c r="BE533" i="68"/>
  <c r="AG320" i="68"/>
  <c r="BE537" i="68"/>
  <c r="AK280" i="68"/>
  <c r="AK229" i="68"/>
  <c r="AK232" i="68"/>
  <c r="AK236" i="68"/>
  <c r="AJ242" i="68"/>
  <c r="AL310" i="68"/>
  <c r="AH72" i="68"/>
  <c r="AJ317" i="68"/>
  <c r="AF323" i="68"/>
  <c r="AJ228" i="68"/>
  <c r="BF549" i="68"/>
  <c r="BH555" i="68"/>
  <c r="BE573" i="68"/>
  <c r="AF242" i="68"/>
  <c r="AF211" i="68"/>
  <c r="BJ575" i="68"/>
  <c r="AD156" i="68"/>
  <c r="BI564" i="68"/>
  <c r="BG573" i="68"/>
  <c r="BM585" i="68"/>
  <c r="AD160" i="68"/>
  <c r="AI242" i="68"/>
  <c r="AK210" i="68"/>
  <c r="BK572" i="68"/>
  <c r="BE584" i="68"/>
  <c r="AI214" i="68"/>
  <c r="AB188" i="68"/>
  <c r="AM240" i="68"/>
  <c r="Y208" i="68"/>
  <c r="AR213" i="68"/>
  <c r="BI578" i="68"/>
  <c r="AB238" i="68"/>
  <c r="X243" i="68"/>
  <c r="AQ212" i="68" a="1"/>
  <c r="AQ212" i="68" s="1"/>
  <c r="AJ183" i="68"/>
  <c r="Z129" i="68"/>
  <c r="BH582" i="68"/>
  <c r="AC158" i="68"/>
  <c r="AQ135" i="68" a="1"/>
  <c r="AQ135" i="68" s="1"/>
  <c r="AF218" i="68"/>
  <c r="BH581" i="68"/>
  <c r="AN164" i="68"/>
  <c r="AC216" i="68"/>
  <c r="AC189" i="68"/>
  <c r="AM136" i="68"/>
  <c r="AC155" i="68"/>
  <c r="AB191" i="68"/>
  <c r="BL591" i="68"/>
  <c r="BK586" i="68"/>
  <c r="AD135" i="68"/>
  <c r="AK129" i="68"/>
  <c r="AC134" i="68"/>
  <c r="AC128" i="68"/>
  <c r="Z161" i="68"/>
  <c r="AC125" i="68"/>
  <c r="BI619" i="68"/>
  <c r="AL110" i="68"/>
  <c r="AB109" i="68"/>
  <c r="AD137" i="68"/>
  <c r="AK123" i="68"/>
  <c r="AR120" i="68"/>
  <c r="Y96" i="68"/>
  <c r="BK626" i="68"/>
  <c r="AB665" i="68"/>
  <c r="AB662" i="68"/>
  <c r="AL99" i="68"/>
  <c r="Z94" i="68"/>
  <c r="AQ89" i="68" a="1"/>
  <c r="AQ89" i="68" s="1"/>
  <c r="AJ667" i="68"/>
  <c r="AM87" i="68"/>
  <c r="Y676" i="68"/>
  <c r="AL674" i="68"/>
  <c r="BK646" i="68"/>
  <c r="AF674" i="68"/>
  <c r="BE646" i="68"/>
  <c r="X673" i="68"/>
  <c r="BK644" i="68"/>
  <c r="BN657" i="68"/>
  <c r="BJ654" i="68"/>
  <c r="BI660" i="68"/>
  <c r="BO662" i="68"/>
  <c r="Z263" i="68"/>
  <c r="AD276" i="68"/>
  <c r="AJ258" i="68"/>
  <c r="AD689" i="68"/>
  <c r="AC693" i="68"/>
  <c r="X693" i="68"/>
  <c r="AE696" i="68"/>
  <c r="AB697" i="68"/>
  <c r="AK703" i="68"/>
  <c r="BL678" i="68"/>
  <c r="X701" i="68"/>
  <c r="AL706" i="68"/>
  <c r="BK681" i="68"/>
  <c r="AQ720" i="68" a="1"/>
  <c r="AQ720" i="68" s="1"/>
  <c r="AN710" i="68"/>
  <c r="BI692" i="68"/>
  <c r="AI720" i="68"/>
  <c r="AC712" i="68"/>
  <c r="AD720" i="68"/>
  <c r="AG252" i="68"/>
  <c r="AL723" i="68"/>
  <c r="AJ728" i="68"/>
  <c r="W748" i="68"/>
  <c r="AG760" i="68"/>
  <c r="AL772" i="68"/>
  <c r="BL405" i="68"/>
  <c r="AH144" i="68"/>
  <c r="AG168" i="68"/>
  <c r="AD174" i="68"/>
  <c r="AR524" i="68"/>
  <c r="AN483" i="68"/>
  <c r="BG242" i="68"/>
  <c r="AD281" i="68"/>
  <c r="BL662" i="68"/>
  <c r="W236" i="68"/>
  <c r="AM285" i="68"/>
  <c r="AQ305" i="68" a="1"/>
  <c r="AQ305" i="68" s="1"/>
  <c r="BL511" i="68"/>
  <c r="AD298" i="68"/>
  <c r="AH294" i="68"/>
  <c r="AG289" i="68"/>
  <c r="AM273" i="68"/>
  <c r="AH270" i="68"/>
  <c r="BO489" i="68"/>
  <c r="AC266" i="68"/>
  <c r="BO485" i="68"/>
  <c r="AC262" i="68"/>
  <c r="AL233" i="68"/>
  <c r="AC284" i="68"/>
  <c r="AI306" i="68"/>
  <c r="Y301" i="68"/>
  <c r="BO507" i="68"/>
  <c r="BF504" i="68"/>
  <c r="BG499" i="68"/>
  <c r="BI495" i="68"/>
  <c r="AJ269" i="68"/>
  <c r="AL267" i="68"/>
  <c r="Z265" i="68"/>
  <c r="AD263" i="68"/>
  <c r="BH482" i="68"/>
  <c r="Z321" i="68"/>
  <c r="AG309" i="68"/>
  <c r="AH305" i="68"/>
  <c r="BH511" i="68"/>
  <c r="BL507" i="68"/>
  <c r="AD294" i="68"/>
  <c r="AH290" i="68"/>
  <c r="AG273" i="68"/>
  <c r="BO490" i="68"/>
  <c r="AC267" i="68"/>
  <c r="BO486" i="68"/>
  <c r="AC263" i="68"/>
  <c r="BO482" i="68"/>
  <c r="AB280" i="68"/>
  <c r="Z309" i="68"/>
  <c r="AG305" i="68"/>
  <c r="BG511" i="68"/>
  <c r="BI507" i="68"/>
  <c r="AN293" i="68"/>
  <c r="AG290" i="68"/>
  <c r="AF273" i="68"/>
  <c r="X269" i="68"/>
  <c r="BJ488" i="68"/>
  <c r="BN486" i="68"/>
  <c r="AR262" i="68"/>
  <c r="BF482" i="68"/>
  <c r="AH275" i="68"/>
  <c r="AC231" i="68"/>
  <c r="BM526" i="68"/>
  <c r="BF518" i="68"/>
  <c r="AD303" i="68"/>
  <c r="AA282" i="68"/>
  <c r="AC295" i="68"/>
  <c r="W292" i="68"/>
  <c r="BM497" i="68"/>
  <c r="BL492" i="68"/>
  <c r="BE490" i="68"/>
  <c r="AG266" i="68"/>
  <c r="BE486" i="68"/>
  <c r="AG262" i="68"/>
  <c r="BE482" i="68"/>
  <c r="AG275" i="68"/>
  <c r="W324" i="68"/>
  <c r="Y305" i="68"/>
  <c r="Y300" i="68"/>
  <c r="BE506" i="68"/>
  <c r="AK292" i="68"/>
  <c r="BM498" i="68"/>
  <c r="BO494" i="68"/>
  <c r="AN269" i="68"/>
  <c r="Y267" i="68"/>
  <c r="AK265" i="68"/>
  <c r="Y263" i="68"/>
  <c r="AK261" i="68"/>
  <c r="Y276" i="68"/>
  <c r="AG308" i="68"/>
  <c r="BM521" i="68"/>
  <c r="W285" i="68"/>
  <c r="W316" i="68"/>
  <c r="AC321" i="68"/>
  <c r="AL281" i="68"/>
  <c r="Z235" i="68"/>
  <c r="AQ242" i="68" a="1"/>
  <c r="AQ242" i="68" s="1"/>
  <c r="BF493" i="68"/>
  <c r="AR273" i="68"/>
  <c r="BN497" i="68"/>
  <c r="BJ499" i="68"/>
  <c r="X292" i="68"/>
  <c r="AB294" i="68"/>
  <c r="AF296" i="68"/>
  <c r="AJ298" i="68"/>
  <c r="AN299" i="68"/>
  <c r="BL512" i="68"/>
  <c r="BH514" i="68"/>
  <c r="AD306" i="68"/>
  <c r="Z308" i="68"/>
  <c r="AM310" i="68"/>
  <c r="AA285" i="68"/>
  <c r="X316" i="68"/>
  <c r="BI536" i="68"/>
  <c r="BE544" i="68"/>
  <c r="AC235" i="68"/>
  <c r="BJ563" i="68"/>
  <c r="AC270" i="68"/>
  <c r="BO493" i="68"/>
  <c r="AC286" i="68"/>
  <c r="BO497" i="68"/>
  <c r="AC290" i="68"/>
  <c r="BO501" i="68"/>
  <c r="AC294" i="68"/>
  <c r="BO505" i="68"/>
  <c r="AC298" i="68"/>
  <c r="BO509" i="68"/>
  <c r="AC301" i="68"/>
  <c r="BO513" i="68"/>
  <c r="AC305" i="68"/>
  <c r="BO517" i="68"/>
  <c r="AC309" i="68"/>
  <c r="BM524" i="68"/>
  <c r="AL315" i="68"/>
  <c r="BF534" i="68"/>
  <c r="Z279" i="68"/>
  <c r="BF550" i="68"/>
  <c r="AI239" i="68"/>
  <c r="AB304" i="68"/>
  <c r="AF306" i="68"/>
  <c r="AJ308" i="68"/>
  <c r="AE283" i="68"/>
  <c r="BI528" i="68"/>
  <c r="BI534" i="68"/>
  <c r="BO539" i="68"/>
  <c r="AN192" i="68"/>
  <c r="BM554" i="68"/>
  <c r="AB193" i="68"/>
  <c r="BO492" i="68"/>
  <c r="AC273" i="68"/>
  <c r="BO496" i="68"/>
  <c r="AC289" i="68"/>
  <c r="BO500" i="68"/>
  <c r="AC293" i="68"/>
  <c r="BO504" i="68"/>
  <c r="AC297" i="68"/>
  <c r="BO508" i="68"/>
  <c r="AC300" i="68"/>
  <c r="BO512" i="68"/>
  <c r="AC304" i="68"/>
  <c r="BO516" i="68"/>
  <c r="AC308" i="68"/>
  <c r="AC310" i="68"/>
  <c r="BO525" i="68"/>
  <c r="AF316" i="68"/>
  <c r="AE322" i="68"/>
  <c r="BF542" i="68"/>
  <c r="BL549" i="68"/>
  <c r="AN182" i="68"/>
  <c r="BH492" i="68"/>
  <c r="AD273" i="68"/>
  <c r="Z287" i="68"/>
  <c r="AL289" i="68"/>
  <c r="AH291" i="68"/>
  <c r="BF503" i="68"/>
  <c r="AR295" i="68"/>
  <c r="BN507" i="68"/>
  <c r="BJ509" i="68"/>
  <c r="X301" i="68"/>
  <c r="AB303" i="68"/>
  <c r="AF305" i="68"/>
  <c r="AJ307" i="68"/>
  <c r="AN309" i="68"/>
  <c r="Y284" i="68"/>
  <c r="BK529" i="68"/>
  <c r="AA320" i="68"/>
  <c r="AH279" i="68"/>
  <c r="AM229" i="68"/>
  <c r="AQ238" i="68" a="1"/>
  <c r="AQ238" i="68" s="1"/>
  <c r="Z311" i="68"/>
  <c r="AL284" i="68"/>
  <c r="AH278" i="68"/>
  <c r="BF528" i="68"/>
  <c r="AR315" i="68"/>
  <c r="BN532" i="68"/>
  <c r="BJ534" i="68"/>
  <c r="X322" i="68"/>
  <c r="AB324" i="68"/>
  <c r="AF280" i="68"/>
  <c r="AJ227" i="68"/>
  <c r="AN229" i="68"/>
  <c r="BL547" i="68"/>
  <c r="BH549" i="68"/>
  <c r="AD235" i="68"/>
  <c r="AC237" i="68"/>
  <c r="AC239" i="68"/>
  <c r="Z182" i="68"/>
  <c r="BH562" i="68"/>
  <c r="Y212" i="68"/>
  <c r="AJ193" i="68"/>
  <c r="AQ310" i="68" a="1"/>
  <c r="AQ310" i="68" s="1"/>
  <c r="BM523" i="68"/>
  <c r="AQ285" i="68" a="1"/>
  <c r="AQ285" i="68" s="1"/>
  <c r="BM527" i="68"/>
  <c r="AQ314" i="68" a="1"/>
  <c r="AQ314" i="68" s="1"/>
  <c r="BM531" i="68"/>
  <c r="AQ318" i="68" a="1"/>
  <c r="AQ318" i="68" s="1"/>
  <c r="BM535" i="68"/>
  <c r="AQ322" i="68" a="1"/>
  <c r="AQ322" i="68" s="1"/>
  <c r="BM539" i="68"/>
  <c r="AQ280" i="68" a="1"/>
  <c r="AQ280" i="68" s="1"/>
  <c r="BM543" i="68"/>
  <c r="AQ229" i="68" a="1"/>
  <c r="AQ229" i="68" s="1"/>
  <c r="BM547" i="68"/>
  <c r="AQ232" i="68" a="1"/>
  <c r="AQ232" i="68" s="1"/>
  <c r="BM551" i="68"/>
  <c r="AQ236" i="68" a="1"/>
  <c r="AQ236" i="68" s="1"/>
  <c r="BK555" i="68"/>
  <c r="AC182" i="68"/>
  <c r="BN565" i="68"/>
  <c r="AF217" i="68"/>
  <c r="BH520" i="68"/>
  <c r="AD283" i="68"/>
  <c r="Z285" i="68"/>
  <c r="AL72" i="68"/>
  <c r="AH314" i="68"/>
  <c r="BF531" i="68"/>
  <c r="AR318" i="68"/>
  <c r="BN535" i="68"/>
  <c r="BJ537" i="68"/>
  <c r="X279" i="68"/>
  <c r="AB281" i="68"/>
  <c r="AF228" i="68"/>
  <c r="AJ230" i="68"/>
  <c r="AN231" i="68"/>
  <c r="BL550" i="68"/>
  <c r="BH552" i="68"/>
  <c r="BG554" i="68"/>
  <c r="AL240" i="68"/>
  <c r="AC172" i="68"/>
  <c r="AN215" i="68"/>
  <c r="AE129" i="68"/>
  <c r="AE227" i="68"/>
  <c r="AA229" i="68"/>
  <c r="AE192" i="68"/>
  <c r="AA232" i="68"/>
  <c r="AE234" i="68"/>
  <c r="AA236" i="68"/>
  <c r="AK238" i="68"/>
  <c r="AD241" i="68"/>
  <c r="BH563" i="68"/>
  <c r="BO578" i="68"/>
  <c r="AE214" i="68"/>
  <c r="AE196" i="68"/>
  <c r="BM525" i="68"/>
  <c r="AQ72" i="68" a="1"/>
  <c r="AQ72" i="68" s="1"/>
  <c r="BM529" i="68"/>
  <c r="AQ316" i="68" a="1"/>
  <c r="AQ316" i="68" s="1"/>
  <c r="BM533" i="68"/>
  <c r="AQ320" i="68" a="1"/>
  <c r="AQ320" i="68" s="1"/>
  <c r="BM537" i="68"/>
  <c r="BM541" i="68"/>
  <c r="BM545" i="68"/>
  <c r="BM549" i="68"/>
  <c r="BM553" i="68"/>
  <c r="BM563" i="68"/>
  <c r="BN521" i="68"/>
  <c r="AR72" i="68"/>
  <c r="BN533" i="68"/>
  <c r="BH538" i="68"/>
  <c r="BL544" i="68"/>
  <c r="BH550" i="68"/>
  <c r="AK239" i="68"/>
  <c r="AJ219" i="68"/>
  <c r="AR243" i="68"/>
  <c r="W212" i="68"/>
  <c r="X183" i="68"/>
  <c r="AE120" i="68"/>
  <c r="AI210" i="68"/>
  <c r="AG219" i="68"/>
  <c r="BG593" i="68"/>
  <c r="AH162" i="68"/>
  <c r="BK560" i="68"/>
  <c r="BF566" i="68"/>
  <c r="AM218" i="68"/>
  <c r="AR196" i="68"/>
  <c r="BF570" i="68"/>
  <c r="AK190" i="68"/>
  <c r="BG557" i="68"/>
  <c r="AI172" i="68"/>
  <c r="Z214" i="68"/>
  <c r="Y189" i="68"/>
  <c r="BF556" i="68"/>
  <c r="AN243" i="68"/>
  <c r="BJ567" i="68"/>
  <c r="AA189" i="68"/>
  <c r="AL186" i="68"/>
  <c r="Z194" i="68"/>
  <c r="AM161" i="68"/>
  <c r="AR211" i="68"/>
  <c r="AB220" i="68"/>
  <c r="BL583" i="68"/>
  <c r="AQ134" i="68" a="1"/>
  <c r="AQ134" i="68" s="1"/>
  <c r="BG572" i="68"/>
  <c r="BO580" i="68"/>
  <c r="BO571" i="68"/>
  <c r="BJ588" i="68"/>
  <c r="AF194" i="68"/>
  <c r="BH593" i="68"/>
  <c r="BG588" i="68"/>
  <c r="BE605" i="68"/>
  <c r="AI131" i="68"/>
  <c r="AB136" i="68"/>
  <c r="AA130" i="68"/>
  <c r="AL163" i="68"/>
  <c r="AM138" i="68"/>
  <c r="AD661" i="68"/>
  <c r="AJ112" i="68"/>
  <c r="Z111" i="68"/>
  <c r="AB123" i="68"/>
  <c r="AI125" i="68"/>
  <c r="AN137" i="68"/>
  <c r="AA110" i="68"/>
  <c r="BG628" i="68"/>
  <c r="AF667" i="68"/>
  <c r="Z664" i="68"/>
  <c r="AM680" i="68"/>
  <c r="BF638" i="68"/>
  <c r="BM633" i="68"/>
  <c r="AN88" i="68"/>
  <c r="AI89" i="68"/>
  <c r="AK678" i="68"/>
  <c r="AH676" i="68"/>
  <c r="BG648" i="68"/>
  <c r="AJ676" i="68"/>
  <c r="AG674" i="68"/>
  <c r="AB675" i="68"/>
  <c r="BG646" i="68"/>
  <c r="AD686" i="68"/>
  <c r="X683" i="68"/>
  <c r="BH652" i="68"/>
  <c r="AF250" i="68"/>
  <c r="AA286" i="68"/>
  <c r="BL487" i="68"/>
  <c r="AN201" i="68"/>
  <c r="AC689" i="68"/>
  <c r="BO665" i="68"/>
  <c r="BJ665" i="68"/>
  <c r="BG670" i="68"/>
  <c r="BE670" i="68"/>
  <c r="BL675" i="68"/>
  <c r="AL701" i="68"/>
  <c r="AR703" i="68"/>
  <c r="BH680" i="68"/>
  <c r="AM708" i="68"/>
  <c r="AM711" i="68"/>
  <c r="AF713" i="68"/>
  <c r="AR711" i="68"/>
  <c r="BE689" i="68"/>
  <c r="AC716" i="68"/>
  <c r="BN688" i="68"/>
  <c r="Y255" i="68"/>
  <c r="BM695" i="68"/>
  <c r="AK726" i="68"/>
  <c r="AJ743" i="68"/>
  <c r="BN453" i="68"/>
  <c r="BK744" i="68"/>
  <c r="AJ147" i="68"/>
  <c r="W140" i="68"/>
  <c r="AD152" i="68"/>
  <c r="AC252" i="68"/>
  <c r="AI483" i="68"/>
  <c r="X472" i="68"/>
  <c r="AE555" i="68"/>
  <c r="AQ993" i="68" a="1"/>
  <c r="AQ993" i="68" s="1"/>
  <c r="BN987" i="68"/>
  <c r="BE855" i="68"/>
  <c r="BJ816" i="68"/>
  <c r="BO850" i="68"/>
  <c r="BG862" i="68"/>
  <c r="BI893" i="68"/>
  <c r="BO870" i="68"/>
  <c r="BG902" i="68"/>
  <c r="BK887" i="68"/>
  <c r="BJ874" i="68"/>
  <c r="BK912" i="68"/>
  <c r="BF873" i="68"/>
  <c r="BH910" i="68"/>
  <c r="BJ888" i="68"/>
  <c r="BI922" i="68"/>
  <c r="BL880" i="68"/>
  <c r="BJ910" i="68"/>
  <c r="BJ870" i="68"/>
  <c r="BL899" i="68"/>
  <c r="BO916" i="68"/>
  <c r="BH871" i="68"/>
  <c r="BF885" i="68"/>
  <c r="BK897" i="68"/>
  <c r="BH912" i="68"/>
  <c r="BM870" i="68"/>
  <c r="BL881" i="68"/>
  <c r="BJ895" i="68"/>
  <c r="BH906" i="68"/>
  <c r="BG915" i="68"/>
  <c r="BG923" i="68"/>
  <c r="BE930" i="68"/>
  <c r="BL928" i="68"/>
  <c r="BF939" i="68"/>
  <c r="BF947" i="68"/>
  <c r="BF955" i="68"/>
  <c r="BH964" i="68"/>
  <c r="BM934" i="68"/>
  <c r="BK941" i="68"/>
  <c r="BK949" i="68"/>
  <c r="BO955" i="68"/>
  <c r="BM962" i="68"/>
  <c r="BM970" i="68"/>
  <c r="BK977" i="68"/>
  <c r="BF934" i="68"/>
  <c r="BH943" i="68"/>
  <c r="BH951" i="68"/>
  <c r="BH959" i="68"/>
  <c r="BL918" i="68"/>
  <c r="BK936" i="68"/>
  <c r="BO942" i="68"/>
  <c r="BO950" i="68"/>
  <c r="BM957" i="68"/>
  <c r="BK964" i="68"/>
  <c r="BK972" i="68"/>
  <c r="BO978" i="68"/>
  <c r="BL932" i="68"/>
  <c r="BN941" i="68"/>
  <c r="BN949" i="68"/>
  <c r="BN957" i="68"/>
  <c r="BH924" i="68"/>
  <c r="BO933" i="68"/>
  <c r="BM940" i="68"/>
  <c r="BE948" i="68"/>
  <c r="BG953" i="68"/>
  <c r="BI958" i="68"/>
  <c r="BE964" i="68"/>
  <c r="BG969" i="68"/>
  <c r="BI974" i="68"/>
  <c r="BE980" i="68"/>
  <c r="BJ925" i="68"/>
  <c r="BN932" i="68"/>
  <c r="BL939" i="68"/>
  <c r="BH945" i="68"/>
  <c r="BF952" i="68"/>
  <c r="BJ958" i="68"/>
  <c r="BN964" i="68"/>
  <c r="BN921" i="68"/>
  <c r="BJ929" i="68"/>
  <c r="BM935" i="68"/>
  <c r="BO940" i="68"/>
  <c r="BK946" i="68"/>
  <c r="BM951" i="68"/>
  <c r="BO956" i="68"/>
  <c r="BK962" i="68"/>
  <c r="BG994" i="68"/>
  <c r="AL984" i="68"/>
  <c r="BM814" i="68"/>
  <c r="BH835" i="68"/>
  <c r="BJ827" i="68"/>
  <c r="BG872" i="68"/>
  <c r="BF853" i="68"/>
  <c r="BK896" i="68"/>
  <c r="BK879" i="68"/>
  <c r="BJ877" i="68"/>
  <c r="BO922" i="68"/>
  <c r="BF886" i="68"/>
  <c r="BM874" i="68"/>
  <c r="BG913" i="68"/>
  <c r="BN874" i="68"/>
  <c r="BN906" i="68"/>
  <c r="BL875" i="68"/>
  <c r="BG903" i="68"/>
  <c r="BJ851" i="68"/>
  <c r="BF877" i="68"/>
  <c r="BL894" i="68"/>
  <c r="BH908" i="68"/>
  <c r="BF869" i="68"/>
  <c r="BJ884" i="68"/>
  <c r="BL897" i="68"/>
  <c r="BM910" i="68"/>
  <c r="BG919" i="68"/>
  <c r="BG927" i="68"/>
  <c r="BN926" i="68"/>
  <c r="BJ937" i="68"/>
  <c r="BN947" i="68"/>
  <c r="BL958" i="68"/>
  <c r="BO928" i="68"/>
  <c r="BM938" i="68"/>
  <c r="BE946" i="68"/>
  <c r="BM954" i="68"/>
  <c r="BE962" i="68"/>
  <c r="BG971" i="68"/>
  <c r="BM978" i="68"/>
  <c r="BF938" i="68"/>
  <c r="BN946" i="68"/>
  <c r="BL957" i="68"/>
  <c r="BF966" i="68"/>
  <c r="BI935" i="68"/>
  <c r="BK944" i="68"/>
  <c r="BK952" i="68"/>
  <c r="BK960" i="68"/>
  <c r="BK968" i="68"/>
  <c r="BK976" i="68"/>
  <c r="BF926" i="68"/>
  <c r="BL940" i="68"/>
  <c r="BH950" i="68"/>
  <c r="BF961" i="68"/>
  <c r="BF927" i="68"/>
  <c r="BO937" i="68"/>
  <c r="BG945" i="68"/>
  <c r="BE952" i="68"/>
  <c r="BO957" i="68"/>
  <c r="BM964" i="68"/>
  <c r="BI970" i="68"/>
  <c r="BM976" i="68"/>
  <c r="BL921" i="68"/>
  <c r="BH930" i="68"/>
  <c r="BH937" i="68"/>
  <c r="BN944" i="68"/>
  <c r="BN952" i="68"/>
  <c r="BF960" i="68"/>
  <c r="BL967" i="68"/>
  <c r="BL925" i="68"/>
  <c r="BI933" i="68"/>
  <c r="BM939" i="68"/>
  <c r="BI945" i="68"/>
  <c r="BG952" i="68"/>
  <c r="BK958" i="68"/>
  <c r="BG964" i="68"/>
  <c r="BI969" i="68"/>
  <c r="BE975" i="68"/>
  <c r="BG980" i="68"/>
  <c r="BL972" i="68"/>
  <c r="BL980" i="68"/>
  <c r="Z62" i="68"/>
  <c r="AC66" i="68"/>
  <c r="Y70" i="68"/>
  <c r="AC44" i="68"/>
  <c r="Y48" i="68"/>
  <c r="AD993" i="68"/>
  <c r="BM816" i="68"/>
  <c r="BK829" i="68"/>
  <c r="BM813" i="68"/>
  <c r="BJ839" i="68"/>
  <c r="BK878" i="68"/>
  <c r="BN862" i="68"/>
  <c r="BH848" i="68"/>
  <c r="BL900" i="68"/>
  <c r="BG891" i="68"/>
  <c r="BG930" i="68"/>
  <c r="BI896" i="68"/>
  <c r="BJ883" i="68"/>
  <c r="BG917" i="68"/>
  <c r="BF884" i="68"/>
  <c r="BJ918" i="68"/>
  <c r="BM880" i="68"/>
  <c r="BE911" i="68"/>
  <c r="BF862" i="68"/>
  <c r="BK881" i="68"/>
  <c r="BN896" i="68"/>
  <c r="BJ913" i="68"/>
  <c r="BE872" i="68"/>
  <c r="BJ887" i="68"/>
  <c r="BJ900" i="68"/>
  <c r="BI912" i="68"/>
  <c r="BI920" i="68"/>
  <c r="BK929" i="68"/>
  <c r="BL930" i="68"/>
  <c r="BH940" i="68"/>
  <c r="BL950" i="68"/>
  <c r="BN959" i="68"/>
  <c r="BM931" i="68"/>
  <c r="BO939" i="68"/>
  <c r="BO947" i="68"/>
  <c r="BI956" i="68"/>
  <c r="BK965" i="68"/>
  <c r="BI972" i="68"/>
  <c r="BL914" i="68"/>
  <c r="BH939" i="68"/>
  <c r="BF950" i="68"/>
  <c r="BN958" i="68"/>
  <c r="BF921" i="68"/>
  <c r="BM937" i="68"/>
  <c r="BG946" i="68"/>
  <c r="BM953" i="68"/>
  <c r="BG962" i="68"/>
  <c r="BM969" i="68"/>
  <c r="BG978" i="68"/>
  <c r="BN933" i="68"/>
  <c r="BJ943" i="68"/>
  <c r="BF953" i="68"/>
  <c r="BH962" i="68"/>
  <c r="BF930" i="68"/>
  <c r="BK939" i="68"/>
  <c r="BK947" i="68"/>
  <c r="BO953" i="68"/>
  <c r="BE960" i="68"/>
  <c r="BO965" i="68"/>
  <c r="BE972" i="68"/>
  <c r="BO977" i="68"/>
  <c r="BJ923" i="68"/>
  <c r="BF932" i="68"/>
  <c r="BF940" i="68"/>
  <c r="BL947" i="68"/>
  <c r="BJ954" i="68"/>
  <c r="BH961" i="68"/>
  <c r="BJ917" i="68"/>
  <c r="BJ927" i="68"/>
  <c r="BE935" i="68"/>
  <c r="BI941" i="68"/>
  <c r="BM947" i="68"/>
  <c r="BI953" i="68"/>
  <c r="BM959" i="68"/>
  <c r="BI965" i="68"/>
  <c r="BE971" i="68"/>
  <c r="BG976" i="68"/>
  <c r="BL964" i="68"/>
  <c r="BL974" i="68"/>
  <c r="AA59" i="68"/>
  <c r="W63" i="68"/>
  <c r="Z67" i="68"/>
  <c r="AD41" i="68"/>
  <c r="Z45" i="68"/>
  <c r="AD49" i="68"/>
  <c r="BG1003" i="68"/>
  <c r="AN994" i="68"/>
  <c r="BG853" i="68"/>
  <c r="BE842" i="68"/>
  <c r="BM829" i="68"/>
  <c r="BL852" i="68"/>
  <c r="BM887" i="68"/>
  <c r="BO874" i="68"/>
  <c r="BH855" i="68"/>
  <c r="BK903" i="68"/>
  <c r="BO897" i="68"/>
  <c r="BJ846" i="68"/>
  <c r="BF902" i="68"/>
  <c r="BL885" i="68"/>
  <c r="BK923" i="68"/>
  <c r="BN885" i="68"/>
  <c r="BH921" i="68"/>
  <c r="BH884" i="68"/>
  <c r="BO912" i="68"/>
  <c r="BJ864" i="68"/>
  <c r="BI884" i="68"/>
  <c r="BI900" i="68"/>
  <c r="BN857" i="68"/>
  <c r="BH874" i="68"/>
  <c r="BE888" i="68"/>
  <c r="BM902" i="68"/>
  <c r="BE914" i="68"/>
  <c r="BE922" i="68"/>
  <c r="BM930" i="68"/>
  <c r="BH932" i="68"/>
  <c r="BJ941" i="68"/>
  <c r="BN951" i="68"/>
  <c r="BH960" i="68"/>
  <c r="BK933" i="68"/>
  <c r="BI940" i="68"/>
  <c r="BE950" i="68"/>
  <c r="BK957" i="68"/>
  <c r="BE966" i="68"/>
  <c r="BK973" i="68"/>
  <c r="BN931" i="68"/>
  <c r="BJ940" i="68"/>
  <c r="BN950" i="68"/>
  <c r="BL961" i="68"/>
  <c r="BF922" i="68"/>
  <c r="BO938" i="68"/>
  <c r="BO946" i="68"/>
  <c r="BO954" i="68"/>
  <c r="BO962" i="68"/>
  <c r="BO970" i="68"/>
  <c r="BI979" i="68"/>
  <c r="BJ935" i="68"/>
  <c r="BL944" i="68"/>
  <c r="BH954" i="68"/>
  <c r="BJ963" i="68"/>
  <c r="BM932" i="68"/>
  <c r="BE940" i="68"/>
  <c r="BM948" i="68"/>
  <c r="BI954" i="68"/>
  <c r="BM960" i="68"/>
  <c r="BI966" i="68"/>
  <c r="BM972" i="68"/>
  <c r="BI978" i="68"/>
  <c r="BJ924" i="68"/>
  <c r="BH933" i="68"/>
  <c r="BN940" i="68"/>
  <c r="BF948" i="68"/>
  <c r="BL955" i="68"/>
  <c r="BJ962" i="68"/>
  <c r="BF919" i="68"/>
  <c r="BJ928" i="68"/>
  <c r="BG936" i="68"/>
  <c r="BK942" i="68"/>
  <c r="BG948" i="68"/>
  <c r="BK954" i="68"/>
  <c r="BG960" i="68"/>
  <c r="BK966" i="68"/>
  <c r="BM971" i="68"/>
  <c r="BO976" i="68"/>
  <c r="BJ967" i="68"/>
  <c r="BL975" i="68"/>
  <c r="AL59" i="68"/>
  <c r="AE63" i="68"/>
  <c r="AI67" i="68"/>
  <c r="AR41" i="68"/>
  <c r="AI45" i="68"/>
  <c r="BK1003" i="68"/>
  <c r="AQ987" i="68" a="1"/>
  <c r="AQ987" i="68" s="1"/>
  <c r="BJ830" i="68"/>
  <c r="BI848" i="68"/>
  <c r="BO834" i="68"/>
  <c r="BJ861" i="68"/>
  <c r="BK894" i="68"/>
  <c r="BK876" i="68"/>
  <c r="BH857" i="68"/>
  <c r="BI906" i="68"/>
  <c r="BJ898" i="68"/>
  <c r="BJ850" i="68"/>
  <c r="BI904" i="68"/>
  <c r="BM898" i="68"/>
  <c r="BG925" i="68"/>
  <c r="BN893" i="68"/>
  <c r="BJ922" i="68"/>
  <c r="BM888" i="68"/>
  <c r="BI913" i="68"/>
  <c r="BE867" i="68"/>
  <c r="BL886" i="68"/>
  <c r="BH903" i="68"/>
  <c r="BE861" i="68"/>
  <c r="BG877" i="68"/>
  <c r="BL889" i="68"/>
  <c r="BE904" i="68"/>
  <c r="BM914" i="68"/>
  <c r="BO923" i="68"/>
  <c r="BG931" i="68"/>
  <c r="BJ933" i="68"/>
  <c r="BL942" i="68"/>
  <c r="BH952" i="68"/>
  <c r="BJ961" i="68"/>
  <c r="BE934" i="68"/>
  <c r="BM942" i="68"/>
  <c r="BM950" i="68"/>
  <c r="BM958" i="68"/>
  <c r="BM966" i="68"/>
  <c r="BM974" i="68"/>
  <c r="BJ932" i="68"/>
  <c r="BF942" i="68"/>
  <c r="BJ952" i="68"/>
  <c r="BN962" i="68"/>
  <c r="BE923" i="68"/>
  <c r="BK940" i="68"/>
  <c r="BI947" i="68"/>
  <c r="BK956" i="68"/>
  <c r="BI963" i="68"/>
  <c r="BE973" i="68"/>
  <c r="BK980" i="68"/>
  <c r="BL936" i="68"/>
  <c r="BF945" i="68"/>
  <c r="BJ955" i="68"/>
  <c r="BH920" i="68"/>
  <c r="BG933" i="68"/>
  <c r="BO941" i="68"/>
  <c r="BG949" i="68"/>
  <c r="BK955" i="68"/>
  <c r="BG961" i="68"/>
  <c r="BK967" i="68"/>
  <c r="BG973" i="68"/>
  <c r="BK979" i="68"/>
  <c r="BK926" i="68"/>
  <c r="Z1005" i="68"/>
  <c r="X987" i="68"/>
  <c r="BE835" i="68"/>
  <c r="BE866" i="68"/>
  <c r="BK856" i="68"/>
  <c r="BF860" i="68"/>
  <c r="BM903" i="68"/>
  <c r="BE889" i="68"/>
  <c r="BJ866" i="68"/>
  <c r="BL862" i="68"/>
  <c r="BI911" i="68"/>
  <c r="BL874" i="68"/>
  <c r="BH914" i="68"/>
  <c r="BO903" i="68"/>
  <c r="BG929" i="68"/>
  <c r="BN898" i="68"/>
  <c r="BF928" i="68"/>
  <c r="BJ897" i="68"/>
  <c r="BM919" i="68"/>
  <c r="BF874" i="68"/>
  <c r="BK889" i="68"/>
  <c r="BK905" i="68"/>
  <c r="BI865" i="68"/>
  <c r="BJ879" i="68"/>
  <c r="BG893" i="68"/>
  <c r="BI908" i="68"/>
  <c r="BE918" i="68"/>
  <c r="BK925" i="68"/>
  <c r="BO924" i="68"/>
  <c r="BF935" i="68"/>
  <c r="BJ945" i="68"/>
  <c r="BL954" i="68"/>
  <c r="BN919" i="68"/>
  <c r="BO935" i="68"/>
  <c r="BI944" i="68"/>
  <c r="BO951" i="68"/>
  <c r="BI960" i="68"/>
  <c r="BO967" i="68"/>
  <c r="BI976" i="68"/>
  <c r="BH935" i="68"/>
  <c r="BL945" i="68"/>
  <c r="BN954" i="68"/>
  <c r="BJ964" i="68"/>
  <c r="BM933" i="68"/>
  <c r="BM941" i="68"/>
  <c r="BM949" i="68"/>
  <c r="BG958" i="68"/>
  <c r="BO966" i="68"/>
  <c r="BG974" i="68"/>
  <c r="BG924" i="68"/>
  <c r="BN937" i="68"/>
  <c r="BL948" i="68"/>
  <c r="BF957" i="68"/>
  <c r="BI925" i="68"/>
  <c r="BK935" i="68"/>
  <c r="BE944" i="68"/>
  <c r="BI950" i="68"/>
  <c r="BM956" i="68"/>
  <c r="BI962" i="68"/>
  <c r="BM968" i="68"/>
  <c r="BK975" i="68"/>
  <c r="BF915" i="68"/>
  <c r="BH928" i="68"/>
  <c r="BF936" i="68"/>
  <c r="BL943" i="68"/>
  <c r="BJ950" i="68"/>
  <c r="BH957" i="68"/>
  <c r="BH965" i="68"/>
  <c r="BM923" i="68"/>
  <c r="BG932" i="68"/>
  <c r="BK938" i="68"/>
  <c r="BG944" i="68"/>
  <c r="BK950" i="68"/>
  <c r="BG956" i="68"/>
  <c r="BE963" i="68"/>
  <c r="BG968" i="68"/>
  <c r="BI973" i="68"/>
  <c r="BE979" i="68"/>
  <c r="BL970" i="68"/>
  <c r="BL978" i="68"/>
  <c r="BH814" i="68"/>
  <c r="BK884" i="68"/>
  <c r="BO881" i="68"/>
  <c r="BN867" i="68"/>
  <c r="BH897" i="68"/>
  <c r="BG908" i="68"/>
  <c r="BF893" i="68"/>
  <c r="BM878" i="68"/>
  <c r="BO911" i="68"/>
  <c r="BN925" i="68"/>
  <c r="BJ953" i="68"/>
  <c r="BG939" i="68"/>
  <c r="BK961" i="68"/>
  <c r="BL933" i="68"/>
  <c r="BF958" i="68"/>
  <c r="BG942" i="68"/>
  <c r="BM965" i="68"/>
  <c r="BE927" i="68"/>
  <c r="BJ959" i="68"/>
  <c r="BK943" i="68"/>
  <c r="BK959" i="68"/>
  <c r="BE976" i="68"/>
  <c r="BJ934" i="68"/>
  <c r="BN948" i="68"/>
  <c r="BL963" i="68"/>
  <c r="BK930" i="68"/>
  <c r="BE943" i="68"/>
  <c r="BE955" i="68"/>
  <c r="BE967" i="68"/>
  <c r="BI977" i="68"/>
  <c r="BL976" i="68"/>
  <c r="AI62" i="68"/>
  <c r="AB69" i="68"/>
  <c r="W46" i="68"/>
  <c r="AE51" i="68"/>
  <c r="AL838" i="68"/>
  <c r="AE842" i="68"/>
  <c r="BN967" i="68"/>
  <c r="BN975" i="68"/>
  <c r="AN59" i="68"/>
  <c r="AF63" i="68"/>
  <c r="AL67" i="68"/>
  <c r="AE41" i="68"/>
  <c r="AL45" i="68"/>
  <c r="AE49" i="68"/>
  <c r="Z53" i="68"/>
  <c r="AD840" i="68"/>
  <c r="Z844" i="68"/>
  <c r="AD848" i="68"/>
  <c r="AC59" i="68"/>
  <c r="Y63" i="68"/>
  <c r="AB67" i="68"/>
  <c r="X41" i="68"/>
  <c r="AB45" i="68"/>
  <c r="X49" i="68"/>
  <c r="AA53" i="68"/>
  <c r="W840" i="68"/>
  <c r="AA844" i="68"/>
  <c r="BK981" i="68"/>
  <c r="AQ62" i="68" a="1"/>
  <c r="AQ62" i="68" s="1"/>
  <c r="AF66" i="68"/>
  <c r="AN70" i="68"/>
  <c r="AF44" i="68"/>
  <c r="AN48" i="68"/>
  <c r="AE52" i="68"/>
  <c r="AL839" i="68"/>
  <c r="AE843" i="68"/>
  <c r="AL847" i="68"/>
  <c r="W59" i="68"/>
  <c r="AA63" i="68"/>
  <c r="AD67" i="68"/>
  <c r="Z41" i="68"/>
  <c r="AD45" i="68"/>
  <c r="Z49" i="68"/>
  <c r="AC53" i="68"/>
  <c r="Y840" i="68"/>
  <c r="AC844" i="68"/>
  <c r="BF969" i="68"/>
  <c r="BF977" i="68"/>
  <c r="AC60" i="68"/>
  <c r="X64" i="68"/>
  <c r="AB68" i="68"/>
  <c r="BF836" i="68"/>
  <c r="BF837" i="68"/>
  <c r="BO890" i="68"/>
  <c r="BG907" i="68"/>
  <c r="BJ875" i="68"/>
  <c r="BF903" i="68"/>
  <c r="BK914" i="68"/>
  <c r="BH895" i="68"/>
  <c r="BE880" i="68"/>
  <c r="BI916" i="68"/>
  <c r="BM927" i="68"/>
  <c r="BH956" i="68"/>
  <c r="BO943" i="68"/>
  <c r="BO963" i="68"/>
  <c r="BL937" i="68"/>
  <c r="BH963" i="68"/>
  <c r="BM945" i="68"/>
  <c r="BI967" i="68"/>
  <c r="BF937" i="68"/>
  <c r="BN961" i="68"/>
  <c r="BM944" i="68"/>
  <c r="BO961" i="68"/>
  <c r="BG977" i="68"/>
  <c r="BL935" i="68"/>
  <c r="BH949" i="68"/>
  <c r="BF964" i="68"/>
  <c r="BH931" i="68"/>
  <c r="BM943" i="68"/>
  <c r="BM955" i="68"/>
  <c r="BM967" i="68"/>
  <c r="BK978" i="68"/>
  <c r="BL977" i="68"/>
  <c r="AA64" i="68"/>
  <c r="AN69" i="68"/>
  <c r="AE46" i="68"/>
  <c r="AB52" i="68"/>
  <c r="X839" i="68"/>
  <c r="AB843" i="68"/>
  <c r="BN968" i="68"/>
  <c r="BN976" i="68"/>
  <c r="BG844" i="68"/>
  <c r="BN850" i="68"/>
  <c r="BE901" i="68"/>
  <c r="BI919" i="68"/>
  <c r="BH902" i="68"/>
  <c r="BN912" i="68"/>
  <c r="BJ847" i="68"/>
  <c r="BN904" i="68"/>
  <c r="BM886" i="68"/>
  <c r="BM918" i="68"/>
  <c r="BL934" i="68"/>
  <c r="BF959" i="68"/>
  <c r="BK945" i="68"/>
  <c r="BG967" i="68"/>
  <c r="BN938" i="68"/>
  <c r="BL965" i="68"/>
  <c r="BK948" i="68"/>
  <c r="BE969" i="68"/>
  <c r="BH938" i="68"/>
  <c r="BK922" i="68"/>
  <c r="BO945" i="68"/>
  <c r="BK963" i="68"/>
  <c r="BM980" i="68"/>
  <c r="BN936" i="68"/>
  <c r="BL951" i="68"/>
  <c r="BJ966" i="68"/>
  <c r="BO932" i="68"/>
  <c r="BO944" i="68"/>
  <c r="BI957" i="68"/>
  <c r="BO968" i="68"/>
  <c r="BM979" i="68"/>
  <c r="BL979" i="68"/>
  <c r="AL64" i="68"/>
  <c r="AG70" i="68"/>
  <c r="AB47" i="68"/>
  <c r="AN52" i="68"/>
  <c r="AF839" i="68"/>
  <c r="AN843" i="68"/>
  <c r="BN969" i="68"/>
  <c r="BN977" i="68"/>
  <c r="AG60" i="68"/>
  <c r="AN64" i="68"/>
  <c r="AF68" i="68"/>
  <c r="AN42" i="68"/>
  <c r="AF46" i="68"/>
  <c r="AA50" i="68"/>
  <c r="W71" i="68"/>
  <c r="AA841" i="68"/>
  <c r="W845" i="68"/>
  <c r="AA849" i="68"/>
  <c r="Z60" i="68"/>
  <c r="AC64" i="68"/>
  <c r="Y68" i="68"/>
  <c r="AC42" i="68"/>
  <c r="Y46" i="68"/>
  <c r="AB50" i="68"/>
  <c r="X71" i="68"/>
  <c r="AB841" i="68"/>
  <c r="X845" i="68"/>
  <c r="AR59" i="68"/>
  <c r="AI63" i="68"/>
  <c r="AQ67" i="68" a="1"/>
  <c r="AQ67" i="68" s="1"/>
  <c r="AG41" i="68"/>
  <c r="AQ45" i="68" a="1"/>
  <c r="AQ45" i="68" s="1"/>
  <c r="AG49" i="68"/>
  <c r="AN53" i="68"/>
  <c r="AF840" i="68"/>
  <c r="AN844" i="68"/>
  <c r="AF848" i="68"/>
  <c r="AB60" i="68"/>
  <c r="W64" i="68"/>
  <c r="AA68" i="68"/>
  <c r="W42" i="68"/>
  <c r="AA46" i="68"/>
  <c r="AD50" i="68"/>
  <c r="Z71" i="68"/>
  <c r="AD841" i="68"/>
  <c r="Z845" i="68"/>
  <c r="BF971" i="68"/>
  <c r="BF979" i="68"/>
  <c r="Z61" i="68"/>
  <c r="AC65" i="68"/>
  <c r="X1000" i="68"/>
  <c r="BI828" i="68"/>
  <c r="BM863" i="68"/>
  <c r="BI861" i="68"/>
  <c r="BM925" i="68"/>
  <c r="BO909" i="68"/>
  <c r="BN924" i="68"/>
  <c r="BJ855" i="68"/>
  <c r="BF906" i="68"/>
  <c r="BH890" i="68"/>
  <c r="BO919" i="68"/>
  <c r="BN935" i="68"/>
  <c r="BF963" i="68"/>
  <c r="BM946" i="68"/>
  <c r="BK969" i="68"/>
  <c r="BJ944" i="68"/>
  <c r="BH967" i="68"/>
  <c r="BI951" i="68"/>
  <c r="BM973" i="68"/>
  <c r="BH942" i="68"/>
  <c r="BH926" i="68"/>
  <c r="BO949" i="68"/>
  <c r="BG965" i="68"/>
  <c r="BL920" i="68"/>
  <c r="BJ938" i="68"/>
  <c r="BH953" i="68"/>
  <c r="BN915" i="68"/>
  <c r="BK934" i="68"/>
  <c r="BE947" i="68"/>
  <c r="BE959" i="68"/>
  <c r="BK970" i="68"/>
  <c r="BO980" i="68"/>
  <c r="BH981" i="68"/>
  <c r="X65" i="68"/>
  <c r="AA42" i="68"/>
  <c r="AN47" i="68"/>
  <c r="Y53" i="68"/>
  <c r="AC840" i="68"/>
  <c r="Y844" i="68"/>
  <c r="BN970" i="68"/>
  <c r="BN978" i="68"/>
  <c r="AD61" i="68"/>
  <c r="Y65" i="68"/>
  <c r="AC69" i="68"/>
  <c r="Y43" i="68"/>
  <c r="AC47" i="68"/>
  <c r="AL50" i="68"/>
  <c r="AE71" i="68"/>
  <c r="AL841" i="68"/>
  <c r="AE845" i="68"/>
  <c r="AL849" i="68"/>
  <c r="AI60" i="68"/>
  <c r="AQ64" i="68" a="1"/>
  <c r="AQ64" i="68" s="1"/>
  <c r="AG68" i="68"/>
  <c r="AQ42" i="68" a="1"/>
  <c r="AQ42" i="68" s="1"/>
  <c r="AG46" i="68"/>
  <c r="AN50" i="68"/>
  <c r="AF71" i="68"/>
  <c r="AN841" i="68"/>
  <c r="AF845" i="68"/>
  <c r="AA60" i="68"/>
  <c r="AD64" i="68"/>
  <c r="Z68" i="68"/>
  <c r="AD42" i="68"/>
  <c r="Z46" i="68"/>
  <c r="AC50" i="68"/>
  <c r="Y71" i="68"/>
  <c r="AC841" i="68"/>
  <c r="Y845" i="68"/>
  <c r="AC849" i="68"/>
  <c r="AN60" i="68"/>
  <c r="AE64" i="68"/>
  <c r="AL68" i="68"/>
  <c r="AE42" i="68"/>
  <c r="AL46" i="68"/>
  <c r="AR50" i="68"/>
  <c r="AI71" i="68"/>
  <c r="AR841" i="68"/>
  <c r="AI845" i="68"/>
  <c r="BF972" i="68"/>
  <c r="BF980" i="68"/>
  <c r="AI61" i="68"/>
  <c r="AQ65" i="68" a="1"/>
  <c r="AQ65" i="68" s="1"/>
  <c r="BE989" i="68"/>
  <c r="BM850" i="68"/>
  <c r="BO876" i="68"/>
  <c r="BI867" i="68"/>
  <c r="BL868" i="68"/>
  <c r="BO913" i="68"/>
  <c r="BF864" i="68"/>
  <c r="BN872" i="68"/>
  <c r="BF911" i="68"/>
  <c r="BE896" i="68"/>
  <c r="BI924" i="68"/>
  <c r="BN939" i="68"/>
  <c r="BN927" i="68"/>
  <c r="BG951" i="68"/>
  <c r="BO971" i="68"/>
  <c r="BF946" i="68"/>
  <c r="BK932" i="68"/>
  <c r="BE953" i="68"/>
  <c r="BO974" i="68"/>
  <c r="BH946" i="68"/>
  <c r="BG928" i="68"/>
  <c r="BK951" i="68"/>
  <c r="BE968" i="68"/>
  <c r="BL922" i="68"/>
  <c r="BH941" i="68"/>
  <c r="BF956" i="68"/>
  <c r="BO920" i="68"/>
  <c r="BO936" i="68"/>
  <c r="BO948" i="68"/>
  <c r="BO960" i="68"/>
  <c r="BG972" i="68"/>
  <c r="BL968" i="68"/>
  <c r="X60" i="68"/>
  <c r="AF65" i="68"/>
  <c r="AL42" i="68"/>
  <c r="AG48" i="68"/>
  <c r="AG53" i="68"/>
  <c r="AQ840" i="68" a="1"/>
  <c r="AQ840" i="68" s="1"/>
  <c r="AG844" i="68"/>
  <c r="BN971" i="68"/>
  <c r="BN979" i="68"/>
  <c r="AR61" i="68"/>
  <c r="AG65" i="68"/>
  <c r="AQ69" i="68" a="1"/>
  <c r="AQ69" i="68" s="1"/>
  <c r="AG43" i="68"/>
  <c r="AQ47" i="68" a="1"/>
  <c r="AQ47" i="68" s="1"/>
  <c r="X51" i="68"/>
  <c r="AB838" i="68"/>
  <c r="X842" i="68"/>
  <c r="AB846" i="68"/>
  <c r="X850" i="68"/>
  <c r="W61" i="68"/>
  <c r="Z65" i="68"/>
  <c r="AD69" i="68"/>
  <c r="Z43" i="68"/>
  <c r="AD47" i="68"/>
  <c r="Y51" i="68"/>
  <c r="AC838" i="68"/>
  <c r="Y842" i="68"/>
  <c r="AC846" i="68"/>
  <c r="AL60" i="68"/>
  <c r="AR64" i="68"/>
  <c r="AI68" i="68"/>
  <c r="AR42" i="68"/>
  <c r="AI46" i="68"/>
  <c r="AQ50" i="68" a="1"/>
  <c r="AQ50" i="68" s="1"/>
  <c r="AG71" i="68"/>
  <c r="AQ841" i="68" a="1"/>
  <c r="AQ841" i="68" s="1"/>
  <c r="AG845" i="68"/>
  <c r="AQ849" i="68" a="1"/>
  <c r="AQ849" i="68" s="1"/>
  <c r="Y61" i="68"/>
  <c r="AB65" i="68"/>
  <c r="X69" i="68"/>
  <c r="AB43" i="68"/>
  <c r="X47" i="68"/>
  <c r="AA51" i="68"/>
  <c r="W838" i="68"/>
  <c r="AA842" i="68"/>
  <c r="W846" i="68"/>
  <c r="BF973" i="68"/>
  <c r="BE981" i="68"/>
  <c r="W62" i="68"/>
  <c r="Z66" i="68"/>
  <c r="AN992" i="68"/>
  <c r="BH819" i="68"/>
  <c r="BK902" i="68"/>
  <c r="BF891" i="68"/>
  <c r="BL882" i="68"/>
  <c r="BE928" i="68"/>
  <c r="BJ878" i="68"/>
  <c r="BI876" i="68"/>
  <c r="BJ862" i="68"/>
  <c r="BH898" i="68"/>
  <c r="BE926" i="68"/>
  <c r="BN943" i="68"/>
  <c r="BN929" i="68"/>
  <c r="BK953" i="68"/>
  <c r="BO975" i="68"/>
  <c r="BJ948" i="68"/>
  <c r="BO934" i="68"/>
  <c r="BE957" i="68"/>
  <c r="BM977" i="68"/>
  <c r="BF949" i="68"/>
  <c r="BI934" i="68"/>
  <c r="BM952" i="68"/>
  <c r="BO969" i="68"/>
  <c r="BH927" i="68"/>
  <c r="BJ942" i="68"/>
  <c r="BN956" i="68"/>
  <c r="BN922" i="68"/>
  <c r="BI937" i="68"/>
  <c r="BI949" i="68"/>
  <c r="BI961" i="68"/>
  <c r="BO972" i="68"/>
  <c r="BL969" i="68"/>
  <c r="AF60" i="68"/>
  <c r="AQ66" i="68" a="1"/>
  <c r="AQ66" i="68" s="1"/>
  <c r="X43" i="68"/>
  <c r="Z50" i="68"/>
  <c r="AD71" i="68"/>
  <c r="Z841" i="68"/>
  <c r="AD845" i="68"/>
  <c r="BN972" i="68"/>
  <c r="BN980" i="68"/>
  <c r="AA62" i="68"/>
  <c r="BH987" i="68"/>
  <c r="BF842" i="68"/>
  <c r="BK906" i="68"/>
  <c r="BJ916" i="68"/>
  <c r="BN887" i="68"/>
  <c r="BN869" i="68"/>
  <c r="BM896" i="68"/>
  <c r="BH879" i="68"/>
  <c r="BG868" i="68"/>
  <c r="BL905" i="68"/>
  <c r="BI928" i="68"/>
  <c r="BL946" i="68"/>
  <c r="BG935" i="68"/>
  <c r="BG955" i="68"/>
  <c r="BE978" i="68"/>
  <c r="BL953" i="68"/>
  <c r="BE937" i="68"/>
  <c r="BO958" i="68"/>
  <c r="BH922" i="68"/>
  <c r="BJ951" i="68"/>
  <c r="BM936" i="68"/>
  <c r="BE956" i="68"/>
  <c r="BK971" i="68"/>
  <c r="BI929" i="68"/>
  <c r="BF944" i="68"/>
  <c r="BL959" i="68"/>
  <c r="BL924" i="68"/>
  <c r="BE939" i="68"/>
  <c r="BE951" i="68"/>
  <c r="BM963" i="68"/>
  <c r="BK974" i="68"/>
  <c r="BL971" i="68"/>
  <c r="AC61" i="68"/>
  <c r="W68" i="68"/>
  <c r="AF43" i="68"/>
  <c r="AI50" i="68"/>
  <c r="AR71" i="68"/>
  <c r="AI841" i="68"/>
  <c r="AR845" i="68"/>
  <c r="BN973" i="68"/>
  <c r="BI981" i="68"/>
  <c r="AL62" i="68"/>
  <c r="AR66" i="68"/>
  <c r="AI70" i="68"/>
  <c r="AR44" i="68"/>
  <c r="AI48" i="68"/>
  <c r="AC52" i="68"/>
  <c r="Y839" i="68"/>
  <c r="AC843" i="68"/>
  <c r="Y847" i="68"/>
  <c r="BH966" i="68"/>
  <c r="AB62" i="68"/>
  <c r="W66" i="68"/>
  <c r="AA70" i="68"/>
  <c r="W44" i="68"/>
  <c r="AA48" i="68"/>
  <c r="AD52" i="68"/>
  <c r="Z839" i="68"/>
  <c r="AD843" i="68"/>
  <c r="Z847" i="68"/>
  <c r="AF61" i="68"/>
  <c r="AL65" i="68"/>
  <c r="AE69" i="68"/>
  <c r="AL43" i="68"/>
  <c r="AE47" i="68"/>
  <c r="AI51" i="68"/>
  <c r="AR838" i="68"/>
  <c r="AI842" i="68"/>
  <c r="AR846" i="68"/>
  <c r="BF965" i="68"/>
  <c r="AD62" i="68"/>
  <c r="Y66" i="68"/>
  <c r="AC70" i="68"/>
  <c r="Y44" i="68"/>
  <c r="AC48" i="68"/>
  <c r="X52" i="68"/>
  <c r="AB839" i="68"/>
  <c r="X843" i="68"/>
  <c r="BJ965" i="68"/>
  <c r="BF975" i="68"/>
  <c r="X59" i="68"/>
  <c r="AB63" i="68"/>
  <c r="W67" i="68"/>
  <c r="AA41" i="68"/>
  <c r="W45" i="68"/>
  <c r="BF913" i="68"/>
  <c r="BK937" i="68"/>
  <c r="BI938" i="68"/>
  <c r="BO952" i="68"/>
  <c r="AA838" i="68"/>
  <c r="AD66" i="68"/>
  <c r="X46" i="68"/>
  <c r="AG839" i="68"/>
  <c r="AF850" i="68"/>
  <c r="AN67" i="68"/>
  <c r="AL48" i="68"/>
  <c r="AG842" i="68"/>
  <c r="Z63" i="68"/>
  <c r="X44" i="68"/>
  <c r="AD838" i="68"/>
  <c r="X848" i="68"/>
  <c r="AG66" i="68"/>
  <c r="AF47" i="68"/>
  <c r="AG840" i="68"/>
  <c r="BF976" i="68"/>
  <c r="AI66" i="68"/>
  <c r="X42" i="68"/>
  <c r="AN46" i="68"/>
  <c r="AE50" i="68"/>
  <c r="AL71" i="68"/>
  <c r="AE841" i="68"/>
  <c r="AL845" i="68"/>
  <c r="AE849" i="68"/>
  <c r="BH974" i="68"/>
  <c r="BN981" i="68"/>
  <c r="AF62" i="68"/>
  <c r="AL66" i="68"/>
  <c r="AE70" i="68"/>
  <c r="AL44" i="68"/>
  <c r="AE48" i="68"/>
  <c r="AI52" i="68"/>
  <c r="AR839" i="68"/>
  <c r="AI843" i="68"/>
  <c r="BJ969" i="68"/>
  <c r="BJ977" i="68"/>
  <c r="W60" i="68"/>
  <c r="Z64" i="68"/>
  <c r="AD68" i="68"/>
  <c r="Z42" i="68"/>
  <c r="AD46" i="68"/>
  <c r="Y50" i="68"/>
  <c r="AC71" i="68"/>
  <c r="Y841" i="68"/>
  <c r="AC845" i="68"/>
  <c r="Y849" i="68"/>
  <c r="BI878" i="68"/>
  <c r="BO959" i="68"/>
  <c r="BG957" i="68"/>
  <c r="BO964" i="68"/>
  <c r="W842" i="68"/>
  <c r="AA67" i="68"/>
  <c r="Z48" i="68"/>
  <c r="AR840" i="68"/>
  <c r="BJ981" i="68"/>
  <c r="AR69" i="68"/>
  <c r="AF49" i="68"/>
  <c r="AR843" i="68"/>
  <c r="AA65" i="68"/>
  <c r="AC45" i="68"/>
  <c r="AA839" i="68"/>
  <c r="Z850" i="68"/>
  <c r="AR67" i="68"/>
  <c r="AQ48" i="68" a="1"/>
  <c r="AQ48" i="68" s="1"/>
  <c r="AL842" i="68"/>
  <c r="BF978" i="68"/>
  <c r="AE67" i="68"/>
  <c r="AF42" i="68"/>
  <c r="Y47" i="68"/>
  <c r="AB51" i="68"/>
  <c r="X838" i="68"/>
  <c r="AB842" i="68"/>
  <c r="X846" i="68"/>
  <c r="BN965" i="68"/>
  <c r="BH975" i="68"/>
  <c r="Y59" i="68"/>
  <c r="AC63" i="68"/>
  <c r="X67" i="68"/>
  <c r="AB41" i="68"/>
  <c r="X45" i="68"/>
  <c r="AB49" i="68"/>
  <c r="W53" i="68"/>
  <c r="AA840" i="68"/>
  <c r="W844" i="68"/>
  <c r="BJ970" i="68"/>
  <c r="BJ978" i="68"/>
  <c r="AE60" i="68"/>
  <c r="AI64" i="68"/>
  <c r="AR68" i="68"/>
  <c r="AI42" i="68"/>
  <c r="AR46" i="68"/>
  <c r="AG50" i="68"/>
  <c r="AQ71" i="68" a="1"/>
  <c r="AQ71" i="68" s="1"/>
  <c r="AG841" i="68"/>
  <c r="AQ845" i="68" a="1"/>
  <c r="AQ845" i="68" s="1"/>
  <c r="AG849" i="68"/>
  <c r="AE850" i="68"/>
  <c r="AB855" i="68"/>
  <c r="X859" i="68"/>
  <c r="AB863" i="68"/>
  <c r="X867" i="68"/>
  <c r="AB871" i="68"/>
  <c r="X875" i="68"/>
  <c r="AB879" i="68"/>
  <c r="X883" i="68"/>
  <c r="AB887" i="68"/>
  <c r="X891" i="68"/>
  <c r="AB895" i="68"/>
  <c r="X899" i="68"/>
  <c r="AB903" i="68"/>
  <c r="X907" i="68"/>
  <c r="AB911" i="68"/>
  <c r="X915" i="68"/>
  <c r="AB919" i="68"/>
  <c r="BJ902" i="68"/>
  <c r="BO979" i="68"/>
  <c r="BO973" i="68"/>
  <c r="BM975" i="68"/>
  <c r="AA846" i="68"/>
  <c r="X68" i="68"/>
  <c r="W49" i="68"/>
  <c r="AF842" i="68"/>
  <c r="AQ59" i="68" a="1"/>
  <c r="AQ59" i="68" s="1"/>
  <c r="AL70" i="68"/>
  <c r="AG51" i="68"/>
  <c r="AL844" i="68"/>
  <c r="X66" i="68"/>
  <c r="W47" i="68"/>
  <c r="X840" i="68"/>
  <c r="BL981" i="68"/>
  <c r="AF69" i="68"/>
  <c r="AI49" i="68"/>
  <c r="AF843" i="68"/>
  <c r="BM981" i="68"/>
  <c r="AN68" i="68"/>
  <c r="AC43" i="68"/>
  <c r="AG47" i="68"/>
  <c r="AN51" i="68"/>
  <c r="AF838" i="68"/>
  <c r="AN842" i="68"/>
  <c r="AF846" i="68"/>
  <c r="BH968" i="68"/>
  <c r="BH976" i="68"/>
  <c r="AG59" i="68"/>
  <c r="AQ63" i="68" a="1"/>
  <c r="AQ63" i="68" s="1"/>
  <c r="AF67" i="68"/>
  <c r="AN41" i="68"/>
  <c r="AF45" i="68"/>
  <c r="AN49" i="68"/>
  <c r="AE53" i="68"/>
  <c r="AL840" i="68"/>
  <c r="AE844" i="68"/>
  <c r="BJ971" i="68"/>
  <c r="BJ979" i="68"/>
  <c r="AB61" i="68"/>
  <c r="W65" i="68"/>
  <c r="AA69" i="68"/>
  <c r="W43" i="68"/>
  <c r="AA47" i="68"/>
  <c r="AD51" i="68"/>
  <c r="Z838" i="68"/>
  <c r="AD842" i="68"/>
  <c r="Z846" i="68"/>
  <c r="AD850" i="68"/>
  <c r="AE851" i="68"/>
  <c r="AN855" i="68"/>
  <c r="AF859" i="68"/>
  <c r="AN863" i="68"/>
  <c r="AF867" i="68"/>
  <c r="AN871" i="68"/>
  <c r="AF875" i="68"/>
  <c r="AN879" i="68"/>
  <c r="AF883" i="68"/>
  <c r="AN887" i="68"/>
  <c r="AF891" i="68"/>
  <c r="AN895" i="68"/>
  <c r="AF899" i="68"/>
  <c r="AN903" i="68"/>
  <c r="AF907" i="68"/>
  <c r="AN911" i="68"/>
  <c r="AF915" i="68"/>
  <c r="AN919" i="68"/>
  <c r="AF923" i="68"/>
  <c r="AN927" i="68"/>
  <c r="AE931" i="68"/>
  <c r="Z849" i="68"/>
  <c r="X854" i="68"/>
  <c r="AB858" i="68"/>
  <c r="X862" i="68"/>
  <c r="AB866" i="68"/>
  <c r="X870" i="68"/>
  <c r="AG848" i="68"/>
  <c r="AN853" i="68"/>
  <c r="AF857" i="68"/>
  <c r="AN861" i="68"/>
  <c r="AF865" i="68"/>
  <c r="AN869" i="68"/>
  <c r="AF873" i="68"/>
  <c r="AN877" i="68"/>
  <c r="AF881" i="68"/>
  <c r="BJ982" i="68"/>
  <c r="BH887" i="68"/>
  <c r="BJ956" i="68"/>
  <c r="BF931" i="68"/>
  <c r="BL973" i="68"/>
  <c r="BN974" i="68"/>
  <c r="Z70" i="68"/>
  <c r="AR49" i="68"/>
  <c r="AQ843" i="68" a="1"/>
  <c r="AQ843" i="68" s="1"/>
  <c r="AE61" i="68"/>
  <c r="AF41" i="68"/>
  <c r="AR52" i="68"/>
  <c r="AQ846" i="68" a="1"/>
  <c r="AQ846" i="68" s="1"/>
  <c r="AC67" i="68"/>
  <c r="AB48" i="68"/>
  <c r="Z842" i="68"/>
  <c r="AE59" i="68"/>
  <c r="AQ70" i="68" a="1"/>
  <c r="AQ70" i="68" s="1"/>
  <c r="AL51" i="68"/>
  <c r="AQ844" i="68" a="1"/>
  <c r="AQ844" i="68" s="1"/>
  <c r="AF59" i="68"/>
  <c r="Y69" i="68"/>
  <c r="AQ43" i="68" a="1"/>
  <c r="AQ43" i="68" s="1"/>
  <c r="AD48" i="68"/>
  <c r="Y52" i="68"/>
  <c r="AC839" i="68"/>
  <c r="Y843" i="68"/>
  <c r="AC847" i="68"/>
  <c r="BH969" i="68"/>
  <c r="BH977" i="68"/>
  <c r="AD60" i="68"/>
  <c r="Y64" i="68"/>
  <c r="AC68" i="68"/>
  <c r="Y42" i="68"/>
  <c r="AC46" i="68"/>
  <c r="X50" i="68"/>
  <c r="AB71" i="68"/>
  <c r="X841" i="68"/>
  <c r="AB845" i="68"/>
  <c r="BJ972" i="68"/>
  <c r="BJ980" i="68"/>
  <c r="AN61" i="68"/>
  <c r="AE65" i="68"/>
  <c r="AL69" i="68"/>
  <c r="AE43" i="68"/>
  <c r="AL47" i="68"/>
  <c r="AR51" i="68"/>
  <c r="AI838" i="68"/>
  <c r="AR842" i="68"/>
  <c r="AI846" i="68"/>
  <c r="AR850" i="68"/>
  <c r="AC852" i="68"/>
  <c r="Y856" i="68"/>
  <c r="AC860" i="68"/>
  <c r="Y864" i="68"/>
  <c r="AC868" i="68"/>
  <c r="Y872" i="68"/>
  <c r="AC876" i="68"/>
  <c r="Y880" i="68"/>
  <c r="AC884" i="68"/>
  <c r="Y888" i="68"/>
  <c r="AC892" i="68"/>
  <c r="Y896" i="68"/>
  <c r="AC900" i="68"/>
  <c r="Y904" i="68"/>
  <c r="AC908" i="68"/>
  <c r="Y912" i="68"/>
  <c r="AC916" i="68"/>
  <c r="BJ871" i="68"/>
  <c r="BE941" i="68"/>
  <c r="BJ946" i="68"/>
  <c r="AQ61" i="68" a="1"/>
  <c r="AQ61" i="68" s="1"/>
  <c r="AB59" i="68"/>
  <c r="W41" i="68"/>
  <c r="AF51" i="68"/>
  <c r="AI844" i="68"/>
  <c r="AN62" i="68"/>
  <c r="AI43" i="68"/>
  <c r="AL53" i="68"/>
  <c r="BL966" i="68"/>
  <c r="W69" i="68"/>
  <c r="Y49" i="68"/>
  <c r="W843" i="68"/>
  <c r="AG61" i="68"/>
  <c r="AI41" i="68"/>
  <c r="AF52" i="68"/>
  <c r="AE846" i="68"/>
  <c r="AQ60" i="68" a="1"/>
  <c r="AQ60" i="68" s="1"/>
  <c r="AG69" i="68"/>
  <c r="Z44" i="68"/>
  <c r="AR48" i="68"/>
  <c r="AG52" i="68"/>
  <c r="AQ839" i="68" a="1"/>
  <c r="AQ839" i="68" s="1"/>
  <c r="AG843" i="68"/>
  <c r="AQ847" i="68" a="1"/>
  <c r="AQ847" i="68" s="1"/>
  <c r="BH970" i="68"/>
  <c r="BH978" i="68"/>
  <c r="AR60" i="68"/>
  <c r="AG64" i="68"/>
  <c r="AQ68" i="68" a="1"/>
  <c r="AQ68" i="68" s="1"/>
  <c r="AG42" i="68"/>
  <c r="AQ46" i="68" a="1"/>
  <c r="AQ46" i="68" s="1"/>
  <c r="AF50" i="68"/>
  <c r="AN71" i="68"/>
  <c r="AF841" i="68"/>
  <c r="AN845" i="68"/>
  <c r="BJ973" i="68"/>
  <c r="BG981" i="68"/>
  <c r="Y62" i="68"/>
  <c r="AB66" i="68"/>
  <c r="X70" i="68"/>
  <c r="AB44" i="68"/>
  <c r="X48" i="68"/>
  <c r="AA52" i="68"/>
  <c r="W839" i="68"/>
  <c r="AA843" i="68"/>
  <c r="W847" i="68"/>
  <c r="AA851" i="68"/>
  <c r="AQ852" i="68" a="1"/>
  <c r="AQ852" i="68" s="1"/>
  <c r="AG856" i="68"/>
  <c r="AQ860" i="68" a="1"/>
  <c r="AQ860" i="68" s="1"/>
  <c r="AG864" i="68"/>
  <c r="AQ868" i="68" a="1"/>
  <c r="AQ868" i="68" s="1"/>
  <c r="AG872" i="68"/>
  <c r="AQ876" i="68" a="1"/>
  <c r="AQ876" i="68" s="1"/>
  <c r="AG880" i="68"/>
  <c r="AQ884" i="68" a="1"/>
  <c r="AQ884" i="68" s="1"/>
  <c r="AG888" i="68"/>
  <c r="AQ892" i="68" a="1"/>
  <c r="AQ892" i="68" s="1"/>
  <c r="AG896" i="68"/>
  <c r="AQ900" i="68" a="1"/>
  <c r="AQ900" i="68" s="1"/>
  <c r="AG904" i="68"/>
  <c r="AQ908" i="68" a="1"/>
  <c r="AQ908" i="68" s="1"/>
  <c r="AG912" i="68"/>
  <c r="AQ916" i="68" a="1"/>
  <c r="AQ916" i="68" s="1"/>
  <c r="AG920" i="68"/>
  <c r="AQ924" i="68" a="1"/>
  <c r="AQ924" i="68" s="1"/>
  <c r="AG928" i="68"/>
  <c r="AA932" i="68"/>
  <c r="W851" i="68"/>
  <c r="AC855" i="68"/>
  <c r="Y859" i="68"/>
  <c r="AC863" i="68"/>
  <c r="Y867" i="68"/>
  <c r="AC871" i="68"/>
  <c r="AI850" i="68"/>
  <c r="AG854" i="68"/>
  <c r="AQ858" i="68" a="1"/>
  <c r="AQ858" i="68" s="1"/>
  <c r="AG862" i="68"/>
  <c r="AQ866" i="68" a="1"/>
  <c r="AQ866" i="68" s="1"/>
  <c r="AG870" i="68"/>
  <c r="AQ874" i="68" a="1"/>
  <c r="AQ874" i="68" s="1"/>
  <c r="AG878" i="68"/>
  <c r="BE841" i="68"/>
  <c r="BK909" i="68"/>
  <c r="BM961" i="68"/>
  <c r="BN960" i="68"/>
  <c r="AE68" i="68"/>
  <c r="Y60" i="68"/>
  <c r="AB42" i="68"/>
  <c r="AQ52" i="68" a="1"/>
  <c r="AQ52" i="68" s="1"/>
  <c r="AN846" i="68"/>
  <c r="AG63" i="68"/>
  <c r="AE44" i="68"/>
  <c r="AQ838" i="68" a="1"/>
  <c r="AQ838" i="68" s="1"/>
  <c r="AD59" i="68"/>
  <c r="AB70" i="68"/>
  <c r="Z51" i="68"/>
  <c r="AB844" i="68"/>
  <c r="AR62" i="68"/>
  <c r="AN43" i="68"/>
  <c r="AQ53" i="68" a="1"/>
  <c r="AQ53" i="68" s="1"/>
  <c r="BF968" i="68"/>
  <c r="AE62" i="68"/>
  <c r="AD70" i="68"/>
  <c r="AI44" i="68"/>
  <c r="AA49" i="68"/>
  <c r="AD53" i="68"/>
  <c r="Z840" i="68"/>
  <c r="AD844" i="68"/>
  <c r="Z848" i="68"/>
  <c r="BH971" i="68"/>
  <c r="BH979" i="68"/>
  <c r="AA61" i="68"/>
  <c r="AD65" i="68"/>
  <c r="Z69" i="68"/>
  <c r="AD43" i="68"/>
  <c r="Z47" i="68"/>
  <c r="AC51" i="68"/>
  <c r="Y838" i="68"/>
  <c r="AC842" i="68"/>
  <c r="Y846" i="68"/>
  <c r="BJ974" i="68"/>
  <c r="BO981" i="68"/>
  <c r="AG62" i="68"/>
  <c r="AN66" i="68"/>
  <c r="AF70" i="68"/>
  <c r="AN44" i="68"/>
  <c r="AF48" i="68"/>
  <c r="AL52" i="68"/>
  <c r="AE839" i="68"/>
  <c r="AL843" i="68"/>
  <c r="AE847" i="68"/>
  <c r="BK860" i="68"/>
  <c r="BJ919" i="68"/>
  <c r="BF925" i="68"/>
  <c r="BL926" i="68"/>
  <c r="AQ44" i="68" a="1"/>
  <c r="AQ44" i="68" s="1"/>
  <c r="X63" i="68"/>
  <c r="AD44" i="68"/>
  <c r="AI53" i="68"/>
  <c r="AG847" i="68"/>
  <c r="AI65" i="68"/>
  <c r="AN45" i="68"/>
  <c r="AI839" i="68"/>
  <c r="X61" i="68"/>
  <c r="Y41" i="68"/>
  <c r="W52" i="68"/>
  <c r="AD846" i="68"/>
  <c r="AL63" i="68"/>
  <c r="AG44" i="68"/>
  <c r="AE838" i="68"/>
  <c r="BF970" i="68"/>
  <c r="AN63" i="68"/>
  <c r="AR70" i="68"/>
  <c r="AE45" i="68"/>
  <c r="AL49" i="68"/>
  <c r="AR53" i="68"/>
  <c r="AI840" i="68"/>
  <c r="AR844" i="68"/>
  <c r="AI848" i="68"/>
  <c r="BH972" i="68"/>
  <c r="BH980" i="68"/>
  <c r="AL61" i="68"/>
  <c r="AR65" i="68"/>
  <c r="AI69" i="68"/>
  <c r="AR43" i="68"/>
  <c r="AI47" i="68"/>
  <c r="AQ51" i="68" a="1"/>
  <c r="AQ51" i="68" s="1"/>
  <c r="AG838" i="68"/>
  <c r="AQ842" i="68" a="1"/>
  <c r="AQ842" i="68" s="1"/>
  <c r="BF967" i="68"/>
  <c r="BJ975" i="68"/>
  <c r="Z59" i="68"/>
  <c r="AD63" i="68"/>
  <c r="Y67" i="68"/>
  <c r="AC41" i="68"/>
  <c r="Y45" i="68"/>
  <c r="W51" i="68"/>
  <c r="AC62" i="68"/>
  <c r="AF64" i="68"/>
  <c r="BH973" i="68"/>
  <c r="AD839" i="68"/>
  <c r="AG45" i="68"/>
  <c r="AF844" i="68"/>
  <c r="AI853" i="68"/>
  <c r="AI861" i="68"/>
  <c r="AI869" i="68"/>
  <c r="AI877" i="68"/>
  <c r="AI885" i="68"/>
  <c r="AI893" i="68"/>
  <c r="AI901" i="68"/>
  <c r="AI909" i="68"/>
  <c r="AI917" i="68"/>
  <c r="X923" i="68"/>
  <c r="AD929" i="68"/>
  <c r="AF933" i="68"/>
  <c r="AL853" i="68"/>
  <c r="AG859" i="68"/>
  <c r="AI864" i="68"/>
  <c r="AL869" i="68"/>
  <c r="X851" i="68"/>
  <c r="AA856" i="68"/>
  <c r="AB861" i="68"/>
  <c r="Z867" i="68"/>
  <c r="AA872" i="68"/>
  <c r="AB877" i="68"/>
  <c r="AL848" i="68"/>
  <c r="AC853" i="68"/>
  <c r="Y857" i="68"/>
  <c r="AC861" i="68"/>
  <c r="Y865" i="68"/>
  <c r="AB847" i="68"/>
  <c r="AG852" i="68"/>
  <c r="AQ856" i="68" a="1"/>
  <c r="AQ856" i="68" s="1"/>
  <c r="AG860" i="68"/>
  <c r="AQ864" i="68" a="1"/>
  <c r="AQ864" i="68" s="1"/>
  <c r="AG868" i="68"/>
  <c r="AQ872" i="68" a="1"/>
  <c r="AQ872" i="68" s="1"/>
  <c r="AG876" i="68"/>
  <c r="W848" i="68"/>
  <c r="W853" i="68"/>
  <c r="AA857" i="68"/>
  <c r="W861" i="68"/>
  <c r="AA865" i="68"/>
  <c r="AB850" i="68"/>
  <c r="AQ854" i="68" a="1"/>
  <c r="AQ854" i="68" s="1"/>
  <c r="AG858" i="68"/>
  <c r="AQ862" i="68" a="1"/>
  <c r="AQ862" i="68" s="1"/>
  <c r="AB64" i="68"/>
  <c r="AA43" i="68"/>
  <c r="AL41" i="68"/>
  <c r="BF981" i="68"/>
  <c r="Z843" i="68"/>
  <c r="AC49" i="68"/>
  <c r="AB848" i="68"/>
  <c r="W854" i="68"/>
  <c r="W862" i="68"/>
  <c r="W870" i="68"/>
  <c r="W878" i="68"/>
  <c r="W886" i="68"/>
  <c r="W894" i="68"/>
  <c r="W902" i="68"/>
  <c r="W910" i="68"/>
  <c r="W918" i="68"/>
  <c r="AC924" i="68"/>
  <c r="AR929" i="68"/>
  <c r="AR847" i="68"/>
  <c r="AF854" i="68"/>
  <c r="AD860" i="68"/>
  <c r="W865" i="68"/>
  <c r="AF870" i="68"/>
  <c r="AG851" i="68"/>
  <c r="AL856" i="68"/>
  <c r="Y862" i="68"/>
  <c r="AI867" i="68"/>
  <c r="AL872" i="68"/>
  <c r="Y878" i="68"/>
  <c r="AD849" i="68"/>
  <c r="AQ853" i="68" a="1"/>
  <c r="AQ853" i="68" s="1"/>
  <c r="AG857" i="68"/>
  <c r="AQ861" i="68" a="1"/>
  <c r="AQ861" i="68" s="1"/>
  <c r="AG865" i="68"/>
  <c r="AQ848" i="68" a="1"/>
  <c r="AQ848" i="68" s="1"/>
  <c r="AD853" i="68"/>
  <c r="Z857" i="68"/>
  <c r="AD861" i="68"/>
  <c r="Z865" i="68"/>
  <c r="AD869" i="68"/>
  <c r="Z873" i="68"/>
  <c r="AD877" i="68"/>
  <c r="AI849" i="68"/>
  <c r="AE853" i="68"/>
  <c r="AL857" i="68"/>
  <c r="AE861" i="68"/>
  <c r="AL865" i="68"/>
  <c r="AC851" i="68"/>
  <c r="Z855" i="68"/>
  <c r="AD859" i="68"/>
  <c r="Z863" i="68"/>
  <c r="AD867" i="68"/>
  <c r="Z871" i="68"/>
  <c r="AC850" i="68"/>
  <c r="AA855" i="68"/>
  <c r="W859" i="68"/>
  <c r="AA863" i="68"/>
  <c r="W867" i="68"/>
  <c r="AA871" i="68"/>
  <c r="W875" i="68"/>
  <c r="AI876" i="68"/>
  <c r="AQ881" i="68" a="1"/>
  <c r="AQ881" i="68" s="1"/>
  <c r="AG885" i="68"/>
  <c r="AQ890" i="68" a="1"/>
  <c r="AQ890" i="68" s="1"/>
  <c r="AG894" i="68"/>
  <c r="AN899" i="68"/>
  <c r="AD904" i="68"/>
  <c r="AI908" i="68"/>
  <c r="AQ913" i="68" a="1"/>
  <c r="AQ913" i="68" s="1"/>
  <c r="AG917" i="68"/>
  <c r="AQ922" i="68" a="1"/>
  <c r="AQ922" i="68" s="1"/>
  <c r="AG874" i="68"/>
  <c r="AR880" i="68"/>
  <c r="Y885" i="68"/>
  <c r="AC890" i="68"/>
  <c r="Y894" i="68"/>
  <c r="AB899" i="68"/>
  <c r="W903" i="68"/>
  <c r="Z908" i="68"/>
  <c r="AE912" i="68"/>
  <c r="Y917" i="68"/>
  <c r="Z868" i="68"/>
  <c r="Y879" i="68"/>
  <c r="AN884" i="68"/>
  <c r="AR874" i="68"/>
  <c r="AA45" i="68"/>
  <c r="AB53" i="68"/>
  <c r="AB46" i="68"/>
  <c r="X62" i="68"/>
  <c r="BJ968" i="68"/>
  <c r="AQ49" i="68" a="1"/>
  <c r="AQ49" i="68" s="1"/>
  <c r="AN848" i="68"/>
  <c r="AE854" i="68"/>
  <c r="AE862" i="68"/>
  <c r="AE870" i="68"/>
  <c r="AE878" i="68"/>
  <c r="AE886" i="68"/>
  <c r="AE894" i="68"/>
  <c r="AE902" i="68"/>
  <c r="AE910" i="68"/>
  <c r="AE918" i="68"/>
  <c r="Z925" i="68"/>
  <c r="AA930" i="68"/>
  <c r="AE848" i="68"/>
  <c r="AQ855" i="68" a="1"/>
  <c r="AQ855" i="68" s="1"/>
  <c r="AR860" i="68"/>
  <c r="AE865" i="68"/>
  <c r="AQ871" i="68" a="1"/>
  <c r="AQ871" i="68" s="1"/>
  <c r="W852" i="68"/>
  <c r="X857" i="68"/>
  <c r="AD863" i="68"/>
  <c r="W868" i="68"/>
  <c r="X873" i="68"/>
  <c r="AD879" i="68"/>
  <c r="W850" i="68"/>
  <c r="Z854" i="68"/>
  <c r="AD858" i="68"/>
  <c r="Z862" i="68"/>
  <c r="AD866" i="68"/>
  <c r="AF849" i="68"/>
  <c r="AR853" i="68"/>
  <c r="AI857" i="68"/>
  <c r="AR861" i="68"/>
  <c r="AI865" i="68"/>
  <c r="AR869" i="68"/>
  <c r="AI873" i="68"/>
  <c r="AR877" i="68"/>
  <c r="AA850" i="68"/>
  <c r="AB854" i="68"/>
  <c r="X858" i="68"/>
  <c r="AB862" i="68"/>
  <c r="X866" i="68"/>
  <c r="AR851" i="68"/>
  <c r="AI855" i="68"/>
  <c r="AR859" i="68"/>
  <c r="AI863" i="68"/>
  <c r="AR867" i="68"/>
  <c r="AN838" i="68"/>
  <c r="AA847" i="68"/>
  <c r="W50" i="68"/>
  <c r="AA66" i="68"/>
  <c r="BJ976" i="68"/>
  <c r="X53" i="68"/>
  <c r="AL851" i="68"/>
  <c r="AD857" i="68"/>
  <c r="AD865" i="68"/>
  <c r="AD873" i="68"/>
  <c r="AD881" i="68"/>
  <c r="AD889" i="68"/>
  <c r="AD897" i="68"/>
  <c r="AD905" i="68"/>
  <c r="AD913" i="68"/>
  <c r="Y920" i="68"/>
  <c r="AI925" i="68"/>
  <c r="AL930" i="68"/>
  <c r="AG850" i="68"/>
  <c r="Z856" i="68"/>
  <c r="AA861" i="68"/>
  <c r="AN866" i="68"/>
  <c r="Z872" i="68"/>
  <c r="AE852" i="68"/>
  <c r="AC858" i="68"/>
  <c r="AR863" i="68"/>
  <c r="AE868" i="68"/>
  <c r="AC874" i="68"/>
  <c r="AR879" i="68"/>
  <c r="AL850" i="68"/>
  <c r="AI854" i="68"/>
  <c r="AR858" i="68"/>
  <c r="AI862" i="68"/>
  <c r="AR866" i="68"/>
  <c r="Y850" i="68"/>
  <c r="AA854" i="68"/>
  <c r="W858" i="68"/>
  <c r="AA862" i="68"/>
  <c r="W866" i="68"/>
  <c r="AA870" i="68"/>
  <c r="W874" i="68"/>
  <c r="AA878" i="68"/>
  <c r="AQ850" i="68" a="1"/>
  <c r="AQ850" i="68" s="1"/>
  <c r="AN854" i="68"/>
  <c r="AF858" i="68"/>
  <c r="AN862" i="68"/>
  <c r="AF866" i="68"/>
  <c r="AA852" i="68"/>
  <c r="W856" i="68"/>
  <c r="AA860" i="68"/>
  <c r="W864" i="68"/>
  <c r="AA868" i="68"/>
  <c r="W872" i="68"/>
  <c r="AB852" i="68"/>
  <c r="X856" i="68"/>
  <c r="AB860" i="68"/>
  <c r="X864" i="68"/>
  <c r="AB868" i="68"/>
  <c r="X872" i="68"/>
  <c r="AC869" i="68"/>
  <c r="AQ877" i="68" a="1"/>
  <c r="AQ877" i="68" s="1"/>
  <c r="AQ882" i="68" a="1"/>
  <c r="AQ882" i="68" s="1"/>
  <c r="AG886" i="68"/>
  <c r="AN891" i="68"/>
  <c r="AD896" i="68"/>
  <c r="AI900" i="68"/>
  <c r="AQ905" i="68" a="1"/>
  <c r="AQ905" i="68" s="1"/>
  <c r="AG909" i="68"/>
  <c r="AQ914" i="68" a="1"/>
  <c r="AQ914" i="68" s="1"/>
  <c r="AG918" i="68"/>
  <c r="AN923" i="68"/>
  <c r="AL876" i="68"/>
  <c r="AC882" i="68"/>
  <c r="Y886" i="68"/>
  <c r="AB891" i="68"/>
  <c r="W895" i="68"/>
  <c r="Z900" i="68"/>
  <c r="AE904" i="68"/>
  <c r="Y909" i="68"/>
  <c r="AC914" i="68"/>
  <c r="Y918" i="68"/>
  <c r="BO864" i="68"/>
  <c r="AR848" i="68"/>
  <c r="AN65" i="68"/>
  <c r="AA71" i="68"/>
  <c r="W70" i="68"/>
  <c r="AI59" i="68"/>
  <c r="AF53" i="68"/>
  <c r="AN847" i="68"/>
  <c r="AR857" i="68"/>
  <c r="AR865" i="68"/>
  <c r="AR873" i="68"/>
  <c r="AR881" i="68"/>
  <c r="AR889" i="68"/>
  <c r="AR897" i="68"/>
  <c r="AR905" i="68"/>
  <c r="AR913" i="68"/>
  <c r="AD921" i="68"/>
  <c r="W926" i="68"/>
  <c r="W931" i="68"/>
  <c r="AF851" i="68"/>
  <c r="AI856" i="68"/>
  <c r="AL861" i="68"/>
  <c r="AG867" i="68"/>
  <c r="AI872" i="68"/>
  <c r="AB853" i="68"/>
  <c r="Z859" i="68"/>
  <c r="AA864" i="68"/>
  <c r="AB869" i="68"/>
  <c r="Z875" i="68"/>
  <c r="AA880" i="68"/>
  <c r="Y851" i="68"/>
  <c r="W855" i="68"/>
  <c r="AA859" i="68"/>
  <c r="W863" i="68"/>
  <c r="AA867" i="68"/>
  <c r="AN850" i="68"/>
  <c r="AL854" i="68"/>
  <c r="AE858" i="68"/>
  <c r="AL862" i="68"/>
  <c r="AE866" i="68"/>
  <c r="AL870" i="68"/>
  <c r="AE874" i="68"/>
  <c r="AL878" i="68"/>
  <c r="AB851" i="68"/>
  <c r="Y855" i="68"/>
  <c r="AC859" i="68"/>
  <c r="Y863" i="68"/>
  <c r="AG846" i="68"/>
  <c r="AL852" i="68"/>
  <c r="AE856" i="68"/>
  <c r="AL860" i="68"/>
  <c r="AE864" i="68"/>
  <c r="AL868" i="68"/>
  <c r="AE872" i="68"/>
  <c r="AN852" i="68"/>
  <c r="AF856" i="68"/>
  <c r="AN860" i="68"/>
  <c r="AF864" i="68"/>
  <c r="AN868" i="68"/>
  <c r="AF872" i="68"/>
  <c r="AI870" i="68"/>
  <c r="AD878" i="68"/>
  <c r="AA883" i="68"/>
  <c r="AE887" i="68"/>
  <c r="Y892" i="68"/>
  <c r="AB897" i="68"/>
  <c r="X901" i="68"/>
  <c r="AB906" i="68"/>
  <c r="X910" i="68"/>
  <c r="AA915" i="68"/>
  <c r="AE919" i="68"/>
  <c r="Y924" i="68"/>
  <c r="Y877" i="68"/>
  <c r="AR882" i="68"/>
  <c r="AI886" i="68"/>
  <c r="AQ891" i="68" a="1"/>
  <c r="AQ891" i="68" s="1"/>
  <c r="AF895" i="68"/>
  <c r="AL900" i="68"/>
  <c r="AC905" i="68"/>
  <c r="AL909" i="68"/>
  <c r="AR914" i="68"/>
  <c r="BH948" i="68"/>
  <c r="AE66" i="68"/>
  <c r="AR45" i="68"/>
  <c r="W841" i="68"/>
  <c r="AA44" i="68"/>
  <c r="AR63" i="68"/>
  <c r="AB840" i="68"/>
  <c r="AC848" i="68"/>
  <c r="AA858" i="68"/>
  <c r="AA866" i="68"/>
  <c r="AA874" i="68"/>
  <c r="AA882" i="68"/>
  <c r="AA890" i="68"/>
  <c r="AA898" i="68"/>
  <c r="AA906" i="68"/>
  <c r="AA914" i="68"/>
  <c r="AR921" i="68"/>
  <c r="AE926" i="68"/>
  <c r="AR931" i="68"/>
  <c r="AD852" i="68"/>
  <c r="W857" i="68"/>
  <c r="AF862" i="68"/>
  <c r="AD868" i="68"/>
  <c r="W873" i="68"/>
  <c r="Y854" i="68"/>
  <c r="AI859" i="68"/>
  <c r="AL864" i="68"/>
  <c r="Y870" i="68"/>
  <c r="AI875" i="68"/>
  <c r="AL880" i="68"/>
  <c r="AI851" i="68"/>
  <c r="AE855" i="68"/>
  <c r="AL859" i="68"/>
  <c r="AE863" i="68"/>
  <c r="AL867" i="68"/>
  <c r="Z851" i="68"/>
  <c r="X855" i="68"/>
  <c r="AB859" i="68"/>
  <c r="X863" i="68"/>
  <c r="AB867" i="68"/>
  <c r="X871" i="68"/>
  <c r="AB875" i="68"/>
  <c r="X879" i="68"/>
  <c r="AQ851" i="68" a="1"/>
  <c r="AQ851" i="68" s="1"/>
  <c r="AG855" i="68"/>
  <c r="AQ859" i="68" a="1"/>
  <c r="AQ859" i="68" s="1"/>
  <c r="AG863" i="68"/>
  <c r="AF847" i="68"/>
  <c r="X853" i="68"/>
  <c r="AB857" i="68"/>
  <c r="X861" i="68"/>
  <c r="AB865" i="68"/>
  <c r="X869" i="68"/>
  <c r="AL846" i="68"/>
  <c r="Y853" i="68"/>
  <c r="AC857" i="68"/>
  <c r="Y861" i="68"/>
  <c r="AC865" i="68"/>
  <c r="Y869" i="68"/>
  <c r="AC873" i="68"/>
  <c r="AG871" i="68"/>
  <c r="AI879" i="68"/>
  <c r="AN883" i="68"/>
  <c r="AD888" i="68"/>
  <c r="AI892" i="68"/>
  <c r="AQ897" i="68" a="1"/>
  <c r="AQ897" i="68" s="1"/>
  <c r="AG901" i="68"/>
  <c r="AQ906" i="68" a="1"/>
  <c r="AQ906" i="68" s="1"/>
  <c r="AG910" i="68"/>
  <c r="AN915" i="68"/>
  <c r="AD920" i="68"/>
  <c r="AI924" i="68"/>
  <c r="AF878" i="68"/>
  <c r="AB883" i="68"/>
  <c r="W887" i="68"/>
  <c r="Z892" i="68"/>
  <c r="AE896" i="68"/>
  <c r="Y901" i="68"/>
  <c r="AC906" i="68"/>
  <c r="Y910" i="68"/>
  <c r="AB915" i="68"/>
  <c r="W919" i="68"/>
  <c r="X876" i="68"/>
  <c r="AD882" i="68"/>
  <c r="AL886" i="68"/>
  <c r="AN839" i="68"/>
  <c r="AN840" i="68"/>
  <c r="AL874" i="68"/>
  <c r="AL906" i="68"/>
  <c r="AL932" i="68"/>
  <c r="AR868" i="68"/>
  <c r="X865" i="68"/>
  <c r="X852" i="68"/>
  <c r="X868" i="68"/>
  <c r="AF863" i="68"/>
  <c r="AF879" i="68"/>
  <c r="AD864" i="68"/>
  <c r="AF861" i="68"/>
  <c r="AI871" i="68"/>
  <c r="AL855" i="68"/>
  <c r="AL863" i="68"/>
  <c r="AL871" i="68"/>
  <c r="X877" i="68"/>
  <c r="X886" i="68"/>
  <c r="AE895" i="68"/>
  <c r="AB905" i="68"/>
  <c r="AB914" i="68"/>
  <c r="AA923" i="68"/>
  <c r="AB881" i="68"/>
  <c r="AR890" i="68"/>
  <c r="AQ899" i="68" a="1"/>
  <c r="AQ899" i="68" s="1"/>
  <c r="AL908" i="68"/>
  <c r="AL917" i="68"/>
  <c r="AN876" i="68"/>
  <c r="AA884" i="68"/>
  <c r="Z876" i="68"/>
  <c r="AD883" i="68"/>
  <c r="AI887" i="68"/>
  <c r="AR892" i="68"/>
  <c r="AI896" i="68"/>
  <c r="AQ901" i="68" a="1"/>
  <c r="AQ901" i="68" s="1"/>
  <c r="AF905" i="68"/>
  <c r="AN910" i="68"/>
  <c r="AD915" i="68"/>
  <c r="AI919" i="68"/>
  <c r="AR924" i="68"/>
  <c r="AQ878" i="68" a="1"/>
  <c r="AQ878" i="68" s="1"/>
  <c r="AC885" i="68"/>
  <c r="X889" i="68"/>
  <c r="AB894" i="68"/>
  <c r="W898" i="68"/>
  <c r="Z903" i="68"/>
  <c r="AE907" i="68"/>
  <c r="Z912" i="68"/>
  <c r="AC917" i="68"/>
  <c r="X921" i="68"/>
  <c r="AB926" i="68"/>
  <c r="W930" i="68"/>
  <c r="AB876" i="68"/>
  <c r="X882" i="68"/>
  <c r="AA887" i="68"/>
  <c r="W891" i="68"/>
  <c r="AA896" i="68"/>
  <c r="AE900" i="68"/>
  <c r="Y905" i="68"/>
  <c r="AC910" i="68"/>
  <c r="X914" i="68"/>
  <c r="AA919" i="68"/>
  <c r="AN872" i="68"/>
  <c r="W880" i="68"/>
  <c r="W884" i="68"/>
  <c r="AE871" i="68"/>
  <c r="AC878" i="68"/>
  <c r="Z883" i="68"/>
  <c r="AC888" i="68"/>
  <c r="X892" i="68"/>
  <c r="AA897" i="68"/>
  <c r="W901" i="68"/>
  <c r="Z906" i="68"/>
  <c r="AF910" i="68"/>
  <c r="Z915" i="68"/>
  <c r="AC920" i="68"/>
  <c r="X924" i="68"/>
  <c r="AA929" i="68"/>
  <c r="AN893" i="68"/>
  <c r="AN909" i="68"/>
  <c r="W924" i="68"/>
  <c r="AD930" i="68"/>
  <c r="AR935" i="68"/>
  <c r="AG939" i="68"/>
  <c r="AQ943" i="68" a="1"/>
  <c r="AQ943" i="68" s="1"/>
  <c r="AG947" i="68"/>
  <c r="AQ951" i="68" a="1"/>
  <c r="AQ951" i="68" s="1"/>
  <c r="AG955" i="68"/>
  <c r="AQ959" i="68" a="1"/>
  <c r="AQ959" i="68" s="1"/>
  <c r="AR963" i="68"/>
  <c r="AG967" i="68"/>
  <c r="AQ971" i="68" a="1"/>
  <c r="AQ971" i="68" s="1"/>
  <c r="AI976" i="68"/>
  <c r="AF892" i="68"/>
  <c r="AE913" i="68"/>
  <c r="AE927" i="68"/>
  <c r="AA934" i="68"/>
  <c r="AC938" i="68"/>
  <c r="Y942" i="68"/>
  <c r="AC946" i="68"/>
  <c r="Y950" i="68"/>
  <c r="AC954" i="68"/>
  <c r="Y958" i="68"/>
  <c r="AA962" i="68"/>
  <c r="AC966" i="68"/>
  <c r="AN892" i="68"/>
  <c r="AN908" i="68"/>
  <c r="Y925" i="68"/>
  <c r="X931" i="68"/>
  <c r="AG935" i="68"/>
  <c r="AL939" i="68"/>
  <c r="AE943" i="68"/>
  <c r="AL947" i="68"/>
  <c r="AE951" i="68"/>
  <c r="AL955" i="68"/>
  <c r="AE959" i="68"/>
  <c r="AE901" i="68"/>
  <c r="AQ923" i="68" a="1"/>
  <c r="AQ923" i="68" s="1"/>
  <c r="AI930" i="68"/>
  <c r="AQ934" i="68" a="1"/>
  <c r="AQ934" i="68" s="1"/>
  <c r="AB939" i="68"/>
  <c r="X943" i="68"/>
  <c r="AB947" i="68"/>
  <c r="X951" i="68"/>
  <c r="AB955" i="68"/>
  <c r="X959" i="68"/>
  <c r="Z963" i="68"/>
  <c r="AI890" i="68"/>
  <c r="AI906" i="68"/>
  <c r="Y922" i="68"/>
  <c r="AE929" i="68"/>
  <c r="AI933" i="68"/>
  <c r="AA937" i="68"/>
  <c r="W941" i="68"/>
  <c r="AA945" i="68"/>
  <c r="W949" i="68"/>
  <c r="AA953" i="68"/>
  <c r="W957" i="68"/>
  <c r="Z961" i="68"/>
  <c r="AB965" i="68"/>
  <c r="W969" i="68"/>
  <c r="Z973" i="68"/>
  <c r="AL977" i="68"/>
  <c r="AE981" i="68"/>
  <c r="AE905" i="68"/>
  <c r="W923" i="68"/>
  <c r="Y930" i="68"/>
  <c r="AE934" i="68"/>
  <c r="AG938" i="68"/>
  <c r="AQ942" i="68" a="1"/>
  <c r="AQ942" i="68" s="1"/>
  <c r="AG946" i="68"/>
  <c r="BF974" i="68"/>
  <c r="X844" i="68"/>
  <c r="Z877" i="68"/>
  <c r="Z909" i="68"/>
  <c r="X933" i="68"/>
  <c r="AA869" i="68"/>
  <c r="AC866" i="68"/>
  <c r="AF852" i="68"/>
  <c r="AF868" i="68"/>
  <c r="AC864" i="68"/>
  <c r="AD847" i="68"/>
  <c r="AR864" i="68"/>
  <c r="AC862" i="68"/>
  <c r="AI847" i="68"/>
  <c r="AQ857" i="68" a="1"/>
  <c r="AQ857" i="68" s="1"/>
  <c r="AQ865" i="68" a="1"/>
  <c r="AQ865" i="68" s="1"/>
  <c r="AQ873" i="68" a="1"/>
  <c r="AQ873" i="68" s="1"/>
  <c r="Z880" i="68"/>
  <c r="AB889" i="68"/>
  <c r="AB898" i="68"/>
  <c r="AA907" i="68"/>
  <c r="Y916" i="68"/>
  <c r="X925" i="68"/>
  <c r="AQ883" i="68" a="1"/>
  <c r="AQ883" i="68" s="1"/>
  <c r="AL892" i="68"/>
  <c r="AL901" i="68"/>
  <c r="AI910" i="68"/>
  <c r="AI918" i="68"/>
  <c r="AA877" i="68"/>
  <c r="AA885" i="68"/>
  <c r="AR876" i="68"/>
  <c r="AB884" i="68"/>
  <c r="X888" i="68"/>
  <c r="AB893" i="68"/>
  <c r="W897" i="68"/>
  <c r="AA902" i="68"/>
  <c r="AE906" i="68"/>
  <c r="Y911" i="68"/>
  <c r="AB916" i="68"/>
  <c r="X920" i="68"/>
  <c r="AB872" i="68"/>
  <c r="AA879" i="68"/>
  <c r="AR885" i="68"/>
  <c r="AG889" i="68"/>
  <c r="AQ894" i="68" a="1"/>
  <c r="AQ894" i="68" s="1"/>
  <c r="AF898" i="68"/>
  <c r="AL903" i="68"/>
  <c r="AD908" i="68"/>
  <c r="AL912" i="68"/>
  <c r="AR917" i="68"/>
  <c r="AG921" i="68"/>
  <c r="AQ926" i="68" a="1"/>
  <c r="AQ926" i="68" s="1"/>
  <c r="AF930" i="68"/>
  <c r="AF877" i="68"/>
  <c r="AG882" i="68"/>
  <c r="AQ887" i="68" a="1"/>
  <c r="AQ887" i="68" s="1"/>
  <c r="AG891" i="68"/>
  <c r="AN896" i="68"/>
  <c r="AD901" i="68"/>
  <c r="AI905" i="68"/>
  <c r="AR910" i="68"/>
  <c r="AG914" i="68"/>
  <c r="AQ919" i="68" a="1"/>
  <c r="AQ919" i="68" s="1"/>
  <c r="AG873" i="68"/>
  <c r="AI880" i="68"/>
  <c r="AF884" i="68"/>
  <c r="AR872" i="68"/>
  <c r="AG879" i="68"/>
  <c r="AL883" i="68"/>
  <c r="AR888" i="68"/>
  <c r="AG892" i="68"/>
  <c r="AN897" i="68"/>
  <c r="AF901" i="68"/>
  <c r="AN906" i="68"/>
  <c r="AD911" i="68"/>
  <c r="AL915" i="68"/>
  <c r="AR920" i="68"/>
  <c r="AG924" i="68"/>
  <c r="AN929" i="68"/>
  <c r="Z897" i="68"/>
  <c r="Z913" i="68"/>
  <c r="AL925" i="68"/>
  <c r="AF931" i="68"/>
  <c r="AA936" i="68"/>
  <c r="AD940" i="68"/>
  <c r="Z944" i="68"/>
  <c r="AD948" i="68"/>
  <c r="Z952" i="68"/>
  <c r="AD956" i="68"/>
  <c r="Y960" i="68"/>
  <c r="AA964" i="68"/>
  <c r="AD968" i="68"/>
  <c r="Y972" i="68"/>
  <c r="W977" i="68"/>
  <c r="W896" i="68"/>
  <c r="AD918" i="68"/>
  <c r="AI928" i="68"/>
  <c r="AL934" i="68"/>
  <c r="AQ938" i="68" a="1"/>
  <c r="AQ938" i="68" s="1"/>
  <c r="AG942" i="68"/>
  <c r="AQ946" i="68" a="1"/>
  <c r="AQ946" i="68" s="1"/>
  <c r="AG950" i="68"/>
  <c r="AQ954" i="68" a="1"/>
  <c r="AQ954" i="68" s="1"/>
  <c r="AG958" i="68"/>
  <c r="AL962" i="68"/>
  <c r="AQ966" i="68" a="1"/>
  <c r="AQ966" i="68" s="1"/>
  <c r="X895" i="68"/>
  <c r="X911" i="68"/>
  <c r="AQ925" i="68" a="1"/>
  <c r="AQ925" i="68" s="1"/>
  <c r="AI931" i="68"/>
  <c r="AC936" i="68"/>
  <c r="X940" i="68"/>
  <c r="AB944" i="68"/>
  <c r="X948" i="68"/>
  <c r="AB952" i="68"/>
  <c r="X956" i="68"/>
  <c r="AR959" i="68"/>
  <c r="AD906" i="68"/>
  <c r="AE924" i="68"/>
  <c r="Z931" i="68"/>
  <c r="Z935" i="68"/>
  <c r="AN939" i="68"/>
  <c r="AF943" i="68"/>
  <c r="AN947" i="68"/>
  <c r="AF951" i="68"/>
  <c r="AN955" i="68"/>
  <c r="AF959" i="68"/>
  <c r="AI963" i="68"/>
  <c r="Z894" i="68"/>
  <c r="Z910" i="68"/>
  <c r="AR923" i="68"/>
  <c r="X930" i="68"/>
  <c r="AD934" i="68"/>
  <c r="AL937" i="68"/>
  <c r="AE941" i="68"/>
  <c r="AL945" i="68"/>
  <c r="AE949" i="68"/>
  <c r="AL953" i="68"/>
  <c r="AE957" i="68"/>
  <c r="AI961" i="68"/>
  <c r="AN965" i="68"/>
  <c r="AE969" i="68"/>
  <c r="AI973" i="68"/>
  <c r="X978" i="68"/>
  <c r="W888" i="68"/>
  <c r="AD910" i="68"/>
  <c r="AL924" i="68"/>
  <c r="AB931" i="68"/>
  <c r="AB935" i="68"/>
  <c r="AD939" i="68"/>
  <c r="Z943" i="68"/>
  <c r="AD947" i="68"/>
  <c r="Z951" i="68"/>
  <c r="AD955" i="68"/>
  <c r="Z959" i="68"/>
  <c r="AA845" i="68"/>
  <c r="X849" i="68"/>
  <c r="AL882" i="68"/>
  <c r="AL914" i="68"/>
  <c r="AR852" i="68"/>
  <c r="AE873" i="68"/>
  <c r="AD871" i="68"/>
  <c r="AB856" i="68"/>
  <c r="AN851" i="68"/>
  <c r="AN867" i="68"/>
  <c r="Z852" i="68"/>
  <c r="Y848" i="68"/>
  <c r="AN865" i="68"/>
  <c r="AA848" i="68"/>
  <c r="Z858" i="68"/>
  <c r="Z866" i="68"/>
  <c r="Z874" i="68"/>
  <c r="AQ880" i="68" a="1"/>
  <c r="AQ880" i="68" s="1"/>
  <c r="AQ889" i="68" a="1"/>
  <c r="AQ889" i="68" s="1"/>
  <c r="AQ898" i="68" a="1"/>
  <c r="AQ898" i="68" s="1"/>
  <c r="AN907" i="68"/>
  <c r="AI916" i="68"/>
  <c r="AE869" i="68"/>
  <c r="Z884" i="68"/>
  <c r="Y893" i="68"/>
  <c r="Y902" i="68"/>
  <c r="W911" i="68"/>
  <c r="AF919" i="68"/>
  <c r="AI878" i="68"/>
  <c r="AN885" i="68"/>
  <c r="AC877" i="68"/>
  <c r="AR884" i="68"/>
  <c r="AI888" i="68"/>
  <c r="AQ893" i="68" a="1"/>
  <c r="AQ893" i="68" s="1"/>
  <c r="AF897" i="68"/>
  <c r="AN902" i="68"/>
  <c r="AD907" i="68"/>
  <c r="AI911" i="68"/>
  <c r="AR916" i="68"/>
  <c r="AI920" i="68"/>
  <c r="AA873" i="68"/>
  <c r="AE880" i="68"/>
  <c r="AB886" i="68"/>
  <c r="W890" i="68"/>
  <c r="Z895" i="68"/>
  <c r="AE899" i="68"/>
  <c r="Z904" i="68"/>
  <c r="AC909" i="68"/>
  <c r="X913" i="68"/>
  <c r="AB918" i="68"/>
  <c r="W922" i="68"/>
  <c r="Z927" i="68"/>
  <c r="AC867" i="68"/>
  <c r="Z878" i="68"/>
  <c r="W883" i="68"/>
  <c r="AA888" i="68"/>
  <c r="AE892" i="68"/>
  <c r="Y897" i="68"/>
  <c r="AC902" i="68"/>
  <c r="X906" i="68"/>
  <c r="AA911" i="68"/>
  <c r="W915" i="68"/>
  <c r="AA920" i="68"/>
  <c r="AB874" i="68"/>
  <c r="Y881" i="68"/>
  <c r="AE885" i="68"/>
  <c r="AL873" i="68"/>
  <c r="X880" i="68"/>
  <c r="X884" i="68"/>
  <c r="AA889" i="68"/>
  <c r="W893" i="68"/>
  <c r="Z898" i="68"/>
  <c r="AF902" i="68"/>
  <c r="Z907" i="68"/>
  <c r="AC912" i="68"/>
  <c r="X916" i="68"/>
  <c r="AA921" i="68"/>
  <c r="W925" i="68"/>
  <c r="Z930" i="68"/>
  <c r="AI898" i="68"/>
  <c r="AI914" i="68"/>
  <c r="Z926" i="68"/>
  <c r="AD932" i="68"/>
  <c r="AL936" i="68"/>
  <c r="AR940" i="68"/>
  <c r="AI944" i="68"/>
  <c r="AR948" i="68"/>
  <c r="AI952" i="68"/>
  <c r="AR956" i="68"/>
  <c r="AG960" i="68"/>
  <c r="AL964" i="68"/>
  <c r="AR968" i="68"/>
  <c r="AG972" i="68"/>
  <c r="AE977" i="68"/>
  <c r="AE897" i="68"/>
  <c r="AR919" i="68"/>
  <c r="Z929" i="68"/>
  <c r="X935" i="68"/>
  <c r="Z939" i="68"/>
  <c r="AD943" i="68"/>
  <c r="Z947" i="68"/>
  <c r="AD951" i="68"/>
  <c r="Z955" i="68"/>
  <c r="AD959" i="68"/>
  <c r="X963" i="68"/>
  <c r="Z967" i="68"/>
  <c r="AB896" i="68"/>
  <c r="AB912" i="68"/>
  <c r="AC926" i="68"/>
  <c r="W932" i="68"/>
  <c r="AQ936" i="68" a="1"/>
  <c r="AQ936" i="68" s="1"/>
  <c r="AF940" i="68"/>
  <c r="AN944" i="68"/>
  <c r="AF948" i="68"/>
  <c r="AN952" i="68"/>
  <c r="AF956" i="68"/>
  <c r="AA960" i="68"/>
  <c r="AR907" i="68"/>
  <c r="AA925" i="68"/>
  <c r="AL931" i="68"/>
  <c r="AI935" i="68"/>
  <c r="Y940" i="68"/>
  <c r="AC944" i="68"/>
  <c r="Y948" i="68"/>
  <c r="AC952" i="68"/>
  <c r="Y956" i="68"/>
  <c r="AB960" i="68"/>
  <c r="AD964" i="68"/>
  <c r="AG895" i="68"/>
  <c r="AG911" i="68"/>
  <c r="AF924" i="68"/>
  <c r="AQ930" i="68" a="1"/>
  <c r="AQ930" i="68" s="1"/>
  <c r="AR934" i="68"/>
  <c r="X938" i="68"/>
  <c r="AB942" i="68"/>
  <c r="X946" i="68"/>
  <c r="AB950" i="68"/>
  <c r="X954" i="68"/>
  <c r="AB958" i="68"/>
  <c r="AD962" i="68"/>
  <c r="X966" i="68"/>
  <c r="AB970" i="68"/>
  <c r="AD974" i="68"/>
  <c r="AF978" i="68"/>
  <c r="AE889" i="68"/>
  <c r="AR911" i="68"/>
  <c r="AD925" i="68"/>
  <c r="AQ931" i="68" a="1"/>
  <c r="AQ931" i="68" s="1"/>
  <c r="AN935" i="68"/>
  <c r="AR939" i="68"/>
  <c r="AI943" i="68"/>
  <c r="AR947" i="68"/>
  <c r="AI951" i="68"/>
  <c r="AR955" i="68"/>
  <c r="AI959" i="68"/>
  <c r="AN963" i="68"/>
  <c r="AR967" i="68"/>
  <c r="AI971" i="68"/>
  <c r="AA975" i="68"/>
  <c r="AL889" i="68"/>
  <c r="AL905" i="68"/>
  <c r="AI921" i="68"/>
  <c r="AR927" i="68"/>
  <c r="AA933" i="68"/>
  <c r="AC937" i="68"/>
  <c r="Y941" i="68"/>
  <c r="AC945" i="68"/>
  <c r="Y949" i="68"/>
  <c r="AC953" i="68"/>
  <c r="Y957" i="68"/>
  <c r="W849" i="68"/>
  <c r="Z853" i="68"/>
  <c r="Z885" i="68"/>
  <c r="Z917" i="68"/>
  <c r="AA853" i="68"/>
  <c r="AB849" i="68"/>
  <c r="AR871" i="68"/>
  <c r="AN856" i="68"/>
  <c r="Y852" i="68"/>
  <c r="Y868" i="68"/>
  <c r="AI852" i="68"/>
  <c r="AN849" i="68"/>
  <c r="Y866" i="68"/>
  <c r="AR849" i="68"/>
  <c r="AI858" i="68"/>
  <c r="AI866" i="68"/>
  <c r="AI874" i="68"/>
  <c r="AA881" i="68"/>
  <c r="AB890" i="68"/>
  <c r="AA899" i="68"/>
  <c r="Y908" i="68"/>
  <c r="X917" i="68"/>
  <c r="AN870" i="68"/>
  <c r="AL884" i="68"/>
  <c r="AL893" i="68"/>
  <c r="AI902" i="68"/>
  <c r="AF911" i="68"/>
  <c r="AE920" i="68"/>
  <c r="AQ879" i="68" a="1"/>
  <c r="AQ879" i="68" s="1"/>
  <c r="Z886" i="68"/>
  <c r="AN878" i="68"/>
  <c r="AB885" i="68"/>
  <c r="W889" i="68"/>
  <c r="AA894" i="68"/>
  <c r="AE898" i="68"/>
  <c r="Y903" i="68"/>
  <c r="AB908" i="68"/>
  <c r="X912" i="68"/>
  <c r="AB917" i="68"/>
  <c r="W921" i="68"/>
  <c r="X874" i="68"/>
  <c r="AG881" i="68"/>
  <c r="AQ886" i="68" a="1"/>
  <c r="AQ886" i="68" s="1"/>
  <c r="AF890" i="68"/>
  <c r="AL895" i="68"/>
  <c r="AD900" i="68"/>
  <c r="AL904" i="68"/>
  <c r="AR909" i="68"/>
  <c r="AG913" i="68"/>
  <c r="AQ918" i="68" a="1"/>
  <c r="AQ918" i="68" s="1"/>
  <c r="AF922" i="68"/>
  <c r="AL927" i="68"/>
  <c r="W871" i="68"/>
  <c r="AR878" i="68"/>
  <c r="AG883" i="68"/>
  <c r="AN888" i="68"/>
  <c r="AD893" i="68"/>
  <c r="AI897" i="68"/>
  <c r="AR902" i="68"/>
  <c r="AG906" i="68"/>
  <c r="AQ911" i="68" a="1"/>
  <c r="AQ911" i="68" s="1"/>
  <c r="AG915" i="68"/>
  <c r="AN920" i="68"/>
  <c r="AR875" i="68"/>
  <c r="AL881" i="68"/>
  <c r="AD886" i="68"/>
  <c r="AD874" i="68"/>
  <c r="AN880" i="68"/>
  <c r="AG884" i="68"/>
  <c r="AN889" i="68"/>
  <c r="AF893" i="68"/>
  <c r="AN898" i="68"/>
  <c r="AD903" i="68"/>
  <c r="AL907" i="68"/>
  <c r="AR912" i="68"/>
  <c r="AG916" i="68"/>
  <c r="AN921" i="68"/>
  <c r="AF925" i="68"/>
  <c r="AN930" i="68"/>
  <c r="Z902" i="68"/>
  <c r="Z918" i="68"/>
  <c r="AR926" i="68"/>
  <c r="AC933" i="68"/>
  <c r="W937" i="68"/>
  <c r="AA941" i="68"/>
  <c r="W945" i="68"/>
  <c r="AA949" i="68"/>
  <c r="W953" i="68"/>
  <c r="AA957" i="68"/>
  <c r="AD961" i="68"/>
  <c r="X965" i="68"/>
  <c r="AA969" i="68"/>
  <c r="AD973" i="68"/>
  <c r="AB978" i="68"/>
  <c r="AD902" i="68"/>
  <c r="AR922" i="68"/>
  <c r="AE930" i="68"/>
  <c r="AF935" i="68"/>
  <c r="AI939" i="68"/>
  <c r="AR943" i="68"/>
  <c r="AI947" i="68"/>
  <c r="AR951" i="68"/>
  <c r="AI955" i="68"/>
  <c r="Z960" i="68"/>
  <c r="AF963" i="68"/>
  <c r="AI967" i="68"/>
  <c r="AL897" i="68"/>
  <c r="AL913" i="68"/>
  <c r="AF927" i="68"/>
  <c r="AF932" i="68"/>
  <c r="Y937" i="68"/>
  <c r="AC941" i="68"/>
  <c r="Y945" i="68"/>
  <c r="AC949" i="68"/>
  <c r="Y953" i="68"/>
  <c r="AC957" i="68"/>
  <c r="AD890" i="68"/>
  <c r="AC911" i="68"/>
  <c r="AD926" i="68"/>
  <c r="X932" i="68"/>
  <c r="AD936" i="68"/>
  <c r="AG940" i="68"/>
  <c r="AQ944" i="68" a="1"/>
  <c r="AQ944" i="68" s="1"/>
  <c r="AG948" i="68"/>
  <c r="AQ952" i="68" a="1"/>
  <c r="AQ952" i="68" s="1"/>
  <c r="AG956" i="68"/>
  <c r="AN960" i="68"/>
  <c r="AR964" i="68"/>
  <c r="AQ896" i="68" a="1"/>
  <c r="AQ896" i="68" s="1"/>
  <c r="AQ912" i="68" a="1"/>
  <c r="AQ912" i="68" s="1"/>
  <c r="AB925" i="68"/>
  <c r="AA931" i="68"/>
  <c r="AA935" i="68"/>
  <c r="AF938" i="68"/>
  <c r="AN942" i="68"/>
  <c r="AF946" i="68"/>
  <c r="AN950" i="68"/>
  <c r="AF954" i="68"/>
  <c r="AN958" i="68"/>
  <c r="AR962" i="68"/>
  <c r="AF966" i="68"/>
  <c r="AN970" i="68"/>
  <c r="Z975" i="68"/>
  <c r="AC979" i="68"/>
  <c r="BL956" i="68"/>
  <c r="W48" i="68"/>
  <c r="AL858" i="68"/>
  <c r="AL890" i="68"/>
  <c r="AA922" i="68"/>
  <c r="AE857" i="68"/>
  <c r="AD855" i="68"/>
  <c r="W876" i="68"/>
  <c r="X860" i="68"/>
  <c r="AF855" i="68"/>
  <c r="AF871" i="68"/>
  <c r="AD856" i="68"/>
  <c r="AF853" i="68"/>
  <c r="AG866" i="68"/>
  <c r="AD851" i="68"/>
  <c r="AE859" i="68"/>
  <c r="AE867" i="68"/>
  <c r="AE875" i="68"/>
  <c r="AB882" i="68"/>
  <c r="AA891" i="68"/>
  <c r="Y900" i="68"/>
  <c r="X909" i="68"/>
  <c r="X918" i="68"/>
  <c r="AC875" i="68"/>
  <c r="AL885" i="68"/>
  <c r="AI894" i="68"/>
  <c r="AF903" i="68"/>
  <c r="AC913" i="68"/>
  <c r="AC921" i="68"/>
  <c r="AC880" i="68"/>
  <c r="X887" i="68"/>
  <c r="Z879" i="68"/>
  <c r="AQ885" i="68" a="1"/>
  <c r="AQ885" i="68" s="1"/>
  <c r="AF889" i="68"/>
  <c r="AN894" i="68"/>
  <c r="AD899" i="68"/>
  <c r="AI903" i="68"/>
  <c r="AR908" i="68"/>
  <c r="AI912" i="68"/>
  <c r="AQ917" i="68" a="1"/>
  <c r="AQ917" i="68" s="1"/>
  <c r="AF921" i="68"/>
  <c r="AL875" i="68"/>
  <c r="W882" i="68"/>
  <c r="Z887" i="68"/>
  <c r="AE891" i="68"/>
  <c r="Z896" i="68"/>
  <c r="AC901" i="68"/>
  <c r="X905" i="68"/>
  <c r="AB910" i="68"/>
  <c r="W914" i="68"/>
  <c r="Z919" i="68"/>
  <c r="AE923" i="68"/>
  <c r="Z928" i="68"/>
  <c r="AD872" i="68"/>
  <c r="AC879" i="68"/>
  <c r="AE884" i="68"/>
  <c r="Y889" i="68"/>
  <c r="AC894" i="68"/>
  <c r="X898" i="68"/>
  <c r="AA903" i="68"/>
  <c r="W907" i="68"/>
  <c r="AA912" i="68"/>
  <c r="AE916" i="68"/>
  <c r="Y921" i="68"/>
  <c r="AD876" i="68"/>
  <c r="Y882" i="68"/>
  <c r="AC887" i="68"/>
  <c r="Y875" i="68"/>
  <c r="Z881" i="68"/>
  <c r="W885" i="68"/>
  <c r="Z890" i="68"/>
  <c r="AF894" i="68"/>
  <c r="Z899" i="68"/>
  <c r="AC904" i="68"/>
  <c r="X908" i="68"/>
  <c r="AA913" i="68"/>
  <c r="W917" i="68"/>
  <c r="Z922" i="68"/>
  <c r="AF926" i="68"/>
  <c r="Y931" i="68"/>
  <c r="AG903" i="68"/>
  <c r="AG919" i="68"/>
  <c r="AC927" i="68"/>
  <c r="Z934" i="68"/>
  <c r="AE937" i="68"/>
  <c r="AL941" i="68"/>
  <c r="AE945" i="68"/>
  <c r="AL949" i="68"/>
  <c r="AE953" i="68"/>
  <c r="AL957" i="68"/>
  <c r="Z962" i="68"/>
  <c r="AF965" i="68"/>
  <c r="AL969" i="68"/>
  <c r="Z974" i="68"/>
  <c r="AN978" i="68"/>
  <c r="AR903" i="68"/>
  <c r="AG923" i="68"/>
  <c r="AG931" i="68"/>
  <c r="AB936" i="68"/>
  <c r="W940" i="68"/>
  <c r="AA944" i="68"/>
  <c r="W948" i="68"/>
  <c r="AA952" i="68"/>
  <c r="W956" i="68"/>
  <c r="AI960" i="68"/>
  <c r="AB964" i="68"/>
  <c r="W968" i="68"/>
  <c r="AA901" i="68"/>
  <c r="AA917" i="68"/>
  <c r="W928" i="68"/>
  <c r="AE933" i="68"/>
  <c r="AG937" i="68"/>
  <c r="AQ941" i="68" a="1"/>
  <c r="AQ941" i="68" s="1"/>
  <c r="AG945" i="68"/>
  <c r="AQ949" i="68" a="1"/>
  <c r="AQ949" i="68" s="1"/>
  <c r="AG953" i="68"/>
  <c r="AQ957" i="68" a="1"/>
  <c r="AQ957" i="68" s="1"/>
  <c r="AR891" i="68"/>
  <c r="AF912" i="68"/>
  <c r="AG927" i="68"/>
  <c r="AG932" i="68"/>
  <c r="Z937" i="68"/>
  <c r="AD941" i="68"/>
  <c r="Z945" i="68"/>
  <c r="AD949" i="68"/>
  <c r="Z953" i="68"/>
  <c r="AD957" i="68"/>
  <c r="Y961" i="68"/>
  <c r="AA965" i="68"/>
  <c r="Y899" i="68"/>
  <c r="Y915" i="68"/>
  <c r="AG926" i="68"/>
  <c r="AN931" i="68"/>
  <c r="AL935" i="68"/>
  <c r="AC939" i="68"/>
  <c r="Y943" i="68"/>
  <c r="AC947" i="68"/>
  <c r="Y951" i="68"/>
  <c r="AC955" i="68"/>
  <c r="Y959" i="68"/>
  <c r="AA963" i="68"/>
  <c r="AC967" i="68"/>
  <c r="Y971" i="68"/>
  <c r="AI975" i="68"/>
  <c r="AQ979" i="68" a="1"/>
  <c r="AQ979" i="68" s="1"/>
  <c r="AR895" i="68"/>
  <c r="AF916" i="68"/>
  <c r="X927" i="68"/>
  <c r="AN932" i="68"/>
  <c r="AF936" i="68"/>
  <c r="AL940" i="68"/>
  <c r="AE944" i="68"/>
  <c r="AL948" i="68"/>
  <c r="AE952" i="68"/>
  <c r="AL956" i="68"/>
  <c r="AR960" i="68"/>
  <c r="AF964" i="68"/>
  <c r="AL968" i="68"/>
  <c r="AR972" i="68"/>
  <c r="W976" i="68"/>
  <c r="AL894" i="68"/>
  <c r="AL910" i="68"/>
  <c r="Y923" i="68"/>
  <c r="AI929" i="68"/>
  <c r="X934" i="68"/>
  <c r="AR47" i="68"/>
  <c r="AG67" i="68"/>
  <c r="AL866" i="68"/>
  <c r="AL898" i="68"/>
  <c r="AB927" i="68"/>
  <c r="AQ863" i="68" a="1"/>
  <c r="AQ863" i="68" s="1"/>
  <c r="W860" i="68"/>
  <c r="X881" i="68"/>
  <c r="AB864" i="68"/>
  <c r="AN859" i="68"/>
  <c r="AN875" i="68"/>
  <c r="Z860" i="68"/>
  <c r="AN857" i="68"/>
  <c r="AC870" i="68"/>
  <c r="AD854" i="68"/>
  <c r="AD862" i="68"/>
  <c r="AD870" i="68"/>
  <c r="AF874" i="68"/>
  <c r="AI884" i="68"/>
  <c r="AG893" i="68"/>
  <c r="AG902" i="68"/>
  <c r="AD912" i="68"/>
  <c r="AQ921" i="68" a="1"/>
  <c r="AQ921" i="68" s="1"/>
  <c r="AL879" i="68"/>
  <c r="AE888" i="68"/>
  <c r="AC898" i="68"/>
  <c r="AB907" i="68"/>
  <c r="Z916" i="68"/>
  <c r="AN874" i="68"/>
  <c r="AC883" i="68"/>
  <c r="Y873" i="68"/>
  <c r="AE881" i="68"/>
  <c r="AN886" i="68"/>
  <c r="AD891" i="68"/>
  <c r="AI895" i="68"/>
  <c r="AR900" i="68"/>
  <c r="AI904" i="68"/>
  <c r="AQ909" i="68" a="1"/>
  <c r="AQ909" i="68" s="1"/>
  <c r="AF913" i="68"/>
  <c r="AN918" i="68"/>
  <c r="AD923" i="68"/>
  <c r="AE877" i="68"/>
  <c r="AE883" i="68"/>
  <c r="Z888" i="68"/>
  <c r="AC893" i="68"/>
  <c r="X897" i="68"/>
  <c r="AB902" i="68"/>
  <c r="W906" i="68"/>
  <c r="Z911" i="68"/>
  <c r="AE915" i="68"/>
  <c r="Z920" i="68"/>
  <c r="AC925" i="68"/>
  <c r="X929" i="68"/>
  <c r="Y874" i="68"/>
  <c r="W881" i="68"/>
  <c r="AC886" i="68"/>
  <c r="X890" i="68"/>
  <c r="AA895" i="68"/>
  <c r="W899" i="68"/>
  <c r="AA904" i="68"/>
  <c r="AE908" i="68"/>
  <c r="Y913" i="68"/>
  <c r="AC918" i="68"/>
  <c r="Z870" i="68"/>
  <c r="AB878" i="68"/>
  <c r="Y883" i="68"/>
  <c r="W869" i="68"/>
  <c r="W877" i="68"/>
  <c r="Z882" i="68"/>
  <c r="AF886" i="68"/>
  <c r="Z891" i="68"/>
  <c r="AC896" i="68"/>
  <c r="X900" i="68"/>
  <c r="AA905" i="68"/>
  <c r="W909" i="68"/>
  <c r="Z914" i="68"/>
  <c r="AF918" i="68"/>
  <c r="Z923" i="68"/>
  <c r="AC928" i="68"/>
  <c r="Y891" i="68"/>
  <c r="Y907" i="68"/>
  <c r="AI922" i="68"/>
  <c r="Y929" i="68"/>
  <c r="W935" i="68"/>
  <c r="AN938" i="68"/>
  <c r="AF942" i="68"/>
  <c r="AN946" i="68"/>
  <c r="AF950" i="68"/>
  <c r="AN954" i="68"/>
  <c r="AF958" i="68"/>
  <c r="W963" i="68"/>
  <c r="AN966" i="68"/>
  <c r="AF970" i="68"/>
  <c r="AD975" i="68"/>
  <c r="AG887" i="68"/>
  <c r="AF908" i="68"/>
  <c r="AN925" i="68"/>
  <c r="AD933" i="68"/>
  <c r="X937" i="68"/>
  <c r="AB941" i="68"/>
  <c r="X945" i="68"/>
  <c r="AB949" i="68"/>
  <c r="X953" i="68"/>
  <c r="AB957" i="68"/>
  <c r="AE961" i="68"/>
  <c r="Y965" i="68"/>
  <c r="Y890" i="68"/>
  <c r="Y906" i="68"/>
  <c r="AI923" i="68"/>
  <c r="AB929" i="68"/>
  <c r="AN934" i="68"/>
  <c r="AR938" i="68"/>
  <c r="AI942" i="68"/>
  <c r="AR946" i="68"/>
  <c r="AI950" i="68"/>
  <c r="AR954" i="68"/>
  <c r="AI958" i="68"/>
  <c r="AF896" i="68"/>
  <c r="AE917" i="68"/>
  <c r="AQ928" i="68" a="1"/>
  <c r="AQ928" i="68" s="1"/>
  <c r="AG933" i="68"/>
  <c r="W938" i="68"/>
  <c r="AA942" i="68"/>
  <c r="W946" i="68"/>
  <c r="AA950" i="68"/>
  <c r="W954" i="68"/>
  <c r="AA958" i="68"/>
  <c r="AC962" i="68"/>
  <c r="W966" i="68"/>
  <c r="AN901" i="68"/>
  <c r="AN917" i="68"/>
  <c r="AI927" i="68"/>
  <c r="AI932" i="68"/>
  <c r="AE936" i="68"/>
  <c r="Z940" i="68"/>
  <c r="AD944" i="68"/>
  <c r="Z948" i="68"/>
  <c r="AD952" i="68"/>
  <c r="Z956" i="68"/>
  <c r="AC960" i="68"/>
  <c r="W964" i="68"/>
  <c r="Z968" i="68"/>
  <c r="AC972" i="68"/>
  <c r="AR976" i="68"/>
  <c r="AI980" i="68"/>
  <c r="AF900" i="68"/>
  <c r="AE921" i="68"/>
  <c r="AB928" i="68"/>
  <c r="AL933" i="68"/>
  <c r="AN937" i="68"/>
  <c r="AF941" i="68"/>
  <c r="AN945" i="68"/>
  <c r="AF949" i="68"/>
  <c r="AN953" i="68"/>
  <c r="AF957" i="68"/>
  <c r="AL961" i="68"/>
  <c r="AQ965" i="68" a="1"/>
  <c r="AQ965" i="68" s="1"/>
  <c r="AF969" i="68"/>
  <c r="AL973" i="68"/>
  <c r="AB977" i="68"/>
  <c r="AI899" i="68"/>
  <c r="AI915" i="68"/>
  <c r="AE925" i="68"/>
  <c r="AR930" i="68"/>
  <c r="AC935" i="68"/>
  <c r="W939" i="68"/>
  <c r="AA943" i="68"/>
  <c r="W947" i="68"/>
  <c r="AA951" i="68"/>
  <c r="W955" i="68"/>
  <c r="Z861" i="68"/>
  <c r="AR855" i="68"/>
  <c r="AC872" i="68"/>
  <c r="AG853" i="68"/>
  <c r="Y884" i="68"/>
  <c r="AB921" i="68"/>
  <c r="AR906" i="68"/>
  <c r="AI868" i="68"/>
  <c r="Y895" i="68"/>
  <c r="W913" i="68"/>
  <c r="AF882" i="68"/>
  <c r="AR901" i="68"/>
  <c r="AL919" i="68"/>
  <c r="AF880" i="68"/>
  <c r="AG898" i="68"/>
  <c r="AD917" i="68"/>
  <c r="AR887" i="68"/>
  <c r="AN890" i="68"/>
  <c r="AG908" i="68"/>
  <c r="AD927" i="68"/>
  <c r="AF928" i="68"/>
  <c r="AB946" i="68"/>
  <c r="AI962" i="68"/>
  <c r="Y979" i="68"/>
  <c r="AN936" i="68"/>
  <c r="AL952" i="68"/>
  <c r="AE968" i="68"/>
  <c r="AB934" i="68"/>
  <c r="Z950" i="68"/>
  <c r="W916" i="68"/>
  <c r="AR941" i="68"/>
  <c r="AR957" i="68"/>
  <c r="AA916" i="68"/>
  <c r="AQ939" i="68" a="1"/>
  <c r="AQ939" i="68" s="1"/>
  <c r="AQ955" i="68" a="1"/>
  <c r="AQ955" i="68" s="1"/>
  <c r="AG971" i="68"/>
  <c r="W904" i="68"/>
  <c r="Z933" i="68"/>
  <c r="W944" i="68"/>
  <c r="AB953" i="68"/>
  <c r="AA961" i="68"/>
  <c r="AD967" i="68"/>
  <c r="W974" i="68"/>
  <c r="AA893" i="68"/>
  <c r="X919" i="68"/>
  <c r="AB930" i="68"/>
  <c r="AG936" i="68"/>
  <c r="AD942" i="68"/>
  <c r="AE947" i="68"/>
  <c r="AF952" i="68"/>
  <c r="AD958" i="68"/>
  <c r="X962" i="68"/>
  <c r="AI966" i="68"/>
  <c r="AR899" i="68"/>
  <c r="AF920" i="68"/>
  <c r="AE928" i="68"/>
  <c r="AQ933" i="68" a="1"/>
  <c r="AQ933" i="68" s="1"/>
  <c r="AA938" i="68"/>
  <c r="W942" i="68"/>
  <c r="AA946" i="68"/>
  <c r="W950" i="68"/>
  <c r="AA954" i="68"/>
  <c r="W958" i="68"/>
  <c r="Y962" i="68"/>
  <c r="AA966" i="68"/>
  <c r="W970" i="68"/>
  <c r="Y974" i="68"/>
  <c r="AA978" i="68"/>
  <c r="X961" i="68"/>
  <c r="AF973" i="68"/>
  <c r="Y980" i="68"/>
  <c r="AD969" i="68"/>
  <c r="X977" i="68"/>
  <c r="AE966" i="68"/>
  <c r="AC974" i="68"/>
  <c r="AB980" i="68"/>
  <c r="AR973" i="68"/>
  <c r="AF981" i="68"/>
  <c r="X973" i="68"/>
  <c r="AE980" i="68"/>
  <c r="Y973" i="68"/>
  <c r="X981" i="68"/>
  <c r="AB973" i="68"/>
  <c r="AG980" i="68"/>
  <c r="AD971" i="68"/>
  <c r="AI979" i="68"/>
  <c r="BG809" i="68"/>
  <c r="AE836" i="68"/>
  <c r="BL811" i="68"/>
  <c r="AF836" i="68"/>
  <c r="BO808" i="68"/>
  <c r="Y831" i="68"/>
  <c r="AI836" i="68"/>
  <c r="BG811" i="68"/>
  <c r="AB837" i="68"/>
  <c r="W830" i="68"/>
  <c r="AB836" i="68"/>
  <c r="BG810" i="68"/>
  <c r="AN834" i="68"/>
  <c r="BL808" i="68"/>
  <c r="Y836" i="68"/>
  <c r="AI837" i="68"/>
  <c r="BH802" i="68"/>
  <c r="AQ827" i="68" a="1"/>
  <c r="AQ827" i="68" s="1"/>
  <c r="AQ832" i="68" a="1"/>
  <c r="AQ832" i="68" s="1"/>
  <c r="BG801" i="68"/>
  <c r="BI806" i="68"/>
  <c r="AQ830" i="68" a="1"/>
  <c r="AQ830" i="68" s="1"/>
  <c r="AF830" i="68"/>
  <c r="BN804" i="68"/>
  <c r="AG829" i="68"/>
  <c r="AL833" i="68"/>
  <c r="BI805" i="68"/>
  <c r="Z829" i="68"/>
  <c r="AQ833" i="68" a="1"/>
  <c r="AQ833" i="68" s="1"/>
  <c r="BJ801" i="68"/>
  <c r="AG827" i="68"/>
  <c r="BK801" i="68"/>
  <c r="BM806" i="68"/>
  <c r="AN829" i="68"/>
  <c r="AG828" i="68"/>
  <c r="BN806" i="68"/>
  <c r="Z830" i="68"/>
  <c r="BM798" i="68"/>
  <c r="AC826" i="68"/>
  <c r="BH799" i="68"/>
  <c r="BH798" i="68"/>
  <c r="AF826" i="68"/>
  <c r="AQ825" i="68" a="1"/>
  <c r="AQ825" i="68" s="1"/>
  <c r="AG824" i="68"/>
  <c r="BO800" i="68"/>
  <c r="AQ824" i="68" a="1"/>
  <c r="AQ824" i="68" s="1"/>
  <c r="AL824" i="68"/>
  <c r="BE797" i="68"/>
  <c r="AL823" i="68"/>
  <c r="BH797" i="68"/>
  <c r="BL797" i="68"/>
  <c r="BF794" i="68"/>
  <c r="AC822" i="68"/>
  <c r="W820" i="68"/>
  <c r="BJ794" i="68"/>
  <c r="Y822" i="68"/>
  <c r="AI820" i="68"/>
  <c r="AF820" i="68"/>
  <c r="BH796" i="68"/>
  <c r="AB820" i="68"/>
  <c r="AE820" i="68"/>
  <c r="AB819" i="68"/>
  <c r="AQ819" i="68" a="1"/>
  <c r="AQ819" i="68" s="1"/>
  <c r="AR819" i="68"/>
  <c r="W819" i="68"/>
  <c r="AF819" i="68"/>
  <c r="Z819" i="68"/>
  <c r="AL819" i="68"/>
  <c r="W817" i="68"/>
  <c r="AF817" i="68"/>
  <c r="BH790" i="68"/>
  <c r="AD816" i="68"/>
  <c r="AB817" i="68"/>
  <c r="AQ817" i="68" a="1"/>
  <c r="AQ817" i="68" s="1"/>
  <c r="BE781" i="68"/>
  <c r="BG786" i="68"/>
  <c r="AC808" i="68"/>
  <c r="Y812" i="68"/>
  <c r="BF781" i="68"/>
  <c r="BJ787" i="68"/>
  <c r="AA809" i="68"/>
  <c r="AC813" i="68"/>
  <c r="BO781" i="68"/>
  <c r="Z869" i="68"/>
  <c r="AE860" i="68"/>
  <c r="Y876" i="68"/>
  <c r="AR854" i="68"/>
  <c r="X885" i="68"/>
  <c r="AB922" i="68"/>
  <c r="AQ907" i="68" a="1"/>
  <c r="AQ907" i="68" s="1"/>
  <c r="AG875" i="68"/>
  <c r="X896" i="68"/>
  <c r="AE914" i="68"/>
  <c r="AD884" i="68"/>
  <c r="AQ902" i="68" a="1"/>
  <c r="AQ902" i="68" s="1"/>
  <c r="AL920" i="68"/>
  <c r="AI881" i="68"/>
  <c r="AG899" i="68"/>
  <c r="AR918" i="68"/>
  <c r="AB870" i="68"/>
  <c r="AL891" i="68"/>
  <c r="AF909" i="68"/>
  <c r="AR928" i="68"/>
  <c r="AQ929" i="68" a="1"/>
  <c r="AQ929" i="68" s="1"/>
  <c r="Y947" i="68"/>
  <c r="AE963" i="68"/>
  <c r="AC891" i="68"/>
  <c r="AF937" i="68"/>
  <c r="AF953" i="68"/>
  <c r="AI891" i="68"/>
  <c r="Y935" i="68"/>
  <c r="W951" i="68"/>
  <c r="X922" i="68"/>
  <c r="AL942" i="68"/>
  <c r="AL958" i="68"/>
  <c r="Z921" i="68"/>
  <c r="AI940" i="68"/>
  <c r="AI956" i="68"/>
  <c r="AQ972" i="68" a="1"/>
  <c r="AQ972" i="68" s="1"/>
  <c r="AC915" i="68"/>
  <c r="W934" i="68"/>
  <c r="AB945" i="68"/>
  <c r="Y954" i="68"/>
  <c r="W962" i="68"/>
  <c r="AA968" i="68"/>
  <c r="AE974" i="68"/>
  <c r="Y898" i="68"/>
  <c r="AB920" i="68"/>
  <c r="AC931" i="68"/>
  <c r="AQ937" i="68" a="1"/>
  <c r="AQ937" i="68" s="1"/>
  <c r="AR942" i="68"/>
  <c r="AB948" i="68"/>
  <c r="AQ953" i="68" a="1"/>
  <c r="AQ953" i="68" s="1"/>
  <c r="AR958" i="68"/>
  <c r="AF962" i="68"/>
  <c r="W967" i="68"/>
  <c r="AC903" i="68"/>
  <c r="AL921" i="68"/>
  <c r="W929" i="68"/>
  <c r="Y934" i="68"/>
  <c r="AL938" i="68"/>
  <c r="AE942" i="68"/>
  <c r="AL946" i="68"/>
  <c r="AE950" i="68"/>
  <c r="AL954" i="68"/>
  <c r="AE958" i="68"/>
  <c r="AG962" i="68"/>
  <c r="AL966" i="68"/>
  <c r="AE970" i="68"/>
  <c r="AG974" i="68"/>
  <c r="AL978" i="68"/>
  <c r="AQ964" i="68" a="1"/>
  <c r="AQ964" i="68" s="1"/>
  <c r="AA974" i="68"/>
  <c r="AN980" i="68"/>
  <c r="Y970" i="68"/>
  <c r="AG978" i="68"/>
  <c r="AN967" i="68"/>
  <c r="W975" i="68"/>
  <c r="AD981" i="68"/>
  <c r="AF974" i="68"/>
  <c r="AL960" i="68"/>
  <c r="AL974" i="68"/>
  <c r="AG981" i="68"/>
  <c r="AN974" i="68"/>
  <c r="AL981" i="68"/>
  <c r="AQ974" i="68" a="1"/>
  <c r="AQ974" i="68" s="1"/>
  <c r="Y981" i="68"/>
  <c r="AN972" i="68"/>
  <c r="X980" i="68"/>
  <c r="BO809" i="68"/>
  <c r="AF837" i="68"/>
  <c r="W829" i="68"/>
  <c r="AG837" i="68"/>
  <c r="BI809" i="68"/>
  <c r="Y833" i="68"/>
  <c r="AA837" i="68"/>
  <c r="BO811" i="68"/>
  <c r="AN837" i="68"/>
  <c r="W832" i="68"/>
  <c r="AN836" i="68"/>
  <c r="BO810" i="68"/>
  <c r="AC835" i="68"/>
  <c r="BF809" i="68"/>
  <c r="AC834" i="68"/>
  <c r="BE801" i="68"/>
  <c r="BJ803" i="68"/>
  <c r="Z828" i="68"/>
  <c r="AG833" i="68"/>
  <c r="BO801" i="68"/>
  <c r="BK807" i="68"/>
  <c r="Z831" i="68"/>
  <c r="AC831" i="68"/>
  <c r="BH805" i="68"/>
  <c r="AD830" i="68"/>
  <c r="BK804" i="68"/>
  <c r="BK806" i="68"/>
  <c r="AI829" i="68"/>
  <c r="BE805" i="68"/>
  <c r="BL802" i="68"/>
  <c r="AD828" i="68"/>
  <c r="BE802" i="68"/>
  <c r="BG807" i="68"/>
  <c r="AG830" i="68"/>
  <c r="BL801" i="68"/>
  <c r="BH807" i="68"/>
  <c r="AI830" i="68"/>
  <c r="BG799" i="68"/>
  <c r="AQ826" i="68" a="1"/>
  <c r="AQ826" i="68" s="1"/>
  <c r="BJ800" i="68"/>
  <c r="BJ799" i="68"/>
  <c r="BI798" i="68"/>
  <c r="Y826" i="68"/>
  <c r="AD825" i="68"/>
  <c r="Z824" i="68"/>
  <c r="BK800" i="68"/>
  <c r="X825" i="68"/>
  <c r="BM797" i="68"/>
  <c r="AN823" i="68"/>
  <c r="BI797" i="68"/>
  <c r="W823" i="68"/>
  <c r="BN794" i="68"/>
  <c r="AQ822" i="68" a="1"/>
  <c r="AQ822" i="68" s="1"/>
  <c r="AR820" i="68"/>
  <c r="BL795" i="68"/>
  <c r="AG822" i="68"/>
  <c r="AD821" i="68"/>
  <c r="AB821" i="68"/>
  <c r="AA820" i="68"/>
  <c r="AN820" i="68"/>
  <c r="AA821" i="68"/>
  <c r="AN819" i="68"/>
  <c r="Y819" i="68"/>
  <c r="AB818" i="68"/>
  <c r="AE819" i="68"/>
  <c r="BG792" i="68"/>
  <c r="AI819" i="68"/>
  <c r="AN818" i="68"/>
  <c r="AE817" i="68"/>
  <c r="BG790" i="68"/>
  <c r="BJ791" i="68"/>
  <c r="AR816" i="68"/>
  <c r="AN817" i="68"/>
  <c r="BL790" i="68"/>
  <c r="BM781" i="68"/>
  <c r="BO786" i="68"/>
  <c r="AQ808" i="68" a="1"/>
  <c r="AQ808" i="68" s="1"/>
  <c r="AG812" i="68"/>
  <c r="BN781" i="68"/>
  <c r="BL788" i="68"/>
  <c r="AL809" i="68"/>
  <c r="AQ813" i="68" a="1"/>
  <c r="AQ813" i="68" s="1"/>
  <c r="BI782" i="68"/>
  <c r="BE788" i="68"/>
  <c r="Z893" i="68"/>
  <c r="AE876" i="68"/>
  <c r="AR856" i="68"/>
  <c r="AG861" i="68"/>
  <c r="X893" i="68"/>
  <c r="W879" i="68"/>
  <c r="AQ915" i="68" a="1"/>
  <c r="AQ915" i="68" s="1"/>
  <c r="AD880" i="68"/>
  <c r="AB900" i="68"/>
  <c r="AA918" i="68"/>
  <c r="AL887" i="68"/>
  <c r="AG905" i="68"/>
  <c r="AD924" i="68"/>
  <c r="AD885" i="68"/>
  <c r="AQ903" i="68" a="1"/>
  <c r="AQ903" i="68" s="1"/>
  <c r="AQ867" i="68" a="1"/>
  <c r="AQ867" i="68" s="1"/>
  <c r="AF876" i="68"/>
  <c r="AD895" i="68"/>
  <c r="AN913" i="68"/>
  <c r="AQ888" i="68" a="1"/>
  <c r="AQ888" i="68" s="1"/>
  <c r="AI934" i="68"/>
  <c r="X950" i="68"/>
  <c r="AB966" i="68"/>
  <c r="AC907" i="68"/>
  <c r="AE940" i="68"/>
  <c r="AE956" i="68"/>
  <c r="AL902" i="68"/>
  <c r="AD938" i="68"/>
  <c r="AD954" i="68"/>
  <c r="X928" i="68"/>
  <c r="AI945" i="68"/>
  <c r="AG961" i="68"/>
  <c r="W927" i="68"/>
  <c r="AG943" i="68"/>
  <c r="AG959" i="68"/>
  <c r="AD976" i="68"/>
  <c r="W920" i="68"/>
  <c r="X936" i="68"/>
  <c r="Y946" i="68"/>
  <c r="AG954" i="68"/>
  <c r="AE962" i="68"/>
  <c r="X969" i="68"/>
  <c r="AR974" i="68"/>
  <c r="AN900" i="68"/>
  <c r="AD922" i="68"/>
  <c r="AB932" i="68"/>
  <c r="Z938" i="68"/>
  <c r="AL943" i="68"/>
  <c r="AN948" i="68"/>
  <c r="Z954" i="68"/>
  <c r="AA959" i="68"/>
  <c r="AC963" i="68"/>
  <c r="AE967" i="68"/>
  <c r="AF904" i="68"/>
  <c r="AG922" i="68"/>
  <c r="AL929" i="68"/>
  <c r="AG934" i="68"/>
  <c r="X939" i="68"/>
  <c r="AB943" i="68"/>
  <c r="X947" i="68"/>
  <c r="AB951" i="68"/>
  <c r="X955" i="68"/>
  <c r="AB959" i="68"/>
  <c r="AD963" i="68"/>
  <c r="X967" i="68"/>
  <c r="AB971" i="68"/>
  <c r="AC975" i="68"/>
  <c r="X979" i="68"/>
  <c r="AB967" i="68"/>
  <c r="AG975" i="68"/>
  <c r="AB981" i="68"/>
  <c r="AF971" i="68"/>
  <c r="Z979" i="68"/>
  <c r="AN968" i="68"/>
  <c r="AR975" i="68"/>
  <c r="AG963" i="68"/>
  <c r="X975" i="68"/>
  <c r="Z965" i="68"/>
  <c r="Y975" i="68"/>
  <c r="AB962" i="68"/>
  <c r="AB975" i="68"/>
  <c r="AN962" i="68"/>
  <c r="AE975" i="68"/>
  <c r="AN981" i="68"/>
  <c r="AE973" i="68"/>
  <c r="AL980" i="68"/>
  <c r="BI810" i="68"/>
  <c r="AG835" i="68"/>
  <c r="W831" i="68"/>
  <c r="BK810" i="68"/>
  <c r="BH808" i="68"/>
  <c r="Y835" i="68"/>
  <c r="AL837" i="68"/>
  <c r="Z834" i="68"/>
  <c r="BM811" i="68"/>
  <c r="W834" i="68"/>
  <c r="AC837" i="68"/>
  <c r="BI811" i="68"/>
  <c r="AQ835" i="68" a="1"/>
  <c r="AQ835" i="68" s="1"/>
  <c r="BN809" i="68"/>
  <c r="AQ834" i="68" a="1"/>
  <c r="AQ834" i="68" s="1"/>
  <c r="BM801" i="68"/>
  <c r="BL804" i="68"/>
  <c r="AI828" i="68"/>
  <c r="Y827" i="68"/>
  <c r="BI802" i="68"/>
  <c r="AD827" i="68"/>
  <c r="AI831" i="68"/>
  <c r="AC833" i="68"/>
  <c r="BJ806" i="68"/>
  <c r="AR830" i="68"/>
  <c r="BI801" i="68"/>
  <c r="BE807" i="68"/>
  <c r="AE830" i="68"/>
  <c r="BI807" i="68"/>
  <c r="BF803" i="68"/>
  <c r="AR828" i="68"/>
  <c r="BM802" i="68"/>
  <c r="BO807" i="68"/>
  <c r="AD831" i="68"/>
  <c r="BF802" i="68"/>
  <c r="AA827" i="68"/>
  <c r="AE831" i="68"/>
  <c r="BO799" i="68"/>
  <c r="AI825" i="68"/>
  <c r="AC824" i="68"/>
  <c r="BL800" i="68"/>
  <c r="BK799" i="68"/>
  <c r="AG826" i="68"/>
  <c r="Z826" i="68"/>
  <c r="AI824" i="68"/>
  <c r="W826" i="68"/>
  <c r="AF825" i="68"/>
  <c r="X823" i="68"/>
  <c r="BG797" i="68"/>
  <c r="BJ797" i="68"/>
  <c r="AE823" i="68"/>
  <c r="BH795" i="68"/>
  <c r="BK796" i="68"/>
  <c r="W822" i="68"/>
  <c r="BF796" i="68"/>
  <c r="BK794" i="68"/>
  <c r="Z822" i="68"/>
  <c r="AN821" i="68"/>
  <c r="AL820" i="68"/>
  <c r="X821" i="68"/>
  <c r="AL821" i="68"/>
  <c r="BK792" i="68"/>
  <c r="BL792" i="68"/>
  <c r="BE792" i="68"/>
  <c r="BF792" i="68"/>
  <c r="BO792" i="68"/>
  <c r="AG819" i="68"/>
  <c r="BE790" i="68"/>
  <c r="BF790" i="68"/>
  <c r="BO790" i="68"/>
  <c r="AC816" i="68"/>
  <c r="AA817" i="68"/>
  <c r="BK790" i="68"/>
  <c r="BF791" i="68"/>
  <c r="BG782" i="68"/>
  <c r="BI787" i="68"/>
  <c r="Z809" i="68"/>
  <c r="AB813" i="68"/>
  <c r="BH782" i="68"/>
  <c r="BF789" i="68"/>
  <c r="X810" i="68"/>
  <c r="Y814" i="68"/>
  <c r="BK783" i="68"/>
  <c r="BM788" i="68"/>
  <c r="AN809" i="68"/>
  <c r="Z814" i="68"/>
  <c r="AE815" i="68"/>
  <c r="BJ786" i="68"/>
  <c r="AF808" i="68"/>
  <c r="Z901" i="68"/>
  <c r="X847" i="68"/>
  <c r="AI860" i="68"/>
  <c r="AR862" i="68"/>
  <c r="X894" i="68"/>
  <c r="AB880" i="68"/>
  <c r="AL916" i="68"/>
  <c r="AE882" i="68"/>
  <c r="AB901" i="68"/>
  <c r="Y919" i="68"/>
  <c r="AL888" i="68"/>
  <c r="AF906" i="68"/>
  <c r="AR925" i="68"/>
  <c r="AR886" i="68"/>
  <c r="AN904" i="68"/>
  <c r="Y871" i="68"/>
  <c r="AL877" i="68"/>
  <c r="AR896" i="68"/>
  <c r="AN914" i="68"/>
  <c r="AA892" i="68"/>
  <c r="AE935" i="68"/>
  <c r="AC951" i="68"/>
  <c r="Y967" i="68"/>
  <c r="W912" i="68"/>
  <c r="AN941" i="68"/>
  <c r="AN957" i="68"/>
  <c r="AI907" i="68"/>
  <c r="AA939" i="68"/>
  <c r="AA955" i="68"/>
  <c r="AC929" i="68"/>
  <c r="AE946" i="68"/>
  <c r="AQ962" i="68" a="1"/>
  <c r="AQ962" i="68" s="1"/>
  <c r="AA928" i="68"/>
  <c r="AR944" i="68"/>
  <c r="AQ960" i="68" a="1"/>
  <c r="AQ960" i="68" s="1"/>
  <c r="AA977" i="68"/>
  <c r="AC922" i="68"/>
  <c r="AB937" i="68"/>
  <c r="AA948" i="68"/>
  <c r="AA956" i="68"/>
  <c r="AB963" i="68"/>
  <c r="AC970" i="68"/>
  <c r="AL975" i="68"/>
  <c r="X903" i="68"/>
  <c r="AN924" i="68"/>
  <c r="AQ932" i="68" a="1"/>
  <c r="AQ932" i="68" s="1"/>
  <c r="AI938" i="68"/>
  <c r="X944" i="68"/>
  <c r="AG949" i="68"/>
  <c r="AI954" i="68"/>
  <c r="AL959" i="68"/>
  <c r="AQ963" i="68" a="1"/>
  <c r="AQ963" i="68" s="1"/>
  <c r="AB968" i="68"/>
  <c r="W908" i="68"/>
  <c r="AB923" i="68"/>
  <c r="AC930" i="68"/>
  <c r="AD935" i="68"/>
  <c r="AF939" i="68"/>
  <c r="AN943" i="68"/>
  <c r="AF947" i="68"/>
  <c r="AN951" i="68"/>
  <c r="AF955" i="68"/>
  <c r="AN959" i="68"/>
  <c r="Z964" i="68"/>
  <c r="AF967" i="68"/>
  <c r="AN971" i="68"/>
  <c r="AQ975" i="68" a="1"/>
  <c r="AQ975" i="68" s="1"/>
  <c r="AF979" i="68"/>
  <c r="AF968" i="68"/>
  <c r="AB976" i="68"/>
  <c r="AR981" i="68"/>
  <c r="Z972" i="68"/>
  <c r="AN979" i="68"/>
  <c r="AG969" i="68"/>
  <c r="AF976" i="68"/>
  <c r="AR966" i="68"/>
  <c r="AL976" i="68"/>
  <c r="AQ969" i="68" a="1"/>
  <c r="AQ969" i="68" s="1"/>
  <c r="AN976" i="68"/>
  <c r="AI965" i="68"/>
  <c r="AQ976" i="68" a="1"/>
  <c r="AQ976" i="68" s="1"/>
  <c r="X968" i="68"/>
  <c r="X976" i="68"/>
  <c r="AC964" i="68"/>
  <c r="X974" i="68"/>
  <c r="AA981" i="68"/>
  <c r="BK811" i="68"/>
  <c r="Z837" i="68"/>
  <c r="W833" i="68"/>
  <c r="BE811" i="68"/>
  <c r="BJ809" i="68"/>
  <c r="Y837" i="68"/>
  <c r="X829" i="68"/>
  <c r="AI834" i="68"/>
  <c r="BJ808" i="68"/>
  <c r="W836" i="68"/>
  <c r="AQ837" i="68" a="1"/>
  <c r="AQ837" i="68" s="1"/>
  <c r="X830" i="68"/>
  <c r="AC836" i="68"/>
  <c r="BH810" i="68"/>
  <c r="AD835" i="68"/>
  <c r="BG802" i="68"/>
  <c r="BF805" i="68"/>
  <c r="AE829" i="68"/>
  <c r="AG832" i="68"/>
  <c r="BK803" i="68"/>
  <c r="AR827" i="68"/>
  <c r="AD832" i="68"/>
  <c r="AF831" i="68"/>
  <c r="BL807" i="68"/>
  <c r="AA831" i="68"/>
  <c r="BK802" i="68"/>
  <c r="BM807" i="68"/>
  <c r="AB831" i="68"/>
  <c r="AB827" i="68"/>
  <c r="BN803" i="68"/>
  <c r="AL829" i="68"/>
  <c r="BG803" i="68"/>
  <c r="Z827" i="68"/>
  <c r="Z832" i="68"/>
  <c r="BN802" i="68"/>
  <c r="AL827" i="68"/>
  <c r="AR831" i="68"/>
  <c r="BI800" i="68"/>
  <c r="AD824" i="68"/>
  <c r="AD826" i="68"/>
  <c r="W824" i="68"/>
  <c r="BE800" i="68"/>
  <c r="BJ798" i="68"/>
  <c r="AI826" i="68"/>
  <c r="W825" i="68"/>
  <c r="BL798" i="68"/>
  <c r="AB826" i="68"/>
  <c r="AF823" i="68"/>
  <c r="BO797" i="68"/>
  <c r="AC823" i="68"/>
  <c r="BE794" i="68"/>
  <c r="BJ796" i="68"/>
  <c r="AD820" i="68"/>
  <c r="BG794" i="68"/>
  <c r="BN796" i="68"/>
  <c r="BE795" i="68"/>
  <c r="AI822" i="68"/>
  <c r="X822" i="68"/>
  <c r="W821" i="68"/>
  <c r="AF821" i="68"/>
  <c r="AE822" i="68"/>
  <c r="BE793" i="68"/>
  <c r="BF793" i="68"/>
  <c r="BM792" i="68"/>
  <c r="BN792" i="68"/>
  <c r="BI793" i="68"/>
  <c r="BI792" i="68"/>
  <c r="BM790" i="68"/>
  <c r="BN790" i="68"/>
  <c r="BI791" i="68"/>
  <c r="AQ816" i="68" a="1"/>
  <c r="AQ816" i="68" s="1"/>
  <c r="AL817" i="68"/>
  <c r="BE791" i="68"/>
  <c r="BN791" i="68"/>
  <c r="BO782" i="68"/>
  <c r="BK788" i="68"/>
  <c r="AI809" i="68"/>
  <c r="AN813" i="68"/>
  <c r="BJ783" i="68"/>
  <c r="BN789" i="68"/>
  <c r="AF810" i="68"/>
  <c r="AG814" i="68"/>
  <c r="BE784" i="68"/>
  <c r="BG789" i="68"/>
  <c r="BG940" i="68"/>
  <c r="AL922" i="68"/>
  <c r="AF860" i="68"/>
  <c r="AC854" i="68"/>
  <c r="AG869" i="68"/>
  <c r="X902" i="68"/>
  <c r="AF887" i="68"/>
  <c r="AQ869" i="68" a="1"/>
  <c r="AQ869" i="68" s="1"/>
  <c r="AA886" i="68"/>
  <c r="X904" i="68"/>
  <c r="AE922" i="68"/>
  <c r="AD892" i="68"/>
  <c r="AQ910" i="68" a="1"/>
  <c r="AQ910" i="68" s="1"/>
  <c r="AL928" i="68"/>
  <c r="AI889" i="68"/>
  <c r="AG907" i="68"/>
  <c r="AG877" i="68"/>
  <c r="AN881" i="68"/>
  <c r="AL899" i="68"/>
  <c r="AF917" i="68"/>
  <c r="AQ904" i="68" a="1"/>
  <c r="AQ904" i="68" s="1"/>
  <c r="AB938" i="68"/>
  <c r="AB954" i="68"/>
  <c r="X970" i="68"/>
  <c r="Z924" i="68"/>
  <c r="AL944" i="68"/>
  <c r="W961" i="68"/>
  <c r="AL918" i="68"/>
  <c r="Z942" i="68"/>
  <c r="Z958" i="68"/>
  <c r="W933" i="68"/>
  <c r="AR949" i="68"/>
  <c r="AL965" i="68"/>
  <c r="Y932" i="68"/>
  <c r="AQ947" i="68" a="1"/>
  <c r="AQ947" i="68" s="1"/>
  <c r="AL963" i="68"/>
  <c r="Z980" i="68"/>
  <c r="AI926" i="68"/>
  <c r="Y938" i="68"/>
  <c r="X949" i="68"/>
  <c r="X957" i="68"/>
  <c r="X964" i="68"/>
  <c r="AQ970" i="68" a="1"/>
  <c r="AQ970" i="68" s="1"/>
  <c r="AE976" i="68"/>
  <c r="AB904" i="68"/>
  <c r="X926" i="68"/>
  <c r="AN933" i="68"/>
  <c r="AE939" i="68"/>
  <c r="AF944" i="68"/>
  <c r="AD950" i="68"/>
  <c r="AE955" i="68"/>
  <c r="W960" i="68"/>
  <c r="Y964" i="68"/>
  <c r="AF888" i="68"/>
  <c r="AE909" i="68"/>
  <c r="AG925" i="68"/>
  <c r="AD931" i="68"/>
  <c r="Z936" i="68"/>
  <c r="AC940" i="68"/>
  <c r="Y944" i="68"/>
  <c r="AC948" i="68"/>
  <c r="Y952" i="68"/>
  <c r="AC956" i="68"/>
  <c r="X960" i="68"/>
  <c r="AI964" i="68"/>
  <c r="AC968" i="68"/>
  <c r="X972" i="68"/>
  <c r="Y976" i="68"/>
  <c r="AC980" i="68"/>
  <c r="AC969" i="68"/>
  <c r="AQ977" i="68" a="1"/>
  <c r="AQ977" i="68" s="1"/>
  <c r="AF961" i="68"/>
  <c r="AG973" i="68"/>
  <c r="AA980" i="68"/>
  <c r="Z970" i="68"/>
  <c r="Y977" i="68"/>
  <c r="AN969" i="68"/>
  <c r="Z977" i="68"/>
  <c r="AD970" i="68"/>
  <c r="AC977" i="68"/>
  <c r="AR969" i="68"/>
  <c r="AF977" i="68"/>
  <c r="Y969" i="68"/>
  <c r="AG977" i="68"/>
  <c r="AA967" i="68"/>
  <c r="AF975" i="68"/>
  <c r="AQ981" i="68" a="1"/>
  <c r="AQ981" i="68" s="1"/>
  <c r="AD834" i="68"/>
  <c r="BF808" i="68"/>
  <c r="W835" i="68"/>
  <c r="X833" i="68"/>
  <c r="BL810" i="68"/>
  <c r="AG834" i="68"/>
  <c r="BI808" i="68"/>
  <c r="AA835" i="68"/>
  <c r="BL809" i="68"/>
  <c r="AA834" i="68"/>
  <c r="AG836" i="68"/>
  <c r="X832" i="68"/>
  <c r="AQ836" i="68" a="1"/>
  <c r="AQ836" i="68" s="1"/>
  <c r="BJ811" i="68"/>
  <c r="AD836" i="68"/>
  <c r="BO802" i="68"/>
  <c r="BN805" i="68"/>
  <c r="AB830" i="68"/>
  <c r="BG806" i="68"/>
  <c r="BE804" i="68"/>
  <c r="AA828" i="68"/>
  <c r="Z833" i="68"/>
  <c r="BH801" i="68"/>
  <c r="W827" i="68"/>
  <c r="AL831" i="68"/>
  <c r="BE803" i="68"/>
  <c r="X827" i="68"/>
  <c r="AN831" i="68"/>
  <c r="AD829" i="68"/>
  <c r="BH804" i="68"/>
  <c r="Z52" i="68"/>
  <c r="AN858" i="68"/>
  <c r="AC856" i="68"/>
  <c r="AF869" i="68"/>
  <c r="AN873" i="68"/>
  <c r="AE911" i="68"/>
  <c r="AC897" i="68"/>
  <c r="AC881" i="68"/>
  <c r="AE890" i="68"/>
  <c r="AB909" i="68"/>
  <c r="AA876" i="68"/>
  <c r="AL896" i="68"/>
  <c r="AF914" i="68"/>
  <c r="AB873" i="68"/>
  <c r="AR894" i="68"/>
  <c r="AN912" i="68"/>
  <c r="AI882" i="68"/>
  <c r="AF885" i="68"/>
  <c r="AR904" i="68"/>
  <c r="AN922" i="68"/>
  <c r="AQ920" i="68" a="1"/>
  <c r="AQ920" i="68" s="1"/>
  <c r="X942" i="68"/>
  <c r="X958" i="68"/>
  <c r="AI974" i="68"/>
  <c r="AE932" i="68"/>
  <c r="AE948" i="68"/>
  <c r="AN964" i="68"/>
  <c r="AN928" i="68"/>
  <c r="AD946" i="68"/>
  <c r="AC895" i="68"/>
  <c r="AI937" i="68"/>
  <c r="AI953" i="68"/>
  <c r="AA900" i="68"/>
  <c r="W936" i="68"/>
  <c r="AG951" i="68"/>
  <c r="AQ967" i="68" a="1"/>
  <c r="AQ967" i="68" s="1"/>
  <c r="AD894" i="68"/>
  <c r="AF929" i="68"/>
  <c r="X941" i="68"/>
  <c r="AQ950" i="68" a="1"/>
  <c r="AQ950" i="68" s="1"/>
  <c r="AQ958" i="68" a="1"/>
  <c r="AQ958" i="68" s="1"/>
  <c r="Y966" i="68"/>
  <c r="AD972" i="68"/>
  <c r="Y978" i="68"/>
  <c r="Y914" i="68"/>
  <c r="Y927" i="68"/>
  <c r="AQ935" i="68" a="1"/>
  <c r="AQ935" i="68" s="1"/>
  <c r="AN940" i="68"/>
  <c r="Z946" i="68"/>
  <c r="AL951" i="68"/>
  <c r="AN956" i="68"/>
  <c r="AB961" i="68"/>
  <c r="AD965" i="68"/>
  <c r="AE893" i="68"/>
  <c r="AR915" i="68"/>
  <c r="AN926" i="68"/>
  <c r="AR932" i="68"/>
  <c r="AD937" i="68"/>
  <c r="Z941" i="68"/>
  <c r="AD945" i="68"/>
  <c r="Z949" i="68"/>
  <c r="AD953" i="68"/>
  <c r="Z957" i="68"/>
  <c r="AC961" i="68"/>
  <c r="AE965" i="68"/>
  <c r="Z969" i="68"/>
  <c r="AC973" i="68"/>
  <c r="AD977" i="68"/>
  <c r="Z981" i="68"/>
  <c r="AE971" i="68"/>
  <c r="W979" i="68"/>
  <c r="AL967" i="68"/>
  <c r="AN975" i="68"/>
  <c r="AC981" i="68"/>
  <c r="AA972" i="68"/>
  <c r="AA979" i="68"/>
  <c r="AB972" i="68"/>
  <c r="AB979" i="68"/>
  <c r="AR971" i="68"/>
  <c r="AR978" i="68"/>
  <c r="X971" i="68"/>
  <c r="AE979" i="68"/>
  <c r="AA971" i="68"/>
  <c r="AG979" i="68"/>
  <c r="AB969" i="68"/>
  <c r="AI977" i="68"/>
  <c r="BE808" i="68"/>
  <c r="AE835" i="68"/>
  <c r="BH809" i="68"/>
  <c r="AE834" i="68"/>
  <c r="AF834" i="68"/>
  <c r="BN811" i="68"/>
  <c r="AI835" i="68"/>
  <c r="BE810" i="68"/>
  <c r="AA836" i="68"/>
  <c r="BN810" i="68"/>
  <c r="AB835" i="68"/>
  <c r="BE809" i="68"/>
  <c r="X836" i="68"/>
  <c r="AR837" i="68"/>
  <c r="Y832" i="68"/>
  <c r="AE837" i="68"/>
  <c r="BF801" i="68"/>
  <c r="BJ807" i="68"/>
  <c r="AG831" i="68"/>
  <c r="AL830" i="68"/>
  <c r="BG805" i="68"/>
  <c r="AF829" i="68"/>
  <c r="BJ805" i="68"/>
  <c r="BL803" i="68"/>
  <c r="AB828" i="68"/>
  <c r="AR832" i="68"/>
  <c r="BG804" i="68"/>
  <c r="AC828" i="68"/>
  <c r="AB833" i="68"/>
  <c r="AB832" i="68"/>
  <c r="BF807" i="68"/>
  <c r="AN827" i="68"/>
  <c r="BK805" i="68"/>
  <c r="AE828" i="68"/>
  <c r="AR833" i="68"/>
  <c r="BL805" i="68"/>
  <c r="AC829" i="68"/>
  <c r="AE833" i="68"/>
  <c r="Y825" i="68"/>
  <c r="BF798" i="68"/>
  <c r="BO798" i="68"/>
  <c r="AN825" i="68"/>
  <c r="AF824" i="68"/>
  <c r="BN800" i="68"/>
  <c r="BM799" i="68"/>
  <c r="AA826" i="68"/>
  <c r="BH800" i="68"/>
  <c r="AA825" i="68"/>
  <c r="Y823" i="68"/>
  <c r="AA823" i="68"/>
  <c r="AD823" i="68"/>
  <c r="BO795" i="68"/>
  <c r="Y821" i="68"/>
  <c r="AD822" i="68"/>
  <c r="BH794" i="68"/>
  <c r="AC821" i="68"/>
  <c r="BO796" i="68"/>
  <c r="BM796" i="68"/>
  <c r="BF795" i="68"/>
  <c r="AA822" i="68"/>
  <c r="AR822" i="68"/>
  <c r="W818" i="68"/>
  <c r="AF818" i="68"/>
  <c r="AG818" i="68"/>
  <c r="Z818" i="68"/>
  <c r="AL818" i="68"/>
  <c r="AC818" i="68"/>
  <c r="AR818" i="68"/>
  <c r="Z816" i="68"/>
  <c r="AL816" i="68"/>
  <c r="Y817" i="68"/>
  <c r="BI790" i="68"/>
  <c r="W816" i="68"/>
  <c r="AF816" i="68"/>
  <c r="AD817" i="68"/>
  <c r="BE785" i="68"/>
  <c r="X807" i="68"/>
  <c r="AB811" i="68"/>
  <c r="AB815" i="68"/>
  <c r="BN785" i="68"/>
  <c r="AD808" i="68"/>
  <c r="Z812" i="68"/>
  <c r="W815" i="68"/>
  <c r="BO785" i="68"/>
  <c r="AI807" i="68"/>
  <c r="AR811" i="68"/>
  <c r="Z810" i="68"/>
  <c r="BL783" i="68"/>
  <c r="BH789" i="68"/>
  <c r="AN864" i="68"/>
  <c r="AC889" i="68"/>
  <c r="AB924" i="68"/>
  <c r="AG890" i="68"/>
  <c r="AG900" i="68"/>
  <c r="Y955" i="68"/>
  <c r="AR961" i="68"/>
  <c r="AC934" i="68"/>
  <c r="AI948" i="68"/>
  <c r="AA940" i="68"/>
  <c r="Z971" i="68"/>
  <c r="AF934" i="68"/>
  <c r="AB956" i="68"/>
  <c r="AD914" i="68"/>
  <c r="AQ940" i="68" a="1"/>
  <c r="AQ940" i="68" s="1"/>
  <c r="AQ956" i="68" a="1"/>
  <c r="AQ956" i="68" s="1"/>
  <c r="AF972" i="68"/>
  <c r="AE978" i="68"/>
  <c r="AL971" i="68"/>
  <c r="W971" i="68"/>
  <c r="AI970" i="68"/>
  <c r="X837" i="68"/>
  <c r="AL835" i="68"/>
  <c r="X834" i="68"/>
  <c r="BI803" i="68"/>
  <c r="BM804" i="68"/>
  <c r="AE827" i="68"/>
  <c r="AF832" i="68"/>
  <c r="AR829" i="68"/>
  <c r="AD833" i="68"/>
  <c r="AA832" i="68"/>
  <c r="BN798" i="68"/>
  <c r="X824" i="68"/>
  <c r="AE825" i="68"/>
  <c r="AE826" i="68"/>
  <c r="BK797" i="68"/>
  <c r="Z821" i="68"/>
  <c r="AQ821" i="68" a="1"/>
  <c r="AQ821" i="68" s="1"/>
  <c r="BL794" i="68"/>
  <c r="BJ792" i="68"/>
  <c r="AD819" i="68"/>
  <c r="BJ793" i="68"/>
  <c r="BH791" i="68"/>
  <c r="BK791" i="68"/>
  <c r="AG816" i="68"/>
  <c r="W810" i="68"/>
  <c r="BH786" i="68"/>
  <c r="AQ815" i="68" a="1"/>
  <c r="AQ815" i="68" s="1"/>
  <c r="W808" i="68"/>
  <c r="AD813" i="68"/>
  <c r="BH781" i="68"/>
  <c r="AA807" i="68"/>
  <c r="AE813" i="68"/>
  <c r="BO784" i="68"/>
  <c r="AB807" i="68"/>
  <c r="X811" i="68"/>
  <c r="X815" i="68"/>
  <c r="BL786" i="68"/>
  <c r="AI808" i="68"/>
  <c r="AR812" i="68"/>
  <c r="BE782" i="68"/>
  <c r="BG787" i="68"/>
  <c r="X809" i="68"/>
  <c r="Z813" i="68"/>
  <c r="BN782" i="68"/>
  <c r="BL789" i="68"/>
  <c r="AR810" i="68"/>
  <c r="AE814" i="68"/>
  <c r="X805" i="68"/>
  <c r="AG805" i="68"/>
  <c r="BH779" i="68"/>
  <c r="BG780" i="68"/>
  <c r="BH780" i="68"/>
  <c r="AD805" i="68"/>
  <c r="AR805" i="68"/>
  <c r="AD804" i="68"/>
  <c r="AQ804" i="68" a="1"/>
  <c r="AQ804" i="68" s="1"/>
  <c r="AB806" i="68"/>
  <c r="BL778" i="68"/>
  <c r="AA804" i="68"/>
  <c r="BN778" i="68"/>
  <c r="X801" i="68"/>
  <c r="BI776" i="68"/>
  <c r="W800" i="68"/>
  <c r="AF800" i="68"/>
  <c r="AG800" i="68"/>
  <c r="BL775" i="68"/>
  <c r="AA800" i="68"/>
  <c r="BM771" i="68"/>
  <c r="X799" i="68"/>
  <c r="AC796" i="68"/>
  <c r="AQ802" i="68" a="1"/>
  <c r="AQ802" i="68" s="1"/>
  <c r="AQ796" i="68" a="1"/>
  <c r="AQ796" i="68" s="1"/>
  <c r="AR802" i="68"/>
  <c r="W796" i="68"/>
  <c r="AL799" i="68"/>
  <c r="AN802" i="68"/>
  <c r="AC797" i="68"/>
  <c r="BH770" i="68"/>
  <c r="X798" i="68"/>
  <c r="BI770" i="68"/>
  <c r="AE797" i="68"/>
  <c r="BL771" i="68"/>
  <c r="BE774" i="68"/>
  <c r="BG773" i="68"/>
  <c r="Z334" i="68"/>
  <c r="BO37" i="68"/>
  <c r="BE760" i="68"/>
  <c r="BI765" i="68"/>
  <c r="BL763" i="68"/>
  <c r="BH761" i="68"/>
  <c r="BG764" i="68"/>
  <c r="Y860" i="68"/>
  <c r="AR898" i="68"/>
  <c r="X878" i="68"/>
  <c r="AQ895" i="68" a="1"/>
  <c r="AQ895" i="68" s="1"/>
  <c r="AN905" i="68"/>
  <c r="AC959" i="68"/>
  <c r="AG965" i="68"/>
  <c r="AE938" i="68"/>
  <c r="AR952" i="68"/>
  <c r="AC942" i="68"/>
  <c r="AA973" i="68"/>
  <c r="Y936" i="68"/>
  <c r="AG957" i="68"/>
  <c r="AC919" i="68"/>
  <c r="AI941" i="68"/>
  <c r="AI957" i="68"/>
  <c r="AQ973" i="68" a="1"/>
  <c r="AQ973" i="68" s="1"/>
  <c r="AL979" i="68"/>
  <c r="AN973" i="68"/>
  <c r="AE972" i="68"/>
  <c r="AL972" i="68"/>
  <c r="BM808" i="68"/>
  <c r="BG808" i="68"/>
  <c r="AL836" i="68"/>
  <c r="AB834" i="68"/>
  <c r="BN801" i="68"/>
  <c r="BO805" i="68"/>
  <c r="AN828" i="68"/>
  <c r="AN833" i="68"/>
  <c r="BO803" i="68"/>
  <c r="BM805" i="68"/>
  <c r="AL832" i="68"/>
  <c r="AR824" i="68"/>
  <c r="AC825" i="68"/>
  <c r="AR825" i="68"/>
  <c r="BF797" i="68"/>
  <c r="AR823" i="68"/>
  <c r="AI821" i="68"/>
  <c r="BM795" i="68"/>
  <c r="BN795" i="68"/>
  <c r="BL793" i="68"/>
  <c r="BG793" i="68"/>
  <c r="AQ818" i="68" a="1"/>
  <c r="AQ818" i="68" s="1"/>
  <c r="AA816" i="68"/>
  <c r="BJ790" i="68"/>
  <c r="AR817" i="68"/>
  <c r="AE810" i="68"/>
  <c r="Y807" i="68"/>
  <c r="BG781" i="68"/>
  <c r="AE808" i="68"/>
  <c r="AI814" i="68"/>
  <c r="BJ782" i="68"/>
  <c r="AL807" i="68"/>
  <c r="AR813" i="68"/>
  <c r="BI785" i="68"/>
  <c r="AN807" i="68"/>
  <c r="AF811" i="68"/>
  <c r="AF815" i="68"/>
  <c r="BF787" i="68"/>
  <c r="W809" i="68"/>
  <c r="Y813" i="68"/>
  <c r="BM782" i="68"/>
  <c r="BO787" i="68"/>
  <c r="AF809" i="68"/>
  <c r="AI813" i="68"/>
  <c r="BH783" i="68"/>
  <c r="W807" i="68"/>
  <c r="AA811" i="68"/>
  <c r="AA815" i="68"/>
  <c r="AF805" i="68"/>
  <c r="BG779" i="68"/>
  <c r="BF780" i="68"/>
  <c r="BO780" i="68"/>
  <c r="X803" i="68"/>
  <c r="AQ805" i="68" a="1"/>
  <c r="AQ805" i="68" s="1"/>
  <c r="BE777" i="68"/>
  <c r="Z806" i="68"/>
  <c r="AA806" i="68"/>
  <c r="AN806" i="68"/>
  <c r="Z804" i="68"/>
  <c r="AL804" i="68"/>
  <c r="AB804" i="68"/>
  <c r="Y801" i="68"/>
  <c r="BH775" i="68"/>
  <c r="AE800" i="68"/>
  <c r="AR800" i="68"/>
  <c r="AC801" i="68"/>
  <c r="BF776" i="68"/>
  <c r="W801" i="68"/>
  <c r="BI772" i="68"/>
  <c r="AF799" i="68"/>
  <c r="Z797" i="68"/>
  <c r="BE770" i="68"/>
  <c r="AA797" i="68"/>
  <c r="X797" i="68"/>
  <c r="AE796" i="68"/>
  <c r="X802" i="68"/>
  <c r="BG770" i="68"/>
  <c r="W798" i="68"/>
  <c r="BJ771" i="68"/>
  <c r="AF798" i="68"/>
  <c r="BK771" i="68"/>
  <c r="AR797" i="68"/>
  <c r="BJ770" i="68"/>
  <c r="BI774" i="68"/>
  <c r="BI773" i="68"/>
  <c r="AJ325" i="68"/>
  <c r="BK40" i="68"/>
  <c r="BM760" i="68"/>
  <c r="BK766" i="68"/>
  <c r="BN764" i="68"/>
  <c r="BH768" i="68"/>
  <c r="BO764" i="68"/>
  <c r="BJ761" i="68"/>
  <c r="BH767" i="68"/>
  <c r="BM762" i="68"/>
  <c r="BI767" i="68"/>
  <c r="BF765" i="68"/>
  <c r="BG762" i="68"/>
  <c r="BE768" i="68"/>
  <c r="BF761" i="68"/>
  <c r="BF768" i="68"/>
  <c r="AA787" i="68"/>
  <c r="AN791" i="68"/>
  <c r="AE795" i="68"/>
  <c r="Y788" i="68"/>
  <c r="AI792" i="68"/>
  <c r="AR795" i="68"/>
  <c r="AI788" i="68"/>
  <c r="AA792" i="68"/>
  <c r="AD790" i="68"/>
  <c r="AL788" i="68"/>
  <c r="AN792" i="68"/>
  <c r="Y789" i="68"/>
  <c r="AI789" i="68"/>
  <c r="AA793" i="68"/>
  <c r="AA795" i="68"/>
  <c r="X790" i="68"/>
  <c r="AN793" i="68"/>
  <c r="Z787" i="68"/>
  <c r="AG790" i="68"/>
  <c r="AD795" i="68"/>
  <c r="AC327" i="68"/>
  <c r="AH334" i="68"/>
  <c r="AI328" i="68"/>
  <c r="AD346" i="68"/>
  <c r="AD330" i="68"/>
  <c r="X312" i="68"/>
  <c r="BM42" i="68"/>
  <c r="Y325" i="68"/>
  <c r="BE45" i="68"/>
  <c r="AB325" i="68"/>
  <c r="W335" i="68"/>
  <c r="BM37" i="68"/>
  <c r="BE43" i="68"/>
  <c r="BG227" i="68"/>
  <c r="BN198" i="68"/>
  <c r="AG480" i="68"/>
  <c r="AE478" i="68"/>
  <c r="Z515" i="68"/>
  <c r="BH200" i="68"/>
  <c r="AN480" i="68"/>
  <c r="AL478" i="68"/>
  <c r="AB476" i="68"/>
  <c r="AH474" i="68"/>
  <c r="AF471" i="68"/>
  <c r="AD468" i="68"/>
  <c r="BO180" i="68"/>
  <c r="Z464" i="68"/>
  <c r="BK228" i="68"/>
  <c r="Y858" i="68"/>
  <c r="AD875" i="68"/>
  <c r="AR893" i="68"/>
  <c r="AD909" i="68"/>
  <c r="AD919" i="68"/>
  <c r="AC971" i="68"/>
  <c r="AA924" i="68"/>
  <c r="AL950" i="68"/>
  <c r="AE964" i="68"/>
  <c r="AC950" i="68"/>
  <c r="AN977" i="68"/>
  <c r="AB940" i="68"/>
  <c r="AE960" i="68"/>
  <c r="Y926" i="68"/>
  <c r="AG944" i="68"/>
  <c r="AF960" i="68"/>
  <c r="AG976" i="68"/>
  <c r="AD966" i="68"/>
  <c r="AI978" i="68"/>
  <c r="W978" i="68"/>
  <c r="AC978" i="68"/>
  <c r="AR834" i="68"/>
  <c r="BF811" i="68"/>
  <c r="BF810" i="68"/>
  <c r="AD837" i="68"/>
  <c r="BH806" i="68"/>
  <c r="AL828" i="68"/>
  <c r="AE832" i="68"/>
  <c r="AA830" i="68"/>
  <c r="BI804" i="68"/>
  <c r="BH803" i="68"/>
  <c r="BE798" i="68"/>
  <c r="BG798" i="68"/>
  <c r="BL799" i="68"/>
  <c r="AL826" i="68"/>
  <c r="BN797" i="68"/>
  <c r="BM794" i="68"/>
  <c r="BJ795" i="68"/>
  <c r="BG796" i="68"/>
  <c r="AE821" i="68"/>
  <c r="AE818" i="68"/>
  <c r="BO793" i="68"/>
  <c r="BK793" i="68"/>
  <c r="X817" i="68"/>
  <c r="BL791" i="68"/>
  <c r="BI783" i="68"/>
  <c r="AN811" i="68"/>
  <c r="AG807" i="68"/>
  <c r="BM784" i="68"/>
  <c r="AB809" i="68"/>
  <c r="AD815" i="68"/>
  <c r="BF784" i="68"/>
  <c r="X808" i="68"/>
  <c r="AL814" i="68"/>
  <c r="BK786" i="68"/>
  <c r="Y808" i="68"/>
  <c r="AC812" i="68"/>
  <c r="BJ781" i="68"/>
  <c r="BN787" i="68"/>
  <c r="AE809" i="68"/>
  <c r="AG813" i="68"/>
  <c r="BG783" i="68"/>
  <c r="BI788" i="68"/>
  <c r="AC810" i="68"/>
  <c r="AD814" i="68"/>
  <c r="BJ784" i="68"/>
  <c r="AE807" i="68"/>
  <c r="AL811" i="68"/>
  <c r="AL815" i="68"/>
  <c r="BF779" i="68"/>
  <c r="BO779" i="68"/>
  <c r="BN780" i="68"/>
  <c r="W803" i="68"/>
  <c r="AF803" i="68"/>
  <c r="BL779" i="68"/>
  <c r="BM777" i="68"/>
  <c r="AI806" i="68"/>
  <c r="AL806" i="68"/>
  <c r="BI777" i="68"/>
  <c r="AI804" i="68"/>
  <c r="W806" i="68"/>
  <c r="AN804" i="68"/>
  <c r="BF775" i="68"/>
  <c r="BJ776" i="68"/>
  <c r="AQ800" i="68" a="1"/>
  <c r="AQ800" i="68" s="1"/>
  <c r="AB801" i="68"/>
  <c r="BG776" i="68"/>
  <c r="BN776" i="68"/>
  <c r="AR801" i="68"/>
  <c r="AB796" i="68"/>
  <c r="AC802" i="68"/>
  <c r="AI797" i="68"/>
  <c r="BM770" i="68"/>
  <c r="AL797" i="68"/>
  <c r="W799" i="68"/>
  <c r="AR796" i="68"/>
  <c r="AF802" i="68"/>
  <c r="BO770" i="68"/>
  <c r="AE798" i="68"/>
  <c r="BF772" i="68"/>
  <c r="AC799" i="68"/>
  <c r="BG772" i="68"/>
  <c r="Y798" i="68"/>
  <c r="BE773" i="68"/>
  <c r="BM773" i="68"/>
  <c r="BK774" i="68"/>
  <c r="AD328" i="68"/>
  <c r="AE352" i="68"/>
  <c r="BG761" i="68"/>
  <c r="BE767" i="68"/>
  <c r="BJ769" i="68"/>
  <c r="BG760" i="68"/>
  <c r="BK765" i="68"/>
  <c r="BL762" i="68"/>
  <c r="BJ768" i="68"/>
  <c r="BG763" i="68"/>
  <c r="BK768" i="68"/>
  <c r="BN765" i="68"/>
  <c r="BO762" i="68"/>
  <c r="BM768" i="68"/>
  <c r="BN761" i="68"/>
  <c r="BN768" i="68"/>
  <c r="AL787" i="68"/>
  <c r="Y792" i="68"/>
  <c r="AQ795" i="68" a="1"/>
  <c r="AQ795" i="68" s="1"/>
  <c r="AG788" i="68"/>
  <c r="W793" i="68"/>
  <c r="AR787" i="68"/>
  <c r="W789" i="68"/>
  <c r="AL792" i="68"/>
  <c r="AC792" i="68"/>
  <c r="X789" i="68"/>
  <c r="Y793" i="68"/>
  <c r="AG789" i="68"/>
  <c r="W790" i="68"/>
  <c r="AL793" i="68"/>
  <c r="AC786" i="68"/>
  <c r="AF790" i="68"/>
  <c r="Y794" i="68"/>
  <c r="AI787" i="68"/>
  <c r="AA791" i="68"/>
  <c r="W787" i="68"/>
  <c r="BG39" i="68"/>
  <c r="BO47" i="68"/>
  <c r="AQ329" i="68" a="1"/>
  <c r="AQ329" i="68" s="1"/>
  <c r="BM75" i="68"/>
  <c r="BL42" i="68"/>
  <c r="W325" i="68"/>
  <c r="AQ331" i="68" a="1"/>
  <c r="AQ331" i="68" s="1"/>
  <c r="BG37" i="68"/>
  <c r="AD337" i="68"/>
  <c r="BL37" i="68"/>
  <c r="AK340" i="68"/>
  <c r="AJ326" i="68"/>
  <c r="AM332" i="68"/>
  <c r="AD488" i="68"/>
  <c r="BI197" i="68"/>
  <c r="Y480" i="68"/>
  <c r="W478" i="68"/>
  <c r="BO211" i="68"/>
  <c r="BK199" i="68"/>
  <c r="AF480" i="68"/>
  <c r="AD478" i="68"/>
  <c r="BO188" i="68"/>
  <c r="Z474" i="68"/>
  <c r="X471" i="68"/>
  <c r="BI182" i="68"/>
  <c r="BG180" i="68"/>
  <c r="BM178" i="68"/>
  <c r="BO219" i="68"/>
  <c r="AQ870" i="68" a="1"/>
  <c r="AQ870" i="68" s="1"/>
  <c r="AR883" i="68"/>
  <c r="AG897" i="68"/>
  <c r="AI913" i="68"/>
  <c r="AL923" i="68"/>
  <c r="Z976" i="68"/>
  <c r="AG930" i="68"/>
  <c r="AE954" i="68"/>
  <c r="AI968" i="68"/>
  <c r="W952" i="68"/>
  <c r="AB888" i="68"/>
  <c r="AG941" i="68"/>
  <c r="AN961" i="68"/>
  <c r="AA927" i="68"/>
  <c r="AR945" i="68"/>
  <c r="AQ961" i="68" a="1"/>
  <c r="AQ961" i="68" s="1"/>
  <c r="AR977" i="68"/>
  <c r="AG968" i="68"/>
  <c r="AR979" i="68"/>
  <c r="AD979" i="68"/>
  <c r="W980" i="68"/>
  <c r="AR835" i="68"/>
  <c r="Y829" i="68"/>
  <c r="BH811" i="68"/>
  <c r="X831" i="68"/>
  <c r="AC827" i="68"/>
  <c r="AC830" i="68"/>
  <c r="AA833" i="68"/>
  <c r="AN832" i="68"/>
  <c r="BE806" i="68"/>
  <c r="BJ804" i="68"/>
  <c r="AB824" i="68"/>
  <c r="BI799" i="68"/>
  <c r="BF800" i="68"/>
  <c r="BF799" i="68"/>
  <c r="AG823" i="68"/>
  <c r="BG795" i="68"/>
  <c r="BO794" i="68"/>
  <c r="Z820" i="68"/>
  <c r="AR821" i="68"/>
  <c r="BM793" i="68"/>
  <c r="AI818" i="68"/>
  <c r="AD818" i="68"/>
  <c r="AB816" i="68"/>
  <c r="AE816" i="68"/>
  <c r="BK784" i="68"/>
  <c r="X814" i="68"/>
  <c r="AR808" i="68"/>
  <c r="BG785" i="68"/>
  <c r="Y810" i="68"/>
  <c r="AC809" i="68"/>
  <c r="BN784" i="68"/>
  <c r="AQ809" i="68" a="1"/>
  <c r="AQ809" i="68" s="1"/>
  <c r="BI781" i="68"/>
  <c r="BE787" i="68"/>
  <c r="AG808" i="68"/>
  <c r="AQ812" i="68" a="1"/>
  <c r="AQ812" i="68" s="1"/>
  <c r="BL782" i="68"/>
  <c r="BH788" i="68"/>
  <c r="AB810" i="68"/>
  <c r="AC814" i="68"/>
  <c r="BO783" i="68"/>
  <c r="BK789" i="68"/>
  <c r="AQ810" i="68" a="1"/>
  <c r="AQ810" i="68" s="1"/>
  <c r="AR814" i="68"/>
  <c r="BL785" i="68"/>
  <c r="AB808" i="68"/>
  <c r="X812" i="68"/>
  <c r="BE779" i="68"/>
  <c r="BN779" i="68"/>
  <c r="BE780" i="68"/>
  <c r="AD803" i="68"/>
  <c r="AE803" i="68"/>
  <c r="AC805" i="68"/>
  <c r="BJ780" i="68"/>
  <c r="BG778" i="68"/>
  <c r="BG777" i="68"/>
  <c r="BH777" i="68"/>
  <c r="BK778" i="68"/>
  <c r="AD806" i="68"/>
  <c r="AE806" i="68"/>
  <c r="X806" i="68"/>
  <c r="BN775" i="68"/>
  <c r="AD800" i="68"/>
  <c r="AA801" i="68"/>
  <c r="AN801" i="68"/>
  <c r="BO776" i="68"/>
  <c r="Z800" i="68"/>
  <c r="AB800" i="68"/>
  <c r="AN796" i="68"/>
  <c r="BN774" i="68"/>
  <c r="AB798" i="68"/>
  <c r="BG771" i="68"/>
  <c r="AC798" i="68"/>
  <c r="AR799" i="68"/>
  <c r="AB797" i="68"/>
  <c r="AA796" i="68"/>
  <c r="BI771" i="68"/>
  <c r="AR798" i="68"/>
  <c r="BN772" i="68"/>
  <c r="Z802" i="68"/>
  <c r="BO772" i="68"/>
  <c r="AG798" i="68"/>
  <c r="BJ774" i="68"/>
  <c r="BH774" i="68"/>
  <c r="BN773" i="68"/>
  <c r="AJ312" i="68"/>
  <c r="BL36" i="68"/>
  <c r="BO761" i="68"/>
  <c r="BM767" i="68"/>
  <c r="BK769" i="68"/>
  <c r="BO760" i="68"/>
  <c r="BE766" i="68"/>
  <c r="BF763" i="68"/>
  <c r="BL769" i="68"/>
  <c r="BO763" i="68"/>
  <c r="BE769" i="68"/>
  <c r="BH766" i="68"/>
  <c r="BI763" i="68"/>
  <c r="BG769" i="68"/>
  <c r="BH762" i="68"/>
  <c r="BH769" i="68"/>
  <c r="X788" i="68"/>
  <c r="AG792" i="68"/>
  <c r="AA786" i="68"/>
  <c r="AD789" i="68"/>
  <c r="AE793" i="68"/>
  <c r="Z793" i="68"/>
  <c r="AE789" i="68"/>
  <c r="X793" i="68"/>
  <c r="W794" i="68"/>
  <c r="AF789" i="68"/>
  <c r="AG793" i="68"/>
  <c r="AB786" i="68"/>
  <c r="AE790" i="68"/>
  <c r="X794" i="68"/>
  <c r="Y787" i="68"/>
  <c r="Z791" i="68"/>
  <c r="AG794" i="68"/>
  <c r="W788" i="68"/>
  <c r="AL791" i="68"/>
  <c r="AQ790" i="68" a="1"/>
  <c r="AQ790" i="68" s="1"/>
  <c r="AH328" i="68"/>
  <c r="W341" i="68"/>
  <c r="AB330" i="68"/>
  <c r="W312" i="68"/>
  <c r="AI331" i="68"/>
  <c r="AB326" i="68"/>
  <c r="X332" i="68"/>
  <c r="AF326" i="68"/>
  <c r="AC340" i="68"/>
  <c r="AG326" i="68"/>
  <c r="AL348" i="68"/>
  <c r="W327" i="68"/>
  <c r="W333" i="68"/>
  <c r="Y514" i="68"/>
  <c r="AG472" i="68"/>
  <c r="BL192" i="68"/>
  <c r="BG256" i="68"/>
  <c r="BN206" i="68"/>
  <c r="BF198" i="68"/>
  <c r="X480" i="68"/>
  <c r="BI190" i="68"/>
  <c r="BG188" i="68"/>
  <c r="BM186" i="68"/>
  <c r="BK184" i="68"/>
  <c r="AQ467" i="68" a="1"/>
  <c r="AQ467" i="68" s="1"/>
  <c r="AM465" i="68"/>
  <c r="BE178" i="68"/>
  <c r="BN214" i="68"/>
  <c r="AE840" i="68"/>
  <c r="AR870" i="68"/>
  <c r="Y887" i="68"/>
  <c r="AL911" i="68"/>
  <c r="AE879" i="68"/>
  <c r="AA908" i="68"/>
  <c r="AA926" i="68"/>
  <c r="W943" i="68"/>
  <c r="Z889" i="68"/>
  <c r="W981" i="68"/>
  <c r="AC958" i="68"/>
  <c r="AA909" i="68"/>
  <c r="AQ945" i="68" a="1"/>
  <c r="AQ945" i="68" s="1"/>
  <c r="AG964" i="68"/>
  <c r="AC932" i="68"/>
  <c r="AQ948" i="68" a="1"/>
  <c r="AQ948" i="68" s="1"/>
  <c r="W965" i="68"/>
  <c r="AQ980" i="68" a="1"/>
  <c r="AQ980" i="68" s="1"/>
  <c r="AB974" i="68"/>
  <c r="AA970" i="68"/>
  <c r="AG970" i="68"/>
  <c r="Y968" i="68"/>
  <c r="BN808" i="68"/>
  <c r="Z835" i="68"/>
  <c r="AL834" i="68"/>
  <c r="Y830" i="68"/>
  <c r="AN830" i="68"/>
  <c r="AI833" i="68"/>
  <c r="BM803" i="68"/>
  <c r="BL806" i="68"/>
  <c r="AI827" i="68"/>
  <c r="BF806" i="68"/>
  <c r="AN824" i="68"/>
  <c r="AE824" i="68"/>
  <c r="Y824" i="68"/>
  <c r="BN799" i="68"/>
  <c r="Z823" i="68"/>
  <c r="BI796" i="68"/>
  <c r="BI795" i="68"/>
  <c r="BK795" i="68"/>
  <c r="AL822" i="68"/>
  <c r="X818" i="68"/>
  <c r="BH793" i="68"/>
  <c r="AA819" i="68"/>
  <c r="AN816" i="68"/>
  <c r="BM791" i="68"/>
  <c r="BM785" i="68"/>
  <c r="AF814" i="68"/>
  <c r="AC811" i="68"/>
  <c r="BI786" i="68"/>
  <c r="AG810" i="68"/>
  <c r="W811" i="68"/>
  <c r="BH785" i="68"/>
  <c r="AI810" i="68"/>
  <c r="BK782" i="68"/>
  <c r="BM787" i="68"/>
  <c r="AD809" i="68"/>
  <c r="X813" i="68"/>
  <c r="BF783" i="68"/>
  <c r="BJ789" i="68"/>
  <c r="AN810" i="68"/>
  <c r="AQ814" i="68" a="1"/>
  <c r="AQ814" i="68" s="1"/>
  <c r="BI784" i="68"/>
  <c r="AD807" i="68"/>
  <c r="Z811" i="68"/>
  <c r="Z815" i="68"/>
  <c r="BF786" i="68"/>
  <c r="AN808" i="68"/>
  <c r="AF812" i="68"/>
  <c r="BM779" i="68"/>
  <c r="BL780" i="68"/>
  <c r="BM780" i="68"/>
  <c r="AQ803" i="68" a="1"/>
  <c r="AQ803" i="68" s="1"/>
  <c r="AR803" i="68"/>
  <c r="BK779" i="68"/>
  <c r="Z803" i="68"/>
  <c r="BO778" i="68"/>
  <c r="BO777" i="68"/>
  <c r="BJ778" i="68"/>
  <c r="Y804" i="68"/>
  <c r="AQ806" i="68" a="1"/>
  <c r="AQ806" i="68" s="1"/>
  <c r="AR806" i="68"/>
  <c r="AF806" i="68"/>
  <c r="BH776" i="68"/>
  <c r="Z801" i="68"/>
  <c r="AL801" i="68"/>
  <c r="BK775" i="68"/>
  <c r="AL800" i="68"/>
  <c r="AI800" i="68"/>
  <c r="AC800" i="68"/>
  <c r="Y797" i="68"/>
  <c r="BL770" i="68"/>
  <c r="AN798" i="68"/>
  <c r="BO771" i="68"/>
  <c r="Z799" i="68"/>
  <c r="BF770" i="68"/>
  <c r="AN797" i="68"/>
  <c r="Z798" i="68"/>
  <c r="BE772" i="68"/>
  <c r="AB799" i="68"/>
  <c r="Y796" i="68"/>
  <c r="AI802" i="68"/>
  <c r="BF774" i="68"/>
  <c r="AD799" i="68"/>
  <c r="BO774" i="68"/>
  <c r="BK773" i="68"/>
  <c r="BF773" i="68"/>
  <c r="AF339" i="68"/>
  <c r="Y343" i="68"/>
  <c r="BI762" i="68"/>
  <c r="BG768" i="68"/>
  <c r="BL768" i="68"/>
  <c r="BI761" i="68"/>
  <c r="BM766" i="68"/>
  <c r="BN763" i="68"/>
  <c r="BJ764" i="68"/>
  <c r="BI764" i="68"/>
  <c r="BM769" i="68"/>
  <c r="BF769" i="68"/>
  <c r="BK764" i="68"/>
  <c r="BO769" i="68"/>
  <c r="BJ763" i="68"/>
  <c r="BF764" i="68"/>
  <c r="AF788" i="68"/>
  <c r="AD793" i="68"/>
  <c r="X786" i="68"/>
  <c r="AQ789" i="68" a="1"/>
  <c r="AQ789" i="68" s="1"/>
  <c r="AR793" i="68"/>
  <c r="AL795" i="68"/>
  <c r="AR789" i="68"/>
  <c r="AF793" i="68"/>
  <c r="Z786" i="68"/>
  <c r="AC790" i="68"/>
  <c r="AD794" i="68"/>
  <c r="AN786" i="68"/>
  <c r="AR790" i="68"/>
  <c r="AF794" i="68"/>
  <c r="AG787" i="68"/>
  <c r="AI791" i="68"/>
  <c r="AC795" i="68"/>
  <c r="AE788" i="68"/>
  <c r="X792" i="68"/>
  <c r="AF791" i="68"/>
  <c r="BN40" i="68"/>
  <c r="AR347" i="68"/>
  <c r="BH42" i="68"/>
  <c r="Y326" i="68"/>
  <c r="W332" i="68"/>
  <c r="BJ38" i="68"/>
  <c r="BO44" i="68"/>
  <c r="AQ327" i="68" a="1"/>
  <c r="AQ327" i="68" s="1"/>
  <c r="AG345" i="68"/>
  <c r="BF40" i="68"/>
  <c r="X360" i="68"/>
  <c r="AA328" i="68"/>
  <c r="X339" i="68"/>
  <c r="W512" i="68"/>
  <c r="BF194" i="68"/>
  <c r="AJ479" i="68"/>
  <c r="BF246" i="68"/>
  <c r="BI205" i="68"/>
  <c r="AB472" i="68"/>
  <c r="BK192" i="68"/>
  <c r="AQ477" i="68" a="1"/>
  <c r="AQ477" i="68" s="1"/>
  <c r="AM475" i="68"/>
  <c r="BE186" i="68"/>
  <c r="AI469" i="68"/>
  <c r="AG467" i="68"/>
  <c r="AE465" i="68"/>
  <c r="BN259" i="68"/>
  <c r="AQ41" i="68" a="1"/>
  <c r="AQ41" i="68" s="1"/>
  <c r="AA875" i="68"/>
  <c r="AB892" i="68"/>
  <c r="AD916" i="68"/>
  <c r="AI883" i="68"/>
  <c r="AC923" i="68"/>
  <c r="AR933" i="68"/>
  <c r="AA947" i="68"/>
  <c r="Z905" i="68"/>
  <c r="AC899" i="68"/>
  <c r="AD960" i="68"/>
  <c r="AN916" i="68"/>
  <c r="AI946" i="68"/>
  <c r="Z966" i="68"/>
  <c r="AB933" i="68"/>
  <c r="AI949" i="68"/>
  <c r="AR965" i="68"/>
  <c r="AI981" i="68"/>
  <c r="AC976" i="68"/>
  <c r="W973" i="68"/>
  <c r="AI972" i="68"/>
  <c r="AL970" i="68"/>
  <c r="BJ810" i="68"/>
  <c r="Z836" i="68"/>
  <c r="AN835" i="68"/>
  <c r="Y834" i="68"/>
  <c r="AC832" i="68"/>
  <c r="AA829" i="68"/>
  <c r="BO804" i="68"/>
  <c r="BN807" i="68"/>
  <c r="W828" i="68"/>
  <c r="X828" i="68"/>
  <c r="AG825" i="68"/>
  <c r="AB825" i="68"/>
  <c r="BK798" i="68"/>
  <c r="AA824" i="68"/>
  <c r="AI823" i="68"/>
  <c r="AC820" i="68"/>
  <c r="BI794" i="68"/>
  <c r="BE796" i="68"/>
  <c r="AB822" i="68"/>
  <c r="AC819" i="68"/>
  <c r="AA818" i="68"/>
  <c r="BG791" i="68"/>
  <c r="AG817" i="68"/>
  <c r="X816" i="68"/>
  <c r="BE789" i="68"/>
  <c r="AN815" i="68"/>
  <c r="AQ811" i="68" a="1"/>
  <c r="AQ811" i="68" s="1"/>
  <c r="BK787" i="68"/>
  <c r="AD811" i="68"/>
  <c r="AE811" i="68"/>
  <c r="BL787" i="68"/>
  <c r="AB812" i="68"/>
  <c r="BE783" i="68"/>
  <c r="BG788" i="68"/>
  <c r="AR809" i="68"/>
  <c r="AF813" i="68"/>
  <c r="BN783" i="68"/>
  <c r="AC807" i="68"/>
  <c r="Y811" i="68"/>
  <c r="Y815" i="68"/>
  <c r="BK785" i="68"/>
  <c r="AR807" i="68"/>
  <c r="AI811" i="68"/>
  <c r="AI815" i="68"/>
  <c r="BN786" i="68"/>
  <c r="Y809" i="68"/>
  <c r="AA813" i="68"/>
  <c r="BK780" i="68"/>
  <c r="AB803" i="68"/>
  <c r="AC803" i="68"/>
  <c r="AA805" i="68"/>
  <c r="AB805" i="68"/>
  <c r="BI780" i="68"/>
  <c r="AI803" i="68"/>
  <c r="BF777" i="68"/>
  <c r="BI778" i="68"/>
  <c r="X804" i="68"/>
  <c r="AG804" i="68"/>
  <c r="BK777" i="68"/>
  <c r="Y806" i="68"/>
  <c r="AC804" i="68"/>
  <c r="AG801" i="68"/>
  <c r="AI801" i="68"/>
  <c r="BJ775" i="68"/>
  <c r="BE776" i="68"/>
  <c r="AE801" i="68"/>
  <c r="AD801" i="68"/>
  <c r="AI329" i="68"/>
  <c r="AG797" i="68"/>
  <c r="BF771" i="68"/>
  <c r="Y799" i="68"/>
  <c r="BK772" i="68"/>
  <c r="AI799" i="68"/>
  <c r="BN770" i="68"/>
  <c r="AD798" i="68"/>
  <c r="AI798" i="68"/>
  <c r="BM772" i="68"/>
  <c r="AN799" i="68"/>
  <c r="AG796" i="68"/>
  <c r="BH772" i="68"/>
  <c r="Z796" i="68"/>
  <c r="AQ799" i="68" a="1"/>
  <c r="AQ799" i="68" s="1"/>
  <c r="BM774" i="68"/>
  <c r="BO773" i="68"/>
  <c r="AR332" i="68"/>
  <c r="Y327" i="68"/>
  <c r="AQ326" i="68" a="1"/>
  <c r="AQ326" i="68" s="1"/>
  <c r="BK763" i="68"/>
  <c r="BO768" i="68"/>
  <c r="BN769" i="68"/>
  <c r="BK762" i="68"/>
  <c r="BG767" i="68"/>
  <c r="BH764" i="68"/>
  <c r="BJ767" i="68"/>
  <c r="BE765" i="68"/>
  <c r="BL761" i="68"/>
  <c r="BJ760" i="68"/>
  <c r="BG765" i="68"/>
  <c r="BL766" i="68"/>
  <c r="BL764" i="68"/>
  <c r="BJ765" i="68"/>
  <c r="AC789" i="68"/>
  <c r="AQ793" i="68" a="1"/>
  <c r="AQ793" i="68" s="1"/>
  <c r="AF786" i="68"/>
  <c r="AA790" i="68"/>
  <c r="AB794" i="68"/>
  <c r="Y786" i="68"/>
  <c r="AB790" i="68"/>
  <c r="AC794" i="68"/>
  <c r="AI786" i="68"/>
  <c r="W791" i="68"/>
  <c r="AQ794" i="68" a="1"/>
  <c r="AQ794" i="68" s="1"/>
  <c r="X787" i="68"/>
  <c r="Y791" i="68"/>
  <c r="AR794" i="68"/>
  <c r="AD788" i="68"/>
  <c r="W792" i="68"/>
  <c r="AN788" i="68"/>
  <c r="AR788" i="68"/>
  <c r="AF792" i="68"/>
  <c r="AI793" i="68"/>
  <c r="AN329" i="68"/>
  <c r="AN312" i="68"/>
  <c r="AG331" i="68"/>
  <c r="BH38" i="68"/>
  <c r="BH44" i="68"/>
  <c r="AM327" i="68"/>
  <c r="AH342" i="68"/>
  <c r="Y329" i="68"/>
  <c r="BN61" i="68"/>
  <c r="AA329" i="68"/>
  <c r="AE312" i="68"/>
  <c r="BJ40" i="68"/>
  <c r="BH253" i="68"/>
  <c r="Z508" i="68"/>
  <c r="AL470" i="68"/>
  <c r="AB479" i="68"/>
  <c r="Y532" i="68"/>
  <c r="BL204" i="68"/>
  <c r="BE194" i="68"/>
  <c r="AI479" i="68"/>
  <c r="AG477" i="68"/>
  <c r="AE475" i="68"/>
  <c r="AK473" i="68"/>
  <c r="AA469" i="68"/>
  <c r="Y467" i="68"/>
  <c r="W465" i="68"/>
  <c r="BF251" i="68"/>
  <c r="Y928" i="68"/>
  <c r="AE903" i="68"/>
  <c r="W905" i="68"/>
  <c r="AG929" i="68"/>
  <c r="AN882" i="68"/>
  <c r="Y939" i="68"/>
  <c r="AF945" i="68"/>
  <c r="W959" i="68"/>
  <c r="Y933" i="68"/>
  <c r="AQ927" i="68" a="1"/>
  <c r="AQ927" i="68" s="1"/>
  <c r="AC965" i="68"/>
  <c r="AL926" i="68"/>
  <c r="AR950" i="68"/>
  <c r="W892" i="68"/>
  <c r="AI936" i="68"/>
  <c r="AG952" i="68"/>
  <c r="AQ968" i="68" a="1"/>
  <c r="AQ968" i="68" s="1"/>
  <c r="AR970" i="68"/>
  <c r="AR980" i="68"/>
  <c r="AQ978" i="68" a="1"/>
  <c r="AQ978" i="68" s="1"/>
  <c r="Z978" i="68"/>
  <c r="AA976" i="68"/>
  <c r="W837" i="68"/>
  <c r="BK809" i="68"/>
  <c r="BK808" i="68"/>
  <c r="AR836" i="68"/>
  <c r="Y828" i="68"/>
  <c r="BJ802" i="68"/>
  <c r="AF827" i="68"/>
  <c r="AQ831" i="68" a="1"/>
  <c r="AQ831" i="68" s="1"/>
  <c r="AB829" i="68"/>
  <c r="AF828" i="68"/>
  <c r="AL825" i="68"/>
  <c r="X826" i="68"/>
  <c r="BE799" i="68"/>
  <c r="AN826" i="68"/>
  <c r="AB823" i="68"/>
  <c r="AQ820" i="68" a="1"/>
  <c r="AQ820" i="68" s="1"/>
  <c r="Y820" i="68"/>
  <c r="X820" i="68"/>
  <c r="AN822" i="68"/>
  <c r="BN793" i="68"/>
  <c r="X819" i="68"/>
  <c r="BO791" i="68"/>
  <c r="Z817" i="68"/>
  <c r="AC817" i="68"/>
  <c r="BM789" i="68"/>
  <c r="BL784" i="68"/>
  <c r="AI812" i="68"/>
  <c r="BO789" i="68"/>
  <c r="AA812" i="68"/>
  <c r="AA814" i="68"/>
  <c r="BF788" i="68"/>
  <c r="AN812" i="68"/>
  <c r="BM783" i="68"/>
  <c r="BO788" i="68"/>
  <c r="AA810" i="68"/>
  <c r="AB814" i="68"/>
  <c r="BH784" i="68"/>
  <c r="AQ807" i="68" a="1"/>
  <c r="AQ807" i="68" s="1"/>
  <c r="AG811" i="68"/>
  <c r="AG815" i="68"/>
  <c r="BE786" i="68"/>
  <c r="AA808" i="68"/>
  <c r="W812" i="68"/>
  <c r="BL781" i="68"/>
  <c r="BH787" i="68"/>
  <c r="AG809" i="68"/>
  <c r="AL813" i="68"/>
  <c r="AA803" i="68"/>
  <c r="AN803" i="68"/>
  <c r="Z805" i="68"/>
  <c r="AL805" i="68"/>
  <c r="AN805" i="68"/>
  <c r="Y803" i="68"/>
  <c r="W805" i="68"/>
  <c r="BN777" i="68"/>
  <c r="W804" i="68"/>
  <c r="AF804" i="68"/>
  <c r="AC806" i="68"/>
  <c r="BE778" i="68"/>
  <c r="BL777" i="68"/>
  <c r="AG806" i="68"/>
  <c r="BG775" i="68"/>
  <c r="BI775" i="68"/>
  <c r="BL776" i="68"/>
  <c r="BM776" i="68"/>
  <c r="AN800" i="68"/>
  <c r="AQ801" i="68" a="1"/>
  <c r="AQ801" i="68" s="1"/>
  <c r="BK770" i="68"/>
  <c r="AA798" i="68"/>
  <c r="BN771" i="68"/>
  <c r="AG799" i="68"/>
  <c r="BL773" i="68"/>
  <c r="W802" i="68"/>
  <c r="BH771" i="68"/>
  <c r="AQ798" i="68" a="1"/>
  <c r="AQ798" i="68" s="1"/>
  <c r="AE799" i="68"/>
  <c r="X796" i="68"/>
  <c r="Y802" i="68"/>
  <c r="AD797" i="68"/>
  <c r="AL796" i="68"/>
  <c r="AI796" i="68"/>
  <c r="AA802" i="68"/>
  <c r="BH773" i="68"/>
  <c r="BJ773" i="68"/>
  <c r="AF347" i="68"/>
  <c r="BK43" i="68"/>
  <c r="BE39" i="68"/>
  <c r="BE764" i="68"/>
  <c r="BI769" i="68"/>
  <c r="BF760" i="68"/>
  <c r="BE763" i="68"/>
  <c r="BO767" i="68"/>
  <c r="BL765" i="68"/>
  <c r="BI760" i="68"/>
  <c r="BM765" i="68"/>
  <c r="BF762" i="68"/>
  <c r="BK760" i="68"/>
  <c r="BO765" i="68"/>
  <c r="BF767" i="68"/>
  <c r="BH765" i="68"/>
  <c r="W786" i="68"/>
  <c r="Z790" i="68"/>
  <c r="AA794" i="68"/>
  <c r="AR786" i="68"/>
  <c r="AL790" i="68"/>
  <c r="AN794" i="68"/>
  <c r="AG786" i="68"/>
  <c r="AN790" i="68"/>
  <c r="Y795" i="68"/>
  <c r="AD787" i="68"/>
  <c r="AE791" i="68"/>
  <c r="Z795" i="68"/>
  <c r="AF787" i="68"/>
  <c r="AG791" i="68"/>
  <c r="AB795" i="68"/>
  <c r="AQ788" i="68" a="1"/>
  <c r="AQ788" i="68" s="1"/>
  <c r="AE792" i="68"/>
  <c r="X791" i="68"/>
  <c r="AB789" i="68"/>
  <c r="AC793" i="68"/>
  <c r="AL312" i="68"/>
  <c r="BE42" i="68"/>
  <c r="AM325" i="68"/>
  <c r="AK333" i="68"/>
  <c r="AK327" i="68"/>
  <c r="Z342" i="68"/>
  <c r="BO39" i="68"/>
  <c r="Y345" i="68"/>
  <c r="BG41" i="68"/>
  <c r="AH355" i="68"/>
  <c r="BI41" i="68"/>
  <c r="AH312" i="68"/>
  <c r="AF329" i="68"/>
  <c r="AQ503" i="68" a="1"/>
  <c r="AQ503" i="68" s="1"/>
  <c r="AC506" i="68"/>
  <c r="AD470" i="68"/>
  <c r="BO191" i="68"/>
  <c r="AL521" i="68"/>
  <c r="BG203" i="68"/>
  <c r="AK470" i="68"/>
  <c r="AA479" i="68"/>
  <c r="Y477" i="68"/>
  <c r="W475" i="68"/>
  <c r="AC473" i="68"/>
  <c r="BN183" i="68"/>
  <c r="BL181" i="68"/>
  <c r="BJ179" i="68"/>
  <c r="AC505" i="68"/>
  <c r="AD887" i="68"/>
  <c r="X952" i="68"/>
  <c r="AF980" i="68"/>
  <c r="BF804" i="68"/>
  <c r="Z825" i="68"/>
  <c r="AI816" i="68"/>
  <c r="AR815" i="68"/>
  <c r="Z808" i="68"/>
  <c r="AD810" i="68"/>
  <c r="AE805" i="68"/>
  <c r="BO775" i="68"/>
  <c r="BJ772" i="68"/>
  <c r="AG802" i="68"/>
  <c r="AB333" i="68"/>
  <c r="BF766" i="68"/>
  <c r="BE761" i="68"/>
  <c r="AE786" i="68"/>
  <c r="AC791" i="68"/>
  <c r="AG795" i="68"/>
  <c r="AC788" i="68"/>
  <c r="AR792" i="68"/>
  <c r="BO36" i="68"/>
  <c r="BN39" i="68"/>
  <c r="AK330" i="68"/>
  <c r="BO41" i="68"/>
  <c r="BG191" i="68"/>
  <c r="BN191" i="68"/>
  <c r="BF183" i="68"/>
  <c r="BI213" i="68"/>
  <c r="AJ483" i="68"/>
  <c r="AE494" i="68"/>
  <c r="AB481" i="68"/>
  <c r="BO192" i="68"/>
  <c r="Z478" i="68"/>
  <c r="X476" i="68"/>
  <c r="BI186" i="68"/>
  <c r="BG184" i="68"/>
  <c r="BM182" i="68"/>
  <c r="BK180" i="68"/>
  <c r="X525" i="68"/>
  <c r="AQ472" i="68" a="1"/>
  <c r="AQ472" i="68" s="1"/>
  <c r="AQ479" i="68" a="1"/>
  <c r="AQ479" i="68" s="1"/>
  <c r="BN189" i="68"/>
  <c r="AE474" i="68"/>
  <c r="AH469" i="68"/>
  <c r="BF181" i="68"/>
  <c r="AE528" i="68"/>
  <c r="Z499" i="68"/>
  <c r="AM481" i="68"/>
  <c r="AN479" i="68"/>
  <c r="BM189" i="68"/>
  <c r="BO186" i="68"/>
  <c r="BG183" i="68"/>
  <c r="AI466" i="68"/>
  <c r="AL463" i="68"/>
  <c r="AB461" i="68"/>
  <c r="AH460" i="68"/>
  <c r="BG219" i="68"/>
  <c r="BL194" i="68"/>
  <c r="Y479" i="68"/>
  <c r="AE476" i="68"/>
  <c r="AF473" i="68"/>
  <c r="AI468" i="68"/>
  <c r="BH180" i="68"/>
  <c r="BF214" i="68"/>
  <c r="BE193" i="68"/>
  <c r="AA476" i="68"/>
  <c r="AM473" i="68"/>
  <c r="BL183" i="68"/>
  <c r="AD466" i="68"/>
  <c r="AR463" i="68"/>
  <c r="AN461" i="68"/>
  <c r="AL460" i="68"/>
  <c r="AQ482" i="68" a="1"/>
  <c r="AQ482" i="68" s="1"/>
  <c r="AL482" i="68"/>
  <c r="W477" i="68"/>
  <c r="AL466" i="68"/>
  <c r="Z462" i="68"/>
  <c r="AM460" i="68"/>
  <c r="AC458" i="68"/>
  <c r="BN169" i="68"/>
  <c r="AM494" i="68"/>
  <c r="AK474" i="68"/>
  <c r="AG466" i="68"/>
  <c r="BF177" i="68"/>
  <c r="X444" i="68"/>
  <c r="BL172" i="68"/>
  <c r="BJ170" i="68"/>
  <c r="BH168" i="68"/>
  <c r="BF166" i="68"/>
  <c r="AJ450" i="68"/>
  <c r="AR448" i="68"/>
  <c r="AN446" i="68"/>
  <c r="AL443" i="68"/>
  <c r="AB442" i="68"/>
  <c r="AH440" i="68"/>
  <c r="AD479" i="68"/>
  <c r="AK471" i="68"/>
  <c r="AE466" i="68"/>
  <c r="AH462" i="68"/>
  <c r="AJ460" i="68"/>
  <c r="AA458" i="68"/>
  <c r="Y456" i="68"/>
  <c r="AD498" i="68"/>
  <c r="AQ478" i="68" a="1"/>
  <c r="AQ478" i="68" s="1"/>
  <c r="BK186" i="68"/>
  <c r="BH182" i="68"/>
  <c r="AB463" i="68"/>
  <c r="AF444" i="68"/>
  <c r="BJ172" i="68"/>
  <c r="BH170" i="68"/>
  <c r="BF168" i="68"/>
  <c r="AJ452" i="68"/>
  <c r="AR450" i="68"/>
  <c r="Z481" i="68"/>
  <c r="AK476" i="68"/>
  <c r="AG471" i="68"/>
  <c r="AN464" i="68"/>
  <c r="BF176" i="68"/>
  <c r="W460" i="68"/>
  <c r="BH208" i="68"/>
  <c r="AI476" i="68"/>
  <c r="AE471" i="68"/>
  <c r="X464" i="68"/>
  <c r="BE176" i="68"/>
  <c r="BG173" i="68"/>
  <c r="AI457" i="68"/>
  <c r="AG455" i="68"/>
  <c r="AE453" i="68"/>
  <c r="AK451" i="68"/>
  <c r="AA449" i="68"/>
  <c r="Y447" i="68"/>
  <c r="W445" i="68"/>
  <c r="AC426" i="68"/>
  <c r="BN154" i="68"/>
  <c r="Z473" i="68"/>
  <c r="W458" i="68"/>
  <c r="AJ453" i="68"/>
  <c r="Z449" i="68"/>
  <c r="AM446" i="68"/>
  <c r="AN426" i="68"/>
  <c r="AC441" i="68"/>
  <c r="AF438" i="68"/>
  <c r="Y474" i="68"/>
  <c r="AN455" i="68"/>
  <c r="AE450" i="68"/>
  <c r="AF447" i="68"/>
  <c r="AI443" i="68"/>
  <c r="BH155" i="68"/>
  <c r="AB439" i="68"/>
  <c r="AH437" i="68"/>
  <c r="AF435" i="68"/>
  <c r="W474" i="68"/>
  <c r="BO170" i="68"/>
  <c r="BN165" i="68"/>
  <c r="X449" i="68"/>
  <c r="AK446" i="68"/>
  <c r="BH157" i="68"/>
  <c r="BK154" i="68"/>
  <c r="AL438" i="68"/>
  <c r="AB436" i="68"/>
  <c r="AH434" i="68"/>
  <c r="AF432" i="68"/>
  <c r="AD430" i="68"/>
  <c r="BO141" i="68"/>
  <c r="Z425" i="68"/>
  <c r="X423" i="68"/>
  <c r="BI135" i="68"/>
  <c r="AR508" i="68"/>
  <c r="AK465" i="68"/>
  <c r="AC943" i="68"/>
  <c r="AD898" i="68"/>
  <c r="AD978" i="68"/>
  <c r="AQ828" i="68" a="1"/>
  <c r="AQ828" i="68" s="1"/>
  <c r="AQ823" i="68" a="1"/>
  <c r="AQ823" i="68" s="1"/>
  <c r="AI817" i="68"/>
  <c r="BN788" i="68"/>
  <c r="AD812" i="68"/>
  <c r="W814" i="68"/>
  <c r="BH778" i="68"/>
  <c r="BK776" i="68"/>
  <c r="AD802" i="68"/>
  <c r="AQ797" i="68" a="1"/>
  <c r="AQ797" i="68" s="1"/>
  <c r="AB344" i="68"/>
  <c r="BN766" i="68"/>
  <c r="BM761" i="68"/>
  <c r="AQ786" i="68" a="1"/>
  <c r="AQ786" i="68" s="1"/>
  <c r="Z792" i="68"/>
  <c r="AE787" i="68"/>
  <c r="Z789" i="68"/>
  <c r="AB793" i="68"/>
  <c r="AK325" i="68"/>
  <c r="AL328" i="68"/>
  <c r="Z332" i="68"/>
  <c r="Y331" i="68"/>
  <c r="AM478" i="68"/>
  <c r="BF191" i="68"/>
  <c r="AL468" i="68"/>
  <c r="BL212" i="68"/>
  <c r="AM500" i="68"/>
  <c r="AH493" i="68"/>
  <c r="BJ194" i="68"/>
  <c r="BG192" i="68"/>
  <c r="BM190" i="68"/>
  <c r="BK188" i="68"/>
  <c r="AQ473" i="68" a="1"/>
  <c r="AQ473" i="68" s="1"/>
  <c r="AM469" i="68"/>
  <c r="BE182" i="68"/>
  <c r="AI465" i="68"/>
  <c r="AG514" i="68"/>
  <c r="BO194" i="68"/>
  <c r="AC479" i="68"/>
  <c r="AH476" i="68"/>
  <c r="BF186" i="68"/>
  <c r="X469" i="68"/>
  <c r="AK466" i="68"/>
  <c r="BE245" i="68"/>
  <c r="AC491" i="68"/>
  <c r="BM194" i="68"/>
  <c r="Z479" i="68"/>
  <c r="AG476" i="68"/>
  <c r="AH473" i="68"/>
  <c r="AJ468" i="68"/>
  <c r="Y466" i="68"/>
  <c r="AD463" i="68"/>
  <c r="BO175" i="68"/>
  <c r="Z460" i="68"/>
  <c r="AN504" i="68"/>
  <c r="AJ470" i="68"/>
  <c r="BH191" i="68"/>
  <c r="BE188" i="68"/>
  <c r="BG185" i="68"/>
  <c r="X468" i="68"/>
  <c r="AL465" i="68"/>
  <c r="BJ210" i="68"/>
  <c r="AH480" i="68"/>
  <c r="BL188" i="68"/>
  <c r="AB473" i="68"/>
  <c r="AQ468" i="68" a="1"/>
  <c r="AQ468" i="68" s="1"/>
  <c r="BN180" i="68"/>
  <c r="AH463" i="68"/>
  <c r="AF461" i="68"/>
  <c r="AD460" i="68"/>
  <c r="BI194" i="68"/>
  <c r="BG195" i="68"/>
  <c r="Z476" i="68"/>
  <c r="BL180" i="68"/>
  <c r="BK176" i="68"/>
  <c r="AB460" i="68"/>
  <c r="BH171" i="68"/>
  <c r="BF169" i="68"/>
  <c r="BE201" i="68"/>
  <c r="AN473" i="68"/>
  <c r="BF180" i="68"/>
  <c r="AI462" i="68"/>
  <c r="BH174" i="68"/>
  <c r="AJ458" i="68"/>
  <c r="AR456" i="68"/>
  <c r="AN454" i="68"/>
  <c r="AL452" i="68"/>
  <c r="AB450" i="68"/>
  <c r="AH448" i="68"/>
  <c r="AF446" i="68"/>
  <c r="AD443" i="68"/>
  <c r="BO155" i="68"/>
  <c r="Z440" i="68"/>
  <c r="AN477" i="68"/>
  <c r="BJ184" i="68"/>
  <c r="BE180" i="68"/>
  <c r="W462" i="68"/>
  <c r="Y460" i="68"/>
  <c r="BN171" i="68"/>
  <c r="BL169" i="68"/>
  <c r="BL196" i="68"/>
  <c r="BO190" i="68"/>
  <c r="AJ473" i="68"/>
  <c r="AA467" i="68"/>
  <c r="BN177" i="68"/>
  <c r="BE174" i="68"/>
  <c r="AR458" i="68"/>
  <c r="AN456" i="68"/>
  <c r="AL454" i="68"/>
  <c r="AB452" i="68"/>
  <c r="BJ255" i="68"/>
  <c r="AI470" i="68"/>
  <c r="BN188" i="68"/>
  <c r="BF184" i="68"/>
  <c r="Y464" i="68"/>
  <c r="AK461" i="68"/>
  <c r="BH173" i="68"/>
  <c r="AH470" i="68"/>
  <c r="BM188" i="68"/>
  <c r="BE184" i="68"/>
  <c r="BH178" i="68"/>
  <c r="AI461" i="68"/>
  <c r="AK459" i="68"/>
  <c r="AA457" i="68"/>
  <c r="Y455" i="68"/>
  <c r="W453" i="68"/>
  <c r="AC451" i="68"/>
  <c r="BN162" i="68"/>
  <c r="BL160" i="68"/>
  <c r="BJ158" i="68"/>
  <c r="BH156" i="68"/>
  <c r="BF154" i="68"/>
  <c r="BM180" i="68"/>
  <c r="AR457" i="68"/>
  <c r="BE166" i="68"/>
  <c r="BK162" i="68"/>
  <c r="AC446" i="68"/>
  <c r="AD426" i="68"/>
  <c r="BM154" i="68"/>
  <c r="X438" i="68"/>
  <c r="BJ177" i="68"/>
  <c r="BE168" i="68"/>
  <c r="BE163" i="68"/>
  <c r="BG160" i="68"/>
  <c r="X443" i="68"/>
  <c r="AL441" i="68"/>
  <c r="BO152" i="68"/>
  <c r="Z437" i="68"/>
  <c r="X435" i="68"/>
  <c r="W468" i="68"/>
  <c r="AK456" i="68"/>
  <c r="AR451" i="68"/>
  <c r="BH162" i="68"/>
  <c r="Z446" i="68"/>
  <c r="AL426" i="68"/>
  <c r="AN440" i="68"/>
  <c r="AD438" i="68"/>
  <c r="BO149" i="68"/>
  <c r="Z434" i="68"/>
  <c r="X432" i="68"/>
  <c r="BI143" i="68"/>
  <c r="BG141" i="68"/>
  <c r="BM139" i="68"/>
  <c r="BK137" i="68"/>
  <c r="AQ420" i="68" a="1"/>
  <c r="AQ420" i="68" s="1"/>
  <c r="AI486" i="68"/>
  <c r="AJ464" i="68"/>
  <c r="AH457" i="68"/>
  <c r="AD453" i="68"/>
  <c r="AM450" i="68"/>
  <c r="AN447" i="68"/>
  <c r="AC445" i="68"/>
  <c r="AE442" i="68"/>
  <c r="AH439" i="68"/>
  <c r="AF437" i="68"/>
  <c r="AD435" i="68"/>
  <c r="AR466" i="68"/>
  <c r="AN949" i="68"/>
  <c r="AR937" i="68"/>
  <c r="BO806" i="68"/>
  <c r="AG821" i="68"/>
  <c r="Y816" i="68"/>
  <c r="W813" i="68"/>
  <c r="BK781" i="68"/>
  <c r="AL803" i="68"/>
  <c r="AE804" i="68"/>
  <c r="X800" i="68"/>
  <c r="AD796" i="68"/>
  <c r="AF797" i="68"/>
  <c r="BM764" i="68"/>
  <c r="BK761" i="68"/>
  <c r="BI766" i="68"/>
  <c r="AI790" i="68"/>
  <c r="X795" i="68"/>
  <c r="AQ787" i="68" a="1"/>
  <c r="AQ787" i="68" s="1"/>
  <c r="AD792" i="68"/>
  <c r="AE794" i="68"/>
  <c r="AC331" i="68"/>
  <c r="AL346" i="68"/>
  <c r="Z373" i="68"/>
  <c r="BO235" i="68"/>
  <c r="AK518" i="68"/>
  <c r="BL189" i="68"/>
  <c r="AJ466" i="68"/>
  <c r="BG211" i="68"/>
  <c r="AR499" i="68"/>
  <c r="AK490" i="68"/>
  <c r="AQ470" i="68" a="1"/>
  <c r="AQ470" i="68" s="1"/>
  <c r="AM479" i="68"/>
  <c r="BE190" i="68"/>
  <c r="AI475" i="68"/>
  <c r="AG473" i="68"/>
  <c r="AE469" i="68"/>
  <c r="AK467" i="68"/>
  <c r="AA465" i="68"/>
  <c r="BM217" i="68"/>
  <c r="AN470" i="68"/>
  <c r="BK191" i="68"/>
  <c r="W476" i="68"/>
  <c r="AI473" i="68"/>
  <c r="BH183" i="68"/>
  <c r="Z466" i="68"/>
  <c r="AL488" i="68"/>
  <c r="BF206" i="68"/>
  <c r="AM470" i="68"/>
  <c r="BI191" i="68"/>
  <c r="BF188" i="68"/>
  <c r="W473" i="68"/>
  <c r="Y468" i="68"/>
  <c r="BI180" i="68"/>
  <c r="BI177" i="68"/>
  <c r="BG175" i="68"/>
  <c r="BM173" i="68"/>
  <c r="AA501" i="68"/>
  <c r="X470" i="68"/>
  <c r="AI478" i="68"/>
  <c r="AJ475" i="68"/>
  <c r="AL471" i="68"/>
  <c r="BJ182" i="68"/>
  <c r="AB465" i="68"/>
  <c r="BE209" i="68"/>
  <c r="AG479" i="68"/>
  <c r="AR475" i="68"/>
  <c r="BN185" i="68"/>
  <c r="AE468" i="68"/>
  <c r="AH465" i="68"/>
  <c r="Z463" i="68"/>
  <c r="X461" i="68"/>
  <c r="BI173" i="68"/>
  <c r="AD510" i="68"/>
  <c r="BG194" i="68"/>
  <c r="X475" i="68"/>
  <c r="AG465" i="68"/>
  <c r="AR461" i="68"/>
  <c r="BN173" i="68"/>
  <c r="AN457" i="68"/>
  <c r="AL455" i="68"/>
  <c r="X487" i="68"/>
  <c r="AR471" i="68"/>
  <c r="AF465" i="68"/>
  <c r="X462" i="68"/>
  <c r="AK460" i="68"/>
  <c r="AB458" i="68"/>
  <c r="AH456" i="68"/>
  <c r="AF454" i="68"/>
  <c r="AD452" i="68"/>
  <c r="BO163" i="68"/>
  <c r="Z448" i="68"/>
  <c r="X446" i="68"/>
  <c r="BI157" i="68"/>
  <c r="BG155" i="68"/>
  <c r="BM153" i="68"/>
  <c r="AQ476" i="68" a="1"/>
  <c r="AQ476" i="68" s="1"/>
  <c r="AK469" i="68"/>
  <c r="Z465" i="68"/>
  <c r="BI176" i="68"/>
  <c r="BK173" i="68"/>
  <c r="BF171" i="68"/>
  <c r="AJ455" i="68"/>
  <c r="AE481" i="68"/>
  <c r="AI477" i="68"/>
  <c r="BM185" i="68"/>
  <c r="BG181" i="68"/>
  <c r="AF462" i="68"/>
  <c r="AI460" i="68"/>
  <c r="AH458" i="68"/>
  <c r="AF456" i="68"/>
  <c r="AD454" i="68"/>
  <c r="BO165" i="68"/>
  <c r="AD535" i="68"/>
  <c r="BN193" i="68"/>
  <c r="AH475" i="68"/>
  <c r="AD469" i="68"/>
  <c r="BJ178" i="68"/>
  <c r="Z461" i="68"/>
  <c r="AL459" i="68"/>
  <c r="BG193" i="68"/>
  <c r="AG475" i="68"/>
  <c r="AC469" i="68"/>
  <c r="AJ463" i="68"/>
  <c r="Y461" i="68"/>
  <c r="AC459" i="68"/>
  <c r="BN170" i="68"/>
  <c r="BL168" i="68"/>
  <c r="BJ166" i="68"/>
  <c r="BH164" i="68"/>
  <c r="BF162" i="68"/>
  <c r="AJ446" i="68"/>
  <c r="AR443" i="68"/>
  <c r="AN442" i="68"/>
  <c r="AL440" i="68"/>
  <c r="BI179" i="68"/>
  <c r="AR455" i="68"/>
  <c r="AG452" i="68"/>
  <c r="AN448" i="68"/>
  <c r="BM159" i="68"/>
  <c r="BO156" i="68"/>
  <c r="AF440" i="68"/>
  <c r="BK151" i="68"/>
  <c r="W461" i="68"/>
  <c r="AH454" i="68"/>
  <c r="AJ449" i="68"/>
  <c r="AL446" i="68"/>
  <c r="BJ157" i="68"/>
  <c r="AB441" i="68"/>
  <c r="BG152" i="68"/>
  <c r="BM150" i="68"/>
  <c r="BK148" i="68"/>
  <c r="BH177" i="68"/>
  <c r="BO169" i="68"/>
  <c r="AB451" i="68"/>
  <c r="AK448" i="68"/>
  <c r="BJ159" i="68"/>
  <c r="AA426" i="68"/>
  <c r="AC440" i="68"/>
  <c r="BI151" i="68"/>
  <c r="BG149" i="68"/>
  <c r="BM147" i="68"/>
  <c r="BK145" i="68"/>
  <c r="AQ429" i="68" a="1"/>
  <c r="AQ429" i="68" s="1"/>
  <c r="AM427" i="68"/>
  <c r="BE139" i="68"/>
  <c r="AI422" i="68"/>
  <c r="AG420" i="68"/>
  <c r="AR479" i="68"/>
  <c r="AI463" i="68"/>
  <c r="BM170" i="68"/>
  <c r="BM166" i="68"/>
  <c r="AC450" i="68"/>
  <c r="AD447" i="68"/>
  <c r="BM158" i="68"/>
  <c r="BE155" i="68"/>
  <c r="Z439" i="68"/>
  <c r="X437" i="68"/>
  <c r="BI148" i="68"/>
  <c r="AJ465" i="68"/>
  <c r="W900" i="68"/>
  <c r="AR953" i="68"/>
  <c r="AF835" i="68"/>
  <c r="AI832" i="68"/>
  <c r="AG820" i="68"/>
  <c r="AF807" i="68"/>
  <c r="BG784" i="68"/>
  <c r="BM786" i="68"/>
  <c r="Y805" i="68"/>
  <c r="AR804" i="68"/>
  <c r="Y800" i="68"/>
  <c r="AE802" i="68"/>
  <c r="W797" i="68"/>
  <c r="BJ762" i="68"/>
  <c r="BE762" i="68"/>
  <c r="BK767" i="68"/>
  <c r="AB791" i="68"/>
  <c r="AF795" i="68"/>
  <c r="AA788" i="68"/>
  <c r="AQ792" i="68" a="1"/>
  <c r="AQ792" i="68" s="1"/>
  <c r="AD786" i="68"/>
  <c r="AE333" i="68"/>
  <c r="AL361" i="68"/>
  <c r="BG36" i="68"/>
  <c r="BK231" i="68"/>
  <c r="AD509" i="68"/>
  <c r="AJ476" i="68"/>
  <c r="AB466" i="68"/>
  <c r="BK252" i="68"/>
  <c r="AN497" i="68"/>
  <c r="AF487" i="68"/>
  <c r="AG470" i="68"/>
  <c r="AE479" i="68"/>
  <c r="AK477" i="68"/>
  <c r="AA475" i="68"/>
  <c r="Y473" i="68"/>
  <c r="W469" i="68"/>
  <c r="AC467" i="68"/>
  <c r="BN179" i="68"/>
  <c r="AL484" i="68"/>
  <c r="AA470" i="68"/>
  <c r="AK478" i="68"/>
  <c r="BH188" i="68"/>
  <c r="X473" i="68"/>
  <c r="AK468" i="68"/>
  <c r="BJ180" i="68"/>
  <c r="BJ218" i="68"/>
  <c r="AQ496" i="68" a="1"/>
  <c r="AQ496" i="68" s="1"/>
  <c r="Z470" i="68"/>
  <c r="AJ478" i="68"/>
  <c r="AK475" i="68"/>
  <c r="BI185" i="68"/>
  <c r="BK182" i="68"/>
  <c r="AN465" i="68"/>
  <c r="AQ462" i="68" a="1"/>
  <c r="AQ462" i="68" s="1"/>
  <c r="AM444" i="68"/>
  <c r="BE173" i="68"/>
  <c r="W500" i="68"/>
  <c r="BJ193" i="68"/>
  <c r="BG190" i="68"/>
  <c r="Y475" i="68"/>
  <c r="AA471" i="68"/>
  <c r="AM467" i="68"/>
  <c r="BL179" i="68"/>
  <c r="W494" i="68"/>
  <c r="AC478" i="68"/>
  <c r="AF475" i="68"/>
  <c r="AH471" i="68"/>
  <c r="BF182" i="68"/>
  <c r="X465" i="68"/>
  <c r="BM177" i="68"/>
  <c r="BK175" i="68"/>
  <c r="AQ459" i="68" a="1"/>
  <c r="AQ459" i="68" s="1"/>
  <c r="BL220" i="68"/>
  <c r="W470" i="68"/>
  <c r="AR473" i="68"/>
  <c r="BG179" i="68"/>
  <c r="AE461" i="68"/>
  <c r="AH459" i="68"/>
  <c r="AF457" i="68"/>
  <c r="AD455" i="68"/>
  <c r="AK480" i="68"/>
  <c r="AN469" i="68"/>
  <c r="BE179" i="68"/>
  <c r="BJ176" i="68"/>
  <c r="AA460" i="68"/>
  <c r="BO171" i="68"/>
  <c r="Z456" i="68"/>
  <c r="X454" i="68"/>
  <c r="BI165" i="68"/>
  <c r="BG163" i="68"/>
  <c r="BM161" i="68"/>
  <c r="BK159" i="68"/>
  <c r="AQ426" i="68" a="1"/>
  <c r="AQ426" i="68" s="1"/>
  <c r="AM441" i="68"/>
  <c r="BE153" i="68"/>
  <c r="AQ475" i="68" a="1"/>
  <c r="AQ475" i="68" s="1"/>
  <c r="BO183" i="68"/>
  <c r="AC464" i="68"/>
  <c r="AM461" i="68"/>
  <c r="AN459" i="68"/>
  <c r="AL457" i="68"/>
  <c r="AB455" i="68"/>
  <c r="AR470" i="68"/>
  <c r="BO189" i="68"/>
  <c r="AI471" i="68"/>
  <c r="AC466" i="68"/>
  <c r="BG176" i="68"/>
  <c r="X460" i="68"/>
  <c r="Z458" i="68"/>
  <c r="X456" i="68"/>
  <c r="BI167" i="68"/>
  <c r="BG165" i="68"/>
  <c r="AH517" i="68"/>
  <c r="AD480" i="68"/>
  <c r="BM187" i="68"/>
  <c r="BK183" i="68"/>
  <c r="AK463" i="68"/>
  <c r="BJ175" i="68"/>
  <c r="AD459" i="68"/>
  <c r="W480" i="68"/>
  <c r="BH187" i="68"/>
  <c r="BI183" i="68"/>
  <c r="Y463" i="68"/>
  <c r="BI175" i="68"/>
  <c r="BH172" i="68"/>
  <c r="BF170" i="68"/>
  <c r="AJ454" i="68"/>
  <c r="AR452" i="68"/>
  <c r="AN450" i="68"/>
  <c r="AL448" i="68"/>
  <c r="AB446" i="68"/>
  <c r="AH443" i="68"/>
  <c r="AF442" i="68"/>
  <c r="AD440" i="68"/>
  <c r="BF178" i="68"/>
  <c r="W455" i="68"/>
  <c r="AF451" i="68"/>
  <c r="AC448" i="68"/>
  <c r="AG445" i="68"/>
  <c r="BE156" i="68"/>
  <c r="BG153" i="68"/>
  <c r="AI437" i="68"/>
  <c r="AK444" i="68"/>
  <c r="BE167" i="68"/>
  <c r="Y449" i="68"/>
  <c r="AA446" i="68"/>
  <c r="AM426" i="68"/>
  <c r="BL154" i="68"/>
  <c r="AM438" i="68"/>
  <c r="BE150" i="68"/>
  <c r="X492" i="68"/>
  <c r="AB444" i="68"/>
  <c r="AM455" i="68"/>
  <c r="BM164" i="68"/>
  <c r="AA448" i="68"/>
  <c r="AQ445" i="68" a="1"/>
  <c r="AQ445" i="68" s="1"/>
  <c r="BM156" i="68"/>
  <c r="BO153" i="68"/>
  <c r="AQ437" i="68" a="1"/>
  <c r="AQ437" i="68" s="1"/>
  <c r="AM435" i="68"/>
  <c r="BE147" i="68"/>
  <c r="AI431" i="68"/>
  <c r="AG429" i="68"/>
  <c r="AE427" i="68"/>
  <c r="AK424" i="68"/>
  <c r="AA422" i="68"/>
  <c r="Y420" i="68"/>
  <c r="AF478" i="68"/>
  <c r="BN176" i="68"/>
  <c r="AJ456" i="68"/>
  <c r="AQ452" i="68" a="1"/>
  <c r="AQ452" i="68" s="1"/>
  <c r="BM163" i="68"/>
  <c r="BO160" i="68"/>
  <c r="AF443" i="68"/>
  <c r="AJ441" i="68"/>
  <c r="BM152" i="68"/>
  <c r="BK150" i="68"/>
  <c r="AQ434" i="68" a="1"/>
  <c r="AQ434" i="68" s="1"/>
  <c r="Z864" i="68"/>
  <c r="AR936" i="68"/>
  <c r="AI969" i="68"/>
  <c r="BM810" i="68"/>
  <c r="AQ829" i="68" a="1"/>
  <c r="AQ829" i="68" s="1"/>
  <c r="AF822" i="68"/>
  <c r="BF785" i="68"/>
  <c r="BI789" i="68"/>
  <c r="AL808" i="68"/>
  <c r="AI805" i="68"/>
  <c r="BJ777" i="68"/>
  <c r="AF801" i="68"/>
  <c r="BL772" i="68"/>
  <c r="AL802" i="68"/>
  <c r="BN760" i="68"/>
  <c r="BG766" i="68"/>
  <c r="BN767" i="68"/>
  <c r="AL794" i="68"/>
  <c r="AC787" i="68"/>
  <c r="AR791" i="68"/>
  <c r="AN795" i="68"/>
  <c r="AN789" i="68"/>
  <c r="AE327" i="68"/>
  <c r="X329" i="68"/>
  <c r="AL330" i="68"/>
  <c r="X504" i="68"/>
  <c r="BJ202" i="68"/>
  <c r="BJ187" i="68"/>
  <c r="AR464" i="68"/>
  <c r="AJ523" i="68"/>
  <c r="AI489" i="68"/>
  <c r="AA486" i="68"/>
  <c r="Y470" i="68"/>
  <c r="W479" i="68"/>
  <c r="AC477" i="68"/>
  <c r="BN187" i="68"/>
  <c r="BL185" i="68"/>
  <c r="BJ183" i="68"/>
  <c r="BH181" i="68"/>
  <c r="BF179" i="68"/>
  <c r="AH499" i="68"/>
  <c r="BM193" i="68"/>
  <c r="Y478" i="68"/>
  <c r="AL475" i="68"/>
  <c r="BJ185" i="68"/>
  <c r="AA468" i="68"/>
  <c r="AQ465" i="68" a="1"/>
  <c r="AQ465" i="68" s="1"/>
  <c r="BE217" i="68"/>
  <c r="AC490" i="68"/>
  <c r="BK193" i="68"/>
  <c r="X478" i="68"/>
  <c r="Z475" i="68"/>
  <c r="AM471" i="68"/>
  <c r="AN467" i="68"/>
  <c r="AC465" i="68"/>
  <c r="AG462" i="68"/>
  <c r="AE444" i="68"/>
  <c r="BN234" i="68"/>
  <c r="Y496" i="68"/>
  <c r="AL480" i="68"/>
  <c r="AJ477" i="68"/>
  <c r="BI187" i="68"/>
  <c r="BL184" i="68"/>
  <c r="AB467" i="68"/>
  <c r="AQ464" i="68" a="1"/>
  <c r="AQ464" i="68" s="1"/>
  <c r="BI196" i="68"/>
  <c r="BN190" i="68"/>
  <c r="BE187" i="68"/>
  <c r="W471" i="68"/>
  <c r="AI467" i="68"/>
  <c r="BH179" i="68"/>
  <c r="BE177" i="68"/>
  <c r="AI444" i="68"/>
  <c r="BM230" i="68"/>
  <c r="Y502" i="68"/>
  <c r="BN192" i="68"/>
  <c r="AQ469" i="68" a="1"/>
  <c r="AQ469" i="68" s="1"/>
  <c r="AG464" i="68"/>
  <c r="BE175" i="68"/>
  <c r="Z459" i="68"/>
  <c r="X457" i="68"/>
  <c r="AR526" i="68"/>
  <c r="BM192" i="68"/>
  <c r="AM468" i="68"/>
  <c r="AE464" i="68"/>
  <c r="AQ461" i="68" a="1"/>
  <c r="AQ461" i="68" s="1"/>
  <c r="BL173" i="68"/>
  <c r="BG171" i="68"/>
  <c r="BM169" i="68"/>
  <c r="BK167" i="68"/>
  <c r="AQ451" i="68" a="1"/>
  <c r="AQ451" i="68" s="1"/>
  <c r="AM449" i="68"/>
  <c r="BE161" i="68"/>
  <c r="AI445" i="68"/>
  <c r="AG426" i="68"/>
  <c r="AE441" i="68"/>
  <c r="AL522" i="68"/>
  <c r="AJ474" i="68"/>
  <c r="AG468" i="68"/>
  <c r="BN178" i="68"/>
  <c r="AC461" i="68"/>
  <c r="AF459" i="68"/>
  <c r="AD457" i="68"/>
  <c r="BL257" i="68"/>
  <c r="BO193" i="68"/>
  <c r="AM476" i="68"/>
  <c r="BI184" i="68"/>
  <c r="Y465" i="68"/>
  <c r="AL461" i="68"/>
  <c r="BJ173" i="68"/>
  <c r="BM171" i="68"/>
  <c r="BK169" i="68"/>
  <c r="AQ453" i="68" a="1"/>
  <c r="AQ453" i="68" s="1"/>
  <c r="AM451" i="68"/>
  <c r="BI229" i="68"/>
  <c r="AN478" i="68"/>
  <c r="AF474" i="68"/>
  <c r="AC468" i="68"/>
  <c r="AA463" i="68"/>
  <c r="AQ444" i="68" a="1"/>
  <c r="AQ444" i="68" s="1"/>
  <c r="BO247" i="68"/>
  <c r="AG478" i="68"/>
  <c r="AA474" i="68"/>
  <c r="AB468" i="68"/>
  <c r="BK177" i="68"/>
  <c r="AN444" i="68"/>
  <c r="AN458" i="68"/>
  <c r="AL456" i="68"/>
  <c r="AB454" i="68"/>
  <c r="AH452" i="68"/>
  <c r="AF450" i="68"/>
  <c r="AD448" i="68"/>
  <c r="BO159" i="68"/>
  <c r="Z443" i="68"/>
  <c r="X442" i="68"/>
  <c r="BI153" i="68"/>
  <c r="AA462" i="68"/>
  <c r="BG168" i="68"/>
  <c r="BO164" i="68"/>
  <c r="BO161" i="68"/>
  <c r="BG158" i="68"/>
  <c r="AI442" i="68"/>
  <c r="AK439" i="68"/>
  <c r="AA437" i="68"/>
  <c r="BF173" i="68"/>
  <c r="AH453" i="68"/>
  <c r="BI162" i="68"/>
  <c r="BL159" i="68"/>
  <c r="AB426" i="68"/>
  <c r="AQ440" i="68" a="1"/>
  <c r="AQ440" i="68" s="1"/>
  <c r="AE438" i="68"/>
  <c r="AK436" i="68"/>
  <c r="BH216" i="68"/>
  <c r="AQ460" i="68" a="1"/>
  <c r="AQ460" i="68" s="1"/>
  <c r="AG454" i="68"/>
  <c r="AQ450" i="68" a="1"/>
  <c r="AQ450" i="68" s="1"/>
  <c r="BL161" i="68"/>
  <c r="AD445" i="68"/>
  <c r="AG442" i="68"/>
  <c r="AI439" i="68"/>
  <c r="AG437" i="68"/>
  <c r="AE435" i="68"/>
  <c r="AK433" i="68"/>
  <c r="AA431" i="68"/>
  <c r="Y429" i="68"/>
  <c r="W427" i="68"/>
  <c r="AC424" i="68"/>
  <c r="BN136" i="68"/>
  <c r="BL134" i="68"/>
  <c r="X477" i="68"/>
  <c r="Z444" i="68"/>
  <c r="AA910" i="68"/>
  <c r="AG966" i="68"/>
  <c r="Y963" i="68"/>
  <c r="X835" i="68"/>
  <c r="BM800" i="68"/>
  <c r="Y818" i="68"/>
  <c r="Z807" i="68"/>
  <c r="AN814" i="68"/>
  <c r="BF782" i="68"/>
  <c r="BJ779" i="68"/>
  <c r="BF778" i="68"/>
  <c r="BE771" i="68"/>
  <c r="AB802" i="68"/>
  <c r="BL774" i="68"/>
  <c r="BI768" i="68"/>
  <c r="BN762" i="68"/>
  <c r="BJ766" i="68"/>
  <c r="AB787" i="68"/>
  <c r="AD791" i="68"/>
  <c r="AI795" i="68"/>
  <c r="AA789" i="68"/>
  <c r="Z794" i="68"/>
  <c r="AA338" i="68"/>
  <c r="AB312" i="68"/>
  <c r="BH36" i="68"/>
  <c r="BI193" i="68"/>
  <c r="AC470" i="68"/>
  <c r="BH185" i="68"/>
  <c r="AN529" i="68"/>
  <c r="AB516" i="68"/>
  <c r="AG496" i="68"/>
  <c r="AG482" i="68"/>
  <c r="AJ480" i="68"/>
  <c r="AR478" i="68"/>
  <c r="AN476" i="68"/>
  <c r="AL474" i="68"/>
  <c r="AB471" i="68"/>
  <c r="AH468" i="68"/>
  <c r="AF466" i="68"/>
  <c r="AD464" i="68"/>
  <c r="X497" i="68"/>
  <c r="AC480" i="68"/>
  <c r="AM477" i="68"/>
  <c r="BL187" i="68"/>
  <c r="AD471" i="68"/>
  <c r="AR467" i="68"/>
  <c r="BO179" i="68"/>
  <c r="AD484" i="68"/>
  <c r="Y482" i="68"/>
  <c r="AA480" i="68"/>
  <c r="AL477" i="68"/>
  <c r="AN474" i="68"/>
  <c r="BM184" i="68"/>
  <c r="BO181" i="68"/>
  <c r="AF464" i="68"/>
  <c r="BL176" i="68"/>
  <c r="BJ174" i="68"/>
  <c r="BF226" i="68"/>
  <c r="Y472" i="68"/>
  <c r="BH192" i="68"/>
  <c r="BK189" i="68"/>
  <c r="AB474" i="68"/>
  <c r="AF469" i="68"/>
  <c r="AH466" i="68"/>
  <c r="AM512" i="68"/>
  <c r="W481" i="68"/>
  <c r="BG189" i="68"/>
  <c r="X474" i="68"/>
  <c r="AL469" i="68"/>
  <c r="BJ181" i="68"/>
  <c r="AA464" i="68"/>
  <c r="AC462" i="68"/>
  <c r="BN174" i="68"/>
  <c r="BE225" i="68"/>
  <c r="AF497" i="68"/>
  <c r="BE191" i="68"/>
  <c r="AJ467" i="68"/>
  <c r="BG177" i="68"/>
  <c r="Y444" i="68"/>
  <c r="BE172" i="68"/>
  <c r="AI456" i="68"/>
  <c r="AE512" i="68"/>
  <c r="AR477" i="68"/>
  <c r="AH467" i="68"/>
  <c r="AQ463" i="68" a="1"/>
  <c r="AQ463" i="68" s="1"/>
  <c r="BN175" i="68"/>
  <c r="AG459" i="68"/>
  <c r="AE457" i="68"/>
  <c r="AK455" i="68"/>
  <c r="AA453" i="68"/>
  <c r="Y451" i="68"/>
  <c r="W449" i="68"/>
  <c r="AC447" i="68"/>
  <c r="BN158" i="68"/>
  <c r="BL156" i="68"/>
  <c r="BJ154" i="68"/>
  <c r="AI480" i="68"/>
  <c r="AL473" i="68"/>
  <c r="AF467" i="68"/>
  <c r="AC463" i="68"/>
  <c r="AG444" i="68"/>
  <c r="BK172" i="68"/>
  <c r="AQ456" i="68" a="1"/>
  <c r="AQ456" i="68" s="1"/>
  <c r="AK506" i="68"/>
  <c r="BE192" i="68"/>
  <c r="BO187" i="68"/>
  <c r="BM183" i="68"/>
  <c r="BK178" i="68"/>
  <c r="BL175" i="68"/>
  <c r="AE459" i="68"/>
  <c r="AK457" i="68"/>
  <c r="AA455" i="68"/>
  <c r="Y453" i="68"/>
  <c r="W451" i="68"/>
  <c r="BK215" i="68"/>
  <c r="AH477" i="68"/>
  <c r="AE473" i="68"/>
  <c r="Z467" i="68"/>
  <c r="AR462" i="68"/>
  <c r="BO174" i="68"/>
  <c r="AQ514" i="68" a="1"/>
  <c r="AQ514" i="68" s="1"/>
  <c r="AE477" i="68"/>
  <c r="AD473" i="68"/>
  <c r="AR465" i="68"/>
  <c r="AD462" i="68"/>
  <c r="BM174" i="68"/>
  <c r="X458" i="68"/>
  <c r="BI169" i="68"/>
  <c r="BG167" i="68"/>
  <c r="BM165" i="68"/>
  <c r="BK163" i="68"/>
  <c r="AQ447" i="68" a="1"/>
  <c r="AQ447" i="68" s="1"/>
  <c r="AM445" i="68"/>
  <c r="BE157" i="68"/>
  <c r="AI441" i="68"/>
  <c r="AE470" i="68"/>
  <c r="AL444" i="68"/>
  <c r="W454" i="68"/>
  <c r="BF163" i="68"/>
  <c r="W447" i="68"/>
  <c r="Y443" i="68"/>
  <c r="BI155" i="68"/>
  <c r="BH152" i="68"/>
  <c r="AA489" i="68"/>
  <c r="AQ457" i="68" a="1"/>
  <c r="AQ457" i="68" s="1"/>
  <c r="AD451" i="68"/>
  <c r="AB448" i="68"/>
  <c r="AF445" i="68"/>
  <c r="AH442" i="68"/>
  <c r="BF153" i="68"/>
  <c r="BJ151" i="68"/>
  <c r="BH149" i="68"/>
  <c r="AD476" i="68"/>
  <c r="AM458" i="68"/>
  <c r="BO166" i="68"/>
  <c r="BN163" i="68"/>
  <c r="AE447" i="68"/>
  <c r="AG443" i="68"/>
  <c r="AK441" i="68"/>
  <c r="BN152" i="68"/>
  <c r="BL150" i="68"/>
  <c r="BJ148" i="68"/>
  <c r="BH146" i="68"/>
  <c r="BF144" i="68"/>
  <c r="AJ428" i="68"/>
  <c r="AR425" i="68"/>
  <c r="AN423" i="68"/>
  <c r="AL421" i="68"/>
  <c r="AB419" i="68"/>
  <c r="AC475" i="68"/>
  <c r="BN172" i="68"/>
  <c r="BO168" i="68"/>
  <c r="AN451" i="68"/>
  <c r="AJ448" i="68"/>
  <c r="Y446" i="68"/>
  <c r="Z426" i="68"/>
  <c r="AM440" i="68"/>
  <c r="AC438" i="68"/>
  <c r="BN149" i="68"/>
  <c r="AK479" i="68"/>
  <c r="AC435" i="68"/>
  <c r="W437" i="68"/>
  <c r="Y439" i="68"/>
  <c r="AH441" i="68"/>
  <c r="AE443" i="68"/>
  <c r="BN160" i="68"/>
  <c r="AR449" i="68"/>
  <c r="AA452" i="68"/>
  <c r="BM168" i="68"/>
  <c r="BI172" i="68"/>
  <c r="AB478" i="68"/>
  <c r="BH151" i="68"/>
  <c r="BK156" i="68"/>
  <c r="Y448" i="68"/>
  <c r="AE454" i="68"/>
  <c r="BO133" i="68"/>
  <c r="AB428" i="68"/>
  <c r="AJ436" i="68"/>
  <c r="BF160" i="68"/>
  <c r="AD475" i="68"/>
  <c r="W442" i="68"/>
  <c r="AM456" i="68"/>
  <c r="BK157" i="68"/>
  <c r="BO173" i="68"/>
  <c r="AE445" i="68"/>
  <c r="AM453" i="68"/>
  <c r="BO176" i="68"/>
  <c r="AB483" i="68"/>
  <c r="BK185" i="68"/>
  <c r="BL166" i="68"/>
  <c r="AR444" i="68"/>
  <c r="X479" i="68"/>
  <c r="BG174" i="68"/>
  <c r="BF192" i="68"/>
  <c r="BH160" i="68"/>
  <c r="AC455" i="68"/>
  <c r="AE463" i="68"/>
  <c r="AA456" i="68"/>
  <c r="BM181" i="68"/>
  <c r="BF174" i="68"/>
  <c r="AB469" i="68"/>
  <c r="AH508" i="68"/>
  <c r="AR476" i="68"/>
  <c r="AR460" i="68"/>
  <c r="AG469" i="68"/>
  <c r="AJ472" i="68"/>
  <c r="BN184" i="68"/>
  <c r="AD482" i="68"/>
  <c r="BO184" i="68"/>
  <c r="AB480" i="68"/>
  <c r="BL232" i="68"/>
  <c r="AE325" i="68"/>
  <c r="AL789" i="68"/>
  <c r="BL767" i="68"/>
  <c r="AF796" i="68"/>
  <c r="BJ788" i="68"/>
  <c r="BG800" i="68"/>
  <c r="Z932" i="68"/>
  <c r="BG157" i="68"/>
  <c r="AG449" i="68"/>
  <c r="BJ169" i="68"/>
  <c r="AD421" i="68"/>
  <c r="AL430" i="68"/>
  <c r="BF152" i="68"/>
  <c r="AH449" i="68"/>
  <c r="AN435" i="68"/>
  <c r="BE158" i="68"/>
  <c r="AB470" i="68"/>
  <c r="BI160" i="68"/>
  <c r="BL191" i="68"/>
  <c r="AG447" i="68"/>
  <c r="AQ455" i="68" a="1"/>
  <c r="AQ455" i="68" s="1"/>
  <c r="AM464" i="68"/>
  <c r="AG460" i="68"/>
  <c r="BJ189" i="68"/>
  <c r="BN168" i="68"/>
  <c r="AM463" i="68"/>
  <c r="BK207" i="68"/>
  <c r="BO177" i="68"/>
  <c r="AR440" i="68"/>
  <c r="BJ162" i="68"/>
  <c r="W457" i="68"/>
  <c r="BK181" i="68"/>
  <c r="AK458" i="68"/>
  <c r="AA478" i="68"/>
  <c r="BH176" i="68"/>
  <c r="BJ186" i="68"/>
  <c r="W466" i="68"/>
  <c r="AL479" i="68"/>
  <c r="AJ461" i="68"/>
  <c r="AC474" i="68"/>
  <c r="AE500" i="68"/>
  <c r="AQ474" i="68" a="1"/>
  <c r="AQ474" i="68" s="1"/>
  <c r="BI178" i="68"/>
  <c r="AD474" i="68"/>
  <c r="BO195" i="68"/>
  <c r="AN471" i="68"/>
  <c r="BF36" i="68"/>
  <c r="AL786" i="68"/>
  <c r="BH763" i="68"/>
  <c r="AL798" i="68"/>
  <c r="BJ785" i="68"/>
  <c r="AF833" i="68"/>
  <c r="AB913" i="68"/>
  <c r="BK147" i="68"/>
  <c r="BM149" i="68"/>
  <c r="BG151" i="68"/>
  <c r="BL153" i="68"/>
  <c r="AQ442" i="68" a="1"/>
  <c r="AQ442" i="68" s="1"/>
  <c r="AB445" i="68"/>
  <c r="BJ161" i="68"/>
  <c r="AL450" i="68"/>
  <c r="AC453" i="68"/>
  <c r="AE456" i="68"/>
  <c r="BH175" i="68"/>
  <c r="AL435" i="68"/>
  <c r="BN153" i="68"/>
  <c r="AN445" i="68"/>
  <c r="BK164" i="68"/>
  <c r="BL171" i="68"/>
  <c r="BF136" i="68"/>
  <c r="BN144" i="68"/>
  <c r="AA439" i="68"/>
  <c r="AD450" i="68"/>
  <c r="AC436" i="68"/>
  <c r="AR445" i="68"/>
  <c r="BN150" i="68"/>
  <c r="AH447" i="68"/>
  <c r="AQ439" i="68" a="1"/>
  <c r="AQ439" i="68" s="1"/>
  <c r="BI161" i="68"/>
  <c r="AD456" i="68"/>
  <c r="W467" i="68"/>
  <c r="AD444" i="68"/>
  <c r="BL190" i="68"/>
  <c r="AI455" i="68"/>
  <c r="AB464" i="68"/>
  <c r="AJ513" i="68"/>
  <c r="AN463" i="68"/>
  <c r="W441" i="68"/>
  <c r="AE449" i="68"/>
  <c r="AM457" i="68"/>
  <c r="BO182" i="68"/>
  <c r="BM172" i="68"/>
  <c r="AH479" i="68"/>
  <c r="AK462" i="68"/>
  <c r="AI474" i="68"/>
  <c r="BN181" i="68"/>
  <c r="Z480" i="68"/>
  <c r="Y462" i="68"/>
  <c r="BK187" i="68"/>
  <c r="AI501" i="68"/>
  <c r="AB475" i="68"/>
  <c r="AL464" i="68"/>
  <c r="BF187" i="68"/>
  <c r="AD485" i="68"/>
  <c r="AR474" i="68"/>
  <c r="AJ330" i="68"/>
  <c r="AB792" i="68"/>
  <c r="BO766" i="68"/>
  <c r="BM775" i="68"/>
  <c r="AL810" i="68"/>
  <c r="BM809" i="68"/>
  <c r="BI156" i="68"/>
  <c r="AK445" i="68"/>
  <c r="AG448" i="68"/>
  <c r="X451" i="68"/>
  <c r="BL167" i="68"/>
  <c r="AB457" i="68"/>
  <c r="X463" i="68"/>
  <c r="BK139" i="68"/>
  <c r="BM141" i="68"/>
  <c r="BG143" i="68"/>
  <c r="BI145" i="68"/>
  <c r="X434" i="68"/>
  <c r="Z436" i="68"/>
  <c r="BO151" i="68"/>
  <c r="AA440" i="68"/>
  <c r="BJ156" i="68"/>
  <c r="AL445" i="68"/>
  <c r="X448" i="68"/>
  <c r="BI164" i="68"/>
  <c r="AR453" i="68"/>
  <c r="BL170" i="68"/>
  <c r="BM176" i="68"/>
  <c r="BF149" i="68"/>
  <c r="AB440" i="68"/>
  <c r="BI159" i="68"/>
  <c r="AA451" i="68"/>
  <c r="AL458" i="68"/>
  <c r="AF423" i="68"/>
  <c r="AN432" i="68"/>
  <c r="Z441" i="68"/>
  <c r="AE452" i="68"/>
  <c r="AR437" i="68"/>
  <c r="BN161" i="68"/>
  <c r="AN438" i="68"/>
  <c r="AK449" i="68"/>
  <c r="AA441" i="68"/>
  <c r="AI449" i="68"/>
  <c r="BK171" i="68"/>
  <c r="BF185" i="68"/>
  <c r="AE462" i="68"/>
  <c r="AJ495" i="68"/>
  <c r="AC457" i="68"/>
  <c r="AF468" i="68"/>
  <c r="AG456" i="68"/>
  <c r="BI181" i="68"/>
  <c r="AJ442" i="68"/>
  <c r="BL164" i="68"/>
  <c r="Y459" i="68"/>
  <c r="Y476" i="68"/>
  <c r="BI174" i="68"/>
  <c r="AN487" i="68"/>
  <c r="BL178" i="68"/>
  <c r="AL476" i="68"/>
  <c r="BE183" i="68"/>
  <c r="AJ481" i="68"/>
  <c r="BG178" i="68"/>
  <c r="AA477" i="68"/>
  <c r="BM254" i="68"/>
  <c r="AB477" i="68"/>
  <c r="X466" i="68"/>
  <c r="AF476" i="68"/>
  <c r="AB495" i="68"/>
  <c r="BH193" i="68"/>
  <c r="AE341" i="68"/>
  <c r="AQ791" i="68" a="1"/>
  <c r="AQ791" i="68" s="1"/>
  <c r="BH760" i="68"/>
  <c r="BE775" i="68"/>
  <c r="AL812" i="68"/>
  <c r="AG457" i="68"/>
  <c r="AG463" i="68"/>
  <c r="AA436" i="68"/>
  <c r="BI154" i="68"/>
  <c r="AI446" i="68"/>
  <c r="BL165" i="68"/>
  <c r="AN460" i="68"/>
  <c r="BH138" i="68"/>
  <c r="AC433" i="68"/>
  <c r="BF155" i="68"/>
  <c r="AF453" i="68"/>
  <c r="W438" i="68"/>
  <c r="AM448" i="68"/>
  <c r="AC439" i="68"/>
  <c r="AG450" i="68"/>
  <c r="BK155" i="68"/>
  <c r="X450" i="68"/>
  <c r="AF458" i="68"/>
  <c r="BG186" i="68"/>
  <c r="BL177" i="68"/>
  <c r="AB513" i="68"/>
  <c r="BE171" i="68"/>
  <c r="AJ469" i="68"/>
  <c r="BI170" i="68"/>
  <c r="BN182" i="68"/>
  <c r="Y426" i="68"/>
  <c r="AG451" i="68"/>
  <c r="AR459" i="68"/>
  <c r="AF479" i="68"/>
  <c r="AJ444" i="68"/>
  <c r="BM209" i="68"/>
  <c r="AK464" i="68"/>
  <c r="AF477" i="68"/>
  <c r="AR469" i="68"/>
  <c r="AR493" i="68"/>
  <c r="BM179" i="68"/>
  <c r="BH190" i="68"/>
  <c r="AD465" i="68"/>
  <c r="BJ190" i="68"/>
  <c r="AN466" i="68"/>
  <c r="BH189" i="68"/>
  <c r="AL498" i="68"/>
  <c r="BM201" i="68"/>
  <c r="BM39" i="68"/>
  <c r="Z788" i="68"/>
  <c r="BM763" i="68"/>
  <c r="BM778" i="68"/>
  <c r="AC815" i="68"/>
  <c r="AD980" i="68"/>
  <c r="AI426" i="68"/>
  <c r="W446" i="68"/>
  <c r="BE162" i="68"/>
  <c r="AL451" i="68"/>
  <c r="AC454" i="68"/>
  <c r="BJ171" i="68"/>
  <c r="AI464" i="68"/>
  <c r="AI436" i="68"/>
  <c r="Y441" i="68"/>
  <c r="BE160" i="68"/>
  <c r="AC452" i="68"/>
  <c r="BE185" i="68"/>
  <c r="AH425" i="68"/>
  <c r="AR434" i="68"/>
  <c r="W443" i="68"/>
  <c r="AJ457" i="68"/>
  <c r="AJ439" i="68"/>
  <c r="BN164" i="68"/>
  <c r="AN441" i="68"/>
  <c r="BF167" i="68"/>
  <c r="AK426" i="68"/>
  <c r="BE165" i="68"/>
  <c r="AF460" i="68"/>
  <c r="BI189" i="68"/>
  <c r="AA466" i="68"/>
  <c r="BJ164" i="68"/>
  <c r="W459" i="68"/>
  <c r="AG474" i="68"/>
  <c r="AI458" i="68"/>
  <c r="BO185" i="68"/>
  <c r="BF158" i="68"/>
  <c r="BN166" i="68"/>
  <c r="AH444" i="68"/>
  <c r="AF504" i="68"/>
  <c r="AJ462" i="68"/>
  <c r="AG502" i="68"/>
  <c r="AQ466" i="68" a="1"/>
  <c r="AQ466" i="68" s="1"/>
  <c r="AF470" i="68"/>
  <c r="BN186" i="68"/>
  <c r="AB507" i="68"/>
  <c r="BE181" i="68"/>
  <c r="BI192" i="68"/>
  <c r="AE467" i="68"/>
  <c r="BJ192" i="68"/>
  <c r="Z468" i="68"/>
  <c r="AH478" i="68"/>
  <c r="AQ502" i="68" a="1"/>
  <c r="AQ502" i="68" s="1"/>
  <c r="AQ480" i="68" a="1"/>
  <c r="AQ480" i="68" s="1"/>
  <c r="AI794" i="68"/>
  <c r="AN787" i="68"/>
  <c r="AA331" i="68"/>
  <c r="AG803" i="68"/>
  <c r="BH792" i="68"/>
  <c r="W972" i="68"/>
  <c r="G899" i="68"/>
  <c r="AE1005" i="68"/>
  <c r="BJ995" i="68"/>
  <c r="AB985" i="68"/>
  <c r="BE824" i="68"/>
  <c r="BL818" i="68"/>
  <c r="BE854" i="68"/>
  <c r="BG818" i="68"/>
  <c r="BJ815" i="68"/>
  <c r="BG864" i="68"/>
  <c r="BK882" i="68"/>
  <c r="BL842" i="68"/>
  <c r="BG878" i="68"/>
  <c r="BO902" i="68"/>
  <c r="BG869" i="68"/>
  <c r="BF910" i="68"/>
  <c r="BJ882" i="68"/>
  <c r="BG914" i="68"/>
  <c r="BJ854" i="68"/>
  <c r="BI888" i="68"/>
  <c r="BF917" i="68"/>
  <c r="BM890" i="68"/>
  <c r="BK915" i="68"/>
  <c r="BE932" i="68"/>
  <c r="BL888" i="68"/>
  <c r="BL911" i="68"/>
  <c r="BH929" i="68"/>
  <c r="BO885" i="68"/>
  <c r="BL907" i="68"/>
  <c r="BE919" i="68"/>
  <c r="BH866" i="68"/>
  <c r="BL878" i="68"/>
  <c r="BN888" i="68"/>
  <c r="BF898" i="68"/>
  <c r="BJ909" i="68"/>
  <c r="BK864" i="68"/>
  <c r="BL873" i="68"/>
  <c r="BH882" i="68"/>
  <c r="BJ892" i="68"/>
  <c r="BG901" i="68"/>
  <c r="BE910" i="68"/>
  <c r="BO915" i="68"/>
  <c r="BK921" i="68"/>
  <c r="BM926" i="68"/>
  <c r="BO931" i="68"/>
  <c r="BL929" i="68"/>
  <c r="BH936" i="68"/>
  <c r="BF943" i="68"/>
  <c r="BJ949" i="68"/>
  <c r="BN955" i="68"/>
  <c r="BL962" i="68"/>
  <c r="BN930" i="68"/>
  <c r="BI936" i="68"/>
  <c r="BE942" i="68"/>
  <c r="BG947" i="68"/>
  <c r="BI952" i="68"/>
  <c r="BE958" i="68"/>
  <c r="BG963" i="68"/>
  <c r="BI968" i="68"/>
  <c r="BE974" i="68"/>
  <c r="BG979" i="68"/>
  <c r="BN934" i="68"/>
  <c r="BL941" i="68"/>
  <c r="BH947" i="68"/>
  <c r="BF954" i="68"/>
  <c r="BJ960" i="68"/>
  <c r="BN966" i="68"/>
  <c r="BE933" i="68"/>
  <c r="BG938" i="68"/>
  <c r="BI943" i="68"/>
  <c r="BE949" i="68"/>
  <c r="BG954" i="68"/>
  <c r="BI959" i="68"/>
  <c r="BE965" i="68"/>
  <c r="BG970" i="68"/>
  <c r="BI975" i="68"/>
  <c r="BI921" i="68"/>
  <c r="BF933" i="68"/>
  <c r="BJ939" i="68"/>
  <c r="BN945" i="68"/>
  <c r="BL952" i="68"/>
  <c r="BH958" i="68"/>
  <c r="BJ921" i="68"/>
  <c r="BF929" i="68"/>
  <c r="BE936" i="68"/>
  <c r="BG941" i="68"/>
  <c r="BI946" i="68"/>
  <c r="BH1006" i="68"/>
  <c r="BJ997" i="68"/>
  <c r="BG985" i="68"/>
  <c r="BF820" i="68"/>
  <c r="BE826" i="68"/>
  <c r="BH815" i="68"/>
  <c r="BI831" i="68"/>
  <c r="BH830" i="68"/>
  <c r="BL857" i="68"/>
  <c r="BM891" i="68"/>
  <c r="BN859" i="68"/>
  <c r="BO886" i="68"/>
  <c r="BH851" i="68"/>
  <c r="BH885" i="68"/>
  <c r="BE859" i="68"/>
  <c r="BH896" i="68"/>
  <c r="BG922" i="68"/>
  <c r="BF870" i="68"/>
  <c r="BK901" i="68"/>
  <c r="BO871" i="68"/>
  <c r="BL901" i="68"/>
  <c r="BE920" i="68"/>
  <c r="BI870" i="68"/>
  <c r="BL896" i="68"/>
  <c r="BL915" i="68"/>
  <c r="BO869" i="68"/>
  <c r="BO893" i="68"/>
  <c r="BK910" i="68"/>
  <c r="BG920" i="68"/>
  <c r="BL870" i="68"/>
  <c r="BN880" i="68"/>
  <c r="BF890" i="68"/>
  <c r="BL902" i="68"/>
  <c r="BN911" i="68"/>
  <c r="BI866" i="68"/>
  <c r="BJ876" i="68"/>
  <c r="BG885" i="68"/>
  <c r="BM894" i="68"/>
  <c r="BJ903" i="68"/>
  <c r="BG911" i="68"/>
  <c r="BK917" i="68"/>
  <c r="BM922" i="68"/>
  <c r="BO927" i="68"/>
  <c r="BN923" i="68"/>
  <c r="BJ931" i="68"/>
  <c r="BL938" i="68"/>
  <c r="BH944" i="68"/>
  <c r="BF951" i="68"/>
  <c r="BJ957" i="68"/>
  <c r="BN963" i="68"/>
  <c r="BI932" i="68"/>
  <c r="BE938" i="68"/>
  <c r="BG943" i="68"/>
  <c r="BI948" i="68"/>
  <c r="BE954" i="68"/>
  <c r="BG959" i="68"/>
  <c r="BI964" i="68"/>
  <c r="BE970" i="68"/>
  <c r="BG975" i="68"/>
  <c r="BI980" i="68"/>
  <c r="BJ936" i="68"/>
  <c r="BN942" i="68"/>
  <c r="BL949" i="68"/>
  <c r="BH955" i="68"/>
  <c r="BF962" i="68"/>
  <c r="BH916" i="68"/>
  <c r="BG934" i="68"/>
  <c r="BI939" i="68"/>
  <c r="BE945" i="68"/>
  <c r="BG950" i="68"/>
  <c r="BI955" i="68"/>
  <c r="BE961" i="68"/>
  <c r="BG966" i="68"/>
  <c r="BI971" i="68"/>
  <c r="BE977" i="68"/>
  <c r="BF923" i="68"/>
  <c r="BH934" i="68"/>
  <c r="BF941" i="68"/>
  <c r="BJ947" i="68"/>
  <c r="BN953" i="68"/>
  <c r="BL960" i="68"/>
  <c r="BH923" i="68"/>
  <c r="BE931" i="68"/>
  <c r="BG937" i="68"/>
  <c r="BI942" i="68"/>
  <c r="BJ894" i="68"/>
  <c r="BG879" i="68"/>
  <c r="BN858" i="68"/>
  <c r="BN920" i="68"/>
  <c r="BF908" i="68"/>
  <c r="BI894" i="68"/>
  <c r="BF879" i="68"/>
  <c r="BK931" i="68"/>
  <c r="BG921" i="68"/>
  <c r="BI910" i="68"/>
  <c r="BJ899" i="68"/>
  <c r="BE884" i="68"/>
  <c r="BH870" i="68"/>
  <c r="BL912" i="68"/>
  <c r="BF897" i="68"/>
  <c r="BN884" i="68"/>
  <c r="BK869" i="68"/>
  <c r="BJ844" i="68"/>
  <c r="BM921" i="68"/>
  <c r="BE909" i="68"/>
  <c r="BJ893" i="68"/>
  <c r="BG875" i="68"/>
  <c r="BH919" i="68"/>
  <c r="BN902" i="68"/>
  <c r="BI882" i="68"/>
  <c r="BK863" i="68"/>
  <c r="BH849" i="68"/>
  <c r="BI899" i="68"/>
  <c r="BG886" i="68"/>
  <c r="BI871" i="68"/>
  <c r="BF854" i="68"/>
  <c r="BE903" i="68"/>
  <c r="BK890" i="68"/>
  <c r="BM875" i="68"/>
  <c r="BN851" i="68"/>
  <c r="BL854" i="68"/>
  <c r="BF829" i="68"/>
  <c r="BI855" i="68"/>
  <c r="BO830" i="68"/>
  <c r="BN838" i="68"/>
  <c r="BL813" i="68"/>
  <c r="BI844" i="68"/>
  <c r="BM822" i="68"/>
  <c r="BI841" i="68"/>
  <c r="BO857" i="68"/>
  <c r="AC984" i="68"/>
  <c r="AF987" i="68"/>
  <c r="AG983" i="68"/>
  <c r="BF995" i="68"/>
  <c r="AR1000" i="68"/>
  <c r="BE1010" i="68"/>
  <c r="BH863" i="68"/>
  <c r="BL910" i="68"/>
  <c r="BF901" i="68"/>
  <c r="BI892" i="68"/>
  <c r="BF882" i="68"/>
  <c r="BK873" i="68"/>
  <c r="BI857" i="68"/>
  <c r="BG916" i="68"/>
  <c r="BJ905" i="68"/>
  <c r="BJ889" i="68"/>
  <c r="BH876" i="68"/>
  <c r="BN928" i="68"/>
  <c r="BH917" i="68"/>
  <c r="BH905" i="68"/>
  <c r="BH889" i="68"/>
  <c r="BF876" i="68"/>
  <c r="BM928" i="68"/>
  <c r="BK919" i="68"/>
  <c r="BG909" i="68"/>
  <c r="BH894" i="68"/>
  <c r="BJ880" i="68"/>
  <c r="BN860" i="68"/>
  <c r="BN909" i="68"/>
  <c r="BN895" i="68"/>
  <c r="BN879" i="68"/>
  <c r="BO865" i="68"/>
  <c r="BE929" i="68"/>
  <c r="BG918" i="68"/>
  <c r="BJ906" i="68"/>
  <c r="BH888" i="68"/>
  <c r="BH872" i="68"/>
  <c r="BN914" i="68"/>
  <c r="BI898" i="68"/>
  <c r="BN878" i="68"/>
  <c r="BE864" i="68"/>
  <c r="BH844" i="68"/>
  <c r="BI895" i="68"/>
  <c r="BI883" i="68"/>
  <c r="BG870" i="68"/>
  <c r="BF848" i="68"/>
  <c r="BM899" i="68"/>
  <c r="BK886" i="68"/>
  <c r="BM871" i="68"/>
  <c r="BN847" i="68"/>
  <c r="BL847" i="68"/>
  <c r="BL824" i="68"/>
  <c r="BI847" i="68"/>
  <c r="BG826" i="68"/>
  <c r="BJ832" i="68"/>
  <c r="BK861" i="68"/>
  <c r="BO839" i="68"/>
  <c r="BK813" i="68"/>
  <c r="BO828" i="68"/>
  <c r="BK851" i="68"/>
  <c r="BO988" i="68"/>
  <c r="AR987" i="68"/>
  <c r="Z991" i="68"/>
  <c r="AE989" i="68"/>
  <c r="AC1000" i="68"/>
  <c r="BE908" i="68"/>
  <c r="BL893" i="68"/>
  <c r="BO879" i="68"/>
  <c r="BH858" i="68"/>
  <c r="BL906" i="68"/>
  <c r="BK893" i="68"/>
  <c r="BF878" i="68"/>
  <c r="BN861" i="68"/>
  <c r="BK928" i="68"/>
  <c r="BK916" i="68"/>
  <c r="BH904" i="68"/>
  <c r="BE886" i="68"/>
  <c r="BJ869" i="68"/>
  <c r="BF914" i="68"/>
  <c r="BH893" i="68"/>
  <c r="BF875" i="68"/>
  <c r="BO862" i="68"/>
  <c r="BI907" i="68"/>
  <c r="BO894" i="68"/>
  <c r="BK880" i="68"/>
  <c r="BK868" i="68"/>
  <c r="BF846" i="68"/>
  <c r="BK898" i="68"/>
  <c r="BO884" i="68"/>
  <c r="BG866" i="68"/>
  <c r="BN843" i="68"/>
  <c r="BL844" i="68"/>
  <c r="BH822" i="68"/>
  <c r="BM845" i="68"/>
  <c r="BE821" i="68"/>
  <c r="BJ828" i="68"/>
  <c r="BG859" i="68"/>
  <c r="BE838" i="68"/>
  <c r="BL838" i="68"/>
  <c r="BG812" i="68"/>
  <c r="BE836" i="68"/>
  <c r="BM983" i="68"/>
  <c r="AF984" i="68"/>
  <c r="BH999" i="68"/>
  <c r="BO993" i="68"/>
  <c r="AQ1008" i="68" a="1"/>
  <c r="AQ1008" i="68" s="1"/>
  <c r="BG887" i="68"/>
  <c r="BG871" i="68"/>
  <c r="BH925" i="68"/>
  <c r="BJ914" i="68"/>
  <c r="BI902" i="68"/>
  <c r="BF887" i="68"/>
  <c r="BF871" i="68"/>
  <c r="BO925" i="68"/>
  <c r="BE916" i="68"/>
  <c r="BJ907" i="68"/>
  <c r="BE892" i="68"/>
  <c r="BE876" i="68"/>
  <c r="BN917" i="68"/>
  <c r="BF905" i="68"/>
  <c r="BN892" i="68"/>
  <c r="BK877" i="68"/>
  <c r="BJ856" i="68"/>
  <c r="BO926" i="68"/>
  <c r="BO914" i="68"/>
  <c r="BE902" i="68"/>
  <c r="BJ885" i="68"/>
  <c r="BN865" i="68"/>
  <c r="BN910" i="68"/>
  <c r="BL892" i="68"/>
  <c r="BI874" i="68"/>
  <c r="BH861" i="68"/>
  <c r="BE905" i="68"/>
  <c r="BK892" i="68"/>
  <c r="BO878" i="68"/>
  <c r="BG865" i="68"/>
  <c r="BF845" i="68"/>
  <c r="BM895" i="68"/>
  <c r="BM883" i="68"/>
  <c r="BH864" i="68"/>
  <c r="BH869" i="68"/>
  <c r="BF841" i="68"/>
  <c r="BL816" i="68"/>
  <c r="BG842" i="68"/>
  <c r="BI819" i="68"/>
  <c r="BH827" i="68"/>
  <c r="BE858" i="68"/>
  <c r="BI832" i="68"/>
  <c r="BL822" i="68"/>
  <c r="BN836" i="68"/>
  <c r="BG833" i="68"/>
  <c r="BE983" i="68"/>
  <c r="BM985" i="68"/>
  <c r="X997" i="68"/>
  <c r="AN991" i="68"/>
  <c r="BL1000" i="68"/>
  <c r="BH1007" i="68"/>
  <c r="AB1000" i="68"/>
  <c r="BE997" i="68"/>
  <c r="W991" i="68"/>
  <c r="BN994" i="68"/>
  <c r="AG988" i="68"/>
  <c r="W982" i="68"/>
  <c r="AC986" i="68"/>
  <c r="Z985" i="68"/>
  <c r="BG845" i="68"/>
  <c r="BL835" i="68"/>
  <c r="BG836" i="68"/>
  <c r="BF831" i="68"/>
  <c r="BG827" i="68"/>
  <c r="BI840" i="68"/>
  <c r="BO855" i="68"/>
  <c r="BF814" i="68"/>
  <c r="BL829" i="68"/>
  <c r="BO814" i="68"/>
  <c r="BG830" i="68"/>
  <c r="BI843" i="68"/>
  <c r="BG858" i="68"/>
  <c r="BN825" i="68"/>
  <c r="BL840" i="68"/>
  <c r="BJ857" i="68"/>
  <c r="BN845" i="68"/>
  <c r="BL861" i="68"/>
  <c r="BK874" i="68"/>
  <c r="BG884" i="68"/>
  <c r="BG892" i="68"/>
  <c r="BG900" i="68"/>
  <c r="BF844" i="68"/>
  <c r="BF855" i="68"/>
  <c r="BE869" i="68"/>
  <c r="BE877" i="68"/>
  <c r="BE885" i="68"/>
  <c r="BE893" i="68"/>
  <c r="BM901" i="68"/>
  <c r="BH845" i="68"/>
  <c r="BF858" i="68"/>
  <c r="BM865" i="68"/>
  <c r="BL876" i="68"/>
  <c r="BN889" i="68"/>
  <c r="BH901" i="68"/>
  <c r="BJ912" i="68"/>
  <c r="BH860" i="68"/>
  <c r="BO873" i="68"/>
  <c r="BG883" i="68"/>
  <c r="BE894" i="68"/>
  <c r="BO905" i="68"/>
  <c r="BE913" i="68"/>
  <c r="BK920" i="68"/>
  <c r="BI927" i="68"/>
  <c r="BJ848" i="68"/>
  <c r="BN866" i="68"/>
  <c r="BN876" i="68"/>
  <c r="BK885" i="68"/>
  <c r="BF894" i="68"/>
  <c r="BN903" i="68"/>
  <c r="BJ911" i="68"/>
  <c r="BH918" i="68"/>
  <c r="BJ872" i="68"/>
  <c r="BM882" i="68"/>
  <c r="BJ891" i="68"/>
  <c r="BE900" i="68"/>
  <c r="BM908" i="68"/>
  <c r="BI914" i="68"/>
  <c r="BM920" i="68"/>
  <c r="BI926" i="68"/>
  <c r="BM859" i="68"/>
  <c r="BN877" i="68"/>
  <c r="BI886" i="68"/>
  <c r="BF895" i="68"/>
  <c r="BL904" i="68"/>
  <c r="BF912" i="68"/>
  <c r="BL919" i="68"/>
  <c r="BL927" i="68"/>
  <c r="BE865" i="68"/>
  <c r="BO877" i="68"/>
  <c r="BJ886" i="68"/>
  <c r="BG895" i="68"/>
  <c r="BM904" i="68"/>
  <c r="BM911" i="68"/>
  <c r="BK918" i="68"/>
  <c r="BJ853" i="68"/>
  <c r="AC1001" i="68"/>
  <c r="AD1010" i="68"/>
  <c r="W994" i="68"/>
  <c r="AR995" i="68"/>
  <c r="BI984" i="68"/>
  <c r="AA983" i="68"/>
  <c r="AC983" i="68"/>
  <c r="AR986" i="68"/>
  <c r="BK827" i="68"/>
  <c r="BF812" i="68"/>
  <c r="BE819" i="68"/>
  <c r="BM855" i="68"/>
  <c r="BG815" i="68"/>
  <c r="BE834" i="68"/>
  <c r="BK849" i="68"/>
  <c r="BE862" i="68"/>
  <c r="BF822" i="68"/>
  <c r="BH839" i="68"/>
  <c r="BG822" i="68"/>
  <c r="BE837" i="68"/>
  <c r="BI851" i="68"/>
  <c r="BF817" i="68"/>
  <c r="BF833" i="68"/>
  <c r="BL848" i="68"/>
  <c r="BJ865" i="68"/>
  <c r="BN852" i="68"/>
  <c r="BK870" i="68"/>
  <c r="BE879" i="68"/>
  <c r="BG888" i="68"/>
  <c r="BO896" i="68"/>
  <c r="BG904" i="68"/>
  <c r="BF850" i="68"/>
  <c r="BI863" i="68"/>
  <c r="BE873" i="68"/>
  <c r="BE881" i="68"/>
  <c r="BM889" i="68"/>
  <c r="BE897" i="68"/>
  <c r="BM905" i="68"/>
  <c r="BH852" i="68"/>
  <c r="BN864" i="68"/>
  <c r="BN870" i="68"/>
  <c r="BF883" i="68"/>
  <c r="BN894" i="68"/>
  <c r="BF907" i="68"/>
  <c r="BL917" i="68"/>
  <c r="BL866" i="68"/>
  <c r="BE878" i="68"/>
  <c r="BO889" i="68"/>
  <c r="BG899" i="68"/>
  <c r="BM909" i="68"/>
  <c r="BE917" i="68"/>
  <c r="BI923" i="68"/>
  <c r="BO930" i="68"/>
  <c r="BJ859" i="68"/>
  <c r="BN871" i="68"/>
  <c r="BI880" i="68"/>
  <c r="BF889" i="68"/>
  <c r="BL898" i="68"/>
  <c r="BL908" i="68"/>
  <c r="BJ915" i="68"/>
  <c r="BM868" i="68"/>
  <c r="BL877" i="68"/>
  <c r="BH886" i="68"/>
  <c r="BO895" i="68"/>
  <c r="BJ904" i="68"/>
  <c r="BE912" i="68"/>
  <c r="BO917" i="68"/>
  <c r="BE924" i="68"/>
  <c r="BO929" i="68"/>
  <c r="BL872" i="68"/>
  <c r="BH881" i="68"/>
  <c r="BN890" i="68"/>
  <c r="BF900" i="68"/>
  <c r="BN908" i="68"/>
  <c r="BF916" i="68"/>
  <c r="BL923" i="68"/>
  <c r="BJ930" i="68"/>
  <c r="BM872" i="68"/>
  <c r="BJ881" i="68"/>
  <c r="BL891" i="68"/>
  <c r="BH900" i="68"/>
  <c r="BO908" i="68"/>
  <c r="BE915" i="68"/>
  <c r="BF843" i="68"/>
  <c r="BF863" i="68"/>
  <c r="BI1001" i="68"/>
  <c r="AQ1005" i="68" a="1"/>
  <c r="AQ1005" i="68" s="1"/>
  <c r="Z1006" i="68"/>
  <c r="BF996" i="68"/>
  <c r="BE994" i="68"/>
  <c r="BG987" i="68"/>
  <c r="X984" i="68"/>
  <c r="AI984" i="68"/>
  <c r="BJ985" i="68"/>
  <c r="BO829" i="68"/>
  <c r="BN812" i="68"/>
  <c r="BO824" i="68"/>
  <c r="BF815" i="68"/>
  <c r="BG819" i="68"/>
  <c r="BI836" i="68"/>
  <c r="BE850" i="68"/>
  <c r="BI864" i="68"/>
  <c r="BF826" i="68"/>
  <c r="BL841" i="68"/>
  <c r="BI823" i="68"/>
  <c r="BI839" i="68"/>
  <c r="BE853" i="68"/>
  <c r="BJ819" i="68"/>
  <c r="BL836" i="68"/>
  <c r="BL849" i="68"/>
  <c r="BJ867" i="68"/>
  <c r="BN856" i="68"/>
  <c r="BE871" i="68"/>
  <c r="BI881" i="68"/>
  <c r="BI889" i="68"/>
  <c r="BI897" i="68"/>
  <c r="BI905" i="68"/>
  <c r="BF852" i="68"/>
  <c r="BM864" i="68"/>
  <c r="BG874" i="68"/>
  <c r="BG882" i="68"/>
  <c r="BG890" i="68"/>
  <c r="BG898" i="68"/>
  <c r="BO906" i="68"/>
  <c r="BH853" i="68"/>
  <c r="BG860" i="68"/>
  <c r="BN873" i="68"/>
  <c r="BL884" i="68"/>
  <c r="BN897" i="68"/>
  <c r="BL909" i="68"/>
  <c r="BN918" i="68"/>
  <c r="BJ868" i="68"/>
  <c r="BH880" i="68"/>
  <c r="BJ890" i="68"/>
  <c r="BJ901" i="68"/>
  <c r="BO910" i="68"/>
  <c r="BM917" i="68"/>
  <c r="BE925" i="68"/>
  <c r="BI931" i="68"/>
  <c r="BJ860" i="68"/>
  <c r="BI872" i="68"/>
  <c r="BF881" i="68"/>
  <c r="BL890" i="68"/>
  <c r="BN900" i="68"/>
  <c r="BF909" i="68"/>
  <c r="BL916" i="68"/>
  <c r="BL869" i="68"/>
  <c r="BH878" i="68"/>
  <c r="BO887" i="68"/>
  <c r="BJ896" i="68"/>
  <c r="BM906" i="68"/>
  <c r="BM912" i="68"/>
  <c r="BI918" i="68"/>
  <c r="BM924" i="68"/>
  <c r="BI930" i="68"/>
  <c r="BH873" i="68"/>
  <c r="BN882" i="68"/>
  <c r="BF892" i="68"/>
  <c r="BN901" i="68"/>
  <c r="BH909" i="68"/>
  <c r="BN916" i="68"/>
  <c r="BF924" i="68"/>
  <c r="BL931" i="68"/>
  <c r="BJ873" i="68"/>
  <c r="BL883" i="68"/>
  <c r="BH892" i="68"/>
  <c r="BO901" i="68"/>
  <c r="BI909" i="68"/>
  <c r="BM915" i="68"/>
  <c r="BJ845" i="68"/>
  <c r="F307" i="68"/>
  <c r="V307" i="68"/>
  <c r="P908" i="68"/>
  <c r="BJ858" i="68"/>
  <c r="BL845" i="68"/>
  <c r="BN833" i="68"/>
  <c r="BJ823" i="68"/>
  <c r="BI859" i="68"/>
  <c r="BE849" i="68"/>
  <c r="BG838" i="68"/>
  <c r="BI827" i="68"/>
  <c r="BI815" i="68"/>
  <c r="BL837" i="68"/>
  <c r="BN822" i="68"/>
  <c r="BG867" i="68"/>
  <c r="BI856" i="68"/>
  <c r="BE846" i="68"/>
  <c r="BM834" i="68"/>
  <c r="BI824" i="68"/>
  <c r="BH832" i="68"/>
  <c r="BE847" i="68"/>
  <c r="BG824" i="68"/>
  <c r="BJ822" i="68"/>
  <c r="BO845" i="68"/>
  <c r="BG817" i="68"/>
  <c r="W988" i="68"/>
  <c r="BJ986" i="68"/>
  <c r="AB983" i="68"/>
  <c r="AG986" i="68"/>
  <c r="BK985" i="68"/>
  <c r="AR993" i="68"/>
  <c r="AC995" i="68"/>
  <c r="BO989" i="68"/>
  <c r="AI1006" i="68"/>
  <c r="X1007" i="68"/>
  <c r="BN1002" i="68"/>
  <c r="BF1007" i="68"/>
  <c r="BK1008" i="68"/>
  <c r="AF1004" i="68"/>
  <c r="AA1011" i="68"/>
  <c r="Y1008" i="68"/>
  <c r="AQ994" i="68" a="1"/>
  <c r="AQ994" i="68" s="1"/>
  <c r="AQ991" i="68" a="1"/>
  <c r="AQ991" i="68" s="1"/>
  <c r="Z990" i="68"/>
  <c r="AL996" i="68"/>
  <c r="BN990" i="68"/>
  <c r="Z999" i="68"/>
  <c r="Y988" i="68"/>
  <c r="BE985" i="68"/>
  <c r="BJ987" i="68"/>
  <c r="BI986" i="68"/>
  <c r="BN988" i="68"/>
  <c r="AE983" i="68"/>
  <c r="AQ984" i="68" a="1"/>
  <c r="AQ984" i="68" s="1"/>
  <c r="BI822" i="68"/>
  <c r="BM840" i="68"/>
  <c r="BG857" i="68"/>
  <c r="BJ826" i="68"/>
  <c r="BO816" i="68"/>
  <c r="BE831" i="68"/>
  <c r="BO848" i="68"/>
  <c r="BN823" i="68"/>
  <c r="BE814" i="68"/>
  <c r="BO823" i="68"/>
  <c r="BG831" i="68"/>
  <c r="BM838" i="68"/>
  <c r="BK845" i="68"/>
  <c r="BI852" i="68"/>
  <c r="BO859" i="68"/>
  <c r="BM866" i="68"/>
  <c r="BF818" i="68"/>
  <c r="BN826" i="68"/>
  <c r="BN834" i="68"/>
  <c r="BH843" i="68"/>
  <c r="BO818" i="68"/>
  <c r="BM825" i="68"/>
  <c r="BE833" i="68"/>
  <c r="BK840" i="68"/>
  <c r="BO846" i="68"/>
  <c r="BG854" i="68"/>
  <c r="BN813" i="68"/>
  <c r="BF821" i="68"/>
  <c r="BL828" i="68"/>
  <c r="BJ835" i="68"/>
  <c r="BH842" i="68"/>
  <c r="BL850" i="68"/>
  <c r="BO860" i="68"/>
  <c r="BE868" i="68"/>
  <c r="BN849" i="68"/>
  <c r="BK858" i="68"/>
  <c r="BK867" i="68"/>
  <c r="BI873" i="68"/>
  <c r="BM879" i="68"/>
  <c r="BI885" i="68"/>
  <c r="BE891" i="68"/>
  <c r="BG896" i="68"/>
  <c r="BI901" i="68"/>
  <c r="BE907" i="68"/>
  <c r="BF849" i="68"/>
  <c r="BF857" i="68"/>
  <c r="BK866" i="68"/>
  <c r="BK872" i="68"/>
  <c r="BM877" i="68"/>
  <c r="BO882" i="68"/>
  <c r="BK888" i="68"/>
  <c r="BM893" i="68"/>
  <c r="BO898" i="68"/>
  <c r="BK904" i="68"/>
  <c r="BH846" i="68"/>
  <c r="BH854" i="68"/>
  <c r="BJ863" i="68"/>
  <c r="BL864" i="68"/>
  <c r="BF872" i="68"/>
  <c r="BF880" i="68"/>
  <c r="BF888" i="68"/>
  <c r="BF896" i="68"/>
  <c r="BF904" i="68"/>
  <c r="BH911" i="68"/>
  <c r="BF918" i="68"/>
  <c r="BN863" i="68"/>
  <c r="BL871" i="68"/>
  <c r="BG1007" i="68"/>
  <c r="BM1008" i="68"/>
  <c r="AC1009" i="68"/>
  <c r="W1000" i="68"/>
  <c r="AD996" i="68"/>
  <c r="BJ994" i="68"/>
  <c r="BH992" i="68"/>
  <c r="AN990" i="68"/>
  <c r="W993" i="68"/>
  <c r="AL985" i="68"/>
  <c r="Z988" i="68"/>
  <c r="BL988" i="68"/>
  <c r="Z984" i="68"/>
  <c r="AQ986" i="68" a="1"/>
  <c r="AQ986" i="68" s="1"/>
  <c r="BN983" i="68"/>
  <c r="BE816" i="68"/>
  <c r="BK835" i="68"/>
  <c r="BO853" i="68"/>
  <c r="BL827" i="68"/>
  <c r="BK818" i="68"/>
  <c r="BI837" i="68"/>
  <c r="BG856" i="68"/>
  <c r="BN835" i="68"/>
  <c r="BK821" i="68"/>
  <c r="BE830" i="68"/>
  <c r="BG839" i="68"/>
  <c r="BG847" i="68"/>
  <c r="BG855" i="68"/>
  <c r="BG863" i="68"/>
  <c r="BN814" i="68"/>
  <c r="BJ824" i="68"/>
  <c r="BF834" i="68"/>
  <c r="BE813" i="68"/>
  <c r="BK820" i="68"/>
  <c r="BE829" i="68"/>
  <c r="BK836" i="68"/>
  <c r="BE845" i="68"/>
  <c r="BK852" i="68"/>
  <c r="BF813" i="68"/>
  <c r="BN821" i="68"/>
  <c r="BN829" i="68"/>
  <c r="BH838" i="68"/>
  <c r="BL846" i="68"/>
  <c r="BL856" i="68"/>
  <c r="BF866" i="68"/>
  <c r="BN848" i="68"/>
  <c r="BH859" i="68"/>
  <c r="BO868" i="68"/>
  <c r="BG876" i="68"/>
  <c r="BE883" i="68"/>
  <c r="BO888" i="68"/>
  <c r="BE895" i="68"/>
  <c r="BO900" i="68"/>
  <c r="BM907" i="68"/>
  <c r="BF851" i="68"/>
  <c r="BF861" i="68"/>
  <c r="BM869" i="68"/>
  <c r="BI875" i="68"/>
  <c r="BM881" i="68"/>
  <c r="BI887" i="68"/>
  <c r="BG894" i="68"/>
  <c r="BK900" i="68"/>
  <c r="BG906" i="68"/>
  <c r="BH850" i="68"/>
  <c r="BL860" i="68"/>
  <c r="BK862" i="68"/>
  <c r="BK871" i="68"/>
  <c r="BN881" i="68"/>
  <c r="BI890" i="68"/>
  <c r="BF899" i="68"/>
  <c r="BJ908" i="68"/>
  <c r="BH915" i="68"/>
  <c r="BM861" i="68"/>
  <c r="BE870" i="68"/>
  <c r="BL879" i="68"/>
  <c r="BL887" i="68"/>
  <c r="BL895" i="68"/>
  <c r="BL903" i="68"/>
  <c r="BG910" i="68"/>
  <c r="BI915" i="68"/>
  <c r="BE921" i="68"/>
  <c r="BG926" i="68"/>
  <c r="BL1010" i="68"/>
  <c r="BJ1003" i="68"/>
  <c r="AL1008" i="68"/>
  <c r="AC1011" i="68"/>
  <c r="BI991" i="68"/>
  <c r="BK991" i="68"/>
  <c r="BO992" i="68"/>
  <c r="BM990" i="68"/>
  <c r="BF998" i="68"/>
  <c r="BE986" i="68"/>
  <c r="Z983" i="68"/>
  <c r="AC985" i="68"/>
  <c r="BE984" i="68"/>
  <c r="BL987" i="68"/>
  <c r="AB984" i="68"/>
  <c r="X988" i="68"/>
  <c r="BE828" i="68"/>
  <c r="BK847" i="68"/>
  <c r="BF816" i="68"/>
  <c r="BH841" i="68"/>
  <c r="BI829" i="68"/>
  <c r="BK850" i="68"/>
  <c r="BJ829" i="68"/>
  <c r="BO815" i="68"/>
  <c r="BO827" i="68"/>
  <c r="BG835" i="68"/>
  <c r="BO843" i="68"/>
  <c r="BG851" i="68"/>
  <c r="BI860" i="68"/>
  <c r="BI868" i="68"/>
  <c r="BL821" i="68"/>
  <c r="BN830" i="68"/>
  <c r="BJ840" i="68"/>
  <c r="BE817" i="68"/>
  <c r="BE825" i="68"/>
  <c r="BG834" i="68"/>
  <c r="BM841" i="68"/>
  <c r="BG850" i="68"/>
  <c r="BM857" i="68"/>
  <c r="BN817" i="68"/>
  <c r="BH826" i="68"/>
  <c r="BH834" i="68"/>
  <c r="BJ843" i="68"/>
  <c r="BL853" i="68"/>
  <c r="BL863" i="68"/>
  <c r="BN844" i="68"/>
  <c r="BN855" i="68"/>
  <c r="BL865" i="68"/>
  <c r="BO872" i="68"/>
  <c r="BO880" i="68"/>
  <c r="BE887" i="68"/>
  <c r="BO892" i="68"/>
  <c r="BE899" i="68"/>
  <c r="BO904" i="68"/>
  <c r="BF847" i="68"/>
  <c r="BF856" i="68"/>
  <c r="BF867" i="68"/>
  <c r="BM873" i="68"/>
  <c r="BI879" i="68"/>
  <c r="BM885" i="68"/>
  <c r="BI891" i="68"/>
  <c r="BM897" i="68"/>
  <c r="BI903" i="68"/>
  <c r="BH847" i="68"/>
  <c r="BH856" i="68"/>
  <c r="BH865" i="68"/>
  <c r="BH868" i="68"/>
  <c r="BH877" i="68"/>
  <c r="BN886" i="68"/>
  <c r="BK895" i="68"/>
  <c r="BN905" i="68"/>
  <c r="BL913" i="68"/>
  <c r="BJ920" i="68"/>
  <c r="BL867" i="68"/>
  <c r="BM876" i="68"/>
  <c r="BM884" i="68"/>
  <c r="BM892" i="68"/>
  <c r="BM900" i="68"/>
  <c r="BK908" i="68"/>
  <c r="BM913" i="68"/>
  <c r="BO918" i="68"/>
  <c r="BK924" i="68"/>
  <c r="BM929" i="68"/>
  <c r="BJ852" i="68"/>
  <c r="BM867" i="68"/>
  <c r="BH875" i="68"/>
  <c r="BH883" i="68"/>
  <c r="BH891" i="68"/>
  <c r="BH899" i="68"/>
  <c r="BH907" i="68"/>
  <c r="BN913" i="68"/>
  <c r="BL859" i="68"/>
  <c r="BG873" i="68"/>
  <c r="BG881" i="68"/>
  <c r="BG889" i="68"/>
  <c r="BG897" i="68"/>
  <c r="BG905" i="68"/>
  <c r="BK911" i="68"/>
  <c r="BM916" i="68"/>
  <c r="BO921" i="68"/>
  <c r="BK927" i="68"/>
  <c r="BL858" i="68"/>
  <c r="BK875" i="68"/>
  <c r="BK883" i="68"/>
  <c r="BK891" i="68"/>
  <c r="BK899" i="68"/>
  <c r="BK907" i="68"/>
  <c r="BH913" i="68"/>
  <c r="BF920" i="68"/>
  <c r="BJ926" i="68"/>
  <c r="BE863" i="68"/>
  <c r="BE874" i="68"/>
  <c r="BE882" i="68"/>
  <c r="BE890" i="68"/>
  <c r="BE898" i="68"/>
  <c r="BE906" i="68"/>
  <c r="BG912" i="68"/>
  <c r="BI917" i="68"/>
  <c r="BJ849" i="68"/>
  <c r="BF865" i="68"/>
  <c r="BN875" i="68"/>
  <c r="BN883" i="68"/>
  <c r="BN891" i="68"/>
  <c r="BN899" i="68"/>
  <c r="BN907" i="68"/>
  <c r="BJ841" i="68"/>
  <c r="BH867" i="68"/>
  <c r="BO875" i="68"/>
  <c r="BO883" i="68"/>
  <c r="BO891" i="68"/>
  <c r="BO899" i="68"/>
  <c r="BO907" i="68"/>
  <c r="BK913" i="68"/>
  <c r="BI877" i="68"/>
  <c r="BF868" i="68"/>
  <c r="BN853" i="68"/>
  <c r="BN868" i="68"/>
  <c r="BL855" i="68"/>
  <c r="BN841" i="68"/>
  <c r="BL832" i="68"/>
  <c r="BL820" i="68"/>
  <c r="BE857" i="68"/>
  <c r="BG846" i="68"/>
  <c r="BI835" i="68"/>
  <c r="BK824" i="68"/>
  <c r="BG814" i="68"/>
  <c r="BL833" i="68"/>
  <c r="BJ820" i="68"/>
  <c r="BK865" i="68"/>
  <c r="BM854" i="68"/>
  <c r="BG843" i="68"/>
  <c r="BK833" i="68"/>
  <c r="BI820" i="68"/>
  <c r="BH824" i="68"/>
  <c r="BM843" i="68"/>
  <c r="BI817" i="68"/>
  <c r="BJ814" i="68"/>
  <c r="BO841" i="68"/>
  <c r="BK815" i="68"/>
  <c r="Z982" i="68"/>
  <c r="AC988" i="68"/>
  <c r="AL988" i="68"/>
  <c r="AC982" i="68"/>
  <c r="Y997" i="68"/>
  <c r="BE998" i="68"/>
  <c r="BM991" i="68"/>
  <c r="BH998" i="68"/>
  <c r="AL1005" i="68"/>
  <c r="AE1007" i="68"/>
  <c r="BJ1004" i="68"/>
  <c r="AO437" i="68"/>
  <c r="AP437" i="68" s="1"/>
  <c r="AO526" i="68"/>
  <c r="AP526" i="68" s="1"/>
  <c r="AO189" i="68"/>
  <c r="AP189" i="68" s="1"/>
  <c r="U59" i="68"/>
  <c r="F53" i="68"/>
  <c r="K45" i="68"/>
  <c r="S53" i="68"/>
  <c r="E45" i="68"/>
  <c r="K852" i="68"/>
  <c r="L844" i="68"/>
  <c r="E860" i="68"/>
  <c r="O53" i="68"/>
  <c r="P844" i="68"/>
  <c r="F852" i="68"/>
  <c r="U852" i="68"/>
  <c r="R884" i="68"/>
  <c r="F900" i="68"/>
  <c r="V59" i="68"/>
  <c r="F844" i="68"/>
  <c r="L45" i="68"/>
  <c r="J844" i="68"/>
  <c r="AO844" i="68" s="1"/>
  <c r="AP844" i="68" s="1"/>
  <c r="R860" i="68"/>
  <c r="U860" i="68"/>
  <c r="U53" i="68"/>
  <c r="G59" i="68"/>
  <c r="T67" i="68"/>
  <c r="K53" i="68"/>
  <c r="P852" i="68"/>
  <c r="K59" i="68"/>
  <c r="L67" i="68"/>
  <c r="O59" i="68"/>
  <c r="R67" i="68"/>
  <c r="Q844" i="68"/>
  <c r="S844" i="68"/>
  <c r="H852" i="68"/>
  <c r="T852" i="68"/>
  <c r="L852" i="68"/>
  <c r="E844" i="68"/>
  <c r="U67" i="68"/>
  <c r="I67" i="68"/>
  <c r="U45" i="68"/>
  <c r="G860" i="68"/>
  <c r="J860" i="68"/>
  <c r="AO860" i="68" s="1"/>
  <c r="AP860" i="68" s="1"/>
  <c r="S876" i="68"/>
  <c r="P892" i="68"/>
  <c r="U876" i="68"/>
  <c r="I45" i="68"/>
  <c r="M67" i="68"/>
  <c r="O45" i="68"/>
  <c r="M45" i="68"/>
  <c r="Q852" i="68"/>
  <c r="T860" i="68"/>
  <c r="P876" i="68"/>
  <c r="S67" i="68"/>
  <c r="K876" i="68"/>
  <c r="P67" i="68"/>
  <c r="U844" i="68"/>
  <c r="V996" i="68"/>
  <c r="J988" i="68"/>
  <c r="AO988" i="68" s="1"/>
  <c r="AP988" i="68" s="1"/>
  <c r="L71" i="68"/>
  <c r="N68" i="68"/>
  <c r="O996" i="68"/>
  <c r="J1007" i="68"/>
  <c r="AO1007" i="68" s="1"/>
  <c r="AP1007" i="68" s="1"/>
  <c r="BH836" i="68"/>
  <c r="BF823" i="68"/>
  <c r="BK854" i="68"/>
  <c r="BK838" i="68"/>
  <c r="BI825" i="68"/>
  <c r="BI813" i="68"/>
  <c r="BN828" i="68"/>
  <c r="BH813" i="68"/>
  <c r="BM852" i="68"/>
  <c r="BI838" i="68"/>
  <c r="BI826" i="68"/>
  <c r="BI814" i="68"/>
  <c r="BL986" i="68"/>
  <c r="AI982" i="68"/>
  <c r="AF985" i="68"/>
  <c r="Y987" i="68"/>
  <c r="BK983" i="68"/>
  <c r="BH986" i="68"/>
  <c r="BG986" i="68"/>
  <c r="AQ982" i="68" a="1"/>
  <c r="AQ982" i="68" s="1"/>
  <c r="AR984" i="68"/>
  <c r="AG997" i="68"/>
  <c r="BL997" i="68"/>
  <c r="AB990" i="68"/>
  <c r="BF999" i="68"/>
  <c r="BK994" i="68"/>
  <c r="AN997" i="68"/>
  <c r="AC989" i="68"/>
  <c r="BE993" i="68"/>
  <c r="AQ1007" i="68" a="1"/>
  <c r="AQ1007" i="68" s="1"/>
  <c r="AA1010" i="68"/>
  <c r="AI1004" i="68"/>
  <c r="BL1007" i="68"/>
  <c r="BL1009" i="68"/>
  <c r="BN1011" i="68"/>
  <c r="BN831" i="68"/>
  <c r="BH816" i="68"/>
  <c r="BG848" i="68"/>
  <c r="BM835" i="68"/>
  <c r="BE823" i="68"/>
  <c r="BH837" i="68"/>
  <c r="BL823" i="68"/>
  <c r="BK859" i="68"/>
  <c r="BI846" i="68"/>
  <c r="BI834" i="68"/>
  <c r="BG821" i="68"/>
  <c r="AI985" i="68"/>
  <c r="AE988" i="68"/>
  <c r="BO984" i="68"/>
  <c r="BF988" i="68"/>
  <c r="AQ983" i="68" a="1"/>
  <c r="AQ983" i="68" s="1"/>
  <c r="AR985" i="68"/>
  <c r="AE987" i="68"/>
  <c r="BK984" i="68"/>
  <c r="BH983" i="68"/>
  <c r="BM986" i="68"/>
  <c r="AB994" i="68"/>
  <c r="AG999" i="68"/>
  <c r="BI992" i="68"/>
  <c r="BL994" i="68"/>
  <c r="AQ997" i="68" a="1"/>
  <c r="AQ997" i="68" s="1"/>
  <c r="BM996" i="68"/>
  <c r="AE998" i="68"/>
  <c r="AQ1002" i="68" a="1"/>
  <c r="AQ1002" i="68" s="1"/>
  <c r="AL1001" i="68"/>
  <c r="AD1009" i="68"/>
  <c r="W1003" i="68"/>
  <c r="BO1001" i="68"/>
  <c r="AO626" i="68"/>
  <c r="AP626" i="68" s="1"/>
  <c r="AO239" i="68"/>
  <c r="AP239" i="68" s="1"/>
  <c r="AO667" i="68"/>
  <c r="AP667" i="68" s="1"/>
  <c r="BI1004" i="68"/>
  <c r="BM1001" i="68"/>
  <c r="BK1007" i="68"/>
  <c r="AD1001" i="68"/>
  <c r="Y1010" i="68"/>
  <c r="W1009" i="68"/>
  <c r="AN1007" i="68"/>
  <c r="AG1006" i="68"/>
  <c r="AL991" i="68"/>
  <c r="AE990" i="68"/>
  <c r="Z993" i="68"/>
  <c r="AG990" i="68"/>
  <c r="Y994" i="68"/>
  <c r="AC993" i="68"/>
  <c r="BG995" i="68"/>
  <c r="AF997" i="68"/>
  <c r="AA989" i="68"/>
  <c r="AD998" i="68"/>
  <c r="Y983" i="68"/>
  <c r="BN982" i="68"/>
  <c r="Y986" i="68"/>
  <c r="BO986" i="68"/>
  <c r="AA988" i="68"/>
  <c r="AD985" i="68"/>
  <c r="BO985" i="68"/>
  <c r="AG987" i="68"/>
  <c r="Y982" i="68"/>
  <c r="BG984" i="68"/>
  <c r="AD986" i="68"/>
  <c r="BF987" i="68"/>
  <c r="AF988" i="68"/>
  <c r="BM820" i="68"/>
  <c r="BG829" i="68"/>
  <c r="BE840" i="68"/>
  <c r="BE848" i="68"/>
  <c r="BI858" i="68"/>
  <c r="BL819" i="68"/>
  <c r="BH829" i="68"/>
  <c r="BJ842" i="68"/>
  <c r="BM819" i="68"/>
  <c r="BK830" i="68"/>
  <c r="BO840" i="68"/>
  <c r="BI849" i="68"/>
  <c r="BN815" i="68"/>
  <c r="BJ825" i="68"/>
  <c r="BJ837" i="68"/>
  <c r="BM818" i="68"/>
  <c r="BK825" i="68"/>
  <c r="BM830" i="68"/>
  <c r="BO835" i="68"/>
  <c r="BK841" i="68"/>
  <c r="BM846" i="68"/>
  <c r="BO851" i="68"/>
  <c r="BK857" i="68"/>
  <c r="BM862" i="68"/>
  <c r="BO867" i="68"/>
  <c r="BL817" i="68"/>
  <c r="BH823" i="68"/>
  <c r="BF830" i="68"/>
  <c r="BJ836" i="68"/>
  <c r="BN842" i="68"/>
  <c r="BK816" i="68"/>
  <c r="BM821" i="68"/>
  <c r="BO826" i="68"/>
  <c r="BK832" i="68"/>
  <c r="BM837" i="68"/>
  <c r="BO842" i="68"/>
  <c r="BK848" i="68"/>
  <c r="BM853" i="68"/>
  <c r="BO858" i="68"/>
  <c r="BJ1005" i="68"/>
  <c r="BI1008" i="68"/>
  <c r="BM1009" i="68"/>
  <c r="BK1011" i="68"/>
  <c r="Y1004" i="68"/>
  <c r="AG1007" i="68"/>
  <c r="AI1001" i="68"/>
  <c r="AC1003" i="68"/>
  <c r="AC1006" i="68"/>
  <c r="Y995" i="68"/>
  <c r="AN999" i="68"/>
  <c r="AF996" i="68"/>
  <c r="AD999" i="68"/>
  <c r="AR997" i="68"/>
  <c r="AI994" i="68"/>
  <c r="AI989" i="68"/>
  <c r="BF990" i="68"/>
  <c r="AI991" i="68"/>
  <c r="AI999" i="68"/>
  <c r="AD984" i="68"/>
  <c r="BN986" i="68"/>
  <c r="AD987" i="68"/>
  <c r="AL983" i="68"/>
  <c r="BH982" i="68"/>
  <c r="AA986" i="68"/>
  <c r="X982" i="68"/>
  <c r="AQ988" i="68" a="1"/>
  <c r="AQ988" i="68" s="1"/>
  <c r="X985" i="68"/>
  <c r="BK986" i="68"/>
  <c r="AL987" i="68"/>
  <c r="AF983" i="68"/>
  <c r="AO843" i="68"/>
  <c r="AP843" i="68" s="1"/>
  <c r="BO821" i="68"/>
  <c r="BM832" i="68"/>
  <c r="BG841" i="68"/>
  <c r="BE852" i="68"/>
  <c r="BE860" i="68"/>
  <c r="BN820" i="68"/>
  <c r="BH833" i="68"/>
  <c r="BO812" i="68"/>
  <c r="BM823" i="68"/>
  <c r="BG832" i="68"/>
  <c r="BE843" i="68"/>
  <c r="BI853" i="68"/>
  <c r="BJ817" i="68"/>
  <c r="BL830" i="68"/>
  <c r="BF839" i="68"/>
  <c r="BO819" i="68"/>
  <c r="BM826" i="68"/>
  <c r="BO831" i="68"/>
  <c r="BK837" i="68"/>
  <c r="BM842" i="68"/>
  <c r="BO847" i="68"/>
  <c r="BK853" i="68"/>
  <c r="BM858" i="68"/>
  <c r="BO863" i="68"/>
  <c r="BJ812" i="68"/>
  <c r="BN818" i="68"/>
  <c r="BL825" i="68"/>
  <c r="BH831" i="68"/>
  <c r="BF838" i="68"/>
  <c r="BK812" i="68"/>
  <c r="BM817" i="68"/>
  <c r="BO822" i="68"/>
  <c r="BK828" i="68"/>
  <c r="BM833" i="68"/>
  <c r="BO838" i="68"/>
  <c r="BK844" i="68"/>
  <c r="BM849" i="68"/>
  <c r="BO854" i="68"/>
  <c r="BL812" i="68"/>
  <c r="BH818" i="68"/>
  <c r="BF825" i="68"/>
  <c r="BJ831" i="68"/>
  <c r="BN837" i="68"/>
  <c r="BL843" i="68"/>
  <c r="BL851" i="68"/>
  <c r="BF859" i="68"/>
  <c r="BO866" i="68"/>
  <c r="BN846" i="68"/>
  <c r="BN854" i="68"/>
  <c r="BH862" i="68"/>
  <c r="BI869" i="68"/>
  <c r="BE875" i="68"/>
  <c r="BG880" i="68"/>
  <c r="AO901" i="68"/>
  <c r="AP901" i="68" s="1"/>
  <c r="V44" i="68"/>
  <c r="R44" i="68"/>
  <c r="H44" i="68"/>
  <c r="I44" i="68"/>
  <c r="V66" i="68"/>
  <c r="L867" i="68"/>
  <c r="H859" i="68"/>
  <c r="P875" i="68"/>
  <c r="K883" i="68"/>
  <c r="N883" i="68"/>
  <c r="T883" i="68"/>
  <c r="R891" i="68"/>
  <c r="J859" i="68"/>
  <c r="AO859" i="68" s="1"/>
  <c r="AP859" i="68" s="1"/>
  <c r="O52" i="68"/>
  <c r="F899" i="68"/>
  <c r="T859" i="68"/>
  <c r="R875" i="68"/>
  <c r="J52" i="68"/>
  <c r="AO52" i="68" s="1"/>
  <c r="AP52" i="68" s="1"/>
  <c r="V875" i="68"/>
  <c r="Q66" i="68"/>
  <c r="N44" i="68"/>
  <c r="S44" i="68"/>
  <c r="N66" i="68"/>
  <c r="K859" i="68"/>
  <c r="V867" i="68"/>
  <c r="P851" i="68"/>
  <c r="O859" i="68"/>
  <c r="H875" i="68"/>
  <c r="V883" i="68"/>
  <c r="E883" i="68"/>
  <c r="P899" i="68"/>
  <c r="I891" i="68"/>
  <c r="Q875" i="68"/>
  <c r="F851" i="68"/>
  <c r="E899" i="68"/>
  <c r="T843" i="68"/>
  <c r="J875" i="68"/>
  <c r="AO875" i="68" s="1"/>
  <c r="AP875" i="68" s="1"/>
  <c r="S52" i="68"/>
  <c r="I875" i="68"/>
  <c r="F867" i="68"/>
  <c r="R867" i="68"/>
  <c r="T867" i="68"/>
  <c r="F44" i="68"/>
  <c r="K66" i="68"/>
  <c r="P52" i="68"/>
  <c r="F66" i="68"/>
  <c r="U859" i="68"/>
  <c r="L875" i="68"/>
  <c r="H851" i="68"/>
  <c r="G859" i="68"/>
  <c r="G875" i="68"/>
  <c r="P883" i="68"/>
  <c r="M891" i="68"/>
  <c r="Q891" i="68"/>
  <c r="L907" i="68"/>
  <c r="L899" i="68"/>
  <c r="I851" i="68"/>
  <c r="S851" i="68"/>
  <c r="S875" i="68"/>
  <c r="U867" i="68"/>
  <c r="M875" i="68"/>
  <c r="T52" i="68"/>
  <c r="U44" i="68"/>
  <c r="H52" i="68"/>
  <c r="U66" i="68"/>
  <c r="J851" i="68"/>
  <c r="AO851" i="68" s="1"/>
  <c r="AP851" i="68" s="1"/>
  <c r="U875" i="68"/>
  <c r="O851" i="68"/>
  <c r="Q851" i="68"/>
  <c r="H883" i="68"/>
  <c r="S891" i="68"/>
  <c r="G891" i="68"/>
  <c r="I907" i="68"/>
  <c r="Q44" i="68"/>
  <c r="M899" i="68"/>
  <c r="S859" i="68"/>
  <c r="M52" i="68"/>
  <c r="I867" i="68"/>
  <c r="T875" i="68"/>
  <c r="N867" i="68"/>
  <c r="M44" i="68"/>
  <c r="P843" i="68"/>
  <c r="T66" i="68"/>
  <c r="M66" i="68"/>
  <c r="T851" i="68"/>
  <c r="L851" i="68"/>
  <c r="M851" i="68"/>
  <c r="G851" i="68"/>
  <c r="P867" i="68"/>
  <c r="M883" i="68"/>
  <c r="S883" i="68"/>
  <c r="U891" i="68"/>
  <c r="N891" i="68"/>
  <c r="J899" i="68"/>
  <c r="AO899" i="68" s="1"/>
  <c r="AP899" i="68" s="1"/>
  <c r="I66" i="68"/>
  <c r="L44" i="68"/>
  <c r="G52" i="68"/>
  <c r="N52" i="68"/>
  <c r="K867" i="68"/>
  <c r="S66" i="68"/>
  <c r="S867" i="68"/>
  <c r="E44" i="68"/>
  <c r="H843" i="68"/>
  <c r="J66" i="68"/>
  <c r="AO66" i="68" s="1"/>
  <c r="AP66" i="68" s="1"/>
  <c r="E66" i="68"/>
  <c r="V851" i="68"/>
  <c r="H867" i="68"/>
  <c r="Q859" i="68"/>
  <c r="Q883" i="68"/>
  <c r="L891" i="68"/>
  <c r="E891" i="68"/>
  <c r="P44" i="68"/>
  <c r="V891" i="68"/>
  <c r="L52" i="68"/>
  <c r="E52" i="68"/>
  <c r="K52" i="68"/>
  <c r="I52" i="68"/>
  <c r="K44" i="68"/>
  <c r="P66" i="68"/>
  <c r="J44" i="68"/>
  <c r="AO44" i="68" s="1"/>
  <c r="AP44" i="68" s="1"/>
  <c r="L66" i="68"/>
  <c r="H66" i="68"/>
  <c r="U851" i="68"/>
  <c r="V859" i="68"/>
  <c r="P859" i="68"/>
  <c r="G867" i="68"/>
  <c r="O875" i="68"/>
  <c r="F883" i="68"/>
  <c r="I883" i="68"/>
  <c r="K891" i="68"/>
  <c r="H891" i="68"/>
  <c r="N851" i="68"/>
  <c r="F891" i="68"/>
  <c r="N859" i="68"/>
  <c r="R851" i="68"/>
  <c r="I859" i="68"/>
  <c r="F875" i="68"/>
  <c r="J867" i="68"/>
  <c r="AO867" i="68" s="1"/>
  <c r="AP867" i="68" s="1"/>
  <c r="K875" i="68"/>
  <c r="Q188" i="68"/>
  <c r="O110" i="68"/>
  <c r="G662" i="68"/>
  <c r="U124" i="68"/>
  <c r="P321" i="68"/>
  <c r="G112" i="68"/>
  <c r="S133" i="68"/>
  <c r="Q664" i="68"/>
  <c r="M112" i="68"/>
  <c r="U664" i="68"/>
  <c r="O68" i="68"/>
  <c r="P845" i="68"/>
  <c r="J68" i="68"/>
  <c r="AO68" i="68" s="1"/>
  <c r="AP68" i="68" s="1"/>
  <c r="R60" i="68"/>
  <c r="U988" i="68"/>
  <c r="P988" i="68"/>
  <c r="H996" i="68"/>
  <c r="L1007" i="68"/>
  <c r="F60" i="68"/>
  <c r="O845" i="68"/>
  <c r="R68" i="68"/>
  <c r="G46" i="68"/>
  <c r="R861" i="68"/>
  <c r="K988" i="68"/>
  <c r="N996" i="68"/>
  <c r="U68" i="68"/>
  <c r="S60" i="68"/>
  <c r="J60" i="68"/>
  <c r="AO60" i="68" s="1"/>
  <c r="AP60" i="68" s="1"/>
  <c r="I988" i="68"/>
  <c r="T988" i="68"/>
  <c r="S1007" i="68"/>
  <c r="H1007" i="68"/>
  <c r="V315" i="68"/>
  <c r="R664" i="68"/>
  <c r="U306" i="68"/>
  <c r="E68" i="68"/>
  <c r="K853" i="68"/>
  <c r="L60" i="68"/>
  <c r="M996" i="68"/>
  <c r="O1007" i="68"/>
  <c r="N46" i="68"/>
  <c r="O853" i="68"/>
  <c r="I853" i="68"/>
  <c r="I916" i="68"/>
  <c r="N1007" i="68"/>
  <c r="S313" i="68"/>
  <c r="V268" i="68"/>
  <c r="P662" i="68"/>
  <c r="V262" i="68"/>
  <c r="O321" i="68"/>
  <c r="J131" i="68"/>
  <c r="AO131" i="68" s="1"/>
  <c r="AP131" i="68" s="1"/>
  <c r="M178" i="68"/>
  <c r="S120" i="68"/>
  <c r="R110" i="68"/>
  <c r="M120" i="68"/>
  <c r="U868" i="68"/>
  <c r="I932" i="68"/>
  <c r="E884" i="68"/>
  <c r="P112" i="68"/>
  <c r="P133" i="68"/>
  <c r="U884" i="68"/>
  <c r="K868" i="68"/>
  <c r="Q884" i="68"/>
  <c r="F924" i="68"/>
  <c r="T868" i="68"/>
  <c r="N664" i="68"/>
  <c r="R876" i="68"/>
  <c r="S868" i="68"/>
  <c r="O908" i="68"/>
  <c r="Q876" i="68"/>
  <c r="O868" i="68"/>
  <c r="F916" i="68"/>
  <c r="N892" i="68"/>
  <c r="M900" i="68"/>
  <c r="G868" i="68"/>
  <c r="S283" i="68"/>
  <c r="S137" i="68"/>
  <c r="N876" i="68"/>
  <c r="K900" i="68"/>
  <c r="P217" i="68"/>
  <c r="J688" i="68"/>
  <c r="AO688" i="68" s="1"/>
  <c r="AP688" i="68" s="1"/>
  <c r="U674" i="68"/>
  <c r="H870" i="68"/>
  <c r="T886" i="68"/>
  <c r="T46" i="68"/>
  <c r="E846" i="68"/>
  <c r="U862" i="68"/>
  <c r="Q853" i="68"/>
  <c r="Q71" i="68"/>
  <c r="S853" i="68"/>
  <c r="I46" i="68"/>
  <c r="Q989" i="68"/>
  <c r="L989" i="68"/>
  <c r="M61" i="68"/>
  <c r="V46" i="68"/>
  <c r="L854" i="68"/>
  <c r="K997" i="68"/>
  <c r="G838" i="68"/>
  <c r="R69" i="68"/>
  <c r="M853" i="68"/>
  <c r="S877" i="68"/>
  <c r="Q861" i="68"/>
  <c r="N861" i="68"/>
  <c r="S885" i="68"/>
  <c r="F71" i="68"/>
  <c r="P997" i="68"/>
  <c r="K788" i="68"/>
  <c r="I845" i="68"/>
  <c r="M69" i="68"/>
  <c r="P861" i="68"/>
  <c r="S47" i="68"/>
  <c r="L838" i="68"/>
  <c r="I71" i="68"/>
  <c r="M71" i="68"/>
  <c r="H46" i="68"/>
  <c r="G989" i="68"/>
  <c r="O846" i="68"/>
  <c r="T997" i="68"/>
  <c r="O138" i="68"/>
  <c r="R845" i="68"/>
  <c r="S845" i="68"/>
  <c r="E845" i="68"/>
  <c r="G861" i="68"/>
  <c r="F47" i="68"/>
  <c r="V71" i="68"/>
  <c r="N854" i="68"/>
  <c r="L853" i="68"/>
  <c r="F845" i="68"/>
  <c r="R71" i="68"/>
  <c r="I989" i="68"/>
  <c r="N60" i="68"/>
  <c r="K71" i="68"/>
  <c r="P68" i="68"/>
  <c r="F46" i="68"/>
  <c r="Q845" i="68"/>
  <c r="H71" i="68"/>
  <c r="H68" i="68"/>
  <c r="P853" i="68"/>
  <c r="H885" i="68"/>
  <c r="S46" i="68"/>
  <c r="L869" i="68"/>
  <c r="N853" i="68"/>
  <c r="K861" i="68"/>
  <c r="U885" i="68"/>
  <c r="K46" i="68"/>
  <c r="T60" i="68"/>
  <c r="N988" i="68"/>
  <c r="U996" i="68"/>
  <c r="P996" i="68"/>
  <c r="T996" i="68"/>
  <c r="I996" i="68"/>
  <c r="J996" i="68"/>
  <c r="AO996" i="68" s="1"/>
  <c r="AP996" i="68" s="1"/>
  <c r="R1007" i="68"/>
  <c r="G1007" i="68"/>
  <c r="O282" i="68"/>
  <c r="V60" i="68"/>
  <c r="T71" i="68"/>
  <c r="U46" i="68"/>
  <c r="V68" i="68"/>
  <c r="K845" i="68"/>
  <c r="H853" i="68"/>
  <c r="G60" i="68"/>
  <c r="U869" i="68"/>
  <c r="E853" i="68"/>
  <c r="I869" i="68"/>
  <c r="K885" i="68"/>
  <c r="L845" i="68"/>
  <c r="T845" i="68"/>
  <c r="R46" i="68"/>
  <c r="M988" i="68"/>
  <c r="V988" i="68"/>
  <c r="Q996" i="68"/>
  <c r="R996" i="68"/>
  <c r="T1007" i="68"/>
  <c r="V1007" i="68"/>
  <c r="N128" i="68"/>
  <c r="J314" i="68"/>
  <c r="AO314" i="68" s="1"/>
  <c r="AP314" i="68" s="1"/>
  <c r="M60" i="68"/>
  <c r="E46" i="68"/>
  <c r="Q68" i="68"/>
  <c r="J845" i="68"/>
  <c r="AO845" i="68" s="1"/>
  <c r="AP845" i="68" s="1"/>
  <c r="F68" i="68"/>
  <c r="M845" i="68"/>
  <c r="G853" i="68"/>
  <c r="P869" i="68"/>
  <c r="G901" i="68"/>
  <c r="J71" i="68"/>
  <c r="AO71" i="68" s="1"/>
  <c r="AP71" i="68" s="1"/>
  <c r="N71" i="68"/>
  <c r="V853" i="68"/>
  <c r="I861" i="68"/>
  <c r="O885" i="68"/>
  <c r="O71" i="68"/>
  <c r="P60" i="68"/>
  <c r="T853" i="68"/>
  <c r="F988" i="68"/>
  <c r="Q988" i="68"/>
  <c r="S988" i="68"/>
  <c r="S996" i="68"/>
  <c r="Q1007" i="68"/>
  <c r="F1007" i="68"/>
  <c r="U845" i="68"/>
  <c r="H869" i="68"/>
  <c r="S893" i="68"/>
  <c r="S71" i="68"/>
  <c r="Q46" i="68"/>
  <c r="J853" i="68"/>
  <c r="AO853" i="68" s="1"/>
  <c r="AP853" i="68" s="1"/>
  <c r="E861" i="68"/>
  <c r="L861" i="68"/>
  <c r="E885" i="68"/>
  <c r="N845" i="68"/>
  <c r="V845" i="68"/>
  <c r="K60" i="68"/>
  <c r="G988" i="68"/>
  <c r="L996" i="68"/>
  <c r="K1007" i="68"/>
  <c r="I1007" i="68"/>
  <c r="U1007" i="68"/>
  <c r="T124" i="68"/>
  <c r="L68" i="68"/>
  <c r="P46" i="68"/>
  <c r="H845" i="68"/>
  <c r="J46" i="68"/>
  <c r="AO46" i="68" s="1"/>
  <c r="AP46" i="68" s="1"/>
  <c r="U71" i="68"/>
  <c r="T68" i="68"/>
  <c r="M68" i="68"/>
  <c r="O893" i="68"/>
  <c r="H60" i="68"/>
  <c r="E71" i="68"/>
  <c r="U853" i="68"/>
  <c r="T869" i="68"/>
  <c r="I60" i="68"/>
  <c r="F901" i="68"/>
  <c r="O60" i="68"/>
  <c r="L46" i="68"/>
  <c r="O988" i="68"/>
  <c r="R988" i="68"/>
  <c r="L988" i="68"/>
  <c r="F996" i="68"/>
  <c r="G996" i="68"/>
  <c r="P1007" i="68"/>
  <c r="G125" i="68"/>
  <c r="R278" i="68"/>
  <c r="Q125" i="68"/>
  <c r="E278" i="68"/>
  <c r="V674" i="68"/>
  <c r="K870" i="68"/>
  <c r="M862" i="68"/>
  <c r="O899" i="68"/>
  <c r="R886" i="68"/>
  <c r="J907" i="68"/>
  <c r="AO907" i="68" s="1"/>
  <c r="AP907" i="68" s="1"/>
  <c r="U899" i="68"/>
  <c r="T899" i="68"/>
  <c r="O997" i="68"/>
  <c r="P96" i="68"/>
  <c r="F137" i="68"/>
  <c r="N213" i="68"/>
  <c r="Q670" i="68"/>
  <c r="T133" i="68"/>
  <c r="O137" i="68"/>
  <c r="F664" i="68"/>
  <c r="O230" i="68"/>
  <c r="L69" i="68"/>
  <c r="O47" i="68"/>
  <c r="Q899" i="68"/>
  <c r="R854" i="68"/>
  <c r="U997" i="68"/>
  <c r="J846" i="68"/>
  <c r="AO846" i="68" s="1"/>
  <c r="AP846" i="68" s="1"/>
  <c r="H69" i="68"/>
  <c r="M854" i="68"/>
  <c r="P854" i="68"/>
  <c r="L47" i="68"/>
  <c r="R899" i="68"/>
  <c r="Q854" i="68"/>
  <c r="U894" i="68"/>
  <c r="N899" i="68"/>
  <c r="E686" i="68"/>
  <c r="S686" i="68"/>
  <c r="P90" i="68"/>
  <c r="G133" i="68"/>
  <c r="G664" i="68"/>
  <c r="E283" i="68"/>
  <c r="O299" i="68"/>
  <c r="N61" i="68"/>
  <c r="Q47" i="68"/>
  <c r="J69" i="68"/>
  <c r="AO69" i="68" s="1"/>
  <c r="AP69" i="68" s="1"/>
  <c r="H862" i="68"/>
  <c r="T47" i="68"/>
  <c r="S838" i="68"/>
  <c r="V899" i="68"/>
  <c r="M894" i="68"/>
  <c r="R878" i="68"/>
  <c r="J672" i="68"/>
  <c r="AO672" i="68" s="1"/>
  <c r="AP672" i="68" s="1"/>
  <c r="Q112" i="68"/>
  <c r="O664" i="68"/>
  <c r="Q133" i="68"/>
  <c r="E664" i="68"/>
  <c r="P283" i="68"/>
  <c r="M299" i="68"/>
  <c r="V61" i="68"/>
  <c r="Q846" i="68"/>
  <c r="U69" i="68"/>
  <c r="J47" i="68"/>
  <c r="AO47" i="68" s="1"/>
  <c r="AP47" i="68" s="1"/>
  <c r="H899" i="68"/>
  <c r="K899" i="68"/>
  <c r="I899" i="68"/>
  <c r="N846" i="68"/>
  <c r="R862" i="68"/>
  <c r="S123" i="68"/>
  <c r="S132" i="68"/>
  <c r="Q310" i="68"/>
  <c r="S111" i="68"/>
  <c r="T661" i="68"/>
  <c r="J121" i="68"/>
  <c r="AO121" i="68" s="1"/>
  <c r="AP121" i="68" s="1"/>
  <c r="M286" i="68"/>
  <c r="G663" i="68"/>
  <c r="R111" i="68"/>
  <c r="G111" i="68"/>
  <c r="G132" i="68"/>
  <c r="F318" i="68"/>
  <c r="M302" i="68"/>
  <c r="Q121" i="68"/>
  <c r="E663" i="68"/>
  <c r="F121" i="68"/>
  <c r="U111" i="68"/>
  <c r="O663" i="68"/>
  <c r="O111" i="68"/>
  <c r="U121" i="68"/>
  <c r="P121" i="68"/>
  <c r="Q111" i="68"/>
  <c r="T132" i="68"/>
  <c r="M663" i="68"/>
  <c r="F111" i="68"/>
  <c r="Q132" i="68"/>
  <c r="S286" i="68"/>
  <c r="P310" i="68"/>
  <c r="S302" i="68"/>
  <c r="V121" i="68"/>
  <c r="M310" i="68"/>
  <c r="Q663" i="68"/>
  <c r="M318" i="68"/>
  <c r="S121" i="68"/>
  <c r="V111" i="68"/>
  <c r="E111" i="68"/>
  <c r="V318" i="68"/>
  <c r="S662" i="68"/>
  <c r="N131" i="68"/>
  <c r="M262" i="68"/>
  <c r="G252" i="68"/>
  <c r="E924" i="68"/>
  <c r="O677" i="68"/>
  <c r="Q110" i="68"/>
  <c r="V110" i="68"/>
  <c r="E662" i="68"/>
  <c r="Q120" i="68"/>
  <c r="M208" i="68"/>
  <c r="O279" i="68"/>
  <c r="P289" i="68"/>
  <c r="M276" i="68"/>
  <c r="S669" i="68"/>
  <c r="E120" i="68"/>
  <c r="R281" i="68"/>
  <c r="M169" i="68"/>
  <c r="U200" i="68"/>
  <c r="O89" i="68"/>
  <c r="N120" i="68"/>
  <c r="U316" i="68"/>
  <c r="M253" i="68"/>
  <c r="E264" i="68"/>
  <c r="S224" i="68"/>
  <c r="E152" i="68"/>
  <c r="O687" i="68"/>
  <c r="J109" i="68"/>
  <c r="AO109" i="68" s="1"/>
  <c r="AP109" i="68" s="1"/>
  <c r="O157" i="68"/>
  <c r="N223" i="68"/>
  <c r="P164" i="68"/>
  <c r="U185" i="68"/>
  <c r="M687" i="68"/>
  <c r="E198" i="68"/>
  <c r="R671" i="68"/>
  <c r="G89" i="68"/>
  <c r="J285" i="68"/>
  <c r="AO285" i="68" s="1"/>
  <c r="AP285" i="68" s="1"/>
  <c r="S271" i="68"/>
  <c r="S276" i="68"/>
  <c r="N148" i="68"/>
  <c r="Q274" i="68"/>
  <c r="P146" i="68"/>
  <c r="V205" i="68"/>
  <c r="M673" i="68"/>
  <c r="F95" i="68"/>
  <c r="F83" i="68"/>
  <c r="G135" i="68"/>
  <c r="S301" i="68"/>
  <c r="G261" i="68"/>
  <c r="Q201" i="68"/>
  <c r="Q250" i="68"/>
  <c r="J146" i="68"/>
  <c r="AO146" i="68" s="1"/>
  <c r="AP146" i="68" s="1"/>
  <c r="F164" i="68"/>
  <c r="Q317" i="68"/>
  <c r="R285" i="68"/>
  <c r="R274" i="68"/>
  <c r="V223" i="68"/>
  <c r="U152" i="68"/>
  <c r="P198" i="68"/>
  <c r="S170" i="68"/>
  <c r="P205" i="68"/>
  <c r="M677" i="68"/>
  <c r="O91" i="68"/>
  <c r="E661" i="68"/>
  <c r="P83" i="68"/>
  <c r="S130" i="68"/>
  <c r="Q123" i="68"/>
  <c r="V135" i="68"/>
  <c r="V123" i="68"/>
  <c r="U265" i="68"/>
  <c r="E285" i="68"/>
  <c r="Q285" i="68"/>
  <c r="U261" i="68"/>
  <c r="J201" i="68"/>
  <c r="AO201" i="68" s="1"/>
  <c r="AP201" i="68" s="1"/>
  <c r="J175" i="68"/>
  <c r="AO175" i="68" s="1"/>
  <c r="AP175" i="68" s="1"/>
  <c r="E267" i="68"/>
  <c r="O201" i="68"/>
  <c r="S244" i="68"/>
  <c r="G274" i="68"/>
  <c r="R181" i="68"/>
  <c r="V187" i="68"/>
  <c r="T179" i="68"/>
  <c r="M263" i="68"/>
  <c r="T187" i="68"/>
  <c r="M256" i="68"/>
  <c r="N140" i="68"/>
  <c r="G170" i="68"/>
  <c r="U144" i="68"/>
  <c r="R83" i="68"/>
  <c r="J135" i="68"/>
  <c r="AO135" i="68" s="1"/>
  <c r="AP135" i="68" s="1"/>
  <c r="J123" i="68"/>
  <c r="AO123" i="68" s="1"/>
  <c r="AP123" i="68" s="1"/>
  <c r="M265" i="68"/>
  <c r="G285" i="68"/>
  <c r="P285" i="68"/>
  <c r="P261" i="68"/>
  <c r="N274" i="68"/>
  <c r="N175" i="68"/>
  <c r="Q271" i="68"/>
  <c r="N201" i="68"/>
  <c r="N244" i="68"/>
  <c r="J205" i="68"/>
  <c r="AO205" i="68" s="1"/>
  <c r="AP205" i="68" s="1"/>
  <c r="J198" i="68"/>
  <c r="AO198" i="68" s="1"/>
  <c r="AP198" i="68" s="1"/>
  <c r="S223" i="68"/>
  <c r="G148" i="68"/>
  <c r="O144" i="68"/>
  <c r="P163" i="68"/>
  <c r="O135" i="68"/>
  <c r="M135" i="68"/>
  <c r="U123" i="68"/>
  <c r="N254" i="68"/>
  <c r="G254" i="68"/>
  <c r="N285" i="68"/>
  <c r="O274" i="68"/>
  <c r="V252" i="68"/>
  <c r="Q175" i="68"/>
  <c r="N267" i="68"/>
  <c r="U258" i="68"/>
  <c r="G244" i="68"/>
  <c r="U274" i="68"/>
  <c r="S181" i="68"/>
  <c r="E204" i="68"/>
  <c r="E179" i="68"/>
  <c r="F263" i="68"/>
  <c r="U187" i="68"/>
  <c r="E256" i="68"/>
  <c r="Q167" i="68"/>
  <c r="U167" i="68"/>
  <c r="E142" i="68"/>
  <c r="J679" i="68"/>
  <c r="AO679" i="68" s="1"/>
  <c r="AP679" i="68" s="1"/>
  <c r="U91" i="68"/>
  <c r="M661" i="68"/>
  <c r="M93" i="68"/>
  <c r="E681" i="68"/>
  <c r="E677" i="68"/>
  <c r="V97" i="68"/>
  <c r="R87" i="68"/>
  <c r="J164" i="68"/>
  <c r="AO164" i="68" s="1"/>
  <c r="AP164" i="68" s="1"/>
  <c r="E135" i="68"/>
  <c r="E123" i="68"/>
  <c r="E254" i="68"/>
  <c r="N309" i="68"/>
  <c r="P317" i="68"/>
  <c r="V285" i="68"/>
  <c r="V269" i="68"/>
  <c r="E248" i="68"/>
  <c r="O267" i="68"/>
  <c r="J258" i="68"/>
  <c r="AO258" i="68" s="1"/>
  <c r="AP258" i="68" s="1"/>
  <c r="P271" i="68"/>
  <c r="P185" i="68"/>
  <c r="S225" i="68"/>
  <c r="E250" i="68"/>
  <c r="O204" i="68"/>
  <c r="M179" i="68"/>
  <c r="U263" i="68"/>
  <c r="M205" i="68"/>
  <c r="T256" i="68"/>
  <c r="E167" i="68"/>
  <c r="O146" i="68"/>
  <c r="T142" i="68"/>
  <c r="O683" i="68"/>
  <c r="E164" i="68"/>
  <c r="R123" i="68"/>
  <c r="S309" i="68"/>
  <c r="G317" i="68"/>
  <c r="U246" i="68"/>
  <c r="R269" i="68"/>
  <c r="S248" i="68"/>
  <c r="T258" i="68"/>
  <c r="U252" i="68"/>
  <c r="V261" i="68"/>
  <c r="N185" i="68"/>
  <c r="Q225" i="68"/>
  <c r="U250" i="68"/>
  <c r="Q200" i="68"/>
  <c r="O177" i="68"/>
  <c r="G263" i="68"/>
  <c r="G198" i="68"/>
  <c r="G150" i="68"/>
  <c r="G154" i="68"/>
  <c r="G164" i="68"/>
  <c r="V164" i="68"/>
  <c r="N135" i="68"/>
  <c r="N123" i="68"/>
  <c r="O285" i="68"/>
  <c r="U254" i="68"/>
  <c r="T309" i="68"/>
  <c r="R317" i="68"/>
  <c r="M246" i="68"/>
  <c r="P269" i="68"/>
  <c r="N248" i="68"/>
  <c r="S267" i="68"/>
  <c r="P252" i="68"/>
  <c r="Q267" i="68"/>
  <c r="E185" i="68"/>
  <c r="M225" i="68"/>
  <c r="R250" i="68"/>
  <c r="U204" i="68"/>
  <c r="G177" i="68"/>
  <c r="S263" i="68"/>
  <c r="E205" i="68"/>
  <c r="U256" i="68"/>
  <c r="M168" i="68"/>
  <c r="R150" i="68"/>
  <c r="U142" i="68"/>
  <c r="S677" i="68"/>
  <c r="M669" i="68"/>
  <c r="E83" i="68"/>
  <c r="S109" i="68"/>
  <c r="Q135" i="68"/>
  <c r="F683" i="68"/>
  <c r="E671" i="68"/>
  <c r="O669" i="68"/>
  <c r="N83" i="68"/>
  <c r="N189" i="68"/>
  <c r="N164" i="68"/>
  <c r="R135" i="68"/>
  <c r="G123" i="68"/>
  <c r="Q164" i="68"/>
  <c r="T301" i="68"/>
  <c r="Q284" i="68"/>
  <c r="Q301" i="68"/>
  <c r="O317" i="68"/>
  <c r="Q269" i="68"/>
  <c r="U207" i="68"/>
  <c r="G258" i="68"/>
  <c r="S252" i="68"/>
  <c r="R276" i="68"/>
  <c r="O185" i="68"/>
  <c r="J223" i="68"/>
  <c r="AO223" i="68" s="1"/>
  <c r="AP223" i="68" s="1"/>
  <c r="P250" i="68"/>
  <c r="R200" i="68"/>
  <c r="S173" i="68"/>
  <c r="F223" i="68"/>
  <c r="S198" i="68"/>
  <c r="O150" i="68"/>
  <c r="U150" i="68"/>
  <c r="E150" i="68"/>
  <c r="T317" i="68"/>
  <c r="Q685" i="68"/>
  <c r="O682" i="68"/>
  <c r="N98" i="68"/>
  <c r="T670" i="68"/>
  <c r="N88" i="68"/>
  <c r="E89" i="68"/>
  <c r="U663" i="68"/>
  <c r="S663" i="68"/>
  <c r="P134" i="68"/>
  <c r="R121" i="68"/>
  <c r="N217" i="68"/>
  <c r="M231" i="68"/>
  <c r="O901" i="68"/>
  <c r="U893" i="68"/>
  <c r="V901" i="68"/>
  <c r="M680" i="68"/>
  <c r="U675" i="68"/>
  <c r="R681" i="68"/>
  <c r="O99" i="68"/>
  <c r="R89" i="68"/>
  <c r="P663" i="68"/>
  <c r="G90" i="68"/>
  <c r="S186" i="68"/>
  <c r="J318" i="68"/>
  <c r="AO318" i="68" s="1"/>
  <c r="AP318" i="68" s="1"/>
  <c r="F294" i="68"/>
  <c r="L893" i="68"/>
  <c r="O132" i="68"/>
  <c r="U158" i="68"/>
  <c r="S294" i="68"/>
  <c r="O302" i="68"/>
  <c r="Q893" i="68"/>
  <c r="S901" i="68"/>
  <c r="J233" i="68"/>
  <c r="AO233" i="68" s="1"/>
  <c r="AP233" i="68" s="1"/>
  <c r="O310" i="68"/>
  <c r="M901" i="68"/>
  <c r="P901" i="68"/>
  <c r="J893" i="68"/>
  <c r="AO893" i="68" s="1"/>
  <c r="AP893" i="68" s="1"/>
  <c r="Q671" i="68"/>
  <c r="S91" i="68"/>
  <c r="G677" i="68"/>
  <c r="R97" i="68"/>
  <c r="Q210" i="68"/>
  <c r="Q196" i="68"/>
  <c r="R679" i="68"/>
  <c r="P683" i="68"/>
  <c r="V671" i="68"/>
  <c r="F681" i="68"/>
  <c r="Q89" i="68"/>
  <c r="V661" i="68"/>
  <c r="R669" i="68"/>
  <c r="V687" i="68"/>
  <c r="V93" i="68"/>
  <c r="E683" i="68"/>
  <c r="N95" i="68"/>
  <c r="G681" i="68"/>
  <c r="U673" i="68"/>
  <c r="F677" i="68"/>
  <c r="M91" i="68"/>
  <c r="Q677" i="68"/>
  <c r="G97" i="68"/>
  <c r="P89" i="68"/>
  <c r="O87" i="68"/>
  <c r="E669" i="68"/>
  <c r="J130" i="68"/>
  <c r="AO130" i="68" s="1"/>
  <c r="AP130" i="68" s="1"/>
  <c r="N681" i="68"/>
  <c r="U677" i="68"/>
  <c r="V99" i="68"/>
  <c r="P673" i="68"/>
  <c r="M97" i="68"/>
  <c r="U661" i="68"/>
  <c r="Q214" i="68"/>
  <c r="E163" i="68"/>
  <c r="N196" i="68"/>
  <c r="G316" i="68"/>
  <c r="N683" i="68"/>
  <c r="J683" i="68"/>
  <c r="AO683" i="68" s="1"/>
  <c r="AP683" i="68" s="1"/>
  <c r="N675" i="68"/>
  <c r="R687" i="68"/>
  <c r="U671" i="68"/>
  <c r="P681" i="68"/>
  <c r="F673" i="68"/>
  <c r="U99" i="68"/>
  <c r="S673" i="68"/>
  <c r="P97" i="68"/>
  <c r="V172" i="68"/>
  <c r="J89" i="68"/>
  <c r="AO89" i="68" s="1"/>
  <c r="AP89" i="68" s="1"/>
  <c r="M159" i="68"/>
  <c r="N192" i="68"/>
  <c r="S685" i="68"/>
  <c r="U679" i="68"/>
  <c r="E675" i="68"/>
  <c r="E687" i="68"/>
  <c r="J671" i="68"/>
  <c r="AO671" i="68" s="1"/>
  <c r="AP671" i="68" s="1"/>
  <c r="V677" i="68"/>
  <c r="P671" i="68"/>
  <c r="S95" i="68"/>
  <c r="T673" i="68"/>
  <c r="J97" i="68"/>
  <c r="AO97" i="68" s="1"/>
  <c r="AP97" i="68" s="1"/>
  <c r="F97" i="68"/>
  <c r="Q669" i="68"/>
  <c r="U669" i="68"/>
  <c r="S119" i="68"/>
  <c r="S218" i="68"/>
  <c r="Q688" i="68"/>
  <c r="J686" i="68"/>
  <c r="AO686" i="68" s="1"/>
  <c r="AP686" i="68" s="1"/>
  <c r="M670" i="68"/>
  <c r="T678" i="68"/>
  <c r="U665" i="68"/>
  <c r="P188" i="68"/>
  <c r="U213" i="68"/>
  <c r="Q128" i="68"/>
  <c r="U162" i="68"/>
  <c r="N239" i="68"/>
  <c r="M230" i="68"/>
  <c r="U323" i="68"/>
  <c r="V282" i="68"/>
  <c r="Q682" i="68"/>
  <c r="G682" i="68"/>
  <c r="S98" i="68"/>
  <c r="U90" i="68"/>
  <c r="S134" i="68"/>
  <c r="U190" i="68"/>
  <c r="E230" i="68"/>
  <c r="E209" i="68"/>
  <c r="S672" i="68"/>
  <c r="N94" i="68"/>
  <c r="O670" i="68"/>
  <c r="V82" i="68"/>
  <c r="P88" i="68"/>
  <c r="O122" i="68"/>
  <c r="P195" i="68"/>
  <c r="F136" i="68"/>
  <c r="S674" i="68"/>
  <c r="P672" i="68"/>
  <c r="R94" i="68"/>
  <c r="R90" i="68"/>
  <c r="P122" i="68"/>
  <c r="J195" i="68"/>
  <c r="AO195" i="68" s="1"/>
  <c r="AP195" i="68" s="1"/>
  <c r="O241" i="68"/>
  <c r="N304" i="68"/>
  <c r="M642" i="68"/>
  <c r="S688" i="68"/>
  <c r="Q96" i="68"/>
  <c r="M678" i="68"/>
  <c r="M90" i="68"/>
  <c r="J82" i="68"/>
  <c r="AO82" i="68" s="1"/>
  <c r="AP82" i="68" s="1"/>
  <c r="S156" i="68"/>
  <c r="O84" i="68"/>
  <c r="E158" i="68"/>
  <c r="S235" i="68"/>
  <c r="R290" i="68"/>
  <c r="N688" i="68"/>
  <c r="Q686" i="68"/>
  <c r="R674" i="68"/>
  <c r="F98" i="68"/>
  <c r="Q678" i="68"/>
  <c r="U678" i="68"/>
  <c r="M674" i="68"/>
  <c r="P670" i="68"/>
  <c r="T88" i="68"/>
  <c r="O665" i="68"/>
  <c r="V124" i="68"/>
  <c r="E84" i="68"/>
  <c r="O183" i="68"/>
  <c r="S136" i="68"/>
  <c r="G128" i="68"/>
  <c r="F190" i="68"/>
  <c r="M158" i="68"/>
  <c r="N230" i="68"/>
  <c r="V231" i="68"/>
  <c r="Q323" i="68"/>
  <c r="U233" i="68"/>
  <c r="E314" i="68"/>
  <c r="R282" i="68"/>
  <c r="P306" i="68"/>
  <c r="J124" i="68"/>
  <c r="AO124" i="68" s="1"/>
  <c r="AP124" i="68" s="1"/>
  <c r="G84" i="68"/>
  <c r="R128" i="68"/>
  <c r="P128" i="68"/>
  <c r="J217" i="68"/>
  <c r="AO217" i="68" s="1"/>
  <c r="AP217" i="68" s="1"/>
  <c r="G158" i="68"/>
  <c r="R209" i="68"/>
  <c r="O231" i="68"/>
  <c r="T228" i="68"/>
  <c r="R314" i="68"/>
  <c r="G306" i="68"/>
  <c r="Q296" i="68"/>
  <c r="O660" i="68"/>
  <c r="Q306" i="68"/>
  <c r="R84" i="68"/>
  <c r="E124" i="68"/>
  <c r="E136" i="68"/>
  <c r="Q680" i="68"/>
  <c r="E682" i="68"/>
  <c r="F682" i="68"/>
  <c r="S96" i="68"/>
  <c r="N678" i="68"/>
  <c r="Q88" i="68"/>
  <c r="E90" i="68"/>
  <c r="J90" i="68"/>
  <c r="AO90" i="68" s="1"/>
  <c r="AP90" i="68" s="1"/>
  <c r="U156" i="68"/>
  <c r="V84" i="68"/>
  <c r="G155" i="68"/>
  <c r="G124" i="68"/>
  <c r="N136" i="68"/>
  <c r="N215" i="68"/>
  <c r="V162" i="68"/>
  <c r="V217" i="68"/>
  <c r="N158" i="68"/>
  <c r="N209" i="68"/>
  <c r="U304" i="68"/>
  <c r="S306" i="68"/>
  <c r="S290" i="68"/>
  <c r="S88" i="68"/>
  <c r="V90" i="68"/>
  <c r="P156" i="68"/>
  <c r="U136" i="68"/>
  <c r="Q84" i="68"/>
  <c r="G195" i="68"/>
  <c r="F124" i="68"/>
  <c r="Q124" i="68"/>
  <c r="G136" i="68"/>
  <c r="F128" i="68"/>
  <c r="M162" i="68"/>
  <c r="M239" i="68"/>
  <c r="P208" i="68"/>
  <c r="N298" i="68"/>
  <c r="E306" i="68"/>
  <c r="V290" i="68"/>
  <c r="J84" i="68"/>
  <c r="AO84" i="68" s="1"/>
  <c r="AP84" i="68" s="1"/>
  <c r="J136" i="68"/>
  <c r="AO136" i="68" s="1"/>
  <c r="AP136" i="68" s="1"/>
  <c r="U84" i="68"/>
  <c r="P124" i="68"/>
  <c r="Q136" i="68"/>
  <c r="V128" i="68"/>
  <c r="R162" i="68"/>
  <c r="F241" i="68"/>
  <c r="S239" i="68"/>
  <c r="M241" i="68"/>
  <c r="E208" i="68"/>
  <c r="G298" i="68"/>
  <c r="E279" i="68"/>
  <c r="F290" i="68"/>
  <c r="N306" i="68"/>
  <c r="T73" i="68"/>
  <c r="M220" i="68"/>
  <c r="M84" i="68"/>
  <c r="T136" i="68"/>
  <c r="J218" i="68"/>
  <c r="AO218" i="68" s="1"/>
  <c r="AP218" i="68" s="1"/>
  <c r="N124" i="68"/>
  <c r="R136" i="68"/>
  <c r="T110" i="68"/>
  <c r="M662" i="68"/>
  <c r="P110" i="68"/>
  <c r="V131" i="68"/>
  <c r="J120" i="68"/>
  <c r="AO120" i="68" s="1"/>
  <c r="AP120" i="68" s="1"/>
  <c r="E128" i="68"/>
  <c r="Q311" i="68"/>
  <c r="G290" i="68"/>
  <c r="O289" i="68"/>
  <c r="N314" i="68"/>
  <c r="M277" i="68"/>
  <c r="Q319" i="68"/>
  <c r="M306" i="68"/>
  <c r="V306" i="68"/>
  <c r="N282" i="68"/>
  <c r="J306" i="68"/>
  <c r="AO306" i="68" s="1"/>
  <c r="AP306" i="68" s="1"/>
  <c r="S197" i="68"/>
  <c r="K830" i="68"/>
  <c r="M110" i="68"/>
  <c r="F110" i="68"/>
  <c r="G131" i="68"/>
  <c r="E131" i="68"/>
  <c r="V120" i="68"/>
  <c r="O305" i="68"/>
  <c r="U289" i="68"/>
  <c r="Q289" i="68"/>
  <c r="J277" i="68"/>
  <c r="AO277" i="68" s="1"/>
  <c r="AP277" i="68" s="1"/>
  <c r="V319" i="68"/>
  <c r="T257" i="68"/>
  <c r="M165" i="68"/>
  <c r="O149" i="68"/>
  <c r="V136" i="68"/>
  <c r="P129" i="68"/>
  <c r="O191" i="68"/>
  <c r="J110" i="68"/>
  <c r="AO110" i="68" s="1"/>
  <c r="AP110" i="68" s="1"/>
  <c r="G110" i="68"/>
  <c r="J662" i="68"/>
  <c r="AO662" i="68" s="1"/>
  <c r="AP662" i="68" s="1"/>
  <c r="U110" i="68"/>
  <c r="F131" i="68"/>
  <c r="S128" i="68"/>
  <c r="O298" i="68"/>
  <c r="O297" i="68"/>
  <c r="R319" i="68"/>
  <c r="O306" i="68"/>
  <c r="N245" i="68"/>
  <c r="T282" i="68"/>
  <c r="J287" i="68"/>
  <c r="AO287" i="68" s="1"/>
  <c r="AP287" i="68" s="1"/>
  <c r="T174" i="68"/>
  <c r="T125" i="68"/>
  <c r="M191" i="68"/>
  <c r="S124" i="68"/>
  <c r="R124" i="68"/>
  <c r="T662" i="68"/>
  <c r="E110" i="68"/>
  <c r="T131" i="68"/>
  <c r="G120" i="68"/>
  <c r="T128" i="68"/>
  <c r="V313" i="68"/>
  <c r="O319" i="68"/>
  <c r="N290" i="68"/>
  <c r="P314" i="68"/>
  <c r="F298" i="68"/>
  <c r="V202" i="68"/>
  <c r="F306" i="68"/>
  <c r="R221" i="68"/>
  <c r="M282" i="68"/>
  <c r="R287" i="68"/>
  <c r="E637" i="68"/>
  <c r="F268" i="68"/>
  <c r="V253" i="68"/>
  <c r="N178" i="68"/>
  <c r="F287" i="68"/>
  <c r="S220" i="68"/>
  <c r="G138" i="68"/>
  <c r="Q662" i="68"/>
  <c r="U662" i="68"/>
  <c r="N110" i="68"/>
  <c r="R131" i="68"/>
  <c r="P131" i="68"/>
  <c r="T120" i="68"/>
  <c r="P120" i="68"/>
  <c r="E236" i="68"/>
  <c r="M268" i="68"/>
  <c r="E280" i="68"/>
  <c r="F262" i="68"/>
  <c r="N280" i="68"/>
  <c r="T270" i="68"/>
  <c r="P287" i="68"/>
  <c r="M226" i="68"/>
  <c r="V226" i="68"/>
  <c r="G623" i="68"/>
  <c r="V624" i="68"/>
  <c r="M260" i="68"/>
  <c r="N297" i="68"/>
  <c r="M259" i="68"/>
  <c r="M202" i="68"/>
  <c r="R257" i="68"/>
  <c r="R264" i="68"/>
  <c r="P272" i="68"/>
  <c r="G257" i="68"/>
  <c r="F251" i="68"/>
  <c r="G206" i="68"/>
  <c r="Q174" i="68"/>
  <c r="R641" i="68"/>
  <c r="T85" i="68"/>
  <c r="N662" i="68"/>
  <c r="V662" i="68"/>
  <c r="M131" i="68"/>
  <c r="F120" i="68"/>
  <c r="O120" i="68"/>
  <c r="R243" i="68"/>
  <c r="F182" i="68"/>
  <c r="N240" i="68"/>
  <c r="V305" i="68"/>
  <c r="F260" i="68"/>
  <c r="J322" i="68"/>
  <c r="AO322" i="68" s="1"/>
  <c r="AP322" i="68" s="1"/>
  <c r="S297" i="68"/>
  <c r="F319" i="68"/>
  <c r="P259" i="68"/>
  <c r="R202" i="68"/>
  <c r="T251" i="68"/>
  <c r="O199" i="68"/>
  <c r="M257" i="68"/>
  <c r="P264" i="68"/>
  <c r="N272" i="68"/>
  <c r="M295" i="68"/>
  <c r="J249" i="68"/>
  <c r="AO249" i="68" s="1"/>
  <c r="AP249" i="68" s="1"/>
  <c r="M589" i="68"/>
  <c r="E85" i="68"/>
  <c r="O210" i="68"/>
  <c r="F662" i="68"/>
  <c r="R662" i="68"/>
  <c r="U131" i="68"/>
  <c r="R120" i="68"/>
  <c r="U120" i="68"/>
  <c r="Q216" i="68"/>
  <c r="N278" i="68"/>
  <c r="M216" i="68"/>
  <c r="M305" i="68"/>
  <c r="N260" i="68"/>
  <c r="N289" i="68"/>
  <c r="P184" i="68"/>
  <c r="E270" i="68"/>
  <c r="P199" i="68"/>
  <c r="M272" i="68"/>
  <c r="G295" i="68"/>
  <c r="T206" i="68"/>
  <c r="N149" i="68"/>
  <c r="J602" i="68"/>
  <c r="AO602" i="68" s="1"/>
  <c r="AP602" i="68" s="1"/>
  <c r="O85" i="68"/>
  <c r="O125" i="68"/>
  <c r="S129" i="68"/>
  <c r="M311" i="68"/>
  <c r="F303" i="68"/>
  <c r="E303" i="68"/>
  <c r="J319" i="68"/>
  <c r="AO319" i="68" s="1"/>
  <c r="AP319" i="68" s="1"/>
  <c r="S319" i="68"/>
  <c r="T295" i="68"/>
  <c r="N287" i="68"/>
  <c r="S295" i="68"/>
  <c r="E649" i="68"/>
  <c r="Q646" i="68"/>
  <c r="U129" i="68"/>
  <c r="P278" i="68"/>
  <c r="R688" i="68"/>
  <c r="V680" i="68"/>
  <c r="G686" i="68"/>
  <c r="G678" i="68"/>
  <c r="R96" i="68"/>
  <c r="E678" i="68"/>
  <c r="F670" i="68"/>
  <c r="F88" i="68"/>
  <c r="V88" i="68"/>
  <c r="M85" i="68"/>
  <c r="E88" i="68"/>
  <c r="O83" i="68"/>
  <c r="F125" i="68"/>
  <c r="N188" i="68"/>
  <c r="J125" i="68"/>
  <c r="AO125" i="68" s="1"/>
  <c r="AP125" i="68" s="1"/>
  <c r="Q138" i="68"/>
  <c r="J213" i="68"/>
  <c r="AO213" i="68" s="1"/>
  <c r="AP213" i="68" s="1"/>
  <c r="T164" i="68"/>
  <c r="F135" i="68"/>
  <c r="U135" i="68"/>
  <c r="T123" i="68"/>
  <c r="P123" i="68"/>
  <c r="S162" i="68"/>
  <c r="T217" i="68"/>
  <c r="P241" i="68"/>
  <c r="S158" i="68"/>
  <c r="V239" i="68"/>
  <c r="M278" i="68"/>
  <c r="N208" i="68"/>
  <c r="R265" i="68"/>
  <c r="M254" i="68"/>
  <c r="V323" i="68"/>
  <c r="J309" i="68"/>
  <c r="AO309" i="68" s="1"/>
  <c r="AP309" i="68" s="1"/>
  <c r="U317" i="68"/>
  <c r="S303" i="68"/>
  <c r="G319" i="68"/>
  <c r="T285" i="68"/>
  <c r="P296" i="68"/>
  <c r="Q261" i="68"/>
  <c r="G269" i="68"/>
  <c r="V201" i="68"/>
  <c r="S175" i="68"/>
  <c r="N288" i="68"/>
  <c r="M271" i="68"/>
  <c r="G267" i="68"/>
  <c r="G287" i="68"/>
  <c r="O258" i="68"/>
  <c r="J252" i="68"/>
  <c r="AO252" i="68" s="1"/>
  <c r="AP252" i="68" s="1"/>
  <c r="G296" i="68"/>
  <c r="P295" i="68"/>
  <c r="E276" i="68"/>
  <c r="J244" i="68"/>
  <c r="AO244" i="68" s="1"/>
  <c r="AP244" i="68" s="1"/>
  <c r="G185" i="68"/>
  <c r="P274" i="68"/>
  <c r="M250" i="68"/>
  <c r="S204" i="68"/>
  <c r="G179" i="68"/>
  <c r="N152" i="68"/>
  <c r="V263" i="68"/>
  <c r="S187" i="68"/>
  <c r="Q256" i="68"/>
  <c r="R167" i="68"/>
  <c r="O168" i="68"/>
  <c r="Q170" i="68"/>
  <c r="S146" i="68"/>
  <c r="M144" i="68"/>
  <c r="O142" i="68"/>
  <c r="P637" i="68"/>
  <c r="M610" i="68"/>
  <c r="U138" i="68"/>
  <c r="G278" i="68"/>
  <c r="Q105" i="68"/>
  <c r="J909" i="68"/>
  <c r="AO909" i="68" s="1"/>
  <c r="AP909" i="68" s="1"/>
  <c r="U85" i="68"/>
  <c r="T138" i="68"/>
  <c r="S125" i="68"/>
  <c r="J138" i="68"/>
  <c r="AO138" i="68" s="1"/>
  <c r="AP138" i="68" s="1"/>
  <c r="O129" i="68"/>
  <c r="U278" i="68"/>
  <c r="N303" i="68"/>
  <c r="T319" i="68"/>
  <c r="P319" i="68"/>
  <c r="Q287" i="68"/>
  <c r="E295" i="68"/>
  <c r="J295" i="68"/>
  <c r="AO295" i="68" s="1"/>
  <c r="AP295" i="68" s="1"/>
  <c r="G77" i="68"/>
  <c r="F614" i="68"/>
  <c r="G602" i="68"/>
  <c r="R85" i="68"/>
  <c r="N311" i="68"/>
  <c r="E642" i="68"/>
  <c r="V85" i="68"/>
  <c r="F138" i="68"/>
  <c r="T129" i="68"/>
  <c r="P125" i="68"/>
  <c r="S138" i="68"/>
  <c r="G129" i="68"/>
  <c r="N319" i="68"/>
  <c r="T303" i="68"/>
  <c r="S287" i="68"/>
  <c r="O295" i="68"/>
  <c r="R295" i="68"/>
  <c r="R917" i="68"/>
  <c r="E319" i="68"/>
  <c r="O287" i="68"/>
  <c r="S85" i="68"/>
  <c r="G311" i="68"/>
  <c r="P686" i="68"/>
  <c r="G674" i="68"/>
  <c r="O98" i="68"/>
  <c r="F674" i="68"/>
  <c r="M667" i="68"/>
  <c r="J670" i="68"/>
  <c r="AO670" i="68" s="1"/>
  <c r="AP670" i="68" s="1"/>
  <c r="G85" i="68"/>
  <c r="U88" i="68"/>
  <c r="J88" i="68"/>
  <c r="AO88" i="68" s="1"/>
  <c r="AP88" i="68" s="1"/>
  <c r="M82" i="68"/>
  <c r="E665" i="68"/>
  <c r="T90" i="68"/>
  <c r="J85" i="68"/>
  <c r="AO85" i="68" s="1"/>
  <c r="AP85" i="68" s="1"/>
  <c r="V83" i="68"/>
  <c r="J122" i="68"/>
  <c r="AO122" i="68" s="1"/>
  <c r="AP122" i="68" s="1"/>
  <c r="F129" i="68"/>
  <c r="P138" i="68"/>
  <c r="Q129" i="68"/>
  <c r="J155" i="68"/>
  <c r="AO155" i="68" s="1"/>
  <c r="AP155" i="68" s="1"/>
  <c r="J183" i="68"/>
  <c r="AO183" i="68" s="1"/>
  <c r="AP183" i="68" s="1"/>
  <c r="M164" i="68"/>
  <c r="S135" i="68"/>
  <c r="P135" i="68"/>
  <c r="M123" i="68"/>
  <c r="V215" i="68"/>
  <c r="O164" i="68"/>
  <c r="T190" i="68"/>
  <c r="N242" i="68"/>
  <c r="Q241" i="68"/>
  <c r="V158" i="68"/>
  <c r="J209" i="68"/>
  <c r="AO209" i="68" s="1"/>
  <c r="AP209" i="68" s="1"/>
  <c r="V241" i="68"/>
  <c r="J278" i="68"/>
  <c r="AO278" i="68" s="1"/>
  <c r="AP278" i="68" s="1"/>
  <c r="R309" i="68"/>
  <c r="M285" i="68"/>
  <c r="Q303" i="68"/>
  <c r="E317" i="68"/>
  <c r="E304" i="68"/>
  <c r="N265" i="68"/>
  <c r="E281" i="68"/>
  <c r="U303" i="68"/>
  <c r="M319" i="68"/>
  <c r="S261" i="68"/>
  <c r="J269" i="68"/>
  <c r="AO269" i="68" s="1"/>
  <c r="AP269" i="68" s="1"/>
  <c r="Q248" i="68"/>
  <c r="O261" i="68"/>
  <c r="F271" i="68"/>
  <c r="M287" i="68"/>
  <c r="J261" i="68"/>
  <c r="AO261" i="68" s="1"/>
  <c r="AP261" i="68" s="1"/>
  <c r="S258" i="68"/>
  <c r="O252" i="68"/>
  <c r="F295" i="68"/>
  <c r="G288" i="68"/>
  <c r="S274" i="68"/>
  <c r="O244" i="68"/>
  <c r="T287" i="68"/>
  <c r="F225" i="68"/>
  <c r="E181" i="68"/>
  <c r="F250" i="68"/>
  <c r="E200" i="68"/>
  <c r="U179" i="68"/>
  <c r="O263" i="68"/>
  <c r="S205" i="68"/>
  <c r="S256" i="68"/>
  <c r="Q148" i="68"/>
  <c r="P154" i="68"/>
  <c r="E170" i="68"/>
  <c r="Q80" i="68"/>
  <c r="U77" i="68"/>
  <c r="P622" i="68"/>
  <c r="F678" i="68"/>
  <c r="M138" i="68"/>
  <c r="F320" i="68"/>
  <c r="Q85" i="68"/>
  <c r="P688" i="68"/>
  <c r="P678" i="68"/>
  <c r="V688" i="68"/>
  <c r="N682" i="68"/>
  <c r="J98" i="68"/>
  <c r="AO98" i="68" s="1"/>
  <c r="AP98" i="68" s="1"/>
  <c r="N674" i="68"/>
  <c r="U670" i="68"/>
  <c r="E94" i="68"/>
  <c r="S667" i="68"/>
  <c r="R670" i="68"/>
  <c r="F82" i="68"/>
  <c r="P82" i="68"/>
  <c r="F90" i="68"/>
  <c r="S82" i="68"/>
  <c r="U83" i="68"/>
  <c r="S122" i="68"/>
  <c r="O134" i="68"/>
  <c r="J129" i="68"/>
  <c r="AO129" i="68" s="1"/>
  <c r="AP129" i="68" s="1"/>
  <c r="P155" i="68"/>
  <c r="U164" i="68"/>
  <c r="T135" i="68"/>
  <c r="F123" i="68"/>
  <c r="O123" i="68"/>
  <c r="E215" i="68"/>
  <c r="S190" i="68"/>
  <c r="G242" i="68"/>
  <c r="T158" i="68"/>
  <c r="S208" i="68"/>
  <c r="V235" i="68"/>
  <c r="T209" i="68"/>
  <c r="V311" i="68"/>
  <c r="O323" i="68"/>
  <c r="P303" i="68"/>
  <c r="O303" i="68"/>
  <c r="U285" i="68"/>
  <c r="N301" i="68"/>
  <c r="E265" i="68"/>
  <c r="G323" i="68"/>
  <c r="S285" i="68"/>
  <c r="J303" i="68"/>
  <c r="AO303" i="68" s="1"/>
  <c r="AP303" i="68" s="1"/>
  <c r="E246" i="68"/>
  <c r="U319" i="68"/>
  <c r="E261" i="68"/>
  <c r="E269" i="68"/>
  <c r="P248" i="68"/>
  <c r="T201" i="68"/>
  <c r="V267" i="68"/>
  <c r="E287" i="68"/>
  <c r="T274" i="68"/>
  <c r="Q258" i="68"/>
  <c r="U287" i="68"/>
  <c r="F274" i="68"/>
  <c r="O207" i="68"/>
  <c r="M267" i="68"/>
  <c r="R225" i="68"/>
  <c r="O181" i="68"/>
  <c r="T250" i="68"/>
  <c r="R204" i="68"/>
  <c r="M200" i="68"/>
  <c r="U177" i="68"/>
  <c r="M105" i="68"/>
  <c r="T223" i="68"/>
  <c r="G205" i="68"/>
  <c r="R198" i="68"/>
  <c r="J144" i="68"/>
  <c r="AO144" i="68" s="1"/>
  <c r="AP144" i="68" s="1"/>
  <c r="S154" i="68"/>
  <c r="J167" i="68"/>
  <c r="AO167" i="68" s="1"/>
  <c r="AP167" i="68" s="1"/>
  <c r="P150" i="68"/>
  <c r="Q73" i="68"/>
  <c r="S79" i="68"/>
  <c r="T634" i="68"/>
  <c r="R680" i="68"/>
  <c r="E138" i="68"/>
  <c r="E87" i="68"/>
  <c r="J661" i="68"/>
  <c r="AO661" i="68" s="1"/>
  <c r="AP661" i="68" s="1"/>
  <c r="G172" i="68"/>
  <c r="N669" i="68"/>
  <c r="U119" i="68"/>
  <c r="U159" i="68"/>
  <c r="R189" i="68"/>
  <c r="R229" i="68"/>
  <c r="R216" i="68"/>
  <c r="Q238" i="68"/>
  <c r="T316" i="68"/>
  <c r="R284" i="68"/>
  <c r="S284" i="68"/>
  <c r="T196" i="68"/>
  <c r="M161" i="68"/>
  <c r="J243" i="68"/>
  <c r="AO243" i="68" s="1"/>
  <c r="AP243" i="68" s="1"/>
  <c r="F675" i="68"/>
  <c r="S683" i="68"/>
  <c r="T687" i="68"/>
  <c r="V683" i="68"/>
  <c r="S99" i="68"/>
  <c r="Q681" i="68"/>
  <c r="S671" i="68"/>
  <c r="M99" i="68"/>
  <c r="E91" i="68"/>
  <c r="J673" i="68"/>
  <c r="AO673" i="68" s="1"/>
  <c r="AP673" i="68" s="1"/>
  <c r="P677" i="68"/>
  <c r="F89" i="68"/>
  <c r="E97" i="68"/>
  <c r="O97" i="68"/>
  <c r="V112" i="68"/>
  <c r="N87" i="68"/>
  <c r="V220" i="68"/>
  <c r="O172" i="68"/>
  <c r="F669" i="68"/>
  <c r="T89" i="68"/>
  <c r="O109" i="68"/>
  <c r="O130" i="68"/>
  <c r="J133" i="68"/>
  <c r="AO133" i="68" s="1"/>
  <c r="AP133" i="68" s="1"/>
  <c r="O155" i="68"/>
  <c r="R195" i="68"/>
  <c r="G189" i="68"/>
  <c r="P664" i="68"/>
  <c r="U196" i="68"/>
  <c r="P215" i="68"/>
  <c r="F161" i="68"/>
  <c r="G162" i="68"/>
  <c r="V190" i="68"/>
  <c r="R242" i="68"/>
  <c r="J216" i="68"/>
  <c r="AO216" i="68" s="1"/>
  <c r="AP216" i="68" s="1"/>
  <c r="P158" i="68"/>
  <c r="F158" i="68"/>
  <c r="T182" i="68"/>
  <c r="Q230" i="68"/>
  <c r="M209" i="68"/>
  <c r="V208" i="68"/>
  <c r="J235" i="68"/>
  <c r="AO235" i="68" s="1"/>
  <c r="AP235" i="68" s="1"/>
  <c r="F315" i="68"/>
  <c r="O304" i="68"/>
  <c r="Q280" i="68"/>
  <c r="S291" i="68"/>
  <c r="N292" i="68"/>
  <c r="J73" i="68"/>
  <c r="AO73" i="68" s="1"/>
  <c r="AP73" i="68" s="1"/>
  <c r="N640" i="68"/>
  <c r="N632" i="68"/>
  <c r="O644" i="68"/>
  <c r="P594" i="68"/>
  <c r="J117" i="68"/>
  <c r="AO117" i="68" s="1"/>
  <c r="AP117" i="68" s="1"/>
  <c r="R196" i="68"/>
  <c r="O161" i="68"/>
  <c r="E216" i="68"/>
  <c r="N216" i="68"/>
  <c r="T284" i="68"/>
  <c r="O315" i="68"/>
  <c r="F316" i="68"/>
  <c r="V284" i="68"/>
  <c r="F280" i="68"/>
  <c r="F291" i="68"/>
  <c r="Q291" i="68"/>
  <c r="N101" i="68"/>
  <c r="Q634" i="68"/>
  <c r="P623" i="68"/>
  <c r="Q644" i="68"/>
  <c r="O195" i="68"/>
  <c r="Q304" i="68"/>
  <c r="J320" i="68"/>
  <c r="AO320" i="68" s="1"/>
  <c r="AP320" i="68" s="1"/>
  <c r="V660" i="68"/>
  <c r="L909" i="68"/>
  <c r="P661" i="68"/>
  <c r="Q97" i="68"/>
  <c r="V214" i="68"/>
  <c r="P669" i="68"/>
  <c r="U130" i="68"/>
  <c r="U163" i="68"/>
  <c r="G137" i="68"/>
  <c r="Q159" i="68"/>
  <c r="U191" i="68"/>
  <c r="E218" i="68"/>
  <c r="E210" i="68"/>
  <c r="J664" i="68"/>
  <c r="AO664" i="68" s="1"/>
  <c r="AP664" i="68" s="1"/>
  <c r="J157" i="68"/>
  <c r="AO157" i="68" s="1"/>
  <c r="AP157" i="68" s="1"/>
  <c r="U194" i="68"/>
  <c r="Q186" i="68"/>
  <c r="P212" i="68"/>
  <c r="R238" i="68"/>
  <c r="R182" i="68"/>
  <c r="S322" i="68"/>
  <c r="G232" i="68"/>
  <c r="O117" i="68"/>
  <c r="R73" i="68"/>
  <c r="S73" i="68"/>
  <c r="V607" i="68"/>
  <c r="P616" i="68"/>
  <c r="F626" i="68"/>
  <c r="S602" i="68"/>
  <c r="J917" i="68"/>
  <c r="AO917" i="68" s="1"/>
  <c r="AP917" i="68" s="1"/>
  <c r="Q687" i="68"/>
  <c r="S93" i="68"/>
  <c r="S687" i="68"/>
  <c r="O681" i="68"/>
  <c r="O95" i="68"/>
  <c r="S681" i="68"/>
  <c r="O671" i="68"/>
  <c r="Q673" i="68"/>
  <c r="G673" i="68"/>
  <c r="N685" i="68"/>
  <c r="G687" i="68"/>
  <c r="N679" i="68"/>
  <c r="F687" i="68"/>
  <c r="N677" i="68"/>
  <c r="Q95" i="68"/>
  <c r="V681" i="68"/>
  <c r="G671" i="68"/>
  <c r="E673" i="68"/>
  <c r="O673" i="68"/>
  <c r="F661" i="68"/>
  <c r="U97" i="68"/>
  <c r="N89" i="68"/>
  <c r="V89" i="68"/>
  <c r="M214" i="68"/>
  <c r="G669" i="68"/>
  <c r="O119" i="68"/>
  <c r="J134" i="68"/>
  <c r="AO134" i="68" s="1"/>
  <c r="AP134" i="68" s="1"/>
  <c r="P130" i="68"/>
  <c r="G163" i="68"/>
  <c r="Q137" i="68"/>
  <c r="O159" i="68"/>
  <c r="P189" i="68"/>
  <c r="M218" i="68"/>
  <c r="U210" i="68"/>
  <c r="O163" i="68"/>
  <c r="T664" i="68"/>
  <c r="F157" i="68"/>
  <c r="N157" i="68"/>
  <c r="V194" i="68"/>
  <c r="M194" i="68"/>
  <c r="R190" i="68"/>
  <c r="Q243" i="68"/>
  <c r="Q158" i="68"/>
  <c r="Q212" i="68"/>
  <c r="O236" i="68"/>
  <c r="M235" i="68"/>
  <c r="V192" i="68"/>
  <c r="O209" i="68"/>
  <c r="E182" i="68"/>
  <c r="J324" i="68"/>
  <c r="AO324" i="68" s="1"/>
  <c r="AP324" i="68" s="1"/>
  <c r="U322" i="68"/>
  <c r="F322" i="68"/>
  <c r="Q322" i="68"/>
  <c r="N232" i="68"/>
  <c r="F654" i="68"/>
  <c r="O103" i="68"/>
  <c r="J79" i="68"/>
  <c r="AO79" i="68" s="1"/>
  <c r="AP79" i="68" s="1"/>
  <c r="P634" i="68"/>
  <c r="J649" i="68"/>
  <c r="AO649" i="68" s="1"/>
  <c r="AP649" i="68" s="1"/>
  <c r="E622" i="68"/>
  <c r="M688" i="68"/>
  <c r="N82" i="68"/>
  <c r="Q101" i="68"/>
  <c r="N909" i="68"/>
  <c r="J119" i="68"/>
  <c r="AO119" i="68" s="1"/>
  <c r="AP119" i="68" s="1"/>
  <c r="S189" i="68"/>
  <c r="J137" i="68"/>
  <c r="AO137" i="68" s="1"/>
  <c r="AP137" i="68" s="1"/>
  <c r="E159" i="68"/>
  <c r="E189" i="68"/>
  <c r="Q163" i="68"/>
  <c r="V664" i="68"/>
  <c r="G157" i="68"/>
  <c r="Q182" i="68"/>
  <c r="S212" i="68"/>
  <c r="E186" i="68"/>
  <c r="E315" i="68"/>
  <c r="V232" i="68"/>
  <c r="Q283" i="68"/>
  <c r="F296" i="68"/>
  <c r="V288" i="68"/>
  <c r="M658" i="68"/>
  <c r="V113" i="68"/>
  <c r="O79" i="68"/>
  <c r="P209" i="68"/>
  <c r="P667" i="68"/>
  <c r="V637" i="68"/>
  <c r="G909" i="68"/>
  <c r="N925" i="68"/>
  <c r="U109" i="68"/>
  <c r="P119" i="68"/>
  <c r="V159" i="68"/>
  <c r="V191" i="68"/>
  <c r="R163" i="68"/>
  <c r="R157" i="68"/>
  <c r="F196" i="68"/>
  <c r="E194" i="68"/>
  <c r="N161" i="68"/>
  <c r="R194" i="68"/>
  <c r="F186" i="68"/>
  <c r="P182" i="68"/>
  <c r="U216" i="68"/>
  <c r="F236" i="68"/>
  <c r="M324" i="68"/>
  <c r="U243" i="68"/>
  <c r="M192" i="68"/>
  <c r="T243" i="68"/>
  <c r="E284" i="68"/>
  <c r="E322" i="68"/>
  <c r="G284" i="68"/>
  <c r="R232" i="68"/>
  <c r="R322" i="68"/>
  <c r="U280" i="68"/>
  <c r="F292" i="68"/>
  <c r="J240" i="68"/>
  <c r="AO240" i="68" s="1"/>
  <c r="AP240" i="68" s="1"/>
  <c r="T232" i="68"/>
  <c r="P687" i="68"/>
  <c r="T683" i="68"/>
  <c r="O675" i="68"/>
  <c r="Q683" i="68"/>
  <c r="M681" i="68"/>
  <c r="U681" i="68"/>
  <c r="J677" i="68"/>
  <c r="AO677" i="68" s="1"/>
  <c r="AP677" i="68" s="1"/>
  <c r="R673" i="68"/>
  <c r="T677" i="68"/>
  <c r="E99" i="68"/>
  <c r="J91" i="68"/>
  <c r="AO91" i="68" s="1"/>
  <c r="AP91" i="68" s="1"/>
  <c r="R677" i="68"/>
  <c r="O661" i="68"/>
  <c r="S97" i="68"/>
  <c r="V669" i="68"/>
  <c r="J669" i="68"/>
  <c r="AO669" i="68" s="1"/>
  <c r="AP669" i="68" s="1"/>
  <c r="J87" i="68"/>
  <c r="AO87" i="68" s="1"/>
  <c r="AP87" i="68" s="1"/>
  <c r="J112" i="68"/>
  <c r="AO112" i="68" s="1"/>
  <c r="AP112" i="68" s="1"/>
  <c r="M172" i="68"/>
  <c r="T669" i="68"/>
  <c r="P109" i="68"/>
  <c r="T137" i="68"/>
  <c r="F133" i="68"/>
  <c r="P137" i="68"/>
  <c r="O133" i="68"/>
  <c r="F159" i="68"/>
  <c r="O218" i="68"/>
  <c r="T163" i="68"/>
  <c r="S664" i="68"/>
  <c r="M664" i="68"/>
  <c r="T157" i="68"/>
  <c r="O196" i="68"/>
  <c r="V132" i="68"/>
  <c r="E161" i="68"/>
  <c r="J194" i="68"/>
  <c r="AO194" i="68" s="1"/>
  <c r="AP194" i="68" s="1"/>
  <c r="O186" i="68"/>
  <c r="P243" i="68"/>
  <c r="V216" i="68"/>
  <c r="S216" i="68"/>
  <c r="V182" i="68"/>
  <c r="F192" i="68"/>
  <c r="P324" i="68"/>
  <c r="S182" i="68"/>
  <c r="P192" i="68"/>
  <c r="G243" i="68"/>
  <c r="R240" i="68"/>
  <c r="O316" i="68"/>
  <c r="T294" i="68"/>
  <c r="V310" i="68"/>
  <c r="R315" i="68"/>
  <c r="T310" i="68"/>
  <c r="F232" i="68"/>
  <c r="T280" i="68"/>
  <c r="G310" i="68"/>
  <c r="R283" i="68"/>
  <c r="E310" i="68"/>
  <c r="G280" i="68"/>
  <c r="R310" i="68"/>
  <c r="P299" i="68"/>
  <c r="V291" i="68"/>
  <c r="P292" i="68"/>
  <c r="U299" i="68"/>
  <c r="P307" i="68"/>
  <c r="G292" i="68"/>
  <c r="R307" i="68"/>
  <c r="U157" i="68"/>
  <c r="G196" i="68"/>
  <c r="P132" i="68"/>
  <c r="Q161" i="68"/>
  <c r="F194" i="68"/>
  <c r="E243" i="68"/>
  <c r="S243" i="68"/>
  <c r="F216" i="68"/>
  <c r="M238" i="68"/>
  <c r="U212" i="68"/>
  <c r="V229" i="68"/>
  <c r="N318" i="68"/>
  <c r="E192" i="68"/>
  <c r="V236" i="68"/>
  <c r="P316" i="68"/>
  <c r="J232" i="68"/>
  <c r="AO232" i="68" s="1"/>
  <c r="AP232" i="68" s="1"/>
  <c r="F284" i="68"/>
  <c r="J280" i="68"/>
  <c r="AO280" i="68" s="1"/>
  <c r="AP280" i="68" s="1"/>
  <c r="S315" i="68"/>
  <c r="N294" i="68"/>
  <c r="M315" i="68"/>
  <c r="F310" i="68"/>
  <c r="E302" i="68"/>
  <c r="V292" i="68"/>
  <c r="G299" i="68"/>
  <c r="N307" i="68"/>
  <c r="O291" i="68"/>
  <c r="P157" i="68"/>
  <c r="S161" i="68"/>
  <c r="O194" i="68"/>
  <c r="M196" i="68"/>
  <c r="J186" i="68"/>
  <c r="AO186" i="68" s="1"/>
  <c r="AP186" i="68" s="1"/>
  <c r="O182" i="68"/>
  <c r="F243" i="68"/>
  <c r="G216" i="68"/>
  <c r="S238" i="68"/>
  <c r="J212" i="68"/>
  <c r="AO212" i="68" s="1"/>
  <c r="AP212" i="68" s="1"/>
  <c r="M229" i="68"/>
  <c r="T238" i="68"/>
  <c r="M236" i="68"/>
  <c r="M240" i="68"/>
  <c r="U315" i="68"/>
  <c r="T315" i="68"/>
  <c r="P284" i="68"/>
  <c r="E232" i="68"/>
  <c r="O322" i="68"/>
  <c r="Q315" i="68"/>
  <c r="U291" i="68"/>
  <c r="M292" i="68"/>
  <c r="R299" i="68"/>
  <c r="M307" i="68"/>
  <c r="T299" i="68"/>
  <c r="U218" i="68"/>
  <c r="M210" i="68"/>
  <c r="O189" i="68"/>
  <c r="V157" i="68"/>
  <c r="J196" i="68"/>
  <c r="AO196" i="68" s="1"/>
  <c r="AP196" i="68" s="1"/>
  <c r="V161" i="68"/>
  <c r="M157" i="68"/>
  <c r="S194" i="68"/>
  <c r="M186" i="68"/>
  <c r="U182" i="68"/>
  <c r="V243" i="68"/>
  <c r="O216" i="68"/>
  <c r="T212" i="68"/>
  <c r="J229" i="68"/>
  <c r="AO229" i="68" s="1"/>
  <c r="AP229" i="68" s="1"/>
  <c r="J238" i="68"/>
  <c r="AO238" i="68" s="1"/>
  <c r="AP238" i="68" s="1"/>
  <c r="R236" i="68"/>
  <c r="E240" i="68"/>
  <c r="J284" i="68"/>
  <c r="AO284" i="68" s="1"/>
  <c r="AP284" i="68" s="1"/>
  <c r="O232" i="68"/>
  <c r="G322" i="68"/>
  <c r="R280" i="68"/>
  <c r="S316" i="68"/>
  <c r="G302" i="68"/>
  <c r="R291" i="68"/>
  <c r="U292" i="68"/>
  <c r="F299" i="68"/>
  <c r="U307" i="68"/>
  <c r="M322" i="68"/>
  <c r="V322" i="68"/>
  <c r="Q292" i="68"/>
  <c r="Q620" i="68"/>
  <c r="R161" i="68"/>
  <c r="T194" i="68"/>
  <c r="G182" i="68"/>
  <c r="N243" i="68"/>
  <c r="P216" i="68"/>
  <c r="V238" i="68"/>
  <c r="F212" i="68"/>
  <c r="O192" i="68"/>
  <c r="N236" i="68"/>
  <c r="J236" i="68"/>
  <c r="AO236" i="68" s="1"/>
  <c r="AP236" i="68" s="1"/>
  <c r="O280" i="68"/>
  <c r="Q316" i="68"/>
  <c r="M280" i="68"/>
  <c r="O284" i="68"/>
  <c r="P232" i="68"/>
  <c r="T322" i="68"/>
  <c r="R292" i="68"/>
  <c r="V118" i="68"/>
  <c r="N114" i="68"/>
  <c r="V127" i="68"/>
  <c r="U655" i="68"/>
  <c r="E76" i="68"/>
  <c r="P40" i="68"/>
  <c r="R86" i="68"/>
  <c r="U100" i="68"/>
  <c r="J315" i="68"/>
  <c r="AO315" i="68" s="1"/>
  <c r="AP315" i="68" s="1"/>
  <c r="N283" i="68"/>
  <c r="J291" i="68"/>
  <c r="AO291" i="68" s="1"/>
  <c r="AP291" i="68" s="1"/>
  <c r="E299" i="68"/>
  <c r="E307" i="68"/>
  <c r="G291" i="68"/>
  <c r="J825" i="68"/>
  <c r="AO825" i="68" s="1"/>
  <c r="AP825" i="68" s="1"/>
  <c r="N291" i="68"/>
  <c r="Q299" i="68"/>
  <c r="G307" i="68"/>
  <c r="T291" i="68"/>
  <c r="G315" i="68"/>
  <c r="P315" i="68"/>
  <c r="F283" i="68"/>
  <c r="J299" i="68"/>
  <c r="AO299" i="68" s="1"/>
  <c r="AP299" i="68" s="1"/>
  <c r="N299" i="68"/>
  <c r="S307" i="68"/>
  <c r="J296" i="68"/>
  <c r="AO296" i="68" s="1"/>
  <c r="AP296" i="68" s="1"/>
  <c r="S658" i="68"/>
  <c r="T660" i="68"/>
  <c r="G654" i="68"/>
  <c r="E101" i="68"/>
  <c r="O656" i="68"/>
  <c r="O624" i="68"/>
  <c r="T624" i="68"/>
  <c r="S641" i="68"/>
  <c r="J622" i="68"/>
  <c r="AO622" i="68" s="1"/>
  <c r="AP622" i="68" s="1"/>
  <c r="U626" i="68"/>
  <c r="J589" i="68"/>
  <c r="AO589" i="68" s="1"/>
  <c r="AP589" i="68" s="1"/>
  <c r="V188" i="68"/>
  <c r="R654" i="68"/>
  <c r="O107" i="68"/>
  <c r="F660" i="68"/>
  <c r="G652" i="68"/>
  <c r="H101" i="68"/>
  <c r="U55" i="68"/>
  <c r="V676" i="68"/>
  <c r="V219" i="68"/>
  <c r="I575" i="68"/>
  <c r="M575" i="68"/>
  <c r="O36" i="68"/>
  <c r="E36" i="68"/>
  <c r="N36" i="68"/>
  <c r="U37" i="68"/>
  <c r="P37" i="68"/>
  <c r="L38" i="68"/>
  <c r="P38" i="68"/>
  <c r="S38" i="68"/>
  <c r="F38" i="68"/>
  <c r="P589" i="68"/>
  <c r="O589" i="68"/>
  <c r="E589" i="68"/>
  <c r="F589" i="68"/>
  <c r="U589" i="68"/>
  <c r="Q593" i="68"/>
  <c r="E593" i="68"/>
  <c r="O593" i="68"/>
  <c r="T593" i="68"/>
  <c r="J593" i="68"/>
  <c r="AO593" i="68" s="1"/>
  <c r="AP593" i="68" s="1"/>
  <c r="G598" i="68"/>
  <c r="S598" i="68"/>
  <c r="N598" i="68"/>
  <c r="E598" i="68"/>
  <c r="R600" i="68"/>
  <c r="Q600" i="68"/>
  <c r="P600" i="68"/>
  <c r="G600" i="68"/>
  <c r="N601" i="68"/>
  <c r="R601" i="68"/>
  <c r="O601" i="68"/>
  <c r="G601" i="68"/>
  <c r="E601" i="68"/>
  <c r="G592" i="68"/>
  <c r="E592" i="68"/>
  <c r="O594" i="68"/>
  <c r="R594" i="68"/>
  <c r="S594" i="68"/>
  <c r="J594" i="68"/>
  <c r="AO594" i="68" s="1"/>
  <c r="AP594" i="68" s="1"/>
  <c r="N594" i="68"/>
  <c r="U594" i="68"/>
  <c r="F594" i="68"/>
  <c r="Q594" i="68"/>
  <c r="M605" i="68"/>
  <c r="J605" i="68"/>
  <c r="AO605" i="68" s="1"/>
  <c r="AP605" i="68" s="1"/>
  <c r="E605" i="68"/>
  <c r="F605" i="68"/>
  <c r="T607" i="68"/>
  <c r="O607" i="68"/>
  <c r="M607" i="68"/>
  <c r="Q607" i="68"/>
  <c r="R610" i="68"/>
  <c r="F610" i="68"/>
  <c r="U610" i="68"/>
  <c r="E610" i="68"/>
  <c r="P610" i="68"/>
  <c r="G610" i="68"/>
  <c r="L602" i="68"/>
  <c r="T602" i="68"/>
  <c r="R602" i="68"/>
  <c r="Q602" i="68"/>
  <c r="V602" i="68"/>
  <c r="O602" i="68"/>
  <c r="P602" i="68"/>
  <c r="U604" i="68"/>
  <c r="P604" i="68"/>
  <c r="Q604" i="68"/>
  <c r="M604" i="68"/>
  <c r="V604" i="68"/>
  <c r="R614" i="68"/>
  <c r="P614" i="68"/>
  <c r="S614" i="68"/>
  <c r="O614" i="68"/>
  <c r="E614" i="68"/>
  <c r="G614" i="68"/>
  <c r="N614" i="68"/>
  <c r="M614" i="68"/>
  <c r="R618" i="68"/>
  <c r="M618" i="68"/>
  <c r="E618" i="68"/>
  <c r="N618" i="68"/>
  <c r="H622" i="68"/>
  <c r="R622" i="68"/>
  <c r="N622" i="68"/>
  <c r="Q622" i="68"/>
  <c r="O622" i="68"/>
  <c r="F622" i="68"/>
  <c r="M617" i="68"/>
  <c r="Q617" i="68"/>
  <c r="G617" i="68"/>
  <c r="N617" i="68"/>
  <c r="O626" i="68"/>
  <c r="Q626" i="68"/>
  <c r="N626" i="68"/>
  <c r="T626" i="68"/>
  <c r="S626" i="68"/>
  <c r="P626" i="68"/>
  <c r="E626" i="68"/>
  <c r="M626" i="68"/>
  <c r="M616" i="68"/>
  <c r="G616" i="68"/>
  <c r="E616" i="68"/>
  <c r="Q616" i="68"/>
  <c r="U616" i="68"/>
  <c r="R616" i="68"/>
  <c r="J616" i="68"/>
  <c r="AO616" i="68" s="1"/>
  <c r="AP616" i="68" s="1"/>
  <c r="S623" i="68"/>
  <c r="N623" i="68"/>
  <c r="R623" i="68"/>
  <c r="R624" i="68"/>
  <c r="N624" i="68"/>
  <c r="S624" i="68"/>
  <c r="J624" i="68"/>
  <c r="AO624" i="68" s="1"/>
  <c r="AP624" i="68" s="1"/>
  <c r="U624" i="68"/>
  <c r="Q624" i="68"/>
  <c r="E624" i="68"/>
  <c r="P624" i="68"/>
  <c r="J627" i="68"/>
  <c r="AO627" i="68" s="1"/>
  <c r="AP627" i="68" s="1"/>
  <c r="O627" i="68"/>
  <c r="V628" i="68"/>
  <c r="R628" i="68"/>
  <c r="E628" i="68"/>
  <c r="J628" i="68"/>
  <c r="AO628" i="68" s="1"/>
  <c r="AP628" i="68" s="1"/>
  <c r="O628" i="68"/>
  <c r="F628" i="68"/>
  <c r="S628" i="68"/>
  <c r="P628" i="68"/>
  <c r="T632" i="68"/>
  <c r="U632" i="68"/>
  <c r="E632" i="68"/>
  <c r="S632" i="68"/>
  <c r="J632" i="68"/>
  <c r="AO632" i="68" s="1"/>
  <c r="AP632" i="68" s="1"/>
  <c r="J634" i="68"/>
  <c r="AO634" i="68" s="1"/>
  <c r="AP634" i="68" s="1"/>
  <c r="E634" i="68"/>
  <c r="G634" i="68"/>
  <c r="V634" i="68"/>
  <c r="N634" i="68"/>
  <c r="U634" i="68"/>
  <c r="F634" i="68"/>
  <c r="H637" i="68"/>
  <c r="O637" i="68"/>
  <c r="R637" i="68"/>
  <c r="F637" i="68"/>
  <c r="U637" i="68"/>
  <c r="G637" i="68"/>
  <c r="T637" i="68"/>
  <c r="N637" i="68"/>
  <c r="Q637" i="68"/>
  <c r="J638" i="68"/>
  <c r="AO638" i="68" s="1"/>
  <c r="AP638" i="68" s="1"/>
  <c r="G638" i="68"/>
  <c r="R638" i="68"/>
  <c r="V638" i="68"/>
  <c r="P638" i="68"/>
  <c r="N638" i="68"/>
  <c r="F638" i="68"/>
  <c r="I641" i="68"/>
  <c r="Q641" i="68"/>
  <c r="U641" i="68"/>
  <c r="E641" i="68"/>
  <c r="J641" i="68"/>
  <c r="AO641" i="68" s="1"/>
  <c r="AP641" i="68" s="1"/>
  <c r="O641" i="68"/>
  <c r="V641" i="68"/>
  <c r="N641" i="68"/>
  <c r="P641" i="68"/>
  <c r="F641" i="68"/>
  <c r="G641" i="68"/>
  <c r="T641" i="68"/>
  <c r="I644" i="68"/>
  <c r="S644" i="68"/>
  <c r="P644" i="68"/>
  <c r="M644" i="68"/>
  <c r="F644" i="68"/>
  <c r="J644" i="68"/>
  <c r="AO644" i="68" s="1"/>
  <c r="AP644" i="68" s="1"/>
  <c r="G646" i="68"/>
  <c r="T646" i="68"/>
  <c r="R646" i="68"/>
  <c r="J646" i="68"/>
  <c r="AO646" i="68" s="1"/>
  <c r="AP646" i="68" s="1"/>
  <c r="E646" i="68"/>
  <c r="O646" i="68"/>
  <c r="P646" i="68"/>
  <c r="V646" i="68"/>
  <c r="N646" i="68"/>
  <c r="J642" i="68"/>
  <c r="AO642" i="68" s="1"/>
  <c r="AP642" i="68" s="1"/>
  <c r="Q642" i="68"/>
  <c r="U642" i="68"/>
  <c r="G642" i="68"/>
  <c r="V642" i="68"/>
  <c r="L649" i="68"/>
  <c r="N649" i="68"/>
  <c r="Q649" i="68"/>
  <c r="V649" i="68"/>
  <c r="G649" i="68"/>
  <c r="P649" i="68"/>
  <c r="T649" i="68"/>
  <c r="L640" i="68"/>
  <c r="J640" i="68"/>
  <c r="AO640" i="68" s="1"/>
  <c r="AP640" i="68" s="1"/>
  <c r="Q640" i="68"/>
  <c r="M640" i="68"/>
  <c r="G640" i="68"/>
  <c r="F640" i="68"/>
  <c r="S640" i="68"/>
  <c r="U640" i="68"/>
  <c r="O640" i="68"/>
  <c r="Q652" i="68"/>
  <c r="M652" i="68"/>
  <c r="E654" i="68"/>
  <c r="S654" i="68"/>
  <c r="P654" i="68"/>
  <c r="N654" i="68"/>
  <c r="U656" i="68"/>
  <c r="E656" i="68"/>
  <c r="S656" i="68"/>
  <c r="N656" i="68"/>
  <c r="J656" i="68"/>
  <c r="AO656" i="68" s="1"/>
  <c r="AP656" i="68" s="1"/>
  <c r="G656" i="68"/>
  <c r="L73" i="68"/>
  <c r="U73" i="68"/>
  <c r="O73" i="68"/>
  <c r="F73" i="68"/>
  <c r="N73" i="68"/>
  <c r="G73" i="68"/>
  <c r="R75" i="68"/>
  <c r="P75" i="68"/>
  <c r="T75" i="68"/>
  <c r="M77" i="68"/>
  <c r="V77" i="68"/>
  <c r="N77" i="68"/>
  <c r="O77" i="68"/>
  <c r="F79" i="68"/>
  <c r="E79" i="68"/>
  <c r="Q79" i="68"/>
  <c r="G79" i="68"/>
  <c r="M79" i="68"/>
  <c r="T80" i="68"/>
  <c r="V80" i="68"/>
  <c r="F80" i="68"/>
  <c r="P80" i="68"/>
  <c r="Q660" i="68"/>
  <c r="M660" i="68"/>
  <c r="J660" i="68"/>
  <c r="AO660" i="68" s="1"/>
  <c r="AP660" i="68" s="1"/>
  <c r="N660" i="68"/>
  <c r="R660" i="68"/>
  <c r="U660" i="68"/>
  <c r="M101" i="68"/>
  <c r="R101" i="68"/>
  <c r="J101" i="68"/>
  <c r="AO101" i="68" s="1"/>
  <c r="AP101" i="68" s="1"/>
  <c r="O101" i="68"/>
  <c r="F101" i="68"/>
  <c r="P101" i="68"/>
  <c r="E103" i="68"/>
  <c r="V103" i="68"/>
  <c r="F103" i="68"/>
  <c r="P103" i="68"/>
  <c r="J103" i="68"/>
  <c r="AO103" i="68" s="1"/>
  <c r="AP103" i="68" s="1"/>
  <c r="T103" i="68"/>
  <c r="N103" i="68"/>
  <c r="S103" i="68"/>
  <c r="V105" i="68"/>
  <c r="R105" i="68"/>
  <c r="N105" i="68"/>
  <c r="Q107" i="68"/>
  <c r="N107" i="68"/>
  <c r="J113" i="68"/>
  <c r="AO113" i="68" s="1"/>
  <c r="AP113" i="68" s="1"/>
  <c r="M113" i="68"/>
  <c r="U113" i="68"/>
  <c r="E113" i="68"/>
  <c r="S113" i="68"/>
  <c r="Q113" i="68"/>
  <c r="G113" i="68"/>
  <c r="P113" i="68"/>
  <c r="F113" i="68"/>
  <c r="F115" i="68"/>
  <c r="T115" i="68"/>
  <c r="M115" i="68"/>
  <c r="R115" i="68"/>
  <c r="T117" i="68"/>
  <c r="N117" i="68"/>
  <c r="F117" i="68"/>
  <c r="P117" i="68"/>
  <c r="T126" i="68"/>
  <c r="N126" i="68"/>
  <c r="J126" i="68"/>
  <c r="AO126" i="68" s="1"/>
  <c r="AP126" i="68" s="1"/>
  <c r="N323" i="68"/>
  <c r="S323" i="68"/>
  <c r="R323" i="68"/>
  <c r="J323" i="68"/>
  <c r="AO323" i="68" s="1"/>
  <c r="AP323" i="68" s="1"/>
  <c r="P279" i="68"/>
  <c r="F279" i="68"/>
  <c r="U279" i="68"/>
  <c r="S279" i="68"/>
  <c r="G279" i="68"/>
  <c r="R279" i="68"/>
  <c r="N279" i="68"/>
  <c r="Q281" i="68"/>
  <c r="U281" i="68"/>
  <c r="M281" i="68"/>
  <c r="F228" i="68"/>
  <c r="U228" i="68"/>
  <c r="O228" i="68"/>
  <c r="P228" i="68"/>
  <c r="E228" i="68"/>
  <c r="U231" i="68"/>
  <c r="N231" i="68"/>
  <c r="R231" i="68"/>
  <c r="Q233" i="68"/>
  <c r="V233" i="68"/>
  <c r="M233" i="68"/>
  <c r="P233" i="68"/>
  <c r="E233" i="68"/>
  <c r="F233" i="68"/>
  <c r="O235" i="68"/>
  <c r="T235" i="68"/>
  <c r="U235" i="68"/>
  <c r="R237" i="68"/>
  <c r="G237" i="68"/>
  <c r="P237" i="68"/>
  <c r="F239" i="68"/>
  <c r="T239" i="68"/>
  <c r="E239" i="68"/>
  <c r="J241" i="68"/>
  <c r="AO241" i="68" s="1"/>
  <c r="AP241" i="68" s="1"/>
  <c r="T241" i="68"/>
  <c r="S241" i="68"/>
  <c r="T211" i="68"/>
  <c r="N211" i="68"/>
  <c r="G211" i="68"/>
  <c r="T213" i="68"/>
  <c r="P213" i="68"/>
  <c r="O215" i="68"/>
  <c r="R215" i="68"/>
  <c r="U217" i="68"/>
  <c r="S217" i="68"/>
  <c r="M217" i="68"/>
  <c r="S183" i="68"/>
  <c r="V183" i="68"/>
  <c r="T188" i="68"/>
  <c r="F188" i="68"/>
  <c r="G190" i="68"/>
  <c r="M190" i="68"/>
  <c r="N193" i="68"/>
  <c r="E193" i="68"/>
  <c r="O193" i="68"/>
  <c r="M195" i="68"/>
  <c r="U195" i="68"/>
  <c r="M155" i="68"/>
  <c r="F155" i="68"/>
  <c r="R155" i="68"/>
  <c r="T155" i="68"/>
  <c r="E155" i="68"/>
  <c r="S160" i="68"/>
  <c r="T160" i="68"/>
  <c r="N160" i="68"/>
  <c r="U160" i="68"/>
  <c r="M160" i="68"/>
  <c r="F160" i="68"/>
  <c r="V160" i="68"/>
  <c r="M156" i="68"/>
  <c r="T156" i="68"/>
  <c r="R122" i="68"/>
  <c r="T122" i="68"/>
  <c r="Q82" i="68"/>
  <c r="R82" i="68"/>
  <c r="E82" i="68"/>
  <c r="T665" i="68"/>
  <c r="R665" i="68"/>
  <c r="N665" i="68"/>
  <c r="E667" i="68"/>
  <c r="F667" i="68"/>
  <c r="T667" i="68"/>
  <c r="N667" i="68"/>
  <c r="V92" i="68"/>
  <c r="P92" i="68"/>
  <c r="U94" i="68"/>
  <c r="V94" i="68"/>
  <c r="E96" i="68"/>
  <c r="T96" i="68"/>
  <c r="V96" i="68"/>
  <c r="J96" i="68"/>
  <c r="AO96" i="68" s="1"/>
  <c r="AP96" i="68" s="1"/>
  <c r="Q98" i="68"/>
  <c r="E98" i="68"/>
  <c r="U98" i="68"/>
  <c r="P98" i="68"/>
  <c r="T668" i="68"/>
  <c r="E668" i="68"/>
  <c r="J668" i="68"/>
  <c r="AO668" i="68" s="1"/>
  <c r="AP668" i="68" s="1"/>
  <c r="Q668" i="68"/>
  <c r="F672" i="68"/>
  <c r="G672" i="68"/>
  <c r="J678" i="68"/>
  <c r="AO678" i="68" s="1"/>
  <c r="AP678" i="68" s="1"/>
  <c r="O678" i="68"/>
  <c r="O680" i="68"/>
  <c r="U680" i="68"/>
  <c r="N680" i="68"/>
  <c r="J680" i="68"/>
  <c r="AO680" i="68" s="1"/>
  <c r="AP680" i="68" s="1"/>
  <c r="P680" i="68"/>
  <c r="F680" i="68"/>
  <c r="G680" i="68"/>
  <c r="O320" i="68"/>
  <c r="E320" i="68"/>
  <c r="Q320" i="68"/>
  <c r="M320" i="68"/>
  <c r="G320" i="68"/>
  <c r="N312" i="68"/>
  <c r="S312" i="68"/>
  <c r="O312" i="68"/>
  <c r="F304" i="68"/>
  <c r="M304" i="68"/>
  <c r="J304" i="68"/>
  <c r="AO304" i="68" s="1"/>
  <c r="AP304" i="68" s="1"/>
  <c r="P304" i="68"/>
  <c r="N296" i="68"/>
  <c r="R296" i="68"/>
  <c r="V296" i="68"/>
  <c r="T296" i="68"/>
  <c r="U288" i="68"/>
  <c r="Q288" i="68"/>
  <c r="O288" i="68"/>
  <c r="P288" i="68"/>
  <c r="F288" i="68"/>
  <c r="M296" i="68"/>
  <c r="R288" i="68"/>
  <c r="O642" i="68"/>
  <c r="N75" i="68"/>
  <c r="U103" i="68"/>
  <c r="Q656" i="68"/>
  <c r="G80" i="68"/>
  <c r="U79" i="68"/>
  <c r="M649" i="68"/>
  <c r="R632" i="68"/>
  <c r="J614" i="68"/>
  <c r="AO614" i="68" s="1"/>
  <c r="AP614" i="68" s="1"/>
  <c r="V640" i="68"/>
  <c r="F616" i="68"/>
  <c r="F646" i="68"/>
  <c r="N592" i="68"/>
  <c r="N628" i="68"/>
  <c r="R640" i="68"/>
  <c r="E38" i="68"/>
  <c r="V626" i="68"/>
  <c r="R605" i="68"/>
  <c r="G589" i="68"/>
  <c r="E688" i="68"/>
  <c r="P668" i="68"/>
  <c r="Q239" i="68"/>
  <c r="N233" i="68"/>
  <c r="P665" i="68"/>
  <c r="E217" i="68"/>
  <c r="M228" i="68"/>
  <c r="E115" i="68"/>
  <c r="S642" i="68"/>
  <c r="V630" i="68"/>
  <c r="G75" i="68"/>
  <c r="N80" i="68"/>
  <c r="T113" i="68"/>
  <c r="M103" i="68"/>
  <c r="V79" i="68"/>
  <c r="U649" i="68"/>
  <c r="G632" i="68"/>
  <c r="G604" i="68"/>
  <c r="S646" i="68"/>
  <c r="P617" i="68"/>
  <c r="E644" i="68"/>
  <c r="M592" i="68"/>
  <c r="T640" i="68"/>
  <c r="O38" i="68"/>
  <c r="V593" i="68"/>
  <c r="S605" i="68"/>
  <c r="Q37" i="68"/>
  <c r="N686" i="68"/>
  <c r="U96" i="68"/>
  <c r="Q674" i="68"/>
  <c r="E160" i="68"/>
  <c r="V665" i="68"/>
  <c r="U241" i="68"/>
  <c r="S126" i="68"/>
  <c r="E73" i="68"/>
  <c r="O686" i="68"/>
  <c r="P682" i="68"/>
  <c r="V98" i="68"/>
  <c r="P674" i="68"/>
  <c r="N96" i="68"/>
  <c r="S678" i="68"/>
  <c r="J94" i="68"/>
  <c r="AO94" i="68" s="1"/>
  <c r="AP94" i="68" s="1"/>
  <c r="V667" i="68"/>
  <c r="O82" i="68"/>
  <c r="S665" i="68"/>
  <c r="J156" i="68"/>
  <c r="AO156" i="68" s="1"/>
  <c r="AP156" i="68" s="1"/>
  <c r="G188" i="68"/>
  <c r="Q155" i="68"/>
  <c r="E183" i="68"/>
  <c r="N190" i="68"/>
  <c r="M215" i="68"/>
  <c r="E235" i="68"/>
  <c r="V230" i="68"/>
  <c r="V209" i="68"/>
  <c r="T279" i="68"/>
  <c r="Q228" i="68"/>
  <c r="R233" i="68"/>
  <c r="T323" i="68"/>
  <c r="J279" i="68"/>
  <c r="AO279" i="68" s="1"/>
  <c r="AP279" i="68" s="1"/>
  <c r="P115" i="68"/>
  <c r="G117" i="68"/>
  <c r="O75" i="68"/>
  <c r="R80" i="68"/>
  <c r="R113" i="68"/>
  <c r="J80" i="68"/>
  <c r="AO80" i="68" s="1"/>
  <c r="AP80" i="68" s="1"/>
  <c r="E77" i="68"/>
  <c r="T79" i="68"/>
  <c r="G624" i="68"/>
  <c r="U628" i="68"/>
  <c r="R644" i="68"/>
  <c r="G622" i="68"/>
  <c r="T638" i="68"/>
  <c r="E640" i="68"/>
  <c r="N616" i="68"/>
  <c r="U646" i="68"/>
  <c r="G626" i="68"/>
  <c r="U593" i="68"/>
  <c r="V589" i="68"/>
  <c r="S37" i="68"/>
  <c r="F686" i="68"/>
  <c r="G94" i="68"/>
  <c r="G98" i="68"/>
  <c r="E242" i="68"/>
  <c r="U211" i="68"/>
  <c r="Q211" i="68"/>
  <c r="G103" i="68"/>
  <c r="F77" i="68"/>
  <c r="R633" i="68"/>
  <c r="V633" i="68"/>
  <c r="E931" i="68"/>
  <c r="K931" i="68"/>
  <c r="V931" i="68"/>
  <c r="T832" i="68"/>
  <c r="R955" i="68"/>
  <c r="I925" i="68"/>
  <c r="L925" i="68"/>
  <c r="J949" i="68"/>
  <c r="AO949" i="68" s="1"/>
  <c r="AP949" i="68" s="1"/>
  <c r="T72" i="68"/>
  <c r="S112" i="68"/>
  <c r="V133" i="68"/>
  <c r="R133" i="68"/>
  <c r="F221" i="68"/>
  <c r="F270" i="68"/>
  <c r="P206" i="68"/>
  <c r="F226" i="68"/>
  <c r="S104" i="68"/>
  <c r="N116" i="68"/>
  <c r="T106" i="68"/>
  <c r="O633" i="68"/>
  <c r="E645" i="68"/>
  <c r="S645" i="68"/>
  <c r="T636" i="68"/>
  <c r="N687" i="68"/>
  <c r="U297" i="68"/>
  <c r="J268" i="68"/>
  <c r="AO268" i="68" s="1"/>
  <c r="AP268" i="68" s="1"/>
  <c r="Q232" i="68"/>
  <c r="P322" i="68"/>
  <c r="J316" i="68"/>
  <c r="AO316" i="68" s="1"/>
  <c r="AP316" i="68" s="1"/>
  <c r="E297" i="68"/>
  <c r="S280" i="68"/>
  <c r="S232" i="68"/>
  <c r="F321" i="68"/>
  <c r="V259" i="68"/>
  <c r="F178" i="68"/>
  <c r="V280" i="68"/>
  <c r="M291" i="68"/>
  <c r="J264" i="68"/>
  <c r="AO264" i="68" s="1"/>
  <c r="AP264" i="68" s="1"/>
  <c r="O257" i="68"/>
  <c r="O272" i="68"/>
  <c r="V221" i="68"/>
  <c r="E292" i="68"/>
  <c r="O270" i="68"/>
  <c r="G251" i="68"/>
  <c r="Q307" i="68"/>
  <c r="V176" i="68"/>
  <c r="P226" i="68"/>
  <c r="G116" i="68"/>
  <c r="R108" i="68"/>
  <c r="P81" i="68"/>
  <c r="M639" i="68"/>
  <c r="U133" i="68"/>
  <c r="O251" i="68"/>
  <c r="O245" i="68"/>
  <c r="G199" i="68"/>
  <c r="V169" i="68"/>
  <c r="G264" i="68"/>
  <c r="G272" i="68"/>
  <c r="S251" i="68"/>
  <c r="U176" i="68"/>
  <c r="E224" i="68"/>
  <c r="M104" i="68"/>
  <c r="G74" i="68"/>
  <c r="P100" i="68"/>
  <c r="O648" i="68"/>
  <c r="U636" i="68"/>
  <c r="N72" i="68"/>
  <c r="G289" i="68"/>
  <c r="V277" i="68"/>
  <c r="F253" i="68"/>
  <c r="V184" i="68"/>
  <c r="P280" i="68"/>
  <c r="P251" i="68"/>
  <c r="V245" i="68"/>
  <c r="V270" i="68"/>
  <c r="J272" i="68"/>
  <c r="AO272" i="68" s="1"/>
  <c r="AP272" i="68" s="1"/>
  <c r="O249" i="68"/>
  <c r="U206" i="68"/>
  <c r="P176" i="68"/>
  <c r="T147" i="68"/>
  <c r="S165" i="68"/>
  <c r="O165" i="68"/>
  <c r="T127" i="68"/>
  <c r="J659" i="68"/>
  <c r="AO659" i="68" s="1"/>
  <c r="AP659" i="68" s="1"/>
  <c r="R76" i="68"/>
  <c r="U112" i="68"/>
  <c r="P72" i="68"/>
  <c r="P305" i="68"/>
  <c r="E291" i="68"/>
  <c r="M892" i="68"/>
  <c r="O916" i="68"/>
  <c r="H924" i="68"/>
  <c r="S900" i="68"/>
  <c r="F282" i="68"/>
  <c r="R270" i="68"/>
  <c r="S264" i="68"/>
  <c r="U272" i="68"/>
  <c r="U197" i="68"/>
  <c r="V151" i="68"/>
  <c r="T165" i="68"/>
  <c r="P265" i="68"/>
  <c r="G900" i="68"/>
  <c r="S892" i="68"/>
  <c r="R916" i="68"/>
  <c r="J924" i="68"/>
  <c r="AO924" i="68" s="1"/>
  <c r="AP924" i="68" s="1"/>
  <c r="F257" i="68"/>
  <c r="O176" i="68"/>
  <c r="O197" i="68"/>
  <c r="M170" i="68"/>
  <c r="Q224" i="68"/>
  <c r="F166" i="68"/>
  <c r="J290" i="68"/>
  <c r="AO290" i="68" s="1"/>
  <c r="AP290" i="68" s="1"/>
  <c r="O892" i="68"/>
  <c r="H932" i="68"/>
  <c r="I908" i="68"/>
  <c r="M916" i="68"/>
  <c r="U892" i="68"/>
  <c r="M884" i="68"/>
  <c r="S924" i="68"/>
  <c r="Q900" i="68"/>
  <c r="Q908" i="68"/>
  <c r="T298" i="68"/>
  <c r="O290" i="68"/>
  <c r="P262" i="68"/>
  <c r="J297" i="68"/>
  <c r="AO297" i="68" s="1"/>
  <c r="AP297" i="68" s="1"/>
  <c r="R321" i="68"/>
  <c r="Q314" i="68"/>
  <c r="G260" i="68"/>
  <c r="N246" i="68"/>
  <c r="N261" i="68"/>
  <c r="Q257" i="68"/>
  <c r="G271" i="68"/>
  <c r="N269" i="68"/>
  <c r="G248" i="68"/>
  <c r="U244" i="68"/>
  <c r="N199" i="68"/>
  <c r="J282" i="68"/>
  <c r="AO282" i="68" s="1"/>
  <c r="AP282" i="68" s="1"/>
  <c r="U264" i="68"/>
  <c r="U271" i="68"/>
  <c r="F267" i="68"/>
  <c r="N264" i="68"/>
  <c r="R272" i="68"/>
  <c r="E201" i="68"/>
  <c r="U257" i="68"/>
  <c r="U251" i="68"/>
  <c r="N276" i="68"/>
  <c r="F249" i="68"/>
  <c r="N207" i="68"/>
  <c r="N226" i="68"/>
  <c r="E206" i="68"/>
  <c r="J176" i="68"/>
  <c r="AO176" i="68" s="1"/>
  <c r="AP176" i="68" s="1"/>
  <c r="G250" i="68"/>
  <c r="F206" i="68"/>
  <c r="T200" i="68"/>
  <c r="P179" i="68"/>
  <c r="G174" i="68"/>
  <c r="J263" i="68"/>
  <c r="AO263" i="68" s="1"/>
  <c r="AP263" i="68" s="1"/>
  <c r="Q187" i="68"/>
  <c r="T198" i="68"/>
  <c r="E226" i="68"/>
  <c r="P256" i="68"/>
  <c r="S150" i="68"/>
  <c r="E140" i="68"/>
  <c r="J168" i="68"/>
  <c r="AO168" i="68" s="1"/>
  <c r="AP168" i="68" s="1"/>
  <c r="V143" i="68"/>
  <c r="O167" i="68"/>
  <c r="O141" i="68"/>
  <c r="R147" i="68"/>
  <c r="F142" i="68"/>
  <c r="P142" i="68"/>
  <c r="M124" i="68"/>
  <c r="T314" i="68"/>
  <c r="O131" i="68"/>
  <c r="E290" i="68"/>
  <c r="L884" i="68"/>
  <c r="S884" i="68"/>
  <c r="G892" i="68"/>
  <c r="R892" i="68"/>
  <c r="G924" i="68"/>
  <c r="S916" i="68"/>
  <c r="M924" i="68"/>
  <c r="U908" i="68"/>
  <c r="R176" i="68"/>
  <c r="G197" i="68"/>
  <c r="S149" i="68"/>
  <c r="F224" i="68"/>
  <c r="R260" i="68"/>
  <c r="P290" i="68"/>
  <c r="M298" i="68"/>
  <c r="E282" i="68"/>
  <c r="U282" i="68"/>
  <c r="I949" i="68"/>
  <c r="J118" i="68"/>
  <c r="AO118" i="68" s="1"/>
  <c r="AP118" i="68" s="1"/>
  <c r="S621" i="68"/>
  <c r="T655" i="68"/>
  <c r="V100" i="68"/>
  <c r="M106" i="68"/>
  <c r="P653" i="68"/>
  <c r="Q631" i="68"/>
  <c r="G620" i="68"/>
  <c r="U106" i="68"/>
  <c r="P647" i="68"/>
  <c r="S100" i="68"/>
  <c r="O645" i="68"/>
  <c r="F635" i="68"/>
  <c r="K833" i="68"/>
  <c r="J918" i="68"/>
  <c r="AO918" i="68" s="1"/>
  <c r="AP918" i="68" s="1"/>
  <c r="P907" i="68"/>
  <c r="M313" i="68"/>
  <c r="G305" i="68"/>
  <c r="R268" i="68"/>
  <c r="E289" i="68"/>
  <c r="S321" i="68"/>
  <c r="R277" i="68"/>
  <c r="J202" i="68"/>
  <c r="AO202" i="68" s="1"/>
  <c r="AP202" i="68" s="1"/>
  <c r="V178" i="68"/>
  <c r="R251" i="68"/>
  <c r="O221" i="68"/>
  <c r="F199" i="68"/>
  <c r="F169" i="68"/>
  <c r="S270" i="68"/>
  <c r="V264" i="68"/>
  <c r="Q272" i="68"/>
  <c r="M264" i="68"/>
  <c r="S257" i="68"/>
  <c r="R249" i="68"/>
  <c r="O206" i="68"/>
  <c r="S174" i="68"/>
  <c r="T176" i="68"/>
  <c r="U226" i="68"/>
  <c r="V197" i="68"/>
  <c r="U147" i="68"/>
  <c r="V166" i="68"/>
  <c r="O151" i="68"/>
  <c r="O143" i="68"/>
  <c r="E149" i="68"/>
  <c r="R149" i="68"/>
  <c r="U224" i="68"/>
  <c r="Q165" i="68"/>
  <c r="N147" i="68"/>
  <c r="U137" i="68"/>
  <c r="O662" i="68"/>
  <c r="T283" i="68"/>
  <c r="J251" i="68"/>
  <c r="AO251" i="68" s="1"/>
  <c r="AP251" i="68" s="1"/>
  <c r="R247" i="68"/>
  <c r="L830" i="68"/>
  <c r="H907" i="68"/>
  <c r="T151" i="68"/>
  <c r="F143" i="68"/>
  <c r="P149" i="68"/>
  <c r="V224" i="68"/>
  <c r="R165" i="68"/>
  <c r="F147" i="68"/>
  <c r="O112" i="68"/>
  <c r="O283" i="68"/>
  <c r="J275" i="68"/>
  <c r="AO275" i="68" s="1"/>
  <c r="AP275" i="68" s="1"/>
  <c r="S907" i="68"/>
  <c r="O907" i="68"/>
  <c r="U174" i="68"/>
  <c r="Q226" i="68"/>
  <c r="M197" i="68"/>
  <c r="F151" i="68"/>
  <c r="N143" i="68"/>
  <c r="F141" i="68"/>
  <c r="M224" i="68"/>
  <c r="O166" i="68"/>
  <c r="O147" i="68"/>
  <c r="F112" i="68"/>
  <c r="P313" i="68"/>
  <c r="T199" i="68"/>
  <c r="E907" i="68"/>
  <c r="G907" i="68"/>
  <c r="Q907" i="68"/>
  <c r="M907" i="68"/>
  <c r="R907" i="68"/>
  <c r="F245" i="68"/>
  <c r="P270" i="68"/>
  <c r="M251" i="68"/>
  <c r="T264" i="68"/>
  <c r="S272" i="68"/>
  <c r="Q249" i="68"/>
  <c r="S206" i="68"/>
  <c r="J174" i="68"/>
  <c r="AO174" i="68" s="1"/>
  <c r="AP174" i="68" s="1"/>
  <c r="E197" i="68"/>
  <c r="J197" i="68"/>
  <c r="AO197" i="68" s="1"/>
  <c r="AP197" i="68" s="1"/>
  <c r="G149" i="68"/>
  <c r="G165" i="68"/>
  <c r="G141" i="68"/>
  <c r="P165" i="68"/>
  <c r="P141" i="68"/>
  <c r="O224" i="68"/>
  <c r="T166" i="68"/>
  <c r="T226" i="68"/>
  <c r="Q197" i="68"/>
  <c r="R197" i="68"/>
  <c r="Q149" i="68"/>
  <c r="E165" i="68"/>
  <c r="P224" i="68"/>
  <c r="J224" i="68"/>
  <c r="AO224" i="68" s="1"/>
  <c r="AP224" i="68" s="1"/>
  <c r="P166" i="68"/>
  <c r="G72" i="68"/>
  <c r="E133" i="68"/>
  <c r="P291" i="68"/>
  <c r="U824" i="68"/>
  <c r="H923" i="68"/>
  <c r="U931" i="68"/>
  <c r="U907" i="68"/>
  <c r="T245" i="68"/>
  <c r="N221" i="68"/>
  <c r="V199" i="68"/>
  <c r="N169" i="68"/>
  <c r="J270" i="68"/>
  <c r="AO270" i="68" s="1"/>
  <c r="AP270" i="68" s="1"/>
  <c r="F272" i="68"/>
  <c r="E272" i="68"/>
  <c r="P249" i="68"/>
  <c r="G176" i="68"/>
  <c r="R174" i="68"/>
  <c r="R226" i="68"/>
  <c r="N197" i="68"/>
  <c r="U165" i="68"/>
  <c r="N151" i="68"/>
  <c r="R143" i="68"/>
  <c r="F165" i="68"/>
  <c r="N224" i="68"/>
  <c r="T224" i="68"/>
  <c r="J165" i="68"/>
  <c r="AO165" i="68" s="1"/>
  <c r="AP165" i="68" s="1"/>
  <c r="N533" i="68"/>
  <c r="R289" i="68"/>
  <c r="J255" i="68"/>
  <c r="AO255" i="68" s="1"/>
  <c r="AP255" i="68" s="1"/>
  <c r="U247" i="68"/>
  <c r="R206" i="68"/>
  <c r="V139" i="68"/>
  <c r="J226" i="68"/>
  <c r="AO226" i="68" s="1"/>
  <c r="AP226" i="68" s="1"/>
  <c r="G226" i="68"/>
  <c r="N174" i="68"/>
  <c r="S226" i="68"/>
  <c r="F197" i="68"/>
  <c r="T197" i="68"/>
  <c r="S141" i="68"/>
  <c r="J166" i="68"/>
  <c r="AO166" i="68" s="1"/>
  <c r="AP166" i="68" s="1"/>
  <c r="F149" i="68"/>
  <c r="R141" i="68"/>
  <c r="N141" i="68"/>
  <c r="G224" i="68"/>
  <c r="Q166" i="68"/>
  <c r="J147" i="68"/>
  <c r="AO147" i="68" s="1"/>
  <c r="AP147" i="68" s="1"/>
  <c r="U262" i="68"/>
  <c r="M180" i="68"/>
  <c r="R125" i="68"/>
  <c r="U125" i="68"/>
  <c r="N138" i="68"/>
  <c r="T278" i="68"/>
  <c r="U311" i="68"/>
  <c r="V125" i="68"/>
  <c r="R138" i="68"/>
  <c r="P311" i="68"/>
  <c r="H861" i="68"/>
  <c r="O869" i="68"/>
  <c r="V893" i="68"/>
  <c r="R893" i="68"/>
  <c r="P893" i="68"/>
  <c r="M909" i="68"/>
  <c r="K869" i="68"/>
  <c r="S869" i="68"/>
  <c r="N869" i="68"/>
  <c r="T885" i="68"/>
  <c r="Q885" i="68"/>
  <c r="K901" i="68"/>
  <c r="O861" i="68"/>
  <c r="G869" i="68"/>
  <c r="R901" i="68"/>
  <c r="E901" i="68"/>
  <c r="T893" i="68"/>
  <c r="I893" i="68"/>
  <c r="H893" i="68"/>
  <c r="V925" i="68"/>
  <c r="F869" i="68"/>
  <c r="J885" i="68"/>
  <c r="AO885" i="68" s="1"/>
  <c r="AP885" i="68" s="1"/>
  <c r="G885" i="68"/>
  <c r="T901" i="68"/>
  <c r="M869" i="68"/>
  <c r="E127" i="68"/>
  <c r="O104" i="68"/>
  <c r="O108" i="68"/>
  <c r="O106" i="68"/>
  <c r="N653" i="68"/>
  <c r="Q645" i="68"/>
  <c r="M36" i="68"/>
  <c r="G40" i="68"/>
  <c r="T639" i="68"/>
  <c r="G594" i="68"/>
  <c r="J38" i="68"/>
  <c r="AO38" i="68" s="1"/>
  <c r="AP38" i="68" s="1"/>
  <c r="F593" i="68"/>
  <c r="P593" i="68"/>
  <c r="F598" i="68"/>
  <c r="T610" i="68"/>
  <c r="N605" i="68"/>
  <c r="T601" i="68"/>
  <c r="F602" i="68"/>
  <c r="M37" i="68"/>
  <c r="E602" i="68"/>
  <c r="M133" i="68"/>
  <c r="P877" i="68"/>
  <c r="U901" i="68"/>
  <c r="V909" i="68"/>
  <c r="M893" i="68"/>
  <c r="F893" i="68"/>
  <c r="R925" i="68"/>
  <c r="R949" i="68"/>
  <c r="S861" i="68"/>
  <c r="U861" i="68"/>
  <c r="J869" i="68"/>
  <c r="AO869" i="68" s="1"/>
  <c r="AP869" i="68" s="1"/>
  <c r="M885" i="68"/>
  <c r="I885" i="68"/>
  <c r="I901" i="68"/>
  <c r="L901" i="68"/>
  <c r="Q901" i="68"/>
  <c r="V861" i="68"/>
  <c r="P85" i="68"/>
  <c r="T616" i="68"/>
  <c r="S826" i="68"/>
  <c r="H877" i="68"/>
  <c r="K909" i="68"/>
  <c r="K893" i="68"/>
  <c r="N893" i="68"/>
  <c r="S917" i="68"/>
  <c r="Q869" i="68"/>
  <c r="J861" i="68"/>
  <c r="AO861" i="68" s="1"/>
  <c r="AP861" i="68" s="1"/>
  <c r="V885" i="68"/>
  <c r="R885" i="68"/>
  <c r="M861" i="68"/>
  <c r="J877" i="68"/>
  <c r="AO877" i="68" s="1"/>
  <c r="AP877" i="68" s="1"/>
  <c r="P885" i="68"/>
  <c r="H901" i="68"/>
  <c r="O909" i="68"/>
  <c r="G893" i="68"/>
  <c r="P917" i="68"/>
  <c r="R957" i="68"/>
  <c r="V869" i="68"/>
  <c r="T861" i="68"/>
  <c r="L885" i="68"/>
  <c r="F885" i="68"/>
  <c r="N901" i="68"/>
  <c r="R869" i="68"/>
  <c r="F607" i="68"/>
  <c r="Q114" i="68"/>
  <c r="M118" i="68"/>
  <c r="F104" i="68"/>
  <c r="S106" i="68"/>
  <c r="S108" i="68"/>
  <c r="V621" i="68"/>
  <c r="P636" i="68"/>
  <c r="V40" i="68"/>
  <c r="P655" i="68"/>
  <c r="O635" i="68"/>
  <c r="U619" i="68"/>
  <c r="M198" i="68"/>
  <c r="F167" i="68"/>
  <c r="V144" i="68"/>
  <c r="R170" i="68"/>
  <c r="Q168" i="68"/>
  <c r="F146" i="68"/>
  <c r="T118" i="68"/>
  <c r="T167" i="68"/>
  <c r="N146" i="68"/>
  <c r="N142" i="68"/>
  <c r="M86" i="68"/>
  <c r="M659" i="68"/>
  <c r="V104" i="68"/>
  <c r="G142" i="68"/>
  <c r="J106" i="68"/>
  <c r="AO106" i="68" s="1"/>
  <c r="AP106" i="68" s="1"/>
  <c r="S81" i="68"/>
  <c r="E653" i="68"/>
  <c r="M621" i="68"/>
  <c r="M108" i="68"/>
  <c r="N659" i="68"/>
  <c r="O100" i="68"/>
  <c r="F636" i="68"/>
  <c r="N317" i="68"/>
  <c r="J267" i="68"/>
  <c r="AO267" i="68" s="1"/>
  <c r="AP267" i="68" s="1"/>
  <c r="M181" i="68"/>
  <c r="N629" i="68"/>
  <c r="F651" i="68"/>
  <c r="O127" i="68"/>
  <c r="O116" i="68"/>
  <c r="T108" i="68"/>
  <c r="N74" i="68"/>
  <c r="S625" i="68"/>
  <c r="J655" i="68"/>
  <c r="AO655" i="68" s="1"/>
  <c r="AP655" i="68" s="1"/>
  <c r="G100" i="68"/>
  <c r="S620" i="68"/>
  <c r="M651" i="68"/>
  <c r="R293" i="68"/>
  <c r="G223" i="68"/>
  <c r="U620" i="68"/>
  <c r="N671" i="68"/>
  <c r="E271" i="68"/>
  <c r="T252" i="68"/>
  <c r="N271" i="68"/>
  <c r="P267" i="68"/>
  <c r="U201" i="68"/>
  <c r="Q276" i="68"/>
  <c r="Q207" i="68"/>
  <c r="E274" i="68"/>
  <c r="G225" i="68"/>
  <c r="Q181" i="68"/>
  <c r="J250" i="68"/>
  <c r="AO250" i="68" s="1"/>
  <c r="AP250" i="68" s="1"/>
  <c r="G187" i="68"/>
  <c r="U205" i="68"/>
  <c r="N200" i="68"/>
  <c r="Q179" i="68"/>
  <c r="P177" i="68"/>
  <c r="N173" i="68"/>
  <c r="P263" i="68"/>
  <c r="E263" i="68"/>
  <c r="P223" i="68"/>
  <c r="E187" i="68"/>
  <c r="N205" i="68"/>
  <c r="U198" i="68"/>
  <c r="R256" i="68"/>
  <c r="N150" i="68"/>
  <c r="Q146" i="68"/>
  <c r="Q140" i="68"/>
  <c r="S144" i="68"/>
  <c r="U170" i="68"/>
  <c r="O118" i="68"/>
  <c r="F127" i="68"/>
  <c r="V116" i="68"/>
  <c r="F106" i="68"/>
  <c r="S142" i="68"/>
  <c r="V106" i="68"/>
  <c r="N81" i="68"/>
  <c r="Q74" i="68"/>
  <c r="N625" i="68"/>
  <c r="J116" i="68"/>
  <c r="AO116" i="68" s="1"/>
  <c r="AP116" i="68" s="1"/>
  <c r="G86" i="68"/>
  <c r="F655" i="68"/>
  <c r="Q100" i="68"/>
  <c r="P639" i="68"/>
  <c r="J651" i="68"/>
  <c r="AO651" i="68" s="1"/>
  <c r="AP651" i="68" s="1"/>
  <c r="N38" i="68"/>
  <c r="S600" i="68"/>
  <c r="J37" i="68"/>
  <c r="AO37" i="68" s="1"/>
  <c r="AP37" i="68" s="1"/>
  <c r="G593" i="68"/>
  <c r="M594" i="68"/>
  <c r="S579" i="68"/>
  <c r="Q605" i="68"/>
  <c r="S601" i="68"/>
  <c r="E37" i="68"/>
  <c r="Q589" i="68"/>
  <c r="V37" i="68"/>
  <c r="E258" i="68"/>
  <c r="R254" i="68"/>
  <c r="U607" i="68"/>
  <c r="V258" i="68"/>
  <c r="V271" i="68"/>
  <c r="U267" i="68"/>
  <c r="G201" i="68"/>
  <c r="U276" i="68"/>
  <c r="M274" i="68"/>
  <c r="P225" i="68"/>
  <c r="T181" i="68"/>
  <c r="T263" i="68"/>
  <c r="S250" i="68"/>
  <c r="J200" i="68"/>
  <c r="AO200" i="68" s="1"/>
  <c r="AP200" i="68" s="1"/>
  <c r="J179" i="68"/>
  <c r="AO179" i="68" s="1"/>
  <c r="AP179" i="68" s="1"/>
  <c r="R173" i="68"/>
  <c r="R263" i="68"/>
  <c r="N263" i="68"/>
  <c r="E223" i="68"/>
  <c r="M187" i="68"/>
  <c r="Q205" i="68"/>
  <c r="Q198" i="68"/>
  <c r="G256" i="68"/>
  <c r="J150" i="68"/>
  <c r="AO150" i="68" s="1"/>
  <c r="AP150" i="68" s="1"/>
  <c r="G146" i="68"/>
  <c r="N154" i="68"/>
  <c r="P167" i="68"/>
  <c r="T150" i="68"/>
  <c r="U146" i="68"/>
  <c r="R118" i="68"/>
  <c r="T116" i="68"/>
  <c r="E116" i="68"/>
  <c r="Q104" i="68"/>
  <c r="J142" i="68"/>
  <c r="AO142" i="68" s="1"/>
  <c r="AP142" i="68" s="1"/>
  <c r="E106" i="68"/>
  <c r="J81" i="68"/>
  <c r="AO81" i="68" s="1"/>
  <c r="AP81" i="68" s="1"/>
  <c r="P74" i="68"/>
  <c r="J625" i="68"/>
  <c r="AO625" i="68" s="1"/>
  <c r="AP625" i="68" s="1"/>
  <c r="P86" i="68"/>
  <c r="E659" i="68"/>
  <c r="R100" i="68"/>
  <c r="N636" i="68"/>
  <c r="G635" i="68"/>
  <c r="R571" i="68"/>
  <c r="J587" i="68"/>
  <c r="AO587" i="68" s="1"/>
  <c r="AP587" i="68" s="1"/>
  <c r="R589" i="68"/>
  <c r="G37" i="68"/>
  <c r="G309" i="68"/>
  <c r="P618" i="68"/>
  <c r="T144" i="68"/>
  <c r="M142" i="68"/>
  <c r="V142" i="68"/>
  <c r="T55" i="68"/>
  <c r="E564" i="68"/>
  <c r="G265" i="68"/>
  <c r="G273" i="68"/>
  <c r="G152" i="68"/>
  <c r="S246" i="68"/>
  <c r="M252" i="68"/>
  <c r="T173" i="68"/>
  <c r="O604" i="68"/>
  <c r="M600" i="68"/>
  <c r="M152" i="68"/>
  <c r="Q263" i="68"/>
  <c r="R223" i="68"/>
  <c r="N187" i="68"/>
  <c r="R205" i="68"/>
  <c r="F198" i="68"/>
  <c r="F256" i="68"/>
  <c r="T170" i="68"/>
  <c r="P148" i="68"/>
  <c r="F170" i="68"/>
  <c r="S168" i="68"/>
  <c r="P170" i="68"/>
  <c r="G167" i="68"/>
  <c r="E146" i="68"/>
  <c r="Q142" i="68"/>
  <c r="F648" i="68"/>
  <c r="M655" i="68"/>
  <c r="J631" i="68"/>
  <c r="AO631" i="68" s="1"/>
  <c r="AP631" i="68" s="1"/>
  <c r="M648" i="68"/>
  <c r="U635" i="68"/>
  <c r="M40" i="68"/>
  <c r="Q38" i="68"/>
  <c r="S593" i="68"/>
  <c r="R593" i="68"/>
  <c r="V588" i="68"/>
  <c r="R598" i="68"/>
  <c r="N593" i="68"/>
  <c r="V38" i="68"/>
  <c r="E575" i="68"/>
  <c r="M173" i="68"/>
  <c r="J187" i="68"/>
  <c r="AO187" i="68" s="1"/>
  <c r="AP187" i="68" s="1"/>
  <c r="R261" i="68"/>
  <c r="V293" i="68"/>
  <c r="O205" i="68"/>
  <c r="G168" i="68"/>
  <c r="V601" i="68"/>
  <c r="M624" i="68"/>
  <c r="E118" i="68"/>
  <c r="P127" i="68"/>
  <c r="U116" i="68"/>
  <c r="V108" i="68"/>
  <c r="R106" i="68"/>
  <c r="E108" i="68"/>
  <c r="P625" i="68"/>
  <c r="J86" i="68"/>
  <c r="AO86" i="68" s="1"/>
  <c r="AP86" i="68" s="1"/>
  <c r="O659" i="68"/>
  <c r="S655" i="68"/>
  <c r="J100" i="68"/>
  <c r="AO100" i="68" s="1"/>
  <c r="AP100" i="68" s="1"/>
  <c r="Q639" i="68"/>
  <c r="S76" i="68"/>
  <c r="F639" i="68"/>
  <c r="V648" i="68"/>
  <c r="Q629" i="68"/>
  <c r="U40" i="68"/>
  <c r="J620" i="68"/>
  <c r="AO620" i="68" s="1"/>
  <c r="AP620" i="68" s="1"/>
  <c r="Q655" i="68"/>
  <c r="E100" i="68"/>
  <c r="S648" i="68"/>
  <c r="E639" i="68"/>
  <c r="T631" i="68"/>
  <c r="N39" i="68"/>
  <c r="F590" i="68"/>
  <c r="F76" i="68"/>
  <c r="N639" i="68"/>
  <c r="O620" i="68"/>
  <c r="P635" i="68"/>
  <c r="U615" i="68"/>
  <c r="R38" i="68"/>
  <c r="T615" i="68"/>
  <c r="U76" i="68"/>
  <c r="P645" i="68"/>
  <c r="E648" i="68"/>
  <c r="J636" i="68"/>
  <c r="AO636" i="68" s="1"/>
  <c r="AP636" i="68" s="1"/>
  <c r="P651" i="68"/>
  <c r="E635" i="68"/>
  <c r="J629" i="68"/>
  <c r="AO629" i="68" s="1"/>
  <c r="AP629" i="68" s="1"/>
  <c r="J36" i="68"/>
  <c r="AO36" i="68" s="1"/>
  <c r="AP36" i="68" s="1"/>
  <c r="K589" i="68"/>
  <c r="J582" i="68"/>
  <c r="AO582" i="68" s="1"/>
  <c r="AP582" i="68" s="1"/>
  <c r="R582" i="68"/>
  <c r="U533" i="68"/>
  <c r="V615" i="68"/>
  <c r="V572" i="68"/>
  <c r="G55" i="68"/>
  <c r="N568" i="68"/>
  <c r="Q572" i="68"/>
  <c r="G587" i="68"/>
  <c r="S570" i="68"/>
  <c r="P563" i="68"/>
  <c r="J561" i="68"/>
  <c r="AO561" i="68" s="1"/>
  <c r="AP561" i="68" s="1"/>
  <c r="F58" i="68"/>
  <c r="F615" i="68"/>
  <c r="R526" i="68"/>
  <c r="M615" i="68"/>
  <c r="O55" i="68"/>
  <c r="N612" i="68"/>
  <c r="R543" i="68"/>
  <c r="M572" i="68"/>
  <c r="P583" i="68"/>
  <c r="J560" i="68"/>
  <c r="AO560" i="68" s="1"/>
  <c r="AP560" i="68" s="1"/>
  <c r="G575" i="68"/>
  <c r="R981" i="68"/>
  <c r="N965" i="68"/>
  <c r="S543" i="68"/>
  <c r="U572" i="68"/>
  <c r="Q583" i="68"/>
  <c r="M547" i="68"/>
  <c r="R575" i="68"/>
  <c r="R826" i="68"/>
  <c r="J971" i="68"/>
  <c r="AO971" i="68" s="1"/>
  <c r="AP971" i="68" s="1"/>
  <c r="F971" i="68"/>
  <c r="O971" i="68"/>
  <c r="K826" i="68"/>
  <c r="S973" i="68"/>
  <c r="V595" i="68"/>
  <c r="N574" i="68"/>
  <c r="P579" i="68"/>
  <c r="M612" i="68"/>
  <c r="P591" i="68"/>
  <c r="J55" i="68"/>
  <c r="AO55" i="68" s="1"/>
  <c r="AP55" i="68" s="1"/>
  <c r="Q562" i="68"/>
  <c r="Q575" i="68"/>
  <c r="V586" i="68"/>
  <c r="U574" i="68"/>
  <c r="R579" i="68"/>
  <c r="N575" i="68"/>
  <c r="N554" i="68"/>
  <c r="E832" i="68"/>
  <c r="M939" i="68"/>
  <c r="M590" i="68"/>
  <c r="V613" i="68"/>
  <c r="R559" i="68"/>
  <c r="O612" i="68"/>
  <c r="P599" i="68"/>
  <c r="S581" i="68"/>
  <c r="T544" i="68"/>
  <c r="T549" i="68"/>
  <c r="M832" i="68"/>
  <c r="U832" i="68"/>
  <c r="R595" i="68"/>
  <c r="E574" i="68"/>
  <c r="E533" i="68"/>
  <c r="S612" i="68"/>
  <c r="U599" i="68"/>
  <c r="E55" i="68"/>
  <c r="Q588" i="68"/>
  <c r="F597" i="68"/>
  <c r="E579" i="68"/>
  <c r="N552" i="68"/>
  <c r="E57" i="68"/>
  <c r="P572" i="68"/>
  <c r="O587" i="68"/>
  <c r="J570" i="68"/>
  <c r="AO570" i="68" s="1"/>
  <c r="AP570" i="68" s="1"/>
  <c r="T566" i="68"/>
  <c r="N560" i="68"/>
  <c r="F564" i="68"/>
  <c r="N535" i="68"/>
  <c r="U575" i="68"/>
  <c r="J547" i="68"/>
  <c r="AO547" i="68" s="1"/>
  <c r="AP547" i="68" s="1"/>
  <c r="M574" i="68"/>
  <c r="F612" i="68"/>
  <c r="N570" i="68"/>
  <c r="N588" i="68"/>
  <c r="N579" i="68"/>
  <c r="N543" i="68"/>
  <c r="O57" i="68"/>
  <c r="E572" i="68"/>
  <c r="O583" i="68"/>
  <c r="E566" i="68"/>
  <c r="Q560" i="68"/>
  <c r="Q564" i="68"/>
  <c r="M523" i="68"/>
  <c r="V575" i="68"/>
  <c r="P557" i="68"/>
  <c r="G591" i="68"/>
  <c r="V584" i="68"/>
  <c r="J588" i="68"/>
  <c r="AO588" i="68" s="1"/>
  <c r="AP588" i="68" s="1"/>
  <c r="E550" i="68"/>
  <c r="G584" i="68"/>
  <c r="R549" i="68"/>
  <c r="G564" i="68"/>
  <c r="S556" i="68"/>
  <c r="N590" i="68"/>
  <c r="F609" i="68"/>
  <c r="V585" i="68"/>
  <c r="V555" i="68"/>
  <c r="P55" i="68"/>
  <c r="E591" i="68"/>
  <c r="T587" i="68"/>
  <c r="P56" i="68"/>
  <c r="O529" i="68"/>
  <c r="S606" i="68"/>
  <c r="E587" i="68"/>
  <c r="P571" i="68"/>
  <c r="U571" i="68"/>
  <c r="U563" i="68"/>
  <c r="N528" i="68"/>
  <c r="P527" i="68"/>
  <c r="Q554" i="68"/>
  <c r="P561" i="68"/>
  <c r="G549" i="68"/>
  <c r="N609" i="68"/>
  <c r="M577" i="68"/>
  <c r="M548" i="68"/>
  <c r="E588" i="68"/>
  <c r="S55" i="68"/>
  <c r="F583" i="68"/>
  <c r="V570" i="68"/>
  <c r="M518" i="68"/>
  <c r="V606" i="68"/>
  <c r="N587" i="68"/>
  <c r="E571" i="68"/>
  <c r="G571" i="68"/>
  <c r="V563" i="68"/>
  <c r="U519" i="68"/>
  <c r="Q527" i="68"/>
  <c r="P575" i="68"/>
  <c r="R556" i="68"/>
  <c r="J512" i="68"/>
  <c r="AO512" i="68" s="1"/>
  <c r="AP512" i="68" s="1"/>
  <c r="V609" i="68"/>
  <c r="N577" i="68"/>
  <c r="F548" i="68"/>
  <c r="O599" i="68"/>
  <c r="F573" i="68"/>
  <c r="E568" i="68"/>
  <c r="S518" i="68"/>
  <c r="M599" i="68"/>
  <c r="U560" i="68"/>
  <c r="Q516" i="68"/>
  <c r="G556" i="68"/>
  <c r="Q525" i="68"/>
  <c r="T612" i="68"/>
  <c r="E599" i="68"/>
  <c r="G588" i="68"/>
  <c r="O573" i="68"/>
  <c r="V619" i="68"/>
  <c r="E606" i="68"/>
  <c r="P584" i="68"/>
  <c r="Q532" i="68"/>
  <c r="F565" i="68"/>
  <c r="U516" i="68"/>
  <c r="E545" i="68"/>
  <c r="T547" i="68"/>
  <c r="P549" i="68"/>
  <c r="U487" i="68"/>
  <c r="E685" i="68"/>
  <c r="E130" i="68"/>
  <c r="F600" i="68"/>
  <c r="E594" i="68"/>
  <c r="M637" i="68"/>
  <c r="K824" i="68"/>
  <c r="S832" i="68"/>
  <c r="M830" i="68"/>
  <c r="V916" i="68"/>
  <c r="R908" i="68"/>
  <c r="I909" i="68"/>
  <c r="I917" i="68"/>
  <c r="M932" i="68"/>
  <c r="L924" i="68"/>
  <c r="G949" i="68"/>
  <c r="T949" i="68"/>
  <c r="N631" i="68"/>
  <c r="J615" i="68"/>
  <c r="AO615" i="68" s="1"/>
  <c r="AP615" i="68" s="1"/>
  <c r="M595" i="68"/>
  <c r="J76" i="68"/>
  <c r="AO76" i="68" s="1"/>
  <c r="AP76" i="68" s="1"/>
  <c r="F645" i="68"/>
  <c r="V639" i="68"/>
  <c r="N648" i="68"/>
  <c r="S636" i="68"/>
  <c r="U651" i="68"/>
  <c r="S631" i="68"/>
  <c r="J39" i="68"/>
  <c r="AO39" i="68" s="1"/>
  <c r="AP39" i="68" s="1"/>
  <c r="M585" i="68"/>
  <c r="J559" i="68"/>
  <c r="AO559" i="68" s="1"/>
  <c r="AP559" i="68" s="1"/>
  <c r="Q635" i="68"/>
  <c r="E615" i="68"/>
  <c r="U612" i="68"/>
  <c r="F599" i="68"/>
  <c r="F588" i="68"/>
  <c r="T573" i="68"/>
  <c r="E529" i="68"/>
  <c r="M619" i="68"/>
  <c r="T591" i="68"/>
  <c r="J584" i="68"/>
  <c r="AO584" i="68" s="1"/>
  <c r="AP584" i="68" s="1"/>
  <c r="Q606" i="68"/>
  <c r="O569" i="68"/>
  <c r="G523" i="68"/>
  <c r="V565" i="68"/>
  <c r="Q492" i="68"/>
  <c r="S547" i="68"/>
  <c r="G528" i="68"/>
  <c r="P528" i="68"/>
  <c r="P592" i="68"/>
  <c r="S36" i="68"/>
  <c r="E617" i="68"/>
  <c r="R831" i="68"/>
  <c r="T932" i="68"/>
  <c r="E562" i="68"/>
  <c r="S544" i="68"/>
  <c r="T528" i="68"/>
  <c r="F534" i="68"/>
  <c r="F528" i="68"/>
  <c r="F220" i="68"/>
  <c r="Q130" i="68"/>
  <c r="V212" i="68"/>
  <c r="T617" i="68"/>
  <c r="G628" i="68"/>
  <c r="S649" i="68"/>
  <c r="T614" i="68"/>
  <c r="T644" i="68"/>
  <c r="G627" i="68"/>
  <c r="V825" i="68"/>
  <c r="T825" i="68"/>
  <c r="U118" i="68"/>
  <c r="U127" i="68"/>
  <c r="U104" i="68"/>
  <c r="G106" i="68"/>
  <c r="F108" i="68"/>
  <c r="Q86" i="68"/>
  <c r="Q659" i="68"/>
  <c r="N647" i="68"/>
  <c r="M633" i="68"/>
  <c r="N108" i="68"/>
  <c r="T104" i="68"/>
  <c r="R659" i="68"/>
  <c r="N655" i="68"/>
  <c r="T100" i="68"/>
  <c r="F100" i="68"/>
  <c r="V635" i="68"/>
  <c r="Q39" i="68"/>
  <c r="O58" i="68"/>
  <c r="M586" i="68"/>
  <c r="U36" i="68"/>
  <c r="N76" i="68"/>
  <c r="J645" i="68"/>
  <c r="AO645" i="68" s="1"/>
  <c r="AP645" i="68" s="1"/>
  <c r="S629" i="68"/>
  <c r="G615" i="68"/>
  <c r="V629" i="68"/>
  <c r="V620" i="68"/>
  <c r="M613" i="68"/>
  <c r="U592" i="68"/>
  <c r="V577" i="68"/>
  <c r="M555" i="68"/>
  <c r="V526" i="68"/>
  <c r="F40" i="68"/>
  <c r="J612" i="68"/>
  <c r="AO612" i="68" s="1"/>
  <c r="AP612" i="68" s="1"/>
  <c r="T38" i="68"/>
  <c r="T581" i="68"/>
  <c r="N584" i="68"/>
  <c r="P570" i="68"/>
  <c r="J599" i="68"/>
  <c r="AO599" i="68" s="1"/>
  <c r="AP599" i="68" s="1"/>
  <c r="M593" i="68"/>
  <c r="S572" i="68"/>
  <c r="M602" i="68"/>
  <c r="T598" i="68"/>
  <c r="M38" i="68"/>
  <c r="R572" i="68"/>
  <c r="U552" i="68"/>
  <c r="E619" i="68"/>
  <c r="P57" i="68"/>
  <c r="Q610" i="68"/>
  <c r="T605" i="68"/>
  <c r="V591" i="68"/>
  <c r="T572" i="68"/>
  <c r="R606" i="68"/>
  <c r="R37" i="68"/>
  <c r="G583" i="68"/>
  <c r="P566" i="68"/>
  <c r="S589" i="68"/>
  <c r="N571" i="68"/>
  <c r="R550" i="68"/>
  <c r="N602" i="68"/>
  <c r="O563" i="68"/>
  <c r="G544" i="68"/>
  <c r="M504" i="68"/>
  <c r="F554" i="68"/>
  <c r="T540" i="68"/>
  <c r="P554" i="68"/>
  <c r="S575" i="68"/>
  <c r="J556" i="68"/>
  <c r="AO556" i="68" s="1"/>
  <c r="AP556" i="68" s="1"/>
  <c r="M554" i="68"/>
  <c r="S484" i="68"/>
  <c r="N91" i="68"/>
  <c r="E93" i="68"/>
  <c r="Q300" i="68"/>
  <c r="R152" i="68"/>
  <c r="S127" i="68"/>
  <c r="R116" i="68"/>
  <c r="P106" i="68"/>
  <c r="P108" i="68"/>
  <c r="F86" i="68"/>
  <c r="U647" i="68"/>
  <c r="G633" i="68"/>
  <c r="N106" i="68"/>
  <c r="V655" i="68"/>
  <c r="M100" i="68"/>
  <c r="N100" i="68"/>
  <c r="F629" i="68"/>
  <c r="Q58" i="68"/>
  <c r="P586" i="68"/>
  <c r="T76" i="68"/>
  <c r="V76" i="68"/>
  <c r="R645" i="68"/>
  <c r="O655" i="68"/>
  <c r="F620" i="68"/>
  <c r="M645" i="68"/>
  <c r="R635" i="68"/>
  <c r="R40" i="68"/>
  <c r="Q651" i="68"/>
  <c r="J639" i="68"/>
  <c r="AO639" i="68" s="1"/>
  <c r="AP639" i="68" s="1"/>
  <c r="V636" i="68"/>
  <c r="Q40" i="68"/>
  <c r="P615" i="68"/>
  <c r="P613" i="68"/>
  <c r="M582" i="68"/>
  <c r="M526" i="68"/>
  <c r="O40" i="68"/>
  <c r="F581" i="68"/>
  <c r="R599" i="68"/>
  <c r="T597" i="68"/>
  <c r="R619" i="68"/>
  <c r="Q57" i="68"/>
  <c r="N599" i="68"/>
  <c r="G606" i="68"/>
  <c r="N546" i="68"/>
  <c r="T561" i="68"/>
  <c r="S540" i="68"/>
  <c r="V499" i="68"/>
  <c r="F540" i="68"/>
  <c r="O509" i="68"/>
  <c r="T666" i="68"/>
  <c r="T109" i="68"/>
  <c r="R581" i="68"/>
  <c r="R588" i="68"/>
  <c r="U597" i="68"/>
  <c r="P576" i="68"/>
  <c r="S619" i="68"/>
  <c r="F57" i="68"/>
  <c r="T546" i="68"/>
  <c r="O584" i="68"/>
  <c r="P536" i="68"/>
  <c r="M561" i="68"/>
  <c r="P524" i="68"/>
  <c r="J163" i="68"/>
  <c r="AO163" i="68" s="1"/>
  <c r="AP163" i="68" s="1"/>
  <c r="E229" i="68"/>
  <c r="V316" i="68"/>
  <c r="F932" i="68"/>
  <c r="J581" i="68"/>
  <c r="AO581" i="68" s="1"/>
  <c r="AP581" i="68" s="1"/>
  <c r="Q570" i="68"/>
  <c r="G599" i="68"/>
  <c r="P588" i="68"/>
  <c r="R597" i="68"/>
  <c r="S591" i="68"/>
  <c r="F56" i="68"/>
  <c r="S552" i="68"/>
  <c r="J619" i="68"/>
  <c r="AO619" i="68" s="1"/>
  <c r="AP619" i="68" s="1"/>
  <c r="G57" i="68"/>
  <c r="R591" i="68"/>
  <c r="T606" i="68"/>
  <c r="N56" i="68"/>
  <c r="F566" i="68"/>
  <c r="U584" i="68"/>
  <c r="M566" i="68"/>
  <c r="Q584" i="68"/>
  <c r="J563" i="68"/>
  <c r="AO563" i="68" s="1"/>
  <c r="AP563" i="68" s="1"/>
  <c r="T560" i="68"/>
  <c r="E527" i="68"/>
  <c r="T535" i="68"/>
  <c r="O492" i="68"/>
  <c r="R564" i="68"/>
  <c r="M556" i="68"/>
  <c r="S565" i="68"/>
  <c r="J544" i="68"/>
  <c r="AO544" i="68" s="1"/>
  <c r="AP544" i="68" s="1"/>
  <c r="U523" i="68"/>
  <c r="V554" i="68"/>
  <c r="J545" i="68"/>
  <c r="AO545" i="68" s="1"/>
  <c r="AP545" i="68" s="1"/>
  <c r="E556" i="68"/>
  <c r="U547" i="68"/>
  <c r="V549" i="68"/>
  <c r="E549" i="68"/>
  <c r="J513" i="68"/>
  <c r="AO513" i="68" s="1"/>
  <c r="AP513" i="68" s="1"/>
  <c r="T189" i="68"/>
  <c r="E109" i="68"/>
  <c r="S300" i="68"/>
  <c r="J300" i="68"/>
  <c r="AO300" i="68" s="1"/>
  <c r="AP300" i="68" s="1"/>
  <c r="J220" i="68"/>
  <c r="AO220" i="68" s="1"/>
  <c r="AP220" i="68" s="1"/>
  <c r="J56" i="68"/>
  <c r="AO56" i="68" s="1"/>
  <c r="AP56" i="68" s="1"/>
  <c r="P550" i="68"/>
  <c r="E584" i="68"/>
  <c r="S573" i="68"/>
  <c r="O550" i="68"/>
  <c r="T584" i="68"/>
  <c r="G563" i="68"/>
  <c r="V560" i="68"/>
  <c r="V544" i="68"/>
  <c r="V532" i="68"/>
  <c r="V504" i="68"/>
  <c r="J564" i="68"/>
  <c r="AO564" i="68" s="1"/>
  <c r="AP564" i="68" s="1"/>
  <c r="T554" i="68"/>
  <c r="R565" i="68"/>
  <c r="E540" i="68"/>
  <c r="S516" i="68"/>
  <c r="U554" i="68"/>
  <c r="R545" i="68"/>
  <c r="N556" i="68"/>
  <c r="O547" i="68"/>
  <c r="J522" i="68"/>
  <c r="AO522" i="68" s="1"/>
  <c r="AP522" i="68" s="1"/>
  <c r="U549" i="68"/>
  <c r="E513" i="68"/>
  <c r="G220" i="68"/>
  <c r="R109" i="68"/>
  <c r="E300" i="68"/>
  <c r="V189" i="68"/>
  <c r="G93" i="68"/>
  <c r="F189" i="68"/>
  <c r="Q830" i="68"/>
  <c r="T923" i="68"/>
  <c r="U917" i="68"/>
  <c r="T971" i="68"/>
  <c r="I933" i="68"/>
  <c r="P963" i="68"/>
  <c r="M584" i="68"/>
  <c r="M581" i="68"/>
  <c r="N573" i="68"/>
  <c r="O597" i="68"/>
  <c r="N576" i="68"/>
  <c r="S568" i="68"/>
  <c r="Q546" i="68"/>
  <c r="P619" i="68"/>
  <c r="G619" i="68"/>
  <c r="N57" i="68"/>
  <c r="F591" i="68"/>
  <c r="V581" i="68"/>
  <c r="P606" i="68"/>
  <c r="O606" i="68"/>
  <c r="J573" i="68"/>
  <c r="AO573" i="68" s="1"/>
  <c r="AP573" i="68" s="1"/>
  <c r="P546" i="68"/>
  <c r="G581" i="68"/>
  <c r="J569" i="68"/>
  <c r="AO569" i="68" s="1"/>
  <c r="AP569" i="68" s="1"/>
  <c r="U550" i="68"/>
  <c r="F563" i="68"/>
  <c r="U562" i="68"/>
  <c r="Q557" i="68"/>
  <c r="G536" i="68"/>
  <c r="N520" i="68"/>
  <c r="N561" i="68"/>
  <c r="O564" i="68"/>
  <c r="U527" i="68"/>
  <c r="E554" i="68"/>
  <c r="V540" i="68"/>
  <c r="M508" i="68"/>
  <c r="O561" i="68"/>
  <c r="V556" i="68"/>
  <c r="J549" i="68"/>
  <c r="AO549" i="68" s="1"/>
  <c r="AP549" i="68" s="1"/>
  <c r="U557" i="68"/>
  <c r="F549" i="68"/>
  <c r="T530" i="68"/>
  <c r="M483" i="68"/>
  <c r="J687" i="68"/>
  <c r="AO687" i="68" s="1"/>
  <c r="AP687" i="68" s="1"/>
  <c r="F685" i="68"/>
  <c r="T97" i="68"/>
  <c r="O93" i="68"/>
  <c r="U161" i="68"/>
  <c r="M74" i="68"/>
  <c r="E655" i="68"/>
  <c r="G560" i="68"/>
  <c r="P629" i="68"/>
  <c r="R39" i="68"/>
  <c r="N58" i="68"/>
  <c r="J595" i="68"/>
  <c r="AO595" i="68" s="1"/>
  <c r="AP595" i="68" s="1"/>
  <c r="V590" i="68"/>
  <c r="P76" i="68"/>
  <c r="U639" i="68"/>
  <c r="Q648" i="68"/>
  <c r="N620" i="68"/>
  <c r="Q615" i="68"/>
  <c r="P585" i="68"/>
  <c r="V559" i="68"/>
  <c r="V548" i="68"/>
  <c r="E40" i="68"/>
  <c r="R612" i="68"/>
  <c r="R584" i="68"/>
  <c r="S599" i="68"/>
  <c r="N619" i="68"/>
  <c r="T576" i="68"/>
  <c r="R566" i="68"/>
  <c r="F546" i="68"/>
  <c r="Q619" i="68"/>
  <c r="O619" i="68"/>
  <c r="V57" i="68"/>
  <c r="N591" i="68"/>
  <c r="F606" i="68"/>
  <c r="T570" i="68"/>
  <c r="R569" i="68"/>
  <c r="S584" i="68"/>
  <c r="Q563" i="68"/>
  <c r="G562" i="68"/>
  <c r="G554" i="68"/>
  <c r="S536" i="68"/>
  <c r="P520" i="68"/>
  <c r="V564" i="68"/>
  <c r="V562" i="68"/>
  <c r="S527" i="68"/>
  <c r="N549" i="68"/>
  <c r="G535" i="68"/>
  <c r="G561" i="68"/>
  <c r="Q556" i="68"/>
  <c r="Q547" i="68"/>
  <c r="G557" i="68"/>
  <c r="Q549" i="68"/>
  <c r="O530" i="68"/>
  <c r="Q521" i="68"/>
  <c r="U687" i="68"/>
  <c r="R685" i="68"/>
  <c r="Q666" i="68"/>
  <c r="G91" i="68"/>
  <c r="F91" i="68"/>
  <c r="N227" i="68"/>
  <c r="P552" i="68"/>
  <c r="V971" i="68"/>
  <c r="N238" i="68"/>
  <c r="V650" i="68"/>
  <c r="N214" i="68"/>
  <c r="G499" i="68"/>
  <c r="Q498" i="68"/>
  <c r="J475" i="68"/>
  <c r="AO475" i="68" s="1"/>
  <c r="AP475" i="68" s="1"/>
  <c r="Q517" i="68"/>
  <c r="V477" i="68"/>
  <c r="T565" i="68"/>
  <c r="Q544" i="68"/>
  <c r="U534" i="68"/>
  <c r="Q561" i="68"/>
  <c r="M542" i="68"/>
  <c r="S528" i="68"/>
  <c r="N557" i="68"/>
  <c r="R528" i="68"/>
  <c r="N460" i="68"/>
  <c r="U483" i="68"/>
  <c r="V399" i="68"/>
  <c r="V443" i="68"/>
  <c r="Q523" i="68"/>
  <c r="V488" i="68"/>
  <c r="M527" i="68"/>
  <c r="E517" i="68"/>
  <c r="V534" i="68"/>
  <c r="G527" i="68"/>
  <c r="J510" i="68"/>
  <c r="AO510" i="68" s="1"/>
  <c r="AP510" i="68" s="1"/>
  <c r="P489" i="68"/>
  <c r="R525" i="68"/>
  <c r="G545" i="68"/>
  <c r="F519" i="68"/>
  <c r="Q528" i="68"/>
  <c r="U509" i="68"/>
  <c r="P509" i="68"/>
  <c r="O497" i="68"/>
  <c r="O487" i="68"/>
  <c r="O463" i="68"/>
  <c r="G531" i="68"/>
  <c r="J467" i="68"/>
  <c r="AO467" i="68" s="1"/>
  <c r="AP467" i="68" s="1"/>
  <c r="U497" i="68"/>
  <c r="N524" i="68"/>
  <c r="E521" i="68"/>
  <c r="U525" i="68"/>
  <c r="F479" i="68"/>
  <c r="V831" i="68"/>
  <c r="Q948" i="68"/>
  <c r="F513" i="68"/>
  <c r="T509" i="68"/>
  <c r="M521" i="68"/>
  <c r="U524" i="68"/>
  <c r="S521" i="68"/>
  <c r="P493" i="68"/>
  <c r="F458" i="68"/>
  <c r="E309" i="68"/>
  <c r="V309" i="68"/>
  <c r="O309" i="68"/>
  <c r="T293" i="68"/>
  <c r="O273" i="68"/>
  <c r="P254" i="68"/>
  <c r="Q252" i="68"/>
  <c r="T168" i="68"/>
  <c r="G301" i="68"/>
  <c r="L825" i="68"/>
  <c r="G532" i="68"/>
  <c r="G516" i="68"/>
  <c r="M499" i="68"/>
  <c r="V523" i="68"/>
  <c r="V508" i="68"/>
  <c r="P513" i="68"/>
  <c r="Q509" i="68"/>
  <c r="Q483" i="68"/>
  <c r="N525" i="68"/>
  <c r="T493" i="68"/>
  <c r="V441" i="68"/>
  <c r="U301" i="68"/>
  <c r="V273" i="68"/>
  <c r="M154" i="68"/>
  <c r="J170" i="68"/>
  <c r="AO170" i="68" s="1"/>
  <c r="AP170" i="68" s="1"/>
  <c r="E244" i="68"/>
  <c r="H831" i="68"/>
  <c r="O301" i="68"/>
  <c r="S317" i="68"/>
  <c r="F273" i="68"/>
  <c r="J154" i="68"/>
  <c r="AO154" i="68" s="1"/>
  <c r="AP154" i="68" s="1"/>
  <c r="M825" i="68"/>
  <c r="K963" i="68"/>
  <c r="P972" i="68"/>
  <c r="L948" i="68"/>
  <c r="M488" i="68"/>
  <c r="S477" i="68"/>
  <c r="U531" i="68"/>
  <c r="E542" i="68"/>
  <c r="Q519" i="68"/>
  <c r="N542" i="68"/>
  <c r="N497" i="68"/>
  <c r="F485" i="68"/>
  <c r="M513" i="68"/>
  <c r="E524" i="68"/>
  <c r="E472" i="68"/>
  <c r="J525" i="68"/>
  <c r="AO525" i="68" s="1"/>
  <c r="AP525" i="68" s="1"/>
  <c r="J470" i="68"/>
  <c r="AO470" i="68" s="1"/>
  <c r="AP470" i="68" s="1"/>
  <c r="Q83" i="68"/>
  <c r="F201" i="68"/>
  <c r="T265" i="68"/>
  <c r="U293" i="68"/>
  <c r="Q293" i="68"/>
  <c r="P293" i="68"/>
  <c r="F258" i="68"/>
  <c r="M258" i="68"/>
  <c r="E148" i="68"/>
  <c r="U148" i="68"/>
  <c r="U831" i="68"/>
  <c r="F508" i="68"/>
  <c r="M469" i="68"/>
  <c r="P535" i="68"/>
  <c r="O516" i="68"/>
  <c r="G542" i="68"/>
  <c r="J531" i="68"/>
  <c r="AO531" i="68" s="1"/>
  <c r="AP531" i="68" s="1"/>
  <c r="O524" i="68"/>
  <c r="O485" i="68"/>
  <c r="G483" i="68"/>
  <c r="Q524" i="68"/>
  <c r="M472" i="68"/>
  <c r="V525" i="68"/>
  <c r="T470" i="68"/>
  <c r="G83" i="68"/>
  <c r="F293" i="68"/>
  <c r="E293" i="68"/>
  <c r="S293" i="68"/>
  <c r="M293" i="68"/>
  <c r="Q244" i="68"/>
  <c r="G825" i="68"/>
  <c r="H830" i="68"/>
  <c r="L963" i="68"/>
  <c r="U971" i="68"/>
  <c r="K939" i="68"/>
  <c r="G472" i="68"/>
  <c r="M495" i="68"/>
  <c r="E493" i="68"/>
  <c r="P470" i="68"/>
  <c r="Q469" i="68"/>
  <c r="U450" i="68"/>
  <c r="V463" i="68"/>
  <c r="E487" i="68"/>
  <c r="M443" i="68"/>
  <c r="F452" i="68"/>
  <c r="F495" i="68"/>
  <c r="V487" i="68"/>
  <c r="F473" i="68"/>
  <c r="Q529" i="68"/>
  <c r="S488" i="68"/>
  <c r="M477" i="68"/>
  <c r="S535" i="68"/>
  <c r="E516" i="68"/>
  <c r="S542" i="68"/>
  <c r="V531" i="68"/>
  <c r="O519" i="68"/>
  <c r="S483" i="68"/>
  <c r="N521" i="68"/>
  <c r="J524" i="68"/>
  <c r="AO524" i="68" s="1"/>
  <c r="AP524" i="68" s="1"/>
  <c r="O495" i="68"/>
  <c r="O521" i="68"/>
  <c r="M493" i="68"/>
  <c r="M470" i="68"/>
  <c r="S587" i="68"/>
  <c r="U581" i="68"/>
  <c r="U573" i="68"/>
  <c r="F550" i="68"/>
  <c r="O571" i="68"/>
  <c r="O566" i="68"/>
  <c r="M550" i="68"/>
  <c r="E563" i="68"/>
  <c r="S563" i="68"/>
  <c r="S560" i="68"/>
  <c r="P556" i="68"/>
  <c r="J542" i="68"/>
  <c r="AO542" i="68" s="1"/>
  <c r="AP542" i="68" s="1"/>
  <c r="P532" i="68"/>
  <c r="G520" i="68"/>
  <c r="F492" i="68"/>
  <c r="Q504" i="68"/>
  <c r="V469" i="68"/>
  <c r="O575" i="68"/>
  <c r="T564" i="68"/>
  <c r="P562" i="68"/>
  <c r="J527" i="68"/>
  <c r="AO527" i="68" s="1"/>
  <c r="AP527" i="68" s="1"/>
  <c r="U565" i="68"/>
  <c r="F544" i="68"/>
  <c r="O523" i="68"/>
  <c r="G508" i="68"/>
  <c r="F575" i="68"/>
  <c r="J575" i="68"/>
  <c r="AO575" i="68" s="1"/>
  <c r="AP575" i="68" s="1"/>
  <c r="R561" i="68"/>
  <c r="E547" i="68"/>
  <c r="F556" i="68"/>
  <c r="O556" i="68"/>
  <c r="G547" i="68"/>
  <c r="E534" i="68"/>
  <c r="T557" i="68"/>
  <c r="V527" i="68"/>
  <c r="J554" i="68"/>
  <c r="AO554" i="68" s="1"/>
  <c r="AP554" i="68" s="1"/>
  <c r="M549" i="68"/>
  <c r="S530" i="68"/>
  <c r="N510" i="68"/>
  <c r="Q438" i="68"/>
  <c r="R483" i="68"/>
  <c r="P495" i="68"/>
  <c r="V521" i="68"/>
  <c r="G525" i="68"/>
  <c r="E497" i="68"/>
  <c r="O470" i="68"/>
  <c r="R458" i="68"/>
  <c r="U587" i="68"/>
  <c r="F530" i="68"/>
  <c r="O581" i="68"/>
  <c r="G570" i="68"/>
  <c r="N55" i="68"/>
  <c r="V573" i="68"/>
  <c r="S583" i="68"/>
  <c r="F572" i="68"/>
  <c r="O568" i="68"/>
  <c r="S550" i="68"/>
  <c r="N529" i="68"/>
  <c r="G572" i="68"/>
  <c r="U583" i="68"/>
  <c r="Q56" i="68"/>
  <c r="P569" i="68"/>
  <c r="F569" i="68"/>
  <c r="U566" i="68"/>
  <c r="E560" i="68"/>
  <c r="R527" i="68"/>
  <c r="R536" i="68"/>
  <c r="O532" i="68"/>
  <c r="G517" i="68"/>
  <c r="O499" i="68"/>
  <c r="O549" i="68"/>
  <c r="M528" i="68"/>
  <c r="R554" i="68"/>
  <c r="E535" i="68"/>
  <c r="S519" i="68"/>
  <c r="S554" i="68"/>
  <c r="T575" i="68"/>
  <c r="E522" i="68"/>
  <c r="J535" i="68"/>
  <c r="AO535" i="68" s="1"/>
  <c r="AP535" i="68" s="1"/>
  <c r="S549" i="68"/>
  <c r="Q497" i="68"/>
  <c r="R495" i="68"/>
  <c r="S475" i="68"/>
  <c r="M425" i="68"/>
  <c r="P574" i="68"/>
  <c r="G566" i="68"/>
  <c r="R510" i="68"/>
  <c r="S455" i="68"/>
  <c r="T579" i="68"/>
  <c r="G824" i="68"/>
  <c r="S824" i="68"/>
  <c r="V830" i="68"/>
  <c r="J830" i="68"/>
  <c r="AO830" i="68" s="1"/>
  <c r="AP830" i="68" s="1"/>
  <c r="N831" i="68"/>
  <c r="V939" i="68"/>
  <c r="I971" i="68"/>
  <c r="E925" i="68"/>
  <c r="P490" i="68"/>
  <c r="S490" i="68"/>
  <c r="Q494" i="68"/>
  <c r="U494" i="68"/>
  <c r="T500" i="68"/>
  <c r="M500" i="68"/>
  <c r="R506" i="68"/>
  <c r="N506" i="68"/>
  <c r="R507" i="68"/>
  <c r="V507" i="68"/>
  <c r="P507" i="68"/>
  <c r="R517" i="68"/>
  <c r="O517" i="68"/>
  <c r="N522" i="68"/>
  <c r="S522" i="68"/>
  <c r="G530" i="68"/>
  <c r="J530" i="68"/>
  <c r="AO530" i="68" s="1"/>
  <c r="AP530" i="68" s="1"/>
  <c r="M530" i="68"/>
  <c r="S534" i="68"/>
  <c r="Q534" i="68"/>
  <c r="N534" i="68"/>
  <c r="J534" i="68"/>
  <c r="AO534" i="68" s="1"/>
  <c r="AP534" i="68" s="1"/>
  <c r="I528" i="68"/>
  <c r="U528" i="68"/>
  <c r="E528" i="68"/>
  <c r="V528" i="68"/>
  <c r="R540" i="68"/>
  <c r="P540" i="68"/>
  <c r="O544" i="68"/>
  <c r="P544" i="68"/>
  <c r="K545" i="68"/>
  <c r="T545" i="68"/>
  <c r="M545" i="68"/>
  <c r="O545" i="68"/>
  <c r="O557" i="68"/>
  <c r="M557" i="68"/>
  <c r="V557" i="68"/>
  <c r="J557" i="68"/>
  <c r="AO557" i="68" s="1"/>
  <c r="AP557" i="68" s="1"/>
  <c r="L562" i="68"/>
  <c r="F562" i="68"/>
  <c r="M562" i="68"/>
  <c r="K565" i="68"/>
  <c r="N565" i="68"/>
  <c r="E565" i="68"/>
  <c r="M565" i="68"/>
  <c r="I561" i="68"/>
  <c r="S561" i="68"/>
  <c r="F561" i="68"/>
  <c r="O651" i="68"/>
  <c r="G651" i="68"/>
  <c r="S653" i="68"/>
  <c r="U653" i="68"/>
  <c r="F653" i="68"/>
  <c r="I657" i="68"/>
  <c r="P657" i="68"/>
  <c r="O657" i="68"/>
  <c r="L659" i="68"/>
  <c r="U659" i="68"/>
  <c r="H78" i="68"/>
  <c r="F78" i="68"/>
  <c r="U78" i="68"/>
  <c r="V86" i="68"/>
  <c r="S86" i="68"/>
  <c r="I102" i="68"/>
  <c r="M102" i="68"/>
  <c r="E102" i="68"/>
  <c r="I104" i="68"/>
  <c r="P104" i="68"/>
  <c r="L114" i="68"/>
  <c r="P114" i="68"/>
  <c r="J114" i="68"/>
  <c r="AO114" i="68" s="1"/>
  <c r="AP114" i="68" s="1"/>
  <c r="T114" i="68"/>
  <c r="Q324" i="68"/>
  <c r="S324" i="68"/>
  <c r="S227" i="68"/>
  <c r="M227" i="68"/>
  <c r="F227" i="68"/>
  <c r="T227" i="68"/>
  <c r="J227" i="68"/>
  <c r="AO227" i="68" s="1"/>
  <c r="AP227" i="68" s="1"/>
  <c r="K229" i="68"/>
  <c r="G229" i="68"/>
  <c r="T229" i="68"/>
  <c r="S229" i="68"/>
  <c r="U234" i="68"/>
  <c r="N234" i="68"/>
  <c r="J234" i="68"/>
  <c r="AO234" i="68" s="1"/>
  <c r="AP234" i="68" s="1"/>
  <c r="E234" i="68"/>
  <c r="I236" i="68"/>
  <c r="G236" i="68"/>
  <c r="S236" i="68"/>
  <c r="U240" i="68"/>
  <c r="O240" i="68"/>
  <c r="S240" i="68"/>
  <c r="L182" i="68"/>
  <c r="N182" i="68"/>
  <c r="H172" i="68"/>
  <c r="P172" i="68"/>
  <c r="S172" i="68"/>
  <c r="R172" i="68"/>
  <c r="E172" i="68"/>
  <c r="T210" i="68"/>
  <c r="R210" i="68"/>
  <c r="P218" i="68"/>
  <c r="N218" i="68"/>
  <c r="F218" i="68"/>
  <c r="R218" i="68"/>
  <c r="N220" i="68"/>
  <c r="E220" i="68"/>
  <c r="T220" i="68"/>
  <c r="Q220" i="68"/>
  <c r="U220" i="68"/>
  <c r="T186" i="68"/>
  <c r="N186" i="68"/>
  <c r="P186" i="68"/>
  <c r="V186" i="68"/>
  <c r="R186" i="68"/>
  <c r="L189" i="68"/>
  <c r="M189" i="68"/>
  <c r="F191" i="68"/>
  <c r="S191" i="68"/>
  <c r="T191" i="68"/>
  <c r="Q191" i="68"/>
  <c r="S159" i="68"/>
  <c r="R159" i="68"/>
  <c r="G159" i="68"/>
  <c r="J159" i="68"/>
  <c r="AO159" i="68" s="1"/>
  <c r="AP159" i="68" s="1"/>
  <c r="N159" i="68"/>
  <c r="T161" i="68"/>
  <c r="J161" i="68"/>
  <c r="AO161" i="68" s="1"/>
  <c r="AP161" i="68" s="1"/>
  <c r="H163" i="68"/>
  <c r="S163" i="68"/>
  <c r="M163" i="68"/>
  <c r="F163" i="68"/>
  <c r="I130" i="68"/>
  <c r="G130" i="68"/>
  <c r="N130" i="68"/>
  <c r="T130" i="68"/>
  <c r="N119" i="68"/>
  <c r="F119" i="68"/>
  <c r="V119" i="68"/>
  <c r="V109" i="68"/>
  <c r="G109" i="68"/>
  <c r="F109" i="68"/>
  <c r="L661" i="68"/>
  <c r="N661" i="68"/>
  <c r="Q661" i="68"/>
  <c r="G661" i="68"/>
  <c r="V666" i="68"/>
  <c r="P666" i="68"/>
  <c r="E666" i="68"/>
  <c r="F666" i="68"/>
  <c r="S666" i="68"/>
  <c r="G666" i="68"/>
  <c r="L87" i="68"/>
  <c r="G87" i="68"/>
  <c r="K87" i="68"/>
  <c r="Q87" i="68"/>
  <c r="T87" i="68"/>
  <c r="F87" i="68"/>
  <c r="K91" i="68"/>
  <c r="T91" i="68"/>
  <c r="P91" i="68"/>
  <c r="Q91" i="68"/>
  <c r="K93" i="68"/>
  <c r="N93" i="68"/>
  <c r="F93" i="68"/>
  <c r="U93" i="68"/>
  <c r="R93" i="68"/>
  <c r="J93" i="68"/>
  <c r="AO93" i="68" s="1"/>
  <c r="AP93" i="68" s="1"/>
  <c r="Q93" i="68"/>
  <c r="I95" i="68"/>
  <c r="J95" i="68"/>
  <c r="AO95" i="68" s="1"/>
  <c r="AP95" i="68" s="1"/>
  <c r="M95" i="68"/>
  <c r="V95" i="68"/>
  <c r="P95" i="68"/>
  <c r="R95" i="68"/>
  <c r="G95" i="68"/>
  <c r="F99" i="68"/>
  <c r="R99" i="68"/>
  <c r="T671" i="68"/>
  <c r="F671" i="68"/>
  <c r="P675" i="68"/>
  <c r="R675" i="68"/>
  <c r="Q675" i="68"/>
  <c r="S679" i="68"/>
  <c r="G679" i="68"/>
  <c r="F679" i="68"/>
  <c r="V679" i="68"/>
  <c r="U685" i="68"/>
  <c r="O685" i="68"/>
  <c r="M685" i="68"/>
  <c r="V685" i="68"/>
  <c r="G685" i="68"/>
  <c r="J308" i="68"/>
  <c r="AO308" i="68" s="1"/>
  <c r="AP308" i="68" s="1"/>
  <c r="U308" i="68"/>
  <c r="N308" i="68"/>
  <c r="P308" i="68"/>
  <c r="T308" i="68"/>
  <c r="O300" i="68"/>
  <c r="R300" i="68"/>
  <c r="M300" i="68"/>
  <c r="U300" i="68"/>
  <c r="G300" i="68"/>
  <c r="V300" i="68"/>
  <c r="P300" i="68"/>
  <c r="K292" i="68"/>
  <c r="T292" i="68"/>
  <c r="I284" i="68"/>
  <c r="M284" i="68"/>
  <c r="J58" i="68"/>
  <c r="AO58" i="68" s="1"/>
  <c r="AP58" i="68" s="1"/>
  <c r="M609" i="68"/>
  <c r="V582" i="68"/>
  <c r="F577" i="68"/>
  <c r="M559" i="68"/>
  <c r="V645" i="68"/>
  <c r="M635" i="68"/>
  <c r="U629" i="68"/>
  <c r="O615" i="68"/>
  <c r="V612" i="68"/>
  <c r="P612" i="68"/>
  <c r="T599" i="68"/>
  <c r="T588" i="68"/>
  <c r="M606" i="68"/>
  <c r="P597" i="68"/>
  <c r="S569" i="68"/>
  <c r="F619" i="68"/>
  <c r="T619" i="68"/>
  <c r="T57" i="68"/>
  <c r="U591" i="68"/>
  <c r="J606" i="68"/>
  <c r="AO606" i="68" s="1"/>
  <c r="AP606" i="68" s="1"/>
  <c r="R56" i="68"/>
  <c r="E569" i="68"/>
  <c r="N569" i="68"/>
  <c r="F584" i="68"/>
  <c r="O536" i="68"/>
  <c r="O562" i="68"/>
  <c r="J565" i="68"/>
  <c r="AO565" i="68" s="1"/>
  <c r="AP565" i="68" s="1"/>
  <c r="V545" i="68"/>
  <c r="Q540" i="68"/>
  <c r="T522" i="68"/>
  <c r="V561" i="68"/>
  <c r="S545" i="68"/>
  <c r="P534" i="68"/>
  <c r="S557" i="68"/>
  <c r="N545" i="68"/>
  <c r="F522" i="68"/>
  <c r="J528" i="68"/>
  <c r="AO528" i="68" s="1"/>
  <c r="AP528" i="68" s="1"/>
  <c r="N512" i="68"/>
  <c r="G445" i="68"/>
  <c r="P685" i="68"/>
  <c r="J666" i="68"/>
  <c r="AO666" i="68" s="1"/>
  <c r="AP666" i="68" s="1"/>
  <c r="T159" i="68"/>
  <c r="R130" i="68"/>
  <c r="S157" i="68"/>
  <c r="F130" i="68"/>
  <c r="Q172" i="68"/>
  <c r="Q236" i="68"/>
  <c r="V114" i="68"/>
  <c r="Q189" i="68"/>
  <c r="O308" i="68"/>
  <c r="N163" i="68"/>
  <c r="M130" i="68"/>
  <c r="U236" i="68"/>
  <c r="E104" i="68"/>
  <c r="G653" i="68"/>
  <c r="P191" i="68"/>
  <c r="S234" i="68"/>
  <c r="T383" i="68"/>
  <c r="N383" i="68"/>
  <c r="O432" i="68"/>
  <c r="M432" i="68"/>
  <c r="U436" i="68"/>
  <c r="R436" i="68"/>
  <c r="M454" i="68"/>
  <c r="V454" i="68"/>
  <c r="S456" i="68"/>
  <c r="O456" i="68"/>
  <c r="Q463" i="68"/>
  <c r="M463" i="68"/>
  <c r="T465" i="68"/>
  <c r="E465" i="68"/>
  <c r="S467" i="68"/>
  <c r="T467" i="68"/>
  <c r="Q473" i="68"/>
  <c r="T473" i="68"/>
  <c r="S473" i="68"/>
  <c r="S479" i="68"/>
  <c r="O479" i="68"/>
  <c r="U470" i="68"/>
  <c r="G470" i="68"/>
  <c r="R470" i="68"/>
  <c r="S470" i="68"/>
  <c r="H472" i="68"/>
  <c r="V472" i="68"/>
  <c r="Q472" i="68"/>
  <c r="O472" i="68"/>
  <c r="R472" i="68"/>
  <c r="T485" i="68"/>
  <c r="N485" i="68"/>
  <c r="J487" i="68"/>
  <c r="AO487" i="68" s="1"/>
  <c r="AP487" i="68" s="1"/>
  <c r="Q487" i="68"/>
  <c r="R487" i="68"/>
  <c r="S487" i="68"/>
  <c r="N493" i="68"/>
  <c r="O493" i="68"/>
  <c r="G493" i="68"/>
  <c r="R493" i="68"/>
  <c r="J495" i="68"/>
  <c r="AO495" i="68" s="1"/>
  <c r="AP495" i="68" s="1"/>
  <c r="S495" i="68"/>
  <c r="E495" i="68"/>
  <c r="G498" i="68"/>
  <c r="N498" i="68"/>
  <c r="F497" i="68"/>
  <c r="G497" i="68"/>
  <c r="R497" i="68"/>
  <c r="J497" i="68"/>
  <c r="AO497" i="68" s="1"/>
  <c r="AP497" i="68" s="1"/>
  <c r="T497" i="68"/>
  <c r="N483" i="68"/>
  <c r="E483" i="68"/>
  <c r="U484" i="68"/>
  <c r="J484" i="68"/>
  <c r="AO484" i="68" s="1"/>
  <c r="AP484" i="68" s="1"/>
  <c r="N484" i="68"/>
  <c r="S508" i="68"/>
  <c r="O508" i="68"/>
  <c r="G513" i="68"/>
  <c r="U513" i="68"/>
  <c r="S513" i="68"/>
  <c r="R513" i="68"/>
  <c r="S492" i="68"/>
  <c r="M492" i="68"/>
  <c r="J509" i="68"/>
  <c r="AO509" i="68" s="1"/>
  <c r="AP509" i="68" s="1"/>
  <c r="G509" i="68"/>
  <c r="S509" i="68"/>
  <c r="E509" i="68"/>
  <c r="R509" i="68"/>
  <c r="F516" i="68"/>
  <c r="M516" i="68"/>
  <c r="F521" i="68"/>
  <c r="J521" i="68"/>
  <c r="AO521" i="68" s="1"/>
  <c r="AP521" i="68" s="1"/>
  <c r="P521" i="68"/>
  <c r="T521" i="68"/>
  <c r="G521" i="68"/>
  <c r="U521" i="68"/>
  <c r="R524" i="68"/>
  <c r="S524" i="68"/>
  <c r="G524" i="68"/>
  <c r="F524" i="68"/>
  <c r="L525" i="68"/>
  <c r="E525" i="68"/>
  <c r="F525" i="68"/>
  <c r="T525" i="68"/>
  <c r="O525" i="68"/>
  <c r="S525" i="68"/>
  <c r="P525" i="68"/>
  <c r="P531" i="68"/>
  <c r="O531" i="68"/>
  <c r="T531" i="68"/>
  <c r="T542" i="68"/>
  <c r="O542" i="68"/>
  <c r="R542" i="68"/>
  <c r="U542" i="68"/>
  <c r="V542" i="68"/>
  <c r="V653" i="68"/>
  <c r="P99" i="68"/>
  <c r="F234" i="68"/>
  <c r="O679" i="68"/>
  <c r="Q679" i="68"/>
  <c r="P87" i="68"/>
  <c r="Q99" i="68"/>
  <c r="V673" i="68"/>
  <c r="J685" i="68"/>
  <c r="AO685" i="68" s="1"/>
  <c r="AP685" i="68" s="1"/>
  <c r="V87" i="68"/>
  <c r="T119" i="68"/>
  <c r="O666" i="68"/>
  <c r="U238" i="68"/>
  <c r="Q192" i="68"/>
  <c r="N109" i="68"/>
  <c r="O220" i="68"/>
  <c r="O212" i="68"/>
  <c r="N210" i="68"/>
  <c r="G227" i="68"/>
  <c r="T300" i="68"/>
  <c r="R308" i="68"/>
  <c r="G675" i="68"/>
  <c r="M140" i="68"/>
  <c r="R140" i="68"/>
  <c r="N144" i="68"/>
  <c r="F144" i="68"/>
  <c r="M148" i="68"/>
  <c r="F148" i="68"/>
  <c r="R148" i="68"/>
  <c r="F150" i="68"/>
  <c r="V150" i="68"/>
  <c r="Q150" i="68"/>
  <c r="F152" i="68"/>
  <c r="V152" i="68"/>
  <c r="E168" i="68"/>
  <c r="N168" i="68"/>
  <c r="U168" i="68"/>
  <c r="R168" i="68"/>
  <c r="N170" i="68"/>
  <c r="O170" i="68"/>
  <c r="V173" i="68"/>
  <c r="O173" i="68"/>
  <c r="J173" i="68"/>
  <c r="AO173" i="68" s="1"/>
  <c r="AP173" i="68" s="1"/>
  <c r="G173" i="68"/>
  <c r="E173" i="68"/>
  <c r="U173" i="68"/>
  <c r="U175" i="68"/>
  <c r="R175" i="68"/>
  <c r="F175" i="68"/>
  <c r="E175" i="68"/>
  <c r="G175" i="68"/>
  <c r="O179" i="68"/>
  <c r="F179" i="68"/>
  <c r="N181" i="68"/>
  <c r="P181" i="68"/>
  <c r="F181" i="68"/>
  <c r="J181" i="68"/>
  <c r="AO181" i="68" s="1"/>
  <c r="AP181" i="68" s="1"/>
  <c r="V181" i="68"/>
  <c r="K185" i="68"/>
  <c r="S185" i="68"/>
  <c r="V185" i="68"/>
  <c r="J185" i="68"/>
  <c r="AO185" i="68" s="1"/>
  <c r="AP185" i="68" s="1"/>
  <c r="M185" i="68"/>
  <c r="R185" i="68"/>
  <c r="P200" i="68"/>
  <c r="G200" i="68"/>
  <c r="O200" i="68"/>
  <c r="M204" i="68"/>
  <c r="P204" i="68"/>
  <c r="T204" i="68"/>
  <c r="P207" i="68"/>
  <c r="M207" i="68"/>
  <c r="R207" i="68"/>
  <c r="T207" i="68"/>
  <c r="E207" i="68"/>
  <c r="J207" i="68"/>
  <c r="AO207" i="68" s="1"/>
  <c r="AP207" i="68" s="1"/>
  <c r="R187" i="68"/>
  <c r="O187" i="68"/>
  <c r="Q223" i="68"/>
  <c r="O223" i="68"/>
  <c r="P201" i="68"/>
  <c r="P273" i="68"/>
  <c r="F252" i="68"/>
  <c r="N273" i="68"/>
  <c r="T273" i="68"/>
  <c r="F246" i="68"/>
  <c r="R252" i="68"/>
  <c r="F261" i="68"/>
  <c r="Q246" i="68"/>
  <c r="Q254" i="68"/>
  <c r="P244" i="68"/>
  <c r="M261" i="68"/>
  <c r="T261" i="68"/>
  <c r="F824" i="68"/>
  <c r="Q824" i="68"/>
  <c r="H909" i="68"/>
  <c r="P925" i="68"/>
  <c r="I963" i="68"/>
  <c r="F949" i="68"/>
  <c r="J273" i="68"/>
  <c r="AO273" i="68" s="1"/>
  <c r="AP273" i="68" s="1"/>
  <c r="T244" i="68"/>
  <c r="J254" i="68"/>
  <c r="AO254" i="68" s="1"/>
  <c r="AP254" i="68" s="1"/>
  <c r="R244" i="68"/>
  <c r="M273" i="68"/>
  <c r="G246" i="68"/>
  <c r="V254" i="68"/>
  <c r="BF502" i="68"/>
  <c r="BH1000" i="68"/>
  <c r="BG1008" i="68"/>
  <c r="BO1000" i="68"/>
  <c r="BN1010" i="68"/>
  <c r="BN1001" i="68"/>
  <c r="BO1005" i="68"/>
  <c r="BN1008" i="68"/>
  <c r="X1011" i="68"/>
  <c r="AI1000" i="68"/>
  <c r="AF1001" i="68"/>
  <c r="Z1003" i="68"/>
  <c r="AQ1004" i="68" a="1"/>
  <c r="AQ1004" i="68" s="1"/>
  <c r="AN1003" i="68"/>
  <c r="AE1004" i="68"/>
  <c r="AN1006" i="68"/>
  <c r="AE1002" i="68"/>
  <c r="AG992" i="68"/>
  <c r="BF989" i="68"/>
  <c r="AG993" i="68"/>
  <c r="BK995" i="68"/>
  <c r="AL995" i="68"/>
  <c r="BH997" i="68"/>
  <c r="Z998" i="68"/>
  <c r="AQ992" i="68" a="1"/>
  <c r="AQ992" i="68" s="1"/>
  <c r="AR999" i="68"/>
  <c r="AG989" i="68"/>
  <c r="W997" i="68"/>
  <c r="BO995" i="68"/>
  <c r="Y991" i="68"/>
  <c r="Y999" i="68"/>
  <c r="BJ996" i="68"/>
  <c r="AQ990" i="68" a="1"/>
  <c r="AQ990" i="68" s="1"/>
  <c r="AC996" i="68"/>
  <c r="BM982" i="68"/>
  <c r="BO987" i="68"/>
  <c r="AA985" i="68"/>
  <c r="BF982" i="68"/>
  <c r="BJ988" i="68"/>
  <c r="AN985" i="68"/>
  <c r="BI983" i="68"/>
  <c r="AD982" i="68"/>
  <c r="Z986" i="68"/>
  <c r="BJ983" i="68"/>
  <c r="AE982" i="68"/>
  <c r="AL986" i="68"/>
  <c r="BM984" i="68"/>
  <c r="AF982" i="68"/>
  <c r="AN986" i="68"/>
  <c r="BN984" i="68"/>
  <c r="AD983" i="68"/>
  <c r="Z987" i="68"/>
  <c r="BI985" i="68"/>
  <c r="W983" i="68"/>
  <c r="AA987" i="68"/>
  <c r="BH984" i="68"/>
  <c r="X983" i="68"/>
  <c r="AB987" i="68"/>
  <c r="BM812" i="68"/>
  <c r="BO817" i="68"/>
  <c r="BK823" i="68"/>
  <c r="BM828" i="68"/>
  <c r="BO833" i="68"/>
  <c r="BK839" i="68"/>
  <c r="BM844" i="68"/>
  <c r="BO849" i="68"/>
  <c r="BK855" i="68"/>
  <c r="BM860" i="68"/>
  <c r="BL815" i="68"/>
  <c r="BH821" i="68"/>
  <c r="BF828" i="68"/>
  <c r="BJ834" i="68"/>
  <c r="BN840" i="68"/>
  <c r="BM815" i="68"/>
  <c r="BO820" i="68"/>
  <c r="BK826" i="68"/>
  <c r="BM831" i="68"/>
  <c r="BO836" i="68"/>
  <c r="BK842" i="68"/>
  <c r="BM847" i="68"/>
  <c r="BO852" i="68"/>
  <c r="BJ813" i="68"/>
  <c r="BN819" i="68"/>
  <c r="BL826" i="68"/>
  <c r="BG823" i="68"/>
  <c r="BE818" i="68"/>
  <c r="BI812" i="68"/>
  <c r="BF835" i="68"/>
  <c r="BH828" i="68"/>
  <c r="BJ821" i="68"/>
  <c r="BL814" i="68"/>
  <c r="BG852" i="68"/>
  <c r="BK846" i="68"/>
  <c r="BG840" i="68"/>
  <c r="BK834" i="68"/>
  <c r="BG828" i="68"/>
  <c r="BK822" i="68"/>
  <c r="BG816" i="68"/>
  <c r="BF840" i="68"/>
  <c r="BN832" i="68"/>
  <c r="BH825" i="68"/>
  <c r="BJ818" i="68"/>
  <c r="BI862" i="68"/>
  <c r="BM856" i="68"/>
  <c r="BI850" i="68"/>
  <c r="BE844" i="68"/>
  <c r="BO837" i="68"/>
  <c r="BE832" i="68"/>
  <c r="BO825" i="68"/>
  <c r="BE820" i="68"/>
  <c r="BO813" i="68"/>
  <c r="AN987" i="68"/>
  <c r="AL982" i="68"/>
  <c r="BF983" i="68"/>
  <c r="AG985" i="68"/>
  <c r="BG988" i="68"/>
  <c r="BK982" i="68"/>
  <c r="AA984" i="68"/>
  <c r="BH985" i="68"/>
  <c r="AB986" i="68"/>
  <c r="BM988" i="68"/>
  <c r="BI982" i="68"/>
  <c r="AG984" i="68"/>
  <c r="BN985" i="68"/>
  <c r="W987" i="68"/>
  <c r="AR982" i="68"/>
  <c r="BO982" i="68"/>
  <c r="AE984" i="68"/>
  <c r="BF986" i="68"/>
  <c r="AC987" i="68"/>
  <c r="AN982" i="68"/>
  <c r="BO983" i="68"/>
  <c r="AQ996" i="68" a="1"/>
  <c r="AQ996" i="68" s="1"/>
  <c r="AC990" i="68"/>
  <c r="BF994" i="68"/>
  <c r="AB996" i="68"/>
  <c r="Z989" i="68"/>
  <c r="BE990" i="68"/>
  <c r="X991" i="68"/>
  <c r="BF991" i="68"/>
  <c r="BM999" i="68"/>
  <c r="AN995" i="68"/>
  <c r="BL991" i="68"/>
  <c r="AL992" i="68"/>
  <c r="AL997" i="68"/>
  <c r="BN993" i="68"/>
  <c r="AR990" i="68"/>
  <c r="AA1002" i="68"/>
  <c r="AD1002" i="68"/>
  <c r="AD1011" i="68"/>
  <c r="X1009" i="68"/>
  <c r="AD1008" i="68"/>
  <c r="AF1005" i="68"/>
  <c r="AE1001" i="68"/>
  <c r="AA1009" i="68"/>
  <c r="BH1005" i="68"/>
  <c r="BM1000" i="68"/>
  <c r="BO1006" i="68"/>
  <c r="BL1001" i="68"/>
  <c r="BE1002" i="68"/>
  <c r="BN1003" i="68"/>
  <c r="BK817" i="68"/>
  <c r="BH840" i="68"/>
  <c r="BL834" i="68"/>
  <c r="BN827" i="68"/>
  <c r="BH820" i="68"/>
  <c r="BH812" i="68"/>
  <c r="BM851" i="68"/>
  <c r="BI845" i="68"/>
  <c r="BM839" i="68"/>
  <c r="BI833" i="68"/>
  <c r="BM827" i="68"/>
  <c r="BI821" i="68"/>
  <c r="BE815" i="68"/>
  <c r="BL839" i="68"/>
  <c r="BF832" i="68"/>
  <c r="BN824" i="68"/>
  <c r="BH817" i="68"/>
  <c r="BO861" i="68"/>
  <c r="BE856" i="68"/>
  <c r="BG849" i="68"/>
  <c r="BK843" i="68"/>
  <c r="BG837" i="68"/>
  <c r="BK831" i="68"/>
  <c r="BG825" i="68"/>
  <c r="BK819" i="68"/>
  <c r="BG813" i="68"/>
  <c r="AE986" i="68"/>
  <c r="AA982" i="68"/>
  <c r="BL982" i="68"/>
  <c r="Y985" i="68"/>
  <c r="BM987" i="68"/>
  <c r="AD988" i="68"/>
  <c r="AR983" i="68"/>
  <c r="BF984" i="68"/>
  <c r="AE985" i="68"/>
  <c r="BE988" i="68"/>
  <c r="AN988" i="68"/>
  <c r="Y984" i="68"/>
  <c r="BF985" i="68"/>
  <c r="AI986" i="68"/>
  <c r="BK988" i="68"/>
  <c r="BG982" i="68"/>
  <c r="W984" i="68"/>
  <c r="BL985" i="68"/>
  <c r="AF986" i="68"/>
  <c r="AB982" i="68"/>
  <c r="BG983" i="68"/>
  <c r="AF995" i="68"/>
  <c r="AF992" i="68"/>
  <c r="BL993" i="68"/>
  <c r="AE995" i="68"/>
  <c r="BG999" i="68"/>
  <c r="AF999" i="68"/>
  <c r="AA990" i="68"/>
  <c r="AE999" i="68"/>
  <c r="BK998" i="68"/>
  <c r="AF994" i="68"/>
  <c r="BH989" i="68"/>
  <c r="AR989" i="68"/>
  <c r="AR996" i="68"/>
  <c r="BL992" i="68"/>
  <c r="BI999" i="68"/>
  <c r="AE1006" i="68"/>
  <c r="W1002" i="68"/>
  <c r="Y1009" i="68"/>
  <c r="AB1010" i="68"/>
  <c r="Y1005" i="68"/>
  <c r="AG1003" i="68"/>
  <c r="AG1011" i="68"/>
  <c r="W1010" i="68"/>
  <c r="BJ1002" i="68"/>
  <c r="BN1009" i="68"/>
  <c r="BK1004" i="68"/>
  <c r="BM1007" i="68"/>
  <c r="BK1010" i="68"/>
  <c r="AO149" i="68"/>
  <c r="AP149" i="68" s="1"/>
  <c r="BE822" i="68"/>
  <c r="BI816" i="68"/>
  <c r="BN839" i="68"/>
  <c r="BJ833" i="68"/>
  <c r="BF827" i="68"/>
  <c r="BF819" i="68"/>
  <c r="BO856" i="68"/>
  <c r="BE851" i="68"/>
  <c r="BO844" i="68"/>
  <c r="BE839" i="68"/>
  <c r="BO832" i="68"/>
  <c r="BE827" i="68"/>
  <c r="BG820" i="68"/>
  <c r="BK814" i="68"/>
  <c r="BJ838" i="68"/>
  <c r="BL831" i="68"/>
  <c r="BF824" i="68"/>
  <c r="BN816" i="68"/>
  <c r="BG861" i="68"/>
  <c r="BI854" i="68"/>
  <c r="BM848" i="68"/>
  <c r="BI842" i="68"/>
  <c r="BM836" i="68"/>
  <c r="BI830" i="68"/>
  <c r="BM824" i="68"/>
  <c r="BI818" i="68"/>
  <c r="BE812" i="68"/>
  <c r="W986" i="68"/>
  <c r="BH988" i="68"/>
  <c r="AR988" i="68"/>
  <c r="AN984" i="68"/>
  <c r="BE987" i="68"/>
  <c r="AI987" i="68"/>
  <c r="AG982" i="68"/>
  <c r="BL983" i="68"/>
  <c r="W985" i="68"/>
  <c r="BK987" i="68"/>
  <c r="AB988" i="68"/>
  <c r="AN983" i="68"/>
  <c r="BL984" i="68"/>
  <c r="AQ985" i="68" a="1"/>
  <c r="AQ985" i="68" s="1"/>
  <c r="BI987" i="68"/>
  <c r="AI988" i="68"/>
  <c r="AI983" i="68"/>
  <c r="BJ984" i="68"/>
  <c r="X986" i="68"/>
  <c r="BI988" i="68"/>
  <c r="BE982" i="68"/>
  <c r="X995" i="68"/>
  <c r="AL989" i="68"/>
  <c r="BH991" i="68"/>
  <c r="W995" i="68"/>
  <c r="BM998" i="68"/>
  <c r="AN998" i="68"/>
  <c r="Y989" i="68"/>
  <c r="AL998" i="68"/>
  <c r="BO996" i="68"/>
  <c r="AL993" i="68"/>
  <c r="AQ999" i="68" a="1"/>
  <c r="AQ999" i="68" s="1"/>
  <c r="BK999" i="68"/>
  <c r="W996" i="68"/>
  <c r="AA999" i="68"/>
  <c r="BG998" i="68"/>
  <c r="AL1002" i="68"/>
  <c r="W1011" i="68"/>
  <c r="AF1008" i="68"/>
  <c r="AA1007" i="68"/>
  <c r="AB1004" i="68"/>
  <c r="AL1000" i="68"/>
  <c r="AF1010" i="68"/>
  <c r="AD1007" i="68"/>
  <c r="BN1000" i="68"/>
  <c r="BL1008" i="68"/>
  <c r="BO1002" i="68"/>
  <c r="BO1004" i="68"/>
  <c r="BI1005" i="68"/>
  <c r="AO379" i="68"/>
  <c r="AP379" i="68" s="1"/>
  <c r="AO446" i="68"/>
  <c r="AP446" i="68" s="1"/>
  <c r="AO579" i="68"/>
  <c r="AP579" i="68" s="1"/>
  <c r="AO865" i="68"/>
  <c r="AP865" i="68" s="1"/>
  <c r="V571" i="68"/>
  <c r="O522" i="68"/>
  <c r="E530" i="68"/>
  <c r="G489" i="68"/>
  <c r="O452" i="68"/>
  <c r="E471" i="68"/>
  <c r="N515" i="68"/>
  <c r="V461" i="68"/>
  <c r="O440" i="68"/>
  <c r="R529" i="68"/>
  <c r="N980" i="68"/>
  <c r="R501" i="68"/>
  <c r="N489" i="68"/>
  <c r="M494" i="68"/>
  <c r="Q571" i="68"/>
  <c r="O824" i="68"/>
  <c r="T824" i="68"/>
  <c r="N830" i="68"/>
  <c r="I830" i="68"/>
  <c r="S830" i="68"/>
  <c r="T830" i="68"/>
  <c r="P923" i="68"/>
  <c r="R963" i="68"/>
  <c r="T963" i="68"/>
  <c r="N947" i="68"/>
  <c r="N971" i="68"/>
  <c r="G501" i="68"/>
  <c r="E480" i="68"/>
  <c r="E447" i="68"/>
  <c r="G515" i="68"/>
  <c r="T512" i="68"/>
  <c r="V439" i="68"/>
  <c r="J515" i="68"/>
  <c r="AO515" i="68" s="1"/>
  <c r="AP515" i="68" s="1"/>
  <c r="T222" i="68"/>
  <c r="F176" i="68"/>
  <c r="N824" i="68"/>
  <c r="H824" i="68"/>
  <c r="J824" i="68"/>
  <c r="AO824" i="68" s="1"/>
  <c r="AP824" i="68" s="1"/>
  <c r="G830" i="68"/>
  <c r="U830" i="68"/>
  <c r="R923" i="68"/>
  <c r="R947" i="68"/>
  <c r="R971" i="68"/>
  <c r="J963" i="68"/>
  <c r="AO963" i="68" s="1"/>
  <c r="AP963" i="68" s="1"/>
  <c r="V963" i="68"/>
  <c r="N915" i="68"/>
  <c r="Q510" i="68"/>
  <c r="V432" i="68"/>
  <c r="P501" i="68"/>
  <c r="Q486" i="68"/>
  <c r="V512" i="68"/>
  <c r="P486" i="68"/>
  <c r="R453" i="68"/>
  <c r="T436" i="68"/>
  <c r="Q415" i="68"/>
  <c r="N133" i="68"/>
  <c r="V138" i="68"/>
  <c r="U305" i="68"/>
  <c r="S278" i="68"/>
  <c r="S203" i="68"/>
  <c r="V824" i="68"/>
  <c r="P824" i="68"/>
  <c r="R824" i="68"/>
  <c r="O830" i="68"/>
  <c r="J923" i="68"/>
  <c r="AO923" i="68" s="1"/>
  <c r="AP923" i="68" s="1"/>
  <c r="Q931" i="68"/>
  <c r="S931" i="68"/>
  <c r="N963" i="68"/>
  <c r="F915" i="68"/>
  <c r="R931" i="68"/>
  <c r="E830" i="68"/>
  <c r="I923" i="68"/>
  <c r="I931" i="68"/>
  <c r="N939" i="68"/>
  <c r="S963" i="68"/>
  <c r="K971" i="68"/>
  <c r="F963" i="68"/>
  <c r="O915" i="68"/>
  <c r="Q500" i="68"/>
  <c r="Q478" i="68"/>
  <c r="N449" i="68"/>
  <c r="F419" i="68"/>
  <c r="M303" i="68"/>
  <c r="E321" i="68"/>
  <c r="E311" i="68"/>
  <c r="N277" i="68"/>
  <c r="O153" i="68"/>
  <c r="F259" i="68"/>
  <c r="P480" i="68"/>
  <c r="O500" i="68"/>
  <c r="F446" i="68"/>
  <c r="O419" i="68"/>
  <c r="E125" i="68"/>
  <c r="S311" i="68"/>
  <c r="O311" i="68"/>
  <c r="N166" i="68"/>
  <c r="M824" i="68"/>
  <c r="I824" i="68"/>
  <c r="L824" i="68"/>
  <c r="P830" i="68"/>
  <c r="R830" i="68"/>
  <c r="M931" i="68"/>
  <c r="S971" i="68"/>
  <c r="U963" i="68"/>
  <c r="L971" i="68"/>
  <c r="G963" i="68"/>
  <c r="N875" i="68"/>
  <c r="N530" i="68"/>
  <c r="P530" i="68"/>
  <c r="T510" i="68"/>
  <c r="Q501" i="68"/>
  <c r="S460" i="68"/>
  <c r="G432" i="68"/>
  <c r="P506" i="68"/>
  <c r="N455" i="68"/>
  <c r="R512" i="68"/>
  <c r="E507" i="68"/>
  <c r="E500" i="68"/>
  <c r="U479" i="68"/>
  <c r="F474" i="68"/>
  <c r="E464" i="68"/>
  <c r="Q454" i="68"/>
  <c r="F440" i="68"/>
  <c r="Q404" i="68"/>
  <c r="M389" i="68"/>
  <c r="G447" i="68"/>
  <c r="F444" i="68"/>
  <c r="U145" i="68"/>
  <c r="T515" i="68"/>
  <c r="E490" i="68"/>
  <c r="N439" i="68"/>
  <c r="P491" i="68"/>
  <c r="Q515" i="68"/>
  <c r="P515" i="68"/>
  <c r="R489" i="68"/>
  <c r="G481" i="68"/>
  <c r="N478" i="68"/>
  <c r="S515" i="68"/>
  <c r="N480" i="68"/>
  <c r="F515" i="68"/>
  <c r="U515" i="68"/>
  <c r="S500" i="68"/>
  <c r="J481" i="68"/>
  <c r="AO481" i="68" s="1"/>
  <c r="AP481" i="68" s="1"/>
  <c r="Q475" i="68"/>
  <c r="R468" i="68"/>
  <c r="R456" i="68"/>
  <c r="Q446" i="68"/>
  <c r="U425" i="68"/>
  <c r="O408" i="68"/>
  <c r="E151" i="68"/>
  <c r="G147" i="68"/>
  <c r="Q460" i="68"/>
  <c r="E439" i="68"/>
  <c r="N490" i="68"/>
  <c r="P455" i="68"/>
  <c r="U501" i="68"/>
  <c r="G500" i="68"/>
  <c r="N494" i="68"/>
  <c r="P479" i="68"/>
  <c r="G475" i="68"/>
  <c r="J473" i="68"/>
  <c r="AO473" i="68" s="1"/>
  <c r="AP473" i="68" s="1"/>
  <c r="S465" i="68"/>
  <c r="J444" i="68"/>
  <c r="AO444" i="68" s="1"/>
  <c r="AP444" i="68" s="1"/>
  <c r="U454" i="68"/>
  <c r="G448" i="68"/>
  <c r="P440" i="68"/>
  <c r="F424" i="68"/>
  <c r="R395" i="68"/>
  <c r="V395" i="68"/>
  <c r="V180" i="68"/>
  <c r="Q221" i="68"/>
  <c r="F247" i="68"/>
  <c r="Q259" i="68"/>
  <c r="J259" i="68"/>
  <c r="AO259" i="68" s="1"/>
  <c r="AP259" i="68" s="1"/>
  <c r="E259" i="68"/>
  <c r="E199" i="68"/>
  <c r="R444" i="68"/>
  <c r="S422" i="68"/>
  <c r="G376" i="68"/>
  <c r="T178" i="68"/>
  <c r="J145" i="68"/>
  <c r="AO145" i="68" s="1"/>
  <c r="AP145" i="68" s="1"/>
  <c r="R203" i="68"/>
  <c r="R199" i="68"/>
  <c r="Q471" i="68"/>
  <c r="E455" i="68"/>
  <c r="O433" i="68"/>
  <c r="N491" i="68"/>
  <c r="O471" i="68"/>
  <c r="P447" i="68"/>
  <c r="S489" i="68"/>
  <c r="G486" i="68"/>
  <c r="T481" i="68"/>
  <c r="M464" i="68"/>
  <c r="U178" i="68"/>
  <c r="U141" i="68"/>
  <c r="V275" i="68"/>
  <c r="V174" i="68"/>
  <c r="Q141" i="68"/>
  <c r="U512" i="68"/>
  <c r="U506" i="68"/>
  <c r="F486" i="68"/>
  <c r="N471" i="68"/>
  <c r="M439" i="68"/>
  <c r="Q512" i="68"/>
  <c r="R486" i="68"/>
  <c r="G494" i="68"/>
  <c r="F481" i="68"/>
  <c r="Q479" i="68"/>
  <c r="E475" i="68"/>
  <c r="U468" i="68"/>
  <c r="J461" i="68"/>
  <c r="AO461" i="68" s="1"/>
  <c r="AP461" i="68" s="1"/>
  <c r="M458" i="68"/>
  <c r="R450" i="68"/>
  <c r="R442" i="68"/>
  <c r="S419" i="68"/>
  <c r="M538" i="68"/>
  <c r="Q371" i="68"/>
  <c r="U313" i="68"/>
  <c r="F266" i="68"/>
  <c r="M289" i="68"/>
  <c r="O222" i="68"/>
  <c r="U275" i="68"/>
  <c r="N202" i="68"/>
  <c r="T648" i="68"/>
  <c r="Q489" i="68"/>
  <c r="N462" i="68"/>
  <c r="N433" i="68"/>
  <c r="F512" i="68"/>
  <c r="S494" i="68"/>
  <c r="V481" i="68"/>
  <c r="G478" i="68"/>
  <c r="U475" i="68"/>
  <c r="J468" i="68"/>
  <c r="AO468" i="68" s="1"/>
  <c r="AP468" i="68" s="1"/>
  <c r="U461" i="68"/>
  <c r="F457" i="68"/>
  <c r="V450" i="68"/>
  <c r="G441" i="68"/>
  <c r="J429" i="68"/>
  <c r="AO429" i="68" s="1"/>
  <c r="AP429" i="68" s="1"/>
  <c r="R415" i="68"/>
  <c r="U415" i="68"/>
  <c r="S330" i="68"/>
  <c r="T266" i="68"/>
  <c r="E145" i="68"/>
  <c r="T272" i="68"/>
  <c r="T621" i="68"/>
  <c r="F449" i="68"/>
  <c r="E445" i="68"/>
  <c r="N416" i="68"/>
  <c r="R629" i="68"/>
  <c r="U580" i="68"/>
  <c r="R500" i="68"/>
  <c r="N500" i="68"/>
  <c r="Q481" i="68"/>
  <c r="S478" i="68"/>
  <c r="M475" i="68"/>
  <c r="P473" i="68"/>
  <c r="Q465" i="68"/>
  <c r="Q461" i="68"/>
  <c r="U458" i="68"/>
  <c r="F453" i="68"/>
  <c r="R448" i="68"/>
  <c r="J442" i="68"/>
  <c r="AO442" i="68" s="1"/>
  <c r="AP442" i="68" s="1"/>
  <c r="J436" i="68"/>
  <c r="AO436" i="68" s="1"/>
  <c r="AP436" i="68" s="1"/>
  <c r="T423" i="68"/>
  <c r="O415" i="68"/>
  <c r="R376" i="68"/>
  <c r="F510" i="68"/>
  <c r="S486" i="68"/>
  <c r="O455" i="68"/>
  <c r="M438" i="68"/>
  <c r="F489" i="68"/>
  <c r="P462" i="68"/>
  <c r="O512" i="68"/>
  <c r="J489" i="68"/>
  <c r="AO489" i="68" s="1"/>
  <c r="AP489" i="68" s="1"/>
  <c r="N486" i="68"/>
  <c r="V479" i="68"/>
  <c r="R478" i="68"/>
  <c r="M474" i="68"/>
  <c r="P468" i="68"/>
  <c r="U465" i="68"/>
  <c r="Q444" i="68"/>
  <c r="V457" i="68"/>
  <c r="Q450" i="68"/>
  <c r="U446" i="68"/>
  <c r="Q441" i="68"/>
  <c r="Q434" i="68"/>
  <c r="P422" i="68"/>
  <c r="F399" i="68"/>
  <c r="N330" i="68"/>
  <c r="F397" i="68"/>
  <c r="U56" i="68"/>
  <c r="F39" i="68"/>
  <c r="S452" i="68"/>
  <c r="E433" i="68"/>
  <c r="J455" i="68"/>
  <c r="AO455" i="68" s="1"/>
  <c r="AP455" i="68" s="1"/>
  <c r="V464" i="68"/>
  <c r="S444" i="68"/>
  <c r="R454" i="68"/>
  <c r="M450" i="68"/>
  <c r="V446" i="68"/>
  <c r="E442" i="68"/>
  <c r="R437" i="68"/>
  <c r="Q428" i="68"/>
  <c r="R421" i="68"/>
  <c r="P413" i="68"/>
  <c r="F391" i="68"/>
  <c r="G353" i="68"/>
  <c r="F408" i="68"/>
  <c r="P353" i="68"/>
  <c r="O397" i="68"/>
  <c r="E343" i="68"/>
  <c r="S410" i="68"/>
  <c r="G390" i="68"/>
  <c r="V346" i="68"/>
  <c r="M388" i="68"/>
  <c r="T389" i="68"/>
  <c r="Q384" i="68"/>
  <c r="P595" i="68"/>
  <c r="E408" i="68"/>
  <c r="J342" i="68"/>
  <c r="AO342" i="68" s="1"/>
  <c r="AP342" i="68" s="1"/>
  <c r="T384" i="68"/>
  <c r="N643" i="68"/>
  <c r="R475" i="68"/>
  <c r="N474" i="68"/>
  <c r="M465" i="68"/>
  <c r="T461" i="68"/>
  <c r="S458" i="68"/>
  <c r="T456" i="68"/>
  <c r="G450" i="68"/>
  <c r="S448" i="68"/>
  <c r="S445" i="68"/>
  <c r="N440" i="68"/>
  <c r="G434" i="68"/>
  <c r="N424" i="68"/>
  <c r="V417" i="68"/>
  <c r="R403" i="68"/>
  <c r="G382" i="68"/>
  <c r="U403" i="68"/>
  <c r="M383" i="68"/>
  <c r="J539" i="68"/>
  <c r="AO539" i="68" s="1"/>
  <c r="AP539" i="68" s="1"/>
  <c r="N367" i="68"/>
  <c r="Q347" i="68"/>
  <c r="G58" i="68"/>
  <c r="E511" i="68"/>
  <c r="N342" i="68"/>
  <c r="F384" i="68"/>
  <c r="G360" i="68"/>
  <c r="G597" i="68"/>
  <c r="T410" i="68"/>
  <c r="T378" i="68"/>
  <c r="U361" i="68"/>
  <c r="O931" i="68"/>
  <c r="E400" i="68"/>
  <c r="Q388" i="68"/>
  <c r="O374" i="68"/>
  <c r="G362" i="68"/>
  <c r="U338" i="68"/>
  <c r="F394" i="68"/>
  <c r="P410" i="68"/>
  <c r="E391" i="68"/>
  <c r="R391" i="68"/>
  <c r="Q367" i="68"/>
  <c r="Q383" i="68"/>
  <c r="T361" i="68"/>
  <c r="G328" i="68"/>
  <c r="S595" i="68"/>
  <c r="G643" i="68"/>
  <c r="T625" i="68"/>
  <c r="T58" i="68"/>
  <c r="T39" i="68"/>
  <c r="R567" i="68"/>
  <c r="O474" i="68"/>
  <c r="Q372" i="68"/>
  <c r="G343" i="68"/>
  <c r="G410" i="68"/>
  <c r="O378" i="68"/>
  <c r="V376" i="68"/>
  <c r="U340" i="68"/>
  <c r="T596" i="68"/>
  <c r="M643" i="68"/>
  <c r="M620" i="68"/>
  <c r="V54" i="68"/>
  <c r="F54" i="68"/>
  <c r="G469" i="68"/>
  <c r="M636" i="68"/>
  <c r="S370" i="68"/>
  <c r="E355" i="68"/>
  <c r="J334" i="68"/>
  <c r="AO334" i="68" s="1"/>
  <c r="AP334" i="68" s="1"/>
  <c r="S335" i="68"/>
  <c r="S643" i="68"/>
  <c r="G39" i="68"/>
  <c r="N562" i="68"/>
  <c r="U606" i="68"/>
  <c r="O603" i="68"/>
  <c r="S453" i="68"/>
  <c r="S449" i="68"/>
  <c r="M442" i="68"/>
  <c r="T437" i="68"/>
  <c r="S429" i="68"/>
  <c r="J422" i="68"/>
  <c r="AO422" i="68" s="1"/>
  <c r="AP422" i="68" s="1"/>
  <c r="F416" i="68"/>
  <c r="V407" i="68"/>
  <c r="S394" i="68"/>
  <c r="Q380" i="68"/>
  <c r="G367" i="68"/>
  <c r="Q351" i="68"/>
  <c r="M410" i="68"/>
  <c r="V394" i="68"/>
  <c r="Q537" i="68"/>
  <c r="M371" i="68"/>
  <c r="N539" i="68"/>
  <c r="S384" i="68"/>
  <c r="P355" i="68"/>
  <c r="T334" i="68"/>
  <c r="F325" i="68"/>
  <c r="E643" i="68"/>
  <c r="P648" i="68"/>
  <c r="N645" i="68"/>
  <c r="E609" i="68"/>
  <c r="U374" i="68"/>
  <c r="S647" i="68"/>
  <c r="M392" i="68"/>
  <c r="E376" i="68"/>
  <c r="O367" i="68"/>
  <c r="M347" i="68"/>
  <c r="S355" i="68"/>
  <c r="O364" i="68"/>
  <c r="G338" i="68"/>
  <c r="S354" i="68"/>
  <c r="V325" i="68"/>
  <c r="G625" i="68"/>
  <c r="J591" i="68"/>
  <c r="AO591" i="68" s="1"/>
  <c r="AP591" i="68" s="1"/>
  <c r="N603" i="68"/>
  <c r="O576" i="68"/>
  <c r="Q582" i="68"/>
  <c r="R576" i="68"/>
  <c r="M376" i="68"/>
  <c r="S364" i="68"/>
  <c r="O349" i="68"/>
  <c r="N353" i="68"/>
  <c r="E333" i="68"/>
  <c r="R343" i="68"/>
  <c r="J347" i="68"/>
  <c r="AO347" i="68" s="1"/>
  <c r="AP347" i="68" s="1"/>
  <c r="O625" i="68"/>
  <c r="V58" i="68"/>
  <c r="J580" i="68"/>
  <c r="AO580" i="68" s="1"/>
  <c r="AP580" i="68" s="1"/>
  <c r="T567" i="68"/>
  <c r="M42" i="68"/>
  <c r="L89" i="64"/>
  <c r="I132" i="68"/>
  <c r="U132" i="68"/>
  <c r="J132" i="68"/>
  <c r="AO132" i="68" s="1"/>
  <c r="AP132" i="68" s="1"/>
  <c r="R132" i="68"/>
  <c r="N132" i="68"/>
  <c r="E132" i="68"/>
  <c r="L121" i="68"/>
  <c r="M121" i="68"/>
  <c r="G121" i="68"/>
  <c r="N121" i="68"/>
  <c r="T121" i="68"/>
  <c r="P111" i="68"/>
  <c r="J111" i="68"/>
  <c r="AO111" i="68" s="1"/>
  <c r="AP111" i="68" s="1"/>
  <c r="M111" i="68"/>
  <c r="T111" i="68"/>
  <c r="L663" i="68"/>
  <c r="R663" i="68"/>
  <c r="V663" i="68"/>
  <c r="F663" i="68"/>
  <c r="N663" i="68"/>
  <c r="J663" i="68"/>
  <c r="AO663" i="68" s="1"/>
  <c r="AP663" i="68" s="1"/>
  <c r="L318" i="68"/>
  <c r="U318" i="68"/>
  <c r="E318" i="68"/>
  <c r="S318" i="68"/>
  <c r="G318" i="68"/>
  <c r="T318" i="68"/>
  <c r="P318" i="68"/>
  <c r="I310" i="68"/>
  <c r="J310" i="68"/>
  <c r="AO310" i="68" s="1"/>
  <c r="AP310" i="68" s="1"/>
  <c r="U310" i="68"/>
  <c r="N302" i="68"/>
  <c r="V302" i="68"/>
  <c r="Q302" i="68"/>
  <c r="R302" i="68"/>
  <c r="P302" i="68"/>
  <c r="J302" i="68"/>
  <c r="AO302" i="68" s="1"/>
  <c r="AP302" i="68" s="1"/>
  <c r="F302" i="68"/>
  <c r="H294" i="68"/>
  <c r="V294" i="68"/>
  <c r="P294" i="68"/>
  <c r="E294" i="68"/>
  <c r="R294" i="68"/>
  <c r="M294" i="68"/>
  <c r="U294" i="68"/>
  <c r="G294" i="68"/>
  <c r="L286" i="68"/>
  <c r="U286" i="68"/>
  <c r="F286" i="68"/>
  <c r="T286" i="68"/>
  <c r="E286" i="68"/>
  <c r="R286" i="68"/>
  <c r="O286" i="68"/>
  <c r="V286" i="68"/>
  <c r="N286" i="68"/>
  <c r="P286" i="68"/>
  <c r="J286" i="68"/>
  <c r="AO286" i="68" s="1"/>
  <c r="AP286" i="68" s="1"/>
  <c r="L139" i="68"/>
  <c r="E139" i="68"/>
  <c r="Q139" i="68"/>
  <c r="O139" i="68"/>
  <c r="N139" i="68"/>
  <c r="T139" i="68"/>
  <c r="R139" i="68"/>
  <c r="G139" i="68"/>
  <c r="U139" i="68"/>
  <c r="J139" i="68"/>
  <c r="AO139" i="68" s="1"/>
  <c r="AP139" i="68" s="1"/>
  <c r="P139" i="68"/>
  <c r="M139" i="68"/>
  <c r="Q360" i="68"/>
  <c r="N346" i="68"/>
  <c r="R334" i="68"/>
  <c r="M397" i="68"/>
  <c r="N360" i="68"/>
  <c r="R333" i="68"/>
  <c r="S383" i="68"/>
  <c r="M361" i="68"/>
  <c r="F334" i="68"/>
  <c r="P328" i="68"/>
  <c r="R325" i="68"/>
  <c r="G210" i="68"/>
  <c r="F172" i="68"/>
  <c r="V227" i="68"/>
  <c r="J127" i="68"/>
  <c r="AO127" i="68" s="1"/>
  <c r="AP127" i="68" s="1"/>
  <c r="O102" i="68"/>
  <c r="G114" i="68"/>
  <c r="J104" i="68"/>
  <c r="AO104" i="68" s="1"/>
  <c r="AP104" i="68" s="1"/>
  <c r="V78" i="68"/>
  <c r="E74" i="68"/>
  <c r="J657" i="68"/>
  <c r="AO657" i="68" s="1"/>
  <c r="AP657" i="68" s="1"/>
  <c r="V625" i="68"/>
  <c r="U648" i="68"/>
  <c r="J643" i="68"/>
  <c r="AO643" i="68" s="1"/>
  <c r="AP643" i="68" s="1"/>
  <c r="M78" i="68"/>
  <c r="S40" i="68"/>
  <c r="P609" i="68"/>
  <c r="U58" i="68"/>
  <c r="R620" i="68"/>
  <c r="E597" i="68"/>
  <c r="Q597" i="68"/>
  <c r="O629" i="68"/>
  <c r="E56" i="68"/>
  <c r="G580" i="68"/>
  <c r="T240" i="68"/>
  <c r="T192" i="68"/>
  <c r="V234" i="68"/>
  <c r="U625" i="68"/>
  <c r="G361" i="68"/>
  <c r="G354" i="68"/>
  <c r="N102" i="68"/>
  <c r="O114" i="68"/>
  <c r="P78" i="68"/>
  <c r="V657" i="68"/>
  <c r="T657" i="68"/>
  <c r="O78" i="68"/>
  <c r="T643" i="68"/>
  <c r="F625" i="68"/>
  <c r="S74" i="68"/>
  <c r="O86" i="68"/>
  <c r="S635" i="68"/>
  <c r="Q621" i="68"/>
  <c r="Q591" i="68"/>
  <c r="M625" i="68"/>
  <c r="E78" i="68"/>
  <c r="R615" i="68"/>
  <c r="N586" i="68"/>
  <c r="Q599" i="68"/>
  <c r="E629" i="68"/>
  <c r="O577" i="68"/>
  <c r="Q636" i="68"/>
  <c r="O580" i="68"/>
  <c r="G324" i="68"/>
  <c r="U633" i="68"/>
  <c r="G613" i="68"/>
  <c r="T659" i="68"/>
  <c r="T448" i="68"/>
  <c r="U442" i="68"/>
  <c r="G440" i="68"/>
  <c r="S436" i="68"/>
  <c r="F425" i="68"/>
  <c r="V354" i="68"/>
  <c r="S340" i="68"/>
  <c r="M423" i="68"/>
  <c r="F415" i="68"/>
  <c r="O355" i="68"/>
  <c r="J349" i="68"/>
  <c r="AO349" i="68" s="1"/>
  <c r="AP349" i="68" s="1"/>
  <c r="E397" i="68"/>
  <c r="J397" i="68"/>
  <c r="AO397" i="68" s="1"/>
  <c r="AP397" i="68" s="1"/>
  <c r="E383" i="68"/>
  <c r="Q338" i="68"/>
  <c r="P340" i="68"/>
  <c r="P354" i="68"/>
  <c r="J335" i="68"/>
  <c r="AO335" i="68" s="1"/>
  <c r="AP335" i="68" s="1"/>
  <c r="O234" i="68"/>
  <c r="U192" i="68"/>
  <c r="F229" i="68"/>
  <c r="M650" i="68"/>
  <c r="J172" i="68"/>
  <c r="AO172" i="68" s="1"/>
  <c r="AP172" i="68" s="1"/>
  <c r="P236" i="68"/>
  <c r="Q227" i="68"/>
  <c r="T102" i="68"/>
  <c r="V611" i="68"/>
  <c r="R114" i="68"/>
  <c r="M114" i="68"/>
  <c r="G78" i="68"/>
  <c r="U657" i="68"/>
  <c r="R653" i="68"/>
  <c r="P39" i="68"/>
  <c r="F74" i="68"/>
  <c r="E651" i="68"/>
  <c r="J78" i="68"/>
  <c r="AO78" i="68" s="1"/>
  <c r="AP78" i="68" s="1"/>
  <c r="Q633" i="68"/>
  <c r="E621" i="68"/>
  <c r="N635" i="68"/>
  <c r="T653" i="68"/>
  <c r="G577" i="68"/>
  <c r="N580" i="68"/>
  <c r="Q559" i="68"/>
  <c r="R636" i="68"/>
  <c r="T580" i="68"/>
  <c r="Q234" i="68"/>
  <c r="J40" i="68"/>
  <c r="AO40" i="68" s="1"/>
  <c r="AP40" i="68" s="1"/>
  <c r="J648" i="68"/>
  <c r="AO648" i="68" s="1"/>
  <c r="AP648" i="68" s="1"/>
  <c r="Q81" i="68"/>
  <c r="M611" i="68"/>
  <c r="E114" i="68"/>
  <c r="N104" i="68"/>
  <c r="R78" i="68"/>
  <c r="E657" i="68"/>
  <c r="P58" i="68"/>
  <c r="T74" i="68"/>
  <c r="N651" i="68"/>
  <c r="R74" i="68"/>
  <c r="O621" i="68"/>
  <c r="Q653" i="68"/>
  <c r="V39" i="68"/>
  <c r="Q576" i="68"/>
  <c r="E559" i="68"/>
  <c r="E636" i="68"/>
  <c r="G212" i="68"/>
  <c r="G473" i="68"/>
  <c r="R465" i="68"/>
  <c r="E458" i="68"/>
  <c r="G456" i="68"/>
  <c r="P453" i="68"/>
  <c r="M449" i="68"/>
  <c r="O448" i="68"/>
  <c r="J445" i="68"/>
  <c r="AO445" i="68" s="1"/>
  <c r="AP445" i="68" s="1"/>
  <c r="N441" i="68"/>
  <c r="E434" i="68"/>
  <c r="V416" i="68"/>
  <c r="J395" i="68"/>
  <c r="AO395" i="68" s="1"/>
  <c r="AP395" i="68" s="1"/>
  <c r="U384" i="68"/>
  <c r="U538" i="68"/>
  <c r="S349" i="68"/>
  <c r="P336" i="68"/>
  <c r="U423" i="68"/>
  <c r="R404" i="68"/>
  <c r="O403" i="68"/>
  <c r="E349" i="68"/>
  <c r="J389" i="68"/>
  <c r="AO389" i="68" s="1"/>
  <c r="AP389" i="68" s="1"/>
  <c r="F370" i="68"/>
  <c r="N376" i="68"/>
  <c r="E371" i="68"/>
  <c r="S371" i="68"/>
  <c r="U335" i="68"/>
  <c r="J343" i="68"/>
  <c r="AO343" i="68" s="1"/>
  <c r="AP343" i="68" s="1"/>
  <c r="N325" i="68"/>
  <c r="P238" i="68"/>
  <c r="R212" i="68"/>
  <c r="U229" i="68"/>
  <c r="F210" i="68"/>
  <c r="T172" i="68"/>
  <c r="O227" i="68"/>
  <c r="V659" i="68"/>
  <c r="F114" i="68"/>
  <c r="R104" i="68"/>
  <c r="T86" i="68"/>
  <c r="T78" i="68"/>
  <c r="F657" i="68"/>
  <c r="R643" i="68"/>
  <c r="F595" i="68"/>
  <c r="O74" i="68"/>
  <c r="Q643" i="68"/>
  <c r="U86" i="68"/>
  <c r="V651" i="68"/>
  <c r="M58" i="68"/>
  <c r="J653" i="68"/>
  <c r="AO653" i="68" s="1"/>
  <c r="AP653" i="68" s="1"/>
  <c r="U39" i="68"/>
  <c r="J597" i="68"/>
  <c r="AO597" i="68" s="1"/>
  <c r="AP597" i="68" s="1"/>
  <c r="M567" i="68"/>
  <c r="J567" i="68"/>
  <c r="AO567" i="68" s="1"/>
  <c r="AP567" i="68" s="1"/>
  <c r="N606" i="68"/>
  <c r="P214" i="68"/>
  <c r="U172" i="68"/>
  <c r="G76" i="68"/>
  <c r="O947" i="68"/>
  <c r="G971" i="68"/>
  <c r="O834" i="68"/>
  <c r="O48" i="68"/>
  <c r="K839" i="68"/>
  <c r="E863" i="68"/>
  <c r="N452" i="68"/>
  <c r="V438" i="68"/>
  <c r="O458" i="68"/>
  <c r="E450" i="68"/>
  <c r="J448" i="68"/>
  <c r="AO448" i="68" s="1"/>
  <c r="AP448" i="68" s="1"/>
  <c r="O446" i="68"/>
  <c r="S442" i="68"/>
  <c r="Q421" i="68"/>
  <c r="N399" i="68"/>
  <c r="P389" i="68"/>
  <c r="R379" i="68"/>
  <c r="N537" i="68"/>
  <c r="O353" i="68"/>
  <c r="R342" i="68"/>
  <c r="U331" i="68"/>
  <c r="J423" i="68"/>
  <c r="AO423" i="68" s="1"/>
  <c r="AP423" i="68" s="1"/>
  <c r="Q423" i="68"/>
  <c r="V389" i="68"/>
  <c r="O338" i="68"/>
  <c r="T349" i="68"/>
  <c r="O376" i="68"/>
  <c r="G397" i="68"/>
  <c r="G383" i="68"/>
  <c r="O371" i="68"/>
  <c r="E361" i="68"/>
  <c r="M354" i="68"/>
  <c r="V347" i="68"/>
  <c r="S1004" i="68"/>
  <c r="R359" i="68"/>
  <c r="P395" i="68"/>
  <c r="F389" i="68"/>
  <c r="P537" i="68"/>
  <c r="E389" i="68"/>
  <c r="O537" i="68"/>
  <c r="O365" i="68"/>
  <c r="U539" i="68"/>
  <c r="U365" i="68"/>
  <c r="Q330" i="68"/>
  <c r="V62" i="68"/>
  <c r="G839" i="68"/>
  <c r="V847" i="68"/>
  <c r="F383" i="68"/>
  <c r="P539" i="68"/>
  <c r="F346" i="68"/>
  <c r="G395" i="68"/>
  <c r="N389" i="68"/>
  <c r="J537" i="68"/>
  <c r="AO537" i="68" s="1"/>
  <c r="AP537" i="68" s="1"/>
  <c r="M336" i="68"/>
  <c r="R537" i="68"/>
  <c r="M326" i="68"/>
  <c r="O354" i="68"/>
  <c r="E330" i="68"/>
  <c r="J330" i="68"/>
  <c r="AO330" i="68" s="1"/>
  <c r="AP330" i="68" s="1"/>
  <c r="I855" i="68"/>
  <c r="Q62" i="68"/>
  <c r="U863" i="68"/>
  <c r="M48" i="68"/>
  <c r="E847" i="68"/>
  <c r="R429" i="68"/>
  <c r="E384" i="68"/>
  <c r="S378" i="68"/>
  <c r="J365" i="68"/>
  <c r="AO365" i="68" s="1"/>
  <c r="AP365" i="68" s="1"/>
  <c r="P344" i="68"/>
  <c r="O343" i="68"/>
  <c r="Q410" i="68"/>
  <c r="V388" i="68"/>
  <c r="U389" i="68"/>
  <c r="E539" i="68"/>
  <c r="N349" i="68"/>
  <c r="Q365" i="68"/>
  <c r="R354" i="68"/>
  <c r="T347" i="68"/>
  <c r="U326" i="68"/>
  <c r="E326" i="68"/>
  <c r="R328" i="68"/>
  <c r="S328" i="68"/>
  <c r="O328" i="68"/>
  <c r="R330" i="68"/>
  <c r="V330" i="68"/>
  <c r="G330" i="68"/>
  <c r="F330" i="68"/>
  <c r="V334" i="68"/>
  <c r="N334" i="68"/>
  <c r="S334" i="68"/>
  <c r="O334" i="68"/>
  <c r="E334" i="68"/>
  <c r="G334" i="68"/>
  <c r="E337" i="68"/>
  <c r="F337" i="68"/>
  <c r="V337" i="68"/>
  <c r="E342" i="68"/>
  <c r="S342" i="68"/>
  <c r="R350" i="68"/>
  <c r="J350" i="68"/>
  <c r="AO350" i="68" s="1"/>
  <c r="AP350" i="68" s="1"/>
  <c r="T354" i="68"/>
  <c r="E354" i="68"/>
  <c r="F354" i="68"/>
  <c r="J354" i="68"/>
  <c r="AO354" i="68" s="1"/>
  <c r="AP354" i="68" s="1"/>
  <c r="N354" i="68"/>
  <c r="S361" i="68"/>
  <c r="R361" i="68"/>
  <c r="P361" i="68"/>
  <c r="N361" i="68"/>
  <c r="O361" i="68"/>
  <c r="J361" i="68"/>
  <c r="AO361" i="68" s="1"/>
  <c r="AP361" i="68" s="1"/>
  <c r="T537" i="68"/>
  <c r="S537" i="68"/>
  <c r="G537" i="68"/>
  <c r="V537" i="68"/>
  <c r="V365" i="68"/>
  <c r="T365" i="68"/>
  <c r="G365" i="68"/>
  <c r="N365" i="68"/>
  <c r="S365" i="68"/>
  <c r="E365" i="68"/>
  <c r="F365" i="68"/>
  <c r="R365" i="68"/>
  <c r="R539" i="68"/>
  <c r="Q539" i="68"/>
  <c r="S539" i="68"/>
  <c r="O539" i="68"/>
  <c r="S368" i="68"/>
  <c r="V368" i="68"/>
  <c r="V371" i="68"/>
  <c r="G371" i="68"/>
  <c r="N371" i="68"/>
  <c r="U371" i="68"/>
  <c r="J371" i="68"/>
  <c r="AO371" i="68" s="1"/>
  <c r="AP371" i="68" s="1"/>
  <c r="T371" i="68"/>
  <c r="J375" i="68"/>
  <c r="AO375" i="68" s="1"/>
  <c r="AP375" i="68" s="1"/>
  <c r="N375" i="68"/>
  <c r="T381" i="68"/>
  <c r="P381" i="68"/>
  <c r="R383" i="68"/>
  <c r="O383" i="68"/>
  <c r="U383" i="68"/>
  <c r="U387" i="68"/>
  <c r="R387" i="68"/>
  <c r="Q389" i="68"/>
  <c r="S389" i="68"/>
  <c r="Q391" i="68"/>
  <c r="N391" i="68"/>
  <c r="J391" i="68"/>
  <c r="AO391" i="68" s="1"/>
  <c r="AP391" i="68" s="1"/>
  <c r="M391" i="68"/>
  <c r="U391" i="68"/>
  <c r="V391" i="68"/>
  <c r="M395" i="68"/>
  <c r="N395" i="68"/>
  <c r="V397" i="68"/>
  <c r="S397" i="68"/>
  <c r="N397" i="68"/>
  <c r="Q397" i="68"/>
  <c r="U397" i="68"/>
  <c r="P397" i="68"/>
  <c r="V403" i="68"/>
  <c r="G403" i="68"/>
  <c r="F403" i="68"/>
  <c r="P403" i="68"/>
  <c r="J403" i="68"/>
  <c r="AO403" i="68" s="1"/>
  <c r="AP403" i="68" s="1"/>
  <c r="S403" i="68"/>
  <c r="E407" i="68"/>
  <c r="F407" i="68"/>
  <c r="T411" i="68"/>
  <c r="R411" i="68"/>
  <c r="J416" i="68"/>
  <c r="AO416" i="68" s="1"/>
  <c r="AP416" i="68" s="1"/>
  <c r="P405" i="68"/>
  <c r="O398" i="68"/>
  <c r="O390" i="68"/>
  <c r="V383" i="68"/>
  <c r="V375" i="68"/>
  <c r="N368" i="68"/>
  <c r="F537" i="68"/>
  <c r="U355" i="68"/>
  <c r="E338" i="68"/>
  <c r="F388" i="68"/>
  <c r="F539" i="68"/>
  <c r="S376" i="68"/>
  <c r="E537" i="68"/>
  <c r="S391" i="68"/>
  <c r="R384" i="68"/>
  <c r="V378" i="68"/>
  <c r="F361" i="68"/>
  <c r="M330" i="68"/>
  <c r="Q354" i="68"/>
  <c r="T325" i="68"/>
  <c r="U330" i="68"/>
  <c r="S325" i="68"/>
  <c r="G325" i="68"/>
  <c r="U325" i="68"/>
  <c r="P325" i="68"/>
  <c r="M325" i="68"/>
  <c r="Q325" i="68"/>
  <c r="E325" i="68"/>
  <c r="S331" i="68"/>
  <c r="M331" i="68"/>
  <c r="F333" i="68"/>
  <c r="M333" i="68"/>
  <c r="S333" i="68"/>
  <c r="N335" i="68"/>
  <c r="P335" i="68"/>
  <c r="F335" i="68"/>
  <c r="Q335" i="68"/>
  <c r="O335" i="68"/>
  <c r="F343" i="68"/>
  <c r="T343" i="68"/>
  <c r="S343" i="68"/>
  <c r="U343" i="68"/>
  <c r="M338" i="68"/>
  <c r="F338" i="68"/>
  <c r="E340" i="68"/>
  <c r="V340" i="68"/>
  <c r="F340" i="68"/>
  <c r="T340" i="68"/>
  <c r="J340" i="68"/>
  <c r="AO340" i="68" s="1"/>
  <c r="AP340" i="68" s="1"/>
  <c r="T341" i="68"/>
  <c r="N341" i="68"/>
  <c r="Q341" i="68"/>
  <c r="S345" i="68"/>
  <c r="M345" i="68"/>
  <c r="G345" i="68"/>
  <c r="O345" i="68"/>
  <c r="O347" i="68"/>
  <c r="F347" i="68"/>
  <c r="P347" i="68"/>
  <c r="S347" i="68"/>
  <c r="E347" i="68"/>
  <c r="G349" i="68"/>
  <c r="F349" i="68"/>
  <c r="V353" i="68"/>
  <c r="E353" i="68"/>
  <c r="R353" i="68"/>
  <c r="F353" i="68"/>
  <c r="G355" i="68"/>
  <c r="F355" i="68"/>
  <c r="M355" i="68"/>
  <c r="J355" i="68"/>
  <c r="AO355" i="68" s="1"/>
  <c r="AP355" i="68" s="1"/>
  <c r="J358" i="68"/>
  <c r="AO358" i="68" s="1"/>
  <c r="AP358" i="68" s="1"/>
  <c r="M358" i="68"/>
  <c r="O360" i="68"/>
  <c r="F360" i="68"/>
  <c r="R362" i="68"/>
  <c r="O362" i="68"/>
  <c r="Q364" i="68"/>
  <c r="G364" i="68"/>
  <c r="N364" i="68"/>
  <c r="F366" i="68"/>
  <c r="R366" i="68"/>
  <c r="Q366" i="68"/>
  <c r="R367" i="68"/>
  <c r="F367" i="68"/>
  <c r="T367" i="68"/>
  <c r="E356" i="68"/>
  <c r="U356" i="68"/>
  <c r="N370" i="68"/>
  <c r="Q370" i="68"/>
  <c r="E372" i="68"/>
  <c r="N372" i="68"/>
  <c r="H376" i="68"/>
  <c r="J376" i="68"/>
  <c r="AO376" i="68" s="1"/>
  <c r="AP376" i="68" s="1"/>
  <c r="Q376" i="68"/>
  <c r="U376" i="68"/>
  <c r="P378" i="68"/>
  <c r="J378" i="68"/>
  <c r="AO378" i="68" s="1"/>
  <c r="AP378" i="68" s="1"/>
  <c r="F378" i="68"/>
  <c r="Q378" i="68"/>
  <c r="V382" i="68"/>
  <c r="O382" i="68"/>
  <c r="M382" i="68"/>
  <c r="N384" i="68"/>
  <c r="P384" i="68"/>
  <c r="V384" i="68"/>
  <c r="G384" i="68"/>
  <c r="M384" i="68"/>
  <c r="T386" i="68"/>
  <c r="S386" i="68"/>
  <c r="F392" i="68"/>
  <c r="U392" i="68"/>
  <c r="U396" i="68"/>
  <c r="Q396" i="68"/>
  <c r="S398" i="68"/>
  <c r="T398" i="68"/>
  <c r="M398" i="68"/>
  <c r="G398" i="68"/>
  <c r="R400" i="68"/>
  <c r="M400" i="68"/>
  <c r="E402" i="68"/>
  <c r="S402" i="68"/>
  <c r="G404" i="68"/>
  <c r="M404" i="68"/>
  <c r="M406" i="68"/>
  <c r="G406" i="68"/>
  <c r="G408" i="68"/>
  <c r="N408" i="68"/>
  <c r="M408" i="68"/>
  <c r="G414" i="68"/>
  <c r="P414" i="68"/>
  <c r="V420" i="68"/>
  <c r="P420" i="68"/>
  <c r="G420" i="68"/>
  <c r="R420" i="68"/>
  <c r="O424" i="68"/>
  <c r="T424" i="68"/>
  <c r="V424" i="68"/>
  <c r="T431" i="68"/>
  <c r="P431" i="68"/>
  <c r="T433" i="68"/>
  <c r="F433" i="68"/>
  <c r="V433" i="68"/>
  <c r="S437" i="68"/>
  <c r="U437" i="68"/>
  <c r="M441" i="68"/>
  <c r="P441" i="68"/>
  <c r="N445" i="68"/>
  <c r="R445" i="68"/>
  <c r="V447" i="68"/>
  <c r="N447" i="68"/>
  <c r="Q447" i="68"/>
  <c r="O449" i="68"/>
  <c r="R449" i="68"/>
  <c r="V449" i="68"/>
  <c r="G451" i="68"/>
  <c r="V451" i="68"/>
  <c r="E453" i="68"/>
  <c r="G453" i="68"/>
  <c r="J453" i="68"/>
  <c r="AO453" i="68" s="1"/>
  <c r="AP453" i="68" s="1"/>
  <c r="O457" i="68"/>
  <c r="U457" i="68"/>
  <c r="N457" i="68"/>
  <c r="E444" i="68"/>
  <c r="P444" i="68"/>
  <c r="U462" i="68"/>
  <c r="O462" i="68"/>
  <c r="O464" i="68"/>
  <c r="N464" i="68"/>
  <c r="E468" i="68"/>
  <c r="F468" i="68"/>
  <c r="G468" i="68"/>
  <c r="U471" i="68"/>
  <c r="P471" i="68"/>
  <c r="U474" i="68"/>
  <c r="V474" i="68"/>
  <c r="U478" i="68"/>
  <c r="E478" i="68"/>
  <c r="J478" i="68"/>
  <c r="AO478" i="68" s="1"/>
  <c r="AP478" i="68" s="1"/>
  <c r="V480" i="68"/>
  <c r="G480" i="68"/>
  <c r="O480" i="68"/>
  <c r="U481" i="68"/>
  <c r="S481" i="68"/>
  <c r="N481" i="68"/>
  <c r="J490" i="68"/>
  <c r="AO490" i="68" s="1"/>
  <c r="AP490" i="68" s="1"/>
  <c r="O490" i="68"/>
  <c r="O494" i="68"/>
  <c r="E494" i="68"/>
  <c r="F494" i="68"/>
  <c r="V494" i="68"/>
  <c r="T496" i="68"/>
  <c r="Q496" i="68"/>
  <c r="P496" i="68"/>
  <c r="S496" i="68"/>
  <c r="S491" i="68"/>
  <c r="V491" i="68"/>
  <c r="U491" i="68"/>
  <c r="O491" i="68"/>
  <c r="P500" i="68"/>
  <c r="F500" i="68"/>
  <c r="J500" i="68"/>
  <c r="AO500" i="68" s="1"/>
  <c r="AP500" i="68" s="1"/>
  <c r="V500" i="68"/>
  <c r="U500" i="68"/>
  <c r="T502" i="68"/>
  <c r="S502" i="68"/>
  <c r="S501" i="68"/>
  <c r="N501" i="68"/>
  <c r="J501" i="68"/>
  <c r="AO501" i="68" s="1"/>
  <c r="AP501" i="68" s="1"/>
  <c r="J506" i="68"/>
  <c r="AO506" i="68" s="1"/>
  <c r="AP506" i="68" s="1"/>
  <c r="S506" i="68"/>
  <c r="Q506" i="68"/>
  <c r="O506" i="68"/>
  <c r="E506" i="68"/>
  <c r="F506" i="68"/>
  <c r="T514" i="68"/>
  <c r="N514" i="68"/>
  <c r="O515" i="68"/>
  <c r="R515" i="68"/>
  <c r="U507" i="68"/>
  <c r="N507" i="68"/>
  <c r="F507" i="68"/>
  <c r="Q507" i="68"/>
  <c r="V517" i="68"/>
  <c r="S517" i="68"/>
  <c r="J517" i="68"/>
  <c r="AO517" i="68" s="1"/>
  <c r="AP517" i="68" s="1"/>
  <c r="V520" i="68"/>
  <c r="R520" i="68"/>
  <c r="R522" i="68"/>
  <c r="P522" i="68"/>
  <c r="U503" i="68"/>
  <c r="F503" i="68"/>
  <c r="T503" i="68"/>
  <c r="T526" i="68"/>
  <c r="U526" i="68"/>
  <c r="Q530" i="68"/>
  <c r="U530" i="68"/>
  <c r="O425" i="68"/>
  <c r="O423" i="68"/>
  <c r="R423" i="68"/>
  <c r="V415" i="68"/>
  <c r="G415" i="68"/>
  <c r="T417" i="68"/>
  <c r="M417" i="68"/>
  <c r="P423" i="68"/>
  <c r="G423" i="68"/>
  <c r="J430" i="68"/>
  <c r="AO430" i="68" s="1"/>
  <c r="AP430" i="68" s="1"/>
  <c r="Q430" i="68"/>
  <c r="J434" i="68"/>
  <c r="AO434" i="68" s="1"/>
  <c r="AP434" i="68" s="1"/>
  <c r="P434" i="68"/>
  <c r="U434" i="68"/>
  <c r="S428" i="68"/>
  <c r="U417" i="68"/>
  <c r="M415" i="68"/>
  <c r="O541" i="68"/>
  <c r="N541" i="68"/>
  <c r="E548" i="68"/>
  <c r="U548" i="68"/>
  <c r="T558" i="68"/>
  <c r="U558" i="68"/>
  <c r="V558" i="68"/>
  <c r="J558" i="68"/>
  <c r="AO558" i="68" s="1"/>
  <c r="AP558" i="68" s="1"/>
  <c r="F543" i="68"/>
  <c r="U598" i="68"/>
  <c r="T583" i="68"/>
  <c r="K128" i="68"/>
  <c r="H128" i="68"/>
  <c r="U128" i="68"/>
  <c r="H136" i="68"/>
  <c r="O136" i="68"/>
  <c r="M136" i="68"/>
  <c r="T84" i="68"/>
  <c r="F84" i="68"/>
  <c r="U314" i="68"/>
  <c r="S314" i="68"/>
  <c r="P298" i="68"/>
  <c r="Q298" i="68"/>
  <c r="R298" i="68"/>
  <c r="S298" i="68"/>
  <c r="H290" i="68"/>
  <c r="Q290" i="68"/>
  <c r="P282" i="68"/>
  <c r="S282" i="68"/>
  <c r="Q36" i="68"/>
  <c r="Q543" i="68"/>
  <c r="O592" i="68"/>
  <c r="V598" i="68"/>
  <c r="M314" i="68"/>
  <c r="M579" i="68"/>
  <c r="N589" i="68"/>
  <c r="U290" i="68"/>
  <c r="V141" i="68"/>
  <c r="M141" i="68"/>
  <c r="N145" i="68"/>
  <c r="O145" i="68"/>
  <c r="H147" i="68"/>
  <c r="P147" i="68"/>
  <c r="V149" i="68"/>
  <c r="M149" i="68"/>
  <c r="U149" i="68"/>
  <c r="L151" i="68"/>
  <c r="U151" i="68"/>
  <c r="T153" i="68"/>
  <c r="P153" i="68"/>
  <c r="R153" i="68"/>
  <c r="R166" i="68"/>
  <c r="S166" i="68"/>
  <c r="M171" i="68"/>
  <c r="T171" i="68"/>
  <c r="N171" i="68"/>
  <c r="F174" i="68"/>
  <c r="O174" i="68"/>
  <c r="S199" i="68"/>
  <c r="U199" i="68"/>
  <c r="V203" i="68"/>
  <c r="M203" i="68"/>
  <c r="N203" i="68"/>
  <c r="K206" i="68"/>
  <c r="N206" i="68"/>
  <c r="P222" i="68"/>
  <c r="R222" i="68"/>
  <c r="E245" i="68"/>
  <c r="M245" i="68"/>
  <c r="H247" i="68"/>
  <c r="T247" i="68"/>
  <c r="P253" i="68"/>
  <c r="R253" i="68"/>
  <c r="U255" i="68"/>
  <c r="E255" i="68"/>
  <c r="O255" i="68"/>
  <c r="V257" i="68"/>
  <c r="N257" i="68"/>
  <c r="K260" i="68"/>
  <c r="S260" i="68"/>
  <c r="P275" i="68"/>
  <c r="Q275" i="68"/>
  <c r="Q277" i="68"/>
  <c r="E277" i="68"/>
  <c r="G262" i="68"/>
  <c r="E262" i="68"/>
  <c r="T268" i="68"/>
  <c r="O268" i="68"/>
  <c r="I270" i="68"/>
  <c r="N270" i="68"/>
  <c r="J321" i="68"/>
  <c r="AO321" i="68" s="1"/>
  <c r="AP321" i="68" s="1"/>
  <c r="G321" i="68"/>
  <c r="Q313" i="68"/>
  <c r="R313" i="68"/>
  <c r="R305" i="68"/>
  <c r="F305" i="68"/>
  <c r="R297" i="68"/>
  <c r="V297" i="68"/>
  <c r="Q531" i="68"/>
  <c r="R531" i="68"/>
  <c r="Q550" i="68"/>
  <c r="J550" i="68"/>
  <c r="AO550" i="68" s="1"/>
  <c r="AP550" i="68" s="1"/>
  <c r="L560" i="68"/>
  <c r="P560" i="68"/>
  <c r="M564" i="68"/>
  <c r="U564" i="68"/>
  <c r="I566" i="68"/>
  <c r="S566" i="68"/>
  <c r="V566" i="68"/>
  <c r="T568" i="68"/>
  <c r="J568" i="68"/>
  <c r="AO568" i="68" s="1"/>
  <c r="AP568" i="68" s="1"/>
  <c r="G568" i="68"/>
  <c r="E570" i="68"/>
  <c r="M570" i="68"/>
  <c r="L563" i="68"/>
  <c r="H563" i="68"/>
  <c r="N563" i="68"/>
  <c r="S574" i="68"/>
  <c r="G574" i="68"/>
  <c r="L572" i="68"/>
  <c r="O572" i="68"/>
  <c r="J572" i="68"/>
  <c r="AO572" i="68" s="1"/>
  <c r="AP572" i="68" s="1"/>
  <c r="L587" i="68"/>
  <c r="F587" i="68"/>
  <c r="R587" i="68"/>
  <c r="O37" i="68"/>
  <c r="T37" i="68"/>
  <c r="N600" i="68"/>
  <c r="V600" i="68"/>
  <c r="M601" i="68"/>
  <c r="U601" i="68"/>
  <c r="Q601" i="68"/>
  <c r="P605" i="68"/>
  <c r="O605" i="68"/>
  <c r="K604" i="68"/>
  <c r="N604" i="68"/>
  <c r="F604" i="68"/>
  <c r="S604" i="68"/>
  <c r="E604" i="68"/>
  <c r="O617" i="68"/>
  <c r="V617" i="68"/>
  <c r="F617" i="68"/>
  <c r="U608" i="68"/>
  <c r="M608" i="68"/>
  <c r="P608" i="68"/>
  <c r="N608" i="68"/>
  <c r="Q608" i="68"/>
  <c r="V608" i="68"/>
  <c r="I616" i="68"/>
  <c r="S616" i="68"/>
  <c r="V616" i="68"/>
  <c r="V623" i="68"/>
  <c r="F623" i="68"/>
  <c r="U627" i="68"/>
  <c r="S627" i="68"/>
  <c r="T628" i="68"/>
  <c r="L628" i="68"/>
  <c r="K634" i="68"/>
  <c r="R634" i="68"/>
  <c r="E630" i="68"/>
  <c r="S630" i="68"/>
  <c r="U630" i="68"/>
  <c r="F630" i="68"/>
  <c r="G630" i="68"/>
  <c r="Q638" i="68"/>
  <c r="U638" i="68"/>
  <c r="K638" i="68"/>
  <c r="R642" i="68"/>
  <c r="T642" i="68"/>
  <c r="F642" i="68"/>
  <c r="P642" i="68"/>
  <c r="E652" i="68"/>
  <c r="J652" i="68"/>
  <c r="AO652" i="68" s="1"/>
  <c r="AP652" i="68" s="1"/>
  <c r="T652" i="68"/>
  <c r="U652" i="68"/>
  <c r="P652" i="68"/>
  <c r="I656" i="68"/>
  <c r="P656" i="68"/>
  <c r="V656" i="68"/>
  <c r="O658" i="68"/>
  <c r="P658" i="68"/>
  <c r="V75" i="68"/>
  <c r="H75" i="68"/>
  <c r="E75" i="68"/>
  <c r="J75" i="68"/>
  <c r="AO75" i="68" s="1"/>
  <c r="AP75" i="68" s="1"/>
  <c r="U75" i="68"/>
  <c r="S75" i="68"/>
  <c r="R77" i="68"/>
  <c r="P77" i="68"/>
  <c r="I79" i="68"/>
  <c r="P79" i="68"/>
  <c r="E80" i="68"/>
  <c r="O80" i="68"/>
  <c r="M80" i="68"/>
  <c r="S660" i="68"/>
  <c r="P660" i="68"/>
  <c r="E660" i="68"/>
  <c r="S101" i="68"/>
  <c r="G101" i="68"/>
  <c r="S107" i="68"/>
  <c r="R107" i="68"/>
  <c r="T107" i="68"/>
  <c r="E107" i="68"/>
  <c r="V107" i="68"/>
  <c r="G107" i="68"/>
  <c r="Q115" i="68"/>
  <c r="U115" i="68"/>
  <c r="J115" i="68"/>
  <c r="AO115" i="68" s="1"/>
  <c r="AP115" i="68" s="1"/>
  <c r="G115" i="68"/>
  <c r="H117" i="68"/>
  <c r="Q117" i="68"/>
  <c r="R117" i="68"/>
  <c r="M117" i="68"/>
  <c r="U117" i="68"/>
  <c r="O126" i="68"/>
  <c r="E126" i="68"/>
  <c r="S281" i="68"/>
  <c r="J281" i="68"/>
  <c r="AO281" i="68" s="1"/>
  <c r="AP281" i="68" s="1"/>
  <c r="T231" i="68"/>
  <c r="Q231" i="68"/>
  <c r="O237" i="68"/>
  <c r="T237" i="68"/>
  <c r="T242" i="68"/>
  <c r="U242" i="68"/>
  <c r="U208" i="68"/>
  <c r="G208" i="68"/>
  <c r="M211" i="68"/>
  <c r="E211" i="68"/>
  <c r="R217" i="68"/>
  <c r="O217" i="68"/>
  <c r="J190" i="68"/>
  <c r="P190" i="68"/>
  <c r="E190" i="68"/>
  <c r="Q190" i="68"/>
  <c r="Q667" i="68"/>
  <c r="U667" i="68"/>
  <c r="O668" i="68"/>
  <c r="R668" i="68"/>
  <c r="R320" i="68"/>
  <c r="T320" i="68"/>
  <c r="T260" i="68"/>
  <c r="U126" i="68"/>
  <c r="F275" i="68"/>
  <c r="T658" i="68"/>
  <c r="G151" i="68"/>
  <c r="S115" i="68"/>
  <c r="M255" i="68"/>
  <c r="T623" i="68"/>
  <c r="U80" i="68"/>
  <c r="M634" i="68"/>
  <c r="P630" i="68"/>
  <c r="T101" i="68"/>
  <c r="U38" i="68"/>
  <c r="F579" i="68"/>
  <c r="G605" i="68"/>
  <c r="R36" i="68"/>
  <c r="O560" i="68"/>
  <c r="Q623" i="68"/>
  <c r="L37" i="68"/>
  <c r="S608" i="68"/>
  <c r="G552" i="68"/>
  <c r="Q654" i="68"/>
  <c r="K623" i="68"/>
  <c r="T259" i="68"/>
  <c r="E117" i="68"/>
  <c r="M73" i="68"/>
  <c r="S652" i="68"/>
  <c r="Q592" i="68"/>
  <c r="V605" i="68"/>
  <c r="F601" i="68"/>
  <c r="U644" i="68"/>
  <c r="Q568" i="68"/>
  <c r="O574" i="68"/>
  <c r="Q658" i="68"/>
  <c r="S637" i="68"/>
  <c r="J654" i="68"/>
  <c r="AO654" i="68" s="1"/>
  <c r="AP654" i="68" s="1"/>
  <c r="E608" i="68"/>
  <c r="M552" i="68"/>
  <c r="G550" i="68"/>
  <c r="G126" i="68"/>
  <c r="K84" i="68"/>
  <c r="M975" i="68"/>
  <c r="J975" i="68"/>
  <c r="AO975" i="68" s="1"/>
  <c r="AP975" i="68" s="1"/>
  <c r="S871" i="68"/>
  <c r="T871" i="68"/>
  <c r="U855" i="68"/>
  <c r="O855" i="68"/>
  <c r="J847" i="68"/>
  <c r="AO847" i="68" s="1"/>
  <c r="AP847" i="68" s="1"/>
  <c r="T847" i="68"/>
  <c r="O847" i="68"/>
  <c r="H847" i="68"/>
  <c r="U48" i="68"/>
  <c r="K48" i="68"/>
  <c r="F48" i="68"/>
  <c r="T48" i="68"/>
  <c r="R48" i="68"/>
  <c r="G48" i="68"/>
  <c r="O70" i="68"/>
  <c r="L70" i="68"/>
  <c r="M70" i="68"/>
  <c r="F70" i="68"/>
  <c r="H992" i="68"/>
  <c r="M992" i="68"/>
  <c r="T992" i="68"/>
  <c r="U1008" i="68"/>
  <c r="N1008" i="68"/>
  <c r="G1004" i="68"/>
  <c r="H1004" i="68"/>
  <c r="O54" i="68"/>
  <c r="S54" i="68"/>
  <c r="G54" i="68"/>
  <c r="P54" i="68"/>
  <c r="T56" i="68"/>
  <c r="M56" i="68"/>
  <c r="V56" i="68"/>
  <c r="G56" i="68"/>
  <c r="I577" i="68"/>
  <c r="Q577" i="68"/>
  <c r="S577" i="68"/>
  <c r="R577" i="68"/>
  <c r="K578" i="68"/>
  <c r="M578" i="68"/>
  <c r="L581" i="68"/>
  <c r="N581" i="68"/>
  <c r="E581" i="68"/>
  <c r="J585" i="68"/>
  <c r="AO585" i="68" s="1"/>
  <c r="AP585" i="68" s="1"/>
  <c r="U585" i="68"/>
  <c r="Q585" i="68"/>
  <c r="S582" i="68"/>
  <c r="N582" i="68"/>
  <c r="G596" i="68"/>
  <c r="N596" i="68"/>
  <c r="R586" i="68"/>
  <c r="J586" i="68"/>
  <c r="AO586" i="68" s="1"/>
  <c r="AP586" i="68" s="1"/>
  <c r="O586" i="68"/>
  <c r="R603" i="68"/>
  <c r="E603" i="68"/>
  <c r="S603" i="68"/>
  <c r="U62" i="68"/>
  <c r="R847" i="68"/>
  <c r="F1004" i="68"/>
  <c r="S855" i="68"/>
  <c r="O62" i="68"/>
  <c r="P992" i="68"/>
  <c r="N1004" i="68"/>
  <c r="V1004" i="68"/>
  <c r="N948" i="68"/>
  <c r="O948" i="68"/>
  <c r="U940" i="68"/>
  <c r="N940" i="68"/>
  <c r="S980" i="68"/>
  <c r="M948" i="68"/>
  <c r="S414" i="68"/>
  <c r="E414" i="68"/>
  <c r="G427" i="68"/>
  <c r="V427" i="68"/>
  <c r="R490" i="68"/>
  <c r="V490" i="68"/>
  <c r="T541" i="68"/>
  <c r="R541" i="68"/>
  <c r="G546" i="68"/>
  <c r="V546" i="68"/>
  <c r="T551" i="68"/>
  <c r="U551" i="68"/>
  <c r="Q551" i="68"/>
  <c r="R555" i="68"/>
  <c r="J555" i="68"/>
  <c r="AO555" i="68" s="1"/>
  <c r="AP555" i="68" s="1"/>
  <c r="S857" i="68"/>
  <c r="P857" i="68"/>
  <c r="G849" i="68"/>
  <c r="V849" i="68"/>
  <c r="G50" i="68"/>
  <c r="O50" i="68"/>
  <c r="E42" i="68"/>
  <c r="V42" i="68"/>
  <c r="U64" i="68"/>
  <c r="S64" i="68"/>
  <c r="P984" i="68"/>
  <c r="S984" i="68"/>
  <c r="S999" i="68"/>
  <c r="J999" i="68"/>
  <c r="AO999" i="68" s="1"/>
  <c r="AP999" i="68" s="1"/>
  <c r="L999" i="68"/>
  <c r="M125" i="68"/>
  <c r="Q131" i="68"/>
  <c r="F85" i="68"/>
  <c r="S131" i="68"/>
  <c r="V301" i="68"/>
  <c r="U321" i="68"/>
  <c r="G313" i="68"/>
  <c r="N266" i="68"/>
  <c r="J311" i="68"/>
  <c r="AO311" i="68" s="1"/>
  <c r="AP311" i="68" s="1"/>
  <c r="T311" i="68"/>
  <c r="O277" i="68"/>
  <c r="R262" i="68"/>
  <c r="N198" i="68"/>
  <c r="E253" i="68"/>
  <c r="Q273" i="68"/>
  <c r="N251" i="68"/>
  <c r="V204" i="68"/>
  <c r="O171" i="68"/>
  <c r="V146" i="68"/>
  <c r="V274" i="68"/>
  <c r="J225" i="68"/>
  <c r="AO225" i="68" s="1"/>
  <c r="AP225" i="68" s="1"/>
  <c r="E176" i="68"/>
  <c r="R169" i="68"/>
  <c r="O148" i="68"/>
  <c r="M270" i="68"/>
  <c r="V246" i="68"/>
  <c r="F207" i="68"/>
  <c r="Q176" i="68"/>
  <c r="S152" i="68"/>
  <c r="N259" i="68"/>
  <c r="Q247" i="68"/>
  <c r="Q152" i="68"/>
  <c r="T145" i="68"/>
  <c r="U181" i="68"/>
  <c r="G255" i="68"/>
  <c r="N252" i="68"/>
  <c r="J204" i="68"/>
  <c r="AO204" i="68" s="1"/>
  <c r="AP204" i="68" s="1"/>
  <c r="E141" i="68"/>
  <c r="O260" i="68"/>
  <c r="T203" i="68"/>
  <c r="T148" i="68"/>
  <c r="G259" i="68"/>
  <c r="V168" i="68"/>
  <c r="S520" i="68"/>
  <c r="S546" i="68"/>
  <c r="O426" i="68"/>
  <c r="S548" i="68"/>
  <c r="E502" i="68"/>
  <c r="R459" i="68"/>
  <c r="J459" i="68"/>
  <c r="AO459" i="68" s="1"/>
  <c r="AP459" i="68" s="1"/>
  <c r="M424" i="68"/>
  <c r="T289" i="68"/>
  <c r="E225" i="68"/>
  <c r="O152" i="68"/>
  <c r="H250" i="68"/>
  <c r="F827" i="68"/>
  <c r="M827" i="68"/>
  <c r="Q835" i="68"/>
  <c r="S835" i="68"/>
  <c r="H872" i="68"/>
  <c r="M872" i="68"/>
  <c r="P864" i="68"/>
  <c r="M864" i="68"/>
  <c r="H840" i="68"/>
  <c r="U840" i="68"/>
  <c r="Q63" i="68"/>
  <c r="R63" i="68"/>
  <c r="N125" i="68"/>
  <c r="P266" i="68"/>
  <c r="T313" i="68"/>
  <c r="J266" i="68"/>
  <c r="AO266" i="68" s="1"/>
  <c r="AP266" i="68" s="1"/>
  <c r="J293" i="68"/>
  <c r="AO293" i="68" s="1"/>
  <c r="AP293" i="68" s="1"/>
  <c r="F311" i="68"/>
  <c r="O262" i="68"/>
  <c r="U268" i="68"/>
  <c r="S273" i="68"/>
  <c r="P245" i="68"/>
  <c r="O203" i="68"/>
  <c r="Q171" i="68"/>
  <c r="O225" i="68"/>
  <c r="V175" i="68"/>
  <c r="U169" i="68"/>
  <c r="F145" i="68"/>
  <c r="U270" i="68"/>
  <c r="O246" i="68"/>
  <c r="E257" i="68"/>
  <c r="S247" i="68"/>
  <c r="F185" i="68"/>
  <c r="S151" i="68"/>
  <c r="Q255" i="68"/>
  <c r="M244" i="68"/>
  <c r="J260" i="68"/>
  <c r="AO260" i="68" s="1"/>
  <c r="AP260" i="68" s="1"/>
  <c r="E174" i="68"/>
  <c r="U259" i="68"/>
  <c r="F168" i="68"/>
  <c r="E520" i="68"/>
  <c r="U546" i="68"/>
  <c r="P437" i="68"/>
  <c r="U517" i="68"/>
  <c r="T476" i="68"/>
  <c r="O548" i="68"/>
  <c r="J169" i="68"/>
  <c r="AO169" i="68" s="1"/>
  <c r="AP169" i="68" s="1"/>
  <c r="U841" i="68"/>
  <c r="G834" i="68"/>
  <c r="N834" i="68"/>
  <c r="M834" i="68"/>
  <c r="P834" i="68"/>
  <c r="V834" i="68"/>
  <c r="E887" i="68"/>
  <c r="O887" i="68"/>
  <c r="U887" i="68"/>
  <c r="L879" i="68"/>
  <c r="O879" i="68"/>
  <c r="H879" i="68"/>
  <c r="G871" i="68"/>
  <c r="L871" i="68"/>
  <c r="N863" i="68"/>
  <c r="Q863" i="68"/>
  <c r="P855" i="68"/>
  <c r="J855" i="68"/>
  <c r="AO855" i="68" s="1"/>
  <c r="AP855" i="68" s="1"/>
  <c r="L855" i="68"/>
  <c r="M855" i="68"/>
  <c r="T855" i="68"/>
  <c r="V855" i="68"/>
  <c r="E855" i="68"/>
  <c r="K855" i="68"/>
  <c r="F855" i="68"/>
  <c r="G847" i="68"/>
  <c r="Q847" i="68"/>
  <c r="L847" i="68"/>
  <c r="N847" i="68"/>
  <c r="F847" i="68"/>
  <c r="I847" i="68"/>
  <c r="P847" i="68"/>
  <c r="M847" i="68"/>
  <c r="E839" i="68"/>
  <c r="F839" i="68"/>
  <c r="J839" i="68"/>
  <c r="AO839" i="68" s="1"/>
  <c r="AP839" i="68" s="1"/>
  <c r="H839" i="68"/>
  <c r="P839" i="68"/>
  <c r="L839" i="68"/>
  <c r="R839" i="68"/>
  <c r="Q839" i="68"/>
  <c r="V839" i="68"/>
  <c r="T839" i="68"/>
  <c r="H48" i="68"/>
  <c r="N48" i="68"/>
  <c r="S48" i="68"/>
  <c r="I48" i="68"/>
  <c r="V48" i="68"/>
  <c r="L48" i="68"/>
  <c r="J48" i="68"/>
  <c r="AO48" i="68" s="1"/>
  <c r="AP48" i="68" s="1"/>
  <c r="P48" i="68"/>
  <c r="E48" i="68"/>
  <c r="H70" i="68"/>
  <c r="N70" i="68"/>
  <c r="Q70" i="68"/>
  <c r="V70" i="68"/>
  <c r="K70" i="68"/>
  <c r="G70" i="68"/>
  <c r="J70" i="68"/>
  <c r="AO70" i="68" s="1"/>
  <c r="AP70" i="68" s="1"/>
  <c r="I70" i="68"/>
  <c r="R70" i="68"/>
  <c r="E70" i="68"/>
  <c r="E62" i="68"/>
  <c r="T62" i="68"/>
  <c r="F62" i="68"/>
  <c r="M62" i="68"/>
  <c r="K62" i="68"/>
  <c r="J62" i="68"/>
  <c r="AO62" i="68" s="1"/>
  <c r="AP62" i="68" s="1"/>
  <c r="R62" i="68"/>
  <c r="P62" i="68"/>
  <c r="H62" i="68"/>
  <c r="E982" i="68"/>
  <c r="K982" i="68"/>
  <c r="Q982" i="68"/>
  <c r="V982" i="68"/>
  <c r="E992" i="68"/>
  <c r="K992" i="68"/>
  <c r="I992" i="68"/>
  <c r="O992" i="68"/>
  <c r="G992" i="68"/>
  <c r="L992" i="68"/>
  <c r="V992" i="68"/>
  <c r="J1008" i="68"/>
  <c r="AO1008" i="68" s="1"/>
  <c r="AP1008" i="68" s="1"/>
  <c r="S1008" i="68"/>
  <c r="O1008" i="68"/>
  <c r="R1008" i="68"/>
  <c r="L1008" i="68"/>
  <c r="E1008" i="68"/>
  <c r="H1008" i="68"/>
  <c r="M1008" i="68"/>
  <c r="P1008" i="68"/>
  <c r="K1008" i="68"/>
  <c r="F1008" i="68"/>
  <c r="Q1008" i="68"/>
  <c r="E1004" i="68"/>
  <c r="T1004" i="68"/>
  <c r="K1004" i="68"/>
  <c r="O1004" i="68"/>
  <c r="I1004" i="68"/>
  <c r="P1004" i="68"/>
  <c r="U1004" i="68"/>
  <c r="E1000" i="68"/>
  <c r="L1000" i="68"/>
  <c r="R1000" i="68"/>
  <c r="P1000" i="68"/>
  <c r="J1000" i="68"/>
  <c r="AO1000" i="68" s="1"/>
  <c r="AP1000" i="68" s="1"/>
  <c r="H1000" i="68"/>
  <c r="V1000" i="68"/>
  <c r="Q1000" i="68"/>
  <c r="N1000" i="68"/>
  <c r="T1000" i="68"/>
  <c r="G1000" i="68"/>
  <c r="Q855" i="68"/>
  <c r="P905" i="68"/>
  <c r="I62" i="68"/>
  <c r="U992" i="68"/>
  <c r="F992" i="68"/>
  <c r="M1000" i="68"/>
  <c r="O1000" i="68"/>
  <c r="K1000" i="68"/>
  <c r="L1004" i="68"/>
  <c r="F476" i="68"/>
  <c r="F517" i="68"/>
  <c r="M519" i="68"/>
  <c r="E519" i="68"/>
  <c r="V533" i="68"/>
  <c r="G533" i="68"/>
  <c r="L543" i="68"/>
  <c r="J543" i="68"/>
  <c r="AO543" i="68" s="1"/>
  <c r="AP543" i="68" s="1"/>
  <c r="T543" i="68"/>
  <c r="I556" i="68"/>
  <c r="L556" i="68"/>
  <c r="H550" i="68"/>
  <c r="N550" i="68"/>
  <c r="O552" i="68"/>
  <c r="F552" i="68"/>
  <c r="T552" i="68"/>
  <c r="V552" i="68"/>
  <c r="H568" i="68"/>
  <c r="V568" i="68"/>
  <c r="I574" i="68"/>
  <c r="H574" i="68"/>
  <c r="R574" i="68"/>
  <c r="F574" i="68"/>
  <c r="M55" i="68"/>
  <c r="V55" i="68"/>
  <c r="M571" i="68"/>
  <c r="S571" i="68"/>
  <c r="H579" i="68"/>
  <c r="Q579" i="68"/>
  <c r="O579" i="68"/>
  <c r="E583" i="68"/>
  <c r="N583" i="68"/>
  <c r="L36" i="68"/>
  <c r="F36" i="68"/>
  <c r="G36" i="68"/>
  <c r="F37" i="68"/>
  <c r="I37" i="68"/>
  <c r="H598" i="68"/>
  <c r="J598" i="68"/>
  <c r="AO598" i="68" s="1"/>
  <c r="AP598" i="68" s="1"/>
  <c r="Q598" i="68"/>
  <c r="F592" i="68"/>
  <c r="S592" i="68"/>
  <c r="V592" i="68"/>
  <c r="J607" i="68"/>
  <c r="AO607" i="68" s="1"/>
  <c r="AP607" i="68" s="1"/>
  <c r="E607" i="68"/>
  <c r="H610" i="68"/>
  <c r="J610" i="68"/>
  <c r="AO610" i="68" s="1"/>
  <c r="AP610" i="68" s="1"/>
  <c r="S610" i="68"/>
  <c r="I614" i="68"/>
  <c r="U614" i="68"/>
  <c r="T618" i="68"/>
  <c r="K618" i="68"/>
  <c r="S622" i="68"/>
  <c r="M622" i="68"/>
  <c r="H626" i="68"/>
  <c r="R626" i="68"/>
  <c r="T608" i="68"/>
  <c r="J608" i="68"/>
  <c r="AO608" i="68" s="1"/>
  <c r="AP608" i="68" s="1"/>
  <c r="F608" i="68"/>
  <c r="R608" i="68"/>
  <c r="U623" i="68"/>
  <c r="E623" i="68"/>
  <c r="I623" i="68"/>
  <c r="K627" i="68"/>
  <c r="N627" i="68"/>
  <c r="E627" i="68"/>
  <c r="T627" i="68"/>
  <c r="K628" i="68"/>
  <c r="H628" i="68"/>
  <c r="M632" i="68"/>
  <c r="F632" i="68"/>
  <c r="H630" i="68"/>
  <c r="Q630" i="68"/>
  <c r="T630" i="68"/>
  <c r="R652" i="68"/>
  <c r="O652" i="68"/>
  <c r="T654" i="68"/>
  <c r="V654" i="68"/>
  <c r="H658" i="68"/>
  <c r="E658" i="68"/>
  <c r="H77" i="68"/>
  <c r="J77" i="68"/>
  <c r="AO77" i="68" s="1"/>
  <c r="AP77" i="68" s="1"/>
  <c r="K101" i="68"/>
  <c r="V101" i="68"/>
  <c r="S105" i="68"/>
  <c r="U105" i="68"/>
  <c r="P107" i="68"/>
  <c r="H107" i="68"/>
  <c r="H113" i="68"/>
  <c r="O113" i="68"/>
  <c r="H827" i="68"/>
  <c r="N62" i="68"/>
  <c r="P50" i="68"/>
  <c r="V41" i="68"/>
  <c r="I839" i="68"/>
  <c r="S839" i="68"/>
  <c r="P70" i="68"/>
  <c r="T70" i="68"/>
  <c r="H855" i="68"/>
  <c r="S62" i="68"/>
  <c r="M839" i="68"/>
  <c r="O839" i="68"/>
  <c r="N992" i="68"/>
  <c r="S992" i="68"/>
  <c r="U1000" i="68"/>
  <c r="I1008" i="68"/>
  <c r="E826" i="68"/>
  <c r="M826" i="68"/>
  <c r="P826" i="68"/>
  <c r="F826" i="68"/>
  <c r="J826" i="68"/>
  <c r="AO826" i="68" s="1"/>
  <c r="AP826" i="68" s="1"/>
  <c r="K832" i="68"/>
  <c r="O832" i="68"/>
  <c r="P965" i="68"/>
  <c r="I965" i="68"/>
  <c r="Q992" i="68"/>
  <c r="J992" i="68"/>
  <c r="AO992" i="68" s="1"/>
  <c r="AP992" i="68" s="1"/>
  <c r="M1004" i="68"/>
  <c r="G1008" i="68"/>
  <c r="Q1004" i="68"/>
  <c r="E301" i="68"/>
  <c r="U70" i="68"/>
  <c r="S70" i="68"/>
  <c r="U847" i="68"/>
  <c r="L895" i="68"/>
  <c r="M849" i="68"/>
  <c r="G855" i="68"/>
  <c r="J879" i="68"/>
  <c r="AO879" i="68" s="1"/>
  <c r="AP879" i="68" s="1"/>
  <c r="N855" i="68"/>
  <c r="G62" i="68"/>
  <c r="S847" i="68"/>
  <c r="N839" i="68"/>
  <c r="R992" i="68"/>
  <c r="F1000" i="68"/>
  <c r="V1008" i="68"/>
  <c r="S1000" i="68"/>
  <c r="J177" i="68"/>
  <c r="AO177" i="68" s="1"/>
  <c r="AP177" i="68" s="1"/>
  <c r="T177" i="68"/>
  <c r="T269" i="68"/>
  <c r="U269" i="68"/>
  <c r="U909" i="68"/>
  <c r="R909" i="68"/>
  <c r="T917" i="68"/>
  <c r="H925" i="68"/>
  <c r="E917" i="68"/>
  <c r="U949" i="68"/>
  <c r="T941" i="68"/>
  <c r="U925" i="68"/>
  <c r="S909" i="68"/>
  <c r="N941" i="68"/>
  <c r="V917" i="68"/>
  <c r="J925" i="68"/>
  <c r="AO925" i="68" s="1"/>
  <c r="AP925" i="68" s="1"/>
  <c r="H917" i="68"/>
  <c r="P933" i="68"/>
  <c r="S825" i="68"/>
  <c r="L917" i="68"/>
  <c r="E909" i="68"/>
  <c r="Q925" i="68"/>
  <c r="Q909" i="68"/>
  <c r="O917" i="68"/>
  <c r="R933" i="68"/>
  <c r="K933" i="68"/>
  <c r="T909" i="68"/>
  <c r="F980" i="68"/>
  <c r="K948" i="68"/>
  <c r="M917" i="68"/>
  <c r="M925" i="68"/>
  <c r="K917" i="68"/>
  <c r="K925" i="68"/>
  <c r="P909" i="68"/>
  <c r="Q917" i="68"/>
  <c r="F925" i="68"/>
  <c r="N917" i="68"/>
  <c r="G917" i="68"/>
  <c r="Q933" i="68"/>
  <c r="O941" i="68"/>
  <c r="S925" i="68"/>
  <c r="T925" i="68"/>
  <c r="N378" i="68"/>
  <c r="K64" i="68"/>
  <c r="R50" i="68"/>
  <c r="L841" i="68"/>
  <c r="F865" i="68"/>
  <c r="K849" i="68"/>
  <c r="N865" i="68"/>
  <c r="N50" i="68"/>
  <c r="I999" i="68"/>
  <c r="S836" i="68"/>
  <c r="R64" i="68"/>
  <c r="H50" i="68"/>
  <c r="S841" i="68"/>
  <c r="I849" i="68"/>
  <c r="K889" i="68"/>
  <c r="U50" i="68"/>
  <c r="I984" i="68"/>
  <c r="O1010" i="68"/>
  <c r="O630" i="68"/>
  <c r="P627" i="68"/>
  <c r="F649" i="68"/>
  <c r="P607" i="68"/>
  <c r="J600" i="68"/>
  <c r="AO600" i="68" s="1"/>
  <c r="AP600" i="68" s="1"/>
  <c r="Q558" i="68"/>
  <c r="E541" i="68"/>
  <c r="N607" i="68"/>
  <c r="P36" i="68"/>
  <c r="N564" i="68"/>
  <c r="P601" i="68"/>
  <c r="M587" i="68"/>
  <c r="F472" i="68"/>
  <c r="J592" i="68"/>
  <c r="AO592" i="68" s="1"/>
  <c r="AP592" i="68" s="1"/>
  <c r="E54" i="68"/>
  <c r="U556" i="68"/>
  <c r="U466" i="68"/>
  <c r="V437" i="68"/>
  <c r="T54" i="68"/>
  <c r="N37" i="68"/>
  <c r="V610" i="68"/>
  <c r="M598" i="68"/>
  <c r="V587" i="68"/>
  <c r="R592" i="68"/>
  <c r="J54" i="68"/>
  <c r="AO54" i="68" s="1"/>
  <c r="AP54" i="68" s="1"/>
  <c r="U568" i="68"/>
  <c r="T444" i="68"/>
  <c r="T574" i="68"/>
  <c r="N566" i="68"/>
  <c r="O481" i="68"/>
  <c r="P429" i="68"/>
  <c r="V632" i="68"/>
  <c r="V627" i="68"/>
  <c r="M543" i="68"/>
  <c r="M630" i="68"/>
  <c r="Q55" i="68"/>
  <c r="Q614" i="68"/>
  <c r="U579" i="68"/>
  <c r="R617" i="68"/>
  <c r="F571" i="68"/>
  <c r="R560" i="68"/>
  <c r="F618" i="68"/>
  <c r="Q618" i="68"/>
  <c r="O543" i="68"/>
  <c r="M627" i="68"/>
  <c r="I105" i="68"/>
  <c r="K568" i="68"/>
  <c r="L604" i="68"/>
  <c r="K649" i="68"/>
  <c r="K103" i="68"/>
  <c r="U823" i="68"/>
  <c r="J834" i="68"/>
  <c r="AO834" i="68" s="1"/>
  <c r="AP834" i="68" s="1"/>
  <c r="K834" i="68"/>
  <c r="F64" i="68"/>
  <c r="M841" i="68"/>
  <c r="Q841" i="68"/>
  <c r="R849" i="68"/>
  <c r="E889" i="68"/>
  <c r="E275" i="68"/>
  <c r="R259" i="68"/>
  <c r="S169" i="68"/>
  <c r="R145" i="68"/>
  <c r="E247" i="68"/>
  <c r="G145" i="68"/>
  <c r="E260" i="68"/>
  <c r="T255" i="68"/>
  <c r="U203" i="68"/>
  <c r="P260" i="68"/>
  <c r="M174" i="68"/>
  <c r="O259" i="68"/>
  <c r="E638" i="68"/>
  <c r="M638" i="68"/>
  <c r="J630" i="68"/>
  <c r="AO630" i="68" s="1"/>
  <c r="AP630" i="68" s="1"/>
  <c r="F627" i="68"/>
  <c r="F652" i="68"/>
  <c r="O649" i="68"/>
  <c r="O505" i="68"/>
  <c r="P587" i="68"/>
  <c r="S505" i="68"/>
  <c r="G579" i="68"/>
  <c r="M563" i="68"/>
  <c r="V505" i="68"/>
  <c r="T449" i="68"/>
  <c r="R607" i="68"/>
  <c r="O565" i="68"/>
  <c r="P598" i="68"/>
  <c r="G644" i="68"/>
  <c r="F570" i="68"/>
  <c r="F568" i="68"/>
  <c r="M484" i="68"/>
  <c r="S459" i="68"/>
  <c r="V476" i="68"/>
  <c r="Q548" i="68"/>
  <c r="M460" i="68"/>
  <c r="V574" i="68"/>
  <c r="J566" i="68"/>
  <c r="AO566" i="68" s="1"/>
  <c r="AP566" i="68" s="1"/>
  <c r="V455" i="68"/>
  <c r="G476" i="68"/>
  <c r="G282" i="68"/>
  <c r="O623" i="68"/>
  <c r="U520" i="68"/>
  <c r="F656" i="68"/>
  <c r="Q627" i="68"/>
  <c r="U543" i="68"/>
  <c r="G543" i="68"/>
  <c r="T622" i="68"/>
  <c r="E543" i="68"/>
  <c r="J552" i="68"/>
  <c r="AO552" i="68" s="1"/>
  <c r="AP552" i="68" s="1"/>
  <c r="O105" i="68"/>
  <c r="E105" i="68"/>
  <c r="R79" i="68"/>
  <c r="J107" i="68"/>
  <c r="AO107" i="68" s="1"/>
  <c r="AP107" i="68" s="1"/>
  <c r="R627" i="68"/>
  <c r="M75" i="68"/>
  <c r="H73" i="68"/>
  <c r="I552" i="68"/>
  <c r="I823" i="68"/>
  <c r="R834" i="68"/>
  <c r="S834" i="68"/>
  <c r="G841" i="68"/>
  <c r="E849" i="68"/>
  <c r="M857" i="68"/>
  <c r="T50" i="68"/>
  <c r="E505" i="68"/>
  <c r="M560" i="68"/>
  <c r="T505" i="68"/>
  <c r="R54" i="68"/>
  <c r="V579" i="68"/>
  <c r="U570" i="68"/>
  <c r="O526" i="68"/>
  <c r="E449" i="68"/>
  <c r="V36" i="68"/>
  <c r="N644" i="68"/>
  <c r="R568" i="68"/>
  <c r="P388" i="68"/>
  <c r="E476" i="68"/>
  <c r="P459" i="68"/>
  <c r="J574" i="68"/>
  <c r="AO574" i="68" s="1"/>
  <c r="AP574" i="68" s="1"/>
  <c r="U490" i="68"/>
  <c r="R488" i="68"/>
  <c r="T460" i="68"/>
  <c r="Q457" i="68"/>
  <c r="V126" i="68"/>
  <c r="M623" i="68"/>
  <c r="R656" i="68"/>
  <c r="U654" i="68"/>
  <c r="M107" i="68"/>
  <c r="M628" i="68"/>
  <c r="L554" i="68"/>
  <c r="L614" i="68"/>
  <c r="L627" i="68"/>
  <c r="J981" i="68"/>
  <c r="AO981" i="68" s="1"/>
  <c r="AP981" i="68" s="1"/>
  <c r="L826" i="68"/>
  <c r="I834" i="68"/>
  <c r="L834" i="68"/>
  <c r="F834" i="68"/>
  <c r="U834" i="68"/>
  <c r="U857" i="68"/>
  <c r="M977" i="68"/>
  <c r="J969" i="68"/>
  <c r="AO969" i="68" s="1"/>
  <c r="AP969" i="68" s="1"/>
  <c r="T826" i="68"/>
  <c r="H834" i="68"/>
  <c r="Q834" i="68"/>
  <c r="H832" i="68"/>
  <c r="R857" i="68"/>
  <c r="J973" i="68"/>
  <c r="AO973" i="68" s="1"/>
  <c r="AP973" i="68" s="1"/>
  <c r="L933" i="68"/>
  <c r="O980" i="68"/>
  <c r="G925" i="68"/>
  <c r="M515" i="68"/>
  <c r="T447" i="68"/>
  <c r="J485" i="68"/>
  <c r="AO485" i="68" s="1"/>
  <c r="AP485" i="68" s="1"/>
  <c r="T414" i="68"/>
  <c r="U353" i="68"/>
  <c r="N422" i="68"/>
  <c r="R441" i="68"/>
  <c r="J433" i="68"/>
  <c r="AO433" i="68" s="1"/>
  <c r="AP433" i="68" s="1"/>
  <c r="N380" i="68"/>
  <c r="E351" i="68"/>
  <c r="S351" i="68"/>
  <c r="R538" i="68"/>
  <c r="S538" i="68"/>
  <c r="Q538" i="68"/>
  <c r="R374" i="68"/>
  <c r="N374" i="68"/>
  <c r="T382" i="68"/>
  <c r="P382" i="68"/>
  <c r="N382" i="68"/>
  <c r="J400" i="68"/>
  <c r="AO400" i="68" s="1"/>
  <c r="AP400" i="68" s="1"/>
  <c r="O400" i="68"/>
  <c r="O410" i="68"/>
  <c r="E410" i="68"/>
  <c r="G412" i="68"/>
  <c r="R412" i="68"/>
  <c r="G416" i="68"/>
  <c r="M416" i="68"/>
  <c r="Q418" i="68"/>
  <c r="T418" i="68"/>
  <c r="E427" i="68"/>
  <c r="F427" i="68"/>
  <c r="S427" i="68"/>
  <c r="F431" i="68"/>
  <c r="N431" i="68"/>
  <c r="M435" i="68"/>
  <c r="S435" i="68"/>
  <c r="J439" i="68"/>
  <c r="AO439" i="68" s="1"/>
  <c r="AP439" i="68" s="1"/>
  <c r="Q439" i="68"/>
  <c r="R426" i="68"/>
  <c r="T426" i="68"/>
  <c r="J451" i="68"/>
  <c r="AO451" i="68" s="1"/>
  <c r="AP451" i="68" s="1"/>
  <c r="N451" i="68"/>
  <c r="S451" i="68"/>
  <c r="S457" i="68"/>
  <c r="E457" i="68"/>
  <c r="R464" i="68"/>
  <c r="S464" i="68"/>
  <c r="G471" i="68"/>
  <c r="S471" i="68"/>
  <c r="J474" i="68"/>
  <c r="AO474" i="68" s="1"/>
  <c r="AP474" i="68" s="1"/>
  <c r="T474" i="68"/>
  <c r="R474" i="68"/>
  <c r="R480" i="68"/>
  <c r="T480" i="68"/>
  <c r="Q482" i="68"/>
  <c r="T482" i="68"/>
  <c r="G482" i="68"/>
  <c r="G496" i="68"/>
  <c r="J496" i="68"/>
  <c r="AO496" i="68" s="1"/>
  <c r="AP496" i="68" s="1"/>
  <c r="M489" i="68"/>
  <c r="T489" i="68"/>
  <c r="V489" i="68"/>
  <c r="M491" i="68"/>
  <c r="J491" i="68"/>
  <c r="AO491" i="68" s="1"/>
  <c r="AP491" i="68" s="1"/>
  <c r="V502" i="68"/>
  <c r="Q502" i="68"/>
  <c r="U502" i="68"/>
  <c r="O507" i="68"/>
  <c r="S507" i="68"/>
  <c r="S511" i="68"/>
  <c r="R511" i="68"/>
  <c r="M511" i="68"/>
  <c r="G522" i="68"/>
  <c r="Q522" i="68"/>
  <c r="M522" i="68"/>
  <c r="F536" i="68"/>
  <c r="T536" i="68"/>
  <c r="J536" i="68"/>
  <c r="AO536" i="68" s="1"/>
  <c r="AP536" i="68" s="1"/>
  <c r="V541" i="68"/>
  <c r="U541" i="68"/>
  <c r="H546" i="68"/>
  <c r="O546" i="68"/>
  <c r="K548" i="68"/>
  <c r="P548" i="68"/>
  <c r="T548" i="68"/>
  <c r="G548" i="68"/>
  <c r="J551" i="68"/>
  <c r="AO551" i="68" s="1"/>
  <c r="AP551" i="68" s="1"/>
  <c r="R551" i="68"/>
  <c r="O551" i="68"/>
  <c r="S551" i="68"/>
  <c r="T555" i="68"/>
  <c r="E555" i="68"/>
  <c r="U555" i="68"/>
  <c r="P567" i="68"/>
  <c r="V567" i="68"/>
  <c r="Q567" i="68"/>
  <c r="V569" i="68"/>
  <c r="G569" i="68"/>
  <c r="M569" i="68"/>
  <c r="I576" i="68"/>
  <c r="S576" i="68"/>
  <c r="F576" i="68"/>
  <c r="F585" i="68"/>
  <c r="G585" i="68"/>
  <c r="E585" i="68"/>
  <c r="H580" i="68"/>
  <c r="Q580" i="68"/>
  <c r="R580" i="68"/>
  <c r="L590" i="68"/>
  <c r="T590" i="68"/>
  <c r="T586" i="68"/>
  <c r="U586" i="68"/>
  <c r="G586" i="68"/>
  <c r="K603" i="68"/>
  <c r="G603" i="68"/>
  <c r="Q603" i="68"/>
  <c r="K609" i="68"/>
  <c r="T609" i="68"/>
  <c r="U609" i="68"/>
  <c r="I57" i="68"/>
  <c r="S57" i="68"/>
  <c r="I629" i="68"/>
  <c r="T629" i="68"/>
  <c r="M631" i="68"/>
  <c r="V631" i="68"/>
  <c r="P631" i="68"/>
  <c r="K633" i="68"/>
  <c r="H633" i="68"/>
  <c r="P372" i="68"/>
  <c r="G366" i="68"/>
  <c r="U427" i="68"/>
  <c r="V402" i="68"/>
  <c r="U826" i="68"/>
  <c r="G826" i="68"/>
  <c r="H825" i="68"/>
  <c r="I825" i="68"/>
  <c r="R825" i="68"/>
  <c r="O831" i="68"/>
  <c r="I832" i="68"/>
  <c r="Q832" i="68"/>
  <c r="I59" i="68"/>
  <c r="O844" i="68"/>
  <c r="H67" i="68"/>
  <c r="I53" i="68"/>
  <c r="T53" i="68"/>
  <c r="V45" i="68"/>
  <c r="R45" i="68"/>
  <c r="P860" i="68"/>
  <c r="R852" i="68"/>
  <c r="I852" i="68"/>
  <c r="N868" i="68"/>
  <c r="R900" i="68"/>
  <c r="G876" i="68"/>
  <c r="I868" i="68"/>
  <c r="I884" i="68"/>
  <c r="H900" i="68"/>
  <c r="F908" i="68"/>
  <c r="K908" i="68"/>
  <c r="J908" i="68"/>
  <c r="AO908" i="68" s="1"/>
  <c r="AP908" i="68" s="1"/>
  <c r="L892" i="68"/>
  <c r="N932" i="68"/>
  <c r="N942" i="68"/>
  <c r="V956" i="68"/>
  <c r="V972" i="68"/>
  <c r="U924" i="68"/>
  <c r="K67" i="68"/>
  <c r="R59" i="68"/>
  <c r="E876" i="68"/>
  <c r="V884" i="68"/>
  <c r="Q868" i="68"/>
  <c r="E916" i="68"/>
  <c r="M963" i="68"/>
  <c r="T948" i="68"/>
  <c r="V846" i="68"/>
  <c r="N860" i="68"/>
  <c r="E980" i="68"/>
  <c r="N852" i="68"/>
  <c r="U964" i="68"/>
  <c r="L900" i="68"/>
  <c r="F987" i="68"/>
  <c r="R987" i="68"/>
  <c r="P987" i="68"/>
  <c r="V989" i="68"/>
  <c r="N995" i="68"/>
  <c r="H995" i="68"/>
  <c r="S995" i="68"/>
  <c r="I995" i="68"/>
  <c r="L997" i="68"/>
  <c r="T989" i="68"/>
  <c r="M1003" i="68"/>
  <c r="N1003" i="68"/>
  <c r="O1003" i="68"/>
  <c r="J965" i="68"/>
  <c r="AO965" i="68" s="1"/>
  <c r="AP965" i="68" s="1"/>
  <c r="O825" i="68"/>
  <c r="F825" i="68"/>
  <c r="O826" i="68"/>
  <c r="P825" i="68"/>
  <c r="Q825" i="68"/>
  <c r="K831" i="68"/>
  <c r="E831" i="68"/>
  <c r="F832" i="68"/>
  <c r="V832" i="68"/>
  <c r="G831" i="68"/>
  <c r="L831" i="68"/>
  <c r="F59" i="68"/>
  <c r="Q59" i="68"/>
  <c r="V67" i="68"/>
  <c r="G53" i="68"/>
  <c r="R53" i="68"/>
  <c r="N45" i="68"/>
  <c r="P53" i="68"/>
  <c r="H860" i="68"/>
  <c r="S852" i="68"/>
  <c r="I860" i="68"/>
  <c r="L860" i="68"/>
  <c r="T876" i="68"/>
  <c r="O876" i="68"/>
  <c r="V868" i="68"/>
  <c r="P868" i="68"/>
  <c r="P884" i="68"/>
  <c r="P900" i="68"/>
  <c r="T908" i="68"/>
  <c r="V908" i="68"/>
  <c r="Q892" i="68"/>
  <c r="P916" i="68"/>
  <c r="T892" i="68"/>
  <c r="L932" i="68"/>
  <c r="I973" i="68"/>
  <c r="K924" i="68"/>
  <c r="J59" i="68"/>
  <c r="AO59" i="68" s="1"/>
  <c r="AP59" i="68" s="1"/>
  <c r="M876" i="68"/>
  <c r="N900" i="68"/>
  <c r="E868" i="68"/>
  <c r="U916" i="68"/>
  <c r="J932" i="68"/>
  <c r="AO932" i="68" s="1"/>
  <c r="AP932" i="68" s="1"/>
  <c r="Q956" i="68"/>
  <c r="N908" i="68"/>
  <c r="O67" i="68"/>
  <c r="J948" i="68"/>
  <c r="AO948" i="68" s="1"/>
  <c r="AP948" i="68" s="1"/>
  <c r="M965" i="68"/>
  <c r="T59" i="68"/>
  <c r="E854" i="68"/>
  <c r="N844" i="68"/>
  <c r="N987" i="68"/>
  <c r="L987" i="68"/>
  <c r="V995" i="68"/>
  <c r="P995" i="68"/>
  <c r="Q995" i="68"/>
  <c r="J997" i="68"/>
  <c r="AO997" i="68" s="1"/>
  <c r="AP997" i="68" s="1"/>
  <c r="U1003" i="68"/>
  <c r="V1003" i="68"/>
  <c r="I1003" i="68"/>
  <c r="J966" i="68"/>
  <c r="AO966" i="68" s="1"/>
  <c r="AP966" i="68" s="1"/>
  <c r="Q826" i="68"/>
  <c r="N825" i="68"/>
  <c r="I826" i="68"/>
  <c r="H826" i="68"/>
  <c r="K825" i="68"/>
  <c r="J831" i="68"/>
  <c r="AO831" i="68" s="1"/>
  <c r="AP831" i="68" s="1"/>
  <c r="S831" i="68"/>
  <c r="M831" i="68"/>
  <c r="R832" i="68"/>
  <c r="L832" i="68"/>
  <c r="P832" i="68"/>
  <c r="M59" i="68"/>
  <c r="N59" i="68"/>
  <c r="N67" i="68"/>
  <c r="Q53" i="68"/>
  <c r="G844" i="68"/>
  <c r="K844" i="68"/>
  <c r="F45" i="68"/>
  <c r="H53" i="68"/>
  <c r="O860" i="68"/>
  <c r="J854" i="68"/>
  <c r="AO854" i="68" s="1"/>
  <c r="AP854" i="68" s="1"/>
  <c r="S860" i="68"/>
  <c r="V854" i="68"/>
  <c r="K860" i="68"/>
  <c r="V860" i="68"/>
  <c r="R868" i="68"/>
  <c r="F876" i="68"/>
  <c r="L868" i="68"/>
  <c r="H868" i="68"/>
  <c r="H884" i="68"/>
  <c r="F868" i="68"/>
  <c r="H910" i="68"/>
  <c r="K916" i="68"/>
  <c r="V892" i="68"/>
  <c r="H916" i="68"/>
  <c r="K892" i="68"/>
  <c r="Q932" i="68"/>
  <c r="V948" i="68"/>
  <c r="R980" i="68"/>
  <c r="N924" i="68"/>
  <c r="O924" i="68"/>
  <c r="M844" i="68"/>
  <c r="R838" i="68"/>
  <c r="M852" i="68"/>
  <c r="T884" i="68"/>
  <c r="J900" i="68"/>
  <c r="AO900" i="68" s="1"/>
  <c r="AP900" i="68" s="1"/>
  <c r="V980" i="68"/>
  <c r="Q916" i="68"/>
  <c r="I956" i="68"/>
  <c r="P948" i="68"/>
  <c r="S908" i="68"/>
  <c r="S948" i="68"/>
  <c r="T972" i="68"/>
  <c r="I900" i="68"/>
  <c r="F854" i="68"/>
  <c r="E862" i="68"/>
  <c r="G987" i="68"/>
  <c r="V987" i="68"/>
  <c r="K987" i="68"/>
  <c r="Q1003" i="68"/>
  <c r="S164" i="68"/>
  <c r="T225" i="68"/>
  <c r="O276" i="68"/>
  <c r="N84" i="68"/>
  <c r="Q831" i="68"/>
  <c r="F831" i="68"/>
  <c r="P831" i="68"/>
  <c r="G884" i="68"/>
  <c r="J876" i="68"/>
  <c r="AO876" i="68" s="1"/>
  <c r="AP876" i="68" s="1"/>
  <c r="H876" i="68"/>
  <c r="T916" i="68"/>
  <c r="H908" i="68"/>
  <c r="G916" i="68"/>
  <c r="F892" i="68"/>
  <c r="I892" i="68"/>
  <c r="S932" i="68"/>
  <c r="U932" i="68"/>
  <c r="F948" i="68"/>
  <c r="V964" i="68"/>
  <c r="V924" i="68"/>
  <c r="P924" i="68"/>
  <c r="S934" i="68"/>
  <c r="N884" i="68"/>
  <c r="M860" i="68"/>
  <c r="T900" i="68"/>
  <c r="V876" i="68"/>
  <c r="M980" i="68"/>
  <c r="F940" i="68"/>
  <c r="Q972" i="68"/>
  <c r="Q924" i="68"/>
  <c r="H948" i="68"/>
  <c r="R948" i="68"/>
  <c r="U948" i="68"/>
  <c r="M908" i="68"/>
  <c r="J980" i="68"/>
  <c r="AO980" i="68" s="1"/>
  <c r="AP980" i="68" s="1"/>
  <c r="U825" i="68"/>
  <c r="V826" i="68"/>
  <c r="J832" i="68"/>
  <c r="AO832" i="68" s="1"/>
  <c r="AP832" i="68" s="1"/>
  <c r="N832" i="68"/>
  <c r="T831" i="68"/>
  <c r="H59" i="68"/>
  <c r="J67" i="68"/>
  <c r="AO67" i="68" s="1"/>
  <c r="AP67" i="68" s="1"/>
  <c r="E67" i="68"/>
  <c r="I844" i="68"/>
  <c r="J53" i="68"/>
  <c r="AO53" i="68" s="1"/>
  <c r="AP53" i="68" s="1"/>
  <c r="R844" i="68"/>
  <c r="P45" i="68"/>
  <c r="T45" i="68"/>
  <c r="O852" i="68"/>
  <c r="K854" i="68"/>
  <c r="J852" i="68"/>
  <c r="AO852" i="68" s="1"/>
  <c r="AP852" i="68" s="1"/>
  <c r="V852" i="68"/>
  <c r="I876" i="68"/>
  <c r="J868" i="68"/>
  <c r="AO868" i="68" s="1"/>
  <c r="AP868" i="68" s="1"/>
  <c r="J884" i="68"/>
  <c r="AO884" i="68" s="1"/>
  <c r="AP884" i="68" s="1"/>
  <c r="O900" i="68"/>
  <c r="G908" i="68"/>
  <c r="J916" i="68"/>
  <c r="AO916" i="68" s="1"/>
  <c r="AP916" i="68" s="1"/>
  <c r="E892" i="68"/>
  <c r="H892" i="68"/>
  <c r="V940" i="68"/>
  <c r="P932" i="68"/>
  <c r="E932" i="68"/>
  <c r="T965" i="68"/>
  <c r="T924" i="68"/>
  <c r="R924" i="68"/>
  <c r="T844" i="68"/>
  <c r="K884" i="68"/>
  <c r="V862" i="68"/>
  <c r="F860" i="68"/>
  <c r="O884" i="68"/>
  <c r="L916" i="68"/>
  <c r="G980" i="68"/>
  <c r="H980" i="68"/>
  <c r="Q67" i="68"/>
  <c r="F846" i="68"/>
  <c r="E948" i="68"/>
  <c r="L908" i="68"/>
  <c r="V900" i="68"/>
  <c r="U900" i="68"/>
  <c r="V844" i="68"/>
  <c r="U987" i="68"/>
  <c r="R995" i="68"/>
  <c r="T995" i="68"/>
  <c r="R1003" i="68"/>
  <c r="P84" i="68"/>
  <c r="F314" i="68"/>
  <c r="O314" i="68"/>
  <c r="H246" i="68"/>
  <c r="BL1006" i="68"/>
  <c r="BG1000" i="68"/>
  <c r="BI1009" i="68"/>
  <c r="BO1003" i="68"/>
  <c r="BK1009" i="68"/>
  <c r="BK1006" i="68"/>
  <c r="BH1003" i="68"/>
  <c r="BF1010" i="68"/>
  <c r="BI1003" i="68"/>
  <c r="BE1009" i="68"/>
  <c r="BH1002" i="68"/>
  <c r="BF1009" i="68"/>
  <c r="BI1002" i="68"/>
  <c r="BE1008" i="68"/>
  <c r="BH1001" i="68"/>
  <c r="BF1008" i="68"/>
  <c r="AQ1001" i="68" a="1"/>
  <c r="AQ1001" i="68" s="1"/>
  <c r="AL1009" i="68"/>
  <c r="AE1003" i="68"/>
  <c r="X1010" i="68"/>
  <c r="W1001" i="68"/>
  <c r="AR1005" i="68"/>
  <c r="AQ1009" i="68" a="1"/>
  <c r="AQ1009" i="68" s="1"/>
  <c r="Y1003" i="68"/>
  <c r="AC1008" i="68"/>
  <c r="AL1011" i="68"/>
  <c r="AN1004" i="68"/>
  <c r="AL1010" i="68"/>
  <c r="Z1001" i="68"/>
  <c r="AI1005" i="68"/>
  <c r="AF1009" i="68"/>
  <c r="AB1003" i="68"/>
  <c r="X1008" i="68"/>
  <c r="AR1011" i="68"/>
  <c r="W1004" i="68"/>
  <c r="AG1008" i="68"/>
  <c r="AA1006" i="68"/>
  <c r="AB1002" i="68"/>
  <c r="AR1002" i="68"/>
  <c r="AF1002" i="68"/>
  <c r="BM993" i="68"/>
  <c r="BO998" i="68"/>
  <c r="AA991" i="68"/>
  <c r="AG995" i="68"/>
  <c r="AL999" i="68"/>
  <c r="BH994" i="68"/>
  <c r="AQ989" i="68" a="1"/>
  <c r="AQ989" i="68" s="1"/>
  <c r="Y993" i="68"/>
  <c r="AA997" i="68"/>
  <c r="BI990" i="68"/>
  <c r="BE996" i="68"/>
  <c r="AA992" i="68"/>
  <c r="AI993" i="68"/>
  <c r="AB997" i="68"/>
  <c r="BJ990" i="68"/>
  <c r="BN996" i="68"/>
  <c r="Y990" i="68"/>
  <c r="AB995" i="68"/>
  <c r="AI998" i="68"/>
  <c r="BI993" i="68"/>
  <c r="BE999" i="68"/>
  <c r="AI990" i="68"/>
  <c r="AQ995" i="68" a="1"/>
  <c r="AQ995" i="68" s="1"/>
  <c r="W999" i="68"/>
  <c r="BJ993" i="68"/>
  <c r="BN999" i="68"/>
  <c r="AF991" i="68"/>
  <c r="AA996" i="68"/>
  <c r="BK989" i="68"/>
  <c r="BM994" i="68"/>
  <c r="BO999" i="68"/>
  <c r="AG991" i="68"/>
  <c r="AN996" i="68"/>
  <c r="BL989" i="68"/>
  <c r="BH995" i="68"/>
  <c r="X992" i="68"/>
  <c r="AE993" i="68"/>
  <c r="BN500" i="68"/>
  <c r="BJ1001" i="68"/>
  <c r="BN1007" i="68"/>
  <c r="BK1002" i="68"/>
  <c r="BM1011" i="68"/>
  <c r="BK1005" i="68"/>
  <c r="BM1010" i="68"/>
  <c r="BO1008" i="68"/>
  <c r="BL1005" i="68"/>
  <c r="BH1011" i="68"/>
  <c r="BE1005" i="68"/>
  <c r="BG1010" i="68"/>
  <c r="BL1004" i="68"/>
  <c r="BH1010" i="68"/>
  <c r="BE1004" i="68"/>
  <c r="BG1009" i="68"/>
  <c r="BL1003" i="68"/>
  <c r="BH1009" i="68"/>
  <c r="AD1003" i="68"/>
  <c r="AR1007" i="68"/>
  <c r="AF1011" i="68"/>
  <c r="AG1004" i="68"/>
  <c r="AB1009" i="68"/>
  <c r="X1003" i="68"/>
  <c r="AF1007" i="68"/>
  <c r="Z1011" i="68"/>
  <c r="AA1004" i="68"/>
  <c r="AN1000" i="68"/>
  <c r="AG1005" i="68"/>
  <c r="AE1009" i="68"/>
  <c r="AA1003" i="68"/>
  <c r="AL1007" i="68"/>
  <c r="AQ1011" i="68" a="1"/>
  <c r="AQ1011" i="68" s="1"/>
  <c r="AD1004" i="68"/>
  <c r="AC1010" i="68"/>
  <c r="AE1000" i="68"/>
  <c r="AB1005" i="68"/>
  <c r="AR1010" i="68"/>
  <c r="AF1006" i="68"/>
  <c r="AG1002" i="68"/>
  <c r="Y1006" i="68"/>
  <c r="Z1002" i="68"/>
  <c r="BM989" i="68"/>
  <c r="BO994" i="68"/>
  <c r="AB989" i="68"/>
  <c r="X993" i="68"/>
  <c r="Z997" i="68"/>
  <c r="BN989" i="68"/>
  <c r="BL996" i="68"/>
  <c r="Z992" i="68"/>
  <c r="AD994" i="68"/>
  <c r="X998" i="68"/>
  <c r="BE992" i="68"/>
  <c r="BG997" i="68"/>
  <c r="X990" i="68"/>
  <c r="AE994" i="68"/>
  <c r="Y998" i="68"/>
  <c r="BF992" i="68"/>
  <c r="BJ998" i="68"/>
  <c r="AD991" i="68"/>
  <c r="Y996" i="68"/>
  <c r="BI989" i="68"/>
  <c r="BE995" i="68"/>
  <c r="X989" i="68"/>
  <c r="AE991" i="68"/>
  <c r="Z996" i="68"/>
  <c r="BL1002" i="68"/>
  <c r="BH1008" i="68"/>
  <c r="BM1003" i="68"/>
  <c r="BI1000" i="68"/>
  <c r="BE1006" i="68"/>
  <c r="BG1011" i="68"/>
  <c r="BE1011" i="68"/>
  <c r="BF1006" i="68"/>
  <c r="BK1000" i="68"/>
  <c r="BM1005" i="68"/>
  <c r="BO1010" i="68"/>
  <c r="BF1005" i="68"/>
  <c r="BJ1011" i="68"/>
  <c r="BM1004" i="68"/>
  <c r="BO1009" i="68"/>
  <c r="BF1004" i="68"/>
  <c r="BJ1010" i="68"/>
  <c r="AR1003" i="68"/>
  <c r="Z1008" i="68"/>
  <c r="Y1000" i="68"/>
  <c r="AD1005" i="68"/>
  <c r="AN1009" i="68"/>
  <c r="AF1003" i="68"/>
  <c r="AB1008" i="68"/>
  <c r="AI1011" i="68"/>
  <c r="AL1004" i="68"/>
  <c r="Z1010" i="68"/>
  <c r="Y1001" i="68"/>
  <c r="Z1007" i="68"/>
  <c r="AB1011" i="68"/>
  <c r="AL1003" i="68"/>
  <c r="W1008" i="68"/>
  <c r="AR1004" i="68"/>
  <c r="AQ1010" i="68" a="1"/>
  <c r="AQ1010" i="68" s="1"/>
  <c r="AB1001" i="68"/>
  <c r="AN1005" i="68"/>
  <c r="Z1009" i="68"/>
  <c r="X1002" i="68"/>
  <c r="AB1006" i="68"/>
  <c r="AR1006" i="68"/>
  <c r="W1006" i="68"/>
  <c r="BG990" i="68"/>
  <c r="BI995" i="68"/>
  <c r="AN989" i="68"/>
  <c r="AF993" i="68"/>
  <c r="AI997" i="68"/>
  <c r="BH990" i="68"/>
  <c r="BF997" i="68"/>
  <c r="AI992" i="68"/>
  <c r="Z995" i="68"/>
  <c r="AF998" i="68"/>
  <c r="BM992" i="68"/>
  <c r="BO997" i="68"/>
  <c r="AF990" i="68"/>
  <c r="AR994" i="68"/>
  <c r="AG998" i="68"/>
  <c r="BN992" i="68"/>
  <c r="BL999" i="68"/>
  <c r="AR991" i="68"/>
  <c r="AG996" i="68"/>
  <c r="BK990" i="68"/>
  <c r="BM995" i="68"/>
  <c r="AF989" i="68"/>
  <c r="AB993" i="68"/>
  <c r="AI996" i="68"/>
  <c r="BJ989" i="68"/>
  <c r="BN995" i="68"/>
  <c r="AD992" i="68"/>
  <c r="AE997" i="68"/>
  <c r="BG991" i="68"/>
  <c r="BI996" i="68"/>
  <c r="W992" i="68"/>
  <c r="AA994" i="68"/>
  <c r="AC998" i="68"/>
  <c r="BI258" i="68"/>
  <c r="BF1003" i="68"/>
  <c r="BJ1009" i="68"/>
  <c r="BG1004" i="68"/>
  <c r="BK1001" i="68"/>
  <c r="BM1006" i="68"/>
  <c r="BO1011" i="68"/>
  <c r="BJ1000" i="68"/>
  <c r="BN1006" i="68"/>
  <c r="BE1001" i="68"/>
  <c r="BG1006" i="68"/>
  <c r="BI1011" i="68"/>
  <c r="BN1005" i="68"/>
  <c r="BE1000" i="68"/>
  <c r="BG1005" i="68"/>
  <c r="BI1010" i="68"/>
  <c r="BN1004" i="68"/>
  <c r="BL1011" i="68"/>
  <c r="X1004" i="68"/>
  <c r="AI1008" i="68"/>
  <c r="AG1000" i="68"/>
  <c r="W1007" i="68"/>
  <c r="Y1011" i="68"/>
  <c r="Z1004" i="68"/>
  <c r="AN1008" i="68"/>
  <c r="AA1000" i="68"/>
  <c r="X1005" i="68"/>
  <c r="AI1010" i="68"/>
  <c r="AG1001" i="68"/>
  <c r="AI1007" i="68"/>
  <c r="AN1011" i="68"/>
  <c r="AC1004" i="68"/>
  <c r="AE1008" i="68"/>
  <c r="AD1000" i="68"/>
  <c r="AA1005" i="68"/>
  <c r="AN1001" i="68"/>
  <c r="AC1007" i="68"/>
  <c r="AI1009" i="68"/>
  <c r="AN1002" i="68"/>
  <c r="AD1006" i="68"/>
  <c r="AC1002" i="68"/>
  <c r="AL1006" i="68"/>
  <c r="BO990" i="68"/>
  <c r="BK996" i="68"/>
  <c r="Y992" i="68"/>
  <c r="AC994" i="68"/>
  <c r="W998" i="68"/>
  <c r="BJ991" i="68"/>
  <c r="BN997" i="68"/>
  <c r="W990" i="68"/>
  <c r="AI995" i="68"/>
  <c r="AB999" i="68"/>
  <c r="BG993" i="68"/>
  <c r="BI998" i="68"/>
  <c r="AC991" i="68"/>
  <c r="AA995" i="68"/>
  <c r="AC999" i="68"/>
  <c r="BH993" i="68"/>
  <c r="W989" i="68"/>
  <c r="AA993" i="68"/>
  <c r="AC997" i="68"/>
  <c r="BE991" i="68"/>
  <c r="BG996" i="68"/>
  <c r="AC992" i="68"/>
  <c r="AN993" i="68"/>
  <c r="AD997" i="68"/>
  <c r="BL990" i="68"/>
  <c r="BH996" i="68"/>
  <c r="AR992" i="68"/>
  <c r="Z994" i="68"/>
  <c r="AB998" i="68"/>
  <c r="BO991" i="68"/>
  <c r="BK997" i="68"/>
  <c r="AE992" i="68"/>
  <c r="AL994" i="68"/>
  <c r="AQ998" i="68" a="1"/>
  <c r="AQ998" i="68" s="1"/>
  <c r="BJ992" i="68"/>
  <c r="BN998" i="68"/>
  <c r="BH1004" i="68"/>
  <c r="BF1011" i="68"/>
  <c r="BE1007" i="68"/>
  <c r="BM1002" i="68"/>
  <c r="BO1007" i="68"/>
  <c r="BE1003" i="68"/>
  <c r="BF1002" i="68"/>
  <c r="BJ1008" i="68"/>
  <c r="BG1002" i="68"/>
  <c r="BI1007" i="68"/>
  <c r="BF1001" i="68"/>
  <c r="BJ1007" i="68"/>
  <c r="BG1001" i="68"/>
  <c r="BI1006" i="68"/>
  <c r="BF1000" i="68"/>
  <c r="BJ1006" i="68"/>
  <c r="AF1000" i="68"/>
  <c r="AC1005" i="68"/>
  <c r="AE1010" i="68"/>
  <c r="AR1001" i="68"/>
  <c r="AA1008" i="68"/>
  <c r="Z1000" i="68"/>
  <c r="W1005" i="68"/>
  <c r="AG1010" i="68"/>
  <c r="X1001" i="68"/>
  <c r="Y1007" i="68"/>
  <c r="AR1009" i="68"/>
  <c r="AI1003" i="68"/>
  <c r="AR1008" i="68"/>
  <c r="AQ1000" i="68" a="1"/>
  <c r="AQ1000" i="68" s="1"/>
  <c r="AN1010" i="68"/>
  <c r="AA1001" i="68"/>
  <c r="AB1007" i="68"/>
  <c r="AG1009" i="68"/>
  <c r="AQ1003" i="68" a="1"/>
  <c r="AQ1003" i="68" s="1"/>
  <c r="AE1011" i="68"/>
  <c r="X1006" i="68"/>
  <c r="Y1002" i="68"/>
  <c r="AI1002" i="68"/>
  <c r="AQ1006" i="68" a="1"/>
  <c r="AQ1006" i="68" s="1"/>
  <c r="BK992" i="68"/>
  <c r="BM997" i="68"/>
  <c r="AD990" i="68"/>
  <c r="AR998" i="68"/>
  <c r="BF993" i="68"/>
  <c r="BJ999" i="68"/>
  <c r="AB991" i="68"/>
  <c r="AE996" i="68"/>
  <c r="BG989" i="68"/>
  <c r="BI994" i="68"/>
  <c r="AD989" i="68"/>
  <c r="X996" i="68"/>
  <c r="BL995" i="68"/>
  <c r="AB992" i="68"/>
  <c r="X994" i="68"/>
  <c r="BG992" i="68"/>
  <c r="BI997" i="68"/>
  <c r="AG994" i="68"/>
  <c r="AA998" i="68"/>
  <c r="BN991" i="68"/>
  <c r="BL998" i="68"/>
  <c r="AL990" i="68"/>
  <c r="AD995" i="68"/>
  <c r="X999" i="68"/>
  <c r="BK993" i="68"/>
  <c r="AO978" i="68"/>
  <c r="AP978" i="68" s="1"/>
  <c r="AO914" i="68"/>
  <c r="AP914" i="68" s="1"/>
  <c r="AO190" i="68"/>
  <c r="AP190" i="68" s="1"/>
  <c r="AO796" i="68"/>
  <c r="AP796" i="68" s="1"/>
  <c r="P219" i="68"/>
  <c r="C64" i="64"/>
  <c r="R965" i="68"/>
  <c r="K973" i="68"/>
  <c r="N973" i="68"/>
  <c r="T981" i="68"/>
  <c r="T450" i="68"/>
  <c r="P498" i="68"/>
  <c r="Q331" i="68"/>
  <c r="S675" i="68"/>
  <c r="M87" i="68"/>
  <c r="R666" i="68"/>
  <c r="E95" i="68"/>
  <c r="E308" i="68"/>
  <c r="M308" i="68"/>
  <c r="G234" i="68"/>
  <c r="S102" i="68"/>
  <c r="O248" i="68"/>
  <c r="O647" i="68"/>
  <c r="F437" i="68"/>
  <c r="G119" i="68"/>
  <c r="J248" i="68"/>
  <c r="AO248" i="68" s="1"/>
  <c r="AP248" i="68" s="1"/>
  <c r="R318" i="68"/>
  <c r="R119" i="68"/>
  <c r="T679" i="68"/>
  <c r="N284" i="68"/>
  <c r="M132" i="68"/>
  <c r="K687" i="68"/>
  <c r="S965" i="68"/>
  <c r="T973" i="68"/>
  <c r="L973" i="68"/>
  <c r="F973" i="68"/>
  <c r="H965" i="68"/>
  <c r="T454" i="68"/>
  <c r="V281" i="68"/>
  <c r="S292" i="68"/>
  <c r="L677" i="68"/>
  <c r="I957" i="68"/>
  <c r="U973" i="68"/>
  <c r="V965" i="68"/>
  <c r="S957" i="68"/>
  <c r="G965" i="68"/>
  <c r="G973" i="68"/>
  <c r="F401" i="68"/>
  <c r="G368" i="68"/>
  <c r="R973" i="68"/>
  <c r="S981" i="68"/>
  <c r="L965" i="68"/>
  <c r="V957" i="68"/>
  <c r="Q965" i="68"/>
  <c r="M39" i="68"/>
  <c r="O585" i="68"/>
  <c r="S562" i="68"/>
  <c r="P503" i="68"/>
  <c r="M603" i="68"/>
  <c r="N585" i="68"/>
  <c r="Q565" i="68"/>
  <c r="T468" i="68"/>
  <c r="N426" i="68"/>
  <c r="V580" i="68"/>
  <c r="F603" i="68"/>
  <c r="M580" i="68"/>
  <c r="U576" i="68"/>
  <c r="O567" i="68"/>
  <c r="G506" i="68"/>
  <c r="E473" i="68"/>
  <c r="G555" i="68"/>
  <c r="J507" i="68"/>
  <c r="AO507" i="68" s="1"/>
  <c r="AP507" i="68" s="1"/>
  <c r="V333" i="68"/>
  <c r="R349" i="68"/>
  <c r="T682" i="68"/>
  <c r="S214" i="68"/>
  <c r="G186" i="68"/>
  <c r="Q308" i="68"/>
  <c r="U545" i="68"/>
  <c r="N526" i="68"/>
  <c r="N657" i="68"/>
  <c r="S89" i="68"/>
  <c r="K965" i="68"/>
  <c r="U965" i="68"/>
  <c r="Q973" i="68"/>
  <c r="V43" i="68"/>
  <c r="P102" i="64"/>
  <c r="T837" i="68"/>
  <c r="V837" i="68"/>
  <c r="M323" i="68"/>
  <c r="E323" i="68"/>
  <c r="P323" i="68"/>
  <c r="L279" i="68"/>
  <c r="Q279" i="68"/>
  <c r="M279" i="68"/>
  <c r="P281" i="68"/>
  <c r="N281" i="68"/>
  <c r="O281" i="68"/>
  <c r="I228" i="68"/>
  <c r="V228" i="68"/>
  <c r="R228" i="68"/>
  <c r="N228" i="68"/>
  <c r="J228" i="68"/>
  <c r="AO228" i="68" s="1"/>
  <c r="AP228" i="68" s="1"/>
  <c r="G228" i="68"/>
  <c r="R230" i="68"/>
  <c r="P230" i="68"/>
  <c r="J230" i="68"/>
  <c r="AO230" i="68" s="1"/>
  <c r="AP230" i="68" s="1"/>
  <c r="S230" i="68"/>
  <c r="F230" i="68"/>
  <c r="G230" i="68"/>
  <c r="E231" i="68"/>
  <c r="G231" i="68"/>
  <c r="O233" i="68"/>
  <c r="G233" i="68"/>
  <c r="S233" i="68"/>
  <c r="R235" i="68"/>
  <c r="N235" i="68"/>
  <c r="P235" i="68"/>
  <c r="F237" i="68"/>
  <c r="E237" i="68"/>
  <c r="M237" i="68"/>
  <c r="U237" i="68"/>
  <c r="S237" i="68"/>
  <c r="R239" i="68"/>
  <c r="O239" i="68"/>
  <c r="K241" i="68"/>
  <c r="E241" i="68"/>
  <c r="N241" i="68"/>
  <c r="G241" i="68"/>
  <c r="V242" i="68"/>
  <c r="P242" i="68"/>
  <c r="O242" i="68"/>
  <c r="Q209" i="68"/>
  <c r="U209" i="68"/>
  <c r="F209" i="68"/>
  <c r="S209" i="68"/>
  <c r="J211" i="68"/>
  <c r="AO211" i="68" s="1"/>
  <c r="AP211" i="68" s="1"/>
  <c r="O211" i="68"/>
  <c r="S211" i="68"/>
  <c r="R211" i="68"/>
  <c r="F211" i="68"/>
  <c r="F213" i="68"/>
  <c r="Q213" i="68"/>
  <c r="E213" i="68"/>
  <c r="V213" i="68"/>
  <c r="S213" i="68"/>
  <c r="S215" i="68"/>
  <c r="T215" i="68"/>
  <c r="F215" i="68"/>
  <c r="Q215" i="68"/>
  <c r="K217" i="68"/>
  <c r="G217" i="68"/>
  <c r="Q217" i="68"/>
  <c r="U219" i="68"/>
  <c r="S219" i="68"/>
  <c r="J219" i="68"/>
  <c r="AO219" i="68" s="1"/>
  <c r="AP219" i="68" s="1"/>
  <c r="M219" i="68"/>
  <c r="G183" i="68"/>
  <c r="U183" i="68"/>
  <c r="N183" i="68"/>
  <c r="H188" i="68"/>
  <c r="R188" i="68"/>
  <c r="J188" i="68"/>
  <c r="AO188" i="68" s="1"/>
  <c r="AP188" i="68" s="1"/>
  <c r="E188" i="68"/>
  <c r="M188" i="68"/>
  <c r="U188" i="68"/>
  <c r="P193" i="68"/>
  <c r="M193" i="68"/>
  <c r="R193" i="68"/>
  <c r="T193" i="68"/>
  <c r="F195" i="68"/>
  <c r="S195" i="68"/>
  <c r="Q195" i="68"/>
  <c r="I155" i="68"/>
  <c r="U155" i="68"/>
  <c r="S155" i="68"/>
  <c r="I158" i="68"/>
  <c r="J158" i="68"/>
  <c r="AO158" i="68" s="1"/>
  <c r="AP158" i="68" s="1"/>
  <c r="O158" i="68"/>
  <c r="Q160" i="68"/>
  <c r="R160" i="68"/>
  <c r="F162" i="68"/>
  <c r="O162" i="68"/>
  <c r="Q162" i="68"/>
  <c r="P162" i="68"/>
  <c r="E162" i="68"/>
  <c r="F156" i="68"/>
  <c r="Q156" i="68"/>
  <c r="G134" i="68"/>
  <c r="V134" i="68"/>
  <c r="N134" i="68"/>
  <c r="Q134" i="68"/>
  <c r="U134" i="68"/>
  <c r="H122" i="68"/>
  <c r="F122" i="68"/>
  <c r="U122" i="68"/>
  <c r="L82" i="68"/>
  <c r="U82" i="68"/>
  <c r="Q665" i="68"/>
  <c r="F665" i="68"/>
  <c r="G665" i="68"/>
  <c r="J665" i="68"/>
  <c r="AO665" i="68" s="1"/>
  <c r="AP665" i="68" s="1"/>
  <c r="R667" i="68"/>
  <c r="G667" i="68"/>
  <c r="O667" i="68"/>
  <c r="H88" i="68"/>
  <c r="M88" i="68"/>
  <c r="O88" i="68"/>
  <c r="Q90" i="68"/>
  <c r="S90" i="68"/>
  <c r="Q92" i="68"/>
  <c r="R92" i="68"/>
  <c r="O92" i="68"/>
  <c r="M92" i="68"/>
  <c r="G92" i="68"/>
  <c r="K94" i="68"/>
  <c r="P94" i="68"/>
  <c r="T94" i="68"/>
  <c r="Q94" i="68"/>
  <c r="F94" i="68"/>
  <c r="O94" i="68"/>
  <c r="O96" i="68"/>
  <c r="F96" i="68"/>
  <c r="M96" i="68"/>
  <c r="H98" i="68"/>
  <c r="M98" i="68"/>
  <c r="T98" i="68"/>
  <c r="M668" i="68"/>
  <c r="F668" i="68"/>
  <c r="U668" i="68"/>
  <c r="E670" i="68"/>
  <c r="H670" i="68"/>
  <c r="G670" i="68"/>
  <c r="V670" i="68"/>
  <c r="E672" i="68"/>
  <c r="M672" i="68"/>
  <c r="V672" i="68"/>
  <c r="U672" i="68"/>
  <c r="Q672" i="68"/>
  <c r="O672" i="68"/>
  <c r="O674" i="68"/>
  <c r="J674" i="68"/>
  <c r="AO674" i="68" s="1"/>
  <c r="AP674" i="68" s="1"/>
  <c r="T674" i="68"/>
  <c r="O676" i="68"/>
  <c r="R676" i="68"/>
  <c r="Q676" i="68"/>
  <c r="N676" i="68"/>
  <c r="U676" i="68"/>
  <c r="H680" i="68"/>
  <c r="T680" i="68"/>
  <c r="I684" i="68"/>
  <c r="G684" i="68"/>
  <c r="Q684" i="68"/>
  <c r="E684" i="68"/>
  <c r="S684" i="68"/>
  <c r="O684" i="68"/>
  <c r="J684" i="68"/>
  <c r="AO684" i="68" s="1"/>
  <c r="AP684" i="68" s="1"/>
  <c r="V684" i="68"/>
  <c r="N684" i="68"/>
  <c r="F684" i="68"/>
  <c r="H686" i="68"/>
  <c r="K686" i="68"/>
  <c r="U686" i="68"/>
  <c r="M686" i="68"/>
  <c r="V686" i="68"/>
  <c r="R686" i="68"/>
  <c r="K688" i="68"/>
  <c r="L688" i="68"/>
  <c r="O688" i="68"/>
  <c r="U688" i="68"/>
  <c r="F688" i="68"/>
  <c r="V320" i="68"/>
  <c r="U320" i="68"/>
  <c r="S320" i="68"/>
  <c r="F312" i="68"/>
  <c r="V312" i="68"/>
  <c r="Q312" i="68"/>
  <c r="E296" i="68"/>
  <c r="U296" i="68"/>
  <c r="H288" i="68"/>
  <c r="T288" i="68"/>
  <c r="AF92" i="64"/>
  <c r="I63" i="64"/>
  <c r="T357" i="68"/>
  <c r="F463" i="68"/>
  <c r="V495" i="68"/>
  <c r="T508" i="68"/>
  <c r="M532" i="68"/>
  <c r="R460" i="68"/>
  <c r="J367" i="68"/>
  <c r="AO367" i="68" s="1"/>
  <c r="AP367" i="68" s="1"/>
  <c r="P345" i="68"/>
  <c r="F442" i="68"/>
  <c r="P430" i="68"/>
  <c r="S381" i="68"/>
  <c r="U413" i="68"/>
  <c r="V387" i="68"/>
  <c r="Q348" i="68"/>
  <c r="E498" i="68"/>
  <c r="R499" i="68"/>
  <c r="P519" i="68"/>
  <c r="M448" i="68"/>
  <c r="O358" i="68"/>
  <c r="F676" i="68"/>
  <c r="P676" i="68"/>
  <c r="I96" i="68"/>
  <c r="Q178" i="68"/>
  <c r="G247" i="68"/>
  <c r="E171" i="68"/>
  <c r="S202" i="68"/>
  <c r="O169" i="68"/>
  <c r="G270" i="68"/>
  <c r="P145" i="68"/>
  <c r="V247" i="68"/>
  <c r="J151" i="68"/>
  <c r="AO151" i="68" s="1"/>
  <c r="AP151" i="68" s="1"/>
  <c r="S145" i="68"/>
  <c r="S255" i="68"/>
  <c r="E203" i="68"/>
  <c r="Q260" i="68"/>
  <c r="F203" i="68"/>
  <c r="S147" i="68"/>
  <c r="F529" i="68"/>
  <c r="V458" i="68"/>
  <c r="N488" i="68"/>
  <c r="N499" i="68"/>
  <c r="M436" i="68"/>
  <c r="M332" i="68"/>
  <c r="S533" i="68"/>
  <c r="Q448" i="68"/>
  <c r="N509" i="68"/>
  <c r="P492" i="68"/>
  <c r="F477" i="68"/>
  <c r="F393" i="68"/>
  <c r="J399" i="68"/>
  <c r="AO399" i="68" s="1"/>
  <c r="AP399" i="68" s="1"/>
  <c r="Q407" i="68"/>
  <c r="U419" i="68"/>
  <c r="N423" i="68"/>
  <c r="M145" i="68"/>
  <c r="S472" i="68"/>
  <c r="N513" i="68"/>
  <c r="S463" i="68"/>
  <c r="J533" i="68"/>
  <c r="AO533" i="68" s="1"/>
  <c r="AP533" i="68" s="1"/>
  <c r="V448" i="68"/>
  <c r="T513" i="68"/>
  <c r="E492" i="68"/>
  <c r="J477" i="68"/>
  <c r="AO477" i="68" s="1"/>
  <c r="AP477" i="68" s="1"/>
  <c r="J463" i="68"/>
  <c r="AO463" i="68" s="1"/>
  <c r="AP463" i="68" s="1"/>
  <c r="O430" i="68"/>
  <c r="O533" i="68"/>
  <c r="F531" i="68"/>
  <c r="O488" i="68"/>
  <c r="P477" i="68"/>
  <c r="M385" i="68"/>
  <c r="S344" i="68"/>
  <c r="N344" i="68"/>
  <c r="O411" i="68"/>
  <c r="P337" i="68"/>
  <c r="P387" i="68"/>
  <c r="O180" i="68"/>
  <c r="G529" i="68"/>
  <c r="N327" i="68"/>
  <c r="M327" i="68"/>
  <c r="O333" i="68"/>
  <c r="T333" i="68"/>
  <c r="I338" i="68"/>
  <c r="S338" i="68"/>
  <c r="O341" i="68"/>
  <c r="J341" i="68"/>
  <c r="AO341" i="68" s="1"/>
  <c r="AP341" i="68" s="1"/>
  <c r="K351" i="68"/>
  <c r="F351" i="68"/>
  <c r="G351" i="68"/>
  <c r="K353" i="68"/>
  <c r="S353" i="68"/>
  <c r="M353" i="68"/>
  <c r="U360" i="68"/>
  <c r="V360" i="68"/>
  <c r="V362" i="68"/>
  <c r="P362" i="68"/>
  <c r="G538" i="68"/>
  <c r="O538" i="68"/>
  <c r="P364" i="68"/>
  <c r="M364" i="68"/>
  <c r="E364" i="68"/>
  <c r="M366" i="68"/>
  <c r="J366" i="68"/>
  <c r="AO366" i="68" s="1"/>
  <c r="AP366" i="68" s="1"/>
  <c r="P366" i="68"/>
  <c r="M370" i="68"/>
  <c r="G370" i="68"/>
  <c r="V370" i="68"/>
  <c r="E370" i="68"/>
  <c r="U370" i="68"/>
  <c r="E380" i="68"/>
  <c r="J380" i="68"/>
  <c r="AO380" i="68" s="1"/>
  <c r="AP380" i="68" s="1"/>
  <c r="F386" i="68"/>
  <c r="R386" i="68"/>
  <c r="G386" i="68"/>
  <c r="N386" i="68"/>
  <c r="F390" i="68"/>
  <c r="J390" i="68"/>
  <c r="AO390" i="68" s="1"/>
  <c r="AP390" i="68" s="1"/>
  <c r="R390" i="68"/>
  <c r="U390" i="68"/>
  <c r="U394" i="68"/>
  <c r="J394" i="68"/>
  <c r="AO394" i="68" s="1"/>
  <c r="AP394" i="68" s="1"/>
  <c r="J396" i="68"/>
  <c r="AO396" i="68" s="1"/>
  <c r="AP396" i="68" s="1"/>
  <c r="S396" i="68"/>
  <c r="P396" i="68"/>
  <c r="L398" i="68"/>
  <c r="F398" i="68"/>
  <c r="P400" i="68"/>
  <c r="T400" i="68"/>
  <c r="L402" i="68"/>
  <c r="R402" i="68"/>
  <c r="T402" i="68"/>
  <c r="U404" i="68"/>
  <c r="N404" i="68"/>
  <c r="U406" i="68"/>
  <c r="V406" i="68"/>
  <c r="P408" i="68"/>
  <c r="Q408" i="68"/>
  <c r="T408" i="68"/>
  <c r="J408" i="68"/>
  <c r="AO408" i="68" s="1"/>
  <c r="AP408" i="68" s="1"/>
  <c r="J412" i="68"/>
  <c r="AO412" i="68" s="1"/>
  <c r="AP412" i="68" s="1"/>
  <c r="E412" i="68"/>
  <c r="N412" i="68"/>
  <c r="S412" i="68"/>
  <c r="U414" i="68"/>
  <c r="F414" i="68"/>
  <c r="M414" i="68"/>
  <c r="V414" i="68"/>
  <c r="O416" i="68"/>
  <c r="U416" i="68"/>
  <c r="T416" i="68"/>
  <c r="F418" i="68"/>
  <c r="P418" i="68"/>
  <c r="J418" i="68"/>
  <c r="AO418" i="68" s="1"/>
  <c r="AP418" i="68" s="1"/>
  <c r="E418" i="68"/>
  <c r="U418" i="68"/>
  <c r="S424" i="68"/>
  <c r="G424" i="68"/>
  <c r="J424" i="68"/>
  <c r="AO424" i="68" s="1"/>
  <c r="AP424" i="68" s="1"/>
  <c r="E424" i="68"/>
  <c r="R424" i="68"/>
  <c r="M427" i="68"/>
  <c r="Q427" i="68"/>
  <c r="T427" i="68"/>
  <c r="J427" i="68"/>
  <c r="AO427" i="68" s="1"/>
  <c r="AP427" i="68" s="1"/>
  <c r="R427" i="68"/>
  <c r="M429" i="68"/>
  <c r="F429" i="68"/>
  <c r="E429" i="68"/>
  <c r="M431" i="68"/>
  <c r="J431" i="68"/>
  <c r="AO431" i="68" s="1"/>
  <c r="AP431" i="68" s="1"/>
  <c r="Q433" i="68"/>
  <c r="P433" i="68"/>
  <c r="G433" i="68"/>
  <c r="E435" i="68"/>
  <c r="N435" i="68"/>
  <c r="U435" i="68"/>
  <c r="F435" i="68"/>
  <c r="J435" i="68"/>
  <c r="AO435" i="68" s="1"/>
  <c r="AP435" i="68" s="1"/>
  <c r="P435" i="68"/>
  <c r="F439" i="68"/>
  <c r="R439" i="68"/>
  <c r="O439" i="68"/>
  <c r="E441" i="68"/>
  <c r="U441" i="68"/>
  <c r="O441" i="68"/>
  <c r="P445" i="68"/>
  <c r="U445" i="68"/>
  <c r="O451" i="68"/>
  <c r="M451" i="68"/>
  <c r="T451" i="68"/>
  <c r="R451" i="68"/>
  <c r="Q451" i="68"/>
  <c r="N453" i="68"/>
  <c r="U453" i="68"/>
  <c r="R455" i="68"/>
  <c r="G455" i="68"/>
  <c r="U455" i="68"/>
  <c r="F455" i="68"/>
  <c r="R457" i="68"/>
  <c r="G457" i="68"/>
  <c r="U459" i="68"/>
  <c r="V459" i="68"/>
  <c r="E459" i="68"/>
  <c r="T459" i="68"/>
  <c r="O459" i="68"/>
  <c r="U444" i="68"/>
  <c r="V444" i="68"/>
  <c r="F462" i="68"/>
  <c r="J462" i="68"/>
  <c r="AO462" i="68" s="1"/>
  <c r="AP462" i="68" s="1"/>
  <c r="H464" i="68"/>
  <c r="G464" i="68"/>
  <c r="U464" i="68"/>
  <c r="O466" i="68"/>
  <c r="T466" i="68"/>
  <c r="I471" i="68"/>
  <c r="V471" i="68"/>
  <c r="R471" i="68"/>
  <c r="M471" i="68"/>
  <c r="J471" i="68"/>
  <c r="AO471" i="68" s="1"/>
  <c r="AP471" i="68" s="1"/>
  <c r="I476" i="68"/>
  <c r="S476" i="68"/>
  <c r="U476" i="68"/>
  <c r="J476" i="68"/>
  <c r="AO476" i="68" s="1"/>
  <c r="AP476" i="68" s="1"/>
  <c r="Q476" i="68"/>
  <c r="R476" i="68"/>
  <c r="N476" i="68"/>
  <c r="O478" i="68"/>
  <c r="T478" i="68"/>
  <c r="H480" i="68"/>
  <c r="J480" i="68"/>
  <c r="AO480" i="68" s="1"/>
  <c r="AP480" i="68" s="1"/>
  <c r="R481" i="68"/>
  <c r="P481" i="68"/>
  <c r="E482" i="68"/>
  <c r="P482" i="68"/>
  <c r="R482" i="68"/>
  <c r="M482" i="68"/>
  <c r="F482" i="68"/>
  <c r="I486" i="68"/>
  <c r="O486" i="68"/>
  <c r="T486" i="68"/>
  <c r="Q490" i="68"/>
  <c r="G490" i="68"/>
  <c r="F490" i="68"/>
  <c r="M490" i="68"/>
  <c r="R494" i="68"/>
  <c r="P494" i="68"/>
  <c r="J494" i="68"/>
  <c r="AO494" i="68" s="1"/>
  <c r="AP494" i="68" s="1"/>
  <c r="O496" i="68"/>
  <c r="R496" i="68"/>
  <c r="N496" i="68"/>
  <c r="F496" i="68"/>
  <c r="M496" i="68"/>
  <c r="E496" i="68"/>
  <c r="V496" i="68"/>
  <c r="H489" i="68"/>
  <c r="O489" i="68"/>
  <c r="I491" i="68"/>
  <c r="R491" i="68"/>
  <c r="Q491" i="68"/>
  <c r="G491" i="68"/>
  <c r="L502" i="68"/>
  <c r="M502" i="68"/>
  <c r="N502" i="68"/>
  <c r="J502" i="68"/>
  <c r="AO502" i="68" s="1"/>
  <c r="AP502" i="68" s="1"/>
  <c r="R502" i="68"/>
  <c r="F502" i="68"/>
  <c r="O502" i="68"/>
  <c r="G502" i="68"/>
  <c r="T501" i="68"/>
  <c r="V501" i="68"/>
  <c r="M501" i="68"/>
  <c r="K506" i="68"/>
  <c r="M506" i="68"/>
  <c r="T506" i="68"/>
  <c r="J514" i="68"/>
  <c r="AO514" i="68" s="1"/>
  <c r="AP514" i="68" s="1"/>
  <c r="E514" i="68"/>
  <c r="R514" i="68"/>
  <c r="N511" i="68"/>
  <c r="Q511" i="68"/>
  <c r="F511" i="68"/>
  <c r="U511" i="68"/>
  <c r="H517" i="68"/>
  <c r="P517" i="68"/>
  <c r="F520" i="68"/>
  <c r="T520" i="68"/>
  <c r="S503" i="68"/>
  <c r="N503" i="68"/>
  <c r="H534" i="68"/>
  <c r="O534" i="68"/>
  <c r="T534" i="68"/>
  <c r="M534" i="68"/>
  <c r="U505" i="68"/>
  <c r="J505" i="68"/>
  <c r="AO505" i="68" s="1"/>
  <c r="AP505" i="68" s="1"/>
  <c r="V536" i="68"/>
  <c r="U536" i="68"/>
  <c r="M536" i="68"/>
  <c r="V140" i="68"/>
  <c r="T140" i="68"/>
  <c r="G144" i="68"/>
  <c r="P144" i="68"/>
  <c r="S167" i="68"/>
  <c r="N167" i="68"/>
  <c r="F177" i="68"/>
  <c r="R177" i="68"/>
  <c r="S177" i="68"/>
  <c r="N179" i="68"/>
  <c r="V179" i="68"/>
  <c r="V200" i="68"/>
  <c r="S200" i="68"/>
  <c r="N225" i="68"/>
  <c r="V225" i="68"/>
  <c r="L246" i="68"/>
  <c r="J246" i="68"/>
  <c r="AO246" i="68" s="1"/>
  <c r="AP246" i="68" s="1"/>
  <c r="P246" i="68"/>
  <c r="I254" i="68"/>
  <c r="F254" i="68"/>
  <c r="H258" i="68"/>
  <c r="P258" i="68"/>
  <c r="G276" i="68"/>
  <c r="P276" i="68"/>
  <c r="V276" i="68"/>
  <c r="F276" i="68"/>
  <c r="V265" i="68"/>
  <c r="F265" i="68"/>
  <c r="I267" i="68"/>
  <c r="R267" i="68"/>
  <c r="T271" i="68"/>
  <c r="O271" i="68"/>
  <c r="R271" i="68"/>
  <c r="I278" i="68"/>
  <c r="Q278" i="68"/>
  <c r="O278" i="68"/>
  <c r="F278" i="68"/>
  <c r="H129" i="68"/>
  <c r="E129" i="68"/>
  <c r="N129" i="68"/>
  <c r="N295" i="68"/>
  <c r="V295" i="68"/>
  <c r="U260" i="68"/>
  <c r="J203" i="68"/>
  <c r="AO203" i="68" s="1"/>
  <c r="AP203" i="68" s="1"/>
  <c r="M147" i="68"/>
  <c r="O469" i="68"/>
  <c r="V498" i="68"/>
  <c r="E463" i="68"/>
  <c r="F430" i="68"/>
  <c r="E531" i="68"/>
  <c r="T495" i="68"/>
  <c r="M531" i="68"/>
  <c r="U337" i="68"/>
  <c r="E393" i="68"/>
  <c r="F381" i="68"/>
  <c r="O337" i="68"/>
  <c r="O293" i="68"/>
  <c r="E137" i="68"/>
  <c r="M283" i="68"/>
  <c r="P454" i="68"/>
  <c r="O385" i="68"/>
  <c r="M537" i="68"/>
  <c r="N137" i="68"/>
  <c r="Q72" i="68"/>
  <c r="U430" i="68"/>
  <c r="I83" i="68"/>
  <c r="K83" i="68"/>
  <c r="L83" i="68"/>
  <c r="T83" i="68"/>
  <c r="H317" i="68"/>
  <c r="F317" i="68"/>
  <c r="L309" i="68"/>
  <c r="F309" i="68"/>
  <c r="U309" i="68"/>
  <c r="R301" i="68"/>
  <c r="P301" i="68"/>
  <c r="F301" i="68"/>
  <c r="E147" i="68"/>
  <c r="V483" i="68"/>
  <c r="P465" i="68"/>
  <c r="N465" i="68"/>
  <c r="N448" i="68"/>
  <c r="N531" i="68"/>
  <c r="P401" i="68"/>
  <c r="E357" i="68"/>
  <c r="E385" i="68"/>
  <c r="O326" i="68"/>
  <c r="V326" i="68"/>
  <c r="G326" i="68"/>
  <c r="T328" i="68"/>
  <c r="M328" i="68"/>
  <c r="N328" i="68"/>
  <c r="N336" i="68"/>
  <c r="S336" i="68"/>
  <c r="V336" i="68"/>
  <c r="F336" i="68"/>
  <c r="G336" i="68"/>
  <c r="Q336" i="68"/>
  <c r="G339" i="68"/>
  <c r="M339" i="68"/>
  <c r="P342" i="68"/>
  <c r="M342" i="68"/>
  <c r="G346" i="68"/>
  <c r="T346" i="68"/>
  <c r="S348" i="68"/>
  <c r="O348" i="68"/>
  <c r="T348" i="68"/>
  <c r="G348" i="68"/>
  <c r="O350" i="68"/>
  <c r="M350" i="68"/>
  <c r="N352" i="68"/>
  <c r="G352" i="68"/>
  <c r="R352" i="68"/>
  <c r="Q352" i="68"/>
  <c r="M359" i="68"/>
  <c r="E359" i="68"/>
  <c r="E369" i="68"/>
  <c r="F369" i="68"/>
  <c r="U373" i="68"/>
  <c r="N373" i="68"/>
  <c r="J377" i="68"/>
  <c r="AO377" i="68" s="1"/>
  <c r="AP377" i="68" s="1"/>
  <c r="M377" i="68"/>
  <c r="S379" i="68"/>
  <c r="M379" i="68"/>
  <c r="N381" i="68"/>
  <c r="Q381" i="68"/>
  <c r="J381" i="68"/>
  <c r="AO381" i="68" s="1"/>
  <c r="AP381" i="68" s="1"/>
  <c r="O387" i="68"/>
  <c r="F387" i="68"/>
  <c r="Q393" i="68"/>
  <c r="G393" i="68"/>
  <c r="P393" i="68"/>
  <c r="O393" i="68"/>
  <c r="U395" i="68"/>
  <c r="S395" i="68"/>
  <c r="O399" i="68"/>
  <c r="R399" i="68"/>
  <c r="E399" i="68"/>
  <c r="N403" i="68"/>
  <c r="E403" i="68"/>
  <c r="O407" i="68"/>
  <c r="R407" i="68"/>
  <c r="J407" i="68"/>
  <c r="AO407" i="68" s="1"/>
  <c r="AP407" i="68" s="1"/>
  <c r="F409" i="68"/>
  <c r="V409" i="68"/>
  <c r="E411" i="68"/>
  <c r="U411" i="68"/>
  <c r="G411" i="68"/>
  <c r="M413" i="68"/>
  <c r="G413" i="68"/>
  <c r="F413" i="68"/>
  <c r="V413" i="68"/>
  <c r="P421" i="68"/>
  <c r="S421" i="68"/>
  <c r="G421" i="68"/>
  <c r="T421" i="68"/>
  <c r="I428" i="68"/>
  <c r="V428" i="68"/>
  <c r="M428" i="68"/>
  <c r="N428" i="68"/>
  <c r="L436" i="68"/>
  <c r="F436" i="68"/>
  <c r="N436" i="68"/>
  <c r="Q436" i="68"/>
  <c r="F438" i="68"/>
  <c r="J438" i="68"/>
  <c r="AO438" i="68" s="1"/>
  <c r="AP438" i="68" s="1"/>
  <c r="E438" i="68"/>
  <c r="S440" i="68"/>
  <c r="M440" i="68"/>
  <c r="Q440" i="68"/>
  <c r="T440" i="68"/>
  <c r="V442" i="68"/>
  <c r="T442" i="68"/>
  <c r="N442" i="68"/>
  <c r="Q443" i="68"/>
  <c r="E443" i="68"/>
  <c r="T443" i="68"/>
  <c r="J454" i="68"/>
  <c r="AO454" i="68" s="1"/>
  <c r="AP454" i="68" s="1"/>
  <c r="E454" i="68"/>
  <c r="F454" i="68"/>
  <c r="Q456" i="68"/>
  <c r="J456" i="68"/>
  <c r="AO456" i="68" s="1"/>
  <c r="AP456" i="68" s="1"/>
  <c r="E460" i="68"/>
  <c r="O460" i="68"/>
  <c r="P460" i="68"/>
  <c r="V460" i="68"/>
  <c r="U460" i="68"/>
  <c r="G460" i="68"/>
  <c r="R461" i="68"/>
  <c r="G461" i="68"/>
  <c r="T463" i="68"/>
  <c r="U463" i="68"/>
  <c r="V473" i="68"/>
  <c r="N473" i="68"/>
  <c r="P475" i="68"/>
  <c r="V475" i="68"/>
  <c r="F475" i="68"/>
  <c r="N475" i="68"/>
  <c r="O477" i="68"/>
  <c r="R477" i="68"/>
  <c r="Q477" i="68"/>
  <c r="N477" i="68"/>
  <c r="U477" i="68"/>
  <c r="R485" i="68"/>
  <c r="G485" i="68"/>
  <c r="M485" i="68"/>
  <c r="Q485" i="68"/>
  <c r="U485" i="68"/>
  <c r="M487" i="68"/>
  <c r="T487" i="68"/>
  <c r="J493" i="68"/>
  <c r="AO493" i="68" s="1"/>
  <c r="AP493" i="68" s="1"/>
  <c r="Q493" i="68"/>
  <c r="I498" i="68"/>
  <c r="F498" i="68"/>
  <c r="O498" i="68"/>
  <c r="U498" i="68"/>
  <c r="S499" i="68"/>
  <c r="F499" i="68"/>
  <c r="I484" i="68"/>
  <c r="Q484" i="68"/>
  <c r="Q508" i="68"/>
  <c r="J508" i="68"/>
  <c r="AO508" i="68" s="1"/>
  <c r="AP508" i="68" s="1"/>
  <c r="U508" i="68"/>
  <c r="N508" i="68"/>
  <c r="R508" i="68"/>
  <c r="O513" i="68"/>
  <c r="V513" i="68"/>
  <c r="Q488" i="68"/>
  <c r="J488" i="68"/>
  <c r="AO488" i="68" s="1"/>
  <c r="AP488" i="68" s="1"/>
  <c r="F488" i="68"/>
  <c r="T488" i="68"/>
  <c r="P488" i="68"/>
  <c r="G488" i="68"/>
  <c r="U492" i="68"/>
  <c r="R492" i="68"/>
  <c r="T492" i="68"/>
  <c r="N492" i="68"/>
  <c r="T518" i="68"/>
  <c r="O518" i="68"/>
  <c r="G518" i="68"/>
  <c r="V519" i="68"/>
  <c r="R519" i="68"/>
  <c r="G519" i="68"/>
  <c r="J519" i="68"/>
  <c r="AO519" i="68" s="1"/>
  <c r="AP519" i="68" s="1"/>
  <c r="R532" i="68"/>
  <c r="U532" i="68"/>
  <c r="N532" i="68"/>
  <c r="J532" i="68"/>
  <c r="AO532" i="68" s="1"/>
  <c r="AP532" i="68" s="1"/>
  <c r="E532" i="68"/>
  <c r="V535" i="68"/>
  <c r="M535" i="68"/>
  <c r="T533" i="68"/>
  <c r="R533" i="68"/>
  <c r="Q533" i="68"/>
  <c r="F542" i="68"/>
  <c r="Q542" i="68"/>
  <c r="T527" i="68"/>
  <c r="N527" i="68"/>
  <c r="N547" i="68"/>
  <c r="F547" i="68"/>
  <c r="U143" i="68"/>
  <c r="Q143" i="68"/>
  <c r="G153" i="68"/>
  <c r="J153" i="68"/>
  <c r="AO153" i="68" s="1"/>
  <c r="AP153" i="68" s="1"/>
  <c r="S171" i="68"/>
  <c r="U171" i="68"/>
  <c r="J171" i="68"/>
  <c r="AO171" i="68" s="1"/>
  <c r="AP171" i="68" s="1"/>
  <c r="R178" i="68"/>
  <c r="O178" i="68"/>
  <c r="Q203" i="68"/>
  <c r="G203" i="68"/>
  <c r="H222" i="68"/>
  <c r="N222" i="68"/>
  <c r="V249" i="68"/>
  <c r="M249" i="68"/>
  <c r="Q253" i="68"/>
  <c r="S253" i="68"/>
  <c r="T253" i="68"/>
  <c r="N275" i="68"/>
  <c r="S275" i="68"/>
  <c r="N268" i="68"/>
  <c r="Q268" i="68"/>
  <c r="O72" i="68"/>
  <c r="R72" i="68"/>
  <c r="S72" i="68"/>
  <c r="U72" i="68"/>
  <c r="S446" i="68"/>
  <c r="F484" i="68"/>
  <c r="F470" i="68"/>
  <c r="F465" i="68"/>
  <c r="V339" i="68"/>
  <c r="R463" i="68"/>
  <c r="J498" i="68"/>
  <c r="AO498" i="68" s="1"/>
  <c r="AP498" i="68" s="1"/>
  <c r="M473" i="68"/>
  <c r="F535" i="68"/>
  <c r="T499" i="68"/>
  <c r="O475" i="68"/>
  <c r="N438" i="68"/>
  <c r="P442" i="68"/>
  <c r="E477" i="68"/>
  <c r="N419" i="68"/>
  <c r="R344" i="68"/>
  <c r="T407" i="68"/>
  <c r="R337" i="68"/>
  <c r="E413" i="68"/>
  <c r="G443" i="68"/>
  <c r="T385" i="68"/>
  <c r="J83" i="68"/>
  <c r="AO83" i="68" s="1"/>
  <c r="AP83" i="68" s="1"/>
  <c r="M301" i="68"/>
  <c r="Q153" i="68"/>
  <c r="G171" i="68"/>
  <c r="J221" i="68"/>
  <c r="AO221" i="68" s="1"/>
  <c r="AP221" i="68" s="1"/>
  <c r="G253" i="68"/>
  <c r="P268" i="68"/>
  <c r="M456" i="68"/>
  <c r="F417" i="68"/>
  <c r="V509" i="68"/>
  <c r="Q470" i="68"/>
  <c r="V332" i="68"/>
  <c r="F533" i="68"/>
  <c r="R498" i="68"/>
  <c r="R535" i="68"/>
  <c r="U535" i="68"/>
  <c r="M498" i="68"/>
  <c r="R473" i="68"/>
  <c r="O438" i="68"/>
  <c r="G477" i="68"/>
  <c r="U440" i="68"/>
  <c r="O401" i="68"/>
  <c r="R413" i="68"/>
  <c r="J419" i="68"/>
  <c r="AO419" i="68" s="1"/>
  <c r="AP419" i="68" s="1"/>
  <c r="O369" i="68"/>
  <c r="T307" i="68"/>
  <c r="V145" i="68"/>
  <c r="G221" i="68"/>
  <c r="N249" i="68"/>
  <c r="N321" i="68"/>
  <c r="T321" i="68"/>
  <c r="I313" i="68"/>
  <c r="O313" i="68"/>
  <c r="L305" i="68"/>
  <c r="N305" i="68"/>
  <c r="T305" i="68"/>
  <c r="E305" i="68"/>
  <c r="Q305" i="68"/>
  <c r="G297" i="68"/>
  <c r="M297" i="68"/>
  <c r="F297" i="68"/>
  <c r="H289" i="68"/>
  <c r="S289" i="68"/>
  <c r="F551" i="68"/>
  <c r="E551" i="68"/>
  <c r="I569" i="68"/>
  <c r="Q569" i="68"/>
  <c r="P239" i="68"/>
  <c r="U239" i="68"/>
  <c r="V195" i="68"/>
  <c r="E195" i="68"/>
  <c r="L160" i="68"/>
  <c r="P160" i="68"/>
  <c r="T162" i="68"/>
  <c r="N162" i="68"/>
  <c r="J682" i="68"/>
  <c r="AO682" i="68" s="1"/>
  <c r="AP682" i="68" s="1"/>
  <c r="M682" i="68"/>
  <c r="T684" i="68"/>
  <c r="P684" i="68"/>
  <c r="R684" i="68"/>
  <c r="U684" i="68"/>
  <c r="J312" i="68"/>
  <c r="AO312" i="68" s="1"/>
  <c r="AP312" i="68" s="1"/>
  <c r="R312" i="68"/>
  <c r="V218" i="68"/>
  <c r="G218" i="68"/>
  <c r="G99" i="68"/>
  <c r="J99" i="68"/>
  <c r="AO99" i="68" s="1"/>
  <c r="AP99" i="68" s="1"/>
  <c r="K675" i="68"/>
  <c r="V675" i="68"/>
  <c r="M316" i="68"/>
  <c r="R316" i="68"/>
  <c r="H308" i="68"/>
  <c r="S308" i="68"/>
  <c r="L63" i="68"/>
  <c r="N41" i="68"/>
  <c r="M971" i="68"/>
  <c r="Q971" i="68"/>
  <c r="G939" i="68"/>
  <c r="Q337" i="68"/>
  <c r="T337" i="68"/>
  <c r="Q342" i="68"/>
  <c r="U342" i="68"/>
  <c r="P357" i="68"/>
  <c r="S357" i="68"/>
  <c r="J357" i="68"/>
  <c r="AO357" i="68" s="1"/>
  <c r="AP357" i="68" s="1"/>
  <c r="O381" i="68"/>
  <c r="V381" i="68"/>
  <c r="E381" i="68"/>
  <c r="G399" i="68"/>
  <c r="S399" i="68"/>
  <c r="G405" i="68"/>
  <c r="J405" i="68"/>
  <c r="AO405" i="68" s="1"/>
  <c r="AP405" i="68" s="1"/>
  <c r="N411" i="68"/>
  <c r="F411" i="68"/>
  <c r="S411" i="68"/>
  <c r="S425" i="68"/>
  <c r="R425" i="68"/>
  <c r="L440" i="68"/>
  <c r="R440" i="68"/>
  <c r="N454" i="68"/>
  <c r="S454" i="68"/>
  <c r="O467" i="68"/>
  <c r="U467" i="68"/>
  <c r="E469" i="68"/>
  <c r="T469" i="68"/>
  <c r="U518" i="68"/>
  <c r="R518" i="68"/>
  <c r="P529" i="68"/>
  <c r="J529" i="68"/>
  <c r="AO529" i="68" s="1"/>
  <c r="AP529" i="68" s="1"/>
  <c r="E153" i="68"/>
  <c r="V153" i="68"/>
  <c r="S178" i="68"/>
  <c r="J178" i="68"/>
  <c r="AO178" i="68" s="1"/>
  <c r="AP178" i="68" s="1"/>
  <c r="E184" i="68"/>
  <c r="Q184" i="68"/>
  <c r="T277" i="68"/>
  <c r="S277" i="68"/>
  <c r="G266" i="68"/>
  <c r="U266" i="68"/>
  <c r="R377" i="68"/>
  <c r="P425" i="68"/>
  <c r="R416" i="68"/>
  <c r="Q359" i="68"/>
  <c r="O325" i="68"/>
  <c r="Q346" i="68"/>
  <c r="J364" i="68"/>
  <c r="AO364" i="68" s="1"/>
  <c r="AP364" i="68" s="1"/>
  <c r="E328" i="68"/>
  <c r="N398" i="68"/>
  <c r="P359" i="68"/>
  <c r="G344" i="68"/>
  <c r="F342" i="68"/>
  <c r="O351" i="68"/>
  <c r="Q400" i="68"/>
  <c r="N402" i="68"/>
  <c r="T352" i="68"/>
  <c r="Q328" i="68"/>
  <c r="S326" i="68"/>
  <c r="P351" i="68"/>
  <c r="U402" i="68"/>
  <c r="J336" i="68"/>
  <c r="AO336" i="68" s="1"/>
  <c r="AP336" i="68" s="1"/>
  <c r="O578" i="68"/>
  <c r="T577" i="68"/>
  <c r="M497" i="68"/>
  <c r="P379" i="68"/>
  <c r="M514" i="68"/>
  <c r="U438" i="68"/>
  <c r="V430" i="68"/>
  <c r="E398" i="68"/>
  <c r="R382" i="68"/>
  <c r="T353" i="68"/>
  <c r="V364" i="68"/>
  <c r="U328" i="68"/>
  <c r="F359" i="68"/>
  <c r="T336" i="68"/>
  <c r="J353" i="68"/>
  <c r="AO353" i="68" s="1"/>
  <c r="AP353" i="68" s="1"/>
  <c r="V351" i="68"/>
  <c r="G400" i="68"/>
  <c r="F402" i="68"/>
  <c r="F410" i="68"/>
  <c r="J352" i="68"/>
  <c r="AO352" i="68" s="1"/>
  <c r="AP352" i="68" s="1"/>
  <c r="J326" i="68"/>
  <c r="AO326" i="68" s="1"/>
  <c r="AP326" i="68" s="1"/>
  <c r="Q326" i="68"/>
  <c r="J402" i="68"/>
  <c r="AO402" i="68" s="1"/>
  <c r="AP402" i="68" s="1"/>
  <c r="T516" i="68"/>
  <c r="E474" i="68"/>
  <c r="P458" i="68"/>
  <c r="T464" i="68"/>
  <c r="K235" i="68"/>
  <c r="F235" i="68"/>
  <c r="R208" i="68"/>
  <c r="O208" i="68"/>
  <c r="L211" i="68"/>
  <c r="V211" i="68"/>
  <c r="L215" i="68"/>
  <c r="U215" i="68"/>
  <c r="G219" i="68"/>
  <c r="O219" i="68"/>
  <c r="N219" i="68"/>
  <c r="F183" i="68"/>
  <c r="P183" i="68"/>
  <c r="T134" i="68"/>
  <c r="F134" i="68"/>
  <c r="J92" i="68"/>
  <c r="AO92" i="68" s="1"/>
  <c r="AP92" i="68" s="1"/>
  <c r="F92" i="68"/>
  <c r="P331" i="68"/>
  <c r="G331" i="68"/>
  <c r="R331" i="68"/>
  <c r="R335" i="68"/>
  <c r="E335" i="68"/>
  <c r="H343" i="68"/>
  <c r="P343" i="68"/>
  <c r="E367" i="68"/>
  <c r="M367" i="68"/>
  <c r="V356" i="68"/>
  <c r="N356" i="68"/>
  <c r="E378" i="68"/>
  <c r="M378" i="68"/>
  <c r="U380" i="68"/>
  <c r="T380" i="68"/>
  <c r="M386" i="68"/>
  <c r="O386" i="68"/>
  <c r="L394" i="68"/>
  <c r="Q394" i="68"/>
  <c r="O396" i="68"/>
  <c r="F396" i="68"/>
  <c r="G396" i="68"/>
  <c r="O418" i="68"/>
  <c r="S418" i="68"/>
  <c r="I429" i="68"/>
  <c r="U429" i="68"/>
  <c r="S431" i="68"/>
  <c r="R431" i="68"/>
  <c r="I435" i="68"/>
  <c r="T435" i="68"/>
  <c r="U451" i="68"/>
  <c r="F451" i="68"/>
  <c r="O453" i="68"/>
  <c r="V453" i="68"/>
  <c r="L457" i="68"/>
  <c r="P457" i="68"/>
  <c r="J457" i="68"/>
  <c r="AO457" i="68" s="1"/>
  <c r="AP457" i="68" s="1"/>
  <c r="I507" i="68"/>
  <c r="M507" i="68"/>
  <c r="F154" i="68"/>
  <c r="E154" i="68"/>
  <c r="L175" i="68"/>
  <c r="H175" i="68"/>
  <c r="Q177" i="68"/>
  <c r="N177" i="68"/>
  <c r="N204" i="68"/>
  <c r="H204" i="68"/>
  <c r="G204" i="68"/>
  <c r="K223" i="68"/>
  <c r="L223" i="68"/>
  <c r="U248" i="68"/>
  <c r="R248" i="68"/>
  <c r="U366" i="68"/>
  <c r="P367" i="68"/>
  <c r="V338" i="68"/>
  <c r="S400" i="68"/>
  <c r="T390" i="68"/>
  <c r="R351" i="68"/>
  <c r="J386" i="68"/>
  <c r="AO386" i="68" s="1"/>
  <c r="AP386" i="68" s="1"/>
  <c r="Q390" i="68"/>
  <c r="P538" i="68"/>
  <c r="V400" i="68"/>
  <c r="E362" i="68"/>
  <c r="J538" i="68"/>
  <c r="AO538" i="68" s="1"/>
  <c r="AP538" i="68" s="1"/>
  <c r="S380" i="68"/>
  <c r="U341" i="68"/>
  <c r="U399" i="68"/>
  <c r="J425" i="68"/>
  <c r="AO425" i="68" s="1"/>
  <c r="AP425" i="68" s="1"/>
  <c r="F469" i="68"/>
  <c r="G422" i="68"/>
  <c r="S404" i="68"/>
  <c r="F538" i="68"/>
  <c r="U333" i="68"/>
  <c r="O394" i="68"/>
  <c r="Q392" i="68"/>
  <c r="Q362" i="68"/>
  <c r="V367" i="68"/>
  <c r="E341" i="68"/>
  <c r="V529" i="68"/>
  <c r="G484" i="68"/>
  <c r="Q422" i="68"/>
  <c r="R364" i="68"/>
  <c r="F420" i="68"/>
  <c r="L234" i="68"/>
  <c r="R234" i="68"/>
  <c r="N191" i="68"/>
  <c r="R191" i="68"/>
  <c r="U666" i="68"/>
  <c r="S83" i="68"/>
  <c r="E332" i="68"/>
  <c r="F332" i="68"/>
  <c r="O346" i="68"/>
  <c r="U346" i="68"/>
  <c r="M348" i="68"/>
  <c r="P348" i="68"/>
  <c r="J363" i="68"/>
  <c r="AO363" i="68" s="1"/>
  <c r="AP363" i="68" s="1"/>
  <c r="P363" i="68"/>
  <c r="J401" i="68"/>
  <c r="AO401" i="68" s="1"/>
  <c r="AP401" i="68" s="1"/>
  <c r="Q401" i="68"/>
  <c r="R401" i="68"/>
  <c r="N421" i="68"/>
  <c r="E421" i="68"/>
  <c r="F432" i="68"/>
  <c r="P432" i="68"/>
  <c r="J432" i="68"/>
  <c r="AO432" i="68" s="1"/>
  <c r="AP432" i="68" s="1"/>
  <c r="I443" i="68"/>
  <c r="F443" i="68"/>
  <c r="R443" i="68"/>
  <c r="M446" i="68"/>
  <c r="E446" i="68"/>
  <c r="F450" i="68"/>
  <c r="J450" i="68"/>
  <c r="AO450" i="68" s="1"/>
  <c r="AP450" i="68" s="1"/>
  <c r="E553" i="68"/>
  <c r="V553" i="68"/>
  <c r="H72" i="68"/>
  <c r="F72" i="68"/>
  <c r="G426" i="68"/>
  <c r="G377" i="68"/>
  <c r="S439" i="68"/>
  <c r="F514" i="68"/>
  <c r="T406" i="68"/>
  <c r="M540" i="68"/>
  <c r="S426" i="68"/>
  <c r="H431" i="68"/>
  <c r="H540" i="68"/>
  <c r="T387" i="68"/>
  <c r="P380" i="68"/>
  <c r="O368" i="68"/>
  <c r="G359" i="68"/>
  <c r="V331" i="68"/>
  <c r="S366" i="68"/>
  <c r="F344" i="68"/>
  <c r="T366" i="68"/>
  <c r="V342" i="68"/>
  <c r="O331" i="68"/>
  <c r="V398" i="68"/>
  <c r="E386" i="68"/>
  <c r="U351" i="68"/>
  <c r="Q344" i="68"/>
  <c r="N348" i="68"/>
  <c r="Q402" i="68"/>
  <c r="Q387" i="68"/>
  <c r="E344" i="68"/>
  <c r="G333" i="68"/>
  <c r="V404" i="68"/>
  <c r="T394" i="68"/>
  <c r="M380" i="68"/>
  <c r="N359" i="68"/>
  <c r="O402" i="68"/>
  <c r="N396" i="68"/>
  <c r="S337" i="68"/>
  <c r="P369" i="68"/>
  <c r="G358" i="68"/>
  <c r="U344" i="68"/>
  <c r="U367" i="68"/>
  <c r="M343" i="68"/>
  <c r="O359" i="68"/>
  <c r="V410" i="68"/>
  <c r="V396" i="68"/>
  <c r="G380" i="68"/>
  <c r="V349" i="68"/>
  <c r="T351" i="68"/>
  <c r="M544" i="68"/>
  <c r="F491" i="68"/>
  <c r="V467" i="68"/>
  <c r="G430" i="68"/>
  <c r="Q462" i="68"/>
  <c r="Q377" i="68"/>
  <c r="E404" i="68"/>
  <c r="M422" i="68"/>
  <c r="R392" i="68"/>
  <c r="E437" i="68"/>
  <c r="E387" i="68"/>
  <c r="P472" i="68"/>
  <c r="S441" i="68"/>
  <c r="U439" i="68"/>
  <c r="U421" i="68"/>
  <c r="E415" i="68"/>
  <c r="U398" i="68"/>
  <c r="P386" i="68"/>
  <c r="F380" i="68"/>
  <c r="T368" i="68"/>
  <c r="R357" i="68"/>
  <c r="J331" i="68"/>
  <c r="AO331" i="68" s="1"/>
  <c r="AP331" i="68" s="1"/>
  <c r="E366" i="68"/>
  <c r="G341" i="68"/>
  <c r="U364" i="68"/>
  <c r="S341" i="68"/>
  <c r="T429" i="68"/>
  <c r="N414" i="68"/>
  <c r="T401" i="68"/>
  <c r="T396" i="68"/>
  <c r="P376" i="68"/>
  <c r="J351" i="68"/>
  <c r="AO351" i="68" s="1"/>
  <c r="AP351" i="68" s="1"/>
  <c r="F331" i="68"/>
  <c r="R435" i="68"/>
  <c r="P427" i="68"/>
  <c r="Q411" i="68"/>
  <c r="G402" i="68"/>
  <c r="G387" i="68"/>
  <c r="F341" i="68"/>
  <c r="V431" i="68"/>
  <c r="Q413" i="68"/>
  <c r="P402" i="68"/>
  <c r="G394" i="68"/>
  <c r="T359" i="68"/>
  <c r="T413" i="68"/>
  <c r="R348" i="68"/>
  <c r="O435" i="68"/>
  <c r="R396" i="68"/>
  <c r="O392" i="68"/>
  <c r="Q358" i="68"/>
  <c r="V366" i="68"/>
  <c r="M335" i="68"/>
  <c r="J404" i="68"/>
  <c r="AO404" i="68" s="1"/>
  <c r="AP404" i="68" s="1"/>
  <c r="N394" i="68"/>
  <c r="N379" i="68"/>
  <c r="T344" i="68"/>
  <c r="E346" i="68"/>
  <c r="O476" i="68"/>
  <c r="S526" i="68"/>
  <c r="N409" i="68"/>
  <c r="U420" i="68"/>
  <c r="R462" i="68"/>
  <c r="E377" i="68"/>
  <c r="M396" i="68"/>
  <c r="G392" i="68"/>
  <c r="Q332" i="68"/>
  <c r="G379" i="68"/>
  <c r="J503" i="68"/>
  <c r="AO503" i="68" s="1"/>
  <c r="AP503" i="68" s="1"/>
  <c r="T281" i="68"/>
  <c r="G281" i="68"/>
  <c r="L230" i="68"/>
  <c r="U230" i="68"/>
  <c r="K239" i="68"/>
  <c r="G239" i="68"/>
  <c r="G193" i="68"/>
  <c r="J193" i="68"/>
  <c r="AO193" i="68" s="1"/>
  <c r="AP193" i="68" s="1"/>
  <c r="E156" i="68"/>
  <c r="N156" i="68"/>
  <c r="H134" i="68"/>
  <c r="E134" i="68"/>
  <c r="I90" i="68"/>
  <c r="H90" i="68"/>
  <c r="I92" i="68"/>
  <c r="S92" i="68"/>
  <c r="H331" i="68"/>
  <c r="T331" i="68"/>
  <c r="O340" i="68"/>
  <c r="M340" i="68"/>
  <c r="P341" i="68"/>
  <c r="M341" i="68"/>
  <c r="E360" i="68"/>
  <c r="S360" i="68"/>
  <c r="Q374" i="68"/>
  <c r="S374" i="68"/>
  <c r="J374" i="68"/>
  <c r="AO374" i="68" s="1"/>
  <c r="AP374" i="68" s="1"/>
  <c r="E390" i="68"/>
  <c r="V390" i="68"/>
  <c r="N390" i="68"/>
  <c r="V412" i="68"/>
  <c r="P412" i="68"/>
  <c r="L416" i="68"/>
  <c r="Q416" i="68"/>
  <c r="V418" i="68"/>
  <c r="R418" i="68"/>
  <c r="G418" i="68"/>
  <c r="I451" i="68"/>
  <c r="E451" i="68"/>
  <c r="Q466" i="68"/>
  <c r="M466" i="68"/>
  <c r="O511" i="68"/>
  <c r="J511" i="68"/>
  <c r="AO511" i="68" s="1"/>
  <c r="AP511" i="68" s="1"/>
  <c r="J540" i="68"/>
  <c r="AO540" i="68" s="1"/>
  <c r="AP540" i="68" s="1"/>
  <c r="U540" i="68"/>
  <c r="K152" i="68"/>
  <c r="P152" i="68"/>
  <c r="L173" i="68"/>
  <c r="F173" i="68"/>
  <c r="H198" i="68"/>
  <c r="V198" i="68"/>
  <c r="I207" i="68"/>
  <c r="S207" i="68"/>
  <c r="K265" i="68"/>
  <c r="O265" i="68"/>
  <c r="O269" i="68"/>
  <c r="M269" i="68"/>
  <c r="H303" i="68"/>
  <c r="V303" i="68"/>
  <c r="V363" i="68"/>
  <c r="M374" i="68"/>
  <c r="T388" i="68"/>
  <c r="F555" i="68"/>
  <c r="Q555" i="68"/>
  <c r="R558" i="68"/>
  <c r="S558" i="68"/>
  <c r="T559" i="68"/>
  <c r="P559" i="68"/>
  <c r="T582" i="68"/>
  <c r="U582" i="68"/>
  <c r="U382" i="68"/>
  <c r="G505" i="68"/>
  <c r="T507" i="68"/>
  <c r="F421" i="68"/>
  <c r="M357" i="68"/>
  <c r="R347" i="68"/>
  <c r="F422" i="68"/>
  <c r="N429" i="68"/>
  <c r="U140" i="68"/>
  <c r="Q343" i="68"/>
  <c r="P374" i="68"/>
  <c r="J140" i="68"/>
  <c r="AO140" i="68" s="1"/>
  <c r="AP140" i="68" s="1"/>
  <c r="N324" i="68"/>
  <c r="F324" i="68"/>
  <c r="L227" i="68"/>
  <c r="E227" i="68"/>
  <c r="F240" i="68"/>
  <c r="Q240" i="68"/>
  <c r="L212" i="68"/>
  <c r="E212" i="68"/>
  <c r="R214" i="68"/>
  <c r="O214" i="68"/>
  <c r="G214" i="68"/>
  <c r="H220" i="68"/>
  <c r="P220" i="68"/>
  <c r="M119" i="68"/>
  <c r="J675" i="68"/>
  <c r="AO675" i="68" s="1"/>
  <c r="AP675" i="68" s="1"/>
  <c r="P312" i="68"/>
  <c r="K135" i="68"/>
  <c r="L684" i="68"/>
  <c r="E327" i="68"/>
  <c r="N326" i="68"/>
  <c r="R326" i="68"/>
  <c r="J368" i="68"/>
  <c r="AO368" i="68" s="1"/>
  <c r="AP368" i="68" s="1"/>
  <c r="Q368" i="68"/>
  <c r="J385" i="68"/>
  <c r="AO385" i="68" s="1"/>
  <c r="AP385" i="68" s="1"/>
  <c r="F385" i="68"/>
  <c r="P391" i="68"/>
  <c r="G391" i="68"/>
  <c r="F405" i="68"/>
  <c r="T405" i="68"/>
  <c r="N415" i="68"/>
  <c r="J415" i="68"/>
  <c r="AO415" i="68" s="1"/>
  <c r="AP415" i="68" s="1"/>
  <c r="V434" i="68"/>
  <c r="R434" i="68"/>
  <c r="S140" i="68"/>
  <c r="N229" i="68"/>
  <c r="R546" i="68"/>
  <c r="P329" i="68"/>
  <c r="N347" i="68"/>
  <c r="V379" i="68"/>
  <c r="G240" i="68"/>
  <c r="O229" i="68"/>
  <c r="H507" i="68"/>
  <c r="R341" i="68"/>
  <c r="R503" i="68"/>
  <c r="T379" i="68"/>
  <c r="G385" i="68"/>
  <c r="P398" i="68"/>
  <c r="G332" i="68"/>
  <c r="G437" i="68"/>
  <c r="U433" i="68"/>
  <c r="N338" i="68"/>
  <c r="V240" i="68"/>
  <c r="Q505" i="68"/>
  <c r="G327" i="68"/>
  <c r="I333" i="68"/>
  <c r="P333" i="68"/>
  <c r="H345" i="68"/>
  <c r="N345" i="68"/>
  <c r="V345" i="68"/>
  <c r="R358" i="68"/>
  <c r="V358" i="68"/>
  <c r="F362" i="68"/>
  <c r="S362" i="68"/>
  <c r="V538" i="68"/>
  <c r="T538" i="68"/>
  <c r="R370" i="68"/>
  <c r="J370" i="68"/>
  <c r="AO370" i="68" s="1"/>
  <c r="AP370" i="68" s="1"/>
  <c r="L374" i="68"/>
  <c r="E374" i="68"/>
  <c r="V386" i="68"/>
  <c r="Q386" i="68"/>
  <c r="S408" i="68"/>
  <c r="R408" i="68"/>
  <c r="H412" i="68"/>
  <c r="O412" i="68"/>
  <c r="O414" i="68"/>
  <c r="J414" i="68"/>
  <c r="AO414" i="68" s="1"/>
  <c r="AP414" i="68" s="1"/>
  <c r="O420" i="68"/>
  <c r="Q420" i="68"/>
  <c r="H424" i="68"/>
  <c r="P424" i="68"/>
  <c r="T453" i="68"/>
  <c r="M453" i="68"/>
  <c r="M462" i="68"/>
  <c r="T462" i="68"/>
  <c r="F478" i="68"/>
  <c r="P478" i="68"/>
  <c r="L496" i="68"/>
  <c r="U496" i="68"/>
  <c r="I501" i="68"/>
  <c r="O501" i="68"/>
  <c r="H512" i="68"/>
  <c r="S512" i="68"/>
  <c r="K510" i="68"/>
  <c r="O510" i="68"/>
  <c r="U510" i="68"/>
  <c r="K520" i="68"/>
  <c r="O520" i="68"/>
  <c r="Q526" i="68"/>
  <c r="E526" i="68"/>
  <c r="P526" i="68"/>
  <c r="G541" i="68"/>
  <c r="F541" i="68"/>
  <c r="N544" i="68"/>
  <c r="U544" i="68"/>
  <c r="T146" i="68"/>
  <c r="R146" i="68"/>
  <c r="J148" i="68"/>
  <c r="AO148" i="68" s="1"/>
  <c r="AP148" i="68" s="1"/>
  <c r="I148" i="68"/>
  <c r="O154" i="68"/>
  <c r="R154" i="68"/>
  <c r="T362" i="68"/>
  <c r="O445" i="68"/>
  <c r="L400" i="68"/>
  <c r="H218" i="68"/>
  <c r="Q218" i="68"/>
  <c r="G194" i="68"/>
  <c r="Q194" i="68"/>
  <c r="V196" i="68"/>
  <c r="E196" i="68"/>
  <c r="O184" i="68"/>
  <c r="M201" i="68"/>
  <c r="M72" i="68"/>
  <c r="E266" i="68"/>
  <c r="V72" i="68"/>
  <c r="F289" i="68"/>
  <c r="U253" i="68"/>
  <c r="S596" i="68"/>
  <c r="O254" i="68"/>
  <c r="J265" i="68"/>
  <c r="AO265" i="68" s="1"/>
  <c r="AP265" i="68" s="1"/>
  <c r="S153" i="68"/>
  <c r="E177" i="68"/>
  <c r="S249" i="68"/>
  <c r="J577" i="68"/>
  <c r="AO577" i="68" s="1"/>
  <c r="AP577" i="68" s="1"/>
  <c r="E312" i="68"/>
  <c r="Q122" i="68"/>
  <c r="N122" i="68"/>
  <c r="M666" i="68"/>
  <c r="U92" i="68"/>
  <c r="N313" i="68"/>
  <c r="N99" i="68"/>
  <c r="U89" i="68"/>
  <c r="K676" i="68"/>
  <c r="L254" i="68"/>
  <c r="I265" i="68"/>
  <c r="P449" i="68"/>
  <c r="M234" i="68"/>
  <c r="U154" i="68"/>
  <c r="N153" i="68"/>
  <c r="G526" i="68"/>
  <c r="M486" i="68"/>
  <c r="T254" i="68"/>
  <c r="F526" i="68"/>
  <c r="Q265" i="68"/>
  <c r="T246" i="68"/>
  <c r="U486" i="68"/>
  <c r="E557" i="68"/>
  <c r="G510" i="68"/>
  <c r="V468" i="68"/>
  <c r="R388" i="68"/>
  <c r="J464" i="68"/>
  <c r="AO464" i="68" s="1"/>
  <c r="AP464" i="68" s="1"/>
  <c r="N420" i="68"/>
  <c r="G452" i="68"/>
  <c r="V408" i="68"/>
  <c r="P356" i="68"/>
  <c r="U332" i="68"/>
  <c r="S450" i="68"/>
  <c r="P368" i="68"/>
  <c r="T412" i="68"/>
  <c r="O391" i="68"/>
  <c r="Q514" i="68"/>
  <c r="P416" i="68"/>
  <c r="V359" i="68"/>
  <c r="N329" i="68"/>
  <c r="T312" i="68"/>
  <c r="U422" i="68"/>
  <c r="F350" i="68"/>
  <c r="G540" i="68"/>
  <c r="V156" i="68"/>
  <c r="R219" i="68"/>
  <c r="Q183" i="68"/>
  <c r="G122" i="68"/>
  <c r="O238" i="68"/>
  <c r="U214" i="68"/>
  <c r="Q251" i="68"/>
  <c r="U372" i="68"/>
  <c r="M512" i="68"/>
  <c r="Q355" i="68"/>
  <c r="J372" i="68"/>
  <c r="AO372" i="68" s="1"/>
  <c r="AP372" i="68" s="1"/>
  <c r="Q333" i="68"/>
  <c r="F445" i="68"/>
  <c r="S305" i="68"/>
  <c r="N194" i="68"/>
  <c r="R273" i="68"/>
  <c r="G191" i="68"/>
  <c r="I164" i="68"/>
  <c r="L146" i="68"/>
  <c r="T471" i="68"/>
  <c r="L263" i="68"/>
  <c r="H481" i="68"/>
  <c r="K684" i="68"/>
  <c r="R372" i="68"/>
  <c r="F447" i="68"/>
  <c r="V380" i="68"/>
  <c r="N437" i="68"/>
  <c r="N400" i="68"/>
  <c r="J356" i="68"/>
  <c r="AO356" i="68" s="1"/>
  <c r="AP356" i="68" s="1"/>
  <c r="R329" i="68"/>
  <c r="M437" i="68"/>
  <c r="Q375" i="68"/>
  <c r="Q329" i="68"/>
  <c r="F412" i="68"/>
  <c r="T350" i="68"/>
  <c r="U412" i="68"/>
  <c r="E536" i="68"/>
  <c r="G514" i="68"/>
  <c r="T434" i="68"/>
  <c r="T415" i="68"/>
  <c r="Q350" i="68"/>
  <c r="E329" i="68"/>
  <c r="E422" i="68"/>
  <c r="T335" i="68"/>
  <c r="J192" i="68"/>
  <c r="AO192" i="68" s="1"/>
  <c r="AP192" i="68" s="1"/>
  <c r="F214" i="68"/>
  <c r="N388" i="68"/>
  <c r="T345" i="68"/>
  <c r="O329" i="68"/>
  <c r="E431" i="68"/>
  <c r="T422" i="68"/>
  <c r="N427" i="68"/>
  <c r="E316" i="68"/>
  <c r="H462" i="68"/>
  <c r="K227" i="68"/>
  <c r="L464" i="68"/>
  <c r="V445" i="68"/>
  <c r="T356" i="68"/>
  <c r="N332" i="68"/>
  <c r="O422" i="68"/>
  <c r="O327" i="68"/>
  <c r="F404" i="68"/>
  <c r="E394" i="68"/>
  <c r="J392" i="68"/>
  <c r="AO392" i="68" s="1"/>
  <c r="AP392" i="68" s="1"/>
  <c r="S350" i="68"/>
  <c r="Q536" i="68"/>
  <c r="S514" i="68"/>
  <c r="Q406" i="68"/>
  <c r="G350" i="68"/>
  <c r="R422" i="68"/>
  <c r="V329" i="68"/>
  <c r="J214" i="68"/>
  <c r="AO214" i="68" s="1"/>
  <c r="AP214" i="68" s="1"/>
  <c r="U329" i="68"/>
  <c r="E345" i="68"/>
  <c r="O431" i="68"/>
  <c r="G161" i="68"/>
  <c r="V154" i="68"/>
  <c r="G511" i="68"/>
  <c r="R417" i="68"/>
  <c r="R406" i="68"/>
  <c r="I232" i="68"/>
  <c r="L455" i="68"/>
  <c r="I464" i="68"/>
  <c r="H453" i="68"/>
  <c r="P358" i="68"/>
  <c r="H414" i="68"/>
  <c r="G431" i="68"/>
  <c r="O437" i="68"/>
  <c r="V462" i="68"/>
  <c r="J398" i="68"/>
  <c r="AO398" i="68" s="1"/>
  <c r="AP398" i="68" s="1"/>
  <c r="T439" i="68"/>
  <c r="V343" i="68"/>
  <c r="O373" i="68"/>
  <c r="Q229" i="68"/>
  <c r="G512" i="68"/>
  <c r="E466" i="68"/>
  <c r="P390" i="68"/>
  <c r="P210" i="68"/>
  <c r="Q459" i="68"/>
  <c r="E503" i="68"/>
  <c r="J546" i="68"/>
  <c r="AO546" i="68" s="1"/>
  <c r="AP546" i="68" s="1"/>
  <c r="M468" i="68"/>
  <c r="P406" i="68"/>
  <c r="T376" i="68"/>
  <c r="I669" i="68"/>
  <c r="U345" i="68"/>
  <c r="M445" i="68"/>
  <c r="S356" i="68"/>
  <c r="O427" i="68"/>
  <c r="J62" i="64"/>
  <c r="U69" i="64"/>
  <c r="C70" i="64"/>
  <c r="AA92" i="64"/>
  <c r="J103" i="64"/>
  <c r="AF99" i="64"/>
  <c r="J64" i="64"/>
  <c r="O70" i="64"/>
  <c r="C72" i="64"/>
  <c r="C93" i="64"/>
  <c r="E92" i="64"/>
  <c r="O63" i="64"/>
  <c r="M64" i="64"/>
  <c r="P33" i="64"/>
  <c r="M65" i="64"/>
  <c r="AG99" i="64"/>
  <c r="J102" i="64"/>
  <c r="R553" i="68"/>
  <c r="N553" i="68"/>
  <c r="O69" i="64"/>
  <c r="H65" i="64"/>
  <c r="P37" i="64"/>
  <c r="H66" i="64"/>
  <c r="N102" i="64"/>
  <c r="E91" i="64"/>
  <c r="F553" i="68"/>
  <c r="G553" i="68"/>
  <c r="H71" i="64"/>
  <c r="R72" i="64"/>
  <c r="U72" i="64"/>
  <c r="P103" i="64"/>
  <c r="O92" i="64"/>
  <c r="S553" i="68"/>
  <c r="R67" i="64"/>
  <c r="P553" i="68"/>
  <c r="R69" i="64"/>
  <c r="I73" i="64"/>
  <c r="K73" i="64"/>
  <c r="M77" i="64"/>
  <c r="I76" i="64"/>
  <c r="U77" i="64"/>
  <c r="Q553" i="68"/>
  <c r="I88" i="64"/>
  <c r="O37" i="64"/>
  <c r="K63" i="64"/>
  <c r="C89" i="64"/>
  <c r="F93" i="64"/>
  <c r="E14" i="64"/>
  <c r="T40" i="68"/>
  <c r="J609" i="68"/>
  <c r="AO609" i="68" s="1"/>
  <c r="AP609" i="68" s="1"/>
  <c r="P404" i="68"/>
  <c r="R338" i="68"/>
  <c r="T338" i="68"/>
  <c r="V392" i="68"/>
  <c r="V429" i="68"/>
  <c r="U514" i="68"/>
  <c r="S406" i="68"/>
  <c r="O370" i="68"/>
  <c r="N444" i="68"/>
  <c r="S304" i="68"/>
  <c r="M288" i="68"/>
  <c r="V466" i="68"/>
  <c r="E486" i="68"/>
  <c r="G304" i="68"/>
  <c r="U482" i="68"/>
  <c r="T517" i="68"/>
  <c r="F406" i="68"/>
  <c r="K154" i="68"/>
  <c r="H536" i="68"/>
  <c r="K175" i="68"/>
  <c r="K522" i="68"/>
  <c r="K482" i="68"/>
  <c r="L179" i="68"/>
  <c r="R380" i="68"/>
  <c r="M447" i="68"/>
  <c r="R394" i="68"/>
  <c r="U362" i="68"/>
  <c r="Q464" i="68"/>
  <c r="G329" i="68"/>
  <c r="O429" i="68"/>
  <c r="T370" i="68"/>
  <c r="Q429" i="68"/>
  <c r="V304" i="68"/>
  <c r="Q154" i="68"/>
  <c r="J520" i="68"/>
  <c r="AO520" i="68" s="1"/>
  <c r="AP520" i="68" s="1"/>
  <c r="S201" i="68"/>
  <c r="M520" i="68"/>
  <c r="H261" i="68"/>
  <c r="I154" i="68"/>
  <c r="H520" i="68"/>
  <c r="K471" i="68"/>
  <c r="L267" i="68"/>
  <c r="K273" i="68"/>
  <c r="K528" i="68"/>
  <c r="O639" i="68"/>
  <c r="F327" i="68"/>
  <c r="P327" i="68"/>
  <c r="S327" i="68"/>
  <c r="U327" i="68"/>
  <c r="S329" i="68"/>
  <c r="F329" i="68"/>
  <c r="I329" i="68"/>
  <c r="I340" i="68"/>
  <c r="G340" i="68"/>
  <c r="N340" i="68"/>
  <c r="L345" i="68"/>
  <c r="J345" i="68"/>
  <c r="AO345" i="68" s="1"/>
  <c r="AP345" i="68" s="1"/>
  <c r="K349" i="68"/>
  <c r="Q349" i="68"/>
  <c r="U349" i="68"/>
  <c r="N355" i="68"/>
  <c r="K355" i="68"/>
  <c r="R355" i="68"/>
  <c r="K360" i="68"/>
  <c r="J360" i="68"/>
  <c r="AO360" i="68" s="1"/>
  <c r="AP360" i="68" s="1"/>
  <c r="K362" i="68"/>
  <c r="J362" i="68"/>
  <c r="AO362" i="68" s="1"/>
  <c r="AP362" i="68" s="1"/>
  <c r="L364" i="68"/>
  <c r="T364" i="68"/>
  <c r="K356" i="68"/>
  <c r="Q356" i="68"/>
  <c r="O356" i="68"/>
  <c r="F374" i="68"/>
  <c r="T374" i="68"/>
  <c r="V374" i="68"/>
  <c r="I378" i="68"/>
  <c r="G378" i="68"/>
  <c r="Q382" i="68"/>
  <c r="K382" i="68"/>
  <c r="O384" i="68"/>
  <c r="L384" i="68"/>
  <c r="H386" i="68"/>
  <c r="L386" i="68"/>
  <c r="I388" i="68"/>
  <c r="O388" i="68"/>
  <c r="G388" i="68"/>
  <c r="U388" i="68"/>
  <c r="J388" i="68"/>
  <c r="AO388" i="68" s="1"/>
  <c r="AP388" i="68" s="1"/>
  <c r="S392" i="68"/>
  <c r="P392" i="68"/>
  <c r="N392" i="68"/>
  <c r="T392" i="68"/>
  <c r="H396" i="68"/>
  <c r="E396" i="68"/>
  <c r="K398" i="68"/>
  <c r="Q398" i="68"/>
  <c r="H400" i="68"/>
  <c r="F400" i="68"/>
  <c r="I406" i="68"/>
  <c r="J406" i="68"/>
  <c r="AO406" i="68" s="1"/>
  <c r="AP406" i="68" s="1"/>
  <c r="N406" i="68"/>
  <c r="E406" i="68"/>
  <c r="H406" i="68"/>
  <c r="H410" i="68"/>
  <c r="R410" i="68"/>
  <c r="N410" i="68"/>
  <c r="I418" i="68"/>
  <c r="M418" i="68"/>
  <c r="N418" i="68"/>
  <c r="M420" i="68"/>
  <c r="L420" i="68"/>
  <c r="T420" i="68"/>
  <c r="K422" i="68"/>
  <c r="V422" i="68"/>
  <c r="L424" i="68"/>
  <c r="I424" i="68"/>
  <c r="I431" i="68"/>
  <c r="Q431" i="68"/>
  <c r="H433" i="68"/>
  <c r="S433" i="68"/>
  <c r="L435" i="68"/>
  <c r="Q435" i="68"/>
  <c r="I439" i="68"/>
  <c r="K439" i="68"/>
  <c r="G439" i="68"/>
  <c r="T441" i="68"/>
  <c r="I441" i="68"/>
  <c r="J441" i="68"/>
  <c r="AO441" i="68" s="1"/>
  <c r="AP441" i="68" s="1"/>
  <c r="Q426" i="68"/>
  <c r="V426" i="68"/>
  <c r="S447" i="68"/>
  <c r="J447" i="68"/>
  <c r="AO447" i="68" s="1"/>
  <c r="AP447" i="68" s="1"/>
  <c r="I447" i="68"/>
  <c r="U447" i="68"/>
  <c r="I449" i="68"/>
  <c r="K449" i="68"/>
  <c r="G449" i="68"/>
  <c r="K455" i="68"/>
  <c r="T455" i="68"/>
  <c r="M459" i="68"/>
  <c r="N459" i="68"/>
  <c r="O444" i="68"/>
  <c r="M444" i="68"/>
  <c r="S462" i="68"/>
  <c r="G462" i="68"/>
  <c r="S466" i="68"/>
  <c r="J466" i="68"/>
  <c r="AO466" i="68" s="1"/>
  <c r="AP466" i="68" s="1"/>
  <c r="F466" i="68"/>
  <c r="G466" i="68"/>
  <c r="S468" i="68"/>
  <c r="L468" i="68"/>
  <c r="N468" i="68"/>
  <c r="H474" i="68"/>
  <c r="P474" i="68"/>
  <c r="S474" i="68"/>
  <c r="G474" i="68"/>
  <c r="F480" i="68"/>
  <c r="U480" i="68"/>
  <c r="K480" i="68"/>
  <c r="S480" i="68"/>
  <c r="M480" i="68"/>
  <c r="K481" i="68"/>
  <c r="E481" i="68"/>
  <c r="T490" i="68"/>
  <c r="H490" i="68"/>
  <c r="H494" i="68"/>
  <c r="T494" i="68"/>
  <c r="K494" i="68"/>
  <c r="L491" i="68"/>
  <c r="T491" i="68"/>
  <c r="L506" i="68"/>
  <c r="V506" i="68"/>
  <c r="H514" i="68"/>
  <c r="V514" i="68"/>
  <c r="K514" i="68"/>
  <c r="O514" i="68"/>
  <c r="P514" i="68"/>
  <c r="L507" i="68"/>
  <c r="K507" i="68"/>
  <c r="H510" i="68"/>
  <c r="M510" i="68"/>
  <c r="S510" i="68"/>
  <c r="P510" i="68"/>
  <c r="P511" i="68"/>
  <c r="V511" i="68"/>
  <c r="Q503" i="68"/>
  <c r="H503" i="68"/>
  <c r="G503" i="68"/>
  <c r="H530" i="68"/>
  <c r="L530" i="68"/>
  <c r="V530" i="68"/>
  <c r="K530" i="68"/>
  <c r="L505" i="68"/>
  <c r="R505" i="68"/>
  <c r="F505" i="68"/>
  <c r="M505" i="68"/>
  <c r="L540" i="68"/>
  <c r="I540" i="68"/>
  <c r="O540" i="68"/>
  <c r="Q541" i="68"/>
  <c r="H541" i="68"/>
  <c r="S541" i="68"/>
  <c r="I544" i="68"/>
  <c r="E544" i="68"/>
  <c r="P140" i="68"/>
  <c r="L140" i="68"/>
  <c r="G140" i="68"/>
  <c r="K140" i="68"/>
  <c r="F140" i="68"/>
  <c r="H144" i="68"/>
  <c r="R144" i="68"/>
  <c r="H146" i="68"/>
  <c r="I146" i="68"/>
  <c r="K148" i="68"/>
  <c r="L148" i="68"/>
  <c r="Q173" i="68"/>
  <c r="H173" i="68"/>
  <c r="K173" i="68"/>
  <c r="M175" i="68"/>
  <c r="P175" i="68"/>
  <c r="T175" i="68"/>
  <c r="H181" i="68"/>
  <c r="L181" i="68"/>
  <c r="H185" i="68"/>
  <c r="T185" i="68"/>
  <c r="I204" i="68"/>
  <c r="L204" i="68"/>
  <c r="K205" i="68"/>
  <c r="L205" i="68"/>
  <c r="H205" i="68"/>
  <c r="F248" i="68"/>
  <c r="M248" i="68"/>
  <c r="K250" i="68"/>
  <c r="O250" i="68"/>
  <c r="V250" i="68"/>
  <c r="N256" i="68"/>
  <c r="O256" i="68"/>
  <c r="J256" i="68"/>
  <c r="AO256" i="68" s="1"/>
  <c r="AP256" i="68" s="1"/>
  <c r="K263" i="68"/>
  <c r="I263" i="68"/>
  <c r="F269" i="68"/>
  <c r="L269" i="68"/>
  <c r="I269" i="68"/>
  <c r="V129" i="68"/>
  <c r="I129" i="68"/>
  <c r="I312" i="68"/>
  <c r="U312" i="68"/>
  <c r="I588" i="68"/>
  <c r="M588" i="68"/>
  <c r="K595" i="68"/>
  <c r="T595" i="68"/>
  <c r="E611" i="68"/>
  <c r="J611" i="68"/>
  <c r="AO611" i="68" s="1"/>
  <c r="AP611" i="68" s="1"/>
  <c r="F613" i="68"/>
  <c r="Q613" i="68"/>
  <c r="E647" i="68"/>
  <c r="G647" i="68"/>
  <c r="H648" i="68"/>
  <c r="I648" i="68"/>
  <c r="I111" i="68"/>
  <c r="L111" i="68"/>
  <c r="M455" i="68"/>
  <c r="P466" i="68"/>
  <c r="I506" i="68"/>
  <c r="K447" i="68"/>
  <c r="H390" i="68"/>
  <c r="K540" i="68"/>
  <c r="J541" i="68"/>
  <c r="AO541" i="68" s="1"/>
  <c r="AP541" i="68" s="1"/>
  <c r="I173" i="68"/>
  <c r="K536" i="68"/>
  <c r="L490" i="68"/>
  <c r="L431" i="68"/>
  <c r="I367" i="68"/>
  <c r="L198" i="68"/>
  <c r="H441" i="68"/>
  <c r="I187" i="68"/>
  <c r="N339" i="68"/>
  <c r="P339" i="68"/>
  <c r="Q339" i="68"/>
  <c r="R363" i="68"/>
  <c r="F363" i="68"/>
  <c r="G369" i="68"/>
  <c r="Q369" i="68"/>
  <c r="P375" i="68"/>
  <c r="M375" i="68"/>
  <c r="V393" i="68"/>
  <c r="J393" i="68"/>
  <c r="AO393" i="68" s="1"/>
  <c r="AP393" i="68" s="1"/>
  <c r="V423" i="68"/>
  <c r="S423" i="68"/>
  <c r="I456" i="68"/>
  <c r="N456" i="68"/>
  <c r="F456" i="68"/>
  <c r="N458" i="68"/>
  <c r="Q458" i="68"/>
  <c r="J458" i="68"/>
  <c r="AO458" i="68" s="1"/>
  <c r="AP458" i="68" s="1"/>
  <c r="H461" i="68"/>
  <c r="S461" i="68"/>
  <c r="U469" i="68"/>
  <c r="S469" i="68"/>
  <c r="J469" i="68"/>
  <c r="AO469" i="68" s="1"/>
  <c r="AP469" i="68" s="1"/>
  <c r="K479" i="68"/>
  <c r="R479" i="68"/>
  <c r="J483" i="68"/>
  <c r="AO483" i="68" s="1"/>
  <c r="AP483" i="68" s="1"/>
  <c r="T483" i="68"/>
  <c r="E504" i="68"/>
  <c r="F504" i="68"/>
  <c r="J492" i="68"/>
  <c r="AO492" i="68" s="1"/>
  <c r="AP492" i="68" s="1"/>
  <c r="G492" i="68"/>
  <c r="N523" i="68"/>
  <c r="S523" i="68"/>
  <c r="J553" i="68"/>
  <c r="AO553" i="68" s="1"/>
  <c r="AP553" i="68" s="1"/>
  <c r="T553" i="68"/>
  <c r="H143" i="68"/>
  <c r="E143" i="68"/>
  <c r="K176" i="68"/>
  <c r="M176" i="68"/>
  <c r="L245" i="68"/>
  <c r="R245" i="68"/>
  <c r="K249" i="68"/>
  <c r="T249" i="68"/>
  <c r="V255" i="68"/>
  <c r="F255" i="68"/>
  <c r="L552" i="68"/>
  <c r="Q552" i="68"/>
  <c r="I583" i="68"/>
  <c r="J583" i="68"/>
  <c r="AO583" i="68" s="1"/>
  <c r="AP583" i="68" s="1"/>
  <c r="H38" i="68"/>
  <c r="I38" i="68"/>
  <c r="H589" i="68"/>
  <c r="I589" i="68"/>
  <c r="L600" i="68"/>
  <c r="E600" i="68"/>
  <c r="K594" i="68"/>
  <c r="I594" i="68"/>
  <c r="L605" i="68"/>
  <c r="K605" i="68"/>
  <c r="K622" i="68"/>
  <c r="I622" i="68"/>
  <c r="I624" i="68"/>
  <c r="L624" i="68"/>
  <c r="I638" i="68"/>
  <c r="S638" i="68"/>
  <c r="F658" i="68"/>
  <c r="U658" i="68"/>
  <c r="G658" i="68"/>
  <c r="H105" i="68"/>
  <c r="L105" i="68"/>
  <c r="Q237" i="68"/>
  <c r="N237" i="68"/>
  <c r="F242" i="68"/>
  <c r="M242" i="68"/>
  <c r="L208" i="68"/>
  <c r="T208" i="68"/>
  <c r="K213" i="68"/>
  <c r="O213" i="68"/>
  <c r="Q193" i="68"/>
  <c r="F193" i="68"/>
  <c r="I668" i="68"/>
  <c r="S668" i="68"/>
  <c r="K672" i="68"/>
  <c r="T672" i="68"/>
  <c r="H676" i="68"/>
  <c r="G676" i="68"/>
  <c r="J676" i="68"/>
  <c r="AO676" i="68" s="1"/>
  <c r="AP676" i="68" s="1"/>
  <c r="V678" i="68"/>
  <c r="I678" i="68"/>
  <c r="K682" i="68"/>
  <c r="R682" i="68"/>
  <c r="G4" i="65"/>
  <c r="E827" i="68"/>
  <c r="J827" i="68"/>
  <c r="AO827" i="68" s="1"/>
  <c r="AP827" i="68" s="1"/>
  <c r="P827" i="68"/>
  <c r="Q827" i="68"/>
  <c r="U827" i="68"/>
  <c r="I835" i="68"/>
  <c r="K835" i="68"/>
  <c r="V835" i="68"/>
  <c r="O835" i="68"/>
  <c r="T835" i="68"/>
  <c r="F976" i="68"/>
  <c r="E976" i="68"/>
  <c r="U944" i="68"/>
  <c r="S944" i="68"/>
  <c r="G936" i="68"/>
  <c r="P936" i="68"/>
  <c r="J928" i="68"/>
  <c r="AO928" i="68" s="1"/>
  <c r="AP928" i="68" s="1"/>
  <c r="M928" i="68"/>
  <c r="L928" i="68"/>
  <c r="E920" i="68"/>
  <c r="J920" i="68"/>
  <c r="AO920" i="68" s="1"/>
  <c r="AP920" i="68" s="1"/>
  <c r="N920" i="68"/>
  <c r="E904" i="68"/>
  <c r="I904" i="68"/>
  <c r="P888" i="68"/>
  <c r="J888" i="68"/>
  <c r="AO888" i="68" s="1"/>
  <c r="AP888" i="68" s="1"/>
  <c r="N888" i="68"/>
  <c r="O880" i="68"/>
  <c r="E880" i="68"/>
  <c r="R880" i="68"/>
  <c r="H880" i="68"/>
  <c r="G872" i="68"/>
  <c r="P872" i="68"/>
  <c r="I856" i="68"/>
  <c r="T856" i="68"/>
  <c r="O856" i="68"/>
  <c r="G848" i="68"/>
  <c r="K848" i="68"/>
  <c r="M848" i="68"/>
  <c r="J848" i="68"/>
  <c r="AO848" i="68" s="1"/>
  <c r="AP848" i="68" s="1"/>
  <c r="H848" i="68"/>
  <c r="O848" i="68"/>
  <c r="I840" i="68"/>
  <c r="L840" i="68"/>
  <c r="P49" i="68"/>
  <c r="M49" i="68"/>
  <c r="U49" i="68"/>
  <c r="T49" i="68"/>
  <c r="K41" i="68"/>
  <c r="U41" i="68"/>
  <c r="J41" i="68"/>
  <c r="AO41" i="68" s="1"/>
  <c r="AP41" i="68" s="1"/>
  <c r="I63" i="68"/>
  <c r="E63" i="68"/>
  <c r="M63" i="68"/>
  <c r="U63" i="68"/>
  <c r="V63" i="68"/>
  <c r="T63" i="68"/>
  <c r="P63" i="68"/>
  <c r="G1005" i="68"/>
  <c r="F1005" i="68"/>
  <c r="E1001" i="68"/>
  <c r="Q1001" i="68"/>
  <c r="I827" i="68"/>
  <c r="L835" i="68"/>
  <c r="P835" i="68"/>
  <c r="J904" i="68"/>
  <c r="AO904" i="68" s="1"/>
  <c r="AP904" i="68" s="1"/>
  <c r="L827" i="68"/>
  <c r="K63" i="68"/>
  <c r="R864" i="68"/>
  <c r="N49" i="68"/>
  <c r="J63" i="68"/>
  <c r="AO63" i="68" s="1"/>
  <c r="AP63" i="68" s="1"/>
  <c r="I936" i="68"/>
  <c r="T872" i="68"/>
  <c r="G17" i="65"/>
  <c r="G16" i="65"/>
  <c r="G32" i="65"/>
  <c r="G15" i="65"/>
  <c r="T676" i="68"/>
  <c r="K82" i="68"/>
  <c r="N469" i="68"/>
  <c r="J327" i="68"/>
  <c r="AO327" i="68" s="1"/>
  <c r="AP327" i="68" s="1"/>
  <c r="T472" i="68"/>
  <c r="M329" i="68"/>
  <c r="J242" i="68"/>
  <c r="AO242" i="68" s="1"/>
  <c r="AP242" i="68" s="1"/>
  <c r="M122" i="68"/>
  <c r="G156" i="68"/>
  <c r="J208" i="68"/>
  <c r="AO208" i="68" s="1"/>
  <c r="AP208" i="68" s="1"/>
  <c r="Q405" i="68"/>
  <c r="O421" i="68"/>
  <c r="R345" i="68"/>
  <c r="J329" i="68"/>
  <c r="AO329" i="68" s="1"/>
  <c r="AP329" i="68" s="1"/>
  <c r="U184" i="68"/>
  <c r="M360" i="68"/>
  <c r="U643" i="68"/>
  <c r="V682" i="68"/>
  <c r="K345" i="68"/>
  <c r="H672" i="68"/>
  <c r="L162" i="68"/>
  <c r="I169" i="68"/>
  <c r="G169" i="68"/>
  <c r="F202" i="68"/>
  <c r="G202" i="68"/>
  <c r="I137" i="68"/>
  <c r="R137" i="68"/>
  <c r="I112" i="68"/>
  <c r="R112" i="68"/>
  <c r="G143" i="68"/>
  <c r="Q245" i="68"/>
  <c r="O484" i="68"/>
  <c r="M137" i="68"/>
  <c r="J237" i="68"/>
  <c r="AO237" i="68" s="1"/>
  <c r="AP237" i="68" s="1"/>
  <c r="I382" i="68"/>
  <c r="K343" i="68"/>
  <c r="H570" i="68"/>
  <c r="L570" i="68"/>
  <c r="I55" i="68"/>
  <c r="L55" i="68"/>
  <c r="H607" i="68"/>
  <c r="K607" i="68"/>
  <c r="S618" i="68"/>
  <c r="G618" i="68"/>
  <c r="K608" i="68"/>
  <c r="O608" i="68"/>
  <c r="O632" i="68"/>
  <c r="Q632" i="68"/>
  <c r="L634" i="68"/>
  <c r="S634" i="68"/>
  <c r="K646" i="68"/>
  <c r="H646" i="68"/>
  <c r="I652" i="68"/>
  <c r="N652" i="68"/>
  <c r="I654" i="68"/>
  <c r="M654" i="68"/>
  <c r="I75" i="68"/>
  <c r="Q75" i="68"/>
  <c r="F75" i="68"/>
  <c r="L107" i="68"/>
  <c r="F107" i="68"/>
  <c r="K126" i="68"/>
  <c r="M126" i="68"/>
  <c r="R126" i="68"/>
  <c r="F126" i="68"/>
  <c r="E567" i="68"/>
  <c r="E676" i="68"/>
  <c r="H374" i="68"/>
  <c r="S682" i="68"/>
  <c r="Q242" i="68"/>
  <c r="N479" i="68"/>
  <c r="G375" i="68"/>
  <c r="U504" i="68"/>
  <c r="R409" i="68"/>
  <c r="L219" i="68"/>
  <c r="F219" i="68"/>
  <c r="L183" i="68"/>
  <c r="I183" i="68"/>
  <c r="K193" i="68"/>
  <c r="S193" i="68"/>
  <c r="N668" i="68"/>
  <c r="K668" i="68"/>
  <c r="I670" i="68"/>
  <c r="S670" i="68"/>
  <c r="L678" i="68"/>
  <c r="K678" i="68"/>
  <c r="H338" i="68"/>
  <c r="L338" i="68"/>
  <c r="T358" i="68"/>
  <c r="U358" i="68"/>
  <c r="N358" i="68"/>
  <c r="L362" i="68"/>
  <c r="I362" i="68"/>
  <c r="R356" i="68"/>
  <c r="G356" i="68"/>
  <c r="I372" i="68"/>
  <c r="V372" i="68"/>
  <c r="F372" i="68"/>
  <c r="G372" i="68"/>
  <c r="M372" i="68"/>
  <c r="M390" i="68"/>
  <c r="I390" i="68"/>
  <c r="K408" i="68"/>
  <c r="I408" i="68"/>
  <c r="R414" i="68"/>
  <c r="K414" i="68"/>
  <c r="U426" i="68"/>
  <c r="H426" i="68"/>
  <c r="J426" i="68"/>
  <c r="AO426" i="68" s="1"/>
  <c r="AP426" i="68" s="1"/>
  <c r="L447" i="68"/>
  <c r="H447" i="68"/>
  <c r="R447" i="68"/>
  <c r="L471" i="68"/>
  <c r="H471" i="68"/>
  <c r="O482" i="68"/>
  <c r="V482" i="68"/>
  <c r="H500" i="68"/>
  <c r="L500" i="68"/>
  <c r="L512" i="68"/>
  <c r="P512" i="68"/>
  <c r="P541" i="68"/>
  <c r="I541" i="68"/>
  <c r="M541" i="68"/>
  <c r="M546" i="68"/>
  <c r="L546" i="68"/>
  <c r="L167" i="68"/>
  <c r="V167" i="68"/>
  <c r="K179" i="68"/>
  <c r="H179" i="68"/>
  <c r="L244" i="68"/>
  <c r="H244" i="68"/>
  <c r="V244" i="68"/>
  <c r="K201" i="68"/>
  <c r="I201" i="68"/>
  <c r="L261" i="68"/>
  <c r="I261" i="68"/>
  <c r="K271" i="68"/>
  <c r="H271" i="68"/>
  <c r="L273" i="68"/>
  <c r="E273" i="68"/>
  <c r="S693" i="68"/>
  <c r="E693" i="68"/>
  <c r="Q586" i="68"/>
  <c r="U596" i="68"/>
  <c r="V317" i="68"/>
  <c r="H135" i="68"/>
  <c r="F358" i="68"/>
  <c r="E288" i="68"/>
  <c r="J482" i="68"/>
  <c r="AO482" i="68" s="1"/>
  <c r="AP482" i="68" s="1"/>
  <c r="K146" i="68"/>
  <c r="K584" i="68"/>
  <c r="I530" i="68"/>
  <c r="H506" i="68"/>
  <c r="L462" i="68"/>
  <c r="K431" i="68"/>
  <c r="K325" i="68"/>
  <c r="K73" i="68"/>
  <c r="H594" i="68"/>
  <c r="L125" i="68"/>
  <c r="I175" i="68"/>
  <c r="H635" i="68"/>
  <c r="I510" i="68"/>
  <c r="L474" i="68"/>
  <c r="L392" i="68"/>
  <c r="I349" i="68"/>
  <c r="I642" i="68"/>
  <c r="H575" i="68"/>
  <c r="K167" i="68"/>
  <c r="H656" i="68"/>
  <c r="L220" i="68"/>
  <c r="H572" i="68"/>
  <c r="I218" i="68"/>
  <c r="K192" i="68"/>
  <c r="I280" i="68"/>
  <c r="I324" i="68"/>
  <c r="K324" i="68"/>
  <c r="R324" i="68"/>
  <c r="H238" i="68"/>
  <c r="E238" i="68"/>
  <c r="K159" i="68"/>
  <c r="I159" i="68"/>
  <c r="I683" i="68"/>
  <c r="U683" i="68"/>
  <c r="G238" i="68"/>
  <c r="U324" i="68"/>
  <c r="R658" i="68"/>
  <c r="J128" i="68"/>
  <c r="AO128" i="68" s="1"/>
  <c r="AP128" i="68" s="1"/>
  <c r="Q126" i="68"/>
  <c r="H232" i="68"/>
  <c r="H227" i="68"/>
  <c r="I73" i="68"/>
  <c r="L646" i="68"/>
  <c r="I628" i="68"/>
  <c r="L622" i="68"/>
  <c r="L594" i="68"/>
  <c r="H37" i="68"/>
  <c r="F55" i="68"/>
  <c r="R552" i="68"/>
  <c r="L322" i="68"/>
  <c r="L623" i="68"/>
  <c r="I604" i="68"/>
  <c r="K570" i="68"/>
  <c r="O554" i="68"/>
  <c r="I84" i="68"/>
  <c r="L128" i="68"/>
  <c r="K624" i="68"/>
  <c r="L589" i="68"/>
  <c r="K563" i="68"/>
  <c r="K79" i="68"/>
  <c r="I608" i="68"/>
  <c r="V543" i="68"/>
  <c r="K543" i="68"/>
  <c r="K564" i="68"/>
  <c r="L564" i="68"/>
  <c r="H571" i="68"/>
  <c r="K571" i="68"/>
  <c r="K38" i="68"/>
  <c r="G38" i="68"/>
  <c r="H593" i="68"/>
  <c r="L593" i="68"/>
  <c r="K601" i="68"/>
  <c r="H601" i="68"/>
  <c r="K614" i="68"/>
  <c r="H614" i="68"/>
  <c r="H618" i="68"/>
  <c r="V618" i="68"/>
  <c r="K617" i="68"/>
  <c r="L617" i="68"/>
  <c r="J617" i="68"/>
  <c r="AO617" i="68" s="1"/>
  <c r="AP617" i="68" s="1"/>
  <c r="K632" i="68"/>
  <c r="L632" i="68"/>
  <c r="L642" i="68"/>
  <c r="K642" i="68"/>
  <c r="K656" i="68"/>
  <c r="T656" i="68"/>
  <c r="L75" i="68"/>
  <c r="K75" i="68"/>
  <c r="L101" i="68"/>
  <c r="I101" i="68"/>
  <c r="G105" i="68"/>
  <c r="P105" i="68"/>
  <c r="I107" i="68"/>
  <c r="K107" i="68"/>
  <c r="N115" i="68"/>
  <c r="L115" i="68"/>
  <c r="I238" i="68"/>
  <c r="S192" i="68"/>
  <c r="K117" i="68"/>
  <c r="K80" i="68"/>
  <c r="P73" i="68"/>
  <c r="I646" i="68"/>
  <c r="Q628" i="68"/>
  <c r="V622" i="68"/>
  <c r="T594" i="68"/>
  <c r="K579" i="68"/>
  <c r="L568" i="68"/>
  <c r="H543" i="68"/>
  <c r="K660" i="68"/>
  <c r="K654" i="68"/>
  <c r="H638" i="68"/>
  <c r="H623" i="68"/>
  <c r="H605" i="68"/>
  <c r="H583" i="68"/>
  <c r="I570" i="68"/>
  <c r="K124" i="68"/>
  <c r="K77" i="68"/>
  <c r="H624" i="68"/>
  <c r="L607" i="68"/>
  <c r="K587" i="68"/>
  <c r="I563" i="68"/>
  <c r="L658" i="68"/>
  <c r="L610" i="68"/>
  <c r="H566" i="68"/>
  <c r="J571" i="68"/>
  <c r="AO571" i="68" s="1"/>
  <c r="AP571" i="68" s="1"/>
  <c r="O618" i="68"/>
  <c r="T600" i="68"/>
  <c r="J105" i="68"/>
  <c r="AO105" i="68" s="1"/>
  <c r="AP105" i="68" s="1"/>
  <c r="N658" i="68"/>
  <c r="M583" i="68"/>
  <c r="H236" i="68"/>
  <c r="L229" i="68"/>
  <c r="I353" i="68"/>
  <c r="I325" i="68"/>
  <c r="L117" i="68"/>
  <c r="L80" i="68"/>
  <c r="K652" i="68"/>
  <c r="K637" i="68"/>
  <c r="K616" i="68"/>
  <c r="K602" i="68"/>
  <c r="K598" i="68"/>
  <c r="L579" i="68"/>
  <c r="I568" i="68"/>
  <c r="I543" i="68"/>
  <c r="K338" i="68"/>
  <c r="L660" i="68"/>
  <c r="H654" i="68"/>
  <c r="L638" i="68"/>
  <c r="H617" i="68"/>
  <c r="I605" i="68"/>
  <c r="L583" i="68"/>
  <c r="I560" i="68"/>
  <c r="L124" i="68"/>
  <c r="L77" i="68"/>
  <c r="K641" i="68"/>
  <c r="I607" i="68"/>
  <c r="H587" i="68"/>
  <c r="R563" i="68"/>
  <c r="I172" i="68"/>
  <c r="J658" i="68"/>
  <c r="AO658" i="68" s="1"/>
  <c r="AP658" i="68" s="1"/>
  <c r="I610" i="68"/>
  <c r="V550" i="68"/>
  <c r="O600" i="68"/>
  <c r="G192" i="68"/>
  <c r="J618" i="68"/>
  <c r="AO618" i="68" s="1"/>
  <c r="AP618" i="68" s="1"/>
  <c r="P227" i="68"/>
  <c r="K234" i="68"/>
  <c r="I229" i="68"/>
  <c r="I117" i="68"/>
  <c r="I80" i="68"/>
  <c r="H652" i="68"/>
  <c r="L637" i="68"/>
  <c r="L616" i="68"/>
  <c r="H602" i="68"/>
  <c r="I598" i="68"/>
  <c r="I579" i="68"/>
  <c r="P568" i="68"/>
  <c r="H126" i="68"/>
  <c r="H660" i="68"/>
  <c r="L654" i="68"/>
  <c r="I617" i="68"/>
  <c r="K600" i="68"/>
  <c r="L136" i="68"/>
  <c r="K113" i="68"/>
  <c r="I77" i="68"/>
  <c r="L641" i="68"/>
  <c r="K626" i="68"/>
  <c r="S607" i="68"/>
  <c r="I587" i="68"/>
  <c r="H564" i="68"/>
  <c r="H640" i="68"/>
  <c r="N610" i="68"/>
  <c r="H549" i="68"/>
  <c r="L327" i="68"/>
  <c r="K327" i="68"/>
  <c r="K366" i="68"/>
  <c r="O366" i="68"/>
  <c r="H356" i="68"/>
  <c r="I356" i="68"/>
  <c r="L382" i="68"/>
  <c r="J382" i="68"/>
  <c r="AO382" i="68" s="1"/>
  <c r="AP382" i="68" s="1"/>
  <c r="L390" i="68"/>
  <c r="K390" i="68"/>
  <c r="L410" i="68"/>
  <c r="I410" i="68"/>
  <c r="I414" i="68"/>
  <c r="L414" i="68"/>
  <c r="K416" i="68"/>
  <c r="I416" i="68"/>
  <c r="K420" i="68"/>
  <c r="E420" i="68"/>
  <c r="I480" i="68"/>
  <c r="L480" i="68"/>
  <c r="I482" i="68"/>
  <c r="N482" i="68"/>
  <c r="K489" i="68"/>
  <c r="U489" i="68"/>
  <c r="K491" i="68"/>
  <c r="H491" i="68"/>
  <c r="L520" i="68"/>
  <c r="I520" i="68"/>
  <c r="O503" i="68"/>
  <c r="V503" i="68"/>
  <c r="I536" i="68"/>
  <c r="L536" i="68"/>
  <c r="H154" i="68"/>
  <c r="L154" i="68"/>
  <c r="K168" i="68"/>
  <c r="I168" i="68"/>
  <c r="K204" i="68"/>
  <c r="F204" i="68"/>
  <c r="I225" i="68"/>
  <c r="H225" i="68"/>
  <c r="K254" i="68"/>
  <c r="H254" i="68"/>
  <c r="O115" i="68"/>
  <c r="R604" i="68"/>
  <c r="M232" i="68"/>
  <c r="I234" i="68"/>
  <c r="S117" i="68"/>
  <c r="H80" i="68"/>
  <c r="L652" i="68"/>
  <c r="I637" i="68"/>
  <c r="H616" i="68"/>
  <c r="I602" i="68"/>
  <c r="L598" i="68"/>
  <c r="K55" i="68"/>
  <c r="K552" i="68"/>
  <c r="L126" i="68"/>
  <c r="I660" i="68"/>
  <c r="H632" i="68"/>
  <c r="U617" i="68"/>
  <c r="H600" i="68"/>
  <c r="K575" i="68"/>
  <c r="K554" i="68"/>
  <c r="L113" i="68"/>
  <c r="T77" i="68"/>
  <c r="H641" i="68"/>
  <c r="L626" i="68"/>
  <c r="L601" i="68"/>
  <c r="L571" i="68"/>
  <c r="I564" i="68"/>
  <c r="K644" i="68"/>
  <c r="K36" i="68"/>
  <c r="R573" i="68"/>
  <c r="P573" i="68"/>
  <c r="F238" i="68"/>
  <c r="S77" i="68"/>
  <c r="R570" i="68"/>
  <c r="T324" i="68"/>
  <c r="T105" i="68"/>
  <c r="T604" i="68"/>
  <c r="H234" i="68"/>
  <c r="K105" i="68"/>
  <c r="K37" i="68"/>
  <c r="H55" i="68"/>
  <c r="H552" i="68"/>
  <c r="I126" i="68"/>
  <c r="H642" i="68"/>
  <c r="I632" i="68"/>
  <c r="I600" i="68"/>
  <c r="L575" i="68"/>
  <c r="H554" i="68"/>
  <c r="I113" i="68"/>
  <c r="L656" i="68"/>
  <c r="I626" i="68"/>
  <c r="I601" i="68"/>
  <c r="I571" i="68"/>
  <c r="S564" i="68"/>
  <c r="H87" i="68"/>
  <c r="K115" i="68"/>
  <c r="I36" i="68"/>
  <c r="H904" i="68"/>
  <c r="G920" i="68"/>
  <c r="E928" i="68"/>
  <c r="N936" i="68"/>
  <c r="L968" i="68"/>
  <c r="Q928" i="68"/>
  <c r="T920" i="68"/>
  <c r="O944" i="68"/>
  <c r="J968" i="68"/>
  <c r="AO968" i="68" s="1"/>
  <c r="AP968" i="68" s="1"/>
  <c r="N827" i="68"/>
  <c r="R827" i="68"/>
  <c r="E835" i="68"/>
  <c r="N835" i="68"/>
  <c r="T904" i="68"/>
  <c r="K904" i="68"/>
  <c r="K928" i="68"/>
  <c r="K920" i="68"/>
  <c r="S920" i="68"/>
  <c r="V827" i="68"/>
  <c r="J835" i="68"/>
  <c r="AO835" i="68" s="1"/>
  <c r="AP835" i="68" s="1"/>
  <c r="M835" i="68"/>
  <c r="N944" i="68"/>
  <c r="R976" i="68"/>
  <c r="S976" i="68"/>
  <c r="H928" i="68"/>
  <c r="J976" i="68"/>
  <c r="AO976" i="68" s="1"/>
  <c r="AP976" i="68" s="1"/>
  <c r="G827" i="68"/>
  <c r="K827" i="68"/>
  <c r="R835" i="68"/>
  <c r="U835" i="68"/>
  <c r="F835" i="68"/>
  <c r="P912" i="68"/>
  <c r="V968" i="68"/>
  <c r="T944" i="68"/>
  <c r="U912" i="68"/>
  <c r="I920" i="68"/>
  <c r="V936" i="68"/>
  <c r="O827" i="68"/>
  <c r="S827" i="68"/>
  <c r="H835" i="68"/>
  <c r="R912" i="68"/>
  <c r="V928" i="68"/>
  <c r="F968" i="68"/>
  <c r="I912" i="68"/>
  <c r="L904" i="68"/>
  <c r="F960" i="68"/>
  <c r="N904" i="68"/>
  <c r="P976" i="68"/>
  <c r="M920" i="68"/>
  <c r="E965" i="68"/>
  <c r="E837" i="68"/>
  <c r="Q837" i="68"/>
  <c r="N837" i="68"/>
  <c r="I837" i="68"/>
  <c r="F837" i="68"/>
  <c r="J837" i="68"/>
  <c r="AO837" i="68" s="1"/>
  <c r="AP837" i="68" s="1"/>
  <c r="L837" i="68"/>
  <c r="G837" i="68"/>
  <c r="K837" i="68"/>
  <c r="U837" i="68"/>
  <c r="M837" i="68"/>
  <c r="H837" i="68"/>
  <c r="E829" i="68"/>
  <c r="R829" i="68"/>
  <c r="Q829" i="68"/>
  <c r="O829" i="68"/>
  <c r="S829" i="68"/>
  <c r="K829" i="68"/>
  <c r="I829" i="68"/>
  <c r="G829" i="68"/>
  <c r="P829" i="68"/>
  <c r="V829" i="68"/>
  <c r="H829" i="68"/>
  <c r="N829" i="68"/>
  <c r="T829" i="68"/>
  <c r="L829" i="68"/>
  <c r="J829" i="68"/>
  <c r="AO829" i="68" s="1"/>
  <c r="AP829" i="68" s="1"/>
  <c r="U829" i="68"/>
  <c r="L970" i="68"/>
  <c r="J970" i="68"/>
  <c r="AO970" i="68" s="1"/>
  <c r="AP970" i="68" s="1"/>
  <c r="H954" i="68"/>
  <c r="V954" i="68"/>
  <c r="J946" i="68"/>
  <c r="AO946" i="68" s="1"/>
  <c r="AP946" i="68" s="1"/>
  <c r="V946" i="68"/>
  <c r="P938" i="68"/>
  <c r="J938" i="68"/>
  <c r="AO938" i="68" s="1"/>
  <c r="AP938" i="68" s="1"/>
  <c r="F938" i="68"/>
  <c r="U938" i="68"/>
  <c r="R938" i="68"/>
  <c r="K938" i="68"/>
  <c r="M930" i="68"/>
  <c r="L930" i="68"/>
  <c r="R930" i="68"/>
  <c r="V930" i="68"/>
  <c r="N922" i="68"/>
  <c r="G922" i="68"/>
  <c r="F922" i="68"/>
  <c r="T922" i="68"/>
  <c r="E914" i="68"/>
  <c r="Q914" i="68"/>
  <c r="H914" i="68"/>
  <c r="U914" i="68"/>
  <c r="M914" i="68"/>
  <c r="L906" i="68"/>
  <c r="O906" i="68"/>
  <c r="V906" i="68"/>
  <c r="U906" i="68"/>
  <c r="N906" i="68"/>
  <c r="S898" i="68"/>
  <c r="T898" i="68"/>
  <c r="I890" i="68"/>
  <c r="P890" i="68"/>
  <c r="V890" i="68"/>
  <c r="U890" i="68"/>
  <c r="O890" i="68"/>
  <c r="Q890" i="68"/>
  <c r="G882" i="68"/>
  <c r="U882" i="68"/>
  <c r="E882" i="68"/>
  <c r="J882" i="68"/>
  <c r="AO882" i="68" s="1"/>
  <c r="AP882" i="68" s="1"/>
  <c r="F882" i="68"/>
  <c r="Q882" i="68"/>
  <c r="V882" i="68"/>
  <c r="O874" i="68"/>
  <c r="G874" i="68"/>
  <c r="E874" i="68"/>
  <c r="V874" i="68"/>
  <c r="F874" i="68"/>
  <c r="K874" i="68"/>
  <c r="M874" i="68"/>
  <c r="I874" i="68"/>
  <c r="L866" i="68"/>
  <c r="E866" i="68"/>
  <c r="I866" i="68"/>
  <c r="J866" i="68"/>
  <c r="AO866" i="68" s="1"/>
  <c r="AP866" i="68" s="1"/>
  <c r="E324" i="68"/>
  <c r="R683" i="68"/>
  <c r="L238" i="68"/>
  <c r="P234" i="68"/>
  <c r="H229" i="68"/>
  <c r="H324" i="68"/>
  <c r="K667" i="68"/>
  <c r="I160" i="68"/>
  <c r="H219" i="68"/>
  <c r="K673" i="68"/>
  <c r="K163" i="68"/>
  <c r="F829" i="68"/>
  <c r="S837" i="68"/>
  <c r="R837" i="68"/>
  <c r="F970" i="68"/>
  <c r="J160" i="68"/>
  <c r="AO160" i="68" s="1"/>
  <c r="AP160" i="68" s="1"/>
  <c r="J231" i="68"/>
  <c r="AO231" i="68" s="1"/>
  <c r="AP231" i="68" s="1"/>
  <c r="H667" i="68"/>
  <c r="K158" i="68"/>
  <c r="L239" i="68"/>
  <c r="N673" i="68"/>
  <c r="H161" i="68"/>
  <c r="P231" i="68"/>
  <c r="H231" i="68"/>
  <c r="L209" i="68"/>
  <c r="K209" i="68"/>
  <c r="E219" i="68"/>
  <c r="Q219" i="68"/>
  <c r="I219" i="68"/>
  <c r="L190" i="68"/>
  <c r="H190" i="68"/>
  <c r="T195" i="68"/>
  <c r="I195" i="68"/>
  <c r="R156" i="68"/>
  <c r="K156" i="68"/>
  <c r="H665" i="68"/>
  <c r="L665" i="68"/>
  <c r="V298" i="68"/>
  <c r="J298" i="68"/>
  <c r="AO298" i="68" s="1"/>
  <c r="AP298" i="68" s="1"/>
  <c r="T703" i="68"/>
  <c r="M703" i="68"/>
  <c r="S954" i="68"/>
  <c r="M213" i="68"/>
  <c r="M183" i="68"/>
  <c r="J210" i="68"/>
  <c r="AO210" i="68" s="1"/>
  <c r="AP210" i="68" s="1"/>
  <c r="H322" i="68"/>
  <c r="K195" i="68"/>
  <c r="K211" i="68"/>
  <c r="I235" i="68"/>
  <c r="L93" i="68"/>
  <c r="I196" i="68"/>
  <c r="L325" i="68"/>
  <c r="H325" i="68"/>
  <c r="H329" i="68"/>
  <c r="K329" i="68"/>
  <c r="L341" i="68"/>
  <c r="I341" i="68"/>
  <c r="I345" i="68"/>
  <c r="Q345" i="68"/>
  <c r="I360" i="68"/>
  <c r="P360" i="68"/>
  <c r="M362" i="68"/>
  <c r="H362" i="68"/>
  <c r="N538" i="68"/>
  <c r="L538" i="68"/>
  <c r="K370" i="68"/>
  <c r="H370" i="68"/>
  <c r="I374" i="68"/>
  <c r="K374" i="68"/>
  <c r="K388" i="68"/>
  <c r="S388" i="68"/>
  <c r="I398" i="68"/>
  <c r="H398" i="68"/>
  <c r="K406" i="68"/>
  <c r="L406" i="68"/>
  <c r="H422" i="68"/>
  <c r="L422" i="68"/>
  <c r="I437" i="68"/>
  <c r="H437" i="68"/>
  <c r="L437" i="68"/>
  <c r="L439" i="68"/>
  <c r="H439" i="68"/>
  <c r="L441" i="68"/>
  <c r="K441" i="68"/>
  <c r="P426" i="68"/>
  <c r="E426" i="68"/>
  <c r="M426" i="68"/>
  <c r="L449" i="68"/>
  <c r="Q449" i="68"/>
  <c r="I455" i="68"/>
  <c r="H455" i="68"/>
  <c r="I457" i="68"/>
  <c r="T457" i="68"/>
  <c r="I459" i="68"/>
  <c r="H459" i="68"/>
  <c r="F459" i="68"/>
  <c r="K462" i="68"/>
  <c r="I462" i="68"/>
  <c r="H466" i="68"/>
  <c r="R466" i="68"/>
  <c r="H478" i="68"/>
  <c r="L478" i="68"/>
  <c r="I481" i="68"/>
  <c r="L481" i="68"/>
  <c r="I490" i="68"/>
  <c r="K490" i="68"/>
  <c r="I502" i="68"/>
  <c r="P502" i="68"/>
  <c r="L510" i="68"/>
  <c r="E510" i="68"/>
  <c r="I517" i="68"/>
  <c r="M517" i="68"/>
  <c r="H522" i="68"/>
  <c r="U522" i="68"/>
  <c r="M503" i="68"/>
  <c r="I503" i="68"/>
  <c r="I526" i="68"/>
  <c r="K526" i="68"/>
  <c r="G534" i="68"/>
  <c r="I534" i="68"/>
  <c r="I546" i="68"/>
  <c r="K546" i="68"/>
  <c r="H140" i="68"/>
  <c r="I140" i="68"/>
  <c r="K150" i="68"/>
  <c r="H150" i="68"/>
  <c r="I177" i="68"/>
  <c r="H177" i="68"/>
  <c r="I181" i="68"/>
  <c r="K181" i="68"/>
  <c r="I200" i="68"/>
  <c r="H200" i="68"/>
  <c r="T205" i="68"/>
  <c r="I205" i="68"/>
  <c r="I246" i="68"/>
  <c r="K246" i="68"/>
  <c r="L248" i="68"/>
  <c r="I248" i="68"/>
  <c r="N250" i="68"/>
  <c r="L250" i="68"/>
  <c r="I252" i="68"/>
  <c r="L252" i="68"/>
  <c r="I258" i="68"/>
  <c r="L258" i="68"/>
  <c r="K267" i="68"/>
  <c r="H267" i="68"/>
  <c r="H269" i="68"/>
  <c r="K269" i="68"/>
  <c r="H321" i="68"/>
  <c r="Q321" i="68"/>
  <c r="T297" i="68"/>
  <c r="H297" i="68"/>
  <c r="H866" i="68"/>
  <c r="H94" i="68"/>
  <c r="L122" i="68"/>
  <c r="L193" i="68"/>
  <c r="H209" i="68"/>
  <c r="Q235" i="68"/>
  <c r="L91" i="68"/>
  <c r="H194" i="68"/>
  <c r="O837" i="68"/>
  <c r="G866" i="68"/>
  <c r="U874" i="68"/>
  <c r="E954" i="68"/>
  <c r="S94" i="68"/>
  <c r="K134" i="68"/>
  <c r="I193" i="68"/>
  <c r="I209" i="68"/>
  <c r="I231" i="68"/>
  <c r="L164" i="68"/>
  <c r="K164" i="68"/>
  <c r="K123" i="68"/>
  <c r="I123" i="68"/>
  <c r="M829" i="68"/>
  <c r="P837" i="68"/>
  <c r="O938" i="68"/>
  <c r="M898" i="68"/>
  <c r="L92" i="68"/>
  <c r="I156" i="68"/>
  <c r="S188" i="68"/>
  <c r="H208" i="68"/>
  <c r="K228" i="68"/>
  <c r="L324" i="68"/>
  <c r="O324" i="68"/>
  <c r="I227" i="68"/>
  <c r="U227" i="68"/>
  <c r="I192" i="68"/>
  <c r="R192" i="68"/>
  <c r="H192" i="68"/>
  <c r="K232" i="68"/>
  <c r="L232" i="68"/>
  <c r="L236" i="68"/>
  <c r="K236" i="68"/>
  <c r="I214" i="68"/>
  <c r="H214" i="68"/>
  <c r="H186" i="68"/>
  <c r="K186" i="68"/>
  <c r="I109" i="68"/>
  <c r="M109" i="68"/>
  <c r="L109" i="68"/>
  <c r="L99" i="68"/>
  <c r="H99" i="68"/>
  <c r="I679" i="68"/>
  <c r="E679" i="68"/>
  <c r="K685" i="68"/>
  <c r="H685" i="68"/>
  <c r="N866" i="68"/>
  <c r="P823" i="68"/>
  <c r="H823" i="68"/>
  <c r="V823" i="68"/>
  <c r="M823" i="68"/>
  <c r="T823" i="68"/>
  <c r="M828" i="68"/>
  <c r="O828" i="68"/>
  <c r="R828" i="68"/>
  <c r="T828" i="68"/>
  <c r="F828" i="68"/>
  <c r="O836" i="68"/>
  <c r="R836" i="68"/>
  <c r="U836" i="68"/>
  <c r="P961" i="68"/>
  <c r="G961" i="68"/>
  <c r="Q961" i="68"/>
  <c r="H937" i="68"/>
  <c r="T937" i="68"/>
  <c r="Q937" i="68"/>
  <c r="J921" i="68"/>
  <c r="AO921" i="68" s="1"/>
  <c r="AP921" i="68" s="1"/>
  <c r="U921" i="68"/>
  <c r="U913" i="68"/>
  <c r="K913" i="68"/>
  <c r="H913" i="68"/>
  <c r="F913" i="68"/>
  <c r="L881" i="68"/>
  <c r="Q881" i="68"/>
  <c r="K873" i="68"/>
  <c r="Q873" i="68"/>
  <c r="F857" i="68"/>
  <c r="G857" i="68"/>
  <c r="J857" i="68"/>
  <c r="AO857" i="68" s="1"/>
  <c r="AP857" i="68" s="1"/>
  <c r="O857" i="68"/>
  <c r="T857" i="68"/>
  <c r="H857" i="68"/>
  <c r="K857" i="68"/>
  <c r="E857" i="68"/>
  <c r="L857" i="68"/>
  <c r="N857" i="68"/>
  <c r="Q857" i="68"/>
  <c r="V857" i="68"/>
  <c r="N849" i="68"/>
  <c r="O849" i="68"/>
  <c r="S849" i="68"/>
  <c r="H849" i="68"/>
  <c r="J849" i="68"/>
  <c r="AO849" i="68" s="1"/>
  <c r="AP849" i="68" s="1"/>
  <c r="P849" i="68"/>
  <c r="T849" i="68"/>
  <c r="Q849" i="68"/>
  <c r="U849" i="68"/>
  <c r="F849" i="68"/>
  <c r="L849" i="68"/>
  <c r="H841" i="68"/>
  <c r="I841" i="68"/>
  <c r="P841" i="68"/>
  <c r="R841" i="68"/>
  <c r="E841" i="68"/>
  <c r="J841" i="68"/>
  <c r="AO841" i="68" s="1"/>
  <c r="AP841" i="68" s="1"/>
  <c r="F841" i="68"/>
  <c r="K841" i="68"/>
  <c r="V841" i="68"/>
  <c r="O841" i="68"/>
  <c r="T841" i="68"/>
  <c r="F50" i="68"/>
  <c r="V50" i="68"/>
  <c r="M50" i="68"/>
  <c r="L50" i="68"/>
  <c r="J50" i="68"/>
  <c r="AO50" i="68" s="1"/>
  <c r="AP50" i="68" s="1"/>
  <c r="Q50" i="68"/>
  <c r="I50" i="68"/>
  <c r="S50" i="68"/>
  <c r="K50" i="68"/>
  <c r="E50" i="68"/>
  <c r="O42" i="68"/>
  <c r="H42" i="68"/>
  <c r="G42" i="68"/>
  <c r="U42" i="68"/>
  <c r="K42" i="68"/>
  <c r="F42" i="68"/>
  <c r="L42" i="68"/>
  <c r="N42" i="68"/>
  <c r="S42" i="68"/>
  <c r="R42" i="68"/>
  <c r="J42" i="68"/>
  <c r="AO42" i="68" s="1"/>
  <c r="AP42" i="68" s="1"/>
  <c r="P42" i="68"/>
  <c r="T42" i="68"/>
  <c r="I42" i="68"/>
  <c r="G64" i="68"/>
  <c r="L64" i="68"/>
  <c r="N64" i="68"/>
  <c r="P64" i="68"/>
  <c r="V64" i="68"/>
  <c r="H64" i="68"/>
  <c r="O64" i="68"/>
  <c r="I64" i="68"/>
  <c r="E64" i="68"/>
  <c r="J64" i="68"/>
  <c r="AO64" i="68" s="1"/>
  <c r="AP64" i="68" s="1"/>
  <c r="Q64" i="68"/>
  <c r="M64" i="68"/>
  <c r="T64" i="68"/>
  <c r="E984" i="68"/>
  <c r="J984" i="68"/>
  <c r="AO984" i="68" s="1"/>
  <c r="AP984" i="68" s="1"/>
  <c r="F984" i="68"/>
  <c r="T984" i="68"/>
  <c r="Q984" i="68"/>
  <c r="R984" i="68"/>
  <c r="H984" i="68"/>
  <c r="M984" i="68"/>
  <c r="O984" i="68"/>
  <c r="E999" i="68"/>
  <c r="T999" i="68"/>
  <c r="R999" i="68"/>
  <c r="P999" i="68"/>
  <c r="O999" i="68"/>
  <c r="Q999" i="68"/>
  <c r="H999" i="68"/>
  <c r="G999" i="68"/>
  <c r="V999" i="68"/>
  <c r="K999" i="68"/>
  <c r="F999" i="68"/>
  <c r="U999" i="68"/>
  <c r="E991" i="68"/>
  <c r="K991" i="68"/>
  <c r="R1010" i="68"/>
  <c r="L1010" i="68"/>
  <c r="E1010" i="68"/>
  <c r="H1010" i="68"/>
  <c r="M1010" i="68"/>
  <c r="P1010" i="68"/>
  <c r="U1010" i="68"/>
  <c r="I1010" i="68"/>
  <c r="T1010" i="68"/>
  <c r="N1010" i="68"/>
  <c r="S1010" i="68"/>
  <c r="V1010" i="68"/>
  <c r="N984" i="68"/>
  <c r="M999" i="68"/>
  <c r="F1010" i="68"/>
  <c r="Q42" i="68"/>
  <c r="V984" i="68"/>
  <c r="G984" i="68"/>
  <c r="N999" i="68"/>
  <c r="S828" i="68"/>
  <c r="T913" i="68"/>
  <c r="L833" i="68"/>
  <c r="Q833" i="68"/>
  <c r="I833" i="68"/>
  <c r="U833" i="68"/>
  <c r="S833" i="68"/>
  <c r="P833" i="68"/>
  <c r="F974" i="68"/>
  <c r="J974" i="68"/>
  <c r="AO974" i="68" s="1"/>
  <c r="AP974" i="68" s="1"/>
  <c r="K1010" i="68"/>
  <c r="K984" i="68"/>
  <c r="U984" i="68"/>
  <c r="L984" i="68"/>
  <c r="Q1010" i="68"/>
  <c r="F838" i="68"/>
  <c r="Q838" i="68"/>
  <c r="R846" i="68"/>
  <c r="M846" i="68"/>
  <c r="P69" i="68"/>
  <c r="G69" i="68"/>
  <c r="E69" i="68"/>
  <c r="U854" i="68"/>
  <c r="H878" i="68"/>
  <c r="K47" i="68"/>
  <c r="V47" i="68"/>
  <c r="O894" i="68"/>
  <c r="G886" i="68"/>
  <c r="M838" i="68"/>
  <c r="Q862" i="68"/>
  <c r="K838" i="68"/>
  <c r="O989" i="68"/>
  <c r="H989" i="68"/>
  <c r="I997" i="68"/>
  <c r="J989" i="68"/>
  <c r="AO989" i="68" s="1"/>
  <c r="AP989" i="68" s="1"/>
  <c r="N838" i="68"/>
  <c r="O838" i="68"/>
  <c r="I846" i="68"/>
  <c r="U846" i="68"/>
  <c r="O69" i="68"/>
  <c r="T69" i="68"/>
  <c r="K862" i="68"/>
  <c r="P862" i="68"/>
  <c r="I47" i="68"/>
  <c r="N47" i="68"/>
  <c r="N862" i="68"/>
  <c r="Q894" i="68"/>
  <c r="M870" i="68"/>
  <c r="S846" i="68"/>
  <c r="T846" i="68"/>
  <c r="J838" i="68"/>
  <c r="AO838" i="68" s="1"/>
  <c r="AP838" i="68" s="1"/>
  <c r="G997" i="68"/>
  <c r="H997" i="68"/>
  <c r="P989" i="68"/>
  <c r="Q997" i="68"/>
  <c r="R989" i="68"/>
  <c r="U61" i="68"/>
  <c r="P838" i="68"/>
  <c r="K69" i="68"/>
  <c r="V69" i="68"/>
  <c r="T854" i="68"/>
  <c r="H854" i="68"/>
  <c r="O862" i="68"/>
  <c r="H47" i="68"/>
  <c r="U47" i="68"/>
  <c r="U902" i="68"/>
  <c r="I862" i="68"/>
  <c r="J862" i="68"/>
  <c r="AO862" i="68" s="1"/>
  <c r="AP862" i="68" s="1"/>
  <c r="V838" i="68"/>
  <c r="I838" i="68"/>
  <c r="M989" i="68"/>
  <c r="F997" i="68"/>
  <c r="S997" i="68"/>
  <c r="R997" i="68"/>
  <c r="J1010" i="68"/>
  <c r="AO1010" i="68" s="1"/>
  <c r="AP1010" i="68" s="1"/>
  <c r="F61" i="68"/>
  <c r="H838" i="68"/>
  <c r="H846" i="68"/>
  <c r="I69" i="68"/>
  <c r="N69" i="68"/>
  <c r="O854" i="68"/>
  <c r="G862" i="68"/>
  <c r="R47" i="68"/>
  <c r="M47" i="68"/>
  <c r="T862" i="68"/>
  <c r="M979" i="68"/>
  <c r="H963" i="68"/>
  <c r="K846" i="68"/>
  <c r="L846" i="68"/>
  <c r="E971" i="68"/>
  <c r="U947" i="68"/>
  <c r="S878" i="68"/>
  <c r="P947" i="68"/>
  <c r="U989" i="68"/>
  <c r="F989" i="68"/>
  <c r="N997" i="68"/>
  <c r="K989" i="68"/>
  <c r="P846" i="68"/>
  <c r="S69" i="68"/>
  <c r="F69" i="68"/>
  <c r="G854" i="68"/>
  <c r="P47" i="68"/>
  <c r="G47" i="68"/>
  <c r="H894" i="68"/>
  <c r="V886" i="68"/>
  <c r="I854" i="68"/>
  <c r="S862" i="68"/>
  <c r="F862" i="68"/>
  <c r="T838" i="68"/>
  <c r="U838" i="68"/>
  <c r="M997" i="68"/>
  <c r="N989" i="68"/>
  <c r="V997" i="68"/>
  <c r="S989" i="68"/>
  <c r="U85" i="64"/>
  <c r="T85" i="64"/>
  <c r="R639" i="68"/>
  <c r="N672" i="68"/>
  <c r="I94" i="68"/>
  <c r="L667" i="68"/>
  <c r="L134" i="68"/>
  <c r="H158" i="68"/>
  <c r="H213" i="68"/>
  <c r="I241" i="68"/>
  <c r="K279" i="68"/>
  <c r="O443" i="68"/>
  <c r="N555" i="68"/>
  <c r="L235" i="68"/>
  <c r="I279" i="68"/>
  <c r="L631" i="68"/>
  <c r="U295" i="68"/>
  <c r="H295" i="68"/>
  <c r="I645" i="68"/>
  <c r="K569" i="68"/>
  <c r="K580" i="68"/>
  <c r="H556" i="68"/>
  <c r="K556" i="68"/>
  <c r="H560" i="68"/>
  <c r="K560" i="68"/>
  <c r="K583" i="68"/>
  <c r="R583" i="68"/>
  <c r="L592" i="68"/>
  <c r="I592" i="68"/>
  <c r="H604" i="68"/>
  <c r="J604" i="68"/>
  <c r="AO604" i="68" s="1"/>
  <c r="AP604" i="68" s="1"/>
  <c r="I634" i="68"/>
  <c r="H634" i="68"/>
  <c r="L630" i="68"/>
  <c r="R630" i="68"/>
  <c r="H649" i="68"/>
  <c r="I649" i="68"/>
  <c r="L103" i="68"/>
  <c r="I103" i="68"/>
  <c r="I136" i="68"/>
  <c r="K136" i="68"/>
  <c r="K323" i="68"/>
  <c r="H323" i="68"/>
  <c r="L242" i="68"/>
  <c r="I242" i="68"/>
  <c r="I215" i="68"/>
  <c r="J215" i="68"/>
  <c r="AO215" i="68" s="1"/>
  <c r="AP215" i="68" s="1"/>
  <c r="K188" i="68"/>
  <c r="I188" i="68"/>
  <c r="H155" i="68"/>
  <c r="V155" i="68"/>
  <c r="I162" i="68"/>
  <c r="K162" i="68"/>
  <c r="I82" i="68"/>
  <c r="H82" i="68"/>
  <c r="O90" i="68"/>
  <c r="L90" i="68"/>
  <c r="L98" i="68"/>
  <c r="I98" i="68"/>
  <c r="K674" i="68"/>
  <c r="H674" i="68"/>
  <c r="I680" i="68"/>
  <c r="K680" i="68"/>
  <c r="T688" i="68"/>
  <c r="H688" i="68"/>
  <c r="N430" i="68"/>
  <c r="T112" i="68"/>
  <c r="V668" i="68"/>
  <c r="S231" i="68"/>
  <c r="G213" i="68"/>
  <c r="F647" i="68"/>
  <c r="K597" i="68"/>
  <c r="H657" i="68"/>
  <c r="L682" i="68"/>
  <c r="I674" i="68"/>
  <c r="K96" i="68"/>
  <c r="L88" i="68"/>
  <c r="V122" i="68"/>
  <c r="O160" i="68"/>
  <c r="V193" i="68"/>
  <c r="I217" i="68"/>
  <c r="H242" i="68"/>
  <c r="H239" i="68"/>
  <c r="K230" i="68"/>
  <c r="L137" i="68"/>
  <c r="G347" i="68"/>
  <c r="I347" i="68"/>
  <c r="K427" i="68"/>
  <c r="H427" i="68"/>
  <c r="R433" i="68"/>
  <c r="K433" i="68"/>
  <c r="H476" i="68"/>
  <c r="K476" i="68"/>
  <c r="K500" i="68"/>
  <c r="I500" i="68"/>
  <c r="I511" i="68"/>
  <c r="L511" i="68"/>
  <c r="I522" i="68"/>
  <c r="L522" i="68"/>
  <c r="R142" i="68"/>
  <c r="I142" i="68"/>
  <c r="H168" i="68"/>
  <c r="L168" i="68"/>
  <c r="I198" i="68"/>
  <c r="K198" i="68"/>
  <c r="L207" i="68"/>
  <c r="V207" i="68"/>
  <c r="H201" i="68"/>
  <c r="R201" i="68"/>
  <c r="H276" i="68"/>
  <c r="K276" i="68"/>
  <c r="H265" i="68"/>
  <c r="L265" i="68"/>
  <c r="J926" i="68"/>
  <c r="AO926" i="68" s="1"/>
  <c r="AP926" i="68" s="1"/>
  <c r="O934" i="68"/>
  <c r="T894" i="68"/>
  <c r="K894" i="68"/>
  <c r="E878" i="68"/>
  <c r="U878" i="68"/>
  <c r="L878" i="68"/>
  <c r="U870" i="68"/>
  <c r="O870" i="68"/>
  <c r="I894" i="68"/>
  <c r="J886" i="68"/>
  <c r="AO886" i="68" s="1"/>
  <c r="AP886" i="68" s="1"/>
  <c r="O886" i="68"/>
  <c r="M902" i="68"/>
  <c r="O910" i="68"/>
  <c r="G894" i="68"/>
  <c r="L910" i="68"/>
  <c r="N878" i="68"/>
  <c r="S870" i="68"/>
  <c r="F878" i="68"/>
  <c r="G870" i="68"/>
  <c r="R894" i="68"/>
  <c r="S886" i="68"/>
  <c r="F886" i="68"/>
  <c r="R902" i="68"/>
  <c r="J910" i="68"/>
  <c r="AO910" i="68" s="1"/>
  <c r="AP910" i="68" s="1"/>
  <c r="L902" i="68"/>
  <c r="I870" i="68"/>
  <c r="J894" i="68"/>
  <c r="AO894" i="68" s="1"/>
  <c r="AP894" i="68" s="1"/>
  <c r="M886" i="68"/>
  <c r="O878" i="68"/>
  <c r="F894" i="68"/>
  <c r="P894" i="68"/>
  <c r="I886" i="68"/>
  <c r="H886" i="68"/>
  <c r="J902" i="68"/>
  <c r="AO902" i="68" s="1"/>
  <c r="AP902" i="68" s="1"/>
  <c r="T918" i="68"/>
  <c r="L934" i="68"/>
  <c r="F870" i="68"/>
  <c r="V894" i="68"/>
  <c r="J878" i="68"/>
  <c r="AO878" i="68" s="1"/>
  <c r="AP878" i="68" s="1"/>
  <c r="L886" i="68"/>
  <c r="E886" i="68"/>
  <c r="P918" i="68"/>
  <c r="N902" i="68"/>
  <c r="G934" i="68"/>
  <c r="N894" i="68"/>
  <c r="N870" i="68"/>
  <c r="L870" i="68"/>
  <c r="V878" i="68"/>
  <c r="U886" i="68"/>
  <c r="N886" i="68"/>
  <c r="P902" i="68"/>
  <c r="H918" i="68"/>
  <c r="M926" i="68"/>
  <c r="E934" i="68"/>
  <c r="Q870" i="68"/>
  <c r="R870" i="68"/>
  <c r="V870" i="68"/>
  <c r="T870" i="68"/>
  <c r="G878" i="68"/>
  <c r="S894" i="68"/>
  <c r="I878" i="68"/>
  <c r="M833" i="68"/>
  <c r="H833" i="68"/>
  <c r="P878" i="68"/>
  <c r="P870" i="68"/>
  <c r="K886" i="68"/>
  <c r="P886" i="68"/>
  <c r="H902" i="68"/>
  <c r="P910" i="68"/>
  <c r="R918" i="68"/>
  <c r="G926" i="68"/>
  <c r="J870" i="68"/>
  <c r="AO870" i="68" s="1"/>
  <c r="AP870" i="68" s="1"/>
  <c r="E926" i="68"/>
  <c r="T878" i="68"/>
  <c r="Q878" i="68"/>
  <c r="L894" i="68"/>
  <c r="M878" i="68"/>
  <c r="I76" i="68"/>
  <c r="K606" i="68"/>
  <c r="K132" i="68"/>
  <c r="L650" i="68"/>
  <c r="H609" i="68"/>
  <c r="H565" i="68"/>
  <c r="I686" i="68"/>
  <c r="I682" i="68"/>
  <c r="H678" i="68"/>
  <c r="L674" i="68"/>
  <c r="L670" i="68"/>
  <c r="K98" i="68"/>
  <c r="L94" i="68"/>
  <c r="K90" i="68"/>
  <c r="R88" i="68"/>
  <c r="I665" i="68"/>
  <c r="I122" i="68"/>
  <c r="H156" i="68"/>
  <c r="H160" i="68"/>
  <c r="L155" i="68"/>
  <c r="H193" i="68"/>
  <c r="L188" i="68"/>
  <c r="K219" i="68"/>
  <c r="H215" i="68"/>
  <c r="I211" i="68"/>
  <c r="K242" i="68"/>
  <c r="I239" i="68"/>
  <c r="H235" i="68"/>
  <c r="L231" i="68"/>
  <c r="L228" i="68"/>
  <c r="I621" i="68"/>
  <c r="L558" i="68"/>
  <c r="H112" i="68"/>
  <c r="H279" i="68"/>
  <c r="K74" i="68"/>
  <c r="L599" i="68"/>
  <c r="S659" i="68"/>
  <c r="U108" i="68"/>
  <c r="P309" i="68"/>
  <c r="M116" i="68"/>
  <c r="F611" i="68"/>
  <c r="S633" i="68"/>
  <c r="R657" i="68"/>
  <c r="O582" i="68"/>
  <c r="O590" i="68"/>
  <c r="Q578" i="68"/>
  <c r="K648" i="68"/>
  <c r="K576" i="68"/>
  <c r="L132" i="68"/>
  <c r="I643" i="68"/>
  <c r="I659" i="68"/>
  <c r="I603" i="68"/>
  <c r="I558" i="68"/>
  <c r="H653" i="68"/>
  <c r="V599" i="68"/>
  <c r="I281" i="68"/>
  <c r="H281" i="68"/>
  <c r="H233" i="68"/>
  <c r="L233" i="68"/>
  <c r="I237" i="68"/>
  <c r="L237" i="68"/>
  <c r="T611" i="68"/>
  <c r="T613" i="68"/>
  <c r="G657" i="68"/>
  <c r="J578" i="68"/>
  <c r="AO578" i="68" s="1"/>
  <c r="AP578" i="68" s="1"/>
  <c r="K111" i="68"/>
  <c r="H132" i="68"/>
  <c r="K590" i="68"/>
  <c r="I548" i="68"/>
  <c r="K645" i="68"/>
  <c r="H603" i="68"/>
  <c r="P551" i="68"/>
  <c r="L323" i="68"/>
  <c r="L647" i="68"/>
  <c r="L343" i="68"/>
  <c r="I343" i="68"/>
  <c r="M349" i="68"/>
  <c r="H349" i="68"/>
  <c r="H353" i="68"/>
  <c r="L353" i="68"/>
  <c r="I355" i="68"/>
  <c r="H355" i="68"/>
  <c r="E358" i="68"/>
  <c r="K358" i="68"/>
  <c r="H367" i="68"/>
  <c r="K367" i="68"/>
  <c r="H384" i="68"/>
  <c r="I384" i="68"/>
  <c r="U386" i="68"/>
  <c r="K386" i="68"/>
  <c r="H408" i="68"/>
  <c r="L408" i="68"/>
  <c r="K444" i="68"/>
  <c r="I444" i="68"/>
  <c r="P464" i="68"/>
  <c r="K464" i="68"/>
  <c r="I468" i="68"/>
  <c r="K468" i="68"/>
  <c r="I512" i="68"/>
  <c r="K512" i="68"/>
  <c r="L515" i="68"/>
  <c r="H515" i="68"/>
  <c r="L503" i="68"/>
  <c r="K503" i="68"/>
  <c r="S148" i="68"/>
  <c r="H148" i="68"/>
  <c r="I152" i="68"/>
  <c r="H152" i="68"/>
  <c r="H170" i="68"/>
  <c r="K170" i="68"/>
  <c r="L274" i="68"/>
  <c r="H274" i="68"/>
  <c r="L278" i="68"/>
  <c r="H278" i="68"/>
  <c r="N54" i="68"/>
  <c r="H54" i="68"/>
  <c r="I581" i="68"/>
  <c r="K581" i="68"/>
  <c r="L612" i="68"/>
  <c r="I612" i="68"/>
  <c r="I625" i="68"/>
  <c r="H625" i="68"/>
  <c r="H121" i="68"/>
  <c r="O121" i="68"/>
  <c r="I663" i="68"/>
  <c r="H663" i="68"/>
  <c r="E596" i="68"/>
  <c r="V596" i="68"/>
  <c r="M54" i="68"/>
  <c r="P461" i="68"/>
  <c r="E436" i="68"/>
  <c r="G567" i="68"/>
  <c r="K108" i="68"/>
  <c r="I597" i="68"/>
  <c r="K562" i="68"/>
  <c r="H111" i="68"/>
  <c r="H102" i="68"/>
  <c r="K615" i="68"/>
  <c r="K577" i="68"/>
  <c r="I688" i="68"/>
  <c r="H684" i="68"/>
  <c r="L680" i="68"/>
  <c r="L676" i="68"/>
  <c r="L672" i="68"/>
  <c r="L668" i="68"/>
  <c r="H96" i="68"/>
  <c r="K92" i="68"/>
  <c r="I667" i="68"/>
  <c r="T82" i="68"/>
  <c r="I134" i="68"/>
  <c r="H162" i="68"/>
  <c r="L158" i="68"/>
  <c r="L195" i="68"/>
  <c r="K190" i="68"/>
  <c r="K183" i="68"/>
  <c r="L217" i="68"/>
  <c r="L213" i="68"/>
  <c r="K208" i="68"/>
  <c r="H241" i="68"/>
  <c r="K237" i="68"/>
  <c r="K233" i="68"/>
  <c r="H230" i="68"/>
  <c r="K629" i="68"/>
  <c r="K281" i="68"/>
  <c r="I323" i="68"/>
  <c r="L39" i="68"/>
  <c r="K139" i="68"/>
  <c r="S139" i="68"/>
  <c r="Q116" i="68"/>
  <c r="R81" i="68"/>
  <c r="O405" i="68"/>
  <c r="O631" i="68"/>
  <c r="G275" i="68"/>
  <c r="P484" i="68"/>
  <c r="I586" i="68"/>
  <c r="S680" i="68"/>
  <c r="I676" i="68"/>
  <c r="I672" i="68"/>
  <c r="H668" i="68"/>
  <c r="L96" i="68"/>
  <c r="H92" i="68"/>
  <c r="K88" i="68"/>
  <c r="K665" i="68"/>
  <c r="K122" i="68"/>
  <c r="R134" i="68"/>
  <c r="H195" i="68"/>
  <c r="I190" i="68"/>
  <c r="H183" i="68"/>
  <c r="H217" i="68"/>
  <c r="I213" i="68"/>
  <c r="I208" i="68"/>
  <c r="L241" i="68"/>
  <c r="H237" i="68"/>
  <c r="I233" i="68"/>
  <c r="I230" i="68"/>
  <c r="H629" i="68"/>
  <c r="L281" i="68"/>
  <c r="K106" i="68"/>
  <c r="H545" i="68"/>
  <c r="I72" i="68"/>
  <c r="H280" i="68"/>
  <c r="K280" i="68"/>
  <c r="I243" i="68"/>
  <c r="L243" i="68"/>
  <c r="L210" i="68"/>
  <c r="H210" i="68"/>
  <c r="K220" i="68"/>
  <c r="I220" i="68"/>
  <c r="I191" i="68"/>
  <c r="L191" i="68"/>
  <c r="L159" i="68"/>
  <c r="H159" i="68"/>
  <c r="K681" i="68"/>
  <c r="H681" i="68"/>
  <c r="K104" i="68"/>
  <c r="K54" i="68"/>
  <c r="I106" i="68"/>
  <c r="L513" i="68"/>
  <c r="K513" i="68"/>
  <c r="R102" i="68"/>
  <c r="E92" i="68"/>
  <c r="S676" i="68"/>
  <c r="I135" i="68"/>
  <c r="I121" i="68"/>
  <c r="L686" i="68"/>
  <c r="H682" i="68"/>
  <c r="K670" i="68"/>
  <c r="T92" i="68"/>
  <c r="I88" i="68"/>
  <c r="L156" i="68"/>
  <c r="K160" i="68"/>
  <c r="K155" i="68"/>
  <c r="T183" i="68"/>
  <c r="K215" i="68"/>
  <c r="H211" i="68"/>
  <c r="F208" i="68"/>
  <c r="K231" i="68"/>
  <c r="H228" i="68"/>
  <c r="I139" i="68"/>
  <c r="I664" i="68"/>
  <c r="T866" i="68"/>
  <c r="P866" i="68"/>
  <c r="M890" i="68"/>
  <c r="H882" i="68"/>
  <c r="H890" i="68"/>
  <c r="R882" i="68"/>
  <c r="M906" i="68"/>
  <c r="J912" i="68"/>
  <c r="AO912" i="68" s="1"/>
  <c r="AP912" i="68" s="1"/>
  <c r="R920" i="68"/>
  <c r="V904" i="68"/>
  <c r="V912" i="68"/>
  <c r="V920" i="68"/>
  <c r="N874" i="68"/>
  <c r="R874" i="68"/>
  <c r="V914" i="68"/>
  <c r="V944" i="68"/>
  <c r="N954" i="68"/>
  <c r="V962" i="68"/>
  <c r="N968" i="68"/>
  <c r="N928" i="68"/>
  <c r="R936" i="68"/>
  <c r="U922" i="68"/>
  <c r="R922" i="68"/>
  <c r="F936" i="68"/>
  <c r="H938" i="68"/>
  <c r="K866" i="68"/>
  <c r="S882" i="68"/>
  <c r="T912" i="68"/>
  <c r="M944" i="68"/>
  <c r="E912" i="68"/>
  <c r="I944" i="68"/>
  <c r="G930" i="68"/>
  <c r="S930" i="68"/>
  <c r="Q898" i="68"/>
  <c r="E898" i="68"/>
  <c r="S968" i="68"/>
  <c r="S928" i="68"/>
  <c r="G976" i="68"/>
  <c r="S904" i="68"/>
  <c r="S962" i="68"/>
  <c r="O936" i="68"/>
  <c r="K944" i="68"/>
  <c r="Q912" i="68"/>
  <c r="S912" i="68"/>
  <c r="G944" i="68"/>
  <c r="R898" i="68"/>
  <c r="H898" i="68"/>
  <c r="P906" i="68"/>
  <c r="T906" i="68"/>
  <c r="K914" i="68"/>
  <c r="F954" i="68"/>
  <c r="N962" i="68"/>
  <c r="L938" i="68"/>
  <c r="E922" i="68"/>
  <c r="J922" i="68"/>
  <c r="AO922" i="68" s="1"/>
  <c r="AP922" i="68" s="1"/>
  <c r="Q938" i="68"/>
  <c r="U970" i="68"/>
  <c r="U962" i="68"/>
  <c r="T930" i="68"/>
  <c r="J930" i="68"/>
  <c r="AO930" i="68" s="1"/>
  <c r="AP930" i="68" s="1"/>
  <c r="N898" i="68"/>
  <c r="L898" i="68"/>
  <c r="S906" i="68"/>
  <c r="P930" i="68"/>
  <c r="P954" i="68"/>
  <c r="U866" i="68"/>
  <c r="M882" i="68"/>
  <c r="S866" i="68"/>
  <c r="O866" i="68"/>
  <c r="G890" i="68"/>
  <c r="P898" i="68"/>
  <c r="K906" i="68"/>
  <c r="P904" i="68"/>
  <c r="H906" i="68"/>
  <c r="L874" i="68"/>
  <c r="Q874" i="68"/>
  <c r="P914" i="68"/>
  <c r="F944" i="68"/>
  <c r="K976" i="68"/>
  <c r="T928" i="68"/>
  <c r="S922" i="68"/>
  <c r="Q936" i="68"/>
  <c r="I938" i="68"/>
  <c r="O882" i="68"/>
  <c r="V866" i="68"/>
  <c r="J944" i="68"/>
  <c r="AO944" i="68" s="1"/>
  <c r="AP944" i="68" s="1"/>
  <c r="K912" i="68"/>
  <c r="P946" i="68"/>
  <c r="F930" i="68"/>
  <c r="H930" i="68"/>
  <c r="F898" i="68"/>
  <c r="J898" i="68"/>
  <c r="AO898" i="68" s="1"/>
  <c r="AP898" i="68" s="1"/>
  <c r="T938" i="68"/>
  <c r="G928" i="68"/>
  <c r="U904" i="68"/>
  <c r="I954" i="68"/>
  <c r="I906" i="68"/>
  <c r="U954" i="68"/>
  <c r="J936" i="68"/>
  <c r="AO936" i="68" s="1"/>
  <c r="AP936" i="68" s="1"/>
  <c r="Q954" i="68"/>
  <c r="R866" i="68"/>
  <c r="L882" i="68"/>
  <c r="G898" i="68"/>
  <c r="O904" i="68"/>
  <c r="H912" i="68"/>
  <c r="P920" i="68"/>
  <c r="G906" i="68"/>
  <c r="T874" i="68"/>
  <c r="P874" i="68"/>
  <c r="O914" i="68"/>
  <c r="N946" i="68"/>
  <c r="V952" i="68"/>
  <c r="U928" i="68"/>
  <c r="O928" i="68"/>
  <c r="O922" i="68"/>
  <c r="M922" i="68"/>
  <c r="U936" i="68"/>
  <c r="E938" i="68"/>
  <c r="F904" i="68"/>
  <c r="E906" i="68"/>
  <c r="S890" i="68"/>
  <c r="L920" i="68"/>
  <c r="N912" i="68"/>
  <c r="S914" i="68"/>
  <c r="N976" i="68"/>
  <c r="E930" i="68"/>
  <c r="M952" i="68"/>
  <c r="K898" i="68"/>
  <c r="L976" i="68"/>
  <c r="Q904" i="68"/>
  <c r="Q922" i="68"/>
  <c r="J954" i="68"/>
  <c r="AO954" i="68" s="1"/>
  <c r="AP954" i="68" s="1"/>
  <c r="M954" i="68"/>
  <c r="U920" i="68"/>
  <c r="L944" i="68"/>
  <c r="E944" i="68"/>
  <c r="Q944" i="68"/>
  <c r="J890" i="68"/>
  <c r="AO890" i="68" s="1"/>
  <c r="AP890" i="68" s="1"/>
  <c r="F866" i="68"/>
  <c r="N882" i="68"/>
  <c r="T882" i="68"/>
  <c r="O898" i="68"/>
  <c r="M866" i="68"/>
  <c r="F890" i="68"/>
  <c r="G904" i="68"/>
  <c r="O912" i="68"/>
  <c r="H920" i="68"/>
  <c r="R906" i="68"/>
  <c r="I930" i="68"/>
  <c r="J874" i="68"/>
  <c r="AO874" i="68" s="1"/>
  <c r="AP874" i="68" s="1"/>
  <c r="H874" i="68"/>
  <c r="T914" i="68"/>
  <c r="G914" i="68"/>
  <c r="L936" i="68"/>
  <c r="F946" i="68"/>
  <c r="N952" i="68"/>
  <c r="I928" i="68"/>
  <c r="F928" i="68"/>
  <c r="L922" i="68"/>
  <c r="P922" i="68"/>
  <c r="S936" i="68"/>
  <c r="M936" i="68"/>
  <c r="F906" i="68"/>
  <c r="N890" i="68"/>
  <c r="F920" i="68"/>
  <c r="M912" i="68"/>
  <c r="N914" i="68"/>
  <c r="O976" i="68"/>
  <c r="N930" i="68"/>
  <c r="Q963" i="68"/>
  <c r="V898" i="68"/>
  <c r="U898" i="68"/>
  <c r="O963" i="68"/>
  <c r="M904" i="68"/>
  <c r="Q906" i="68"/>
  <c r="K930" i="68"/>
  <c r="T954" i="68"/>
  <c r="I914" i="68"/>
  <c r="K936" i="68"/>
  <c r="G954" i="68"/>
  <c r="G968" i="68"/>
  <c r="I882" i="68"/>
  <c r="T890" i="68"/>
  <c r="L890" i="68"/>
  <c r="Q866" i="68"/>
  <c r="K882" i="68"/>
  <c r="R890" i="68"/>
  <c r="R904" i="68"/>
  <c r="G912" i="68"/>
  <c r="O920" i="68"/>
  <c r="J906" i="68"/>
  <c r="AO906" i="68" s="1"/>
  <c r="AP906" i="68" s="1"/>
  <c r="Q930" i="68"/>
  <c r="S874" i="68"/>
  <c r="F914" i="68"/>
  <c r="R914" i="68"/>
  <c r="G938" i="68"/>
  <c r="F952" i="68"/>
  <c r="N960" i="68"/>
  <c r="S978" i="68"/>
  <c r="R928" i="68"/>
  <c r="P928" i="68"/>
  <c r="V922" i="68"/>
  <c r="H922" i="68"/>
  <c r="N938" i="68"/>
  <c r="H936" i="68"/>
  <c r="E936" i="68"/>
  <c r="V938" i="68"/>
  <c r="K890" i="68"/>
  <c r="O954" i="68"/>
  <c r="Q920" i="68"/>
  <c r="L912" i="68"/>
  <c r="L914" i="68"/>
  <c r="V976" i="68"/>
  <c r="U930" i="68"/>
  <c r="I898" i="68"/>
  <c r="U968" i="68"/>
  <c r="O930" i="68"/>
  <c r="M978" i="68"/>
  <c r="K922" i="68"/>
  <c r="L954" i="68"/>
  <c r="E968" i="68"/>
  <c r="Q309" i="68"/>
  <c r="J313" i="68"/>
  <c r="AO313" i="68" s="1"/>
  <c r="AP313" i="68" s="1"/>
  <c r="K663" i="68"/>
  <c r="K121" i="68"/>
  <c r="K610" i="68"/>
  <c r="I550" i="68"/>
  <c r="O858" i="68"/>
  <c r="H858" i="68"/>
  <c r="F850" i="68"/>
  <c r="P850" i="68"/>
  <c r="H842" i="68"/>
  <c r="K842" i="68"/>
  <c r="P842" i="68"/>
  <c r="J842" i="68"/>
  <c r="AO842" i="68" s="1"/>
  <c r="AP842" i="68" s="1"/>
  <c r="R842" i="68"/>
  <c r="J51" i="68"/>
  <c r="AO51" i="68" s="1"/>
  <c r="AP51" i="68" s="1"/>
  <c r="R51" i="68"/>
  <c r="U51" i="68"/>
  <c r="L51" i="68"/>
  <c r="J43" i="68"/>
  <c r="AO43" i="68" s="1"/>
  <c r="AP43" i="68" s="1"/>
  <c r="M43" i="68"/>
  <c r="U43" i="68"/>
  <c r="N43" i="68"/>
  <c r="N65" i="68"/>
  <c r="V65" i="68"/>
  <c r="R65" i="68"/>
  <c r="J65" i="68"/>
  <c r="AO65" i="68" s="1"/>
  <c r="AP65" i="68" s="1"/>
  <c r="T65" i="68"/>
  <c r="P65" i="68"/>
  <c r="E65" i="68"/>
  <c r="Q65" i="68"/>
  <c r="I666" i="68"/>
  <c r="K666" i="68"/>
  <c r="H675" i="68"/>
  <c r="L675" i="68"/>
  <c r="U710" i="68"/>
  <c r="O710" i="68"/>
  <c r="J728" i="68"/>
  <c r="AO728" i="68" s="1"/>
  <c r="AP728" i="68" s="1"/>
  <c r="E823" i="68"/>
  <c r="S823" i="68"/>
  <c r="O823" i="68"/>
  <c r="J823" i="68"/>
  <c r="AO823" i="68" s="1"/>
  <c r="AP823" i="68" s="1"/>
  <c r="R823" i="68"/>
  <c r="G823" i="68"/>
  <c r="K823" i="68"/>
  <c r="N823" i="68"/>
  <c r="Q823" i="68"/>
  <c r="F823" i="68"/>
  <c r="E828" i="68"/>
  <c r="Q828" i="68"/>
  <c r="G828" i="68"/>
  <c r="U828" i="68"/>
  <c r="L828" i="68"/>
  <c r="K828" i="68"/>
  <c r="P828" i="68"/>
  <c r="V828" i="68"/>
  <c r="I828" i="68"/>
  <c r="H828" i="68"/>
  <c r="N828" i="68"/>
  <c r="K836" i="68"/>
  <c r="L836" i="68"/>
  <c r="I836" i="68"/>
  <c r="V836" i="68"/>
  <c r="N836" i="68"/>
  <c r="M836" i="68"/>
  <c r="Q836" i="68"/>
  <c r="E836" i="68"/>
  <c r="J836" i="68"/>
  <c r="AO836" i="68" s="1"/>
  <c r="AP836" i="68" s="1"/>
  <c r="P836" i="68"/>
  <c r="T836" i="68"/>
  <c r="F836" i="68"/>
  <c r="G836" i="68"/>
  <c r="J977" i="68"/>
  <c r="AO977" i="68" s="1"/>
  <c r="AP977" i="68" s="1"/>
  <c r="G977" i="68"/>
  <c r="T977" i="68"/>
  <c r="S977" i="68"/>
  <c r="U977" i="68"/>
  <c r="L977" i="68"/>
  <c r="K977" i="68"/>
  <c r="Q969" i="68"/>
  <c r="F969" i="68"/>
  <c r="L969" i="68"/>
  <c r="T969" i="68"/>
  <c r="S969" i="68"/>
  <c r="M961" i="68"/>
  <c r="O961" i="68"/>
  <c r="N961" i="68"/>
  <c r="K961" i="68"/>
  <c r="S961" i="68"/>
  <c r="V961" i="68"/>
  <c r="J961" i="68"/>
  <c r="AO961" i="68" s="1"/>
  <c r="AP961" i="68" s="1"/>
  <c r="R961" i="68"/>
  <c r="U961" i="68"/>
  <c r="I961" i="68"/>
  <c r="L961" i="68"/>
  <c r="E961" i="68"/>
  <c r="E953" i="68"/>
  <c r="L953" i="68"/>
  <c r="T953" i="68"/>
  <c r="U953" i="68"/>
  <c r="K953" i="68"/>
  <c r="F953" i="68"/>
  <c r="I953" i="68"/>
  <c r="P945" i="68"/>
  <c r="J945" i="68"/>
  <c r="AO945" i="68" s="1"/>
  <c r="AP945" i="68" s="1"/>
  <c r="V945" i="68"/>
  <c r="H945" i="68"/>
  <c r="U945" i="68"/>
  <c r="S945" i="68"/>
  <c r="G945" i="68"/>
  <c r="R945" i="68"/>
  <c r="Q945" i="68"/>
  <c r="K945" i="68"/>
  <c r="I945" i="68"/>
  <c r="T945" i="68"/>
  <c r="O945" i="68"/>
  <c r="F945" i="68"/>
  <c r="G937" i="68"/>
  <c r="K937" i="68"/>
  <c r="V937" i="68"/>
  <c r="L937" i="68"/>
  <c r="J937" i="68"/>
  <c r="AO937" i="68" s="1"/>
  <c r="AP937" i="68" s="1"/>
  <c r="N937" i="68"/>
  <c r="S937" i="68"/>
  <c r="R937" i="68"/>
  <c r="E937" i="68"/>
  <c r="F937" i="68"/>
  <c r="M937" i="68"/>
  <c r="P937" i="68"/>
  <c r="U937" i="68"/>
  <c r="I937" i="68"/>
  <c r="I929" i="68"/>
  <c r="H929" i="68"/>
  <c r="P929" i="68"/>
  <c r="L929" i="68"/>
  <c r="J929" i="68"/>
  <c r="AO929" i="68" s="1"/>
  <c r="AP929" i="68" s="1"/>
  <c r="S929" i="68"/>
  <c r="M929" i="68"/>
  <c r="U929" i="68"/>
  <c r="E929" i="68"/>
  <c r="N929" i="68"/>
  <c r="V929" i="68"/>
  <c r="L921" i="68"/>
  <c r="R921" i="68"/>
  <c r="Q921" i="68"/>
  <c r="F921" i="68"/>
  <c r="G921" i="68"/>
  <c r="S921" i="68"/>
  <c r="O921" i="68"/>
  <c r="E921" i="68"/>
  <c r="H921" i="68"/>
  <c r="V921" i="68"/>
  <c r="T921" i="68"/>
  <c r="P921" i="68"/>
  <c r="K921" i="68"/>
  <c r="M921" i="68"/>
  <c r="N921" i="68"/>
  <c r="I921" i="68"/>
  <c r="E913" i="68"/>
  <c r="Q913" i="68"/>
  <c r="P913" i="68"/>
  <c r="V913" i="68"/>
  <c r="J913" i="68"/>
  <c r="AO913" i="68" s="1"/>
  <c r="AP913" i="68" s="1"/>
  <c r="R913" i="68"/>
  <c r="N913" i="68"/>
  <c r="M913" i="68"/>
  <c r="I913" i="68"/>
  <c r="G913" i="68"/>
  <c r="L913" i="68"/>
  <c r="S913" i="68"/>
  <c r="O913" i="68"/>
  <c r="M905" i="68"/>
  <c r="U905" i="68"/>
  <c r="E905" i="68"/>
  <c r="I905" i="68"/>
  <c r="F905" i="68"/>
  <c r="T905" i="68"/>
  <c r="Q905" i="68"/>
  <c r="K905" i="68"/>
  <c r="J905" i="68"/>
  <c r="AO905" i="68" s="1"/>
  <c r="AP905" i="68" s="1"/>
  <c r="R905" i="68"/>
  <c r="G905" i="68"/>
  <c r="O905" i="68"/>
  <c r="V905" i="68"/>
  <c r="H905" i="68"/>
  <c r="N905" i="68"/>
  <c r="L905" i="68"/>
  <c r="E897" i="68"/>
  <c r="S897" i="68"/>
  <c r="P897" i="68"/>
  <c r="T897" i="68"/>
  <c r="H897" i="68"/>
  <c r="Q897" i="68"/>
  <c r="L897" i="68"/>
  <c r="R897" i="68"/>
  <c r="J897" i="68"/>
  <c r="AO897" i="68" s="1"/>
  <c r="AP897" i="68" s="1"/>
  <c r="O897" i="68"/>
  <c r="M897" i="68"/>
  <c r="K897" i="68"/>
  <c r="G897" i="68"/>
  <c r="U897" i="68"/>
  <c r="V897" i="68"/>
  <c r="I897" i="68"/>
  <c r="F897" i="68"/>
  <c r="L889" i="68"/>
  <c r="Q889" i="68"/>
  <c r="U889" i="68"/>
  <c r="F889" i="68"/>
  <c r="G889" i="68"/>
  <c r="R889" i="68"/>
  <c r="O889" i="68"/>
  <c r="I889" i="68"/>
  <c r="H889" i="68"/>
  <c r="S889" i="68"/>
  <c r="P889" i="68"/>
  <c r="J889" i="68"/>
  <c r="AO889" i="68" s="1"/>
  <c r="AP889" i="68" s="1"/>
  <c r="M889" i="68"/>
  <c r="T889" i="68"/>
  <c r="E881" i="68"/>
  <c r="S881" i="68"/>
  <c r="O881" i="68"/>
  <c r="I881" i="68"/>
  <c r="M881" i="68"/>
  <c r="R881" i="68"/>
  <c r="H881" i="68"/>
  <c r="U881" i="68"/>
  <c r="P881" i="68"/>
  <c r="V881" i="68"/>
  <c r="K881" i="68"/>
  <c r="J881" i="68"/>
  <c r="AO881" i="68" s="1"/>
  <c r="AP881" i="68" s="1"/>
  <c r="T881" i="68"/>
  <c r="G881" i="68"/>
  <c r="N881" i="68"/>
  <c r="F873" i="68"/>
  <c r="U873" i="68"/>
  <c r="R873" i="68"/>
  <c r="G873" i="68"/>
  <c r="L873" i="68"/>
  <c r="S873" i="68"/>
  <c r="O873" i="68"/>
  <c r="V873" i="68"/>
  <c r="H873" i="68"/>
  <c r="M873" i="68"/>
  <c r="P873" i="68"/>
  <c r="E873" i="68"/>
  <c r="J873" i="68"/>
  <c r="AO873" i="68" s="1"/>
  <c r="AP873" i="68" s="1"/>
  <c r="I873" i="68"/>
  <c r="T873" i="68"/>
  <c r="N873" i="68"/>
  <c r="E865" i="68"/>
  <c r="T865" i="68"/>
  <c r="Q865" i="68"/>
  <c r="K865" i="68"/>
  <c r="I865" i="68"/>
  <c r="U865" i="68"/>
  <c r="G865" i="68"/>
  <c r="L865" i="68"/>
  <c r="O865" i="68"/>
  <c r="V865" i="68"/>
  <c r="S865" i="68"/>
  <c r="H865" i="68"/>
  <c r="M865" i="68"/>
  <c r="P865" i="68"/>
  <c r="L566" i="68"/>
  <c r="K566" i="68"/>
  <c r="J289" i="68"/>
  <c r="AO289" i="68" s="1"/>
  <c r="AP289" i="68" s="1"/>
  <c r="K725" i="68"/>
  <c r="E725" i="68"/>
  <c r="H704" i="68"/>
  <c r="V704" i="68"/>
  <c r="K89" i="68"/>
  <c r="H130" i="68"/>
  <c r="I194" i="68"/>
  <c r="L72" i="68"/>
  <c r="T592" i="68"/>
  <c r="L404" i="68"/>
  <c r="H404" i="68"/>
  <c r="K144" i="68"/>
  <c r="I144" i="68"/>
  <c r="L187" i="68"/>
  <c r="K187" i="68"/>
  <c r="L694" i="68"/>
  <c r="E694" i="68"/>
  <c r="M65" i="68"/>
  <c r="T302" i="68"/>
  <c r="L302" i="68"/>
  <c r="G856" i="68"/>
  <c r="R863" i="68"/>
  <c r="K871" i="68"/>
  <c r="P1001" i="68"/>
  <c r="H1005" i="68"/>
  <c r="G63" i="68"/>
  <c r="F41" i="68"/>
  <c r="E49" i="68"/>
  <c r="P840" i="68"/>
  <c r="R848" i="68"/>
  <c r="S848" i="68"/>
  <c r="H63" i="68"/>
  <c r="E848" i="68"/>
  <c r="K863" i="68"/>
  <c r="P863" i="68"/>
  <c r="R879" i="68"/>
  <c r="I871" i="68"/>
  <c r="K980" i="68"/>
  <c r="L980" i="68"/>
  <c r="I980" i="68"/>
  <c r="O966" i="68"/>
  <c r="S970" i="68"/>
  <c r="V1001" i="68"/>
  <c r="T863" i="68"/>
  <c r="H863" i="68"/>
  <c r="U879" i="68"/>
  <c r="I879" i="68"/>
  <c r="G895" i="68"/>
  <c r="O871" i="68"/>
  <c r="U919" i="68"/>
  <c r="L863" i="68"/>
  <c r="V990" i="68"/>
  <c r="E834" i="68"/>
  <c r="M41" i="68"/>
  <c r="J49" i="68"/>
  <c r="AO49" i="68" s="1"/>
  <c r="AP49" i="68" s="1"/>
  <c r="P848" i="68"/>
  <c r="N63" i="68"/>
  <c r="U848" i="68"/>
  <c r="J863" i="68"/>
  <c r="AO863" i="68" s="1"/>
  <c r="AP863" i="68" s="1"/>
  <c r="O863" i="68"/>
  <c r="P887" i="68"/>
  <c r="G879" i="68"/>
  <c r="V950" i="68"/>
  <c r="F856" i="68"/>
  <c r="M942" i="68"/>
  <c r="T926" i="68"/>
  <c r="F978" i="68"/>
  <c r="R942" i="68"/>
  <c r="H49" i="68"/>
  <c r="H41" i="68"/>
  <c r="E41" i="68"/>
  <c r="V49" i="68"/>
  <c r="O63" i="68"/>
  <c r="I848" i="68"/>
  <c r="F63" i="68"/>
  <c r="H856" i="68"/>
  <c r="M879" i="68"/>
  <c r="K887" i="68"/>
  <c r="S863" i="68"/>
  <c r="G863" i="68"/>
  <c r="H887" i="68"/>
  <c r="P879" i="68"/>
  <c r="M871" i="68"/>
  <c r="V879" i="68"/>
  <c r="F983" i="68"/>
  <c r="Q990" i="68"/>
  <c r="L329" i="68"/>
  <c r="L355" i="68"/>
  <c r="J338" i="68"/>
  <c r="AO338" i="68" s="1"/>
  <c r="AP338" i="68" s="1"/>
  <c r="I364" i="68"/>
  <c r="T327" i="68"/>
  <c r="L301" i="68"/>
  <c r="S728" i="68"/>
  <c r="K333" i="68"/>
  <c r="K728" i="68"/>
  <c r="H358" i="68"/>
  <c r="H366" i="68"/>
  <c r="V728" i="68"/>
  <c r="Q327" i="68"/>
  <c r="F356" i="68"/>
  <c r="F345" i="68"/>
  <c r="R327" i="68"/>
  <c r="E382" i="68"/>
  <c r="S382" i="68"/>
  <c r="T355" i="68"/>
  <c r="H382" i="68"/>
  <c r="L367" i="68"/>
  <c r="K384" i="68"/>
  <c r="L356" i="68"/>
  <c r="L349" i="68"/>
  <c r="T728" i="68"/>
  <c r="K341" i="68"/>
  <c r="F959" i="68"/>
  <c r="J967" i="68"/>
  <c r="AO967" i="68" s="1"/>
  <c r="AP967" i="68" s="1"/>
  <c r="H326" i="68"/>
  <c r="F326" i="68"/>
  <c r="V328" i="68"/>
  <c r="K328" i="68"/>
  <c r="T332" i="68"/>
  <c r="O332" i="68"/>
  <c r="S332" i="68"/>
  <c r="H334" i="68"/>
  <c r="Q334" i="68"/>
  <c r="M334" i="68"/>
  <c r="P334" i="68"/>
  <c r="U336" i="68"/>
  <c r="H336" i="68"/>
  <c r="I339" i="68"/>
  <c r="L339" i="68"/>
  <c r="R339" i="68"/>
  <c r="S339" i="68"/>
  <c r="O339" i="68"/>
  <c r="J339" i="68"/>
  <c r="AO339" i="68" s="1"/>
  <c r="AP339" i="68" s="1"/>
  <c r="U339" i="68"/>
  <c r="E339" i="68"/>
  <c r="F339" i="68"/>
  <c r="V344" i="68"/>
  <c r="O344" i="68"/>
  <c r="I344" i="68"/>
  <c r="M344" i="68"/>
  <c r="M346" i="68"/>
  <c r="J346" i="68"/>
  <c r="AO346" i="68" s="1"/>
  <c r="AP346" i="68" s="1"/>
  <c r="J348" i="68"/>
  <c r="AO348" i="68" s="1"/>
  <c r="AP348" i="68" s="1"/>
  <c r="U348" i="68"/>
  <c r="U350" i="68"/>
  <c r="N350" i="68"/>
  <c r="O352" i="68"/>
  <c r="V352" i="68"/>
  <c r="M352" i="68"/>
  <c r="E352" i="68"/>
  <c r="F352" i="68"/>
  <c r="H354" i="68"/>
  <c r="I354" i="68"/>
  <c r="V357" i="68"/>
  <c r="O357" i="68"/>
  <c r="F357" i="68"/>
  <c r="S363" i="68"/>
  <c r="Q363" i="68"/>
  <c r="U363" i="68"/>
  <c r="N363" i="68"/>
  <c r="E363" i="68"/>
  <c r="M363" i="68"/>
  <c r="O363" i="68"/>
  <c r="V539" i="68"/>
  <c r="T539" i="68"/>
  <c r="U368" i="68"/>
  <c r="E368" i="68"/>
  <c r="J369" i="68"/>
  <c r="AO369" i="68" s="1"/>
  <c r="AP369" i="68" s="1"/>
  <c r="U369" i="68"/>
  <c r="V369" i="68"/>
  <c r="N369" i="68"/>
  <c r="L371" i="68"/>
  <c r="F371" i="68"/>
  <c r="Q373" i="68"/>
  <c r="M373" i="68"/>
  <c r="R373" i="68"/>
  <c r="T373" i="68"/>
  <c r="G373" i="68"/>
  <c r="V373" i="68"/>
  <c r="R375" i="68"/>
  <c r="K375" i="68"/>
  <c r="S375" i="68"/>
  <c r="E375" i="68"/>
  <c r="T375" i="68"/>
  <c r="O375" i="68"/>
  <c r="F377" i="68"/>
  <c r="S377" i="68"/>
  <c r="N377" i="68"/>
  <c r="O377" i="68"/>
  <c r="F379" i="68"/>
  <c r="E379" i="68"/>
  <c r="O379" i="68"/>
  <c r="K381" i="68"/>
  <c r="U381" i="68"/>
  <c r="G381" i="68"/>
  <c r="R385" i="68"/>
  <c r="U385" i="68"/>
  <c r="N385" i="68"/>
  <c r="M387" i="68"/>
  <c r="N387" i="68"/>
  <c r="L389" i="68"/>
  <c r="R389" i="68"/>
  <c r="H393" i="68"/>
  <c r="U393" i="68"/>
  <c r="N393" i="68"/>
  <c r="S393" i="68"/>
  <c r="F395" i="68"/>
  <c r="O395" i="68"/>
  <c r="M399" i="68"/>
  <c r="T399" i="68"/>
  <c r="P399" i="68"/>
  <c r="V401" i="68"/>
  <c r="N401" i="68"/>
  <c r="M401" i="68"/>
  <c r="K405" i="68"/>
  <c r="E405" i="68"/>
  <c r="U405" i="68"/>
  <c r="R405" i="68"/>
  <c r="V405" i="68"/>
  <c r="H407" i="68"/>
  <c r="G407" i="68"/>
  <c r="O409" i="68"/>
  <c r="G409" i="68"/>
  <c r="S409" i="68"/>
  <c r="U409" i="68"/>
  <c r="T409" i="68"/>
  <c r="J409" i="68"/>
  <c r="AO409" i="68" s="1"/>
  <c r="AP409" i="68" s="1"/>
  <c r="K411" i="68"/>
  <c r="M411" i="68"/>
  <c r="I411" i="68"/>
  <c r="V411" i="68"/>
  <c r="N413" i="68"/>
  <c r="O413" i="68"/>
  <c r="H413" i="68"/>
  <c r="P417" i="68"/>
  <c r="S417" i="68"/>
  <c r="O417" i="68"/>
  <c r="J417" i="68"/>
  <c r="AO417" i="68" s="1"/>
  <c r="AP417" i="68" s="1"/>
  <c r="G417" i="68"/>
  <c r="Q417" i="68"/>
  <c r="V419" i="68"/>
  <c r="I419" i="68"/>
  <c r="R419" i="68"/>
  <c r="L419" i="68"/>
  <c r="M419" i="68"/>
  <c r="Q419" i="68"/>
  <c r="T425" i="68"/>
  <c r="V425" i="68"/>
  <c r="Q425" i="68"/>
  <c r="N425" i="68"/>
  <c r="G425" i="68"/>
  <c r="L428" i="68"/>
  <c r="H428" i="68"/>
  <c r="R428" i="68"/>
  <c r="T428" i="68"/>
  <c r="O428" i="68"/>
  <c r="E428" i="68"/>
  <c r="I430" i="68"/>
  <c r="S430" i="68"/>
  <c r="R430" i="68"/>
  <c r="E430" i="68"/>
  <c r="N432" i="68"/>
  <c r="Q432" i="68"/>
  <c r="E432" i="68"/>
  <c r="R432" i="68"/>
  <c r="T432" i="68"/>
  <c r="N434" i="68"/>
  <c r="O434" i="68"/>
  <c r="V436" i="68"/>
  <c r="O436" i="68"/>
  <c r="I436" i="68"/>
  <c r="G436" i="68"/>
  <c r="H436" i="68"/>
  <c r="K436" i="68"/>
  <c r="P436" i="68"/>
  <c r="I438" i="68"/>
  <c r="L438" i="68"/>
  <c r="K438" i="68"/>
  <c r="S438" i="68"/>
  <c r="H438" i="68"/>
  <c r="G438" i="68"/>
  <c r="T438" i="68"/>
  <c r="P438" i="68"/>
  <c r="H440" i="68"/>
  <c r="V440" i="68"/>
  <c r="J440" i="68"/>
  <c r="AO440" i="68" s="1"/>
  <c r="AP440" i="68" s="1"/>
  <c r="H442" i="68"/>
  <c r="G442" i="68"/>
  <c r="O442" i="68"/>
  <c r="H443" i="68"/>
  <c r="L443" i="68"/>
  <c r="K443" i="68"/>
  <c r="U443" i="68"/>
  <c r="P443" i="68"/>
  <c r="N443" i="68"/>
  <c r="J443" i="68"/>
  <c r="AO443" i="68" s="1"/>
  <c r="AP443" i="68" s="1"/>
  <c r="H446" i="68"/>
  <c r="T446" i="68"/>
  <c r="N446" i="68"/>
  <c r="L446" i="68"/>
  <c r="P446" i="68"/>
  <c r="G446" i="68"/>
  <c r="K446" i="68"/>
  <c r="E448" i="68"/>
  <c r="I448" i="68"/>
  <c r="H448" i="68"/>
  <c r="P448" i="68"/>
  <c r="U448" i="68"/>
  <c r="K450" i="68"/>
  <c r="P450" i="68"/>
  <c r="N450" i="68"/>
  <c r="T452" i="68"/>
  <c r="I452" i="68"/>
  <c r="H452" i="68"/>
  <c r="K452" i="68"/>
  <c r="M452" i="68"/>
  <c r="P452" i="68"/>
  <c r="E452" i="68"/>
  <c r="R452" i="68"/>
  <c r="J452" i="68"/>
  <c r="AO452" i="68" s="1"/>
  <c r="AP452" i="68" s="1"/>
  <c r="Q452" i="68"/>
  <c r="V452" i="68"/>
  <c r="L452" i="68"/>
  <c r="L454" i="68"/>
  <c r="K454" i="68"/>
  <c r="H454" i="68"/>
  <c r="I454" i="68"/>
  <c r="O454" i="68"/>
  <c r="G454" i="68"/>
  <c r="K456" i="68"/>
  <c r="H456" i="68"/>
  <c r="L456" i="68"/>
  <c r="P456" i="68"/>
  <c r="V456" i="68"/>
  <c r="U456" i="68"/>
  <c r="E456" i="68"/>
  <c r="H458" i="68"/>
  <c r="G458" i="68"/>
  <c r="L460" i="68"/>
  <c r="I460" i="68"/>
  <c r="H460" i="68"/>
  <c r="K460" i="68"/>
  <c r="J460" i="68"/>
  <c r="AO460" i="68" s="1"/>
  <c r="AP460" i="68" s="1"/>
  <c r="L461" i="68"/>
  <c r="I461" i="68"/>
  <c r="K461" i="68"/>
  <c r="O461" i="68"/>
  <c r="N461" i="68"/>
  <c r="F461" i="68"/>
  <c r="M461" i="68"/>
  <c r="K463" i="68"/>
  <c r="L463" i="68"/>
  <c r="I463" i="68"/>
  <c r="N463" i="68"/>
  <c r="H463" i="68"/>
  <c r="P463" i="68"/>
  <c r="I465" i="68"/>
  <c r="J465" i="68"/>
  <c r="AO465" i="68" s="1"/>
  <c r="AP465" i="68" s="1"/>
  <c r="V465" i="68"/>
  <c r="L465" i="68"/>
  <c r="O465" i="68"/>
  <c r="F467" i="68"/>
  <c r="M467" i="68"/>
  <c r="R467" i="68"/>
  <c r="I467" i="68"/>
  <c r="L467" i="68"/>
  <c r="K467" i="68"/>
  <c r="H467" i="68"/>
  <c r="E467" i="68"/>
  <c r="G467" i="68"/>
  <c r="P467" i="68"/>
  <c r="Q467" i="68"/>
  <c r="I469" i="68"/>
  <c r="L469" i="68"/>
  <c r="H469" i="68"/>
  <c r="K469" i="68"/>
  <c r="P469" i="68"/>
  <c r="I473" i="68"/>
  <c r="H473" i="68"/>
  <c r="L473" i="68"/>
  <c r="I477" i="68"/>
  <c r="H477" i="68"/>
  <c r="K477" i="68"/>
  <c r="L477" i="68"/>
  <c r="L479" i="68"/>
  <c r="I479" i="68"/>
  <c r="H479" i="68"/>
  <c r="T479" i="68"/>
  <c r="G479" i="68"/>
  <c r="M479" i="68"/>
  <c r="J479" i="68"/>
  <c r="AO479" i="68" s="1"/>
  <c r="AP479" i="68" s="1"/>
  <c r="L470" i="68"/>
  <c r="I470" i="68"/>
  <c r="K470" i="68"/>
  <c r="H470" i="68"/>
  <c r="N470" i="68"/>
  <c r="V470" i="68"/>
  <c r="L472" i="68"/>
  <c r="N472" i="68"/>
  <c r="J472" i="68"/>
  <c r="AO472" i="68" s="1"/>
  <c r="AP472" i="68" s="1"/>
  <c r="K485" i="68"/>
  <c r="V485" i="68"/>
  <c r="E485" i="68"/>
  <c r="I485" i="68"/>
  <c r="L485" i="68"/>
  <c r="H485" i="68"/>
  <c r="P485" i="68"/>
  <c r="I487" i="68"/>
  <c r="L487" i="68"/>
  <c r="N487" i="68"/>
  <c r="H487" i="68"/>
  <c r="F487" i="68"/>
  <c r="I493" i="68"/>
  <c r="L493" i="68"/>
  <c r="H493" i="68"/>
  <c r="K493" i="68"/>
  <c r="V493" i="68"/>
  <c r="F493" i="68"/>
  <c r="U493" i="68"/>
  <c r="K495" i="68"/>
  <c r="I495" i="68"/>
  <c r="N495" i="68"/>
  <c r="Q495" i="68"/>
  <c r="G495" i="68"/>
  <c r="L498" i="68"/>
  <c r="H498" i="68"/>
  <c r="K498" i="68"/>
  <c r="T498" i="68"/>
  <c r="K497" i="68"/>
  <c r="I497" i="68"/>
  <c r="L497" i="68"/>
  <c r="P497" i="68"/>
  <c r="V497" i="68"/>
  <c r="H497" i="68"/>
  <c r="K499" i="68"/>
  <c r="I499" i="68"/>
  <c r="L499" i="68"/>
  <c r="E499" i="68"/>
  <c r="P499" i="68"/>
  <c r="J499" i="68"/>
  <c r="AO499" i="68" s="1"/>
  <c r="AP499" i="68" s="1"/>
  <c r="H483" i="68"/>
  <c r="F483" i="68"/>
  <c r="H484" i="68"/>
  <c r="V484" i="68"/>
  <c r="R484" i="68"/>
  <c r="L484" i="68"/>
  <c r="K484" i="68"/>
  <c r="E484" i="68"/>
  <c r="H504" i="68"/>
  <c r="R504" i="68"/>
  <c r="L504" i="68"/>
  <c r="T504" i="68"/>
  <c r="I504" i="68"/>
  <c r="K504" i="68"/>
  <c r="N504" i="68"/>
  <c r="G504" i="68"/>
  <c r="P504" i="68"/>
  <c r="S504" i="68"/>
  <c r="J504" i="68"/>
  <c r="AO504" i="68" s="1"/>
  <c r="AP504" i="68" s="1"/>
  <c r="H508" i="68"/>
  <c r="I508" i="68"/>
  <c r="L508" i="68"/>
  <c r="I488" i="68"/>
  <c r="L488" i="68"/>
  <c r="H488" i="68"/>
  <c r="K488" i="68"/>
  <c r="E488" i="68"/>
  <c r="I492" i="68"/>
  <c r="L492" i="68"/>
  <c r="H492" i="68"/>
  <c r="K492" i="68"/>
  <c r="I509" i="68"/>
  <c r="L509" i="68"/>
  <c r="H509" i="68"/>
  <c r="I516" i="68"/>
  <c r="R516" i="68"/>
  <c r="P516" i="68"/>
  <c r="V516" i="68"/>
  <c r="F518" i="68"/>
  <c r="P518" i="68"/>
  <c r="E518" i="68"/>
  <c r="L518" i="68"/>
  <c r="H518" i="68"/>
  <c r="N518" i="68"/>
  <c r="K518" i="68"/>
  <c r="Q518" i="68"/>
  <c r="J518" i="68"/>
  <c r="AO518" i="68" s="1"/>
  <c r="AP518" i="68" s="1"/>
  <c r="I518" i="68"/>
  <c r="H519" i="68"/>
  <c r="L519" i="68"/>
  <c r="K519" i="68"/>
  <c r="T519" i="68"/>
  <c r="I519" i="68"/>
  <c r="K521" i="68"/>
  <c r="H521" i="68"/>
  <c r="I521" i="68"/>
  <c r="L521" i="68"/>
  <c r="L523" i="68"/>
  <c r="H523" i="68"/>
  <c r="F523" i="68"/>
  <c r="P523" i="68"/>
  <c r="J523" i="68"/>
  <c r="AO523" i="68" s="1"/>
  <c r="AP523" i="68" s="1"/>
  <c r="R523" i="68"/>
  <c r="H524" i="68"/>
  <c r="T524" i="68"/>
  <c r="I524" i="68"/>
  <c r="L524" i="68"/>
  <c r="K524" i="68"/>
  <c r="V524" i="68"/>
  <c r="L529" i="68"/>
  <c r="I529" i="68"/>
  <c r="H529" i="68"/>
  <c r="K529" i="68"/>
  <c r="T529" i="68"/>
  <c r="M529" i="68"/>
  <c r="U529" i="68"/>
  <c r="H532" i="68"/>
  <c r="K532" i="68"/>
  <c r="I532" i="68"/>
  <c r="L532" i="68"/>
  <c r="S532" i="68"/>
  <c r="T532" i="68"/>
  <c r="K535" i="68"/>
  <c r="I535" i="68"/>
  <c r="L535" i="68"/>
  <c r="O535" i="68"/>
  <c r="H535" i="68"/>
  <c r="H553" i="68"/>
  <c r="I553" i="68"/>
  <c r="L553" i="68"/>
  <c r="M553" i="68"/>
  <c r="O553" i="68"/>
  <c r="L531" i="68"/>
  <c r="H531" i="68"/>
  <c r="K533" i="68"/>
  <c r="P533" i="68"/>
  <c r="H542" i="68"/>
  <c r="I542" i="68"/>
  <c r="L542" i="68"/>
  <c r="K542" i="68"/>
  <c r="H527" i="68"/>
  <c r="L527" i="68"/>
  <c r="F527" i="68"/>
  <c r="K527" i="68"/>
  <c r="I527" i="68"/>
  <c r="L547" i="68"/>
  <c r="H547" i="68"/>
  <c r="I547" i="68"/>
  <c r="P547" i="68"/>
  <c r="K547" i="68"/>
  <c r="V547" i="68"/>
  <c r="J141" i="68"/>
  <c r="AO141" i="68" s="1"/>
  <c r="AP141" i="68" s="1"/>
  <c r="I141" i="68"/>
  <c r="K143" i="68"/>
  <c r="L143" i="68"/>
  <c r="J143" i="68"/>
  <c r="AO143" i="68" s="1"/>
  <c r="AP143" i="68" s="1"/>
  <c r="T143" i="68"/>
  <c r="I143" i="68"/>
  <c r="S143" i="68"/>
  <c r="M143" i="68"/>
  <c r="I145" i="68"/>
  <c r="H145" i="68"/>
  <c r="K145" i="68"/>
  <c r="L145" i="68"/>
  <c r="I147" i="68"/>
  <c r="Q147" i="68"/>
  <c r="L147" i="68"/>
  <c r="K147" i="68"/>
  <c r="H149" i="68"/>
  <c r="I149" i="68"/>
  <c r="P151" i="68"/>
  <c r="I151" i="68"/>
  <c r="R151" i="68"/>
  <c r="H151" i="68"/>
  <c r="K151" i="68"/>
  <c r="M151" i="68"/>
  <c r="H153" i="68"/>
  <c r="L153" i="68"/>
  <c r="I153" i="68"/>
  <c r="M153" i="68"/>
  <c r="I165" i="68"/>
  <c r="K165" i="68"/>
  <c r="L165" i="68"/>
  <c r="G166" i="68"/>
  <c r="M166" i="68"/>
  <c r="U166" i="68"/>
  <c r="H169" i="68"/>
  <c r="L169" i="68"/>
  <c r="T169" i="68"/>
  <c r="K169" i="68"/>
  <c r="E169" i="68"/>
  <c r="P169" i="68"/>
  <c r="I171" i="68"/>
  <c r="L171" i="68"/>
  <c r="V171" i="68"/>
  <c r="H171" i="68"/>
  <c r="K171" i="68"/>
  <c r="F171" i="68"/>
  <c r="P171" i="68"/>
  <c r="I174" i="68"/>
  <c r="H174" i="68"/>
  <c r="L174" i="68"/>
  <c r="K174" i="68"/>
  <c r="L176" i="68"/>
  <c r="N176" i="68"/>
  <c r="P178" i="68"/>
  <c r="I178" i="68"/>
  <c r="L178" i="68"/>
  <c r="K178" i="68"/>
  <c r="E178" i="68"/>
  <c r="H178" i="68"/>
  <c r="H180" i="68"/>
  <c r="K180" i="68"/>
  <c r="I180" i="68"/>
  <c r="G180" i="68"/>
  <c r="L180" i="68"/>
  <c r="R180" i="68"/>
  <c r="P180" i="68"/>
  <c r="E180" i="68"/>
  <c r="U180" i="68"/>
  <c r="F180" i="68"/>
  <c r="Q180" i="68"/>
  <c r="N180" i="68"/>
  <c r="J180" i="68"/>
  <c r="AO180" i="68" s="1"/>
  <c r="AP180" i="68" s="1"/>
  <c r="T180" i="68"/>
  <c r="L197" i="68"/>
  <c r="K197" i="68"/>
  <c r="N184" i="68"/>
  <c r="T184" i="68"/>
  <c r="L184" i="68"/>
  <c r="F184" i="68"/>
  <c r="J184" i="68"/>
  <c r="AO184" i="68" s="1"/>
  <c r="AP184" i="68" s="1"/>
  <c r="S184" i="68"/>
  <c r="R184" i="68"/>
  <c r="G184" i="68"/>
  <c r="Q199" i="68"/>
  <c r="H199" i="68"/>
  <c r="L199" i="68"/>
  <c r="K199" i="68"/>
  <c r="I199" i="68"/>
  <c r="M199" i="68"/>
  <c r="L203" i="68"/>
  <c r="H203" i="68"/>
  <c r="K203" i="68"/>
  <c r="I203" i="68"/>
  <c r="H202" i="68"/>
  <c r="P202" i="68"/>
  <c r="I202" i="68"/>
  <c r="K202" i="68"/>
  <c r="O202" i="68"/>
  <c r="Q202" i="68"/>
  <c r="T202" i="68"/>
  <c r="L202" i="68"/>
  <c r="E202" i="68"/>
  <c r="H206" i="68"/>
  <c r="L206" i="68"/>
  <c r="J206" i="68"/>
  <c r="AO206" i="68" s="1"/>
  <c r="AP206" i="68" s="1"/>
  <c r="M206" i="68"/>
  <c r="I206" i="68"/>
  <c r="Q206" i="68"/>
  <c r="L221" i="68"/>
  <c r="P221" i="68"/>
  <c r="T221" i="68"/>
  <c r="H221" i="68"/>
  <c r="K221" i="68"/>
  <c r="I221" i="68"/>
  <c r="S221" i="68"/>
  <c r="E221" i="68"/>
  <c r="U221" i="68"/>
  <c r="I222" i="68"/>
  <c r="S222" i="68"/>
  <c r="K222" i="68"/>
  <c r="E222" i="68"/>
  <c r="M222" i="68"/>
  <c r="L222" i="68"/>
  <c r="V222" i="68"/>
  <c r="Q222" i="68"/>
  <c r="U222" i="68"/>
  <c r="G222" i="68"/>
  <c r="J222" i="68"/>
  <c r="AO222" i="68" s="1"/>
  <c r="AP222" i="68" s="1"/>
  <c r="L224" i="68"/>
  <c r="K224" i="68"/>
  <c r="H226" i="68"/>
  <c r="O226" i="68"/>
  <c r="H245" i="68"/>
  <c r="K245" i="68"/>
  <c r="G245" i="68"/>
  <c r="I245" i="68"/>
  <c r="J245" i="68"/>
  <c r="AO245" i="68" s="1"/>
  <c r="AP245" i="68" s="1"/>
  <c r="S245" i="68"/>
  <c r="I247" i="68"/>
  <c r="L247" i="68"/>
  <c r="N247" i="68"/>
  <c r="P247" i="68"/>
  <c r="K247" i="68"/>
  <c r="O247" i="68"/>
  <c r="M247" i="68"/>
  <c r="I249" i="68"/>
  <c r="H249" i="68"/>
  <c r="L249" i="68"/>
  <c r="E249" i="68"/>
  <c r="G249" i="68"/>
  <c r="I251" i="68"/>
  <c r="E251" i="68"/>
  <c r="H251" i="68"/>
  <c r="L251" i="68"/>
  <c r="K251" i="68"/>
  <c r="H253" i="68"/>
  <c r="K253" i="68"/>
  <c r="J253" i="68"/>
  <c r="AO253" i="68" s="1"/>
  <c r="AP253" i="68" s="1"/>
  <c r="L253" i="68"/>
  <c r="I255" i="68"/>
  <c r="H255" i="68"/>
  <c r="L255" i="68"/>
  <c r="K255" i="68"/>
  <c r="P255" i="68"/>
  <c r="R255" i="68"/>
  <c r="L257" i="68"/>
  <c r="H257" i="68"/>
  <c r="I257" i="68"/>
  <c r="K259" i="68"/>
  <c r="I259" i="68"/>
  <c r="H260" i="68"/>
  <c r="I260" i="68"/>
  <c r="L260" i="68"/>
  <c r="H275" i="68"/>
  <c r="M275" i="68"/>
  <c r="R275" i="68"/>
  <c r="L275" i="68"/>
  <c r="O275" i="68"/>
  <c r="L277" i="68"/>
  <c r="G277" i="68"/>
  <c r="K277" i="68"/>
  <c r="P277" i="68"/>
  <c r="F277" i="68"/>
  <c r="I262" i="68"/>
  <c r="H262" i="68"/>
  <c r="L262" i="68"/>
  <c r="K262" i="68"/>
  <c r="J262" i="68"/>
  <c r="AO262" i="68" s="1"/>
  <c r="AP262" i="68" s="1"/>
  <c r="Q262" i="68"/>
  <c r="N262" i="68"/>
  <c r="S262" i="68"/>
  <c r="L264" i="68"/>
  <c r="I264" i="68"/>
  <c r="Q264" i="68"/>
  <c r="H264" i="68"/>
  <c r="L266" i="68"/>
  <c r="H266" i="68"/>
  <c r="K266" i="68"/>
  <c r="R266" i="68"/>
  <c r="O266" i="68"/>
  <c r="I266" i="68"/>
  <c r="M266" i="68"/>
  <c r="Q266" i="68"/>
  <c r="V266" i="68"/>
  <c r="L268" i="68"/>
  <c r="H268" i="68"/>
  <c r="K268" i="68"/>
  <c r="E268" i="68"/>
  <c r="I268" i="68"/>
  <c r="S268" i="68"/>
  <c r="H270" i="68"/>
  <c r="L270" i="68"/>
  <c r="K270" i="68"/>
  <c r="H272" i="68"/>
  <c r="L272" i="68"/>
  <c r="K272" i="68"/>
  <c r="I272" i="68"/>
  <c r="K307" i="68"/>
  <c r="L307" i="68"/>
  <c r="U283" i="68"/>
  <c r="J283" i="68"/>
  <c r="AO283" i="68" s="1"/>
  <c r="AP283" i="68" s="1"/>
  <c r="H131" i="68"/>
  <c r="K131" i="68"/>
  <c r="L131" i="68"/>
  <c r="K120" i="68"/>
  <c r="I120" i="68"/>
  <c r="L120" i="68"/>
  <c r="I110" i="68"/>
  <c r="L110" i="68"/>
  <c r="H110" i="68"/>
  <c r="K110" i="68"/>
  <c r="I662" i="68"/>
  <c r="H662" i="68"/>
  <c r="L662" i="68"/>
  <c r="K133" i="68"/>
  <c r="L133" i="68"/>
  <c r="K137" i="68"/>
  <c r="H137" i="68"/>
  <c r="L112" i="68"/>
  <c r="K112" i="68"/>
  <c r="K664" i="68"/>
  <c r="H664" i="68"/>
  <c r="I813" i="68"/>
  <c r="T813" i="68"/>
  <c r="K297" i="68"/>
  <c r="L297" i="68"/>
  <c r="I289" i="68"/>
  <c r="K289" i="68"/>
  <c r="Q783" i="68"/>
  <c r="G783" i="68"/>
  <c r="D316" i="64"/>
  <c r="K278" i="68"/>
  <c r="N112" i="68"/>
  <c r="N331" i="68"/>
  <c r="I331" i="68"/>
  <c r="L331" i="68"/>
  <c r="H333" i="68"/>
  <c r="L333" i="68"/>
  <c r="I335" i="68"/>
  <c r="V335" i="68"/>
  <c r="L347" i="68"/>
  <c r="H347" i="68"/>
  <c r="K347" i="68"/>
  <c r="N351" i="68"/>
  <c r="H351" i="68"/>
  <c r="I358" i="68"/>
  <c r="L358" i="68"/>
  <c r="K538" i="68"/>
  <c r="I538" i="68"/>
  <c r="I370" i="68"/>
  <c r="L370" i="68"/>
  <c r="H372" i="68"/>
  <c r="L372" i="68"/>
  <c r="L376" i="68"/>
  <c r="K376" i="68"/>
  <c r="L378" i="68"/>
  <c r="U378" i="68"/>
  <c r="L388" i="68"/>
  <c r="H388" i="68"/>
  <c r="I392" i="68"/>
  <c r="K392" i="68"/>
  <c r="I394" i="68"/>
  <c r="K394" i="68"/>
  <c r="K400" i="68"/>
  <c r="I400" i="68"/>
  <c r="H402" i="68"/>
  <c r="K402" i="68"/>
  <c r="U410" i="68"/>
  <c r="K410" i="68"/>
  <c r="M412" i="68"/>
  <c r="L412" i="68"/>
  <c r="E416" i="68"/>
  <c r="H416" i="68"/>
  <c r="Q424" i="68"/>
  <c r="K424" i="68"/>
  <c r="L427" i="68"/>
  <c r="I427" i="68"/>
  <c r="L433" i="68"/>
  <c r="I433" i="68"/>
  <c r="L426" i="68"/>
  <c r="I426" i="68"/>
  <c r="K426" i="68"/>
  <c r="T445" i="68"/>
  <c r="L445" i="68"/>
  <c r="H449" i="68"/>
  <c r="U449" i="68"/>
  <c r="P451" i="68"/>
  <c r="H451" i="68"/>
  <c r="I453" i="68"/>
  <c r="K453" i="68"/>
  <c r="K457" i="68"/>
  <c r="H457" i="68"/>
  <c r="K466" i="68"/>
  <c r="I466" i="68"/>
  <c r="L466" i="68"/>
  <c r="O468" i="68"/>
  <c r="H468" i="68"/>
  <c r="I474" i="68"/>
  <c r="K474" i="68"/>
  <c r="H482" i="68"/>
  <c r="L482" i="68"/>
  <c r="K486" i="68"/>
  <c r="V486" i="68"/>
  <c r="I494" i="68"/>
  <c r="L494" i="68"/>
  <c r="I496" i="68"/>
  <c r="K496" i="68"/>
  <c r="H496" i="68"/>
  <c r="E501" i="68"/>
  <c r="K501" i="68"/>
  <c r="I514" i="68"/>
  <c r="L514" i="68"/>
  <c r="K517" i="68"/>
  <c r="L517" i="68"/>
  <c r="L534" i="68"/>
  <c r="K534" i="68"/>
  <c r="K505" i="68"/>
  <c r="P505" i="68"/>
  <c r="L528" i="68"/>
  <c r="H528" i="68"/>
  <c r="K541" i="68"/>
  <c r="L541" i="68"/>
  <c r="L142" i="68"/>
  <c r="K142" i="68"/>
  <c r="I150" i="68"/>
  <c r="L150" i="68"/>
  <c r="H167" i="68"/>
  <c r="I167" i="68"/>
  <c r="M177" i="68"/>
  <c r="L177" i="68"/>
  <c r="K177" i="68"/>
  <c r="K207" i="68"/>
  <c r="H207" i="68"/>
  <c r="I223" i="68"/>
  <c r="H223" i="68"/>
  <c r="M223" i="68"/>
  <c r="K225" i="68"/>
  <c r="L225" i="68"/>
  <c r="K248" i="68"/>
  <c r="V248" i="68"/>
  <c r="H248" i="68"/>
  <c r="L256" i="68"/>
  <c r="K256" i="68"/>
  <c r="K258" i="68"/>
  <c r="R258" i="68"/>
  <c r="I276" i="68"/>
  <c r="T276" i="68"/>
  <c r="L276" i="68"/>
  <c r="L271" i="68"/>
  <c r="I271" i="68"/>
  <c r="H311" i="68"/>
  <c r="L311" i="68"/>
  <c r="V287" i="68"/>
  <c r="H287" i="68"/>
  <c r="N813" i="68"/>
  <c r="H133" i="68"/>
  <c r="L317" i="68"/>
  <c r="G765" i="68"/>
  <c r="H765" i="68"/>
  <c r="J765" i="68"/>
  <c r="AO765" i="68" s="1"/>
  <c r="AP765" i="68" s="1"/>
  <c r="R959" i="68"/>
  <c r="R975" i="68"/>
  <c r="T959" i="68"/>
  <c r="R927" i="68"/>
  <c r="L959" i="68"/>
  <c r="N943" i="68"/>
  <c r="V959" i="68"/>
  <c r="E959" i="68"/>
  <c r="P935" i="68"/>
  <c r="U959" i="68"/>
  <c r="N959" i="68"/>
  <c r="O967" i="68"/>
  <c r="Q951" i="68"/>
  <c r="P724" i="68"/>
  <c r="P100" i="64"/>
  <c r="S967" i="68"/>
  <c r="F975" i="68"/>
  <c r="O959" i="68"/>
  <c r="I967" i="68"/>
  <c r="V967" i="68"/>
  <c r="E10" i="65"/>
  <c r="J895" i="68"/>
  <c r="AO895" i="68" s="1"/>
  <c r="AP895" i="68" s="1"/>
  <c r="K879" i="68"/>
  <c r="V871" i="68"/>
  <c r="R871" i="68"/>
  <c r="R967" i="68"/>
  <c r="S959" i="68"/>
  <c r="L967" i="68"/>
  <c r="N967" i="68"/>
  <c r="Q911" i="68"/>
  <c r="M887" i="68"/>
  <c r="S879" i="68"/>
  <c r="R887" i="68"/>
  <c r="K903" i="68"/>
  <c r="N871" i="68"/>
  <c r="H871" i="68"/>
  <c r="J959" i="68"/>
  <c r="AO959" i="68" s="1"/>
  <c r="AP959" i="68" s="1"/>
  <c r="K975" i="68"/>
  <c r="T967" i="68"/>
  <c r="U967" i="68"/>
  <c r="F967" i="68"/>
  <c r="S895" i="68"/>
  <c r="Q959" i="68"/>
  <c r="L887" i="68"/>
  <c r="I959" i="68"/>
  <c r="K959" i="68"/>
  <c r="L975" i="68"/>
  <c r="P959" i="68"/>
  <c r="M959" i="68"/>
  <c r="G959" i="68"/>
  <c r="L777" i="68"/>
  <c r="J777" i="68"/>
  <c r="AO777" i="68" s="1"/>
  <c r="AP777" i="68" s="1"/>
  <c r="I326" i="68"/>
  <c r="P326" i="68"/>
  <c r="L326" i="68"/>
  <c r="K326" i="68"/>
  <c r="L328" i="68"/>
  <c r="I328" i="68"/>
  <c r="H328" i="68"/>
  <c r="F328" i="68"/>
  <c r="P330" i="68"/>
  <c r="I330" i="68"/>
  <c r="L330" i="68"/>
  <c r="O330" i="68"/>
  <c r="I332" i="68"/>
  <c r="H332" i="68"/>
  <c r="R332" i="68"/>
  <c r="J332" i="68"/>
  <c r="AO332" i="68" s="1"/>
  <c r="AP332" i="68" s="1"/>
  <c r="O336" i="68"/>
  <c r="E336" i="68"/>
  <c r="H337" i="68"/>
  <c r="M337" i="68"/>
  <c r="I337" i="68"/>
  <c r="J337" i="68"/>
  <c r="AO337" i="68" s="1"/>
  <c r="AP337" i="68" s="1"/>
  <c r="G337" i="68"/>
  <c r="I342" i="68"/>
  <c r="H342" i="68"/>
  <c r="G342" i="68"/>
  <c r="K344" i="68"/>
  <c r="L344" i="68"/>
  <c r="H344" i="68"/>
  <c r="L346" i="68"/>
  <c r="H346" i="68"/>
  <c r="I346" i="68"/>
  <c r="K346" i="68"/>
  <c r="R346" i="68"/>
  <c r="L348" i="68"/>
  <c r="I348" i="68"/>
  <c r="K348" i="68"/>
  <c r="F348" i="68"/>
  <c r="K350" i="68"/>
  <c r="H350" i="68"/>
  <c r="L350" i="68"/>
  <c r="P350" i="68"/>
  <c r="E350" i="68"/>
  <c r="K352" i="68"/>
  <c r="L352" i="68"/>
  <c r="U352" i="68"/>
  <c r="S352" i="68"/>
  <c r="K357" i="68"/>
  <c r="N357" i="68"/>
  <c r="Q357" i="68"/>
  <c r="H359" i="68"/>
  <c r="S359" i="68"/>
  <c r="K361" i="68"/>
  <c r="I361" i="68"/>
  <c r="H361" i="68"/>
  <c r="K537" i="68"/>
  <c r="H537" i="68"/>
  <c r="H363" i="68"/>
  <c r="L363" i="68"/>
  <c r="G363" i="68"/>
  <c r="L365" i="68"/>
  <c r="H365" i="68"/>
  <c r="I539" i="68"/>
  <c r="L539" i="68"/>
  <c r="M539" i="68"/>
  <c r="R368" i="68"/>
  <c r="H368" i="68"/>
  <c r="L368" i="68"/>
  <c r="M368" i="68"/>
  <c r="I369" i="68"/>
  <c r="H369" i="68"/>
  <c r="R369" i="68"/>
  <c r="M369" i="68"/>
  <c r="H371" i="68"/>
  <c r="I371" i="68"/>
  <c r="S373" i="68"/>
  <c r="H373" i="68"/>
  <c r="E373" i="68"/>
  <c r="J373" i="68"/>
  <c r="AO373" i="68" s="1"/>
  <c r="AP373" i="68" s="1"/>
  <c r="F373" i="68"/>
  <c r="L375" i="68"/>
  <c r="U375" i="68"/>
  <c r="I375" i="68"/>
  <c r="H377" i="68"/>
  <c r="I377" i="68"/>
  <c r="U377" i="68"/>
  <c r="T377" i="68"/>
  <c r="U379" i="68"/>
  <c r="Q379" i="68"/>
  <c r="I381" i="68"/>
  <c r="M381" i="68"/>
  <c r="L381" i="68"/>
  <c r="H381" i="68"/>
  <c r="R381" i="68"/>
  <c r="I383" i="68"/>
  <c r="H383" i="68"/>
  <c r="K383" i="68"/>
  <c r="L385" i="68"/>
  <c r="Q385" i="68"/>
  <c r="S385" i="68"/>
  <c r="H387" i="68"/>
  <c r="L387" i="68"/>
  <c r="S387" i="68"/>
  <c r="K389" i="68"/>
  <c r="O389" i="68"/>
  <c r="I391" i="68"/>
  <c r="H391" i="68"/>
  <c r="K393" i="68"/>
  <c r="M393" i="68"/>
  <c r="R393" i="68"/>
  <c r="H395" i="68"/>
  <c r="L395" i="68"/>
  <c r="Q395" i="68"/>
  <c r="L397" i="68"/>
  <c r="T397" i="68"/>
  <c r="I397" i="68"/>
  <c r="H397" i="68"/>
  <c r="K397" i="68"/>
  <c r="K399" i="68"/>
  <c r="H399" i="68"/>
  <c r="L399" i="68"/>
  <c r="I401" i="68"/>
  <c r="H401" i="68"/>
  <c r="K401" i="68"/>
  <c r="U401" i="68"/>
  <c r="E401" i="68"/>
  <c r="Q403" i="68"/>
  <c r="L403" i="68"/>
  <c r="T403" i="68"/>
  <c r="L405" i="68"/>
  <c r="M405" i="68"/>
  <c r="N405" i="68"/>
  <c r="P407" i="68"/>
  <c r="I407" i="68"/>
  <c r="M407" i="68"/>
  <c r="U407" i="68"/>
  <c r="S407" i="68"/>
  <c r="H409" i="68"/>
  <c r="I409" i="68"/>
  <c r="E409" i="68"/>
  <c r="Q409" i="68"/>
  <c r="P409" i="68"/>
  <c r="L411" i="68"/>
  <c r="H411" i="68"/>
  <c r="P411" i="68"/>
  <c r="I413" i="68"/>
  <c r="J413" i="68"/>
  <c r="AO413" i="68" s="1"/>
  <c r="AP413" i="68" s="1"/>
  <c r="L415" i="68"/>
  <c r="P415" i="68"/>
  <c r="I415" i="68"/>
  <c r="H415" i="68"/>
  <c r="K419" i="68"/>
  <c r="H419" i="68"/>
  <c r="E419" i="68"/>
  <c r="G419" i="68"/>
  <c r="T419" i="68"/>
  <c r="L421" i="68"/>
  <c r="J421" i="68"/>
  <c r="AO421" i="68" s="1"/>
  <c r="AP421" i="68" s="1"/>
  <c r="I421" i="68"/>
  <c r="H421" i="68"/>
  <c r="K421" i="68"/>
  <c r="M421" i="68"/>
  <c r="L423" i="68"/>
  <c r="I423" i="68"/>
  <c r="E423" i="68"/>
  <c r="I425" i="68"/>
  <c r="H425" i="68"/>
  <c r="K428" i="68"/>
  <c r="U428" i="68"/>
  <c r="G428" i="68"/>
  <c r="F428" i="68"/>
  <c r="P428" i="68"/>
  <c r="K430" i="68"/>
  <c r="M430" i="68"/>
  <c r="K432" i="68"/>
  <c r="H432" i="68"/>
  <c r="I432" i="68"/>
  <c r="S432" i="68"/>
  <c r="L432" i="68"/>
  <c r="U432" i="68"/>
  <c r="K434" i="68"/>
  <c r="H434" i="68"/>
  <c r="S434" i="68"/>
  <c r="F434" i="68"/>
  <c r="H73" i="64"/>
  <c r="C73" i="64"/>
  <c r="O86" i="64"/>
  <c r="AB89" i="64"/>
  <c r="Y95" i="64"/>
  <c r="U96" i="64"/>
  <c r="R76" i="64"/>
  <c r="C78" i="64"/>
  <c r="O87" i="64"/>
  <c r="X90" i="64"/>
  <c r="AG95" i="64"/>
  <c r="R86" i="64"/>
  <c r="C63" i="64"/>
  <c r="I72" i="64"/>
  <c r="E98" i="64"/>
  <c r="I99" i="64"/>
  <c r="Q96" i="64"/>
  <c r="U101" i="64"/>
  <c r="X99" i="64"/>
  <c r="AB104" i="64"/>
  <c r="P99" i="64"/>
  <c r="C88" i="64"/>
  <c r="L87" i="64"/>
  <c r="T742" i="68"/>
  <c r="E742" i="68"/>
  <c r="U742" i="68"/>
  <c r="O742" i="68"/>
  <c r="K742" i="68"/>
  <c r="G94" i="64"/>
  <c r="M89" i="64"/>
  <c r="U89" i="64"/>
  <c r="AD93" i="64"/>
  <c r="U76" i="64"/>
  <c r="I81" i="64"/>
  <c r="K97" i="64"/>
  <c r="M90" i="64"/>
  <c r="S92" i="64"/>
  <c r="AD94" i="64"/>
  <c r="AA87" i="64"/>
  <c r="H96" i="64"/>
  <c r="P64" i="64"/>
  <c r="C65" i="64"/>
  <c r="G91" i="64"/>
  <c r="E101" i="64"/>
  <c r="K100" i="64"/>
  <c r="O99" i="64"/>
  <c r="U102" i="64"/>
  <c r="Z100" i="64"/>
  <c r="N86" i="64"/>
  <c r="Y99" i="64"/>
  <c r="T92" i="64"/>
  <c r="P101" i="64"/>
  <c r="K451" i="68"/>
  <c r="K435" i="68"/>
  <c r="H418" i="68"/>
  <c r="I402" i="68"/>
  <c r="I386" i="68"/>
  <c r="K364" i="68"/>
  <c r="L453" i="68"/>
  <c r="L429" i="68"/>
  <c r="K404" i="68"/>
  <c r="L380" i="68"/>
  <c r="L360" i="68"/>
  <c r="H335" i="68"/>
  <c r="J333" i="68"/>
  <c r="AO333" i="68" s="1"/>
  <c r="AP333" i="68" s="1"/>
  <c r="O372" i="68"/>
  <c r="H392" i="68"/>
  <c r="I376" i="68"/>
  <c r="H538" i="68"/>
  <c r="K331" i="68"/>
  <c r="L451" i="68"/>
  <c r="M402" i="68"/>
  <c r="H364" i="68"/>
  <c r="I380" i="68"/>
  <c r="R340" i="68"/>
  <c r="L240" i="68"/>
  <c r="K240" i="68"/>
  <c r="M212" i="68"/>
  <c r="I212" i="68"/>
  <c r="I157" i="68"/>
  <c r="Q157" i="68"/>
  <c r="H119" i="68"/>
  <c r="I119" i="68"/>
  <c r="H95" i="68"/>
  <c r="L95" i="68"/>
  <c r="L683" i="68"/>
  <c r="H683" i="68"/>
  <c r="E728" i="68"/>
  <c r="P728" i="68"/>
  <c r="H341" i="68"/>
  <c r="V341" i="68"/>
  <c r="T360" i="68"/>
  <c r="H360" i="68"/>
  <c r="L396" i="68"/>
  <c r="K396" i="68"/>
  <c r="S420" i="68"/>
  <c r="I420" i="68"/>
  <c r="Q437" i="68"/>
  <c r="K437" i="68"/>
  <c r="L486" i="68"/>
  <c r="H486" i="68"/>
  <c r="H501" i="68"/>
  <c r="L501" i="68"/>
  <c r="L170" i="68"/>
  <c r="I170" i="68"/>
  <c r="L200" i="68"/>
  <c r="K200" i="68"/>
  <c r="H420" i="68"/>
  <c r="I396" i="68"/>
  <c r="H713" i="68"/>
  <c r="L713" i="68"/>
  <c r="T780" i="68"/>
  <c r="J780" i="68"/>
  <c r="AO780" i="68" s="1"/>
  <c r="AP780" i="68" s="1"/>
  <c r="I321" i="68"/>
  <c r="M321" i="68"/>
  <c r="H305" i="68"/>
  <c r="I305" i="68"/>
  <c r="Q746" i="68"/>
  <c r="H746" i="68"/>
  <c r="J693" i="68"/>
  <c r="AO693" i="68" s="1"/>
  <c r="AP693" i="68" s="1"/>
  <c r="O693" i="68"/>
  <c r="H697" i="68"/>
  <c r="Q717" i="68"/>
  <c r="F895" i="68"/>
  <c r="F879" i="68"/>
  <c r="I887" i="68"/>
  <c r="P895" i="68"/>
  <c r="O902" i="68"/>
  <c r="G910" i="68"/>
  <c r="O918" i="68"/>
  <c r="T910" i="68"/>
  <c r="E871" i="68"/>
  <c r="F871" i="68"/>
  <c r="M910" i="68"/>
  <c r="P926" i="68"/>
  <c r="N958" i="68"/>
  <c r="V934" i="68"/>
  <c r="U934" i="68"/>
  <c r="T840" i="68"/>
  <c r="N879" i="68"/>
  <c r="K856" i="68"/>
  <c r="S856" i="68"/>
  <c r="H895" i="68"/>
  <c r="T950" i="68"/>
  <c r="S902" i="68"/>
  <c r="Q910" i="68"/>
  <c r="I926" i="68"/>
  <c r="T942" i="68"/>
  <c r="S950" i="68"/>
  <c r="E958" i="68"/>
  <c r="S41" i="68"/>
  <c r="Q49" i="68"/>
  <c r="E918" i="68"/>
  <c r="R950" i="68"/>
  <c r="O41" i="68"/>
  <c r="O983" i="68"/>
  <c r="R983" i="68"/>
  <c r="T983" i="68"/>
  <c r="F990" i="68"/>
  <c r="H990" i="68"/>
  <c r="U1001" i="68"/>
  <c r="F1001" i="68"/>
  <c r="R1001" i="68"/>
  <c r="V1005" i="68"/>
  <c r="S1001" i="68"/>
  <c r="P856" i="68"/>
  <c r="R895" i="68"/>
  <c r="T895" i="68"/>
  <c r="F863" i="68"/>
  <c r="G887" i="68"/>
  <c r="Q879" i="68"/>
  <c r="O895" i="68"/>
  <c r="S887" i="68"/>
  <c r="G902" i="68"/>
  <c r="R910" i="68"/>
  <c r="G918" i="68"/>
  <c r="U871" i="68"/>
  <c r="P871" i="68"/>
  <c r="M918" i="68"/>
  <c r="L926" i="68"/>
  <c r="H926" i="68"/>
  <c r="V942" i="68"/>
  <c r="K934" i="68"/>
  <c r="M934" i="68"/>
  <c r="R856" i="68"/>
  <c r="K950" i="68"/>
  <c r="I902" i="68"/>
  <c r="N910" i="68"/>
  <c r="F926" i="68"/>
  <c r="K942" i="68"/>
  <c r="Q926" i="68"/>
  <c r="O49" i="68"/>
  <c r="Q887" i="68"/>
  <c r="I942" i="68"/>
  <c r="I41" i="68"/>
  <c r="E950" i="68"/>
  <c r="N990" i="68"/>
  <c r="P990" i="68"/>
  <c r="I990" i="68"/>
  <c r="L990" i="68"/>
  <c r="N1001" i="68"/>
  <c r="H1001" i="68"/>
  <c r="I1001" i="68"/>
  <c r="P1005" i="68"/>
  <c r="N1005" i="68"/>
  <c r="K1001" i="68"/>
  <c r="F942" i="68"/>
  <c r="N950" i="68"/>
  <c r="P934" i="68"/>
  <c r="H934" i="68"/>
  <c r="J934" i="68"/>
  <c r="AO934" i="68" s="1"/>
  <c r="AP934" i="68" s="1"/>
  <c r="S840" i="68"/>
  <c r="V848" i="68"/>
  <c r="F840" i="68"/>
  <c r="V863" i="68"/>
  <c r="Q918" i="68"/>
  <c r="Q856" i="68"/>
  <c r="N887" i="68"/>
  <c r="E879" i="68"/>
  <c r="J950" i="68"/>
  <c r="AO950" i="68" s="1"/>
  <c r="AP950" i="68" s="1"/>
  <c r="Q895" i="68"/>
  <c r="K910" i="68"/>
  <c r="S926" i="68"/>
  <c r="L942" i="68"/>
  <c r="U926" i="68"/>
  <c r="E942" i="68"/>
  <c r="H942" i="68"/>
  <c r="J887" i="68"/>
  <c r="AO887" i="68" s="1"/>
  <c r="AP887" i="68" s="1"/>
  <c r="K49" i="68"/>
  <c r="V918" i="68"/>
  <c r="N840" i="68"/>
  <c r="O950" i="68"/>
  <c r="N983" i="68"/>
  <c r="H983" i="68"/>
  <c r="J983" i="68"/>
  <c r="AO983" i="68" s="1"/>
  <c r="AP983" i="68" s="1"/>
  <c r="S983" i="68"/>
  <c r="M990" i="68"/>
  <c r="Q998" i="68"/>
  <c r="G1001" i="68"/>
  <c r="L1005" i="68"/>
  <c r="R1005" i="68"/>
  <c r="U1005" i="68"/>
  <c r="T1001" i="68"/>
  <c r="S694" i="68"/>
  <c r="E902" i="68"/>
  <c r="Q871" i="68"/>
  <c r="J871" i="68"/>
  <c r="AO871" i="68" s="1"/>
  <c r="AP871" i="68" s="1"/>
  <c r="Q902" i="68"/>
  <c r="V926" i="68"/>
  <c r="F950" i="68"/>
  <c r="R934" i="68"/>
  <c r="K840" i="68"/>
  <c r="M840" i="68"/>
  <c r="Q840" i="68"/>
  <c r="F918" i="68"/>
  <c r="E856" i="68"/>
  <c r="F887" i="68"/>
  <c r="L918" i="68"/>
  <c r="U950" i="68"/>
  <c r="N895" i="68"/>
  <c r="E910" i="68"/>
  <c r="O926" i="68"/>
  <c r="U942" i="68"/>
  <c r="Q966" i="68"/>
  <c r="F848" i="68"/>
  <c r="Q41" i="68"/>
  <c r="K918" i="68"/>
  <c r="L950" i="68"/>
  <c r="I49" i="68"/>
  <c r="S49" i="68"/>
  <c r="P41" i="68"/>
  <c r="R41" i="68"/>
  <c r="S918" i="68"/>
  <c r="M983" i="68"/>
  <c r="V983" i="68"/>
  <c r="P983" i="68"/>
  <c r="K983" i="68"/>
  <c r="U990" i="68"/>
  <c r="G990" i="68"/>
  <c r="K990" i="68"/>
  <c r="O1001" i="68"/>
  <c r="K1005" i="68"/>
  <c r="Q1005" i="68"/>
  <c r="M1005" i="68"/>
  <c r="L1001" i="68"/>
  <c r="V840" i="68"/>
  <c r="E840" i="68"/>
  <c r="M863" i="68"/>
  <c r="V856" i="68"/>
  <c r="M856" i="68"/>
  <c r="I895" i="68"/>
  <c r="U910" i="68"/>
  <c r="K926" i="68"/>
  <c r="J942" i="68"/>
  <c r="AO942" i="68" s="1"/>
  <c r="AP942" i="68" s="1"/>
  <c r="G840" i="68"/>
  <c r="L49" i="68"/>
  <c r="P950" i="68"/>
  <c r="G950" i="68"/>
  <c r="U983" i="68"/>
  <c r="O990" i="68"/>
  <c r="S990" i="68"/>
  <c r="I1005" i="68"/>
  <c r="E1005" i="68"/>
  <c r="R926" i="68"/>
  <c r="T934" i="68"/>
  <c r="Q934" i="68"/>
  <c r="T848" i="68"/>
  <c r="S63" i="68"/>
  <c r="G49" i="68"/>
  <c r="O840" i="68"/>
  <c r="L848" i="68"/>
  <c r="L856" i="68"/>
  <c r="J856" i="68"/>
  <c r="AO856" i="68" s="1"/>
  <c r="AP856" i="68" s="1"/>
  <c r="E895" i="68"/>
  <c r="V902" i="68"/>
  <c r="U895" i="68"/>
  <c r="I910" i="68"/>
  <c r="Q942" i="68"/>
  <c r="Q950" i="68"/>
  <c r="L41" i="68"/>
  <c r="N856" i="68"/>
  <c r="O942" i="68"/>
  <c r="N918" i="68"/>
  <c r="I983" i="68"/>
  <c r="L983" i="68"/>
  <c r="O998" i="68"/>
  <c r="J990" i="68"/>
  <c r="AO990" i="68" s="1"/>
  <c r="AP990" i="68" s="1"/>
  <c r="S1005" i="68"/>
  <c r="T1005" i="68"/>
  <c r="O1005" i="68"/>
  <c r="N934" i="68"/>
  <c r="I934" i="68"/>
  <c r="J840" i="68"/>
  <c r="AO840" i="68" s="1"/>
  <c r="AP840" i="68" s="1"/>
  <c r="R49" i="68"/>
  <c r="U856" i="68"/>
  <c r="K895" i="68"/>
  <c r="K902" i="68"/>
  <c r="S910" i="68"/>
  <c r="F910" i="68"/>
  <c r="G942" i="68"/>
  <c r="N848" i="68"/>
  <c r="T887" i="68"/>
  <c r="V887" i="68"/>
  <c r="T902" i="68"/>
  <c r="H950" i="68"/>
  <c r="G41" i="68"/>
  <c r="U918" i="68"/>
  <c r="V895" i="68"/>
  <c r="R840" i="68"/>
  <c r="P942" i="68"/>
  <c r="G983" i="68"/>
  <c r="Q983" i="68"/>
  <c r="R990" i="68"/>
  <c r="T990" i="68"/>
  <c r="M1001" i="68"/>
  <c r="J1001" i="68"/>
  <c r="AO1001" i="68" s="1"/>
  <c r="AP1001" i="68" s="1"/>
  <c r="V699" i="68"/>
  <c r="F99" i="64"/>
  <c r="T90" i="64"/>
  <c r="X104" i="64"/>
  <c r="U95" i="64"/>
  <c r="S86" i="64"/>
  <c r="F100" i="64"/>
  <c r="T91" i="64"/>
  <c r="M104" i="64"/>
  <c r="K95" i="64"/>
  <c r="P81" i="64"/>
  <c r="F101" i="64"/>
  <c r="J95" i="64"/>
  <c r="H90" i="64"/>
  <c r="R87" i="64"/>
  <c r="O79" i="64"/>
  <c r="I74" i="64"/>
  <c r="H103" i="64"/>
  <c r="C101" i="64"/>
  <c r="AE98" i="64"/>
  <c r="AA96" i="64"/>
  <c r="W94" i="64"/>
  <c r="R92" i="64"/>
  <c r="N90" i="64"/>
  <c r="J88" i="64"/>
  <c r="F86" i="64"/>
  <c r="Z99" i="64"/>
  <c r="Z91" i="64"/>
  <c r="C76" i="64"/>
  <c r="M69" i="64"/>
  <c r="M63" i="64"/>
  <c r="X103" i="64"/>
  <c r="X95" i="64"/>
  <c r="X87" i="64"/>
  <c r="K71" i="64"/>
  <c r="C66" i="64"/>
  <c r="O30" i="64"/>
  <c r="Q99" i="64"/>
  <c r="Q91" i="64"/>
  <c r="J77" i="64"/>
  <c r="P68" i="64"/>
  <c r="P25" i="64"/>
  <c r="O98" i="64"/>
  <c r="O90" i="64"/>
  <c r="K74" i="64"/>
  <c r="O68" i="64"/>
  <c r="O62" i="64"/>
  <c r="I103" i="64"/>
  <c r="I95" i="64"/>
  <c r="I87" i="64"/>
  <c r="O72" i="64"/>
  <c r="H67" i="64"/>
  <c r="P32" i="64"/>
  <c r="E94" i="64"/>
  <c r="P76" i="64"/>
  <c r="P67" i="64"/>
  <c r="P27" i="64"/>
  <c r="K70" i="64"/>
  <c r="K79" i="64"/>
  <c r="O31" i="64"/>
  <c r="AF91" i="64"/>
  <c r="R63" i="64"/>
  <c r="O67" i="64"/>
  <c r="C71" i="64"/>
  <c r="AF96" i="64"/>
  <c r="O20" i="64"/>
  <c r="U70" i="64"/>
  <c r="P63" i="64"/>
  <c r="T64" i="64"/>
  <c r="P88" i="64"/>
  <c r="S102" i="64"/>
  <c r="T77" i="64"/>
  <c r="P89" i="64"/>
  <c r="AD92" i="64"/>
  <c r="R99" i="64"/>
  <c r="F89" i="64"/>
  <c r="I78" i="64"/>
  <c r="W102" i="64"/>
  <c r="N98" i="64"/>
  <c r="F94" i="64"/>
  <c r="AC89" i="64"/>
  <c r="R80" i="64"/>
  <c r="R73" i="64"/>
  <c r="P38" i="64"/>
  <c r="L98" i="64"/>
  <c r="AA89" i="64"/>
  <c r="AD103" i="64"/>
  <c r="AB94" i="64"/>
  <c r="H81" i="64"/>
  <c r="L99" i="64"/>
  <c r="AA90" i="64"/>
  <c r="S103" i="64"/>
  <c r="I94" i="64"/>
  <c r="J78" i="64"/>
  <c r="L100" i="64"/>
  <c r="Y94" i="64"/>
  <c r="W89" i="64"/>
  <c r="AG86" i="64"/>
  <c r="U78" i="64"/>
  <c r="O73" i="64"/>
  <c r="AE102" i="64"/>
  <c r="AA100" i="64"/>
  <c r="W98" i="64"/>
  <c r="R96" i="64"/>
  <c r="N94" i="64"/>
  <c r="J92" i="64"/>
  <c r="F90" i="64"/>
  <c r="AG87" i="64"/>
  <c r="K81" i="64"/>
  <c r="AD98" i="64"/>
  <c r="AD90" i="64"/>
  <c r="T74" i="64"/>
  <c r="T68" i="64"/>
  <c r="H62" i="64"/>
  <c r="X102" i="64"/>
  <c r="X94" i="64"/>
  <c r="X86" i="64"/>
  <c r="R70" i="64"/>
  <c r="K65" i="64"/>
  <c r="O26" i="64"/>
  <c r="U98" i="64"/>
  <c r="U90" i="64"/>
  <c r="R75" i="64"/>
  <c r="J67" i="64"/>
  <c r="P21" i="64"/>
  <c r="S97" i="64"/>
  <c r="S89" i="64"/>
  <c r="J73" i="64"/>
  <c r="U67" i="64"/>
  <c r="S40" i="64"/>
  <c r="M102" i="64"/>
  <c r="M94" i="64"/>
  <c r="M86" i="64"/>
  <c r="T71" i="64"/>
  <c r="M66" i="64"/>
  <c r="P28" i="64"/>
  <c r="E93" i="64"/>
  <c r="C75" i="64"/>
  <c r="J66" i="64"/>
  <c r="P23" i="64"/>
  <c r="K68" i="64"/>
  <c r="J75" i="64"/>
  <c r="AF104" i="64"/>
  <c r="G87" i="64"/>
  <c r="O27" i="64"/>
  <c r="O65" i="64"/>
  <c r="C69" i="64"/>
  <c r="I92" i="64"/>
  <c r="H76" i="64"/>
  <c r="O35" i="64"/>
  <c r="AG96" i="64"/>
  <c r="I93" i="64"/>
  <c r="AG97" i="64"/>
  <c r="AF102" i="64"/>
  <c r="P73" i="64"/>
  <c r="AE93" i="64"/>
  <c r="Y86" i="64"/>
  <c r="AA104" i="64"/>
  <c r="R100" i="64"/>
  <c r="J96" i="64"/>
  <c r="AG91" i="64"/>
  <c r="Y87" i="64"/>
  <c r="AD97" i="64"/>
  <c r="H68" i="64"/>
  <c r="AB101" i="64"/>
  <c r="U66" i="64"/>
  <c r="O71" i="64"/>
  <c r="AF95" i="64"/>
  <c r="M79" i="64"/>
  <c r="H74" i="64"/>
  <c r="I71" i="64"/>
  <c r="J63" i="64"/>
  <c r="Q103" i="64"/>
  <c r="X91" i="64"/>
  <c r="W86" i="64"/>
  <c r="U62" i="64"/>
  <c r="G86" i="64"/>
  <c r="T73" i="64"/>
  <c r="G90" i="64"/>
  <c r="C74" i="64"/>
  <c r="I62" i="64"/>
  <c r="O32" i="64"/>
  <c r="K101" i="64"/>
  <c r="J68" i="64"/>
  <c r="M81" i="64"/>
  <c r="P20" i="64"/>
  <c r="T67" i="64"/>
  <c r="K75" i="64"/>
  <c r="K92" i="64"/>
  <c r="K104" i="64"/>
  <c r="O64" i="64"/>
  <c r="U71" i="64"/>
  <c r="O91" i="64"/>
  <c r="S101" i="64"/>
  <c r="J65" i="64"/>
  <c r="T78" i="64"/>
  <c r="U94" i="64"/>
  <c r="S104" i="64"/>
  <c r="R66" i="64"/>
  <c r="M73" i="64"/>
  <c r="Z92" i="64"/>
  <c r="P22" i="64"/>
  <c r="M67" i="64"/>
  <c r="AD86" i="64"/>
  <c r="AB96" i="64"/>
  <c r="AE86" i="64"/>
  <c r="W90" i="64"/>
  <c r="T93" i="64"/>
  <c r="L97" i="64"/>
  <c r="J100" i="64"/>
  <c r="AG103" i="64"/>
  <c r="I80" i="64"/>
  <c r="T88" i="64"/>
  <c r="AC96" i="64"/>
  <c r="T104" i="64"/>
  <c r="Z98" i="64"/>
  <c r="AE92" i="64"/>
  <c r="N104" i="64"/>
  <c r="Z97" i="64"/>
  <c r="W87" i="64"/>
  <c r="T102" i="64"/>
  <c r="J81" i="64"/>
  <c r="R71" i="64"/>
  <c r="G98" i="64"/>
  <c r="E102" i="64"/>
  <c r="I91" i="64"/>
  <c r="U63" i="64"/>
  <c r="Q100" i="64"/>
  <c r="U93" i="64"/>
  <c r="R64" i="64"/>
  <c r="Z104" i="64"/>
  <c r="J79" i="64"/>
  <c r="Z95" i="64"/>
  <c r="T89" i="64"/>
  <c r="L93" i="64"/>
  <c r="L86" i="64"/>
  <c r="T62" i="64"/>
  <c r="K89" i="64"/>
  <c r="H78" i="64"/>
  <c r="P69" i="64"/>
  <c r="P24" i="64"/>
  <c r="M93" i="64"/>
  <c r="Q92" i="64"/>
  <c r="P80" i="64"/>
  <c r="K67" i="64"/>
  <c r="P26" i="64"/>
  <c r="AB100" i="64"/>
  <c r="AE90" i="64"/>
  <c r="J104" i="64"/>
  <c r="N97" i="64"/>
  <c r="Y93" i="64"/>
  <c r="M99" i="64"/>
  <c r="G95" i="64"/>
  <c r="G102" i="64"/>
  <c r="G99" i="64"/>
  <c r="I96" i="64"/>
  <c r="G103" i="64"/>
  <c r="I66" i="64"/>
  <c r="K64" i="64"/>
  <c r="P31" i="64"/>
  <c r="J70" i="64"/>
  <c r="E89" i="64"/>
  <c r="P36" i="64"/>
  <c r="H69" i="64"/>
  <c r="P78" i="64"/>
  <c r="K96" i="64"/>
  <c r="O25" i="64"/>
  <c r="U65" i="64"/>
  <c r="M75" i="64"/>
  <c r="S93" i="64"/>
  <c r="O103" i="64"/>
  <c r="J69" i="64"/>
  <c r="U86" i="64"/>
  <c r="S96" i="64"/>
  <c r="O34" i="64"/>
  <c r="C68" i="64"/>
  <c r="K77" i="64"/>
  <c r="Z96" i="64"/>
  <c r="P30" i="64"/>
  <c r="T70" i="64"/>
  <c r="AB88" i="64"/>
  <c r="AD101" i="64"/>
  <c r="P87" i="64"/>
  <c r="H91" i="64"/>
  <c r="AE94" i="64"/>
  <c r="AC97" i="64"/>
  <c r="T101" i="64"/>
  <c r="R104" i="64"/>
  <c r="O81" i="64"/>
  <c r="P90" i="64"/>
  <c r="H98" i="64"/>
  <c r="M88" i="64"/>
  <c r="G101" i="64"/>
  <c r="C95" i="64"/>
  <c r="AD87" i="64"/>
  <c r="G100" i="64"/>
  <c r="Y92" i="64"/>
  <c r="Y104" i="64"/>
  <c r="C67" i="64"/>
  <c r="I100" i="64"/>
  <c r="P65" i="64"/>
  <c r="T65" i="64"/>
  <c r="M101" i="64"/>
  <c r="Q88" i="64"/>
  <c r="P74" i="64"/>
  <c r="T72" i="64"/>
  <c r="T66" i="64"/>
  <c r="C97" i="64"/>
  <c r="Y103" i="64"/>
  <c r="L88" i="64"/>
  <c r="O97" i="64"/>
  <c r="T103" i="64"/>
  <c r="AF97" i="64"/>
  <c r="U68" i="64"/>
  <c r="K93" i="64"/>
  <c r="K62" i="64"/>
  <c r="E86" i="64"/>
  <c r="T76" i="64"/>
  <c r="I65" i="64"/>
  <c r="O102" i="64"/>
  <c r="Q95" i="64"/>
  <c r="R74" i="64"/>
  <c r="H70" i="64"/>
  <c r="H87" i="64"/>
  <c r="T97" i="64"/>
  <c r="U80" i="64"/>
  <c r="S87" i="64"/>
  <c r="T75" i="64"/>
  <c r="N103" i="64"/>
  <c r="P62" i="64"/>
  <c r="R62" i="64"/>
  <c r="U64" i="64"/>
  <c r="O23" i="64"/>
  <c r="AF103" i="64"/>
  <c r="AF100" i="64"/>
  <c r="O28" i="64"/>
  <c r="I68" i="64"/>
  <c r="K66" i="64"/>
  <c r="P35" i="64"/>
  <c r="P71" i="64"/>
  <c r="E90" i="64"/>
  <c r="M62" i="64"/>
  <c r="T69" i="64"/>
  <c r="C80" i="64"/>
  <c r="M97" i="64"/>
  <c r="O29" i="64"/>
  <c r="I67" i="64"/>
  <c r="R78" i="64"/>
  <c r="O94" i="64"/>
  <c r="Q104" i="64"/>
  <c r="P70" i="64"/>
  <c r="Q87" i="64"/>
  <c r="U97" i="64"/>
  <c r="O38" i="64"/>
  <c r="R68" i="64"/>
  <c r="T80" i="64"/>
  <c r="AB97" i="64"/>
  <c r="P34" i="64"/>
  <c r="M71" i="64"/>
  <c r="AD89" i="64"/>
  <c r="AD102" i="64"/>
  <c r="R88" i="64"/>
  <c r="P91" i="64"/>
  <c r="H95" i="64"/>
  <c r="F98" i="64"/>
  <c r="AC101" i="64"/>
  <c r="U74" i="64"/>
  <c r="H86" i="64"/>
  <c r="AG90" i="64"/>
  <c r="AG98" i="64"/>
  <c r="X89" i="64"/>
  <c r="R77" i="64"/>
  <c r="AC95" i="64"/>
  <c r="X88" i="64"/>
  <c r="Q101" i="64"/>
  <c r="C94" i="64"/>
  <c r="O77" i="64"/>
  <c r="C96" i="64"/>
  <c r="AA103" i="64"/>
  <c r="W88" i="64"/>
  <c r="J101" i="64"/>
  <c r="AF87" i="64"/>
  <c r="I64" i="64"/>
  <c r="I104" i="64"/>
  <c r="M68" i="64"/>
  <c r="O21" i="64"/>
  <c r="P72" i="64"/>
  <c r="P66" i="64"/>
  <c r="O22" i="64"/>
  <c r="AB93" i="64"/>
  <c r="Z87" i="64"/>
  <c r="AC93" i="64"/>
  <c r="L101" i="64"/>
  <c r="AC88" i="64"/>
  <c r="AB99" i="64"/>
  <c r="AE91" i="64"/>
  <c r="T63" i="64"/>
  <c r="O36" i="64"/>
  <c r="O39" i="64"/>
  <c r="O24" i="64"/>
  <c r="R65" i="64"/>
  <c r="AF88" i="64"/>
  <c r="I70" i="64"/>
  <c r="M72" i="64"/>
  <c r="P39" i="64"/>
  <c r="K72" i="64"/>
  <c r="E97" i="64"/>
  <c r="H63" i="64"/>
  <c r="M70" i="64"/>
  <c r="K88" i="64"/>
  <c r="M98" i="64"/>
  <c r="O33" i="64"/>
  <c r="I69" i="64"/>
  <c r="H80" i="64"/>
  <c r="O95" i="64"/>
  <c r="P29" i="64"/>
  <c r="J71" i="64"/>
  <c r="S88" i="64"/>
  <c r="S100" i="64"/>
  <c r="C62" i="64"/>
  <c r="K69" i="64"/>
  <c r="Z88" i="64"/>
  <c r="X98" i="64"/>
  <c r="H64" i="64"/>
  <c r="H72" i="64"/>
  <c r="AB92" i="64"/>
  <c r="Z103" i="64"/>
  <c r="AA88" i="64"/>
  <c r="Y91" i="64"/>
  <c r="P95" i="64"/>
  <c r="H99" i="64"/>
  <c r="F102" i="64"/>
  <c r="O75" i="64"/>
  <c r="P86" i="64"/>
  <c r="AA91" i="64"/>
  <c r="W101" i="64"/>
  <c r="Q90" i="64"/>
  <c r="R79" i="64"/>
  <c r="H97" i="64"/>
  <c r="K90" i="64"/>
  <c r="U75" i="64"/>
  <c r="AC94" i="64"/>
  <c r="I128" i="68"/>
  <c r="M128" i="68"/>
  <c r="O124" i="68"/>
  <c r="I124" i="68"/>
  <c r="L84" i="68"/>
  <c r="H84" i="68"/>
  <c r="U735" i="68"/>
  <c r="N735" i="68"/>
  <c r="N695" i="68"/>
  <c r="E695" i="68"/>
  <c r="T739" i="68"/>
  <c r="K739" i="68"/>
  <c r="S722" i="68"/>
  <c r="G722" i="68"/>
  <c r="L756" i="68"/>
  <c r="K756" i="68"/>
  <c r="E740" i="68"/>
  <c r="L740" i="68"/>
  <c r="Q740" i="68"/>
  <c r="S740" i="68"/>
  <c r="M752" i="68"/>
  <c r="V752" i="68"/>
  <c r="N752" i="68"/>
  <c r="I791" i="68"/>
  <c r="P791" i="68"/>
  <c r="I327" i="68"/>
  <c r="H327" i="68"/>
  <c r="K335" i="68"/>
  <c r="L335" i="68"/>
  <c r="K340" i="68"/>
  <c r="L340" i="68"/>
  <c r="H340" i="68"/>
  <c r="I351" i="68"/>
  <c r="L351" i="68"/>
  <c r="I366" i="68"/>
  <c r="L366" i="68"/>
  <c r="K372" i="68"/>
  <c r="S372" i="68"/>
  <c r="K378" i="68"/>
  <c r="H378" i="68"/>
  <c r="K380" i="68"/>
  <c r="H380" i="68"/>
  <c r="H394" i="68"/>
  <c r="P394" i="68"/>
  <c r="I404" i="68"/>
  <c r="O404" i="68"/>
  <c r="K412" i="68"/>
  <c r="I412" i="68"/>
  <c r="K418" i="68"/>
  <c r="L418" i="68"/>
  <c r="K429" i="68"/>
  <c r="H429" i="68"/>
  <c r="H435" i="68"/>
  <c r="V435" i="68"/>
  <c r="I445" i="68"/>
  <c r="K445" i="68"/>
  <c r="H445" i="68"/>
  <c r="K459" i="68"/>
  <c r="L459" i="68"/>
  <c r="H444" i="68"/>
  <c r="L444" i="68"/>
  <c r="L476" i="68"/>
  <c r="P476" i="68"/>
  <c r="M478" i="68"/>
  <c r="K478" i="68"/>
  <c r="I478" i="68"/>
  <c r="L489" i="68"/>
  <c r="I489" i="68"/>
  <c r="K502" i="68"/>
  <c r="H502" i="68"/>
  <c r="K515" i="68"/>
  <c r="I515" i="68"/>
  <c r="V515" i="68"/>
  <c r="K511" i="68"/>
  <c r="H511" i="68"/>
  <c r="L526" i="68"/>
  <c r="H526" i="68"/>
  <c r="H505" i="68"/>
  <c r="I505" i="68"/>
  <c r="L544" i="68"/>
  <c r="K544" i="68"/>
  <c r="H544" i="68"/>
  <c r="Q144" i="68"/>
  <c r="L144" i="68"/>
  <c r="L152" i="68"/>
  <c r="J152" i="68"/>
  <c r="AO152" i="68" s="1"/>
  <c r="AP152" i="68" s="1"/>
  <c r="I179" i="68"/>
  <c r="R179" i="68"/>
  <c r="L185" i="68"/>
  <c r="I185" i="68"/>
  <c r="H187" i="68"/>
  <c r="F187" i="68"/>
  <c r="K244" i="68"/>
  <c r="I244" i="68"/>
  <c r="K252" i="68"/>
  <c r="H252" i="68"/>
  <c r="H256" i="68"/>
  <c r="I256" i="68"/>
  <c r="K274" i="68"/>
  <c r="I274" i="68"/>
  <c r="H273" i="68"/>
  <c r="U273" i="68"/>
  <c r="H182" i="68"/>
  <c r="I182" i="68"/>
  <c r="L172" i="68"/>
  <c r="K172" i="68"/>
  <c r="H216" i="68"/>
  <c r="I216" i="68"/>
  <c r="I189" i="68"/>
  <c r="H189" i="68"/>
  <c r="H196" i="68"/>
  <c r="K196" i="68"/>
  <c r="L163" i="68"/>
  <c r="I163" i="68"/>
  <c r="K661" i="68"/>
  <c r="S661" i="68"/>
  <c r="I91" i="68"/>
  <c r="H91" i="68"/>
  <c r="R91" i="68"/>
  <c r="L97" i="68"/>
  <c r="K97" i="68"/>
  <c r="K671" i="68"/>
  <c r="H671" i="68"/>
  <c r="K679" i="68"/>
  <c r="L679" i="68"/>
  <c r="H687" i="68"/>
  <c r="L687" i="68"/>
  <c r="H139" i="68"/>
  <c r="K415" i="68"/>
  <c r="I399" i="68"/>
  <c r="H375" i="68"/>
  <c r="I537" i="68"/>
  <c r="I352" i="68"/>
  <c r="U357" i="68"/>
  <c r="H312" i="68"/>
  <c r="N724" i="68"/>
  <c r="O777" i="68"/>
  <c r="K811" i="68"/>
  <c r="G761" i="68"/>
  <c r="R790" i="68"/>
  <c r="U790" i="68"/>
  <c r="K387" i="68"/>
  <c r="I387" i="68"/>
  <c r="F705" i="68"/>
  <c r="I724" i="68"/>
  <c r="H758" i="68"/>
  <c r="E761" i="68"/>
  <c r="M785" i="68"/>
  <c r="T785" i="68"/>
  <c r="I572" i="68"/>
  <c r="K572" i="68"/>
  <c r="L608" i="68"/>
  <c r="H608" i="68"/>
  <c r="H644" i="68"/>
  <c r="L644" i="68"/>
  <c r="L79" i="68"/>
  <c r="H79" i="68"/>
  <c r="K313" i="68"/>
  <c r="H313" i="68"/>
  <c r="U705" i="68"/>
  <c r="M730" i="68"/>
  <c r="O730" i="68"/>
  <c r="K304" i="68"/>
  <c r="I304" i="68"/>
  <c r="R304" i="68"/>
  <c r="Q747" i="68"/>
  <c r="E747" i="68"/>
  <c r="E811" i="68"/>
  <c r="M811" i="68"/>
  <c r="S811" i="68"/>
  <c r="L537" i="68"/>
  <c r="S346" i="68"/>
  <c r="P377" i="68"/>
  <c r="H352" i="68"/>
  <c r="K359" i="68"/>
  <c r="O703" i="68"/>
  <c r="V705" i="68"/>
  <c r="Q730" i="68"/>
  <c r="M728" i="68"/>
  <c r="O728" i="68"/>
  <c r="U728" i="68"/>
  <c r="P811" i="68"/>
  <c r="F858" i="68"/>
  <c r="T858" i="68"/>
  <c r="R858" i="68"/>
  <c r="P858" i="68"/>
  <c r="U858" i="68"/>
  <c r="S858" i="68"/>
  <c r="I858" i="68"/>
  <c r="Q858" i="68"/>
  <c r="J858" i="68"/>
  <c r="AO858" i="68" s="1"/>
  <c r="AP858" i="68" s="1"/>
  <c r="L858" i="68"/>
  <c r="V858" i="68"/>
  <c r="E858" i="68"/>
  <c r="G858" i="68"/>
  <c r="N858" i="68"/>
  <c r="M858" i="68"/>
  <c r="K850" i="68"/>
  <c r="M850" i="68"/>
  <c r="G850" i="68"/>
  <c r="T850" i="68"/>
  <c r="N850" i="68"/>
  <c r="Q850" i="68"/>
  <c r="O850" i="68"/>
  <c r="S850" i="68"/>
  <c r="H850" i="68"/>
  <c r="E850" i="68"/>
  <c r="I850" i="68"/>
  <c r="U850" i="68"/>
  <c r="L850" i="68"/>
  <c r="J850" i="68"/>
  <c r="AO850" i="68" s="1"/>
  <c r="AP850" i="68" s="1"/>
  <c r="N842" i="68"/>
  <c r="V842" i="68"/>
  <c r="O842" i="68"/>
  <c r="U842" i="68"/>
  <c r="I842" i="68"/>
  <c r="L842" i="68"/>
  <c r="E842" i="68"/>
  <c r="Q842" i="68"/>
  <c r="T842" i="68"/>
  <c r="S842" i="68"/>
  <c r="G842" i="68"/>
  <c r="F842" i="68"/>
  <c r="M842" i="68"/>
  <c r="F51" i="68"/>
  <c r="H51" i="68"/>
  <c r="O51" i="68"/>
  <c r="P51" i="68"/>
  <c r="T51" i="68"/>
  <c r="I51" i="68"/>
  <c r="E51" i="68"/>
  <c r="V51" i="68"/>
  <c r="K51" i="68"/>
  <c r="S51" i="68"/>
  <c r="N51" i="68"/>
  <c r="M51" i="68"/>
  <c r="G51" i="68"/>
  <c r="Q51" i="68"/>
  <c r="Q43" i="68"/>
  <c r="K43" i="68"/>
  <c r="G43" i="68"/>
  <c r="R43" i="68"/>
  <c r="T43" i="68"/>
  <c r="P43" i="68"/>
  <c r="O43" i="68"/>
  <c r="E43" i="68"/>
  <c r="H43" i="68"/>
  <c r="L43" i="68"/>
  <c r="S43" i="68"/>
  <c r="F43" i="68"/>
  <c r="I43" i="68"/>
  <c r="I65" i="68"/>
  <c r="S65" i="68"/>
  <c r="O65" i="68"/>
  <c r="K65" i="68"/>
  <c r="U65" i="68"/>
  <c r="F65" i="68"/>
  <c r="G65" i="68"/>
  <c r="H65" i="68"/>
  <c r="L65" i="68"/>
  <c r="E985" i="68"/>
  <c r="G985" i="68"/>
  <c r="M985" i="68"/>
  <c r="T985" i="68"/>
  <c r="P985" i="68"/>
  <c r="K985" i="68"/>
  <c r="H985" i="68"/>
  <c r="S985" i="68"/>
  <c r="Q985" i="68"/>
  <c r="V985" i="68"/>
  <c r="J985" i="68"/>
  <c r="AO985" i="68" s="1"/>
  <c r="AP985" i="68" s="1"/>
  <c r="I985" i="68"/>
  <c r="N985" i="68"/>
  <c r="L985" i="68"/>
  <c r="F985" i="68"/>
  <c r="E993" i="68"/>
  <c r="O993" i="68"/>
  <c r="Q993" i="68"/>
  <c r="K993" i="68"/>
  <c r="R993" i="68"/>
  <c r="H993" i="68"/>
  <c r="V993" i="68"/>
  <c r="J993" i="68"/>
  <c r="AO993" i="68" s="1"/>
  <c r="AP993" i="68" s="1"/>
  <c r="N993" i="68"/>
  <c r="U993" i="68"/>
  <c r="L993" i="68"/>
  <c r="F993" i="68"/>
  <c r="M993" i="68"/>
  <c r="G993" i="68"/>
  <c r="I993" i="68"/>
  <c r="T993" i="68"/>
  <c r="K1009" i="68"/>
  <c r="R1009" i="68"/>
  <c r="G1009" i="68"/>
  <c r="U1006" i="68"/>
  <c r="M1006" i="68"/>
  <c r="P1006" i="68"/>
  <c r="E1002" i="68"/>
  <c r="M1002" i="68"/>
  <c r="M951" i="68"/>
  <c r="O951" i="68"/>
  <c r="L951" i="68"/>
  <c r="J951" i="68"/>
  <c r="AO951" i="68" s="1"/>
  <c r="AP951" i="68" s="1"/>
  <c r="G951" i="68"/>
  <c r="T951" i="68"/>
  <c r="F951" i="68"/>
  <c r="P951" i="68"/>
  <c r="S951" i="68"/>
  <c r="N951" i="68"/>
  <c r="R951" i="68"/>
  <c r="E951" i="68"/>
  <c r="U951" i="68"/>
  <c r="K951" i="68"/>
  <c r="V951" i="68"/>
  <c r="I951" i="68"/>
  <c r="E943" i="68"/>
  <c r="T943" i="68"/>
  <c r="V943" i="68"/>
  <c r="G943" i="68"/>
  <c r="R943" i="68"/>
  <c r="S943" i="68"/>
  <c r="H943" i="68"/>
  <c r="I943" i="68"/>
  <c r="L943" i="68"/>
  <c r="O943" i="68"/>
  <c r="M943" i="68"/>
  <c r="U943" i="68"/>
  <c r="P943" i="68"/>
  <c r="K943" i="68"/>
  <c r="Q943" i="68"/>
  <c r="F943" i="68"/>
  <c r="O935" i="68"/>
  <c r="E935" i="68"/>
  <c r="M935" i="68"/>
  <c r="G935" i="68"/>
  <c r="V935" i="68"/>
  <c r="U935" i="68"/>
  <c r="R935" i="68"/>
  <c r="K935" i="68"/>
  <c r="I935" i="68"/>
  <c r="S935" i="68"/>
  <c r="Q935" i="68"/>
  <c r="S927" i="68"/>
  <c r="V927" i="68"/>
  <c r="L927" i="68"/>
  <c r="I927" i="68"/>
  <c r="U927" i="68"/>
  <c r="T927" i="68"/>
  <c r="G927" i="68"/>
  <c r="Q927" i="68"/>
  <c r="M927" i="68"/>
  <c r="F927" i="68"/>
  <c r="K927" i="68"/>
  <c r="J927" i="68"/>
  <c r="AO927" i="68" s="1"/>
  <c r="AP927" i="68" s="1"/>
  <c r="N927" i="68"/>
  <c r="O927" i="68"/>
  <c r="H927" i="68"/>
  <c r="E927" i="68"/>
  <c r="K919" i="68"/>
  <c r="J919" i="68"/>
  <c r="AO919" i="68" s="1"/>
  <c r="AP919" i="68" s="1"/>
  <c r="S919" i="68"/>
  <c r="R919" i="68"/>
  <c r="L919" i="68"/>
  <c r="G919" i="68"/>
  <c r="F919" i="68"/>
  <c r="V919" i="68"/>
  <c r="O919" i="68"/>
  <c r="I919" i="68"/>
  <c r="H919" i="68"/>
  <c r="M919" i="68"/>
  <c r="P919" i="68"/>
  <c r="Q919" i="68"/>
  <c r="N919" i="68"/>
  <c r="T919" i="68"/>
  <c r="M911" i="68"/>
  <c r="E911" i="68"/>
  <c r="U911" i="68"/>
  <c r="J911" i="68"/>
  <c r="AO911" i="68" s="1"/>
  <c r="AP911" i="68" s="1"/>
  <c r="S911" i="68"/>
  <c r="V911" i="68"/>
  <c r="R911" i="68"/>
  <c r="F911" i="68"/>
  <c r="G911" i="68"/>
  <c r="T911" i="68"/>
  <c r="O911" i="68"/>
  <c r="L911" i="68"/>
  <c r="H911" i="68"/>
  <c r="I911" i="68"/>
  <c r="P911" i="68"/>
  <c r="K911" i="68"/>
  <c r="L903" i="68"/>
  <c r="F903" i="68"/>
  <c r="U903" i="68"/>
  <c r="T903" i="68"/>
  <c r="G903" i="68"/>
  <c r="I903" i="68"/>
  <c r="V903" i="68"/>
  <c r="O903" i="68"/>
  <c r="S903" i="68"/>
  <c r="Q903" i="68"/>
  <c r="H903" i="68"/>
  <c r="J903" i="68"/>
  <c r="AO903" i="68" s="1"/>
  <c r="AP903" i="68" s="1"/>
  <c r="P903" i="68"/>
  <c r="N903" i="68"/>
  <c r="R903" i="68"/>
  <c r="E903" i="68"/>
  <c r="I896" i="68"/>
  <c r="E896" i="68"/>
  <c r="H896" i="68"/>
  <c r="O896" i="68"/>
  <c r="J896" i="68"/>
  <c r="AO896" i="68" s="1"/>
  <c r="AP896" i="68" s="1"/>
  <c r="F896" i="68"/>
  <c r="N896" i="68"/>
  <c r="L896" i="68"/>
  <c r="P896" i="68"/>
  <c r="S896" i="68"/>
  <c r="U896" i="68"/>
  <c r="G896" i="68"/>
  <c r="K896" i="68"/>
  <c r="Q896" i="68"/>
  <c r="R896" i="68"/>
  <c r="T896" i="68"/>
  <c r="V896" i="68"/>
  <c r="K888" i="68"/>
  <c r="G888" i="68"/>
  <c r="U888" i="68"/>
  <c r="S888" i="68"/>
  <c r="O888" i="68"/>
  <c r="E888" i="68"/>
  <c r="M888" i="68"/>
  <c r="H888" i="68"/>
  <c r="T888" i="68"/>
  <c r="L888" i="68"/>
  <c r="I888" i="68"/>
  <c r="R888" i="68"/>
  <c r="Q888" i="68"/>
  <c r="V888" i="68"/>
  <c r="F888" i="68"/>
  <c r="F880" i="68"/>
  <c r="I880" i="68"/>
  <c r="S880" i="68"/>
  <c r="K880" i="68"/>
  <c r="N880" i="68"/>
  <c r="L880" i="68"/>
  <c r="G880" i="68"/>
  <c r="U880" i="68"/>
  <c r="T880" i="68"/>
  <c r="M880" i="68"/>
  <c r="V880" i="68"/>
  <c r="J880" i="68"/>
  <c r="AO880" i="68" s="1"/>
  <c r="AP880" i="68" s="1"/>
  <c r="P880" i="68"/>
  <c r="Q880" i="68"/>
  <c r="L872" i="68"/>
  <c r="S872" i="68"/>
  <c r="V872" i="68"/>
  <c r="N872" i="68"/>
  <c r="Q872" i="68"/>
  <c r="E872" i="68"/>
  <c r="I872" i="68"/>
  <c r="J872" i="68"/>
  <c r="AO872" i="68" s="1"/>
  <c r="AP872" i="68" s="1"/>
  <c r="R872" i="68"/>
  <c r="K872" i="68"/>
  <c r="U872" i="68"/>
  <c r="F872" i="68"/>
  <c r="O872" i="68"/>
  <c r="I864" i="68"/>
  <c r="U864" i="68"/>
  <c r="K864" i="68"/>
  <c r="G864" i="68"/>
  <c r="O864" i="68"/>
  <c r="N864" i="68"/>
  <c r="V864" i="68"/>
  <c r="H864" i="68"/>
  <c r="L864" i="68"/>
  <c r="J864" i="68"/>
  <c r="AO864" i="68" s="1"/>
  <c r="AP864" i="68" s="1"/>
  <c r="E864" i="68"/>
  <c r="F864" i="68"/>
  <c r="S864" i="68"/>
  <c r="Q864" i="68"/>
  <c r="T864" i="68"/>
  <c r="E833" i="68"/>
  <c r="T833" i="68"/>
  <c r="R833" i="68"/>
  <c r="O833" i="68"/>
  <c r="N833" i="68"/>
  <c r="J833" i="68"/>
  <c r="AO833" i="68" s="1"/>
  <c r="AP833" i="68" s="1"/>
  <c r="G833" i="68"/>
  <c r="F833" i="68"/>
  <c r="P974" i="68"/>
  <c r="Q974" i="68"/>
  <c r="S974" i="68"/>
  <c r="G974" i="68"/>
  <c r="M974" i="68"/>
  <c r="K974" i="68"/>
  <c r="N974" i="68"/>
  <c r="U974" i="68"/>
  <c r="O974" i="68"/>
  <c r="H974" i="68"/>
  <c r="V974" i="68"/>
  <c r="T974" i="68"/>
  <c r="I974" i="68"/>
  <c r="E974" i="68"/>
  <c r="L974" i="68"/>
  <c r="R974" i="68"/>
  <c r="P966" i="68"/>
  <c r="T966" i="68"/>
  <c r="U966" i="68"/>
  <c r="I966" i="68"/>
  <c r="E966" i="68"/>
  <c r="R966" i="68"/>
  <c r="S966" i="68"/>
  <c r="G966" i="68"/>
  <c r="K966" i="68"/>
  <c r="L966" i="68"/>
  <c r="M966" i="68"/>
  <c r="F966" i="68"/>
  <c r="H966" i="68"/>
  <c r="N966" i="68"/>
  <c r="I958" i="68"/>
  <c r="Q958" i="68"/>
  <c r="R958" i="68"/>
  <c r="V958" i="68"/>
  <c r="T958" i="68"/>
  <c r="K958" i="68"/>
  <c r="U958" i="68"/>
  <c r="O958" i="68"/>
  <c r="G958" i="68"/>
  <c r="S958" i="68"/>
  <c r="L958" i="68"/>
  <c r="M958" i="68"/>
  <c r="P958" i="68"/>
  <c r="J958" i="68"/>
  <c r="AO958" i="68" s="1"/>
  <c r="AP958" i="68" s="1"/>
  <c r="F958" i="68"/>
  <c r="U985" i="68"/>
  <c r="K858" i="68"/>
  <c r="S993" i="68"/>
  <c r="V850" i="68"/>
  <c r="R985" i="68"/>
  <c r="T1006" i="68"/>
  <c r="O985" i="68"/>
  <c r="V970" i="68"/>
  <c r="G931" i="68"/>
  <c r="J955" i="68"/>
  <c r="AO955" i="68" s="1"/>
  <c r="AP955" i="68" s="1"/>
  <c r="M962" i="68"/>
  <c r="Q947" i="68"/>
  <c r="H947" i="68"/>
  <c r="I978" i="68"/>
  <c r="J931" i="68"/>
  <c r="AO931" i="68" s="1"/>
  <c r="AP931" i="68" s="1"/>
  <c r="E970" i="68"/>
  <c r="L978" i="68"/>
  <c r="M947" i="68"/>
  <c r="K970" i="68"/>
  <c r="Q962" i="68"/>
  <c r="E955" i="68"/>
  <c r="N931" i="68"/>
  <c r="E962" i="68"/>
  <c r="I955" i="68"/>
  <c r="F962" i="68"/>
  <c r="N970" i="68"/>
  <c r="U915" i="68"/>
  <c r="T931" i="68"/>
  <c r="U955" i="68"/>
  <c r="S947" i="68"/>
  <c r="U978" i="68"/>
  <c r="G955" i="68"/>
  <c r="P970" i="68"/>
  <c r="L947" i="68"/>
  <c r="I962" i="68"/>
  <c r="V978" i="68"/>
  <c r="P931" i="68"/>
  <c r="E978" i="68"/>
  <c r="O962" i="68"/>
  <c r="E939" i="68"/>
  <c r="P915" i="68"/>
  <c r="L962" i="68"/>
  <c r="T939" i="68"/>
  <c r="M970" i="68"/>
  <c r="F931" i="68"/>
  <c r="G962" i="68"/>
  <c r="O978" i="68"/>
  <c r="J962" i="68"/>
  <c r="AO962" i="68" s="1"/>
  <c r="AP962" i="68" s="1"/>
  <c r="U939" i="68"/>
  <c r="O939" i="68"/>
  <c r="M955" i="68"/>
  <c r="R978" i="68"/>
  <c r="V947" i="68"/>
  <c r="V955" i="68"/>
  <c r="O937" i="68"/>
  <c r="H955" i="68"/>
  <c r="R944" i="68"/>
  <c r="F939" i="68"/>
  <c r="P971" i="68"/>
  <c r="L964" i="68"/>
  <c r="P978" i="68"/>
  <c r="M967" i="68"/>
  <c r="P980" i="68"/>
  <c r="J947" i="68"/>
  <c r="AO947" i="68" s="1"/>
  <c r="AP947" i="68" s="1"/>
  <c r="Q941" i="68"/>
  <c r="L955" i="68"/>
  <c r="M968" i="68"/>
  <c r="T980" i="68"/>
  <c r="P949" i="68"/>
  <c r="T936" i="68"/>
  <c r="P939" i="68"/>
  <c r="T970" i="68"/>
  <c r="H944" i="68"/>
  <c r="I968" i="68"/>
  <c r="L979" i="68"/>
  <c r="Q955" i="68"/>
  <c r="S939" i="68"/>
  <c r="Q970" i="68"/>
  <c r="G970" i="68"/>
  <c r="N955" i="68"/>
  <c r="H939" i="68"/>
  <c r="L939" i="68"/>
  <c r="T955" i="68"/>
  <c r="O923" i="68"/>
  <c r="G978" i="68"/>
  <c r="T947" i="68"/>
  <c r="H978" i="68"/>
  <c r="H970" i="68"/>
  <c r="S955" i="68"/>
  <c r="N978" i="68"/>
  <c r="J939" i="68"/>
  <c r="AO939" i="68" s="1"/>
  <c r="AP939" i="68" s="1"/>
  <c r="H962" i="68"/>
  <c r="Q939" i="68"/>
  <c r="R962" i="68"/>
  <c r="O970" i="68"/>
  <c r="I970" i="68"/>
  <c r="I947" i="68"/>
  <c r="K978" i="68"/>
  <c r="F947" i="68"/>
  <c r="F955" i="68"/>
  <c r="T915" i="68"/>
  <c r="R939" i="68"/>
  <c r="T962" i="68"/>
  <c r="K955" i="68"/>
  <c r="S956" i="68"/>
  <c r="I976" i="68"/>
  <c r="U980" i="68"/>
  <c r="Q978" i="68"/>
  <c r="I948" i="68"/>
  <c r="T978" i="68"/>
  <c r="K947" i="68"/>
  <c r="L931" i="68"/>
  <c r="O955" i="68"/>
  <c r="R970" i="68"/>
  <c r="E947" i="68"/>
  <c r="P962" i="68"/>
  <c r="L945" i="68"/>
  <c r="E945" i="68"/>
  <c r="M945" i="68"/>
  <c r="K72" i="68"/>
  <c r="J72" i="68"/>
  <c r="AO72" i="68" s="1"/>
  <c r="AP72" i="68" s="1"/>
  <c r="P772" i="68"/>
  <c r="N772" i="68"/>
  <c r="F772" i="68"/>
  <c r="E772" i="68"/>
  <c r="G772" i="68"/>
  <c r="R772" i="68"/>
  <c r="Q772" i="68"/>
  <c r="K322" i="68"/>
  <c r="N322" i="68"/>
  <c r="H240" i="68"/>
  <c r="I240" i="68"/>
  <c r="K182" i="68"/>
  <c r="M182" i="68"/>
  <c r="M243" i="68"/>
  <c r="H243" i="68"/>
  <c r="K243" i="68"/>
  <c r="S210" i="68"/>
  <c r="I210" i="68"/>
  <c r="K210" i="68"/>
  <c r="H212" i="68"/>
  <c r="K212" i="68"/>
  <c r="K214" i="68"/>
  <c r="T214" i="68"/>
  <c r="L214" i="68"/>
  <c r="L216" i="68"/>
  <c r="K216" i="68"/>
  <c r="L218" i="68"/>
  <c r="K218" i="68"/>
  <c r="L186" i="68"/>
  <c r="I186" i="68"/>
  <c r="K189" i="68"/>
  <c r="U189" i="68"/>
  <c r="H191" i="68"/>
  <c r="J191" i="68"/>
  <c r="AO191" i="68" s="1"/>
  <c r="AP191" i="68" s="1"/>
  <c r="K191" i="68"/>
  <c r="K194" i="68"/>
  <c r="L194" i="68"/>
  <c r="S196" i="68"/>
  <c r="L196" i="68"/>
  <c r="H157" i="68"/>
  <c r="L157" i="68"/>
  <c r="K157" i="68"/>
  <c r="I161" i="68"/>
  <c r="L161" i="68"/>
  <c r="K161" i="68"/>
  <c r="L130" i="68"/>
  <c r="K130" i="68"/>
  <c r="K119" i="68"/>
  <c r="Q119" i="68"/>
  <c r="L119" i="68"/>
  <c r="H109" i="68"/>
  <c r="K109" i="68"/>
  <c r="I661" i="68"/>
  <c r="H661" i="68"/>
  <c r="H666" i="68"/>
  <c r="L666" i="68"/>
  <c r="U87" i="68"/>
  <c r="I87" i="68"/>
  <c r="L89" i="68"/>
  <c r="I89" i="68"/>
  <c r="H89" i="68"/>
  <c r="I93" i="68"/>
  <c r="T93" i="68"/>
  <c r="H93" i="68"/>
  <c r="K95" i="68"/>
  <c r="U95" i="68"/>
  <c r="I97" i="68"/>
  <c r="H97" i="68"/>
  <c r="K99" i="68"/>
  <c r="I99" i="68"/>
  <c r="H669" i="68"/>
  <c r="L669" i="68"/>
  <c r="L671" i="68"/>
  <c r="I671" i="68"/>
  <c r="I673" i="68"/>
  <c r="H673" i="68"/>
  <c r="I675" i="68"/>
  <c r="T675" i="68"/>
  <c r="I677" i="68"/>
  <c r="H677" i="68"/>
  <c r="M679" i="68"/>
  <c r="H679" i="68"/>
  <c r="L681" i="68"/>
  <c r="T681" i="68"/>
  <c r="I681" i="68"/>
  <c r="K683" i="68"/>
  <c r="M683" i="68"/>
  <c r="L685" i="68"/>
  <c r="I685" i="68"/>
  <c r="O802" i="68"/>
  <c r="G802" i="68"/>
  <c r="N802" i="68"/>
  <c r="Q802" i="68"/>
  <c r="S802" i="68"/>
  <c r="V802" i="68"/>
  <c r="E802" i="68"/>
  <c r="H330" i="68"/>
  <c r="K330" i="68"/>
  <c r="L332" i="68"/>
  <c r="K332" i="68"/>
  <c r="L334" i="68"/>
  <c r="I334" i="68"/>
  <c r="K334" i="68"/>
  <c r="K336" i="68"/>
  <c r="I336" i="68"/>
  <c r="L336" i="68"/>
  <c r="K337" i="68"/>
  <c r="L337" i="68"/>
  <c r="H339" i="68"/>
  <c r="K339" i="68"/>
  <c r="T339" i="68"/>
  <c r="T342" i="68"/>
  <c r="L342" i="68"/>
  <c r="K342" i="68"/>
  <c r="V348" i="68"/>
  <c r="H348" i="68"/>
  <c r="I350" i="68"/>
  <c r="V350" i="68"/>
  <c r="L354" i="68"/>
  <c r="K354" i="68"/>
  <c r="L357" i="68"/>
  <c r="H357" i="68"/>
  <c r="I357" i="68"/>
  <c r="I359" i="68"/>
  <c r="L359" i="68"/>
  <c r="U359" i="68"/>
  <c r="V361" i="68"/>
  <c r="L361" i="68"/>
  <c r="I363" i="68"/>
  <c r="K363" i="68"/>
  <c r="M365" i="68"/>
  <c r="I365" i="68"/>
  <c r="K365" i="68"/>
  <c r="K539" i="68"/>
  <c r="H539" i="68"/>
  <c r="I368" i="68"/>
  <c r="K368" i="68"/>
  <c r="K369" i="68"/>
  <c r="S369" i="68"/>
  <c r="L369" i="68"/>
  <c r="P371" i="68"/>
  <c r="K371" i="68"/>
  <c r="I373" i="68"/>
  <c r="K373" i="68"/>
  <c r="L373" i="68"/>
  <c r="L377" i="68"/>
  <c r="K377" i="68"/>
  <c r="K379" i="68"/>
  <c r="I379" i="68"/>
  <c r="L379" i="68"/>
  <c r="H379" i="68"/>
  <c r="P383" i="68"/>
  <c r="L383" i="68"/>
  <c r="V385" i="68"/>
  <c r="I385" i="68"/>
  <c r="H385" i="68"/>
  <c r="K385" i="68"/>
  <c r="H389" i="68"/>
  <c r="I389" i="68"/>
  <c r="K391" i="68"/>
  <c r="L391" i="68"/>
  <c r="I393" i="68"/>
  <c r="L393" i="68"/>
  <c r="T395" i="68"/>
  <c r="I395" i="68"/>
  <c r="K395" i="68"/>
  <c r="L401" i="68"/>
  <c r="S401" i="68"/>
  <c r="I403" i="68"/>
  <c r="K403" i="68"/>
  <c r="H403" i="68"/>
  <c r="I405" i="68"/>
  <c r="H405" i="68"/>
  <c r="L407" i="68"/>
  <c r="K407" i="68"/>
  <c r="L409" i="68"/>
  <c r="K409" i="68"/>
  <c r="K413" i="68"/>
  <c r="L413" i="68"/>
  <c r="N417" i="68"/>
  <c r="I417" i="68"/>
  <c r="K417" i="68"/>
  <c r="H417" i="68"/>
  <c r="L417" i="68"/>
  <c r="H423" i="68"/>
  <c r="K423" i="68"/>
  <c r="L425" i="68"/>
  <c r="K425" i="68"/>
  <c r="H430" i="68"/>
  <c r="L430" i="68"/>
  <c r="L434" i="68"/>
  <c r="I434" i="68"/>
  <c r="I440" i="68"/>
  <c r="K440" i="68"/>
  <c r="L442" i="68"/>
  <c r="K442" i="68"/>
  <c r="I442" i="68"/>
  <c r="R446" i="68"/>
  <c r="I446" i="68"/>
  <c r="K448" i="68"/>
  <c r="L448" i="68"/>
  <c r="I450" i="68"/>
  <c r="H450" i="68"/>
  <c r="L450" i="68"/>
  <c r="I458" i="68"/>
  <c r="K458" i="68"/>
  <c r="L458" i="68"/>
  <c r="H465" i="68"/>
  <c r="K465" i="68"/>
  <c r="K473" i="68"/>
  <c r="U473" i="68"/>
  <c r="H475" i="68"/>
  <c r="I475" i="68"/>
  <c r="L475" i="68"/>
  <c r="K475" i="68"/>
  <c r="I472" i="68"/>
  <c r="K472" i="68"/>
  <c r="P487" i="68"/>
  <c r="K487" i="68"/>
  <c r="H495" i="68"/>
  <c r="L495" i="68"/>
  <c r="H499" i="68"/>
  <c r="Q499" i="68"/>
  <c r="K483" i="68"/>
  <c r="I483" i="68"/>
  <c r="P483" i="68"/>
  <c r="L483" i="68"/>
  <c r="K508" i="68"/>
  <c r="E508" i="68"/>
  <c r="I513" i="68"/>
  <c r="H513" i="68"/>
  <c r="M509" i="68"/>
  <c r="K509" i="68"/>
  <c r="L516" i="68"/>
  <c r="N516" i="68"/>
  <c r="K516" i="68"/>
  <c r="H516" i="68"/>
  <c r="T523" i="68"/>
  <c r="I523" i="68"/>
  <c r="K523" i="68"/>
  <c r="H525" i="68"/>
  <c r="K525" i="68"/>
  <c r="I525" i="68"/>
  <c r="K553" i="68"/>
  <c r="U553" i="68"/>
  <c r="K531" i="68"/>
  <c r="I531" i="68"/>
  <c r="I533" i="68"/>
  <c r="L533" i="68"/>
  <c r="H533" i="68"/>
  <c r="K141" i="68"/>
  <c r="L141" i="68"/>
  <c r="H141" i="68"/>
  <c r="L149" i="68"/>
  <c r="K149" i="68"/>
  <c r="T149" i="68"/>
  <c r="U153" i="68"/>
  <c r="K153" i="68"/>
  <c r="H165" i="68"/>
  <c r="N165" i="68"/>
  <c r="H166" i="68"/>
  <c r="K166" i="68"/>
  <c r="I166" i="68"/>
  <c r="L166" i="68"/>
  <c r="I176" i="68"/>
  <c r="H176" i="68"/>
  <c r="H197" i="68"/>
  <c r="I197" i="68"/>
  <c r="K184" i="68"/>
  <c r="H184" i="68"/>
  <c r="I184" i="68"/>
  <c r="I224" i="68"/>
  <c r="H224" i="68"/>
  <c r="K226" i="68"/>
  <c r="I226" i="68"/>
  <c r="O253" i="68"/>
  <c r="I253" i="68"/>
  <c r="K257" i="68"/>
  <c r="P257" i="68"/>
  <c r="L259" i="68"/>
  <c r="H259" i="68"/>
  <c r="I275" i="68"/>
  <c r="K275" i="68"/>
  <c r="H277" i="68"/>
  <c r="I277" i="68"/>
  <c r="K264" i="68"/>
  <c r="O264" i="68"/>
  <c r="U698" i="68"/>
  <c r="J698" i="68"/>
  <c r="AO698" i="68" s="1"/>
  <c r="AP698" i="68" s="1"/>
  <c r="U732" i="68"/>
  <c r="S732" i="68"/>
  <c r="V732" i="68"/>
  <c r="I706" i="68"/>
  <c r="F706" i="68"/>
  <c r="M706" i="68"/>
  <c r="V706" i="68"/>
  <c r="R721" i="68"/>
  <c r="I721" i="68"/>
  <c r="J764" i="68"/>
  <c r="AO764" i="68" s="1"/>
  <c r="AP764" i="68" s="1"/>
  <c r="L764" i="68"/>
  <c r="N809" i="68"/>
  <c r="I809" i="68"/>
  <c r="K317" i="68"/>
  <c r="I317" i="68"/>
  <c r="J317" i="68"/>
  <c r="AO317" i="68" s="1"/>
  <c r="AP317" i="68" s="1"/>
  <c r="K309" i="68"/>
  <c r="H309" i="68"/>
  <c r="K301" i="68"/>
  <c r="I301" i="68"/>
  <c r="H301" i="68"/>
  <c r="K293" i="68"/>
  <c r="I293" i="68"/>
  <c r="N293" i="68"/>
  <c r="L293" i="68"/>
  <c r="K285" i="68"/>
  <c r="L285" i="68"/>
  <c r="I285" i="68"/>
  <c r="H285" i="68"/>
  <c r="G795" i="68"/>
  <c r="T795" i="68"/>
  <c r="K795" i="68"/>
  <c r="M795" i="68"/>
  <c r="J787" i="68"/>
  <c r="AO787" i="68" s="1"/>
  <c r="AP787" i="68" s="1"/>
  <c r="H787" i="68"/>
  <c r="S787" i="68"/>
  <c r="K787" i="68"/>
  <c r="E768" i="68"/>
  <c r="Q768" i="68"/>
  <c r="S794" i="68"/>
  <c r="V794" i="68"/>
  <c r="R794" i="68"/>
  <c r="R786" i="68"/>
  <c r="G786" i="68"/>
  <c r="T701" i="68"/>
  <c r="L701" i="68"/>
  <c r="U701" i="68"/>
  <c r="U745" i="68"/>
  <c r="I745" i="68"/>
  <c r="F745" i="68"/>
  <c r="S779" i="68"/>
  <c r="P779" i="68"/>
  <c r="J718" i="68"/>
  <c r="AO718" i="68" s="1"/>
  <c r="AP718" i="68" s="1"/>
  <c r="F718" i="68"/>
  <c r="V744" i="68"/>
  <c r="H744" i="68"/>
  <c r="K759" i="68"/>
  <c r="L759" i="68"/>
  <c r="K765" i="68"/>
  <c r="E765" i="68"/>
  <c r="L765" i="68"/>
  <c r="V765" i="68"/>
  <c r="Q765" i="68"/>
  <c r="F765" i="68"/>
  <c r="T765" i="68"/>
  <c r="I549" i="68"/>
  <c r="L549" i="68"/>
  <c r="K550" i="68"/>
  <c r="L550" i="68"/>
  <c r="K574" i="68"/>
  <c r="L574" i="68"/>
  <c r="H36" i="68"/>
  <c r="T36" i="68"/>
  <c r="I593" i="68"/>
  <c r="K593" i="68"/>
  <c r="H592" i="68"/>
  <c r="K592" i="68"/>
  <c r="I618" i="68"/>
  <c r="L618" i="68"/>
  <c r="I627" i="68"/>
  <c r="H627" i="68"/>
  <c r="K630" i="68"/>
  <c r="I630" i="68"/>
  <c r="K640" i="68"/>
  <c r="I640" i="68"/>
  <c r="I658" i="68"/>
  <c r="K658" i="68"/>
  <c r="Q103" i="68"/>
  <c r="H103" i="68"/>
  <c r="I115" i="68"/>
  <c r="H115" i="68"/>
  <c r="H693" i="68"/>
  <c r="L693" i="68"/>
  <c r="P693" i="68"/>
  <c r="F693" i="68"/>
  <c r="N693" i="68"/>
  <c r="I320" i="68"/>
  <c r="H320" i="68"/>
  <c r="K296" i="68"/>
  <c r="L296" i="68"/>
  <c r="O296" i="68"/>
  <c r="K288" i="68"/>
  <c r="S288" i="68"/>
  <c r="I288" i="68"/>
  <c r="G744" i="68"/>
  <c r="U751" i="68"/>
  <c r="E751" i="68"/>
  <c r="P751" i="68"/>
  <c r="L751" i="68"/>
  <c r="H751" i="68"/>
  <c r="T751" i="68"/>
  <c r="R765" i="68"/>
  <c r="R797" i="68"/>
  <c r="M797" i="68"/>
  <c r="R801" i="68"/>
  <c r="U801" i="68"/>
  <c r="P801" i="68"/>
  <c r="P806" i="68"/>
  <c r="V806" i="68"/>
  <c r="N694" i="68"/>
  <c r="O694" i="68"/>
  <c r="I694" i="68"/>
  <c r="U694" i="68"/>
  <c r="H694" i="68"/>
  <c r="V694" i="68"/>
  <c r="L319" i="68"/>
  <c r="H319" i="68"/>
  <c r="K319" i="68"/>
  <c r="L303" i="68"/>
  <c r="I303" i="68"/>
  <c r="R303" i="68"/>
  <c r="K303" i="68"/>
  <c r="L295" i="68"/>
  <c r="I295" i="68"/>
  <c r="L287" i="68"/>
  <c r="I287" i="68"/>
  <c r="R720" i="68"/>
  <c r="N722" i="68"/>
  <c r="H761" i="68"/>
  <c r="T761" i="68"/>
  <c r="V761" i="68"/>
  <c r="I765" i="68"/>
  <c r="K689" i="68"/>
  <c r="S689" i="68"/>
  <c r="L704" i="68"/>
  <c r="R704" i="68"/>
  <c r="P704" i="68"/>
  <c r="S742" i="68"/>
  <c r="G742" i="68"/>
  <c r="F742" i="68"/>
  <c r="H742" i="68"/>
  <c r="S765" i="68"/>
  <c r="C5" i="65"/>
  <c r="E19" i="65"/>
  <c r="G27" i="65"/>
  <c r="P723" i="68"/>
  <c r="Q728" i="68"/>
  <c r="M740" i="68"/>
  <c r="F740" i="68"/>
  <c r="H775" i="68"/>
  <c r="M813" i="68"/>
  <c r="N964" i="68"/>
  <c r="T961" i="68"/>
  <c r="F933" i="68"/>
  <c r="U933" i="68"/>
  <c r="S938" i="68"/>
  <c r="O933" i="68"/>
  <c r="E941" i="68"/>
  <c r="G972" i="68"/>
  <c r="R964" i="68"/>
  <c r="T968" i="68"/>
  <c r="Q964" i="68"/>
  <c r="R956" i="68"/>
  <c r="I960" i="68"/>
  <c r="H976" i="68"/>
  <c r="R954" i="68"/>
  <c r="G979" i="68"/>
  <c r="M964" i="68"/>
  <c r="Q968" i="68"/>
  <c r="R968" i="68"/>
  <c r="K954" i="68"/>
  <c r="T979" i="68"/>
  <c r="O968" i="68"/>
  <c r="E956" i="68"/>
  <c r="G956" i="68"/>
  <c r="F964" i="68"/>
  <c r="N933" i="68"/>
  <c r="M933" i="68"/>
  <c r="I941" i="68"/>
  <c r="P941" i="68"/>
  <c r="F941" i="68"/>
  <c r="K964" i="68"/>
  <c r="O972" i="68"/>
  <c r="U976" i="68"/>
  <c r="K968" i="68"/>
  <c r="H964" i="68"/>
  <c r="H956" i="68"/>
  <c r="Q976" i="68"/>
  <c r="U941" i="68"/>
  <c r="H933" i="68"/>
  <c r="K941" i="68"/>
  <c r="U979" i="68"/>
  <c r="K949" i="68"/>
  <c r="I979" i="68"/>
  <c r="M956" i="68"/>
  <c r="S949" i="68"/>
  <c r="E949" i="68"/>
  <c r="R972" i="68"/>
  <c r="V933" i="68"/>
  <c r="E933" i="68"/>
  <c r="S941" i="68"/>
  <c r="L941" i="68"/>
  <c r="J964" i="68"/>
  <c r="AO964" i="68" s="1"/>
  <c r="AP964" i="68" s="1"/>
  <c r="E972" i="68"/>
  <c r="P964" i="68"/>
  <c r="T956" i="68"/>
  <c r="T964" i="68"/>
  <c r="L956" i="68"/>
  <c r="J972" i="68"/>
  <c r="AO972" i="68" s="1"/>
  <c r="AP972" i="68" s="1"/>
  <c r="P956" i="68"/>
  <c r="U972" i="68"/>
  <c r="L728" i="68"/>
  <c r="H728" i="68"/>
  <c r="I740" i="68"/>
  <c r="R752" i="68"/>
  <c r="V740" i="68"/>
  <c r="M941" i="68"/>
  <c r="M969" i="68"/>
  <c r="G964" i="68"/>
  <c r="K956" i="68"/>
  <c r="L972" i="68"/>
  <c r="T976" i="68"/>
  <c r="J941" i="68"/>
  <c r="AO941" i="68" s="1"/>
  <c r="AP941" i="68" s="1"/>
  <c r="M972" i="68"/>
  <c r="R941" i="68"/>
  <c r="Q949" i="68"/>
  <c r="I964" i="68"/>
  <c r="O979" i="68"/>
  <c r="E979" i="68"/>
  <c r="V941" i="68"/>
  <c r="N956" i="68"/>
  <c r="N972" i="68"/>
  <c r="K979" i="68"/>
  <c r="S933" i="68"/>
  <c r="T933" i="68"/>
  <c r="V949" i="68"/>
  <c r="S972" i="68"/>
  <c r="O964" i="68"/>
  <c r="U956" i="68"/>
  <c r="G941" i="68"/>
  <c r="P979" i="68"/>
  <c r="V979" i="68"/>
  <c r="F979" i="68"/>
  <c r="R728" i="68"/>
  <c r="F728" i="68"/>
  <c r="G728" i="68"/>
  <c r="P740" i="68"/>
  <c r="R953" i="68"/>
  <c r="F956" i="68"/>
  <c r="V960" i="68"/>
  <c r="R969" i="68"/>
  <c r="F972" i="68"/>
  <c r="R979" i="68"/>
  <c r="S979" i="68"/>
  <c r="J933" i="68"/>
  <c r="AO933" i="68" s="1"/>
  <c r="AP933" i="68" s="1"/>
  <c r="N949" i="68"/>
  <c r="M938" i="68"/>
  <c r="O949" i="68"/>
  <c r="G953" i="68"/>
  <c r="H972" i="68"/>
  <c r="E964" i="68"/>
  <c r="M976" i="68"/>
  <c r="J956" i="68"/>
  <c r="AO956" i="68" s="1"/>
  <c r="AP956" i="68" s="1"/>
  <c r="H949" i="68"/>
  <c r="M949" i="68"/>
  <c r="Q979" i="68"/>
  <c r="H979" i="68"/>
  <c r="P968" i="68"/>
  <c r="I972" i="68"/>
  <c r="G13" i="65"/>
  <c r="G18" i="65"/>
  <c r="G11" i="65"/>
  <c r="G10" i="65"/>
  <c r="G34" i="65"/>
  <c r="G8" i="65"/>
  <c r="G9" i="65"/>
  <c r="G5" i="65"/>
  <c r="G6" i="65"/>
  <c r="G28" i="65"/>
  <c r="G12" i="65"/>
  <c r="G25" i="65"/>
  <c r="C6" i="65"/>
  <c r="C8" i="65"/>
  <c r="C3" i="65"/>
  <c r="C4" i="65"/>
  <c r="G31" i="65"/>
  <c r="G14" i="65"/>
  <c r="G7" i="65"/>
  <c r="G35" i="65"/>
  <c r="E3" i="65"/>
  <c r="G29" i="65"/>
  <c r="G20" i="65"/>
  <c r="G23" i="65"/>
  <c r="C7" i="65"/>
  <c r="G3" i="65"/>
  <c r="G26" i="65"/>
  <c r="E7" i="65"/>
  <c r="G33" i="65"/>
  <c r="G22" i="65"/>
  <c r="G19" i="65"/>
  <c r="G30" i="65"/>
  <c r="G24" i="65"/>
  <c r="G21" i="65"/>
  <c r="E13" i="65"/>
  <c r="L123" i="68"/>
  <c r="H164" i="68"/>
  <c r="E15" i="65"/>
  <c r="I308" i="68"/>
  <c r="T697" i="68"/>
  <c r="J704" i="68"/>
  <c r="AO704" i="68" s="1"/>
  <c r="AP704" i="68" s="1"/>
  <c r="S704" i="68"/>
  <c r="U700" i="68"/>
  <c r="S708" i="68"/>
  <c r="E715" i="68"/>
  <c r="P719" i="68"/>
  <c r="S711" i="68"/>
  <c r="E724" i="68"/>
  <c r="M734" i="68"/>
  <c r="V736" i="68"/>
  <c r="I752" i="68"/>
  <c r="G752" i="68"/>
  <c r="N747" i="68"/>
  <c r="Q764" i="68"/>
  <c r="M764" i="68"/>
  <c r="R773" i="68"/>
  <c r="N777" i="68"/>
  <c r="T779" i="68"/>
  <c r="N786" i="68"/>
  <c r="R788" i="68"/>
  <c r="F788" i="68"/>
  <c r="H953" i="68"/>
  <c r="S960" i="68"/>
  <c r="R311" i="68"/>
  <c r="V689" i="68"/>
  <c r="S690" i="68"/>
  <c r="H293" i="68"/>
  <c r="I309" i="68"/>
  <c r="K295" i="68"/>
  <c r="I311" i="68"/>
  <c r="I297" i="68"/>
  <c r="K321" i="68"/>
  <c r="N698" i="68"/>
  <c r="L698" i="68"/>
  <c r="N703" i="68"/>
  <c r="F704" i="68"/>
  <c r="S700" i="68"/>
  <c r="I700" i="68"/>
  <c r="R718" i="68"/>
  <c r="F719" i="68"/>
  <c r="H716" i="68"/>
  <c r="S724" i="68"/>
  <c r="K724" i="68"/>
  <c r="H736" i="68"/>
  <c r="N736" i="68"/>
  <c r="N725" i="68"/>
  <c r="N728" i="68"/>
  <c r="I742" i="68"/>
  <c r="U744" i="68"/>
  <c r="T752" i="68"/>
  <c r="O740" i="68"/>
  <c r="G740" i="68"/>
  <c r="S744" i="68"/>
  <c r="S751" i="68"/>
  <c r="N765" i="68"/>
  <c r="K763" i="68"/>
  <c r="J766" i="68"/>
  <c r="AO766" i="68" s="1"/>
  <c r="AP766" i="68" s="1"/>
  <c r="O770" i="68"/>
  <c r="K777" i="68"/>
  <c r="E779" i="68"/>
  <c r="M786" i="68"/>
  <c r="N787" i="68"/>
  <c r="P788" i="68"/>
  <c r="T788" i="68"/>
  <c r="H802" i="68"/>
  <c r="U810" i="68"/>
  <c r="R809" i="68"/>
  <c r="K967" i="68"/>
  <c r="V953" i="68"/>
  <c r="O953" i="68"/>
  <c r="J960" i="68"/>
  <c r="AO960" i="68" s="1"/>
  <c r="AP960" i="68" s="1"/>
  <c r="K960" i="68"/>
  <c r="M973" i="68"/>
  <c r="O960" i="68"/>
  <c r="E967" i="68"/>
  <c r="O292" i="68"/>
  <c r="H689" i="68"/>
  <c r="Q695" i="68"/>
  <c r="K305" i="68"/>
  <c r="L321" i="68"/>
  <c r="N701" i="68"/>
  <c r="M700" i="68"/>
  <c r="Q701" i="68"/>
  <c r="V703" i="68"/>
  <c r="P715" i="68"/>
  <c r="R717" i="68"/>
  <c r="L719" i="68"/>
  <c r="Q724" i="68"/>
  <c r="L724" i="68"/>
  <c r="M732" i="68"/>
  <c r="F725" i="68"/>
  <c r="M741" i="68"/>
  <c r="Q743" i="68"/>
  <c r="O752" i="68"/>
  <c r="P742" i="68"/>
  <c r="J744" i="68"/>
  <c r="AO744" i="68" s="1"/>
  <c r="AP744" i="68" s="1"/>
  <c r="M756" i="68"/>
  <c r="Q751" i="68"/>
  <c r="G747" i="68"/>
  <c r="G777" i="68"/>
  <c r="I779" i="68"/>
  <c r="L786" i="68"/>
  <c r="T794" i="68"/>
  <c r="M788" i="68"/>
  <c r="L788" i="68"/>
  <c r="S798" i="68"/>
  <c r="F796" i="68"/>
  <c r="N953" i="68"/>
  <c r="S953" i="68"/>
  <c r="Q953" i="68"/>
  <c r="R960" i="68"/>
  <c r="P967" i="68"/>
  <c r="E973" i="68"/>
  <c r="H973" i="68"/>
  <c r="O973" i="68"/>
  <c r="H967" i="68"/>
  <c r="L289" i="68"/>
  <c r="U697" i="68"/>
  <c r="E704" i="68"/>
  <c r="U704" i="68"/>
  <c r="E717" i="68"/>
  <c r="U719" i="68"/>
  <c r="V717" i="68"/>
  <c r="F724" i="68"/>
  <c r="I736" i="68"/>
  <c r="N732" i="68"/>
  <c r="R732" i="68"/>
  <c r="T730" i="68"/>
  <c r="U752" i="68"/>
  <c r="F752" i="68"/>
  <c r="O747" i="68"/>
  <c r="P747" i="68"/>
  <c r="S785" i="68"/>
  <c r="M777" i="68"/>
  <c r="K786" i="68"/>
  <c r="P794" i="68"/>
  <c r="J788" i="68"/>
  <c r="AO788" i="68" s="1"/>
  <c r="AP788" i="68" s="1"/>
  <c r="U804" i="68"/>
  <c r="V973" i="68"/>
  <c r="Q960" i="68"/>
  <c r="Q967" i="68"/>
  <c r="T960" i="68"/>
  <c r="U960" i="68"/>
  <c r="S310" i="68"/>
  <c r="O700" i="68"/>
  <c r="O715" i="68"/>
  <c r="O717" i="68"/>
  <c r="K711" i="68"/>
  <c r="I788" i="68"/>
  <c r="P960" i="68"/>
  <c r="O981" i="68"/>
  <c r="H960" i="68"/>
  <c r="P953" i="68"/>
  <c r="Q297" i="68"/>
  <c r="L313" i="68"/>
  <c r="N704" i="68"/>
  <c r="G718" i="68"/>
  <c r="V711" i="68"/>
  <c r="Q721" i="68"/>
  <c r="J724" i="68"/>
  <c r="AO724" i="68" s="1"/>
  <c r="AP724" i="68" s="1"/>
  <c r="K734" i="68"/>
  <c r="T732" i="68"/>
  <c r="I732" i="68"/>
  <c r="K752" i="68"/>
  <c r="J747" i="68"/>
  <c r="AO747" i="68" s="1"/>
  <c r="AP747" i="68" s="1"/>
  <c r="N785" i="68"/>
  <c r="M779" i="68"/>
  <c r="H780" i="68"/>
  <c r="E791" i="68"/>
  <c r="N794" i="68"/>
  <c r="O788" i="68"/>
  <c r="P809" i="68"/>
  <c r="L960" i="68"/>
  <c r="E981" i="68"/>
  <c r="E6" i="65"/>
  <c r="R695" i="68"/>
  <c r="M724" i="68"/>
  <c r="R724" i="68"/>
  <c r="J730" i="68"/>
  <c r="AO730" i="68" s="1"/>
  <c r="AP730" i="68" s="1"/>
  <c r="E736" i="68"/>
  <c r="T736" i="68"/>
  <c r="E748" i="68"/>
  <c r="V747" i="68"/>
  <c r="U764" i="68"/>
  <c r="K779" i="68"/>
  <c r="H788" i="68"/>
  <c r="N788" i="68"/>
  <c r="E960" i="68"/>
  <c r="M960" i="68"/>
  <c r="L808" i="68"/>
  <c r="O808" i="68"/>
  <c r="N808" i="68"/>
  <c r="R808" i="68"/>
  <c r="E808" i="68"/>
  <c r="Q808" i="68"/>
  <c r="M808" i="68"/>
  <c r="P808" i="68"/>
  <c r="T808" i="68"/>
  <c r="F808" i="68"/>
  <c r="F103" i="64"/>
  <c r="AG100" i="64"/>
  <c r="AC98" i="64"/>
  <c r="Y96" i="64"/>
  <c r="T94" i="64"/>
  <c r="P92" i="64"/>
  <c r="L90" i="64"/>
  <c r="H88" i="64"/>
  <c r="C86" i="64"/>
  <c r="I77" i="64"/>
  <c r="O104" i="64"/>
  <c r="K102" i="64"/>
  <c r="AD99" i="64"/>
  <c r="Q97" i="64"/>
  <c r="M95" i="64"/>
  <c r="AF93" i="64"/>
  <c r="AB90" i="64"/>
  <c r="O88" i="64"/>
  <c r="K86" i="64"/>
  <c r="H77" i="64"/>
  <c r="F104" i="64"/>
  <c r="AG101" i="64"/>
  <c r="AC99" i="64"/>
  <c r="Y97" i="64"/>
  <c r="T95" i="64"/>
  <c r="P93" i="64"/>
  <c r="L91" i="64"/>
  <c r="H89" i="64"/>
  <c r="C87" i="64"/>
  <c r="C79" i="64"/>
  <c r="E104" i="64"/>
  <c r="X101" i="64"/>
  <c r="S99" i="64"/>
  <c r="G97" i="64"/>
  <c r="Z94" i="64"/>
  <c r="U92" i="64"/>
  <c r="I90" i="64"/>
  <c r="E88" i="64"/>
  <c r="J80" i="64"/>
  <c r="J72" i="64"/>
  <c r="AG102" i="64"/>
  <c r="AC100" i="64"/>
  <c r="Y98" i="64"/>
  <c r="T96" i="64"/>
  <c r="P94" i="64"/>
  <c r="L92" i="64"/>
  <c r="AG104" i="64"/>
  <c r="AC102" i="64"/>
  <c r="Y100" i="64"/>
  <c r="T98" i="64"/>
  <c r="P96" i="64"/>
  <c r="L94" i="64"/>
  <c r="H92" i="64"/>
  <c r="C90" i="64"/>
  <c r="AE87" i="64"/>
  <c r="U81" i="64"/>
  <c r="O76" i="64"/>
  <c r="G104" i="64"/>
  <c r="Z101" i="64"/>
  <c r="U99" i="64"/>
  <c r="I97" i="64"/>
  <c r="E95" i="64"/>
  <c r="X92" i="64"/>
  <c r="S90" i="64"/>
  <c r="G88" i="64"/>
  <c r="T81" i="64"/>
  <c r="M76" i="64"/>
  <c r="AC103" i="64"/>
  <c r="Y101" i="64"/>
  <c r="T99" i="64"/>
  <c r="P97" i="64"/>
  <c r="L95" i="64"/>
  <c r="H93" i="64"/>
  <c r="C91" i="64"/>
  <c r="AE88" i="64"/>
  <c r="AA86" i="64"/>
  <c r="K78" i="64"/>
  <c r="AB103" i="64"/>
  <c r="O101" i="64"/>
  <c r="K99" i="64"/>
  <c r="AD96" i="64"/>
  <c r="Q94" i="64"/>
  <c r="M92" i="64"/>
  <c r="AF90" i="64"/>
  <c r="AB87" i="64"/>
  <c r="P79" i="64"/>
  <c r="AC104" i="64"/>
  <c r="Y102" i="64"/>
  <c r="T100" i="64"/>
  <c r="P98" i="64"/>
  <c r="L96" i="64"/>
  <c r="H94" i="64"/>
  <c r="C92" i="64"/>
  <c r="AE89" i="64"/>
  <c r="P104" i="64"/>
  <c r="L102" i="64"/>
  <c r="H100" i="64"/>
  <c r="C98" i="64"/>
  <c r="AE95" i="64"/>
  <c r="AA93" i="64"/>
  <c r="W91" i="64"/>
  <c r="R89" i="64"/>
  <c r="N87" i="64"/>
  <c r="O80" i="64"/>
  <c r="I75" i="64"/>
  <c r="U103" i="64"/>
  <c r="I101" i="64"/>
  <c r="E99" i="64"/>
  <c r="X96" i="64"/>
  <c r="S94" i="64"/>
  <c r="G92" i="64"/>
  <c r="Z89" i="64"/>
  <c r="U87" i="64"/>
  <c r="M80" i="64"/>
  <c r="H75" i="64"/>
  <c r="L103" i="64"/>
  <c r="H101" i="64"/>
  <c r="C99" i="64"/>
  <c r="AE96" i="64"/>
  <c r="AA94" i="64"/>
  <c r="W92" i="64"/>
  <c r="R90" i="64"/>
  <c r="N88" i="64"/>
  <c r="J86" i="64"/>
  <c r="C77" i="64"/>
  <c r="K103" i="64"/>
  <c r="AD100" i="64"/>
  <c r="Q98" i="64"/>
  <c r="M96" i="64"/>
  <c r="AF94" i="64"/>
  <c r="AB91" i="64"/>
  <c r="O89" i="64"/>
  <c r="K87" i="64"/>
  <c r="P77" i="64"/>
  <c r="L104" i="64"/>
  <c r="H102" i="64"/>
  <c r="C100" i="64"/>
  <c r="AE97" i="64"/>
  <c r="AA95" i="64"/>
  <c r="W93" i="64"/>
  <c r="R91" i="64"/>
  <c r="N89" i="64"/>
  <c r="J87" i="64"/>
  <c r="H104" i="64"/>
  <c r="C102" i="64"/>
  <c r="AE99" i="64"/>
  <c r="AA97" i="64"/>
  <c r="W95" i="64"/>
  <c r="R93" i="64"/>
  <c r="N91" i="64"/>
  <c r="J89" i="64"/>
  <c r="F87" i="64"/>
  <c r="U79" i="64"/>
  <c r="O74" i="64"/>
  <c r="M103" i="64"/>
  <c r="AF101" i="64"/>
  <c r="AB98" i="64"/>
  <c r="O96" i="64"/>
  <c r="K94" i="64"/>
  <c r="AD91" i="64"/>
  <c r="Q89" i="64"/>
  <c r="M87" i="64"/>
  <c r="T79" i="64"/>
  <c r="M74" i="64"/>
  <c r="C103" i="64"/>
  <c r="AE100" i="64"/>
  <c r="AA98" i="64"/>
  <c r="W96" i="64"/>
  <c r="R94" i="64"/>
  <c r="N92" i="64"/>
  <c r="J90" i="64"/>
  <c r="F88" i="64"/>
  <c r="R81" i="64"/>
  <c r="K76" i="64"/>
  <c r="Z102" i="64"/>
  <c r="U100" i="64"/>
  <c r="I98" i="64"/>
  <c r="E96" i="64"/>
  <c r="X93" i="64"/>
  <c r="S91" i="64"/>
  <c r="G89" i="64"/>
  <c r="Z86" i="64"/>
  <c r="J76" i="64"/>
  <c r="C104" i="64"/>
  <c r="AE101" i="64"/>
  <c r="AA99" i="64"/>
  <c r="W97" i="64"/>
  <c r="R95" i="64"/>
  <c r="N93" i="64"/>
  <c r="J91" i="64"/>
  <c r="AE103" i="64"/>
  <c r="AA101" i="64"/>
  <c r="W99" i="64"/>
  <c r="R97" i="64"/>
  <c r="N95" i="64"/>
  <c r="J93" i="64"/>
  <c r="F91" i="64"/>
  <c r="AG88" i="64"/>
  <c r="AC86" i="64"/>
  <c r="I79" i="64"/>
  <c r="U73" i="64"/>
  <c r="E103" i="64"/>
  <c r="X100" i="64"/>
  <c r="S98" i="64"/>
  <c r="G96" i="64"/>
  <c r="Z93" i="64"/>
  <c r="U91" i="64"/>
  <c r="I89" i="64"/>
  <c r="E87" i="64"/>
  <c r="H79" i="64"/>
  <c r="AE104" i="64"/>
  <c r="AA102" i="64"/>
  <c r="W100" i="64"/>
  <c r="R98" i="64"/>
  <c r="N96" i="64"/>
  <c r="J94" i="64"/>
  <c r="F92" i="64"/>
  <c r="AG89" i="64"/>
  <c r="AC87" i="64"/>
  <c r="C81" i="64"/>
  <c r="AD104" i="64"/>
  <c r="Q102" i="64"/>
  <c r="M100" i="64"/>
  <c r="AF98" i="64"/>
  <c r="AB95" i="64"/>
  <c r="O93" i="64"/>
  <c r="K91" i="64"/>
  <c r="AD88" i="64"/>
  <c r="Q86" i="64"/>
  <c r="P75" i="64"/>
  <c r="W103" i="64"/>
  <c r="R101" i="64"/>
  <c r="N99" i="64"/>
  <c r="J97" i="64"/>
  <c r="F95" i="64"/>
  <c r="AG92" i="64"/>
  <c r="AC90" i="64"/>
  <c r="Y88" i="64"/>
  <c r="T86" i="64"/>
  <c r="O78" i="64"/>
  <c r="AF105" i="64"/>
  <c r="AB102" i="64"/>
  <c r="O100" i="64"/>
  <c r="K98" i="64"/>
  <c r="AD95" i="64"/>
  <c r="Q93" i="64"/>
  <c r="M91" i="64"/>
  <c r="AF89" i="64"/>
  <c r="AB86" i="64"/>
  <c r="M78" i="64"/>
  <c r="W104" i="64"/>
  <c r="R102" i="64"/>
  <c r="N100" i="64"/>
  <c r="J98" i="64"/>
  <c r="F96" i="64"/>
  <c r="AG93" i="64"/>
  <c r="AC91" i="64"/>
  <c r="Y89" i="64"/>
  <c r="T87" i="64"/>
  <c r="K80" i="64"/>
  <c r="U104" i="64"/>
  <c r="I102" i="64"/>
  <c r="E100" i="64"/>
  <c r="X97" i="64"/>
  <c r="S95" i="64"/>
  <c r="G93" i="64"/>
  <c r="Z90" i="64"/>
  <c r="U88" i="64"/>
  <c r="I86" i="64"/>
  <c r="J74" i="64"/>
  <c r="R103" i="64"/>
  <c r="N101" i="64"/>
  <c r="J99" i="64"/>
  <c r="F97" i="64"/>
  <c r="AG94" i="64"/>
  <c r="AC92" i="64"/>
  <c r="Y90" i="64"/>
  <c r="H821" i="68"/>
  <c r="E821" i="68"/>
  <c r="R821" i="68"/>
  <c r="M821" i="68"/>
  <c r="K821" i="68"/>
  <c r="L821" i="68"/>
  <c r="Q821" i="68"/>
  <c r="I821" i="68"/>
  <c r="F821" i="68"/>
  <c r="L548" i="68"/>
  <c r="J548" i="68"/>
  <c r="AO548" i="68" s="1"/>
  <c r="AP548" i="68" s="1"/>
  <c r="H548" i="68"/>
  <c r="R548" i="68"/>
  <c r="L551" i="68"/>
  <c r="N551" i="68"/>
  <c r="G551" i="68"/>
  <c r="I551" i="68"/>
  <c r="H551" i="68"/>
  <c r="V551" i="68"/>
  <c r="K551" i="68"/>
  <c r="M551" i="68"/>
  <c r="I545" i="68"/>
  <c r="F545" i="68"/>
  <c r="L545" i="68"/>
  <c r="P545" i="68"/>
  <c r="I555" i="68"/>
  <c r="S555" i="68"/>
  <c r="L555" i="68"/>
  <c r="H555" i="68"/>
  <c r="K555" i="68"/>
  <c r="O555" i="68"/>
  <c r="I557" i="68"/>
  <c r="H557" i="68"/>
  <c r="L557" i="68"/>
  <c r="K557" i="68"/>
  <c r="R557" i="68"/>
  <c r="K558" i="68"/>
  <c r="P558" i="68"/>
  <c r="H558" i="68"/>
  <c r="G558" i="68"/>
  <c r="O558" i="68"/>
  <c r="E558" i="68"/>
  <c r="M558" i="68"/>
  <c r="F558" i="68"/>
  <c r="K559" i="68"/>
  <c r="U559" i="68"/>
  <c r="N559" i="68"/>
  <c r="I559" i="68"/>
  <c r="H559" i="68"/>
  <c r="G559" i="68"/>
  <c r="L559" i="68"/>
  <c r="F559" i="68"/>
  <c r="S559" i="68"/>
  <c r="J562" i="68"/>
  <c r="AO562" i="68" s="1"/>
  <c r="AP562" i="68" s="1"/>
  <c r="R562" i="68"/>
  <c r="H562" i="68"/>
  <c r="I562" i="68"/>
  <c r="I565" i="68"/>
  <c r="L565" i="68"/>
  <c r="P565" i="68"/>
  <c r="U567" i="68"/>
  <c r="N567" i="68"/>
  <c r="I567" i="68"/>
  <c r="H567" i="68"/>
  <c r="L567" i="68"/>
  <c r="S567" i="68"/>
  <c r="K567" i="68"/>
  <c r="L569" i="68"/>
  <c r="T569" i="68"/>
  <c r="H569" i="68"/>
  <c r="U561" i="68"/>
  <c r="H561" i="68"/>
  <c r="L561" i="68"/>
  <c r="K561" i="68"/>
  <c r="K573" i="68"/>
  <c r="Q573" i="68"/>
  <c r="M573" i="68"/>
  <c r="I573" i="68"/>
  <c r="H573" i="68"/>
  <c r="L573" i="68"/>
  <c r="E573" i="68"/>
  <c r="L54" i="68"/>
  <c r="U54" i="68"/>
  <c r="I54" i="68"/>
  <c r="L56" i="68"/>
  <c r="S56" i="68"/>
  <c r="I56" i="68"/>
  <c r="H56" i="68"/>
  <c r="K56" i="68"/>
  <c r="H576" i="68"/>
  <c r="V576" i="68"/>
  <c r="G576" i="68"/>
  <c r="L576" i="68"/>
  <c r="J576" i="68"/>
  <c r="AO576" i="68" s="1"/>
  <c r="AP576" i="68" s="1"/>
  <c r="E576" i="68"/>
  <c r="E577" i="68"/>
  <c r="L577" i="68"/>
  <c r="H577" i="68"/>
  <c r="P577" i="68"/>
  <c r="N578" i="68"/>
  <c r="S578" i="68"/>
  <c r="R578" i="68"/>
  <c r="I578" i="68"/>
  <c r="E578" i="68"/>
  <c r="T578" i="68"/>
  <c r="H578" i="68"/>
  <c r="U578" i="68"/>
  <c r="P578" i="68"/>
  <c r="L578" i="68"/>
  <c r="G578" i="68"/>
  <c r="F578" i="68"/>
  <c r="H581" i="68"/>
  <c r="Q581" i="68"/>
  <c r="T585" i="68"/>
  <c r="I585" i="68"/>
  <c r="H585" i="68"/>
  <c r="L585" i="68"/>
  <c r="K585" i="68"/>
  <c r="S585" i="68"/>
  <c r="K588" i="68"/>
  <c r="H588" i="68"/>
  <c r="L588" i="68"/>
  <c r="U588" i="68"/>
  <c r="S588" i="68"/>
  <c r="I580" i="68"/>
  <c r="F580" i="68"/>
  <c r="L580" i="68"/>
  <c r="E580" i="68"/>
  <c r="S580" i="68"/>
  <c r="I582" i="68"/>
  <c r="E582" i="68"/>
  <c r="P582" i="68"/>
  <c r="F582" i="68"/>
  <c r="H582" i="68"/>
  <c r="L582" i="68"/>
  <c r="K582" i="68"/>
  <c r="H584" i="68"/>
  <c r="L584" i="68"/>
  <c r="H590" i="68"/>
  <c r="Q590" i="68"/>
  <c r="E590" i="68"/>
  <c r="U590" i="68"/>
  <c r="R590" i="68"/>
  <c r="J590" i="68"/>
  <c r="AO590" i="68" s="1"/>
  <c r="AP590" i="68" s="1"/>
  <c r="G590" i="68"/>
  <c r="S590" i="68"/>
  <c r="I590" i="68"/>
  <c r="J596" i="68"/>
  <c r="AO596" i="68" s="1"/>
  <c r="AP596" i="68" s="1"/>
  <c r="I596" i="68"/>
  <c r="M596" i="68"/>
  <c r="R596" i="68"/>
  <c r="H596" i="68"/>
  <c r="P596" i="68"/>
  <c r="F596" i="68"/>
  <c r="L596" i="68"/>
  <c r="O596" i="68"/>
  <c r="K596" i="68"/>
  <c r="K599" i="68"/>
  <c r="I599" i="68"/>
  <c r="E586" i="68"/>
  <c r="F586" i="68"/>
  <c r="H586" i="68"/>
  <c r="L586" i="68"/>
  <c r="K586" i="68"/>
  <c r="I591" i="68"/>
  <c r="H591" i="68"/>
  <c r="L591" i="68"/>
  <c r="K591" i="68"/>
  <c r="M591" i="68"/>
  <c r="P603" i="68"/>
  <c r="T603" i="68"/>
  <c r="U603" i="68"/>
  <c r="J603" i="68"/>
  <c r="AO603" i="68" s="1"/>
  <c r="AP603" i="68" s="1"/>
  <c r="L603" i="68"/>
  <c r="E595" i="68"/>
  <c r="U595" i="68"/>
  <c r="O595" i="68"/>
  <c r="I595" i="68"/>
  <c r="G595" i="68"/>
  <c r="H595" i="68"/>
  <c r="L595" i="68"/>
  <c r="N595" i="68"/>
  <c r="H597" i="68"/>
  <c r="L597" i="68"/>
  <c r="V597" i="68"/>
  <c r="N597" i="68"/>
  <c r="M597" i="68"/>
  <c r="L609" i="68"/>
  <c r="O609" i="68"/>
  <c r="S609" i="68"/>
  <c r="R609" i="68"/>
  <c r="G609" i="68"/>
  <c r="I609" i="68"/>
  <c r="K611" i="68"/>
  <c r="R611" i="68"/>
  <c r="U611" i="68"/>
  <c r="P611" i="68"/>
  <c r="Q611" i="68"/>
  <c r="H611" i="68"/>
  <c r="I611" i="68"/>
  <c r="S611" i="68"/>
  <c r="L611" i="68"/>
  <c r="G611" i="68"/>
  <c r="O611" i="68"/>
  <c r="H612" i="68"/>
  <c r="Q612" i="68"/>
  <c r="E612" i="68"/>
  <c r="K612" i="68"/>
  <c r="K613" i="68"/>
  <c r="N613" i="68"/>
  <c r="R613" i="68"/>
  <c r="I613" i="68"/>
  <c r="U613" i="68"/>
  <c r="J613" i="68"/>
  <c r="AO613" i="68" s="1"/>
  <c r="AP613" i="68" s="1"/>
  <c r="H613" i="68"/>
  <c r="E613" i="68"/>
  <c r="L613" i="68"/>
  <c r="S613" i="68"/>
  <c r="H57" i="68"/>
  <c r="U57" i="68"/>
  <c r="M57" i="68"/>
  <c r="J57" i="68"/>
  <c r="AO57" i="68" s="1"/>
  <c r="AP57" i="68" s="1"/>
  <c r="L57" i="68"/>
  <c r="K57" i="68"/>
  <c r="L621" i="68"/>
  <c r="U621" i="68"/>
  <c r="J621" i="68"/>
  <c r="AO621" i="68" s="1"/>
  <c r="AP621" i="68" s="1"/>
  <c r="F621" i="68"/>
  <c r="G621" i="68"/>
  <c r="R621" i="68"/>
  <c r="P621" i="68"/>
  <c r="H621" i="68"/>
  <c r="N621" i="68"/>
  <c r="E58" i="68"/>
  <c r="K58" i="68"/>
  <c r="S58" i="68"/>
  <c r="R58" i="68"/>
  <c r="I58" i="68"/>
  <c r="L58" i="68"/>
  <c r="L606" i="68"/>
  <c r="I606" i="68"/>
  <c r="L615" i="68"/>
  <c r="S615" i="68"/>
  <c r="I615" i="68"/>
  <c r="N615" i="68"/>
  <c r="L620" i="68"/>
  <c r="E620" i="68"/>
  <c r="T620" i="68"/>
  <c r="I620" i="68"/>
  <c r="H620" i="68"/>
  <c r="K620" i="68"/>
  <c r="H39" i="68"/>
  <c r="O39" i="68"/>
  <c r="E39" i="68"/>
  <c r="K39" i="68"/>
  <c r="S39" i="68"/>
  <c r="K619" i="68"/>
  <c r="L619" i="68"/>
  <c r="H619" i="68"/>
  <c r="I40" i="68"/>
  <c r="H40" i="68"/>
  <c r="K40" i="68"/>
  <c r="N40" i="68"/>
  <c r="L629" i="68"/>
  <c r="G629" i="68"/>
  <c r="K631" i="68"/>
  <c r="E631" i="68"/>
  <c r="F631" i="68"/>
  <c r="U631" i="68"/>
  <c r="G631" i="68"/>
  <c r="I631" i="68"/>
  <c r="H631" i="68"/>
  <c r="L633" i="68"/>
  <c r="F633" i="68"/>
  <c r="N633" i="68"/>
  <c r="T633" i="68"/>
  <c r="P633" i="68"/>
  <c r="E633" i="68"/>
  <c r="I633" i="68"/>
  <c r="J633" i="68"/>
  <c r="AO633" i="68" s="1"/>
  <c r="AP633" i="68" s="1"/>
  <c r="K635" i="68"/>
  <c r="J635" i="68"/>
  <c r="AO635" i="68" s="1"/>
  <c r="AP635" i="68" s="1"/>
  <c r="I635" i="68"/>
  <c r="L635" i="68"/>
  <c r="L636" i="68"/>
  <c r="O636" i="68"/>
  <c r="I636" i="68"/>
  <c r="H636" i="68"/>
  <c r="K636" i="68"/>
  <c r="Q625" i="68"/>
  <c r="E625" i="68"/>
  <c r="L625" i="68"/>
  <c r="K625" i="68"/>
  <c r="H639" i="68"/>
  <c r="I639" i="68"/>
  <c r="G639" i="68"/>
  <c r="L639" i="68"/>
  <c r="K639" i="68"/>
  <c r="O643" i="68"/>
  <c r="F643" i="68"/>
  <c r="V643" i="68"/>
  <c r="P643" i="68"/>
  <c r="H643" i="68"/>
  <c r="K643" i="68"/>
  <c r="G645" i="68"/>
  <c r="H645" i="68"/>
  <c r="U645" i="68"/>
  <c r="T645" i="68"/>
  <c r="H647" i="68"/>
  <c r="M647" i="68"/>
  <c r="K647" i="68"/>
  <c r="Q647" i="68"/>
  <c r="T647" i="68"/>
  <c r="R647" i="68"/>
  <c r="I647" i="68"/>
  <c r="J647" i="68"/>
  <c r="AO647" i="68" s="1"/>
  <c r="AP647" i="68" s="1"/>
  <c r="L648" i="68"/>
  <c r="R648" i="68"/>
  <c r="H650" i="68"/>
  <c r="J650" i="68"/>
  <c r="AO650" i="68" s="1"/>
  <c r="AP650" i="68" s="1"/>
  <c r="K650" i="68"/>
  <c r="U650" i="68"/>
  <c r="F650" i="68"/>
  <c r="E650" i="68"/>
  <c r="T650" i="68"/>
  <c r="G650" i="68"/>
  <c r="N650" i="68"/>
  <c r="S650" i="68"/>
  <c r="Q650" i="68"/>
  <c r="R650" i="68"/>
  <c r="I650" i="68"/>
  <c r="P650" i="68"/>
  <c r="T651" i="68"/>
  <c r="I651" i="68"/>
  <c r="H651" i="68"/>
  <c r="S651" i="68"/>
  <c r="L651" i="68"/>
  <c r="K651" i="68"/>
  <c r="I653" i="68"/>
  <c r="L653" i="68"/>
  <c r="K653" i="68"/>
  <c r="M653" i="68"/>
  <c r="R655" i="68"/>
  <c r="I655" i="68"/>
  <c r="L655" i="68"/>
  <c r="H655" i="68"/>
  <c r="K655" i="68"/>
  <c r="Q657" i="68"/>
  <c r="M657" i="68"/>
  <c r="L657" i="68"/>
  <c r="K657" i="68"/>
  <c r="K659" i="68"/>
  <c r="F659" i="68"/>
  <c r="H659" i="68"/>
  <c r="P659" i="68"/>
  <c r="U74" i="68"/>
  <c r="V74" i="68"/>
  <c r="L74" i="68"/>
  <c r="J74" i="68"/>
  <c r="AO74" i="68" s="1"/>
  <c r="AP74" i="68" s="1"/>
  <c r="I74" i="68"/>
  <c r="K76" i="68"/>
  <c r="M76" i="68"/>
  <c r="H76" i="68"/>
  <c r="O76" i="68"/>
  <c r="Q76" i="68"/>
  <c r="I78" i="68"/>
  <c r="N78" i="68"/>
  <c r="K78" i="68"/>
  <c r="S78" i="68"/>
  <c r="L78" i="68"/>
  <c r="E86" i="68"/>
  <c r="I86" i="68"/>
  <c r="H86" i="68"/>
  <c r="L86" i="68"/>
  <c r="K86" i="68"/>
  <c r="H81" i="68"/>
  <c r="O81" i="68"/>
  <c r="I81" i="68"/>
  <c r="M81" i="68"/>
  <c r="L81" i="68"/>
  <c r="E81" i="68"/>
  <c r="U81" i="68"/>
  <c r="K81" i="68"/>
  <c r="F81" i="68"/>
  <c r="T81" i="68"/>
  <c r="G81" i="68"/>
  <c r="H100" i="68"/>
  <c r="L100" i="68"/>
  <c r="K100" i="68"/>
  <c r="F102" i="68"/>
  <c r="L102" i="68"/>
  <c r="G102" i="68"/>
  <c r="K102" i="68"/>
  <c r="J102" i="68"/>
  <c r="AO102" i="68" s="1"/>
  <c r="AP102" i="68" s="1"/>
  <c r="V102" i="68"/>
  <c r="Q102" i="68"/>
  <c r="U102" i="68"/>
  <c r="L104" i="68"/>
  <c r="H104" i="68"/>
  <c r="H106" i="68"/>
  <c r="Q106" i="68"/>
  <c r="H108" i="68"/>
  <c r="L108" i="68"/>
  <c r="J108" i="68"/>
  <c r="AO108" i="68" s="1"/>
  <c r="AP108" i="68" s="1"/>
  <c r="Q108" i="68"/>
  <c r="G108" i="68"/>
  <c r="I114" i="68"/>
  <c r="K114" i="68"/>
  <c r="S114" i="68"/>
  <c r="H114" i="68"/>
  <c r="P116" i="68"/>
  <c r="I116" i="68"/>
  <c r="H116" i="68"/>
  <c r="L116" i="68"/>
  <c r="F116" i="68"/>
  <c r="K116" i="68"/>
  <c r="H118" i="68"/>
  <c r="G118" i="68"/>
  <c r="Q118" i="68"/>
  <c r="F118" i="68"/>
  <c r="P118" i="68"/>
  <c r="I118" i="68"/>
  <c r="N118" i="68"/>
  <c r="L118" i="68"/>
  <c r="K118" i="68"/>
  <c r="M127" i="68"/>
  <c r="H127" i="68"/>
  <c r="L127" i="68"/>
  <c r="G127" i="68"/>
  <c r="N127" i="68"/>
  <c r="K127" i="68"/>
  <c r="R127" i="68"/>
  <c r="Q127" i="68"/>
  <c r="L129" i="68"/>
  <c r="K129" i="68"/>
  <c r="R129" i="68"/>
  <c r="I138" i="68"/>
  <c r="L138" i="68"/>
  <c r="H138" i="68"/>
  <c r="I125" i="68"/>
  <c r="K125" i="68"/>
  <c r="I85" i="68"/>
  <c r="H85" i="68"/>
  <c r="L85" i="68"/>
  <c r="K85" i="68"/>
  <c r="E8" i="65"/>
  <c r="E12" i="65"/>
  <c r="E4" i="65"/>
  <c r="E5" i="65"/>
  <c r="E14" i="65"/>
  <c r="E9" i="65"/>
  <c r="E17" i="65"/>
  <c r="E18" i="65"/>
  <c r="Q799" i="68"/>
  <c r="P799" i="68"/>
  <c r="F799" i="68"/>
  <c r="L799" i="68"/>
  <c r="V799" i="68"/>
  <c r="G799" i="68"/>
  <c r="J799" i="68"/>
  <c r="AO799" i="68" s="1"/>
  <c r="AP799" i="68" s="1"/>
  <c r="K799" i="68"/>
  <c r="R799" i="68"/>
  <c r="N799" i="68"/>
  <c r="T799" i="68"/>
  <c r="O799" i="68"/>
  <c r="E799" i="68"/>
  <c r="U799" i="68"/>
  <c r="S799" i="68"/>
  <c r="H799" i="68"/>
  <c r="R774" i="68"/>
  <c r="N774" i="68"/>
  <c r="I774" i="68"/>
  <c r="K774" i="68"/>
  <c r="E774" i="68"/>
  <c r="M774" i="68"/>
  <c r="H774" i="68"/>
  <c r="S774" i="68"/>
  <c r="M776" i="68"/>
  <c r="I776" i="68"/>
  <c r="N776" i="68"/>
  <c r="R776" i="68"/>
  <c r="K776" i="68"/>
  <c r="T776" i="68"/>
  <c r="V776" i="68"/>
  <c r="G776" i="68"/>
  <c r="H776" i="68"/>
  <c r="Q784" i="68"/>
  <c r="G784" i="68"/>
  <c r="U784" i="68"/>
  <c r="I784" i="68"/>
  <c r="T784" i="68"/>
  <c r="P784" i="68"/>
  <c r="N784" i="68"/>
  <c r="V784" i="68"/>
  <c r="E784" i="68"/>
  <c r="R784" i="68"/>
  <c r="M690" i="68"/>
  <c r="N690" i="68"/>
  <c r="L690" i="68"/>
  <c r="O690" i="68"/>
  <c r="I690" i="68"/>
  <c r="J690" i="68"/>
  <c r="AO690" i="68" s="1"/>
  <c r="AP690" i="68" s="1"/>
  <c r="F690" i="68"/>
  <c r="H690" i="68"/>
  <c r="G690" i="68"/>
  <c r="T690" i="68"/>
  <c r="V690" i="68"/>
  <c r="K690" i="68"/>
  <c r="P690" i="68"/>
  <c r="E690" i="68"/>
  <c r="U690" i="68"/>
  <c r="R690" i="68"/>
  <c r="I316" i="68"/>
  <c r="K316" i="68"/>
  <c r="L316" i="68"/>
  <c r="H316" i="68"/>
  <c r="V308" i="68"/>
  <c r="L308" i="68"/>
  <c r="K308" i="68"/>
  <c r="G308" i="68"/>
  <c r="H300" i="68"/>
  <c r="N300" i="68"/>
  <c r="I300" i="68"/>
  <c r="L300" i="68"/>
  <c r="K300" i="68"/>
  <c r="I292" i="68"/>
  <c r="L292" i="68"/>
  <c r="H292" i="68"/>
  <c r="H284" i="68"/>
  <c r="L284" i="68"/>
  <c r="K284" i="68"/>
  <c r="L763" i="68"/>
  <c r="J763" i="68"/>
  <c r="AO763" i="68" s="1"/>
  <c r="AP763" i="68" s="1"/>
  <c r="F763" i="68"/>
  <c r="N763" i="68"/>
  <c r="O763" i="68"/>
  <c r="I763" i="68"/>
  <c r="H763" i="68"/>
  <c r="S763" i="68"/>
  <c r="P776" i="68"/>
  <c r="H737" i="68"/>
  <c r="E737" i="68"/>
  <c r="I737" i="68"/>
  <c r="N737" i="68"/>
  <c r="L737" i="68"/>
  <c r="O737" i="68"/>
  <c r="L774" i="68"/>
  <c r="E726" i="68"/>
  <c r="N726" i="68"/>
  <c r="L726" i="68"/>
  <c r="U726" i="68"/>
  <c r="P726" i="68"/>
  <c r="J726" i="68"/>
  <c r="AO726" i="68" s="1"/>
  <c r="AP726" i="68" s="1"/>
  <c r="V726" i="68"/>
  <c r="F726" i="68"/>
  <c r="I726" i="68"/>
  <c r="F774" i="68"/>
  <c r="U731" i="68"/>
  <c r="Q731" i="68"/>
  <c r="S731" i="68"/>
  <c r="E735" i="68"/>
  <c r="Q735" i="68"/>
  <c r="S770" i="68"/>
  <c r="V770" i="68"/>
  <c r="I770" i="68"/>
  <c r="P770" i="68"/>
  <c r="K770" i="68"/>
  <c r="G770" i="68"/>
  <c r="I807" i="68"/>
  <c r="U807" i="68"/>
  <c r="E807" i="68"/>
  <c r="S807" i="68"/>
  <c r="H807" i="68"/>
  <c r="P807" i="68"/>
  <c r="F807" i="68"/>
  <c r="K807" i="68"/>
  <c r="G807" i="68"/>
  <c r="E820" i="68"/>
  <c r="T820" i="68"/>
  <c r="S820" i="68"/>
  <c r="F820" i="68"/>
  <c r="H820" i="68"/>
  <c r="K784" i="68"/>
  <c r="K804" i="68"/>
  <c r="J804" i="68"/>
  <c r="AO804" i="68" s="1"/>
  <c r="AP804" i="68" s="1"/>
  <c r="S803" i="68"/>
  <c r="F803" i="68"/>
  <c r="V803" i="68"/>
  <c r="L803" i="68"/>
  <c r="Q803" i="68"/>
  <c r="O814" i="68"/>
  <c r="V814" i="68"/>
  <c r="L814" i="68"/>
  <c r="H814" i="68"/>
  <c r="F814" i="68"/>
  <c r="U693" i="68"/>
  <c r="Q693" i="68"/>
  <c r="K291" i="68"/>
  <c r="H296" i="68"/>
  <c r="S692" i="68"/>
  <c r="G692" i="68"/>
  <c r="I697" i="68"/>
  <c r="J697" i="68"/>
  <c r="AO697" i="68" s="1"/>
  <c r="AP697" i="68" s="1"/>
  <c r="L697" i="68"/>
  <c r="P700" i="68"/>
  <c r="R701" i="68"/>
  <c r="I701" i="68"/>
  <c r="R736" i="68"/>
  <c r="R730" i="68"/>
  <c r="G736" i="68"/>
  <c r="P725" i="68"/>
  <c r="O748" i="68"/>
  <c r="R740" i="68"/>
  <c r="N740" i="68"/>
  <c r="U740" i="68"/>
  <c r="T740" i="68"/>
  <c r="Q749" i="68"/>
  <c r="E749" i="68"/>
  <c r="S783" i="68"/>
  <c r="M780" i="68"/>
  <c r="G791" i="68"/>
  <c r="P790" i="68"/>
  <c r="L790" i="68"/>
  <c r="J811" i="68"/>
  <c r="AO811" i="68" s="1"/>
  <c r="AP811" i="68" s="1"/>
  <c r="M693" i="68"/>
  <c r="R693" i="68"/>
  <c r="K693" i="68"/>
  <c r="I296" i="68"/>
  <c r="E700" i="68"/>
  <c r="K721" i="68"/>
  <c r="J736" i="68"/>
  <c r="AO736" i="68" s="1"/>
  <c r="AP736" i="68" s="1"/>
  <c r="U736" i="68"/>
  <c r="M725" i="68"/>
  <c r="Q732" i="68"/>
  <c r="J732" i="68"/>
  <c r="AO732" i="68" s="1"/>
  <c r="AP732" i="68" s="1"/>
  <c r="O732" i="68"/>
  <c r="L732" i="68"/>
  <c r="T748" i="68"/>
  <c r="V753" i="68"/>
  <c r="H753" i="68"/>
  <c r="L783" i="68"/>
  <c r="V791" i="68"/>
  <c r="V811" i="68"/>
  <c r="L811" i="68"/>
  <c r="G811" i="68"/>
  <c r="Q811" i="68"/>
  <c r="H811" i="68"/>
  <c r="U811" i="68"/>
  <c r="I811" i="68"/>
  <c r="F811" i="68"/>
  <c r="K320" i="68"/>
  <c r="P320" i="68"/>
  <c r="K312" i="68"/>
  <c r="M312" i="68"/>
  <c r="L703" i="68"/>
  <c r="R703" i="68"/>
  <c r="F703" i="68"/>
  <c r="H703" i="68"/>
  <c r="J703" i="68"/>
  <c r="AO703" i="68" s="1"/>
  <c r="AP703" i="68" s="1"/>
  <c r="S703" i="68"/>
  <c r="Q706" i="68"/>
  <c r="G706" i="68"/>
  <c r="K706" i="68"/>
  <c r="Q736" i="68"/>
  <c r="M736" i="68"/>
  <c r="V767" i="68"/>
  <c r="P767" i="68"/>
  <c r="J783" i="68"/>
  <c r="AO783" i="68" s="1"/>
  <c r="AP783" i="68" s="1"/>
  <c r="K775" i="68"/>
  <c r="N780" i="68"/>
  <c r="O780" i="68"/>
  <c r="P780" i="68"/>
  <c r="F791" i="68"/>
  <c r="I693" i="68"/>
  <c r="L304" i="68"/>
  <c r="L320" i="68"/>
  <c r="R694" i="68"/>
  <c r="P694" i="68"/>
  <c r="Q694" i="68"/>
  <c r="K694" i="68"/>
  <c r="T694" i="68"/>
  <c r="M694" i="68"/>
  <c r="F694" i="68"/>
  <c r="J694" i="68"/>
  <c r="AO694" i="68" s="1"/>
  <c r="AP694" i="68" s="1"/>
  <c r="K703" i="68"/>
  <c r="I704" i="68"/>
  <c r="M704" i="68"/>
  <c r="T704" i="68"/>
  <c r="Q704" i="68"/>
  <c r="T706" i="68"/>
  <c r="E721" i="68"/>
  <c r="L739" i="68"/>
  <c r="J739" i="68"/>
  <c r="AO739" i="68" s="1"/>
  <c r="AP739" i="68" s="1"/>
  <c r="J725" i="68"/>
  <c r="AO725" i="68" s="1"/>
  <c r="AP725" i="68" s="1"/>
  <c r="V739" i="68"/>
  <c r="G732" i="68"/>
  <c r="I730" i="68"/>
  <c r="G730" i="68"/>
  <c r="L730" i="68"/>
  <c r="P730" i="68"/>
  <c r="P734" i="68"/>
  <c r="F734" i="68"/>
  <c r="Q734" i="68"/>
  <c r="G734" i="68"/>
  <c r="H734" i="68"/>
  <c r="R734" i="68"/>
  <c r="T734" i="68"/>
  <c r="F748" i="68"/>
  <c r="J743" i="68"/>
  <c r="AO743" i="68" s="1"/>
  <c r="AP743" i="68" s="1"/>
  <c r="T743" i="68"/>
  <c r="T753" i="68"/>
  <c r="P754" i="68"/>
  <c r="U754" i="68"/>
  <c r="V760" i="68"/>
  <c r="I760" i="68"/>
  <c r="L760" i="68"/>
  <c r="L767" i="68"/>
  <c r="N773" i="68"/>
  <c r="V773" i="68"/>
  <c r="G775" i="68"/>
  <c r="Q779" i="68"/>
  <c r="H779" i="68"/>
  <c r="U779" i="68"/>
  <c r="R779" i="68"/>
  <c r="F779" i="68"/>
  <c r="J779" i="68"/>
  <c r="AO779" i="68" s="1"/>
  <c r="AP779" i="68" s="1"/>
  <c r="J791" i="68"/>
  <c r="AO791" i="68" s="1"/>
  <c r="AP791" i="68" s="1"/>
  <c r="V795" i="68"/>
  <c r="H795" i="68"/>
  <c r="L795" i="68"/>
  <c r="R787" i="68"/>
  <c r="F787" i="68"/>
  <c r="E787" i="68"/>
  <c r="O811" i="68"/>
  <c r="T811" i="68"/>
  <c r="J1004" i="68"/>
  <c r="AO1004" i="68" s="1"/>
  <c r="AP1004" i="68" s="1"/>
  <c r="J1011" i="68"/>
  <c r="AO1011" i="68" s="1"/>
  <c r="AP1011" i="68" s="1"/>
  <c r="T693" i="68"/>
  <c r="V693" i="68"/>
  <c r="H304" i="68"/>
  <c r="H695" i="68"/>
  <c r="O695" i="68"/>
  <c r="J700" i="68"/>
  <c r="AO700" i="68" s="1"/>
  <c r="AP700" i="68" s="1"/>
  <c r="P701" i="68"/>
  <c r="V700" i="68"/>
  <c r="J701" i="68"/>
  <c r="AO701" i="68" s="1"/>
  <c r="AP701" i="68" s="1"/>
  <c r="I703" i="68"/>
  <c r="J705" i="68"/>
  <c r="AO705" i="68" s="1"/>
  <c r="AP705" i="68" s="1"/>
  <c r="K705" i="68"/>
  <c r="R706" i="68"/>
  <c r="K736" i="68"/>
  <c r="P736" i="68"/>
  <c r="H730" i="68"/>
  <c r="F730" i="68"/>
  <c r="M739" i="68"/>
  <c r="E730" i="68"/>
  <c r="N748" i="68"/>
  <c r="Q744" i="68"/>
  <c r="N744" i="68"/>
  <c r="P744" i="68"/>
  <c r="T744" i="68"/>
  <c r="I744" i="68"/>
  <c r="K744" i="68"/>
  <c r="M744" i="68"/>
  <c r="M747" i="68"/>
  <c r="I747" i="68"/>
  <c r="H760" i="68"/>
  <c r="R764" i="68"/>
  <c r="I764" i="68"/>
  <c r="H764" i="68"/>
  <c r="O764" i="68"/>
  <c r="N764" i="68"/>
  <c r="K767" i="68"/>
  <c r="L772" i="68"/>
  <c r="H772" i="68"/>
  <c r="J772" i="68"/>
  <c r="AO772" i="68" s="1"/>
  <c r="AP772" i="68" s="1"/>
  <c r="M772" i="68"/>
  <c r="O779" i="68"/>
  <c r="N779" i="68"/>
  <c r="O787" i="68"/>
  <c r="E795" i="68"/>
  <c r="I794" i="68"/>
  <c r="O794" i="68"/>
  <c r="F794" i="68"/>
  <c r="L794" i="68"/>
  <c r="F786" i="68"/>
  <c r="S786" i="68"/>
  <c r="J786" i="68"/>
  <c r="AO786" i="68" s="1"/>
  <c r="AP786" i="68" s="1"/>
  <c r="V786" i="68"/>
  <c r="R811" i="68"/>
  <c r="V801" i="68"/>
  <c r="N801" i="68"/>
  <c r="H801" i="68"/>
  <c r="Q817" i="68"/>
  <c r="N817" i="68"/>
  <c r="G693" i="68"/>
  <c r="L288" i="68"/>
  <c r="L312" i="68"/>
  <c r="J691" i="68"/>
  <c r="AO691" i="68" s="1"/>
  <c r="AP691" i="68" s="1"/>
  <c r="G691" i="68"/>
  <c r="E703" i="68"/>
  <c r="L700" i="68"/>
  <c r="R700" i="68"/>
  <c r="N700" i="68"/>
  <c r="Q700" i="68"/>
  <c r="F700" i="68"/>
  <c r="P706" i="68"/>
  <c r="V721" i="68"/>
  <c r="P721" i="68"/>
  <c r="U721" i="68"/>
  <c r="S721" i="68"/>
  <c r="O736" i="68"/>
  <c r="Q725" i="68"/>
  <c r="F736" i="68"/>
  <c r="L736" i="68"/>
  <c r="P748" i="68"/>
  <c r="U748" i="68"/>
  <c r="J748" i="68"/>
  <c r="AO748" i="68" s="1"/>
  <c r="AP748" i="68" s="1"/>
  <c r="R748" i="68"/>
  <c r="V748" i="68"/>
  <c r="E756" i="68"/>
  <c r="I756" i="68"/>
  <c r="T756" i="68"/>
  <c r="P759" i="68"/>
  <c r="M759" i="68"/>
  <c r="I759" i="68"/>
  <c r="S759" i="68"/>
  <c r="L758" i="68"/>
  <c r="U758" i="68"/>
  <c r="Q775" i="68"/>
  <c r="N775" i="68"/>
  <c r="T775" i="68"/>
  <c r="U783" i="68"/>
  <c r="N783" i="68"/>
  <c r="T783" i="68"/>
  <c r="I783" i="68"/>
  <c r="E783" i="68"/>
  <c r="N791" i="68"/>
  <c r="S791" i="68"/>
  <c r="L791" i="68"/>
  <c r="H791" i="68"/>
  <c r="M791" i="68"/>
  <c r="G781" i="68"/>
  <c r="Q781" i="68"/>
  <c r="E313" i="68"/>
  <c r="M765" i="68"/>
  <c r="P765" i="68"/>
  <c r="U765" i="68"/>
  <c r="O765" i="68"/>
  <c r="U969" i="68"/>
  <c r="N957" i="68"/>
  <c r="S915" i="68"/>
  <c r="G915" i="68"/>
  <c r="I940" i="68"/>
  <c r="S946" i="68"/>
  <c r="G946" i="68"/>
  <c r="H969" i="68"/>
  <c r="G981" i="68"/>
  <c r="G929" i="68"/>
  <c r="R952" i="68"/>
  <c r="H981" i="68"/>
  <c r="N923" i="68"/>
  <c r="S68" i="68"/>
  <c r="M53" i="68"/>
  <c r="G982" i="68"/>
  <c r="H982" i="68"/>
  <c r="S982" i="68"/>
  <c r="M998" i="68"/>
  <c r="H998" i="68"/>
  <c r="L998" i="68"/>
  <c r="H991" i="68"/>
  <c r="S991" i="68"/>
  <c r="U1002" i="68"/>
  <c r="G1002" i="68"/>
  <c r="H1002" i="68"/>
  <c r="K1006" i="68"/>
  <c r="L1006" i="68"/>
  <c r="V1009" i="68"/>
  <c r="H1006" i="68"/>
  <c r="E1006" i="68"/>
  <c r="S1002" i="68"/>
  <c r="K1002" i="68"/>
  <c r="J1009" i="68"/>
  <c r="AO1009" i="68" s="1"/>
  <c r="AP1009" i="68" s="1"/>
  <c r="S975" i="68"/>
  <c r="T975" i="68"/>
  <c r="K981" i="68"/>
  <c r="K969" i="68"/>
  <c r="F957" i="68"/>
  <c r="V969" i="68"/>
  <c r="E915" i="68"/>
  <c r="R915" i="68"/>
  <c r="V53" i="68"/>
  <c r="I61" i="68"/>
  <c r="U883" i="68"/>
  <c r="S940" i="68"/>
  <c r="R946" i="68"/>
  <c r="U952" i="68"/>
  <c r="G969" i="68"/>
  <c r="V923" i="68"/>
  <c r="J952" i="68"/>
  <c r="AO952" i="68" s="1"/>
  <c r="AP952" i="68" s="1"/>
  <c r="I952" i="68"/>
  <c r="M981" i="68"/>
  <c r="F923" i="68"/>
  <c r="L957" i="68"/>
  <c r="N907" i="68"/>
  <c r="I975" i="68"/>
  <c r="P61" i="68"/>
  <c r="V907" i="68"/>
  <c r="K843" i="68"/>
  <c r="U946" i="68"/>
  <c r="G877" i="68"/>
  <c r="L935" i="68"/>
  <c r="T935" i="68"/>
  <c r="N877" i="68"/>
  <c r="S45" i="68"/>
  <c r="U877" i="68"/>
  <c r="E53" i="68"/>
  <c r="K946" i="68"/>
  <c r="O982" i="68"/>
  <c r="P982" i="68"/>
  <c r="L982" i="68"/>
  <c r="U998" i="68"/>
  <c r="P998" i="68"/>
  <c r="T998" i="68"/>
  <c r="P991" i="68"/>
  <c r="O1002" i="68"/>
  <c r="P1002" i="68"/>
  <c r="N1009" i="68"/>
  <c r="O1006" i="68"/>
  <c r="L1002" i="68"/>
  <c r="J979" i="68"/>
  <c r="AO979" i="68" s="1"/>
  <c r="AP979" i="68" s="1"/>
  <c r="P944" i="68"/>
  <c r="N969" i="68"/>
  <c r="V915" i="68"/>
  <c r="L915" i="68"/>
  <c r="J915" i="68"/>
  <c r="AO915" i="68" s="1"/>
  <c r="AP915" i="68" s="1"/>
  <c r="S843" i="68"/>
  <c r="S61" i="68"/>
  <c r="G883" i="68"/>
  <c r="H946" i="68"/>
  <c r="R929" i="68"/>
  <c r="M923" i="68"/>
  <c r="V975" i="68"/>
  <c r="S923" i="68"/>
  <c r="S952" i="68"/>
  <c r="M957" i="68"/>
  <c r="V981" i="68"/>
  <c r="T946" i="68"/>
  <c r="L923" i="68"/>
  <c r="K957" i="68"/>
  <c r="M946" i="68"/>
  <c r="H45" i="68"/>
  <c r="U843" i="68"/>
  <c r="F877" i="68"/>
  <c r="R877" i="68"/>
  <c r="E940" i="68"/>
  <c r="J61" i="68"/>
  <c r="AO61" i="68" s="1"/>
  <c r="AP61" i="68" s="1"/>
  <c r="I877" i="68"/>
  <c r="K907" i="68"/>
  <c r="P940" i="68"/>
  <c r="K61" i="68"/>
  <c r="G68" i="68"/>
  <c r="R998" i="68"/>
  <c r="L991" i="68"/>
  <c r="I1002" i="68"/>
  <c r="J1002" i="68"/>
  <c r="AO1002" i="68" s="1"/>
  <c r="AP1002" i="68" s="1"/>
  <c r="S1009" i="68"/>
  <c r="Q1009" i="68"/>
  <c r="F1009" i="68"/>
  <c r="G1006" i="68"/>
  <c r="H61" i="68"/>
  <c r="L883" i="68"/>
  <c r="N935" i="68"/>
  <c r="L940" i="68"/>
  <c r="O940" i="68"/>
  <c r="I946" i="68"/>
  <c r="E957" i="68"/>
  <c r="Q929" i="68"/>
  <c r="J953" i="68"/>
  <c r="AO953" i="68" s="1"/>
  <c r="AP953" i="68" s="1"/>
  <c r="H961" i="68"/>
  <c r="H975" i="68"/>
  <c r="H952" i="68"/>
  <c r="L981" i="68"/>
  <c r="L952" i="68"/>
  <c r="N975" i="68"/>
  <c r="U923" i="68"/>
  <c r="U957" i="68"/>
  <c r="Q877" i="68"/>
  <c r="T877" i="68"/>
  <c r="E843" i="68"/>
  <c r="I950" i="68"/>
  <c r="J940" i="68"/>
  <c r="AO940" i="68" s="1"/>
  <c r="AP940" i="68" s="1"/>
  <c r="O965" i="68"/>
  <c r="O952" i="68"/>
  <c r="F991" i="68"/>
  <c r="K998" i="68"/>
  <c r="F1002" i="68"/>
  <c r="Q1002" i="68"/>
  <c r="R1002" i="68"/>
  <c r="I1009" i="68"/>
  <c r="U1009" i="68"/>
  <c r="R1006" i="68"/>
  <c r="V1006" i="68"/>
  <c r="Q915" i="68"/>
  <c r="I915" i="68"/>
  <c r="G61" i="68"/>
  <c r="R61" i="68"/>
  <c r="F935" i="68"/>
  <c r="Q946" i="68"/>
  <c r="O929" i="68"/>
  <c r="G957" i="68"/>
  <c r="U975" i="68"/>
  <c r="T952" i="68"/>
  <c r="O946" i="68"/>
  <c r="U981" i="68"/>
  <c r="G923" i="68"/>
  <c r="H957" i="68"/>
  <c r="G843" i="68"/>
  <c r="E877" i="68"/>
  <c r="O843" i="68"/>
  <c r="K940" i="68"/>
  <c r="K68" i="68"/>
  <c r="L53" i="68"/>
  <c r="G940" i="68"/>
  <c r="O969" i="68"/>
  <c r="M982" i="68"/>
  <c r="R982" i="68"/>
  <c r="M991" i="68"/>
  <c r="F998" i="68"/>
  <c r="N991" i="68"/>
  <c r="G991" i="68"/>
  <c r="J998" i="68"/>
  <c r="AO998" i="68" s="1"/>
  <c r="AP998" i="68" s="1"/>
  <c r="I991" i="68"/>
  <c r="S998" i="68"/>
  <c r="T991" i="68"/>
  <c r="N1002" i="68"/>
  <c r="T1009" i="68"/>
  <c r="P1009" i="68"/>
  <c r="M1009" i="68"/>
  <c r="J1006" i="68"/>
  <c r="AO1006" i="68" s="1"/>
  <c r="AP1006" i="68" s="1"/>
  <c r="N1006" i="68"/>
  <c r="N889" i="68"/>
  <c r="R883" i="68"/>
  <c r="R865" i="68"/>
  <c r="Q940" i="68"/>
  <c r="K923" i="68"/>
  <c r="E946" i="68"/>
  <c r="F981" i="68"/>
  <c r="F929" i="68"/>
  <c r="G975" i="68"/>
  <c r="Q952" i="68"/>
  <c r="I981" i="68"/>
  <c r="Q957" i="68"/>
  <c r="Q981" i="68"/>
  <c r="T957" i="68"/>
  <c r="F843" i="68"/>
  <c r="O975" i="68"/>
  <c r="R843" i="68"/>
  <c r="T61" i="68"/>
  <c r="O877" i="68"/>
  <c r="L843" i="68"/>
  <c r="L877" i="68"/>
  <c r="N843" i="68"/>
  <c r="R940" i="68"/>
  <c r="E952" i="68"/>
  <c r="U982" i="68"/>
  <c r="F982" i="68"/>
  <c r="T982" i="68"/>
  <c r="U991" i="68"/>
  <c r="N998" i="68"/>
  <c r="V991" i="68"/>
  <c r="O991" i="68"/>
  <c r="Q991" i="68"/>
  <c r="J991" i="68"/>
  <c r="AO991" i="68" s="1"/>
  <c r="AP991" i="68" s="1"/>
  <c r="V1002" i="68"/>
  <c r="S1006" i="68"/>
  <c r="H1009" i="68"/>
  <c r="E1009" i="68"/>
  <c r="Q1006" i="68"/>
  <c r="F1006" i="68"/>
  <c r="T1002" i="68"/>
  <c r="L1009" i="68"/>
  <c r="K915" i="68"/>
  <c r="H915" i="68"/>
  <c r="M940" i="68"/>
  <c r="H940" i="68"/>
  <c r="L946" i="68"/>
  <c r="K929" i="68"/>
  <c r="Q975" i="68"/>
  <c r="G952" i="68"/>
  <c r="P957" i="68"/>
  <c r="T929" i="68"/>
  <c r="Q923" i="68"/>
  <c r="J957" i="68"/>
  <c r="AO957" i="68" s="1"/>
  <c r="AP957" i="68" s="1"/>
  <c r="O61" i="68"/>
  <c r="Q843" i="68"/>
  <c r="T907" i="68"/>
  <c r="I843" i="68"/>
  <c r="P975" i="68"/>
  <c r="J935" i="68"/>
  <c r="AO935" i="68" s="1"/>
  <c r="AP935" i="68" s="1"/>
  <c r="V843" i="68"/>
  <c r="E969" i="68"/>
  <c r="M843" i="68"/>
  <c r="L61" i="68"/>
  <c r="V877" i="68"/>
  <c r="E975" i="68"/>
  <c r="K877" i="68"/>
  <c r="Q45" i="68"/>
  <c r="N981" i="68"/>
  <c r="P952" i="68"/>
  <c r="P969" i="68"/>
  <c r="N982" i="68"/>
  <c r="I982" i="68"/>
  <c r="J982" i="68"/>
  <c r="AO982" i="68" s="1"/>
  <c r="AP982" i="68" s="1"/>
  <c r="V998" i="68"/>
  <c r="G998" i="68"/>
  <c r="I998" i="68"/>
  <c r="R991" i="68"/>
  <c r="O1009" i="68"/>
  <c r="I1006" i="68"/>
  <c r="H696" i="68"/>
  <c r="L696" i="68"/>
  <c r="R696" i="68"/>
  <c r="G696" i="68"/>
  <c r="U696" i="68"/>
  <c r="K696" i="68"/>
  <c r="P696" i="68"/>
  <c r="S696" i="68"/>
  <c r="F696" i="68"/>
  <c r="Q696" i="68"/>
  <c r="N696" i="68"/>
  <c r="T696" i="68"/>
  <c r="T698" i="68"/>
  <c r="R698" i="68"/>
  <c r="S698" i="68"/>
  <c r="G698" i="68"/>
  <c r="O698" i="68"/>
  <c r="E698" i="68"/>
  <c r="H698" i="68"/>
  <c r="Q698" i="68"/>
  <c r="M698" i="68"/>
  <c r="F698" i="68"/>
  <c r="I698" i="68"/>
  <c r="V698" i="68"/>
  <c r="K698" i="68"/>
  <c r="P698" i="68"/>
  <c r="E729" i="68"/>
  <c r="V729" i="68"/>
  <c r="L729" i="68"/>
  <c r="F729" i="68"/>
  <c r="K729" i="68"/>
  <c r="J729" i="68"/>
  <c r="AO729" i="68" s="1"/>
  <c r="AP729" i="68" s="1"/>
  <c r="S729" i="68"/>
  <c r="U729" i="68"/>
  <c r="K738" i="68"/>
  <c r="Q738" i="68"/>
  <c r="S738" i="68"/>
  <c r="E738" i="68"/>
  <c r="N738" i="68"/>
  <c r="G738" i="68"/>
  <c r="J738" i="68"/>
  <c r="AO738" i="68" s="1"/>
  <c r="AP738" i="68" s="1"/>
  <c r="M738" i="68"/>
  <c r="I738" i="68"/>
  <c r="L738" i="68"/>
  <c r="U738" i="68"/>
  <c r="T738" i="68"/>
  <c r="H738" i="68"/>
  <c r="F738" i="68"/>
  <c r="V738" i="68"/>
  <c r="V771" i="68"/>
  <c r="M771" i="68"/>
  <c r="N771" i="68"/>
  <c r="F771" i="68"/>
  <c r="P771" i="68"/>
  <c r="G771" i="68"/>
  <c r="Q771" i="68"/>
  <c r="J771" i="68"/>
  <c r="AO771" i="68" s="1"/>
  <c r="AP771" i="68" s="1"/>
  <c r="U771" i="68"/>
  <c r="L771" i="68"/>
  <c r="T771" i="68"/>
  <c r="E771" i="68"/>
  <c r="I771" i="68"/>
  <c r="O771" i="68"/>
  <c r="R771" i="68"/>
  <c r="O66" i="64"/>
  <c r="H83" i="68"/>
  <c r="E696" i="68"/>
  <c r="H771" i="68"/>
  <c r="H755" i="68"/>
  <c r="G755" i="68"/>
  <c r="T755" i="68"/>
  <c r="I755" i="68"/>
  <c r="L755" i="68"/>
  <c r="V755" i="68"/>
  <c r="K755" i="68"/>
  <c r="L695" i="68"/>
  <c r="M695" i="68"/>
  <c r="V695" i="68"/>
  <c r="K695" i="68"/>
  <c r="U695" i="68"/>
  <c r="S695" i="68"/>
  <c r="T695" i="68"/>
  <c r="I695" i="68"/>
  <c r="P695" i="68"/>
  <c r="F695" i="68"/>
  <c r="G695" i="68"/>
  <c r="J695" i="68"/>
  <c r="AO695" i="68" s="1"/>
  <c r="AP695" i="68" s="1"/>
  <c r="I318" i="68"/>
  <c r="Q318" i="68"/>
  <c r="H318" i="68"/>
  <c r="K318" i="68"/>
  <c r="L310" i="68"/>
  <c r="K310" i="68"/>
  <c r="H310" i="68"/>
  <c r="H302" i="68"/>
  <c r="I302" i="68"/>
  <c r="K302" i="68"/>
  <c r="L294" i="68"/>
  <c r="K294" i="68"/>
  <c r="Q294" i="68"/>
  <c r="I294" i="68"/>
  <c r="J294" i="68"/>
  <c r="AO294" i="68" s="1"/>
  <c r="AP294" i="68" s="1"/>
  <c r="I286" i="68"/>
  <c r="H286" i="68"/>
  <c r="K286" i="68"/>
  <c r="Q286" i="68"/>
  <c r="V696" i="68"/>
  <c r="M702" i="68"/>
  <c r="O702" i="68"/>
  <c r="N702" i="68"/>
  <c r="E702" i="68"/>
  <c r="M755" i="68"/>
  <c r="E16" i="65"/>
  <c r="E11" i="65"/>
  <c r="F708" i="68"/>
  <c r="Q708" i="68"/>
  <c r="G708" i="68"/>
  <c r="V708" i="68"/>
  <c r="O708" i="68"/>
  <c r="I708" i="68"/>
  <c r="L708" i="68"/>
  <c r="N708" i="68"/>
  <c r="J708" i="68"/>
  <c r="AO708" i="68" s="1"/>
  <c r="AP708" i="68" s="1"/>
  <c r="K708" i="68"/>
  <c r="E708" i="68"/>
  <c r="M708" i="68"/>
  <c r="U708" i="68"/>
  <c r="H691" i="68"/>
  <c r="O691" i="68"/>
  <c r="R691" i="68"/>
  <c r="E691" i="68"/>
  <c r="T691" i="68"/>
  <c r="I691" i="68"/>
  <c r="S691" i="68"/>
  <c r="M691" i="68"/>
  <c r="F691" i="68"/>
  <c r="L691" i="68"/>
  <c r="P691" i="68"/>
  <c r="U691" i="68"/>
  <c r="N691" i="68"/>
  <c r="K691" i="68"/>
  <c r="Q691" i="68"/>
  <c r="H315" i="68"/>
  <c r="I315" i="68"/>
  <c r="L315" i="68"/>
  <c r="K315" i="68"/>
  <c r="J307" i="68"/>
  <c r="AO307" i="68" s="1"/>
  <c r="AP307" i="68" s="1"/>
  <c r="I307" i="68"/>
  <c r="H307" i="68"/>
  <c r="I299" i="68"/>
  <c r="V299" i="68"/>
  <c r="H299" i="68"/>
  <c r="L299" i="68"/>
  <c r="K299" i="68"/>
  <c r="H291" i="68"/>
  <c r="L291" i="68"/>
  <c r="H283" i="68"/>
  <c r="I283" i="68"/>
  <c r="L283" i="68"/>
  <c r="G283" i="68"/>
  <c r="K283" i="68"/>
  <c r="I696" i="68"/>
  <c r="H708" i="68"/>
  <c r="J706" i="68"/>
  <c r="AO706" i="68" s="1"/>
  <c r="AP706" i="68" s="1"/>
  <c r="H706" i="68"/>
  <c r="H709" i="68"/>
  <c r="J710" i="68"/>
  <c r="AO710" i="68" s="1"/>
  <c r="AP710" i="68" s="1"/>
  <c r="T714" i="68"/>
  <c r="S717" i="68"/>
  <c r="G711" i="68"/>
  <c r="R712" i="68"/>
  <c r="V713" i="68"/>
  <c r="L734" i="68"/>
  <c r="S734" i="68"/>
  <c r="M726" i="68"/>
  <c r="H726" i="68"/>
  <c r="O749" i="68"/>
  <c r="N753" i="68"/>
  <c r="K749" i="68"/>
  <c r="E754" i="68"/>
  <c r="O754" i="68"/>
  <c r="K754" i="68"/>
  <c r="V754" i="68"/>
  <c r="L754" i="68"/>
  <c r="F754" i="68"/>
  <c r="H757" i="68"/>
  <c r="U757" i="68"/>
  <c r="G757" i="68"/>
  <c r="T757" i="68"/>
  <c r="M766" i="68"/>
  <c r="V768" i="68"/>
  <c r="T768" i="68"/>
  <c r="O768" i="68"/>
  <c r="S768" i="68"/>
  <c r="J768" i="68"/>
  <c r="AO768" i="68" s="1"/>
  <c r="AP768" i="68" s="1"/>
  <c r="K768" i="68"/>
  <c r="P778" i="68"/>
  <c r="N778" i="68"/>
  <c r="M778" i="68"/>
  <c r="J778" i="68"/>
  <c r="AO778" i="68" s="1"/>
  <c r="AP778" i="68" s="1"/>
  <c r="E778" i="68"/>
  <c r="R778" i="68"/>
  <c r="Q778" i="68"/>
  <c r="S778" i="68"/>
  <c r="T778" i="68"/>
  <c r="I778" i="68"/>
  <c r="U778" i="68"/>
  <c r="V778" i="68"/>
  <c r="E796" i="68"/>
  <c r="N796" i="68"/>
  <c r="O796" i="68"/>
  <c r="Q796" i="68"/>
  <c r="G796" i="68"/>
  <c r="R796" i="68"/>
  <c r="K796" i="68"/>
  <c r="L796" i="68"/>
  <c r="T796" i="68"/>
  <c r="H800" i="68"/>
  <c r="N689" i="68"/>
  <c r="O697" i="68"/>
  <c r="U703" i="68"/>
  <c r="S705" i="68"/>
  <c r="G703" i="68"/>
  <c r="Q703" i="68"/>
  <c r="O705" i="68"/>
  <c r="K701" i="68"/>
  <c r="L705" i="68"/>
  <c r="O706" i="68"/>
  <c r="L706" i="68"/>
  <c r="K707" i="68"/>
  <c r="S716" i="68"/>
  <c r="E712" i="68"/>
  <c r="G716" i="68"/>
  <c r="N711" i="68"/>
  <c r="K720" i="68"/>
  <c r="H717" i="68"/>
  <c r="M722" i="68"/>
  <c r="V723" i="68"/>
  <c r="G726" i="68"/>
  <c r="T726" i="68"/>
  <c r="K726" i="68"/>
  <c r="O726" i="68"/>
  <c r="Q726" i="68"/>
  <c r="R726" i="68"/>
  <c r="M737" i="68"/>
  <c r="G737" i="68"/>
  <c r="P737" i="68"/>
  <c r="E759" i="68"/>
  <c r="G759" i="68"/>
  <c r="F759" i="68"/>
  <c r="F749" i="68"/>
  <c r="Q758" i="68"/>
  <c r="E758" i="68"/>
  <c r="T806" i="68"/>
  <c r="L689" i="68"/>
  <c r="V697" i="68"/>
  <c r="F697" i="68"/>
  <c r="Q705" i="68"/>
  <c r="H705" i="68"/>
  <c r="N709" i="68"/>
  <c r="P710" i="68"/>
  <c r="K718" i="68"/>
  <c r="T722" i="68"/>
  <c r="V730" i="68"/>
  <c r="K730" i="68"/>
  <c r="P731" i="68"/>
  <c r="N731" i="68"/>
  <c r="I735" i="68"/>
  <c r="F735" i="68"/>
  <c r="K735" i="68"/>
  <c r="O744" i="68"/>
  <c r="F744" i="68"/>
  <c r="E744" i="68"/>
  <c r="S757" i="68"/>
  <c r="E757" i="68"/>
  <c r="I757" i="68"/>
  <c r="G754" i="68"/>
  <c r="I758" i="68"/>
  <c r="F761" i="68"/>
  <c r="S761" i="68"/>
  <c r="P761" i="68"/>
  <c r="U761" i="68"/>
  <c r="I761" i="68"/>
  <c r="L761" i="68"/>
  <c r="Q761" i="68"/>
  <c r="F778" i="68"/>
  <c r="L789" i="68"/>
  <c r="N789" i="68"/>
  <c r="S789" i="68"/>
  <c r="R789" i="68"/>
  <c r="U789" i="68"/>
  <c r="P789" i="68"/>
  <c r="S796" i="68"/>
  <c r="Q697" i="68"/>
  <c r="S701" i="68"/>
  <c r="V701" i="68"/>
  <c r="Q716" i="68"/>
  <c r="E718" i="68"/>
  <c r="I714" i="68"/>
  <c r="I711" i="68"/>
  <c r="I722" i="68"/>
  <c r="P722" i="68"/>
  <c r="U722" i="68"/>
  <c r="K745" i="68"/>
  <c r="O745" i="68"/>
  <c r="L753" i="68"/>
  <c r="R753" i="68"/>
  <c r="T754" i="68"/>
  <c r="S749" i="68"/>
  <c r="R749" i="68"/>
  <c r="U759" i="68"/>
  <c r="V759" i="68"/>
  <c r="T759" i="68"/>
  <c r="H759" i="68"/>
  <c r="R759" i="68"/>
  <c r="Q759" i="68"/>
  <c r="N759" i="68"/>
  <c r="J759" i="68"/>
  <c r="AO759" i="68" s="1"/>
  <c r="AP759" i="68" s="1"/>
  <c r="J806" i="68"/>
  <c r="AO806" i="68" s="1"/>
  <c r="AP806" i="68" s="1"/>
  <c r="N762" i="68"/>
  <c r="O762" i="68"/>
  <c r="L762" i="68"/>
  <c r="E762" i="68"/>
  <c r="U762" i="68"/>
  <c r="V762" i="68"/>
  <c r="U746" i="68"/>
  <c r="K778" i="68"/>
  <c r="G792" i="68"/>
  <c r="H817" i="68"/>
  <c r="S697" i="68"/>
  <c r="G697" i="68"/>
  <c r="E701" i="68"/>
  <c r="P703" i="68"/>
  <c r="G705" i="68"/>
  <c r="H700" i="68"/>
  <c r="S706" i="68"/>
  <c r="R709" i="68"/>
  <c r="E707" i="68"/>
  <c r="E710" i="68"/>
  <c r="U717" i="68"/>
  <c r="F715" i="68"/>
  <c r="V716" i="68"/>
  <c r="R715" i="68"/>
  <c r="L710" i="68"/>
  <c r="F722" i="68"/>
  <c r="M723" i="68"/>
  <c r="N723" i="68"/>
  <c r="H722" i="68"/>
  <c r="S726" i="68"/>
  <c r="P732" i="68"/>
  <c r="K732" i="68"/>
  <c r="E732" i="68"/>
  <c r="F732" i="68"/>
  <c r="H732" i="68"/>
  <c r="L744" i="68"/>
  <c r="J741" i="68"/>
  <c r="AO741" i="68" s="1"/>
  <c r="AP741" i="68" s="1"/>
  <c r="K753" i="68"/>
  <c r="J753" i="68"/>
  <c r="AO753" i="68" s="1"/>
  <c r="AP753" i="68" s="1"/>
  <c r="P749" i="68"/>
  <c r="O757" i="68"/>
  <c r="G749" i="68"/>
  <c r="J758" i="68"/>
  <c r="AO758" i="68" s="1"/>
  <c r="AP758" i="68" s="1"/>
  <c r="P758" i="68"/>
  <c r="N758" i="68"/>
  <c r="K758" i="68"/>
  <c r="O758" i="68"/>
  <c r="R758" i="68"/>
  <c r="F758" i="68"/>
  <c r="R761" i="68"/>
  <c r="H768" i="68"/>
  <c r="J781" i="68"/>
  <c r="AO781" i="68" s="1"/>
  <c r="AP781" i="68" s="1"/>
  <c r="U781" i="68"/>
  <c r="K781" i="68"/>
  <c r="F781" i="68"/>
  <c r="S805" i="68"/>
  <c r="Q809" i="68"/>
  <c r="O809" i="68"/>
  <c r="V809" i="68"/>
  <c r="L809" i="68"/>
  <c r="J809" i="68"/>
  <c r="AO809" i="68" s="1"/>
  <c r="AP809" i="68" s="1"/>
  <c r="H809" i="68"/>
  <c r="M809" i="68"/>
  <c r="T809" i="68"/>
  <c r="E809" i="68"/>
  <c r="S809" i="68"/>
  <c r="K809" i="68"/>
  <c r="Q689" i="68"/>
  <c r="K750" i="68"/>
  <c r="G750" i="68"/>
  <c r="V750" i="68"/>
  <c r="J749" i="68"/>
  <c r="AO749" i="68" s="1"/>
  <c r="AP749" i="68" s="1"/>
  <c r="N749" i="68"/>
  <c r="I749" i="68"/>
  <c r="U749" i="68"/>
  <c r="L749" i="68"/>
  <c r="H749" i="68"/>
  <c r="M749" i="68"/>
  <c r="Q766" i="68"/>
  <c r="S766" i="68"/>
  <c r="R766" i="68"/>
  <c r="N766" i="68"/>
  <c r="M806" i="68"/>
  <c r="U806" i="68"/>
  <c r="L806" i="68"/>
  <c r="I806" i="68"/>
  <c r="K806" i="68"/>
  <c r="E806" i="68"/>
  <c r="S806" i="68"/>
  <c r="T815" i="68"/>
  <c r="J815" i="68"/>
  <c r="AO815" i="68" s="1"/>
  <c r="AP815" i="68" s="1"/>
  <c r="Q815" i="68"/>
  <c r="R815" i="68"/>
  <c r="F815" i="68"/>
  <c r="P689" i="68"/>
  <c r="N705" i="68"/>
  <c r="E705" i="68"/>
  <c r="Q714" i="68"/>
  <c r="S730" i="68"/>
  <c r="U730" i="68"/>
  <c r="N730" i="68"/>
  <c r="O734" i="68"/>
  <c r="I734" i="68"/>
  <c r="J734" i="68"/>
  <c r="AO734" i="68" s="1"/>
  <c r="AP734" i="68" s="1"/>
  <c r="E734" i="68"/>
  <c r="U734" i="68"/>
  <c r="N734" i="68"/>
  <c r="V749" i="68"/>
  <c r="E753" i="68"/>
  <c r="O753" i="68"/>
  <c r="P753" i="68"/>
  <c r="R746" i="68"/>
  <c r="I746" i="68"/>
  <c r="L746" i="68"/>
  <c r="M792" i="68"/>
  <c r="I792" i="68"/>
  <c r="S792" i="68"/>
  <c r="L800" i="68"/>
  <c r="K800" i="68"/>
  <c r="P800" i="68"/>
  <c r="V800" i="68"/>
  <c r="Q800" i="68"/>
  <c r="R800" i="68"/>
  <c r="J800" i="68"/>
  <c r="AO800" i="68" s="1"/>
  <c r="AP800" i="68" s="1"/>
  <c r="U800" i="68"/>
  <c r="O800" i="68"/>
  <c r="F800" i="68"/>
  <c r="S800" i="68"/>
  <c r="N800" i="68"/>
  <c r="T800" i="68"/>
  <c r="T817" i="68"/>
  <c r="J817" i="68"/>
  <c r="AO817" i="68" s="1"/>
  <c r="AP817" i="68" s="1"/>
  <c r="P817" i="68"/>
  <c r="M817" i="68"/>
  <c r="E817" i="68"/>
  <c r="K817" i="68"/>
  <c r="G817" i="68"/>
  <c r="L817" i="68"/>
  <c r="V817" i="68"/>
  <c r="I817" i="68"/>
  <c r="F817" i="68"/>
  <c r="S817" i="68"/>
  <c r="O817" i="68"/>
  <c r="R817" i="68"/>
  <c r="U817" i="68"/>
  <c r="L752" i="68"/>
  <c r="P752" i="68"/>
  <c r="K740" i="68"/>
  <c r="H740" i="68"/>
  <c r="H752" i="68"/>
  <c r="J740" i="68"/>
  <c r="AO740" i="68" s="1"/>
  <c r="AP740" i="68" s="1"/>
  <c r="L743" i="68"/>
  <c r="S743" i="68"/>
  <c r="H747" i="68"/>
  <c r="F747" i="68"/>
  <c r="P763" i="68"/>
  <c r="R763" i="68"/>
  <c r="T767" i="68"/>
  <c r="K772" i="68"/>
  <c r="G769" i="68"/>
  <c r="L770" i="68"/>
  <c r="F770" i="68"/>
  <c r="T770" i="68"/>
  <c r="L779" i="68"/>
  <c r="I780" i="68"/>
  <c r="Q774" i="68"/>
  <c r="V774" i="68"/>
  <c r="U776" i="68"/>
  <c r="O776" i="68"/>
  <c r="L784" i="68"/>
  <c r="H784" i="68"/>
  <c r="O786" i="68"/>
  <c r="J794" i="68"/>
  <c r="AO794" i="68" s="1"/>
  <c r="AP794" i="68" s="1"/>
  <c r="E788" i="68"/>
  <c r="V788" i="68"/>
  <c r="N795" i="68"/>
  <c r="U795" i="68"/>
  <c r="V787" i="68"/>
  <c r="I787" i="68"/>
  <c r="L802" i="68"/>
  <c r="R802" i="68"/>
  <c r="M799" i="68"/>
  <c r="I799" i="68"/>
  <c r="N803" i="68"/>
  <c r="E803" i="68"/>
  <c r="K810" i="68"/>
  <c r="R814" i="68"/>
  <c r="M820" i="68"/>
  <c r="G820" i="68"/>
  <c r="J820" i="68"/>
  <c r="AO820" i="68" s="1"/>
  <c r="AP820" i="68" s="1"/>
  <c r="J1005" i="68"/>
  <c r="AO1005" i="68" s="1"/>
  <c r="AP1005" i="68" s="1"/>
  <c r="I775" i="68"/>
  <c r="P775" i="68"/>
  <c r="H783" i="68"/>
  <c r="R783" i="68"/>
  <c r="H794" i="68"/>
  <c r="E794" i="68"/>
  <c r="P786" i="68"/>
  <c r="U786" i="68"/>
  <c r="Q786" i="68"/>
  <c r="U820" i="68"/>
  <c r="O820" i="68"/>
  <c r="K820" i="68"/>
  <c r="O801" i="68"/>
  <c r="M801" i="68"/>
  <c r="L801" i="68"/>
  <c r="P797" i="68"/>
  <c r="L797" i="68"/>
  <c r="R820" i="68"/>
  <c r="P820" i="68"/>
  <c r="N820" i="68"/>
  <c r="L780" i="68"/>
  <c r="Q780" i="68"/>
  <c r="Q797" i="68"/>
  <c r="V820" i="68"/>
  <c r="I820" i="68"/>
  <c r="F760" i="68"/>
  <c r="M760" i="68"/>
  <c r="O773" i="68"/>
  <c r="U772" i="68"/>
  <c r="T772" i="68"/>
  <c r="O783" i="68"/>
  <c r="F783" i="68"/>
  <c r="K780" i="68"/>
  <c r="S775" i="68"/>
  <c r="V779" i="68"/>
  <c r="G779" i="68"/>
  <c r="I786" i="68"/>
  <c r="H786" i="68"/>
  <c r="M794" i="68"/>
  <c r="S788" i="68"/>
  <c r="S790" i="68"/>
  <c r="Q790" i="68"/>
  <c r="O797" i="68"/>
  <c r="E801" i="68"/>
  <c r="S801" i="68"/>
  <c r="K801" i="68"/>
  <c r="O810" i="68"/>
  <c r="Q820" i="68"/>
  <c r="L820" i="68"/>
  <c r="Q752" i="68"/>
  <c r="S752" i="68"/>
  <c r="J752" i="68"/>
  <c r="AO752" i="68" s="1"/>
  <c r="AP752" i="68" s="1"/>
  <c r="K747" i="68"/>
  <c r="S747" i="68"/>
  <c r="R747" i="68"/>
  <c r="T747" i="68"/>
  <c r="U747" i="68"/>
  <c r="E773" i="68"/>
  <c r="K783" i="68"/>
  <c r="U780" i="68"/>
  <c r="G780" i="68"/>
  <c r="O775" i="68"/>
  <c r="E786" i="68"/>
  <c r="T786" i="68"/>
  <c r="U794" i="68"/>
  <c r="K794" i="68"/>
  <c r="G788" i="68"/>
  <c r="Q788" i="68"/>
  <c r="J798" i="68"/>
  <c r="AO798" i="68" s="1"/>
  <c r="AP798" i="68" s="1"/>
  <c r="V797" i="68"/>
  <c r="J802" i="68"/>
  <c r="AO802" i="68" s="1"/>
  <c r="AP802" i="68" s="1"/>
  <c r="U802" i="68"/>
  <c r="G801" i="68"/>
  <c r="M803" i="68"/>
  <c r="R807" i="68"/>
  <c r="T807" i="68"/>
  <c r="L807" i="68"/>
  <c r="T812" i="68"/>
  <c r="S812" i="68"/>
  <c r="U812" i="68"/>
  <c r="P812" i="68"/>
  <c r="F812" i="68"/>
  <c r="K812" i="68"/>
  <c r="V812" i="68"/>
  <c r="E812" i="68"/>
  <c r="O812" i="68"/>
  <c r="M812" i="68"/>
  <c r="J812" i="68"/>
  <c r="AO812" i="68" s="1"/>
  <c r="AP812" i="68" s="1"/>
  <c r="L812" i="68"/>
  <c r="R812" i="68"/>
  <c r="I812" i="68"/>
  <c r="H812" i="68"/>
  <c r="G812" i="68"/>
  <c r="Q812" i="68"/>
  <c r="N812" i="68"/>
  <c r="S819" i="68"/>
  <c r="E819" i="68"/>
  <c r="V819" i="68"/>
  <c r="O819" i="68"/>
  <c r="H819" i="68"/>
  <c r="L819" i="68"/>
  <c r="J819" i="68"/>
  <c r="AO819" i="68" s="1"/>
  <c r="AP819" i="68" s="1"/>
  <c r="F819" i="68"/>
  <c r="T819" i="68"/>
  <c r="Q819" i="68"/>
  <c r="U819" i="68"/>
  <c r="G819" i="68"/>
  <c r="N819" i="68"/>
  <c r="K819" i="68"/>
  <c r="I819" i="68"/>
  <c r="M819" i="68"/>
  <c r="R819" i="68"/>
  <c r="P819" i="68"/>
  <c r="F822" i="68"/>
  <c r="O822" i="68"/>
  <c r="E822" i="68"/>
  <c r="K822" i="68"/>
  <c r="H822" i="68"/>
  <c r="L822" i="68"/>
  <c r="P822" i="68"/>
  <c r="S822" i="68"/>
  <c r="I822" i="68"/>
  <c r="R822" i="68"/>
  <c r="N822" i="68"/>
  <c r="U822" i="68"/>
  <c r="V822" i="68"/>
  <c r="Q822" i="68"/>
  <c r="J822" i="68"/>
  <c r="AO822" i="68" s="1"/>
  <c r="AP822" i="68" s="1"/>
  <c r="G822" i="68"/>
  <c r="M822" i="68"/>
  <c r="T822" i="68"/>
  <c r="O692" i="68"/>
  <c r="T692" i="68"/>
  <c r="Q692" i="68"/>
  <c r="J692" i="68"/>
  <c r="AO692" i="68" s="1"/>
  <c r="AP692" i="68" s="1"/>
  <c r="R692" i="68"/>
  <c r="P692" i="68"/>
  <c r="E692" i="68"/>
  <c r="F692" i="68"/>
  <c r="I692" i="68"/>
  <c r="M692" i="68"/>
  <c r="N692" i="68"/>
  <c r="L692" i="68"/>
  <c r="U692" i="68"/>
  <c r="V692" i="68"/>
  <c r="H692" i="68"/>
  <c r="I314" i="68"/>
  <c r="H314" i="68"/>
  <c r="L314" i="68"/>
  <c r="K314" i="68"/>
  <c r="V314" i="68"/>
  <c r="L306" i="68"/>
  <c r="K306" i="68"/>
  <c r="T306" i="68"/>
  <c r="H306" i="68"/>
  <c r="H298" i="68"/>
  <c r="I298" i="68"/>
  <c r="L298" i="68"/>
  <c r="U298" i="68"/>
  <c r="K298" i="68"/>
  <c r="L290" i="68"/>
  <c r="K290" i="68"/>
  <c r="T290" i="68"/>
  <c r="I290" i="68"/>
  <c r="H282" i="68"/>
  <c r="I282" i="68"/>
  <c r="L282" i="68"/>
  <c r="K282" i="68"/>
  <c r="Q727" i="68"/>
  <c r="K727" i="68"/>
  <c r="N727" i="68"/>
  <c r="G727" i="68"/>
  <c r="S727" i="68"/>
  <c r="L727" i="68"/>
  <c r="V727" i="68"/>
  <c r="O727" i="68"/>
  <c r="M727" i="68"/>
  <c r="I727" i="68"/>
  <c r="E727" i="68"/>
  <c r="H727" i="68"/>
  <c r="T727" i="68"/>
  <c r="U727" i="68"/>
  <c r="P727" i="68"/>
  <c r="F727" i="68"/>
  <c r="J727" i="68"/>
  <c r="AO727" i="68" s="1"/>
  <c r="AP727" i="68" s="1"/>
  <c r="R727" i="68"/>
  <c r="I306" i="68"/>
  <c r="I699" i="68"/>
  <c r="F699" i="68"/>
  <c r="H699" i="68"/>
  <c r="S699" i="68"/>
  <c r="E699" i="68"/>
  <c r="N699" i="68"/>
  <c r="L699" i="68"/>
  <c r="J699" i="68"/>
  <c r="AO699" i="68" s="1"/>
  <c r="AP699" i="68" s="1"/>
  <c r="P699" i="68"/>
  <c r="M699" i="68"/>
  <c r="K699" i="68"/>
  <c r="R699" i="68"/>
  <c r="U699" i="68"/>
  <c r="O699" i="68"/>
  <c r="T699" i="68"/>
  <c r="G699" i="68"/>
  <c r="Q699" i="68"/>
  <c r="K692" i="68"/>
  <c r="N697" i="68"/>
  <c r="P697" i="68"/>
  <c r="K697" i="68"/>
  <c r="M705" i="68"/>
  <c r="M701" i="68"/>
  <c r="T705" i="68"/>
  <c r="G701" i="68"/>
  <c r="O701" i="68"/>
  <c r="H701" i="68"/>
  <c r="K704" i="68"/>
  <c r="I705" i="68"/>
  <c r="T709" i="68"/>
  <c r="N707" i="68"/>
  <c r="I709" i="68"/>
  <c r="N713" i="68"/>
  <c r="Q715" i="68"/>
  <c r="E714" i="68"/>
  <c r="J716" i="68"/>
  <c r="AO716" i="68" s="1"/>
  <c r="AP716" i="68" s="1"/>
  <c r="V710" i="68"/>
  <c r="V715" i="68"/>
  <c r="J720" i="68"/>
  <c r="AO720" i="68" s="1"/>
  <c r="AP720" i="68" s="1"/>
  <c r="M719" i="68"/>
  <c r="F711" i="68"/>
  <c r="J715" i="68"/>
  <c r="AO715" i="68" s="1"/>
  <c r="AP715" i="68" s="1"/>
  <c r="L720" i="68"/>
  <c r="K714" i="68"/>
  <c r="I710" i="68"/>
  <c r="K717" i="68"/>
  <c r="H711" i="68"/>
  <c r="T723" i="68"/>
  <c r="G721" i="68"/>
  <c r="T721" i="68"/>
  <c r="H721" i="68"/>
  <c r="M721" i="68"/>
  <c r="L721" i="68"/>
  <c r="F721" i="68"/>
  <c r="J721" i="68"/>
  <c r="AO721" i="68" s="1"/>
  <c r="AP721" i="68" s="1"/>
  <c r="F739" i="68"/>
  <c r="S725" i="68"/>
  <c r="V725" i="68"/>
  <c r="U725" i="68"/>
  <c r="G725" i="68"/>
  <c r="O725" i="68"/>
  <c r="H725" i="68"/>
  <c r="R725" i="68"/>
  <c r="T725" i="68"/>
  <c r="I725" i="68"/>
  <c r="V743" i="68"/>
  <c r="J745" i="68"/>
  <c r="AO745" i="68" s="1"/>
  <c r="AP745" i="68" s="1"/>
  <c r="L745" i="68"/>
  <c r="G745" i="68"/>
  <c r="H745" i="68"/>
  <c r="T745" i="68"/>
  <c r="R745" i="68"/>
  <c r="Q745" i="68"/>
  <c r="E745" i="68"/>
  <c r="S745" i="68"/>
  <c r="M745" i="68"/>
  <c r="N745" i="68"/>
  <c r="V745" i="68"/>
  <c r="H769" i="68"/>
  <c r="P769" i="68"/>
  <c r="V769" i="68"/>
  <c r="I769" i="68"/>
  <c r="R769" i="68"/>
  <c r="J769" i="68"/>
  <c r="AO769" i="68" s="1"/>
  <c r="AP769" i="68" s="1"/>
  <c r="S769" i="68"/>
  <c r="K769" i="68"/>
  <c r="T769" i="68"/>
  <c r="L769" i="68"/>
  <c r="U769" i="68"/>
  <c r="M769" i="68"/>
  <c r="E769" i="68"/>
  <c r="N769" i="68"/>
  <c r="F769" i="68"/>
  <c r="O769" i="68"/>
  <c r="M689" i="68"/>
  <c r="O689" i="68"/>
  <c r="I689" i="68"/>
  <c r="J702" i="68"/>
  <c r="AO702" i="68" s="1"/>
  <c r="AP702" i="68" s="1"/>
  <c r="T702" i="68"/>
  <c r="V702" i="68"/>
  <c r="F702" i="68"/>
  <c r="K702" i="68"/>
  <c r="V709" i="68"/>
  <c r="S709" i="68"/>
  <c r="J707" i="68"/>
  <c r="AO707" i="68" s="1"/>
  <c r="AP707" i="68" s="1"/>
  <c r="M710" i="68"/>
  <c r="R710" i="68"/>
  <c r="F710" i="68"/>
  <c r="N714" i="68"/>
  <c r="V731" i="68"/>
  <c r="L750" i="68"/>
  <c r="P750" i="68"/>
  <c r="P733" i="68"/>
  <c r="N733" i="68"/>
  <c r="O733" i="68"/>
  <c r="E733" i="68"/>
  <c r="G733" i="68"/>
  <c r="I733" i="68"/>
  <c r="R733" i="68"/>
  <c r="H733" i="68"/>
  <c r="J733" i="68"/>
  <c r="AO733" i="68" s="1"/>
  <c r="AP733" i="68" s="1"/>
  <c r="Q733" i="68"/>
  <c r="U733" i="68"/>
  <c r="F733" i="68"/>
  <c r="V733" i="68"/>
  <c r="S733" i="68"/>
  <c r="K733" i="68"/>
  <c r="L733" i="68"/>
  <c r="N782" i="68"/>
  <c r="I782" i="68"/>
  <c r="J782" i="68"/>
  <c r="AO782" i="68" s="1"/>
  <c r="AP782" i="68" s="1"/>
  <c r="T782" i="68"/>
  <c r="K782" i="68"/>
  <c r="V782" i="68"/>
  <c r="S782" i="68"/>
  <c r="L782" i="68"/>
  <c r="O782" i="68"/>
  <c r="M782" i="68"/>
  <c r="E782" i="68"/>
  <c r="Q782" i="68"/>
  <c r="H782" i="68"/>
  <c r="F782" i="68"/>
  <c r="P782" i="68"/>
  <c r="G782" i="68"/>
  <c r="E689" i="68"/>
  <c r="G689" i="68"/>
  <c r="U689" i="68"/>
  <c r="T707" i="68"/>
  <c r="Q707" i="68"/>
  <c r="L707" i="68"/>
  <c r="U707" i="68"/>
  <c r="O707" i="68"/>
  <c r="R707" i="68"/>
  <c r="L709" i="68"/>
  <c r="Q709" i="68"/>
  <c r="G709" i="68"/>
  <c r="J709" i="68"/>
  <c r="AO709" i="68" s="1"/>
  <c r="AP709" i="68" s="1"/>
  <c r="U709" i="68"/>
  <c r="T710" i="68"/>
  <c r="H710" i="68"/>
  <c r="Q710" i="68"/>
  <c r="K710" i="68"/>
  <c r="S710" i="68"/>
  <c r="G710" i="68"/>
  <c r="N710" i="68"/>
  <c r="L712" i="68"/>
  <c r="M712" i="68"/>
  <c r="J712" i="68"/>
  <c r="AO712" i="68" s="1"/>
  <c r="AP712" i="68" s="1"/>
  <c r="F712" i="68"/>
  <c r="S712" i="68"/>
  <c r="Q712" i="68"/>
  <c r="V712" i="68"/>
  <c r="G714" i="68"/>
  <c r="M714" i="68"/>
  <c r="U714" i="68"/>
  <c r="L714" i="68"/>
  <c r="F714" i="68"/>
  <c r="P716" i="68"/>
  <c r="L716" i="68"/>
  <c r="U716" i="68"/>
  <c r="E716" i="68"/>
  <c r="R716" i="68"/>
  <c r="T716" i="68"/>
  <c r="L718" i="68"/>
  <c r="M718" i="68"/>
  <c r="U718" i="68"/>
  <c r="V718" i="68"/>
  <c r="S718" i="68"/>
  <c r="O718" i="68"/>
  <c r="Q718" i="68"/>
  <c r="T718" i="68"/>
  <c r="N718" i="68"/>
  <c r="U720" i="68"/>
  <c r="F720" i="68"/>
  <c r="P720" i="68"/>
  <c r="I720" i="68"/>
  <c r="H720" i="68"/>
  <c r="S720" i="68"/>
  <c r="G741" i="68"/>
  <c r="I741" i="68"/>
  <c r="Q741" i="68"/>
  <c r="K741" i="68"/>
  <c r="H741" i="68"/>
  <c r="O741" i="68"/>
  <c r="P741" i="68"/>
  <c r="L741" i="68"/>
  <c r="F741" i="68"/>
  <c r="N741" i="68"/>
  <c r="T741" i="68"/>
  <c r="E741" i="68"/>
  <c r="R750" i="68"/>
  <c r="Q750" i="68"/>
  <c r="O750" i="68"/>
  <c r="U750" i="68"/>
  <c r="S750" i="68"/>
  <c r="T750" i="68"/>
  <c r="J750" i="68"/>
  <c r="AO750" i="68" s="1"/>
  <c r="AP750" i="68" s="1"/>
  <c r="N750" i="68"/>
  <c r="F750" i="68"/>
  <c r="H750" i="68"/>
  <c r="M696" i="68"/>
  <c r="O696" i="68"/>
  <c r="R697" i="68"/>
  <c r="M697" i="68"/>
  <c r="F701" i="68"/>
  <c r="R705" i="68"/>
  <c r="T700" i="68"/>
  <c r="O704" i="68"/>
  <c r="G700" i="68"/>
  <c r="G704" i="68"/>
  <c r="G702" i="68"/>
  <c r="H702" i="68"/>
  <c r="U706" i="68"/>
  <c r="N706" i="68"/>
  <c r="E706" i="68"/>
  <c r="F709" i="68"/>
  <c r="G707" i="68"/>
  <c r="H707" i="68"/>
  <c r="U713" i="68"/>
  <c r="O720" i="68"/>
  <c r="V720" i="68"/>
  <c r="Q713" i="68"/>
  <c r="T715" i="68"/>
  <c r="O713" i="68"/>
  <c r="F716" i="68"/>
  <c r="S719" i="68"/>
  <c r="M711" i="68"/>
  <c r="V714" i="68"/>
  <c r="P712" i="68"/>
  <c r="H718" i="68"/>
  <c r="K712" i="68"/>
  <c r="H719" i="68"/>
  <c r="K715" i="68"/>
  <c r="E723" i="68"/>
  <c r="O721" i="68"/>
  <c r="N721" i="68"/>
  <c r="K723" i="68"/>
  <c r="L722" i="68"/>
  <c r="R722" i="68"/>
  <c r="K722" i="68"/>
  <c r="J722" i="68"/>
  <c r="AO722" i="68" s="1"/>
  <c r="AP722" i="68" s="1"/>
  <c r="V722" i="68"/>
  <c r="O722" i="68"/>
  <c r="Q722" i="68"/>
  <c r="E722" i="68"/>
  <c r="Q739" i="68"/>
  <c r="P739" i="68"/>
  <c r="L725" i="68"/>
  <c r="M750" i="68"/>
  <c r="P745" i="68"/>
  <c r="V741" i="68"/>
  <c r="U756" i="68"/>
  <c r="O756" i="68"/>
  <c r="S756" i="68"/>
  <c r="V756" i="68"/>
  <c r="Q756" i="68"/>
  <c r="F756" i="68"/>
  <c r="G756" i="68"/>
  <c r="R756" i="68"/>
  <c r="H756" i="68"/>
  <c r="P756" i="68"/>
  <c r="N756" i="68"/>
  <c r="J756" i="68"/>
  <c r="AO756" i="68" s="1"/>
  <c r="AP756" i="68" s="1"/>
  <c r="S702" i="68"/>
  <c r="I702" i="68"/>
  <c r="S707" i="68"/>
  <c r="I707" i="68"/>
  <c r="E713" i="68"/>
  <c r="G720" i="68"/>
  <c r="N720" i="68"/>
  <c r="N712" i="68"/>
  <c r="M720" i="68"/>
  <c r="T712" i="68"/>
  <c r="S714" i="68"/>
  <c r="J719" i="68"/>
  <c r="AO719" i="68" s="1"/>
  <c r="AP719" i="68" s="1"/>
  <c r="R719" i="68"/>
  <c r="Q711" i="68"/>
  <c r="P717" i="68"/>
  <c r="I718" i="68"/>
  <c r="H712" i="68"/>
  <c r="T719" i="68"/>
  <c r="L715" i="68"/>
  <c r="S723" i="68"/>
  <c r="G739" i="68"/>
  <c r="O739" i="68"/>
  <c r="H739" i="68"/>
  <c r="E739" i="68"/>
  <c r="N739" i="68"/>
  <c r="U739" i="68"/>
  <c r="I739" i="68"/>
  <c r="S739" i="68"/>
  <c r="E750" i="68"/>
  <c r="R741" i="68"/>
  <c r="N743" i="68"/>
  <c r="E743" i="68"/>
  <c r="K743" i="68"/>
  <c r="R743" i="68"/>
  <c r="F743" i="68"/>
  <c r="M743" i="68"/>
  <c r="U743" i="68"/>
  <c r="O743" i="68"/>
  <c r="G743" i="68"/>
  <c r="H743" i="68"/>
  <c r="I743" i="68"/>
  <c r="O793" i="68"/>
  <c r="V793" i="68"/>
  <c r="Q793" i="68"/>
  <c r="N793" i="68"/>
  <c r="P793" i="68"/>
  <c r="G793" i="68"/>
  <c r="J793" i="68"/>
  <c r="AO793" i="68" s="1"/>
  <c r="AP793" i="68" s="1"/>
  <c r="U793" i="68"/>
  <c r="E793" i="68"/>
  <c r="T793" i="68"/>
  <c r="I793" i="68"/>
  <c r="L793" i="68"/>
  <c r="H793" i="68"/>
  <c r="M793" i="68"/>
  <c r="R793" i="68"/>
  <c r="K793" i="68"/>
  <c r="S793" i="68"/>
  <c r="R689" i="68"/>
  <c r="F689" i="68"/>
  <c r="U702" i="68"/>
  <c r="R702" i="68"/>
  <c r="M709" i="68"/>
  <c r="P709" i="68"/>
  <c r="P707" i="68"/>
  <c r="V707" i="68"/>
  <c r="Q720" i="68"/>
  <c r="P718" i="68"/>
  <c r="P713" i="68"/>
  <c r="E720" i="68"/>
  <c r="O716" i="68"/>
  <c r="N716" i="68"/>
  <c r="R714" i="68"/>
  <c r="K716" i="68"/>
  <c r="I712" i="68"/>
  <c r="O731" i="68"/>
  <c r="J731" i="68"/>
  <c r="AO731" i="68" s="1"/>
  <c r="AP731" i="68" s="1"/>
  <c r="L731" i="68"/>
  <c r="E731" i="68"/>
  <c r="H731" i="68"/>
  <c r="R731" i="68"/>
  <c r="K731" i="68"/>
  <c r="T731" i="68"/>
  <c r="M731" i="68"/>
  <c r="F731" i="68"/>
  <c r="I731" i="68"/>
  <c r="U782" i="68"/>
  <c r="J689" i="68"/>
  <c r="AO689" i="68" s="1"/>
  <c r="AP689" i="68" s="1"/>
  <c r="Q702" i="68"/>
  <c r="P702" i="68"/>
  <c r="E709" i="68"/>
  <c r="F707" i="68"/>
  <c r="K709" i="68"/>
  <c r="U712" i="68"/>
  <c r="O714" i="68"/>
  <c r="J714" i="68"/>
  <c r="AO714" i="68" s="1"/>
  <c r="AP714" i="68" s="1"/>
  <c r="P714" i="68"/>
  <c r="I716" i="68"/>
  <c r="O712" i="68"/>
  <c r="T711" i="68"/>
  <c r="R711" i="68"/>
  <c r="E711" i="68"/>
  <c r="L711" i="68"/>
  <c r="J711" i="68"/>
  <c r="AO711" i="68" s="1"/>
  <c r="AP711" i="68" s="1"/>
  <c r="O711" i="68"/>
  <c r="P711" i="68"/>
  <c r="I713" i="68"/>
  <c r="F713" i="68"/>
  <c r="K713" i="68"/>
  <c r="G713" i="68"/>
  <c r="T713" i="68"/>
  <c r="S713" i="68"/>
  <c r="M713" i="68"/>
  <c r="J713" i="68"/>
  <c r="AO713" i="68" s="1"/>
  <c r="AP713" i="68" s="1"/>
  <c r="I715" i="68"/>
  <c r="S715" i="68"/>
  <c r="N715" i="68"/>
  <c r="G715" i="68"/>
  <c r="M715" i="68"/>
  <c r="U715" i="68"/>
  <c r="G717" i="68"/>
  <c r="I717" i="68"/>
  <c r="J717" i="68"/>
  <c r="AO717" i="68" s="1"/>
  <c r="AP717" i="68" s="1"/>
  <c r="T717" i="68"/>
  <c r="F717" i="68"/>
  <c r="L717" i="68"/>
  <c r="M717" i="68"/>
  <c r="K719" i="68"/>
  <c r="Q719" i="68"/>
  <c r="V719" i="68"/>
  <c r="G719" i="68"/>
  <c r="O719" i="68"/>
  <c r="I719" i="68"/>
  <c r="N719" i="68"/>
  <c r="R723" i="68"/>
  <c r="U723" i="68"/>
  <c r="Q723" i="68"/>
  <c r="J723" i="68"/>
  <c r="AO723" i="68" s="1"/>
  <c r="AP723" i="68" s="1"/>
  <c r="H723" i="68"/>
  <c r="I723" i="68"/>
  <c r="O723" i="68"/>
  <c r="F723" i="68"/>
  <c r="G723" i="68"/>
  <c r="O729" i="68"/>
  <c r="P729" i="68"/>
  <c r="Q729" i="68"/>
  <c r="I729" i="68"/>
  <c r="N729" i="68"/>
  <c r="R729" i="68"/>
  <c r="H729" i="68"/>
  <c r="T729" i="68"/>
  <c r="M729" i="68"/>
  <c r="G729" i="68"/>
  <c r="S741" i="68"/>
  <c r="T733" i="68"/>
  <c r="R782" i="68"/>
  <c r="E764" i="68"/>
  <c r="P764" i="68"/>
  <c r="M762" i="68"/>
  <c r="H762" i="68"/>
  <c r="M773" i="68"/>
  <c r="U773" i="68"/>
  <c r="V746" i="68"/>
  <c r="G746" i="68"/>
  <c r="O746" i="68"/>
  <c r="L781" i="68"/>
  <c r="V781" i="68"/>
  <c r="R781" i="68"/>
  <c r="I781" i="68"/>
  <c r="T792" i="68"/>
  <c r="N792" i="68"/>
  <c r="U792" i="68"/>
  <c r="Q792" i="68"/>
  <c r="L792" i="68"/>
  <c r="O792" i="68"/>
  <c r="O798" i="68"/>
  <c r="I816" i="68"/>
  <c r="G816" i="68"/>
  <c r="F816" i="68"/>
  <c r="S816" i="68"/>
  <c r="O816" i="68"/>
  <c r="U816" i="68"/>
  <c r="E816" i="68"/>
  <c r="J816" i="68"/>
  <c r="AO816" i="68" s="1"/>
  <c r="AP816" i="68" s="1"/>
  <c r="P816" i="68"/>
  <c r="N816" i="68"/>
  <c r="H816" i="68"/>
  <c r="L816" i="68"/>
  <c r="Q816" i="68"/>
  <c r="H818" i="68"/>
  <c r="N818" i="68"/>
  <c r="E818" i="68"/>
  <c r="T818" i="68"/>
  <c r="R818" i="68"/>
  <c r="L818" i="68"/>
  <c r="V818" i="68"/>
  <c r="U818" i="68"/>
  <c r="J818" i="68"/>
  <c r="AO818" i="68" s="1"/>
  <c r="AP818" i="68" s="1"/>
  <c r="F818" i="68"/>
  <c r="S818" i="68"/>
  <c r="P818" i="68"/>
  <c r="K818" i="68"/>
  <c r="G818" i="68"/>
  <c r="H724" i="68"/>
  <c r="R737" i="68"/>
  <c r="Q737" i="68"/>
  <c r="H735" i="68"/>
  <c r="R738" i="68"/>
  <c r="V735" i="68"/>
  <c r="V737" i="68"/>
  <c r="I748" i="68"/>
  <c r="M748" i="68"/>
  <c r="N742" i="68"/>
  <c r="Q742" i="68"/>
  <c r="Q748" i="68"/>
  <c r="J754" i="68"/>
  <c r="AO754" i="68" s="1"/>
  <c r="AP754" i="68" s="1"/>
  <c r="Q754" i="68"/>
  <c r="S755" i="68"/>
  <c r="Q755" i="68"/>
  <c r="N754" i="68"/>
  <c r="K757" i="68"/>
  <c r="M753" i="68"/>
  <c r="G751" i="68"/>
  <c r="Q753" i="68"/>
  <c r="F757" i="68"/>
  <c r="F755" i="68"/>
  <c r="S754" i="68"/>
  <c r="N757" i="68"/>
  <c r="R754" i="68"/>
  <c r="O755" i="68"/>
  <c r="G760" i="68"/>
  <c r="T760" i="68"/>
  <c r="Q760" i="68"/>
  <c r="M758" i="68"/>
  <c r="S758" i="68"/>
  <c r="O760" i="68"/>
  <c r="N761" i="68"/>
  <c r="M761" i="68"/>
  <c r="F766" i="68"/>
  <c r="I762" i="68"/>
  <c r="S764" i="68"/>
  <c r="K764" i="68"/>
  <c r="S762" i="68"/>
  <c r="M763" i="68"/>
  <c r="L773" i="68"/>
  <c r="S767" i="68"/>
  <c r="J767" i="68"/>
  <c r="AO767" i="68" s="1"/>
  <c r="AP767" i="68" s="1"/>
  <c r="R768" i="68"/>
  <c r="I768" i="68"/>
  <c r="P746" i="68"/>
  <c r="F746" i="68"/>
  <c r="N770" i="68"/>
  <c r="E770" i="68"/>
  <c r="V772" i="68"/>
  <c r="S772" i="68"/>
  <c r="I772" i="68"/>
  <c r="T774" i="68"/>
  <c r="I785" i="68"/>
  <c r="K785" i="68"/>
  <c r="I777" i="68"/>
  <c r="E777" i="68"/>
  <c r="L775" i="68"/>
  <c r="P781" i="68"/>
  <c r="M781" i="68"/>
  <c r="V780" i="68"/>
  <c r="R780" i="68"/>
  <c r="F780" i="68"/>
  <c r="E780" i="68"/>
  <c r="F792" i="68"/>
  <c r="R792" i="68"/>
  <c r="G798" i="68"/>
  <c r="K797" i="68"/>
  <c r="E804" i="68"/>
  <c r="Q804" i="68"/>
  <c r="I818" i="68"/>
  <c r="R751" i="68"/>
  <c r="V751" i="68"/>
  <c r="R757" i="68"/>
  <c r="O751" i="68"/>
  <c r="H766" i="68"/>
  <c r="L766" i="68"/>
  <c r="I766" i="68"/>
  <c r="G766" i="68"/>
  <c r="Q762" i="68"/>
  <c r="T773" i="68"/>
  <c r="K773" i="68"/>
  <c r="R767" i="68"/>
  <c r="I767" i="68"/>
  <c r="N746" i="68"/>
  <c r="E746" i="68"/>
  <c r="F768" i="68"/>
  <c r="N768" i="68"/>
  <c r="V785" i="68"/>
  <c r="U785" i="68"/>
  <c r="H777" i="68"/>
  <c r="T777" i="68"/>
  <c r="O781" i="68"/>
  <c r="E781" i="68"/>
  <c r="P792" i="68"/>
  <c r="J792" i="68"/>
  <c r="AO792" i="68" s="1"/>
  <c r="AP792" i="68" s="1"/>
  <c r="H790" i="68"/>
  <c r="N790" i="68"/>
  <c r="I790" i="68"/>
  <c r="M790" i="68"/>
  <c r="V790" i="68"/>
  <c r="O790" i="68"/>
  <c r="E790" i="68"/>
  <c r="K790" i="68"/>
  <c r="G790" i="68"/>
  <c r="T798" i="68"/>
  <c r="T804" i="68"/>
  <c r="G805" i="68"/>
  <c r="M816" i="68"/>
  <c r="R816" i="68"/>
  <c r="Q818" i="68"/>
  <c r="E810" i="68"/>
  <c r="H810" i="68"/>
  <c r="R810" i="68"/>
  <c r="L810" i="68"/>
  <c r="G810" i="68"/>
  <c r="V810" i="68"/>
  <c r="T810" i="68"/>
  <c r="S810" i="68"/>
  <c r="I810" i="68"/>
  <c r="P810" i="68"/>
  <c r="N810" i="68"/>
  <c r="T708" i="68"/>
  <c r="U724" i="68"/>
  <c r="T724" i="68"/>
  <c r="G724" i="68"/>
  <c r="V724" i="68"/>
  <c r="F737" i="68"/>
  <c r="T737" i="68"/>
  <c r="M735" i="68"/>
  <c r="P735" i="68"/>
  <c r="P738" i="68"/>
  <c r="M742" i="68"/>
  <c r="L742" i="68"/>
  <c r="L748" i="68"/>
  <c r="H748" i="68"/>
  <c r="K748" i="68"/>
  <c r="J742" i="68"/>
  <c r="AO742" i="68" s="1"/>
  <c r="AP742" i="68" s="1"/>
  <c r="U755" i="68"/>
  <c r="S753" i="68"/>
  <c r="I751" i="68"/>
  <c r="Q757" i="68"/>
  <c r="M751" i="68"/>
  <c r="F753" i="68"/>
  <c r="M757" i="68"/>
  <c r="V757" i="68"/>
  <c r="U753" i="68"/>
  <c r="P757" i="68"/>
  <c r="U760" i="68"/>
  <c r="S760" i="68"/>
  <c r="V758" i="68"/>
  <c r="T758" i="68"/>
  <c r="J761" i="68"/>
  <c r="AO761" i="68" s="1"/>
  <c r="AP761" i="68" s="1"/>
  <c r="O761" i="68"/>
  <c r="F764" i="68"/>
  <c r="K766" i="68"/>
  <c r="T763" i="68"/>
  <c r="G764" i="68"/>
  <c r="V763" i="68"/>
  <c r="O766" i="68"/>
  <c r="E763" i="68"/>
  <c r="E766" i="68"/>
  <c r="T764" i="68"/>
  <c r="S773" i="68"/>
  <c r="I773" i="68"/>
  <c r="Q767" i="68"/>
  <c r="H767" i="68"/>
  <c r="P768" i="68"/>
  <c r="G768" i="68"/>
  <c r="M746" i="68"/>
  <c r="U770" i="68"/>
  <c r="O772" i="68"/>
  <c r="K771" i="68"/>
  <c r="S771" i="68"/>
  <c r="O774" i="68"/>
  <c r="H785" i="68"/>
  <c r="S777" i="68"/>
  <c r="J775" i="68"/>
  <c r="AO775" i="68" s="1"/>
  <c r="AP775" i="68" s="1"/>
  <c r="N781" i="68"/>
  <c r="T781" i="68"/>
  <c r="K792" i="68"/>
  <c r="J790" i="68"/>
  <c r="AO790" i="68" s="1"/>
  <c r="AP790" i="68" s="1"/>
  <c r="E789" i="68"/>
  <c r="H789" i="68"/>
  <c r="F789" i="68"/>
  <c r="O789" i="68"/>
  <c r="T789" i="68"/>
  <c r="I789" i="68"/>
  <c r="M789" i="68"/>
  <c r="K789" i="68"/>
  <c r="J789" i="68"/>
  <c r="AO789" i="68" s="1"/>
  <c r="AP789" i="68" s="1"/>
  <c r="G789" i="68"/>
  <c r="L804" i="68"/>
  <c r="R805" i="68"/>
  <c r="V804" i="68"/>
  <c r="J810" i="68"/>
  <c r="AO810" i="68" s="1"/>
  <c r="AP810" i="68" s="1"/>
  <c r="K816" i="68"/>
  <c r="E767" i="68"/>
  <c r="M767" i="68"/>
  <c r="U767" i="68"/>
  <c r="U777" i="68"/>
  <c r="V777" i="68"/>
  <c r="R777" i="68"/>
  <c r="Q777" i="68"/>
  <c r="E785" i="68"/>
  <c r="Q785" i="68"/>
  <c r="R785" i="68"/>
  <c r="P785" i="68"/>
  <c r="L798" i="68"/>
  <c r="K798" i="68"/>
  <c r="I798" i="68"/>
  <c r="V798" i="68"/>
  <c r="R798" i="68"/>
  <c r="F798" i="68"/>
  <c r="E798" i="68"/>
  <c r="N798" i="68"/>
  <c r="H798" i="68"/>
  <c r="M798" i="68"/>
  <c r="N804" i="68"/>
  <c r="F804" i="68"/>
  <c r="P804" i="68"/>
  <c r="R804" i="68"/>
  <c r="H804" i="68"/>
  <c r="O804" i="68"/>
  <c r="S804" i="68"/>
  <c r="M804" i="68"/>
  <c r="K805" i="68"/>
  <c r="I805" i="68"/>
  <c r="N805" i="68"/>
  <c r="H805" i="68"/>
  <c r="U805" i="68"/>
  <c r="Q805" i="68"/>
  <c r="E805" i="68"/>
  <c r="P805" i="68"/>
  <c r="F805" i="68"/>
  <c r="V805" i="68"/>
  <c r="J805" i="68"/>
  <c r="AO805" i="68" s="1"/>
  <c r="AP805" i="68" s="1"/>
  <c r="M805" i="68"/>
  <c r="H815" i="68"/>
  <c r="N815" i="68"/>
  <c r="U815" i="68"/>
  <c r="E815" i="68"/>
  <c r="I815" i="68"/>
  <c r="S815" i="68"/>
  <c r="L815" i="68"/>
  <c r="P815" i="68"/>
  <c r="K815" i="68"/>
  <c r="G815" i="68"/>
  <c r="V815" i="68"/>
  <c r="S737" i="68"/>
  <c r="T735" i="68"/>
  <c r="R735" i="68"/>
  <c r="O735" i="68"/>
  <c r="U737" i="68"/>
  <c r="S748" i="68"/>
  <c r="E755" i="68"/>
  <c r="R755" i="68"/>
  <c r="L757" i="68"/>
  <c r="P755" i="68"/>
  <c r="M754" i="68"/>
  <c r="F751" i="68"/>
  <c r="N755" i="68"/>
  <c r="J751" i="68"/>
  <c r="AO751" i="68" s="1"/>
  <c r="AP751" i="68" s="1"/>
  <c r="H754" i="68"/>
  <c r="K751" i="68"/>
  <c r="E760" i="68"/>
  <c r="R760" i="68"/>
  <c r="N760" i="68"/>
  <c r="J762" i="68"/>
  <c r="AO762" i="68" s="1"/>
  <c r="AP762" i="68" s="1"/>
  <c r="U766" i="68"/>
  <c r="V764" i="68"/>
  <c r="G762" i="68"/>
  <c r="P762" i="68"/>
  <c r="R762" i="68"/>
  <c r="Q773" i="68"/>
  <c r="G773" i="68"/>
  <c r="O767" i="68"/>
  <c r="F767" i="68"/>
  <c r="M768" i="68"/>
  <c r="T746" i="68"/>
  <c r="K746" i="68"/>
  <c r="J770" i="68"/>
  <c r="AO770" i="68" s="1"/>
  <c r="AP770" i="68" s="1"/>
  <c r="R770" i="68"/>
  <c r="G785" i="68"/>
  <c r="L785" i="68"/>
  <c r="F777" i="68"/>
  <c r="H781" i="68"/>
  <c r="J774" i="68"/>
  <c r="AO774" i="68" s="1"/>
  <c r="AP774" i="68" s="1"/>
  <c r="G774" i="68"/>
  <c r="P774" i="68"/>
  <c r="U774" i="68"/>
  <c r="L776" i="68"/>
  <c r="S776" i="68"/>
  <c r="E776" i="68"/>
  <c r="F776" i="68"/>
  <c r="J776" i="68"/>
  <c r="AO776" i="68" s="1"/>
  <c r="AP776" i="68" s="1"/>
  <c r="O784" i="68"/>
  <c r="J784" i="68"/>
  <c r="AO784" i="68" s="1"/>
  <c r="AP784" i="68" s="1"/>
  <c r="F784" i="68"/>
  <c r="S784" i="68"/>
  <c r="V792" i="68"/>
  <c r="T790" i="68"/>
  <c r="Q798" i="68"/>
  <c r="H797" i="68"/>
  <c r="I797" i="68"/>
  <c r="F797" i="68"/>
  <c r="S797" i="68"/>
  <c r="E797" i="68"/>
  <c r="G797" i="68"/>
  <c r="T797" i="68"/>
  <c r="U797" i="68"/>
  <c r="J797" i="68"/>
  <c r="AO797" i="68" s="1"/>
  <c r="AP797" i="68" s="1"/>
  <c r="N797" i="68"/>
  <c r="I804" i="68"/>
  <c r="O805" i="68"/>
  <c r="T805" i="68"/>
  <c r="F810" i="68"/>
  <c r="O815" i="68"/>
  <c r="R708" i="68"/>
  <c r="K737" i="68"/>
  <c r="L735" i="68"/>
  <c r="S735" i="68"/>
  <c r="J735" i="68"/>
  <c r="AO735" i="68" s="1"/>
  <c r="AP735" i="68" s="1"/>
  <c r="G735" i="68"/>
  <c r="V742" i="68"/>
  <c r="R742" i="68"/>
  <c r="G753" i="68"/>
  <c r="J755" i="68"/>
  <c r="AO755" i="68" s="1"/>
  <c r="AP755" i="68" s="1"/>
  <c r="I753" i="68"/>
  <c r="J760" i="68"/>
  <c r="AO760" i="68" s="1"/>
  <c r="AP760" i="68" s="1"/>
  <c r="P760" i="68"/>
  <c r="J773" i="68"/>
  <c r="AO773" i="68" s="1"/>
  <c r="AP773" i="68" s="1"/>
  <c r="P766" i="68"/>
  <c r="V766" i="68"/>
  <c r="K762" i="68"/>
  <c r="T762" i="68"/>
  <c r="G763" i="68"/>
  <c r="U763" i="68"/>
  <c r="P773" i="68"/>
  <c r="F773" i="68"/>
  <c r="N767" i="68"/>
  <c r="U768" i="68"/>
  <c r="L768" i="68"/>
  <c r="S746" i="68"/>
  <c r="J746" i="68"/>
  <c r="AO746" i="68" s="1"/>
  <c r="AP746" i="68" s="1"/>
  <c r="Q770" i="68"/>
  <c r="H770" i="68"/>
  <c r="F785" i="68"/>
  <c r="J785" i="68"/>
  <c r="AO785" i="68" s="1"/>
  <c r="AP785" i="68" s="1"/>
  <c r="P777" i="68"/>
  <c r="S781" i="68"/>
  <c r="F775" i="68"/>
  <c r="M775" i="68"/>
  <c r="U775" i="68"/>
  <c r="V775" i="68"/>
  <c r="E775" i="68"/>
  <c r="P783" i="68"/>
  <c r="V783" i="68"/>
  <c r="M783" i="68"/>
  <c r="H792" i="68"/>
  <c r="Q789" i="68"/>
  <c r="F790" i="68"/>
  <c r="P798" i="68"/>
  <c r="M815" i="68"/>
  <c r="Q810" i="68"/>
  <c r="V816" i="68"/>
  <c r="T816" i="68"/>
  <c r="O818" i="68"/>
  <c r="R813" i="68"/>
  <c r="P813" i="68"/>
  <c r="Q813" i="68"/>
  <c r="G813" i="68"/>
  <c r="E813" i="68"/>
  <c r="S813" i="68"/>
  <c r="O813" i="68"/>
  <c r="V813" i="68"/>
  <c r="F813" i="68"/>
  <c r="U813" i="68"/>
  <c r="J813" i="68"/>
  <c r="AO813" i="68" s="1"/>
  <c r="AP813" i="68" s="1"/>
  <c r="L813" i="68"/>
  <c r="K813" i="68"/>
  <c r="H813" i="68"/>
  <c r="T787" i="68"/>
  <c r="J795" i="68"/>
  <c r="AO795" i="68" s="1"/>
  <c r="AP795" i="68" s="1"/>
  <c r="T791" i="68"/>
  <c r="Q791" i="68"/>
  <c r="K791" i="68"/>
  <c r="I796" i="68"/>
  <c r="K802" i="68"/>
  <c r="T802" i="68"/>
  <c r="M802" i="68"/>
  <c r="I802" i="68"/>
  <c r="H803" i="68"/>
  <c r="O803" i="68"/>
  <c r="P803" i="68"/>
  <c r="G803" i="68"/>
  <c r="I803" i="68"/>
  <c r="R803" i="68"/>
  <c r="E814" i="68"/>
  <c r="K814" i="68"/>
  <c r="J814" i="68"/>
  <c r="AO814" i="68" s="1"/>
  <c r="AP814" i="68" s="1"/>
  <c r="N814" i="68"/>
  <c r="I814" i="68"/>
  <c r="G814" i="68"/>
  <c r="Q814" i="68"/>
  <c r="P814" i="68"/>
  <c r="M814" i="68"/>
  <c r="V821" i="68"/>
  <c r="O821" i="68"/>
  <c r="S821" i="68"/>
  <c r="J821" i="68"/>
  <c r="AO821" i="68" s="1"/>
  <c r="AP821" i="68" s="1"/>
  <c r="U821" i="68"/>
  <c r="U803" i="68"/>
  <c r="M807" i="68"/>
  <c r="N807" i="68"/>
  <c r="T814" i="68"/>
  <c r="P821" i="68"/>
  <c r="G821" i="68"/>
  <c r="J808" i="68"/>
  <c r="AO808" i="68" s="1"/>
  <c r="AP808" i="68" s="1"/>
  <c r="I808" i="68"/>
  <c r="U808" i="68"/>
  <c r="S808" i="68"/>
  <c r="K808" i="68"/>
  <c r="H808" i="68"/>
  <c r="V808" i="68"/>
  <c r="G808" i="68"/>
  <c r="F795" i="68"/>
  <c r="S795" i="68"/>
  <c r="R795" i="68"/>
  <c r="Q795" i="68"/>
  <c r="P787" i="68"/>
  <c r="G787" i="68"/>
  <c r="Q787" i="68"/>
  <c r="U787" i="68"/>
  <c r="U796" i="68"/>
  <c r="H796" i="68"/>
  <c r="M796" i="68"/>
  <c r="V796" i="68"/>
  <c r="J807" i="68"/>
  <c r="AO807" i="68" s="1"/>
  <c r="AP807" i="68" s="1"/>
  <c r="O807" i="68"/>
  <c r="V807" i="68"/>
  <c r="H778" i="68"/>
  <c r="L778" i="68"/>
  <c r="G778" i="68"/>
  <c r="U791" i="68"/>
  <c r="O791" i="68"/>
  <c r="L787" i="68"/>
  <c r="M787" i="68"/>
  <c r="P795" i="68"/>
  <c r="O795" i="68"/>
  <c r="F802" i="68"/>
  <c r="P802" i="68"/>
  <c r="P796" i="68"/>
  <c r="K803" i="68"/>
  <c r="J803" i="68"/>
  <c r="AO803" i="68" s="1"/>
  <c r="AP803" i="68" s="1"/>
  <c r="U814" i="68"/>
  <c r="Q807" i="68"/>
  <c r="S814" i="68"/>
  <c r="T821" i="68"/>
  <c r="I800" i="68"/>
  <c r="G800" i="68"/>
  <c r="E800" i="68"/>
  <c r="O806" i="68"/>
  <c r="R806" i="68"/>
  <c r="F806" i="68"/>
  <c r="N806" i="68"/>
  <c r="H806" i="68"/>
  <c r="G806" i="68"/>
  <c r="Q806" i="68"/>
  <c r="Q794" i="68"/>
  <c r="G794" i="68"/>
  <c r="Q801" i="68"/>
  <c r="U809" i="68"/>
  <c r="I801" i="68"/>
  <c r="J801" i="68"/>
  <c r="AO801" i="68" s="1"/>
  <c r="AP801" i="68" s="1"/>
  <c r="T801" i="68"/>
  <c r="G809" i="68"/>
  <c r="F809" i="68"/>
  <c r="Q977" i="68"/>
  <c r="N977" i="68"/>
  <c r="H977" i="68"/>
  <c r="P977" i="68"/>
  <c r="V932" i="68"/>
  <c r="F977" i="68"/>
  <c r="O932" i="68"/>
  <c r="V977" i="68"/>
  <c r="O977" i="68"/>
  <c r="K932" i="68"/>
  <c r="R932" i="68"/>
  <c r="E977" i="68"/>
  <c r="I977" i="68"/>
  <c r="B17" i="86" l="1" a="1"/>
  <c r="B17" i="86" s="1"/>
  <c r="B4" i="89" a="1"/>
  <c r="B4" i="89" s="1"/>
  <c r="C12" i="88" a="1"/>
  <c r="C12" i="88" s="1"/>
  <c r="B3" i="85" a="1"/>
  <c r="B3" i="85" s="1"/>
  <c r="B20" i="91" a="1"/>
  <c r="B20" i="91" s="1"/>
  <c r="C20" i="91" s="1" a="1"/>
  <c r="C20" i="91" s="1"/>
  <c r="M316" i="64"/>
  <c r="B21" i="92" a="1"/>
  <c r="B21" i="92" s="1"/>
  <c r="C21" i="92" s="1" a="1"/>
  <c r="C21" i="92" s="1"/>
  <c r="B12" i="89" a="1"/>
  <c r="B12" i="89" s="1"/>
  <c r="B7" i="91" a="1"/>
  <c r="B7" i="91" s="1"/>
  <c r="C7" i="91" s="1" a="1"/>
  <c r="C7" i="91" s="1"/>
  <c r="H316" i="64"/>
  <c r="B10" i="82" a="1"/>
  <c r="B10" i="82" s="1"/>
  <c r="B15" i="81" a="1"/>
  <c r="B15" i="81" s="1"/>
  <c r="C10" i="89" a="1"/>
  <c r="C10" i="89" s="1"/>
  <c r="B20" i="86" a="1"/>
  <c r="B20" i="86" s="1"/>
  <c r="B8" i="92" a="1"/>
  <c r="B8" i="92" s="1"/>
  <c r="C8" i="92" s="1" a="1"/>
  <c r="C8" i="92" s="1"/>
  <c r="C18" i="79" a="1"/>
  <c r="C18" i="79" s="1"/>
  <c r="B16" i="89" a="1"/>
  <c r="B16" i="89" s="1"/>
  <c r="C2" i="86" a="1"/>
  <c r="C2" i="86" s="1"/>
  <c r="C14" i="86" a="1"/>
  <c r="C14" i="86" s="1"/>
  <c r="B9" i="82" a="1"/>
  <c r="B9" i="82" s="1"/>
  <c r="C8" i="82" a="1"/>
  <c r="C8" i="82" s="1"/>
  <c r="B17" i="89" a="1"/>
  <c r="B17" i="89" s="1"/>
  <c r="B8" i="89" a="1"/>
  <c r="B8" i="89" s="1"/>
  <c r="C9" i="86" a="1"/>
  <c r="C9" i="86" s="1"/>
  <c r="B7" i="80" a="1"/>
  <c r="B7" i="80" s="1"/>
  <c r="B17" i="88" a="1"/>
  <c r="B17" i="88" s="1"/>
  <c r="B16" i="81" a="1"/>
  <c r="B16" i="81" s="1"/>
  <c r="B5" i="88" a="1"/>
  <c r="B5" i="88" s="1"/>
  <c r="D10" i="79" a="1"/>
  <c r="D10" i="79" s="1"/>
  <c r="C19" i="79" a="1"/>
  <c r="C19" i="79" s="1"/>
  <c r="C5" i="89" a="1"/>
  <c r="C5" i="89" s="1"/>
  <c r="C13" i="89" a="1"/>
  <c r="C13" i="89" s="1"/>
  <c r="C10" i="82" a="1"/>
  <c r="C10" i="82" s="1"/>
  <c r="C15" i="80" a="1"/>
  <c r="C15" i="80" s="1"/>
  <c r="B9" i="86" a="1"/>
  <c r="B9" i="86" s="1"/>
  <c r="C6" i="86" a="1"/>
  <c r="C6" i="86" s="1"/>
  <c r="B12" i="91" a="1"/>
  <c r="B12" i="91" s="1"/>
  <c r="C12" i="91" s="1" a="1"/>
  <c r="C12" i="91" s="1"/>
  <c r="B14" i="92" a="1"/>
  <c r="B14" i="92" s="1"/>
  <c r="C14" i="92" s="1" a="1"/>
  <c r="C14" i="92" s="1"/>
  <c r="C16" i="89" a="1"/>
  <c r="C16" i="89" s="1"/>
  <c r="C5" i="80" a="1"/>
  <c r="C5" i="80" s="1"/>
  <c r="C15" i="85" a="1"/>
  <c r="C15" i="85" s="1"/>
  <c r="B18" i="81" a="1"/>
  <c r="B18" i="81" s="1"/>
  <c r="C14" i="81" a="1"/>
  <c r="C14" i="81" s="1"/>
  <c r="C10" i="79" a="1"/>
  <c r="C10" i="79" s="1"/>
  <c r="E316" i="64"/>
  <c r="F316" i="64"/>
  <c r="C14" i="80" a="1"/>
  <c r="C14" i="80" s="1"/>
  <c r="B9" i="90" a="1"/>
  <c r="B9" i="90" s="1"/>
  <c r="C9" i="90" s="1" a="1"/>
  <c r="C9" i="90" s="1"/>
  <c r="B3" i="89" a="1"/>
  <c r="B3" i="89" s="1"/>
  <c r="D6" i="79" a="1"/>
  <c r="D6" i="79" s="1"/>
  <c r="D19" i="79" a="1"/>
  <c r="D19" i="79" s="1"/>
  <c r="B11" i="91" a="1"/>
  <c r="B11" i="91" s="1"/>
  <c r="C11" i="91" s="1" a="1"/>
  <c r="C11" i="91" s="1"/>
  <c r="B16" i="84" a="1"/>
  <c r="B16" i="84" s="1"/>
  <c r="C7" i="83" a="1"/>
  <c r="C7" i="83" s="1"/>
  <c r="C9" i="85" a="1"/>
  <c r="C9" i="85" s="1"/>
  <c r="C22" i="79" a="1"/>
  <c r="C22" i="79" s="1"/>
  <c r="C18" i="88" a="1"/>
  <c r="C18" i="88" s="1"/>
  <c r="B16" i="83" a="1"/>
  <c r="B16" i="83" s="1"/>
  <c r="C4" i="86" a="1"/>
  <c r="C4" i="86" s="1"/>
  <c r="B15" i="86" a="1"/>
  <c r="B15" i="86" s="1"/>
  <c r="B7" i="89" a="1"/>
  <c r="B7" i="89" s="1"/>
  <c r="C15" i="82" a="1"/>
  <c r="C15" i="82" s="1"/>
  <c r="B7" i="83" a="1"/>
  <c r="B7" i="83" s="1"/>
  <c r="C21" i="88" a="1"/>
  <c r="C21" i="88" s="1"/>
  <c r="B16" i="80" a="1"/>
  <c r="B16" i="80" s="1"/>
  <c r="C3" i="81" a="1"/>
  <c r="C3" i="81" s="1"/>
  <c r="C16" i="84" a="1"/>
  <c r="C16" i="84" s="1"/>
  <c r="C19" i="85" a="1"/>
  <c r="C19" i="85" s="1"/>
  <c r="I316" i="64"/>
  <c r="B15" i="88" a="1"/>
  <c r="B15" i="88" s="1"/>
  <c r="B2" i="89" a="1"/>
  <c r="B2" i="89" s="1"/>
  <c r="C6" i="88" a="1"/>
  <c r="C6" i="88" s="1"/>
  <c r="D22" i="79" a="1"/>
  <c r="D22" i="79" s="1"/>
  <c r="C16" i="79" a="1"/>
  <c r="C16" i="79" s="1"/>
  <c r="C18" i="85" a="1"/>
  <c r="C18" i="85" s="1"/>
  <c r="C12" i="89" a="1"/>
  <c r="C12" i="89" s="1"/>
  <c r="B8" i="85" a="1"/>
  <c r="B8" i="85" s="1"/>
  <c r="B2" i="80" a="1"/>
  <c r="B2" i="80" s="1"/>
  <c r="K316" i="64"/>
  <c r="C4" i="88" a="1"/>
  <c r="C4" i="88" s="1"/>
  <c r="C16" i="81" a="1"/>
  <c r="C16" i="81" s="1"/>
  <c r="C5" i="91" a="1"/>
  <c r="C5" i="91" s="1"/>
  <c r="C7" i="85" a="1"/>
  <c r="C7" i="85" s="1"/>
  <c r="B8" i="86" a="1"/>
  <c r="B8" i="86" s="1"/>
  <c r="C9" i="79" a="1"/>
  <c r="C9" i="79" s="1"/>
  <c r="J316" i="64"/>
  <c r="B20" i="80" a="1"/>
  <c r="B20" i="80" s="1"/>
  <c r="C13" i="85" a="1"/>
  <c r="C13" i="85" s="1"/>
  <c r="B2" i="81" a="1"/>
  <c r="B2" i="81" s="1"/>
  <c r="B19" i="85" a="1"/>
  <c r="B19" i="85" s="1"/>
  <c r="B2" i="92" a="1"/>
  <c r="B2" i="92" s="1"/>
  <c r="C2" i="92" s="1" a="1"/>
  <c r="C2" i="92" s="1"/>
  <c r="B3" i="88" a="1"/>
  <c r="B3" i="88" s="1"/>
  <c r="B20" i="88" a="1"/>
  <c r="B20" i="88" s="1"/>
  <c r="B17" i="81" a="1"/>
  <c r="B17" i="81" s="1"/>
  <c r="C21" i="85" a="1"/>
  <c r="C21" i="85" s="1"/>
  <c r="B18" i="85" a="1"/>
  <c r="B18" i="85" s="1"/>
  <c r="B19" i="91" a="1"/>
  <c r="B19" i="91" s="1"/>
  <c r="C19" i="91" s="1" a="1"/>
  <c r="C19" i="91" s="1"/>
  <c r="B7" i="88" a="1"/>
  <c r="B7" i="88" s="1"/>
  <c r="C19" i="80" a="1"/>
  <c r="C19" i="80" s="1"/>
  <c r="C4" i="82" a="1"/>
  <c r="C4" i="82" s="1"/>
  <c r="B2" i="82" a="1"/>
  <c r="B2" i="82" s="1"/>
  <c r="B7" i="82" a="1"/>
  <c r="B7" i="82" s="1"/>
  <c r="B12" i="82" a="1"/>
  <c r="B12" i="82" s="1"/>
  <c r="B20" i="82" a="1"/>
  <c r="B20" i="82" s="1"/>
  <c r="C19" i="82" a="1"/>
  <c r="C19" i="82" s="1"/>
  <c r="C20" i="82" a="1"/>
  <c r="C20" i="82" s="1"/>
  <c r="C11" i="82" a="1"/>
  <c r="C11" i="82" s="1"/>
  <c r="B16" i="82" a="1"/>
  <c r="B16" i="82" s="1"/>
  <c r="C12" i="82" a="1"/>
  <c r="C12" i="82" s="1"/>
  <c r="B8" i="82" a="1"/>
  <c r="B8" i="82" s="1"/>
  <c r="B3" i="82" a="1"/>
  <c r="B3" i="82" s="1"/>
  <c r="C3" i="82" a="1"/>
  <c r="C3" i="82" s="1"/>
  <c r="C9" i="82" a="1"/>
  <c r="C9" i="82" s="1"/>
  <c r="C18" i="82" a="1"/>
  <c r="C18" i="82" s="1"/>
  <c r="B15" i="82" a="1"/>
  <c r="B15" i="82" s="1"/>
  <c r="C2" i="82" a="1"/>
  <c r="C2" i="82" s="1"/>
  <c r="C17" i="82" a="1"/>
  <c r="C17" i="82" s="1"/>
  <c r="C5" i="82" a="1"/>
  <c r="C5" i="82" s="1"/>
  <c r="B21" i="82" a="1"/>
  <c r="B21" i="82" s="1"/>
  <c r="C16" i="82" a="1"/>
  <c r="C16" i="82" s="1"/>
  <c r="B17" i="82" a="1"/>
  <c r="B17" i="82" s="1"/>
  <c r="B13" i="82" a="1"/>
  <c r="B13" i="82" s="1"/>
  <c r="C13" i="82" a="1"/>
  <c r="C13" i="82" s="1"/>
  <c r="C21" i="82" a="1"/>
  <c r="C21" i="82" s="1"/>
  <c r="C7" i="82" a="1"/>
  <c r="C7" i="82" s="1"/>
  <c r="C6" i="82" a="1"/>
  <c r="C6" i="82" s="1"/>
  <c r="B4" i="82" a="1"/>
  <c r="B4" i="82" s="1"/>
  <c r="C14" i="82" a="1"/>
  <c r="C14" i="82" s="1"/>
  <c r="B18" i="82" a="1"/>
  <c r="B18" i="82" s="1"/>
  <c r="B14" i="82" a="1"/>
  <c r="B14" i="82" s="1"/>
  <c r="B6" i="82" a="1"/>
  <c r="B6" i="82" s="1"/>
  <c r="B5" i="82" a="1"/>
  <c r="B5" i="82" s="1"/>
  <c r="B11" i="82" a="1"/>
  <c r="B11" i="82" s="1"/>
  <c r="B19" i="82" a="1"/>
  <c r="B19" i="82" s="1"/>
  <c r="B4" i="92" a="1"/>
  <c r="B4" i="92" s="1"/>
  <c r="C4" i="92" s="1" a="1"/>
  <c r="C4" i="92" s="1"/>
  <c r="B6" i="92" a="1"/>
  <c r="B6" i="92" s="1"/>
  <c r="B17" i="92" a="1"/>
  <c r="B17" i="92" s="1"/>
  <c r="C17" i="92" s="1" a="1"/>
  <c r="C17" i="92" s="1"/>
  <c r="B7" i="92" a="1"/>
  <c r="B7" i="92" s="1"/>
  <c r="C7" i="92" s="1" a="1"/>
  <c r="C7" i="92" s="1"/>
  <c r="B5" i="92" a="1"/>
  <c r="B5" i="92" s="1"/>
  <c r="C5" i="92" s="1" a="1"/>
  <c r="C5" i="92" s="1"/>
  <c r="B10" i="92" a="1"/>
  <c r="B10" i="92" s="1"/>
  <c r="C10" i="92" s="1" a="1"/>
  <c r="C10" i="92" s="1"/>
  <c r="B12" i="92" a="1"/>
  <c r="B12" i="92" s="1"/>
  <c r="C12" i="92" s="1" a="1"/>
  <c r="C12" i="92" s="1"/>
  <c r="B20" i="92" a="1"/>
  <c r="B20" i="92" s="1"/>
  <c r="C20" i="92" s="1" a="1"/>
  <c r="C20" i="92" s="1"/>
  <c r="B18" i="92" a="1"/>
  <c r="B18" i="92" s="1"/>
  <c r="C18" i="92" s="1" a="1"/>
  <c r="C18" i="92" s="1"/>
  <c r="B15" i="92" a="1"/>
  <c r="B15" i="92" s="1"/>
  <c r="C15" i="92" s="1" a="1"/>
  <c r="C15" i="92" s="1"/>
  <c r="B3" i="92" a="1"/>
  <c r="B3" i="92" s="1"/>
  <c r="C3" i="92" s="1" a="1"/>
  <c r="C3" i="92" s="1"/>
  <c r="B22" i="92" a="1"/>
  <c r="B22" i="92" s="1"/>
  <c r="C22" i="92" s="1" a="1"/>
  <c r="C22" i="92" s="1"/>
  <c r="B9" i="92" a="1"/>
  <c r="B9" i="92" s="1"/>
  <c r="C9" i="92" s="1" a="1"/>
  <c r="C9" i="92" s="1"/>
  <c r="B2" i="83" a="1"/>
  <c r="B2" i="83" s="1"/>
  <c r="B4" i="83" a="1"/>
  <c r="B4" i="83" s="1"/>
  <c r="C5" i="83" a="1"/>
  <c r="C5" i="83" s="1"/>
  <c r="B11" i="83" a="1"/>
  <c r="B11" i="83" s="1"/>
  <c r="B18" i="83" a="1"/>
  <c r="B18" i="83" s="1"/>
  <c r="C20" i="83" a="1"/>
  <c r="C20" i="83" s="1"/>
  <c r="C6" i="83" a="1"/>
  <c r="C6" i="83" s="1"/>
  <c r="B13" i="83" a="1"/>
  <c r="B13" i="83" s="1"/>
  <c r="C11" i="83" a="1"/>
  <c r="C11" i="83" s="1"/>
  <c r="C3" i="83" a="1"/>
  <c r="C3" i="83" s="1"/>
  <c r="B9" i="83" a="1"/>
  <c r="B9" i="83" s="1"/>
  <c r="B10" i="83" a="1"/>
  <c r="B10" i="83" s="1"/>
  <c r="C8" i="83" a="1"/>
  <c r="C8" i="83" s="1"/>
  <c r="C12" i="83" a="1"/>
  <c r="C12" i="83" s="1"/>
  <c r="B6" i="83" a="1"/>
  <c r="B6" i="83" s="1"/>
  <c r="C21" i="83" a="1"/>
  <c r="C21" i="83" s="1"/>
  <c r="B15" i="83" a="1"/>
  <c r="B15" i="83" s="1"/>
  <c r="B14" i="83" a="1"/>
  <c r="B14" i="83" s="1"/>
  <c r="B8" i="83" a="1"/>
  <c r="B8" i="83" s="1"/>
  <c r="B5" i="83" a="1"/>
  <c r="B5" i="83" s="1"/>
  <c r="C16" i="83" a="1"/>
  <c r="C16" i="83" s="1"/>
  <c r="B21" i="83" a="1"/>
  <c r="B21" i="83" s="1"/>
  <c r="C13" i="83" a="1"/>
  <c r="C13" i="83" s="1"/>
  <c r="C9" i="83" a="1"/>
  <c r="C9" i="83" s="1"/>
  <c r="B19" i="83" a="1"/>
  <c r="B19" i="83" s="1"/>
  <c r="C2" i="83" a="1"/>
  <c r="C2" i="83" s="1"/>
  <c r="C17" i="83" a="1"/>
  <c r="C17" i="83" s="1"/>
  <c r="B17" i="83" a="1"/>
  <c r="B17" i="83" s="1"/>
  <c r="C4" i="83" a="1"/>
  <c r="C4" i="83" s="1"/>
  <c r="C18" i="83" a="1"/>
  <c r="C18" i="83" s="1"/>
  <c r="B12" i="83" a="1"/>
  <c r="B12" i="83" s="1"/>
  <c r="C19" i="83" a="1"/>
  <c r="C19" i="83" s="1"/>
  <c r="C15" i="83" a="1"/>
  <c r="C15" i="83" s="1"/>
  <c r="C10" i="83" a="1"/>
  <c r="C10" i="83" s="1"/>
  <c r="B20" i="83" a="1"/>
  <c r="B20" i="83" s="1"/>
  <c r="C14" i="83" a="1"/>
  <c r="C14" i="83" s="1"/>
  <c r="B3" i="83" a="1"/>
  <c r="B3" i="83" s="1"/>
  <c r="B6" i="81" a="1"/>
  <c r="B6" i="81" s="1"/>
  <c r="B4" i="80" a="1"/>
  <c r="B4" i="80" s="1"/>
  <c r="B11" i="80" a="1"/>
  <c r="B11" i="80" s="1"/>
  <c r="B19" i="80" a="1"/>
  <c r="B19" i="80" s="1"/>
  <c r="B10" i="91" a="1"/>
  <c r="B10" i="91" s="1"/>
  <c r="C10" i="91" s="1" a="1"/>
  <c r="C10" i="91" s="1"/>
  <c r="C20" i="80" a="1"/>
  <c r="C20" i="80" s="1"/>
  <c r="B4" i="85" a="1"/>
  <c r="B4" i="85" s="1"/>
  <c r="B13" i="84" a="1"/>
  <c r="B13" i="84" s="1"/>
  <c r="B11" i="92" a="1"/>
  <c r="B11" i="92" s="1"/>
  <c r="C11" i="92" s="1" a="1"/>
  <c r="C11" i="92" s="1"/>
  <c r="C19" i="88" a="1"/>
  <c r="C19" i="88" s="1"/>
  <c r="C7" i="88" a="1"/>
  <c r="C7" i="88" s="1"/>
  <c r="C7" i="81" a="1"/>
  <c r="C7" i="81" s="1"/>
  <c r="C12" i="85" a="1"/>
  <c r="C12" i="85" s="1"/>
  <c r="B2" i="85" a="1"/>
  <c r="B2" i="85" s="1"/>
  <c r="B11" i="85" a="1"/>
  <c r="B11" i="85" s="1"/>
  <c r="B14" i="91" a="1"/>
  <c r="B14" i="91" s="1"/>
  <c r="C14" i="91" s="1" a="1"/>
  <c r="C14" i="91" s="1"/>
  <c r="B3" i="91" a="1"/>
  <c r="B3" i="91" s="1"/>
  <c r="C3" i="91" s="1" a="1"/>
  <c r="C3" i="91" s="1"/>
  <c r="C18" i="80" a="1"/>
  <c r="C18" i="80" s="1"/>
  <c r="B3" i="80" a="1"/>
  <c r="B3" i="80" s="1"/>
  <c r="B9" i="80" a="1"/>
  <c r="B9" i="80" s="1"/>
  <c r="B12" i="80" a="1"/>
  <c r="B12" i="80" s="1"/>
  <c r="C11" i="80" a="1"/>
  <c r="C11" i="80" s="1"/>
  <c r="B20" i="81" a="1"/>
  <c r="B20" i="81" s="1"/>
  <c r="B17" i="80" a="1"/>
  <c r="B17" i="80" s="1"/>
  <c r="C7" i="80" a="1"/>
  <c r="C7" i="80" s="1"/>
  <c r="C3" i="80" a="1"/>
  <c r="C3" i="80" s="1"/>
  <c r="C2" i="80" a="1"/>
  <c r="C2" i="80" s="1"/>
  <c r="B15" i="91" a="1"/>
  <c r="B15" i="91" s="1"/>
  <c r="C15" i="91" s="1" a="1"/>
  <c r="C15" i="91" s="1"/>
  <c r="B18" i="88" a="1"/>
  <c r="B18" i="88" s="1"/>
  <c r="C16" i="85" a="1"/>
  <c r="C16" i="85" s="1"/>
  <c r="B15" i="90" a="1"/>
  <c r="B15" i="90" s="1"/>
  <c r="C15" i="90" s="1" a="1"/>
  <c r="C15" i="90" s="1"/>
  <c r="B11" i="84" a="1"/>
  <c r="B11" i="84" s="1"/>
  <c r="B16" i="92" a="1"/>
  <c r="B16" i="92" s="1"/>
  <c r="C16" i="92" s="1" a="1"/>
  <c r="C16" i="92" s="1"/>
  <c r="C2" i="88" a="1"/>
  <c r="C2" i="88" s="1"/>
  <c r="B2" i="88" a="1"/>
  <c r="B2" i="88" s="1"/>
  <c r="B19" i="81" a="1"/>
  <c r="B19" i="81" s="1"/>
  <c r="B2" i="84" a="1"/>
  <c r="B2" i="84" s="1"/>
  <c r="B9" i="85" a="1"/>
  <c r="B9" i="85" s="1"/>
  <c r="B20" i="85" a="1"/>
  <c r="B20" i="85" s="1"/>
  <c r="C5" i="85" a="1"/>
  <c r="C5" i="85" s="1"/>
  <c r="B3" i="90" a="1"/>
  <c r="B3" i="90" s="1"/>
  <c r="C3" i="90" s="1" a="1"/>
  <c r="C3" i="90" s="1"/>
  <c r="B14" i="85" a="1"/>
  <c r="B14" i="85" s="1"/>
  <c r="B15" i="80" a="1"/>
  <c r="B15" i="80" s="1"/>
  <c r="C18" i="89" a="1"/>
  <c r="C18" i="89" s="1"/>
  <c r="C2" i="89" a="1"/>
  <c r="C2" i="89" s="1"/>
  <c r="B11" i="89" a="1"/>
  <c r="B11" i="89" s="1"/>
  <c r="C15" i="89" a="1"/>
  <c r="C15" i="89" s="1"/>
  <c r="B5" i="89" a="1"/>
  <c r="B5" i="89" s="1"/>
  <c r="C8" i="89" a="1"/>
  <c r="C8" i="89" s="1"/>
  <c r="C7" i="89" a="1"/>
  <c r="C7" i="89" s="1"/>
  <c r="B21" i="89" a="1"/>
  <c r="B21" i="89" s="1"/>
  <c r="B6" i="89" a="1"/>
  <c r="B6" i="89" s="1"/>
  <c r="B15" i="89" a="1"/>
  <c r="B15" i="89" s="1"/>
  <c r="C21" i="89" a="1"/>
  <c r="C21" i="89" s="1"/>
  <c r="C17" i="89" a="1"/>
  <c r="C17" i="89" s="1"/>
  <c r="B10" i="89" a="1"/>
  <c r="B10" i="89" s="1"/>
  <c r="B20" i="89" a="1"/>
  <c r="B20" i="89" s="1"/>
  <c r="B19" i="89" a="1"/>
  <c r="B19" i="89" s="1"/>
  <c r="C4" i="89" a="1"/>
  <c r="C4" i="89" s="1"/>
  <c r="C9" i="89" a="1"/>
  <c r="C9" i="89" s="1"/>
  <c r="C14" i="89" a="1"/>
  <c r="C14" i="89" s="1"/>
  <c r="C6" i="89" a="1"/>
  <c r="C6" i="89" s="1"/>
  <c r="C3" i="89" a="1"/>
  <c r="C3" i="89" s="1"/>
  <c r="B9" i="89" a="1"/>
  <c r="B9" i="89" s="1"/>
  <c r="C19" i="89" a="1"/>
  <c r="C19" i="89" s="1"/>
  <c r="B13" i="89" a="1"/>
  <c r="B13" i="89" s="1"/>
  <c r="B18" i="89" a="1"/>
  <c r="B18" i="89" s="1"/>
  <c r="B14" i="89" a="1"/>
  <c r="B14" i="89" s="1"/>
  <c r="C11" i="89" a="1"/>
  <c r="C11" i="89" s="1"/>
  <c r="C20" i="89" a="1"/>
  <c r="C20" i="89" s="1"/>
  <c r="B7" i="84" a="1"/>
  <c r="B7" i="84" s="1"/>
  <c r="C2" i="84" a="1"/>
  <c r="C2" i="84" s="1"/>
  <c r="C7" i="84" a="1"/>
  <c r="C7" i="84" s="1"/>
  <c r="B8" i="84" a="1"/>
  <c r="B8" i="84" s="1"/>
  <c r="C14" i="84" a="1"/>
  <c r="C14" i="84" s="1"/>
  <c r="C18" i="84" a="1"/>
  <c r="C18" i="84" s="1"/>
  <c r="C20" i="84" a="1"/>
  <c r="C20" i="84" s="1"/>
  <c r="B21" i="84" a="1"/>
  <c r="B21" i="84" s="1"/>
  <c r="C12" i="84" a="1"/>
  <c r="C12" i="84" s="1"/>
  <c r="C3" i="84" a="1"/>
  <c r="C3" i="84" s="1"/>
  <c r="C19" i="84" a="1"/>
  <c r="C19" i="84" s="1"/>
  <c r="B20" i="84" a="1"/>
  <c r="B20" i="84" s="1"/>
  <c r="B14" i="84" a="1"/>
  <c r="B14" i="84" s="1"/>
  <c r="C6" i="84" a="1"/>
  <c r="C6" i="84" s="1"/>
  <c r="C5" i="84" a="1"/>
  <c r="C5" i="84" s="1"/>
  <c r="B12" i="84" a="1"/>
  <c r="B12" i="84" s="1"/>
  <c r="B18" i="84" a="1"/>
  <c r="B18" i="84" s="1"/>
  <c r="C17" i="84" a="1"/>
  <c r="C17" i="84" s="1"/>
  <c r="C10" i="84" a="1"/>
  <c r="C10" i="84" s="1"/>
  <c r="B4" i="84" a="1"/>
  <c r="B4" i="84" s="1"/>
  <c r="B5" i="84" a="1"/>
  <c r="B5" i="84" s="1"/>
  <c r="C15" i="84" a="1"/>
  <c r="C15" i="84" s="1"/>
  <c r="B15" i="84" a="1"/>
  <c r="B15" i="84" s="1"/>
  <c r="C4" i="84" a="1"/>
  <c r="C4" i="84" s="1"/>
  <c r="C21" i="84" a="1"/>
  <c r="C21" i="84" s="1"/>
  <c r="B6" i="84" a="1"/>
  <c r="B6" i="84" s="1"/>
  <c r="C9" i="84" a="1"/>
  <c r="C9" i="84" s="1"/>
  <c r="C13" i="84" a="1"/>
  <c r="C13" i="84" s="1"/>
  <c r="B10" i="84" a="1"/>
  <c r="B10" i="84" s="1"/>
  <c r="B17" i="84" a="1"/>
  <c r="B17" i="84" s="1"/>
  <c r="C8" i="84" a="1"/>
  <c r="C8" i="84" s="1"/>
  <c r="B9" i="84" a="1"/>
  <c r="B9" i="84" s="1"/>
  <c r="B19" i="84" a="1"/>
  <c r="B19" i="84" s="1"/>
  <c r="C11" i="84" a="1"/>
  <c r="C11" i="84" s="1"/>
  <c r="B3" i="84" a="1"/>
  <c r="B3" i="84" s="1"/>
  <c r="B18" i="91" a="1"/>
  <c r="B18" i="91" s="1"/>
  <c r="C18" i="91" s="1" a="1"/>
  <c r="C18" i="91" s="1"/>
  <c r="B14" i="80" a="1"/>
  <c r="B14" i="80" s="1"/>
  <c r="B18" i="80" a="1"/>
  <c r="B18" i="80" s="1"/>
  <c r="B21" i="91" a="1"/>
  <c r="B21" i="91" s="1"/>
  <c r="C21" i="91" s="1" a="1"/>
  <c r="C21" i="91" s="1"/>
  <c r="B5" i="80" a="1"/>
  <c r="B5" i="80" s="1"/>
  <c r="C8" i="80" a="1"/>
  <c r="C8" i="80" s="1"/>
  <c r="C13" i="80" a="1"/>
  <c r="C13" i="80" s="1"/>
  <c r="B6" i="91" a="1"/>
  <c r="B6" i="91" s="1"/>
  <c r="C6" i="91" s="1" a="1"/>
  <c r="C6" i="91" s="1"/>
  <c r="C12" i="81" a="1"/>
  <c r="C12" i="81" s="1"/>
  <c r="B6" i="80" a="1"/>
  <c r="B6" i="80" s="1"/>
  <c r="B21" i="80" a="1"/>
  <c r="B21" i="80" s="1"/>
  <c r="C12" i="80" a="1"/>
  <c r="C12" i="80" s="1"/>
  <c r="B6" i="88" a="1"/>
  <c r="B6" i="88" s="1"/>
  <c r="C16" i="88" a="1"/>
  <c r="C16" i="88" s="1"/>
  <c r="C15" i="81" a="1"/>
  <c r="C15" i="81" s="1"/>
  <c r="B21" i="90" a="1"/>
  <c r="B21" i="90" s="1"/>
  <c r="C21" i="90" s="1" a="1"/>
  <c r="C21" i="90" s="1"/>
  <c r="B13" i="92" a="1"/>
  <c r="B13" i="92" s="1"/>
  <c r="C13" i="92" s="1" a="1"/>
  <c r="C13" i="92" s="1"/>
  <c r="C8" i="88" a="1"/>
  <c r="C8" i="88" s="1"/>
  <c r="C17" i="88" a="1"/>
  <c r="C17" i="88" s="1"/>
  <c r="B11" i="88" a="1"/>
  <c r="B11" i="88" s="1"/>
  <c r="C20" i="81" a="1"/>
  <c r="C20" i="81" s="1"/>
  <c r="C6" i="85" a="1"/>
  <c r="C6" i="85" s="1"/>
  <c r="C9" i="80" a="1"/>
  <c r="C9" i="80" s="1"/>
  <c r="B5" i="81" a="1"/>
  <c r="B5" i="81" s="1"/>
  <c r="C4" i="80" a="1"/>
  <c r="C4" i="80" s="1"/>
  <c r="B13" i="80" a="1"/>
  <c r="B13" i="80" s="1"/>
  <c r="C21" i="80" a="1"/>
  <c r="C21" i="80" s="1"/>
  <c r="B14" i="81" a="1"/>
  <c r="B14" i="81" s="1"/>
  <c r="C19" i="81" a="1"/>
  <c r="C19" i="81" s="1"/>
  <c r="C15" i="86" a="1"/>
  <c r="C15" i="86" s="1"/>
  <c r="C20" i="86" a="1"/>
  <c r="C20" i="86" s="1"/>
  <c r="C14" i="79" a="1"/>
  <c r="C14" i="79" s="1"/>
  <c r="C13" i="86" a="1"/>
  <c r="C13" i="86" s="1"/>
  <c r="C12" i="86" a="1"/>
  <c r="C12" i="86" s="1"/>
  <c r="B14" i="86" a="1"/>
  <c r="B14" i="86" s="1"/>
  <c r="D15" i="79" a="1"/>
  <c r="D15" i="79" s="1"/>
  <c r="C8" i="79" a="1"/>
  <c r="C8" i="79" s="1"/>
  <c r="C11" i="86" a="1"/>
  <c r="C11" i="86" s="1"/>
  <c r="C8" i="86" a="1"/>
  <c r="C8" i="86" s="1"/>
  <c r="B16" i="86" a="1"/>
  <c r="B16" i="86" s="1"/>
  <c r="D16" i="79" a="1"/>
  <c r="D16" i="79" s="1"/>
  <c r="C21" i="86" a="1"/>
  <c r="C21" i="86" s="1"/>
  <c r="C19" i="86" a="1"/>
  <c r="C19" i="86" s="1"/>
  <c r="D18" i="79" a="1"/>
  <c r="D18" i="79" s="1"/>
  <c r="B13" i="86" a="1"/>
  <c r="B13" i="86" s="1"/>
  <c r="D12" i="79" a="1"/>
  <c r="D12" i="79" s="1"/>
  <c r="C13" i="79" a="1"/>
  <c r="C13" i="79" s="1"/>
  <c r="C11" i="79" a="1"/>
  <c r="C11" i="79" s="1"/>
  <c r="C15" i="79" a="1"/>
  <c r="C15" i="79" s="1"/>
  <c r="C20" i="79" a="1"/>
  <c r="C20" i="79" s="1"/>
  <c r="C17" i="86" a="1"/>
  <c r="C17" i="86" s="1"/>
  <c r="C5" i="79" a="1"/>
  <c r="C5" i="79" s="1"/>
  <c r="C18" i="86" a="1"/>
  <c r="C18" i="86" s="1"/>
  <c r="B2" i="86" a="1"/>
  <c r="B2" i="86" s="1"/>
  <c r="B7" i="86" a="1"/>
  <c r="B7" i="86" s="1"/>
  <c r="D17" i="79" a="1"/>
  <c r="D17" i="79" s="1"/>
  <c r="C12" i="79" a="1"/>
  <c r="C12" i="79" s="1"/>
  <c r="C7" i="86" a="1"/>
  <c r="C7" i="86" s="1"/>
  <c r="B5" i="86" a="1"/>
  <c r="B5" i="86" s="1"/>
  <c r="C5" i="86" a="1"/>
  <c r="C5" i="86" s="1"/>
  <c r="C16" i="86" a="1"/>
  <c r="C16" i="86" s="1"/>
  <c r="D3" i="79" a="1"/>
  <c r="D3" i="79" s="1"/>
  <c r="B18" i="86" a="1"/>
  <c r="B18" i="86" s="1"/>
  <c r="C21" i="79" a="1"/>
  <c r="C21" i="79" s="1"/>
  <c r="C3" i="79" a="1"/>
  <c r="C3" i="79" s="1"/>
  <c r="C4" i="79" a="1"/>
  <c r="C4" i="79" s="1"/>
  <c r="B4" i="86" a="1"/>
  <c r="B4" i="86" s="1"/>
  <c r="D5" i="79" a="1"/>
  <c r="D5" i="79" s="1"/>
  <c r="B19" i="86" a="1"/>
  <c r="B19" i="86" s="1"/>
  <c r="C3" i="86" a="1"/>
  <c r="C3" i="86" s="1"/>
  <c r="D9" i="79" a="1"/>
  <c r="D9" i="79" s="1"/>
  <c r="D8" i="79" a="1"/>
  <c r="D8" i="79" s="1"/>
  <c r="D13" i="79" a="1"/>
  <c r="D13" i="79" s="1"/>
  <c r="B12" i="86" a="1"/>
  <c r="B12" i="86" s="1"/>
  <c r="C10" i="86" a="1"/>
  <c r="C10" i="86" s="1"/>
  <c r="D11" i="79" a="1"/>
  <c r="D11" i="79" s="1"/>
  <c r="B3" i="86" a="1"/>
  <c r="B3" i="86" s="1"/>
  <c r="B21" i="86" a="1"/>
  <c r="B21" i="86" s="1"/>
  <c r="C7" i="79" a="1"/>
  <c r="C7" i="79" s="1"/>
  <c r="B10" i="86" a="1"/>
  <c r="B10" i="86" s="1"/>
  <c r="C17" i="79" a="1"/>
  <c r="C17" i="79" s="1"/>
  <c r="D7" i="79" a="1"/>
  <c r="D7" i="79" s="1"/>
  <c r="D4" i="79" a="1"/>
  <c r="D4" i="79" s="1"/>
  <c r="C6" i="79" a="1"/>
  <c r="C6" i="79" s="1"/>
  <c r="D14" i="79" a="1"/>
  <c r="D14" i="79" s="1"/>
  <c r="D21" i="79" a="1"/>
  <c r="D21" i="79" s="1"/>
  <c r="B6" i="86" a="1"/>
  <c r="B6" i="86" s="1"/>
  <c r="D20" i="79" a="1"/>
  <c r="D20" i="79" s="1"/>
  <c r="B11" i="86" a="1"/>
  <c r="B11" i="86" s="1"/>
  <c r="C10" i="80" a="1"/>
  <c r="C10" i="80" s="1"/>
  <c r="B10" i="81" a="1"/>
  <c r="B10" i="81" s="1"/>
  <c r="B8" i="80" a="1"/>
  <c r="B8" i="80" s="1"/>
  <c r="C21" i="81" a="1"/>
  <c r="C21" i="81" s="1"/>
  <c r="C17" i="80" a="1"/>
  <c r="C17" i="80" s="1"/>
  <c r="B22" i="80" a="1"/>
  <c r="B22" i="80" s="1"/>
  <c r="C8" i="85" a="1"/>
  <c r="C8" i="85" s="1"/>
  <c r="C11" i="85" a="1"/>
  <c r="C11" i="85" s="1"/>
  <c r="C2" i="85" a="1"/>
  <c r="C2" i="85" s="1"/>
  <c r="B13" i="85" a="1"/>
  <c r="B13" i="85" s="1"/>
  <c r="B15" i="85" a="1"/>
  <c r="B15" i="85" s="1"/>
  <c r="C10" i="85" a="1"/>
  <c r="C10" i="85" s="1"/>
  <c r="C3" i="85" a="1"/>
  <c r="C3" i="85" s="1"/>
  <c r="C17" i="85" a="1"/>
  <c r="C17" i="85" s="1"/>
  <c r="B5" i="85" a="1"/>
  <c r="B5" i="85" s="1"/>
  <c r="B7" i="85" a="1"/>
  <c r="B7" i="85" s="1"/>
  <c r="B10" i="85" a="1"/>
  <c r="B10" i="85" s="1"/>
  <c r="B6" i="85" a="1"/>
  <c r="B6" i="85" s="1"/>
  <c r="B17" i="85" a="1"/>
  <c r="B17" i="85" s="1"/>
  <c r="B12" i="85" a="1"/>
  <c r="B12" i="85" s="1"/>
  <c r="C14" i="85" a="1"/>
  <c r="C14" i="85" s="1"/>
  <c r="B13" i="88" a="1"/>
  <c r="B13" i="88" s="1"/>
  <c r="C9" i="81" a="1"/>
  <c r="C9" i="81" s="1"/>
  <c r="C6" i="92" a="1"/>
  <c r="C6" i="92" s="1"/>
  <c r="C20" i="88" a="1"/>
  <c r="C20" i="88" s="1"/>
  <c r="B4" i="88" a="1"/>
  <c r="B4" i="88" s="1"/>
  <c r="C11" i="88" a="1"/>
  <c r="C11" i="88" s="1"/>
  <c r="C6" i="81" a="1"/>
  <c r="C6" i="81" s="1"/>
  <c r="B21" i="85" a="1"/>
  <c r="B21" i="85" s="1"/>
  <c r="C3" i="88" a="1"/>
  <c r="C3" i="88" s="1"/>
  <c r="B2" i="91" a="1"/>
  <c r="B2" i="91" s="1"/>
  <c r="C2" i="91" s="1" a="1"/>
  <c r="C2" i="91" s="1"/>
  <c r="B9" i="91" a="1"/>
  <c r="B9" i="91" s="1"/>
  <c r="C9" i="91" s="1" a="1"/>
  <c r="C9" i="91" s="1"/>
  <c r="B16" i="90" a="1"/>
  <c r="B16" i="90" s="1"/>
  <c r="C16" i="90" s="1" a="1"/>
  <c r="C16" i="90" s="1"/>
  <c r="B13" i="91" a="1"/>
  <c r="B13" i="91" s="1"/>
  <c r="C13" i="91" s="1" a="1"/>
  <c r="C13" i="91" s="1"/>
  <c r="B8" i="91" a="1"/>
  <c r="B8" i="91" s="1"/>
  <c r="C8" i="91" s="1" a="1"/>
  <c r="C8" i="91" s="1"/>
  <c r="K11" i="65" a="1"/>
  <c r="K11" i="65" s="1"/>
  <c r="K21" i="65" a="1"/>
  <c r="K21" i="65" s="1"/>
  <c r="K13" i="65" a="1"/>
  <c r="K13" i="65" s="1"/>
  <c r="J6" i="65" a="1"/>
  <c r="J6" i="65" s="1"/>
  <c r="J5" i="65" a="1"/>
  <c r="J5" i="65" s="1"/>
  <c r="J13" i="65" a="1"/>
  <c r="J13" i="65" s="1"/>
  <c r="G316" i="64"/>
  <c r="K5" i="65" a="1"/>
  <c r="K5" i="65" s="1"/>
  <c r="J7" i="65" a="1"/>
  <c r="J7" i="65" s="1"/>
  <c r="J2" i="65" a="1"/>
  <c r="J2" i="65" s="1"/>
  <c r="J11" i="65" a="1"/>
  <c r="J11" i="65" s="1"/>
  <c r="J8" i="65" a="1"/>
  <c r="J8" i="65" s="1"/>
  <c r="K4" i="65" a="1"/>
  <c r="K4" i="65" s="1"/>
  <c r="K18" i="65" a="1"/>
  <c r="K18" i="65" s="1"/>
  <c r="K7" i="65" a="1"/>
  <c r="K7" i="65" s="1"/>
  <c r="J10" i="65" a="1"/>
  <c r="J10" i="65" s="1"/>
  <c r="J3" i="65" a="1"/>
  <c r="J3" i="65" s="1"/>
  <c r="K17" i="65" a="1"/>
  <c r="K17" i="65" s="1"/>
  <c r="K3" i="65" a="1"/>
  <c r="K3" i="65" s="1"/>
  <c r="J18" i="65" a="1"/>
  <c r="J18" i="65" s="1"/>
  <c r="J4" i="65" a="1"/>
  <c r="J4" i="65" s="1"/>
  <c r="J21" i="65" a="1"/>
  <c r="J21" i="65" s="1"/>
  <c r="K15" i="65" a="1"/>
  <c r="K15" i="65" s="1"/>
  <c r="K16" i="65" a="1"/>
  <c r="K16" i="65" s="1"/>
  <c r="J20" i="65" a="1"/>
  <c r="J20" i="65" s="1"/>
  <c r="J12" i="65" a="1"/>
  <c r="J12" i="65" s="1"/>
  <c r="K10" i="65" a="1"/>
  <c r="K10" i="65" s="1"/>
  <c r="J14" i="65" a="1"/>
  <c r="J14" i="65" s="1"/>
  <c r="K8" i="65" a="1"/>
  <c r="K8" i="65" s="1"/>
  <c r="K9" i="65" a="1"/>
  <c r="K9" i="65" s="1"/>
  <c r="K6" i="65" a="1"/>
  <c r="K6" i="65" s="1"/>
  <c r="J16" i="65" a="1"/>
  <c r="J16" i="65" s="1"/>
  <c r="K2" i="65" a="1"/>
  <c r="K2" i="65" s="1"/>
  <c r="J9" i="65" a="1"/>
  <c r="J9" i="65" s="1"/>
  <c r="K20" i="65" a="1"/>
  <c r="K20" i="65" s="1"/>
  <c r="J19" i="65" a="1"/>
  <c r="J19" i="65" s="1"/>
  <c r="K19" i="65" a="1"/>
  <c r="K19" i="65" s="1"/>
  <c r="J15" i="65" a="1"/>
  <c r="J15" i="65" s="1"/>
  <c r="K12" i="65" a="1"/>
  <c r="K12" i="65" s="1"/>
  <c r="J17" i="65" a="1"/>
  <c r="J17" i="65" s="1"/>
  <c r="K14" i="65" a="1"/>
  <c r="K14" i="65" s="1"/>
  <c r="C316" i="64"/>
  <c r="B16" i="91" a="1"/>
  <c r="B16" i="91" s="1"/>
  <c r="C16" i="91" s="1" a="1"/>
  <c r="C16" i="91" s="1"/>
  <c r="C17" i="81" a="1"/>
  <c r="C17" i="81" s="1"/>
  <c r="B10" i="80" a="1"/>
  <c r="B10" i="80" s="1"/>
  <c r="C6" i="80" a="1"/>
  <c r="C6" i="80" s="1"/>
  <c r="C4" i="85" a="1"/>
  <c r="C4" i="85" s="1"/>
  <c r="B19" i="92" a="1"/>
  <c r="B19" i="92" s="1"/>
  <c r="C19" i="92" s="1" a="1"/>
  <c r="C19" i="92" s="1"/>
  <c r="C5" i="81" a="1"/>
  <c r="C5" i="81" s="1"/>
  <c r="C10" i="88" a="1"/>
  <c r="C10" i="88" s="1"/>
  <c r="B8" i="88" a="1"/>
  <c r="B8" i="88" s="1"/>
  <c r="B9" i="81" a="1"/>
  <c r="B9" i="81" s="1"/>
  <c r="B16" i="85" a="1"/>
  <c r="B16" i="85" s="1"/>
  <c r="C20" i="85" a="1"/>
  <c r="C20" i="85" s="1"/>
  <c r="B12" i="88" a="1"/>
  <c r="B12" i="88" s="1"/>
  <c r="B19" i="88" a="1"/>
  <c r="B19" i="88" s="1"/>
  <c r="B9" i="88" a="1"/>
  <c r="B9" i="88" s="1"/>
  <c r="C9" i="88" a="1"/>
  <c r="C9" i="88" s="1"/>
  <c r="C5" i="88" a="1"/>
  <c r="C5" i="88" s="1"/>
  <c r="B21" i="88" a="1"/>
  <c r="B21" i="88" s="1"/>
  <c r="C13" i="88" a="1"/>
  <c r="C13" i="88" s="1"/>
  <c r="B10" i="88" a="1"/>
  <c r="B10" i="88" s="1"/>
  <c r="B14" i="88" a="1"/>
  <c r="B14" i="88" s="1"/>
  <c r="C15" i="88" a="1"/>
  <c r="C15" i="88" s="1"/>
  <c r="B16" i="88" a="1"/>
  <c r="B16" i="88" s="1"/>
  <c r="C14" i="88" a="1"/>
  <c r="C14" i="88" s="1"/>
  <c r="C13" i="81" a="1"/>
  <c r="C13" i="81" s="1"/>
  <c r="B21" i="81" a="1"/>
  <c r="B21" i="81" s="1"/>
  <c r="B12" i="81" a="1"/>
  <c r="B12" i="81" s="1"/>
  <c r="C8" i="81" a="1"/>
  <c r="C8" i="81" s="1"/>
  <c r="B4" i="81" a="1"/>
  <c r="B4" i="81" s="1"/>
  <c r="C2" i="81" a="1"/>
  <c r="C2" i="81" s="1"/>
  <c r="B13" i="81" a="1"/>
  <c r="B13" i="81" s="1"/>
  <c r="B11" i="81" a="1"/>
  <c r="B11" i="81" s="1"/>
  <c r="B3" i="81" a="1"/>
  <c r="B3" i="81" s="1"/>
  <c r="C11" i="81" a="1"/>
  <c r="C11" i="81" s="1"/>
  <c r="B7" i="81" a="1"/>
  <c r="B7" i="81" s="1"/>
  <c r="B8" i="81" a="1"/>
  <c r="B8" i="81" s="1"/>
  <c r="C18" i="81" a="1"/>
  <c r="C18" i="81" s="1"/>
  <c r="C4" i="81" a="1"/>
  <c r="C4" i="81" s="1"/>
  <c r="B5" i="90" a="1"/>
  <c r="B5" i="90" s="1"/>
  <c r="C5" i="90" s="1" a="1"/>
  <c r="C5" i="90" s="1"/>
  <c r="B10" i="90" a="1"/>
  <c r="B10" i="90" s="1"/>
  <c r="C10" i="90" s="1" a="1"/>
  <c r="C10" i="90" s="1"/>
  <c r="B22" i="90" a="1"/>
  <c r="B22" i="90" s="1"/>
  <c r="C22" i="90" s="1" a="1"/>
  <c r="C22" i="90" s="1"/>
  <c r="B13" i="90" a="1"/>
  <c r="B13" i="90" s="1"/>
  <c r="C13" i="90" s="1" a="1"/>
  <c r="C13" i="90" s="1"/>
  <c r="B7" i="90" a="1"/>
  <c r="B7" i="90" s="1"/>
  <c r="C7" i="90" s="1" a="1"/>
  <c r="C7" i="90" s="1"/>
  <c r="B4" i="90" a="1"/>
  <c r="B4" i="90" s="1"/>
  <c r="C4" i="90" s="1" a="1"/>
  <c r="C4" i="90" s="1"/>
  <c r="B8" i="90" a="1"/>
  <c r="B8" i="90" s="1"/>
  <c r="C8" i="90" s="1" a="1"/>
  <c r="C8" i="90" s="1"/>
  <c r="B19" i="90" a="1"/>
  <c r="B19" i="90" s="1"/>
  <c r="C19" i="90" s="1" a="1"/>
  <c r="C19" i="90" s="1"/>
  <c r="B11" i="90" a="1"/>
  <c r="B11" i="90" s="1"/>
  <c r="C11" i="90" s="1" a="1"/>
  <c r="C11" i="90" s="1"/>
  <c r="B2" i="90" a="1"/>
  <c r="B2" i="90" s="1"/>
  <c r="B12" i="90" a="1"/>
  <c r="B12" i="90" s="1"/>
  <c r="C12" i="90" s="1" a="1"/>
  <c r="C12" i="90" s="1"/>
  <c r="B14" i="90" a="1"/>
  <c r="B14" i="90" s="1"/>
  <c r="C14" i="90" s="1" a="1"/>
  <c r="C14" i="90" s="1"/>
  <c r="B17" i="90" a="1"/>
  <c r="B17" i="90" s="1"/>
  <c r="C17" i="90" s="1" a="1"/>
  <c r="C17" i="90" s="1"/>
  <c r="B20" i="90" a="1"/>
  <c r="B20" i="90" s="1"/>
  <c r="C20" i="90" s="1" a="1"/>
  <c r="C20" i="90" s="1"/>
  <c r="C2" i="90" a="1"/>
  <c r="C2" i="90" s="1"/>
  <c r="B18" i="90" a="1"/>
  <c r="B18" i="90" s="1"/>
  <c r="C18" i="90" s="1" a="1"/>
  <c r="C18" i="90" s="1"/>
  <c r="B6" i="90" a="1"/>
  <c r="B6" i="90" s="1"/>
  <c r="C6" i="90" s="1" a="1"/>
  <c r="C6" i="90" s="1"/>
  <c r="B5" i="91" a="1"/>
  <c r="B5" i="91" s="1"/>
  <c r="B17" i="91" a="1"/>
  <c r="B17" i="91" s="1"/>
  <c r="C17" i="91" s="1" a="1"/>
  <c r="C17" i="91" s="1"/>
  <c r="B22" i="91" a="1"/>
  <c r="B22" i="91" s="1"/>
  <c r="C22" i="91" s="1" a="1"/>
  <c r="C22" i="91" s="1"/>
  <c r="C10" i="81" a="1"/>
  <c r="C10" i="81" s="1"/>
  <c r="C16" i="80" a="1"/>
  <c r="C16" i="80" s="1"/>
  <c r="B4" i="91" a="1"/>
  <c r="B4" i="91" s="1"/>
  <c r="C4" i="91" s="1" a="1"/>
  <c r="C4" i="9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nnection" type="4" refreshedVersion="0" background="1" saveData="1">
    <webPr url="https://www.feanalytics.com/Table.aspx?SavedResultsID=6590869d-d482-e511-aff4-bc305bec6e34&amp;xl=1&amp;UserID=D284DC35-3B1E-4FB5-ABAD-5AB64355226B&amp;xlRefreshData=1" htmlTables="1" htmlFormat="all"/>
  </connection>
  <connection id="2" xr16:uid="{00000000-0015-0000-FFFF-FFFF01000000}" name="Connection1" type="4" refreshedVersion="0" background="1" saveData="1">
    <webPr url="https://www.feanalytics.com/Table.aspx?SavedResultsID=6590869d-d482-e511-aff4-bc305bec6e34&amp;xl=1&amp;UserID=D284DC35-3B1E-4FB5-ABAD-5AB64355226B&amp;xlRefreshData=1" htmlTables="1" htmlFormat="all"/>
  </connection>
  <connection id="3" xr16:uid="{00000000-0015-0000-FFFF-FFFF02000000}" name="Connection10" type="4" refreshedVersion="0" background="1" saveData="1">
    <webPr url="https://www.feanalytics.com/Table.aspx?SavedResultsID=9dead5e2-8b9c-e511-b4e5-bc305bec6e34&amp;xl=1&amp;UserID=D284DC35-3B1E-4FB5-ABAD-5AB64355226B&amp;xlRefreshData=1" htmlTables="1" htmlFormat="all"/>
  </connection>
  <connection id="4" xr16:uid="{00000000-0015-0000-FFFF-FFFF03000000}" name="Connection100" type="4" refreshedVersion="7" background="1" saveData="1">
    <webPr sourceData="1" parsePre="1" consecutive="1" xl2000="1" url="https://www.feanalytics.com/Table.aspx?SavedResultsID=6590869d-d482-e511-aff4-bc305bec6e34&amp;xl=1&amp;UserID=D284DC35-3B1E-4FB5-ABAD-5AB64355226B&amp;xlRefreshData=1"/>
  </connection>
  <connection id="5" xr16:uid="{00000000-0015-0000-FFFF-FFFF04000000}" name="Connection101" type="4" refreshedVersion="7" background="1" saveData="1">
    <webPr sourceData="1" parsePre="1" consecutive="1" xl2000="1" url="https://www.feanalytics.com/Table.aspx?SavedResultsID=ee6b31f5-d482-e511-aff4-bc305bec6e34&amp;xl=1&amp;UserID=D284DC35-3B1E-4FB5-ABAD-5AB64355226B&amp;xlRefreshData=1"/>
  </connection>
  <connection id="6" xr16:uid="{00000000-0015-0000-FFFF-FFFF05000000}" name="Connection102" type="4" refreshedVersion="7" background="1" saveData="1">
    <webPr sourceData="1" parsePre="1" consecutive="1" xl2000="1" url="https://www.feanalytics.com/Table.aspx?SavedResultsID=9dead5e2-8b9c-e511-b4e5-bc305bec6e34&amp;xl=1&amp;UserID=D284DC35-3B1E-4FB5-ABAD-5AB64355226B&amp;xlRefreshData=1"/>
  </connection>
  <connection id="7" xr16:uid="{00000000-0015-0000-FFFF-FFFF06000000}" name="Connection103" type="4" refreshedVersion="7" background="1" saveData="1">
    <webPr sourceData="1" parsePre="1" consecutive="1" xl2000="1" url="https://www.feanalytics.com/Table.aspx?SavedResultsID=7e28fe8b-1391-e611-bcd4-bc305bce3224&amp;xl=1&amp;UserID=D284DC35-3B1E-4FB5-ABAD-5AB64355226B&amp;xlRefreshData=1"/>
  </connection>
  <connection id="8" xr16:uid="{00000000-0015-0000-FFFF-FFFF07000000}" name="Connection104" type="4" refreshedVersion="7" background="1" saveData="1">
    <webPr sourceData="1" parsePre="1" consecutive="1" xl2000="1" url="https://www.feanalytics.com/Table.aspx?SavedResultsID=6590869d-d482-e511-aff4-bc305bec6e34&amp;xl=1&amp;UserID=D284DC35-3B1E-4FB5-ABAD-5AB64355226B&amp;xlRefreshData=1"/>
  </connection>
  <connection id="9" xr16:uid="{00000000-0015-0000-FFFF-FFFF08000000}" name="Connection105" type="4" refreshedVersion="7" background="1" saveData="1">
    <webPr sourceData="1" parsePre="1" consecutive="1" xl2000="1" url="https://www.feanalytics.com/Table.aspx?SavedResultsID=ee6b31f5-d482-e511-aff4-bc305bec6e34&amp;xl=1&amp;UserID=D284DC35-3B1E-4FB5-ABAD-5AB64355226B&amp;xlRefreshData=1"/>
  </connection>
  <connection id="10" xr16:uid="{00000000-0015-0000-FFFF-FFFF09000000}" name="Connection106" type="4" refreshedVersion="7" background="1" saveData="1">
    <webPr sourceData="1" parsePre="1" consecutive="1" xl2000="1" url="https://www.feanalytics.com/Table.aspx?SavedResultsID=9dead5e2-8b9c-e511-b4e5-bc305bec6e34&amp;xl=1&amp;UserID=D284DC35-3B1E-4FB5-ABAD-5AB64355226B&amp;xlRefreshData=1"/>
  </connection>
  <connection id="11" xr16:uid="{00000000-0015-0000-FFFF-FFFF0A000000}" name="Connection107" type="4" refreshedVersion="7" background="1" saveData="1">
    <webPr sourceData="1" parsePre="1" consecutive="1" xl2000="1" url="https://www.feanalytics.com/Table.aspx?SavedResultsID=7e28fe8b-1391-e611-bcd4-bc305bce3224&amp;xl=1&amp;UserID=D284DC35-3B1E-4FB5-ABAD-5AB64355226B&amp;xlRefreshData=1"/>
  </connection>
  <connection id="12" xr16:uid="{00000000-0015-0000-FFFF-FFFF0B000000}" name="Connection108" type="4" refreshedVersion="7" background="1" saveData="1">
    <webPr sourceData="1" parsePre="1" consecutive="1" xl2000="1" url="https://www.feanalytics.com/Table.aspx?SavedResultsID=6590869d-d482-e511-aff4-bc305bec6e34&amp;xl=1&amp;UserID=D284DC35-3B1E-4FB5-ABAD-5AB64355226B&amp;xlRefreshData=1"/>
  </connection>
  <connection id="13" xr16:uid="{00000000-0015-0000-FFFF-FFFF0C000000}" name="Connection109" type="4" refreshedVersion="7" background="1" saveData="1">
    <webPr sourceData="1" parsePre="1" consecutive="1" xl2000="1" url="https://www.feanalytics.com/Table.aspx?SavedResultsID=ee6b31f5-d482-e511-aff4-bc305bec6e34&amp;xl=1&amp;UserID=D284DC35-3B1E-4FB5-ABAD-5AB64355226B&amp;xlRefreshData=1"/>
  </connection>
  <connection id="14" xr16:uid="{00000000-0015-0000-FFFF-FFFF0D000000}" name="Connection11" type="4" refreshedVersion="0" background="1" saveData="1">
    <webPr url="https://www.feanalytics.com/Table.aspx?SavedResultsID=7e28fe8b-1391-e611-bcd4-bc305bce3224&amp;xl=1&amp;UserID=D284DC35-3B1E-4FB5-ABAD-5AB64355226B&amp;xlRefreshData=1" htmlTables="1" htmlFormat="all"/>
  </connection>
  <connection id="15" xr16:uid="{00000000-0015-0000-FFFF-FFFF0E000000}" name="Connection110" type="4" refreshedVersion="7" background="1" saveData="1">
    <webPr sourceData="1" parsePre="1" consecutive="1" xl2000="1" url="https://www.feanalytics.com/Table.aspx?SavedResultsID=9dead5e2-8b9c-e511-b4e5-bc305bec6e34&amp;xl=1&amp;UserID=D284DC35-3B1E-4FB5-ABAD-5AB64355226B&amp;xlRefreshData=1"/>
  </connection>
  <connection id="16" xr16:uid="{00000000-0015-0000-FFFF-FFFF0F000000}" name="Connection111" type="4" refreshedVersion="7" background="1" saveData="1">
    <webPr sourceData="1" parsePre="1" consecutive="1" xl2000="1" url="https://www.feanalytics.com/Table.aspx?SavedResultsID=7e28fe8b-1391-e611-bcd4-bc305bce3224&amp;xl=1&amp;UserID=D284DC35-3B1E-4FB5-ABAD-5AB64355226B&amp;xlRefreshData=1"/>
  </connection>
  <connection id="17" xr16:uid="{00000000-0015-0000-FFFF-FFFF10000000}" name="Connection112" type="4" refreshedVersion="8" background="1" saveData="1">
    <webPr sourceData="1" parsePre="1" consecutive="1" xl2000="1" url="https://www.feanalytics.com/Table.aspx?SavedResultsID=6590869d-d482-e511-aff4-bc305bec6e34&amp;xl=1&amp;UserID=D284DC35-3B1E-4FB5-ABAD-5AB64355226B&amp;xlRefreshData=1"/>
  </connection>
  <connection id="18" xr16:uid="{00000000-0015-0000-FFFF-FFFF11000000}" name="Connection113" type="4" refreshedVersion="8" background="1" saveData="1">
    <webPr sourceData="1" parsePre="1" consecutive="1" xl2000="1" url="https://www.feanalytics.com/Table.aspx?SavedResultsID=ee6b31f5-d482-e511-aff4-bc305bec6e34&amp;xl=1&amp;UserID=D284DC35-3B1E-4FB5-ABAD-5AB64355226B&amp;xlRefreshData=1"/>
  </connection>
  <connection id="19" xr16:uid="{00000000-0015-0000-FFFF-FFFF12000000}" name="Connection114" type="4" refreshedVersion="8" background="1" saveData="1">
    <webPr sourceData="1" parsePre="1" consecutive="1" xl2000="1" url="https://www.feanalytics.com/Table.aspx?SavedResultsID=9dead5e2-8b9c-e511-b4e5-bc305bec6e34&amp;xl=1&amp;UserID=D284DC35-3B1E-4FB5-ABAD-5AB64355226B&amp;xlRefreshData=1"/>
  </connection>
  <connection id="20" xr16:uid="{00000000-0015-0000-FFFF-FFFF13000000}" name="Connection115" type="4" refreshedVersion="8" background="1" saveData="1">
    <webPr sourceData="1" parsePre="1" consecutive="1" xl2000="1" url="https://www.feanalytics.com/Table.aspx?SavedResultsID=7e28fe8b-1391-e611-bcd4-bc305bce3224&amp;xl=1&amp;UserID=D284DC35-3B1E-4FB5-ABAD-5AB64355226B&amp;xlRefreshData=1"/>
  </connection>
  <connection id="21" xr16:uid="{00000000-0015-0000-FFFF-FFFF14000000}" name="Connection116" type="4" refreshedVersion="8" background="1" saveData="1">
    <webPr sourceData="1" parsePre="1" consecutive="1" xl2000="1" url="https://www.feanalytics.com/Table.aspx?SavedResultsID=6590869d-d482-e511-aff4-bc305bec6e34&amp;xl=1&amp;UserID=D284DC35-3B1E-4FB5-ABAD-5AB64355226B&amp;xlRefreshData=1"/>
  </connection>
  <connection id="22" xr16:uid="{00000000-0015-0000-FFFF-FFFF15000000}" name="Connection117" type="4" refreshedVersion="8" background="1" saveData="1">
    <webPr sourceData="1" parsePre="1" consecutive="1" xl2000="1" url="https://www.feanalytics.com/Table.aspx?SavedResultsID=ee6b31f5-d482-e511-aff4-bc305bec6e34&amp;xl=1&amp;UserID=D284DC35-3B1E-4FB5-ABAD-5AB64355226B&amp;xlRefreshData=1"/>
  </connection>
  <connection id="23" xr16:uid="{00000000-0015-0000-FFFF-FFFF16000000}" name="Connection118" type="4" refreshedVersion="8" background="1" saveData="1">
    <webPr sourceData="1" parsePre="1" consecutive="1" xl2000="1" url="https://www.feanalytics.com/Table.aspx?SavedResultsID=9dead5e2-8b9c-e511-b4e5-bc305bec6e34&amp;xl=1&amp;UserID=D284DC35-3B1E-4FB5-ABAD-5AB64355226B&amp;xlRefreshData=1"/>
  </connection>
  <connection id="24" xr16:uid="{00000000-0015-0000-FFFF-FFFF17000000}" name="Connection119" type="4" refreshedVersion="8" background="1" saveData="1">
    <webPr sourceData="1" parsePre="1" consecutive="1" xl2000="1" url="https://www.feanalytics.com/Table.aspx?SavedResultsID=7e28fe8b-1391-e611-bcd4-bc305bce3224&amp;xl=1&amp;UserID=D284DC35-3B1E-4FB5-ABAD-5AB64355226B&amp;xlRefreshData=1"/>
  </connection>
  <connection id="25" xr16:uid="{00000000-0015-0000-FFFF-FFFF18000000}" name="Connection12" type="4" refreshedVersion="0" background="1" saveData="1">
    <webPr url="https://www.feanalytics.com/Table.aspx?SavedResultsID=6590869d-d482-e511-aff4-bc305bec6e34&amp;xl=1&amp;UserID=D284DC35-3B1E-4FB5-ABAD-5AB64355226B&amp;xlRefreshData=1" htmlTables="1" htmlFormat="all"/>
  </connection>
  <connection id="26" xr16:uid="{00000000-0015-0000-FFFF-FFFF19000000}" name="Connection120" type="4" refreshedVersion="8" background="1" saveData="1">
    <webPr sourceData="1" parsePre="1" consecutive="1" xl2000="1" url="https://www.feanalytics.com/Table.aspx?SavedResultsID=6590869d-d482-e511-aff4-bc305bec6e34&amp;xl=1&amp;UserID=D284DC35-3B1E-4FB5-ABAD-5AB64355226B&amp;xlRefreshData=1"/>
  </connection>
  <connection id="27" xr16:uid="{00000000-0015-0000-FFFF-FFFF1A000000}" name="Connection121" type="4" refreshedVersion="8" background="1" saveData="1">
    <webPr sourceData="1" parsePre="1" consecutive="1" xl2000="1" url="https://www.feanalytics.com/Table.aspx?SavedResultsID=ee6b31f5-d482-e511-aff4-bc305bec6e34&amp;xl=1&amp;UserID=D284DC35-3B1E-4FB5-ABAD-5AB64355226B&amp;xlRefreshData=1"/>
  </connection>
  <connection id="28" xr16:uid="{00000000-0015-0000-FFFF-FFFF1B000000}" name="Connection122" type="4" refreshedVersion="8" background="1" saveData="1">
    <webPr sourceData="1" parsePre="1" consecutive="1" xl2000="1" url="https://www.feanalytics.com/Table.aspx?SavedResultsID=9dead5e2-8b9c-e511-b4e5-bc305bec6e34&amp;xl=1&amp;UserID=D284DC35-3B1E-4FB5-ABAD-5AB64355226B&amp;xlRefreshData=1"/>
  </connection>
  <connection id="29" xr16:uid="{00000000-0015-0000-FFFF-FFFF1C000000}" name="Connection123" type="4" refreshedVersion="8" background="1" saveData="1">
    <webPr sourceData="1" parsePre="1" consecutive="1" xl2000="1" url="https://www.feanalytics.com/Table.aspx?SavedResultsID=7e28fe8b-1391-e611-bcd4-bc305bce3224&amp;xl=1&amp;UserID=D284DC35-3B1E-4FB5-ABAD-5AB64355226B&amp;xlRefreshData=1"/>
  </connection>
  <connection id="30" xr16:uid="{00000000-0015-0000-FFFF-FFFF1D000000}" name="Connection124" type="4" refreshedVersion="8" background="1" saveData="1">
    <webPr sourceData="1" parsePre="1" consecutive="1" xl2000="1" url="https://www.feanalytics.com/Table.aspx?SavedResultsID=6590869d-d482-e511-aff4-bc305bec6e34&amp;xl=1&amp;UserID=D284DC35-3B1E-4FB5-ABAD-5AB64355226B&amp;xlRefreshData=1"/>
  </connection>
  <connection id="31" xr16:uid="{00000000-0015-0000-FFFF-FFFF1E000000}" name="Connection125" type="4" refreshedVersion="8" background="1" saveData="1">
    <webPr sourceData="1" parsePre="1" consecutive="1" xl2000="1" url="https://www.feanalytics.com/Table.aspx?SavedResultsID=ee6b31f5-d482-e511-aff4-bc305bec6e34&amp;xl=1&amp;UserID=D284DC35-3B1E-4FB5-ABAD-5AB64355226B&amp;xlRefreshData=1"/>
  </connection>
  <connection id="32" xr16:uid="{00000000-0015-0000-FFFF-FFFF1F000000}" name="Connection126" type="4" refreshedVersion="8" background="1" saveData="1">
    <webPr sourceData="1" parsePre="1" consecutive="1" xl2000="1" url="https://www.feanalytics.com/Table.aspx?SavedResultsID=9dead5e2-8b9c-e511-b4e5-bc305bec6e34&amp;xl=1&amp;UserID=D284DC35-3B1E-4FB5-ABAD-5AB64355226B&amp;xlRefreshData=1"/>
  </connection>
  <connection id="33" xr16:uid="{00000000-0015-0000-FFFF-FFFF20000000}" name="Connection127" type="4" refreshedVersion="8" background="1" saveData="1">
    <webPr sourceData="1" parsePre="1" consecutive="1" xl2000="1" url="https://www.feanalytics.com/Table.aspx?SavedResultsID=7e28fe8b-1391-e611-bcd4-bc305bce3224&amp;xl=1&amp;UserID=D284DC35-3B1E-4FB5-ABAD-5AB64355226B&amp;xlRefreshData=1"/>
  </connection>
  <connection id="34" xr16:uid="{00000000-0015-0000-FFFF-FFFF21000000}" name="Connection128" type="4" refreshedVersion="8" background="1" saveData="1">
    <webPr sourceData="1" parsePre="1" consecutive="1" xl2000="1" url="https://www.feanalytics.com/Table.aspx?SavedResultsID=6590869d-d482-e511-aff4-bc305bec6e34&amp;xl=1&amp;UserID=D284DC35-3B1E-4FB5-ABAD-5AB64355226B&amp;xlRefreshData=1"/>
  </connection>
  <connection id="35" xr16:uid="{00000000-0015-0000-FFFF-FFFF22000000}" name="Connection129" type="4" refreshedVersion="8" background="1" saveData="1">
    <webPr sourceData="1" parsePre="1" consecutive="1" xl2000="1" url="https://www.feanalytics.com/Table.aspx?SavedResultsID=ee6b31f5-d482-e511-aff4-bc305bec6e34&amp;xl=1&amp;UserID=D284DC35-3B1E-4FB5-ABAD-5AB64355226B&amp;xlRefreshData=1"/>
  </connection>
  <connection id="36" xr16:uid="{00000000-0015-0000-FFFF-FFFF23000000}" name="Connection13" type="4" refreshedVersion="0" background="1" saveData="1">
    <webPr url="https://www.feanalytics.com/Table.aspx?SavedResultsID=ee6b31f5-d482-e511-aff4-bc305bec6e34&amp;xl=1&amp;UserID=D284DC35-3B1E-4FB5-ABAD-5AB64355226B&amp;xlRefreshData=1" htmlTables="1" htmlFormat="all"/>
  </connection>
  <connection id="37" xr16:uid="{00000000-0015-0000-FFFF-FFFF24000000}" name="Connection130" type="4" refreshedVersion="8" background="1" saveData="1">
    <webPr sourceData="1" parsePre="1" consecutive="1" xl2000="1" url="https://www.feanalytics.com/Table.aspx?SavedResultsID=9dead5e2-8b9c-e511-b4e5-bc305bec6e34&amp;xl=1&amp;UserID=D284DC35-3B1E-4FB5-ABAD-5AB64355226B&amp;xlRefreshData=1"/>
  </connection>
  <connection id="38" xr16:uid="{00000000-0015-0000-FFFF-FFFF25000000}" name="Connection131" type="4" refreshedVersion="8" background="1" saveData="1">
    <webPr sourceData="1" parsePre="1" consecutive="1" xl2000="1" url="https://www.feanalytics.com/Table.aspx?SavedResultsID=7e28fe8b-1391-e611-bcd4-bc305bce3224&amp;xl=1&amp;UserID=D284DC35-3B1E-4FB5-ABAD-5AB64355226B&amp;xlRefreshData=1"/>
  </connection>
  <connection id="39" xr16:uid="{00000000-0015-0000-FFFF-FFFF26000000}" name="Connection132" type="4" refreshedVersion="8" background="1" saveData="1">
    <webPr sourceData="1" parsePre="1" consecutive="1" xl2000="1" url="https://www.feanalytics.com/Table.aspx?SavedResultsID=6590869d-d482-e511-aff4-bc305bec6e34&amp;xl=1&amp;UserID=D284DC35-3B1E-4FB5-ABAD-5AB64355226B&amp;xlRefreshData=1"/>
  </connection>
  <connection id="40" xr16:uid="{00000000-0015-0000-FFFF-FFFF27000000}" name="Connection133" type="4" refreshedVersion="8" background="1" saveData="1">
    <webPr sourceData="1" parsePre="1" consecutive="1" xl2000="1" url="https://www.feanalytics.com/Table.aspx?SavedResultsID=ee6b31f5-d482-e511-aff4-bc305bec6e34&amp;xl=1&amp;UserID=D284DC35-3B1E-4FB5-ABAD-5AB64355226B&amp;xlRefreshData=1"/>
  </connection>
  <connection id="41" xr16:uid="{00000000-0015-0000-FFFF-FFFF28000000}" name="Connection134" type="4" refreshedVersion="8" background="1" saveData="1">
    <webPr sourceData="1" parsePre="1" consecutive="1" xl2000="1" url="https://www.feanalytics.com/Table.aspx?SavedResultsID=9dead5e2-8b9c-e511-b4e5-bc305bec6e34&amp;xl=1&amp;UserID=D284DC35-3B1E-4FB5-ABAD-5AB64355226B&amp;xlRefreshData=1"/>
  </connection>
  <connection id="42" xr16:uid="{00000000-0015-0000-FFFF-FFFF29000000}" name="Connection135" type="4" refreshedVersion="8" background="1" saveData="1">
    <webPr sourceData="1" parsePre="1" consecutive="1" xl2000="1" url="https://www.feanalytics.com/Table.aspx?SavedResultsID=7e28fe8b-1391-e611-bcd4-bc305bce3224&amp;xl=1&amp;UserID=D284DC35-3B1E-4FB5-ABAD-5AB64355226B&amp;xlRefreshData=1"/>
  </connection>
  <connection id="43" xr16:uid="{00000000-0015-0000-FFFF-FFFF2A000000}" name="Connection136" type="4" refreshedVersion="8" background="1" saveData="1">
    <webPr sourceData="1" parsePre="1" consecutive="1" xl2000="1" url="https://www.feanalytics.com/Table.aspx?SavedResultsID=6590869d-d482-e511-aff4-bc305bec6e34&amp;xl=1&amp;UserID=D284DC35-3B1E-4FB5-ABAD-5AB64355226B&amp;xlRefreshData=1"/>
  </connection>
  <connection id="44" xr16:uid="{00000000-0015-0000-FFFF-FFFF2B000000}" name="Connection137" type="4" refreshedVersion="8" background="1" saveData="1">
    <webPr sourceData="1" parsePre="1" consecutive="1" xl2000="1" url="https://www.feanalytics.com/Table.aspx?SavedResultsID=ee6b31f5-d482-e511-aff4-bc305bec6e34&amp;xl=1&amp;UserID=D284DC35-3B1E-4FB5-ABAD-5AB64355226B&amp;xlRefreshData=1"/>
  </connection>
  <connection id="45" xr16:uid="{00000000-0015-0000-FFFF-FFFF2C000000}" name="Connection138" type="4" refreshedVersion="8" background="1" saveData="1">
    <webPr sourceData="1" parsePre="1" consecutive="1" xl2000="1" url="https://www.feanalytics.com/Table.aspx?SavedResultsID=9dead5e2-8b9c-e511-b4e5-bc305bec6e34&amp;xl=1&amp;UserID=D284DC35-3B1E-4FB5-ABAD-5AB64355226B&amp;xlRefreshData=1"/>
  </connection>
  <connection id="46" xr16:uid="{00000000-0015-0000-FFFF-FFFF2D000000}" name="Connection139" type="4" refreshedVersion="8" background="1" saveData="1">
    <webPr sourceData="1" parsePre="1" consecutive="1" xl2000="1" url="https://www.feanalytics.com/Table.aspx?SavedResultsID=7e28fe8b-1391-e611-bcd4-bc305bce3224&amp;xl=1&amp;UserID=D284DC35-3B1E-4FB5-ABAD-5AB64355226B&amp;xlRefreshData=1"/>
  </connection>
  <connection id="47" xr16:uid="{00000000-0015-0000-FFFF-FFFF2E000000}" name="Connection14" type="4" refreshedVersion="0" background="1" saveData="1">
    <webPr url="https://www.feanalytics.com/Table.aspx?SavedResultsID=9dead5e2-8b9c-e511-b4e5-bc305bec6e34&amp;xl=1&amp;UserID=D284DC35-3B1E-4FB5-ABAD-5AB64355226B&amp;xlRefreshData=1" htmlTables="1" htmlFormat="all"/>
  </connection>
  <connection id="48" xr16:uid="{00000000-0015-0000-FFFF-FFFF2F000000}" name="Connection140" type="4" refreshedVersion="8" background="1" saveData="1">
    <webPr sourceData="1" parsePre="1" consecutive="1" xl2000="1" url="https://www.feanalytics.com/Table.aspx?SavedResultsID=6590869d-d482-e511-aff4-bc305bec6e34&amp;xl=1&amp;UserID=D284DC35-3B1E-4FB5-ABAD-5AB64355226B&amp;xlRefreshData=1"/>
  </connection>
  <connection id="49" xr16:uid="{00000000-0015-0000-FFFF-FFFF30000000}" name="Connection141" type="4" refreshedVersion="8" background="1" saveData="1">
    <webPr sourceData="1" parsePre="1" consecutive="1" xl2000="1" url="https://www.feanalytics.com/Table.aspx?SavedResultsID=ee6b31f5-d482-e511-aff4-bc305bec6e34&amp;xl=1&amp;UserID=D284DC35-3B1E-4FB5-ABAD-5AB64355226B&amp;xlRefreshData=1"/>
  </connection>
  <connection id="50" xr16:uid="{00000000-0015-0000-FFFF-FFFF31000000}" name="Connection142" type="4" refreshedVersion="8" background="1" saveData="1">
    <webPr sourceData="1" parsePre="1" consecutive="1" xl2000="1" url="https://www.feanalytics.com/Table.aspx?SavedResultsID=9dead5e2-8b9c-e511-b4e5-bc305bec6e34&amp;xl=1&amp;UserID=D284DC35-3B1E-4FB5-ABAD-5AB64355226B&amp;xlRefreshData=1"/>
  </connection>
  <connection id="51" xr16:uid="{00000000-0015-0000-FFFF-FFFF32000000}" name="Connection143" type="4" refreshedVersion="8" background="1" saveData="1">
    <webPr sourceData="1" parsePre="1" consecutive="1" xl2000="1" url="https://www.feanalytics.com/Table.aspx?SavedResultsID=7e28fe8b-1391-e611-bcd4-bc305bce3224&amp;xl=1&amp;UserID=D284DC35-3B1E-4FB5-ABAD-5AB64355226B&amp;xlRefreshData=1"/>
  </connection>
  <connection id="52" xr16:uid="{00000000-0015-0000-FFFF-FFFF33000000}" name="Connection144" type="4" refreshedVersion="8" background="1" saveData="1">
    <webPr sourceData="1" parsePre="1" consecutive="1" xl2000="1" url="https://www.feanalytics.com/Table.aspx?SavedResultsID=6590869d-d482-e511-aff4-bc305bec6e34&amp;xl=1&amp;UserID=D284DC35-3B1E-4FB5-ABAD-5AB64355226B&amp;xlRefreshData=1"/>
  </connection>
  <connection id="53" xr16:uid="{00000000-0015-0000-FFFF-FFFF34000000}" name="Connection145" type="4" refreshedVersion="8" background="1" saveData="1">
    <webPr sourceData="1" parsePre="1" consecutive="1" xl2000="1" url="https://www.feanalytics.com/Table.aspx?SavedResultsID=ee6b31f5-d482-e511-aff4-bc305bec6e34&amp;xl=1&amp;UserID=D284DC35-3B1E-4FB5-ABAD-5AB64355226B&amp;xlRefreshData=1"/>
  </connection>
  <connection id="54" xr16:uid="{00000000-0015-0000-FFFF-FFFF35000000}" name="Connection146" type="4" refreshedVersion="8" background="1" saveData="1">
    <webPr sourceData="1" parsePre="1" consecutive="1" xl2000="1" url="https://www.feanalytics.com/Table.aspx?SavedResultsID=9dead5e2-8b9c-e511-b4e5-bc305bec6e34&amp;xl=1&amp;UserID=D284DC35-3B1E-4FB5-ABAD-5AB64355226B&amp;xlRefreshData=1"/>
  </connection>
  <connection id="55" xr16:uid="{00000000-0015-0000-FFFF-FFFF36000000}" name="Connection147" type="4" refreshedVersion="8" background="1" saveData="1">
    <webPr sourceData="1" parsePre="1" consecutive="1" xl2000="1" url="https://www.feanalytics.com/Table.aspx?SavedResultsID=7e28fe8b-1391-e611-bcd4-bc305bce3224&amp;xl=1&amp;UserID=D284DC35-3B1E-4FB5-ABAD-5AB64355226B&amp;xlRefreshData=1"/>
  </connection>
  <connection id="56" xr16:uid="{00000000-0015-0000-FFFF-FFFF37000000}" name="Connection148" type="4" refreshedVersion="8" background="1" saveData="1">
    <webPr sourceData="1" parsePre="1" consecutive="1" xl2000="1" url="https://www.feanalytics.com/Table.aspx?SavedResultsID=6590869d-d482-e511-aff4-bc305bec6e34&amp;xl=1&amp;UserID=D284DC35-3B1E-4FB5-ABAD-5AB64355226B&amp;xlRefreshData=1"/>
  </connection>
  <connection id="57" xr16:uid="{00000000-0015-0000-FFFF-FFFF38000000}" name="Connection149" type="4" refreshedVersion="8" background="1" saveData="1">
    <webPr sourceData="1" parsePre="1" consecutive="1" xl2000="1" url="https://www.feanalytics.com/Table.aspx?SavedResultsID=ee6b31f5-d482-e511-aff4-bc305bec6e34&amp;xl=1&amp;UserID=D284DC35-3B1E-4FB5-ABAD-5AB64355226B&amp;xlRefreshData=1"/>
  </connection>
  <connection id="58" xr16:uid="{00000000-0015-0000-FFFF-FFFF39000000}" name="Connection15" type="4" refreshedVersion="0" background="1" saveData="1">
    <webPr url="https://www.feanalytics.com/Table.aspx?SavedResultsID=7e28fe8b-1391-e611-bcd4-bc305bce3224&amp;xl=1&amp;UserID=D284DC35-3B1E-4FB5-ABAD-5AB64355226B&amp;xlRefreshData=1" htmlTables="1" htmlFormat="all"/>
  </connection>
  <connection id="59" xr16:uid="{00000000-0015-0000-FFFF-FFFF3A000000}" name="Connection150" type="4" refreshedVersion="8" background="1" saveData="1">
    <webPr sourceData="1" parsePre="1" consecutive="1" xl2000="1" url="https://www.feanalytics.com/Table.aspx?SavedResultsID=9dead5e2-8b9c-e511-b4e5-bc305bec6e34&amp;xl=1&amp;UserID=D284DC35-3B1E-4FB5-ABAD-5AB64355226B&amp;xlRefreshData=1"/>
  </connection>
  <connection id="60" xr16:uid="{00000000-0015-0000-FFFF-FFFF3B000000}" name="Connection151" type="4" refreshedVersion="8" background="1" saveData="1">
    <webPr sourceData="1" parsePre="1" consecutive="1" xl2000="1" url="https://www.feanalytics.com/Table.aspx?SavedResultsID=7e28fe8b-1391-e611-bcd4-bc305bce3224&amp;xl=1&amp;UserID=D284DC35-3B1E-4FB5-ABAD-5AB64355226B&amp;xlRefreshData=1"/>
  </connection>
  <connection id="61" xr16:uid="{00000000-0015-0000-FFFF-FFFF3C000000}" name="Connection152" type="4" refreshedVersion="8" background="1" saveData="1">
    <webPr sourceData="1" parsePre="1" consecutive="1" xl2000="1" url="https://www.feanalytics.com/Table.aspx?SavedResultsID=6590869d-d482-e511-aff4-bc305bec6e34&amp;xl=1&amp;UserID=D284DC35-3B1E-4FB5-ABAD-5AB64355226B&amp;xlRefreshData=1"/>
  </connection>
  <connection id="62" xr16:uid="{00000000-0015-0000-FFFF-FFFF3D000000}" name="Connection153" type="4" refreshedVersion="8" background="1" saveData="1">
    <webPr sourceData="1" parsePre="1" consecutive="1" xl2000="1" url="https://www.feanalytics.com/Table.aspx?SavedResultsID=ee6b31f5-d482-e511-aff4-bc305bec6e34&amp;xl=1&amp;UserID=D284DC35-3B1E-4FB5-ABAD-5AB64355226B&amp;xlRefreshData=1"/>
  </connection>
  <connection id="63" xr16:uid="{00000000-0015-0000-FFFF-FFFF3E000000}" name="Connection154" type="4" refreshedVersion="8" background="1" saveData="1">
    <webPr sourceData="1" parsePre="1" consecutive="1" xl2000="1" url="https://www.feanalytics.com/Table.aspx?SavedResultsID=9dead5e2-8b9c-e511-b4e5-bc305bec6e34&amp;xl=1&amp;UserID=D284DC35-3B1E-4FB5-ABAD-5AB64355226B&amp;xlRefreshData=1"/>
  </connection>
  <connection id="64" xr16:uid="{00000000-0015-0000-FFFF-FFFF3F000000}" name="Connection155" type="4" refreshedVersion="8" background="1" saveData="1">
    <webPr sourceData="1" parsePre="1" consecutive="1" xl2000="1" url="https://www.feanalytics.com/Table.aspx?SavedResultsID=7e28fe8b-1391-e611-bcd4-bc305bce3224&amp;xl=1&amp;UserID=D284DC35-3B1E-4FB5-ABAD-5AB64355226B&amp;xlRefreshData=1"/>
  </connection>
  <connection id="65" xr16:uid="{00000000-0015-0000-FFFF-FFFF40000000}" name="Connection156" type="4" refreshedVersion="8" background="1" saveData="1">
    <webPr sourceData="1" parsePre="1" consecutive="1" xl2000="1" url="https://www.feanalytics.com/Table.aspx?SavedResultsID=6590869d-d482-e511-aff4-bc305bec6e34&amp;xl=1&amp;UserID=D284DC35-3B1E-4FB5-ABAD-5AB64355226B&amp;xlRefreshData=1"/>
  </connection>
  <connection id="66" xr16:uid="{00000000-0015-0000-FFFF-FFFF41000000}" name="Connection157" type="4" refreshedVersion="8" background="1" saveData="1">
    <webPr sourceData="1" parsePre="1" consecutive="1" xl2000="1" url="https://www.feanalytics.com/Table.aspx?SavedResultsID=ee6b31f5-d482-e511-aff4-bc305bec6e34&amp;xl=1&amp;UserID=D284DC35-3B1E-4FB5-ABAD-5AB64355226B&amp;xlRefreshData=1"/>
  </connection>
  <connection id="67" xr16:uid="{00000000-0015-0000-FFFF-FFFF42000000}" name="Connection158" type="4" refreshedVersion="8" background="1" saveData="1">
    <webPr sourceData="1" parsePre="1" consecutive="1" xl2000="1" url="https://www.feanalytics.com/Table.aspx?SavedResultsID=9dead5e2-8b9c-e511-b4e5-bc305bec6e34&amp;xl=1&amp;UserID=D284DC35-3B1E-4FB5-ABAD-5AB64355226B&amp;xlRefreshData=1"/>
  </connection>
  <connection id="68" xr16:uid="{00000000-0015-0000-FFFF-FFFF43000000}" name="Connection159" type="4" refreshedVersion="8" background="1" saveData="1">
    <webPr sourceData="1" parsePre="1" consecutive="1" xl2000="1" url="https://www.feanalytics.com/Table.aspx?SavedResultsID=7e28fe8b-1391-e611-bcd4-bc305bce3224&amp;xl=1&amp;UserID=D284DC35-3B1E-4FB5-ABAD-5AB64355226B&amp;xlRefreshData=1"/>
  </connection>
  <connection id="69" xr16:uid="{00000000-0015-0000-FFFF-FFFF44000000}" name="Connection16" type="4" refreshedVersion="0" background="1" saveData="1">
    <webPr url="https://www.feanalytics.com/Table.aspx?SavedResultsID=6590869d-d482-e511-aff4-bc305bec6e34&amp;xl=1&amp;UserID=D284DC35-3B1E-4FB5-ABAD-5AB64355226B&amp;xlRefreshData=1" htmlTables="1" htmlFormat="all"/>
  </connection>
  <connection id="70" xr16:uid="{00000000-0015-0000-FFFF-FFFF45000000}" name="Connection160" type="4" refreshedVersion="8" background="1" saveData="1">
    <webPr sourceData="1" parsePre="1" consecutive="1" xl2000="1" url="https://www.feanalytics.com/Table.aspx?SavedResultsID=6590869d-d482-e511-aff4-bc305bec6e34&amp;xl=1&amp;UserID=D284DC35-3B1E-4FB5-ABAD-5AB64355226B&amp;xlRefreshData=1"/>
  </connection>
  <connection id="71" xr16:uid="{00000000-0015-0000-FFFF-FFFF46000000}" name="Connection161" type="4" refreshedVersion="8" background="1" saveData="1">
    <webPr sourceData="1" parsePre="1" consecutive="1" xl2000="1" url="https://www.feanalytics.com/Table.aspx?SavedResultsID=ee6b31f5-d482-e511-aff4-bc305bec6e34&amp;xl=1&amp;UserID=D284DC35-3B1E-4FB5-ABAD-5AB64355226B&amp;xlRefreshData=1"/>
  </connection>
  <connection id="72" xr16:uid="{00000000-0015-0000-FFFF-FFFF47000000}" name="Connection162" type="4" refreshedVersion="8" background="1" saveData="1">
    <webPr sourceData="1" parsePre="1" consecutive="1" xl2000="1" url="https://www.feanalytics.com/Table.aspx?SavedResultsID=9dead5e2-8b9c-e511-b4e5-bc305bec6e34&amp;xl=1&amp;UserID=D284DC35-3B1E-4FB5-ABAD-5AB64355226B&amp;xlRefreshData=1"/>
  </connection>
  <connection id="73" xr16:uid="{00000000-0015-0000-FFFF-FFFF48000000}" name="Connection163" type="4" refreshedVersion="8" background="1" saveData="1">
    <webPr sourceData="1" parsePre="1" consecutive="1" xl2000="1" url="https://www.feanalytics.com/Table.aspx?SavedResultsID=7e28fe8b-1391-e611-bcd4-bc305bce3224&amp;xl=1&amp;UserID=D284DC35-3B1E-4FB5-ABAD-5AB64355226B&amp;xlRefreshData=1"/>
  </connection>
  <connection id="74" xr16:uid="{00000000-0015-0000-FFFF-FFFF49000000}" name="Connection164" type="4" refreshedVersion="8" background="1" saveData="1">
    <webPr sourceData="1" parsePre="1" consecutive="1" xl2000="1" url="https://www.feanalytics.com/Table.aspx?SavedResultsID=6590869d-d482-e511-aff4-bc305bec6e34&amp;xl=1&amp;UserID=D284DC35-3B1E-4FB5-ABAD-5AB64355226B&amp;xlRefreshData=1"/>
  </connection>
  <connection id="75" xr16:uid="{00000000-0015-0000-FFFF-FFFF4A000000}" name="Connection165" type="4" refreshedVersion="8" background="1" saveData="1">
    <webPr sourceData="1" parsePre="1" consecutive="1" xl2000="1" url="https://www.feanalytics.com/Table.aspx?SavedResultsID=ee6b31f5-d482-e511-aff4-bc305bec6e34&amp;xl=1&amp;UserID=D284DC35-3B1E-4FB5-ABAD-5AB64355226B&amp;xlRefreshData=1"/>
  </connection>
  <connection id="76" xr16:uid="{00000000-0015-0000-FFFF-FFFF4B000000}" name="Connection166" type="4" refreshedVersion="8" background="1" saveData="1">
    <webPr sourceData="1" parsePre="1" consecutive="1" xl2000="1" url="https://www.feanalytics.com/Table.aspx?SavedResultsID=9dead5e2-8b9c-e511-b4e5-bc305bec6e34&amp;xl=1&amp;UserID=D284DC35-3B1E-4FB5-ABAD-5AB64355226B&amp;xlRefreshData=1"/>
  </connection>
  <connection id="77" xr16:uid="{00000000-0015-0000-FFFF-FFFF4C000000}" name="Connection167" type="4" refreshedVersion="8" background="1" saveData="1">
    <webPr sourceData="1" parsePre="1" consecutive="1" xl2000="1" url="https://www.feanalytics.com/Table.aspx?SavedResultsID=7e28fe8b-1391-e611-bcd4-bc305bce3224&amp;xl=1&amp;UserID=D284DC35-3B1E-4FB5-ABAD-5AB64355226B&amp;xlRefreshData=1"/>
  </connection>
  <connection id="78" xr16:uid="{00000000-0015-0000-FFFF-FFFF4D000000}" name="Connection168" type="4" refreshedVersion="8" background="1" saveData="1">
    <webPr sourceData="1" parsePre="1" consecutive="1" xl2000="1" url="https://www.feanalytics.com/Table.aspx?SavedResultsID=6590869d-d482-e511-aff4-bc305bec6e34&amp;xl=1&amp;UserID=D284DC35-3B1E-4FB5-ABAD-5AB64355226B&amp;xlRefreshData=1"/>
  </connection>
  <connection id="79" xr16:uid="{00000000-0015-0000-FFFF-FFFF4E000000}" name="Connection169" type="4" refreshedVersion="8" background="1" saveData="1">
    <webPr sourceData="1" parsePre="1" consecutive="1" xl2000="1" url="https://www.feanalytics.com/Table.aspx?SavedResultsID=ee6b31f5-d482-e511-aff4-bc305bec6e34&amp;xl=1&amp;UserID=D284DC35-3B1E-4FB5-ABAD-5AB64355226B&amp;xlRefreshData=1"/>
  </connection>
  <connection id="80" xr16:uid="{00000000-0015-0000-FFFF-FFFF4F000000}" name="Connection17" type="4" refreshedVersion="0" background="1" saveData="1">
    <webPr url="https://www.feanalytics.com/Table.aspx?SavedResultsID=ee6b31f5-d482-e511-aff4-bc305bec6e34&amp;xl=1&amp;UserID=D284DC35-3B1E-4FB5-ABAD-5AB64355226B&amp;xlRefreshData=1" htmlTables="1" htmlFormat="all"/>
  </connection>
  <connection id="81" xr16:uid="{00000000-0015-0000-FFFF-FFFF50000000}" name="Connection170" type="4" refreshedVersion="8" background="1" saveData="1">
    <webPr sourceData="1" parsePre="1" consecutive="1" xl2000="1" url="https://www.feanalytics.com/Table.aspx?SavedResultsID=9dead5e2-8b9c-e511-b4e5-bc305bec6e34&amp;xl=1&amp;UserID=D284DC35-3B1E-4FB5-ABAD-5AB64355226B&amp;xlRefreshData=1"/>
  </connection>
  <connection id="82" xr16:uid="{00000000-0015-0000-FFFF-FFFF51000000}" name="Connection171" type="4" refreshedVersion="8" background="1" saveData="1">
    <webPr sourceData="1" parsePre="1" consecutive="1" xl2000="1" url="https://www.feanalytics.com/Table.aspx?SavedResultsID=7e28fe8b-1391-e611-bcd4-bc305bce3224&amp;xl=1&amp;UserID=D284DC35-3B1E-4FB5-ABAD-5AB64355226B&amp;xlRefreshData=1"/>
  </connection>
  <connection id="83" xr16:uid="{00000000-0015-0000-FFFF-FFFF52000000}" name="Connection172" type="4" refreshedVersion="8" background="1" saveData="1">
    <webPr sourceData="1" parsePre="1" consecutive="1" xl2000="1" url="https://www.feanalytics.com/Table.aspx?SavedResultsID=6590869d-d482-e511-aff4-bc305bec6e34&amp;xl=1&amp;UserID=D284DC35-3B1E-4FB5-ABAD-5AB64355226B&amp;xlRefreshData=1"/>
  </connection>
  <connection id="84" xr16:uid="{00000000-0015-0000-FFFF-FFFF53000000}" name="Connection173" type="4" refreshedVersion="8" background="1" saveData="1">
    <webPr sourceData="1" parsePre="1" consecutive="1" xl2000="1" url="https://www.feanalytics.com/Table.aspx?SavedResultsID=ee6b31f5-d482-e511-aff4-bc305bec6e34&amp;xl=1&amp;UserID=D284DC35-3B1E-4FB5-ABAD-5AB64355226B&amp;xlRefreshData=1"/>
  </connection>
  <connection id="85" xr16:uid="{00000000-0015-0000-FFFF-FFFF54000000}" name="Connection174" type="4" refreshedVersion="8" background="1" saveData="1">
    <webPr sourceData="1" parsePre="1" consecutive="1" xl2000="1" url="https://www.feanalytics.com/Table.aspx?SavedResultsID=9dead5e2-8b9c-e511-b4e5-bc305bec6e34&amp;xl=1&amp;UserID=D284DC35-3B1E-4FB5-ABAD-5AB64355226B&amp;xlRefreshData=1"/>
  </connection>
  <connection id="86" xr16:uid="{00000000-0015-0000-FFFF-FFFF55000000}" name="Connection175" type="4" refreshedVersion="8" background="1" saveData="1">
    <webPr sourceData="1" parsePre="1" consecutive="1" xl2000="1" url="https://www.feanalytics.com/Table.aspx?SavedResultsID=7e28fe8b-1391-e611-bcd4-bc305bce3224&amp;xl=1&amp;UserID=D284DC35-3B1E-4FB5-ABAD-5AB64355226B&amp;xlRefreshData=1"/>
  </connection>
  <connection id="87" xr16:uid="{00000000-0015-0000-FFFF-FFFF56000000}" name="Connection176" type="4" refreshedVersion="8" background="1" saveData="1">
    <webPr sourceData="1" parsePre="1" consecutive="1" xl2000="1" url="https://www.feanalytics.com/Table.aspx?SavedResultsID=6590869d-d482-e511-aff4-bc305bec6e34&amp;xl=1&amp;UserID=D284DC35-3B1E-4FB5-ABAD-5AB64355226B&amp;xlRefreshData=1"/>
  </connection>
  <connection id="88" xr16:uid="{00000000-0015-0000-FFFF-FFFF57000000}" name="Connection177" type="4" refreshedVersion="8" background="1" saveData="1">
    <webPr sourceData="1" parsePre="1" consecutive="1" xl2000="1" url="https://www.feanalytics.com/Table.aspx?SavedResultsID=ee6b31f5-d482-e511-aff4-bc305bec6e34&amp;xl=1&amp;UserID=D284DC35-3B1E-4FB5-ABAD-5AB64355226B&amp;xlRefreshData=1"/>
  </connection>
  <connection id="89" xr16:uid="{00000000-0015-0000-FFFF-FFFF58000000}" name="Connection178" type="4" refreshedVersion="8" background="1" saveData="1">
    <webPr sourceData="1" parsePre="1" consecutive="1" xl2000="1" url="https://www.feanalytics.com/Table.aspx?SavedResultsID=9dead5e2-8b9c-e511-b4e5-bc305bec6e34&amp;xl=1&amp;UserID=D284DC35-3B1E-4FB5-ABAD-5AB64355226B&amp;xlRefreshData=1"/>
  </connection>
  <connection id="90" xr16:uid="{00000000-0015-0000-FFFF-FFFF59000000}" name="Connection179" type="4" refreshedVersion="8" background="1" saveData="1">
    <webPr sourceData="1" parsePre="1" consecutive="1" xl2000="1" url="https://www.feanalytics.com/Table.aspx?SavedResultsID=7e28fe8b-1391-e611-bcd4-bc305bce3224&amp;xl=1&amp;UserID=D284DC35-3B1E-4FB5-ABAD-5AB64355226B&amp;xlRefreshData=1"/>
  </connection>
  <connection id="91" xr16:uid="{00000000-0015-0000-FFFF-FFFF5A000000}" name="Connection18" type="4" refreshedVersion="0" background="1" saveData="1">
    <webPr url="https://www.feanalytics.com/Table.aspx?SavedResultsID=9dead5e2-8b9c-e511-b4e5-bc305bec6e34&amp;xl=1&amp;UserID=D284DC35-3B1E-4FB5-ABAD-5AB64355226B&amp;xlRefreshData=1" htmlTables="1" htmlFormat="all"/>
  </connection>
  <connection id="92" xr16:uid="{00000000-0015-0000-FFFF-FFFF5B000000}" name="Connection180" type="4" refreshedVersion="8" background="1" saveData="1">
    <webPr sourceData="1" parsePre="1" consecutive="1" xl2000="1" url="https://www.feanalytics.com/Table.aspx?SavedResultsID=6590869d-d482-e511-aff4-bc305bec6e34&amp;xl=1&amp;UserID=D284DC35-3B1E-4FB5-ABAD-5AB64355226B&amp;xlRefreshData=1"/>
  </connection>
  <connection id="93" xr16:uid="{00000000-0015-0000-FFFF-FFFF5C000000}" name="Connection181" type="4" refreshedVersion="8" background="1" saveData="1">
    <webPr sourceData="1" parsePre="1" consecutive="1" xl2000="1" url="https://www.feanalytics.com/Table.aspx?SavedResultsID=ee6b31f5-d482-e511-aff4-bc305bec6e34&amp;xl=1&amp;UserID=D284DC35-3B1E-4FB5-ABAD-5AB64355226B&amp;xlRefreshData=1"/>
  </connection>
  <connection id="94" xr16:uid="{00000000-0015-0000-FFFF-FFFF5D000000}" name="Connection182" type="4" refreshedVersion="8" background="1" saveData="1">
    <webPr sourceData="1" parsePre="1" consecutive="1" xl2000="1" url="https://www.feanalytics.com/Table.aspx?SavedResultsID=9dead5e2-8b9c-e511-b4e5-bc305bec6e34&amp;xl=1&amp;UserID=D284DC35-3B1E-4FB5-ABAD-5AB64355226B&amp;xlRefreshData=1"/>
  </connection>
  <connection id="95" xr16:uid="{00000000-0015-0000-FFFF-FFFF5E000000}" name="Connection183" type="4" refreshedVersion="8" background="1" saveData="1">
    <webPr sourceData="1" parsePre="1" consecutive="1" xl2000="1" url="https://www.feanalytics.com/Table.aspx?SavedResultsID=7e28fe8b-1391-e611-bcd4-bc305bce3224&amp;xl=1&amp;UserID=D284DC35-3B1E-4FB5-ABAD-5AB64355226B&amp;xlRefreshData=1"/>
  </connection>
  <connection id="96" xr16:uid="{00000000-0015-0000-FFFF-FFFF5F000000}" name="Connection184" type="4" refreshedVersion="8" background="1" saveData="1">
    <webPr sourceData="1" parsePre="1" consecutive="1" xl2000="1" url="https://www.feanalytics.com/Table.aspx?SavedResultsID=6590869d-d482-e511-aff4-bc305bec6e34&amp;xl=1&amp;UserID=D284DC35-3B1E-4FB5-ABAD-5AB64355226B&amp;xlRefreshData=1"/>
  </connection>
  <connection id="97" xr16:uid="{00000000-0015-0000-FFFF-FFFF60000000}" name="Connection185" type="4" refreshedVersion="8" background="1" saveData="1">
    <webPr sourceData="1" parsePre="1" consecutive="1" xl2000="1" url="https://www.feanalytics.com/Table.aspx?SavedResultsID=ee6b31f5-d482-e511-aff4-bc305bec6e34&amp;xl=1&amp;UserID=D284DC35-3B1E-4FB5-ABAD-5AB64355226B&amp;xlRefreshData=1"/>
  </connection>
  <connection id="98" xr16:uid="{00000000-0015-0000-FFFF-FFFF61000000}" name="Connection186" type="4" refreshedVersion="8" background="1" saveData="1">
    <webPr sourceData="1" parsePre="1" consecutive="1" xl2000="1" url="https://www.feanalytics.com/Table.aspx?SavedResultsID=9dead5e2-8b9c-e511-b4e5-bc305bec6e34&amp;xl=1&amp;UserID=D284DC35-3B1E-4FB5-ABAD-5AB64355226B&amp;xlRefreshData=1"/>
  </connection>
  <connection id="99" xr16:uid="{00000000-0015-0000-FFFF-FFFF62000000}" name="Connection187" type="4" refreshedVersion="8" background="1" saveData="1">
    <webPr sourceData="1" parsePre="1" consecutive="1" xl2000="1" url="https://www.feanalytics.com/Table.aspx?SavedResultsID=7e28fe8b-1391-e611-bcd4-bc305bce3224&amp;xl=1&amp;UserID=D284DC35-3B1E-4FB5-ABAD-5AB64355226B&amp;xlRefreshData=1"/>
  </connection>
  <connection id="100" xr16:uid="{00000000-0015-0000-FFFF-FFFF63000000}" name="Connection188" type="4" refreshedVersion="8" background="1" saveData="1">
    <webPr sourceData="1" parsePre="1" consecutive="1" xl2000="1" url="https://www.feanalytics.com/Table.aspx?SavedResultsID=6590869d-d482-e511-aff4-bc305bec6e34&amp;xl=1&amp;UserID=D284DC35-3B1E-4FB5-ABAD-5AB64355226B&amp;xlRefreshData=1"/>
  </connection>
  <connection id="101" xr16:uid="{00000000-0015-0000-FFFF-FFFF64000000}" name="Connection189" type="4" refreshedVersion="8" background="1" saveData="1">
    <webPr sourceData="1" parsePre="1" consecutive="1" xl2000="1" url="https://www.feanalytics.com/Table.aspx?SavedResultsID=ee6b31f5-d482-e511-aff4-bc305bec6e34&amp;xl=1&amp;UserID=D284DC35-3B1E-4FB5-ABAD-5AB64355226B&amp;xlRefreshData=1"/>
  </connection>
  <connection id="102" xr16:uid="{00000000-0015-0000-FFFF-FFFF65000000}" name="Connection19" type="4" refreshedVersion="0" background="1" saveData="1">
    <webPr url="https://www.feanalytics.com/Table.aspx?SavedResultsID=7e28fe8b-1391-e611-bcd4-bc305bce3224&amp;xl=1&amp;UserID=D284DC35-3B1E-4FB5-ABAD-5AB64355226B&amp;xlRefreshData=1" htmlTables="1" htmlFormat="all"/>
  </connection>
  <connection id="103" xr16:uid="{00000000-0015-0000-FFFF-FFFF66000000}" name="Connection190" type="4" refreshedVersion="8" background="1" saveData="1">
    <webPr sourceData="1" parsePre="1" consecutive="1" xl2000="1" url="https://www.feanalytics.com/Table.aspx?SavedResultsID=9dead5e2-8b9c-e511-b4e5-bc305bec6e34&amp;xl=1&amp;UserID=D284DC35-3B1E-4FB5-ABAD-5AB64355226B&amp;xlRefreshData=1"/>
  </connection>
  <connection id="104" xr16:uid="{00000000-0015-0000-FFFF-FFFF67000000}" name="Connection191" type="4" refreshedVersion="8" background="1" saveData="1">
    <webPr sourceData="1" parsePre="1" consecutive="1" xl2000="1" url="https://www.feanalytics.com/Table.aspx?SavedResultsID=7e28fe8b-1391-e611-bcd4-bc305bce3224&amp;xl=1&amp;UserID=D284DC35-3B1E-4FB5-ABAD-5AB64355226B&amp;xlRefreshData=1"/>
  </connection>
  <connection id="105" xr16:uid="{00000000-0015-0000-FFFF-FFFF68000000}" name="Connection192" type="4" refreshedVersion="8" background="1" saveData="1">
    <webPr sourceData="1" parsePre="1" consecutive="1" xl2000="1" url="https://www.feanalytics.com/Table.aspx?SavedResultsID=6590869d-d482-e511-aff4-bc305bec6e34&amp;xl=1&amp;UserID=D284DC35-3B1E-4FB5-ABAD-5AB64355226B&amp;xlRefreshData=1"/>
  </connection>
  <connection id="106" xr16:uid="{00000000-0015-0000-FFFF-FFFF69000000}" name="Connection193" type="4" refreshedVersion="8" background="1" saveData="1">
    <webPr sourceData="1" parsePre="1" consecutive="1" xl2000="1" url="https://www.feanalytics.com/Table.aspx?SavedResultsID=ee6b31f5-d482-e511-aff4-bc305bec6e34&amp;xl=1&amp;UserID=D284DC35-3B1E-4FB5-ABAD-5AB64355226B&amp;xlRefreshData=1"/>
  </connection>
  <connection id="107" xr16:uid="{00000000-0015-0000-FFFF-FFFF6A000000}" name="Connection194" type="4" refreshedVersion="8" background="1" saveData="1">
    <webPr sourceData="1" parsePre="1" consecutive="1" xl2000="1" url="https://www.feanalytics.com/Table.aspx?SavedResultsID=9dead5e2-8b9c-e511-b4e5-bc305bec6e34&amp;xl=1&amp;UserID=D284DC35-3B1E-4FB5-ABAD-5AB64355226B&amp;xlRefreshData=1"/>
  </connection>
  <connection id="108" xr16:uid="{00000000-0015-0000-FFFF-FFFF6B000000}" name="Connection195" type="4" refreshedVersion="8" background="1" saveData="1">
    <webPr sourceData="1" parsePre="1" consecutive="1" xl2000="1" url="https://www.feanalytics.com/Table.aspx?SavedResultsID=7e28fe8b-1391-e611-bcd4-bc305bce3224&amp;xl=1&amp;UserID=D284DC35-3B1E-4FB5-ABAD-5AB64355226B&amp;xlRefreshData=1"/>
  </connection>
  <connection id="109" xr16:uid="{00000000-0015-0000-FFFF-FFFF6C000000}" name="Connection196" type="4" refreshedVersion="8" background="1" saveData="1">
    <webPr sourceData="1" parsePre="1" consecutive="1" xl2000="1" url="https://www.feanalytics.com/Table.aspx?SavedResultsID=6590869d-d482-e511-aff4-bc305bec6e34&amp;xl=1&amp;UserID=D284DC35-3B1E-4FB5-ABAD-5AB64355226B&amp;xlRefreshData=1"/>
  </connection>
  <connection id="110" xr16:uid="{00000000-0015-0000-FFFF-FFFF6D000000}" name="Connection197" type="4" refreshedVersion="8" background="1" saveData="1">
    <webPr sourceData="1" parsePre="1" consecutive="1" xl2000="1" url="https://www.feanalytics.com/Table.aspx?SavedResultsID=ee6b31f5-d482-e511-aff4-bc305bec6e34&amp;xl=1&amp;UserID=D284DC35-3B1E-4FB5-ABAD-5AB64355226B&amp;xlRefreshData=1"/>
  </connection>
  <connection id="111" xr16:uid="{00000000-0015-0000-FFFF-FFFF6E000000}" name="Connection198" type="4" refreshedVersion="8" background="1" saveData="1">
    <webPr sourceData="1" parsePre="1" consecutive="1" xl2000="1" url="https://www.feanalytics.com/Table.aspx?SavedResultsID=9dead5e2-8b9c-e511-b4e5-bc305bec6e34&amp;xl=1&amp;UserID=D284DC35-3B1E-4FB5-ABAD-5AB64355226B&amp;xlRefreshData=1"/>
  </connection>
  <connection id="112" xr16:uid="{00000000-0015-0000-FFFF-FFFF6F000000}" name="Connection199" type="4" refreshedVersion="8" background="1" saveData="1">
    <webPr sourceData="1" parsePre="1" consecutive="1" xl2000="1" url="https://www.feanalytics.com/Table.aspx?SavedResultsID=7e28fe8b-1391-e611-bcd4-bc305bce3224&amp;xl=1&amp;UserID=D284DC35-3B1E-4FB5-ABAD-5AB64355226B&amp;xlRefreshData=1"/>
  </connection>
  <connection id="113" xr16:uid="{00000000-0015-0000-FFFF-FFFF70000000}" name="Connection2" type="4" refreshedVersion="0" background="1" saveData="1">
    <webPr url="https://www.feanalytics.com/Table.aspx?SavedResultsID=9dead5e2-8b9c-e511-b4e5-bc305bec6e34&amp;xl=1&amp;UserID=D284DC35-3B1E-4FB5-ABAD-5AB64355226B&amp;xlRefreshData=1" htmlTables="1" htmlFormat="all"/>
  </connection>
  <connection id="114" xr16:uid="{00000000-0015-0000-FFFF-FFFF71000000}" name="Connection20" type="4" refreshedVersion="0" background="1" saveData="1">
    <webPr url="https://www.feanalytics.com/Table.aspx?SavedResultsID=6590869d-d482-e511-aff4-bc305bec6e34&amp;xl=1&amp;UserID=D284DC35-3B1E-4FB5-ABAD-5AB64355226B&amp;xlRefreshData=1" htmlTables="1" htmlFormat="all"/>
  </connection>
  <connection id="115" xr16:uid="{00000000-0015-0000-FFFF-FFFF72000000}" name="Connection200" type="4" refreshedVersion="8" background="1" saveData="1">
    <webPr sourceData="1" parsePre="1" consecutive="1" xl2000="1" url="https://www.feanalytics.com/Table.aspx?SavedResultsID=6590869d-d482-e511-aff4-bc305bec6e34&amp;xl=1&amp;UserID=D284DC35-3B1E-4FB5-ABAD-5AB64355226B&amp;xlRefreshData=1"/>
  </connection>
  <connection id="116" xr16:uid="{00000000-0015-0000-FFFF-FFFF73000000}" name="Connection201" type="4" refreshedVersion="8" background="1" saveData="1">
    <webPr sourceData="1" parsePre="1" consecutive="1" xl2000="1" url="https://www.feanalytics.com/Table.aspx?SavedResultsID=ee6b31f5-d482-e511-aff4-bc305bec6e34&amp;xl=1&amp;UserID=D284DC35-3B1E-4FB5-ABAD-5AB64355226B&amp;xlRefreshData=1"/>
  </connection>
  <connection id="117" xr16:uid="{00000000-0015-0000-FFFF-FFFF74000000}" name="Connection202" type="4" refreshedVersion="8" background="1" saveData="1">
    <webPr sourceData="1" parsePre="1" consecutive="1" xl2000="1" url="https://www.feanalytics.com/Table.aspx?SavedResultsID=9dead5e2-8b9c-e511-b4e5-bc305bec6e34&amp;xl=1&amp;UserID=D284DC35-3B1E-4FB5-ABAD-5AB64355226B&amp;xlRefreshData=1"/>
  </connection>
  <connection id="118" xr16:uid="{00000000-0015-0000-FFFF-FFFF75000000}" name="Connection203" type="4" refreshedVersion="8" background="1" saveData="1">
    <webPr sourceData="1" parsePre="1" consecutive="1" xl2000="1" url="https://www.feanalytics.com/Table.aspx?SavedResultsID=7e28fe8b-1391-e611-bcd4-bc305bce3224&amp;xl=1&amp;UserID=D284DC35-3B1E-4FB5-ABAD-5AB64355226B&amp;xlRefreshData=1"/>
  </connection>
  <connection id="119" xr16:uid="{00000000-0015-0000-FFFF-FFFF76000000}" name="Connection204" type="4" refreshedVersion="8" background="1" saveData="1">
    <webPr sourceData="1" parsePre="1" consecutive="1" xl2000="1" url="https://www.feanalytics.com/Table.aspx?SavedResultsID=6590869d-d482-e511-aff4-bc305bec6e34&amp;xl=1&amp;UserID=D284DC35-3B1E-4FB5-ABAD-5AB64355226B&amp;xlRefreshData=1"/>
  </connection>
  <connection id="120" xr16:uid="{00000000-0015-0000-FFFF-FFFF77000000}" name="Connection205" type="4" refreshedVersion="8" background="1" saveData="1">
    <webPr sourceData="1" parsePre="1" consecutive="1" xl2000="1" url="https://www.feanalytics.com/Table.aspx?SavedResultsID=ee6b31f5-d482-e511-aff4-bc305bec6e34&amp;xl=1&amp;UserID=D284DC35-3B1E-4FB5-ABAD-5AB64355226B&amp;xlRefreshData=1"/>
  </connection>
  <connection id="121" xr16:uid="{00000000-0015-0000-FFFF-FFFF78000000}" name="Connection206" type="4" refreshedVersion="8" background="1" saveData="1">
    <webPr sourceData="1" parsePre="1" consecutive="1" xl2000="1" url="https://www.feanalytics.com/Table.aspx?SavedResultsID=9dead5e2-8b9c-e511-b4e5-bc305bec6e34&amp;xl=1&amp;UserID=D284DC35-3B1E-4FB5-ABAD-5AB64355226B&amp;xlRefreshData=1"/>
  </connection>
  <connection id="122" xr16:uid="{00000000-0015-0000-FFFF-FFFF79000000}" name="Connection207" type="4" refreshedVersion="8" background="1" saveData="1">
    <webPr sourceData="1" parsePre="1" consecutive="1" xl2000="1" url="https://www.feanalytics.com/Table.aspx?SavedResultsID=7e28fe8b-1391-e611-bcd4-bc305bce3224&amp;xl=1&amp;UserID=D284DC35-3B1E-4FB5-ABAD-5AB64355226B&amp;xlRefreshData=1"/>
  </connection>
  <connection id="123" xr16:uid="{00000000-0015-0000-FFFF-FFFF7A000000}" name="Connection208" type="4" refreshedVersion="8" background="1" saveData="1">
    <webPr sourceData="1" parsePre="1" consecutive="1" xl2000="1" url="https://www.feanalytics.com/Table.aspx?SavedResultsID=6590869d-d482-e511-aff4-bc305bec6e34&amp;xl=1&amp;UserID=D284DC35-3B1E-4FB5-ABAD-5AB64355226B&amp;xlRefreshData=1"/>
  </connection>
  <connection id="124" xr16:uid="{00000000-0015-0000-FFFF-FFFF7B000000}" name="Connection209" type="4" refreshedVersion="8" background="1" saveData="1">
    <webPr sourceData="1" parsePre="1" consecutive="1" xl2000="1" url="https://www.feanalytics.com/Table.aspx?SavedResultsID=ee6b31f5-d482-e511-aff4-bc305bec6e34&amp;xl=1&amp;UserID=D284DC35-3B1E-4FB5-ABAD-5AB64355226B&amp;xlRefreshData=1"/>
  </connection>
  <connection id="125" xr16:uid="{00000000-0015-0000-FFFF-FFFF7C000000}" name="Connection21" type="4" refreshedVersion="0" background="1" saveData="1">
    <webPr url="https://www.feanalytics.com/Table.aspx?SavedResultsID=ee6b31f5-d482-e511-aff4-bc305bec6e34&amp;xl=1&amp;UserID=D284DC35-3B1E-4FB5-ABAD-5AB64355226B&amp;xlRefreshData=1" htmlTables="1" htmlFormat="all"/>
  </connection>
  <connection id="126" xr16:uid="{00000000-0015-0000-FFFF-FFFF7D000000}" name="Connection210" type="4" refreshedVersion="8" background="1" saveData="1">
    <webPr sourceData="1" parsePre="1" consecutive="1" xl2000="1" url="https://www.feanalytics.com/Table.aspx?SavedResultsID=9dead5e2-8b9c-e511-b4e5-bc305bec6e34&amp;xl=1&amp;UserID=D284DC35-3B1E-4FB5-ABAD-5AB64355226B&amp;xlRefreshData=1"/>
  </connection>
  <connection id="127" xr16:uid="{00000000-0015-0000-FFFF-FFFF7E000000}" name="Connection211" type="4" refreshedVersion="8" background="1" saveData="1">
    <webPr sourceData="1" parsePre="1" consecutive="1" xl2000="1" url="https://www.feanalytics.com/Table.aspx?SavedResultsID=7e28fe8b-1391-e611-bcd4-bc305bce3224&amp;xl=1&amp;UserID=D284DC35-3B1E-4FB5-ABAD-5AB64355226B&amp;xlRefreshData=1"/>
  </connection>
  <connection id="128" xr16:uid="{00000000-0015-0000-FFFF-FFFF7F000000}" name="Connection212" type="4" refreshedVersion="8" background="1" saveData="1">
    <webPr sourceData="1" parsePre="1" consecutive="1" xl2000="1" url="https://www.feanalytics.com/Table.aspx?SavedResultsID=6590869d-d482-e511-aff4-bc305bec6e34&amp;xl=1&amp;UserID=D284DC35-3B1E-4FB5-ABAD-5AB64355226B&amp;xlRefreshData=1"/>
  </connection>
  <connection id="129" xr16:uid="{00000000-0015-0000-FFFF-FFFF80000000}" name="Connection213" type="4" refreshedVersion="8" background="1" saveData="1">
    <webPr sourceData="1" parsePre="1" consecutive="1" xl2000="1" url="https://www.feanalytics.com/Table.aspx?SavedResultsID=ee6b31f5-d482-e511-aff4-bc305bec6e34&amp;xl=1&amp;UserID=D284DC35-3B1E-4FB5-ABAD-5AB64355226B&amp;xlRefreshData=1"/>
  </connection>
  <connection id="130" xr16:uid="{00000000-0015-0000-FFFF-FFFF81000000}" name="Connection214" type="4" refreshedVersion="8" background="1" saveData="1">
    <webPr sourceData="1" parsePre="1" consecutive="1" xl2000="1" url="https://www.feanalytics.com/Table.aspx?SavedResultsID=9dead5e2-8b9c-e511-b4e5-bc305bec6e34&amp;xl=1&amp;UserID=D284DC35-3B1E-4FB5-ABAD-5AB64355226B&amp;xlRefreshData=1"/>
  </connection>
  <connection id="131" xr16:uid="{00000000-0015-0000-FFFF-FFFF82000000}" name="Connection215" type="4" refreshedVersion="8" background="1" saveData="1">
    <webPr sourceData="1" parsePre="1" consecutive="1" xl2000="1" url="https://www.feanalytics.com/Table.aspx?SavedResultsID=7e28fe8b-1391-e611-bcd4-bc305bce3224&amp;xl=1&amp;UserID=D284DC35-3B1E-4FB5-ABAD-5AB64355226B&amp;xlRefreshData=1"/>
  </connection>
  <connection id="132" xr16:uid="{00000000-0015-0000-FFFF-FFFF83000000}" name="Connection216" type="4" refreshedVersion="8" background="1" saveData="1">
    <webPr sourceData="1" parsePre="1" consecutive="1" xl2000="1" url="https://www.feanalytics.com/Table.aspx?SavedResultsID=6590869d-d482-e511-aff4-bc305bec6e34&amp;xl=1&amp;UserID=D284DC35-3B1E-4FB5-ABAD-5AB64355226B&amp;xlRefreshData=1"/>
  </connection>
  <connection id="133" xr16:uid="{00000000-0015-0000-FFFF-FFFF84000000}" name="Connection217" type="4" refreshedVersion="8" background="1" saveData="1">
    <webPr sourceData="1" parsePre="1" consecutive="1" xl2000="1" url="https://www.feanalytics.com/Table.aspx?SavedResultsID=ee6b31f5-d482-e511-aff4-bc305bec6e34&amp;xl=1&amp;UserID=D284DC35-3B1E-4FB5-ABAD-5AB64355226B&amp;xlRefreshData=1"/>
  </connection>
  <connection id="134" xr16:uid="{00000000-0015-0000-FFFF-FFFF85000000}" name="Connection218" type="4" refreshedVersion="8" background="1" saveData="1">
    <webPr sourceData="1" parsePre="1" consecutive="1" xl2000="1" url="https://www.feanalytics.com/Table.aspx?SavedResultsID=9dead5e2-8b9c-e511-b4e5-bc305bec6e34&amp;xl=1&amp;UserID=D284DC35-3B1E-4FB5-ABAD-5AB64355226B&amp;xlRefreshData=1"/>
  </connection>
  <connection id="135" xr16:uid="{00000000-0015-0000-FFFF-FFFF86000000}" name="Connection219" type="4" refreshedVersion="8" background="1" saveData="1">
    <webPr sourceData="1" parsePre="1" consecutive="1" xl2000="1" url="https://www.feanalytics.com/Table.aspx?SavedResultsID=7e28fe8b-1391-e611-bcd4-bc305bce3224&amp;xl=1&amp;UserID=D284DC35-3B1E-4FB5-ABAD-5AB64355226B&amp;xlRefreshData=1"/>
  </connection>
  <connection id="136" xr16:uid="{00000000-0015-0000-FFFF-FFFF87000000}" name="Connection22" type="4" refreshedVersion="0" background="1" saveData="1">
    <webPr url="https://www.feanalytics.com/Table.aspx?SavedResultsID=9dead5e2-8b9c-e511-b4e5-bc305bec6e34&amp;xl=1&amp;UserID=D284DC35-3B1E-4FB5-ABAD-5AB64355226B&amp;xlRefreshData=1" htmlTables="1" htmlFormat="all"/>
  </connection>
  <connection id="137" xr16:uid="{00000000-0015-0000-FFFF-FFFF88000000}" name="Connection220" type="4" refreshedVersion="8" background="1" saveData="1">
    <webPr sourceData="1" parsePre="1" consecutive="1" xl2000="1" url="https://www.feanalytics.com/Table.aspx?SavedResultsID=6590869d-d482-e511-aff4-bc305bec6e34&amp;xl=1&amp;UserID=D284DC35-3B1E-4FB5-ABAD-5AB64355226B&amp;xlRefreshData=1"/>
  </connection>
  <connection id="138" xr16:uid="{00000000-0015-0000-FFFF-FFFF89000000}" name="Connection221" type="4" refreshedVersion="8" background="1" saveData="1">
    <webPr sourceData="1" parsePre="1" consecutive="1" xl2000="1" url="https://www.feanalytics.com/Table.aspx?SavedResultsID=ee6b31f5-d482-e511-aff4-bc305bec6e34&amp;xl=1&amp;UserID=D284DC35-3B1E-4FB5-ABAD-5AB64355226B&amp;xlRefreshData=1"/>
  </connection>
  <connection id="139" xr16:uid="{00000000-0015-0000-FFFF-FFFF8A000000}" name="Connection222" type="4" refreshedVersion="8" background="1" saveData="1">
    <webPr sourceData="1" parsePre="1" consecutive="1" xl2000="1" url="https://www.feanalytics.com/Table.aspx?SavedResultsID=9dead5e2-8b9c-e511-b4e5-bc305bec6e34&amp;xl=1&amp;UserID=D284DC35-3B1E-4FB5-ABAD-5AB64355226B&amp;xlRefreshData=1"/>
  </connection>
  <connection id="140" xr16:uid="{00000000-0015-0000-FFFF-FFFF8B000000}" name="Connection223" type="4" refreshedVersion="8" background="1" saveData="1">
    <webPr sourceData="1" parsePre="1" consecutive="1" xl2000="1" url="https://www.feanalytics.com/Table.aspx?SavedResultsID=7e28fe8b-1391-e611-bcd4-bc305bce3224&amp;xl=1&amp;UserID=D284DC35-3B1E-4FB5-ABAD-5AB64355226B&amp;xlRefreshData=1"/>
  </connection>
  <connection id="141" xr16:uid="{00000000-0015-0000-FFFF-FFFF8C000000}" name="Connection224" type="4" refreshedVersion="8" background="1" saveData="1">
    <webPr sourceData="1" parsePre="1" consecutive="1" xl2000="1" url="https://www.feanalytics.com/Table.aspx?SavedResultsID=6590869d-d482-e511-aff4-bc305bec6e34&amp;xl=1&amp;UserID=D284DC35-3B1E-4FB5-ABAD-5AB64355226B&amp;xlRefreshData=1"/>
  </connection>
  <connection id="142" xr16:uid="{00000000-0015-0000-FFFF-FFFF8D000000}" name="Connection225" type="4" refreshedVersion="8" background="1" saveData="1">
    <webPr sourceData="1" parsePre="1" consecutive="1" xl2000="1" url="https://www.feanalytics.com/Table.aspx?SavedResultsID=ee6b31f5-d482-e511-aff4-bc305bec6e34&amp;xl=1&amp;UserID=D284DC35-3B1E-4FB5-ABAD-5AB64355226B&amp;xlRefreshData=1"/>
  </connection>
  <connection id="143" xr16:uid="{00000000-0015-0000-FFFF-FFFF8E000000}" name="Connection226" type="4" refreshedVersion="8" background="1" saveData="1">
    <webPr sourceData="1" parsePre="1" consecutive="1" xl2000="1" url="https://www.feanalytics.com/Table.aspx?SavedResultsID=9dead5e2-8b9c-e511-b4e5-bc305bec6e34&amp;xl=1&amp;UserID=D284DC35-3B1E-4FB5-ABAD-5AB64355226B&amp;xlRefreshData=1"/>
  </connection>
  <connection id="144" xr16:uid="{00000000-0015-0000-FFFF-FFFF8F000000}" name="Connection227" type="4" refreshedVersion="8" background="1" saveData="1">
    <webPr sourceData="1" parsePre="1" consecutive="1" xl2000="1" url="https://www.feanalytics.com/Table.aspx?SavedResultsID=7e28fe8b-1391-e611-bcd4-bc305bce3224&amp;xl=1&amp;UserID=D284DC35-3B1E-4FB5-ABAD-5AB64355226B&amp;xlRefreshData=1"/>
  </connection>
  <connection id="145" xr16:uid="{00000000-0015-0000-FFFF-FFFF90000000}" name="Connection228" type="4" refreshedVersion="8" background="1" saveData="1">
    <webPr sourceData="1" parsePre="1" consecutive="1" xl2000="1" url="https://www.feanalytics.com/Table.aspx?SavedResultsID=6590869d-d482-e511-aff4-bc305bec6e34&amp;xl=1&amp;UserID=D284DC35-3B1E-4FB5-ABAD-5AB64355226B&amp;xlRefreshData=1"/>
  </connection>
  <connection id="146" xr16:uid="{00000000-0015-0000-FFFF-FFFF91000000}" name="Connection229" type="4" refreshedVersion="8" background="1" saveData="1">
    <webPr sourceData="1" parsePre="1" consecutive="1" xl2000="1" url="https://www.feanalytics.com/Table.aspx?SavedResultsID=ee6b31f5-d482-e511-aff4-bc305bec6e34&amp;xl=1&amp;UserID=D284DC35-3B1E-4FB5-ABAD-5AB64355226B&amp;xlRefreshData=1"/>
  </connection>
  <connection id="147" xr16:uid="{00000000-0015-0000-FFFF-FFFF92000000}" name="Connection23" type="4" refreshedVersion="0" background="1" saveData="1">
    <webPr url="https://www.feanalytics.com/Table.aspx?SavedResultsID=7e28fe8b-1391-e611-bcd4-bc305bce3224&amp;xl=1&amp;UserID=D284DC35-3B1E-4FB5-ABAD-5AB64355226B&amp;xlRefreshData=1" htmlTables="1" htmlFormat="all"/>
  </connection>
  <connection id="148" xr16:uid="{00000000-0015-0000-FFFF-FFFF93000000}" name="Connection230" type="4" refreshedVersion="8" background="1" saveData="1">
    <webPr sourceData="1" parsePre="1" consecutive="1" xl2000="1" url="https://www.feanalytics.com/Table.aspx?SavedResultsID=9dead5e2-8b9c-e511-b4e5-bc305bec6e34&amp;xl=1&amp;UserID=D284DC35-3B1E-4FB5-ABAD-5AB64355226B&amp;xlRefreshData=1"/>
  </connection>
  <connection id="149" xr16:uid="{00000000-0015-0000-FFFF-FFFF94000000}" name="Connection231" type="4" refreshedVersion="8" background="1" saveData="1">
    <webPr sourceData="1" parsePre="1" consecutive="1" xl2000="1" url="https://www.feanalytics.com/Table.aspx?SavedResultsID=7e28fe8b-1391-e611-bcd4-bc305bce3224&amp;xl=1&amp;UserID=D284DC35-3B1E-4FB5-ABAD-5AB64355226B&amp;xlRefreshData=1"/>
  </connection>
  <connection id="150" xr16:uid="{00000000-0015-0000-FFFF-FFFF95000000}" name="Connection232" type="4" refreshedVersion="8" background="1" saveData="1">
    <webPr sourceData="1" parsePre="1" consecutive="1" xl2000="1" url="https://www.feanalytics.com/Table.aspx?SavedResultsID=6590869d-d482-e511-aff4-bc305bec6e34&amp;xl=1&amp;UserID=D284DC35-3B1E-4FB5-ABAD-5AB64355226B&amp;xlRefreshData=1"/>
  </connection>
  <connection id="151" xr16:uid="{00000000-0015-0000-FFFF-FFFF96000000}" name="Connection233" type="4" refreshedVersion="8" background="1" saveData="1">
    <webPr sourceData="1" parsePre="1" consecutive="1" xl2000="1" url="https://www.feanalytics.com/Table.aspx?SavedResultsID=ee6b31f5-d482-e511-aff4-bc305bec6e34&amp;xl=1&amp;UserID=D284DC35-3B1E-4FB5-ABAD-5AB64355226B&amp;xlRefreshData=1"/>
  </connection>
  <connection id="152" xr16:uid="{00000000-0015-0000-FFFF-FFFF97000000}" name="Connection234" type="4" refreshedVersion="8" background="1" saveData="1">
    <webPr sourceData="1" parsePre="1" consecutive="1" xl2000="1" url="https://www.feanalytics.com/Table.aspx?SavedResultsID=9dead5e2-8b9c-e511-b4e5-bc305bec6e34&amp;xl=1&amp;UserID=D284DC35-3B1E-4FB5-ABAD-5AB64355226B&amp;xlRefreshData=1"/>
  </connection>
  <connection id="153" xr16:uid="{00000000-0015-0000-FFFF-FFFF98000000}" name="Connection235" type="4" refreshedVersion="8" background="1" saveData="1">
    <webPr sourceData="1" parsePre="1" consecutive="1" xl2000="1" url="https://www.feanalytics.com/Table.aspx?SavedResultsID=7e28fe8b-1391-e611-bcd4-bc305bce3224&amp;xl=1&amp;UserID=D284DC35-3B1E-4FB5-ABAD-5AB64355226B&amp;xlRefreshData=1"/>
  </connection>
  <connection id="154" xr16:uid="{00000000-0015-0000-FFFF-FFFF99000000}" name="Connection236" type="4" refreshedVersion="8" background="1" saveData="1">
    <webPr sourceData="1" parsePre="1" consecutive="1" xl2000="1" url="https://www.feanalytics.com/Table.aspx?SavedResultsID=6590869d-d482-e511-aff4-bc305bec6e34&amp;xl=1&amp;UserID=D284DC35-3B1E-4FB5-ABAD-5AB64355226B&amp;xlRefreshData=1"/>
  </connection>
  <connection id="155" xr16:uid="{00000000-0015-0000-FFFF-FFFF9A000000}" name="Connection237" type="4" refreshedVersion="8" background="1" saveData="1">
    <webPr sourceData="1" parsePre="1" consecutive="1" xl2000="1" url="https://www.feanalytics.com/Table.aspx?SavedResultsID=ee6b31f5-d482-e511-aff4-bc305bec6e34&amp;xl=1&amp;UserID=D284DC35-3B1E-4FB5-ABAD-5AB64355226B&amp;xlRefreshData=1"/>
  </connection>
  <connection id="156" xr16:uid="{00000000-0015-0000-FFFF-FFFF9B000000}" name="Connection238" type="4" refreshedVersion="8" background="1" saveData="1">
    <webPr sourceData="1" parsePre="1" consecutive="1" xl2000="1" url="https://www.feanalytics.com/Table.aspx?SavedResultsID=9dead5e2-8b9c-e511-b4e5-bc305bec6e34&amp;xl=1&amp;UserID=D284DC35-3B1E-4FB5-ABAD-5AB64355226B&amp;xlRefreshData=1"/>
  </connection>
  <connection id="157" xr16:uid="{00000000-0015-0000-FFFF-FFFF9C000000}" name="Connection239" type="4" refreshedVersion="8" background="1" saveData="1">
    <webPr sourceData="1" parsePre="1" consecutive="1" xl2000="1" url="https://www.feanalytics.com/Table.aspx?SavedResultsID=7e28fe8b-1391-e611-bcd4-bc305bce3224&amp;xl=1&amp;UserID=D284DC35-3B1E-4FB5-ABAD-5AB64355226B&amp;xlRefreshData=1"/>
  </connection>
  <connection id="158" xr16:uid="{00000000-0015-0000-FFFF-FFFF9D000000}" name="Connection24" type="4" refreshedVersion="0" background="1" saveData="1">
    <webPr url="https://www.feanalytics.com/Table.aspx?SavedResultsID=6590869d-d482-e511-aff4-bc305bec6e34&amp;xl=1&amp;UserID=D284DC35-3B1E-4FB5-ABAD-5AB64355226B&amp;xlRefreshData=1" htmlTables="1" htmlFormat="all"/>
  </connection>
  <connection id="159" xr16:uid="{00000000-0015-0000-FFFF-FFFF9E000000}" name="Connection240" type="4" refreshedVersion="8" background="1" saveData="1">
    <webPr sourceData="1" parsePre="1" consecutive="1" xl2000="1" url="https://www.feanalytics.com/Table.aspx?SavedResultsID=6590869d-d482-e511-aff4-bc305bec6e34&amp;xl=1&amp;UserID=D284DC35-3B1E-4FB5-ABAD-5AB64355226B&amp;xlRefreshData=1"/>
  </connection>
  <connection id="160" xr16:uid="{00000000-0015-0000-FFFF-FFFF9F000000}" name="Connection241" type="4" refreshedVersion="8" background="1" saveData="1">
    <webPr sourceData="1" parsePre="1" consecutive="1" xl2000="1" url="https://www.feanalytics.com/Table.aspx?SavedResultsID=ee6b31f5-d482-e511-aff4-bc305bec6e34&amp;xl=1&amp;UserID=D284DC35-3B1E-4FB5-ABAD-5AB64355226B&amp;xlRefreshData=1"/>
  </connection>
  <connection id="161" xr16:uid="{00000000-0015-0000-FFFF-FFFFA0000000}" name="Connection242" type="4" refreshedVersion="8" background="1" saveData="1">
    <webPr sourceData="1" parsePre="1" consecutive="1" xl2000="1" url="https://www.feanalytics.com/Table.aspx?SavedResultsID=9dead5e2-8b9c-e511-b4e5-bc305bec6e34&amp;xl=1&amp;UserID=D284DC35-3B1E-4FB5-ABAD-5AB64355226B&amp;xlRefreshData=1"/>
  </connection>
  <connection id="162" xr16:uid="{00000000-0015-0000-FFFF-FFFFA1000000}" name="Connection243" type="4" refreshedVersion="8" background="1" saveData="1">
    <webPr sourceData="1" parsePre="1" consecutive="1" xl2000="1" url="https://www.feanalytics.com/Table.aspx?SavedResultsID=7e28fe8b-1391-e611-bcd4-bc305bce3224&amp;xl=1&amp;UserID=D284DC35-3B1E-4FB5-ABAD-5AB64355226B&amp;xlRefreshData=1"/>
  </connection>
  <connection id="163" xr16:uid="{00000000-0015-0000-FFFF-FFFFA2000000}" name="Connection244" type="4" refreshedVersion="8" background="1" saveData="1">
    <webPr sourceData="1" parsePre="1" consecutive="1" xl2000="1" url="https://www.feanalytics.com/Table.aspx?SavedResultsID=6590869d-d482-e511-aff4-bc305bec6e34&amp;xl=1&amp;UserID=D284DC35-3B1E-4FB5-ABAD-5AB64355226B&amp;xlRefreshData=1"/>
  </connection>
  <connection id="164" xr16:uid="{00000000-0015-0000-FFFF-FFFFA3000000}" name="Connection245" type="4" refreshedVersion="8" background="1" saveData="1">
    <webPr sourceData="1" parsePre="1" consecutive="1" xl2000="1" url="https://www.feanalytics.com/Table.aspx?SavedResultsID=ee6b31f5-d482-e511-aff4-bc305bec6e34&amp;xl=1&amp;UserID=D284DC35-3B1E-4FB5-ABAD-5AB64355226B&amp;xlRefreshData=1"/>
  </connection>
  <connection id="165" xr16:uid="{00000000-0015-0000-FFFF-FFFFA4000000}" name="Connection246" type="4" refreshedVersion="8" background="1" saveData="1">
    <webPr sourceData="1" parsePre="1" consecutive="1" xl2000="1" url="https://www.feanalytics.com/Table.aspx?SavedResultsID=9dead5e2-8b9c-e511-b4e5-bc305bec6e34&amp;xl=1&amp;UserID=D284DC35-3B1E-4FB5-ABAD-5AB64355226B&amp;xlRefreshData=1"/>
  </connection>
  <connection id="166" xr16:uid="{00000000-0015-0000-FFFF-FFFFA5000000}" name="Connection247" type="4" refreshedVersion="8" background="1" saveData="1">
    <webPr sourceData="1" parsePre="1" consecutive="1" xl2000="1" url="https://www.feanalytics.com/Table.aspx?SavedResultsID=7e28fe8b-1391-e611-bcd4-bc305bce3224&amp;xl=1&amp;UserID=D284DC35-3B1E-4FB5-ABAD-5AB64355226B&amp;xlRefreshData=1"/>
  </connection>
  <connection id="167" xr16:uid="{00000000-0015-0000-FFFF-FFFFA6000000}" name="Connection248" type="4" refreshedVersion="8" background="1" saveData="1">
    <webPr sourceData="1" parsePre="1" consecutive="1" xl2000="1" url="https://www.feanalytics.com/Table.aspx?SavedResultsID=6590869d-d482-e511-aff4-bc305bec6e34&amp;xl=1&amp;UserID=D284DC35-3B1E-4FB5-ABAD-5AB64355226B&amp;xlRefreshData=1"/>
  </connection>
  <connection id="168" xr16:uid="{00000000-0015-0000-FFFF-FFFFA7000000}" name="Connection249" type="4" refreshedVersion="8" background="1" saveData="1">
    <webPr sourceData="1" parsePre="1" consecutive="1" xl2000="1" url="https://www.feanalytics.com/Table.aspx?SavedResultsID=ee6b31f5-d482-e511-aff4-bc305bec6e34&amp;xl=1&amp;UserID=D284DC35-3B1E-4FB5-ABAD-5AB64355226B&amp;xlRefreshData=1"/>
  </connection>
  <connection id="169" xr16:uid="{00000000-0015-0000-FFFF-FFFFA8000000}" name="Connection25" type="4" refreshedVersion="0" background="1" saveData="1">
    <webPr url="https://www.feanalytics.com/Table.aspx?SavedResultsID=ee6b31f5-d482-e511-aff4-bc305bec6e34&amp;xl=1&amp;UserID=D284DC35-3B1E-4FB5-ABAD-5AB64355226B&amp;xlRefreshData=1" htmlTables="1" htmlFormat="all"/>
  </connection>
  <connection id="170" xr16:uid="{00000000-0015-0000-FFFF-FFFFA9000000}" name="Connection250" type="4" refreshedVersion="8" background="1" saveData="1">
    <webPr sourceData="1" parsePre="1" consecutive="1" xl2000="1" url="https://www.feanalytics.com/Table.aspx?SavedResultsID=9dead5e2-8b9c-e511-b4e5-bc305bec6e34&amp;xl=1&amp;UserID=D284DC35-3B1E-4FB5-ABAD-5AB64355226B&amp;xlRefreshData=1"/>
  </connection>
  <connection id="171" xr16:uid="{00000000-0015-0000-FFFF-FFFFAA000000}" name="Connection251" type="4" refreshedVersion="8" background="1" saveData="1">
    <webPr sourceData="1" parsePre="1" consecutive="1" xl2000="1" url="https://www.feanalytics.com/Table.aspx?SavedResultsID=7e28fe8b-1391-e611-bcd4-bc305bce3224&amp;xl=1&amp;UserID=D284DC35-3B1E-4FB5-ABAD-5AB64355226B&amp;xlRefreshData=1"/>
  </connection>
  <connection id="172" xr16:uid="{00000000-0015-0000-FFFF-FFFFAB000000}" name="Connection252" type="4" refreshedVersion="8" background="1" saveData="1">
    <webPr sourceData="1" parsePre="1" consecutive="1" xl2000="1" url="https://www.feanalytics.com/Table.aspx?SavedResultsID=6590869d-d482-e511-aff4-bc305bec6e34&amp;xl=1&amp;UserID=D284DC35-3B1E-4FB5-ABAD-5AB64355226B&amp;xlRefreshData=1"/>
  </connection>
  <connection id="173" xr16:uid="{00000000-0015-0000-FFFF-FFFFAC000000}" name="Connection253" type="4" refreshedVersion="8" background="1" saveData="1">
    <webPr sourceData="1" parsePre="1" consecutive="1" xl2000="1" url="https://www.feanalytics.com/Table.aspx?SavedResultsID=ee6b31f5-d482-e511-aff4-bc305bec6e34&amp;xl=1&amp;UserID=D284DC35-3B1E-4FB5-ABAD-5AB64355226B&amp;xlRefreshData=1"/>
  </connection>
  <connection id="174" xr16:uid="{00000000-0015-0000-FFFF-FFFFAD000000}" name="Connection254" type="4" refreshedVersion="8" background="1" saveData="1">
    <webPr sourceData="1" parsePre="1" consecutive="1" xl2000="1" url="https://www.feanalytics.com/Table.aspx?SavedResultsID=9dead5e2-8b9c-e511-b4e5-bc305bec6e34&amp;xl=1&amp;UserID=D284DC35-3B1E-4FB5-ABAD-5AB64355226B&amp;xlRefreshData=1"/>
  </connection>
  <connection id="175" xr16:uid="{00000000-0015-0000-FFFF-FFFFAE000000}" name="Connection255" type="4" refreshedVersion="8" background="1" saveData="1">
    <webPr sourceData="1" parsePre="1" consecutive="1" xl2000="1" url="https://www.feanalytics.com/Table.aspx?SavedResultsID=7e28fe8b-1391-e611-bcd4-bc305bce3224&amp;xl=1&amp;UserID=D284DC35-3B1E-4FB5-ABAD-5AB64355226B&amp;xlRefreshData=1"/>
  </connection>
  <connection id="176" xr16:uid="{00000000-0015-0000-FFFF-FFFFAF000000}" name="Connection256" type="4" refreshedVersion="8" background="1" saveData="1">
    <webPr sourceData="1" parsePre="1" consecutive="1" xl2000="1" url="https://www.feanalytics.com/Table.aspx?SavedResultsID=6590869d-d482-e511-aff4-bc305bec6e34&amp;xl=1&amp;UserID=D284DC35-3B1E-4FB5-ABAD-5AB64355226B&amp;xlRefreshData=1"/>
  </connection>
  <connection id="177" xr16:uid="{00000000-0015-0000-FFFF-FFFFB0000000}" name="Connection257" type="4" refreshedVersion="8" background="1" saveData="1">
    <webPr sourceData="1" parsePre="1" consecutive="1" xl2000="1" url="https://www.feanalytics.com/Table.aspx?SavedResultsID=ee6b31f5-d482-e511-aff4-bc305bec6e34&amp;xl=1&amp;UserID=D284DC35-3B1E-4FB5-ABAD-5AB64355226B&amp;xlRefreshData=1"/>
  </connection>
  <connection id="178" xr16:uid="{00000000-0015-0000-FFFF-FFFFB1000000}" name="Connection258" type="4" refreshedVersion="8" background="1" saveData="1">
    <webPr sourceData="1" parsePre="1" consecutive="1" xl2000="1" url="https://www.feanalytics.com/Table.aspx?SavedResultsID=9dead5e2-8b9c-e511-b4e5-bc305bec6e34&amp;xl=1&amp;UserID=D284DC35-3B1E-4FB5-ABAD-5AB64355226B&amp;xlRefreshData=1"/>
  </connection>
  <connection id="179" xr16:uid="{00000000-0015-0000-FFFF-FFFFB2000000}" name="Connection259" type="4" refreshedVersion="8" background="1" saveData="1">
    <webPr sourceData="1" parsePre="1" consecutive="1" xl2000="1" url="https://www.feanalytics.com/Table.aspx?SavedResultsID=7e28fe8b-1391-e611-bcd4-bc305bce3224&amp;xl=1&amp;UserID=D284DC35-3B1E-4FB5-ABAD-5AB64355226B&amp;xlRefreshData=1"/>
  </connection>
  <connection id="180" xr16:uid="{00000000-0015-0000-FFFF-FFFFB3000000}" name="Connection26" type="4" refreshedVersion="0" background="1" saveData="1">
    <webPr url="https://www.feanalytics.com/Table.aspx?SavedResultsID=9dead5e2-8b9c-e511-b4e5-bc305bec6e34&amp;xl=1&amp;UserID=D284DC35-3B1E-4FB5-ABAD-5AB64355226B&amp;xlRefreshData=1" htmlTables="1" htmlFormat="all"/>
  </connection>
  <connection id="181" xr16:uid="{00000000-0015-0000-FFFF-FFFFB4000000}" name="Connection260" type="4" refreshedVersion="8" background="1" saveData="1">
    <webPr sourceData="1" parsePre="1" consecutive="1" xl2000="1" url="https://www.feanalytics.com/Table.aspx?SavedResultsID=6590869d-d482-e511-aff4-bc305bec6e34&amp;xl=1&amp;UserID=D284DC35-3B1E-4FB5-ABAD-5AB64355226B&amp;xlRefreshData=1"/>
  </connection>
  <connection id="182" xr16:uid="{00000000-0015-0000-FFFF-FFFFB5000000}" name="Connection261" type="4" refreshedVersion="8" background="1" saveData="1">
    <webPr sourceData="1" parsePre="1" consecutive="1" xl2000="1" url="https://www.feanalytics.com/Table.aspx?SavedResultsID=ee6b31f5-d482-e511-aff4-bc305bec6e34&amp;xl=1&amp;UserID=D284DC35-3B1E-4FB5-ABAD-5AB64355226B&amp;xlRefreshData=1"/>
  </connection>
  <connection id="183" xr16:uid="{00000000-0015-0000-FFFF-FFFFB6000000}" name="Connection262" type="4" refreshedVersion="8" background="1" saveData="1">
    <webPr sourceData="1" parsePre="1" consecutive="1" xl2000="1" url="https://www.feanalytics.com/Table.aspx?SavedResultsID=9dead5e2-8b9c-e511-b4e5-bc305bec6e34&amp;xl=1&amp;UserID=D284DC35-3B1E-4FB5-ABAD-5AB64355226B&amp;xlRefreshData=1"/>
  </connection>
  <connection id="184" xr16:uid="{00000000-0015-0000-FFFF-FFFFB7000000}" name="Connection263" type="4" refreshedVersion="8" background="1" saveData="1">
    <webPr sourceData="1" parsePre="1" consecutive="1" xl2000="1" url="https://www.feanalytics.com/Table.aspx?SavedResultsID=7e28fe8b-1391-e611-bcd4-bc305bce3224&amp;xl=1&amp;UserID=D284DC35-3B1E-4FB5-ABAD-5AB64355226B&amp;xlRefreshData=1"/>
  </connection>
  <connection id="185" xr16:uid="{00000000-0015-0000-FFFF-FFFFB8000000}" name="Connection264" type="4" refreshedVersion="8" background="1" saveData="1">
    <webPr sourceData="1" parsePre="1" consecutive="1" xl2000="1" url="https://www.feanalytics.com/Table.aspx?SavedResultsID=6590869d-d482-e511-aff4-bc305bec6e34&amp;xl=1&amp;UserID=D284DC35-3B1E-4FB5-ABAD-5AB64355226B&amp;xlRefreshData=1"/>
  </connection>
  <connection id="186" xr16:uid="{00000000-0015-0000-FFFF-FFFFB9000000}" name="Connection265" type="4" refreshedVersion="8" background="1" saveData="1">
    <webPr sourceData="1" parsePre="1" consecutive="1" xl2000="1" url="https://www.feanalytics.com/Table.aspx?SavedResultsID=ee6b31f5-d482-e511-aff4-bc305bec6e34&amp;xl=1&amp;UserID=D284DC35-3B1E-4FB5-ABAD-5AB64355226B&amp;xlRefreshData=1"/>
  </connection>
  <connection id="187" xr16:uid="{00000000-0015-0000-FFFF-FFFFBA000000}" name="Connection266" type="4" refreshedVersion="8" background="1" saveData="1">
    <webPr sourceData="1" parsePre="1" consecutive="1" xl2000="1" url="https://www.feanalytics.com/Table.aspx?SavedResultsID=9dead5e2-8b9c-e511-b4e5-bc305bec6e34&amp;xl=1&amp;UserID=D284DC35-3B1E-4FB5-ABAD-5AB64355226B&amp;xlRefreshData=1"/>
  </connection>
  <connection id="188" xr16:uid="{00000000-0015-0000-FFFF-FFFFBB000000}" name="Connection267" type="4" refreshedVersion="8" background="1" saveData="1">
    <webPr sourceData="1" parsePre="1" consecutive="1" xl2000="1" url="https://www.feanalytics.com/Table.aspx?SavedResultsID=7e28fe8b-1391-e611-bcd4-bc305bce3224&amp;xl=1&amp;UserID=D284DC35-3B1E-4FB5-ABAD-5AB64355226B&amp;xlRefreshData=1"/>
  </connection>
  <connection id="189" xr16:uid="{00000000-0015-0000-FFFF-FFFFBC000000}" name="Connection268" type="4" refreshedVersion="8" background="1" saveData="1">
    <webPr sourceData="1" parsePre="1" consecutive="1" xl2000="1" url="https://www.feanalytics.com/Table.aspx?SavedResultsID=6590869d-d482-e511-aff4-bc305bec6e34&amp;xl=1&amp;UserID=D284DC35-3B1E-4FB5-ABAD-5AB64355226B&amp;xlRefreshData=1"/>
  </connection>
  <connection id="190" xr16:uid="{00000000-0015-0000-FFFF-FFFFBD000000}" name="Connection269" type="4" refreshedVersion="8" background="1" saveData="1">
    <webPr sourceData="1" parsePre="1" consecutive="1" xl2000="1" url="https://www.feanalytics.com/Table.aspx?SavedResultsID=ee6b31f5-d482-e511-aff4-bc305bec6e34&amp;xl=1&amp;UserID=D284DC35-3B1E-4FB5-ABAD-5AB64355226B&amp;xlRefreshData=1"/>
  </connection>
  <connection id="191" xr16:uid="{00000000-0015-0000-FFFF-FFFFBE000000}" name="Connection27" type="4" refreshedVersion="0" background="1" saveData="1">
    <webPr url="https://www.feanalytics.com/Table.aspx?SavedResultsID=7e28fe8b-1391-e611-bcd4-bc305bce3224&amp;xl=1&amp;UserID=D284DC35-3B1E-4FB5-ABAD-5AB64355226B&amp;xlRefreshData=1" htmlTables="1" htmlFormat="all"/>
  </connection>
  <connection id="192" xr16:uid="{00000000-0015-0000-FFFF-FFFFBF000000}" name="Connection270" type="4" refreshedVersion="8" background="1" saveData="1">
    <webPr sourceData="1" parsePre="1" consecutive="1" xl2000="1" url="https://www.feanalytics.com/Table.aspx?SavedResultsID=9dead5e2-8b9c-e511-b4e5-bc305bec6e34&amp;xl=1&amp;UserID=D284DC35-3B1E-4FB5-ABAD-5AB64355226B&amp;xlRefreshData=1"/>
  </connection>
  <connection id="193" xr16:uid="{00000000-0015-0000-FFFF-FFFFC0000000}" name="Connection271" type="4" refreshedVersion="8" background="1" saveData="1">
    <webPr sourceData="1" parsePre="1" consecutive="1" xl2000="1" url="https://www.feanalytics.com/Table.aspx?SavedResultsID=7e28fe8b-1391-e611-bcd4-bc305bce3224&amp;xl=1&amp;UserID=D284DC35-3B1E-4FB5-ABAD-5AB64355226B&amp;xlRefreshData=1"/>
  </connection>
  <connection id="194" xr16:uid="{00000000-0015-0000-FFFF-FFFFC1000000}" name="Connection272" type="4" refreshedVersion="8" background="1" saveData="1">
    <webPr sourceData="1" parsePre="1" consecutive="1" xl2000="1" url="https://www.feanalytics.com/Table.aspx?SavedResultsID=6590869d-d482-e511-aff4-bc305bec6e34&amp;xl=1&amp;UserID=D284DC35-3B1E-4FB5-ABAD-5AB64355226B&amp;xlRefreshData=1"/>
  </connection>
  <connection id="195" xr16:uid="{00000000-0015-0000-FFFF-FFFFC2000000}" name="Connection273" type="4" refreshedVersion="8" background="1" saveData="1">
    <webPr sourceData="1" parsePre="1" consecutive="1" xl2000="1" url="https://www.feanalytics.com/Table.aspx?SavedResultsID=ee6b31f5-d482-e511-aff4-bc305bec6e34&amp;xl=1&amp;UserID=D284DC35-3B1E-4FB5-ABAD-5AB64355226B&amp;xlRefreshData=1"/>
  </connection>
  <connection id="196" xr16:uid="{00000000-0015-0000-FFFF-FFFFC3000000}" name="Connection274" type="4" refreshedVersion="8" background="1" saveData="1">
    <webPr sourceData="1" parsePre="1" consecutive="1" xl2000="1" url="https://www.feanalytics.com/Table.aspx?SavedResultsID=9dead5e2-8b9c-e511-b4e5-bc305bec6e34&amp;xl=1&amp;UserID=D284DC35-3B1E-4FB5-ABAD-5AB64355226B&amp;xlRefreshData=1"/>
  </connection>
  <connection id="197" xr16:uid="{00000000-0015-0000-FFFF-FFFFC4000000}" name="Connection275" type="4" refreshedVersion="8" background="1" saveData="1">
    <webPr sourceData="1" parsePre="1" consecutive="1" xl2000="1" url="https://www.feanalytics.com/Table.aspx?SavedResultsID=7e28fe8b-1391-e611-bcd4-bc305bce3224&amp;xl=1&amp;UserID=D284DC35-3B1E-4FB5-ABAD-5AB64355226B&amp;xlRefreshData=1"/>
  </connection>
  <connection id="198" xr16:uid="{00000000-0015-0000-FFFF-FFFFC5000000}" name="Connection276" type="4" refreshedVersion="8" background="1" saveData="1">
    <webPr sourceData="1" parsePre="1" consecutive="1" xl2000="1" url="https://www.feanalytics.com/Table.aspx?SavedResultsID=6590869d-d482-e511-aff4-bc305bec6e34&amp;xl=1&amp;UserID=D284DC35-3B1E-4FB5-ABAD-5AB64355226B&amp;xlRefreshData=1"/>
  </connection>
  <connection id="199" xr16:uid="{00000000-0015-0000-FFFF-FFFFC6000000}" name="Connection277" type="4" refreshedVersion="8" background="1" saveData="1">
    <webPr sourceData="1" parsePre="1" consecutive="1" xl2000="1" url="https://www.feanalytics.com/Table.aspx?SavedResultsID=ee6b31f5-d482-e511-aff4-bc305bec6e34&amp;xl=1&amp;UserID=D284DC35-3B1E-4FB5-ABAD-5AB64355226B&amp;xlRefreshData=1"/>
  </connection>
  <connection id="200" xr16:uid="{00000000-0015-0000-FFFF-FFFFC7000000}" name="Connection278" type="4" refreshedVersion="8" background="1" saveData="1">
    <webPr sourceData="1" parsePre="1" consecutive="1" xl2000="1" url="https://www.feanalytics.com/Table.aspx?SavedResultsID=9dead5e2-8b9c-e511-b4e5-bc305bec6e34&amp;xl=1&amp;UserID=D284DC35-3B1E-4FB5-ABAD-5AB64355226B&amp;xlRefreshData=1"/>
  </connection>
  <connection id="201" xr16:uid="{00000000-0015-0000-FFFF-FFFFC8000000}" name="Connection279" type="4" refreshedVersion="8" background="1" saveData="1">
    <webPr sourceData="1" parsePre="1" consecutive="1" xl2000="1" url="https://www.feanalytics.com/Table.aspx?SavedResultsID=7e28fe8b-1391-e611-bcd4-bc305bce3224&amp;xl=1&amp;UserID=D284DC35-3B1E-4FB5-ABAD-5AB64355226B&amp;xlRefreshData=1"/>
  </connection>
  <connection id="202" xr16:uid="{00000000-0015-0000-FFFF-FFFFC9000000}" name="Connection28" type="4" refreshedVersion="0" background="1" saveData="1">
    <webPr url="https://www.feanalytics.com/Table.aspx?SavedResultsID=6590869d-d482-e511-aff4-bc305bec6e34&amp;xl=1&amp;UserID=D284DC35-3B1E-4FB5-ABAD-5AB64355226B&amp;xlRefreshData=1" htmlTables="1" htmlFormat="all"/>
  </connection>
  <connection id="203" xr16:uid="{00000000-0015-0000-FFFF-FFFFCA000000}" name="Connection280" type="4" refreshedVersion="8" background="1" saveData="1">
    <webPr sourceData="1" parsePre="1" consecutive="1" xl2000="1" url="https://www.feanalytics.com/Table.aspx?SavedResultsID=6590869d-d482-e511-aff4-bc305bec6e34&amp;xl=1&amp;UserID=D284DC35-3B1E-4FB5-ABAD-5AB64355226B&amp;xlRefreshData=1"/>
  </connection>
  <connection id="204" xr16:uid="{00000000-0015-0000-FFFF-FFFFCB000000}" name="Connection281" type="4" refreshedVersion="8" background="1" saveData="1">
    <webPr sourceData="1" parsePre="1" consecutive="1" xl2000="1" url="https://www.feanalytics.com/Table.aspx?SavedResultsID=ee6b31f5-d482-e511-aff4-bc305bec6e34&amp;xl=1&amp;UserID=D284DC35-3B1E-4FB5-ABAD-5AB64355226B&amp;xlRefreshData=1"/>
  </connection>
  <connection id="205" xr16:uid="{00000000-0015-0000-FFFF-FFFFCC000000}" name="Connection282" type="4" refreshedVersion="8" background="1" saveData="1">
    <webPr sourceData="1" parsePre="1" consecutive="1" xl2000="1" url="https://www.feanalytics.com/Table.aspx?SavedResultsID=9dead5e2-8b9c-e511-b4e5-bc305bec6e34&amp;xl=1&amp;UserID=D284DC35-3B1E-4FB5-ABAD-5AB64355226B&amp;xlRefreshData=1"/>
  </connection>
  <connection id="206" xr16:uid="{00000000-0015-0000-FFFF-FFFFCD000000}" name="Connection283" type="4" refreshedVersion="8" background="1" saveData="1">
    <webPr sourceData="1" parsePre="1" consecutive="1" xl2000="1" url="https://www.feanalytics.com/Table.aspx?SavedResultsID=7e28fe8b-1391-e611-bcd4-bc305bce3224&amp;xl=1&amp;UserID=D284DC35-3B1E-4FB5-ABAD-5AB64355226B&amp;xlRefreshData=1"/>
  </connection>
  <connection id="207" xr16:uid="{00000000-0015-0000-FFFF-FFFFCE000000}" name="Connection284" type="4" refreshedVersion="8" background="1" saveData="1">
    <webPr sourceData="1" parsePre="1" consecutive="1" xl2000="1" url="https://www.feanalytics.com/Table.aspx?SavedResultsID=6590869d-d482-e511-aff4-bc305bec6e34&amp;xl=1&amp;UserID=D284DC35-3B1E-4FB5-ABAD-5AB64355226B&amp;xlRefreshData=1"/>
  </connection>
  <connection id="208" xr16:uid="{00000000-0015-0000-FFFF-FFFFCF000000}" name="Connection285" type="4" refreshedVersion="8" background="1" saveData="1">
    <webPr sourceData="1" parsePre="1" consecutive="1" xl2000="1" url="https://www.feanalytics.com/Table.aspx?SavedResultsID=ee6b31f5-d482-e511-aff4-bc305bec6e34&amp;xl=1&amp;UserID=D284DC35-3B1E-4FB5-ABAD-5AB64355226B&amp;xlRefreshData=1"/>
  </connection>
  <connection id="209" xr16:uid="{00000000-0015-0000-FFFF-FFFFD0000000}" name="Connection286" type="4" refreshedVersion="8" background="1" saveData="1">
    <webPr sourceData="1" parsePre="1" consecutive="1" xl2000="1" url="https://www.feanalytics.com/Table.aspx?SavedResultsID=9dead5e2-8b9c-e511-b4e5-bc305bec6e34&amp;xl=1&amp;UserID=D284DC35-3B1E-4FB5-ABAD-5AB64355226B&amp;xlRefreshData=1"/>
  </connection>
  <connection id="210" xr16:uid="{00000000-0015-0000-FFFF-FFFFD1000000}" name="Connection287" type="4" refreshedVersion="8" background="1" saveData="1">
    <webPr sourceData="1" parsePre="1" consecutive="1" xl2000="1" url="https://www.feanalytics.com/Table.aspx?SavedResultsID=7e28fe8b-1391-e611-bcd4-bc305bce3224&amp;xl=1&amp;UserID=D284DC35-3B1E-4FB5-ABAD-5AB64355226B&amp;xlRefreshData=1"/>
  </connection>
  <connection id="211" xr16:uid="{00000000-0015-0000-FFFF-FFFFD2000000}" name="Connection288" type="4" refreshedVersion="8" background="1" saveData="1">
    <webPr sourceData="1" parsePre="1" consecutive="1" xl2000="1" url="https://www.feanalytics.com/Table.aspx?SavedResultsID=6590869d-d482-e511-aff4-bc305bec6e34&amp;xl=1&amp;UserID=D284DC35-3B1E-4FB5-ABAD-5AB64355226B&amp;xlRefreshData=1"/>
  </connection>
  <connection id="212" xr16:uid="{00000000-0015-0000-FFFF-FFFFD3000000}" name="Connection289" type="4" refreshedVersion="8" background="1" saveData="1">
    <webPr sourceData="1" parsePre="1" consecutive="1" xl2000="1" url="https://www.feanalytics.com/Table.aspx?SavedResultsID=ee6b31f5-d482-e511-aff4-bc305bec6e34&amp;xl=1&amp;UserID=D284DC35-3B1E-4FB5-ABAD-5AB64355226B&amp;xlRefreshData=1"/>
  </connection>
  <connection id="213" xr16:uid="{00000000-0015-0000-FFFF-FFFFD4000000}" name="Connection29" type="4" refreshedVersion="0" background="1" saveData="1">
    <webPr url="https://www.feanalytics.com/Table.aspx?SavedResultsID=ee6b31f5-d482-e511-aff4-bc305bec6e34&amp;xl=1&amp;UserID=D284DC35-3B1E-4FB5-ABAD-5AB64355226B&amp;xlRefreshData=1" htmlTables="1" htmlFormat="all"/>
  </connection>
  <connection id="214" xr16:uid="{00000000-0015-0000-FFFF-FFFFD5000000}" name="Connection290" type="4" refreshedVersion="8" background="1" saveData="1">
    <webPr sourceData="1" parsePre="1" consecutive="1" xl2000="1" url="https://www.feanalytics.com/Table.aspx?SavedResultsID=9dead5e2-8b9c-e511-b4e5-bc305bec6e34&amp;xl=1&amp;UserID=D284DC35-3B1E-4FB5-ABAD-5AB64355226B&amp;xlRefreshData=1"/>
  </connection>
  <connection id="215" xr16:uid="{00000000-0015-0000-FFFF-FFFFD6000000}" name="Connection291" type="4" refreshedVersion="8" background="1" saveData="1">
    <webPr sourceData="1" parsePre="1" consecutive="1" xl2000="1" url="https://www.feanalytics.com/Table.aspx?SavedResultsID=7e28fe8b-1391-e611-bcd4-bc305bce3224&amp;xl=1&amp;UserID=D284DC35-3B1E-4FB5-ABAD-5AB64355226B&amp;xlRefreshData=1"/>
  </connection>
  <connection id="216" xr16:uid="{00000000-0015-0000-FFFF-FFFFD7000000}" name="Connection292" type="4" refreshedVersion="8" background="1" saveData="1">
    <webPr sourceData="1" parsePre="1" consecutive="1" xl2000="1" url="https://www.feanalytics.com/Table.aspx?SavedResultsID=6590869d-d482-e511-aff4-bc305bec6e34&amp;xl=1&amp;UserID=D284DC35-3B1E-4FB5-ABAD-5AB64355226B&amp;xlRefreshData=1"/>
  </connection>
  <connection id="217" xr16:uid="{00000000-0015-0000-FFFF-FFFFD8000000}" name="Connection293" type="4" refreshedVersion="8" background="1" saveData="1">
    <webPr sourceData="1" parsePre="1" consecutive="1" xl2000="1" url="https://www.feanalytics.com/Table.aspx?SavedResultsID=ee6b31f5-d482-e511-aff4-bc305bec6e34&amp;xl=1&amp;UserID=D284DC35-3B1E-4FB5-ABAD-5AB64355226B&amp;xlRefreshData=1"/>
  </connection>
  <connection id="218" xr16:uid="{00000000-0015-0000-FFFF-FFFFD9000000}" name="Connection294" type="4" refreshedVersion="8" background="1" saveData="1">
    <webPr sourceData="1" parsePre="1" consecutive="1" xl2000="1" url="https://www.feanalytics.com/Table.aspx?SavedResultsID=9dead5e2-8b9c-e511-b4e5-bc305bec6e34&amp;xl=1&amp;UserID=D284DC35-3B1E-4FB5-ABAD-5AB64355226B&amp;xlRefreshData=1"/>
  </connection>
  <connection id="219" xr16:uid="{00000000-0015-0000-FFFF-FFFFDA000000}" name="Connection295" type="4" refreshedVersion="8" background="1" saveData="1">
    <webPr sourceData="1" parsePre="1" consecutive="1" xl2000="1" url="https://www.feanalytics.com/Table.aspx?SavedResultsID=7e28fe8b-1391-e611-bcd4-bc305bce3224&amp;xl=1&amp;UserID=D284DC35-3B1E-4FB5-ABAD-5AB64355226B&amp;xlRefreshData=1"/>
  </connection>
  <connection id="220" xr16:uid="{00000000-0015-0000-FFFF-FFFFDB000000}" name="Connection296" type="4" refreshedVersion="8" background="1" saveData="1">
    <webPr sourceData="1" parsePre="1" consecutive="1" xl2000="1" url="https://www.feanalytics.com/Table.aspx?SavedResultsID=6590869d-d482-e511-aff4-bc305bec6e34&amp;xl=1&amp;UserID=D284DC35-3B1E-4FB5-ABAD-5AB64355226B&amp;xlRefreshData=1"/>
  </connection>
  <connection id="221" xr16:uid="{00000000-0015-0000-FFFF-FFFFDC000000}" name="Connection297" type="4" refreshedVersion="8" background="1" saveData="1">
    <webPr sourceData="1" parsePre="1" consecutive="1" xl2000="1" url="https://www.feanalytics.com/Table.aspx?SavedResultsID=ee6b31f5-d482-e511-aff4-bc305bec6e34&amp;xl=1&amp;UserID=D284DC35-3B1E-4FB5-ABAD-5AB64355226B&amp;xlRefreshData=1"/>
  </connection>
  <connection id="222" xr16:uid="{00000000-0015-0000-FFFF-FFFFDD000000}" name="Connection298" type="4" refreshedVersion="8" background="1" saveData="1">
    <webPr sourceData="1" parsePre="1" consecutive="1" xl2000="1" url="https://www.feanalytics.com/Table.aspx?SavedResultsID=9dead5e2-8b9c-e511-b4e5-bc305bec6e34&amp;xl=1&amp;UserID=D284DC35-3B1E-4FB5-ABAD-5AB64355226B&amp;xlRefreshData=1"/>
  </connection>
  <connection id="223" xr16:uid="{00000000-0015-0000-FFFF-FFFFDE000000}" name="Connection299" type="4" refreshedVersion="8" background="1" saveData="1">
    <webPr sourceData="1" parsePre="1" consecutive="1" xl2000="1" url="https://www.feanalytics.com/Table.aspx?SavedResultsID=7e28fe8b-1391-e611-bcd4-bc305bce3224&amp;xl=1&amp;UserID=D284DC35-3B1E-4FB5-ABAD-5AB64355226B&amp;xlRefreshData=1"/>
  </connection>
  <connection id="224" xr16:uid="{00000000-0015-0000-FFFF-FFFFDF000000}" name="Connection3" type="4" refreshedVersion="0" background="1" saveData="1">
    <webPr url="https://www.feanalytics.com/Table.aspx?SavedResultsID=7e28fe8b-1391-e611-bcd4-bc305bce3224&amp;xl=1&amp;UserID=D284DC35-3B1E-4FB5-ABAD-5AB64355226B&amp;xlRefreshData=1" htmlTables="1" htmlFormat="all"/>
  </connection>
  <connection id="225" xr16:uid="{00000000-0015-0000-FFFF-FFFFE0000000}" name="Connection30" type="4" refreshedVersion="0" background="1" saveData="1">
    <webPr url="https://www.feanalytics.com/Table.aspx?SavedResultsID=9dead5e2-8b9c-e511-b4e5-bc305bec6e34&amp;xl=1&amp;UserID=D284DC35-3B1E-4FB5-ABAD-5AB64355226B&amp;xlRefreshData=1" htmlTables="1" htmlFormat="all"/>
  </connection>
  <connection id="226" xr16:uid="{00000000-0015-0000-FFFF-FFFFE1000000}" name="Connection300" type="4" refreshedVersion="8" background="1" saveData="1">
    <webPr sourceData="1" parsePre="1" consecutive="1" xl2000="1" url="https://www.feanalytics.com/Table.aspx?SavedResultsID=6590869d-d482-e511-aff4-bc305bec6e34&amp;xl=1&amp;UserID=D284DC35-3B1E-4FB5-ABAD-5AB64355226B&amp;xlRefreshData=1"/>
  </connection>
  <connection id="227" xr16:uid="{00000000-0015-0000-FFFF-FFFFE2000000}" name="Connection301" type="4" refreshedVersion="8" background="1" saveData="1">
    <webPr sourceData="1" parsePre="1" consecutive="1" xl2000="1" url="https://www.feanalytics.com/Table.aspx?SavedResultsID=ee6b31f5-d482-e511-aff4-bc305bec6e34&amp;xl=1&amp;UserID=D284DC35-3B1E-4FB5-ABAD-5AB64355226B&amp;xlRefreshData=1"/>
  </connection>
  <connection id="228" xr16:uid="{00000000-0015-0000-FFFF-FFFFE3000000}" name="Connection302" type="4" refreshedVersion="8" background="1" saveData="1">
    <webPr sourceData="1" parsePre="1" consecutive="1" xl2000="1" url="https://www.feanalytics.com/Table.aspx?SavedResultsID=9dead5e2-8b9c-e511-b4e5-bc305bec6e34&amp;xl=1&amp;UserID=D284DC35-3B1E-4FB5-ABAD-5AB64355226B&amp;xlRefreshData=1"/>
  </connection>
  <connection id="229" xr16:uid="{00000000-0015-0000-FFFF-FFFFE4000000}" name="Connection303" type="4" refreshedVersion="8" background="1" saveData="1">
    <webPr sourceData="1" parsePre="1" consecutive="1" xl2000="1" url="https://www.feanalytics.com/Table.aspx?SavedResultsID=7e28fe8b-1391-e611-bcd4-bc305bce3224&amp;xl=1&amp;UserID=D284DC35-3B1E-4FB5-ABAD-5AB64355226B&amp;xlRefreshData=1"/>
  </connection>
  <connection id="230" xr16:uid="{00000000-0015-0000-FFFF-FFFFE5000000}" name="Connection304" type="4" refreshedVersion="8" background="1" saveData="1">
    <webPr sourceData="1" parsePre="1" consecutive="1" xl2000="1" url="https://www.feanalytics.com/Table.aspx?SavedResultsID=6590869d-d482-e511-aff4-bc305bec6e34&amp;xl=1&amp;UserID=D284DC35-3B1E-4FB5-ABAD-5AB64355226B&amp;xlRefreshData=1"/>
  </connection>
  <connection id="231" xr16:uid="{00000000-0015-0000-FFFF-FFFFE6000000}" name="Connection305" type="4" refreshedVersion="8" background="1" saveData="1">
    <webPr sourceData="1" parsePre="1" consecutive="1" xl2000="1" url="https://www.feanalytics.com/Table.aspx?SavedResultsID=ee6b31f5-d482-e511-aff4-bc305bec6e34&amp;xl=1&amp;UserID=D284DC35-3B1E-4FB5-ABAD-5AB64355226B&amp;xlRefreshData=1"/>
  </connection>
  <connection id="232" xr16:uid="{00000000-0015-0000-FFFF-FFFFE7000000}" name="Connection306" type="4" refreshedVersion="8" background="1" saveData="1">
    <webPr sourceData="1" parsePre="1" consecutive="1" xl2000="1" url="https://www.feanalytics.com/Table.aspx?SavedResultsID=9dead5e2-8b9c-e511-b4e5-bc305bec6e34&amp;xl=1&amp;UserID=D284DC35-3B1E-4FB5-ABAD-5AB64355226B&amp;xlRefreshData=1"/>
  </connection>
  <connection id="233" xr16:uid="{00000000-0015-0000-FFFF-FFFFE8000000}" name="Connection307" type="4" refreshedVersion="8" background="1" saveData="1">
    <webPr sourceData="1" parsePre="1" consecutive="1" xl2000="1" url="https://www.feanalytics.com/Table.aspx?SavedResultsID=7e28fe8b-1391-e611-bcd4-bc305bce3224&amp;xl=1&amp;UserID=D284DC35-3B1E-4FB5-ABAD-5AB64355226B&amp;xlRefreshData=1"/>
  </connection>
  <connection id="234" xr16:uid="{00000000-0015-0000-FFFF-FFFFE9000000}" name="Connection308" type="4" refreshedVersion="8" background="1" saveData="1">
    <webPr sourceData="1" parsePre="1" consecutive="1" xl2000="1" url="https://www.feanalytics.com/Table.aspx?SavedResultsID=6590869d-d482-e511-aff4-bc305bec6e34&amp;xl=1&amp;UserID=D284DC35-3B1E-4FB5-ABAD-5AB64355226B&amp;xlRefreshData=1"/>
  </connection>
  <connection id="235" xr16:uid="{00000000-0015-0000-FFFF-FFFFEA000000}" name="Connection309" type="4" refreshedVersion="8" background="1" saveData="1">
    <webPr sourceData="1" parsePre="1" consecutive="1" xl2000="1" url="https://www.feanalytics.com/Table.aspx?SavedResultsID=ee6b31f5-d482-e511-aff4-bc305bec6e34&amp;xl=1&amp;UserID=D284DC35-3B1E-4FB5-ABAD-5AB64355226B&amp;xlRefreshData=1"/>
  </connection>
  <connection id="236" xr16:uid="{00000000-0015-0000-FFFF-FFFFEB000000}" name="Connection31" type="4" refreshedVersion="0" background="1" saveData="1">
    <webPr url="https://www.feanalytics.com/Table.aspx?SavedResultsID=7e28fe8b-1391-e611-bcd4-bc305bce3224&amp;xl=1&amp;UserID=D284DC35-3B1E-4FB5-ABAD-5AB64355226B&amp;xlRefreshData=1" htmlTables="1" htmlFormat="all"/>
  </connection>
  <connection id="237" xr16:uid="{00000000-0015-0000-FFFF-FFFFEC000000}" name="Connection310" type="4" refreshedVersion="8" background="1" saveData="1">
    <webPr sourceData="1" parsePre="1" consecutive="1" xl2000="1" url="https://www.feanalytics.com/Table.aspx?SavedResultsID=9dead5e2-8b9c-e511-b4e5-bc305bec6e34&amp;xl=1&amp;UserID=D284DC35-3B1E-4FB5-ABAD-5AB64355226B&amp;xlRefreshData=1"/>
  </connection>
  <connection id="238" xr16:uid="{00000000-0015-0000-FFFF-FFFFED000000}" name="Connection311" type="4" refreshedVersion="8" background="1" saveData="1">
    <webPr sourceData="1" parsePre="1" consecutive="1" xl2000="1" url="https://www.feanalytics.com/Table.aspx?SavedResultsID=7e28fe8b-1391-e611-bcd4-bc305bce3224&amp;xl=1&amp;UserID=D284DC35-3B1E-4FB5-ABAD-5AB64355226B&amp;xlRefreshData=1"/>
  </connection>
  <connection id="239" xr16:uid="{00000000-0015-0000-FFFF-FFFFEE000000}" name="Connection312" type="4" refreshedVersion="8" background="1" saveData="1">
    <webPr sourceData="1" parsePre="1" consecutive="1" xl2000="1" url="https://www.feanalytics.com/Table.aspx?SavedResultsID=6590869d-d482-e511-aff4-bc305bec6e34&amp;xl=1&amp;UserID=D284DC35-3B1E-4FB5-ABAD-5AB64355226B&amp;xlRefreshData=1"/>
  </connection>
  <connection id="240" xr16:uid="{00000000-0015-0000-FFFF-FFFFEF000000}" name="Connection313" type="4" refreshedVersion="8" background="1" saveData="1">
    <webPr sourceData="1" parsePre="1" consecutive="1" xl2000="1" url="https://www.feanalytics.com/Table.aspx?SavedResultsID=ee6b31f5-d482-e511-aff4-bc305bec6e34&amp;xl=1&amp;UserID=D284DC35-3B1E-4FB5-ABAD-5AB64355226B&amp;xlRefreshData=1"/>
  </connection>
  <connection id="241" xr16:uid="{00000000-0015-0000-FFFF-FFFFF0000000}" name="Connection314" type="4" refreshedVersion="8" background="1" saveData="1">
    <webPr sourceData="1" parsePre="1" consecutive="1" xl2000="1" url="https://www.feanalytics.com/Table.aspx?SavedResultsID=9dead5e2-8b9c-e511-b4e5-bc305bec6e34&amp;xl=1&amp;UserID=D284DC35-3B1E-4FB5-ABAD-5AB64355226B&amp;xlRefreshData=1"/>
  </connection>
  <connection id="242" xr16:uid="{00000000-0015-0000-FFFF-FFFFF1000000}" name="Connection315" type="4" refreshedVersion="8" background="1" saveData="1">
    <webPr sourceData="1" parsePre="1" consecutive="1" xl2000="1" url="https://www.feanalytics.com/Table.aspx?SavedResultsID=7e28fe8b-1391-e611-bcd4-bc305bce3224&amp;xl=1&amp;UserID=D284DC35-3B1E-4FB5-ABAD-5AB64355226B&amp;xlRefreshData=1"/>
  </connection>
  <connection id="243" xr16:uid="{00000000-0015-0000-FFFF-FFFFF2000000}" name="Connection316" type="4" refreshedVersion="8" background="1" saveData="1">
    <webPr sourceData="1" parsePre="1" consecutive="1" xl2000="1" url="https://www.feanalytics.com/Table.aspx?SavedResultsID=6590869d-d482-e511-aff4-bc305bec6e34&amp;xl=1&amp;UserID=D284DC35-3B1E-4FB5-ABAD-5AB64355226B&amp;xlRefreshData=1"/>
  </connection>
  <connection id="244" xr16:uid="{00000000-0015-0000-FFFF-FFFFF3000000}" name="Connection317" type="4" refreshedVersion="8" background="1" saveData="1">
    <webPr sourceData="1" parsePre="1" consecutive="1" xl2000="1" url="https://www.feanalytics.com/Table.aspx?SavedResultsID=ee6b31f5-d482-e511-aff4-bc305bec6e34&amp;xl=1&amp;UserID=D284DC35-3B1E-4FB5-ABAD-5AB64355226B&amp;xlRefreshData=1"/>
  </connection>
  <connection id="245" xr16:uid="{00000000-0015-0000-FFFF-FFFFF4000000}" name="Connection318" type="4" refreshedVersion="8" background="1" saveData="1">
    <webPr sourceData="1" parsePre="1" consecutive="1" xl2000="1" url="https://www.feanalytics.com/Table.aspx?SavedResultsID=9dead5e2-8b9c-e511-b4e5-bc305bec6e34&amp;xl=1&amp;UserID=D284DC35-3B1E-4FB5-ABAD-5AB64355226B&amp;xlRefreshData=1"/>
  </connection>
  <connection id="246" xr16:uid="{00000000-0015-0000-FFFF-FFFFF5000000}" name="Connection319" type="4" refreshedVersion="8" background="1" saveData="1">
    <webPr sourceData="1" parsePre="1" consecutive="1" xl2000="1" url="https://www.feanalytics.com/Table.aspx?SavedResultsID=7e28fe8b-1391-e611-bcd4-bc305bce3224&amp;xl=1&amp;UserID=D284DC35-3B1E-4FB5-ABAD-5AB64355226B&amp;xlRefreshData=1"/>
  </connection>
  <connection id="247" xr16:uid="{00000000-0015-0000-FFFF-FFFFF6000000}" name="Connection32" type="4" refreshedVersion="0" background="1" saveData="1">
    <webPr url="https://www.feanalytics.com/Table.aspx?SavedResultsID=6590869d-d482-e511-aff4-bc305bec6e34&amp;xl=1&amp;UserID=D284DC35-3B1E-4FB5-ABAD-5AB64355226B&amp;xlRefreshData=1" htmlTables="1" htmlFormat="all"/>
  </connection>
  <connection id="248" xr16:uid="{00000000-0015-0000-FFFF-FFFFF7000000}" name="Connection320" type="4" refreshedVersion="8" background="1" saveData="1">
    <webPr sourceData="1" parsePre="1" consecutive="1" xl2000="1" url="https://www.feanalytics.com/Table.aspx?SavedResultsID=6590869d-d482-e511-aff4-bc305bec6e34&amp;xl=1&amp;UserID=D284DC35-3B1E-4FB5-ABAD-5AB64355226B&amp;xlRefreshData=1"/>
  </connection>
  <connection id="249" xr16:uid="{00000000-0015-0000-FFFF-FFFFF8000000}" name="Connection321" type="4" refreshedVersion="8" background="1" saveData="1">
    <webPr sourceData="1" parsePre="1" consecutive="1" xl2000="1" url="https://www.feanalytics.com/Table.aspx?SavedResultsID=ee6b31f5-d482-e511-aff4-bc305bec6e34&amp;xl=1&amp;UserID=D284DC35-3B1E-4FB5-ABAD-5AB64355226B&amp;xlRefreshData=1"/>
  </connection>
  <connection id="250" xr16:uid="{00000000-0015-0000-FFFF-FFFFF9000000}" name="Connection322" type="4" refreshedVersion="8" background="1" saveData="1">
    <webPr sourceData="1" parsePre="1" consecutive="1" xl2000="1" url="https://www.feanalytics.com/Table.aspx?SavedResultsID=9dead5e2-8b9c-e511-b4e5-bc305bec6e34&amp;xl=1&amp;UserID=D284DC35-3B1E-4FB5-ABAD-5AB64355226B&amp;xlRefreshData=1"/>
  </connection>
  <connection id="251" xr16:uid="{00000000-0015-0000-FFFF-FFFFFA000000}" name="Connection323" type="4" refreshedVersion="8" background="1" saveData="1">
    <webPr sourceData="1" parsePre="1" consecutive="1" xl2000="1" url="https://www.feanalytics.com/Table.aspx?SavedResultsID=7e28fe8b-1391-e611-bcd4-bc305bce3224&amp;xl=1&amp;UserID=D284DC35-3B1E-4FB5-ABAD-5AB64355226B&amp;xlRefreshData=1"/>
  </connection>
  <connection id="252" xr16:uid="{00000000-0015-0000-FFFF-FFFFFB000000}" name="Connection324" type="4" refreshedVersion="8" background="1" saveData="1">
    <webPr sourceData="1" parsePre="1" consecutive="1" xl2000="1" url="https://www.feanalytics.com/Table.aspx?SavedResultsID=6590869d-d482-e511-aff4-bc305bec6e34&amp;xl=1&amp;UserID=D284DC35-3B1E-4FB5-ABAD-5AB64355226B&amp;xlRefreshData=1"/>
  </connection>
  <connection id="253" xr16:uid="{00000000-0015-0000-FFFF-FFFFFC000000}" name="Connection325" type="4" refreshedVersion="8" background="1" saveData="1">
    <webPr sourceData="1" parsePre="1" consecutive="1" xl2000="1" url="https://www.feanalytics.com/Table.aspx?SavedResultsID=ee6b31f5-d482-e511-aff4-bc305bec6e34&amp;xl=1&amp;UserID=D284DC35-3B1E-4FB5-ABAD-5AB64355226B&amp;xlRefreshData=1"/>
  </connection>
  <connection id="254" xr16:uid="{00000000-0015-0000-FFFF-FFFFFD000000}" name="Connection326" type="4" refreshedVersion="8" background="1" saveData="1">
    <webPr sourceData="1" parsePre="1" consecutive="1" xl2000="1" url="https://www.feanalytics.com/Table.aspx?SavedResultsID=9dead5e2-8b9c-e511-b4e5-bc305bec6e34&amp;xl=1&amp;UserID=D284DC35-3B1E-4FB5-ABAD-5AB64355226B&amp;xlRefreshData=1"/>
  </connection>
  <connection id="255" xr16:uid="{00000000-0015-0000-FFFF-FFFFFE000000}" name="Connection327" type="4" refreshedVersion="8" background="1" saveData="1">
    <webPr sourceData="1" parsePre="1" consecutive="1" xl2000="1" url="https://www.feanalytics.com/Table.aspx?SavedResultsID=7e28fe8b-1391-e611-bcd4-bc305bce3224&amp;xl=1&amp;UserID=D284DC35-3B1E-4FB5-ABAD-5AB64355226B&amp;xlRefreshData=1"/>
  </connection>
  <connection id="256" xr16:uid="{00000000-0015-0000-FFFF-FFFFFF000000}" name="Connection328" type="4" refreshedVersion="8" background="1" saveData="1">
    <webPr sourceData="1" parsePre="1" consecutive="1" xl2000="1" url="https://www.feanalytics.com/Table.aspx?SavedResultsID=6590869d-d482-e511-aff4-bc305bec6e34&amp;xl=1&amp;UserID=D284DC35-3B1E-4FB5-ABAD-5AB64355226B&amp;xlRefreshData=1"/>
  </connection>
  <connection id="257" xr16:uid="{00000000-0015-0000-FFFF-FFFF00010000}" name="Connection329" type="4" refreshedVersion="8" background="1" saveData="1">
    <webPr sourceData="1" parsePre="1" consecutive="1" xl2000="1" url="https://www.feanalytics.com/Table.aspx?SavedResultsID=ee6b31f5-d482-e511-aff4-bc305bec6e34&amp;xl=1&amp;UserID=D284DC35-3B1E-4FB5-ABAD-5AB64355226B&amp;xlRefreshData=1"/>
  </connection>
  <connection id="258" xr16:uid="{00000000-0015-0000-FFFF-FFFF01010000}" name="Connection33" type="4" refreshedVersion="0" background="1" saveData="1">
    <webPr url="https://www.feanalytics.com/Table.aspx?SavedResultsID=ee6b31f5-d482-e511-aff4-bc305bec6e34&amp;xl=1&amp;UserID=D284DC35-3B1E-4FB5-ABAD-5AB64355226B&amp;xlRefreshData=1" htmlTables="1" htmlFormat="all"/>
  </connection>
  <connection id="259" xr16:uid="{00000000-0015-0000-FFFF-FFFF02010000}" name="Connection330" type="4" refreshedVersion="8" background="1" saveData="1">
    <webPr sourceData="1" parsePre="1" consecutive="1" xl2000="1" url="https://www.feanalytics.com/Table.aspx?SavedResultsID=9dead5e2-8b9c-e511-b4e5-bc305bec6e34&amp;xl=1&amp;UserID=D284DC35-3B1E-4FB5-ABAD-5AB64355226B&amp;xlRefreshData=1"/>
  </connection>
  <connection id="260" xr16:uid="{00000000-0015-0000-FFFF-FFFF03010000}" name="Connection331" type="4" refreshedVersion="8" background="1" saveData="1">
    <webPr sourceData="1" parsePre="1" consecutive="1" xl2000="1" url="https://www.feanalytics.com/Table.aspx?SavedResultsID=7e28fe8b-1391-e611-bcd4-bc305bce3224&amp;xl=1&amp;UserID=D284DC35-3B1E-4FB5-ABAD-5AB64355226B&amp;xlRefreshData=1"/>
  </connection>
  <connection id="261" xr16:uid="{00000000-0015-0000-FFFF-FFFF04010000}" name="Connection332" type="4" refreshedVersion="8" background="1" saveData="1">
    <webPr sourceData="1" parsePre="1" consecutive="1" xl2000="1" url="https://www.feanalytics.com/Table.aspx?SavedResultsID=6590869d-d482-e511-aff4-bc305bec6e34&amp;xl=1&amp;UserID=D284DC35-3B1E-4FB5-ABAD-5AB64355226B&amp;xlRefreshData=1"/>
  </connection>
  <connection id="262" xr16:uid="{00000000-0015-0000-FFFF-FFFF05010000}" name="Connection333" type="4" refreshedVersion="8" background="1" saveData="1">
    <webPr sourceData="1" parsePre="1" consecutive="1" xl2000="1" url="https://www.feanalytics.com/Table.aspx?SavedResultsID=ee6b31f5-d482-e511-aff4-bc305bec6e34&amp;xl=1&amp;UserID=D284DC35-3B1E-4FB5-ABAD-5AB64355226B&amp;xlRefreshData=1"/>
  </connection>
  <connection id="263" xr16:uid="{00000000-0015-0000-FFFF-FFFF06010000}" name="Connection334" type="4" refreshedVersion="8" background="1" saveData="1">
    <webPr sourceData="1" parsePre="1" consecutive="1" xl2000="1" url="https://www.feanalytics.com/Table.aspx?SavedResultsID=9dead5e2-8b9c-e511-b4e5-bc305bec6e34&amp;xl=1&amp;UserID=D284DC35-3B1E-4FB5-ABAD-5AB64355226B&amp;xlRefreshData=1"/>
  </connection>
  <connection id="264" xr16:uid="{00000000-0015-0000-FFFF-FFFF07010000}" name="Connection335" type="4" refreshedVersion="8" background="1" saveData="1">
    <webPr sourceData="1" parsePre="1" consecutive="1" xl2000="1" url="https://www.feanalytics.com/Table.aspx?SavedResultsID=7e28fe8b-1391-e611-bcd4-bc305bce3224&amp;xl=1&amp;UserID=D284DC35-3B1E-4FB5-ABAD-5AB64355226B&amp;xlRefreshData=1"/>
  </connection>
  <connection id="265" xr16:uid="{00000000-0015-0000-FFFF-FFFF08010000}" name="Connection336" type="4" refreshedVersion="8" background="1" saveData="1">
    <webPr sourceData="1" parsePre="1" consecutive="1" xl2000="1" url="https://www.feanalytics.com/Table.aspx?SavedResultsID=ee6b31f5-d482-e511-aff4-bc305bec6e34&amp;xl=1&amp;UserID=D284DC35-3B1E-4FB5-ABAD-5AB64355226B&amp;xlRefreshData=1"/>
  </connection>
  <connection id="266" xr16:uid="{00000000-0015-0000-FFFF-FFFF09010000}" name="Connection337" type="4" refreshedVersion="8" background="1" saveData="1">
    <webPr sourceData="1" parsePre="1" consecutive="1" xl2000="1" url="https://www.feanalytics.com/Table.aspx?SavedResultsID=9dead5e2-8b9c-e511-b4e5-bc305bec6e34&amp;xl=1&amp;UserID=D284DC35-3B1E-4FB5-ABAD-5AB64355226B&amp;xlRefreshData=1"/>
  </connection>
  <connection id="267" xr16:uid="{00000000-0015-0000-FFFF-FFFF0A010000}" name="Connection338" type="4" refreshedVersion="8" background="1" saveData="1">
    <webPr sourceData="1" parsePre="1" consecutive="1" xl2000="1" url="https://www.feanalytics.com/Table.aspx?SavedResultsID=7e28fe8b-1391-e611-bcd4-bc305bce3224&amp;xl=1&amp;UserID=D284DC35-3B1E-4FB5-ABAD-5AB64355226B&amp;xlRefreshData=1"/>
  </connection>
  <connection id="268" xr16:uid="{00000000-0015-0000-FFFF-FFFF0B010000}" name="Connection339" type="4" refreshedVersion="8" background="1" saveData="1">
    <webPr sourceData="1" parsePre="1" consecutive="1" xl2000="1" url="https://www.feanalytics.com/Table.aspx?SavedResultsID=6590869d-d482-e511-aff4-bc305bec6e34&amp;xl=1&amp;UserID=D284DC35-3B1E-4FB5-ABAD-5AB64355226B&amp;xlRefreshData=1"/>
  </connection>
  <connection id="269" xr16:uid="{00000000-0015-0000-FFFF-FFFF0C010000}" name="Connection34" type="4" refreshedVersion="0" background="1" saveData="1">
    <webPr url="https://www.feanalytics.com/Table.aspx?SavedResultsID=9dead5e2-8b9c-e511-b4e5-bc305bec6e34&amp;xl=1&amp;UserID=D284DC35-3B1E-4FB5-ABAD-5AB64355226B&amp;xlRefreshData=1" htmlTables="1" htmlFormat="all"/>
  </connection>
  <connection id="270" xr16:uid="{00000000-0015-0000-FFFF-FFFF0D010000}" name="Connection340" type="4" refreshedVersion="8" background="1" saveData="1">
    <webPr sourceData="1" parsePre="1" consecutive="1" xl2000="1" url="https://www.feanalytics.com/Table.aspx?SavedResultsID=ee6b31f5-d482-e511-aff4-bc305bec6e34&amp;xl=1&amp;UserID=D284DC35-3B1E-4FB5-ABAD-5AB64355226B&amp;xlRefreshData=1"/>
  </connection>
  <connection id="271" xr16:uid="{00000000-0015-0000-FFFF-FFFF0E010000}" name="Connection341" type="4" refreshedVersion="8" background="1" saveData="1">
    <webPr sourceData="1" parsePre="1" consecutive="1" xl2000="1" url="https://www.feanalytics.com/Table.aspx?SavedResultsID=9dead5e2-8b9c-e511-b4e5-bc305bec6e34&amp;xl=1&amp;UserID=D284DC35-3B1E-4FB5-ABAD-5AB64355226B&amp;xlRefreshData=1"/>
  </connection>
  <connection id="272" xr16:uid="{00000000-0015-0000-FFFF-FFFF0F010000}" name="Connection342" type="4" refreshedVersion="8" background="1" saveData="1">
    <webPr sourceData="1" parsePre="1" consecutive="1" xl2000="1" url="https://www.feanalytics.com/Table.aspx?SavedResultsID=7e28fe8b-1391-e611-bcd4-bc305bce3224&amp;xl=1&amp;UserID=D284DC35-3B1E-4FB5-ABAD-5AB64355226B&amp;xlRefreshData=1"/>
  </connection>
  <connection id="273" xr16:uid="{00000000-0015-0000-FFFF-FFFF10010000}" name="Connection343" type="4" refreshedVersion="8" background="1" saveData="1">
    <webPr sourceData="1" parsePre="1" consecutive="1" xl2000="1" url="https://www.feanalytics.com/Table.aspx?SavedResultsID=6590869d-d482-e511-aff4-bc305bec6e34&amp;xl=1&amp;UserID=D284DC35-3B1E-4FB5-ABAD-5AB64355226B&amp;xlRefreshData=1"/>
  </connection>
  <connection id="274" xr16:uid="{00000000-0015-0000-FFFF-FFFF11010000}" name="Connection344" type="4" refreshedVersion="8" background="1" saveData="1">
    <webPr sourceData="1" parsePre="1" consecutive="1" xl2000="1" url="https://www.feanalytics.com/Table.aspx?SavedResultsID=ee6b31f5-d482-e511-aff4-bc305bec6e34&amp;xl=1&amp;UserID=D284DC35-3B1E-4FB5-ABAD-5AB64355226B&amp;xlRefreshData=1"/>
  </connection>
  <connection id="275" xr16:uid="{00000000-0015-0000-FFFF-FFFF12010000}" name="Connection345" type="4" refreshedVersion="8" background="1" saveData="1">
    <webPr sourceData="1" parsePre="1" consecutive="1" xl2000="1" url="https://www.feanalytics.com/Table.aspx?SavedResultsID=9dead5e2-8b9c-e511-b4e5-bc305bec6e34&amp;xl=1&amp;UserID=D284DC35-3B1E-4FB5-ABAD-5AB64355226B&amp;xlRefreshData=1"/>
  </connection>
  <connection id="276" xr16:uid="{00000000-0015-0000-FFFF-FFFF13010000}" name="Connection346" type="4" refreshedVersion="8" background="1" saveData="1">
    <webPr sourceData="1" parsePre="1" consecutive="1" xl2000="1" url="https://www.feanalytics.com/Table.aspx?SavedResultsID=7e28fe8b-1391-e611-bcd4-bc305bce3224&amp;xl=1&amp;UserID=D284DC35-3B1E-4FB5-ABAD-5AB64355226B&amp;xlRefreshData=1"/>
  </connection>
  <connection id="277" xr16:uid="{00000000-0015-0000-FFFF-FFFF14010000}" name="Connection347" type="4" refreshedVersion="8" background="1" saveData="1">
    <webPr sourceData="1" parsePre="1" consecutive="1" xl2000="1" url="https://www.feanalytics.com/Table.aspx?SavedResultsID=ee6b31f5-d482-e511-aff4-bc305bec6e34&amp;xl=1&amp;UserID=D284DC35-3B1E-4FB5-ABAD-5AB64355226B&amp;xlRefreshData=1"/>
  </connection>
  <connection id="278" xr16:uid="{00000000-0015-0000-FFFF-FFFF15010000}" name="Connection348" type="4" refreshedVersion="8" background="1" saveData="1">
    <webPr sourceData="1" parsePre="1" consecutive="1" xl2000="1" url="https://www.feanalytics.com/Table.aspx?SavedResultsID=9dead5e2-8b9c-e511-b4e5-bc305bec6e34&amp;xl=1&amp;UserID=D284DC35-3B1E-4FB5-ABAD-5AB64355226B&amp;xlRefreshData=1"/>
  </connection>
  <connection id="279" xr16:uid="{00000000-0015-0000-FFFF-FFFF16010000}" name="Connection349" type="4" refreshedVersion="8" background="1" saveData="1">
    <webPr sourceData="1" parsePre="1" consecutive="1" xl2000="1" url="https://www.feanalytics.com/Table.aspx?SavedResultsID=7e28fe8b-1391-e611-bcd4-bc305bce3224&amp;xl=1&amp;UserID=D284DC35-3B1E-4FB5-ABAD-5AB64355226B&amp;xlRefreshData=1"/>
  </connection>
  <connection id="280" xr16:uid="{00000000-0015-0000-FFFF-FFFF17010000}" name="Connection35" type="4" refreshedVersion="0" background="1" saveData="1">
    <webPr url="https://www.feanalytics.com/Table.aspx?SavedResultsID=7e28fe8b-1391-e611-bcd4-bc305bce3224&amp;xl=1&amp;UserID=D284DC35-3B1E-4FB5-ABAD-5AB64355226B&amp;xlRefreshData=1" htmlTables="1" htmlFormat="all"/>
  </connection>
  <connection id="281" xr16:uid="{91F7A655-65CE-4E27-84A6-9490BB617FF8}" name="Connection350" type="4" refreshedVersion="8" background="1" saveData="1">
    <webPr sourceData="1" parsePre="1" consecutive="1" xl2000="1" url="https://www.feanalytics.com/Table.aspx?SavedResultsID=6590869d-d482-e511-aff4-bc305bec6e34&amp;xl=1&amp;UserID=D284DC35-3B1E-4FB5-ABAD-5AB64355226B&amp;xlRefreshData=1"/>
  </connection>
  <connection id="282" xr16:uid="{00000000-0015-0000-FFFF-FFFF18010000}" name="Connection351" type="4" refreshedVersion="8" background="1" saveData="1">
    <webPr sourceData="1" parsePre="1" consecutive="1" xl2000="1" url="https://www.feanalytics.com/Table.aspx?SavedResultsID=ee6b31f5-d482-e511-aff4-bc305bec6e34&amp;xl=1&amp;UserID=D284DC35-3B1E-4FB5-ABAD-5AB64355226B&amp;xlRefreshData=1"/>
  </connection>
  <connection id="283" xr16:uid="{00000000-0015-0000-FFFF-FFFF19010000}" name="Connection352" type="4" refreshedVersion="8" background="1" saveData="1">
    <webPr sourceData="1" parsePre="1" consecutive="1" xl2000="1" url="https://www.feanalytics.com/Table.aspx?SavedResultsID=9dead5e2-8b9c-e511-b4e5-bc305bec6e34&amp;xl=1&amp;UserID=D284DC35-3B1E-4FB5-ABAD-5AB64355226B&amp;xlRefreshData=1"/>
  </connection>
  <connection id="284" xr16:uid="{00000000-0015-0000-FFFF-FFFF1A010000}" name="Connection353" type="4" refreshedVersion="8" background="1" saveData="1">
    <webPr sourceData="1" parsePre="1" consecutive="1" xl2000="1" url="https://www.feanalytics.com/Table.aspx?SavedResultsID=7e28fe8b-1391-e611-bcd4-bc305bce3224&amp;xl=1&amp;UserID=D284DC35-3B1E-4FB5-ABAD-5AB64355226B&amp;xlRefreshData=1"/>
  </connection>
  <connection id="285" xr16:uid="{00000000-0015-0000-FFFF-FFFF1B010000}" name="Connection354" type="4" refreshedVersion="8" background="1" saveData="1">
    <webPr sourceData="1" parsePre="1" consecutive="1" xl2000="1" url="https://www.feanalytics.com/Table.aspx?SavedResultsID=6590869d-d482-e511-aff4-bc305bec6e34&amp;xl=1&amp;UserID=D284DC35-3B1E-4FB5-ABAD-5AB64355226B&amp;xlRefreshData=1"/>
  </connection>
  <connection id="286" xr16:uid="{00000000-0015-0000-FFFF-FFFF1C010000}" name="Connection355" type="4" refreshedVersion="8" background="1" saveData="1">
    <webPr sourceData="1" parsePre="1" consecutive="1" xl2000="1" url="https://www.feanalytics.com/Table.aspx?SavedResultsID=ee6b31f5-d482-e511-aff4-bc305bec6e34&amp;xl=1&amp;UserID=D284DC35-3B1E-4FB5-ABAD-5AB64355226B&amp;xlRefreshData=1"/>
  </connection>
  <connection id="287" xr16:uid="{00000000-0015-0000-FFFF-FFFF1D010000}" name="Connection356" type="4" refreshedVersion="8" background="1" saveData="1">
    <webPr sourceData="1" parsePre="1" consecutive="1" xl2000="1" url="https://www.feanalytics.com/Table.aspx?SavedResultsID=9dead5e2-8b9c-e511-b4e5-bc305bec6e34&amp;xl=1&amp;UserID=D284DC35-3B1E-4FB5-ABAD-5AB64355226B&amp;xlRefreshData=1"/>
  </connection>
  <connection id="288" xr16:uid="{00000000-0015-0000-FFFF-FFFF1E010000}" name="Connection357" type="4" refreshedVersion="8" background="1" saveData="1">
    <webPr sourceData="1" parsePre="1" consecutive="1" xl2000="1" url="https://www.feanalytics.com/Table.aspx?SavedResultsID=7e28fe8b-1391-e611-bcd4-bc305bce3224&amp;xl=1&amp;UserID=D284DC35-3B1E-4FB5-ABAD-5AB64355226B&amp;xlRefreshData=1"/>
  </connection>
  <connection id="289" xr16:uid="{00000000-0015-0000-FFFF-FFFF1F010000}" name="Connection358" type="4" refreshedVersion="8" background="1" saveData="1">
    <webPr sourceData="1" parsePre="1" consecutive="1" xl2000="1" url="https://www.feanalytics.com/Table.aspx?SavedResultsID=ee6b31f5-d482-e511-aff4-bc305bec6e34&amp;xl=1&amp;UserID=D284DC35-3B1E-4FB5-ABAD-5AB64355226B&amp;xlRefreshData=1"/>
  </connection>
  <connection id="290" xr16:uid="{00000000-0015-0000-FFFF-FFFF20010000}" name="Connection359" type="4" refreshedVersion="8" background="1" saveData="1">
    <webPr sourceData="1" parsePre="1" consecutive="1" xl2000="1" url="https://www.feanalytics.com/Table.aspx?SavedResultsID=9dead5e2-8b9c-e511-b4e5-bc305bec6e34&amp;xl=1&amp;UserID=D284DC35-3B1E-4FB5-ABAD-5AB64355226B&amp;xlRefreshData=1"/>
  </connection>
  <connection id="291" xr16:uid="{00000000-0015-0000-FFFF-FFFF21010000}" name="Connection36" type="4" refreshedVersion="0" background="1" saveData="1">
    <webPr url="https://www.feanalytics.com/Table.aspx?SavedResultsID=6590869d-d482-e511-aff4-bc305bec6e34&amp;xl=1&amp;UserID=D284DC35-3B1E-4FB5-ABAD-5AB64355226B&amp;xlRefreshData=1" htmlTables="1" htmlFormat="all"/>
  </connection>
  <connection id="292" xr16:uid="{00000000-0015-0000-FFFF-FFFF22010000}" name="Connection360" type="4" refreshedVersion="8" background="1" saveData="1">
    <webPr sourceData="1" parsePre="1" consecutive="1" xl2000="1" url="https://www.feanalytics.com/Table.aspx?SavedResultsID=7e28fe8b-1391-e611-bcd4-bc305bce3224&amp;xl=1&amp;UserID=D284DC35-3B1E-4FB5-ABAD-5AB64355226B&amp;xlRefreshData=1"/>
  </connection>
  <connection id="293" xr16:uid="{00000000-0015-0000-FFFF-FFFF23010000}" name="Connection361" type="4" refreshedVersion="8" background="1" saveData="1">
    <webPr sourceData="1" parsePre="1" consecutive="1" xl2000="1" url="https://www.feanalytics.com/Table.aspx?SavedResultsID=6590869d-d482-e511-aff4-bc305bec6e34&amp;xl=1&amp;UserID=D284DC35-3B1E-4FB5-ABAD-5AB64355226B&amp;xlRefreshData=1"/>
  </connection>
  <connection id="294" xr16:uid="{00000000-0015-0000-FFFF-FFFF24010000}" name="Connection362" type="4" refreshedVersion="8" background="1" saveData="1">
    <webPr sourceData="1" parsePre="1" consecutive="1" xl2000="1" url="https://www.feanalytics.com/Table.aspx?SavedResultsID=ee6b31f5-d482-e511-aff4-bc305bec6e34&amp;xl=1&amp;UserID=D284DC35-3B1E-4FB5-ABAD-5AB64355226B&amp;xlRefreshData=1"/>
  </connection>
  <connection id="295" xr16:uid="{00000000-0015-0000-FFFF-FFFF25010000}" name="Connection363" type="4" refreshedVersion="8" background="1" saveData="1">
    <webPr sourceData="1" parsePre="1" consecutive="1" xl2000="1" url="https://www.feanalytics.com/Table.aspx?SavedResultsID=9dead5e2-8b9c-e511-b4e5-bc305bec6e34&amp;xl=1&amp;UserID=D284DC35-3B1E-4FB5-ABAD-5AB64355226B&amp;xlRefreshData=1"/>
  </connection>
  <connection id="296" xr16:uid="{00000000-0015-0000-FFFF-FFFF26010000}" name="Connection364" type="4" refreshedVersion="8" background="1" saveData="1">
    <webPr sourceData="1" parsePre="1" consecutive="1" xl2000="1" url="https://www.feanalytics.com/Table.aspx?SavedResultsID=7e28fe8b-1391-e611-bcd4-bc305bce3224&amp;xl=1&amp;UserID=D284DC35-3B1E-4FB5-ABAD-5AB64355226B&amp;xlRefreshData=1"/>
  </connection>
  <connection id="297" xr16:uid="{00000000-0015-0000-FFFF-FFFF27010000}" name="Connection365" type="4" refreshedVersion="8" background="1" saveData="1">
    <webPr sourceData="1" parsePre="1" consecutive="1" xl2000="1" url="https://www.feanalytics.com/Table.aspx?SavedResultsID=ee6b31f5-d482-e511-aff4-bc305bec6e34&amp;xl=1&amp;UserID=D284DC35-3B1E-4FB5-ABAD-5AB64355226B&amp;xlRefreshData=1"/>
  </connection>
  <connection id="298" xr16:uid="{00000000-0015-0000-FFFF-FFFF28010000}" name="Connection366" type="4" refreshedVersion="8" background="1" saveData="1">
    <webPr sourceData="1" parsePre="1" consecutive="1" xl2000="1" url="https://www.feanalytics.com/Table.aspx?SavedResultsID=9dead5e2-8b9c-e511-b4e5-bc305bec6e34&amp;xl=1&amp;UserID=D284DC35-3B1E-4FB5-ABAD-5AB64355226B&amp;xlRefreshData=1"/>
  </connection>
  <connection id="299" xr16:uid="{00000000-0015-0000-FFFF-FFFF29010000}" name="Connection367" type="4" refreshedVersion="8" background="1" saveData="1">
    <webPr sourceData="1" parsePre="1" consecutive="1" xl2000="1" url="https://www.feanalytics.com/Table.aspx?SavedResultsID=7e28fe8b-1391-e611-bcd4-bc305bce3224&amp;xl=1&amp;UserID=D284DC35-3B1E-4FB5-ABAD-5AB64355226B&amp;xlRefreshData=1"/>
  </connection>
  <connection id="300" xr16:uid="{00000000-0015-0000-FFFF-FFFF2A010000}" name="Connection368" type="4" refreshedVersion="8" background="1" saveData="1">
    <webPr sourceData="1" parsePre="1" consecutive="1" xl2000="1" url="https://www.feanalytics.com/Table.aspx?SavedResultsID=6590869d-d482-e511-aff4-bc305bec6e34&amp;xl=1&amp;UserID=D284DC35-3B1E-4FB5-ABAD-5AB64355226B&amp;xlRefreshData=1"/>
  </connection>
  <connection id="301" xr16:uid="{00000000-0015-0000-FFFF-FFFF2B010000}" name="Connection369" type="4" refreshedVersion="8" background="1" saveData="1">
    <webPr sourceData="1" parsePre="1" consecutive="1" xl2000="1" url="https://www.feanalytics.com/Table.aspx?SavedResultsID=ee6b31f5-d482-e511-aff4-bc305bec6e34&amp;xl=1&amp;UserID=D284DC35-3B1E-4FB5-ABAD-5AB64355226B&amp;xlRefreshData=1"/>
  </connection>
  <connection id="302" xr16:uid="{00000000-0015-0000-FFFF-FFFF2C010000}" name="Connection37" type="4" refreshedVersion="0" background="1" saveData="1">
    <webPr url="https://www.feanalytics.com/Table.aspx?SavedResultsID=ee6b31f5-d482-e511-aff4-bc305bec6e34&amp;xl=1&amp;UserID=D284DC35-3B1E-4FB5-ABAD-5AB64355226B&amp;xlRefreshData=1" htmlTables="1" htmlFormat="all"/>
  </connection>
  <connection id="303" xr16:uid="{00000000-0015-0000-FFFF-FFFF2D010000}" name="Connection370" type="4" refreshedVersion="8" background="1" saveData="1">
    <webPr sourceData="1" parsePre="1" consecutive="1" xl2000="1" url="https://www.feanalytics.com/Table.aspx?SavedResultsID=9dead5e2-8b9c-e511-b4e5-bc305bec6e34&amp;xl=1&amp;UserID=D284DC35-3B1E-4FB5-ABAD-5AB64355226B&amp;xlRefreshData=1"/>
  </connection>
  <connection id="304" xr16:uid="{00000000-0015-0000-FFFF-FFFF2E010000}" name="Connection371" type="4" refreshedVersion="8" background="1" saveData="1">
    <webPr sourceData="1" parsePre="1" consecutive="1" xl2000="1" url="https://www.feanalytics.com/Table.aspx?SavedResultsID=7e28fe8b-1391-e611-bcd4-bc305bce3224&amp;xl=1&amp;UserID=D284DC35-3B1E-4FB5-ABAD-5AB64355226B&amp;xlRefreshData=1"/>
  </connection>
  <connection id="305" xr16:uid="{00000000-0015-0000-FFFF-FFFF2F010000}" name="Connection372" type="4" refreshedVersion="8" background="1" saveData="1">
    <webPr sourceData="1" parsePre="1" consecutive="1" xl2000="1" url="https://www.feanalytics.com/Table.aspx?SavedResultsID=ee6b31f5-d482-e511-aff4-bc305bec6e34&amp;xl=1&amp;UserID=D284DC35-3B1E-4FB5-ABAD-5AB64355226B&amp;xlRefreshData=1"/>
  </connection>
  <connection id="306" xr16:uid="{00000000-0015-0000-FFFF-FFFF30010000}" name="Connection373" type="4" refreshedVersion="8" background="1" saveData="1">
    <webPr sourceData="1" parsePre="1" consecutive="1" xl2000="1" url="https://www.feanalytics.com/Table.aspx?SavedResultsID=9dead5e2-8b9c-e511-b4e5-bc305bec6e34&amp;xl=1&amp;UserID=D284DC35-3B1E-4FB5-ABAD-5AB64355226B&amp;xlRefreshData=1"/>
  </connection>
  <connection id="307" xr16:uid="{00000000-0015-0000-FFFF-FFFF31010000}" name="Connection374" type="4" refreshedVersion="8" background="1" saveData="1">
    <webPr sourceData="1" parsePre="1" consecutive="1" xl2000="1" url="https://www.feanalytics.com/Table.aspx?SavedResultsID=7e28fe8b-1391-e611-bcd4-bc305bce3224&amp;xl=1&amp;UserID=D284DC35-3B1E-4FB5-ABAD-5AB64355226B&amp;xlRefreshData=1"/>
  </connection>
  <connection id="308" xr16:uid="{00000000-0015-0000-FFFF-FFFF32010000}" name="Connection375" type="4" refreshedVersion="8" background="1" saveData="1">
    <webPr sourceData="1" parsePre="1" consecutive="1" xl2000="1" url="https://www.feanalytics.com/Table.aspx?SavedResultsID=ee6b31f5-d482-e511-aff4-bc305bec6e34&amp;xl=1&amp;UserID=D284DC35-3B1E-4FB5-ABAD-5AB64355226B&amp;xlRefreshData=1"/>
  </connection>
  <connection id="309" xr16:uid="{00000000-0015-0000-FFFF-FFFF33010000}" name="Connection376" type="4" refreshedVersion="8" background="1" saveData="1">
    <webPr sourceData="1" parsePre="1" consecutive="1" xl2000="1" url="https://www.feanalytics.com/Table.aspx?SavedResultsID=9dead5e2-8b9c-e511-b4e5-bc305bec6e34&amp;xl=1&amp;UserID=D284DC35-3B1E-4FB5-ABAD-5AB64355226B&amp;xlRefreshData=1"/>
  </connection>
  <connection id="310" xr16:uid="{00000000-0015-0000-FFFF-FFFF34010000}" name="Connection377" type="4" refreshedVersion="8" background="1" saveData="1">
    <webPr sourceData="1" parsePre="1" consecutive="1" xl2000="1" url="https://www.feanalytics.com/Table.aspx?SavedResultsID=7e28fe8b-1391-e611-bcd4-bc305bce3224&amp;xl=1&amp;UserID=D284DC35-3B1E-4FB5-ABAD-5AB64355226B&amp;xlRefreshData=1"/>
  </connection>
  <connection id="311" xr16:uid="{00000000-0015-0000-FFFF-FFFF35010000}" name="Connection378" type="4" refreshedVersion="8" background="1" saveData="1">
    <webPr sourceData="1" parsePre="1" consecutive="1" xl2000="1" url="https://www.feanalytics.com/Table.aspx?SavedResultsID=ee6b31f5-d482-e511-aff4-bc305bec6e34&amp;xl=1&amp;UserID=D284DC35-3B1E-4FB5-ABAD-5AB64355226B&amp;xlRefreshData=1"/>
  </connection>
  <connection id="312" xr16:uid="{00000000-0015-0000-FFFF-FFFF36010000}" name="Connection379" type="4" refreshedVersion="8" background="1" saveData="1">
    <webPr sourceData="1" parsePre="1" consecutive="1" xl2000="1" url="https://www.feanalytics.com/Table.aspx?SavedResultsID=ee6b31f5-d482-e511-aff4-bc305bec6e34&amp;xl=1&amp;UserID=D284DC35-3B1E-4FB5-ABAD-5AB64355226B&amp;xlRefreshData=1"/>
  </connection>
  <connection id="313" xr16:uid="{00000000-0015-0000-FFFF-FFFF37010000}" name="Connection38" type="4" refreshedVersion="0" background="1" saveData="1">
    <webPr url="https://www.feanalytics.com/Table.aspx?SavedResultsID=9dead5e2-8b9c-e511-b4e5-bc305bec6e34&amp;xl=1&amp;UserID=D284DC35-3B1E-4FB5-ABAD-5AB64355226B&amp;xlRefreshData=1" htmlTables="1" htmlFormat="all"/>
  </connection>
  <connection id="314" xr16:uid="{00000000-0015-0000-FFFF-FFFF38010000}" name="Connection380" type="4" refreshedVersion="8" background="1" saveData="1">
    <webPr sourceData="1" parsePre="1" consecutive="1" xl2000="1" url="https://www.feanalytics.com/Table.aspx?SavedResultsID=9dead5e2-8b9c-e511-b4e5-bc305bec6e34&amp;xl=1&amp;UserID=D284DC35-3B1E-4FB5-ABAD-5AB64355226B&amp;xlRefreshData=1"/>
  </connection>
  <connection id="315" xr16:uid="{00000000-0015-0000-FFFF-FFFF39010000}" name="Connection381" type="4" refreshedVersion="8" background="1" saveData="1">
    <webPr sourceData="1" parsePre="1" consecutive="1" xl2000="1" url="https://www.feanalytics.com/Table.aspx?SavedResultsID=7e28fe8b-1391-e611-bcd4-bc305bce3224&amp;xl=1&amp;UserID=D284DC35-3B1E-4FB5-ABAD-5AB64355226B&amp;xlRefreshData=1"/>
  </connection>
  <connection id="316" xr16:uid="{00000000-0015-0000-FFFF-FFFF3A010000}" name="Connection382" type="4" refreshedVersion="8" background="1" saveData="1">
    <webPr sourceData="1" parsePre="1" consecutive="1" xl2000="1" url="https://www.feanalytics.com/Table.aspx?SavedResultsID=6590869d-d482-e511-aff4-bc305bec6e34&amp;xl=1&amp;UserID=D284DC35-3B1E-4FB5-ABAD-5AB64355226B&amp;xlRefreshData=1"/>
  </connection>
  <connection id="317" xr16:uid="{00000000-0015-0000-FFFF-FFFF3B010000}" name="Connection383" type="4" refreshedVersion="8" background="1" saveData="1">
    <webPr sourceData="1" parsePre="1" consecutive="1" xl2000="1" url="https://www.feanalytics.com/Table.aspx?SavedResultsID=ee6b31f5-d482-e511-aff4-bc305bec6e34&amp;xl=1&amp;UserID=D284DC35-3B1E-4FB5-ABAD-5AB64355226B&amp;xlRefreshData=1"/>
  </connection>
  <connection id="318" xr16:uid="{00000000-0015-0000-FFFF-FFFF3C010000}" name="Connection384" type="4" refreshedVersion="8" background="1" saveData="1">
    <webPr sourceData="1" parsePre="1" consecutive="1" xl2000="1" url="https://www.feanalytics.com/Table.aspx?SavedResultsID=9dead5e2-8b9c-e511-b4e5-bc305bec6e34&amp;xl=1&amp;UserID=D284DC35-3B1E-4FB5-ABAD-5AB64355226B&amp;xlRefreshData=1"/>
  </connection>
  <connection id="319" xr16:uid="{00000000-0015-0000-FFFF-FFFF3D010000}" name="Connection385" type="4" refreshedVersion="8" background="1" saveData="1">
    <webPr sourceData="1" parsePre="1" consecutive="1" xl2000="1" url="https://www.feanalytics.com/Table.aspx?SavedResultsID=7e28fe8b-1391-e611-bcd4-bc305bce3224&amp;xl=1&amp;UserID=D284DC35-3B1E-4FB5-ABAD-5AB64355226B&amp;xlRefreshData=1"/>
  </connection>
  <connection id="320" xr16:uid="{00000000-0015-0000-FFFF-FFFF3E010000}" name="Connection386" type="4" refreshedVersion="8" background="1" saveData="1">
    <webPr sourceData="1" parsePre="1" consecutive="1" xl2000="1" url="https://www.feanalytics.com/Table.aspx?SavedResultsID=9dead5e2-8b9c-e511-b4e5-bc305bec6e34&amp;xl=1&amp;UserID=D284DC35-3B1E-4FB5-ABAD-5AB64355226B&amp;xlRefreshData=1"/>
  </connection>
  <connection id="321" xr16:uid="{00000000-0015-0000-FFFF-FFFF3F010000}" name="Connection387" type="4" refreshedVersion="8" background="1" saveData="1">
    <webPr sourceData="1" parsePre="1" consecutive="1" xl2000="1" url="https://www.feanalytics.com/Table.aspx?SavedResultsID=7e28fe8b-1391-e611-bcd4-bc305bce3224&amp;xl=1&amp;UserID=D284DC35-3B1E-4FB5-ABAD-5AB64355226B&amp;xlRefreshData=1"/>
  </connection>
  <connection id="322" xr16:uid="{023F3AB8-6AFA-4449-9C47-43E67344411C}" name="Connection388" type="4" refreshedVersion="8" background="1" saveData="1">
    <webPr sourceData="1" parsePre="1" consecutive="1" xl2000="1" url="https://www.feanalytics.com/Table.aspx?SavedResultsID=ee6b31f5-d482-e511-aff4-bc305bec6e34&amp;xl=1&amp;UserID=D284DC35-3B1E-4FB5-ABAD-5AB64355226B&amp;xlRefreshData=1"/>
  </connection>
  <connection id="323" xr16:uid="{00000000-0015-0000-FFFF-FFFF40010000}" name="Connection389" type="4" refreshedVersion="8" background="1" saveData="1">
    <webPr sourceData="1" parsePre="1" consecutive="1" xl2000="1" url="https://www.feanalytics.com/Table.aspx?SavedResultsID=ee6b31f5-d482-e511-aff4-bc305bec6e34&amp;xl=1&amp;UserID=D284DC35-3B1E-4FB5-ABAD-5AB64355226B&amp;xlRefreshData=1"/>
  </connection>
  <connection id="324" xr16:uid="{00000000-0015-0000-FFFF-FFFF41010000}" name="Connection39" type="4" refreshedVersion="0" background="1" saveData="1">
    <webPr url="https://www.feanalytics.com/Table.aspx?SavedResultsID=7e28fe8b-1391-e611-bcd4-bc305bce3224&amp;xl=1&amp;UserID=D284DC35-3B1E-4FB5-ABAD-5AB64355226B&amp;xlRefreshData=1" htmlTables="1" htmlFormat="all"/>
  </connection>
  <connection id="325" xr16:uid="{00000000-0015-0000-FFFF-FFFF42010000}" name="Connection390" type="4" refreshedVersion="8" background="1" saveData="1">
    <webPr sourceData="1" parsePre="1" consecutive="1" xl2000="1" url="https://www.feanalytics.com/Table.aspx?SavedResultsID=9dead5e2-8b9c-e511-b4e5-bc305bec6e34&amp;xl=1&amp;UserID=D284DC35-3B1E-4FB5-ABAD-5AB64355226B&amp;xlRefreshData=1"/>
  </connection>
  <connection id="326" xr16:uid="{00000000-0015-0000-FFFF-FFFF43010000}" name="Connection391" type="4" refreshedVersion="8" background="1" saveData="1">
    <webPr sourceData="1" parsePre="1" consecutive="1" xl2000="1" url="https://www.feanalytics.com/Table.aspx?SavedResultsID=7e28fe8b-1391-e611-bcd4-bc305bce3224&amp;xl=1&amp;UserID=D284DC35-3B1E-4FB5-ABAD-5AB64355226B&amp;xlRefreshData=1"/>
  </connection>
  <connection id="327" xr16:uid="{00000000-0015-0000-FFFF-FFFF44010000}" name="Connection392" type="4" refreshedVersion="8" background="1" saveData="1">
    <webPr sourceData="1" parsePre="1" consecutive="1" xl2000="1" url="https://www.feanalytics.com/Table.aspx?SavedResultsID=6590869d-d482-e511-aff4-bc305bec6e34&amp;xl=1&amp;UserID=D284DC35-3B1E-4FB5-ABAD-5AB64355226B&amp;xlRefreshData=1"/>
  </connection>
  <connection id="328" xr16:uid="{00000000-0015-0000-FFFF-FFFF45010000}" name="Connection393" type="4" refreshedVersion="8" background="1" saveData="1">
    <webPr sourceData="1" parsePre="1" consecutive="1" xl2000="1" url="https://www.feanalytics.com/Table.aspx?SavedResultsID=ee6b31f5-d482-e511-aff4-bc305bec6e34&amp;xl=1&amp;UserID=D284DC35-3B1E-4FB5-ABAD-5AB64355226B&amp;xlRefreshData=1"/>
  </connection>
  <connection id="329" xr16:uid="{00000000-0015-0000-FFFF-FFFF46010000}" name="Connection394" type="4" refreshedVersion="8" background="1" saveData="1">
    <webPr sourceData="1" parsePre="1" consecutive="1" xl2000="1" url="https://www.feanalytics.com/Table.aspx?SavedResultsID=9dead5e2-8b9c-e511-b4e5-bc305bec6e34&amp;xl=1&amp;UserID=D284DC35-3B1E-4FB5-ABAD-5AB64355226B&amp;xlRefreshData=1"/>
  </connection>
  <connection id="330" xr16:uid="{00000000-0015-0000-FFFF-FFFF47010000}" name="Connection395" type="4" refreshedVersion="8" background="1" saveData="1">
    <webPr sourceData="1" parsePre="1" consecutive="1" xl2000="1" url="https://www.feanalytics.com/Table.aspx?SavedResultsID=7e28fe8b-1391-e611-bcd4-bc305bce3224&amp;xl=1&amp;UserID=D284DC35-3B1E-4FB5-ABAD-5AB64355226B&amp;xlRefreshData=1"/>
  </connection>
  <connection id="331" xr16:uid="{7E82ABAA-C9CE-4507-B056-E9F236C49D9D}" name="Connection396" type="4" refreshedVersion="8" background="1" saveData="1">
    <webPr sourceData="1" parsePre="1" consecutive="1" xl2000="1" url="https://www.feanalytics.com/Table.aspx?SavedResultsID=9dead5e2-8b9c-e511-b4e5-bc305bec6e34&amp;xl=1&amp;UserID=D284DC35-3B1E-4FB5-ABAD-5AB64355226B&amp;xlRefreshData=1"/>
  </connection>
  <connection id="332" xr16:uid="{080BC92D-35E2-4275-9B07-5707E0B46C18}" name="Connection397" type="4" refreshedVersion="8" background="1" saveData="1">
    <webPr sourceData="1" parsePre="1" consecutive="1" xl2000="1" url="https://www.feanalytics.com/Table.aspx?SavedResultsID=7e28fe8b-1391-e611-bcd4-bc305bce3224&amp;xl=1&amp;UserID=D284DC35-3B1E-4FB5-ABAD-5AB64355226B&amp;xlRefreshData=1"/>
  </connection>
  <connection id="333" xr16:uid="{B084ECE0-AF53-4D3E-B1CF-FA34199FEA29}" name="Connection398" type="4" refreshedVersion="8" background="1" saveData="1">
    <webPr sourceData="1" parsePre="1" consecutive="1" xl2000="1" url="https://www.feanalytics.com/Table.aspx?SavedResultsID=ee6b31f5-d482-e511-aff4-bc305bec6e34&amp;xl=1&amp;UserID=D284DC35-3B1E-4FB5-ABAD-5AB64355226B&amp;xlRefreshData=1"/>
  </connection>
  <connection id="334" xr16:uid="{D3CA44EA-EBBA-4E2B-A166-7EB5FA9A006A}" name="Connection399" type="4" refreshedVersion="8" background="1" saveData="1">
    <webPr sourceData="1" parsePre="1" consecutive="1" xl2000="1" url="https://www.feanalytics.com/Table.aspx?SavedResultsID=9dead5e2-8b9c-e511-b4e5-bc305bec6e34&amp;xl=1&amp;UserID=D284DC35-3B1E-4FB5-ABAD-5AB64355226B&amp;xlRefreshData=1"/>
  </connection>
  <connection id="335" xr16:uid="{00000000-0015-0000-FFFF-FFFF48010000}" name="Connection4" type="4" refreshedVersion="0" background="1" saveData="1">
    <webPr url="https://www.feanalytics.com/Table.aspx?SavedResultsID=6590869d-d482-e511-aff4-bc305bec6e34&amp;xl=1&amp;UserID=D284DC35-3B1E-4FB5-ABAD-5AB64355226B&amp;xlRefreshData=1" htmlTables="1" htmlFormat="all"/>
  </connection>
  <connection id="336" xr16:uid="{00000000-0015-0000-FFFF-FFFF49010000}" name="Connection40" type="4" refreshedVersion="0" background="1" saveData="1">
    <webPr url="https://www.feanalytics.com/Table.aspx?SavedResultsID=6590869d-d482-e511-aff4-bc305bec6e34&amp;xl=1&amp;UserID=D284DC35-3B1E-4FB5-ABAD-5AB64355226B&amp;xlRefreshData=1" htmlTables="1" htmlFormat="all"/>
  </connection>
  <connection id="337" xr16:uid="{1FE54368-B59D-4A81-865E-9874285820EC}" name="Connection400" type="4" refreshedVersion="8" background="1" saveData="1">
    <webPr sourceData="1" parsePre="1" consecutive="1" xl2000="1" url="https://www.feanalytics.com/Table.aspx?SavedResultsID=7e28fe8b-1391-e611-bcd4-bc305bce3224&amp;xl=1&amp;UserID=D284DC35-3B1E-4FB5-ABAD-5AB64355226B&amp;xlRefreshData=1"/>
  </connection>
  <connection id="338" xr16:uid="{F1110C70-3515-4A14-BF58-D3D0968C6216}" name="Connection401" type="4" refreshedVersion="8" background="1" saveData="1">
    <webPr sourceData="1" parsePre="1" consecutive="1" xl2000="1" url="https://www.feanalytics.com/Table.aspx?SavedResultsID=6590869d-d482-e511-aff4-bc305bec6e34&amp;xl=1&amp;UserID=D284DC35-3B1E-4FB5-ABAD-5AB64355226B&amp;xlRefreshData=1"/>
  </connection>
  <connection id="339" xr16:uid="{EAB09F08-D9DA-43D6-9937-E00899158A36}" name="Connection402" type="4" refreshedVersion="8" background="1" saveData="1">
    <webPr sourceData="1" parsePre="1" consecutive="1" xl2000="1" url="https://www.feanalytics.com/Table.aspx?SavedResultsID=ee6b31f5-d482-e511-aff4-bc305bec6e34&amp;xl=1&amp;UserID=D284DC35-3B1E-4FB5-ABAD-5AB64355226B&amp;xlRefreshData=1"/>
  </connection>
  <connection id="340" xr16:uid="{8792B434-924D-4FAC-AFD5-EE07F40698B4}" name="Connection403" type="4" refreshedVersion="8" background="1" saveData="1">
    <webPr sourceData="1" parsePre="1" consecutive="1" xl2000="1" url="https://www.feanalytics.com/Table.aspx?SavedResultsID=9dead5e2-8b9c-e511-b4e5-bc305bec6e34&amp;xl=1&amp;UserID=D284DC35-3B1E-4FB5-ABAD-5AB64355226B&amp;xlRefreshData=1"/>
  </connection>
  <connection id="341" xr16:uid="{B87B68CB-BC3A-4F14-82F7-253FFEAD7E91}" name="Connection404" type="4" refreshedVersion="8" background="1" saveData="1">
    <webPr sourceData="1" parsePre="1" consecutive="1" xl2000="1" url="https://www.feanalytics.com/Table.aspx?SavedResultsID=7e28fe8b-1391-e611-bcd4-bc305bce3224&amp;xl=1&amp;UserID=D284DC35-3B1E-4FB5-ABAD-5AB64355226B&amp;xlRefreshData=1"/>
  </connection>
  <connection id="342" xr16:uid="{07DFA28D-D149-44D1-A2AB-97B79DC72129}" name="Connection405" type="4" refreshedVersion="8" background="1" saveData="1">
    <webPr sourceData="1" parsePre="1" consecutive="1" xl2000="1" url="https://www.feanalytics.com/Table.aspx?SavedResultsID=ee6b31f5-d482-e511-aff4-bc305bec6e34&amp;xl=1&amp;UserID=D284DC35-3B1E-4FB5-ABAD-5AB64355226B&amp;xlRefreshData=1"/>
  </connection>
  <connection id="343" xr16:uid="{EA69C89C-531E-4060-B16C-DB5517ABDFBA}" name="Connection406" type="4" refreshedVersion="8" background="1" saveData="1">
    <webPr sourceData="1" parsePre="1" consecutive="1" xl2000="1" url="https://www.feanalytics.com/Table.aspx?SavedResultsID=9dead5e2-8b9c-e511-b4e5-bc305bec6e34&amp;xl=1&amp;UserID=D284DC35-3B1E-4FB5-ABAD-5AB64355226B&amp;xlRefreshData=1"/>
  </connection>
  <connection id="344" xr16:uid="{6AF7CE65-A21D-4CEE-BEEB-AC9EABCD356F}" name="Connection407" type="4" refreshedVersion="8" background="1" saveData="1">
    <webPr sourceData="1" parsePre="1" consecutive="1" xl2000="1" url="https://www.feanalytics.com/Table.aspx?SavedResultsID=7e28fe8b-1391-e611-bcd4-bc305bce3224&amp;xl=1&amp;UserID=D284DC35-3B1E-4FB5-ABAD-5AB64355226B&amp;xlRefreshData=1"/>
  </connection>
  <connection id="345" xr16:uid="{00A0BD0F-05A2-4997-9F8C-9E791F16CCC0}" name="Connection408" type="4" refreshedVersion="8" background="1" saveData="1">
    <webPr sourceData="1" parsePre="1" consecutive="1" xl2000="1" url="https://www.feanalytics.com/Table.aspx?SavedResultsID=ee6b31f5-d482-e511-aff4-bc305bec6e34&amp;xl=1&amp;UserID=D284DC35-3B1E-4FB5-ABAD-5AB64355226B&amp;xlRefreshData=1"/>
  </connection>
  <connection id="346" xr16:uid="{F899057A-2F7D-4D02-A2FD-AF34E3CD71C4}" name="Connection409" type="4" refreshedVersion="8" background="1" saveData="1">
    <webPr sourceData="1" parsePre="1" consecutive="1" xl2000="1" url="https://www.feanalytics.com/Table.aspx?SavedResultsID=ee6b31f5-d482-e511-aff4-bc305bec6e34&amp;xl=1&amp;UserID=D284DC35-3B1E-4FB5-ABAD-5AB64355226B&amp;xlRefreshData=1"/>
  </connection>
  <connection id="347" xr16:uid="{00000000-0015-0000-FFFF-FFFF4A010000}" name="Connection41" type="4" refreshedVersion="0" background="1" saveData="1">
    <webPr url="https://www.feanalytics.com/Table.aspx?SavedResultsID=ee6b31f5-d482-e511-aff4-bc305bec6e34&amp;xl=1&amp;UserID=D284DC35-3B1E-4FB5-ABAD-5AB64355226B&amp;xlRefreshData=1" htmlTables="1" htmlFormat="all"/>
  </connection>
  <connection id="348" xr16:uid="{21FAC2B9-CB04-4259-910A-3949A10957BA}" name="Connection410" type="4" refreshedVersion="8" background="1" saveData="1">
    <webPr sourceData="1" parsePre="1" consecutive="1" xl2000="1" url="https://www.feanalytics.com/Table.aspx?SavedResultsID=9dead5e2-8b9c-e511-b4e5-bc305bec6e34&amp;xl=1&amp;UserID=D284DC35-3B1E-4FB5-ABAD-5AB64355226B&amp;xlRefreshData=1"/>
  </connection>
  <connection id="349" xr16:uid="{C7C697C8-083B-41D6-AA27-87EF4EDC74E8}" name="Connection411" type="4" refreshedVersion="8" background="1" saveData="1">
    <webPr sourceData="1" parsePre="1" consecutive="1" xl2000="1" url="https://www.feanalytics.com/Table.aspx?SavedResultsID=7e28fe8b-1391-e611-bcd4-bc305bce3224&amp;xl=1&amp;UserID=D284DC35-3B1E-4FB5-ABAD-5AB64355226B&amp;xlRefreshData=1"/>
  </connection>
  <connection id="350" xr16:uid="{788F2F28-89B7-4C74-8789-8587D630018A}" name="Connection412" type="4" refreshedVersion="8" background="1" saveData="1">
    <webPr sourceData="1" parsePre="1" consecutive="1" xl2000="1" url="https://www.feanalytics.com/Table.aspx?SavedResultsID=6590869d-d482-e511-aff4-bc305bec6e34&amp;xl=1&amp;UserID=D284DC35-3B1E-4FB5-ABAD-5AB64355226B&amp;xlRefreshData=1"/>
  </connection>
  <connection id="351" xr16:uid="{677E8192-D24E-47D3-9CB9-326C5E4031BC}" name="Connection413" type="4" refreshedVersion="8" background="1" saveData="1">
    <webPr sourceData="1" parsePre="1" consecutive="1" xl2000="1" url="https://www.feanalytics.com/Table.aspx?SavedResultsID=ee6b31f5-d482-e511-aff4-bc305bec6e34&amp;xl=1&amp;UserID=D284DC35-3B1E-4FB5-ABAD-5AB64355226B&amp;xlRefreshData=1"/>
  </connection>
  <connection id="352" xr16:uid="{48611E34-DB61-4359-ABC4-B68B11214541}" name="Connection414" type="4" refreshedVersion="8" background="1" saveData="1">
    <webPr sourceData="1" parsePre="1" consecutive="1" xl2000="1" url="https://www.feanalytics.com/Table.aspx?SavedResultsID=9dead5e2-8b9c-e511-b4e5-bc305bec6e34&amp;xl=1&amp;UserID=D284DC35-3B1E-4FB5-ABAD-5AB64355226B&amp;xlRefreshData=1"/>
  </connection>
  <connection id="353" xr16:uid="{6B679F42-5E2F-49D1-8256-664E38D9BC9F}" name="Connection415" type="4" refreshedVersion="8" background="1" saveData="1">
    <webPr sourceData="1" parsePre="1" consecutive="1" xl2000="1" url="https://www.feanalytics.com/Table.aspx?SavedResultsID=7e28fe8b-1391-e611-bcd4-bc305bce3224&amp;xl=1&amp;UserID=D284DC35-3B1E-4FB5-ABAD-5AB64355226B&amp;xlRefreshData=1"/>
  </connection>
  <connection id="354" xr16:uid="{7260D0B5-A5D8-44F3-AAF6-F13C0DA9A59C}" name="Connection416" type="4" refreshedVersion="8" background="1" saveData="1">
    <webPr sourceData="1" parsePre="1" consecutive="1" xl2000="1" url="https://www.feanalytics.com/Table.aspx?SavedResultsID=9dead5e2-8b9c-e511-b4e5-bc305bec6e34&amp;xl=1&amp;UserID=D284DC35-3B1E-4FB5-ABAD-5AB64355226B&amp;xlRefreshData=1"/>
  </connection>
  <connection id="355" xr16:uid="{76CE1185-4127-41DE-B57F-D7D17697010E}" name="Connection417" type="4" refreshedVersion="8" background="1" saveData="1">
    <webPr sourceData="1" parsePre="1" consecutive="1" xl2000="1" url="https://www.feanalytics.com/Table.aspx?SavedResultsID=7e28fe8b-1391-e611-bcd4-bc305bce3224&amp;xl=1&amp;UserID=D284DC35-3B1E-4FB5-ABAD-5AB64355226B&amp;xlRefreshData=1"/>
  </connection>
  <connection id="356" xr16:uid="{8CA85FDB-8B82-4A59-A60D-5DBD509303E2}" name="Connection418" type="4" refreshedVersion="8" background="1" saveData="1">
    <webPr sourceData="1" parsePre="1" consecutive="1" xl2000="1" url="https://www.feanalytics.com/Table.aspx?SavedResultsID=ee6b31f5-d482-e511-aff4-bc305bec6e34&amp;xl=1&amp;UserID=D284DC35-3B1E-4FB5-ABAD-5AB64355226B&amp;xlRefreshData=1"/>
  </connection>
  <connection id="357" xr16:uid="{F4FC058D-3D57-406C-AE41-C1D66DAB4D97}" name="Connection419" type="4" refreshedVersion="8" background="1" saveData="1">
    <webPr sourceData="1" parsePre="1" consecutive="1" xl2000="1" url="https://www.feanalytics.com/Table.aspx?SavedResultsID=ee6b31f5-d482-e511-aff4-bc305bec6e34&amp;xl=1&amp;UserID=D284DC35-3B1E-4FB5-ABAD-5AB64355226B&amp;xlRefreshData=1"/>
  </connection>
  <connection id="358" xr16:uid="{00000000-0015-0000-FFFF-FFFF4B010000}" name="Connection42" type="4" refreshedVersion="0" background="1" saveData="1">
    <webPr url="https://www.feanalytics.com/Table.aspx?SavedResultsID=9dead5e2-8b9c-e511-b4e5-bc305bec6e34&amp;xl=1&amp;UserID=D284DC35-3B1E-4FB5-ABAD-5AB64355226B&amp;xlRefreshData=1" htmlTables="1" htmlFormat="all"/>
  </connection>
  <connection id="359" xr16:uid="{4A21DCD5-8FBE-432C-93A8-7236F51C682A}" name="Connection420" type="4" refreshedVersion="8" background="1" saveData="1">
    <webPr sourceData="1" parsePre="1" consecutive="1" xl2000="1" url="https://www.feanalytics.com/Table.aspx?SavedResultsID=9dead5e2-8b9c-e511-b4e5-bc305bec6e34&amp;xl=1&amp;UserID=D284DC35-3B1E-4FB5-ABAD-5AB64355226B&amp;xlRefreshData=1"/>
  </connection>
  <connection id="360" xr16:uid="{FD008D67-138F-4AEF-9154-1BC01009F87A}" name="Connection421" type="4" refreshedVersion="8" background="1" saveData="1">
    <webPr sourceData="1" parsePre="1" consecutive="1" xl2000="1" url="https://www.feanalytics.com/Table.aspx?SavedResultsID=7e28fe8b-1391-e611-bcd4-bc305bce3224&amp;xl=1&amp;UserID=D284DC35-3B1E-4FB5-ABAD-5AB64355226B&amp;xlRefreshData=1"/>
  </connection>
  <connection id="361" xr16:uid="{696DC66B-8F9D-4A30-B5F2-5A7F76280D94}" name="Connection422" type="4" refreshedVersion="8" background="1" saveData="1">
    <webPr sourceData="1" parsePre="1" consecutive="1" xl2000="1" url="https://www.feanalytics.com/Table.aspx?SavedResultsID=6590869d-d482-e511-aff4-bc305bec6e34&amp;xl=1&amp;UserID=D284DC35-3B1E-4FB5-ABAD-5AB64355226B&amp;xlRefreshData=1"/>
  </connection>
  <connection id="362" xr16:uid="{DAC9FAD7-0796-459D-A3BD-A0769143425F}" name="Connection423" type="4" refreshedVersion="8" background="1" saveData="1">
    <webPr sourceData="1" parsePre="1" consecutive="1" xl2000="1" url="https://www.feanalytics.com/Table.aspx?SavedResultsID=ee6b31f5-d482-e511-aff4-bc305bec6e34&amp;xl=1&amp;UserID=D284DC35-3B1E-4FB5-ABAD-5AB64355226B&amp;xlRefreshData=1"/>
  </connection>
  <connection id="363" xr16:uid="{3172EDFB-BD1C-4ADA-BA7B-613CB3A80B22}" name="Connection424" type="4" refreshedVersion="8" background="1" saveData="1">
    <webPr sourceData="1" parsePre="1" consecutive="1" xl2000="1" url="https://www.feanalytics.com/Table.aspx?SavedResultsID=9dead5e2-8b9c-e511-b4e5-bc305bec6e34&amp;xl=1&amp;UserID=D284DC35-3B1E-4FB5-ABAD-5AB64355226B&amp;xlRefreshData=1"/>
  </connection>
  <connection id="364" xr16:uid="{1B050055-B051-48DF-87E7-4A94DE48B765}" name="Connection425" type="4" refreshedVersion="8" background="1" saveData="1">
    <webPr sourceData="1" parsePre="1" consecutive="1" xl2000="1" url="https://www.feanalytics.com/Table.aspx?SavedResultsID=7e28fe8b-1391-e611-bcd4-bc305bce3224&amp;xl=1&amp;UserID=D284DC35-3B1E-4FB5-ABAD-5AB64355226B&amp;xlRefreshData=1"/>
  </connection>
  <connection id="365" xr16:uid="{E00AA637-93CA-4AD5-A0F1-84FDC917CE63}" name="Connection426" type="4" refreshedVersion="8" background="1" saveData="1">
    <webPr sourceData="1" parsePre="1" consecutive="1" xl2000="1" url="https://www.feanalytics.com/Table.aspx?SavedResultsID=9dead5e2-8b9c-e511-b4e5-bc305bec6e34&amp;xl=1&amp;UserID=D284DC35-3B1E-4FB5-ABAD-5AB64355226B&amp;xlRefreshData=1"/>
  </connection>
  <connection id="366" xr16:uid="{739BE8A7-7274-4A54-8702-17771FAAE934}" name="Connection427" type="4" refreshedVersion="8" background="1" saveData="1">
    <webPr sourceData="1" parsePre="1" consecutive="1" xl2000="1" url="https://www.feanalytics.com/Table.aspx?SavedResultsID=7e28fe8b-1391-e611-bcd4-bc305bce3224&amp;xl=1&amp;UserID=D284DC35-3B1E-4FB5-ABAD-5AB64355226B&amp;xlRefreshData=1"/>
  </connection>
  <connection id="367" xr16:uid="{46594200-AB66-4785-948B-4D21AEC9AFFA}" name="Connection428" type="4" refreshedVersion="8" background="1" saveData="1">
    <webPr sourceData="1" parsePre="1" consecutive="1" xl2000="1" url="https://www.feanalytics.com/Table.aspx?SavedResultsID=6590869d-d482-e511-aff4-bc305bec6e34&amp;xl=1&amp;UserID=D284DC35-3B1E-4FB5-ABAD-5AB64355226B&amp;xlRefreshData=1"/>
  </connection>
  <connection id="368" xr16:uid="{2DB31B92-3D75-44C5-A196-037F449262EA}" name="Connection429" type="4" refreshedVersion="8" background="1" saveData="1">
    <webPr sourceData="1" parsePre="1" consecutive="1" xl2000="1" url="https://www.feanalytics.com/Table.aspx?SavedResultsID=ee6b31f5-d482-e511-aff4-bc305bec6e34&amp;xl=1&amp;UserID=D284DC35-3B1E-4FB5-ABAD-5AB64355226B&amp;xlRefreshData=1"/>
  </connection>
  <connection id="369" xr16:uid="{00000000-0015-0000-FFFF-FFFF4C010000}" name="Connection43" type="4" refreshedVersion="0" background="1" saveData="1">
    <webPr url="https://www.feanalytics.com/Table.aspx?SavedResultsID=7e28fe8b-1391-e611-bcd4-bc305bce3224&amp;xl=1&amp;UserID=D284DC35-3B1E-4FB5-ABAD-5AB64355226B&amp;xlRefreshData=1" htmlTables="1" htmlFormat="all"/>
  </connection>
  <connection id="370" xr16:uid="{27A2E735-BD5A-404B-8A41-6F2FF66E7145}" name="Connection430" type="4" refreshedVersion="8" background="1" saveData="1">
    <webPr sourceData="1" parsePre="1" consecutive="1" xl2000="1" url="https://www.feanalytics.com/Table.aspx?SavedResultsID=9dead5e2-8b9c-e511-b4e5-bc305bec6e34&amp;xl=1&amp;UserID=D284DC35-3B1E-4FB5-ABAD-5AB64355226B&amp;xlRefreshData=1"/>
  </connection>
  <connection id="371" xr16:uid="{CF7D8C07-966F-4C53-9F5D-F404E31679D5}" name="Connection431" type="4" refreshedVersion="8" background="1" saveData="1">
    <webPr sourceData="1" parsePre="1" consecutive="1" xl2000="1" url="https://www.feanalytics.com/Table.aspx?SavedResultsID=7e28fe8b-1391-e611-bcd4-bc305bce3224&amp;xl=1&amp;UserID=D284DC35-3B1E-4FB5-ABAD-5AB64355226B&amp;xlRefreshData=1"/>
  </connection>
  <connection id="372" xr16:uid="{4E4326F7-0017-48B1-B1D0-ED4AAD439A01}" name="Connection432" type="4" refreshedVersion="8" background="1" saveData="1">
    <webPr sourceData="1" parsePre="1" consecutive="1" xl2000="1" url="https://www.feanalytics.com/Table.aspx?SavedResultsID=ee6b31f5-d482-e511-aff4-bc305bec6e34&amp;xl=1&amp;UserID=D284DC35-3B1E-4FB5-ABAD-5AB64355226B&amp;xlRefreshData=1"/>
  </connection>
  <connection id="373" xr16:uid="{791FCC0D-80E4-4F3F-BF5E-F0607887448A}" name="Connection433" type="4" refreshedVersion="8" background="1" saveData="1">
    <webPr sourceData="1" parsePre="1" consecutive="1" xl2000="1" url="https://www.feanalytics.com/Table.aspx?SavedResultsID=9dead5e2-8b9c-e511-b4e5-bc305bec6e34&amp;xl=1&amp;UserID=D284DC35-3B1E-4FB5-ABAD-5AB64355226B&amp;xlRefreshData=1"/>
  </connection>
  <connection id="374" xr16:uid="{077C8FD2-1999-4986-9E31-C2DEE44BB5D2}" name="Connection434" type="4" refreshedVersion="8" background="1" saveData="1">
    <webPr sourceData="1" parsePre="1" consecutive="1" xl2000="1" url="https://www.feanalytics.com/Table.aspx?SavedResultsID=7e28fe8b-1391-e611-bcd4-bc305bce3224&amp;xl=1&amp;UserID=D284DC35-3B1E-4FB5-ABAD-5AB64355226B&amp;xlRefreshData=1"/>
  </connection>
  <connection id="375" xr16:uid="{74BBEF0C-B74F-44D6-B9AF-0AFD609CA43B}" name="Connection435" type="4" refreshedVersion="8" background="1" saveData="1">
    <webPr sourceData="1" parsePre="1" consecutive="1" xl2000="1" url="https://www.feanalytics.com/Table.aspx?SavedResultsID=ee6b31f5-d482-e511-aff4-bc305bec6e34&amp;xl=1&amp;UserID=D284DC35-3B1E-4FB5-ABAD-5AB64355226B&amp;xlRefreshData=1"/>
  </connection>
  <connection id="376" xr16:uid="{CFC4E3E3-3ABE-4A78-B9A6-3DE13547AE75}" name="Connection436" type="4" refreshedVersion="8" background="1" saveData="1">
    <webPr sourceData="1" parsePre="1" consecutive="1" xl2000="1" url="https://www.feanalytics.com/Table.aspx?SavedResultsID=ee6b31f5-d482-e511-aff4-bc305bec6e34&amp;xl=1&amp;UserID=D284DC35-3B1E-4FB5-ABAD-5AB64355226B&amp;xlRefreshData=1"/>
  </connection>
  <connection id="377" xr16:uid="{F4137B02-8645-4CE4-B2E1-CF5CCC788104}" name="Connection437" type="4" refreshedVersion="8" background="1" saveData="1">
    <webPr sourceData="1" parsePre="1" consecutive="1" xl2000="1" url="https://www.feanalytics.com/Table.aspx?SavedResultsID=9dead5e2-8b9c-e511-b4e5-bc305bec6e34&amp;xl=1&amp;UserID=D284DC35-3B1E-4FB5-ABAD-5AB64355226B&amp;xlRefreshData=1"/>
  </connection>
  <connection id="378" xr16:uid="{7414FD32-B832-4F1F-B977-79C7D895C725}" name="Connection438" type="4" refreshedVersion="8" background="1" saveData="1">
    <webPr sourceData="1" parsePre="1" consecutive="1" xl2000="1" url="https://www.feanalytics.com/Table.aspx?SavedResultsID=7e28fe8b-1391-e611-bcd4-bc305bce3224&amp;xl=1&amp;UserID=D284DC35-3B1E-4FB5-ABAD-5AB64355226B&amp;xlRefreshData=1"/>
  </connection>
  <connection id="379" xr16:uid="{B5678690-6161-4ED4-AF97-757F4BD45E0C}" name="Connection439" type="4" refreshedVersion="8" background="1" saveData="1">
    <webPr sourceData="1" parsePre="1" consecutive="1" xl2000="1" url="https://www.feanalytics.com/Table.aspx?SavedResultsID=6590869d-d482-e511-aff4-bc305bec6e34&amp;xl=1&amp;UserID=D284DC35-3B1E-4FB5-ABAD-5AB64355226B&amp;xlRefreshData=1"/>
  </connection>
  <connection id="380" xr16:uid="{00000000-0015-0000-FFFF-FFFF4D010000}" name="Connection44" type="4" refreshedVersion="0" background="1" saveData="1">
    <webPr url="https://www.feanalytics.com/Table.aspx?SavedResultsID=6590869d-d482-e511-aff4-bc305bec6e34&amp;xl=1&amp;UserID=D284DC35-3B1E-4FB5-ABAD-5AB64355226B&amp;xlRefreshData=1" htmlTables="1" htmlFormat="all"/>
  </connection>
  <connection id="381" xr16:uid="{A7244C65-CC83-4A3B-9604-7E510F0AB97D}" name="Connection440" type="4" refreshedVersion="8" background="1" saveData="1">
    <webPr sourceData="1" parsePre="1" consecutive="1" xl2000="1" url="https://www.feanalytics.com/Table.aspx?SavedResultsID=ee6b31f5-d482-e511-aff4-bc305bec6e34&amp;xl=1&amp;UserID=D284DC35-3B1E-4FB5-ABAD-5AB64355226B&amp;xlRefreshData=1"/>
  </connection>
  <connection id="382" xr16:uid="{4780B3DB-5EEE-4C46-9078-B143092469E2}" name="Connection441" type="4" refreshedVersion="8" background="1" saveData="1">
    <webPr sourceData="1" parsePre="1" consecutive="1" xl2000="1" url="https://www.feanalytics.com/Table.aspx?SavedResultsID=9dead5e2-8b9c-e511-b4e5-bc305bec6e34&amp;xl=1&amp;UserID=D284DC35-3B1E-4FB5-ABAD-5AB64355226B&amp;xlRefreshData=1"/>
  </connection>
  <connection id="383" xr16:uid="{F90B3CEF-450E-46BC-A479-98BF58525529}" name="Connection442" type="4" refreshedVersion="8" background="1" saveData="1">
    <webPr sourceData="1" parsePre="1" consecutive="1" xl2000="1" url="https://www.feanalytics.com/Table.aspx?SavedResultsID=7e28fe8b-1391-e611-bcd4-bc305bce3224&amp;xl=1&amp;UserID=D284DC35-3B1E-4FB5-ABAD-5AB64355226B&amp;xlRefreshData=1"/>
  </connection>
  <connection id="384" xr16:uid="{D789717B-76CB-4BB4-8B3C-60B248581709}" name="Connection443" type="4" refreshedVersion="8" background="1" saveData="1">
    <webPr sourceData="1" parsePre="1" consecutive="1" xl2000="1" url="https://www.feanalytics.com/Table.aspx?SavedResultsID=9dead5e2-8b9c-e511-b4e5-bc305bec6e34&amp;xl=1&amp;UserID=D284DC35-3B1E-4FB5-ABAD-5AB64355226B&amp;xlRefreshData=1"/>
  </connection>
  <connection id="385" xr16:uid="{5ECC9ABD-CCCE-442E-8EE6-11E36CE99315}" name="Connection444" type="4" refreshedVersion="8" background="1" saveData="1">
    <webPr sourceData="1" parsePre="1" consecutive="1" xl2000="1" url="https://www.feanalytics.com/Table.aspx?SavedResultsID=7e28fe8b-1391-e611-bcd4-bc305bce3224&amp;xl=1&amp;UserID=D284DC35-3B1E-4FB5-ABAD-5AB64355226B&amp;xlRefreshData=1"/>
  </connection>
  <connection id="386" xr16:uid="{F863D753-0A65-4295-BBAF-BA09475C8363}" name="Connection445" type="4" refreshedVersion="8" background="1" saveData="1">
    <webPr sourceData="1" parsePre="1" consecutive="1" xl2000="1" url="https://www.feanalytics.com/Table.aspx?SavedResultsID=6590869d-d482-e511-aff4-bc305bec6e34&amp;xl=1&amp;UserID=D284DC35-3B1E-4FB5-ABAD-5AB64355226B&amp;xlRefreshData=1"/>
  </connection>
  <connection id="387" xr16:uid="{CF52857A-A8F5-4D62-B9A5-5A6C2C6349A5}" name="Connection446" type="4" refreshedVersion="8" background="1" saveData="1">
    <webPr sourceData="1" parsePre="1" consecutive="1" xl2000="1" url="https://www.feanalytics.com/Table.aspx?SavedResultsID=ee6b31f5-d482-e511-aff4-bc305bec6e34&amp;xl=1&amp;UserID=D284DC35-3B1E-4FB5-ABAD-5AB64355226B&amp;xlRefreshData=1"/>
  </connection>
  <connection id="388" xr16:uid="{1BBC90AE-3D30-4DB8-A438-03DE922AA55B}" name="Connection447" type="4" refreshedVersion="8" background="1" saveData="1">
    <webPr sourceData="1" parsePre="1" consecutive="1" xl2000="1" url="https://www.feanalytics.com/Table.aspx?SavedResultsID=9dead5e2-8b9c-e511-b4e5-bc305bec6e34&amp;xl=1&amp;UserID=D284DC35-3B1E-4FB5-ABAD-5AB64355226B&amp;xlRefreshData=1"/>
  </connection>
  <connection id="389" xr16:uid="{B1D8ECF5-A56C-4486-8F2A-499E55E2A081}" name="Connection448" type="4" refreshedVersion="8" background="1" saveData="1">
    <webPr sourceData="1" parsePre="1" consecutive="1" xl2000="1" url="https://www.feanalytics.com/Table.aspx?SavedResultsID=7e28fe8b-1391-e611-bcd4-bc305bce3224&amp;xl=1&amp;UserID=D284DC35-3B1E-4FB5-ABAD-5AB64355226B&amp;xlRefreshData=1"/>
  </connection>
  <connection id="390" xr16:uid="{2C1EEF23-54AB-49E4-A6D7-44180C40B5AB}" name="Connection449" type="4" refreshedVersion="8" background="1" saveData="1">
    <webPr sourceData="1" parsePre="1" consecutive="1" xl2000="1" url="https://www.feanalytics.com/Table.aspx?SavedResultsID=ee6b31f5-d482-e511-aff4-bc305bec6e34&amp;xl=1&amp;UserID=D284DC35-3B1E-4FB5-ABAD-5AB64355226B&amp;xlRefreshData=1"/>
  </connection>
  <connection id="391" xr16:uid="{00000000-0015-0000-FFFF-FFFF4E010000}" name="Connection45" type="4" refreshedVersion="0" background="1" saveData="1">
    <webPr url="https://www.feanalytics.com/Table.aspx?SavedResultsID=ee6b31f5-d482-e511-aff4-bc305bec6e34&amp;xl=1&amp;UserID=D284DC35-3B1E-4FB5-ABAD-5AB64355226B&amp;xlRefreshData=1" htmlTables="1" htmlFormat="all"/>
  </connection>
  <connection id="392" xr16:uid="{CCB374B4-AA05-4E53-BB23-BADE056672A1}" name="Connection450" type="4" refreshedVersion="8" background="1" saveData="1">
    <webPr sourceData="1" parsePre="1" consecutive="1" xl2000="1" url="https://www.feanalytics.com/Table.aspx?SavedResultsID=9dead5e2-8b9c-e511-b4e5-bc305bec6e34&amp;xl=1&amp;UserID=D284DC35-3B1E-4FB5-ABAD-5AB64355226B&amp;xlRefreshData=1"/>
  </connection>
  <connection id="393" xr16:uid="{6B92BB32-A686-459C-BF32-08DB982E145F}" name="Connection451" type="4" refreshedVersion="8" background="1" saveData="1">
    <webPr sourceData="1" parsePre="1" consecutive="1" xl2000="1" url="https://www.feanalytics.com/Table.aspx?SavedResultsID=7e28fe8b-1391-e611-bcd4-bc305bce3224&amp;xl=1&amp;UserID=D284DC35-3B1E-4FB5-ABAD-5AB64355226B&amp;xlRefreshData=1"/>
  </connection>
  <connection id="394" xr16:uid="{8E4A7A55-BD84-4AEB-B473-AB42042DE22F}" name="Connection452" type="4" refreshedVersion="8" background="1" saveData="1">
    <webPr sourceData="1" parsePre="1" consecutive="1" xl2000="1" url="https://www.feanalytics.com/Table.aspx?SavedResultsID=ee6b31f5-d482-e511-aff4-bc305bec6e34&amp;xl=1&amp;UserID=D284DC35-3B1E-4FB5-ABAD-5AB64355226B&amp;xlRefreshData=1"/>
  </connection>
  <connection id="395" xr16:uid="{39003287-2638-41FB-AB18-CC585DEBBF0A}" name="Connection453" type="4" refreshedVersion="8" background="1" saveData="1">
    <webPr sourceData="1" parsePre="1" consecutive="1" xl2000="1" url="https://www.feanalytics.com/Table.aspx?SavedResultsID=ee6b31f5-d482-e511-aff4-bc305bec6e34&amp;xl=1&amp;UserID=D284DC35-3B1E-4FB5-ABAD-5AB64355226B&amp;xlRefreshData=1"/>
  </connection>
  <connection id="396" xr16:uid="{88D639C5-7839-48A0-9665-5F9087179805}" name="Connection454" type="4" refreshedVersion="8" background="1" saveData="1">
    <webPr sourceData="1" parsePre="1" consecutive="1" xl2000="1" url="https://www.feanalytics.com/Table.aspx?SavedResultsID=9dead5e2-8b9c-e511-b4e5-bc305bec6e34&amp;xl=1&amp;UserID=D284DC35-3B1E-4FB5-ABAD-5AB64355226B&amp;xlRefreshData=1"/>
  </connection>
  <connection id="397" xr16:uid="{F10E17AC-E057-4DD1-87B4-BE5DD69BE610}" name="Connection455" type="4" refreshedVersion="8" background="1" saveData="1">
    <webPr sourceData="1" parsePre="1" consecutive="1" xl2000="1" url="https://www.feanalytics.com/Table.aspx?SavedResultsID=7e28fe8b-1391-e611-bcd4-bc305bce3224&amp;xl=1&amp;UserID=D284DC35-3B1E-4FB5-ABAD-5AB64355226B&amp;xlRefreshData=1"/>
  </connection>
  <connection id="398" xr16:uid="{E760B831-D238-43FA-914E-100A409EC68B}" name="Connection456" type="4" refreshedVersion="8" background="1" saveData="1">
    <webPr sourceData="1" parsePre="1" consecutive="1" xl2000="1" url="https://www.feanalytics.com/Table.aspx?SavedResultsID=ee6b31f5-d482-e511-aff4-bc305bec6e34&amp;xl=1&amp;UserID=D284DC35-3B1E-4FB5-ABAD-5AB64355226B&amp;xlRefreshData=1"/>
  </connection>
  <connection id="399" xr16:uid="{BAD366DE-EDE5-4A11-BC8D-F82D0CEE2ABD}" name="Connection457" type="4" refreshedVersion="8" background="1" saveData="1">
    <webPr sourceData="1" parsePre="1" consecutive="1" xl2000="1" url="https://www.feanalytics.com/Table.aspx?SavedResultsID=ee6b31f5-d482-e511-aff4-bc305bec6e34&amp;xl=1&amp;UserID=D284DC35-3B1E-4FB5-ABAD-5AB64355226B&amp;xlRefreshData=1"/>
  </connection>
  <connection id="400" xr16:uid="{DBA4DB79-1A02-4C0D-9845-77985751FBD7}" name="Connection458" type="4" refreshedVersion="8" background="1" saveData="1">
    <webPr sourceData="1" parsePre="1" consecutive="1" xl2000="1" url="https://www.feanalytics.com/Table.aspx?SavedResultsID=9dead5e2-8b9c-e511-b4e5-bc305bec6e34&amp;xl=1&amp;UserID=D284DC35-3B1E-4FB5-ABAD-5AB64355226B&amp;xlRefreshData=1"/>
  </connection>
  <connection id="401" xr16:uid="{BC1E4C08-76E4-4718-AAE8-634C7C37AF0F}" name="Connection459" type="4" refreshedVersion="8" background="1" saveData="1">
    <webPr sourceData="1" parsePre="1" consecutive="1" xl2000="1" url="https://www.feanalytics.com/Table.aspx?SavedResultsID=7e28fe8b-1391-e611-bcd4-bc305bce3224&amp;xl=1&amp;UserID=D284DC35-3B1E-4FB5-ABAD-5AB64355226B&amp;xlRefreshData=1"/>
  </connection>
  <connection id="402" xr16:uid="{00000000-0015-0000-FFFF-FFFF4F010000}" name="Connection46" type="4" refreshedVersion="0" background="1" saveData="1">
    <webPr url="https://www.feanalytics.com/Table.aspx?SavedResultsID=9dead5e2-8b9c-e511-b4e5-bc305bec6e34&amp;xl=1&amp;UserID=D284DC35-3B1E-4FB5-ABAD-5AB64355226B&amp;xlRefreshData=1" htmlTables="1" htmlFormat="all"/>
  </connection>
  <connection id="403" xr16:uid="{0E84A03A-C590-48C2-88E1-E27E2F52CFDA}" name="Connection460" type="4" refreshedVersion="8" background="1" saveData="1">
    <webPr sourceData="1" parsePre="1" consecutive="1" xl2000="1" url="https://www.feanalytics.com/Table.aspx?SavedResultsID=9dead5e2-8b9c-e511-b4e5-bc305bec6e34&amp;xl=1&amp;UserID=D284DC35-3B1E-4FB5-ABAD-5AB64355226B&amp;xlRefreshData=1"/>
  </connection>
  <connection id="404" xr16:uid="{C0C25BD5-035C-4412-BCA6-83B016282995}" name="Connection461" type="4" refreshedVersion="8" background="1" saveData="1">
    <webPr sourceData="1" parsePre="1" consecutive="1" xl2000="1" url="https://www.feanalytics.com/Table.aspx?SavedResultsID=7e28fe8b-1391-e611-bcd4-bc305bce3224&amp;xl=1&amp;UserID=D284DC35-3B1E-4FB5-ABAD-5AB64355226B&amp;xlRefreshData=1"/>
  </connection>
  <connection id="405" xr16:uid="{CCC3010F-1E1E-426D-BACA-BA5970C3FD5F}" name="Connection462" type="4" refreshedVersion="8" background="1" saveData="1">
    <webPr sourceData="1" parsePre="1" consecutive="1" xl2000="1" url="https://www.feanalytics.com/Table.aspx?SavedResultsID=6590869d-d482-e511-aff4-bc305bec6e34&amp;xl=1&amp;UserID=D284DC35-3B1E-4FB5-ABAD-5AB64355226B&amp;xlRefreshData=1"/>
  </connection>
  <connection id="406" xr16:uid="{99DB0AC4-03EB-4DB9-A3FA-F7B988796552}" name="Connection463" type="4" refreshedVersion="8" background="1" saveData="1">
    <webPr sourceData="1" parsePre="1" consecutive="1" xl2000="1" url="https://www.feanalytics.com/Table.aspx?SavedResultsID=ee6b31f5-d482-e511-aff4-bc305bec6e34&amp;xl=1&amp;UserID=D284DC35-3B1E-4FB5-ABAD-5AB64355226B&amp;xlRefreshData=1"/>
  </connection>
  <connection id="407" xr16:uid="{7030AE9A-9CA0-420A-89BE-025DB4B8991C}" name="Connection464" type="4" refreshedVersion="8" background="1" saveData="1">
    <webPr sourceData="1" parsePre="1" consecutive="1" xl2000="1" url="https://www.feanalytics.com/Table.aspx?SavedResultsID=9dead5e2-8b9c-e511-b4e5-bc305bec6e34&amp;xl=1&amp;UserID=D284DC35-3B1E-4FB5-ABAD-5AB64355226B&amp;xlRefreshData=1"/>
  </connection>
  <connection id="408" xr16:uid="{D34E5A80-C340-412A-83EB-BA430C493E1C}" name="Connection465" type="4" refreshedVersion="8" background="1" saveData="1">
    <webPr sourceData="1" parsePre="1" consecutive="1" xl2000="1" url="https://www.feanalytics.com/Table.aspx?SavedResultsID=7e28fe8b-1391-e611-bcd4-bc305bce3224&amp;xl=1&amp;UserID=D284DC35-3B1E-4FB5-ABAD-5AB64355226B&amp;xlRefreshData=1"/>
  </connection>
  <connection id="409" xr16:uid="{303BC25A-8F9E-49CD-9F38-B34657B8BD94}" name="Connection466" type="4" refreshedVersion="8" background="1" saveData="1">
    <webPr sourceData="1" parsePre="1" consecutive="1" xl2000="1" url="https://www.feanalytics.com/Table.aspx?SavedResultsID=9dead5e2-8b9c-e511-b4e5-bc305bec6e34&amp;xl=1&amp;UserID=D284DC35-3B1E-4FB5-ABAD-5AB64355226B&amp;xlRefreshData=1"/>
  </connection>
  <connection id="410" xr16:uid="{8A1193B7-B961-44C1-A3DD-17563ACDCC53}" name="Connection467" type="4" refreshedVersion="8" background="1" saveData="1">
    <webPr sourceData="1" parsePre="1" consecutive="1" xl2000="1" url="https://www.feanalytics.com/Table.aspx?SavedResultsID=7e28fe8b-1391-e611-bcd4-bc305bce3224&amp;xl=1&amp;UserID=D284DC35-3B1E-4FB5-ABAD-5AB64355226B&amp;xlRefreshData=1"/>
  </connection>
  <connection id="411" xr16:uid="{18233ADA-844E-448B-B768-789F9A690B4F}" name="Connection468" type="4" refreshedVersion="8" background="1" saveData="1">
    <webPr sourceData="1" parsePre="1" consecutive="1" xl2000="1" url="https://www.feanalytics.com/Table.aspx?SavedResultsID=6590869d-d482-e511-aff4-bc305bec6e34&amp;xl=1&amp;UserID=D284DC35-3B1E-4FB5-ABAD-5AB64355226B&amp;xlRefreshData=1"/>
  </connection>
  <connection id="412" xr16:uid="{2BE0FF1F-AD12-469D-9801-10E37ED8486E}" name="Connection469" type="4" refreshedVersion="8" background="1" saveData="1">
    <webPr sourceData="1" parsePre="1" consecutive="1" xl2000="1" url="https://www.feanalytics.com/Table.aspx?SavedResultsID=ee6b31f5-d482-e511-aff4-bc305bec6e34&amp;xl=1&amp;UserID=D284DC35-3B1E-4FB5-ABAD-5AB64355226B&amp;xlRefreshData=1"/>
  </connection>
  <connection id="413" xr16:uid="{00000000-0015-0000-FFFF-FFFF50010000}" name="Connection47" type="4" refreshedVersion="0" background="1" saveData="1">
    <webPr url="https://www.feanalytics.com/Table.aspx?SavedResultsID=7e28fe8b-1391-e611-bcd4-bc305bce3224&amp;xl=1&amp;UserID=D284DC35-3B1E-4FB5-ABAD-5AB64355226B&amp;xlRefreshData=1" htmlTables="1" htmlFormat="all"/>
  </connection>
  <connection id="414" xr16:uid="{C741669D-7120-456A-8791-685F7A011C4F}" name="Connection470" type="4" refreshedVersion="8" background="1" saveData="1">
    <webPr sourceData="1" parsePre="1" consecutive="1" xl2000="1" url="https://www.feanalytics.com/Table.aspx?SavedResultsID=9dead5e2-8b9c-e511-b4e5-bc305bec6e34&amp;xl=1&amp;UserID=D284DC35-3B1E-4FB5-ABAD-5AB64355226B&amp;xlRefreshData=1"/>
  </connection>
  <connection id="415" xr16:uid="{A0540C00-BCC1-48E6-84A4-EB98E2CA271B}" name="Connection471" type="4" refreshedVersion="8" background="1" saveData="1">
    <webPr sourceData="1" parsePre="1" consecutive="1" xl2000="1" url="https://www.feanalytics.com/Table.aspx?SavedResultsID=7e28fe8b-1391-e611-bcd4-bc305bce3224&amp;xl=1&amp;UserID=D284DC35-3B1E-4FB5-ABAD-5AB64355226B&amp;xlRefreshData=1"/>
  </connection>
  <connection id="416" xr16:uid="{C45E3B55-69A4-4D83-94E2-8D3F1565B0FA}" name="Connection472" type="4" refreshedVersion="8" background="1" saveData="1">
    <webPr sourceData="1" parsePre="1" consecutive="1" xl2000="1" url="https://www.feanalytics.com/Table.aspx?SavedResultsID=6590869d-d482-e511-aff4-bc305bec6e34&amp;xl=1&amp;UserID=D284DC35-3B1E-4FB5-ABAD-5AB64355226B&amp;xlRefreshData=1"/>
  </connection>
  <connection id="417" xr16:uid="{17481E6B-8197-41A1-A751-8E3589818322}" name="Connection473" type="4" refreshedVersion="8" background="1" saveData="1">
    <webPr sourceData="1" parsePre="1" consecutive="1" xl2000="1" url="https://www.feanalytics.com/Table.aspx?SavedResultsID=ee6b31f5-d482-e511-aff4-bc305bec6e34&amp;xl=1&amp;UserID=D284DC35-3B1E-4FB5-ABAD-5AB64355226B&amp;xlRefreshData=1"/>
  </connection>
  <connection id="418" xr16:uid="{863DF28E-7713-4CDC-B0F8-67EB63A6BA60}" name="Connection474" type="4" refreshedVersion="8" background="1" saveData="1">
    <webPr sourceData="1" parsePre="1" consecutive="1" xl2000="1" url="https://www.feanalytics.com/Table.aspx?SavedResultsID=9dead5e2-8b9c-e511-b4e5-bc305bec6e34&amp;xl=1&amp;UserID=D284DC35-3B1E-4FB5-ABAD-5AB64355226B&amp;xlRefreshData=1"/>
  </connection>
  <connection id="419" xr16:uid="{4D2FE78B-2BF7-469B-A5E7-01167A31E95D}" name="Connection475" type="4" refreshedVersion="8" background="1" saveData="1">
    <webPr sourceData="1" parsePre="1" consecutive="1" xl2000="1" url="https://www.feanalytics.com/Table.aspx?SavedResultsID=7e28fe8b-1391-e611-bcd4-bc305bce3224&amp;xl=1&amp;UserID=D284DC35-3B1E-4FB5-ABAD-5AB64355226B&amp;xlRefreshData=1"/>
  </connection>
  <connection id="420" xr16:uid="{B0F4EA57-D1ED-4520-80E1-0958D2E741B4}" name="Connection476" type="4" refreshedVersion="8" background="1" saveData="1">
    <webPr sourceData="1" parsePre="1" consecutive="1" xl2000="1" url="https://www.feanalytics.com/Table.aspx?SavedResultsID=6590869d-d482-e511-aff4-bc305bec6e34&amp;xl=1&amp;UserID=D284DC35-3B1E-4FB5-ABAD-5AB64355226B&amp;xlRefreshData=1"/>
  </connection>
  <connection id="421" xr16:uid="{14A5A5EC-A45F-48C5-900D-A64E032606A6}" name="Connection477" type="4" refreshedVersion="8" background="1" saveData="1">
    <webPr sourceData="1" parsePre="1" consecutive="1" xl2000="1" url="https://www.feanalytics.com/Table.aspx?SavedResultsID=ee6b31f5-d482-e511-aff4-bc305bec6e34&amp;xl=1&amp;UserID=D284DC35-3B1E-4FB5-ABAD-5AB64355226B&amp;xlRefreshData=1"/>
  </connection>
  <connection id="422" xr16:uid="{B54D2C9F-25D7-41CF-85AE-5F8ED38CC667}" name="Connection478" type="4" refreshedVersion="8" background="1" saveData="1">
    <webPr sourceData="1" parsePre="1" consecutive="1" xl2000="1" url="https://www.feanalytics.com/Table.aspx?SavedResultsID=9dead5e2-8b9c-e511-b4e5-bc305bec6e34&amp;xl=1&amp;UserID=D284DC35-3B1E-4FB5-ABAD-5AB64355226B&amp;xlRefreshData=1"/>
  </connection>
  <connection id="423" xr16:uid="{8A3710E5-A2C7-472E-9071-E63BD44F2675}" name="Connection479" type="4" refreshedVersion="8" background="1" saveData="1">
    <webPr sourceData="1" parsePre="1" consecutive="1" xl2000="1" url="https://www.feanalytics.com/Table.aspx?SavedResultsID=7e28fe8b-1391-e611-bcd4-bc305bce3224&amp;xl=1&amp;UserID=D284DC35-3B1E-4FB5-ABAD-5AB64355226B&amp;xlRefreshData=1"/>
  </connection>
  <connection id="424" xr16:uid="{00000000-0015-0000-FFFF-FFFF51010000}" name="Connection48" type="4" refreshedVersion="0" background="1" saveData="1">
    <webPr url="https://www.feanalytics.com/Table.aspx?SavedResultsID=6590869d-d482-e511-aff4-bc305bec6e34&amp;xl=1&amp;UserID=D284DC35-3B1E-4FB5-ABAD-5AB64355226B&amp;xlRefreshData=1" htmlTables="1" htmlFormat="all"/>
  </connection>
  <connection id="425" xr16:uid="{1D456A69-360D-49D6-8E8A-E67B36E3FFAC}" name="Connection480" type="4" refreshedVersion="8" background="1" saveData="1">
    <webPr sourceData="1" parsePre="1" consecutive="1" xl2000="1" url="https://www.feanalytics.com/Table.aspx?SavedResultsID=ee6b31f5-d482-e511-aff4-bc305bec6e34&amp;xl=1&amp;UserID=D284DC35-3B1E-4FB5-ABAD-5AB64355226B&amp;xlRefreshData=1"/>
  </connection>
  <connection id="426" xr16:uid="{9B11A37B-CF14-4B10-8836-921CD6E96725}" name="Connection481" type="4" refreshedVersion="8" background="1" saveData="1">
    <webPr sourceData="1" parsePre="1" consecutive="1" xl2000="1" url="https://www.feanalytics.com/Table.aspx?SavedResultsID=9dead5e2-8b9c-e511-b4e5-bc305bec6e34&amp;xl=1&amp;UserID=D284DC35-3B1E-4FB5-ABAD-5AB64355226B&amp;xlRefreshData=1"/>
  </connection>
  <connection id="427" xr16:uid="{767080D1-BE27-4B00-B7E4-8B3C44D3D6C1}" name="Connection482" type="4" refreshedVersion="8" background="1" saveData="1">
    <webPr sourceData="1" parsePre="1" consecutive="1" xl2000="1" url="https://www.feanalytics.com/Table.aspx?SavedResultsID=7e28fe8b-1391-e611-bcd4-bc305bce3224&amp;xl=1&amp;UserID=D284DC35-3B1E-4FB5-ABAD-5AB64355226B&amp;xlRefreshData=1"/>
  </connection>
  <connection id="428" xr16:uid="{35C75343-D931-4D77-8E61-622ED91BB9BB}" name="Connection483" type="4" refreshedVersion="8" background="1" saveData="1">
    <webPr sourceData="1" parsePre="1" consecutive="1" xl2000="1" url="https://www.feanalytics.com/Table.aspx?SavedResultsID=6590869d-d482-e511-aff4-bc305bec6e34&amp;xl=1&amp;UserID=D284DC35-3B1E-4FB5-ABAD-5AB64355226B&amp;xlRefreshData=1"/>
  </connection>
  <connection id="429" xr16:uid="{37EF68AD-F459-4F38-9ACD-E2A2A2F90D83}" name="Connection484" type="4" refreshedVersion="8" background="1" saveData="1">
    <webPr sourceData="1" parsePre="1" consecutive="1" xl2000="1" url="https://www.feanalytics.com/Table.aspx?SavedResultsID=ee6b31f5-d482-e511-aff4-bc305bec6e34&amp;xl=1&amp;UserID=D284DC35-3B1E-4FB5-ABAD-5AB64355226B&amp;xlRefreshData=1"/>
  </connection>
  <connection id="430" xr16:uid="{E41F788F-7264-425C-9F7A-51DE662B6CDD}" name="Connection485" type="4" refreshedVersion="8" background="1" saveData="1">
    <webPr sourceData="1" parsePre="1" consecutive="1" xl2000="1" url="https://www.feanalytics.com/Table.aspx?SavedResultsID=9dead5e2-8b9c-e511-b4e5-bc305bec6e34&amp;xl=1&amp;UserID=D284DC35-3B1E-4FB5-ABAD-5AB64355226B&amp;xlRefreshData=1"/>
  </connection>
  <connection id="431" xr16:uid="{2EC80831-236D-4290-8672-7FE8E61C5712}" name="Connection486" type="4" refreshedVersion="8" background="1" saveData="1">
    <webPr sourceData="1" parsePre="1" consecutive="1" xl2000="1" url="https://www.feanalytics.com/Table.aspx?SavedResultsID=7e28fe8b-1391-e611-bcd4-bc305bce3224&amp;xl=1&amp;UserID=D284DC35-3B1E-4FB5-ABAD-5AB64355226B&amp;xlRefreshData=1"/>
  </connection>
  <connection id="432" xr16:uid="{4F0A408B-2DDC-4EE9-A477-0E6D77784F49}" name="Connection487" type="4" refreshedVersion="8" background="1" saveData="1">
    <webPr sourceData="1" parsePre="1" consecutive="1" xl2000="1" url="https://www.feanalytics.com/Table.aspx?SavedResultsID=ee6b31f5-d482-e511-aff4-bc305bec6e34&amp;xl=1&amp;UserID=D284DC35-3B1E-4FB5-ABAD-5AB64355226B&amp;xlRefreshData=1"/>
  </connection>
  <connection id="433" xr16:uid="{2A744142-B79F-4715-936D-395B2AC2CB40}" name="Connection488" type="4" refreshedVersion="8" background="1" saveData="1">
    <webPr sourceData="1" parsePre="1" consecutive="1" xl2000="1" url="https://www.feanalytics.com/Table.aspx?SavedResultsID=9dead5e2-8b9c-e511-b4e5-bc305bec6e34&amp;xl=1&amp;UserID=D284DC35-3B1E-4FB5-ABAD-5AB64355226B&amp;xlRefreshData=1"/>
  </connection>
  <connection id="434" xr16:uid="{BB54F60E-0F31-4A49-876B-BB5E335F60AB}" name="Connection489" type="4" refreshedVersion="8" background="1" saveData="1">
    <webPr sourceData="1" parsePre="1" consecutive="1" xl2000="1" url="https://www.feanalytics.com/Table.aspx?SavedResultsID=7e28fe8b-1391-e611-bcd4-bc305bce3224&amp;xl=1&amp;UserID=D284DC35-3B1E-4FB5-ABAD-5AB64355226B&amp;xlRefreshData=1"/>
  </connection>
  <connection id="435" xr16:uid="{00000000-0015-0000-FFFF-FFFF52010000}" name="Connection49" type="4" refreshedVersion="0" background="1" saveData="1">
    <webPr url="https://www.feanalytics.com/Table.aspx?SavedResultsID=ee6b31f5-d482-e511-aff4-bc305bec6e34&amp;xl=1&amp;UserID=D284DC35-3B1E-4FB5-ABAD-5AB64355226B&amp;xlRefreshData=1" htmlTables="1" htmlFormat="all"/>
  </connection>
  <connection id="436" xr16:uid="{5A49E332-5BC1-40B0-A707-B5841B7150D3}" name="Connection490" type="4" refreshedVersion="8" background="1" saveData="1">
    <webPr sourceData="1" parsePre="1" consecutive="1" xl2000="1" url="https://www.feanalytics.com/Table.aspx?SavedResultsID=ee6b31f5-d482-e511-aff4-bc305bec6e34&amp;xl=1&amp;UserID=D284DC35-3B1E-4FB5-ABAD-5AB64355226B&amp;xlRefreshData=1"/>
  </connection>
  <connection id="437" xr16:uid="{698F23EE-FEF0-4817-B3A2-CE97159A254A}" name="Connection491" type="4" refreshedVersion="8" background="1" saveData="1">
    <webPr sourceData="1" parsePre="1" consecutive="1" xl2000="1" url="https://www.feanalytics.com/Table.aspx?SavedResultsID=ee6b31f5-d482-e511-aff4-bc305bec6e34&amp;xl=1&amp;UserID=D284DC35-3B1E-4FB5-ABAD-5AB64355226B&amp;xlRefreshData=1"/>
  </connection>
  <connection id="438" xr16:uid="{F8C670EE-2D1D-4816-9046-896E54A67D85}" name="Connection492" type="4" refreshedVersion="8" background="1" saveData="1">
    <webPr sourceData="1" parsePre="1" consecutive="1" xl2000="1" url="https://www.feanalytics.com/Table.aspx?SavedResultsID=9dead5e2-8b9c-e511-b4e5-bc305bec6e34&amp;xl=1&amp;UserID=D284DC35-3B1E-4FB5-ABAD-5AB64355226B&amp;xlRefreshData=1"/>
  </connection>
  <connection id="439" xr16:uid="{F6A6E474-76DC-4225-86FF-1F59B3177079}" name="Connection493" type="4" refreshedVersion="8" background="1" saveData="1">
    <webPr sourceData="1" parsePre="1" consecutive="1" xl2000="1" url="https://www.feanalytics.com/Table.aspx?SavedResultsID=7e28fe8b-1391-e611-bcd4-bc305bce3224&amp;xl=1&amp;UserID=D284DC35-3B1E-4FB5-ABAD-5AB64355226B&amp;xlRefreshData=1"/>
  </connection>
  <connection id="440" xr16:uid="{38439AB3-F518-43C8-ACBD-B1F653A1D523}" name="Connection494" type="4" refreshedVersion="8" background="1" saveData="1">
    <webPr sourceData="1" parsePre="1" consecutive="1" xl2000="1" url="https://www.feanalytics.com/Table.aspx?SavedResultsID=6590869d-d482-e511-aff4-bc305bec6e34&amp;xl=1&amp;UserID=D284DC35-3B1E-4FB5-ABAD-5AB64355226B&amp;xlRefreshData=1"/>
  </connection>
  <connection id="441" xr16:uid="{7C642AC7-EB0E-4722-B3F2-530066405110}" name="Connection495" type="4" refreshedVersion="8" background="1" saveData="1">
    <webPr sourceData="1" parsePre="1" consecutive="1" xl2000="1" url="https://www.feanalytics.com/Table.aspx?SavedResultsID=ee6b31f5-d482-e511-aff4-bc305bec6e34&amp;xl=1&amp;UserID=D284DC35-3B1E-4FB5-ABAD-5AB64355226B&amp;xlRefreshData=1"/>
  </connection>
  <connection id="442" xr16:uid="{508D18EB-859E-4083-BE8C-0A4248DDEBCF}" name="Connection496" type="4" refreshedVersion="8" background="1" saveData="1">
    <webPr sourceData="1" parsePre="1" consecutive="1" xl2000="1" url="https://www.feanalytics.com/Table.aspx?SavedResultsID=9dead5e2-8b9c-e511-b4e5-bc305bec6e34&amp;xl=1&amp;UserID=D284DC35-3B1E-4FB5-ABAD-5AB64355226B&amp;xlRefreshData=1"/>
  </connection>
  <connection id="443" xr16:uid="{361AF11B-3641-4971-B250-6B8BC54CFD1E}" name="Connection497" type="4" refreshedVersion="8" background="1" saveData="1">
    <webPr sourceData="1" parsePre="1" consecutive="1" xl2000="1" url="https://www.feanalytics.com/Table.aspx?SavedResultsID=7e28fe8b-1391-e611-bcd4-bc305bce3224&amp;xl=1&amp;UserID=D284DC35-3B1E-4FB5-ABAD-5AB64355226B&amp;xlRefreshData=1"/>
  </connection>
  <connection id="444" xr16:uid="{A44EAA95-EDC7-4D5C-B8CD-1FC513A405D5}" name="Connection498" type="4" refreshedVersion="8" background="1" saveData="1">
    <webPr sourceData="1" parsePre="1" consecutive="1" xl2000="1" url="https://www.feanalytics.com/Table.aspx?SavedResultsID=9dead5e2-8b9c-e511-b4e5-bc305bec6e34&amp;xl=1&amp;UserID=D284DC35-3B1E-4FB5-ABAD-5AB64355226B&amp;xlRefreshData=1"/>
  </connection>
  <connection id="445" xr16:uid="{A59809C4-ED95-470A-B682-A1FF1AF55A23}" name="Connection499" type="4" refreshedVersion="8" background="1" saveData="1">
    <webPr sourceData="1" parsePre="1" consecutive="1" xl2000="1" url="https://www.feanalytics.com/Table.aspx?SavedResultsID=7e28fe8b-1391-e611-bcd4-bc305bce3224&amp;xl=1&amp;UserID=D284DC35-3B1E-4FB5-ABAD-5AB64355226B&amp;xlRefreshData=1"/>
  </connection>
  <connection id="446" xr16:uid="{00000000-0015-0000-FFFF-FFFF53010000}" name="Connection5" type="4" refreshedVersion="0" background="1" saveData="1">
    <webPr url="https://www.feanalytics.com/Table.aspx?SavedResultsID=ee6b31f5-d482-e511-aff4-bc305bec6e34&amp;xl=1&amp;UserID=D284DC35-3B1E-4FB5-ABAD-5AB64355226B&amp;xlRefreshData=1" htmlTables="1" htmlFormat="all"/>
  </connection>
  <connection id="447" xr16:uid="{00000000-0015-0000-FFFF-FFFF54010000}" name="Connection50" type="4" refreshedVersion="0" background="1" saveData="1">
    <webPr url="https://www.feanalytics.com/Table.aspx?SavedResultsID=9dead5e2-8b9c-e511-b4e5-bc305bec6e34&amp;xl=1&amp;UserID=D284DC35-3B1E-4FB5-ABAD-5AB64355226B&amp;xlRefreshData=1" htmlTables="1" htmlFormat="all"/>
  </connection>
  <connection id="448" xr16:uid="{3335CCA6-AA68-4A87-852F-C7B99D33D726}" name="Connection500" type="4" refreshedVersion="8" background="1" saveData="1">
    <webPr sourceData="1" parsePre="1" consecutive="1" xl2000="1" url="https://www.feanalytics.com/Table.aspx?SavedResultsID=6590869d-d482-e511-aff4-bc305bec6e34&amp;xl=1&amp;UserID=D284DC35-3B1E-4FB5-ABAD-5AB64355226B&amp;xlRefreshData=1"/>
  </connection>
  <connection id="449" xr16:uid="{58DE9DDB-90A3-410C-AD9D-E30FE49DD891}" name="Connection501" type="4" refreshedVersion="8" background="1" saveData="1">
    <webPr sourceData="1" parsePre="1" consecutive="1" xl2000="1" url="https://www.feanalytics.com/Table.aspx?SavedResultsID=ee6b31f5-d482-e511-aff4-bc305bec6e34&amp;xl=1&amp;UserID=D284DC35-3B1E-4FB5-ABAD-5AB64355226B&amp;xlRefreshData=1"/>
  </connection>
  <connection id="450" xr16:uid="{D1BA5163-C7F0-4A37-BA6C-1BAF3BCF6732}" name="Connection502" type="4" refreshedVersion="8" background="1" saveData="1">
    <webPr sourceData="1" parsePre="1" consecutive="1" xl2000="1" url="https://www.feanalytics.com/Table.aspx?SavedResultsID=9dead5e2-8b9c-e511-b4e5-bc305bec6e34&amp;xl=1&amp;UserID=D284DC35-3B1E-4FB5-ABAD-5AB64355226B&amp;xlRefreshData=1"/>
  </connection>
  <connection id="451" xr16:uid="{A8DD74A8-4128-477F-B3F7-F0F01A5164C7}" name="Connection503" type="4" refreshedVersion="8" background="1" saveData="1">
    <webPr sourceData="1" parsePre="1" consecutive="1" xl2000="1" url="https://www.feanalytics.com/Table.aspx?SavedResultsID=7e28fe8b-1391-e611-bcd4-bc305bce3224&amp;xl=1&amp;UserID=D284DC35-3B1E-4FB5-ABAD-5AB64355226B&amp;xlRefreshData=1"/>
  </connection>
  <connection id="452" xr16:uid="{C367A677-038B-4B0D-9EE9-7C98436C8CA8}" name="Connection504" type="4" refreshedVersion="8" background="1" saveData="1">
    <webPr sourceData="1" parsePre="1" consecutive="1" xl2000="1" url="https://www.feanalytics.com/Table.aspx?SavedResultsID=ee6b31f5-d482-e511-aff4-bc305bec6e34&amp;xl=1&amp;UserID=D284DC35-3B1E-4FB5-ABAD-5AB64355226B&amp;xlRefreshData=1"/>
  </connection>
  <connection id="453" xr16:uid="{C2B6DE2F-A778-4BDD-B651-E4005D4BC5DD}" name="Connection505" type="4" refreshedVersion="8" background="1" saveData="1">
    <webPr sourceData="1" parsePre="1" consecutive="1" xl2000="1" url="https://www.feanalytics.com/Table.aspx?SavedResultsID=9dead5e2-8b9c-e511-b4e5-bc305bec6e34&amp;xl=1&amp;UserID=D284DC35-3B1E-4FB5-ABAD-5AB64355226B&amp;xlRefreshData=1"/>
  </connection>
  <connection id="454" xr16:uid="{3C4CEFAE-B2A6-4D6D-A8F5-31C354875557}" name="Connection506" type="4" refreshedVersion="8" background="1" saveData="1">
    <webPr sourceData="1" parsePre="1" consecutive="1" xl2000="1" url="https://www.feanalytics.com/Table.aspx?SavedResultsID=7e28fe8b-1391-e611-bcd4-bc305bce3224&amp;xl=1&amp;UserID=D284DC35-3B1E-4FB5-ABAD-5AB64355226B&amp;xlRefreshData=1"/>
  </connection>
  <connection id="455" xr16:uid="{76D2D56A-7CD0-4924-8793-88D2C30C0635}" name="Connection507" type="4" refreshedVersion="8" background="1" saveData="1">
    <webPr sourceData="1" parsePre="1" consecutive="1" xl2000="1" url="https://www.feanalytics.com/Table.aspx?SavedResultsID=ee6b31f5-d482-e511-aff4-bc305bec6e34&amp;xl=1&amp;UserID=D284DC35-3B1E-4FB5-ABAD-5AB64355226B&amp;xlRefreshData=1"/>
  </connection>
  <connection id="456" xr16:uid="{B61B85D1-F007-4A0A-B7A4-18CB02164342}" name="Connection508" type="4" refreshedVersion="8" background="1" saveData="1">
    <webPr sourceData="1" parsePre="1" consecutive="1" xl2000="1" url="https://www.feanalytics.com/Table.aspx?SavedResultsID=ee6b31f5-d482-e511-aff4-bc305bec6e34&amp;xl=1&amp;UserID=D284DC35-3B1E-4FB5-ABAD-5AB64355226B&amp;xlRefreshData=1"/>
  </connection>
  <connection id="457" xr16:uid="{8F20B2B5-AAF2-456A-8417-00DE1C616EBF}" name="Connection509" type="4" refreshedVersion="8" background="1" saveData="1">
    <webPr sourceData="1" parsePre="1" consecutive="1" xl2000="1" url="https://www.feanalytics.com/Table.aspx?SavedResultsID=9dead5e2-8b9c-e511-b4e5-bc305bec6e34&amp;xl=1&amp;UserID=D284DC35-3B1E-4FB5-ABAD-5AB64355226B&amp;xlRefreshData=1"/>
  </connection>
  <connection id="458" xr16:uid="{00000000-0015-0000-FFFF-FFFF55010000}" name="Connection51" type="4" refreshedVersion="0" background="1" saveData="1">
    <webPr url="https://www.feanalytics.com/Table.aspx?SavedResultsID=7e28fe8b-1391-e611-bcd4-bc305bce3224&amp;xl=1&amp;UserID=D284DC35-3B1E-4FB5-ABAD-5AB64355226B&amp;xlRefreshData=1" htmlTables="1" htmlFormat="all"/>
  </connection>
  <connection id="459" xr16:uid="{9C43D462-003C-4587-8584-835754A12EA2}" name="Connection510" type="4" refreshedVersion="8" background="1" saveData="1">
    <webPr sourceData="1" parsePre="1" consecutive="1" xl2000="1" url="https://www.feanalytics.com/Table.aspx?SavedResultsID=7e28fe8b-1391-e611-bcd4-bc305bce3224&amp;xl=1&amp;UserID=D284DC35-3B1E-4FB5-ABAD-5AB64355226B&amp;xlRefreshData=1"/>
  </connection>
  <connection id="460" xr16:uid="{30E21C2D-24C5-440D-A211-3C94BA1C5BEB}" name="Connection511" type="4" refreshedVersion="8" background="1" saveData="1">
    <webPr sourceData="1" parsePre="1" consecutive="1" xl2000="1" url="https://www.feanalytics.com/Table.aspx?SavedResultsID=6590869d-d482-e511-aff4-bc305bec6e34&amp;xl=1&amp;UserID=D284DC35-3B1E-4FB5-ABAD-5AB64355226B&amp;xlRefreshData=1"/>
  </connection>
  <connection id="461" xr16:uid="{4181AF23-39DD-414F-AE40-0F0B2CEC4786}" name="Connection512" type="4" refreshedVersion="8" background="1" saveData="1">
    <webPr sourceData="1" parsePre="1" consecutive="1" xl2000="1" url="https://www.feanalytics.com/Table.aspx?SavedResultsID=ee6b31f5-d482-e511-aff4-bc305bec6e34&amp;xl=1&amp;UserID=D284DC35-3B1E-4FB5-ABAD-5AB64355226B&amp;xlRefreshData=1"/>
  </connection>
  <connection id="462" xr16:uid="{343E7964-42D8-4CC6-881A-8160229E0A12}" name="Connection513" type="4" refreshedVersion="8" background="1" saveData="1">
    <webPr sourceData="1" parsePre="1" consecutive="1" xl2000="1" url="https://www.feanalytics.com/Table.aspx?SavedResultsID=9dead5e2-8b9c-e511-b4e5-bc305bec6e34&amp;xl=1&amp;UserID=D284DC35-3B1E-4FB5-ABAD-5AB64355226B&amp;xlRefreshData=1"/>
  </connection>
  <connection id="463" xr16:uid="{AFE20AD7-8595-4134-A7CA-7A36F1AF8A80}" name="Connection514" type="4" refreshedVersion="8" background="1" saveData="1">
    <webPr sourceData="1" parsePre="1" consecutive="1" xl2000="1" url="https://www.feanalytics.com/Table.aspx?SavedResultsID=7e28fe8b-1391-e611-bcd4-bc305bce3224&amp;xl=1&amp;UserID=D284DC35-3B1E-4FB5-ABAD-5AB64355226B&amp;xlRefreshData=1"/>
  </connection>
  <connection id="464" xr16:uid="{FF9F6AF1-BA2B-4377-9A55-CC8D8F026FEA}" name="Connection515" type="4" refreshedVersion="8" background="1" saveData="1">
    <webPr sourceData="1" parsePre="1" consecutive="1" xl2000="1" url="https://www.feanalytics.com/Table.aspx?SavedResultsID=9dead5e2-8b9c-e511-b4e5-bc305bec6e34&amp;xl=1&amp;UserID=D284DC35-3B1E-4FB5-ABAD-5AB64355226B&amp;xlRefreshData=1"/>
  </connection>
  <connection id="465" xr16:uid="{B25BCC15-D775-4A7D-B752-DEF2E706A19D}" name="Connection516" type="4" refreshedVersion="8" background="1" saveData="1">
    <webPr sourceData="1" parsePre="1" consecutive="1" xl2000="1" url="https://www.feanalytics.com/Table.aspx?SavedResultsID=7e28fe8b-1391-e611-bcd4-bc305bce3224&amp;xl=1&amp;UserID=D284DC35-3B1E-4FB5-ABAD-5AB64355226B&amp;xlRefreshData=1"/>
  </connection>
  <connection id="466" xr16:uid="{A54DBA45-B3A2-4E4C-80D9-D47BF30351D8}" name="Connection517" type="4" refreshedVersion="8" background="1" saveData="1">
    <webPr sourceData="1" parsePre="1" consecutive="1" xl2000="1" url="https://www.feanalytics.com/Table.aspx?SavedResultsID=ee6b31f5-d482-e511-aff4-bc305bec6e34&amp;xl=1&amp;UserID=D284DC35-3B1E-4FB5-ABAD-5AB64355226B&amp;xlRefreshData=1"/>
  </connection>
  <connection id="467" xr16:uid="{6B7E387C-5E0D-4F0C-9DC7-F5DFC796C5E4}" name="Connection518" type="4" refreshedVersion="8" background="1" saveData="1">
    <webPr sourceData="1" parsePre="1" consecutive="1" xl2000="1" url="https://www.feanalytics.com/Table.aspx?SavedResultsID=9dead5e2-8b9c-e511-b4e5-bc305bec6e34&amp;xl=1&amp;UserID=D284DC35-3B1E-4FB5-ABAD-5AB64355226B&amp;xlRefreshData=1"/>
  </connection>
  <connection id="468" xr16:uid="{25029F21-B0AD-446A-AD53-8A12CCF05A10}" name="Connection519" type="4" refreshedVersion="8" background="1" saveData="1">
    <webPr sourceData="1" parsePre="1" consecutive="1" xl2000="1" url="https://www.feanalytics.com/Table.aspx?SavedResultsID=7e28fe8b-1391-e611-bcd4-bc305bce3224&amp;xl=1&amp;UserID=D284DC35-3B1E-4FB5-ABAD-5AB64355226B&amp;xlRefreshData=1"/>
  </connection>
  <connection id="469" xr16:uid="{00000000-0015-0000-FFFF-FFFF56010000}" name="Connection52" type="4" refreshedVersion="0" background="1" saveData="1">
    <webPr url="https://www.feanalytics.com/Table.aspx?SavedResultsID=6590869d-d482-e511-aff4-bc305bec6e34&amp;xl=1&amp;UserID=D284DC35-3B1E-4FB5-ABAD-5AB64355226B&amp;xlRefreshData=1" htmlTables="1" htmlFormat="all"/>
  </connection>
  <connection id="470" xr16:uid="{B441FBE0-A90C-45DA-BA85-7192AD86F7DB}" name="Connection520" type="4" refreshedVersion="8" background="1" saveData="1">
    <webPr sourceData="1" parsePre="1" consecutive="1" xl2000="1" url="https://www.feanalytics.com/Table.aspx?SavedResultsID=6590869d-d482-e511-aff4-bc305bec6e34&amp;xl=1&amp;UserID=D284DC35-3B1E-4FB5-ABAD-5AB64355226B&amp;xlRefreshData=1"/>
  </connection>
  <connection id="471" xr16:uid="{556CE30C-92CE-48BC-9659-10CAA719171F}" name="Connection521" type="4" refreshedVersion="8" background="1" saveData="1">
    <webPr sourceData="1" parsePre="1" consecutive="1" xl2000="1" url="https://www.feanalytics.com/Table.aspx?SavedResultsID=ee6b31f5-d482-e511-aff4-bc305bec6e34&amp;xl=1&amp;UserID=D284DC35-3B1E-4FB5-ABAD-5AB64355226B&amp;xlRefreshData=1"/>
  </connection>
  <connection id="472" xr16:uid="{CEFC1B01-B57F-45A5-8D55-69A8731BD582}" name="Connection522" type="4" refreshedVersion="8" background="1" saveData="1">
    <webPr sourceData="1" parsePre="1" consecutive="1" xl2000="1" url="https://www.feanalytics.com/Table.aspx?SavedResultsID=9dead5e2-8b9c-e511-b4e5-bc305bec6e34&amp;xl=1&amp;UserID=D284DC35-3B1E-4FB5-ABAD-5AB64355226B&amp;xlRefreshData=1"/>
  </connection>
  <connection id="473" xr16:uid="{5E198CE6-68FE-4630-AA07-0457F11B6C45}" name="Connection523" type="4" refreshedVersion="8" background="1" saveData="1">
    <webPr sourceData="1" parsePre="1" consecutive="1" xl2000="1" url="https://www.feanalytics.com/Table.aspx?SavedResultsID=7e28fe8b-1391-e611-bcd4-bc305bce3224&amp;xl=1&amp;UserID=D284DC35-3B1E-4FB5-ABAD-5AB64355226B&amp;xlRefreshData=1"/>
  </connection>
  <connection id="474" xr16:uid="{59EF7D16-18FD-4342-A62D-D1FB19350D9E}" name="Connection524" type="4" refreshedVersion="8" background="1" saveData="1">
    <webPr sourceData="1" parsePre="1" consecutive="1" xl2000="1" url="https://www.feanalytics.com/Table.aspx?SavedResultsID=ee6b31f5-d482-e511-aff4-bc305bec6e34&amp;xl=1&amp;UserID=D284DC35-3B1E-4FB5-ABAD-5AB64355226B&amp;xlRefreshData=1"/>
  </connection>
  <connection id="475" xr16:uid="{22F87355-050E-4ACA-A222-8EFD23E502D5}" name="Connection525" type="4" refreshedVersion="8" background="1" saveData="1">
    <webPr sourceData="1" parsePre="1" consecutive="1" xl2000="1" url="https://www.feanalytics.com/Table.aspx?SavedResultsID=ee6b31f5-d482-e511-aff4-bc305bec6e34&amp;xl=1&amp;UserID=D284DC35-3B1E-4FB5-ABAD-5AB64355226B&amp;xlRefreshData=1"/>
  </connection>
  <connection id="476" xr16:uid="{540B3BA6-6D46-45F2-9390-208C9BD9D4C6}" name="Connection526" type="4" refreshedVersion="8" background="1" saveData="1">
    <webPr sourceData="1" parsePre="1" consecutive="1" xl2000="1" url="https://www.feanalytics.com/Table.aspx?SavedResultsID=9dead5e2-8b9c-e511-b4e5-bc305bec6e34&amp;xl=1&amp;UserID=D284DC35-3B1E-4FB5-ABAD-5AB64355226B&amp;xlRefreshData=1"/>
  </connection>
  <connection id="477" xr16:uid="{677742FD-F7AE-47AF-A5A1-27FA254EF6ED}" name="Connection527" type="4" refreshedVersion="8" background="1" saveData="1">
    <webPr sourceData="1" parsePre="1" consecutive="1" xl2000="1" url="https://www.feanalytics.com/Table.aspx?SavedResultsID=7e28fe8b-1391-e611-bcd4-bc305bce3224&amp;xl=1&amp;UserID=D284DC35-3B1E-4FB5-ABAD-5AB64355226B&amp;xlRefreshData=1"/>
  </connection>
  <connection id="478" xr16:uid="{296BB6C4-6223-497D-96D7-91A67AF1D936}" name="Connection528" type="4" refreshedVersion="8" background="1" saveData="1">
    <webPr sourceData="1" parsePre="1" consecutive="1" xl2000="1" url="https://www.feanalytics.com/Table.aspx?SavedResultsID=6590869d-d482-e511-aff4-bc305bec6e34&amp;xl=1&amp;UserID=D284DC35-3B1E-4FB5-ABAD-5AB64355226B&amp;xlRefreshData=1"/>
  </connection>
  <connection id="479" xr16:uid="{57A97677-EB1D-4E5D-B250-C3F5A8DDC273}" name="Connection529" type="4" refreshedVersion="8" background="1" saveData="1">
    <webPr sourceData="1" parsePre="1" consecutive="1" xl2000="1" url="https://www.feanalytics.com/Table.aspx?SavedResultsID=ee6b31f5-d482-e511-aff4-bc305bec6e34&amp;xl=1&amp;UserID=D284DC35-3B1E-4FB5-ABAD-5AB64355226B&amp;xlRefreshData=1"/>
  </connection>
  <connection id="480" xr16:uid="{00000000-0015-0000-FFFF-FFFF57010000}" name="Connection53" type="4" refreshedVersion="0" background="1" saveData="1">
    <webPr url="https://www.feanalytics.com/Table.aspx?SavedResultsID=ee6b31f5-d482-e511-aff4-bc305bec6e34&amp;xl=1&amp;UserID=D284DC35-3B1E-4FB5-ABAD-5AB64355226B&amp;xlRefreshData=1" htmlTables="1" htmlFormat="all"/>
  </connection>
  <connection id="481" xr16:uid="{D1D778E8-907D-4D20-A486-AE87C392A17D}" name="Connection530" type="4" refreshedVersion="8" background="1" saveData="1">
    <webPr sourceData="1" parsePre="1" consecutive="1" xl2000="1" url="https://www.feanalytics.com/Table.aspx?SavedResultsID=9dead5e2-8b9c-e511-b4e5-bc305bec6e34&amp;xl=1&amp;UserID=D284DC35-3B1E-4FB5-ABAD-5AB64355226B&amp;xlRefreshData=1"/>
  </connection>
  <connection id="482" xr16:uid="{27BE1475-7A91-4FC1-8A57-13048250095E}" name="Connection531" type="4" refreshedVersion="8" background="1" saveData="1">
    <webPr sourceData="1" parsePre="1" consecutive="1" xl2000="1" url="https://www.feanalytics.com/Table.aspx?SavedResultsID=7e28fe8b-1391-e611-bcd4-bc305bce3224&amp;xl=1&amp;UserID=D284DC35-3B1E-4FB5-ABAD-5AB64355226B&amp;xlRefreshData=1"/>
  </connection>
  <connection id="483" xr16:uid="{A068A981-2E51-4A70-9177-BB03695C0C6F}" name="Connection532" type="4" refreshedVersion="8" background="1" saveData="1">
    <webPr sourceData="1" parsePre="1" consecutive="1" xl2000="1" url="https://www.feanalytics.com/Table.aspx?SavedResultsID=9dead5e2-8b9c-e511-b4e5-bc305bec6e34&amp;xl=1&amp;UserID=D284DC35-3B1E-4FB5-ABAD-5AB64355226B&amp;xlRefreshData=1"/>
  </connection>
  <connection id="484" xr16:uid="{5D5BA924-FF49-414F-8BA6-5A66B27054E2}" name="Connection533" type="4" refreshedVersion="8" background="1" saveData="1">
    <webPr sourceData="1" parsePre="1" consecutive="1" xl2000="1" url="https://www.feanalytics.com/Table.aspx?SavedResultsID=7e28fe8b-1391-e611-bcd4-bc305bce3224&amp;xl=1&amp;UserID=D284DC35-3B1E-4FB5-ABAD-5AB64355226B&amp;xlRefreshData=1"/>
  </connection>
  <connection id="485" xr16:uid="{D7E96C05-78BE-4265-B56B-338C17321BBC}" name="Connection534" type="4" refreshedVersion="8" background="1" saveData="1">
    <webPr sourceData="1" parsePre="1" consecutive="1" xl2000="1" url="https://www.feanalytics.com/Table.aspx?SavedResultsID=6590869d-d482-e511-aff4-bc305bec6e34&amp;xl=1&amp;UserID=D284DC35-3B1E-4FB5-ABAD-5AB64355226B&amp;xlRefreshData=1"/>
  </connection>
  <connection id="486" xr16:uid="{CC889F2C-B6A9-4B38-BBB0-F36916FB7974}" name="Connection535" type="4" refreshedVersion="8" background="1" saveData="1">
    <webPr sourceData="1" parsePre="1" consecutive="1" xl2000="1" url="https://www.feanalytics.com/Table.aspx?SavedResultsID=7e28fe8b-1391-e611-bcd4-bc305bce3224&amp;xl=1&amp;UserID=D284DC35-3B1E-4FB5-ABAD-5AB64355226B&amp;xlRefreshData=1"/>
  </connection>
  <connection id="487" xr16:uid="{4155B80E-896F-4C8A-89BA-01666DCD985E}" name="Connection536" type="4" refreshedVersion="8" background="1" saveData="1">
    <webPr sourceData="1" parsePre="1" consecutive="1" xl2000="1" url="https://www.feanalytics.com/Table.aspx?SavedResultsID=ee6b31f5-d482-e511-aff4-bc305bec6e34&amp;xl=1&amp;UserID=D284DC35-3B1E-4FB5-ABAD-5AB64355226B&amp;xlRefreshData=1"/>
  </connection>
  <connection id="488" xr16:uid="{56BF6564-BC93-426C-93CA-C4C5F459A5B7}" name="Connection537" type="4" refreshedVersion="8" background="1" saveData="1">
    <webPr sourceData="1" parsePre="1" consecutive="1" xl2000="1" url="https://www.feanalytics.com/Table.aspx?SavedResultsID=ee6b31f5-d482-e511-aff4-bc305bec6e34&amp;xl=1&amp;UserID=D284DC35-3B1E-4FB5-ABAD-5AB64355226B&amp;xlRefreshData=1"/>
  </connection>
  <connection id="489" xr16:uid="{46650651-496E-4CCA-8218-3E6FD142278A}" name="Connection538" type="4" refreshedVersion="8" background="1" saveData="1">
    <webPr sourceData="1" parsePre="1" consecutive="1" xl2000="1" url="https://www.feanalytics.com/Table.aspx?SavedResultsID=9dead5e2-8b9c-e511-b4e5-bc305bec6e34&amp;xl=1&amp;UserID=D284DC35-3B1E-4FB5-ABAD-5AB64355226B&amp;xlRefreshData=1"/>
  </connection>
  <connection id="490" xr16:uid="{A323B32F-4D76-4A96-AA9E-2155611E2490}" name="Connection539" type="4" refreshedVersion="8" background="1" saveData="1">
    <webPr sourceData="1" parsePre="1" consecutive="1" xl2000="1" url="https://www.feanalytics.com/Table.aspx?SavedResultsID=7e28fe8b-1391-e611-bcd4-bc305bce3224&amp;xl=1&amp;UserID=D284DC35-3B1E-4FB5-ABAD-5AB64355226B&amp;xlRefreshData=1"/>
  </connection>
  <connection id="491" xr16:uid="{00000000-0015-0000-FFFF-FFFF58010000}" name="Connection54" type="4" refreshedVersion="0" background="1" saveData="1">
    <webPr url="https://www.feanalytics.com/Table.aspx?SavedResultsID=9dead5e2-8b9c-e511-b4e5-bc305bec6e34&amp;xl=1&amp;UserID=D284DC35-3B1E-4FB5-ABAD-5AB64355226B&amp;xlRefreshData=1" htmlTables="1" htmlFormat="all"/>
  </connection>
  <connection id="492" xr16:uid="{82A427B5-71EA-476C-B185-6744D9BF6503}" name="Connection540" type="4" refreshedVersion="8" background="1" saveData="1">
    <webPr sourceData="1" parsePre="1" consecutive="1" xl2000="1" url="https://www.feanalytics.com/Table.aspx?SavedResultsID=9dead5e2-8b9c-e511-b4e5-bc305bec6e34&amp;xl=1&amp;UserID=D284DC35-3B1E-4FB5-ABAD-5AB64355226B&amp;xlRefreshData=1"/>
  </connection>
  <connection id="493" xr16:uid="{86A36839-C857-43AF-A783-9EFA8AAE372C}" name="Connection541" type="4" refreshedVersion="8" background="1" saveData="1">
    <webPr sourceData="1" parsePre="1" consecutive="1" xl2000="1" url="https://www.feanalytics.com/Table.aspx?SavedResultsID=ee6b31f5-d482-e511-aff4-bc305bec6e34&amp;xl=1&amp;UserID=D284DC35-3B1E-4FB5-ABAD-5AB64355226B&amp;xlRefreshData=1"/>
  </connection>
  <connection id="494" xr16:uid="{A02C7802-DF82-4D8F-BC49-29E84EA85846}" name="Connection542" type="4" refreshedVersion="8" background="1" saveData="1">
    <webPr sourceData="1" parsePre="1" consecutive="1" xl2000="1" url="https://www.feanalytics.com/Table.aspx?SavedResultsID=9dead5e2-8b9c-e511-b4e5-bc305bec6e34&amp;xl=1&amp;UserID=D284DC35-3B1E-4FB5-ABAD-5AB64355226B&amp;xlRefreshData=1"/>
  </connection>
  <connection id="495" xr16:uid="{63A00D9F-A8ED-4BC2-AC5D-7CD832B3AD56}" name="Connection543" type="4" refreshedVersion="8" background="1" saveData="1">
    <webPr sourceData="1" parsePre="1" consecutive="1" xl2000="1" url="https://www.feanalytics.com/Table.aspx?SavedResultsID=7e28fe8b-1391-e611-bcd4-bc305bce3224&amp;xl=1&amp;UserID=D284DC35-3B1E-4FB5-ABAD-5AB64355226B&amp;xlRefreshData=1"/>
  </connection>
  <connection id="496" xr16:uid="{90C7CC13-CB1A-4153-8A1F-CC412FEE61D2}" name="Connection544" type="4" refreshedVersion="8" background="1" saveData="1">
    <webPr sourceData="1" parsePre="1" consecutive="1" xl2000="1" url="https://www.feanalytics.com/Table.aspx?SavedResultsID=7e28fe8b-1391-e611-bcd4-bc305bce3224&amp;xl=1&amp;UserID=D284DC35-3B1E-4FB5-ABAD-5AB64355226B&amp;xlRefreshData=1"/>
  </connection>
  <connection id="497" xr16:uid="{1CF51B13-B592-4D4C-98A0-71BC2B01FB16}" name="Connection545" type="4" refreshedVersion="8" background="1" saveData="1">
    <webPr sourceData="1" parsePre="1" consecutive="1" xl2000="1" url="https://www.feanalytics.com/Table.aspx?SavedResultsID=ee6b31f5-d482-e511-aff4-bc305bec6e34&amp;xl=1&amp;UserID=D284DC35-3B1E-4FB5-ABAD-5AB64355226B&amp;xlRefreshData=1"/>
  </connection>
  <connection id="498" xr16:uid="{A2958CFA-6B4C-4B2C-ACF5-C503B2A41948}" name="Connection546" type="4" refreshedVersion="8" background="1" saveData="1">
    <webPr sourceData="1" parsePre="1" consecutive="1" xl2000="1" url="https://www.feanalytics.com/Table.aspx?SavedResultsID=9dead5e2-8b9c-e511-b4e5-bc305bec6e34&amp;xl=1&amp;UserID=D284DC35-3B1E-4FB5-ABAD-5AB64355226B&amp;xlRefreshData=1"/>
  </connection>
  <connection id="499" xr16:uid="{DC17B764-B29A-4CF0-8095-C602AD1941AB}" name="Connection547" type="4" refreshedVersion="8" background="1" saveData="1">
    <webPr sourceData="1" parsePre="1" consecutive="1" xl2000="1" url="https://www.feanalytics.com/Table.aspx?SavedResultsID=7e28fe8b-1391-e611-bcd4-bc305bce3224&amp;xl=1&amp;UserID=D284DC35-3B1E-4FB5-ABAD-5AB64355226B&amp;xlRefreshData=1"/>
  </connection>
  <connection id="500" xr16:uid="{4160B380-789A-41FE-AB4E-E1B90A9AF2C5}" name="Connection548" type="4" refreshedVersion="8" background="1" saveData="1">
    <webPr sourceData="1" parsePre="1" consecutive="1" xl2000="1" url="https://www.feanalytics.com/Table.aspx?SavedResultsID=6590869d-d482-e511-aff4-bc305bec6e34&amp;xl=1&amp;UserID=D284DC35-3B1E-4FB5-ABAD-5AB64355226B&amp;xlRefreshData=1"/>
  </connection>
  <connection id="501" xr16:uid="{40D156CA-C4C2-4D3A-B2BE-DD20C1752AB1}" name="Connection549" type="4" refreshedVersion="8" background="1" saveData="1">
    <webPr sourceData="1" parsePre="1" consecutive="1" xl2000="1" url="https://www.feanalytics.com/Table.aspx?SavedResultsID=ee6b31f5-d482-e511-aff4-bc305bec6e34&amp;xl=1&amp;UserID=D284DC35-3B1E-4FB5-ABAD-5AB64355226B&amp;xlRefreshData=1"/>
  </connection>
  <connection id="502" xr16:uid="{00000000-0015-0000-FFFF-FFFF59010000}" name="Connection55" type="4" refreshedVersion="0" background="1" saveData="1">
    <webPr url="https://www.feanalytics.com/Table.aspx?SavedResultsID=7e28fe8b-1391-e611-bcd4-bc305bce3224&amp;xl=1&amp;UserID=D284DC35-3B1E-4FB5-ABAD-5AB64355226B&amp;xlRefreshData=1" htmlTables="1" htmlFormat="all"/>
  </connection>
  <connection id="503" xr16:uid="{753C6821-2B63-4203-BC00-04CDBF00CD74}" name="Connection550" type="4" refreshedVersion="8" background="1" saveData="1">
    <webPr sourceData="1" parsePre="1" consecutive="1" xl2000="1" url="https://www.feanalytics.com/Table.aspx?SavedResultsID=9dead5e2-8b9c-e511-b4e5-bc305bec6e34&amp;xl=1&amp;UserID=D284DC35-3B1E-4FB5-ABAD-5AB64355226B&amp;xlRefreshData=1"/>
  </connection>
  <connection id="504" xr16:uid="{069462FE-59A4-4FF0-A850-2C6F4823E977}" name="Connection551" type="4" refreshedVersion="8" background="1" saveData="1">
    <webPr sourceData="1" parsePre="1" consecutive="1" xl2000="1" url="https://www.feanalytics.com/Table.aspx?SavedResultsID=7e28fe8b-1391-e611-bcd4-bc305bce3224&amp;xl=1&amp;UserID=D284DC35-3B1E-4FB5-ABAD-5AB64355226B&amp;xlRefreshData=1"/>
  </connection>
  <connection id="505" xr16:uid="{BE221287-A264-4E04-A3E8-6A7FE53DCA6D}" name="Connection552" type="4" refreshedVersion="8" background="1" saveData="1">
    <webPr sourceData="1" parsePre="1" consecutive="1" xl2000="1" url="https://www.feanalytics.com/Table.aspx?SavedResultsID=ee6b31f5-d482-e511-aff4-bc305bec6e34&amp;xl=1&amp;UserID=D284DC35-3B1E-4FB5-ABAD-5AB64355226B&amp;xlRefreshData=1"/>
  </connection>
  <connection id="506" xr16:uid="{D038E900-84B8-4597-BB3C-BB088DFEEF62}" name="Connection553" type="4" refreshedVersion="8" background="1" saveData="1">
    <webPr sourceData="1" parsePre="1" consecutive="1" xl2000="1" url="https://www.feanalytics.com/Table.aspx?SavedResultsID=9dead5e2-8b9c-e511-b4e5-bc305bec6e34&amp;xl=1&amp;UserID=D284DC35-3B1E-4FB5-ABAD-5AB64355226B&amp;xlRefreshData=1"/>
  </connection>
  <connection id="507" xr16:uid="{3813A17D-C4CC-4168-9758-0F565EE1A7E7}" name="Connection554" type="4" refreshedVersion="8" background="1" saveData="1">
    <webPr sourceData="1" parsePre="1" consecutive="1" xl2000="1" url="https://www.feanalytics.com/Table.aspx?SavedResultsID=7e28fe8b-1391-e611-bcd4-bc305bce3224&amp;xl=1&amp;UserID=D284DC35-3B1E-4FB5-ABAD-5AB64355226B&amp;xlRefreshData=1"/>
  </connection>
  <connection id="508" xr16:uid="{519FEA82-CD9C-40FA-A58D-DC414C80ABDE}" name="Connection555" type="4" refreshedVersion="8" background="1" saveData="1">
    <webPr sourceData="1" parsePre="1" consecutive="1" xl2000="1" url="https://www.feanalytics.com/Table.aspx?SavedResultsID=6590869d-d482-e511-aff4-bc305bec6e34&amp;xl=1&amp;UserID=D284DC35-3B1E-4FB5-ABAD-5AB64355226B&amp;xlRefreshData=1"/>
  </connection>
  <connection id="509" xr16:uid="{5A7F0A1A-0C60-4066-B2A5-F58F20807749}" name="Connection556" type="4" refreshedVersion="8" background="1" saveData="1">
    <webPr sourceData="1" parsePre="1" consecutive="1" xl2000="1" url="https://www.feanalytics.com/Table.aspx?SavedResultsID=ee6b31f5-d482-e511-aff4-bc305bec6e34&amp;xl=1&amp;UserID=D284DC35-3B1E-4FB5-ABAD-5AB64355226B&amp;xlRefreshData=1"/>
  </connection>
  <connection id="510" xr16:uid="{C1A08E85-80D5-4AB0-BBE5-B5762D6E481B}" name="Connection557" type="4" refreshedVersion="8" background="1" saveData="1">
    <webPr sourceData="1" parsePre="1" consecutive="1" xl2000="1" url="https://www.feanalytics.com/Table.aspx?SavedResultsID=9dead5e2-8b9c-e511-b4e5-bc305bec6e34&amp;xl=1&amp;UserID=D284DC35-3B1E-4FB5-ABAD-5AB64355226B&amp;xlRefreshData=1"/>
  </connection>
  <connection id="511" xr16:uid="{A7FC4748-E4BB-453F-B963-36F56E72FE0B}" name="Connection558" type="4" refreshedVersion="8" background="1" saveData="1">
    <webPr sourceData="1" parsePre="1" consecutive="1" xl2000="1" url="https://www.feanalytics.com/Table.aspx?SavedResultsID=7e28fe8b-1391-e611-bcd4-bc305bce3224&amp;xl=1&amp;UserID=D284DC35-3B1E-4FB5-ABAD-5AB64355226B&amp;xlRefreshData=1"/>
  </connection>
  <connection id="512" xr16:uid="{CC19C085-A9F3-45E1-A644-E615858451CB}" name="Connection559" type="4" refreshedVersion="8" background="1" saveData="1">
    <webPr sourceData="1" parsePre="1" consecutive="1" xl2000="1" url="https://www.feanalytics.com/Table.aspx?SavedResultsID=6590869d-d482-e511-aff4-bc305bec6e34&amp;xl=1&amp;UserID=D284DC35-3B1E-4FB5-ABAD-5AB64355226B&amp;xlRefreshData=1"/>
  </connection>
  <connection id="513" xr16:uid="{00000000-0015-0000-FFFF-FFFF5A010000}" name="Connection56" type="4" refreshedVersion="0" background="1" saveData="1">
    <webPr url="https://www.feanalytics.com/Table.aspx?SavedResultsID=6590869d-d482-e511-aff4-bc305bec6e34&amp;xl=1&amp;UserID=D284DC35-3B1E-4FB5-ABAD-5AB64355226B&amp;xlRefreshData=1" htmlTables="1" htmlFormat="all"/>
  </connection>
  <connection id="514" xr16:uid="{70ECE1ED-0E54-485C-A3DE-05E23399ED58}" name="Connection560" type="4" refreshedVersion="8" background="1" saveData="1">
    <webPr sourceData="1" parsePre="1" consecutive="1" xl2000="1" url="https://www.feanalytics.com/Table.aspx?SavedResultsID=ee6b31f5-d482-e511-aff4-bc305bec6e34&amp;xl=1&amp;UserID=D284DC35-3B1E-4FB5-ABAD-5AB64355226B&amp;xlRefreshData=1"/>
  </connection>
  <connection id="515" xr16:uid="{9E078C45-F431-4354-BD15-114F477791A0}" name="Connection561" type="4" refreshedVersion="8" background="1" saveData="1">
    <webPr sourceData="1" parsePre="1" consecutive="1" xl2000="1" url="https://www.feanalytics.com/Table.aspx?SavedResultsID=9dead5e2-8b9c-e511-b4e5-bc305bec6e34&amp;xl=1&amp;UserID=D284DC35-3B1E-4FB5-ABAD-5AB64355226B&amp;xlRefreshData=1"/>
  </connection>
  <connection id="516" xr16:uid="{91E8196E-701B-4A52-80BC-345EFC819F3E}" name="Connection562" type="4" refreshedVersion="8" background="1" saveData="1">
    <webPr sourceData="1" parsePre="1" consecutive="1" xl2000="1" url="https://www.feanalytics.com/Table.aspx?SavedResultsID=7e28fe8b-1391-e611-bcd4-bc305bce3224&amp;xl=1&amp;UserID=D284DC35-3B1E-4FB5-ABAD-5AB64355226B&amp;xlRefreshData=1"/>
  </connection>
  <connection id="517" xr16:uid="{ABAC5451-5AEE-4962-BC8D-A02C632E2FB2}" name="Connection563" type="4" refreshedVersion="8" background="1" saveData="1">
    <webPr sourceData="1" parsePre="1" consecutive="1" xl2000="1" url="https://www.feanalytics.com/Table.aspx?SavedResultsID=ee6b31f5-d482-e511-aff4-bc305bec6e34&amp;xl=1&amp;UserID=D284DC35-3B1E-4FB5-ABAD-5AB64355226B&amp;xlRefreshData=1"/>
  </connection>
  <connection id="518" xr16:uid="{14D9C234-C601-4009-906A-26C4F6FD6DE9}" name="Connection564" type="4" refreshedVersion="8" background="1" saveData="1">
    <webPr sourceData="1" parsePre="1" consecutive="1" xl2000="1" url="https://www.feanalytics.com/Table.aspx?SavedResultsID=9dead5e2-8b9c-e511-b4e5-bc305bec6e34&amp;xl=1&amp;UserID=D284DC35-3B1E-4FB5-ABAD-5AB64355226B&amp;xlRefreshData=1"/>
  </connection>
  <connection id="519" xr16:uid="{80491677-F1A4-4068-BBB5-B62EB1FFCD79}" name="Connection565" type="4" refreshedVersion="8" background="1" saveData="1">
    <webPr sourceData="1" parsePre="1" consecutive="1" xl2000="1" url="https://www.feanalytics.com/Table.aspx?SavedResultsID=7e28fe8b-1391-e611-bcd4-bc305bce3224&amp;xl=1&amp;UserID=D284DC35-3B1E-4FB5-ABAD-5AB64355226B&amp;xlRefreshData=1"/>
  </connection>
  <connection id="520" xr16:uid="{91A1A444-61BF-4C04-AC6F-796FCF5E1A16}" name="Connection566" type="4" refreshedVersion="8" background="1" saveData="1">
    <webPr sourceData="1" parsePre="1" consecutive="1" xl2000="1" url="https://www.feanalytics.com/Table.aspx?SavedResultsID=6590869d-d482-e511-aff4-bc305bec6e34&amp;xl=1&amp;UserID=D284DC35-3B1E-4FB5-ABAD-5AB64355226B&amp;xlRefreshData=1"/>
  </connection>
  <connection id="521" xr16:uid="{62804E34-3ABB-40D4-ABA7-DB54B57EE793}" name="Connection567" type="4" refreshedVersion="8" background="1" saveData="1">
    <webPr sourceData="1" parsePre="1" consecutive="1" xl2000="1" url="https://www.feanalytics.com/Table.aspx?SavedResultsID=ee6b31f5-d482-e511-aff4-bc305bec6e34&amp;xl=1&amp;UserID=D284DC35-3B1E-4FB5-ABAD-5AB64355226B&amp;xlRefreshData=1"/>
  </connection>
  <connection id="522" xr16:uid="{029B9E8F-5CAD-4F80-94BE-A4205A230C7F}" name="Connection568" type="4" refreshedVersion="8" background="1" saveData="1">
    <webPr sourceData="1" parsePre="1" consecutive="1" xl2000="1" url="https://www.feanalytics.com/Table.aspx?SavedResultsID=9dead5e2-8b9c-e511-b4e5-bc305bec6e34&amp;xl=1&amp;UserID=D284DC35-3B1E-4FB5-ABAD-5AB64355226B&amp;xlRefreshData=1"/>
  </connection>
  <connection id="523" xr16:uid="{C013245F-94E0-415F-9EE1-1E7D96EAB586}" name="Connection569" type="4" refreshedVersion="8" background="1" saveData="1">
    <webPr sourceData="1" parsePre="1" consecutive="1" xl2000="1" url="https://www.feanalytics.com/Table.aspx?SavedResultsID=7e28fe8b-1391-e611-bcd4-bc305bce3224&amp;xl=1&amp;UserID=D284DC35-3B1E-4FB5-ABAD-5AB64355226B&amp;xlRefreshData=1"/>
  </connection>
  <connection id="524" xr16:uid="{00000000-0015-0000-FFFF-FFFF5B010000}" name="Connection57" type="4" refreshedVersion="0" background="1" saveData="1">
    <webPr url="https://www.feanalytics.com/Table.aspx?SavedResultsID=ee6b31f5-d482-e511-aff4-bc305bec6e34&amp;xl=1&amp;UserID=D284DC35-3B1E-4FB5-ABAD-5AB64355226B&amp;xlRefreshData=1" htmlTables="1" htmlFormat="all"/>
  </connection>
  <connection id="525" xr16:uid="{9AC05111-61C1-472C-AAD4-9B4075DC6E4D}" name="Connection570" type="4" refreshedVersion="8" background="1" saveData="1">
    <webPr sourceData="1" parsePre="1" consecutive="1" xl2000="1" url="https://www.feanalytics.com/Table.aspx?SavedResultsID=ee6b31f5-d482-e511-aff4-bc305bec6e34&amp;xl=1&amp;UserID=D284DC35-3B1E-4FB5-ABAD-5AB64355226B&amp;xlRefreshData=1"/>
  </connection>
  <connection id="526" xr16:uid="{DDBABB51-8BC9-4EEF-8B14-959BAC90C263}" name="Connection571" type="4" refreshedVersion="8" background="1" saveData="1">
    <webPr sourceData="1" parsePre="1" consecutive="1" xl2000="1" url="https://www.feanalytics.com/Table.aspx?SavedResultsID=9dead5e2-8b9c-e511-b4e5-bc305bec6e34&amp;xl=1&amp;UserID=D284DC35-3B1E-4FB5-ABAD-5AB64355226B&amp;xlRefreshData=1"/>
  </connection>
  <connection id="527" xr16:uid="{04C2DECB-48CF-4755-901B-A8933BD037F5}" name="Connection572" type="4" refreshedVersion="8" background="1" saveData="1">
    <webPr sourceData="1" parsePre="1" consecutive="1" xl2000="1" url="https://www.feanalytics.com/Table.aspx?SavedResultsID=7e28fe8b-1391-e611-bcd4-bc305bce3224&amp;xl=1&amp;UserID=D284DC35-3B1E-4FB5-ABAD-5AB64355226B&amp;xlRefreshData=1"/>
  </connection>
  <connection id="528" xr16:uid="{4D4067E2-3EE6-42DC-8480-8FF456839A64}" name="Connection573" type="4" refreshedVersion="8" background="1" saveData="1">
    <webPr sourceData="1" parsePre="1" consecutive="1" xl2000="1" url="https://www.feanalytics.com/Table.aspx?SavedResultsID=6590869d-d482-e511-aff4-bc305bec6e34&amp;xl=1&amp;UserID=D284DC35-3B1E-4FB5-ABAD-5AB64355226B&amp;xlRefreshData=1"/>
  </connection>
  <connection id="529" xr16:uid="{5F5C8BD8-6431-40A3-8FB6-58F2AB99C0F2}" name="Connection574" type="4" refreshedVersion="8" background="1" saveData="1">
    <webPr sourceData="1" parsePre="1" consecutive="1" xl2000="1" url="https://www.feanalytics.com/Table.aspx?SavedResultsID=ee6b31f5-d482-e511-aff4-bc305bec6e34&amp;xl=1&amp;UserID=D284DC35-3B1E-4FB5-ABAD-5AB64355226B&amp;xlRefreshData=1"/>
  </connection>
  <connection id="530" xr16:uid="{5932D8EC-47FF-4B99-9350-152B1EC1BAA8}" name="Connection575" type="4" refreshedVersion="8" background="1" saveData="1">
    <webPr sourceData="1" parsePre="1" consecutive="1" xl2000="1" url="https://www.feanalytics.com/Table.aspx?SavedResultsID=9dead5e2-8b9c-e511-b4e5-bc305bec6e34&amp;xl=1&amp;UserID=D284DC35-3B1E-4FB5-ABAD-5AB64355226B&amp;xlRefreshData=1"/>
  </connection>
  <connection id="531" xr16:uid="{2A588F8F-9864-4588-AAF1-AFEE0326FAEA}" name="Connection576" type="4" refreshedVersion="8" background="1" saveData="1">
    <webPr sourceData="1" parsePre="1" consecutive="1" xl2000="1" url="https://www.feanalytics.com/Table.aspx?SavedResultsID=7e28fe8b-1391-e611-bcd4-bc305bce3224&amp;xl=1&amp;UserID=D284DC35-3B1E-4FB5-ABAD-5AB64355226B&amp;xlRefreshData=1"/>
  </connection>
  <connection id="532" xr16:uid="{0A07913C-9492-4464-A935-5C7D602D0D5B}" name="Connection577" type="4" refreshedVersion="8" background="1" saveData="1">
    <webPr sourceData="1" parsePre="1" consecutive="1" xl2000="1" url="https://www.feanalytics.com/Table.aspx?SavedResultsID=ee6b31f5-d482-e511-aff4-bc305bec6e34&amp;xl=1&amp;UserID=D284DC35-3B1E-4FB5-ABAD-5AB64355226B&amp;xlRefreshData=1"/>
  </connection>
  <connection id="533" xr16:uid="{372726CD-F8BA-4181-81DD-4AA3B050E876}" name="Connection578" type="4" refreshedVersion="8" background="1" saveData="1">
    <webPr sourceData="1" parsePre="1" consecutive="1" xl2000="1" url="https://www.feanalytics.com/Table.aspx?SavedResultsID=9dead5e2-8b9c-e511-b4e5-bc305bec6e34&amp;xl=1&amp;UserID=D284DC35-3B1E-4FB5-ABAD-5AB64355226B&amp;xlRefreshData=1"/>
  </connection>
  <connection id="534" xr16:uid="{C5A91797-D8EE-4255-8FE6-89C6CE7B7B64}" name="Connection579" type="4" refreshedVersion="8" background="1" saveData="1">
    <webPr sourceData="1" parsePre="1" consecutive="1" xl2000="1" url="https://www.feanalytics.com/Table.aspx?SavedResultsID=7e28fe8b-1391-e611-bcd4-bc305bce3224&amp;xl=1&amp;UserID=D284DC35-3B1E-4FB5-ABAD-5AB64355226B&amp;xlRefreshData=1"/>
  </connection>
  <connection id="535" xr16:uid="{00000000-0015-0000-FFFF-FFFF5C010000}" name="Connection58" type="4" refreshedVersion="0" background="1" saveData="1">
    <webPr url="https://www.feanalytics.com/Table.aspx?SavedResultsID=9dead5e2-8b9c-e511-b4e5-bc305bec6e34&amp;xl=1&amp;UserID=D284DC35-3B1E-4FB5-ABAD-5AB64355226B&amp;xlRefreshData=1" htmlTables="1" htmlFormat="all"/>
  </connection>
  <connection id="536" xr16:uid="{FDC49239-C551-40AE-A8CA-067476415C7C}" name="Connection580" type="4" refreshedVersion="8" background="1" saveData="1">
    <webPr sourceData="1" parsePre="1" consecutive="1" xl2000="1" url="https://www.feanalytics.com/Table.aspx?SavedResultsID=6590869d-d482-e511-aff4-bc305bec6e34&amp;xl=1&amp;UserID=D284DC35-3B1E-4FB5-ABAD-5AB64355226B&amp;xlRefreshData=1"/>
  </connection>
  <connection id="537" xr16:uid="{83BD7C32-AD78-4978-BF82-DD3DF1E15825}" name="Connection581" type="4" refreshedVersion="8" background="1" saveData="1">
    <webPr sourceData="1" parsePre="1" consecutive="1" xl2000="1" url="https://www.feanalytics.com/Table.aspx?SavedResultsID=ee6b31f5-d482-e511-aff4-bc305bec6e34&amp;xl=1&amp;UserID=D284DC35-3B1E-4FB5-ABAD-5AB64355226B&amp;xlRefreshData=1"/>
  </connection>
  <connection id="538" xr16:uid="{6D7D5B31-0427-4EA9-AA22-21ED7552D452}" name="Connection582" type="4" refreshedVersion="8" background="1" saveData="1">
    <webPr sourceData="1" parsePre="1" consecutive="1" xl2000="1" url="https://www.feanalytics.com/Table.aspx?SavedResultsID=9dead5e2-8b9c-e511-b4e5-bc305bec6e34&amp;xl=1&amp;UserID=D284DC35-3B1E-4FB5-ABAD-5AB64355226B&amp;xlRefreshData=1"/>
  </connection>
  <connection id="539" xr16:uid="{EDD5F328-63B9-4612-B5D6-8EE9BE1DF619}" name="Connection583" type="4" refreshedVersion="8" background="1" saveData="1">
    <webPr sourceData="1" parsePre="1" consecutive="1" xl2000="1" url="https://www.feanalytics.com/Table.aspx?SavedResultsID=7e28fe8b-1391-e611-bcd4-bc305bce3224&amp;xl=1&amp;UserID=D284DC35-3B1E-4FB5-ABAD-5AB64355226B&amp;xlRefreshData=1"/>
  </connection>
  <connection id="540" xr16:uid="{612790EE-CCDA-42D2-A7FA-3BA7075BBA31}" name="Connection584" type="4" refreshedVersion="8" background="1" saveData="1">
    <webPr sourceData="1" parsePre="1" consecutive="1" xl2000="1" url="https://www.feanalytics.com/Table.aspx?SavedResultsID=6590869d-d482-e511-aff4-bc305bec6e34&amp;xl=1&amp;UserID=D284DC35-3B1E-4FB5-ABAD-5AB64355226B&amp;xlRefreshData=1"/>
  </connection>
  <connection id="541" xr16:uid="{39BCF6D3-0721-4DBD-8F87-60FB2099D34E}" name="Connection585" type="4" refreshedVersion="8" background="1" saveData="1">
    <webPr sourceData="1" parsePre="1" consecutive="1" xl2000="1" url="https://www.feanalytics.com/Table.aspx?SavedResultsID=ee6b31f5-d482-e511-aff4-bc305bec6e34&amp;xl=1&amp;UserID=D284DC35-3B1E-4FB5-ABAD-5AB64355226B&amp;xlRefreshData=1"/>
  </connection>
  <connection id="542" xr16:uid="{3881640A-62BA-4814-AB92-79E50D53707A}" name="Connection586" type="4" refreshedVersion="8" background="1" saveData="1">
    <webPr sourceData="1" parsePre="1" consecutive="1" xl2000="1" url="https://www.feanalytics.com/Table.aspx?SavedResultsID=9dead5e2-8b9c-e511-b4e5-bc305bec6e34&amp;xl=1&amp;UserID=D284DC35-3B1E-4FB5-ABAD-5AB64355226B&amp;xlRefreshData=1"/>
  </connection>
  <connection id="543" xr16:uid="{AF7FE216-793D-48D9-800B-6FB95A37A632}" name="Connection587" type="4" refreshedVersion="8" background="1" saveData="1">
    <webPr sourceData="1" parsePre="1" consecutive="1" xl2000="1" url="https://www.feanalytics.com/Table.aspx?SavedResultsID=7e28fe8b-1391-e611-bcd4-bc305bce3224&amp;xl=1&amp;UserID=D284DC35-3B1E-4FB5-ABAD-5AB64355226B&amp;xlRefreshData=1"/>
  </connection>
  <connection id="544" xr16:uid="{D97E6996-AE0E-4619-AAFD-3F009D7E7276}" name="Connection588" type="4" refreshedVersion="8" background="1" saveData="1">
    <webPr sourceData="1" parsePre="1" consecutive="1" xl2000="1" url="https://www.feanalytics.com/Table.aspx?SavedResultsID=ee6b31f5-d482-e511-aff4-bc305bec6e34&amp;xl=1&amp;UserID=D284DC35-3B1E-4FB5-ABAD-5AB64355226B&amp;xlRefreshData=1"/>
  </connection>
  <connection id="545" xr16:uid="{8459880C-A897-42B2-8F1E-A391068C5147}" name="Connection589" type="4" refreshedVersion="8" background="1" saveData="1">
    <webPr sourceData="1" parsePre="1" consecutive="1" xl2000="1" url="https://www.feanalytics.com/Table.aspx?SavedResultsID=9dead5e2-8b9c-e511-b4e5-bc305bec6e34&amp;xl=1&amp;UserID=D284DC35-3B1E-4FB5-ABAD-5AB64355226B&amp;xlRefreshData=1"/>
  </connection>
  <connection id="546" xr16:uid="{00000000-0015-0000-FFFF-FFFF5D010000}" name="Connection59" type="4" refreshedVersion="0" background="1" saveData="1">
    <webPr url="https://www.feanalytics.com/Table.aspx?SavedResultsID=7e28fe8b-1391-e611-bcd4-bc305bce3224&amp;xl=1&amp;UserID=D284DC35-3B1E-4FB5-ABAD-5AB64355226B&amp;xlRefreshData=1" htmlTables="1" htmlFormat="all"/>
  </connection>
  <connection id="547" xr16:uid="{691F708F-383C-4704-9E45-D2416EDE06E5}" name="Connection590" type="4" refreshedVersion="8" background="1" saveData="1">
    <webPr sourceData="1" parsePre="1" consecutive="1" xl2000="1" url="https://www.feanalytics.com/Table.aspx?SavedResultsID=7e28fe8b-1391-e611-bcd4-bc305bce3224&amp;xl=1&amp;UserID=D284DC35-3B1E-4FB5-ABAD-5AB64355226B&amp;xlRefreshData=1"/>
  </connection>
  <connection id="548" xr16:uid="{D7F5E0D2-FE84-485C-9295-9B63C3ABB366}" name="Connection591" type="4" refreshedVersion="8" background="1" saveData="1">
    <webPr sourceData="1" parsePre="1" consecutive="1" xl2000="1" url="https://www.feanalytics.com/Table.aspx?SavedResultsID=6590869d-d482-e511-aff4-bc305bec6e34&amp;xl=1&amp;UserID=D284DC35-3B1E-4FB5-ABAD-5AB64355226B&amp;xlRefreshData=1"/>
  </connection>
  <connection id="549" xr16:uid="{B5FCF0F2-1A6C-4913-ADEC-508041A9F52E}" name="Connection592" type="4" refreshedVersion="8" background="1" saveData="1">
    <webPr sourceData="1" parsePre="1" consecutive="1" xl2000="1" url="https://www.feanalytics.com/Table.aspx?SavedResultsID=ee6b31f5-d482-e511-aff4-bc305bec6e34&amp;xl=1&amp;UserID=D284DC35-3B1E-4FB5-ABAD-5AB64355226B&amp;xlRefreshData=1"/>
  </connection>
  <connection id="550" xr16:uid="{E5BD4B6A-AC76-426E-BAA8-B4FC3C162630}" name="Connection593" type="4" refreshedVersion="8" background="1" saveData="1">
    <webPr sourceData="1" parsePre="1" consecutive="1" xl2000="1" url="https://www.feanalytics.com/Table.aspx?SavedResultsID=9dead5e2-8b9c-e511-b4e5-bc305bec6e34&amp;xl=1&amp;UserID=D284DC35-3B1E-4FB5-ABAD-5AB64355226B&amp;xlRefreshData=1"/>
  </connection>
  <connection id="551" xr16:uid="{39490FB0-EF3B-4DC2-9FEE-EE362C9271E1}" name="Connection594" type="4" refreshedVersion="8" background="1" saveData="1">
    <webPr sourceData="1" parsePre="1" consecutive="1" xl2000="1" url="https://www.feanalytics.com/Table.aspx?SavedResultsID=7e28fe8b-1391-e611-bcd4-bc305bce3224&amp;xl=1&amp;UserID=D284DC35-3B1E-4FB5-ABAD-5AB64355226B&amp;xlRefreshData=1"/>
  </connection>
  <connection id="552" xr16:uid="{C911D24B-DD6C-4768-96E1-E86DD5F8B527}" name="Connection595" type="4" refreshedVersion="8" background="1" saveData="1">
    <webPr sourceData="1" parsePre="1" consecutive="1" xl2000="1" url="https://www.feanalytics.com/Table.aspx?SavedResultsID=ee6b31f5-d482-e511-aff4-bc305bec6e34&amp;xl=1&amp;UserID=D284DC35-3B1E-4FB5-ABAD-5AB64355226B&amp;xlRefreshData=1"/>
  </connection>
  <connection id="553" xr16:uid="{AE798EDD-A67B-4472-9182-3B522E2E98BD}" name="Connection596" type="4" refreshedVersion="8" background="1" saveData="1">
    <webPr sourceData="1" parsePre="1" consecutive="1" xl2000="1" url="https://www.feanalytics.com/Table.aspx?SavedResultsID=9dead5e2-8b9c-e511-b4e5-bc305bec6e34&amp;xl=1&amp;UserID=D284DC35-3B1E-4FB5-ABAD-5AB64355226B&amp;xlRefreshData=1"/>
  </connection>
  <connection id="554" xr16:uid="{4F5F61FA-0DD5-4107-BD0B-B25FCA88D59E}" name="Connection597" type="4" refreshedVersion="8" background="1" saveData="1">
    <webPr sourceData="1" parsePre="1" consecutive="1" xl2000="1" url="https://www.feanalytics.com/Table.aspx?SavedResultsID=7e28fe8b-1391-e611-bcd4-bc305bce3224&amp;xl=1&amp;UserID=D284DC35-3B1E-4FB5-ABAD-5AB64355226B&amp;xlRefreshData=1"/>
  </connection>
  <connection id="555" xr16:uid="{8516A2A3-EF4E-43F6-9D5D-62A348433286}" name="Connection598" type="4" refreshedVersion="8" background="1" saveData="1">
    <webPr sourceData="1" parsePre="1" consecutive="1" xl2000="1" url="https://www.feanalytics.com/Table.aspx?SavedResultsID=ee6b31f5-d482-e511-aff4-bc305bec6e34&amp;xl=1&amp;UserID=D284DC35-3B1E-4FB5-ABAD-5AB64355226B&amp;xlRefreshData=1"/>
  </connection>
  <connection id="556" xr16:uid="{30E56FFA-48AB-408B-AA5A-821EB5CAFFD4}" name="Connection599" type="4" refreshedVersion="8" background="1" saveData="1">
    <webPr sourceData="1" parsePre="1" consecutive="1" xl2000="1" url="https://www.feanalytics.com/Table.aspx?SavedResultsID=9dead5e2-8b9c-e511-b4e5-bc305bec6e34&amp;xl=1&amp;UserID=D284DC35-3B1E-4FB5-ABAD-5AB64355226B&amp;xlRefreshData=1"/>
  </connection>
  <connection id="557" xr16:uid="{00000000-0015-0000-FFFF-FFFF5E010000}" name="Connection6" type="4" refreshedVersion="0" background="1" saveData="1">
    <webPr url="https://www.feanalytics.com/Table.aspx?SavedResultsID=9dead5e2-8b9c-e511-b4e5-bc305bec6e34&amp;xl=1&amp;UserID=D284DC35-3B1E-4FB5-ABAD-5AB64355226B&amp;xlRefreshData=1" htmlTables="1" htmlFormat="all"/>
  </connection>
  <connection id="558" xr16:uid="{00000000-0015-0000-FFFF-FFFF5F010000}" name="Connection60" type="4" refreshedVersion="0" background="1" saveData="1">
    <webPr url="https://www.feanalytics.com/Table.aspx?SavedResultsID=6590869d-d482-e511-aff4-bc305bec6e34&amp;xl=1&amp;UserID=D284DC35-3B1E-4FB5-ABAD-5AB64355226B&amp;xlRefreshData=1" htmlTables="1" htmlFormat="all"/>
  </connection>
  <connection id="559" xr16:uid="{7FA93CF7-7C33-4B43-9B48-7336CFC40CD7}" name="Connection600" type="4" refreshedVersion="8" background="1" saveData="1">
    <webPr sourceData="1" parsePre="1" consecutive="1" xl2000="1" url="https://www.feanalytics.com/Table.aspx?SavedResultsID=ee6b31f5-d482-e511-aff4-bc305bec6e34&amp;xl=1&amp;UserID=D284DC35-3B1E-4FB5-ABAD-5AB64355226B&amp;xlRefreshData=1"/>
  </connection>
  <connection id="560" xr16:uid="{4B7A2511-6081-46E9-AD46-FF714FE68205}" name="Connection601" type="4" refreshedVersion="8" background="1" saveData="1">
    <webPr sourceData="1" parsePre="1" consecutive="1" xl2000="1" url="https://www.feanalytics.com/Table.aspx?SavedResultsID=9dead5e2-8b9c-e511-b4e5-bc305bec6e34&amp;xl=1&amp;UserID=D284DC35-3B1E-4FB5-ABAD-5AB64355226B&amp;xlRefreshData=1"/>
  </connection>
  <connection id="561" xr16:uid="{6D153553-902A-4B10-80C4-8FC35E39D65B}" name="Connection602" type="4" refreshedVersion="8" background="1" saveData="1">
    <webPr sourceData="1" parsePre="1" consecutive="1" xl2000="1" url="https://www.feanalytics.com/Table.aspx?SavedResultsID=7e28fe8b-1391-e611-bcd4-bc305bce3224&amp;xl=1&amp;UserID=D284DC35-3B1E-4FB5-ABAD-5AB64355226B&amp;xlRefreshData=1"/>
  </connection>
  <connection id="562" xr16:uid="{44FFDE5F-55C7-440B-A3AB-657EF3BE891B}" name="Connection603" type="4" refreshedVersion="8" background="1" saveData="1">
    <webPr sourceData="1" parsePre="1" consecutive="1" xl2000="1" url="https://www.feanalytics.com/Table.aspx?SavedResultsID=6590869d-d482-e511-aff4-bc305bec6e34&amp;xl=1&amp;UserID=D284DC35-3B1E-4FB5-ABAD-5AB64355226B&amp;xlRefreshData=1"/>
  </connection>
  <connection id="563" xr16:uid="{4E9E9D55-26A1-4B3C-A74A-966E007D3EE0}" name="Connection604" type="4" refreshedVersion="8" background="1" saveData="1">
    <webPr sourceData="1" parsePre="1" consecutive="1" xl2000="1" url="https://www.feanalytics.com/Table.aspx?SavedResultsID=ee6b31f5-d482-e511-aff4-bc305bec6e34&amp;xl=1&amp;UserID=D284DC35-3B1E-4FB5-ABAD-5AB64355226B&amp;xlRefreshData=1"/>
  </connection>
  <connection id="564" xr16:uid="{DE9E8257-9022-4474-9D26-666365E8E435}" name="Connection605" type="4" refreshedVersion="8" background="1" saveData="1">
    <webPr sourceData="1" parsePre="1" consecutive="1" xl2000="1" url="https://www.feanalytics.com/Table.aspx?SavedResultsID=9dead5e2-8b9c-e511-b4e5-bc305bec6e34&amp;xl=1&amp;UserID=D284DC35-3B1E-4FB5-ABAD-5AB64355226B&amp;xlRefreshData=1"/>
  </connection>
  <connection id="565" xr16:uid="{47D2DBD8-2781-426A-9E84-85EDC70D0D4D}" name="Connection606" type="4" refreshedVersion="8" background="1" saveData="1">
    <webPr sourceData="1" parsePre="1" consecutive="1" xl2000="1" url="https://www.feanalytics.com/Table.aspx?SavedResultsID=7e28fe8b-1391-e611-bcd4-bc305bce3224&amp;xl=1&amp;UserID=D284DC35-3B1E-4FB5-ABAD-5AB64355226B&amp;xlRefreshData=1"/>
  </connection>
  <connection id="566" xr16:uid="{D8E8CAD2-38FC-4876-9916-4C0E81972937}" name="Connection607" type="4" refreshedVersion="8" background="1" saveData="1">
    <webPr sourceData="1" parsePre="1" consecutive="1" xl2000="1" url="https://www.feanalytics.com/Table.aspx?SavedResultsID=7e28fe8b-1391-e611-bcd4-bc305bce3224&amp;xl=1&amp;UserID=D284DC35-3B1E-4FB5-ABAD-5AB64355226B&amp;xlRefreshData=1"/>
  </connection>
  <connection id="567" xr16:uid="{C82ECE8A-58ED-4C8E-92AD-9AA6F8E94ECB}" name="Connection608" type="4" refreshedVersion="8" background="1" saveData="1">
    <webPr sourceData="1" parsePre="1" consecutive="1" xl2000="1" url="https://www.feanalytics.com/Table.aspx?SavedResultsID=6590869d-d482-e511-aff4-bc305bec6e34&amp;xl=1&amp;UserID=D284DC35-3B1E-4FB5-ABAD-5AB64355226B&amp;xlRefreshData=1"/>
  </connection>
  <connection id="568" xr16:uid="{CA7F04CE-B627-4418-83D5-A6C8B2A2CA15}" name="Connection609" type="4" refreshedVersion="8" background="1" saveData="1">
    <webPr sourceData="1" parsePre="1" consecutive="1" xl2000="1" url="https://www.feanalytics.com/Table.aspx?SavedResultsID=ee6b31f5-d482-e511-aff4-bc305bec6e34&amp;xl=1&amp;UserID=D284DC35-3B1E-4FB5-ABAD-5AB64355226B&amp;xlRefreshData=1"/>
  </connection>
  <connection id="569" xr16:uid="{00000000-0015-0000-FFFF-FFFF60010000}" name="Connection61" type="4" refreshedVersion="7" background="1" saveData="1">
    <webPr sourceData="1" parsePre="1" consecutive="1" xl2000="1" url="https://www.feanalytics.com/Table.aspx?SavedResultsID=ee6b31f5-d482-e511-aff4-bc305bec6e34&amp;xl=1&amp;UserID=D284DC35-3B1E-4FB5-ABAD-5AB64355226B&amp;xlRefreshData=1"/>
  </connection>
  <connection id="570" xr16:uid="{9F18DF76-FEED-4615-801B-F9C0304C9BE3}" name="Connection610" type="4" refreshedVersion="8" background="1" saveData="1">
    <webPr sourceData="1" parsePre="1" consecutive="1" xl2000="1" url="https://www.feanalytics.com/Table.aspx?SavedResultsID=9dead5e2-8b9c-e511-b4e5-bc305bec6e34&amp;xl=1&amp;UserID=D284DC35-3B1E-4FB5-ABAD-5AB64355226B&amp;xlRefreshData=1"/>
  </connection>
  <connection id="571" xr16:uid="{1FC126BA-6ED7-4471-972D-E96C233967D4}" name="Connection611" type="4" refreshedVersion="8" background="1" saveData="1">
    <webPr sourceData="1" parsePre="1" consecutive="1" xl2000="1" url="https://www.feanalytics.com/Table.aspx?SavedResultsID=7e28fe8b-1391-e611-bcd4-bc305bce3224&amp;xl=1&amp;UserID=D284DC35-3B1E-4FB5-ABAD-5AB64355226B&amp;xlRefreshData=1"/>
  </connection>
  <connection id="572" xr16:uid="{747448D2-5465-4970-B911-4B105F8741FC}" name="Connection612" type="4" refreshedVersion="8" background="1" saveData="1">
    <webPr sourceData="1" parsePre="1" consecutive="1" xl2000="1" url="https://www.feanalytics.com/Table.aspx?SavedResultsID=6590869d-d482-e511-aff4-bc305bec6e34&amp;xl=1&amp;UserID=D284DC35-3B1E-4FB5-ABAD-5AB64355226B&amp;xlRefreshData=1"/>
  </connection>
  <connection id="573" xr16:uid="{11C0AF61-3B71-4936-A125-9784554E9629}" name="Connection613" type="4" refreshedVersion="8" background="1" saveData="1">
    <webPr sourceData="1" parsePre="1" consecutive="1" xl2000="1" url="https://www.feanalytics.com/Table.aspx?SavedResultsID=ee6b31f5-d482-e511-aff4-bc305bec6e34&amp;xl=1&amp;UserID=D284DC35-3B1E-4FB5-ABAD-5AB64355226B&amp;xlRefreshData=1"/>
  </connection>
  <connection id="574" xr16:uid="{B8F434FA-B875-4127-8EBA-24DFC526B0A8}" name="Connection614" type="4" refreshedVersion="8" background="1" saveData="1">
    <webPr sourceData="1" parsePre="1" consecutive="1" xl2000="1" url="https://www.feanalytics.com/Table.aspx?SavedResultsID=9dead5e2-8b9c-e511-b4e5-bc305bec6e34&amp;xl=1&amp;UserID=D284DC35-3B1E-4FB5-ABAD-5AB64355226B&amp;xlRefreshData=1"/>
  </connection>
  <connection id="575" xr16:uid="{C155E593-EC99-4FED-85CE-4501BFBDCB6F}" name="Connection615" type="4" refreshedVersion="8" background="1" saveData="1">
    <webPr sourceData="1" parsePre="1" consecutive="1" xl2000="1" url="https://www.feanalytics.com/Table.aspx?SavedResultsID=7e28fe8b-1391-e611-bcd4-bc305bce3224&amp;xl=1&amp;UserID=D284DC35-3B1E-4FB5-ABAD-5AB64355226B&amp;xlRefreshData=1"/>
  </connection>
  <connection id="576" xr16:uid="{7AAAA9E3-0C23-488F-9317-46B7BB91E967}" name="Connection616" type="4" refreshedVersion="8" background="1" saveData="1">
    <webPr sourceData="1" parsePre="1" consecutive="1" xl2000="1" url="https://www.feanalytics.com/Table.aspx?SavedResultsID=6590869d-d482-e511-aff4-bc305bec6e34&amp;xl=1&amp;UserID=D284DC35-3B1E-4FB5-ABAD-5AB64355226B&amp;xlRefreshData=1"/>
  </connection>
  <connection id="577" xr16:uid="{64DA0ECE-CD98-4A0A-ACDD-8C6435995BED}" name="Connection617" type="4" refreshedVersion="8" background="1" saveData="1">
    <webPr sourceData="1" parsePre="1" consecutive="1" xl2000="1" url="https://www.feanalytics.com/Table.aspx?SavedResultsID=ee6b31f5-d482-e511-aff4-bc305bec6e34&amp;xl=1&amp;UserID=D284DC35-3B1E-4FB5-ABAD-5AB64355226B&amp;xlRefreshData=1"/>
  </connection>
  <connection id="578" xr16:uid="{41E869E6-9C87-45E4-924A-BB57A00B19C7}" name="Connection618" type="4" refreshedVersion="8" background="1" saveData="1">
    <webPr sourceData="1" parsePre="1" consecutive="1" xl2000="1" url="https://www.feanalytics.com/Table.aspx?SavedResultsID=9dead5e2-8b9c-e511-b4e5-bc305bec6e34&amp;xl=1&amp;UserID=D284DC35-3B1E-4FB5-ABAD-5AB64355226B&amp;xlRefreshData=1"/>
  </connection>
  <connection id="579" xr16:uid="{C97684BF-DAE6-4974-BA99-711F63369433}" name="Connection619" type="4" refreshedVersion="8" background="1" saveData="1">
    <webPr sourceData="1" parsePre="1" consecutive="1" xl2000="1" url="https://www.feanalytics.com/Table.aspx?SavedResultsID=7e28fe8b-1391-e611-bcd4-bc305bce3224&amp;xl=1&amp;UserID=D284DC35-3B1E-4FB5-ABAD-5AB64355226B&amp;xlRefreshData=1"/>
  </connection>
  <connection id="580" xr16:uid="{00000000-0015-0000-FFFF-FFFF61010000}" name="Connection62" type="4" refreshedVersion="7" background="1" saveData="1">
    <webPr sourceData="1" parsePre="1" consecutive="1" xl2000="1" url="https://www.feanalytics.com/Table.aspx?SavedResultsID=9dead5e2-8b9c-e511-b4e5-bc305bec6e34&amp;xl=1&amp;UserID=D284DC35-3B1E-4FB5-ABAD-5AB64355226B&amp;xlRefreshData=1"/>
  </connection>
  <connection id="581" xr16:uid="{454BFA20-65A6-429D-8424-D95B980C2CB4}" name="Connection620" type="4" refreshedVersion="8" background="1" saveData="1">
    <webPr sourceData="1" parsePre="1" consecutive="1" xl2000="1" url="https://www.feanalytics.com/Table.aspx?SavedResultsID=ee6b31f5-d482-e511-aff4-bc305bec6e34&amp;xl=1&amp;UserID=D284DC35-3B1E-4FB5-ABAD-5AB64355226B&amp;xlRefreshData=1"/>
  </connection>
  <connection id="582" xr16:uid="{5373FDB0-CB04-4398-9B63-332D8EB5FF2A}" name="Connection621" type="4" refreshedVersion="8" background="1" saveData="1">
    <webPr sourceData="1" parsePre="1" consecutive="1" xl2000="1" url="https://www.feanalytics.com/Table.aspx?SavedResultsID=9dead5e2-8b9c-e511-b4e5-bc305bec6e34&amp;xl=1&amp;UserID=D284DC35-3B1E-4FB5-ABAD-5AB64355226B&amp;xlRefreshData=1"/>
  </connection>
  <connection id="583" xr16:uid="{F037D330-50E2-4CC4-8B00-08FA089831FE}" name="Connection622" type="4" refreshedVersion="8" background="1" saveData="1">
    <webPr sourceData="1" parsePre="1" consecutive="1" xl2000="1" url="https://www.feanalytics.com/Table.aspx?SavedResultsID=7e28fe8b-1391-e611-bcd4-bc305bce3224&amp;xl=1&amp;UserID=D284DC35-3B1E-4FB5-ABAD-5AB64355226B&amp;xlRefreshData=1"/>
  </connection>
  <connection id="584" xr16:uid="{0B704FAD-C537-43DF-BE5E-44FBDC2B5F43}" name="Connection623" type="4" refreshedVersion="8" background="1" saveData="1">
    <webPr sourceData="1" parsePre="1" consecutive="1" xl2000="1" url="https://www.feanalytics.com/Table.aspx?SavedResultsID=ee6b31f5-d482-e511-aff4-bc305bec6e34&amp;xl=1&amp;UserID=D284DC35-3B1E-4FB5-ABAD-5AB64355226B&amp;xlRefreshData=1"/>
  </connection>
  <connection id="585" xr16:uid="{A497A951-5A90-47D7-9976-9C14B7106130}" name="Connection624" type="4" refreshedVersion="8" background="1" saveData="1">
    <webPr sourceData="1" parsePre="1" consecutive="1" xl2000="1" url="https://www.feanalytics.com/Table.aspx?SavedResultsID=ee6b31f5-d482-e511-aff4-bc305bec6e34&amp;xl=1&amp;UserID=D284DC35-3B1E-4FB5-ABAD-5AB64355226B&amp;xlRefreshData=1"/>
  </connection>
  <connection id="586" xr16:uid="{F95DFCF9-FA82-407E-8051-714A078D06D1}" name="Connection625" type="4" refreshedVersion="8" background="1" saveData="1">
    <webPr sourceData="1" parsePre="1" consecutive="1" xl2000="1" url="https://www.feanalytics.com/Table.aspx?SavedResultsID=9dead5e2-8b9c-e511-b4e5-bc305bec6e34&amp;xl=1&amp;UserID=D284DC35-3B1E-4FB5-ABAD-5AB64355226B&amp;xlRefreshData=1"/>
  </connection>
  <connection id="587" xr16:uid="{58004A5A-D187-48A4-8F5A-F4D50EED0047}" name="Connection626" type="4" refreshedVersion="8" background="1" saveData="1">
    <webPr sourceData="1" parsePre="1" consecutive="1" xl2000="1" url="https://www.feanalytics.com/Table.aspx?SavedResultsID=7e28fe8b-1391-e611-bcd4-bc305bce3224&amp;xl=1&amp;UserID=D284DC35-3B1E-4FB5-ABAD-5AB64355226B&amp;xlRefreshData=1"/>
  </connection>
  <connection id="588" xr16:uid="{6940FD11-0896-4241-A3FA-0F1FD1B5CADD}" name="Connection627" type="4" refreshedVersion="8" background="1" saveData="1">
    <webPr sourceData="1" parsePre="1" consecutive="1" xl2000="1" url="https://www.feanalytics.com/Table.aspx?SavedResultsID=6590869d-d482-e511-aff4-bc305bec6e34&amp;xl=1&amp;UserID=D284DC35-3B1E-4FB5-ABAD-5AB64355226B&amp;xlRefreshData=1"/>
  </connection>
  <connection id="589" xr16:uid="{AEC91C66-AA4C-42A3-8B11-32999A2EA0F0}" name="Connection628" type="4" refreshedVersion="8" background="1" saveData="1">
    <webPr sourceData="1" parsePre="1" consecutive="1" xl2000="1" url="https://www.feanalytics.com/Table.aspx?SavedResultsID=ee6b31f5-d482-e511-aff4-bc305bec6e34&amp;xl=1&amp;UserID=D284DC35-3B1E-4FB5-ABAD-5AB64355226B&amp;xlRefreshData=1"/>
  </connection>
  <connection id="590" xr16:uid="{C7EA6F5B-D440-4E70-9B6D-756336FF5E95}" name="Connection629" type="4" refreshedVersion="8" background="1" saveData="1">
    <webPr sourceData="1" parsePre="1" consecutive="1" xl2000="1" url="https://www.feanalytics.com/Table.aspx?SavedResultsID=9dead5e2-8b9c-e511-b4e5-bc305bec6e34&amp;xl=1&amp;UserID=D284DC35-3B1E-4FB5-ABAD-5AB64355226B&amp;xlRefreshData=1"/>
  </connection>
  <connection id="591" xr16:uid="{00000000-0015-0000-FFFF-FFFF62010000}" name="Connection63" type="4" refreshedVersion="7" background="1" saveData="1">
    <webPr sourceData="1" parsePre="1" consecutive="1" xl2000="1" url="https://www.feanalytics.com/Table.aspx?SavedResultsID=7e28fe8b-1391-e611-bcd4-bc305bce3224&amp;xl=1&amp;UserID=D284DC35-3B1E-4FB5-ABAD-5AB64355226B&amp;xlRefreshData=1"/>
  </connection>
  <connection id="592" xr16:uid="{159A2CB3-7EB3-45CD-8B30-7D3ADFCDCC83}" name="Connection630" type="4" refreshedVersion="8" background="1" saveData="1">
    <webPr sourceData="1" parsePre="1" consecutive="1" xl2000="1" url="https://www.feanalytics.com/Table.aspx?SavedResultsID=7e28fe8b-1391-e611-bcd4-bc305bce3224&amp;xl=1&amp;UserID=D284DC35-3B1E-4FB5-ABAD-5AB64355226B&amp;xlRefreshData=1"/>
  </connection>
  <connection id="593" xr16:uid="{758089BD-AA5E-42C7-A0A1-9CA8DD1F0658}" name="Connection631" type="4" refreshedVersion="8" background="1" saveData="1">
    <webPr sourceData="1" parsePre="1" consecutive="1" xl2000="1" url="https://www.feanalytics.com/Table.aspx?SavedResultsID=9dead5e2-8b9c-e511-b4e5-bc305bec6e34&amp;xl=1&amp;UserID=D284DC35-3B1E-4FB5-ABAD-5AB64355226B&amp;xlRefreshData=1"/>
  </connection>
  <connection id="594" xr16:uid="{A01E2E18-7D5B-4265-8BD8-BFB0A9DF9979}" name="Connection632" type="4" refreshedVersion="8" background="1" saveData="1">
    <webPr sourceData="1" parsePre="1" consecutive="1" xl2000="1" url="https://www.feanalytics.com/Table.aspx?SavedResultsID=7e28fe8b-1391-e611-bcd4-bc305bce3224&amp;xl=1&amp;UserID=D284DC35-3B1E-4FB5-ABAD-5AB64355226B&amp;xlRefreshData=1"/>
  </connection>
  <connection id="595" xr16:uid="{7D95C24B-5D67-4017-8141-B924AFF13CE1}" name="Connection633" type="4" refreshedVersion="8" background="1" saveData="1">
    <webPr sourceData="1" parsePre="1" consecutive="1" xl2000="1" url="https://www.feanalytics.com/Table.aspx?SavedResultsID=6590869d-d482-e511-aff4-bc305bec6e34&amp;xl=1&amp;UserID=D284DC35-3B1E-4FB5-ABAD-5AB64355226B&amp;xlRefreshData=1"/>
  </connection>
  <connection id="596" xr16:uid="{3B754D49-4A12-4CCE-9DF5-7B5359E25D0E}" name="Connection634" type="4" refreshedVersion="8" background="1" saveData="1">
    <webPr sourceData="1" parsePre="1" consecutive="1" xl2000="1" url="https://www.feanalytics.com/Table.aspx?SavedResultsID=ee6b31f5-d482-e511-aff4-bc305bec6e34&amp;xl=1&amp;UserID=D284DC35-3B1E-4FB5-ABAD-5AB64355226B&amp;xlRefreshData=1"/>
  </connection>
  <connection id="597" xr16:uid="{DC59570F-04DF-47E1-9CBE-12E6ED63CB88}" name="Connection635" type="4" refreshedVersion="8" background="1" saveData="1">
    <webPr sourceData="1" parsePre="1" consecutive="1" xl2000="1" url="https://www.feanalytics.com/Table.aspx?SavedResultsID=9dead5e2-8b9c-e511-b4e5-bc305bec6e34&amp;xl=1&amp;UserID=D284DC35-3B1E-4FB5-ABAD-5AB64355226B&amp;xlRefreshData=1"/>
  </connection>
  <connection id="598" xr16:uid="{7211530E-E191-44F2-A7EA-D5BC11384AD5}" name="Connection636" type="4" refreshedVersion="8" background="1" saveData="1">
    <webPr sourceData="1" parsePre="1" consecutive="1" xl2000="1" url="https://www.feanalytics.com/Table.aspx?SavedResultsID=7e28fe8b-1391-e611-bcd4-bc305bce3224&amp;xl=1&amp;UserID=D284DC35-3B1E-4FB5-ABAD-5AB64355226B&amp;xlRefreshData=1"/>
  </connection>
  <connection id="599" xr16:uid="{0AE134B2-BE6A-425B-A5EE-796B5FA17BD8}" name="Connection637" type="4" refreshedVersion="8" background="1" saveData="1">
    <webPr sourceData="1" parsePre="1" consecutive="1" xl2000="1" url="https://www.feanalytics.com/Table.aspx?SavedResultsID=ee6b31f5-d482-e511-aff4-bc305bec6e34&amp;xl=1&amp;UserID=D284DC35-3B1E-4FB5-ABAD-5AB64355226B&amp;xlRefreshData=1"/>
  </connection>
  <connection id="600" xr16:uid="{D3E36E57-6CE7-46F0-BF01-64C80E573827}" name="Connection638" type="4" refreshedVersion="8" background="1" saveData="1">
    <webPr sourceData="1" parsePre="1" consecutive="1" xl2000="1" url="https://www.feanalytics.com/Table.aspx?SavedResultsID=9dead5e2-8b9c-e511-b4e5-bc305bec6e34&amp;xl=1&amp;UserID=D284DC35-3B1E-4FB5-ABAD-5AB64355226B&amp;xlRefreshData=1"/>
  </connection>
  <connection id="601" xr16:uid="{A6AB9596-0737-44F2-B4B0-D6AECA6617C9}" name="Connection639" type="4" refreshedVersion="8" background="1" saveData="1">
    <webPr sourceData="1" parsePre="1" consecutive="1" xl2000="1" url="https://www.feanalytics.com/Table.aspx?SavedResultsID=7e28fe8b-1391-e611-bcd4-bc305bce3224&amp;xl=1&amp;UserID=D284DC35-3B1E-4FB5-ABAD-5AB64355226B&amp;xlRefreshData=1"/>
  </connection>
  <connection id="602" xr16:uid="{00000000-0015-0000-FFFF-FFFF63010000}" name="Connection64" type="4" refreshedVersion="7" background="1" saveData="1">
    <webPr sourceData="1" parsePre="1" consecutive="1" xl2000="1" url="https://www.feanalytics.com/Table.aspx?SavedResultsID=6590869d-d482-e511-aff4-bc305bec6e34&amp;xl=1&amp;UserID=D284DC35-3B1E-4FB5-ABAD-5AB64355226B&amp;xlRefreshData=1"/>
  </connection>
  <connection id="603" xr16:uid="{6E5765F3-BAB7-4156-BE1E-1F00FA3C5C91}" name="Connection640" type="4" refreshedVersion="8" background="1" saveData="1">
    <webPr sourceData="1" parsePre="1" consecutive="1" xl2000="1" url="https://www.feanalytics.com/Table.aspx?SavedResultsID=6590869d-d482-e511-aff4-bc305bec6e34&amp;xl=1&amp;UserID=D284DC35-3B1E-4FB5-ABAD-5AB64355226B&amp;xlRefreshData=1"/>
  </connection>
  <connection id="604" xr16:uid="{0A0ABFE5-7F3C-4F27-B774-B34A68CFBBDF}" name="Connection641" type="4" refreshedVersion="8" background="1" saveData="1">
    <webPr sourceData="1" parsePre="1" consecutive="1" xl2000="1" url="https://www.feanalytics.com/Table.aspx?SavedResultsID=ee6b31f5-d482-e511-aff4-bc305bec6e34&amp;xl=1&amp;UserID=D284DC35-3B1E-4FB5-ABAD-5AB64355226B&amp;xlRefreshData=1"/>
  </connection>
  <connection id="605" xr16:uid="{CDD75ECB-3C7E-4AD4-BC12-E9B255B1B311}" name="Connection642" type="4" refreshedVersion="8" background="1" saveData="1">
    <webPr sourceData="1" parsePre="1" consecutive="1" xl2000="1" url="https://www.feanalytics.com/Table.aspx?SavedResultsID=9dead5e2-8b9c-e511-b4e5-bc305bec6e34&amp;xl=1&amp;UserID=D284DC35-3B1E-4FB5-ABAD-5AB64355226B&amp;xlRefreshData=1"/>
  </connection>
  <connection id="606" xr16:uid="{91D24F9D-51FB-42BD-924E-6993368287CC}" name="Connection643" type="4" refreshedVersion="8" background="1" saveData="1">
    <webPr sourceData="1" parsePre="1" consecutive="1" xl2000="1" url="https://www.feanalytics.com/Table.aspx?SavedResultsID=7e28fe8b-1391-e611-bcd4-bc305bce3224&amp;xl=1&amp;UserID=D284DC35-3B1E-4FB5-ABAD-5AB64355226B&amp;xlRefreshData=1"/>
  </connection>
  <connection id="607" xr16:uid="{CBE71F1F-C104-4D67-82A7-B3C3C902F6AA}" name="Connection644" type="4" refreshedVersion="8" background="1" saveData="1">
    <webPr sourceData="1" parsePre="1" consecutive="1" xl2000="1" url="https://www.feanalytics.com/Table.aspx?SavedResultsID=ee6b31f5-d482-e511-aff4-bc305bec6e34&amp;xl=1&amp;UserID=D284DC35-3B1E-4FB5-ABAD-5AB64355226B&amp;xlRefreshData=1"/>
  </connection>
  <connection id="608" xr16:uid="{B840C144-340C-47AB-BEA3-1C70ED180E0E}" name="Connection645" type="4" refreshedVersion="8" background="1" saveData="1">
    <webPr sourceData="1" parsePre="1" consecutive="1" xl2000="1" url="https://www.feanalytics.com/Table.aspx?SavedResultsID=ee6b31f5-d482-e511-aff4-bc305bec6e34&amp;xl=1&amp;UserID=D284DC35-3B1E-4FB5-ABAD-5AB64355226B&amp;xlRefreshData=1"/>
  </connection>
  <connection id="609" xr16:uid="{1696F929-60D8-4064-AE0E-3B9872653107}" name="Connection646" type="4" refreshedVersion="8" background="1" saveData="1">
    <webPr sourceData="1" parsePre="1" consecutive="1" xl2000="1" url="https://www.feanalytics.com/Table.aspx?SavedResultsID=9dead5e2-8b9c-e511-b4e5-bc305bec6e34&amp;xl=1&amp;UserID=D284DC35-3B1E-4FB5-ABAD-5AB64355226B&amp;xlRefreshData=1"/>
  </connection>
  <connection id="610" xr16:uid="{3B9D498B-E3FA-4AC2-A598-78DE23E14A2A}" name="Connection647" type="4" refreshedVersion="8" background="1" saveData="1">
    <webPr sourceData="1" parsePre="1" consecutive="1" xl2000="1" url="https://www.feanalytics.com/Table.aspx?SavedResultsID=7e28fe8b-1391-e611-bcd4-bc305bce3224&amp;xl=1&amp;UserID=D284DC35-3B1E-4FB5-ABAD-5AB64355226B&amp;xlRefreshData=1"/>
  </connection>
  <connection id="611" xr16:uid="{A80D7D53-6595-4E84-A73F-269379D529B0}" name="Connection648" type="4" refreshedVersion="8" background="1" saveData="1">
    <webPr sourceData="1" parsePre="1" consecutive="1" xl2000="1" url="https://www.feanalytics.com/Table.aspx?SavedResultsID=9dead5e2-8b9c-e511-b4e5-bc305bec6e34&amp;xl=1&amp;UserID=D284DC35-3B1E-4FB5-ABAD-5AB64355226B&amp;xlRefreshData=1"/>
  </connection>
  <connection id="612" xr16:uid="{59B5E3B8-1D92-425F-BF62-F5D8F77B62ED}" name="Connection649" type="4" refreshedVersion="8" background="1" saveData="1">
    <webPr sourceData="1" parsePre="1" consecutive="1" xl2000="1" url="https://www.feanalytics.com/Table.aspx?SavedResultsID=ee6b31f5-d482-e511-aff4-bc305bec6e34&amp;xl=1&amp;UserID=D284DC35-3B1E-4FB5-ABAD-5AB64355226B&amp;xlRefreshData=1"/>
  </connection>
  <connection id="613" xr16:uid="{00000000-0015-0000-FFFF-FFFF64010000}" name="Connection65" type="4" refreshedVersion="7" background="1" saveData="1">
    <webPr sourceData="1" parsePre="1" consecutive="1" xl2000="1" url="https://www.feanalytics.com/Table.aspx?SavedResultsID=ee6b31f5-d482-e511-aff4-bc305bec6e34&amp;xl=1&amp;UserID=D284DC35-3B1E-4FB5-ABAD-5AB64355226B&amp;xlRefreshData=1"/>
  </connection>
  <connection id="614" xr16:uid="{43D3F9B5-5108-4BE2-B310-ECAC852D9239}" name="Connection650" type="4" refreshedVersion="8" background="1" saveData="1">
    <webPr sourceData="1" parsePre="1" consecutive="1" xl2000="1" url="https://www.feanalytics.com/Table.aspx?SavedResultsID=9dead5e2-8b9c-e511-b4e5-bc305bec6e34&amp;xl=1&amp;UserID=D284DC35-3B1E-4FB5-ABAD-5AB64355226B&amp;xlRefreshData=1"/>
  </connection>
  <connection id="615" xr16:uid="{7E6C937B-87E1-4625-B489-919EE8F194CE}" name="Connection651" type="4" refreshedVersion="8" background="1" saveData="1">
    <webPr sourceData="1" parsePre="1" consecutive="1" xl2000="1" url="https://www.feanalytics.com/Table.aspx?SavedResultsID=7e28fe8b-1391-e611-bcd4-bc305bce3224&amp;xl=1&amp;UserID=D284DC35-3B1E-4FB5-ABAD-5AB64355226B&amp;xlRefreshData=1"/>
  </connection>
  <connection id="616" xr16:uid="{8EC137AC-96E9-44A2-9224-2AF1AD6D6B4C}" name="Connection652" type="4" refreshedVersion="8" background="1" saveData="1">
    <webPr sourceData="1" parsePre="1" consecutive="1" xl2000="1" url="https://www.feanalytics.com/Table.aspx?SavedResultsID=7e28fe8b-1391-e611-bcd4-bc305bce3224&amp;xl=1&amp;UserID=D284DC35-3B1E-4FB5-ABAD-5AB64355226B&amp;xlRefreshData=1"/>
  </connection>
  <connection id="617" xr16:uid="{011A15C4-9538-47A4-91AB-46D0C6E0ACDF}" name="Connection653" type="4" refreshedVersion="8" background="1" saveData="1">
    <webPr sourceData="1" parsePre="1" consecutive="1" xl2000="1" url="https://www.feanalytics.com/Table.aspx?SavedResultsID=ee6b31f5-d482-e511-aff4-bc305bec6e34&amp;xl=1&amp;UserID=D284DC35-3B1E-4FB5-ABAD-5AB64355226B&amp;xlRefreshData=1"/>
  </connection>
  <connection id="618" xr16:uid="{BC9201EA-F888-4103-BA88-6587FCF68D89}" name="Connection654" type="4" refreshedVersion="8" background="1" saveData="1">
    <webPr sourceData="1" parsePre="1" consecutive="1" xl2000="1" url="https://www.feanalytics.com/Table.aspx?SavedResultsID=9dead5e2-8b9c-e511-b4e5-bc305bec6e34&amp;xl=1&amp;UserID=D284DC35-3B1E-4FB5-ABAD-5AB64355226B&amp;xlRefreshData=1"/>
  </connection>
  <connection id="619" xr16:uid="{5E9033C0-EBD4-4749-853F-85AF81F09641}" name="Connection655" type="4" refreshedVersion="8" background="1" saveData="1">
    <webPr sourceData="1" parsePre="1" consecutive="1" xl2000="1" url="https://www.feanalytics.com/Table.aspx?SavedResultsID=7e28fe8b-1391-e611-bcd4-bc305bce3224&amp;xl=1&amp;UserID=D284DC35-3B1E-4FB5-ABAD-5AB64355226B&amp;xlRefreshData=1"/>
  </connection>
  <connection id="620" xr16:uid="{8C4AD63B-F5BA-4912-B3C7-F305E563D987}" name="Connection656" type="4" refreshedVersion="8" background="1" saveData="1">
    <webPr sourceData="1" parsePre="1" consecutive="1" xl2000="1" url="https://www.feanalytics.com/Table.aspx?SavedResultsID=6590869d-d482-e511-aff4-bc305bec6e34&amp;xl=1&amp;UserID=D284DC35-3B1E-4FB5-ABAD-5AB64355226B&amp;xlRefreshData=1"/>
  </connection>
  <connection id="621" xr16:uid="{3EE4F193-32B2-46B0-B794-AE62DF40E4F6}" name="Connection657" type="4" refreshedVersion="8" background="1" saveData="1">
    <webPr sourceData="1" parsePre="1" consecutive="1" xl2000="1" url="https://www.feanalytics.com/Table.aspx?SavedResultsID=ee6b31f5-d482-e511-aff4-bc305bec6e34&amp;xl=1&amp;UserID=D284DC35-3B1E-4FB5-ABAD-5AB64355226B&amp;xlRefreshData=1"/>
  </connection>
  <connection id="622" xr16:uid="{264F461F-510A-4D32-A6E8-A212F3A91B93}" name="Connection658" type="4" refreshedVersion="8" background="1" saveData="1">
    <webPr sourceData="1" parsePre="1" consecutive="1" xl2000="1" url="https://www.feanalytics.com/Table.aspx?SavedResultsID=9dead5e2-8b9c-e511-b4e5-bc305bec6e34&amp;xl=1&amp;UserID=D284DC35-3B1E-4FB5-ABAD-5AB64355226B&amp;xlRefreshData=1"/>
  </connection>
  <connection id="623" xr16:uid="{A14870A3-4255-4249-92AE-7A238ED11345}" name="Connection659" type="4" refreshedVersion="8" background="1" saveData="1">
    <webPr sourceData="1" parsePre="1" consecutive="1" xl2000="1" url="https://www.feanalytics.com/Table.aspx?SavedResultsID=7e28fe8b-1391-e611-bcd4-bc305bce3224&amp;xl=1&amp;UserID=D284DC35-3B1E-4FB5-ABAD-5AB64355226B&amp;xlRefreshData=1"/>
  </connection>
  <connection id="624" xr16:uid="{00000000-0015-0000-FFFF-FFFF65010000}" name="Connection66" type="4" refreshedVersion="7" background="1" saveData="1">
    <webPr sourceData="1" parsePre="1" consecutive="1" xl2000="1" url="https://www.feanalytics.com/Table.aspx?SavedResultsID=9dead5e2-8b9c-e511-b4e5-bc305bec6e34&amp;xl=1&amp;UserID=D284DC35-3B1E-4FB5-ABAD-5AB64355226B&amp;xlRefreshData=1"/>
  </connection>
  <connection id="625" xr16:uid="{BE83F2EF-BFF3-4B54-90EF-0195267BF770}" name="Connection660" type="4" refreshedVersion="8" background="1" saveData="1">
    <webPr sourceData="1" parsePre="1" consecutive="1" xl2000="1" url="https://www.feanalytics.com/Table.aspx?SavedResultsID=ee6b31f5-d482-e511-aff4-bc305bec6e34&amp;xl=1&amp;UserID=D284DC35-3B1E-4FB5-ABAD-5AB64355226B&amp;xlRefreshData=1"/>
  </connection>
  <connection id="626" xr16:uid="{C067566B-3B63-42ED-A207-BD420F394725}" name="Connection661" type="4" refreshedVersion="8" background="1" saveData="1">
    <webPr sourceData="1" parsePre="1" consecutive="1" xl2000="1" url="https://www.feanalytics.com/Table.aspx?SavedResultsID=9dead5e2-8b9c-e511-b4e5-bc305bec6e34&amp;xl=1&amp;UserID=D284DC35-3B1E-4FB5-ABAD-5AB64355226B&amp;xlRefreshData=1"/>
  </connection>
  <connection id="627" xr16:uid="{1BA98410-AA79-414C-8472-FD490F1C5497}" name="Connection662" type="4" refreshedVersion="8" background="1" saveData="1">
    <webPr sourceData="1" parsePre="1" consecutive="1" xl2000="1" url="https://www.feanalytics.com/Table.aspx?SavedResultsID=7e28fe8b-1391-e611-bcd4-bc305bce3224&amp;xl=1&amp;UserID=D284DC35-3B1E-4FB5-ABAD-5AB64355226B&amp;xlRefreshData=1"/>
  </connection>
  <connection id="628" xr16:uid="{88F661BA-1E85-4384-8C74-5D95D93C7302}" name="Connection663" type="4" refreshedVersion="8" background="1" saveData="1">
    <webPr sourceData="1" parsePre="1" consecutive="1" xl2000="1" url="https://www.feanalytics.com/Table.aspx?SavedResultsID=ee6b31f5-d482-e511-aff4-bc305bec6e34&amp;xl=1&amp;UserID=D284DC35-3B1E-4FB5-ABAD-5AB64355226B&amp;xlRefreshData=1"/>
  </connection>
  <connection id="629" xr16:uid="{147B3823-9D5C-4746-A3F0-6F4FB9A04774}" name="Connection664" type="4" refreshedVersion="8" background="1" saveData="1">
    <webPr sourceData="1" parsePre="1" consecutive="1" xl2000="1" url="https://www.feanalytics.com/Table.aspx?SavedResultsID=9dead5e2-8b9c-e511-b4e5-bc305bec6e34&amp;xl=1&amp;UserID=D284DC35-3B1E-4FB5-ABAD-5AB64355226B&amp;xlRefreshData=1"/>
  </connection>
  <connection id="630" xr16:uid="{558CDE05-DF6A-4776-8A2E-90A98D19AF13}" name="Connection665" type="4" refreshedVersion="8" background="1" saveData="1">
    <webPr sourceData="1" parsePre="1" consecutive="1" xl2000="1" url="https://www.feanalytics.com/Table.aspx?SavedResultsID=7e28fe8b-1391-e611-bcd4-bc305bce3224&amp;xl=1&amp;UserID=D284DC35-3B1E-4FB5-ABAD-5AB64355226B&amp;xlRefreshData=1"/>
  </connection>
  <connection id="631" xr16:uid="{22F41B7D-5B9A-4E3B-80DD-D4A68AB54F64}" name="Connection666" type="4" refreshedVersion="8" background="1" saveData="1">
    <webPr sourceData="1" parsePre="1" consecutive="1" xl2000="1" url="https://www.feanalytics.com/Table.aspx?SavedResultsID=6590869d-d482-e511-aff4-bc305bec6e34&amp;xl=1&amp;UserID=D284DC35-3B1E-4FB5-ABAD-5AB64355226B&amp;xlRefreshData=1"/>
  </connection>
  <connection id="632" xr16:uid="{9349F7FF-E152-4E18-885F-31E2D86C8185}" name="Connection667" type="4" refreshedVersion="8" background="1" saveData="1">
    <webPr sourceData="1" parsePre="1" consecutive="1" xl2000="1" url="https://www.feanalytics.com/Table.aspx?SavedResultsID=ee6b31f5-d482-e511-aff4-bc305bec6e34&amp;xl=1&amp;UserID=D284DC35-3B1E-4FB5-ABAD-5AB64355226B&amp;xlRefreshData=1"/>
  </connection>
  <connection id="633" xr16:uid="{85D8DA99-DFB9-4133-8232-D83E813722A7}" name="Connection668" type="4" refreshedVersion="8" background="1" saveData="1">
    <webPr sourceData="1" parsePre="1" consecutive="1" xl2000="1" url="https://www.feanalytics.com/Table.aspx?SavedResultsID=9dead5e2-8b9c-e511-b4e5-bc305bec6e34&amp;xl=1&amp;UserID=D284DC35-3B1E-4FB5-ABAD-5AB64355226B&amp;xlRefreshData=1"/>
  </connection>
  <connection id="634" xr16:uid="{D384F512-8B65-47E7-BFAC-7F272EE256DE}" name="Connection669" type="4" refreshedVersion="8" background="1" saveData="1">
    <webPr sourceData="1" parsePre="1" consecutive="1" xl2000="1" url="https://www.feanalytics.com/Table.aspx?SavedResultsID=7e28fe8b-1391-e611-bcd4-bc305bce3224&amp;xl=1&amp;UserID=D284DC35-3B1E-4FB5-ABAD-5AB64355226B&amp;xlRefreshData=1"/>
  </connection>
  <connection id="635" xr16:uid="{00000000-0015-0000-FFFF-FFFF66010000}" name="Connection67" type="4" refreshedVersion="7" background="1" saveData="1">
    <webPr sourceData="1" parsePre="1" consecutive="1" xl2000="1" url="https://www.feanalytics.com/Table.aspx?SavedResultsID=7e28fe8b-1391-e611-bcd4-bc305bce3224&amp;xl=1&amp;UserID=D284DC35-3B1E-4FB5-ABAD-5AB64355226B&amp;xlRefreshData=1"/>
  </connection>
  <connection id="636" xr16:uid="{3329FD27-EE9A-40A0-9277-84130F2C8509}" name="Connection670" type="4" refreshedVersion="8" background="1" saveData="1">
    <webPr sourceData="1" parsePre="1" consecutive="1" xl2000="1" url="https://www.feanalytics.com/Table.aspx?SavedResultsID=6590869d-d482-e511-aff4-bc305bec6e34&amp;xl=1&amp;UserID=D284DC35-3B1E-4FB5-ABAD-5AB64355226B&amp;xlRefreshData=1"/>
  </connection>
  <connection id="637" xr16:uid="{D18EB4C8-0910-4D8B-B52B-178D78070679}" name="Connection671" type="4" refreshedVersion="8" background="1" saveData="1">
    <webPr sourceData="1" parsePre="1" consecutive="1" xl2000="1" url="https://www.feanalytics.com/Table.aspx?SavedResultsID=ee6b31f5-d482-e511-aff4-bc305bec6e34&amp;xl=1&amp;UserID=D284DC35-3B1E-4FB5-ABAD-5AB64355226B&amp;xlRefreshData=1"/>
  </connection>
  <connection id="638" xr16:uid="{12B23A8F-0156-49CB-8A7C-ED6E94AFF568}" name="Connection672" type="4" refreshedVersion="8" background="1" saveData="1">
    <webPr sourceData="1" parsePre="1" consecutive="1" xl2000="1" url="https://www.feanalytics.com/Table.aspx?SavedResultsID=9dead5e2-8b9c-e511-b4e5-bc305bec6e34&amp;xl=1&amp;UserID=D284DC35-3B1E-4FB5-ABAD-5AB64355226B&amp;xlRefreshData=1"/>
  </connection>
  <connection id="639" xr16:uid="{8A691A8B-3347-4A84-A244-4B2DE7D44699}" name="Connection673" type="4" refreshedVersion="8" background="1" saveData="1">
    <webPr sourceData="1" parsePre="1" consecutive="1" xl2000="1" url="https://www.feanalytics.com/Table.aspx?SavedResultsID=7e28fe8b-1391-e611-bcd4-bc305bce3224&amp;xl=1&amp;UserID=D284DC35-3B1E-4FB5-ABAD-5AB64355226B&amp;xlRefreshData=1"/>
  </connection>
  <connection id="640" xr16:uid="{AF54E840-8227-4B90-B3FA-18237A5B0B4C}" name="Connection674" type="4" refreshedVersion="8" background="1" saveData="1">
    <webPr sourceData="1" parsePre="1" consecutive="1" xl2000="1" url="https://www.feanalytics.com/Table.aspx?SavedResultsID=6590869d-d482-e511-aff4-bc305bec6e34&amp;xl=1&amp;UserID=D284DC35-3B1E-4FB5-ABAD-5AB64355226B&amp;xlRefreshData=1"/>
  </connection>
  <connection id="641" xr16:uid="{51FC44A4-4864-4E16-B4BA-0DFE56F10085}" name="Connection675" type="4" refreshedVersion="8" background="1" saveData="1">
    <webPr sourceData="1" parsePre="1" consecutive="1" xl2000="1" url="https://www.feanalytics.com/Table.aspx?SavedResultsID=ee6b31f5-d482-e511-aff4-bc305bec6e34&amp;xl=1&amp;UserID=D284DC35-3B1E-4FB5-ABAD-5AB64355226B&amp;xlRefreshData=1"/>
  </connection>
  <connection id="642" xr16:uid="{E78982F3-210D-43B3-8617-4AF0B526B890}" name="Connection676" type="4" refreshedVersion="8" background="1" saveData="1">
    <webPr sourceData="1" parsePre="1" consecutive="1" xl2000="1" url="https://www.feanalytics.com/Table.aspx?SavedResultsID=9dead5e2-8b9c-e511-b4e5-bc305bec6e34&amp;xl=1&amp;UserID=D284DC35-3B1E-4FB5-ABAD-5AB64355226B&amp;xlRefreshData=1"/>
  </connection>
  <connection id="643" xr16:uid="{7BFAA1B3-C7AE-43D5-BECE-05BD4B1A3103}" name="Connection677" type="4" refreshedVersion="8" background="1" saveData="1">
    <webPr sourceData="1" parsePre="1" consecutive="1" xl2000="1" url="https://www.feanalytics.com/Table.aspx?SavedResultsID=7e28fe8b-1391-e611-bcd4-bc305bce3224&amp;xl=1&amp;UserID=D284DC35-3B1E-4FB5-ABAD-5AB64355226B&amp;xlRefreshData=1"/>
  </connection>
  <connection id="644" xr16:uid="{D29D0BB8-C77B-46AD-AD9C-B2B0B0A2797C}" name="Connection678" type="4" refreshedVersion="8" background="1" saveData="1">
    <webPr sourceData="1" parsePre="1" consecutive="1" xl2000="1" url="https://www.feanalytics.com/Table.aspx?SavedResultsID=ee6b31f5-d482-e511-aff4-bc305bec6e34&amp;xl=1&amp;UserID=D284DC35-3B1E-4FB5-ABAD-5AB64355226B&amp;xlRefreshData=1"/>
  </connection>
  <connection id="645" xr16:uid="{82DA4E93-C54E-4A4A-9CCA-6BADB967A838}" name="Connection679" type="4" refreshedVersion="8" background="1" saveData="1">
    <webPr sourceData="1" parsePre="1" consecutive="1" xl2000="1" url="https://www.feanalytics.com/Table.aspx?SavedResultsID=9dead5e2-8b9c-e511-b4e5-bc305bec6e34&amp;xl=1&amp;UserID=D284DC35-3B1E-4FB5-ABAD-5AB64355226B&amp;xlRefreshData=1"/>
  </connection>
  <connection id="646" xr16:uid="{00000000-0015-0000-FFFF-FFFF67010000}" name="Connection68" type="4" refreshedVersion="7" background="1" saveData="1">
    <webPr sourceData="1" parsePre="1" consecutive="1" xl2000="1" url="https://www.feanalytics.com/Table.aspx?SavedResultsID=6590869d-d482-e511-aff4-bc305bec6e34&amp;xl=1&amp;UserID=D284DC35-3B1E-4FB5-ABAD-5AB64355226B&amp;xlRefreshData=1"/>
  </connection>
  <connection id="647" xr16:uid="{594D52D3-B95E-4B44-93BB-1E9A35C7186F}" name="Connection680" type="4" refreshedVersion="8" background="1" saveData="1">
    <webPr sourceData="1" parsePre="1" consecutive="1" xl2000="1" url="https://www.feanalytics.com/Table.aspx?SavedResultsID=7e28fe8b-1391-e611-bcd4-bc305bce3224&amp;xl=1&amp;UserID=D284DC35-3B1E-4FB5-ABAD-5AB64355226B&amp;xlRefreshData=1"/>
  </connection>
  <connection id="648" xr16:uid="{F058DC36-FE4A-4B8C-B312-07F145137073}" name="Connection681" type="4" refreshedVersion="8" background="1" saveData="1">
    <webPr sourceData="1" parsePre="1" consecutive="1" xl2000="1" url="https://www.feanalytics.com/Table.aspx?SavedResultsID=ee6b31f5-d482-e511-aff4-bc305bec6e34&amp;xl=1&amp;UserID=D284DC35-3B1E-4FB5-ABAD-5AB64355226B&amp;xlRefreshData=1"/>
  </connection>
  <connection id="649" xr16:uid="{FDB3F62A-74C5-44FB-AAD1-75769259967D}" name="Connection682" type="4" refreshedVersion="8" background="1" saveData="1">
    <webPr sourceData="1" parsePre="1" consecutive="1" xl2000="1" url="https://www.feanalytics.com/Table.aspx?SavedResultsID=ee6b31f5-d482-e511-aff4-bc305bec6e34&amp;xl=1&amp;UserID=D284DC35-3B1E-4FB5-ABAD-5AB64355226B&amp;xlRefreshData=1"/>
  </connection>
  <connection id="650" xr16:uid="{D2FBFA9F-6537-4AD7-A023-840388D0E558}" name="Connection683" type="4" refreshedVersion="8" background="1" saveData="1">
    <webPr sourceData="1" parsePre="1" consecutive="1" xl2000="1" url="https://www.feanalytics.com/Table.aspx?SavedResultsID=9dead5e2-8b9c-e511-b4e5-bc305bec6e34&amp;xl=1&amp;UserID=D284DC35-3B1E-4FB5-ABAD-5AB64355226B&amp;xlRefreshData=1"/>
  </connection>
  <connection id="651" xr16:uid="{21E2D930-2EEB-4F63-9414-1910C7B169A3}" name="Connection684" type="4" refreshedVersion="8" background="1" saveData="1">
    <webPr sourceData="1" parsePre="1" consecutive="1" xl2000="1" url="https://www.feanalytics.com/Table.aspx?SavedResultsID=7e28fe8b-1391-e611-bcd4-bc305bce3224&amp;xl=1&amp;UserID=D284DC35-3B1E-4FB5-ABAD-5AB64355226B&amp;xlRefreshData=1"/>
  </connection>
  <connection id="652" xr16:uid="{B0B0A6C8-EEA9-49D6-9470-571F684F1BB7}" name="Connection685" type="4" refreshedVersion="8" background="1" saveData="1">
    <webPr sourceData="1" parsePre="1" consecutive="1" xl2000="1" url="https://www.feanalytics.com/Table.aspx?SavedResultsID=6590869d-d482-e511-aff4-bc305bec6e34&amp;xl=1&amp;UserID=D284DC35-3B1E-4FB5-ABAD-5AB64355226B&amp;xlRefreshData=1"/>
  </connection>
  <connection id="653" xr16:uid="{AAB6AFA5-34D0-4852-B4F6-3689C7B219C3}" name="Connection686" type="4" refreshedVersion="8" background="1" saveData="1">
    <webPr sourceData="1" parsePre="1" consecutive="1" xl2000="1" url="https://www.feanalytics.com/Table.aspx?SavedResultsID=ee6b31f5-d482-e511-aff4-bc305bec6e34&amp;xl=1&amp;UserID=D284DC35-3B1E-4FB5-ABAD-5AB64355226B&amp;xlRefreshData=1"/>
  </connection>
  <connection id="654" xr16:uid="{7B3B955F-264E-45BA-9EFA-CEAD9EB288AD}" name="Connection687" type="4" refreshedVersion="8" background="1" saveData="1">
    <webPr sourceData="1" parsePre="1" consecutive="1" xl2000="1" url="https://www.feanalytics.com/Table.aspx?SavedResultsID=9dead5e2-8b9c-e511-b4e5-bc305bec6e34&amp;xl=1&amp;UserID=D284DC35-3B1E-4FB5-ABAD-5AB64355226B&amp;xlRefreshData=1"/>
  </connection>
  <connection id="655" xr16:uid="{2C916702-22B4-4609-9EDB-2BCD794A2138}" name="Connection688" type="4" refreshedVersion="8" background="1" saveData="1">
    <webPr sourceData="1" parsePre="1" consecutive="1" xl2000="1" url="https://www.feanalytics.com/Table.aspx?SavedResultsID=7e28fe8b-1391-e611-bcd4-bc305bce3224&amp;xl=1&amp;UserID=D284DC35-3B1E-4FB5-ABAD-5AB64355226B&amp;xlRefreshData=1"/>
  </connection>
  <connection id="656" xr16:uid="{D9BCEEB0-7F78-4308-8C9F-51623B1BCA11}" name="Connection689" type="4" refreshedVersion="8" background="1" saveData="1">
    <webPr sourceData="1" parsePre="1" consecutive="1" xl2000="1" url="https://www.feanalytics.com/Table.aspx?SavedResultsID=9dead5e2-8b9c-e511-b4e5-bc305bec6e34&amp;xl=1&amp;UserID=D284DC35-3B1E-4FB5-ABAD-5AB64355226B&amp;xlRefreshData=1"/>
  </connection>
  <connection id="657" xr16:uid="{00000000-0015-0000-FFFF-FFFF68010000}" name="Connection69" type="4" refreshedVersion="7" background="1" saveData="1">
    <webPr sourceData="1" parsePre="1" consecutive="1" xl2000="1" url="https://www.feanalytics.com/Table.aspx?SavedResultsID=ee6b31f5-d482-e511-aff4-bc305bec6e34&amp;xl=1&amp;UserID=D284DC35-3B1E-4FB5-ABAD-5AB64355226B&amp;xlRefreshData=1"/>
  </connection>
  <connection id="658" xr16:uid="{8975660A-4AE9-4797-BE04-6755AD70E4AD}" name="Connection690" type="4" refreshedVersion="8" background="1" saveData="1">
    <webPr sourceData="1" parsePre="1" consecutive="1" xl2000="1" url="https://www.feanalytics.com/Table.aspx?SavedResultsID=ee6b31f5-d482-e511-aff4-bc305bec6e34&amp;xl=1&amp;UserID=D284DC35-3B1E-4FB5-ABAD-5AB64355226B&amp;xlRefreshData=1"/>
  </connection>
  <connection id="659" xr16:uid="{F70D1658-41A3-4979-BA22-E9C1D179ACA3}" name="Connection691" type="4" refreshedVersion="8" background="1" saveData="1">
    <webPr sourceData="1" parsePre="1" consecutive="1" xl2000="1" url="https://www.feanalytics.com/Table.aspx?SavedResultsID=9dead5e2-8b9c-e511-b4e5-bc305bec6e34&amp;xl=1&amp;UserID=D284DC35-3B1E-4FB5-ABAD-5AB64355226B&amp;xlRefreshData=1"/>
  </connection>
  <connection id="660" xr16:uid="{E7EACE3E-3E0D-465F-B750-4A2B795A270F}" name="Connection692" type="4" refreshedVersion="8" background="1" saveData="1">
    <webPr sourceData="1" parsePre="1" consecutive="1" xl2000="1" url="https://www.feanalytics.com/Table.aspx?SavedResultsID=7e28fe8b-1391-e611-bcd4-bc305bce3224&amp;xl=1&amp;UserID=D284DC35-3B1E-4FB5-ABAD-5AB64355226B&amp;xlRefreshData=1"/>
  </connection>
  <connection id="661" xr16:uid="{13AE168F-CF71-4B73-88DC-98E6EA9A52F1}" name="Connection693" type="4" refreshedVersion="8" background="1" saveData="1">
    <webPr sourceData="1" parsePre="1" consecutive="1" xl2000="1" url="https://www.feanalytics.com/Table.aspx?SavedResultsID=6590869d-d482-e511-aff4-bc305bec6e34&amp;xl=1&amp;UserID=D284DC35-3B1E-4FB5-ABAD-5AB64355226B&amp;xlRefreshData=1"/>
  </connection>
  <connection id="662" xr16:uid="{A7DAD93D-D78F-4BB2-AF5E-86C4E6C38E42}" name="Connection694" type="4" refreshedVersion="8" background="1" saveData="1">
    <webPr sourceData="1" parsePre="1" consecutive="1" xl2000="1" url="https://www.feanalytics.com/Table.aspx?SavedResultsID=ee6b31f5-d482-e511-aff4-bc305bec6e34&amp;xl=1&amp;UserID=D284DC35-3B1E-4FB5-ABAD-5AB64355226B&amp;xlRefreshData=1"/>
  </connection>
  <connection id="663" xr16:uid="{14FB1522-7AB7-4122-A12E-EC3385CAE51A}" name="Connection695" type="4" refreshedVersion="8" background="1" saveData="1">
    <webPr sourceData="1" parsePre="1" consecutive="1" xl2000="1" url="https://www.feanalytics.com/Table.aspx?SavedResultsID=9dead5e2-8b9c-e511-b4e5-bc305bec6e34&amp;xl=1&amp;UserID=D284DC35-3B1E-4FB5-ABAD-5AB64355226B&amp;xlRefreshData=1"/>
  </connection>
  <connection id="664" xr16:uid="{0547DE16-112C-424B-AC28-0B637FA82E4E}" name="Connection696" type="4" refreshedVersion="8" background="1" saveData="1">
    <webPr sourceData="1" parsePre="1" consecutive="1" xl2000="1" url="https://www.feanalytics.com/Table.aspx?SavedResultsID=7e28fe8b-1391-e611-bcd4-bc305bce3224&amp;xl=1&amp;UserID=D284DC35-3B1E-4FB5-ABAD-5AB64355226B&amp;xlRefreshData=1"/>
  </connection>
  <connection id="665" xr16:uid="{AE2469ED-AC7C-4741-A588-8A6A762C6F2D}" name="Connection697" type="4" refreshedVersion="8" background="1" saveData="1">
    <webPr sourceData="1" parsePre="1" consecutive="1" xl2000="1" url="https://www.feanalytics.com/Table.aspx?SavedResultsID=7e28fe8b-1391-e611-bcd4-bc305bce3224&amp;xl=1&amp;UserID=D284DC35-3B1E-4FB5-ABAD-5AB64355226B&amp;xlRefreshData=1"/>
  </connection>
  <connection id="666" xr16:uid="{FFABF084-3032-4B6D-91D0-2E0A5D1D28CA}" name="Connection698" type="4" refreshedVersion="8" background="1" saveData="1">
    <webPr sourceData="1" parsePre="1" consecutive="1" xl2000="1" url="https://www.feanalytics.com/Table.aspx?SavedResultsID=6590869d-d482-e511-aff4-bc305bec6e34&amp;xl=1&amp;UserID=D284DC35-3B1E-4FB5-ABAD-5AB64355226B&amp;xlRefreshData=1"/>
  </connection>
  <connection id="667" xr16:uid="{838C7B10-91C5-47B5-A856-0F737FAF52A4}" name="Connection699" type="4" refreshedVersion="8" background="1" saveData="1">
    <webPr sourceData="1" parsePre="1" consecutive="1" xl2000="1" url="https://www.feanalytics.com/Table.aspx?SavedResultsID=ee6b31f5-d482-e511-aff4-bc305bec6e34&amp;xl=1&amp;UserID=D284DC35-3B1E-4FB5-ABAD-5AB64355226B&amp;xlRefreshData=1"/>
  </connection>
  <connection id="668" xr16:uid="{00000000-0015-0000-FFFF-FFFF69010000}" name="Connection7" type="4" refreshedVersion="0" background="1" saveData="1">
    <webPr url="https://www.feanalytics.com/Table.aspx?SavedResultsID=7e28fe8b-1391-e611-bcd4-bc305bce3224&amp;xl=1&amp;UserID=D284DC35-3B1E-4FB5-ABAD-5AB64355226B&amp;xlRefreshData=1" htmlTables="1" htmlFormat="all"/>
  </connection>
  <connection id="669" xr16:uid="{00000000-0015-0000-FFFF-FFFF6A010000}" name="Connection70" type="4" refreshedVersion="7" background="1" saveData="1">
    <webPr sourceData="1" parsePre="1" consecutive="1" xl2000="1" url="https://www.feanalytics.com/Table.aspx?SavedResultsID=9dead5e2-8b9c-e511-b4e5-bc305bec6e34&amp;xl=1&amp;UserID=D284DC35-3B1E-4FB5-ABAD-5AB64355226B&amp;xlRefreshData=1"/>
  </connection>
  <connection id="670" xr16:uid="{834FE9CA-C0BF-4E0B-949C-3B51E811305D}" name="Connection700" type="4" refreshedVersion="8" background="1" saveData="1">
    <webPr sourceData="1" parsePre="1" consecutive="1" xl2000="1" url="https://www.feanalytics.com/Table.aspx?SavedResultsID=9dead5e2-8b9c-e511-b4e5-bc305bec6e34&amp;xl=1&amp;UserID=D284DC35-3B1E-4FB5-ABAD-5AB64355226B&amp;xlRefreshData=1"/>
  </connection>
  <connection id="671" xr16:uid="{6E395346-9C03-4CD6-A0EF-28AAFB1880A1}" name="Connection701" type="4" refreshedVersion="8" background="1" saveData="1">
    <webPr sourceData="1" parsePre="1" consecutive="1" xl2000="1" url="https://www.feanalytics.com/Table.aspx?SavedResultsID=7e28fe8b-1391-e611-bcd4-bc305bce3224&amp;xl=1&amp;UserID=D284DC35-3B1E-4FB5-ABAD-5AB64355226B&amp;xlRefreshData=1"/>
  </connection>
  <connection id="672" xr16:uid="{7B188E9C-CA3A-4462-BF83-EF26CD72671E}" name="Connection702" type="4" refreshedVersion="8" background="1" saveData="1">
    <webPr sourceData="1" parsePre="1" consecutive="1" xl2000="1" url="https://www.feanalytics.com/Table.aspx?SavedResultsID=ee6b31f5-d482-e511-aff4-bc305bec6e34&amp;xl=1&amp;UserID=D284DC35-3B1E-4FB5-ABAD-5AB64355226B&amp;xlRefreshData=1"/>
  </connection>
  <connection id="673" xr16:uid="{D9CEEB5C-40C8-498A-B5D4-BBD39121A608}" name="Connection703" type="4" refreshedVersion="8" background="1" saveData="1">
    <webPr sourceData="1" parsePre="1" consecutive="1" xl2000="1" url="https://www.feanalytics.com/Table.aspx?SavedResultsID=9dead5e2-8b9c-e511-b4e5-bc305bec6e34&amp;xl=1&amp;UserID=D284DC35-3B1E-4FB5-ABAD-5AB64355226B&amp;xlRefreshData=1"/>
  </connection>
  <connection id="674" xr16:uid="{CEE54E88-6A9F-4895-8A2E-31D7A00FDCA6}" name="Connection704" type="4" refreshedVersion="8" background="1" saveData="1">
    <webPr sourceData="1" parsePre="1" consecutive="1" xl2000="1" url="https://www.feanalytics.com/Table.aspx?SavedResultsID=7e28fe8b-1391-e611-bcd4-bc305bce3224&amp;xl=1&amp;UserID=D284DC35-3B1E-4FB5-ABAD-5AB64355226B&amp;xlRefreshData=1"/>
  </connection>
  <connection id="675" xr16:uid="{CA0BED27-FEAE-4F26-AABE-457E6263301F}" name="Connection705" type="4" refreshedVersion="8" background="1" saveData="1">
    <webPr sourceData="1" parsePre="1" consecutive="1" xl2000="1" url="https://www.feanalytics.com/Table.aspx?SavedResultsID=7e28fe8b-1391-e611-bcd4-bc305bce3224&amp;xl=1&amp;UserID=D284DC35-3B1E-4FB5-ABAD-5AB64355226B&amp;xlRefreshData=1"/>
  </connection>
  <connection id="676" xr16:uid="{7023AD7F-D8D1-4708-AD35-50BB600C7F3E}" name="Connection706" type="4" refreshedVersion="8" background="1" saveData="1">
    <webPr sourceData="1" parsePre="1" consecutive="1" xl2000="1" url="https://www.feanalytics.com/Table.aspx?SavedResultsID=6590869d-d482-e511-aff4-bc305bec6e34&amp;xl=1&amp;UserID=D284DC35-3B1E-4FB5-ABAD-5AB64355226B&amp;xlRefreshData=1"/>
  </connection>
  <connection id="677" xr16:uid="{875B49FC-284B-4541-B1F1-543E92B3EDEC}" name="Connection707" type="4" refreshedVersion="8" background="1" saveData="1">
    <webPr sourceData="1" parsePre="1" consecutive="1" xl2000="1" url="https://www.feanalytics.com/Table.aspx?SavedResultsID=ee6b31f5-d482-e511-aff4-bc305bec6e34&amp;xl=1&amp;UserID=D284DC35-3B1E-4FB5-ABAD-5AB64355226B&amp;xlRefreshData=1"/>
  </connection>
  <connection id="678" xr16:uid="{BAE9FD44-B841-4555-9FF5-5ED6EA23357E}" name="Connection708" type="4" refreshedVersion="8" background="1" saveData="1">
    <webPr sourceData="1" parsePre="1" consecutive="1" xl2000="1" url="https://www.feanalytics.com/Table.aspx?SavedResultsID=9dead5e2-8b9c-e511-b4e5-bc305bec6e34&amp;xl=1&amp;UserID=D284DC35-3B1E-4FB5-ABAD-5AB64355226B&amp;xlRefreshData=1"/>
  </connection>
  <connection id="679" xr16:uid="{EED2A6DB-DAAE-4786-9F07-3856DE89616E}" name="Connection709" type="4" refreshedVersion="8" background="1" saveData="1">
    <webPr sourceData="1" parsePre="1" consecutive="1" xl2000="1" url="https://www.feanalytics.com/Table.aspx?SavedResultsID=7e28fe8b-1391-e611-bcd4-bc305bce3224&amp;xl=1&amp;UserID=D284DC35-3B1E-4FB5-ABAD-5AB64355226B&amp;xlRefreshData=1"/>
  </connection>
  <connection id="680" xr16:uid="{00000000-0015-0000-FFFF-FFFF6B010000}" name="Connection71" type="4" refreshedVersion="7" background="1" saveData="1">
    <webPr sourceData="1" parsePre="1" consecutive="1" xl2000="1" url="https://www.feanalytics.com/Table.aspx?SavedResultsID=7e28fe8b-1391-e611-bcd4-bc305bce3224&amp;xl=1&amp;UserID=D284DC35-3B1E-4FB5-ABAD-5AB64355226B&amp;xlRefreshData=1"/>
  </connection>
  <connection id="681" xr16:uid="{9E9C09C8-13E7-4E3C-B49A-955583732ADC}" name="Connection710" type="4" refreshedVersion="8" background="1" saveData="1">
    <webPr sourceData="1" parsePre="1" consecutive="1" xl2000="1" url="https://www.feanalytics.com/Table.aspx?SavedResultsID=6590869d-d482-e511-aff4-bc305bec6e34&amp;xl=1&amp;UserID=D284DC35-3B1E-4FB5-ABAD-5AB64355226B&amp;xlRefreshData=1"/>
  </connection>
  <connection id="682" xr16:uid="{93D9806D-5355-4ED2-8CA2-117E9D856681}" name="Connection711" type="4" refreshedVersion="8" background="1" saveData="1">
    <webPr sourceData="1" parsePre="1" consecutive="1" xl2000="1" url="https://www.feanalytics.com/Table.aspx?SavedResultsID=ee6b31f5-d482-e511-aff4-bc305bec6e34&amp;xl=1&amp;UserID=D284DC35-3B1E-4FB5-ABAD-5AB64355226B&amp;xlRefreshData=1"/>
  </connection>
  <connection id="683" xr16:uid="{CC2B3B3E-8944-41DB-8890-4CCB27805E22}" name="Connection712" type="4" refreshedVersion="8" background="1" saveData="1">
    <webPr sourceData="1" parsePre="1" consecutive="1" xl2000="1" url="https://www.feanalytics.com/Table.aspx?SavedResultsID=9dead5e2-8b9c-e511-b4e5-bc305bec6e34&amp;xl=1&amp;UserID=D284DC35-3B1E-4FB5-ABAD-5AB64355226B&amp;xlRefreshData=1"/>
  </connection>
  <connection id="684" xr16:uid="{D5C07BAC-F5F7-4105-BF44-B14034335225}" name="Connection713" type="4" refreshedVersion="8" background="1" saveData="1">
    <webPr sourceData="1" parsePre="1" consecutive="1" xl2000="1" url="https://www.feanalytics.com/Table.aspx?SavedResultsID=7e28fe8b-1391-e611-bcd4-bc305bce3224&amp;xl=1&amp;UserID=D284DC35-3B1E-4FB5-ABAD-5AB64355226B&amp;xlRefreshData=1"/>
  </connection>
  <connection id="685" xr16:uid="{A64A41F4-3827-4644-AF71-708BBE7031CC}" name="Connection714" type="4" refreshedVersion="8" background="1" saveData="1">
    <webPr sourceData="1" parsePre="1" consecutive="1" xl2000="1" url="https://www.feanalytics.com/Table.aspx?SavedResultsID=ee6b31f5-d482-e511-aff4-bc305bec6e34&amp;xl=1&amp;UserID=D284DC35-3B1E-4FB5-ABAD-5AB64355226B&amp;xlRefreshData=1"/>
  </connection>
  <connection id="686" xr16:uid="{17B1A555-B6BD-4A7C-888B-74B24663670F}" name="Connection715" type="4" refreshedVersion="8" background="1" saveData="1">
    <webPr sourceData="1" parsePre="1" consecutive="1" xl2000="1" url="https://www.feanalytics.com/Table.aspx?SavedResultsID=9dead5e2-8b9c-e511-b4e5-bc305bec6e34&amp;xl=1&amp;UserID=D284DC35-3B1E-4FB5-ABAD-5AB64355226B&amp;xlRefreshData=1"/>
  </connection>
  <connection id="687" xr16:uid="{CA4764CB-C59E-47F5-810F-D0C458E1373B}" name="Connection716" type="4" refreshedVersion="8" background="1" saveData="1">
    <webPr sourceData="1" parsePre="1" consecutive="1" xl2000="1" url="https://www.feanalytics.com/Table.aspx?SavedResultsID=7e28fe8b-1391-e611-bcd4-bc305bce3224&amp;xl=1&amp;UserID=D284DC35-3B1E-4FB5-ABAD-5AB64355226B&amp;xlRefreshData=1"/>
  </connection>
  <connection id="688" xr16:uid="{00000000-0015-0000-FFFF-FFFF6C010000}" name="Connection72" type="4" refreshedVersion="7" background="1" saveData="1">
    <webPr sourceData="1" parsePre="1" consecutive="1" xl2000="1" url="https://www.feanalytics.com/Table.aspx?SavedResultsID=6590869d-d482-e511-aff4-bc305bec6e34&amp;xl=1&amp;UserID=D284DC35-3B1E-4FB5-ABAD-5AB64355226B&amp;xlRefreshData=1"/>
  </connection>
  <connection id="689" xr16:uid="{00000000-0015-0000-FFFF-FFFF6D010000}" name="Connection73" type="4" refreshedVersion="7" background="1" saveData="1">
    <webPr sourceData="1" parsePre="1" consecutive="1" xl2000="1" url="https://www.feanalytics.com/Table.aspx?SavedResultsID=ee6b31f5-d482-e511-aff4-bc305bec6e34&amp;xl=1&amp;UserID=D284DC35-3B1E-4FB5-ABAD-5AB64355226B&amp;xlRefreshData=1"/>
  </connection>
  <connection id="690" xr16:uid="{00000000-0015-0000-FFFF-FFFF6E010000}" name="Connection74" type="4" refreshedVersion="7" background="1" saveData="1">
    <webPr sourceData="1" parsePre="1" consecutive="1" xl2000="1" url="https://www.feanalytics.com/Table.aspx?SavedResultsID=9dead5e2-8b9c-e511-b4e5-bc305bec6e34&amp;xl=1&amp;UserID=D284DC35-3B1E-4FB5-ABAD-5AB64355226B&amp;xlRefreshData=1"/>
  </connection>
  <connection id="691" xr16:uid="{00000000-0015-0000-FFFF-FFFF6F010000}" name="Connection75" type="4" refreshedVersion="7" background="1" saveData="1">
    <webPr sourceData="1" parsePre="1" consecutive="1" xl2000="1" url="https://www.feanalytics.com/Table.aspx?SavedResultsID=7e28fe8b-1391-e611-bcd4-bc305bce3224&amp;xl=1&amp;UserID=D284DC35-3B1E-4FB5-ABAD-5AB64355226B&amp;xlRefreshData=1"/>
  </connection>
  <connection id="692" xr16:uid="{00000000-0015-0000-FFFF-FFFF70010000}" name="Connection76" type="4" refreshedVersion="7" background="1" saveData="1">
    <webPr sourceData="1" parsePre="1" consecutive="1" xl2000="1" url="https://www.feanalytics.com/Table.aspx?SavedResultsID=6590869d-d482-e511-aff4-bc305bec6e34&amp;xl=1&amp;UserID=D284DC35-3B1E-4FB5-ABAD-5AB64355226B&amp;xlRefreshData=1"/>
  </connection>
  <connection id="693" xr16:uid="{00000000-0015-0000-FFFF-FFFF71010000}" name="Connection77" type="4" refreshedVersion="7" background="1" saveData="1">
    <webPr sourceData="1" parsePre="1" consecutive="1" xl2000="1" url="https://www.feanalytics.com/Table.aspx?SavedResultsID=ee6b31f5-d482-e511-aff4-bc305bec6e34&amp;xl=1&amp;UserID=D284DC35-3B1E-4FB5-ABAD-5AB64355226B&amp;xlRefreshData=1"/>
  </connection>
  <connection id="694" xr16:uid="{00000000-0015-0000-FFFF-FFFF72010000}" name="Connection78" type="4" refreshedVersion="7" background="1" saveData="1">
    <webPr sourceData="1" parsePre="1" consecutive="1" xl2000="1" url="https://www.feanalytics.com/Table.aspx?SavedResultsID=9dead5e2-8b9c-e511-b4e5-bc305bec6e34&amp;xl=1&amp;UserID=D284DC35-3B1E-4FB5-ABAD-5AB64355226B&amp;xlRefreshData=1"/>
  </connection>
  <connection id="695" xr16:uid="{00000000-0015-0000-FFFF-FFFF73010000}" name="Connection79" type="4" refreshedVersion="7" background="1" saveData="1">
    <webPr sourceData="1" parsePre="1" consecutive="1" xl2000="1" url="https://www.feanalytics.com/Table.aspx?SavedResultsID=7e28fe8b-1391-e611-bcd4-bc305bce3224&amp;xl=1&amp;UserID=D284DC35-3B1E-4FB5-ABAD-5AB64355226B&amp;xlRefreshData=1"/>
  </connection>
  <connection id="696" xr16:uid="{00000000-0015-0000-FFFF-FFFF74010000}" name="Connection8" type="4" refreshedVersion="0" background="1" saveData="1">
    <webPr url="https://www.feanalytics.com/Table.aspx?SavedResultsID=6590869d-d482-e511-aff4-bc305bec6e34&amp;xl=1&amp;UserID=D284DC35-3B1E-4FB5-ABAD-5AB64355226B&amp;xlRefreshData=1" htmlTables="1" htmlFormat="all"/>
  </connection>
  <connection id="697" xr16:uid="{00000000-0015-0000-FFFF-FFFF75010000}" name="Connection80" type="4" refreshedVersion="7" background="1" saveData="1">
    <webPr sourceData="1" parsePre="1" consecutive="1" xl2000="1" url="https://www.feanalytics.com/Table.aspx?SavedResultsID=6590869d-d482-e511-aff4-bc305bec6e34&amp;xl=1&amp;UserID=D284DC35-3B1E-4FB5-ABAD-5AB64355226B&amp;xlRefreshData=1"/>
  </connection>
  <connection id="698" xr16:uid="{00000000-0015-0000-FFFF-FFFF76010000}" name="Connection81" type="4" refreshedVersion="7" background="1" saveData="1">
    <webPr sourceData="1" parsePre="1" consecutive="1" xl2000="1" url="https://www.feanalytics.com/Table.aspx?SavedResultsID=ee6b31f5-d482-e511-aff4-bc305bec6e34&amp;xl=1&amp;UserID=D284DC35-3B1E-4FB5-ABAD-5AB64355226B&amp;xlRefreshData=1"/>
  </connection>
  <connection id="699" xr16:uid="{00000000-0015-0000-FFFF-FFFF77010000}" name="Connection82" type="4" refreshedVersion="7" background="1" saveData="1">
    <webPr sourceData="1" parsePre="1" consecutive="1" xl2000="1" url="https://www.feanalytics.com/Table.aspx?SavedResultsID=9dead5e2-8b9c-e511-b4e5-bc305bec6e34&amp;xl=1&amp;UserID=D284DC35-3B1E-4FB5-ABAD-5AB64355226B&amp;xlRefreshData=1"/>
  </connection>
  <connection id="700" xr16:uid="{00000000-0015-0000-FFFF-FFFF78010000}" name="Connection83" type="4" refreshedVersion="7" background="1" saveData="1">
    <webPr sourceData="1" parsePre="1" consecutive="1" xl2000="1" url="https://www.feanalytics.com/Table.aspx?SavedResultsID=7e28fe8b-1391-e611-bcd4-bc305bce3224&amp;xl=1&amp;UserID=D284DC35-3B1E-4FB5-ABAD-5AB64355226B&amp;xlRefreshData=1"/>
  </connection>
  <connection id="701" xr16:uid="{00000000-0015-0000-FFFF-FFFF79010000}" name="Connection84" type="4" refreshedVersion="7" background="1" saveData="1">
    <webPr sourceData="1" parsePre="1" consecutive="1" xl2000="1" url="https://www.feanalytics.com/Table.aspx?SavedResultsID=6590869d-d482-e511-aff4-bc305bec6e34&amp;xl=1&amp;UserID=D284DC35-3B1E-4FB5-ABAD-5AB64355226B&amp;xlRefreshData=1"/>
  </connection>
  <connection id="702" xr16:uid="{00000000-0015-0000-FFFF-FFFF7A010000}" name="Connection85" type="4" refreshedVersion="7" background="1" saveData="1">
    <webPr sourceData="1" parsePre="1" consecutive="1" xl2000="1" url="https://www.feanalytics.com/Table.aspx?SavedResultsID=ee6b31f5-d482-e511-aff4-bc305bec6e34&amp;xl=1&amp;UserID=D284DC35-3B1E-4FB5-ABAD-5AB64355226B&amp;xlRefreshData=1"/>
  </connection>
  <connection id="703" xr16:uid="{00000000-0015-0000-FFFF-FFFF7B010000}" name="Connection86" type="4" refreshedVersion="7" background="1" saveData="1">
    <webPr sourceData="1" parsePre="1" consecutive="1" xl2000="1" url="https://www.feanalytics.com/Table.aspx?SavedResultsID=9dead5e2-8b9c-e511-b4e5-bc305bec6e34&amp;xl=1&amp;UserID=D284DC35-3B1E-4FB5-ABAD-5AB64355226B&amp;xlRefreshData=1"/>
  </connection>
  <connection id="704" xr16:uid="{00000000-0015-0000-FFFF-FFFF7C010000}" name="Connection87" type="4" refreshedVersion="7" background="1" saveData="1">
    <webPr sourceData="1" parsePre="1" consecutive="1" xl2000="1" url="https://www.feanalytics.com/Table.aspx?SavedResultsID=7e28fe8b-1391-e611-bcd4-bc305bce3224&amp;xl=1&amp;UserID=D284DC35-3B1E-4FB5-ABAD-5AB64355226B&amp;xlRefreshData=1"/>
  </connection>
  <connection id="705" xr16:uid="{00000000-0015-0000-FFFF-FFFF7D010000}" name="Connection88" type="4" refreshedVersion="7" background="1" saveData="1">
    <webPr sourceData="1" parsePre="1" consecutive="1" xl2000="1" url="https://www.feanalytics.com/Table.aspx?SavedResultsID=6590869d-d482-e511-aff4-bc305bec6e34&amp;xl=1&amp;UserID=D284DC35-3B1E-4FB5-ABAD-5AB64355226B&amp;xlRefreshData=1"/>
  </connection>
  <connection id="706" xr16:uid="{00000000-0015-0000-FFFF-FFFF7E010000}" name="Connection89" type="4" refreshedVersion="7" background="1" saveData="1">
    <webPr sourceData="1" parsePre="1" consecutive="1" xl2000="1" url="https://www.feanalytics.com/Table.aspx?SavedResultsID=ee6b31f5-d482-e511-aff4-bc305bec6e34&amp;xl=1&amp;UserID=D284DC35-3B1E-4FB5-ABAD-5AB64355226B&amp;xlRefreshData=1"/>
  </connection>
  <connection id="707" xr16:uid="{00000000-0015-0000-FFFF-FFFF7F010000}" name="Connection9" type="4" refreshedVersion="0" background="1" saveData="1">
    <webPr url="https://www.feanalytics.com/Table.aspx?SavedResultsID=ee6b31f5-d482-e511-aff4-bc305bec6e34&amp;xl=1&amp;UserID=D284DC35-3B1E-4FB5-ABAD-5AB64355226B&amp;xlRefreshData=1" htmlTables="1" htmlFormat="all"/>
  </connection>
  <connection id="708" xr16:uid="{00000000-0015-0000-FFFF-FFFF80010000}" name="Connection90" type="4" refreshedVersion="7" background="1" saveData="1">
    <webPr sourceData="1" parsePre="1" consecutive="1" xl2000="1" url="https://www.feanalytics.com/Table.aspx?SavedResultsID=9dead5e2-8b9c-e511-b4e5-bc305bec6e34&amp;xl=1&amp;UserID=D284DC35-3B1E-4FB5-ABAD-5AB64355226B&amp;xlRefreshData=1"/>
  </connection>
  <connection id="709" xr16:uid="{00000000-0015-0000-FFFF-FFFF81010000}" name="Connection91" type="4" refreshedVersion="7" background="1" saveData="1">
    <webPr sourceData="1" parsePre="1" consecutive="1" xl2000="1" url="https://www.feanalytics.com/Table.aspx?SavedResultsID=7e28fe8b-1391-e611-bcd4-bc305bce3224&amp;xl=1&amp;UserID=D284DC35-3B1E-4FB5-ABAD-5AB64355226B&amp;xlRefreshData=1"/>
  </connection>
  <connection id="710" xr16:uid="{00000000-0015-0000-FFFF-FFFF82010000}" name="Connection92" type="4" refreshedVersion="7" background="1" saveData="1">
    <webPr sourceData="1" parsePre="1" consecutive="1" xl2000="1" url="https://www.feanalytics.com/Table.aspx?SavedResultsID=6590869d-d482-e511-aff4-bc305bec6e34&amp;xl=1&amp;UserID=D284DC35-3B1E-4FB5-ABAD-5AB64355226B&amp;xlRefreshData=1"/>
  </connection>
  <connection id="711" xr16:uid="{00000000-0015-0000-FFFF-FFFF83010000}" name="Connection93" type="4" refreshedVersion="7" background="1" saveData="1">
    <webPr sourceData="1" parsePre="1" consecutive="1" xl2000="1" url="https://www.feanalytics.com/Table.aspx?SavedResultsID=ee6b31f5-d482-e511-aff4-bc305bec6e34&amp;xl=1&amp;UserID=D284DC35-3B1E-4FB5-ABAD-5AB64355226B&amp;xlRefreshData=1"/>
  </connection>
  <connection id="712" xr16:uid="{00000000-0015-0000-FFFF-FFFF84010000}" name="Connection94" type="4" refreshedVersion="7" background="1" saveData="1">
    <webPr sourceData="1" parsePre="1" consecutive="1" xl2000="1" url="https://www.feanalytics.com/Table.aspx?SavedResultsID=9dead5e2-8b9c-e511-b4e5-bc305bec6e34&amp;xl=1&amp;UserID=D284DC35-3B1E-4FB5-ABAD-5AB64355226B&amp;xlRefreshData=1"/>
  </connection>
  <connection id="713" xr16:uid="{00000000-0015-0000-FFFF-FFFF85010000}" name="Connection95" type="4" refreshedVersion="7" background="1" saveData="1">
    <webPr sourceData="1" parsePre="1" consecutive="1" xl2000="1" url="https://www.feanalytics.com/Table.aspx?SavedResultsID=7e28fe8b-1391-e611-bcd4-bc305bce3224&amp;xl=1&amp;UserID=D284DC35-3B1E-4FB5-ABAD-5AB64355226B&amp;xlRefreshData=1"/>
  </connection>
  <connection id="714" xr16:uid="{00000000-0015-0000-FFFF-FFFF86010000}" name="Connection96" type="4" refreshedVersion="7" background="1" saveData="1">
    <webPr sourceData="1" parsePre="1" consecutive="1" xl2000="1" url="https://www.feanalytics.com/Table.aspx?SavedResultsID=6590869d-d482-e511-aff4-bc305bec6e34&amp;xl=1&amp;UserID=D284DC35-3B1E-4FB5-ABAD-5AB64355226B&amp;xlRefreshData=1"/>
  </connection>
  <connection id="715" xr16:uid="{00000000-0015-0000-FFFF-FFFF87010000}" name="Connection97" type="4" refreshedVersion="7" background="1" saveData="1">
    <webPr sourceData="1" parsePre="1" consecutive="1" xl2000="1" url="https://www.feanalytics.com/Table.aspx?SavedResultsID=ee6b31f5-d482-e511-aff4-bc305bec6e34&amp;xl=1&amp;UserID=D284DC35-3B1E-4FB5-ABAD-5AB64355226B&amp;xlRefreshData=1"/>
  </connection>
  <connection id="716" xr16:uid="{00000000-0015-0000-FFFF-FFFF88010000}" name="Connection98" type="4" refreshedVersion="7" background="1" saveData="1">
    <webPr sourceData="1" parsePre="1" consecutive="1" xl2000="1" url="https://www.feanalytics.com/Table.aspx?SavedResultsID=9dead5e2-8b9c-e511-b4e5-bc305bec6e34&amp;xl=1&amp;UserID=D284DC35-3B1E-4FB5-ABAD-5AB64355226B&amp;xlRefreshData=1"/>
  </connection>
  <connection id="717" xr16:uid="{00000000-0015-0000-FFFF-FFFF89010000}" name="Connection99" type="4" refreshedVersion="7" background="1" saveData="1">
    <webPr sourceData="1" parsePre="1" consecutive="1" xl2000="1" url="https://www.feanalytics.com/Table.aspx?SavedResultsID=7e28fe8b-1391-e611-bcd4-bc305bce3224&amp;xl=1&amp;UserID=D284DC35-3B1E-4FB5-ABAD-5AB64355226B&amp;xlRefreshData=1"/>
  </connection>
</connections>
</file>

<file path=xl/sharedStrings.xml><?xml version="1.0" encoding="utf-8"?>
<sst xmlns="http://schemas.openxmlformats.org/spreadsheetml/2006/main" count="73945" uniqueCount="12582">
  <si>
    <t xml:space="preserve">OPEN        </t>
  </si>
  <si>
    <t>Latin America</t>
  </si>
  <si>
    <t>BRIC</t>
  </si>
  <si>
    <t>Fidelity Funds - China Focus Fund A USD</t>
  </si>
  <si>
    <t>Malaysia</t>
  </si>
  <si>
    <t>Thailand</t>
  </si>
  <si>
    <t>Fidelity Funds - ASEAN Fund A SGD</t>
  </si>
  <si>
    <t>Fidelity Funds - China Focus Fund A SGD</t>
  </si>
  <si>
    <t>Schroder Asian Growth Fund SGD</t>
  </si>
  <si>
    <t>Schroder BRIC Fund SGD</t>
  </si>
  <si>
    <t>Schroder Emerging Markets Fund SGD</t>
  </si>
  <si>
    <t>Schroder ISF Latin American A Acc USD</t>
  </si>
  <si>
    <t>Schroder Strategic Bond Fund SGD</t>
  </si>
  <si>
    <t>CPF OA</t>
  </si>
  <si>
    <t>Sector</t>
  </si>
  <si>
    <t>LionGlobal India Fund</t>
  </si>
  <si>
    <t>Navigator</t>
  </si>
  <si>
    <t>Status</t>
  </si>
  <si>
    <t>OPEN</t>
  </si>
  <si>
    <t>CLOSED</t>
  </si>
  <si>
    <t>First State Bridge</t>
  </si>
  <si>
    <t>Japan</t>
  </si>
  <si>
    <t>Greater China</t>
  </si>
  <si>
    <t>Emerging Markets</t>
  </si>
  <si>
    <t>Healthcare</t>
  </si>
  <si>
    <t>Singapore</t>
  </si>
  <si>
    <t xml:space="preserve"> </t>
  </si>
  <si>
    <t>LionGlobal Japan Growth Fund</t>
  </si>
  <si>
    <t>First State Regional China Fund</t>
  </si>
  <si>
    <t>First State Asian Growth Fund</t>
  </si>
  <si>
    <t>Yes</t>
  </si>
  <si>
    <t>Date:</t>
  </si>
  <si>
    <t>Version:</t>
  </si>
  <si>
    <t>Korea</t>
  </si>
  <si>
    <t>SRS</t>
  </si>
  <si>
    <t>Global</t>
  </si>
  <si>
    <t>Fixed Income</t>
  </si>
  <si>
    <t>Fidelity Funds - Singapore Fund A USD</t>
  </si>
  <si>
    <t>Fidelity Funds - Thailand Fund A USD</t>
  </si>
  <si>
    <t>Schroder Emerging Europe Fund</t>
  </si>
  <si>
    <t>HOLD</t>
  </si>
  <si>
    <t>Product / Fund Name</t>
  </si>
  <si>
    <t>India</t>
  </si>
  <si>
    <t>Fidelity Funds - Asian Special Situations Fund A USD</t>
  </si>
  <si>
    <t>Fidelity Funds - Australia Fund A AUD</t>
  </si>
  <si>
    <t>No</t>
  </si>
  <si>
    <t>-</t>
  </si>
  <si>
    <t>LionGlobal Japan Fund SGD</t>
  </si>
  <si>
    <t>Aberdeen European Opportunities</t>
  </si>
  <si>
    <t>LionGlobal Target Return</t>
  </si>
  <si>
    <t>Schroder ISF Latin American A Acc SGD</t>
  </si>
  <si>
    <t>Risk Classification</t>
  </si>
  <si>
    <t xml:space="preserve">CLOSED </t>
  </si>
  <si>
    <t>Fidelity Funds - Indonesia Fund A USD</t>
  </si>
  <si>
    <t>Fidelity Funds - India Focus Fund A USD</t>
  </si>
  <si>
    <t>Fidelity Funds - Latin America Fund A USD</t>
  </si>
  <si>
    <t>Fidelity Funds - Malaysia Fund A USD</t>
  </si>
  <si>
    <t>Money Market</t>
  </si>
  <si>
    <t>Aberdeen American Opp</t>
  </si>
  <si>
    <t>Aberdeen Asian Credit Fund</t>
  </si>
  <si>
    <t>Aberdeen Asian Smaller Cos</t>
  </si>
  <si>
    <t>Aberdeen China Opportunities</t>
  </si>
  <si>
    <t>Aberdeen Global Emerging Markets</t>
  </si>
  <si>
    <t>Aberdeen Global Opportunities</t>
  </si>
  <si>
    <t>Aberdeen Global Opportunities USD</t>
  </si>
  <si>
    <t>Aberdeen Global Technology</t>
  </si>
  <si>
    <t>Aberdeen India Opportunities</t>
  </si>
  <si>
    <t>Aberdeen Indonesia Equity</t>
  </si>
  <si>
    <t>Aberdeen Japan Equity</t>
  </si>
  <si>
    <t>Aberdeen Malaysian Equity</t>
  </si>
  <si>
    <t>Aberdeen Pacific Equity</t>
  </si>
  <si>
    <t>Aberdeen Singapore Equity</t>
  </si>
  <si>
    <t>Aberdeen Singapore Equity Fund USD</t>
  </si>
  <si>
    <t>Aberdeen Singapore Equity USD</t>
  </si>
  <si>
    <t>Aberdeen Thailand Equity</t>
  </si>
  <si>
    <t>Aberdeen Asian Credit Fund USD</t>
  </si>
  <si>
    <t>Aberdeen China Opportunities Fund USD</t>
  </si>
  <si>
    <t>Aberdeen Global Emerging Markets Fund USD</t>
  </si>
  <si>
    <t>Aberdeen India Opportunities Fund USD</t>
  </si>
  <si>
    <t>Aberdeen Indonesia Equity Fund USD</t>
  </si>
  <si>
    <t>Aberdeen Indonesia Equity USD</t>
  </si>
  <si>
    <t>Aberdeen Malaysian Equity Fund USD</t>
  </si>
  <si>
    <t>Aberdeen Malaysian Equity USD</t>
  </si>
  <si>
    <t>Aberdeen Pacific Equity USD</t>
  </si>
  <si>
    <t>Aberdeen Thailand Equity Fund USD</t>
  </si>
  <si>
    <t>Aberdeen Thailand Eq USD</t>
  </si>
  <si>
    <t>Aberdeen Pacific Equity Fund USD</t>
  </si>
  <si>
    <t>DBS Horizon AsiaEx-Japan Eq(S$</t>
  </si>
  <si>
    <t xml:space="preserve">DBS Horizon Global Equity (S$) </t>
  </si>
  <si>
    <t xml:space="preserve">Fidelity AP Div USD </t>
  </si>
  <si>
    <t>Fidelity Asian HY AMDIST USD</t>
  </si>
  <si>
    <t>Fidelity France EUR</t>
  </si>
  <si>
    <t>Fidelity Malaysia A USD</t>
  </si>
  <si>
    <t>First State Dividend Advantage</t>
  </si>
  <si>
    <t>First State Glb Resources</t>
  </si>
  <si>
    <t>FLF Opportunities USA USD</t>
  </si>
  <si>
    <t>FTIF-Templeton Asian Grth A(acc) SGD</t>
  </si>
  <si>
    <t>FTIF-Templeton Glb Bal Fd A(acc) SGD</t>
  </si>
  <si>
    <t>FTIF-Templeton Global Fd A(acc) SGD</t>
  </si>
  <si>
    <t>Franklin US Governt A Mdis USD</t>
  </si>
  <si>
    <t>Templeton Korea A Acc USD</t>
  </si>
  <si>
    <t>FTIF-US Govt Fund A (mdis)</t>
  </si>
  <si>
    <t>Fullerton Asian Bond Fd Cl B SGD</t>
  </si>
  <si>
    <t>Henderson Asia-Pacific Prop Eq Fd</t>
  </si>
  <si>
    <t>Henderson European</t>
  </si>
  <si>
    <t>Henderson European Prop Sec</t>
  </si>
  <si>
    <t>Henderson Glb Property Eq Fd</t>
  </si>
  <si>
    <t>Henderson Global Technology</t>
  </si>
  <si>
    <t>Henderson Hzn Asian Div Inc-A2 SGD</t>
  </si>
  <si>
    <t>Henderson Hzn Asian Div Inc-A2 USD</t>
  </si>
  <si>
    <t>Henderson Hzn China A2 SGD</t>
  </si>
  <si>
    <t>Henderson Hzn China A2 USD</t>
  </si>
  <si>
    <t>Henderson Hzn Pan Europn Prop Eq-A2 EUR</t>
  </si>
  <si>
    <t>Henderson Global Bond Class A</t>
  </si>
  <si>
    <t>HGIF Chinese Eq SGD AD</t>
  </si>
  <si>
    <t>HGIF Indian Eq SGD AD</t>
  </si>
  <si>
    <t>HGIF Japanese Eq-P SGD</t>
  </si>
  <si>
    <t>HGIF EUR Eq SGD PD</t>
  </si>
  <si>
    <t>HGIF Asia ex Jap Eq-A SGD</t>
  </si>
  <si>
    <t>HGIF BRIC Equity AC SGD</t>
  </si>
  <si>
    <t>ING Inv Glob High Div EUR Cl X</t>
  </si>
  <si>
    <t>ING(L)Invest Gbl High Dividend</t>
  </si>
  <si>
    <t>LionGlobal Asia Pacific</t>
  </si>
  <si>
    <t>LionGlobal China Growth</t>
  </si>
  <si>
    <t>LionGlobal Japan Fund</t>
  </si>
  <si>
    <t>LionGlobal Korea Fund</t>
  </si>
  <si>
    <t>LionGlobal Malaysia</t>
  </si>
  <si>
    <t>LionGlobal SGD Money Market</t>
  </si>
  <si>
    <t>LionGlobal Singapore Balanced</t>
  </si>
  <si>
    <t>LionGlobal Spore Fixed Inc-A</t>
  </si>
  <si>
    <t>LionGlobal Singapore Trust</t>
  </si>
  <si>
    <t>LionGlobal Singapore/Malaysia</t>
  </si>
  <si>
    <t>LionGlobal South East Asia</t>
  </si>
  <si>
    <t>LionGlobal Taiwan</t>
  </si>
  <si>
    <t>LionGlobal Thailand</t>
  </si>
  <si>
    <t>LionGlobal MAP-Balanced Port</t>
  </si>
  <si>
    <t>LionGlobal MAP-Growth Port</t>
  </si>
  <si>
    <t>Parvest Emerging Mkts USD</t>
  </si>
  <si>
    <t>Parvest Europe Div (EUR)</t>
  </si>
  <si>
    <t>Infrastructure</t>
  </si>
  <si>
    <t>Phillip Money Market</t>
  </si>
  <si>
    <t>PIMCO High Yield Bond Cl E USD</t>
  </si>
  <si>
    <t>PIMCO High Yield Bd E Acc USD</t>
  </si>
  <si>
    <t>PineBridge Acorns of Asia Balanced Fund</t>
  </si>
  <si>
    <t>PineBridge Singapore Bond Fund</t>
  </si>
  <si>
    <t>Cash Fund</t>
  </si>
  <si>
    <t>Schroder Asian Growth Fund</t>
  </si>
  <si>
    <t>Schroder BRIC Fund</t>
  </si>
  <si>
    <t>Schroder Emerging Markets Fund</t>
  </si>
  <si>
    <t>Schroder European Equity Alpha Fund</t>
  </si>
  <si>
    <t>Schroder ISF Em Eur A Acc EUR</t>
  </si>
  <si>
    <t>Schroder ISF Euro Eq Alp A Acc EUR</t>
  </si>
  <si>
    <t>Schroder Multi-Asset Revolution Cl A</t>
  </si>
  <si>
    <t>Schroder SG Fixed Income Fd CL A</t>
  </si>
  <si>
    <t>UBS Absolute Rtn Plus SGD P-acc</t>
  </si>
  <si>
    <t>United Global Telecoms Fund</t>
  </si>
  <si>
    <t>United Greater China Fund</t>
  </si>
  <si>
    <t>United International Growth Fund</t>
  </si>
  <si>
    <t>Allianz RCM Information Tech</t>
  </si>
  <si>
    <t>Amundi Oasis MENA USD</t>
  </si>
  <si>
    <t>Parvest EqWorldResources - USD</t>
  </si>
  <si>
    <t>Schroder Global Emerging Market Opportunities Fund SGD</t>
  </si>
  <si>
    <t>Schroder Global Em Mkt Opps Fund SGD</t>
  </si>
  <si>
    <t>Henderson Hzn Pan Euro Eq A2 EUR</t>
  </si>
  <si>
    <t>Archive of Update Records (APL)</t>
  </si>
  <si>
    <t>Equities</t>
  </si>
  <si>
    <t>LM WestAsset GMS A Dis M U$</t>
  </si>
  <si>
    <t>Zurich IWA</t>
  </si>
  <si>
    <t>JPM Russia A (dist) USD</t>
  </si>
  <si>
    <t>China</t>
  </si>
  <si>
    <t>Schroder China Opps Fund SGD</t>
  </si>
  <si>
    <t>Legg Mason WA Asian Bond Trust</t>
  </si>
  <si>
    <t>Legg Mason WA Asian Enterprise</t>
  </si>
  <si>
    <t>Parvest Eq World Emerging - USD</t>
  </si>
  <si>
    <t>BNPPL1 Equity USA Growth USD</t>
  </si>
  <si>
    <t>Legg Mason WA Global Bond Trst</t>
  </si>
  <si>
    <t>Legg Mason WA SEA Special Sits</t>
  </si>
  <si>
    <t>Legg Mason WA Spore Bond Class A SGD</t>
  </si>
  <si>
    <t>Legg Mason WA US MM Cl A USD Acc</t>
  </si>
  <si>
    <t>United Renminbi Bond Fund SGD</t>
  </si>
  <si>
    <t>Asia Pacific ex-Japan</t>
  </si>
  <si>
    <t>Geographical Region</t>
  </si>
  <si>
    <t>Asia Pacific</t>
  </si>
  <si>
    <t>Philippines</t>
  </si>
  <si>
    <t>Australia</t>
  </si>
  <si>
    <t>Emerging Europe</t>
  </si>
  <si>
    <t>Europe ex-UK</t>
  </si>
  <si>
    <t>Europe incl-UK</t>
  </si>
  <si>
    <t>Indonesia</t>
  </si>
  <si>
    <t>MENA</t>
  </si>
  <si>
    <t>Short Duration Fixed Income</t>
  </si>
  <si>
    <t>US</t>
  </si>
  <si>
    <t>Mixed Assets</t>
  </si>
  <si>
    <t>Europe (Single Country)</t>
  </si>
  <si>
    <t>South East Asia</t>
  </si>
  <si>
    <t>Taiwan</t>
  </si>
  <si>
    <t>Russia</t>
  </si>
  <si>
    <t>Frontier Markets</t>
  </si>
  <si>
    <t>BNPPL1 EqWorld ConDur CCap EUR</t>
  </si>
  <si>
    <t>Nikko AM Shenton Thrift Fund</t>
  </si>
  <si>
    <t>Brazil</t>
  </si>
  <si>
    <t>Parvest Eq Brazil USD</t>
  </si>
  <si>
    <t>Parvest Flexible Assets (EUR)</t>
  </si>
  <si>
    <t>Alternatives</t>
  </si>
  <si>
    <t>PIMCO GIS Emerging Markets Bond Class E (SGD Hedged) Acc SGD</t>
  </si>
  <si>
    <t>Schroder Asian Income SGD</t>
  </si>
  <si>
    <t>PIMCO Glb Bond Cl E Inc GBP Hed</t>
  </si>
  <si>
    <t>Threadneedle (Lux) Enh Comm Cl AGH GBPH</t>
  </si>
  <si>
    <t>Threadneedle (Lux) Enhanced Commodities Fund ASH (SGD-hedged)</t>
  </si>
  <si>
    <t>Eastspring Inv Asian HY Bd SGD ASDM (H)</t>
  </si>
  <si>
    <t>A. INVESTMENTS</t>
  </si>
  <si>
    <t>Henderson Hzn Pan Eur Alp A2 EUR</t>
  </si>
  <si>
    <t>Schroder Asian Inv Grade Credit Cl A</t>
  </si>
  <si>
    <t>Nikko AM Shenton Horizon Investment Funds - Singapore Dividend Equity Fund SGD</t>
  </si>
  <si>
    <t>BlackRock Global Funds - World Gold Fund Hedged A2 SGD</t>
  </si>
  <si>
    <t>United Global Financials Fund</t>
  </si>
  <si>
    <t>United Singapore Growth Fund</t>
  </si>
  <si>
    <t>United ASEAN Fund</t>
  </si>
  <si>
    <t>Small to Medium Companies</t>
  </si>
  <si>
    <t>Technology</t>
  </si>
  <si>
    <t>General</t>
  </si>
  <si>
    <t>High Yield</t>
  </si>
  <si>
    <t>Resources</t>
  </si>
  <si>
    <t>Property</t>
  </si>
  <si>
    <t>Telecommunications</t>
  </si>
  <si>
    <t>1. The following new products have been launched:</t>
  </si>
  <si>
    <t>Energy</t>
  </si>
  <si>
    <t>Consumer</t>
  </si>
  <si>
    <t>B.   INSURANCE (Based on GR Calculator Ver 10.1 &amp; 10.02 )</t>
  </si>
  <si>
    <t>Schroder Asian Equity Yield Fund Cl A</t>
  </si>
  <si>
    <t>Allianz Global Investors Fund - Allianz Europe Equity Growth AT(H2-SGD)</t>
  </si>
  <si>
    <t>1. The following products have been approved for inclusion in the APL by the ISC meeting held on 28 Mar 2013:</t>
  </si>
  <si>
    <t>a. LionGlobal Emerging Markets Bond Fund</t>
  </si>
  <si>
    <t>b. JPMorgan Emerging Markets Dividend Fund</t>
  </si>
  <si>
    <t>1.10.032</t>
  </si>
  <si>
    <t>1. The following products have been approved for inclusion in the APL by the ISC meeting held on 21 Feb 2013:</t>
  </si>
  <si>
    <t>a. BNP Paribas L1 - Equity Russia</t>
  </si>
  <si>
    <t>25/02/13</t>
  </si>
  <si>
    <t>2. The following funds will be terminated:</t>
  </si>
  <si>
    <t>a. LionGlobal Philippines Fund w.e.f. 4 April 2013</t>
  </si>
  <si>
    <t>b. United Millennium I w.e.f. 28 June 2013</t>
  </si>
  <si>
    <t>c. United Millennium II w.e.f. 28 June 2013</t>
  </si>
  <si>
    <t>d. United Millennium III w.e.f. 28 June 2013</t>
  </si>
  <si>
    <t>c. Eastspring China Equity Fund</t>
  </si>
  <si>
    <t>a. AXA - Retire Happy</t>
  </si>
  <si>
    <t>b. Standard Life – Investment Plan (Single Premium) &amp; Standard Life Regular Savings - Wealth Plan</t>
  </si>
  <si>
    <t>B.   INSURANCE (Based on GR Calculator Ver 10.3 &amp; 10.04)</t>
  </si>
  <si>
    <t>1. The following products have been approved for inclusion in the APL by the ISC meeting held on 23 Apr 2013:</t>
  </si>
  <si>
    <t>B.   INSURANCE (Based on GR Calculator Ver 10.5)</t>
  </si>
  <si>
    <t>a. Skandia Emerging Market Debt to Old Mutual Emerging Market Debt</t>
  </si>
  <si>
    <t>2. The following funds' name will be changed w.e.f. 19 April:</t>
  </si>
  <si>
    <t>b. Skandia European Best Ideas Fund to Old Mutual European Best Ideas Fund</t>
  </si>
  <si>
    <t>c. Skandia Global Equity Fund to Old Mutual World Equity Fund</t>
  </si>
  <si>
    <t>d. Skandia Managed Futures Fund to Old Mutual Managed Futures Fund</t>
  </si>
  <si>
    <t>e. Skandia Local Currency Emerging Market Debt Fund to Old Mutual Local Currency Emerging Market Debt Fund</t>
  </si>
  <si>
    <t>a. Pinebridge Strategic Bond Fund</t>
  </si>
  <si>
    <t>b. Threadneedle Pan Euro Small Companies</t>
  </si>
  <si>
    <t>c. Amundi International SICAV</t>
  </si>
  <si>
    <t>d. JPM Philippine Fund</t>
  </si>
  <si>
    <t>e. CMIA China Fund IV</t>
  </si>
  <si>
    <t>PineBridge Strategic Bond A5HD SGD-H</t>
  </si>
  <si>
    <t>Threadneedle (Lux) Pan Euro Sm Cap Opp ASH SGD</t>
  </si>
  <si>
    <t>a. AIA Secure Critical Cover</t>
  </si>
  <si>
    <t>AIA Secure Critical Cover</t>
  </si>
  <si>
    <t>a. Fullerton Short term interest Rate</t>
  </si>
  <si>
    <t>1.10.035</t>
  </si>
  <si>
    <t>2. The following fund will be closed w.e.f. 7 May 2013:</t>
  </si>
  <si>
    <t>a. HGIF Turkey Equity Fund SGD CL AD</t>
  </si>
  <si>
    <t>HGIF Turkey Equity Fund SGD CL AD</t>
  </si>
  <si>
    <t>Turkey</t>
  </si>
  <si>
    <t>b. JPMorgan Asia Pacific Income Fund SGD A Mth</t>
  </si>
  <si>
    <t>1. The following products have been approved for inclusion in the APL by the ISC meeting held on 30 May 2013:</t>
  </si>
  <si>
    <t>c. JPMorgan Asia Pacific Income SGD(Hedged) A Mth</t>
  </si>
  <si>
    <t>d. Schroder ISF Glb Multi-Asset Inc A Dis SGD-H</t>
  </si>
  <si>
    <t>Schroder ISF Glb Multi-Asset Inc A Dis SGD-H</t>
  </si>
  <si>
    <t>Schroder International Selection Fund Global Multi-Asset IncomeSGD Hedged A Dis</t>
  </si>
  <si>
    <t>Threadneedle (Lux) GEM ShortTerm Bd ASH SGD</t>
  </si>
  <si>
    <t>e. Threadneedle (Lux) GEM ShortTerm Bd ASH &amp; ASC SGD</t>
  </si>
  <si>
    <t>Threadneedle (Lux) GEM ShortTerm Bd ASC SGD</t>
  </si>
  <si>
    <t>new wef 23/04/2013</t>
  </si>
  <si>
    <t>new wef 21/02/2013</t>
  </si>
  <si>
    <t>a. AIA Platinum Heritage Assurance &amp; Accumulator</t>
  </si>
  <si>
    <t>b. Transamerica Ultra Elite II</t>
  </si>
  <si>
    <t>1. The following products have been approved for inclusion in the APL by the ISC meeting held on 11 July 2013:</t>
  </si>
  <si>
    <t>Aviva Investors - Emerging Markets Equity Income Fund B USD</t>
  </si>
  <si>
    <t>Aviva Investors Global High Yield Bond Fund A Hedge SGD</t>
  </si>
  <si>
    <t>Aviva Investors Global High Yield Bond Fund A USD</t>
  </si>
  <si>
    <t>BlackRock Global Funds - Emerging Markets Local Currency Bond Hedged A2 SGD</t>
  </si>
  <si>
    <t>Parvest Eq World Energy Classic USD</t>
  </si>
  <si>
    <t>Parvest Equity World Energy Classic USD - Capitalisation USD</t>
  </si>
  <si>
    <t>Parvest Equity Russia Classic - Capitalisation EUR</t>
  </si>
  <si>
    <t>Parvest Eq Russia EUR</t>
  </si>
  <si>
    <t>Eastspring Investments Funds - Monthly Income Plan Class A SGD</t>
  </si>
  <si>
    <t>Eastspring Investments Funds - Monthly Income Plan Class M SGD</t>
  </si>
  <si>
    <t>Eastspring Investments Unit Trusts - Asian Balanced Fund SGD</t>
  </si>
  <si>
    <t>Eastspring Investments Unit Trusts - Asian Infrastructure Equity Fund SGD</t>
  </si>
  <si>
    <t>Eastspring Investments Unit Trusts - Dragon Peacock Fund SGD</t>
  </si>
  <si>
    <t>Eastspring Investments Unit Trusts - Global Balanced Fund SGD</t>
  </si>
  <si>
    <t>Eastspring Investments Unit Trusts - Global Basics Fund SGD</t>
  </si>
  <si>
    <t>Eastspring Investments Unit Trusts - Global Technology Fund SGD</t>
  </si>
  <si>
    <t>Eastspring Investments Unit Trusts - Pan European Fund SGD</t>
  </si>
  <si>
    <t>Fidelity Funds - America Fund A SGD</t>
  </si>
  <si>
    <t>Fidelity Funds - Asian High Yield Fund A-MDIST-SGD</t>
  </si>
  <si>
    <t>Fidelity Funds - Emerging Markets Fund A SGD</t>
  </si>
  <si>
    <t>Fidelity Funds - European Growth Fund A EUR</t>
  </si>
  <si>
    <t>Fidelity Funds - European High Yield Fund A-MDIST EUR</t>
  </si>
  <si>
    <t>Fidelity Funds - Fidelity Portfolio Selector Global Growth FundA USD</t>
  </si>
  <si>
    <t>Fidelity Funds - Global Financial Services Fund A EUR</t>
  </si>
  <si>
    <t>Fidelity Funds - Global Health Care Fund A EUR</t>
  </si>
  <si>
    <t>Fidelity Funds - Global Inflation-linked Bond Fund A SGD (Hedged)</t>
  </si>
  <si>
    <t>Fidelity Funds - Global Technology Fund A EUR</t>
  </si>
  <si>
    <t>Fidelity Funds - Greater China Fund A SGD</t>
  </si>
  <si>
    <t>Fidelity Funds - Greater China Fund A USD</t>
  </si>
  <si>
    <t>Fidelity Funds - Korea Fund A USD</t>
  </si>
  <si>
    <t>Fidelity Funds - Taiwan Fund A USD</t>
  </si>
  <si>
    <t>First State Asian Growth Fund SGD</t>
  </si>
  <si>
    <t>First State Bridge Fund SGD</t>
  </si>
  <si>
    <t>First State Dividend Advantage Fund SGD</t>
  </si>
  <si>
    <t>First State Global Balanced Fund SGD</t>
  </si>
  <si>
    <t>First State Global Resources Fund SGD</t>
  </si>
  <si>
    <t>First State Regional China Fund SGD</t>
  </si>
  <si>
    <t>First State Singapore Growth Fund SGD</t>
  </si>
  <si>
    <t>FTIF - Franklin Biotechnology Discovery Fund Class A (acc) SGD</t>
  </si>
  <si>
    <t>FTIF - Franklin Biotechnology Discovery Fund Class A (acc) USD</t>
  </si>
  <si>
    <t>FTIF - Franklin U.S. Opportunities Fund Class A (acc) SGD</t>
  </si>
  <si>
    <t>FTIF - Franklin U.S. Opportunities Fund Class A (acc) USD</t>
  </si>
  <si>
    <t>FTIF - Templeton Asian Growth Fund Class A (acc) SGD</t>
  </si>
  <si>
    <t>FTIF - Templeton China Fund Class A (acc) SGD</t>
  </si>
  <si>
    <t>FTIF - Templeton China Fund Class A (acc) USD</t>
  </si>
  <si>
    <t>FTIF - Templeton Emerging Markets Fund Class A (acc) SGD</t>
  </si>
  <si>
    <t>FTIF - Templeton European Fund Class A (acc) SGD</t>
  </si>
  <si>
    <t>FTIF - Templeton Frontier Markets Fund Class A (acc) SGD</t>
  </si>
  <si>
    <t>FTIF - Templeton Global Balanced Fund Class A (acc) SGD</t>
  </si>
  <si>
    <t>FTIF - Templeton Global Bond Fund Class A (acc) USD</t>
  </si>
  <si>
    <t>FTIF - Templeton Global Bond Fund Class A (mdis) SGD</t>
  </si>
  <si>
    <t>FTIF - Templeton Global Bond Fund Class A (mdis) SGD-H1</t>
  </si>
  <si>
    <t>FTIF - Templeton Global Fund Class A (acc) SGD</t>
  </si>
  <si>
    <t>FTIF - Templeton Global Total Return Fund Class A (mdis) SGD</t>
  </si>
  <si>
    <t>FTIF - Templeton Global Total Return Fund Class A (mdis) SGD-H1</t>
  </si>
  <si>
    <t>FTIF - Templeton Global Total Return Fund Class A (acc) USD</t>
  </si>
  <si>
    <t>FTIF - Templeton Korea Fund Class A (acc) SGD</t>
  </si>
  <si>
    <t>FTIF - Templeton Latin America Fund Class A (acc) SGD</t>
  </si>
  <si>
    <t>FTIF - Templeton Latin America Fund Class A (acc) USD</t>
  </si>
  <si>
    <t>FTIF - Templeton Thailand Fund Class A (acc) SGD</t>
  </si>
  <si>
    <t>Fullerton Asian Bond Fund Class B SGD</t>
  </si>
  <si>
    <t>Fullerton Dynamic Strategies Fund - Aggressive Class A SGD</t>
  </si>
  <si>
    <t>Fullerton Dynamic Strategies Fund - Balanced Class A SGD</t>
  </si>
  <si>
    <t>Fullerton SGD Cash Fund A SGD</t>
  </si>
  <si>
    <t>Fullerton SGD Income Fund Class B SGD</t>
  </si>
  <si>
    <t>Henderson Asia-Pacific Property Equities Fund SGD</t>
  </si>
  <si>
    <t>Henderson European Fund SGD</t>
  </si>
  <si>
    <t>Henderson European Property Securities Fund SGD</t>
  </si>
  <si>
    <t>Henderson Global Property Equities Fund SGD</t>
  </si>
  <si>
    <t>Henderson Global Technology Fund SGD</t>
  </si>
  <si>
    <t>Henderson Horizon Fund - Asian Dividend Income Fund A2 (Accumulation) SGD</t>
  </si>
  <si>
    <t>Henderson Horizon Fund - China Fund A2 (Accumulation) SGD</t>
  </si>
  <si>
    <t>Henderson Horizon Fund - Pan European Equity Fund A2 (Accumulation) EUR</t>
  </si>
  <si>
    <t>HSBC GIF Asia ex Japan Equity Fund AD SGD</t>
  </si>
  <si>
    <t>HSBC GIF BRIC Equity Fund AC SGD</t>
  </si>
  <si>
    <t>HSBC GIF Chinese Equity Fund AD SGD</t>
  </si>
  <si>
    <t>HSBC GIF Indian Equity Fund AD SGD</t>
  </si>
  <si>
    <t>ING (L) Invest European Equity Class X - Capitalisation EUR</t>
  </si>
  <si>
    <t>JPMorgan Funds - JPM Global Natural Resources A Acc - SGD</t>
  </si>
  <si>
    <t>Legg Mason Permal Global Absolute Fund Class A SGD Accumulating(Hedged)</t>
  </si>
  <si>
    <t>Legg Mason Royce US Small Cap Opportunity Fund Class A SGD Accumulating</t>
  </si>
  <si>
    <t>Legg Mason Western Asset Asian Bond Trust Fund SGD</t>
  </si>
  <si>
    <t>Legg Mason Western Asset Asian Enterprise Trust Fund SGD</t>
  </si>
  <si>
    <t>Legg Mason Western Asset Global Bond Trust Fund SGD</t>
  </si>
  <si>
    <t>Legg Mason Western Asset Southeast Asia Special Situations Trust Fund SGD</t>
  </si>
  <si>
    <t>Legg Mason Western Asset Singapore Bond Fund Class A SGD</t>
  </si>
  <si>
    <t>Legg Mason Western Asset US Money Market Fund Class A Acc USD</t>
  </si>
  <si>
    <t>LionGlobal Asia Pacific Fund SGD</t>
  </si>
  <si>
    <t>LionGlobal China Growth Fund SGD</t>
  </si>
  <si>
    <t>LionGlobal India Fund SGD</t>
  </si>
  <si>
    <t>LionGlobal Japan Growth Fund SGD</t>
  </si>
  <si>
    <t>LionGlobal Korea Fund SGD</t>
  </si>
  <si>
    <t>LionGlobal Malaysia Fund SGD</t>
  </si>
  <si>
    <t>LionGlobal SGD Money Market Fund SGD</t>
  </si>
  <si>
    <t>LionGlobal Singapore Balanced Fund SGD</t>
  </si>
  <si>
    <t>LionGlobal Singapore Fixed Income Investment (Class A Units) SGD</t>
  </si>
  <si>
    <t>LionGlobal Singapore Trust Fund SGD</t>
  </si>
  <si>
    <t>LionGlobal Singapore/Malaysia Fund SGD</t>
  </si>
  <si>
    <t>LionGlobal South East Asia Fund SGD</t>
  </si>
  <si>
    <t>LionGlobal Taiwan Fund SGD</t>
  </si>
  <si>
    <t>LionGlobal Target Return Fund SGD</t>
  </si>
  <si>
    <t>LionGlobal Thailand Fund SGD</t>
  </si>
  <si>
    <t>Manulife Global Fund Strategic Income Fund Class S Hedged SGD</t>
  </si>
  <si>
    <t>Nikko AM Shenton Eight Portfolios - Portfolio B SGD</t>
  </si>
  <si>
    <t>Nikko AM Shenton Eight Portfolios - Portfolio C SGD</t>
  </si>
  <si>
    <t>Nikko AM Shenton Eight Portfolios - Portfolio E SGD</t>
  </si>
  <si>
    <t>Nikko AM Shenton Emerging Enterprise Discovery Fund SGD</t>
  </si>
  <si>
    <t>Nikko AM Shenton Global Opportunities Fund SGD</t>
  </si>
  <si>
    <t>Nikko AM Asia Investment Funds - Nikko AM Shenton Global Property Securities Fund S$ Class</t>
  </si>
  <si>
    <t>Nikko AM Shenton Horizon Investment Funds - Horizon Global Bond Fund (S$ Hedged)</t>
  </si>
  <si>
    <t>Nikko AM Shenton Income Fund (S$)</t>
  </si>
  <si>
    <t>Nikko AM Shenton Japan Fund SGD</t>
  </si>
  <si>
    <t>Nikko AM Shenton Thrift Fund SGD</t>
  </si>
  <si>
    <t>Parvest Convertible Bond Asia Classic - Capitalisation USD</t>
  </si>
  <si>
    <t>Parvest Equity Brazil Classic - Capitalisation USD</t>
  </si>
  <si>
    <t>Parvest Equity Europe Mid Cap Classic - Capitalisation EUR</t>
  </si>
  <si>
    <t>Phillip Money Market Fund SGD</t>
  </si>
  <si>
    <t>Phillip Asia Pacific Growth Fund SGD Class</t>
  </si>
  <si>
    <t>PIMCO GIS Emerging Markets Bond Class E Acc USD</t>
  </si>
  <si>
    <t>PIMCO GIS Global Bond Class E Acc USD</t>
  </si>
  <si>
    <t>PIMCO GIS Total Return Bond Class E (SGD Hedged) Acc SGD</t>
  </si>
  <si>
    <t>Schroder Asian Equity Yield Fund Class A SGD</t>
  </si>
  <si>
    <t>Schroder Asian Investment Grade Credit Class A SGD</t>
  </si>
  <si>
    <t>Schroder International Opportunities Portfolio China Opportunities SGD</t>
  </si>
  <si>
    <t>Schroder Emerging Europe Fund SGD</t>
  </si>
  <si>
    <t>Schroder Global High Yield Fund SGD</t>
  </si>
  <si>
    <t>Schroder International Selection Fund Emerging Markets Debt Absolute Return SGD Hedged A Dis</t>
  </si>
  <si>
    <t>Schroder International Selection Fund Latin American A Acc USD</t>
  </si>
  <si>
    <t>Schroder Multi-Asset Revolution Class A SGD</t>
  </si>
  <si>
    <t>Schroder Singapore Fixed Income Fund Class A SGD</t>
  </si>
  <si>
    <t>Schroder Singapore Trust Class A SGD</t>
  </si>
  <si>
    <t>Threadneedle (Lux) Pan European Small Cap Opportunities Fund ASH (SGD-hedged)</t>
  </si>
  <si>
    <t>PBIF - Acorns of Asia Balanced Fund SGD</t>
  </si>
  <si>
    <t>PBIF - Singapore Bond Fund SGD</t>
  </si>
  <si>
    <t>United Asia Fund SGD</t>
  </si>
  <si>
    <t>United Global Dividend Equity Fund SGD</t>
  </si>
  <si>
    <t>United Global Financials Fund SGD</t>
  </si>
  <si>
    <t>United Singapore Growth Fund SGD</t>
  </si>
  <si>
    <t>GrowthPath Portfolios-GrowthPath 2020 SGD</t>
  </si>
  <si>
    <t>GrowthPath Portfolios-GrowthPath 2030 SGD</t>
  </si>
  <si>
    <t>GrowthPath Portfolios-GrowthPath 2040 SGD</t>
  </si>
  <si>
    <t>GrowthPath Portfolios-GrowthPath Today SGD</t>
  </si>
  <si>
    <t>United Asian Bond Fund SGD</t>
  </si>
  <si>
    <t>United Emerging Markets Bond Fund SGD</t>
  </si>
  <si>
    <t>United Global Healthcare Fund SGD</t>
  </si>
  <si>
    <t>United Global Telecoms Fund SGD</t>
  </si>
  <si>
    <t>United Gold &amp; General Fund SGD</t>
  </si>
  <si>
    <t>United Greater China Fund SGD</t>
  </si>
  <si>
    <t>United International Growth Fund SGD</t>
  </si>
  <si>
    <t>Aberdeen Asian Smaller Companies Fund SGD</t>
  </si>
  <si>
    <t>Aberdeen China Opportunities Fund SGD</t>
  </si>
  <si>
    <t>Aberdeen European Opportunities Fund SGD</t>
  </si>
  <si>
    <t>Aberdeen Global Emerging Markets Fund SGD</t>
  </si>
  <si>
    <t>Aberdeen Global Opportunities Fund SGD</t>
  </si>
  <si>
    <t>Aberdeen Global Technology Fund SGD</t>
  </si>
  <si>
    <t>Aberdeen India Opportunities Fund SGD</t>
  </si>
  <si>
    <t>Aberdeen Indonesia Equity Fund SGD</t>
  </si>
  <si>
    <t>Aberdeen Japan Equity Fund SGD</t>
  </si>
  <si>
    <t>Aberdeen Malaysian Equity Fund SGD</t>
  </si>
  <si>
    <t>Aberdeen Pacific Equity Fund SGD</t>
  </si>
  <si>
    <t>Aberdeen Singapore Equity Fund SGD</t>
  </si>
  <si>
    <t>Aberdeen Thailand Equity Fund SGD</t>
  </si>
  <si>
    <t>Allianz Global Investors Fund - Allianz China Equity AT SGD</t>
  </si>
  <si>
    <t>Allianz Global Investors Premier Funds - Allianz Global High Payout Fund SGD</t>
  </si>
  <si>
    <t>Allianz Global Investors Fund - Allianz US Equity AT Acc SGD</t>
  </si>
  <si>
    <t>BlackRock Global Funds - World Mining Fund Hedged A2 SGD</t>
  </si>
  <si>
    <t>Nikko AM Shenton Emg Enterprise Discovery Fd</t>
  </si>
  <si>
    <t>Nikko AM Shenton Glb Prop Sec Fd (S$)</t>
  </si>
  <si>
    <t>Nikko AM Shenton ShortTerm Bond(A$)</t>
  </si>
  <si>
    <t>Nikko AM Shenton ShortTerm Bond(S$)</t>
  </si>
  <si>
    <t>Schroder AS Commodity Fund SGD Hedged A Acc</t>
  </si>
  <si>
    <t>Legg Mason Western Asset Emerging Markets Bond Fund Class A SGD Distributing (Q) (Hedged) Plus</t>
  </si>
  <si>
    <t>Eastspring Inv UT SG Select Bd AD</t>
  </si>
  <si>
    <t>FTIF-Templeton Glb Total Ret A(mdis) SGD-H1</t>
  </si>
  <si>
    <t>MGF Strategic Inc Fd Cl SH SGD</t>
  </si>
  <si>
    <t>Allianz Glb High Payout (SGD)</t>
  </si>
  <si>
    <t>Allianz US High Yield AM Dis H2-SGD</t>
  </si>
  <si>
    <t>Allianz US High Yield AM H2-GBP</t>
  </si>
  <si>
    <t>Allianz China Equity SGD</t>
  </si>
  <si>
    <t>Fidelity America A SGD</t>
  </si>
  <si>
    <t>Fidelity America A USD</t>
  </si>
  <si>
    <t>Fidelity ASEAN A SGD</t>
  </si>
  <si>
    <t>Fidelity Asian HY AMDIST SGD Hedged</t>
  </si>
  <si>
    <t>Fidelity Asian Special Situations A USD</t>
  </si>
  <si>
    <t>Fidelity Australia A AUD</t>
  </si>
  <si>
    <t>Fidelity China Focus A SGD</t>
  </si>
  <si>
    <t>Fidelity Emerging Market Fund A SGD</t>
  </si>
  <si>
    <t>Fidelity European Growth A EUR</t>
  </si>
  <si>
    <t>Fidelity European High Yield A EUR</t>
  </si>
  <si>
    <t>Fidelity European High Yield AMDIST EUR</t>
  </si>
  <si>
    <t>Fidelity FPS Global Growth USD</t>
  </si>
  <si>
    <t>Fidelity Germany A EUR</t>
  </si>
  <si>
    <t>Fidelity Glb Financial Services A EUR</t>
  </si>
  <si>
    <t>Fidelity Global Health Care A EUR</t>
  </si>
  <si>
    <t>Fidelity Global Technology A EUR</t>
  </si>
  <si>
    <t>Fidelity Iberia A EUR</t>
  </si>
  <si>
    <t>Fidelity Indonesia A USD</t>
  </si>
  <si>
    <t>Fidelity Korea A USD</t>
  </si>
  <si>
    <t>Fidelity Latin America A USD</t>
  </si>
  <si>
    <t>Fidelity Taiwan A USD</t>
  </si>
  <si>
    <t>Fidelity Thailand A USD</t>
  </si>
  <si>
    <t>Fidelity US High Yield A USD</t>
  </si>
  <si>
    <t>Fidelity US High Yield AMDIST USD</t>
  </si>
  <si>
    <t>First State Glb Balanced Fund</t>
  </si>
  <si>
    <t>First State Singapore Growth Fd</t>
  </si>
  <si>
    <t>FTIF-Templeton Glb Bond A(mdis) SGD-H1</t>
  </si>
  <si>
    <t>Fullerton Dynamic Strategies Agg A SGD</t>
  </si>
  <si>
    <t>Fullerton Dynamic Strategies Bal A SGD</t>
  </si>
  <si>
    <t>Legg Mason Permal Glb Abs Fund A SGD H</t>
  </si>
  <si>
    <t>Legg Mason Royce US Sm Cap Opp A USD</t>
  </si>
  <si>
    <t>LionGlobal Emg Mkt Bond A SGD Hedged</t>
  </si>
  <si>
    <t>Nikko AM Shenton Income Fund(S$)</t>
  </si>
  <si>
    <t>Parvest Conv Bond Asia USD</t>
  </si>
  <si>
    <t>Parvest Eq Europe Mid Cap EUR</t>
  </si>
  <si>
    <t>Phillip Asia Pac Growth SGD</t>
  </si>
  <si>
    <t>PIMCO Emerg Mkt Bd Cl E Acc SGD Hed</t>
  </si>
  <si>
    <t>PIMCO Emerg Mkt Bond Cl E Acc USD</t>
  </si>
  <si>
    <t>PIMCO Total Return Bond Cl E Acc USD</t>
  </si>
  <si>
    <t>PIMCO Glb Bond Cl E Acc USD</t>
  </si>
  <si>
    <t>PIMCO Total Return Bond E Acc SGD Hed</t>
  </si>
  <si>
    <t>Schroder ISF EM Debt Ab Rt A Dis SGD-Hedged</t>
  </si>
  <si>
    <t>United Asian Bond Fund Class SGD</t>
  </si>
  <si>
    <t>United Emerging Markets Bond Fund</t>
  </si>
  <si>
    <t>Schroder Global High Yield Fund</t>
  </si>
  <si>
    <t>Schroder Singapore Trust Cl A</t>
  </si>
  <si>
    <t>Schroder Strategic Bond Fund</t>
  </si>
  <si>
    <t>Allianz US High Yield Cl AM USD</t>
  </si>
  <si>
    <t>a. LEGG MASON CLEARBRIDGE US AGG GR A ACC SGD-H</t>
  </si>
  <si>
    <t>b. LEGG MASON CLEARBRIDGE US AGG GROWTH CL A USD</t>
  </si>
  <si>
    <t>c. NIKKO AM JAPAN DIVIDEND EQUITY SGD-H</t>
  </si>
  <si>
    <t>d. Matthews Asia China Dividend (to be on iGP soon)</t>
  </si>
  <si>
    <t>a. Fildelity Multi Asset Navigator  (closed on 8/Oct/2013)</t>
  </si>
  <si>
    <t>2. The following funds have been turned back on:</t>
  </si>
  <si>
    <t>b. Aberdeen American Opp</t>
  </si>
  <si>
    <t>a. Allianz US High Yield Cl AM USD</t>
  </si>
  <si>
    <t>3. The following fund will be closed:</t>
  </si>
  <si>
    <t>TM PA</t>
  </si>
  <si>
    <t>new wef 12/04/2013</t>
  </si>
  <si>
    <t>TM Infinite VIP</t>
  </si>
  <si>
    <t>new wef 30/04/2013</t>
  </si>
  <si>
    <t>TM Retirement GIO</t>
  </si>
  <si>
    <t>new wef 8/04/2013</t>
  </si>
  <si>
    <t>MyShield Plus Revised Rates</t>
  </si>
  <si>
    <t>new wef 01/07/2013</t>
  </si>
  <si>
    <t>Transamerica Ultra Elite II</t>
  </si>
  <si>
    <t>withdrawn 01/May/2013</t>
  </si>
  <si>
    <t>Manulife Heirloom</t>
  </si>
  <si>
    <t>new wef 03/06/2013</t>
  </si>
  <si>
    <t>SAIL Single Premium</t>
  </si>
  <si>
    <t>withdrawn 13/06/2013</t>
  </si>
  <si>
    <t>AIA Platinum Heritage Assr. &amp; Acc.</t>
  </si>
  <si>
    <t>Note due to July 2013 long list of products changes, please refer to the GR Calculator spreadsheet for info.</t>
  </si>
  <si>
    <t>B.   INSURANCE (Based on GR Calculator Ver 10.05 to 10.09)</t>
  </si>
  <si>
    <t>ISIN</t>
  </si>
  <si>
    <t>Aberdeen Global Emerging Markets USD</t>
  </si>
  <si>
    <t>Aberdeen India Opportunities USD</t>
  </si>
  <si>
    <t>Amundi India Infrastructure Fd SGD Cl AS</t>
  </si>
  <si>
    <t>Amundi Oasis MENA Fund SGD Cl AS</t>
  </si>
  <si>
    <t>Amundi Spore Dividend Growth SGD Cl AS</t>
  </si>
  <si>
    <t>LU0370786039</t>
  </si>
  <si>
    <t>SG9999001861</t>
  </si>
  <si>
    <t>SG9999001879</t>
  </si>
  <si>
    <t>LU0047882062</t>
  </si>
  <si>
    <t>LU0083327972</t>
  </si>
  <si>
    <t>LU0367993317</t>
  </si>
  <si>
    <t>LU0358998713</t>
  </si>
  <si>
    <t>LU0320738320</t>
  </si>
  <si>
    <t>LU0390137544</t>
  </si>
  <si>
    <t>LU0320763518</t>
  </si>
  <si>
    <t>LU0128526570</t>
  </si>
  <si>
    <t>LU0320764169</t>
  </si>
  <si>
    <t>SG9999005961</t>
  </si>
  <si>
    <t>SG9999008932</t>
  </si>
  <si>
    <t>SG9999003784</t>
  </si>
  <si>
    <t>SG9999001325</t>
  </si>
  <si>
    <t>SG9999001358</t>
  </si>
  <si>
    <t>LU0170475312</t>
  </si>
  <si>
    <t>SG9999002984</t>
  </si>
  <si>
    <t>SG9999000368</t>
  </si>
  <si>
    <t>SG9999000392</t>
  </si>
  <si>
    <t>SG9999002042</t>
  </si>
  <si>
    <t>SG9999002059</t>
  </si>
  <si>
    <t>SG9999000400</t>
  </si>
  <si>
    <t>SG9999005953</t>
  </si>
  <si>
    <t>SG9999001663</t>
  </si>
  <si>
    <t>SG9999000426</t>
  </si>
  <si>
    <t>SG9999000434</t>
  </si>
  <si>
    <t>SG9999000442</t>
  </si>
  <si>
    <t>SG9999000459</t>
  </si>
  <si>
    <t>SG9999000475</t>
  </si>
  <si>
    <t>SG9999002976</t>
  </si>
  <si>
    <t>SG9999000483</t>
  </si>
  <si>
    <t>LU0417516902</t>
  </si>
  <si>
    <t>LU0256839274</t>
  </si>
  <si>
    <t>LU0827474353</t>
  </si>
  <si>
    <t>SG9999002224</t>
  </si>
  <si>
    <t>LU0761598746</t>
  </si>
  <si>
    <t>LU0676280802</t>
  </si>
  <si>
    <t>LU0516397667</t>
  </si>
  <si>
    <t>SG9999004543</t>
  </si>
  <si>
    <t>SG9999005375</t>
  </si>
  <si>
    <t>SG9999005045</t>
  </si>
  <si>
    <t>SG9999001952</t>
  </si>
  <si>
    <t>LU0520002972</t>
  </si>
  <si>
    <t>LU0330918003</t>
  </si>
  <si>
    <t>LU0075056555</t>
  </si>
  <si>
    <t>LU0368265764</t>
  </si>
  <si>
    <t>LU0055631609</t>
  </si>
  <si>
    <t>SG9999004717</t>
  </si>
  <si>
    <t>SG9999004766</t>
  </si>
  <si>
    <t>SG9999004824</t>
  </si>
  <si>
    <t>LU0616864442</t>
  </si>
  <si>
    <t>LU0740838544</t>
  </si>
  <si>
    <t>SG9999004691</t>
  </si>
  <si>
    <t>SG9999004683</t>
  </si>
  <si>
    <t>SG9999004923</t>
  </si>
  <si>
    <t>SG9999004949</t>
  </si>
  <si>
    <t>LU0588546209</t>
  </si>
  <si>
    <t>LU0756522594</t>
  </si>
  <si>
    <t>LU0588545904</t>
  </si>
  <si>
    <t>SG9999005409</t>
  </si>
  <si>
    <t>SG9999002828</t>
  </si>
  <si>
    <t>SG9999002844</t>
  </si>
  <si>
    <t>SG9999003115</t>
  </si>
  <si>
    <t>SG9999002794</t>
  </si>
  <si>
    <t>SG9999002851</t>
  </si>
  <si>
    <t>SG9999002968</t>
  </si>
  <si>
    <t>SG9999007454</t>
  </si>
  <si>
    <t>SG9999007462</t>
  </si>
  <si>
    <t>LU0742534661</t>
  </si>
  <si>
    <t>LU0251142724</t>
  </si>
  <si>
    <t>LU0048573561</t>
  </si>
  <si>
    <t>LU0251143029</t>
  </si>
  <si>
    <t>LU0286669774</t>
  </si>
  <si>
    <t>LU0048574536</t>
  </si>
  <si>
    <t>LU0287142896</t>
  </si>
  <si>
    <t>LU0173614495</t>
  </si>
  <si>
    <t>LU0251143458</t>
  </si>
  <si>
    <t>LU0110060430</t>
  </si>
  <si>
    <t>LU0168053600</t>
  </si>
  <si>
    <t>LU0048580004</t>
  </si>
  <si>
    <t>LU0114722498</t>
  </si>
  <si>
    <t>LU0114720955</t>
  </si>
  <si>
    <t>LU0353649196</t>
  </si>
  <si>
    <t>LU0099574567</t>
  </si>
  <si>
    <t>LU0048580855</t>
  </si>
  <si>
    <t>LU0048581077</t>
  </si>
  <si>
    <t>LU0055114457</t>
  </si>
  <si>
    <t>LU0061324488</t>
  </si>
  <si>
    <t>LU0050427557</t>
  </si>
  <si>
    <t>LU0251144936</t>
  </si>
  <si>
    <t>LU0048597586</t>
  </si>
  <si>
    <t>LU0075458603</t>
  </si>
  <si>
    <t>LU0048621477</t>
  </si>
  <si>
    <t>LU0132282301</t>
  </si>
  <si>
    <t>LU0168057262</t>
  </si>
  <si>
    <t>SG9999000152</t>
  </si>
  <si>
    <t>SG9999000210</t>
  </si>
  <si>
    <t>SG9999002067</t>
  </si>
  <si>
    <t>SG9999002083</t>
  </si>
  <si>
    <t>SG9999007488</t>
  </si>
  <si>
    <t>SG9999000178</t>
  </si>
  <si>
    <t>SG9999000160</t>
  </si>
  <si>
    <t>SG9999002109</t>
  </si>
  <si>
    <t>SG9999000194</t>
  </si>
  <si>
    <t>SG9999000202</t>
  </si>
  <si>
    <t>LU0109391861</t>
  </si>
  <si>
    <t>LU0672654240</t>
  </si>
  <si>
    <t>LU0320764755</t>
  </si>
  <si>
    <t>LU0323421163</t>
  </si>
  <si>
    <t>LU0310800965</t>
  </si>
  <si>
    <t>LU0320763948</t>
  </si>
  <si>
    <t>LU0366777323</t>
  </si>
  <si>
    <t>LU0310800379</t>
  </si>
  <si>
    <t>LU0450468698</t>
  </si>
  <si>
    <t>LU0320763609</t>
  </si>
  <si>
    <t>SG9999006118</t>
  </si>
  <si>
    <t>SG9999010128</t>
  </si>
  <si>
    <t>SG9999010136</t>
  </si>
  <si>
    <t>SG9999008643</t>
  </si>
  <si>
    <t>SG9999009294</t>
  </si>
  <si>
    <t>SG9999009302</t>
  </si>
  <si>
    <t>SG9999009328</t>
  </si>
  <si>
    <t>SG9999009286</t>
  </si>
  <si>
    <t>LU0572939691</t>
  </si>
  <si>
    <t>LU0572944931</t>
  </si>
  <si>
    <t>LU0327786744</t>
  </si>
  <si>
    <t>LU0138821268</t>
  </si>
  <si>
    <t>LU0213961765</t>
  </si>
  <si>
    <t>LU0196696701</t>
  </si>
  <si>
    <t>LU0449509016</t>
  </si>
  <si>
    <t>LU0039217434</t>
  </si>
  <si>
    <t>LU0066902890</t>
  </si>
  <si>
    <t>LU0051128774</t>
  </si>
  <si>
    <t>LU0546914168</t>
  </si>
  <si>
    <t>LU0546915215</t>
  </si>
  <si>
    <t>LU0890818403</t>
  </si>
  <si>
    <t>LU0266512127</t>
  </si>
  <si>
    <t>LU0215049551</t>
  </si>
  <si>
    <t>LU0831103253</t>
  </si>
  <si>
    <t>LU0898667661</t>
  </si>
  <si>
    <t>LU0301634860</t>
  </si>
  <si>
    <t>IE00B894F039</t>
  </si>
  <si>
    <t>IE00B19Z9Z06</t>
  </si>
  <si>
    <t>IE00B66KJ199</t>
  </si>
  <si>
    <t>IE00B7SZL793</t>
  </si>
  <si>
    <t>IE00B19Z4B17</t>
  </si>
  <si>
    <t>SG9999005185</t>
  </si>
  <si>
    <t>SG9999005169</t>
  </si>
  <si>
    <t>SG9999005193</t>
  </si>
  <si>
    <t>IE00B66H0409</t>
  </si>
  <si>
    <t>SG9999005177</t>
  </si>
  <si>
    <t>SG9999005201</t>
  </si>
  <si>
    <t>IE00B19Z6R17</t>
  </si>
  <si>
    <t>SG9999002463</t>
  </si>
  <si>
    <t>SG9999002299</t>
  </si>
  <si>
    <t>SG9999003305</t>
  </si>
  <si>
    <t>SG9999003321</t>
  </si>
  <si>
    <t>SG9999003289</t>
  </si>
  <si>
    <t>SG9999002315</t>
  </si>
  <si>
    <t>SG9999002331</t>
  </si>
  <si>
    <t>SG9999002356</t>
  </si>
  <si>
    <t>SG9999002372</t>
  </si>
  <si>
    <t>SG9999002760</t>
  </si>
  <si>
    <t>SG9999002646</t>
  </si>
  <si>
    <t>SG9999002679</t>
  </si>
  <si>
    <t>SG9999002604</t>
  </si>
  <si>
    <t>SG9999002620</t>
  </si>
  <si>
    <t>SG9999002422</t>
  </si>
  <si>
    <t>SG9999002653</t>
  </si>
  <si>
    <t>LU0826042276</t>
  </si>
  <si>
    <t>SG9999010490</t>
  </si>
  <si>
    <t>SG9999004402</t>
  </si>
  <si>
    <t>SG9999004410</t>
  </si>
  <si>
    <t>SG9999004303</t>
  </si>
  <si>
    <t>SG9999004253</t>
  </si>
  <si>
    <t>SG9999003826</t>
  </si>
  <si>
    <t>SG9999004345</t>
  </si>
  <si>
    <t>SG9999004279</t>
  </si>
  <si>
    <t>SG9999007967</t>
  </si>
  <si>
    <t>SG9999004212</t>
  </si>
  <si>
    <t>SG9999004360</t>
  </si>
  <si>
    <t>LU0095613583</t>
  </si>
  <si>
    <t>LU0823431720</t>
  </si>
  <si>
    <t>LU0823414478</t>
  </si>
  <si>
    <t>LU0265266980</t>
  </si>
  <si>
    <t>SG9999005987</t>
  </si>
  <si>
    <t>IE00B1LHWT95</t>
  </si>
  <si>
    <t>IE00B11XYX59</t>
  </si>
  <si>
    <t>IE00B5BG2273</t>
  </si>
  <si>
    <t>IE00B11XZ210</t>
  </si>
  <si>
    <t>IE00B1LHWR71</t>
  </si>
  <si>
    <t>IE00B11XZ988</t>
  </si>
  <si>
    <t>SG9999009989</t>
  </si>
  <si>
    <t>SG9999003511</t>
  </si>
  <si>
    <t>LU0319973649</t>
  </si>
  <si>
    <t>LU0372533249</t>
  </si>
  <si>
    <t>SG9999001846</t>
  </si>
  <si>
    <t>SG9999000327</t>
  </si>
  <si>
    <t>SG9999003446</t>
  </si>
  <si>
    <t>SG9999002216</t>
  </si>
  <si>
    <t>SG9999007249</t>
  </si>
  <si>
    <t>SG9999002158</t>
  </si>
  <si>
    <t>SG9999000251</t>
  </si>
  <si>
    <t>SG9999001929</t>
  </si>
  <si>
    <t>SG9999006852</t>
  </si>
  <si>
    <t>SG9999001820</t>
  </si>
  <si>
    <t>LU0106817157</t>
  </si>
  <si>
    <t>LU0879622024</t>
  </si>
  <si>
    <t>LU0256859116</t>
  </si>
  <si>
    <t>LU0106259046</t>
  </si>
  <si>
    <t>SG9999000277</t>
  </si>
  <si>
    <t>SG9999006530</t>
  </si>
  <si>
    <t>SG9999000343</t>
  </si>
  <si>
    <t>LU0880371892</t>
  </si>
  <si>
    <t>LU0640470513</t>
  </si>
  <si>
    <t>LU0640478920</t>
  </si>
  <si>
    <t>LU0640471321</t>
  </si>
  <si>
    <t>LU0443062806</t>
  </si>
  <si>
    <t>SG9999001135</t>
  </si>
  <si>
    <t>SG9999001440</t>
  </si>
  <si>
    <t>SG9999001234</t>
  </si>
  <si>
    <t>SG9999003412</t>
  </si>
  <si>
    <t>SG9999001127</t>
  </si>
  <si>
    <t>SG9999001341</t>
  </si>
  <si>
    <t>SG9999001051</t>
  </si>
  <si>
    <t>SG9999001416</t>
  </si>
  <si>
    <t>SG9999002174</t>
  </si>
  <si>
    <t>SG9999001176</t>
  </si>
  <si>
    <t>SG9999001218</t>
  </si>
  <si>
    <t>SG9999001143</t>
  </si>
  <si>
    <t>SG9999001093</t>
  </si>
  <si>
    <t>SG9999001077</t>
  </si>
  <si>
    <t>SG9999007447</t>
  </si>
  <si>
    <t>SG9999001382</t>
  </si>
  <si>
    <t>Threadneedle (Lux) Global Emerging Market Short-Term Bonds ASH SGD</t>
  </si>
  <si>
    <t>1.10.037</t>
  </si>
  <si>
    <t>LU0338455024</t>
  </si>
  <si>
    <t>Legg Mason Royce US Small Cap Opportunity Fund Class A SGD Accumulating Hedged</t>
  </si>
  <si>
    <t>3. The following fund will be terminated:</t>
  </si>
  <si>
    <t>a. United Commodities Plus Fund (w.e.f. 30 Sept 2013)</t>
  </si>
  <si>
    <t>1. The following products have been approved for inclusion in the APL by the ISC meeting held on 26 Aug 2013:</t>
  </si>
  <si>
    <t>2. The following fund shall cease being offered to retail investors from 5 September 2013</t>
  </si>
  <si>
    <t xml:space="preserve">a.  Man AHL Trend SGD. </t>
  </si>
  <si>
    <t>a. Nikko AM Shenton Asia Div Eqty Fund</t>
  </si>
  <si>
    <t>b. Phillip Spore Real Estate Income Cl A SGD</t>
  </si>
  <si>
    <t>c. Natixis - Harris Associates Global Equity Fund (to be on iFast soon)</t>
  </si>
  <si>
    <t>d. JPM Emerging Markets Opp A (Acc) SGD (H)</t>
  </si>
  <si>
    <t>e. JPM Emerging Markets Opp A (Acc) USD</t>
  </si>
  <si>
    <t>Nikko AM Shenton Asia Div Eqty Fund</t>
  </si>
  <si>
    <t>Phillip Spore Real Estate Income Cl A SGD</t>
  </si>
  <si>
    <t>SG9999007892</t>
  </si>
  <si>
    <t>Phillip Singapore Real Estate Income Fund Class A SGD</t>
  </si>
  <si>
    <t>B.   INSURANCE (Based on GR Calculator Ver 10.11)</t>
  </si>
  <si>
    <t>a. Sun Life / Sun Secured Advantage Plus (SSA Plus)</t>
  </si>
  <si>
    <t>b. Sun Life / Sun Investor</t>
  </si>
  <si>
    <t>Total</t>
  </si>
  <si>
    <t>1. The following new products have been approved:</t>
  </si>
  <si>
    <t>b. Fildelity Multi Asset Navigator  (w.e.f. 8 Oct 2013)</t>
  </si>
  <si>
    <t>1.10.038</t>
  </si>
  <si>
    <t>a. Amundi International SICAV AS-C SGD</t>
  </si>
  <si>
    <t>b. Amundi International SICAV AHS-D SGD-H</t>
  </si>
  <si>
    <t>3. The following fund will be delisted from CPF:</t>
  </si>
  <si>
    <t>a. Schroder European Large Cap Eqty Fd (w.e.f. 30 Sept 2013)</t>
  </si>
  <si>
    <t>Legg Mason ClearBridge US Aggressive Growth Fund Class A SGD Accumulating (Hedged)</t>
  </si>
  <si>
    <t>Nikko AM Shenton Asia Dividend Equity Fund SGD</t>
  </si>
  <si>
    <t>2. The following funds have been turned on:</t>
  </si>
  <si>
    <t>a. Schroder ISF EM Debt Ab Rt A Dis SGD-Hedged</t>
  </si>
  <si>
    <t>1. The following products have been approved for inclusion in the APL by the ISC meeting held on 23 Sept 2013:</t>
  </si>
  <si>
    <t>b. NATIXIS IF Loomis Sayles Multisector Inc</t>
  </si>
  <si>
    <t>c. Eastspring Japan Dynamic Fund</t>
  </si>
  <si>
    <t>e. Threadneedle (Lux) Pan Euro Eq Cl ASH SGD</t>
  </si>
  <si>
    <t>c. FTSF-Templeton Shariah Asian Gth</t>
  </si>
  <si>
    <t>d. FTSF-Templeton Shariah Global Eqty</t>
  </si>
  <si>
    <t>4. The following funds will be put on HOLD following APL review:</t>
  </si>
  <si>
    <t>B.   INSURANCE (Based on GR Calculator Ver 10.12)</t>
  </si>
  <si>
    <t>a. AXA 360 CancerCare</t>
  </si>
  <si>
    <t>b. Manulife ManuCompleteCare</t>
  </si>
  <si>
    <t>c. NTUC Revosave Supplementary Protection (TAV4)</t>
  </si>
  <si>
    <t>a. MGF Asian Small Cap Equity Fund</t>
  </si>
  <si>
    <t>IE00B00P2J79</t>
  </si>
  <si>
    <t>Threadneedle (Lux) Pan Euro Eq Cl ASH SGD</t>
  </si>
  <si>
    <t>Threadneedle (Lux) Pan European Equities Fund ASH (SGD-hedged)</t>
  </si>
  <si>
    <t>Eastspring Inv Jap Dynamic SGD AS (H)</t>
  </si>
  <si>
    <t>FTSF-Templeton Shariah Asian Gth A(acc)</t>
  </si>
  <si>
    <t>FTSF-Templeton Shariah Global Eqty A(acc)</t>
  </si>
  <si>
    <t>LU0889566724</t>
  </si>
  <si>
    <t>LU0889566641</t>
  </si>
  <si>
    <t>Manulife Asian Small Cap Equity A SGD</t>
  </si>
  <si>
    <t>1. The following products have been approved for inclusion in the APL by the ISC meeting held on 24 Oct 2013:</t>
  </si>
  <si>
    <t>NATIXIS IF Loomis Sayles Multisector Inc R/D SGD</t>
  </si>
  <si>
    <t>NATIXIS IF Harris Associates Glb Eq R/A SGD</t>
  </si>
  <si>
    <t>a. Legg Mason CM Val Fd Cl A Acc SGD-H</t>
  </si>
  <si>
    <t>b. Legg Mason CM Val Fd Cl A Acc-S$</t>
  </si>
  <si>
    <t>c. Legg Mason CM Val Fd Cl A Acc-US$</t>
  </si>
  <si>
    <t>IE00B7SZLL34</t>
  </si>
  <si>
    <t>IE00B19Z3B42</t>
  </si>
  <si>
    <t>IE00B19Z3581</t>
  </si>
  <si>
    <t>First Eagle Amundi International AS-C SGD</t>
  </si>
  <si>
    <t>LU0433182093</t>
  </si>
  <si>
    <t>LU0878866978</t>
  </si>
  <si>
    <t>2. The following products have been approved for inclusion in the APL on 21 Oct 2013:</t>
  </si>
  <si>
    <t>a. Blackrock Glb Allocation A2 SGD-H</t>
  </si>
  <si>
    <t>b. Blackrock Glb Allocation A2 USD</t>
  </si>
  <si>
    <t>c. Eastspring Inv Philippines Eq SGD AS</t>
  </si>
  <si>
    <t>e. LGlobal Asia High Div Eq A SGD DIS</t>
  </si>
  <si>
    <t>f. LGlobal Asia High Yield Bd A USD DIS</t>
  </si>
  <si>
    <t>Blackrock Glb Allocation A2 SGD-H</t>
  </si>
  <si>
    <t>Blackrock Glb Allocation A2 USD</t>
  </si>
  <si>
    <t>BlackRock Global Funds - Global Allocation Fund Hedged A2 SGD</t>
  </si>
  <si>
    <t>LU0308772762</t>
  </si>
  <si>
    <t>LU0072462426</t>
  </si>
  <si>
    <t>Eastspring Inv Philippines Eq SGD AS</t>
  </si>
  <si>
    <t>LU0307461391</t>
  </si>
  <si>
    <t>LGlobal Asia High Div Eq A SGD DIS</t>
  </si>
  <si>
    <t>LU0632028352</t>
  </si>
  <si>
    <t>B.   INSURANCE (Based on GR Calculator Ver 10.13)</t>
  </si>
  <si>
    <t>1. The following new/enhanced/withdrawn products:</t>
  </si>
  <si>
    <t>a. AIA Platinum Life -withdrawn wef 1/Nov/2013</t>
  </si>
  <si>
    <t>b. AIA Smart Pro Saver - new wef 24/Sep/2013</t>
  </si>
  <si>
    <t>c. AIA StarShield -withdrawn wef 31/Oct/2013</t>
  </si>
  <si>
    <t>d. TM Legacy Lifetime - new wef 17/Oct/2013</t>
  </si>
  <si>
    <t>e. TM Nest Egg Series -removal of premium term 10 &amp; 15 years</t>
  </si>
  <si>
    <t>f. Transamerica Universal Life (Private Series) -new wef 2/Oct/2013</t>
  </si>
  <si>
    <t>Eastspring Investments Unit Trusts- Singapore Select Bond Fund Class A SGD</t>
  </si>
  <si>
    <t>Eastspring Investments Unit Trusts- Singapore Select Bond Fund Class AD SGD</t>
  </si>
  <si>
    <t>Schroder International Opportunities Portfolio Schroder Asian Income SGD Class</t>
  </si>
  <si>
    <t>SG9999007991</t>
  </si>
  <si>
    <t>Asset Class</t>
  </si>
  <si>
    <t>Blackrock Global Eqty Inc A6 SGD-H</t>
  </si>
  <si>
    <t>Blackrock Global Eqty Inc A6 USD</t>
  </si>
  <si>
    <t>Islamic</t>
  </si>
  <si>
    <t>LU0923116197</t>
  </si>
  <si>
    <t>2. The following products have been put on HOLD following latest APL review held on 28th Nov 2013:</t>
  </si>
  <si>
    <t>1. The following products have been approved for inclusion in the APL by the ISC meeting held on 28th  Nov 2013:</t>
  </si>
  <si>
    <t>Eastspring Investments - Japan Dynamic Fund Class As (Hedged)</t>
  </si>
  <si>
    <t>SG9999010797</t>
  </si>
  <si>
    <t>Aberdeen American Opportunities Fund SGD</t>
  </si>
  <si>
    <t>Reminders:</t>
  </si>
  <si>
    <t>1) United International Bond Fd: terminating on 31st Mar 2014 due to fund size S$4.5M</t>
  </si>
  <si>
    <t>e. Nikko AM Global Dividend Equity Fund (to be on iFast soon)</t>
  </si>
  <si>
    <t>a. AXA IM FIIS Europe Short Duration High Yield (to be on iGP soon)</t>
  </si>
  <si>
    <t>b. AXA WF Emerging Markets Short Duration Bonds (to be on iFast soon)</t>
  </si>
  <si>
    <t>a. HGIF Japanese Eq-P SGD</t>
  </si>
  <si>
    <t>1.10.040</t>
  </si>
  <si>
    <t>a. Matthews Asia Funds - Asia Dividend Fund A Acc USD</t>
  </si>
  <si>
    <t>b. Blackrock Global Eqty Inc A6 SGD-H</t>
  </si>
  <si>
    <t xml:space="preserve">c. Blackrock Global Eqty Inc A6 USD </t>
  </si>
  <si>
    <t>e. Threadneedle Global Equity Income (to be on iFast soon)</t>
  </si>
  <si>
    <t>f. FTSF-Franklin Templeton Glb Sukuk A(mdis)</t>
  </si>
  <si>
    <t>a. HGIF Asia ex Jap Eq-A SGD</t>
  </si>
  <si>
    <t>b. HGIF EUR Eq SGD PD</t>
  </si>
  <si>
    <t>c. EASTSPRING INV UT PAN EUROPEAN</t>
  </si>
  <si>
    <t>IE00B3FHN298</t>
  </si>
  <si>
    <t>GB00B1Z2NC07</t>
  </si>
  <si>
    <t>c. Legg Mason CM Opps Fund A Acc USD</t>
  </si>
  <si>
    <t>1. The following products have been approved for inclusion in the APL by the ISC meeting held on 24/Jan/2014:</t>
  </si>
  <si>
    <t>2. The following products have been put on HOLD following latest APL review held on 24/Jan/2014:</t>
  </si>
  <si>
    <t>1.10.042</t>
  </si>
  <si>
    <t>Allianz US High Yield AM H2-AUD</t>
  </si>
  <si>
    <t>LU0649033221</t>
  </si>
  <si>
    <t>1.10.041</t>
  </si>
  <si>
    <t>1.10.039</t>
  </si>
  <si>
    <t>25/10/13</t>
  </si>
  <si>
    <t>1. The following products have been approved for inclusion in the APL by the ISC meeting held on 27/Feb/2014:</t>
  </si>
  <si>
    <t>a. Allianz US High Yield AM H2-AUD</t>
  </si>
  <si>
    <t>b. Blackrock Glb Allocation A2 GBP-H</t>
  </si>
  <si>
    <t>Blackrock Glb Allocation A2 GBP-H</t>
  </si>
  <si>
    <t>LU0236177068</t>
  </si>
  <si>
    <t>Legg Mason WA Global HY A AUD H (mdis) plus</t>
  </si>
  <si>
    <t>IE00B3ML7W26</t>
  </si>
  <si>
    <t>a. Fidelity China Consumer A SGD</t>
  </si>
  <si>
    <t>b. Parvest Equity Japan Small Cap (to be on platforms soon)</t>
  </si>
  <si>
    <t>Blackrock Global Eqty Inc A8 AUD-H</t>
  </si>
  <si>
    <t>LU0949170699</t>
  </si>
  <si>
    <t>Schroder Asian Income AUD-H</t>
  </si>
  <si>
    <t>SG9999009443</t>
  </si>
  <si>
    <t>Schroder ISF Glb Multi-Asset Inc A Dis AUD-H</t>
  </si>
  <si>
    <t>LU0911024122</t>
  </si>
  <si>
    <t>Legg Mason Clearbridge US Agg Gr A Acc AUD-H</t>
  </si>
  <si>
    <t>Legg Mason Clearbridge US Agg Gr A Acc SGD-H</t>
  </si>
  <si>
    <t>Legg Mason Clearbridge US Agg Growth Cl A USD</t>
  </si>
  <si>
    <t>IE00BB0QYX57</t>
  </si>
  <si>
    <t>Legg Mason Royce US SmCapOpp A Acc AUD-H</t>
  </si>
  <si>
    <t>Legg Mason Royce US SmCapOpp A ACC SGD-H</t>
  </si>
  <si>
    <t>c. Blackrock Global Eqty Inc A8 AUD-H</t>
  </si>
  <si>
    <t>d. Legg Mason Clearbridge US Agg Gr A Acc AUD-H</t>
  </si>
  <si>
    <t>e. Legg Mason Royce US SmCapOpp A Acc AUD-H</t>
  </si>
  <si>
    <t>f. Legg Mason WA Global HY A AUD H (mdis) plus</t>
  </si>
  <si>
    <t>g. Schroder Asian Income AUD-H</t>
  </si>
  <si>
    <t>h. Schroder ISF Glb Multi-Asset Inc A Dis AUD-H</t>
  </si>
  <si>
    <t>Nikko AM Glb Div Equity SGD-H DIS</t>
  </si>
  <si>
    <t>SG9999003800</t>
  </si>
  <si>
    <t>Nikko AM Shenton Horizon Investment Funds - Nikko AM Global Dividend Equity Hedged Acc SGD</t>
  </si>
  <si>
    <t>Allianz Eur Equity Gth Cl AT Acc EUR</t>
  </si>
  <si>
    <t>Allianz Eur Equity Gth Cl AT Acc H2-SGD</t>
  </si>
  <si>
    <t>Blackrock World Gold Fund A2 SGD-H</t>
  </si>
  <si>
    <t>Blackrock World Gold Fund A2 USD</t>
  </si>
  <si>
    <t>Eastspring Inv Asian Property Sec SGD ASDQ</t>
  </si>
  <si>
    <t>Eastspring Inv China Eq Fund SGD AS</t>
  </si>
  <si>
    <t>Eastspring Inv UT Asian Balanced</t>
  </si>
  <si>
    <t>Eastspring Inv UT Asian Infra SGD</t>
  </si>
  <si>
    <t>Eastspring Inv UT Dragon Peacock</t>
  </si>
  <si>
    <t>Eastspring Inv UT Global Balanced</t>
  </si>
  <si>
    <t>Eastspring Inv UT Global Basics SGD</t>
  </si>
  <si>
    <t>Eastspring Inv UT Global Basics USD</t>
  </si>
  <si>
    <t>Eastspring Inv UT Global Tech</t>
  </si>
  <si>
    <t>Eastspring Inv UT SG Select Bd A</t>
  </si>
  <si>
    <t>Eastspring Investments MIP A</t>
  </si>
  <si>
    <t>Eastspring Investments MIP M</t>
  </si>
  <si>
    <t>Fidelity America A SGD Hedged</t>
  </si>
  <si>
    <t>FTIF-Franklin US Opp Fd A(acc) SGD</t>
  </si>
  <si>
    <t>JPM Emerging Markets Div A (Mth) SGD (H)</t>
  </si>
  <si>
    <t>JPM Emerging Markets Opp A (Acc) SGD (H)</t>
  </si>
  <si>
    <t>JPM Emerging Markets Opp A (Acc) USD</t>
  </si>
  <si>
    <t>Nikko AM Japan Dividend Equity SGD-H</t>
  </si>
  <si>
    <t>United Singapore Bond Fund</t>
  </si>
  <si>
    <t>2. The following funds have been turned on in February 2014:</t>
  </si>
  <si>
    <t>i. Nikko AM Shenton Horizon Investment Funds - Horizon European Equity Fund SGD</t>
  </si>
  <si>
    <t>Fidelity China Consumer A SGD</t>
  </si>
  <si>
    <t>LU0650527681</t>
  </si>
  <si>
    <t>Fidelity Funds - China Consumer Fund A SGD</t>
  </si>
  <si>
    <t>c. Blackrock European Eqty Income A5 EUR</t>
  </si>
  <si>
    <t>e. SEB Listed Private Equity (Not on platforms yet)</t>
  </si>
  <si>
    <t>d. Blackrock European Eqty Income A6 SGD-H</t>
  </si>
  <si>
    <t>Blackrock European Eqty Income A5 EUR</t>
  </si>
  <si>
    <t>Blackrock European Eqty Income A6 SGD-H</t>
  </si>
  <si>
    <t>LU0561744862</t>
  </si>
  <si>
    <t>LU1019634622</t>
  </si>
  <si>
    <t>LU0648000940</t>
  </si>
  <si>
    <t>NATIXIS IF Loomis Sayles Multisector Inc R/D USD</t>
  </si>
  <si>
    <t>Parvest Eq Jap Small Cap Classic H USD</t>
  </si>
  <si>
    <t>LU0950372671</t>
  </si>
  <si>
    <t>Agriculture</t>
  </si>
  <si>
    <t>Commodities</t>
  </si>
  <si>
    <t>Moderate</t>
  </si>
  <si>
    <t>High</t>
  </si>
  <si>
    <t>Low</t>
  </si>
  <si>
    <t>Moderately High</t>
  </si>
  <si>
    <t>Moderately Low</t>
  </si>
  <si>
    <t>Financials</t>
  </si>
  <si>
    <t>a. FTIF-Templeton Glb Bond A(mdis) USD</t>
  </si>
  <si>
    <t>First State Glb Infrastructure</t>
  </si>
  <si>
    <t>SG9999005300</t>
  </si>
  <si>
    <t>2) Delisted from CPF - United Asia 9/Apr/2014</t>
  </si>
  <si>
    <t>First State Global Infrastructure Class A Fund SGD</t>
  </si>
  <si>
    <t>3. The following funds have been turned on in March 2014:</t>
  </si>
  <si>
    <t>Nikko AM Glb Div Equity SGD-H ACC</t>
  </si>
  <si>
    <t>1.10.044</t>
  </si>
  <si>
    <t>1. The following products have been approved for inclusion in the APL by the ISC meeting held on 24/Apr/2014:</t>
  </si>
  <si>
    <t>d. JPM Global Income Fund A (mth) SGD-H</t>
  </si>
  <si>
    <t>e. JPM Global Income Fund SGD CL A (Div)</t>
  </si>
  <si>
    <t>f. LionGlobal Asia Bond SGD</t>
  </si>
  <si>
    <t>JPM Global Income Fund SGD CL A (Div)</t>
  </si>
  <si>
    <t>JPM Global Income Fund A (mth) SGD-H</t>
  </si>
  <si>
    <t>LU0795875086</t>
  </si>
  <si>
    <t>LionGlobal Asia Bond SGD</t>
  </si>
  <si>
    <t>LionGlobal Asia Bond Fund SGD</t>
  </si>
  <si>
    <t>1) LionGlobal Asia Infrastructure terminating on 30/Jun/2014</t>
  </si>
  <si>
    <t>1.10.043</t>
  </si>
  <si>
    <t>1. The following products have been approved for inclusion in the APL by the ISC meeting held on 27/Mar/2014:</t>
  </si>
  <si>
    <t>a. DWS Invest Top Euroland (awaiting approval from platforms)</t>
  </si>
  <si>
    <t>b. Wells Fargo US Premier Growth  (awaiting approval from platforms)</t>
  </si>
  <si>
    <t>c.  First State Global Infrastructure</t>
  </si>
  <si>
    <t>d. AXA WF Framlington Global Real Estate  (awaiting approval from platforms)</t>
  </si>
  <si>
    <t>e. RHB-OSK Pre-IPO &amp; Special Situation Fund (on iGP)</t>
  </si>
  <si>
    <t>2. The following products have been put on HOLD following latest APL review held on 27/Mar/2014:</t>
  </si>
  <si>
    <t>a) LionGlobal Singapore Trust</t>
  </si>
  <si>
    <t>b) LionGlobal Thailand</t>
  </si>
  <si>
    <t>c.  BNY Mellon Japan Small Cap Opportunities (not on platforms yet)</t>
  </si>
  <si>
    <t>a. New Capital Wealthy Nations Bond Fund (not on platforms yet)</t>
  </si>
  <si>
    <t>b. Old Mutual Global Equity Absolute Return (not on platforms yet)</t>
  </si>
  <si>
    <t>g. Fullerton Asian Short Duration Bond (not on platforms yet)</t>
  </si>
  <si>
    <t>Aviva Investors - Emerging Europe Equity Fund B EUR</t>
  </si>
  <si>
    <t>LU0145644893</t>
  </si>
  <si>
    <t>Eastspring Inv Asian Eq Inc SGD AS (H)</t>
  </si>
  <si>
    <t>LU0865486749</t>
  </si>
  <si>
    <t>NATIXIS IF Loomis Sayles Multisector Inc R/D SGD-H</t>
  </si>
  <si>
    <t>LU0791592040</t>
  </si>
  <si>
    <t>1.10.045</t>
  </si>
  <si>
    <t>1. The following products have been approved for inclusion in the APL by the ISC meeting held on 23/May/2014:</t>
  </si>
  <si>
    <t>c. United Asia Consumer Fund</t>
  </si>
  <si>
    <t>United Asia Consumer Fund</t>
  </si>
  <si>
    <t>United Asia Consumer Fund SGD</t>
  </si>
  <si>
    <t>a. GLG Flexible Bond Fund (not on platforms yet)</t>
  </si>
  <si>
    <t>b. Nordea US Total Return Bond Fund  (not on platforms yet)</t>
  </si>
  <si>
    <t>d. IP Global Investor Series - US Value Add &amp; Opportunity Feeder SPC (Distribution agreement in progress)</t>
  </si>
  <si>
    <t>IE00B7LZ0Y65</t>
  </si>
  <si>
    <t>First Eagle Amundi International Fund AHS-C SGD</t>
  </si>
  <si>
    <t>LionGlobal Vietnam SGD</t>
  </si>
  <si>
    <t>Vietnam</t>
  </si>
  <si>
    <t>LionGlobal Vietnam Fund SGD</t>
  </si>
  <si>
    <t>SG9999003495</t>
  </si>
  <si>
    <t>Legg Mason ClearBridge Value Fund A Acc SGD</t>
  </si>
  <si>
    <t>Legg Mason ClearBridge Value Fund A Acc USD</t>
  </si>
  <si>
    <t>Legg Mason Opps Fund A Acc USD</t>
  </si>
  <si>
    <t>LU0577847170</t>
  </si>
  <si>
    <t>IE00B7N09G41</t>
  </si>
  <si>
    <t>Manulife Asia Pacific Inv Grade Bond Cl A MDIS SGD</t>
  </si>
  <si>
    <t>SG9999011142</t>
  </si>
  <si>
    <t>IE00B6RMDS91</t>
  </si>
  <si>
    <t>IE00B8DK4D30</t>
  </si>
  <si>
    <t>Eastspring Inv Asian HY Bd AUD AADM (H)</t>
  </si>
  <si>
    <t>JPM Emerging Markets Div A (irc) AUD-H</t>
  </si>
  <si>
    <t>JPM Global Income Fund A (irc) AUD-H</t>
  </si>
  <si>
    <t>LU0913883756</t>
  </si>
  <si>
    <t>LU0795475655</t>
  </si>
  <si>
    <t>LU0795476463</t>
  </si>
  <si>
    <t>LU0898699433</t>
  </si>
  <si>
    <t>LU0969268043</t>
  </si>
  <si>
    <t>Blackrock European Eqty Income A8 AUD-H</t>
  </si>
  <si>
    <t>LU1019636163</t>
  </si>
  <si>
    <t>Currency</t>
  </si>
  <si>
    <t>SGD</t>
  </si>
  <si>
    <t>AUD</t>
  </si>
  <si>
    <t>USD</t>
  </si>
  <si>
    <t>EUR</t>
  </si>
  <si>
    <t>GBP</t>
  </si>
  <si>
    <t>LU0911038858</t>
  </si>
  <si>
    <t>Manulife Asia Pacific Inv Grade Bond Cl A</t>
  </si>
  <si>
    <t>SG9999011134</t>
  </si>
  <si>
    <t>Wells Fargo US Premier Gth Fd Cl A USD</t>
  </si>
  <si>
    <t>1. The following products have been approved for inclusion in the APL in August 2014:</t>
  </si>
  <si>
    <t>a. Guinness Global Equity Income Fund</t>
  </si>
  <si>
    <t>b. Pioneer European Potential Fund</t>
  </si>
  <si>
    <t>c. Kotak India Midcap Fund</t>
  </si>
  <si>
    <t>d. Natixis Harris Associates US Equity Fund</t>
  </si>
  <si>
    <t>NATIXIS IF Harris Associates US Eq R/A SGD</t>
  </si>
  <si>
    <t>JPY</t>
  </si>
  <si>
    <t>SG9999010466</t>
  </si>
  <si>
    <t>Deutsche Invest I Top Euroland LC EUR</t>
  </si>
  <si>
    <t>JPMorgan Funds - Latin America Equity Fund A (acc) - USD</t>
  </si>
  <si>
    <t>Legg Mason Clearbridge TDI A USD (mdis) plus</t>
  </si>
  <si>
    <t>Legg Mason Clearbridge TDI A SGD-H (mdis) plus</t>
  </si>
  <si>
    <t>Legg Mason Clearbridge TDI A AUD-H (mdis) plus</t>
  </si>
  <si>
    <t>IE00BLSP4239</t>
  </si>
  <si>
    <t>IE00BLSP4346</t>
  </si>
  <si>
    <t>IE00BLSP4452</t>
  </si>
  <si>
    <t>Europe</t>
  </si>
  <si>
    <t>1.10.046</t>
  </si>
  <si>
    <t>1. The following products have been approved for inclusion in the APL in July 2014:</t>
  </si>
  <si>
    <t>a. LionGlobal Vietnam SGD</t>
  </si>
  <si>
    <t>b. PineBridge India Equity A5 SGD</t>
  </si>
  <si>
    <t>c. Manulife Asia Pacific Inv Grade Bond Cl A MDIS SGD</t>
  </si>
  <si>
    <t>d. Neuberger Berman SD High Yld Bd A SGD-H Dis</t>
  </si>
  <si>
    <t>e. HFT (HK) China RMB Money Market Fund</t>
  </si>
  <si>
    <t>2. The following funds have been turned on in June 2014:</t>
  </si>
  <si>
    <t>a. Schroder Asian Income AUD-H</t>
  </si>
  <si>
    <t>b. Schroder ISF Glb Multi-Asset Inc A Dis AUD-H</t>
  </si>
  <si>
    <t>1.10.047</t>
  </si>
  <si>
    <t>Income-Payout</t>
  </si>
  <si>
    <t>Deutsche Invest I Top Dividend LCH(P) SGD</t>
  </si>
  <si>
    <t>Deutsche Invest I Top Dividend LDQ SGD</t>
  </si>
  <si>
    <t>Deutsche Invest I Top Dividend LDQH(P) SGD</t>
  </si>
  <si>
    <t>Legg Mason WAM GMS A-DIS-M SGD H plus</t>
  </si>
  <si>
    <t>First State Asian Growth US$</t>
  </si>
  <si>
    <t>JPM Global Income Fund A (mth) USD-H</t>
  </si>
  <si>
    <t>LU0784639295</t>
  </si>
  <si>
    <t>Manulife Asia Pacific Investment Grade Bond Fund A SGD</t>
  </si>
  <si>
    <t>Manulife Asia Pacific Investment Grade Bond Fund A-MDis SGD</t>
  </si>
  <si>
    <t>Eastspring Inv Philippines Eq USD A</t>
  </si>
  <si>
    <t>SG9999006225</t>
  </si>
  <si>
    <t>1. The following products have been approved for inclusion in the APL in November 2014:</t>
  </si>
  <si>
    <t>a. Nikko AM China Onshore Bond Fund</t>
  </si>
  <si>
    <t xml:space="preserve">b. HGIF Asia ex Japan Equity Smaller Companies Fund </t>
  </si>
  <si>
    <t>Nikko AM China Onshore Bond Fund RMB</t>
  </si>
  <si>
    <t>SG9999012025</t>
  </si>
  <si>
    <t>HGIF Asia Ex-Jap Eq Sm Cos SGD AD</t>
  </si>
  <si>
    <t>1.10.048</t>
  </si>
  <si>
    <t>a. Investec European Equity</t>
  </si>
  <si>
    <t>b. Legg Mason Clearbridge Tactical Dividend Income</t>
  </si>
  <si>
    <t>c. Heptagon - Oppenheimer Developing Markets Equity</t>
  </si>
  <si>
    <t xml:space="preserve">d. Hermes Global Equity </t>
  </si>
  <si>
    <t>a. Fidelity FPS Global Growth USD</t>
  </si>
  <si>
    <t>c. Allianz US Eq Cl AT SGD</t>
  </si>
  <si>
    <t>d. Parvest Eq Europe Mid Cap EUR</t>
  </si>
  <si>
    <t>2. The following products have been put on HOLD following latest APL review held on 07/Nov/2014:</t>
  </si>
  <si>
    <t>1.10.049</t>
  </si>
  <si>
    <t>Legg Mason Clearbridge Tactical Dividend Income Fund Class A SGD Distributing (M) (Hedged) Plus</t>
  </si>
  <si>
    <t>Fullerton Lux Asian SD Bond A SGDH Dis</t>
  </si>
  <si>
    <t>Fullerton Lux Asian SD Bond A USD Acc</t>
  </si>
  <si>
    <t>LU0965069965</t>
  </si>
  <si>
    <t>LU0960982600</t>
  </si>
  <si>
    <t>a. Wells Fargo China Equity Fund Cl A USD</t>
  </si>
  <si>
    <t xml:space="preserve">a. DWS Asia Premier Trust </t>
  </si>
  <si>
    <t xml:space="preserve">b. Nikko AM Shenton Asia Dividend Equity Fund </t>
  </si>
  <si>
    <t xml:space="preserve">c. Nikko AM Shenton Emerging Enterprise Discovery Fund </t>
  </si>
  <si>
    <t>Wells Fargo China Equity Fund Cl A USD</t>
  </si>
  <si>
    <t>LU0405327148</t>
  </si>
  <si>
    <t>1.10.051</t>
  </si>
  <si>
    <t>2. The following products have been put on HOLD following latest APL review held in November 2014:</t>
  </si>
  <si>
    <t>SG9999010805</t>
  </si>
  <si>
    <t>1.10.050</t>
  </si>
  <si>
    <t>28/11/2014</t>
  </si>
  <si>
    <t>a. Schroder Global Smaller Companies was terminated w.e.f. 10 December 2014.</t>
  </si>
  <si>
    <t>Deutsche Asian Small/Mid Cap A SGD</t>
  </si>
  <si>
    <t>Deutsche China Eqty Fund Cl A SGD</t>
  </si>
  <si>
    <t>Deutsche Glb Themes Eqty A SGD</t>
  </si>
  <si>
    <t>LU0791590937</t>
  </si>
  <si>
    <t>Neuberger Berman EM Corp Debt A USD Acc</t>
  </si>
  <si>
    <t>Neuberger Berman EM Corp Debt A USD mdis</t>
  </si>
  <si>
    <t>IE00B984MH70</t>
  </si>
  <si>
    <t>IE00B984MC26</t>
  </si>
  <si>
    <t>a. FTIF-Templeton China Fd A(acc) SGD</t>
  </si>
  <si>
    <t>b. FTIF-Templeton Emerg Mkts Fd A(acc) SGD</t>
  </si>
  <si>
    <t>1. The following products have been approved for inclusion in the APL in January 2015:</t>
  </si>
  <si>
    <t>2. The following products have been put on HOLD following latest APL review held in January 2015:</t>
  </si>
  <si>
    <t>3. The following products have been CLOSED in December 2014:</t>
  </si>
  <si>
    <t>a. Wells Fargo EM Equity Income Fund</t>
  </si>
  <si>
    <t>b. Threadneedle (Lux) Dev Asia Grth&amp;Inc Fund</t>
  </si>
  <si>
    <t>c. Neuberger Berman EM Corp Debt Fund</t>
  </si>
  <si>
    <t>Neuberger Berman SD High Yld Bd A AUD-H mdis</t>
  </si>
  <si>
    <t>Neuberger Berman SD High Yld Bd A SGD-H mdis</t>
  </si>
  <si>
    <t>1.10.052</t>
  </si>
  <si>
    <t>30/01/2015</t>
  </si>
  <si>
    <t>BlackRock Global Funds - European Equity Income Fund A6 SGD-H</t>
  </si>
  <si>
    <t>1. The following products have been approved for inclusion in the APL in March 2015:</t>
  </si>
  <si>
    <t>a. Blackrock Global Multi-Asset Income Fund</t>
  </si>
  <si>
    <t>b. Blackrock World Energy Fund</t>
  </si>
  <si>
    <t>LU0949170772</t>
  </si>
  <si>
    <t>LU0738911758</t>
  </si>
  <si>
    <t>LU0965088676</t>
  </si>
  <si>
    <t>LU0029871042</t>
  </si>
  <si>
    <t>LU0912757837</t>
  </si>
  <si>
    <t>LU0815074496</t>
  </si>
  <si>
    <t>LU0210535034</t>
  </si>
  <si>
    <t>LU1044873351</t>
  </si>
  <si>
    <t>LU1044873518</t>
  </si>
  <si>
    <t>SG9999011746</t>
  </si>
  <si>
    <t>SG9999006019</t>
  </si>
  <si>
    <t>IE00B984LY70</t>
  </si>
  <si>
    <t>IE00BJGZ9L57</t>
  </si>
  <si>
    <t>LU0648001328</t>
  </si>
  <si>
    <t>SG9999006548</t>
  </si>
  <si>
    <t>IE00BB0QYY64</t>
  </si>
  <si>
    <t>LU0640478417</t>
  </si>
  <si>
    <t>Threadneedle (Lux) Pan Euro Sm Cap Opp AE EUR</t>
  </si>
  <si>
    <t>LU0282719219</t>
  </si>
  <si>
    <t>First Eagle Amundi International AHS-C SGD-H</t>
  </si>
  <si>
    <t>LU0985489474</t>
  </si>
  <si>
    <t>Schroder ISF Glb Multi-Asset Inc A Acc SGD</t>
  </si>
  <si>
    <t>LU0960925559</t>
  </si>
  <si>
    <t>Blackrock World Energy Fund A2 SGD-H</t>
  </si>
  <si>
    <t>Blackrock Global Multi-Asset Inc A6 SGD-H</t>
  </si>
  <si>
    <t>Blackrock Global Multi-Asset Inc A6 USD</t>
  </si>
  <si>
    <t>LU0949170426</t>
  </si>
  <si>
    <t>LU0784384876</t>
  </si>
  <si>
    <t>LU0368265418</t>
  </si>
  <si>
    <t>LU0122376428</t>
  </si>
  <si>
    <t>BlackRock Global Funds - World Energy Fund Hedged A2 SGD</t>
  </si>
  <si>
    <t>Blackrock World Energy Fund A2 USD</t>
  </si>
  <si>
    <t>LU0752094010</t>
  </si>
  <si>
    <t xml:space="preserve">a. Aberdeen Global Technology Fund </t>
  </si>
  <si>
    <t>c. Threadneedle (Lux) Enhanced Commodities Fund</t>
  </si>
  <si>
    <t xml:space="preserve">b. Fidelity Glbobal Telecoms Fund </t>
  </si>
  <si>
    <t>d. United Asia Consumer Fund</t>
  </si>
  <si>
    <t>b. Neuberger Berman US Long Short Equity Fund</t>
  </si>
  <si>
    <t>c. United Asian High Yield Fund</t>
  </si>
  <si>
    <t>a. Neuberger Berman US Real Estate Securities Fund</t>
  </si>
  <si>
    <t>1. The following products have been approved for inclusion in the APL in April 2015:</t>
  </si>
  <si>
    <t>2. The following products have been put on HOLD following latest APL review held in April 2015:</t>
  </si>
  <si>
    <t>United Asian HY Bond Dist SGD</t>
  </si>
  <si>
    <t>SG9999010029</t>
  </si>
  <si>
    <t>IE00BJTD4V19</t>
  </si>
  <si>
    <t>IE00B45NX917</t>
  </si>
  <si>
    <t>IE00B0T0GQ85</t>
  </si>
  <si>
    <t>Neuberger Berman US Real Est Sec A USD Acc</t>
  </si>
  <si>
    <t>Neuberger Berman US Real Est Sec A SGD-H Acc</t>
  </si>
  <si>
    <t>Neuberger Berman US Long Short Eqty A1 USD Acc</t>
  </si>
  <si>
    <t>Neuberger Berman US Long Short Eqty A1 SGD-H Acc</t>
  </si>
  <si>
    <t>IE00BJTD4N35</t>
  </si>
  <si>
    <t>Neuberger Berman SD High Yld Bd A USD Acc</t>
  </si>
  <si>
    <t>Neuberger Berman Short Duration High Yield Bond Fund USD A Accumulating Class</t>
  </si>
  <si>
    <t>IE00B7FN4D31</t>
  </si>
  <si>
    <t>SG9999011407</t>
  </si>
  <si>
    <t>Blackrock Global Multi-Asset Inc A8 AUD-H</t>
  </si>
  <si>
    <t>1.10.055</t>
  </si>
  <si>
    <t>1. The following products have been approved for inclusion in the APL in May 2015:</t>
  </si>
  <si>
    <t>2. The following products have been put on HOLD following latest APL review held in May 2015:</t>
  </si>
  <si>
    <t>1.10.054</t>
  </si>
  <si>
    <t>NN (L) Asian Debt HC P SGD-H</t>
  </si>
  <si>
    <t>NN (L) Asian Debt HC P USD</t>
  </si>
  <si>
    <t>NN (L) Latin America Eqty USD</t>
  </si>
  <si>
    <t>NN (L) Emerging Markets Debt Hard Currency Class X hedged - Capitalisation EUR</t>
  </si>
  <si>
    <t>NN (L) Latin America Equity Class P - Capitalisation USD</t>
  </si>
  <si>
    <t>First State Glb Balanced US$</t>
  </si>
  <si>
    <t>a. Eastspring Inv UT Asian Balanced</t>
  </si>
  <si>
    <t>b. Eastspring Inv UT Global Balanced</t>
  </si>
  <si>
    <t>c. Legg Mason Permal Glb Abs Fund</t>
  </si>
  <si>
    <t xml:space="preserve">d. Nikko AM Eight Porfolio B </t>
  </si>
  <si>
    <t>e. Parvest Flexible Assets</t>
  </si>
  <si>
    <t>f.  Russel Multi Asset 90 Fund</t>
  </si>
  <si>
    <t>IE00BGDFFV98</t>
  </si>
  <si>
    <t>IE00BGDFFT76</t>
  </si>
  <si>
    <t>Neuberger Berman US Real Estate Securities Fund USD A Accumulating Class</t>
  </si>
  <si>
    <t>Conservative</t>
  </si>
  <si>
    <t>Aggressive</t>
  </si>
  <si>
    <t>Neuberger Berman US Strat Inc A USD mdis</t>
  </si>
  <si>
    <t>Neuberger Berman US Strat Inc A SGD-H mdis</t>
  </si>
  <si>
    <t>IE00B7BTH691</t>
  </si>
  <si>
    <t>IE00BRJFZM13</t>
  </si>
  <si>
    <t>Neuberger Berman Emerging Markets Corporate Debt Fund USD A Accumulating Class</t>
  </si>
  <si>
    <t xml:space="preserve">g. United Growth Path 2030 </t>
  </si>
  <si>
    <t>NN (L) Asian Debt Hard Currency Class P - Capitalisation USD</t>
  </si>
  <si>
    <t>a. Neuberger Berman US Strategic Income Fund</t>
  </si>
  <si>
    <t>1.10.056</t>
  </si>
  <si>
    <t>JPMorgan Investment Funds - Global Income Fund A (mth) - USD (hedged)</t>
  </si>
  <si>
    <t>JPMorgan Funds - Emerging Markets Dividend Fund A (mth) - SGD (hedged)</t>
  </si>
  <si>
    <t>JPMorgan Funds - Emerging Markets Opportunities Fund A (acc) - SGD (hedged)</t>
  </si>
  <si>
    <t>Risk Rating</t>
  </si>
  <si>
    <t xml:space="preserve">a. Legg Mason WAM Global Multi Strategy </t>
  </si>
  <si>
    <t xml:space="preserve">b. PIMCO Total Return Bond </t>
  </si>
  <si>
    <t>Nikko AM Singapore STI ETF</t>
  </si>
  <si>
    <t>ABF Singapore Bond Index Fund</t>
  </si>
  <si>
    <t>CIMB FTSE ASEAN40 ETF USD</t>
  </si>
  <si>
    <t>CIMB S&amp;P Ethical Asia Pacific Dividend ETF USD</t>
  </si>
  <si>
    <t>iShares Barclays USD Asia High Yield Bond Index ETF USD</t>
  </si>
  <si>
    <t>iShares J.P. Morgan USD Asia Credit Bond Index ETF USD</t>
  </si>
  <si>
    <t>SPDR® Gold Shares</t>
  </si>
  <si>
    <t>SPDR® Straits Times Index ETF</t>
  </si>
  <si>
    <t>ASEAN</t>
  </si>
  <si>
    <t>Income Payout</t>
  </si>
  <si>
    <t>db x-trackers CNX Nifty UCITS ETF</t>
  </si>
  <si>
    <t>db x-trackers Euro STOXX 50 ® UCITS ETF (DR)</t>
  </si>
  <si>
    <t>db x-trackers FTSE China 50 UCITS ETF</t>
  </si>
  <si>
    <t>db x-trackers FTSE Vietnam UCITS ETF</t>
  </si>
  <si>
    <t>db x-trackers II EONIA UCITS ETF</t>
  </si>
  <si>
    <t>db x-trackers II iBoxx € Sovereigns Eurozone UCITS ETF</t>
  </si>
  <si>
    <t>db x-trackers MSCI AC Asia Ex Japan Index UCITS ETF</t>
  </si>
  <si>
    <t>db x-trackers MSCI Brazil Index UCITS ETF (DR)</t>
  </si>
  <si>
    <t>db x-trackers MSCI China Index UCITS ETF</t>
  </si>
  <si>
    <t>db x-trackers MSCI EM Asia Index UCITS ETF</t>
  </si>
  <si>
    <t>db x-trackers MSCI Emerging Markets Index UCITS ETF</t>
  </si>
  <si>
    <t>db x-trackers MSCI Europe Index UCITS ETF (DR)</t>
  </si>
  <si>
    <t>db x-trackers MSCI India Index UCITS ETF</t>
  </si>
  <si>
    <t>db x-trackers MSCI Indonesia Index UCITS ETF</t>
  </si>
  <si>
    <t>db x-trackers MSCI Japan Index UCITS ETF</t>
  </si>
  <si>
    <t>db x-trackers MSCI Korea UCITS ETF</t>
  </si>
  <si>
    <t>db x-trackers MSCI Pacific Ex Japan Index UCITS ETF</t>
  </si>
  <si>
    <t>db x-trackers MSCI Philippines IM Index UCITS ETF</t>
  </si>
  <si>
    <t>db x-trackers MSCI Taiwan UCITS ETF</t>
  </si>
  <si>
    <t>db x-trackers MSCI Thailand Index UCITS ETF</t>
  </si>
  <si>
    <t>db x-trackers MSCI USA UCITS ETF</t>
  </si>
  <si>
    <t>db x-trackers MSCI World Index UCITS ETF</t>
  </si>
  <si>
    <t>db x-trackers S&amp;P 500 Inverse Daily UCITS ETF</t>
  </si>
  <si>
    <t>db x-trackers S&amp;P/ASX 200 UCITS ETF (DR)</t>
  </si>
  <si>
    <t>db x-trackers S&amp;P500 UCITSETF</t>
  </si>
  <si>
    <t>db x-trackers Stoxx® Global Select Dividend 100 UCITS ETF</t>
  </si>
  <si>
    <t>iShares MSCI India Index ETF SGD</t>
  </si>
  <si>
    <t>Lyxor ETF China Enterprise (HSCEI)</t>
  </si>
  <si>
    <t>Lyxor ETF Commodities CRB</t>
  </si>
  <si>
    <t>Lyxor ETF Dow Jones Industrial Average</t>
  </si>
  <si>
    <t>Asia ex-Japan</t>
  </si>
  <si>
    <t>Lyxor ETF Japan (Topix)</t>
  </si>
  <si>
    <t>Lyxor ETF MSCI AC Asia Ex Japan</t>
  </si>
  <si>
    <t>Lyxor ETF MSCI AC Asia-Pacific Ex Japan</t>
  </si>
  <si>
    <t>Lyxor ETF MSCI EM Latin America</t>
  </si>
  <si>
    <t>Lyxor ETF MSCI Emerging Markets</t>
  </si>
  <si>
    <t>Lyxor ETF MSCI Europe</t>
  </si>
  <si>
    <t>Lyxor ETF MSCI India</t>
  </si>
  <si>
    <t>Lyxor ETF MSCI Korea</t>
  </si>
  <si>
    <t>Lyxor ETF MSCI Taiwan</t>
  </si>
  <si>
    <t>Lyxor ETF MSCI World</t>
  </si>
  <si>
    <t>Lyxor ETF Nasdaq-100</t>
  </si>
  <si>
    <t>SPDR Dow Jones Industrial Average ETF</t>
  </si>
  <si>
    <t>SPDRs® S&amp;P 500® ETF</t>
  </si>
  <si>
    <t>1.10.057</t>
  </si>
  <si>
    <t>2. The following products have been put on HOLD following latest APL review held in July 2015:</t>
  </si>
  <si>
    <t>1. The following products have been approved for inclusion in the APL in July 2015:</t>
  </si>
  <si>
    <t>Emerging Asia</t>
  </si>
  <si>
    <t>Blackrock Global Multi-Asset Inc A2 USD</t>
  </si>
  <si>
    <t xml:space="preserve">a. Deutsche Invest I Global Infrastructure </t>
  </si>
  <si>
    <t>1. The following products have been put on HOLD following latest APL review held in June 2015:</t>
  </si>
  <si>
    <t>Fund House</t>
  </si>
  <si>
    <t>Allianz Global Investors</t>
  </si>
  <si>
    <t>Nikko Asset Management</t>
  </si>
  <si>
    <t>Fidelity Worldwide Investment</t>
  </si>
  <si>
    <t>Franklin Templeton Investments</t>
  </si>
  <si>
    <t>Fullerton Fund Management</t>
  </si>
  <si>
    <t>UOB Asset Management</t>
  </si>
  <si>
    <t>HSBC Global Asset Management</t>
  </si>
  <si>
    <t xml:space="preserve">First State Investments </t>
  </si>
  <si>
    <t>Eastspring Investments</t>
  </si>
  <si>
    <t xml:space="preserve">BNY Mellon Investment Management </t>
  </si>
  <si>
    <t xml:space="preserve">Blackrock </t>
  </si>
  <si>
    <t>Lion Global Investors Limited</t>
  </si>
  <si>
    <t>J.P. Morgan Asset Management</t>
  </si>
  <si>
    <t xml:space="preserve">Manulife Asset Management </t>
  </si>
  <si>
    <t>Natixis IF Luxemborg</t>
  </si>
  <si>
    <t>Neuberger Berman</t>
  </si>
  <si>
    <t>NN Investment Partners</t>
  </si>
  <si>
    <t>BNP Paribas Investment Partners</t>
  </si>
  <si>
    <t>Phillip Capital Management</t>
  </si>
  <si>
    <t>PIMCO Global Investors</t>
  </si>
  <si>
    <t>Pinebridge Investments</t>
  </si>
  <si>
    <t>Russell Investments Limited</t>
  </si>
  <si>
    <t>Schroder Investment Management</t>
  </si>
  <si>
    <t>Columbia Threadneedle Investments</t>
  </si>
  <si>
    <t>UBS Global Asset Management</t>
  </si>
  <si>
    <t>LU1235257950</t>
  </si>
  <si>
    <t>LU1235258685</t>
  </si>
  <si>
    <t>LU1235261044</t>
  </si>
  <si>
    <t>BlackRock Global Funds - Global Multi Asset Income Fund A2 USD</t>
  </si>
  <si>
    <t>LU0784385840</t>
  </si>
  <si>
    <t xml:space="preserve">a. Legg Mason WA Asia Opp </t>
  </si>
  <si>
    <t xml:space="preserve">b. Legg Mason WA Emerging Market Total Return Bond </t>
  </si>
  <si>
    <t>c. Allianz US High Yield</t>
  </si>
  <si>
    <t>d. Lionglobal Singapore Fixed Income</t>
  </si>
  <si>
    <t>LU1235260079</t>
  </si>
  <si>
    <t>LU1235258255</t>
  </si>
  <si>
    <t>LU1235261630</t>
  </si>
  <si>
    <t>BlackRock Global Funds - Global Multi Asset Income Fund A6 SGD Hedged</t>
  </si>
  <si>
    <t>Deutsche Invest I Global Infra LDMH(P) SGD</t>
  </si>
  <si>
    <t>LU1054338089</t>
  </si>
  <si>
    <t>1.10.058</t>
  </si>
  <si>
    <t>1. The following products have been approved for inclusion in the APL in August 2015:</t>
  </si>
  <si>
    <t>2. The following products have been put on HOLD following latest APL review held in August 2015:</t>
  </si>
  <si>
    <t>LU0871640123</t>
  </si>
  <si>
    <t>LU1116211449</t>
  </si>
  <si>
    <t>LU1235261390</t>
  </si>
  <si>
    <t>SG9999011175</t>
  </si>
  <si>
    <t>a. Amundi First Eagle International Fund</t>
  </si>
  <si>
    <t>b. Fidelity European Growth Fund</t>
  </si>
  <si>
    <t>c. Henderson Horizon Pan European Alpha Fund</t>
  </si>
  <si>
    <t>d. Nikko AM Shenton Eight Portfolio E Fund</t>
  </si>
  <si>
    <t>LU0672654166</t>
  </si>
  <si>
    <t>c. United Japan Small &amp; Mid Cap Fund</t>
  </si>
  <si>
    <t>b. Blackrock World HealthScience Fund</t>
  </si>
  <si>
    <t>b. Neuberger Berman China Equity Fund</t>
  </si>
  <si>
    <t>Blackrock World Healthscience</t>
  </si>
  <si>
    <t>Blackrock World Mining A2 SGD-H</t>
  </si>
  <si>
    <t>Blackrock World Mining A2 USD</t>
  </si>
  <si>
    <t>Blackrock World Healthscience A2 SGD-H</t>
  </si>
  <si>
    <t>LU0122379950</t>
  </si>
  <si>
    <t>LU1057294990</t>
  </si>
  <si>
    <t>Neuberger Berman China Eqty A SGD-H Acc</t>
  </si>
  <si>
    <t>Neuberger Berman China Eqty A USD Acc</t>
  </si>
  <si>
    <t>United Japan Small And Mid Cap Fund Class SGD (Hedged)</t>
  </si>
  <si>
    <t>United Japan Small and Mid Cap SGD</t>
  </si>
  <si>
    <t>United Japan Small and Mid Cap USD</t>
  </si>
  <si>
    <t>United Japan Small and Mid Cap SGD-H</t>
  </si>
  <si>
    <t>SG9999010839</t>
  </si>
  <si>
    <t>SG9999012033</t>
  </si>
  <si>
    <t>IE00B5MMRT66</t>
  </si>
  <si>
    <t>IE00B543WZ88</t>
  </si>
  <si>
    <t>History Log:</t>
  </si>
  <si>
    <t xml:space="preserve">A. INVESTMENTS </t>
  </si>
  <si>
    <t>1. The following products have been approved for inclusion in the APL in September 2015:</t>
  </si>
  <si>
    <t>2. The following products have been put on HOLD following latest APL review held in September 2015:</t>
  </si>
  <si>
    <t>1.10.059</t>
  </si>
  <si>
    <t>United Japan Small And Mid Cap Fund Class SGD</t>
  </si>
  <si>
    <t>LU0320765059</t>
  </si>
  <si>
    <t>United Asian HY Bond Acc SGD</t>
  </si>
  <si>
    <t>Blackrock World Healthscience A2 AUD-H</t>
  </si>
  <si>
    <t>Blackrock World Healthscience A2 USD</t>
  </si>
  <si>
    <t>United Asian High Yield Bond Fund SGD (DIST)</t>
  </si>
  <si>
    <t>Eastspring Inv Asian HY Bd SGD ASDM</t>
  </si>
  <si>
    <t>Eastspring Investments - Asian High Yield Bond Fund Class Asdm SGD</t>
  </si>
  <si>
    <t>LU0756522248</t>
  </si>
  <si>
    <t>PineBridge Glb Dynamic Asset Allocation A USD</t>
  </si>
  <si>
    <t>IE0034235295</t>
  </si>
  <si>
    <t>PineBridge Global Dynamic Asset Allocation Fund A USD</t>
  </si>
  <si>
    <t>b.  LionGlobal Asia High Dividend Equity Fund</t>
  </si>
  <si>
    <t>a.  LionGlobal Asia Pacific Fund</t>
  </si>
  <si>
    <t>a. PineBridge Global Dynamic Asset Allocation Fund</t>
  </si>
  <si>
    <t>LU1188199696</t>
  </si>
  <si>
    <t>a. Deutsche Invest I Multi Opportunities Fund</t>
  </si>
  <si>
    <t>b. Pinebridge Asia ex Japan Small Cap Equity Fund</t>
  </si>
  <si>
    <t>1. The following products have been approved for inclusion in the APL in October 2015:</t>
  </si>
  <si>
    <t>2. The following products have been put on HOLD following latest APL review held in October 2015:</t>
  </si>
  <si>
    <t>Aviva Inv Glb HY Bd A USD</t>
  </si>
  <si>
    <t>Aviva Inv Glb HY Bd Ah SGD-H</t>
  </si>
  <si>
    <t>LU0520002626</t>
  </si>
  <si>
    <t>a. JP Morgan Emerging Market Opportunities Fund</t>
  </si>
  <si>
    <t>27 - 30</t>
  </si>
  <si>
    <t>ASSET ALLOCATION</t>
  </si>
  <si>
    <t>SECTOR</t>
  </si>
  <si>
    <t xml:space="preserve">Fund Name </t>
  </si>
  <si>
    <t>Sector Allocation</t>
  </si>
  <si>
    <t>Geographical Allocation</t>
  </si>
  <si>
    <t>Deutsche Invest I Multi Opp LDMH SGD</t>
  </si>
  <si>
    <t>LU1196386152</t>
  </si>
  <si>
    <t>6 - 9</t>
  </si>
  <si>
    <t>CONSERVATIVE</t>
  </si>
  <si>
    <t>10 - 14</t>
  </si>
  <si>
    <t>MODERATE</t>
  </si>
  <si>
    <t>15 - 21</t>
  </si>
  <si>
    <t>BALANCED</t>
  </si>
  <si>
    <t>22 - 26</t>
  </si>
  <si>
    <t>GROWTH</t>
  </si>
  <si>
    <t>AGGRESSIVE</t>
  </si>
  <si>
    <t>Deutsche Invest I Global Infrastructure LDMH (P) SGD</t>
  </si>
  <si>
    <t>Deutsche China Equity A USD</t>
  </si>
  <si>
    <t>APL STATUS DEFINITIONS</t>
  </si>
  <si>
    <t>1.</t>
  </si>
  <si>
    <t>2.</t>
  </si>
  <si>
    <t>3.</t>
  </si>
  <si>
    <t>4.</t>
  </si>
  <si>
    <t>5.</t>
  </si>
  <si>
    <t xml:space="preserve">FUND RISK RATING </t>
  </si>
  <si>
    <t>RATIONALE APPROVED PRODUCT LIST (APL)</t>
  </si>
  <si>
    <t>This indicates that the product is closed for subscription</t>
  </si>
  <si>
    <t>Long term prospects of this fund to be uncertain and/or there is insufficient interest. Suggest that advisers refrain from placing new clients into this fund</t>
  </si>
  <si>
    <t>IFAST Central</t>
  </si>
  <si>
    <t>PIAS APPROVED PRODUCT LIST</t>
  </si>
  <si>
    <t>Geographical Focus</t>
  </si>
  <si>
    <t>Portfolio Construction</t>
  </si>
  <si>
    <t>DISCLAIMER</t>
  </si>
  <si>
    <r>
      <t xml:space="preserve">The APL is strictly for </t>
    </r>
    <r>
      <rPr>
        <b/>
        <sz val="10.5"/>
        <rFont val="Calibri"/>
        <family val="2"/>
        <scheme val="minor"/>
      </rPr>
      <t>PIAS USE</t>
    </r>
    <r>
      <rPr>
        <sz val="10.5"/>
        <rFont val="Calibri"/>
        <family val="2"/>
        <scheme val="minor"/>
      </rPr>
      <t xml:space="preserve"> and </t>
    </r>
    <r>
      <rPr>
        <b/>
        <sz val="10.5"/>
        <rFont val="Calibri"/>
        <family val="2"/>
        <scheme val="minor"/>
      </rPr>
      <t xml:space="preserve">REFERENCE ONLY (NOT FOR CIRCULATION TO PROSPECTS OR CLIENTS).
</t>
    </r>
  </si>
  <si>
    <t>Deutsche Asset Management</t>
  </si>
  <si>
    <t xml:space="preserve">Legg Mason Asset Management </t>
  </si>
  <si>
    <t>1 Month</t>
  </si>
  <si>
    <t>Year to Date</t>
  </si>
  <si>
    <t>IE00B92R0G77</t>
  </si>
  <si>
    <t>FUND SELECTOR</t>
  </si>
  <si>
    <t>Aviva Inv Glb HY Bd Am USD</t>
  </si>
  <si>
    <t>Fund Manager</t>
  </si>
  <si>
    <t>CPFIS</t>
  </si>
  <si>
    <t>6 Month</t>
  </si>
  <si>
    <t>1 Year (Ann)</t>
  </si>
  <si>
    <t>3 Year (Ann)</t>
  </si>
  <si>
    <t>Sharpe</t>
  </si>
  <si>
    <t>Volatility (%)</t>
  </si>
  <si>
    <t>All</t>
  </si>
  <si>
    <t>Cumulative</t>
  </si>
  <si>
    <t>Performance</t>
  </si>
  <si>
    <t>to</t>
  </si>
  <si>
    <t>Historic Yield</t>
  </si>
  <si>
    <t>ISIN Code</t>
  </si>
  <si>
    <t>LU1023059063</t>
  </si>
  <si>
    <t>LU0965088759</t>
  </si>
  <si>
    <t>LU0082770016</t>
  </si>
  <si>
    <t>IE00BWDBJ516</t>
  </si>
  <si>
    <t>Total Expense Ratio (%)</t>
  </si>
  <si>
    <t>Price Date</t>
  </si>
  <si>
    <t>United Japan Small And Mid Cap Fund Class USD</t>
  </si>
  <si>
    <t>First Eagle Amundi International Fund AHS-QD SGD</t>
  </si>
  <si>
    <t>SG9999010847</t>
  </si>
  <si>
    <t>1. The following products have been approved for inclusion in the APL in November 2015:</t>
  </si>
  <si>
    <t>a. Legg Mason QS MV European Equity Growth &amp; Income Fund</t>
  </si>
  <si>
    <t>a. Schroder ISF China Opportunities Fund</t>
  </si>
  <si>
    <t>Eastspring Inv Jap Dynamic USD A (H)</t>
  </si>
  <si>
    <t>Eastspring Investments - Japan Dynamic Fund Class A (Hedged) USD</t>
  </si>
  <si>
    <t>LU0965088593</t>
  </si>
  <si>
    <t>LU1019494514</t>
  </si>
  <si>
    <t>Beta</t>
  </si>
  <si>
    <t>Ratios (3 Years)</t>
  </si>
  <si>
    <t>PORTFOLIO COMPOSITION</t>
  </si>
  <si>
    <t>SG9999010011</t>
  </si>
  <si>
    <t>LU1267930730</t>
  </si>
  <si>
    <t>LU1267930227</t>
  </si>
  <si>
    <t>FTIF - Templeton Global Balanced Fund AS (Acc) SGD</t>
  </si>
  <si>
    <t>LU1267930573</t>
  </si>
  <si>
    <t>LU1267930813</t>
  </si>
  <si>
    <t>GEOGRAPHICAL</t>
  </si>
  <si>
    <t>Platform Availability</t>
  </si>
  <si>
    <t>iFast</t>
  </si>
  <si>
    <t>Both</t>
  </si>
  <si>
    <t>6.</t>
  </si>
  <si>
    <t>7.</t>
  </si>
  <si>
    <t>8.</t>
  </si>
  <si>
    <t>Indices Performance</t>
  </si>
  <si>
    <t>Barclays Euro Aggregate Credit</t>
  </si>
  <si>
    <t xml:space="preserve">Barclays Global High Yield </t>
  </si>
  <si>
    <t>Barclays US Corporate Investment Grade</t>
  </si>
  <si>
    <t>Hang Seng</t>
  </si>
  <si>
    <t>JPM GBI EM Global Composite</t>
  </si>
  <si>
    <t>MSCI AC World</t>
  </si>
  <si>
    <t>MSCI Emerging Markets</t>
  </si>
  <si>
    <t>Nikkei 225</t>
  </si>
  <si>
    <t xml:space="preserve">Shanghai Stock Exchange 50 </t>
  </si>
  <si>
    <t>IE00BMN94165</t>
  </si>
  <si>
    <t>IE00BDZRXR46</t>
  </si>
  <si>
    <t>IE00BMN94611</t>
  </si>
  <si>
    <t>Citi World Government Bond</t>
  </si>
  <si>
    <t>BofA Global Broad Market</t>
  </si>
  <si>
    <t>Zurich</t>
  </si>
  <si>
    <t>First State Dividend Advantage A USD</t>
  </si>
  <si>
    <t>Platform</t>
  </si>
  <si>
    <t xml:space="preserve">Blackrock World Energy Fund </t>
  </si>
  <si>
    <t>Blackrock World Gold Fund</t>
  </si>
  <si>
    <t xml:space="preserve">Blackrock World Healthscience </t>
  </si>
  <si>
    <t xml:space="preserve">Blackrock World Mining </t>
  </si>
  <si>
    <t>Schroder AS Gold&amp;Prec Metals</t>
  </si>
  <si>
    <t xml:space="preserve">Blackrock World Gold Fund </t>
  </si>
  <si>
    <t xml:space="preserve">Fidelity America </t>
  </si>
  <si>
    <t xml:space="preserve">Fidelity Australia </t>
  </si>
  <si>
    <t xml:space="preserve">Fidelity Global Technology </t>
  </si>
  <si>
    <t xml:space="preserve">Fidelity Germany </t>
  </si>
  <si>
    <t xml:space="preserve">Aberdeen Global Emerging Markets </t>
  </si>
  <si>
    <t xml:space="preserve">Aberdeen Global Opportunities </t>
  </si>
  <si>
    <t xml:space="preserve">Aberdeen India Opportunities </t>
  </si>
  <si>
    <t xml:space="preserve">Allianz Eur Equity Gth </t>
  </si>
  <si>
    <t xml:space="preserve">Blackrock Emerging Markets Local Currency Bond </t>
  </si>
  <si>
    <t xml:space="preserve">Parvest Conv Bond Asia </t>
  </si>
  <si>
    <t>Blackrock World Mining</t>
  </si>
  <si>
    <t xml:space="preserve">Parvest Eq World Energy Classic </t>
  </si>
  <si>
    <t xml:space="preserve">Fidelity ASEAN </t>
  </si>
  <si>
    <t xml:space="preserve">Fidelity Asian HY </t>
  </si>
  <si>
    <t>Fidelity Asian Special Situations</t>
  </si>
  <si>
    <t xml:space="preserve">Fidelity China Consumer </t>
  </si>
  <si>
    <t xml:space="preserve">Fidelity China Focus </t>
  </si>
  <si>
    <t xml:space="preserve">Fidelity Emerging Market Fund </t>
  </si>
  <si>
    <t xml:space="preserve">Fidelity Greater China Fund </t>
  </si>
  <si>
    <t>Fidelity Glb Financial Services</t>
  </si>
  <si>
    <t xml:space="preserve">Fidelity Glb Inflation Bond </t>
  </si>
  <si>
    <t>Fidelity Latin America</t>
  </si>
  <si>
    <t xml:space="preserve">Fidelity Global Health Care </t>
  </si>
  <si>
    <t xml:space="preserve">Fidelity South East Asia Fund </t>
  </si>
  <si>
    <t xml:space="preserve">Fidelity US High Yield </t>
  </si>
  <si>
    <t xml:space="preserve">JPMorgan Korea Equity Fund </t>
  </si>
  <si>
    <t xml:space="preserve">Legg Mason ClearBridge Val Fd </t>
  </si>
  <si>
    <t xml:space="preserve">Legg Mason Opps Fund </t>
  </si>
  <si>
    <t xml:space="preserve">Legg Mason WA Global HY </t>
  </si>
  <si>
    <t xml:space="preserve">Legg Mason Royce US SmCapOpp </t>
  </si>
  <si>
    <t>Legg Mason WA US MM</t>
  </si>
  <si>
    <t>Schroder ISF Latin American</t>
  </si>
  <si>
    <t>HSBC GIF Global Emerging Markets Bond</t>
  </si>
  <si>
    <t>Euro Money Market</t>
  </si>
  <si>
    <t>Japanese Yen Money Market</t>
  </si>
  <si>
    <t>Sterling Money Market</t>
  </si>
  <si>
    <t>US Dollar Money Market</t>
  </si>
  <si>
    <t>Singapore Dollar Money</t>
  </si>
  <si>
    <t>Threadneedle Japan</t>
  </si>
  <si>
    <t>Euro Adventurous (AIS)</t>
  </si>
  <si>
    <t>Euro Blue Chip (AIS)</t>
  </si>
  <si>
    <t>Euro Cautious (AIS)</t>
  </si>
  <si>
    <t>Euro Defensive (AIS)</t>
  </si>
  <si>
    <t>Euro Performance (AIS)</t>
  </si>
  <si>
    <t>Sterling Adventurous (AIS)</t>
  </si>
  <si>
    <t>Sterling Blue Chip (AIS)</t>
  </si>
  <si>
    <t>Sterling Cautious (AIS)</t>
  </si>
  <si>
    <t>Sterling Defensive (AIS)</t>
  </si>
  <si>
    <t>Sterling Performance (AIS)</t>
  </si>
  <si>
    <t>US Dollar Adventurous (AIS)</t>
  </si>
  <si>
    <t>US Dollar Blue Chip (AIS)</t>
  </si>
  <si>
    <t>US Dollar Cautious (AIS)</t>
  </si>
  <si>
    <t>US Dollar Defensive (AIS)</t>
  </si>
  <si>
    <t>US Dollar Performance (AIS)</t>
  </si>
  <si>
    <t>Templeton Emerging Markets</t>
  </si>
  <si>
    <t>Amundi Absolute Volatility World Equities</t>
  </si>
  <si>
    <t>Aberdeen Global Asia Pacific Equity</t>
  </si>
  <si>
    <t>Investec GS Sterling Money</t>
  </si>
  <si>
    <t>JPMorgan Liquidity SGD</t>
  </si>
  <si>
    <t>Investec GS Global Equity</t>
  </si>
  <si>
    <t>Invesco Global Health Care</t>
  </si>
  <si>
    <t>Fidelity Euro Bond</t>
  </si>
  <si>
    <t>Invesco Euro Corporate Bond</t>
  </si>
  <si>
    <t>Franklin US Government</t>
  </si>
  <si>
    <t>CGWM Select Global Affinity</t>
  </si>
  <si>
    <t>CGWM Select Global Opportunity</t>
  </si>
  <si>
    <t>CGWM Select Global Diversity</t>
  </si>
  <si>
    <t xml:space="preserve">Fidelity Global Property </t>
  </si>
  <si>
    <t>Convertible</t>
  </si>
  <si>
    <t>Corporate</t>
  </si>
  <si>
    <t>Government</t>
  </si>
  <si>
    <t>LU0048579097</t>
  </si>
  <si>
    <t>LU0229950067</t>
  </si>
  <si>
    <t>LU0936579696</t>
  </si>
  <si>
    <t>Germany</t>
  </si>
  <si>
    <t>Currency - SGD</t>
  </si>
  <si>
    <t>Currency - GBP</t>
  </si>
  <si>
    <t>Fidelity Euro Bond A Eur</t>
  </si>
  <si>
    <t>FTIF - Templeton Asian Bond Fund Class (mdis) SGD</t>
  </si>
  <si>
    <t>Schroder ISF Middle East SGD A Acc</t>
  </si>
  <si>
    <t>Schroder International Selection Fund Middle East SGD A Acc</t>
  </si>
  <si>
    <t>LU0572108347</t>
  </si>
  <si>
    <t>LU0072463663</t>
  </si>
  <si>
    <t>Fidelity EmEur MidEast and Africa A USD</t>
  </si>
  <si>
    <t>EM Eur &amp; MENA</t>
  </si>
  <si>
    <t>LU0345363179</t>
  </si>
  <si>
    <t>LU0303821028</t>
  </si>
  <si>
    <t>Fidelity Emerging Europe, Middle East and Africa</t>
  </si>
  <si>
    <t>A375</t>
  </si>
  <si>
    <t>A004</t>
  </si>
  <si>
    <t>U004</t>
  </si>
  <si>
    <t>A006</t>
  </si>
  <si>
    <t>A278</t>
  </si>
  <si>
    <t>U005</t>
  </si>
  <si>
    <t>A009</t>
  </si>
  <si>
    <t>A107</t>
  </si>
  <si>
    <t>U006</t>
  </si>
  <si>
    <t>A013</t>
  </si>
  <si>
    <t>A005</t>
  </si>
  <si>
    <t>A012</t>
  </si>
  <si>
    <t>A003</t>
  </si>
  <si>
    <t>A428</t>
  </si>
  <si>
    <t>A746</t>
  </si>
  <si>
    <t>Neuberger Berman US Long Short Equity Fund SGD Hedged A1 Accumulating Class</t>
  </si>
  <si>
    <t>Manulife Asian Small Cap Equity Fund A SGD</t>
  </si>
  <si>
    <t>A590</t>
  </si>
  <si>
    <t>JPMorgan Investment Funds - Global Income Fund A (mth) - SGD (hedged)</t>
  </si>
  <si>
    <t>A655</t>
  </si>
  <si>
    <t>U033</t>
  </si>
  <si>
    <t>A364</t>
  </si>
  <si>
    <t>A002</t>
  </si>
  <si>
    <t>U010</t>
  </si>
  <si>
    <t>A011</t>
  </si>
  <si>
    <t>A533</t>
  </si>
  <si>
    <t>A648</t>
  </si>
  <si>
    <t>A372</t>
  </si>
  <si>
    <t>A382</t>
  </si>
  <si>
    <t>A436</t>
  </si>
  <si>
    <t>A416</t>
  </si>
  <si>
    <t>A109</t>
  </si>
  <si>
    <t>A752</t>
  </si>
  <si>
    <t>A678</t>
  </si>
  <si>
    <t>A550</t>
  </si>
  <si>
    <t>A573</t>
  </si>
  <si>
    <t>A152</t>
  </si>
  <si>
    <t>A153</t>
  </si>
  <si>
    <t>A667</t>
  </si>
  <si>
    <t>A499</t>
  </si>
  <si>
    <t>A246</t>
  </si>
  <si>
    <t>A579</t>
  </si>
  <si>
    <t>A280</t>
  </si>
  <si>
    <t>A613</t>
  </si>
  <si>
    <t>A634</t>
  </si>
  <si>
    <t>A580</t>
  </si>
  <si>
    <t>A483</t>
  </si>
  <si>
    <t>A747</t>
  </si>
  <si>
    <t>BlackRock Global Funds - Latin American Fund Hedged A2 SGD</t>
  </si>
  <si>
    <t>A498</t>
  </si>
  <si>
    <t>A717</t>
  </si>
  <si>
    <t>A718</t>
  </si>
  <si>
    <t>A599</t>
  </si>
  <si>
    <t>A502</t>
  </si>
  <si>
    <t>A501</t>
  </si>
  <si>
    <t>A500</t>
  </si>
  <si>
    <t>A487</t>
  </si>
  <si>
    <t>A418</t>
  </si>
  <si>
    <t>A527</t>
  </si>
  <si>
    <t>A652</t>
  </si>
  <si>
    <t>A656</t>
  </si>
  <si>
    <t>A638</t>
  </si>
  <si>
    <t>A639</t>
  </si>
  <si>
    <t>A326</t>
  </si>
  <si>
    <t>U087</t>
  </si>
  <si>
    <t>A374</t>
  </si>
  <si>
    <t>A642</t>
  </si>
  <si>
    <t>A030</t>
  </si>
  <si>
    <t>A032</t>
  </si>
  <si>
    <t>A211</t>
  </si>
  <si>
    <t>A744</t>
  </si>
  <si>
    <t>A748</t>
  </si>
  <si>
    <t>A666</t>
  </si>
  <si>
    <t>U090</t>
  </si>
  <si>
    <t>A703</t>
  </si>
  <si>
    <t>A481</t>
  </si>
  <si>
    <t>A215</t>
  </si>
  <si>
    <t>A279</t>
  </si>
  <si>
    <t>A217</t>
  </si>
  <si>
    <t>A662</t>
  </si>
  <si>
    <t>A663</t>
  </si>
  <si>
    <t>A243</t>
  </si>
  <si>
    <t>A244</t>
  </si>
  <si>
    <t>A331</t>
  </si>
  <si>
    <t>A721</t>
  </si>
  <si>
    <t>A381</t>
  </si>
  <si>
    <t>A566</t>
  </si>
  <si>
    <t>A344</t>
  </si>
  <si>
    <t>A629</t>
  </si>
  <si>
    <t>A388</t>
  </si>
  <si>
    <t>A723</t>
  </si>
  <si>
    <t>U078</t>
  </si>
  <si>
    <t>A433</t>
  </si>
  <si>
    <t>A333</t>
  </si>
  <si>
    <t>A724</t>
  </si>
  <si>
    <t>A347</t>
  </si>
  <si>
    <t>A568</t>
  </si>
  <si>
    <t>A552</t>
  </si>
  <si>
    <t>A353</t>
  </si>
  <si>
    <t>A725</t>
  </si>
  <si>
    <t>A351</t>
  </si>
  <si>
    <t>A463</t>
  </si>
  <si>
    <t>A354</t>
  </si>
  <si>
    <t>A363</t>
  </si>
  <si>
    <t>A356</t>
  </si>
  <si>
    <t>A358</t>
  </si>
  <si>
    <t>A359</t>
  </si>
  <si>
    <t>A339</t>
  </si>
  <si>
    <t>A726</t>
  </si>
  <si>
    <t>A362</t>
  </si>
  <si>
    <t>A365</t>
  </si>
  <si>
    <t>A038</t>
  </si>
  <si>
    <t>A035</t>
  </si>
  <si>
    <t>A209</t>
  </si>
  <si>
    <t>A772</t>
  </si>
  <si>
    <t>A039</t>
  </si>
  <si>
    <t>A429</t>
  </si>
  <si>
    <t>A274</t>
  </si>
  <si>
    <t>A036</t>
  </si>
  <si>
    <t>A034</t>
  </si>
  <si>
    <t>A037</t>
  </si>
  <si>
    <t>A529</t>
  </si>
  <si>
    <t>A434</t>
  </si>
  <si>
    <t>U036</t>
  </si>
  <si>
    <t>A403</t>
  </si>
  <si>
    <t>U039</t>
  </si>
  <si>
    <t>A054</t>
  </si>
  <si>
    <t>A045</t>
  </si>
  <si>
    <t>A635</t>
  </si>
  <si>
    <t>A757</t>
  </si>
  <si>
    <t>U026</t>
  </si>
  <si>
    <t>A636</t>
  </si>
  <si>
    <t>A040</t>
  </si>
  <si>
    <t>A043</t>
  </si>
  <si>
    <t>A050</t>
  </si>
  <si>
    <t>A759</t>
  </si>
  <si>
    <t>A270</t>
  </si>
  <si>
    <t>A462</t>
  </si>
  <si>
    <t>A530</t>
  </si>
  <si>
    <t>A047</t>
  </si>
  <si>
    <t>A761</t>
  </si>
  <si>
    <t>A053</t>
  </si>
  <si>
    <t>A765</t>
  </si>
  <si>
    <t>A766</t>
  </si>
  <si>
    <t>A764</t>
  </si>
  <si>
    <t>A521</t>
  </si>
  <si>
    <t>A508</t>
  </si>
  <si>
    <t>A650</t>
  </si>
  <si>
    <t>A649</t>
  </si>
  <si>
    <t>A486</t>
  </si>
  <si>
    <t>A641</t>
  </si>
  <si>
    <t>A311</t>
  </si>
  <si>
    <t>A057</t>
  </si>
  <si>
    <t>A103</t>
  </si>
  <si>
    <t>A248</t>
  </si>
  <si>
    <t>A058</t>
  </si>
  <si>
    <t>A404</t>
  </si>
  <si>
    <t>A430</t>
  </si>
  <si>
    <t>A575</t>
  </si>
  <si>
    <t>A556</t>
  </si>
  <si>
    <t>A198</t>
  </si>
  <si>
    <t>A201</t>
  </si>
  <si>
    <t>A712</t>
  </si>
  <si>
    <t>A741</t>
  </si>
  <si>
    <t>A710</t>
  </si>
  <si>
    <t>A711</t>
  </si>
  <si>
    <t>A622</t>
  </si>
  <si>
    <t>A690</t>
  </si>
  <si>
    <t>A689</t>
  </si>
  <si>
    <t>A658</t>
  </si>
  <si>
    <t>A391</t>
  </si>
  <si>
    <t>U012</t>
  </si>
  <si>
    <t>U086</t>
  </si>
  <si>
    <t>A586</t>
  </si>
  <si>
    <t>A643</t>
  </si>
  <si>
    <t>A380</t>
  </si>
  <si>
    <t>A077</t>
  </si>
  <si>
    <t>A076</t>
  </si>
  <si>
    <t>A630</t>
  </si>
  <si>
    <t>A078</t>
  </si>
  <si>
    <t>A480</t>
  </si>
  <si>
    <t>U044</t>
  </si>
  <si>
    <t>A565</t>
  </si>
  <si>
    <t>A127</t>
  </si>
  <si>
    <t>A571</t>
  </si>
  <si>
    <t>A116</t>
  </si>
  <si>
    <t>A119</t>
  </si>
  <si>
    <t>A121</t>
  </si>
  <si>
    <t>A136</t>
  </si>
  <si>
    <t>A117</t>
  </si>
  <si>
    <t>A126</t>
  </si>
  <si>
    <t>A122</t>
  </si>
  <si>
    <t>A114</t>
  </si>
  <si>
    <t>A137</t>
  </si>
  <si>
    <t>A130</t>
  </si>
  <si>
    <t>A138</t>
  </si>
  <si>
    <t>A124</t>
  </si>
  <si>
    <t>A134</t>
  </si>
  <si>
    <t>A379</t>
  </si>
  <si>
    <t>A687</t>
  </si>
  <si>
    <t>A688</t>
  </si>
  <si>
    <t>A661</t>
  </si>
  <si>
    <t>A645</t>
  </si>
  <si>
    <t>A693</t>
  </si>
  <si>
    <t>A673</t>
  </si>
  <si>
    <t>A672</t>
  </si>
  <si>
    <t>A707</t>
  </si>
  <si>
    <t>A709</t>
  </si>
  <si>
    <t>U084</t>
  </si>
  <si>
    <t>A700</t>
  </si>
  <si>
    <t>U081</t>
  </si>
  <si>
    <t>A701</t>
  </si>
  <si>
    <t>U082</t>
  </si>
  <si>
    <t>A714</t>
  </si>
  <si>
    <t>U085</t>
  </si>
  <si>
    <t>A240</t>
  </si>
  <si>
    <t>A289</t>
  </si>
  <si>
    <t>A657</t>
  </si>
  <si>
    <t>A102</t>
  </si>
  <si>
    <t>A251</t>
  </si>
  <si>
    <t>A291</t>
  </si>
  <si>
    <t>A018</t>
  </si>
  <si>
    <t>A022</t>
  </si>
  <si>
    <t>A016</t>
  </si>
  <si>
    <t>A019</t>
  </si>
  <si>
    <t>U077</t>
  </si>
  <si>
    <t>A619</t>
  </si>
  <si>
    <t>A323</t>
  </si>
  <si>
    <t>A606</t>
  </si>
  <si>
    <t>A309</t>
  </si>
  <si>
    <t>A308</t>
  </si>
  <si>
    <t>A646</t>
  </si>
  <si>
    <t>A544</t>
  </si>
  <si>
    <t>A489</t>
  </si>
  <si>
    <t>A540</t>
  </si>
  <si>
    <t>A541</t>
  </si>
  <si>
    <t>A014</t>
  </si>
  <si>
    <t>A745</t>
  </si>
  <si>
    <t>A699</t>
  </si>
  <si>
    <t>A328</t>
  </si>
  <si>
    <t>A409</t>
  </si>
  <si>
    <t>A245</t>
  </si>
  <si>
    <t>A083</t>
  </si>
  <si>
    <t>A383</t>
  </si>
  <si>
    <t>A305</t>
  </si>
  <si>
    <t>A091</t>
  </si>
  <si>
    <t>A272</t>
  </si>
  <si>
    <t>A654</t>
  </si>
  <si>
    <t>A281</t>
  </si>
  <si>
    <t>A088</t>
  </si>
  <si>
    <t>A545</t>
  </si>
  <si>
    <t>A082</t>
  </si>
  <si>
    <t>A184</t>
  </si>
  <si>
    <t>A186</t>
  </si>
  <si>
    <t>A182</t>
  </si>
  <si>
    <t>A161</t>
  </si>
  <si>
    <t>A162</t>
  </si>
  <si>
    <t>A193</t>
  </si>
  <si>
    <t>A691</t>
  </si>
  <si>
    <t>A181</t>
  </si>
  <si>
    <t>A191</t>
  </si>
  <si>
    <t>A167</t>
  </si>
  <si>
    <t>A178</t>
  </si>
  <si>
    <t>A172</t>
  </si>
  <si>
    <t>A164</t>
  </si>
  <si>
    <t>A168</t>
  </si>
  <si>
    <t>A159</t>
  </si>
  <si>
    <t>A743</t>
  </si>
  <si>
    <t>A692</t>
  </si>
  <si>
    <t>U089</t>
  </si>
  <si>
    <t>A615</t>
  </si>
  <si>
    <t>A187</t>
  </si>
  <si>
    <t>A157</t>
  </si>
  <si>
    <t>Fidelity Euro Blue Chip</t>
  </si>
  <si>
    <t>Large Cap</t>
  </si>
  <si>
    <t>BNPP A European Multi-Asset Inc Cap EUR</t>
  </si>
  <si>
    <t>BNPP A European Multi-Asset Inc Cap RH AUD</t>
  </si>
  <si>
    <t>BNPP A European Multi-Asset Inc MD RH SGD</t>
  </si>
  <si>
    <t>BNPP A European Multi-Asset Inc MD RH USD</t>
  </si>
  <si>
    <t>LU1078739379</t>
  </si>
  <si>
    <t>LU1078739023</t>
  </si>
  <si>
    <t>LU1078738215</t>
  </si>
  <si>
    <t>LU1078737910</t>
  </si>
  <si>
    <t>Eastspring Inv Asian Bd AUD AADM (H)</t>
  </si>
  <si>
    <t>Eastspring Inv Asian Bd SGD AS</t>
  </si>
  <si>
    <t>A704</t>
  </si>
  <si>
    <t>LU0304598229</t>
  </si>
  <si>
    <t>LU0795475572</t>
  </si>
  <si>
    <t>LU0228368113</t>
  </si>
  <si>
    <t>Eastspring Investments - Philippines Equity Fund Class As SGD</t>
  </si>
  <si>
    <t>A778</t>
  </si>
  <si>
    <t>IE00BYQNZ168</t>
  </si>
  <si>
    <t>a. Neuberger Berman SD Emerging Market Debt</t>
  </si>
  <si>
    <t>2. The following products have been put on HOLD following latest APL review held in January 2016:</t>
  </si>
  <si>
    <t>1. The following products have been approved for inclusion in the APL in January 2016:</t>
  </si>
  <si>
    <t>a. Legg Mason WA Singapore Opp Fund</t>
  </si>
  <si>
    <t>Version: January 2016</t>
  </si>
  <si>
    <t>Version: November 2016</t>
  </si>
  <si>
    <t>Neuberger Berman SD EM Debt A SGD-H mdis</t>
  </si>
  <si>
    <t>Neuberger Berman SD EM Debt A USD Acc</t>
  </si>
  <si>
    <t>Neuberger Berman SD EM Debt A USD mdis</t>
  </si>
  <si>
    <t>Fidelity Asia Focus A SGD</t>
  </si>
  <si>
    <t>Fidelity Asia Focus A USD</t>
  </si>
  <si>
    <t>Fidelity Funds - Asia Focus Fund A SGD</t>
  </si>
  <si>
    <t>PineBridge India Equity A5CP SGD</t>
  </si>
  <si>
    <t>A640</t>
  </si>
  <si>
    <t>Fidelity Funds - America Fund SR-ACC-SGD</t>
  </si>
  <si>
    <t>Fidelity Funds - Emerging Markets Fund SR-ACC-SGD</t>
  </si>
  <si>
    <t>Fidelity Funds - Greater China Fund SR-ACC-SGD</t>
  </si>
  <si>
    <t>Fidelity Funds - Asia Focus Fund SR-ACC-SGD</t>
  </si>
  <si>
    <t>Deutsche Invest I Multi Opportunities LDMH SGD</t>
  </si>
  <si>
    <t>A780</t>
  </si>
  <si>
    <t>Deutsche Invest I Multi Opp LCH USD</t>
  </si>
  <si>
    <t>LU1196394099</t>
  </si>
  <si>
    <t>A781</t>
  </si>
  <si>
    <t>Deutsche Invest I Top Dividend LC USD</t>
  </si>
  <si>
    <t>A782</t>
  </si>
  <si>
    <t>LU0507266491</t>
  </si>
  <si>
    <t>A783</t>
  </si>
  <si>
    <t>Wells Fargo (Lux) Worldwide Fund - China Equity Class A USD</t>
  </si>
  <si>
    <t>Wells Fargo (Lux) Worldwide Fund - Emerging Markets Equity Income Class A USD</t>
  </si>
  <si>
    <t>Wells Fargo (Lux) Worldwide Fund - U.S. Premier Growth Class A USD</t>
  </si>
  <si>
    <t>A785</t>
  </si>
  <si>
    <t>A786</t>
  </si>
  <si>
    <t>A787</t>
  </si>
  <si>
    <t>Neuberger Berman Short Duration Emerging Market Debt Fund USD A Accumulating Class</t>
  </si>
  <si>
    <t>Neuberger Berman Short Duration Emerging Market Debt Fund USD A Monthly Distributing Class</t>
  </si>
  <si>
    <t>A788</t>
  </si>
  <si>
    <t>A789</t>
  </si>
  <si>
    <t>A790</t>
  </si>
  <si>
    <t>Nikko AM Global Dividend Equity Fund S$ Hedged (Dist) Class</t>
  </si>
  <si>
    <t>A791</t>
  </si>
  <si>
    <t>Version: March 2016</t>
  </si>
  <si>
    <t>1. The following products have been approved for inclusion in the APL in March 2016:</t>
  </si>
  <si>
    <t>2. The following products have been put on HOLD following latest APL review held in March 2016:</t>
  </si>
  <si>
    <t>a. BNP Paribas A European Multi-Asset Income</t>
  </si>
  <si>
    <t>b. Eastspring Inv Asian Bond</t>
  </si>
  <si>
    <t>Allianz Glb High Payout (USD)</t>
  </si>
  <si>
    <t>SG9999002232</t>
  </si>
  <si>
    <t>Allianz China Equity AT Acc SGD</t>
  </si>
  <si>
    <t>PineBridge Asia Ex Japan Sm Cap Eq A USD</t>
  </si>
  <si>
    <t>IE0034224299</t>
  </si>
  <si>
    <t>PineBridge Asia ex Japan Equity Fund A USD</t>
  </si>
  <si>
    <t>IE00B12V2V27</t>
  </si>
  <si>
    <t>GB00B94XHB77</t>
  </si>
  <si>
    <t>GB00B8S1M713</t>
  </si>
  <si>
    <t>HSBC Global Investment Funds - Asia ex Japan Equity Smaller Companies AD SGD</t>
  </si>
  <si>
    <t>A792</t>
  </si>
  <si>
    <t>SG9999007231</t>
  </si>
  <si>
    <t>LU1245842130</t>
  </si>
  <si>
    <t>Eastspring Inv Asian Bd SGD ASDM</t>
  </si>
  <si>
    <t>Eastspring Inv Asian Bd SGD ASDM (H)</t>
  </si>
  <si>
    <t>LU1259265251</t>
  </si>
  <si>
    <t>FTIF - Templeton Shariah Global Equity Fund AS (acc) SGD</t>
  </si>
  <si>
    <t>A793</t>
  </si>
  <si>
    <t>Eastspring Investments - Asian Bond Fund Class Adq USD</t>
  </si>
  <si>
    <t>A795</t>
  </si>
  <si>
    <t>Eastspring Investments - Asian Equity Income Fund Class As (Hedged) SGD</t>
  </si>
  <si>
    <t>A796</t>
  </si>
  <si>
    <t>Eastspring Investments - Asian High Yield Bond Fund Class Asdm (Hedged) SGD</t>
  </si>
  <si>
    <t>A798</t>
  </si>
  <si>
    <t>Eastspring Inv Asian Eq Inc SGD ASDM</t>
  </si>
  <si>
    <t>Eastspring Investments - Asian Equity Income Fund Class Asdm SGD</t>
  </si>
  <si>
    <t>A797</t>
  </si>
  <si>
    <t>Eastspring Investments - Asian Property Securities Fund Class Asdq SGD</t>
  </si>
  <si>
    <t>A799</t>
  </si>
  <si>
    <t>Eastspring Investments - China Equity Fund Class As SGD</t>
  </si>
  <si>
    <t>A800</t>
  </si>
  <si>
    <t>Eastspring Investments Unit Trusts - Global Basic Fund A USD</t>
  </si>
  <si>
    <t>A801</t>
  </si>
  <si>
    <t>Eastspring Investments - Philippines Equity Fund Class A USD</t>
  </si>
  <si>
    <t>A802</t>
  </si>
  <si>
    <t>A805</t>
  </si>
  <si>
    <t>A803</t>
  </si>
  <si>
    <t>A804</t>
  </si>
  <si>
    <t>JPMorgan Investment Funds - Global Income Fund A (div) - SGD</t>
  </si>
  <si>
    <t>A807</t>
  </si>
  <si>
    <t>A806</t>
  </si>
  <si>
    <t>A809</t>
  </si>
  <si>
    <t>A808</t>
  </si>
  <si>
    <t>Fidelity Funds - America Fund A-SGD (hedged)</t>
  </si>
  <si>
    <t>A811</t>
  </si>
  <si>
    <t>Fidelity Funds - America Fund A-USD</t>
  </si>
  <si>
    <t>A814</t>
  </si>
  <si>
    <t>Fidelity Funds - European High Yield Fund A-EUR</t>
  </si>
  <si>
    <t>A810</t>
  </si>
  <si>
    <t>1. The following products have been approved for inclusion in the APL in April 2016:</t>
  </si>
  <si>
    <t>a. Schroder Asian Total Return Fund</t>
  </si>
  <si>
    <t>Neuberger Berman China Equity Fund USD A Accumulating Class</t>
  </si>
  <si>
    <t>A816</t>
  </si>
  <si>
    <t>Neuberger Berman US Long Short Equity Fund USD A1 Accumulating Class</t>
  </si>
  <si>
    <t>A817</t>
  </si>
  <si>
    <t>A818</t>
  </si>
  <si>
    <t>Neuberger Berman Emerging Market Corporate Debt Fund USD A Monthly Distributing Class</t>
  </si>
  <si>
    <t>A819</t>
  </si>
  <si>
    <t>A820</t>
  </si>
  <si>
    <t>BlackRock Global Funds - Global Allocation Fund A2 USD</t>
  </si>
  <si>
    <t>A821</t>
  </si>
  <si>
    <t>BlackRock Global Funds - Global Equity Income Fund A6 USD</t>
  </si>
  <si>
    <t>A822</t>
  </si>
  <si>
    <t>BlackRock Global Funds - World Energy Fund A2 USD</t>
  </si>
  <si>
    <t>A823</t>
  </si>
  <si>
    <t>BlackRock Global Funds - World Gold Fund A2RF USD</t>
  </si>
  <si>
    <t>A824</t>
  </si>
  <si>
    <t>BlackRock Global Funds - World Mining Fund A2 USD</t>
  </si>
  <si>
    <t>A825</t>
  </si>
  <si>
    <t>BlackRock Global Funds - Latin American Fund A2 USD</t>
  </si>
  <si>
    <t>A826</t>
  </si>
  <si>
    <t>BlackRock Global Funds - World Healthscience Fund A2 SGD Hedged</t>
  </si>
  <si>
    <t>A827</t>
  </si>
  <si>
    <t>BlackRock Global Funds - World Healthscience Fund A2 USD</t>
  </si>
  <si>
    <t>A828</t>
  </si>
  <si>
    <t>Blackrock Latin America Fund</t>
  </si>
  <si>
    <t>PIMCO Total Return Bond</t>
  </si>
  <si>
    <t>to Last Price Overall</t>
  </si>
  <si>
    <t>Nikko AM Japan Dividend Equity SGD</t>
  </si>
  <si>
    <t>SG9999010482</t>
  </si>
  <si>
    <t>A669</t>
  </si>
  <si>
    <t>Eastspring Inv UT Pan European</t>
  </si>
  <si>
    <t>LU1410580531</t>
  </si>
  <si>
    <t>LU1410580457</t>
  </si>
  <si>
    <t>Aviva Investors Global High Yield Bond Fund Am USD</t>
  </si>
  <si>
    <t>A829</t>
  </si>
  <si>
    <t>A831</t>
  </si>
  <si>
    <t>A833</t>
  </si>
  <si>
    <t>A834</t>
  </si>
  <si>
    <t>BNP Paribas A Fund European Multi-Asset Income Classic - Capitalisation EUR</t>
  </si>
  <si>
    <t>BNP Paribas A Fund European Multi-Asset Income Classic RH - Capitalisation AUD</t>
  </si>
  <si>
    <t>BNP Paribas A Fund European Multi-Asset Income Classic RH MD - Distribution SGD</t>
  </si>
  <si>
    <t>BNP Paribas A Fund European Multi-Asset Income Classic RH MD - Distribution USD</t>
  </si>
  <si>
    <t>A835</t>
  </si>
  <si>
    <t>A836</t>
  </si>
  <si>
    <t>A837</t>
  </si>
  <si>
    <t>A838</t>
  </si>
  <si>
    <t>Version: May 2016</t>
  </si>
  <si>
    <t>a. LionGlobal SGD Income Plus Fund</t>
  </si>
  <si>
    <t>2. The following products have been put on HOLD following latest APL review held in May 2016:</t>
  </si>
  <si>
    <t>1. The following products have been approved for inclusion in the APL in May 2016:</t>
  </si>
  <si>
    <t>a.  Eastspring India Discovery Fund</t>
  </si>
  <si>
    <t>A049</t>
  </si>
  <si>
    <t>U020</t>
  </si>
  <si>
    <t>LU0320765992</t>
  </si>
  <si>
    <t>LU0109394709</t>
  </si>
  <si>
    <t>Nikko AM Japan Dividend Equity Fund SGD Class</t>
  </si>
  <si>
    <t>A839</t>
  </si>
  <si>
    <t>Threadneedle (Lux) Dev Asia Growth &amp; Income AUP USD</t>
  </si>
  <si>
    <t>Threadneedle (Lux) Dev Asia Growth &amp; Income ASC SGD (Hedged Mdis)</t>
  </si>
  <si>
    <t>Threadneedle Specialist Global Equity Income Acc RNA (SGD-hedged)</t>
  </si>
  <si>
    <t>Threadneedle Specialist Global Equity Income INC RNI (SGD-hedged)</t>
  </si>
  <si>
    <t>Threadneedle Specialist Global Equity Income Net Acc RNA USD</t>
  </si>
  <si>
    <t>A843</t>
  </si>
  <si>
    <t>A844</t>
  </si>
  <si>
    <t>A842</t>
  </si>
  <si>
    <t>A841</t>
  </si>
  <si>
    <t>A840</t>
  </si>
  <si>
    <t>Threadneedle (Lux) GEM Short Term Bond ASC SGD (Hedged Mdis)</t>
  </si>
  <si>
    <t>A845</t>
  </si>
  <si>
    <t>A846</t>
  </si>
  <si>
    <t>United Asian HY Bond Dist USD</t>
  </si>
  <si>
    <t>Deutsche Invest I Multi Opp LDMH USD</t>
  </si>
  <si>
    <t>LU1254146647</t>
  </si>
  <si>
    <t>SG9999010045</t>
  </si>
  <si>
    <t>Threadneedle (Lux) US$ High Yield Bond AUP USD</t>
  </si>
  <si>
    <t>A847</t>
  </si>
  <si>
    <t>LU0259967718</t>
  </si>
  <si>
    <t>Eastspring Investments - India Discovery Fund Class A USD</t>
  </si>
  <si>
    <t>Eastspring Investments - India Discovery Fund Class As (Hedged) SGD</t>
  </si>
  <si>
    <t>A854</t>
  </si>
  <si>
    <t>A853</t>
  </si>
  <si>
    <t>HSBC Global Investment Funds - Brazil Equity AD SGD</t>
  </si>
  <si>
    <t>A848</t>
  </si>
  <si>
    <t>Schroder International Opportunities Portfolio Schroder Asian Income AUD Hedged</t>
  </si>
  <si>
    <t>A849</t>
  </si>
  <si>
    <t>Schroder International Selection Fund Global Multi-Asset Income SGD A Acc</t>
  </si>
  <si>
    <t>Schroder International Selection Fund Global Multi-Asset Income SGD A Dis</t>
  </si>
  <si>
    <t>Schroder International Selection Fund Global Multi-Asset Income AUD Hedged A Dis</t>
  </si>
  <si>
    <t>A850</t>
  </si>
  <si>
    <t>A851</t>
  </si>
  <si>
    <t>A852</t>
  </si>
  <si>
    <t>A216</t>
  </si>
  <si>
    <t>SG9999002786</t>
  </si>
  <si>
    <t>Version: April 2016</t>
  </si>
  <si>
    <t>First State Regional India Fund</t>
  </si>
  <si>
    <t>First State Regional India Fund SGD</t>
  </si>
  <si>
    <t>A210</t>
  </si>
  <si>
    <t>SG9999000186</t>
  </si>
  <si>
    <t>A857</t>
  </si>
  <si>
    <t>A858</t>
  </si>
  <si>
    <t>Legg Mason ClearBridge Tactical Dividend Income Fund Class A AUD Distributing (M) (Hedged) Plus</t>
  </si>
  <si>
    <t>Legg Mason ClearBridge Tactical Dividend Income Fund Class A USD Distributing (M) Plus</t>
  </si>
  <si>
    <t>A859</t>
  </si>
  <si>
    <t>Legg Mason ClearBridge US Aggressive Growth Fund Class A USD Accumulating</t>
  </si>
  <si>
    <t>A860</t>
  </si>
  <si>
    <t>Legg Mason ClearBridge Value Fund Class A SGD Accumulating (Hedged)</t>
  </si>
  <si>
    <t>A861</t>
  </si>
  <si>
    <t>Legg Mason QS MV European Equity Growth and Income Fund Class A SGD Distributing (M) (Hedged) Plus</t>
  </si>
  <si>
    <t>A862</t>
  </si>
  <si>
    <t>Legg Mason Royce US Small Cap Opportunity Fund Class A USD Accumulating</t>
  </si>
  <si>
    <t>A863</t>
  </si>
  <si>
    <t>Legg Mason Western Asset Global High Yield Fund Class A AUD Distributing (M) (Hedged) Plus</t>
  </si>
  <si>
    <t>LU1223083913</t>
  </si>
  <si>
    <t>Schroder ISF Glb Gold A Acc SGD-H</t>
  </si>
  <si>
    <t>Schroder International Selection Fund Global Gold SGD Hedged A Acc</t>
  </si>
  <si>
    <t>A873</t>
  </si>
  <si>
    <t>A867</t>
  </si>
  <si>
    <t>Tokio Marine</t>
  </si>
  <si>
    <t>Version: June 2016</t>
  </si>
  <si>
    <t>Fidelity Funds - US High Yield Fund A USD</t>
  </si>
  <si>
    <t>Fidelity Funds - US High Yield Fund A MDIST USD</t>
  </si>
  <si>
    <t>A868</t>
  </si>
  <si>
    <t>A869</t>
  </si>
  <si>
    <t>Fidelity Funds - Germany Fund A EUR</t>
  </si>
  <si>
    <t>A870</t>
  </si>
  <si>
    <t>Aberdeen Global Opportunities Fund USD</t>
  </si>
  <si>
    <t>A871</t>
  </si>
  <si>
    <t>Henderson Horizon Fund - China Fund A2 (Accumulation) USD</t>
  </si>
  <si>
    <t>A872</t>
  </si>
  <si>
    <t>2. The following products have been put on HOLD following latest APL review held in November 2015:</t>
  </si>
  <si>
    <t>Constructed Portfolio Risk Rating:</t>
  </si>
  <si>
    <t>Number of holdings:</t>
  </si>
  <si>
    <t>Total Allocation by Investment Amount:</t>
  </si>
  <si>
    <t>Total Allocation by Allocation Rate:</t>
  </si>
  <si>
    <t>Fund Size
(S$ Mil)</t>
  </si>
  <si>
    <t>Performance (%) rebased in SGD</t>
  </si>
  <si>
    <t>Aggressive Mixed Asset, Developed Nations Equities (US, Japan, Europe, Global)</t>
  </si>
  <si>
    <t xml:space="preserve">Short duration bond (Asia, Emerging Market, US), Developed Nations bond (Asia, Europe, US, Global), Developed Nations High Yield (Europe, US, Global), Conservative Mixed Asset Mandate
</t>
  </si>
  <si>
    <t xml:space="preserve">click below </t>
  </si>
  <si>
    <t>Max Drawdown</t>
  </si>
  <si>
    <t>Morningstar Analyst Rating</t>
  </si>
  <si>
    <t>Gold</t>
  </si>
  <si>
    <t>Aviva Inv Multi-Strategy Target Ret Ah SGD</t>
  </si>
  <si>
    <t>Aviva Inv Multi-Strategy Target Ret Ah USD</t>
  </si>
  <si>
    <t>Aviva Inv Multi-Strategy Target Ret A EUR</t>
  </si>
  <si>
    <t>Aviva Investors Multi-Strategy Target Income Fund AM EUR</t>
  </si>
  <si>
    <t>Aviva Investors Multi-Strategy Target Return Fund AH SGD</t>
  </si>
  <si>
    <t>Aviva Investors Multi-Strategy Target Return Fund AH USD</t>
  </si>
  <si>
    <t>A763</t>
  </si>
  <si>
    <t>A767</t>
  </si>
  <si>
    <t>U092</t>
  </si>
  <si>
    <t>LU1265342136</t>
  </si>
  <si>
    <t>LU1206712785</t>
  </si>
  <si>
    <t>LU1206713676</t>
  </si>
  <si>
    <t>JPM Global Macro Opportunities A (acc) EUR</t>
  </si>
  <si>
    <t>JPM Global Macro Opportunities A (acc) SGD-H</t>
  </si>
  <si>
    <t>JPM Global Macro Opportunities A (acc) USD-H</t>
  </si>
  <si>
    <t>JPMorgan Investment Funds - Global Macro Opportunities Fund A (acc) - SGD (hedged)</t>
  </si>
  <si>
    <t>A771</t>
  </si>
  <si>
    <t>LU1334329650</t>
  </si>
  <si>
    <t>JPMorgan Investment Funds - Global Macro Opportunities Fund A (acc) - USD (hedged)</t>
  </si>
  <si>
    <t>LU1181866309</t>
  </si>
  <si>
    <t>A770</t>
  </si>
  <si>
    <t>LU0095938881</t>
  </si>
  <si>
    <t xml:space="preserve">NAV Price   </t>
  </si>
  <si>
    <t xml:space="preserve">NAV price </t>
  </si>
  <si>
    <t>First State Asia Opportunities Fund SGD</t>
  </si>
  <si>
    <t>Blackrock Asian Tiger Bond A2 SGD-H</t>
  </si>
  <si>
    <t>Blackrock Asian Tiger Bond A3 SGD-H</t>
  </si>
  <si>
    <t>Blackrock Asian Tiger Bond A6 SGD-H</t>
  </si>
  <si>
    <t>Blackrock Asian Tiger Bond A6 USD</t>
  </si>
  <si>
    <t>Blackrock Asian Tiger Bond A8 AUD-H</t>
  </si>
  <si>
    <t>BlackRock Global Funds - Asian Tiger Bond Fund Hedged A2 SGD</t>
  </si>
  <si>
    <t>A597</t>
  </si>
  <si>
    <t>LU0540000063</t>
  </si>
  <si>
    <t>LU0830182670</t>
  </si>
  <si>
    <t>LU1149717156</t>
  </si>
  <si>
    <t>LU0764618053</t>
  </si>
  <si>
    <t>LU0871639620</t>
  </si>
  <si>
    <r>
      <t>Recommended Portfolio Size (SGD)</t>
    </r>
    <r>
      <rPr>
        <b/>
        <sz val="12"/>
        <color theme="3" tint="-0.249977111117893"/>
        <rFont val="Calibri"/>
        <family val="2"/>
        <scheme val="minor"/>
      </rPr>
      <t>*</t>
    </r>
    <r>
      <rPr>
        <b/>
        <sz val="10"/>
        <color theme="3" tint="-0.249977111117893"/>
        <rFont val="Calibri"/>
        <family val="2"/>
        <scheme val="minor"/>
      </rPr>
      <t>:</t>
    </r>
  </si>
  <si>
    <t>Client Portfolio Weighted Risk Score:</t>
  </si>
  <si>
    <t>Name</t>
  </si>
  <si>
    <t>Dividend Frequency</t>
  </si>
  <si>
    <t>Upside Capture</t>
  </si>
  <si>
    <t>Downside Risk</t>
  </si>
  <si>
    <t>FUNDS INFORMATION</t>
  </si>
  <si>
    <t>1. The following products have been approved for inclusion in the APL in August 2016:</t>
  </si>
  <si>
    <t>a. Blackrock Asian Tiger Bond Fund</t>
  </si>
  <si>
    <t>Fund Name</t>
  </si>
  <si>
    <t>User Defined</t>
  </si>
  <si>
    <t>Fund Benchmark</t>
  </si>
  <si>
    <t>Launch date</t>
  </si>
  <si>
    <t>Fund Inception Date</t>
  </si>
  <si>
    <r>
      <t xml:space="preserve">FUND PERFORMANCE TABLE </t>
    </r>
    <r>
      <rPr>
        <b/>
        <i/>
        <sz val="10"/>
        <color theme="4" tint="-0.249977111117893"/>
        <rFont val="Calibri"/>
        <family val="2"/>
        <scheme val="minor"/>
      </rPr>
      <t>(% rebased in SGD terms)</t>
    </r>
  </si>
  <si>
    <t>LionGlobal Japan Growth Fund Hedged SGD</t>
  </si>
  <si>
    <t>A879</t>
  </si>
  <si>
    <t>Infinity European Stock Index Fund SGD</t>
  </si>
  <si>
    <t>A880</t>
  </si>
  <si>
    <t>Malaysia &amp; Singapore</t>
  </si>
  <si>
    <t>China &amp; India</t>
  </si>
  <si>
    <t>Version: September 2016</t>
  </si>
  <si>
    <t>1. The following products have been put on HOLD following latest APL review held in September 2016:</t>
  </si>
  <si>
    <t>a. Deutsche Global Themes Equity</t>
  </si>
  <si>
    <t xml:space="preserve">b. Templeton European </t>
  </si>
  <si>
    <t>c. Wells Fargo US Premier Growth</t>
  </si>
  <si>
    <t>CPF SA</t>
  </si>
  <si>
    <t>CPF Special</t>
  </si>
  <si>
    <t xml:space="preserve">CPF Ordinary </t>
  </si>
  <si>
    <t>United Asian Bond Fund Class USD</t>
  </si>
  <si>
    <t>Eastspring Investments - India Discovery Fund Class As SGD</t>
  </si>
  <si>
    <t>LU1426113095</t>
  </si>
  <si>
    <t>SG9999010003</t>
  </si>
  <si>
    <t>9.</t>
  </si>
  <si>
    <t>10.</t>
  </si>
  <si>
    <t>PRODUCT LIST UPDATE</t>
  </si>
  <si>
    <t>APL FILE UPDATE</t>
  </si>
  <si>
    <t>Money Market, Global Short Duration, Singapore Bonds, Global Inflation</t>
  </si>
  <si>
    <t>Sectoral Equities, Mid/Small Cap Equities, Single Country Equities (except for major markets such as the US, Europe &amp; Japan), Emerging Market Equities, Frontier Market Equities, Alternatives</t>
  </si>
  <si>
    <t>Ratios (3 Year)</t>
  </si>
  <si>
    <t>Units Hold</t>
  </si>
  <si>
    <t>x-axis (1)</t>
  </si>
  <si>
    <t>x-axis</t>
  </si>
  <si>
    <t xml:space="preserve"> MSCI AC World</t>
  </si>
  <si>
    <t>Greek Stress (1/8/2011 to 31/08/2011)</t>
  </si>
  <si>
    <t>Taper Tantrum (1/6/2013 to 30/06/2013)</t>
  </si>
  <si>
    <t>(Lehman 10 day move) 1/9/2008 to 15/09/2008</t>
  </si>
  <si>
    <t>Upside 1</t>
  </si>
  <si>
    <t>Upside 3</t>
  </si>
  <si>
    <t>Upside 5</t>
  </si>
  <si>
    <t>Downside 1</t>
  </si>
  <si>
    <t>Downside 3</t>
  </si>
  <si>
    <t>Downside 5</t>
  </si>
  <si>
    <t>Upside Capture 1</t>
  </si>
  <si>
    <t>Upside Capture 5</t>
  </si>
  <si>
    <t>x-axis (1 Year)</t>
  </si>
  <si>
    <t>x-axis (3 Year)</t>
  </si>
  <si>
    <t>x-axis (5 Year)</t>
  </si>
  <si>
    <t>x-axis (3)</t>
  </si>
  <si>
    <t>Performance 5</t>
  </si>
  <si>
    <t>Performance 10</t>
  </si>
  <si>
    <t>x-axis (5)</t>
  </si>
  <si>
    <t xml:space="preserve"> TAPER TANTRUM (1st June 2013 till 30th June 2013)</t>
  </si>
  <si>
    <t>REPORT</t>
  </si>
  <si>
    <t>Taper Tantrum</t>
  </si>
  <si>
    <t>Greek Crisis</t>
  </si>
  <si>
    <t>Lehman</t>
  </si>
  <si>
    <t xml:space="preserve">x-axis </t>
  </si>
  <si>
    <t>GREEK STRESS (1st August 2011 till 31st August 2011)</t>
  </si>
  <si>
    <t>LEHMAN 10 DAY MOVE (1st September 2008 till 15th September 2008)</t>
  </si>
  <si>
    <t>HISTORICAL EVENTS COMPARISON</t>
  </si>
  <si>
    <t>Benchmark : MSCI AC World</t>
  </si>
  <si>
    <t>5 Year (Ann)</t>
  </si>
  <si>
    <t>10 Year (Ann)</t>
  </si>
  <si>
    <t xml:space="preserve">Volatility </t>
  </si>
  <si>
    <t>1 Year</t>
  </si>
  <si>
    <t xml:space="preserve">1 Year </t>
  </si>
  <si>
    <t>●</t>
  </si>
  <si>
    <t>Downside Capture 1</t>
  </si>
  <si>
    <t>Downside Capture 5</t>
  </si>
  <si>
    <t xml:space="preserve">Fund Name* </t>
  </si>
  <si>
    <t>Downside Capture Ratio</t>
  </si>
  <si>
    <t>Maximum Drawdown</t>
  </si>
  <si>
    <t>Sharpe Ratio</t>
  </si>
  <si>
    <t>Total Expense Ratio</t>
  </si>
  <si>
    <t>Upside Capture Ratio</t>
  </si>
  <si>
    <t>- Annualised Return shows the rate of Return of your investment on an annual basis.</t>
  </si>
  <si>
    <t>- Beta is a statistical estimate of a fund’s volatility in comparison to its benchmark. It depicts how sensitive the fund is to movements in the section of the market that comprises the benchmark. A fund with a beta close to 1 means that the fund will generally move in line with the benchmark. If it is higher than 1, the fund is more volatile than the benchmark. For example, a fund with a beta of 1.5 would be expected to rise or fall 1.5 points for every one point of the benchmark’s movement.
In a rising market, if the beta in this example is an advantage, the converse would be the case in a falling market. In these conditions, managers would look for betas below 1 so that in a down market the fund would not perform as badly as the benchmark would.
It should be stressed that beta is merely an estimate. However, the stronger the r-squared correlation between the fund and the benchmark, the more reliable this estimate becomes.</t>
  </si>
  <si>
    <t>- The Downside Capture Ratio shows the fund’s performance in a down market relative to the benchmark. 
A Downside Capture Ratio that is less than 100% demonstrates that when the market went down the fund caught only a fraction of the losses, and the lower the down capture the better. In rare cases it is possible to see a negative Downside Capture Ratio, which indicates that when the markets are down, the fund is up.
E.g. If a fund has a Downside Capture Ratio of 85% this tells us that the fund captured only 85% of the benchmark’s negative performance during a down market.
The ratio is calculated by taking the funds downside capture returns and dividing it by the benchmarks downside capture returns over the same time period.</t>
  </si>
  <si>
    <t>- This represents the worst possible return over a period — for example, buying at the maximum price over the period and selling at the worst price.</t>
  </si>
  <si>
    <t>- This is a commonly used measure that calculates the level of a fund’s return over and above the return of a notional risk-free investment, such as cash or government bonds. The difference in returns is then divided by the fund’s standard deviation (volatility). The resulting ratio is an indication of the amount of excess return generated per unit of risk.
Sharpe is useful when comparing similar portfolios or instruments. There is no absolute definition of a “good” or “bad” Sharpe ratio, beyond the thought that a fund with a negative Sharpe would have been better off investing in risk-free government securities. However, in general it is considered that the higher the Sharpe ratio, the better. As the ratio increases, so does the risk-adjusted performance. In effect, when analysing similar investments, the one with the highest Sharpe has achieved more return while taking on no more risk than its fellows — or, conversely, has achieved a similar return with less risk.
If you have a negative ratio this indicates that the Fund actually made less than the risk free amount. As the ratio would effectively become meaningless at this point we use a modified Sharpe Ratio calculation as shown below.</t>
  </si>
  <si>
    <t>- TER is a measure of the total costs associated with managing and operating an investment fund, such as a mutual fund. These costs consist primarily of management fees and additional expenses such as trading fees and legal fees, as well as any other operational expenses. The total cost of the fund is divided by the fund’s total assets to arrive at a percentage amount, which represents the TER. The size of the TER is important to investors, as the costs that come out of the fund affect overall investor returns.</t>
  </si>
  <si>
    <t xml:space="preserve">- The Upside Capture Ratio shows the fund’s performance in an up market relative to the benchmark. 
The Upside Capture ratio should be greater than 100%, which would indicate that during periods when the market is up, the fund, on average, did even better. The higher the up capture, the better.
For example, if a fund has an upside ratio of 120% this means that the fund outperformed the benchmark by 20% in the up markets.
The ratio is calculated by taking the funds Upside Capture returns and dividing it by the benchmarks Upside Capture Returns for the same period. </t>
  </si>
  <si>
    <t>- Standard deviation is a statistical measurement that, when applied to an investment fund, expresses its volatility, or risk. It shows how widely a range of returns varied from the fund’s average return over a particular period. Low volatility reduces the risk of buying into an investment in the upper range of its deviation cycle and then seeing its value head toward the lower extreme.
For example, if a fund had an average return of 5%, and its volatility was 15, this would mean that the range of its returns over the period had swung between +20% and -10%. Another fund with the same average return and 5% volatility would return between 10% and nothing, but there would at least be no loss.
While volatility is specific to a fund’s particular mix of investments, and comparison to other portfolios is difficult, for those that offer similar returns the lower-volatility funds are preferable. There is no point in taking on higher risk than necessary in order to achieve the same reward.</t>
  </si>
  <si>
    <t>Yield</t>
  </si>
  <si>
    <t>- The yield shown in the factsheet is supplied by the fund manager on a monthly basis. The fund manager is under no obligation to define the type of yield – for example, gross/net or running redemption..</t>
  </si>
  <si>
    <t>A864</t>
  </si>
  <si>
    <t>Notes:</t>
  </si>
  <si>
    <t>Version: October 2016</t>
  </si>
  <si>
    <t xml:space="preserve">a. LionGlobal Japan </t>
  </si>
  <si>
    <t>Annualised Return</t>
  </si>
  <si>
    <t>1. The following products have been put on HOLD following latest APL review held in October 2016:</t>
  </si>
  <si>
    <t>FP Risk Score:</t>
  </si>
  <si>
    <t>A237</t>
  </si>
  <si>
    <t>A696</t>
  </si>
  <si>
    <t>For fields containing "-", certain funds within the constructed portfolio do not have relevant data</t>
  </si>
  <si>
    <t>Investment Amount (S$)</t>
  </si>
  <si>
    <t>HCL</t>
  </si>
  <si>
    <t xml:space="preserve">PIAS High Conviction Funds </t>
  </si>
  <si>
    <r>
      <rPr>
        <b/>
        <sz val="10.5"/>
        <color theme="4" tint="-0.499984740745262"/>
        <rFont val="Calibri"/>
        <family val="2"/>
        <scheme val="minor"/>
      </rPr>
      <t>HISTORICAL</t>
    </r>
    <r>
      <rPr>
        <sz val="10.5"/>
        <color theme="4" tint="-0.499984740745262"/>
        <rFont val="Calibri"/>
        <family val="2"/>
        <scheme val="minor"/>
      </rPr>
      <t xml:space="preserve"> </t>
    </r>
    <r>
      <rPr>
        <b/>
        <sz val="10.5"/>
        <color theme="4" tint="-0.499984740745262"/>
        <rFont val="Calibri"/>
        <family val="2"/>
        <scheme val="minor"/>
      </rPr>
      <t xml:space="preserve">PORTFOLIO SUMMARY </t>
    </r>
    <r>
      <rPr>
        <b/>
        <sz val="11"/>
        <color theme="4" tint="-0.499984740745262"/>
        <rFont val="Calibri"/>
        <family val="2"/>
        <scheme val="minor"/>
      </rPr>
      <t xml:space="preserve">
</t>
    </r>
    <r>
      <rPr>
        <sz val="8"/>
        <color theme="4" tint="-0.499984740745262"/>
        <rFont val="Calibri"/>
        <family val="2"/>
        <scheme val="minor"/>
      </rPr>
      <t>(% rebased in SGD terms)</t>
    </r>
  </si>
  <si>
    <t>3 Year Volatility</t>
  </si>
  <si>
    <t>Portfolio TER</t>
  </si>
  <si>
    <t>Thai SET (Buy Disabled)</t>
  </si>
  <si>
    <t>Taiwan Weighted (Buy Disabled)</t>
  </si>
  <si>
    <t>Stoxx 600 (Buy Disabled)</t>
  </si>
  <si>
    <t>Shanghai SE Composite Index</t>
  </si>
  <si>
    <t>STI Index (Buy Disabled)</t>
  </si>
  <si>
    <t>S&amp;P/ASX 200 Index</t>
  </si>
  <si>
    <t>S&amp;P 500 (Buy Disabled)</t>
  </si>
  <si>
    <t>Russian RTS Index (Buy Disabled)</t>
  </si>
  <si>
    <t>Nasdaq 100 (Buy Disabled)</t>
  </si>
  <si>
    <t>NIKKEI 225 (Buy Disabled)</t>
  </si>
  <si>
    <t>NASDAQ (Buy Disabled)</t>
  </si>
  <si>
    <t>Mumbai SENSEX (Buy Disabled)</t>
  </si>
  <si>
    <t>MSCI Europe (Buy Disabled)</t>
  </si>
  <si>
    <t>MSCI Emerging Market Index (Buy Disabled)</t>
  </si>
  <si>
    <t>MSCI Asia ex Japan (Buy Disabled)</t>
  </si>
  <si>
    <t>MSCI AC World (Buy Disabled)</t>
  </si>
  <si>
    <t>Korea Composite (Buy Disabled)</t>
  </si>
  <si>
    <t>KL Composite (Buy Disabled)</t>
  </si>
  <si>
    <t>Jakarta Composite Index (Buy Disabled)</t>
  </si>
  <si>
    <t>Hang Seng Mainland 100 (Buy Disabled)</t>
  </si>
  <si>
    <t>Hang Seng (Buy Disabled)</t>
  </si>
  <si>
    <t>FTSE 100 (Buy Disabled)</t>
  </si>
  <si>
    <t>FSM Indices - US Equity (Buy Disabled)</t>
  </si>
  <si>
    <t>FSM Indices - Technology Equity</t>
  </si>
  <si>
    <t>FSM Indices - Singapore Bond (Buy Disabled)</t>
  </si>
  <si>
    <t>FSM Indices - Japan Equity (Buy Disabled)</t>
  </si>
  <si>
    <t>FSM Indices - India Equity (Buy Disabled)</t>
  </si>
  <si>
    <t>FSM Indices - High Yield Bond (Buy Disabled)</t>
  </si>
  <si>
    <t>FSM Indices - Global Equity (Buy Disabled)</t>
  </si>
  <si>
    <t>FSM Indices - Global Bond (Buy Disabled)</t>
  </si>
  <si>
    <t>FSM Indices - Europe Equity (Buy Disabled)</t>
  </si>
  <si>
    <t>FSM Indices - Emerging Markets Equity (Buy Disabled)</t>
  </si>
  <si>
    <t>FSM Indices - Emerging Markets Bond (Buy Disabled)</t>
  </si>
  <si>
    <t>FSM Indices - China Equity (Buy Disabled)</t>
  </si>
  <si>
    <t>FSM Indices - Asia Ex Japan Equity (Buy Disabled)</t>
  </si>
  <si>
    <t>FSM Indices - All Equity (Buy Disabled)</t>
  </si>
  <si>
    <t>FSM Indices - All Bond (Buy Disabled)</t>
  </si>
  <si>
    <t>Dow Jones (Buy Disabled)</t>
  </si>
  <si>
    <t>Brazil Bovespa Index (Buy Disabled)</t>
  </si>
  <si>
    <t>LU1169589451</t>
  </si>
  <si>
    <t>Wells Fargo US Select Equity Fd Cl A USD</t>
  </si>
  <si>
    <t>LU0354030438</t>
  </si>
  <si>
    <t>Wells Fargo US Large Cap Gth Fd Cl A USD</t>
  </si>
  <si>
    <t>LU1366334222</t>
  </si>
  <si>
    <t>Wells Fargo US High Yield Bond Cl A USD Dist</t>
  </si>
  <si>
    <t>LU0353189920</t>
  </si>
  <si>
    <t>Wells Fargo US High Yield Bond Cl A USD Acc</t>
  </si>
  <si>
    <t>LU1366334578</t>
  </si>
  <si>
    <t>Wells Fargo EM Equity Income A USD Dist</t>
  </si>
  <si>
    <t>Wells Fargo EM Equity Income A USD Acc</t>
  </si>
  <si>
    <t>SG9999014872</t>
  </si>
  <si>
    <t>United SGD Fund Cl A Dist USD-H</t>
  </si>
  <si>
    <t>United SGD Fund Cl A Dist SGD</t>
  </si>
  <si>
    <t>SG9999014864</t>
  </si>
  <si>
    <t>United SGD Fund Cl A Acc USD-H</t>
  </si>
  <si>
    <t>United SGD Fund Cl A Acc SGD</t>
  </si>
  <si>
    <t>SG9999007470</t>
  </si>
  <si>
    <t>United Renminbi Bond Fund USD</t>
  </si>
  <si>
    <t>SG9999001119</t>
  </si>
  <si>
    <t>United Japan Growth Fund</t>
  </si>
  <si>
    <t>SG9999014575</t>
  </si>
  <si>
    <t>United Income Focus Trust Dist USD</t>
  </si>
  <si>
    <t>SG9999015358</t>
  </si>
  <si>
    <t>United Income Focus Trust Dist SGD-H</t>
  </si>
  <si>
    <t>SG9999014559</t>
  </si>
  <si>
    <t>United Income Focus Trust Dist SGD</t>
  </si>
  <si>
    <t>SG9999014567</t>
  </si>
  <si>
    <t>United Income Focus Trust Acc USD</t>
  </si>
  <si>
    <t>SG9999015341</t>
  </si>
  <si>
    <t>United Income Focus Trust Acc SGD-H</t>
  </si>
  <si>
    <t>SG9999014542</t>
  </si>
  <si>
    <t>United Income Focus Trust Acc SGD</t>
  </si>
  <si>
    <t>United Gold and General Fund</t>
  </si>
  <si>
    <t>SG9999001192</t>
  </si>
  <si>
    <t>United Global Technology Fund (Buy Disabled)</t>
  </si>
  <si>
    <t>SG9999002521</t>
  </si>
  <si>
    <t>United Global Resources Fund</t>
  </si>
  <si>
    <t>SG9999003370</t>
  </si>
  <si>
    <t>United Global IPO Fund (Buy Disabled)</t>
  </si>
  <si>
    <t>United Global Healthcare Fund - Class SGD (Acc)</t>
  </si>
  <si>
    <t>SG9999014039</t>
  </si>
  <si>
    <t>United Global Durable Eq Fd Dist USD</t>
  </si>
  <si>
    <t>SG9999014013</t>
  </si>
  <si>
    <t>United Global Durable Eq Fd Dist SGD</t>
  </si>
  <si>
    <t>SG9999014021</t>
  </si>
  <si>
    <t>United Global Durable Eq Fd Acc USD</t>
  </si>
  <si>
    <t>SG9999014005</t>
  </si>
  <si>
    <t>United Global Durable Eq Fd Acc SGD</t>
  </si>
  <si>
    <t>United Global Dividend Equity Fd (Buy Disabled)</t>
  </si>
  <si>
    <t>SG9999011654</t>
  </si>
  <si>
    <t>United Global Asset Rotator Dist USD</t>
  </si>
  <si>
    <t>SG9999011639</t>
  </si>
  <si>
    <t>United Global Asset Rotator Dist SGD</t>
  </si>
  <si>
    <t>SG9999011621</t>
  </si>
  <si>
    <t>United Global Asset Rotator Acc SGD</t>
  </si>
  <si>
    <t>SG9999003008</t>
  </si>
  <si>
    <t>United Glb Real Estate Sec Fd</t>
  </si>
  <si>
    <t>SG9999001168</t>
  </si>
  <si>
    <t>United European Small/Mid Cap Fund</t>
  </si>
  <si>
    <t>SG9999004634</t>
  </si>
  <si>
    <t>United Enhc Income Fd (Buy Disabled)</t>
  </si>
  <si>
    <t>SG9999001424</t>
  </si>
  <si>
    <t>United E-Commerce Fund (Buy Disabled)</t>
  </si>
  <si>
    <t>SG9999006597</t>
  </si>
  <si>
    <t>United China-India Dynamic Grth SGD</t>
  </si>
  <si>
    <t>SG9999002950</t>
  </si>
  <si>
    <t>United Asian Growth Opprt</t>
  </si>
  <si>
    <t>SG9999001226</t>
  </si>
  <si>
    <t>United Asia Top 50 (Buy Disabled)</t>
  </si>
  <si>
    <t>SG9999001069</t>
  </si>
  <si>
    <t>United Asia Pacific Growth Fund (Buy Disabled)</t>
  </si>
  <si>
    <t>SG9999009997</t>
  </si>
  <si>
    <t>United Asia Pac Re Est Inc Fd Acc SGD</t>
  </si>
  <si>
    <t>SG9999003461</t>
  </si>
  <si>
    <t>United Asia Pac Infrastructure</t>
  </si>
  <si>
    <t>SG9999006514</t>
  </si>
  <si>
    <t>SG9999005136</t>
  </si>
  <si>
    <t>United Asia Active Allocation Fund (Buy Disabled)</t>
  </si>
  <si>
    <t>LU0501845795</t>
  </si>
  <si>
    <t>UBS (Lux) Eq Fund - Greater China SGD P-acc</t>
  </si>
  <si>
    <t>UBS (Lux) Eq Fund - Asian Consumption SGD P-acc</t>
  </si>
  <si>
    <t>LU0937166394</t>
  </si>
  <si>
    <t>UBS (Lux) Bond Fund - Euro High Yield USD-H P-mdist</t>
  </si>
  <si>
    <t>LU0989134753</t>
  </si>
  <si>
    <t>UBS (Lux) Bond Fund - Euro High Yield SGD-H P-mdist</t>
  </si>
  <si>
    <t>GB00BVG2K518</t>
  </si>
  <si>
    <t>Threadneedle Glb Eqty Inc Cl M Net Inc USD</t>
  </si>
  <si>
    <t>GB00BV8BT719</t>
  </si>
  <si>
    <t>Threadneedle Glb Eqty Inc Cl M Net Inc SGD-H (R)</t>
  </si>
  <si>
    <t>GB00B1Z2MZ68</t>
  </si>
  <si>
    <t>Threadneedle Glb Eqty Inc Cl 1 Net Inc USD</t>
  </si>
  <si>
    <t>Threadneedle Glb Eqty Inc Cl 1 Net Inc SGD-H (R)</t>
  </si>
  <si>
    <t>Threadneedle Glb Eqty Inc Cl 1 Net Acc USD</t>
  </si>
  <si>
    <t>Threadneedle Glb Eqty Inc Cl 1 Net Acc SGD-H (R)</t>
  </si>
  <si>
    <t>GB00BT6SQ139</t>
  </si>
  <si>
    <t>Threadneedle European Select Cl 1 Net Acc USD-H</t>
  </si>
  <si>
    <t>GB00B8FZGK77</t>
  </si>
  <si>
    <t>Threadneedle European Select Cl 1 Net Acc SGD-H</t>
  </si>
  <si>
    <t>GB0001529345</t>
  </si>
  <si>
    <t>Threadneedle European Select Cl 1 Net Acc GBP</t>
  </si>
  <si>
    <t>GB0002771169</t>
  </si>
  <si>
    <t>Threadneedle European Select Cl 1 Net Acc EUR</t>
  </si>
  <si>
    <t>Threadneedle (Lux) US HY Bd AUP USD</t>
  </si>
  <si>
    <t>Threadneedle (Lux) US HY Bd ASH SGD</t>
  </si>
  <si>
    <t>LU0640476718</t>
  </si>
  <si>
    <t>Threadneedle (Lux) US Contrarian Core Eq AU USD</t>
  </si>
  <si>
    <t>LU0061476155</t>
  </si>
  <si>
    <t>Threadneedle (Lux) Pan Euro Eq Cl AE EUR</t>
  </si>
  <si>
    <t>LU0932065682</t>
  </si>
  <si>
    <t>Threadneedle (Lux) Flex Asian Bd AU USD</t>
  </si>
  <si>
    <t>LU0932066144</t>
  </si>
  <si>
    <t>Threadneedle (Lux) Flex Asian Bd ASH SGD-H</t>
  </si>
  <si>
    <t>LU0640496401</t>
  </si>
  <si>
    <t>Threadneedle (Lux) Enh Comm Cl ASH SGD</t>
  </si>
  <si>
    <t>LU0515768884</t>
  </si>
  <si>
    <t>LU0640469770</t>
  </si>
  <si>
    <t>Threadneedle (Lux) EM Debt Cl ASH SGD</t>
  </si>
  <si>
    <t>LU0640468962</t>
  </si>
  <si>
    <t>Threadneedle (Lux) EM Co Bd Cl ASH SGD</t>
  </si>
  <si>
    <t>Threadneedle (Lux) Dev Asia Grth and Inc AVC AUD-H</t>
  </si>
  <si>
    <t>Threadneedle (Lux) Dev Asia Grth and Inc AUP USD</t>
  </si>
  <si>
    <t>LU1044872973</t>
  </si>
  <si>
    <t>Threadneedle (Lux) Dev Asia Grth and Inc AU USD</t>
  </si>
  <si>
    <t>LU1044873435</t>
  </si>
  <si>
    <t>Threadneedle (Lux) Dev Asia Grth and Inc ASH SGD-H</t>
  </si>
  <si>
    <t>Threadneedle (Lux) Dev Asia Grth and Inc ASC SGD</t>
  </si>
  <si>
    <t>LU1044877188</t>
  </si>
  <si>
    <t>Threadneedle (Lux) Asian Focus AU USD</t>
  </si>
  <si>
    <t>LU1044876966</t>
  </si>
  <si>
    <t>Threadneedle (Lux) Asian Focus ASH SGD-H</t>
  </si>
  <si>
    <t>LU1044875133</t>
  </si>
  <si>
    <t>Threadneedle (Lux) Asia Contrarian Eq AU USD</t>
  </si>
  <si>
    <t>LU1044874839</t>
  </si>
  <si>
    <t>Threadneedle (Lux) Asia Contrarian Eq ASH SGD-H</t>
  </si>
  <si>
    <t>LU1084751459</t>
  </si>
  <si>
    <t>Superfund Green USD</t>
  </si>
  <si>
    <t>LU1084751533</t>
  </si>
  <si>
    <t>Superfund Green Gold USD</t>
  </si>
  <si>
    <t>Stewart Investors Worldwide Leaders Fd</t>
  </si>
  <si>
    <t>SG9999002075</t>
  </si>
  <si>
    <t>Stewart Investors Glb Emg Mkts Leaders Fd (Buy Disabled)</t>
  </si>
  <si>
    <t>LU0935233345</t>
  </si>
  <si>
    <t>Seeyond Equity Volatility Strategies R/A USD-H</t>
  </si>
  <si>
    <t>LU1118020335</t>
  </si>
  <si>
    <t>Seeyond Equity Volatility Strategies R/A SGD-H</t>
  </si>
  <si>
    <t>LU0935233261</t>
  </si>
  <si>
    <t>Seeyond Equity Volatility Strategies R/A EUR</t>
  </si>
  <si>
    <t>SG9999000517</t>
  </si>
  <si>
    <t>Schroder S$ Reserve Fund Cl A</t>
  </si>
  <si>
    <t>LU0106244527</t>
  </si>
  <si>
    <t>Schroder ISF UK Equity A Acc GBP</t>
  </si>
  <si>
    <t>LU0216291897</t>
  </si>
  <si>
    <t>Schroder ISF Strategic Bd A Dis USD</t>
  </si>
  <si>
    <t>LU0339279753</t>
  </si>
  <si>
    <t>LU1453624402</t>
  </si>
  <si>
    <t>Schroder ISF Japanese Eq A Acc USD</t>
  </si>
  <si>
    <t>LU0903425923</t>
  </si>
  <si>
    <t>Schroder ISF Japanese Eq A ACC USD-H</t>
  </si>
  <si>
    <t>LU1317429246</t>
  </si>
  <si>
    <t>Schroder ISF Greater China F Acc SGD - CPF</t>
  </si>
  <si>
    <t>LU0140636845</t>
  </si>
  <si>
    <t>Schroder ISF Greater China A Acc USD</t>
  </si>
  <si>
    <t>LU0757359954</t>
  </si>
  <si>
    <t>Schroder ISF Glb Multi-Asset Inc A Dis USD</t>
  </si>
  <si>
    <t>Schroder ISF Glb Multi-Asset Inc A Dis SGD</t>
  </si>
  <si>
    <t>LU0924045015</t>
  </si>
  <si>
    <t>Schroder ISF Glb Multi-Asset Inc A Dis RMB-H</t>
  </si>
  <si>
    <t>LU1223082196</t>
  </si>
  <si>
    <t>Schroder ISF Glb Gold A Acc USD</t>
  </si>
  <si>
    <t>LU1223083087</t>
  </si>
  <si>
    <t>Schroder ISF Glb Gold A Acc EUR-H</t>
  </si>
  <si>
    <t>LU0417518270</t>
  </si>
  <si>
    <t>Schroder ISF Glb Co Bnd SGD Hedged A Dis</t>
  </si>
  <si>
    <t>LU0106258311</t>
  </si>
  <si>
    <t>Schroder ISF Glb Co Bnd A Acc USD</t>
  </si>
  <si>
    <t>LU0269904917</t>
  </si>
  <si>
    <t>Schroder ISF Gl Em Mkt Opp A Acc USD (Buy Disabled)</t>
  </si>
  <si>
    <t>LU0279460462</t>
  </si>
  <si>
    <t>Schroder ISF Gl Em Mkt Opp A Acc SGD (Buy Disabled)</t>
  </si>
  <si>
    <t>LU0306807586</t>
  </si>
  <si>
    <t>Schroder ISF Gb Div Max A DIS USD</t>
  </si>
  <si>
    <t>LU0321505868</t>
  </si>
  <si>
    <t>Schroder ISF Gb Div Max A DIS SGD</t>
  </si>
  <si>
    <t>LU1046234412</t>
  </si>
  <si>
    <t>Schroder ISF Gb Div Max A DIS AUD-H</t>
  </si>
  <si>
    <t>LU0321505439</t>
  </si>
  <si>
    <t>Schroder ISF Gb Div Max A ACC SGD</t>
  </si>
  <si>
    <t>LU0312595415</t>
  </si>
  <si>
    <t>Schroder ISF Gb Climate Ch Eq A Acc SGD</t>
  </si>
  <si>
    <t>LU0161305163</t>
  </si>
  <si>
    <t>LU0372678564</t>
  </si>
  <si>
    <t>LU0326950275</t>
  </si>
  <si>
    <t>Schroder ISF China Opp SGD H A Acc</t>
  </si>
  <si>
    <t>LU0553721365</t>
  </si>
  <si>
    <t>Schroder ISF Asian Total Ret A Dis SGD (Buy Disabled)</t>
  </si>
  <si>
    <t>LU0955648018</t>
  </si>
  <si>
    <t>Schroder ISF Asian Div Max A DIS USD</t>
  </si>
  <si>
    <t>LU1130305938</t>
  </si>
  <si>
    <t>Schroder ISF Asian Div Max A DIS SGD-H</t>
  </si>
  <si>
    <t>LU0955669360</t>
  </si>
  <si>
    <t>Schroder ISF Asian Div Max A DIS SGD</t>
  </si>
  <si>
    <t>LU1130306589</t>
  </si>
  <si>
    <t>Schroder ISF Asian Div Max A DIS AUD-H</t>
  </si>
  <si>
    <t>LU0955623706</t>
  </si>
  <si>
    <t>Schroder ISF Asian Div Max A ACC USD</t>
  </si>
  <si>
    <t>SG9999011266</t>
  </si>
  <si>
    <t>Schroder Gl Eq Stabiliser A Acc SGD</t>
  </si>
  <si>
    <t>HK0000037405</t>
  </si>
  <si>
    <t>Schroder China Equity Fund Cl A USD (Buy Disabled)</t>
  </si>
  <si>
    <t>Schroder Asian Total Return Fund SGD (Buy Disabled)</t>
  </si>
  <si>
    <t>SG9999013353</t>
  </si>
  <si>
    <t>Schroder Asian Income USD-H</t>
  </si>
  <si>
    <t>SG9999000913</t>
  </si>
  <si>
    <t>Schroder Asian Credit Opp A Dis SGD-H</t>
  </si>
  <si>
    <t>Schroder AS Commodity Fd SGD-H A Acc</t>
  </si>
  <si>
    <t>LU0232504117</t>
  </si>
  <si>
    <t>Schroder AS Commo USD A Acc</t>
  </si>
  <si>
    <t>LU0233036713</t>
  </si>
  <si>
    <t>Schroder AS Commo EUR-H A Acc</t>
  </si>
  <si>
    <t>KYG2437C1217</t>
  </si>
  <si>
    <t>SHK CAM fund class D USD</t>
  </si>
  <si>
    <t>KYG2437C1399</t>
  </si>
  <si>
    <t>SHK CAM Fund class E USD</t>
  </si>
  <si>
    <t>KYG392182534</t>
  </si>
  <si>
    <t>SHK CAM Fund Class G SGD</t>
  </si>
  <si>
    <t>KYG392182468</t>
  </si>
  <si>
    <t>SHK CAM Fund Class F SGD</t>
  </si>
  <si>
    <t>SG9999014302</t>
  </si>
  <si>
    <t>RHB Singapore Income Fund Class SGD</t>
  </si>
  <si>
    <t>KYG7552C1033</t>
  </si>
  <si>
    <t>RHB Pre-IPO and Special Situation Fund III (Buy Disabled)</t>
  </si>
  <si>
    <t>KYG7551G1055</t>
  </si>
  <si>
    <t>RHB OSK Pre IPO and Special Situation USD (Buy Disabled)</t>
  </si>
  <si>
    <t>SG9999014294</t>
  </si>
  <si>
    <t>RHB Entrepreneur Fund Class USD</t>
  </si>
  <si>
    <t>SG9999014328</t>
  </si>
  <si>
    <t>RHB Entrepreneur Fund Class SGD</t>
  </si>
  <si>
    <t>IE00BWXC8680</t>
  </si>
  <si>
    <t>PineBridge US Large Cap Research Enh A5CP SGD</t>
  </si>
  <si>
    <t>IE00B1XK9C88</t>
  </si>
  <si>
    <t>PineBridge US Large Cap Research Enh A USD</t>
  </si>
  <si>
    <t>IE00B8L7RR19</t>
  </si>
  <si>
    <t>IE00B2N6FJ21</t>
  </si>
  <si>
    <t>PineBridge Strategic Bond A USD</t>
  </si>
  <si>
    <t>IE00B1B80R65</t>
  </si>
  <si>
    <t>PineBridge Latin America USD A</t>
  </si>
  <si>
    <t>IE00B12V2T05</t>
  </si>
  <si>
    <t>PineBridge EM Europe Eqty A USD</t>
  </si>
  <si>
    <t>SG9999007702</t>
  </si>
  <si>
    <t>Phillip Global Opp Fund SGD</t>
  </si>
  <si>
    <t>LU0111491469</t>
  </si>
  <si>
    <t>Parvest Sustainable Eq High Div Europe Eur</t>
  </si>
  <si>
    <t>LU0823444038</t>
  </si>
  <si>
    <t>Parvest Real Est Sec World Cl Cap USD</t>
  </si>
  <si>
    <t>LU0823443147</t>
  </si>
  <si>
    <t>Parvest Real Est Sec Pacific Cl Dis USD</t>
  </si>
  <si>
    <t>LU0012186622</t>
  </si>
  <si>
    <t>Parvest Money Market Classic Cap USD</t>
  </si>
  <si>
    <t>LU0823424782</t>
  </si>
  <si>
    <t>Parvest Eq World Utilities EUR</t>
  </si>
  <si>
    <t>LU0823419436</t>
  </si>
  <si>
    <t>Parvest Eq World Materials EUR</t>
  </si>
  <si>
    <t>LU0823415871</t>
  </si>
  <si>
    <t>Parvest Eq World Finance EUR</t>
  </si>
  <si>
    <t>LU0823413587</t>
  </si>
  <si>
    <t>Parvest Eq World Emerging USD</t>
  </si>
  <si>
    <t>LU1022399973</t>
  </si>
  <si>
    <t>Parvest Eq USA Value Classic CAP USD</t>
  </si>
  <si>
    <t>LU0154245673</t>
  </si>
  <si>
    <t>Parvest Eq USA Mid Cap Classic Dis USD</t>
  </si>
  <si>
    <t>LU1022399627</t>
  </si>
  <si>
    <t>Parvest Eq USA Mid Cap Classic Cap H SGD</t>
  </si>
  <si>
    <t>LU0075933415</t>
  </si>
  <si>
    <t>Parvest Eq Latin America USD</t>
  </si>
  <si>
    <t>LU0960981545</t>
  </si>
  <si>
    <t>Parvest Eq Japan Classic Cap H USD</t>
  </si>
  <si>
    <t>LU0823430243</t>
  </si>
  <si>
    <t>Parvest Eq Indonesia USD</t>
  </si>
  <si>
    <t>LU0212178916</t>
  </si>
  <si>
    <t>Parvest Eq Europe Small Cap Classic Cap EUR</t>
  </si>
  <si>
    <t>LU0066794719</t>
  </si>
  <si>
    <t>LU0960981388</t>
  </si>
  <si>
    <t>Parvest Eq Europe Gth Classic RH MD SGD</t>
  </si>
  <si>
    <t>LU0823404248</t>
  </si>
  <si>
    <t>Parvest Eq Europe Gth Classic Cap EUR</t>
  </si>
  <si>
    <t>LU0823403356</t>
  </si>
  <si>
    <t>Parvest Eq Europe Emerging EUR</t>
  </si>
  <si>
    <t>LU0823399810</t>
  </si>
  <si>
    <t>Parvest Eq Best Selection Europe EUR</t>
  </si>
  <si>
    <t>LU0230662891</t>
  </si>
  <si>
    <t>Parvest Eq BRIC USD (Buy Disabled)</t>
  </si>
  <si>
    <t>LU0089290844</t>
  </si>
  <si>
    <t>Parvest Diversified Dynamic Cl Dis EUR</t>
  </si>
  <si>
    <t>LU0086913042</t>
  </si>
  <si>
    <t>Parvest Conv Bond Europe EUR</t>
  </si>
  <si>
    <t>LU0823380802</t>
  </si>
  <si>
    <t>Parvest Bond Euro HY Classic Cap EUR</t>
  </si>
  <si>
    <t>LU0823386163</t>
  </si>
  <si>
    <t>Parvest Bd World Emerging Local USD</t>
  </si>
  <si>
    <t>LU0823389852</t>
  </si>
  <si>
    <t>Parvest Bd Best Selection Wld Em USD</t>
  </si>
  <si>
    <t>LU0823389423</t>
  </si>
  <si>
    <t>Parvest Bd Best Selection Wld Em RH EUR</t>
  </si>
  <si>
    <t>IE00B11XZ871</t>
  </si>
  <si>
    <t>PIMCO US High Yield Bond Cl E Acc USD</t>
  </si>
  <si>
    <t>IE00B65YMD51</t>
  </si>
  <si>
    <t>PIMCO Glb Inv Gr Credit Cl E Inc GBP Hed</t>
  </si>
  <si>
    <t>IE00B3K7XK29</t>
  </si>
  <si>
    <t>PIMCO Glb Inv Gr Credit Cl E Acc USD</t>
  </si>
  <si>
    <t>Nikko AM Singapore Dividend Equity</t>
  </si>
  <si>
    <t>SG9999004295</t>
  </si>
  <si>
    <t>Nikko AM Shenton World Bank Green Bd Fd</t>
  </si>
  <si>
    <t>SG9999004329</t>
  </si>
  <si>
    <t>Nikko AM Shenton Greater China Fund</t>
  </si>
  <si>
    <t>Nikko AM Shenton Glb Opportunities - SGD Class</t>
  </si>
  <si>
    <t>SG9999004311</t>
  </si>
  <si>
    <t>SG9999004287</t>
  </si>
  <si>
    <t>Nikko AM Shenton Asia Pacific Fund</t>
  </si>
  <si>
    <t>SG9999004220</t>
  </si>
  <si>
    <t>SG9999004139</t>
  </si>
  <si>
    <t>Nikko AM Shenton Asia Bond S$(Cl A)</t>
  </si>
  <si>
    <t>Nikko AM Japan Dividend Equity USD-H</t>
  </si>
  <si>
    <t>SG9999003834</t>
  </si>
  <si>
    <t>Nikko AM Horizon Singapore Fix Inc Enh SGD</t>
  </si>
  <si>
    <t>SG9999003743</t>
  </si>
  <si>
    <t>Nikko AM Horizon Global Bond SGD-H</t>
  </si>
  <si>
    <t>SG9999011191</t>
  </si>
  <si>
    <t>Nikko AM Glb Div Equity CNH-H DIS</t>
  </si>
  <si>
    <t>SG9999014484</t>
  </si>
  <si>
    <t>Nikko AM ASEAN Eq Fund SGD Class A</t>
  </si>
  <si>
    <t>IE00B775SV38</t>
  </si>
  <si>
    <t>Neuberger Berman US Multicap Opp A USD1 Acc</t>
  </si>
  <si>
    <t>IE00B3S45H60</t>
  </si>
  <si>
    <t>Neuberger Berman US Multicap Opp A SGD-H Acc</t>
  </si>
  <si>
    <t>IE00BSNM7G36</t>
  </si>
  <si>
    <t>Neuberger Berman Systematic Gbl Eqty A USD Acc</t>
  </si>
  <si>
    <t>IE00BYSW3T56</t>
  </si>
  <si>
    <t>Neuberger Berman Systematic Gbl Eqty A SGD-H Acc</t>
  </si>
  <si>
    <t>IE00B4KRFX62</t>
  </si>
  <si>
    <t>Neuberger Berman High Yield Bd A USD mdis</t>
  </si>
  <si>
    <t>IE00B12VW672</t>
  </si>
  <si>
    <t>Neuberger Berman High Yield Bd A USD Acc</t>
  </si>
  <si>
    <t>IE00B513D147</t>
  </si>
  <si>
    <t>Neuberger Berman High Yield Bd A SGD-H mdis</t>
  </si>
  <si>
    <t>IE00B3VJ3Q31</t>
  </si>
  <si>
    <t>Neuberger Berman High Yield Bd A SGD-H Acc</t>
  </si>
  <si>
    <t>IE00BRJFRG94</t>
  </si>
  <si>
    <t>Neuberger Berman Gbl Bd Abs Ret A USD mdis</t>
  </si>
  <si>
    <t>IE00BDZRY829</t>
  </si>
  <si>
    <t>Neuberger Berman Gbl Bd Abs Ret A USD Acc</t>
  </si>
  <si>
    <t>IE00BRJFRC56</t>
  </si>
  <si>
    <t>Neuberger Berman Gbl Bd Abs Ret A SGD-H mdis</t>
  </si>
  <si>
    <t>IE00BNH73J48</t>
  </si>
  <si>
    <t>Neuberger Berman European High Yld Bd A USD-H mdis</t>
  </si>
  <si>
    <t>IE00B99K7G88</t>
  </si>
  <si>
    <t>Neuberger Berman EMD Local Ccy A USD mdis</t>
  </si>
  <si>
    <t>IE00B99K7H95</t>
  </si>
  <si>
    <t>Neuberger Berman EMD Local Ccy A USD Acc</t>
  </si>
  <si>
    <t>IE00B99K6K59</t>
  </si>
  <si>
    <t>Neuberger Berman EMD Local Ccy A SGD-H mdis</t>
  </si>
  <si>
    <t>IE00B986J720</t>
  </si>
  <si>
    <t>Neuberger Berman EMD Hard Ccy A USD mdis</t>
  </si>
  <si>
    <t>IE00B986J944</t>
  </si>
  <si>
    <t>Neuberger Berman EMD Hard Ccy A USD Acc</t>
  </si>
  <si>
    <t>IE00B99K3R14</t>
  </si>
  <si>
    <t>Neuberger Berman EMD Hard Ccy A SGD-H mdis</t>
  </si>
  <si>
    <t>IE00BRJTF125</t>
  </si>
  <si>
    <t>Neuberger Berman EMD Blend A USD mdis</t>
  </si>
  <si>
    <t>IE00BMN93084</t>
  </si>
  <si>
    <t>Neuberger Berman EMD Blend A SGD-H mdis</t>
  </si>
  <si>
    <t>Neuberger Berman EM Corp Debt A SGD-H mdis</t>
  </si>
  <si>
    <t>IE00BYZS6L96</t>
  </si>
  <si>
    <t>Neuberger Berman Asian Debt Hard Ccy A USD mdis</t>
  </si>
  <si>
    <t>IE00BYZS6K89</t>
  </si>
  <si>
    <t>Neuberger Berman Asian Debt Hard Ccy A USD Acc</t>
  </si>
  <si>
    <t>IE00BYV1RM06</t>
  </si>
  <si>
    <t>Neuberger Berman Asian Debt Hard Ccy A SGD mdis</t>
  </si>
  <si>
    <t>LU0214494824</t>
  </si>
  <si>
    <t>NN (L) US High Div P USD</t>
  </si>
  <si>
    <t>LU0119216801</t>
  </si>
  <si>
    <t>NN (L) Greater China Eqty P USD</t>
  </si>
  <si>
    <t>LU0146259923</t>
  </si>
  <si>
    <t>NN (L) Global High Div X EUR</t>
  </si>
  <si>
    <t>LU0430559095</t>
  </si>
  <si>
    <t>NN (L) Global Equity Opp USD</t>
  </si>
  <si>
    <t>LU0127786431</t>
  </si>
  <si>
    <t>NN (L) Euro High Div P EUR</t>
  </si>
  <si>
    <t>LU0799828818</t>
  </si>
  <si>
    <t>NN (L) Emg Mkt High Div X USD (Buy Disabled)</t>
  </si>
  <si>
    <t>LU0546916379</t>
  </si>
  <si>
    <t>NN (L) Em Mkt Debt LC P USD</t>
  </si>
  <si>
    <t>LU0577845711</t>
  </si>
  <si>
    <t>NN (L) Em Mkt Debt LC P SGD-H</t>
  </si>
  <si>
    <t>NN (L) Em Mkt Debt HC X EUR-H</t>
  </si>
  <si>
    <t>LU0577846446</t>
  </si>
  <si>
    <t>NN (L) Em Mkt Debt HC P SGD-H</t>
  </si>
  <si>
    <t>IE00B00P2K84</t>
  </si>
  <si>
    <t>NATIXIS IF Loomis Sayles Glo Opp Bond R/D USD</t>
  </si>
  <si>
    <t>LU0648004934</t>
  </si>
  <si>
    <t>NATIXIS IF Loomis Sayles Glb Credit R/D SGD</t>
  </si>
  <si>
    <t>LU0764284252</t>
  </si>
  <si>
    <t>NATIXIS IF IDFC India Eq R/A USD</t>
  </si>
  <si>
    <t>LU0764284922</t>
  </si>
  <si>
    <t>NATIXIS IF IDFC India Eq R/A SGD</t>
  </si>
  <si>
    <t>LU0130103400</t>
  </si>
  <si>
    <t>NATIXIS IF Harris Associates Glb Eq R/A USD</t>
  </si>
  <si>
    <t>LU0648006558</t>
  </si>
  <si>
    <t>NATIXIS IF Europe Smaller Cos R/A SGD</t>
  </si>
  <si>
    <t>LU0064070138</t>
  </si>
  <si>
    <t>NATIXIS IF Europe Smaller Cos R/A EUR</t>
  </si>
  <si>
    <t>LU0980582141</t>
  </si>
  <si>
    <t>NATIXIS IF Euro High Income R/D SGD-H</t>
  </si>
  <si>
    <t>LU0556617156</t>
  </si>
  <si>
    <t>NATIXIS IF Euro High Income R/A EUR</t>
  </si>
  <si>
    <t>LU0084288595</t>
  </si>
  <si>
    <t>NATIXIS IF Emerise Emerging Europe Eq R/A USD</t>
  </si>
  <si>
    <t>LU0648005311</t>
  </si>
  <si>
    <t>NATIXIS IF Emerise Emerging Europe Eq R/A SGD</t>
  </si>
  <si>
    <t>SG9999006332</t>
  </si>
  <si>
    <t>MyHome Fund - HomeSteady</t>
  </si>
  <si>
    <t>SG9999006357</t>
  </si>
  <si>
    <t>MyHome Fund - HomeGrowth</t>
  </si>
  <si>
    <t>SG9999006340</t>
  </si>
  <si>
    <t>MyHome Fund - HomeBalanced</t>
  </si>
  <si>
    <t>SG9999012504</t>
  </si>
  <si>
    <t>Maybank Asian Income Fund A ACC USD</t>
  </si>
  <si>
    <t>SG9999012496</t>
  </si>
  <si>
    <t>Maybank Asian Income Fund A ACC SGD</t>
  </si>
  <si>
    <t>SG9999012470</t>
  </si>
  <si>
    <t>Maybank Asian Equity Fund A ACC USD</t>
  </si>
  <si>
    <t>SG9999012462</t>
  </si>
  <si>
    <t>Maybank Asian Equity Fund A ACC SGD</t>
  </si>
  <si>
    <t>SG9999006266</t>
  </si>
  <si>
    <t>Manulife Singapore Equity A SGD</t>
  </si>
  <si>
    <t>SG9999006258</t>
  </si>
  <si>
    <t>Manulife Singapore Bond A SGD</t>
  </si>
  <si>
    <t>KYG5800M1134</t>
  </si>
  <si>
    <t>Manulife Advanced Fund SPC China A Segregated Portfolio Cl I USD (Buy Disabled)</t>
  </si>
  <si>
    <t>XS0490022208</t>
  </si>
  <si>
    <t>Man Synergy Ltd Guaranteed Bonds (Buy Disabled)</t>
  </si>
  <si>
    <t>CK0122853601</t>
  </si>
  <si>
    <t>Man OM-IP Global Ltd AUD (Buy Disabled)</t>
  </si>
  <si>
    <t>BMG579491280</t>
  </si>
  <si>
    <t>Man AP Class C USD (Buy Disabled)</t>
  </si>
  <si>
    <t>LU0436020985</t>
  </si>
  <si>
    <t>Man AHL Trend Alternative SGD</t>
  </si>
  <si>
    <t>LU0428380553</t>
  </si>
  <si>
    <t>Man AHL Trend Alternative GBP</t>
  </si>
  <si>
    <t>CK0107518872</t>
  </si>
  <si>
    <t>Man AHL Gold AUD Limited (Buy Disabled)</t>
  </si>
  <si>
    <t>GG00B3YPB081</t>
  </si>
  <si>
    <t>Man AHL Diversified (Guernsey) Class E AUD shares-Tranche B</t>
  </si>
  <si>
    <t>GG00B3X89L55</t>
  </si>
  <si>
    <t>Man AHL Diversified (Guernsey) Class E AUD shares-Tranche A (Buy Disabled)</t>
  </si>
  <si>
    <t>GG00B29ZZ042</t>
  </si>
  <si>
    <t>Man AHL Diversified (Guernsey) Class A USD shares-Tranche B</t>
  </si>
  <si>
    <t>CK0030231866</t>
  </si>
  <si>
    <t>Man AHL Diversified (AUD) Ltd (Buy Disabled)</t>
  </si>
  <si>
    <t>LU0386018732</t>
  </si>
  <si>
    <t>MGF Strategic Inc Fd Cl AA USD</t>
  </si>
  <si>
    <t>LU0826042193</t>
  </si>
  <si>
    <t>MGF Global Contrarian Fd Cl S SGD</t>
  </si>
  <si>
    <t>SG9999012777</t>
  </si>
  <si>
    <t>MGAA - Managed Growth Fund A MDIS USD</t>
  </si>
  <si>
    <t>SG9999012330</t>
  </si>
  <si>
    <t>MGAA - Managed Growth Fund A MDIS SGD-H</t>
  </si>
  <si>
    <t>SG9999012322</t>
  </si>
  <si>
    <t>MGAA - Managed Growth Fund A MDIS SGD</t>
  </si>
  <si>
    <t>SG9999012785</t>
  </si>
  <si>
    <t>MGAA - Growth Fund A MDIS USD</t>
  </si>
  <si>
    <t>SG9999012355</t>
  </si>
  <si>
    <t>MGAA - Growth Fund A MDIS SGD-H</t>
  </si>
  <si>
    <t>SG9999012348</t>
  </si>
  <si>
    <t>MGAA - Growth Fund A MDIS SGD</t>
  </si>
  <si>
    <t xml:space="preserve">SGD Navigator Trust Account </t>
  </si>
  <si>
    <t>SG9999002448</t>
  </si>
  <si>
    <t>SG9999003263</t>
  </si>
  <si>
    <t>SG9999010169</t>
  </si>
  <si>
    <t>LionGlobal South East Asia Grandfathered Cl (Buy Disabled)</t>
  </si>
  <si>
    <t>U074</t>
  </si>
  <si>
    <t>United Renminbi Bond USD</t>
  </si>
  <si>
    <t>A877</t>
  </si>
  <si>
    <t>United Income Focus Trust Fund - Class SGD ACC (Hedged)</t>
  </si>
  <si>
    <t>A876</t>
  </si>
  <si>
    <t>United Income Focus Trust Fund - Class SGD ACC</t>
  </si>
  <si>
    <t>SG9999002406</t>
  </si>
  <si>
    <t>A874</t>
  </si>
  <si>
    <t>United Asia Pacific Real Estate Income Fund - Class SGD Acc</t>
  </si>
  <si>
    <t>SG9999013486</t>
  </si>
  <si>
    <t>LionGlobal Singapore Dividend Equity Fd USD-H</t>
  </si>
  <si>
    <t>A830</t>
  </si>
  <si>
    <t>United SGD Fund - Class A (Acc) USD (Hedged)</t>
  </si>
  <si>
    <t>SG9999013478</t>
  </si>
  <si>
    <t>LionGlobal Singapore Dividend Equity Fd USD</t>
  </si>
  <si>
    <t>United Asian High Yield Bond Fund - Class SGD ACC</t>
  </si>
  <si>
    <t>SG9999013460</t>
  </si>
  <si>
    <t>LionGlobal Singapore Dividend Equity Fd SGD</t>
  </si>
  <si>
    <t>A769</t>
  </si>
  <si>
    <t>United Global Durable Equities Fund - Class USD ACC</t>
  </si>
  <si>
    <t>A768</t>
  </si>
  <si>
    <t>United Global Durable Equities Fund - Class SGD ACC</t>
  </si>
  <si>
    <t>LionGlobal Short Duration Bond Cl A SGD</t>
  </si>
  <si>
    <t>SG9999002695</t>
  </si>
  <si>
    <t>LionGlobal SGD Income Plus</t>
  </si>
  <si>
    <t>SG9999013015</t>
  </si>
  <si>
    <t>LionGlobal RMB Quality Bd Fd A Dist USD</t>
  </si>
  <si>
    <t>A679</t>
  </si>
  <si>
    <t>United Global Asset Rotator Class SGD DIST</t>
  </si>
  <si>
    <t>SG9999012975</t>
  </si>
  <si>
    <t>LionGlobal RMB Quality Bd Fd A Dist SGD</t>
  </si>
  <si>
    <t>A671</t>
  </si>
  <si>
    <t>United SGD Fund - Class A (DIST) SGD</t>
  </si>
  <si>
    <t>SG9999012942</t>
  </si>
  <si>
    <t>LionGlobal RMB Quality Bd Fd A Acc RMB</t>
  </si>
  <si>
    <t>United Singapore Bond Fund SGD</t>
  </si>
  <si>
    <t>SG9999003487</t>
  </si>
  <si>
    <t>LionGlobal Multi Income</t>
  </si>
  <si>
    <t>United Renminbi Bond SGD</t>
  </si>
  <si>
    <t>A581</t>
  </si>
  <si>
    <t>United China- India Dynamic Growth Fund SGD</t>
  </si>
  <si>
    <t>A558</t>
  </si>
  <si>
    <t>A427</t>
  </si>
  <si>
    <t>United Asia Active Allocation Fund SGD</t>
  </si>
  <si>
    <t>LionGlobal Japan Growth Fd SGD-Hd</t>
  </si>
  <si>
    <t>A399</t>
  </si>
  <si>
    <t>United Enhanced Income Fund SGD</t>
  </si>
  <si>
    <t>A390</t>
  </si>
  <si>
    <t>United Asia Pacific Infrastructure Fund SGD</t>
  </si>
  <si>
    <t>A371</t>
  </si>
  <si>
    <t>United Global Resources Fund SGD</t>
  </si>
  <si>
    <t>A330</t>
  </si>
  <si>
    <t>United Global Real Estate Securities Fund SGD</t>
  </si>
  <si>
    <t>SG9999002562</t>
  </si>
  <si>
    <t>A302</t>
  </si>
  <si>
    <t>SG9999002901</t>
  </si>
  <si>
    <t>United Global Dividend Balanced Fund SGD</t>
  </si>
  <si>
    <t>A297</t>
  </si>
  <si>
    <t>United Asian Growth Opportunities Fund SGD</t>
  </si>
  <si>
    <t>IE00B23Z7R18</t>
  </si>
  <si>
    <t>A233</t>
  </si>
  <si>
    <t>United Global IPO Fund SGD</t>
  </si>
  <si>
    <t>IE00B23Z9G43</t>
  </si>
  <si>
    <t>Legg Mason WA US HY Bd Cl A USD (mdis)</t>
  </si>
  <si>
    <t>IE00B7Z9GM41</t>
  </si>
  <si>
    <t>Legg Mason WA US HY A SGD H (mdis) plus</t>
  </si>
  <si>
    <t>A189</t>
  </si>
  <si>
    <t>United E-Commerce Fund SGD</t>
  </si>
  <si>
    <t>SG9999005227</t>
  </si>
  <si>
    <t>Legg Mason WA Spore Opp Trust ClA S$</t>
  </si>
  <si>
    <t>United SGD Fund Class A Acc SGD</t>
  </si>
  <si>
    <t>IE00B23Z9V93</t>
  </si>
  <si>
    <t>Legg Mason WA Short Dur High Inc Bd Cl A USD Dis M</t>
  </si>
  <si>
    <t>A185</t>
  </si>
  <si>
    <t>SG9999001333</t>
  </si>
  <si>
    <t>Legg Mason WA Global HY Fd A SGD H (mdis) plus</t>
  </si>
  <si>
    <t>IE00B66G4M31</t>
  </si>
  <si>
    <t>Legg Mason WA EmMkts Total Ret Bd A SGD H (mdis) plus</t>
  </si>
  <si>
    <t>A174</t>
  </si>
  <si>
    <t>United European Small and Mid Cap Fund SGD</t>
  </si>
  <si>
    <t>IE00B2Q1FD82</t>
  </si>
  <si>
    <t>Legg Mason WA Asian Opp A USD Acc</t>
  </si>
  <si>
    <t>IE00B2Q1FJ45</t>
  </si>
  <si>
    <t>Legg Mason WA Asian Opp A SGD Hedge (mdis) plus</t>
  </si>
  <si>
    <t>A170</t>
  </si>
  <si>
    <t>United Global Technology Fund SGD</t>
  </si>
  <si>
    <t>IE00B57FR233</t>
  </si>
  <si>
    <t>Legg Mason WA Asian Opp A SGD (mdis) plus</t>
  </si>
  <si>
    <t>A165</t>
  </si>
  <si>
    <t>United Japan Growth Fund SGD</t>
  </si>
  <si>
    <t>IE00B19Z6F94</t>
  </si>
  <si>
    <t>Legg Mason Royce US Smaller Co A USD</t>
  </si>
  <si>
    <t>A163</t>
  </si>
  <si>
    <t>United Asia Top 50 Fund SGD</t>
  </si>
  <si>
    <t>United ASEAN Fund SGD</t>
  </si>
  <si>
    <t>IE00BWDBJ623</t>
  </si>
  <si>
    <t>Legg Mason QS MV Global Eq Grth and Inc A SGD-H (mdis) plus</t>
  </si>
  <si>
    <t>Legg Mason QS MV European Eq Grth and Inc A SGD-H(mdis) plus</t>
  </si>
  <si>
    <t>A158</t>
  </si>
  <si>
    <t>United Asia Pacific Growth Fund SGD</t>
  </si>
  <si>
    <t>IE00B19Z5X02</t>
  </si>
  <si>
    <t>Legg Mason QS MV APac ex Jap Eq Grth and Inc Cl A USD Acc</t>
  </si>
  <si>
    <t>IE00BWDBJ730</t>
  </si>
  <si>
    <t>Legg Mason QS MV APac ex Jap Eq Grth and Inc Cl A SGD-H (mdis) plus</t>
  </si>
  <si>
    <t>A875</t>
  </si>
  <si>
    <t>Threadneedle (Lux) Flexible Asian Bond Fund ASH SGD</t>
  </si>
  <si>
    <t>IE00B19ZCC84</t>
  </si>
  <si>
    <t>Legg Mason QS Emerging Mkts Eq Cl A USD Acc</t>
  </si>
  <si>
    <t>A855</t>
  </si>
  <si>
    <t>Threadneedle (Lux) Asia Contrarian Equity ASH SGD</t>
  </si>
  <si>
    <t>IE00BWNH2V67</t>
  </si>
  <si>
    <t>Legg Mason MC Australia Eq Inc A AUD (mdis) plus</t>
  </si>
  <si>
    <t>Threadneedle (Lux) US$ High Yield Bond ASH SGD</t>
  </si>
  <si>
    <t>Legg Mason Clearbridge Val Fd Cl A Acc-USD</t>
  </si>
  <si>
    <t>Legg Mason Clearbridge Val Fd Cl A Acc-SGD</t>
  </si>
  <si>
    <t>Legg Mason Clearbridge Val Fd Cl A Acc SGD-Hedge</t>
  </si>
  <si>
    <t>A715</t>
  </si>
  <si>
    <t>Threadneedle (Lux) Developed Asia Growth and Income Fund ASH SGD</t>
  </si>
  <si>
    <t>IE00BN8TJ576</t>
  </si>
  <si>
    <t>Legg Mason Clearbridge TDI A CNH-H (mdis) plus</t>
  </si>
  <si>
    <t>IE00BLSP4122</t>
  </si>
  <si>
    <t>Legg Mason BW Global Inc Optimiser A SGD-H (mdis) plus</t>
  </si>
  <si>
    <t>A637</t>
  </si>
  <si>
    <t>IE00B59BT671</t>
  </si>
  <si>
    <t>Legg Mason BW Global FI Abs Retn A Acc USD</t>
  </si>
  <si>
    <t>A884</t>
  </si>
  <si>
    <t>LU1093756325</t>
  </si>
  <si>
    <t>FTIF - Franklin K2 Alternative Strategies Fund A (acc) SGD-H1</t>
  </si>
  <si>
    <t>IE00B19Z4J92</t>
  </si>
  <si>
    <t>Legg Mason BW Global FI A Acc USD</t>
  </si>
  <si>
    <t>A883</t>
  </si>
  <si>
    <t>LU1093756168</t>
  </si>
  <si>
    <t>FTIF - Franklin K2 Alternative Strategies Fund A (acc) USD</t>
  </si>
  <si>
    <t>IE00BWDBJ391</t>
  </si>
  <si>
    <t>Legg Mason BW Global FI A Acc SGD</t>
  </si>
  <si>
    <t>LGlobal Asian Bond A USD Dis</t>
  </si>
  <si>
    <t>FTIF - Templeton Shariah Asian Growth Fund A (acc) SGD</t>
  </si>
  <si>
    <t>LU0660507426</t>
  </si>
  <si>
    <t>LGlobal Asia High Div Eq A SGD DIS xd</t>
  </si>
  <si>
    <t>FTIF - Franklin Global Sukuk Fund A (Mdis) SGD</t>
  </si>
  <si>
    <t>LU0210536511</t>
  </si>
  <si>
    <t>JPM US Value A (Acc) USD</t>
  </si>
  <si>
    <t>FTIF - Templeton Shariah Global Equity Fund A (acc) SGD</t>
  </si>
  <si>
    <t>LU1074936037</t>
  </si>
  <si>
    <t>JPM US Value A (Acc) SGD</t>
  </si>
  <si>
    <t>FTIF -Templeton Global Fund AS (Acc) SGD</t>
  </si>
  <si>
    <t>LU0053671581</t>
  </si>
  <si>
    <t>JPM US Small Cap Growth A (dist) USD</t>
  </si>
  <si>
    <t>A760</t>
  </si>
  <si>
    <t>LU1267930490</t>
  </si>
  <si>
    <t>FTIF - Templeton Global Equity Income Fund AS (Mdis) SGD</t>
  </si>
  <si>
    <t>LU0117842756</t>
  </si>
  <si>
    <t>JPM Singapore A (dist) USD</t>
  </si>
  <si>
    <t>LU0456852689</t>
  </si>
  <si>
    <t>JPM Singapore A (acc) SGD</t>
  </si>
  <si>
    <t>A758</t>
  </si>
  <si>
    <t>LU1267930656</t>
  </si>
  <si>
    <t>FTIF - Franklin India Fund AS (Acc) SGD</t>
  </si>
  <si>
    <t>FTIF - Franklin U.S. Opportunities Fund AS (Acc) SGD</t>
  </si>
  <si>
    <t>JPM Latin America Equity A Acc USD</t>
  </si>
  <si>
    <t>FTIF - Templeton Asian Growth Fund A(acc) SGD-H1</t>
  </si>
  <si>
    <t>JPM Korea Equity Fund A (Acc) USD</t>
  </si>
  <si>
    <t>FTIF - Franklin US Opportunities Fund A (acc) SGD-H1</t>
  </si>
  <si>
    <t>LU0329204464</t>
  </si>
  <si>
    <t>JPM Japan Strategic Value A (Acc) USD-H</t>
  </si>
  <si>
    <t>A627</t>
  </si>
  <si>
    <t>LU0536402901</t>
  </si>
  <si>
    <t>FTIF - Franklin India Fund A (acc) SGD</t>
  </si>
  <si>
    <t>LU1042832177</t>
  </si>
  <si>
    <t>JPM Japan Equity A (dist) SGD</t>
  </si>
  <si>
    <t>A608</t>
  </si>
  <si>
    <t>LU0563142537</t>
  </si>
  <si>
    <t>FTIF - Templeton Asian Bond Fund A (Mdis) SGD-H1</t>
  </si>
  <si>
    <t>LU0927678507</t>
  </si>
  <si>
    <t>JPM Japan Equity A (Acc) USD-H</t>
  </si>
  <si>
    <t>A569</t>
  </si>
  <si>
    <t>LU0498741890</t>
  </si>
  <si>
    <t>FTIF - Franklin Gold and Precious Metals Fund Class A (acc) SGD</t>
  </si>
  <si>
    <t>LU0752402288</t>
  </si>
  <si>
    <t>JPM Indonesia Equity A (Acc) USD</t>
  </si>
  <si>
    <t>A531</t>
  </si>
  <si>
    <t>LU0390135506</t>
  </si>
  <si>
    <t>FTIF - Templeton Asian Smaller Companies Fund Class A (acc) SGD</t>
  </si>
  <si>
    <t>LU0456846285</t>
  </si>
  <si>
    <t>JPM Greater China A (Acc) SGD</t>
  </si>
  <si>
    <t>JPM Global Natural Resources (USD) A (acc)</t>
  </si>
  <si>
    <t>LU0456854461</t>
  </si>
  <si>
    <t>JPM Global Natural Resources (SGD) A (acc)</t>
  </si>
  <si>
    <t>A528</t>
  </si>
  <si>
    <t>LU0029876355</t>
  </si>
  <si>
    <t>FTIF - Templeton Emerging Markets Bond Fund Class A (qdis) USD</t>
  </si>
  <si>
    <t>LU0320764912</t>
  </si>
  <si>
    <t>LU1340139317</t>
  </si>
  <si>
    <t>JPM Global Macro Opportunities A (acc) AUD-H</t>
  </si>
  <si>
    <t>A271</t>
  </si>
  <si>
    <t>LU0310799852</t>
  </si>
  <si>
    <t>FTIF - Templeton Global Equity Income Fund Class A (Mdis) SGD</t>
  </si>
  <si>
    <t>A056</t>
  </si>
  <si>
    <t>LU0320765646</t>
  </si>
  <si>
    <t>FTIF - Franklin Income Fund Class A (mdis) SGD-H1</t>
  </si>
  <si>
    <t>LU0675039613</t>
  </si>
  <si>
    <t>JPM Global Financials A (Acc) SGD</t>
  </si>
  <si>
    <t>LU0456855351</t>
  </si>
  <si>
    <t>JPM Global Dynamic A (Acc) SGD</t>
  </si>
  <si>
    <t>A052</t>
  </si>
  <si>
    <t>LU0323421593</t>
  </si>
  <si>
    <t>FTIF - Franklin High Yield Fund Class A (mdis) SGD-H1</t>
  </si>
  <si>
    <t>LU0537373747</t>
  </si>
  <si>
    <t>JPM Global Corporate Bond A (Mth) USD</t>
  </si>
  <si>
    <t>LU0987226296</t>
  </si>
  <si>
    <t>JPM Europe Dynamic A (Acc) USD-H</t>
  </si>
  <si>
    <t>LU1064927863</t>
  </si>
  <si>
    <t>JPM Europe Dynamic A (Acc) SGD-H</t>
  </si>
  <si>
    <t>A046</t>
  </si>
  <si>
    <t>LU0320764243</t>
  </si>
  <si>
    <t>LU0431992006</t>
  </si>
  <si>
    <t>LU0868486357</t>
  </si>
  <si>
    <t>A044</t>
  </si>
  <si>
    <t>LU0320765489</t>
  </si>
  <si>
    <t>FTIF - Franklin Mutual Beacon Fund Class A (acc) SGD</t>
  </si>
  <si>
    <t>LU0053685615</t>
  </si>
  <si>
    <t>JPM Emerging Markets Equity A (dist) USD</t>
  </si>
  <si>
    <t>LU0456842615</t>
  </si>
  <si>
    <t>JPM Emerging Markets Equity A (Acc) SGD</t>
  </si>
  <si>
    <t>A041</t>
  </si>
  <si>
    <t>LU0320764599</t>
  </si>
  <si>
    <t>LU0862451837</t>
  </si>
  <si>
    <t>JPM Emerging Markets Div A (Mth) USD</t>
  </si>
  <si>
    <t>A882</t>
  </si>
  <si>
    <t>LU1429038810</t>
  </si>
  <si>
    <t>Schroder GAIA Indus PacifiChoice SGD Hedged K Acc</t>
  </si>
  <si>
    <t>LU0862451753</t>
  </si>
  <si>
    <t>JPM Emerging Markets Div A (Mth) SGD</t>
  </si>
  <si>
    <t>LU0356473412</t>
  </si>
  <si>
    <t>JPM EmMkt LocalCcy Debt USD A Mth</t>
  </si>
  <si>
    <t>LU0210529573</t>
  </si>
  <si>
    <t>JPM EmEu MEast and Africa Eqty A (Acc) USD</t>
  </si>
  <si>
    <t>LU0051755006</t>
  </si>
  <si>
    <t>JPM China A (dist) USD</t>
  </si>
  <si>
    <t>LU0456827905</t>
  </si>
  <si>
    <t>JPM China A (acc) SGD</t>
  </si>
  <si>
    <t>A756</t>
  </si>
  <si>
    <t>Schroder International Selection Fund Greater China SGD F Acc</t>
  </si>
  <si>
    <t>LU0532187761</t>
  </si>
  <si>
    <t>JPM Brazil Equity A (Acc) SGD</t>
  </si>
  <si>
    <t>A755</t>
  </si>
  <si>
    <t>Schroder International Selection Fund Greater China USD A Acc</t>
  </si>
  <si>
    <t>JPM Asia Pacific Income A mth USD</t>
  </si>
  <si>
    <t>A706</t>
  </si>
  <si>
    <t>Schroder International Selection Fund Japanese Equity Hedged A Acc USD</t>
  </si>
  <si>
    <t>JPM Asia Pacific Income A Mth SGD-H</t>
  </si>
  <si>
    <t>A695</t>
  </si>
  <si>
    <t>Schroder International Opportunities Portfolio Schroder Global Equity Stabiliser SGD A Acc</t>
  </si>
  <si>
    <t>JPM Asia Pacific Income A Mth SGD</t>
  </si>
  <si>
    <t>A694</t>
  </si>
  <si>
    <t>Schroder International Selection Fund Strategic Bond A Distribution USD</t>
  </si>
  <si>
    <t>JPM Asia Pacific Income A (irc) AUD-H</t>
  </si>
  <si>
    <t>A664</t>
  </si>
  <si>
    <t>LU0960925393</t>
  </si>
  <si>
    <t>Schroder International Selection Fund Global Multi-Asset IncomeSGD Hedged A Acc</t>
  </si>
  <si>
    <t>LU0355584466</t>
  </si>
  <si>
    <t>JPM Africa Equity A (perf) (Acc) USD</t>
  </si>
  <si>
    <t>LU0532188223</t>
  </si>
  <si>
    <t>JPM ASEAN Equity A (Acc) SGD</t>
  </si>
  <si>
    <t>SG9999003297</t>
  </si>
  <si>
    <t>Infinity US 500 Stock Index USD</t>
  </si>
  <si>
    <t>A614</t>
  </si>
  <si>
    <t>Schroder International Selection Fund China Opportunities SGD Hedged A Acc SGD</t>
  </si>
  <si>
    <t>Infinity US 500 Stock Index SGD</t>
  </si>
  <si>
    <t>SG9999003339</t>
  </si>
  <si>
    <t>Infinity Global Stock Index USD</t>
  </si>
  <si>
    <t>Infinity Global Stock Index SGD</t>
  </si>
  <si>
    <t>SG9999003313</t>
  </si>
  <si>
    <t>Infinity European Stock Index USD</t>
  </si>
  <si>
    <t>A490</t>
  </si>
  <si>
    <t>Schroder International Selection Fund Global Corporate Bond SGD Hedged A Dis</t>
  </si>
  <si>
    <t>Infinity European Stock Index SGD</t>
  </si>
  <si>
    <t>A484</t>
  </si>
  <si>
    <t>Schroder International Selection Fund Global Corporate Bond A Acc USD</t>
  </si>
  <si>
    <t>SG9999009310</t>
  </si>
  <si>
    <t>Henderson Pacific Dragon</t>
  </si>
  <si>
    <t>A460</t>
  </si>
  <si>
    <t>LU0138809214</t>
  </si>
  <si>
    <t>Henderson Hzn World Select Fd A2 USD</t>
  </si>
  <si>
    <t>LU1059379971</t>
  </si>
  <si>
    <t>Henderson Hzn Pan Europn Prop Eq-A2 USD-H</t>
  </si>
  <si>
    <t>LU0088927925</t>
  </si>
  <si>
    <t>A405</t>
  </si>
  <si>
    <t>Schroder International Selection Fund Global Climate Change Equity SGD A Acc</t>
  </si>
  <si>
    <t>LU0506197887</t>
  </si>
  <si>
    <t>Henderson Hzn Pan Eur Alp A2 SGD-H</t>
  </si>
  <si>
    <t>LU0264597617</t>
  </si>
  <si>
    <t>LU0976556935</t>
  </si>
  <si>
    <t>Henderson Hzn Japanese Smaller Comp A2 USD-H</t>
  </si>
  <si>
    <t>LU0209137388</t>
  </si>
  <si>
    <t>Henderson Hzn Gl Prop Eq-A2 USD</t>
  </si>
  <si>
    <t>Schroder European Equity Alpha Fund SGD</t>
  </si>
  <si>
    <t>LU1039938227</t>
  </si>
  <si>
    <t>Henderson Hzn Euroland Fund A2 USD-H</t>
  </si>
  <si>
    <t>LU0011889846</t>
  </si>
  <si>
    <t>Henderson Hzn Euroland Fund A2 EUR</t>
  </si>
  <si>
    <t>LU0828815570</t>
  </si>
  <si>
    <t>Henderson Hzn Euro High Yield Bd A2 EUR</t>
  </si>
  <si>
    <t>A089</t>
  </si>
  <si>
    <t>Schroder Asian Credit Opportunities SGD Hedged A Dis</t>
  </si>
  <si>
    <t>LU0572940350</t>
  </si>
  <si>
    <t>Henderson Hzn Asian Div Inc-A3 SGD</t>
  </si>
  <si>
    <t>LU0264606111</t>
  </si>
  <si>
    <t>A081</t>
  </si>
  <si>
    <t>Schroder S$ Reserve Fund Class A SGD</t>
  </si>
  <si>
    <t>LU0229494975</t>
  </si>
  <si>
    <t>Henderson Hzn Asia-Pac Prop Eq-A2 USD</t>
  </si>
  <si>
    <t>SG9999010110</t>
  </si>
  <si>
    <t>Henderson Global Property Income Fund</t>
  </si>
  <si>
    <t>A779</t>
  </si>
  <si>
    <t>PineBridge Strategic Bond Fund A USD</t>
  </si>
  <si>
    <t>PineBridge Asia ex Japan Small Cap Equity Fund A5CP SGD</t>
  </si>
  <si>
    <t>A742</t>
  </si>
  <si>
    <t>PineBridge US Large Cap Research Enhanced Fund A5CP SGD</t>
  </si>
  <si>
    <t>LU1066050763</t>
  </si>
  <si>
    <t>HSBC Portfolios WorldSel 5 AMHSGD</t>
  </si>
  <si>
    <t>PineBridge India Equity Fund A5CP SGD</t>
  </si>
  <si>
    <t>LU0447611657</t>
  </si>
  <si>
    <t>HSBC Portfolios WorldSel 5 ACUSD</t>
  </si>
  <si>
    <t>LU1066049591</t>
  </si>
  <si>
    <t>HSBC Portfolios WorldSel 3 AMHSGD</t>
  </si>
  <si>
    <t>PIMCO GIS Total Return Bond Class E Acc USD</t>
  </si>
  <si>
    <t>LU0447610923</t>
  </si>
  <si>
    <t>HSBC Portfolios WorldSel 3 ACUSD</t>
  </si>
  <si>
    <t>A542</t>
  </si>
  <si>
    <t>PIMCO GIS US High Yield Bond Class E USD</t>
  </si>
  <si>
    <t>LU1066047975</t>
  </si>
  <si>
    <t>HSBC Portfolios WorldSel 1 AMHSGD</t>
  </si>
  <si>
    <t>LU0447610337</t>
  </si>
  <si>
    <t>HSBC Portfolios WorldSel 1 ACUSD</t>
  </si>
  <si>
    <t>LU0210637038</t>
  </si>
  <si>
    <t>HGIF Thai Eqty Fd USD AD</t>
  </si>
  <si>
    <t>U046</t>
  </si>
  <si>
    <t>SG9999006043</t>
  </si>
  <si>
    <t>Phillip US Dollar Money Market Fund A USD</t>
  </si>
  <si>
    <t>LU0380934280</t>
  </si>
  <si>
    <t>HGIF Taiwan Eqty SGD Cl AD (Buy Disabled)</t>
  </si>
  <si>
    <t>LU0149724634</t>
  </si>
  <si>
    <t>HGIF Spore Eq-A USD (Buy Disabled)</t>
  </si>
  <si>
    <t>A633</t>
  </si>
  <si>
    <t>Phillip Global Opportunities Funds SGD</t>
  </si>
  <si>
    <t>LU0329931173</t>
  </si>
  <si>
    <t>HGIF Russia Eqty SGD Cl AD</t>
  </si>
  <si>
    <t>LU0831093199</t>
  </si>
  <si>
    <t>HGIF Mgd Sol-Asia Foc Inc AM3H SGD</t>
  </si>
  <si>
    <t>LU0762540952</t>
  </si>
  <si>
    <t>HGIF Mgd Sol-Asia Foc Inc AC USD</t>
  </si>
  <si>
    <t>A307</t>
  </si>
  <si>
    <t>SG9999006001</t>
  </si>
  <si>
    <t>Phillip Income Fund Class A SGD</t>
  </si>
  <si>
    <t>LU0856984785</t>
  </si>
  <si>
    <t>HGIF Mgd Sol-Asia Foc Gwth ACH SGD</t>
  </si>
  <si>
    <t>U071</t>
  </si>
  <si>
    <t>IE00B2Q0GR60</t>
  </si>
  <si>
    <t>Old Mutual European Best Ideas A1 Accumulation EUR</t>
  </si>
  <si>
    <t>LU0819121731</t>
  </si>
  <si>
    <t>HGIF Mgd Sol-Asia Foc Gwth AC USD</t>
  </si>
  <si>
    <t>A607</t>
  </si>
  <si>
    <t>IE00B67L0Q39</t>
  </si>
  <si>
    <t>Old Mutual Emerging Market Debt A6 Hedged Income SGD</t>
  </si>
  <si>
    <t>LU0854294773</t>
  </si>
  <si>
    <t>HGIF Mgd Sol-Asia Foc Cons AMH SGD</t>
  </si>
  <si>
    <t>LU0854292488</t>
  </si>
  <si>
    <t>HGIF Mgd Sol-Asia Foc Cons AC USD</t>
  </si>
  <si>
    <t>LU0449511939</t>
  </si>
  <si>
    <t>HGIF Latin American Equity AD SGD</t>
  </si>
  <si>
    <t>A605</t>
  </si>
  <si>
    <t>NN (L) Global Equity Opportunities Class P - Capitalisation USD</t>
  </si>
  <si>
    <t>LU0223212779</t>
  </si>
  <si>
    <t>HGIF Korean Eqty SGD Cl AD (Buy Disabled)</t>
  </si>
  <si>
    <t>A520</t>
  </si>
  <si>
    <t>LU0082087940</t>
  </si>
  <si>
    <t>NN (L) US Enhanced Core Concentrated Class P - Capitalisation USD</t>
  </si>
  <si>
    <t>HGIF Indian Eq-AD USD</t>
  </si>
  <si>
    <t>A518</t>
  </si>
  <si>
    <t>LU0051129079</t>
  </si>
  <si>
    <t>NN (L) Asia Income Class P - Capitalisation USD</t>
  </si>
  <si>
    <t>A517</t>
  </si>
  <si>
    <t>NN (L) Greater China Equity Class P - Capitalisation USD</t>
  </si>
  <si>
    <t>LU1272399756</t>
  </si>
  <si>
    <t>HGIF Glb Short Duration Bd ACH SGD</t>
  </si>
  <si>
    <t>LU1163226092</t>
  </si>
  <si>
    <t>HGIF Glb Short Duration Bd AC USD</t>
  </si>
  <si>
    <t>A320</t>
  </si>
  <si>
    <t>LU0546914242</t>
  </si>
  <si>
    <t>NN (L) Asian Debt Hard Currency Class X - Capitalisation USD</t>
  </si>
  <si>
    <t>LU1301846850</t>
  </si>
  <si>
    <t>HGIF Glb Short Duration Bd AC SGD</t>
  </si>
  <si>
    <t>A317</t>
  </si>
  <si>
    <t>LU0113305683</t>
  </si>
  <si>
    <t>NN (L) Japan Equity Class X - Capitalisation JPY</t>
  </si>
  <si>
    <t>LU0669553546</t>
  </si>
  <si>
    <t>HGIF Glb High Income Bond AM3H SGD</t>
  </si>
  <si>
    <t>A316</t>
  </si>
  <si>
    <t>NN (L) Global High Dividend Class X - Capitalisation EUR</t>
  </si>
  <si>
    <t>LU0524291456</t>
  </si>
  <si>
    <t>HGIF Glb High Income Bond AM2 USD</t>
  </si>
  <si>
    <t>A314</t>
  </si>
  <si>
    <t>LU0113304017</t>
  </si>
  <si>
    <t>NN (L) European Equity Class X - Capitalisation EUR</t>
  </si>
  <si>
    <t>LU1066053197</t>
  </si>
  <si>
    <t>HGIF Glb Equity Volatility Foc AM3H SGD</t>
  </si>
  <si>
    <t>A313</t>
  </si>
  <si>
    <t>NN (L) Emerging Markets High Dividend Class X - Capitalisation USD</t>
  </si>
  <si>
    <t>LU1066051498</t>
  </si>
  <si>
    <t>HGIF Glb Equity Volatility Foc AM2 USD</t>
  </si>
  <si>
    <t>A312</t>
  </si>
  <si>
    <t>LU0121172307</t>
  </si>
  <si>
    <t>NN (L) Banking &amp; Insurance Class X - Capitalisation USD</t>
  </si>
  <si>
    <t>LU1066052033</t>
  </si>
  <si>
    <t>HGIF Glb Equity Volatility Foc ACHAUD</t>
  </si>
  <si>
    <t>Nikko AM Japan Dividend Equity Fund - USD Hedged Class</t>
  </si>
  <si>
    <t>LU0323240290</t>
  </si>
  <si>
    <t>HGIF Glb Eq Climate Change SGD Cl AD</t>
  </si>
  <si>
    <t>A881</t>
  </si>
  <si>
    <t>SG9999014492</t>
  </si>
  <si>
    <t>Nikko AM ASEAN Equity Fund USD Class A</t>
  </si>
  <si>
    <t>LU0449515922</t>
  </si>
  <si>
    <t>HGIF Glb Emg Mkts Eq-PC SGD (Buy Disabled)</t>
  </si>
  <si>
    <t>LU0054450605</t>
  </si>
  <si>
    <t>HGIF Glb Emg Mkts Eq-AD SGD</t>
  </si>
  <si>
    <t>LU0818609710</t>
  </si>
  <si>
    <t>HGIF Glb Emg Mkt Bd-AM3H SGD</t>
  </si>
  <si>
    <t>A753</t>
  </si>
  <si>
    <t>Nikko AM ASEAN Equity Fund SGD Class A</t>
  </si>
  <si>
    <t>LU0566116140</t>
  </si>
  <si>
    <t>HGIF Glb Emg Mkt Bd-AC USD</t>
  </si>
  <si>
    <t>Nikko AM Japan Dividend Equity Fund - SGD Hedged Class</t>
  </si>
  <si>
    <t>LU0165074740</t>
  </si>
  <si>
    <t>HGIF Euroland Eqty AD EUR</t>
  </si>
  <si>
    <t>A578</t>
  </si>
  <si>
    <t>Nikko AM Asia Investment Funds - MyHome Fund - HomeGrowth SGD</t>
  </si>
  <si>
    <t>LU0149725797</t>
  </si>
  <si>
    <t>HGIF Economic Scale Index US Eq-AD USD</t>
  </si>
  <si>
    <t>A577</t>
  </si>
  <si>
    <t>Nikko AM Asia Investment Funds - MyHome Fund - HomeBalanced SGD</t>
  </si>
  <si>
    <t>LU0011818076</t>
  </si>
  <si>
    <t>HGIF Economic Scale Index Japan Eq P SGD</t>
  </si>
  <si>
    <t>A576</t>
  </si>
  <si>
    <t>Nikko AM Asia Investment Funds - MyHome Fund - HomeSteady SGD</t>
  </si>
  <si>
    <t>LU0039216626</t>
  </si>
  <si>
    <t>HGIF Economic Scale Index Glb Eq A SGD</t>
  </si>
  <si>
    <t>A292</t>
  </si>
  <si>
    <t>Nikko AM Shenton Horizon Investment Funds - Horizon Singapore Fixed Income Enhanced Fund SGD</t>
  </si>
  <si>
    <t>LU0047473722</t>
  </si>
  <si>
    <t>HGIF Brazil Eqty SGD Cl AD</t>
  </si>
  <si>
    <t>A288</t>
  </si>
  <si>
    <t>A283</t>
  </si>
  <si>
    <t>Nikko AM Asia Investment Funds - Nikko AM Shenton Asia Bond Fund S$ Class A</t>
  </si>
  <si>
    <t>LU0214875030</t>
  </si>
  <si>
    <t>HGIF BRIC Eqty M2C SGD (Buy Disabled)</t>
  </si>
  <si>
    <t>LU0043850808</t>
  </si>
  <si>
    <t>A239</t>
  </si>
  <si>
    <t>SG9999004394</t>
  </si>
  <si>
    <t>LU0630378429</t>
  </si>
  <si>
    <t>HGIF AP XJ EQ High Div SGD AM2</t>
  </si>
  <si>
    <t>GrowthPath 2040 (Buy Disabled)</t>
  </si>
  <si>
    <t>A099</t>
  </si>
  <si>
    <t>GrowthPath 2030 (Buy Disabled)</t>
  </si>
  <si>
    <t>A025</t>
  </si>
  <si>
    <t>Fullerton Short Term Int Rt C S$</t>
  </si>
  <si>
    <t>Fullerton SGD Income Fd Cl B SGD (Buy Disabled)</t>
  </si>
  <si>
    <t>A021</t>
  </si>
  <si>
    <t>Nikko AM Shenton Greater China Fund SGD</t>
  </si>
  <si>
    <t>KYG3691E3087</t>
  </si>
  <si>
    <t>Fullerton RMB Fixed Income Fund Cl B SGD</t>
  </si>
  <si>
    <t>A020</t>
  </si>
  <si>
    <t>Nikko AM Shenton Asia Pacific Fund SGD</t>
  </si>
  <si>
    <t>LU0913974126</t>
  </si>
  <si>
    <t>Fullerton Lux RMB Bonds A SGD Acc</t>
  </si>
  <si>
    <t>A017</t>
  </si>
  <si>
    <t>Nikko AM Shenton World Bank Green Bond Fund SGD</t>
  </si>
  <si>
    <t>LU1015492678</t>
  </si>
  <si>
    <t>Fullerton Lux Asian SD Bond A SGD-H Acc</t>
  </si>
  <si>
    <t>Nikko AM Shenton Short Term Bond Fund (S$)</t>
  </si>
  <si>
    <t>LU0466196689</t>
  </si>
  <si>
    <t>Fullerton Lux Asian SC Eq A USD Acc</t>
  </si>
  <si>
    <t>U088</t>
  </si>
  <si>
    <t>Neuberger Berman Global Bond Absolute Return Fund USD A Accumulating Class</t>
  </si>
  <si>
    <t>LU0466196507</t>
  </si>
  <si>
    <t>Fullerton Lux Asian SC Eq A SGD Acc</t>
  </si>
  <si>
    <t>Neuberger Berman US Strategic Income Fund USD A Monthly Distributing Class</t>
  </si>
  <si>
    <t>LU0712499218</t>
  </si>
  <si>
    <t>Fullerton Lux Asian High Yield Bonds A SGD-H Dis</t>
  </si>
  <si>
    <t>LU0466192852</t>
  </si>
  <si>
    <t>Fullerton Lux Asian Equities A SGD Acc</t>
  </si>
  <si>
    <t>U083</t>
  </si>
  <si>
    <t>Neuberger Berman Emerging Markets Debt Hard Currency Fund USD A Monthly Distributing Class</t>
  </si>
  <si>
    <t>LU0543882921</t>
  </si>
  <si>
    <t>Fullerton Lux Asian Currency Bond A SGD Dis</t>
  </si>
  <si>
    <t>LU0577902538</t>
  </si>
  <si>
    <t>Fullerton Lux Asia Growth and Income Eq A SGD Acc</t>
  </si>
  <si>
    <t>LU0516422366</t>
  </si>
  <si>
    <t>Fullerton Lux Asia Fc Eq A SGD Acc</t>
  </si>
  <si>
    <t>Neuberger Berman US Real Estate Securities Fund SGD Hedged A Accumulating Class</t>
  </si>
  <si>
    <t>Neuberger Berman Short Duration High Yield Bond Fund AUD Hedged A Monthly Distributing Class</t>
  </si>
  <si>
    <t>KYG3691E2667</t>
  </si>
  <si>
    <t>Fullerton China A Share Fund - Class C (Buy Disabled)</t>
  </si>
  <si>
    <t>First State Regional China US$</t>
  </si>
  <si>
    <t>Neuberger Berman Short Duration Emerging Market Debt Fund SGD Hedged A Monthly Distributing Class</t>
  </si>
  <si>
    <t>A777</t>
  </si>
  <si>
    <t>Neuberger Berman Systematic Global Equity Fund SGD Hedged A Accumulating Class</t>
  </si>
  <si>
    <t>First State Glb Resources US$</t>
  </si>
  <si>
    <t>A776</t>
  </si>
  <si>
    <t>Neuberger Berman Systematic Global Equity Fund USD A Accumulating Class</t>
  </si>
  <si>
    <t>A749</t>
  </si>
  <si>
    <t>Neuberger Berman Global Bond Absolute Return Fund SGD Hedged A Monthly Distributing Class</t>
  </si>
  <si>
    <t>SG9999002091</t>
  </si>
  <si>
    <t>First State Glb Property Invts DIST</t>
  </si>
  <si>
    <t>A740</t>
  </si>
  <si>
    <t>Neuberger Berman Emerging Markets Debt Hard Currency Fund SGD Hedged A Monthly Distributing Class</t>
  </si>
  <si>
    <t>SG9999014369</t>
  </si>
  <si>
    <t>First State Glb Property Invts ACC</t>
  </si>
  <si>
    <t>Neuberger Berman US Strategic Income Fund SGD Hedged A Monthly Distributing Class</t>
  </si>
  <si>
    <t>Neuberger Berman Emerging Markets Corporate Debt Fund SGD Hedged A Monthly Distributing Class</t>
  </si>
  <si>
    <t>A708</t>
  </si>
  <si>
    <t>Neuberger Berman US Multicap Opportunities Fund SGD Hedged A Accumulating Class</t>
  </si>
  <si>
    <t>Neuberger Berman China Equity Fund SGD Hedged A Accumulating Class</t>
  </si>
  <si>
    <t>First State Glb Agribusiness (Buy Disabled)</t>
  </si>
  <si>
    <t>Neuberger Berman Short Duration High Yield Bond Fund SGD Hedged A Monthly Distributing Class</t>
  </si>
  <si>
    <t>First State Dividend Adv US$</t>
  </si>
  <si>
    <t>Natixis International Funds (Lux) I - Natixis IF Harris Associates U.S. Equity Fund R/A (SGD)</t>
  </si>
  <si>
    <t>Natixis International Funds (LUX) I - Natixis IF Harris Associates Global Equity Fund R/A (SGD)</t>
  </si>
  <si>
    <t>A680</t>
  </si>
  <si>
    <t>Natixis International Funds (LUX) I - Natixis Euro High Income Fund H-R/D (SGD)</t>
  </si>
  <si>
    <t>U079</t>
  </si>
  <si>
    <t>FR0011973676</t>
  </si>
  <si>
    <t>H2O MULTIBONDS HUSD ( C ) USD</t>
  </si>
  <si>
    <t>First State Asia Opportunities Class A ACC</t>
  </si>
  <si>
    <t>A775</t>
  </si>
  <si>
    <t>FR0012517241</t>
  </si>
  <si>
    <t>H2O MULTISTRATEGIES HSGD - R (C) SGD</t>
  </si>
  <si>
    <t>A774</t>
  </si>
  <si>
    <t>FR0011978238</t>
  </si>
  <si>
    <t>H2O MULTISTRATEGIES RUSD - (C) USD</t>
  </si>
  <si>
    <t>First Eagle Amundi International AHS-QD SGD-H</t>
  </si>
  <si>
    <t>A716</t>
  </si>
  <si>
    <t>FR0012497972</t>
  </si>
  <si>
    <t>H2O VIVACE HSGD-R ( C ) SGD</t>
  </si>
  <si>
    <t>A698</t>
  </si>
  <si>
    <t>FR0011981745</t>
  </si>
  <si>
    <t>H2O ADAGIO HUSD-R ( C ) USD</t>
  </si>
  <si>
    <t>LU1150488218</t>
  </si>
  <si>
    <t>First Eagle Amundi Inc Builder AU2-MD USD</t>
  </si>
  <si>
    <t>A685</t>
  </si>
  <si>
    <t>FR0011973650</t>
  </si>
  <si>
    <t>H2O MULTIBONDS RSGD ( C ) SGD</t>
  </si>
  <si>
    <t>LU1150488135</t>
  </si>
  <si>
    <t>First Eagle Amundi Inc Builder AHS-MD SGD</t>
  </si>
  <si>
    <t>A684</t>
  </si>
  <si>
    <t>FR0011973601</t>
  </si>
  <si>
    <t>H2O ALLEGRO HSGD-R ( C ) SGD</t>
  </si>
  <si>
    <t>A683</t>
  </si>
  <si>
    <t>FR0011981711</t>
  </si>
  <si>
    <t>H2O ADAGIO HSGD-R ( C ) SGD</t>
  </si>
  <si>
    <t>A676</t>
  </si>
  <si>
    <t>FR0010923375</t>
  </si>
  <si>
    <t>H2O MULTIBONDS R(C) (EUR)</t>
  </si>
  <si>
    <t>LU0048622798</t>
  </si>
  <si>
    <t>Fidelity US Dollar Bond A USD</t>
  </si>
  <si>
    <t>A674</t>
  </si>
  <si>
    <t>FR0010923359</t>
  </si>
  <si>
    <t>H2O ADAGIO R(C) (EUR)</t>
  </si>
  <si>
    <t>A832</t>
  </si>
  <si>
    <t>Natixis International Funds (Dublin) I Plc - Natixis IF Loomis Sayles Multisector Income Fund H-R/D (SGD)</t>
  </si>
  <si>
    <t>A751</t>
  </si>
  <si>
    <t>LU0556613759</t>
  </si>
  <si>
    <t>Natixis International Funds (Dublin) I Plc - Natixis IF Loomis Sayles Strategic Alpha Bond Fund R/A (USD)</t>
  </si>
  <si>
    <t>LU0080751232</t>
  </si>
  <si>
    <t>Fidelity SMART Global Moderate USD</t>
  </si>
  <si>
    <t>A750</t>
  </si>
  <si>
    <t>LU0648002300</t>
  </si>
  <si>
    <t>Natixis International Funds (Dublin) I Plc - Natixis IF Loomis Sayles Strategic Alpha Bond Fund R/A (SGD)</t>
  </si>
  <si>
    <t>LU0048587868</t>
  </si>
  <si>
    <t>Natixis International Funds (Dublin) I Plc - Natixis IF Loomis Sayles Multisector Income Fund R/D (SGD)</t>
  </si>
  <si>
    <t>Natixis International Funds (Dublin) I Plc - Natixis IF Loomis Sayles Multisector Income Fund H-R/A (SGD)</t>
  </si>
  <si>
    <t>LU0251144696</t>
  </si>
  <si>
    <t>Fidelity Japan A SGD</t>
  </si>
  <si>
    <t>A644</t>
  </si>
  <si>
    <t>Manulife Global Fund Global Contrarian Fund Class S SGD</t>
  </si>
  <si>
    <t>LU0048584766</t>
  </si>
  <si>
    <t>Fidelity Italy A EUR</t>
  </si>
  <si>
    <t>A739</t>
  </si>
  <si>
    <t>Manulife Global Asset Allocation - Growth Fund A-MDis SGD Hedged</t>
  </si>
  <si>
    <t>A738</t>
  </si>
  <si>
    <t>Manulife Global Asset Allocation - Growth Fund A-MDis SGD</t>
  </si>
  <si>
    <t>A737</t>
  </si>
  <si>
    <t>Manulife Global Asset Allocation - Managed Growth Fund A-MDis SGD Hedged</t>
  </si>
  <si>
    <t>Fidelity Greater China A USD</t>
  </si>
  <si>
    <t>A736</t>
  </si>
  <si>
    <t>Manulife Global Asset Allocation - Managed Growth Fund A-MDis SGD</t>
  </si>
  <si>
    <t>Fidelity Glb Inflation-linked Bond A SGD Hedged</t>
  </si>
  <si>
    <t>A523</t>
  </si>
  <si>
    <t>Manulife Singapore Equity Fund A SGD</t>
  </si>
  <si>
    <t>A522</t>
  </si>
  <si>
    <t>Manulife Singapore Bond Fund A SGD</t>
  </si>
  <si>
    <t>LU0731783394</t>
  </si>
  <si>
    <t>Fidelity Gbl Dividend A-MINC(G) SGD</t>
  </si>
  <si>
    <t>U069</t>
  </si>
  <si>
    <t>Man AHL Diversified PCC Class A - Man AHL Diversified (Guernsey) - USD Shares</t>
  </si>
  <si>
    <t>LU0048579410</t>
  </si>
  <si>
    <t>Fidelity France A EUR</t>
  </si>
  <si>
    <t>A583</t>
  </si>
  <si>
    <t>Man Umbrella SICAV - Man AHL Trend Alternative DNY H Acc SGD</t>
  </si>
  <si>
    <t>LU0048620586</t>
  </si>
  <si>
    <t>Fidelity Flexible Bond A GBP</t>
  </si>
  <si>
    <t>U068</t>
  </si>
  <si>
    <t>SG9999006555</t>
  </si>
  <si>
    <t>LionGlobal Asia Bond Fund USD</t>
  </si>
  <si>
    <t>LU1235258925</t>
  </si>
  <si>
    <t>Fidelity European Growth SR ACC EUR - CPF (Buy Disabled)</t>
  </si>
  <si>
    <t>A794</t>
  </si>
  <si>
    <t>LionGlobal Singapore Dividend Equity Fund SGD</t>
  </si>
  <si>
    <t>LU0048578792</t>
  </si>
  <si>
    <t>Fidelity Euro Bond A EUR</t>
  </si>
  <si>
    <t>Infinity Global Stock Index Fund A SGD</t>
  </si>
  <si>
    <t>Fidelity Emerging Markets Fund SR ACC SGD - CPF (Buy Disabled)</t>
  </si>
  <si>
    <t>A401</t>
  </si>
  <si>
    <t>LionGlobal Multi Income Fund SGD</t>
  </si>
  <si>
    <t>A231</t>
  </si>
  <si>
    <t>LionGlobal SGD Income Plus Fund SGD</t>
  </si>
  <si>
    <t>Fidelity China Focus SR ACC SGD - CPF</t>
  </si>
  <si>
    <t>A148</t>
  </si>
  <si>
    <t>LU1235260665</t>
  </si>
  <si>
    <t>Fidelity Asian Special Situations SR ACC SGD - CPF (Buy Disabled)</t>
  </si>
  <si>
    <t>LU0054237671</t>
  </si>
  <si>
    <t>A131</t>
  </si>
  <si>
    <t>LU0286669428</t>
  </si>
  <si>
    <t>Infinity US500 Stock Index Fund SGD</t>
  </si>
  <si>
    <t>LU0605512432</t>
  </si>
  <si>
    <t>Fidelity Asian Bond AMDIST USD</t>
  </si>
  <si>
    <t>LU0205439572</t>
  </si>
  <si>
    <t>Fidelity Asia Pacific Dividend A USD</t>
  </si>
  <si>
    <t>Fidelity Asia Focus SR ACC SGD - CPF (Buy Disabled)</t>
  </si>
  <si>
    <t>A120</t>
  </si>
  <si>
    <t>Fidelity America SR ACC USD - CPF</t>
  </si>
  <si>
    <t>Fidelity America SR ACC SGD-H - CPF</t>
  </si>
  <si>
    <t>Fidelity America SR ACC SGD - CPF</t>
  </si>
  <si>
    <t>LionGlobal Short Duration Bond Fund Class A (SGD)</t>
  </si>
  <si>
    <t>A113</t>
  </si>
  <si>
    <t>Legg Mason Opportunity Fund A USD Accummulating</t>
  </si>
  <si>
    <t>U045</t>
  </si>
  <si>
    <t>IE00B23Z7H10</t>
  </si>
  <si>
    <t>Legg Mason Western Asset Global Multi Strategy Fund Class A USD Distributing (M)</t>
  </si>
  <si>
    <t>FTSF-Templeton Shariah Global Eqty AS(acc) - CPF</t>
  </si>
  <si>
    <t>A878</t>
  </si>
  <si>
    <t>Legg Mason Brandywine Global Income Optimiser Fund Class A SGD Distributing (M) (Hedged) Plus</t>
  </si>
  <si>
    <t>FTSF-Franklin Global Sukuk A(mdis)</t>
  </si>
  <si>
    <t>FTIF-Templeton Korea Fd A(acc) SGD (Buy Disabled)</t>
  </si>
  <si>
    <t>FTIF-Templeton Global Fd AS(acc) SGD - CPF</t>
  </si>
  <si>
    <t>FTIF-Templeton Glb Eqty Inc AS(mdis) SGD - CPF (Buy Disabled)</t>
  </si>
  <si>
    <t>FTIF-Templeton Glb Bond A(mdis) USD</t>
  </si>
  <si>
    <t>A731</t>
  </si>
  <si>
    <t>Legg Mason Brandywine Global Fixed Income Fund A SGD Accumulating</t>
  </si>
  <si>
    <t>FTIF-Templeton Glb Bond A(mdis) SGD</t>
  </si>
  <si>
    <t>FTIF-Templeton Glb Bal Fd AS (acc) SGD - CPF (Buy Disabled)</t>
  </si>
  <si>
    <t>FTIF-Templeton Frontier Mkts Fd A(acc) SGD (Buy Disabled)</t>
  </si>
  <si>
    <t>A631</t>
  </si>
  <si>
    <t>Legg Mason Western Asset Emerging Markets Bond Fund Class A SGDDistributing (M) (Hedged) Plus</t>
  </si>
  <si>
    <t>LU0808758436</t>
  </si>
  <si>
    <t>FTIF-Templeton Asian Grth A(acc)RMB-H1</t>
  </si>
  <si>
    <t>Legg Mason Western Asset Global High Yield Class A SGD Distributing (M) (Hedged) Plus</t>
  </si>
  <si>
    <t>FTIF-Franklin US Opp Fd AS(acc) SGD - CPF (Buy Disabled)</t>
  </si>
  <si>
    <t>A585</t>
  </si>
  <si>
    <t>Legg Mason Western Asset Asian Opportunities Fund Class A SGD Distributing (M) (Hedged) Plus</t>
  </si>
  <si>
    <t>FTIF-Franklin US Opp Fd A(acc) USD (Buy Disabled)</t>
  </si>
  <si>
    <t>A574</t>
  </si>
  <si>
    <t>Legg Mason Western Asset Asian Opportunities Fund Class A SGD Distributing (M) Plus</t>
  </si>
  <si>
    <t>FTIF-Franklin US Opp Fd A(acc) SGD-H1 (Buy Disabled)</t>
  </si>
  <si>
    <t>A496</t>
  </si>
  <si>
    <t>Legg Mason Western Asset Global Multi Strategy Fund Class A (M)Hedged Plus SGD Distributing</t>
  </si>
  <si>
    <t>SG9999010763</t>
  </si>
  <si>
    <t>Eastspring Investments MIP M (RMB-H) CNH</t>
  </si>
  <si>
    <t>A417</t>
  </si>
  <si>
    <t>Legg Mason Western Asset Singapore Opportunities Trust Fund Class A SGD</t>
  </si>
  <si>
    <t>LU0170899867</t>
  </si>
  <si>
    <t>Eastspring Inv World Value Eq USD A</t>
  </si>
  <si>
    <t>LU1083850229</t>
  </si>
  <si>
    <t>Eastspring Inv World Value Eq SGD ASDM (H)</t>
  </si>
  <si>
    <t>LU1083850146</t>
  </si>
  <si>
    <t>Eastspring Inv World Value Eq SGD AS (H)</t>
  </si>
  <si>
    <t>JPMorgan Funds - Russia Fund A (dist) - USD</t>
  </si>
  <si>
    <t>JPMorgan Funds - Emerging Markets Dividend Fund A (irc) - AUD (hedged)</t>
  </si>
  <si>
    <t>SG9999008742</t>
  </si>
  <si>
    <t>Eastspring Inv UT SG ASEAN Eq Fd</t>
  </si>
  <si>
    <t>JPMorgan Investment Funds - Global Income Fund A (irc) - AUD (hedged)</t>
  </si>
  <si>
    <t>JPMorgan Funds - Asia Pacific Income Fund A (irc) - AUD (hedged)</t>
  </si>
  <si>
    <t>JPMorgan Funds - Asia Pacific Income Fund A (mth) - USD</t>
  </si>
  <si>
    <t>JPMorgan Funds - Asia Pacific Income Fund A (mth) - SGD</t>
  </si>
  <si>
    <t>SG9999005003</t>
  </si>
  <si>
    <t>SG9999002810</t>
  </si>
  <si>
    <t>A713</t>
  </si>
  <si>
    <t>LU0228368030</t>
  </si>
  <si>
    <t>Eastspring Inv US Inv Grade Bd SGD AS</t>
  </si>
  <si>
    <t>LU0149984543</t>
  </si>
  <si>
    <t>Eastspring Inv US High Yield Bd USD A</t>
  </si>
  <si>
    <t>JPMorgan Funds - JPM Asia Pacific Income A (mth) - SGD (hedged)</t>
  </si>
  <si>
    <t>LU0149982760</t>
  </si>
  <si>
    <t>Eastspring Inv US High Inv Grade Bd USD A</t>
  </si>
  <si>
    <t>LU0228367909</t>
  </si>
  <si>
    <t>Eastspring Inv US High Inv Grade Bd AS</t>
  </si>
  <si>
    <t>A702</t>
  </si>
  <si>
    <t>LU0210533765</t>
  </si>
  <si>
    <t>JPMorgan Funds - JPM Global Unconstrained Equity Fund A Acc - USD</t>
  </si>
  <si>
    <t>LU0326392247</t>
  </si>
  <si>
    <t>Eastspring Inv US Corp Bd USD A</t>
  </si>
  <si>
    <t>LU0795476034</t>
  </si>
  <si>
    <t>Eastspring Inv US Corp Bd SGD ASDM (H)</t>
  </si>
  <si>
    <t>JPMorgan Funds - JPM Korea Equity A Acc - USD</t>
  </si>
  <si>
    <t>A621</t>
  </si>
  <si>
    <t>JPMorgan Funds - JPM Brazil Equity A Acc - SGD</t>
  </si>
  <si>
    <t>A594</t>
  </si>
  <si>
    <t>JPMorgan Funds - JPM Emerging Markets Equity A Acc - SGD</t>
  </si>
  <si>
    <t>LU0329411333</t>
  </si>
  <si>
    <t>Eastspring Inv Nth American Val Cl AS SGD</t>
  </si>
  <si>
    <t>A593</t>
  </si>
  <si>
    <t>JPMorgan Funds - JPM Global Dynamic A Acc - SGD</t>
  </si>
  <si>
    <t>LU0315181486</t>
  </si>
  <si>
    <t>Eastspring Inv Nth American Val Cl A USD</t>
  </si>
  <si>
    <t>A592</t>
  </si>
  <si>
    <t>JPMorgan Funds - JPM Singapore A Acc - SGD</t>
  </si>
  <si>
    <t>LU0560541111</t>
  </si>
  <si>
    <t>Eastspring Inv Jap Dynamic USD A</t>
  </si>
  <si>
    <t>A589</t>
  </si>
  <si>
    <t>JPMorgan Funds - JPM China A Acc - SGD</t>
  </si>
  <si>
    <t>U091</t>
  </si>
  <si>
    <t>LU0780247986</t>
  </si>
  <si>
    <t>HSBC Global Investment Funds - India Fixed Income Class AD USD</t>
  </si>
  <si>
    <t>Eastspring Inv Jap Dynamic SGD AS</t>
  </si>
  <si>
    <t>A866</t>
  </si>
  <si>
    <t>HSBC Global Investment Funds - High Income Bond AM3H SGD</t>
  </si>
  <si>
    <t>LU0307460823</t>
  </si>
  <si>
    <t>Eastspring Inv Indonesia Eq USD A</t>
  </si>
  <si>
    <t>LU0588546548</t>
  </si>
  <si>
    <t>Eastspring Inv Indonesia Eq SGD AS</t>
  </si>
  <si>
    <t>LU0307460401</t>
  </si>
  <si>
    <t>Eastspring Inv India Equity USD A</t>
  </si>
  <si>
    <t>A762</t>
  </si>
  <si>
    <t xml:space="preserve">LU1317426903
</t>
  </si>
  <si>
    <t>HSBC Global Investment Funds - India Fixed Income Class AC SGD</t>
  </si>
  <si>
    <t>LU0865491236</t>
  </si>
  <si>
    <t>Eastspring Inv India Equity AS SGD</t>
  </si>
  <si>
    <t>A754</t>
  </si>
  <si>
    <t>HSBC Global Investment Funds - Global High Income Bond AM2 SGD</t>
  </si>
  <si>
    <t>Eastspring Inv India Discovery Fund USD A</t>
  </si>
  <si>
    <t>LU0213961682</t>
  </si>
  <si>
    <t>HSBC GIF Turkey Equity Fund AC SGD</t>
  </si>
  <si>
    <t>Eastspring Inv India Discovery Fund SGD AS (H)</t>
  </si>
  <si>
    <t>Eastspring Inv India Discovery Fund SGD AS</t>
  </si>
  <si>
    <t>A554</t>
  </si>
  <si>
    <t>HSBC GIF Global Emerging Markets Equity Fund AD SGD</t>
  </si>
  <si>
    <t>LU0211977185</t>
  </si>
  <si>
    <t>Eastspring Inv Greater China Eq USD A</t>
  </si>
  <si>
    <t>A204</t>
  </si>
  <si>
    <t>HSBC GIF European Equity Fund PD SGD</t>
  </si>
  <si>
    <t>LU1430594728</t>
  </si>
  <si>
    <t>Eastspring Inv Global Low Volatility Eq SGD AS</t>
  </si>
  <si>
    <t>LU0894524577</t>
  </si>
  <si>
    <t>Eastspring Inv Glb Mkt Nav USD ADMC1</t>
  </si>
  <si>
    <t>A200</t>
  </si>
  <si>
    <t>LU0039216972</t>
  </si>
  <si>
    <t>HSBC GIF Global Bond Fund AD SGD</t>
  </si>
  <si>
    <t>LU0911025525</t>
  </si>
  <si>
    <t>Eastspring Inv Glb Mkt Nav SGD ASDMC1 (H)</t>
  </si>
  <si>
    <t>A199</t>
  </si>
  <si>
    <t>HSBC GIF Economic Scale Index Global Equity AD SGD</t>
  </si>
  <si>
    <t>LU0911025368</t>
  </si>
  <si>
    <t>Eastspring Inv Glb Mkt Nav AUD AADMC1 (H)</t>
  </si>
  <si>
    <t>LU0640798160</t>
  </si>
  <si>
    <t>Eastspring Inv Glb EM Dynamic USD A</t>
  </si>
  <si>
    <t>A197</t>
  </si>
  <si>
    <t>LU1115378108</t>
  </si>
  <si>
    <t>Eastspring Inv Glb EM Dynamic SGD AS</t>
  </si>
  <si>
    <t>LU0307460666</t>
  </si>
  <si>
    <t>Eastspring Inv China Eq Fund USD A</t>
  </si>
  <si>
    <t>A677</t>
  </si>
  <si>
    <t>Henderson Horizon Fund - Henderson Horizon Pan European Alpha Fund Hedged SGD Class A2</t>
  </si>
  <si>
    <t>LU0289051731</t>
  </si>
  <si>
    <t>Eastspring Inv Asian Property Sec USD A</t>
  </si>
  <si>
    <t>LU0588547272</t>
  </si>
  <si>
    <t>Eastspring Inv Asian Local Bd SGD AS</t>
  </si>
  <si>
    <t>A104</t>
  </si>
  <si>
    <t>Henderson Pacific Dragon Fund SGD</t>
  </si>
  <si>
    <t>LU0817827503</t>
  </si>
  <si>
    <t>Eastspring Inv Asian HY Bd NZD ANDM (H)</t>
  </si>
  <si>
    <t>LU0588545490</t>
  </si>
  <si>
    <t>Eastspring Inv Asian Eq Inc SGD AS</t>
  </si>
  <si>
    <t>Eastspring Inv Asian Eq Inc AUD AADM (H)</t>
  </si>
  <si>
    <t>LU0163747925</t>
  </si>
  <si>
    <t>Eastspring Inv Asian Eq Fund USD A</t>
  </si>
  <si>
    <t>LU0228367735</t>
  </si>
  <si>
    <t>Eastspring Inv Asian Eq Fund SGD AS</t>
  </si>
  <si>
    <t>Fullerton Short Term Interest Rate Fund Class C SGD</t>
  </si>
  <si>
    <t>LU0315179316</t>
  </si>
  <si>
    <t>Eastspring Inv Asian Dynamic Cl A USD</t>
  </si>
  <si>
    <t>U053</t>
  </si>
  <si>
    <t>LU0390135332</t>
  </si>
  <si>
    <t>FTIF - Templeton Asian Smaller Companies Fund Class A (acc) USD</t>
  </si>
  <si>
    <t>Eastspring Inv Asian Bond USD ADQ</t>
  </si>
  <si>
    <t>U052</t>
  </si>
  <si>
    <t>LU0390136736</t>
  </si>
  <si>
    <t>FTIF - Templeton Frontier Markets Fund Class A (acc) USD</t>
  </si>
  <si>
    <t>U038</t>
  </si>
  <si>
    <t>LU0057567074</t>
  </si>
  <si>
    <t>FTIF - Templeton Korea Fund Class A (acc) USD</t>
  </si>
  <si>
    <t>LU0252652382</t>
  </si>
  <si>
    <t>Deutsche Singapore Eqty Fd</t>
  </si>
  <si>
    <t>U031</t>
  </si>
  <si>
    <t>LU0128525929</t>
  </si>
  <si>
    <t>FTIF - Templeton Global Fund Class A (acc) USD</t>
  </si>
  <si>
    <t>Deutsche SGP small/midCap A SGD (Buy Disabled)</t>
  </si>
  <si>
    <t>U029</t>
  </si>
  <si>
    <t>LU0052750758</t>
  </si>
  <si>
    <t>Deutsche Premier Select Tst</t>
  </si>
  <si>
    <t>U028</t>
  </si>
  <si>
    <t>LU0229945570</t>
  </si>
  <si>
    <t>FTIF - Templeton BRIC Fund Class A (acc) USD</t>
  </si>
  <si>
    <t>IE00B1TBJG95</t>
  </si>
  <si>
    <t>Deutsche Noor Prec Metals CL J SGD</t>
  </si>
  <si>
    <t>U027</t>
  </si>
  <si>
    <t>LU0128522157</t>
  </si>
  <si>
    <t>FTIF - Templeton Asian Growth Fund Class A (acc) USD</t>
  </si>
  <si>
    <t>IE00B1FQCN68</t>
  </si>
  <si>
    <t>Deutsche Noor Prec Metals CL A USD</t>
  </si>
  <si>
    <t>Deutsche Lion Bond Cl A</t>
  </si>
  <si>
    <t>U025</t>
  </si>
  <si>
    <t>LU0029872446</t>
  </si>
  <si>
    <t>FTIF - Franklin U.S. Government Fund Class A (mdis) USD</t>
  </si>
  <si>
    <t>LU1054341976</t>
  </si>
  <si>
    <t>Deutsche Invest I Top Euroland LCH(P) SGD</t>
  </si>
  <si>
    <t>U024</t>
  </si>
  <si>
    <t>LU0070302665</t>
  </si>
  <si>
    <t>FTIF - Franklin Mutual Beacon Fund Class A (acc) USD</t>
  </si>
  <si>
    <t>U023</t>
  </si>
  <si>
    <t>LU0098860793</t>
  </si>
  <si>
    <t>FTIF - Franklin Income Fund Class A (mdis) USD</t>
  </si>
  <si>
    <t>U021</t>
  </si>
  <si>
    <t>LU0229948087</t>
  </si>
  <si>
    <t>FTIF - Franklin Global Real Estate Fund Class A (acc) USD</t>
  </si>
  <si>
    <t>A660</t>
  </si>
  <si>
    <t>LU0122612848</t>
  </si>
  <si>
    <t>FTIF - Franklin European Growth Fund A(acc) Euro</t>
  </si>
  <si>
    <t>A659</t>
  </si>
  <si>
    <t>LU0889565080</t>
  </si>
  <si>
    <t>FTIF - Franklin European Growth Fund A(acc) SGD-H1</t>
  </si>
  <si>
    <t>LU1254146217</t>
  </si>
  <si>
    <t>Deutsche Invest I Multi Opp LDMH AUD</t>
  </si>
  <si>
    <t>LU1196385774</t>
  </si>
  <si>
    <t>Deutsche Invest I Multi Opp LCH AUD</t>
  </si>
  <si>
    <t>A370</t>
  </si>
  <si>
    <t>First State Global Property Investments Fund SGD</t>
  </si>
  <si>
    <t>LU0616839501</t>
  </si>
  <si>
    <t>Deutsche Invest I Eur HighYield Corp LC</t>
  </si>
  <si>
    <t>LU0813332623</t>
  </si>
  <si>
    <t>Deutsche Invest I Emg Mkt Satellite LC SGD (Buy Disabled)</t>
  </si>
  <si>
    <t>LU0911034782</t>
  </si>
  <si>
    <t>Deutsche Invest I Emg Mkt Corp LDMH SGD</t>
  </si>
  <si>
    <t>LU0544572273</t>
  </si>
  <si>
    <t>Deutsche Invest I Emg Mkt Corp LDM USD</t>
  </si>
  <si>
    <t>SG9999004857</t>
  </si>
  <si>
    <t>Deutsche India Eqty Fd Cl A SGD</t>
  </si>
  <si>
    <t>Stewart Investors Worldwide Leaders Fund SGD</t>
  </si>
  <si>
    <t>SG9999004675</t>
  </si>
  <si>
    <t>Deutsche Asia Premier Tst Cl A</t>
  </si>
  <si>
    <t>LU0264451831</t>
  </si>
  <si>
    <t>DWS Global Agribiz A2 USD</t>
  </si>
  <si>
    <t>LU0289847823</t>
  </si>
  <si>
    <t>DWS Global Agribiz A2 SGD</t>
  </si>
  <si>
    <t>LU0225039956</t>
  </si>
  <si>
    <t>DB Platinum IV CROCI US RIC-A</t>
  </si>
  <si>
    <t>LU0225039444</t>
  </si>
  <si>
    <t>DB Platinum IV CROCI EURO RIC-A</t>
  </si>
  <si>
    <t>A815</t>
  </si>
  <si>
    <t>Fidelity Funds - Asia Focus Fund A-USD</t>
  </si>
  <si>
    <t>LU0313899097</t>
  </si>
  <si>
    <t>DB Platinum Commodity RIC-C SGD Hedged</t>
  </si>
  <si>
    <t>A812</t>
  </si>
  <si>
    <t>Fidelity Funds - America Fund SR-ACC-SGD (hedged)</t>
  </si>
  <si>
    <t>MYU1001FI007</t>
  </si>
  <si>
    <t>CIMB-Principal Malaysia Equity Fund Class SGD</t>
  </si>
  <si>
    <t>MYU1002FG009</t>
  </si>
  <si>
    <t>CIMB-Principal Asia Pacific Dynamic Income Fund Class USD</t>
  </si>
  <si>
    <t>MYU1001FH009</t>
  </si>
  <si>
    <t>CIMB-Principal Asia Pacific Dynamic Income Fund Class SGD</t>
  </si>
  <si>
    <t>A773</t>
  </si>
  <si>
    <t>Fidelity Funds - Global Dividend Fund A-Mincome (G) SGD</t>
  </si>
  <si>
    <t>MYU1001FG001</t>
  </si>
  <si>
    <t>CIMB-Principal ASEAN Total Return Fund Class SGD</t>
  </si>
  <si>
    <t>A735</t>
  </si>
  <si>
    <t>LU1196032939</t>
  </si>
  <si>
    <t>Fidelity Funds - European Dynamic Growth Fund A-SGD</t>
  </si>
  <si>
    <t>MYU1001FJ005</t>
  </si>
  <si>
    <t>CIMB Islamic DALI Equity Theme Fund Class SGD</t>
  </si>
  <si>
    <t>A727</t>
  </si>
  <si>
    <t>Fidelity Funds - European Growth Fund SR-ACC-EUR</t>
  </si>
  <si>
    <t>LU0056508442</t>
  </si>
  <si>
    <t>Blackrock World Technology Fund A2 USD</t>
  </si>
  <si>
    <t>LU0171311680</t>
  </si>
  <si>
    <t>Blackrock World Technology Fund A2 GBP</t>
  </si>
  <si>
    <t>LU0171310443</t>
  </si>
  <si>
    <t>Blackrock World Technology Fund A2 EUR</t>
  </si>
  <si>
    <t>LU0842063009</t>
  </si>
  <si>
    <t>Blackrock World Real Estate Sec A2 USD</t>
  </si>
  <si>
    <t>Fidelity Funds - China Focus Fund SR-ACC-SGD</t>
  </si>
  <si>
    <t>A722</t>
  </si>
  <si>
    <t>Fidelity Funds - Asian Special Situations Funds SR-ACC-SGD</t>
  </si>
  <si>
    <t>LU0106831901</t>
  </si>
  <si>
    <t>Blackrock World Financials A2 USD</t>
  </si>
  <si>
    <t>Fidelity Funds - Emerging Europe Middle East and Africa Fund SGD</t>
  </si>
  <si>
    <t>LU0385154629</t>
  </si>
  <si>
    <t>Blackrock World Agriculture A2 USD</t>
  </si>
  <si>
    <t>A368</t>
  </si>
  <si>
    <t>LU0064963852</t>
  </si>
  <si>
    <t>Fidelity Funds - US Dollar Cash Fund A USD</t>
  </si>
  <si>
    <t>LU0471298777</t>
  </si>
  <si>
    <t>Blackrock World Agriculture A2 SGD-H</t>
  </si>
  <si>
    <t>A367</t>
  </si>
  <si>
    <t>Fidelity Funds - US Dollar Bond Fund A USD</t>
  </si>
  <si>
    <t>LU0471298348</t>
  </si>
  <si>
    <t>Blackrock World Agriculture A2 EUR-H</t>
  </si>
  <si>
    <t>A366</t>
  </si>
  <si>
    <t>LU0048621717</t>
  </si>
  <si>
    <t>Fidelity Funds - United Kingdom Fund A GBP</t>
  </si>
  <si>
    <t>LU0871640396</t>
  </si>
  <si>
    <t>Blackrock USD High Yield Bd A8 AUD-H</t>
  </si>
  <si>
    <t>LU0738912566</t>
  </si>
  <si>
    <t>Blackrock USD High Yield Bd A6 USD</t>
  </si>
  <si>
    <t>LU0099575291</t>
  </si>
  <si>
    <t>Fidelity Funds - Global Telecommunications Fund A EUR</t>
  </si>
  <si>
    <t>LU0578937376</t>
  </si>
  <si>
    <t>Blackrock USD High Yield Bd A3 SGD-H</t>
  </si>
  <si>
    <t>LU0578945809</t>
  </si>
  <si>
    <t>Blackrock USD High Yield Bd A2 SGD-H</t>
  </si>
  <si>
    <t>LU0578947334</t>
  </si>
  <si>
    <t>Blackrock USD High Yield Bd A2 AUD-H</t>
  </si>
  <si>
    <t>A361</t>
  </si>
  <si>
    <t>LU0048588163</t>
  </si>
  <si>
    <t>LU0006061336</t>
  </si>
  <si>
    <t>Blackrock US Small and Midcap Opp A2 USD</t>
  </si>
  <si>
    <t>A360</t>
  </si>
  <si>
    <t>LU0171298648</t>
  </si>
  <si>
    <t>Blackrock US Small and Midcap Opp A2 EUR</t>
  </si>
  <si>
    <t>LU1023058412</t>
  </si>
  <si>
    <t>Blackrock US Small and Midcap Opp A2 AUD-H</t>
  </si>
  <si>
    <t>LU0124384867</t>
  </si>
  <si>
    <t>Blackrock New Energy A2 USD</t>
  </si>
  <si>
    <t>A357</t>
  </si>
  <si>
    <t>LU0048587603</t>
  </si>
  <si>
    <t>Fidelity Funds - Japan Smaller Companies Fund A JPY</t>
  </si>
  <si>
    <t>Blackrock Latin American A2 USD</t>
  </si>
  <si>
    <t>Blackrock Latin American A2 SGD-H</t>
  </si>
  <si>
    <t>A355</t>
  </si>
  <si>
    <t>LU0197229882</t>
  </si>
  <si>
    <t>LU0171289738</t>
  </si>
  <si>
    <t>Blackrock Latin American A2 GBP</t>
  </si>
  <si>
    <t>LU1023057877</t>
  </si>
  <si>
    <t>Blackrock Latin American A2 AUD-H</t>
  </si>
  <si>
    <t>LU0248272758</t>
  </si>
  <si>
    <t>Blackrock India Fund A2 USD</t>
  </si>
  <si>
    <t>A352</t>
  </si>
  <si>
    <t>LU0157215616</t>
  </si>
  <si>
    <t>Fidelity Funds - Global Focus Fund A USD</t>
  </si>
  <si>
    <t>A349</t>
  </si>
  <si>
    <t>Fidelity Funds - SMART Global Moderate Fund A USD</t>
  </si>
  <si>
    <t>A348</t>
  </si>
  <si>
    <t>Fidelity Funds - Euro Bond Fund A EUR</t>
  </si>
  <si>
    <t>LU0871640040</t>
  </si>
  <si>
    <t>Blackrock Global High Yield Bd A8 AUD-H</t>
  </si>
  <si>
    <t>A346</t>
  </si>
  <si>
    <t>LU0114721508</t>
  </si>
  <si>
    <t>Fidelity Funds - Global Consumer Industries Fund A EUR</t>
  </si>
  <si>
    <t>LU0764618640</t>
  </si>
  <si>
    <t>Blackrock Global High Yield Bd A6 USD</t>
  </si>
  <si>
    <t>A345</t>
  </si>
  <si>
    <t>LU0567554463</t>
  </si>
  <si>
    <t>Blackrock Global High Yield Bd A2 GBP-H</t>
  </si>
  <si>
    <t>A343</t>
  </si>
  <si>
    <t>A338</t>
  </si>
  <si>
    <t>Fidelity Funds - Japan Fund A SGD</t>
  </si>
  <si>
    <t>LU0661504455</t>
  </si>
  <si>
    <t>Blackrock Global Eqty Inc A5 SGD-H</t>
  </si>
  <si>
    <t>LU0871639976</t>
  </si>
  <si>
    <t>Blackrock Global Corp Bond A8 AUD-H</t>
  </si>
  <si>
    <t>LU0788109634</t>
  </si>
  <si>
    <t>Blackrock Global Corp Bond A6 USD</t>
  </si>
  <si>
    <t>LU0816460231</t>
  </si>
  <si>
    <t>Blackrock Global Corp Bond A3 GBP-H</t>
  </si>
  <si>
    <t>LU0297942434</t>
  </si>
  <si>
    <t>Blackrock Global Corp Bond A2 EUR-H</t>
  </si>
  <si>
    <t>A885</t>
  </si>
  <si>
    <t>Eastspring Investments Unit Trusts - Singapore Asean Equity Fund SGD</t>
  </si>
  <si>
    <t>LU0238689110</t>
  </si>
  <si>
    <t>Blackrock Glb Dynamic Eqty A2 USD</t>
  </si>
  <si>
    <t>Eastspring - Cash Fund SGD</t>
  </si>
  <si>
    <t>A865</t>
  </si>
  <si>
    <t>Eastspring Investments - Global Low Volatility Equity Fund Class As SGD</t>
  </si>
  <si>
    <t xml:space="preserve"> LU1426113095</t>
  </si>
  <si>
    <t>A856</t>
  </si>
  <si>
    <t>Eastspring Investments - Asian Local Bond Fund Class As SGD</t>
  </si>
  <si>
    <t>LU1051767835</t>
  </si>
  <si>
    <t>Blackrock Fixed Inc Global Opps A6 USD</t>
  </si>
  <si>
    <t>LU0280468637</t>
  </si>
  <si>
    <t>Blackrock Fixed Inc Global Opps A5 SGD-H</t>
  </si>
  <si>
    <t>LU0278453476</t>
  </si>
  <si>
    <t>Blackrock Fixed Inc Global Opps A2 EUR-H</t>
  </si>
  <si>
    <t>LU0969580561</t>
  </si>
  <si>
    <t>Blackrock European Spec Situations A2 USD-H</t>
  </si>
  <si>
    <t>LU1023063255</t>
  </si>
  <si>
    <t>Blackrock European Spec Situations A2 GBP-H</t>
  </si>
  <si>
    <t>LU0154234636</t>
  </si>
  <si>
    <t>Blackrock European Spec Situations A2 EUR</t>
  </si>
  <si>
    <t>LU1023062109</t>
  </si>
  <si>
    <t>Blackrock European Spec Situations A2 AUD-H</t>
  </si>
  <si>
    <t>LU0526926950</t>
  </si>
  <si>
    <t>Blackrock European Fund A2 USD-H</t>
  </si>
  <si>
    <t>LU0963555726</t>
  </si>
  <si>
    <t>Blackrock European Fund A2 SGD-H</t>
  </si>
  <si>
    <t>LU1023060665</t>
  </si>
  <si>
    <t>Blackrock European Fund A2 GBP-H</t>
  </si>
  <si>
    <t>LU0011846440</t>
  </si>
  <si>
    <t>Blackrock European Fund A2 EUR</t>
  </si>
  <si>
    <t>Eastspring Investments - Japan Dynamic Fund Class As SGD</t>
  </si>
  <si>
    <t>LU1023059733</t>
  </si>
  <si>
    <t>Blackrock European Fund A2 AUD-H</t>
  </si>
  <si>
    <t>A705</t>
  </si>
  <si>
    <t>Eastspring Investments - US High Investment Grade Bond Fund Class As SGD</t>
  </si>
  <si>
    <t>LU1019632923</t>
  </si>
  <si>
    <t>Blackrock European Eqty Income A6 USD-H</t>
  </si>
  <si>
    <t>Eastspring Investments - Asian Bond Fund Class As SGD</t>
  </si>
  <si>
    <t>LU0200680782</t>
  </si>
  <si>
    <t>Blackrock Emerging Mkts Bond A3 USD</t>
  </si>
  <si>
    <t>LU1057296771</t>
  </si>
  <si>
    <t>Blackrock Emerging Mkts Bond A2 GBP-H</t>
  </si>
  <si>
    <t>LU0413376566</t>
  </si>
  <si>
    <t>Blackrock Emerging Mkts Bond A2 EUR-H</t>
  </si>
  <si>
    <t>LU0843229542</t>
  </si>
  <si>
    <t>Blackrock Emerging Mkt Corp Bd A2 USD</t>
  </si>
  <si>
    <t>A408</t>
  </si>
  <si>
    <t>LU0843229971</t>
  </si>
  <si>
    <t>Blackrock Emerging Mkt Corp Bd A2 EUR-H</t>
  </si>
  <si>
    <t>LU0572106309</t>
  </si>
  <si>
    <t>Blackrock Emerging Europe A2 SGD-H</t>
  </si>
  <si>
    <t>LU0011850392</t>
  </si>
  <si>
    <t>Blackrock Emerging Europe A2 EUR</t>
  </si>
  <si>
    <t>LU0359201612</t>
  </si>
  <si>
    <t>Blackrock China Fund A2 USD</t>
  </si>
  <si>
    <t>LU0359202008</t>
  </si>
  <si>
    <t>Blackrock China Fund A2 SGD-H</t>
  </si>
  <si>
    <t>LU0359201455</t>
  </si>
  <si>
    <t>Blackrock China Fund A2 EUR-H</t>
  </si>
  <si>
    <t>LU1023057109</t>
  </si>
  <si>
    <t>Blackrock China Fund A2 AUD-H</t>
  </si>
  <si>
    <t>A214</t>
  </si>
  <si>
    <t>Deutsche Invest I Multi Opportunities LCH USD</t>
  </si>
  <si>
    <t>LU0821914370</t>
  </si>
  <si>
    <t>Blackrock Asian Growth Leaders A2 USD</t>
  </si>
  <si>
    <t>Deutsche Invest I Top Dividend SGD LCH (P) SGD</t>
  </si>
  <si>
    <t>LU1048596156</t>
  </si>
  <si>
    <t>Blackrock Asian Growth Leaders A2 SGD-H</t>
  </si>
  <si>
    <t>A432</t>
  </si>
  <si>
    <t>Deutsche Noor Precious Metals Securities Class J SGD</t>
  </si>
  <si>
    <t>LU0072462343</t>
  </si>
  <si>
    <t>Blackrock Asian Dragon A2 USD</t>
  </si>
  <si>
    <t>A389</t>
  </si>
  <si>
    <t>DWS Global Agribusiness Class A2 SGD</t>
  </si>
  <si>
    <t>LU1048588211</t>
  </si>
  <si>
    <t>Blackrock Asian Dragon A2 SGD-H</t>
  </si>
  <si>
    <t>Deutsche Global Themes Equity Fund Class A SGD</t>
  </si>
  <si>
    <t>LU0171270639</t>
  </si>
  <si>
    <t>Blackrock Asian Dragon A2 GBP</t>
  </si>
  <si>
    <t>Deutsche Asian Small/Mid Cap Fund Class A SGD</t>
  </si>
  <si>
    <t>LU0171269466</t>
  </si>
  <si>
    <t>Blackrock Asian Dragon A2 EUR</t>
  </si>
  <si>
    <t>A301</t>
  </si>
  <si>
    <t>Deutsche China Equity Fund Class A SGD</t>
  </si>
  <si>
    <t>LU1023056804</t>
  </si>
  <si>
    <t>Blackrock Asian Dragon A2 AUD-H</t>
  </si>
  <si>
    <t>A300</t>
  </si>
  <si>
    <t>Deutsche India Equity Fund Class A SGD</t>
  </si>
  <si>
    <t>LU0916957664</t>
  </si>
  <si>
    <t>Blackrock Asia Pac Eqty Inc A8 AUD-H</t>
  </si>
  <si>
    <t>Deutsche Singapore Equity Fund Class A SGD</t>
  </si>
  <si>
    <t>LU0738912210</t>
  </si>
  <si>
    <t>Blackrock Asia Pac Eqty Inc A6 USD</t>
  </si>
  <si>
    <t>Deutsche Premier Select Trust Fund SGD</t>
  </si>
  <si>
    <t>LU0414403682</t>
  </si>
  <si>
    <t>Blackrock Asia Pac Eqty Inc A5 SGD-H</t>
  </si>
  <si>
    <t>A031</t>
  </si>
  <si>
    <t>Deutsche Asia Premier Trust Fund SGD</t>
  </si>
  <si>
    <t>LU0803753879</t>
  </si>
  <si>
    <t>Blackrock ASEAN Leaders A2 USD</t>
  </si>
  <si>
    <t>Deutsche Lion Bond Fund Class A SGD</t>
  </si>
  <si>
    <t>IE00BFLQFR35</t>
  </si>
  <si>
    <t>BNY Mellon Japan Sm Cap Eq Focus USD-H</t>
  </si>
  <si>
    <t>IE00BD5VV500</t>
  </si>
  <si>
    <t>BNY Mellon Japan Sm Cap Eq Focus Acc SGD-H</t>
  </si>
  <si>
    <t>LU0010012721</t>
  </si>
  <si>
    <t>BNPPL1 Eq Europe EUR</t>
  </si>
  <si>
    <t>Parvest Equity Japan Small Cap Classic H - Capitalisation USD</t>
  </si>
  <si>
    <t>A653</t>
  </si>
  <si>
    <t>PARVEST Equity Best Selection Europe Classic - Capitalisation EUR</t>
  </si>
  <si>
    <t>LU1192613500</t>
  </si>
  <si>
    <t>BNPP A European Multi-Asset Inc MD RH CNH</t>
  </si>
  <si>
    <t>LU1078738306</t>
  </si>
  <si>
    <t>BNPP A European Multi-Asset Inc MD RH AUD</t>
  </si>
  <si>
    <t>A626</t>
  </si>
  <si>
    <t>LU0823411888</t>
  </si>
  <si>
    <t>Parvest Equity World Consumer Durables - Classic CapitalisationUSD</t>
  </si>
  <si>
    <t>LU1078738058</t>
  </si>
  <si>
    <t>BNPP A European Multi-Asset Inc MD EUR</t>
  </si>
  <si>
    <t>A625</t>
  </si>
  <si>
    <t>LU0823428932</t>
  </si>
  <si>
    <t>Parvest Equity India - Classic Capitalisation USD</t>
  </si>
  <si>
    <t>A557</t>
  </si>
  <si>
    <t>Parvest Equity Indonesia Classic - Capitalisation USD</t>
  </si>
  <si>
    <t>A479</t>
  </si>
  <si>
    <t>LU0823379622</t>
  </si>
  <si>
    <t>Parvest Bond Asia Ex-Japan Classic - Capitalisation USD</t>
  </si>
  <si>
    <t>LU1074209328</t>
  </si>
  <si>
    <t>A478</t>
  </si>
  <si>
    <t>LU0823388615</t>
  </si>
  <si>
    <t>Parvest Bond World High Yield Classic - Capitalisation EUR</t>
  </si>
  <si>
    <t>Aviva Inv Glb HY Bd Amh SGD-H</t>
  </si>
  <si>
    <t>A477</t>
  </si>
  <si>
    <t>Parvest Bond Best Selection World Emerging Classic - Capitalisation USD</t>
  </si>
  <si>
    <t>A474</t>
  </si>
  <si>
    <t>Parvest Equity Europe Emerging Classic - Capitalisation EUR</t>
  </si>
  <si>
    <t>A472</t>
  </si>
  <si>
    <t>LU0823414635</t>
  </si>
  <si>
    <t>Parvest Equity World Energy Classic - Capitalisation EUR</t>
  </si>
  <si>
    <t>A471</t>
  </si>
  <si>
    <t>LU0823417810</t>
  </si>
  <si>
    <t>Parvest Equity World Low Volatility Classic - Capitalisation EUR</t>
  </si>
  <si>
    <t>LU0274938744</t>
  </si>
  <si>
    <t>Aviva Inv Glb Convert A USD</t>
  </si>
  <si>
    <t>A470</t>
  </si>
  <si>
    <t>Parvest Equity World Emerging Classic - Capitalisation USD</t>
  </si>
  <si>
    <t>LU0300873303</t>
  </si>
  <si>
    <t>Aviva Inv EM Eq Sm Cap A USD</t>
  </si>
  <si>
    <t>A469</t>
  </si>
  <si>
    <t>LU0823426308</t>
  </si>
  <si>
    <t>Parvest Equity China Classic - Capitalisation USD</t>
  </si>
  <si>
    <t>SG9999012744</t>
  </si>
  <si>
    <t>Asia Multi-Asset Mthly Inc Scheme Dist USD</t>
  </si>
  <si>
    <t>A423</t>
  </si>
  <si>
    <t>SG9999012728</t>
  </si>
  <si>
    <t>Asia Multi-Asset Mthly Inc Scheme Dist SGD</t>
  </si>
  <si>
    <t>A419</t>
  </si>
  <si>
    <t>Parvest Equity BRIC Classic - Capitalisation USD</t>
  </si>
  <si>
    <t>SG9999012736</t>
  </si>
  <si>
    <t>Asia Multi-Asset Mthly Inc Scheme Acc USD</t>
  </si>
  <si>
    <t>A269</t>
  </si>
  <si>
    <t>LU0823434583</t>
  </si>
  <si>
    <t>Parvest Equity USA Growth Classic - Capitalisation USD</t>
  </si>
  <si>
    <t>Amundi Glb Luxury and Lifestyle SGD Cl AS</t>
  </si>
  <si>
    <t>LU0169129995</t>
  </si>
  <si>
    <t>Amundi Funds Eq Thailand AU-D USD</t>
  </si>
  <si>
    <t>LU0158078906</t>
  </si>
  <si>
    <t>Amundi Funds Eq Thailand AU-C USD</t>
  </si>
  <si>
    <t>LU1049755777</t>
  </si>
  <si>
    <t>Amundi Funds Eq Japan Value A2U-C USD</t>
  </si>
  <si>
    <t>LU0823044523</t>
  </si>
  <si>
    <t>Amundi Funds Eq Greater China A2U-C USD</t>
  </si>
  <si>
    <t>LU1049754531</t>
  </si>
  <si>
    <t>Amundi Funds Eq Euroland Small Cap A2U-C USD</t>
  </si>
  <si>
    <t>LU0823040885</t>
  </si>
  <si>
    <t>Amundi Funds Eq Emerging Focus A2U-C USD</t>
  </si>
  <si>
    <t>A734</t>
  </si>
  <si>
    <t>LU0297942194</t>
  </si>
  <si>
    <t>BlackRock Global Funds - Global Corporate Bond A2 USD</t>
  </si>
  <si>
    <t>LU0823038715</t>
  </si>
  <si>
    <t>Amundi Funds Eq ASEAN A2U-C USD</t>
  </si>
  <si>
    <t>A733</t>
  </si>
  <si>
    <t>LU0278465488</t>
  </si>
  <si>
    <t>BlackRock Global Funds - Fixed Income Global Opportunities A2 SGD Hedged</t>
  </si>
  <si>
    <t>LU1049752162</t>
  </si>
  <si>
    <t>Amundi Funds Bd Glb Aggregate A2U-MD USD</t>
  </si>
  <si>
    <t>A732</t>
  </si>
  <si>
    <t>LU0278466700</t>
  </si>
  <si>
    <t>BlackRock Global Funds - Fixed Income Global Opportunities A2 USD</t>
  </si>
  <si>
    <t>LU1327396922</t>
  </si>
  <si>
    <t>Amundi Funds Bd Glb Aggregate A2S-MD SGD</t>
  </si>
  <si>
    <t>LU1327396849</t>
  </si>
  <si>
    <t>Amundi Funds Bd Glb Aggregate A2S-C SGD</t>
  </si>
  <si>
    <t>LU1049752089</t>
  </si>
  <si>
    <t>Amundi Funds Bd Glb Aggregate A2HS-MD SGD-H</t>
  </si>
  <si>
    <t>SG9999014112</t>
  </si>
  <si>
    <t>Amundi Asian Silver Age Fund AS SGD</t>
  </si>
  <si>
    <t>BlackRock Global Funds - Global Equity Income Fund A6 SGD-H</t>
  </si>
  <si>
    <t>SG9999014401</t>
  </si>
  <si>
    <t>Amundi Asian Silver Age Fund AHU USD</t>
  </si>
  <si>
    <t>A604</t>
  </si>
  <si>
    <t>BlackRock Global Funds - New Energy Fund A2 USD</t>
  </si>
  <si>
    <t>A602</t>
  </si>
  <si>
    <t>BlackRock Global Funds - China Fund Hedged A2 SGD</t>
  </si>
  <si>
    <t>LU0765755177</t>
  </si>
  <si>
    <t>Allianz US High Yield AM H2-RMB</t>
  </si>
  <si>
    <t>A601</t>
  </si>
  <si>
    <t>BlackRock Global Funds - Asia Pacific Equity Income Fund HedgedA5 SGD</t>
  </si>
  <si>
    <t>A600</t>
  </si>
  <si>
    <t>BlackRock Global Funds - World Agriculture Fund Hedged A2 SGD</t>
  </si>
  <si>
    <t>A598</t>
  </si>
  <si>
    <t>BlackRock Global Funds - Emerging Europe Fund Hedged A2 SGD</t>
  </si>
  <si>
    <t>LU0417517892</t>
  </si>
  <si>
    <t>Allianz US Equity Dividend AT Acc SGD</t>
  </si>
  <si>
    <t>LU0417517546</t>
  </si>
  <si>
    <t>Allianz US Equity Cl AT Acc SGD</t>
  </si>
  <si>
    <t>LU0918141887</t>
  </si>
  <si>
    <t>Allianz Tot Ret Asian Eq Cl AM Dis USD</t>
  </si>
  <si>
    <t>United Singapore Bond Fund *</t>
  </si>
  <si>
    <t>LU1105468828</t>
  </si>
  <si>
    <t>Allianz Tot Ret Asian Eq Cl AM Dis H2- SGD</t>
  </si>
  <si>
    <t>United SGD Fund Cl A Acc SGD *</t>
  </si>
  <si>
    <t>LU0918147579</t>
  </si>
  <si>
    <t>Allianz Tot Ret Asian Eq Cl AM Dis H2- AUD</t>
  </si>
  <si>
    <t>United International Growth Fund *</t>
  </si>
  <si>
    <t>LU0417516571</t>
  </si>
  <si>
    <t>Allianz Oriental Inc Cl AT Acc SGD</t>
  </si>
  <si>
    <t>Schroder Singapore Trust Cl A *</t>
  </si>
  <si>
    <t>LU0820561818</t>
  </si>
  <si>
    <t>Allianz Inc and Growth Cl AM Dis USD</t>
  </si>
  <si>
    <t>Schroder SG Fixed Income Fd CL A *</t>
  </si>
  <si>
    <t>LU0943347566</t>
  </si>
  <si>
    <t>Allianz Inc and Growth Cl AM Dis H2-SGD</t>
  </si>
  <si>
    <t>U080</t>
  </si>
  <si>
    <t>Aviva Investors Emerging Markets Equity Small Cap Fund A USD</t>
  </si>
  <si>
    <t>Schroder Multi-Asset Revolution Cl A *</t>
  </si>
  <si>
    <t>LU0820562469</t>
  </si>
  <si>
    <t>Allianz Inc and Growth Cl AM Dis H2-RMB</t>
  </si>
  <si>
    <t>Schroder ISF Greater China F Acc SGD - CPF *</t>
  </si>
  <si>
    <t>LU0820562386</t>
  </si>
  <si>
    <t>Allianz Inc and Growth Cl AM Dis H2-GBP</t>
  </si>
  <si>
    <t>A784</t>
  </si>
  <si>
    <t>Aviva Investors Global High Yield Bond Fund Amh SGD</t>
  </si>
  <si>
    <t>Schroder Global Em Mkt Opps Fund SGD *</t>
  </si>
  <si>
    <t>LU0820562030</t>
  </si>
  <si>
    <t>Allianz Inc and Growth Cl AM Dis H2-AUD</t>
  </si>
  <si>
    <t>Schroder China Opps Fund SGD *</t>
  </si>
  <si>
    <t>LU0417516738</t>
  </si>
  <si>
    <t>Allianz HK Eq Cl AT SGD</t>
  </si>
  <si>
    <t>Schroder Asian Inv Grade Credit Cl A *</t>
  </si>
  <si>
    <t>A682</t>
  </si>
  <si>
    <t>LU0459997697</t>
  </si>
  <si>
    <t>Aviva Investors Global Convertibles Absolute Return I US$</t>
  </si>
  <si>
    <t>Schroder Asian Growth Fund *</t>
  </si>
  <si>
    <t>A681</t>
  </si>
  <si>
    <t>LU0747473022</t>
  </si>
  <si>
    <t>Aviva Investors Short Duration Global High Yield Fund I US$</t>
  </si>
  <si>
    <t>Schroder Asian Equity Yield Fund Cl A *</t>
  </si>
  <si>
    <t>LU0342689089</t>
  </si>
  <si>
    <t>Allianz Glb Agri Trends Cl AT Acc USD</t>
  </si>
  <si>
    <t>PineBridge US Large Cap Research Enh A5CP SGD *</t>
  </si>
  <si>
    <t>LU0745992734</t>
  </si>
  <si>
    <t>Allianz Flexi Asia Bond Cl AM Dis USD</t>
  </si>
  <si>
    <t>PineBridge Singapore Bond Fund *</t>
  </si>
  <si>
    <t>LU0706718169</t>
  </si>
  <si>
    <t>Allianz Flexi Asia Bond Cl AM Dis H2-SGD</t>
  </si>
  <si>
    <t>A548</t>
  </si>
  <si>
    <t>Aviva Investors Global Convertibles Fund A USD</t>
  </si>
  <si>
    <t>PineBridge India Equity A5CP SGD *</t>
  </si>
  <si>
    <t>LU0774780943</t>
  </si>
  <si>
    <t>Allianz Flexi Asia Bond Cl AM Dis H2-RMB</t>
  </si>
  <si>
    <t>A547</t>
  </si>
  <si>
    <t>LU0273494806</t>
  </si>
  <si>
    <t>Aviva Investors Emerging Markets Local Currency Bond Fund A EUR</t>
  </si>
  <si>
    <t>Nikko AM Shenton Thrift Fund *</t>
  </si>
  <si>
    <t>LU0706718326</t>
  </si>
  <si>
    <t>Allianz Flexi Asia Bond Cl AM Dis H2-GBP</t>
  </si>
  <si>
    <t>Nikko AM Shenton ShortTerm Bond(S$) *</t>
  </si>
  <si>
    <t>LU0706718672</t>
  </si>
  <si>
    <t>Allianz Flexi Asia Bond Cl AM Dis H2-EUR</t>
  </si>
  <si>
    <t>Nikko AM Shenton Japan Fund SGD *</t>
  </si>
  <si>
    <t>LU0706718243</t>
  </si>
  <si>
    <t>Allianz Flexi Asia Bond Cl AM Dis H2-AUD</t>
  </si>
  <si>
    <t>A151</t>
  </si>
  <si>
    <t>LU0010019577</t>
  </si>
  <si>
    <t>Aviva Investors - European Equity Fund Class B EUR</t>
  </si>
  <si>
    <t>Nikko AM Japan Dividend Equity SGD-H *</t>
  </si>
  <si>
    <t>LU0414045822</t>
  </si>
  <si>
    <t>Allianz European Eq Div Cl AT Acc EUR</t>
  </si>
  <si>
    <t>A150</t>
  </si>
  <si>
    <t>LU0010019817</t>
  </si>
  <si>
    <t>Aviva Investors - Asian Equity Income Fund B USD</t>
  </si>
  <si>
    <t>Nikko AM Japan Dividend Equity SGD *</t>
  </si>
  <si>
    <t>LU0971552673</t>
  </si>
  <si>
    <t>Allianz European Eq Div Cl AM Dis H2-USD</t>
  </si>
  <si>
    <t>U051</t>
  </si>
  <si>
    <t>LU0201575346</t>
  </si>
  <si>
    <t>Amundi Equity Latin America AU Accumulation USD</t>
  </si>
  <si>
    <t>Nikko AM Glb Div Equity SGD-H ACC *</t>
  </si>
  <si>
    <t>LU1046248800</t>
  </si>
  <si>
    <t>Allianz European Eq Div Cl AM Dis H2-SGD</t>
  </si>
  <si>
    <t>U019</t>
  </si>
  <si>
    <t>SG9999005037</t>
  </si>
  <si>
    <t>Amundi Oasis Middle East &amp; North Africa Fund AU-C Class USD</t>
  </si>
  <si>
    <t>Manulife Asia Pacific Inv Grade Bond Cl A *</t>
  </si>
  <si>
    <t>LU1015033050</t>
  </si>
  <si>
    <t>Allianz European Eq Div Cl AM Dis H2-RMB</t>
  </si>
  <si>
    <t>U014</t>
  </si>
  <si>
    <t>SG9999004550</t>
  </si>
  <si>
    <t>Amundi Global Luxury &amp; Lifestyle Fund AU-C Class USD</t>
  </si>
  <si>
    <t>LionGlobal Spore Fixed Inc-A *</t>
  </si>
  <si>
    <t>LU0971552756</t>
  </si>
  <si>
    <t>Allianz European Eq Div Cl AM Dis H2-AUD</t>
  </si>
  <si>
    <t>LionGlobal Short Duration Bond Cl A SGD *</t>
  </si>
  <si>
    <t>LU1400636491</t>
  </si>
  <si>
    <t>Allianz Europe Inc and Growth Cl AMg Dis H2-USD</t>
  </si>
  <si>
    <t>A720</t>
  </si>
  <si>
    <t>LU1049752246</t>
  </si>
  <si>
    <t>Amundi Funds Bond Global Aggregate A2HS-C SGD</t>
  </si>
  <si>
    <t>LionGlobal Japan Growth Fund *</t>
  </si>
  <si>
    <t>LU1400636657</t>
  </si>
  <si>
    <t>Allianz Europe Inc and Growth Cl AMg Dis H2-SGD</t>
  </si>
  <si>
    <t>A719</t>
  </si>
  <si>
    <t>LU1049752592</t>
  </si>
  <si>
    <t>Amundi Funds Bond Global Aggregate A2U-C USD</t>
  </si>
  <si>
    <t>LionGlobal Japan Growth Fd SGD-Hd *</t>
  </si>
  <si>
    <t>LU1400636731</t>
  </si>
  <si>
    <t>Allianz Europe Inc and Growth Cl AMg Dis H2-AUD</t>
  </si>
  <si>
    <t>LionGlobal China Growth *</t>
  </si>
  <si>
    <t>LU1400636814</t>
  </si>
  <si>
    <t>Allianz Europe Inc and Growth Cl AMg Dis EUR</t>
  </si>
  <si>
    <t>A516</t>
  </si>
  <si>
    <t>LU0319687124</t>
  </si>
  <si>
    <t>Amundi Absolute Volatility World Equity AU Accumulation USD</t>
  </si>
  <si>
    <t>Legg Mason WA Spore Bond Class A SGD *</t>
  </si>
  <si>
    <t>LU0920840948</t>
  </si>
  <si>
    <t>Allianz Europe Eq Gth Select Cl AT Acc H2-USD</t>
  </si>
  <si>
    <t>Amundi India Infrastructure Fund AS-C Class SGD</t>
  </si>
  <si>
    <t>Legg Mason WA SEA Special Sits *</t>
  </si>
  <si>
    <t>LU0920783379</t>
  </si>
  <si>
    <t>Allianz Europe Eq Gth Select Cl AT Acc H2-SGD</t>
  </si>
  <si>
    <t>Amundi Oasis Middle East &amp; North Africa Fund AS-C Class SGD</t>
  </si>
  <si>
    <t>Legg Mason WA Global Bond Trst *</t>
  </si>
  <si>
    <t>LU0920839346</t>
  </si>
  <si>
    <t>Allianz Europe Eq Gth Select Cl AT Acc EUR</t>
  </si>
  <si>
    <t>Amundi Global Luxury &amp; Lifestyle Fund AS-C Class SGD</t>
  </si>
  <si>
    <t>Legg Mason WA Asian Enterprise *</t>
  </si>
  <si>
    <t>Grand Total</t>
  </si>
  <si>
    <t>Amundi Singapore Dividend Growth Fund AS-D Class SGD</t>
  </si>
  <si>
    <t>First State Regional China Fund *</t>
  </si>
  <si>
    <t>You do not have any holdings in this category.</t>
  </si>
  <si>
    <t>A730</t>
  </si>
  <si>
    <t>Allianz Global Investors Fund - Allianz Europe Equity Growth Select AT (H2-USD)</t>
  </si>
  <si>
    <t>First State Glb Resources *</t>
  </si>
  <si>
    <t>LU1282649901</t>
  </si>
  <si>
    <t>Allianz Dynamic Asian HY Bd Cl AMg Dis USD</t>
  </si>
  <si>
    <t>Structured Product</t>
  </si>
  <si>
    <t>A729</t>
  </si>
  <si>
    <t>Allianz Global Investors Fund - Allianz Europe Equity Growth Select AT (H2-SGD)</t>
  </si>
  <si>
    <t>First State Dividend Advantage *</t>
  </si>
  <si>
    <t>LU1282650669</t>
  </si>
  <si>
    <t>Allianz Dynamic Asian HY Bd Cl AMg Dis H2-SGD</t>
  </si>
  <si>
    <t>A728</t>
  </si>
  <si>
    <t>Allianz Global Investors Fund - Allianz Europe Equity Growth Select AT EUR</t>
  </si>
  <si>
    <t>First State Bridge  *</t>
  </si>
  <si>
    <t>LU1282650230</t>
  </si>
  <si>
    <t>Allianz Dynamic Asian HY Bd Cl AMg Dis H2-RMB</t>
  </si>
  <si>
    <t>A697</t>
  </si>
  <si>
    <t>Allianz Global Investors Fund - Allianz Income and Growth AM (H2-SGD)</t>
  </si>
  <si>
    <t>First State Asian Growth Fund *</t>
  </si>
  <si>
    <t>LU1282650313</t>
  </si>
  <si>
    <t>Allianz Dynamic Asian HY Bd Cl AMg Dis H2-GBP</t>
  </si>
  <si>
    <t>UT</t>
  </si>
  <si>
    <t>CPFIS-OA</t>
  </si>
  <si>
    <t>United SGD Fund Cl A Acc SGD  *</t>
  </si>
  <si>
    <t>Fidelity European Growth SR ACC EUR - CPF (Buy Disabled) *</t>
  </si>
  <si>
    <t>LU1311290768</t>
  </si>
  <si>
    <t>Allianz Dynamic Asian HY Bd Cl AMg Dis H2-EUR</t>
  </si>
  <si>
    <t>Short Duration Bond</t>
  </si>
  <si>
    <t>Allianz Global Investors Fund - Allianz US High Yield AM (H2 - SGD)</t>
  </si>
  <si>
    <t>Fidelity Emerging Markets Fund SR ACC SGD - CPF (Buy Disabled) *</t>
  </si>
  <si>
    <t>LU1282650156</t>
  </si>
  <si>
    <t>Allianz Dynamic Asian HY Bd Cl AMg Dis H2-AUD</t>
  </si>
  <si>
    <t>A539</t>
  </si>
  <si>
    <t>Fidelity China Focus SR ACC SGD - CPF *</t>
  </si>
  <si>
    <t>A536</t>
  </si>
  <si>
    <t>Allianz Global Investors Fund - Allianz Hong Kong Equity AT SGD</t>
  </si>
  <si>
    <t>Fidelity Asian Special Situations SR ACC SGD - CPF (Buy Disabled) *</t>
  </si>
  <si>
    <t>LU1282649810</t>
  </si>
  <si>
    <t>Allianz Asian Multi Inc Plus Cl AMg Dis H2-SGD</t>
  </si>
  <si>
    <t>Fidelity Asia Focus SR ACC SGD - CPF (Buy Disabled) *</t>
  </si>
  <si>
    <t>LU1282649497</t>
  </si>
  <si>
    <t>Allianz Asian Multi Inc Plus Cl AMg Dis H2-RMB</t>
  </si>
  <si>
    <t>Market Index</t>
  </si>
  <si>
    <t>A532</t>
  </si>
  <si>
    <t>Allianz Global Investors Fund - Allianz US Equity Dividend AT SGD</t>
  </si>
  <si>
    <t>Fidelity America SR ACC USD - CPF *</t>
  </si>
  <si>
    <t>LU1282649570</t>
  </si>
  <si>
    <t>Allianz Asian Multi Inc Plus Cl AMg Dis H2-GBP</t>
  </si>
  <si>
    <t>A377</t>
  </si>
  <si>
    <t>SG9999002497</t>
  </si>
  <si>
    <t>Allianz Global Investors Premier Funds - Allianz Global Twin-Focus Fund SGD</t>
  </si>
  <si>
    <t>Fidelity America SR ACC SGD-H - CPF *</t>
  </si>
  <si>
    <t>LU1311290685</t>
  </si>
  <si>
    <t>Allianz Asian Multi Inc Plus Cl AMg Dis H2-EUR</t>
  </si>
  <si>
    <t>Fidelity America SR ACC SGD - CPF *</t>
  </si>
  <si>
    <t>LU1282649224</t>
  </si>
  <si>
    <t>Allianz Asian Multi Inc Plus Cl AMg Dis H2-AUD</t>
  </si>
  <si>
    <t>Quarterly</t>
  </si>
  <si>
    <t>Reinvest</t>
  </si>
  <si>
    <t>Schroder Asian Inv Grade Credit Cl A  *</t>
  </si>
  <si>
    <t>U055</t>
  </si>
  <si>
    <t>LU0348767384</t>
  </si>
  <si>
    <t>Allianz Global Investors Fund - Allianz Little Dragons AT Acc USD</t>
  </si>
  <si>
    <t>FTSF-Templeton Shariah Global Eqty AS(acc) - CPF *</t>
  </si>
  <si>
    <t>LU0488056044</t>
  </si>
  <si>
    <t>Allianz Asian Multi Inc Plus Cl AM Dis USD</t>
  </si>
  <si>
    <t>A398</t>
  </si>
  <si>
    <t>LU0289960550</t>
  </si>
  <si>
    <t>AB FCP I Global Equity Blend Portfolio A SGD</t>
  </si>
  <si>
    <t>FTIF-Templeton Global Fd AS(acc) SGD - CPF *</t>
  </si>
  <si>
    <t>LionGlobal Spore Fixed Inc-A  *</t>
  </si>
  <si>
    <t>A397</t>
  </si>
  <si>
    <t>LU0289941410</t>
  </si>
  <si>
    <t>AB FCP I Dynamic Diversified Portfolio AX SGD</t>
  </si>
  <si>
    <t>FTIF-Templeton Glb Eqty Inc AS(mdis) SGD - CPF (Buy Disabled) *</t>
  </si>
  <si>
    <t>A396</t>
  </si>
  <si>
    <t>LU0289958901</t>
  </si>
  <si>
    <t>AB FCP I Developed Markets Multi-Asset Income Portfolio AX SGD</t>
  </si>
  <si>
    <t>FTIF-Templeton Glb Bal Fd AS (acc) SGD - CPF (Buy Disabled) *</t>
  </si>
  <si>
    <t>A236</t>
  </si>
  <si>
    <t>LU0289739699</t>
  </si>
  <si>
    <t>AB SICAV I International Health Care Portfolio A SGD</t>
  </si>
  <si>
    <t>FTIF-Franklin US Opp Fd AS(acc) SGD - CPF (Buy Disabled) *</t>
  </si>
  <si>
    <t>SG9999001903</t>
  </si>
  <si>
    <t>A235</t>
  </si>
  <si>
    <t>LU0289961442</t>
  </si>
  <si>
    <t>AB FCP I Global Growth Trends Portfolio A SGD</t>
  </si>
  <si>
    <t>Eastspring Inv UT SG Select Bd AD *</t>
  </si>
  <si>
    <t>First State Glb Resources  *</t>
  </si>
  <si>
    <t>A234</t>
  </si>
  <si>
    <t>LU0289739343</t>
  </si>
  <si>
    <t>AB SICAV I Thematic Research Portfolio A SGD</t>
  </si>
  <si>
    <t>Eastspring Inv UT SG Select Bd A *</t>
  </si>
  <si>
    <t>U011</t>
  </si>
  <si>
    <t>SG9999001911</t>
  </si>
  <si>
    <t>Eastspring Inv UT SG ASEAN Eq Fd *</t>
  </si>
  <si>
    <t>Deutsche Glb Themes Eqty A SGD  *</t>
  </si>
  <si>
    <t>Eastspring Inv UT Pan European *</t>
  </si>
  <si>
    <t>U009</t>
  </si>
  <si>
    <t>Eastspring Inv UT Global Tech *</t>
  </si>
  <si>
    <t>Deutsche China Eqty Fund Cl A SGD  *</t>
  </si>
  <si>
    <t>U008</t>
  </si>
  <si>
    <t>SG9999001895</t>
  </si>
  <si>
    <t>Eastspring Inv UT Asian Balanced *</t>
  </si>
  <si>
    <t xml:space="preserve">SGD 155,042.64 </t>
  </si>
  <si>
    <t xml:space="preserve">SGD 1.36 </t>
  </si>
  <si>
    <t xml:space="preserve">SGD 158,744.33 </t>
  </si>
  <si>
    <t xml:space="preserve">SGD 1.3882 </t>
  </si>
  <si>
    <t xml:space="preserve">A037 </t>
  </si>
  <si>
    <t xml:space="preserve">StewartInvWorldwideLeaders S$ </t>
  </si>
  <si>
    <t>U007</t>
  </si>
  <si>
    <t>SG9999001887</t>
  </si>
  <si>
    <t>Eastspring Inv Jap Dynamic SGD AS (H) *</t>
  </si>
  <si>
    <t>SG9999000418</t>
  </si>
  <si>
    <t>SGD 156,532.56</t>
  </si>
  <si>
    <t xml:space="preserve">SGD 7.88 </t>
  </si>
  <si>
    <t xml:space="preserve">SGD 157,708.23 </t>
  </si>
  <si>
    <t xml:space="preserve">SGD 7.9400 </t>
  </si>
  <si>
    <t xml:space="preserve">A040 </t>
  </si>
  <si>
    <t xml:space="preserve">FTIF-Asian Growth Fd A(acc) S$ </t>
  </si>
  <si>
    <t>Aberdeen Global Opportunities  *</t>
  </si>
  <si>
    <t>Eastspring Inv Asian Eq Inc SGD AS (H) *</t>
  </si>
  <si>
    <t>SGD 166,402.42</t>
  </si>
  <si>
    <t xml:space="preserve">SGD 1.63 </t>
  </si>
  <si>
    <t xml:space="preserve">SGD 160,938.37 </t>
  </si>
  <si>
    <t xml:space="preserve">SGD 1.5808 </t>
  </si>
  <si>
    <t xml:space="preserve">A209 </t>
  </si>
  <si>
    <t xml:space="preserve">First State Bridge S$ </t>
  </si>
  <si>
    <t>Deutsche Premier Select Tst *</t>
  </si>
  <si>
    <t>SGD 128,141.19</t>
  </si>
  <si>
    <t xml:space="preserve">SGD 2.51 </t>
  </si>
  <si>
    <t xml:space="preserve">SGD 119,697.21 </t>
  </si>
  <si>
    <t xml:space="preserve">SGD 2.3456 </t>
  </si>
  <si>
    <t xml:space="preserve">A035 </t>
  </si>
  <si>
    <t xml:space="preserve">First State Asian Growth SGD </t>
  </si>
  <si>
    <t>Aberdeen Global Emerging Markets  *</t>
  </si>
  <si>
    <t>Deutsche Lion Bond Cl A *</t>
  </si>
  <si>
    <t>SGD 258,301.85</t>
  </si>
  <si>
    <t xml:space="preserve">SGD 4.74 </t>
  </si>
  <si>
    <t xml:space="preserve">SGD 266,758.53 </t>
  </si>
  <si>
    <t xml:space="preserve">SGD 4.8935 </t>
  </si>
  <si>
    <t xml:space="preserve">A003 </t>
  </si>
  <si>
    <t xml:space="preserve">Aberdeen Pacific Equity SGD </t>
  </si>
  <si>
    <t>Equity</t>
  </si>
  <si>
    <t>U003</t>
  </si>
  <si>
    <t>SG9999002992</t>
  </si>
  <si>
    <t>Aberdeen Asian Smaller Companies Fund USD</t>
  </si>
  <si>
    <t>Deutsche Glb Themes Eqty A SGD *</t>
  </si>
  <si>
    <t>SGD 864,420.65</t>
  </si>
  <si>
    <t xml:space="preserve">SGD 863,846.68 </t>
  </si>
  <si>
    <t xml:space="preserve">Equities </t>
  </si>
  <si>
    <t>Deutsche China Eqty Fund Cl A SGD  *</t>
  </si>
  <si>
    <t>SGD 83,539.10</t>
  </si>
  <si>
    <t xml:space="preserve">SGD 0.92 </t>
  </si>
  <si>
    <t xml:space="preserve">SGD 76,595.12 </t>
  </si>
  <si>
    <t xml:space="preserve">SGD 0.8480 </t>
  </si>
  <si>
    <t xml:space="preserve">A251 </t>
  </si>
  <si>
    <t xml:space="preserve">NikkoAM Gbl ProptySecuritiesS$ </t>
  </si>
  <si>
    <t>Commodity</t>
  </si>
  <si>
    <t>Amundi Spore Dividend Growth SGD Cl AS *</t>
  </si>
  <si>
    <t xml:space="preserve">Property </t>
  </si>
  <si>
    <t>Allianz Glb High Payout (USD) *</t>
  </si>
  <si>
    <t>SGD 79,363.82</t>
  </si>
  <si>
    <t xml:space="preserve">SGD 1.42 </t>
  </si>
  <si>
    <t xml:space="preserve">SGD 81,063.58 </t>
  </si>
  <si>
    <t xml:space="preserve">SGD 1.4502 </t>
  </si>
  <si>
    <t xml:space="preserve">A016 </t>
  </si>
  <si>
    <t xml:space="preserve">NikkoAM Shenton ShrtTermBdFdS$ </t>
  </si>
  <si>
    <t>Allianz Glb High Payout (SGD) *</t>
  </si>
  <si>
    <t>SG9999000376</t>
  </si>
  <si>
    <t>SGD 96,895.00</t>
  </si>
  <si>
    <t xml:space="preserve">SGD 12.20 </t>
  </si>
  <si>
    <t xml:space="preserve">SGD 88,953.64 </t>
  </si>
  <si>
    <t xml:space="preserve">SGD 11.2000 </t>
  </si>
  <si>
    <t xml:space="preserve">A270 </t>
  </si>
  <si>
    <t xml:space="preserve">FTIF-Global Bond Fd A(mdis) S$ </t>
  </si>
  <si>
    <t>Half-yearly</t>
  </si>
  <si>
    <t>Aberdeen Thailand Equity *</t>
  </si>
  <si>
    <t>SG9999009229</t>
  </si>
  <si>
    <t>APS Alpha Fund Cl A</t>
  </si>
  <si>
    <t>SGD 176,258.81</t>
  </si>
  <si>
    <t xml:space="preserve">SGD 170,017.22 </t>
  </si>
  <si>
    <t xml:space="preserve">Fixed Interest </t>
  </si>
  <si>
    <t>Balanced</t>
  </si>
  <si>
    <t>Aberdeen Singapore Equity *</t>
  </si>
  <si>
    <t>LU0069063385</t>
  </si>
  <si>
    <t>AB SICAV I Thematic Research-A USD (Buy Disabled)</t>
  </si>
  <si>
    <t>SGD 133.74</t>
  </si>
  <si>
    <t xml:space="preserve">SGD 1.00 </t>
  </si>
  <si>
    <t xml:space="preserve">SGD 133.74 </t>
  </si>
  <si>
    <t xml:space="preserve">SGD 1.0000 </t>
  </si>
  <si>
    <t>Aberdeen Pacific Equity *</t>
  </si>
  <si>
    <t>AB SICAV I Thematic Research-A SGD (Buy Disabled)</t>
  </si>
  <si>
    <t xml:space="preserve">Cash </t>
  </si>
  <si>
    <t>Alternative Investments</t>
  </si>
  <si>
    <t>A010</t>
  </si>
  <si>
    <t>Aberdeen Malaysian Equity *</t>
  </si>
  <si>
    <t>AB SICAV I Intl Health Care-A SGD</t>
  </si>
  <si>
    <t>Weighted Risk</t>
  </si>
  <si>
    <t xml:space="preserve">Fund Risk </t>
  </si>
  <si>
    <t>Total Cost</t>
  </si>
  <si>
    <t>Avg FX Rate</t>
  </si>
  <si>
    <t xml:space="preserve">Avg Cost </t>
  </si>
  <si>
    <t>Market Value (%)</t>
  </si>
  <si>
    <t>Market Value</t>
  </si>
  <si>
    <t>FX Rate</t>
  </si>
  <si>
    <t>Price</t>
  </si>
  <si>
    <t>Quantity</t>
  </si>
  <si>
    <t>Aviva fund code</t>
  </si>
  <si>
    <t xml:space="preserve">Investment </t>
  </si>
  <si>
    <t>Profit (%)</t>
  </si>
  <si>
    <t>Profit (SGD)</t>
  </si>
  <si>
    <t>Percent of Portfolio (%)</t>
  </si>
  <si>
    <t>Current Value (SGD)</t>
  </si>
  <si>
    <t>Indicative Price</t>
  </si>
  <si>
    <t>Investment Amount (SGD)</t>
  </si>
  <si>
    <t>Weighted Average Cost (SGD)</t>
  </si>
  <si>
    <t>Available Units</t>
  </si>
  <si>
    <t>Dividend Option</t>
  </si>
  <si>
    <t>Product Type</t>
  </si>
  <si>
    <t>Payment Method</t>
  </si>
  <si>
    <t>First State Bridge  *</t>
  </si>
  <si>
    <t>Aberdeen Indonesia Equity *</t>
  </si>
  <si>
    <t>LU0156897901</t>
  </si>
  <si>
    <t>AB FCP I Glb High Yield-AT USD (Buy Disabled)</t>
  </si>
  <si>
    <r>
      <t xml:space="preserve">NAVIGATOR PORTFOLIO COMPOSITION </t>
    </r>
    <r>
      <rPr>
        <b/>
        <i/>
        <sz val="12"/>
        <color theme="3" tint="-0.249977111117893"/>
        <rFont val="Calibri"/>
        <family val="2"/>
        <scheme val="minor"/>
      </rPr>
      <t>(Based on Clients Current Holdings)</t>
    </r>
  </si>
  <si>
    <r>
      <t xml:space="preserve">IFAST PORTFOLIO COMPOSITION </t>
    </r>
    <r>
      <rPr>
        <b/>
        <i/>
        <sz val="12"/>
        <color theme="0"/>
        <rFont val="Calibri"/>
        <family val="2"/>
        <scheme val="minor"/>
      </rPr>
      <t>(Based on Asset Allocation)</t>
    </r>
  </si>
  <si>
    <t>A008</t>
  </si>
  <si>
    <t>Aberdeen India Opportunities *</t>
  </si>
  <si>
    <t>LU0592507528</t>
  </si>
  <si>
    <t>AB FCP I Glb High Yield-AT SGD-H (Buy Disabled)</t>
  </si>
  <si>
    <t>Aberdeen Global Opportunities *</t>
  </si>
  <si>
    <t>LU0511405911</t>
  </si>
  <si>
    <t>AB FCP I Glb High Yield-AT AUD-H</t>
  </si>
  <si>
    <t>Click here to be directed to Navigator website</t>
  </si>
  <si>
    <t>Click here to be directed to iFast website</t>
  </si>
  <si>
    <t>Aberdeen Global Emerging Markets *</t>
  </si>
  <si>
    <t>AB FCP I Glb Grth Trends-A SGD (Buy Disabled)</t>
  </si>
  <si>
    <t>Aberdeen European Opportunities *</t>
  </si>
  <si>
    <t>LU0175139822</t>
  </si>
  <si>
    <t>AB FCP I Glb Eqty Blend-A USD (Buy Disabled)</t>
  </si>
  <si>
    <t>Aberdeen China Opportunities *</t>
  </si>
  <si>
    <t>AB FCP I Glb Eqty Blend-A SGD (Buy Disabled)</t>
  </si>
  <si>
    <t>Adjusted Value</t>
  </si>
  <si>
    <t>Aberdeen Asian Smaller Cos *</t>
  </si>
  <si>
    <t>AB FCP I Dynamic Diversified-AX SGD (Buy Disabled)</t>
  </si>
  <si>
    <t>Weighted Portfolio Risk</t>
  </si>
  <si>
    <t>Top-Up</t>
  </si>
  <si>
    <t>Fund Code</t>
  </si>
  <si>
    <t>Navi ISIN</t>
  </si>
  <si>
    <t>Navi Fund List</t>
  </si>
  <si>
    <t>iFast ISIN</t>
  </si>
  <si>
    <t>Ifast reference list CPF SRS</t>
  </si>
  <si>
    <t>Ifast reference list CPF SA</t>
  </si>
  <si>
    <t>Ifast reference list CPF OA</t>
  </si>
  <si>
    <t>Ifast reference list Cash</t>
  </si>
  <si>
    <t>Premium Allocation</t>
  </si>
  <si>
    <t>Total Value</t>
  </si>
  <si>
    <t>CPFIS-SRS</t>
  </si>
  <si>
    <t>CPFIS-SA</t>
  </si>
  <si>
    <t>CHEQUE</t>
  </si>
  <si>
    <t>LOW (1)</t>
  </si>
  <si>
    <t>MODERATELY LOW (2)</t>
  </si>
  <si>
    <t>MODERATE (3)</t>
  </si>
  <si>
    <t>MODERATELY HIGH (4)</t>
  </si>
  <si>
    <t>HIGH (5)</t>
  </si>
  <si>
    <t>NZD</t>
  </si>
  <si>
    <t>LU0949170343</t>
  </si>
  <si>
    <t>Aggressive CPF</t>
  </si>
  <si>
    <t>Balanced CPF</t>
  </si>
  <si>
    <t>Growth</t>
  </si>
  <si>
    <t>Growth CPF</t>
  </si>
  <si>
    <t>PIAS Model Portfolio Funds</t>
  </si>
  <si>
    <t>11.</t>
  </si>
  <si>
    <t>High Conviction Funds List</t>
  </si>
  <si>
    <t>United Asian Bond Fund USD</t>
  </si>
  <si>
    <t>A928</t>
  </si>
  <si>
    <t xml:space="preserve">S&amp;P BSE Sensex </t>
  </si>
  <si>
    <t>A931</t>
  </si>
  <si>
    <t>IE00B0JY6M65</t>
  </si>
  <si>
    <t>Schroder ISF Global High Yield A Dis SGD-H</t>
  </si>
  <si>
    <t>A922</t>
  </si>
  <si>
    <t>LU1479926450</t>
  </si>
  <si>
    <t>Model Portfolio Funds</t>
  </si>
  <si>
    <t>a. Fidelity Iberia</t>
  </si>
  <si>
    <t>b. United Singapore Growth</t>
  </si>
  <si>
    <t>Version: March 2017</t>
  </si>
  <si>
    <t>2. The following products have been put on HOLD following latest APL review held in March 2017:</t>
  </si>
  <si>
    <t>1. The following products have been approved for inclusion in the APL in March 2017:</t>
  </si>
  <si>
    <t>a. Amundi Emerging Market Blended Fund</t>
  </si>
  <si>
    <t>b. Amundi Emerging Market Hard Currency</t>
  </si>
  <si>
    <t>1. The following products have been put on HOLD following latest APL review held in February 2017:</t>
  </si>
  <si>
    <t>b. UBS Asian Consumption Fund</t>
  </si>
  <si>
    <t>LU1534102832</t>
  </si>
  <si>
    <t>LU1534103723</t>
  </si>
  <si>
    <t>LU1534104291</t>
  </si>
  <si>
    <t>LU1534102592</t>
  </si>
  <si>
    <t>A967</t>
  </si>
  <si>
    <t>A938</t>
  </si>
  <si>
    <t>LU1046421795</t>
  </si>
  <si>
    <t>Fidelity European Growth</t>
  </si>
  <si>
    <t>Fidelity Singapore</t>
  </si>
  <si>
    <t>Jupiter Global Funds European Growth</t>
  </si>
  <si>
    <t>Matthews Asia Dividend</t>
  </si>
  <si>
    <t>Threadneedle Emerging Markets Bond</t>
  </si>
  <si>
    <t>a. Fidelity Global Telecommunications</t>
  </si>
  <si>
    <t>A983</t>
  </si>
  <si>
    <t>BlackRock Global Funds - Global Multi-Asset Income Fund A6 USD</t>
  </si>
  <si>
    <t>A985</t>
  </si>
  <si>
    <t>A973</t>
  </si>
  <si>
    <t>A988</t>
  </si>
  <si>
    <t xml:space="preserve">Amundi </t>
  </si>
  <si>
    <t xml:space="preserve">Aviva Investors </t>
  </si>
  <si>
    <t>A987</t>
  </si>
  <si>
    <t>A992</t>
  </si>
  <si>
    <t>A993</t>
  </si>
  <si>
    <t>LU1534096091</t>
  </si>
  <si>
    <t>LU1534095879</t>
  </si>
  <si>
    <t>LU1534096257</t>
  </si>
  <si>
    <t>LU1534096844</t>
  </si>
  <si>
    <t>A932</t>
  </si>
  <si>
    <t>A939</t>
  </si>
  <si>
    <t>a. Blackrock World Agriculture Fund</t>
  </si>
  <si>
    <t>b. Eastspring Global Market Navigator Fund</t>
  </si>
  <si>
    <t>c. Franklin Floating Rate Fund</t>
  </si>
  <si>
    <t>d. United Global Quality Growth Fund</t>
  </si>
  <si>
    <t>Version: April 2017</t>
  </si>
  <si>
    <t>Version: August 2016</t>
  </si>
  <si>
    <t>SG9999014880</t>
  </si>
  <si>
    <t>SG9999014906</t>
  </si>
  <si>
    <t>SG9999014898</t>
  </si>
  <si>
    <t>SG9999014914</t>
  </si>
  <si>
    <t>A920</t>
  </si>
  <si>
    <t>A921</t>
  </si>
  <si>
    <t>A986</t>
  </si>
  <si>
    <t>A930</t>
  </si>
  <si>
    <t>A929</t>
  </si>
  <si>
    <t>IE00BVFNXQ76</t>
  </si>
  <si>
    <t>IE0032578035</t>
  </si>
  <si>
    <t>Floating Rate</t>
  </si>
  <si>
    <t>Asia high yield, Convertibles bond, Emerging Market bond, Floating Rate Bond, Balanced mixed asset mandate</t>
  </si>
  <si>
    <t xml:space="preserve">4. </t>
  </si>
  <si>
    <t>Eastspring Investments - Global Market Navigator Fund Class A USD</t>
  </si>
  <si>
    <t>A1019</t>
  </si>
  <si>
    <t>A982</t>
  </si>
  <si>
    <t>LU0669553462</t>
  </si>
  <si>
    <t>A891</t>
  </si>
  <si>
    <t>HSBC Global Investment Funds - Global High Income Bond ACH SGD</t>
  </si>
  <si>
    <t>LU0524291613</t>
  </si>
  <si>
    <t>A890</t>
  </si>
  <si>
    <t>Version: May 2017</t>
  </si>
  <si>
    <t>1. The following product has been terminated in May 2017:</t>
  </si>
  <si>
    <t>a. Schroders Emerging Europe Fund</t>
  </si>
  <si>
    <t>2. The following product has been approved for inclusion in the APL in May 2017:</t>
  </si>
  <si>
    <t>a. HSBC Global High Income Bond Fund</t>
  </si>
  <si>
    <t>3. The following product has been put on HOLD following latest APL review held in May 2017:</t>
  </si>
  <si>
    <t>a. Manulife Strategic Income Bond Fund</t>
  </si>
  <si>
    <t>A916</t>
  </si>
  <si>
    <t>A1021</t>
  </si>
  <si>
    <t>APL NAV</t>
  </si>
  <si>
    <t>Bid</t>
  </si>
  <si>
    <t>Mid</t>
  </si>
  <si>
    <t>LU1391767313</t>
  </si>
  <si>
    <t>A1049</t>
  </si>
  <si>
    <t>SG9999001689</t>
  </si>
  <si>
    <t>A1052</t>
  </si>
  <si>
    <t>LU0106252389</t>
  </si>
  <si>
    <t>b. Fidelity Global Multi Asset Income Fund</t>
  </si>
  <si>
    <t>A1007</t>
  </si>
  <si>
    <t>IE00B9HH6X13</t>
  </si>
  <si>
    <t>IE00B8K7V925</t>
  </si>
  <si>
    <t>IE00B7KFL990</t>
  </si>
  <si>
    <t>PIMCO Income Fund Cl E Inc SGD-H</t>
  </si>
  <si>
    <t>PIMCO Income Fund Cl E Inc USD</t>
  </si>
  <si>
    <t>PIMCO Income Fund Cl E Acc USD</t>
  </si>
  <si>
    <t>A1072</t>
  </si>
  <si>
    <t>Fidelity Funds - Global Multi Asset Income Fund A-ACC-USD</t>
  </si>
  <si>
    <t>A1073</t>
  </si>
  <si>
    <t>A1075</t>
  </si>
  <si>
    <t>A1071</t>
  </si>
  <si>
    <t>LU1084809471</t>
  </si>
  <si>
    <t>LU1363072403</t>
  </si>
  <si>
    <t>LU0905233846</t>
  </si>
  <si>
    <t>A1002</t>
  </si>
  <si>
    <t>LU0905234141</t>
  </si>
  <si>
    <t>A1067</t>
  </si>
  <si>
    <t>A1068</t>
  </si>
  <si>
    <t>A1069</t>
  </si>
  <si>
    <t>LU1558495096</t>
  </si>
  <si>
    <t>LU1558495252</t>
  </si>
  <si>
    <t>LU1124234862</t>
  </si>
  <si>
    <t>A1076</t>
  </si>
  <si>
    <t>A1034</t>
  </si>
  <si>
    <t>A1088</t>
  </si>
  <si>
    <t>LU1551013425</t>
  </si>
  <si>
    <t>LU1551013342</t>
  </si>
  <si>
    <t>A1084</t>
  </si>
  <si>
    <t>A1085</t>
  </si>
  <si>
    <t>A1086</t>
  </si>
  <si>
    <t>A1083</t>
  </si>
  <si>
    <t>Allianz Global Investors Fund - Allianz US High Yield AM H2-RMB</t>
  </si>
  <si>
    <t>A1087</t>
  </si>
  <si>
    <t>1. The following product has been approved for inclusion in the APL in July 2017:</t>
  </si>
  <si>
    <t>a. Allianz Income &amp; Growth Fund</t>
  </si>
  <si>
    <t>b. Aberdeen Global Multi Asset Growth Fund</t>
  </si>
  <si>
    <t>c. Aberdeen Global Multi Asset Income Fund</t>
  </si>
  <si>
    <t>Version: July 2017</t>
  </si>
  <si>
    <t>LU1435385759</t>
  </si>
  <si>
    <t>LU1429558221</t>
  </si>
  <si>
    <t>A1111</t>
  </si>
  <si>
    <t>A1112</t>
  </si>
  <si>
    <t>Neuberger Berman Emerging Market Debt Local Currency Fund SGD Hedged A Monthly Distributing Class</t>
  </si>
  <si>
    <t>A893</t>
  </si>
  <si>
    <t>Eastspring Investments - Asian Bond Fund Class Asdm (Hedged) SGD</t>
  </si>
  <si>
    <t>Eastspring Investments - Asian Bond Fund Class Asdm SGD</t>
  </si>
  <si>
    <t>A1127</t>
  </si>
  <si>
    <t>A1128</t>
  </si>
  <si>
    <t>Version: August 2017</t>
  </si>
  <si>
    <t>1. The following product has been approved for inclusion in the APL in August 2017:</t>
  </si>
  <si>
    <t>a. Loomis Sayles US Growth Equity Fund</t>
  </si>
  <si>
    <t>b. Neuberger Emerging Market Debt Hard Currency Fund</t>
  </si>
  <si>
    <t>c. Neuberger Emerging Market Debt Local Currency Fund</t>
  </si>
  <si>
    <t>A1139</t>
  </si>
  <si>
    <t>LU1492452609</t>
  </si>
  <si>
    <t>A1077</t>
  </si>
  <si>
    <t>A1092</t>
  </si>
  <si>
    <t>A1093</t>
  </si>
  <si>
    <t>A1094</t>
  </si>
  <si>
    <t>A909</t>
  </si>
  <si>
    <t>A910</t>
  </si>
  <si>
    <t>A908</t>
  </si>
  <si>
    <t>LU1560771195</t>
  </si>
  <si>
    <t>LU1560771351</t>
  </si>
  <si>
    <t>LU1317426903</t>
  </si>
  <si>
    <t>LU0780247804</t>
  </si>
  <si>
    <t>Schroder Singapore Trust Fund A Acc SGD</t>
  </si>
  <si>
    <t>A1144</t>
  </si>
  <si>
    <t>SG9999016042</t>
  </si>
  <si>
    <t>BlackRock Global Funds - Global Equity Income Fund A2 SGD-Hedged</t>
  </si>
  <si>
    <t>A1146</t>
  </si>
  <si>
    <t>LU0661495795</t>
  </si>
  <si>
    <t>1. The following products have been approved for inclusion in the APL in April 2017:</t>
  </si>
  <si>
    <t>1. The following product has been approved for inclusion in the APL in September 2017:</t>
  </si>
  <si>
    <t>a. Allianz Dynamic Asian High Yield Fund</t>
  </si>
  <si>
    <t>b. HGIF India Fixed Income Fund</t>
  </si>
  <si>
    <t>a. Aberdeen Japan Equity Fund</t>
  </si>
  <si>
    <t>b. Deutsche Asian Small/Mid Cap Fund</t>
  </si>
  <si>
    <t>Version: September 2017</t>
  </si>
  <si>
    <t>A1151</t>
  </si>
  <si>
    <t>LU0905234570</t>
  </si>
  <si>
    <t>United SGD Plus Fund Cl A Acc USD-H</t>
  </si>
  <si>
    <t>United SGD Plus Fund Cl A Acc SGD</t>
  </si>
  <si>
    <t>United SGD Plus Fund - Class A SGD Acc</t>
  </si>
  <si>
    <t>A1156</t>
  </si>
  <si>
    <t>United SGD Plus Fund - Class A SGD Dist</t>
  </si>
  <si>
    <t>A1157</t>
  </si>
  <si>
    <t>United SGD Plus Fund - Class A USD Acc Hedged</t>
  </si>
  <si>
    <t>A1158</t>
  </si>
  <si>
    <t>SG9999017156</t>
  </si>
  <si>
    <t>SG9999017172</t>
  </si>
  <si>
    <t>SG9999017164</t>
  </si>
  <si>
    <t>SG9999017180</t>
  </si>
  <si>
    <t>A1176</t>
  </si>
  <si>
    <t>2. The following product has been put on HOLD in the APL in September 2017:</t>
  </si>
  <si>
    <t>1. The following product has been approved for inclusion in the APL in October 2017:</t>
  </si>
  <si>
    <t>a. United SGD Plus Fund</t>
  </si>
  <si>
    <t>2. The following product has been terminated effective October 2017:</t>
  </si>
  <si>
    <t>a. Neuberger Berman China Equity Fund</t>
  </si>
  <si>
    <t>Funds on HOLD</t>
  </si>
  <si>
    <t xml:space="preserve">Funds on OPEN </t>
  </si>
  <si>
    <t>SG9999015515</t>
  </si>
  <si>
    <t>a. Aviva Inv Global High Yield Bond Fund</t>
  </si>
  <si>
    <t>b. Aviva Inv Multi-Strategy Target Return Fund</t>
  </si>
  <si>
    <t xml:space="preserve">c. Aviva Inv Emerging Europe Equity Fund </t>
  </si>
  <si>
    <t>d. Aviva Inv Emerging Markets Equity Income Fund</t>
  </si>
  <si>
    <t>e. Eastspring Inv UT China Equity Fund</t>
  </si>
  <si>
    <t xml:space="preserve">Alliance Bernstein </t>
  </si>
  <si>
    <t>A889</t>
  </si>
  <si>
    <t>A1038</t>
  </si>
  <si>
    <t>Version: October 2017</t>
  </si>
  <si>
    <t>Version: November 2017</t>
  </si>
  <si>
    <t>2. The following product has been put on HOLD in the APL in November 2017:</t>
  </si>
  <si>
    <t>1. The following product has been approved for inclusion in the APL in November 2017:</t>
  </si>
  <si>
    <t>a. AB SICAV I Intl Healthcare-A SGD (re-opened)</t>
  </si>
  <si>
    <t>b. Blackrock Global Technology (Life Wrapper)</t>
  </si>
  <si>
    <t>- The historic yield is calculated using the previous year’s dividend information and the bid or mid price from the last dividend.</t>
  </si>
  <si>
    <t xml:space="preserve">Blackrock World Technology </t>
  </si>
  <si>
    <t>A1198</t>
  </si>
  <si>
    <t>SG9999017636</t>
  </si>
  <si>
    <t>A1199</t>
  </si>
  <si>
    <t>SG9999017610</t>
  </si>
  <si>
    <t>United Asian Bond Fund A Dis SGD-H</t>
  </si>
  <si>
    <t>2. The following product has been terminated effective June 2017:</t>
  </si>
  <si>
    <t>a. Amundi Global Luxury and Lifestyle fund</t>
  </si>
  <si>
    <t>3. The following product has been terminated in September 2017:</t>
  </si>
  <si>
    <t>a. Fidelity Korea</t>
  </si>
  <si>
    <t>a. Amundi Oasis Middle East &amp; North Africa (MENA) Fund</t>
  </si>
  <si>
    <t>2. The following product has been put on hold effective Aug 2017:</t>
  </si>
  <si>
    <t>b. LionGlobal Target Return</t>
  </si>
  <si>
    <t>3. The following product has been terminated effective December 2017:</t>
  </si>
  <si>
    <t>a. Legg Mason Opportunities Fund</t>
  </si>
  <si>
    <t>Janus Henderson Global Bond Fund</t>
  </si>
  <si>
    <t>United Asian Bond Fund A Acc SGD-H</t>
  </si>
  <si>
    <t>A1200</t>
  </si>
  <si>
    <t>SG9999017628</t>
  </si>
  <si>
    <t>A1201</t>
  </si>
  <si>
    <t>SG9999017602</t>
  </si>
  <si>
    <t>Version: February 2018</t>
  </si>
  <si>
    <t>a. Templeton Korea Fund</t>
  </si>
  <si>
    <t>A1082</t>
  </si>
  <si>
    <t>1. The following product has been approved for inclusion in the APL in January 2018:</t>
  </si>
  <si>
    <t>2. The following product has been put on HOLD in the APL in January 2018:</t>
  </si>
  <si>
    <t>LU1408528211</t>
  </si>
  <si>
    <t>Mandatory Training</t>
  </si>
  <si>
    <t>LU0251145404</t>
  </si>
  <si>
    <t>A1213</t>
  </si>
  <si>
    <t>A1215</t>
  </si>
  <si>
    <t>United Asian High Yield Bond Fund - Class USD DIST</t>
  </si>
  <si>
    <t>A1022</t>
  </si>
  <si>
    <t>Baring Developed and Emerging Markets High Yield Bond</t>
  </si>
  <si>
    <t xml:space="preserve">c. Schroder AS Commodity </t>
  </si>
  <si>
    <t>A1217</t>
  </si>
  <si>
    <t>A1218</t>
  </si>
  <si>
    <t>Version: March 2018</t>
  </si>
  <si>
    <t>1. The following product has been put on HOLD in the APL in February 2018:</t>
  </si>
  <si>
    <t>a. First State Singapore Growth Fund</t>
  </si>
  <si>
    <t>Infinity US500 Stock Index Fund USD</t>
  </si>
  <si>
    <t>A1235</t>
  </si>
  <si>
    <t>Euro Stoxx 50</t>
  </si>
  <si>
    <t>APL Fund</t>
  </si>
  <si>
    <t xml:space="preserve">Moderate </t>
  </si>
  <si>
    <t>United Asia Pacific Real Estate Income Fund</t>
  </si>
  <si>
    <t xml:space="preserve">IMPORTANT NOTES: </t>
  </si>
  <si>
    <t xml:space="preserve">Fidelity Pacific </t>
  </si>
  <si>
    <t>A1241</t>
  </si>
  <si>
    <t>A1242</t>
  </si>
  <si>
    <t>United Global Quality Growth Fund - Class SGD Acc Hedged</t>
  </si>
  <si>
    <t>A1243</t>
  </si>
  <si>
    <t>SG9999018857</t>
  </si>
  <si>
    <t>Version: April 2018</t>
  </si>
  <si>
    <t>1. The following product has been put on HOLD in the APL in March 2018:</t>
  </si>
  <si>
    <t>a. Fidelity Global Healthcare Fund</t>
  </si>
  <si>
    <t>a. Threadneedle Asian Contrarian Equity Fund</t>
  </si>
  <si>
    <t>Version: January 2018</t>
  </si>
  <si>
    <r>
      <t>a.</t>
    </r>
    <r>
      <rPr>
        <sz val="7"/>
        <rFont val="Times New Roman"/>
        <family val="1"/>
      </rPr>
      <t xml:space="preserve">       </t>
    </r>
    <r>
      <rPr>
        <sz val="11"/>
        <rFont val="Calibri"/>
        <family val="2"/>
      </rPr>
      <t>Blackrock Global Technology (Life Wrapper)</t>
    </r>
  </si>
  <si>
    <r>
      <t>2.</t>
    </r>
    <r>
      <rPr>
        <sz val="7"/>
        <rFont val="Times New Roman"/>
        <family val="1"/>
      </rPr>
      <t xml:space="preserve">       </t>
    </r>
    <r>
      <rPr>
        <sz val="11"/>
        <rFont val="Calibri"/>
        <family val="2"/>
      </rPr>
      <t>The following product has been terminated effective December 2017</t>
    </r>
  </si>
  <si>
    <r>
      <t>a.</t>
    </r>
    <r>
      <rPr>
        <sz val="7"/>
        <rFont val="Times New Roman"/>
        <family val="1"/>
      </rPr>
      <t xml:space="preserve">       </t>
    </r>
    <r>
      <rPr>
        <sz val="11"/>
        <rFont val="Calibri"/>
        <family val="2"/>
      </rPr>
      <t>Legg Mason Opportunities Fund</t>
    </r>
  </si>
  <si>
    <r>
      <t>1.</t>
    </r>
    <r>
      <rPr>
        <sz val="7"/>
        <rFont val="Times New Roman"/>
        <family val="1"/>
      </rPr>
      <t> </t>
    </r>
    <r>
      <rPr>
        <sz val="11"/>
        <rFont val="Calibri"/>
        <family val="2"/>
      </rPr>
      <t>The following product has been approved for inclusion in the APL in December 2017</t>
    </r>
  </si>
  <si>
    <t>Version: December 2017</t>
  </si>
  <si>
    <t>1. The following product has been approved for inclusion in the APL in June 2017:</t>
  </si>
  <si>
    <t>a. Fidelity Global Multi Asset Income Fund</t>
  </si>
  <si>
    <t>Version: June 2017</t>
  </si>
  <si>
    <t>Version: July 2016</t>
  </si>
  <si>
    <t>1. The following products have been re-instated for inclusion in the APL in June 2016:</t>
  </si>
  <si>
    <t>a.     Eastspring Pan European Fund</t>
  </si>
  <si>
    <t>1. The following products have been CLOSED in July 2016:</t>
  </si>
  <si>
    <t>a.     Eastspring India Discovery Fund</t>
  </si>
  <si>
    <t>b.    JPM Global Macro Opportunities Fund</t>
  </si>
  <si>
    <t>c.     Aviva Investors Multi-Strategy Target Return Fund</t>
  </si>
  <si>
    <t>LU0971096721</t>
  </si>
  <si>
    <t>A1020</t>
  </si>
  <si>
    <t>SG9999018865</t>
  </si>
  <si>
    <t>Version: May 2018</t>
  </si>
  <si>
    <t>a. Schroder AS Commodity Fund</t>
  </si>
  <si>
    <t>1. The following product has been approved for inclusion in the APL in April 2018:</t>
  </si>
  <si>
    <t>United Asia Pacific Diversified Strategies A USD</t>
  </si>
  <si>
    <t>A1254</t>
  </si>
  <si>
    <t>SG9999019137</t>
  </si>
  <si>
    <t>SG9999018907</t>
  </si>
  <si>
    <t>SG9999018923</t>
  </si>
  <si>
    <t>A1262</t>
  </si>
  <si>
    <t>A1263</t>
  </si>
  <si>
    <t>SG9999018915</t>
  </si>
  <si>
    <t>2. The following product has been terminated effective April 2018</t>
  </si>
  <si>
    <t>1. The following product has been approved for inclusion in the APL in May 2018:</t>
  </si>
  <si>
    <t>a. United Asia Pacific Diversified Strategies Fund</t>
  </si>
  <si>
    <t>Version: June 2018</t>
  </si>
  <si>
    <t>LU1489326972</t>
  </si>
  <si>
    <t>LU0052756011</t>
  </si>
  <si>
    <t>Version: July 2018</t>
  </si>
  <si>
    <t>1. The following product has been put on HOLD in the APL in June 2018:</t>
  </si>
  <si>
    <t>a. Blackrock EM Local Currency Bond fund</t>
  </si>
  <si>
    <t>b. Fidelity Euro Bond fund</t>
  </si>
  <si>
    <t>c. Fullerton Lux Asian SD Bond fund</t>
  </si>
  <si>
    <t>d. Nikko AM Shenton Eight Portfolio C</t>
  </si>
  <si>
    <t>e. NN (L) EM Debt HC</t>
  </si>
  <si>
    <t>f. Pinebridge Global Dynamic Asset Allocation</t>
  </si>
  <si>
    <t>g. Templeton Asian Bond</t>
  </si>
  <si>
    <t>h. Threadneedle (Lux) GEM ShortTerm Bond</t>
  </si>
  <si>
    <t>i. UOB Growthpath 2020</t>
  </si>
  <si>
    <t>j. UOB Growthpath Today</t>
  </si>
  <si>
    <t>Version: August 2018</t>
  </si>
  <si>
    <t>a. Allianz China Equity Fund</t>
  </si>
  <si>
    <t xml:space="preserve">b. Amundi India Infrastructure </t>
  </si>
  <si>
    <t xml:space="preserve">c. Blackrock World Agriculture </t>
  </si>
  <si>
    <t>d. Deutsche Invest I Global Infrastructure</t>
  </si>
  <si>
    <t>e. Eastspring Asian Infrastructure</t>
  </si>
  <si>
    <t>f. Eastspring Inv Asian Equity Income</t>
  </si>
  <si>
    <t>g. Eastspring Inv Global Market Navigator</t>
  </si>
  <si>
    <t xml:space="preserve">h. Eastspring Inv Phillippines </t>
  </si>
  <si>
    <t>i. Eastspring Inv UT Global Themes</t>
  </si>
  <si>
    <t>j. Fidelity Thailand</t>
  </si>
  <si>
    <t>k. Janus Henderson Hzn Asian Dividend Income</t>
  </si>
  <si>
    <t xml:space="preserve">l. Janus Henderson Hzn Pan Euro Equity </t>
  </si>
  <si>
    <t xml:space="preserve">m. JPM Emerging Markets </t>
  </si>
  <si>
    <t>n. JPM Latin America</t>
  </si>
  <si>
    <t>o. Legg Mason Clearbridge TDI</t>
  </si>
  <si>
    <t>r. Neuberger Berman US Real Estate Securities</t>
  </si>
  <si>
    <t>s. NN Latin America</t>
  </si>
  <si>
    <t>u. Threadneedle Global Equity Income</t>
  </si>
  <si>
    <t>v. United Global Telecoms</t>
  </si>
  <si>
    <t>w. Wells Fargo China Equity</t>
  </si>
  <si>
    <t>x. Wells Fargo EM Equity Income</t>
  </si>
  <si>
    <t>p. Lionglobal Infinity European  Index</t>
  </si>
  <si>
    <t>t. Schorder ISF European Value</t>
  </si>
  <si>
    <t>A1189</t>
  </si>
  <si>
    <t>A1190</t>
  </si>
  <si>
    <t>A1191</t>
  </si>
  <si>
    <t>a. Parvest Convertible Bond Asia</t>
  </si>
  <si>
    <t>A1045</t>
  </si>
  <si>
    <t>2. The following product has been put on HOLD in the APL in July 2018:</t>
  </si>
  <si>
    <t>1. The following product has been approved for inclusion in the APL in July 2018:</t>
  </si>
  <si>
    <t xml:space="preserve">a. Blackrock World Technology Fund </t>
  </si>
  <si>
    <t xml:space="preserve">b. Allianz Global Artificial Intelligence Fund </t>
  </si>
  <si>
    <t>United Global Quality Growth Fd Cl Acc SGD-H</t>
  </si>
  <si>
    <t>United Global Quality Growth Fd Cl Dist SGD-H</t>
  </si>
  <si>
    <t>A1267</t>
  </si>
  <si>
    <t>A1268</t>
  </si>
  <si>
    <t>A1269</t>
  </si>
  <si>
    <t>A1259</t>
  </si>
  <si>
    <t>LU1548497426</t>
  </si>
  <si>
    <t>LU1720051017</t>
  </si>
  <si>
    <t>A1260</t>
  </si>
  <si>
    <t>LU1548497699</t>
  </si>
  <si>
    <t>Version: September 2018</t>
  </si>
  <si>
    <t>a. Fullerton Asia Income Return Fund</t>
  </si>
  <si>
    <t>1. The following product has been approved for inclusion in the APL in August 2018:</t>
  </si>
  <si>
    <t>2. The following product has been put on HOLD in the APL in August 2018:</t>
  </si>
  <si>
    <t>a. Deutsche Lion Bond Fund</t>
  </si>
  <si>
    <t>SG9999010201</t>
  </si>
  <si>
    <t>SG9999010219</t>
  </si>
  <si>
    <t>Janus Henderson Global Investors (Singapore)</t>
  </si>
  <si>
    <t>3. The following product has been terminated effective August 2018</t>
  </si>
  <si>
    <t>a. United Renminbi Bond</t>
  </si>
  <si>
    <t>Aberdeen Standard Investments (Asia)</t>
  </si>
  <si>
    <t>2. Dimensional European Value Fund</t>
  </si>
  <si>
    <t>3. Dimensional World Allocation 60/40 Fund</t>
  </si>
  <si>
    <t>1. Dimensional Emerging Markets Large Cap Core Equity Fund</t>
  </si>
  <si>
    <t>4. Dimensional Global Core Equity Fund</t>
  </si>
  <si>
    <t>6. Dimensional Global Short-Term Investment Grade Fixed Income Fund</t>
  </si>
  <si>
    <t>7. Dimensinoal Global Targeted Value Fund</t>
  </si>
  <si>
    <t>8. Dimensional Pacific Basic Small Companies Fund</t>
  </si>
  <si>
    <t>9. Dimensional World Equity Fund</t>
  </si>
  <si>
    <t>5. Dimensional Global Short Fixed Income Fund</t>
  </si>
  <si>
    <t>1. Natixis Global Equity Fund</t>
  </si>
  <si>
    <t xml:space="preserve">Dimensional Fund Advisors </t>
  </si>
  <si>
    <t>Dimensional Emerging Markets Large Cap Core Equity Acc GBP</t>
  </si>
  <si>
    <t>Dimensional Emerging Markets Large Cap Core Equity Acc SGD</t>
  </si>
  <si>
    <t>Dimensional Emerging Markets Large Cap Core Equity Acc USD</t>
  </si>
  <si>
    <t>Dimensional European Value Acc GBP</t>
  </si>
  <si>
    <t>Dimensional European Value Acc USD</t>
  </si>
  <si>
    <t>Dimensional European Value DIS GBP</t>
  </si>
  <si>
    <t>Dimensional European Value DIS USD</t>
  </si>
  <si>
    <t>Dimensional Global Core Equity Acc GBP</t>
  </si>
  <si>
    <t>Dimensional Global Core Equity Acc SGD</t>
  </si>
  <si>
    <t>Dimensional Global Core Equity Acc USD</t>
  </si>
  <si>
    <t>Dimensional Global Core Equity DIS GBP</t>
  </si>
  <si>
    <t>Dimensional Global Core Equity DIS USD</t>
  </si>
  <si>
    <t>Dimensional Global Short Fixed Income Acc GBP</t>
  </si>
  <si>
    <t>Dimensional Global Short Fixed Income Acc SGD-H</t>
  </si>
  <si>
    <t>Dimensional Global Short Fixed Income Acc USD</t>
  </si>
  <si>
    <t>Dimensional Global Short Fixed Income DIS GBP</t>
  </si>
  <si>
    <t>Dimensional Global Short Fixed Income DIS USD</t>
  </si>
  <si>
    <t>Dimensional Global Short-Term Investment Grade Fixed Income Acc GBP</t>
  </si>
  <si>
    <t>Dimensional Global Short-Term Investment Grade Fixed Income Acc SGD-H</t>
  </si>
  <si>
    <t>Dimensional Global Short-Term Investment Grade Fixed Income Acc USD</t>
  </si>
  <si>
    <t>Dimensional Global Short-Term Investment Grade Fixed Income DIS GBP</t>
  </si>
  <si>
    <t>Dimensional Global Short-Term Investment Grade Fixed Income DIS USD</t>
  </si>
  <si>
    <t>Dimensional Global Targeted Value Acc GBP</t>
  </si>
  <si>
    <t>Dimensional Global Targeted Value Acc SGD</t>
  </si>
  <si>
    <t>Dimensional Global Targeted Value Acc USD</t>
  </si>
  <si>
    <t>Dimensional Global Targeted Value DIS GBP</t>
  </si>
  <si>
    <t>Dimensional Global Targeted Value DIS USD</t>
  </si>
  <si>
    <t>Dimensional Pacific Basin Small Companies Acc GBP</t>
  </si>
  <si>
    <t>Dimensional Pacific Basin Small Companies Acc USD</t>
  </si>
  <si>
    <t>Dimensional Pacific Basin Small Companies DIS GBP</t>
  </si>
  <si>
    <t>Dimensional Pacific Basin Small Companies DIS USD</t>
  </si>
  <si>
    <t>Dimensional World Allocation 60/40 Acc EUR</t>
  </si>
  <si>
    <t>Dimensional World Allocation 60/40 Acc GBP</t>
  </si>
  <si>
    <t>Dimensional World Allocation 60/40 Acc USD</t>
  </si>
  <si>
    <t>Dimensional World Allocation 60/40 DIS GBP</t>
  </si>
  <si>
    <t>Dimensional World Equity Acc GBP</t>
  </si>
  <si>
    <t>Dimensional World Equity DIS GBP</t>
  </si>
  <si>
    <t>Dimensional World Equity DIS USD</t>
  </si>
  <si>
    <t>IE00BYVJQW70</t>
  </si>
  <si>
    <t>IE00BF20LB02</t>
  </si>
  <si>
    <t>IE00BYVJQT42</t>
  </si>
  <si>
    <t>IE00B1W6CY02</t>
  </si>
  <si>
    <t>IE00B1W6CV70</t>
  </si>
  <si>
    <t>IE00B1W6CX94</t>
  </si>
  <si>
    <t>IE00B3LCJT79</t>
  </si>
  <si>
    <t>IE00B2PC0484</t>
  </si>
  <si>
    <t>IE00BF20L879</t>
  </si>
  <si>
    <t>IE00B2PC0153</t>
  </si>
  <si>
    <t>IE00B2PC0377</t>
  </si>
  <si>
    <t>IE00B3SMQQ66</t>
  </si>
  <si>
    <t>IE00B0701G54</t>
  </si>
  <si>
    <t>IE00BF20L549</t>
  </si>
  <si>
    <t>IE0030982627</t>
  </si>
  <si>
    <t>IE00B05PYX08</t>
  </si>
  <si>
    <t>IE00B3S6T365</t>
  </si>
  <si>
    <t>IE00BFG1R551</t>
  </si>
  <si>
    <t>IE00BF20L655</t>
  </si>
  <si>
    <t>IE00BFG1R007</t>
  </si>
  <si>
    <t>IE00BFG1R668</t>
  </si>
  <si>
    <t>IE00BFG1R114</t>
  </si>
  <si>
    <t>IE00B2PC0930</t>
  </si>
  <si>
    <t>IE00BF20L986</t>
  </si>
  <si>
    <t>IE00B2PC0609</t>
  </si>
  <si>
    <t>IE00B2PC0823</t>
  </si>
  <si>
    <t>IE00B640PD51</t>
  </si>
  <si>
    <t>IE00B0701D24</t>
  </si>
  <si>
    <t>IE0034140404</t>
  </si>
  <si>
    <t>IE00B05PYV83</t>
  </si>
  <si>
    <t>IE00B3RKMY14</t>
  </si>
  <si>
    <t>IE00B9L4YR86</t>
  </si>
  <si>
    <t>IE00B416SD35</t>
  </si>
  <si>
    <t>IE00BFZ0X772</t>
  </si>
  <si>
    <t>IE00B44MYD08</t>
  </si>
  <si>
    <t>IE00B3Z8MM50</t>
  </si>
  <si>
    <t>IE00B5SRBK47</t>
  </si>
  <si>
    <t>IE00B458ZH80</t>
  </si>
  <si>
    <t xml:space="preserve">2. Neuberger Berman US Long Short Equity </t>
  </si>
  <si>
    <t>Fullerton Asia Income Return Fund Class A SGD</t>
  </si>
  <si>
    <t>Fullerton Asia Income Return Fund Class B USD</t>
  </si>
  <si>
    <t>A1309</t>
  </si>
  <si>
    <t>A1310</t>
  </si>
  <si>
    <t>A1313</t>
  </si>
  <si>
    <t>Version: October 2018</t>
  </si>
  <si>
    <t>The following products have been APPROVED for inclusion in the APL in September 2018:</t>
  </si>
  <si>
    <t>The following products have been put on HOLD following latest APL review held in September 2018:</t>
  </si>
  <si>
    <t>1. Aberdeen China A Shares Equity Fund</t>
  </si>
  <si>
    <t>LU1820825898</t>
  </si>
  <si>
    <t>LU1146622755</t>
  </si>
  <si>
    <t>1. Phillip Asia Pacific Growth Fund</t>
  </si>
  <si>
    <t>2. Pinebridge Asia ex Japan Fund</t>
  </si>
  <si>
    <t>3. Manulife Asia Small Cap Fund</t>
  </si>
  <si>
    <t>PIAS Growth Portfolio (CPF)</t>
  </si>
  <si>
    <t>PIAS Aggressive Portfolio (CPF)</t>
  </si>
  <si>
    <t>PIAS Balanced Portfolio (CPF)</t>
  </si>
  <si>
    <t>Version: November 2018</t>
  </si>
  <si>
    <t>The following products have been APPROVED for inclusion in the APL in October 2018:</t>
  </si>
  <si>
    <t>The following products have been put on HOLD following latest APL review held in October 2018:</t>
  </si>
  <si>
    <t>LU0078275988</t>
  </si>
  <si>
    <t>FTIF - Franklin US Opportunities A Acc SGD-H1</t>
  </si>
  <si>
    <t>FTIF - Franklin US Opportunities A Acc USD</t>
  </si>
  <si>
    <t>FTIF - Franklin US Opportunities A Acc SGD</t>
  </si>
  <si>
    <t>FTIF - Franklin US Opportunities AS Acc SGD (CPF)</t>
  </si>
  <si>
    <t>FTIF - Templeton Frontier Markets A Acc SGD</t>
  </si>
  <si>
    <t>FTIF - Templeton Global Total Return A Acc USD</t>
  </si>
  <si>
    <t>LU0980610538</t>
  </si>
  <si>
    <t>LU0130102774</t>
  </si>
  <si>
    <t>BlackRock Global Funds - Global Allocation Fund Hedged A2 GBP</t>
  </si>
  <si>
    <t>A1033</t>
  </si>
  <si>
    <t>A1131</t>
  </si>
  <si>
    <t>A1152</t>
  </si>
  <si>
    <t>LU0170475585</t>
  </si>
  <si>
    <t>A1212</t>
  </si>
  <si>
    <t>A1080</t>
  </si>
  <si>
    <t>A1040</t>
  </si>
  <si>
    <t>A965</t>
  </si>
  <si>
    <t>Version: December 2018</t>
  </si>
  <si>
    <t>1. FTIF - Templeton Latin America</t>
  </si>
  <si>
    <t>The following products have been put on HOLD following latest APL review held in November 2018:</t>
  </si>
  <si>
    <t>A1324</t>
  </si>
  <si>
    <t>A1323</t>
  </si>
  <si>
    <t>A1322</t>
  </si>
  <si>
    <t>SGXZ31699556</t>
  </si>
  <si>
    <t>A1325</t>
  </si>
  <si>
    <t>Version: January 2019</t>
  </si>
  <si>
    <t>The following product has been terminated effective December 2018</t>
  </si>
  <si>
    <t>1. Schroder Asia Total Return</t>
  </si>
  <si>
    <t>2. First State Global Resources</t>
  </si>
  <si>
    <t>Blackrock World Technology Fund A2 SGD-H</t>
  </si>
  <si>
    <t>LU1852331112</t>
  </si>
  <si>
    <t>HSBC GIF India Fixed Income</t>
  </si>
  <si>
    <t>LU1201861249</t>
  </si>
  <si>
    <t>A974</t>
  </si>
  <si>
    <t>1. Lionglobal Malaysia Equity Fund</t>
  </si>
  <si>
    <t>United SGD Fund Cl A Dis SGD</t>
  </si>
  <si>
    <t>United SGD Fund Cl A Dis USD-H</t>
  </si>
  <si>
    <t>Aberdeen Standard Select Portfolio - India Opportunities Fund USD</t>
  </si>
  <si>
    <t>Blackrock World Energy Fund A2 AUD-H</t>
  </si>
  <si>
    <t>LU1023058172</t>
  </si>
  <si>
    <t>Eastspring Investments - India Discovery fund AS SGD</t>
  </si>
  <si>
    <t>Eastspring Investments - India Discovery fund AS SGD-H</t>
  </si>
  <si>
    <t>Eastspring Investments - India Discovery fund A USD</t>
  </si>
  <si>
    <t>Eastspring Investments Unit Trusts - Singapore Select Bond A SGD</t>
  </si>
  <si>
    <t>Eastspring Investments Unit Trusts - Singapore Select Bond AD SGD</t>
  </si>
  <si>
    <t>Fidelity China Consumer A-SGD</t>
  </si>
  <si>
    <t>Fidelity Indonesia A-USD</t>
  </si>
  <si>
    <t>First Eagle Amundi International Fund AS-C SGD</t>
  </si>
  <si>
    <t>First Eagle Amundi International Fund AU2-C USD</t>
  </si>
  <si>
    <t>LU0433181954</t>
  </si>
  <si>
    <t>Franklin Floating Rate A (dis) SGD-H1</t>
  </si>
  <si>
    <t>Franklin Floating Rate A (dis) USD</t>
  </si>
  <si>
    <t>HGIF - Brazil Equity AD SGD</t>
  </si>
  <si>
    <t>HGIF - Indian Equity AD SGD</t>
  </si>
  <si>
    <t>JPMorgan Funds - Russia A (dist) USD</t>
  </si>
  <si>
    <t>Legg Mason Western Asset - Global Bond Trust A Acc SGD</t>
  </si>
  <si>
    <t>LionGlobal Singapore/Malaysia SGD</t>
  </si>
  <si>
    <t>Schroder Multi-Asset Revolution A DIS SGD</t>
  </si>
  <si>
    <t>United Global Healthcare Fund Acc SGD</t>
  </si>
  <si>
    <t>United Global Quality Growth Fund Acc SGD</t>
  </si>
  <si>
    <t>United Global Quality Growth Fund Acc USD</t>
  </si>
  <si>
    <t>United Global Quality Growth Fund - Class USD ACC</t>
  </si>
  <si>
    <t>United Global Quality Growth Fund Dis SGD</t>
  </si>
  <si>
    <t>United Global Quality Growth Fund C Acc SGD-H (CPF)</t>
  </si>
  <si>
    <t>United Global Quality Growth Fund Dis USD</t>
  </si>
  <si>
    <t>United Global Quality Growth Fund - Class USD DIST</t>
  </si>
  <si>
    <t>A1330</t>
  </si>
  <si>
    <t>Moderate Cash</t>
  </si>
  <si>
    <t>Growth Cash</t>
  </si>
  <si>
    <t>Conservative Cash</t>
  </si>
  <si>
    <t>Balanced Cash</t>
  </si>
  <si>
    <t>Aggressive Cash</t>
  </si>
  <si>
    <t xml:space="preserve">Deutsche Noor Precious Metals Securities </t>
  </si>
  <si>
    <t>The following products have been removed from the APL Life Wrapper in January 2019:</t>
  </si>
  <si>
    <t>The following products have been put on HOLD following latest APL review held in January 2019:</t>
  </si>
  <si>
    <t>PIMCO Emerging Markets Bond Fund</t>
  </si>
  <si>
    <t xml:space="preserve">PIMCO Global Bond </t>
  </si>
  <si>
    <t>The following products have been included in the APL Life Wrapper in January 2019:</t>
  </si>
  <si>
    <t xml:space="preserve">Blackrock Global Allocation </t>
  </si>
  <si>
    <t xml:space="preserve">1. (Aviva GSA) Blackrock World Mining </t>
  </si>
  <si>
    <t xml:space="preserve">Templeton Global Bond </t>
  </si>
  <si>
    <t>Templeton Global Total Return</t>
  </si>
  <si>
    <t>HSBC Chinese Equity</t>
  </si>
  <si>
    <t>Janus Henderson Horizon China</t>
  </si>
  <si>
    <t xml:space="preserve">1. (Aviva GSA) Fidelity Funds - Global Telecommunications </t>
  </si>
  <si>
    <t xml:space="preserve">2. (Aviva GSA) FTIF - Templeton European Fund </t>
  </si>
  <si>
    <t xml:space="preserve">3. (Aviva GSA) Threadneedle (Lux) Pan Euro Eq </t>
  </si>
  <si>
    <t xml:space="preserve">4. (AXA) Aberdeen India Opportunities </t>
  </si>
  <si>
    <t>5. (Friends) Allianz Oriental Income</t>
  </si>
  <si>
    <t>6. (Friends) Baring Korea Feeder</t>
  </si>
  <si>
    <t>7. (Friends) Blackrock World Energy</t>
  </si>
  <si>
    <t xml:space="preserve">8. (Friends) Blackrock World Heathsciene </t>
  </si>
  <si>
    <t>9. (Friends) F&amp;C Global Convertible Bond</t>
  </si>
  <si>
    <t>HSBC Islamic Global Equity Index</t>
  </si>
  <si>
    <t>16. (Friends) JP Morgan Taiwan</t>
  </si>
  <si>
    <t>2. (Aviva GSA) Blackrock World Gold</t>
  </si>
  <si>
    <t xml:space="preserve">3. (Aviva GSA) Deutsche Noor Precious Metals Securities </t>
  </si>
  <si>
    <t xml:space="preserve">5. (AXA) AB - Sustainable US Thematic Portfolio </t>
  </si>
  <si>
    <t>6. (AXA) Blackrock Latin America</t>
  </si>
  <si>
    <t>7. (AXA) Fidelity Global Financial Services</t>
  </si>
  <si>
    <t xml:space="preserve">8. (AXA) Matthews Asia Dividend </t>
  </si>
  <si>
    <t>4. (Aviva GSA) Janus Henderson Horizon Fund - Global Property Equities Fund</t>
  </si>
  <si>
    <t xml:space="preserve">10. (Friends) Fidelity Global Telecommunications </t>
  </si>
  <si>
    <t xml:space="preserve">11. (Friends) Fullerton Dynamic Strategies Agg </t>
  </si>
  <si>
    <t xml:space="preserve">12. (Friends) Fullerton Dynamic Strategies Bal </t>
  </si>
  <si>
    <t>13. (Friends) Henderson Asia-Pacific Prop Eq Fd</t>
  </si>
  <si>
    <t>14. (Friends) Invesco Global Technology</t>
  </si>
  <si>
    <t>15. (Friends) Investec GS Euro Money</t>
  </si>
  <si>
    <t xml:space="preserve">17. (Friends) Jupiter Global Financials </t>
  </si>
  <si>
    <t>18. (Friends) Jupiter New Europe</t>
  </si>
  <si>
    <t>19. (Friends) Schroder Global Corporate Bond</t>
  </si>
  <si>
    <t>Fidelity Global Multi Asset Income</t>
  </si>
  <si>
    <t>Franklin U.S. Opportunities</t>
  </si>
  <si>
    <t xml:space="preserve">Templeton Global Total Return </t>
  </si>
  <si>
    <t>JPMorgan Global Natural Resources</t>
  </si>
  <si>
    <t>26. (Generali) Jupiter European Growth</t>
  </si>
  <si>
    <t xml:space="preserve">Parvest Equity Russia </t>
  </si>
  <si>
    <t>27. (Generali) Parvest Equity Russia</t>
  </si>
  <si>
    <t>Templeton Asian Growth</t>
  </si>
  <si>
    <t xml:space="preserve">Templeton Asian Bond </t>
  </si>
  <si>
    <t>20. (Zurich) Allianz  Oriental income fund</t>
  </si>
  <si>
    <t>28. (Zurich) Baring Developed and Emerging Markets High Yield Bond</t>
  </si>
  <si>
    <t>9. (Generali) Blackrock World Gold</t>
  </si>
  <si>
    <t>10. (Generali) DWS Global Agribusiness</t>
  </si>
  <si>
    <t>11. (Generali) Fidelity ASEAN</t>
  </si>
  <si>
    <t>12. (Generali) Fidelity China Consumer</t>
  </si>
  <si>
    <t>13. (Generali) Fidelity Euro Blue Chip</t>
  </si>
  <si>
    <t>14. (Generali) Fidelity Euro Bond</t>
  </si>
  <si>
    <t>15. (Generali) Fidelity European Growth</t>
  </si>
  <si>
    <t>16. (Generali) Fidelity Global Property</t>
  </si>
  <si>
    <t>17. (Generali) Fidelity Greater China</t>
  </si>
  <si>
    <t xml:space="preserve">18. (Generali) First State Asian Growth </t>
  </si>
  <si>
    <t>19. (Generali) HGIF Brazil Equity</t>
  </si>
  <si>
    <t>20. (Generali) HGIF GEM Debt Total Return</t>
  </si>
  <si>
    <t>21. (Generali) HGIF India Fixed Income</t>
  </si>
  <si>
    <t>22. (Generali) Invesco Global Health Care</t>
  </si>
  <si>
    <t>23. (Generali) Investec GS Global Equity</t>
  </si>
  <si>
    <t>24. (Generali) Investec GS Sterling Money</t>
  </si>
  <si>
    <t>25. (Generali) JPMorgan Liquidity SGD</t>
  </si>
  <si>
    <t>21. (Zurich) DWS Global Agriculture</t>
  </si>
  <si>
    <t>Fidelity India Focus</t>
  </si>
  <si>
    <t xml:space="preserve">22. (Zurich) Fidelity Korea </t>
  </si>
  <si>
    <t>Franklin US Opportunities</t>
  </si>
  <si>
    <t>29. (Zurich) Franklin US Government</t>
  </si>
  <si>
    <t xml:space="preserve">HSBC GIF Brazil Equity </t>
  </si>
  <si>
    <t>HSBC GIF GEM Debt Total Return</t>
  </si>
  <si>
    <t>HGIF Indian Equity</t>
  </si>
  <si>
    <t>23. (Zurich) Invesco Asia Infrastructure</t>
  </si>
  <si>
    <t>30. (Zurich) Invesco Euro Corporate Bond</t>
  </si>
  <si>
    <t>24. (Zurich) HSBC BRIC Equity</t>
  </si>
  <si>
    <t>Janus Henderson Continental European</t>
  </si>
  <si>
    <t xml:space="preserve">Janus Henderson Horizon Global Property Equities </t>
  </si>
  <si>
    <t>31. (Zurich) HSBC Brazil Equity</t>
  </si>
  <si>
    <t>32. (Zurich) Janus Henderson Global Property Equities</t>
  </si>
  <si>
    <t>25. (Zurich) Janus Henderson China</t>
  </si>
  <si>
    <t>26. (Zurich) JPM Korea Equity Fund</t>
  </si>
  <si>
    <t>27. (Zurich) JPM Securities Pacific</t>
  </si>
  <si>
    <t>Schroder AS Commodity</t>
  </si>
  <si>
    <t xml:space="preserve">Templeton Latin America </t>
  </si>
  <si>
    <t xml:space="preserve">Templeton Global Fund </t>
  </si>
  <si>
    <t>Templeton European Fund</t>
  </si>
  <si>
    <t xml:space="preserve">Templeton Korea Fund </t>
  </si>
  <si>
    <t xml:space="preserve">Templeton Thailand Fund  </t>
  </si>
  <si>
    <t>Templeton Global Bond</t>
  </si>
  <si>
    <t xml:space="preserve">29. (Zurich) Parvest Equity Russia </t>
  </si>
  <si>
    <t xml:space="preserve">28. (Zurich) Parvest Eq Brazil </t>
  </si>
  <si>
    <t>Threadneedle (Lux) Pan European Equities</t>
  </si>
  <si>
    <t>Threadneedle (Lux) US High Yield Bond</t>
  </si>
  <si>
    <t>Threadneedle (Lux) American</t>
  </si>
  <si>
    <t>Threadneedle (Lux) Global Select</t>
  </si>
  <si>
    <t>Threadneedle (Lux) Global Equity Income</t>
  </si>
  <si>
    <t>Version: February 2019</t>
  </si>
  <si>
    <t>Version: March 2019</t>
  </si>
  <si>
    <t>1. (Manulife Investready) Blackrock Dynamic High Income Fund</t>
  </si>
  <si>
    <t>2. (Manulife Investready) Blackrock European Equity Income Fund</t>
  </si>
  <si>
    <t>3. (Manulife Investready) First Eagle Amundi Income Builder Fund</t>
  </si>
  <si>
    <t>1. (Manulife Investready) Franklin Mutual Beacon Fund</t>
  </si>
  <si>
    <t>2. (Manulife Investready) HSBC GIF India Fixed Income Fund</t>
  </si>
  <si>
    <t>Manulife</t>
  </si>
  <si>
    <t>4. (Manulife) Golden Asia Growth</t>
  </si>
  <si>
    <t>5. (Manulife) Golden Balanced Growth</t>
  </si>
  <si>
    <t>6. (Manulife) Golden Global Balanced</t>
  </si>
  <si>
    <t>7. (Manulife) Golden International Bond Fund</t>
  </si>
  <si>
    <t>8. (Manulife) Golden Regional China Fund</t>
  </si>
  <si>
    <t>9. (Manulife) Golden Singapore Growth Fund</t>
  </si>
  <si>
    <t>10. (Manulife) Golden Southeast Asia Fund</t>
  </si>
  <si>
    <t>11. (Manulife) Golden Worldwide Equity Fund</t>
  </si>
  <si>
    <t>12. (Manulife) Lifestyle Aggressive Portfolio Fund</t>
  </si>
  <si>
    <t>13. (Manulife) Lifestyle Conservative Portfolio Fund</t>
  </si>
  <si>
    <t>14. (Manulife) Lifestyle Growth Portfolio Fund</t>
  </si>
  <si>
    <t>15. (Manulife) Lifestyle Moderate Portfolio Fund</t>
  </si>
  <si>
    <t>16. (Manulife) Lifestyle Secure Portfolio Fund</t>
  </si>
  <si>
    <t>17. (Manulife) ML European Equity Fund</t>
  </si>
  <si>
    <t>18. (Manulife) ML Global Emerging Markets Fund</t>
  </si>
  <si>
    <t>19. (Manulife) ML India Equity Fund</t>
  </si>
  <si>
    <t>20. (Manulife) ML Japan Growth Fund</t>
  </si>
  <si>
    <t>21. (Manulife) ML Pacific Equity Fund</t>
  </si>
  <si>
    <t>22. (Manulife) Manulife Asia Small Cap Equity Fund</t>
  </si>
  <si>
    <t xml:space="preserve">23. (Manulife) Manulife Asia Pacific Investment Grade Bond Fund </t>
  </si>
  <si>
    <t>24. (Manulife) Manulife Asia Balanced Fund</t>
  </si>
  <si>
    <t>25. (Manulife) Manulife Asian High Yield Bond Fund</t>
  </si>
  <si>
    <t>26. (Manulife) Manulife Global Asset Allocation Growth Fund</t>
  </si>
  <si>
    <t>27. (Manulife) Manulife Global Balanced Fund</t>
  </si>
  <si>
    <t>28. (Manulife) Manulife Global Fixed Income Fund</t>
  </si>
  <si>
    <t>29. (Manulife) Manulife SGD Income Fund</t>
  </si>
  <si>
    <t>30. (Manulife) Manulife Singapore Fund</t>
  </si>
  <si>
    <t>31. (Manulife) Manulife Strategic Income Fund</t>
  </si>
  <si>
    <t>32. (Manulife) Singapore Bond Fund</t>
  </si>
  <si>
    <t>33. (Manulife) Singapore Cash Fund</t>
  </si>
  <si>
    <t>1. Franklin K2 Alternative Strategies Fund</t>
  </si>
  <si>
    <t>The following products have been included in the APL in February 2019:</t>
  </si>
  <si>
    <t>The following products have been included in the APL ILP in February 2019:</t>
  </si>
  <si>
    <t>The following products have been removed in the APL ILP in February 2019:</t>
  </si>
  <si>
    <t>34. (Aviva) Franklin U.S. Value Fund</t>
  </si>
  <si>
    <t>3. (AXA Inspire) AXA Emerging Markets Debt Portfolio</t>
  </si>
  <si>
    <t>4. (AXA Inspire) AXA Singapore Income</t>
  </si>
  <si>
    <t xml:space="preserve">5. (AXA except Inspire) Franklin US Small-Mid Cap Growth </t>
  </si>
  <si>
    <t>36. (AXA except Inspire) Global Opportunities Fund</t>
  </si>
  <si>
    <t>35. (AXA except Inspire) Janus Henderson Pan European Alpha Fund</t>
  </si>
  <si>
    <t>37. (AXA except Inspire) H2O Allergo</t>
  </si>
  <si>
    <t>38. (AXA except Inspire) Hermes Global Emerging Markets</t>
  </si>
  <si>
    <t>6. (AXA except Inspire) JPM US Equity</t>
  </si>
  <si>
    <t>39. (AXA except Inspire) Matthews Asia Dividend</t>
  </si>
  <si>
    <t>40. (AXA except Inspire) Miare Asset Asia Great Consumer Equity</t>
  </si>
  <si>
    <t>41. (AXA except Inspire) Nomura Japan High Conviction</t>
  </si>
  <si>
    <t xml:space="preserve">7. (AXA except Inspire) Pioneer Funds US Dollar Aggregate Bond </t>
  </si>
  <si>
    <t xml:space="preserve">8. (AXA except Inspire) Pioneer Funds US Fundamental Growth </t>
  </si>
  <si>
    <t xml:space="preserve">9. (AXA except Inspire) Threadneedle (Lux)-Global Emerging Mkt Eqs </t>
  </si>
  <si>
    <t>10. (AXA except inspire) - United Global Asset Rotator</t>
  </si>
  <si>
    <t>11. (Tokio Marine) CGWM Opportunity Fund</t>
  </si>
  <si>
    <t>Aberdeen Standard Japan Equity SGD</t>
  </si>
  <si>
    <t>Aberdeen Standard Select Portfolio - Japan Equity Fund SGD</t>
  </si>
  <si>
    <t>AB SICAV I Sustainable Global Thematic AX SGD (Buy Disabled)</t>
  </si>
  <si>
    <t>AB SICAV I Sustainable Global Thematic A SGD (Buy Disabled)</t>
  </si>
  <si>
    <t>AB FCP I Dynamic Diversified AX SGD (Buy Disabled)</t>
  </si>
  <si>
    <t>AB FCP I Dynamic Diversified Portfolio AX USD</t>
  </si>
  <si>
    <t>A1036</t>
  </si>
  <si>
    <t>LU0203202907</t>
  </si>
  <si>
    <t>AB FCP I Global Equity Blend A SGD (Buy Disabled)</t>
  </si>
  <si>
    <t>AB FCP I Global Equity Blend A USD (Buy Disabled)</t>
  </si>
  <si>
    <t>AB FCP I Global Equity Blend Portfolio A USD</t>
  </si>
  <si>
    <t>Amundi Global Luxury and Lifestyle AS-C SGD</t>
  </si>
  <si>
    <t>Amundi India Infrastructure AS-C SGD</t>
  </si>
  <si>
    <t>Aviva Investors - Global High Yield Bond A USD</t>
  </si>
  <si>
    <t>Aviva Investors - Global High Yield Bond Ah SGD</t>
  </si>
  <si>
    <t>Aviva Investors - Global High Yield Bond Am USD</t>
  </si>
  <si>
    <t>Aviva Investors - Global High Yield Bond Amh SGD</t>
  </si>
  <si>
    <t>Aviva Investors - Emerging Europe Equity Fund B EUR*</t>
  </si>
  <si>
    <t>Aviva Investors - Multi-Strategy Target Return Ah SGD</t>
  </si>
  <si>
    <t>Aviva Investors - Multi-Strategy Target Return Ah USD</t>
  </si>
  <si>
    <t>Blackrock Emerging Markets Local Currency Bond A6 USD</t>
  </si>
  <si>
    <t>Threadneedle (Lux) Enhanced Commodities AGH Acc GBP-H</t>
  </si>
  <si>
    <t>Threadneedle (Lux) Enhanced Commodities ASH Acc SGD-H</t>
  </si>
  <si>
    <t>Threadneedle (Lux) Global Emerging Market Short-Term Bonds ASC Acc SGD-H</t>
  </si>
  <si>
    <t>Threadneedle (Lux) GEM Short Term Bonds ASC SGD (Hedged Mdis)</t>
  </si>
  <si>
    <t>Threadneedle (Lux) Global Emerging Market Short-Term Bonds ASH Acc SGD-H</t>
  </si>
  <si>
    <t>DWS Invest Global Infrastructure LDMH(P) SGD</t>
  </si>
  <si>
    <t>DWS Invest Global Infrastructure LDMH (P) SGD</t>
  </si>
  <si>
    <t>Deutsche Asian Small/Mid Cap</t>
  </si>
  <si>
    <t>Eastspring Investments - Asian Equity Income AADM AUD-H</t>
  </si>
  <si>
    <t>Eastspring Investments - Asian Equity Income AS SGD-H</t>
  </si>
  <si>
    <t>Eastspring Investments - Asian Equity Income ASDM SGD</t>
  </si>
  <si>
    <t>Eastspring Investments - China Equity Fund AS SGD</t>
  </si>
  <si>
    <t>Eastspring Investments - Global Market Navigator AADMC1 AUD-H</t>
  </si>
  <si>
    <t>Eastspring Investments - Global Market Navigator AS SGD</t>
  </si>
  <si>
    <t>A1018</t>
  </si>
  <si>
    <t>LU1591628182</t>
  </si>
  <si>
    <t>Eastspring Investments - Global Market Navigator AS SGD-H</t>
  </si>
  <si>
    <t>LU1591631210</t>
  </si>
  <si>
    <t>Eastspring Investments - Global Market Navigator ASDMC1 SGD-H</t>
  </si>
  <si>
    <t>LU0354059684</t>
  </si>
  <si>
    <t>Eastspring Investments - Philippines Equity A USD</t>
  </si>
  <si>
    <t>Eastspring Investments - Philippines Equity AS SGD</t>
  </si>
  <si>
    <t>Eastspring Investments Unit Trusts - Asian Infrastructure Equity SGD</t>
  </si>
  <si>
    <t>Eastspring Investments Unit Trusts - Global Themes SGD</t>
  </si>
  <si>
    <t>Eastspring Investments Unit Trusts - Global Themes Fund SGD</t>
  </si>
  <si>
    <t>Eastspring Investments Unit Trusts - Global Themes USD</t>
  </si>
  <si>
    <t>Eastspring Investments Unit Trusts - Global Themes Fund A USD</t>
  </si>
  <si>
    <t>Aberdeen Standard Select Portfolio - Global Emerging Markets Fund USD</t>
  </si>
  <si>
    <t>Aberdeen Standard Select Portfolio - Global Opportunities Fund USD</t>
  </si>
  <si>
    <t>Aberdeen Standard Select Portfolio - Asian Smaller Companies Fund USD</t>
  </si>
  <si>
    <t>Aberdeen Standard Select Portfolio - China Opportunities Fund USD</t>
  </si>
  <si>
    <t>Aberdeen Standard Select Portfolio - Malaysian Equity Fund USD</t>
  </si>
  <si>
    <t>Aberdeen Standard Select Portfolio - Thailand Equity Fund USD</t>
  </si>
  <si>
    <t>Aberdeen Standard Select Portfolio - Singapore Equity Fund USD</t>
  </si>
  <si>
    <t>Allianz China Equity Cl AT Acc SGD</t>
  </si>
  <si>
    <t>Allianz Dynamic Asian High Yield Bond Cl AMg DIS H2-AUD</t>
  </si>
  <si>
    <t>Allianz Global Investors Fund - Allianz Dynamic Asian High Yield Bond H2 AMg AUD</t>
  </si>
  <si>
    <t>Allianz Dynamic Asian High Yield Bond Cl AMg DIS H2-EUR</t>
  </si>
  <si>
    <t>Allianz Global Investors Fund - Allianz Dynamic Asian High Yield Bond AMg H2-EUR</t>
  </si>
  <si>
    <t>Allianz Dynamic Asian High Yield Bond Cl AMg DIS H2-GBP</t>
  </si>
  <si>
    <t>Allianz Global Investors Fund - Allianz Dynamic Asian High Yield Bond AMg H2-GBP</t>
  </si>
  <si>
    <t>Allianz Dynamic Asian High Yield Bond Cl AMg DIS H2-RMB</t>
  </si>
  <si>
    <t>CNH</t>
  </si>
  <si>
    <t>Allianz Global Investors Fund - Allianz Dynamic Asian High Yield Bond AMg H2-RMB</t>
  </si>
  <si>
    <t>Allianz Dynamic Asian High Yield Bond Cl AMg DIS H2-SGD</t>
  </si>
  <si>
    <t>Allianz Global Investors Fund - Allianz Dynamic Asian High Yield Bond H2 Amg SGD</t>
  </si>
  <si>
    <t>Allianz Dynamic Asian High Yield Bond Cl AMg DIS SGD</t>
  </si>
  <si>
    <t>Allianz Global Investors Fund - Allianz Dynamic Asian High Yield Bond Amg SGD</t>
  </si>
  <si>
    <t>Allianz Dynamic Asian High Yield Bond Cl AMg DIS USD</t>
  </si>
  <si>
    <t>Allianz Global Investors Fund - Allianz Dynamic Asian High Yield Bond Amg USD</t>
  </si>
  <si>
    <t>Allianz Europe Equity Growth Cl AT Acc EUR</t>
  </si>
  <si>
    <t>Allianz Global Investors Fund - Allianz Europe Equity Growth AT Acc EUR</t>
  </si>
  <si>
    <t>Allianz Europe Equity Growth Cl AT Acc H2-SGD</t>
  </si>
  <si>
    <t>Allianz Global Artificial Intelligence AT Acc EUR</t>
  </si>
  <si>
    <t>Allianz Global Artificial Intelligence AT Acc H2-SGD</t>
  </si>
  <si>
    <t>Allianz Global Investors Fund - Allianz Global Artificial Intelligence AT H2-SGD</t>
  </si>
  <si>
    <t>Allianz Global Artificial Intelligence AT Acc USD</t>
  </si>
  <si>
    <t>Allianz Global Investors Fund - Allianz Global Artificial Intelligence AT USD</t>
  </si>
  <si>
    <t>Allianz Global High Payout SGD</t>
  </si>
  <si>
    <t>Allianz Global High Payout USD</t>
  </si>
  <si>
    <t>Allianz Income and Growth Cl AM DIS H2-AUD</t>
  </si>
  <si>
    <t>Allianz Global Investors Fund - Allianz Income and Growth AM (H2-AUD)</t>
  </si>
  <si>
    <t>A1074</t>
  </si>
  <si>
    <t>Allianz Income and Growth Cl AM DIS H2-GBP</t>
  </si>
  <si>
    <t>Allianz Global Investors Fund - Allianz Income and Growth AM H2-GBP</t>
  </si>
  <si>
    <t>Allianz Income and Growth Cl AM DIS H2-RMB</t>
  </si>
  <si>
    <t>Allianz Global Investors Fund - Allianz Income and Growth AM H2-RMB</t>
  </si>
  <si>
    <t>Allianz Income and Growth Cl AM DIS H2-SGD</t>
  </si>
  <si>
    <t>Allianz Income and Growth Cl AM DIS USD</t>
  </si>
  <si>
    <t>Allianz Global Investors Fund - Allianz Income and Growth AM USD</t>
  </si>
  <si>
    <t>Allianz Income and Growth Cl AMg2 DIS H2-SGD</t>
  </si>
  <si>
    <t>Allianz Global Investors Fund - Allianz Income and Growth AMg2 H2-SGD</t>
  </si>
  <si>
    <t>Allianz Income and Growth Cl AMg2 DIS USD</t>
  </si>
  <si>
    <t>Allianz Global Investors Fund - Allianz Income and Growth AMg2 USD</t>
  </si>
  <si>
    <t>Allianz US High Yield Cl AM DIS H2-AUD</t>
  </si>
  <si>
    <t>Allianz Global Investors Fund - Allianz US High Yield AM H2-AUD</t>
  </si>
  <si>
    <t>Allianz US High Yield Cl AM DIS H2-GBP</t>
  </si>
  <si>
    <t>Allianz Global Investors Fund - Allianz US High Yield AM H2-GBP</t>
  </si>
  <si>
    <t>Allianz US High Yield Cl AM DIS H2-RMB</t>
  </si>
  <si>
    <t>Allianz US High Yield Cl AM DIS H2-SGD</t>
  </si>
  <si>
    <t>Allianz US High Yield Cl AM DIS USD</t>
  </si>
  <si>
    <t>Allianz Global Investors Fund - Allianz US High Yield AM USD</t>
  </si>
  <si>
    <t>Amundi Oasis MENA AS</t>
  </si>
  <si>
    <t>Amundi Singapore Dividend Growth AS-D SGD</t>
  </si>
  <si>
    <t>BlackRock Global Funds - Asian Tiger Bond Fund A3 SGD-Hedged</t>
  </si>
  <si>
    <t>Blackrock Asian Tiger Bond A6 GBP-H</t>
  </si>
  <si>
    <t>LU1200839618</t>
  </si>
  <si>
    <t>BlackRock Global Funds - Asian Tiger Bond Fund A6 SGD-Hedged</t>
  </si>
  <si>
    <t>BlackRock Global Funds - Asian Tiger Bond Fund A6 USD</t>
  </si>
  <si>
    <t>Blackrock Asian Tiger Bond A8 NZD-H</t>
  </si>
  <si>
    <t>LU1200839709</t>
  </si>
  <si>
    <t>Blackrock European Equity Income A5 EUR</t>
  </si>
  <si>
    <t>Blackrock European Equity Income A6 SGD-H</t>
  </si>
  <si>
    <t>Blackrock European Equity Income A6 USD-H</t>
  </si>
  <si>
    <t>BlackRock Global Funds - European Equity Income Fund A6 USD Hedged</t>
  </si>
  <si>
    <t>A984</t>
  </si>
  <si>
    <t>Blackrock European Equity Income A8 AUD-H</t>
  </si>
  <si>
    <t>Blackrock European Equity Income A8 NZD-H</t>
  </si>
  <si>
    <t>LU1220229196</t>
  </si>
  <si>
    <t>Blackrock Global Allocation A2 AUD-H</t>
  </si>
  <si>
    <t>LU0468326631</t>
  </si>
  <si>
    <t>Blackrock Global Allocation A2 GBP-H</t>
  </si>
  <si>
    <t>Blackrock Global Allocation A2 SGD-H</t>
  </si>
  <si>
    <t>Blackrock Global Allocation A2 USD</t>
  </si>
  <si>
    <t>Blackrock Global Equity Income A5 SGD-H</t>
  </si>
  <si>
    <t>Blackrock Global Equity Income A6 SGD-H</t>
  </si>
  <si>
    <t>Blackrock Global Equity Income A6 USD</t>
  </si>
  <si>
    <t>Blackrock Global Equity Income A8 AUD-H</t>
  </si>
  <si>
    <t>Blackrock Global Equity Income A8 CNH-H</t>
  </si>
  <si>
    <t>LU1220226846</t>
  </si>
  <si>
    <t>BlackRock Global Funds - World Gold Fund A2 EUR</t>
  </si>
  <si>
    <t>A1078</t>
  </si>
  <si>
    <t>LU0171305526</t>
  </si>
  <si>
    <t>BlackRock Global Funds - World Gold Fund A2 EUR Hedged</t>
  </si>
  <si>
    <t>A1079</t>
  </si>
  <si>
    <t>LU0326422689</t>
  </si>
  <si>
    <t>Blackrock Global Multi-Asset Income A2 USD</t>
  </si>
  <si>
    <t>Blackrock Global Multi-Asset Income A6 SGD-H</t>
  </si>
  <si>
    <t>Blackrock Global Multi-Asset Income A6 USD</t>
  </si>
  <si>
    <t>Blackrock Global Multi-Asset Income A8 AUD-H</t>
  </si>
  <si>
    <t>Blackrock Global Multi-Asset Income A8 NZD-H</t>
  </si>
  <si>
    <t>BlackRock Global Funds - Global Multi-Asset Income Fund A8 NZD-Hedged</t>
  </si>
  <si>
    <t>Blackrock World Gold Fund A2 AUD-H</t>
  </si>
  <si>
    <t>LU1023058768</t>
  </si>
  <si>
    <t>Blackrock World Mining A2 AUD-H</t>
  </si>
  <si>
    <t>LU1023059493</t>
  </si>
  <si>
    <t>BNP Paribas A European Multi-Asset Income Cap EUR</t>
  </si>
  <si>
    <t>BNP Paribas A European Multi-Asset Income Cap RH AUD</t>
  </si>
  <si>
    <t>BNP Paribas A European Multi-Asset Income MD EUR</t>
  </si>
  <si>
    <t>BNP Paribas A European Multi-Asset Income RH AUD MD</t>
  </si>
  <si>
    <t>BNP Paribas A European Multi-Asset Income RH SGD MD</t>
  </si>
  <si>
    <t>BNP Paribas A European Multi-Asset Income RH USD MD</t>
  </si>
  <si>
    <t>BNP Paribas A Fund European Multi-Asset Income Classic RH - Capitalisation SGD</t>
  </si>
  <si>
    <t>A1057</t>
  </si>
  <si>
    <t>LU1078738728</t>
  </si>
  <si>
    <t>BNY Mellon Japan Eq Sm Cap Opps A $ Hdg</t>
  </si>
  <si>
    <t>BNY Mellon Japan Eq Sm Cap Opps A SGDHdg</t>
  </si>
  <si>
    <t>DWS Invest Multi Opportunities LCH AUD</t>
  </si>
  <si>
    <t>DWS Invest Multi Opportunities LCH USD</t>
  </si>
  <si>
    <t>DWS Invest Multi Opportunities LDMH AUD</t>
  </si>
  <si>
    <t>DWS Invest Multi Opportunities LDMH SGD</t>
  </si>
  <si>
    <t>DWS Invest Multi Opportunities LDMH USD</t>
  </si>
  <si>
    <t>DWS Invest Top Dividend LC USD</t>
  </si>
  <si>
    <t>DWS Invest Top Dividend LCH(P) SGD</t>
  </si>
  <si>
    <t>DWS Invest Top Dividend LCH (P) SGD</t>
  </si>
  <si>
    <t>DWS Invest Top Dividend LDQ SGD</t>
  </si>
  <si>
    <t>A955</t>
  </si>
  <si>
    <t>DWS Invest Top Dividend LDQH(P) SGD</t>
  </si>
  <si>
    <t>DWS Invest Top Dividend LDQH (P) SGD</t>
  </si>
  <si>
    <t>Deutsche Singapore Sm/Mid Cap A</t>
  </si>
  <si>
    <t>Dimensional World Equity Acc SGD</t>
  </si>
  <si>
    <t>IE00BF20L762</t>
  </si>
  <si>
    <t>Dimensional World Equity Acc USD</t>
  </si>
  <si>
    <t>IE00B3V7VL84</t>
  </si>
  <si>
    <t>Eastspring Investments - Asian Bond AADM AUD-H</t>
  </si>
  <si>
    <t>Eastspring Investments - Asian Bond ADQ USD</t>
  </si>
  <si>
    <t>Eastspring Investments - Asian Bond AS SGD</t>
  </si>
  <si>
    <t>Eastspring Investments - Asian Bond ASDM SGD</t>
  </si>
  <si>
    <t>Eastspring Investments - Asian Bond ASDM SGD-H</t>
  </si>
  <si>
    <t>Eastspring Investments - Asian High Yield Bond AADM AUD-H</t>
  </si>
  <si>
    <t>Eastspring Investments - Asian High Yield Bond ADM USD</t>
  </si>
  <si>
    <t>LU0756523055</t>
  </si>
  <si>
    <t>Eastspring Investments - Asian High Yield Bond ANDM NZD-H</t>
  </si>
  <si>
    <t>Eastspring Investments - Asian High Yield Bond ASDM SGD</t>
  </si>
  <si>
    <t>Eastspring Investments - Asian High Yield Bond ASDM SGD-H</t>
  </si>
  <si>
    <t>Eastspring Investments - Asian High Yield Bond Cl A USD</t>
  </si>
  <si>
    <t>LU0801099465</t>
  </si>
  <si>
    <t>Eastspring Investments - Asian Property Securities A USD</t>
  </si>
  <si>
    <t>Eastspring Investments - Asian Property Securities AS SGD</t>
  </si>
  <si>
    <t>LU0338454647</t>
  </si>
  <si>
    <t>Eastspring Investments - Asian Property Securities ASDQ SGD</t>
  </si>
  <si>
    <t>Eastspring Investments - Japan Dynamic A USD</t>
  </si>
  <si>
    <t>Eastspring Investments - Japan Dynamic A USD-H</t>
  </si>
  <si>
    <t>Eastspring Investments - Japan Dynamic AS SGD</t>
  </si>
  <si>
    <t>Eastspring Investments - Japan Dynamic AS SGD-H</t>
  </si>
  <si>
    <t>Eastspring Investments Unit Trusts - Dragon Peacock A SGD</t>
  </si>
  <si>
    <t>Eastspring Investments Unit Trusts - Dragon Peacock Fund Class A SGD</t>
  </si>
  <si>
    <t>Eastspring Investments Unit Trusts - Global Technology SGD</t>
  </si>
  <si>
    <t>Eastspring Investments Unit Trusts - Pan European SGD</t>
  </si>
  <si>
    <t>Eastspring Investments Funds - Monthly Income Plan A SGD</t>
  </si>
  <si>
    <t>Eastspring Investments Funds - Monthly Income Plan M RMB-H</t>
  </si>
  <si>
    <t>Eastspring Investments Funds - Monthly Income Plan M SGD</t>
  </si>
  <si>
    <t>Fidelity America A-SGD</t>
  </si>
  <si>
    <t>Fidelity America A-SGD (hedged)</t>
  </si>
  <si>
    <t>Fidelity America SR-ACC-SGD (CPF)</t>
  </si>
  <si>
    <t>Fidelity Funds - America Fund SR-ACC-USD</t>
  </si>
  <si>
    <t>Fidelity ASEAN A-SGD</t>
  </si>
  <si>
    <t>Fidelity ASEAN A-USD</t>
  </si>
  <si>
    <t>LU0048573645</t>
  </si>
  <si>
    <t>LU0286668966</t>
  </si>
  <si>
    <t>LU1046420631</t>
  </si>
  <si>
    <t>HKD</t>
  </si>
  <si>
    <t>LU0532244745</t>
  </si>
  <si>
    <t>LU1235294219</t>
  </si>
  <si>
    <t>LU0831375760</t>
  </si>
  <si>
    <t>Fidelity China Focus A-ACC-EUR</t>
  </si>
  <si>
    <t>LU0318931192</t>
  </si>
  <si>
    <t>Fidelity China Focus A-ACC-HKD</t>
  </si>
  <si>
    <t>LU0737861699</t>
  </si>
  <si>
    <t>Fidelity China Focus A-GBP</t>
  </si>
  <si>
    <t>LU0200822756</t>
  </si>
  <si>
    <t>Fidelity China Focus A-SGD</t>
  </si>
  <si>
    <t>Fidelity China Focus A-USD</t>
  </si>
  <si>
    <t>Fidelity Emerging Europe Middle East and Africa A-EUR</t>
  </si>
  <si>
    <t>LU0303816028</t>
  </si>
  <si>
    <t>Fidelity Emerging Europe Middle East and Africa A-SGD</t>
  </si>
  <si>
    <t>Fidelity Emerging Europe Middle East and Africa A-USD</t>
  </si>
  <si>
    <t>Fidelity Emerging Markets A-SGD</t>
  </si>
  <si>
    <t>Fidelity Emerging Markets SR-ACC-SGD (CPF)</t>
  </si>
  <si>
    <t>Fidelity European Growth A-ACC-USD (hedged)</t>
  </si>
  <si>
    <t>LU0997586606</t>
  </si>
  <si>
    <t>Fidelity European Growth A-EUR</t>
  </si>
  <si>
    <t>Fidelity Funds - European Growth Fund A EUR*</t>
  </si>
  <si>
    <t>Fidelity European Growth A-SGD</t>
  </si>
  <si>
    <t>Fidelity Funds - European Growth Fund A-SGD</t>
  </si>
  <si>
    <t>A972</t>
  </si>
  <si>
    <t>LU0550127509</t>
  </si>
  <si>
    <t>Fidelity Funds - European Growth Fund SR-ACC-EUR*</t>
  </si>
  <si>
    <t>Fidelity Funds - European Growth Fund SR-ACC-SGD</t>
  </si>
  <si>
    <t>A940</t>
  </si>
  <si>
    <t>LU1235259576</t>
  </si>
  <si>
    <t>Fidelity European High Yield A-EUR</t>
  </si>
  <si>
    <t>Fidelity European High Yield A-MDIST-EUR</t>
  </si>
  <si>
    <t>Fidelity European High Yield A-MDIST-SGD</t>
  </si>
  <si>
    <t>LU0251145669</t>
  </si>
  <si>
    <t>Fidelity Funds - Global Focus Fund A USD*</t>
  </si>
  <si>
    <t>Fidelity Global Telecommunications Fund</t>
  </si>
  <si>
    <t>Fidelity Funds - Japan Smaller Companies Fund A JPY*</t>
  </si>
  <si>
    <t>LU0882574139</t>
  </si>
  <si>
    <t>LU0116932293</t>
  </si>
  <si>
    <t>Fidelity Global Financial Services A-ACC-SGD</t>
  </si>
  <si>
    <t>Fidelity Funds - Global Financial Services Fund A ACC-SGD</t>
  </si>
  <si>
    <t>Fidelity Global Financial Services A-EUR</t>
  </si>
  <si>
    <t>Fidelity Global Financial Services A-USD</t>
  </si>
  <si>
    <t>Fidelity Funds - Global Financial Services Fund A-USD</t>
  </si>
  <si>
    <t>Fidelity Global Focus A-ACC-USD</t>
  </si>
  <si>
    <t>LU1366333091</t>
  </si>
  <si>
    <t>LU0882574055</t>
  </si>
  <si>
    <t>Fidelity Global Inflation-linked Bond A-ACC-EUR (hedged)</t>
  </si>
  <si>
    <t>Inflation-linked</t>
  </si>
  <si>
    <t>LU0353649279</t>
  </si>
  <si>
    <t>Fidelity Global Inflation-linked Bond A-ACC-USD</t>
  </si>
  <si>
    <t>LU0353648891</t>
  </si>
  <si>
    <t>Fidelity Global Inflation-linked Bond A-SGD (hedged)</t>
  </si>
  <si>
    <t>Fidelity Global Multi Asset Income A-HMDIST(G)-AUD (hedged)</t>
  </si>
  <si>
    <t>LU1046420987</t>
  </si>
  <si>
    <t>Fidelity Global Multi Asset Income A-MINCOME(G)-SGD</t>
  </si>
  <si>
    <t>Fidelity Funds - Global Multi Asset Income Fund A-MINCOME(G)-SGD</t>
  </si>
  <si>
    <t>Fidelity Global Multi Asset Income A-MINCOME(G)-SGD (SGD/USD Hedged)</t>
  </si>
  <si>
    <t>Fidelity Funds - Global Multi Asset Income Fund A-MINCOME(G)-SGD (SGD USD hedged)</t>
  </si>
  <si>
    <t>Fidelity Global Multi Asset Income A-MINCOME(G)-USD</t>
  </si>
  <si>
    <t>Fidelity Global Multi Asset Income A-QINCOME(G)-SGD</t>
  </si>
  <si>
    <t>Fidelity Funds - Global Multi Asset Income Fund A-QINCOME(G)-SGD</t>
  </si>
  <si>
    <t>Fidelity Global Technology A-ACC-USD</t>
  </si>
  <si>
    <t>Fidelity Global Technology A-EUR</t>
  </si>
  <si>
    <t>Fidelity Greater China A-SGD</t>
  </si>
  <si>
    <t>Fidelity Greater China A-USD</t>
  </si>
  <si>
    <t>Fidelity Iberia A-EUR</t>
  </si>
  <si>
    <t>Fidelity India Focus A-SGD</t>
  </si>
  <si>
    <t>LU0287143357</t>
  </si>
  <si>
    <t>Fidelity India Focus A-USD</t>
  </si>
  <si>
    <t>Fidelity Funds - India Focus Fund A USD*</t>
  </si>
  <si>
    <t>LU1261432493</t>
  </si>
  <si>
    <t>LU1273509148</t>
  </si>
  <si>
    <t>Fidelity International A-USD</t>
  </si>
  <si>
    <t>LU0048584097</t>
  </si>
  <si>
    <t>Fidelity Italy A-EUR</t>
  </si>
  <si>
    <t>Fidelity Korea Fund</t>
  </si>
  <si>
    <t>Fidelity Latin America A-USD</t>
  </si>
  <si>
    <t>Fidelity Malaysia A-USD</t>
  </si>
  <si>
    <t>Fidelity Funds - Malaysia Fund A USD*</t>
  </si>
  <si>
    <t>Fidelity Singapore A-USD</t>
  </si>
  <si>
    <t>Fidelity Funds - Singapore Fund A USD*</t>
  </si>
  <si>
    <t>Fidelity Taiwan A-USD</t>
  </si>
  <si>
    <t>Fidelity Thailand A-USD</t>
  </si>
  <si>
    <t>Fidelity Funds - Thailand Fund A USD*</t>
  </si>
  <si>
    <t>Fidelity US High Yield A-MDIST-SGD</t>
  </si>
  <si>
    <t>Fidelity Funds - US High Yield Fund A-MDIST-SGD</t>
  </si>
  <si>
    <t>Fidelity US High Yield A-MDIST-USD</t>
  </si>
  <si>
    <t>Fidelity US High Yield A-USD</t>
  </si>
  <si>
    <t>First Eagle Amundi International AHS-MD SGD-H</t>
  </si>
  <si>
    <t>First State Global Agribusiness Fund</t>
  </si>
  <si>
    <t>First State Global Resources Fund</t>
  </si>
  <si>
    <t>FTIF - Franklin Biotechnology Discovery A (acc) USD</t>
  </si>
  <si>
    <t>FTIF - Franklin Biotechnology Discovery A Acc SGD</t>
  </si>
  <si>
    <t>LU0976567544</t>
  </si>
  <si>
    <t>LU0211326839</t>
  </si>
  <si>
    <t>FTIF - Franklin Income A MDIS SGD-H1</t>
  </si>
  <si>
    <t>FTIF - Franklin Income A MDIS USD</t>
  </si>
  <si>
    <t>FTIF - Templeton Asian Bond A (Mdis) SGD-H1</t>
  </si>
  <si>
    <t>FTIF - Templeton Asian Bond A (Mdis) USD</t>
  </si>
  <si>
    <t>FTIF - Templeton Asian Growth A (acc) SGD-H1</t>
  </si>
  <si>
    <t>FTIF - Templeton Asian Growth A Acc RMB-H1</t>
  </si>
  <si>
    <t>FTIF - Templeton Asian Growth A Acc SGD</t>
  </si>
  <si>
    <t>FTIF - Templeton Emerging Markets A Ydis USD</t>
  </si>
  <si>
    <t>LU0029874905</t>
  </si>
  <si>
    <t>FTIF - Templeton Frontier Markets A (acc) USD</t>
  </si>
  <si>
    <t>FTIF - Templeton Global A Acc SGD</t>
  </si>
  <si>
    <t>FTIF - Templeton Global A Acc USD</t>
  </si>
  <si>
    <t>FTIF - Templeton Global AS Acc SGD (CPF)</t>
  </si>
  <si>
    <t>FTIF - Templeton Global Balanced A Acc SGD</t>
  </si>
  <si>
    <t>FTIF - Templeton Global Balanced A QDIS USD</t>
  </si>
  <si>
    <t>FTIF - Templeton Global Balanced AS Acc SGD (CPF)</t>
  </si>
  <si>
    <t>FTIF - Templeton Global Bond A (Mdis) SGD</t>
  </si>
  <si>
    <t>FTIF - Templeton Global Bond A (Mdis) SGD-H1</t>
  </si>
  <si>
    <t>FTIF - Templeton Global Bond A (Mdis) USD</t>
  </si>
  <si>
    <t>FTIF - Templeton Global Bond Fund A (Mdis) USD</t>
  </si>
  <si>
    <t>A966</t>
  </si>
  <si>
    <t>FTIF - Templeton Global Bond A Acc USD</t>
  </si>
  <si>
    <t>FTIF - Templeton Global Equity Income A MDIS SGD</t>
  </si>
  <si>
    <t>FTIF - Templeton Global Equity Income A MDIS USD</t>
  </si>
  <si>
    <t>LU0211328371</t>
  </si>
  <si>
    <t>FTIF - Templeton Global Total Return A (Mdis) SGD-H1</t>
  </si>
  <si>
    <t>FTIF - Templeton Global Total Return A MDIS SGD</t>
  </si>
  <si>
    <t>FTIF - Templeton Global Total Return A MDIS USD</t>
  </si>
  <si>
    <t>FTIF Templeton Global Total Return Fund A (Mdis) USD</t>
  </si>
  <si>
    <t>FTIF - Templeton Latin America A Acc SGD</t>
  </si>
  <si>
    <t>FTIF - Templeton Latin America A Acc USD</t>
  </si>
  <si>
    <t>FTIF - Templeton Thailand A (acc) USD</t>
  </si>
  <si>
    <t>FTIF - US Govt Fund A (mdis)</t>
  </si>
  <si>
    <t>FTSF - Franklin Global Sukuk A (Mdis) SGD</t>
  </si>
  <si>
    <t>FTSF - Templeton Shariah Global Equity A Acc SGD</t>
  </si>
  <si>
    <t>FTSF - Templeton Shariah Global Equity AS Acc SGD (CPF)</t>
  </si>
  <si>
    <t>Fullerton Asia Income Return A SGD</t>
  </si>
  <si>
    <t>Fullerton Asia Income Return B USD</t>
  </si>
  <si>
    <t>Fullerton Asian Bond Fund Cl B SGD</t>
  </si>
  <si>
    <t>Fullerton Dynamic Strategies - Balanced A SGD</t>
  </si>
  <si>
    <t>Fullerton Lux Funds - Asian Short Duration Bond A Acc SGD-H</t>
  </si>
  <si>
    <t>Fullerton Lux Funds - Asian Short Duration Bond A Acc USD</t>
  </si>
  <si>
    <t>Fullerton Lux Funds - Asian Short Duration Bond A Dis SGD-H</t>
  </si>
  <si>
    <t>Fullerton SGD Income Fund Cl B SGD (Buy Disabled)</t>
  </si>
  <si>
    <t>HGIF - Asia ex Japan Equity AD SGD</t>
  </si>
  <si>
    <t>HGIF - Asia ex Japan Equity Smaller Companies AD SGD</t>
  </si>
  <si>
    <t>HGIF - Asia ex Japan Equity Smaller Companies AD USD</t>
  </si>
  <si>
    <t>HSBC Global Investment Funds - Asia ex Japan Equity Smaller Companies AD USD</t>
  </si>
  <si>
    <t>A918</t>
  </si>
  <si>
    <t>HGIF - BRIC Equity AC SGD</t>
  </si>
  <si>
    <t>HGIF - Chinese Equity AD SGD</t>
  </si>
  <si>
    <t>HGIF - Global High Income Bond AM2 USD</t>
  </si>
  <si>
    <t>HGIF - Global High Income Bond AM3H SGD</t>
  </si>
  <si>
    <t>HSBC Global Investment Funds - Global High Income Bond AM3H SGD</t>
  </si>
  <si>
    <t>HGIF - India Fixed Income AC SGD</t>
  </si>
  <si>
    <t>HGIF - India Fixed Income AC USD</t>
  </si>
  <si>
    <t>HGIF - India Fixed Income AM2 USD</t>
  </si>
  <si>
    <t>HSBC Global Investment Funds - India Fixed Income AM2 USD</t>
  </si>
  <si>
    <t>HGIF - India Fixed Income AM3O SGD</t>
  </si>
  <si>
    <t>HSBC Global Investment Funds - India Fixed Income AM3O SGD</t>
  </si>
  <si>
    <t>HGIF - Turkey Equity Fund CL AD SGD</t>
  </si>
  <si>
    <t>Infinity European Stock Index Fund USD</t>
  </si>
  <si>
    <t>A1295</t>
  </si>
  <si>
    <t>Infinity Global Stock Index Fund USD</t>
  </si>
  <si>
    <t>A1296</t>
  </si>
  <si>
    <t>Janus Henderson Asia-Pacific Property Equities Fund SGD</t>
  </si>
  <si>
    <t>Janus Henderson Global Select Funds - Janus Henderson Asia-Pacific Property Equities Fund SGD</t>
  </si>
  <si>
    <t>Janus Henderson Global Property Equities Fund SGD</t>
  </si>
  <si>
    <t>Janus Henderson Global Select Funds - Janus Henderson Global Property Equities Fund SGD</t>
  </si>
  <si>
    <t>Janus Henderson Global Technology SGD</t>
  </si>
  <si>
    <t>Janus Henderson Horizon Asian Dividend Income A2 SGD</t>
  </si>
  <si>
    <t>Janus Henderson Horizon Fund - Asian Dividend Income Fund A2 (Accumulation) SGD</t>
  </si>
  <si>
    <t>Janus Henderson Horizon Asian Dividend Income A2 USD</t>
  </si>
  <si>
    <t>Janus Henderson Horizon Asian Dividend Income A3 SGD</t>
  </si>
  <si>
    <t>Janus Henderson Horizon Global Property Equities A2 USD</t>
  </si>
  <si>
    <t>Janus Henderson Horizon Fund - Global Property Equities Fund A2 (Accumulation) USD</t>
  </si>
  <si>
    <t>Janus Henderson Horizon Pan European Property Equities A2 EUR</t>
  </si>
  <si>
    <t>Janus Henderson Horizon Pan European Property Equities A2 USD-H</t>
  </si>
  <si>
    <t>Janus Henderson Pan European Equity Fund SGD</t>
  </si>
  <si>
    <t>Janus Henderson Global Select Funds - Janus Henderson Pan European Equity Fund SGD</t>
  </si>
  <si>
    <t>Janus Henderson Pan European Property Equities Fund SGD</t>
  </si>
  <si>
    <t>Janus Henderson Global Select Funds - Janus Henderson Pan European Property Equities Fund SGD</t>
  </si>
  <si>
    <t>JPMorgan Funds - Asia Pacific Income A (irc) AUD-H</t>
  </si>
  <si>
    <t>JPMorgan Funds - Asia Pacific Income A (mth) SGD</t>
  </si>
  <si>
    <t>JPMorgan Funds - Asia Pacific Income A (mth) SGD-H</t>
  </si>
  <si>
    <t>JPMorgan Funds - Asia Pacific Income A (mth) USD</t>
  </si>
  <si>
    <t>JPMorgan Funds - Emerging Markets Dividend A (irc) AUD-H</t>
  </si>
  <si>
    <t>JPMorgan Funds - Emerging Markets Dividend Fund  A (irc) - AUD (hedged)</t>
  </si>
  <si>
    <t>JPMorgan Funds - Emerging Markets Dividend A (mth) SGD</t>
  </si>
  <si>
    <t>JPMorgan Funds - Emerging Markets Dividend Fund A (mth) - SGD</t>
  </si>
  <si>
    <t>A969</t>
  </si>
  <si>
    <t>JPMorgan Funds - Emerging Markets Dividend A (mth) SGD-H</t>
  </si>
  <si>
    <t>JPMorgan Funds - Emerging Markets Dividend A (mth) USD</t>
  </si>
  <si>
    <t>JPMorgan Funds - Emerging Markets Opportunities A (acc) SGD-H</t>
  </si>
  <si>
    <t>JPMorgan Funds - Emerging Markets Opportunities A (acc) USD</t>
  </si>
  <si>
    <t>LU0795875169</t>
  </si>
  <si>
    <t>JPMorgan Investment Funds - Global Income Fund  A (irc) - AUD (hedged)</t>
  </si>
  <si>
    <t>LU1732799900</t>
  </si>
  <si>
    <t>LU1223202513</t>
  </si>
  <si>
    <t>LU1197969386</t>
  </si>
  <si>
    <t>JPMorgan Funds - Global Natural Resources A (acc) SGD</t>
  </si>
  <si>
    <t>JPMorgan Funds - Global Natural Resources A (acc) USD</t>
  </si>
  <si>
    <t>JPMorgan Funds - Korea Equity A (acc) USD</t>
  </si>
  <si>
    <t>JPMorgan Funds - Latin America Equity A (acc) USD</t>
  </si>
  <si>
    <t>Legg Mason ClearBridge - Tactical Dividend Income A Mdis AUD-H Plus</t>
  </si>
  <si>
    <t>Legg Mason ClearBridge - Tactical Dividend Income A Mdis CNH-H Plus</t>
  </si>
  <si>
    <t>Legg Mason ClearBridge - Tactical Dividend Income A Mdis SGD-H Plus</t>
  </si>
  <si>
    <t>Legg Mason ClearBridge - Tactical Dividend Income A Mdis USD Plus</t>
  </si>
  <si>
    <t>Legg Mason ClearBridge - US Aggressive Growth A Acc AUD-H</t>
  </si>
  <si>
    <t>Legg Mason ClearBridge - US Aggressive Growth A Acc SGD-H</t>
  </si>
  <si>
    <t>Legg Mason ClearBridge - US Aggressive Growth A Acc USD</t>
  </si>
  <si>
    <t>Legg Mason ClearBridge - Value A Acc SGD</t>
  </si>
  <si>
    <t>Legg Mason ClearBridge - Value A Acc SGD-H</t>
  </si>
  <si>
    <t>Legg Mason ClearBridge - Value A Acc USD</t>
  </si>
  <si>
    <t>Legg Mason Martin Currie Southeast Asia Trust A Acc SGD</t>
  </si>
  <si>
    <t>Legg Mason Opportunity A Acc $</t>
  </si>
  <si>
    <t>Legg Mason QS - MV European Equity Growth and Income A Mdis SGD-H Plus</t>
  </si>
  <si>
    <t>Legg Mason Western Asset - Asian Bond Trust A Acc SGD</t>
  </si>
  <si>
    <t>Legg Mason Western Asset Asian Bond Trust A Acc SGD</t>
  </si>
  <si>
    <t>Legg Mason Western Asset - Asian Opportunities A Acc USD</t>
  </si>
  <si>
    <t>Legg Mason Western Asset - Asian Opportunities A Mdis SGD Plus</t>
  </si>
  <si>
    <t>Legg Mason Western Asset - Asian Opportunities A Mdis SGD-H Plus</t>
  </si>
  <si>
    <t>Legg Mason Western Asset - Global Multi Strategy A Mdis SGD-H Plus</t>
  </si>
  <si>
    <t>Legg Mason Western Asset - Singapore Bond A Acc SGD</t>
  </si>
  <si>
    <t>Legg Mason Western Asset Singapore Bond A Acc SGD</t>
  </si>
  <si>
    <t>Legg Mason Western Asset Asian Enterprise</t>
  </si>
  <si>
    <t>LionGlobal Asia Bond SGD-H</t>
  </si>
  <si>
    <t>LionGlobal Asia Pacific SGD</t>
  </si>
  <si>
    <t>LionGlobal China Growth SGD</t>
  </si>
  <si>
    <t>LionGlobal Malaysia SGD</t>
  </si>
  <si>
    <t>SG9999016000</t>
  </si>
  <si>
    <t>LionGlobal Short Duration Bond Fund Class A Dist SGD</t>
  </si>
  <si>
    <t>LionGlobal Singapore Balanced SGD</t>
  </si>
  <si>
    <t>LionGlobal Singapore Fixed Income Investment A SGD</t>
  </si>
  <si>
    <t>LionGlobal Singapore Trust SGD</t>
  </si>
  <si>
    <t>LionGlobal South East Asia SGD</t>
  </si>
  <si>
    <t>LionGlobal Taiwan SGD</t>
  </si>
  <si>
    <t>Lionglobal Target Return</t>
  </si>
  <si>
    <t>LionGlobal Thailand SGD</t>
  </si>
  <si>
    <t>A1261</t>
  </si>
  <si>
    <t>SG9999003503</t>
  </si>
  <si>
    <t>Manulife Asia Pacific Investment Grade Bond A MDis SGD</t>
  </si>
  <si>
    <t>Manulife Asia Pacific Investment Grade Bond A SGD</t>
  </si>
  <si>
    <t>Manulife Global Fund - Strategic Income Fund AA USD</t>
  </si>
  <si>
    <t>Manulife Global Fund Strategic Income Fund Class AA USD</t>
  </si>
  <si>
    <t>A1003</t>
  </si>
  <si>
    <t>Manulife Global Fund - Strategic Income Fund S SGD-H</t>
  </si>
  <si>
    <t>Natixis Harris Associates Global Equity PA SGD</t>
  </si>
  <si>
    <t>A975</t>
  </si>
  <si>
    <t>LU1201861165</t>
  </si>
  <si>
    <t>Natixis Harris Associates Global Equity RA SGD</t>
  </si>
  <si>
    <t>Natixis Harris Associates Global Equity RA USD</t>
  </si>
  <si>
    <t>A1006</t>
  </si>
  <si>
    <t>Natixis Loomis Sayles Multisector Income RD SGD</t>
  </si>
  <si>
    <t>Natixis Loomis Sayles Multisector Income RD SGD-H</t>
  </si>
  <si>
    <t>Natixis Loomis Sayles Multisector Income RD USD</t>
  </si>
  <si>
    <t>Natixis Loomis Sayles US Growth Equity RA SGD-H</t>
  </si>
  <si>
    <t>Natixis Loomis Sayles US Growth Equity RA USD</t>
  </si>
  <si>
    <t>Neuberger Berman China Equity A Acc SGD-H (Buy Disabled)</t>
  </si>
  <si>
    <t>Neuberger Berman China Equity A Acc USD (Buy Disabled)</t>
  </si>
  <si>
    <t>Neuberger Berman Emerging Market Corporate Debt A MDis SGD-H</t>
  </si>
  <si>
    <t>Neuberger Berman Emerging Market Debt Hard Currency A Acc USD</t>
  </si>
  <si>
    <t>Neuberger Berman Emerging Market Debt Hard Currency A MDis SGD-H</t>
  </si>
  <si>
    <t>Neuberger Berman Emerging Market Debt Hard Currency A MDis USD</t>
  </si>
  <si>
    <t>Neuberger Berman Emerging Market Debt Local Currency A Acc USD</t>
  </si>
  <si>
    <t>Neuberger Berman Emerging Market Debt Local Currency A MDis SGD-H</t>
  </si>
  <si>
    <t>Neuberger Berman Emerging Market Debt Local Currency A MDis USD</t>
  </si>
  <si>
    <t>Neuberger Berman Short Duration Emerging Market Debt A Acc USD</t>
  </si>
  <si>
    <t>Neuberger Berman Short Duration Emerging Market Debt A MDis SGD-H</t>
  </si>
  <si>
    <t>Neuberger Berman Short Duration Emerging Market Debt A MDis USD</t>
  </si>
  <si>
    <t>Neuberger Berman Strategic Income A MDis AUD</t>
  </si>
  <si>
    <t>IE00BRJFZ213</t>
  </si>
  <si>
    <t>Neuberger Berman Strategic Income A MDis SGD-H</t>
  </si>
  <si>
    <t>Neuberger Berman Strategic Income Fund SGD Hedged A Monthly Distributing Class</t>
  </si>
  <si>
    <t>Neuberger Berman Strategic Income A MDis USD</t>
  </si>
  <si>
    <t>Neuberger Berman Strategic Income Fund USD A Monthly Distributing Class</t>
  </si>
  <si>
    <t>Neuberger Berman US Long Short Equity A1  Acc SGD-H</t>
  </si>
  <si>
    <t>Neuberger Berman US Long Short Equity A1  Acc USD</t>
  </si>
  <si>
    <t>Neuberger Berman US Real Estate Securities A Acc SGD-H</t>
  </si>
  <si>
    <t>Neuberger Berman US Real Estate Securities A Acc USD</t>
  </si>
  <si>
    <t>Nikko AM Global Dividend Equity Acc SGD-H</t>
  </si>
  <si>
    <t>Nikko AM Global Dividend Equity Dis CNH-H</t>
  </si>
  <si>
    <t>Nikko AM Global Dividend Equity Dis SGD-H</t>
  </si>
  <si>
    <t>Nikko AM Shenton Asia Dividend Equity Fund  SGD</t>
  </si>
  <si>
    <t>Nikko AM Shenton Eight Portfolios D</t>
  </si>
  <si>
    <t>Nikko AM Shenton Global Opportunities SGD</t>
  </si>
  <si>
    <t>Nikko AM Shenton Global Property Securities SGD</t>
  </si>
  <si>
    <t>Nikko AM Shenton Hrzn European Eq</t>
  </si>
  <si>
    <t>Nikko AM Shenton Income Fund SGD</t>
  </si>
  <si>
    <t>Nikko AM Shenton Short Term Bond AUD-H</t>
  </si>
  <si>
    <t>Nikko AM Shenton Short Term Bond SGD</t>
  </si>
  <si>
    <t>Nikko AM Shenton Short Term Bond USD-H</t>
  </si>
  <si>
    <t>SG9999015572</t>
  </si>
  <si>
    <t>Nikko AM Singapore Dividend Equity SGD</t>
  </si>
  <si>
    <t>NN (L) Asian Debt (Hard Currency) P SGD-H</t>
  </si>
  <si>
    <t>NN (L) Asian Debt (Hard Currency) P USD</t>
  </si>
  <si>
    <t>NN (L) Emerging Markets Debt (Hard Currency) X EUR-H</t>
  </si>
  <si>
    <t>NN (L) Emerging Markets Debt Hard Currency Class X hedged - Capitalisation EUR*</t>
  </si>
  <si>
    <t>Parvest Convertible Bond Asia Classic</t>
  </si>
  <si>
    <t>Phillip Asia Pacific Growth SGD</t>
  </si>
  <si>
    <t>Phillip Money Market SGD</t>
  </si>
  <si>
    <t>Phillip Money Market Fund Class A SGD</t>
  </si>
  <si>
    <t>Phillip Singapore Real Estate Income Cl A SGD</t>
  </si>
  <si>
    <t>PIMCO Emerging Markets Bond Fund Cl E Acc EUR-H</t>
  </si>
  <si>
    <t>IE00B11XYW43</t>
  </si>
  <si>
    <t>PIMCO Emerging Markets Bond Fund Cl E Acc SGD-H</t>
  </si>
  <si>
    <t>PIMCO Emerging Markets Bond Fund Cl E Acc USD</t>
  </si>
  <si>
    <t>PIMCO Emerging Markets Bond Fund Cl M Inc AUD-H</t>
  </si>
  <si>
    <t>IE00B95LVH48</t>
  </si>
  <si>
    <t>PIMCO Emerging Markets Bond Fund Cl M Inc USD</t>
  </si>
  <si>
    <t>IE00B3VQ0W98</t>
  </si>
  <si>
    <t>PIMCO Global Bond Fund Cl E Acc EUR-H</t>
  </si>
  <si>
    <t>IE00B11XZ103</t>
  </si>
  <si>
    <t>PIMCO Global Bond Fund Cl E Acc USD</t>
  </si>
  <si>
    <t>PIMCO Global Bond Fund Cl E Inc GBP-H</t>
  </si>
  <si>
    <t>PIMCO GIS Global Bond Class E (GBP Hedged) Inc GBP</t>
  </si>
  <si>
    <t>PIMCO Global Bond Fund Cl E Inc USD</t>
  </si>
  <si>
    <t>IE00B0MD9M11</t>
  </si>
  <si>
    <t>PIMCO Income Fund Cl E Acc EUR-H</t>
  </si>
  <si>
    <t>IE00B84J9L26</t>
  </si>
  <si>
    <t>PIMCO GIS Income Class E Acc USD</t>
  </si>
  <si>
    <t>PIMCO Income Fund Cl E Inc AUD-H</t>
  </si>
  <si>
    <t>IE00BD8DFW88</t>
  </si>
  <si>
    <t>PIMCO Income Fund Cl E Inc GBP-H</t>
  </si>
  <si>
    <t>IE00BF01VX72</t>
  </si>
  <si>
    <t>PIMCO Income Fund Cl E Inc RMB-H</t>
  </si>
  <si>
    <t>IE00B8W6D244</t>
  </si>
  <si>
    <t>PIMCO GIS Income Class E (SGD Hedged) Inc SGD</t>
  </si>
  <si>
    <t>PIMCO GIS Income Class E USD</t>
  </si>
  <si>
    <t>PIMCO Total Return Bond Fund Cl E Acc EUR-H</t>
  </si>
  <si>
    <t>IE00B11XZB05</t>
  </si>
  <si>
    <t>PIMCO Total Return Bond Fund Cl E Acc SGD-H</t>
  </si>
  <si>
    <t>PIMCO Total Return Bond Fund Cl E Acc USD</t>
  </si>
  <si>
    <t>PIMCO Total Return Bond Fund Cl E Inc USD</t>
  </si>
  <si>
    <t>IE00B0M2Y900</t>
  </si>
  <si>
    <t>PineBridge Acorns of Asia Balanced Fund SGD</t>
  </si>
  <si>
    <t>PineBridge Asia ex Japan Small Cap Equity A USD</t>
  </si>
  <si>
    <t>PineBridge Asia ex Japan Small Cap Equity Fund A USD</t>
  </si>
  <si>
    <t>PineBridge Asia ex Japan Small Cap Equity A5CP SGD</t>
  </si>
  <si>
    <t>PineBridge Global Dynamic Asset Allocation A USD</t>
  </si>
  <si>
    <t>PineBridge Global Strategic Income A USD</t>
  </si>
  <si>
    <t>PineBridge Global Strategic Income A5HD SGD-H</t>
  </si>
  <si>
    <t>PineBridge Strategic Bond Fund A5HD SGD</t>
  </si>
  <si>
    <t>A933</t>
  </si>
  <si>
    <t>PineBridge India Equity Fund A USD</t>
  </si>
  <si>
    <t>PineBridge Singapore Bond Fund SGD</t>
  </si>
  <si>
    <t>RIC V PLC Russell Investments Multi Asset 90 Fund B Class USD*</t>
  </si>
  <si>
    <t>A395</t>
  </si>
  <si>
    <t>IE00B05KX834</t>
  </si>
  <si>
    <t>Schroder AS Commodity A Acc EUR-H</t>
  </si>
  <si>
    <t>Schroder AS Commodity A Acc SGD-H</t>
  </si>
  <si>
    <t>Schroder AS Commodity A Acc USD</t>
  </si>
  <si>
    <t>Schroder AS Gold and Precious Metals Fund</t>
  </si>
  <si>
    <t>Schroder Asian Equity Yield A Dis SGD</t>
  </si>
  <si>
    <t>Schroder Asian Growth Fund Dist USD</t>
  </si>
  <si>
    <t>Schroder Asian Income A Dis AUD-H</t>
  </si>
  <si>
    <t>Schroder International Opportunities Portfolio Schroder Asian Income Class AUD Hedged A Dis</t>
  </si>
  <si>
    <t>Schroder Asian Income A Dis GBP-H</t>
  </si>
  <si>
    <t>Schroder International Opportunities Portfolio Schroder Asian Income GBP Hedged A Dis</t>
  </si>
  <si>
    <t>A1270</t>
  </si>
  <si>
    <t>SG9999015721</t>
  </si>
  <si>
    <t>Schroder Asian Income A Dis SGD</t>
  </si>
  <si>
    <t>Schroder International Opportunities Portfolio Schroder Asian Income Class SGD A Dis</t>
  </si>
  <si>
    <t>Schroder Asian Income A Dis USD-H</t>
  </si>
  <si>
    <t>Schroder International Opportunities Portfolio Schroder Asian Income Class USD Hedged A Dis</t>
  </si>
  <si>
    <t>Schroder Asian Total Return Acc SGD (Buy Disabled)</t>
  </si>
  <si>
    <t>Schroder China Opportunities Acc SGD</t>
  </si>
  <si>
    <t>Schroder Emerging Markets Acc SGD</t>
  </si>
  <si>
    <t>Schroder Global Emerging Market Opportunities Acc SGD</t>
  </si>
  <si>
    <t>Schroder International Selection Fund Emerging Markets A Acc USD</t>
  </si>
  <si>
    <t>Schroder International Selection Fund European Value Hedged A Acc SGD</t>
  </si>
  <si>
    <t>A1299</t>
  </si>
  <si>
    <t>LU1309081286</t>
  </si>
  <si>
    <t>Schroder ISF China Opportunities A Acc SGD-H</t>
  </si>
  <si>
    <t>Schroder ISF Emerging Europe A Acc EUR</t>
  </si>
  <si>
    <t>Schroder International Selection Fund Emerging Europe A Acc EUR</t>
  </si>
  <si>
    <t>Schroder ISF Emerging Markets Debt Absolute Return A Dis SGD-H</t>
  </si>
  <si>
    <t>Schroder ISF Emerging Markets Debt Absolute Return A Distribution SGD Hedged QF</t>
  </si>
  <si>
    <t>Schroder ISF European Value A Acc EUR</t>
  </si>
  <si>
    <t>Schroder ISF Global Gold A Acc EUR-H</t>
  </si>
  <si>
    <t>Schroder ISF Global Gold A Acc SGD-H</t>
  </si>
  <si>
    <t>Schroder ISF Global Gold A Acc USD</t>
  </si>
  <si>
    <t>Schroder ISF Global High Yield A Distribution SGD Hedged MV</t>
  </si>
  <si>
    <t>Schroder ISF Global Multi-Asset Income A Acc SGD</t>
  </si>
  <si>
    <t>Schroder ISF Global Multi-Asset Income A Dis AUD-H</t>
  </si>
  <si>
    <t>Schroder ISF Global Multi-Asset Income A Distribution AUD Hedged MFC</t>
  </si>
  <si>
    <t>Schroder ISF Global Multi-Asset Income A Dis RMB-H</t>
  </si>
  <si>
    <t>Schroder ISF Global Multi-Asset Income A Dis SGD</t>
  </si>
  <si>
    <t>Schroder ISF Global Multi-Asset Income A Distribution SGD MF</t>
  </si>
  <si>
    <t>Schroder ISF Global Multi-Asset Income A Dis SGD-H</t>
  </si>
  <si>
    <t>Schroder ISF Global Multi-Asset Income A Distribution SGD Hedged MF</t>
  </si>
  <si>
    <t>Schroder ISF Global Multi-Asset Income A Dis USD</t>
  </si>
  <si>
    <t>Schroder ISF Middle East A Acc SGD</t>
  </si>
  <si>
    <t>Schroder Multi-Asset Revolution A Dis SGD</t>
  </si>
  <si>
    <t>Schroder Singapore Fixed Income A Acc SGD</t>
  </si>
  <si>
    <t>Schroder Singapore Trust A Dis SGD</t>
  </si>
  <si>
    <t>Schroder Singapore Trust Class A Dist SGD</t>
  </si>
  <si>
    <t>Stewart Investors Worldwide Leaders Sustainability A Acc SGD</t>
  </si>
  <si>
    <t>Templeton European Fund - A (acc) SGD</t>
  </si>
  <si>
    <t>Templeton Korea Fund</t>
  </si>
  <si>
    <t>Templeton Shariah Asian Growth Fund</t>
  </si>
  <si>
    <t>Threadneedle (Lux) Asia Contrarian Equity ASH Acc SGD-H</t>
  </si>
  <si>
    <t>Threadneedle (Lux) Asia Contrarian Equity AU Acc USD</t>
  </si>
  <si>
    <t>Threadneedle (Lux) Developed Asia Growth and Income ASC Inc SGD-H</t>
  </si>
  <si>
    <t>Threadneedle (Lux) Developed Asia Growth and Income ASH Acc SGD-H</t>
  </si>
  <si>
    <t>Threadneedle (Lux) Developed Asia Growth and Income AU Acc USD</t>
  </si>
  <si>
    <t>Threadneedle (Lux) Developed Asia Growth and Income AUP Inc USD</t>
  </si>
  <si>
    <t>Threadneedle (Lux) Pan European Small Cap Opportunities AE Acc EUR</t>
  </si>
  <si>
    <t>Threadneedle (Lux) Pan European Small Cap Opportunities ASH Acc SGD-H</t>
  </si>
  <si>
    <t>Threadneedle Global Eq Inc Retl USD Acc</t>
  </si>
  <si>
    <t>Threadneedle Global Eq Inc RNA SGD Acc</t>
  </si>
  <si>
    <t>Threadneedle Global Eq Inc RNI SGD H Inc</t>
  </si>
  <si>
    <t>United Asian Bond Fund - Class A SGD Acc Hedged</t>
  </si>
  <si>
    <t>United Asian Bond Fund - Class A SGD Dist Hedged</t>
  </si>
  <si>
    <t>United Asian High Yield Bond Acc SGD</t>
  </si>
  <si>
    <t>United Asian High Yield Bond Dis SGD</t>
  </si>
  <si>
    <t>United Asian High Yield Bond Dis USD</t>
  </si>
  <si>
    <t>United Asian High Yield Bond Fund - Class USD ACC</t>
  </si>
  <si>
    <t>A1214</t>
  </si>
  <si>
    <t>SG9999010037</t>
  </si>
  <si>
    <t>United Asian High Yield Bond Fund A Acc SGD-H</t>
  </si>
  <si>
    <t>United Asian High Yield Bond Fund - Class A SGD Acc Hedged</t>
  </si>
  <si>
    <t>United Asian High Yield Bond Fund A Dis SGD-H</t>
  </si>
  <si>
    <t>United Asian High Yield Bond Fund - Class A SGD Dist Hedged</t>
  </si>
  <si>
    <t>United Emerging Markets Bond A DIS SGD</t>
  </si>
  <si>
    <t>United Emerging Markets Bond Fund - Class A SGD Dist</t>
  </si>
  <si>
    <t>United Global Quality Growth Fund - Class SGD ACC</t>
  </si>
  <si>
    <t>United Global Quality Growth Fund - Class C- SGD Acc Hedged</t>
  </si>
  <si>
    <t>United Global Quality Growth Fund - Class SGD DIST</t>
  </si>
  <si>
    <t>United Greater China Fund A Acc SGD</t>
  </si>
  <si>
    <t>United Greater China Fund Class A SGD Acc</t>
  </si>
  <si>
    <t>United Renminbi Bond Fund</t>
  </si>
  <si>
    <t>United SGD Plus Fund Cl A Dis SGD</t>
  </si>
  <si>
    <t>United SGD Plus Fund Cl A Dis USD-H</t>
  </si>
  <si>
    <t>Wells Fargo (Lux) Worldwide Fund-U.S. Premier Growth Fund A USD</t>
  </si>
  <si>
    <t>Allianz Global Investors Fund - Allianz ChiNo Equity AT SGD</t>
  </si>
  <si>
    <t>Amundi Oasis MENo USD</t>
  </si>
  <si>
    <t>Eastspring Investments - ChiNo Equity Fund Class As SGD</t>
  </si>
  <si>
    <t>Eastspring Investments - Global Market Novigator Fund class As SGD</t>
  </si>
  <si>
    <t>Eastspring Investments - Global Market Novigator Fund class As (Hedged) SGD</t>
  </si>
  <si>
    <t>Aberdeen Standard SICAV I - Diversified Growth A Acc SGD-H</t>
  </si>
  <si>
    <t>BNP Paribas A European Multi-Asset Income RH CNH MD</t>
  </si>
  <si>
    <t>JPMorgan Funds - Global natural Resources A (acc) - USD</t>
  </si>
  <si>
    <t>natixis International Funds (Dublin) I Plc - natixis IF Loomis Sayles Multisector Income Fund H-R/A (SGD)</t>
  </si>
  <si>
    <t>natixis International Funds (Dublin) I Plc - natixis IF Loomis Sayles Multisector Income Fund R/D (SGD)</t>
  </si>
  <si>
    <t>natixis International Funds (Dublin) I Plc - natixis IF Loomis Sayles Multisector Income Fund H-R/D (SGD)</t>
  </si>
  <si>
    <t>natixis International Funds (Dublin) I Plc - natixis IF Loomis Sayles Multisector Income Fund R/D (USD)</t>
  </si>
  <si>
    <t>natixis International Funds (Lux) I - natixis IF Loomis Sayles US Growth Equity Fund H-R/A (SGD)</t>
  </si>
  <si>
    <t>natixis International Funds (Lux) I - natixis IF Loomis Sayles US Growth Equity Fund R/A (USD)</t>
  </si>
  <si>
    <t>A1244</t>
  </si>
  <si>
    <t>FTIF - Franklin K2 Alt Strat Fd A (acc) SGD-H1</t>
  </si>
  <si>
    <t>A1120</t>
  </si>
  <si>
    <t>IE00BD3DVD60</t>
  </si>
  <si>
    <t>IE00BYWPKH76</t>
  </si>
  <si>
    <t>Neuberger Berman Global Equity Index PutWrite Fund SGD Hedged A Monthly Distributing Class</t>
  </si>
  <si>
    <t>b. HGIF - Asia ex Japan Equity Smaller Companies</t>
  </si>
  <si>
    <t>DWS Investments S.A.</t>
  </si>
  <si>
    <t>1. Schroder ISF Global Gold Fund</t>
  </si>
  <si>
    <t>1. Neuberger Berman Global Equity Index Putwrite Fund</t>
  </si>
  <si>
    <t>Neuberger Berman Global Equity Index Putwrite A Acc USD</t>
  </si>
  <si>
    <t>Neuberger Berman Global Equity Index Putwrite A Mdis SGD</t>
  </si>
  <si>
    <t>Version: April 2019</t>
  </si>
  <si>
    <t>The following products have been included in the APL in March 2019:</t>
  </si>
  <si>
    <t>The following products have been put on HOLD following latest APL review held in March 2019:</t>
  </si>
  <si>
    <t>PIMCO Global High Yield Bond Fund Cl E Acc EUR-H</t>
  </si>
  <si>
    <t>PIMCO Global High Yield Bond Fund Cl E Acc USD</t>
  </si>
  <si>
    <t>PIMCO Global High Yield Bond Fund Cl E Inc GBP-H</t>
  </si>
  <si>
    <t>PIMCO Global High Yield Bond Fund Cl E Inc SGD-H</t>
  </si>
  <si>
    <t>PIMCO Global High Yield Bond Fund Cl M Inc USD</t>
  </si>
  <si>
    <t>1. Allianz China A Shares Fund</t>
  </si>
  <si>
    <t>2. PIMCO Global High Yield Fund</t>
  </si>
  <si>
    <t>Allianz China A Shares AT Acc SGD</t>
  </si>
  <si>
    <t>Allianz China A Shares AT Acc USD</t>
  </si>
  <si>
    <t>PIMCO GIS Global High Yield Bond Class E (SGD Hedged) Inc SGD</t>
  </si>
  <si>
    <t>A960</t>
  </si>
  <si>
    <t>IE00BYZWMV33</t>
  </si>
  <si>
    <t>IE00B11XZ327</t>
  </si>
  <si>
    <t>IE00B523KC34</t>
  </si>
  <si>
    <t>IE00B1D7YM41</t>
  </si>
  <si>
    <t>Version: May 2019</t>
  </si>
  <si>
    <t>The following products have been included in the APL in April 2019:</t>
  </si>
  <si>
    <t>A1369</t>
  </si>
  <si>
    <t>A1366</t>
  </si>
  <si>
    <t>JPMorgan Funds - Global Income A (irc) - SGD (hedged)</t>
  </si>
  <si>
    <t>JPMorgan Funds - Global Income A (irc) - USD (hedged)</t>
  </si>
  <si>
    <t>A1367</t>
  </si>
  <si>
    <t>LU1732800096</t>
  </si>
  <si>
    <t>China Local</t>
  </si>
  <si>
    <t>The following products have been included in the APL ILP in April 2019:</t>
  </si>
  <si>
    <t xml:space="preserve">1. AXA World Funds - Framlington Europe Small Cap </t>
  </si>
  <si>
    <t>2. Alliance Bernstein Emerging Markets Multi-Asset Portfolio</t>
  </si>
  <si>
    <t>1. Legg Mason WA Asian Bond Trust Fund</t>
  </si>
  <si>
    <t>Version: June 2019</t>
  </si>
  <si>
    <t>The following products have been put on HOLD following latest APL review held in May 2019:</t>
  </si>
  <si>
    <t>The following product has been terminated effective May 2019</t>
  </si>
  <si>
    <t>1. AIA ILP Product</t>
  </si>
  <si>
    <t>2. AXA Inspire Product</t>
  </si>
  <si>
    <t>3. AXA (except Inspire) Product</t>
  </si>
  <si>
    <t>The following products have been included in the APL ILP in May 2019:</t>
  </si>
  <si>
    <t>1. (Tokio Marine) CGWM Opportunity Fund</t>
  </si>
  <si>
    <t>JPMorgan Investment Funds - Global Income A (div) SGD-H</t>
  </si>
  <si>
    <t>JPMorgan Investment Funds - Global Income A (div) SGD</t>
  </si>
  <si>
    <t>JPMorgan Investment Funds - Global Income A (irc) USD-H</t>
  </si>
  <si>
    <t>JPMorgan Investment Funds - Global Income A (irc) AUD-H</t>
  </si>
  <si>
    <t>JPMorgan Investment Funds - Global Income A (irc) SGD-H</t>
  </si>
  <si>
    <t>JPMorgan Investment Funds - Global Income A (mth) EUR</t>
  </si>
  <si>
    <t>JPMorgan Investment Funds - Global Income A (mth) GBP-H</t>
  </si>
  <si>
    <t>JPMorgan Investment Funds - Global Income A (mth) SGD-H</t>
  </si>
  <si>
    <t>JPMorgan Investment Funds - Global Income A (mth) USD-H</t>
  </si>
  <si>
    <t>JPMorgan Investment Funds - Global Macro Opportunities A (acc) AUD-H</t>
  </si>
  <si>
    <t>JPMorgan Investment Funds - Global Macro Opportunities A (acc) EUR</t>
  </si>
  <si>
    <t>JPMorgan Investment Funds - Global Macro Opportunities A (acc) SGD-H</t>
  </si>
  <si>
    <t>JPMorgan Investment Funds - Global Macro Opportunities A (acc) USD-H</t>
  </si>
  <si>
    <t>Schroder Singapore Trust A Acc USD</t>
  </si>
  <si>
    <t>A1370</t>
  </si>
  <si>
    <t>SG9999016059</t>
  </si>
  <si>
    <t>A1372</t>
  </si>
  <si>
    <t>A1373</t>
  </si>
  <si>
    <t>LU0261950470</t>
  </si>
  <si>
    <t>LU0679941160</t>
  </si>
  <si>
    <t>A1360</t>
  </si>
  <si>
    <t>A1357</t>
  </si>
  <si>
    <t>LU0679940949</t>
  </si>
  <si>
    <t>A1358</t>
  </si>
  <si>
    <t>A1359</t>
  </si>
  <si>
    <t>A1368</t>
  </si>
  <si>
    <t>LU1847653497</t>
  </si>
  <si>
    <t>LU0679941673</t>
  </si>
  <si>
    <t>LU0679941327</t>
  </si>
  <si>
    <t>Eastspring Investments Unit Trusts - Singapore ASEAN Equity SGD</t>
  </si>
  <si>
    <t>Version: July 2019</t>
  </si>
  <si>
    <t>The following products have been included in the APL in June 2019:</t>
  </si>
  <si>
    <t>1. BGF China Bond Fund</t>
  </si>
  <si>
    <t>2. Eastspring Investments Unit Trusts - Singapore ASEAN Equity SGD</t>
  </si>
  <si>
    <t>Navi Fund Code</t>
  </si>
  <si>
    <t>Blackrock China Bond A2 RMB</t>
  </si>
  <si>
    <t>Blackrock China Bond A3 USD</t>
  </si>
  <si>
    <t>Blackrock China Bond A6 SGD-H</t>
  </si>
  <si>
    <t>Blackrock China Bond A3 HKD</t>
  </si>
  <si>
    <t>Blackrock China Bond A6 AUD-H</t>
  </si>
  <si>
    <t>LU0690034276</t>
  </si>
  <si>
    <t>LU1852331039</t>
  </si>
  <si>
    <t>S&amp;P 593</t>
  </si>
  <si>
    <t xml:space="preserve">AB FCP I Dynamic Diversified Portfolio </t>
  </si>
  <si>
    <t>AB FCP I Global Equity Blend Portfolio</t>
  </si>
  <si>
    <t xml:space="preserve">AB FCP I Global Value Portfolio </t>
  </si>
  <si>
    <t xml:space="preserve">AB FCP I Sustainable US Thematic Portfolio </t>
  </si>
  <si>
    <t xml:space="preserve">AB SICAV I All Market Income Portfolio </t>
  </si>
  <si>
    <t>Aberdeen Standard - SICAV I Asian Local Currency Short Duration Bond A2 Acc USD</t>
  </si>
  <si>
    <t>Aberdeen Standard - SICAV I Chinese Equity Fund A2 Acc USD</t>
  </si>
  <si>
    <t>Aberdeen Standard - SICAV I Indian Equity A2 Acc USD</t>
  </si>
  <si>
    <t>Aberdeen Standard - SICAV I Select Emerging Markets Bond Fund A2 Acc USD</t>
  </si>
  <si>
    <t>Aberdeen Standard Select Portfolio - Pacific Equity Fund SGD</t>
  </si>
  <si>
    <t>Allianz Global Investors Fund - Allianz Global Sustainability A EUR</t>
  </si>
  <si>
    <t>Amundi Funds Global Bond - A USD (C)</t>
  </si>
  <si>
    <t>Amundi Islamic BRIC Quant C Accumulation USD</t>
  </si>
  <si>
    <t>BlackRock Global Funds - Global SmallCap Fund A2 USD</t>
  </si>
  <si>
    <t>BlackRock Global Funds - United Kingdom Fund A2 GBP</t>
  </si>
  <si>
    <t>Deutsche Noor Precious Metals Securities Fund A USD</t>
  </si>
  <si>
    <t>DWS Global Agribusiness LC EUR</t>
  </si>
  <si>
    <t>DWS Singapore Equity Fund A SGD</t>
  </si>
  <si>
    <t>Fidelity Funds - Euro Blue Chip Fund A EUR</t>
  </si>
  <si>
    <t>Fidelity Funds - European High Yield Fund A EUR</t>
  </si>
  <si>
    <t>Fidelity Funds - Flexible Bond Fund A GBP</t>
  </si>
  <si>
    <t>Fidelity Funds - Growth &amp; Income Fund A USD</t>
  </si>
  <si>
    <t>Fidelity Funds- US Dollar Bond Fund A USD</t>
  </si>
  <si>
    <t>FTIF - Franklin Biotechnology Discovery Fund A ACC USD</t>
  </si>
  <si>
    <t xml:space="preserve">FTIF - Franklin European Small-Mid Cap Fund A ACC EUR </t>
  </si>
  <si>
    <t>FTIF - Franklin Strategic Income Fund A ACC USD</t>
  </si>
  <si>
    <t>FTIF - Templeton Asian Growth Fund A ACC USD</t>
  </si>
  <si>
    <t>FTIF - Templeton Global Fund A Acc USD</t>
  </si>
  <si>
    <t>FTIF - Templeton Global Income Fund A ACC USD</t>
  </si>
  <si>
    <t>FTIF - Templeton Latin America Fund A ACC USD</t>
  </si>
  <si>
    <t>GrowthPath Portfolios - GrowthPath 2020 SGD</t>
  </si>
  <si>
    <t>GrowthPath Portfolios - GrowthPath 2030 SGD</t>
  </si>
  <si>
    <t>GrowthPath Portfolios - GrowthPath 2040 SGD</t>
  </si>
  <si>
    <t>GrowthPath Portfolios - GrowthPath Today SGD</t>
  </si>
  <si>
    <t>Janus Henderson Horizon Fund - Euroland Fund A2 EUR</t>
  </si>
  <si>
    <t>Janus Henderson Horizon Fund - Pan European Property Equities Fund A2 EUR</t>
  </si>
  <si>
    <t>JPMorgan Funds - Global Natural Resources Fund A Acc USD</t>
  </si>
  <si>
    <t>JPMorgan Funds - JPM Global Equity A (dist) - USD</t>
  </si>
  <si>
    <t>JPMorgan Funds - JPM India A Acc USD</t>
  </si>
  <si>
    <t>JPMorgan Funds - JPM Taiwan A Dist USD</t>
  </si>
  <si>
    <t>Jupiter Financial Innovation L USD</t>
  </si>
  <si>
    <t>Jupiter India Select L USD</t>
  </si>
  <si>
    <t>MFS Meridian Funds - Global Equity Fund A1 EUR</t>
  </si>
  <si>
    <t>Parvest Bond Euro Classic Cap EUR</t>
  </si>
  <si>
    <t>Parvest Bond World Classic Cap USD</t>
  </si>
  <si>
    <t>Parvest Equity Brazil Classic Cap USD</t>
  </si>
  <si>
    <t>Parvest Equity Russia Classic Cap EUR</t>
  </si>
  <si>
    <t>PARVEST Global Environment Classic Cap USD</t>
  </si>
  <si>
    <t>PARVEST Money Market Euro</t>
  </si>
  <si>
    <t>PARVEST Money Market USD</t>
  </si>
  <si>
    <t>PIMCO Emerging Markets Bond Fund E Acc USD</t>
  </si>
  <si>
    <t>PIMCO Global Real Return Fund E Acc U$</t>
  </si>
  <si>
    <t>Quilter Investors Compass Portfolio 3 N Hedged Accumulation GBP</t>
  </si>
  <si>
    <t>Quilter Investors Compass Portfolio 3 N Hedged Accumulation SGD</t>
  </si>
  <si>
    <t>Quilter Investors Compass Portfolio 4 N Hedged Accumulation GBP</t>
  </si>
  <si>
    <t>Quilter Investors Compass Portfolio 4 N Hedged Accumulation SGD</t>
  </si>
  <si>
    <t>Schroder ISF Asian Bond Total Return A Acc USD</t>
  </si>
  <si>
    <t>Schroder ISF BRIC (Brazil Russia India China) A ACC USD</t>
  </si>
  <si>
    <t>Schroder ISF Emerging Markets A Acc USD</t>
  </si>
  <si>
    <t>Schroder ISF Middle East A ACC EUR</t>
  </si>
  <si>
    <t>Schroder ISF UK Equity A ACC GBP</t>
  </si>
  <si>
    <t>Threadneedle Emerging Markets Bond Fund (Retail Gross Acc USD)</t>
  </si>
  <si>
    <t>Threadneedle(Lux) Amercian Fund</t>
  </si>
  <si>
    <t>The following products have been included in the Avival APL ILP in June 2019:</t>
  </si>
  <si>
    <t>Allianz Europe Equity Growth AT H2 SGD</t>
  </si>
  <si>
    <t>Allianz Income and Growth AM H2 SGD Dis</t>
  </si>
  <si>
    <t>Allianz Income and Growth AMg H2 SGD Dis</t>
  </si>
  <si>
    <t>Provider</t>
  </si>
  <si>
    <t>Product</t>
  </si>
  <si>
    <t>BlackRock</t>
  </si>
  <si>
    <t>Amundi</t>
  </si>
  <si>
    <t>Allianz Income and Growth AM USD</t>
  </si>
  <si>
    <t>Fidelity Emerging Markets Fund A-SGD</t>
  </si>
  <si>
    <t>Fidelity Global Dividend Fund A-MINCOME(G)-SGD</t>
  </si>
  <si>
    <t>Fidelity Global Multi Asset Income Fund A-MINCOME (G)-SGD (H)</t>
  </si>
  <si>
    <r>
      <t xml:space="preserve">CONTRIBUTION BY TOP CONTRIBUTORS </t>
    </r>
    <r>
      <rPr>
        <b/>
        <i/>
        <sz val="10"/>
        <color theme="4"/>
        <rFont val="Calibri"/>
        <family val="2"/>
        <scheme val="minor"/>
      </rPr>
      <t>(1 Year Annualized Performance rebased in SGD terms)</t>
    </r>
  </si>
  <si>
    <t>Franklin US Opportunities Fund A (acc) SGD-H1</t>
  </si>
  <si>
    <t>Neuberger Berman EM Debt Hard Currency SGD A MD</t>
  </si>
  <si>
    <t>Neuberger Berman US MultiCap Opps SGD A Acc</t>
  </si>
  <si>
    <t>Nikko AM Japan Dividend Equity Fund SGD Hedged</t>
  </si>
  <si>
    <t>Nikko AM Japan Dividend Equity USD Hdg</t>
  </si>
  <si>
    <t>Nikko AM Shenton Singapore Dividend Equity Fund SGD</t>
  </si>
  <si>
    <t>Schroder Asian Growth Fund USD</t>
  </si>
  <si>
    <t>Schroder Asian Income Fund SGD</t>
  </si>
  <si>
    <t>Schroder Singapore Trust USD A Acc</t>
  </si>
  <si>
    <t>United Global Healthcare Fund - Class SGD</t>
  </si>
  <si>
    <t>Quilter Investors</t>
  </si>
  <si>
    <t>CGWM Opportunity Fund Acc SGD-H</t>
  </si>
  <si>
    <t>CGWM Opportunity Fund Acc USD</t>
  </si>
  <si>
    <t xml:space="preserve">Canaccord Genuity Wealth Limited </t>
  </si>
  <si>
    <t>Fundsmith LLP</t>
  </si>
  <si>
    <t xml:space="preserve">Franklin Templeton Investments </t>
  </si>
  <si>
    <t>TM Atlas Wealth</t>
  </si>
  <si>
    <t>Asia Managed Fund</t>
  </si>
  <si>
    <t>Blackrock</t>
  </si>
  <si>
    <t>Takaful Fund</t>
  </si>
  <si>
    <t>Global Technology Fund</t>
  </si>
  <si>
    <t>Global Equity Fund</t>
  </si>
  <si>
    <t>Global Bond Fund</t>
  </si>
  <si>
    <t>Manulife Asian Small Cap Equity Fund</t>
  </si>
  <si>
    <t>Manulife Lifestyle Portfolios - Aggressive Fund</t>
  </si>
  <si>
    <t>Manulife Lifestyle Portfolios - Conservative Fund</t>
  </si>
  <si>
    <t>Manulife Lifestyle Portfolios - Growth Fund</t>
  </si>
  <si>
    <t>Manulife Lifestyle Portfolios - Moderate Fund</t>
  </si>
  <si>
    <t>Manulife Lifestyle Portfolios - Secure Fund</t>
  </si>
  <si>
    <t>Manulife Japan Growth Fund</t>
  </si>
  <si>
    <t>Manulife Pacific Equity Fund</t>
  </si>
  <si>
    <t>Manulife Singapore Bond Fund</t>
  </si>
  <si>
    <t>Manulife Income Series - Asian Balanced Fund</t>
  </si>
  <si>
    <t>Manulife Income Series - Asia Pacific Investment Grade Bond Fund</t>
  </si>
  <si>
    <t>Manulife Income Series - Asian High Yield Bond Fund</t>
  </si>
  <si>
    <t>Manulife Income Series - Global Fixed Income Fund</t>
  </si>
  <si>
    <t>Manulife Income Series - Singapore Fund</t>
  </si>
  <si>
    <t xml:space="preserve">Manulife Investment Management (Singapore) </t>
  </si>
  <si>
    <t>Manulife Global Fund - Asia Pacific REIT S (G) MDIST SGD-H</t>
  </si>
  <si>
    <t>Manulife Global Fund - Asia Pacific REIT AA (G) MDIST AUD-H</t>
  </si>
  <si>
    <t>Manulife Global Fund - Asia Pacific REIT AA (G) MDIST USD</t>
  </si>
  <si>
    <t>Manulife Global Fund Asia Pacific REIT Fund Class AA MDIST (G) USD</t>
  </si>
  <si>
    <t>A1381</t>
  </si>
  <si>
    <t>Manulife Global Fund Asia Pacific REIT Fund Class S Hedged MDIST (G) SGD</t>
  </si>
  <si>
    <t>A1379</t>
  </si>
  <si>
    <t>LU1813982219</t>
  </si>
  <si>
    <t>LU1813982136</t>
  </si>
  <si>
    <t>LU1935355344</t>
  </si>
  <si>
    <t>Manulife Global Fund Asia Pacific REIT Fund Class AA Inc USD</t>
  </si>
  <si>
    <t>A1382</t>
  </si>
  <si>
    <t>LU1813981674</t>
  </si>
  <si>
    <t>Manulife Global Fund Asia Pacific REIT Fund Class S Hedged SGD</t>
  </si>
  <si>
    <t>A1380</t>
  </si>
  <si>
    <t>LU1935355005</t>
  </si>
  <si>
    <t>United Global Innovation A Acc SGD</t>
  </si>
  <si>
    <t>United Global Innovation A Acc SGD-H</t>
  </si>
  <si>
    <t>United Global Innovation A Acc USD</t>
  </si>
  <si>
    <t>SGXZ51526630</t>
  </si>
  <si>
    <t>SGXZ99366536</t>
  </si>
  <si>
    <t>SGXZ81514606</t>
  </si>
  <si>
    <t>United Global Innovation Fund - class A SGD Acc (Hedged)</t>
  </si>
  <si>
    <t>United Global Innovation Fund - class A USD Acc</t>
  </si>
  <si>
    <t>A1388</t>
  </si>
  <si>
    <t>A1390</t>
  </si>
  <si>
    <t>Aviva Investors - Sustainable Income &amp; Growth Ah SGD</t>
  </si>
  <si>
    <t>Aviva Investors - Sustainable Income &amp; Growth Aqh SGD</t>
  </si>
  <si>
    <t>LU2011222283</t>
  </si>
  <si>
    <t>LU2011222101</t>
  </si>
  <si>
    <t>Version: September 2019</t>
  </si>
  <si>
    <t>The following products have been included in the APL in August 2019:</t>
  </si>
  <si>
    <t>1. Aviva Investors Sustainable Income &amp; Growth Fund</t>
  </si>
  <si>
    <t>2. Manulife Global Fund Asia Pacific REIT Fund</t>
  </si>
  <si>
    <t>3. United Global Innovation Fund</t>
  </si>
  <si>
    <t>4. Eastspring Fixed Income Series 2</t>
  </si>
  <si>
    <t>1. United Global Dividend Fund</t>
  </si>
  <si>
    <t>Nikko AM ARK Disruptive Innovation B SGD</t>
  </si>
  <si>
    <t>Nikko AM ARK Disruptive Innovation B USD</t>
  </si>
  <si>
    <t>LU1861559042</t>
  </si>
  <si>
    <t>LU1861558580</t>
  </si>
  <si>
    <t>Eastspring Investments Funds - Monthly Income Plan S SGD</t>
  </si>
  <si>
    <t>SGXZ60733854</t>
  </si>
  <si>
    <t>Eastspring Investments Funds - Monthly Income Plan Class S (SGD)</t>
  </si>
  <si>
    <t>A1411</t>
  </si>
  <si>
    <t>BNP Paribas Funds Energy Transition Classic Capitalisation EUR</t>
  </si>
  <si>
    <t>BNP Paribas Funds Energy Transition Classic Capitalisation USD</t>
  </si>
  <si>
    <t>BNP Paribas Funds Brazil Equity Classic Capitalisation USD</t>
  </si>
  <si>
    <t>BNP Paribas Funds Russia Equity Classic Capitalisation EUR</t>
  </si>
  <si>
    <t>BNP Paribas Energy Transition Classic USD</t>
  </si>
  <si>
    <t>BNP Paribas Brazil Equity USD</t>
  </si>
  <si>
    <t>BNP Paribas Russia Equity EUR</t>
  </si>
  <si>
    <t>Version: October 2019</t>
  </si>
  <si>
    <t>The following products have been included in the APL in September 2019:</t>
  </si>
  <si>
    <t>1. Aberdeen Standard SICAV I - Emerging Markets Bond Fixed Maturity 2023 Fund</t>
  </si>
  <si>
    <t>2. Nikko AM ARK Disruptive Innovation Fund</t>
  </si>
  <si>
    <t>The following products have been put on HOLD following latest APL review held in September 2019:</t>
  </si>
  <si>
    <t>The following products have been included in the Manulife APL ILP in September 2019:</t>
  </si>
  <si>
    <t>1. Manulife Global Fund Asia Pacific REIT Fund</t>
  </si>
  <si>
    <t>2. FTIF - Templeton Global Balanced</t>
  </si>
  <si>
    <t>The following products have been removed in the APL ILP in September 2019:</t>
  </si>
  <si>
    <t>1. (Manulife Investready) Golden Global Balanced Fund</t>
  </si>
  <si>
    <t>2. (Manulife Investready) Golden Worldwide Equity Fund</t>
  </si>
  <si>
    <t>Allianz SGD Income AMg DIS SGD</t>
  </si>
  <si>
    <t>Allianz Global Investors Fund - Allianz SGD Income AMg SGD</t>
  </si>
  <si>
    <t>A1321</t>
  </si>
  <si>
    <t>LU1890836452</t>
  </si>
  <si>
    <t>1. Allianz SGD Income</t>
  </si>
  <si>
    <t>1. Threadneedle (Lux) Asia Contrarian Equity</t>
  </si>
  <si>
    <t>Aviva Investors Sustainable Income and Growth Fund Ah SGD</t>
  </si>
  <si>
    <t>A1413</t>
  </si>
  <si>
    <t>Aviva Investors Sustainable Income and Growth Fund Aqh SGD</t>
  </si>
  <si>
    <t>A1414</t>
  </si>
  <si>
    <t>LU1997245094</t>
  </si>
  <si>
    <t>LU1997245177</t>
  </si>
  <si>
    <t>A1410</t>
  </si>
  <si>
    <t>A1409</t>
  </si>
  <si>
    <t>United Greater China Fund A Acc SGD (Fund Ccy USD)</t>
  </si>
  <si>
    <t>Schroder ISF Global Multi-Asset Income A Dis GBP-H</t>
  </si>
  <si>
    <t>LU0910996080</t>
  </si>
  <si>
    <t>IE00B3M5PY21</t>
  </si>
  <si>
    <t>Amundi Funds Emerging Markets Blended Bond A2 (C) EUR</t>
  </si>
  <si>
    <t>Amundi Funds Emerging Markets Blended Bond A2 (C) SGD-H</t>
  </si>
  <si>
    <t>Amundi Funds Emerging Markets Blended Bond A2 (MD) USD-H</t>
  </si>
  <si>
    <t>Amundi Funds Emerging Markets Hard Currency Bond A2 (C) EUR</t>
  </si>
  <si>
    <t>Amundi Funds Emerging Markets Hard Currency Bond A2 (C) SGD-H</t>
  </si>
  <si>
    <t>Aberdeen Standard - SICAV I  Diversified Growth Fund A Acc Hedged SGD</t>
  </si>
  <si>
    <t>Allianz Global Investors Fund - Allianz China A Shares AT SGD</t>
  </si>
  <si>
    <t>Allianz Global Investors Fund - Allianz China A Shares AT USD</t>
  </si>
  <si>
    <t>Amundi Funds Emerging Markets Blended Bond A2 Hgd C SGD</t>
  </si>
  <si>
    <t>Amundi Funds Emerging Markets Blended Bond A2 Hgd Md D SGD</t>
  </si>
  <si>
    <t>Amundi Funds Emerging Markets Hard Currency Bond A2 Hgd C SGD</t>
  </si>
  <si>
    <t>BlackRock Global Funds - China Bond Fund A2 RMB</t>
  </si>
  <si>
    <t>BlackRock Global Funds - China Bond Fund A2 USD</t>
  </si>
  <si>
    <t>BlackRock Global Funds - China Bond Fund A3 USD</t>
  </si>
  <si>
    <t>BlackRock Global Funds - China Bond Fund A6 SGD-H</t>
  </si>
  <si>
    <t>BlackRock Global Funds - European Equity Income Fund A5 EUR</t>
  </si>
  <si>
    <t>BlackRock Global Funds - China Bond Fund A3 RMB</t>
  </si>
  <si>
    <t>BlackRock Global Funds - World Gold Fund A2 USD</t>
  </si>
  <si>
    <t>BlackRock Global Funds - World Technology Fund A2 EUR</t>
  </si>
  <si>
    <t>BlackRock Global Funds - World Technology Fund A2 GBP</t>
  </si>
  <si>
    <t>BlackRock Global Funds - World Technology Fund A2 USD</t>
  </si>
  <si>
    <t>BlackRock Global Funds - World Technology Fund A2 SGD Hedged</t>
  </si>
  <si>
    <t>Fidelity Funds - Emerging Markets Fund A ACC-USD</t>
  </si>
  <si>
    <t>Fidelity Funds - Global Multi Asset Income Fund A MINCOME(G) USD</t>
  </si>
  <si>
    <t>Fidelity Funds - Global Technology Fund A-ACC-USD</t>
  </si>
  <si>
    <t>Janus Henderson Global Technology Fund SGD</t>
  </si>
  <si>
    <t xml:space="preserve">PIMCO GIS Income Class E (GBP Hedged) Inc GBP    </t>
  </si>
  <si>
    <t>Schroder International Selection Fund Latin American SGD A Acc</t>
  </si>
  <si>
    <t>Schroder International Selection Fund Latin American USD A Acc</t>
  </si>
  <si>
    <t>A917</t>
  </si>
  <si>
    <t>United Asia Pacific Diversified Strategies Fund - Class A SGD Hedged</t>
  </si>
  <si>
    <t>United Asia Pacific Diversified Strategies Fund - Class A SGD</t>
  </si>
  <si>
    <t>United Global Quality Growth Fund - Class SGD Dist Hedged</t>
  </si>
  <si>
    <t>United Gold &amp; General Fund Class A SGD Acc</t>
  </si>
  <si>
    <t>LU1316542783</t>
  </si>
  <si>
    <t>LU1316543674</t>
  </si>
  <si>
    <t>Janus Henderson Horizon Global Property Equities A3 SGD</t>
  </si>
  <si>
    <t>LU1316542866</t>
  </si>
  <si>
    <t>Janus Henderson Horizon Pan European Equity A2 Acc SGD</t>
  </si>
  <si>
    <t>Janus Henderson Horizon Pan European Equity A2 EUR</t>
  </si>
  <si>
    <t>LU1316543591</t>
  </si>
  <si>
    <t>Janus Henderson Horizon Pan European Property Equities A2 Acc SGD</t>
  </si>
  <si>
    <t>LU1316543088</t>
  </si>
  <si>
    <t>Janus Henderson Horizon Fund - Pan European Property Equities Fund A2 (Accumulation) EUR</t>
  </si>
  <si>
    <t>Janus Henderson Horizon Fund - Pan European Equity Fund A2 (Accumulation) EUR</t>
  </si>
  <si>
    <t>A1023</t>
  </si>
  <si>
    <t>LU0070992663</t>
  </si>
  <si>
    <t>PIAS Aggressive Portfolio (Cash)</t>
  </si>
  <si>
    <t>PIAS Aggressive Portfolio (SRS)</t>
  </si>
  <si>
    <t>PIAS Balanced Portfolio (Cash)</t>
  </si>
  <si>
    <t>PIAS Balanced Portfolio (SRS)</t>
  </si>
  <si>
    <t>PIAS Growth Portfolio (Cash)</t>
  </si>
  <si>
    <t>PIAS Growth Portfolio (SRS)</t>
  </si>
  <si>
    <t>PIAS Moderate Portfolio (Cash)</t>
  </si>
  <si>
    <t>PIAS Moderate Portfolio (SRS)</t>
  </si>
  <si>
    <t>PIAS Conservative Portfolio (Cash)</t>
  </si>
  <si>
    <t>PIAS Conservative Portfolio (SRS)</t>
  </si>
  <si>
    <t>Fidelity Germany A-EUR</t>
  </si>
  <si>
    <t>United Gold and General A Acc SGD</t>
  </si>
  <si>
    <t>JPMorgan Funds - Asia Pacific Income A (mth) - SGD (hedged)</t>
  </si>
  <si>
    <t>JPMorgan Funds - Global Natural Resources A Acc - SGD</t>
  </si>
  <si>
    <t>JPMorgan Funds - Korea Equity A Acc - USD</t>
  </si>
  <si>
    <t>Version: November 2019</t>
  </si>
  <si>
    <t>The following products have been included in the APL in October 2019:</t>
  </si>
  <si>
    <t>The following products have been put on HOLD following latest APL review held in October 2019:</t>
  </si>
  <si>
    <t>2. (Manulife) Manulife Asian Small Cap Equity Fund</t>
  </si>
  <si>
    <t>3. (Manulife InvestReady) Manulife Global Asset Allocation Managed Growth Fund</t>
  </si>
  <si>
    <t>1. (Aviva MyLifeInvest) Amundi Islamic BRIC Quant Fund</t>
  </si>
  <si>
    <t>1. Allianz Thematica</t>
  </si>
  <si>
    <t>2. Fidelity China High Yield Fund</t>
  </si>
  <si>
    <t>3. Manulife Preferred Securities Income</t>
  </si>
  <si>
    <t>4. Schroders ISF Global Credit Income</t>
  </si>
  <si>
    <t>1. Fidelity Asian High Yield Fund (on iFAST due to over subscription)</t>
  </si>
  <si>
    <t>Allianz Thematica Cl AMg DIS H2-SGD</t>
  </si>
  <si>
    <t>Allianz Thematica Cl AT Acc USD</t>
  </si>
  <si>
    <t>LU2023250504</t>
  </si>
  <si>
    <t>LU1917777945</t>
  </si>
  <si>
    <t>LU2023250843</t>
  </si>
  <si>
    <t>A1399</t>
  </si>
  <si>
    <t>Allianz Global Investors Fund - Allianz Thematica AT H2 SGD</t>
  </si>
  <si>
    <t>LU1345482076</t>
  </si>
  <si>
    <t>Manulife Global Fund - Preferred Securities Income AA G MDIST SGD-H</t>
  </si>
  <si>
    <t>Manulife Global Fund - Preferred Securities Income AA Inc SGD-H</t>
  </si>
  <si>
    <t>Manulife Global Fund - Preferred Securities Income AA Inc USD</t>
  </si>
  <si>
    <t>LU1850216372</t>
  </si>
  <si>
    <t>LU1850216299</t>
  </si>
  <si>
    <t>LU1813986392</t>
  </si>
  <si>
    <t>Manulife Global Fund Preferred Securities Income Fund Class AA (Hedged) Inc SGD</t>
  </si>
  <si>
    <t>A1326</t>
  </si>
  <si>
    <t>Manulife Global Fund Preferred Securities Income Fund Class AA (Hedged) MDIST (G) SGD</t>
  </si>
  <si>
    <t>A1327</t>
  </si>
  <si>
    <t>Manulife Global Fund Preferred Securities Income Fund Class AA Inc USD</t>
  </si>
  <si>
    <t>A1329</t>
  </si>
  <si>
    <t>Manulife Global Fund Preferred Securities Income Fund Class AA MDIST (G) USD</t>
  </si>
  <si>
    <t>A1328</t>
  </si>
  <si>
    <t>LU1813986715</t>
  </si>
  <si>
    <t>Schroder ISF Global Credit Income A Acc EUR-H</t>
  </si>
  <si>
    <t>Schroder ISF Global Credit Income A Acc GBP-H</t>
  </si>
  <si>
    <t>Schroder ISF Global Credit Income A Acc SGD-H</t>
  </si>
  <si>
    <t>Schroder ISF Global Credit Income A Dis SGD-H</t>
  </si>
  <si>
    <t>Schroder ISF Global Credit Income A Dis USD</t>
  </si>
  <si>
    <t>LU1514167722</t>
  </si>
  <si>
    <t>LU1865293242</t>
  </si>
  <si>
    <t>LU1865293598</t>
  </si>
  <si>
    <t>LU1514168886</t>
  </si>
  <si>
    <t>LU1514167136</t>
  </si>
  <si>
    <t>Schroder International Selection Fund Global Credit Income SGD Hedged A Acc</t>
  </si>
  <si>
    <t>A1349</t>
  </si>
  <si>
    <t>Schroder International Selection Fund Global Credit Income SGD Hedged A Dis</t>
  </si>
  <si>
    <t>A1350</t>
  </si>
  <si>
    <t>Threadneedle (Lux) Developed Asia Growth and Income AVC Inc AUD-H (Buy Disabled)</t>
  </si>
  <si>
    <t>FTIF - Templeton Thailand A (acc) SGD (Buy Disabled)</t>
  </si>
  <si>
    <t>PIAS Model Portfolio</t>
  </si>
  <si>
    <t>DWS Investments Singapore</t>
  </si>
  <si>
    <t xml:space="preserve">CPF OA </t>
  </si>
  <si>
    <t xml:space="preserve">Both </t>
  </si>
  <si>
    <t xml:space="preserve">SGD </t>
  </si>
  <si>
    <t>A1252</t>
  </si>
  <si>
    <t>A1422</t>
  </si>
  <si>
    <t>A1421</t>
  </si>
  <si>
    <t>A1419</t>
  </si>
  <si>
    <t>A1423</t>
  </si>
  <si>
    <t>Janus Henderson Horizon Fund - Pan European Equity Fund A2 Acc SGD</t>
  </si>
  <si>
    <t>A1420</t>
  </si>
  <si>
    <t>Janus Henderson Horizon Fund - Pan European Property Equities Fund A2 Acc SGD</t>
  </si>
  <si>
    <t>Fidelity America A-USD</t>
  </si>
  <si>
    <t>United Asia Pacific Real Estate Income Acc SGD</t>
  </si>
  <si>
    <t>United Asia Pacific Real Estate Income Dis SGD</t>
  </si>
  <si>
    <t>SG9999010052</t>
  </si>
  <si>
    <t>A1150</t>
  </si>
  <si>
    <t>United Asia Pacific Real Estate Income Fund SGD DIST</t>
  </si>
  <si>
    <t>Fidelity European Dynamic Growth A-ACC-USD (hedged)</t>
  </si>
  <si>
    <t>Fidelity European Dynamic Growth A-EUR</t>
  </si>
  <si>
    <t>LU0997586515</t>
  </si>
  <si>
    <t>LU0119124781</t>
  </si>
  <si>
    <t>Fidelity European Dynamic Growth A-SGD</t>
  </si>
  <si>
    <t>Fidelity European Dynamic Growth A-ACC-SGD (hedged)</t>
  </si>
  <si>
    <t>LU1273509221</t>
  </si>
  <si>
    <t>Version: December 2019</t>
  </si>
  <si>
    <t>The following products have been included in the APL in November 2019:</t>
  </si>
  <si>
    <t>The following products have been put on HOLD following latest APL review held in November 2019:</t>
  </si>
  <si>
    <t>1. Fidelity European Dynamic Growth</t>
  </si>
  <si>
    <t>2. United Asia Pacific Real Estate Income</t>
  </si>
  <si>
    <t>The following products have been removed in the APL ILP in November 2019:</t>
  </si>
  <si>
    <t>Nikko AM ARK Disruptive Innovation Fund SGD Class B</t>
  </si>
  <si>
    <t>Nikko AM ARK Disruptive Innovation Fund USD Class B</t>
  </si>
  <si>
    <t>A1426</t>
  </si>
  <si>
    <t>A1427</t>
  </si>
  <si>
    <t>Allianz All China Eq Cl AT Acc USD</t>
  </si>
  <si>
    <t>LU1720050803</t>
  </si>
  <si>
    <t>Allianz Global Investors Fund - Allianz All China Equity AT H2-RMB</t>
  </si>
  <si>
    <t>Allianz Global Investors Fund - Allianz All China Equity AT H2-SGD</t>
  </si>
  <si>
    <t>A1258</t>
  </si>
  <si>
    <t>A1257</t>
  </si>
  <si>
    <t>LU1794554631</t>
  </si>
  <si>
    <t>LU1794554557</t>
  </si>
  <si>
    <t>Version: January 2020</t>
  </si>
  <si>
    <t>The following products have been included in the APL in December 2019:</t>
  </si>
  <si>
    <t>1. Allianz All China Equity Fund</t>
  </si>
  <si>
    <t>1. Eastspring Investments - India Discovery Fund</t>
  </si>
  <si>
    <t>Quilter International</t>
  </si>
  <si>
    <t>Allianz Global Investors Fund - Allianz Thematica AMg H2 SGD</t>
  </si>
  <si>
    <t>A1434</t>
  </si>
  <si>
    <t>Manulife Select Growth Fund</t>
  </si>
  <si>
    <t>Manulife Select Balanced Fund</t>
  </si>
  <si>
    <t>Manulife Select Conservative Fund</t>
  </si>
  <si>
    <t>ManuInvest Duo</t>
  </si>
  <si>
    <r>
      <t>Name of Client</t>
    </r>
    <r>
      <rPr>
        <b/>
        <sz val="12"/>
        <color theme="3" tint="-0.249977111117893"/>
        <rFont val="Calibri"/>
        <family val="2"/>
        <scheme val="minor"/>
      </rPr>
      <t>*</t>
    </r>
    <r>
      <rPr>
        <b/>
        <sz val="10"/>
        <color theme="3" tint="-0.249977111117893"/>
        <rFont val="Calibri"/>
        <family val="2"/>
        <scheme val="minor"/>
      </rPr>
      <t xml:space="preserve">: </t>
    </r>
  </si>
  <si>
    <r>
      <t>Client Investment Risk Profile</t>
    </r>
    <r>
      <rPr>
        <b/>
        <sz val="12"/>
        <color theme="3" tint="-0.249977111117893"/>
        <rFont val="Calibri"/>
        <family val="2"/>
        <scheme val="minor"/>
      </rPr>
      <t>*</t>
    </r>
    <r>
      <rPr>
        <b/>
        <sz val="10"/>
        <color theme="3" tint="-0.249977111117893"/>
        <rFont val="Calibri"/>
        <family val="2"/>
        <scheme val="minor"/>
      </rPr>
      <t xml:space="preserve">: </t>
    </r>
  </si>
  <si>
    <t>Allianz Global High Yield Cl AMg Dis H2-SGD</t>
  </si>
  <si>
    <t>Allianz Global Investors Fund - Allianz Global High Yield AMg H2 SGD</t>
  </si>
  <si>
    <t>A1412</t>
  </si>
  <si>
    <t>LU2049825206</t>
  </si>
  <si>
    <t>Threadneedle (Lux) Global Focus AU Acc USD</t>
  </si>
  <si>
    <t>Threadneedle (Lux) Global Focus AU USD</t>
  </si>
  <si>
    <t>A1209</t>
  </si>
  <si>
    <t>LU0061474960</t>
  </si>
  <si>
    <t>Version: February 2020</t>
  </si>
  <si>
    <t>The following products have been included in the APL in January 2020:</t>
  </si>
  <si>
    <t>The following products have been put on HOLD following latest APL review held in January 2020:</t>
  </si>
  <si>
    <t>2. Janus Henderson Global Technology Fund</t>
  </si>
  <si>
    <t>3. Janus Henderson Asia-Pacific Property Equities Fund</t>
  </si>
  <si>
    <t>1. Allianz Global High Yield</t>
  </si>
  <si>
    <t>1. LionGlobal Taiwan</t>
  </si>
  <si>
    <t>2. Threadneedle (Lux) Global Focus</t>
  </si>
  <si>
    <t>A1443</t>
  </si>
  <si>
    <t>Allianz Thematica Cl AT Acc H2-SGD</t>
  </si>
  <si>
    <t>Blackrock Asian Tiger Bond A2 USD</t>
  </si>
  <si>
    <t>LU0063729296</t>
  </si>
  <si>
    <t>Blackrock Asian Tiger Bond A3 USD</t>
  </si>
  <si>
    <t>LU0172393414</t>
  </si>
  <si>
    <t>Nikko AM Shenton Short Term Bond Fund Hedged USD</t>
  </si>
  <si>
    <t>A1445</t>
  </si>
  <si>
    <t>GB00BDT5M001</t>
  </si>
  <si>
    <t>GB00BD6TZQ29</t>
  </si>
  <si>
    <t>GB00BD6SW135</t>
  </si>
  <si>
    <t>GB00BDT5M118</t>
  </si>
  <si>
    <t>A1305</t>
  </si>
  <si>
    <t>A1304</t>
  </si>
  <si>
    <t>A1306</t>
  </si>
  <si>
    <t>Fullerton Lux Funds - Asian Bonds A Acc USD</t>
  </si>
  <si>
    <t>Fullerton Lux Funds - Asian Bonds A Dis SGD-H</t>
  </si>
  <si>
    <t>Fullerton Lux Funds - Asian Bonds A Dis USD</t>
  </si>
  <si>
    <t>LU0790902711</t>
  </si>
  <si>
    <t>LU0830378575</t>
  </si>
  <si>
    <t>LU0830378658</t>
  </si>
  <si>
    <t>A1447</t>
  </si>
  <si>
    <t>Version: March 2020</t>
  </si>
  <si>
    <t>The following products have been included in the APL in February 2020:</t>
  </si>
  <si>
    <t>The following products have been put on HOLD following latest APL review held in February 2020:</t>
  </si>
  <si>
    <t>1. (TM Atlas Classic) Quilter Inv Compass 3 Port Acc EUR-H</t>
  </si>
  <si>
    <t>2. (TM Atlas Classic) Quilter Inv Compass 4 Port Acc EUR-H</t>
  </si>
  <si>
    <t>3. (TM #goClassic) Quilter Inv Compass 3 Port Acc EUR-H</t>
  </si>
  <si>
    <t>4. (TM #goClassic) Quilter Inv Compass 4 Port Acc EUR-H</t>
  </si>
  <si>
    <t>5. (ManuInvest Duo) Manulife Select Balanced Fund</t>
  </si>
  <si>
    <t>6. (ManuInvest Duo) Manulife Select Conservative Fund</t>
  </si>
  <si>
    <t>7. (ManuInvest Duo) Manulife Select Growth Fund</t>
  </si>
  <si>
    <t>The following products have been included in the APL ILP in February 2020:</t>
  </si>
  <si>
    <t>The following ILP product has been terminated effective February 2020:</t>
  </si>
  <si>
    <t>1. Manulife InvestReady Protect</t>
  </si>
  <si>
    <r>
      <t xml:space="preserve">UPSIDE CAPTURE RATIO </t>
    </r>
    <r>
      <rPr>
        <b/>
        <i/>
        <sz val="10"/>
        <color theme="4" tint="-0.249977111117893"/>
        <rFont val="Calibri"/>
        <family val="2"/>
        <scheme val="minor"/>
      </rPr>
      <t>(1 Year Data)</t>
    </r>
  </si>
  <si>
    <r>
      <t xml:space="preserve">DOWNSIDE CAPTURE RATIO </t>
    </r>
    <r>
      <rPr>
        <b/>
        <i/>
        <sz val="10"/>
        <color theme="4" tint="-0.249977111117893"/>
        <rFont val="Calibri"/>
        <family val="2"/>
        <scheme val="minor"/>
      </rPr>
      <t>(1 Year Data)</t>
    </r>
  </si>
  <si>
    <t>A1449</t>
  </si>
  <si>
    <t>JPMorgan Funds - US Small Cap Growth A (dist) USD</t>
  </si>
  <si>
    <t>JPMorgan Funds - US Small Cap Growth A (dist) - USD</t>
  </si>
  <si>
    <t>A954</t>
  </si>
  <si>
    <t>A896</t>
  </si>
  <si>
    <t>A895</t>
  </si>
  <si>
    <t>1. JPMorgan Funds - US Small Cap Growth</t>
  </si>
  <si>
    <t>2. Natixis Seeyond Equity Volatility Strategies</t>
  </si>
  <si>
    <t>1. Aberdeen Standard SICAV I - Diversified Growth</t>
  </si>
  <si>
    <t>2. BNP Paribas A European Multi-Asset Income</t>
  </si>
  <si>
    <t>3. DWS Invest Multi Opportunities</t>
  </si>
  <si>
    <t>4. Schroder ISF Global Multi-Asset Income</t>
  </si>
  <si>
    <t>High Conviction List</t>
  </si>
  <si>
    <t>Version: April 2020</t>
  </si>
  <si>
    <t>The following products have been included in the APL in March 2020:</t>
  </si>
  <si>
    <t>1. Threadneedle Global Extended Alpha</t>
  </si>
  <si>
    <t>The following products have been terminated effective from March 2020:</t>
  </si>
  <si>
    <t>1. Amundi Global Luxury &amp; Lifestyle Fund</t>
  </si>
  <si>
    <t>2. Amundi India Infrastructure</t>
  </si>
  <si>
    <t>Allocation  Rate (%)</t>
  </si>
  <si>
    <t>Allianz Income and Growth Cl AM DIS H2-EUR</t>
  </si>
  <si>
    <t>Allianz Income and Growth Cl AM Dis H2-NZD</t>
  </si>
  <si>
    <t>LU0913601281</t>
  </si>
  <si>
    <t>LU0994605391</t>
  </si>
  <si>
    <t>Fidelity China Consumer A-ACC-AUD (hedged)</t>
  </si>
  <si>
    <t>LU1046420391</t>
  </si>
  <si>
    <t>Fidelity China Focus A-ACC USD</t>
  </si>
  <si>
    <t>LU1224709979</t>
  </si>
  <si>
    <t>LU1345482316</t>
  </si>
  <si>
    <t>LU1345481698</t>
  </si>
  <si>
    <t>LionGlobal Asia Bond USD</t>
  </si>
  <si>
    <t>Schroder Singapore Trust A Acc SGD</t>
  </si>
  <si>
    <t>Utmost Worldwide</t>
  </si>
  <si>
    <t>DWS Invest Global Agribusiness</t>
  </si>
  <si>
    <t>Version: May 2020</t>
  </si>
  <si>
    <t>The following products have been included in the APL in April 2020:</t>
  </si>
  <si>
    <t>The following products have been put on HOLD following latest APL review held in April 2020:</t>
  </si>
  <si>
    <t>The following products have been included in the APL ILP in April 2020:</t>
  </si>
  <si>
    <t>1. (TM #goClassic) Allianz Income and Growth Cl AM DIS H2-AUD</t>
  </si>
  <si>
    <t>2. (TM #goClassic) Allianz Income and Growth Cl AM DIS H2-GBP</t>
  </si>
  <si>
    <t>3. (TM #goClassic) Allianz Income and Growth Cl AM DIS H2-SGD</t>
  </si>
  <si>
    <t>4. (TM #goClassic) Allianz Income and Growth Cl AM DIS USD</t>
  </si>
  <si>
    <t>5. (TM #goClassic) Allianz Income and Growth Cl AMg2 DIS H2-SGD</t>
  </si>
  <si>
    <t>6. (TM #goClassic) Allianz Income and Growth Cl AMg2 DIS USD</t>
  </si>
  <si>
    <t>7. (TM #goClassic) First State Regional China A Acc SGD</t>
  </si>
  <si>
    <t>8. (TM #goClassic) First State Dividend Advantage A QDIS SGD</t>
  </si>
  <si>
    <t>9. (TM #goClassic) First State Regional India A Acc SGD</t>
  </si>
  <si>
    <t>10. (TM #goClassic) First State Bridge A DIS SGD</t>
  </si>
  <si>
    <t>11. (TM #goClassic) First State Bridge A MDIS SGD</t>
  </si>
  <si>
    <t>12. (TM #goClassic) First State Greater China Growth Fund</t>
  </si>
  <si>
    <t>13. (TM #goClassic) First State Indian Subcontinent Fund</t>
  </si>
  <si>
    <t>14. (TM #goClassic) First State Asian Equity Plus Fund</t>
  </si>
  <si>
    <t>1. JPMorgan China Fund</t>
  </si>
  <si>
    <t>2. Neuberger Berman China Bond</t>
  </si>
  <si>
    <t>3. PineBridge Asia Pacific Investment Grade Bond Fund</t>
  </si>
  <si>
    <t>1. Natixis Loomis Sayles Multisector Income</t>
  </si>
  <si>
    <t>1. Manulife Global Fund - Strategic Income Fund</t>
  </si>
  <si>
    <t>PineBridge Asia Pacific Investment Grade Bond A5HD SGD</t>
  </si>
  <si>
    <t>IE00BLCH5G69</t>
  </si>
  <si>
    <t>PineBridge Asia Pacific Investment Grade Bond Fund A5HD SGD</t>
  </si>
  <si>
    <t>A1454</t>
  </si>
  <si>
    <t>Neuberger Berman China Bond A MDis SGD</t>
  </si>
  <si>
    <t>IE00BHXGRN56</t>
  </si>
  <si>
    <t>Neuberger Berman China Bond Fund SGD Unhedged A Monthly Distributing Class</t>
  </si>
  <si>
    <t>A1344</t>
  </si>
  <si>
    <t>JPMorgan Funds - China A (acc) SGD</t>
  </si>
  <si>
    <t>JPMorgan Funds - China A (dist) USD</t>
  </si>
  <si>
    <t>JPMorgan Funds - China A Acc - SGD</t>
  </si>
  <si>
    <t>Manulife Dividend Advantage Fund</t>
  </si>
  <si>
    <t>Manulife Singapore Dividend Equity Fund</t>
  </si>
  <si>
    <t>Manulife US Opportunities Fund</t>
  </si>
  <si>
    <t>Manulife Asian Income Fund</t>
  </si>
  <si>
    <t>Manulife Bridge Fund</t>
  </si>
  <si>
    <t>Manulife Global Multi Asset Income Fund</t>
  </si>
  <si>
    <t>Manulife Income Builder Fund</t>
  </si>
  <si>
    <t>Manulife Income SGD Fund</t>
  </si>
  <si>
    <t>Manulife Regional China Fund</t>
  </si>
  <si>
    <t>2. FTIF - Templeton Global AS Acc SGD (CPF) (Delisted from CPF)</t>
  </si>
  <si>
    <t>Fidelity US High Yield Fund Dis SGD</t>
  </si>
  <si>
    <t>4. Fidelity Asian High Yield Fund (on Navigator due to over subscription)</t>
  </si>
  <si>
    <t>The following products have been terminated effective from December 2019:</t>
  </si>
  <si>
    <t>1. FTIF - Templeton Thailand</t>
  </si>
  <si>
    <t>BlackRock Global Funds - China Bond Fund A6 USD Hedged</t>
  </si>
  <si>
    <t>A1456</t>
  </si>
  <si>
    <t>LU1847653141</t>
  </si>
  <si>
    <t>Baillie Gifford</t>
  </si>
  <si>
    <t>The following products have been included in the APL in May 2020:</t>
  </si>
  <si>
    <t>The following products have been put on HOLD following latest APL review held in May 2020:</t>
  </si>
  <si>
    <t>The following products have been terminated effective from May 2020:</t>
  </si>
  <si>
    <t>The following products have been removed from the APL ILP in May 2020:</t>
  </si>
  <si>
    <t>The following products have been included in the APL Life Wrapper in May 2020:</t>
  </si>
  <si>
    <t>1. (Utmost Worldwide) DWS Invest Global Agribusiness</t>
  </si>
  <si>
    <t>2. (Zurich) DWS Invest Global Agribusiness</t>
  </si>
  <si>
    <t>3. Aviva MyLifeInvest ILP Product</t>
  </si>
  <si>
    <t>1. TMLS Global Equity Fund</t>
  </si>
  <si>
    <t>2. DWS Global Agribusiness</t>
  </si>
  <si>
    <t>1. BGF FinTech Fund</t>
  </si>
  <si>
    <t>2. BGF World Financials Fund</t>
  </si>
  <si>
    <t>2. Janus Henderson Asia-Pacific Property Equities Fund</t>
  </si>
  <si>
    <t>Janus Henderson Horizon Global Technology Leaders A2 SGD</t>
  </si>
  <si>
    <t>Blackrock FinTech A2 SGD-H</t>
  </si>
  <si>
    <t>Blackrock FinTech A2 USD</t>
  </si>
  <si>
    <t>LU1861220207</t>
  </si>
  <si>
    <t>LU1861217088</t>
  </si>
  <si>
    <t>BlackRock Global Funds - FinTech Fund A2 SGD Hedged</t>
  </si>
  <si>
    <t>A1332</t>
  </si>
  <si>
    <t>BlackRock Global Funds - FinTech Fund A2 USD</t>
  </si>
  <si>
    <t>A1331</t>
  </si>
  <si>
    <t>Blackrock World Financials A2 SGD-H</t>
  </si>
  <si>
    <t>LU1668664300</t>
  </si>
  <si>
    <t>BlackRock Global Funds - World Financials Fund A2 SGD-Hedged</t>
  </si>
  <si>
    <t>A1163</t>
  </si>
  <si>
    <t>A1161</t>
  </si>
  <si>
    <t>A1162</t>
  </si>
  <si>
    <t>LU0171304719</t>
  </si>
  <si>
    <t>BlackRock Global Funds - World Financials Fund A2 EUR</t>
  </si>
  <si>
    <t>BlackRock Global Funds - World Financials Fund A2 USD</t>
  </si>
  <si>
    <t>Janus Henderson Horizon Asia-Pacific Property Income A2 USD</t>
  </si>
  <si>
    <t>Janus Henderson Horizon Asia-Pacific Property Income A3 SGD</t>
  </si>
  <si>
    <t>Janus Henderson Horizon China Opportunities A2 SGD</t>
  </si>
  <si>
    <t>Janus Henderson Horizon China Opportunities A2 USD</t>
  </si>
  <si>
    <t>Janus Henderson Global Technology SGD (Buy Disabled)</t>
  </si>
  <si>
    <t>3. Janus Henderson Global Technology (Closed on 1st July)</t>
  </si>
  <si>
    <t>Allianz Global Investors Fund - Allianz Income and Growth AM H2 NZD</t>
  </si>
  <si>
    <t>A1473</t>
  </si>
  <si>
    <t>FTIF - Franklin Technology A (acc) SGD-H1</t>
  </si>
  <si>
    <t>FTIF - Franklin Technology A (acc) USD</t>
  </si>
  <si>
    <t>LU1803068979</t>
  </si>
  <si>
    <t>LU0109392836</t>
  </si>
  <si>
    <t xml:space="preserve">FTIF - Franklin Technology Fund A (acc) SGD-H1 </t>
  </si>
  <si>
    <t>A1286</t>
  </si>
  <si>
    <t>FTIF - Franklin Technology Fund A (acc) USD</t>
  </si>
  <si>
    <t>A1114</t>
  </si>
  <si>
    <t>Version: July 2020</t>
  </si>
  <si>
    <t>The following products have been included in the APL in June 2020:</t>
  </si>
  <si>
    <t>The following products have been terminated effective from June 2020:</t>
  </si>
  <si>
    <t>1. Janus Henderson Global Technology</t>
  </si>
  <si>
    <t>1. Amundi Emerging Markets Blended Bond</t>
  </si>
  <si>
    <t>2. Legg Mason Western Asset - Singapore Bond</t>
  </si>
  <si>
    <t>3. Franklin Floating Rate</t>
  </si>
  <si>
    <t>2. PIMCO Global Bond Fund Cl E Inc GBP-H</t>
  </si>
  <si>
    <t>The following products have been included in the APL ILP in June 2020:</t>
  </si>
  <si>
    <t>1. (ManuInvest Duo) Manulife Asian Income Fund</t>
  </si>
  <si>
    <t>2. (ManuInvest Duo) Manulife Bridge Fund</t>
  </si>
  <si>
    <t>3. (ManuInvest Duo) Manulife Global Multi-Asset Income Fund</t>
  </si>
  <si>
    <t>4. (ManuInvest Duo) Manulife Income Builder Fund</t>
  </si>
  <si>
    <t>5. (ManuInvest Duo) Manulife Income SGD Fund</t>
  </si>
  <si>
    <t>6. (ManuInvest Duo) Manulife Regional China Fund</t>
  </si>
  <si>
    <t>7. (ManuInvest Duo) Manulife Dividend Advantage Fund</t>
  </si>
  <si>
    <t>8. (ManuInvest Duo) Manulife Singapore Dividend Equity Fund</t>
  </si>
  <si>
    <t>9. (ManuInvest Duo) Manulife US Opportunities Fund</t>
  </si>
  <si>
    <t>10. (ManuInvest Duo) Manulife US Opportunities Fund</t>
  </si>
  <si>
    <t>11. (Manulink Investor) Manulife Dividend Advantage Fund</t>
  </si>
  <si>
    <t>12. (Manulink Investor) Manulife Singapore Dividend Equity Fund</t>
  </si>
  <si>
    <t>13. (Manulink Investor) Manulife US Opportunities Fund</t>
  </si>
  <si>
    <t>14. (Manulink Investor) Manulife Select Balanced Fund</t>
  </si>
  <si>
    <t>15. (Manulink Investor) Manulife Select Conservative Fund</t>
  </si>
  <si>
    <t>16. (Manulink Investor) Manulife Select Growth Fund</t>
  </si>
  <si>
    <t>17. (Manulink Investor) Golden Global Balanced Fund</t>
  </si>
  <si>
    <t>18. (Manulink Investor) Golden Worldwide Equity Fund</t>
  </si>
  <si>
    <t>19. (Manulife InvestReady Wealth II) Manulife Global Asset Allocation Growth Fund A-MDis SGD</t>
  </si>
  <si>
    <t>20. (Manulife InvestReady Wealth II) Manulife Global Asset Allocation Growth Fund A-SGD</t>
  </si>
  <si>
    <t xml:space="preserve">21. (Manulife InvestReady Wealth II) MGF Asia Pac REIT Fund S H MDIS G </t>
  </si>
  <si>
    <t xml:space="preserve">22. (Manulife InvestReady Wealth II) MGF Asia Pac REIT FUND S MDIS G </t>
  </si>
  <si>
    <t>22. (Manulife Enrich Option A and B) Manulife Dividend Advantage Fund</t>
  </si>
  <si>
    <t>23. (Manulife Enrich Option A and B) Manulife Singapore Dividend Equity Fund</t>
  </si>
  <si>
    <t>24. (Manulife Enrich Option A and B) Manulife US Opportunities Fund</t>
  </si>
  <si>
    <t>25. (Manulife Enrich Option A and B) Manulife Select Balanced Fund</t>
  </si>
  <si>
    <t>26. (Manulife Enrich Option A and B) Manulife Select Conservative Fund</t>
  </si>
  <si>
    <t>27. (Manulife Enrich Option A and B) Manulife Select Growth Fund</t>
  </si>
  <si>
    <t>28. (Manulife Enrich Option A and B) Golden Global Balanced Fund</t>
  </si>
  <si>
    <t>29. (Manulife Enrich Option A and B) Golden Worldwide Equity Fund</t>
  </si>
  <si>
    <t>30. (Manulife Enrich Option C) Manulife Dividend Advantage Fund</t>
  </si>
  <si>
    <t>31. (Manulife Enrich Option C) Manulife Singapore Dividend Equity Fund</t>
  </si>
  <si>
    <t>32. (Manulife Enrich Option C) Manulife US Opportunities Fund</t>
  </si>
  <si>
    <t>33. (Manulife Enrich Option C) Manulife Select Balanced Fund</t>
  </si>
  <si>
    <t>34. (Manulife Enrich Option C) Manulife Select Conservative Fund</t>
  </si>
  <si>
    <t>35. (Manulife Enrich Option C) Manulife Select Growth Fund</t>
  </si>
  <si>
    <t>36. (Manulife Enrich Option C) Golden Global Balanced Fund</t>
  </si>
  <si>
    <t>37. (Manulife Enrich Option C) Golden Worldwide Equity Fund</t>
  </si>
  <si>
    <t xml:space="preserve">38. (TM Atlas Wealth) Fidelity US High Yield Fund Dis AUD-H </t>
  </si>
  <si>
    <t>39. (TM Atlas Wealth) Fidelity US High Yield Fund Dis SGD</t>
  </si>
  <si>
    <t xml:space="preserve">40. (TM Atlas Wealth) JPM Asia Pacific Income Dis AUD-H </t>
  </si>
  <si>
    <t xml:space="preserve">41. (TM Atlas Wealth) JPM Asia Pacific Income Dis SGD-H  </t>
  </si>
  <si>
    <t>42. (TM Atlas Wealth) Baillie Gifford Worldwide Long Term Global Growth Fund</t>
  </si>
  <si>
    <t>43. (TM Atlas Wealth) Baillie Gifford Worldwide US Equity Growth Fund</t>
  </si>
  <si>
    <t>44. (TM #goClassic) Baillie Gifford Worldwide US Equity Growth Fund</t>
  </si>
  <si>
    <t>45. (TM #goClassic) Baillie Gifford Worldwide US Equity Growth Fund</t>
  </si>
  <si>
    <t xml:space="preserve">46. (TM #goClassic) Fidelity US High Yield Fund Dis AUD-H </t>
  </si>
  <si>
    <t>47. (TM #goClassic) Fidelity US High Yield Fund Dis SGD</t>
  </si>
  <si>
    <t xml:space="preserve">48. (TM #goClassic) JPM Asia Pacific Income Dis AUD-H </t>
  </si>
  <si>
    <t xml:space="preserve">49. (TM #goClassic) JPM Asia Pacific Income Dis SGD-H  </t>
  </si>
  <si>
    <t xml:space="preserve">50. (TM FlexiAssurance) TMLS Asian Equity Plus Fund  </t>
  </si>
  <si>
    <t xml:space="preserve">51. (TM FlexiCover) TMLS Asian Equity Plus Fund  </t>
  </si>
  <si>
    <t xml:space="preserve">52. (TM Wealth Aspire) TMLS Asian Equity Plus Fund  </t>
  </si>
  <si>
    <t xml:space="preserve">53. (TM Wealth Enhancer) TMLS Asian Equity Plus Fund  </t>
  </si>
  <si>
    <t>1. Franklin Technology Fund</t>
  </si>
  <si>
    <t>Janus Henderson Horizon Fund - Global Technology Leaders Fund A2 (Accumulation) USD</t>
  </si>
  <si>
    <t xml:space="preserve">Janus Henderson Horizon Fund - Asia-Pacific Property Income Fund A3 INC SGD </t>
  </si>
  <si>
    <t>Janus Henderson Horizon Fund - China Opportunities Fund A2 (Accumulation) SGD</t>
  </si>
  <si>
    <t>Janus Henderson Horizon Fund - China Opportunities Fund A2 (Accumulation) USD</t>
  </si>
  <si>
    <t xml:space="preserve">Janus Henderson Horizon Fund - Global Property Equities Fund A3q INC SGD </t>
  </si>
  <si>
    <t>Janus Henderson Horizon Fund - Global Technology Leaders Fund A2 (Accumulation) SGD</t>
  </si>
  <si>
    <t>Blackrock Sustainable Energy A2 SGD-H</t>
  </si>
  <si>
    <t>Blackrock Sustainable Energy A2 USD</t>
  </si>
  <si>
    <t>LU1978683503</t>
  </si>
  <si>
    <t>BlackRock Global Funds - Sustainable Energy Fund A2 SGD Hedged</t>
  </si>
  <si>
    <t>A1385</t>
  </si>
  <si>
    <t>BlackRock Global Funds - Sustainable Energy A2 USD</t>
  </si>
  <si>
    <t>JPMorgan Funds - Greater China A (acc) SGD</t>
  </si>
  <si>
    <t>Version: August 2020</t>
  </si>
  <si>
    <t>The following products have been included in the APL in July 2020:</t>
  </si>
  <si>
    <t>The following products have been put on HOLD following latest APL review held in July 2020:</t>
  </si>
  <si>
    <t>The following products have been terminated effective from July 2020:</t>
  </si>
  <si>
    <t>Natixis AM Funds - Seeyond Volatility Strategy R/A H SGD</t>
  </si>
  <si>
    <t>Natixis AM Funds - Seeyond Volatility Strategy R/A H USD</t>
  </si>
  <si>
    <t>Natixis Seeyond Volatility Strategy RA EUR</t>
  </si>
  <si>
    <t>Natixis Seeyond Volatility Strategy RA SGD-H</t>
  </si>
  <si>
    <t>Natixis Seeyond Volatility Strategy RA USD-H</t>
  </si>
  <si>
    <t>Blackrock Next Generation Technology A2 SGD-H</t>
  </si>
  <si>
    <t>Blackrock Next Generation Technology A2 USD</t>
  </si>
  <si>
    <t>New Economy</t>
  </si>
  <si>
    <t>LU1861220033</t>
  </si>
  <si>
    <t>LU1861215975</t>
  </si>
  <si>
    <t>BlackRock Global Funds - Next Generation Technology Fund A2 SGD Hedged</t>
  </si>
  <si>
    <t>A1334</t>
  </si>
  <si>
    <t>A1333</t>
  </si>
  <si>
    <t>BlackRock Global Funds - Next Generation Technology Fund A2 USD</t>
  </si>
  <si>
    <t>4. Aviva Investors Global High Yield Bond Fund (Re-opened from "HOLD" as Retail Factsheets are made available)</t>
  </si>
  <si>
    <t>3. JPMorgan Greater China</t>
  </si>
  <si>
    <t>2. BGF Sustainable Energy Fund</t>
  </si>
  <si>
    <t>1. BGF Next Generation Technology Fund</t>
  </si>
  <si>
    <t>Aviva Investors Global High Yield Bond Ah SGD in SG</t>
  </si>
  <si>
    <t>BlackRock GF Asian Tiger Bond A2 Hedged SGD in SG</t>
  </si>
  <si>
    <t>BlackRock GF World Gold A2 Hedged SGD in SG</t>
  </si>
  <si>
    <t>BlackRock GF World Healthscience A2 Hedged SGD in SG</t>
  </si>
  <si>
    <t>BlackRock GF World Technology A2 Hedged SGD in SG</t>
  </si>
  <si>
    <t>Dimensional Global Core Equity Acc SGD in SG</t>
  </si>
  <si>
    <t>Dimensional Global Short-Term Investment Grade Fixed Income Hedged Acc SGD in SG</t>
  </si>
  <si>
    <t>Dimensional World Equity Acc SGD in SG</t>
  </si>
  <si>
    <t>Eastspring Dragon Peacock A in SG</t>
  </si>
  <si>
    <t>Eastspring Global Technology SGD in SG</t>
  </si>
  <si>
    <t>Eastspring Singapore Select Bond A in SG</t>
  </si>
  <si>
    <t>Fidelity America SR Acc SGD in SG</t>
  </si>
  <si>
    <t>Fidelity America SR Hedged Acc SGD in SG</t>
  </si>
  <si>
    <t>Fidelity China Focus SR Acc SGD in SG</t>
  </si>
  <si>
    <t>Fidelity Emerging Markets SR Acc SGD in SG</t>
  </si>
  <si>
    <t>Fidelity European Dynamic Growth A Hedged Acc SGD in SG</t>
  </si>
  <si>
    <t>Fidelity Global Financial Services A Acc SGD in SG</t>
  </si>
  <si>
    <t>Fidelity Greater China SR Acc SGD in SG</t>
  </si>
  <si>
    <t>Franklin U.S. Opportunities A Acc SGD in SG</t>
  </si>
  <si>
    <t>Franklin U.S. Opportunities A H1 Acc SGD in SG</t>
  </si>
  <si>
    <t>Franklin U.S. Opportunities AS Acc SGD in SG</t>
  </si>
  <si>
    <t>Fullerton SGD Cash A SGD in SG</t>
  </si>
  <si>
    <t>Janus Henderson Horizon Pan European Property Equities A2 Acc SGD in SG</t>
  </si>
  <si>
    <t>JPM China A Acc NAV SGD in SG</t>
  </si>
  <si>
    <t>JPM Global Natural Resources A Acc NAV SGD in SG</t>
  </si>
  <si>
    <t>JPM Greater China A Acc NAV SGD in SG</t>
  </si>
  <si>
    <t>LionGlobal India Acc SGD in SG</t>
  </si>
  <si>
    <t>LionGlobal Infinity Global Stock Index Acc SGD in SG</t>
  </si>
  <si>
    <t>LionGlobal Infinity US 500 Stock Index SGD in SG</t>
  </si>
  <si>
    <t>LionGlobal Japan Growth Acc SGD in SG</t>
  </si>
  <si>
    <t>LionGlobal Japan Growth Hedged SGD in SG</t>
  </si>
  <si>
    <t>LionGlobal Korea Acc SGD in SG</t>
  </si>
  <si>
    <t>LionGlobal SGD Money Market Acc SGD in SG</t>
  </si>
  <si>
    <t>LionGlobal Short Duration Bond A Acc SGD in SG</t>
  </si>
  <si>
    <t>LionGlobal Singapore Balanced SGD in SG</t>
  </si>
  <si>
    <t>LionGlobal Singapore/Malaysia SGD in SG</t>
  </si>
  <si>
    <t>LionGlobal South East Asia SGD in SG</t>
  </si>
  <si>
    <t>LionGlobal Vietnam Acc SGD in SG</t>
  </si>
  <si>
    <t>Manulife Asia Pacific Investment Grade Bond A in SG</t>
  </si>
  <si>
    <t>Nikko AM ARK Disruptive Innovation B SGD in SG</t>
  </si>
  <si>
    <t>Nikko AM Global Dividend Equity Hedged SGD Acc in SG</t>
  </si>
  <si>
    <t>Nikko AM Shenton Japan SGD in SG</t>
  </si>
  <si>
    <t>Nikko AM Shenton Short Term Bond SGD in SG</t>
  </si>
  <si>
    <t>Nikko AM Shenton Thrift SGD in SG</t>
  </si>
  <si>
    <t>PineBridge Acorns of Asia Balanced in SG</t>
  </si>
  <si>
    <t>PineBridge Asia ex Japan Small Cap Equity A5CP in SG</t>
  </si>
  <si>
    <t>PineBridge India Equity A5CP SGD in SG</t>
  </si>
  <si>
    <t>PineBridge Singapore Bond in SG</t>
  </si>
  <si>
    <t>Schroder China Opportunities in SG</t>
  </si>
  <si>
    <t>Schroder ISF China Opportunities A Hedged Acc NAV SGD in SG</t>
  </si>
  <si>
    <t>Schroder ISF Global Credit Income A Hedged Acc NAV SGD in SG</t>
  </si>
  <si>
    <t>Schroder ISF Latin American A Acc NAV SGD in SG</t>
  </si>
  <si>
    <t>Schroder Singapore Trust A Acc SGD in SG</t>
  </si>
  <si>
    <t>Schroder AS Commodity A Hedged NAV SGD in SG</t>
  </si>
  <si>
    <t>Templeton Frontier Markets A Acc SGD in SG</t>
  </si>
  <si>
    <t>Templeton Global Balanced A Acc SGD in SG</t>
  </si>
  <si>
    <t>Templeton Shariah Global Equity A Acc SGD in SG</t>
  </si>
  <si>
    <t>Templeton Shariah Global Equity AS Acc SGD in SG</t>
  </si>
  <si>
    <t>UOB Growth Path Portfolio 2040 in SG</t>
  </si>
  <si>
    <t>UOB United Asean SGD in SG</t>
  </si>
  <si>
    <t>UOB United Asia Pacific Real Estate Income Acc SGD in SG</t>
  </si>
  <si>
    <t>UOB United Asian High Yield Bond A Hedged Acc SGD in SG</t>
  </si>
  <si>
    <t>UOB United Asian High Yield Bond Acc SGD in SG</t>
  </si>
  <si>
    <t>UOB United Global Healthcare SGD in SG</t>
  </si>
  <si>
    <t>UOB United Global Innovation A Hedged Acc SGD in SG</t>
  </si>
  <si>
    <t>UOB United Global Innovation Acc SGD in SG</t>
  </si>
  <si>
    <t>UOB United Global Quality Growth Acc SGD in SG</t>
  </si>
  <si>
    <t>UOB United Global Quality Growth C Hedged Acc SGD in SG</t>
  </si>
  <si>
    <t>UOB United Greater China SGD in SG</t>
  </si>
  <si>
    <t>UOB United Japan Small And Mid Cap Hedged SGD in SG</t>
  </si>
  <si>
    <t>UOB United Japan Small And Mid Cap SGD in SG</t>
  </si>
  <si>
    <t>UOB United SGD Plus A Acc SGD in SG</t>
  </si>
  <si>
    <t>Aviva Investors Global High Yield Bond A USD in US</t>
  </si>
  <si>
    <t>BlackRock GF World Gold A2 EUR in EU</t>
  </si>
  <si>
    <t>BlackRock GF World Gold A2 Hedged AUD in AU</t>
  </si>
  <si>
    <t>BlackRock GF World Gold A2 Hedged EUR in EU</t>
  </si>
  <si>
    <t>BlackRock GF World Gold A2 USD in US</t>
  </si>
  <si>
    <t>BlackRock GF World Healthscience A2 Hedged AUD in AU</t>
  </si>
  <si>
    <t>BlackRock GF World Healthscience A2 USD in US</t>
  </si>
  <si>
    <t>BlackRock GF World Technology A2 EUR in EU</t>
  </si>
  <si>
    <t>BlackRock GF World Technology A2 GBP in GB</t>
  </si>
  <si>
    <t>BlackRock GF World Technology A2 USD in US</t>
  </si>
  <si>
    <t>BNP Paribas Energy Transition Classic Cap EUR in EU</t>
  </si>
  <si>
    <t>Dimensional Global Core Equity Acc USD in US</t>
  </si>
  <si>
    <t>Dimensional Global Short-Term Investment Grade Fixed Income Acc GBP in GB</t>
  </si>
  <si>
    <t>Dimensional Global Short-Term Investment Grade Fixed Income Acc USD in US</t>
  </si>
  <si>
    <t>Dimensional Pacific Basin Small Companies Acc USD in US</t>
  </si>
  <si>
    <t>Dimensional World Allocation 60/40 Acc EUR in EU</t>
  </si>
  <si>
    <t>Dimensional World Allocation 60/40 Acc GBP in GB</t>
  </si>
  <si>
    <t>Dimensional World Allocation 60/40 Acc USD in US</t>
  </si>
  <si>
    <t>Dimensional World Equity Acc GBP in GB</t>
  </si>
  <si>
    <t>Dimensional World Equity Acc USD in US</t>
  </si>
  <si>
    <t>Fidelity America A USD in US</t>
  </si>
  <si>
    <t>Fidelity America SR Acc USD in US</t>
  </si>
  <si>
    <t>Fidelity China Focus A Acc EUR in EU</t>
  </si>
  <si>
    <t>Fidelity China Focus A Acc HKD in HK</t>
  </si>
  <si>
    <t>Fidelity China Focus A Acc USD in US</t>
  </si>
  <si>
    <t>Fidelity Emerging Markets A Acc USD in US</t>
  </si>
  <si>
    <t>Fidelity European Dynamic Growth A Hedged Acc USD in US</t>
  </si>
  <si>
    <t>Fidelity Global Multi Asset Income A Acc USD in US</t>
  </si>
  <si>
    <t>Fidelity Global Technology A Acc USD in US</t>
  </si>
  <si>
    <t>Fidelity Global Technology A EUR in EU</t>
  </si>
  <si>
    <t>Franklin U.S. Opportunities A Acc USD in US</t>
  </si>
  <si>
    <t>Janus Henderson Horizon Asia-Pacific Property Income A2 Acc USD in US</t>
  </si>
  <si>
    <t>Janus Henderson Horizon Global Property Equities A2 Acc USD in US</t>
  </si>
  <si>
    <t>Janus Henderson Horizon Pan European Property Equities A2 Acc EUR in EU</t>
  </si>
  <si>
    <t>Janus Henderson Horizon Pan European Property Equities A2 H USD in US</t>
  </si>
  <si>
    <t>JPM Global Macro Opportunities A Hedged Acc NAV AUD in AU</t>
  </si>
  <si>
    <t>JPM Global Macro Opportunities A Hedged Acc NAV USD in US</t>
  </si>
  <si>
    <t>JPM Global Macro Opportunities A NAV in EU</t>
  </si>
  <si>
    <t>LionGlobal Infinity Global Stock Index Acc USD in US</t>
  </si>
  <si>
    <t>LionGlobal Infinity US 500 Stock Index USD in US</t>
  </si>
  <si>
    <t>LionGlobal Vietnam Acc USD in US</t>
  </si>
  <si>
    <t>Natixis Loomis Sayles US Growth Equity R/A in US</t>
  </si>
  <si>
    <t>NB Emerging Market Debt Local Currency A Acc USD in US</t>
  </si>
  <si>
    <t>NB Short Duration Emerging Market Debt A in US</t>
  </si>
  <si>
    <t>Nikko AM ARK Disruptive Innovation B USD in US</t>
  </si>
  <si>
    <t>Nikko AM Shenton Short Term Bond Hedged AUD in AU</t>
  </si>
  <si>
    <t>Nikko AM Shenton Short Term Bond Hedged USD in US</t>
  </si>
  <si>
    <t>Ostrum Seeyond Equity Volatility Strategies H R/A USD in US</t>
  </si>
  <si>
    <t>PineBridge Asia ex Japan Small Cap Equity A USD in US</t>
  </si>
  <si>
    <t>PineBridge India Equity A USD in US</t>
  </si>
  <si>
    <t>Schroder ISF Global Credit Income A Hedged Acc NAV EUR in EU</t>
  </si>
  <si>
    <t>Schroder ISF Global Credit Income A Hedged Acc Nav GBP in GB</t>
  </si>
  <si>
    <t>Schroder ISF Latin American A Acc NAV USD in US</t>
  </si>
  <si>
    <t>Schroder Singapore Trust A Acc USD in US</t>
  </si>
  <si>
    <t>Schroder AS Commodity A Acc NAV USD in US</t>
  </si>
  <si>
    <t>Schroder AS Commodity A Hedged NAV EUR in EU</t>
  </si>
  <si>
    <t>Templeton Frontier Markets A Acc USD in US</t>
  </si>
  <si>
    <t>UOB United Asian High Yield Bond Acc USD in US</t>
  </si>
  <si>
    <t>UOB United Global Innovation A Acc USD in US</t>
  </si>
  <si>
    <t>UOB United Japan Small And Mid Cap USD in US</t>
  </si>
  <si>
    <t>UOB United SGD A Hedged Acc USD in US</t>
  </si>
  <si>
    <t>UOB United SGD Plus A Hedged Acc USD in US</t>
  </si>
  <si>
    <t>JPM Global Macro Opportunities A Hedged Acc NAV SGD in SG</t>
  </si>
  <si>
    <t>Schroder Global Emerging Market Opportunities in SG</t>
  </si>
  <si>
    <t>BlackRock GF Asian Tiger Bond A2 USD in US</t>
  </si>
  <si>
    <t>Fidelity Global Inflation Linked Bond A Acc USD in US</t>
  </si>
  <si>
    <t>Fidelity Global Inflation Linked Bond A Hedged Acc EUR in EU</t>
  </si>
  <si>
    <t>1. New Segment Added - New Economy</t>
  </si>
  <si>
    <t>Cash</t>
  </si>
  <si>
    <t>Amundi Emerging Markets Hard Currency Bond A2H Cap SGD in SG</t>
  </si>
  <si>
    <t>HSBC GIF Global High Income Bond ACHSGD in SG</t>
  </si>
  <si>
    <t>HSBC GIF India Fixed Income ACSGD in SG</t>
  </si>
  <si>
    <t>Amundi Emerging Markets Hard Currency Bond A2 Cap EUR in EU</t>
  </si>
  <si>
    <t>HSBC GIF Global High Income Bond AC USD in US</t>
  </si>
  <si>
    <t>HSBC GIF India Fixed Income AC USD in US</t>
  </si>
  <si>
    <t>JPM Korea Equity Fund A Acc NAV USD in US</t>
  </si>
  <si>
    <t>Eastspring Investments - Asia Real Estate Multi Asset Income Cl A USD</t>
  </si>
  <si>
    <t>Eastspring Investments - Asia Real Estate Multi Asset Income Cl ADM USD</t>
  </si>
  <si>
    <t>Eastspring Investments - Asia Real Estate Multi Asset Income Cl ASDM SGD-H</t>
  </si>
  <si>
    <t>LU2088747725</t>
  </si>
  <si>
    <t>LU2088747998</t>
  </si>
  <si>
    <t>LU2088748376</t>
  </si>
  <si>
    <t>Eastspring Investments - Asia Real Estate Multi Asset Income Fund Class A USD</t>
  </si>
  <si>
    <t>A1431</t>
  </si>
  <si>
    <t>Eastspring Investments - Asia Real Estate Multi Asset Income Fund Class Adm USD</t>
  </si>
  <si>
    <t>A1433</t>
  </si>
  <si>
    <t>Eastspring Investments - Asia Real Estate Multi Asset Income Fund Class Asdm (Hedged) SGD</t>
  </si>
  <si>
    <t>A1432</t>
  </si>
  <si>
    <t>PIMCO Diversified Income Fund Cl E Acc EUR-H</t>
  </si>
  <si>
    <t>PIMCO Diversified Income Fund Cl E Acc USD</t>
  </si>
  <si>
    <t>PIMCO Diversified Income Fund Cl Inc SGD</t>
  </si>
  <si>
    <t>PIMCO Diversified Income Fund Cl M Inc AUD-H</t>
  </si>
  <si>
    <t>PIMCO Diversified Income Fund Cl M Inc USD</t>
  </si>
  <si>
    <t>IE00B1Z6D669</t>
  </si>
  <si>
    <t>IE00B1D7YK27</t>
  </si>
  <si>
    <t>IE00BJLMMQ78</t>
  </si>
  <si>
    <t>IE00B95MX153</t>
  </si>
  <si>
    <t>IE00B3Y5VT74</t>
  </si>
  <si>
    <t>PIMCO GIS Diversified Income Class E Acc USD</t>
  </si>
  <si>
    <t>A1197</t>
  </si>
  <si>
    <t>PIMCO GIS Diversified Income Class E Inc USD</t>
  </si>
  <si>
    <t>A1196</t>
  </si>
  <si>
    <t>IE00B193MK07</t>
  </si>
  <si>
    <t>FSSA Asia Opportunities A Acc SGD</t>
  </si>
  <si>
    <t>FSSA Asian Growth A Acc SGD</t>
  </si>
  <si>
    <t>FSSA Asian Growth A Acc USD</t>
  </si>
  <si>
    <t>First Sentier Bridge A DIS SGD</t>
  </si>
  <si>
    <t>First Sentier Bridge A MDIS SGD</t>
  </si>
  <si>
    <t>FSSA Dividend Advantage A QDIS SGD</t>
  </si>
  <si>
    <t>FSSA Dividend Advantage A QDIS USD</t>
  </si>
  <si>
    <t>First Sentier Global Balanced A Acc SGD</t>
  </si>
  <si>
    <t>First Sentier Global Listed Infrastructure A DIS SGD</t>
  </si>
  <si>
    <t>First Sentier Global Listed Infrastructure A DIS USD</t>
  </si>
  <si>
    <t>FSSA Regional China A Acc SGD</t>
  </si>
  <si>
    <t>FSSA Regional China A Acc USD</t>
  </si>
  <si>
    <t>First Sentier Investors</t>
  </si>
  <si>
    <t>FSSA Regional India A Acc SGD</t>
  </si>
  <si>
    <t>FSSA Asian Growth Fund</t>
  </si>
  <si>
    <t>FSSA Asian Equity Plus Fund</t>
  </si>
  <si>
    <t>FSSA China Growth Fund</t>
  </si>
  <si>
    <t>First Sentier Global Balanced A SGD in SG</t>
  </si>
  <si>
    <t>Franklin K2 Alternative Strategies A H1 Acc SGD in SG</t>
  </si>
  <si>
    <t>Franklin Technology A H1 Acc SGD in SG</t>
  </si>
  <si>
    <t>FSSA Asia Opportunities A SGD in SG</t>
  </si>
  <si>
    <t>FSSA Asian Growth A SGD in SG</t>
  </si>
  <si>
    <t>FSSA Regional China A Acc SGD in SG</t>
  </si>
  <si>
    <t>Franklin K2 Alternative Strategies A Acc USD in US</t>
  </si>
  <si>
    <t>Franklin Technology A Acc USD in US</t>
  </si>
  <si>
    <t>Version: September 2020</t>
  </si>
  <si>
    <t>The following products have been included in the APL in August 2020:</t>
  </si>
  <si>
    <t>The following updates has been made to the APL in August 2020:</t>
  </si>
  <si>
    <t>1. Eastspring Asia Real Estate Multi Asset Income</t>
  </si>
  <si>
    <t>2. PIMCO GIS Diversified Income</t>
  </si>
  <si>
    <t>1. BNP Paribas A European Multi-Asset Income Cap</t>
  </si>
  <si>
    <t>2. Neuberger Berman Global Equity Index Putwrite A Mdis SGD</t>
  </si>
  <si>
    <t>3. Neuberger Berman Emerging Market Corporate Debt A MDis SGD-H</t>
  </si>
  <si>
    <t>1. Dimensional European Value</t>
  </si>
  <si>
    <t>2. Dimensional Global Target Value</t>
  </si>
  <si>
    <t>3. Legg Mason Clearbridge US Aggressive Growth</t>
  </si>
  <si>
    <t>4. Legg Mason Clearbridge Value</t>
  </si>
  <si>
    <t>5. Legg Mason European Equity Growth &amp; Income</t>
  </si>
  <si>
    <t>6. Templeton Global</t>
  </si>
  <si>
    <t>First Sentier Bridge Fund Class A Half Yearly Distributing SGD</t>
  </si>
  <si>
    <t>First Sentier Bridge Fund Class A Monthly Distributing SGD</t>
  </si>
  <si>
    <t>First Sentier Global Balanced Fund Class A Accumulation SGD</t>
  </si>
  <si>
    <t>First Sentier Global Listed Infrastructure Fund Class A Half Yearly Distributing SGD</t>
  </si>
  <si>
    <t>FSSA Asia Opportunities Fund Class A Accumulation SGD</t>
  </si>
  <si>
    <t>FSSA Asian Growth Fund Class A Accumulation SGD</t>
  </si>
  <si>
    <t>FSSA Asian Growth Fund Class A Accumulation USD</t>
  </si>
  <si>
    <t>FSSA Dividend Advantage Fund Class A Quarterly Distributing SGD</t>
  </si>
  <si>
    <t>FSSA Dividend Advantage Fund Class A Quarterly Distributing USD</t>
  </si>
  <si>
    <t>FSSA Regional China Fund Class A Accumulation SGD</t>
  </si>
  <si>
    <t>FSSA Regional China Fund Class A Accumulation USD</t>
  </si>
  <si>
    <t>FSSA Regional India Fund Class A Accumulation SGD</t>
  </si>
  <si>
    <t>JPMorgan Funds - Greater China A (acc) - SGD</t>
  </si>
  <si>
    <t>A1499</t>
  </si>
  <si>
    <t>JPMorgan Funds - Greater China A (dist) - USD</t>
  </si>
  <si>
    <t>JPMorgan Funds - Greater China A (acc) - USD</t>
  </si>
  <si>
    <t>A1500</t>
  </si>
  <si>
    <t>A1501</t>
  </si>
  <si>
    <t>LU0117841782</t>
  </si>
  <si>
    <t>LU0210526801</t>
  </si>
  <si>
    <t>Fidelity Funds - Global Technology Fund A-ACC-SGD</t>
  </si>
  <si>
    <t>A1502</t>
  </si>
  <si>
    <t>LU1823568750</t>
  </si>
  <si>
    <t>A1503</t>
  </si>
  <si>
    <t>LionGlobal Short Duration Bond A Accumulation SGD</t>
  </si>
  <si>
    <t>Threadneedle (Lux) Pan European ESG Equities Fund ASH (SGD-hedged)</t>
  </si>
  <si>
    <t>Threadneedle (Lux) Pan European ESG Equities AE Acc EUR</t>
  </si>
  <si>
    <t>Threadneedle (Lux) Pan European ESG Equities ASH Acc SGD-H</t>
  </si>
  <si>
    <t>AB International Health Care Portfolio A SGD in SG</t>
  </si>
  <si>
    <t>PIMCO GIS Diversified Income Class E Inc SGD</t>
  </si>
  <si>
    <t>A1496</t>
  </si>
  <si>
    <t>IE00B95F0K20</t>
  </si>
  <si>
    <t>First Sentier Global Balanced A Acc USD</t>
  </si>
  <si>
    <t>Version: October 2020</t>
  </si>
  <si>
    <t>The following products have been included in the APL in September 2020:</t>
  </si>
  <si>
    <t>The following products have been put on HOLD following latest APL review held in September 2020:</t>
  </si>
  <si>
    <t>The following products have been terminated effective from September 2020:</t>
  </si>
  <si>
    <t>Version: June 2020</t>
  </si>
  <si>
    <t>1.  (Manulife Enrich Option A) Manulife Singapore Cash Fund</t>
  </si>
  <si>
    <t>2.  (Manulife Enrich Option B) Manulife Singapore Cash Fund</t>
  </si>
  <si>
    <t>3.  (Manulife Enrich Option C) Manulife Singapore Cash Fund</t>
  </si>
  <si>
    <t>4.  (Manulink Investor) Manulife Singapore Cash Fund</t>
  </si>
  <si>
    <t>The following updates has been made to the APL in September 2020:</t>
  </si>
  <si>
    <t>The following products have been removed from the APL ILP in September 2020:</t>
  </si>
  <si>
    <t>1.  Renaming of First State Funds in APL, ILP Funds &amp; Life Wrappers</t>
  </si>
  <si>
    <t>1. Natixis Thematics Meta Fund</t>
  </si>
  <si>
    <t>2. PIMCO GIS Dynamic Multi Asset Fund</t>
  </si>
  <si>
    <t>1. Eastspring Investments - Japan Dynamic</t>
  </si>
  <si>
    <t>2. Eastspring Investments - Singapore ASEAN Equity</t>
  </si>
  <si>
    <t>3. Schroder Asian Equity Yield</t>
  </si>
  <si>
    <t>Natixis Thematics Meta H-R/A SGD</t>
  </si>
  <si>
    <t>Natixis Thematics Meta R/A SGD</t>
  </si>
  <si>
    <t>Natixis Thematics Meta R/A USD</t>
  </si>
  <si>
    <t>LU2125909247</t>
  </si>
  <si>
    <t>LU2125909593</t>
  </si>
  <si>
    <t>LU1923622614</t>
  </si>
  <si>
    <t>Natixis International Funds (Lux) I - Natixis Thematics Meta H-R/A (SGD)</t>
  </si>
  <si>
    <t>A1480</t>
  </si>
  <si>
    <t>Natixis International Funds (Lux) I - Natixis Thematics Meta R/A (SGD)</t>
  </si>
  <si>
    <t>A1479</t>
  </si>
  <si>
    <t>Natixis International Funds (Lux) I - Natixis Thematics Meta R/A (USD)</t>
  </si>
  <si>
    <t>A1478</t>
  </si>
  <si>
    <t>PIMCO Dynamic Multi-Asset Cl M Inc II USD-H</t>
  </si>
  <si>
    <t>IE00BF055V54</t>
  </si>
  <si>
    <t>IE00BL3SV261</t>
  </si>
  <si>
    <t>PIMCO GIS Dynamic Multi Asset Class E Hedged ACC USD</t>
  </si>
  <si>
    <t>A1474</t>
  </si>
  <si>
    <t>Fidelity China Focus SR-ACC-SGD (CPF) (Buy Disabled)</t>
  </si>
  <si>
    <t>Fidelity America SR-ACC-SGD (hedged) (CPF) (Buy Disabled)</t>
  </si>
  <si>
    <t>Fidelity America SR-ACC-USD  (CPF) (Buy Disabled)</t>
  </si>
  <si>
    <t>Fidelity Greater China SR-ACC-SGD (CPF) (Buy Disabled)</t>
  </si>
  <si>
    <t>Allianz All China Equity AT (H2-SGD) NAV SGD in SG</t>
  </si>
  <si>
    <t>Allianz China A-Shares AT Acc NAV SGD in SG</t>
  </si>
  <si>
    <t>Allianz Europe Equity Growth AT (H2-SGD) NAV SGD in SG</t>
  </si>
  <si>
    <t>Allianz Global Artificial Intelligence AT (H2-SGD) NAV SGD in SG</t>
  </si>
  <si>
    <t>Allianz Thematica AT (H2-SGD) in SG</t>
  </si>
  <si>
    <t>Fidelity Global Technology A Acc SGD in SG</t>
  </si>
  <si>
    <t>Natixis Thematics Meta R/A SGD in SG</t>
  </si>
  <si>
    <t>Allianz All China Equity AT (H2-RMB) NAV CNY in CN</t>
  </si>
  <si>
    <t>Allianz All China Equity AT NAV USD in US</t>
  </si>
  <si>
    <t>Allianz China A-Shares AT NAV USD in US</t>
  </si>
  <si>
    <t>Allianz Europe Equity Growth AT NAV EUR in EU</t>
  </si>
  <si>
    <t>Allianz Global Artificial Intelligence AT NAV EUR in EU</t>
  </si>
  <si>
    <t>Allianz Global Artificial Intelligence AT NAV USD in US</t>
  </si>
  <si>
    <t>Allianz Thematica AT NAV USD in US</t>
  </si>
  <si>
    <t>JPM Greater China A Acc NAV USD in US</t>
  </si>
  <si>
    <t>Natixis Thematics Meta R/A in US</t>
  </si>
  <si>
    <t>Pimco GIS Diversified Income E Acc USD in US</t>
  </si>
  <si>
    <t>Pimco GIS Diversified Income E Hedged Acc EUR in EU</t>
  </si>
  <si>
    <t>Schroder Asian Growth Class SGD A Distribution Units</t>
  </si>
  <si>
    <t>Schroder Asian Growth Class USD A Distribution Units</t>
  </si>
  <si>
    <t>PIMCO Dynamic Multi-Asset Cl E Acc USD-H</t>
  </si>
  <si>
    <t>United High Grade Corporate Bond Fund USD</t>
  </si>
  <si>
    <t>4. DWS Precious Metal Securities (Non-renewal of fund prospectus)</t>
  </si>
  <si>
    <t>SGXZ49509284</t>
  </si>
  <si>
    <t>Allianz Income and Growth Cl AM AT Acc USD</t>
  </si>
  <si>
    <t>LU0689472784</t>
  </si>
  <si>
    <t>Allianz Thematica Cl AMg DIS H2-AUD</t>
  </si>
  <si>
    <t>Allianz Thematica Cl AMg DIS USD</t>
  </si>
  <si>
    <t>LU2023250769</t>
  </si>
  <si>
    <t>LU1974910355</t>
  </si>
  <si>
    <t>Fidelity China Consumer A-USD</t>
  </si>
  <si>
    <t>LU0594300419</t>
  </si>
  <si>
    <t>Fidelity Global Multi Asset Income A-ACC-USD</t>
  </si>
  <si>
    <t>Fidelity Global Multi Asset Income A-MINCOME(G)-HKD</t>
  </si>
  <si>
    <t>LU0905234497</t>
  </si>
  <si>
    <t>Fidelity Global Technology A-ACC SGD</t>
  </si>
  <si>
    <t>HGIF - Global High Income Bond AC USD</t>
  </si>
  <si>
    <t>HGIF - Indian Equity AD USD</t>
  </si>
  <si>
    <t>JPMorgan Funds - Greater China A (dist) USD</t>
  </si>
  <si>
    <t>Janus Henderson Horizon Asia-Pacific Property Income A5m SGD</t>
  </si>
  <si>
    <t>Janus Henderson Horizon Asia-Pacific Property Income A5m USD</t>
  </si>
  <si>
    <t>LU2226123490</t>
  </si>
  <si>
    <t>LU2226123227</t>
  </si>
  <si>
    <t>Threadneedle (Lux) Pan European Small Cap Opportunities AE USD</t>
  </si>
  <si>
    <t>LU0757432546</t>
  </si>
  <si>
    <t>FTIF Templeton Global Total Return Fund A (Mdis) RMB-H1</t>
  </si>
  <si>
    <t>LU0808758352</t>
  </si>
  <si>
    <t>A1171</t>
  </si>
  <si>
    <t>A1524</t>
  </si>
  <si>
    <t>LU2086872632</t>
  </si>
  <si>
    <t>Manulife Global Fund Asia Pacific REIT Fund Class R MDIST (G) USD</t>
  </si>
  <si>
    <t>Manulife Global Fund Preferred Securities Income Fund Class R MDIST (G) USD</t>
  </si>
  <si>
    <t>A1525</t>
  </si>
  <si>
    <t>LU2086873283</t>
  </si>
  <si>
    <t>Schroder ISF China Opportunities A Acc USD</t>
  </si>
  <si>
    <t>LU0244354667</t>
  </si>
  <si>
    <t>Version: November 2020</t>
  </si>
  <si>
    <t>The following products have been included in the APL in October 2020:</t>
  </si>
  <si>
    <t>3. United China A-Shares Innovation</t>
  </si>
  <si>
    <t>The following products have been put on HOLD following latest APL review held in October 2020:</t>
  </si>
  <si>
    <t>1. Allianz Strategic Bond Fund</t>
  </si>
  <si>
    <t>2. Schroder ISF Global Climate Change Equity</t>
  </si>
  <si>
    <t>3. Schroder ISF Greater China Fund</t>
  </si>
  <si>
    <t>3. HSBC GIF Chinese Equity</t>
  </si>
  <si>
    <t>1. BlackRock Latin American</t>
  </si>
  <si>
    <t>2. Dimensional Emerging Markets Large Cap Core Equity</t>
  </si>
  <si>
    <t>The following products have been removed from the APL ILP in October 2020:</t>
  </si>
  <si>
    <t>1.  (TM FlexiAssurance) TMLS Asian Equity Fund</t>
  </si>
  <si>
    <t>2.  (TM Flexicover) TMLS Asian Equity Fund</t>
  </si>
  <si>
    <t>3.  (TM Wealth Aspire) TMLS Asian Equity Fund</t>
  </si>
  <si>
    <t>4.  (TM Wealth Enhancer) TMLS Asian Equity Fund</t>
  </si>
  <si>
    <t>Allianz Strategic Bond AT SGD-H2</t>
  </si>
  <si>
    <t>Allianz Strategic Bond AT USD</t>
  </si>
  <si>
    <t>LU2207432761</t>
  </si>
  <si>
    <t>LU2146180109</t>
  </si>
  <si>
    <t>Allianz Global Investors Fund - Allianz Strategic Bond AT H2 SGD</t>
  </si>
  <si>
    <t>A1495</t>
  </si>
  <si>
    <t>Schroder ISF Global Climate Change Equity A Acc SGD</t>
  </si>
  <si>
    <t>Schroder ISF Greater China F Acc SGD (CPF)</t>
  </si>
  <si>
    <t>Allianz Strategic Bond AT (H2-SGD) SGD in SG</t>
  </si>
  <si>
    <t>Schroder ISF Global Climate Change Equity A Acc NAV SGD in SG</t>
  </si>
  <si>
    <t>Schroder ISF Greater China F Acc NAV SGD in SG</t>
  </si>
  <si>
    <t>Allianz Income and Growth AT NAV USD in US</t>
  </si>
  <si>
    <t>Allianz Strategic Bond AT USD in US</t>
  </si>
  <si>
    <t>Schroder ISF China Opportunities A Acc NAV USD in US</t>
  </si>
  <si>
    <t>Schroder ISF Greater China A Acc NAV USD in US</t>
  </si>
  <si>
    <t>Price Custom table "3 month performance" from Singapore Retail Mutual universe and ranked within table</t>
  </si>
  <si>
    <t>3 month</t>
  </si>
  <si>
    <t>Schroder Asian Growth A Dis SGD</t>
  </si>
  <si>
    <t>Schroder Asian Growth A Dis USD</t>
  </si>
  <si>
    <t>HSBC Global Investment Funds - Global High Income Bond AC SGD</t>
  </si>
  <si>
    <t>United Global Healthcare A Acc SGD-H</t>
  </si>
  <si>
    <t>United Global Healthcare Acc USD</t>
  </si>
  <si>
    <t>SGXZ57979304</t>
  </si>
  <si>
    <t>Version: December 2020</t>
  </si>
  <si>
    <t>The following products have been included in the APL in November 2020:</t>
  </si>
  <si>
    <t>The following products have been put on HOLD following latest APL review held in November 2020:</t>
  </si>
  <si>
    <t>4. LionGlobal China Growth</t>
  </si>
  <si>
    <t>1. Eastspring Investments - Global Growth Equity</t>
  </si>
  <si>
    <t>2. Fidelity Funds - Japan Fund</t>
  </si>
  <si>
    <t>3. FSSA Japan Equity</t>
  </si>
  <si>
    <t>4. Maybank Asian Income Fund</t>
  </si>
  <si>
    <t>1. Addition of New Fund House - Maybank Asset Management</t>
  </si>
  <si>
    <t>LU1804176565</t>
  </si>
  <si>
    <t>A1530</t>
  </si>
  <si>
    <t>FSSA Japan Equity I Acc USD</t>
  </si>
  <si>
    <t>IE00BSJWPN04</t>
  </si>
  <si>
    <t>Maybank Asset Management</t>
  </si>
  <si>
    <t>Maybank Asian Income Fund A Acc SGD</t>
  </si>
  <si>
    <t>Maybank Asian Income Fund A Acc USD</t>
  </si>
  <si>
    <t>A1167</t>
  </si>
  <si>
    <t>A1168</t>
  </si>
  <si>
    <t>United Singapore Bond Fund A Acc SGD</t>
  </si>
  <si>
    <t>United Singapore Bond Fund - Class A SGD Acc</t>
  </si>
  <si>
    <t>2. Revised Portfolio Construction Tool - Removal of Upside, Downside Capture Ratio, Top Contributors, Historical Events Comparison &amp; Portfolio Summary</t>
  </si>
  <si>
    <t>The following updates has been made to the APL in July 2020:</t>
  </si>
  <si>
    <t>1. Janus Henderson Horizon Fund - Global Technology Leaders Fund (name revision)</t>
  </si>
  <si>
    <t>PIMCO GIS Dynamic Multi Asset Class M Inc SGD</t>
  </si>
  <si>
    <t>A1533</t>
  </si>
  <si>
    <t>IE00BMVMGJ94</t>
  </si>
  <si>
    <t>A1534</t>
  </si>
  <si>
    <t>LU2265009873</t>
  </si>
  <si>
    <t>UBS All China Equity Acc USD</t>
  </si>
  <si>
    <t>UBS China Allocation Opportunity Acc USD</t>
  </si>
  <si>
    <t>Manulife Income Series - Strategic Income Fund</t>
  </si>
  <si>
    <t>United High Grade Corporate Bond Fund A SGD Acc</t>
  </si>
  <si>
    <t>Version: January 2021</t>
  </si>
  <si>
    <t>The following products have been included in the APL in December 2020:</t>
  </si>
  <si>
    <t>The following products have been included in the APL ILP in January 2021:</t>
  </si>
  <si>
    <t>1. (TM Atlas Wealth) UBS All China Equity Acc USD</t>
  </si>
  <si>
    <t>2. (TM #goClassic) UBS All China Equity Acc USD</t>
  </si>
  <si>
    <t>3. (TM Atlas Wealth) UBS China Allocation Opportunity Acc USD</t>
  </si>
  <si>
    <t>4. (TM #goClassic) UBS China Allocation Opportunity Acc USD</t>
  </si>
  <si>
    <t>5. (TM Atlas Wealth) United Gold and General A Acc SGD</t>
  </si>
  <si>
    <t>6. (TM #goClassic) United Gold and General A Acc SGD</t>
  </si>
  <si>
    <t>7. (Manulife Enrich Option A) Manulife Income Series - Strategic Income Fund</t>
  </si>
  <si>
    <t>8. (Manulife Enrich Option B) Manulife Income Series - Strategic Income Fund</t>
  </si>
  <si>
    <t>9. (Manulife Enrich Option C) Manulife Income Series - Strategic Income Fund</t>
  </si>
  <si>
    <t>10. (Manulink Investor) Manulife Income Series - Strategic Income Fund</t>
  </si>
  <si>
    <t>11. (Manulife SmartRetire II) Allianz Europe Equity Growth Cl AT Acc H2-SGD</t>
  </si>
  <si>
    <t>12. (Manulife SmartRetire II) Allianz Income and Growth Cl AM DIS H2-SGD</t>
  </si>
  <si>
    <t>13. (Manulife SmartRetire II) Allianz Income and Growth Cl AMg2 DIS H2-SGD</t>
  </si>
  <si>
    <t>14. (Manulife SmartRetire II) Blackrock Asian Tiger Bond A2 SGD-H</t>
  </si>
  <si>
    <t>15. (Manulife SmartRetire II) Blackrock World Gold Fund A2 SGD-H</t>
  </si>
  <si>
    <t>16. (Manulife SmartRetire II) Blackrock World Technology Fund A2 SGD-H</t>
  </si>
  <si>
    <t>17. (Manulife SmartRetire II) Fidelity Asia Focus A-SGD</t>
  </si>
  <si>
    <t>18. (Manulife SmartRetire II) Fidelity Emerging Markets A-SGD</t>
  </si>
  <si>
    <t>19. (Manulife SmartRetire II) Fidelity Global Multi Asset Income A-MINCOME(G)-SGD (SGD/USD Hedged)</t>
  </si>
  <si>
    <t>20. (Manulife SmartRetire II) First Sentier Bridge A DIS SGD</t>
  </si>
  <si>
    <t>21. (Manulife SmartRetire II) First Sentier Bridge A MDIS SGD</t>
  </si>
  <si>
    <t>22. (Manulife SmartRetire II) First Sentier Global Balanced A Acc SGD</t>
  </si>
  <si>
    <t>23. (Manulife SmartRetire II) FSSA Dividend Advantage A QDIS SGD</t>
  </si>
  <si>
    <t>24. (Manulife SmartRetire II) FSSA Regional China A Acc SGD</t>
  </si>
  <si>
    <t>25. (Manulife SmartRetire II) FSSA Regional India A Acc SGD</t>
  </si>
  <si>
    <t>26. (Manulife SmartRetire II) Stewart Investors Worldwide Leaders Sustainability A Acc SGD</t>
  </si>
  <si>
    <t>27. (Manulife SmartRetire II) FTIF - Franklin US Opportunities A Acc SGD-H1</t>
  </si>
  <si>
    <t>28. (Manulife SmartRetire II) Manulife Asia Pacific Investment Grade Bond A MDis SGD</t>
  </si>
  <si>
    <t>29. (Manulife SmartRetire II) Manulife Global Fund - Asia Pacific REIT S (G) MDIST SGD-H</t>
  </si>
  <si>
    <t>30. (Manulife SmartRetire II) Manulife Global Fund - Preferred Securities Income AA G MDIST SGD-H</t>
  </si>
  <si>
    <t>31. (Manulife SmartRetire II) Manulife SGD Income A QDis SGD</t>
  </si>
  <si>
    <t>32. (Manulife SmartRetire II) Manulife Singapore Bond A SGD</t>
  </si>
  <si>
    <t>33. (Manulife SmartRetire II) Neuberger Berman Emerging Market Debt Hard Currency A MDis SGD-H</t>
  </si>
  <si>
    <t>34. (Manulife SmartRetire II) Nikko AM Shenton Global Opportunities SGD</t>
  </si>
  <si>
    <t>35. (Manulife SmartRetire II) Nikko AM Singapore Dividend Equity SGD</t>
  </si>
  <si>
    <t>36. (Manulife SmartRetire II) PIMCO Global High Yield Bond Fund Cl E Inc SGD-H</t>
  </si>
  <si>
    <t>37. (Manulife SmartRetire II) PIMCO Income Fund Cl E Inc SGD-H</t>
  </si>
  <si>
    <t>38. (Manulife SmartRetire II) Schroder Asian Growth A Dis SGD</t>
  </si>
  <si>
    <t>39. (Manulife SmartRetire II) Schroder Asian Income A Dis SGD</t>
  </si>
  <si>
    <t>40. (Manulife SmartRetire II) Schroder Global Emerging Market Opportunities Acc SGD</t>
  </si>
  <si>
    <t>41. (Manulife SmartRetire II) Schroder Singapore Trust A Dis SGD</t>
  </si>
  <si>
    <t>42. (Manulife SmartRetire II) United Asian High Yield Bond Dis SGD</t>
  </si>
  <si>
    <t>43. (Manulife SmartRetire II) United Asian High Yield Bond Fund A Dis SGD-H</t>
  </si>
  <si>
    <t>44. (Manulife SmartRetire II) United Global Healthcare Fund Acc SGD</t>
  </si>
  <si>
    <t>45. (Manulife SmartRetire II) United High Grade Corporate Bond Fund A SGD Acc</t>
  </si>
  <si>
    <t>46. (Manulife SmartRetire II) United SGD Fund Cl A Acc SGD</t>
  </si>
  <si>
    <t>The following updates has been made to the APL in December 2020:</t>
  </si>
  <si>
    <t>1. Aberdeen Standard SICAV I - Global Dynamic Dividend</t>
  </si>
  <si>
    <t>2. Fidelity Funds - Emerging Markets Focus Fund</t>
  </si>
  <si>
    <t>2. BNP Paribas Brazil Equity</t>
  </si>
  <si>
    <t>LU2237443978</t>
  </si>
  <si>
    <t>LU2237443622</t>
  </si>
  <si>
    <t>LU2237443549</t>
  </si>
  <si>
    <t>LU2237443382</t>
  </si>
  <si>
    <t>A1509</t>
  </si>
  <si>
    <t>A1508</t>
  </si>
  <si>
    <t>A1507</t>
  </si>
  <si>
    <t>A1506</t>
  </si>
  <si>
    <t>LU1102505689</t>
  </si>
  <si>
    <t>LU1102505762</t>
  </si>
  <si>
    <t>3. DWS Invest Top Euroland (Buy Disabled)</t>
  </si>
  <si>
    <t>DWS Invest Top Euroland LC EUR (Buy Disabled)</t>
  </si>
  <si>
    <t>DWS Invest Top Euroland LCH(P) SGD (Buy Disabled)</t>
  </si>
  <si>
    <t>PIMCO Dynamic Multi-Asset Cl M-Retail Inc II SGD</t>
  </si>
  <si>
    <t>1. The risk classification for Allianz Income &amp; Growth has been upgraded from "3 - Moderate" to "4 - Moderately High" following the semi-annual review performed in December 2020</t>
  </si>
  <si>
    <t>1. Amundi Singapore Dividend Growth (Fund Suspension due to Proposed Termination)</t>
  </si>
  <si>
    <t>BNP Paribas Energy Transition Classic RH Cap SGD</t>
  </si>
  <si>
    <t>BNP Paribas Funds Energy Transition Classic RH Capitalisation SGD</t>
  </si>
  <si>
    <t>A1537</t>
  </si>
  <si>
    <t>LU2249611893</t>
  </si>
  <si>
    <t>BNP Paribas Euro Mid Cap EUR</t>
  </si>
  <si>
    <t>BNP Paribas Funds Euro Mid Cap Classic Capitalisation EUR</t>
  </si>
  <si>
    <t>BNP Paribas Japan Small Cap Classic H USD (Buy Disabled)</t>
  </si>
  <si>
    <t>BNP Paribas Equity Japan Small Cap Classic H Capitalisation USD</t>
  </si>
  <si>
    <t>Blackrock Nutrition A2 EUR-H</t>
  </si>
  <si>
    <t>Blackrock Nutrition A2 SGD-H</t>
  </si>
  <si>
    <t>BlackRock Global Funds - Nutrition Fund Hedged A2 SGD</t>
  </si>
  <si>
    <t>Blackrock Nutrition A2 USD</t>
  </si>
  <si>
    <t>BlackRock Global Funds - Nutrition Fund A2 USD</t>
  </si>
  <si>
    <t>DWS Noor Precious Metal Securities A USD (Buy Disabled)</t>
  </si>
  <si>
    <t>DWS Noor Precious Metal Securities J SGD (Buy Disabled)</t>
  </si>
  <si>
    <t>FTIF - Templeton China A Acc SGD</t>
  </si>
  <si>
    <t>FTIF - Templeton China A Acc USD</t>
  </si>
  <si>
    <t>FTIF - Templeton Global Equity Income AS MDIS SGD (CPF) (Buy Disabled)</t>
  </si>
  <si>
    <t>FTIF - Templeton Global Income A Mdis SGD-H1</t>
  </si>
  <si>
    <t>FTIF - Templeton Global Income A Qdis USD</t>
  </si>
  <si>
    <t>Fidelity International A-ACC-SGD (Buy Disabled)</t>
  </si>
  <si>
    <t>Fidelity International A-ACC-SGD (hedged) (Buy Disabled)</t>
  </si>
  <si>
    <t>Growthpath Portfolios - Growthpath 2030 SGD</t>
  </si>
  <si>
    <t>Janus Henderson Horizon Pan European Absolute Return A2 EUR</t>
  </si>
  <si>
    <t>Janus Henderson Horizon Pan European Absolute Return A2 SGD-H</t>
  </si>
  <si>
    <t>Janus Henderson Horizon Fund - Pan European Absolute Return Fund A2 (Accumulation) SGD</t>
  </si>
  <si>
    <t>NN (L) Emerging Markets Enhanced Index Sustainable Equity Class P - Capitalisation USD</t>
  </si>
  <si>
    <t>NN (L) Emerging Markets Enhanced Index Sustainability Equity P USD</t>
  </si>
  <si>
    <t>UBS (Lux) Equity Fund - Emerging Markets Sustainable Leaders P Acc SGD</t>
  </si>
  <si>
    <t>United Asia Consumer Fund SGD (Buy Disabled)</t>
  </si>
  <si>
    <t>Version: February 2021</t>
  </si>
  <si>
    <t>The following products have been included in the APL in January 2021:</t>
  </si>
  <si>
    <t>The following products have been put on HOLD following latest APL review held in January 2021:</t>
  </si>
  <si>
    <t>The following updates has been made to the APL in January 2021:</t>
  </si>
  <si>
    <t>1. BlackRock ESG Multi-Asset Fund</t>
  </si>
  <si>
    <t>2. Janus Henderson Horizon Global Sustainable Equity</t>
  </si>
  <si>
    <t>1. DWS Singapore Equity</t>
  </si>
  <si>
    <t>2. HGIF - Turkey Equity Fund</t>
  </si>
  <si>
    <t>1. BlackRock Agriculture was renamed to BlackRock Nutrition Fund due to change in fund mandate in 2019</t>
  </si>
  <si>
    <t>Blackrock ESG Multi-Asset A2 EUR</t>
  </si>
  <si>
    <t>Blackrock ESG Multi-Asset A2 SGD-H</t>
  </si>
  <si>
    <t>Blackrock ESG Multi-Asset A2 USD-H</t>
  </si>
  <si>
    <t>Blackrock ESG Multi-Asset A8 SGD-H</t>
  </si>
  <si>
    <t>Blackrock ESG Multi-Asset A8 USD-H</t>
  </si>
  <si>
    <t>LU0093503497</t>
  </si>
  <si>
    <t>LU2077746001</t>
  </si>
  <si>
    <t>LU0494093205</t>
  </si>
  <si>
    <t>LU2092937148</t>
  </si>
  <si>
    <t>LU2092627202</t>
  </si>
  <si>
    <t>BlackRock Global Funds - ESG Multi-Asset Fund A2 EUR</t>
  </si>
  <si>
    <t>A1459</t>
  </si>
  <si>
    <t>BlackRock Global Funds - ESG Multi-Asset Fund A8 SGD Hedged</t>
  </si>
  <si>
    <t>A1460</t>
  </si>
  <si>
    <t>BlackRock Global Funds - ESG Multi-Asset Fund A8 USD Hedged</t>
  </si>
  <si>
    <t>A1461</t>
  </si>
  <si>
    <t>Janus Henderson Horizon Global Sustainable Equity A2 SGD-H</t>
  </si>
  <si>
    <t>LU1983260115</t>
  </si>
  <si>
    <t>Janus Henderson Horizon Fund - Global Sustainable Equity Fund A2 HSGD</t>
  </si>
  <si>
    <t>A1532</t>
  </si>
  <si>
    <t>1. Fidelity International A-ACC-SGD</t>
  </si>
  <si>
    <t>Inflation-Linked</t>
  </si>
  <si>
    <t>JPMorgan Funds - China A-Share Opportunities A (acc) RMB</t>
  </si>
  <si>
    <t>JPMorgan Funds - China A-Share Opportunities A (acc) SGD</t>
  </si>
  <si>
    <t>JPMorgan Funds - China A-Share Opportunities A (acc) USD</t>
  </si>
  <si>
    <t>LU1255010958</t>
  </si>
  <si>
    <t>LU1655091616</t>
  </si>
  <si>
    <t>LU1255011170</t>
  </si>
  <si>
    <t>JPMorgan Funds - China A Share Opportunities A (acc) - SGD</t>
  </si>
  <si>
    <t>A1170</t>
  </si>
  <si>
    <t>JPMorgan Funds - China A Share Opportunities A (acc) - USD</t>
  </si>
  <si>
    <t>A1169</t>
  </si>
  <si>
    <t>Natixis International Funds (Lux) I - Natixis IF Harris Associates Global Equity Fund P/A (SGD)</t>
  </si>
  <si>
    <t>Natixis International Funds (LUX) I - Natixis IF Harris Associates Global Equity Fund R/A (USD)</t>
  </si>
  <si>
    <t>5. BlackRock Nutrition Fund (Re-opened from "HOLD", previously was named BlackRock Agriculture)</t>
  </si>
  <si>
    <t>4. Nikko AM Shenton Emerging Enterprise Discovery Fund</t>
  </si>
  <si>
    <t>3. JP Morgan China A-Share Opportunities</t>
  </si>
  <si>
    <t>Allianz China A-Shares AT SGD Acc</t>
  </si>
  <si>
    <t>Franklin Technology Fund A Acc SGD-H1</t>
  </si>
  <si>
    <t>Manulife Global Fund - Global Multi-Asset Diversified Income Fund AA (SGD Hedged) MDIST (G)</t>
  </si>
  <si>
    <t>Manulife Global Fund - Sustainable Asia Bond Fund AA (SGD Hedged) MDIST (G)</t>
  </si>
  <si>
    <t>United Global Quality Growth Fund SGD Acc (Hedged)</t>
  </si>
  <si>
    <t>Allianz China A-Shares AT USD Acc</t>
  </si>
  <si>
    <t>Allianz Europe Equity Growth AT H2-USD Acc</t>
  </si>
  <si>
    <t>Allianz European Equity Dividend AM H2-USD Dis</t>
  </si>
  <si>
    <t>Franklin Technology Fund A Acc USD</t>
  </si>
  <si>
    <t>Manulife Global Fund - Asia Pacific REIT Fund AA (USD) MDIST (G)</t>
  </si>
  <si>
    <t>Manulife Global Fund - Global Multi-Asset Diversified Income Fund AA (USD) MDIST (G)</t>
  </si>
  <si>
    <t xml:space="preserve">Manulife Global Fund - Sustainable Asia Bond Fund AA (USD) MDIST (G) </t>
  </si>
  <si>
    <t>Neuberger Berman Emerging Market Debt - Hard Currency Fund USD A Monthly Dis</t>
  </si>
  <si>
    <t>United Global Healthcare Fund (Ref. USD)</t>
  </si>
  <si>
    <t>BlackRock GF ESG Multi Asset A2 Hedged SGD in SG</t>
  </si>
  <si>
    <t>BlackRock GF Nutrition A2 Hedged SGD in SG</t>
  </si>
  <si>
    <t>Janus Henderson Horizon Global Sustainable Equity A2 H SGD in SG</t>
  </si>
  <si>
    <t>Nikko AM Shenton Emerging Enterprise Discovery SGD in SG</t>
  </si>
  <si>
    <t>UOB United China A-Shares Innovation A Acc SGD in SG</t>
  </si>
  <si>
    <t>BlackRock GF ESG Multi Asset A2 EUR in EU</t>
  </si>
  <si>
    <t>BlackRock GF ESG Multi Asset A2 Hedged USD in US</t>
  </si>
  <si>
    <t>BlackRock GF Nutrition A2 Hedged EUR in EU</t>
  </si>
  <si>
    <t>BlackRock GF Nutrition A2 USD in US</t>
  </si>
  <si>
    <t>Fidelity Sustainable Japan Equity A-SGD</t>
  </si>
  <si>
    <t>Fidelity Funds - Sustainable Japan Equity Fund A SGD</t>
  </si>
  <si>
    <t>Version: March 2021</t>
  </si>
  <si>
    <t>The following products have been included in the APL in February 2021:</t>
  </si>
  <si>
    <t>The following products have been put on HOLD following latest APL review held in February 2021:</t>
  </si>
  <si>
    <t>The following products have been terminated effective from February 2021:</t>
  </si>
  <si>
    <t>The following updates has been made to the APL in February 2021:</t>
  </si>
  <si>
    <t>The following products have been included in the APL ILP in February 2021:</t>
  </si>
  <si>
    <t>1. (Manulink Enrich Option A) Manulife Income Series – Global Multi-Asset Diversified Income Fund</t>
  </si>
  <si>
    <t>2. (Manulink Enrich Option B) Manulife Income Series – Global Multi-Asset Diversified Income Fund</t>
  </si>
  <si>
    <t>3. (Manulink Enrich Option C) Manulife Income Series – Global Multi-Asset Diversified Income Fund</t>
  </si>
  <si>
    <t>1. (Manulink Investor) Manulife Income Series – Global Multi-Asset Diversified Income Fund</t>
  </si>
  <si>
    <t>The following products have been removed from the APL ILP in February 2021:</t>
  </si>
  <si>
    <t>1. (Manulink Enrich Option A) Manulife Income Series - Global Balanced Fund</t>
  </si>
  <si>
    <t>2. (Manulink Enrich Option B) Manulife Income Series - Global Balanced Fund</t>
  </si>
  <si>
    <t>3. (Manulink Enrich Option C) Manulife Income Series - Global Balanced Fund</t>
  </si>
  <si>
    <t>4. (Manulink Investor) Manulife Income Series - Global Balanced Fund</t>
  </si>
  <si>
    <t>5. (Manulink Enrich Option A) Manulife Income Series - Global Asset Allocation Growth Fund</t>
  </si>
  <si>
    <t>6. (Manulink Enrich Option B) Manulife Income Series - Global Asset Allocation Growth Fund</t>
  </si>
  <si>
    <t>7. (Manulink Enrich Option C) Manulife Income Series - Global Asset Allocation Growth Fund</t>
  </si>
  <si>
    <t>8. (Manulink Investor) Manulife Income Series - Global Asset Allocation Growth Fund</t>
  </si>
  <si>
    <t>The following products have been included in Life Wrapper in February 2021:</t>
  </si>
  <si>
    <t>1. (Friends Provident) BlackRock United Kingdom</t>
  </si>
  <si>
    <t>The following products have been removed from Life Wrapper in February 2021:</t>
  </si>
  <si>
    <t>1. (Friends Provident) Invesco UK Equity</t>
  </si>
  <si>
    <t>1. BlackRock US Dollar High Yield Bond</t>
  </si>
  <si>
    <t>1. Eastspring Investments - Asian Property Securities</t>
  </si>
  <si>
    <t>2. United Global Financials Fund</t>
  </si>
  <si>
    <t>1. Amundi Singapore Dividend Growth</t>
  </si>
  <si>
    <t>Blackrock US Dollar High Yield Bond A2 AUD-H</t>
  </si>
  <si>
    <t>Blackrock US Dollar High Yield Bond A2 SGD-H</t>
  </si>
  <si>
    <t>Blackrock US Dollar High Yield Bond A3 SGD-H</t>
  </si>
  <si>
    <t>Blackrock US Dollar High Yield Bond A6 USD</t>
  </si>
  <si>
    <t>Blackrock US Dollar High Yield Bond A8 AUD-H</t>
  </si>
  <si>
    <t>BlackRock Global Funds - US Dollar High Yield Bond Fund A6 USD</t>
  </si>
  <si>
    <t>A1469</t>
  </si>
  <si>
    <t>BlackRock Global Funds - US Dollar High Yield Bond Fund A6 SGD Hedged</t>
  </si>
  <si>
    <t>LU1314333441</t>
  </si>
  <si>
    <t>A1470</t>
  </si>
  <si>
    <t>JPMorgan Funds - Multi-Manager Alternatives A (acc) SGD</t>
  </si>
  <si>
    <t>JPMorgan Funds - Multi-Manager Alternatives A (acc) USD</t>
  </si>
  <si>
    <t>LU2098885051</t>
  </si>
  <si>
    <t>LU1303367103</t>
  </si>
  <si>
    <t>JPM Multi-Manager Alternatives Fund A Acc NAV USD in US</t>
  </si>
  <si>
    <t>JPMorgan Funds - Multi-Manager Alternatives Fund A (acc) - SGD</t>
  </si>
  <si>
    <t>A1546</t>
  </si>
  <si>
    <t>JPMorgan Funds - Multi-Manager Alternatives Fund A (acc) - USD</t>
  </si>
  <si>
    <t>A1547</t>
  </si>
  <si>
    <t>BlackRock Global Funds - US Dollar High Yield Bond Fund A3 SGD Hedged</t>
  </si>
  <si>
    <t>A1548</t>
  </si>
  <si>
    <t>HGIF - Europe Value PD SGD</t>
  </si>
  <si>
    <t>HSBC Global Investment Funds - Europe Value Fund PD SGD</t>
  </si>
  <si>
    <t>HSBC Global Investment Funds - Chinese Equity Fund AD SGD</t>
  </si>
  <si>
    <t>HSBC Global Investment Funds - BRIC Equity Fund AC SGD</t>
  </si>
  <si>
    <t>HSBC Global Investment Funds - Indian Equity Fund AD SGD</t>
  </si>
  <si>
    <t>HSBC Global Investment Funds - Turkey Equity Fund AC SGD</t>
  </si>
  <si>
    <t>HSBC Global Investment Funds - Asia ex Japan Equity Fund AD SGD</t>
  </si>
  <si>
    <t>Allianz Oriental Income Cl A Dis USD</t>
  </si>
  <si>
    <t>Allianz Oriental Income Cl AT Acc SGD</t>
  </si>
  <si>
    <t>LU0348783233</t>
  </si>
  <si>
    <t>Allianz Global Investors Fund - Allianz Oriental Income AT SGD</t>
  </si>
  <si>
    <t>A1041</t>
  </si>
  <si>
    <t>Allianz Total Return Asian Equity AM DIS H2-AUD</t>
  </si>
  <si>
    <t>Allianz Total Return Asian Equity AM DIS H2-SGD</t>
  </si>
  <si>
    <t>Allianz Total Return Asian Equity AM DIS USD</t>
  </si>
  <si>
    <t>Allianz Global Investors Fund - Allianz Total Return Asian Equity AM H2-SGD</t>
  </si>
  <si>
    <t>A1105</t>
  </si>
  <si>
    <t>Allianz Global Investors Fund - Allianz Total Return Asian Equity AM USD</t>
  </si>
  <si>
    <t>A1106</t>
  </si>
  <si>
    <t>Blackrock Asian High Yield Bond A2 SGD-H</t>
  </si>
  <si>
    <t>Blackrock Asian High Yield Bond A6 USD</t>
  </si>
  <si>
    <t>Blackrock Asian High Yield Bond A8 AUD-H</t>
  </si>
  <si>
    <t>Blackrock Asian High Yield Bond A8 EUR-H</t>
  </si>
  <si>
    <t>Blackrock Asian High Yield Bond A8 GBP-H</t>
  </si>
  <si>
    <t>Blackrock Asian High Yield Bond A8 SGD-H</t>
  </si>
  <si>
    <t>LU1564328810</t>
  </si>
  <si>
    <t>LU1564328141</t>
  </si>
  <si>
    <t>LU1564328737</t>
  </si>
  <si>
    <t>LU2125116413</t>
  </si>
  <si>
    <t>LU2125116330</t>
  </si>
  <si>
    <t>LU2127175417</t>
  </si>
  <si>
    <t>BlackRock Global Funds - Asian High Yield Fund Bond A6 USD</t>
  </si>
  <si>
    <t>A1234</t>
  </si>
  <si>
    <t>BlackRock Global Funds - Asian High Yield Bond Fund A8 SGD Hedged</t>
  </si>
  <si>
    <t>A1455</t>
  </si>
  <si>
    <t>BlackRock Global Funds - Asian High Yield Bond Fund A2 USD</t>
  </si>
  <si>
    <t>A1233</t>
  </si>
  <si>
    <t>LU1564328067</t>
  </si>
  <si>
    <t>2. JPMorgan - Multi-Manager Alternatives Fund</t>
  </si>
  <si>
    <t>Version: April 2021</t>
  </si>
  <si>
    <t>The following products have been included in the APL in March 2021:</t>
  </si>
  <si>
    <t>The following products have been put on HOLD following latest APL review held in March 2021:</t>
  </si>
  <si>
    <t>The following products have been terminated effective from March 2021:</t>
  </si>
  <si>
    <t>Natixis Loomis Sayles Asia Bond Plus H-R/DIVM SGD</t>
  </si>
  <si>
    <t>Natixis Loomis Sayles Asia Bond Plus R/DIVM SGD</t>
  </si>
  <si>
    <t>Natixis Loomis Sayles Asia Bond Plus R/DIVM USD</t>
  </si>
  <si>
    <t>LU1945968474</t>
  </si>
  <si>
    <t>LU2125908868</t>
  </si>
  <si>
    <t>LU1945968128</t>
  </si>
  <si>
    <t>Natixis International Funds (Lux) I - Natixis Loomis Sayles Asia Bd Plus H-R/DIVM (SGD)</t>
  </si>
  <si>
    <t>A1489</t>
  </si>
  <si>
    <t>Natixis International Funds (Lux) I - Natixis Loomis Sayles Asia Bd Plus R/DIVM (SGD)</t>
  </si>
  <si>
    <t>A1488</t>
  </si>
  <si>
    <t>Natixis International Funds (Lux) I - Natixis Loomis Sayles Asia Bd Plus R/DIVM (USD)</t>
  </si>
  <si>
    <t>A1487</t>
  </si>
  <si>
    <t>The following products have been included in the APL ILP in March 2021:</t>
  </si>
  <si>
    <t>1. (Manulife SmartRetire (II)) Allianz China A-Shares AT SGD Acc</t>
  </si>
  <si>
    <t>2. (Manulife SmartRetire (II)) Franklin Technology Fund A Acc SGD-H1</t>
  </si>
  <si>
    <t>3. (Manulife SmartRetire (II)) Manulife Global Fund - Global Multi-Asset Diversified Income Fund AA (SGD Hedged) MDIST (G)</t>
  </si>
  <si>
    <t>4. (Manulife SmartRetire (II)) Manulife Global Fund - Sustainable Asia Bond Fund AA (SGD Hedged) MDIST (G)</t>
  </si>
  <si>
    <t>5. (Manulife SmartRetire (II)) United Global Quality Growth Fund SGD Acc (Hedged)</t>
  </si>
  <si>
    <t>6. (InvestReady Wealth (II)) Allianz China A-Shares AT SGD Acc</t>
  </si>
  <si>
    <t>7. (InvestReady Wealth (II) Franklin Technology Fund A Acc SGD-H1</t>
  </si>
  <si>
    <t>8. (InvestReady Wealth (II) Manulife Global Fund - Global Multi-Asset Diversified Income Fund AA (SGD Hedged) MDIST (G)</t>
  </si>
  <si>
    <t>9. (InvestReady Wealth (II) Manulife Global Fund - Sustainable Asia Bond Fund AA (SGD Hedged) MDIST (G)</t>
  </si>
  <si>
    <t>10. (InvestReady Wealth (II) United Global Quality Growth Fund SGD Acc (Hedged)</t>
  </si>
  <si>
    <t>11. (InvestReady Wealth (II) Allianz China A-Shares AT USD Acc</t>
  </si>
  <si>
    <t>12. (InvestReady Wealth (II) Allianz Europe Equity Growth AT H2-USD Acc</t>
  </si>
  <si>
    <t>13. (InvestReady Wealth (II) Allianz European Equity Dividend AM H2-USD Dis</t>
  </si>
  <si>
    <t>14. (InvestReady Wealth (II) Franklin Technology Fund A Acc USD</t>
  </si>
  <si>
    <t>15. (InvestReady Wealth (II) Manulife Global Fund - Asia Pacific REIT Fund AA (USD) MDIST (G)</t>
  </si>
  <si>
    <t>16. (InvestReady Wealth (II) Manulife Global Fund - Global Multi-Asset Diversified Income Fund AA (USD) MDIST (G)</t>
  </si>
  <si>
    <t>17. (InvestReady Wealth (II) Manulife Global Fund - Preferred Securities Income Fund AA (USD) MDIST (G)</t>
  </si>
  <si>
    <t>18. (InvestReady Wealth (II) Manulife Global Fund - Sustainable Asia Bond Fund AA (USD) MDIST (G)</t>
  </si>
  <si>
    <t>19. (InvestReady Wealth (II) Neuberger Berman Emerging Market Debt - Hard Currency Fund USD A Monthly Dis</t>
  </si>
  <si>
    <t>20. (InvestReady Wealth (II) PIMCO GIS Income Fund E Inc USD</t>
  </si>
  <si>
    <t>21. (InvestReady Wealth (II) Schroder ISF Global Emerging Market Opportunities A Acc USD</t>
  </si>
  <si>
    <t>22. (InvestReady Wealth (II) Schroder ISF Greater China A Acc USD</t>
  </si>
  <si>
    <t>23. (InvestReady Wealth (II) United Global Healthcare Fund (Ref. USD)</t>
  </si>
  <si>
    <t>24. (InvestReady Wealth (II) United Global Quality Growth Fund SGD Acc (Hedged)</t>
  </si>
  <si>
    <t>The following products have been removed from the APL ILP in March 2021:</t>
  </si>
  <si>
    <t>1. (InvestReady Wealth (II)) Nikko AM Shenton Asia Bond Fund</t>
  </si>
  <si>
    <t>2. (InvestReady Wealth (II)) Nikko AM Shenton Income Fund SGD</t>
  </si>
  <si>
    <t>3. (InvestReady Wealth (II)) BGF Latin American A2 SGD Hedged</t>
  </si>
  <si>
    <t>4. (InvestReady Wealth (II)) BGF China Fund A SGD H</t>
  </si>
  <si>
    <t>5. (InvestReady Wealth (II)) BGF China Fund A2 USD</t>
  </si>
  <si>
    <t>6. (InvestReady Wealth (II)) Manulife Global Asset Alct Growth A-MDis SGD H</t>
  </si>
  <si>
    <t>7. (InvestReady Wealth (II)) Manulife Global Asset Allocation Growth A-MDis USD</t>
  </si>
  <si>
    <t>8. (InvestReady Wealth (II)) Manulife Global Asset Allocation Growth Fund A-MDis SGD</t>
  </si>
  <si>
    <t>9. (InvestReady Wealth (II)) Manulife Global Asset Allocation Growth Fund A-SGD</t>
  </si>
  <si>
    <t>10. (InvestReady Wealth (II)) Aberdeen Standard Indonesia Equity Fund SGD</t>
  </si>
  <si>
    <t>11. (InvestReady Wealth (II)) Aberdeen Standard Japan Equity Fund</t>
  </si>
  <si>
    <t>12. (InvestReady Wealth (II)) Templeton Global Balanced A (ACC) SGD</t>
  </si>
  <si>
    <t>1. Allianz Oriental Income</t>
  </si>
  <si>
    <t>2. Allianz Total Return Asian Equity</t>
  </si>
  <si>
    <t>3. BlackRock Asian High Yield Bond Fund</t>
  </si>
  <si>
    <t>4. Natixis Loomis Sayles Asia Bond Plus Fund</t>
  </si>
  <si>
    <t>1. FTIF - Templeton Global Balanced AS Acc SGD (CPF)</t>
  </si>
  <si>
    <t>Manulife Golden Asia Fund</t>
  </si>
  <si>
    <t>Allianz Oriental Income AT NAV SGD in SG</t>
  </si>
  <si>
    <t>BlackRock GF Asian High Yield Bond A2 Hedged SGD in SG</t>
  </si>
  <si>
    <t>JPM Multi-Manager Alternatives Fund A Acc SGD in SG</t>
  </si>
  <si>
    <t>BlackRock GF Asian High Yield Bond A2 Acc USD in US</t>
  </si>
  <si>
    <t>Blackrock US Dollar High Yield Bond A6 SGD-H</t>
  </si>
  <si>
    <t>Blackrock World Mining A4 GBP</t>
  </si>
  <si>
    <t>LU0204068877</t>
  </si>
  <si>
    <t>Dimensional World Allocation 60/40 Acc SGD</t>
  </si>
  <si>
    <t>IE00BG85LG16</t>
  </si>
  <si>
    <t>Eastspring Investments - Asian High Yield Bond AS SGD-H</t>
  </si>
  <si>
    <t>LU2324821094</t>
  </si>
  <si>
    <t>Fidelity Global Multi Asset Income A-MCDIST(G)-SGD (SGD/USD Hedged)</t>
  </si>
  <si>
    <t>LU1883994011</t>
  </si>
  <si>
    <t>LionGlobal Korea USD</t>
  </si>
  <si>
    <t>SG9999002349</t>
  </si>
  <si>
    <t>SG9999002364</t>
  </si>
  <si>
    <t>SG9999016018</t>
  </si>
  <si>
    <t>Nikko AM Shenton Global Opportunities USD</t>
  </si>
  <si>
    <t>SGXZ23171101</t>
  </si>
  <si>
    <t>Schroder ISF Global Climate Change Equity A Acc USD</t>
  </si>
  <si>
    <t>LU0302445910</t>
  </si>
  <si>
    <t>LU0180519315</t>
  </si>
  <si>
    <t>United Singapore Bond A Dis SGD</t>
  </si>
  <si>
    <t>SGXZ36402089</t>
  </si>
  <si>
    <t>HSBC Global Investment Funds - Global High Income Bond AM2 USD</t>
  </si>
  <si>
    <t>A1251</t>
  </si>
  <si>
    <t>Version: May 2021</t>
  </si>
  <si>
    <t>The following products have been included in the APL in April 2021:</t>
  </si>
  <si>
    <t>The following products have been terminated effective from April 2021:</t>
  </si>
  <si>
    <t>The following products have been included in the APL ILP in April 2021:</t>
  </si>
  <si>
    <t>1. TM #goTreasures</t>
  </si>
  <si>
    <t>2. TM #goUltra</t>
  </si>
  <si>
    <t>The following products have been removed from the APL ILP in April 2021:</t>
  </si>
  <si>
    <t>1. (TM FlexiAssurance) TMLS Global Balanced Fund</t>
  </si>
  <si>
    <t>2. (TM FlexiCover) TMLS Global Balanced Fund</t>
  </si>
  <si>
    <t>3. (TM Wealth Aspire) TMLS Global Balanced Fund</t>
  </si>
  <si>
    <t>4. (TM Wealth Enhancer) TMLS Global Balanced Fund</t>
  </si>
  <si>
    <t>1. LionGlobal Singapore Dividend Equity</t>
  </si>
  <si>
    <t>1. United Asian Bond</t>
  </si>
  <si>
    <t>1. DWS Noor Precious Metal Securities</t>
  </si>
  <si>
    <t>Eastspring Investments - Asian High Yield Bond Fund Class As (Hedged) SGD</t>
  </si>
  <si>
    <t>A1560</t>
  </si>
  <si>
    <t>Dimensional World Allocation 60/40 Acc SGD in SG</t>
  </si>
  <si>
    <t>Maybank Asian Income Fund A Acc SGD in SG</t>
  </si>
  <si>
    <t>LionGlobal Japan Growth Acc USD in US</t>
  </si>
  <si>
    <t>LionGlobal Korea Acc USD in US</t>
  </si>
  <si>
    <t>Maybank Asian Income Fund A Acc USD in US</t>
  </si>
  <si>
    <t>Schroder ISF Global Climate Change Equity A Acc NAV USD in US</t>
  </si>
  <si>
    <t>BNP Paribas Energy Transition RH Cap SGD in SG</t>
  </si>
  <si>
    <t>JPM China A-Share Opportunities A Acc NAV SGD in SG</t>
  </si>
  <si>
    <t>JPM China A-Share Opportunities A Acc NAV RMB in CN</t>
  </si>
  <si>
    <t>JPM China A-Share Opportunities A Acc NAV USD in US</t>
  </si>
  <si>
    <t>Maybank Asian Income Fund A Dist SGD</t>
  </si>
  <si>
    <t>Maybank Asian Income Fund A Dist USD</t>
  </si>
  <si>
    <t>A1567</t>
  </si>
  <si>
    <t>A1568</t>
  </si>
  <si>
    <t>SG9999015705</t>
  </si>
  <si>
    <t>SG9999015713</t>
  </si>
  <si>
    <t>LU1559883803</t>
  </si>
  <si>
    <t>LU0566484027</t>
  </si>
  <si>
    <t>A1064</t>
  </si>
  <si>
    <t>A1063</t>
  </si>
  <si>
    <t>LU2068974737</t>
  </si>
  <si>
    <t>LU2347918265</t>
  </si>
  <si>
    <t>LU2347918182</t>
  </si>
  <si>
    <t>LU2347918349</t>
  </si>
  <si>
    <t>A1549</t>
  </si>
  <si>
    <t>Fullerton Lux Funds - Asia Absolute Alpha A Acc SGD</t>
  </si>
  <si>
    <t>LU1242518931</t>
  </si>
  <si>
    <t>A1539</t>
  </si>
  <si>
    <t>A1540</t>
  </si>
  <si>
    <t>LU0979878070</t>
  </si>
  <si>
    <t>Version: June 2021</t>
  </si>
  <si>
    <t>The following products have been included in the APL in May 2021:</t>
  </si>
  <si>
    <t>The following products have been put on HOLD following latest APL review held in May 2021:</t>
  </si>
  <si>
    <t>The following products have been terminated effective from May 2021:</t>
  </si>
  <si>
    <t>The following products have been removed from the APL ILP in May 2021:</t>
  </si>
  <si>
    <t>The following products have been included in the APL ILP in May 2021:</t>
  </si>
  <si>
    <t>1. (Manulink Enrich Option A) Manulife Golden Asia Fund</t>
  </si>
  <si>
    <t>2. (Manulink Enrich Option B) Manulife Golden Asia Fund</t>
  </si>
  <si>
    <t>3. (Manulink Enrich Option C) Manulife Golden Asia Fund</t>
  </si>
  <si>
    <t>4. (Manulink Investor) Manulife Golden Asia Fund</t>
  </si>
  <si>
    <t>1. (Manulink Enrich Option A) Golden Southeast Asia Fund</t>
  </si>
  <si>
    <t>2. (Manulink Enrich Option B) Golden Southeast Asia Fund</t>
  </si>
  <si>
    <t>3. (Manulink Enrich Option C) Golden Southeast Asia Fund</t>
  </si>
  <si>
    <t>4. (Manulink Investor) Golden Southeast Asia Fund</t>
  </si>
  <si>
    <t>1. Aberdeen Standard SICAV I - North American Smaller Companies Fund</t>
  </si>
  <si>
    <t>2. Eastspring Investments - Asia Sustainable Bond</t>
  </si>
  <si>
    <t>3. Fullerton Lux Funds - Asia Absolute Alpha</t>
  </si>
  <si>
    <t>1. Aberdeen Standard Japan Equity</t>
  </si>
  <si>
    <t>Allianz Thematica AT H2 SGD Acc</t>
  </si>
  <si>
    <t>Manulife Global Fund - Dragon Growth Fund AA SGD H MDIST (G)</t>
  </si>
  <si>
    <t>Manulife Global Fund - India Equity Fund AA SGD H INC</t>
  </si>
  <si>
    <t>Ninety One Global Gold A Acc SGD</t>
  </si>
  <si>
    <t>Allianz Thematica AT USD Acc</t>
  </si>
  <si>
    <t xml:space="preserve">Manulife Global Fund - Dragon Growth Fund AA USD </t>
  </si>
  <si>
    <t>Manulife Global Fund - India Equity Fund AA USD</t>
  </si>
  <si>
    <t>Ninety One Global Gold A Acc USD</t>
  </si>
  <si>
    <t>Capital Group</t>
  </si>
  <si>
    <t>Ninety One</t>
  </si>
  <si>
    <t>BlackRock BGF World Financials A2 Hedged SGD in SG</t>
  </si>
  <si>
    <t>Fullerton Asia Absolute Alpha A Acc SGD in SG</t>
  </si>
  <si>
    <t>BlackRock BGF World Financials A2 EUR in EU</t>
  </si>
  <si>
    <t>BlackRock BGF World Financials A2 USD in US</t>
  </si>
  <si>
    <t>United China A Shares Innovation A Acc SGD</t>
  </si>
  <si>
    <t>FTSF - Franklin Global Sukuk Fund A (Mdis) SGD</t>
  </si>
  <si>
    <t>FTSF - Templeton Shariah Global Equity Fund A (acc) SGD</t>
  </si>
  <si>
    <t>FTSF - Templeton Shariah Global Equity Fund AS (acc) SGD</t>
  </si>
  <si>
    <t>4. Natixis Harris Associates Global Equity (Re-opened from "HOLD" status)</t>
  </si>
  <si>
    <t>1. Fidelity China High Yield (Buy disabled on iFAST)</t>
  </si>
  <si>
    <t>BGF FinTech A2 Hedged SGD in SG</t>
  </si>
  <si>
    <t>BGF Sustainable Energy A2 Hedged SGD in SG</t>
  </si>
  <si>
    <t>BGF FinTech A2 USD in US</t>
  </si>
  <si>
    <t>BGF Sustainable Energy A2 USD in US</t>
  </si>
  <si>
    <t>Allianz Global Artificial Intelligence ET H2-SGD</t>
  </si>
  <si>
    <t>LU2357305700</t>
  </si>
  <si>
    <t>1. Allianz Global Artificial Intelligence ET H2-SGD Share class added to APL (CPF-OA Only)</t>
  </si>
  <si>
    <t>A936</t>
  </si>
  <si>
    <t>SG9999015945</t>
  </si>
  <si>
    <t>SG9999015978</t>
  </si>
  <si>
    <t>SG9999015952</t>
  </si>
  <si>
    <t>SG9999015986</t>
  </si>
  <si>
    <t>LionGlobal New Wealth Series - LionGlobal SGD Enhanced Liquidity A Acc SGD</t>
  </si>
  <si>
    <t>LionGlobal SGD Enhanced Liquidity Fund I (Accumulation) SGD</t>
  </si>
  <si>
    <t>LionGlobal SGD Enhanced Liquidity Fund A (Accumulation) SGD</t>
  </si>
  <si>
    <t>A1302</t>
  </si>
  <si>
    <t>A1303</t>
  </si>
  <si>
    <t>SG9999019293</t>
  </si>
  <si>
    <t>SG9999019301</t>
  </si>
  <si>
    <t>Schroder ISF Global Sustainable Growth A Acc USD</t>
  </si>
  <si>
    <t>Schroder ISF Global Sustainable Growth F Acc SGD (CPF)</t>
  </si>
  <si>
    <t>Schroder International Selection Fund Global Sustainable Growth A Acc USD</t>
  </si>
  <si>
    <t>Schroder International Selection Fund Global Sustainable Growth F Acc SGD</t>
  </si>
  <si>
    <t>A1571</t>
  </si>
  <si>
    <t>A1570</t>
  </si>
  <si>
    <t>LU0557290698</t>
  </si>
  <si>
    <t>LU2158556196</t>
  </si>
  <si>
    <t>Version: July 2021</t>
  </si>
  <si>
    <t>The following products have been included in the APL in June 2021:</t>
  </si>
  <si>
    <t>The following products have been terminated effective from June 2021:</t>
  </si>
  <si>
    <t>The following products have been put on HOLD following latest APL review held in June 2021:</t>
  </si>
  <si>
    <t>The following update has been made to the APL in June 2021:</t>
  </si>
  <si>
    <t xml:space="preserve">2. LionGlobal New Wealth Series - LionGlobal SGD Enhanced Liquidity  </t>
  </si>
  <si>
    <t>3. Schroder ISF Global Sustainable Growth</t>
  </si>
  <si>
    <t>1. Schroder Singapore Fixed Income</t>
  </si>
  <si>
    <t xml:space="preserve">1. LionGlobal Disruptive Innovation Fund </t>
  </si>
  <si>
    <t>LionGlobal SGD Enhanced Liquidity A Acc SGD in SG</t>
  </si>
  <si>
    <t>Schroder ISF Global Sustainable Growth A Acc NAV USD in US</t>
  </si>
  <si>
    <t>Baillie Gifford Asia ex Japan Acc USD</t>
  </si>
  <si>
    <t>Baillie Gifford Positive Change Acc USD</t>
  </si>
  <si>
    <t>LionGlobal SGD Enhanced Liquidity I Acc SGD in SG</t>
  </si>
  <si>
    <t>Schroder ISF Global Sustainable Growth F Acc SGD in SG</t>
  </si>
  <si>
    <t>The following products have been included in the APL ILP in June 2021:</t>
  </si>
  <si>
    <t>1. The risk classification for Dimensional Global Short-Term Investment Grade Fixed Income has been upgraded from "1 - Low" to "2 - Moderately Low" following the semi-annual review performed in June 2021</t>
  </si>
  <si>
    <t>2. The risk classification for BlackRock Asian Tiger Bond has been upgraded from "2 - Moderately Low" to "3 - Moderate" following the semi-annual review performed in June 2021</t>
  </si>
  <si>
    <t>3. The risk classification for NN Asian Debt has been upgraded from "2 - Moderately Low" to "3 - Moderate" following the semi-annual review performed in June 2021</t>
  </si>
  <si>
    <t>4. The risk classification for HSBC Global High Income Bond has been upgraded from "2 - Moderately Low" to "3 - Moderate" following the semi-annual review performed in June 2021</t>
  </si>
  <si>
    <t>5. The risk classification for PIMCO Income has been upgraded from "2 - Moderately Low" to "3 - Moderate" following the semi-annual review performed in June 2021</t>
  </si>
  <si>
    <t>6. The risk classification for Schroder Global High Yield has been upgraded from "2 - Moderately Low" to "3 - Moderate" following the semi-annual review performed in June 2021</t>
  </si>
  <si>
    <t>1.  (InvestReady Wealth (II)) Allianz Thematica AT H2 SGD Acc</t>
  </si>
  <si>
    <t>2. (InvestReady Wealth (II)) BGF Asian Tiger Bond Fund A6 SGD H</t>
  </si>
  <si>
    <t>3. (InvestReady Wealth (II)) BGF European Equity Income Fund A6 SGD H</t>
  </si>
  <si>
    <t>4. (InvestReady Wealth (II)) Capital Group New Economy Fund SGD</t>
  </si>
  <si>
    <t>5. (InvestReady Wealth (II)) Manulife Global Fund - Dragon Growth Fund AA SGD H MDIST (G)</t>
  </si>
  <si>
    <t>6. (InvestReady Wealth (II)) Manulife Global Fund - India Equity Fund AA SGD H INC</t>
  </si>
  <si>
    <t>7. (InvestReady Wealth (II)) Ninety One Global Gold A Acc SGD</t>
  </si>
  <si>
    <t>8. (InvestReady Wealth (II)) Allianz Thematica AT USD Acc</t>
  </si>
  <si>
    <t>9. (InvestReady Wealth (II)) Capital Group New Economy Fund USD</t>
  </si>
  <si>
    <t xml:space="preserve">10. (InvestReady Wealth (II)) Manulife Global Fund - Dragon Growth Fund AA USD </t>
  </si>
  <si>
    <t>11. (InvestReady Wealth (II)) Manulife Global Fund - India Equity Fund AA USD</t>
  </si>
  <si>
    <t>12. (InvestReady Wealth (II)) Ninety One Global Gold A Acc USD</t>
  </si>
  <si>
    <t>Allianz Global Investors Fund - Allianz Global Artificial Intelligence ET H2 SGD</t>
  </si>
  <si>
    <t>A1574</t>
  </si>
  <si>
    <t>iFAST Fund Management</t>
  </si>
  <si>
    <t>iFAST-DWS Global Themes Equity A SGD</t>
  </si>
  <si>
    <t>iFAST-DWS Premier Select Trust A SGD</t>
  </si>
  <si>
    <t>iFAST-DWS Premier Investment Funds - iFAST-DWS Global Themes Equity Fund Class A SGD</t>
  </si>
  <si>
    <t>iFAST-DWS Premier Select Trust Fund Class A SGD</t>
  </si>
  <si>
    <t xml:space="preserve">7. DWS Asia Premier Trust A SGD was renamed to iFAST-DWS Asia Premier Trust A SGD as DWS Investments Singapore Limited retired as manager and iFAST Financial Pte Ltd is the new appointed manager </t>
  </si>
  <si>
    <t xml:space="preserve">8. DWS China Equity A SGD was renamed to iFAST-DWS China Equity A SGD as DWS Investments Singapore Limited retired as manager and iFAST Financial Pte Ltd is the new appointed manager </t>
  </si>
  <si>
    <t xml:space="preserve">9. DWS China Equity A USD was renamed to iFAST-DWS Premier Investment Funds - iFAST-DWS China Equity Fund Class A USD as DWS Investments Singapore Limited retired as manager and iFAST Financial Pte Ltd is the new appointed manager </t>
  </si>
  <si>
    <t xml:space="preserve">10. DWS Global Themes Equity A SGD was renamed to iFAST-DWS Global Themes Equity A SGD as DWS Investments Singapore Limited retired as manager and iFAST Financial Pte Ltd is the new appointed manager </t>
  </si>
  <si>
    <t xml:space="preserve">11. DWS Lion Bond A SGD was renamed to iFAST-DWS Lion Bond A SGD as DWS Investments Singapore Limited retired as manager and iFAST Financial Pte Ltd is the new appointed manager </t>
  </si>
  <si>
    <t xml:space="preserve">12. DWS Premier Select Trust A SGD was renamed to iFAST-DWS Premier Select Trust A SGD as DWS Investments Singapore Limited retired as manager and iFAST Financial Pte Ltd is the new appointed manager </t>
  </si>
  <si>
    <t xml:space="preserve">13. DWS Singapore Equity A SGD was renamed to iFAST-DWS Singapore Equity A SGD as DWS Investments Singapore Limited retired as manager and iFAST Financial Pte Ltd is the new appointed manager </t>
  </si>
  <si>
    <t>Aberdeen Standard Global Emerging Markets USD (Buy Disabled)</t>
  </si>
  <si>
    <t>Aberdeen Standard India Opportunities USD (Buy Disabled)</t>
  </si>
  <si>
    <t>Aberdeen Standard Singapore Equity USD (Buy Disabled)</t>
  </si>
  <si>
    <t>iFAST-DWS China Equity A SGD in SG</t>
  </si>
  <si>
    <t>iFAST-DWS Premier Select Trust A SGD in SG</t>
  </si>
  <si>
    <t>2. Aberdeen Standard Global Emerging Markets USD (Buy Disabled)</t>
  </si>
  <si>
    <t>3. Aberdeen Standard Global Opportunities USD (Buy Disabled)</t>
  </si>
  <si>
    <t>4. Aberdeen Standard Select Portfolio - Malaysian Equity Fund USD (Buy Disabled)</t>
  </si>
  <si>
    <t>PIMCO Global Real Return Fund Cl E Acc EUR-H</t>
  </si>
  <si>
    <t>PIMCO Global Real Return Fund Cl E Acc USD</t>
  </si>
  <si>
    <t>PIMCO Global Real Return Fund Cl E Inc GBP-H</t>
  </si>
  <si>
    <t>PIMCO Global Real Return Fund Cl E Inc USD</t>
  </si>
  <si>
    <t>PIMCO GIS Global Real Return Class E Inc USD</t>
  </si>
  <si>
    <t>PIMCO GIS Global Real Return Class E USD</t>
  </si>
  <si>
    <t>A1043</t>
  </si>
  <si>
    <t>A962</t>
  </si>
  <si>
    <t>IE00B11XZ657</t>
  </si>
  <si>
    <t>IE00B0MD9N28</t>
  </si>
  <si>
    <t>IE00B11XZ541</t>
  </si>
  <si>
    <t>IE00B50W2933</t>
  </si>
  <si>
    <t>JPM Global Bond Opportunities A (mth) SGD H</t>
  </si>
  <si>
    <t>JPM Global Bond Opportunities A (acc) USD</t>
  </si>
  <si>
    <t>Version: August 2021</t>
  </si>
  <si>
    <t>The following products have been included in the APL in July 2021:</t>
  </si>
  <si>
    <t>The following updates has been made to the APL in July 2021:</t>
  </si>
  <si>
    <t>The following products have been put on HOLD following latest APL review held in July 2021:</t>
  </si>
  <si>
    <t>The following products have been included in the APL ILP in July 2021:</t>
  </si>
  <si>
    <t>1. (TM #goTreasures) Baillie Gifford Asia ex Japan Acc USD</t>
  </si>
  <si>
    <t>2. (TM #goTreasures) Baillie Gifford Positive Change Acc USD</t>
  </si>
  <si>
    <t>3. (TM #goUltra) Baillie Gifford Asia ex Japan Acc USD</t>
  </si>
  <si>
    <t>4. (TM #goUltra) Baillie Gifford Positive Change Acc USD</t>
  </si>
  <si>
    <t>5. (TM Atlas Wealth) Baillie Gifford Asia ex Japan Acc USD</t>
  </si>
  <si>
    <t>6. (TM Atlas Wealth) Baillie Gifford Positive Change Acc USD</t>
  </si>
  <si>
    <t>7. (TM #goClassic) Baillie Gifford Asia ex Japan Acc USD</t>
  </si>
  <si>
    <t>8. (TM #goClassic) Baillie Gifford Positive Change Acc USD</t>
  </si>
  <si>
    <t>The following products have been removed from the APL ILP in July 2021:</t>
  </si>
  <si>
    <t xml:space="preserve">1. (TM #goClassic) Legg Mason WA SG Dollar Fund Acc SGD </t>
  </si>
  <si>
    <t xml:space="preserve">2. (TM #goTreasures) Legg Mason WA SG Dollar Fund Acc SGD </t>
  </si>
  <si>
    <t xml:space="preserve">3. (TM #goUltra) Legg Mason WA SG Dollar Fund Acc SGD </t>
  </si>
  <si>
    <t xml:space="preserve">4. (TM Atlas Wealth) Legg Mason WA SG Dollar Fund Acc SGD </t>
  </si>
  <si>
    <t>Blackrock European Special Situations A2 AUD-H</t>
  </si>
  <si>
    <t>Blackrock European Special Situations A2 EUR</t>
  </si>
  <si>
    <t>Blackrock European Special Situations A2 GBP-H</t>
  </si>
  <si>
    <t>Blackrock European Special Situations A2 USD-H</t>
  </si>
  <si>
    <t>BlackRock Global Funds - European Special Situations Fund A2 USD Hedged</t>
  </si>
  <si>
    <t>A1444</t>
  </si>
  <si>
    <t>iFAST-DWS China Equity A USD in US</t>
  </si>
  <si>
    <t>BlackRock BGF European Special Situations A2 EUR in EU</t>
  </si>
  <si>
    <t>BlackRock BGF European Special Situations A2 Hedged AUD in AU</t>
  </si>
  <si>
    <t>BlackRock BGF European Special Situations A2 Hedged GBP in GB</t>
  </si>
  <si>
    <t>BlackRock BGF European Special Situations A2 Hedged USD in US</t>
  </si>
  <si>
    <t>2. PIMCO Global Real Return Fund</t>
  </si>
  <si>
    <t xml:space="preserve">1. Blackrock European Special Situations </t>
  </si>
  <si>
    <t xml:space="preserve">2. Dimensional Global Short Fixed Income </t>
  </si>
  <si>
    <t xml:space="preserve">1. Allianz Dynamic Asian High Yield Bond </t>
  </si>
  <si>
    <t>13. (Manulife SmartRetire (II)) Allianz Thematica AT H2 SGD Acc</t>
  </si>
  <si>
    <t>14. (Manulife SmartRetire (II)) BGF Asian Tiger Bond Fund A6 SGD H</t>
  </si>
  <si>
    <t>15. (Manulife SmartRetire (II)) BGF European Equity Income Fund A6 SGD H</t>
  </si>
  <si>
    <t>16. (Manulife SmartRetire (II)) Capital Group New Economy Fund SGD</t>
  </si>
  <si>
    <t>17. (Manulife SmartRetire (II)) Manulife Global Fund - Dragon Growth Fund AA SGD H MDIST (G)</t>
  </si>
  <si>
    <t>18. (Manulife SmartRetire (II)) Manulife Global Fund - India Equity Fund AA SGD H INC</t>
  </si>
  <si>
    <t>19. (Manulife SmartRetire (II)) Ninety One Global Gold A Acc SGD</t>
  </si>
  <si>
    <t>Nikko AM Impact Investing Multi Asset SGD-H</t>
  </si>
  <si>
    <t>Nikko AM Impact Investing Multi Asset USD</t>
  </si>
  <si>
    <t>SGXZ27989060</t>
  </si>
  <si>
    <t>SGXZ23445679</t>
  </si>
  <si>
    <t>Version: September 2021</t>
  </si>
  <si>
    <t>The following products have been included in the APL in August 2021:</t>
  </si>
  <si>
    <t>The following products have been put on HOLD following latest APL review held in August 2021:</t>
  </si>
  <si>
    <t>The following products have been included in the APL ILP in August 2021:</t>
  </si>
  <si>
    <t>1. (Manulife InvestReady Wealth (II)) JPM Global Bond Opportunities A (mth) SGD H</t>
  </si>
  <si>
    <t>2. (Manulife InvestReady Wealth (II)) JPM Global Bond Opportunities A (acc) USD</t>
  </si>
  <si>
    <t>3. (Manulife SmartRetire (III)) JPM Global Bond Opportunities A (mth) SGD H</t>
  </si>
  <si>
    <t>5. (NTUC Income VivaLink) Asian Equity Fund</t>
  </si>
  <si>
    <t>6. (NTUC Income VivoLink) Asian Equity Fund</t>
  </si>
  <si>
    <t>7. (NTUC Income FlexiLink) Asian Equity Fund</t>
  </si>
  <si>
    <t>8. Manulife SmartRetire (III)</t>
  </si>
  <si>
    <t>1. Manulife SmartRetire (II)</t>
  </si>
  <si>
    <t>The following products have been removed from the APL ILP in August 2021:</t>
  </si>
  <si>
    <t>1. Legg Mason Western Asset - Asian Bond Trust A Acc SGD</t>
  </si>
  <si>
    <t>A1581</t>
  </si>
  <si>
    <t>BlackRock Global Funds - ESG Multi Asset Fund A2 SGD Hedged</t>
  </si>
  <si>
    <t>BlackRock Global Funds - China Bond Fund A3 SGD</t>
  </si>
  <si>
    <t>A1582</t>
  </si>
  <si>
    <t>LU2298379152</t>
  </si>
  <si>
    <t>4. (NTUC Income GrowthLink) Asian Equity Fund</t>
  </si>
  <si>
    <t>Aberdeen Standard Global Sustainable and Responsible Investment Equity USD (Buy Disabled)</t>
  </si>
  <si>
    <t>Fullerton Lux Funds - Asia Absolute Alpha Class A Acc SGD</t>
  </si>
  <si>
    <t>Fullerton Lux Funds - Asia Absolute Alpha Class A Acc USD</t>
  </si>
  <si>
    <t>Fullerton Lux Funds - Asian Bonds Class A Hedged Dist SGD</t>
  </si>
  <si>
    <t xml:space="preserve">1. DWS Invest Top Dividend Fund </t>
  </si>
  <si>
    <t>2. First Eagle Amundi International</t>
  </si>
  <si>
    <t xml:space="preserve">2. BlackRock Global Funds - ESG Multi Asset Fund A2 SGD Hedged available on Navigator </t>
  </si>
  <si>
    <t>3. BlackRock Global Funds - China Bond Fund A3 SGD available on Navigator</t>
  </si>
  <si>
    <t>Fidelity Sustainable Consumer Brands A-ACC-USD</t>
  </si>
  <si>
    <t>Fidelity Sustainable Consumer Brands A-EUR</t>
  </si>
  <si>
    <t>Fidelity Sustainable Consumer Brands A-GBP</t>
  </si>
  <si>
    <t>United Smart Sustainable Singapore Bond A Acc SGD-H</t>
  </si>
  <si>
    <t>United Smart Sustainable Singapore Bond A Dis SGD-H</t>
  </si>
  <si>
    <t>SGXZ18977330</t>
  </si>
  <si>
    <t>SGXZ87949350</t>
  </si>
  <si>
    <t xml:space="preserve">2. United Smart Sustainable Singapore Bond </t>
  </si>
  <si>
    <t>BlackRock BGF China Bond A2 CNH in CN</t>
  </si>
  <si>
    <t>BlackRock BGF China Bond A2 USD in US</t>
  </si>
  <si>
    <t>Money Market Fund (fund switch only)</t>
  </si>
  <si>
    <t>United SGD Fund Acc USD-H</t>
  </si>
  <si>
    <t>United SGD Fund Acc SGD</t>
  </si>
  <si>
    <t>United Asian High Yield Bond Acc USD</t>
  </si>
  <si>
    <t>United Asian High Yield Bond Acc SGD-H</t>
  </si>
  <si>
    <t>Schroder ISF China Opp Acc USD</t>
  </si>
  <si>
    <t>Schroder ISF China Opp Acc SGD-H</t>
  </si>
  <si>
    <t>JPM Asia Pacific Income Dis SGD-H</t>
  </si>
  <si>
    <t>JPM Asia Pacific Income Acc USD</t>
  </si>
  <si>
    <t>Fundsmith Equity Fund Acc GBP</t>
  </si>
  <si>
    <t>Franklin Technology Fund Acc USD</t>
  </si>
  <si>
    <t>Franklin Technology Fund Acc SGD-H</t>
  </si>
  <si>
    <t>Franklin Global Sukuk Fund Dis SGD</t>
  </si>
  <si>
    <t>Templeton Shariah Global Equity Acc SGD</t>
  </si>
  <si>
    <t>Fidelity US High Yield Fund Dis GBP</t>
  </si>
  <si>
    <t>Fidelity US High Yield Fund Acc USD</t>
  </si>
  <si>
    <t>Fidelity European Dynamic Gr Acc USD-H</t>
  </si>
  <si>
    <t>Fidelity European Dynamic Gr Acc SGD-H</t>
  </si>
  <si>
    <t>Fidelity Emerging Markets Acc USD</t>
  </si>
  <si>
    <t>Fidelity Emerging Markets Acc SGD-H</t>
  </si>
  <si>
    <t>Asian Equity Fund</t>
  </si>
  <si>
    <t>Manulife Income Series - Global Multi-Asset Diversified Income Fund</t>
  </si>
  <si>
    <t>WealthLink</t>
  </si>
  <si>
    <t>Allianz Glb Artificial Intelligence Acc SGD-H</t>
  </si>
  <si>
    <t xml:space="preserve">Invesco Asset Management </t>
  </si>
  <si>
    <t>Invesco Global Consumer Trends Acc USD</t>
  </si>
  <si>
    <t>Version: October 2021</t>
  </si>
  <si>
    <t>The following products have been included in the APL in September 2021:</t>
  </si>
  <si>
    <t>The following products have been put on HOLD following latest APL review held in September 2021:</t>
  </si>
  <si>
    <t>The following products have been terminated effective from September 2021:</t>
  </si>
  <si>
    <t>The following updates has been made to the APL in September 2021:</t>
  </si>
  <si>
    <t>The following products have been included in the APL ILP in September 2021:</t>
  </si>
  <si>
    <t>1. Manulink Investor (II)</t>
  </si>
  <si>
    <t>The following products have been removed from the APL ILP in September 2021:</t>
  </si>
  <si>
    <t>Allianz All China Equity AT Acc H2-SGD</t>
  </si>
  <si>
    <t>Infinity Global Stock Index C SGD</t>
  </si>
  <si>
    <t>3. Nikko AM Impact Investing Multi Asset (Added on to the APL on 14 September 2021)</t>
  </si>
  <si>
    <t xml:space="preserve">1. Nikko AM Impact Investing Multi Asset (Added on to the APL on 14 September 2021) </t>
  </si>
  <si>
    <t>1. Manulink Enrich</t>
  </si>
  <si>
    <t>2. Manulink Investor</t>
  </si>
  <si>
    <t xml:space="preserve">2. NTUC Income WealthLink (Added on to the APL on 8 October 2021) </t>
  </si>
  <si>
    <t xml:space="preserve">3. (TM #goClassic) Allianz Glb Artificial Intelligence Acc SGD-H (Added on to the APL on 12 October 2021) </t>
  </si>
  <si>
    <t xml:space="preserve">4. (TM #goClassic) Invesco Global Consumer Trends Acc USD (Added on to the APL on 12 October 2021) </t>
  </si>
  <si>
    <t xml:space="preserve">5. (TM #goTreasures) Allianz Glb Artificial Intelligence Acc SGD-H (Added on to the APL on 12 October 2021) </t>
  </si>
  <si>
    <t xml:space="preserve">6. (TM #goTreasures) Invesco Global Consumer Trends Acc USD (Added on to the APL on 12 October 2021) </t>
  </si>
  <si>
    <t xml:space="preserve">7. (TM #goUltra) Allianz Glb Artificial Intelligence Acc SGD-H (Added on to the APL on 12 October 2021) </t>
  </si>
  <si>
    <t xml:space="preserve">8. (TM #goUltra) Invesco Global Consumer Trends Acc USD (Added on to the APL on 12 October 2021) </t>
  </si>
  <si>
    <t xml:space="preserve">9. (TM Atlas Wealth) Allianz Glb Artificial Intelligence Acc SGD-H (Added on to the APL on 12 October 2021) </t>
  </si>
  <si>
    <t xml:space="preserve">10. (TM Atlas Wealth) Invesco Global Consumer Trends Acc USD (Added on to the APL on 12 October 2021) </t>
  </si>
  <si>
    <t xml:space="preserve">3. NTUC Income FlexiLink (Removed from the APL on 8 October 2021) </t>
  </si>
  <si>
    <t xml:space="preserve">4. NTUC Income GrowthLink (Removed from the APL on 8 October 2021) </t>
  </si>
  <si>
    <t xml:space="preserve">5. NTUC Income VivaLink (Removed from the APL on 8 October 2021) </t>
  </si>
  <si>
    <t xml:space="preserve">6. NTUC Income VivoLink (Removed from the APL on 8 October 2021) </t>
  </si>
  <si>
    <t>JPMorgan Investment Funds - Global Income A (icdiv) SGD-H</t>
  </si>
  <si>
    <t>JPMorgan Investment Funds - Global Income A (icdiv) USD-H</t>
  </si>
  <si>
    <t>JPMorgan Investment Funds - Global Income Fund A (icdiv) SGD (hedged)</t>
  </si>
  <si>
    <t>JPMorgan Investment Funds - Global Income Fund A (icdiv) USD (hedged)</t>
  </si>
  <si>
    <t>A1588</t>
  </si>
  <si>
    <t>A1589</t>
  </si>
  <si>
    <t>LU2347655156</t>
  </si>
  <si>
    <t>LU2347655073</t>
  </si>
  <si>
    <t>Janus Henderson Horizon Global Technology Leaders A2 SGD-H</t>
  </si>
  <si>
    <t>LU0642271901</t>
  </si>
  <si>
    <t>Natixis International Funds (Lux) I - Natixis IF Loomis Sayles US Growth Equity Fund H P/A (SGD)</t>
  </si>
  <si>
    <t>A1590</t>
  </si>
  <si>
    <t>LU2326559502</t>
  </si>
  <si>
    <t>Natixis Loomis Sayles US Growth Equity P/A SGD-H</t>
  </si>
  <si>
    <t>SGXZ68939370</t>
  </si>
  <si>
    <t>Fidelity Australian Diversified Equity A-AUD</t>
  </si>
  <si>
    <t>abrdn Asia Limited</t>
  </si>
  <si>
    <t>2. Change of manager name from “Aberdeen Standard Investments (Asia)” to “abrdn Asia Limited” for all Aberdeen Standard Select Portfolio funds</t>
  </si>
  <si>
    <t>1. Templeton Asian Growth</t>
  </si>
  <si>
    <t>A1523</t>
  </si>
  <si>
    <t>A1522</t>
  </si>
  <si>
    <t>LU1712237335</t>
  </si>
  <si>
    <t>LU1623119135</t>
  </si>
  <si>
    <t>A1149</t>
  </si>
  <si>
    <t>Nikko AM Asia Umbrella Funds - Nikko AM Global Multi Asset Income Fund SGD (Acc) Class A</t>
  </si>
  <si>
    <t>1. HGIF - Thai Equity Fund</t>
  </si>
  <si>
    <t xml:space="preserve">2. Natixis Mirova Global Sustainable Equity </t>
  </si>
  <si>
    <t>1. Aberdeen Standard Thailand Equity SGD delisted from CPFIS with effect from 26 October 2021</t>
  </si>
  <si>
    <t>LionGlobal Taiwan Acc SGD in SG</t>
  </si>
  <si>
    <t>Fidelity Funds - Australian Diversified Equity Fund A AUD</t>
  </si>
  <si>
    <t>3. Fidelity Australia renamed to Fidelity Australian Diversified Equity</t>
  </si>
  <si>
    <t>Fidelity Funds - Sustainable Consumer Brands Fund A EUR*</t>
  </si>
  <si>
    <t xml:space="preserve">1. Aberdeen Standard Global Opportunities renamed to Aberdeen Standard Global Sustainable and Responsible Investment Equity </t>
  </si>
  <si>
    <t>4. Fidelity Global Consumer Industries renamed to Fidelity Sustainable Consumer Brands</t>
  </si>
  <si>
    <t>3. LionGlobal Taiwan (Re-opened from "HOLD" status)</t>
  </si>
  <si>
    <t>4. Nikko AM Shenton Eight Portfolios - Portfolio C SGD renamed to Nikko AM Asia Umbrella Funds - Nikko AM Global Multi Asset Income Fund SGD (Acc) Class A</t>
  </si>
  <si>
    <t>Allianz Income and Growth Acc USD</t>
  </si>
  <si>
    <t>Allianz Income and Growth Dis AUD-H</t>
  </si>
  <si>
    <t>Allianz Income and Growth Dis GBP-H</t>
  </si>
  <si>
    <t>Allianz Income and Growth Dis SGD-H</t>
  </si>
  <si>
    <t>First Sentier Bridge Fund Dis SGD</t>
  </si>
  <si>
    <t>Blackrock Future of Transport A2 SGD-H</t>
  </si>
  <si>
    <t>Blackrock Future of Transport A2 USD</t>
  </si>
  <si>
    <t>BlackRock Global Funds - Future Of Transport Fund A2 SGD Hedged</t>
  </si>
  <si>
    <t>BlackRock Global Funds - Future Of Transport Fund A2 USD</t>
  </si>
  <si>
    <t>A1335</t>
  </si>
  <si>
    <t>A1336</t>
  </si>
  <si>
    <t>LU1861219969</t>
  </si>
  <si>
    <t>LU1861214812</t>
  </si>
  <si>
    <t>A1440</t>
  </si>
  <si>
    <t>A1531</t>
  </si>
  <si>
    <t>LU2087625088</t>
  </si>
  <si>
    <t>LU0353189680</t>
  </si>
  <si>
    <t>Version: November 2021</t>
  </si>
  <si>
    <t>The following products have been included in the APL in October 2021:</t>
  </si>
  <si>
    <t>The following products have been put on HOLD following latest APL review held in October 2021:</t>
  </si>
  <si>
    <t>The following updates has been made to the APL in October 2021:</t>
  </si>
  <si>
    <t>The following products have been included in the APL ILP in October 2021:</t>
  </si>
  <si>
    <t>1. TM #goElite (Added on 3 November 2021)</t>
  </si>
  <si>
    <t>2. TM #goElite Secure (Added on 3 November 2021)</t>
  </si>
  <si>
    <t>1. Blackrock Future of Transport</t>
  </si>
  <si>
    <t xml:space="preserve">2. Wells Fargo US All Cap Growth Fund </t>
  </si>
  <si>
    <t xml:space="preserve">1. Schroder Emerging Markets </t>
  </si>
  <si>
    <t>1. Aberdeen Standard Global Sustainable and Responsible Investment Equity delisted from CPFIS with effect from 3 December 2021</t>
  </si>
  <si>
    <t>2. Aberdeen Standard European Opportunities SGD renamed to Aberdeen Standard European Sustainable and Responsible Investment Equity SGD</t>
  </si>
  <si>
    <t>HSBC Life</t>
  </si>
  <si>
    <t>Variable Annuity</t>
  </si>
  <si>
    <t>MEAG Munich Ergo Asset Management</t>
  </si>
  <si>
    <t>HSBC Life FlexConcept (USD)</t>
  </si>
  <si>
    <t>3. Neuberger Berman US Real Estate Securities (Re-opened from "HOLD" status)</t>
  </si>
  <si>
    <t>JPM China A-Share Opportunities A (acc) SGD</t>
  </si>
  <si>
    <t>Manulife Global Fund - Asian High Yield Fund AA SGD H MDIST (G)</t>
  </si>
  <si>
    <t>Manulife Global Fund - Asian Short Duration Bond Fund AA SGD H ACC</t>
  </si>
  <si>
    <t>JPM China A-Share Opportunities A (acc) USD</t>
  </si>
  <si>
    <t>Legg Mason Brandywine Global Income Optimiser Fund A USD Acc</t>
  </si>
  <si>
    <t>Manulife Global Fund - Asian High Yield Fund AA USD ACC</t>
  </si>
  <si>
    <t>Manulife Global Fund - Asian Short Duration Bond Fund AA USD ACC</t>
  </si>
  <si>
    <t>BlackRock GF Future of Transport A2 Hedged SGD in SG</t>
  </si>
  <si>
    <t>BlackRock GF Future of Transport A2 USD in US</t>
  </si>
  <si>
    <t>Neuberger Berman Global Equity Index Putwrite A Acc USD (Buy Disabled)</t>
  </si>
  <si>
    <t>2. Neuberger Berman Global Equity Index Putwrite A Acc USD (Buy Disabled on iFAST)</t>
  </si>
  <si>
    <t>* The APL column are FOR YOUR INFORMATION ONLY to show which funds have undergone due diligence and are on our APL. Advisers may still select/recommend non-APL funds for your clients' investment into Investment Linked Policy Funds Portfolio.</t>
  </si>
  <si>
    <t>&gt; All funds that are assigned a risk score can be selected for Investment Linked Policy Fund Investment.</t>
  </si>
  <si>
    <t>&gt; AI funds to assign High Risk (5)</t>
  </si>
  <si>
    <t>&gt; Funds from Fund houses not present in APL to assign High Risk (5)</t>
  </si>
  <si>
    <t>&gt; Advisers are required to ensure that your clients' risk profile match the Investment Linked Policy Funds Portfolio.</t>
  </si>
  <si>
    <t>AstraLink</t>
  </si>
  <si>
    <t>TM #goElite</t>
  </si>
  <si>
    <t>TM #goElite Secure</t>
  </si>
  <si>
    <t>Version: December 2021</t>
  </si>
  <si>
    <t>The following products have been included in the APL in November 2021:</t>
  </si>
  <si>
    <t>1. (Manulife InvestReady Wealth (II)) BGF Next Generation Technology Fund A2 SGD H</t>
  </si>
  <si>
    <t>2. (Manulife InvestReady Wealth (II)) BGF Next Generation Technology Fund A2 USD</t>
  </si>
  <si>
    <t>3. (Manulife InvestReady Wealth (II)) BGF Sustainable Energy Fund A2 SGD H</t>
  </si>
  <si>
    <t>4. (Manulife InvestReady Wealth (II)) BGF Sustainable Energy Fund A2 USD</t>
  </si>
  <si>
    <t>5. (Manulife InvestReady Wealth (II)) JPM China A-Share Opportunities A (acc) SGD</t>
  </si>
  <si>
    <t>6. (Manulife InvestReady Wealth (II)) JPM China A-Share Opportunities A (acc) USD</t>
  </si>
  <si>
    <t>7. (Manulife InvestReady Wealth (II)) Legg Mason Brandywine Global Income Optimiser Fund A SGD Dis (M) H Plus (E)</t>
  </si>
  <si>
    <t>8. (Manulife InvestReady Wealth (II)) Legg Mason Brandywine Global Income Optimiser Fund A USD Acc</t>
  </si>
  <si>
    <t>9. (Manulife InvestReady Wealth (II)) Manulife Global Fund - Asian High Yield Fund AA SGD H MDIST (G)</t>
  </si>
  <si>
    <t>10. (Manulife InvestReady Wealth (II)) Manulife Global Fund - Asian High Yield Fund AA USD ACC</t>
  </si>
  <si>
    <t>11. (Manulife InvestReady Wealth (II)) Manulife Global Fund - Asian Short Duration Bond Fund AA SGD H ACC</t>
  </si>
  <si>
    <t>12. (Manulife InvestReady Wealth (II)) Manulife Global Fund - Asian Short Duration Bond Fund AA USD ACC</t>
  </si>
  <si>
    <t>13. (Manulife Manulife SmartRetire (III)) BGF Next Generation Technology Fund A2 SGD H</t>
  </si>
  <si>
    <t>14. (Manulife Manulife SmartRetire (III)) BGF Sustainable Energy Fund A2 SGD H</t>
  </si>
  <si>
    <t>15. (Manulife Manulife SmartRetire (III)) JPM China A-Share Opportunities A (acc) SGD</t>
  </si>
  <si>
    <t>16. (Manulife Manulife SmartRetire (III)) Legg Mason Brandywine Global Income Optimiser Fund A SGD Dis (M) H Plus (E)</t>
  </si>
  <si>
    <t>17. (Manulife Manulife SmartRetire (III)) Manulife Global Fund - Asian High Yield Fund AA SGD H MDIST (G)</t>
  </si>
  <si>
    <t>18. (Manulife Manulife SmartRetire (III)) Manulife Global Fund - Asian Short Duration Bond Fund AA SGD H ACC</t>
  </si>
  <si>
    <t>19. NTUC Income AstraLink (Launched on 1st December 2021)</t>
  </si>
  <si>
    <t>The following products have been included in the APL ILP in November 2021:</t>
  </si>
  <si>
    <t>The following updates has been made to the APL in November 2021:</t>
  </si>
  <si>
    <t>The following products have been put on HOLD following latest APL review held in November 2021:</t>
  </si>
  <si>
    <t xml:space="preserve">Allspring Funds Management </t>
  </si>
  <si>
    <t>Allspring China A Focus Fund Cl A Acc USD</t>
  </si>
  <si>
    <t>Allspring Emerging Markets Equity Income A Acc USD</t>
  </si>
  <si>
    <t>Allspring Emerging Markets Equity Income A Dis USD</t>
  </si>
  <si>
    <t>Allspring US All Cap Growth Fund Cl A Acc SGD-H</t>
  </si>
  <si>
    <t>Allspring US All Cap Growth Fund Cl A Acc USD</t>
  </si>
  <si>
    <t>Allspring (Lux) Worldwide Fund - China A Focus Fund Class A USD</t>
  </si>
  <si>
    <t>Allspring (Lux) Worldwide Fund - Emerging Markets Equity Income Class A USD</t>
  </si>
  <si>
    <t>Allspring (Lux) Worldwide Fund - Emerging Markets Equity Income Class A DIS USD</t>
  </si>
  <si>
    <t>Allspring (Lux) Worldwide Fund - U.S. All Cap Growth Class A Hedged - Accumulating SGD</t>
  </si>
  <si>
    <t>Allspring (Lux) Worldwide Fund - U.S. All Cap Growth Class A USD</t>
  </si>
  <si>
    <t>FSSA ASEAN All Cap A Acc SGD</t>
  </si>
  <si>
    <t>FSSA ASEAN All Cap Fund Class A Accumulation SGD</t>
  </si>
  <si>
    <t>Goldman Sachs Asset Management</t>
  </si>
  <si>
    <t>GS Global Environmental Impact Equity Portfolio Acc USD</t>
  </si>
  <si>
    <t>ESG and Thematics</t>
  </si>
  <si>
    <t>LU2106859874</t>
  </si>
  <si>
    <t>GS Asia High Yield Bond Portfolio Acc USD</t>
  </si>
  <si>
    <t>GS Asia High Yield Bond Portfolio MDist SGD-H</t>
  </si>
  <si>
    <t>GS Asia High Yield Bond Portfolio MDist USD</t>
  </si>
  <si>
    <t>LU2201852659</t>
  </si>
  <si>
    <t>LU2201852907</t>
  </si>
  <si>
    <t>LU2201852733</t>
  </si>
  <si>
    <t>GS India Equity Portfolio Acc USD</t>
  </si>
  <si>
    <t>LU0333810181</t>
  </si>
  <si>
    <t>GS Emerging Markets Corporate Bond Portfolio Stable MDist AUD-H</t>
  </si>
  <si>
    <t>GS Emerging Markets Corporate Bond Portfolio Stable MDist GBP-H</t>
  </si>
  <si>
    <t>GS Emerging Markets Corporate Bond Portfolio Stable MDist SGD-H</t>
  </si>
  <si>
    <t>GS Emerging Markets Corporate Bond Portfolio Stable MDist USD</t>
  </si>
  <si>
    <t>LU1623917553</t>
  </si>
  <si>
    <t>LU1623917637</t>
  </si>
  <si>
    <t>LU1574459795</t>
  </si>
  <si>
    <t>LU1574459522</t>
  </si>
  <si>
    <t>Fullerton Lux Funds - Global Absolute Alpha A Acc SGD</t>
  </si>
  <si>
    <t>Fullerton Lux Funds - Global Absolute Alpha A Acc USD</t>
  </si>
  <si>
    <t>Fullerton Lux Funds - Global Absolute Alpha Class A Acc SGD</t>
  </si>
  <si>
    <t>Fullerton Lux Funds - Global Absolute Alpha Class A Acc USD</t>
  </si>
  <si>
    <t>A1541</t>
  </si>
  <si>
    <t>A1542</t>
  </si>
  <si>
    <t>LU2264538146</t>
  </si>
  <si>
    <t>LU1064131342</t>
  </si>
  <si>
    <t>1. Aberdeen Standard Global Emerging Markets USD</t>
  </si>
  <si>
    <t>2. Aberdeen Standard Global Sustainable and Responsible Investment Equity USD</t>
  </si>
  <si>
    <t>3. Aberdeen Standard Select Portfolio - Asian Smaller Companies Fund USD</t>
  </si>
  <si>
    <t>4. Aberdeen Standard Select Portfolio - China Opportunities Fund USD</t>
  </si>
  <si>
    <t>5. Aberdeen Standard Select Portfolio - India Opportunities Fund USD</t>
  </si>
  <si>
    <t>6. Aberdeen Standard Select Portfolio - Malaysian Equity Fund USD</t>
  </si>
  <si>
    <t>7. Aberdeen Standard Select Portfolio - Singapore Equity Fund USD</t>
  </si>
  <si>
    <t>8. Aberdeen Standard Select Portfolio - Thailand Equity Fund USD</t>
  </si>
  <si>
    <t>9. Neuberger Berman Global Equity Index Putwrite A Acc USD</t>
  </si>
  <si>
    <t>2. FSSA Singapore Growth A Acc SGD renamed to FSSA ASEAN All Cap A Acc SGD</t>
  </si>
  <si>
    <t>*For APL Funds only</t>
  </si>
  <si>
    <t>RMB</t>
  </si>
  <si>
    <t>Allspring (Lux) Worldwide US All Cap Growth A Hedged Acc SGD in SG</t>
  </si>
  <si>
    <t>BlackRock GF European A2 Hedged SGD in SG</t>
  </si>
  <si>
    <t>DWS Invest ESG Top Euroland LCH (P) SGD in SG</t>
  </si>
  <si>
    <t>NB US Real Estate Securities A Acc SGD in SG</t>
  </si>
  <si>
    <t>Allspring (Lux) Worldwide US All Cap Growth A USD in US</t>
  </si>
  <si>
    <t>BlackRock GF European A2 EUR in EU</t>
  </si>
  <si>
    <t>BlackRock GF European A2 Hedged AUD in AU</t>
  </si>
  <si>
    <t>BlackRock GF European A2 Hedged GBP in GB</t>
  </si>
  <si>
    <t>BlackRock GF European A2 Hedged USD in US</t>
  </si>
  <si>
    <t>DWS Invest ESG Top Euroland LC in EU</t>
  </si>
  <si>
    <t>Fullerton Global Absolute Alpha A Acc USD in US</t>
  </si>
  <si>
    <t>GS Global Environmental Impact Equity Portfolio Base Acc USD in US</t>
  </si>
  <si>
    <t>GS India Equity Portfolio Base Acc in US</t>
  </si>
  <si>
    <t>NB US Real Estate Securities A Acc USD in US</t>
  </si>
  <si>
    <t xml:space="preserve">JPMorgan Taiwan </t>
  </si>
  <si>
    <t>1. Blackrock European Fund</t>
  </si>
  <si>
    <t xml:space="preserve">1. Addition of new ESG and Thematics segment </t>
  </si>
  <si>
    <t>Allspring Funds Management</t>
  </si>
  <si>
    <t>10. Fidelity Taiwan (Buy Disabled on iFAST &amp; Closed on Navigator)</t>
  </si>
  <si>
    <t>LionGlobal Disruptive Innovation A Acc SGD</t>
  </si>
  <si>
    <t>LionGlobal Disruptive Innovation A Acc USD</t>
  </si>
  <si>
    <t>LionGlobal Disruptive Innovation I Acc SGD</t>
  </si>
  <si>
    <t>LionGlobal Disruptive Innovation I Acc USD</t>
  </si>
  <si>
    <t>LionGlobal Singapore Dividend Equity QDis SGD</t>
  </si>
  <si>
    <t>LionGlobal Singapore Dividend Equity QDis USD</t>
  </si>
  <si>
    <t>LionGlobal Singapore Dividend Equity QDis USD-H</t>
  </si>
  <si>
    <t>Fidelity Taiwan</t>
  </si>
  <si>
    <t>Asia Dynamic Return Fund</t>
  </si>
  <si>
    <t>Natixis Harris Associates US Value Equity PA SGD-H</t>
  </si>
  <si>
    <t>Natixis Harris Associates US Value Equity RA SGD</t>
  </si>
  <si>
    <t>Natixis Harris Associates US Value Equity RA SGD-H</t>
  </si>
  <si>
    <t>Natixis Harris Associates US Value Equity RA USD</t>
  </si>
  <si>
    <t xml:space="preserve">5. Wells Fargo Fund Management renamed to Allspring Funds Management </t>
  </si>
  <si>
    <t>3. Natixis Harris Associates US Equity renamed to Natixis Harris Associates US Value Equity</t>
  </si>
  <si>
    <t>4. Soft closure of Fullerton Short Term Interest Rate on iFAST</t>
  </si>
  <si>
    <t>3. Fullerton Lux Funds - Global Absolute Alpha</t>
  </si>
  <si>
    <t>4. GS Asia High Yield Bond Portfolio</t>
  </si>
  <si>
    <t xml:space="preserve">5. GS Emerging Markets Corporate Bond Portfolio </t>
  </si>
  <si>
    <t>6. GS Global Environmental Impact Equity Portfolio</t>
  </si>
  <si>
    <t>7. GS India Equity Portfolio</t>
  </si>
  <si>
    <t>BlackRock Global Funds - European Fund A2 SGD Hedged</t>
  </si>
  <si>
    <t>A1606</t>
  </si>
  <si>
    <t>Version: January 2022</t>
  </si>
  <si>
    <t>The following products have been included in the APL in December 2021:</t>
  </si>
  <si>
    <t>The following products have been terminated effective from December 2021:</t>
  </si>
  <si>
    <t>The following products have been included in the APL ILP in December 2021:</t>
  </si>
  <si>
    <t>The following products have been included in the APL Life Wrapper in December 2021:</t>
  </si>
  <si>
    <t>The following products have been removed from the APL Life Wrapper in December 2021:</t>
  </si>
  <si>
    <t>1. (Utmost Worldwide) JPMorgan Taiwan</t>
  </si>
  <si>
    <t>1. Aviva GSA</t>
  </si>
  <si>
    <t>2. (Utmost Worldwide) Fidelity Taiwan</t>
  </si>
  <si>
    <t>The following updates has been made to the APL in December 2021:</t>
  </si>
  <si>
    <t>1. (NTUC Income AstraLink) Asia Dynamic Return Fund</t>
  </si>
  <si>
    <t>2. (NTUC Income AstraLink) Global Diverse Series Fund Adventurous</t>
  </si>
  <si>
    <t>3. (NTUC Income AstraLink) Global Diverse Series Fund Balanced</t>
  </si>
  <si>
    <t>4. (NTUC Income AstraLink) Global Diverse Series Fund Managed</t>
  </si>
  <si>
    <t>5. (NTUC Income WealthLink) Asia Dynamic Return Fund</t>
  </si>
  <si>
    <t>6. (NTUC Income WealthLink) Global Diverse Series Fund Adventurous</t>
  </si>
  <si>
    <t>7. (NTUC Income WealthLink) Global Diverse Series Fund Balanced</t>
  </si>
  <si>
    <t>8. (NTUC Income WealthLink) Global Diverse Series Fund Managed</t>
  </si>
  <si>
    <t>3. GS Global Future Health Care Equity Portfolio</t>
  </si>
  <si>
    <t>LU0920312682</t>
  </si>
  <si>
    <t>GS Global Future Health Care Equity Portfolio Acc USD</t>
  </si>
  <si>
    <t>LU2220395680</t>
  </si>
  <si>
    <t>GS Emerging Markets Equity ESG Portfolio Acc USD</t>
  </si>
  <si>
    <t>LU1876476067</t>
  </si>
  <si>
    <t>LU2217653463</t>
  </si>
  <si>
    <t>LU2238527936</t>
  </si>
  <si>
    <t>LU2238527852</t>
  </si>
  <si>
    <t>Natixis Thematics AI &amp; Robotics Fund H-R/A SGD-H</t>
  </si>
  <si>
    <t>Natixis Thematics AI &amp; Robotics Fund R/A SGD</t>
  </si>
  <si>
    <t>Natixis Thematics AI &amp; Robotics Fund R/A USD</t>
  </si>
  <si>
    <t>Natixis International Funds (Lux) I - Natixis IF Thematics AI and Robotics Fund H-R/A (SGD)</t>
  </si>
  <si>
    <t>Natixis International Funds (Lux) I - Natixis IF Thematics AI and Robotics Fund R/A (SGD)</t>
  </si>
  <si>
    <t>Natixis International Funds (Lux) I - Natixis IF Thematics AI and Robotics Fund R/A (USD)</t>
  </si>
  <si>
    <t>A1428</t>
  </si>
  <si>
    <t>A1429</t>
  </si>
  <si>
    <t>A1430</t>
  </si>
  <si>
    <t>LU1951198990</t>
  </si>
  <si>
    <t>LU1951200564</t>
  </si>
  <si>
    <t>LU1923623000</t>
  </si>
  <si>
    <t>Natixis International Funds (Lux) I - Natixis IF Harris Associates US Value Equity Fund H-P/A (SGD)</t>
  </si>
  <si>
    <t>Natixis International Funds (Lux) I - Natixis IF Harris Associates US Value Equity Fund H-R/A (SGD)</t>
  </si>
  <si>
    <t>Natixis International Funds (Lux) I - Natixis IF Harris Associates US Value Equity Fund R/A (SGD)</t>
  </si>
  <si>
    <t xml:space="preserve">1. Eastspring Investments Unit Trusts - Asian Infrastructure Equity </t>
  </si>
  <si>
    <t>1. Aberdeen Standard Indonesia Equity SGD delisted from CPFIS with effect from 24 January 2022</t>
  </si>
  <si>
    <t>2. Aberdeen Standard Malaysian Equity SGD delisted from CPFIS with effect from 24 January 2022</t>
  </si>
  <si>
    <t>LionGlobal Disruptive Innovation Fund Class A Accumulation SGD</t>
  </si>
  <si>
    <t xml:space="preserve">1. Aviva Investors - Sustainable Income &amp; Growth </t>
  </si>
  <si>
    <t>3. Fidelity Malaysia</t>
  </si>
  <si>
    <t>4. Fidelity Singapore</t>
  </si>
  <si>
    <t>2. FSSA Regional India</t>
  </si>
  <si>
    <t>Fidelity Funds – Sustainable Japan Equity Fund A JPY</t>
  </si>
  <si>
    <t>1. GS Emerging Markets Equity ESG Portfolio</t>
  </si>
  <si>
    <t>2. GS ESG-Enhanced Global Income Bond Portfolio</t>
  </si>
  <si>
    <t>4. GS Japan Equity Portfolio</t>
  </si>
  <si>
    <t>5. Natixis Thematics AI &amp; Robotics Fund</t>
  </si>
  <si>
    <t>Allianz Global intelligent Cities Dis SGD-H</t>
  </si>
  <si>
    <t>Fidelity Funds – ASEAN Fund USD</t>
  </si>
  <si>
    <t>Blackrock Global Funds – United Kingdom Fund A2 GBP</t>
  </si>
  <si>
    <t>United Kingdom</t>
  </si>
  <si>
    <t>Sands Capital Management</t>
  </si>
  <si>
    <t>Sands Capital US Select Growth Acc USD</t>
  </si>
  <si>
    <t>Manulife Asian Short Duration Bond Fund</t>
  </si>
  <si>
    <t>Manulife China A-Shares Fund</t>
  </si>
  <si>
    <t>Manulife Income and Growth Fund</t>
  </si>
  <si>
    <t>Manulife Next Generation Technology Fund</t>
  </si>
  <si>
    <t>Manulife Thematica Fund</t>
  </si>
  <si>
    <t>A1608</t>
  </si>
  <si>
    <t>Threadneedle (Lux) Pan European Small Cap Opportunities Fund AE USD</t>
  </si>
  <si>
    <t>Natixis Thematics AI and Robotics R/A SGD in SG</t>
  </si>
  <si>
    <t>Natixis Thematics AI and Robotics R/A in US</t>
  </si>
  <si>
    <t xml:space="preserve">3. Natixis Harris Associates US Equity renamed to Natixis Harris Associates US Value Equity </t>
  </si>
  <si>
    <t>4. The risk classification for Fidelity US High Yield has been upgraded from "2 - Moderately Low" to "3 - Moderate" following the semi-annual review performed in December 2021</t>
  </si>
  <si>
    <t>6. The risk classification for Threadneedle (Lux) US High Yield Bond has been upgraded from "2 - Moderately Low" to "3 - Moderate" following the semi-annual review performed in December 2021</t>
  </si>
  <si>
    <t xml:space="preserve">2. Fidelity Funds - Japan Smaller Companies Fund </t>
  </si>
  <si>
    <t>5. The risk classification for Fullerton Asia Income Return has been upgraded from "3 - Moderate" to "4 - Moderately High" following the semi-annual review performed in December 2021</t>
  </si>
  <si>
    <t>*ILP and Life Wrapper funds are 
not available for this tool</t>
  </si>
  <si>
    <t>Franklin Floating Rate Fund PLC A (dis) SGD - H1</t>
  </si>
  <si>
    <t>Franklin Floating Rate Fund PLC A (dis) USD</t>
  </si>
  <si>
    <t>Fidelity Funds - ASEAN Fund A USD</t>
  </si>
  <si>
    <t>A1594</t>
  </si>
  <si>
    <t>Fidelity Funds - Sustainable Japan Equity Fund A JPY</t>
  </si>
  <si>
    <t>A1593</t>
  </si>
  <si>
    <t>LU0048585144</t>
  </si>
  <si>
    <t>5. Schroder ISF Middle East</t>
  </si>
  <si>
    <t>PIMCO Income Fund Cl E Unhedged Inc HKD</t>
  </si>
  <si>
    <t>IE00B92ZW543</t>
  </si>
  <si>
    <t>PineBridge Asia Pacific Investment Grade Bond A USD</t>
  </si>
  <si>
    <t>IE00BYXSFV48</t>
  </si>
  <si>
    <t>Fidelity Asian High Yield A-ACC-EUR</t>
  </si>
  <si>
    <t>Fidelity Asian High Yield A-HMDIST(G)-AUD (hedged)</t>
  </si>
  <si>
    <t>Fidelity Asian High Yield A-MDIST-HKD</t>
  </si>
  <si>
    <t>Fidelity Asian High Yield A-MDIST-USD</t>
  </si>
  <si>
    <t>Fidelity Asian High Yield A-MINCOME(G)-SGD (hedged)</t>
  </si>
  <si>
    <t>Fidelity Asian High Yield A-MDIST-SGD (hedged)</t>
  </si>
  <si>
    <t>Fidelity Asian High Yield A-RMB (hedged)</t>
  </si>
  <si>
    <t>6. Fidelity Asian High Yield (Subscription re-opened on iFAST only)</t>
  </si>
  <si>
    <t>Goldman Sachs Asia High Yield Bond Portfolio Other Currency Shares SGD Hedged Stable MDist</t>
  </si>
  <si>
    <t>A1612</t>
  </si>
  <si>
    <t>A1613</t>
  </si>
  <si>
    <t>Goldman Sachs Emerging Markets Corporate Bond Portfolio Other Currency Shares SGD Hedged Stable MDist</t>
  </si>
  <si>
    <t>A1616</t>
  </si>
  <si>
    <t>Baillie Gifford LT Global Growth Acc USD</t>
  </si>
  <si>
    <t>Baillie Gifford US Equity Growth Acc USD</t>
  </si>
  <si>
    <t>Fidelity Asian Special Sit Dis USD</t>
  </si>
  <si>
    <t>FSSA Asian Equity Plus Fund Acc USD</t>
  </si>
  <si>
    <t>FSSA Dividend Advantage Fund Dis SGD</t>
  </si>
  <si>
    <t>FSSA Greater China Growth Fund Acc USD</t>
  </si>
  <si>
    <t>FSSA Indian Subcontinent Fund Acc USD</t>
  </si>
  <si>
    <t>FSSA Regional India Fund Acc SGD</t>
  </si>
  <si>
    <t>Janus Henderson Glb Life Sciences Acc SGD-H</t>
  </si>
  <si>
    <t>Janus Henderson Glb Life Sciences Acc USD</t>
  </si>
  <si>
    <t>United Gold &amp; General Fund Acc SGD</t>
  </si>
  <si>
    <t>Aviva Investors Global Emerging Markets Core Fund B USD*</t>
  </si>
  <si>
    <t>Version: February 2022</t>
  </si>
  <si>
    <t>The following products have been included in the APL in January 2022:</t>
  </si>
  <si>
    <t>The following products have been put on HOLD following latest APL review held in January 2022:</t>
  </si>
  <si>
    <t>The following products have been terminated effective from January 2022:</t>
  </si>
  <si>
    <t>The following updates has been made to the APL in January 2022:</t>
  </si>
  <si>
    <t>Allianz European Equity Dividend AM H2-SGD Dis</t>
  </si>
  <si>
    <t>First Eagle Amundi Income Builder Fund</t>
  </si>
  <si>
    <t>Eastspring Investments - Asian High Yield Bond Fund</t>
  </si>
  <si>
    <t>Fidelity Funds - Sustainable Asia Equity Fund</t>
  </si>
  <si>
    <t>Fidelity Emerging Markets Fund A-Acc-USD</t>
  </si>
  <si>
    <t>Fidelity Global Dividend Fund A-MINCOME (G)-USD</t>
  </si>
  <si>
    <t>Fidelity Global Multi Asset Income A-MInc(G)-USD</t>
  </si>
  <si>
    <t>Fidelity Global Multi Asset Income Fund A QINCOMEG SGD</t>
  </si>
  <si>
    <t>First Sentier Bridge Fund A Dist Semi-Annual Fund</t>
  </si>
  <si>
    <t>First Sentier Bridge Fund A Dist Monthly Fund</t>
  </si>
  <si>
    <t>First Sentier Global Balanced Fund</t>
  </si>
  <si>
    <t>FSSA Asia Opportunities Fund</t>
  </si>
  <si>
    <t>FSSA Dividend Advantage Fund SGD</t>
  </si>
  <si>
    <t>FSSA Dividend Advantage Fund USD</t>
  </si>
  <si>
    <t>FSSA Regional India Fund SGD</t>
  </si>
  <si>
    <t>FSSA Regional India Fund USD</t>
  </si>
  <si>
    <t>Stewart Investors Worldwide Leaders Sustainability Fund</t>
  </si>
  <si>
    <t>Franklin Biotechnology Discovery Fund A (acc) SGD</t>
  </si>
  <si>
    <t>Franklin Biotechnology Discovery A (acc) USD</t>
  </si>
  <si>
    <t>Franklin US Opportunities Fund A (acc) USD</t>
  </si>
  <si>
    <t>Franklin Templeton Shariah Funds - Templeton Shariah Global Equity Fund</t>
  </si>
  <si>
    <t>HSBC Global Investments Fund - RMB Fixed Income</t>
  </si>
  <si>
    <t>Manulife Global Fund - Preferred Securities Inc AA (SGD H) MDIST (G)</t>
  </si>
  <si>
    <t>Manulife Global Fund - Global Equity Fund Class AA USD</t>
  </si>
  <si>
    <t>Manulife Global Fund - Global Equity Fund Class AA SGD</t>
  </si>
  <si>
    <t>Neuberger Berman US MultiCap Opps USD A Acc</t>
  </si>
  <si>
    <t>Global High Yield Bond Fund</t>
  </si>
  <si>
    <t>PineBridge International Funds - Acorns of Asia Balanced Fund</t>
  </si>
  <si>
    <t>PineBridge Asia ex Japan Small Cap Equity Fund</t>
  </si>
  <si>
    <t>Schroder International Choice Portfolio - Schroder Asian Equity Yield Fund</t>
  </si>
  <si>
    <t>Schroder Asian Income Fund USD-Hedged A Inc</t>
  </si>
  <si>
    <t>Schroder International Selection Fund European Value</t>
  </si>
  <si>
    <t>Schroder Singapore Trust Class A Acc SGD</t>
  </si>
  <si>
    <t>United Global Quality Growth Fund USD Acc</t>
  </si>
  <si>
    <t>GrowthPath Portfolios - GrowthPath 2030</t>
  </si>
  <si>
    <t>Manulife Golden Asia Growth Fund</t>
  </si>
  <si>
    <t>Manulife Golden Balanced Growth Fund</t>
  </si>
  <si>
    <t>Manulife Golden Global Balanced Fund</t>
  </si>
  <si>
    <t>Manulife Golden International Bond Fund</t>
  </si>
  <si>
    <t>Manulife Golden Regional China Fund</t>
  </si>
  <si>
    <t>Manulife Golden Singapore Growth Fund</t>
  </si>
  <si>
    <t>Manulife Golden Worldwide Equity Fund</t>
  </si>
  <si>
    <t>Allianz Europe Equity Growth</t>
  </si>
  <si>
    <t>Allianz Income and Growth AMg2 H2 SGD Dis</t>
  </si>
  <si>
    <t>FSSA Dividend Advantage Fund</t>
  </si>
  <si>
    <t>FSSA Regional China Fund</t>
  </si>
  <si>
    <t>FSSA Regional India Fund</t>
  </si>
  <si>
    <t>Manulife Funds - Manulife Asia Pacific Investment Grade Bond Fund</t>
  </si>
  <si>
    <t>Manulife Global Fund - Asian Short Duration Bond Fund</t>
  </si>
  <si>
    <t>Manulife Global Fund - India Equity Fund</t>
  </si>
  <si>
    <t>Manulife Global Fund - Preferred Securities Income Fund</t>
  </si>
  <si>
    <t>Neuberger Berman Emerging Market Debt - Hard Currency Fund</t>
  </si>
  <si>
    <t>Nikko AM Shenton Horizon Investments Funds - Singapore Dividend Equity Fund</t>
  </si>
  <si>
    <t>Ninety One Global Strategy Fund - Global Gold Fund</t>
  </si>
  <si>
    <t>Schroder International Opportunities Portfolio - Schroder Global Emerging Market Opportunities Fund</t>
  </si>
  <si>
    <t>United Global Healthcare Fund</t>
  </si>
  <si>
    <t>United High Grade Corporate Bond Fund</t>
  </si>
  <si>
    <t>Asian Bond Fund</t>
  </si>
  <si>
    <t>Allianz Global Intelligent Cities Dis SGD-H</t>
  </si>
  <si>
    <t xml:space="preserve">6. </t>
  </si>
  <si>
    <t>1. Fidelity France EUR</t>
  </si>
  <si>
    <t>1. Aviva Investors - Emerging Markets Equity Income Fund renamed to Aviva Investors Global Emerging Markets Core Fund</t>
  </si>
  <si>
    <t>2. Aviva Investors - Sustainable Income &amp; Growth</t>
  </si>
  <si>
    <t>A1610</t>
  </si>
  <si>
    <t>Fidelity Funds European Dynamic Growth Fund A Acc SGD (hedged)</t>
  </si>
  <si>
    <t>A1611</t>
  </si>
  <si>
    <t>Allianz Global Artificial Intelligence ET (H2-SGD) in SG</t>
  </si>
  <si>
    <t>Natixis Harris Associates US Value Equity RA SGD in SG</t>
  </si>
  <si>
    <t>Fidelity Asian High Yield A Acc EUR in EU</t>
  </si>
  <si>
    <t>Natixis Harris Associates US Value Equity R Acc USD in US</t>
  </si>
  <si>
    <t xml:space="preserve">2. Fidelity Germany </t>
  </si>
  <si>
    <t>1. BNP Paribas Russia Equity (Due to suspension in transaction from the Russia-Ukraine conflict)</t>
  </si>
  <si>
    <t>5. Schroder ISF Emerging Europe (Due to suspension in transaction from the Russia-Ukraine conflict)</t>
  </si>
  <si>
    <t>3. Fidelity China Consumer</t>
  </si>
  <si>
    <t>4. JP Morgan Funds - Russia (Due to suspension in transaction from the Russia-Ukraine conflict)</t>
  </si>
  <si>
    <t>AB SICAV I Sustainable Global Thematic Portfolio A SGD</t>
  </si>
  <si>
    <t>AB SICAV I Sustainable Global Thematic Portfolio AX SGD</t>
  </si>
  <si>
    <t xml:space="preserve">Allianz Global Investors Fund - Allianz Thematica AT Acc USD </t>
  </si>
  <si>
    <t>6. United International Growth Fund (Buy disabled due to change of Sub-fund manager &amp; fund name change)</t>
  </si>
  <si>
    <t>Goldman Sachs Global Environmental Impact Equity Portfolio Base Shares Acc USD</t>
  </si>
  <si>
    <t>A1622</t>
  </si>
  <si>
    <t>Goldman Sachs Global Environmental Impact Equity Portfolio Other Currency Shares Acc SGD</t>
  </si>
  <si>
    <t>A1621</t>
  </si>
  <si>
    <t>LU2417704355</t>
  </si>
  <si>
    <t>Goldman Sachs India Equity Portfolio Base Shares Acc USD</t>
  </si>
  <si>
    <t>A1623</t>
  </si>
  <si>
    <t>Goldman Sachs India Equity Portfolio Other Currency Shares Acc SGD</t>
  </si>
  <si>
    <t>A1624</t>
  </si>
  <si>
    <t>LU2032729951</t>
  </si>
  <si>
    <t>Goldman Sachs Emerging Markets Equity ESG Portfolio Base Shares Acc USD</t>
  </si>
  <si>
    <t>A1625</t>
  </si>
  <si>
    <t>Goldman Sachs Global Future Health Care Equity Portfolio Base Shares Acc USD</t>
  </si>
  <si>
    <t>A1627</t>
  </si>
  <si>
    <t>Goldman Sachs Global Future Health Care Equity Portfolio Other Currency Shares Acc SGD</t>
  </si>
  <si>
    <t>A1628</t>
  </si>
  <si>
    <t>LU2417704439</t>
  </si>
  <si>
    <t>Schroder International Selection Fund Global Sustainable Growth A Acc SGD</t>
  </si>
  <si>
    <t>A1630</t>
  </si>
  <si>
    <t>LU2399671085</t>
  </si>
  <si>
    <t>Schroder ISF Global Sustainable Growth A Acc SGD</t>
  </si>
  <si>
    <t>BlackRock Global Funds - Asian Tiger Bond Fund</t>
  </si>
  <si>
    <t>BlackRock Global Funds - Future Of Transport Fund</t>
  </si>
  <si>
    <t>BlackRock Global Funds - Next Generation Technology Fund</t>
  </si>
  <si>
    <t>BlackRock Global Funds - Sustainable Energy Fund</t>
  </si>
  <si>
    <t>BlackRock Global Funds - World Healthscience Fund</t>
  </si>
  <si>
    <t>BlackRock Global Funds - World Technology Fund</t>
  </si>
  <si>
    <t>Fidelity Funds - Emerging Markets Fund</t>
  </si>
  <si>
    <t>First Sentier Bridge Fund</t>
  </si>
  <si>
    <t>Infinity European Stock Index Fund</t>
  </si>
  <si>
    <t>JPMorgan Funds - China Fund</t>
  </si>
  <si>
    <t>JPMorgan Funds - Income Fund</t>
  </si>
  <si>
    <t>Jupiter Global Fund - Jupiter European Growth</t>
  </si>
  <si>
    <t>Jupiter Global Fund - Jupiter Financial Innovation</t>
  </si>
  <si>
    <t>LionGlobal Disruptive Innovation Fund</t>
  </si>
  <si>
    <t>Massachusetts Financial Services (MFS) Meridian Funds - Global Equity Fund</t>
  </si>
  <si>
    <t>PIMCO GIS Income Fund</t>
  </si>
  <si>
    <t>PIMCO GIS Global Bond Fund</t>
  </si>
  <si>
    <t>PIMCO GIS US High Yield Bond Fund</t>
  </si>
  <si>
    <t>United SGD Fund</t>
  </si>
  <si>
    <t>Jupiter Fund Management PLC</t>
  </si>
  <si>
    <t>MFS Investment Management</t>
  </si>
  <si>
    <t>Singapore Life</t>
  </si>
  <si>
    <t>JPMorgan Funds - ASEAN Equity Fund</t>
  </si>
  <si>
    <t>United Global Growth A1 Acc SGD</t>
  </si>
  <si>
    <t>Etiqa</t>
  </si>
  <si>
    <t>Invest builder</t>
  </si>
  <si>
    <t>Baillie Gifford Worldwide Long Term Global Growth Fund</t>
  </si>
  <si>
    <t>LionGlobal Singapore Dividend Equity Fund</t>
  </si>
  <si>
    <t>LionGlobal Singapore Trust Fund</t>
  </si>
  <si>
    <t>PineBridge International Funds - Singapore Bond Fund</t>
  </si>
  <si>
    <t>Portfolio Fund - Conservative</t>
  </si>
  <si>
    <t>Portfolio Fund - Moderate</t>
  </si>
  <si>
    <t>Portfolio Fund - Growth</t>
  </si>
  <si>
    <t>United SGD Money Market Fund</t>
  </si>
  <si>
    <t>Nikko AM Multi Sector Credit Fund</t>
  </si>
  <si>
    <t>Version: March 2022</t>
  </si>
  <si>
    <t>The following products have been put on HOLD following latest APL review held in February 2022:</t>
  </si>
  <si>
    <t>The following updates has been made to the APL in February 2022:</t>
  </si>
  <si>
    <t>The following products have been terminated effective from February 2022:</t>
  </si>
  <si>
    <t>Nikko AM Multi Sector Credit Acc SGD</t>
  </si>
  <si>
    <t>1. Eastspring Investments Unit Trusts - Global Themes</t>
  </si>
  <si>
    <t>2. Eastspring Inv UT Global Balanced</t>
  </si>
  <si>
    <t>3. Fullerton Dynamic Strategies - Balanced A SGD</t>
  </si>
  <si>
    <t>GS Global Environmental Impact Equity Portfolio Acc SGD</t>
  </si>
  <si>
    <t>GS India Equity Portfolio Acc SGD</t>
  </si>
  <si>
    <t>GS Global Future Health Care Equity Portfolio Acc SGD</t>
  </si>
  <si>
    <t>1. FTIF - Franklin Biotechnology Discovery A Acc SGD</t>
  </si>
  <si>
    <t>United Global Growth Fund Class A1 Acc SGD</t>
  </si>
  <si>
    <t>LU2250369779</t>
  </si>
  <si>
    <t>LU0786609619</t>
  </si>
  <si>
    <t xml:space="preserve">1. Nikko AM Horizon Global Bond renamed to Nikko AM Multi Sector Credit Fund </t>
  </si>
  <si>
    <t>Amundi First Eagle Amundi International AHS Cap SGD in SG</t>
  </si>
  <si>
    <t>Amundi First Eagle Amundi International AS SGD in SG</t>
  </si>
  <si>
    <t>Eastspring Inv Japan Dynamic As Hedged SGD in SG</t>
  </si>
  <si>
    <t>Eastspring Inv Japan Dynamic As SGD in SG</t>
  </si>
  <si>
    <t>GS Global Environmental Impact Equity Portfolio Other Currency Acc SGD in SG</t>
  </si>
  <si>
    <t>GS Global Future Health Care Equity Portfolio Other Currency Acc SGD in SG</t>
  </si>
  <si>
    <t>GS India Equity Portfolio Other Currency Acc SGD in SG</t>
  </si>
  <si>
    <t>Schroder ISF Global Sustainable Growth A Acc SGD in SG</t>
  </si>
  <si>
    <t>Amundi First Eagle Amundi International AU2 (C) USD in US</t>
  </si>
  <si>
    <t>Eastspring Inv Japan Dynamic A Hedged USD in US</t>
  </si>
  <si>
    <t>Eastspring Inv Japan Dynamic A USD in US</t>
  </si>
  <si>
    <t>Fidelity Sustainable Water &amp; Waste Fund A-ACC-USD</t>
  </si>
  <si>
    <t>Fidelity Funds Sustainable Water &amp; Waste Fund A ACC USD</t>
  </si>
  <si>
    <t>A1639</t>
  </si>
  <si>
    <t>LU1892829315</t>
  </si>
  <si>
    <t>Fidelity Funds Sustainable Water &amp; Waste Fund A ACC SGD (SGD USD hedged)</t>
  </si>
  <si>
    <t>A1640</t>
  </si>
  <si>
    <t>LU2296468007</t>
  </si>
  <si>
    <t xml:space="preserve">3. Fidelity Sustainable Water &amp; Waste Fund </t>
  </si>
  <si>
    <t xml:space="preserve">5. GS Global Millennials Equity Portfolio </t>
  </si>
  <si>
    <t>1. DWS Invest Global Infrastructure  (Re-opened from "HOLD" Status)</t>
  </si>
  <si>
    <t>2. Eastspring Investments - Japan Dynamic (Re-opened from "HOLD" Status)</t>
  </si>
  <si>
    <t>4. First Eagle Amundi International (Re-opened from "HOLD" Status)</t>
  </si>
  <si>
    <t>2. Franklin Floating Rate (Re-opened from "HOLD" status)</t>
  </si>
  <si>
    <t>4. United Global Growth A1 Acc SGD</t>
  </si>
  <si>
    <t xml:space="preserve">2. United International Growth Fund renamed to United Global Growth Fund </t>
  </si>
  <si>
    <t>Infinity Global Stock Index Fund Class C SGD</t>
  </si>
  <si>
    <t>A1591</t>
  </si>
  <si>
    <t>Allianz Total Return Asian Equity AT Acc USD</t>
  </si>
  <si>
    <t>LU0348816934</t>
  </si>
  <si>
    <t>Manulife Global Fund - Preferred Securities Income AA MDIST (G) USD</t>
  </si>
  <si>
    <t>Phillip Singapore Real Estate Income Cl A USD</t>
  </si>
  <si>
    <t>SG9999007918</t>
  </si>
  <si>
    <t>United SGD Fund Cl S Dis SGD</t>
  </si>
  <si>
    <t>SGXZ16137382</t>
  </si>
  <si>
    <t>abrdn Asian Smaller Companies SGD</t>
  </si>
  <si>
    <t>abrdn Select Portfolio Asian Smaller Companies Fund SGD</t>
  </si>
  <si>
    <t>abrdn Select Portfolio All China Sustainable Equity Fund SGD</t>
  </si>
  <si>
    <t>abrdn All China Sustainable Equity SGD</t>
  </si>
  <si>
    <t>abrdn European Sustainable Equity SGD</t>
  </si>
  <si>
    <t>abrdn Select Portfolio European Sustainable Equity Fund SGD</t>
  </si>
  <si>
    <t>abrdn Global Emerging Markets SGD</t>
  </si>
  <si>
    <t>abrdn Select Portfolio Global Emerging Markets Fund SGD</t>
  </si>
  <si>
    <t>abrdn Global Sustainable Equity SGD</t>
  </si>
  <si>
    <t>abrdn Select Portfolio Global Sustainable Equity Fund SGD</t>
  </si>
  <si>
    <t>abrdn India Opportunities SGD</t>
  </si>
  <si>
    <t>abrdn Select Portfolio India Opportunities Fund SGD</t>
  </si>
  <si>
    <t>abrdn Indonesia Equity SGD</t>
  </si>
  <si>
    <t>abrdn Select Portfolio Indonesia Equity Fund SGD</t>
  </si>
  <si>
    <t>abrdn Select Portfolio Indonesia Equity Fund USD</t>
  </si>
  <si>
    <t>abrdn Malaysian Equity SGD</t>
  </si>
  <si>
    <t>abrdn Select Portfolio Malaysian Equity Fund SGD</t>
  </si>
  <si>
    <t>abrdn Pacific Equity SGD</t>
  </si>
  <si>
    <t>abrdn Pacific Equity USD</t>
  </si>
  <si>
    <t>abrdn Select Portfolio Pacific Equity Fund SGD</t>
  </si>
  <si>
    <t>abrdn Select Portfolio Pacific Equity Fund USD</t>
  </si>
  <si>
    <t>abrdn Singapore Equity SGD</t>
  </si>
  <si>
    <t>abrdn Select Portfolio Singapore Equity Fund SGD</t>
  </si>
  <si>
    <t>abrdn Select Portfolio Thailand Equity Fund SGD</t>
  </si>
  <si>
    <t>abrdn Thailand Equity SGD</t>
  </si>
  <si>
    <t>Version: April 2022</t>
  </si>
  <si>
    <t>The following products have been included in the APL in March 2022:</t>
  </si>
  <si>
    <t>The following products have been put on HOLD following latest APL review held in March 2022:</t>
  </si>
  <si>
    <t>The following products have been terminated effective from March 2022:</t>
  </si>
  <si>
    <t>The following updates has been made to the APL in March 2022:</t>
  </si>
  <si>
    <t>1. Aberdeen Standard Asian Smaller Companies renamed to abrdn Asian Smaller Companies</t>
  </si>
  <si>
    <t>2. Aberdeen Standard China Opportunities renamed to abrdn All China Sustainable Equity</t>
  </si>
  <si>
    <t>3. Aberdeen Standard European Sustainable and Responsible Investment Equity renamed to abrdn European Sustainable Equity</t>
  </si>
  <si>
    <t>4. Aberdeen Standard Global Emerging Markets renamed to abrdn Global Emerging Markets</t>
  </si>
  <si>
    <t>5. Aberdeen Standard Global Sustainable and Responsible Investment Equity renamed to abrdn Global Sustainable Equity</t>
  </si>
  <si>
    <t>6. Aberdeen Standard India Opportunities renamed to abrdn India Opportunities</t>
  </si>
  <si>
    <t>7. Aberdeen Standard Indonesia Equity renamed to abrdn Indonesia Equity</t>
  </si>
  <si>
    <t>8. Aberdeen Standard Malaysian Equity renamed to abrdn Malaysian Equity</t>
  </si>
  <si>
    <t>9. Aberdeen Standard Pacific Equity renamed to abrdn Pacific Equity</t>
  </si>
  <si>
    <t>10. Aberdeen Standard Singapore Equity renamed to abrdn Singapore Equity</t>
  </si>
  <si>
    <t>11. Aberdeen Standard Thailand Equity renamed to abrdn Thailand Equity</t>
  </si>
  <si>
    <t>abrdn Select Portfolio - abrdn Global Emerging Markets Fund</t>
  </si>
  <si>
    <t>12. Aberdeen Standard SICAV I - China A Share Equity renamed to Aberdeen Standard SICAV I - China A Share Sustainable Equity</t>
  </si>
  <si>
    <t>PineBridge India Equity A USD</t>
  </si>
  <si>
    <t>United Global Growth A Acc SGD-H</t>
  </si>
  <si>
    <t>United Global Growth Fund Class A SGD Acc Hedged</t>
  </si>
  <si>
    <t>A1636</t>
  </si>
  <si>
    <t>SGXZ63872204</t>
  </si>
  <si>
    <t>BlackRock Global Funds - Global Multi-Asset Income Fund A8 AUD Hedged</t>
  </si>
  <si>
    <t>BlackRock BGF World Energy A2 Hedged SGD in SG</t>
  </si>
  <si>
    <t>UOB United Global Growth A Hedged Acc SGD in SG</t>
  </si>
  <si>
    <t>BlackRock BGF World Energy A2 Hedged AUD in AU</t>
  </si>
  <si>
    <t>BlackRock BGF World Energy A2 USD in US</t>
  </si>
  <si>
    <t>Fullerton Total Return Multi-Asset Advantage A SGD</t>
  </si>
  <si>
    <t>13. Fullerton Dynamic Strategies - Aggressive A SGD renamed to Fullerton Total Return Multi-Asset Advantage A SGD</t>
  </si>
  <si>
    <t>Fullerton Total Return Multi-Asset Advantage A in SG</t>
  </si>
  <si>
    <t>APL Drawdown</t>
  </si>
  <si>
    <t>1. Fullerton Short Term Interest Rate Fund (Closed due to oversubscription)</t>
  </si>
  <si>
    <t>2. United Global Quality Growth Fund Acc USD (Closed due to oversubscription in Cash)</t>
  </si>
  <si>
    <t>3. United Global Quality Growth Fund Dis USD (Closed due to oversubscription in Cash)</t>
  </si>
  <si>
    <t>Fullerton Total Return Multi Asset Advantage Class A SGD</t>
  </si>
  <si>
    <t>1. Aviva Investors - Multi-Strategy Target Return (Re-opened from "HOLD" Status)</t>
  </si>
  <si>
    <t>DWS Invest Global Agribusiness SGD LC</t>
  </si>
  <si>
    <t>DWS Invest Global Agribusiness USD LC</t>
  </si>
  <si>
    <t>DWS Invest Global Agribusiness LC SGD</t>
  </si>
  <si>
    <t>A1453</t>
  </si>
  <si>
    <t>LU2052525768</t>
  </si>
  <si>
    <t>LU0273164847</t>
  </si>
  <si>
    <t xml:space="preserve">2. DWS Invest Global Agribusiness </t>
  </si>
  <si>
    <t>PIMCO Inflation Multi-Asset Admin Inc II SGD-H</t>
  </si>
  <si>
    <t>PIMCO Inflation Multi-Asset E Acc USD</t>
  </si>
  <si>
    <t>PIMCO GIS Inflation Multi-Asset Fund Admin Hedged Inc II SGD</t>
  </si>
  <si>
    <t>A1637</t>
  </si>
  <si>
    <t>IE00B8JZPJ59</t>
  </si>
  <si>
    <t>IE000JV4KY68</t>
  </si>
  <si>
    <t>PIMCO Commodity Real Return Fund Cl E Acc SGD-H</t>
  </si>
  <si>
    <t>PIMCO Commodity Real Return Fund Cl E Acc USD</t>
  </si>
  <si>
    <t>PIMCO GIS Commodity Real Return Fund Class E Hedged ACC SGD</t>
  </si>
  <si>
    <t>PIMCO GIS Commodity Real Return Fund Class E Acc USD</t>
  </si>
  <si>
    <t>A1619</t>
  </si>
  <si>
    <t>A1620</t>
  </si>
  <si>
    <t>IE000LKS5N98</t>
  </si>
  <si>
    <t>IE00B1D7YH97</t>
  </si>
  <si>
    <t>3. PIMCO Commodity Real Return Fund</t>
  </si>
  <si>
    <t xml:space="preserve">4. PIMCO Inflation Multi-Asset </t>
  </si>
  <si>
    <t>Aviva Investors Multi Strategy Target Return Ah SGD in SG</t>
  </si>
  <si>
    <t>DWS Invest Global Agribusiness LC SGD in SG</t>
  </si>
  <si>
    <t>LionGlobal Infinity Global Stock Index C SGD in SG</t>
  </si>
  <si>
    <t>Pimco GIS Commodity Real Return E Hedged Acc SGD in SG</t>
  </si>
  <si>
    <t>Aviva Investors Multi Strategy Target Return Ah USD in US</t>
  </si>
  <si>
    <t>DWS Invest Global Agribusiness LC USD in US</t>
  </si>
  <si>
    <t>Pimco GIS Commodity Real Return E Acc USD in US</t>
  </si>
  <si>
    <t>PineBridge Asia Pacific Investment Grade Bond A in US</t>
  </si>
  <si>
    <t>Aviva Investors - Multi-Strategy Target Return A EUR</t>
  </si>
  <si>
    <t>Invest plus SP</t>
  </si>
  <si>
    <t>United Global Growth A H Dis SGD</t>
  </si>
  <si>
    <t>A1635</t>
  </si>
  <si>
    <t>SGXZ47388020</t>
  </si>
  <si>
    <t>Goldman Sachs Global Income Bond Portfolio Other Currency Shares SGD Hedged Stable MDist</t>
  </si>
  <si>
    <t>Version: May 2022</t>
  </si>
  <si>
    <t>The following products have been put on HOLD following latest APL review held in April 2022:</t>
  </si>
  <si>
    <t>The following updates has been made to the APL in April 2022:</t>
  </si>
  <si>
    <t>GS Global Income Bond Portfolio Acc USD</t>
  </si>
  <si>
    <t>GS Global Income Bond Portfolio MDist SGD-H</t>
  </si>
  <si>
    <t>GS Global Income Bond Portfolio MDist USD</t>
  </si>
  <si>
    <t>1. GS ESG-Enhanced Global Income Bond Portfolio Acc USD renamed to GS Global Income Bond Portfolio Acc USD</t>
  </si>
  <si>
    <t>1. NN (L) Asian Debt (Hard Currency)</t>
  </si>
  <si>
    <t>Blackrock ESG Multi-Asset A10 SGD-H</t>
  </si>
  <si>
    <t>Blackrock ESG Multi-Asset A10 USD-H</t>
  </si>
  <si>
    <t>LU2452424505</t>
  </si>
  <si>
    <t>LU2452424414</t>
  </si>
  <si>
    <t>Dimensional Pacific Basin Small Companies Acc SGD</t>
  </si>
  <si>
    <t>IE00BG85LH23</t>
  </si>
  <si>
    <t>Version: June 2022</t>
  </si>
  <si>
    <t>The following products have been included in the APL in May 2022:</t>
  </si>
  <si>
    <t>The following products have been put on HOLD following latest APL review held in May 2022:</t>
  </si>
  <si>
    <t>The following updates has been made to the APL in May 2022:</t>
  </si>
  <si>
    <t>CT Global Extended Alpha A Acc GBP</t>
  </si>
  <si>
    <t>CT Global Extended Alpha A Acc SGD</t>
  </si>
  <si>
    <t>CT Global Extended Alpha A Acc SGD-H</t>
  </si>
  <si>
    <t>CT Global Extended Alpha A Acc USD</t>
  </si>
  <si>
    <t>Columbia Threadneedle Specialist Funds (UK) ICVC Global Extended Alpha Fund A Accumulation SGD</t>
  </si>
  <si>
    <t>Columbia Threadneedle Specialist Funds (UK) ICVC Global Extended Alpha Fund A Accumulation SGD Hedged</t>
  </si>
  <si>
    <t>Columbia Threadneedle Specialist Funds (UK) ICVC Global Extended Alpha Fund A Accumulation USD</t>
  </si>
  <si>
    <t xml:space="preserve">1. Threadneedle Global Extended Alpha A Acc renamed to CT Global Extended Alpha A Acc </t>
  </si>
  <si>
    <t>E154</t>
  </si>
  <si>
    <t>E202</t>
  </si>
  <si>
    <t>E203</t>
  </si>
  <si>
    <t>E162</t>
  </si>
  <si>
    <t>E163</t>
  </si>
  <si>
    <t>E185</t>
  </si>
  <si>
    <t>E204</t>
  </si>
  <si>
    <t>E205</t>
  </si>
  <si>
    <t>E206</t>
  </si>
  <si>
    <t>E207</t>
  </si>
  <si>
    <t>E208</t>
  </si>
  <si>
    <t>E209</t>
  </si>
  <si>
    <t>E188</t>
  </si>
  <si>
    <t>E210</t>
  </si>
  <si>
    <t>E189</t>
  </si>
  <si>
    <t>E211</t>
  </si>
  <si>
    <t>E212</t>
  </si>
  <si>
    <t>E073</t>
  </si>
  <si>
    <t>E039</t>
  </si>
  <si>
    <t>E222</t>
  </si>
  <si>
    <t>E215</t>
  </si>
  <si>
    <t>E216</t>
  </si>
  <si>
    <t>E217</t>
  </si>
  <si>
    <t>E213</t>
  </si>
  <si>
    <t>E214</t>
  </si>
  <si>
    <t>E149</t>
  </si>
  <si>
    <t>E150</t>
  </si>
  <si>
    <t>E223</t>
  </si>
  <si>
    <t>E224</t>
  </si>
  <si>
    <t>E225</t>
  </si>
  <si>
    <t>E226</t>
  </si>
  <si>
    <t>E006</t>
  </si>
  <si>
    <t>E218</t>
  </si>
  <si>
    <t>E219</t>
  </si>
  <si>
    <t>E220</t>
  </si>
  <si>
    <t>D027</t>
  </si>
  <si>
    <t>E221</t>
  </si>
  <si>
    <t>D028</t>
  </si>
  <si>
    <t>E028</t>
  </si>
  <si>
    <t>E126</t>
  </si>
  <si>
    <t>1. Eastspring Investments - Asian Property Securities (with effect from 6 July 2022)</t>
  </si>
  <si>
    <t>United SGD Fund Cl S Dis USD-H</t>
  </si>
  <si>
    <t>Singlife Navigator</t>
  </si>
  <si>
    <t>Baillie Gifford Worldwide Positive Change Fund</t>
  </si>
  <si>
    <t>Fundsmith Equity Fund</t>
  </si>
  <si>
    <t>Fundsmith Sustainable Equity Fund</t>
  </si>
  <si>
    <t>E230</t>
  </si>
  <si>
    <t>E229</t>
  </si>
  <si>
    <t>E227</t>
  </si>
  <si>
    <t>E228</t>
  </si>
  <si>
    <t>UOB United Global Healthcare A Hedged Acc SGD in SG</t>
  </si>
  <si>
    <t>UOB United Gold &amp; General A Acc SGD in SG</t>
  </si>
  <si>
    <t>UOB United Singapore Bond A Acc SGD in SG</t>
  </si>
  <si>
    <t>Allianz US Short Dur High Income Bd Dis SGD-H</t>
  </si>
  <si>
    <t>MS Emerging Leaders Equity Fund Acc USD</t>
  </si>
  <si>
    <t>MS Europe Opportunity Fund Acc EUR</t>
  </si>
  <si>
    <t>Morgan Stanley Asset Management</t>
  </si>
  <si>
    <t>Fidelity Sustainable Global Health Care A-ACC-USD</t>
  </si>
  <si>
    <t>Fidelity Sustainable Global Health Care A-EUR</t>
  </si>
  <si>
    <t>Fidelity Funds Sustainable Global Health Care Fund A EUR</t>
  </si>
  <si>
    <t>Fidelity Funds Sustainable Global Health Care Fund A ACC USD</t>
  </si>
  <si>
    <t>A1438</t>
  </si>
  <si>
    <t xml:space="preserve">Wellington Management </t>
  </si>
  <si>
    <t>GrowthPath Portfolios - GrowthPath 2040</t>
  </si>
  <si>
    <t>Version: July 2022</t>
  </si>
  <si>
    <t>The following updates has been made to the APL in June 2022:</t>
  </si>
  <si>
    <t>The following products have been terminated effective from June 2022:</t>
  </si>
  <si>
    <t>The following product have been included in the APL ILP in June 2022:</t>
  </si>
  <si>
    <t>1. (Etiqa Invest builder) BlackRock Global Funds (“BGF”) World Technology Fund</t>
  </si>
  <si>
    <t>2. (Etiqa Invest plus SP) BlackRock Global Funds (“BGF”) World Technology Fund</t>
  </si>
  <si>
    <t>The following products have been removed from the APL ILP in June 2022:</t>
  </si>
  <si>
    <t>1. (NTUC Income AstraLink) Asian Income Fund (with effect from 2 July 2022)</t>
  </si>
  <si>
    <t>2. (NTUC Income AstraLink) Global Income Fund (with effect from 2 July 2022)</t>
  </si>
  <si>
    <t>3. (NTUC Income WealthLink) Asian Income Fund (with effect from 2 July 2022)</t>
  </si>
  <si>
    <t>4. (NTUC Income WealthLink) Global Income Fund (with effect from 2 July 2022)</t>
  </si>
  <si>
    <t xml:space="preserve">3. (Etiqa Invest builder) Allianz Income and Growth (with effect from 15 July 2022) </t>
  </si>
  <si>
    <t xml:space="preserve">4. (Etiqa Invest plus SP) Allianz Income and Growth (with effect from 15 July 2022) </t>
  </si>
  <si>
    <t xml:space="preserve">5. (Singapore Life Singlife Savvy Invest) Baillie Gifford Worldwide Long Term Global Growth Fund (with effect from 12 July 2022) </t>
  </si>
  <si>
    <t xml:space="preserve">6. (Singapore Life Singlife Savvy Invest) Baillie Gifford Worldwide Positive Change Fund (with effect from 12 July 2022) </t>
  </si>
  <si>
    <t xml:space="preserve">7. (Singapore Life Singlife Savvy Invest) Fundsmith Equity Fund (with effect from 12 July 2022) </t>
  </si>
  <si>
    <t xml:space="preserve">8. (Singapore Life Singlife Savvy Invest) Fundsmith Sustainable Equity Fund (with effect from 12 July 2022) </t>
  </si>
  <si>
    <t xml:space="preserve">1. United Asia Consumer Fund </t>
  </si>
  <si>
    <t>1. Fidelity Emerging Markets Focus renamed to Fidelity Sustainable Emerging Markets Equity</t>
  </si>
  <si>
    <t>2. Fidelity Global Health Care renamed to Fidelity Sustainable Global Health Care</t>
  </si>
  <si>
    <t xml:space="preserve">1. Neuberger Berman Emerging Market Debt Hard Currency </t>
  </si>
  <si>
    <t>1. Amundi Funds Emerging Markets Blended Bond (Re-opened from "HOLD" Status)</t>
  </si>
  <si>
    <t>A1650</t>
  </si>
  <si>
    <t>LU0612318385</t>
  </si>
  <si>
    <t>2. Blackrock Natural Resources Growth &amp; Income</t>
  </si>
  <si>
    <t>3. Schroder ISF Emerging Europe A Acc EUR (Re-opened from "HOLD" Status)</t>
  </si>
  <si>
    <t>Aberdeen Standard SICAV I - Global Dynamic Dividend Fund SGD</t>
  </si>
  <si>
    <t>Aberdeen Standard SICAV I - Global Dynamic Dividend Fund USD</t>
  </si>
  <si>
    <t>BlackRock Global Funds Asian Tiger Bond Fund A6 SGD</t>
  </si>
  <si>
    <t>BlackRock Global Funds Dynamic High Income Fund</t>
  </si>
  <si>
    <t>BlackRock Global Funds European Equity Income Fund SGD</t>
  </si>
  <si>
    <t>BlackRock Global Funds European Equity Income Fund USD</t>
  </si>
  <si>
    <t>BlackRock Global Funds Global Allocation Fund SGD</t>
  </si>
  <si>
    <t>BlackRock Global Funds Global Multi-Asset Income Fund SGD</t>
  </si>
  <si>
    <t>BlackRock Global Funds Global Multi-Asset Income Fund USD</t>
  </si>
  <si>
    <t>BlackRock Global Funds Next Generation Technology Fund SGD</t>
  </si>
  <si>
    <t>BlackRock Global Funds Sustainable Energy Fund SGD</t>
  </si>
  <si>
    <t>BlackRock Global Funds Sustainable Energy Fund USD</t>
  </si>
  <si>
    <t>BlackRock Global Funds World Energy Fund</t>
  </si>
  <si>
    <t>BlackRock Global Funds World Gold Fund SGD</t>
  </si>
  <si>
    <t>BlackRock Global Funds World Healthscience Fund</t>
  </si>
  <si>
    <t>BlackRock Global Funds World Mining Fund</t>
  </si>
  <si>
    <t>BlackRock Global Funds World Technology Fund SGD</t>
  </si>
  <si>
    <t>Wellington Credit Income Fund SGD</t>
  </si>
  <si>
    <t>Wellington Credit Income Fund USD</t>
  </si>
  <si>
    <t>Wellington Global Property Income Fund USD</t>
  </si>
  <si>
    <t>Wellington US Quality Growth Fund USD</t>
  </si>
  <si>
    <t>Low Volatility Equity Portfolio a portfolio of AB SGD</t>
  </si>
  <si>
    <t>BlackRock Global Funds Asian Tiger Bond Fund A2 SGD</t>
  </si>
  <si>
    <t>BlackRock Global Funds European Equity Income Fund</t>
  </si>
  <si>
    <t>BlackRock Global Funds Next Generation Technology Fund</t>
  </si>
  <si>
    <t>BlackRock Global Funds Sustainable Energy Fund</t>
  </si>
  <si>
    <t>BlackRock Global Funds World Gold Fund</t>
  </si>
  <si>
    <t>Manulife Global Fund - Healthcare Fund SGD</t>
  </si>
  <si>
    <t>Wellington Global Property Income Fund SGD</t>
  </si>
  <si>
    <t>Wellington US Quality Growth Fund SGD</t>
  </si>
  <si>
    <t>iFAST-NAM Asia Premier Trust A SGD</t>
  </si>
  <si>
    <t>iFAST-Eastspring Lion Bond Fund A SGD</t>
  </si>
  <si>
    <t>iFAST-NAM Singapore Equity Fund A SGD</t>
  </si>
  <si>
    <t>iFAST NAM Asia Premier Trust Fund SGD</t>
  </si>
  <si>
    <t>iFAST Eastspring Lion Bond Fund Class A SGD</t>
  </si>
  <si>
    <t>3. iFAST-DWS Asia Premier Trust renamed to iFAST-NAM Asia Premier Trust</t>
  </si>
  <si>
    <t>7. The risk classification for Blackrock US Dollar High Yield Bond has been upgraded from "2 - Moderately Low" to "3 - Moderate" following the semi-annual review performed in June 2022</t>
  </si>
  <si>
    <t>iFAST Premier Investment Funds - iFAST NAM Singapore Equity Fund Class A SGD</t>
  </si>
  <si>
    <t>iFAST Premier Investment Funds - iFAST NAM China Equity Fund Class A USD</t>
  </si>
  <si>
    <t>iFAST Premier Investment Funds - iFAST NAM China Equity Fund Class A SGD</t>
  </si>
  <si>
    <t>iFAST-Eastspring Lion Bond A SGD</t>
  </si>
  <si>
    <t>iFAST-NAM Singapore Equity A SGD</t>
  </si>
  <si>
    <t>iFAST-NAM China Equity A SGD</t>
  </si>
  <si>
    <t>4. iFAST-DWS Lion Bond renamed to iFAST-Eastspring Lion Bond</t>
  </si>
  <si>
    <t>5. iFAST-DWS Singapore Equity renamed to iFAST-NAM Singapore Equity</t>
  </si>
  <si>
    <t>6. iFAST-DWS China Equity renamed to iFAST-NAM China Equity</t>
  </si>
  <si>
    <t>Amundi Emerging Markets Blended Bond A2H Cap SGD in SG</t>
  </si>
  <si>
    <t>Franklin Templeton Investment Funds - Franklin India Fund</t>
  </si>
  <si>
    <t>Franklin Templeton Shariah Funds - Franklin Global Sukuk A Fund</t>
  </si>
  <si>
    <t>BlackRock Global Funds World Financials Fund USD</t>
  </si>
  <si>
    <t>BlackRock Global Funds World Financials Fund SGD</t>
  </si>
  <si>
    <t>Low Volatility Equity Portfolio a portfolio of AB USD</t>
  </si>
  <si>
    <t>Eastspring Investments Unit Trusts - Singapore Select Bond Fund</t>
  </si>
  <si>
    <t>Eastspring Investments Funds - Monthly Income Plan</t>
  </si>
  <si>
    <t>Fidelity Funds - America Fund</t>
  </si>
  <si>
    <t>Fidelity Funds - ASEAN Fund</t>
  </si>
  <si>
    <t>Fidelity Funds - Asian Smaller Companies Fund</t>
  </si>
  <si>
    <t>Fidelity Funds - European Growth Fund</t>
  </si>
  <si>
    <t>HSBC Global Investments Fund - India Fixed Income</t>
  </si>
  <si>
    <t>Manulife Funds - Manulife Singapore Bond Fund</t>
  </si>
  <si>
    <t>Manulife Funds - Manulife Singapore Equity Fund</t>
  </si>
  <si>
    <t>Manulife Global Fund - Asia Pac REIT Fund S H MDIS G</t>
  </si>
  <si>
    <t>Manulife Global Fund - Asia Pac REIT FUND S MDIS G</t>
  </si>
  <si>
    <t>BlackRock Global Funds World Technology Fund USD</t>
  </si>
  <si>
    <t>BlackRock Global Funds World Gold Fund USD</t>
  </si>
  <si>
    <t>BlackRock Global Funds Next Generation Technology Fund USD</t>
  </si>
  <si>
    <t>BlackRock Global Funds Global Equity Income Fund</t>
  </si>
  <si>
    <t>BlackRock Global Funds Global Allocation Fund USD</t>
  </si>
  <si>
    <t>BlackRock Global Funds Asian Tiger Bond Fund A6 USD</t>
  </si>
  <si>
    <t>Manulife Global Fund - Healthcare Fund USD</t>
  </si>
  <si>
    <t>Manulife Global Fund - Preferred Securities Income Fund AA (USD) MDIST (G)</t>
  </si>
  <si>
    <t>Nikko AM Dynamic Bond Fund</t>
  </si>
  <si>
    <t>Emerging Markets Bond Fund</t>
  </si>
  <si>
    <t>PineBridge India Equity Fund</t>
  </si>
  <si>
    <t>Schroder International Selection Fund Global Emerging Market Opportunities</t>
  </si>
  <si>
    <t>Schroder International Selection Fund Greater China</t>
  </si>
  <si>
    <t>Allianz China A-Shares</t>
  </si>
  <si>
    <t>BlackRock Global Funds World Technology Fund</t>
  </si>
  <si>
    <t>Franklin Templeton Investment Funds - Franklin Technology Fund</t>
  </si>
  <si>
    <t>Franklin Templeton Investment Funds - Franklin U.S. Opportunities</t>
  </si>
  <si>
    <t>Legg Mason Brandywine Global Income Optimiser Fund</t>
  </si>
  <si>
    <t>Manulife Funds - Manulife SGD Income Fund</t>
  </si>
  <si>
    <t>Manulife Global Fund - Asia Pacific REIT Fund</t>
  </si>
  <si>
    <t>Manulife Global Fund - Asian High Yield Fund</t>
  </si>
  <si>
    <t>Manulife Global Fund - Dragon Growth Fund</t>
  </si>
  <si>
    <t>Manulife Global Fund - Global Multi-Asset Diversified Income Fund</t>
  </si>
  <si>
    <t>Manulife Global Fund - Sustainable Asia Bond Fund</t>
  </si>
  <si>
    <t>United Global Quality Growth Fund</t>
  </si>
  <si>
    <t>Global Diverse Series - Balanced Fund</t>
  </si>
  <si>
    <t>Infinity Global Stock Index Fund</t>
  </si>
  <si>
    <t>Fidelity Funds - Global Multi Asset Income Fund</t>
  </si>
  <si>
    <t>Ninety One Global Strategy Fund - Emerging Markets Local Currency Total Return Debt Fund SGD</t>
  </si>
  <si>
    <t>Global Diverse Series - Managed Fund</t>
  </si>
  <si>
    <t>Global Diverse Series - Adventurous Fund</t>
  </si>
  <si>
    <t>Fidelity Funds - China Focus Fund</t>
  </si>
  <si>
    <t>Ninety One Global Strategy Fund - Emerging Markets Local Currency Total Return Debt Fund USD</t>
  </si>
  <si>
    <t>Portfolio Fund - Aggressive</t>
  </si>
  <si>
    <t>Legg Mason Brandywine Global Income Optimiser Fund A SGD Dis (M) H Plus (E)</t>
  </si>
  <si>
    <t>A1657</t>
  </si>
  <si>
    <t>LU1430597077</t>
  </si>
  <si>
    <t>Version: August 2022</t>
  </si>
  <si>
    <t>The following products have been included in the APL in July 2022:</t>
  </si>
  <si>
    <t>The following products have been put on HOLD following latest APL review held in July 2022:</t>
  </si>
  <si>
    <t>The following products have been terminated effective from July 2022:</t>
  </si>
  <si>
    <t>The following updates has been made to the APL in July 2022:</t>
  </si>
  <si>
    <t>The following product have been included in the APL ILP in July 2022:</t>
  </si>
  <si>
    <t>The following products have been removed from the APL ILP in July 2022:</t>
  </si>
  <si>
    <t>1. (Manulife InvestReady Wealth (II)) Aberdeen Standard SICAV I - Global Dynamic Dividend Fund SGD</t>
  </si>
  <si>
    <t>2. (Manulife InvestReady Wealth (II)) Aberdeen Standard SICAV I - Global Dynamic Dividend Fund USD</t>
  </si>
  <si>
    <t xml:space="preserve">3. (Manulife InvestReady Wealth (II)) Low Volatility Equity Portfolio a portfolio of AB SGD </t>
  </si>
  <si>
    <t>4. (Manulife InvestReady Wealth (II)) Low Volatility Equity Portfolio a portfolio of AB USD</t>
  </si>
  <si>
    <t xml:space="preserve">5. (Manulife InvestReady Wealth (II)) BlackRock Global Funds World Financials Fund SGD </t>
  </si>
  <si>
    <t>6. (Manulife InvestReady Wealth (II)) BlackRock Global Funds World Financials Fund USD</t>
  </si>
  <si>
    <t>7. (Manulife InvestReady Wealth (II)) JPMorgan Funds - Income Fund</t>
  </si>
  <si>
    <t xml:space="preserve">8. (Manulife InvestReady Wealth (II)) Manulife Global Fund - Healthcare Fund SGD </t>
  </si>
  <si>
    <t>9. (Manulife InvestReady Wealth (II)) Manulife Global Fund - Healthcare Fund USD</t>
  </si>
  <si>
    <t>10. (Manulife InvestReady Wealth (II)) Nikko AM Dynamic Bond Fund</t>
  </si>
  <si>
    <t>11. (Manulife InvestReady Wealth (II)) Ninety One Global Strategy Fund -  Emerging Markets Local Currency Total Return Debt Fund SGD</t>
  </si>
  <si>
    <t>12. (Manulife InvestReady Wealth (II)) Ninety One Global Strategy Fund -  Emerging Markets Local Currency Total Return Debt Fund USD</t>
  </si>
  <si>
    <t>13. Manulife InvestReady Wealth (II)) Wellington Credit Income Fund SGD</t>
  </si>
  <si>
    <t>14. (Manulife InvestReady Wealth (II)) Wellington Credit Income Fund USD</t>
  </si>
  <si>
    <t xml:space="preserve">15. (Manulife InvestReady Wealth (II)) Wellington Global Property Income Fund SGD </t>
  </si>
  <si>
    <t>16. (Manulife InvestReady Wealth (II)) Wellington Global Property Income Fund USD</t>
  </si>
  <si>
    <t xml:space="preserve">17. (Manulife InvestReady Wealth (II)) Wellington US Quality Growth Fund SGD </t>
  </si>
  <si>
    <t>18. (Manulife InvestReady Wealth (II)) Wellington US Quality Growth Fund USD</t>
  </si>
  <si>
    <t>19. (Manulife SmartRetire (III)) Aberdeen Standard SICAV I - Global Dynamic Dividend Fund SGD</t>
  </si>
  <si>
    <t>20. (Manulife SmartRetire (III)) Low Volatility Equity Portfolio a portfolio of AB SGD</t>
  </si>
  <si>
    <t>21. (Manulife SmartRetire (III)) BlackRock Global Funds World Financials Fund SGD</t>
  </si>
  <si>
    <t>22. (Manulife SmartRetire (III)) JPMorgan Funds - Income Fund</t>
  </si>
  <si>
    <t>23. (Manulife SmartRetire (III)) Manulife Global Fund - Healthcare Fund SGD</t>
  </si>
  <si>
    <t>24. (Manulife SmartRetire (III)) Nikko AM Dynamic Bond Fund</t>
  </si>
  <si>
    <t>25. (Manulife SmartRetire (III)) Ninety One Global Strategy Fund -  Emerging Markets Local Currency Total Return Debt Fund SGD</t>
  </si>
  <si>
    <t>26. (Manulife SmartRetire (III)) Wellington Credit Income Fund SGD</t>
  </si>
  <si>
    <t>27. (Manulife SmartRetire (III)) Wellington Global Property Income Fund SGD</t>
  </si>
  <si>
    <t>28. (Manulife SmartRetire (III)) Wellington US Quality Growth Fund SGD</t>
  </si>
  <si>
    <t>29. (Tokio Marine TM #goClassic) Allianz US Short Dur High Income Bd Dis SGD-H</t>
  </si>
  <si>
    <t>30. (Tokio Marine TM #goClassic) MS Emerging Leaders Equity Fund Acc USD</t>
  </si>
  <si>
    <t>31. (Tokio Marine TM #goClassic) MS Europe Opportunity Fund Acc EUR</t>
  </si>
  <si>
    <t>32. (Tokio Marine TM #goClassic Secure) Allianz US Short Dur High Income Bd Dis SGD-H</t>
  </si>
  <si>
    <t>33. (Tokio Marine TM #goClassic Secure) MS Emerging Leaders Equity Fund Acc USD</t>
  </si>
  <si>
    <t>34. (Tokio Marine TM #goClassic Secure) MS Europe Opportunity Fund Acc EUR</t>
  </si>
  <si>
    <t>35. (Tokio Marine TM #goElite) Allianz US Short Dur High Income Bd Dis SGD-H</t>
  </si>
  <si>
    <t>36. (Tokio Marine TM #goElite) MS Emerging Leaders Equity Fund Acc USD</t>
  </si>
  <si>
    <t>37. (Tokio Marine TM #goElite) MS Europe Opportunity Fund Acc EUR</t>
  </si>
  <si>
    <t>38. (Tokio Marine TM #goElite Secure) Allianz US Short Dur High Income Bd Dis SGD-H</t>
  </si>
  <si>
    <t>39. (Tokio Marine TM #goElite Secure) MS Emerging Leaders Equity Fund Acc USD</t>
  </si>
  <si>
    <t xml:space="preserve">40. (Tokio Marine TM #goElite Secure) MS Europe Opportunity Fund Acc EUR </t>
  </si>
  <si>
    <t>41. (Tokio Marine TM #goTreasures) Allianz US Short Dur High Income Bd Dis SGD-H</t>
  </si>
  <si>
    <t>42. (Tokio Marine TM #goTreasures) MS Emerging Leaders Equity Fund Acc USD</t>
  </si>
  <si>
    <t>43. (Tokio Marine TM #goTreasures) MS Europe Opportunity Fund Acc EUR</t>
  </si>
  <si>
    <t>44. (Tokio Marine TM #goTreasures Secure) Allianz US Short Dur High Income Bd Dis SGD-H</t>
  </si>
  <si>
    <t>45. (Tokio Marine TM #goTreasures Secure) MS Emerging Leaders Equity Fund Acc USD</t>
  </si>
  <si>
    <t>46. (Tokio Marine TM #goTreasures Secure) MS Europe Opportunity Fund Acc EUR</t>
  </si>
  <si>
    <t>47. (Tokio Marine TM #goUltra) Allianz US Short Dur High Income Bd Dis SGD-H</t>
  </si>
  <si>
    <t>48. (Tokio Marine TM #goUltra) MS Emerging Leaders Equity Fund Acc USD</t>
  </si>
  <si>
    <t>49. (Tokio Marine TM #goUltra) MS Europe Opportunity Fund Acc EUR</t>
  </si>
  <si>
    <t>50. (Tokio Marine TM #goUltra Secure) Allianz US Short Dur High Income Bd Dis SGD-H</t>
  </si>
  <si>
    <t>51. (Tokio Marine TM #goUltra Secure) MS Emerging Leaders Equity Fund Acc USD</t>
  </si>
  <si>
    <t>52. (Tokio Marine TM #goUltra Secure) MS Europe Opportunity Fund Acc EUR</t>
  </si>
  <si>
    <t>53. (Tokio Marine TM Atlas Wealth) Allianz US Short Dur High Income Bd Dis SGD-H</t>
  </si>
  <si>
    <t>54. (Tokio Marine TM Atlas Wealth) MS Emerging Leaders Equity Fund Acc USD</t>
  </si>
  <si>
    <t xml:space="preserve">55. (Tokio Marine TM Atlas Wealth) MS Europe Opportunity Fund Acc EUR </t>
  </si>
  <si>
    <t>1. (Manulife InvestReady Wealth (II)) abrdn Select Portfolio - abrdn Pacific Equity Fund</t>
  </si>
  <si>
    <t>2. (Manulife InvestReady Wealth (II)) BGF Emerging Markets Local Currency Bond Fund</t>
  </si>
  <si>
    <t>3. (Manulife InvestReady Wealth (II)) Franklin Templeton Investment Funds – Franklin Mutual U.S. Value Fund</t>
  </si>
  <si>
    <t>4. (Manulife InvestReady Wealth (II)) HSBC Global Investments Fund - Global Emerging Markets Multi Asset Income</t>
  </si>
  <si>
    <t>5. (Manulife InvestReady Wealth (II)) United Emerging Markets Bond Fund</t>
  </si>
  <si>
    <t>Eastspring Investments Unit Trusts - Asian Balanced SGD</t>
  </si>
  <si>
    <t>PineBridge Asia Pacific Investment Grade Bond ADC USD</t>
  </si>
  <si>
    <t>A1644</t>
  </si>
  <si>
    <t>IE00BD4GTT62</t>
  </si>
  <si>
    <t>Maybank Global Sukuk Income-I A (dist) SGD</t>
  </si>
  <si>
    <t>MAMG Global Sukuk Income-I A SGD</t>
  </si>
  <si>
    <t>A1477</t>
  </si>
  <si>
    <t>SGXZ71204374</t>
  </si>
  <si>
    <t>1. Eastspring Investments - Asian High Yield Bond</t>
  </si>
  <si>
    <t>1. Legg Mason Western Asset - Singapore Bond</t>
  </si>
  <si>
    <t>2. Maybank Global Sukuk Income</t>
  </si>
  <si>
    <t>BNP Paribas Energy Transition Classic RH Cap USD</t>
  </si>
  <si>
    <t>Blackrock Asian Tiger Bond A1 USD</t>
  </si>
  <si>
    <t>LU0063728728</t>
  </si>
  <si>
    <t>LU2357125470</t>
  </si>
  <si>
    <t>IE0002YQDKG0</t>
  </si>
  <si>
    <t>Blackrock China Bond A3 RMB</t>
  </si>
  <si>
    <t>InvestReady (III)</t>
  </si>
  <si>
    <t>Income Insurance Limited</t>
  </si>
  <si>
    <t>Income</t>
  </si>
  <si>
    <t>LionGlobal SGD Money Market Fund Acc SGD</t>
  </si>
  <si>
    <t>Amundi Emerging Markets Blended Bond A2 Cap EUR in EU</t>
  </si>
  <si>
    <t>Aviva Investors Multi Strategy Target Return A EUR in EU</t>
  </si>
  <si>
    <t>BNP Paribas Energy Transition Classic RH Acc USD in US</t>
  </si>
  <si>
    <t>Allianz China A Shares ET Acc SGD</t>
  </si>
  <si>
    <t>Allianz China A Shares ET Acc SGD-H</t>
  </si>
  <si>
    <t>LU2305039666</t>
  </si>
  <si>
    <t>LU2305039583</t>
  </si>
  <si>
    <t>Allianz Global Investors Fund - Allianz All China Equity AT USD</t>
  </si>
  <si>
    <t>SmartRetire (V)</t>
  </si>
  <si>
    <t>A1672</t>
  </si>
  <si>
    <t>A1673</t>
  </si>
  <si>
    <t>1. BlackRock Global Equity Income</t>
  </si>
  <si>
    <t>2. Natixis Harris Associates Global Equity</t>
  </si>
  <si>
    <t>Version: September 2022</t>
  </si>
  <si>
    <t>The following products have been included in the APL in August 2022:</t>
  </si>
  <si>
    <t>1. Legg Mason ClearBridge Infrastructure Value</t>
  </si>
  <si>
    <t>The following products have been put on HOLD following latest APL review held in August 2022:</t>
  </si>
  <si>
    <t>The following products have been terminated effective from August 2022:</t>
  </si>
  <si>
    <t>2. PineBridge Global Strategic Income (with effect from 6 September 2022)</t>
  </si>
  <si>
    <t>The following product have been included in the APL ILP in August 2022:</t>
  </si>
  <si>
    <t>1. Manulife InvestReady (III)</t>
  </si>
  <si>
    <t>2. (Tokio Marine TM #goClassic) Fidelity Sust US Dollar Cash Fund Dis USD</t>
  </si>
  <si>
    <t>3. (Tokio Marine TM #goClassic) LionGlobal SGD Money Market Fund Acc SGD</t>
  </si>
  <si>
    <t>4. (Tokio Marine TM #goClassic Secure) Fidelity Sust US Dollar Cash Fund Dis USD</t>
  </si>
  <si>
    <t>5. (Tokio Marine TM #goClassic Secure) SGD Money Market Fund Acc SGD</t>
  </si>
  <si>
    <t>6. (Tokio Marine TM #goTreasures) Fidelity Sust US Dollar Cash Fund Dis USD</t>
  </si>
  <si>
    <t>7. (Tokio Marine TM #goTreasures) SGD Money Market Fund Acc SGD</t>
  </si>
  <si>
    <t>8. (Tokio Marine TM #goTreasures Secure) Fidelity Sust US Dollar Cash Fund Dis USD</t>
  </si>
  <si>
    <t>9. (Tokio Marine TM #goTreasures Secure) SGD Money Market Fund Acc SGD</t>
  </si>
  <si>
    <t>10. (Tokio Marine TM #goUltra) Fidelity Sust US Dollar Cash Fund Dis USD</t>
  </si>
  <si>
    <t>11. (Tokio Marine TM #goUltra) SGD Money Market Fund Acc SGD</t>
  </si>
  <si>
    <t>12. (Tokio Marine TM #goUltra Secure) Fidelity Sust US Dollar Cash Fund Dis USD</t>
  </si>
  <si>
    <t>13. (Tokio Marine TM #goUltra Secure) SGD Money Market Fund Acc SGD</t>
  </si>
  <si>
    <t>14. (Tokio Marine TM Atlas Wealth) Fidelity Sust US Dollar Cash Fund Dis USD</t>
  </si>
  <si>
    <t>15. (Tokio Marine TM Atlas Wealth) SGD Money Market Fund Acc SGD</t>
  </si>
  <si>
    <t>The following products have been removed from the APL ILP in August 2022:</t>
  </si>
  <si>
    <t>1. Manulife InvestReady Wealth (II)</t>
  </si>
  <si>
    <r>
      <t xml:space="preserve">1 </t>
    </r>
    <r>
      <rPr>
        <sz val="10"/>
        <rFont val="Calibri"/>
        <family val="2"/>
      </rPr>
      <t>≤</t>
    </r>
    <r>
      <rPr>
        <sz val="10"/>
        <rFont val="Arial"/>
        <family val="2"/>
      </rPr>
      <t xml:space="preserve"> Risk Score </t>
    </r>
    <r>
      <rPr>
        <sz val="10"/>
        <rFont val="Calibri"/>
        <family val="2"/>
      </rPr>
      <t>≤</t>
    </r>
    <r>
      <rPr>
        <sz val="10"/>
        <rFont val="Arial"/>
        <family val="2"/>
      </rPr>
      <t xml:space="preserve"> 1.8</t>
    </r>
  </si>
  <si>
    <r>
      <t xml:space="preserve">1.8 </t>
    </r>
    <r>
      <rPr>
        <sz val="10"/>
        <rFont val="Calibri"/>
        <family val="2"/>
      </rPr>
      <t>&lt;</t>
    </r>
    <r>
      <rPr>
        <sz val="10"/>
        <rFont val="Arial"/>
        <family val="2"/>
      </rPr>
      <t xml:space="preserve"> Risk Score </t>
    </r>
    <r>
      <rPr>
        <sz val="10"/>
        <rFont val="Calibri"/>
        <family val="2"/>
      </rPr>
      <t>≤</t>
    </r>
    <r>
      <rPr>
        <sz val="10"/>
        <rFont val="Arial"/>
        <family val="2"/>
      </rPr>
      <t xml:space="preserve"> 2.6</t>
    </r>
  </si>
  <si>
    <r>
      <t xml:space="preserve">2.6 &lt; Risk Score </t>
    </r>
    <r>
      <rPr>
        <sz val="10"/>
        <rFont val="Calibri"/>
        <family val="2"/>
      </rPr>
      <t>≤</t>
    </r>
    <r>
      <rPr>
        <sz val="10"/>
        <rFont val="Arial"/>
        <family val="2"/>
      </rPr>
      <t xml:space="preserve"> 3.4</t>
    </r>
  </si>
  <si>
    <r>
      <t xml:space="preserve">3.4 &lt; Risk Score </t>
    </r>
    <r>
      <rPr>
        <sz val="10"/>
        <rFont val="Calibri"/>
        <family val="2"/>
      </rPr>
      <t>≤</t>
    </r>
    <r>
      <rPr>
        <sz val="10"/>
        <rFont val="Arial"/>
        <family val="2"/>
      </rPr>
      <t xml:space="preserve"> 4.2</t>
    </r>
  </si>
  <si>
    <r>
      <t xml:space="preserve">4.2 &lt; Risk Score </t>
    </r>
    <r>
      <rPr>
        <sz val="10"/>
        <rFont val="Calibri"/>
        <family val="2"/>
      </rPr>
      <t>≤</t>
    </r>
    <r>
      <rPr>
        <sz val="10"/>
        <rFont val="Arial"/>
        <family val="2"/>
      </rPr>
      <t xml:space="preserve"> 5</t>
    </r>
  </si>
  <si>
    <t>Allianz China A-Shares ET (H-SGD) in SG</t>
  </si>
  <si>
    <t>Allianz China A-Shares ET SGD in SG</t>
  </si>
  <si>
    <t>UOB United Smart Sustainable Singapore Bond A Hedged Acc SGD in SG</t>
  </si>
  <si>
    <t xml:space="preserve">1. BNP Paribas Euro Mid Cap EUR (with effect from 7 October 2022) </t>
  </si>
  <si>
    <t>1. Updated the “Client Portfolio Weighted Risk Score” in the “Portfolio Construction” tab to include the exact risk score range</t>
  </si>
  <si>
    <t>Version: October 2022</t>
  </si>
  <si>
    <t>The following products have been put on HOLD following latest APL review held in September 2022:</t>
  </si>
  <si>
    <t>The following products have been terminated effective from September 2022:</t>
  </si>
  <si>
    <t>The following product have been included in the APL ILP in September 2022:</t>
  </si>
  <si>
    <t>The following products have been removed from the APL ILP in September 2022:</t>
  </si>
  <si>
    <t>1. Manulife SmartRetire (V)</t>
  </si>
  <si>
    <t>1. Manulife SmartRetire (III)</t>
  </si>
  <si>
    <t>The following updates has been made to the APL in September 2022:</t>
  </si>
  <si>
    <t>1. Allianz Total Return Asian Equity</t>
  </si>
  <si>
    <t>Capital Group New Economy (LUX) B (Acc) SGD</t>
  </si>
  <si>
    <t>Capital Group New Economy (LUX) B (Acc) SGD-H</t>
  </si>
  <si>
    <t>Capital Group New Economy (LUX) B (Acc) USD</t>
  </si>
  <si>
    <t>Capital Group New World (LUX) B (Acc) SGD</t>
  </si>
  <si>
    <t>Capital Group New World (LUX) B (Acc) USD</t>
  </si>
  <si>
    <t>Capital Group Investment Management</t>
  </si>
  <si>
    <t>LU2050929780</t>
  </si>
  <si>
    <t>LU2230629383</t>
  </si>
  <si>
    <t>LU2050929863</t>
  </si>
  <si>
    <t>LU1481182993</t>
  </si>
  <si>
    <t>LU1481180195</t>
  </si>
  <si>
    <t>Legg Mason Western Asset - Emerging Markets Total Return Bond A Mdis SGD-H Plus (Buy Disabled)</t>
  </si>
  <si>
    <t>Neuberger Berman Sustainable Emerging Market Corporate Debt A Acc USD</t>
  </si>
  <si>
    <t>Neuberger Berman Sustainable Emerging Market Corporate Debt A MDis USD</t>
  </si>
  <si>
    <t>BlackRock Next Generation Technology A2 Hedged SGD in SG</t>
  </si>
  <si>
    <t>BlackRock World Mining A2 Hedged SGD in SG</t>
  </si>
  <si>
    <t>Capital Group New Economy Fund (LUX) B SGD in SG</t>
  </si>
  <si>
    <t>Capital Group New Economy Fund (LUX) Bh-SGD SGD in SG</t>
  </si>
  <si>
    <t>Capital Group New World Fund (LUX) B SGD in SG</t>
  </si>
  <si>
    <t>BlackRock Next Generation Technology A2 USD in US</t>
  </si>
  <si>
    <t>BlackRock World Mining A2 Hedged AUD in AU</t>
  </si>
  <si>
    <t>BlackRock World Mining A2 USD in US</t>
  </si>
  <si>
    <t>Capital Group New Economy Fund (LUX) B USD in US</t>
  </si>
  <si>
    <t>Capital Group New World Fund (LUX) B USD in US</t>
  </si>
  <si>
    <t>1. Addition of New Fund House - Capital Group Investment Management</t>
  </si>
  <si>
    <t xml:space="preserve">1. Capital Group New Economy </t>
  </si>
  <si>
    <t>2. Capital Group New World</t>
  </si>
  <si>
    <t>1. Eastspring Investments - Global Market Navigator AS SGD</t>
  </si>
  <si>
    <t>2. Legg Mason Western Asset - Emerging Markets Total Return Bond A Mdis SGD-H Plus</t>
  </si>
  <si>
    <t xml:space="preserve">2. Neuberger Berman Emerging Market Corporate Debt renamed to Neuberger Berman Sustainable Emerging Market Corporate Debt </t>
  </si>
  <si>
    <t>Allianz Global Investors Fund - Allianz China A Shares ET SGD</t>
  </si>
  <si>
    <t>Allianz Global Investors Fund - Allianz China A Shares ET H SGD</t>
  </si>
  <si>
    <t>A1671</t>
  </si>
  <si>
    <t>A1670</t>
  </si>
  <si>
    <t>Amundi Funds Emerging Markets Blended Bond A2 (MTD) SGD-H</t>
  </si>
  <si>
    <t>Amundi Funds Emerging Markets Hard Currency Bond A2 (MTD) SGD-H</t>
  </si>
  <si>
    <t>Amundi Funds Emerging Markets Hard Currency Bond A2 (MTD) USD-H</t>
  </si>
  <si>
    <t>Fidelity Emerging Markets A-ACC-USD</t>
  </si>
  <si>
    <t>PIMCO Income Fund CI E Inc EUR-H</t>
  </si>
  <si>
    <t>IE00B8N0MW85</t>
  </si>
  <si>
    <t>Threadneedle (Lux) Global Focus ASH Acc SGD-H</t>
  </si>
  <si>
    <t>LU2459034562</t>
  </si>
  <si>
    <t xml:space="preserve">Infinity US 500 Stock Index Fund Acc SGD </t>
  </si>
  <si>
    <t>Schroder ISF Commodity Fund Acc USD</t>
  </si>
  <si>
    <t>TM #goAffluence</t>
  </si>
  <si>
    <t>FTIF - Templeton Global Total Return A (Mdis) AUD-H1</t>
  </si>
  <si>
    <t>LU0536402737</t>
  </si>
  <si>
    <t>SGXZ18528414</t>
  </si>
  <si>
    <t>PIMCO Income Fund Admin Cl Inc SGD-H</t>
  </si>
  <si>
    <t>Version: November 2022</t>
  </si>
  <si>
    <t>The following products have been included in the APL in October 2022:</t>
  </si>
  <si>
    <t>The following products have been terminated effective from October 2022:</t>
  </si>
  <si>
    <t>The following products have been put on HOLD following latest APL review held in October 2022:</t>
  </si>
  <si>
    <t>The following updates has been made to the APL in October 2022:</t>
  </si>
  <si>
    <t>1. BlackRock Latin American (Re-opened from "HOLD" Status)</t>
  </si>
  <si>
    <t>2. United Global Resources</t>
  </si>
  <si>
    <t>United Global Resources A Acc SGD</t>
  </si>
  <si>
    <t>LU2377459651</t>
  </si>
  <si>
    <t>IE00B91RQ825</t>
  </si>
  <si>
    <t>abrdn All China Sustainable Equity SGD in SG</t>
  </si>
  <si>
    <t>abrdn Asian Smaller Companies SGD in SG</t>
  </si>
  <si>
    <t>abrdn European Sustainable Equity SGD in SG</t>
  </si>
  <si>
    <t>abrdn Global Emerging Markets SGD in SG</t>
  </si>
  <si>
    <t>abrdn India Opportunities SGD in SG</t>
  </si>
  <si>
    <t>abrdn Indonesia Equity SGD in SG</t>
  </si>
  <si>
    <t>abrdn Malaysian Equity SGD in SG</t>
  </si>
  <si>
    <t>abrdn Pacific Equity SGD in SG</t>
  </si>
  <si>
    <t>abrdn Singapore Equity SGD in SG</t>
  </si>
  <si>
    <t>abrdn Thailand Equity SGD in SG</t>
  </si>
  <si>
    <t>abrdn Indonesia Equity USD in US</t>
  </si>
  <si>
    <t>abrdn Pacific Equity USD in US</t>
  </si>
  <si>
    <t>BlackRock GF Latin American A2 Hedged SGD in SG</t>
  </si>
  <si>
    <t>UOB United Global Resources SGD in SG</t>
  </si>
  <si>
    <t>E237</t>
  </si>
  <si>
    <t>E238</t>
  </si>
  <si>
    <t>E241</t>
  </si>
  <si>
    <t>E240</t>
  </si>
  <si>
    <t>E239</t>
  </si>
  <si>
    <t>E235</t>
  </si>
  <si>
    <t>E236</t>
  </si>
  <si>
    <t>Franklin Templeton Martin Currie Southeast Asia Trust A Acc SGD</t>
  </si>
  <si>
    <t>Franklin Templeton Western Asset Global Bond Trust A Acc SGD</t>
  </si>
  <si>
    <t>Franklin Templeton Western Asset Global Bond Trust SGD</t>
  </si>
  <si>
    <t>Neuberger Berman Short Duration High Yield SDG Engagement A Acc USD</t>
  </si>
  <si>
    <t>Neuberger Berman Short Duration High Yield SDG Engagement A MDis AUD-H</t>
  </si>
  <si>
    <t>Neuberger Berman Short Duration High Yield SDG Engagement A MDis SGD-H</t>
  </si>
  <si>
    <t>Neuberger Berman Short Duration High Yield SDG Engagement A Mdis USD</t>
  </si>
  <si>
    <t>IE00B7FN5305</t>
  </si>
  <si>
    <t>Schroder Asian Investment Grade Credit A Dis SGD</t>
  </si>
  <si>
    <t>Schroder Asian Investment Grade Credit Class A Distribution SGD</t>
  </si>
  <si>
    <t>United Singapore Bond Fund Class A SGD Dist</t>
  </si>
  <si>
    <t>A1713</t>
  </si>
  <si>
    <t>UBS O'Connor China L/S Alpha Strat Acc USD</t>
  </si>
  <si>
    <t>United G Strategic Fund Acc SGD</t>
  </si>
  <si>
    <t>TM #goAssure</t>
  </si>
  <si>
    <t>Franklin Templeton Western Asset Global Bond Trust A Acc SGD in SG</t>
  </si>
  <si>
    <t>FTGF Royce US Small Cap Opportunity A Acc SGD in SG</t>
  </si>
  <si>
    <t>FTGF Royce US Small Cap Opportunity A Acc USD in US</t>
  </si>
  <si>
    <t>GS Emerging Markets Equity ESG Portfolio Base Acc USD in US</t>
  </si>
  <si>
    <t>Version: January 2023</t>
  </si>
  <si>
    <t>The following products have been included in the APL in December 2022:</t>
  </si>
  <si>
    <t xml:space="preserve">1. Schroder Asian Equity Yield (Re-opened from "HOLD" Status) </t>
  </si>
  <si>
    <t>The following products have been terminated effective from December 2022:</t>
  </si>
  <si>
    <t>1. PIMCO Global Real Return Fund Cl E Inc GBP-H (Buy Disabled on iFAST)</t>
  </si>
  <si>
    <t>The following updates has been made to the APL in December 2022:</t>
  </si>
  <si>
    <t>1. Legg Mason Martin Currie - Southeast Asia Trust A Acc SGD renamed to Franklin Templeton Martin Currie Southeast Asia Trust A Acc SGD</t>
  </si>
  <si>
    <t>2. Legg Mason Western Asset - Global Bond Trust A Acc SGD renamed to Franklin Templeton Western Asset Global Bond Trust A Acc SGD</t>
  </si>
  <si>
    <t>3. Neuberger Berman Short Duration High Yield Bond renamed to Neuberger Berman Short Duration High Yield SDG Engagement</t>
  </si>
  <si>
    <t>The following product have been included in the APL ILP in December 2022:</t>
  </si>
  <si>
    <t xml:space="preserve">1. (Invest builder) Capital Group American Balanced Fund (Lux) </t>
  </si>
  <si>
    <t xml:space="preserve">2. (Invest plus SP) Capital Group American Balanced Fund (Lux) </t>
  </si>
  <si>
    <t>3. TM #goAssure (with effect from 12 January 2023)</t>
  </si>
  <si>
    <t xml:space="preserve">4. TM #goAffluence UBS O’Connor China L/S Alpha Strat Acc USD (with effect from 12 January 2023)            </t>
  </si>
  <si>
    <t xml:space="preserve">5. TM #goAffluence United G Strategic Fund Acc SGD (with effect from 12 January 2023)            </t>
  </si>
  <si>
    <t xml:space="preserve">6. TM #goClassic UBS O’Connor China L/S Alpha Strat Acc USD (with effect from 12 January 2023)                        </t>
  </si>
  <si>
    <t xml:space="preserve">7. TM #goClassic United G Strategic Fund Acc SGD (with effect from 12 January 2023)            </t>
  </si>
  <si>
    <t xml:space="preserve">8. TM #goClassic Secure UBS O’Connor China L/S Alpha Strat Acc USD (with effect from 12 January 2023)                       </t>
  </si>
  <si>
    <t xml:space="preserve">9. TM #goClassic Secure United G Strategic Fund Acc SGD (with effect from 12 January 2023)            </t>
  </si>
  <si>
    <t xml:space="preserve">10. TM #goElite UBS O’Connor China L/S Alpha Strat Acc USD (with effect from 12 January 2023)                        </t>
  </si>
  <si>
    <t xml:space="preserve">11. TM #goElite United G Strategic Fund Acc SGD (with effect from 12 January 2023)            </t>
  </si>
  <si>
    <t xml:space="preserve">12. TM #goElite Secure UBS O’Connor China L/S Alpha Strat Acc USD (with effect from 12 January 2023)                      </t>
  </si>
  <si>
    <t xml:space="preserve">13. TM #goElite Secure United G Strategic Fund Acc SGD (with effect from 12 January 2023)            </t>
  </si>
  <si>
    <t xml:space="preserve">14. TM #goTreasures UBS O’Connor China L/S Alpha Strat Acc USD (with effect from 12 January 2023)                   </t>
  </si>
  <si>
    <t xml:space="preserve">15. TM #goTreasures United G Strategic Fund Acc SGD (with effect from 12 January 2023)            </t>
  </si>
  <si>
    <t xml:space="preserve">16. TM #goTreasures Secure UBS O’Connor China L/S Alpha Strat Acc USD (with effect from 12 January 2023)                        </t>
  </si>
  <si>
    <t xml:space="preserve">17. TM #goTreasures Secure United G Strategic Fund Acc SGD (with effect from 12 January 2023)            </t>
  </si>
  <si>
    <t xml:space="preserve">18. TM #goUltra UBS O’Connor China L/S Alpha Strat Acc USD (with effect from 12 January 2023)            </t>
  </si>
  <si>
    <t xml:space="preserve">19. TM #goUltra United G Strategic Fund Acc SGD (with effect from 12 January 2023)            </t>
  </si>
  <si>
    <t xml:space="preserve">20. TM #goUltra Secure UBS O’Connor China L/S Alpha Strat Acc USD (with effect from 12 January 2023)                        </t>
  </si>
  <si>
    <t xml:space="preserve">21. TM #goUltra Secure United G Strategic Fund Acc SGD (with effect from 12 January 2023)            </t>
  </si>
  <si>
    <t xml:space="preserve">22. TM Atlas Wealth UBS O’Connor China L/S Alpha Strat Acc USD (with effect from 12 January 2023)            </t>
  </si>
  <si>
    <t xml:space="preserve">23. TM Atlas Wealth United G Strategic Fund Acc SGD (with effect from 12 January 2023)            </t>
  </si>
  <si>
    <t>Version: December 2022</t>
  </si>
  <si>
    <t>The following products have been included in the APL in November 2022:</t>
  </si>
  <si>
    <t>The following product have been included in the APL ILP in November 2022:</t>
  </si>
  <si>
    <t>1. (Singlife Savvy Invest) BlackRock Global Funds - ESG Multi-Asset Fund (with effect from 8 December 2022)</t>
  </si>
  <si>
    <t>2. (Singlife Savvy Invest) BNP Paribas Funds Aqua (with effect from 8 December 2022)</t>
  </si>
  <si>
    <t>3. (Singlife Savvy Invest) Fullerton Lux Funds – Asia Absolute ESG Alpha (with effect from 8 December 2022)</t>
  </si>
  <si>
    <t>4. (Singlife Savvy Invest) PIMCO Climate Bond Fund (with effect from 8 December 2022)</t>
  </si>
  <si>
    <t>5. (Singlife Savvy Invest) PIMCO ESG Income Fund (with effect from 8 December 2022)</t>
  </si>
  <si>
    <t>6. (Singlife Savvy Invest) Schroder International Selection Fund Global Cities (with effect from 8 December 2022)</t>
  </si>
  <si>
    <t>7. (Singlife Savvy Invest) Schroder International Selection Fund Global Climate Change Equity (with effect from 8 December 2022)</t>
  </si>
  <si>
    <t>8. TM #goAffluence</t>
  </si>
  <si>
    <t xml:space="preserve">9. (TM #goClassic) Infinity US 500 Stock Index Fund Acc SGD </t>
  </si>
  <si>
    <t>10. (TM #goClassic) Schroder ISF Commodity Fund Acc USD</t>
  </si>
  <si>
    <t>11. (TM #goClassic Secure) Infinity US 500 Stock Index Fund Acc SGD</t>
  </si>
  <si>
    <t>12. (TM #goClassic Secure) Schroder ISF Commodity Fund Acc USD</t>
  </si>
  <si>
    <t>13. (TM #goElite) Infinity US 500 Stock Index Fund Acc SGD</t>
  </si>
  <si>
    <t>14. (TM #goElite) Schroder ISF Commodity Fund Acc USD</t>
  </si>
  <si>
    <t>15. (TM #goElite Secure) Infinity US 500 Stock Index Fund Acc SGD</t>
  </si>
  <si>
    <t>16. (TM #goElite Secure) Schroder ISF Commodity Fund Acc USD</t>
  </si>
  <si>
    <t>17. (TM #goTreasures) Infinity US 500 Stock Index Fund Acc SGD</t>
  </si>
  <si>
    <t>18. (TM #goTreasures) Schroder ISF Commodity Fund Acc USD</t>
  </si>
  <si>
    <t>19. (TM #goTreasures Secure) Infinity US 500 Stock Index Fund Acc SGD</t>
  </si>
  <si>
    <t>20. (TM #goTreasures Secure) Schroder ISF Commodity Fund Acc USD</t>
  </si>
  <si>
    <t>21. (TM #goUltra) Infinity US 500 Stock Index Fund Acc SGD</t>
  </si>
  <si>
    <t>22. (TM #goUltra) Schroder ISF Commodity Fund Acc USD</t>
  </si>
  <si>
    <t>23. (TM #goUltra Secure) Infinity US 500 Stock Index Fund Acc SGD</t>
  </si>
  <si>
    <t>24. (TM #goUltra Secure) Schroder ISF Commodity Fund Acc USD</t>
  </si>
  <si>
    <t>25. (TM Atlas Wealth) Infinity US 500 Stock Index Fund Acc SGD</t>
  </si>
  <si>
    <t>26. (TM Atlas Wealth) Schroder ISF Commodity Fund Acc USD</t>
  </si>
  <si>
    <t>The following products have been removed from the APL ILP in November 2022:</t>
  </si>
  <si>
    <t>1. Etiqa Invest builder (PIMCO Low Duration Income Fund) (with effect from 8 December 2022)</t>
  </si>
  <si>
    <t>2. Etiqa Invest plus SP (PIMCO Low Duration Income Fund) (with effect from 8 December 2022)</t>
  </si>
  <si>
    <t>Version: February 2023</t>
  </si>
  <si>
    <t>The following updates has been made to the APL in January 2023:</t>
  </si>
  <si>
    <t>1. Schroder Asian Investment Grade Credit A SGD renamed to Schroder Asian Investment Grade Credit A Dis SGD</t>
  </si>
  <si>
    <t>Fidelity Funds Iberia Fund A EUR</t>
  </si>
  <si>
    <t>A1705</t>
  </si>
  <si>
    <t>A1707</t>
  </si>
  <si>
    <t>A1708</t>
  </si>
  <si>
    <t>Fidelity Funds European High Yield Fund A MINC(G) SGD (hedged)</t>
  </si>
  <si>
    <t>A1712</t>
  </si>
  <si>
    <t>LU1284738660</t>
  </si>
  <si>
    <t>Fidelity Funds - Asian High Yield Fund A-MDIST-SGD (Hedged)</t>
  </si>
  <si>
    <t>Fidelity Funds Global Multi Asset Income Fund A MCDIST(G) SGD (SGD USD hedged)</t>
  </si>
  <si>
    <t>A1722</t>
  </si>
  <si>
    <t>FTGF ClearBridge Infrastructure Value A Mdis SGD-H Plus</t>
  </si>
  <si>
    <t>FTGF ClearBridge Infrastructure Value Fund Class A SGD Distributing (M) (Hedged) Plus</t>
  </si>
  <si>
    <t>FTGF Royce US Small Cap Opportunity A Acc AUD-H</t>
  </si>
  <si>
    <t>FTGF Royce US Small Cap Opportunity A Acc SGD-H</t>
  </si>
  <si>
    <t>FTGF Royce US Small Cap Opportunity Fund Class A SGD Accumulating (Hedged)</t>
  </si>
  <si>
    <t>FTGF Royce US Small Cap Opportunity A Acc USD</t>
  </si>
  <si>
    <t>FTGF Royce US Small Cap Opportunity Fund Class A USD Accumulating</t>
  </si>
  <si>
    <t>FTGF Royce US Small Cap Opportunity Fund Class A SGD Accumulating</t>
  </si>
  <si>
    <t>FTGF Western Asset Global High Yield A Mdis AUD-H Plus</t>
  </si>
  <si>
    <t>FTGF Western Asset Global High Yield Fund Class A AUD Distributing (M) (Hedged) Plus</t>
  </si>
  <si>
    <t>FTGF Western Asset Global High Yield A Mdis SGD-H Plus</t>
  </si>
  <si>
    <t>FTGF Western Asset Global High Yield Fund Class A SGD Distributing (M) (Hedged) Plus</t>
  </si>
  <si>
    <t>FTGF Western Asset US Government Liquidity A Acc USD</t>
  </si>
  <si>
    <t>FTGF Western Asset US Government Liquidity Fund Class A USD Accumulating</t>
  </si>
  <si>
    <t>1. Legg Mason ClearBridge Infrastructure Value renamed to FTGF ClearBridge Infrastructure Value</t>
  </si>
  <si>
    <t>2. Legg Mason Royce - US Small Cap Opportunity renamed to FTGF Royce US Small Cap Opportunity</t>
  </si>
  <si>
    <t>3. Legg Mason Western Asset - Global High Yield renamed to FTGF Western Asset Global High Yield</t>
  </si>
  <si>
    <t>4. Legg Mason Western Asset - US Government Liquidity renamed to FTGF Western Asset US Government Liquidity</t>
  </si>
  <si>
    <t>BlackRock GF Latin American A2 GBP in GB</t>
  </si>
  <si>
    <t>BlackRock GF Latin American A2 Hedged AUD in AU</t>
  </si>
  <si>
    <t>BlackRock GF Latin American A2 USD in US</t>
  </si>
  <si>
    <t>5. The risk classification for Allspring US All Cap Growth Fund has been upgraded from "4 - Moderately High" to "5 - High" following the semi-annual review performed in February 2023</t>
  </si>
  <si>
    <t>1. United Singapore Growth Fund SGD (Re-opened from "HOLD" Status)</t>
  </si>
  <si>
    <t>FTSF - Franklin Shariah Technology A Acc SGD</t>
  </si>
  <si>
    <t>FTSF - Franklin Shariah Technology A Acc SGD-H1</t>
  </si>
  <si>
    <t>FTSF - Franklin Shariah Technology A Acc USD</t>
  </si>
  <si>
    <t>LU2458330086</t>
  </si>
  <si>
    <t>LU2458330243</t>
  </si>
  <si>
    <t>LU2458330169</t>
  </si>
  <si>
    <t>Version: March 2023</t>
  </si>
  <si>
    <t>The following products have been included in the APL in February 2023:</t>
  </si>
  <si>
    <t>The following updates has been made to the APL in February 2023:</t>
  </si>
  <si>
    <t>1. FTSF - Franklin Shariah Technology</t>
  </si>
  <si>
    <t>Franklin Shariah Technology A H1 Acc SGD in SG</t>
  </si>
  <si>
    <t>Franklin Shariah Technology S Acc SGD in SG</t>
  </si>
  <si>
    <t>Franklin Shariah Technology A Acc USD in US</t>
  </si>
  <si>
    <t>First Sentier Bridge Fund A SGD-H Dist</t>
  </si>
  <si>
    <t>Fidelity China High Yield A-HMDIST(G) AUD (hedged)</t>
  </si>
  <si>
    <t>Fidelity China High Yield A-MINCOME(G)-SGD (hedged)</t>
  </si>
  <si>
    <t>Fidelity China High Yield A-MINCOME(G)-USD (hedged)</t>
  </si>
  <si>
    <t>Eastspring Investments - Japan Dynamic Fund Class As (hedged)</t>
  </si>
  <si>
    <t>MAMG Global Sukuk Income-I Class A (DIST) SGD Fund</t>
  </si>
  <si>
    <t>Version: April 2023</t>
  </si>
  <si>
    <t>The following products have been included in the APL in March 2023:</t>
  </si>
  <si>
    <t>Maybank Asian Growth and Income-I Fund Class A (ACC) - SGD</t>
  </si>
  <si>
    <t>Maybank Asian Growth and Income-I A Acc SGD</t>
  </si>
  <si>
    <t>Maybank Asian Growth and Income-I A Dist SGD</t>
  </si>
  <si>
    <t>Maybank Asian Growth and Income I Fund Class A SGD Acc</t>
  </si>
  <si>
    <t>Maybank Asian Growth and Income I Fund Class A SGD Dist</t>
  </si>
  <si>
    <t>A1595</t>
  </si>
  <si>
    <t>A1596</t>
  </si>
  <si>
    <t>SGXZ62798434</t>
  </si>
  <si>
    <t>SGXZ86797644</t>
  </si>
  <si>
    <t>1. Fidelity China High Yield (Re-opened from "HOLD" Status)</t>
  </si>
  <si>
    <t>2. FSSA ASEAN All Cap (Re-opened from "HOLD" Status)</t>
  </si>
  <si>
    <t>1. Nikko AM Impact Investing Multi Asset</t>
  </si>
  <si>
    <t>The following product have been included in the APL ILP in March 2023:</t>
  </si>
  <si>
    <t>1. (Etiqa Invest builder) Fundsmith Equity Fund</t>
  </si>
  <si>
    <t>2. (Etiqa Invest plus SP) Fundsmith Equity Fund</t>
  </si>
  <si>
    <t xml:space="preserve">3. Maybank Asian Growth and Income-I </t>
  </si>
  <si>
    <t>FSSA ASEAN All Cap A Acc SGD in SG</t>
  </si>
  <si>
    <t>Maybank Asian Growth and Income-I A Acc SGD in SG</t>
  </si>
  <si>
    <t>Capital Group New Perspective Fund Acc USD</t>
  </si>
  <si>
    <t>Janus Henderson Glb Real Estate Eq Inc Dis USD</t>
  </si>
  <si>
    <t>Fidelity US Dollar Cash Fund Dis USD</t>
  </si>
  <si>
    <t>Schroder International Selection Fund Global Sustainable Growth Hedged A Acc SGD</t>
  </si>
  <si>
    <t>A1750</t>
  </si>
  <si>
    <t>LU2484002261</t>
  </si>
  <si>
    <t>Version: May 2023</t>
  </si>
  <si>
    <t>The following products have been included in the APL in April 2023:</t>
  </si>
  <si>
    <t>The following products have been put on HOLD following latest APL review held in April 2023:</t>
  </si>
  <si>
    <t>1.  PIMCO Dynamic Multi-Asset</t>
  </si>
  <si>
    <t>The following products have been terminated effective from April 2023:</t>
  </si>
  <si>
    <t>The following product have been included in the APL ILP in April 2022:</t>
  </si>
  <si>
    <t xml:space="preserve">1. (Etiqa Invest builder) BlackRock European Equity Income (with effect from 1 May 2023) </t>
  </si>
  <si>
    <t xml:space="preserve">2. (Etiqa Invest builder) Eastspring Investments - Japan Dynamic Fund Class As (hedged) (with effect from 1 May 2023) </t>
  </si>
  <si>
    <t xml:space="preserve">3. (Etiqa Invest builder) MAMG Global Sukuk Income-I Class A (DIST) SGD Fund (with effect from 1 May 2023) </t>
  </si>
  <si>
    <t xml:space="preserve">4. (Etiqa Invest builder) Maybank Asian Growth and Income-I Fund Class A (ACC) - SGD (with effect from 1 May 2023) </t>
  </si>
  <si>
    <t xml:space="preserve">5. (Etiqa Invest plus SP) BlackRock European Equity Income (with effect from 1 May 2023) </t>
  </si>
  <si>
    <t xml:space="preserve">6. (Etiqa Invest plus SP) Eastspring Investments - Japan Dynamic Fund Class As (hedged) (with effect from 1 May 2023) </t>
  </si>
  <si>
    <t xml:space="preserve">7. (Etiqa Invest plus SP) MAMG Global Sukuk Income-I Class A (DIST) SGD Fund (with effect from 1 May 2023) </t>
  </si>
  <si>
    <t xml:space="preserve">8. (Etiqa Invest plus SP) Maybank Asian Growth and Income-I Fund Class A (ACC) - SGD (with effect from 1 May 2023) </t>
  </si>
  <si>
    <t>A1732</t>
  </si>
  <si>
    <t>A1757</t>
  </si>
  <si>
    <t>Dimensional Emerging Markets Large Cap Core Equity Fund SGD Accumulation</t>
  </si>
  <si>
    <t>Dimensional Emerging Markets Large Cap Core Equity Fund USD Accumulation</t>
  </si>
  <si>
    <t>Dimensional Global Short Fixed Income Fund SGD Accumulation Hedged</t>
  </si>
  <si>
    <t>A1734</t>
  </si>
  <si>
    <t>Dimensional Global Short Term Investment Grade Fixed Income Fund SGD Accumulation Hedged</t>
  </si>
  <si>
    <t>A1737</t>
  </si>
  <si>
    <t>Dimensional Global Targeted Value Fund SGD Accumulation</t>
  </si>
  <si>
    <t>A1740</t>
  </si>
  <si>
    <t>Dimensional Global Core Equity Fund SGD Accumulation</t>
  </si>
  <si>
    <t>Dimensional Pacific Basin Small Companies Fund USD Accumulation</t>
  </si>
  <si>
    <t>A1741</t>
  </si>
  <si>
    <t>A1744</t>
  </si>
  <si>
    <t>Dimensional World Allocation 60/40 Fund SGD Accumulation</t>
  </si>
  <si>
    <t>A1746</t>
  </si>
  <si>
    <t>Dimensional World Equity Fund SGD Accumulation</t>
  </si>
  <si>
    <t>A1758</t>
  </si>
  <si>
    <t>Dimensional Global Core Equity Fund USD Accumulation</t>
  </si>
  <si>
    <t>A1759</t>
  </si>
  <si>
    <t>Dimensional Pacific Basin Small Companies Fund SGD Accumulation</t>
  </si>
  <si>
    <t>1. The risk classification for Allianz SGD Income Fund has been upgraded from "2 - Moderately Low" to "3 - Moderate" following the semi-annual review performed in May 2023</t>
  </si>
  <si>
    <t>Schroder ISF Global Sustainable Growth A in SG</t>
  </si>
  <si>
    <t>HSBC BRIC Equity AC USD in US</t>
  </si>
  <si>
    <t>Invest smart flex</t>
  </si>
  <si>
    <t>abrdn SICAV I China A Share Sustainable Equity A Hedged Acc SGD in SG</t>
  </si>
  <si>
    <t>abrdn SICAV I Global Dynamic Dividend A Hedged Acc SGD in SG</t>
  </si>
  <si>
    <t>abrdn SICAV I North American Smaller Companies A Hedged Acc SGD in SG</t>
  </si>
  <si>
    <t>abrdn SICAV I China A Share Sustainable Equity A Acc USD in US</t>
  </si>
  <si>
    <t>abrdn SICAV I Global Dynamic Dividend A Acc USD in US</t>
  </si>
  <si>
    <t>abrdn SICAV I North American Smaller Companies A Acc USD in US</t>
  </si>
  <si>
    <t>A1790</t>
  </si>
  <si>
    <t>BlackRock Global Funds - World Healthscience Fund A2 AUD Hedged</t>
  </si>
  <si>
    <t>Neuberger Berman Strategic Income Fund SGD A Accumulating Class Hedged</t>
  </si>
  <si>
    <t>A1786</t>
  </si>
  <si>
    <t>IE00BQSBQV90</t>
  </si>
  <si>
    <t>PIMCO GIS Income Admin Hedged Inc SGD</t>
  </si>
  <si>
    <t>A1782</t>
  </si>
  <si>
    <t>PIMCO GIS Commodity Real Return Fund Institutional Acc USD</t>
  </si>
  <si>
    <t>A1781</t>
  </si>
  <si>
    <t>IE00B1BXJ858</t>
  </si>
  <si>
    <t>A1770</t>
  </si>
  <si>
    <t>Fullerton SGD Cash Fund C SGD</t>
  </si>
  <si>
    <t>SGXZ72803935</t>
  </si>
  <si>
    <t>E244</t>
  </si>
  <si>
    <t>E242</t>
  </si>
  <si>
    <t>E243</t>
  </si>
  <si>
    <t>Version: June 2023</t>
  </si>
  <si>
    <t>The following products have been put on HOLD following latest APL review held in May 2023:</t>
  </si>
  <si>
    <t>1.  Eastspring Investments - Asian Bond</t>
  </si>
  <si>
    <t>2.  FTIF - Templeton Global Bond</t>
  </si>
  <si>
    <t>3.  FTIF - Templeton Global Total Return</t>
  </si>
  <si>
    <t>The following updates has been made to the APL in May 2023:</t>
  </si>
  <si>
    <t>The following product have been included in the APL ILP in May 2023:</t>
  </si>
  <si>
    <t>1. (TM #goAffluence) Capital Group New Perspective Fund Acc USD</t>
  </si>
  <si>
    <t>2. (TM #goAffluence) Janus Henderson Glb Real Estate Eq Inc Dis USD</t>
  </si>
  <si>
    <t>3. (TM #goAssure) Capital Group New Perspective Fund Acc USD</t>
  </si>
  <si>
    <t>4. (TM #goAssure) Janus Henderson Glb Real Estate Eq Inc Dis USD</t>
  </si>
  <si>
    <t>5. (TM #goClassic) Capital Group New Perspective Fund Acc USD</t>
  </si>
  <si>
    <t>6. (TM #goClassic) Janus Henderson Glb Real Estate Eq Inc Dis USD</t>
  </si>
  <si>
    <t>7. (TM #goClassic Secure) Capital Group New Perspective Fund Acc USD</t>
  </si>
  <si>
    <t xml:space="preserve">8. (TM #goClassic Secure) Janus Henderson Glb Real Estate Eq Inc Dis USD </t>
  </si>
  <si>
    <t>9. (TM #goElite) Capital Group New Perspective Fund Acc USD</t>
  </si>
  <si>
    <t>10. (TM #goElite) Fidelity US Dollar Cash Fund Dis USD</t>
  </si>
  <si>
    <t xml:space="preserve">11. (TM #goElite) Janus Henderson Glb Real Estate Eq Inc Dis USD </t>
  </si>
  <si>
    <t>12. (TM #goElite) LionGlobal SGD Money Market Fund Acc SGD</t>
  </si>
  <si>
    <t>13. (TM #goElite Secure) Capital Group New Perspective Fund Acc USD</t>
  </si>
  <si>
    <t>14. (TM #goElite Secure) Fidelity US Dollar Cash Fund Dis USD</t>
  </si>
  <si>
    <t>15. (TM #goElite Secure) Janus Henderson Glb Real Estate Eq Inc Dis USD</t>
  </si>
  <si>
    <t>16. (TM #goElite Secure) LionGlobal SGD Money Market Fund Acc SGD</t>
  </si>
  <si>
    <t>17. (TM #goTreasures) Capital Group New Perspective Fund Acc USD</t>
  </si>
  <si>
    <t>18. (TM #goTreasures) Janus Henderson Glb Real Estate Eq Inc Dis USD</t>
  </si>
  <si>
    <t>19. (TM #goTreasures Secure) Capital Group New Perspective Fund Acc USD</t>
  </si>
  <si>
    <t>20. (TM #goTreasures Secure) Janus Henderson Glb Real Estate Eq Inc Dis USD</t>
  </si>
  <si>
    <t>21. (TM #goUltra) Capital Group New Perspective Fund Acc USD</t>
  </si>
  <si>
    <t>22. (TM #goUltra) Janus Henderson Glb Real Estate Eq Inc Dis USD</t>
  </si>
  <si>
    <t>23. (TM #goUltra Secure) Capital Group New Perspective Fund Acc USD</t>
  </si>
  <si>
    <t>24. (TM #goUltra Secure) Janus Henderson Glb Real Estate Eq Inc Dis USD</t>
  </si>
  <si>
    <t>25. (TM Atlas Wealth) Capital Group New Perspective Fund Acc USD</t>
  </si>
  <si>
    <t>26. (TM Atlas Wealth) Janus Henderson Glb Real Estate Eq Inc Dis USD</t>
  </si>
  <si>
    <t xml:space="preserve">27. (Etiqa Invest smart flex) abrdn All China Sustainable Equity Fund (with effect from 14 June 2023)  </t>
  </si>
  <si>
    <t xml:space="preserve">28. (Etiqa Invest smart flex) AB American Income Portfolio (with effect from 14 June 2023)  </t>
  </si>
  <si>
    <t xml:space="preserve">29. (Etiqa Invest smart flex) Allianz Income and Growth (with effect from 14 June 2023)  </t>
  </si>
  <si>
    <t xml:space="preserve">30. (Etiqa Invest smart flex) Baillie Gifford Worldwide Asia ex Japan Fund (with effect from 14 June 2023)  </t>
  </si>
  <si>
    <t xml:space="preserve">31. (Etiqa Invest smart flex) Baillie Gifford Worldwide Health Innovation Fund (with effect from 14 June 2023)  </t>
  </si>
  <si>
    <t xml:space="preserve">32. (Etiqa Invest smart flex) Baillie Gifford Worldwide Long Term Global Growth Fund (with effect from 14 June 2023)  </t>
  </si>
  <si>
    <t xml:space="preserve">33. (Etiqa Invest smart flex) BlackRock European Equity Income (with effect from 14 June 2023)  </t>
  </si>
  <si>
    <t xml:space="preserve">34. (Etiqa Invest smart flex) BlackRock Global Funds ("BGF") ESG Global Bond Income Fund (with effect from 14 June 2023)  </t>
  </si>
  <si>
    <t xml:space="preserve">35. (Etiqa Invest smart flex) BlackRock Global Funds ("BGF") ESG Multi-Asset Fund (with effect from 14 June 2023)  </t>
  </si>
  <si>
    <t xml:space="preserve">36. (Etiqa Invest smart flex) BlackRock Global Funds ("BGF") World Technology Fund (with effect from 14 June 2023)  </t>
  </si>
  <si>
    <t xml:space="preserve">37. (Etiqa Invest smart flex) Capital Group American Balanced Fund (Lux) (with effect from 14 June 2023)  </t>
  </si>
  <si>
    <t xml:space="preserve">38. (Etiqa Invest smart flex) Eastspring Investments - Japan Dynamic Fund Class As (hedged) (with effect from 14 June 2023)  </t>
  </si>
  <si>
    <t xml:space="preserve">39. (Etiqa Invest smart flex) Portfolio Fund - Aggressive (with effect from 14 June 2023)  </t>
  </si>
  <si>
    <t xml:space="preserve">40. (Etiqa Invest smart flex) Portfolio Fund - Conservative (with effect from 14 June 2023)  </t>
  </si>
  <si>
    <t xml:space="preserve">41. (Etiqa Invest smart flex) Portfolio Fund - Growth (with effect from 14 June 2023)  </t>
  </si>
  <si>
    <t xml:space="preserve">42. (Etiqa Invest smart flex) Portfolio Fund - Moderate (with effect from 14 June 2023)  </t>
  </si>
  <si>
    <t xml:space="preserve">43. (Etiqa Invest smart flex) First Sentier Bridge Fund A SGD-H Dist (with effect from 14 June 2023)  </t>
  </si>
  <si>
    <t xml:space="preserve">44. (Etiqa Invest smart flex) FSSA Dividend Advantage Fund (with effect from 14 June 2023)  </t>
  </si>
  <si>
    <t xml:space="preserve">46. (Etiqa Invest smart flex) Fullerton SGD Income Fund (with effect from 14 June 2023)  </t>
  </si>
  <si>
    <t xml:space="preserve">47. (Etiqa Invest smart flex) Fundsmith Equity Fund (with effect from 14 June 2023)  </t>
  </si>
  <si>
    <t xml:space="preserve">48. (Etiqa Invest smart flex) Infinity Global Stock Index Fund (with effect from 14 June 2023)  </t>
  </si>
  <si>
    <t xml:space="preserve">49. (Etiqa Invest smart flex) LionGlobal Singapore Dividend Equity Fund (with effect from 14 June 2023)  </t>
  </si>
  <si>
    <t xml:space="preserve">50. (Etiqa Invest smart flex) LionGlobal Singapore Trust Fund (with effect from 14 June 2023)  </t>
  </si>
  <si>
    <t xml:space="preserve">51. (Etiqa Invest smart flex) MAMG Global Sukuk Income-I Class A (DIST) SGD Fund (with effect from 14 June 2023)  </t>
  </si>
  <si>
    <t xml:space="preserve">52. (Etiqa Invest smart flex) Maybank Asian Growth and Income Fund (with effect from 14 June 2023)  </t>
  </si>
  <si>
    <t xml:space="preserve">53. (Etiqa Invest smart flex) Maybank Asian Growth and Income-I Fund Class A (ACC) - SGD (with effect from 14 June 2023)  </t>
  </si>
  <si>
    <t xml:space="preserve">54. (Etiqa Invest smart flex) Nikko AM ARK Disruptive Innovation Fund (with effect from 14 June 2023)  </t>
  </si>
  <si>
    <t xml:space="preserve">55. (Etiqa Invest smart flex) PIMCO Income Fund (with effect from 14 June 2023)  </t>
  </si>
  <si>
    <t>56. (Etiqa Invest smart flex) PineBridge International Funds - Singapore Bond Fund (with effect from 14 June 2023)</t>
  </si>
  <si>
    <t>57. (Etiqa Invest smart flex) United Global Healthcare Fund (with effect from 14 June 2023)</t>
  </si>
  <si>
    <t xml:space="preserve">58. (Etiqa Invest smart flex) United SGD Money Market Fund (with effect from 14 June 2023)  </t>
  </si>
  <si>
    <t xml:space="preserve">59. (Etiqa Invest smart flex) United Singapore Bond Fund (with effect from 14 June 2023)  </t>
  </si>
  <si>
    <t xml:space="preserve">45. (Etiqa Invest smart flex) Fullerton Lux Funds - Asia Absolute Alpha (with effect from 14 June 2023) </t>
  </si>
  <si>
    <t>Dimensional Emerging Markets Large Cap Core Equity Acc SGD in SG</t>
  </si>
  <si>
    <t>Dimensional Global Targeted Value Acc SGD in SG</t>
  </si>
  <si>
    <t>Fullerton Global Absolute Alpha A A SGD in SG</t>
  </si>
  <si>
    <t>NB Strategic Income A Acc SGD in SG</t>
  </si>
  <si>
    <t>BNP Paribas Energy Transition Classic Cap in US</t>
  </si>
  <si>
    <t>Dimensional Emerging Markets Large Cap Core Equity Acc GBP in GB</t>
  </si>
  <si>
    <t>Dimensional Emerging Markets Large Cap Core Equity Acc USD in US</t>
  </si>
  <si>
    <t>Dimensional Global Targeted Value Acc USD in US</t>
  </si>
  <si>
    <t>Fullerton Asia Absolute Alpha A A Acc USD in US</t>
  </si>
  <si>
    <t>GS Asia High Yield Bond Portfolio Base Shares Base Shares (Acc.) in US</t>
  </si>
  <si>
    <t>GS Global Future Health Care Equity Portfolio Base Shares AccUSD in US</t>
  </si>
  <si>
    <t>MAYBANK ASIAN EQUITY FUND CLASS A (ACC) - SGD</t>
  </si>
  <si>
    <t>MAYBANK ASIAN INCOME FUND CLASS A (ACC) - SGD</t>
  </si>
  <si>
    <t xml:space="preserve">TM #goWealth Enrich </t>
  </si>
  <si>
    <t>1. Dimensional Emerging Markets Large Cap Core Equity (Re-opened from "HOLD" Status)</t>
  </si>
  <si>
    <t>2. Dimensional Global Targeted Value (Re-opened from "HOLD" Status)</t>
  </si>
  <si>
    <t>3. JPMorgan Funds - Emerging Markets Dividend (Re-opened from "HOLD" Status)</t>
  </si>
  <si>
    <t>A1736</t>
  </si>
  <si>
    <t>Kotak Funds - India Midcap Fund Cl A Acc USD</t>
  </si>
  <si>
    <t>Kotak Mahindra Limited</t>
  </si>
  <si>
    <t>LU0511423146</t>
  </si>
  <si>
    <t>1. (Etiqa Invest builder) MAYBANK ASIAN EQUITY FUND CLASS A (ACC) – SGD</t>
  </si>
  <si>
    <t>2. (Etiqa Invest builder) MAYBANK ASIAN INCOME FUND CLASS A (ACC) – SGD</t>
  </si>
  <si>
    <t>3. Etiqa Invest plus SP) MAYBANK ASIAN EQUITY FUND CLASS A (ACC) – SGD</t>
  </si>
  <si>
    <t>4. (Etiqa Invest plus SP) MAYBANK ASIAN INCOME FUND CLASS A (ACC) - SGD</t>
  </si>
  <si>
    <t>5. Etiqa Invest smart flex) MAYBANK ASIAN EQUITY FUND CLASS A (ACC) – SGD</t>
  </si>
  <si>
    <t>6. (Etiqa Invest smart flex) MAYBANK ASIAN INCOME FUND CLASS A (ACC) - SGD</t>
  </si>
  <si>
    <t>7. (Singlife Savvy Invest) Amundi Funds Real Assets Target Income</t>
  </si>
  <si>
    <t xml:space="preserve">8. (Singlife Savvy Invest) Fullerton SGD Cash Fund </t>
  </si>
  <si>
    <t>9. (Singlife Savvy Invest) Fullerton USD Cash Fund</t>
  </si>
  <si>
    <t>10. (TM #goWealth Enrich) Allianz Glb Artificial Intelligence Acc SGD-H</t>
  </si>
  <si>
    <t>11. (TM #goWealth Enrich) Allianz Global intelligent Cities Dis SGD-H</t>
  </si>
  <si>
    <t>12. (TM #goWealth Enrich) Allianz Income and Growth Acc USD</t>
  </si>
  <si>
    <t>13. (TM #goWealth Enrich) Allianz Income and Growth Dis AUD-H</t>
  </si>
  <si>
    <t>14. (TM #goWealth Enrich) Allianz Income and Growth Dis GBP-H</t>
  </si>
  <si>
    <t>15. (TM #goWealth Enrich) Allianz Income and Growth Dis SGD-H</t>
  </si>
  <si>
    <t>16. (TM #goWealth Enrich) Allianz US Short Dur High Income Bd Dis SGD-H</t>
  </si>
  <si>
    <t>17. (TM #goWealth Enrich) Baillie Gifford Asia ex Japan Acc USD</t>
  </si>
  <si>
    <t>18. (TM #goWealth Enrich) Baillie Gifford LT Global Growth Acc USD</t>
  </si>
  <si>
    <t>19. (TM #goWealth Enrich) Baillie Gifford Positive Change Acc USD</t>
  </si>
  <si>
    <t>20. (TM #goWealth Enrich) Baillie Gifford US Equity Growth Acc USD</t>
  </si>
  <si>
    <t>21. (TM #goWealth Enrich) CGWM Opportunity Fund Acc AUD-H</t>
  </si>
  <si>
    <t>22. (TM #goWealth Enrich) CGWM Opportunity Fund Acc GBP-H</t>
  </si>
  <si>
    <t>23. (TM #goWealth Enrich) CGWM Opportunity Fund Acc SGD-H</t>
  </si>
  <si>
    <t>24. (TM #goWealth Enrich) CGWM Opportunity Fund Acc USD</t>
  </si>
  <si>
    <t>25. (TM #goWealth Enrich) Capital Group New Perspective Fund Acc USD</t>
  </si>
  <si>
    <t>26. (TM #goWealth Enrich) Fidelity Asian Special Sit Dis USD</t>
  </si>
  <si>
    <t>27. (TM #goWealth Enrich) Fidelity Emerging Markets Acc SGD-H</t>
  </si>
  <si>
    <t>28. (TM #goWealth Enrich) Fidelity Emerging Markets Acc USD</t>
  </si>
  <si>
    <t>29. (TM #goWealth Enrich) Fidelity European Dynamic Gr Acc SGD-H</t>
  </si>
  <si>
    <t>30. (TM #goWealth Enrich) Fidelity European Dynamic Gr Acc USD-H</t>
  </si>
  <si>
    <t>31. (TM #goWealth Enrich) Fidelity US Dollar Cash Fund Dis USD</t>
  </si>
  <si>
    <t>32. (TM #goWealth Enrich) Fidelity US High Yield Fund Acc USD</t>
  </si>
  <si>
    <t>33. (TM #goWealth Enrich) Fidelity US High Yield Fund Dis AUD-H</t>
  </si>
  <si>
    <t>34. (TM #goWealth Enrich) Fidelity US High Yield Fund Dis GBP</t>
  </si>
  <si>
    <t>35. (TM #goWealth Enrich) Fidelity US High Yield Fund Dis SGD</t>
  </si>
  <si>
    <t>36. (TM #goWealth Enrich) First Sentier Bridge Fund Dis SGD</t>
  </si>
  <si>
    <t>37. (TM #goWealth Enrich) FSSA Asian Equity Plus Fund Acc USD</t>
  </si>
  <si>
    <t>38. (TM #goWealth Enrich) FSSA Dividend Advantage Fund Dis SGD</t>
  </si>
  <si>
    <t>39. (TM #goWealth Enrich) FSSA Greater China Growth Fund Acc USD</t>
  </si>
  <si>
    <t>40. (TM #goWealth Enrich) FSSA Indian Subcontinent Fund Acc USD</t>
  </si>
  <si>
    <t>41. (TM #goWealth Enrich) FSSA Regional China Fund Acc SGD</t>
  </si>
  <si>
    <t>42. (TM #goWealth Enrich) FSSA Regional India Fund Acc SGD</t>
  </si>
  <si>
    <t>43. (TM #goWealth Enrich) Templeton Shariah Global Equity Acc SGD</t>
  </si>
  <si>
    <t>44. (TM #goWealth Enrich) Franklin Global Sukuk Fund Dis SGD</t>
  </si>
  <si>
    <t>45. (TM #goWealth Enrich) Franklin Technology Fund Acc SGD-H</t>
  </si>
  <si>
    <t>46. (TM #goWealth Enrich) Franklin Technology Fund Acc USD</t>
  </si>
  <si>
    <t>47. (TM #goWealth Enrich) Fundsmith Equity Fund Acc GBP</t>
  </si>
  <si>
    <t>48. (TM #goWealth Enrich) Invesco Global Consumer Trends Acc USD</t>
  </si>
  <si>
    <t>49. (TM #goWealth Enrich) JPM Asia Pacific Income Acc USD</t>
  </si>
  <si>
    <t>50. (TM #goWealth Enrich) JPM Asia Pacific Income Dis AUD-H</t>
  </si>
  <si>
    <t>51. (TM #goWealth Enrich) JPM Asia Pacific Income Dis SGD-H</t>
  </si>
  <si>
    <t>52. (TM #goWealth Enrich) Janus Henderson Glb Life Sciences Acc SGD-H</t>
  </si>
  <si>
    <t>53. (TM #goWealth Enrich) Janus Henderson Glb Life Sciences Acc USD</t>
  </si>
  <si>
    <t>54. (TM #goWealth Enrich) Janus Henderson Glb Real Estate Eq Inc Dis USD</t>
  </si>
  <si>
    <t xml:space="preserve">55. (TM #goWealth Enrich) Infinity US 500 Stock Index Fund Acc SGD </t>
  </si>
  <si>
    <t>56. (TM #goWealth Enrich) LionGlobal SGD Money Market Fund Acc SGD</t>
  </si>
  <si>
    <t>57. (TM #goWealth Enrich) MS Emerging Leaders Equity Fund Acc USD</t>
  </si>
  <si>
    <t>58. (TM #goWealth Enrich) MS Europe Opportunity Fund Acc EUR</t>
  </si>
  <si>
    <t>59. (TM #goWealth Enrich) Quilter Inv Compass 3 Port Acc AUD-H</t>
  </si>
  <si>
    <t>60. (TM #goWealth Enrich) Quilter Inv Compass 3 Port Acc EUR-H</t>
  </si>
  <si>
    <t>61. (TM #goWealth Enrich) Quilter Inv Compass 3 Port Acc GBP-H</t>
  </si>
  <si>
    <t>62. (TM #goWealth Enrich) Quilter Inv Compass 3 Port Acc SGD-H</t>
  </si>
  <si>
    <t>63. (TM #goWealth Enrich) Quilter Inv Compass 3 Port Acc USD</t>
  </si>
  <si>
    <t>64. (TM #goWealth Enrich) Quilter Inv Compass 4 Port Acc AUD-H</t>
  </si>
  <si>
    <t>65. (TM #goWealth Enrich) Quilter Inv Compass 4 Port Acc EUR-H</t>
  </si>
  <si>
    <t>66. (TM #goWealth Enrich) Quilter Inv Compass 4 Port Acc GBP-H</t>
  </si>
  <si>
    <t>67. (TM #goWealth Enrich) Quilter Inv Compass 4 Port Acc SGD-H</t>
  </si>
  <si>
    <t>68. (TM #goWealth Enrich) Quilter Inv Compass 4 Port Acc USD</t>
  </si>
  <si>
    <t>69. (TM #goWealth Enrich) Sands Capital US Select Growth Acc USD</t>
  </si>
  <si>
    <t>70. (TM #goWealth Enrich) Schroder ISF China Opp Acc SGD-H</t>
  </si>
  <si>
    <t>71. (TM #goWealth Enrich) Schroder ISF China Opp Acc USD</t>
  </si>
  <si>
    <t>72. (TM #goWealth Enrich) Schroder ISF Commodity Fund Acc USD</t>
  </si>
  <si>
    <t>73. (TM #goWealth Enrich) UBS All China Equity Acc USD</t>
  </si>
  <si>
    <t>74. (TM #goWealth Enrich) UBS China Allocation Opportunity Acc USD</t>
  </si>
  <si>
    <t>75. (TM #goWealth Enrich) UBS O'Connor China L/S Alpha Strat Acc USD</t>
  </si>
  <si>
    <t>76. (TM #goWealth Enrich) United Asian High Yield Bond Acc SGD-H</t>
  </si>
  <si>
    <t>77. (TM #goWealth Enrich) United Asian High Yield Bond Acc USD</t>
  </si>
  <si>
    <t>78. (TM #goWealth Enrich) United G Strategic Fund Acc SGD</t>
  </si>
  <si>
    <t>79. (TM #goWealth Enrich) United Gold &amp; General Fund Acc SGD</t>
  </si>
  <si>
    <t>80. (TM #goWealth Enrich) United SGD Fund Acc SGD</t>
  </si>
  <si>
    <t>81. (TM #goWealth Enrich) United SGD Fund Acc USD-H</t>
  </si>
  <si>
    <t>The following product have been included in the APL ILP in June 2023:</t>
  </si>
  <si>
    <t>Version: July 2023</t>
  </si>
  <si>
    <t>Allianz Best Styles Global Equity Cl ET Acc H2-SGD</t>
  </si>
  <si>
    <t>Allianz Global Investors Fund - Allianz Best Styles Global Equity ET H2 SGD</t>
  </si>
  <si>
    <t>A1418</t>
  </si>
  <si>
    <t>LU1914381329</t>
  </si>
  <si>
    <t>Fidelity Funds Sustainable Consumer Brands Fund A ACC SGD (SGD USD hedged)</t>
  </si>
  <si>
    <t>A1792</t>
  </si>
  <si>
    <t>LU2488746863</t>
  </si>
  <si>
    <t>LU1835929800</t>
  </si>
  <si>
    <t>Allianz Global Investors Fund - Allianz All China Equity PT USD</t>
  </si>
  <si>
    <t>A1791</t>
  </si>
  <si>
    <t>1. Allianz Best Styles Global Equity</t>
  </si>
  <si>
    <t>3. Kotak Funds - India Midcap Fund</t>
  </si>
  <si>
    <t>2. Blackrock Emerging Markets Local Currency Bond (Re-opened from "HOLD" Status)</t>
  </si>
  <si>
    <t>1. United Emerging Markets Bond</t>
  </si>
  <si>
    <t>2. Franklin Templeton Martin Currie Southeast Asia Trust A Acc SGD delisted from CPFIS with effect from 20 July 2023</t>
  </si>
  <si>
    <t>1. Addition of New Fund House - Kotak Mahindra Limited</t>
  </si>
  <si>
    <t>1. Allspring China A Focus Fund</t>
  </si>
  <si>
    <t>BlackRock Global Allocation A2 Hedged SGD in SG</t>
  </si>
  <si>
    <t>Janus Henderson Global Technology Leaders A2 Acc SGD in SG</t>
  </si>
  <si>
    <t>Janus Henderson Global Technology Leaders A2 H Acc SGD in SG</t>
  </si>
  <si>
    <t>UOB United Global Quality Growth A Hedged Acc SGD in SG</t>
  </si>
  <si>
    <t>BlackRock Global Allocation A2 Hedged AUD in AU</t>
  </si>
  <si>
    <t>BlackRock Global Allocation A2 Hedged GBP in GB</t>
  </si>
  <si>
    <t>BlackRock Global Allocation A2 USD in US</t>
  </si>
  <si>
    <t>Janus Henderson Global Technology Leaders A2 Acc USD in US</t>
  </si>
  <si>
    <t>A1812</t>
  </si>
  <si>
    <t>Schroder BIC Acc SGD</t>
  </si>
  <si>
    <t>Schroder BIC Fund SGD</t>
  </si>
  <si>
    <t>HGIF - ASEAN Equity AD USD</t>
  </si>
  <si>
    <t>HSBC Global Investment Funds - ASEAN Equity AD USD</t>
  </si>
  <si>
    <t>A1798</t>
  </si>
  <si>
    <t>Capital International Fund - Capital Group New Economy Fund LUX B SGD</t>
  </si>
  <si>
    <t>A1800</t>
  </si>
  <si>
    <t>Capital International Fund - Capital Group New Economy Fund LUX B USD</t>
  </si>
  <si>
    <t>A1799</t>
  </si>
  <si>
    <t>Capital International Fund - Capital Group New Economy Fund LUX Bh SGD</t>
  </si>
  <si>
    <t>A1801</t>
  </si>
  <si>
    <t>Capital International Fund - Capital Group New World Fund LUX B SGD</t>
  </si>
  <si>
    <t>Capital International Fund - Capital Group New World Fund LUX B USD</t>
  </si>
  <si>
    <t>A1802</t>
  </si>
  <si>
    <t>JPMorgan Funds - China CPF (acc) SGD</t>
  </si>
  <si>
    <t>A1795</t>
  </si>
  <si>
    <t>LU2471279682</t>
  </si>
  <si>
    <t>Threadneedle (Lux) Global Focus ASH SGD</t>
  </si>
  <si>
    <t>Allianz Oriental Income ET Acc SGD</t>
  </si>
  <si>
    <t>Allianz Global Investors Fund - Allianz Oriental Income ET SGD</t>
  </si>
  <si>
    <t>A1813</t>
  </si>
  <si>
    <t>LU2519544881</t>
  </si>
  <si>
    <t>Version: August 2023</t>
  </si>
  <si>
    <t>The following products have been included in the APL in July 2023:</t>
  </si>
  <si>
    <t>The following products have been put on HOLD following latest APL review held in July 2023:</t>
  </si>
  <si>
    <t>The following products have been terminated effective from July 2023:</t>
  </si>
  <si>
    <t>The following updates has been made to the APL in July 2023:</t>
  </si>
  <si>
    <t>2. Schroder BRIC renamed to Schroder BIC</t>
  </si>
  <si>
    <t>1. HGIF - Thai Equity Fund renamed to HGIF - ASEAN Equity</t>
  </si>
  <si>
    <t>1. Eastspring Investments Funds - Monthly Income Plan</t>
  </si>
  <si>
    <t>Dimensional World Allocation 80/20 Acc EUR</t>
  </si>
  <si>
    <t>Dimensional World Allocation 80/20 Acc GBP</t>
  </si>
  <si>
    <t>Dimensional World Allocation 80/20 Acc SGD</t>
  </si>
  <si>
    <t>Dimensional World Allocation 80/20 Acc USD</t>
  </si>
  <si>
    <t>Dimensional World Allocation 80/20 Fund SGD Accumulation</t>
  </si>
  <si>
    <t>A1745</t>
  </si>
  <si>
    <t>IE00BYTYV309</t>
  </si>
  <si>
    <t>IE00BYTYV184</t>
  </si>
  <si>
    <t>IE00BKPRGG35</t>
  </si>
  <si>
    <t>IE00BYTYV523</t>
  </si>
  <si>
    <t>BlackRock BGF Global Multi-Asset Income A2 USD in US</t>
  </si>
  <si>
    <t>Invest Flex</t>
  </si>
  <si>
    <t>Blackrock Circular Economy A2 EUR</t>
  </si>
  <si>
    <t>Blackrock Circular Economy A2 SGD-H</t>
  </si>
  <si>
    <t>Blackrock Circular Economy A2 USD</t>
  </si>
  <si>
    <t>BlackRock Global Funds - Circular Economy Fund A2 SGD Hedged</t>
  </si>
  <si>
    <t>BlackRock Global Funds - Circular Economy Fund A2 USD</t>
  </si>
  <si>
    <t>A1458</t>
  </si>
  <si>
    <t>A1457</t>
  </si>
  <si>
    <t>LU2092937221</t>
  </si>
  <si>
    <t>LU2041044095</t>
  </si>
  <si>
    <t>A1814</t>
  </si>
  <si>
    <t>LU2667125376</t>
  </si>
  <si>
    <t>BlackRock Global Funds - Circular Economy Fund A5 SGD Hedged</t>
  </si>
  <si>
    <t>LU2041044178</t>
  </si>
  <si>
    <t>Blackrock US Dollar Short Duration Bond A3 USD</t>
  </si>
  <si>
    <t>LU0172419748</t>
  </si>
  <si>
    <t>BlackRock Global Funds - US Dollar Short Duration Bond A10 SGD Hedged</t>
  </si>
  <si>
    <t>A1815</t>
  </si>
  <si>
    <t>LU2667125459</t>
  </si>
  <si>
    <t>LU2663582299</t>
  </si>
  <si>
    <t>A1816</t>
  </si>
  <si>
    <t>4. Dimensional World Allocation 80/20</t>
  </si>
  <si>
    <t>Allianz Best Styles Global Equity ET (H2-SGD) SGD in SG</t>
  </si>
  <si>
    <t>Allianz Oriental Income ET Cap SGD in SG</t>
  </si>
  <si>
    <t>BGF Circular Economy A2 EUR in EU</t>
  </si>
  <si>
    <t>BGF Circular Economy A2 Hedged SGD in SG</t>
  </si>
  <si>
    <t>BGF Circular Economy A2 USD in US</t>
  </si>
  <si>
    <t>Dimensional World Allocation 80/20 Acc EUR in EU</t>
  </si>
  <si>
    <t>Dimensional World Allocation 80/20 Acc GBP in GB</t>
  </si>
  <si>
    <t>Dimensional World Allocation 80/20 Acc SGD in SG</t>
  </si>
  <si>
    <t>Dimensional World Allocation 80/20 Acc USD in US</t>
  </si>
  <si>
    <t>JPM China CPF Acc SGD in SG</t>
  </si>
  <si>
    <t>Kotak India Midcap A USD in US</t>
  </si>
  <si>
    <t>Schroder Alternative Solutions Commodity Fund (Class A Accumulation, SGD Hedged)</t>
  </si>
  <si>
    <t>Capital Group Income Builder Fund Dis SGD-H</t>
  </si>
  <si>
    <t>Nikko AM Japan Dividend Equity Fund Dis SGD-H</t>
  </si>
  <si>
    <t>Nikko AM Singapore Dividend Equity Fund Dis SGD</t>
  </si>
  <si>
    <t>Version: September 2023</t>
  </si>
  <si>
    <t>The following products have been included in the APL in August 2023:</t>
  </si>
  <si>
    <t>The following products have been put on HOLD following latest APL review held in August 2023:</t>
  </si>
  <si>
    <t>The following updates has been made to the APL in August 2023:</t>
  </si>
  <si>
    <t xml:space="preserve">3. (Income Invest Flex) Asian Bond Fund (with effect from 14 September 2023)  </t>
  </si>
  <si>
    <t>2. (Income Invest Flex) Asia Managed Fund (with effect from 14 September 2023)</t>
  </si>
  <si>
    <t xml:space="preserve">4. (Income Invest Flex) Asian Equity Fund (with effect from 14 September 2023)  </t>
  </si>
  <si>
    <t xml:space="preserve">5. (Income Invest Flex) Global Bond Fund (with effect from 14 September 2023)  </t>
  </si>
  <si>
    <t xml:space="preserve">6. (Income Invest Flex) Global Diverse Series - Adventurous Fund (with effect from 14 September 2023)  </t>
  </si>
  <si>
    <t xml:space="preserve">7. (Income Invest Flex) Global Diverse Series - Balanced Fund (with effect from 14 September 2023)  </t>
  </si>
  <si>
    <t xml:space="preserve">9. (Income Invest Flex) Global Equity Fund (with effect from 14 September 2023)  </t>
  </si>
  <si>
    <t>8. (Income Invest Flex) Global Diverse Series - Managed Fund (with effect from 14 September 2023)</t>
  </si>
  <si>
    <t>10. (Income Invest Flex) Global Technology Fund (with effect from 14 September 2023)</t>
  </si>
  <si>
    <t>1. (Income Invest Flex) Asia Dynamic Return Fund (with effect from 14 September 2023)</t>
  </si>
  <si>
    <t>11. (Income Invest Flex) Money Market Fund (fund switch only) (with effect from 14 September 2023)</t>
  </si>
  <si>
    <t>12. (Income Invest Flex) Takaful Fund (with effect from 14 September 2023)</t>
  </si>
  <si>
    <t>1. Blackrock Circular Economy (with effect from 18 September 2023)</t>
  </si>
  <si>
    <t>2. BlackRock Systematic Asia Pacific Equity Absolute Return Fund (with effect from 18 September 2023)</t>
  </si>
  <si>
    <t>3. Blackrock US Dollar Short Duration Bond (with effect from 18 September 2023)</t>
  </si>
  <si>
    <t>1. Fidelity European Growth (Re-opened from "HOLD" Status)</t>
  </si>
  <si>
    <t>1. AB FCP I Dynamic Diversified Portfolio</t>
  </si>
  <si>
    <t>Eastspring Inv Global Dynamic Growth Equity Fund A in SG</t>
  </si>
  <si>
    <t>Eastspring Inv Global Dynamic Growth Equity Fund A USD in US</t>
  </si>
  <si>
    <t>Eastspring Investments - Asian Low Volatility Equity Fund Class Asdm (Hedged) SGD</t>
  </si>
  <si>
    <t>Eastspring Investments - Asian Low Volatility Equity Fund Class Asdm SGD</t>
  </si>
  <si>
    <t>Schroder ISF Asian Dividend Maximiser A Distribution SGD Hedged MF</t>
  </si>
  <si>
    <t>BlackRock Global Funds - China Fund A2 USD</t>
  </si>
  <si>
    <t>Allianz Global Investors Fund - Allianz European Equity Dividend AM EUR</t>
  </si>
  <si>
    <t>Allianz Global Investors Fund - Allianz European Equity Dividend H2 AM SGD</t>
  </si>
  <si>
    <t>Allianz Global Investors Fund - Allianz European Equity Dividend H2 AM USD</t>
  </si>
  <si>
    <t>Fidelity Funds - Global Dividend Fund SR-MINCOME(G)-SGD</t>
  </si>
  <si>
    <t>Manulife Global Fund Global Equity Fund Class AA SGD</t>
  </si>
  <si>
    <t>Manulife Global Fund Global Equity Fund Class AA USD</t>
  </si>
  <si>
    <t>Neuberger Berman 5G Connectivity Fund SGD A Accumulating Class Hedged</t>
  </si>
  <si>
    <t>Neuberger Berman 5G Connectivity Fund USD A Accumulating Class</t>
  </si>
  <si>
    <t>JPMorgan Funds - ASEAN Equity A (acc) - SGD</t>
  </si>
  <si>
    <t>JPMorgan Funds - ASEAN Equity A (acc) - USD</t>
  </si>
  <si>
    <t>FTIF - Franklin Mutual U.S. Value Fund Class A (acc) SGD</t>
  </si>
  <si>
    <t>FTIF - Franklin Mutual U.S. Value Fund Class A (acc) USD</t>
  </si>
  <si>
    <t>Manulife Funds - SGD Income A SGD</t>
  </si>
  <si>
    <t>Manulife Funds - SGD Income A-QDis SGD</t>
  </si>
  <si>
    <t>Allianz Global Investors Fund - Allianz Global Opportunistic Bond AMg USD</t>
  </si>
  <si>
    <t>United High Grade Corporate Bond Fund Class A Acc SGD</t>
  </si>
  <si>
    <t>Manulife Global Asset Allocation - Growth Fund Class A-MDis USD</t>
  </si>
  <si>
    <t>Eastspring Investments - Asian Low Volatility Equity Fund ADM USD</t>
  </si>
  <si>
    <t>Eastspring Investments - Asian Low Volatility Equity Fund AS SGD</t>
  </si>
  <si>
    <t>Eastspring Investments - Asian Low Volatility Equity Fund AS SGD-H</t>
  </si>
  <si>
    <t>Eastspring Investments - Asian Low Volatility Equity Fund ASDM SGD</t>
  </si>
  <si>
    <t>Eastspring Investments - Asian Low Volatility Equity Fund ASDM SGD-H</t>
  </si>
  <si>
    <t>Fidelity Asian Special Situations A-USD</t>
  </si>
  <si>
    <t>Allianz European Equity Dividend Cl AM DIS EUR</t>
  </si>
  <si>
    <t>A1097</t>
  </si>
  <si>
    <t>LU0971552913</t>
  </si>
  <si>
    <t>Allianz European Equity Dividend Cl AM DIS H2-AUD</t>
  </si>
  <si>
    <t>Allianz Global Investors Fund - Allianz European Equity Dividend AM H2-AUD</t>
  </si>
  <si>
    <t>A1098</t>
  </si>
  <si>
    <t>Allianz European Equity Dividend Cl AM DIS H2-RMB</t>
  </si>
  <si>
    <t>Allianz Global Investors Fund - Allianz European Equity Dividend AM H2-RMB</t>
  </si>
  <si>
    <t>A1099</t>
  </si>
  <si>
    <t>Allianz European Equity Dividend Cl AM DIS H2-SGD</t>
  </si>
  <si>
    <t>A912</t>
  </si>
  <si>
    <t>Allianz European Equity Dividend Cl AM DIS H2-USD</t>
  </si>
  <si>
    <t>A911</t>
  </si>
  <si>
    <t>Allianz European Equity Dividend Cl AT Acc EUR</t>
  </si>
  <si>
    <t>Allianz Global Opportunistic Bond Cl AMg Dis H2-AUD</t>
  </si>
  <si>
    <t>LU2023250926</t>
  </si>
  <si>
    <t>Allianz Global Opportunistic Bond Cl AMg Dis H2-GBP</t>
  </si>
  <si>
    <t>LU2014481746</t>
  </si>
  <si>
    <t>Allianz Global Opportunistic Bond Cl AMg Dis H2-SGD</t>
  </si>
  <si>
    <t>Allianz Global Investors Fund - Allianz Gbl Opportunistic Bond AMg H2 SGD</t>
  </si>
  <si>
    <t>A1408</t>
  </si>
  <si>
    <t>LU2014481829</t>
  </si>
  <si>
    <t>Allianz Global Opportunistic Bond Cl AMg Dis HKD</t>
  </si>
  <si>
    <t>LU1516285753</t>
  </si>
  <si>
    <t>Allianz Global Opportunistic Bond Cl AMg Dis USD</t>
  </si>
  <si>
    <t>A1407</t>
  </si>
  <si>
    <t>LU1516272009</t>
  </si>
  <si>
    <t>Allianz Global Sustainability Cl A Dis EUR</t>
  </si>
  <si>
    <t>LU0158827195</t>
  </si>
  <si>
    <t>Allianz Global Sustainability Cl AM Dis H2-SGD</t>
  </si>
  <si>
    <t>Allianz Global Investors Fund - Allianz Gbl Sustainability AM H2 SGD</t>
  </si>
  <si>
    <t>A1442</t>
  </si>
  <si>
    <t>LU2089284900</t>
  </si>
  <si>
    <t>Allianz Global Sustainability Cl AM Dis H2-USD</t>
  </si>
  <si>
    <t>Allianz Global Investors Fund - Allianz Gbl Sustainability AM H2 USD</t>
  </si>
  <si>
    <t>A1441</t>
  </si>
  <si>
    <t>LU2089283258</t>
  </si>
  <si>
    <t>Allianz Hong Kong Equity AT Acc SGD</t>
  </si>
  <si>
    <t>BlackRock Global Funds - China Fund A2 AUD Hedged</t>
  </si>
  <si>
    <t>A1789</t>
  </si>
  <si>
    <t>A1376</t>
  </si>
  <si>
    <t>Blackrock China Fund A4 GBP-H</t>
  </si>
  <si>
    <t>LU0359201026</t>
  </si>
  <si>
    <t>Blackrock Fixed Income Global Opportunities A2 EUR-H</t>
  </si>
  <si>
    <t>Blackrock Fixed Income Global Opportunities A2 GBP-H</t>
  </si>
  <si>
    <t>LU1181257202</t>
  </si>
  <si>
    <t>Blackrock Fixed Income Global Opportunities A2 USD</t>
  </si>
  <si>
    <t>Blackrock Fixed Income Global Opportunities A5 SGD-H</t>
  </si>
  <si>
    <t>BlackRock Global Funds - Fixed Income Global Opportunities A5 SGD Hedged</t>
  </si>
  <si>
    <t>A1767</t>
  </si>
  <si>
    <t>Blackrock Fixed Income Global Opportunities A6 USD</t>
  </si>
  <si>
    <t>Blackrock Fixed Income Global Opportunities A8 AUD-H</t>
  </si>
  <si>
    <t>LU1165522480</t>
  </si>
  <si>
    <t>Eastspring Investments - Asian Bond AS SGD-H</t>
  </si>
  <si>
    <t>LU1244146103</t>
  </si>
  <si>
    <t>Eastspring Investments - Asian Low Volatility Equity Fund Class Adm USD</t>
  </si>
  <si>
    <t>A906</t>
  </si>
  <si>
    <t>LU1497733557</t>
  </si>
  <si>
    <t>Eastspring Investments - Asian Low Volatility Equity Fund Class As SGD</t>
  </si>
  <si>
    <t>A1747</t>
  </si>
  <si>
    <t>LU1634259391</t>
  </si>
  <si>
    <t>Eastspring Investments - Asian Low Volatility Equity Fund Class As (Hedged) SGD</t>
  </si>
  <si>
    <t>A1748</t>
  </si>
  <si>
    <t>LU1634259557</t>
  </si>
  <si>
    <t>A907</t>
  </si>
  <si>
    <t>LU1497733631</t>
  </si>
  <si>
    <t>A905</t>
  </si>
  <si>
    <t>LU1497734951</t>
  </si>
  <si>
    <t>Eastspring Investments - Global Low Volatility Equity AS SGD</t>
  </si>
  <si>
    <t>Eastspring Investments - US High Investment Grade Bond A USD</t>
  </si>
  <si>
    <t>Eastspring Investments - US High Investment Grade Bond AS SGD</t>
  </si>
  <si>
    <t>Fidelity Global Dividend A-MINCOME(G)-AUD (hedged)</t>
  </si>
  <si>
    <t>LU0982800491</t>
  </si>
  <si>
    <t>Fidelity Global Dividend A-MINCOME(G)-SGD</t>
  </si>
  <si>
    <t>Fidelity Global Dividend A-MINCOME(G)-SGD-H</t>
  </si>
  <si>
    <t>LU1599440770</t>
  </si>
  <si>
    <t>Fidelity Global Dividend A-MINCOME(G)-USD</t>
  </si>
  <si>
    <t>Fidelity Funds - Global Dividend Fund A MINCOME(G) USD</t>
  </si>
  <si>
    <t>A1374</t>
  </si>
  <si>
    <t>LU0731783048</t>
  </si>
  <si>
    <t>Fidelity Global Dividend SR-ACC-SGD (CPF)</t>
  </si>
  <si>
    <t>Fidelity Funds - Global Dividend Fund SR-ACC-SGD</t>
  </si>
  <si>
    <t>A941</t>
  </si>
  <si>
    <t>LU1380763851</t>
  </si>
  <si>
    <t>A942</t>
  </si>
  <si>
    <t>LU1380763935</t>
  </si>
  <si>
    <t>FTGF Brandywine Global Opportunistic Fixed Income A Acc USD</t>
  </si>
  <si>
    <t>FTGF Brandywine Global Opportunistic Fixed Income Fund Class A USD Accumulating</t>
  </si>
  <si>
    <t>A898</t>
  </si>
  <si>
    <t>IE00B3QFCM59</t>
  </si>
  <si>
    <t>FTGF ClearBridge Global Infrastructure Income A Acc USD</t>
  </si>
  <si>
    <t>IE00BMG7P926</t>
  </si>
  <si>
    <t>FTGF ClearBridge Global Infrastructure Income A Mdis AUD-H Plus</t>
  </si>
  <si>
    <t>IE000RC8IBP7</t>
  </si>
  <si>
    <t>FTGF ClearBridge Global Infrastructure Income A Mdis SGD-H Plus</t>
  </si>
  <si>
    <t>FTGF ClearBridge Global Infrastructure Income Fund Class A SGD Distributing (M) (Hedged) Plus</t>
  </si>
  <si>
    <t>A1641</t>
  </si>
  <si>
    <t>IE00BMG7P819</t>
  </si>
  <si>
    <t>FTGF ClearBridge Global Infrastructure Income A Mdis USD Plus</t>
  </si>
  <si>
    <t>IE00BMG7P694</t>
  </si>
  <si>
    <t>FTGF ClearBridge US Aggressive Growth A Acc AUD-H</t>
  </si>
  <si>
    <t>FTGF ClearBridge US Aggressive Growth A Acc SGD-H</t>
  </si>
  <si>
    <t>FTGF ClearBridge US Aggressive Growth Fund Class A SGD Accumulating (Hedged)</t>
  </si>
  <si>
    <t>FTGF ClearBridge US Aggressive Growth A Acc USD</t>
  </si>
  <si>
    <t>FTGF ClearBridge US Aggressive Growth Fund Class A USD Accumulating</t>
  </si>
  <si>
    <t>FTIF - Franklin Gold and Precious Metals A (acc) SGD</t>
  </si>
  <si>
    <t>FTIF - Franklin Gold and Precious Metals A (acc) USD</t>
  </si>
  <si>
    <t>LU0496367417</t>
  </si>
  <si>
    <t>FTIF - Franklin Mutual US Value A Acc EUR</t>
  </si>
  <si>
    <t>LU0140362707</t>
  </si>
  <si>
    <t>FTIF - Franklin Mutual US Value A Acc SGD</t>
  </si>
  <si>
    <t>FTIF - Franklin Mutual US Value A Acc USD</t>
  </si>
  <si>
    <t>FTIF - Templeton Asian Smaller Companies A (Ydis) USD</t>
  </si>
  <si>
    <t>LU0390135688</t>
  </si>
  <si>
    <t>FTIF - Templeton Asian Smaller Companies A Acc SGD</t>
  </si>
  <si>
    <t>JPMorgan Funds - ASEAN Equity A (acc) SGD</t>
  </si>
  <si>
    <t>A923</t>
  </si>
  <si>
    <t>JPMorgan Funds - ASEAN Equity CPF (acc) SGD</t>
  </si>
  <si>
    <t>LU2471279419</t>
  </si>
  <si>
    <t>A924</t>
  </si>
  <si>
    <t>LU0441851309</t>
  </si>
  <si>
    <t>JPMorgan Funds - Emerging Markets Equity A (acc) SGD</t>
  </si>
  <si>
    <t>JPMorgan Funds - Emerging Markets Equity A Acc - SGD</t>
  </si>
  <si>
    <t>JPMorgan Funds - Emerging Markets Equity A (acc) USD</t>
  </si>
  <si>
    <t>LU0210529656</t>
  </si>
  <si>
    <t>JPMorgan Funds - Emerging Markets Equity A (dist) USD</t>
  </si>
  <si>
    <t>JPMorgan Funds - Emerging Markets Equity Fund (dist) - USD</t>
  </si>
  <si>
    <t>A1133</t>
  </si>
  <si>
    <t>JPMorgan Funds - Income A (acc) USD</t>
  </si>
  <si>
    <t>JPMorgan Funds - Income A Acc USD</t>
  </si>
  <si>
    <t>A1386</t>
  </si>
  <si>
    <t>LU1041599405</t>
  </si>
  <si>
    <t>JPMorgan Funds - Income A (div) USD</t>
  </si>
  <si>
    <t>JPMorgan Funds - Income A Div USD</t>
  </si>
  <si>
    <t>A1387</t>
  </si>
  <si>
    <t>LU1041599660</t>
  </si>
  <si>
    <t>JPMorgan Funds - Income A (mth) AUD-H</t>
  </si>
  <si>
    <t>LU2044938129</t>
  </si>
  <si>
    <t>JPMorgan Funds - Income A (mth) GBP-H</t>
  </si>
  <si>
    <t>LU2044938715</t>
  </si>
  <si>
    <t>JPMorgan Funds - Income A (mth) SGD</t>
  </si>
  <si>
    <t>JPMorgan Funds - Income A (mth) - SGD</t>
  </si>
  <si>
    <t>A1436</t>
  </si>
  <si>
    <t>LU2031211563</t>
  </si>
  <si>
    <t>JPMorgan Funds - Income A (mth) SGD-H</t>
  </si>
  <si>
    <t>JPMorgan Funds - Income A (mth) - SGD (hedged)</t>
  </si>
  <si>
    <t>A1437</t>
  </si>
  <si>
    <t>LU2044937824</t>
  </si>
  <si>
    <t>JPMorgan Funds - Income A (mth) USD</t>
  </si>
  <si>
    <t>JPMorgan Funds - Income A (mth) - USD</t>
  </si>
  <si>
    <t>A1435</t>
  </si>
  <si>
    <t>LU1128926489</t>
  </si>
  <si>
    <t>LionGlobal Asia Pacific USD</t>
  </si>
  <si>
    <t>SG9999002570</t>
  </si>
  <si>
    <t>Manulife Funds -  SGD Income C SGD</t>
  </si>
  <si>
    <t>A1059</t>
  </si>
  <si>
    <t>SG9999015788</t>
  </si>
  <si>
    <t>Manulife Funds -  SGD Income C-QDis Hedged USD</t>
  </si>
  <si>
    <t>A1061</t>
  </si>
  <si>
    <t>SG9999015804</t>
  </si>
  <si>
    <t>Manulife Global Asset Allocation - Growth A MDis SGD</t>
  </si>
  <si>
    <t>Manulife Global Asset Allocation - Growth A MDis SGD-H</t>
  </si>
  <si>
    <t>Manulife Global Asset Allocation - Growth A MDis USD</t>
  </si>
  <si>
    <t>A1004</t>
  </si>
  <si>
    <t>Manulife Global Fund - Global Equity AA SGD</t>
  </si>
  <si>
    <t>A1155</t>
  </si>
  <si>
    <t>LU1506573853</t>
  </si>
  <si>
    <t>A1377</t>
  </si>
  <si>
    <t>LU0314106906</t>
  </si>
  <si>
    <t>SG9999016141</t>
  </si>
  <si>
    <t>A926</t>
  </si>
  <si>
    <t>SG9999015762</t>
  </si>
  <si>
    <t>Manulife Funds -  SGD Income A-Qdis Hedged USD</t>
  </si>
  <si>
    <t>A1062</t>
  </si>
  <si>
    <t>SG9999015770</t>
  </si>
  <si>
    <t>Manulife SGD Income A SGD</t>
  </si>
  <si>
    <t>A925</t>
  </si>
  <si>
    <t>SG9999015754</t>
  </si>
  <si>
    <t>Manulife Funds -  SGD Income C-QDis SGD</t>
  </si>
  <si>
    <t>A1060</t>
  </si>
  <si>
    <t>SG9999015796</t>
  </si>
  <si>
    <t>IE00BMPRXT94</t>
  </si>
  <si>
    <t>A1475</t>
  </si>
  <si>
    <t>IE00BMPRXR70</t>
  </si>
  <si>
    <t>A1476</t>
  </si>
  <si>
    <t>IE00BMPRXN33</t>
  </si>
  <si>
    <t>Neuberger Berman Global Sustainable Value Fund USD A Accumulating Class</t>
  </si>
  <si>
    <t>Neuberger Berman US Multicap Opportunities A Acc SGD-H</t>
  </si>
  <si>
    <t>Neuberger Berman US Multicap Opportunities A Acc USD</t>
  </si>
  <si>
    <t>Neuberger Berman Investment Funds plc - Neuberger Berman US Multicap Opportunities Fund USD1 A Accumulating Class USD</t>
  </si>
  <si>
    <t>A979</t>
  </si>
  <si>
    <t>PIMCO US High Yield Bond Fund Cl E Acc EUR-H</t>
  </si>
  <si>
    <t>IE00B11XZ764</t>
  </si>
  <si>
    <t>PIMCO US High Yield Bond Fund Cl E Acc USD</t>
  </si>
  <si>
    <t>PineBridge US Large Cap Research Enhanced A USD</t>
  </si>
  <si>
    <t>PineBridge US Large Cap Research Enhanced Fund A USD</t>
  </si>
  <si>
    <t>A934</t>
  </si>
  <si>
    <t>PineBridge US Large Cap Research Enhanced A5CP SGD</t>
  </si>
  <si>
    <t>PineBridge US Large Cap Research Enhanced A5H SGD</t>
  </si>
  <si>
    <t>PineBridge US Large Cap Research Enhanced Fund A5H SGD</t>
  </si>
  <si>
    <t>A1580</t>
  </si>
  <si>
    <t>IE00BKDWB100</t>
  </si>
  <si>
    <t>Schroder International Opportunities Portfolio Schroder Global Quality Bond SGD Hedged F Acc</t>
  </si>
  <si>
    <t>A1592</t>
  </si>
  <si>
    <t>SGXZ80751365</t>
  </si>
  <si>
    <t>Schroder International Selection Fund Global Multi-Asset Income SGD Hedged A Acc</t>
  </si>
  <si>
    <t>Schroder ISF Asian Dividend Maximiser A Acc USD</t>
  </si>
  <si>
    <t>Schroder ISF Asian Dividend Maximiser A Dis AUD</t>
  </si>
  <si>
    <t>LU0955649842</t>
  </si>
  <si>
    <t>Schroder ISF Asian Dividend Maximiser A Dis AUD-H</t>
  </si>
  <si>
    <t>Schroder ISF Asian Dividend Maximiser A Dis SGD</t>
  </si>
  <si>
    <t>Schroder ISF Asian Dividend Maximiser A Dis SGD-H</t>
  </si>
  <si>
    <t>A1271</t>
  </si>
  <si>
    <t>Schroder ISF Asian Dividend Maximiser A Dis USD</t>
  </si>
  <si>
    <t>Schroder International Selection Fund Asian Dividend Maximiser A Dis USD</t>
  </si>
  <si>
    <t>A1371</t>
  </si>
  <si>
    <t>Schroder ISF Japanese Equity A Acc USD</t>
  </si>
  <si>
    <t>Schroder ISF Japanese Equity A Acc USD-H</t>
  </si>
  <si>
    <t>United High Grade Corporate Bond A Acc SGD</t>
  </si>
  <si>
    <t>A952</t>
  </si>
  <si>
    <t>SG9999006399</t>
  </si>
  <si>
    <t>A953</t>
  </si>
  <si>
    <t>United High Grade Corporate Bond A Acc SGD-H</t>
  </si>
  <si>
    <t>SG9999018477</t>
  </si>
  <si>
    <t xml:space="preserve">China </t>
  </si>
  <si>
    <t xml:space="preserve">Asia Pacific Ex Japan </t>
  </si>
  <si>
    <t xml:space="preserve">Global </t>
  </si>
  <si>
    <t xml:space="preserve">India </t>
  </si>
  <si>
    <t>Allianz Emerging Asia Equity</t>
  </si>
  <si>
    <t xml:space="preserve">Asia Pacific </t>
  </si>
  <si>
    <t>Allianz GEM Equity High Dividend</t>
  </si>
  <si>
    <t>Allianz Japan Equity</t>
  </si>
  <si>
    <t xml:space="preserve">Japan </t>
  </si>
  <si>
    <t>Allianz Total Return Asian Equity</t>
  </si>
  <si>
    <t>Aviva Investors Multi-Strategy Target Return (EUR)</t>
  </si>
  <si>
    <t xml:space="preserve">Mixed Asset </t>
  </si>
  <si>
    <t>Aviva Investors Multi-Strategy Target Return (GBP HDG)</t>
  </si>
  <si>
    <t>Aviva Investors Multi-Strategy Target Return (SGD HDG)</t>
  </si>
  <si>
    <t>Aviva Investors Multi-Strategy Target Return (USD HDG)</t>
  </si>
  <si>
    <t xml:space="preserve">Australia </t>
  </si>
  <si>
    <t xml:space="preserve">Greater China </t>
  </si>
  <si>
    <t xml:space="preserve">Fixed Income </t>
  </si>
  <si>
    <t>BlackRock Asian Dragon (SGD HDG)</t>
  </si>
  <si>
    <t>BlackRock Asian Dragon (USD)</t>
  </si>
  <si>
    <t>BlackRock US Flexible Equity</t>
  </si>
  <si>
    <t>BlackRock World Gold (SGD HDG)</t>
  </si>
  <si>
    <t xml:space="preserve">Commodity/Energy </t>
  </si>
  <si>
    <t>BlackRock World Gold</t>
  </si>
  <si>
    <t>BlackRock World Mining (SGD HDG)</t>
  </si>
  <si>
    <t>BlackRock World Mining</t>
  </si>
  <si>
    <t>Canaccord Genuity Diversity (GBP)</t>
  </si>
  <si>
    <t>Canaccord Genuity Diversity (SGD HDG)</t>
  </si>
  <si>
    <t>Canaccord Genuity Diversity (USD)</t>
  </si>
  <si>
    <t>Canaccord Genuity Affinity (GBP)</t>
  </si>
  <si>
    <t>Canaccord Genuity Affinity (USD)</t>
  </si>
  <si>
    <t>Canaccord Genuity Opportunity (GBP)</t>
  </si>
  <si>
    <t>Canaccord Genuity Opportunity (SGD HDG)</t>
  </si>
  <si>
    <t>Canaccord Genuity Opportunity (USD)</t>
  </si>
  <si>
    <t xml:space="preserve">Africa </t>
  </si>
  <si>
    <t>DWS Invest Global Infrastructure</t>
  </si>
  <si>
    <t>Eastspring Japan Dynamic (SGD HDG)</t>
  </si>
  <si>
    <t>Fidelity America</t>
  </si>
  <si>
    <t>Fidelity Sustainable Europe Equity</t>
  </si>
  <si>
    <t xml:space="preserve">Europe </t>
  </si>
  <si>
    <t>FSSA Asian Equity Plus</t>
  </si>
  <si>
    <t xml:space="preserve">FSSA Greater China Growth </t>
  </si>
  <si>
    <t xml:space="preserve">FSSA China Growth </t>
  </si>
  <si>
    <t>HSBC Hong Kong Equity</t>
  </si>
  <si>
    <t xml:space="preserve">Hong Kong </t>
  </si>
  <si>
    <t>Invesco Asia Opportunities Equity</t>
  </si>
  <si>
    <t>Invesco Asian Equity</t>
  </si>
  <si>
    <t xml:space="preserve">Invesco Global Health Care Innovation </t>
  </si>
  <si>
    <t>Ninety One GS Global Equity</t>
  </si>
  <si>
    <t>Ninety One GS Global Strategic Equity</t>
  </si>
  <si>
    <t>Ninety One GS Sterling Money</t>
  </si>
  <si>
    <t xml:space="preserve">Money Market </t>
  </si>
  <si>
    <t xml:space="preserve">United Kingdom </t>
  </si>
  <si>
    <t>Janus Henderson Horizon China Opportunities</t>
  </si>
  <si>
    <t>JPM Global Growth</t>
  </si>
  <si>
    <t>JPM USD Money Market VNAV</t>
  </si>
  <si>
    <t>Jupiter Financial Innovation</t>
  </si>
  <si>
    <t>Premier Miton Cautious Multi Asset (GBP)</t>
  </si>
  <si>
    <t>Premier Miton Cautious Multi Asset (USD)</t>
  </si>
  <si>
    <t>Mellon Global Bond (EUR)</t>
  </si>
  <si>
    <t>Mellon Global Bond (GBP)</t>
  </si>
  <si>
    <t>Mellon Global Bond (USD)</t>
  </si>
  <si>
    <t>Ninety One GS European Equity</t>
  </si>
  <si>
    <t>BNP Paribas Brazil Equity</t>
  </si>
  <si>
    <t xml:space="preserve">Brazil </t>
  </si>
  <si>
    <t>Quilter Investors Compass 3 Portfolio (GBP HDG)</t>
  </si>
  <si>
    <t>Quilter Investors Compass 3 Portfolio (SGD HDG)</t>
  </si>
  <si>
    <t>Quilter Investors Compass 3 Portfolio (USD)</t>
  </si>
  <si>
    <t>Quilter Investors Compass 4 Portfolio (GBP HDG)</t>
  </si>
  <si>
    <t>Quilter Investors Compass 4 Portfolio (SGD HDG)</t>
  </si>
  <si>
    <t>Quilter Investors Compass 4 Portfolio (USD)</t>
  </si>
  <si>
    <t>Schroder ISF US Smaller Companies Impact (USD)</t>
  </si>
  <si>
    <t>CT (Lux) Responsible Global Equity (USD)</t>
  </si>
  <si>
    <t>Fidelity Funds US Dollar Cash (USD)</t>
  </si>
  <si>
    <t>CT Responsible Global Equity (GBP)</t>
  </si>
  <si>
    <t>CT (Lux) Global Convertible Bond (USD)</t>
  </si>
  <si>
    <t>DWS Noor Precious Metals Securities</t>
  </si>
  <si>
    <t xml:space="preserve">BlackRock United Kingdom (GBP) </t>
  </si>
  <si>
    <t>BlackRock Emerging Markets Corporate Bond (USD)</t>
  </si>
  <si>
    <t>Fidelity US Dollar Bond</t>
  </si>
  <si>
    <t>HSBC Global Equity Climate Change (USD)</t>
  </si>
  <si>
    <t>Pictet Timber (USD)</t>
  </si>
  <si>
    <t>RobecoSAM Smart Energy (USD)</t>
  </si>
  <si>
    <t>BlackRock Sustainable Energy (USD)</t>
  </si>
  <si>
    <t>Schroder Global Sustainable Growth (USD)</t>
  </si>
  <si>
    <t>AB Sustainable Global Thematic (USD)</t>
  </si>
  <si>
    <t>JPM Global Sustainable Equity (USD)</t>
  </si>
  <si>
    <t>RobecoSAM Sustainable Water (USD)</t>
  </si>
  <si>
    <t>RobecoSAM Sustainable Healthy Living Equities (USD)</t>
  </si>
  <si>
    <t>RobecoSAM Global Gender Equality Equities (USD)</t>
  </si>
  <si>
    <t>Barings Eastern Europe (USD)</t>
  </si>
  <si>
    <t xml:space="preserve">Eastern Europe </t>
  </si>
  <si>
    <t>Schroder Frontier Markets Equity</t>
  </si>
  <si>
    <t>Schroder Global Cities (USD)</t>
  </si>
  <si>
    <t>Schroder Global Climate Change Equity</t>
  </si>
  <si>
    <t>Schroder Global Multi-Asset Income (GBP HDG)</t>
  </si>
  <si>
    <t>Schroder Global Multi-Asset Income (USD)</t>
  </si>
  <si>
    <t>Schroder Latin American</t>
  </si>
  <si>
    <t xml:space="preserve">Latin America </t>
  </si>
  <si>
    <t>Schroder Strategic Bond (USD)</t>
  </si>
  <si>
    <t>Templeton Asian Bond (USD)</t>
  </si>
  <si>
    <t>Templeton BRIC</t>
  </si>
  <si>
    <t>Templeton Latin America</t>
  </si>
  <si>
    <t>Vanguard US 500 Stock Index</t>
  </si>
  <si>
    <t>Version: October 2023</t>
  </si>
  <si>
    <t>The following products have been included in the APL in September 2023:</t>
  </si>
  <si>
    <t>The following products have been put on HOLD following latest APL review held in September 2023:</t>
  </si>
  <si>
    <t>1. abrdn Global Sustainable Equity</t>
  </si>
  <si>
    <t>The following products have been terminated effective from September 2023:</t>
  </si>
  <si>
    <t xml:space="preserve">(Etiqa Invest builder) FSSA Regional China Fund (Class A (Acc)) </t>
  </si>
  <si>
    <t>(Etiqa Invest builder) Schroder Alternative Solutions Commodity Fund (Class A Accumulation, SGD Hedged)</t>
  </si>
  <si>
    <t>(Etiqa Invest plus SP) abrdn Global Dynamic Dividend Fund (Class A Gross MIncA SGD Hedged)</t>
  </si>
  <si>
    <t>(Etiqa Invest plus SP) FSSA Regional China Fund (Class A (Acc))</t>
  </si>
  <si>
    <t xml:space="preserve">(Etiqa Invest plus SP) Schroder Alternative Solutions Commodity Fund (Class A Accumulation, SGD Hedged) </t>
  </si>
  <si>
    <t>(Etiqa Invest smart flex) abrdn Global Dynamic Dividend Fund (Class A Gross MIncA SGD Hedged)</t>
  </si>
  <si>
    <t>(Etiqa Invest smart flex) FSSA Regional China Fund (Class A (Acc))</t>
  </si>
  <si>
    <t>(Etiqa Invest smart flex) Schroder Alternative Solutions Commodity Fund (Class A Accumulation, SGD Hedged)</t>
  </si>
  <si>
    <t>(TM #goAffluence) Capital Group Income Builder Fund Dis SGD-H</t>
  </si>
  <si>
    <t>(TM #goAffluence) Nikko AM Japan Dividend Equity Fund Dis SGD-H</t>
  </si>
  <si>
    <t>(TM #goAffluence) Nikko AM Singapore Dividend Equity Fund Dis SGD</t>
  </si>
  <si>
    <t>(TM #goAssure) Capital Group Income Builder Fund Dis SGD-H</t>
  </si>
  <si>
    <t>(TM #goAssure) Nikko AM Japan Dividend Equity Fund Dis SGD-H</t>
  </si>
  <si>
    <t>(TM #goAssure) Nikko AM Singapore Dividend Equity Fund Dis SGD</t>
  </si>
  <si>
    <t>(TM #goClassic) Capital Group Income Builder Fund Dis SGD-H</t>
  </si>
  <si>
    <t>(TM #goClassic) Nikko AM Japan Dividend Equity Fund Dis SGD-H</t>
  </si>
  <si>
    <t>(TM #goClassic) Nikko AM Singapore Dividend Equity Fund Dis SGD</t>
  </si>
  <si>
    <t>(TM #goClassic Secure) Capital Group Income Builder Fund Dis SGD-H</t>
  </si>
  <si>
    <t>(TM #goClassic Secure) Nikko AM Japan Dividend Equity Fund Dis SGD-H</t>
  </si>
  <si>
    <t>(TM #goClassic Secure) Nikko AM Singapore Dividend Equity Fund Dis SGD</t>
  </si>
  <si>
    <t>(TM #goElite) Capital Group Income Builder Fund Dis SGD-H</t>
  </si>
  <si>
    <t>(TM #goElite) Nikko AM Japan Dividend Equity Fund Dis SGD-H</t>
  </si>
  <si>
    <t>(TM #goElite) Nikko AM Singapore Dividend Equity Fund Dis SGD</t>
  </si>
  <si>
    <t>(TM #goElite Secure) Capital Group Income Builder Fund Dis SGD-H</t>
  </si>
  <si>
    <t>(TM #goElite Secure) Nikko AM Japan Dividend Equity Fund Dis SGD-H</t>
  </si>
  <si>
    <t>(TM #goElite Secure) Nikko AM Singapore Dividend Equity Fund Dis SGD</t>
  </si>
  <si>
    <t>(TM #goTreasures) Capital Group Income Builder Fund Dis SGD-H</t>
  </si>
  <si>
    <t>(TM #goTreasures) Nikko AM Japan Dividend Equity Fund Dis SGD-H</t>
  </si>
  <si>
    <t>(TM #goTreasures) Nikko AM Singapore Dividend Equity Fund Dis SGD</t>
  </si>
  <si>
    <t>(TM #goTreasures Secure) Capital Group Income Builder Fund Dis SGD-H</t>
  </si>
  <si>
    <t>(TM #goTreasures Secure) Nikko AM Japan Dividend Equity Fund Dis SGD-H</t>
  </si>
  <si>
    <t>(TM #goTreasures Secure) Nikko AM Singapore Dividend Equity Fund Dis SGD</t>
  </si>
  <si>
    <t>(TM #goUltra) Capital Group Income Builder Fund Dis SGD-H</t>
  </si>
  <si>
    <t>(TM #goUltra) Nikko AM Japan Dividend Equity Fund Dis SGD-H</t>
  </si>
  <si>
    <t>(TM #goUltra) Nikko AM Singapore Dividend Equity Fund Dis SGD</t>
  </si>
  <si>
    <t>(TM #goUltra Secure) Capital Group Income Builder Fund Dis SGD-H</t>
  </si>
  <si>
    <t>(TM #goUltra Secure) Nikko AM Japan Dividend Equity Fund Dis SGD-H</t>
  </si>
  <si>
    <t>(TM #goUltra Secure) Nikko AM Singapore Dividend Equity Fund Dis SGD</t>
  </si>
  <si>
    <t>(TM Atlas Wealth) Capital Group Income Builder Fund Dis SGD-H</t>
  </si>
  <si>
    <t>TM Atlas Wealth) Nikko AM Japan Dividend Equity Fund Dis SGD-H</t>
  </si>
  <si>
    <t>(TM Atlas Wealth) Nikko AM Singapore Dividend Equity Fund Dis SGD</t>
  </si>
  <si>
    <t>1. Allianz Dynamic Asian High Yield Bond (Re-opened from "HOLD" Status)</t>
  </si>
  <si>
    <t>2. Blackrock Global Equity Income (Re-opened from "HOLD" Status)</t>
  </si>
  <si>
    <t>3. BlackRock Global Funds - Global Equity Income Fund (Re-opened from "HOLD" Status)</t>
  </si>
  <si>
    <t>4. Eastspring Investments - Asian Bond (Re-opened from "HOLD" Status)</t>
  </si>
  <si>
    <t>FPI Global Wealth Manager</t>
  </si>
  <si>
    <t xml:space="preserve">FPI Global Wealth Advance </t>
  </si>
  <si>
    <t>Maybank Asian Growth and Income Fund Class A (DIST) - SGD</t>
  </si>
  <si>
    <t>Maybank Asian Growth and Income-I Fund Class A (DIST) - SGD</t>
  </si>
  <si>
    <t>JPMorgan Funds - China A Acc USD</t>
  </si>
  <si>
    <t>A1826</t>
  </si>
  <si>
    <t>LU0210526637</t>
  </si>
  <si>
    <t>5. Eastspring Investments - Asian Equity Income (Re-opened from "HOLD" Status)</t>
  </si>
  <si>
    <t>6. Eastspring Investments - Philippines Equity (Re-opened from "HOLD" Status)</t>
  </si>
  <si>
    <t>7. Eastspring Investments Unit Trusts - Singapore ASEAN Equity (Re-opened from "HOLD" Status)</t>
  </si>
  <si>
    <t>8. FSSA Regional India (Re-opened from "HOLD" Status)</t>
  </si>
  <si>
    <t>11. FTIF - Franklin Income (Re-opened from "HOLD" Status)</t>
  </si>
  <si>
    <t>10. FTIF - Franklin Biotechnology Discovery (Re-opened from "HOLD" Status)</t>
  </si>
  <si>
    <t>12. FTIF - Templeton China (Re-opened from "HOLD" Status)</t>
  </si>
  <si>
    <t>13. FTIF - Templeton Global Fund (Re-opened from "HOLD" Status)</t>
  </si>
  <si>
    <t>14. FTIF - Templeton Global Bond Fund (Re-opened from "HOLD" Status)</t>
  </si>
  <si>
    <t>15. FTIF - Templeton Global Total Return (Re-opened from "HOLD" Status)</t>
  </si>
  <si>
    <t>16. Infinity European Stock Index (Re-opened from "HOLD" Status)</t>
  </si>
  <si>
    <t>17. JPMorgan Funds - Emerging Markets Opportunities (Re-opened from "HOLD" Status)</t>
  </si>
  <si>
    <t>18. JPMorgan Funds - Latin America Equity (Re-opened from "HOLD" Status)</t>
  </si>
  <si>
    <t>19. LionGlobal Asia Pacific (Re-opened from "HOLD" Status)</t>
  </si>
  <si>
    <t>20. LionGlobal Thailand (Re-opened from "HOLD" Status)</t>
  </si>
  <si>
    <t>21. Neuberger Berman Emerging Market Debt Hard Currency (Re-opened from "HOLD" Status)</t>
  </si>
  <si>
    <t>22. Schroder International Selection Fund Global Multi-Asset Income (Re-opened from "HOLD" Status)</t>
  </si>
  <si>
    <t>23. Schroder ISF Global Gold (Re-opened from "HOLD" Status)</t>
  </si>
  <si>
    <t>24. Schroder ISF Global Multi-Asset Income (Re-opened from "HOLD" Status)</t>
  </si>
  <si>
    <t>25. Allianz European Equity Dividend</t>
  </si>
  <si>
    <t>26. Allianz Global Opportunistic Bond</t>
  </si>
  <si>
    <t>27. Allianz Global Sustainability</t>
  </si>
  <si>
    <t>28. Allianz Hong Kong Equity</t>
  </si>
  <si>
    <t>29. Blackrock China Fund</t>
  </si>
  <si>
    <t>30. Blackrock Fixed Income Global Opportunities</t>
  </si>
  <si>
    <t>31. BlackRock Global Funds - Fixed Income Global Opportunities</t>
  </si>
  <si>
    <t>32. Eastspring Investments - Asian Low Volatility Equity Fund</t>
  </si>
  <si>
    <t>33. Eastspring Investments - Global Low Volatility Equity</t>
  </si>
  <si>
    <t>34. Eastspring Investments - US High Investment Grade Bond</t>
  </si>
  <si>
    <t>35. Fidelity Asian Special Situations</t>
  </si>
  <si>
    <t>36. Fidelity Global Dividend</t>
  </si>
  <si>
    <t>37. FTGF Brandywine Global Opportunistic Fixed Income</t>
  </si>
  <si>
    <t>38. FTGF ClearBridge Global Infrastructure Income</t>
  </si>
  <si>
    <t>39. FTIF - Franklin Gold and Precious Metals</t>
  </si>
  <si>
    <t>40. FTIF - Franklin Mutual US Value</t>
  </si>
  <si>
    <t>41. FTIF - Templeton Asian Smaller Companies</t>
  </si>
  <si>
    <t>42. JPMorgan Funds - ASEAN Equity</t>
  </si>
  <si>
    <t>43. JPMorgan Funds - Emerging Markets Equity</t>
  </si>
  <si>
    <t>44. JPMorgan Funds - Income</t>
  </si>
  <si>
    <t>45. Manulife Global Asset Allocation - Growth</t>
  </si>
  <si>
    <t>46. Manulife Global Fund Global Equity Fund</t>
  </si>
  <si>
    <t>47. Manulife SGD Income</t>
  </si>
  <si>
    <t>48. Neuberger Berman 5G Connectivity</t>
  </si>
  <si>
    <t>49. Neuberger Berman Global Sustainable Value</t>
  </si>
  <si>
    <t>50. Neuberger Berman US Multicap Opportunities</t>
  </si>
  <si>
    <t>51. Phillip US Dollar Money Market Fund</t>
  </si>
  <si>
    <t>52. PIMCO US High Yield Bond Fund</t>
  </si>
  <si>
    <t>53. PineBridge US Large Cap Research Enhanced</t>
  </si>
  <si>
    <t>54. Schroder International Opportunities Portfolio Schroder Global Quality Bond</t>
  </si>
  <si>
    <t>55. Schroder ISF Asian Dividend Maximiser</t>
  </si>
  <si>
    <t>56. Schroder ISF Japanese Equity</t>
  </si>
  <si>
    <t>57. United High Grade Corporate Bond</t>
  </si>
  <si>
    <t>9. FTGF ClearBridge US Aggressive Growth (Re-opened from "HOLD" Status)</t>
  </si>
  <si>
    <t>1. Fidelity Sustainable Japan Equity</t>
  </si>
  <si>
    <t>2. FSSA Japan Equity</t>
  </si>
  <si>
    <t>abrdn SICAV I All China Sustainable Equity (USD)</t>
  </si>
  <si>
    <t>abrdn SICAV I Asia Pacific Sustainable Equity (USD)</t>
  </si>
  <si>
    <t>abrdn SICAV I Global Innovation Equity (USD)</t>
  </si>
  <si>
    <t>abrdn SICAV I Indian Equity (USD)</t>
  </si>
  <si>
    <t>Barings Australia</t>
  </si>
  <si>
    <t>Barings Hong Kong &amp; China</t>
  </si>
  <si>
    <t>Barings Developed and Emerging Markets High Yield Bond Fund</t>
  </si>
  <si>
    <t>DWS Invest Africa</t>
  </si>
  <si>
    <t>Fundsmith Equity Fund (GBP)</t>
  </si>
  <si>
    <t>Invesco Global Founders &amp; Owners (USD)</t>
  </si>
  <si>
    <t>JPM Emerging Markets Small Cap</t>
  </si>
  <si>
    <t>Ninety One Global Environment (USD)</t>
  </si>
  <si>
    <t>Income Global Sustainable Fund</t>
  </si>
  <si>
    <t>LionGlobal India A SGD</t>
  </si>
  <si>
    <t>LionGlobal India Fund Class A SGD</t>
  </si>
  <si>
    <t>LionGlobal Vietnam A SGD</t>
  </si>
  <si>
    <t>LionGlobal Vietnam A USD</t>
  </si>
  <si>
    <t>LionGlobal Vietnam Fund Class A SGD</t>
  </si>
  <si>
    <t>LionGlobal Vietnam Fund Class A USD</t>
  </si>
  <si>
    <t>LionGlobal Japan Growth A SGD</t>
  </si>
  <si>
    <t>LionGlobal Japan Growth A SGD-H</t>
  </si>
  <si>
    <t>LionGlobal Japan Growth A USD</t>
  </si>
  <si>
    <t>LionGlobal Japan Growth Fund Class A Hedged SGD</t>
  </si>
  <si>
    <t>LionGlobal Japan Growth Fund Class A SGD</t>
  </si>
  <si>
    <t>BlackRock Strategic Funds - Systematic Asia Pacific Equity Absolute Return Fund A2 SGD Hedged</t>
  </si>
  <si>
    <t>BlackRock Strategic Funds - Systematic Asia Pacific Equity Absolute Return Fund A2 USD</t>
  </si>
  <si>
    <t>A1821</t>
  </si>
  <si>
    <t>LU1508157978</t>
  </si>
  <si>
    <t>The following products have been included in the APL in October 2023:</t>
  </si>
  <si>
    <t>The following products have been put on HOLD following latest APL review held in October 2023:</t>
  </si>
  <si>
    <t>The following products have been terminated effective from October 2023:</t>
  </si>
  <si>
    <t>The following products have been included in the APL in June 2023:</t>
  </si>
  <si>
    <t>CT (Lux) US High Yield Bond ASH Acc SGD-H</t>
  </si>
  <si>
    <t>CT (Lux) US High Yield Bond AU Acc USD</t>
  </si>
  <si>
    <t>CT (Lux) US High Yield Bond AUP Inc USD</t>
  </si>
  <si>
    <t>Columbia Threadneedle (Lux) I - CT (Lux) US High Yield Bond ASH SGD</t>
  </si>
  <si>
    <t>Columbia Threadneedle (Lux) I - CT (Lux) US High Yield Bond AUP USD</t>
  </si>
  <si>
    <t xml:space="preserve">1. Natixis Seeyond Volatility Strategy </t>
  </si>
  <si>
    <t>abrdn SICAV I - China A Share Sustainable Equity A Acc SGD-H</t>
  </si>
  <si>
    <t>abrdn SICAV I - China A Share Sustainable Equity A Acc USD</t>
  </si>
  <si>
    <t>abrdn SICAV I - Diversified Income A MInc SGD-H</t>
  </si>
  <si>
    <t>abrdn SICAV I - Diversified Income A MInc USD</t>
  </si>
  <si>
    <t>abrdn SICAV I - Global Dynamic Dividend A Acc SGD-H</t>
  </si>
  <si>
    <t>abrdn SICAV I - Global Dynamic Dividend A Acc USD</t>
  </si>
  <si>
    <t>abrdn SICAV I - Global Dynamic Dividend A Gross MIncA AUD-H</t>
  </si>
  <si>
    <t>abrdn SICAV I - Global Dynamic Dividend A MIncA SGD-H</t>
  </si>
  <si>
    <t>abrdn SICAV I - Global Dynamic Dividend A MIncA USD</t>
  </si>
  <si>
    <t>abrdn SICAV I - North American Smaller Companies Fund A Acc SGD-H</t>
  </si>
  <si>
    <t>abrdn SICAV I - North American Smaller Companies Fund A Acc USD</t>
  </si>
  <si>
    <t>abrdn SICAV I China A Share Sustainable Equity Fund A Acc Hedged SGD</t>
  </si>
  <si>
    <t>abrdn SICAV I China A Share Sustainable Equity Fund A Acc USD</t>
  </si>
  <si>
    <t>abrdn SICAV I Diversified Income Fund A MInc Hedged SGD</t>
  </si>
  <si>
    <t>abrdn SICAV I Diversified Income Fund A MInc USD</t>
  </si>
  <si>
    <t>abrdn SICAV I Global Dynamic Dividend Fund A Acc Hedged SGD</t>
  </si>
  <si>
    <t>abrdn SICAV I Global Dynamic Dividend Fund A Acc USD</t>
  </si>
  <si>
    <t>abrdn SICAV I Global Dynamic Dividend Fund A Gross MIncA Hedged SGD</t>
  </si>
  <si>
    <t>abrdn SICAV I Global Dynamic Dividend Fund A Gross MIncA USD</t>
  </si>
  <si>
    <t>abrdn SICAV I North American Smaller Companies Fund A Acc Hedged SGD</t>
  </si>
  <si>
    <t>abrdn SICAV I North American Smaller Companies Fund A Acc USD</t>
  </si>
  <si>
    <t>Fullerton USD Cash Fund A USD</t>
  </si>
  <si>
    <t>Fullerton USD Cash Fund Class A USD</t>
  </si>
  <si>
    <t>A1446</t>
  </si>
  <si>
    <t>SGXZ99103178</t>
  </si>
  <si>
    <t>1. Fullerton USD Cash Fund</t>
  </si>
  <si>
    <t>The following product have been included in the APL ILP in August 2023:</t>
  </si>
  <si>
    <t>The following product have been included in the APL ILP in September 2023:</t>
  </si>
  <si>
    <t>(Etiqa Invest builder) abrdn Global Dynamic Dividend Fund (Class A Gross MIncA SGD Hedged)</t>
  </si>
  <si>
    <t>The following product have been included in the APL ILP in October 2023:</t>
  </si>
  <si>
    <t>1. (Etiqa Invest builder) Maybank Asian Growth and Income Fund Class A (DIST) - SGD</t>
  </si>
  <si>
    <t>2. (Etiqa Invest builder) Maybank Asian Growth and Income-I Fund Class A (DIST) - SGD</t>
  </si>
  <si>
    <t>3. (Etiqa Invest plus SP) Maybank Asian Growth and Income Fund Class A (DIST) - SGD</t>
  </si>
  <si>
    <t>4. (Etiqa Invest plus SP) Maybank Asian Growth and Income-I Fund Class A (DIST) - SGD</t>
  </si>
  <si>
    <t>5. (Etiqa Invest smart flex) Maybank Asian Growth and Income Fund Class A (DIST) - SGD</t>
  </si>
  <si>
    <t>6. (Etiqa Invest smart flex) Maybank Asian Growth and Income-I Fund Class A (DIST) - SGD</t>
  </si>
  <si>
    <t>BlackRock BGF Natural Resources A2 USD in US</t>
  </si>
  <si>
    <t>Pictet Asset Management</t>
  </si>
  <si>
    <t>Blackrock Natural Resources A2 USD</t>
  </si>
  <si>
    <t>Blackrock Natural Resources A3 USD</t>
  </si>
  <si>
    <t>Eastspring Investments - Asia ESG Bond A USD</t>
  </si>
  <si>
    <t>Eastspring Investments - Asia ESG Bond ADM USD</t>
  </si>
  <si>
    <t>Eastspring Investments - Asia ESG Bond AS SGD-H</t>
  </si>
  <si>
    <t>Eastspring Investments - Asia ESG Bond ASDM SGD-H</t>
  </si>
  <si>
    <t>Eastspring Investments - Global Dynamic Growth Equity A USD</t>
  </si>
  <si>
    <t>Eastspring Investments - Global Dynamic Growth Equity AS SGD-H</t>
  </si>
  <si>
    <t>Eastspring Investments - Global Dynamic Growth Equity Fund Class A USD</t>
  </si>
  <si>
    <t>Eastspring Investments - Global Dynamic Growth Equity Fund Class As (Hedged) SGD</t>
  </si>
  <si>
    <t>LionGlobal Short Duration Bond A Acc SGD</t>
  </si>
  <si>
    <t>LionGlobal Short Duration Bond A Acc USD-H</t>
  </si>
  <si>
    <t>LionGlobal Short Duration Bond A Dis SGD</t>
  </si>
  <si>
    <t>Version: December 2023</t>
  </si>
  <si>
    <t>Version: November 2023</t>
  </si>
  <si>
    <t>The following products have been included in the APL in November 2023:</t>
  </si>
  <si>
    <t>The following products have been terminated effective from November 2023:</t>
  </si>
  <si>
    <t>The following product have been included in the APL ILP in November 2023:</t>
  </si>
  <si>
    <t>1. (Income AstraLink) Income Global Sustainable Fund</t>
  </si>
  <si>
    <t>2. (Income Invest Flex) Income Global Sustainable Fund</t>
  </si>
  <si>
    <t>3. (Income WealthLink) Income Global Sustainable Fund</t>
  </si>
  <si>
    <t>4. (Manulife ManuInvest Duo) Manulife Golden Asia Growth Fund</t>
  </si>
  <si>
    <t>5. (Manulife ManuInvest Duo) Manulife Golden Balanced Growth Fund</t>
  </si>
  <si>
    <t>6. (Manulife ManuInvest Duo) Manulife Golden Global Balanced Fund</t>
  </si>
  <si>
    <t>7. (Manulife ManuInvest Duo) Manulife Golden International Bond Fund</t>
  </si>
  <si>
    <t>8. (Manulife ManuInvest Duo) Manulife Golden Regional China Fund</t>
  </si>
  <si>
    <t>9. (Manulife ManuInvest Duo) Manulife Golden Singapore Growth Fund</t>
  </si>
  <si>
    <t>10. (Manulife ManuInvest Duo) Manulife Golden Worldwide Equity Fund</t>
  </si>
  <si>
    <t>11. (Manulife ManuInvest Duo) Manulife Income Series - Asian Balanced Fund</t>
  </si>
  <si>
    <t>12. (Manulife ManuInvest Duo) Manulife Income Series - Asian High Yield Bond Fund</t>
  </si>
  <si>
    <t>13. (Manulife ManuInvest Duo) Manulife Income Series - Global Fixed Income Fund</t>
  </si>
  <si>
    <t>14. (Manulife ManuInvest Duo) Manulife Income Series - Singapore Fund</t>
  </si>
  <si>
    <t>15. (Manulife ManuInvest Duo) Manulife Japan Growth Fund</t>
  </si>
  <si>
    <t>16. (Manulife ManuInvest Duo) Manulife Lifestyle Portfolios - Aggressive Fund</t>
  </si>
  <si>
    <t>17. (Manulife ManuInvest Duo) Manulife Lifestyle Portfolios - Conservative Fund</t>
  </si>
  <si>
    <t>18. (Manulife ManuInvest Duo) Manulife Lifestyle Portfolios - Growth Fund</t>
  </si>
  <si>
    <t>19. (Manulife ManuInvest Duo) Manulife Lifestyle Portfolios - Moderate Fund</t>
  </si>
  <si>
    <t>20. (Manulife ManuInvest Duo) Manulife Lifestyle Portfolios - Secure Fund</t>
  </si>
  <si>
    <t>21. (Manulife ManuInvest Duo) Manulife Pacific Equity Fund</t>
  </si>
  <si>
    <t>2. Janus Henderson Horizon Pan European Equity</t>
  </si>
  <si>
    <t>1. CT (Lux) US High Yield Bond</t>
  </si>
  <si>
    <t>1. Eastspring Investments - Asia Real Estate Multi Asset Income (No new subscription as fund liquidating on 29th February 2024)</t>
  </si>
  <si>
    <t>BSF - Blackrock Systematic Asia Pacific Equity Absolute Return A2 USD</t>
  </si>
  <si>
    <t>BlackRock BGF US Dollar High Yield Bond A2 Hedged AUD in AU</t>
  </si>
  <si>
    <t>BlackRock BGF US Dollar High Yield Bond A2 Hedged SGD in SG</t>
  </si>
  <si>
    <t>Manulife SGD Income Fund</t>
  </si>
  <si>
    <t>Income Global Emerging Markets Equity Fund</t>
  </si>
  <si>
    <t>PIMCO Income Fund Dis SGD-H</t>
  </si>
  <si>
    <t>TM Harvest Flexi</t>
  </si>
  <si>
    <t>TM Harvest Pro</t>
  </si>
  <si>
    <t>TM Harvest Max</t>
  </si>
  <si>
    <t>The following products have been put on HOLD following latest APL review held in December 2023:</t>
  </si>
  <si>
    <t>Version: January 2024</t>
  </si>
  <si>
    <t>The following products have been terminated effective from December 2023:</t>
  </si>
  <si>
    <t>The following product have been included in the APL ILP in December 2023:</t>
  </si>
  <si>
    <t>1. (Etiqa Invest builder) Pictet Premium Brands Fund (Class P SGD Hedged)</t>
  </si>
  <si>
    <t>2. (Etiqa Invest plus SP) Pictet Premium Brands Fund (Class P SGD Hedged)</t>
  </si>
  <si>
    <t>3. (Etiqa Invest smart flex) Pictet Premium Brands Fund (Class P SGD Hedged)</t>
  </si>
  <si>
    <t>A1840</t>
  </si>
  <si>
    <t>Schroder International Selection Fund Asian Dividend Maximiser A Dis SGD</t>
  </si>
  <si>
    <t>A1841</t>
  </si>
  <si>
    <t>BlackRock Global Funds - Asian High Yield Bond Fund A2 SGD Hedged</t>
  </si>
  <si>
    <t>3. Blackrock Asian High Yield Bond A2 SGD-H available on Grow with Singlife</t>
  </si>
  <si>
    <t>A1842</t>
  </si>
  <si>
    <t>BlackRock Global Funds - China Fund A4 GBP Hedged</t>
  </si>
  <si>
    <t>4. Blackrock China Fund A4 GBP-H available on Grow with Singlife</t>
  </si>
  <si>
    <t>A1846</t>
  </si>
  <si>
    <t>United China A Shares Innovation Fund Class A SGD Acc</t>
  </si>
  <si>
    <t>A1860</t>
  </si>
  <si>
    <t>Fidelity Funds - Emerging Europe, Middle East and Africa Fund A USD</t>
  </si>
  <si>
    <t>A1864</t>
  </si>
  <si>
    <t>Fidelity Funds - Global Inflation Linked Bond Fund A ACC USD</t>
  </si>
  <si>
    <t>1. The risk classification for Franklin U.S. Opportunities has been upgraded from "4 - Moderately High" to "5 - High" following the semi-annual review</t>
  </si>
  <si>
    <t>A1844</t>
  </si>
  <si>
    <t>First Eagle Amundi International Fund AHS-MD D SGD</t>
  </si>
  <si>
    <t>PIMCO GIS Inflation Multi-Asset E Acc USD in US</t>
  </si>
  <si>
    <t>5. Fidelity Emerging Europe Middle East and Africa A-USD available on Grow with Singlife</t>
  </si>
  <si>
    <t>9. United China A Shares Innovation A Acc SGD available on Grow with Singlife</t>
  </si>
  <si>
    <t>2. United Asia Pacific Diversified Strategies buy-disabled on iFAST</t>
  </si>
  <si>
    <t>8. Schroder ISF Asian Dividend Maximiser A Dis SGD available on Grow with Singlife</t>
  </si>
  <si>
    <t>7. First Eagle Amundi International AHS-MD SGD-H available on Grow with Singlife</t>
  </si>
  <si>
    <t>6. Fidelity Global Inflation-linked Bond A-ACC-USD available on Grow with Singlife</t>
  </si>
  <si>
    <t>Nikko AM Singapore Dividend Equity Acc USD</t>
  </si>
  <si>
    <t>Nikko AM Singapore Dividend Equity Acc SGD</t>
  </si>
  <si>
    <t>SGXZ30126627</t>
  </si>
  <si>
    <t>SGXZ27511609</t>
  </si>
  <si>
    <t>Allianz Hong Kong Equity AT NAV SGD in SG</t>
  </si>
  <si>
    <t>BlackRock BGF Global Equity Income A2 Hedged SGD in SG</t>
  </si>
  <si>
    <t>BlackRock GF China A2 Hedged SGD in SG</t>
  </si>
  <si>
    <t>BlackRock GF Fixed Income Global Opportunities A2 Hedged SGD in SG</t>
  </si>
  <si>
    <t>Eastspring Singapore ASEAN Equity in SG</t>
  </si>
  <si>
    <t>Eastspring Inv Asian Bond As SGD in SG</t>
  </si>
  <si>
    <t>Eastspring Inv Asian Equity Income As Hedge SGD in SG</t>
  </si>
  <si>
    <t>Eastspring Inv Asian Low Volatility Equity As Hedged SGD in SG</t>
  </si>
  <si>
    <t>Eastspring Inv Asian Low Volatility Equity AS SGD in SG</t>
  </si>
  <si>
    <t>Eastspring Inv Global Low Volatility Equity As SGD in SG</t>
  </si>
  <si>
    <t>Eastspring Inv Philippines Equity As SGD in SG</t>
  </si>
  <si>
    <t>Eastspring Inv US High Investment Grade Bond As SGD in SG</t>
  </si>
  <si>
    <t>Fidelity European Growth SR Acc SGD in SG</t>
  </si>
  <si>
    <t>Fidelity Global Dividend SR Acc SGD in SG</t>
  </si>
  <si>
    <t>Franklin Biotechnology Discovery A Acc SGD in SG</t>
  </si>
  <si>
    <t>Franklin Gold and Precious Metals A Acc SGD in SG</t>
  </si>
  <si>
    <t>Franklin Mutual U.S. Value A Acc SGD in SG</t>
  </si>
  <si>
    <t>FSSA Regional India A SGD in SG</t>
  </si>
  <si>
    <t>JPM ASEAN Equity A Acc NAV SGD in SG</t>
  </si>
  <si>
    <t>JPM Emerging Markets Equity A Acc NAV SGD in SG</t>
  </si>
  <si>
    <t>JPM Emerging Markets Opportunities A Hedged Acc NAV SGD in SG</t>
  </si>
  <si>
    <t>LionGlobal Asia Pacific Acc SGD in SG</t>
  </si>
  <si>
    <t>LionGlobal Infinity European Stock Index Acc SGD in SG</t>
  </si>
  <si>
    <t>LionGlobal Thailand Acc SGD in SG</t>
  </si>
  <si>
    <t>Manulife SGD Income A SGD in SG</t>
  </si>
  <si>
    <t>Manulife SGD Income C SGD in SG</t>
  </si>
  <si>
    <t>NB US Multi Cap Opportunities A Acc SGD in SG</t>
  </si>
  <si>
    <t>Nikko AM Singapore Dividend Equity Class Acc SGD in SG</t>
  </si>
  <si>
    <t>PineBridge US Large Cap Research Enhanced A5H in SG</t>
  </si>
  <si>
    <t>Schroder Global Quality Bond F Hedged Acc in SG</t>
  </si>
  <si>
    <t>Schroder ISF Global Gold A Hedged Acc NAV SGD in SG</t>
  </si>
  <si>
    <t>Schroder ISF Global Multi-Asset Income A Acc NAV SGD in SG</t>
  </si>
  <si>
    <t>Schroder ISF Global Multi-Asset Income A Hedged Acc NAV SGD in SG</t>
  </si>
  <si>
    <t>Templeton Asian Smaller Companies A Acc SGD in SG</t>
  </si>
  <si>
    <t>Templeton China A Acc SGD in SG</t>
  </si>
  <si>
    <t>Templeton Global A Acc SGD in SG</t>
  </si>
  <si>
    <t>UOB United High Grade Corporate Bond A Acc SGD in SG</t>
  </si>
  <si>
    <t>BlackRock GF China A2 USD in US</t>
  </si>
  <si>
    <t>BlackRock GF Fixed Income Global Opportunities A2 USD in US</t>
  </si>
  <si>
    <t>Fidelity European Growth A Hedged Acc USD in US</t>
  </si>
  <si>
    <t>Fidelity European Growth SR Acc EUR in EU</t>
  </si>
  <si>
    <t>Franklin Biotechnology Discovery A Acc USD in US</t>
  </si>
  <si>
    <t>Franklin Mutual U.S. Value A Acc USD in US</t>
  </si>
  <si>
    <t>Fullerton USD Cash A in US</t>
  </si>
  <si>
    <t>JPM ASEAN Equity A NAV USD in US</t>
  </si>
  <si>
    <t>JPM China A Acc NAV USD in US</t>
  </si>
  <si>
    <t>JPM Income A Acc NAV USD in US</t>
  </si>
  <si>
    <t>JPM Latin America Equity A Acc NAV USD in US</t>
  </si>
  <si>
    <t>LionGlobal Infinity European Stock Index Acc USD in US</t>
  </si>
  <si>
    <t>NB Global Sustainable Value A Acc USD in US</t>
  </si>
  <si>
    <t>NB US Multi Cap Opportunities A Acc USD in US</t>
  </si>
  <si>
    <t>Nikko AM Singapore Dividend Equity Class Acc USD in US</t>
  </si>
  <si>
    <t>Phillip US Dollar Money Market A in US</t>
  </si>
  <si>
    <t>PineBridge US Large Cap Research Enhanced A in US</t>
  </si>
  <si>
    <t>Schroder ISF Japanese Equity A Hedged Acc NAV USD in US</t>
  </si>
  <si>
    <t>Templeton Global Total Return A Acc USD in US</t>
  </si>
  <si>
    <t>The Approved Product List (APL) is compiled to enable each Adviser to have efficient and streamlined access to investment products that may be suitable for inclusion in a client's portfolio. The APL aims to provide the Adviser with sufficient options to satisfy the client's needs but not unwieldy whereby causing decision making to become difficult.  Advisers should understand any products that they recommend for inclusion into their client's investment portfolio.  The APL is not a substitute for knowing your product and knowing your customer. 
Propel Product Management on behalf of PIAS provides you with access to the APL on the basis that you acknowledge the APL does not negate your responsibility to know your product and to make your own appropriate research in determining the suitability of a product to your client's circumstances/portfolio.</t>
  </si>
  <si>
    <t>This indicates that the product meets the minimum criteria requirements set by Propel Product Management, on behalf of PIAS for inclusion as part of the APL</t>
  </si>
  <si>
    <r>
      <rPr>
        <b/>
        <sz val="8"/>
        <rFont val="Calibri"/>
        <family val="2"/>
        <scheme val="minor"/>
      </rPr>
      <t xml:space="preserve">DISCLAIMERS: </t>
    </r>
    <r>
      <rPr>
        <sz val="8"/>
        <rFont val="Calibri"/>
        <family val="2"/>
        <scheme val="minor"/>
      </rPr>
      <t xml:space="preserve">
1. The above portfolio illustration tool is a guide used by Professional Investment Advisory Services Pte Ltd ("PIAS") and its FA Representatives. Performance takes into account mutual funds only and includes fund-level fees (fund management fees, custodian fees, etc). External fees (upfront fees, wrap fees, platform fees etc) were not included in calculating performance. If the funds pay out dividends, dividends are assumed to be reinvested. The illustration takes references to a list of mutual funds approved by PIAS and is meant to assist PIAS FA Representatives in the understanding and constructing the prospects and/or clients’ investment portfolio within PIAS defined client risk profile. 
2. The portfolio illustration shall not be misconstrued as an offer or solicitation to prospects and/or clients by PIAS FA Representatives for the purchase of any approved product offerings by PIAS. Neither it is a tool meant for switching from one product to another product which may be detrimental to prospects and/or clients. PIAS FA Representatives are still required to undertake proper fact find and risk profile analysis with each prospect and/or client in order to provide quality  advice and appropriate recommendations based on the prospect or client’s financial situation, investment objectives and particular needs.
3. The portfolio illustration shall not be misconstrued as an offer or solicitation to prospects and/or clients by PIAS FA Representatives for the purchase of any approved mutual funds offered by PIAS. Neither it is a tool meant for switching from one product to another product which may be detrimental to prospects and/or clients. PIAS FA Representatives are still required to undertake proper fact find and risk profile analysis with each prospect and/or client in order to provide quality  advice and appropriate recommendations based on the prospect or client’s financial situation, investment objectives and particular needs.
4. Under no circumstances shall PIAS be liable regardless of the form of action for any failure of performance, system, connection failure, error, omission, interruption, computer virus, corruption, transmission error or unavailability of access in connection with PIAS FA representatives accessing the portfolio illustration tool.
5. Propel Product Management and PIAS shall not be liable for damages, expenses, costs or losses of any kind (including without limitation any direct, or indirect, special, incidental or consequential damages, loss of profits or loss opportunity howsoever caused as a result (direct or indirect) of the use and reliance  of any information or data contained in this tool by the prospects and/or clients.</t>
    </r>
  </si>
  <si>
    <r>
      <t>1. The APL is compiled by</t>
    </r>
    <r>
      <rPr>
        <sz val="10.5"/>
        <color rgb="FFFF0000"/>
        <rFont val="Calibri"/>
        <family val="2"/>
        <scheme val="minor"/>
      </rPr>
      <t xml:space="preserve"> </t>
    </r>
    <r>
      <rPr>
        <sz val="10.5"/>
        <rFont val="Calibri"/>
        <family val="2"/>
        <scheme val="minor"/>
      </rPr>
      <t>Propel with Singlife Product Management, on behalf of Professional Investment Advisory Services Pte Ltd (PIAS), and is solely meant for FA Representatives of PIAS as a quick reference and not meant to be reproduced in any manner. 
2. Please enable macro and please use Microsoft Excel 2003 and above
3. The Portfolio Construction tool references to a list of mutual funds approved by PIAS and is meant to assist FA Representatives in the construction of the client's investment portfolio within PIAS defined client risk profile. 
4. Propel Product Management and PIAS shall not be liable for any damages, in any other way or whatsoever, for any errors and/or opinions expressed on the calculator and no warranty or representation is given to this effect.
5. The Portfolio Construction tool is not meant to be construed as an offer or solitication by FA Representatives for the purchase of any mutual funds offered by PIAS nor is it meant for switching from one product to another which may be detrimental to propsects or clients. FA Representatives are to undertake proper fact find and risk profile analysis with customers to provide each prospect or client with quality  advice and appropriate recommendations based on the prospects' or clients' investment objectives, financial situation and particular needs.
6. No warranty whatsoever is given and no liability whatsoever will be accepted by Propel Product Management and PIAS for any loss arising directly or indirectly as a result of you acting based on this information.
7. Past performance is not indicative of future performance. 
8. Indicative performance of 1 years and above (shown in Info Table sheet) have been annualised, and does not include effect of sales charge. Performance are rebased in Singapore dollars, with dividends reinvested. 
9. Advisers should not rely on the performance numbers shown in the sheet for decision making. Propel Product Management, on behalf of PIAS does not guarantee any performance numbers, and accepts no responsibility for their accuracy. Advisers should check with the manager of the fund for actual performance numbers. Pricing for almost all unit trusts is on a forward basis, which means they are calculated after the market close and not known in advance.</t>
    </r>
  </si>
  <si>
    <t>The following products have been included in the APL ILP on January 2024:</t>
  </si>
  <si>
    <t>The following updates has been made to the APL in January 2024:</t>
  </si>
  <si>
    <t>1. (Income AstraLink) Income Global Emerging Markets Equity Fund</t>
  </si>
  <si>
    <t>2. (Income Invest Flex) Income Global Emerging Markets Equity Fund</t>
  </si>
  <si>
    <t>3. (Income WealthLink) Income Global Emerging Markets Equity Fund</t>
  </si>
  <si>
    <t>4. (TM #goAffluence) PIMCO Income Fund Dis SGD-H</t>
  </si>
  <si>
    <t>5. (TM #goAssure) PIMCO Income Fund Dis SGD-H</t>
  </si>
  <si>
    <t>7. (TM #goClassic Secure) PIMCO Income Fund Dis SGD-H</t>
  </si>
  <si>
    <t>8. (TM #goElite) PIMCO Income Fund Dis SGD-H</t>
  </si>
  <si>
    <t>9. (TM #goElite Secure) PIMCO Income Fund Dis SGD-H</t>
  </si>
  <si>
    <t>6. (TM #goClassic) PIMCO Income Fund Dis SGD-H</t>
  </si>
  <si>
    <t>10. (TM #goTreasures) PIMCO Income Fund Dis SGD-H</t>
  </si>
  <si>
    <t>11. (TM #goTreasures Secure) PIMCO Income Fund Dis SGD-H</t>
  </si>
  <si>
    <t>12. (TM #goUltra) PIMCO Income Fund Dis SGD-H</t>
  </si>
  <si>
    <t>13. (TM #goUltra Secure) PIMCO Income Fund Dis SGD-H</t>
  </si>
  <si>
    <t>14. (TM #goWealth Enrich) PIMCO Income Fund Dis SGD-H</t>
  </si>
  <si>
    <t>15. (TM Atlas Wealth) PIMCO Income Fund Dis SGD-H</t>
  </si>
  <si>
    <t>16. TM Harvest Flexi</t>
  </si>
  <si>
    <t>17. TM Harvest Pro</t>
  </si>
  <si>
    <t>18. TM Harvest Max</t>
  </si>
  <si>
    <t xml:space="preserve">19. TM Wealth Pro </t>
  </si>
  <si>
    <t>20. TM Wealth Max</t>
  </si>
  <si>
    <t>Version: February 2024</t>
  </si>
  <si>
    <t>E155</t>
  </si>
  <si>
    <t>E247</t>
  </si>
  <si>
    <t>E248</t>
  </si>
  <si>
    <t>E157</t>
  </si>
  <si>
    <t>E245</t>
  </si>
  <si>
    <t>E246</t>
  </si>
  <si>
    <t>Capital International Fund - Capital Group New Perspective Fund (LUX) (SGD)</t>
  </si>
  <si>
    <t>Capital International Fund - Capital Group New Perspective Fund (LUX) (USD)</t>
  </si>
  <si>
    <t>Fidelity Funds - Global Technology Fund (SGD)</t>
  </si>
  <si>
    <t>Fidelity Funds - Global Technology Fund (USD)</t>
  </si>
  <si>
    <t>Goldmans Sachs Japan Equity Partners Portfolio (SGD-Hedged)</t>
  </si>
  <si>
    <t>JPMorgan Funds - America Equity Fund (SGD)</t>
  </si>
  <si>
    <t>JPMorgan Funds - America Equity Fund (USD)</t>
  </si>
  <si>
    <t>Manulife Investment Management (Singapore)</t>
  </si>
  <si>
    <t>Manulife Global Fund - ASEAN Equity Fund (SGD Hedged)</t>
  </si>
  <si>
    <t>Manulife Global Fund - ASEAN Equity Fund (USD)</t>
  </si>
  <si>
    <t>PIMCO GIS Income Class E (AUD Hedged) Inc AUD</t>
  </si>
  <si>
    <t>A1896</t>
  </si>
  <si>
    <t>A1663</t>
  </si>
  <si>
    <t>A1665</t>
  </si>
  <si>
    <t>FTSF - Templeton Shariah Technology Fund A (acc) SGD</t>
  </si>
  <si>
    <t>FTSF - Templeton Shariah Technology Fund A (acc) SGD H1</t>
  </si>
  <si>
    <t>A1664</t>
  </si>
  <si>
    <t>FTSF - Templeton Shariah Technology Fund A (acc) USD</t>
  </si>
  <si>
    <t>Eastspring SGD Cash A SGD</t>
  </si>
  <si>
    <t>3. Cash Fund renamed to Eastspring SGD Cash A SGD</t>
  </si>
  <si>
    <t>BlackRock Global Funds - US Dollar High Yield Bond Fund A2 SGD Hedged</t>
  </si>
  <si>
    <t>A1855</t>
  </si>
  <si>
    <t>BlackRock Global Funds - China Fund Hedged A2 EUR</t>
  </si>
  <si>
    <t>A1897</t>
  </si>
  <si>
    <t>GROW Model Portfolio (BLK) - Conservative</t>
  </si>
  <si>
    <t>GROW Model Portfolio (BLK) - Balanced</t>
  </si>
  <si>
    <t>GROW Model Portfolio (BLK) - Growth</t>
  </si>
  <si>
    <t>BlackRock Funds I ICAV - BF1 Global Unconstrained Equity Fund A Acc SGD Hedged</t>
  </si>
  <si>
    <t>A1850</t>
  </si>
  <si>
    <t>IE000IXAMFU5</t>
  </si>
  <si>
    <t>FTIF - Franklin India A (acc) SGD</t>
  </si>
  <si>
    <t>FTIF - Franklin India A (acc) USD</t>
  </si>
  <si>
    <t>FTIF - Franklin India AS (acc) SGD (CPF)</t>
  </si>
  <si>
    <t>LU0231203729</t>
  </si>
  <si>
    <t>1. BlackRock Funds I ICAV - BF1 Global Unconstrained Equity Fund A Acc SGD Hedged</t>
  </si>
  <si>
    <t>2. FTIF - Franklin India</t>
  </si>
  <si>
    <t>3. GROW Model Portfolio (BLK) - Conservative</t>
  </si>
  <si>
    <t>4. GROW Model Portfolio (BLK) - Balanced</t>
  </si>
  <si>
    <t>5. GROW Model Portfolio (BLK) - Growth</t>
  </si>
  <si>
    <t>1. Blackrock China Fund A2 EUR-H available on Grow with Singlife</t>
  </si>
  <si>
    <t>2. Blackrock US Dollar High Yield Bond A2 SGD-H available on Grow with Singlife</t>
  </si>
  <si>
    <t>4. FTSF - Franklin Shariah Technology available on Grow with Singlife</t>
  </si>
  <si>
    <t>5. PIMCO Income Fund Cl E Inc AUD-H available on Grow with Singlife</t>
  </si>
  <si>
    <t>Eastspring SGD Cash Fund in SG</t>
  </si>
  <si>
    <t>PIMCO GIS Global High Yield Bond E Acc USD in US</t>
  </si>
  <si>
    <t>PIMCO GIS Global High Yield Bond E Hedged Acc EUR in EU</t>
  </si>
  <si>
    <t>PIMCO GIS Global Real Return E Acc USD in US</t>
  </si>
  <si>
    <t>PIMCO GIS Global Real Return E Hedged Acc EUR in EU</t>
  </si>
  <si>
    <t>PIMCO GIS Income E Acc USD in US</t>
  </si>
  <si>
    <t>PIMCO GIS Income E Hedged Acc EUR in EU</t>
  </si>
  <si>
    <t>BlackRock Global Funds Natural Resources Fund A3G USD</t>
  </si>
  <si>
    <t>BlackRock Global Funds Natural Resources Fund A2 USD</t>
  </si>
  <si>
    <t>Goldman Sachs Japan Equity Portfolio Other Currency Shares Acc USD Hedged</t>
  </si>
  <si>
    <t>A1638</t>
  </si>
  <si>
    <t>Allianz Gbl Income Amgi H2 SGD</t>
  </si>
  <si>
    <t>Allianz Global Investors Fund - Allianz Global Income AMg DIS USD</t>
  </si>
  <si>
    <t>A1900</t>
  </si>
  <si>
    <t>A1836</t>
  </si>
  <si>
    <t>LU2757363416</t>
  </si>
  <si>
    <t>LU2236285917</t>
  </si>
  <si>
    <t>Version: March 2024</t>
  </si>
  <si>
    <t>The following products have been included in the APL in February 2024:</t>
  </si>
  <si>
    <t>The following products have been put on HOLD following latest APL review held in February 2024:</t>
  </si>
  <si>
    <t>The following updates has been made to the APL in February 2024:</t>
  </si>
  <si>
    <t>1. (Manulife InvestReady (III)) Capital International Fund - Capital Group New Perspective Fund (LUX) (SGD)</t>
  </si>
  <si>
    <t>2. (Manulife InvestReady (III)) Capital International Fund - Capital Group New Perspective Fund (LUX) (USD)</t>
  </si>
  <si>
    <t>3. (Manulife InvestReady (III)) Fidelity Funds - Global Technology Fund (SGD)</t>
  </si>
  <si>
    <t>4. (Manulife InvestReady (III)) Fidelity Funds - Global Technology Fund (USD)</t>
  </si>
  <si>
    <t>5. (Manulife InvestReady (III)) Goldmans Sachs Japan Equity Partners Portfolio (SGD-Hedged)</t>
  </si>
  <si>
    <t>6. (Manulife InvestReady (III)) Goldmans Sachs Japan Equity Partners Portfolio (USD)</t>
  </si>
  <si>
    <t>7. (Manulife InvestReady (III)) JPMorgan Funds - America Equity Fund (SGD)</t>
  </si>
  <si>
    <t>8. (Manulife InvestReady (III)) JPMorgan Funds - America Equity Fund (USD)</t>
  </si>
  <si>
    <t>9. (Manulife InvestReady (III)) Manulife Global Fund - ASEAN Equity Fund (SGD Hedged)</t>
  </si>
  <si>
    <t>10. (Manulife InvestReady (III)) Manulife Global Fund - ASEAN Equity Fund (USD)</t>
  </si>
  <si>
    <t>11. (Manulife InvestReady (III)) United SGD Money Market Fund</t>
  </si>
  <si>
    <t>12. (Manulife SmartRetire (V)) Capital International Fund – Capital Group New Perspective Fund (LUX) (SGD)</t>
  </si>
  <si>
    <t>13. (Manulife SmartRetire (V)) Fidelity Funds - Global Technology Fund (SGD)</t>
  </si>
  <si>
    <t>14. (Manulife SmartRetire (V)) Goldmans Sachs Japan Equity Partners Portfolio (SGD-Hedged)</t>
  </si>
  <si>
    <t>15. (Manulife SmartRetire (V)) JPMorgan Funds - America Equity Fund (SGD)</t>
  </si>
  <si>
    <t>16. (Manulife SmartRetire (V)) Manulife Global Fund - ASEAN Equity Fund (SGD Hedged)</t>
  </si>
  <si>
    <t>17. (Manulife SmartRetire (V)) United SGD Money Market Fund</t>
  </si>
  <si>
    <t>18. (Singlife Savvy Invest) abrdn Select Portfolio - abrdn Singapore Equity Fund</t>
  </si>
  <si>
    <t>19. (Singlife Savvy Invest) Blackrock Strategic Funds - Blackrock  Asia Pacific Absolute Return Fund</t>
  </si>
  <si>
    <t>20. (Singlife Savvy Invest) Goldman Sachs Japan Equity Portfolio</t>
  </si>
  <si>
    <t>21. (Singlife Savvy Invest) Schroder Multi -Asset Revolution - Class A</t>
  </si>
  <si>
    <t>22. (Singlife Savvy Invest) United Singapore Bond Fund</t>
  </si>
  <si>
    <t>23. (Singlife Savvy Invest) United Singapore Growth Fund​</t>
  </si>
  <si>
    <t>The following products have been included in the APL ILP on February 2024:</t>
  </si>
  <si>
    <t>1. Allianz Global Income</t>
  </si>
  <si>
    <t>1. Franklin Templeton Martin Currie Southeast Asia Trust (Fund termination on 30 April 2024)</t>
  </si>
  <si>
    <t>UOB United Asia Class A SGD in SG</t>
  </si>
  <si>
    <t>GS Japan Equity Portfolio Other Currency Hedged (Snap) Acc USD in US</t>
  </si>
  <si>
    <t>A1917</t>
  </si>
  <si>
    <t>LionGlobal Disruptive Innovation Fund Class A USD</t>
  </si>
  <si>
    <t>LionGlobal Short Duration Bond Fund Class A Hedged (Dist) USD</t>
  </si>
  <si>
    <t>A1918</t>
  </si>
  <si>
    <t>SG9999014856</t>
  </si>
  <si>
    <t>Schroder International Selection Fund Global Climate Change Equity USD A Acc</t>
  </si>
  <si>
    <t>A1927</t>
  </si>
  <si>
    <t>1. LionGlobal Disruptive Innovation A Acc USD available on Grow with Singlife</t>
  </si>
  <si>
    <t>2. LionGlobal Short Duration Bond Fund Class A Hedged (Dist) USD available on Grow with Singlife</t>
  </si>
  <si>
    <t>3. Schroder ISF Global Climate Change Equity A Acc USD available on Grow with Singlife</t>
  </si>
  <si>
    <t>Quilter Cheviot Int Balanced Port Acc AUD-H</t>
  </si>
  <si>
    <t>Quilter Cheviot Int Balanced Port Acc SGD-H</t>
  </si>
  <si>
    <t>Quilter Cheviot Int Growth Port Acc SGD-H</t>
  </si>
  <si>
    <t>Natixis Harris Associates US Value Equity P/A H SGD in SG</t>
  </si>
  <si>
    <t>Natixis Harris Associates US Value Equity R/A H in SG</t>
  </si>
  <si>
    <t>Natixis Loomis Sayles Multi Sector Income R/A H Acc SGD in SG</t>
  </si>
  <si>
    <t>Natixis Loomis Sayles US Growth Equity P/A H Acc SGD in SG</t>
  </si>
  <si>
    <t>Natixis Loomis Sayles US Growth Equity R/A H Acc SGD in SG</t>
  </si>
  <si>
    <t>Natixis Thematics AI and Robotics R/A H SGD in SG</t>
  </si>
  <si>
    <t>Natixis Thematics Meta R/A H SGD in SG</t>
  </si>
  <si>
    <t>Goldman Sachs Global Income Bond Portfolio Base Currency Acc USD in US</t>
  </si>
  <si>
    <t>BNP Paribas Funds Aqua (Classic RH SGD MD, Distribution)</t>
  </si>
  <si>
    <t>FSSA Regional India Fund (Class A (ACC))</t>
  </si>
  <si>
    <t>Income US Dividend and Growth Fund</t>
  </si>
  <si>
    <t>Fidelity Funds - Global Technology Fund (Class A Acc SGD)</t>
  </si>
  <si>
    <t>Nikko AM Global Equity Fund</t>
  </si>
  <si>
    <t>Version: April 2024</t>
  </si>
  <si>
    <t>The following products have been included in the APL in March 2024:</t>
  </si>
  <si>
    <t>The following products have been put on HOLD following latest APL review held in March 2024:</t>
  </si>
  <si>
    <t>The following updates has been made to the APL in March 2024:</t>
  </si>
  <si>
    <t>2. Threadneedle (Lux) Enhanced Commodities</t>
  </si>
  <si>
    <t>3. Threadneedle (Lux) Global Emerging Market Short-Term Bonds</t>
  </si>
  <si>
    <t>4. Threadneedle (Lux) Global Focus</t>
  </si>
  <si>
    <t>5. Threadneedle (Lux) Pan European ESG Equities</t>
  </si>
  <si>
    <t>6. Threadneedle (Lux) Pan European Small Cap Opportunities</t>
  </si>
  <si>
    <t>LionGlobal SGD Money Market Fund Class A Accumulation SGD</t>
  </si>
  <si>
    <t>LionGlobal SGD Money Market A Acc SGD</t>
  </si>
  <si>
    <t>GS Japan Equity Portfolio Acc Snap USD-H</t>
  </si>
  <si>
    <t>GS Japan Equity Portfolio Acc SGD</t>
  </si>
  <si>
    <t>GS Japan Equity Portfolio Acc SGD-H</t>
  </si>
  <si>
    <t>LU2633549667</t>
  </si>
  <si>
    <t>LU2633549584</t>
  </si>
  <si>
    <t>3. GS Japan Equity Portfolio Acc SGD available on iFAST</t>
  </si>
  <si>
    <t>4. GS Japan Equity Portfolio Acc SGD-H available on iFAST</t>
  </si>
  <si>
    <t>BlackRock Global Funds - US Dollar Short Duration Bond Fund A3 USD</t>
  </si>
  <si>
    <t>A1931</t>
  </si>
  <si>
    <t>BlackRock Global Funds - Global Unconstrained Equity Fund A2 SGD Hedged</t>
  </si>
  <si>
    <t>A1932</t>
  </si>
  <si>
    <t>LU2764263039</t>
  </si>
  <si>
    <t>1. Manulife Global Asset Allocation - Growth</t>
  </si>
  <si>
    <t>PIMCO GIS Global Bond E Acc USD in US</t>
  </si>
  <si>
    <t>PIMCO GIS Global Bond E Hedged Acc EUR in EU</t>
  </si>
  <si>
    <t>1. BlackRock Global Funds - Global Unconstrained Equity Fund A2 SGD Hedged available on Grow with Singlife</t>
  </si>
  <si>
    <t>2. Blackrock US Dollar Short Duration Bond A3 USD available on Grow with Singlife</t>
  </si>
  <si>
    <t>5. GS Japan Equity Portfolio Acc USD-H renamed to GS Japan Equity Portfolio Acc Snap USD-H</t>
  </si>
  <si>
    <t>6. LionGlobal SGD Money Market A SGD renamed to LionGlobal SGD Money Market A Acc SGD</t>
  </si>
  <si>
    <t>Singlife Savvy Invest II</t>
  </si>
  <si>
    <t>E249</t>
  </si>
  <si>
    <t>E252</t>
  </si>
  <si>
    <t>Version: May 2024</t>
  </si>
  <si>
    <t>The following products have been put on HOLD following latest APL review held in April 2024:</t>
  </si>
  <si>
    <t>The following updates has been made to the APL in April 2024:</t>
  </si>
  <si>
    <t>The following products have been terminated effective from April 2024:</t>
  </si>
  <si>
    <t xml:space="preserve">1. CT Global Extended Alpha    </t>
  </si>
  <si>
    <t>The following products have been included in the APL ILP on April 2024:</t>
  </si>
  <si>
    <t>1. (Etiqa Invest builder) BNP Paribas Funds Aqua (Classic RH SGD MD, Distribution)</t>
  </si>
  <si>
    <t>2. (Etiqa Invest builder) Fidelity Funds - Global Technology Fund (Class A Acc SGD) (Launching 9 May 2024)</t>
  </si>
  <si>
    <t>3. (Etiqa Invest builder) FSSA Regional India Fund (Class A (ACC))</t>
  </si>
  <si>
    <t>4. (Etiqa Invest plus SP) BNP Paribas Funds Aqua (Classic RH SGD MD, Distribution)</t>
  </si>
  <si>
    <t>5. (Etiqa Invest plus SP) Fidelity Funds - Global Technology Fund (Class A Acc SGD) (Launching 9 May 2024)</t>
  </si>
  <si>
    <t>6. (Etiqa Invest plus SP) FSSA Regional India Fund (Class A (ACC))</t>
  </si>
  <si>
    <t>7. (Etiqa Invest smart flex) BNP Paribas Funds Aqua (Classic RH SGD MD, Distribution)</t>
  </si>
  <si>
    <t>8. (Etiqa Invest smart flex) Fidelity Funds - Global Technology Fund (Class A Acc SGD) (Launching 9 May 2024)</t>
  </si>
  <si>
    <t>9. (Etiqa Invest smart flex) FSSA Regional India Fund (Class A (ACC))</t>
  </si>
  <si>
    <t>10. (Income AstraLink) Income US Dividend and Growth Fund</t>
  </si>
  <si>
    <t>11. (Income Invest Flex) Income US Dividend and Growth Fund</t>
  </si>
  <si>
    <t>1. Nikko AM Shenton Global Opportunities</t>
  </si>
  <si>
    <t>A1883</t>
  </si>
  <si>
    <t>A1882</t>
  </si>
  <si>
    <t>Nikko AM Global Equity Class F USD</t>
  </si>
  <si>
    <t>LU2237957902</t>
  </si>
  <si>
    <t>NikkoAM Global Equity F SGD</t>
  </si>
  <si>
    <t>LU2237957811</t>
  </si>
  <si>
    <t>BlackRock Funds I ICAV - BF1 Sustainable Advantage US Equity Fund A Acc SGD Hedged</t>
  </si>
  <si>
    <t>A1851</t>
  </si>
  <si>
    <t>IE000NRW0LV8</t>
  </si>
  <si>
    <t>BlackRock Global Funds - Sustainable World Bond Fund A6 SGD Hedged</t>
  </si>
  <si>
    <t>A1858</t>
  </si>
  <si>
    <t>LU1830001282</t>
  </si>
  <si>
    <t>JPMorgan Funds - Global Research Enhanced Index Equity A (acc) SGD</t>
  </si>
  <si>
    <t>A1646</t>
  </si>
  <si>
    <t>LU2402382506</t>
  </si>
  <si>
    <t>JPMorgan Funds - Global Research Enhanced Index Equity Fund A (dist) USD</t>
  </si>
  <si>
    <t>A1647</t>
  </si>
  <si>
    <t>LU2402383140</t>
  </si>
  <si>
    <t>iFAST Auto-Income Portfolio (Balanced)</t>
  </si>
  <si>
    <t>iFAST Auto-Income Portfolio (Moderately Aggressive)</t>
  </si>
  <si>
    <t>1. FTGF Brandywine Global Opportunistic Fixed Income</t>
  </si>
  <si>
    <t>1. BlackRock Funds I ICAV - BF1 Sustainable Advantage US Equity Fund</t>
  </si>
  <si>
    <t>2. BlackRock Global Funds - Sustainable World Bond Fund</t>
  </si>
  <si>
    <t>3. iFAST Auto-Income Portfolio (Balanced)</t>
  </si>
  <si>
    <t>4. iFAST Auto-Income Portfolio (Moderately Aggressive)</t>
  </si>
  <si>
    <t>5. JPMorgan Funds - Global Research Enhanced Index Equity</t>
  </si>
  <si>
    <t>6. Nikko AM Global Equity</t>
  </si>
  <si>
    <t>2. Fullerton Lux Funds - Asian Bonds</t>
  </si>
  <si>
    <t>Singlife Savvy Invest (For Single Premium Top-up only)</t>
  </si>
  <si>
    <t>Blackrock Japan Flexible Equity A2 JPY</t>
  </si>
  <si>
    <t>Blackrock Japan Flexible Equity A2 USD-H</t>
  </si>
  <si>
    <t>BlackRock Global Funds - Japan Flexible Equity Fund A2 USD Hedged</t>
  </si>
  <si>
    <t>A1899</t>
  </si>
  <si>
    <t>LU0940328577</t>
  </si>
  <si>
    <t>LU0249410860</t>
  </si>
  <si>
    <t>BlackRock Global Funds - Japan Flexible Equity Fund A2 USD</t>
  </si>
  <si>
    <t>A1853</t>
  </si>
  <si>
    <t>LU0212924517</t>
  </si>
  <si>
    <t>Income Global Growth Equity Fund</t>
  </si>
  <si>
    <t>Income Global Dynamic Bond Fund</t>
  </si>
  <si>
    <t>Allianz Europe Equity Growth CI AT Acc H2-USD</t>
  </si>
  <si>
    <t>LU0857590862</t>
  </si>
  <si>
    <t>Allianz Global Artificial Intelligence A Dis EUR</t>
  </si>
  <si>
    <t>LU1548497186</t>
  </si>
  <si>
    <t>Allianz Income and Growth Cl AMi Dis H2-SGD</t>
  </si>
  <si>
    <t>LU2756315664</t>
  </si>
  <si>
    <t>Blackrock Emerging Markets Local Currency Bond A8 AUD-H</t>
  </si>
  <si>
    <t>LU1133072774</t>
  </si>
  <si>
    <t>Blackrock Global Multi-Asset Income A5 AUD-H</t>
  </si>
  <si>
    <t>LU0949170269</t>
  </si>
  <si>
    <t>Blackrock World Technology Fund A2 AUD-H</t>
  </si>
  <si>
    <t>LU2250418659</t>
  </si>
  <si>
    <t>Eastspring Investments - Asian Equity Income A USD</t>
  </si>
  <si>
    <t>Eastspring Investments - Asian Equity Income AS SGD</t>
  </si>
  <si>
    <t>LU0315178854</t>
  </si>
  <si>
    <t>Eastspring Investments - Japan Dynamic AJ JPY</t>
  </si>
  <si>
    <t>LU1118698981</t>
  </si>
  <si>
    <t>JPMorgan Funds - Latin America Equity A (acc) SGD</t>
  </si>
  <si>
    <t>LU0532188140</t>
  </si>
  <si>
    <t>Janus Henderson Horizon Global Technology Leaders A2 USD</t>
  </si>
  <si>
    <t>Manulife SGD Income C Acc SGD</t>
  </si>
  <si>
    <t>Nikko AM Japan Dividend Equity JPY</t>
  </si>
  <si>
    <t>SGXZ45972320</t>
  </si>
  <si>
    <t>PIMCO Income Fund CI E Acc JPY-H</t>
  </si>
  <si>
    <t>PIMCO Income Fund CI E Inc CHF-H</t>
  </si>
  <si>
    <t>PIMCO Income Fund CI E Inc JPY-H</t>
  </si>
  <si>
    <t>PIMCO Income Fund Admin Cl Inc USD</t>
  </si>
  <si>
    <t>IE00B91X6F72</t>
  </si>
  <si>
    <t>CHF</t>
  </si>
  <si>
    <t>IE00BD0B0257</t>
  </si>
  <si>
    <t>IE00BJMZC096</t>
  </si>
  <si>
    <t>IE000WYGJ8R2</t>
  </si>
  <si>
    <t>PIMCO US High Yield Bond Fund Cl M-Retail Inc USD</t>
  </si>
  <si>
    <t>IE00B4MX2G40</t>
  </si>
  <si>
    <t>Allianz Global Income AMg Dis USD</t>
  </si>
  <si>
    <t>Manulife SGD Income A MDis AUD-H</t>
  </si>
  <si>
    <t>Manulife SGD Income A MDis SGD</t>
  </si>
  <si>
    <t>Manulife SGD Income A MDis USD-H</t>
  </si>
  <si>
    <t>Manulife SGD Income C Mdis SGD</t>
  </si>
  <si>
    <t xml:space="preserve">Natixis Mirova Global Sustainable Equity H-R/A-NPF (SGD) </t>
  </si>
  <si>
    <t>Natixis Mirova Global Sustainable Equity R/A-NPF (USD)</t>
  </si>
  <si>
    <t>United Asia A Acc SGD</t>
  </si>
  <si>
    <t>Nikko AM Global Equity Fund - Class F SGD</t>
  </si>
  <si>
    <t>Nikko AM Global Equity Fund - Class F USD</t>
  </si>
  <si>
    <t>Natixis Mirova Global Sustainable Equity H-R/A-NPF (SGD)</t>
  </si>
  <si>
    <t>Version: June 2024</t>
  </si>
  <si>
    <t>The following products have been included in the APL in May 2024:</t>
  </si>
  <si>
    <t>The following products have been put on HOLD following latest APL review held in May 2024:</t>
  </si>
  <si>
    <t>The following products have been terminated effective from May 2024:</t>
  </si>
  <si>
    <t>The following products have been included in the APL ILP on May 2024:</t>
  </si>
  <si>
    <t>1. (Singlife Savvy Invest) Goldman Sachs India Equity Portfolio Other Currency Shares Acc SGD</t>
  </si>
  <si>
    <t>2. (Singlife Savvy Invest) JPMorgan Funds - JPM Emerging Markets Dividend A mth SGD Hedged</t>
  </si>
  <si>
    <t>3. (Singlife Savvy Invest II) abrdn Select Portfolio - abrdn Pacific Equity Fund</t>
  </si>
  <si>
    <t>4. (Singlife Savvy Invest II) abrdn Select Portfolio - abrdn Singapore Equity Fund</t>
  </si>
  <si>
    <t>5. (Singlife Savvy Invest II) Allianz Global Investors Fund - Allianz Global Sustainability Fund</t>
  </si>
  <si>
    <t>6. (Singlife Savvy Invest II) Allianz Global Investors Fund - Allianz Income and Growth Fund</t>
  </si>
  <si>
    <t>7. (Singlife Savvy Invest II) Allianz Global Investors Fund - China Equity Fund</t>
  </si>
  <si>
    <t>8. (Singlife Savvy Invest II) Allianz Global Investors Fund - Oriental Income Fund</t>
  </si>
  <si>
    <t>9. (Singlife Savvy Invest II) Amundi Funds Real Assets Target Income</t>
  </si>
  <si>
    <t>10. (Singlife Savvy Invest II) Baillie Gifford Worldwide Long Term Global Growth Fund</t>
  </si>
  <si>
    <t>11. (Singlife Savvy Invest II) Baillie Gifford Worldwide Positive Change Fund</t>
  </si>
  <si>
    <t>12. (Singlife Savvy Invest II) BlackRock Global Funds - Asian Tiger Bond Fund</t>
  </si>
  <si>
    <t>13. (Singlife Savvy Invest II) BlackRock Global Funds ESG Multi-Asset Fund</t>
  </si>
  <si>
    <t>14. (Singlife Savvy Invest II) BlackRock Global Funds - Future Of Transport Fund</t>
  </si>
  <si>
    <t>15. (Singlife Savvy Invest II) BlackRock Global Funds - Next Generation Technology Fund</t>
  </si>
  <si>
    <t>16. (Singlife Savvy Invest II) BlackRock Global Funds - Sustainable Energy Fund</t>
  </si>
  <si>
    <t>17. (Singlife Savvy Invest II) BlackRock Global Funds - World Healthscience Fund</t>
  </si>
  <si>
    <t>18. (Singlife Savvy Invest II) BlackRock Global Funds - World Technology Fund</t>
  </si>
  <si>
    <t>19. (Singlife Savvy Invest II) Blackrock Strategic Funds - Blackrock Asia Pacific Absolute Return Fund</t>
  </si>
  <si>
    <t>20. (Singlife Savvy Invest II) BNP Paribas Funds Aqua</t>
  </si>
  <si>
    <t>21. (Singlife Savvy Invest II) BNP Paribas Funds Global Environment</t>
  </si>
  <si>
    <t>22. (Singlife Savvy Invest II) Fidelity Funds - Emerging Markets Fund</t>
  </si>
  <si>
    <t>23. (Singlife Savvy Invest II) Fidelity Funds - Sustainable Asia Equity Fund</t>
  </si>
  <si>
    <t>24. (Singlife Savvy Invest II) Fidelity Funds - Sustainable Japan Equity Fund</t>
  </si>
  <si>
    <t>25. (Singlife Savvy Invest II) First Sentier Bridge Fund</t>
  </si>
  <si>
    <t>26. (Singlife Savvy Invest II) FSSA Dividend Advantage Fund</t>
  </si>
  <si>
    <t>27. (Singlife Savvy Invest II) FSSA Regional China Fund</t>
  </si>
  <si>
    <t>28. (Singlife Savvy Invest II) Franklin Templeton Investment Funds - Franklin Biotechnology Discovery Fund</t>
  </si>
  <si>
    <t>29. (Singlife Savvy Invest II) Franklin Templeton Investment Funds - Franklin U.S. Opportunities Fund</t>
  </si>
  <si>
    <t>30. (Singlife Savvy Invest II) Fullerton SGD Cash Fund</t>
  </si>
  <si>
    <t>31. (Singlife Savvy Invest II) Fullerton USD Cash Fund</t>
  </si>
  <si>
    <t>32. (Singlife Savvy Invest II) Fullerton Lux Funds - Asia Absolute ESG Alpha</t>
  </si>
  <si>
    <t>33. (Singlife Savvy Invest II) Fundsmith Equity Fund</t>
  </si>
  <si>
    <t>34. (Singlife Savvy Invest II) Fundsmith Sustainable Equity Fund</t>
  </si>
  <si>
    <t>35. (Singlife Savvy Invest II) Goldman Sachs India Equity Portfolio Other Currency Shares Acc SGD</t>
  </si>
  <si>
    <t>36. (Singlife Savvy Invest II) Goldman Sachs Japan Equity Portfolio</t>
  </si>
  <si>
    <t>37. (Singlife Savvy Invest II) JPMorgan Funds - ASEAN Equity Fund</t>
  </si>
  <si>
    <t>38. (Singlife Savvy Invest II) JPMorgan Funds - China Fund</t>
  </si>
  <si>
    <t>39. (Singlife Savvy Invest II) JPMorgan Funds - Income Fund</t>
  </si>
  <si>
    <t>40. (Singlife Savvy Invest II) JPMorgan Funds - JPM Emerging Markets Dividend A mth SGD Hedged</t>
  </si>
  <si>
    <t>41. (Singlife Savvy Invest II) Janus Henderson Horizon Fund - Global Property Equities Fund</t>
  </si>
  <si>
    <t>42. (Singlife Savvy Invest II) Janus Henderson Horizon Fund - Pan European Property Equities Fund</t>
  </si>
  <si>
    <t>43. (Singlife Savvy Invest II) Jupiter Global Fund - Jupiter European Growth</t>
  </si>
  <si>
    <t>44. (Singlife Savvy Invest II) Jupiter Global Fund - Jupiter Financial Innovation</t>
  </si>
  <si>
    <t>45. (Singlife Savvy Invest II) Infinity European Stock Index Fund</t>
  </si>
  <si>
    <t>46. (Singlife Savvy Invest II) Infinity Global Stock Index Fund</t>
  </si>
  <si>
    <t>47. (Singlife Savvy Invest II) Infinity U.S 500 Stock Index Fund</t>
  </si>
  <si>
    <t>48. (Singlife Savvy Invest II) LionGlobal Disruptive Innovation Fund</t>
  </si>
  <si>
    <t>49. (Singlife Savvy Invest II) Massachusetts Financial Services (MFS) Meridian Funds - Global Equity Fund</t>
  </si>
  <si>
    <t>50. (Singlife Savvy Invest II) Neuberger Berman - Emerging Market Debt Hard Currency Fund</t>
  </si>
  <si>
    <t>51. (Singlife Savvy Invest II) Neuberger Berman 5G Connectivity Fund</t>
  </si>
  <si>
    <t>52. (Singlife Savvy Invest II) Neuberger Berman Systematic Global Sustainable Value Fund</t>
  </si>
  <si>
    <t>53. (Singlife Savvy Invest II) PIMCO Climate Bond Fund</t>
  </si>
  <si>
    <t>54.(Singlife Savvy Invest II) PIMCO ESG Income Fund</t>
  </si>
  <si>
    <t>55. (Singlife Savvy Invest II) PIMCO GIS Global Bond Fund</t>
  </si>
  <si>
    <t>56. (Singlife Savvy Invest II) PIMCO GIS Income Fund</t>
  </si>
  <si>
    <t>57. (Singlife Savvy Invest II) PIMCO GIS US High Yield Bond Fund</t>
  </si>
  <si>
    <t>58. (Singlife Savvy Invest II) Schroder Asian Growth Fund</t>
  </si>
  <si>
    <t>59. (Singlife Savvy Invest II) Schroder International Selection Fund Global Cities</t>
  </si>
  <si>
    <t>60. (Singlife Savvy Invest II) Schroder International Selection Fund Global Climate Change Equity</t>
  </si>
  <si>
    <t>61. (Singlife Savvy Invest II) Schroder Multi -Asset Revolution - Class A</t>
  </si>
  <si>
    <t>62. (Singlife Savvy Invest II) United SGD Fund</t>
  </si>
  <si>
    <t>63. (Singlife Savvy Invest II) United Singapore Bond Fund</t>
  </si>
  <si>
    <t>64. (Singlife Savvy Invest II) United Singapore Growth Fund</t>
  </si>
  <si>
    <t>1. Blackrock Japan Flexible Equity</t>
  </si>
  <si>
    <t>Natixis Global Sustainable Equity H-R/A-NPF SGD in SG</t>
  </si>
  <si>
    <t>NB Next Generation Connectivity A Hedged Acc SGD in SG</t>
  </si>
  <si>
    <t>Natixis Global Sustainable Equity R/A NPF USD in US</t>
  </si>
  <si>
    <t>NB Next Generation Connectivity A Acc USD in US</t>
  </si>
  <si>
    <t>Blackrock Emerging Markets Local Currency Bond A6 SGD-H</t>
  </si>
  <si>
    <t>Blackrock Emerging Markets Local Currency Bond A6 GBP-H</t>
  </si>
  <si>
    <t>LU1408528302</t>
  </si>
  <si>
    <t>LU1676225185</t>
  </si>
  <si>
    <t>Dimensional Global Core Fixed Income Acc GBP</t>
  </si>
  <si>
    <t>Dimensional Global Core Fixed Income Acc SGD</t>
  </si>
  <si>
    <t>Dimensional Global Core Fixed Income Acc USD</t>
  </si>
  <si>
    <t>Dimensional Global Core Fixed Income Dis SGD</t>
  </si>
  <si>
    <t>Dimensional Global Core Fixed Income Fund SGD Accumulation</t>
  </si>
  <si>
    <t>A1735</t>
  </si>
  <si>
    <t>IE00BG85LQ14</t>
  </si>
  <si>
    <t>IE00BG85LL68</t>
  </si>
  <si>
    <t>IE00BG85LS38</t>
  </si>
  <si>
    <t>IE00BG85LR21</t>
  </si>
  <si>
    <t>Dimensional Global Core Fixed Income III Fund SGD Accumulation</t>
  </si>
  <si>
    <t>A1945</t>
  </si>
  <si>
    <t>IE000GCBOHN8</t>
  </si>
  <si>
    <t>Dimensional Global Core Equity III Fund SGD Accumulation</t>
  </si>
  <si>
    <t>A1943</t>
  </si>
  <si>
    <t>IE000NWYHL53</t>
  </si>
  <si>
    <t>Dimensional Emerging Markets Large Cap Core Equity III Fund SGD Accumulation</t>
  </si>
  <si>
    <t>A1944</t>
  </si>
  <si>
    <t>IE000H91D406</t>
  </si>
  <si>
    <t>Version: July 2024</t>
  </si>
  <si>
    <t>The following products have been included in the APL in June 2024:</t>
  </si>
  <si>
    <t>The following products have been included in the APL ILP on June 2024:</t>
  </si>
  <si>
    <t>1. (Etiqa Invest builder) Alliance Bernstein – American Growth Portfolio (Class A SGD)</t>
  </si>
  <si>
    <t>2. (Etiqa Invest builder) Eastspring Investments – Asian Low Volatility Equity Fund (Class A SDM)</t>
  </si>
  <si>
    <t>3. (Etiqa Invest plus SP) Alliance Bernstein – American Growth Portfolio (Class A SGD)</t>
  </si>
  <si>
    <t>4. (Etiqa Invest plus SP) Eastspring Investments – Asian Low Volatility Equity Fund (Class A SDM)</t>
  </si>
  <si>
    <t>5. (Etiqa Invest smart flex) Alliance Bernstein – American Growth Portfolio (Class A SGD)</t>
  </si>
  <si>
    <t>6. (Etiqa Invest smart flex) Eastspring Investments – Asian Low Volatility Equity Fund (Class A SDM)</t>
  </si>
  <si>
    <t>7. (Income AstraLink) Income Global Growth Equity Fund</t>
  </si>
  <si>
    <t>8. (Income AstraLink) Income Global Dynamic Bond Fund</t>
  </si>
  <si>
    <t>9. (Income Invest Flex) Income Global Growth Equity Fund</t>
  </si>
  <si>
    <t>10. (Income Invest Flex) Income Global Dynamic Bond Fund</t>
  </si>
  <si>
    <t>11. (Income WealthLink) Income Global Growth Equity Fund</t>
  </si>
  <si>
    <t>12. (Income WealthLink) Income Global Dynamic Bond Fund</t>
  </si>
  <si>
    <t>Guinness Asset Management Limited</t>
  </si>
  <si>
    <t>Guinness Global Equity Income Fund Dis USD</t>
  </si>
  <si>
    <t>Guinness Global Innovators Fund Acc USD</t>
  </si>
  <si>
    <t>Invest Flex Vantage</t>
  </si>
  <si>
    <t xml:space="preserve">Asian Bond Fund </t>
  </si>
  <si>
    <t xml:space="preserve">Asian Equity Fund </t>
  </si>
  <si>
    <t>JPMorgan Funds - Global Research Enhanced Index Equity CPF Fund A (acc) SGD</t>
  </si>
  <si>
    <t>A1979</t>
  </si>
  <si>
    <t>LU2791017580</t>
  </si>
  <si>
    <t>Mirova Global Sustainable Equity H-R/A NPF SGD</t>
  </si>
  <si>
    <t>Mirova Global Sustainable Equity R/A NPF USD</t>
  </si>
  <si>
    <t>Neuberger Berman Global Value A Acc USD</t>
  </si>
  <si>
    <t>Neuberger Berman Next Generation Connectivity A Acc AUD-H</t>
  </si>
  <si>
    <t>Neuberger Berman Next Generation Connectivity A Acc SGD-H</t>
  </si>
  <si>
    <t>Neuberger Berman Next Generation Connectivity A Acc USD</t>
  </si>
  <si>
    <t>1. Dimensional Global Core Fixed Income</t>
  </si>
  <si>
    <t>BlackRock Global Funds - Japan Flexible Equity Fund A2 JPY</t>
  </si>
  <si>
    <t>A1986</t>
  </si>
  <si>
    <t>7. Neuberger Berman Global Sustainable Value renamed to Neuberger Berman Global Value</t>
  </si>
  <si>
    <t>6. Neuberger Berman 5G Connectivity renamed to Neuberger Berman Next Generation Connectivity</t>
  </si>
  <si>
    <t>5. Mirova Global Sustainable Equity Fund renamed to Mirova Global Sustainable Equity</t>
  </si>
  <si>
    <t>4. JPMorgan Funds - Global Research Enhanced Index Equity CPF Fund A (acc) SGD Share class added to APL</t>
  </si>
  <si>
    <t>3. Dimensional Global Core Equity III Fund SGD Accumulation Share class added to APL</t>
  </si>
  <si>
    <t>2. Dimensional Emerging Markets Large Cap Core Equity III Fund SGD Accumulation Share class added to APL</t>
  </si>
  <si>
    <t>1. BlackRock Global Funds - Japan Flexible Equity Fund A2 JPY available on Grow with Singlife</t>
  </si>
  <si>
    <t>InvestReady Growth</t>
  </si>
  <si>
    <t>Version: August 2024</t>
  </si>
  <si>
    <t>The following products have been included in the APL in August 2024:</t>
  </si>
  <si>
    <t>The following updates has been made to the APL in August 2024:</t>
  </si>
  <si>
    <t>AI funds</t>
  </si>
  <si>
    <t>Dividend Payout</t>
  </si>
  <si>
    <t>Discretionary</t>
  </si>
  <si>
    <t>E265</t>
  </si>
  <si>
    <t>E266</t>
  </si>
  <si>
    <t>E267</t>
  </si>
  <si>
    <t>Allspring (Lux) Worldwide Fund - Global Equity Enhanced Income Class A Distributing USD</t>
  </si>
  <si>
    <t>Allspring Global Equity Enhanced Income A Dis USD</t>
  </si>
  <si>
    <t>A1870</t>
  </si>
  <si>
    <t>LU2125154778</t>
  </si>
  <si>
    <t>Allspring (Lux) Worldwide Fund - Global Equity Enhanced Income Class A Hedged Distributing SGD</t>
  </si>
  <si>
    <t>Allspring Global Equity Enhanced Income A Dis SGD-H</t>
  </si>
  <si>
    <t>A1871</t>
  </si>
  <si>
    <t>LU2360032135</t>
  </si>
  <si>
    <t>HSBC Islamic Funds - HSBC Islamic Global Equity Index AC SGD</t>
  </si>
  <si>
    <t>LU2602419157</t>
  </si>
  <si>
    <t>JPMorgan Investment Funds - Global Select Equity Fund A (Acc) SGD</t>
  </si>
  <si>
    <t>JPMorgan Investment Funds - Global Select Equity A (acc) SGD</t>
  </si>
  <si>
    <t>A1681</t>
  </si>
  <si>
    <t>LU1718418525</t>
  </si>
  <si>
    <t>JPMorgan Investment Funds - Global Select Equity Fund A (Acc) USD</t>
  </si>
  <si>
    <t>JPMorgan Investment Funds - Global Select Equity A (acc) USD</t>
  </si>
  <si>
    <t>A1680</t>
  </si>
  <si>
    <t>LU0070217475</t>
  </si>
  <si>
    <t>Manulife Global Fund - Global Multi-Asset Diversified Income AA Inc USD</t>
  </si>
  <si>
    <t>LU1935042488</t>
  </si>
  <si>
    <t>Manulife Global Fund - Global Multi-Asset Diversified Income AA MDIST (G) USD</t>
  </si>
  <si>
    <t>LU1935043023</t>
  </si>
  <si>
    <t>Manulife Global Fund Global Multi Asset Diversified Income Fund Class AA (Hedged) Inc SGD</t>
  </si>
  <si>
    <t>Manulife Global Fund - Global Multi-Asset Diversified Income AA Inc SGD-H</t>
  </si>
  <si>
    <t>A1563</t>
  </si>
  <si>
    <t>LU1935042991</t>
  </si>
  <si>
    <t>Manulife Global Fund Global Multi Asset Diversified Income Fund Class AA (Hedged) MDIST SGD</t>
  </si>
  <si>
    <t>Manulife Global Fund - Global Multi-Asset Diversified Income AA MDIST (G) SGD-H</t>
  </si>
  <si>
    <t>A1564</t>
  </si>
  <si>
    <t>LU1935043536</t>
  </si>
  <si>
    <t>Manulife Global Fund Global Multi Asset Diversified Income Fund Class R MDIST (G) USD</t>
  </si>
  <si>
    <t>A1529</t>
  </si>
  <si>
    <t>LU2086872988</t>
  </si>
  <si>
    <t>PIMCO GIS Global Real Return Institutional Hedged Acc SGD</t>
  </si>
  <si>
    <t>A1989</t>
  </si>
  <si>
    <t>IE00B29WLV81</t>
  </si>
  <si>
    <t>PIMCO GIS Total Return Bond Inst Acc Hedged SGD</t>
  </si>
  <si>
    <t>Pimco GIS Total Return Bond Inst Acc Hedged SGD</t>
  </si>
  <si>
    <t>A1995</t>
  </si>
  <si>
    <t>IE00B57MJS46</t>
  </si>
  <si>
    <t xml:space="preserve">1. Manulife Global Multi Asset Diversified Income Fund </t>
  </si>
  <si>
    <t>2. JPM Global Select Equity Fund</t>
  </si>
  <si>
    <t>3. Allspring Global Equity Enhanced Income Fund</t>
  </si>
  <si>
    <t>4. HSBC Islamic Global Equity Index Fund</t>
  </si>
  <si>
    <t>1. FTGF Western Asset Global High Yield</t>
  </si>
  <si>
    <t>A1987</t>
  </si>
  <si>
    <t xml:space="preserve">PIMCO GIS Income Admin Inc USD	</t>
  </si>
  <si>
    <t>Allianz Europe Equity Growth AT (H2-USD) NAV USD in US</t>
  </si>
  <si>
    <t>BlackRock BGF Global Unconstrained Equity A2 Hedged Acc SGD in SG</t>
  </si>
  <si>
    <t>BlackRock GF Japan Flexible Equity A2 Hedged USD in US</t>
  </si>
  <si>
    <t>BlackRock GF Japan Flexible Equity A2 JPY in JP</t>
  </si>
  <si>
    <t>BlackRock GF Japan Flexible Equity A2 USD in US</t>
  </si>
  <si>
    <t>BlackRock GF World Technology A2 Hedged Acc AUD in AU</t>
  </si>
  <si>
    <t>BlackRock Global Unconstrained Equity A Hedged Acc SGD in SG</t>
  </si>
  <si>
    <t>BlackRock Sustainable Advantage US Equity A Hedged Acc SGD in SG</t>
  </si>
  <si>
    <t>Dimensional Emerging Markets Large Cap Core Equity III Fund Acc SGD in SG</t>
  </si>
  <si>
    <t>Dimensional Global Core Equity III Fund Acc SGD in SG</t>
  </si>
  <si>
    <t>Dimensional Global Core Fixed Income Acc GBP in GB</t>
  </si>
  <si>
    <t>Dimensional Global Core Fixed Income Acc SGD in SG</t>
  </si>
  <si>
    <t>Dimensional Global Core Fixed Income Acc USD in US</t>
  </si>
  <si>
    <t>Dimensional Global Core Fixed Income III Fund Acc SGD in SG</t>
  </si>
  <si>
    <t>Eastspring Inv Asian Equity Income A USD in US</t>
  </si>
  <si>
    <t>Eastspring Inv Asian Equity Income As SGD in SG</t>
  </si>
  <si>
    <t>Eastspring Inv Japan Dynamic AJ JPY in JP</t>
  </si>
  <si>
    <t>Franklin India A Acc SGD in SG</t>
  </si>
  <si>
    <t>Franklin India A Acc USD in US</t>
  </si>
  <si>
    <t>Franklin India AS Acc SGD in SG</t>
  </si>
  <si>
    <t>GS Japan Equity Portfolio Other Currency (Hedged) (Snap) Acc SGD in SG</t>
  </si>
  <si>
    <t>GS Japan Equity Portfolio Other Currency (Snap) Acc SGD in SG</t>
  </si>
  <si>
    <t>HSBC Islamic Global Equity Index AC Acc SGD in SG</t>
  </si>
  <si>
    <t>JPM Global Research Enhanced Index Equity A Acc SGD in SG</t>
  </si>
  <si>
    <t>JPM Global Research Enhanced Index Equity Acc SGD in SG</t>
  </si>
  <si>
    <t>JPM Global Select Equity A Acc NAV SGD in SG</t>
  </si>
  <si>
    <t>JPM Latin America Equity A Acc NAV SGD in SG</t>
  </si>
  <si>
    <t>Nikko AM Global Equity F SGD in SG</t>
  </si>
  <si>
    <t>Nikko AM Global Equity F USD in US</t>
  </si>
  <si>
    <t>PIMCO GIS Global Real Return Inst Hedged Acc SGD in SG</t>
  </si>
  <si>
    <t>PIMCO GIS Income E Hedged Acc JPY in JP</t>
  </si>
  <si>
    <t>UOB United Global Quality Growth Acc USD in US</t>
  </si>
  <si>
    <t>Fullerton Lux Gbl Absolute Alpha A Dist SGD</t>
  </si>
  <si>
    <t>A1988</t>
  </si>
  <si>
    <t>LU2855512690</t>
  </si>
  <si>
    <t xml:space="preserve">1. Fullerton Asian Bond Fund </t>
  </si>
  <si>
    <t xml:space="preserve">5. Risk classification for Franklin Templeton Western Asset Global Bond Trust has been upgraded from "Moderately Low (2) to Moderate (3)" following the semi-annual review. </t>
  </si>
  <si>
    <t xml:space="preserve">6. Risk classification for FTGF Western Asset Global High Yield has been upgraded from "Moderately Low (2) to Moderate (3)" following the semi-annual review. </t>
  </si>
  <si>
    <t xml:space="preserve">8. Risk classification for Natixis Loomis Sayles US Growth Equity Fund has been upgraded from "Moderately High (4) to High (5)" following the semi-annual review. </t>
  </si>
  <si>
    <t xml:space="preserve">7. Risk classification for Fidelity China High Yield Fund has been upgraded from "Moderate (3) to Moderately High (4)" following the semi-annual review. </t>
  </si>
  <si>
    <t>1. PIMCO GIS Income Admin Inc USD available on GROW with Singlife</t>
  </si>
  <si>
    <t>2. PIMCO GIS Global Real Return Institutional Hedged Acc SGD available on GROW with Singlife</t>
  </si>
  <si>
    <t>3. PIMCO GIS Total Return Bond Inst Acc Hedged SGD available on GROW with Singlife</t>
  </si>
  <si>
    <t>4. Fullerton Lux Funds - Global Absolute Alpha A SGD Dist available on GROW with Singlife</t>
  </si>
  <si>
    <t>Allianz Oriental Income (SGD)</t>
  </si>
  <si>
    <t>Schroder International Selection Fund Latin American (SGD)</t>
  </si>
  <si>
    <t>Allianz Oriental Income (USD)</t>
  </si>
  <si>
    <t>Schroder International Selection Fund Latin American (USD)</t>
  </si>
  <si>
    <t>A2003</t>
  </si>
  <si>
    <t>Fidelity Funds - Asian High Yield Fund A MINCOME (G) SGD (hedged)</t>
  </si>
  <si>
    <t xml:space="preserve">2. FTGF ClearBridge US Aggressive Growth </t>
  </si>
  <si>
    <t xml:space="preserve">3.  </t>
  </si>
  <si>
    <t xml:space="preserve">4.  </t>
  </si>
  <si>
    <t>1. Fidelity Funds - Asian High Yield Fund A MINCOME (G) SGD (hedged) available on GROW with Singlife</t>
  </si>
  <si>
    <t>Version: September 2024</t>
  </si>
  <si>
    <t>The following products have been put on HOLD following latest APL review held in September 2024:</t>
  </si>
  <si>
    <t>The following updates has been made to the APL in September 2024:</t>
  </si>
  <si>
    <t>The following products have been included in the APL ILP on September 2024:</t>
  </si>
  <si>
    <t>1.(Singlife Savvy Invest II) JPMorgan Investment Funds - JPM Global Select Equity A Acc SGD</t>
  </si>
  <si>
    <t>2.(Singlife Savvy Invest II) Schroder International Selection Fund China Opportunities A Acc SGD Hedged</t>
  </si>
  <si>
    <t>3.(Singlife Savvy Invest II) Schroder International Selection Fund Global Sustainable Growth A Acc SGD Hedged</t>
  </si>
  <si>
    <t>4.(Manulife InvestReady Growth) Aberdeen Standard SICAV I - Global Dynamic Dividend Fund SGD</t>
  </si>
  <si>
    <t xml:space="preserve">1. Templeton Global Fund </t>
  </si>
  <si>
    <t>AGDD</t>
  </si>
  <si>
    <t>AGDU</t>
  </si>
  <si>
    <t>AGEM</t>
  </si>
  <si>
    <t>ABLV</t>
  </si>
  <si>
    <t>ABLU</t>
  </si>
  <si>
    <t>ACAS</t>
  </si>
  <si>
    <t>ACAU</t>
  </si>
  <si>
    <t>AEEG</t>
  </si>
  <si>
    <t>AEEM</t>
  </si>
  <si>
    <t>AEED</t>
  </si>
  <si>
    <t>AEEU</t>
  </si>
  <si>
    <t>AIGA</t>
  </si>
  <si>
    <t>AIGU</t>
  </si>
  <si>
    <t>AIGB</t>
  </si>
  <si>
    <t>AOIF</t>
  </si>
  <si>
    <t>AOIU</t>
  </si>
  <si>
    <t>ATAS</t>
  </si>
  <si>
    <t>ATAU</t>
  </si>
  <si>
    <t>FEAI</t>
  </si>
  <si>
    <t>BATB</t>
  </si>
  <si>
    <t>BATD</t>
  </si>
  <si>
    <t>BATU</t>
  </si>
  <si>
    <t>BDHI</t>
  </si>
  <si>
    <t>BEIS</t>
  </si>
  <si>
    <t>BEIU</t>
  </si>
  <si>
    <t>BGAS</t>
  </si>
  <si>
    <t>BGAU</t>
  </si>
  <si>
    <t>BGEI</t>
  </si>
  <si>
    <t>BGMA</t>
  </si>
  <si>
    <t>BMAU</t>
  </si>
  <si>
    <t>BNGT</t>
  </si>
  <si>
    <t>BNGU</t>
  </si>
  <si>
    <t>BSES</t>
  </si>
  <si>
    <t>BSEU</t>
  </si>
  <si>
    <t>BWES</t>
  </si>
  <si>
    <t>BWFF</t>
  </si>
  <si>
    <t>BWFU</t>
  </si>
  <si>
    <t>BWGF</t>
  </si>
  <si>
    <t>BWGU</t>
  </si>
  <si>
    <t>BWHF</t>
  </si>
  <si>
    <t>BWMF</t>
  </si>
  <si>
    <t>BWTF</t>
  </si>
  <si>
    <t>BWTU</t>
  </si>
  <si>
    <t>CNES</t>
  </si>
  <si>
    <t>CNEU</t>
  </si>
  <si>
    <t>CGNP</t>
  </si>
  <si>
    <t>CGNU</t>
  </si>
  <si>
    <t>EAHY</t>
  </si>
  <si>
    <t>EMIP</t>
  </si>
  <si>
    <t>ESSB</t>
  </si>
  <si>
    <t>FEMU</t>
  </si>
  <si>
    <t>FEMA</t>
  </si>
  <si>
    <t>FAME</t>
  </si>
  <si>
    <t>FASE</t>
  </si>
  <si>
    <t>FASC</t>
  </si>
  <si>
    <t>FCFF</t>
  </si>
  <si>
    <t>FEGA</t>
  </si>
  <si>
    <t>FGTF</t>
  </si>
  <si>
    <t>FGTU</t>
  </si>
  <si>
    <t>FAFF</t>
  </si>
  <si>
    <t>FGDU</t>
  </si>
  <si>
    <t>FGDA</t>
  </si>
  <si>
    <t>FMAU</t>
  </si>
  <si>
    <t>FGMA</t>
  </si>
  <si>
    <t>FGMI</t>
  </si>
  <si>
    <t>FSBM</t>
  </si>
  <si>
    <t>FSBR</t>
  </si>
  <si>
    <t>FSGB</t>
  </si>
  <si>
    <t>FSAO</t>
  </si>
  <si>
    <t>FSDA</t>
  </si>
  <si>
    <t>FDAU</t>
  </si>
  <si>
    <t>FSRC</t>
  </si>
  <si>
    <t>FRCU</t>
  </si>
  <si>
    <t>FSRI</t>
  </si>
  <si>
    <t>FRIU</t>
  </si>
  <si>
    <t>SIWL</t>
  </si>
  <si>
    <t>FBDU</t>
  </si>
  <si>
    <t>FBIO</t>
  </si>
  <si>
    <t>FTAS</t>
  </si>
  <si>
    <t>FTAU</t>
  </si>
  <si>
    <t>FIND</t>
  </si>
  <si>
    <t>FGSA</t>
  </si>
  <si>
    <t>TSGE</t>
  </si>
  <si>
    <t>FUSO</t>
  </si>
  <si>
    <t>FUOU</t>
  </si>
  <si>
    <t>GSJP</t>
  </si>
  <si>
    <t>HIFI</t>
  </si>
  <si>
    <t>HRFI</t>
  </si>
  <si>
    <t>JCAS</t>
  </si>
  <si>
    <t>JCAU</t>
  </si>
  <si>
    <t>JGBU</t>
  </si>
  <si>
    <t>JGBO</t>
  </si>
  <si>
    <t>JPAE</t>
  </si>
  <si>
    <t>JPAU</t>
  </si>
  <si>
    <t>JIFS</t>
  </si>
  <si>
    <t>LGIO</t>
  </si>
  <si>
    <t>LGIU</t>
  </si>
  <si>
    <t>MAEF</t>
  </si>
  <si>
    <t>MAEU</t>
  </si>
  <si>
    <t>MAPD</t>
  </si>
  <si>
    <t>Manulife Funds - Manulife Asia Pacific Investment Grade Bond Fund A</t>
  </si>
  <si>
    <t>MAPI</t>
  </si>
  <si>
    <t>MSBA</t>
  </si>
  <si>
    <t>MSEA</t>
  </si>
  <si>
    <t>MSAE</t>
  </si>
  <si>
    <t>MSUF</t>
  </si>
  <si>
    <t>MARH</t>
  </si>
  <si>
    <t>MARD</t>
  </si>
  <si>
    <t>MARU</t>
  </si>
  <si>
    <t>MAHY</t>
  </si>
  <si>
    <t>MAHU</t>
  </si>
  <si>
    <t>MASD</t>
  </si>
  <si>
    <t>MASU</t>
  </si>
  <si>
    <t>MDGS</t>
  </si>
  <si>
    <t>MDGU</t>
  </si>
  <si>
    <t>MGGE</t>
  </si>
  <si>
    <t>MGEU</t>
  </si>
  <si>
    <t>MGMD</t>
  </si>
  <si>
    <t>MGDU</t>
  </si>
  <si>
    <t>MGHC</t>
  </si>
  <si>
    <t>MGHU</t>
  </si>
  <si>
    <t>MIES</t>
  </si>
  <si>
    <t>MIEU</t>
  </si>
  <si>
    <t>MPSI</t>
  </si>
  <si>
    <t>MPSU</t>
  </si>
  <si>
    <t>MSAB</t>
  </si>
  <si>
    <t>MSAU</t>
  </si>
  <si>
    <t>AIEF</t>
  </si>
  <si>
    <t>Manulife Funds - Manulife SGD Income Fund A-SGD</t>
  </si>
  <si>
    <t>MSIN</t>
  </si>
  <si>
    <t>NEMD</t>
  </si>
  <si>
    <t>NEMU</t>
  </si>
  <si>
    <t>NUMC</t>
  </si>
  <si>
    <t>NMOU</t>
  </si>
  <si>
    <t>NDBF</t>
  </si>
  <si>
    <t>NAGE</t>
  </si>
  <si>
    <t>NAJD</t>
  </si>
  <si>
    <t>NJDU</t>
  </si>
  <si>
    <t>NSGB</t>
  </si>
  <si>
    <t>NSAD</t>
  </si>
  <si>
    <t>NGGS</t>
  </si>
  <si>
    <t>NGGU</t>
  </si>
  <si>
    <t>NTRD</t>
  </si>
  <si>
    <t>NTRU</t>
  </si>
  <si>
    <t>PEMB</t>
  </si>
  <si>
    <t>PGHY</t>
  </si>
  <si>
    <t xml:space="preserve">Income Fund SGD </t>
  </si>
  <si>
    <t>PGIF</t>
  </si>
  <si>
    <t xml:space="preserve">Income Fund USD </t>
  </si>
  <si>
    <t>PGIU</t>
  </si>
  <si>
    <t>PAJE</t>
  </si>
  <si>
    <t>PIEF</t>
  </si>
  <si>
    <t>PAAB</t>
  </si>
  <si>
    <t>SAGF</t>
  </si>
  <si>
    <t>SAGU</t>
  </si>
  <si>
    <t>SAIS</t>
  </si>
  <si>
    <t>SAIU</t>
  </si>
  <si>
    <t>SAEY</t>
  </si>
  <si>
    <t>SGEM</t>
  </si>
  <si>
    <t>SEVF</t>
  </si>
  <si>
    <t>SGEU</t>
  </si>
  <si>
    <t>SGCU</t>
  </si>
  <si>
    <t>SLAF</t>
  </si>
  <si>
    <t>SLAU</t>
  </si>
  <si>
    <t>SSTA</t>
  </si>
  <si>
    <t>SSTC</t>
  </si>
  <si>
    <t>SSTU</t>
  </si>
  <si>
    <t>UG30</t>
  </si>
  <si>
    <t>UG40</t>
  </si>
  <si>
    <t>UAPR</t>
  </si>
  <si>
    <t>UGHF</t>
  </si>
  <si>
    <t>UGHU</t>
  </si>
  <si>
    <t>UGQG</t>
  </si>
  <si>
    <t>UGQU</t>
  </si>
  <si>
    <t>UHGC</t>
  </si>
  <si>
    <t>UHCU</t>
  </si>
  <si>
    <t>USFS</t>
  </si>
  <si>
    <t>USMM</t>
  </si>
  <si>
    <t>WCIS</t>
  </si>
  <si>
    <t>WCIU</t>
  </si>
  <si>
    <t>WGPI</t>
  </si>
  <si>
    <t>WGPU</t>
  </si>
  <si>
    <t>WUQG</t>
  </si>
  <si>
    <t>WUQU</t>
  </si>
  <si>
    <t>DMAI</t>
  </si>
  <si>
    <t>ASDF</t>
  </si>
  <si>
    <t>ASCE</t>
  </si>
  <si>
    <t>DMBF</t>
  </si>
  <si>
    <t>CASF</t>
  </si>
  <si>
    <t>DMDA</t>
  </si>
  <si>
    <t>DMGM</t>
  </si>
  <si>
    <t>GSSF</t>
  </si>
  <si>
    <t>ORGF</t>
  </si>
  <si>
    <t>OBGF</t>
  </si>
  <si>
    <t>GGBF</t>
  </si>
  <si>
    <t>OBDF</t>
  </si>
  <si>
    <t>GRCF</t>
  </si>
  <si>
    <t>GSGF</t>
  </si>
  <si>
    <t>GWEF</t>
  </si>
  <si>
    <t>IAGF</t>
  </si>
  <si>
    <t>DMIB</t>
  </si>
  <si>
    <t>MISP1 MIP21 MISP0</t>
  </si>
  <si>
    <t>MISA1 MIA21 MISA0</t>
  </si>
  <si>
    <t>MISH1 MIH21 MISH0</t>
  </si>
  <si>
    <t>MGFI1 MGI21 MGFI0</t>
  </si>
  <si>
    <t>MISG1 MIG21 MISG0</t>
  </si>
  <si>
    <t>MISS1 MIS21 MISS0</t>
  </si>
  <si>
    <t>MISS2 MIS22 MIS20</t>
  </si>
  <si>
    <t>DMIF</t>
  </si>
  <si>
    <t>JPGF</t>
  </si>
  <si>
    <t>LAPF</t>
  </si>
  <si>
    <t>LCVF</t>
  </si>
  <si>
    <t>LGPF</t>
  </si>
  <si>
    <t>LMPF</t>
  </si>
  <si>
    <t>LSPF</t>
  </si>
  <si>
    <t>NGTF</t>
  </si>
  <si>
    <t>PEQF</t>
  </si>
  <si>
    <t>DMRC</t>
  </si>
  <si>
    <t>TRMF</t>
  </si>
  <si>
    <t>TRCF</t>
  </si>
  <si>
    <t>TRGF</t>
  </si>
  <si>
    <t>SBDF</t>
  </si>
  <si>
    <t>DMSD</t>
  </si>
  <si>
    <t>THMF</t>
  </si>
  <si>
    <t>DMUO</t>
  </si>
  <si>
    <t>Infinity U.S. 500 Stock Index Fund</t>
  </si>
  <si>
    <t>Neuberger Berman Next Generation Connectivity Fund</t>
  </si>
  <si>
    <t>Neuberger Berman Global Value Fund</t>
  </si>
  <si>
    <t>A2013</t>
  </si>
  <si>
    <t>Nikko AM Shenton Horizon Investment Funds - Singapore Dividend Equity Fund Acc SGD</t>
  </si>
  <si>
    <t>2. Nikko AM Shenton Horizon Investment Funds - Singapore Dividend Equity Fund Acc SGD available on GROW with Singlife</t>
  </si>
  <si>
    <t xml:space="preserve">Manulife Global Fund - Sustainable Asia Equity Fund (SGD) </t>
  </si>
  <si>
    <t>Manulife Global Fund - Sustainable Asia Equity Fund (USD)</t>
  </si>
  <si>
    <t xml:space="preserve">3. United Asia Pacific Diversified Strategies Fund </t>
  </si>
  <si>
    <t>Version: October 2024</t>
  </si>
  <si>
    <t>1. (Manulife InvestReady (III)) Allianz Oriental Income (SGD)</t>
  </si>
  <si>
    <t>2. (Manulife InvestReady (III)) Allianz Oriental Income (USD)</t>
  </si>
  <si>
    <t xml:space="preserve">3. (Manulife InvestReady (III)) Manulife Global Fund - Sustainable Asia Equity Fund (SGD) </t>
  </si>
  <si>
    <t>5. (Manulife InvestReady (III)) Schroder International Selection Fund Latin American (USD)</t>
  </si>
  <si>
    <t>4. (Manulife InvestReady (III)) Manulife Global Fund - Sustainable Asia Equity Fund (USD)</t>
  </si>
  <si>
    <t>6.(Manulife InvestReady (III)) Schroder International Selection Fund Latin American (SGD)</t>
  </si>
  <si>
    <t>7.(Manulife InvestReady Growth) Allianz Oriental Income (SGD)</t>
  </si>
  <si>
    <t xml:space="preserve">8.(Manulife InvestReady Growth) Manulife Global Fund - Sustainable Asia Equity Fund (SGD) </t>
  </si>
  <si>
    <t>9.(Manulife InvestReady Growth) Schroder International Selection Fund Latin American (SGD)</t>
  </si>
  <si>
    <t>10.(Manulife SmartRetire (V)) Allianz Oriental Income (SGD)</t>
  </si>
  <si>
    <t xml:space="preserve">11.(Manulife SmartRetire (V)) Manulife Global Fund - Sustainable Asia Equity Fund (SGD) </t>
  </si>
  <si>
    <t>12.(Manulife SmartRetire (V)) Schroder International Selection Fund Latin American (SGD)</t>
  </si>
  <si>
    <t>1. United Asia Pacific Diversified Strategies Fund</t>
  </si>
  <si>
    <t>Alliance Bernstein - American Growth Portfolio (Class A SGD)</t>
  </si>
  <si>
    <t>Eastspring Investments - Asian Low Volatility Equity Fund (Class A SDM)</t>
  </si>
  <si>
    <t>Capital International Fund - Capital Group New Economy Fund (LUX) (SGD)</t>
  </si>
  <si>
    <t>Capital International Fund - Capital Group New Economy Fund (LUX) (USD)</t>
  </si>
  <si>
    <t xml:space="preserve">1.  Fidelity Asian Special Situations Fund </t>
  </si>
  <si>
    <t>The following products have been included in the APL in July 2024:</t>
  </si>
  <si>
    <t>The following updates has been made to the APL in July 2024:</t>
  </si>
  <si>
    <t>The following products have been put on HOLD following latest APL review held in August 2024:</t>
  </si>
  <si>
    <t>The following products have been terminated effective from August 2024:</t>
  </si>
  <si>
    <t>The following products have been included in the APL ILP on August 2024:</t>
  </si>
  <si>
    <t>A2024</t>
  </si>
  <si>
    <t>Allianz Global Investors Fund - Allianz Income and Growth AMi H2 SGD</t>
  </si>
  <si>
    <t>A2022</t>
  </si>
  <si>
    <t>JPMorgan Funds - China A Share Opportunities A (acc) - RMB</t>
  </si>
  <si>
    <t>A2012</t>
  </si>
  <si>
    <t>HSBC Islamic Funds - Islamic Global Equity Index AC Acc SGD</t>
  </si>
  <si>
    <t>1. JPMorgan Funds - China A Share Opportunities A (acc) - RMB available on GROW with Singlife</t>
  </si>
  <si>
    <t>2. HSBC Islamic Funds - Islamic Global Equity Index AC Acc SGD available on GROW with Singlife</t>
  </si>
  <si>
    <t>3. Allianz Global Investors Fund - Allianz Income and Growth AMi H2 SGD available on GROW with Singlife</t>
  </si>
  <si>
    <t>TM Affluence@Future</t>
  </si>
  <si>
    <t>TM Wealth@Future</t>
  </si>
  <si>
    <t>Allianz Global Investors Fund - Allianz Best Styles Global Equity Fund</t>
  </si>
  <si>
    <t>E234</t>
  </si>
  <si>
    <t>E065</t>
  </si>
  <si>
    <t>JPMorgan Funds - Europe Dynamic A Acc EUR</t>
  </si>
  <si>
    <t>E268</t>
  </si>
  <si>
    <t>E269</t>
  </si>
  <si>
    <t>BlackRock Funds I ICAV - BlackRock Advantage Europe Equity Fund A Acc EUR</t>
  </si>
  <si>
    <t>E270</t>
  </si>
  <si>
    <t>Version: November 2024</t>
  </si>
  <si>
    <t>The following updates has been made to the APL in October 2024:</t>
  </si>
  <si>
    <t>The following products have been TERMINATED effective from October 2024:</t>
  </si>
  <si>
    <t>1. Singlife Savvy Invest (For Single Premium Top-up only) AB SICAV I – AB International Health Care Portfolio A SGD Hedged</t>
  </si>
  <si>
    <t>2. Singlife Savvy Invest (For Single Premium Top-up only) Allianz Global Investors Fund - Allianz Best Styles Global Equity Fund</t>
  </si>
  <si>
    <t>3. Singlife Savvy Invest (For Single Premium Top-up only) BlackRock Funds I ICAV - BlackRock Advantage Europe Equity Fund A Acc EUR</t>
  </si>
  <si>
    <t>4. Singlife Savvy Invest (For Single Premium Top-up only) BlackRock Global Funds - Systematic Sustainable Global SmallCap Fund</t>
  </si>
  <si>
    <t>5. Singlife Savvy Invest (For Single Premium Top-up only) JPMorgan Funds - Europe Dynamic A Acc EUR</t>
  </si>
  <si>
    <t>6. Singlife Savvy Invest II AB SICAV I – AB International Health Care Portfolio A SGD Hedged</t>
  </si>
  <si>
    <t>7. Singlife Savvy Invest II Allianz Global Investors Fund - Allianz Best Styles Global Equity Fund</t>
  </si>
  <si>
    <t>8. Singlife Savvy Invest II BlackRock Funds I ICAV - BlackRock Advantage Europe Equity Fund A Acc EUR</t>
  </si>
  <si>
    <t>9. Singlife Savvy Invest II BlackRock Global Funds - Systematic Sustainable Global SmallCap Fund</t>
  </si>
  <si>
    <t>10. Singlife Savvy Invest II JPMorgan Funds - Europe Dynamic A Acc EUR</t>
  </si>
  <si>
    <t>The following products have been included in the APL ILP on October 2024:</t>
  </si>
  <si>
    <t>The following products have been put on HOLD following latest APL review held in October 2024:</t>
  </si>
  <si>
    <t>Stewart Investors Worldwide Leaders A Acc SGD</t>
  </si>
  <si>
    <t>Stewart Investors Worldwide Leaders Fund Class A Accumulation SGD</t>
  </si>
  <si>
    <t>Blackrock Systematic Asia Pacific Equity Absolute Return A2 SGD-H</t>
  </si>
  <si>
    <t xml:space="preserve">1. PIMCO Dynamic Multi-Asset Fund </t>
  </si>
  <si>
    <t>Income Global Artificial Intelligence Fund</t>
  </si>
  <si>
    <t>Income Global Eco Fund</t>
  </si>
  <si>
    <t>Income World Healthscience Fund</t>
  </si>
  <si>
    <t xml:space="preserve">2.  Templeton China Fund </t>
  </si>
  <si>
    <t>1.  Stewart Investors Worldwide Leaders Sustainability Fund renamed to Stewart Investors Worldwide Leaders Fund</t>
  </si>
  <si>
    <t>Amundi Index Solutions - Index MSCI World A12S C SGD</t>
  </si>
  <si>
    <t>A1886</t>
  </si>
  <si>
    <t>LU2420245917</t>
  </si>
  <si>
    <t>Amundi Index Solutions - Prime USA AS C SGD</t>
  </si>
  <si>
    <t>A1887</t>
  </si>
  <si>
    <t>LU2420246055</t>
  </si>
  <si>
    <t>Capital International Fund - Capital Group Multi-Sector Income Fund LUX B USD</t>
  </si>
  <si>
    <t>Capital International Fund - Capital Group Multi-Sector Income Fund LUX Bd USD</t>
  </si>
  <si>
    <t>Capital International Fund - Capital Group Multi-Sector Income Fund LUX Bdm USD</t>
  </si>
  <si>
    <t>Capital International Fund - Capital Group Multi-Sector Income Fund LUX Bfdm USD</t>
  </si>
  <si>
    <t>Capital International Fund - Capital Group Multi-Sector Income Fund LUX Bfdmh SGD</t>
  </si>
  <si>
    <t>Capital International Fund - Capital Group Multi-Sector Income Fund LUX Bgdm USD</t>
  </si>
  <si>
    <t>Capital International Fund - Capital Group Multi-Sector Income Fund LUX Bgdmh SGD</t>
  </si>
  <si>
    <t>Capital International Fund - Capital Group Multi-Sector Income Fund LUX Bh SGD</t>
  </si>
  <si>
    <t>LU2530431480</t>
  </si>
  <si>
    <t>LU2530434070</t>
  </si>
  <si>
    <t>LU2530434237</t>
  </si>
  <si>
    <t>LU2530434310</t>
  </si>
  <si>
    <t>LU2530434666</t>
  </si>
  <si>
    <t>LU2564955974</t>
  </si>
  <si>
    <t>LU2564956279</t>
  </si>
  <si>
    <t>LU2593590073</t>
  </si>
  <si>
    <t>A1776</t>
  </si>
  <si>
    <t>A1809</t>
  </si>
  <si>
    <t>A1808</t>
  </si>
  <si>
    <t>A1807</t>
  </si>
  <si>
    <t>A1806</t>
  </si>
  <si>
    <t>A1810</t>
  </si>
  <si>
    <t>A1811</t>
  </si>
  <si>
    <t>A1777</t>
  </si>
  <si>
    <t>Capital Group Multi-Sector Income (LUX) Bfdm (Inc) SGD-H</t>
  </si>
  <si>
    <t>Capital Group Multi-Sector Income (LUX) Bdm (Inc) USD</t>
  </si>
  <si>
    <t>1. Amundi Index Solutions - Index MSCI World</t>
  </si>
  <si>
    <t xml:space="preserve">2. Amundi Index Solutions - Prime USA </t>
  </si>
  <si>
    <t xml:space="preserve">3. Capital International Fund - Capital Group Multi-Sector Income Fund </t>
  </si>
  <si>
    <t>abrdn Select Portfolio - abrdn All China Sustainable Equity Fund</t>
  </si>
  <si>
    <t>abrdn Global Dynamic Dividend Fund - Class A Gross MIncA SGD Hedged</t>
  </si>
  <si>
    <t>AB American Income Portfolio A2 SGD H</t>
  </si>
  <si>
    <t>Allianz Income and Growth Class AM (H2-SGD) DIS</t>
  </si>
  <si>
    <t>Baillie Gifford Worldwide Asia ex Japan Fund - Class A USD</t>
  </si>
  <si>
    <t>Baillie Gifford Worldwide Long Term Global Growth Fund - Class A SGD</t>
  </si>
  <si>
    <t>BlackRock European Equity Income Fund - Class A6 SGD</t>
  </si>
  <si>
    <t>BlackRock Global Funds ("BGF") ESG Global Bond Income Fund - Class A6 SGD Hedged</t>
  </si>
  <si>
    <t>BlackRock Global Funds ("BGF") ESG Multi-Asset Fund - Class A2 SGD Hedged</t>
  </si>
  <si>
    <t>BlackRock Global Funds ("BGF") World Technology Fund - Class A2 Hedged</t>
  </si>
  <si>
    <t>Capital Group American Balanced Fund (Lux) - Class Bfydm (Inc)</t>
  </si>
  <si>
    <t>Fullerton Lux Funds - Asia Absolute Alpha - Class A (SGD)</t>
  </si>
  <si>
    <t>Fullerton SGD Income Fund - Class B</t>
  </si>
  <si>
    <t>Fundsmith Equity Fund - Class</t>
  </si>
  <si>
    <t>Maybank Asian Growth and Income Fund - Class A (ACC) SGD</t>
  </si>
  <si>
    <t>Nikko AM ARK Disruptive Innovation Fund - Class B SGD</t>
  </si>
  <si>
    <t>Pictet Premium Brands (Class P SGD Hedged)</t>
  </si>
  <si>
    <t>PIMCO Income Fund, a sub-fund of PIMCO Funds: Global Investors Series plc</t>
  </si>
  <si>
    <t>United Global Healthcare Fund - Class SGD Acc</t>
  </si>
  <si>
    <t>United SGD Money Market Fund - Class B SGD</t>
  </si>
  <si>
    <t>GS Global Future Generations Equity Portfolio Base Acc in US</t>
  </si>
  <si>
    <t>GS Global Future Generations Equity Portfolio Other Currency Acc SGD in SG</t>
  </si>
  <si>
    <t>PIMCO GIS Total Return Bond E Acc USD in US</t>
  </si>
  <si>
    <t>PIMCO GIS Total Return Bond E Hedged Acc EUR in EU</t>
  </si>
  <si>
    <t>PIMCO GIS Total Return Bond E Hedged Acc SGD in SG</t>
  </si>
  <si>
    <t>PIMCO GIS Total Return Bond Inst Hedged Acc SGD in SG</t>
  </si>
  <si>
    <t>Goldman Sachs Global Future Generations Equity Portfolio Other Currency Shares Acc SGD</t>
  </si>
  <si>
    <t>GS Global Future Generations Equity Portfolio Acc USD</t>
  </si>
  <si>
    <t>GS Global Future Generations Equity Portfolio Acc SGD</t>
  </si>
  <si>
    <t>2.  GS Global Millennials Equity Portfolio Acc SGD renamed to Goldman Sachs Global Future Generations Equity Portfolio</t>
  </si>
  <si>
    <t>A1614</t>
  </si>
  <si>
    <t>Version: December 2024</t>
  </si>
  <si>
    <t>The following products have been APPROVED for inclusion in the APL in November 2024:</t>
  </si>
  <si>
    <t>The following products have been put on HOLD following latest APL review held in November 2024:</t>
  </si>
  <si>
    <t>The following products have been TERMINATED effective from November 2024:</t>
  </si>
  <si>
    <t>Neuberger Berman EMD Corporate - Social and Environmental Transition Fund USD A Accumulating Class</t>
  </si>
  <si>
    <t>Neuberger Berman EMD Corporate - Social and Environmental Transition Fund USD A Monthly Distributing Class</t>
  </si>
  <si>
    <t>Neuberger Berman EMD Corporate - Social and Environmental Transition A Acc USD</t>
  </si>
  <si>
    <t>Neuberger Berman EMD Corporate - Social and Environmental Transition A MDis USD</t>
  </si>
  <si>
    <t>Neuberger Berman Short Duration High Yield Engagement A Acc USD</t>
  </si>
  <si>
    <t>Neuberger Berman Short Duration High Yield Engagement A MDis AUD-H</t>
  </si>
  <si>
    <t>Neuberger Berman Short Duration High Yield Engagement A MDis SGD-H</t>
  </si>
  <si>
    <t>Neuberger Berman Short Duration High Yield Engagement A Mdis USD</t>
  </si>
  <si>
    <t xml:space="preserve">Neuberger Berman Short Duration High Yield Engagement Fund USD A Accumulating Class	</t>
  </si>
  <si>
    <t>Neuberger Berman Short Duration High Yield Engagement Fund AUD Hedged A Monthly Distributing Class</t>
  </si>
  <si>
    <t>Neuberger Berman Short Duration High Yield Engagement Fund SGD Hedged A Monthly Distributing Class</t>
  </si>
  <si>
    <t>2. Neuberger Berman Short Duration High Yield SDG Engagement Fund will be changed to Neuberger Berman Short Duration High Yield Engagement Fund</t>
  </si>
  <si>
    <t>1. Neuberger Berman Sustainable Emerging Market Corporate Debt Fund will be renamed to Neuberger Berman EMD Corporate – Social and Environmental Transition Fund</t>
  </si>
  <si>
    <t>The following products have been included in the APL ILP on November 2024:</t>
  </si>
  <si>
    <t>Stewart Investors Worldwide Leaders A SGD in SG</t>
  </si>
  <si>
    <t>Amundi Index MSCI World A12S C SGD in SG</t>
  </si>
  <si>
    <t>Amundi Prime USA AS SGD in SG</t>
  </si>
  <si>
    <t>Capital Group Multi-Sector Income (LUX) B Acc USD in US</t>
  </si>
  <si>
    <t>Capital Group Multi-Sector Income (LUX) Bh Acc SGD in SG</t>
  </si>
  <si>
    <t>Fidelity Global Dividend SR-MINCOME(G)-SGD (CPF)</t>
  </si>
  <si>
    <t>The following products have been TERMINATED effective from December 2024:</t>
  </si>
  <si>
    <t>The following updates has been made to the APL in November 2024:</t>
  </si>
  <si>
    <t>The following updates has been made to the APL in December 2024:</t>
  </si>
  <si>
    <t>Version: January 2025</t>
  </si>
  <si>
    <t>NB Neuberger Berman EMD Corporate Social and Environmental Transition Acc USD in US</t>
  </si>
  <si>
    <t>NB Neuberger Berman Short Duration High Yield Engagement A USD in US</t>
  </si>
  <si>
    <t>Neuberger Berman Global Equity Megatrends Fund SGD A Accumulating Class</t>
  </si>
  <si>
    <t>Neuberger Berman Global Equity Megatrends Fund USD A Accumulating Class</t>
  </si>
  <si>
    <t>Neuberger Berman Global Equity Megatrends A Acc SGD</t>
  </si>
  <si>
    <t>Neuberger Berman Global Equity Megatrends A Acc USD</t>
  </si>
  <si>
    <t>A1891</t>
  </si>
  <si>
    <t>A1892</t>
  </si>
  <si>
    <t>IE000HM1TOC0</t>
  </si>
  <si>
    <t>IE00BFMHRM44</t>
  </si>
  <si>
    <t>Neuberger Berman US Equity Premium Fund SGD Hedged A Monthly Distributing Class</t>
  </si>
  <si>
    <t>Neuberger Berman US Equity Premium Fund USD A Accumulating Class</t>
  </si>
  <si>
    <t>Neuberger Berman US Equity Premium A MDis SGD</t>
  </si>
  <si>
    <t>Neuberger Berman US Equity Premium A Acc USD</t>
  </si>
  <si>
    <t>A1123</t>
  </si>
  <si>
    <t>A1121</t>
  </si>
  <si>
    <t>IE00BDRKGH20</t>
  </si>
  <si>
    <t>IE00BDDWGC76</t>
  </si>
  <si>
    <t>HSBC Global Investment Funds - Asia Pacific ex Japan Equity High Dividend AM2 SGD</t>
  </si>
  <si>
    <t>HSBC Global Investment Funds - Asia Pacific ex Japan Equity High Dividend Fund AS SGD</t>
  </si>
  <si>
    <t>A1115</t>
  </si>
  <si>
    <t>A956</t>
  </si>
  <si>
    <t>LU0197773673</t>
  </si>
  <si>
    <t>HGIF - Asia Pacific ex Japan Equity High Dividend AM2 SGD</t>
  </si>
  <si>
    <t>NB Global Equity Megatrends A Acc SGD in SG</t>
  </si>
  <si>
    <t>NB Global Equity Megatrends A Acc USD in US</t>
  </si>
  <si>
    <t>NB US Equity Premium A Acc USD in US</t>
  </si>
  <si>
    <t xml:space="preserve">1. HSBC Asia Pacific ex Japan Equity High Dividend Fund </t>
  </si>
  <si>
    <t>2. Neuberger Berman Global Equity Megatrends Fund</t>
  </si>
  <si>
    <t>3. Neuberger Berman US Equity Premium Fund</t>
  </si>
  <si>
    <t>1. Fidelity Global Dividend SR-MINCOME(G)-SGD (CPF) available on both iFAST and GROW with Singlife</t>
  </si>
  <si>
    <t xml:space="preserve">Manulife ASEAN Equity Fund </t>
  </si>
  <si>
    <t xml:space="preserve">Manulife Global Equity Fund </t>
  </si>
  <si>
    <t xml:space="preserve">Manulife Global Healthcare Fund </t>
  </si>
  <si>
    <t xml:space="preserve">Manulife Global Technology Fund </t>
  </si>
  <si>
    <t>MAEE</t>
  </si>
  <si>
    <t>MGEF</t>
  </si>
  <si>
    <t>MGHE</t>
  </si>
  <si>
    <t>MGTE</t>
  </si>
  <si>
    <t>Income Asia Dividend Advantage Fund</t>
  </si>
  <si>
    <t>Income Japan Dividend Equity Fund</t>
  </si>
  <si>
    <t>Income Regional China Fund</t>
  </si>
  <si>
    <t>MS Global High Yield Bond Fund Dis USD</t>
  </si>
  <si>
    <t>T. Rowe Price Diversified Income Bond Dis SGD-H</t>
  </si>
  <si>
    <t>T. Rowe Price Global Focused Growth Eq Dis SGD-H</t>
  </si>
  <si>
    <t>MSIM Fund Management</t>
  </si>
  <si>
    <t>T. Rowe Price</t>
  </si>
  <si>
    <t xml:space="preserve">2. Risk classification for Allianz Europe Equity Growth has been upgraded from "Moderately High (4) to High (5)" following the semi-annual review. </t>
  </si>
  <si>
    <t>Invest Flex TriVantage</t>
  </si>
  <si>
    <t>1.  JP Morgan Emerging Markets Opportunities Fund</t>
  </si>
  <si>
    <t>abrdn Indonesia Equity USD in SG</t>
  </si>
  <si>
    <t>abrdn Pacific Equity USD in SG</t>
  </si>
  <si>
    <t>abrdn SICAV I China A Share Sustainable Equity A Acc USD in SG</t>
  </si>
  <si>
    <t>abrdn SICAV I Global Dynamic Dividend A Acc USD in SG</t>
  </si>
  <si>
    <t>abrdn SICAV I North American Smaller Companies A Acc USD in SG</t>
  </si>
  <si>
    <t>Allianz All China Equity AT (H2-RMB) NAV CNY in SG</t>
  </si>
  <si>
    <t>Allianz All China Equity AT NAV USD in SG</t>
  </si>
  <si>
    <t>Allianz China A-Shares AT NAV USD in SG</t>
  </si>
  <si>
    <t>Allianz Europe Equity Growth AT (H2-USD) NAV USD in SG</t>
  </si>
  <si>
    <t>Allianz Europe Equity Growth AT NAV EUR in SG</t>
  </si>
  <si>
    <t>Allianz Global Artificial Intelligence AT NAV EUR in SG</t>
  </si>
  <si>
    <t>Allianz Global Artificial Intelligence AT NAV USD in SG</t>
  </si>
  <si>
    <t>Allianz Income and Growth AT NAV USD in SG</t>
  </si>
  <si>
    <t>Allianz Strategic Bond AT USD in SG</t>
  </si>
  <si>
    <t>Allianz Thematica AT NAV USD in SG</t>
  </si>
  <si>
    <t>Allspring (Lux) Worldwide US All Cap Growth A USD in SG</t>
  </si>
  <si>
    <t>Amundi Emerging Markets Blended Bond A2 Cap EUR in SG</t>
  </si>
  <si>
    <t>Amundi Emerging Markets Hard Currency Bond A2 Cap EUR in SG</t>
  </si>
  <si>
    <t>Amundi First Eagle Amundi International AU2 (C) USD in SG</t>
  </si>
  <si>
    <t>Aviva Investors Global High Yield Bond A USD in SG</t>
  </si>
  <si>
    <t>Aviva Investors Multi Strategy Target Return A EUR in SG</t>
  </si>
  <si>
    <t>Aviva Investors Multi Strategy Target Return Ah USD in SG</t>
  </si>
  <si>
    <t>BGF Circular Economy A2 EUR in SG</t>
  </si>
  <si>
    <t>BGF Circular Economy A2 USD in SG</t>
  </si>
  <si>
    <t>BGF FinTech A2 USD in SG</t>
  </si>
  <si>
    <t>BGF Sustainable Energy A2 USD in SG</t>
  </si>
  <si>
    <t>BlackRock BGF China Bond A2 CNH in SG</t>
  </si>
  <si>
    <t>BlackRock BGF China Bond A2 USD in SG</t>
  </si>
  <si>
    <t>BlackRock BGF European Special Situations A2 EUR in SG</t>
  </si>
  <si>
    <t>BlackRock BGF European Special Situations A2 Hedged AUD in SG</t>
  </si>
  <si>
    <t>BlackRock BGF European Special Situations A2 Hedged GBP in SG</t>
  </si>
  <si>
    <t>BlackRock BGF European Special Situations A2 Hedged USD in SG</t>
  </si>
  <si>
    <t>BlackRock BGF Global Multi-Asset Income A2 USD in SG</t>
  </si>
  <si>
    <t>BlackRock BGF Natural Resources A2 USD in SG</t>
  </si>
  <si>
    <t>BlackRock BGF US Dollar High Yield Bond A2 Hedged AUD in SG</t>
  </si>
  <si>
    <t>BlackRock BGF World Energy A2 Hedged AUD in SG</t>
  </si>
  <si>
    <t>BlackRock BGF World Energy A2 USD in SG</t>
  </si>
  <si>
    <t>BlackRock BGF World Financials A2 EUR in SG</t>
  </si>
  <si>
    <t>BlackRock BGF World Financials A2 USD in SG</t>
  </si>
  <si>
    <t>BlackRock GF Asian High Yield Bond A2 Acc USD in SG</t>
  </si>
  <si>
    <t>BlackRock GF Asian Tiger Bond A2 USD in SG</t>
  </si>
  <si>
    <t>BlackRock GF China A2 USD in SG</t>
  </si>
  <si>
    <t>BlackRock GF ESG Multi Asset A2 EUR in SG</t>
  </si>
  <si>
    <t>BlackRock GF ESG Multi Asset A2 Hedged USD in SG</t>
  </si>
  <si>
    <t>BlackRock GF European A2 EUR in SG</t>
  </si>
  <si>
    <t>BlackRock GF European A2 Hedged AUD in SG</t>
  </si>
  <si>
    <t>BlackRock GF European A2 Hedged GBP in SG</t>
  </si>
  <si>
    <t>BlackRock GF European A2 Hedged USD in SG</t>
  </si>
  <si>
    <t>BlackRock GF Fixed Income Global Opportunities A2 USD in SG</t>
  </si>
  <si>
    <t>BlackRock GF Future of Transport A2 USD in SG</t>
  </si>
  <si>
    <t>BlackRock GF Japan Flexible Equity A2 Hedged USD in SG</t>
  </si>
  <si>
    <t>BlackRock GF Japan Flexible Equity A2 JPY in SG</t>
  </si>
  <si>
    <t>BlackRock GF Japan Flexible Equity A2 USD in SG</t>
  </si>
  <si>
    <t>BlackRock GF Latin American A2 GBP in SG</t>
  </si>
  <si>
    <t>BlackRock GF Latin American A2 Hedged AUD in SG</t>
  </si>
  <si>
    <t>BlackRock GF Latin American A2 USD in SG</t>
  </si>
  <si>
    <t>BlackRock GF Nutrition A2 Hedged EUR in SG</t>
  </si>
  <si>
    <t>BlackRock GF Nutrition A2 USD in SG</t>
  </si>
  <si>
    <t>BlackRock GF World Gold A2 EUR in SG</t>
  </si>
  <si>
    <t>BlackRock GF World Gold A2 Hedged AUD in SG</t>
  </si>
  <si>
    <t>BlackRock GF World Gold A2 Hedged EUR in SG</t>
  </si>
  <si>
    <t>BlackRock GF World Gold A2 USD in SG</t>
  </si>
  <si>
    <t>BlackRock GF World Healthscience A2 Hedged AUD in SG</t>
  </si>
  <si>
    <t>BlackRock GF World Healthscience A2 USD in SG</t>
  </si>
  <si>
    <t>BlackRock GF World Technology A2 EUR in SG</t>
  </si>
  <si>
    <t>BlackRock GF World Technology A2 GBP in SG</t>
  </si>
  <si>
    <t>BlackRock GF World Technology A2 Hedged Acc AUD in SG</t>
  </si>
  <si>
    <t>BlackRock GF World Technology A2 USD in SG</t>
  </si>
  <si>
    <t>BlackRock Global Allocation A2 Hedged AUD in SG</t>
  </si>
  <si>
    <t>BlackRock Global Allocation A2 Hedged GBP in SG</t>
  </si>
  <si>
    <t>BlackRock Global Allocation A2 USD in SG</t>
  </si>
  <si>
    <t>BlackRock Next Generation Technology A2 USD in SG</t>
  </si>
  <si>
    <t>BlackRock World Mining A2 Hedged AUD in SG</t>
  </si>
  <si>
    <t>BlackRock World Mining A2 USD in SG</t>
  </si>
  <si>
    <t>BNP Paribas Energy Transition Classic Cap in SG</t>
  </si>
  <si>
    <t>BNP Paribas Energy Transition Classic Cap EUR in SG</t>
  </si>
  <si>
    <t>BNP Paribas Energy Transition Classic RH Acc USD in SG</t>
  </si>
  <si>
    <t>Capital Group Multi-Sector Income (LUX) B Acc USD in SG</t>
  </si>
  <si>
    <t>Capital Group New Economy Fund (LUX) B USD in SG</t>
  </si>
  <si>
    <t>Capital Group New World Fund (LUX) B USD in SG</t>
  </si>
  <si>
    <t>Dimensional Emerging Markets Large Cap Core Equity Acc GBP in SG</t>
  </si>
  <si>
    <t>Dimensional Emerging Markets Large Cap Core Equity Acc USD in SG</t>
  </si>
  <si>
    <t>Dimensional Global Core Equity Acc USD in SG</t>
  </si>
  <si>
    <t>Dimensional Global Core Fixed Income Acc GBP in SG</t>
  </si>
  <si>
    <t>Dimensional Global Core Fixed Income Acc USD in SG</t>
  </si>
  <si>
    <t>Dimensional Global Short-Term Investment Grade Fixed Income Acc GBP in SG</t>
  </si>
  <si>
    <t>Dimensional Global Short-Term Investment Grade Fixed Income Acc USD in SG</t>
  </si>
  <si>
    <t>Dimensional Global Targeted Value Acc USD in SG</t>
  </si>
  <si>
    <t>Dimensional Pacific Basin Small Companies Acc USD in SG</t>
  </si>
  <si>
    <t>Dimensional World Allocation 60/40 Acc EUR in SG</t>
  </si>
  <si>
    <t>Dimensional World Allocation 60/40 Acc GBP in SG</t>
  </si>
  <si>
    <t>Dimensional World Allocation 60/40 Acc USD in SG</t>
  </si>
  <si>
    <t>Dimensional World Allocation 80/20 Acc EUR in SG</t>
  </si>
  <si>
    <t>Dimensional World Allocation 80/20 Acc GBP in SG</t>
  </si>
  <si>
    <t>Dimensional World Allocation 80/20 Acc USD in SG</t>
  </si>
  <si>
    <t>Dimensional World Equity Acc GBP in SG</t>
  </si>
  <si>
    <t>Dimensional World Equity Acc USD in SG</t>
  </si>
  <si>
    <t>DWS Invest ESG Top Euroland LC in SG</t>
  </si>
  <si>
    <t>DWS Invest Global Agribusiness LC USD in SG</t>
  </si>
  <si>
    <t>Eastspring Inv Asian Equity Income A USD in SG</t>
  </si>
  <si>
    <t>Eastspring Inv Global Dynamic Growth Equity Fund A USD in SG</t>
  </si>
  <si>
    <t>Eastspring Inv Japan Dynamic A Hedged USD in SG</t>
  </si>
  <si>
    <t>Eastspring Inv Japan Dynamic A USD in SG</t>
  </si>
  <si>
    <t>Eastspring Inv Japan Dynamic AJ JPY in SG</t>
  </si>
  <si>
    <t>Fidelity America A USD in SG</t>
  </si>
  <si>
    <t>Fidelity America SR Acc USD in SG</t>
  </si>
  <si>
    <t>Fidelity Asian High Yield A Acc EUR in SG</t>
  </si>
  <si>
    <t>Fidelity China Focus A Acc EUR in SG</t>
  </si>
  <si>
    <t>Fidelity China Focus A Acc HKD in SG</t>
  </si>
  <si>
    <t>Fidelity China Focus A Acc USD in SG</t>
  </si>
  <si>
    <t>Fidelity Emerging Markets A Acc USD in SG</t>
  </si>
  <si>
    <t>Fidelity European Dynamic Growth A Hedged Acc USD in SG</t>
  </si>
  <si>
    <t>Fidelity European Growth A Hedged Acc USD in SG</t>
  </si>
  <si>
    <t>Fidelity European Growth SR Acc EUR in SG</t>
  </si>
  <si>
    <t>Fidelity Global Inflation Linked Bond A Acc USD in SG</t>
  </si>
  <si>
    <t>Fidelity Global Inflation Linked Bond A Hedged Acc EUR in SG</t>
  </si>
  <si>
    <t>Fidelity Global Multi Asset Income A Acc USD in SG</t>
  </si>
  <si>
    <t>Fidelity Global Technology A Acc USD in SG</t>
  </si>
  <si>
    <t>Fidelity Global Technology A EUR in SG</t>
  </si>
  <si>
    <t>Franklin Biotechnology Discovery A Acc USD in SG</t>
  </si>
  <si>
    <t>Franklin India A Acc USD in SG</t>
  </si>
  <si>
    <t>Franklin K2 Alternative Strategies A Acc USD in SG</t>
  </si>
  <si>
    <t>Franklin Mutual U.S. Value A Acc USD in SG</t>
  </si>
  <si>
    <t>Franklin Shariah Technology A Acc USD in SG</t>
  </si>
  <si>
    <t>Franklin Technology A Acc USD in SG</t>
  </si>
  <si>
    <t>Franklin U.S. Opportunities A Acc USD in SG</t>
  </si>
  <si>
    <t>FTGF Royce US Small Cap Opportunity A Acc USD in SG</t>
  </si>
  <si>
    <t>Fullerton Asia Absolute Alpha A A Acc USD in SG</t>
  </si>
  <si>
    <t>Fullerton Global Absolute Alpha A Acc USD in SG</t>
  </si>
  <si>
    <t>Fullerton USD Cash A in SG</t>
  </si>
  <si>
    <t>Goldman Sachs Global Income Bond Portfolio Base Currency Acc USD in SG</t>
  </si>
  <si>
    <t>GS Asia High Yield Bond Portfolio Base Shares Base Shares (Acc.) in SG</t>
  </si>
  <si>
    <t>GS Emerging Markets Equity ESG Portfolio Base Acc USD in SG</t>
  </si>
  <si>
    <t>GS Global Environmental Impact Equity Portfolio Base Acc USD in SG</t>
  </si>
  <si>
    <t>GS Global Future Generations Equity Portfolio Base Acc in SG</t>
  </si>
  <si>
    <t>GS Global Future Health Care Equity Portfolio Base Shares AccUSD in SG</t>
  </si>
  <si>
    <t>GS India Equity Portfolio Base Acc in SG</t>
  </si>
  <si>
    <t>GS Japan Equity Portfolio Other Currency Hedged (Snap) Acc USD in SG</t>
  </si>
  <si>
    <t>HSBC BRIC Equity AC USD in SG</t>
  </si>
  <si>
    <t>HSBC GIF Global High Income Bond AC USD in SG</t>
  </si>
  <si>
    <t>HSBC GIF India Fixed Income AC USD in SG</t>
  </si>
  <si>
    <t>iFAST-DWS China Equity A USD in SG</t>
  </si>
  <si>
    <t>Janus Henderson Global Technology Leaders A2 Acc USD in SG</t>
  </si>
  <si>
    <t>Janus Henderson Horizon Asia-Pacific Property Income A2 Acc USD in SG</t>
  </si>
  <si>
    <t>Janus Henderson Horizon Global Property Equities A2 Acc USD in SG</t>
  </si>
  <si>
    <t>Janus Henderson Horizon Pan European Property Equities A2 Acc EUR in SG</t>
  </si>
  <si>
    <t>Janus Henderson Horizon Pan European Property Equities A2 H USD in SG</t>
  </si>
  <si>
    <t>JPM ASEAN Equity A NAV USD in SG</t>
  </si>
  <si>
    <t>JPM China A Acc NAV USD in SG</t>
  </si>
  <si>
    <t>JPM China A-Share Opportunities A Acc NAV RMB in SG</t>
  </si>
  <si>
    <t>JPM China A-Share Opportunities A Acc NAV USD in SG</t>
  </si>
  <si>
    <t>JPM Global Macro Opportunities A Hedged Acc NAV AUD in SG</t>
  </si>
  <si>
    <t>JPM Global Macro Opportunities A Hedged Acc NAV USD in SG</t>
  </si>
  <si>
    <t>JPM Global Macro Opportunities A NAV in SG</t>
  </si>
  <si>
    <t>JPM Greater China A Acc NAV USD in SG</t>
  </si>
  <si>
    <t>JPM Income A Acc NAV USD in SG</t>
  </si>
  <si>
    <t>JPM Korea Equity Fund A Acc NAV USD in SG</t>
  </si>
  <si>
    <t>JPM Latin America Equity A Acc NAV USD in SG</t>
  </si>
  <si>
    <t>JPM Multi-Manager Alternatives Fund A Acc NAV USD in SG</t>
  </si>
  <si>
    <t>Kotak India Midcap A USD in SG</t>
  </si>
  <si>
    <t>LionGlobal Infinity European Stock Index Acc USD in SG</t>
  </si>
  <si>
    <t>LionGlobal Infinity Global Stock Index Acc USD in SG</t>
  </si>
  <si>
    <t>LionGlobal Infinity US 500 Stock Index USD in SG</t>
  </si>
  <si>
    <t>LionGlobal Japan Growth Acc USD in SG</t>
  </si>
  <si>
    <t>LionGlobal Korea Acc USD in SG</t>
  </si>
  <si>
    <t>LionGlobal Vietnam Acc USD in SG</t>
  </si>
  <si>
    <t>Maybank Asian Income Fund A Acc USD in SG</t>
  </si>
  <si>
    <t>Natixis Global Sustainable Equity R/A NPF USD in SG</t>
  </si>
  <si>
    <t>Natixis Harris Associates US Value Equity R Acc USD in SG</t>
  </si>
  <si>
    <t>Natixis Loomis Sayles US Growth Equity R/A in SG</t>
  </si>
  <si>
    <t>Natixis Thematics AI and Robotics R/A in SG</t>
  </si>
  <si>
    <t>Natixis Thematics Meta R/A in SG</t>
  </si>
  <si>
    <t>NB Emerging Market Debt Local Currency A Acc USD in SG</t>
  </si>
  <si>
    <t>NB Global Equity Megatrends A Acc USD in SG</t>
  </si>
  <si>
    <t>NB Global Sustainable Value A Acc USD in SG</t>
  </si>
  <si>
    <t>NB Neuberger Berman EMD Corporate Social and Environmental Transition Acc USD in SG</t>
  </si>
  <si>
    <t>NB Neuberger Berman Short Duration High Yield Engagement A USD in SG</t>
  </si>
  <si>
    <t>NB Next Generation Connectivity A Acc USD in SG</t>
  </si>
  <si>
    <t>NB Short Duration Emerging Market Debt A in SG</t>
  </si>
  <si>
    <t>NB US Equity Premium A Acc USD in SG</t>
  </si>
  <si>
    <t>NB US Multi Cap Opportunities A Acc USD in SG</t>
  </si>
  <si>
    <t>NB US Real Estate Securities A Acc USD in SG</t>
  </si>
  <si>
    <t>Nikko AM ARK Disruptive Innovation B USD in SG</t>
  </si>
  <si>
    <t>Nikko AM Global Equity F USD in SG</t>
  </si>
  <si>
    <t>Nikko AM Shenton Short Term Bond Hedged AUD in SG</t>
  </si>
  <si>
    <t>Nikko AM Shenton Short Term Bond Hedged USD in SG</t>
  </si>
  <si>
    <t>Nikko AM Singapore Dividend Equity Class Acc USD in SG</t>
  </si>
  <si>
    <t>Ostrum Seeyond Equity Volatility Strategies H R/A USD in SG</t>
  </si>
  <si>
    <t>Phillip US Dollar Money Market A in SG</t>
  </si>
  <si>
    <t>PIMCO GIS Inflation Multi-Asset E Acc USD in SG</t>
  </si>
  <si>
    <t>Pimco GIS Commodity Real Return E Acc USD in SG</t>
  </si>
  <si>
    <t>Pimco GIS Diversified Income E Acc USD in SG</t>
  </si>
  <si>
    <t>Pimco GIS Diversified Income E Hedged Acc EUR in SG</t>
  </si>
  <si>
    <t>PIMCO GIS Global Bond E Acc USD in SG</t>
  </si>
  <si>
    <t>PIMCO GIS Global Bond E Hedged Acc EUR in SG</t>
  </si>
  <si>
    <t>PIMCO GIS Global High Yield Bond E Acc USD in SG</t>
  </si>
  <si>
    <t>PIMCO GIS Global High Yield Bond E Hedged Acc EUR in SG</t>
  </si>
  <si>
    <t>PIMCO GIS Global Real Return E Acc USD in SG</t>
  </si>
  <si>
    <t>PIMCO GIS Global Real Return E Hedged Acc EUR in SG</t>
  </si>
  <si>
    <t>PIMCO GIS Income E Acc USD in SG</t>
  </si>
  <si>
    <t>PIMCO GIS Income E Hedged Acc EUR in SG</t>
  </si>
  <si>
    <t>PIMCO GIS Income E Hedged Acc JPY in SG</t>
  </si>
  <si>
    <t>PIMCO GIS Total Return Bond E Acc USD in SG</t>
  </si>
  <si>
    <t>PIMCO GIS Total Return Bond E Hedged Acc EUR in SG</t>
  </si>
  <si>
    <t>PineBridge Asia ex Japan Small Cap Equity A USD in SG</t>
  </si>
  <si>
    <t>PineBridge Asia Pacific Investment Grade Bond A in SG</t>
  </si>
  <si>
    <t>PineBridge India Equity A USD in SG</t>
  </si>
  <si>
    <t>PineBridge US Large Cap Research Enhanced A in SG</t>
  </si>
  <si>
    <t>Schroder ISF China Opportunities A Acc NAV USD in SG</t>
  </si>
  <si>
    <t>Schroder ISF Global Climate Change Equity A Acc NAV USD in SG</t>
  </si>
  <si>
    <t>Schroder ISF Global Credit Income A Hedged Acc NAV EUR in SG</t>
  </si>
  <si>
    <t>Schroder ISF Global Credit Income A Hedged Acc Nav GBP in SG</t>
  </si>
  <si>
    <t>Schroder ISF Global Sustainable Growth A Acc NAV USD in SG</t>
  </si>
  <si>
    <t>Schroder ISF Greater China A Acc NAV USD in SG</t>
  </si>
  <si>
    <t>Schroder ISF Japanese Equity A Hedged Acc NAV USD in SG</t>
  </si>
  <si>
    <t>Schroder ISF Latin American A Acc NAV USD in SG</t>
  </si>
  <si>
    <t>Schroder Singapore Trust A Acc USD in SG</t>
  </si>
  <si>
    <t>Schroder AS Commodity A Acc NAV USD in SG</t>
  </si>
  <si>
    <t>Schroder AS Commodity A Hedged NAV EUR in SG</t>
  </si>
  <si>
    <t>Templeton Frontier Markets A Acc USD in SG</t>
  </si>
  <si>
    <t>Templeton Global Total Return A Acc USD in SG</t>
  </si>
  <si>
    <t>UOB United Asian High Yield Bond Acc USD in SG</t>
  </si>
  <si>
    <t>UOB United Global Innovation A Acc USD in SG</t>
  </si>
  <si>
    <t>UOB United Global Quality Growth Acc USD in SG</t>
  </si>
  <si>
    <t>UOB United Japan Small And Mid Cap USD in SG</t>
  </si>
  <si>
    <t>UOB United SGD A Hedged Acc USD in SG</t>
  </si>
  <si>
    <t>UOB United SGD Plus A Hedged Acc USD in SG</t>
  </si>
  <si>
    <t>TM Wealth Builder@Future</t>
  </si>
  <si>
    <t>TM Harvest Builder@Future</t>
  </si>
  <si>
    <t xml:space="preserve">AllianceBernstein </t>
  </si>
  <si>
    <t>AllianceBernstein</t>
  </si>
  <si>
    <t>United SGD Fund Class S SGD Dist</t>
  </si>
  <si>
    <t>1. (AstraLink) Income Global Artificial Intelligence Fund</t>
  </si>
  <si>
    <t>2. (AstraLink) Income Global Eco Fund</t>
  </si>
  <si>
    <t>3. (AstraLink) Income World Healthscience Fund</t>
  </si>
  <si>
    <t>4. (Invest Flex) Income Global Artificial Intelligence Fund</t>
  </si>
  <si>
    <t>5. (Invest Flex) Income Global Eco Fund</t>
  </si>
  <si>
    <t>6. (Invest Flex) Income World Healthscience Fund</t>
  </si>
  <si>
    <t>7. (Invest Flex Vantage) Income Global Artificial Intelligence Fund</t>
  </si>
  <si>
    <t>8. (Invest Flex Vantage) Income Global Eco Fund</t>
  </si>
  <si>
    <t>9. (Invest Flex Vantage) Income World Healthscience Fund</t>
  </si>
  <si>
    <t>10. (WealthLink) Income Global Artificial Intelligence Fund</t>
  </si>
  <si>
    <t>11. (WealthLink) Income Global Eco Fund</t>
  </si>
  <si>
    <t>12. (WealthLink) Income World Healthscience Fund</t>
  </si>
  <si>
    <t>Version: February 2025</t>
  </si>
  <si>
    <t>The following products have been APPROVED for inclusion in the APL in January 2025:</t>
  </si>
  <si>
    <t>APL File Update</t>
  </si>
  <si>
    <t>1.  United SGD Fund Cl S Dis SGD available on GROW with Singlife</t>
  </si>
  <si>
    <t xml:space="preserve">1.  UOB United Singapore Growth </t>
  </si>
  <si>
    <t xml:space="preserve">2.  LionGlobal Disruptive Innovation </t>
  </si>
  <si>
    <t xml:space="preserve">3.  FF Sustainable Water &amp; Waster </t>
  </si>
  <si>
    <t>1. (Income AstraLink) Income Asia Dividend Advantage Fund</t>
  </si>
  <si>
    <t>2. (Income AstraLink) Income Japan Dividend Equity Fund</t>
  </si>
  <si>
    <t>3. (Income AstraLink) Income Regional China Fund</t>
  </si>
  <si>
    <t>33. (Income WealthLink) Income Regional China Fund</t>
  </si>
  <si>
    <t xml:space="preserve">34. (Manulife ManuInvest Duo) Manulife ASEAN Equity Fund </t>
  </si>
  <si>
    <t xml:space="preserve">35. (Manulife ManuInvest Duo) Manulife Global Equity Fund </t>
  </si>
  <si>
    <t xml:space="preserve">36. (Manulife ManuInvest Duo) Manulife Global Healthcare Fund </t>
  </si>
  <si>
    <t xml:space="preserve">37. (Manulife ManuInvest Duo) Manulife Global Technology Fund </t>
  </si>
  <si>
    <t>38. (TM #goAffluence) MS Global High Yield Bond Fund Dis USD</t>
  </si>
  <si>
    <t>39. (TM #goAffluence) T. Rowe Price Diversified Income Bond Dis SGD-H</t>
  </si>
  <si>
    <t>40. (TM #goAffluence) T. Rowe Price Global Focused Growth Eq Dis SGD-H</t>
  </si>
  <si>
    <t>41. (TM #goAssure) MS Global High Yield Bond Fund Dis USD</t>
  </si>
  <si>
    <t>42. (TM #goAssure) T. Rowe Price Diversified Income Bond Dis SGD-H</t>
  </si>
  <si>
    <t>43. (TM #goAssure) T. Rowe Price Global Focused Growth Eq Dis SGD-H</t>
  </si>
  <si>
    <t>62. (TM #goWealth Enrich ) MS Global High Yield Bond Fund Dis USD</t>
  </si>
  <si>
    <t>63. (TM #goWealth Enrich ) T. Rowe Price Diversified Income Bond Dis SGD-H</t>
  </si>
  <si>
    <t>64. (TM #goWealth Enrich ) T. Rowe Price Global Focused Growth Eq Dis SGD-H</t>
  </si>
  <si>
    <t>65. (TM Affluence@Future) MS Global High Yield Bond Fund Dis USD</t>
  </si>
  <si>
    <t>66. (TM Affluence@Future) T. Rowe Price Diversified Income Bond Dis SGD-H</t>
  </si>
  <si>
    <t>67. (TM Affluence@Future) T. Rowe Price Global Focused Growth Eq Dis SGD-H</t>
  </si>
  <si>
    <t>68. (TM Atlas Wealth) MS Global High Yield Bond Fund Dis USD</t>
  </si>
  <si>
    <t>69. (TM Atlas Wealth) T. Rowe Price Diversified Income Bond Dis SGD-H</t>
  </si>
  <si>
    <t>70. (TM Atlas Wealth) T. Rowe Price Global Focused Growth Eq Dis SGD-H</t>
  </si>
  <si>
    <t>71. (TM Harvest Flexi) MS Global High Yield Bond Fund Dis USD</t>
  </si>
  <si>
    <t>72. (TM Harvest Flexi) T. Rowe Price Diversified Income Bond Dis SGD-H</t>
  </si>
  <si>
    <t>73. (TM Harvest Flexi) T. Rowe Price Global Focused Growth Eq Dis SGD-H</t>
  </si>
  <si>
    <t>74. (TM Harvest Max) MS Global High Yield Bond Fund Dis USD</t>
  </si>
  <si>
    <t>75. (TM Harvest Max) T. Rowe Price Diversified Income Bond Dis SGD-H</t>
  </si>
  <si>
    <t>76. (TM Harvest Max) T. Rowe Price Global Focused Growth Eq Dis SGD-H</t>
  </si>
  <si>
    <t>77. (TM Harvest Pro) MS Global High Yield Bond Fund Dis USD</t>
  </si>
  <si>
    <t>78. (TM Harvest Pro) T. Rowe Price Diversified Income Bond Dis SGD-H</t>
  </si>
  <si>
    <t>79. (TM Harvest Pro) T. Rowe Price Global Focused Growth Eq Dis SGD-H</t>
  </si>
  <si>
    <t>80. (TM Wealth Max) MS Global High Yield Bond Fund Dis USD</t>
  </si>
  <si>
    <t>81. (TM Wealth Max) T. Rowe Price Diversified Income Bond Dis SGD-H</t>
  </si>
  <si>
    <t>82. (TM Wealth Max) T. Rowe Price Global Focused Growth Eq Dis SGD-H</t>
  </si>
  <si>
    <t>83. (TM Wealth Pro ) MS Global High Yield Bond Fund Dis USD</t>
  </si>
  <si>
    <t>84. (TM Wealth Pro ) T. Rowe Price Diversified Income Bond Dis SGD-H</t>
  </si>
  <si>
    <t>85. (TM Wealth Pro ) T. Rowe Price Global Focused Growth Eq Dis SGD-H</t>
  </si>
  <si>
    <t>86. (TM Wealth@Future) MS Global High Yield Bond Fund Dis USD</t>
  </si>
  <si>
    <t>87. (TM Wealth@Future) T. Rowe Price Diversified Income Bond Dis SGD-H</t>
  </si>
  <si>
    <t>88. (TM Wealth@Future) T. Rowe Price Global Focused Growth Eq Dis SGD-H</t>
  </si>
  <si>
    <t>4. (Income Invest Flex TriVantage) Asia Dynamic Return Fund</t>
  </si>
  <si>
    <t>5. (Income Invest Flex TriVantage) Asia Managed Fund</t>
  </si>
  <si>
    <t xml:space="preserve">6. (Income Invest Flex TriVantage) Asian Bond Fund </t>
  </si>
  <si>
    <t xml:space="preserve">7. (Income Invest Flex TriVantage) Asian Equity Fund </t>
  </si>
  <si>
    <t>8. (Income Invest Flex TriVantage) Global Bond Fund</t>
  </si>
  <si>
    <t>9. (Income Invest Flex TriVantage) Global Diverse Series - Adventurous Fund</t>
  </si>
  <si>
    <t>10. (Income Invest Flex TriVantage) Global Diverse Series - Balanced Fund</t>
  </si>
  <si>
    <t>11. (Income Invest Flex TriVantage) Global Diverse Series - Managed Fund</t>
  </si>
  <si>
    <t>12. (Income Invest Flex TriVantage) Global Equity Fund</t>
  </si>
  <si>
    <t>13. (Income Invest Flex TriVantage) Global Technology Fund</t>
  </si>
  <si>
    <t>14. (Income Invest Flex TriVantage) Income Asia Dividend Advantage Fund</t>
  </si>
  <si>
    <t>15. (Income Invest Flex TriVantage) Income Global Artificial Intelligence Fund</t>
  </si>
  <si>
    <t>16. (Income Invest Flex TriVantage) Income Global Dynamic Bond Fund</t>
  </si>
  <si>
    <t>17. (Income Invest Flex TriVantage) Income Global Eco Fund</t>
  </si>
  <si>
    <t>18. (Income Invest Flex TriVantage) Income Global Emerging Markets Equity Fund</t>
  </si>
  <si>
    <t>19. (Income Invest Flex TriVantage) Income Global Growth Equity Fund</t>
  </si>
  <si>
    <t>20. (Income Invest Flex TriVantage) Income Global Sustainable Fund</t>
  </si>
  <si>
    <t>21. (Income Invest Flex TriVantage) Income Japan Dividend Equity Fund</t>
  </si>
  <si>
    <t>22. (Income Invest Flex TriVantage) Income Regional China Fund</t>
  </si>
  <si>
    <t>23. (Income Invest Flex TriVantage) Income US Dividend and Growth Fund</t>
  </si>
  <si>
    <t>24. (Income Invest Flex TriVantage) Income World Healthscience Fund</t>
  </si>
  <si>
    <t>25. (Income Invest Flex TriVantage) Money Market Fund (fund switch only)</t>
  </si>
  <si>
    <t>26. (Income Invest Flex TriVantage) Takaful Fund</t>
  </si>
  <si>
    <t>27. (Income Invest Flex Vantage) Income Asia Dividend Advantage Fund</t>
  </si>
  <si>
    <t>28. (Income Invest Flex Vantage) Income Japan Dividend Equity Fund</t>
  </si>
  <si>
    <t>29. (Income Invest Flex Vantage) Income Regional China Fund</t>
  </si>
  <si>
    <t>30. (Income Invest Flex) Income Asia Dividend Advantage Fund</t>
  </si>
  <si>
    <t>31. (Income Invest Flex) Income Japan Dividend Equity Fund</t>
  </si>
  <si>
    <t>32. (Income Invest Flex) Income Regional China Fund</t>
  </si>
  <si>
    <t>44. (TM #goClassic Secure) MS Global High Yield Bond Fund Dis USD</t>
  </si>
  <si>
    <t>45. (TM #goClassic Secure) T. Rowe Price Diversified Income Bond Dis SGD-H</t>
  </si>
  <si>
    <t>46. (TM #goClassic Secure) T. Rowe Price Global Focused Growth Eq Dis SGD-H</t>
  </si>
  <si>
    <t>47. (TM #goClassic) MS Global High Yield Bond Fund Dis USD</t>
  </si>
  <si>
    <t>48. (TM #goClassic) T. Rowe Price Diversified Income Bond Dis SGD-H</t>
  </si>
  <si>
    <t>49. (TM #goClassic) T. Rowe Price Global Focused Growth Eq Dis SGD-H</t>
  </si>
  <si>
    <t>50. (TM #goElite Secure) MS Global High Yield Bond Fund Dis USD</t>
  </si>
  <si>
    <t>51. (TM #goElite Secure) T. Rowe Price Diversified Income Bond Dis SGD-H</t>
  </si>
  <si>
    <t>52. (TM #goElite Secure) T. Rowe Price Global Focused Growth Eq Dis SGD-H</t>
  </si>
  <si>
    <t>53. (TM #goElite) MS Global High Yield Bond Fund Dis USD</t>
  </si>
  <si>
    <t>54. (TM #goElite) T. Rowe Price Diversified Income Bond Dis SGD-H</t>
  </si>
  <si>
    <t>55. (TM #goElite) T. Rowe Price Global Focused Growth Eq Dis SGD-H</t>
  </si>
  <si>
    <t>56. (TM #goTreasures Secure) MS Global High Yield Bond Fund Dis USD</t>
  </si>
  <si>
    <t>57. (TM #goTreasures Secure) T. Rowe Price Diversified Income Bond Dis SGD-H</t>
  </si>
  <si>
    <t>58. (TM #goTreasures Secure) T. Rowe Price Global Focused Growth Eq Dis SGD-H</t>
  </si>
  <si>
    <t>59. (TM #goTreasures) MS Global High Yield Bond Fund Dis USD</t>
  </si>
  <si>
    <t>60. (TM #goTreasures) T. Rowe Price Diversified Income Bond Dis SGD-H</t>
  </si>
  <si>
    <t>61. (TM #goTreasures) T. Rowe Price Global Focused Growth Eq Dis SGD-H</t>
  </si>
  <si>
    <t>LU1516272264</t>
  </si>
  <si>
    <t>LU1328247892</t>
  </si>
  <si>
    <t>LU1516272181</t>
  </si>
  <si>
    <t>LU1451583386</t>
  </si>
  <si>
    <t>LU1560903285</t>
  </si>
  <si>
    <t>LU1322973634</t>
  </si>
  <si>
    <t>5. (Manulife InvestReady Growth) abrdn Select Portfolio - abrdn Global Emerging Markets Fund</t>
  </si>
  <si>
    <t>6. (Manulife InvestReady Growth) Low Volatility Equity Portfolio a portfolio of AB SGD</t>
  </si>
  <si>
    <t>7. (Manulife InvestReady Growth) Allianz China A-Shares AT SGD Acc</t>
  </si>
  <si>
    <t>8. (Manulife InvestReady Growth) Allianz Europe Equity Growth AT H2 SGD</t>
  </si>
  <si>
    <t>9. (Manulife InvestReady Growth) Allianz European Equity Dividend AM H2-SGD Dis</t>
  </si>
  <si>
    <t>10. (Manulife InvestReady Growth) Allianz Income and Growth AM H2 SGD Dis</t>
  </si>
  <si>
    <t>11. (Manulife InvestReady Growth) Allianz Income and Growth AMg H2 SGD Dis</t>
  </si>
  <si>
    <t>12. (Manulife InvestReady Growth) Allianz Thematica AT H2 SGD Acc</t>
  </si>
  <si>
    <t>13. (Manulife InvestReady Growth) First Eagle Amundi Income Builder Fund</t>
  </si>
  <si>
    <t>14. (Manulife InvestReady Growth) BlackRock Global Funds Asian Tiger Bond Fund A2 SGD</t>
  </si>
  <si>
    <t>15. (Manulife InvestReady Growth) BlackRock Global Funds Asian Tiger Bond Fund A6 SGD</t>
  </si>
  <si>
    <t>16. (Manulife InvestReady Growth) BlackRock Global Funds Dynamic High Income Fund</t>
  </si>
  <si>
    <t>17. (Manulife InvestReady Growth) BlackRock Global Funds European Equity Income Fund SGD</t>
  </si>
  <si>
    <t>18. (Manulife InvestReady Growth) BlackRock Global Funds Global Allocation Fund SGD</t>
  </si>
  <si>
    <t>19. (Manulife InvestReady Growth) BlackRock Global Funds Global Equity Income Fund</t>
  </si>
  <si>
    <t>20. (Manulife InvestReady Growth) BlackRock Global Funds Global Multi-Asset Income Fund SGD</t>
  </si>
  <si>
    <t>21. (Manulife InvestReady Growth) BlackRock Global Funds Next Generation Technology Fund SGD</t>
  </si>
  <si>
    <t>22. (Manulife InvestReady Growth) BlackRock Global Funds Sustainable Energy Fund SGD</t>
  </si>
  <si>
    <t>23. (Manulife InvestReady Growth) BlackRock Global Funds World Energy Fund</t>
  </si>
  <si>
    <t>24. (Manulife InvestReady Growth) BlackRock Global Funds World Financials Fund SGD</t>
  </si>
  <si>
    <t>25. (Manulife InvestReady Growth) BlackRock Global Funds World Gold Fund SGD</t>
  </si>
  <si>
    <t>26. (Manulife InvestReady Growth) BlackRock Global Funds World Healthscience Fund</t>
  </si>
  <si>
    <t>27. (Manulife InvestReady Growth) BlackRock Global Funds World Mining Fund</t>
  </si>
  <si>
    <t>28. (Manulife InvestReady Growth) BlackRock Global Funds World Technology Fund SGD</t>
  </si>
  <si>
    <t>29. (Manulife InvestReady Growth) Capital Group New Economy Fund SGD</t>
  </si>
  <si>
    <t>30. (Manulife InvestReady Growth) Capital International Fund - Capital Group New Perspective Fund (LUX) (SGD)</t>
  </si>
  <si>
    <t>31. (Manulife InvestReady Growth) Eastspring Investments - Asian High Yield Bond Fund</t>
  </si>
  <si>
    <t>32. (Manulife InvestReady Growth) Eastspring Investments Funds - Monthly Income Plan</t>
  </si>
  <si>
    <t>33. (Manulife InvestReady Growth) Eastspring Investments Unit Trusts - Singapore Select Bond Fund</t>
  </si>
  <si>
    <t>34. (Manulife InvestReady Growth) Fidelity Emerging Markets Fund A-SGD</t>
  </si>
  <si>
    <t>35. (Manulife InvestReady Growth) Fidelity Funds - America Fund</t>
  </si>
  <si>
    <t>36. (Manulife InvestReady Growth) Fidelity Funds - ASEAN Fund</t>
  </si>
  <si>
    <t>37. (Manulife InvestReady Growth) Fidelity Funds - Asian Smaller Companies Fund</t>
  </si>
  <si>
    <t>38. (Manulife InvestReady Growth) Fidelity Funds - China Focus Fund</t>
  </si>
  <si>
    <t>39. (Manulife InvestReady Growth) Fidelity Funds - European Growth Fund</t>
  </si>
  <si>
    <t>40. (Manulife InvestReady Growth) Fidelity Funds - Global Technology Fund (SGD)</t>
  </si>
  <si>
    <t>41. (Manulife InvestReady Growth) Fidelity Funds - Sustainable Asia Equity Fund</t>
  </si>
  <si>
    <t>42. (Manulife InvestReady Growth) Fidelity Global Dividend Fund A-MINCOME(G)-SGD</t>
  </si>
  <si>
    <t>43. (Manulife InvestReady Growth) Fidelity Global Multi Asset Income Fund A QINCOMEG SGD</t>
  </si>
  <si>
    <t>44. (Manulife InvestReady Growth) Fidelity Global Multi Asset Income Fund A-MINCOME (G)-SGD (H)</t>
  </si>
  <si>
    <t>45. (Manulife InvestReady Growth) First Sentier Bridge Fund A Dist Monthly Fund</t>
  </si>
  <si>
    <t>46. (Manulife InvestReady Growth) First Sentier Bridge Fund A Dist Semi-Annual Fund</t>
  </si>
  <si>
    <t>47. (Manulife InvestReady Growth) First Sentier Global Balanced Fund</t>
  </si>
  <si>
    <t>48. (Manulife InvestReady Growth) FSSA Asia Opportunities Fund</t>
  </si>
  <si>
    <t>49. (Manulife InvestReady Growth) FSSA Dividend Advantage Fund SGD</t>
  </si>
  <si>
    <t>50. (Manulife InvestReady Growth) FSSA Regional China Fund SGD</t>
  </si>
  <si>
    <t>51. (Manulife InvestReady Growth) FSSA Regional India Fund SGD</t>
  </si>
  <si>
    <t>52. (Manulife InvestReady Growth) Stewart Investors Worldwide Leaders Sustainability Fund</t>
  </si>
  <si>
    <t>53. (Manulife InvestReady Growth) Franklin Biotechnology Discovery Fund A (acc) SGD</t>
  </si>
  <si>
    <t>54. (Manulife InvestReady Growth) Franklin Technology Fund A Acc SGD-H1</t>
  </si>
  <si>
    <t>55. (Manulife InvestReady Growth) Franklin Templeton Investment Funds - Franklin India Fund</t>
  </si>
  <si>
    <t>56. (Manulife InvestReady Growth) Franklin Templeton Shariah Funds - Franklin Global Sukuk A Fund</t>
  </si>
  <si>
    <t>57. (Manulife InvestReady Growth) Franklin Templeton Shariah Funds - Templeton Shariah Global Equity Fund</t>
  </si>
  <si>
    <t>58. (Manulife InvestReady Growth) Franklin US Opportunities Fund A (acc) SGD-H1</t>
  </si>
  <si>
    <t>59. (Manulife InvestReady Growth) Goldmans Sachs Japan Equity Partners Portfolio (SGD-Hedged)</t>
  </si>
  <si>
    <t>60. (Manulife InvestReady Growth) HSBC Global Investments Fund - India Fixed Income</t>
  </si>
  <si>
    <t>61. (Manulife InvestReady Growth) HSBC Global Investments Fund - RMB Fixed Income</t>
  </si>
  <si>
    <t>62. (Manulife InvestReady Growth) JPM China A-Share Opportunities A (acc) SGD</t>
  </si>
  <si>
    <t>63. (Manulife InvestReady Growth) JPM Global Bond Opportunities A (mth) SGD H</t>
  </si>
  <si>
    <t>64. (Manulife InvestReady Growth) JPMorgan Funds - America Equity Fund (SGD)</t>
  </si>
  <si>
    <t>65. (Manulife InvestReady Growth) JPMorgan Funds - Income Fund</t>
  </si>
  <si>
    <t>66. (Manulife InvestReady Growth) Legg Mason Brandywine Global Income Optimiser Fund A SGD Dis (M) H Plus (E)</t>
  </si>
  <si>
    <t>67. (Manulife InvestReady Growth) Manulife Global Fund - ASEAN Equity Fund (SGD Hedged)</t>
  </si>
  <si>
    <t>68. (Manulife InvestReady Growth) Manulife Asia Pac Inv Grade Bond MDIS</t>
  </si>
  <si>
    <t>69. (Manulife InvestReady Growth) Manulife Asia Pacific Investment Grade Bond Fund A</t>
  </si>
  <si>
    <t>70. (Manulife InvestReady Growth) Manulife Funds - Manulife Singapore Bond Fund</t>
  </si>
  <si>
    <t>71. (Manulife InvestReady Growth) Manulife Funds - Manulife Singapore Equity Fund</t>
  </si>
  <si>
    <t>72. (Manulife InvestReady Growth) Manulife Global Fund - Asia Pac REIT Fund S H MDIS G</t>
  </si>
  <si>
    <t>73. (Manulife InvestReady Growth) Manulife Global Fund - Asia Pac REIT FUND S MDIS G</t>
  </si>
  <si>
    <t>74. (Manulife InvestReady Growth) Manulife Global Fund - Asian High Yield Fund AA SGD H MDIST (G)</t>
  </si>
  <si>
    <t>75. (Manulife InvestReady Growth) Manulife Global Fund - Asian Short Duration Bond Fund AA SGD H ACC</t>
  </si>
  <si>
    <t>76. (Manulife InvestReady Growth) Manulife Global Fund - Dragon Growth Fund AA SGD H MDIST (G)</t>
  </si>
  <si>
    <t>77. (Manulife InvestReady Growth) Manulife Global Fund - Global Equity Fund Class AA SGD</t>
  </si>
  <si>
    <t>78. (Manulife InvestReady Growth) Manulife Global Fund - Global Multi-Asset Diversified Income Fund AA (SGD Hedged) MDIST (G)</t>
  </si>
  <si>
    <t>79. (Manulife InvestReady Growth) Manulife Global Fund - Healthcare Fund SGD</t>
  </si>
  <si>
    <t>80. (Manulife InvestReady Growth) Manulife Global Fund - India Equity Fund AA SGD H INC</t>
  </si>
  <si>
    <t>81. (Manulife InvestReady Growth) Manulife Global Fund - Preferred Securities Inc AA (SGD H) MDIST (G)</t>
  </si>
  <si>
    <t>82. (Manulife InvestReady Growth) Manulife Global Fund - Sustainable Asia Bond Fund AA (SGD Hedged) MDIST (G)</t>
  </si>
  <si>
    <t>83. (Manulife InvestReady Growth) Manulife SGD Income Fund</t>
  </si>
  <si>
    <t>84. (Manulife InvestReady Growth) Manulife SGD Income Fund A-SGD</t>
  </si>
  <si>
    <t>85. (Manulife InvestReady Growth) Neuberger Berman EM Debt Hard Currency SGD A MD</t>
  </si>
  <si>
    <t>86. (Manulife InvestReady Growth) Neuberger Berman US MultiCap Opps SGD A Acc</t>
  </si>
  <si>
    <t>87. (Manulife InvestReady Growth) Nikko AM Dynamic Bond Fund</t>
  </si>
  <si>
    <t>88. (Manulife InvestReady Growth) Nikko AM Global Equity Fund</t>
  </si>
  <si>
    <t>89. (Manulife InvestReady Growth) Nikko AM Japan Dividend Equity Fund SGD Hedged</t>
  </si>
  <si>
    <t>90. (Manulife InvestReady Growth) Nikko AM Multi Sector Credit Fund</t>
  </si>
  <si>
    <t>91. (Manulife InvestReady Growth) Nikko AM Shenton Singapore Dividend Equity Fund SGD</t>
  </si>
  <si>
    <t>92. (Manulife InvestReady Growth) Ninety One Global Gold A Acc SGD</t>
  </si>
  <si>
    <t>93. (Manulife InvestReady Growth) Ninety One Global Strategy Fund - Emerging Markets Local Currency Total Return Debt Fund SGD</t>
  </si>
  <si>
    <t>94. (Manulife InvestReady Growth) Emerging Markets Bond Fund</t>
  </si>
  <si>
    <t>95. (Manulife InvestReady Growth) Global High Yield Bond Fund</t>
  </si>
  <si>
    <t>96. (Manulife InvestReady Growth) PIMCO GIS Income Fund E Inc SGD H</t>
  </si>
  <si>
    <t>97. (Manulife InvestReady Growth) PineBridge Asia ex Japan Small Cap Equity Fund</t>
  </si>
  <si>
    <t>98. (Manulife InvestReady Growth) PineBridge India Equity Fund</t>
  </si>
  <si>
    <t>99. (Manulife InvestReady Growth) PineBridge International Funds - Acorns of Asia Balanced Fund</t>
  </si>
  <si>
    <t>100. (Manulife InvestReady Growth) Schroder Asian Growth Fund SGD</t>
  </si>
  <si>
    <t>101. (Manulife InvestReady Growth) Schroder Asian Income Fund SGD</t>
  </si>
  <si>
    <t>102. (Manulife InvestReady Growth) Schroder International Choice Portfolio - Schroder Asian Equity Yield Fund</t>
  </si>
  <si>
    <t>103. (Manulife InvestReady Growth) Schroder International Opportunities Portfolio - Schroder Global Emerging Market Opportunities Fund</t>
  </si>
  <si>
    <t>104. (Manulife InvestReady Growth) Schroder International Selection Fund European Value</t>
  </si>
  <si>
    <t>105. (Manulife InvestReady Growth) Schroder International Selection Fund Global Emerging Market Opportunities</t>
  </si>
  <si>
    <t>106. (Manulife InvestReady Growth) Schroder International Selection Fund Greater China</t>
  </si>
  <si>
    <t>107. (Manulife InvestReady Growth) Schroder Singapore Trust Class A Acc SGD</t>
  </si>
  <si>
    <t>108. (Manulife InvestReady Growth) Schroder Singapore Trust Class A SGD</t>
  </si>
  <si>
    <t>109. (Manulife InvestReady Growth) GrowthPath Portfolios - GrowthPath 2030</t>
  </si>
  <si>
    <t>110. (Manulife InvestReady Growth) GrowthPath Portfolios - GrowthPath 2040</t>
  </si>
  <si>
    <t>111. (Manulife InvestReady Growth) United Asia Pacific Real Estate Income Fund</t>
  </si>
  <si>
    <t>112. (Manulife InvestReady Growth) United Global Healthcare Fund - Class SGD</t>
  </si>
  <si>
    <t>113. (Manulife InvestReady Growth) United Global Quality Growth Fund SGD Acc (Hedged)</t>
  </si>
  <si>
    <t>114. (Manulife InvestReady Growth) United High Grade Corporate Bond Fund A SGD Acc</t>
  </si>
  <si>
    <t>115. (Manulife InvestReady Growth) United SGD Fund</t>
  </si>
  <si>
    <t>116. (Manulife InvestReady Growth) United SGD Money Market Fund</t>
  </si>
  <si>
    <t>117. (Manulife InvestReady Growth) Wellington Credit Income Fund SGD</t>
  </si>
  <si>
    <t>118. (Manulife InvestReady Growth) Wellington Global Property Income Fund SGD</t>
  </si>
  <si>
    <t>119. (Manulife InvestReady Growth) Wellington US Quality Growth Fund SGD</t>
  </si>
  <si>
    <t>JPM Global Natural Resources A Acc USD in US</t>
  </si>
  <si>
    <t>JPM Global Select Equity A Acc USD in US</t>
  </si>
  <si>
    <t>PIMCO GIS US High Yield Bond E Acc USD in US</t>
  </si>
  <si>
    <t>JPM Global Natural Resources A Acc USD in SG</t>
  </si>
  <si>
    <t>JPM Global Select Equity A Acc USD in SG</t>
  </si>
  <si>
    <t>PIMCO GIS US High Yield Bond E Acc USD in SG</t>
  </si>
  <si>
    <t>A2071</t>
  </si>
  <si>
    <t>APL Performance</t>
  </si>
  <si>
    <t>1 month</t>
  </si>
  <si>
    <t>6 month</t>
  </si>
  <si>
    <t>1 year</t>
  </si>
  <si>
    <t>3 year</t>
  </si>
  <si>
    <t>5 year</t>
  </si>
  <si>
    <t>10 year</t>
  </si>
  <si>
    <t>Rolling</t>
  </si>
  <si>
    <t>Month End</t>
  </si>
  <si>
    <t>Volatility</t>
  </si>
  <si>
    <t>Fund Size(m)</t>
  </si>
  <si>
    <t>to Last Month End</t>
  </si>
  <si>
    <t>TER</t>
  </si>
  <si>
    <t>Morningstar Medalist Rating</t>
  </si>
  <si>
    <t>Downside Capture</t>
  </si>
  <si>
    <t>Dividends Per Annum</t>
  </si>
  <si>
    <t>Launch Date</t>
  </si>
  <si>
    <t>Neutral</t>
  </si>
  <si>
    <t>MSCI World Healthcare</t>
  </si>
  <si>
    <t>MSCI China All Shares</t>
  </si>
  <si>
    <t>MSCI AC Asia Pacific Ex Japan Small Cap</t>
  </si>
  <si>
    <t>FTSE World Europe</t>
  </si>
  <si>
    <t>MSCI EMERGING MARKETS</t>
  </si>
  <si>
    <t>MSCI India</t>
  </si>
  <si>
    <t>Jakarta Composite Index</t>
  </si>
  <si>
    <t>FTSE Bursa Malaysia 30 Index</t>
  </si>
  <si>
    <t>Bronze</t>
  </si>
  <si>
    <t>MSCI AC Asia Pacific ex Japan</t>
  </si>
  <si>
    <t>MSCI China A Onshore</t>
  </si>
  <si>
    <t>US Secured Overnight Financing Rate+ 5%</t>
  </si>
  <si>
    <t>Negative</t>
  </si>
  <si>
    <t>MSCI AC World (Net) Index (USD)</t>
  </si>
  <si>
    <t>Russell 2000</t>
  </si>
  <si>
    <t>FTSE Singapore Straits Times</t>
  </si>
  <si>
    <t>Stock Exchange of Thailand Set</t>
  </si>
  <si>
    <t>MSCI THE WORLD INDEX</t>
  </si>
  <si>
    <t>S&amp;P EUROPE LARGEMIDCAP GROWTH</t>
  </si>
  <si>
    <t>MSCI Europe</t>
  </si>
  <si>
    <t>ICE BOFAML GLOBAL HIGH YIELD CONSTRAINED INDEX H..</t>
  </si>
  <si>
    <t>No Benchmark (USD)</t>
  </si>
  <si>
    <t>UNITED STATES SOFR SECURED OVERNIGHT FINANCING R..</t>
  </si>
  <si>
    <t>DOW JONES Sustainability World Index</t>
  </si>
  <si>
    <t>FTSE MPF Hong Kong Index (Total Return Net)</t>
  </si>
  <si>
    <t>MSCI AC Asia Pacific</t>
  </si>
  <si>
    <t>BLOOMBERG GLOBAL AGGREGATE USD HEDGED RETURN IN ..</t>
  </si>
  <si>
    <t>MSCI All Country World Index</t>
  </si>
  <si>
    <t>Russell 3000 Growth</t>
  </si>
  <si>
    <t>JPM EMBI GLOBAL DIVERSIFIED HEDGED</t>
  </si>
  <si>
    <t>MSCI World</t>
  </si>
  <si>
    <t>Silver</t>
  </si>
  <si>
    <t>Solactive GBS United States Large &amp; Mid Cap Inde..</t>
  </si>
  <si>
    <t>Bloomberg Barclays Global High Yield Excl CMBS &amp;..</t>
  </si>
  <si>
    <t>No Specified Index</t>
  </si>
  <si>
    <t>No specified benchmark</t>
  </si>
  <si>
    <t>Chinese Yuan Offshore (Renminbi) 1 Month Deposit..</t>
  </si>
  <si>
    <t>MSCI Europe Growth Developed in EUR</t>
  </si>
  <si>
    <t>S&amp;P Global Natural Resources</t>
  </si>
  <si>
    <t>Bloomberg Barclays US Corp High Yield 2% Issuer ..</t>
  </si>
  <si>
    <t>MSCI World Energy 30% Buffer 10/40</t>
  </si>
  <si>
    <t>MSCI ACWI Financials Index</t>
  </si>
  <si>
    <t>ICE BofAML Blended Index: ACCY 20% Lvl4 Cap 3% C..</t>
  </si>
  <si>
    <t>JP Morgan Asia Credit Index</t>
  </si>
  <si>
    <t>MSCI EM China 10/40 Net TR Index</t>
  </si>
  <si>
    <t>JPM GBI EM Global Diversified</t>
  </si>
  <si>
    <t>DAX Global Agribusiness</t>
  </si>
  <si>
    <t>Bloomberg Barclays Global Aggregate Index (USD H..</t>
  </si>
  <si>
    <t>FTSE Gold Mines Index (Price Return)</t>
  </si>
  <si>
    <t>MSCI ACWI Information Technology 10/40 Index GBP</t>
  </si>
  <si>
    <t>36SP500 24FWXUS 24ML5 16FWGBIX Index</t>
  </si>
  <si>
    <t>3 month LIBOR</t>
  </si>
  <si>
    <t>ICE BofAML Government Corporate 1-3 Yr Index</t>
  </si>
  <si>
    <t>MSCI ACWI Metals &amp; Mining 30% Buffer 10/40 (1994)</t>
  </si>
  <si>
    <t>MSCI World Index (net div., GBP)</t>
  </si>
  <si>
    <t>Bloomberg Global Aggregate Bond Index (hedged to..</t>
  </si>
  <si>
    <t>Bloomberg Global Aggregate Credit Bond Index 1-5..</t>
  </si>
  <si>
    <t>MSCI World SMID Value Index</t>
  </si>
  <si>
    <t>MSCI Pacific Small Cap Index (net div.)</t>
  </si>
  <si>
    <t>MSCI All Country World Index (net div., GBP)</t>
  </si>
  <si>
    <t>EURO STOXX 50</t>
  </si>
  <si>
    <t>MSCI AC World Information Technology</t>
  </si>
  <si>
    <t>Singapore-dollar Saving Deposits Rate</t>
  </si>
  <si>
    <t>CUSTOMISED BLENDED FTSE ST ALL-SHARE AND FTSE AS..</t>
  </si>
  <si>
    <t>Markit iBoxx ALBI Singapore Index</t>
  </si>
  <si>
    <t>MSCI AC Asia Pacific ex Japan Minimum Volatility..</t>
  </si>
  <si>
    <t>MSCI ACWI Minimum Volatility Index</t>
  </si>
  <si>
    <t>MSCI Japan</t>
  </si>
  <si>
    <t>PSEi Index</t>
  </si>
  <si>
    <t>ICE BOFAML U.S. CORPORATES, A2 RATED AND ABOVE I..</t>
  </si>
  <si>
    <t>ICE BofA Asian Dollar High Yield Corporate China..</t>
  </si>
  <si>
    <t>S&amp;P 500</t>
  </si>
  <si>
    <t>MSCI AC ASEAN Index</t>
  </si>
  <si>
    <t>JP Morgan Asia Credit Non-Investment Grade</t>
  </si>
  <si>
    <t>S&amp;P ASX 200 Index</t>
  </si>
  <si>
    <t>MSCI China Capped 10% Index</t>
  </si>
  <si>
    <t>ICE BofA Q843 Custom Index Hedged to EUR</t>
  </si>
  <si>
    <t>MSCI ACWI Index (Net)</t>
  </si>
  <si>
    <t>Bloomberg World Government Inflation Linked 1-10..</t>
  </si>
  <si>
    <t>MSCI ACWI Information Technology</t>
  </si>
  <si>
    <t>MSCI Golden Dragon</t>
  </si>
  <si>
    <t>MSCI Indonesia IMI Capped to 8% Index</t>
  </si>
  <si>
    <t>MSCI Emerging Markets Latin America Index</t>
  </si>
  <si>
    <t>MSCI AC Asia ex Japan</t>
  </si>
  <si>
    <t>ICE BofA US High Yield Constrained Index</t>
  </si>
  <si>
    <t>FTSE Global Core Infrastructure 50/50 Index</t>
  </si>
  <si>
    <t>NASDAQ Biotechnology</t>
  </si>
  <si>
    <t>Dow Jones Sukuk Index</t>
  </si>
  <si>
    <t>FTSE Gold Mines Index</t>
  </si>
  <si>
    <t>ICE BofA U.S. 3-Month Treasury Bill Index</t>
  </si>
  <si>
    <t>Russell 1000 Value</t>
  </si>
  <si>
    <t>S&amp;P Global 1200 Shariah Information Technology I..</t>
  </si>
  <si>
    <t>MSCI World / Information Technology index</t>
  </si>
  <si>
    <t>FTSEWorld Government Bond Index ex Japan hedged ..</t>
  </si>
  <si>
    <t>MSCI Golden Dragon Index</t>
  </si>
  <si>
    <t>OECD G7 Inflation Index plus 5.5% per annum</t>
  </si>
  <si>
    <t>Russell 2000 Value Index</t>
  </si>
  <si>
    <t>Singapore Dollar Banks Saving Deposits Rate</t>
  </si>
  <si>
    <t>Bloomberg Global Aggregate Index (Total Return G..</t>
  </si>
  <si>
    <t>ICE BofA Asian Dollar High Yield Corporate Secto..</t>
  </si>
  <si>
    <t>JPM CEMBI - Broad Diversified Index (Total Retur..</t>
  </si>
  <si>
    <t>MSCI Emerging Market</t>
  </si>
  <si>
    <t>MSCI ACWI</t>
  </si>
  <si>
    <t>MSCI All Country World Growth Index (Total Retur..</t>
  </si>
  <si>
    <t>MSCI ACWI Health Care Index</t>
  </si>
  <si>
    <t>MSCI India IMI</t>
  </si>
  <si>
    <t>Topix</t>
  </si>
  <si>
    <t>MSCI Brazil 10/40</t>
  </si>
  <si>
    <t>Bloomberg Global Aggregate Corporate Index (Hedg..</t>
  </si>
  <si>
    <t>Crisil Composite Bond Dollar Index</t>
  </si>
  <si>
    <t>S&amp;P / IFCI India</t>
  </si>
  <si>
    <t>Dow Jones Islamic Market Titans 100 Index</t>
  </si>
  <si>
    <t>MSCI China</t>
  </si>
  <si>
    <t>MSCI ACWI Information Technology Index + MSCI AC..</t>
  </si>
  <si>
    <t>FTSE EPRA Nareit Developed Asia Dividend Plus In..</t>
  </si>
  <si>
    <t>FTSE EPRA NAREIT Developed Index</t>
  </si>
  <si>
    <t>FTSE EPRA/NAREIT Developed Europe Capped Index</t>
  </si>
  <si>
    <t>MSCI AC ASEAN 10/40 INDEX</t>
  </si>
  <si>
    <t>MSCI China 10/40 Index</t>
  </si>
  <si>
    <t>CSI 300</t>
  </si>
  <si>
    <t>ICE BOFA ESTR OVERNIGHT RATE INDEX</t>
  </si>
  <si>
    <t>S&amp;P Global Mining &amp; Energy Index (Total Return N..</t>
  </si>
  <si>
    <t>MSCI Golden Dragon Index Total Return Net</t>
  </si>
  <si>
    <t>Bloomberg US Aggregate Bond</t>
  </si>
  <si>
    <t>Korea Composite Stock Price Index (KOSPI)</t>
  </si>
  <si>
    <t>MSCI Emerging Markets Latin America - Net Return</t>
  </si>
  <si>
    <t>ICE BofA SOFR Overnight Rate Index</t>
  </si>
  <si>
    <t>Russell 2000 Growth</t>
  </si>
  <si>
    <t>MSCI India Midcap Index USD</t>
  </si>
  <si>
    <t>TOPIX TOTAL RETURN INDEX</t>
  </si>
  <si>
    <t>MSCI Korea</t>
  </si>
  <si>
    <t>3-month MAS Bill</t>
  </si>
  <si>
    <t>1-month Singapore Interbank Offer Rate - 0.25%</t>
  </si>
  <si>
    <t>12-month Singapore Interbank Offer Rate</t>
  </si>
  <si>
    <t>MSCI AC South East Asia</t>
  </si>
  <si>
    <t>MSCI Taiwan</t>
  </si>
  <si>
    <t>MSCI Thailand</t>
  </si>
  <si>
    <t>FTSE Vietnam Index</t>
  </si>
  <si>
    <t>70% JP Morgan Asia Credit Investment Grade Index..</t>
  </si>
  <si>
    <t>MSCI World Net TR</t>
  </si>
  <si>
    <t>S&amp;P 500 TR USD</t>
  </si>
  <si>
    <t>JPMorgan Asia Credit Index - Non-Investment Grade</t>
  </si>
  <si>
    <t>Bloomberg Barclays US Government / Credit Index</t>
  </si>
  <si>
    <t>JPMorgan EMBI Global Diversified Index</t>
  </si>
  <si>
    <t>JPMorgan GBI Emerging Markets Global Diversified..</t>
  </si>
  <si>
    <t>JPMorgan CEMBI Diversified</t>
  </si>
  <si>
    <t>ICE BofA US 3-month Treasury Bill</t>
  </si>
  <si>
    <t>Bloomberg U.S. Aggregate Index</t>
  </si>
  <si>
    <t>FTSE NAREIT Equity REITs</t>
  </si>
  <si>
    <t>MSCI Asia ex-Japan Small Cap Index</t>
  </si>
  <si>
    <t>3-month SORA</t>
  </si>
  <si>
    <t>Straits Times Index (STI)</t>
  </si>
  <si>
    <t>FTSE Strait Times RE Invest Trust index</t>
  </si>
  <si>
    <t>1 week US$ Libor Rate</t>
  </si>
  <si>
    <t>Bloomberg Commodity Index</t>
  </si>
  <si>
    <t>Bloomberg World Government Inflation-Linked Bond..</t>
  </si>
  <si>
    <t>Bloomberg Barclays US Aggregate Bond Index (GBP ..</t>
  </si>
  <si>
    <t>JP Morgan Asia Credit Index (JACI) Investment Gr..</t>
  </si>
  <si>
    <t>JP Morgan Singapore Government Bond Index</t>
  </si>
  <si>
    <t>MSCI AC Pacific ex Japan</t>
  </si>
  <si>
    <t>MSCI All Country Asia ex Japan Index</t>
  </si>
  <si>
    <t>CPFIS - OA Interest Rate + 100 bps p.a.</t>
  </si>
  <si>
    <t>MSCI BRIC</t>
  </si>
  <si>
    <t>Bloomberg Barclays Global Aggregate A- or above,..</t>
  </si>
  <si>
    <t>MSCI AC Pacific ex Japan Index</t>
  </si>
  <si>
    <t>MSCI AC World (Net TR) Index</t>
  </si>
  <si>
    <t>Bloomberg Multiverse ex Treasury A+ to B- USD He..</t>
  </si>
  <si>
    <t>FTSE Gold Mines UCITS capped index</t>
  </si>
  <si>
    <t>Bloomberg Barclays Global HYxCMBSxEMG Index USD ..</t>
  </si>
  <si>
    <t>Tokyo Stock Exchange 1st Section Index (TOPIX)</t>
  </si>
  <si>
    <t>MSCI Emerging Markets Latin America 10/40 Index</t>
  </si>
  <si>
    <t>MSCI Singapore Free Index</t>
  </si>
  <si>
    <t>Bloomberg Commodity</t>
  </si>
  <si>
    <t>MSCI AC Asia ex Japan Small Cap Index</t>
  </si>
  <si>
    <t>MSCI China 10/40</t>
  </si>
  <si>
    <t>MSCI Frontier Emerging Markets Select Countries ..</t>
  </si>
  <si>
    <t>Bloomberg Multiverse Index</t>
  </si>
  <si>
    <t>MSCI AC World Islamic Index</t>
  </si>
  <si>
    <t>MSCI South East Asia Index</t>
  </si>
  <si>
    <t>FTSE EPRA/NAREIT Developed Asia Index</t>
  </si>
  <si>
    <t>JP Morgan Asia Credit Index (JACI) Non-Investmen..</t>
  </si>
  <si>
    <t>MSCI ACWI/Health Care</t>
  </si>
  <si>
    <t>MSCI All Countries World Index</t>
  </si>
  <si>
    <t>Barclays Global Aggregate Corporate Index</t>
  </si>
  <si>
    <t>MSCI Japan SMID Cap Index</t>
  </si>
  <si>
    <t>6 Month Compounded SORA</t>
  </si>
  <si>
    <t>Absolute return of 3% per annum</t>
  </si>
  <si>
    <t>TR/SGX SFI Government Bond Index</t>
  </si>
  <si>
    <t>6 Months Compounded SORA + 1%.</t>
  </si>
  <si>
    <t>Please note: Historic yield figures will only be provided for funds with at least 12 months of performance history.</t>
  </si>
  <si>
    <t xml:space="preserve">1.   </t>
  </si>
  <si>
    <t xml:space="preserve">2.   </t>
  </si>
  <si>
    <t>Version: March 2025</t>
  </si>
  <si>
    <t>1. (Tokio Marine TM Wealth Builder@Future) Allianz Glb Artificial Intelligence Acc SGD-H</t>
  </si>
  <si>
    <t>2. (Tokio Marine TM Wealth Builder@Future) Allianz Global intelligent Cities Dis SGD-H</t>
  </si>
  <si>
    <t>3. (Tokio Marine TM Wealth Builder@Future) Allianz Income and Growth Acc USD</t>
  </si>
  <si>
    <t>4. (Tokio Marine TM Wealth Builder@Future) Allianz Income and Growth Dis AUD-H</t>
  </si>
  <si>
    <t>5. (Tokio Marine TM Wealth Builder@Future) Allianz Income and Growth Dis GBP-H</t>
  </si>
  <si>
    <t>6. (Tokio Marine TM Wealth Builder@Future) Allianz Income and Growth Dis SGD-H</t>
  </si>
  <si>
    <t>7. (Tokio Marine TM Wealth Builder@Future) Allianz US Short Dur High Income Bd Dis SGD-H</t>
  </si>
  <si>
    <t>8. (Tokio Marine TM Wealth Builder@Future) Baillie Gifford Asia ex Japan Acc USD</t>
  </si>
  <si>
    <t>9. (Tokio Marine TM Wealth Builder@Future) Baillie Gifford LT Global Growth Acc USD</t>
  </si>
  <si>
    <t>10. (Tokio Marine TM Wealth Builder@Future) Baillie Gifford Positive Change Acc USD</t>
  </si>
  <si>
    <t>11. (Tokio Marine TM Wealth Builder@Future) Baillie Gifford US Equity Growth Acc USD</t>
  </si>
  <si>
    <t>12. (Tokio Marine TM Wealth Builder@Future) CGWM Opportunity Fund Acc SGD-H</t>
  </si>
  <si>
    <t>13. (Tokio Marine TM Wealth Builder@Future) CGWM Opportunity Fund Acc USD</t>
  </si>
  <si>
    <t>14. (Tokio Marine TM Wealth Builder@Future) Capital Group Income Builder Fund Dis SGD-H</t>
  </si>
  <si>
    <t>15. (Tokio Marine TM Wealth Builder@Future) Capital Group New Perspective Fund Acc USD</t>
  </si>
  <si>
    <t>16. (Tokio Marine TM Wealth Builder@Future) Fidelity Asian Special Sit Dis USD</t>
  </si>
  <si>
    <t>17. (Tokio Marine TM Wealth Builder@Future) Fidelity Emerging Markets Acc SGD-H</t>
  </si>
  <si>
    <t>18. (Tokio Marine TM Wealth Builder@Future) Fidelity Emerging Markets Acc USD</t>
  </si>
  <si>
    <t>19. (Tokio Marine TM Wealth Builder@Future) Fidelity European Dynamic Gr Acc SGD-H</t>
  </si>
  <si>
    <t>20. (Tokio Marine TM Wealth Builder@Future) Fidelity European Dynamic Gr Acc USD-H</t>
  </si>
  <si>
    <t>21. (Tokio Marine TM Wealth Builder@Future) Fidelity US Dollar Cash Fund Dis USD</t>
  </si>
  <si>
    <t>22. (Tokio Marine TM Wealth Builder@Future) Fidelity US High Yield Fund Acc USD</t>
  </si>
  <si>
    <t>23. (Tokio Marine TM Wealth Builder@Future) Fidelity US High Yield Fund Dis GBP</t>
  </si>
  <si>
    <t>24. (Tokio Marine TM Wealth Builder@Future) Fidelity US High Yield Fund Dis SGD</t>
  </si>
  <si>
    <t>25. (Tokio Marine TM Wealth Builder@Future) First Sentier Bridge Fund Dis SGD</t>
  </si>
  <si>
    <t>26. (Tokio Marine TM Wealth Builder@Future) FSSA Asian Equity Plus Fund Acc USD</t>
  </si>
  <si>
    <t>27. (Tokio Marine TM Wealth Builder@Future) FSSA Dividend Advantage Fund Dis SGD</t>
  </si>
  <si>
    <t>28. (Tokio Marine TM Wealth Builder@Future) FSSA Greater China Growth Fund Acc USD</t>
  </si>
  <si>
    <t>29. (Tokio Marine TM Wealth Builder@Future) FSSA Indian Subcontinent Fund Acc USD</t>
  </si>
  <si>
    <t>30. (Tokio Marine TM Wealth Builder@Future) FSSA Regional China Fund Acc SGD</t>
  </si>
  <si>
    <t>31. (Tokio Marine TM Wealth Builder@Future) FSSA Regional India Fund Acc SGD</t>
  </si>
  <si>
    <t>32. (Tokio Marine TM Wealth Builder@Future) Templeton Shariah Global Equity Acc SGD</t>
  </si>
  <si>
    <t>33. (Tokio Marine TM Wealth Builder@Future) Franklin Global Sukuk Fund Dis SGD</t>
  </si>
  <si>
    <t>34. (Tokio Marine TM Wealth Builder@Future) Franklin Technology Fund Acc SGD-H</t>
  </si>
  <si>
    <t>35. (Tokio Marine TM Wealth Builder@Future) Franklin Technology Fund Acc USD</t>
  </si>
  <si>
    <t>36. (Tokio Marine TM Wealth Builder@Future) Fundsmith Equity Fund Acc GBP</t>
  </si>
  <si>
    <t>37. (Tokio Marine TM Wealth Builder@Future) Guinness Global Equity Income Fund Dis USD</t>
  </si>
  <si>
    <t>38. (Tokio Marine TM Wealth Builder@Future) Guinness Global Innovators Fund Acc USD</t>
  </si>
  <si>
    <t>39. (Tokio Marine TM Wealth Builder@Future) Invesco Global Consumer Trends Acc USD</t>
  </si>
  <si>
    <t>40. (Tokio Marine TM Wealth Builder@Future) JPM Asia Pacific Income Acc USD</t>
  </si>
  <si>
    <t>41. (Tokio Marine TM Wealth Builder@Future) JPM Asia Pacific Income Dis SGD-H</t>
  </si>
  <si>
    <t>42. (Tokio Marine TM Wealth Builder@Future) Janus Henderson Glb Life Sciences Acc SGD-H</t>
  </si>
  <si>
    <t>43. (Tokio Marine TM Wealth Builder@Future) Janus Henderson Glb Life Sciences Acc USD</t>
  </si>
  <si>
    <t>44. (Tokio Marine TM Wealth Builder@Future) Janus Henderson Glb Real Estate Eq Inc Dis USD</t>
  </si>
  <si>
    <t xml:space="preserve">45. (Tokio Marine TM Wealth Builder@Future) Infinity US 500 Stock Index Fund Acc SGD </t>
  </si>
  <si>
    <t>46. (Tokio Marine TM Wealth Builder@Future) LionGlobal SGD Money Market Fund Acc SGD</t>
  </si>
  <si>
    <t>47. (Tokio Marine TM Wealth Builder@Future) MS Emerging Leaders Equity Fund Acc USD</t>
  </si>
  <si>
    <t>48. (Tokio Marine TM Wealth Builder@Future) MS Europe Opportunity Fund Acc EUR</t>
  </si>
  <si>
    <t>49. (Tokio Marine TM Wealth Builder@Future) MS Global High Yield Bond Fund Dis USD</t>
  </si>
  <si>
    <t>50. (Tokio Marine TM Wealth Builder@Future) Nikko AM Japan Dividend Equity Fund Dis SGD-H</t>
  </si>
  <si>
    <t>51. (Tokio Marine TM Wealth Builder@Future) Nikko AM Singapore Dividend Equity Fund Dis SGD</t>
  </si>
  <si>
    <t>52. (Tokio Marine TM Wealth Builder@Future) PIMCO Income Fund Dis SGD-H</t>
  </si>
  <si>
    <t>53. (Tokio Marine TM Wealth Builder@Future) Quilter Cheviot Int Balanced Port Acc AUD-H</t>
  </si>
  <si>
    <t>54. (Tokio Marine TM Wealth Builder@Future) Quilter Cheviot Int Balanced Port Acc SGD-H</t>
  </si>
  <si>
    <t>55. (Tokio Marine TM Wealth Builder@Future) Quilter Cheviot Int Growth Port Acc SGD-H</t>
  </si>
  <si>
    <t>56. (Tokio Marine TM Wealth Builder@Future) Sands Capital US Select Growth Acc USD</t>
  </si>
  <si>
    <t>57. (Tokio Marine TM Wealth Builder@Future) Schroder ISF China Opp Acc SGD-H</t>
  </si>
  <si>
    <t>58. (Tokio Marine TM Wealth Builder@Future) Schroder ISF China Opp Acc USD</t>
  </si>
  <si>
    <t>59. (Tokio Marine TM Wealth Builder@Future) Schroder ISF Commodity Fund Acc USD</t>
  </si>
  <si>
    <t>60. (Tokio Marine TM Wealth Builder@Future) T. Rowe Price Diversified Income Bond Dis SGD-H</t>
  </si>
  <si>
    <t>61. (Tokio Marine TM Wealth Builder@Future) T. Rowe Price Global Focused Growth Eq Dis SGD-H</t>
  </si>
  <si>
    <t>62. (Tokio Marine TM Wealth Builder@Future) UBS All China Equity Acc USD</t>
  </si>
  <si>
    <t>63. (Tokio Marine TM Wealth Builder@Future) UBS China Allocation Opportunity Acc USD</t>
  </si>
  <si>
    <t>64. (Tokio Marine TM Wealth Builder@Future) UBS O'Connor China L/S Alpha Strat Acc USD</t>
  </si>
  <si>
    <t>65. (Tokio Marine TM Wealth Builder@Future) United Asian High Yield Bond Acc SGD-H</t>
  </si>
  <si>
    <t>66. (Tokio Marine TM Wealth Builder@Future) United Asian High Yield Bond Acc USD</t>
  </si>
  <si>
    <t>67. (Tokio Marine TM Wealth Builder@Future) United G Strategic Fund Acc SGD</t>
  </si>
  <si>
    <t>68. (Tokio Marine TM Wealth Builder@Future) United Gold &amp; General Fund Acc SGD</t>
  </si>
  <si>
    <t>69. (Tokio Marine TM Wealth Builder@Future) United SGD Fund Acc SGD</t>
  </si>
  <si>
    <t>70. (Tokio Marine TM Wealth Builder@Future) United SGD Fund Acc USD-H</t>
  </si>
  <si>
    <t>71. (Tokio Marine TM Harvest Builder@Future) Allianz Glb Artificial Intelligence Acc SGD-H</t>
  </si>
  <si>
    <t>72. (Tokio Marine TM Harvest Builder@Future) Allianz Global intelligent Cities Dis SGD-H</t>
  </si>
  <si>
    <t>73. (Tokio Marine TM Harvest Builder@Future) Allianz Income and Growth Acc USD</t>
  </si>
  <si>
    <t>74. (Tokio Marine TM Harvest Builder@Future) Allianz Income and Growth Dis AUD-H</t>
  </si>
  <si>
    <t>75. (Tokio Marine TM Harvest Builder@Future) Allianz Income and Growth Dis GBP-H</t>
  </si>
  <si>
    <t>76. (Tokio Marine TM Harvest Builder@Future) Allianz Income and Growth Dis SGD-H</t>
  </si>
  <si>
    <t>77. (Tokio Marine TM Harvest Builder@Future) Allianz US Short Dur High Income Bd Dis SGD-H</t>
  </si>
  <si>
    <t>78. (Tokio Marine TM Harvest Builder@Future) Baillie Gifford Asia ex Japan Acc USD</t>
  </si>
  <si>
    <t>79. (Tokio Marine TM Harvest Builder@Future) Baillie Gifford LT Global Growth Acc USD</t>
  </si>
  <si>
    <t>80. (Tokio Marine TM Harvest Builder@Future) Baillie Gifford Positive Change Acc USD</t>
  </si>
  <si>
    <t>81. (Tokio Marine TM Harvest Builder@Future) Baillie Gifford US Equity Growth Acc USD</t>
  </si>
  <si>
    <t>82. (Tokio Marine TM Harvest Builder@Future) CGWM Opportunity Fund Acc SGD-H</t>
  </si>
  <si>
    <t>83. (Tokio Marine TM Harvest Builder@Future) CGWM Opportunity Fund Acc USD</t>
  </si>
  <si>
    <t>84. (Tokio Marine TM Harvest Builder@Future) Capital Group Income Builder Fund Dis SGD-H</t>
  </si>
  <si>
    <t>85. (Tokio Marine TM Harvest Builder@Future) Capital Group New Perspective Fund Acc USD</t>
  </si>
  <si>
    <t>86. (Tokio Marine TM Harvest Builder@Future) Fidelity Asian Special Sit Dis USD</t>
  </si>
  <si>
    <t>87. (Tokio Marine TM Harvest Builder@Future) Fidelity Emerging Markets Acc SGD-H</t>
  </si>
  <si>
    <t>88. (Tokio Marine TM Harvest Builder@Future) Fidelity Emerging Markets Acc USD</t>
  </si>
  <si>
    <t>89. (Tokio Marine TM Harvest Builder@Future) Fidelity European Dynamic Gr Acc SGD-H</t>
  </si>
  <si>
    <t>90. (Tokio Marine TM Harvest Builder@Future) Fidelity European Dynamic Gr Acc USD-H</t>
  </si>
  <si>
    <t>91. (Tokio Marine TM Harvest Builder@Future) Fidelity US Dollar Cash Fund Dis USD</t>
  </si>
  <si>
    <t>92. (Tokio Marine TM Harvest Builder@Future) Fidelity US High Yield Fund Acc USD</t>
  </si>
  <si>
    <t>93. (Tokio Marine TM Harvest Builder@Future) Fidelity US High Yield Fund Dis GBP</t>
  </si>
  <si>
    <t>94. (Tokio Marine TM Harvest Builder@Future) Fidelity US High Yield Fund Dis SGD</t>
  </si>
  <si>
    <t>95. (Tokio Marine TM Harvest Builder@Future) First Sentier Bridge Fund Dis SGD</t>
  </si>
  <si>
    <t>96. (Tokio Marine TM Harvest Builder@Future) FSSA Asian Equity Plus Fund Acc USD</t>
  </si>
  <si>
    <t>97. (Tokio Marine TM Harvest Builder@Future) FSSA Dividend Advantage Fund Dis SGD</t>
  </si>
  <si>
    <t>98. (Tokio Marine TM Harvest Builder@Future) FSSA Greater China Growth Fund Acc USD</t>
  </si>
  <si>
    <t>99. (Tokio Marine TM Harvest Builder@Future) FSSA Indian Subcontinent Fund Acc USD</t>
  </si>
  <si>
    <t>100. (Tokio Marine TM Harvest Builder@Future) FSSA Regional China Fund Acc SGD</t>
  </si>
  <si>
    <t>101. (Tokio Marine TM Harvest Builder@Future) FSSA Regional India Fund Acc SGD</t>
  </si>
  <si>
    <t>102. (Tokio Marine TM Harvest Builder@Future) Templeton Shariah Global Equity Acc SGD</t>
  </si>
  <si>
    <t>103. (Tokio Marine TM Harvest Builder@Future) Franklin Global Sukuk Fund Dis SGD</t>
  </si>
  <si>
    <t>104. (Tokio Marine TM Harvest Builder@Future) Franklin Technology Fund Acc SGD-H</t>
  </si>
  <si>
    <t>105. (Tokio Marine TM Harvest Builder@Future) Franklin Technology Fund Acc USD</t>
  </si>
  <si>
    <t>106. (Tokio Marine TM Harvest Builder@Future) Fundsmith Equity Fund Acc GBP</t>
  </si>
  <si>
    <t>107. (Tokio Marine TM Harvest Builder@Future) Guinness Global Equity Income Fund Dis USD</t>
  </si>
  <si>
    <t>108. (Tokio Marine TM Harvest Builder@Future) Guinness Global Innovators Fund Acc USD</t>
  </si>
  <si>
    <t>109. (Tokio Marine TM Harvest Builder@Future) Invesco Global Consumer Trends Acc USD</t>
  </si>
  <si>
    <t>110. (Tokio Marine TM Harvest Builder@Future) JPM Asia Pacific Income Acc USD</t>
  </si>
  <si>
    <t>111. (Tokio Marine TM Harvest Builder@Future) JPM Asia Pacific Income Dis SGD-H</t>
  </si>
  <si>
    <t>112. (Tokio Marine TM Harvest Builder@Future) Janus Henderson Glb Life Sciences Acc SGD-H</t>
  </si>
  <si>
    <t>113. (Tokio Marine TM Harvest Builder@Future) Janus Henderson Glb Life Sciences Acc USD</t>
  </si>
  <si>
    <t>114. (Tokio Marine TM Harvest Builder@Future) Janus Henderson Glb Real Estate Eq Inc Dis USD</t>
  </si>
  <si>
    <t xml:space="preserve">115. (Tokio Marine TM Harvest Builder@Future) Infinity US 500 Stock Index Fund Acc SGD </t>
  </si>
  <si>
    <t>116. (Tokio Marine TM Harvest Builder@Future) LionGlobal SGD Money Market Fund Acc SGD</t>
  </si>
  <si>
    <t>117. (Tokio Marine TM Harvest Builder@Future) MS Emerging Leaders Equity Fund Acc USD</t>
  </si>
  <si>
    <t>118. (Tokio Marine TM Harvest Builder@Future) MS Europe Opportunity Fund Acc EUR</t>
  </si>
  <si>
    <t>119. (Tokio Marine TM Harvest Builder@Future) MS Global High Yield Bond Fund Dis USD</t>
  </si>
  <si>
    <t>120. (Tokio Marine TM Harvest Builder@Future) Nikko AM Japan Dividend Equity Fund Dis SGD-H</t>
  </si>
  <si>
    <t>121. (Tokio Marine TM Harvest Builder@Future) Nikko AM Singapore Dividend Equity Fund Dis SGD</t>
  </si>
  <si>
    <t>122. (Tokio Marine TM Harvest Builder@Future) PIMCO Income Fund Dis SGD-H</t>
  </si>
  <si>
    <t>123. (Tokio Marine TM Harvest Builder@Future) Quilter Cheviot Int Balanced Port Acc AUD-H</t>
  </si>
  <si>
    <t>124. (Tokio Marine TM Harvest Builder@Future) Quilter Cheviot Int Balanced Port Acc SGD-H</t>
  </si>
  <si>
    <t>125. (Tokio Marine TM Harvest Builder@Future) Quilter Cheviot Int Growth Port Acc SGD-H</t>
  </si>
  <si>
    <t>126. (Tokio Marine TM Harvest Builder@Future) Sands Capital US Select Growth Acc USD</t>
  </si>
  <si>
    <t>127. (Tokio Marine TM Harvest Builder@Future) Schroder ISF China Opp Acc SGD-H</t>
  </si>
  <si>
    <t>128. (Tokio Marine TM Harvest Builder@Future) Schroder ISF China Opp Acc USD</t>
  </si>
  <si>
    <t>129. (Tokio Marine TM Harvest Builder@Future) Schroder ISF Commodity Fund Acc USD</t>
  </si>
  <si>
    <t>130. (Tokio Marine TM Harvest Builder@Future) T. Rowe Price Diversified Income Bond Dis SGD-H</t>
  </si>
  <si>
    <t>131. (Tokio Marine TM Harvest Builder@Future) T. Rowe Price Global Focused Growth Eq Dis SGD-H</t>
  </si>
  <si>
    <t>132. (Tokio Marine TM Harvest Builder@Future) UBS All China Equity Acc USD</t>
  </si>
  <si>
    <t>133. (Tokio Marine TM Harvest Builder@Future) UBS China Allocation Opportunity Acc USD</t>
  </si>
  <si>
    <t>134. (Tokio Marine TM Harvest Builder@Future) UBS O'Connor China L/S Alpha Strat Acc USD</t>
  </si>
  <si>
    <t>135. (Tokio Marine TM Harvest Builder@Future) United Asian High Yield Bond Acc SGD-H</t>
  </si>
  <si>
    <t>136. (Tokio Marine TM Harvest Builder@Future) United Asian High Yield Bond Acc USD</t>
  </si>
  <si>
    <t>137. (Tokio Marine TM Harvest Builder@Future) United G Strategic Fund Acc SGD</t>
  </si>
  <si>
    <t>138. (Tokio Marine TM Harvest Builder@Future) United Gold &amp; General Fund Acc SGD</t>
  </si>
  <si>
    <t>139. (Tokio Marine TM Harvest Builder@Future) United SGD Fund Acc SGD</t>
  </si>
  <si>
    <t>140. (Tokio Marine TM Harvest Builder@Future) United SGD Fund Acc USD-H</t>
  </si>
  <si>
    <t>Income India Equity Fund</t>
  </si>
  <si>
    <t>A2081</t>
  </si>
  <si>
    <t>Manulife Global Fund Global Multi Asset Diversified Income Fund Class AA MDIST (G) USD</t>
  </si>
  <si>
    <t>PIMCO GIS Income Institutional Hedged Acc SGD</t>
  </si>
  <si>
    <t>PIMCO Income Fund Admin Cl Acc USD</t>
  </si>
  <si>
    <t>A1938</t>
  </si>
  <si>
    <t>IE00BMB3HX34</t>
  </si>
  <si>
    <t>IE00BYM81516</t>
  </si>
  <si>
    <t>1.  PIMCO GIS Income Institutional Hedged Acc SGD available on GROW with Singlife</t>
  </si>
  <si>
    <t>2.  PIMCO Income Fund Admin Cl Acc USD available on iFAST</t>
  </si>
  <si>
    <t>3.  Manulife Global Fund - Global Multi-Asset Diversified Income AA MDIST (G) USD available on GROW with Singlife</t>
  </si>
  <si>
    <t>Allianz US Short Duration High Income Bond Cl AM DIS USD</t>
  </si>
  <si>
    <t>Allianz US Short Duration High Income Bond Cl AM DIS H2-SGD</t>
  </si>
  <si>
    <t>Allianz US Short Duration High Income Bond Cl AM DIS H2-GBP</t>
  </si>
  <si>
    <t>Allianz US Short Duration High Income Bond Cl AM DIS H2-AUD</t>
  </si>
  <si>
    <t>Allianz US Short Duration High Income Bond Cl AM DIS SGD</t>
  </si>
  <si>
    <t>Allianz US Short Duration High Income Bond CI AMgi DIS H2-SGD</t>
  </si>
  <si>
    <t>Allianz US Short Duration High Income Bond CI AMi DIS H2-SGD</t>
  </si>
  <si>
    <t>Allianz US Short Duration High Income Bond Cl AM DIS H2-EUR</t>
  </si>
  <si>
    <t>Allianz Global Investors Fund - Allianz US Short Duration High Income Bond AM USD</t>
  </si>
  <si>
    <t>Allianz Global Investors Fund - Allianz US Short Duration High Income Bond H2 AM SGD</t>
  </si>
  <si>
    <t>Allianz Global Investors Fund - Allianz US Short Duration High Income Bond AM H2-GBP</t>
  </si>
  <si>
    <t>Allianz Global Investors Fund - Allianz US Short Duration High Income Bond AM H2-AUD</t>
  </si>
  <si>
    <t>Allianz Global Investors Fund - Allianz US Short Duration High Income Bond AM SGD</t>
  </si>
  <si>
    <t>A1110</t>
  </si>
  <si>
    <t>A951</t>
  </si>
  <si>
    <t>A1109</t>
  </si>
  <si>
    <t>A1107</t>
  </si>
  <si>
    <t>A978</t>
  </si>
  <si>
    <t>LU2969693030</t>
  </si>
  <si>
    <t>LU2969692909</t>
  </si>
  <si>
    <t>Schroder International Selection Fund Sustainable Asian Equity A Acc SGD</t>
  </si>
  <si>
    <t>Schroder International Selection Fund Sustainable Asian Equity A Acc USD</t>
  </si>
  <si>
    <t>Schroder International Selection Fund Sustainable Asian Equity F Acc SGD</t>
  </si>
  <si>
    <t>Schroder ISF Sustainable Asian Equity A Acc SGD</t>
  </si>
  <si>
    <t>LU2451891845</t>
  </si>
  <si>
    <t>Schroder ISF Sustainable Asian Equity A Acc USD</t>
  </si>
  <si>
    <t>Schroder ISF Sustainable Asian Equity F Acc SGD (CPF)</t>
  </si>
  <si>
    <t>A2060</t>
  </si>
  <si>
    <t>A2059</t>
  </si>
  <si>
    <t>A2061</t>
  </si>
  <si>
    <t>LU2399672133</t>
  </si>
  <si>
    <t>LU2158555461</t>
  </si>
  <si>
    <t>1.  Allianz US Short Duration High Income Bond</t>
  </si>
  <si>
    <t>2. Schroder International Selection Fund Sustainable Asian Equity</t>
  </si>
  <si>
    <t>JP MORGAN JACI NONIG CUSTOM HEDGED INDEX LEVEL R..</t>
  </si>
  <si>
    <t>European Central Bank Deposit Rate / 5%</t>
  </si>
  <si>
    <t>MSCI Japan Value</t>
  </si>
  <si>
    <t>MSCI EM Latin America Price Index in USD</t>
  </si>
  <si>
    <t>Morningstar LSTA U.S. Leveraged Loan Index</t>
  </si>
  <si>
    <t>Tokyo Stock Price Index (TOPIX)</t>
  </si>
  <si>
    <t>PIMCO GIS Emerging Markets Bond E Acc USD in US</t>
  </si>
  <si>
    <t>JPMorgan Emerging Markets Bond Index (EMBI) Global</t>
  </si>
  <si>
    <t>PIMCO GIS Emerging Markets Bond E Hedged Acc EUR in EU</t>
  </si>
  <si>
    <t>PIMCO GIS Emerging Markets Bond E Hedged Acc SGD in SG</t>
  </si>
  <si>
    <t>Bloomberg Global Aggregate Index (Hedged USD)</t>
  </si>
  <si>
    <t>ICE BofA BB-B Rated Developed Markets High Yield..</t>
  </si>
  <si>
    <t>PIMCO GIS Income Admin Acc USD in US</t>
  </si>
  <si>
    <t>PIMCO GIS Income Inst Hedged Accc SGD in SG</t>
  </si>
  <si>
    <t>Bloomberg U.S. Aggregate Index.</t>
  </si>
  <si>
    <t>ICE BofAML US High Yield Constrained Index</t>
  </si>
  <si>
    <t>Schroder BRIC in SG</t>
  </si>
  <si>
    <t>Schroder ISF Sustainable Asian Equity A Acc SGD in SG</t>
  </si>
  <si>
    <t>Schroder ISF Sustainable Asian Equity A Acc USD in US</t>
  </si>
  <si>
    <t>Schroder ISF Sustainable Asian Equity F Acc SGD in SG</t>
  </si>
  <si>
    <t>PIMCO GIS Emerging Markets Bond E Acc USD in SG</t>
  </si>
  <si>
    <t>PIMCO GIS Emerging Markets Bond E Hedged Acc EUR in SG</t>
  </si>
  <si>
    <t>Fidelity Asia Equity ESG SR Acc SGD in SG</t>
  </si>
  <si>
    <t>Phillip Money Market A in SG</t>
  </si>
  <si>
    <t>PIMCO GIS Income Admin Acc USD in SG</t>
  </si>
  <si>
    <t>Schroder ISF Sustainable Asian Equity A Acc USD in SG</t>
  </si>
  <si>
    <t xml:space="preserve">Fidelity Funds - Asia Equity ESG Fund A SGD	</t>
  </si>
  <si>
    <t>Fidelity Funds - Asia Equity ESG Fund A-USD</t>
  </si>
  <si>
    <t xml:space="preserve">Fidelity Funds - Asia Equity ESG Fund SR-ACC-SGD	</t>
  </si>
  <si>
    <t>Fidelity Asia Equity ESG A-SGD</t>
  </si>
  <si>
    <t>Fidelity Asia Equity ESG SR-ACC-SGD (CPF)</t>
  </si>
  <si>
    <t>Fidelity Asia Equity ESG A-USD
Fidelity Asia Equity ESG A-USD</t>
  </si>
  <si>
    <t>1. Neuberger Berman China Bond</t>
  </si>
  <si>
    <t xml:space="preserve">2. </t>
  </si>
  <si>
    <t>4. Fidelity Funds - Sustainable Asia Equity Fund renamed to Fidelity Funds - Asia Equity ESG Fund</t>
  </si>
  <si>
    <t xml:space="preserve">3. </t>
  </si>
  <si>
    <t>5. Fidelity Funds - Sustainable Emerging Markets Equity Fund renamed to Fidelity Funds - Emerging Markets Equity ESG Fund</t>
  </si>
  <si>
    <t>Fidelity Emerging Markets Equity ESG A-EUR</t>
  </si>
  <si>
    <t>Fidelity Funds - Emerging Markets Equity ESG Fund A EUR</t>
  </si>
  <si>
    <t>Fidelity Funds - Emerging Markets Equity ESG Fund A USD</t>
  </si>
  <si>
    <t>Fidelity Emerging Markets Equity ESG A-USD
Fidelity Emerging Markets Equity ESG A-USD</t>
  </si>
  <si>
    <t>Income Global Absolute Alpha Fund</t>
  </si>
  <si>
    <t>Income SGD Bond Fund</t>
  </si>
  <si>
    <t>Income Singapore Dividend Equity Fund</t>
  </si>
  <si>
    <t>Maybank Global Shariah Multi-Assets-I Fund Class A (Dist) SGD</t>
  </si>
  <si>
    <t>Lion-BIBDS Islamic Enhanced Liquidity Fund - Class A SGD H (Dist)</t>
  </si>
  <si>
    <t>Franklin Shariah Technology Fund (Class A ACC SGD)</t>
  </si>
  <si>
    <t>Fullerton Lux Funds - Asia ESG Evolution Class A (SGD) Acc</t>
  </si>
  <si>
    <t>Fidelity Funds - Japan Equity ESG Fund</t>
  </si>
  <si>
    <t>abrdn SICAV II Global Income Bond Fund A Acc USD</t>
  </si>
  <si>
    <t>abrdn SICAV II Global Income Bond Fund A Fixed Inc Hedged SGD</t>
  </si>
  <si>
    <t>abrdn SICAV II Global Income Bond Fund A Gross Inc Hedged SGD</t>
  </si>
  <si>
    <t>abrdn SICAV II Global Income Bond Fund A Inc USD</t>
  </si>
  <si>
    <t>abrdn SICAV II - Global Income Bond A Fixed Inc SGD-H</t>
  </si>
  <si>
    <t>abrdn SICAV II - Global Income Bond A Inc USD</t>
  </si>
  <si>
    <t>A2099</t>
  </si>
  <si>
    <t>A2073</t>
  </si>
  <si>
    <t>A2072</t>
  </si>
  <si>
    <t>A2100</t>
  </si>
  <si>
    <t>LU1941082908</t>
  </si>
  <si>
    <t>LU2936813760</t>
  </si>
  <si>
    <t>LU2966430253</t>
  </si>
  <si>
    <t>LU1941083039</t>
  </si>
  <si>
    <t xml:space="preserve">The following products have been included in the APL ILP in February 2025: </t>
  </si>
  <si>
    <t>The following products have been put on HOLD following latest APL review held in February 2025:</t>
  </si>
  <si>
    <t>Version: April 2025</t>
  </si>
  <si>
    <t>The following products have been APPROVED for inclusion in the APL in March 2025:</t>
  </si>
  <si>
    <t>The following products have been TERMINATED effective from March 2025:</t>
  </si>
  <si>
    <t>As of Month: May 2025</t>
  </si>
  <si>
    <t>version: 12.1</t>
  </si>
  <si>
    <r>
      <t xml:space="preserve">The following products have been </t>
    </r>
    <r>
      <rPr>
        <b/>
        <i/>
        <sz val="10.5"/>
        <rFont val="Calibri"/>
        <family val="2"/>
        <scheme val="minor"/>
      </rPr>
      <t>APPROVED</t>
    </r>
    <r>
      <rPr>
        <sz val="10.5"/>
        <rFont val="Calibri"/>
        <family val="2"/>
        <scheme val="minor"/>
      </rPr>
      <t xml:space="preserve"> for inclusion in the APL in April 2025:</t>
    </r>
  </si>
  <si>
    <t xml:space="preserve">1.  </t>
  </si>
  <si>
    <r>
      <t xml:space="preserve">The following products have been put on </t>
    </r>
    <r>
      <rPr>
        <b/>
        <i/>
        <sz val="10.5"/>
        <rFont val="Calibri"/>
        <family val="2"/>
        <scheme val="minor"/>
      </rPr>
      <t>HOLD</t>
    </r>
    <r>
      <rPr>
        <sz val="10.5"/>
        <rFont val="Calibri"/>
        <family val="2"/>
        <scheme val="minor"/>
      </rPr>
      <t xml:space="preserve"> following latest APL review held in April 2025:</t>
    </r>
  </si>
  <si>
    <r>
      <t>The following products have been</t>
    </r>
    <r>
      <rPr>
        <b/>
        <sz val="10.5"/>
        <rFont val="Calibri"/>
        <family val="2"/>
        <scheme val="minor"/>
      </rPr>
      <t xml:space="preserve"> </t>
    </r>
    <r>
      <rPr>
        <b/>
        <i/>
        <sz val="10.5"/>
        <rFont val="Calibri"/>
        <family val="2"/>
        <scheme val="minor"/>
      </rPr>
      <t>TERMINATED</t>
    </r>
    <r>
      <rPr>
        <sz val="10.5"/>
        <rFont val="Calibri"/>
        <family val="2"/>
        <scheme val="minor"/>
      </rPr>
      <t xml:space="preserve"> effective from April 2025:</t>
    </r>
  </si>
  <si>
    <t>Eastspring Pan European SGD in SG</t>
  </si>
  <si>
    <t>abrdn SICAV II Global Income Bond A Hedged Acc USD in SG</t>
  </si>
  <si>
    <t xml:space="preserve">Singlife Legacy Invest </t>
  </si>
  <si>
    <t>United E-Commerce Fund</t>
  </si>
  <si>
    <t>abrdn SICAV I - Asia Pacific Sustainable Equity Fund</t>
  </si>
  <si>
    <t>abrdn SICAV I - Indian Equity Fund</t>
  </si>
  <si>
    <t>E271</t>
  </si>
  <si>
    <t>E272</t>
  </si>
  <si>
    <t>E047</t>
  </si>
  <si>
    <t>E009</t>
  </si>
  <si>
    <t>abrdn SICAV II Global Income Bond A Hedged Acc USD in US</t>
  </si>
  <si>
    <t xml:space="preserve">PIMCO Balanced Income and Growth Fund M-Retail Acc SGD-H </t>
  </si>
  <si>
    <t>PIMCO Balanced Income and Growth Fund M-Retail Acc USD</t>
  </si>
  <si>
    <t>PIMCO Balanced Income and Growth Fund M-Retail Inc SGD-H</t>
  </si>
  <si>
    <t xml:space="preserve">PIMCO Balanced Income and Growth Fund M-Retail Inc II SGD-H </t>
  </si>
  <si>
    <t>PIMCO Balanced Income and Growth Fund M-Retail Inc II USD</t>
  </si>
  <si>
    <t>PIMCO Balanced Income and Growth Fund M-Retail Inc USD</t>
  </si>
  <si>
    <t>PIMCO GIS Balanced Income and Growth M Retail Acc Hedged SGD</t>
  </si>
  <si>
    <t>PIMCO GIS Balanced Income and Growth M Retail Acc USD</t>
  </si>
  <si>
    <t>PIMCO GIS Balanced Income and Growth M Retail Income Hedged SGD</t>
  </si>
  <si>
    <t>PIMCO GIS Balanced Income and Growth M Retail Income II Hedged SGD</t>
  </si>
  <si>
    <t>PIMCO GIS Balanced Income and Growth M Retail Income II USD</t>
  </si>
  <si>
    <t>PIMCO GIS Balanced Income and Growth M Retail Income USD</t>
  </si>
  <si>
    <t>A1953</t>
  </si>
  <si>
    <t>A1952</t>
  </si>
  <si>
    <t>A1951</t>
  </si>
  <si>
    <t>A1930</t>
  </si>
  <si>
    <t>A1929</t>
  </si>
  <si>
    <t>A1950</t>
  </si>
  <si>
    <t>IE0003U64NQ7</t>
  </si>
  <si>
    <t>IE000ITXATA3</t>
  </si>
  <si>
    <t>IE000KEQY171</t>
  </si>
  <si>
    <t>IE000YTNTUN2</t>
  </si>
  <si>
    <t>IE000W1ABFV2</t>
  </si>
  <si>
    <t>IE0009G5SDU7</t>
  </si>
  <si>
    <t>1.  abrdn SICAV II Global Income Bond Fund</t>
  </si>
  <si>
    <t>2.  PIMCO GIS Balanced Income and Growth</t>
  </si>
  <si>
    <t xml:space="preserve">A2101 </t>
  </si>
  <si>
    <t xml:space="preserve">Neuberger Berman Emerging Markets Debt Hard Currency Fund USD A Accumulating Class	</t>
  </si>
  <si>
    <t xml:space="preserve">U083	</t>
  </si>
  <si>
    <t xml:space="preserve">LionGlobal SGD Money Market Fund Class A Distribution SGD </t>
  </si>
  <si>
    <t>A2106</t>
  </si>
  <si>
    <t xml:space="preserve">SGXZ50918473 </t>
  </si>
  <si>
    <t>A2086</t>
  </si>
  <si>
    <t>LionGlobal Short Duration Bond Fund Class A Hedged Accumulation USD</t>
  </si>
  <si>
    <t xml:space="preserve">LionGlobal Short Duration Bond A M Distribution SGD </t>
  </si>
  <si>
    <t xml:space="preserve">A2107 </t>
  </si>
  <si>
    <t xml:space="preserve">SGXZ95936332 </t>
  </si>
  <si>
    <t>A2098</t>
  </si>
  <si>
    <t>United ESG Advanced Fund Series - United Smart Sustainable Singapore Bond Fund Class A SGD Acc Hedged</t>
  </si>
  <si>
    <t>Gross Return Custom table "Performance" against benchmark "Funds own Sector average" from All universes universe. Rebased in Singapore Dollars and ranked within table</t>
  </si>
  <si>
    <t>abrdn SICAV I Diversified Income A Hedged MInc SGD TR in SG</t>
  </si>
  <si>
    <t>abrdn SICAV I Diversified Income A MInc USD TR in SG</t>
  </si>
  <si>
    <t>abrdn SICAV I Global Dynamic Dividend A GrossMIncA USD TR in SG</t>
  </si>
  <si>
    <t>abrdn SICAV I Global Dynamic Dividend A Hedged GrossMIncA AUD TR in SG</t>
  </si>
  <si>
    <t>abrdn SICAV I Global Dynamic Dividend A Hedged GrossMIncA SGD TR in SG</t>
  </si>
  <si>
    <t>abrdn SICAV II Global Income Bond A FIX H Dis SGD TR in SG</t>
  </si>
  <si>
    <t>abrdn SICAV II Global Income Bond A Gross Hedged Dis SGD TR in SG</t>
  </si>
  <si>
    <t>abrdn SICAV II Global Income Bond A Hedged Dis USD TR in SG</t>
  </si>
  <si>
    <t>Allianz Dynamic Asian High Yield Bond AMg (H2-SGD) NAV SGD TR in SG</t>
  </si>
  <si>
    <t>Allianz Dynamic Asian High Yield Bond AMg NAV SGD TR in SG</t>
  </si>
  <si>
    <t>Allianz European Equity Dividend AM (H2-SGD) NAV SGD TR in SG</t>
  </si>
  <si>
    <t>Allianz European Equity Dividend AM (H2-USD) NAV USD TR in SG</t>
  </si>
  <si>
    <t>Allianz European Equity Dividend AM NAV EUR TR in SG</t>
  </si>
  <si>
    <t>Allianz Global Artificial Intelligence A NAV EUR TR in SG</t>
  </si>
  <si>
    <t>Allianz Global High Yield AMg (H2-SGD) SGD TR in SG</t>
  </si>
  <si>
    <t>Allianz Global Income AMg TR in SG</t>
  </si>
  <si>
    <t>Allianz Global Opportunistic Bond AMg NAV USD TR in SG</t>
  </si>
  <si>
    <t>Allianz Global Premier Global High Payout AM SGD TR in SG</t>
  </si>
  <si>
    <t>Allianz Global Premier Global High Payout AM USD TR in SG</t>
  </si>
  <si>
    <t>Allianz Global Sustainability AM (H2-SGD) SGD TR in SG</t>
  </si>
  <si>
    <t>Allianz Global Sustainability AM (H2-USD) USD TR in SG</t>
  </si>
  <si>
    <t>Allianz Income and Growth AM (H2-AUD) Dis NAV TR in SG</t>
  </si>
  <si>
    <t>Allianz Income and Growth AM (H2-EUR) NAV TR in SG</t>
  </si>
  <si>
    <t>Allianz Income and Growth AM (H2-GBP) Dis NAV TR in SG</t>
  </si>
  <si>
    <t>Allianz Income and Growth AM (H2-NZD) NAV TR in SG</t>
  </si>
  <si>
    <t>Allianz Income and Growth AM (H2-RMB) NAV CNY TR in SG</t>
  </si>
  <si>
    <t>Allianz Income and Growth AM (H2-SGD) NAV TR in SG</t>
  </si>
  <si>
    <t>Allianz Income and Growth AM NAV USD TR in SG</t>
  </si>
  <si>
    <t>Allianz Income and Growth AMg2 (H2-SGD) NAV SGD TR in SG</t>
  </si>
  <si>
    <t>Allianz Income and Growth AMg2 NAV USD TR in SG</t>
  </si>
  <si>
    <t>Allianz Income and Growth AMi (H2) SGD TR in SG</t>
  </si>
  <si>
    <t>Allianz Oriental Income A NAV USD TR in SG</t>
  </si>
  <si>
    <t>Allianz Thematica AMg (H2-AUD) TR in SG</t>
  </si>
  <si>
    <t>Allianz Thematica AMg (H2-SGD) TR in SG</t>
  </si>
  <si>
    <t>Allianz Thematica AMg USD TR in SG</t>
  </si>
  <si>
    <t>Allianz US High Yield AM (H2-AUD) NAV AUD TR in SG</t>
  </si>
  <si>
    <t>Allianz US High Yield AM (H2-GBP) NAV GBP TR in SG</t>
  </si>
  <si>
    <t>Allianz US High Yield AM (H2-SGD) NAV SGD TR in SG</t>
  </si>
  <si>
    <t>Allianz US High Yield AM H2 Inc NAV CNY TR in SG</t>
  </si>
  <si>
    <t>Allianz US High Yield AM NAV USD TR in SG</t>
  </si>
  <si>
    <t>Allianz US Short Duration High Income Bond AM (H2-AUD) NAV AUD TR in SG</t>
  </si>
  <si>
    <t>Allianz US Short Duration High Income Bond AM (H2-EUR) NAV EUR TR in SG</t>
  </si>
  <si>
    <t>Allianz US Short Duration High Income Bond AM (H2-GBP) NAV GBP TR in SG</t>
  </si>
  <si>
    <t>Allianz US Short Duration High Income Bond AM (H2-SGD) NAV SGD TR in SG</t>
  </si>
  <si>
    <t>Allianz US Short Duration High Income Bond AM NAV SGD TR in SG</t>
  </si>
  <si>
    <t>Allianz US Short Duration High Income Bond AM NAV USD TR in SG</t>
  </si>
  <si>
    <t>Allianz US Short Duration High Income Bond AMgi (H2-SGD) Dis SGD TR in SG</t>
  </si>
  <si>
    <t>Allianz US Short Duration High Income Bond AMi H2 Dis SGD TR in SG</t>
  </si>
  <si>
    <t>Allspring (Lux) Worldwide Global Equity Enhanced Income A Dis USD TR in SG</t>
  </si>
  <si>
    <t>Allspring (Lux) Worldwide Global Equity Enhanced Income Class A Hedged Dist SGD TR in SG</t>
  </si>
  <si>
    <t>Amundi Emerging Markets Blended Bond A2 Hgd MTD Dis SGD TR in SG</t>
  </si>
  <si>
    <t>Amundi Emerging Markets Hard Currency Bond A2 Hgd MTD Dis SGD TR in SG</t>
  </si>
  <si>
    <t>Amundi Emerging Markets Hard Currency Bond A2 Hgd MTD Dis USD TR in SG</t>
  </si>
  <si>
    <t>Amundi First Eagle Amundi International AHS SGD TR in SG</t>
  </si>
  <si>
    <t>Amundi First Eagle Amundi International AHS-MD SGD TR in SG</t>
  </si>
  <si>
    <t>Aviva Investors Global High Yield Bond Am USD TR in SG</t>
  </si>
  <si>
    <t>Aviva Investors Global High Yield Bond Amh SGD TR in SG</t>
  </si>
  <si>
    <t>BlackRock BGF China Bond A3 CNH TR in SG</t>
  </si>
  <si>
    <t>BlackRock BGF China Bond A3 HKD TR in SG</t>
  </si>
  <si>
    <t>BlackRock BGF China Bond A3 SGD TR in SG</t>
  </si>
  <si>
    <t>BlackRock BGF China Bond A3 USD TR in SG</t>
  </si>
  <si>
    <t>BlackRock BGF China Bond A6 Hedged AUD TR in SG</t>
  </si>
  <si>
    <t>BlackRock BGF China Bond A6 Hedged SGD TR in SG</t>
  </si>
  <si>
    <t>BlackRock BGF China Bond A6 Hedged USD TR in SG</t>
  </si>
  <si>
    <t>BlackRock BGF Global Equity Income A6 Hedged SGD TR in SG</t>
  </si>
  <si>
    <t>BlackRock BGF Global Equity Income A6 USD TR in SG</t>
  </si>
  <si>
    <t>BlackRock BGF Global Multi-Asset Income A5G Hedged AUD TR in SG</t>
  </si>
  <si>
    <t>BlackRock BGF Global Multi-Asset Income A6 Hedged SGD TR in SG</t>
  </si>
  <si>
    <t>BlackRock BGF Global Multi-Asset Income A6 USD TR in SG</t>
  </si>
  <si>
    <t>BlackRock BGF Global Multi-Asset Income A8 Hedged AUD TR in SG</t>
  </si>
  <si>
    <t>BlackRock BGF Global Multi-Asset Income A8 Hedged NZD TR in SG</t>
  </si>
  <si>
    <t>BlackRock BGF Natural Resources A3G USD TR in SG</t>
  </si>
  <si>
    <t>BlackRock BGF US Dollar High Yield Bond A3 Hedged SGD TR in SG</t>
  </si>
  <si>
    <t>BlackRock BGF US Dollar High Yield Bond A6 Hedged SGD TR in SG</t>
  </si>
  <si>
    <t>BlackRock BGF US Dollar High Yield Bond A6 USD TR in SG</t>
  </si>
  <si>
    <t>BlackRock BGF US Dollar High Yield Bond A8 Hedged AUD TR in SG</t>
  </si>
  <si>
    <t>BlackRock BR Systematic Asia Pacific Equity Absolute Return A2 Hedged Acc SGD in SG</t>
  </si>
  <si>
    <t>BlackRock BR Systematic Asia Pacific Equity Absolute Return A2 USD in SG</t>
  </si>
  <si>
    <t>BlackRock European Equity Income A5G EUR TR in SG</t>
  </si>
  <si>
    <t>BlackRock European Equity Income A6 Hedged SGD TR in SG</t>
  </si>
  <si>
    <t>BlackRock European Equity Income A6 Hedged USD TR in SG</t>
  </si>
  <si>
    <t>BlackRock European Equity Income A8 Hedged AUD TR in SG</t>
  </si>
  <si>
    <t>BlackRock European Equity Income A8 Hedged NZD TR in SG</t>
  </si>
  <si>
    <t>BlackRock GF Asian High Yield Bond A6 Inc USD TR in SG</t>
  </si>
  <si>
    <t>BlackRock GF Asian High Yield Bond A8 Hedged AUD TR in SG</t>
  </si>
  <si>
    <t>BlackRock GF Asian High Yield Bond A8 Hedged EUR TR in SG</t>
  </si>
  <si>
    <t>BlackRock GF Asian High Yield Bond A8 Hedged GBP TR in SG</t>
  </si>
  <si>
    <t>BlackRock GF Asian High Yield Bond A8 Hedged SGD TR in SG</t>
  </si>
  <si>
    <t>BlackRock GF Asian Tiger Bond A1 USD TR in SG</t>
  </si>
  <si>
    <t>BlackRock GF Asian Tiger Bond A3 Hedged SGD TR in SG</t>
  </si>
  <si>
    <t>BlackRock GF Asian Tiger Bond A3 USD TR in SG</t>
  </si>
  <si>
    <t>BlackRock GF Asian Tiger Bond A6 Hedged GBP TR in SG</t>
  </si>
  <si>
    <t>BlackRock GF Asian Tiger Bond A6 Hedged SGD TR in SG</t>
  </si>
  <si>
    <t>BlackRock GF Asian Tiger Bond A6 USD TR in SG</t>
  </si>
  <si>
    <t>BlackRock GF Asian Tiger Bond A8 Hedged AUD TR in SG</t>
  </si>
  <si>
    <t>BlackRock GF Asian Tiger Bond A8 Hedged NZD TR in SG</t>
  </si>
  <si>
    <t>BlackRock GF Emerging Markets Local Currency Bond A6 Hedged GBP TR in SG</t>
  </si>
  <si>
    <t>BlackRock GF Emerging Markets Local Currency Bond A6 Hedged SGD TR in SG</t>
  </si>
  <si>
    <t>BlackRock GF Emerging Markets Local Currency Bond A6 USD TR in SG</t>
  </si>
  <si>
    <t>BlackRock GF Emerging Markets Local Currency Bond A8 Hedged AUD TR in SG</t>
  </si>
  <si>
    <t>BlackRock GF ESG Multi Asset A10 Hedged SGD TR in SG</t>
  </si>
  <si>
    <t>BlackRock GF ESG Multi Asset A10 Hedged USD TR in SG</t>
  </si>
  <si>
    <t>BlackRock GF ESG Multi Asset A8 Hedged Inc SGD TR in SG</t>
  </si>
  <si>
    <t>BlackRock GF ESG Multi Asset A8 Hedged Inc USD TR in SG</t>
  </si>
  <si>
    <t>BlackRock US Dollar Short Duration Bond Fund A3 USD TR in SG</t>
  </si>
  <si>
    <t>BlackRock World Mining A4 GBP TR in SG</t>
  </si>
  <si>
    <t>Capital Group Multi-Sector Income (LUX) Bd Dis USD TR in SG</t>
  </si>
  <si>
    <t>Capital Group Multi-Sector Income (LUX) Bdm Dis USD TR in SG</t>
  </si>
  <si>
    <t>Capital Group Multi-Sector Income (LUX) Bfdm Dis USD TR in SG</t>
  </si>
  <si>
    <t>Capital Group Multi-Sector Income (LUX) Bfdmh Dis SGD TR in SG</t>
  </si>
  <si>
    <t>Capital Group Multi-Sector Income (LUX) Bgdm Inc USD TR in SG</t>
  </si>
  <si>
    <t>Capital Group Multi-Sector Income (LUX) Bgdmh Inc SGD TR in SG</t>
  </si>
  <si>
    <t>Dimensional Global Core Equity Acc GBP TR in SG</t>
  </si>
  <si>
    <t>Dimensional Global Core Equity Dis GBP TR in SG</t>
  </si>
  <si>
    <t>Dimensional Global Core Equity Dis USD TR in SG</t>
  </si>
  <si>
    <t>Dimensional Global Core Fixed Income Dis SGD TR in SG</t>
  </si>
  <si>
    <t>Dimensional Global Short-Term Investment Grade Fixed Income Dis GBP TR in SG</t>
  </si>
  <si>
    <t>Dimensional Global Short-Term Investment Grade Fixed Income Dis USD TR in SG</t>
  </si>
  <si>
    <t>Dimensional Global Targeted Value Acc GBP TR in SG</t>
  </si>
  <si>
    <t>Dimensional Global Targeted Value Dis GBP TR in SG</t>
  </si>
  <si>
    <t>Dimensional Global Targeted Value Dis USD TR in SG</t>
  </si>
  <si>
    <t>Dimensional Pacific Basin Small Companies Acc GBP TR in SG</t>
  </si>
  <si>
    <t>Dimensional Pacific Basin Small Companies Dis GBP TR in SG</t>
  </si>
  <si>
    <t>Dimensional Pacific Basin Small Companies Dis USD TR in SG</t>
  </si>
  <si>
    <t>Dimensional World Allocation 60/40 Dis GBP TR in SG</t>
  </si>
  <si>
    <t>Dimensional World Equity Dis GBP TR in SG</t>
  </si>
  <si>
    <t>Dimensional World Equity Dis USD TR in SG</t>
  </si>
  <si>
    <t>DWS Invest Global Infrastructure LDMH (P) SGD TR in SG</t>
  </si>
  <si>
    <t>Eastspring Singapore Select Bond AD TR in SG</t>
  </si>
  <si>
    <t>Eastspring Inv Asian Equity Income Aadm Hedged AUD TR in SG</t>
  </si>
  <si>
    <t>Eastspring Inv Asian Equity Income Asdm SGD TR in SG</t>
  </si>
  <si>
    <t>Eastspring Inv Asian Low Volatility Equity Adm USD TR in SG</t>
  </si>
  <si>
    <t>Eastspring Inv Asian Low Volatility Equity Asdm Hedged SGD TR in SG</t>
  </si>
  <si>
    <t>Eastspring Inv Asian Low Volatility Equity ASDM SGD TR in SG</t>
  </si>
  <si>
    <t>FF China High Yield A(G) Hedged MDist AUD TR in SG</t>
  </si>
  <si>
    <t>FF China High Yield A(G) Hedged MInc SGD TR in SG</t>
  </si>
  <si>
    <t>FF China High Yield A(G) Hedged MInc USD TR in SG</t>
  </si>
  <si>
    <t>Fidelity America A Hedged SGD TR in SG</t>
  </si>
  <si>
    <t>Fidelity America A Inc SGD TR in SG</t>
  </si>
  <si>
    <t>Fidelity ASEAN A SGD TR in SG</t>
  </si>
  <si>
    <t>Fidelity ASEAN A USD TR in SG</t>
  </si>
  <si>
    <t>Fidelity Asia Equity ESG A SGD TR in SG</t>
  </si>
  <si>
    <t>Fidelity Asia Equity ESG A USD TR in SG</t>
  </si>
  <si>
    <t>Fidelity Asian High Yield A Hedged HMDis(G) AUD TR in SG</t>
  </si>
  <si>
    <t>Fidelity Asian High Yield A Hedged MDis SGD TR in SG</t>
  </si>
  <si>
    <t>Fidelity Asian High Yield A Hedged MInc(G) SGD TR in SG</t>
  </si>
  <si>
    <t>Fidelity Asian High Yield A Hedged RMB TR in SG</t>
  </si>
  <si>
    <t>Fidelity Asian High Yield A MDis HKD TR in SG</t>
  </si>
  <si>
    <t>Fidelity Asian High Yield A MDis USD TR in SG</t>
  </si>
  <si>
    <t>Fidelity Asian Special Situations A Inc SGD TR in SG</t>
  </si>
  <si>
    <t>Fidelity Australian Diversified Equity A AUD TR in SG</t>
  </si>
  <si>
    <t>Fidelity China Focus A GBP TR in SG</t>
  </si>
  <si>
    <t>Fidelity China Focus A SGD TR in SG</t>
  </si>
  <si>
    <t>Fidelity China Focus A USD TR in SG</t>
  </si>
  <si>
    <t>Fidelity Emerging Europe Middle East &amp; Africa A EUR TR in SG</t>
  </si>
  <si>
    <t>Fidelity Emerging Europe Middle East &amp; Africa A USD TR in SG</t>
  </si>
  <si>
    <t>Fidelity Emerging Markets A SGD TR in SG</t>
  </si>
  <si>
    <t>Fidelity Emerging Markets Equity ESG A EUR TR in SG</t>
  </si>
  <si>
    <t>Fidelity Emerging Markets Equity ESG A USD TR in SG</t>
  </si>
  <si>
    <t>Fidelity European Dynamic Growth A EUR TR in SG</t>
  </si>
  <si>
    <t>Fidelity European Dynamic Growth A SGD TR in SG</t>
  </si>
  <si>
    <t>Fidelity European Growth A EUR TR in SG</t>
  </si>
  <si>
    <t>Fidelity European Growth A SGD TR in SG</t>
  </si>
  <si>
    <t>Fidelity European High Yield A EUR TR in SG</t>
  </si>
  <si>
    <t>Fidelity European High Yield A Hedged MInc (G) SGD TR in SG</t>
  </si>
  <si>
    <t>Fidelity European High Yield A MDis EUR TR in SG</t>
  </si>
  <si>
    <t>Fidelity European High Yield A MDis SGD TR in SG</t>
  </si>
  <si>
    <t>Fidelity Global Dividend A MInc(G) SGD TR in SG</t>
  </si>
  <si>
    <t>Fidelity Global Dividend A MInc(G) USD TR in SG</t>
  </si>
  <si>
    <t>Fidelity Global Dividend SR MInc(G) SGD TR in SG</t>
  </si>
  <si>
    <t>Fidelity Global Financial Services A EUR TR in SG</t>
  </si>
  <si>
    <t>Fidelity Global Financial Services A USD TR in SG</t>
  </si>
  <si>
    <t>Fidelity Global Multi Asset Income A ( hedged) MInc(G) SGD TR in SG</t>
  </si>
  <si>
    <t>Fidelity Global Multi Asset Income A (SGD/USD hedged) MCDist(G) SGD TR in SG</t>
  </si>
  <si>
    <t>Fidelity Global Multi Asset Income A Hedged HMDis(G) AUD TR in SG</t>
  </si>
  <si>
    <t>Fidelity Global Multi Asset Income A MInc(G) HKD TR in SG</t>
  </si>
  <si>
    <t>Fidelity Global Multi Asset Income A MInc(G) SGD TR in SG</t>
  </si>
  <si>
    <t>Fidelity Global Multi Asset Income A MInc(G) USD TR in SG</t>
  </si>
  <si>
    <t>Fidelity Global Multi Asset Income A QInc(G) SGD TR in SG</t>
  </si>
  <si>
    <t>Fidelity Greater China A SGD TR in SG</t>
  </si>
  <si>
    <t>Fidelity Greater China A USD TR in SG</t>
  </si>
  <si>
    <t>Fidelity Indonesia A USD TR in SG</t>
  </si>
  <si>
    <t>Fidelity Latin America A USD TR in SG</t>
  </si>
  <si>
    <t>Fidelity US High Yield A SGD TR in SG</t>
  </si>
  <si>
    <t>Fidelity US High Yield A USD TR in SG</t>
  </si>
  <si>
    <t>Fidelity US High Yield A-MDIST USD TR in SG</t>
  </si>
  <si>
    <t>First Sentier Bridge A SGD Dis TR in SG</t>
  </si>
  <si>
    <t>First Sentier Bridge A SGD Dist TR in SG</t>
  </si>
  <si>
    <t>First Sentier Global Listed Infrastructure A SGD TR in SG</t>
  </si>
  <si>
    <t>Franklin Floating Rate PLC A Dis USD TR in SG</t>
  </si>
  <si>
    <t>Franklin Floating Rate PLC A H1 Dis SGD TR in SG</t>
  </si>
  <si>
    <t>Franklin Global Sukuk A MDis SGD TR in SG</t>
  </si>
  <si>
    <t>Franklin Income A H1 MDis SGD TR in SG</t>
  </si>
  <si>
    <t>Franklin Income A MDis USD TR in SG</t>
  </si>
  <si>
    <t>FSSA Dividend Advantage A Q SGD Dist TR in SG</t>
  </si>
  <si>
    <t>FTGF ClearBridge Global Infrastructure Income A Distr. (M) (Hedged) Plus SGD TR in SG</t>
  </si>
  <si>
    <t>FTGF ClearBridge Infrastructure Value A (M) (Hedged) Plus Inc SGD TR in SG</t>
  </si>
  <si>
    <t>Fullerton Asia Income Return A SGD TR in SG</t>
  </si>
  <si>
    <t>Fullerton Asia Income Return B USD TR in SG</t>
  </si>
  <si>
    <t>Goldman Sachs Global Income Bond Portfolio Base Shares (Stable) mdist TR in SG</t>
  </si>
  <si>
    <t>Goldman Sachs Global Income Bond Portfolio Other Currency SharesHedgedStable mdist TR in SG</t>
  </si>
  <si>
    <t>GS Asia High Yield Bond Portfolio Base Base Shares (Stable MDist) TR in SG</t>
  </si>
  <si>
    <t>GS Asia High Yield Bond Portfolio Other Currency Hedged Other Currency Shares (SGD-Hedged) (Stab.. TR in SG</t>
  </si>
  <si>
    <t>GS Emerging Markets Corporate Bond Portfolio Other Currency Hedged AUD Stable Mdist TR in SG</t>
  </si>
  <si>
    <t>GS Emerging Markets Corporate Bond Portfolio Other Currency Hedged GBP Stable M Dist TR in SG</t>
  </si>
  <si>
    <t>GS Emerging Markets Corporate Bond Portfolio Other Currency Hedged SGD Stable M Dist TR in SG</t>
  </si>
  <si>
    <t>HSBC ASEAN Equity AD USD TR in SG</t>
  </si>
  <si>
    <t>HSBC Asia Pacific ex Japan Equity High Dividend AM2 USD TR in SG</t>
  </si>
  <si>
    <t>HSBC Asia Pacific ex Japan Equity High Dividend AS USD TR in SG</t>
  </si>
  <si>
    <t>HSBC Brazil Equity AD NAV USD TR in SG</t>
  </si>
  <si>
    <t>HSBC GIF Global High Income Bond AM2 USD TR in SG</t>
  </si>
  <si>
    <t>HSBC GIF Global High Income Bond AM3HSGD TR in SG</t>
  </si>
  <si>
    <t>HSBC GIF India Fixed Income AD USD TR in SG</t>
  </si>
  <si>
    <t>HSBC GIF India Fixed Income AM2 USD TR in SG</t>
  </si>
  <si>
    <t>HSBC GIF India Fixed Income AM3OSGD TR in SG</t>
  </si>
  <si>
    <t>HSBC GIF Indian Equity AD NAV USD TR in SG</t>
  </si>
  <si>
    <t>Janus Henderson Horizon Asia-Pacific Property Income A3 Inc SGD TR in SG</t>
  </si>
  <si>
    <t>Janus Henderson Horizon Asia-Pacific Property Income A5m SGD TR in SG</t>
  </si>
  <si>
    <t>Janus Henderson Horizon Asia-Pacific Property Income A5m USD TR in SG</t>
  </si>
  <si>
    <t>Janus Henderson Horizon Global Property Equities A3q Inc SGD TR in SG</t>
  </si>
  <si>
    <t>JPM Asia Pacific Income A (mth) USD TR in SG</t>
  </si>
  <si>
    <t>JPM Asia Pacific Income A Hedged Irc NAV AUD TR in SG</t>
  </si>
  <si>
    <t>JPM Asia Pacific Income A Hedged Mth NAV SGD TR in SG</t>
  </si>
  <si>
    <t>JPM Asia Pacific Income A Mth NAV SGD TR in SG</t>
  </si>
  <si>
    <t>JPM China A Dis USD TR in SG</t>
  </si>
  <si>
    <t>JPM Emerging Markets Dividend A Hedged Irc NAV AUD TR in SG</t>
  </si>
  <si>
    <t>JPM Emerging Markets Dividend A Hedged Mth NAV SGD TR in SG</t>
  </si>
  <si>
    <t>JPM Emerging Markets Dividend A Mth NAV SGD TR in SG</t>
  </si>
  <si>
    <t>JPM Emerging Markets Dividend A Mth NAV USD TR in SG</t>
  </si>
  <si>
    <t>JPM Global Income A Div NAV SGD TR in SG</t>
  </si>
  <si>
    <t>JPM Global Income A Hedged Div NAV SGD TR in SG</t>
  </si>
  <si>
    <t>JPM Global Income A hedged icdiv SGD TR in SG</t>
  </si>
  <si>
    <t>JPM Global Income A hedged icdiv USD TR in SG</t>
  </si>
  <si>
    <t>JPM Global Income A Hedged Irc NAV AUD TR in SG</t>
  </si>
  <si>
    <t>JPM Global Income A Hedged Irc NAV SGD TR in SG</t>
  </si>
  <si>
    <t>JPM Global Income A Hedged Irc NAV USD TR in SG</t>
  </si>
  <si>
    <t>JPM Global Income A Hedged Mth NAV GBP TR in SG</t>
  </si>
  <si>
    <t>JPM Global Income A Hedged Mth NAV SGD TR in SG</t>
  </si>
  <si>
    <t>JPM Global Income A Hedged Mth NAV USD TR in SG</t>
  </si>
  <si>
    <t>JPM Global Income A Mth NAV EUR TR in SG</t>
  </si>
  <si>
    <t>JPM Global Research Enhanced Index Equity A Dis USD TR in SG</t>
  </si>
  <si>
    <t>JPM Greater China A Dis USD TR in SG</t>
  </si>
  <si>
    <t>JPM Income A Div NAV USD TR in SG</t>
  </si>
  <si>
    <t>JPM Income A Div SGD TR in SG</t>
  </si>
  <si>
    <t>JPM Income A Hedged Mth SGD TR in SG</t>
  </si>
  <si>
    <t>JPM Income A Mth NAV USD TR in SG</t>
  </si>
  <si>
    <t>JPM US Small Cap Growth A Dis NAV USD TR in SG</t>
  </si>
  <si>
    <t>LionGlobal Asia Bond Hedged SGD TR in SG</t>
  </si>
  <si>
    <t>LionGlobal Asia Bond SGD TR in SG</t>
  </si>
  <si>
    <t>LionGlobal Asia Bond USD TR in SG</t>
  </si>
  <si>
    <t>LionGlobal Short Duration Bond A Dis SGD TR in SG</t>
  </si>
  <si>
    <t>LionGlobal Short Duration Bond A Hedged Dis USD TR in SG</t>
  </si>
  <si>
    <t>Manulife Asia Pacific Investment Grade Bond A MDis TR in SG</t>
  </si>
  <si>
    <t>Manulife Asia Pacific REIT Fund AA Hedged Mdist (G) AUD TR in SG</t>
  </si>
  <si>
    <t>Manulife Asia Pacific REIT Fund AA Inc USD TR in SG</t>
  </si>
  <si>
    <t>Manulife Asia Pacific REIT Fund AA Mdist (G) USD TR in SG</t>
  </si>
  <si>
    <t>Manulife Asia Pacific REIT Fund R MDIST USD TR in SG</t>
  </si>
  <si>
    <t>Manulife Asia Pacific REIT Fund S Hedged TR in SG</t>
  </si>
  <si>
    <t>Manulife Asia Pacific REIT Fund S Hedged Mdist (G) TR in SG</t>
  </si>
  <si>
    <t>Manulife GF Global Multi-Asset Diversified Income AA Hedged Inc SGD TR in SG</t>
  </si>
  <si>
    <t>Manulife GF Global Multi-Asset Diversified Income AA Hedged Mdist (G) SGD TR in SG</t>
  </si>
  <si>
    <t>Manulife GF Global Multi-Asset Diversified Income AA Inc USD TR in SG</t>
  </si>
  <si>
    <t>Manulife GF Global Multi-Asset Diversified Income AA Mdist (G) USD TR in SG</t>
  </si>
  <si>
    <t>Manulife GF Global Multi-Asset Diversified Income R R (USD) MDIST (G) TR in SG</t>
  </si>
  <si>
    <t>Manulife Global Equity AA TR in SG</t>
  </si>
  <si>
    <t>Manulife Global Equity AA SGD TR in SG</t>
  </si>
  <si>
    <t>Manulife Preferred Securities Income Fund AA Hedged Inc SGD TR in SG</t>
  </si>
  <si>
    <t>Manulife Preferred Securities Income Fund AA Hedged Mdist (G) SGD TR in SG</t>
  </si>
  <si>
    <t>Manulife Preferred Securities Income Fund AA Inc USD TR in SG</t>
  </si>
  <si>
    <t>Manulife Preferred Securities Income Fund AA Mdist (G) USD TR in SG</t>
  </si>
  <si>
    <t>Manulife Preferred Securities Income Fund R Mdist (G) USD TR in SG</t>
  </si>
  <si>
    <t>Manulife SGD Income A-MDis Dis SGD TR in SG</t>
  </si>
  <si>
    <t>Manulife SGD Income A-MDis Hedged USD TR in SG</t>
  </si>
  <si>
    <t>Manulife SGD Income C-MDis Hedged USD TR in SG</t>
  </si>
  <si>
    <t>Maybank Asian Growth and Income-I A Dist SGD TR in SG</t>
  </si>
  <si>
    <t>Maybank Asian Income Fund A Dis USD TR in SG</t>
  </si>
  <si>
    <t>Maybank Asian Income Fund A SGD TR in SG</t>
  </si>
  <si>
    <t>Maybank Global Sukuk Income-I A SGD TR in SG</t>
  </si>
  <si>
    <t>Natixis Loomis Sayles Asia Bond Plus R/DIVM H SGD TR in SG</t>
  </si>
  <si>
    <t>Natixis Loomis Sayles Asia Bond Plus R/DIVM SGD TR in SG</t>
  </si>
  <si>
    <t>Natixis Loomis Sayles Asia Bond Plus R/DIVM USD TR in SG</t>
  </si>
  <si>
    <t>Natixis Loomis Sayles Multi Sector Income R Inc SGD TR in SG</t>
  </si>
  <si>
    <t>Natixis Loomis Sayles Multi Sector Income R Inc USD TR in SG</t>
  </si>
  <si>
    <t>Natixis Loomis Sayles Multi Sector Income R/D H Inc SGD TR in SG</t>
  </si>
  <si>
    <t>NB Emerging Market Debt Hard Currency A Monthly Dis SGD TR in SG</t>
  </si>
  <si>
    <t>NB Emerging Market Debt Local Currency A Monthly Dis SGD TR in SG</t>
  </si>
  <si>
    <t>NB Emerging Market Debt Local Currency A Monthly Dis USD TR in SG</t>
  </si>
  <si>
    <t>NB Neuberger Berman EMD Corporate Social and Environmental Transition A Monthly Dis USD TR in SG</t>
  </si>
  <si>
    <t>NB Neuberger Berman Short Duration High Yield Engagement A Monthly AUD TR in SG</t>
  </si>
  <si>
    <t>NB Neuberger Berman Short Duration High Yield Engagement A Monthly Dis TR in SG</t>
  </si>
  <si>
    <t>NB Neuberger Berman Short Duration High Yield Engagement A Monthly SGD TR in SG</t>
  </si>
  <si>
    <t>NB Short Duration Emerging Market Debt A Monthly Dis SGD TR in SG</t>
  </si>
  <si>
    <t>NB Short Duration Emerging Market Debt A Monthly Dis USD TR in SG</t>
  </si>
  <si>
    <t>NB Strategic Income A Monthly Dis AUD TR in SG</t>
  </si>
  <si>
    <t>NB Strategic Income A Monthly Dis SGD TR in SG</t>
  </si>
  <si>
    <t>NB Strategic Income A Monthly Dis USD TR in SG</t>
  </si>
  <si>
    <t>NB US Equity Premium A Monthly Inc SGD TR in SG</t>
  </si>
  <si>
    <t>Nikko AM China Onshore Bond RMB TR in SG</t>
  </si>
  <si>
    <t>Nikko AM Global Dividend Equity Hedged CNH Dis TR in SG</t>
  </si>
  <si>
    <t>Nikko AM Global Dividend Equity Hedged SGD Dis TR in SG</t>
  </si>
  <si>
    <t>Nikko AM Japan Dividend Equity Hedged SGD TR in SG</t>
  </si>
  <si>
    <t>Nikko AM Japan Dividend Equity Hedged USD TR in SG</t>
  </si>
  <si>
    <t>Nikko AM Japan Dividend Equity Inc JPY TR in SG</t>
  </si>
  <si>
    <t>Nikko AM Japan Dividend Equity SGD TR in SG</t>
  </si>
  <si>
    <t>Nikko AM Shenton Global Property Securities SGD TR in SG</t>
  </si>
  <si>
    <t>Nikko AM Shenton Income SGD TR in SG</t>
  </si>
  <si>
    <t>Nikko AM Singapore Dividend Equity SGD TR in SG</t>
  </si>
  <si>
    <t>Phillip Singapore Real Estate Income A SGD TR in SG</t>
  </si>
  <si>
    <t>Phillip Singapore Real Estate Income A USD TR in SG</t>
  </si>
  <si>
    <t>PIMCO GIS Inflation Multi-Asset Admin Partially Hedged SGD Inc II TR in SG</t>
  </si>
  <si>
    <t>PIMCO GIS Balanced Income and Growth MRETL Acc USD in SG</t>
  </si>
  <si>
    <t>PIMCO GIS Balanced Income and Growth MRETL Hedged Acc SGD in SG</t>
  </si>
  <si>
    <t>PIMCO GIS Balanced Income and Growth MRETL Hedged Dis SGD TR in SG</t>
  </si>
  <si>
    <t>PIMCO GIS Balanced Income and Growth MRETL Hedged II Dis SGD TR in SG</t>
  </si>
  <si>
    <t>PIMCO GIS Balanced Income and Growth MRETL II Inc USD TR in SG</t>
  </si>
  <si>
    <t>PIMCO GIS Balanced Income and Growth MRETL Inc USD TR in SG</t>
  </si>
  <si>
    <t>Pimco GIS Diversified Income Admin Hedged Inc SGD TR in SG</t>
  </si>
  <si>
    <t>Pimco GIS Diversified Income E Inc USD TR in SG</t>
  </si>
  <si>
    <t>Pimco GIS Diversified Income EH Inc SGD TR in SG</t>
  </si>
  <si>
    <t>Pimco GIS Diversified Income M Ret Inc USD TR in SG</t>
  </si>
  <si>
    <t>Pimco GIS Diversified Income M Retail Hedged AUD TR in SG</t>
  </si>
  <si>
    <t>PIMCO GIS Emerging Markets Bond M Ret Inc USD TR in SG</t>
  </si>
  <si>
    <t>PIMCO GIS Emerging Markets Bond M Retail Hedged AUD TR in SG</t>
  </si>
  <si>
    <t>PIMCO GIS Global Bond E Inc USD TR in SG</t>
  </si>
  <si>
    <t>PIMCO GIS Global High Yield Bond E Hedged Inc GBP TR in SG</t>
  </si>
  <si>
    <t>PIMCO GIS Global High Yield Bond E Hedged Inc SGD TR in SG</t>
  </si>
  <si>
    <t>PIMCO GIS Global High Yield Bond M Ret Inc USD TR in SG</t>
  </si>
  <si>
    <t>PIMCO GIS Global Real Return E Inc USD TR in SG</t>
  </si>
  <si>
    <t>PIMCO GIS Income Admin Hedged Inc SGD TR in SG</t>
  </si>
  <si>
    <t>PIMCO GIS Income Admin Inc USD TR in SG</t>
  </si>
  <si>
    <t>PIMCO GIS Income E CNH Hedged Income Inc CNH TR in SG</t>
  </si>
  <si>
    <t>PIMCO GIS Income E Hedged Inc AUD TR in SG</t>
  </si>
  <si>
    <t>PIMCO GIS Income E Hedged Inc CHF TR in SG</t>
  </si>
  <si>
    <t>PIMCO GIS Income E Hedged Inc EUR TR in SG</t>
  </si>
  <si>
    <t>PIMCO GIS Income E Hedged Inc GBP TR in SG</t>
  </si>
  <si>
    <t>PIMCO GIS Income E Hedged Inc JPY TR in SG</t>
  </si>
  <si>
    <t>PIMCO GIS Income E Hedged Inc SGD TR in SG</t>
  </si>
  <si>
    <t>PIMCO GIS Income E Inc USD TR in SG</t>
  </si>
  <si>
    <t>PIMCO GIS Income E Unhedged Inc HKD TR in SG</t>
  </si>
  <si>
    <t>PIMCO GIS Total Return Bond E Inc USD TR in SG</t>
  </si>
  <si>
    <t>PIMCO GIS US High Yield Bond MRETL Inc USD TR in SG</t>
  </si>
  <si>
    <t>PineBridge Asia Pacific Investment Grade Bond A5HD TR in SG</t>
  </si>
  <si>
    <t>PineBridge Asia Pacific Investment Grade Bond ADC Inc USD TR in SG</t>
  </si>
  <si>
    <t>Schroder Asian Equity Yield TR in SG</t>
  </si>
  <si>
    <t>Schroder Asian Growth SGD TR in SG</t>
  </si>
  <si>
    <t>Schroder Asian Growth USD TR in SG</t>
  </si>
  <si>
    <t>Schroder Asian Income Hedged A AUD TR in SG</t>
  </si>
  <si>
    <t>Schroder Asian Income Hedged A GBP TR in SG</t>
  </si>
  <si>
    <t>Schroder Asian Income Hedged A USD TR in SG</t>
  </si>
  <si>
    <t>Schroder Asian Income SGD TR in SG</t>
  </si>
  <si>
    <t>Schroder Asian Investment Grade Credit TR in SG</t>
  </si>
  <si>
    <t>Schroder ISF Asian Dividend Maximiser A Hedged Dis NAV SGD MF TR in SG</t>
  </si>
  <si>
    <t>Schroder ISF Global Credit Income A Hedged Inc NAV SGD TR in SG</t>
  </si>
  <si>
    <t>Schroder ISF Global Credit Income A Hedged Inc NAV USD TR in SG</t>
  </si>
  <si>
    <t>Schroder ISF Global High Yield A Hedged Dis NAV SGD MV TR in SG</t>
  </si>
  <si>
    <t>Schroder ISF Global Multi-Asset Income A Dis NAV SGD MF TR in SG</t>
  </si>
  <si>
    <t>Schroder ISF Global Multi-Asset Income A Hedged Dis NAV AUD MFC TR in SG</t>
  </si>
  <si>
    <t>Schroder ISF Global Multi-Asset Income A Hedged Dis NAV SGD MF TR in SG</t>
  </si>
  <si>
    <t>Schroder Multi Asset Revolution TR in SG</t>
  </si>
  <si>
    <t>Schroder Singapore Trust A SGD TR in SG</t>
  </si>
  <si>
    <t>Templeton Global Balanced A QDis USD TR in SG</t>
  </si>
  <si>
    <t>Templeton Global Total Return A H1 MDis SGD TR in SG</t>
  </si>
  <si>
    <t>UOB United Asia Pacific Real Estate Income dist TR in SG</t>
  </si>
  <si>
    <t>UOB United Asian High Yield Bond TR in SG</t>
  </si>
  <si>
    <t>UOB United Asian High Yield Bond A Hedged Dis SGD TR in SG</t>
  </si>
  <si>
    <t>UOB United Asian High Yield Bond Dist USD TR in SG</t>
  </si>
  <si>
    <t>UOB United Global Quality Growth A Hedged Dis SGD TR in SG</t>
  </si>
  <si>
    <t>UOB United Global Quality Growth Dis SGD TR in SG</t>
  </si>
  <si>
    <t>UOB United Global Quality Growth Dis USD TR in SG</t>
  </si>
  <si>
    <t>UOB United SGD A Acc TR in SG</t>
  </si>
  <si>
    <t>UOB United SGD A Dis TR in SG</t>
  </si>
  <si>
    <t>UOB United SGD A Hedged Dist USD TR in SG</t>
  </si>
  <si>
    <t>UOB United SGD Plus A Dist SGD TR in SG</t>
  </si>
  <si>
    <t>UOB United SGD S TR in SG</t>
  </si>
  <si>
    <t>UOB United Singapore Bond A Dis SGD TR in SG</t>
  </si>
  <si>
    <t>UOB United Smart Sustainable Singapore Bond A Hedged Dist SGD TR in SG</t>
  </si>
  <si>
    <t>Gross Return Custom table "NAV" from All universes universe and ranked within table</t>
  </si>
  <si>
    <t>abrdn SICAV I Diversified Income A MInc USD TR in US</t>
  </si>
  <si>
    <t>abrdn SICAV I Global Dynamic Dividend A GrossMIncA USD TR in US</t>
  </si>
  <si>
    <t>abrdn SICAV I Global Dynamic Dividend A Hedged GrossMIncA AUD TR in AU</t>
  </si>
  <si>
    <t>abrdn SICAV II Global Income Bond A Hedged Dis USD TR in US</t>
  </si>
  <si>
    <t>Allianz European Equity Dividend AM (H2-USD) NAV USD TR in US</t>
  </si>
  <si>
    <t>Allianz European Equity Dividend AM NAV EUR TR in EU</t>
  </si>
  <si>
    <t>Allianz Global Artificial Intelligence A NAV EUR TR in EU</t>
  </si>
  <si>
    <t>Allianz Global Income AMg TR in US</t>
  </si>
  <si>
    <t>Allianz Global Opportunistic Bond AMg NAV USD TR in US</t>
  </si>
  <si>
    <t>Allianz Global Premier Global High Payout AM USD TR in US</t>
  </si>
  <si>
    <t>Allianz Global Sustainability AM (H2-USD) USD TR in US</t>
  </si>
  <si>
    <t>Allianz Income and Growth AM (H2-AUD) Dis NAV TR in AU</t>
  </si>
  <si>
    <t>Allianz Income and Growth AM (H2-EUR) NAV TR in EU</t>
  </si>
  <si>
    <t>Allianz Income and Growth AM (H2-GBP) Dis NAV TR in GB</t>
  </si>
  <si>
    <t>Allianz Income and Growth AM (H2-NZD) NAV TR in NZ</t>
  </si>
  <si>
    <t>Allianz Income and Growth AM (H2-RMB) NAV CNY TR in CN</t>
  </si>
  <si>
    <t>Allianz Income and Growth AM NAV USD TR in US</t>
  </si>
  <si>
    <t>Allianz Income and Growth AMg2 NAV USD TR in US</t>
  </si>
  <si>
    <t>Allianz Oriental Income A NAV USD TR in US</t>
  </si>
  <si>
    <t>Allianz Thematica AMg (H2-AUD) TR in AU</t>
  </si>
  <si>
    <t>Allianz Thematica AMg USD TR in US</t>
  </si>
  <si>
    <t>Allianz US High Yield AM (H2-AUD) NAV AUD TR in AU</t>
  </si>
  <si>
    <t>Allianz US High Yield AM (H2-GBP) NAV GBP TR in GB</t>
  </si>
  <si>
    <t>Allianz US High Yield AM H2 Inc NAV CNY TR in CN</t>
  </si>
  <si>
    <t>Allianz US High Yield AM NAV USD TR in US</t>
  </si>
  <si>
    <t>Allianz US Short Duration High Income Bond AM (H2-AUD) NAV AUD TR in AU</t>
  </si>
  <si>
    <t>Allianz US Short Duration High Income Bond AM (H2-EUR) NAV EUR TR in EU</t>
  </si>
  <si>
    <t>Allianz US Short Duration High Income Bond AM (H2-GBP) NAV GBP TR in GB</t>
  </si>
  <si>
    <t>Allianz US Short Duration High Income Bond AM NAV USD TR in US</t>
  </si>
  <si>
    <t>Allspring (Lux) Worldwide Global Equity Enhanced Income A Dis USD TR in US</t>
  </si>
  <si>
    <t>Amundi Emerging Markets Hard Currency Bond A2 Hgd MTD Dis USD TR in US</t>
  </si>
  <si>
    <t>Aviva Investors Global High Yield Bond Am USD TR in US</t>
  </si>
  <si>
    <t>BlackRock BGF China Bond A3 CNH TR in CN</t>
  </si>
  <si>
    <t>BlackRock BGF China Bond A3 HKD TR in HK</t>
  </si>
  <si>
    <t>BlackRock BGF China Bond A3 USD TR in US</t>
  </si>
  <si>
    <t>BlackRock BGF China Bond A6 Hedged AUD TR in AU</t>
  </si>
  <si>
    <t>BlackRock BGF China Bond A6 Hedged USD TR in US</t>
  </si>
  <si>
    <t>BlackRock BGF Global Equity Income A6 USD TR in US</t>
  </si>
  <si>
    <t>BlackRock BGF Global Multi-Asset Income A5G Hedged AUD TR in AU</t>
  </si>
  <si>
    <t>BlackRock BGF Global Multi-Asset Income A6 USD TR in US</t>
  </si>
  <si>
    <t>BlackRock BGF Global Multi-Asset Income A8 Hedged AUD TR in AU</t>
  </si>
  <si>
    <t>BlackRock BGF Global Multi-Asset Income A8 Hedged NZD TR in NZ</t>
  </si>
  <si>
    <t>BlackRock BGF Natural Resources A3G USD TR in US</t>
  </si>
  <si>
    <t>BlackRock BGF US Dollar High Yield Bond A6 USD TR in US</t>
  </si>
  <si>
    <t>BlackRock BGF US Dollar High Yield Bond A8 Hedged AUD TR in AU</t>
  </si>
  <si>
    <t>BlackRock BR Systematic Asia Pacific Equity Absolute Return A2 USD in US</t>
  </si>
  <si>
    <t>BlackRock European Equity Income A5G EUR TR in EU</t>
  </si>
  <si>
    <t>BlackRock European Equity Income A6 Hedged USD TR in US</t>
  </si>
  <si>
    <t>BlackRock European Equity Income A8 Hedged AUD TR in AU</t>
  </si>
  <si>
    <t>BlackRock European Equity Income A8 Hedged NZD TR in NZ</t>
  </si>
  <si>
    <t>BlackRock GF Asian High Yield Bond A6 Inc USD TR in US</t>
  </si>
  <si>
    <t>BlackRock GF Asian High Yield Bond A8 Hedged AUD TR in AU</t>
  </si>
  <si>
    <t>BlackRock GF Asian High Yield Bond A8 Hedged EUR TR in EU</t>
  </si>
  <si>
    <t>BlackRock GF Asian High Yield Bond A8 Hedged GBP TR in GB</t>
  </si>
  <si>
    <t>BlackRock GF Asian Tiger Bond A1 USD TR in US</t>
  </si>
  <si>
    <t>BlackRock GF Asian Tiger Bond A3 USD TR in US</t>
  </si>
  <si>
    <t>BlackRock GF Asian Tiger Bond A6 Hedged GBP TR in GB</t>
  </si>
  <si>
    <t>BlackRock GF Asian Tiger Bond A6 USD TR in US</t>
  </si>
  <si>
    <t>BlackRock GF Asian Tiger Bond A8 Hedged AUD TR in AU</t>
  </si>
  <si>
    <t>BlackRock GF Asian Tiger Bond A8 Hedged NZD TR in NZ</t>
  </si>
  <si>
    <t>BlackRock GF Emerging Markets Local Currency Bond A6 Hedged GBP TR in GB</t>
  </si>
  <si>
    <t>BlackRock GF Emerging Markets Local Currency Bond A6 USD TR in US</t>
  </si>
  <si>
    <t>BlackRock GF Emerging Markets Local Currency Bond A8 Hedged AUD TR in AU</t>
  </si>
  <si>
    <t>BlackRock GF ESG Multi Asset A10 Hedged USD TR in US</t>
  </si>
  <si>
    <t>BlackRock GF ESG Multi Asset A8 Hedged Inc USD TR in US</t>
  </si>
  <si>
    <t>BlackRock US Dollar Short Duration Bond Fund A3 USD TR in US</t>
  </si>
  <si>
    <t>BlackRock World Mining A4 GBP TR in GB</t>
  </si>
  <si>
    <t>Capital Group Multi-Sector Income (LUX) Bd Dis USD TR in US</t>
  </si>
  <si>
    <t>Capital Group Multi-Sector Income (LUX) Bdm Dis USD TR in US</t>
  </si>
  <si>
    <t>Capital Group Multi-Sector Income (LUX) Bfdm Dis USD TR in US</t>
  </si>
  <si>
    <t>Capital Group Multi-Sector Income (LUX) Bgdm Inc USD TR in US</t>
  </si>
  <si>
    <t>Dimensional Global Core Equity Acc GBP TR in GB</t>
  </si>
  <si>
    <t>Dimensional Global Core Equity Dis GBP TR in GB</t>
  </si>
  <si>
    <t>Dimensional Global Core Equity Dis USD TR in US</t>
  </si>
  <si>
    <t>Dimensional Global Short-Term Investment Grade Fixed Income Dis GBP TR in GB</t>
  </si>
  <si>
    <t>Dimensional Global Short-Term Investment Grade Fixed Income Dis USD TR in US</t>
  </si>
  <si>
    <t>Dimensional Global Targeted Value Acc GBP TR in GB</t>
  </si>
  <si>
    <t>Dimensional Global Targeted Value Dis GBP TR in GB</t>
  </si>
  <si>
    <t>Dimensional Global Targeted Value Dis USD TR in US</t>
  </si>
  <si>
    <t>Dimensional Pacific Basin Small Companies Acc GBP TR in GB</t>
  </si>
  <si>
    <t>Dimensional Pacific Basin Small Companies Dis GBP TR in GB</t>
  </si>
  <si>
    <t>Dimensional Pacific Basin Small Companies Dis USD TR in US</t>
  </si>
  <si>
    <t>Dimensional World Allocation 60/40 Dis GBP TR in GB</t>
  </si>
  <si>
    <t>Dimensional World Equity Dis GBP TR in GB</t>
  </si>
  <si>
    <t>Dimensional World Equity Dis USD TR in US</t>
  </si>
  <si>
    <t>Eastspring Inv Asian Equity Income Aadm Hedged AUD TR in AU</t>
  </si>
  <si>
    <t>Eastspring Inv Asian Low Volatility Equity Adm USD TR in US</t>
  </si>
  <si>
    <t>FF China High Yield A(G) Hedged MDist AUD TR in AU</t>
  </si>
  <si>
    <t>FF China High Yield A(G) Hedged MInc USD TR in US</t>
  </si>
  <si>
    <t>Fidelity ASEAN A USD TR in US</t>
  </si>
  <si>
    <t>Fidelity Asia Equity ESG A USD TR in US</t>
  </si>
  <si>
    <t>Fidelity Asian High Yield A Hedged HMDis(G) AUD TR in AU</t>
  </si>
  <si>
    <t>Fidelity Asian High Yield A Hedged RMB TR in CN</t>
  </si>
  <si>
    <t>Fidelity Asian High Yield A MDis HKD TR in HK</t>
  </si>
  <si>
    <t>Fidelity Asian High Yield A MDis USD TR in US</t>
  </si>
  <si>
    <t>Fidelity Australian Diversified Equity A AUD TR in AU</t>
  </si>
  <si>
    <t>Fidelity China Focus A GBP TR in GB</t>
  </si>
  <si>
    <t>Fidelity China Focus A USD TR in US</t>
  </si>
  <si>
    <t>Fidelity Emerging Europe Middle East &amp; Africa A EUR TR in EU</t>
  </si>
  <si>
    <t>Fidelity Emerging Europe Middle East &amp; Africa A USD TR in US</t>
  </si>
  <si>
    <t>Fidelity Emerging Markets Equity ESG A EUR TR in EU</t>
  </si>
  <si>
    <t>Fidelity Emerging Markets Equity ESG A USD TR in US</t>
  </si>
  <si>
    <t>Fidelity European Dynamic Growth A EUR TR in EU</t>
  </si>
  <si>
    <t>Fidelity European Growth A EUR TR in EU</t>
  </si>
  <si>
    <t>Fidelity European High Yield A EUR TR in EU</t>
  </si>
  <si>
    <t>Fidelity European High Yield A MDis EUR TR in EU</t>
  </si>
  <si>
    <t>Fidelity Global Dividend A MInc(G) USD TR in US</t>
  </si>
  <si>
    <t>Fidelity Global Financial Services A EUR TR in EU</t>
  </si>
  <si>
    <t>Fidelity Global Financial Services A USD TR in US</t>
  </si>
  <si>
    <t>Fidelity Global Multi Asset Income A Hedged HMDis(G) AUD TR in AU</t>
  </si>
  <si>
    <t>Fidelity Global Multi Asset Income A MInc(G) HKD TR in HK</t>
  </si>
  <si>
    <t>Fidelity Global Multi Asset Income A MInc(G) USD TR in US</t>
  </si>
  <si>
    <t>Fidelity Greater China A USD TR in US</t>
  </si>
  <si>
    <t>Fidelity Indonesia A USD TR in US</t>
  </si>
  <si>
    <t>Fidelity Latin America A USD TR in US</t>
  </si>
  <si>
    <t>Fidelity US High Yield A USD TR in US</t>
  </si>
  <si>
    <t>Fidelity US High Yield A-MDIST USD TR in US</t>
  </si>
  <si>
    <t>Franklin Floating Rate PLC A Dis USD TR in US</t>
  </si>
  <si>
    <t>Franklin Income A MDis USD TR in US</t>
  </si>
  <si>
    <t>Fullerton Asia Income Return B USD TR in US</t>
  </si>
  <si>
    <t>Goldman Sachs Global Income Bond Portfolio Base Shares (Stable) mdist TR in US</t>
  </si>
  <si>
    <t>GS Asia High Yield Bond Portfolio Base Base Shares (Stable MDist) TR in US</t>
  </si>
  <si>
    <t>GS Emerging Markets Corporate Bond Portfolio Other Currency Hedged AUD Stable Mdist TR in AU</t>
  </si>
  <si>
    <t>GS Emerging Markets Corporate Bond Portfolio Other Currency Hedged GBP Stable M Dist TR in GB</t>
  </si>
  <si>
    <t>HSBC ASEAN Equity AD USD TR in US</t>
  </si>
  <si>
    <t>HSBC Asia Pacific ex Japan Equity High Dividend AM2 USD TR in US</t>
  </si>
  <si>
    <t>HSBC Asia Pacific ex Japan Equity High Dividend AS USD TR in US</t>
  </si>
  <si>
    <t>HSBC Brazil Equity AD NAV USD TR in US</t>
  </si>
  <si>
    <t>HSBC GIF Global High Income Bond AM2 USD TR in US</t>
  </si>
  <si>
    <t>HSBC GIF India Fixed Income AD USD TR in US</t>
  </si>
  <si>
    <t>HSBC GIF India Fixed Income AM2 USD TR in US</t>
  </si>
  <si>
    <t>HSBC GIF Indian Equity AD NAV USD TR in US</t>
  </si>
  <si>
    <t>Janus Henderson Horizon Asia-Pacific Property Income A5m USD TR in US</t>
  </si>
  <si>
    <t>JPM Asia Pacific Income A (mth) USD TR in US</t>
  </si>
  <si>
    <t>JPM Asia Pacific Income A Hedged Irc NAV AUD TR in AU</t>
  </si>
  <si>
    <t>JPM China A Dis USD TR in US</t>
  </si>
  <si>
    <t>JPM Emerging Markets Dividend A Hedged Irc NAV AUD TR in AU</t>
  </si>
  <si>
    <t>JPM Emerging Markets Dividend A Mth NAV USD TR in US</t>
  </si>
  <si>
    <t>JPM Global Income A hedged icdiv USD TR in US</t>
  </si>
  <si>
    <t>JPM Global Income A Hedged Irc NAV AUD TR in AU</t>
  </si>
  <si>
    <t>JPM Global Income A Hedged Irc NAV USD TR in US</t>
  </si>
  <si>
    <t>JPM Global Income A Hedged Mth NAV GBP TR in GB</t>
  </si>
  <si>
    <t>JPM Global Income A Hedged Mth NAV USD TR in US</t>
  </si>
  <si>
    <t>JPM Global Income A Mth NAV EUR TR in EU</t>
  </si>
  <si>
    <t>JPM Global Research Enhanced Index Equity A Dis USD TR in US</t>
  </si>
  <si>
    <t>JPM Greater China A Dis USD TR in US</t>
  </si>
  <si>
    <t>JPM Income A Div NAV USD TR in US</t>
  </si>
  <si>
    <t>JPM Income A Mth NAV USD TR in US</t>
  </si>
  <si>
    <t>JPM US Small Cap Growth A Dis NAV USD TR in US</t>
  </si>
  <si>
    <t>LionGlobal Asia Bond USD TR in US</t>
  </si>
  <si>
    <t>LionGlobal Short Duration Bond A Hedged Dis USD TR in US</t>
  </si>
  <si>
    <t>Manulife Asia Pacific REIT Fund AA Hedged Mdist (G) AUD TR in AU</t>
  </si>
  <si>
    <t>Manulife Asia Pacific REIT Fund AA Inc USD TR in US</t>
  </si>
  <si>
    <t>Manulife Asia Pacific REIT Fund AA Mdist (G) USD TR in US</t>
  </si>
  <si>
    <t>Manulife Asia Pacific REIT Fund R MDIST USD TR in US</t>
  </si>
  <si>
    <t>Manulife GF Global Multi-Asset Diversified Income AA Inc USD TR in US</t>
  </si>
  <si>
    <t>Manulife GF Global Multi-Asset Diversified Income AA Mdist (G) USD TR in US</t>
  </si>
  <si>
    <t>Manulife GF Global Multi-Asset Diversified Income R R (USD) MDIST (G) TR in US</t>
  </si>
  <si>
    <t>Manulife Global Equity AA TR in US</t>
  </si>
  <si>
    <t>Manulife Preferred Securities Income Fund AA Inc USD TR in US</t>
  </si>
  <si>
    <t>Manulife Preferred Securities Income Fund AA Mdist (G) USD TR in US</t>
  </si>
  <si>
    <t>Manulife Preferred Securities Income Fund R Mdist (G) USD TR in US</t>
  </si>
  <si>
    <t>Manulife SGD Income A-MDis Hedged USD TR in US</t>
  </si>
  <si>
    <t>Manulife SGD Income C-MDis Hedged USD TR in US</t>
  </si>
  <si>
    <t>Maybank Asian Income Fund A Dis USD TR in US</t>
  </si>
  <si>
    <t>Natixis Loomis Sayles Asia Bond Plus R/DIVM USD TR in US</t>
  </si>
  <si>
    <t>Natixis Loomis Sayles Multi Sector Income R Inc USD TR in US</t>
  </si>
  <si>
    <t>NB Emerging Market Debt Local Currency A Monthly Dis USD TR in US</t>
  </si>
  <si>
    <t>NB Neuberger Berman EMD Corporate Social and Environmental Transition A Monthly Dis USD TR in US</t>
  </si>
  <si>
    <t>NB Neuberger Berman Short Duration High Yield Engagement A Monthly AUD TR in AU</t>
  </si>
  <si>
    <t>NB Neuberger Berman Short Duration High Yield Engagement A Monthly Dis TR in US</t>
  </si>
  <si>
    <t>NB Short Duration Emerging Market Debt A Monthly Dis USD TR in US</t>
  </si>
  <si>
    <t>NB Strategic Income A Monthly Dis AUD TR in AU</t>
  </si>
  <si>
    <t>NB Strategic Income A Monthly Dis USD TR in US</t>
  </si>
  <si>
    <t>Nikko AM China Onshore Bond RMB TR in CN</t>
  </si>
  <si>
    <t>Nikko AM Global Dividend Equity Hedged CNH Dis TR in CN</t>
  </si>
  <si>
    <t>Nikko AM Japan Dividend Equity Hedged USD TR in US</t>
  </si>
  <si>
    <t>Nikko AM Japan Dividend Equity Inc JPY TR in JP</t>
  </si>
  <si>
    <t>Phillip Singapore Real Estate Income A USD TR in US</t>
  </si>
  <si>
    <t>PIMCO GIS Balanced Income and Growth MRETL Acc USD in US</t>
  </si>
  <si>
    <t>PIMCO GIS Balanced Income and Growth MRETL II Inc USD TR in US</t>
  </si>
  <si>
    <t>PIMCO GIS Balanced Income and Growth MRETL Inc USD TR in US</t>
  </si>
  <si>
    <t>Pimco GIS Diversified Income E Inc USD TR in US</t>
  </si>
  <si>
    <t>Pimco GIS Diversified Income M Ret Inc USD TR in US</t>
  </si>
  <si>
    <t>Pimco GIS Diversified Income M Retail Hedged AUD TR in AU</t>
  </si>
  <si>
    <t>PIMCO GIS Emerging Markets Bond M Ret Inc USD TR in US</t>
  </si>
  <si>
    <t>PIMCO GIS Emerging Markets Bond M Retail Hedged AUD TR in AU</t>
  </si>
  <si>
    <t>PIMCO GIS Global Bond E Inc USD TR in US</t>
  </si>
  <si>
    <t>PIMCO GIS Global High Yield Bond E Hedged Inc GBP TR in GB</t>
  </si>
  <si>
    <t>PIMCO GIS Global High Yield Bond M Ret Inc USD TR in US</t>
  </si>
  <si>
    <t>PIMCO GIS Global Real Return E Inc USD TR in US</t>
  </si>
  <si>
    <t>PIMCO GIS Income Admin Inc USD TR in US</t>
  </si>
  <si>
    <t>PIMCO GIS Income E CNH Hedged Income Inc CNH TR in CN</t>
  </si>
  <si>
    <t>PIMCO GIS Income E Hedged Inc AUD TR in AU</t>
  </si>
  <si>
    <t>PIMCO GIS Income E Hedged Inc CHF TR in CH</t>
  </si>
  <si>
    <t>PIMCO GIS Income E Hedged Inc EUR TR in EU</t>
  </si>
  <si>
    <t>PIMCO GIS Income E Hedged Inc GBP TR in GB</t>
  </si>
  <si>
    <t>PIMCO GIS Income E Hedged Inc JPY TR in JP</t>
  </si>
  <si>
    <t>PIMCO GIS Income E Inc USD TR in US</t>
  </si>
  <si>
    <t>PIMCO GIS Income E Unhedged Inc HKD TR in HK</t>
  </si>
  <si>
    <t>PIMCO GIS Total Return Bond E Inc USD TR in US</t>
  </si>
  <si>
    <t>PIMCO GIS US High Yield Bond MRETL Inc USD TR in US</t>
  </si>
  <si>
    <t>PineBridge Asia Pacific Investment Grade Bond ADC Inc USD TR in US</t>
  </si>
  <si>
    <t>Schroder Asian Growth USD TR in US</t>
  </si>
  <si>
    <t>Schroder Asian Income Hedged A AUD TR in AU</t>
  </si>
  <si>
    <t>Schroder Asian Income Hedged A GBP TR in GB</t>
  </si>
  <si>
    <t>Schroder Asian Income Hedged A USD TR in US</t>
  </si>
  <si>
    <t>Schroder ISF Global Credit Income A Hedged Inc NAV USD TR in US</t>
  </si>
  <si>
    <t>Schroder ISF Global Multi-Asset Income A Hedged Dis NAV AUD MFC TR in AU</t>
  </si>
  <si>
    <t>Templeton Global Balanced A QDis USD TR in US</t>
  </si>
  <si>
    <t>UOB United Asian High Yield Bond Dist USD TR in US</t>
  </si>
  <si>
    <t>UOB United Global Quality Growth Dis USD TR in US</t>
  </si>
  <si>
    <t>UOB United SGD A Hedged Dist USD TR in US</t>
  </si>
  <si>
    <t>Gross Return Custom table "drawdown" from All universes universe. Rebased in Singapore Dollars and ranked within table</t>
  </si>
  <si>
    <t xml:space="preserve">5. LionGlobal Short Duration Bond A M Distribution SGD available on GROW with Singlife		</t>
  </si>
  <si>
    <t xml:space="preserve">6. United ESG Advanced Fund Series - United Smart Sustainable Singapore Bond Fund Class A SGD Acc Hedged available on GROW with Singlife	</t>
  </si>
  <si>
    <t>LionGlobal SGD Money Market A Dis SGD TR in SG</t>
  </si>
  <si>
    <t>SGXZ50918473</t>
  </si>
  <si>
    <t>LionGlobal Short Duration Bond A MDis SGD TR in SG</t>
  </si>
  <si>
    <t>SGXZ95936332</t>
  </si>
  <si>
    <t>30/06/2013 Annualised</t>
  </si>
  <si>
    <t>31/08/2011 Annualised</t>
  </si>
  <si>
    <t>15/09/2008 Annualised</t>
  </si>
  <si>
    <t>to Last Price Annualised</t>
  </si>
  <si>
    <t>31/12/2015 Annualised</t>
  </si>
  <si>
    <t>31/12/2016 Annualised</t>
  </si>
  <si>
    <t>31/12/2017 Annualised</t>
  </si>
  <si>
    <t>31/12/2018 Annualised</t>
  </si>
  <si>
    <t>31/12/2019 Annualised</t>
  </si>
  <si>
    <t>31/12/2020 Annualised</t>
  </si>
  <si>
    <t>31/12/2021 Annualised</t>
  </si>
  <si>
    <t>31/12/2022 Annualised</t>
  </si>
  <si>
    <t>31/12/2023 Annualised</t>
  </si>
  <si>
    <t>FWD</t>
  </si>
  <si>
    <t>FWD Invest Flexi Elite</t>
  </si>
  <si>
    <t>Allianz China A-Shares Fund SGD Acc</t>
  </si>
  <si>
    <t>Allianz China A-Shares Fund USD Acc</t>
  </si>
  <si>
    <t>Allianz Thematica Fund SGDH Acc</t>
  </si>
  <si>
    <t>Allianz Best Styles Global Equity Fund SGDH Acc</t>
  </si>
  <si>
    <t>Allianz Income and Growth Fund SGDH Dis</t>
  </si>
  <si>
    <t>Allianz Income and Growth Fund USD Dis</t>
  </si>
  <si>
    <t>Allianz Global High Yield Fund SGDH Dis</t>
  </si>
  <si>
    <t>Baillie Gifford WW Asia ex Japan Fund SGD Acc</t>
  </si>
  <si>
    <t>Baillie Gifford WW Long Term Global Growth Fund SGD Acc</t>
  </si>
  <si>
    <t>Baillie Gifford WW US Equity Growth Fund USD Acc</t>
  </si>
  <si>
    <t>CGWM Opportunity Fund SGDH Acc</t>
  </si>
  <si>
    <t>Fidelity Asia Equity ESG Fund SGD Dis</t>
  </si>
  <si>
    <t>Fidelity Asia Equity ESG Fund USD Dis</t>
  </si>
  <si>
    <t>Fidelity Global Technology Fund SGDH Acc</t>
  </si>
  <si>
    <t>Fidelity Global Healthcare Fund EUR Dis</t>
  </si>
  <si>
    <t>Fidelity Global Healthcare Fund USD Acc</t>
  </si>
  <si>
    <t>Finexis Asset Management</t>
  </si>
  <si>
    <t>FAM Global Opportunities Plus Fund SGDH Acc</t>
  </si>
  <si>
    <t>FAM Millennium Equity Fund SGDH Acc</t>
  </si>
  <si>
    <t>FAM Global Income Fund SGDH Dis</t>
  </si>
  <si>
    <t>FSSA Dividend Advantage Fund SGD Dis</t>
  </si>
  <si>
    <t>First Sentier Bridge Fund SGDH Dis</t>
  </si>
  <si>
    <t>Franklin US Opportunities Fund SGDH Acc</t>
  </si>
  <si>
    <t>Fullerton Cash Fund SGD Acc</t>
  </si>
  <si>
    <t>Fullerton Lux Flexible Credit Income Fund SGDH Dis</t>
  </si>
  <si>
    <t>Fundsmith Equity Fund EUR Acc</t>
  </si>
  <si>
    <t>GS Global Future Generations Equity Fund SGD Acc</t>
  </si>
  <si>
    <t>GS Global Credit (Hedged) Fund USD Acc</t>
  </si>
  <si>
    <t>GS Europe Core Equity Fund EUR Acc</t>
  </si>
  <si>
    <t>Guinness Global Equity Income Fund USD Acc</t>
  </si>
  <si>
    <t>Guinness Global Innovators Fund USD Acc</t>
  </si>
  <si>
    <t>Hermes Investment Management</t>
  </si>
  <si>
    <t>Federated Hermes Global Emerging Markets Fund SGD Acc</t>
  </si>
  <si>
    <t>Invesco Asset Management</t>
  </si>
  <si>
    <t>Invesco Global Income Fund SGDH Dis</t>
  </si>
  <si>
    <t>Invesco Global Income Fund USDH Dis</t>
  </si>
  <si>
    <t>Lion Global SGD Money Market Fund Acc</t>
  </si>
  <si>
    <t>Infinity US 500 Stock Index Fund SGD Acc</t>
  </si>
  <si>
    <t>Infinity US 500 Stock Index Fund USD Acc</t>
  </si>
  <si>
    <t>Natixis Loomis Sayles US Growth Equity Fund SGD Acc</t>
  </si>
  <si>
    <t>Natixis Thematics Subscription Economy Fund SGDH Acc</t>
  </si>
  <si>
    <t>Neuberger Berman US Equity Premium Fund SGDH Dis</t>
  </si>
  <si>
    <t>Neuberger Berman Emerging Market Debt Hard Currency Fund USD Acc</t>
  </si>
  <si>
    <t>Neuberger Berman US Multi Cap Opportunities Fund USD Acc</t>
  </si>
  <si>
    <t>Neuberger Berman Strategic Income Fund SGDH Dis</t>
  </si>
  <si>
    <t>Nikko AM ARK Disruptive Innovation Fund SGD Acc</t>
  </si>
  <si>
    <t>Nikko AM Shenton Singapore Dividend Equity Fund SGD Dis</t>
  </si>
  <si>
    <t>Nordea Investment Funds</t>
  </si>
  <si>
    <t>ND Emerging Sustainable Stars Equity Fund USD Acc</t>
  </si>
  <si>
    <t>Pinebridge Asia ex Japan Small Cap Equity Fund SGD Acc</t>
  </si>
  <si>
    <t>Pinebridge Singapore Bond Fund SGD Acc</t>
  </si>
  <si>
    <t>Pinebridge Asia Pacific Investment Grade Bond Fund SGD Dis</t>
  </si>
  <si>
    <t>United China A-Shares Innovation Fund SGD Acc</t>
  </si>
  <si>
    <t>United Singapore Bond Fund SGD Acc</t>
  </si>
  <si>
    <t>United High Grade Corporate Bond Fund SGDH Acc</t>
  </si>
  <si>
    <t xml:space="preserve">FWD Invest Goal 1 </t>
  </si>
  <si>
    <t>Eastspring Inv Asia Select Bond A USD in US</t>
  </si>
  <si>
    <t>Eastspring Inv Asia Select Bond ADM USD TR in US</t>
  </si>
  <si>
    <t>Eastspring Inv Asia Select Bond AS Hedged SGD in SG</t>
  </si>
  <si>
    <t>Eastspring Inv Asia Select Bond ASDM Hedged SGD TR in SG</t>
  </si>
  <si>
    <t>Eastspring Inv Asia Select Bond A USD in SG</t>
  </si>
  <si>
    <t>Eastspring Inv Asia Select Bond ADM USD TR in SG</t>
  </si>
  <si>
    <t>PIMCO GIS Global Bond Fund M Retail Income II Hedged SGD</t>
  </si>
  <si>
    <t>PIMCO Global Bond Fund M-Retail Inc II SGD-H</t>
  </si>
  <si>
    <t>A1939</t>
  </si>
  <si>
    <t>IE000ILK0R90</t>
  </si>
  <si>
    <t>7. PIMCO GIS Global Bond Fund M Retail Income II Hedged SGD available on GROW with Singlife and iFAST</t>
  </si>
  <si>
    <t xml:space="preserve">4. LionGlobal Short Duration Bond Fund Class A Hedged Accumulation USD available on GROW with Singlife	</t>
  </si>
  <si>
    <t xml:space="preserve">3. LionGlobal SGD Money Market Fund Class A Distribution SGD available on GROW with Singlife	</t>
  </si>
  <si>
    <t>2. Neuberger Berman Emerging Markets Debt Hard Currency Fund USD A Monthly Distributing Class available on GROW with Singlife</t>
  </si>
  <si>
    <t>1. Neuberger Berman Emerging Markets Debt Hard Currency Fund USD A Accumulating Class available on GROW with Singlife</t>
  </si>
  <si>
    <t>Eastspring Investments - Asia Select Bond A USD</t>
  </si>
  <si>
    <t xml:space="preserve">	Eastspring Investments - Asia Select Bond A USD</t>
  </si>
  <si>
    <t xml:space="preserve">Eastspring Investments - Asia Select Bond Fund Class A USD	</t>
  </si>
  <si>
    <t>Eastspring Investments - Asia Select Bond ADM USD</t>
  </si>
  <si>
    <t>Eastspring Investments - Asia Select Bond AS SGD-H</t>
  </si>
  <si>
    <t xml:space="preserve">	Eastspring Investments - Asia Select Bond AS SGD-H</t>
  </si>
  <si>
    <t xml:space="preserve">Eastspring Investments - Asia Select Bond Fund Class As (Hedged) SGD	</t>
  </si>
  <si>
    <t>Eastspring Investments - Asia Select Bond ASDM SGD-H</t>
  </si>
  <si>
    <t xml:space="preserve">Eastspring Investments - Asia Select Bond Fund Class Asdm (Hedged) SGD	</t>
  </si>
  <si>
    <t>BlackRock GF World Bond A6 Hedged SGD TR in SG</t>
  </si>
  <si>
    <t>PIMCO GIS Global Bond M Retail II Inc SGD TR in SG</t>
  </si>
  <si>
    <t>Data as at: 07 May 2025</t>
  </si>
  <si>
    <t>8. Eastspring Asia ESG Bond Fund will be renamed to Eastspring Asia Select Bond Fund</t>
  </si>
  <si>
    <t>abrdn Select Portfolio - abrdn Pacific Equity Fund</t>
  </si>
  <si>
    <t>Allianz Global Investors Fund - Allianz Global Sustainability Fund SGD</t>
  </si>
  <si>
    <t>BlackRock Global Funds - Systematic Global SmallCap Fund</t>
  </si>
  <si>
    <t>BNP Paribas Funds - Global Environment SGD</t>
  </si>
  <si>
    <t>Franklin Templeton Investment Funds - Franklin Biotechnology Discovery Fund USD</t>
  </si>
  <si>
    <t>Franklin Templeton Investment Funds - Franklin U.S. Opportunities Fund SGD</t>
  </si>
  <si>
    <t>Janus Henderson Horizon Fund - Global Property Equities Fund SGD</t>
  </si>
  <si>
    <t>Janus Henderson Horizon Fund - Pan European Property Equities Fund SGD</t>
  </si>
  <si>
    <t>BNP Paribas Funds - Aqua Classic RH SGD MD</t>
  </si>
  <si>
    <t>Fidelity Funds - Asia Equity ESG Fund</t>
  </si>
  <si>
    <t>abrdn Select Portfolio - abrdn Singapore Equity Fund</t>
  </si>
  <si>
    <t>AB SICAV I - AB International Health Care Portfolio A SGD Hedged</t>
  </si>
  <si>
    <t>Allianz Global Investors Fund - China Equity Fund</t>
  </si>
  <si>
    <t>Allianz Global Investors Fund - Allianz Income and Growth Fund</t>
  </si>
  <si>
    <t>Allianz Global Investors Fund - Oriental Income Fund</t>
  </si>
  <si>
    <t>Amundi Funds - Real Assets Target Income A2 SGD Hgd MTI (D)</t>
  </si>
  <si>
    <t>BlackRock Strategic Funds - Systematic Asia Pacific Equity Absolute Return Fund</t>
  </si>
  <si>
    <t>Fidelity Funds - Global Technology Fund A Acc SGD</t>
  </si>
  <si>
    <t>Fullerton Fund - Fullerton SGD Cash Fund (Class A SGD)</t>
  </si>
  <si>
    <t>Fullerton Fund - Fullerton USD Cash Fund (Class A USD)</t>
  </si>
  <si>
    <t>Goldman Sachs Japan Equity Portfolio</t>
  </si>
  <si>
    <t>JPMorgan Funds - Emerging Markets Dividend Fund A mth SGD Hedged</t>
  </si>
  <si>
    <t>JPMorgan Investment Funds - JPM Global Select Equity A Acc SGD</t>
  </si>
  <si>
    <t>PIMCO GIS Climate Bond Fund E EUR Hedged Acc</t>
  </si>
  <si>
    <t>PIMCO GIS ESG Income Fund E USD Inc</t>
  </si>
  <si>
    <t>Schroder ISF China Opportunities A Acc SGD Hedged</t>
  </si>
  <si>
    <t>Schroder ISF Global Cities A Acc USD</t>
  </si>
  <si>
    <t>Schroder ISF Global Sustainable Growth A Acc SGD Hedged</t>
  </si>
  <si>
    <t>Schroder Multi-Asset Revolution</t>
  </si>
  <si>
    <t>FSSA Regional Greater China Fund (Class A (Acc))</t>
  </si>
  <si>
    <t>FSSA Regional Greater China Fund SGD</t>
  </si>
  <si>
    <t>FSSA Regional Greater China Fund USD</t>
  </si>
  <si>
    <t>FSSA Regional Greater China Fund</t>
  </si>
  <si>
    <t>FSSA Regional Greater China Fund Acc SGD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</si>
</sst>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 #,##0.00_);_(* \(#,##0.00\);_(* &quot;-&quot;??_);_(@_)"/>
    <numFmt numFmtId="165" formatCode="_-&quot;$&quot;* #,##0.00_-;\-&quot;$&quot;* #,##0.00_-;_-&quot;$&quot;* &quot;-&quot;??_-;_-@_-"/>
    <numFmt numFmtId="166" formatCode="&quot;$&quot;#,##0"/>
    <numFmt numFmtId="167" formatCode="&quot;$&quot;#,##0.00"/>
    <numFmt numFmtId="168" formatCode="#,##0.0"/>
    <numFmt numFmtId="169" formatCode="[$-14809]d\ mmmm\,\ yyyy;@"/>
    <numFmt numFmtId="170" formatCode="0.00_);[Red]\(0.00\)"/>
    <numFmt numFmtId="171" formatCode="dd\/mm\/yyyy"/>
  </numFmts>
  <fonts count="14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8"/>
      <name val="Arial"/>
      <family val="2"/>
    </font>
    <font>
      <sz val="10"/>
      <name val="Arial"/>
      <family val="2"/>
    </font>
    <font>
      <b/>
      <u/>
      <sz val="10"/>
      <name val="Arial"/>
      <family val="2"/>
    </font>
    <font>
      <u/>
      <sz val="10"/>
      <color indexed="12"/>
      <name val="Arial"/>
      <family val="2"/>
    </font>
    <font>
      <u/>
      <sz val="10"/>
      <name val="Arial"/>
      <family val="2"/>
    </font>
    <font>
      <b/>
      <u/>
      <sz val="10"/>
      <color indexed="12"/>
      <name val="Arial"/>
      <family val="2"/>
    </font>
    <font>
      <sz val="10"/>
      <name val="Arial"/>
      <family val="2"/>
    </font>
    <font>
      <u/>
      <sz val="10"/>
      <color indexed="12"/>
      <name val="Arial"/>
      <family val="2"/>
    </font>
    <font>
      <b/>
      <sz val="10"/>
      <color theme="0"/>
      <name val="Arial"/>
      <family val="2"/>
    </font>
    <font>
      <sz val="10"/>
      <color theme="0"/>
      <name val="Arial"/>
      <family val="2"/>
    </font>
    <font>
      <sz val="10"/>
      <color rgb="FFFF0000"/>
      <name val="Arial"/>
      <family val="2"/>
    </font>
    <font>
      <sz val="10"/>
      <color theme="1"/>
      <name val="Arial"/>
      <family val="2"/>
    </font>
    <font>
      <b/>
      <sz val="10"/>
      <color theme="1"/>
      <name val="Arial"/>
      <family val="2"/>
    </font>
    <font>
      <sz val="10"/>
      <name val="Arial"/>
      <family val="2"/>
    </font>
    <font>
      <sz val="11"/>
      <name val="Calibri"/>
      <family val="2"/>
      <scheme val="minor"/>
    </font>
    <font>
      <b/>
      <sz val="18"/>
      <color theme="0"/>
      <name val="Calibri"/>
      <family val="2"/>
      <scheme val="minor"/>
    </font>
    <font>
      <b/>
      <sz val="9"/>
      <name val="Arial"/>
      <family val="2"/>
    </font>
    <font>
      <b/>
      <sz val="11"/>
      <name val="Arial"/>
      <family val="2"/>
    </font>
    <font>
      <sz val="9"/>
      <name val="Arial"/>
      <family val="2"/>
    </font>
    <font>
      <b/>
      <sz val="9"/>
      <color theme="1"/>
      <name val="Calibri"/>
      <family val="2"/>
      <scheme val="minor"/>
    </font>
    <font>
      <b/>
      <sz val="9"/>
      <name val="Calibri"/>
      <family val="2"/>
      <scheme val="minor"/>
    </font>
    <font>
      <sz val="9"/>
      <color theme="1"/>
      <name val="Calibri"/>
      <family val="2"/>
      <scheme val="minor"/>
    </font>
    <font>
      <b/>
      <sz val="9"/>
      <color theme="4" tint="-0.499984740745262"/>
      <name val="Calibri"/>
      <family val="2"/>
      <scheme val="minor"/>
    </font>
    <font>
      <sz val="9"/>
      <name val="Calibri"/>
      <family val="2"/>
      <scheme val="minor"/>
    </font>
    <font>
      <i/>
      <sz val="9"/>
      <color theme="1"/>
      <name val="Calibri"/>
      <family val="2"/>
      <scheme val="minor"/>
    </font>
    <font>
      <b/>
      <i/>
      <sz val="15.5"/>
      <color theme="4" tint="-0.249977111117893"/>
      <name val="Calibri"/>
      <family val="2"/>
      <scheme val="minor"/>
    </font>
    <font>
      <b/>
      <u/>
      <sz val="11"/>
      <name val="Arial"/>
      <family val="2"/>
    </font>
    <font>
      <sz val="8"/>
      <color theme="1"/>
      <name val="Calibri"/>
      <family val="2"/>
      <scheme val="minor"/>
    </font>
    <font>
      <b/>
      <sz val="10"/>
      <color theme="4" tint="-0.249977111117893"/>
      <name val="Calibri"/>
      <family val="2"/>
      <scheme val="minor"/>
    </font>
    <font>
      <b/>
      <i/>
      <sz val="20"/>
      <color theme="4" tint="-0.249977111117893"/>
      <name val="Calibri"/>
      <family val="2"/>
      <scheme val="minor"/>
    </font>
    <font>
      <b/>
      <i/>
      <sz val="11"/>
      <name val="Calibri"/>
      <family val="2"/>
      <scheme val="minor"/>
    </font>
    <font>
      <sz val="8"/>
      <name val="Calibri"/>
      <family val="2"/>
      <scheme val="minor"/>
    </font>
    <font>
      <b/>
      <i/>
      <sz val="14"/>
      <name val="Calibri"/>
      <family val="2"/>
      <scheme val="minor"/>
    </font>
    <font>
      <sz val="22"/>
      <name val="Calibri"/>
      <family val="2"/>
      <scheme val="minor"/>
    </font>
    <font>
      <b/>
      <sz val="18"/>
      <name val="Calibri"/>
      <family val="2"/>
      <scheme val="minor"/>
    </font>
    <font>
      <b/>
      <i/>
      <sz val="24"/>
      <name val="Calibri"/>
      <family val="2"/>
      <scheme val="minor"/>
    </font>
    <font>
      <b/>
      <i/>
      <sz val="24"/>
      <name val="Arial"/>
      <family val="2"/>
    </font>
    <font>
      <b/>
      <i/>
      <sz val="24"/>
      <color theme="4" tint="-0.249977111117893"/>
      <name val="Calibri"/>
      <family val="2"/>
      <scheme val="minor"/>
    </font>
    <font>
      <b/>
      <i/>
      <sz val="12"/>
      <name val="Calibri"/>
      <family val="2"/>
      <scheme val="minor"/>
    </font>
    <font>
      <b/>
      <sz val="11"/>
      <name val="Calibri"/>
      <family val="2"/>
      <scheme val="minor"/>
    </font>
    <font>
      <sz val="11.5"/>
      <name val="Calibri"/>
      <family val="2"/>
      <scheme val="minor"/>
    </font>
    <font>
      <sz val="10"/>
      <name val="Calibri"/>
      <family val="2"/>
      <scheme val="minor"/>
    </font>
    <font>
      <b/>
      <sz val="11.5"/>
      <color theme="4" tint="-0.249977111117893"/>
      <name val="Calibri"/>
      <family val="2"/>
      <scheme val="minor"/>
    </font>
    <font>
      <sz val="11.5"/>
      <color indexed="17"/>
      <name val="Calibri"/>
      <family val="2"/>
      <scheme val="minor"/>
    </font>
    <font>
      <sz val="11.5"/>
      <color theme="1"/>
      <name val="Calibri"/>
      <family val="2"/>
      <scheme val="minor"/>
    </font>
    <font>
      <b/>
      <sz val="10"/>
      <name val="Calibri"/>
      <family val="2"/>
      <scheme val="minor"/>
    </font>
    <font>
      <sz val="10.5"/>
      <name val="Calibri"/>
      <family val="2"/>
      <scheme val="minor"/>
    </font>
    <font>
      <b/>
      <i/>
      <u/>
      <sz val="24"/>
      <color theme="4" tint="-0.249977111117893"/>
      <name val="Calibri"/>
      <family val="2"/>
      <scheme val="minor"/>
    </font>
    <font>
      <b/>
      <i/>
      <sz val="10.5"/>
      <name val="Calibri"/>
      <family val="2"/>
      <scheme val="minor"/>
    </font>
    <font>
      <b/>
      <i/>
      <u/>
      <sz val="10"/>
      <name val="Arial"/>
      <family val="2"/>
    </font>
    <font>
      <b/>
      <sz val="10.5"/>
      <name val="Calibri"/>
      <family val="2"/>
      <scheme val="minor"/>
    </font>
    <font>
      <sz val="10"/>
      <color indexed="8"/>
      <name val="Arial"/>
      <family val="2"/>
    </font>
    <font>
      <b/>
      <sz val="11"/>
      <color theme="4" tint="-0.499984740745262"/>
      <name val="Calibri"/>
      <family val="2"/>
      <scheme val="minor"/>
    </font>
    <font>
      <sz val="11.5"/>
      <color theme="4" tint="-0.249977111117893"/>
      <name val="Calibri"/>
      <family val="2"/>
      <scheme val="minor"/>
    </font>
    <font>
      <sz val="11"/>
      <name val="Arial"/>
      <family val="2"/>
    </font>
    <font>
      <sz val="11"/>
      <color rgb="FFFF0000"/>
      <name val="Arial"/>
      <family val="2"/>
    </font>
    <font>
      <b/>
      <sz val="12"/>
      <color theme="4" tint="-0.499984740745262"/>
      <name val="Calibri"/>
      <family val="2"/>
      <scheme val="minor"/>
    </font>
    <font>
      <sz val="12"/>
      <name val="Arial"/>
      <family val="2"/>
    </font>
    <font>
      <sz val="18"/>
      <name val="Calibri"/>
      <family val="2"/>
      <scheme val="minor"/>
    </font>
    <font>
      <b/>
      <i/>
      <sz val="16"/>
      <color theme="4" tint="-0.249977111117893"/>
      <name val="Calibri"/>
      <family val="2"/>
      <scheme val="minor"/>
    </font>
    <font>
      <b/>
      <sz val="10"/>
      <color theme="1"/>
      <name val="Calibri"/>
      <family val="2"/>
      <scheme val="minor"/>
    </font>
    <font>
      <b/>
      <sz val="11"/>
      <color theme="1"/>
      <name val="Calibri"/>
      <family val="2"/>
      <scheme val="minor"/>
    </font>
    <font>
      <b/>
      <sz val="10"/>
      <color theme="3" tint="-0.249977111117893"/>
      <name val="Calibri"/>
      <family val="2"/>
      <scheme val="minor"/>
    </font>
    <font>
      <b/>
      <sz val="10"/>
      <color theme="4" tint="-0.499984740745262"/>
      <name val="Calibri"/>
      <family val="2"/>
      <scheme val="minor"/>
    </font>
    <font>
      <b/>
      <sz val="9"/>
      <color theme="4" tint="-0.249977111117893"/>
      <name val="Calibri"/>
      <family val="2"/>
      <scheme val="minor"/>
    </font>
    <font>
      <b/>
      <sz val="8"/>
      <name val="Calibri"/>
      <family val="2"/>
      <scheme val="minor"/>
    </font>
    <font>
      <sz val="10.5"/>
      <name val="Arial"/>
      <family val="2"/>
    </font>
    <font>
      <sz val="12"/>
      <color theme="0"/>
      <name val="Calibri"/>
      <family val="2"/>
      <scheme val="minor"/>
    </font>
    <font>
      <b/>
      <sz val="12"/>
      <color theme="3" tint="-0.249977111117893"/>
      <name val="Calibri"/>
      <family val="2"/>
      <scheme val="minor"/>
    </font>
    <font>
      <b/>
      <i/>
      <sz val="8"/>
      <color theme="4" tint="-0.249977111117893"/>
      <name val="Calibri"/>
      <family val="2"/>
      <scheme val="minor"/>
    </font>
    <font>
      <sz val="7"/>
      <name val="Calibri"/>
      <family val="2"/>
      <scheme val="minor"/>
    </font>
    <font>
      <sz val="14"/>
      <color theme="4" tint="-0.499984740745262"/>
      <name val="Calibri"/>
      <family val="2"/>
      <scheme val="minor"/>
    </font>
    <font>
      <b/>
      <i/>
      <sz val="10"/>
      <color theme="4" tint="-0.249977111117893"/>
      <name val="Calibri"/>
      <family val="2"/>
      <scheme val="minor"/>
    </font>
    <font>
      <b/>
      <sz val="7"/>
      <name val="Calibri"/>
      <family val="2"/>
      <scheme val="minor"/>
    </font>
    <font>
      <b/>
      <i/>
      <sz val="16"/>
      <color theme="4"/>
      <name val="Calibri"/>
      <family val="2"/>
      <scheme val="minor"/>
    </font>
    <font>
      <b/>
      <sz val="12"/>
      <name val="Calibri"/>
      <family val="2"/>
      <scheme val="minor"/>
    </font>
    <font>
      <sz val="11"/>
      <color theme="4" tint="-0.499984740745262"/>
      <name val="Calibri"/>
      <family val="2"/>
      <scheme val="minor"/>
    </font>
    <font>
      <sz val="8"/>
      <color theme="4" tint="-0.499984740745262"/>
      <name val="Calibri"/>
      <family val="2"/>
      <scheme val="minor"/>
    </font>
    <font>
      <sz val="11"/>
      <color theme="4" tint="-0.249977111117893"/>
      <name val="Calibri"/>
      <family val="2"/>
      <scheme val="minor"/>
    </font>
    <font>
      <b/>
      <sz val="11"/>
      <color theme="4" tint="-0.249977111117893"/>
      <name val="Calibri"/>
      <family val="2"/>
      <scheme val="minor"/>
    </font>
    <font>
      <sz val="12"/>
      <name val="Calibri"/>
      <family val="2"/>
      <scheme val="minor"/>
    </font>
    <font>
      <b/>
      <sz val="14"/>
      <name val="Calibri"/>
      <family val="2"/>
      <scheme val="minor"/>
    </font>
    <font>
      <sz val="10"/>
      <color theme="1"/>
      <name val="Calibri"/>
      <family val="2"/>
      <scheme val="minor"/>
    </font>
    <font>
      <b/>
      <sz val="10.5"/>
      <color theme="4" tint="-0.499984740745262"/>
      <name val="Calibri"/>
      <family val="2"/>
      <scheme val="minor"/>
    </font>
    <font>
      <sz val="10.5"/>
      <color theme="4" tint="-0.499984740745262"/>
      <name val="Calibri"/>
      <family val="2"/>
      <scheme val="minor"/>
    </font>
    <font>
      <sz val="10"/>
      <color indexed="12"/>
      <name val="Calibri"/>
      <family val="2"/>
      <scheme val="minor"/>
    </font>
    <font>
      <b/>
      <i/>
      <sz val="15.5"/>
      <color theme="3" tint="-0.249977111117893"/>
      <name val="Calibri"/>
      <family val="2"/>
      <scheme val="minor"/>
    </font>
    <font>
      <sz val="10"/>
      <color theme="4" tint="-0.249977111117893"/>
      <name val="Calibri"/>
      <family val="2"/>
      <scheme val="minor"/>
    </font>
    <font>
      <b/>
      <i/>
      <sz val="12"/>
      <color theme="3" tint="-0.249977111117893"/>
      <name val="Calibri"/>
      <family val="2"/>
      <scheme val="minor"/>
    </font>
    <font>
      <b/>
      <sz val="16"/>
      <color theme="4" tint="-0.249977111117893"/>
      <name val="Calibri"/>
      <family val="2"/>
      <scheme val="minor"/>
    </font>
    <font>
      <b/>
      <i/>
      <sz val="15.5"/>
      <color theme="0"/>
      <name val="Calibri"/>
      <family val="2"/>
      <scheme val="minor"/>
    </font>
    <font>
      <b/>
      <i/>
      <sz val="12"/>
      <color theme="0"/>
      <name val="Calibri"/>
      <family val="2"/>
      <scheme val="minor"/>
    </font>
    <font>
      <u/>
      <sz val="10"/>
      <color indexed="12"/>
      <name val="Calibri"/>
      <family val="2"/>
      <scheme val="minor"/>
    </font>
    <font>
      <sz val="10"/>
      <color rgb="FFFF0000"/>
      <name val="Calibri"/>
      <family val="2"/>
      <scheme val="minor"/>
    </font>
    <font>
      <b/>
      <sz val="11.5"/>
      <name val="Calibri"/>
      <family val="2"/>
      <scheme val="minor"/>
    </font>
    <font>
      <sz val="11"/>
      <name val="Calibri"/>
      <family val="2"/>
    </font>
    <font>
      <b/>
      <sz val="11"/>
      <name val="Calibri"/>
      <family val="2"/>
    </font>
    <font>
      <b/>
      <u/>
      <sz val="11"/>
      <name val="Calibri"/>
      <family val="2"/>
    </font>
    <font>
      <sz val="7"/>
      <name val="Times New Roman"/>
      <family val="1"/>
    </font>
    <font>
      <b/>
      <sz val="20"/>
      <color rgb="FFFFFFFF"/>
      <name val="Calibri"/>
      <family val="2"/>
    </font>
    <font>
      <sz val="20"/>
      <color rgb="FF000000"/>
      <name val="Calibri"/>
      <family val="2"/>
    </font>
    <font>
      <b/>
      <sz val="20"/>
      <color rgb="FF000000"/>
      <name val="Calibri"/>
      <family val="2"/>
    </font>
    <font>
      <b/>
      <i/>
      <u/>
      <sz val="11.5"/>
      <color theme="4" tint="-0.249977111117893"/>
      <name val="Calibri"/>
      <family val="2"/>
      <scheme val="minor"/>
    </font>
    <font>
      <b/>
      <sz val="11.5"/>
      <color theme="0"/>
      <name val="Calibri"/>
      <family val="2"/>
      <scheme val="minor"/>
    </font>
    <font>
      <b/>
      <u/>
      <sz val="11.5"/>
      <name val="Calibri"/>
      <family val="2"/>
      <scheme val="minor"/>
    </font>
    <font>
      <b/>
      <u/>
      <sz val="11.5"/>
      <color indexed="12"/>
      <name val="Calibri"/>
      <family val="2"/>
      <scheme val="minor"/>
    </font>
    <font>
      <u/>
      <sz val="11.5"/>
      <color indexed="12"/>
      <name val="Calibri"/>
      <family val="2"/>
      <scheme val="minor"/>
    </font>
    <font>
      <b/>
      <i/>
      <sz val="15.5"/>
      <color theme="4"/>
      <name val="Calibri"/>
      <family val="2"/>
      <scheme val="minor"/>
    </font>
    <font>
      <b/>
      <i/>
      <sz val="10"/>
      <color theme="4"/>
      <name val="Calibri"/>
      <family val="2"/>
      <scheme val="minor"/>
    </font>
    <font>
      <b/>
      <sz val="11.5"/>
      <color rgb="FFFF0000"/>
      <name val="Calibri"/>
      <family val="2"/>
      <scheme val="minor"/>
    </font>
    <font>
      <b/>
      <sz val="8"/>
      <name val="Arial"/>
      <family val="2"/>
    </font>
    <font>
      <sz val="10"/>
      <name val="Calibri"/>
      <family val="2"/>
    </font>
    <font>
      <sz val="10.5"/>
      <color rgb="FFFF0000"/>
      <name val="Calibri"/>
      <family val="2"/>
      <scheme val="minor"/>
    </font>
    <font>
      <sz val="10"/>
      <color rgb="FF000000"/>
      <name val="Manulife JH Sans"/>
    </font>
    <font>
      <sz val="11.5"/>
      <color rgb="FF000000"/>
      <name val="Calibri"/>
      <family val="2"/>
      <scheme val="minor"/>
    </font>
    <font>
      <b/>
      <sz val="11"/>
      <color rgb="FF000000"/>
      <name val="Calibri"/>
      <family val="2"/>
    </font>
    <font>
      <sz val="10"/>
      <color rgb="FF000000"/>
      <name val="Arial"/>
      <family val="2"/>
    </font>
    <font>
      <sz val="9"/>
      <color rgb="FF000000"/>
      <name val="Arial"/>
      <family val="2"/>
    </font>
    <font>
      <sz val="8"/>
      <color rgb="FF000000"/>
      <name val="Arial"/>
      <family val="2"/>
    </font>
    <font>
      <sz val="10"/>
      <name val="ABC Repro Variable"/>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5"/>
      <name val="Calibri"/>
      <family val="2"/>
      <scheme val="minor"/>
    </font>
  </fonts>
  <fills count="48">
    <fill>
      <patternFill patternType="none"/>
    </fill>
    <fill>
      <patternFill patternType="gray125"/>
    </fill>
    <fill>
      <patternFill patternType="solid">
        <fgColor theme="0"/>
        <bgColor indexed="64"/>
      </patternFill>
    </fill>
    <fill>
      <patternFill patternType="solid">
        <fgColor theme="4" tint="0.79998168889431442"/>
        <bgColor indexed="64"/>
      </patternFill>
    </fill>
    <fill>
      <patternFill patternType="solid">
        <fgColor theme="0"/>
        <bgColor theme="4" tint="0.79998168889431442"/>
      </patternFill>
    </fill>
    <fill>
      <patternFill patternType="solid">
        <fgColor theme="4" tint="0.79998168889431442"/>
        <bgColor theme="4" tint="0.79998168889431442"/>
      </patternFill>
    </fill>
    <fill>
      <gradientFill>
        <stop position="0">
          <color theme="0"/>
        </stop>
        <stop position="1">
          <color theme="4"/>
        </stop>
      </gradientFill>
    </fill>
    <fill>
      <gradientFill>
        <stop position="0">
          <color theme="0"/>
        </stop>
        <stop position="1">
          <color theme="4" tint="0.80001220740379042"/>
        </stop>
      </gradientFill>
    </fill>
    <fill>
      <gradientFill>
        <stop position="0">
          <color theme="4" tint="0.80001220740379042"/>
        </stop>
        <stop position="1">
          <color theme="4"/>
        </stop>
      </gradientFill>
    </fill>
    <fill>
      <gradientFill>
        <stop position="0">
          <color theme="0"/>
        </stop>
        <stop position="1">
          <color theme="4" tint="0.59999389629810485"/>
        </stop>
      </gradientFill>
    </fill>
    <fill>
      <gradientFill>
        <stop position="0">
          <color theme="4" tint="0.59999389629810485"/>
        </stop>
        <stop position="1">
          <color theme="4"/>
        </stop>
      </gradientFill>
    </fill>
    <fill>
      <patternFill patternType="solid">
        <fgColor theme="4" tint="0.59999389629810485"/>
        <bgColor theme="4" tint="0.59999389629810485"/>
      </patternFill>
    </fill>
    <fill>
      <patternFill patternType="solid">
        <fgColor rgb="FFF6E45C"/>
        <bgColor indexed="64"/>
      </patternFill>
    </fill>
    <fill>
      <patternFill patternType="solid">
        <fgColor rgb="FF144E6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8">
    <border>
      <left/>
      <right/>
      <top/>
      <bottom/>
      <diagonal/>
    </border>
    <border>
      <left style="thin">
        <color theme="4" tint="-0.249977111117893"/>
      </left>
      <right style="thin">
        <color theme="4" tint="-0.249977111117893"/>
      </right>
      <top style="thin">
        <color theme="4" tint="-0.249977111117893"/>
      </top>
      <bottom style="thin">
        <color theme="4" tint="-0.249977111117893"/>
      </bottom>
      <diagonal/>
    </border>
    <border>
      <left style="thin">
        <color theme="4" tint="-0.249977111117893"/>
      </left>
      <right/>
      <top style="thin">
        <color theme="4" tint="-0.249977111117893"/>
      </top>
      <bottom/>
      <diagonal/>
    </border>
    <border>
      <left/>
      <right/>
      <top style="thin">
        <color theme="4" tint="-0.249977111117893"/>
      </top>
      <bottom/>
      <diagonal/>
    </border>
    <border>
      <left/>
      <right style="thin">
        <color theme="4" tint="-0.249977111117893"/>
      </right>
      <top style="thin">
        <color theme="4" tint="-0.249977111117893"/>
      </top>
      <bottom/>
      <diagonal/>
    </border>
    <border>
      <left style="thin">
        <color theme="4" tint="-0.249977111117893"/>
      </left>
      <right/>
      <top/>
      <bottom/>
      <diagonal/>
    </border>
    <border>
      <left/>
      <right style="thin">
        <color theme="4" tint="-0.249977111117893"/>
      </right>
      <top/>
      <bottom/>
      <diagonal/>
    </border>
    <border>
      <left style="thin">
        <color theme="4" tint="-0.249977111117893"/>
      </left>
      <right/>
      <top/>
      <bottom style="thin">
        <color theme="4" tint="-0.249977111117893"/>
      </bottom>
      <diagonal/>
    </border>
    <border>
      <left/>
      <right/>
      <top/>
      <bottom style="thin">
        <color theme="4" tint="-0.249977111117893"/>
      </bottom>
      <diagonal/>
    </border>
    <border>
      <left/>
      <right style="thin">
        <color theme="4" tint="-0.249977111117893"/>
      </right>
      <top/>
      <bottom style="thin">
        <color theme="4" tint="-0.249977111117893"/>
      </bottom>
      <diagonal/>
    </border>
    <border>
      <left/>
      <right/>
      <top style="thin">
        <color theme="4" tint="-0.249977111117893"/>
      </top>
      <bottom style="thin">
        <color theme="4" tint="-0.249977111117893"/>
      </bottom>
      <diagonal/>
    </border>
    <border>
      <left style="thin">
        <color theme="4" tint="-0.249977111117893"/>
      </left>
      <right/>
      <top style="thin">
        <color theme="4" tint="-0.249977111117893"/>
      </top>
      <bottom style="thin">
        <color theme="4" tint="-0.249977111117893"/>
      </bottom>
      <diagonal/>
    </border>
    <border>
      <left/>
      <right style="thin">
        <color theme="4" tint="-0.249977111117893"/>
      </right>
      <top style="thin">
        <color theme="4" tint="-0.249977111117893"/>
      </top>
      <bottom style="thin">
        <color theme="4" tint="-0.249977111117893"/>
      </bottom>
      <diagonal/>
    </border>
    <border>
      <left/>
      <right/>
      <top/>
      <bottom style="medium">
        <color theme="4" tint="-0.249977111117893"/>
      </bottom>
      <diagonal/>
    </border>
    <border>
      <left style="thin">
        <color theme="4" tint="-0.249977111117893"/>
      </left>
      <right style="thin">
        <color theme="4" tint="-0.249977111117893"/>
      </right>
      <top/>
      <bottom style="thin">
        <color theme="4" tint="-0.249977111117893"/>
      </bottom>
      <diagonal/>
    </border>
    <border>
      <left style="thin">
        <color theme="4" tint="-0.249977111117893"/>
      </left>
      <right style="thin">
        <color theme="4" tint="-0.249977111117893"/>
      </right>
      <top style="thin">
        <color theme="4" tint="-0.249977111117893"/>
      </top>
      <bottom/>
      <diagonal/>
    </border>
    <border>
      <left style="thin">
        <color theme="4" tint="-0.249977111117893"/>
      </left>
      <right style="thin">
        <color theme="4" tint="-0.249977111117893"/>
      </right>
      <top/>
      <bottom/>
      <diagonal/>
    </border>
    <border>
      <left style="dotted">
        <color theme="4" tint="-0.249977111117893"/>
      </left>
      <right style="thin">
        <color theme="4" tint="-0.249977111117893"/>
      </right>
      <top style="thin">
        <color theme="4" tint="-0.249977111117893"/>
      </top>
      <bottom style="thin">
        <color theme="4" tint="-0.249977111117893"/>
      </bottom>
      <diagonal/>
    </border>
    <border>
      <left style="hair">
        <color theme="4" tint="-0.249977111117893"/>
      </left>
      <right style="hair">
        <color theme="4" tint="-0.249977111117893"/>
      </right>
      <top style="hair">
        <color theme="4" tint="-0.249977111117893"/>
      </top>
      <bottom style="hair">
        <color theme="4" tint="-0.249977111117893"/>
      </bottom>
      <diagonal/>
    </border>
    <border>
      <left style="hair">
        <color theme="4" tint="-0.249977111117893"/>
      </left>
      <right style="hair">
        <color theme="4" tint="-0.249977111117893"/>
      </right>
      <top/>
      <bottom style="hair">
        <color theme="4" tint="-0.249977111117893"/>
      </bottom>
      <diagonal/>
    </border>
    <border>
      <left style="hair">
        <color theme="4" tint="-0.249977111117893"/>
      </left>
      <right style="hair">
        <color theme="4" tint="-0.249977111117893"/>
      </right>
      <top style="thin">
        <color theme="4" tint="-0.249977111117893"/>
      </top>
      <bottom style="hair">
        <color theme="4" tint="-0.249977111117893"/>
      </bottom>
      <diagonal/>
    </border>
    <border>
      <left style="hair">
        <color theme="4" tint="-0.249977111117893"/>
      </left>
      <right style="thin">
        <color theme="4" tint="-0.249977111117893"/>
      </right>
      <top style="hair">
        <color theme="4" tint="-0.249977111117893"/>
      </top>
      <bottom style="hair">
        <color theme="4" tint="-0.249977111117893"/>
      </bottom>
      <diagonal/>
    </border>
    <border>
      <left/>
      <right style="hair">
        <color theme="4" tint="-0.249977111117893"/>
      </right>
      <top style="thin">
        <color theme="4" tint="-0.249977111117893"/>
      </top>
      <bottom style="hair">
        <color theme="4" tint="-0.249977111117893"/>
      </bottom>
      <diagonal/>
    </border>
    <border>
      <left/>
      <right style="hair">
        <color theme="4" tint="-0.249977111117893"/>
      </right>
      <top style="hair">
        <color theme="4" tint="-0.249977111117893"/>
      </top>
      <bottom style="hair">
        <color theme="4" tint="-0.249977111117893"/>
      </bottom>
      <diagonal/>
    </border>
    <border>
      <left style="hair">
        <color theme="4" tint="-0.249977111117893"/>
      </left>
      <right/>
      <top style="hair">
        <color theme="4" tint="-0.249977111117893"/>
      </top>
      <bottom style="hair">
        <color theme="4" tint="-0.249977111117893"/>
      </bottom>
      <diagonal/>
    </border>
    <border>
      <left style="thin">
        <color theme="4" tint="-0.249977111117893"/>
      </left>
      <right/>
      <top style="thin">
        <color theme="4" tint="-0.249977111117893"/>
      </top>
      <bottom style="hair">
        <color theme="4" tint="-0.249977111117893"/>
      </bottom>
      <diagonal/>
    </border>
    <border>
      <left/>
      <right/>
      <top style="hair">
        <color theme="4" tint="-0.249977111117893"/>
      </top>
      <bottom style="hair">
        <color theme="4" tint="-0.249977111117893"/>
      </bottom>
      <diagonal/>
    </border>
    <border>
      <left style="thin">
        <color theme="4" tint="-0.249977111117893"/>
      </left>
      <right/>
      <top style="hair">
        <color theme="4" tint="-0.249977111117893"/>
      </top>
      <bottom style="hair">
        <color theme="4" tint="-0.249977111117893"/>
      </bottom>
      <diagonal/>
    </border>
    <border>
      <left/>
      <right style="medium">
        <color theme="4" tint="-0.249977111117893"/>
      </right>
      <top/>
      <bottom/>
      <diagonal/>
    </border>
    <border>
      <left/>
      <right/>
      <top style="hair">
        <color theme="4" tint="-0.249977111117893"/>
      </top>
      <bottom/>
      <diagonal/>
    </border>
    <border>
      <left style="hair">
        <color theme="4" tint="-0.249977111117893"/>
      </left>
      <right style="hair">
        <color theme="4" tint="-0.249977111117893"/>
      </right>
      <top style="hair">
        <color theme="4" tint="-0.249977111117893"/>
      </top>
      <bottom/>
      <diagonal/>
    </border>
    <border>
      <left style="hair">
        <color theme="4" tint="-0.249977111117893"/>
      </left>
      <right style="thin">
        <color theme="4" tint="-0.249977111117893"/>
      </right>
      <top style="hair">
        <color theme="4" tint="-0.249977111117893"/>
      </top>
      <bottom/>
      <diagonal/>
    </border>
    <border>
      <left/>
      <right style="hair">
        <color theme="4" tint="-0.249977111117893"/>
      </right>
      <top style="hair">
        <color theme="4" tint="-0.249977111117893"/>
      </top>
      <bottom/>
      <diagonal/>
    </border>
    <border>
      <left/>
      <right style="thin">
        <color theme="4" tint="-0.249977111117893"/>
      </right>
      <top style="hair">
        <color theme="4" tint="-0.249977111117893"/>
      </top>
      <bottom/>
      <diagonal/>
    </border>
    <border>
      <left style="hair">
        <color theme="4" tint="-0.249977111117893"/>
      </left>
      <right/>
      <top/>
      <bottom/>
      <diagonal/>
    </border>
    <border>
      <left style="hair">
        <color theme="4" tint="-0.249977111117893"/>
      </left>
      <right style="thin">
        <color theme="4" tint="-0.249977111117893"/>
      </right>
      <top style="thin">
        <color theme="4" tint="-0.249977111117893"/>
      </top>
      <bottom style="thin">
        <color theme="4" tint="-0.249977111117893"/>
      </bottom>
      <diagonal/>
    </border>
    <border>
      <left style="hair">
        <color theme="4" tint="-0.249977111117893"/>
      </left>
      <right style="hair">
        <color theme="4" tint="-0.249977111117893"/>
      </right>
      <top style="thin">
        <color theme="4" tint="-0.249977111117893"/>
      </top>
      <bottom style="thin">
        <color theme="4" tint="-0.249977111117893"/>
      </bottom>
      <diagonal/>
    </border>
    <border>
      <left style="hair">
        <color theme="4" tint="-0.249977111117893"/>
      </left>
      <right/>
      <top style="thin">
        <color theme="4" tint="-0.249977111117893"/>
      </top>
      <bottom style="thin">
        <color theme="4" tint="-0.249977111117893"/>
      </bottom>
      <diagonal/>
    </border>
    <border>
      <left style="hair">
        <color theme="4" tint="-0.249977111117893"/>
      </left>
      <right/>
      <top style="thin">
        <color theme="4" tint="-0.249977111117893"/>
      </top>
      <bottom style="hair">
        <color theme="4" tint="-0.249977111117893"/>
      </bottom>
      <diagonal/>
    </border>
    <border>
      <left style="hair">
        <color theme="4" tint="-0.249977111117893"/>
      </left>
      <right/>
      <top style="hair">
        <color theme="4" tint="-0.249977111117893"/>
      </top>
      <bottom/>
      <diagonal/>
    </border>
    <border>
      <left/>
      <right style="hair">
        <color theme="4" tint="-0.249977111117893"/>
      </right>
      <top style="thin">
        <color theme="4" tint="-0.249977111117893"/>
      </top>
      <bottom/>
      <diagonal/>
    </border>
    <border>
      <left style="hair">
        <color theme="4" tint="-0.249977111117893"/>
      </left>
      <right/>
      <top/>
      <bottom style="hair">
        <color theme="4" tint="-0.249977111117893"/>
      </bottom>
      <diagonal/>
    </border>
    <border>
      <left style="thin">
        <color theme="4" tint="-0.249977111117893"/>
      </left>
      <right style="hair">
        <color theme="4" tint="-0.249977111117893"/>
      </right>
      <top style="hair">
        <color theme="4" tint="-0.249977111117893"/>
      </top>
      <bottom style="hair">
        <color theme="4" tint="-0.249977111117893"/>
      </bottom>
      <diagonal/>
    </border>
    <border>
      <left/>
      <right/>
      <top style="thin">
        <color theme="4" tint="-0.249977111117893"/>
      </top>
      <bottom style="hair">
        <color theme="4" tint="-0.249977111117893"/>
      </bottom>
      <diagonal/>
    </border>
    <border>
      <left/>
      <right/>
      <top/>
      <bottom style="double">
        <color theme="4" tint="-0.249977111117893"/>
      </bottom>
      <diagonal/>
    </border>
    <border>
      <left/>
      <right/>
      <top/>
      <bottom style="hair">
        <color theme="4" tint="-0.249977111117893"/>
      </bottom>
      <diagonal/>
    </border>
    <border>
      <left/>
      <right style="hair">
        <color theme="4" tint="-0.249977111117893"/>
      </right>
      <top/>
      <bottom style="hair">
        <color theme="4" tint="-0.249977111117893"/>
      </bottom>
      <diagonal/>
    </border>
    <border>
      <left style="thin">
        <color theme="4" tint="-0.249977111117893"/>
      </left>
      <right/>
      <top style="hair">
        <color theme="4" tint="-0.249977111117893"/>
      </top>
      <bottom/>
      <diagonal/>
    </border>
    <border>
      <left/>
      <right style="thin">
        <color theme="4" tint="-0.249977111117893"/>
      </right>
      <top style="thin">
        <color theme="4" tint="-0.249977111117893"/>
      </top>
      <bottom style="hair">
        <color theme="4" tint="-0.249977111117893"/>
      </bottom>
      <diagonal/>
    </border>
    <border>
      <left style="thin">
        <color theme="4" tint="-0.249977111117893"/>
      </left>
      <right style="hair">
        <color theme="4" tint="-0.249977111117893"/>
      </right>
      <top style="hair">
        <color theme="4" tint="-0.249977111117893"/>
      </top>
      <bottom/>
      <diagonal/>
    </border>
    <border>
      <left style="thin">
        <color theme="4" tint="-0.249977111117893"/>
      </left>
      <right style="thin">
        <color theme="3"/>
      </right>
      <top style="thin">
        <color theme="4" tint="-0.249977111117893"/>
      </top>
      <bottom style="thin">
        <color theme="4" tint="-0.249977111117893"/>
      </bottom>
      <diagonal/>
    </border>
    <border>
      <left/>
      <right style="thin">
        <color theme="4" tint="-0.249977111117893"/>
      </right>
      <top style="hair">
        <color theme="4" tint="-0.249977111117893"/>
      </top>
      <bottom style="hair">
        <color theme="4" tint="-0.249977111117893"/>
      </bottom>
      <diagonal/>
    </border>
    <border>
      <left/>
      <right/>
      <top/>
      <bottom style="thin">
        <color rgb="FF002060"/>
      </bottom>
      <diagonal/>
    </border>
    <border>
      <left/>
      <right style="hair">
        <color rgb="FF002060"/>
      </right>
      <top/>
      <bottom/>
      <diagonal/>
    </border>
    <border>
      <left style="hair">
        <color theme="4" tint="-0.249977111117893"/>
      </left>
      <right/>
      <top/>
      <bottom style="thin">
        <color rgb="FF002060"/>
      </bottom>
      <diagonal/>
    </border>
    <border>
      <left style="hair">
        <color theme="4" tint="-0.249977111117893"/>
      </left>
      <right style="hair">
        <color theme="4" tint="-0.249977111117893"/>
      </right>
      <top/>
      <bottom style="thin">
        <color rgb="FF002060"/>
      </bottom>
      <diagonal/>
    </border>
    <border>
      <left/>
      <right style="hair">
        <color theme="4" tint="-0.249977111117893"/>
      </right>
      <top/>
      <bottom style="thin">
        <color rgb="FF002060"/>
      </bottom>
      <diagonal/>
    </border>
    <border>
      <left/>
      <right style="thin">
        <color indexed="64"/>
      </right>
      <top/>
      <bottom/>
      <diagonal/>
    </border>
    <border>
      <left style="thin">
        <color theme="4" tint="-0.249977111117893"/>
      </left>
      <right/>
      <top/>
      <bottom style="thin">
        <color rgb="FF002060"/>
      </bottom>
      <diagonal/>
    </border>
    <border>
      <left/>
      <right style="thin">
        <color theme="4" tint="-0.249977111117893"/>
      </right>
      <top/>
      <bottom style="thin">
        <color rgb="FF002060"/>
      </bottom>
      <diagonal/>
    </border>
    <border>
      <left/>
      <right/>
      <top style="thin">
        <color theme="3"/>
      </top>
      <bottom/>
      <diagonal/>
    </border>
    <border>
      <left/>
      <right style="hair">
        <color theme="3"/>
      </right>
      <top/>
      <bottom style="thin">
        <color rgb="FF002060"/>
      </bottom>
      <diagonal/>
    </border>
    <border>
      <left style="thin">
        <color theme="4" tint="-0.249977111117893"/>
      </left>
      <right style="thin">
        <color theme="4" tint="-0.249977111117893"/>
      </right>
      <top style="thin">
        <color theme="4" tint="-0.249977111117893"/>
      </top>
      <bottom style="hair">
        <color theme="4" tint="-0.249977111117893"/>
      </bottom>
      <diagonal/>
    </border>
    <border>
      <left/>
      <right/>
      <top style="thin">
        <color rgb="FF002060"/>
      </top>
      <bottom/>
      <diagonal/>
    </border>
    <border>
      <left style="thin">
        <color theme="4" tint="-0.249977111117893"/>
      </left>
      <right style="hair">
        <color theme="4" tint="-0.249977111117893"/>
      </right>
      <top/>
      <bottom style="hair">
        <color theme="4" tint="-0.249977111117893"/>
      </bottom>
      <diagonal/>
    </border>
    <border>
      <left style="thin">
        <color theme="4" tint="-0.249977111117893"/>
      </left>
      <right style="hair">
        <color theme="4" tint="-0.249977111117893"/>
      </right>
      <top/>
      <bottom style="thin">
        <color theme="4" tint="-0.249977111117893"/>
      </bottom>
      <diagonal/>
    </border>
    <border>
      <left/>
      <right style="hair">
        <color rgb="FF002060"/>
      </right>
      <top style="hair">
        <color theme="4" tint="-0.249977111117893"/>
      </top>
      <bottom/>
      <diagonal/>
    </border>
    <border>
      <left style="thin">
        <color theme="4" tint="-0.249977111117893"/>
      </left>
      <right style="hair">
        <color theme="4" tint="-0.249977111117893"/>
      </right>
      <top style="thin">
        <color theme="4" tint="-0.249977111117893"/>
      </top>
      <bottom style="hair">
        <color theme="4" tint="-0.249977111117893"/>
      </bottom>
      <diagonal/>
    </border>
    <border>
      <left style="thin">
        <color theme="4" tint="-0.249977111117893"/>
      </left>
      <right style="thin">
        <color theme="4" tint="-0.249977111117893"/>
      </right>
      <top style="hair">
        <color theme="4" tint="-0.249977111117893"/>
      </top>
      <bottom style="hair">
        <color theme="4" tint="-0.249977111117893"/>
      </bottom>
      <diagonal/>
    </border>
    <border>
      <left style="thin">
        <color theme="4" tint="-0.249977111117893"/>
      </left>
      <right style="thin">
        <color theme="4" tint="-0.249977111117893"/>
      </right>
      <top style="hair">
        <color theme="4" tint="-0.249977111117893"/>
      </top>
      <bottom/>
      <diagonal/>
    </border>
    <border>
      <left style="thin">
        <color theme="4" tint="-0.249977111117893"/>
      </left>
      <right style="thin">
        <color theme="4" tint="-0.249977111117893"/>
      </right>
      <top/>
      <bottom style="hair">
        <color theme="4" tint="-0.249977111117893"/>
      </bottom>
      <diagonal/>
    </border>
    <border>
      <left style="hair">
        <color theme="4" tint="-0.249977111117893"/>
      </left>
      <right/>
      <top style="thin">
        <color theme="4" tint="-0.249977111117893"/>
      </top>
      <bottom/>
      <diagonal/>
    </border>
    <border>
      <left/>
      <right style="hair">
        <color theme="3"/>
      </right>
      <top style="thin">
        <color theme="4" tint="-0.249977111117893"/>
      </top>
      <bottom/>
      <diagonal/>
    </border>
    <border>
      <left style="thin">
        <color theme="4" tint="-0.249977111117893"/>
      </left>
      <right style="hair">
        <color theme="4" tint="-0.249977111117893"/>
      </right>
      <top style="hair">
        <color theme="4" tint="-0.249977111117893"/>
      </top>
      <bottom style="thin">
        <color rgb="FF002060"/>
      </bottom>
      <diagonal/>
    </border>
    <border>
      <left style="hair">
        <color theme="4" tint="-0.249977111117893"/>
      </left>
      <right style="hair">
        <color theme="4" tint="-0.249977111117893"/>
      </right>
      <top/>
      <bottom/>
      <diagonal/>
    </border>
    <border>
      <left style="hair">
        <color theme="4" tint="-0.249977111117893"/>
      </left>
      <right style="thin">
        <color theme="4" tint="-0.249977111117893"/>
      </right>
      <top/>
      <bottom/>
      <diagonal/>
    </border>
    <border>
      <left/>
      <right style="hair">
        <color theme="4" tint="-0.249977111117893"/>
      </right>
      <top/>
      <bottom/>
      <diagonal/>
    </border>
    <border>
      <left/>
      <right style="hair">
        <color theme="4" tint="-0.249977111117893"/>
      </right>
      <top/>
      <bottom style="thin">
        <color theme="4" tint="-0.249977111117893"/>
      </bottom>
      <diagonal/>
    </border>
    <border>
      <left style="thin">
        <color theme="4" tint="-0.249977111117893"/>
      </left>
      <right style="hair">
        <color theme="3"/>
      </right>
      <top style="thin">
        <color theme="4" tint="-0.249977111117893"/>
      </top>
      <bottom style="hair">
        <color theme="4" tint="-0.249977111117893"/>
      </bottom>
      <diagonal/>
    </border>
    <border>
      <left style="thin">
        <color theme="4" tint="-0.249977111117893"/>
      </left>
      <right style="hair">
        <color theme="3"/>
      </right>
      <top style="hair">
        <color theme="4" tint="-0.249977111117893"/>
      </top>
      <bottom style="hair">
        <color theme="4" tint="-0.249977111117893"/>
      </bottom>
      <diagonal/>
    </border>
    <border>
      <left style="thin">
        <color theme="4" tint="-0.249977111117893"/>
      </left>
      <right style="hair">
        <color theme="3"/>
      </right>
      <top style="hair">
        <color theme="4" tint="-0.249977111117893"/>
      </top>
      <bottom/>
      <diagonal/>
    </border>
    <border>
      <left style="thin">
        <color theme="4" tint="-0.249977111117893"/>
      </left>
      <right style="hair">
        <color theme="3"/>
      </right>
      <top/>
      <bottom/>
      <diagonal/>
    </border>
    <border>
      <left style="thin">
        <color theme="4" tint="-0.249977111117893"/>
      </left>
      <right style="hair">
        <color theme="3"/>
      </right>
      <top/>
      <bottom style="thin">
        <color theme="4" tint="-0.249977111117893"/>
      </bottom>
      <diagonal/>
    </border>
    <border>
      <left style="thin">
        <color theme="4" tint="-0.249977111117893"/>
      </left>
      <right style="hair">
        <color theme="3"/>
      </right>
      <top style="thin">
        <color theme="4" tint="-0.249977111117893"/>
      </top>
      <bottom/>
      <diagonal/>
    </border>
    <border>
      <left style="hair">
        <color theme="3"/>
      </left>
      <right style="thin">
        <color theme="3"/>
      </right>
      <top style="thin">
        <color theme="4" tint="-0.249977111117893"/>
      </top>
      <bottom/>
      <diagonal/>
    </border>
    <border>
      <left style="hair">
        <color theme="3"/>
      </left>
      <right style="thin">
        <color theme="3"/>
      </right>
      <top/>
      <bottom style="hair">
        <color theme="4" tint="-0.249977111117893"/>
      </bottom>
      <diagonal/>
    </border>
    <border>
      <left style="hair">
        <color theme="3"/>
      </left>
      <right style="thin">
        <color theme="3"/>
      </right>
      <top style="hair">
        <color theme="4" tint="-0.249977111117893"/>
      </top>
      <bottom style="hair">
        <color theme="4" tint="-0.249977111117893"/>
      </bottom>
      <diagonal/>
    </border>
    <border>
      <left style="hair">
        <color theme="3"/>
      </left>
      <right style="thin">
        <color theme="3"/>
      </right>
      <top style="hair">
        <color theme="4" tint="-0.249977111117893"/>
      </top>
      <bottom/>
      <diagonal/>
    </border>
    <border>
      <left style="hair">
        <color theme="3"/>
      </left>
      <right style="thin">
        <color theme="3"/>
      </right>
      <top/>
      <bottom style="thin">
        <color theme="4" tint="-0.249977111117893"/>
      </bottom>
      <diagonal/>
    </border>
    <border>
      <left style="hair">
        <color theme="4" tint="-0.249977111117893"/>
      </left>
      <right style="hair">
        <color theme="3"/>
      </right>
      <top style="thin">
        <color theme="4" tint="-0.249977111117893"/>
      </top>
      <bottom style="thin">
        <color theme="4" tint="-0.249977111117893"/>
      </bottom>
      <diagonal/>
    </border>
    <border>
      <left style="hair">
        <color theme="3"/>
      </left>
      <right style="thin">
        <color theme="4" tint="-0.249977111117893"/>
      </right>
      <top style="thin">
        <color theme="3"/>
      </top>
      <bottom style="thin">
        <color theme="4" tint="-0.249977111117893"/>
      </bottom>
      <diagonal/>
    </border>
    <border>
      <left/>
      <right/>
      <top style="thin">
        <color theme="3"/>
      </top>
      <bottom style="thin">
        <color theme="4" tint="-0.249977111117893"/>
      </bottom>
      <diagonal/>
    </border>
    <border>
      <left style="hair">
        <color theme="3"/>
      </left>
      <right style="hair">
        <color theme="3"/>
      </right>
      <top style="hair">
        <color theme="3"/>
      </top>
      <bottom style="hair">
        <color theme="4" tint="-0.249977111117893"/>
      </bottom>
      <diagonal/>
    </border>
    <border>
      <left style="hair">
        <color theme="3"/>
      </left>
      <right style="hair">
        <color theme="3"/>
      </right>
      <top style="hair">
        <color theme="4" tint="-0.249977111117893"/>
      </top>
      <bottom style="hair">
        <color theme="4" tint="-0.249977111117893"/>
      </bottom>
      <diagonal/>
    </border>
    <border>
      <left style="hair">
        <color theme="3"/>
      </left>
      <right style="hair">
        <color theme="3"/>
      </right>
      <top style="hair">
        <color theme="4" tint="-0.249977111117893"/>
      </top>
      <bottom/>
      <diagonal/>
    </border>
    <border>
      <left style="hair">
        <color theme="3"/>
      </left>
      <right style="hair">
        <color theme="3"/>
      </right>
      <top/>
      <bottom style="hair">
        <color theme="4" tint="-0.249977111117893"/>
      </bottom>
      <diagonal/>
    </border>
    <border>
      <left style="hair">
        <color theme="3"/>
      </left>
      <right style="hair">
        <color theme="3"/>
      </right>
      <top/>
      <bottom/>
      <diagonal/>
    </border>
    <border>
      <left style="thin">
        <color theme="4" tint="-0.249977111117893"/>
      </left>
      <right style="thin">
        <color theme="4" tint="-0.249977111117893"/>
      </right>
      <top style="hair">
        <color theme="4" tint="-0.249977111117893"/>
      </top>
      <bottom style="hair">
        <color theme="3"/>
      </bottom>
      <diagonal/>
    </border>
    <border>
      <left style="thin">
        <color theme="4" tint="-0.249977111117893"/>
      </left>
      <right style="hair">
        <color theme="4" tint="-0.249977111117893"/>
      </right>
      <top/>
      <bottom/>
      <diagonal/>
    </border>
    <border>
      <left style="hair">
        <color theme="4" tint="-0.249977111117893"/>
      </left>
      <right/>
      <top/>
      <bottom style="thin">
        <color theme="4" tint="-0.249977111117893"/>
      </bottom>
      <diagonal/>
    </border>
    <border>
      <left/>
      <right style="hair">
        <color theme="4" tint="-0.249977111117893"/>
      </right>
      <top style="thin">
        <color theme="4" tint="-0.249977111117893"/>
      </top>
      <bottom style="thin">
        <color theme="4" tint="-0.249977111117893"/>
      </bottom>
      <diagonal/>
    </border>
    <border>
      <left style="thin">
        <color theme="4" tint="-0.249977111117893"/>
      </left>
      <right/>
      <top style="thin">
        <color rgb="FF002060"/>
      </top>
      <bottom/>
      <diagonal/>
    </border>
    <border>
      <left style="hair">
        <color theme="4" tint="-0.249977111117893"/>
      </left>
      <right style="hair">
        <color theme="4" tint="-0.249977111117893"/>
      </right>
      <top/>
      <bottom style="thin">
        <color theme="4" tint="-0.249977111117893"/>
      </bottom>
      <diagonal/>
    </border>
    <border>
      <left style="hair">
        <color theme="3"/>
      </left>
      <right/>
      <top/>
      <bottom style="hair">
        <color theme="4" tint="-0.249977111117893"/>
      </bottom>
      <diagonal/>
    </border>
    <border>
      <left style="hair">
        <color theme="3"/>
      </left>
      <right/>
      <top/>
      <bottom/>
      <diagonal/>
    </border>
    <border>
      <left style="hair">
        <color theme="3"/>
      </left>
      <right/>
      <top style="hair">
        <color theme="4" tint="-0.249977111117893"/>
      </top>
      <bottom style="hair">
        <color theme="4" tint="-0.249977111117893"/>
      </bottom>
      <diagonal/>
    </border>
    <border>
      <left style="hair">
        <color theme="3"/>
      </left>
      <right style="hair">
        <color theme="4" tint="-0.249977111117893"/>
      </right>
      <top style="hair">
        <color theme="4" tint="-0.249977111117893"/>
      </top>
      <bottom style="hair">
        <color theme="4" tint="-0.249977111117893"/>
      </bottom>
      <diagonal/>
    </border>
    <border>
      <left style="hair">
        <color theme="3"/>
      </left>
      <right style="thin">
        <color theme="4" tint="-0.249977111117893"/>
      </right>
      <top style="thin">
        <color theme="4" tint="-0.249977111117893"/>
      </top>
      <bottom style="hair">
        <color theme="4" tint="-0.249977111117893"/>
      </bottom>
      <diagonal/>
    </border>
    <border>
      <left style="hair">
        <color theme="3"/>
      </left>
      <right style="thin">
        <color theme="4" tint="-0.249977111117893"/>
      </right>
      <top style="hair">
        <color theme="4" tint="-0.249977111117893"/>
      </top>
      <bottom style="hair">
        <color theme="4" tint="-0.249977111117893"/>
      </bottom>
      <diagonal/>
    </border>
    <border>
      <left style="hair">
        <color theme="3"/>
      </left>
      <right style="thin">
        <color theme="4" tint="-0.249977111117893"/>
      </right>
      <top style="hair">
        <color theme="4" tint="-0.249977111117893"/>
      </top>
      <bottom/>
      <diagonal/>
    </border>
    <border>
      <left style="hair">
        <color theme="3"/>
      </left>
      <right style="thin">
        <color theme="4" tint="-0.249977111117893"/>
      </right>
      <top/>
      <bottom style="hair">
        <color theme="4" tint="-0.249977111117893"/>
      </bottom>
      <diagonal/>
    </border>
    <border>
      <left style="hair">
        <color theme="3"/>
      </left>
      <right style="thin">
        <color theme="4" tint="-0.249977111117893"/>
      </right>
      <top/>
      <bottom/>
      <diagonal/>
    </border>
    <border>
      <left style="dotted">
        <color theme="4" tint="-0.249977111117893"/>
      </left>
      <right style="thin">
        <color theme="4" tint="-0.249977111117893"/>
      </right>
      <top/>
      <bottom style="thin">
        <color theme="4" tint="-0.249977111117893"/>
      </bottom>
      <diagonal/>
    </border>
    <border>
      <left/>
      <right/>
      <top style="medium">
        <color theme="4" tint="-0.249977111117893"/>
      </top>
      <bottom style="thin">
        <color theme="4" tint="-0.249977111117893"/>
      </bottom>
      <diagonal/>
    </border>
    <border>
      <left style="hair">
        <color theme="3"/>
      </left>
      <right style="hair">
        <color theme="4" tint="-0.249977111117893"/>
      </right>
      <top style="thin">
        <color theme="4" tint="-0.249977111117893"/>
      </top>
      <bottom/>
      <diagonal/>
    </border>
    <border>
      <left style="hair">
        <color theme="3"/>
      </left>
      <right style="hair">
        <color theme="4" tint="-0.249977111117893"/>
      </right>
      <top/>
      <bottom style="thin">
        <color rgb="FF002060"/>
      </bottom>
      <diagonal/>
    </border>
    <border>
      <left style="hair">
        <color theme="3"/>
      </left>
      <right style="thin">
        <color theme="4" tint="-0.249977111117893"/>
      </right>
      <top style="thin">
        <color theme="4" tint="-0.249977111117893"/>
      </top>
      <bottom/>
      <diagonal/>
    </border>
    <border>
      <left style="hair">
        <color theme="3"/>
      </left>
      <right style="thin">
        <color theme="4" tint="-0.249977111117893"/>
      </right>
      <top/>
      <bottom style="thin">
        <color rgb="FF002060"/>
      </bottom>
      <diagonal/>
    </border>
    <border>
      <left style="hair">
        <color theme="4" tint="-0.249977111117893"/>
      </left>
      <right style="thin">
        <color theme="4" tint="-0.249977111117893"/>
      </right>
      <top/>
      <bottom style="thin">
        <color theme="4" tint="-0.249977111117893"/>
      </bottom>
      <diagonal/>
    </border>
    <border>
      <left style="hair">
        <color theme="4" tint="-0.249977111117893"/>
      </left>
      <right style="thin">
        <color theme="4" tint="-0.249977111117893"/>
      </right>
      <top style="thin">
        <color theme="4" tint="-0.249977111117893"/>
      </top>
      <bottom/>
      <diagonal/>
    </border>
    <border>
      <left style="hair">
        <color theme="4" tint="-0.249977111117893"/>
      </left>
      <right style="hair">
        <color theme="4" tint="-0.249977111117893"/>
      </right>
      <top style="thin">
        <color theme="4" tint="-0.249977111117893"/>
      </top>
      <bottom/>
      <diagonal/>
    </border>
    <border>
      <left style="thin">
        <color theme="4" tint="-0.249977111117893"/>
      </left>
      <right style="hair">
        <color theme="4" tint="-0.249977111117893"/>
      </right>
      <top style="thin">
        <color theme="4" tint="-0.249977111117893"/>
      </top>
      <bottom style="thin">
        <color theme="4" tint="-0.249977111117893"/>
      </bottom>
      <diagonal/>
    </border>
    <border>
      <left style="thin">
        <color theme="4" tint="-0.249977111117893"/>
      </left>
      <right style="thin">
        <color theme="4" tint="-0.249977111117893"/>
      </right>
      <top style="hair">
        <color theme="4" tint="-0.249977111117893"/>
      </top>
      <bottom style="hair">
        <color rgb="FF002060"/>
      </bottom>
      <diagonal/>
    </border>
    <border>
      <left/>
      <right/>
      <top style="hair">
        <color theme="4" tint="-0.249977111117893"/>
      </top>
      <bottom style="hair">
        <color rgb="FF002060"/>
      </bottom>
      <diagonal/>
    </border>
    <border>
      <left/>
      <right style="hair">
        <color theme="4" tint="-0.249977111117893"/>
      </right>
      <top style="hair">
        <color theme="4" tint="-0.249977111117893"/>
      </top>
      <bottom style="hair">
        <color rgb="FF002060"/>
      </bottom>
      <diagonal/>
    </border>
    <border>
      <left style="hair">
        <color theme="4" tint="-0.249977111117893"/>
      </left>
      <right style="hair">
        <color theme="4" tint="-0.249977111117893"/>
      </right>
      <top style="hair">
        <color theme="4" tint="-0.249977111117893"/>
      </top>
      <bottom style="hair">
        <color rgb="FF002060"/>
      </bottom>
      <diagonal/>
    </border>
    <border>
      <left style="hair">
        <color theme="4" tint="-0.249977111117893"/>
      </left>
      <right style="thin">
        <color theme="4" tint="-0.249977111117893"/>
      </right>
      <top style="hair">
        <color theme="4" tint="-0.249977111117893"/>
      </top>
      <bottom style="hair">
        <color rgb="FF002060"/>
      </bottom>
      <diagonal/>
    </border>
    <border>
      <left style="thin">
        <color theme="4" tint="-0.249977111117893"/>
      </left>
      <right style="hair">
        <color theme="4" tint="-0.249977111117893"/>
      </right>
      <top style="hair">
        <color theme="4" tint="-0.249977111117893"/>
      </top>
      <bottom style="hair">
        <color rgb="FF002060"/>
      </bottom>
      <diagonal/>
    </border>
    <border>
      <left/>
      <right style="thin">
        <color theme="4" tint="-0.249977111117893"/>
      </right>
      <top style="hair">
        <color theme="4" tint="-0.249977111117893"/>
      </top>
      <bottom style="hair">
        <color rgb="FF002060"/>
      </bottom>
      <diagonal/>
    </border>
    <border>
      <left/>
      <right/>
      <top style="thin">
        <color theme="0"/>
      </top>
      <bottom style="thin">
        <color theme="0"/>
      </bottom>
      <diagonal/>
    </border>
    <border>
      <left style="hair">
        <color theme="4" tint="-0.249977111117893"/>
      </left>
      <right style="thin">
        <color theme="4" tint="-0.249977111117893"/>
      </right>
      <top/>
      <bottom style="hair">
        <color theme="4" tint="-0.249977111117893"/>
      </bottom>
      <diagonal/>
    </border>
    <border>
      <left/>
      <right style="thin">
        <color theme="4" tint="-0.249977111117893"/>
      </right>
      <top/>
      <bottom style="hair">
        <color theme="4" tint="-0.249977111117893"/>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style="medium">
        <color rgb="FFFFFFFF"/>
      </bottom>
      <diagonal/>
    </border>
    <border>
      <left style="medium">
        <color rgb="FFFFFFFF"/>
      </left>
      <right style="medium">
        <color rgb="FFFFFFFF"/>
      </right>
      <top style="medium">
        <color rgb="FFFFFFFF"/>
      </top>
      <bottom style="medium">
        <color rgb="FFFFFFFF"/>
      </bottom>
      <diagonal/>
    </border>
    <border>
      <left style="hair">
        <color theme="4"/>
      </left>
      <right style="hair">
        <color theme="4"/>
      </right>
      <top style="hair">
        <color theme="4"/>
      </top>
      <bottom style="hair">
        <color theme="4"/>
      </bottom>
      <diagonal/>
    </border>
    <border>
      <left style="dotted">
        <color theme="4" tint="-0.249977111117893"/>
      </left>
      <right style="thin">
        <color theme="4" tint="-0.249977111117893"/>
      </right>
      <top style="thin">
        <color theme="4" tint="-0.249977111117893"/>
      </top>
      <bottom/>
      <diagonal/>
    </border>
    <border>
      <left style="hair">
        <color theme="3"/>
      </left>
      <right style="hair">
        <color theme="3"/>
      </right>
      <top style="hair">
        <color theme="3"/>
      </top>
      <bottom style="hair">
        <color theme="3"/>
      </bottom>
      <diagonal/>
    </border>
    <border>
      <left style="hair">
        <color theme="3"/>
      </left>
      <right/>
      <top style="hair">
        <color theme="3"/>
      </top>
      <bottom style="hair">
        <color theme="3"/>
      </bottom>
      <diagonal/>
    </border>
    <border>
      <left/>
      <right style="hair">
        <color theme="3"/>
      </right>
      <top style="hair">
        <color theme="3"/>
      </top>
      <bottom style="hair">
        <color theme="3"/>
      </bottom>
      <diagonal/>
    </border>
    <border>
      <left style="thin">
        <color theme="3"/>
      </left>
      <right style="thin">
        <color theme="3"/>
      </right>
      <top style="hair">
        <color theme="3"/>
      </top>
      <bottom style="hair">
        <color theme="3"/>
      </bottom>
      <diagonal/>
    </border>
    <border>
      <left/>
      <right/>
      <top style="hair">
        <color theme="3"/>
      </top>
      <bottom style="hair">
        <color theme="3"/>
      </bottom>
      <diagonal/>
    </border>
    <border>
      <left style="hair">
        <color rgb="FF144E60"/>
      </left>
      <right style="thin">
        <color theme="4" tint="-0.249977111117893"/>
      </right>
      <top style="hair">
        <color rgb="FF144E60"/>
      </top>
      <bottom style="hair">
        <color rgb="FF144E60"/>
      </bottom>
      <diagonal/>
    </border>
    <border>
      <left style="thin">
        <color theme="4" tint="-0.249977111117893"/>
      </left>
      <right/>
      <top style="hair">
        <color rgb="FF144E60"/>
      </top>
      <bottom style="hair">
        <color rgb="FF144E60"/>
      </bottom>
      <diagonal/>
    </border>
    <border>
      <left/>
      <right style="thin">
        <color theme="4" tint="-0.249977111117893"/>
      </right>
      <top style="hair">
        <color rgb="FF144E60"/>
      </top>
      <bottom style="hair">
        <color rgb="FF144E60"/>
      </bottom>
      <diagonal/>
    </border>
    <border>
      <left style="hair">
        <color theme="3"/>
      </left>
      <right style="hair">
        <color theme="3"/>
      </right>
      <top style="hair">
        <color theme="3"/>
      </top>
      <bottom/>
      <diagonal/>
    </border>
    <border>
      <left style="hair">
        <color theme="3"/>
      </left>
      <right/>
      <top style="hair">
        <color theme="3"/>
      </top>
      <bottom/>
      <diagonal/>
    </border>
    <border>
      <left/>
      <right style="hair">
        <color theme="3"/>
      </right>
      <top style="hair">
        <color theme="3"/>
      </top>
      <bottom/>
      <diagonal/>
    </border>
    <border>
      <left/>
      <right/>
      <top style="hair">
        <color theme="3"/>
      </top>
      <bottom/>
      <diagonal/>
    </border>
    <border>
      <left style="thin">
        <color theme="4" tint="-0.249977111117893"/>
      </left>
      <right style="hair">
        <color rgb="FF144E60"/>
      </right>
      <top style="hair">
        <color rgb="FF144E60"/>
      </top>
      <bottom style="hair">
        <color rgb="FF144E60"/>
      </bottom>
      <diagonal/>
    </border>
    <border>
      <left style="hair">
        <color theme="4" tint="-0.249977111117893"/>
      </left>
      <right style="thin">
        <color theme="4" tint="-0.249977111117893"/>
      </right>
      <top style="thin">
        <color theme="4" tint="-0.249977111117893"/>
      </top>
      <bottom style="hair">
        <color theme="4" tint="-0.249977111117893"/>
      </bottom>
      <diagonal/>
    </border>
    <border>
      <left style="thin">
        <color theme="4" tint="-0.249977111117893"/>
      </left>
      <right style="thin">
        <color theme="4" tint="-0.249977111117893"/>
      </right>
      <top style="hair">
        <color theme="3"/>
      </top>
      <bottom/>
      <diagonal/>
    </border>
    <border>
      <left style="hair">
        <color theme="3"/>
      </left>
      <right style="thin">
        <color theme="4" tint="-0.249977111117893"/>
      </right>
      <top style="hair">
        <color theme="3"/>
      </top>
      <bottom style="hair">
        <color theme="3"/>
      </bottom>
      <diagonal/>
    </border>
    <border>
      <left style="hair">
        <color theme="3"/>
      </left>
      <right style="thin">
        <color theme="4" tint="-0.249977111117893"/>
      </right>
      <top style="hair">
        <color theme="3"/>
      </top>
      <bottom/>
      <diagonal/>
    </border>
    <border>
      <left style="thin">
        <color theme="3"/>
      </left>
      <right style="thin">
        <color theme="4" tint="-0.249977111117893"/>
      </right>
      <top style="hair">
        <color theme="3"/>
      </top>
      <bottom style="hair">
        <color theme="3"/>
      </bottom>
      <diagonal/>
    </border>
    <border>
      <left style="thin">
        <color theme="3"/>
      </left>
      <right style="thin">
        <color theme="4" tint="-0.249977111117893"/>
      </right>
      <top style="hair">
        <color theme="3"/>
      </top>
      <bottom/>
      <diagonal/>
    </border>
    <border>
      <left/>
      <right style="thin">
        <color theme="3"/>
      </right>
      <top style="hair">
        <color theme="3"/>
      </top>
      <bottom style="hair">
        <color theme="3"/>
      </bottom>
      <diagonal/>
    </border>
    <border>
      <left/>
      <right style="thin">
        <color theme="4" tint="-0.249977111117893"/>
      </right>
      <top style="hair">
        <color theme="3"/>
      </top>
      <bottom/>
      <diagonal/>
    </border>
    <border>
      <left/>
      <right style="thin">
        <color theme="4" tint="-0.249977111117893"/>
      </right>
      <top style="hair">
        <color theme="3"/>
      </top>
      <bottom style="hair">
        <color theme="3"/>
      </bottom>
      <diagonal/>
    </border>
    <border>
      <left style="thin">
        <color theme="4" tint="-0.249977111117893"/>
      </left>
      <right style="thin">
        <color rgb="FF638EC6"/>
      </right>
      <top style="hair">
        <color theme="4" tint="-0.249977111117893"/>
      </top>
      <bottom style="hair">
        <color theme="4" tint="-0.249977111117893"/>
      </bottom>
      <diagonal/>
    </border>
    <border>
      <left style="hair">
        <color rgb="FF638EC6"/>
      </left>
      <right style="hair">
        <color rgb="FF638EC6"/>
      </right>
      <top style="hair">
        <color rgb="FF638EC6"/>
      </top>
      <bottom style="hair">
        <color rgb="FF638EC6"/>
      </bottom>
      <diagonal/>
    </border>
    <border>
      <left style="hair">
        <color rgb="FF638EC6"/>
      </left>
      <right/>
      <top style="hair">
        <color rgb="FF638EC6"/>
      </top>
      <bottom style="hair">
        <color rgb="FF638EC6"/>
      </bottom>
      <diagonal/>
    </border>
    <border>
      <left/>
      <right style="hair">
        <color rgb="FF638EC6"/>
      </right>
      <top style="hair">
        <color rgb="FF638EC6"/>
      </top>
      <bottom style="hair">
        <color rgb="FF638EC6"/>
      </bottom>
      <diagonal/>
    </border>
    <border>
      <left style="hair">
        <color theme="4" tint="-0.249977111117893"/>
      </left>
      <right style="thin">
        <color rgb="FF638EC6"/>
      </right>
      <top style="hair">
        <color theme="4" tint="-0.249977111117893"/>
      </top>
      <bottom style="hair">
        <color theme="4" tint="-0.249977111117893"/>
      </bottom>
      <diagonal/>
    </border>
    <border>
      <left style="hair">
        <color rgb="FF638EC6"/>
      </left>
      <right style="thin">
        <color rgb="FF638EC6"/>
      </right>
      <top style="hair">
        <color rgb="FF638EC6"/>
      </top>
      <bottom style="hair">
        <color rgb="FF638EC6"/>
      </bottom>
      <diagonal/>
    </border>
    <border>
      <left style="thin">
        <color rgb="FF638EC6"/>
      </left>
      <right style="thin">
        <color rgb="FF638EC6"/>
      </right>
      <top style="hair">
        <color theme="4" tint="-0.249977111117893"/>
      </top>
      <bottom style="hair">
        <color theme="4" tint="-0.249977111117893"/>
      </bottom>
      <diagonal/>
    </border>
    <border>
      <left style="thin">
        <color rgb="FF638EC6"/>
      </left>
      <right style="thin">
        <color rgb="FF638EC6"/>
      </right>
      <top style="hair">
        <color rgb="FF638EC6"/>
      </top>
      <bottom style="hair">
        <color rgb="FF638EC6"/>
      </bottom>
      <diagonal/>
    </border>
    <border>
      <left/>
      <right style="thin">
        <color rgb="FF638EC6"/>
      </right>
      <top style="hair">
        <color theme="4" tint="-0.249977111117893"/>
      </top>
      <bottom style="hair">
        <color theme="4" tint="-0.249977111117893"/>
      </bottom>
      <diagonal/>
    </border>
    <border>
      <left/>
      <right style="thin">
        <color rgb="FF638EC6"/>
      </right>
      <top style="hair">
        <color rgb="FF638EC6"/>
      </top>
      <bottom style="hair">
        <color rgb="FF638EC6"/>
      </bottom>
      <diagonal/>
    </border>
    <border>
      <left style="thin">
        <color rgb="FF638EC6"/>
      </left>
      <right style="hair">
        <color rgb="FF638EC6"/>
      </right>
      <top style="hair">
        <color rgb="FF638EC6"/>
      </top>
      <bottom style="hair">
        <color rgb="FF638EC6"/>
      </bottom>
      <diagonal/>
    </border>
    <border>
      <left/>
      <right/>
      <top style="hair">
        <color rgb="FF638EC6"/>
      </top>
      <bottom style="hair">
        <color rgb="FF638EC6"/>
      </bottom>
      <diagonal/>
    </border>
    <border>
      <left/>
      <right style="thin">
        <color rgb="FF638EC6"/>
      </right>
      <top style="thin">
        <color theme="4" tint="-0.249977111117893"/>
      </top>
      <bottom style="hair">
        <color theme="4" tint="-0.249977111117893"/>
      </bottom>
      <diagonal/>
    </border>
    <border>
      <left style="hair">
        <color rgb="FF638EC6"/>
      </left>
      <right style="thin">
        <color rgb="FF638EC6"/>
      </right>
      <top style="hair">
        <color theme="4" tint="-0.249977111117893"/>
      </top>
      <bottom style="hair">
        <color theme="4" tint="-0.249977111117893"/>
      </bottom>
      <diagonal/>
    </border>
    <border>
      <left style="hair">
        <color theme="4"/>
      </left>
      <right/>
      <top style="hair">
        <color theme="4"/>
      </top>
      <bottom style="hair">
        <color theme="4"/>
      </bottom>
      <diagonal/>
    </border>
    <border>
      <left/>
      <right/>
      <top/>
      <bottom style="thin">
        <color indexed="64"/>
      </bottom>
      <diagonal/>
    </border>
    <border>
      <left style="hair">
        <color theme="4" tint="-0.249977111117893"/>
      </left>
      <right/>
      <top/>
      <bottom style="thin">
        <color theme="3"/>
      </bottom>
      <diagonal/>
    </border>
    <border>
      <left/>
      <right/>
      <top/>
      <bottom style="thin">
        <color theme="3"/>
      </bottom>
      <diagonal/>
    </border>
    <border>
      <left/>
      <right style="hair">
        <color theme="4"/>
      </right>
      <top style="hair">
        <color theme="4"/>
      </top>
      <bottom style="hair">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hair">
        <color theme="4"/>
      </left>
      <right style="hair">
        <color theme="4"/>
      </right>
      <top style="hair">
        <color theme="4"/>
      </top>
      <bottom/>
      <diagonal/>
    </border>
  </borders>
  <cellStyleXfs count="125">
    <xf numFmtId="0" fontId="0" fillId="0" borderId="0" applyFont="0" applyFill="0" applyBorder="0" applyAlignment="0" applyProtection="0"/>
    <xf numFmtId="165" fontId="17" fillId="0" borderId="0" applyFont="0" applyFill="0" applyBorder="0" applyAlignment="0" applyProtection="0"/>
    <xf numFmtId="165" fontId="12" fillId="0" borderId="0" applyFont="0" applyFill="0" applyBorder="0" applyAlignment="0" applyProtection="0"/>
    <xf numFmtId="165" fontId="9" fillId="0" borderId="0" applyFont="0" applyFill="0" applyBorder="0" applyAlignment="0" applyProtection="0"/>
    <xf numFmtId="0" fontId="14" fillId="0" borderId="0" applyNumberFormat="0" applyFill="0" applyBorder="0" applyAlignment="0" applyProtection="0">
      <alignment vertical="top"/>
      <protection locked="0"/>
    </xf>
    <xf numFmtId="0" fontId="18" fillId="0" borderId="0" applyNumberFormat="0" applyFill="0" applyBorder="0" applyAlignment="0" applyProtection="0">
      <alignment vertical="top"/>
      <protection locked="0"/>
    </xf>
    <xf numFmtId="0" fontId="17" fillId="0" borderId="0"/>
    <xf numFmtId="0" fontId="12" fillId="0" borderId="0"/>
    <xf numFmtId="0" fontId="9" fillId="0" borderId="0"/>
    <xf numFmtId="0" fontId="9" fillId="0" borderId="0"/>
    <xf numFmtId="0" fontId="9" fillId="0" borderId="0"/>
    <xf numFmtId="9" fontId="17" fillId="0" borderId="0" applyFont="0" applyFill="0" applyBorder="0" applyAlignment="0" applyProtection="0"/>
    <xf numFmtId="9" fontId="12" fillId="0" borderId="0" applyFont="0" applyFill="0" applyBorder="0" applyAlignment="0" applyProtection="0"/>
    <xf numFmtId="164" fontId="9" fillId="0" borderId="0" applyFont="0" applyFill="0" applyBorder="0" applyAlignment="0" applyProtection="0"/>
    <xf numFmtId="0" fontId="24" fillId="0" borderId="0"/>
    <xf numFmtId="0" fontId="9" fillId="0" borderId="0" applyFont="0" applyFill="0" applyBorder="0" applyAlignment="0" applyProtection="0"/>
    <xf numFmtId="0" fontId="8" fillId="0" borderId="0"/>
    <xf numFmtId="0" fontId="9" fillId="0" borderId="0" applyFont="0" applyFill="0" applyBorder="0" applyAlignment="0" applyProtection="0"/>
    <xf numFmtId="0" fontId="9" fillId="0" borderId="0" applyFont="0" applyFill="0" applyBorder="0" applyAlignment="0" applyProtection="0"/>
    <xf numFmtId="0" fontId="7" fillId="0" borderId="0"/>
    <xf numFmtId="0" fontId="6" fillId="0" borderId="0"/>
    <xf numFmtId="0" fontId="62" fillId="0" borderId="0"/>
    <xf numFmtId="0" fontId="5" fillId="0" borderId="0"/>
    <xf numFmtId="165" fontId="9" fillId="0" borderId="0" applyFont="0" applyFill="0" applyBorder="0" applyAlignment="0" applyProtection="0"/>
    <xf numFmtId="165" fontId="9" fillId="0" borderId="0" applyFont="0" applyFill="0" applyBorder="0" applyAlignment="0" applyProtection="0"/>
    <xf numFmtId="0" fontId="14" fillId="0" borderId="0" applyNumberFormat="0" applyFill="0" applyBorder="0" applyAlignment="0" applyProtection="0">
      <alignment vertical="top"/>
      <protection locked="0"/>
    </xf>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9" fillId="0" borderId="0"/>
    <xf numFmtId="0" fontId="4" fillId="0" borderId="0"/>
    <xf numFmtId="0" fontId="4" fillId="0" borderId="0"/>
    <xf numFmtId="0" fontId="4" fillId="0" borderId="0"/>
    <xf numFmtId="0" fontId="4" fillId="0" borderId="0"/>
    <xf numFmtId="0" fontId="131" fillId="0" borderId="0" applyNumberFormat="0" applyFill="0" applyBorder="0" applyAlignment="0" applyProtection="0"/>
    <xf numFmtId="0" fontId="132" fillId="0" borderId="178" applyNumberFormat="0" applyFill="0" applyAlignment="0" applyProtection="0"/>
    <xf numFmtId="0" fontId="133" fillId="0" borderId="179" applyNumberFormat="0" applyFill="0" applyAlignment="0" applyProtection="0"/>
    <xf numFmtId="0" fontId="134" fillId="0" borderId="180" applyNumberFormat="0" applyFill="0" applyAlignment="0" applyProtection="0"/>
    <xf numFmtId="0" fontId="134" fillId="0" borderId="0" applyNumberFormat="0" applyFill="0" applyBorder="0" applyAlignment="0" applyProtection="0"/>
    <xf numFmtId="0" fontId="135" fillId="17" borderId="0" applyNumberFormat="0" applyBorder="0" applyAlignment="0" applyProtection="0"/>
    <xf numFmtId="0" fontId="136" fillId="18" borderId="0" applyNumberFormat="0" applyBorder="0" applyAlignment="0" applyProtection="0"/>
    <xf numFmtId="0" fontId="137" fillId="19" borderId="0" applyNumberFormat="0" applyBorder="0" applyAlignment="0" applyProtection="0"/>
    <xf numFmtId="0" fontId="138" fillId="20" borderId="181" applyNumberFormat="0" applyAlignment="0" applyProtection="0"/>
    <xf numFmtId="0" fontId="139" fillId="21" borderId="182" applyNumberFormat="0" applyAlignment="0" applyProtection="0"/>
    <xf numFmtId="0" fontId="140" fillId="21" borderId="181" applyNumberFormat="0" applyAlignment="0" applyProtection="0"/>
    <xf numFmtId="0" fontId="141" fillId="0" borderId="183" applyNumberFormat="0" applyFill="0" applyAlignment="0" applyProtection="0"/>
    <xf numFmtId="0" fontId="142" fillId="22" borderId="184" applyNumberFormat="0" applyAlignment="0" applyProtection="0"/>
    <xf numFmtId="0" fontId="143" fillId="0" borderId="0" applyNumberFormat="0" applyFill="0" applyBorder="0" applyAlignment="0" applyProtection="0"/>
    <xf numFmtId="0" fontId="144" fillId="0" borderId="0" applyNumberFormat="0" applyFill="0" applyBorder="0" applyAlignment="0" applyProtection="0"/>
    <xf numFmtId="0" fontId="72" fillId="0" borderId="186" applyNumberFormat="0" applyFill="0" applyAlignment="0" applyProtection="0"/>
    <xf numFmtId="0" fontId="145" fillId="24" borderId="0" applyNumberFormat="0" applyBorder="0" applyAlignment="0" applyProtection="0"/>
    <xf numFmtId="0" fontId="3"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145" fillId="28" borderId="0" applyNumberFormat="0" applyBorder="0" applyAlignment="0" applyProtection="0"/>
    <xf numFmtId="0" fontId="3"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145" fillId="32" borderId="0" applyNumberFormat="0" applyBorder="0" applyAlignment="0" applyProtection="0"/>
    <xf numFmtId="0" fontId="3" fillId="33" borderId="0" applyNumberFormat="0" applyBorder="0" applyAlignment="0" applyProtection="0"/>
    <xf numFmtId="0" fontId="3" fillId="34" borderId="0" applyNumberFormat="0" applyBorder="0" applyAlignment="0" applyProtection="0"/>
    <xf numFmtId="0" fontId="3" fillId="35" borderId="0" applyNumberFormat="0" applyBorder="0" applyAlignment="0" applyProtection="0"/>
    <xf numFmtId="0" fontId="145" fillId="36" borderId="0" applyNumberFormat="0" applyBorder="0" applyAlignment="0" applyProtection="0"/>
    <xf numFmtId="0" fontId="3" fillId="37" borderId="0" applyNumberFormat="0" applyBorder="0" applyAlignment="0" applyProtection="0"/>
    <xf numFmtId="0" fontId="3" fillId="38" borderId="0" applyNumberFormat="0" applyBorder="0" applyAlignment="0" applyProtection="0"/>
    <xf numFmtId="0" fontId="3" fillId="39" borderId="0" applyNumberFormat="0" applyBorder="0" applyAlignment="0" applyProtection="0"/>
    <xf numFmtId="0" fontId="145" fillId="40" borderId="0" applyNumberFormat="0" applyBorder="0" applyAlignment="0" applyProtection="0"/>
    <xf numFmtId="0" fontId="3" fillId="41" borderId="0" applyNumberFormat="0" applyBorder="0" applyAlignment="0" applyProtection="0"/>
    <xf numFmtId="0" fontId="3" fillId="42" borderId="0" applyNumberFormat="0" applyBorder="0" applyAlignment="0" applyProtection="0"/>
    <xf numFmtId="0" fontId="3" fillId="43" borderId="0" applyNumberFormat="0" applyBorder="0" applyAlignment="0" applyProtection="0"/>
    <xf numFmtId="0" fontId="145" fillId="44" borderId="0" applyNumberFormat="0" applyBorder="0" applyAlignment="0" applyProtection="0"/>
    <xf numFmtId="0" fontId="3" fillId="45" borderId="0" applyNumberFormat="0" applyBorder="0" applyAlignment="0" applyProtection="0"/>
    <xf numFmtId="0" fontId="3" fillId="46" borderId="0" applyNumberFormat="0" applyBorder="0" applyAlignment="0" applyProtection="0"/>
    <xf numFmtId="0" fontId="3" fillId="47" borderId="0" applyNumberFormat="0" applyBorder="0" applyAlignment="0" applyProtection="0"/>
    <xf numFmtId="0" fontId="3" fillId="0" borderId="0"/>
    <xf numFmtId="0" fontId="3" fillId="23" borderId="185" applyNumberFormat="0" applyFont="0" applyAlignment="0" applyProtection="0"/>
    <xf numFmtId="0" fontId="2" fillId="0" borderId="0"/>
    <xf numFmtId="0" fontId="2" fillId="23" borderId="185" applyNumberFormat="0" applyFont="0" applyAlignment="0" applyProtection="0"/>
    <xf numFmtId="0" fontId="2"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5"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39"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3"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47"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1" fillId="47" borderId="0" applyNumberFormat="0" applyBorder="0" applyAlignment="0" applyProtection="0"/>
    <xf numFmtId="0" fontId="1" fillId="0" borderId="0"/>
    <xf numFmtId="0" fontId="1" fillId="23" borderId="185" applyNumberFormat="0" applyFont="0" applyAlignment="0" applyProtection="0"/>
  </cellStyleXfs>
  <cellXfs count="1216">
    <xf numFmtId="0" fontId="0" fillId="0" borderId="0" xfId="0"/>
    <xf numFmtId="0" fontId="10" fillId="0" borderId="0" xfId="0" applyFont="1"/>
    <xf numFmtId="0" fontId="0" fillId="0" borderId="0" xfId="0" applyFill="1"/>
    <xf numFmtId="0" fontId="0" fillId="0" borderId="0" xfId="0" applyBorder="1"/>
    <xf numFmtId="0" fontId="0" fillId="0" borderId="0" xfId="0" applyFill="1" applyBorder="1"/>
    <xf numFmtId="0" fontId="9" fillId="0" borderId="0" xfId="0" applyFont="1" applyFill="1" applyBorder="1"/>
    <xf numFmtId="0" fontId="9" fillId="0" borderId="0" xfId="0" applyFont="1"/>
    <xf numFmtId="0" fontId="22" fillId="0" borderId="0" xfId="0" applyFont="1" applyFill="1" applyBorder="1"/>
    <xf numFmtId="15" fontId="22" fillId="0" borderId="0" xfId="0" applyNumberFormat="1" applyFont="1" applyFill="1" applyBorder="1"/>
    <xf numFmtId="0" fontId="13" fillId="0" borderId="0" xfId="0" applyFont="1" applyAlignment="1">
      <alignment horizontal="left"/>
    </xf>
    <xf numFmtId="0" fontId="23" fillId="0" borderId="0" xfId="0" applyFont="1" applyFill="1" applyBorder="1"/>
    <xf numFmtId="15" fontId="23" fillId="0" borderId="0" xfId="0" applyNumberFormat="1" applyFont="1" applyFill="1" applyBorder="1"/>
    <xf numFmtId="14" fontId="22" fillId="0" borderId="0" xfId="0" applyNumberFormat="1" applyFont="1" applyFill="1" applyBorder="1"/>
    <xf numFmtId="14" fontId="0" fillId="0" borderId="0" xfId="0" applyNumberFormat="1" applyBorder="1"/>
    <xf numFmtId="0" fontId="0" fillId="0" borderId="0" xfId="0" applyFill="1" applyBorder="1" applyAlignment="1">
      <alignment horizontal="center"/>
    </xf>
    <xf numFmtId="0" fontId="9" fillId="0" borderId="0" xfId="18"/>
    <xf numFmtId="0" fontId="9" fillId="0" borderId="0" xfId="0" applyFont="1" applyBorder="1"/>
    <xf numFmtId="0" fontId="0" fillId="0" borderId="0" xfId="0" applyAlignment="1">
      <alignment vertical="center"/>
    </xf>
    <xf numFmtId="0" fontId="0" fillId="0" borderId="0" xfId="0" applyAlignment="1">
      <alignment horizontal="center" vertical="center"/>
    </xf>
    <xf numFmtId="0" fontId="28" fillId="0" borderId="0" xfId="0" applyFont="1"/>
    <xf numFmtId="9" fontId="0" fillId="0" borderId="0" xfId="0" applyNumberFormat="1" applyAlignment="1">
      <alignment horizontal="center" vertical="center"/>
    </xf>
    <xf numFmtId="0" fontId="9" fillId="0" borderId="13" xfId="0" applyFont="1" applyBorder="1"/>
    <xf numFmtId="0" fontId="29" fillId="0" borderId="0" xfId="0" applyFont="1"/>
    <xf numFmtId="0" fontId="29" fillId="0" borderId="0" xfId="0" applyFont="1" applyBorder="1"/>
    <xf numFmtId="0" fontId="33" fillId="2" borderId="5" xfId="0" applyFont="1" applyFill="1" applyBorder="1" applyAlignment="1">
      <alignment horizontal="left"/>
    </xf>
    <xf numFmtId="0" fontId="33" fillId="2" borderId="7" xfId="0" applyFont="1" applyFill="1" applyBorder="1" applyAlignment="1">
      <alignment horizontal="left"/>
    </xf>
    <xf numFmtId="0" fontId="32" fillId="4" borderId="8" xfId="0" applyFont="1" applyFill="1" applyBorder="1" applyAlignment="1">
      <alignment horizontal="center"/>
    </xf>
    <xf numFmtId="0" fontId="35" fillId="0" borderId="0" xfId="0" applyFont="1" applyBorder="1" applyAlignment="1">
      <alignment vertical="center" wrapText="1"/>
    </xf>
    <xf numFmtId="3" fontId="31" fillId="4" borderId="5" xfId="0" applyNumberFormat="1" applyFont="1" applyFill="1" applyBorder="1" applyAlignment="1" applyProtection="1">
      <alignment vertical="center"/>
    </xf>
    <xf numFmtId="0" fontId="0" fillId="0" borderId="0" xfId="0" applyFill="1" applyAlignment="1">
      <alignment horizontal="center" vertical="center"/>
    </xf>
    <xf numFmtId="0" fontId="0" fillId="0" borderId="0" xfId="0" applyFill="1" applyBorder="1" applyAlignment="1">
      <alignment horizontal="center" vertical="center"/>
    </xf>
    <xf numFmtId="0" fontId="0" fillId="0" borderId="0" xfId="0" applyBorder="1" applyAlignment="1">
      <alignment horizontal="center" vertical="center"/>
    </xf>
    <xf numFmtId="0" fontId="40" fillId="0" borderId="13" xfId="0" applyFont="1" applyBorder="1" applyAlignment="1">
      <alignment vertical="center"/>
    </xf>
    <xf numFmtId="0" fontId="0" fillId="0" borderId="13" xfId="0" applyBorder="1"/>
    <xf numFmtId="0" fontId="41" fillId="0" borderId="0" xfId="0" applyFont="1" applyBorder="1" applyAlignment="1" applyProtection="1">
      <alignment vertical="center"/>
      <protection hidden="1"/>
    </xf>
    <xf numFmtId="22" fontId="10" fillId="0" borderId="0" xfId="9" quotePrefix="1" applyNumberFormat="1" applyFont="1" applyAlignment="1">
      <alignment horizontal="left"/>
    </xf>
    <xf numFmtId="0" fontId="9" fillId="0" borderId="0" xfId="0" quotePrefix="1" applyFont="1" applyFill="1" applyBorder="1" applyAlignment="1">
      <alignment horizontal="left"/>
    </xf>
    <xf numFmtId="0" fontId="20" fillId="0" borderId="0" xfId="0" applyFont="1" applyFill="1" applyBorder="1" applyAlignment="1"/>
    <xf numFmtId="0" fontId="47" fillId="0" borderId="0" xfId="0" applyFont="1" applyFill="1" applyBorder="1" applyAlignment="1">
      <alignment vertical="center" wrapText="1"/>
    </xf>
    <xf numFmtId="0" fontId="44" fillId="0" borderId="0" xfId="9" applyFont="1" applyAlignment="1">
      <alignment vertical="center" wrapText="1"/>
    </xf>
    <xf numFmtId="15" fontId="45" fillId="0" borderId="0" xfId="9" applyNumberFormat="1" applyFont="1" applyAlignment="1">
      <alignment horizontal="right" vertical="center" wrapText="1"/>
    </xf>
    <xf numFmtId="15" fontId="26" fillId="0" borderId="0" xfId="9" applyNumberFormat="1" applyFont="1" applyAlignment="1">
      <alignment horizontal="left" vertical="center" wrapText="1"/>
    </xf>
    <xf numFmtId="0" fontId="46" fillId="0" borderId="0" xfId="9" applyFont="1" applyAlignment="1">
      <alignment vertical="center" wrapText="1"/>
    </xf>
    <xf numFmtId="0" fontId="48" fillId="0" borderId="0" xfId="9" applyFont="1" applyAlignment="1">
      <alignment wrapText="1"/>
    </xf>
    <xf numFmtId="0" fontId="41" fillId="0" borderId="0" xfId="0" applyFont="1" applyAlignment="1" applyProtection="1">
      <alignment vertical="center"/>
      <protection hidden="1"/>
    </xf>
    <xf numFmtId="0" fontId="46" fillId="0" borderId="13" xfId="9" applyFont="1" applyBorder="1" applyAlignment="1">
      <alignment vertical="center" wrapText="1"/>
    </xf>
    <xf numFmtId="0" fontId="47" fillId="0" borderId="13" xfId="0" applyFont="1" applyFill="1" applyBorder="1" applyAlignment="1">
      <alignment vertical="center" wrapText="1"/>
    </xf>
    <xf numFmtId="0" fontId="0" fillId="0" borderId="0" xfId="0" applyBorder="1" applyAlignment="1">
      <alignment vertical="center"/>
    </xf>
    <xf numFmtId="0" fontId="0" fillId="0" borderId="0" xfId="0" applyFill="1" applyAlignment="1">
      <alignment vertical="center"/>
    </xf>
    <xf numFmtId="0" fontId="19" fillId="0" borderId="0" xfId="0" applyFont="1" applyFill="1" applyBorder="1" applyAlignment="1">
      <alignment horizontal="center" vertical="center"/>
    </xf>
    <xf numFmtId="0" fontId="27" fillId="0" borderId="0" xfId="0" applyFont="1" applyFill="1" applyBorder="1" applyAlignment="1">
      <alignment horizontal="center" vertical="center"/>
    </xf>
    <xf numFmtId="0" fontId="52" fillId="0" borderId="0" xfId="0" applyFont="1"/>
    <xf numFmtId="0" fontId="53" fillId="3" borderId="1" xfId="0" applyFont="1" applyFill="1" applyBorder="1" applyAlignment="1" applyProtection="1">
      <alignment horizontal="center" vertical="center" wrapText="1"/>
      <protection locked="0"/>
    </xf>
    <xf numFmtId="0" fontId="10" fillId="0" borderId="0" xfId="0" applyFont="1" applyFill="1" applyBorder="1" applyAlignment="1">
      <alignment horizontal="center" vertical="center"/>
    </xf>
    <xf numFmtId="0" fontId="56" fillId="0" borderId="2" xfId="9" applyFont="1" applyBorder="1" applyAlignment="1">
      <alignment horizontal="left" vertical="center"/>
    </xf>
    <xf numFmtId="0" fontId="56" fillId="0" borderId="5" xfId="0" applyFont="1" applyFill="1" applyBorder="1" applyAlignment="1">
      <alignment vertical="center"/>
    </xf>
    <xf numFmtId="0" fontId="56" fillId="0" borderId="5" xfId="0" quotePrefix="1" applyFont="1" applyFill="1" applyBorder="1" applyAlignment="1">
      <alignment vertical="center"/>
    </xf>
    <xf numFmtId="0" fontId="52" fillId="0" borderId="0" xfId="0" quotePrefix="1" applyFont="1" applyFill="1" applyBorder="1" applyAlignment="1">
      <alignment vertical="center" wrapText="1"/>
    </xf>
    <xf numFmtId="0" fontId="56" fillId="0" borderId="7" xfId="0" quotePrefix="1" applyFont="1" applyFill="1" applyBorder="1" applyAlignment="1">
      <alignment vertical="center"/>
    </xf>
    <xf numFmtId="0" fontId="52" fillId="0" borderId="8" xfId="0" quotePrefix="1" applyFont="1" applyFill="1" applyBorder="1" applyAlignment="1">
      <alignment vertical="center"/>
    </xf>
    <xf numFmtId="0" fontId="56" fillId="0" borderId="5" xfId="9" applyFont="1" applyBorder="1" applyAlignment="1">
      <alignment vertical="center"/>
    </xf>
    <xf numFmtId="0" fontId="56" fillId="0" borderId="5" xfId="9" quotePrefix="1" applyFont="1" applyBorder="1" applyAlignment="1">
      <alignment vertical="center"/>
    </xf>
    <xf numFmtId="0" fontId="52" fillId="0" borderId="0" xfId="9" quotePrefix="1" applyFont="1" applyAlignment="1">
      <alignment vertical="center"/>
    </xf>
    <xf numFmtId="0" fontId="53" fillId="3" borderId="17" xfId="0" applyFont="1" applyFill="1" applyBorder="1" applyAlignment="1" applyProtection="1">
      <alignment vertical="center"/>
      <protection locked="0"/>
    </xf>
    <xf numFmtId="0" fontId="9" fillId="0" borderId="18" xfId="0" applyFont="1" applyFill="1" applyBorder="1" applyAlignment="1">
      <alignment horizontal="center"/>
    </xf>
    <xf numFmtId="0" fontId="53" fillId="3" borderId="17" xfId="0" applyFont="1" applyFill="1" applyBorder="1" applyAlignment="1" applyProtection="1">
      <alignment horizontal="center" vertical="center"/>
      <protection locked="0"/>
    </xf>
    <xf numFmtId="0" fontId="9" fillId="0" borderId="0" xfId="18" applyFill="1" applyAlignment="1">
      <alignment horizontal="center"/>
    </xf>
    <xf numFmtId="0" fontId="9" fillId="0" borderId="0" xfId="18" applyFill="1"/>
    <xf numFmtId="0" fontId="9" fillId="0" borderId="18" xfId="18" applyFont="1" applyFill="1" applyBorder="1"/>
    <xf numFmtId="0" fontId="9" fillId="0" borderId="18" xfId="18" applyFill="1" applyBorder="1" applyAlignment="1">
      <alignment horizontal="center"/>
    </xf>
    <xf numFmtId="0" fontId="9" fillId="0" borderId="18" xfId="18" applyFont="1" applyFill="1" applyBorder="1" applyAlignment="1">
      <alignment horizontal="center"/>
    </xf>
    <xf numFmtId="0" fontId="9" fillId="0" borderId="18" xfId="18" applyFill="1" applyBorder="1" applyAlignment="1">
      <alignment horizontal="center" vertical="center"/>
    </xf>
    <xf numFmtId="0" fontId="53" fillId="3" borderId="17" xfId="0" applyFont="1" applyFill="1" applyBorder="1" applyAlignment="1" applyProtection="1">
      <alignment horizontal="left" vertical="center"/>
      <protection locked="0"/>
    </xf>
    <xf numFmtId="0" fontId="51" fillId="0" borderId="18" xfId="0" applyFont="1" applyFill="1" applyBorder="1" applyAlignment="1">
      <alignment vertical="center"/>
    </xf>
    <xf numFmtId="0" fontId="63" fillId="0" borderId="0" xfId="0" applyFont="1" applyBorder="1"/>
    <xf numFmtId="0" fontId="63" fillId="0" borderId="0" xfId="0" applyFont="1" applyBorder="1" applyAlignment="1">
      <alignment vertical="center"/>
    </xf>
    <xf numFmtId="0" fontId="55" fillId="0" borderId="21" xfId="0" applyFont="1" applyBorder="1" applyAlignment="1" applyProtection="1">
      <alignment horizontal="center" vertical="center"/>
      <protection hidden="1"/>
    </xf>
    <xf numFmtId="0" fontId="0" fillId="0" borderId="0" xfId="0" applyAlignment="1">
      <alignment horizontal="left"/>
    </xf>
    <xf numFmtId="0" fontId="0" fillId="0" borderId="13" xfId="0" applyBorder="1" applyAlignment="1">
      <alignment horizontal="left"/>
    </xf>
    <xf numFmtId="0" fontId="50" fillId="0" borderId="0" xfId="0" applyFont="1" applyBorder="1" applyAlignment="1">
      <alignment horizontal="left"/>
    </xf>
    <xf numFmtId="0" fontId="0" fillId="0" borderId="0" xfId="0" applyFont="1" applyFill="1" applyBorder="1"/>
    <xf numFmtId="14" fontId="9" fillId="0" borderId="0" xfId="0" applyNumberFormat="1" applyFont="1" applyBorder="1"/>
    <xf numFmtId="0" fontId="55" fillId="0" borderId="18" xfId="0" applyFont="1" applyBorder="1" applyAlignment="1" applyProtection="1">
      <alignment horizontal="center" vertical="center"/>
      <protection hidden="1"/>
    </xf>
    <xf numFmtId="0" fontId="51" fillId="0" borderId="18" xfId="0" applyFont="1" applyBorder="1" applyAlignment="1" applyProtection="1">
      <alignment horizontal="center" vertical="center"/>
      <protection hidden="1"/>
    </xf>
    <xf numFmtId="0" fontId="53" fillId="3" borderId="35" xfId="0" applyFont="1" applyFill="1" applyBorder="1" applyAlignment="1" applyProtection="1">
      <alignment horizontal="center" vertical="center"/>
      <protection hidden="1"/>
    </xf>
    <xf numFmtId="0" fontId="0" fillId="0" borderId="8" xfId="0" applyFill="1" applyBorder="1" applyAlignment="1">
      <alignment horizontal="center" vertical="center"/>
    </xf>
    <xf numFmtId="0" fontId="51" fillId="0" borderId="18" xfId="0" applyFont="1" applyFill="1" applyBorder="1" applyAlignment="1">
      <alignment horizontal="center" vertical="center"/>
    </xf>
    <xf numFmtId="0" fontId="43" fillId="0" borderId="0" xfId="0" applyFont="1" applyFill="1" applyBorder="1" applyAlignment="1">
      <alignment horizontal="center" vertical="center"/>
    </xf>
    <xf numFmtId="0" fontId="25" fillId="0" borderId="0" xfId="0" applyFont="1" applyFill="1" applyBorder="1" applyAlignment="1">
      <alignment horizontal="center" vertical="center"/>
    </xf>
    <xf numFmtId="0" fontId="0" fillId="0" borderId="0" xfId="0" applyFill="1" applyBorder="1" applyAlignment="1" applyProtection="1">
      <alignment horizontal="center" vertical="center"/>
      <protection hidden="1"/>
    </xf>
    <xf numFmtId="168" fontId="0" fillId="0" borderId="0" xfId="0" applyNumberFormat="1" applyFill="1" applyBorder="1" applyAlignment="1" applyProtection="1">
      <alignment horizontal="center" vertical="center"/>
      <protection hidden="1"/>
    </xf>
    <xf numFmtId="0" fontId="65" fillId="0" borderId="0" xfId="0" applyFont="1" applyFill="1" applyBorder="1" applyAlignment="1" applyProtection="1">
      <alignment horizontal="center" vertical="center"/>
      <protection hidden="1"/>
    </xf>
    <xf numFmtId="0" fontId="25" fillId="0" borderId="0" xfId="0" applyFont="1" applyAlignment="1">
      <alignment horizontal="center" vertical="center"/>
    </xf>
    <xf numFmtId="0" fontId="21" fillId="0" borderId="0" xfId="0" applyFont="1" applyFill="1" applyBorder="1" applyAlignment="1" applyProtection="1">
      <alignment horizontal="center" vertical="center"/>
      <protection hidden="1"/>
    </xf>
    <xf numFmtId="168" fontId="21" fillId="0" borderId="0" xfId="0" applyNumberFormat="1" applyFont="1" applyFill="1" applyBorder="1" applyAlignment="1" applyProtection="1">
      <alignment horizontal="center" vertical="center"/>
      <protection hidden="1"/>
    </xf>
    <xf numFmtId="0" fontId="66" fillId="0" borderId="0" xfId="0" applyFont="1" applyFill="1" applyBorder="1" applyAlignment="1" applyProtection="1">
      <alignment horizontal="center" vertical="center"/>
      <protection hidden="1"/>
    </xf>
    <xf numFmtId="168" fontId="64" fillId="0" borderId="0" xfId="0" applyNumberFormat="1" applyFont="1" applyFill="1" applyBorder="1" applyAlignment="1" applyProtection="1">
      <alignment horizontal="center" vertical="center"/>
      <protection hidden="1"/>
    </xf>
    <xf numFmtId="0" fontId="25" fillId="0" borderId="0" xfId="0" applyFont="1" applyFill="1" applyBorder="1" applyAlignment="1" applyProtection="1">
      <alignment horizontal="center" vertical="center"/>
      <protection locked="0" hidden="1"/>
    </xf>
    <xf numFmtId="0" fontId="0" fillId="0" borderId="0" xfId="0" applyAlignment="1" applyProtection="1">
      <alignment horizontal="center" vertical="center"/>
      <protection hidden="1"/>
    </xf>
    <xf numFmtId="168" fontId="0" fillId="0" borderId="0" xfId="0" applyNumberFormat="1" applyAlignment="1" applyProtection="1">
      <alignment horizontal="center" vertical="center"/>
      <protection hidden="1"/>
    </xf>
    <xf numFmtId="0" fontId="65" fillId="0" borderId="0" xfId="0" applyFont="1" applyAlignment="1" applyProtection="1">
      <alignment horizontal="center" vertical="center"/>
      <protection hidden="1"/>
    </xf>
    <xf numFmtId="168" fontId="0" fillId="0" borderId="0" xfId="0" applyNumberFormat="1" applyBorder="1" applyAlignment="1" applyProtection="1">
      <alignment horizontal="center" vertical="center"/>
      <protection hidden="1"/>
    </xf>
    <xf numFmtId="0" fontId="0" fillId="0" borderId="0" xfId="0" applyBorder="1" applyAlignment="1" applyProtection="1">
      <alignment horizontal="center" vertical="center"/>
      <protection hidden="1"/>
    </xf>
    <xf numFmtId="0" fontId="0" fillId="0" borderId="13" xfId="0" applyBorder="1" applyAlignment="1">
      <alignment horizontal="center" vertical="center"/>
    </xf>
    <xf numFmtId="0" fontId="0" fillId="0" borderId="13" xfId="0" applyBorder="1" applyAlignment="1" applyProtection="1">
      <alignment horizontal="center" vertical="center"/>
      <protection hidden="1"/>
    </xf>
    <xf numFmtId="168" fontId="0" fillId="0" borderId="13" xfId="0" applyNumberFormat="1" applyBorder="1" applyAlignment="1" applyProtection="1">
      <alignment horizontal="center" vertical="center"/>
      <protection hidden="1"/>
    </xf>
    <xf numFmtId="0" fontId="65" fillId="0" borderId="13" xfId="0" applyFont="1" applyBorder="1" applyAlignment="1" applyProtection="1">
      <alignment horizontal="center" vertical="center"/>
      <protection hidden="1"/>
    </xf>
    <xf numFmtId="0" fontId="50" fillId="0" borderId="0" xfId="0" applyFont="1" applyBorder="1" applyAlignment="1">
      <alignment horizontal="center" vertical="center"/>
    </xf>
    <xf numFmtId="0" fontId="52" fillId="0" borderId="0" xfId="0" quotePrefix="1" applyFont="1" applyBorder="1" applyAlignment="1">
      <alignment horizontal="center" vertical="center"/>
    </xf>
    <xf numFmtId="0" fontId="9" fillId="0" borderId="0" xfId="0" applyFont="1" applyAlignment="1">
      <alignment horizontal="center" vertical="center"/>
    </xf>
    <xf numFmtId="0" fontId="9" fillId="0" borderId="0" xfId="0" applyFont="1" applyFill="1" applyBorder="1" applyAlignment="1" applyProtection="1">
      <alignment horizontal="center" vertical="center"/>
      <protection hidden="1"/>
    </xf>
    <xf numFmtId="0" fontId="9" fillId="0" borderId="0" xfId="0" applyFont="1" applyAlignment="1" applyProtection="1">
      <alignment horizontal="center" vertical="center"/>
      <protection hidden="1"/>
    </xf>
    <xf numFmtId="169" fontId="0" fillId="0" borderId="0" xfId="0" applyNumberFormat="1" applyFill="1" applyBorder="1" applyAlignment="1" applyProtection="1">
      <alignment horizontal="center" vertical="center"/>
      <protection hidden="1"/>
    </xf>
    <xf numFmtId="0" fontId="0" fillId="0" borderId="0" xfId="0" applyAlignment="1">
      <alignment horizontal="left" vertical="center"/>
    </xf>
    <xf numFmtId="0" fontId="9" fillId="0" borderId="0" xfId="0" applyFont="1" applyAlignment="1">
      <alignment horizontal="left" vertical="center"/>
    </xf>
    <xf numFmtId="0" fontId="9" fillId="0" borderId="0" xfId="0" applyFont="1" applyBorder="1" applyAlignment="1" applyProtection="1">
      <alignment horizontal="center" vertical="center"/>
      <protection hidden="1"/>
    </xf>
    <xf numFmtId="0" fontId="58" fillId="0" borderId="0" xfId="9" applyFont="1" applyAlignment="1">
      <alignment vertical="center" wrapText="1"/>
    </xf>
    <xf numFmtId="14" fontId="0" fillId="0" borderId="0" xfId="0" applyNumberFormat="1" applyAlignment="1" applyProtection="1">
      <alignment horizontal="center" vertical="center"/>
      <protection hidden="1"/>
    </xf>
    <xf numFmtId="14" fontId="0" fillId="0" borderId="13" xfId="0" applyNumberFormat="1" applyBorder="1" applyAlignment="1" applyProtection="1">
      <alignment horizontal="center" vertical="center"/>
      <protection hidden="1"/>
    </xf>
    <xf numFmtId="14" fontId="0" fillId="0" borderId="0" xfId="0" applyNumberFormat="1" applyFill="1" applyBorder="1" applyAlignment="1" applyProtection="1">
      <alignment horizontal="center" vertical="center"/>
      <protection hidden="1"/>
    </xf>
    <xf numFmtId="14" fontId="43" fillId="0" borderId="0" xfId="0" applyNumberFormat="1" applyFont="1" applyFill="1" applyBorder="1" applyAlignment="1">
      <alignment horizontal="center" vertical="center"/>
    </xf>
    <xf numFmtId="14" fontId="21" fillId="0" borderId="0" xfId="0" applyNumberFormat="1" applyFont="1" applyFill="1" applyBorder="1" applyAlignment="1" applyProtection="1">
      <alignment horizontal="center" vertical="center"/>
      <protection hidden="1"/>
    </xf>
    <xf numFmtId="0" fontId="71" fillId="2" borderId="0" xfId="0" applyFont="1" applyFill="1" applyBorder="1" applyAlignment="1">
      <alignment vertical="center"/>
    </xf>
    <xf numFmtId="0" fontId="55" fillId="0" borderId="19" xfId="0" applyFont="1" applyBorder="1" applyAlignment="1" applyProtection="1">
      <alignment horizontal="center" vertical="center"/>
      <protection hidden="1"/>
    </xf>
    <xf numFmtId="0" fontId="37" fillId="0" borderId="0" xfId="0" applyFont="1" applyFill="1" applyBorder="1" applyAlignment="1">
      <alignment horizontal="center" vertical="center"/>
    </xf>
    <xf numFmtId="0" fontId="15" fillId="0" borderId="0" xfId="0" applyFont="1" applyFill="1" applyBorder="1" applyAlignment="1">
      <alignment horizontal="center" vertical="center"/>
    </xf>
    <xf numFmtId="0" fontId="6" fillId="0" borderId="0" xfId="20" applyAlignment="1">
      <alignment horizontal="center" vertical="center"/>
    </xf>
    <xf numFmtId="0" fontId="29" fillId="2" borderId="8" xfId="0" applyFont="1" applyFill="1" applyBorder="1" applyAlignment="1">
      <alignment horizontal="center"/>
    </xf>
    <xf numFmtId="0" fontId="73" fillId="2" borderId="5" xfId="0" applyFont="1" applyFill="1" applyBorder="1" applyAlignment="1">
      <alignment vertical="center"/>
    </xf>
    <xf numFmtId="0" fontId="53" fillId="3" borderId="10" xfId="0" applyFont="1" applyFill="1" applyBorder="1" applyAlignment="1" applyProtection="1">
      <alignment horizontal="center" vertical="center" wrapText="1"/>
      <protection hidden="1"/>
    </xf>
    <xf numFmtId="0" fontId="55" fillId="0" borderId="24" xfId="0" applyFont="1" applyBorder="1" applyAlignment="1" applyProtection="1">
      <alignment horizontal="center" vertical="center"/>
      <protection hidden="1"/>
    </xf>
    <xf numFmtId="0" fontId="51" fillId="0" borderId="24" xfId="0" applyFont="1" applyBorder="1" applyAlignment="1" applyProtection="1">
      <alignment horizontal="center" vertical="center"/>
      <protection hidden="1"/>
    </xf>
    <xf numFmtId="0" fontId="25" fillId="0" borderId="0" xfId="0" applyFont="1" applyBorder="1" applyAlignment="1" applyProtection="1">
      <alignment horizontal="center" vertical="center"/>
      <protection locked="0"/>
    </xf>
    <xf numFmtId="0" fontId="9" fillId="0" borderId="0" xfId="0" applyFont="1" applyBorder="1" applyAlignment="1">
      <alignment horizontal="center" vertical="center"/>
    </xf>
    <xf numFmtId="0" fontId="9" fillId="0" borderId="6" xfId="0" applyFont="1" applyBorder="1" applyAlignment="1">
      <alignment horizontal="center" vertical="center"/>
    </xf>
    <xf numFmtId="0" fontId="42" fillId="0" borderId="0" xfId="0" applyFont="1" applyAlignment="1"/>
    <xf numFmtId="0" fontId="65" fillId="0" borderId="0" xfId="0" applyFont="1" applyBorder="1" applyAlignment="1" applyProtection="1">
      <alignment horizontal="center" vertical="center"/>
      <protection hidden="1"/>
    </xf>
    <xf numFmtId="0" fontId="0" fillId="0" borderId="8" xfId="0" applyFill="1" applyBorder="1" applyAlignment="1">
      <alignment vertical="center"/>
    </xf>
    <xf numFmtId="0" fontId="16" fillId="0" borderId="8" xfId="4" applyFont="1" applyFill="1" applyBorder="1" applyAlignment="1" applyProtection="1">
      <alignment horizontal="center" vertical="center"/>
    </xf>
    <xf numFmtId="0" fontId="50" fillId="0" borderId="0" xfId="0" applyFont="1" applyAlignment="1">
      <alignment vertical="center"/>
    </xf>
    <xf numFmtId="0" fontId="51" fillId="0" borderId="18" xfId="0" applyFont="1" applyFill="1" applyBorder="1" applyAlignment="1">
      <alignment horizontal="left" vertical="center"/>
    </xf>
    <xf numFmtId="0" fontId="51" fillId="0" borderId="18" xfId="0" applyFont="1" applyBorder="1" applyAlignment="1">
      <alignment horizontal="center" vertical="center"/>
    </xf>
    <xf numFmtId="0" fontId="53" fillId="3" borderId="11" xfId="0" applyFont="1" applyFill="1" applyBorder="1" applyAlignment="1" applyProtection="1">
      <alignment horizontal="center" vertical="center"/>
      <protection hidden="1"/>
    </xf>
    <xf numFmtId="14" fontId="49" fillId="0" borderId="0" xfId="0" applyNumberFormat="1" applyFont="1" applyBorder="1" applyAlignment="1" applyProtection="1">
      <alignment horizontal="center" vertical="center"/>
      <protection hidden="1"/>
    </xf>
    <xf numFmtId="0" fontId="76" fillId="0" borderId="0" xfId="0" applyFont="1" applyFill="1" applyBorder="1"/>
    <xf numFmtId="0" fontId="58" fillId="0" borderId="0" xfId="9" applyFont="1" applyAlignment="1">
      <alignment horizontal="left" vertical="center" readingOrder="2"/>
    </xf>
    <xf numFmtId="0" fontId="51" fillId="0" borderId="23" xfId="0" applyFont="1" applyBorder="1" applyAlignment="1" applyProtection="1">
      <alignment horizontal="center" vertical="center"/>
      <protection hidden="1"/>
    </xf>
    <xf numFmtId="0" fontId="55" fillId="0" borderId="23" xfId="0" applyFont="1" applyBorder="1" applyAlignment="1" applyProtection="1">
      <alignment horizontal="center" vertical="center"/>
      <protection hidden="1"/>
    </xf>
    <xf numFmtId="0" fontId="51" fillId="0" borderId="0" xfId="0" applyFont="1" applyFill="1" applyBorder="1" applyAlignment="1">
      <alignment horizontal="center" vertical="center"/>
    </xf>
    <xf numFmtId="167" fontId="31" fillId="4" borderId="5" xfId="0" applyNumberFormat="1" applyFont="1" applyFill="1" applyBorder="1" applyAlignment="1" applyProtection="1">
      <alignment horizontal="center" vertical="center"/>
    </xf>
    <xf numFmtId="0" fontId="51" fillId="0" borderId="23" xfId="0" applyFont="1" applyBorder="1" applyAlignment="1">
      <alignment horizontal="center" vertical="center"/>
    </xf>
    <xf numFmtId="0" fontId="55" fillId="0" borderId="32" xfId="0" applyFont="1" applyBorder="1" applyAlignment="1" applyProtection="1">
      <alignment horizontal="center" vertical="center"/>
      <protection hidden="1"/>
    </xf>
    <xf numFmtId="0" fontId="6" fillId="0" borderId="57" xfId="20" applyBorder="1" applyAlignment="1">
      <alignment horizontal="center" vertical="center"/>
    </xf>
    <xf numFmtId="166" fontId="30" fillId="2" borderId="58" xfId="0" applyNumberFormat="1" applyFont="1" applyFill="1" applyBorder="1" applyAlignment="1" applyProtection="1">
      <alignment vertical="center"/>
    </xf>
    <xf numFmtId="0" fontId="10" fillId="0" borderId="0" xfId="0" applyFont="1" applyAlignment="1">
      <alignment horizontal="left"/>
    </xf>
    <xf numFmtId="0" fontId="27" fillId="0" borderId="0" xfId="0" applyFont="1" applyFill="1" applyBorder="1"/>
    <xf numFmtId="0" fontId="70" fillId="0" borderId="0" xfId="0" applyFont="1" applyBorder="1" applyAlignment="1" applyProtection="1">
      <protection hidden="1"/>
    </xf>
    <xf numFmtId="0" fontId="48" fillId="0" borderId="28" xfId="9" applyFont="1" applyBorder="1" applyAlignment="1">
      <alignment wrapText="1"/>
    </xf>
    <xf numFmtId="0" fontId="41" fillId="0" borderId="28" xfId="0" applyFont="1" applyBorder="1" applyAlignment="1" applyProtection="1">
      <alignment vertical="center"/>
      <protection hidden="1"/>
    </xf>
    <xf numFmtId="0" fontId="51" fillId="0" borderId="62" xfId="0" applyFont="1" applyBorder="1"/>
    <xf numFmtId="0" fontId="73" fillId="0" borderId="5" xfId="0" applyFont="1" applyFill="1" applyBorder="1" applyAlignment="1">
      <alignment vertical="center"/>
    </xf>
    <xf numFmtId="0" fontId="71" fillId="0" borderId="0" xfId="0" applyFont="1" applyFill="1" applyBorder="1" applyAlignment="1">
      <alignment vertical="center"/>
    </xf>
    <xf numFmtId="0" fontId="51" fillId="0" borderId="15" xfId="0" applyFont="1" applyBorder="1"/>
    <xf numFmtId="0" fontId="55" fillId="0" borderId="51" xfId="0" applyFont="1" applyBorder="1" applyAlignment="1" applyProtection="1">
      <alignment horizontal="center" vertical="center"/>
      <protection hidden="1"/>
    </xf>
    <xf numFmtId="0" fontId="29" fillId="0" borderId="6" xfId="0" applyFont="1" applyBorder="1"/>
    <xf numFmtId="168" fontId="55" fillId="0" borderId="26" xfId="0" applyNumberFormat="1" applyFont="1" applyBorder="1" applyAlignment="1" applyProtection="1">
      <alignment horizontal="center" vertical="center"/>
      <protection hidden="1"/>
    </xf>
    <xf numFmtId="0" fontId="55" fillId="0" borderId="68" xfId="0" applyFont="1" applyBorder="1" applyAlignment="1" applyProtection="1">
      <alignment horizontal="center" vertical="center"/>
      <protection hidden="1"/>
    </xf>
    <xf numFmtId="168" fontId="51" fillId="0" borderId="26" xfId="0" applyNumberFormat="1" applyFont="1" applyBorder="1" applyAlignment="1" applyProtection="1">
      <alignment horizontal="center" vertical="center"/>
      <protection hidden="1"/>
    </xf>
    <xf numFmtId="168" fontId="51" fillId="0" borderId="45" xfId="0" applyNumberFormat="1" applyFont="1" applyBorder="1" applyAlignment="1" applyProtection="1">
      <alignment horizontal="center" vertical="center"/>
      <protection hidden="1"/>
    </xf>
    <xf numFmtId="0" fontId="51" fillId="0" borderId="68" xfId="0" applyFont="1" applyBorder="1" applyAlignment="1" applyProtection="1">
      <alignment horizontal="center" vertical="center"/>
      <protection hidden="1"/>
    </xf>
    <xf numFmtId="0" fontId="55" fillId="0" borderId="26" xfId="0" applyFont="1" applyBorder="1" applyAlignment="1" applyProtection="1">
      <alignment horizontal="center" vertical="center"/>
      <protection hidden="1"/>
    </xf>
    <xf numFmtId="0" fontId="51" fillId="0" borderId="26" xfId="0" applyFont="1" applyBorder="1" applyAlignment="1" applyProtection="1">
      <alignment horizontal="center" vertical="center"/>
      <protection hidden="1"/>
    </xf>
    <xf numFmtId="0" fontId="55" fillId="0" borderId="29" xfId="0" applyFont="1" applyBorder="1" applyAlignment="1" applyProtection="1">
      <alignment horizontal="center" vertical="center"/>
      <protection hidden="1"/>
    </xf>
    <xf numFmtId="0" fontId="55" fillId="0" borderId="45" xfId="0" applyFont="1" applyBorder="1" applyAlignment="1" applyProtection="1">
      <alignment horizontal="center" vertical="center"/>
      <protection hidden="1"/>
    </xf>
    <xf numFmtId="0" fontId="51" fillId="0" borderId="45" xfId="0" applyFont="1" applyBorder="1" applyAlignment="1" applyProtection="1">
      <alignment horizontal="center" vertical="center"/>
      <protection hidden="1"/>
    </xf>
    <xf numFmtId="0" fontId="55" fillId="0" borderId="70" xfId="0" applyFont="1" applyBorder="1" applyAlignment="1" applyProtection="1">
      <alignment horizontal="center" vertical="center"/>
      <protection hidden="1"/>
    </xf>
    <xf numFmtId="0" fontId="51" fillId="0" borderId="70" xfId="0" applyFont="1" applyBorder="1" applyAlignment="1" applyProtection="1">
      <alignment horizontal="center" vertical="center"/>
      <protection hidden="1"/>
    </xf>
    <xf numFmtId="0" fontId="51" fillId="0" borderId="51" xfId="0" applyFont="1" applyBorder="1" applyAlignment="1" applyProtection="1">
      <alignment horizontal="center" vertical="center"/>
      <protection hidden="1"/>
    </xf>
    <xf numFmtId="0" fontId="51" fillId="0" borderId="51" xfId="0" applyFont="1" applyBorder="1" applyAlignment="1">
      <alignment horizontal="center"/>
    </xf>
    <xf numFmtId="14" fontId="55" fillId="0" borderId="70" xfId="0" applyNumberFormat="1" applyFont="1" applyBorder="1" applyAlignment="1" applyProtection="1">
      <alignment horizontal="center" vertical="center"/>
      <protection hidden="1"/>
    </xf>
    <xf numFmtId="14" fontId="51" fillId="0" borderId="70" xfId="0" applyNumberFormat="1" applyFont="1" applyBorder="1" applyAlignment="1" applyProtection="1">
      <alignment horizontal="center" vertical="center"/>
      <protection hidden="1"/>
    </xf>
    <xf numFmtId="14" fontId="55" fillId="0" borderId="68" xfId="0" applyNumberFormat="1" applyFont="1" applyBorder="1" applyAlignment="1" applyProtection="1">
      <alignment horizontal="center" vertical="center"/>
      <protection hidden="1"/>
    </xf>
    <xf numFmtId="14" fontId="51" fillId="0" borderId="68" xfId="0" applyNumberFormat="1" applyFont="1" applyBorder="1" applyAlignment="1" applyProtection="1">
      <alignment horizontal="center" vertical="center"/>
      <protection hidden="1"/>
    </xf>
    <xf numFmtId="0" fontId="9" fillId="0" borderId="60" xfId="0" applyFont="1" applyBorder="1"/>
    <xf numFmtId="0" fontId="39" fillId="0" borderId="3" xfId="0" applyFont="1" applyFill="1" applyBorder="1" applyAlignment="1" applyProtection="1">
      <alignment horizontal="right" vertical="center" wrapText="1"/>
    </xf>
    <xf numFmtId="0" fontId="70" fillId="0" borderId="0" xfId="0" applyFont="1" applyBorder="1" applyAlignment="1" applyProtection="1">
      <alignment vertical="center"/>
      <protection hidden="1"/>
    </xf>
    <xf numFmtId="0" fontId="0" fillId="2" borderId="0" xfId="0" applyFill="1"/>
    <xf numFmtId="0" fontId="51" fillId="0" borderId="32" xfId="0" applyFont="1" applyBorder="1" applyAlignment="1" applyProtection="1">
      <alignment horizontal="center" vertical="center"/>
      <protection hidden="1"/>
    </xf>
    <xf numFmtId="2" fontId="0" fillId="0" borderId="0" xfId="0" applyNumberFormat="1"/>
    <xf numFmtId="0" fontId="38" fillId="2" borderId="0" xfId="0" applyFont="1" applyFill="1" applyBorder="1" applyAlignment="1" applyProtection="1">
      <alignment horizontal="center" vertical="center"/>
      <protection hidden="1"/>
    </xf>
    <xf numFmtId="0" fontId="80" fillId="2" borderId="0" xfId="0" applyFont="1" applyFill="1" applyBorder="1" applyAlignment="1">
      <alignment vertical="center"/>
    </xf>
    <xf numFmtId="0" fontId="74" fillId="0" borderId="0" xfId="0" applyFont="1" applyFill="1" applyBorder="1" applyAlignment="1">
      <alignment horizontal="left" vertical="center" wrapText="1"/>
    </xf>
    <xf numFmtId="0" fontId="9" fillId="0" borderId="0" xfId="0" applyFont="1" applyAlignment="1">
      <alignment horizontal="center"/>
    </xf>
    <xf numFmtId="0" fontId="9" fillId="0" borderId="0" xfId="0" applyFont="1" applyAlignment="1"/>
    <xf numFmtId="2" fontId="0" fillId="0" borderId="0" xfId="0" applyNumberFormat="1" applyAlignment="1"/>
    <xf numFmtId="2" fontId="0" fillId="0" borderId="0" xfId="0" applyNumberFormat="1" applyBorder="1"/>
    <xf numFmtId="0" fontId="0" fillId="0" borderId="0" xfId="0" applyFill="1" applyAlignment="1">
      <alignment horizontal="left" vertical="center"/>
    </xf>
    <xf numFmtId="0" fontId="29" fillId="0" borderId="0" xfId="0" applyFont="1" applyBorder="1" applyAlignment="1" applyProtection="1"/>
    <xf numFmtId="0" fontId="55" fillId="0" borderId="79" xfId="0" applyFont="1" applyBorder="1" applyAlignment="1" applyProtection="1">
      <alignment horizontal="center" vertical="center"/>
      <protection hidden="1"/>
    </xf>
    <xf numFmtId="0" fontId="51" fillId="0" borderId="79" xfId="0" applyFont="1" applyBorder="1" applyAlignment="1" applyProtection="1">
      <alignment horizontal="center" vertical="center"/>
      <protection hidden="1"/>
    </xf>
    <xf numFmtId="0" fontId="55" fillId="0" borderId="85" xfId="0" applyFont="1" applyBorder="1" applyAlignment="1" applyProtection="1">
      <alignment horizontal="center" vertical="center"/>
      <protection hidden="1"/>
    </xf>
    <xf numFmtId="0" fontId="55" fillId="0" borderId="86" xfId="0" applyFont="1" applyBorder="1" applyAlignment="1" applyProtection="1">
      <alignment horizontal="center" vertical="center"/>
      <protection hidden="1"/>
    </xf>
    <xf numFmtId="0" fontId="51" fillId="0" borderId="86" xfId="0" applyFont="1" applyBorder="1" applyAlignment="1" applyProtection="1">
      <alignment horizontal="center" vertical="center"/>
      <protection hidden="1"/>
    </xf>
    <xf numFmtId="0" fontId="55" fillId="0" borderId="93" xfId="0" applyFont="1" applyBorder="1" applyAlignment="1" applyProtection="1">
      <alignment horizontal="center" vertical="center"/>
      <protection hidden="1"/>
    </xf>
    <xf numFmtId="0" fontId="51" fillId="0" borderId="93" xfId="0" applyFont="1" applyBorder="1" applyAlignment="1" applyProtection="1">
      <alignment horizontal="center" vertical="center"/>
      <protection hidden="1"/>
    </xf>
    <xf numFmtId="167" fontId="31" fillId="4" borderId="0" xfId="0" applyNumberFormat="1" applyFont="1" applyFill="1" applyBorder="1" applyAlignment="1" applyProtection="1">
      <alignment horizontal="center" vertical="center"/>
    </xf>
    <xf numFmtId="3" fontId="31" fillId="4" borderId="0" xfId="0" applyNumberFormat="1" applyFont="1" applyFill="1" applyBorder="1" applyAlignment="1" applyProtection="1">
      <alignment vertical="center"/>
    </xf>
    <xf numFmtId="166" fontId="30" fillId="2" borderId="52" xfId="0" applyNumberFormat="1" applyFont="1" applyFill="1" applyBorder="1" applyAlignment="1" applyProtection="1">
      <alignment vertical="center"/>
    </xf>
    <xf numFmtId="0" fontId="29" fillId="2" borderId="0" xfId="0" applyFont="1" applyFill="1" applyBorder="1" applyAlignment="1">
      <alignment horizontal="center"/>
    </xf>
    <xf numFmtId="0" fontId="29" fillId="4" borderId="0" xfId="0" applyFont="1" applyFill="1" applyBorder="1" applyAlignment="1">
      <alignment horizontal="center"/>
    </xf>
    <xf numFmtId="170" fontId="72" fillId="0" borderId="44" xfId="0" applyNumberFormat="1" applyFont="1" applyFill="1" applyBorder="1" applyAlignment="1" applyProtection="1">
      <alignment horizontal="center" vertical="center"/>
      <protection hidden="1"/>
    </xf>
    <xf numFmtId="0" fontId="32" fillId="4" borderId="0" xfId="0" applyFont="1" applyFill="1" applyBorder="1" applyAlignment="1">
      <alignment horizontal="center"/>
    </xf>
    <xf numFmtId="0" fontId="34" fillId="4" borderId="0" xfId="0" applyFont="1" applyFill="1" applyBorder="1" applyAlignment="1">
      <alignment horizontal="center"/>
    </xf>
    <xf numFmtId="0" fontId="38" fillId="0" borderId="98" xfId="0" applyFont="1" applyBorder="1" applyAlignment="1" applyProtection="1">
      <alignment horizontal="left" vertical="center"/>
      <protection hidden="1"/>
    </xf>
    <xf numFmtId="0" fontId="38" fillId="0" borderId="65" xfId="0" applyFont="1" applyBorder="1" applyAlignment="1" applyProtection="1">
      <alignment horizontal="left" vertical="center"/>
      <protection hidden="1"/>
    </xf>
    <xf numFmtId="0" fontId="0" fillId="0" borderId="0" xfId="0" applyAlignment="1">
      <alignment horizontal="center"/>
    </xf>
    <xf numFmtId="0" fontId="10" fillId="0" borderId="0" xfId="0" applyFont="1" applyAlignment="1">
      <alignment horizontal="center"/>
    </xf>
    <xf numFmtId="14" fontId="0" fillId="0" borderId="0" xfId="0" applyNumberFormat="1" applyAlignment="1">
      <alignment horizontal="center" vertical="center"/>
    </xf>
    <xf numFmtId="2" fontId="0" fillId="0" borderId="0" xfId="0" applyNumberFormat="1" applyAlignment="1">
      <alignment horizontal="center" vertical="center"/>
    </xf>
    <xf numFmtId="2" fontId="0" fillId="0" borderId="0" xfId="0" applyNumberFormat="1" applyAlignment="1">
      <alignment horizontal="center"/>
    </xf>
    <xf numFmtId="0" fontId="10" fillId="0" borderId="0" xfId="0" applyFont="1" applyBorder="1"/>
    <xf numFmtId="0" fontId="0" fillId="0" borderId="0" xfId="0" applyProtection="1">
      <protection hidden="1"/>
    </xf>
    <xf numFmtId="0" fontId="9" fillId="0" borderId="0" xfId="0" applyFont="1" applyProtection="1">
      <protection hidden="1"/>
    </xf>
    <xf numFmtId="9" fontId="0" fillId="0" borderId="0" xfId="0" applyNumberFormat="1" applyBorder="1" applyAlignment="1" applyProtection="1">
      <alignment horizontal="center" vertical="center"/>
      <protection hidden="1"/>
    </xf>
    <xf numFmtId="0" fontId="0" fillId="0" borderId="0" xfId="0" applyBorder="1" applyProtection="1">
      <protection hidden="1"/>
    </xf>
    <xf numFmtId="9" fontId="0" fillId="0" borderId="0" xfId="0" applyNumberFormat="1" applyAlignment="1" applyProtection="1">
      <alignment horizontal="center" vertical="center"/>
      <protection hidden="1"/>
    </xf>
    <xf numFmtId="2" fontId="0" fillId="0" borderId="0" xfId="0" applyNumberFormat="1" applyProtection="1">
      <protection hidden="1"/>
    </xf>
    <xf numFmtId="14" fontId="0" fillId="0" borderId="0" xfId="0" applyNumberFormat="1" applyProtection="1">
      <protection hidden="1"/>
    </xf>
    <xf numFmtId="14" fontId="0" fillId="0" borderId="0" xfId="0" applyNumberFormat="1"/>
    <xf numFmtId="0" fontId="53" fillId="3" borderId="100" xfId="0" applyFont="1" applyFill="1" applyBorder="1" applyAlignment="1" applyProtection="1">
      <alignment horizontal="center" vertical="center" wrapText="1"/>
      <protection hidden="1"/>
    </xf>
    <xf numFmtId="0" fontId="53" fillId="3" borderId="36" xfId="0" applyFont="1" applyFill="1" applyBorder="1" applyAlignment="1" applyProtection="1">
      <alignment horizontal="center" vertical="center" wrapText="1"/>
      <protection hidden="1"/>
    </xf>
    <xf numFmtId="0" fontId="53" fillId="3" borderId="89" xfId="0" applyFont="1" applyFill="1" applyBorder="1" applyAlignment="1" applyProtection="1">
      <alignment horizontal="center" vertical="center" wrapText="1"/>
      <protection hidden="1"/>
    </xf>
    <xf numFmtId="0" fontId="53" fillId="3" borderId="91" xfId="0" applyFont="1" applyFill="1" applyBorder="1" applyAlignment="1" applyProtection="1">
      <alignment horizontal="center" vertical="center" wrapText="1"/>
      <protection hidden="1"/>
    </xf>
    <xf numFmtId="0" fontId="53" fillId="3" borderId="90" xfId="0" applyFont="1" applyFill="1" applyBorder="1" applyAlignment="1" applyProtection="1">
      <alignment horizontal="center" vertical="center" wrapText="1"/>
      <protection hidden="1"/>
    </xf>
    <xf numFmtId="0" fontId="29" fillId="0" borderId="0" xfId="0" applyFont="1" applyProtection="1">
      <protection hidden="1"/>
    </xf>
    <xf numFmtId="0" fontId="84" fillId="0" borderId="0" xfId="0" applyFont="1" applyBorder="1" applyProtection="1">
      <protection hidden="1"/>
    </xf>
    <xf numFmtId="0" fontId="84" fillId="0" borderId="0" xfId="0" applyFont="1" applyProtection="1">
      <protection hidden="1"/>
    </xf>
    <xf numFmtId="0" fontId="42" fillId="2" borderId="76" xfId="0" applyFont="1" applyFill="1" applyBorder="1" applyAlignment="1" applyProtection="1">
      <alignment horizontal="center" vertical="center"/>
      <protection hidden="1"/>
    </xf>
    <xf numFmtId="0" fontId="42" fillId="3" borderId="76" xfId="0" applyFont="1" applyFill="1" applyBorder="1" applyAlignment="1" applyProtection="1">
      <alignment horizontal="center" vertical="center"/>
      <protection hidden="1"/>
    </xf>
    <xf numFmtId="0" fontId="42" fillId="2" borderId="77" xfId="0" applyFont="1" applyFill="1" applyBorder="1" applyAlignment="1" applyProtection="1">
      <alignment horizontal="center" vertical="center"/>
      <protection hidden="1"/>
    </xf>
    <xf numFmtId="0" fontId="52" fillId="0" borderId="0" xfId="0" applyFont="1" applyAlignment="1">
      <alignment horizontal="center" vertical="center"/>
    </xf>
    <xf numFmtId="0" fontId="29" fillId="0" borderId="0" xfId="0" applyFont="1" applyBorder="1" applyAlignment="1" applyProtection="1">
      <alignment horizontal="center"/>
    </xf>
    <xf numFmtId="0" fontId="27" fillId="0" borderId="0" xfId="0" applyFont="1" applyFill="1" applyBorder="1" applyProtection="1"/>
    <xf numFmtId="0" fontId="39" fillId="0" borderId="3" xfId="0" applyFont="1" applyFill="1" applyBorder="1" applyAlignment="1" applyProtection="1">
      <alignment horizontal="left" vertical="center"/>
    </xf>
    <xf numFmtId="0" fontId="39" fillId="0" borderId="3" xfId="0" applyFont="1" applyFill="1" applyBorder="1" applyAlignment="1" applyProtection="1">
      <alignment horizontal="center" vertical="center" wrapText="1"/>
    </xf>
    <xf numFmtId="0" fontId="39" fillId="0" borderId="3" xfId="0" applyFont="1" applyFill="1" applyBorder="1" applyAlignment="1" applyProtection="1">
      <alignment horizontal="center" vertical="center"/>
    </xf>
    <xf numFmtId="9" fontId="39" fillId="0" borderId="3" xfId="0" applyNumberFormat="1" applyFont="1" applyFill="1" applyBorder="1" applyAlignment="1" applyProtection="1">
      <alignment horizontal="right" vertical="center" wrapText="1"/>
    </xf>
    <xf numFmtId="0" fontId="38" fillId="3" borderId="98" xfId="0" applyFont="1" applyFill="1" applyBorder="1" applyAlignment="1" applyProtection="1">
      <alignment horizontal="left" vertical="center"/>
      <protection hidden="1"/>
    </xf>
    <xf numFmtId="0" fontId="50" fillId="2" borderId="0" xfId="0" quotePrefix="1" applyFont="1" applyFill="1" applyBorder="1" applyAlignment="1">
      <alignment vertical="center"/>
    </xf>
    <xf numFmtId="0" fontId="82" fillId="0" borderId="0" xfId="0" applyFont="1" applyFill="1" applyBorder="1" applyAlignment="1">
      <alignment vertical="center" wrapText="1"/>
    </xf>
    <xf numFmtId="0" fontId="53" fillId="3" borderId="4" xfId="0" applyFont="1" applyFill="1" applyBorder="1" applyAlignment="1" applyProtection="1">
      <alignment horizontal="center" vertical="center"/>
      <protection hidden="1"/>
    </xf>
    <xf numFmtId="14" fontId="10" fillId="0" borderId="0" xfId="0" applyNumberFormat="1" applyFont="1" applyAlignment="1" applyProtection="1">
      <alignment horizontal="center"/>
      <protection hidden="1"/>
    </xf>
    <xf numFmtId="0" fontId="9" fillId="0" borderId="0" xfId="0" applyFont="1" applyBorder="1" applyProtection="1">
      <protection hidden="1"/>
    </xf>
    <xf numFmtId="0" fontId="60" fillId="0" borderId="0" xfId="0" applyFont="1" applyBorder="1" applyProtection="1">
      <protection hidden="1"/>
    </xf>
    <xf numFmtId="9" fontId="9" fillId="0" borderId="0" xfId="0" applyNumberFormat="1" applyFont="1" applyBorder="1" applyAlignment="1" applyProtection="1">
      <alignment horizontal="center" vertical="center"/>
      <protection hidden="1"/>
    </xf>
    <xf numFmtId="0" fontId="10" fillId="0" borderId="0" xfId="0" applyFont="1" applyProtection="1">
      <protection hidden="1"/>
    </xf>
    <xf numFmtId="0" fontId="53" fillId="3" borderId="8" xfId="0" applyFont="1" applyFill="1" applyBorder="1" applyAlignment="1" applyProtection="1">
      <alignment horizontal="center" vertical="center" wrapText="1"/>
      <protection hidden="1"/>
    </xf>
    <xf numFmtId="0" fontId="55" fillId="0" borderId="103" xfId="0" applyFont="1" applyBorder="1" applyAlignment="1" applyProtection="1">
      <alignment horizontal="center" vertical="center"/>
      <protection hidden="1"/>
    </xf>
    <xf numFmtId="0" fontId="53" fillId="3" borderId="9" xfId="0" applyFont="1" applyFill="1" applyBorder="1" applyAlignment="1" applyProtection="1">
      <alignment horizontal="center" vertical="center" wrapText="1"/>
      <protection hidden="1"/>
    </xf>
    <xf numFmtId="0" fontId="55" fillId="0" borderId="43" xfId="0" applyFont="1" applyBorder="1" applyAlignment="1" applyProtection="1">
      <alignment horizontal="center" vertical="center"/>
      <protection hidden="1"/>
    </xf>
    <xf numFmtId="0" fontId="70" fillId="0" borderId="0" xfId="0" applyFont="1" applyBorder="1" applyAlignment="1" applyProtection="1">
      <alignment horizontal="center" vertical="center"/>
      <protection hidden="1"/>
    </xf>
    <xf numFmtId="2" fontId="0" fillId="0" borderId="0" xfId="0" applyNumberFormat="1" applyFill="1" applyBorder="1" applyAlignment="1">
      <alignment horizontal="center" vertical="center"/>
    </xf>
    <xf numFmtId="0" fontId="10" fillId="0" borderId="0" xfId="0" applyFont="1" applyAlignment="1" applyProtection="1">
      <alignment horizontal="left" vertical="center"/>
      <protection hidden="1"/>
    </xf>
    <xf numFmtId="0" fontId="0" fillId="0" borderId="0" xfId="0" applyBorder="1" applyAlignment="1">
      <alignment horizontal="center"/>
    </xf>
    <xf numFmtId="0" fontId="82" fillId="0" borderId="0" xfId="0" applyFont="1" applyFill="1" applyBorder="1" applyAlignment="1">
      <alignment horizontal="center" vertical="center" wrapText="1"/>
    </xf>
    <xf numFmtId="0" fontId="85" fillId="0" borderId="0" xfId="0" applyFont="1" applyBorder="1" applyAlignment="1" applyProtection="1">
      <alignment horizontal="center" vertical="center"/>
      <protection hidden="1"/>
    </xf>
    <xf numFmtId="0" fontId="9" fillId="0" borderId="0" xfId="0" applyFont="1" applyAlignment="1" applyProtection="1">
      <alignment horizontal="left" vertical="center"/>
      <protection hidden="1"/>
    </xf>
    <xf numFmtId="0" fontId="81" fillId="0" borderId="0" xfId="0" applyFont="1" applyAlignment="1">
      <alignment vertical="center" wrapText="1"/>
    </xf>
    <xf numFmtId="0" fontId="70" fillId="3" borderId="10" xfId="0" applyFont="1" applyFill="1" applyBorder="1" applyAlignment="1">
      <alignment vertical="center"/>
    </xf>
    <xf numFmtId="0" fontId="89" fillId="3" borderId="10" xfId="0" applyFont="1" applyFill="1" applyBorder="1" applyAlignment="1">
      <alignment vertical="center"/>
    </xf>
    <xf numFmtId="0" fontId="9" fillId="2" borderId="0" xfId="0" applyFont="1" applyFill="1" applyBorder="1" applyAlignment="1">
      <alignment horizontal="center" vertical="center"/>
    </xf>
    <xf numFmtId="0" fontId="25" fillId="2" borderId="3" xfId="0" applyFont="1" applyFill="1" applyBorder="1" applyAlignment="1" applyProtection="1">
      <alignment horizontal="center" vertical="center"/>
      <protection locked="0"/>
    </xf>
    <xf numFmtId="0" fontId="86" fillId="0" borderId="0" xfId="0" applyFont="1"/>
    <xf numFmtId="0" fontId="91" fillId="0" borderId="0" xfId="0" applyFont="1" applyAlignment="1">
      <alignment vertical="center"/>
    </xf>
    <xf numFmtId="0" fontId="91" fillId="0" borderId="0" xfId="0" applyFont="1"/>
    <xf numFmtId="0" fontId="91" fillId="0" borderId="0" xfId="0" applyFont="1" applyAlignment="1">
      <alignment horizontal="left" vertical="top" wrapText="1"/>
    </xf>
    <xf numFmtId="0" fontId="92" fillId="0" borderId="0" xfId="0" applyFont="1"/>
    <xf numFmtId="0" fontId="40" fillId="0" borderId="0" xfId="0" applyFont="1" applyBorder="1" applyAlignment="1">
      <alignment vertical="center"/>
    </xf>
    <xf numFmtId="0" fontId="93" fillId="3" borderId="66" xfId="0" applyFont="1" applyFill="1" applyBorder="1" applyAlignment="1" applyProtection="1">
      <alignment horizontal="left" vertical="center" wrapText="1"/>
      <protection locked="0" hidden="1"/>
    </xf>
    <xf numFmtId="14" fontId="93" fillId="5" borderId="0" xfId="0" applyNumberFormat="1" applyFont="1" applyFill="1" applyBorder="1" applyAlignment="1" applyProtection="1">
      <alignment horizontal="center" vertical="center"/>
      <protection hidden="1"/>
    </xf>
    <xf numFmtId="0" fontId="93" fillId="0" borderId="53" xfId="0" applyFont="1" applyFill="1" applyBorder="1" applyAlignment="1" applyProtection="1">
      <alignment horizontal="left" vertical="center" wrapText="1"/>
      <protection locked="0" hidden="1"/>
    </xf>
    <xf numFmtId="14" fontId="93" fillId="4" borderId="0" xfId="0" applyNumberFormat="1" applyFont="1" applyFill="1" applyBorder="1" applyAlignment="1" applyProtection="1">
      <alignment horizontal="center" vertical="center"/>
      <protection hidden="1"/>
    </xf>
    <xf numFmtId="0" fontId="93" fillId="3" borderId="53" xfId="0" applyFont="1" applyFill="1" applyBorder="1" applyAlignment="1" applyProtection="1">
      <alignment horizontal="left" vertical="center" wrapText="1"/>
      <protection locked="0" hidden="1"/>
    </xf>
    <xf numFmtId="0" fontId="93" fillId="0" borderId="98" xfId="0" applyFont="1" applyFill="1" applyBorder="1" applyAlignment="1" applyProtection="1">
      <alignment horizontal="left" vertical="center" wrapText="1"/>
      <protection locked="0" hidden="1"/>
    </xf>
    <xf numFmtId="0" fontId="93" fillId="3" borderId="98" xfId="0" applyFont="1" applyFill="1" applyBorder="1" applyAlignment="1" applyProtection="1">
      <alignment horizontal="left" vertical="center" wrapText="1"/>
      <protection locked="0" hidden="1"/>
    </xf>
    <xf numFmtId="0" fontId="93" fillId="0" borderId="65" xfId="0" applyFont="1" applyFill="1" applyBorder="1" applyAlignment="1" applyProtection="1">
      <alignment horizontal="left" vertical="center" wrapText="1"/>
      <protection locked="0" hidden="1"/>
    </xf>
    <xf numFmtId="0" fontId="75" fillId="0" borderId="46" xfId="0" applyFont="1" applyFill="1" applyBorder="1" applyAlignment="1">
      <alignment horizontal="left" vertical="center"/>
    </xf>
    <xf numFmtId="166" fontId="75" fillId="2" borderId="19" xfId="0" applyNumberFormat="1" applyFont="1" applyFill="1" applyBorder="1" applyAlignment="1">
      <alignment horizontal="center" vertical="center" wrapText="1"/>
    </xf>
    <xf numFmtId="0" fontId="0" fillId="0" borderId="0" xfId="0" applyAlignment="1">
      <alignment wrapText="1"/>
    </xf>
    <xf numFmtId="0" fontId="0" fillId="0" borderId="0" xfId="0" applyAlignment="1">
      <alignment horizontal="center" vertical="center" wrapText="1"/>
    </xf>
    <xf numFmtId="0" fontId="0" fillId="0" borderId="0" xfId="0" applyAlignment="1">
      <alignment horizontal="right" wrapText="1"/>
    </xf>
    <xf numFmtId="0" fontId="75" fillId="0" borderId="55" xfId="0" applyFont="1" applyFill="1" applyBorder="1" applyAlignment="1" applyProtection="1">
      <alignment horizontal="center" vertical="center" wrapText="1"/>
      <protection hidden="1"/>
    </xf>
    <xf numFmtId="0" fontId="75" fillId="0" borderId="55" xfId="0" applyFont="1" applyFill="1" applyBorder="1" applyAlignment="1">
      <alignment horizontal="center" vertical="center" wrapText="1"/>
    </xf>
    <xf numFmtId="0" fontId="84" fillId="0" borderId="6" xfId="0" applyFont="1" applyBorder="1" applyAlignment="1" applyProtection="1">
      <alignment vertical="center"/>
      <protection hidden="1"/>
    </xf>
    <xf numFmtId="0" fontId="84" fillId="0" borderId="6" xfId="0" quotePrefix="1" applyFont="1" applyBorder="1" applyAlignment="1" applyProtection="1">
      <alignment vertical="center"/>
      <protection hidden="1"/>
    </xf>
    <xf numFmtId="0" fontId="84" fillId="0" borderId="0" xfId="0" applyFont="1" applyBorder="1" applyAlignment="1">
      <alignment vertical="center" wrapText="1"/>
    </xf>
    <xf numFmtId="0" fontId="84" fillId="0" borderId="0" xfId="0" applyFont="1" applyAlignment="1">
      <alignment vertical="center" wrapText="1"/>
    </xf>
    <xf numFmtId="0" fontId="84" fillId="0" borderId="6" xfId="0" applyFont="1" applyBorder="1" applyAlignment="1">
      <alignment vertical="center" wrapText="1"/>
    </xf>
    <xf numFmtId="14" fontId="93" fillId="4" borderId="8" xfId="0" applyNumberFormat="1" applyFont="1" applyFill="1" applyBorder="1" applyAlignment="1" applyProtection="1">
      <alignment horizontal="center" vertical="center"/>
      <protection hidden="1"/>
    </xf>
    <xf numFmtId="0" fontId="93" fillId="5" borderId="101" xfId="0" applyFont="1" applyFill="1" applyBorder="1" applyAlignment="1" applyProtection="1">
      <alignment horizontal="left" vertical="center" wrapText="1"/>
      <protection hidden="1"/>
    </xf>
    <xf numFmtId="2" fontId="93" fillId="3" borderId="63" xfId="0" applyNumberFormat="1" applyFont="1" applyFill="1" applyBorder="1" applyAlignment="1" applyProtection="1">
      <alignment horizontal="center" vertical="center" wrapText="1"/>
      <protection hidden="1"/>
    </xf>
    <xf numFmtId="0" fontId="93" fillId="5" borderId="0" xfId="0" applyFont="1" applyFill="1" applyBorder="1" applyAlignment="1" applyProtection="1">
      <alignment horizontal="center" vertical="center" wrapText="1"/>
      <protection hidden="1"/>
    </xf>
    <xf numFmtId="14" fontId="93" fillId="3" borderId="0" xfId="0" applyNumberFormat="1" applyFont="1" applyFill="1" applyBorder="1" applyAlignment="1" applyProtection="1">
      <alignment horizontal="center" vertical="center" wrapText="1"/>
      <protection hidden="1"/>
    </xf>
    <xf numFmtId="0" fontId="93" fillId="2" borderId="5" xfId="0" applyFont="1" applyFill="1" applyBorder="1" applyAlignment="1" applyProtection="1">
      <alignment horizontal="left" vertical="center" wrapText="1"/>
      <protection hidden="1"/>
    </xf>
    <xf numFmtId="2" fontId="93" fillId="0" borderId="0" xfId="0" applyNumberFormat="1" applyFont="1" applyFill="1" applyBorder="1" applyAlignment="1" applyProtection="1">
      <alignment horizontal="center" vertical="center" wrapText="1"/>
      <protection hidden="1"/>
    </xf>
    <xf numFmtId="0" fontId="93" fillId="0" borderId="0" xfId="0" applyFont="1" applyBorder="1" applyAlignment="1" applyProtection="1">
      <alignment horizontal="center" vertical="center" wrapText="1"/>
      <protection hidden="1"/>
    </xf>
    <xf numFmtId="14" fontId="93" fillId="0" borderId="0" xfId="0" applyNumberFormat="1" applyFont="1" applyFill="1" applyBorder="1" applyAlignment="1" applyProtection="1">
      <alignment horizontal="center" vertical="center" wrapText="1"/>
      <protection hidden="1"/>
    </xf>
    <xf numFmtId="0" fontId="93" fillId="5" borderId="5" xfId="0" applyFont="1" applyFill="1" applyBorder="1" applyAlignment="1" applyProtection="1">
      <alignment horizontal="left" vertical="center" wrapText="1"/>
      <protection hidden="1"/>
    </xf>
    <xf numFmtId="2" fontId="93" fillId="3" borderId="0" xfId="0" applyNumberFormat="1" applyFont="1" applyFill="1" applyBorder="1" applyAlignment="1" applyProtection="1">
      <alignment horizontal="center" vertical="center" wrapText="1"/>
      <protection hidden="1"/>
    </xf>
    <xf numFmtId="14" fontId="93" fillId="5" borderId="0" xfId="0" applyNumberFormat="1" applyFont="1" applyFill="1" applyBorder="1" applyAlignment="1" applyProtection="1">
      <alignment horizontal="center" vertical="center" wrapText="1"/>
      <protection hidden="1"/>
    </xf>
    <xf numFmtId="0" fontId="93" fillId="0" borderId="5" xfId="0" applyFont="1" applyBorder="1" applyAlignment="1" applyProtection="1">
      <alignment horizontal="left" vertical="center" wrapText="1"/>
      <protection hidden="1"/>
    </xf>
    <xf numFmtId="0" fontId="93" fillId="0" borderId="0" xfId="0" applyFont="1" applyBorder="1" applyAlignment="1" applyProtection="1">
      <alignment horizontal="left" vertical="center" wrapText="1"/>
      <protection hidden="1"/>
    </xf>
    <xf numFmtId="0" fontId="93" fillId="3" borderId="0" xfId="0" applyFont="1" applyFill="1" applyBorder="1" applyAlignment="1" applyProtection="1">
      <alignment horizontal="left" vertical="center" wrapText="1"/>
      <protection hidden="1"/>
    </xf>
    <xf numFmtId="0" fontId="93" fillId="3" borderId="0" xfId="0" applyFont="1" applyFill="1" applyBorder="1" applyAlignment="1" applyProtection="1">
      <alignment horizontal="center" vertical="center" wrapText="1"/>
      <protection hidden="1"/>
    </xf>
    <xf numFmtId="0" fontId="93" fillId="0" borderId="7" xfId="0" applyFont="1" applyBorder="1" applyAlignment="1" applyProtection="1">
      <alignment horizontal="left" vertical="center" wrapText="1"/>
      <protection hidden="1"/>
    </xf>
    <xf numFmtId="2" fontId="93" fillId="0" borderId="8" xfId="0" applyNumberFormat="1" applyFont="1" applyFill="1" applyBorder="1" applyAlignment="1" applyProtection="1">
      <alignment horizontal="center" vertical="center" wrapText="1"/>
      <protection hidden="1"/>
    </xf>
    <xf numFmtId="0" fontId="91" fillId="0" borderId="0" xfId="0" quotePrefix="1" applyFont="1"/>
    <xf numFmtId="0" fontId="91" fillId="0" borderId="0" xfId="0" quotePrefix="1" applyFont="1" applyAlignment="1">
      <alignment vertical="top" wrapText="1"/>
    </xf>
    <xf numFmtId="0" fontId="38" fillId="5" borderId="98" xfId="0" applyFont="1" applyFill="1" applyBorder="1" applyAlignment="1" applyProtection="1">
      <alignment horizontal="left" vertical="center"/>
      <protection hidden="1"/>
    </xf>
    <xf numFmtId="0" fontId="38" fillId="2" borderId="98" xfId="0" applyFont="1" applyFill="1" applyBorder="1" applyAlignment="1" applyProtection="1">
      <alignment horizontal="left" vertical="center"/>
      <protection hidden="1"/>
    </xf>
    <xf numFmtId="0" fontId="42" fillId="3" borderId="0" xfId="0" applyFont="1" applyFill="1" applyBorder="1" applyAlignment="1" applyProtection="1">
      <alignment horizontal="center" vertical="center"/>
      <protection hidden="1"/>
    </xf>
    <xf numFmtId="0" fontId="42" fillId="2" borderId="8" xfId="0" applyFont="1" applyFill="1" applyBorder="1" applyAlignment="1" applyProtection="1">
      <alignment horizontal="center" vertical="center"/>
      <protection hidden="1"/>
    </xf>
    <xf numFmtId="0" fontId="42" fillId="2" borderId="0" xfId="0" applyFont="1" applyFill="1" applyBorder="1" applyAlignment="1" applyProtection="1">
      <alignment horizontal="center" vertical="center"/>
      <protection hidden="1"/>
    </xf>
    <xf numFmtId="0" fontId="51" fillId="0" borderId="68" xfId="0" applyFont="1" applyBorder="1"/>
    <xf numFmtId="0" fontId="0" fillId="0" borderId="6" xfId="0" applyBorder="1"/>
    <xf numFmtId="14" fontId="10" fillId="0" borderId="0" xfId="0" applyNumberFormat="1" applyFont="1" applyAlignment="1">
      <alignment horizontal="center" vertical="center"/>
    </xf>
    <xf numFmtId="0" fontId="55" fillId="0" borderId="108" xfId="0" applyFont="1" applyBorder="1" applyAlignment="1" applyProtection="1">
      <alignment horizontal="center" vertical="center"/>
      <protection hidden="1"/>
    </xf>
    <xf numFmtId="0" fontId="51" fillId="0" borderId="108" xfId="0" applyFont="1" applyBorder="1" applyAlignment="1" applyProtection="1">
      <alignment horizontal="center" vertical="center"/>
      <protection hidden="1"/>
    </xf>
    <xf numFmtId="0" fontId="42" fillId="3" borderId="3" xfId="0" applyFont="1" applyFill="1" applyBorder="1" applyAlignment="1" applyProtection="1">
      <alignment horizontal="center" vertical="center"/>
      <protection hidden="1"/>
    </xf>
    <xf numFmtId="0" fontId="42" fillId="5" borderId="3" xfId="0" applyFont="1" applyFill="1" applyBorder="1" applyAlignment="1" applyProtection="1">
      <alignment horizontal="center" vertical="center"/>
      <protection hidden="1"/>
    </xf>
    <xf numFmtId="0" fontId="42" fillId="5" borderId="40" xfId="0" applyFont="1" applyFill="1" applyBorder="1" applyAlignment="1" applyProtection="1">
      <alignment horizontal="center" vertical="center"/>
      <protection hidden="1"/>
    </xf>
    <xf numFmtId="0" fontId="42" fillId="4" borderId="0" xfId="0" applyFont="1" applyFill="1" applyBorder="1" applyAlignment="1" applyProtection="1">
      <alignment horizontal="center" vertical="center"/>
      <protection hidden="1"/>
    </xf>
    <xf numFmtId="0" fontId="42" fillId="4" borderId="76" xfId="0" applyFont="1" applyFill="1" applyBorder="1" applyAlignment="1" applyProtection="1">
      <alignment horizontal="center" vertical="center"/>
      <protection hidden="1"/>
    </xf>
    <xf numFmtId="0" fontId="42" fillId="5" borderId="0" xfId="0" applyFont="1" applyFill="1" applyBorder="1" applyAlignment="1" applyProtection="1">
      <alignment horizontal="center" vertical="center"/>
      <protection hidden="1"/>
    </xf>
    <xf numFmtId="0" fontId="42" fillId="5" borderId="76" xfId="0" applyFont="1" applyFill="1" applyBorder="1" applyAlignment="1" applyProtection="1">
      <alignment horizontal="center" vertical="center"/>
      <protection hidden="1"/>
    </xf>
    <xf numFmtId="0" fontId="34" fillId="0" borderId="0" xfId="0" applyFont="1" applyAlignment="1">
      <alignment vertical="center" wrapText="1"/>
    </xf>
    <xf numFmtId="0" fontId="0" fillId="0" borderId="0" xfId="0" applyAlignment="1">
      <alignment horizontal="left" vertical="center" wrapText="1"/>
    </xf>
    <xf numFmtId="0" fontId="53" fillId="3" borderId="112" xfId="0" applyFont="1" applyFill="1" applyBorder="1" applyAlignment="1" applyProtection="1">
      <alignment vertical="center"/>
      <protection locked="0"/>
    </xf>
    <xf numFmtId="0" fontId="42" fillId="0" borderId="0" xfId="0" applyFont="1" applyAlignment="1">
      <alignment vertical="top" wrapText="1"/>
    </xf>
    <xf numFmtId="2" fontId="93" fillId="0" borderId="0" xfId="0" applyNumberFormat="1" applyFont="1" applyBorder="1" applyAlignment="1" applyProtection="1">
      <alignment horizontal="center" vertical="center" wrapText="1"/>
      <protection hidden="1"/>
    </xf>
    <xf numFmtId="0" fontId="52" fillId="3" borderId="63" xfId="0" applyFont="1" applyFill="1" applyBorder="1" applyAlignment="1" applyProtection="1">
      <alignment horizontal="center" vertical="center" wrapText="1"/>
      <protection hidden="1"/>
    </xf>
    <xf numFmtId="2" fontId="93" fillId="5" borderId="0" xfId="0" applyNumberFormat="1" applyFont="1" applyFill="1" applyBorder="1" applyAlignment="1" applyProtection="1">
      <alignment horizontal="center" vertical="center" wrapText="1"/>
      <protection hidden="1"/>
    </xf>
    <xf numFmtId="0" fontId="75" fillId="2" borderId="36" xfId="0" applyFont="1" applyFill="1" applyBorder="1" applyAlignment="1" applyProtection="1">
      <alignment horizontal="center" vertical="center" wrapText="1"/>
      <protection hidden="1"/>
    </xf>
    <xf numFmtId="2" fontId="93" fillId="0" borderId="8" xfId="0" applyNumberFormat="1" applyFont="1" applyBorder="1" applyAlignment="1" applyProtection="1">
      <alignment horizontal="center" vertical="center" wrapText="1"/>
      <protection hidden="1"/>
    </xf>
    <xf numFmtId="0" fontId="93" fillId="0" borderId="8" xfId="0" applyFont="1" applyBorder="1" applyAlignment="1" applyProtection="1">
      <alignment horizontal="center" vertical="center" wrapText="1"/>
      <protection hidden="1"/>
    </xf>
    <xf numFmtId="0" fontId="29" fillId="0" borderId="0" xfId="0" applyFont="1" applyBorder="1" applyAlignment="1">
      <alignment horizontal="center"/>
    </xf>
    <xf numFmtId="0" fontId="82" fillId="0" borderId="5" xfId="0" applyFont="1" applyFill="1" applyBorder="1" applyAlignment="1">
      <alignment horizontal="center" vertical="center" wrapText="1"/>
    </xf>
    <xf numFmtId="0" fontId="74" fillId="0" borderId="0" xfId="0" applyFont="1" applyFill="1" applyBorder="1" applyAlignment="1">
      <alignment horizontal="center" vertical="center" wrapText="1"/>
    </xf>
    <xf numFmtId="0" fontId="52" fillId="0" borderId="0" xfId="0" applyFont="1" applyFill="1" applyBorder="1" applyAlignment="1" applyProtection="1">
      <alignment horizontal="center" vertical="top" wrapText="1"/>
      <protection locked="0"/>
    </xf>
    <xf numFmtId="0" fontId="31" fillId="0" borderId="0" xfId="0" applyFont="1" applyFill="1" applyBorder="1" applyAlignment="1" applyProtection="1">
      <alignment horizontal="center" vertical="center"/>
      <protection locked="0" hidden="1"/>
    </xf>
    <xf numFmtId="0" fontId="0" fillId="0" borderId="113" xfId="0" applyFill="1" applyBorder="1"/>
    <xf numFmtId="0" fontId="80" fillId="2" borderId="8" xfId="0" applyFont="1" applyFill="1" applyBorder="1" applyAlignment="1">
      <alignment vertical="center"/>
    </xf>
    <xf numFmtId="0" fontId="0" fillId="0" borderId="8" xfId="0" applyBorder="1"/>
    <xf numFmtId="0" fontId="33" fillId="2" borderId="3" xfId="0" applyFont="1" applyFill="1" applyBorder="1" applyAlignment="1">
      <alignment horizontal="left"/>
    </xf>
    <xf numFmtId="0" fontId="75" fillId="0" borderId="7" xfId="0" applyFont="1" applyFill="1" applyBorder="1" applyAlignment="1" applyProtection="1">
      <alignment vertical="center"/>
      <protection hidden="1"/>
    </xf>
    <xf numFmtId="0" fontId="75" fillId="0" borderId="102" xfId="0" applyFont="1" applyFill="1" applyBorder="1" applyAlignment="1" applyProtection="1">
      <alignment horizontal="center" vertical="center" wrapText="1"/>
      <protection hidden="1"/>
    </xf>
    <xf numFmtId="0" fontId="75" fillId="0" borderId="77" xfId="0" applyFont="1" applyFill="1" applyBorder="1" applyAlignment="1" applyProtection="1">
      <alignment horizontal="center" vertical="center" wrapText="1"/>
      <protection hidden="1"/>
    </xf>
    <xf numFmtId="0" fontId="75" fillId="2" borderId="12" xfId="0" applyFont="1" applyFill="1" applyBorder="1" applyAlignment="1" applyProtection="1">
      <alignment horizontal="center" vertical="center" wrapText="1"/>
      <protection hidden="1"/>
    </xf>
    <xf numFmtId="0" fontId="75" fillId="0" borderId="0" xfId="0" applyFont="1" applyFill="1" applyBorder="1" applyAlignment="1">
      <alignment horizontal="right" vertical="center" wrapText="1"/>
    </xf>
    <xf numFmtId="0" fontId="75" fillId="2" borderId="20" xfId="0" applyFont="1" applyFill="1" applyBorder="1" applyAlignment="1">
      <alignment horizontal="right" vertical="center" wrapText="1"/>
    </xf>
    <xf numFmtId="0" fontId="0" fillId="0" borderId="3" xfId="0" applyBorder="1"/>
    <xf numFmtId="0" fontId="52" fillId="3" borderId="6" xfId="0" applyFont="1" applyFill="1" applyBorder="1" applyAlignment="1">
      <alignment horizontal="center" vertical="center" wrapText="1"/>
    </xf>
    <xf numFmtId="0" fontId="52" fillId="2" borderId="6" xfId="0" applyFont="1" applyFill="1" applyBorder="1" applyAlignment="1">
      <alignment horizontal="center" vertical="center" wrapText="1"/>
    </xf>
    <xf numFmtId="0" fontId="52" fillId="2" borderId="9" xfId="0" applyFont="1" applyFill="1" applyBorder="1" applyAlignment="1">
      <alignment horizontal="center" vertical="center" wrapText="1"/>
    </xf>
    <xf numFmtId="0" fontId="0" fillId="0" borderId="10" xfId="0" applyBorder="1"/>
    <xf numFmtId="0" fontId="42" fillId="3" borderId="6" xfId="0" applyFont="1" applyFill="1" applyBorder="1" applyAlignment="1">
      <alignment horizontal="center" vertical="center"/>
    </xf>
    <xf numFmtId="0" fontId="42" fillId="2" borderId="6" xfId="0" applyFont="1" applyFill="1" applyBorder="1" applyAlignment="1">
      <alignment horizontal="center" vertical="center"/>
    </xf>
    <xf numFmtId="0" fontId="42" fillId="2" borderId="9" xfId="0" applyFont="1" applyFill="1" applyBorder="1" applyAlignment="1">
      <alignment horizontal="center" vertical="center"/>
    </xf>
    <xf numFmtId="0" fontId="70" fillId="0" borderId="0" xfId="0" applyFont="1" applyFill="1" applyBorder="1" applyAlignment="1" applyProtection="1">
      <protection hidden="1"/>
    </xf>
    <xf numFmtId="0" fontId="70" fillId="0" borderId="0" xfId="0" applyFont="1" applyFill="1" applyBorder="1" applyAlignment="1" applyProtection="1">
      <alignment horizontal="right" vertical="center"/>
      <protection hidden="1"/>
    </xf>
    <xf numFmtId="14" fontId="41" fillId="0" borderId="0" xfId="0" applyNumberFormat="1" applyFont="1" applyFill="1" applyBorder="1" applyAlignment="1" applyProtection="1">
      <alignment horizontal="right" vertical="top"/>
      <protection hidden="1"/>
    </xf>
    <xf numFmtId="0" fontId="36" fillId="0" borderId="0" xfId="0" applyFont="1" applyFill="1" applyBorder="1" applyAlignment="1">
      <alignment horizontal="left"/>
    </xf>
    <xf numFmtId="10" fontId="52" fillId="0" borderId="0" xfId="0" applyNumberFormat="1" applyFont="1" applyFill="1" applyBorder="1" applyAlignment="1" applyProtection="1">
      <alignment horizontal="center" vertical="center"/>
      <protection locked="0"/>
    </xf>
    <xf numFmtId="0" fontId="29" fillId="0" borderId="0" xfId="0" applyFont="1" applyFill="1" applyBorder="1" applyAlignment="1">
      <alignment horizontal="center"/>
    </xf>
    <xf numFmtId="0" fontId="52" fillId="0" borderId="0" xfId="0" applyFont="1" applyFill="1" applyBorder="1" applyAlignment="1">
      <alignment horizontal="center" vertical="center" wrapText="1"/>
    </xf>
    <xf numFmtId="0" fontId="75" fillId="0" borderId="0" xfId="0" applyFont="1" applyFill="1" applyBorder="1" applyAlignment="1" applyProtection="1">
      <alignment horizontal="center" vertical="center" wrapText="1"/>
      <protection hidden="1"/>
    </xf>
    <xf numFmtId="0" fontId="42" fillId="0" borderId="0" xfId="0" applyFont="1" applyFill="1" applyBorder="1" applyAlignment="1">
      <alignment horizontal="center" vertical="center"/>
    </xf>
    <xf numFmtId="0" fontId="29" fillId="0" borderId="0" xfId="0" applyFont="1" applyFill="1" applyBorder="1" applyAlignment="1" applyProtection="1">
      <alignment horizontal="center"/>
    </xf>
    <xf numFmtId="0" fontId="36" fillId="0" borderId="0" xfId="0" applyFont="1" applyFill="1" applyBorder="1" applyAlignment="1">
      <alignment horizontal="left" vertical="center"/>
    </xf>
    <xf numFmtId="0" fontId="86" fillId="0" borderId="0" xfId="0" applyFont="1" applyFill="1" applyBorder="1" applyAlignment="1">
      <alignment horizontal="left" vertical="center"/>
    </xf>
    <xf numFmtId="0" fontId="42" fillId="0" borderId="0" xfId="0" applyFont="1" applyFill="1" applyAlignment="1">
      <alignment horizontal="left" vertical="top" wrapText="1"/>
    </xf>
    <xf numFmtId="0" fontId="0" fillId="0" borderId="0" xfId="0" applyBorder="1" applyAlignment="1">
      <alignment wrapText="1"/>
    </xf>
    <xf numFmtId="0" fontId="90" fillId="0" borderId="5" xfId="0" applyFont="1" applyFill="1" applyBorder="1" applyAlignment="1">
      <alignment horizontal="center" vertical="center"/>
    </xf>
    <xf numFmtId="0" fontId="75" fillId="0" borderId="4" xfId="0" applyFont="1" applyFill="1" applyBorder="1" applyAlignment="1">
      <alignment horizontal="right" vertical="center" wrapText="1"/>
    </xf>
    <xf numFmtId="0" fontId="75" fillId="0" borderId="5" xfId="0" applyFont="1" applyFill="1" applyBorder="1" applyAlignment="1">
      <alignment horizontal="center" vertical="center" wrapText="1"/>
    </xf>
    <xf numFmtId="0" fontId="86" fillId="0" borderId="5" xfId="0" applyFont="1" applyFill="1" applyBorder="1" applyAlignment="1">
      <alignment horizontal="left" vertical="center"/>
    </xf>
    <xf numFmtId="0" fontId="0" fillId="0" borderId="5" xfId="0" applyFill="1" applyBorder="1"/>
    <xf numFmtId="0" fontId="74" fillId="2" borderId="0" xfId="0" applyFont="1" applyFill="1" applyBorder="1" applyAlignment="1">
      <alignment horizontal="center" vertical="center" wrapText="1"/>
    </xf>
    <xf numFmtId="0" fontId="52" fillId="0" borderId="0" xfId="0" applyFont="1" applyAlignment="1">
      <alignment vertical="top" wrapText="1"/>
    </xf>
    <xf numFmtId="0" fontId="50" fillId="0" borderId="0" xfId="0" quotePrefix="1" applyFont="1" applyAlignment="1">
      <alignment horizontal="right" vertical="center"/>
    </xf>
    <xf numFmtId="0" fontId="50" fillId="0" borderId="0" xfId="0" applyFont="1" applyAlignment="1">
      <alignment horizontal="right" vertical="center"/>
    </xf>
    <xf numFmtId="0" fontId="63" fillId="0" borderId="0" xfId="0" applyFont="1" applyBorder="1" applyAlignment="1">
      <alignment horizontal="right" vertical="center"/>
    </xf>
    <xf numFmtId="0" fontId="10" fillId="0" borderId="0" xfId="0" quotePrefix="1" applyFont="1" applyAlignment="1">
      <alignment horizontal="right"/>
    </xf>
    <xf numFmtId="0" fontId="10" fillId="0" borderId="0" xfId="0" applyFont="1" applyAlignment="1">
      <alignment horizontal="right"/>
    </xf>
    <xf numFmtId="0" fontId="51" fillId="0" borderId="43" xfId="0" applyFont="1" applyBorder="1" applyAlignment="1" applyProtection="1">
      <alignment horizontal="center" vertical="center"/>
      <protection hidden="1"/>
    </xf>
    <xf numFmtId="0" fontId="51" fillId="0" borderId="45" xfId="0" applyFont="1" applyBorder="1" applyAlignment="1">
      <alignment horizontal="center" vertical="center"/>
    </xf>
    <xf numFmtId="0" fontId="51" fillId="0" borderId="103" xfId="0" applyFont="1" applyBorder="1" applyAlignment="1" applyProtection="1">
      <alignment horizontal="center" vertical="center"/>
      <protection hidden="1"/>
    </xf>
    <xf numFmtId="0" fontId="53" fillId="3" borderId="11" xfId="0" applyFont="1" applyFill="1" applyBorder="1" applyAlignment="1" applyProtection="1">
      <alignment horizontal="centerContinuous" vertical="center"/>
      <protection hidden="1"/>
    </xf>
    <xf numFmtId="0" fontId="53" fillId="3" borderId="10" xfId="0" applyFont="1" applyFill="1" applyBorder="1" applyAlignment="1" applyProtection="1">
      <alignment horizontal="centerContinuous" vertical="center"/>
      <protection hidden="1"/>
    </xf>
    <xf numFmtId="0" fontId="53" fillId="3" borderId="3" xfId="0" applyFont="1" applyFill="1" applyBorder="1" applyAlignment="1" applyProtection="1">
      <alignment horizontal="centerContinuous" vertical="center"/>
      <protection hidden="1"/>
    </xf>
    <xf numFmtId="0" fontId="53" fillId="3" borderId="12" xfId="0" applyFont="1" applyFill="1" applyBorder="1" applyAlignment="1" applyProtection="1">
      <alignment horizontal="centerContinuous" vertical="center"/>
      <protection hidden="1"/>
    </xf>
    <xf numFmtId="0" fontId="51" fillId="0" borderId="48" xfId="0" applyFont="1" applyBorder="1" applyAlignment="1" applyProtection="1">
      <alignment horizontal="center" vertical="center"/>
      <protection hidden="1"/>
    </xf>
    <xf numFmtId="0" fontId="9" fillId="0" borderId="0" xfId="18" applyAlignment="1">
      <alignment horizontal="center"/>
    </xf>
    <xf numFmtId="0" fontId="9" fillId="0" borderId="0" xfId="18" applyAlignment="1"/>
    <xf numFmtId="0" fontId="9" fillId="0" borderId="0" xfId="18" applyBorder="1" applyAlignment="1">
      <alignment horizontal="left" vertical="center"/>
    </xf>
    <xf numFmtId="0" fontId="9" fillId="0" borderId="0" xfId="18" applyAlignment="1">
      <alignment horizontal="left" vertical="center"/>
    </xf>
    <xf numFmtId="0" fontId="52" fillId="2" borderId="0" xfId="18" applyFont="1" applyFill="1"/>
    <xf numFmtId="0" fontId="52" fillId="0" borderId="0" xfId="18" applyFont="1"/>
    <xf numFmtId="2" fontId="52" fillId="0" borderId="0" xfId="18" applyNumberFormat="1" applyFont="1"/>
    <xf numFmtId="0" fontId="52" fillId="0" borderId="0" xfId="18" applyFont="1" applyAlignment="1">
      <alignment horizontal="center" vertical="center"/>
    </xf>
    <xf numFmtId="0" fontId="52" fillId="0" borderId="0" xfId="18" applyFont="1" applyAlignment="1">
      <alignment horizontal="left" vertical="center"/>
    </xf>
    <xf numFmtId="0" fontId="52" fillId="0" borderId="76" xfId="18" applyFont="1" applyBorder="1" applyAlignment="1" applyProtection="1">
      <alignment horizontal="left" vertical="center"/>
      <protection locked="0"/>
    </xf>
    <xf numFmtId="0" fontId="52" fillId="0" borderId="0" xfId="18" applyFont="1" applyFill="1" applyBorder="1" applyAlignment="1">
      <alignment horizontal="center" vertical="center"/>
    </xf>
    <xf numFmtId="0" fontId="52" fillId="0" borderId="0" xfId="18" applyFont="1" applyFill="1" applyBorder="1" applyAlignment="1" applyProtection="1">
      <alignment horizontal="center" vertical="center"/>
      <protection locked="0"/>
    </xf>
    <xf numFmtId="4" fontId="52" fillId="0" borderId="0" xfId="18" applyNumberFormat="1" applyFont="1" applyFill="1" applyBorder="1" applyAlignment="1" applyProtection="1">
      <alignment horizontal="center" vertical="center"/>
      <protection locked="0"/>
    </xf>
    <xf numFmtId="0" fontId="52" fillId="2" borderId="0" xfId="18" applyFont="1" applyFill="1" applyBorder="1"/>
    <xf numFmtId="0" fontId="52" fillId="0" borderId="0" xfId="18" applyFont="1" applyBorder="1"/>
    <xf numFmtId="2" fontId="52" fillId="0" borderId="0" xfId="18" applyNumberFormat="1" applyFont="1" applyBorder="1"/>
    <xf numFmtId="0" fontId="39" fillId="0" borderId="0" xfId="18" applyFont="1" applyFill="1" applyBorder="1" applyAlignment="1">
      <alignment horizontal="center" vertical="center" wrapText="1"/>
    </xf>
    <xf numFmtId="0" fontId="36" fillId="0" borderId="0" xfId="18" applyFont="1" applyFill="1" applyBorder="1" applyAlignment="1">
      <alignment vertical="top"/>
    </xf>
    <xf numFmtId="0" fontId="36" fillId="0" borderId="0" xfId="18" applyFont="1" applyFill="1" applyBorder="1" applyAlignment="1">
      <alignment horizontal="center" vertical="top"/>
    </xf>
    <xf numFmtId="0" fontId="52" fillId="0" borderId="0" xfId="18" applyFont="1" applyBorder="1" applyAlignment="1" applyProtection="1">
      <alignment horizontal="center" vertical="center"/>
      <protection locked="0"/>
    </xf>
    <xf numFmtId="0" fontId="52" fillId="0" borderId="0" xfId="18" applyFont="1" applyBorder="1" applyAlignment="1" applyProtection="1">
      <alignment horizontal="left" vertical="center"/>
      <protection locked="0"/>
    </xf>
    <xf numFmtId="0" fontId="96" fillId="0" borderId="0" xfId="4" applyFont="1" applyAlignment="1" applyProtection="1">
      <alignment vertical="center"/>
    </xf>
    <xf numFmtId="0" fontId="52" fillId="0" borderId="0" xfId="18" applyFont="1" applyBorder="1" applyAlignment="1" applyProtection="1">
      <alignment horizontal="center" vertical="center"/>
    </xf>
    <xf numFmtId="0" fontId="52" fillId="0" borderId="0" xfId="18" applyFont="1" applyBorder="1" applyAlignment="1" applyProtection="1">
      <alignment horizontal="left" vertical="center"/>
    </xf>
    <xf numFmtId="0" fontId="52" fillId="2" borderId="0" xfId="18" applyFont="1" applyFill="1" applyBorder="1" applyAlignment="1" applyProtection="1">
      <alignment horizontal="center" vertical="center"/>
      <protection locked="0"/>
    </xf>
    <xf numFmtId="10" fontId="52" fillId="2" borderId="0" xfId="18" applyNumberFormat="1" applyFont="1" applyFill="1" applyBorder="1" applyAlignment="1" applyProtection="1">
      <alignment horizontal="center" vertical="center"/>
      <protection locked="0"/>
    </xf>
    <xf numFmtId="0" fontId="52" fillId="0" borderId="118" xfId="18" applyFont="1" applyBorder="1" applyAlignment="1" applyProtection="1">
      <alignment horizontal="center" vertical="center"/>
      <protection locked="0"/>
    </xf>
    <xf numFmtId="2" fontId="52" fillId="0" borderId="99" xfId="18" applyNumberFormat="1" applyFont="1" applyBorder="1" applyAlignment="1" applyProtection="1">
      <alignment horizontal="center" vertical="center"/>
      <protection locked="0"/>
    </xf>
    <xf numFmtId="0" fontId="52" fillId="0" borderId="102" xfId="18" applyFont="1" applyBorder="1" applyAlignment="1" applyProtection="1">
      <alignment horizontal="center" vertical="center"/>
      <protection locked="0"/>
    </xf>
    <xf numFmtId="0" fontId="52" fillId="0" borderId="102" xfId="18" applyFont="1" applyBorder="1" applyAlignment="1" applyProtection="1">
      <alignment horizontal="left" vertical="center"/>
      <protection locked="0"/>
    </xf>
    <xf numFmtId="0" fontId="52" fillId="0" borderId="65" xfId="18" applyFont="1" applyBorder="1" applyAlignment="1" applyProtection="1">
      <alignment horizontal="left" vertical="center"/>
      <protection locked="0"/>
    </xf>
    <xf numFmtId="0" fontId="52" fillId="0" borderId="118" xfId="18" applyFont="1" applyBorder="1" applyAlignment="1" applyProtection="1">
      <alignment horizontal="center" vertical="center"/>
    </xf>
    <xf numFmtId="0" fontId="52" fillId="0" borderId="99" xfId="18" applyFont="1" applyBorder="1" applyAlignment="1" applyProtection="1">
      <alignment horizontal="center" vertical="center"/>
    </xf>
    <xf numFmtId="0" fontId="52" fillId="0" borderId="102" xfId="18" applyFont="1" applyBorder="1" applyAlignment="1" applyProtection="1">
      <alignment horizontal="left" vertical="center"/>
    </xf>
    <xf numFmtId="0" fontId="52" fillId="0" borderId="99" xfId="18" applyFont="1" applyBorder="1" applyAlignment="1" applyProtection="1">
      <alignment horizontal="center" vertical="center"/>
      <protection locked="0"/>
    </xf>
    <xf numFmtId="0" fontId="52" fillId="0" borderId="7" xfId="18" applyFont="1" applyBorder="1" applyAlignment="1" applyProtection="1">
      <alignment horizontal="center" vertical="center"/>
      <protection locked="0"/>
    </xf>
    <xf numFmtId="0" fontId="52" fillId="0" borderId="75" xfId="18" applyFont="1" applyBorder="1" applyAlignment="1" applyProtection="1">
      <alignment horizontal="center" vertical="center"/>
      <protection locked="0"/>
    </xf>
    <xf numFmtId="2" fontId="52" fillId="0" borderId="34" xfId="18" applyNumberFormat="1" applyFont="1" applyBorder="1" applyAlignment="1" applyProtection="1">
      <alignment horizontal="center" vertical="center"/>
      <protection locked="0"/>
    </xf>
    <xf numFmtId="0" fontId="52" fillId="0" borderId="74" xfId="18" applyFont="1" applyBorder="1" applyAlignment="1" applyProtection="1">
      <alignment horizontal="center" vertical="center"/>
      <protection locked="0"/>
    </xf>
    <xf numFmtId="0" fontId="52" fillId="0" borderId="74" xfId="18" applyFont="1" applyBorder="1" applyAlignment="1" applyProtection="1">
      <alignment horizontal="left" vertical="center"/>
      <protection locked="0"/>
    </xf>
    <xf numFmtId="0" fontId="52" fillId="0" borderId="98" xfId="18" applyFont="1" applyBorder="1" applyAlignment="1" applyProtection="1">
      <alignment horizontal="left" vertical="center"/>
      <protection locked="0"/>
    </xf>
    <xf numFmtId="0" fontId="52" fillId="0" borderId="75" xfId="18" applyFont="1" applyBorder="1" applyAlignment="1" applyProtection="1">
      <alignment horizontal="center" vertical="center"/>
    </xf>
    <xf numFmtId="0" fontId="52" fillId="0" borderId="34" xfId="18" applyFont="1" applyBorder="1" applyAlignment="1" applyProtection="1">
      <alignment horizontal="center" vertical="center"/>
    </xf>
    <xf numFmtId="0" fontId="52" fillId="0" borderId="74" xfId="18" applyFont="1" applyBorder="1" applyAlignment="1" applyProtection="1">
      <alignment horizontal="left" vertical="center"/>
    </xf>
    <xf numFmtId="0" fontId="52" fillId="0" borderId="34" xfId="18" applyFont="1" applyBorder="1" applyAlignment="1" applyProtection="1">
      <alignment horizontal="center" vertical="center"/>
      <protection locked="0"/>
    </xf>
    <xf numFmtId="0" fontId="52" fillId="0" borderId="5" xfId="18" applyFont="1" applyBorder="1" applyAlignment="1" applyProtection="1">
      <alignment horizontal="center" vertical="center"/>
      <protection locked="0"/>
    </xf>
    <xf numFmtId="4" fontId="52" fillId="0" borderId="34" xfId="18" applyNumberFormat="1" applyFont="1" applyBorder="1" applyAlignment="1" applyProtection="1">
      <alignment horizontal="center" vertical="center"/>
    </xf>
    <xf numFmtId="4" fontId="52" fillId="0" borderId="34" xfId="18" applyNumberFormat="1" applyFont="1" applyBorder="1" applyAlignment="1" applyProtection="1">
      <alignment horizontal="center" vertical="center"/>
      <protection locked="0"/>
    </xf>
    <xf numFmtId="4" fontId="52" fillId="0" borderId="74" xfId="18" applyNumberFormat="1" applyFont="1" applyBorder="1" applyAlignment="1" applyProtection="1">
      <alignment horizontal="center" vertical="center"/>
      <protection locked="0"/>
    </xf>
    <xf numFmtId="10" fontId="52" fillId="0" borderId="75" xfId="18" applyNumberFormat="1" applyFont="1" applyBorder="1" applyAlignment="1" applyProtection="1">
      <alignment horizontal="center" vertical="center"/>
      <protection locked="0"/>
    </xf>
    <xf numFmtId="9" fontId="52" fillId="0" borderId="74" xfId="18" applyNumberFormat="1" applyFont="1" applyBorder="1" applyAlignment="1" applyProtection="1">
      <alignment horizontal="center" vertical="center"/>
      <protection locked="0"/>
    </xf>
    <xf numFmtId="4" fontId="52" fillId="2" borderId="0" xfId="18" applyNumberFormat="1" applyFont="1" applyFill="1" applyBorder="1" applyAlignment="1" applyProtection="1">
      <alignment horizontal="center" vertical="center"/>
      <protection locked="0"/>
    </xf>
    <xf numFmtId="0" fontId="52" fillId="0" borderId="75" xfId="18" applyFont="1" applyBorder="1" applyAlignment="1" applyProtection="1">
      <alignment horizontal="left" vertical="center"/>
    </xf>
    <xf numFmtId="4" fontId="52" fillId="0" borderId="34" xfId="18" applyNumberFormat="1" applyFont="1" applyBorder="1" applyAlignment="1" applyProtection="1">
      <alignment horizontal="left" vertical="center"/>
    </xf>
    <xf numFmtId="0" fontId="52" fillId="0" borderId="5" xfId="18" applyFont="1" applyBorder="1" applyAlignment="1" applyProtection="1">
      <alignment horizontal="left" vertical="center"/>
      <protection locked="0"/>
    </xf>
    <xf numFmtId="0" fontId="52" fillId="0" borderId="34" xfId="18" applyFont="1" applyBorder="1" applyAlignment="1" applyProtection="1">
      <alignment horizontal="left" vertical="center"/>
    </xf>
    <xf numFmtId="4" fontId="52" fillId="0" borderId="6" xfId="18" applyNumberFormat="1" applyFont="1" applyBorder="1" applyAlignment="1" applyProtection="1">
      <alignment horizontal="center" vertical="center"/>
      <protection locked="0"/>
    </xf>
    <xf numFmtId="10" fontId="52" fillId="0" borderId="6" xfId="18" applyNumberFormat="1" applyFont="1" applyBorder="1" applyAlignment="1" applyProtection="1">
      <alignment horizontal="center" vertical="center"/>
      <protection locked="0"/>
    </xf>
    <xf numFmtId="0" fontId="52" fillId="0" borderId="6" xfId="18" applyFont="1" applyBorder="1" applyAlignment="1" applyProtection="1">
      <alignment horizontal="center" vertical="center"/>
      <protection locked="0"/>
    </xf>
    <xf numFmtId="0" fontId="39" fillId="2" borderId="0" xfId="18" applyFont="1" applyFill="1" applyBorder="1" applyAlignment="1">
      <alignment horizontal="center" vertical="center" wrapText="1"/>
    </xf>
    <xf numFmtId="4" fontId="52" fillId="0" borderId="75" xfId="18" applyNumberFormat="1" applyFont="1" applyBorder="1" applyAlignment="1" applyProtection="1">
      <alignment horizontal="center" vertical="center"/>
      <protection locked="0"/>
    </xf>
    <xf numFmtId="0" fontId="97" fillId="2" borderId="0" xfId="18" applyFont="1" applyFill="1" applyBorder="1" applyAlignment="1">
      <alignment horizontal="left" vertical="top"/>
    </xf>
    <xf numFmtId="10" fontId="52" fillId="0" borderId="74" xfId="18" applyNumberFormat="1" applyFont="1" applyBorder="1" applyAlignment="1" applyProtection="1">
      <alignment horizontal="center" vertical="center"/>
      <protection locked="0"/>
    </xf>
    <xf numFmtId="0" fontId="56" fillId="2" borderId="0" xfId="18" applyFont="1" applyFill="1"/>
    <xf numFmtId="2" fontId="52" fillId="0" borderId="75" xfId="18" applyNumberFormat="1" applyFont="1" applyBorder="1" applyAlignment="1" applyProtection="1">
      <alignment horizontal="center" vertical="center"/>
      <protection locked="0"/>
    </xf>
    <xf numFmtId="0" fontId="52" fillId="0" borderId="76" xfId="18" applyFont="1" applyBorder="1" applyAlignment="1" applyProtection="1">
      <alignment horizontal="center" vertical="center"/>
      <protection locked="0"/>
    </xf>
    <xf numFmtId="10" fontId="52" fillId="0" borderId="76" xfId="18" applyNumberFormat="1" applyFont="1" applyBorder="1" applyAlignment="1" applyProtection="1">
      <alignment horizontal="center" vertical="center"/>
      <protection locked="0"/>
    </xf>
    <xf numFmtId="2" fontId="52" fillId="0" borderId="74" xfId="18" applyNumberFormat="1" applyFont="1" applyBorder="1" applyAlignment="1" applyProtection="1">
      <alignment horizontal="center" vertical="center"/>
      <protection locked="0"/>
    </xf>
    <xf numFmtId="9" fontId="52" fillId="0" borderId="76" xfId="18" applyNumberFormat="1" applyFont="1" applyBorder="1" applyAlignment="1" applyProtection="1">
      <alignment horizontal="center" vertical="center"/>
      <protection locked="0"/>
    </xf>
    <xf numFmtId="0" fontId="98" fillId="0" borderId="0" xfId="18" applyFont="1"/>
    <xf numFmtId="2" fontId="52" fillId="0" borderId="119" xfId="18" applyNumberFormat="1" applyFont="1" applyBorder="1" applyAlignment="1" applyProtection="1">
      <alignment horizontal="center" vertical="center"/>
      <protection locked="0"/>
    </xf>
    <xf numFmtId="2" fontId="52" fillId="0" borderId="120" xfId="18" applyNumberFormat="1" applyFont="1" applyBorder="1" applyAlignment="1" applyProtection="1">
      <alignment horizontal="center" vertical="center"/>
      <protection locked="0"/>
    </xf>
    <xf numFmtId="0" fontId="52" fillId="0" borderId="2" xfId="18" applyFont="1" applyBorder="1" applyAlignment="1" applyProtection="1">
      <alignment horizontal="left" vertical="center"/>
      <protection locked="0"/>
    </xf>
    <xf numFmtId="0" fontId="39" fillId="0" borderId="12" xfId="18" applyFont="1" applyFill="1" applyBorder="1" applyAlignment="1">
      <alignment horizontal="center" vertical="center" wrapText="1"/>
    </xf>
    <xf numFmtId="2" fontId="39" fillId="0" borderId="36" xfId="18" applyNumberFormat="1" applyFont="1" applyFill="1" applyBorder="1" applyAlignment="1">
      <alignment horizontal="center" vertical="center" wrapText="1"/>
    </xf>
    <xf numFmtId="0" fontId="39" fillId="0" borderId="100" xfId="18" applyFont="1" applyFill="1" applyBorder="1" applyAlignment="1">
      <alignment horizontal="center" vertical="center" wrapText="1"/>
    </xf>
    <xf numFmtId="0" fontId="39" fillId="0" borderId="36" xfId="18" applyFont="1" applyFill="1" applyBorder="1" applyAlignment="1">
      <alignment horizontal="center" vertical="center" wrapText="1"/>
    </xf>
    <xf numFmtId="10" fontId="39" fillId="0" borderId="100" xfId="18" applyNumberFormat="1" applyFont="1" applyFill="1" applyBorder="1" applyAlignment="1">
      <alignment horizontal="center" vertical="center" wrapText="1"/>
    </xf>
    <xf numFmtId="0" fontId="39" fillId="0" borderId="100" xfId="18" applyFont="1" applyFill="1" applyBorder="1" applyAlignment="1">
      <alignment horizontal="left" vertical="center" wrapText="1"/>
    </xf>
    <xf numFmtId="0" fontId="39" fillId="0" borderId="121" xfId="18" applyFont="1" applyFill="1" applyBorder="1" applyAlignment="1">
      <alignment horizontal="left" vertical="center" wrapText="1"/>
    </xf>
    <xf numFmtId="0" fontId="39" fillId="0" borderId="35" xfId="18" applyFont="1" applyFill="1" applyBorder="1" applyAlignment="1">
      <alignment horizontal="center" vertical="center" wrapText="1"/>
    </xf>
    <xf numFmtId="0" fontId="39" fillId="0" borderId="37" xfId="18" applyFont="1" applyFill="1" applyBorder="1" applyAlignment="1">
      <alignment horizontal="center" vertical="center" wrapText="1"/>
    </xf>
    <xf numFmtId="0" fontId="39" fillId="0" borderId="10" xfId="18" applyFont="1" applyFill="1" applyBorder="1" applyAlignment="1">
      <alignment horizontal="center" vertical="center" wrapText="1"/>
    </xf>
    <xf numFmtId="0" fontId="97" fillId="12" borderId="12" xfId="18" applyFont="1" applyFill="1" applyBorder="1" applyAlignment="1">
      <alignment horizontal="left" vertical="top"/>
    </xf>
    <xf numFmtId="0" fontId="97" fillId="12" borderId="10" xfId="18" applyFont="1" applyFill="1" applyBorder="1" applyAlignment="1">
      <alignment horizontal="left" vertical="top"/>
    </xf>
    <xf numFmtId="0" fontId="97" fillId="12" borderId="11" xfId="18" applyFont="1" applyFill="1" applyBorder="1" applyAlignment="1">
      <alignment horizontal="left" vertical="top"/>
    </xf>
    <xf numFmtId="0" fontId="100" fillId="0" borderId="0" xfId="18" quotePrefix="1" applyFont="1" applyAlignment="1">
      <alignment horizontal="right" vertical="center"/>
    </xf>
    <xf numFmtId="0" fontId="101" fillId="13" borderId="12" xfId="18" applyFont="1" applyFill="1" applyBorder="1" applyAlignment="1">
      <alignment horizontal="left" vertical="top"/>
    </xf>
    <xf numFmtId="0" fontId="101" fillId="13" borderId="10" xfId="18" applyFont="1" applyFill="1" applyBorder="1" applyAlignment="1">
      <alignment horizontal="left" vertical="top"/>
    </xf>
    <xf numFmtId="0" fontId="101" fillId="13" borderId="11" xfId="18" applyFont="1" applyFill="1" applyBorder="1" applyAlignment="1">
      <alignment horizontal="left" vertical="top"/>
    </xf>
    <xf numFmtId="0" fontId="9" fillId="0" borderId="0" xfId="18" applyFont="1" applyAlignment="1">
      <alignment horizontal="left" vertical="center"/>
    </xf>
    <xf numFmtId="2" fontId="103" fillId="0" borderId="0" xfId="4" applyNumberFormat="1" applyFont="1" applyAlignment="1" applyProtection="1">
      <alignment horizontal="left" vertical="center"/>
    </xf>
    <xf numFmtId="0" fontId="103" fillId="0" borderId="0" xfId="4" applyFont="1" applyAlignment="1" applyProtection="1">
      <alignment horizontal="left" vertical="center"/>
    </xf>
    <xf numFmtId="0" fontId="52" fillId="2" borderId="0" xfId="18" applyFont="1" applyFill="1" applyBorder="1" applyAlignment="1">
      <alignment horizontal="center" vertical="center"/>
    </xf>
    <xf numFmtId="0" fontId="52" fillId="2" borderId="0" xfId="18" applyFont="1" applyFill="1" applyBorder="1" applyAlignment="1">
      <alignment horizontal="left" vertical="center"/>
    </xf>
    <xf numFmtId="0" fontId="52" fillId="0" borderId="0" xfId="18" applyFont="1" applyBorder="1" applyAlignment="1">
      <alignment horizontal="center" vertical="center"/>
    </xf>
    <xf numFmtId="167" fontId="52" fillId="0" borderId="0" xfId="18" applyNumberFormat="1" applyFont="1" applyAlignment="1">
      <alignment horizontal="center" vertical="center"/>
    </xf>
    <xf numFmtId="0" fontId="10" fillId="0" borderId="0" xfId="18" applyFont="1" applyFill="1" applyBorder="1" applyAlignment="1">
      <alignment horizontal="center" vertical="center"/>
    </xf>
    <xf numFmtId="0" fontId="10" fillId="0" borderId="0" xfId="18" applyFont="1" applyAlignment="1">
      <alignment horizontal="center" vertical="center"/>
    </xf>
    <xf numFmtId="0" fontId="10" fillId="0" borderId="0" xfId="18" applyFont="1" applyAlignment="1">
      <alignment horizontal="left"/>
    </xf>
    <xf numFmtId="0" fontId="10" fillId="14" borderId="0" xfId="18" applyFont="1" applyFill="1" applyBorder="1" applyAlignment="1">
      <alignment horizontal="left" vertical="center"/>
    </xf>
    <xf numFmtId="0" fontId="10" fillId="0" borderId="0" xfId="18" applyFont="1" applyBorder="1" applyAlignment="1">
      <alignment horizontal="left" vertical="center"/>
    </xf>
    <xf numFmtId="0" fontId="10" fillId="14" borderId="0" xfId="18" applyFont="1" applyFill="1" applyAlignment="1">
      <alignment horizontal="left" vertical="center"/>
    </xf>
    <xf numFmtId="0" fontId="10" fillId="0" borderId="0" xfId="18" applyFont="1" applyAlignment="1">
      <alignment horizontal="left" vertical="center"/>
    </xf>
    <xf numFmtId="0" fontId="10" fillId="15" borderId="0" xfId="18" applyFont="1" applyFill="1"/>
    <xf numFmtId="0" fontId="10" fillId="15" borderId="0" xfId="18" applyFont="1" applyFill="1" applyAlignment="1">
      <alignment horizontal="left" vertical="center"/>
    </xf>
    <xf numFmtId="10" fontId="52" fillId="0" borderId="0" xfId="18" applyNumberFormat="1" applyFont="1" applyAlignment="1">
      <alignment horizontal="center" vertical="center"/>
    </xf>
    <xf numFmtId="0" fontId="51" fillId="0" borderId="0" xfId="0" applyFont="1"/>
    <xf numFmtId="0" fontId="52" fillId="0" borderId="0" xfId="0" applyFont="1" applyAlignment="1" applyProtection="1">
      <alignment horizontal="center" vertical="center"/>
      <protection hidden="1"/>
    </xf>
    <xf numFmtId="0" fontId="52" fillId="0" borderId="0" xfId="0" applyFont="1" applyBorder="1" applyAlignment="1" applyProtection="1">
      <alignment horizontal="center" vertical="center"/>
      <protection hidden="1"/>
    </xf>
    <xf numFmtId="0" fontId="52" fillId="0" borderId="13" xfId="0" applyFont="1" applyBorder="1" applyAlignment="1" applyProtection="1">
      <alignment horizontal="center" vertical="center"/>
      <protection hidden="1"/>
    </xf>
    <xf numFmtId="0" fontId="52" fillId="0" borderId="0" xfId="0" applyFont="1" applyFill="1" applyBorder="1" applyAlignment="1" applyProtection="1">
      <alignment horizontal="center" vertical="center"/>
      <protection hidden="1"/>
    </xf>
    <xf numFmtId="0" fontId="104" fillId="0" borderId="0" xfId="0" applyFont="1" applyFill="1" applyBorder="1" applyAlignment="1" applyProtection="1">
      <alignment horizontal="center" vertical="center"/>
      <protection hidden="1"/>
    </xf>
    <xf numFmtId="0" fontId="53" fillId="3" borderId="17" xfId="0" applyFont="1" applyFill="1" applyBorder="1" applyAlignment="1">
      <alignment vertical="center"/>
    </xf>
    <xf numFmtId="0" fontId="0" fillId="0" borderId="0" xfId="0" applyBorder="1" applyAlignment="1">
      <alignment horizontal="left" vertical="center" wrapText="1"/>
    </xf>
    <xf numFmtId="0" fontId="10" fillId="0" borderId="0" xfId="0" applyFont="1" applyAlignment="1">
      <alignment horizontal="center" vertical="center"/>
    </xf>
    <xf numFmtId="14" fontId="49" fillId="0" borderId="0" xfId="0" applyNumberFormat="1" applyFont="1" applyBorder="1" applyAlignment="1" applyProtection="1">
      <alignment vertical="top"/>
      <protection hidden="1"/>
    </xf>
    <xf numFmtId="14" fontId="49" fillId="0" borderId="0" xfId="0" applyNumberFormat="1" applyFont="1" applyBorder="1" applyAlignment="1" applyProtection="1">
      <alignment vertical="center"/>
      <protection hidden="1"/>
    </xf>
    <xf numFmtId="14" fontId="49" fillId="0" borderId="0" xfId="0" applyNumberFormat="1" applyFont="1" applyBorder="1" applyAlignment="1" applyProtection="1">
      <alignment horizontal="left" vertical="center"/>
      <protection hidden="1"/>
    </xf>
    <xf numFmtId="0" fontId="51" fillId="0" borderId="6" xfId="0" applyFont="1" applyBorder="1"/>
    <xf numFmtId="0" fontId="51" fillId="0" borderId="21" xfId="0" applyFont="1" applyBorder="1" applyAlignment="1" applyProtection="1">
      <alignment horizontal="center" vertical="center"/>
      <protection hidden="1"/>
    </xf>
    <xf numFmtId="14" fontId="51" fillId="0" borderId="51" xfId="0" applyNumberFormat="1" applyFont="1" applyBorder="1" applyAlignment="1" applyProtection="1">
      <alignment horizontal="center" vertical="center"/>
      <protection hidden="1"/>
    </xf>
    <xf numFmtId="0" fontId="53" fillId="3" borderId="112" xfId="0" applyFont="1" applyFill="1" applyBorder="1" applyAlignment="1" applyProtection="1">
      <alignment horizontal="left" vertical="center"/>
      <protection locked="0"/>
    </xf>
    <xf numFmtId="22" fontId="0" fillId="0" borderId="0" xfId="0" applyNumberFormat="1" applyProtection="1">
      <protection hidden="1"/>
    </xf>
    <xf numFmtId="0" fontId="51" fillId="0" borderId="122" xfId="0" applyFont="1" applyBorder="1"/>
    <xf numFmtId="168" fontId="51" fillId="0" borderId="21" xfId="0" applyNumberFormat="1" applyFont="1" applyBorder="1" applyAlignment="1" applyProtection="1">
      <alignment horizontal="center" vertical="center"/>
      <protection hidden="1"/>
    </xf>
    <xf numFmtId="0" fontId="51" fillId="0" borderId="1" xfId="0" applyFont="1" applyBorder="1"/>
    <xf numFmtId="0" fontId="51" fillId="0" borderId="70" xfId="0" applyFont="1" applyBorder="1"/>
    <xf numFmtId="0" fontId="51" fillId="0" borderId="33" xfId="0" applyFont="1" applyBorder="1"/>
    <xf numFmtId="0" fontId="51" fillId="0" borderId="32" xfId="0" applyFont="1" applyBorder="1" applyAlignment="1">
      <alignment horizontal="center" vertical="center"/>
    </xf>
    <xf numFmtId="16" fontId="0" fillId="0" borderId="0" xfId="0" applyNumberFormat="1"/>
    <xf numFmtId="168" fontId="55" fillId="0" borderId="68" xfId="0" applyNumberFormat="1" applyFont="1" applyBorder="1" applyAlignment="1" applyProtection="1">
      <alignment horizontal="center" vertical="center"/>
      <protection hidden="1"/>
    </xf>
    <xf numFmtId="0" fontId="55" fillId="0" borderId="22" xfId="0" applyFont="1" applyBorder="1" applyAlignment="1" applyProtection="1">
      <alignment horizontal="center" vertical="center"/>
      <protection hidden="1"/>
    </xf>
    <xf numFmtId="0" fontId="55" fillId="0" borderId="20" xfId="0" applyFont="1" applyBorder="1" applyAlignment="1" applyProtection="1">
      <alignment horizontal="center" vertical="center"/>
      <protection hidden="1"/>
    </xf>
    <xf numFmtId="0" fontId="55" fillId="0" borderId="38" xfId="0" applyFont="1" applyBorder="1" applyAlignment="1" applyProtection="1">
      <alignment horizontal="center" vertical="center"/>
      <protection hidden="1"/>
    </xf>
    <xf numFmtId="0" fontId="55" fillId="0" borderId="92" xfId="0" applyFont="1" applyBorder="1" applyAlignment="1" applyProtection="1">
      <alignment horizontal="center" vertical="center"/>
      <protection hidden="1"/>
    </xf>
    <xf numFmtId="0" fontId="55" fillId="0" borderId="107" xfId="0" applyFont="1" applyBorder="1" applyAlignment="1" applyProtection="1">
      <alignment horizontal="center" vertical="center"/>
      <protection hidden="1"/>
    </xf>
    <xf numFmtId="168" fontId="55" fillId="0" borderId="43" xfId="0" applyNumberFormat="1" applyFont="1" applyBorder="1" applyAlignment="1" applyProtection="1">
      <alignment horizontal="center" vertical="center"/>
      <protection hidden="1"/>
    </xf>
    <xf numFmtId="0" fontId="55" fillId="0" borderId="78" xfId="0" applyFont="1" applyBorder="1" applyAlignment="1" applyProtection="1">
      <alignment horizontal="center" vertical="center"/>
      <protection hidden="1"/>
    </xf>
    <xf numFmtId="0" fontId="55" fillId="0" borderId="62" xfId="0" applyFont="1" applyBorder="1" applyAlignment="1" applyProtection="1">
      <alignment horizontal="center" vertical="center"/>
      <protection hidden="1"/>
    </xf>
    <xf numFmtId="0" fontId="25" fillId="0" borderId="0" xfId="18" applyFont="1"/>
    <xf numFmtId="0" fontId="25" fillId="0" borderId="0" xfId="18" applyFont="1" applyFill="1"/>
    <xf numFmtId="0" fontId="25" fillId="0" borderId="0" xfId="18" applyFont="1" applyFill="1" applyAlignment="1">
      <alignment horizontal="center" vertical="center"/>
    </xf>
    <xf numFmtId="0" fontId="9" fillId="0" borderId="0" xfId="18" applyAlignment="1">
      <alignment horizontal="center" vertical="center"/>
    </xf>
    <xf numFmtId="0" fontId="9" fillId="0" borderId="0" xfId="18" applyFill="1" applyAlignment="1">
      <alignment horizontal="center" vertical="center"/>
    </xf>
    <xf numFmtId="0" fontId="53" fillId="3" borderId="1" xfId="0" applyFont="1" applyFill="1" applyBorder="1" applyAlignment="1" applyProtection="1">
      <alignment horizontal="center" vertical="center"/>
      <protection locked="0"/>
    </xf>
    <xf numFmtId="0" fontId="25" fillId="0" borderId="0" xfId="18" applyFont="1" applyFill="1" applyAlignment="1">
      <alignment horizontal="left" vertical="center"/>
    </xf>
    <xf numFmtId="0" fontId="53" fillId="3" borderId="1" xfId="0" applyFont="1" applyFill="1" applyBorder="1" applyAlignment="1" applyProtection="1">
      <alignment horizontal="left" vertical="center"/>
      <protection locked="0"/>
    </xf>
    <xf numFmtId="0" fontId="9" fillId="0" borderId="0" xfId="18" applyFill="1" applyAlignment="1">
      <alignment horizontal="left" vertical="center"/>
    </xf>
    <xf numFmtId="0" fontId="10" fillId="0" borderId="0" xfId="0" applyFont="1" applyBorder="1" applyAlignment="1">
      <alignment horizontal="left" vertical="center"/>
    </xf>
    <xf numFmtId="0" fontId="27" fillId="0" borderId="0" xfId="0" applyFont="1" applyFill="1" applyBorder="1" applyAlignment="1">
      <alignment horizontal="left" vertical="center"/>
    </xf>
    <xf numFmtId="0" fontId="91" fillId="0" borderId="0" xfId="0" quotePrefix="1" applyFont="1" applyAlignment="1">
      <alignment horizontal="left" vertical="top" wrapText="1"/>
    </xf>
    <xf numFmtId="0" fontId="51" fillId="0" borderId="0" xfId="0" applyFont="1" applyAlignment="1">
      <alignment horizontal="center" vertical="center"/>
    </xf>
    <xf numFmtId="0" fontId="9" fillId="0" borderId="0" xfId="0" applyFont="1" applyAlignment="1">
      <alignment vertical="center"/>
    </xf>
    <xf numFmtId="0" fontId="51" fillId="0" borderId="0" xfId="0" applyFont="1" applyAlignment="1">
      <alignment horizontal="left" vertical="center"/>
    </xf>
    <xf numFmtId="0" fontId="105" fillId="0" borderId="0" xfId="0" applyFont="1" applyAlignment="1">
      <alignment horizontal="left" vertical="center"/>
    </xf>
    <xf numFmtId="0" fontId="53" fillId="3" borderId="50" xfId="0" applyFont="1" applyFill="1" applyBorder="1" applyAlignment="1" applyProtection="1">
      <alignment horizontal="center" vertical="center" wrapText="1"/>
      <protection locked="0"/>
    </xf>
    <xf numFmtId="0" fontId="108" fillId="0" borderId="0" xfId="0" applyFont="1" applyAlignment="1">
      <alignment vertical="center"/>
    </xf>
    <xf numFmtId="0" fontId="107" fillId="0" borderId="0" xfId="0" applyFont="1" applyAlignment="1">
      <alignment vertical="center"/>
    </xf>
    <xf numFmtId="0" fontId="106" fillId="0" borderId="0" xfId="0" applyFont="1" applyAlignment="1">
      <alignment horizontal="left" vertical="center" indent="4"/>
    </xf>
    <xf numFmtId="0" fontId="10" fillId="0" borderId="0" xfId="0" applyFont="1" applyFill="1" applyBorder="1"/>
    <xf numFmtId="0" fontId="0" fillId="0" borderId="13" xfId="0" applyBorder="1" applyAlignment="1">
      <alignment horizontal="left" vertical="center"/>
    </xf>
    <xf numFmtId="0" fontId="43" fillId="9" borderId="11" xfId="0" applyFont="1" applyFill="1" applyBorder="1" applyAlignment="1">
      <alignment horizontal="left" vertical="center"/>
    </xf>
    <xf numFmtId="0" fontId="67" fillId="3" borderId="11" xfId="0" applyFont="1" applyFill="1" applyBorder="1" applyAlignment="1">
      <alignment horizontal="left" vertical="center"/>
    </xf>
    <xf numFmtId="0" fontId="67" fillId="0" borderId="0" xfId="0" applyFont="1" applyAlignment="1">
      <alignment horizontal="left" vertical="center"/>
    </xf>
    <xf numFmtId="0" fontId="67" fillId="3" borderId="1" xfId="0" applyFont="1" applyFill="1" applyBorder="1" applyAlignment="1">
      <alignment horizontal="left" vertical="center"/>
    </xf>
    <xf numFmtId="0" fontId="67" fillId="0" borderId="0" xfId="0" applyFont="1" applyFill="1" applyBorder="1" applyAlignment="1">
      <alignment horizontal="left" vertical="center"/>
    </xf>
    <xf numFmtId="0" fontId="68" fillId="0" borderId="0" xfId="0" applyFont="1" applyAlignment="1">
      <alignment horizontal="left" vertical="center"/>
    </xf>
    <xf numFmtId="0" fontId="67" fillId="2" borderId="0" xfId="0" applyFont="1" applyFill="1" applyBorder="1" applyAlignment="1">
      <alignment horizontal="left" vertical="center"/>
    </xf>
    <xf numFmtId="0" fontId="51" fillId="0" borderId="0" xfId="0" applyFont="1" applyBorder="1"/>
    <xf numFmtId="0" fontId="110" fillId="0" borderId="132" xfId="0" applyFont="1" applyFill="1" applyBorder="1" applyAlignment="1">
      <alignment horizontal="center" vertical="center" wrapText="1" readingOrder="1"/>
    </xf>
    <xf numFmtId="16" fontId="111" fillId="0" borderId="133" xfId="0" applyNumberFormat="1" applyFont="1" applyFill="1" applyBorder="1" applyAlignment="1">
      <alignment horizontal="center" vertical="center" wrapText="1" readingOrder="1"/>
    </xf>
    <xf numFmtId="0" fontId="111" fillId="0" borderId="133" xfId="0" applyFont="1" applyFill="1" applyBorder="1" applyAlignment="1">
      <alignment horizontal="center" vertical="center" wrapText="1" readingOrder="1"/>
    </xf>
    <xf numFmtId="0" fontId="112" fillId="0" borderId="133" xfId="0" applyFont="1" applyFill="1" applyBorder="1" applyAlignment="1">
      <alignment horizontal="center" vertical="center" wrapText="1" readingOrder="1"/>
    </xf>
    <xf numFmtId="16" fontId="111" fillId="0" borderId="134" xfId="0" applyNumberFormat="1" applyFont="1" applyFill="1" applyBorder="1" applyAlignment="1">
      <alignment horizontal="center" vertical="center" wrapText="1" readingOrder="1"/>
    </xf>
    <xf numFmtId="0" fontId="111" fillId="0" borderId="134" xfId="0" applyFont="1" applyFill="1" applyBorder="1" applyAlignment="1">
      <alignment horizontal="center" vertical="center" wrapText="1" readingOrder="1"/>
    </xf>
    <xf numFmtId="0" fontId="112" fillId="0" borderId="134" xfId="0" applyFont="1" applyFill="1" applyBorder="1" applyAlignment="1">
      <alignment horizontal="center" vertical="center" wrapText="1" readingOrder="1"/>
    </xf>
    <xf numFmtId="0" fontId="9" fillId="0" borderId="0" xfId="0" quotePrefix="1" applyFont="1" applyFill="1" applyBorder="1"/>
    <xf numFmtId="0" fontId="53" fillId="3" borderId="136" xfId="0" applyFont="1" applyFill="1" applyBorder="1" applyAlignment="1" applyProtection="1">
      <alignment vertical="center"/>
      <protection locked="0"/>
    </xf>
    <xf numFmtId="0" fontId="53" fillId="3" borderId="15" xfId="0" applyFont="1" applyFill="1" applyBorder="1" applyAlignment="1" applyProtection="1">
      <alignment horizontal="center" vertical="center" wrapText="1"/>
      <protection locked="0"/>
    </xf>
    <xf numFmtId="0" fontId="51" fillId="0" borderId="135" xfId="0" applyFont="1" applyFill="1" applyBorder="1" applyAlignment="1">
      <alignment vertical="center"/>
    </xf>
    <xf numFmtId="0" fontId="51" fillId="0" borderId="0" xfId="0" applyFont="1" applyFill="1" applyAlignment="1">
      <alignment vertical="center"/>
    </xf>
    <xf numFmtId="0" fontId="51" fillId="0" borderId="0" xfId="0" applyFont="1" applyFill="1" applyAlignment="1">
      <alignment horizontal="center" vertical="center"/>
    </xf>
    <xf numFmtId="0" fontId="113" fillId="0" borderId="0" xfId="9" applyFont="1" applyAlignment="1">
      <alignment vertical="center" wrapText="1"/>
    </xf>
    <xf numFmtId="0" fontId="114" fillId="0" borderId="0" xfId="0" applyFont="1" applyFill="1" applyBorder="1" applyAlignment="1">
      <alignment horizontal="center" vertical="center"/>
    </xf>
    <xf numFmtId="0" fontId="115" fillId="0" borderId="0" xfId="0" applyFont="1" applyFill="1" applyAlignment="1">
      <alignment horizontal="center" vertical="center"/>
    </xf>
    <xf numFmtId="0" fontId="105" fillId="0" borderId="0" xfId="0" applyFont="1" applyFill="1" applyBorder="1" applyAlignment="1">
      <alignment horizontal="center" vertical="center"/>
    </xf>
    <xf numFmtId="0" fontId="51" fillId="0" borderId="8" xfId="0" applyFont="1" applyFill="1" applyBorder="1" applyAlignment="1">
      <alignment vertical="center"/>
    </xf>
    <xf numFmtId="0" fontId="116" fillId="0" borderId="8" xfId="4" applyFont="1" applyFill="1" applyBorder="1" applyAlignment="1" applyProtection="1">
      <alignment horizontal="center" vertical="center"/>
    </xf>
    <xf numFmtId="0" fontId="117" fillId="0" borderId="8" xfId="4" applyFont="1" applyFill="1" applyBorder="1" applyAlignment="1" applyProtection="1">
      <alignment horizontal="center" vertical="center"/>
    </xf>
    <xf numFmtId="0" fontId="51" fillId="0" borderId="8" xfId="0" applyFont="1" applyFill="1" applyBorder="1" applyAlignment="1">
      <alignment horizontal="center" vertical="center"/>
    </xf>
    <xf numFmtId="0" fontId="51" fillId="0" borderId="0" xfId="0" applyFont="1" applyFill="1"/>
    <xf numFmtId="0" fontId="51" fillId="0" borderId="0" xfId="0" applyFont="1" applyFill="1" applyAlignment="1">
      <alignment horizontal="left" vertical="center"/>
    </xf>
    <xf numFmtId="0" fontId="115" fillId="0" borderId="0" xfId="0" applyFont="1" applyFill="1" applyAlignment="1">
      <alignment horizontal="left" vertical="center"/>
    </xf>
    <xf numFmtId="0" fontId="51" fillId="0" borderId="8" xfId="0" applyFont="1" applyFill="1" applyBorder="1" applyAlignment="1">
      <alignment horizontal="left" vertical="center"/>
    </xf>
    <xf numFmtId="0" fontId="53" fillId="3" borderId="136" xfId="0" applyFont="1" applyFill="1" applyBorder="1" applyAlignment="1" applyProtection="1">
      <alignment horizontal="left" vertical="center"/>
      <protection locked="0"/>
    </xf>
    <xf numFmtId="0" fontId="113" fillId="0" borderId="0" xfId="9" applyFont="1" applyAlignment="1">
      <alignment horizontal="center" vertical="center" wrapText="1"/>
    </xf>
    <xf numFmtId="0" fontId="51" fillId="0" borderId="137" xfId="0" applyFont="1" applyBorder="1" applyAlignment="1" applyProtection="1">
      <alignment horizontal="center" vertical="center"/>
      <protection hidden="1"/>
    </xf>
    <xf numFmtId="0" fontId="51" fillId="0" borderId="138" xfId="0" applyFont="1" applyBorder="1" applyAlignment="1" applyProtection="1">
      <alignment horizontal="center" vertical="center"/>
      <protection hidden="1"/>
    </xf>
    <xf numFmtId="0" fontId="51" fillId="0" borderId="139" xfId="0" applyFont="1" applyBorder="1" applyAlignment="1" applyProtection="1">
      <alignment horizontal="center" vertical="center"/>
      <protection hidden="1"/>
    </xf>
    <xf numFmtId="0" fontId="51" fillId="0" borderId="140" xfId="0" applyFont="1" applyBorder="1" applyAlignment="1" applyProtection="1">
      <alignment horizontal="center" vertical="center"/>
      <protection hidden="1"/>
    </xf>
    <xf numFmtId="0" fontId="51" fillId="0" borderId="141" xfId="0" applyFont="1" applyBorder="1" applyAlignment="1" applyProtection="1">
      <alignment horizontal="center" vertical="center"/>
      <protection hidden="1"/>
    </xf>
    <xf numFmtId="14" fontId="51" fillId="0" borderId="141" xfId="0" applyNumberFormat="1" applyFont="1" applyBorder="1" applyAlignment="1" applyProtection="1">
      <alignment horizontal="center" vertical="center"/>
      <protection hidden="1"/>
    </xf>
    <xf numFmtId="168" fontId="55" fillId="0" borderId="21" xfId="0" applyNumberFormat="1" applyFont="1" applyBorder="1" applyAlignment="1" applyProtection="1">
      <alignment horizontal="center" vertical="center"/>
      <protection hidden="1"/>
    </xf>
    <xf numFmtId="0" fontId="0" fillId="0" borderId="5" xfId="0" applyBorder="1"/>
    <xf numFmtId="168" fontId="51" fillId="0" borderId="154" xfId="0" applyNumberFormat="1" applyFont="1" applyBorder="1" applyAlignment="1" applyProtection="1">
      <alignment horizontal="center" vertical="center"/>
      <protection hidden="1"/>
    </xf>
    <xf numFmtId="0" fontId="9" fillId="0" borderId="0" xfId="0" applyFont="1" applyBorder="1" applyAlignment="1">
      <alignment horizontal="left"/>
    </xf>
    <xf numFmtId="0" fontId="51" fillId="0" borderId="160" xfId="0" applyFont="1" applyBorder="1" applyAlignment="1">
      <alignment horizontal="center" vertical="center"/>
    </xf>
    <xf numFmtId="0" fontId="51" fillId="0" borderId="160" xfId="0" applyFont="1" applyBorder="1" applyAlignment="1" applyProtection="1">
      <alignment horizontal="center" vertical="center"/>
      <protection hidden="1"/>
    </xf>
    <xf numFmtId="0" fontId="51" fillId="0" borderId="162" xfId="0" applyFont="1" applyBorder="1" applyAlignment="1" applyProtection="1">
      <alignment horizontal="center" vertical="center"/>
      <protection hidden="1"/>
    </xf>
    <xf numFmtId="0" fontId="51" fillId="0" borderId="164" xfId="0" applyFont="1" applyBorder="1" applyAlignment="1" applyProtection="1">
      <alignment horizontal="center" vertical="center"/>
      <protection hidden="1"/>
    </xf>
    <xf numFmtId="168" fontId="51" fillId="0" borderId="164" xfId="0" applyNumberFormat="1" applyFont="1" applyBorder="1" applyAlignment="1" applyProtection="1">
      <alignment horizontal="center" vertical="center"/>
      <protection hidden="1"/>
    </xf>
    <xf numFmtId="0" fontId="51" fillId="0" borderId="166" xfId="0" applyFont="1" applyBorder="1" applyAlignment="1" applyProtection="1">
      <alignment horizontal="center" vertical="center"/>
      <protection hidden="1"/>
    </xf>
    <xf numFmtId="0" fontId="53" fillId="3" borderId="3" xfId="0" applyFont="1" applyFill="1" applyBorder="1" applyAlignment="1" applyProtection="1">
      <alignment horizontal="center" vertical="center"/>
      <protection hidden="1"/>
    </xf>
    <xf numFmtId="0" fontId="51" fillId="0" borderId="161" xfId="0" applyFont="1" applyBorder="1"/>
    <xf numFmtId="14" fontId="51" fillId="0" borderId="164" xfId="0" applyNumberFormat="1" applyFont="1" applyBorder="1" applyAlignment="1" applyProtection="1">
      <alignment horizontal="center" vertical="center"/>
      <protection hidden="1"/>
    </xf>
    <xf numFmtId="0" fontId="55" fillId="0" borderId="160" xfId="0" applyFont="1" applyBorder="1" applyAlignment="1" applyProtection="1">
      <alignment horizontal="center" vertical="center"/>
      <protection hidden="1"/>
    </xf>
    <xf numFmtId="0" fontId="55" fillId="0" borderId="27" xfId="0" applyFont="1" applyBorder="1" applyAlignment="1" applyProtection="1">
      <alignment horizontal="center" vertical="center"/>
      <protection hidden="1"/>
    </xf>
    <xf numFmtId="0" fontId="53" fillId="3" borderId="120" xfId="0" applyFont="1" applyFill="1" applyBorder="1" applyAlignment="1" applyProtection="1">
      <alignment horizontal="center" vertical="center"/>
      <protection hidden="1"/>
    </xf>
    <xf numFmtId="0" fontId="53" fillId="3" borderId="71" xfId="0" applyFont="1" applyFill="1" applyBorder="1" applyAlignment="1" applyProtection="1">
      <alignment horizontal="center" vertical="center"/>
      <protection hidden="1"/>
    </xf>
    <xf numFmtId="0" fontId="55" fillId="0" borderId="171" xfId="0" applyFont="1" applyBorder="1" applyAlignment="1" applyProtection="1">
      <alignment horizontal="center" vertical="center"/>
      <protection hidden="1"/>
    </xf>
    <xf numFmtId="0" fontId="55" fillId="0" borderId="167" xfId="0" applyFont="1" applyBorder="1" applyAlignment="1" applyProtection="1">
      <alignment horizontal="center" vertical="center"/>
      <protection hidden="1"/>
    </xf>
    <xf numFmtId="0" fontId="42" fillId="0" borderId="0" xfId="0" applyFont="1" applyFill="1" applyBorder="1" applyAlignment="1" applyProtection="1">
      <alignment horizontal="center" vertical="center"/>
      <protection hidden="1"/>
    </xf>
    <xf numFmtId="0" fontId="0" fillId="0" borderId="0" xfId="0" applyFill="1" applyBorder="1" applyProtection="1">
      <protection hidden="1"/>
    </xf>
    <xf numFmtId="9" fontId="0" fillId="0" borderId="0" xfId="0" applyNumberFormat="1" applyFill="1" applyBorder="1" applyAlignment="1" applyProtection="1">
      <alignment horizontal="center" vertical="center"/>
      <protection hidden="1"/>
    </xf>
    <xf numFmtId="0" fontId="9" fillId="0" borderId="0" xfId="0" applyFont="1" applyFill="1" applyBorder="1" applyProtection="1">
      <protection hidden="1"/>
    </xf>
    <xf numFmtId="0" fontId="51" fillId="0" borderId="160" xfId="0" applyFont="1" applyBorder="1"/>
    <xf numFmtId="0" fontId="51" fillId="0" borderId="160" xfId="0" applyFont="1" applyBorder="1" applyAlignment="1">
      <alignment horizontal="left"/>
    </xf>
    <xf numFmtId="0" fontId="51" fillId="0" borderId="160" xfId="0" applyFont="1" applyBorder="1" applyAlignment="1">
      <alignment horizontal="left" vertical="center"/>
    </xf>
    <xf numFmtId="0" fontId="55" fillId="0" borderId="172" xfId="0" applyFont="1" applyBorder="1" applyAlignment="1" applyProtection="1">
      <alignment horizontal="center" vertical="center"/>
      <protection hidden="1"/>
    </xf>
    <xf numFmtId="0" fontId="55" fillId="0" borderId="164" xfId="0" applyFont="1" applyBorder="1" applyAlignment="1" applyProtection="1">
      <alignment horizontal="center" vertical="center"/>
      <protection hidden="1"/>
    </xf>
    <xf numFmtId="0" fontId="51" fillId="0" borderId="164" xfId="0" applyFont="1" applyBorder="1" applyAlignment="1">
      <alignment horizontal="center" vertical="center"/>
    </xf>
    <xf numFmtId="0" fontId="55" fillId="0" borderId="162" xfId="0" applyFont="1" applyBorder="1" applyAlignment="1" applyProtection="1">
      <alignment horizontal="center" vertical="center"/>
      <protection hidden="1"/>
    </xf>
    <xf numFmtId="168" fontId="55" fillId="0" borderId="164" xfId="0" applyNumberFormat="1" applyFont="1" applyBorder="1" applyAlignment="1" applyProtection="1">
      <alignment horizontal="center" vertical="center"/>
      <protection hidden="1"/>
    </xf>
    <xf numFmtId="0" fontId="55" fillId="0" borderId="166" xfId="0" applyFont="1" applyBorder="1" applyAlignment="1" applyProtection="1">
      <alignment horizontal="center" vertical="center"/>
      <protection hidden="1"/>
    </xf>
    <xf numFmtId="14" fontId="55" fillId="0" borderId="164" xfId="0" applyNumberFormat="1" applyFont="1" applyBorder="1" applyAlignment="1" applyProtection="1">
      <alignment horizontal="center" vertical="center"/>
      <protection hidden="1"/>
    </xf>
    <xf numFmtId="0" fontId="51" fillId="0" borderId="27" xfId="0" applyFont="1" applyBorder="1" applyAlignment="1">
      <alignment horizontal="center" vertical="center"/>
    </xf>
    <xf numFmtId="0" fontId="51" fillId="0" borderId="167" xfId="0" applyFont="1" applyBorder="1" applyAlignment="1">
      <alignment horizontal="center" vertical="center"/>
    </xf>
    <xf numFmtId="0" fontId="22" fillId="11" borderId="129" xfId="0" applyFont="1" applyFill="1" applyBorder="1" applyAlignment="1">
      <alignment horizontal="left" vertical="center" wrapText="1"/>
    </xf>
    <xf numFmtId="0" fontId="22" fillId="5" borderId="129" xfId="0" applyFont="1" applyFill="1" applyBorder="1" applyAlignment="1">
      <alignment horizontal="left" vertical="center" wrapText="1"/>
    </xf>
    <xf numFmtId="0" fontId="0" fillId="0" borderId="0" xfId="0" applyBorder="1" applyAlignment="1">
      <alignment horizontal="left" vertical="center"/>
    </xf>
    <xf numFmtId="0" fontId="9" fillId="0" borderId="0" xfId="0" applyFont="1" applyBorder="1" applyAlignment="1">
      <alignment vertical="center"/>
    </xf>
    <xf numFmtId="0" fontId="50" fillId="3" borderId="0" xfId="0" quotePrefix="1" applyFont="1" applyFill="1" applyBorder="1" applyAlignment="1">
      <alignment vertical="center"/>
    </xf>
    <xf numFmtId="0" fontId="50" fillId="3" borderId="6" xfId="0" quotePrefix="1" applyFont="1" applyFill="1" applyBorder="1" applyAlignment="1">
      <alignment vertical="center"/>
    </xf>
    <xf numFmtId="0" fontId="53" fillId="3" borderId="4" xfId="0" applyFont="1" applyFill="1" applyBorder="1" applyAlignment="1" applyProtection="1">
      <alignment horizontal="center" vertical="center"/>
      <protection locked="0"/>
    </xf>
    <xf numFmtId="0" fontId="51" fillId="0" borderId="166" xfId="0" applyFont="1" applyBorder="1" applyAlignment="1">
      <alignment horizontal="center"/>
    </xf>
    <xf numFmtId="0" fontId="51" fillId="2" borderId="160" xfId="0" applyFont="1" applyFill="1" applyBorder="1" applyAlignment="1" applyProtection="1">
      <alignment horizontal="left" vertical="center"/>
      <protection hidden="1"/>
    </xf>
    <xf numFmtId="0" fontId="9" fillId="0" borderId="0" xfId="0" quotePrefix="1" applyFont="1" applyBorder="1"/>
    <xf numFmtId="0" fontId="55" fillId="2" borderId="160" xfId="0" applyFont="1" applyFill="1" applyBorder="1" applyAlignment="1" applyProtection="1">
      <alignment horizontal="left" vertical="center"/>
      <protection hidden="1"/>
    </xf>
    <xf numFmtId="0" fontId="9" fillId="0" borderId="0" xfId="0" applyFont="1" applyAlignment="1" applyProtection="1">
      <alignment wrapText="1"/>
      <protection hidden="1"/>
    </xf>
    <xf numFmtId="0" fontId="51" fillId="2" borderId="62" xfId="0" applyFont="1" applyFill="1" applyBorder="1" applyAlignment="1" applyProtection="1">
      <alignment horizontal="left" vertical="center"/>
      <protection locked="0"/>
    </xf>
    <xf numFmtId="0" fontId="51" fillId="2" borderId="23" xfId="0" applyFont="1" applyFill="1" applyBorder="1" applyAlignment="1" applyProtection="1">
      <alignment horizontal="center" vertical="center" wrapText="1"/>
      <protection hidden="1"/>
    </xf>
    <xf numFmtId="0" fontId="51" fillId="2" borderId="18" xfId="0" applyFont="1" applyFill="1" applyBorder="1" applyAlignment="1" applyProtection="1">
      <alignment horizontal="center" vertical="center" wrapText="1"/>
      <protection hidden="1"/>
    </xf>
    <xf numFmtId="0" fontId="51" fillId="2" borderId="45" xfId="0" applyFont="1" applyFill="1" applyBorder="1" applyAlignment="1" applyProtection="1">
      <alignment horizontal="center" vertical="center" wrapText="1"/>
      <protection hidden="1"/>
    </xf>
    <xf numFmtId="0" fontId="51" fillId="2" borderId="24" xfId="0" applyFont="1" applyFill="1" applyBorder="1" applyAlignment="1" applyProtection="1">
      <alignment horizontal="center" vertical="center"/>
      <protection hidden="1"/>
    </xf>
    <xf numFmtId="0" fontId="51" fillId="2" borderId="45" xfId="0" applyFont="1" applyFill="1" applyBorder="1" applyAlignment="1" applyProtection="1">
      <alignment horizontal="center" vertical="center"/>
      <protection hidden="1"/>
    </xf>
    <xf numFmtId="0" fontId="51" fillId="2" borderId="103" xfId="0" applyFont="1" applyFill="1" applyBorder="1" applyAlignment="1" applyProtection="1">
      <alignment horizontal="center" vertical="center"/>
      <protection hidden="1"/>
    </xf>
    <xf numFmtId="0" fontId="51" fillId="2" borderId="43" xfId="0" applyFont="1" applyFill="1" applyBorder="1" applyAlignment="1" applyProtection="1">
      <alignment horizontal="center" vertical="center"/>
      <protection hidden="1"/>
    </xf>
    <xf numFmtId="0" fontId="51" fillId="2" borderId="26" xfId="0" applyFont="1" applyFill="1" applyBorder="1" applyAlignment="1" applyProtection="1">
      <alignment horizontal="center" vertical="center" wrapText="1"/>
      <protection hidden="1"/>
    </xf>
    <xf numFmtId="0" fontId="51" fillId="2" borderId="79" xfId="0" applyFont="1" applyFill="1" applyBorder="1" applyAlignment="1" applyProtection="1">
      <alignment horizontal="center" vertical="center" wrapText="1"/>
      <protection hidden="1"/>
    </xf>
    <xf numFmtId="0" fontId="9" fillId="0" borderId="0" xfId="0" quotePrefix="1" applyFont="1" applyBorder="1" applyAlignment="1">
      <alignment horizontal="left"/>
    </xf>
    <xf numFmtId="0" fontId="51" fillId="0" borderId="30" xfId="0" applyFont="1" applyBorder="1" applyAlignment="1" applyProtection="1">
      <alignment horizontal="center" vertical="center"/>
      <protection hidden="1"/>
    </xf>
    <xf numFmtId="0" fontId="51" fillId="0" borderId="39" xfId="0" applyFont="1" applyBorder="1" applyAlignment="1" applyProtection="1">
      <alignment horizontal="center" vertical="center"/>
      <protection hidden="1"/>
    </xf>
    <xf numFmtId="14" fontId="55" fillId="0" borderId="62" xfId="0" applyNumberFormat="1" applyFont="1" applyBorder="1" applyAlignment="1" applyProtection="1">
      <alignment horizontal="center" vertical="center"/>
      <protection hidden="1"/>
    </xf>
    <xf numFmtId="0" fontId="51" fillId="2" borderId="160" xfId="0" applyFont="1" applyFill="1" applyBorder="1" applyAlignment="1">
      <alignment horizontal="left" vertical="center"/>
    </xf>
    <xf numFmtId="14" fontId="51" fillId="0" borderId="69" xfId="0" applyNumberFormat="1" applyFont="1" applyBorder="1" applyAlignment="1" applyProtection="1">
      <alignment horizontal="center" vertical="center"/>
      <protection hidden="1"/>
    </xf>
    <xf numFmtId="0" fontId="51" fillId="0" borderId="95" xfId="0" applyFont="1" applyBorder="1" applyAlignment="1" applyProtection="1">
      <alignment horizontal="center" vertical="center"/>
      <protection hidden="1"/>
    </xf>
    <xf numFmtId="0" fontId="51" fillId="0" borderId="110" xfId="0" applyFont="1" applyBorder="1" applyAlignment="1" applyProtection="1">
      <alignment horizontal="center" vertical="center"/>
      <protection hidden="1"/>
    </xf>
    <xf numFmtId="168" fontId="51" fillId="0" borderId="68" xfId="0" applyNumberFormat="1" applyFont="1" applyBorder="1" applyAlignment="1" applyProtection="1">
      <alignment horizontal="center" vertical="center"/>
      <protection hidden="1"/>
    </xf>
    <xf numFmtId="0" fontId="51" fillId="0" borderId="158" xfId="0" applyFont="1" applyBorder="1" applyAlignment="1" applyProtection="1">
      <alignment horizontal="center" vertical="center"/>
      <protection hidden="1"/>
    </xf>
    <xf numFmtId="0" fontId="51" fillId="0" borderId="156" xfId="0" applyFont="1" applyBorder="1" applyAlignment="1" applyProtection="1">
      <alignment horizontal="center" vertical="center"/>
      <protection hidden="1"/>
    </xf>
    <xf numFmtId="0" fontId="55" fillId="0" borderId="30" xfId="0" applyFont="1" applyBorder="1" applyAlignment="1" applyProtection="1">
      <alignment horizontal="center" vertical="center"/>
      <protection hidden="1"/>
    </xf>
    <xf numFmtId="0" fontId="51" fillId="0" borderId="29" xfId="0" applyFont="1" applyBorder="1" applyAlignment="1">
      <alignment horizontal="center" vertical="center"/>
    </xf>
    <xf numFmtId="0" fontId="55" fillId="0" borderId="39" xfId="0" applyFont="1" applyBorder="1" applyAlignment="1" applyProtection="1">
      <alignment horizontal="center" vertical="center"/>
      <protection hidden="1"/>
    </xf>
    <xf numFmtId="0" fontId="55" fillId="0" borderId="94" xfId="0" applyFont="1" applyBorder="1" applyAlignment="1" applyProtection="1">
      <alignment horizontal="center" vertical="center"/>
      <protection hidden="1"/>
    </xf>
    <xf numFmtId="0" fontId="55" fillId="0" borderId="109" xfId="0" applyFont="1" applyBorder="1" applyAlignment="1" applyProtection="1">
      <alignment horizontal="center" vertical="center"/>
      <protection hidden="1"/>
    </xf>
    <xf numFmtId="168" fontId="55" fillId="0" borderId="29" xfId="0" applyNumberFormat="1" applyFont="1" applyBorder="1" applyAlignment="1" applyProtection="1">
      <alignment horizontal="center" vertical="center"/>
      <protection hidden="1"/>
    </xf>
    <xf numFmtId="0" fontId="51" fillId="0" borderId="154" xfId="0" applyFont="1" applyBorder="1" applyAlignment="1" applyProtection="1">
      <alignment horizontal="center" vertical="center"/>
      <protection hidden="1"/>
    </xf>
    <xf numFmtId="0" fontId="51" fillId="2" borderId="166" xfId="0" applyFont="1" applyFill="1" applyBorder="1" applyAlignment="1" applyProtection="1">
      <alignment horizontal="center" vertical="center"/>
      <protection hidden="1"/>
    </xf>
    <xf numFmtId="0" fontId="55" fillId="0" borderId="80" xfId="0" applyFont="1" applyBorder="1" applyAlignment="1" applyProtection="1">
      <alignment horizontal="center" vertical="center"/>
      <protection hidden="1"/>
    </xf>
    <xf numFmtId="0" fontId="55" fillId="0" borderId="87" xfId="0" applyFont="1" applyBorder="1" applyAlignment="1" applyProtection="1">
      <alignment horizontal="center" vertical="center"/>
      <protection hidden="1"/>
    </xf>
    <xf numFmtId="0" fontId="55" fillId="0" borderId="69" xfId="0" applyFont="1" applyBorder="1" applyAlignment="1" applyProtection="1">
      <alignment horizontal="center" vertical="center"/>
      <protection hidden="1"/>
    </xf>
    <xf numFmtId="0" fontId="51" fillId="0" borderId="152" xfId="0" applyFont="1" applyBorder="1" applyAlignment="1" applyProtection="1">
      <alignment horizontal="center" vertical="center"/>
      <protection hidden="1"/>
    </xf>
    <xf numFmtId="171" fontId="93" fillId="3" borderId="0" xfId="0" applyNumberFormat="1" applyFont="1" applyFill="1" applyBorder="1" applyAlignment="1" applyProtection="1">
      <alignment horizontal="center" vertical="center" wrapText="1"/>
      <protection hidden="1"/>
    </xf>
    <xf numFmtId="171" fontId="93" fillId="0" borderId="0" xfId="0" applyNumberFormat="1" applyFont="1" applyFill="1" applyBorder="1" applyAlignment="1" applyProtection="1">
      <alignment horizontal="center" vertical="center" wrapText="1"/>
      <protection hidden="1"/>
    </xf>
    <xf numFmtId="171" fontId="93" fillId="5" borderId="0" xfId="0" applyNumberFormat="1" applyFont="1" applyFill="1" applyBorder="1" applyAlignment="1" applyProtection="1">
      <alignment horizontal="center" vertical="center" wrapText="1"/>
      <protection hidden="1"/>
    </xf>
    <xf numFmtId="171" fontId="93" fillId="0" borderId="174" xfId="0" applyNumberFormat="1" applyFont="1" applyFill="1" applyBorder="1" applyAlignment="1" applyProtection="1">
      <alignment horizontal="center" vertical="center" wrapText="1"/>
      <protection hidden="1"/>
    </xf>
    <xf numFmtId="0" fontId="51" fillId="0" borderId="0" xfId="0" applyFont="1" applyFill="1" applyBorder="1" applyAlignment="1">
      <alignment vertical="center"/>
    </xf>
    <xf numFmtId="0" fontId="54" fillId="0" borderId="0" xfId="0" applyFont="1" applyFill="1" applyBorder="1" applyAlignment="1">
      <alignment horizontal="center" vertical="center"/>
    </xf>
    <xf numFmtId="0" fontId="51" fillId="0" borderId="0" xfId="0" applyFont="1" applyFill="1" applyBorder="1" applyAlignment="1">
      <alignment horizontal="left" vertical="center"/>
    </xf>
    <xf numFmtId="0" fontId="51" fillId="0" borderId="51" xfId="0" applyFont="1" applyBorder="1"/>
    <xf numFmtId="0" fontId="51" fillId="0" borderId="51" xfId="0" applyFont="1" applyBorder="1" applyAlignment="1">
      <alignment horizontal="left"/>
    </xf>
    <xf numFmtId="0" fontId="55" fillId="0" borderId="95" xfId="0" applyFont="1" applyBorder="1" applyAlignment="1" applyProtection="1">
      <alignment horizontal="center" vertical="center"/>
      <protection hidden="1"/>
    </xf>
    <xf numFmtId="0" fontId="55" fillId="0" borderId="110" xfId="0" applyFont="1" applyBorder="1" applyAlignment="1" applyProtection="1">
      <alignment horizontal="center" vertical="center"/>
      <protection hidden="1"/>
    </xf>
    <xf numFmtId="168" fontId="55" fillId="0" borderId="45" xfId="0" applyNumberFormat="1" applyFont="1" applyBorder="1" applyAlignment="1" applyProtection="1">
      <alignment horizontal="center" vertical="center"/>
      <protection hidden="1"/>
    </xf>
    <xf numFmtId="0" fontId="51" fillId="0" borderId="150" xfId="0" applyFont="1" applyBorder="1" applyAlignment="1" applyProtection="1">
      <alignment horizontal="center" vertical="center"/>
      <protection hidden="1"/>
    </xf>
    <xf numFmtId="14" fontId="51" fillId="0" borderId="26" xfId="0" applyNumberFormat="1" applyFont="1" applyBorder="1" applyAlignment="1" applyProtection="1">
      <alignment horizontal="center" vertical="center"/>
      <protection hidden="1"/>
    </xf>
    <xf numFmtId="0" fontId="51" fillId="0" borderId="27" xfId="0" applyFont="1" applyBorder="1" applyAlignment="1">
      <alignment horizontal="left"/>
    </xf>
    <xf numFmtId="0" fontId="51" fillId="0" borderId="51" xfId="0" applyFont="1" applyBorder="1" applyAlignment="1">
      <alignment horizontal="left" vertical="center"/>
    </xf>
    <xf numFmtId="0" fontId="55" fillId="2" borderId="27" xfId="0" applyFont="1" applyFill="1" applyBorder="1" applyAlignment="1" applyProtection="1">
      <alignment horizontal="left" vertical="center"/>
      <protection hidden="1"/>
    </xf>
    <xf numFmtId="0" fontId="55" fillId="2" borderId="51" xfId="0" applyFont="1" applyFill="1" applyBorder="1" applyAlignment="1" applyProtection="1">
      <alignment horizontal="left" vertical="center"/>
      <protection hidden="1"/>
    </xf>
    <xf numFmtId="0" fontId="51" fillId="0" borderId="27" xfId="0" applyFont="1" applyFill="1" applyBorder="1" applyAlignment="1">
      <alignment vertical="center"/>
    </xf>
    <xf numFmtId="0" fontId="51" fillId="0" borderId="51" xfId="0" applyFont="1" applyFill="1" applyBorder="1" applyAlignment="1">
      <alignment vertical="center"/>
    </xf>
    <xf numFmtId="0" fontId="55" fillId="2" borderId="21" xfId="0" applyFont="1" applyFill="1" applyBorder="1" applyAlignment="1" applyProtection="1">
      <alignment vertical="center"/>
      <protection hidden="1"/>
    </xf>
    <xf numFmtId="0" fontId="51" fillId="0" borderId="27" xfId="0" applyFont="1" applyBorder="1" applyAlignment="1"/>
    <xf numFmtId="0" fontId="51" fillId="0" borderId="51" xfId="0" applyFont="1" applyBorder="1" applyAlignment="1">
      <alignment vertical="center"/>
    </xf>
    <xf numFmtId="0" fontId="51" fillId="2" borderId="27" xfId="0" applyFont="1" applyFill="1" applyBorder="1" applyAlignment="1">
      <alignment vertical="center"/>
    </xf>
    <xf numFmtId="0" fontId="51" fillId="2" borderId="51" xfId="0" applyFont="1" applyFill="1" applyBorder="1" applyAlignment="1">
      <alignment vertical="center"/>
    </xf>
    <xf numFmtId="0" fontId="55" fillId="2" borderId="27" xfId="0" applyFont="1" applyFill="1" applyBorder="1" applyAlignment="1" applyProtection="1">
      <alignment vertical="center"/>
      <protection hidden="1"/>
    </xf>
    <xf numFmtId="0" fontId="55" fillId="2" borderId="51" xfId="0" applyFont="1" applyFill="1" applyBorder="1" applyAlignment="1" applyProtection="1">
      <alignment vertical="center"/>
      <protection hidden="1"/>
    </xf>
    <xf numFmtId="0" fontId="51" fillId="2" borderId="27" xfId="0" applyFont="1" applyFill="1" applyBorder="1" applyAlignment="1" applyProtection="1">
      <alignment vertical="center"/>
      <protection hidden="1"/>
    </xf>
    <xf numFmtId="0" fontId="51" fillId="2" borderId="51" xfId="0" applyFont="1" applyFill="1" applyBorder="1" applyAlignment="1" applyProtection="1">
      <alignment vertical="center"/>
      <protection hidden="1"/>
    </xf>
    <xf numFmtId="0" fontId="55" fillId="2" borderId="25" xfId="0" applyFont="1" applyFill="1" applyBorder="1" applyAlignment="1" applyProtection="1">
      <alignment vertical="center"/>
      <protection hidden="1"/>
    </xf>
    <xf numFmtId="0" fontId="55" fillId="2" borderId="48" xfId="0" applyFont="1" applyFill="1" applyBorder="1" applyAlignment="1" applyProtection="1">
      <alignment vertical="center"/>
      <protection hidden="1"/>
    </xf>
    <xf numFmtId="0" fontId="51" fillId="0" borderId="27" xfId="0" applyFont="1" applyBorder="1" applyAlignment="1">
      <alignment vertical="center"/>
    </xf>
    <xf numFmtId="0" fontId="55" fillId="2" borderId="47" xfId="0" applyFont="1" applyFill="1" applyBorder="1" applyAlignment="1" applyProtection="1">
      <alignment vertical="center"/>
      <protection hidden="1"/>
    </xf>
    <xf numFmtId="0" fontId="55" fillId="2" borderId="33" xfId="0" applyFont="1" applyFill="1" applyBorder="1" applyAlignment="1" applyProtection="1">
      <alignment vertical="center"/>
      <protection hidden="1"/>
    </xf>
    <xf numFmtId="0" fontId="55" fillId="0" borderId="42" xfId="0" applyFont="1" applyBorder="1" applyAlignment="1" applyProtection="1">
      <alignment horizontal="center" vertical="center"/>
      <protection hidden="1"/>
    </xf>
    <xf numFmtId="0" fontId="55" fillId="0" borderId="46" xfId="0" applyFont="1" applyBorder="1" applyAlignment="1" applyProtection="1">
      <alignment horizontal="center" vertical="center"/>
      <protection hidden="1"/>
    </xf>
    <xf numFmtId="0" fontId="55" fillId="0" borderId="0" xfId="0" applyFont="1" applyBorder="1" applyAlignment="1" applyProtection="1">
      <alignment horizontal="center" vertical="center"/>
      <protection hidden="1"/>
    </xf>
    <xf numFmtId="0" fontId="55" fillId="0" borderId="6" xfId="0" applyFont="1" applyBorder="1" applyAlignment="1" applyProtection="1">
      <alignment horizontal="center" vertical="center"/>
      <protection hidden="1"/>
    </xf>
    <xf numFmtId="14" fontId="55" fillId="0" borderId="69" xfId="0" applyNumberFormat="1" applyFont="1" applyBorder="1" applyAlignment="1" applyProtection="1">
      <alignment horizontal="center" vertical="center"/>
      <protection hidden="1"/>
    </xf>
    <xf numFmtId="0" fontId="29" fillId="0" borderId="8" xfId="0" applyFont="1" applyBorder="1"/>
    <xf numFmtId="0" fontId="55" fillId="2" borderId="23" xfId="0" applyFont="1" applyFill="1" applyBorder="1" applyAlignment="1" applyProtection="1">
      <alignment vertical="center"/>
      <protection hidden="1"/>
    </xf>
    <xf numFmtId="0" fontId="55" fillId="2" borderId="26" xfId="0" applyFont="1" applyFill="1" applyBorder="1" applyAlignment="1" applyProtection="1">
      <alignment vertical="center"/>
      <protection hidden="1"/>
    </xf>
    <xf numFmtId="0" fontId="55" fillId="2" borderId="123" xfId="0" applyFont="1" applyFill="1" applyBorder="1" applyAlignment="1" applyProtection="1">
      <alignment vertical="center"/>
      <protection hidden="1"/>
    </xf>
    <xf numFmtId="0" fontId="55" fillId="2" borderId="160" xfId="0" applyFont="1" applyFill="1" applyBorder="1" applyAlignment="1" applyProtection="1">
      <alignment vertical="center"/>
      <protection hidden="1"/>
    </xf>
    <xf numFmtId="0" fontId="55" fillId="2" borderId="128" xfId="0" applyFont="1" applyFill="1" applyBorder="1" applyAlignment="1" applyProtection="1">
      <alignment vertical="center"/>
      <protection hidden="1"/>
    </xf>
    <xf numFmtId="0" fontId="55" fillId="0" borderId="123" xfId="0" applyFont="1" applyBorder="1" applyAlignment="1" applyProtection="1">
      <alignment horizontal="center" vertical="center"/>
      <protection hidden="1"/>
    </xf>
    <xf numFmtId="0" fontId="55" fillId="0" borderId="124" xfId="0" applyFont="1" applyBorder="1" applyAlignment="1" applyProtection="1">
      <alignment horizontal="center" vertical="center"/>
      <protection hidden="1"/>
    </xf>
    <xf numFmtId="0" fontId="51" fillId="0" borderId="147" xfId="0" applyFont="1" applyBorder="1" applyAlignment="1" applyProtection="1">
      <alignment horizontal="center" vertical="center"/>
      <protection hidden="1"/>
    </xf>
    <xf numFmtId="0" fontId="55" fillId="0" borderId="125" xfId="0" applyFont="1" applyBorder="1" applyAlignment="1" applyProtection="1">
      <alignment horizontal="center" vertical="center"/>
      <protection hidden="1"/>
    </xf>
    <xf numFmtId="0" fontId="51" fillId="0" borderId="145" xfId="0" applyFont="1" applyBorder="1" applyAlignment="1" applyProtection="1">
      <alignment horizontal="center" vertical="center"/>
      <protection hidden="1"/>
    </xf>
    <xf numFmtId="0" fontId="55" fillId="0" borderId="130" xfId="0" applyFont="1" applyBorder="1" applyAlignment="1" applyProtection="1">
      <alignment horizontal="center" vertical="center"/>
      <protection hidden="1"/>
    </xf>
    <xf numFmtId="0" fontId="55" fillId="0" borderId="126" xfId="0" applyFont="1" applyBorder="1" applyAlignment="1" applyProtection="1">
      <alignment horizontal="center" vertical="center"/>
      <protection hidden="1"/>
    </xf>
    <xf numFmtId="0" fontId="51" fillId="0" borderId="163" xfId="0" applyFont="1" applyBorder="1" applyAlignment="1" applyProtection="1">
      <alignment horizontal="center" vertical="center"/>
      <protection hidden="1"/>
    </xf>
    <xf numFmtId="0" fontId="51" fillId="0" borderId="153" xfId="0" applyFont="1" applyBorder="1" applyAlignment="1" applyProtection="1">
      <alignment horizontal="center" vertical="center"/>
      <protection hidden="1"/>
    </xf>
    <xf numFmtId="0" fontId="51" fillId="0" borderId="148" xfId="0" applyFont="1" applyBorder="1" applyAlignment="1" applyProtection="1">
      <alignment horizontal="center" vertical="center"/>
      <protection hidden="1"/>
    </xf>
    <xf numFmtId="168" fontId="51" fillId="0" borderId="159" xfId="0" applyNumberFormat="1" applyFont="1" applyBorder="1" applyAlignment="1" applyProtection="1">
      <alignment horizontal="center" vertical="center"/>
      <protection hidden="1"/>
    </xf>
    <xf numFmtId="168" fontId="55" fillId="0" borderId="122" xfId="0" applyNumberFormat="1" applyFont="1" applyBorder="1" applyAlignment="1" applyProtection="1">
      <alignment horizontal="center" vertical="center"/>
      <protection hidden="1"/>
    </xf>
    <xf numFmtId="168" fontId="51" fillId="0" borderId="155" xfId="0" applyNumberFormat="1" applyFont="1" applyBorder="1" applyAlignment="1" applyProtection="1">
      <alignment horizontal="center" vertical="center"/>
      <protection hidden="1"/>
    </xf>
    <xf numFmtId="0" fontId="55" fillId="0" borderId="127" xfId="0" applyFont="1" applyBorder="1" applyAlignment="1" applyProtection="1">
      <alignment horizontal="center" vertical="center"/>
      <protection hidden="1"/>
    </xf>
    <xf numFmtId="0" fontId="55" fillId="0" borderId="128" xfId="0" applyFont="1" applyBorder="1" applyAlignment="1" applyProtection="1">
      <alignment horizontal="center" vertical="center"/>
      <protection hidden="1"/>
    </xf>
    <xf numFmtId="0" fontId="51" fillId="0" borderId="146" xfId="0" applyFont="1" applyBorder="1" applyAlignment="1" applyProtection="1">
      <alignment horizontal="center" vertical="center"/>
      <protection hidden="1"/>
    </xf>
    <xf numFmtId="0" fontId="51" fillId="0" borderId="155" xfId="0" applyFont="1" applyBorder="1" applyAlignment="1" applyProtection="1">
      <alignment horizontal="center" vertical="center"/>
      <protection hidden="1"/>
    </xf>
    <xf numFmtId="0" fontId="51" fillId="0" borderId="157" xfId="0" applyFont="1" applyBorder="1" applyAlignment="1" applyProtection="1">
      <alignment horizontal="center" vertical="center"/>
      <protection hidden="1"/>
    </xf>
    <xf numFmtId="0" fontId="51" fillId="0" borderId="159" xfId="0" applyFont="1" applyBorder="1" applyAlignment="1" applyProtection="1">
      <alignment horizontal="center" vertical="center"/>
      <protection hidden="1"/>
    </xf>
    <xf numFmtId="14" fontId="51" fillId="0" borderId="165" xfId="0" applyNumberFormat="1" applyFont="1" applyBorder="1" applyAlignment="1" applyProtection="1">
      <alignment horizontal="center" vertical="center"/>
      <protection hidden="1"/>
    </xf>
    <xf numFmtId="14" fontId="51" fillId="0" borderId="148" xfId="0" applyNumberFormat="1" applyFont="1" applyBorder="1" applyAlignment="1" applyProtection="1">
      <alignment horizontal="center" vertical="center"/>
      <protection hidden="1"/>
    </xf>
    <xf numFmtId="14" fontId="55" fillId="0" borderId="51" xfId="0" applyNumberFormat="1" applyFont="1" applyBorder="1" applyAlignment="1" applyProtection="1">
      <alignment horizontal="center" vertical="center"/>
      <protection hidden="1"/>
    </xf>
    <xf numFmtId="0" fontId="51" fillId="0" borderId="151" xfId="0" applyFont="1" applyBorder="1" applyAlignment="1" applyProtection="1">
      <alignment horizontal="center" vertical="center"/>
      <protection hidden="1"/>
    </xf>
    <xf numFmtId="0" fontId="55" fillId="0" borderId="33" xfId="0" applyFont="1" applyBorder="1" applyAlignment="1" applyProtection="1">
      <alignment horizontal="center" vertical="center"/>
      <protection hidden="1"/>
    </xf>
    <xf numFmtId="0" fontId="51" fillId="2" borderId="0" xfId="0" applyFont="1" applyFill="1" applyAlignment="1">
      <alignment vertical="center"/>
    </xf>
    <xf numFmtId="0" fontId="105" fillId="2" borderId="0" xfId="0" applyFont="1" applyFill="1" applyAlignment="1">
      <alignment vertical="center"/>
    </xf>
    <xf numFmtId="0" fontId="51" fillId="2" borderId="27" xfId="0" applyFont="1" applyFill="1" applyBorder="1" applyAlignment="1">
      <alignment horizontal="left" vertical="center"/>
    </xf>
    <xf numFmtId="0" fontId="51" fillId="0" borderId="149" xfId="0" applyFont="1" applyFill="1" applyBorder="1" applyAlignment="1">
      <alignment vertical="center"/>
    </xf>
    <xf numFmtId="0" fontId="51" fillId="2" borderId="27" xfId="0" applyFont="1" applyFill="1" applyBorder="1" applyAlignment="1" applyProtection="1">
      <alignment horizontal="left" vertical="center"/>
      <protection hidden="1"/>
    </xf>
    <xf numFmtId="0" fontId="55" fillId="2" borderId="32" xfId="0" applyFont="1" applyFill="1" applyBorder="1" applyAlignment="1" applyProtection="1">
      <alignment vertical="center"/>
      <protection hidden="1"/>
    </xf>
    <xf numFmtId="0" fontId="55" fillId="2" borderId="49" xfId="0" applyFont="1" applyFill="1" applyBorder="1" applyAlignment="1" applyProtection="1">
      <alignment vertical="center"/>
      <protection hidden="1"/>
    </xf>
    <xf numFmtId="0" fontId="51" fillId="2" borderId="23" xfId="0" applyFont="1" applyFill="1" applyBorder="1" applyAlignment="1" applyProtection="1">
      <alignment vertical="center"/>
      <protection hidden="1"/>
    </xf>
    <xf numFmtId="0" fontId="51" fillId="2" borderId="51" xfId="0" applyFont="1" applyFill="1" applyBorder="1" applyAlignment="1">
      <alignment horizontal="left" vertical="center"/>
    </xf>
    <xf numFmtId="0" fontId="51" fillId="0" borderId="142" xfId="0" applyFont="1" applyFill="1" applyBorder="1" applyAlignment="1">
      <alignment vertical="center"/>
    </xf>
    <xf numFmtId="0" fontId="51" fillId="0" borderId="21" xfId="0" applyFont="1" applyFill="1" applyBorder="1" applyAlignment="1">
      <alignment vertical="center"/>
    </xf>
    <xf numFmtId="0" fontId="51" fillId="2" borderId="51" xfId="0" applyFont="1" applyFill="1" applyBorder="1" applyAlignment="1" applyProtection="1">
      <alignment horizontal="left" vertical="center"/>
      <protection hidden="1"/>
    </xf>
    <xf numFmtId="0" fontId="55" fillId="2" borderId="31" xfId="0" applyFont="1" applyFill="1" applyBorder="1" applyAlignment="1" applyProtection="1">
      <alignment vertical="center"/>
      <protection hidden="1"/>
    </xf>
    <xf numFmtId="0" fontId="51" fillId="2" borderId="21" xfId="0" applyFont="1" applyFill="1" applyBorder="1" applyAlignment="1" applyProtection="1">
      <alignment vertical="center"/>
      <protection hidden="1"/>
    </xf>
    <xf numFmtId="0" fontId="51" fillId="0" borderId="162" xfId="0" applyFont="1" applyBorder="1" applyAlignment="1">
      <alignment horizontal="center" vertical="center"/>
    </xf>
    <xf numFmtId="0" fontId="51" fillId="0" borderId="26" xfId="0" applyFont="1" applyBorder="1" applyAlignment="1">
      <alignment horizontal="center" vertical="center"/>
    </xf>
    <xf numFmtId="0" fontId="55" fillId="0" borderId="31" xfId="0" applyFont="1" applyBorder="1" applyAlignment="1" applyProtection="1">
      <alignment horizontal="center" vertical="center"/>
      <protection hidden="1"/>
    </xf>
    <xf numFmtId="0" fontId="51" fillId="0" borderId="161" xfId="0" applyFont="1" applyBorder="1" applyAlignment="1" applyProtection="1">
      <alignment horizontal="center" vertical="center"/>
      <protection hidden="1"/>
    </xf>
    <xf numFmtId="168" fontId="51" fillId="0" borderId="166" xfId="0" applyNumberFormat="1" applyFont="1" applyBorder="1" applyAlignment="1" applyProtection="1">
      <alignment horizontal="center" vertical="center"/>
      <protection hidden="1"/>
    </xf>
    <xf numFmtId="168" fontId="55" fillId="0" borderId="31" xfId="0" applyNumberFormat="1" applyFont="1" applyBorder="1" applyAlignment="1" applyProtection="1">
      <alignment horizontal="center" vertical="center"/>
      <protection hidden="1"/>
    </xf>
    <xf numFmtId="0" fontId="51" fillId="0" borderId="168" xfId="0" applyFont="1" applyBorder="1" applyAlignment="1" applyProtection="1">
      <alignment horizontal="center" vertical="center"/>
      <protection hidden="1"/>
    </xf>
    <xf numFmtId="14" fontId="51" fillId="0" borderId="166" xfId="0" applyNumberFormat="1" applyFont="1" applyBorder="1" applyAlignment="1" applyProtection="1">
      <alignment horizontal="center" vertical="center"/>
      <protection hidden="1"/>
    </xf>
    <xf numFmtId="14" fontId="55" fillId="0" borderId="16" xfId="0" applyNumberFormat="1" applyFont="1" applyBorder="1" applyAlignment="1" applyProtection="1">
      <alignment horizontal="center" vertical="center"/>
      <protection hidden="1"/>
    </xf>
    <xf numFmtId="0" fontId="51" fillId="0" borderId="135" xfId="0" applyFont="1" applyFill="1" applyBorder="1" applyAlignment="1">
      <alignment horizontal="left" vertical="center"/>
    </xf>
    <xf numFmtId="0" fontId="51" fillId="0" borderId="135" xfId="0" applyFont="1" applyFill="1" applyBorder="1" applyAlignment="1">
      <alignment horizontal="center" vertical="center"/>
    </xf>
    <xf numFmtId="0" fontId="54" fillId="0" borderId="135" xfId="0" applyFont="1" applyFill="1" applyBorder="1" applyAlignment="1">
      <alignment horizontal="center" vertical="center"/>
    </xf>
    <xf numFmtId="0" fontId="51" fillId="0" borderId="135" xfId="0" applyFont="1" applyFill="1" applyBorder="1" applyAlignment="1">
      <alignment horizontal="center"/>
    </xf>
    <xf numFmtId="0" fontId="52" fillId="0" borderId="0" xfId="0" applyFont="1" applyFill="1" applyAlignment="1">
      <alignment vertical="center"/>
    </xf>
    <xf numFmtId="0" fontId="51" fillId="0" borderId="173" xfId="0" applyFont="1" applyFill="1" applyBorder="1" applyAlignment="1">
      <alignment horizontal="left" vertical="center"/>
    </xf>
    <xf numFmtId="0" fontId="51" fillId="0" borderId="0" xfId="0" applyFont="1" applyAlignment="1">
      <alignment horizontal="left" vertical="center" wrapText="1"/>
    </xf>
    <xf numFmtId="0" fontId="50" fillId="3" borderId="5" xfId="0" quotePrefix="1" applyFont="1" applyFill="1" applyBorder="1" applyAlignment="1">
      <alignment vertical="center"/>
    </xf>
    <xf numFmtId="0" fontId="51" fillId="0" borderId="42" xfId="0" applyFont="1" applyFill="1" applyBorder="1" applyAlignment="1">
      <alignment vertical="center"/>
    </xf>
    <xf numFmtId="0" fontId="51" fillId="0" borderId="42" xfId="0" applyFont="1" applyBorder="1" applyAlignment="1"/>
    <xf numFmtId="0" fontId="51" fillId="0" borderId="21" xfId="0" applyFont="1" applyBorder="1" applyAlignment="1">
      <alignment vertical="center"/>
    </xf>
    <xf numFmtId="0" fontId="55" fillId="0" borderId="122" xfId="0" applyFont="1" applyBorder="1" applyAlignment="1" applyProtection="1">
      <alignment horizontal="center" vertical="center"/>
      <protection hidden="1"/>
    </xf>
    <xf numFmtId="168" fontId="55" fillId="0" borderId="6" xfId="0" applyNumberFormat="1" applyFont="1" applyBorder="1" applyAlignment="1" applyProtection="1">
      <alignment horizontal="center" vertical="center"/>
      <protection hidden="1"/>
    </xf>
    <xf numFmtId="0" fontId="55" fillId="0" borderId="98" xfId="0" applyFont="1" applyBorder="1" applyAlignment="1" applyProtection="1">
      <alignment horizontal="center" vertical="center"/>
      <protection hidden="1"/>
    </xf>
    <xf numFmtId="10" fontId="52" fillId="3" borderId="33" xfId="0" applyNumberFormat="1" applyFont="1" applyFill="1" applyBorder="1" applyAlignment="1" applyProtection="1">
      <alignment horizontal="center" vertical="center"/>
      <protection locked="0"/>
    </xf>
    <xf numFmtId="10" fontId="52" fillId="2" borderId="6" xfId="0" applyNumberFormat="1" applyFont="1" applyFill="1" applyBorder="1" applyAlignment="1" applyProtection="1">
      <alignment horizontal="center" vertical="center"/>
      <protection locked="0"/>
    </xf>
    <xf numFmtId="10" fontId="52" fillId="3" borderId="6" xfId="0" applyNumberFormat="1" applyFont="1" applyFill="1" applyBorder="1" applyAlignment="1" applyProtection="1">
      <alignment horizontal="center" vertical="center"/>
      <protection locked="0"/>
    </xf>
    <xf numFmtId="10" fontId="52" fillId="2" borderId="9" xfId="0" applyNumberFormat="1" applyFont="1" applyFill="1" applyBorder="1" applyAlignment="1" applyProtection="1">
      <alignment horizontal="center" vertical="center"/>
      <protection locked="0"/>
    </xf>
    <xf numFmtId="166" fontId="93" fillId="5" borderId="29" xfId="0" applyNumberFormat="1" applyFont="1" applyFill="1" applyBorder="1" applyAlignment="1" applyProtection="1">
      <alignment horizontal="center" vertical="center"/>
      <protection hidden="1"/>
    </xf>
    <xf numFmtId="166" fontId="93" fillId="0" borderId="0" xfId="0" applyNumberFormat="1" applyFont="1" applyBorder="1" applyAlignment="1" applyProtection="1">
      <alignment horizontal="center" vertical="center"/>
      <protection hidden="1"/>
    </xf>
    <xf numFmtId="166" fontId="93" fillId="5" borderId="0" xfId="0" applyNumberFormat="1" applyFont="1" applyFill="1" applyBorder="1" applyAlignment="1" applyProtection="1">
      <alignment horizontal="center" vertical="center"/>
      <protection hidden="1"/>
    </xf>
    <xf numFmtId="166" fontId="93" fillId="3" borderId="0" xfId="0" applyNumberFormat="1" applyFont="1" applyFill="1" applyBorder="1" applyAlignment="1" applyProtection="1">
      <alignment horizontal="center" vertical="center"/>
      <protection hidden="1"/>
    </xf>
    <xf numFmtId="166" fontId="93" fillId="0" borderId="8" xfId="0" applyNumberFormat="1" applyFont="1" applyBorder="1" applyAlignment="1" applyProtection="1">
      <alignment horizontal="center" vertical="center"/>
      <protection hidden="1"/>
    </xf>
    <xf numFmtId="0" fontId="9" fillId="0" borderId="0" xfId="0" quotePrefix="1" applyFont="1"/>
    <xf numFmtId="0" fontId="9" fillId="0" borderId="0" xfId="0" applyFont="1" applyFill="1" applyAlignment="1">
      <alignment horizontal="center" vertical="center"/>
    </xf>
    <xf numFmtId="0" fontId="51" fillId="0" borderId="143" xfId="0" applyFont="1" applyFill="1" applyBorder="1" applyAlignment="1">
      <alignment vertical="center"/>
    </xf>
    <xf numFmtId="0" fontId="51" fillId="0" borderId="144" xfId="0" applyFont="1" applyFill="1" applyBorder="1" applyAlignment="1">
      <alignment vertical="center"/>
    </xf>
    <xf numFmtId="0" fontId="55" fillId="0" borderId="105" xfId="0" applyFont="1" applyBorder="1" applyAlignment="1" applyProtection="1">
      <alignment horizontal="center" vertical="center"/>
      <protection hidden="1"/>
    </xf>
    <xf numFmtId="0" fontId="55" fillId="0" borderId="106" xfId="0" applyFont="1" applyBorder="1" applyAlignment="1" applyProtection="1">
      <alignment horizontal="center" vertical="center"/>
      <protection hidden="1"/>
    </xf>
    <xf numFmtId="168" fontId="55" fillId="0" borderId="51" xfId="0" applyNumberFormat="1" applyFont="1" applyBorder="1" applyAlignment="1" applyProtection="1">
      <alignment horizontal="center" vertical="center"/>
      <protection hidden="1"/>
    </xf>
    <xf numFmtId="168" fontId="55" fillId="0" borderId="69" xfId="0" applyNumberFormat="1" applyFont="1" applyBorder="1" applyAlignment="1" applyProtection="1">
      <alignment horizontal="center" vertical="center"/>
      <protection hidden="1"/>
    </xf>
    <xf numFmtId="14" fontId="55" fillId="0" borderId="6" xfId="0" applyNumberFormat="1" applyFont="1" applyBorder="1" applyAlignment="1" applyProtection="1">
      <alignment horizontal="center" vertical="center"/>
      <protection hidden="1"/>
    </xf>
    <xf numFmtId="0" fontId="0" fillId="0" borderId="0" xfId="0" quotePrefix="1" applyBorder="1"/>
    <xf numFmtId="0" fontId="51" fillId="0" borderId="19" xfId="0" applyFont="1" applyFill="1" applyBorder="1" applyAlignment="1">
      <alignment vertical="center"/>
    </xf>
    <xf numFmtId="0" fontId="51" fillId="0" borderId="19" xfId="0" applyFont="1" applyFill="1" applyBorder="1" applyAlignment="1">
      <alignment horizontal="center" vertical="center"/>
    </xf>
    <xf numFmtId="0" fontId="51" fillId="0" borderId="19" xfId="0" applyFont="1" applyFill="1" applyBorder="1" applyAlignment="1">
      <alignment horizontal="left" vertical="center"/>
    </xf>
    <xf numFmtId="0" fontId="50" fillId="2" borderId="5" xfId="0" quotePrefix="1" applyFont="1" applyFill="1" applyBorder="1" applyAlignment="1">
      <alignment horizontal="left" vertical="center"/>
    </xf>
    <xf numFmtId="0" fontId="50" fillId="2" borderId="0" xfId="0" quotePrefix="1" applyFont="1" applyFill="1" applyBorder="1" applyAlignment="1">
      <alignment horizontal="left" vertical="center"/>
    </xf>
    <xf numFmtId="0" fontId="50" fillId="2" borderId="6" xfId="0" quotePrefix="1" applyFont="1" applyFill="1" applyBorder="1" applyAlignment="1">
      <alignment horizontal="left" vertical="center"/>
    </xf>
    <xf numFmtId="0" fontId="51" fillId="0" borderId="0" xfId="10" applyFont="1"/>
    <xf numFmtId="0" fontId="51" fillId="0" borderId="0" xfId="10" applyFont="1" applyAlignment="1">
      <alignment vertical="center"/>
    </xf>
    <xf numFmtId="0" fontId="51" fillId="0" borderId="18" xfId="0" applyFont="1" applyFill="1" applyBorder="1" applyAlignment="1">
      <alignment horizontal="left" vertical="center" wrapText="1"/>
    </xf>
    <xf numFmtId="0" fontId="51" fillId="16" borderId="0" xfId="0" applyFont="1" applyFill="1" applyAlignment="1">
      <alignment vertical="center"/>
    </xf>
    <xf numFmtId="0" fontId="105" fillId="0" borderId="0" xfId="0" applyFont="1" applyFill="1" applyAlignment="1">
      <alignment vertical="center"/>
    </xf>
    <xf numFmtId="0" fontId="0" fillId="0" borderId="62" xfId="0" applyBorder="1"/>
    <xf numFmtId="0" fontId="51" fillId="0" borderId="160" xfId="0" applyFont="1" applyBorder="1" applyAlignment="1"/>
    <xf numFmtId="0" fontId="51" fillId="0" borderId="169" xfId="0" applyFont="1" applyFill="1" applyBorder="1" applyAlignment="1">
      <alignment vertical="center"/>
    </xf>
    <xf numFmtId="0" fontId="51" fillId="0" borderId="160" xfId="0" applyFont="1" applyFill="1" applyBorder="1" applyAlignment="1">
      <alignment vertical="center"/>
    </xf>
    <xf numFmtId="0" fontId="51" fillId="0" borderId="160" xfId="0" applyFont="1" applyFill="1" applyBorder="1" applyAlignment="1">
      <alignment horizontal="left" vertical="center"/>
    </xf>
    <xf numFmtId="0" fontId="51" fillId="2" borderId="47" xfId="0" applyFont="1" applyFill="1" applyBorder="1" applyAlignment="1" applyProtection="1">
      <alignment vertical="center"/>
      <protection hidden="1"/>
    </xf>
    <xf numFmtId="0" fontId="51" fillId="0" borderId="160" xfId="0" applyFont="1" applyBorder="1" applyAlignment="1">
      <alignment vertical="center"/>
    </xf>
    <xf numFmtId="0" fontId="51" fillId="0" borderId="164" xfId="0" applyFont="1" applyFill="1" applyBorder="1" applyAlignment="1">
      <alignment vertical="center"/>
    </xf>
    <xf numFmtId="0" fontId="51" fillId="2" borderId="33" xfId="0" applyFont="1" applyFill="1" applyBorder="1" applyAlignment="1" applyProtection="1">
      <alignment vertical="center"/>
      <protection hidden="1"/>
    </xf>
    <xf numFmtId="0" fontId="0" fillId="0" borderId="160" xfId="0" applyBorder="1"/>
    <xf numFmtId="0" fontId="55" fillId="2" borderId="0" xfId="0" applyFont="1" applyFill="1" applyBorder="1" applyAlignment="1" applyProtection="1">
      <alignment horizontal="left" vertical="center"/>
      <protection hidden="1"/>
    </xf>
    <xf numFmtId="0" fontId="0" fillId="0" borderId="45" xfId="0" applyBorder="1" applyAlignment="1" applyProtection="1">
      <alignment horizontal="center" vertical="center"/>
      <protection hidden="1"/>
    </xf>
    <xf numFmtId="0" fontId="51" fillId="0" borderId="94" xfId="0" applyFont="1" applyBorder="1" applyAlignment="1" applyProtection="1">
      <alignment horizontal="center" vertical="center"/>
      <protection hidden="1"/>
    </xf>
    <xf numFmtId="0" fontId="0" fillId="0" borderId="103" xfId="0" applyBorder="1" applyAlignment="1" applyProtection="1">
      <alignment horizontal="center" vertical="center"/>
      <protection hidden="1"/>
    </xf>
    <xf numFmtId="0" fontId="51" fillId="0" borderId="109" xfId="0" applyFont="1" applyBorder="1" applyAlignment="1" applyProtection="1">
      <alignment horizontal="center" vertical="center"/>
      <protection hidden="1"/>
    </xf>
    <xf numFmtId="0" fontId="0" fillId="0" borderId="43" xfId="0" applyBorder="1" applyAlignment="1" applyProtection="1">
      <alignment horizontal="center" vertical="center"/>
      <protection hidden="1"/>
    </xf>
    <xf numFmtId="168" fontId="55" fillId="0" borderId="131" xfId="0" applyNumberFormat="1" applyFont="1" applyBorder="1" applyAlignment="1" applyProtection="1">
      <alignment horizontal="center" vertical="center"/>
      <protection hidden="1"/>
    </xf>
    <xf numFmtId="168" fontId="51" fillId="0" borderId="29" xfId="0" applyNumberFormat="1" applyFont="1" applyBorder="1" applyAlignment="1" applyProtection="1">
      <alignment horizontal="center" vertical="center"/>
      <protection hidden="1"/>
    </xf>
    <xf numFmtId="0" fontId="55" fillId="0" borderId="131" xfId="0" applyFont="1" applyBorder="1" applyAlignment="1" applyProtection="1">
      <alignment horizontal="center" vertical="center"/>
      <protection hidden="1"/>
    </xf>
    <xf numFmtId="14" fontId="51" fillId="2" borderId="68" xfId="0" applyNumberFormat="1" applyFont="1" applyFill="1" applyBorder="1" applyAlignment="1" applyProtection="1">
      <alignment horizontal="center" vertical="center" wrapText="1"/>
      <protection hidden="1"/>
    </xf>
    <xf numFmtId="14" fontId="55" fillId="0" borderId="128" xfId="0" applyNumberFormat="1" applyFont="1" applyBorder="1" applyAlignment="1" applyProtection="1">
      <alignment horizontal="center" vertical="center"/>
      <protection hidden="1"/>
    </xf>
    <xf numFmtId="0" fontId="51" fillId="2" borderId="160" xfId="0" applyFont="1" applyFill="1" applyBorder="1" applyAlignment="1">
      <alignment vertical="center"/>
    </xf>
    <xf numFmtId="0" fontId="51" fillId="0" borderId="149" xfId="0" applyFont="1" applyBorder="1" applyAlignment="1">
      <alignment vertical="center"/>
    </xf>
    <xf numFmtId="0" fontId="51" fillId="2" borderId="26" xfId="0" applyFont="1" applyFill="1" applyBorder="1" applyAlignment="1" applyProtection="1">
      <alignment vertical="center"/>
      <protection hidden="1"/>
    </xf>
    <xf numFmtId="0" fontId="51" fillId="0" borderId="68" xfId="0" applyFont="1" applyFill="1" applyBorder="1" applyAlignment="1">
      <alignment vertical="center"/>
    </xf>
    <xf numFmtId="0" fontId="51" fillId="0" borderId="142" xfId="0" applyFont="1" applyBorder="1" applyAlignment="1">
      <alignment vertical="center"/>
    </xf>
    <xf numFmtId="0" fontId="51" fillId="0" borderId="123" xfId="0" applyFont="1" applyBorder="1" applyAlignment="1" applyProtection="1">
      <alignment horizontal="center" vertical="center"/>
      <protection hidden="1"/>
    </xf>
    <xf numFmtId="0" fontId="51" fillId="0" borderId="64" xfId="0" applyFont="1" applyBorder="1" applyAlignment="1">
      <alignment horizontal="center" vertical="center"/>
    </xf>
    <xf numFmtId="0" fontId="51" fillId="0" borderId="0" xfId="0" applyFont="1" applyBorder="1" applyAlignment="1" applyProtection="1">
      <alignment horizontal="center" vertical="center"/>
      <protection hidden="1"/>
    </xf>
    <xf numFmtId="0" fontId="51" fillId="0" borderId="46" xfId="0" applyFont="1" applyBorder="1" applyAlignment="1">
      <alignment horizontal="center" vertical="center"/>
    </xf>
    <xf numFmtId="0" fontId="55" fillId="0" borderId="139" xfId="0" applyFont="1" applyBorder="1" applyAlignment="1" applyProtection="1">
      <alignment horizontal="center" vertical="center"/>
      <protection hidden="1"/>
    </xf>
    <xf numFmtId="0" fontId="51" fillId="0" borderId="76" xfId="0" applyFont="1" applyBorder="1" applyAlignment="1" applyProtection="1">
      <alignment horizontal="center" vertical="center"/>
      <protection hidden="1"/>
    </xf>
    <xf numFmtId="0" fontId="51" fillId="2" borderId="32" xfId="0" applyFont="1" applyFill="1" applyBorder="1" applyAlignment="1" applyProtection="1">
      <alignment horizontal="center" vertical="center"/>
      <protection hidden="1"/>
    </xf>
    <xf numFmtId="0" fontId="55" fillId="0" borderId="137" xfId="0" applyFont="1" applyBorder="1" applyAlignment="1" applyProtection="1">
      <alignment horizontal="center" vertical="center"/>
      <protection hidden="1"/>
    </xf>
    <xf numFmtId="0" fontId="51" fillId="0" borderId="46" xfId="0" applyFont="1" applyBorder="1" applyAlignment="1" applyProtection="1">
      <alignment horizontal="center" vertical="center"/>
      <protection hidden="1"/>
    </xf>
    <xf numFmtId="0" fontId="51" fillId="2" borderId="30" xfId="0" applyFont="1" applyFill="1" applyBorder="1" applyAlignment="1" applyProtection="1">
      <alignment horizontal="center" vertical="center"/>
      <protection hidden="1"/>
    </xf>
    <xf numFmtId="0" fontId="51" fillId="0" borderId="74" xfId="0" applyFont="1" applyBorder="1" applyAlignment="1" applyProtection="1">
      <alignment horizontal="center" vertical="center"/>
      <protection hidden="1"/>
    </xf>
    <xf numFmtId="0" fontId="51" fillId="2" borderId="39" xfId="0" applyFont="1" applyFill="1" applyBorder="1" applyAlignment="1" applyProtection="1">
      <alignment horizontal="center" vertical="center"/>
      <protection hidden="1"/>
    </xf>
    <xf numFmtId="0" fontId="51" fillId="0" borderId="96" xfId="0" applyFont="1" applyBorder="1" applyAlignment="1" applyProtection="1">
      <alignment horizontal="center" vertical="center"/>
      <protection hidden="1"/>
    </xf>
    <xf numFmtId="0" fontId="51" fillId="2" borderId="95" xfId="0" applyFont="1" applyFill="1" applyBorder="1" applyAlignment="1" applyProtection="1">
      <alignment horizontal="center" vertical="center"/>
      <protection hidden="1"/>
    </xf>
    <xf numFmtId="0" fontId="51" fillId="0" borderId="104" xfId="0" applyFont="1" applyBorder="1" applyAlignment="1" applyProtection="1">
      <alignment horizontal="center" vertical="center"/>
      <protection hidden="1"/>
    </xf>
    <xf numFmtId="0" fontId="51" fillId="0" borderId="130" xfId="0" applyFont="1" applyBorder="1" applyAlignment="1" applyProtection="1">
      <alignment horizontal="center" vertical="center"/>
      <protection hidden="1"/>
    </xf>
    <xf numFmtId="0" fontId="55" fillId="0" borderId="152" xfId="0" applyFont="1" applyBorder="1" applyAlignment="1" applyProtection="1">
      <alignment horizontal="center" vertical="center"/>
      <protection hidden="1"/>
    </xf>
    <xf numFmtId="0" fontId="51" fillId="0" borderId="111" xfId="0" applyFont="1" applyBorder="1" applyAlignment="1" applyProtection="1">
      <alignment horizontal="center" vertical="center"/>
      <protection hidden="1"/>
    </xf>
    <xf numFmtId="0" fontId="51" fillId="2" borderId="110" xfId="0" applyFont="1" applyFill="1" applyBorder="1" applyAlignment="1" applyProtection="1">
      <alignment horizontal="center" vertical="center"/>
      <protection hidden="1"/>
    </xf>
    <xf numFmtId="0" fontId="55" fillId="0" borderId="138" xfId="0" applyFont="1" applyBorder="1" applyAlignment="1" applyProtection="1">
      <alignment horizontal="center" vertical="center"/>
      <protection hidden="1"/>
    </xf>
    <xf numFmtId="0" fontId="51" fillId="0" borderId="170" xfId="0" applyFont="1" applyBorder="1" applyAlignment="1" applyProtection="1">
      <alignment horizontal="center" vertical="center"/>
      <protection hidden="1"/>
    </xf>
    <xf numFmtId="0" fontId="55" fillId="0" borderId="141" xfId="0" applyFont="1" applyBorder="1" applyAlignment="1" applyProtection="1">
      <alignment horizontal="center" vertical="center"/>
      <protection hidden="1"/>
    </xf>
    <xf numFmtId="168" fontId="55" fillId="0" borderId="154" xfId="0" applyNumberFormat="1" applyFont="1" applyBorder="1" applyAlignment="1" applyProtection="1">
      <alignment horizontal="center" vertical="center"/>
      <protection hidden="1"/>
    </xf>
    <xf numFmtId="168" fontId="51" fillId="0" borderId="0" xfId="0" applyNumberFormat="1" applyFont="1" applyBorder="1" applyAlignment="1" applyProtection="1">
      <alignment horizontal="center" vertical="center"/>
      <protection hidden="1"/>
    </xf>
    <xf numFmtId="0" fontId="51" fillId="0" borderId="81" xfId="0" applyFont="1" applyBorder="1" applyAlignment="1" applyProtection="1">
      <alignment horizontal="center" vertical="center"/>
      <protection hidden="1"/>
    </xf>
    <xf numFmtId="0" fontId="51" fillId="0" borderId="80" xfId="0" applyFont="1" applyBorder="1" applyAlignment="1" applyProtection="1">
      <alignment horizontal="center" vertical="center"/>
      <protection hidden="1"/>
    </xf>
    <xf numFmtId="0" fontId="51" fillId="2" borderId="85" xfId="0" applyFont="1" applyFill="1" applyBorder="1" applyAlignment="1" applyProtection="1">
      <alignment horizontal="center" vertical="center" wrapText="1"/>
      <protection hidden="1"/>
    </xf>
    <xf numFmtId="0" fontId="51" fillId="0" borderId="87" xfId="0" applyFont="1" applyBorder="1" applyAlignment="1" applyProtection="1">
      <alignment horizontal="center" vertical="center"/>
      <protection hidden="1"/>
    </xf>
    <xf numFmtId="0" fontId="55" fillId="0" borderId="154" xfId="0" applyFont="1" applyBorder="1" applyAlignment="1" applyProtection="1">
      <alignment horizontal="center" vertical="center"/>
      <protection hidden="1"/>
    </xf>
    <xf numFmtId="0" fontId="51" fillId="0" borderId="6" xfId="0" applyFont="1" applyBorder="1" applyAlignment="1" applyProtection="1">
      <alignment horizontal="center" vertical="center"/>
      <protection hidden="1"/>
    </xf>
    <xf numFmtId="0" fontId="51" fillId="2" borderId="70" xfId="0" applyFont="1" applyFill="1" applyBorder="1" applyAlignment="1" applyProtection="1">
      <alignment horizontal="center" vertical="center" wrapText="1"/>
      <protection hidden="1"/>
    </xf>
    <xf numFmtId="0" fontId="51" fillId="0" borderId="69" xfId="0" applyFont="1" applyBorder="1" applyAlignment="1" applyProtection="1">
      <alignment horizontal="center" vertical="center"/>
      <protection hidden="1"/>
    </xf>
    <xf numFmtId="0" fontId="55" fillId="0" borderId="140" xfId="0" applyFont="1" applyBorder="1" applyAlignment="1" applyProtection="1">
      <alignment horizontal="center" vertical="center"/>
      <protection hidden="1"/>
    </xf>
    <xf numFmtId="14" fontId="55" fillId="0" borderId="141" xfId="0" applyNumberFormat="1" applyFont="1" applyBorder="1" applyAlignment="1" applyProtection="1">
      <alignment horizontal="center" vertical="center"/>
      <protection hidden="1"/>
    </xf>
    <xf numFmtId="0" fontId="51" fillId="0" borderId="140" xfId="0" applyFont="1" applyBorder="1" applyAlignment="1">
      <alignment horizontal="center"/>
    </xf>
    <xf numFmtId="0" fontId="51" fillId="0" borderId="97" xfId="0" applyFont="1" applyBorder="1" applyAlignment="1" applyProtection="1">
      <alignment horizontal="center" vertical="center"/>
      <protection hidden="1"/>
    </xf>
    <xf numFmtId="0" fontId="51" fillId="0" borderId="68" xfId="0" applyFont="1" applyBorder="1" applyAlignment="1">
      <alignment horizontal="center"/>
    </xf>
    <xf numFmtId="0" fontId="120" fillId="0" borderId="0" xfId="0" applyFont="1" applyAlignment="1">
      <alignment vertical="top" wrapText="1"/>
    </xf>
    <xf numFmtId="0" fontId="130" fillId="0" borderId="19" xfId="0" applyFont="1" applyBorder="1"/>
    <xf numFmtId="0" fontId="51" fillId="0" borderId="41" xfId="0" applyFont="1" applyFill="1" applyBorder="1" applyAlignment="1">
      <alignment horizontal="left" vertical="center"/>
    </xf>
    <xf numFmtId="0" fontId="51" fillId="0" borderId="46" xfId="0" applyFont="1" applyFill="1" applyBorder="1" applyAlignment="1">
      <alignment horizontal="center" vertical="center"/>
    </xf>
    <xf numFmtId="0" fontId="51" fillId="0" borderId="177" xfId="0" applyFont="1" applyFill="1" applyBorder="1" applyAlignment="1">
      <alignment horizontal="center" vertical="center"/>
    </xf>
    <xf numFmtId="0" fontId="15" fillId="0" borderId="0" xfId="0" applyFont="1" applyFill="1" applyBorder="1" applyAlignment="1">
      <alignment horizontal="left" vertical="center"/>
    </xf>
    <xf numFmtId="0" fontId="51" fillId="0" borderId="19" xfId="0" applyFont="1" applyFill="1" applyBorder="1" applyAlignment="1">
      <alignment horizontal="left" vertical="center" wrapText="1"/>
    </xf>
    <xf numFmtId="0" fontId="146" fillId="0" borderId="135" xfId="0" applyFont="1" applyFill="1" applyBorder="1" applyAlignment="1">
      <alignment vertical="center"/>
    </xf>
    <xf numFmtId="0" fontId="51" fillId="0" borderId="187" xfId="0" applyFont="1" applyFill="1" applyBorder="1" applyAlignment="1">
      <alignment vertical="center"/>
    </xf>
    <xf numFmtId="0" fontId="77" fillId="0" borderId="0" xfId="0" applyFont="1" applyFill="1"/>
    <xf numFmtId="0" fontId="124" fillId="0" borderId="18" xfId="0" applyFont="1" applyFill="1" applyBorder="1" applyAlignment="1">
      <alignment horizontal="center" vertical="center"/>
    </xf>
    <xf numFmtId="0" fontId="51" fillId="0" borderId="18" xfId="0" applyFont="1" applyFill="1" applyBorder="1" applyAlignment="1">
      <alignment horizontal="center" vertical="center" wrapText="1"/>
    </xf>
    <xf numFmtId="0" fontId="125" fillId="0" borderId="18" xfId="0" applyFont="1" applyFill="1" applyBorder="1" applyAlignment="1">
      <alignment horizontal="center" vertical="center"/>
    </xf>
    <xf numFmtId="0" fontId="50" fillId="2" borderId="5" xfId="0" quotePrefix="1" applyFont="1" applyFill="1" applyBorder="1" applyAlignment="1">
      <alignment horizontal="left" vertical="center"/>
    </xf>
    <xf numFmtId="0" fontId="50" fillId="2" borderId="0" xfId="0" quotePrefix="1" applyFont="1" applyFill="1" applyBorder="1" applyAlignment="1">
      <alignment horizontal="left" vertical="center"/>
    </xf>
    <xf numFmtId="0" fontId="50" fillId="2" borderId="6" xfId="0" quotePrefix="1" applyFont="1" applyFill="1" applyBorder="1" applyAlignment="1">
      <alignment horizontal="left" vertical="center"/>
    </xf>
    <xf numFmtId="0" fontId="50" fillId="2" borderId="7" xfId="0" quotePrefix="1" applyFont="1" applyFill="1" applyBorder="1" applyAlignment="1">
      <alignment horizontal="left" vertical="center"/>
    </xf>
    <xf numFmtId="0" fontId="50" fillId="2" borderId="8" xfId="0" quotePrefix="1" applyFont="1" applyFill="1" applyBorder="1" applyAlignment="1">
      <alignment horizontal="left" vertical="center"/>
    </xf>
    <xf numFmtId="0" fontId="50" fillId="2" borderId="9" xfId="0" quotePrefix="1" applyFont="1" applyFill="1" applyBorder="1" applyAlignment="1">
      <alignment horizontal="left" vertical="center"/>
    </xf>
    <xf numFmtId="0" fontId="43" fillId="6" borderId="11" xfId="0" applyFont="1" applyFill="1" applyBorder="1" applyAlignment="1">
      <alignment horizontal="left" vertical="center"/>
    </xf>
    <xf numFmtId="0" fontId="43" fillId="6" borderId="10" xfId="0" applyFont="1" applyFill="1" applyBorder="1" applyAlignment="1">
      <alignment horizontal="left" vertical="center"/>
    </xf>
    <xf numFmtId="0" fontId="43" fillId="6" borderId="12" xfId="0" applyFont="1" applyFill="1" applyBorder="1" applyAlignment="1">
      <alignment horizontal="left" vertical="center"/>
    </xf>
    <xf numFmtId="0" fontId="50" fillId="3" borderId="5" xfId="0" quotePrefix="1" applyFont="1" applyFill="1" applyBorder="1" applyAlignment="1">
      <alignment horizontal="left" vertical="center"/>
    </xf>
    <xf numFmtId="0" fontId="50" fillId="3" borderId="0" xfId="0" quotePrefix="1" applyFont="1" applyFill="1" applyBorder="1" applyAlignment="1">
      <alignment horizontal="left" vertical="center"/>
    </xf>
    <xf numFmtId="0" fontId="50" fillId="3" borderId="6" xfId="0" quotePrefix="1" applyFont="1" applyFill="1" applyBorder="1" applyAlignment="1">
      <alignment horizontal="left" vertical="center"/>
    </xf>
    <xf numFmtId="0" fontId="50" fillId="3" borderId="7" xfId="0" quotePrefix="1" applyFont="1" applyFill="1" applyBorder="1" applyAlignment="1">
      <alignment vertical="center"/>
    </xf>
    <xf numFmtId="0" fontId="50" fillId="3" borderId="8" xfId="0" quotePrefix="1" applyFont="1" applyFill="1" applyBorder="1" applyAlignment="1">
      <alignment vertical="center"/>
    </xf>
    <xf numFmtId="0" fontId="50" fillId="3" borderId="9" xfId="0" quotePrefix="1" applyFont="1" applyFill="1" applyBorder="1" applyAlignment="1">
      <alignment vertical="center"/>
    </xf>
    <xf numFmtId="0" fontId="57" fillId="0" borderId="11" xfId="0" quotePrefix="1" applyFont="1" applyFill="1" applyBorder="1" applyAlignment="1">
      <alignment vertical="center"/>
    </xf>
    <xf numFmtId="0" fontId="57" fillId="0" borderId="10" xfId="0" quotePrefix="1" applyFont="1" applyFill="1" applyBorder="1" applyAlignment="1">
      <alignment vertical="center"/>
    </xf>
    <xf numFmtId="0" fontId="57" fillId="0" borderId="12" xfId="0" quotePrefix="1" applyFont="1" applyFill="1" applyBorder="1" applyAlignment="1">
      <alignment vertical="center"/>
    </xf>
    <xf numFmtId="0" fontId="50" fillId="3" borderId="2" xfId="0" quotePrefix="1" applyFont="1" applyFill="1" applyBorder="1" applyAlignment="1">
      <alignment vertical="center"/>
    </xf>
    <xf numFmtId="0" fontId="50" fillId="3" borderId="3" xfId="0" quotePrefix="1" applyFont="1" applyFill="1" applyBorder="1" applyAlignment="1">
      <alignment vertical="center"/>
    </xf>
    <xf numFmtId="0" fontId="50" fillId="3" borderId="4" xfId="0" quotePrefix="1" applyFont="1" applyFill="1" applyBorder="1" applyAlignment="1">
      <alignment vertical="center"/>
    </xf>
    <xf numFmtId="0" fontId="48" fillId="0" borderId="0" xfId="9" applyFont="1" applyAlignment="1">
      <alignment horizontal="right" vertical="center" wrapText="1"/>
    </xf>
    <xf numFmtId="0" fontId="50" fillId="3" borderId="2" xfId="0" quotePrefix="1" applyFont="1" applyFill="1" applyBorder="1" applyAlignment="1">
      <alignment vertical="center" wrapText="1"/>
    </xf>
    <xf numFmtId="0" fontId="50" fillId="3" borderId="3" xfId="0" quotePrefix="1" applyFont="1" applyFill="1" applyBorder="1" applyAlignment="1">
      <alignment vertical="center" wrapText="1"/>
    </xf>
    <xf numFmtId="0" fontId="50" fillId="3" borderId="4" xfId="0" quotePrefix="1" applyFont="1" applyFill="1" applyBorder="1" applyAlignment="1">
      <alignment vertical="center" wrapText="1"/>
    </xf>
    <xf numFmtId="0" fontId="43" fillId="6" borderId="2" xfId="0" applyFont="1" applyFill="1" applyBorder="1" applyAlignment="1">
      <alignment horizontal="left" vertical="center"/>
    </xf>
    <xf numFmtId="0" fontId="43" fillId="6" borderId="3" xfId="0" applyFont="1" applyFill="1" applyBorder="1" applyAlignment="1">
      <alignment horizontal="left" vertical="center"/>
    </xf>
    <xf numFmtId="0" fontId="43" fillId="6" borderId="4" xfId="0" applyFont="1" applyFill="1" applyBorder="1" applyAlignment="1">
      <alignment horizontal="left" vertical="center"/>
    </xf>
    <xf numFmtId="0" fontId="49" fillId="0" borderId="0" xfId="0" applyFont="1" applyBorder="1" applyAlignment="1" applyProtection="1">
      <alignment horizontal="right" vertical="center"/>
      <protection hidden="1"/>
    </xf>
    <xf numFmtId="0" fontId="57" fillId="0" borderId="2" xfId="9" applyFont="1" applyBorder="1" applyAlignment="1">
      <alignment horizontal="left" vertical="center" wrapText="1"/>
    </xf>
    <xf numFmtId="0" fontId="57" fillId="0" borderId="3" xfId="9" applyFont="1" applyBorder="1" applyAlignment="1">
      <alignment horizontal="left" vertical="center" wrapText="1"/>
    </xf>
    <xf numFmtId="0" fontId="57" fillId="0" borderId="4" xfId="9" applyFont="1" applyBorder="1" applyAlignment="1">
      <alignment horizontal="left" vertical="center" wrapText="1"/>
    </xf>
    <xf numFmtId="0" fontId="57" fillId="0" borderId="7" xfId="9" applyFont="1" applyBorder="1" applyAlignment="1">
      <alignment horizontal="left" vertical="center" wrapText="1"/>
    </xf>
    <xf numFmtId="0" fontId="57" fillId="0" borderId="8" xfId="9" applyFont="1" applyBorder="1" applyAlignment="1">
      <alignment horizontal="left" vertical="center" wrapText="1"/>
    </xf>
    <xf numFmtId="0" fontId="57" fillId="0" borderId="9" xfId="9" applyFont="1" applyBorder="1" applyAlignment="1">
      <alignment horizontal="left" vertical="center" wrapText="1"/>
    </xf>
    <xf numFmtId="0" fontId="57" fillId="0" borderId="11" xfId="0" quotePrefix="1" applyFont="1" applyFill="1" applyBorder="1" applyAlignment="1">
      <alignment horizontal="left" vertical="center"/>
    </xf>
    <xf numFmtId="0" fontId="57" fillId="0" borderId="10" xfId="0" quotePrefix="1" applyFont="1" applyFill="1" applyBorder="1" applyAlignment="1">
      <alignment horizontal="left" vertical="center"/>
    </xf>
    <xf numFmtId="0" fontId="57" fillId="0" borderId="12" xfId="0" quotePrefix="1" applyFont="1" applyFill="1" applyBorder="1" applyAlignment="1">
      <alignment horizontal="left" vertical="center"/>
    </xf>
    <xf numFmtId="0" fontId="52" fillId="0" borderId="3" xfId="9" quotePrefix="1" applyFont="1" applyBorder="1" applyAlignment="1">
      <alignment horizontal="left" vertical="center" wrapText="1"/>
    </xf>
    <xf numFmtId="0" fontId="52" fillId="0" borderId="4" xfId="9" quotePrefix="1" applyFont="1" applyBorder="1" applyAlignment="1">
      <alignment horizontal="left" vertical="center" wrapText="1"/>
    </xf>
    <xf numFmtId="0" fontId="52" fillId="0" borderId="0" xfId="0" quotePrefix="1" applyFont="1" applyFill="1" applyBorder="1" applyAlignment="1">
      <alignment horizontal="left" vertical="center" wrapText="1"/>
    </xf>
    <xf numFmtId="0" fontId="52" fillId="0" borderId="6" xfId="0" quotePrefix="1" applyFont="1" applyFill="1" applyBorder="1" applyAlignment="1">
      <alignment horizontal="left" vertical="center" wrapText="1"/>
    </xf>
    <xf numFmtId="0" fontId="43" fillId="7" borderId="11" xfId="0" applyFont="1" applyFill="1" applyBorder="1" applyAlignment="1">
      <alignment horizontal="left" vertical="center"/>
    </xf>
    <xf numFmtId="0" fontId="43" fillId="7" borderId="10" xfId="0" applyFont="1" applyFill="1" applyBorder="1" applyAlignment="1">
      <alignment horizontal="left" vertical="center"/>
    </xf>
    <xf numFmtId="0" fontId="43" fillId="7" borderId="12" xfId="0" applyFont="1" applyFill="1" applyBorder="1" applyAlignment="1">
      <alignment horizontal="left" vertical="center"/>
    </xf>
    <xf numFmtId="0" fontId="43" fillId="8" borderId="11" xfId="0" applyFont="1" applyFill="1" applyBorder="1" applyAlignment="1">
      <alignment horizontal="left" vertical="center"/>
    </xf>
    <xf numFmtId="0" fontId="43" fillId="8" borderId="10" xfId="0" applyFont="1" applyFill="1" applyBorder="1" applyAlignment="1">
      <alignment horizontal="left" vertical="center"/>
    </xf>
    <xf numFmtId="0" fontId="50" fillId="3" borderId="5" xfId="0" quotePrefix="1" applyFont="1" applyFill="1" applyBorder="1" applyAlignment="1">
      <alignment vertical="center"/>
    </xf>
    <xf numFmtId="0" fontId="50" fillId="3" borderId="0" xfId="0" quotePrefix="1" applyFont="1" applyFill="1" applyBorder="1" applyAlignment="1">
      <alignment vertical="center"/>
    </xf>
    <xf numFmtId="0" fontId="50" fillId="3" borderId="6" xfId="0" quotePrefix="1" applyFont="1" applyFill="1" applyBorder="1" applyAlignment="1">
      <alignment vertical="center"/>
    </xf>
    <xf numFmtId="0" fontId="50" fillId="0" borderId="5" xfId="0" quotePrefix="1" applyFont="1" applyFill="1" applyBorder="1" applyAlignment="1">
      <alignment vertical="center"/>
    </xf>
    <xf numFmtId="0" fontId="50" fillId="0" borderId="0" xfId="0" quotePrefix="1" applyFont="1" applyFill="1" applyBorder="1" applyAlignment="1">
      <alignment vertical="center"/>
    </xf>
    <xf numFmtId="0" fontId="50" fillId="0" borderId="6" xfId="0" quotePrefix="1" applyFont="1" applyFill="1" applyBorder="1" applyAlignment="1">
      <alignment vertical="center"/>
    </xf>
    <xf numFmtId="0" fontId="13" fillId="0" borderId="0" xfId="0" applyFont="1" applyAlignment="1">
      <alignment horizontal="left"/>
    </xf>
    <xf numFmtId="0" fontId="57" fillId="0" borderId="2" xfId="9" applyFont="1" applyBorder="1" applyAlignment="1">
      <alignment horizontal="left" vertical="top" wrapText="1"/>
    </xf>
    <xf numFmtId="0" fontId="57" fillId="0" borderId="3" xfId="9" applyFont="1" applyBorder="1" applyAlignment="1">
      <alignment horizontal="left" vertical="top" wrapText="1"/>
    </xf>
    <xf numFmtId="0" fontId="57" fillId="0" borderId="4" xfId="9" applyFont="1" applyBorder="1" applyAlignment="1">
      <alignment horizontal="left" vertical="top" wrapText="1"/>
    </xf>
    <xf numFmtId="0" fontId="57" fillId="0" borderId="7" xfId="9" applyFont="1" applyBorder="1" applyAlignment="1">
      <alignment horizontal="left" vertical="top" wrapText="1"/>
    </xf>
    <xf numFmtId="0" fontId="57" fillId="0" borderId="8" xfId="9" applyFont="1" applyBorder="1" applyAlignment="1">
      <alignment horizontal="left" vertical="top" wrapText="1"/>
    </xf>
    <xf numFmtId="0" fontId="57" fillId="0" borderId="9" xfId="9" applyFont="1" applyBorder="1" applyAlignment="1">
      <alignment horizontal="left" vertical="top" wrapText="1"/>
    </xf>
    <xf numFmtId="0" fontId="52" fillId="0" borderId="8" xfId="0" quotePrefix="1" applyFont="1" applyFill="1" applyBorder="1" applyAlignment="1">
      <alignment horizontal="left" vertical="center" wrapText="1"/>
    </xf>
    <xf numFmtId="0" fontId="52" fillId="0" borderId="9" xfId="0" quotePrefix="1" applyFont="1" applyFill="1" applyBorder="1" applyAlignment="1">
      <alignment horizontal="left" vertical="center" wrapText="1"/>
    </xf>
    <xf numFmtId="0" fontId="52" fillId="0" borderId="0" xfId="9" quotePrefix="1" applyFont="1" applyAlignment="1">
      <alignment horizontal="left" vertical="top" wrapText="1"/>
    </xf>
    <xf numFmtId="0" fontId="52" fillId="0" borderId="6" xfId="9" quotePrefix="1" applyFont="1" applyBorder="1" applyAlignment="1">
      <alignment horizontal="left" vertical="top" wrapText="1"/>
    </xf>
    <xf numFmtId="0" fontId="69" fillId="0" borderId="7" xfId="9" applyFont="1" applyBorder="1" applyAlignment="1">
      <alignment horizontal="left" vertical="center"/>
    </xf>
    <xf numFmtId="0" fontId="69" fillId="0" borderId="8" xfId="9" applyFont="1" applyBorder="1" applyAlignment="1">
      <alignment horizontal="left" vertical="center"/>
    </xf>
    <xf numFmtId="0" fontId="69" fillId="0" borderId="9" xfId="9" applyFont="1" applyBorder="1" applyAlignment="1">
      <alignment horizontal="left" vertical="center"/>
    </xf>
    <xf numFmtId="0" fontId="52" fillId="0" borderId="0" xfId="0" quotePrefix="1" applyFont="1" applyFill="1" applyBorder="1" applyAlignment="1">
      <alignment horizontal="left" vertical="center"/>
    </xf>
    <xf numFmtId="0" fontId="52" fillId="0" borderId="6" xfId="0" quotePrefix="1" applyFont="1" applyFill="1" applyBorder="1" applyAlignment="1">
      <alignment horizontal="left" vertical="center"/>
    </xf>
    <xf numFmtId="0" fontId="69" fillId="0" borderId="5" xfId="9" applyFont="1" applyBorder="1" applyAlignment="1">
      <alignment horizontal="left" vertical="center"/>
    </xf>
    <xf numFmtId="0" fontId="69" fillId="0" borderId="0" xfId="9" applyFont="1" applyAlignment="1">
      <alignment horizontal="left" vertical="center"/>
    </xf>
    <xf numFmtId="0" fontId="69" fillId="0" borderId="6" xfId="9" applyFont="1" applyBorder="1" applyAlignment="1">
      <alignment horizontal="left" vertical="center"/>
    </xf>
    <xf numFmtId="0" fontId="25" fillId="0" borderId="11" xfId="0" applyFont="1" applyBorder="1" applyAlignment="1" applyProtection="1">
      <alignment horizontal="center" vertical="center"/>
      <protection locked="0"/>
    </xf>
    <xf numFmtId="0" fontId="25" fillId="0" borderId="10" xfId="0" applyFont="1" applyBorder="1" applyAlignment="1" applyProtection="1">
      <alignment horizontal="center" vertical="center"/>
      <protection locked="0"/>
    </xf>
    <xf numFmtId="0" fontId="25" fillId="0" borderId="12" xfId="0" applyFont="1" applyBorder="1" applyAlignment="1" applyProtection="1">
      <alignment horizontal="center" vertical="center"/>
      <protection locked="0"/>
    </xf>
    <xf numFmtId="0" fontId="34" fillId="0" borderId="0" xfId="0" applyFont="1" applyBorder="1" applyAlignment="1">
      <alignment horizontal="right"/>
    </xf>
    <xf numFmtId="0" fontId="53" fillId="3" borderId="2" xfId="0" applyFont="1" applyFill="1" applyBorder="1" applyAlignment="1" applyProtection="1">
      <alignment horizontal="left" vertical="center"/>
      <protection locked="0"/>
    </xf>
    <xf numFmtId="0" fontId="53" fillId="3" borderId="5" xfId="0" applyFont="1" applyFill="1" applyBorder="1" applyAlignment="1" applyProtection="1">
      <alignment horizontal="left" vertical="center"/>
      <protection locked="0"/>
    </xf>
    <xf numFmtId="0" fontId="53" fillId="3" borderId="2" xfId="0" applyFont="1" applyFill="1" applyBorder="1" applyAlignment="1" applyProtection="1">
      <alignment horizontal="left" vertical="center"/>
      <protection hidden="1"/>
    </xf>
    <xf numFmtId="0" fontId="53" fillId="3" borderId="4" xfId="0" applyFont="1" applyFill="1" applyBorder="1" applyAlignment="1" applyProtection="1">
      <alignment horizontal="left" vertical="center"/>
      <protection hidden="1"/>
    </xf>
    <xf numFmtId="0" fontId="53" fillId="3" borderId="5" xfId="0" applyFont="1" applyFill="1" applyBorder="1" applyAlignment="1" applyProtection="1">
      <alignment horizontal="left" vertical="center"/>
      <protection hidden="1"/>
    </xf>
    <xf numFmtId="0" fontId="53" fillId="3" borderId="6" xfId="0" applyFont="1" applyFill="1" applyBorder="1" applyAlignment="1" applyProtection="1">
      <alignment horizontal="left" vertical="center"/>
      <protection hidden="1"/>
    </xf>
    <xf numFmtId="0" fontId="78" fillId="10" borderId="10" xfId="0" applyFont="1" applyFill="1" applyBorder="1" applyAlignment="1">
      <alignment horizontal="right" vertical="center"/>
    </xf>
    <xf numFmtId="0" fontId="53" fillId="3" borderId="15" xfId="0" applyFont="1" applyFill="1" applyBorder="1" applyAlignment="1" applyProtection="1">
      <alignment horizontal="center" vertical="center" wrapText="1"/>
      <protection hidden="1"/>
    </xf>
    <xf numFmtId="0" fontId="53" fillId="3" borderId="14" xfId="0" applyFont="1" applyFill="1" applyBorder="1" applyAlignment="1" applyProtection="1">
      <alignment horizontal="center" vertical="center" wrapText="1"/>
      <protection hidden="1"/>
    </xf>
    <xf numFmtId="0" fontId="25" fillId="0" borderId="11" xfId="0" applyFont="1" applyBorder="1" applyAlignment="1" applyProtection="1">
      <alignment horizontal="center" vertical="center"/>
      <protection locked="0" hidden="1"/>
    </xf>
    <xf numFmtId="0" fontId="25" fillId="0" borderId="10" xfId="0" applyFont="1" applyBorder="1" applyAlignment="1" applyProtection="1">
      <alignment horizontal="center" vertical="center"/>
      <protection locked="0" hidden="1"/>
    </xf>
    <xf numFmtId="0" fontId="25" fillId="0" borderId="12" xfId="0" applyFont="1" applyBorder="1" applyAlignment="1" applyProtection="1">
      <alignment horizontal="center" vertical="center"/>
      <protection locked="0" hidden="1"/>
    </xf>
    <xf numFmtId="0" fontId="53" fillId="3" borderId="2" xfId="0" applyFont="1" applyFill="1" applyBorder="1" applyAlignment="1" applyProtection="1">
      <alignment horizontal="center" vertical="center" wrapText="1"/>
      <protection hidden="1"/>
    </xf>
    <xf numFmtId="0" fontId="53" fillId="3" borderId="7" xfId="0" applyFont="1" applyFill="1" applyBorder="1" applyAlignment="1" applyProtection="1">
      <alignment horizontal="center" vertical="center" wrapText="1"/>
      <protection hidden="1"/>
    </xf>
    <xf numFmtId="0" fontId="53" fillId="3" borderId="4" xfId="0" applyFont="1" applyFill="1" applyBorder="1" applyAlignment="1" applyProtection="1">
      <alignment horizontal="center" vertical="center" wrapText="1"/>
      <protection hidden="1"/>
    </xf>
    <xf numFmtId="0" fontId="53" fillId="3" borderId="6" xfId="0" applyFont="1" applyFill="1" applyBorder="1" applyAlignment="1" applyProtection="1">
      <alignment horizontal="center" vertical="center" wrapText="1"/>
      <protection hidden="1"/>
    </xf>
    <xf numFmtId="168" fontId="53" fillId="3" borderId="15" xfId="0" applyNumberFormat="1" applyFont="1" applyFill="1" applyBorder="1" applyAlignment="1" applyProtection="1">
      <alignment horizontal="center" vertical="center" wrapText="1"/>
      <protection hidden="1"/>
    </xf>
    <xf numFmtId="168" fontId="53" fillId="3" borderId="14" xfId="0" applyNumberFormat="1" applyFont="1" applyFill="1" applyBorder="1" applyAlignment="1" applyProtection="1">
      <alignment horizontal="center" vertical="center" wrapText="1"/>
      <protection hidden="1"/>
    </xf>
    <xf numFmtId="168" fontId="53" fillId="3" borderId="84" xfId="0" applyNumberFormat="1" applyFont="1" applyFill="1" applyBorder="1" applyAlignment="1" applyProtection="1">
      <alignment horizontal="center" vertical="center" wrapText="1"/>
      <protection hidden="1"/>
    </xf>
    <xf numFmtId="168" fontId="53" fillId="3" borderId="88" xfId="0" applyNumberFormat="1" applyFont="1" applyFill="1" applyBorder="1" applyAlignment="1" applyProtection="1">
      <alignment horizontal="center" vertical="center" wrapText="1"/>
      <protection hidden="1"/>
    </xf>
    <xf numFmtId="0" fontId="53" fillId="3" borderId="2" xfId="0" applyFont="1" applyFill="1" applyBorder="1" applyAlignment="1" applyProtection="1">
      <alignment horizontal="center" vertical="center"/>
      <protection hidden="1"/>
    </xf>
    <xf numFmtId="0" fontId="53" fillId="3" borderId="3" xfId="0" applyFont="1" applyFill="1" applyBorder="1" applyAlignment="1" applyProtection="1">
      <alignment horizontal="center" vertical="center"/>
      <protection hidden="1"/>
    </xf>
    <xf numFmtId="0" fontId="53" fillId="3" borderId="4" xfId="0" applyFont="1" applyFill="1" applyBorder="1" applyAlignment="1" applyProtection="1">
      <alignment horizontal="center" vertical="center"/>
      <protection hidden="1"/>
    </xf>
    <xf numFmtId="168" fontId="53" fillId="3" borderId="4" xfId="0" applyNumberFormat="1" applyFont="1" applyFill="1" applyBorder="1" applyAlignment="1" applyProtection="1">
      <alignment horizontal="center" vertical="center" wrapText="1"/>
      <protection hidden="1"/>
    </xf>
    <xf numFmtId="168" fontId="53" fillId="3" borderId="9" xfId="0" applyNumberFormat="1" applyFont="1" applyFill="1" applyBorder="1" applyAlignment="1" applyProtection="1">
      <alignment horizontal="center" vertical="center" wrapText="1"/>
      <protection hidden="1"/>
    </xf>
    <xf numFmtId="0" fontId="53" fillId="3" borderId="16" xfId="0" applyFont="1" applyFill="1" applyBorder="1" applyAlignment="1" applyProtection="1">
      <alignment horizontal="center" vertical="center" wrapText="1"/>
      <protection hidden="1"/>
    </xf>
    <xf numFmtId="0" fontId="10" fillId="0" borderId="0" xfId="0" applyFont="1" applyAlignment="1" applyProtection="1">
      <alignment horizontal="center" vertical="center"/>
      <protection hidden="1"/>
    </xf>
    <xf numFmtId="14" fontId="49" fillId="0" borderId="0" xfId="0" applyNumberFormat="1" applyFont="1" applyBorder="1" applyAlignment="1" applyProtection="1">
      <alignment horizontal="right" vertical="center"/>
      <protection hidden="1"/>
    </xf>
    <xf numFmtId="14" fontId="53" fillId="3" borderId="15" xfId="0" applyNumberFormat="1" applyFont="1" applyFill="1" applyBorder="1" applyAlignment="1" applyProtection="1">
      <alignment horizontal="center" vertical="center" wrapText="1"/>
      <protection hidden="1"/>
    </xf>
    <xf numFmtId="14" fontId="53" fillId="3" borderId="14" xfId="0" applyNumberFormat="1" applyFont="1" applyFill="1" applyBorder="1" applyAlignment="1" applyProtection="1">
      <alignment horizontal="center" vertical="center" wrapText="1"/>
      <protection hidden="1"/>
    </xf>
    <xf numFmtId="168" fontId="53" fillId="3" borderId="83" xfId="0" applyNumberFormat="1" applyFont="1" applyFill="1" applyBorder="1" applyAlignment="1" applyProtection="1">
      <alignment horizontal="center" vertical="center" wrapText="1"/>
      <protection hidden="1"/>
    </xf>
    <xf numFmtId="168" fontId="53" fillId="3" borderId="82" xfId="0" applyNumberFormat="1" applyFont="1" applyFill="1" applyBorder="1" applyAlignment="1" applyProtection="1">
      <alignment horizontal="center" vertical="center" wrapText="1"/>
      <protection hidden="1"/>
    </xf>
    <xf numFmtId="0" fontId="121" fillId="0" borderId="0" xfId="0" applyFont="1" applyAlignment="1">
      <alignment horizontal="left"/>
    </xf>
    <xf numFmtId="0" fontId="121" fillId="0" borderId="0" xfId="0" applyFont="1" applyAlignment="1">
      <alignment horizontal="left" wrapText="1"/>
    </xf>
    <xf numFmtId="0" fontId="52" fillId="0" borderId="2" xfId="0" applyFont="1" applyFill="1" applyBorder="1" applyAlignment="1" applyProtection="1">
      <alignment horizontal="center" vertical="top" wrapText="1"/>
      <protection locked="0"/>
    </xf>
    <xf numFmtId="0" fontId="52" fillId="0" borderId="3" xfId="0" applyFont="1" applyFill="1" applyBorder="1" applyAlignment="1" applyProtection="1">
      <alignment horizontal="center" vertical="top" wrapText="1"/>
      <protection locked="0"/>
    </xf>
    <xf numFmtId="0" fontId="52" fillId="0" borderId="4" xfId="0" applyFont="1" applyFill="1" applyBorder="1" applyAlignment="1" applyProtection="1">
      <alignment horizontal="center" vertical="top" wrapText="1"/>
      <protection locked="0"/>
    </xf>
    <xf numFmtId="0" fontId="52" fillId="0" borderId="5" xfId="0" applyFont="1" applyFill="1" applyBorder="1" applyAlignment="1" applyProtection="1">
      <alignment horizontal="center" vertical="top" wrapText="1"/>
      <protection locked="0"/>
    </xf>
    <xf numFmtId="0" fontId="52" fillId="0" borderId="0" xfId="0" applyFont="1" applyFill="1" applyBorder="1" applyAlignment="1" applyProtection="1">
      <alignment horizontal="center" vertical="top" wrapText="1"/>
      <protection locked="0"/>
    </xf>
    <xf numFmtId="0" fontId="52" fillId="0" borderId="6" xfId="0" applyFont="1" applyFill="1" applyBorder="1" applyAlignment="1" applyProtection="1">
      <alignment horizontal="center" vertical="top" wrapText="1"/>
      <protection locked="0"/>
    </xf>
    <xf numFmtId="0" fontId="52" fillId="0" borderId="7" xfId="0" applyFont="1" applyFill="1" applyBorder="1" applyAlignment="1" applyProtection="1">
      <alignment horizontal="center" vertical="top" wrapText="1"/>
      <protection locked="0"/>
    </xf>
    <xf numFmtId="0" fontId="52" fillId="0" borderId="8" xfId="0" applyFont="1" applyFill="1" applyBorder="1" applyAlignment="1" applyProtection="1">
      <alignment horizontal="center" vertical="top" wrapText="1"/>
      <protection locked="0"/>
    </xf>
    <xf numFmtId="0" fontId="52" fillId="0" borderId="9" xfId="0" applyFont="1" applyFill="1" applyBorder="1" applyAlignment="1" applyProtection="1">
      <alignment horizontal="center" vertical="top" wrapText="1"/>
      <protection locked="0"/>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0"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2" fontId="93" fillId="3" borderId="0" xfId="0" applyNumberFormat="1" applyFont="1" applyFill="1" applyBorder="1" applyAlignment="1" applyProtection="1">
      <alignment horizontal="center" vertical="center"/>
      <protection hidden="1"/>
    </xf>
    <xf numFmtId="0" fontId="93" fillId="5" borderId="0" xfId="0" applyFont="1" applyFill="1" applyBorder="1" applyAlignment="1" applyProtection="1">
      <alignment horizontal="center" vertical="center" wrapText="1"/>
      <protection hidden="1"/>
    </xf>
    <xf numFmtId="3" fontId="93" fillId="5" borderId="0" xfId="0" applyNumberFormat="1" applyFont="1" applyFill="1" applyBorder="1" applyAlignment="1" applyProtection="1">
      <alignment horizontal="center" vertical="center"/>
      <protection hidden="1"/>
    </xf>
    <xf numFmtId="0" fontId="93" fillId="3" borderId="0" xfId="0" applyFont="1" applyFill="1" applyBorder="1" applyAlignment="1" applyProtection="1">
      <alignment horizontal="center" vertical="center" wrapText="1"/>
      <protection hidden="1"/>
    </xf>
    <xf numFmtId="0" fontId="93" fillId="0" borderId="0" xfId="0" applyFont="1" applyBorder="1" applyAlignment="1" applyProtection="1">
      <alignment horizontal="center" vertical="center" wrapText="1"/>
      <protection hidden="1"/>
    </xf>
    <xf numFmtId="3" fontId="93" fillId="0" borderId="0" xfId="0" applyNumberFormat="1" applyFont="1" applyFill="1" applyBorder="1" applyAlignment="1" applyProtection="1">
      <alignment horizontal="center" vertical="center"/>
      <protection hidden="1"/>
    </xf>
    <xf numFmtId="3" fontId="93" fillId="3" borderId="0" xfId="0" applyNumberFormat="1" applyFont="1" applyFill="1" applyBorder="1" applyAlignment="1" applyProtection="1">
      <alignment horizontal="center" vertical="center"/>
      <protection hidden="1"/>
    </xf>
    <xf numFmtId="2" fontId="93" fillId="0" borderId="0" xfId="0" applyNumberFormat="1" applyFont="1" applyBorder="1" applyAlignment="1" applyProtection="1">
      <alignment horizontal="center" vertical="center"/>
      <protection hidden="1"/>
    </xf>
    <xf numFmtId="2" fontId="93" fillId="0" borderId="8" xfId="0" applyNumberFormat="1" applyFont="1" applyBorder="1" applyAlignment="1" applyProtection="1">
      <alignment horizontal="center" vertical="center"/>
      <protection hidden="1"/>
    </xf>
    <xf numFmtId="0" fontId="29" fillId="0" borderId="2" xfId="0" applyFont="1" applyBorder="1" applyAlignment="1" applyProtection="1">
      <alignment horizontal="center"/>
    </xf>
    <xf numFmtId="0" fontId="29" fillId="0" borderId="3" xfId="0" applyFont="1" applyBorder="1" applyAlignment="1" applyProtection="1">
      <alignment horizontal="center"/>
    </xf>
    <xf numFmtId="0" fontId="29" fillId="0" borderId="4" xfId="0" applyFont="1" applyBorder="1" applyAlignment="1" applyProtection="1">
      <alignment horizontal="center"/>
    </xf>
    <xf numFmtId="0" fontId="29" fillId="0" borderId="5" xfId="0" applyFont="1" applyBorder="1" applyAlignment="1" applyProtection="1">
      <alignment horizontal="center"/>
    </xf>
    <xf numFmtId="0" fontId="29" fillId="0" borderId="0" xfId="0" applyFont="1" applyBorder="1" applyAlignment="1" applyProtection="1">
      <alignment horizontal="center"/>
    </xf>
    <xf numFmtId="0" fontId="29" fillId="0" borderId="6" xfId="0" applyFont="1" applyBorder="1" applyAlignment="1" applyProtection="1">
      <alignment horizontal="center"/>
    </xf>
    <xf numFmtId="0" fontId="29" fillId="0" borderId="7" xfId="0" applyFont="1" applyBorder="1" applyAlignment="1" applyProtection="1">
      <alignment horizontal="center"/>
    </xf>
    <xf numFmtId="0" fontId="29" fillId="0" borderId="8" xfId="0" applyFont="1" applyBorder="1" applyAlignment="1" applyProtection="1">
      <alignment horizontal="center"/>
    </xf>
    <xf numFmtId="0" fontId="29" fillId="0" borderId="9" xfId="0" applyFont="1" applyBorder="1" applyAlignment="1" applyProtection="1">
      <alignment horizontal="center"/>
    </xf>
    <xf numFmtId="0" fontId="42" fillId="2" borderId="0" xfId="0" applyFont="1" applyFill="1" applyBorder="1" applyAlignment="1" applyProtection="1">
      <alignment horizontal="center" vertical="center"/>
      <protection hidden="1"/>
    </xf>
    <xf numFmtId="0" fontId="42" fillId="3" borderId="0" xfId="0" applyFont="1" applyFill="1" applyBorder="1" applyAlignment="1" applyProtection="1">
      <alignment horizontal="center" vertical="center"/>
      <protection hidden="1"/>
    </xf>
    <xf numFmtId="2" fontId="38" fillId="4" borderId="34" xfId="0" applyNumberFormat="1" applyFont="1" applyFill="1" applyBorder="1" applyAlignment="1" applyProtection="1">
      <alignment horizontal="center" vertical="center"/>
      <protection hidden="1"/>
    </xf>
    <xf numFmtId="2" fontId="38" fillId="4" borderId="0" xfId="0" applyNumberFormat="1" applyFont="1" applyFill="1" applyBorder="1" applyAlignment="1" applyProtection="1">
      <alignment horizontal="center" vertical="center"/>
      <protection hidden="1"/>
    </xf>
    <xf numFmtId="2" fontId="38" fillId="5" borderId="34" xfId="0" applyNumberFormat="1" applyFont="1" applyFill="1" applyBorder="1" applyAlignment="1" applyProtection="1">
      <alignment horizontal="center" vertical="center"/>
      <protection hidden="1"/>
    </xf>
    <xf numFmtId="2" fontId="38" fillId="5" borderId="0" xfId="0" applyNumberFormat="1" applyFont="1" applyFill="1" applyBorder="1" applyAlignment="1" applyProtection="1">
      <alignment horizontal="center" vertical="center"/>
      <protection hidden="1"/>
    </xf>
    <xf numFmtId="0" fontId="74" fillId="2" borderId="0" xfId="0" applyFont="1" applyFill="1" applyBorder="1" applyAlignment="1">
      <alignment horizontal="center" vertical="center" wrapText="1"/>
    </xf>
    <xf numFmtId="0" fontId="42" fillId="2" borderId="8" xfId="0" applyFont="1" applyFill="1" applyBorder="1" applyAlignment="1" applyProtection="1">
      <alignment horizontal="center" vertical="center"/>
      <protection hidden="1"/>
    </xf>
    <xf numFmtId="170" fontId="72" fillId="0" borderId="44" xfId="0" applyNumberFormat="1" applyFont="1" applyFill="1" applyBorder="1" applyAlignment="1" applyProtection="1">
      <alignment horizontal="center" vertical="center"/>
      <protection hidden="1"/>
    </xf>
    <xf numFmtId="0" fontId="82" fillId="0" borderId="5" xfId="0" applyFont="1" applyFill="1" applyBorder="1" applyAlignment="1">
      <alignment horizontal="center" vertical="center" wrapText="1"/>
    </xf>
    <xf numFmtId="0" fontId="82" fillId="0" borderId="0" xfId="0" applyFont="1" applyFill="1" applyBorder="1" applyAlignment="1">
      <alignment horizontal="center" vertical="center" wrapText="1"/>
    </xf>
    <xf numFmtId="0" fontId="82" fillId="0" borderId="7" xfId="0" applyFont="1" applyFill="1" applyBorder="1" applyAlignment="1">
      <alignment horizontal="center" vertical="center" wrapText="1"/>
    </xf>
    <xf numFmtId="0" fontId="82" fillId="0" borderId="8" xfId="0" applyFont="1" applyFill="1" applyBorder="1" applyAlignment="1">
      <alignment horizontal="center" vertical="center" wrapText="1"/>
    </xf>
    <xf numFmtId="0" fontId="86" fillId="2" borderId="2" xfId="0" applyFont="1" applyFill="1" applyBorder="1" applyAlignment="1">
      <alignment horizontal="left" vertical="center"/>
    </xf>
    <xf numFmtId="0" fontId="86" fillId="2" borderId="3" xfId="0" applyFont="1" applyFill="1" applyBorder="1" applyAlignment="1">
      <alignment horizontal="left" vertical="center"/>
    </xf>
    <xf numFmtId="0" fontId="82" fillId="0" borderId="6" xfId="0" applyFont="1" applyFill="1" applyBorder="1" applyAlignment="1">
      <alignment horizontal="center" vertical="center" wrapText="1"/>
    </xf>
    <xf numFmtId="0" fontId="82" fillId="0" borderId="9" xfId="0" applyFont="1" applyFill="1" applyBorder="1" applyAlignment="1">
      <alignment horizontal="center" vertical="center" wrapText="1"/>
    </xf>
    <xf numFmtId="0" fontId="86" fillId="2" borderId="4" xfId="0" applyFont="1" applyFill="1" applyBorder="1" applyAlignment="1">
      <alignment horizontal="left" vertical="center"/>
    </xf>
    <xf numFmtId="0" fontId="74" fillId="0" borderId="2" xfId="0" applyFont="1" applyFill="1" applyBorder="1" applyAlignment="1">
      <alignment horizontal="center" vertical="center" wrapText="1"/>
    </xf>
    <xf numFmtId="0" fontId="74" fillId="0" borderId="3" xfId="0" applyFont="1" applyFill="1" applyBorder="1" applyAlignment="1">
      <alignment horizontal="center" vertical="center" wrapText="1"/>
    </xf>
    <xf numFmtId="0" fontId="74" fillId="0" borderId="4" xfId="0" applyFont="1" applyFill="1" applyBorder="1" applyAlignment="1">
      <alignment horizontal="center" vertical="center" wrapText="1"/>
    </xf>
    <xf numFmtId="0" fontId="74" fillId="0" borderId="5" xfId="0" applyFont="1" applyFill="1" applyBorder="1" applyAlignment="1">
      <alignment horizontal="center" vertical="center" wrapText="1"/>
    </xf>
    <xf numFmtId="0" fontId="74" fillId="0" borderId="0" xfId="0" applyFont="1" applyFill="1" applyBorder="1" applyAlignment="1">
      <alignment horizontal="center" vertical="center" wrapText="1"/>
    </xf>
    <xf numFmtId="0" fontId="74" fillId="0" borderId="6" xfId="0" applyFont="1" applyFill="1" applyBorder="1" applyAlignment="1">
      <alignment horizontal="center" vertical="center" wrapText="1"/>
    </xf>
    <xf numFmtId="0" fontId="74" fillId="0" borderId="7" xfId="0" applyFont="1" applyFill="1" applyBorder="1" applyAlignment="1">
      <alignment horizontal="center" vertical="center" wrapText="1"/>
    </xf>
    <xf numFmtId="0" fontId="74" fillId="0" borderId="8" xfId="0" applyFont="1" applyFill="1" applyBorder="1" applyAlignment="1">
      <alignment horizontal="center" vertical="center" wrapText="1"/>
    </xf>
    <xf numFmtId="0" fontId="74" fillId="0" borderId="9" xfId="0" applyFont="1" applyFill="1" applyBorder="1" applyAlignment="1">
      <alignment horizontal="center" vertical="center" wrapText="1"/>
    </xf>
    <xf numFmtId="2" fontId="38" fillId="4" borderId="175" xfId="0" applyNumberFormat="1" applyFont="1" applyFill="1" applyBorder="1" applyAlignment="1" applyProtection="1">
      <alignment horizontal="center" vertical="center"/>
      <protection hidden="1"/>
    </xf>
    <xf numFmtId="2" fontId="38" fillId="4" borderId="176" xfId="0" applyNumberFormat="1" applyFont="1" applyFill="1" applyBorder="1" applyAlignment="1" applyProtection="1">
      <alignment horizontal="center" vertical="center"/>
      <protection hidden="1"/>
    </xf>
    <xf numFmtId="2" fontId="93" fillId="5" borderId="0" xfId="0" applyNumberFormat="1" applyFont="1" applyFill="1" applyBorder="1" applyAlignment="1" applyProtection="1">
      <alignment horizontal="left" vertical="center" wrapText="1"/>
      <protection hidden="1"/>
    </xf>
    <xf numFmtId="2" fontId="93" fillId="4" borderId="0" xfId="0" applyNumberFormat="1" applyFont="1" applyFill="1" applyBorder="1" applyAlignment="1" applyProtection="1">
      <alignment horizontal="left" vertical="center" wrapText="1"/>
      <protection hidden="1"/>
    </xf>
    <xf numFmtId="0" fontId="75" fillId="0" borderId="102" xfId="0" applyFont="1" applyFill="1" applyBorder="1" applyAlignment="1" applyProtection="1">
      <alignment horizontal="center" vertical="center" wrapText="1"/>
      <protection hidden="1"/>
    </xf>
    <xf numFmtId="0" fontId="42" fillId="3" borderId="3" xfId="0" applyFont="1" applyFill="1" applyBorder="1" applyAlignment="1" applyProtection="1">
      <alignment horizontal="center" vertical="center"/>
      <protection hidden="1"/>
    </xf>
    <xf numFmtId="2" fontId="93" fillId="4" borderId="8" xfId="0" applyNumberFormat="1" applyFont="1" applyFill="1" applyBorder="1" applyAlignment="1" applyProtection="1">
      <alignment horizontal="left" vertical="center" wrapText="1"/>
      <protection hidden="1"/>
    </xf>
    <xf numFmtId="2" fontId="38" fillId="5" borderId="71" xfId="0" applyNumberFormat="1" applyFont="1" applyFill="1" applyBorder="1" applyAlignment="1" applyProtection="1">
      <alignment horizontal="center" vertical="center"/>
      <protection hidden="1"/>
    </xf>
    <xf numFmtId="2" fontId="38" fillId="5" borderId="3" xfId="0" applyNumberFormat="1" applyFont="1" applyFill="1" applyBorder="1" applyAlignment="1" applyProtection="1">
      <alignment horizontal="center" vertical="center"/>
      <protection hidden="1"/>
    </xf>
    <xf numFmtId="3" fontId="93" fillId="0" borderId="0" xfId="0" applyNumberFormat="1" applyFont="1" applyFill="1" applyBorder="1" applyAlignment="1" applyProtection="1">
      <alignment horizontal="center" vertical="center" wrapText="1"/>
      <protection hidden="1"/>
    </xf>
    <xf numFmtId="3" fontId="93" fillId="3" borderId="0" xfId="0" applyNumberFormat="1" applyFont="1" applyFill="1" applyBorder="1" applyAlignment="1" applyProtection="1">
      <alignment horizontal="center" vertical="center" wrapText="1"/>
      <protection hidden="1"/>
    </xf>
    <xf numFmtId="0" fontId="75" fillId="0" borderId="114" xfId="0" applyFont="1" applyFill="1" applyBorder="1" applyAlignment="1">
      <alignment horizontal="center" vertical="center" wrapText="1"/>
    </xf>
    <xf numFmtId="0" fontId="75" fillId="0" borderId="115" xfId="0" applyFont="1" applyFill="1" applyBorder="1" applyAlignment="1">
      <alignment horizontal="center" vertical="center" wrapText="1"/>
    </xf>
    <xf numFmtId="0" fontId="93" fillId="5" borderId="0" xfId="0" applyFont="1" applyFill="1" applyBorder="1" applyAlignment="1" applyProtection="1">
      <alignment horizontal="center" vertical="center"/>
      <protection hidden="1"/>
    </xf>
    <xf numFmtId="0" fontId="93" fillId="0" borderId="0" xfId="0" applyFont="1" applyBorder="1" applyAlignment="1" applyProtection="1">
      <alignment horizontal="center" vertical="center"/>
      <protection hidden="1"/>
    </xf>
    <xf numFmtId="0" fontId="75" fillId="0" borderId="54" xfId="0" applyFont="1" applyFill="1" applyBorder="1" applyAlignment="1" applyProtection="1">
      <alignment horizontal="center" vertical="center" wrapText="1"/>
      <protection hidden="1"/>
    </xf>
    <xf numFmtId="0" fontId="75" fillId="0" borderId="56" xfId="0" applyFont="1" applyFill="1" applyBorder="1" applyAlignment="1" applyProtection="1">
      <alignment horizontal="center" vertical="center" wrapText="1"/>
      <protection hidden="1"/>
    </xf>
    <xf numFmtId="0" fontId="75" fillId="0" borderId="38" xfId="0" applyFont="1" applyFill="1" applyBorder="1" applyAlignment="1" applyProtection="1">
      <alignment horizontal="center" vertical="center" wrapText="1"/>
      <protection hidden="1"/>
    </xf>
    <xf numFmtId="0" fontId="75" fillId="0" borderId="43" xfId="0" applyFont="1" applyFill="1" applyBorder="1" applyAlignment="1" applyProtection="1">
      <alignment horizontal="center" vertical="center" wrapText="1"/>
      <protection hidden="1"/>
    </xf>
    <xf numFmtId="0" fontId="75" fillId="0" borderId="22" xfId="0" applyFont="1" applyFill="1" applyBorder="1" applyAlignment="1" applyProtection="1">
      <alignment horizontal="center" vertical="center" wrapText="1"/>
      <protection hidden="1"/>
    </xf>
    <xf numFmtId="0" fontId="75" fillId="0" borderId="71" xfId="0" applyFont="1" applyFill="1" applyBorder="1" applyAlignment="1" applyProtection="1">
      <alignment horizontal="center" vertical="center" wrapText="1"/>
      <protection hidden="1"/>
    </xf>
    <xf numFmtId="0" fontId="75" fillId="0" borderId="3" xfId="0" applyFont="1" applyFill="1" applyBorder="1" applyAlignment="1" applyProtection="1">
      <alignment horizontal="center" vertical="center" wrapText="1"/>
      <protection hidden="1"/>
    </xf>
    <xf numFmtId="0" fontId="75" fillId="0" borderId="52" xfId="0" applyFont="1" applyFill="1" applyBorder="1" applyAlignment="1" applyProtection="1">
      <alignment horizontal="center" vertical="center" wrapText="1"/>
      <protection hidden="1"/>
    </xf>
    <xf numFmtId="0" fontId="75" fillId="0" borderId="71" xfId="0" applyFont="1" applyFill="1" applyBorder="1" applyAlignment="1" applyProtection="1">
      <alignment horizontal="left" vertical="center" wrapText="1"/>
      <protection hidden="1"/>
    </xf>
    <xf numFmtId="0" fontId="75" fillId="0" borderId="3" xfId="0" applyFont="1" applyFill="1" applyBorder="1" applyAlignment="1" applyProtection="1">
      <alignment horizontal="left" vertical="center" wrapText="1"/>
      <protection hidden="1"/>
    </xf>
    <xf numFmtId="0" fontId="75" fillId="0" borderId="40" xfId="0" applyFont="1" applyFill="1" applyBorder="1" applyAlignment="1" applyProtection="1">
      <alignment horizontal="left" vertical="center" wrapText="1"/>
      <protection hidden="1"/>
    </xf>
    <xf numFmtId="0" fontId="75" fillId="0" borderId="54" xfId="0" applyFont="1" applyFill="1" applyBorder="1" applyAlignment="1" applyProtection="1">
      <alignment horizontal="left" vertical="center" wrapText="1"/>
      <protection hidden="1"/>
    </xf>
    <xf numFmtId="0" fontId="75" fillId="0" borderId="52" xfId="0" applyFont="1" applyFill="1" applyBorder="1" applyAlignment="1" applyProtection="1">
      <alignment horizontal="left" vertical="center" wrapText="1"/>
      <protection hidden="1"/>
    </xf>
    <xf numFmtId="0" fontId="75" fillId="0" borderId="56" xfId="0" applyFont="1" applyFill="1" applyBorder="1" applyAlignment="1" applyProtection="1">
      <alignment horizontal="left" vertical="center" wrapText="1"/>
      <protection hidden="1"/>
    </xf>
    <xf numFmtId="0" fontId="93" fillId="3" borderId="34" xfId="0" applyFont="1" applyFill="1" applyBorder="1" applyAlignment="1" applyProtection="1">
      <alignment horizontal="center" vertical="center"/>
      <protection hidden="1"/>
    </xf>
    <xf numFmtId="0" fontId="93" fillId="3" borderId="0" xfId="0" applyFont="1" applyFill="1" applyBorder="1" applyAlignment="1" applyProtection="1">
      <alignment horizontal="center" vertical="center"/>
      <protection hidden="1"/>
    </xf>
    <xf numFmtId="0" fontId="93" fillId="0" borderId="34" xfId="0" applyFont="1" applyBorder="1" applyAlignment="1" applyProtection="1">
      <alignment horizontal="center" vertical="center"/>
      <protection hidden="1"/>
    </xf>
    <xf numFmtId="0" fontId="93" fillId="0" borderId="8" xfId="0" applyFont="1" applyBorder="1" applyAlignment="1" applyProtection="1">
      <alignment horizontal="center" vertical="center" wrapText="1"/>
      <protection hidden="1"/>
    </xf>
    <xf numFmtId="0" fontId="75" fillId="0" borderId="67" xfId="0" applyFont="1" applyFill="1" applyBorder="1" applyAlignment="1">
      <alignment horizontal="left" vertical="center"/>
    </xf>
    <xf numFmtId="0" fontId="75" fillId="0" borderId="73" xfId="0" applyFont="1" applyFill="1" applyBorder="1" applyAlignment="1">
      <alignment horizontal="left" vertical="center"/>
    </xf>
    <xf numFmtId="2" fontId="93" fillId="5" borderId="63" xfId="0" applyNumberFormat="1" applyFont="1" applyFill="1" applyBorder="1" applyAlignment="1" applyProtection="1">
      <alignment horizontal="left" vertical="center" wrapText="1"/>
      <protection hidden="1"/>
    </xf>
    <xf numFmtId="2" fontId="93" fillId="5" borderId="0" xfId="0" applyNumberFormat="1" applyFont="1" applyFill="1" applyBorder="1" applyAlignment="1" applyProtection="1">
      <alignment horizontal="center" vertical="center" wrapText="1"/>
      <protection hidden="1"/>
    </xf>
    <xf numFmtId="2" fontId="93" fillId="0" borderId="0" xfId="0" applyNumberFormat="1" applyFont="1" applyBorder="1" applyAlignment="1" applyProtection="1">
      <alignment horizontal="center" vertical="center" wrapText="1"/>
      <protection hidden="1"/>
    </xf>
    <xf numFmtId="0" fontId="29" fillId="4" borderId="0" xfId="0" applyFont="1" applyFill="1" applyBorder="1" applyAlignment="1">
      <alignment horizontal="center"/>
    </xf>
    <xf numFmtId="0" fontId="32" fillId="4" borderId="0" xfId="0" applyFont="1" applyFill="1" applyBorder="1" applyAlignment="1">
      <alignment horizontal="center"/>
    </xf>
    <xf numFmtId="0" fontId="29" fillId="2" borderId="0" xfId="0" applyFont="1" applyFill="1" applyBorder="1" applyAlignment="1">
      <alignment horizontal="center"/>
    </xf>
    <xf numFmtId="0" fontId="36" fillId="3" borderId="11" xfId="0" applyFont="1" applyFill="1" applyBorder="1" applyAlignment="1">
      <alignment horizontal="left"/>
    </xf>
    <xf numFmtId="0" fontId="36" fillId="3" borderId="10" xfId="0" applyFont="1" applyFill="1" applyBorder="1" applyAlignment="1">
      <alignment horizontal="left"/>
    </xf>
    <xf numFmtId="4" fontId="93" fillId="0" borderId="0" xfId="0" applyNumberFormat="1" applyFont="1" applyBorder="1" applyAlignment="1" applyProtection="1">
      <alignment horizontal="center" vertical="center" wrapText="1"/>
      <protection hidden="1"/>
    </xf>
    <xf numFmtId="0" fontId="31" fillId="0" borderId="2" xfId="0" applyFont="1" applyFill="1" applyBorder="1" applyAlignment="1" applyProtection="1">
      <alignment horizontal="center" vertical="center"/>
      <protection locked="0" hidden="1"/>
    </xf>
    <xf numFmtId="0" fontId="31" fillId="0" borderId="3" xfId="0" applyFont="1" applyFill="1" applyBorder="1" applyAlignment="1" applyProtection="1">
      <alignment horizontal="center" vertical="center"/>
      <protection locked="0" hidden="1"/>
    </xf>
    <xf numFmtId="0" fontId="75" fillId="0" borderId="2" xfId="0" applyFont="1" applyFill="1" applyBorder="1" applyAlignment="1">
      <alignment horizontal="center" vertical="center"/>
    </xf>
    <xf numFmtId="0" fontId="75" fillId="0" borderId="4" xfId="0" applyFont="1" applyFill="1" applyBorder="1" applyAlignment="1">
      <alignment horizontal="center" vertical="center"/>
    </xf>
    <xf numFmtId="0" fontId="75" fillId="0" borderId="5" xfId="0" applyFont="1" applyFill="1" applyBorder="1" applyAlignment="1">
      <alignment horizontal="center" vertical="center"/>
    </xf>
    <xf numFmtId="0" fontId="75" fillId="0" borderId="6" xfId="0" applyFont="1" applyFill="1" applyBorder="1" applyAlignment="1">
      <alignment horizontal="center" vertical="center"/>
    </xf>
    <xf numFmtId="0" fontId="32" fillId="2" borderId="0" xfId="0" applyFont="1" applyFill="1" applyBorder="1" applyAlignment="1">
      <alignment horizontal="center"/>
    </xf>
    <xf numFmtId="0" fontId="75" fillId="0" borderId="71" xfId="0" applyFont="1" applyFill="1" applyBorder="1" applyAlignment="1">
      <alignment horizontal="center" vertical="center" wrapText="1"/>
    </xf>
    <xf numFmtId="0" fontId="75" fillId="0" borderId="72" xfId="0" applyFont="1" applyFill="1" applyBorder="1" applyAlignment="1">
      <alignment horizontal="center" vertical="center" wrapText="1"/>
    </xf>
    <xf numFmtId="0" fontId="75" fillId="0" borderId="54" xfId="0" applyFont="1" applyFill="1" applyBorder="1" applyAlignment="1">
      <alignment horizontal="center" vertical="center" wrapText="1"/>
    </xf>
    <xf numFmtId="0" fontId="75" fillId="0" borderId="61" xfId="0" applyFont="1" applyFill="1" applyBorder="1" applyAlignment="1">
      <alignment horizontal="center" vertical="center" wrapText="1"/>
    </xf>
    <xf numFmtId="0" fontId="34" fillId="4" borderId="0" xfId="0" applyFont="1" applyFill="1" applyBorder="1" applyAlignment="1">
      <alignment horizontal="center"/>
    </xf>
    <xf numFmtId="0" fontId="93" fillId="0" borderId="99" xfId="0" applyFont="1" applyBorder="1" applyAlignment="1" applyProtection="1">
      <alignment horizontal="center" vertical="center"/>
      <protection hidden="1"/>
    </xf>
    <xf numFmtId="0" fontId="93" fillId="0" borderId="8" xfId="0" applyFont="1" applyBorder="1" applyAlignment="1" applyProtection="1">
      <alignment horizontal="center" vertical="center"/>
      <protection hidden="1"/>
    </xf>
    <xf numFmtId="166" fontId="30" fillId="0" borderId="58" xfId="0" applyNumberFormat="1" applyFont="1" applyFill="1" applyBorder="1" applyAlignment="1" applyProtection="1">
      <alignment horizontal="center" vertical="center"/>
      <protection hidden="1"/>
    </xf>
    <xf numFmtId="166" fontId="30" fillId="0" borderId="59" xfId="0" applyNumberFormat="1" applyFont="1" applyFill="1" applyBorder="1" applyAlignment="1" applyProtection="1">
      <alignment horizontal="center" vertical="center"/>
      <protection hidden="1"/>
    </xf>
    <xf numFmtId="167" fontId="31" fillId="4" borderId="5" xfId="0" applyNumberFormat="1" applyFont="1" applyFill="1" applyBorder="1" applyAlignment="1" applyProtection="1">
      <alignment horizontal="center" vertical="center"/>
    </xf>
    <xf numFmtId="167" fontId="31" fillId="4" borderId="0" xfId="0" applyNumberFormat="1" applyFont="1" applyFill="1" applyBorder="1" applyAlignment="1" applyProtection="1">
      <alignment horizontal="center" vertical="center"/>
    </xf>
    <xf numFmtId="0" fontId="31" fillId="0" borderId="5" xfId="0" applyFont="1" applyFill="1" applyBorder="1" applyAlignment="1" applyProtection="1">
      <alignment horizontal="center" vertical="center"/>
      <protection locked="0" hidden="1"/>
    </xf>
    <xf numFmtId="0" fontId="31" fillId="0" borderId="0" xfId="0" applyFont="1" applyFill="1" applyBorder="1" applyAlignment="1" applyProtection="1">
      <alignment horizontal="center" vertical="center"/>
      <protection locked="0" hidden="1"/>
    </xf>
    <xf numFmtId="166" fontId="31" fillId="0" borderId="5" xfId="0" applyNumberFormat="1" applyFont="1" applyFill="1" applyBorder="1" applyAlignment="1" applyProtection="1">
      <alignment horizontal="center" vertical="center"/>
      <protection locked="0" hidden="1"/>
    </xf>
    <xf numFmtId="166" fontId="31" fillId="0" borderId="6" xfId="0" applyNumberFormat="1" applyFont="1" applyFill="1" applyBorder="1" applyAlignment="1" applyProtection="1">
      <alignment horizontal="center" vertical="center"/>
      <protection locked="0" hidden="1"/>
    </xf>
    <xf numFmtId="0" fontId="73" fillId="2" borderId="5" xfId="0" applyFont="1" applyFill="1" applyBorder="1" applyAlignment="1">
      <alignment horizontal="left" vertical="center"/>
    </xf>
    <xf numFmtId="0" fontId="73" fillId="2" borderId="0" xfId="0" applyFont="1" applyFill="1" applyBorder="1" applyAlignment="1">
      <alignment horizontal="left" vertical="center"/>
    </xf>
    <xf numFmtId="0" fontId="73" fillId="2" borderId="6" xfId="0" applyFont="1" applyFill="1" applyBorder="1" applyAlignment="1">
      <alignment horizontal="left" vertical="center"/>
    </xf>
    <xf numFmtId="0" fontId="73" fillId="2" borderId="58" xfId="0" applyFont="1" applyFill="1" applyBorder="1" applyAlignment="1">
      <alignment horizontal="left" vertical="center"/>
    </xf>
    <xf numFmtId="0" fontId="73" fillId="2" borderId="52" xfId="0" applyFont="1" applyFill="1" applyBorder="1" applyAlignment="1">
      <alignment horizontal="left" vertical="center"/>
    </xf>
    <xf numFmtId="0" fontId="73" fillId="2" borderId="59" xfId="0" applyFont="1" applyFill="1" applyBorder="1" applyAlignment="1">
      <alignment horizontal="left" vertical="center"/>
    </xf>
    <xf numFmtId="9" fontId="30" fillId="0" borderId="5" xfId="0" applyNumberFormat="1" applyFont="1" applyFill="1" applyBorder="1" applyAlignment="1" applyProtection="1">
      <alignment horizontal="center" vertical="center"/>
      <protection hidden="1"/>
    </xf>
    <xf numFmtId="9" fontId="30" fillId="0" borderId="6" xfId="0" applyNumberFormat="1" applyFont="1" applyFill="1" applyBorder="1" applyAlignment="1" applyProtection="1">
      <alignment horizontal="center" vertical="center"/>
      <protection hidden="1"/>
    </xf>
    <xf numFmtId="0" fontId="31" fillId="0" borderId="5" xfId="0" applyFont="1" applyFill="1" applyBorder="1" applyAlignment="1" applyProtection="1">
      <alignment horizontal="center" vertical="center"/>
      <protection hidden="1"/>
    </xf>
    <xf numFmtId="0" fontId="31" fillId="0" borderId="6" xfId="0" applyFont="1" applyFill="1" applyBorder="1" applyAlignment="1" applyProtection="1">
      <alignment horizontal="center" vertical="center"/>
      <protection hidden="1"/>
    </xf>
    <xf numFmtId="2" fontId="93" fillId="5" borderId="0" xfId="0" applyNumberFormat="1" applyFont="1" applyFill="1" applyBorder="1" applyAlignment="1" applyProtection="1">
      <alignment horizontal="center" vertical="center"/>
      <protection hidden="1"/>
    </xf>
    <xf numFmtId="4" fontId="93" fillId="5" borderId="0" xfId="0" applyNumberFormat="1" applyFont="1" applyFill="1" applyBorder="1" applyAlignment="1" applyProtection="1">
      <alignment horizontal="center" vertical="center" wrapText="1"/>
      <protection hidden="1"/>
    </xf>
    <xf numFmtId="0" fontId="75" fillId="2" borderId="19" xfId="0" applyFont="1" applyFill="1" applyBorder="1" applyAlignment="1">
      <alignment horizontal="center" vertical="center" wrapText="1"/>
    </xf>
    <xf numFmtId="0" fontId="75" fillId="2" borderId="41" xfId="0" applyFont="1" applyFill="1" applyBorder="1" applyAlignment="1">
      <alignment horizontal="center" vertical="center" wrapText="1"/>
    </xf>
    <xf numFmtId="0" fontId="75" fillId="2" borderId="19" xfId="0" applyFont="1" applyFill="1" applyBorder="1" applyAlignment="1">
      <alignment horizontal="center" vertical="center"/>
    </xf>
    <xf numFmtId="0" fontId="52" fillId="3" borderId="0" xfId="0" applyFont="1" applyFill="1" applyBorder="1" applyAlignment="1" applyProtection="1">
      <alignment horizontal="center" vertical="center"/>
      <protection hidden="1"/>
    </xf>
    <xf numFmtId="166" fontId="75" fillId="2" borderId="41" xfId="0" applyNumberFormat="1" applyFont="1" applyFill="1" applyBorder="1" applyAlignment="1">
      <alignment horizontal="center" vertical="center" wrapText="1"/>
    </xf>
    <xf numFmtId="166" fontId="75" fillId="2" borderId="46" xfId="0" applyNumberFormat="1" applyFont="1" applyFill="1" applyBorder="1" applyAlignment="1">
      <alignment horizontal="center" vertical="center" wrapText="1"/>
    </xf>
    <xf numFmtId="10" fontId="75" fillId="2" borderId="41" xfId="0" applyNumberFormat="1" applyFont="1" applyFill="1" applyBorder="1" applyAlignment="1" applyProtection="1">
      <alignment horizontal="center" vertical="center" wrapText="1"/>
      <protection locked="0"/>
    </xf>
    <xf numFmtId="10" fontId="75" fillId="2" borderId="46" xfId="0" applyNumberFormat="1" applyFont="1" applyFill="1" applyBorder="1" applyAlignment="1" applyProtection="1">
      <alignment horizontal="center" vertical="center" wrapText="1"/>
      <protection locked="0"/>
    </xf>
    <xf numFmtId="3" fontId="93" fillId="0" borderId="8" xfId="0" applyNumberFormat="1" applyFont="1" applyFill="1" applyBorder="1" applyAlignment="1" applyProtection="1">
      <alignment horizontal="center" vertical="center"/>
      <protection hidden="1"/>
    </xf>
    <xf numFmtId="0" fontId="36" fillId="3" borderId="12" xfId="0" applyFont="1" applyFill="1" applyBorder="1" applyAlignment="1">
      <alignment horizontal="left"/>
    </xf>
    <xf numFmtId="0" fontId="29" fillId="0" borderId="2" xfId="0" applyFont="1" applyBorder="1" applyAlignment="1">
      <alignment horizontal="center"/>
    </xf>
    <xf numFmtId="0" fontId="29" fillId="0" borderId="3" xfId="0" applyFont="1" applyBorder="1" applyAlignment="1">
      <alignment horizontal="center"/>
    </xf>
    <xf numFmtId="0" fontId="29" fillId="0" borderId="4" xfId="0" applyFont="1" applyBorder="1" applyAlignment="1">
      <alignment horizontal="center"/>
    </xf>
    <xf numFmtId="0" fontId="29" fillId="0" borderId="5" xfId="0" applyFont="1" applyBorder="1" applyAlignment="1">
      <alignment horizontal="center"/>
    </xf>
    <xf numFmtId="0" fontId="29" fillId="0" borderId="0" xfId="0" applyFont="1" applyBorder="1" applyAlignment="1">
      <alignment horizontal="center"/>
    </xf>
    <xf numFmtId="0" fontId="29" fillId="0" borderId="6" xfId="0" applyFont="1" applyBorder="1" applyAlignment="1">
      <alignment horizontal="center"/>
    </xf>
    <xf numFmtId="0" fontId="29" fillId="0" borderId="7" xfId="0" applyFont="1" applyBorder="1" applyAlignment="1">
      <alignment horizontal="center"/>
    </xf>
    <xf numFmtId="0" fontId="29" fillId="0" borderId="8" xfId="0" applyFont="1" applyBorder="1" applyAlignment="1">
      <alignment horizontal="center"/>
    </xf>
    <xf numFmtId="0" fontId="29" fillId="0" borderId="9" xfId="0" applyFont="1" applyBorder="1" applyAlignment="1">
      <alignment horizontal="center"/>
    </xf>
    <xf numFmtId="2" fontId="93" fillId="0" borderId="8" xfId="0" applyNumberFormat="1" applyFont="1" applyBorder="1" applyAlignment="1" applyProtection="1">
      <alignment horizontal="center" vertical="center" wrapText="1"/>
      <protection hidden="1"/>
    </xf>
    <xf numFmtId="2" fontId="93" fillId="3" borderId="0" xfId="0" applyNumberFormat="1" applyFont="1" applyFill="1" applyBorder="1" applyAlignment="1" applyProtection="1">
      <alignment horizontal="center" vertical="center" wrapText="1"/>
      <protection hidden="1"/>
    </xf>
    <xf numFmtId="4" fontId="93" fillId="3" borderId="0" xfId="0" applyNumberFormat="1" applyFont="1" applyFill="1" applyBorder="1" applyAlignment="1" applyProtection="1">
      <alignment horizontal="center" vertical="center" wrapText="1"/>
      <protection hidden="1"/>
    </xf>
    <xf numFmtId="4" fontId="93" fillId="0" borderId="8" xfId="0" applyNumberFormat="1" applyFont="1" applyBorder="1" applyAlignment="1" applyProtection="1">
      <alignment horizontal="center" vertical="center" wrapText="1"/>
      <protection hidden="1"/>
    </xf>
    <xf numFmtId="0" fontId="75" fillId="2" borderId="102" xfId="0" applyFont="1" applyFill="1" applyBorder="1" applyAlignment="1" applyProtection="1">
      <alignment horizontal="center" vertical="center" wrapText="1"/>
      <protection hidden="1"/>
    </xf>
    <xf numFmtId="3" fontId="93" fillId="5" borderId="0" xfId="0" applyNumberFormat="1" applyFont="1" applyFill="1" applyBorder="1" applyAlignment="1" applyProtection="1">
      <alignment horizontal="center" vertical="center" wrapText="1"/>
      <protection hidden="1"/>
    </xf>
    <xf numFmtId="3" fontId="93" fillId="0" borderId="8" xfId="0" applyNumberFormat="1" applyFont="1" applyFill="1" applyBorder="1" applyAlignment="1" applyProtection="1">
      <alignment horizontal="center" vertical="center" wrapText="1"/>
      <protection hidden="1"/>
    </xf>
    <xf numFmtId="0" fontId="87" fillId="0" borderId="0" xfId="0" applyFont="1" applyFill="1" applyBorder="1" applyAlignment="1">
      <alignment horizontal="left" vertical="center" wrapText="1"/>
    </xf>
    <xf numFmtId="0" fontId="87" fillId="0" borderId="44" xfId="0" applyFont="1" applyFill="1" applyBorder="1" applyAlignment="1">
      <alignment horizontal="left" vertical="center" wrapText="1"/>
    </xf>
    <xf numFmtId="0" fontId="70" fillId="3" borderId="11" xfId="0" applyFont="1" applyFill="1" applyBorder="1" applyAlignment="1">
      <alignment horizontal="left" vertical="center"/>
    </xf>
    <xf numFmtId="0" fontId="70" fillId="3" borderId="10" xfId="0" applyFont="1" applyFill="1" applyBorder="1" applyAlignment="1">
      <alignment horizontal="left" vertical="center"/>
    </xf>
    <xf numFmtId="0" fontId="52" fillId="3" borderId="63" xfId="0" applyFont="1" applyFill="1" applyBorder="1" applyAlignment="1" applyProtection="1">
      <alignment horizontal="center" vertical="center" wrapText="1"/>
      <protection hidden="1"/>
    </xf>
    <xf numFmtId="0" fontId="75" fillId="0" borderId="99" xfId="0" applyFont="1" applyFill="1" applyBorder="1" applyAlignment="1" applyProtection="1">
      <alignment horizontal="center" vertical="center" wrapText="1"/>
      <protection hidden="1"/>
    </xf>
    <xf numFmtId="3" fontId="93" fillId="3" borderId="63" xfId="0" applyNumberFormat="1" applyFont="1" applyFill="1" applyBorder="1" applyAlignment="1" applyProtection="1">
      <alignment horizontal="center" vertical="center" wrapText="1"/>
      <protection hidden="1"/>
    </xf>
    <xf numFmtId="0" fontId="93" fillId="5" borderId="63" xfId="0" applyFont="1" applyFill="1" applyBorder="1" applyAlignment="1" applyProtection="1">
      <alignment horizontal="center" vertical="center" wrapText="1"/>
      <protection hidden="1"/>
    </xf>
    <xf numFmtId="0" fontId="70" fillId="0" borderId="0" xfId="0" applyFont="1" applyBorder="1" applyAlignment="1" applyProtection="1">
      <alignment horizontal="right" vertical="center"/>
      <protection hidden="1"/>
    </xf>
    <xf numFmtId="0" fontId="40" fillId="0" borderId="0" xfId="0" applyFont="1" applyBorder="1" applyAlignment="1">
      <alignment horizontal="right" vertical="center"/>
    </xf>
    <xf numFmtId="0" fontId="31" fillId="0" borderId="4" xfId="0" applyFont="1" applyFill="1" applyBorder="1" applyAlignment="1" applyProtection="1">
      <alignment horizontal="center" vertical="center"/>
      <protection locked="0" hidden="1"/>
    </xf>
    <xf numFmtId="0" fontId="31" fillId="0" borderId="6" xfId="0" applyFont="1" applyFill="1" applyBorder="1" applyAlignment="1" applyProtection="1">
      <alignment horizontal="center" vertical="center"/>
      <protection locked="0" hidden="1"/>
    </xf>
    <xf numFmtId="0" fontId="31" fillId="0" borderId="7" xfId="0" applyFont="1" applyFill="1" applyBorder="1" applyAlignment="1" applyProtection="1">
      <alignment horizontal="center" vertical="center"/>
      <protection locked="0" hidden="1"/>
    </xf>
    <xf numFmtId="0" fontId="31" fillId="0" borderId="8" xfId="0" applyFont="1" applyFill="1" applyBorder="1" applyAlignment="1" applyProtection="1">
      <alignment horizontal="center" vertical="center"/>
      <protection locked="0" hidden="1"/>
    </xf>
    <xf numFmtId="0" fontId="31" fillId="0" borderId="9" xfId="0" applyFont="1" applyFill="1" applyBorder="1" applyAlignment="1" applyProtection="1">
      <alignment horizontal="center" vertical="center"/>
      <protection locked="0" hidden="1"/>
    </xf>
    <xf numFmtId="2" fontId="93" fillId="5" borderId="29" xfId="0" applyNumberFormat="1" applyFont="1" applyFill="1" applyBorder="1" applyAlignment="1" applyProtection="1">
      <alignment horizontal="center" vertical="center"/>
      <protection hidden="1"/>
    </xf>
    <xf numFmtId="2" fontId="30" fillId="4" borderId="5" xfId="0" applyNumberFormat="1" applyFont="1" applyFill="1" applyBorder="1" applyAlignment="1" applyProtection="1">
      <alignment horizontal="center" vertical="center"/>
      <protection hidden="1"/>
    </xf>
    <xf numFmtId="2" fontId="30" fillId="4" borderId="0" xfId="0" applyNumberFormat="1" applyFont="1" applyFill="1" applyBorder="1" applyAlignment="1" applyProtection="1">
      <alignment horizontal="center" vertical="center"/>
      <protection hidden="1"/>
    </xf>
    <xf numFmtId="0" fontId="74" fillId="0" borderId="0" xfId="0" applyFont="1" applyFill="1" applyBorder="1" applyAlignment="1">
      <alignment horizontal="left" vertical="center" wrapText="1"/>
    </xf>
    <xf numFmtId="14" fontId="41" fillId="0" borderId="0" xfId="0" applyNumberFormat="1" applyFont="1" applyBorder="1" applyAlignment="1" applyProtection="1">
      <alignment horizontal="right" vertical="top"/>
      <protection hidden="1"/>
    </xf>
    <xf numFmtId="0" fontId="36" fillId="3" borderId="4" xfId="0" applyFont="1" applyFill="1" applyBorder="1" applyAlignment="1">
      <alignment horizontal="left"/>
    </xf>
    <xf numFmtId="167" fontId="31" fillId="0" borderId="5" xfId="0" applyNumberFormat="1" applyFont="1" applyFill="1" applyBorder="1" applyAlignment="1" applyProtection="1">
      <alignment horizontal="center" vertical="center"/>
      <protection hidden="1"/>
    </xf>
    <xf numFmtId="167" fontId="31" fillId="0" borderId="0" xfId="0" applyNumberFormat="1" applyFont="1" applyFill="1" applyBorder="1" applyAlignment="1" applyProtection="1">
      <alignment horizontal="center" vertical="center"/>
      <protection hidden="1"/>
    </xf>
    <xf numFmtId="0" fontId="42" fillId="0" borderId="0" xfId="0" applyFont="1" applyAlignment="1">
      <alignment horizontal="left" vertical="top" wrapText="1"/>
    </xf>
    <xf numFmtId="0" fontId="90" fillId="3" borderId="10" xfId="0" applyFont="1" applyFill="1" applyBorder="1" applyAlignment="1">
      <alignment horizontal="right" vertical="center"/>
    </xf>
    <xf numFmtId="0" fontId="90" fillId="3" borderId="12" xfId="0" applyFont="1" applyFill="1" applyBorder="1" applyAlignment="1">
      <alignment horizontal="right" vertical="center"/>
    </xf>
    <xf numFmtId="0" fontId="118" fillId="3" borderId="11" xfId="0" applyFont="1" applyFill="1" applyBorder="1" applyAlignment="1">
      <alignment horizontal="left" vertical="center"/>
    </xf>
    <xf numFmtId="0" fontId="118" fillId="3" borderId="10" xfId="0" applyFont="1" applyFill="1" applyBorder="1" applyAlignment="1">
      <alignment horizontal="left" vertical="center"/>
    </xf>
    <xf numFmtId="0" fontId="118" fillId="3" borderId="12" xfId="0" applyFont="1" applyFill="1" applyBorder="1" applyAlignment="1">
      <alignment horizontal="left" vertical="center"/>
    </xf>
    <xf numFmtId="0" fontId="36" fillId="3" borderId="2" xfId="0" applyFont="1" applyFill="1" applyBorder="1" applyAlignment="1">
      <alignment horizontal="left" vertical="center"/>
    </xf>
    <xf numFmtId="0" fontId="36" fillId="3" borderId="3" xfId="0" applyFont="1" applyFill="1" applyBorder="1" applyAlignment="1">
      <alignment horizontal="left" vertical="center"/>
    </xf>
    <xf numFmtId="0" fontId="36" fillId="3" borderId="4" xfId="0" applyFont="1" applyFill="1" applyBorder="1" applyAlignment="1">
      <alignment horizontal="left" vertical="center"/>
    </xf>
    <xf numFmtId="0" fontId="75" fillId="0" borderId="116" xfId="0" applyFont="1" applyFill="1" applyBorder="1" applyAlignment="1">
      <alignment horizontal="center" vertical="center" wrapText="1"/>
    </xf>
    <xf numFmtId="0" fontId="75" fillId="0" borderId="117" xfId="0" applyFont="1" applyFill="1" applyBorder="1" applyAlignment="1">
      <alignment horizontal="center" vertical="center" wrapText="1"/>
    </xf>
    <xf numFmtId="0" fontId="52" fillId="0" borderId="0" xfId="0" applyFont="1" applyAlignment="1">
      <alignment horizontal="left" vertical="top" wrapText="1"/>
    </xf>
    <xf numFmtId="0" fontId="113" fillId="0" borderId="0" xfId="9" applyFont="1" applyAlignment="1">
      <alignment horizontal="center" vertical="center"/>
    </xf>
    <xf numFmtId="0" fontId="113" fillId="0" borderId="0" xfId="9" applyFont="1" applyAlignment="1">
      <alignment horizontal="left" vertical="center" readingOrder="2"/>
    </xf>
    <xf numFmtId="0" fontId="51" fillId="0" borderId="0" xfId="0" applyFont="1" applyAlignment="1">
      <alignment horizontal="left" vertical="center" wrapText="1"/>
    </xf>
    <xf numFmtId="0" fontId="91" fillId="0" borderId="0" xfId="0" quotePrefix="1" applyFont="1" applyAlignment="1">
      <alignment horizontal="left" vertical="top" wrapText="1"/>
    </xf>
    <xf numFmtId="0" fontId="91" fillId="0" borderId="0" xfId="0" applyFont="1" applyAlignment="1">
      <alignment horizontal="left" vertical="top" wrapText="1"/>
    </xf>
    <xf numFmtId="0" fontId="91" fillId="0" borderId="0" xfId="0" quotePrefix="1" applyFont="1" applyAlignment="1">
      <alignment horizontal="left" wrapText="1"/>
    </xf>
    <xf numFmtId="0" fontId="91" fillId="0" borderId="0" xfId="0" quotePrefix="1" applyFont="1" applyAlignment="1">
      <alignment vertical="center" wrapText="1"/>
    </xf>
  </cellXfs>
  <cellStyles count="125">
    <cellStyle name="20% - Accent1" xfId="52" builtinId="30" customBuiltin="1"/>
    <cellStyle name="20% - Accent1 2" xfId="79" xr:uid="{5CA306D2-0F0B-4BA5-804E-174F67543005}"/>
    <cellStyle name="20% - Accent1 3" xfId="105" xr:uid="{5E070D02-6F61-4B7B-940F-88BC64A2CD69}"/>
    <cellStyle name="20% - Accent2" xfId="56" builtinId="34" customBuiltin="1"/>
    <cellStyle name="20% - Accent2 2" xfId="82" xr:uid="{2C1A0AE4-47E9-41D0-B675-0D0721C64E21}"/>
    <cellStyle name="20% - Accent2 3" xfId="108" xr:uid="{8D5029E6-D571-4233-B967-F40BB7D718FA}"/>
    <cellStyle name="20% - Accent3" xfId="60" builtinId="38" customBuiltin="1"/>
    <cellStyle name="20% - Accent3 2" xfId="85" xr:uid="{A2FC8877-148D-41A0-A709-B765C837E237}"/>
    <cellStyle name="20% - Accent3 3" xfId="111" xr:uid="{992E0977-3F0A-4BA0-9388-D84187FC1063}"/>
    <cellStyle name="20% - Accent4" xfId="64" builtinId="42" customBuiltin="1"/>
    <cellStyle name="20% - Accent4 2" xfId="88" xr:uid="{DFD79165-1DDF-454E-853F-0E4E9400BF23}"/>
    <cellStyle name="20% - Accent4 3" xfId="114" xr:uid="{E5ABBE25-99CC-427E-A299-20139D999F1B}"/>
    <cellStyle name="20% - Accent5" xfId="68" builtinId="46" customBuiltin="1"/>
    <cellStyle name="20% - Accent5 2" xfId="91" xr:uid="{F34C6F8C-968D-40DD-A684-45637373D4CA}"/>
    <cellStyle name="20% - Accent5 3" xfId="117" xr:uid="{7C005268-B9F0-4196-A014-2D71823A76CA}"/>
    <cellStyle name="20% - Accent6" xfId="72" builtinId="50" customBuiltin="1"/>
    <cellStyle name="20% - Accent6 2" xfId="94" xr:uid="{497A0C4D-5EDD-4F01-9B54-FB1B080AD2DA}"/>
    <cellStyle name="20% - Accent6 3" xfId="120" xr:uid="{638CCF8F-34A5-415F-8F37-ADB7D0F4C722}"/>
    <cellStyle name="40% - Accent1" xfId="53" builtinId="31" customBuiltin="1"/>
    <cellStyle name="40% - Accent1 2" xfId="80" xr:uid="{40B696E6-AFCC-404C-AE0F-C821D6C5300A}"/>
    <cellStyle name="40% - Accent1 3" xfId="106" xr:uid="{BE045CF7-D5B0-4A1D-A916-01C6D8357128}"/>
    <cellStyle name="40% - Accent2" xfId="57" builtinId="35" customBuiltin="1"/>
    <cellStyle name="40% - Accent2 2" xfId="83" xr:uid="{077CEB5F-EACC-4435-93EE-F5813343AEEC}"/>
    <cellStyle name="40% - Accent2 3" xfId="109" xr:uid="{A5F9FDA3-2FA0-49B9-877B-E37ABF6D505E}"/>
    <cellStyle name="40% - Accent3" xfId="61" builtinId="39" customBuiltin="1"/>
    <cellStyle name="40% - Accent3 2" xfId="86" xr:uid="{2238B172-F788-4770-BE76-E443E43A1057}"/>
    <cellStyle name="40% - Accent3 3" xfId="112" xr:uid="{C04910A8-1288-4508-8997-CA32540B79AA}"/>
    <cellStyle name="40% - Accent4" xfId="65" builtinId="43" customBuiltin="1"/>
    <cellStyle name="40% - Accent4 2" xfId="89" xr:uid="{64F70F97-F991-40C6-865D-0A1C43EB979C}"/>
    <cellStyle name="40% - Accent4 3" xfId="115" xr:uid="{67AE72E3-0D3C-4521-A412-468FD2F38D4A}"/>
    <cellStyle name="40% - Accent5" xfId="69" builtinId="47" customBuiltin="1"/>
    <cellStyle name="40% - Accent5 2" xfId="92" xr:uid="{9BFBDF78-905B-4340-8684-5B414C4AADBC}"/>
    <cellStyle name="40% - Accent5 3" xfId="118" xr:uid="{3FB40E0D-3B37-4B4D-8D34-DDB260EE6B03}"/>
    <cellStyle name="40% - Accent6" xfId="73" builtinId="51" customBuiltin="1"/>
    <cellStyle name="40% - Accent6 2" xfId="95" xr:uid="{3B38FE23-6A0C-4F91-AC5D-7727E8F6076A}"/>
    <cellStyle name="40% - Accent6 3" xfId="121" xr:uid="{500CD76B-1245-42E4-805F-E81DF9ED614A}"/>
    <cellStyle name="60% - Accent1" xfId="54" builtinId="32" customBuiltin="1"/>
    <cellStyle name="60% - Accent1 2" xfId="81" xr:uid="{2FE22052-2A05-4DB2-890A-3FCC33796D9B}"/>
    <cellStyle name="60% - Accent1 3" xfId="107" xr:uid="{0A38E4B6-682D-4E10-AE6C-8EFAAEDFDF95}"/>
    <cellStyle name="60% - Accent2" xfId="58" builtinId="36" customBuiltin="1"/>
    <cellStyle name="60% - Accent2 2" xfId="84" xr:uid="{380ED988-3EA3-4696-9572-86F6BE60DC77}"/>
    <cellStyle name="60% - Accent2 3" xfId="110" xr:uid="{5FFD54A6-A45C-474F-AB4C-750B121D3320}"/>
    <cellStyle name="60% - Accent3" xfId="62" builtinId="40" customBuiltin="1"/>
    <cellStyle name="60% - Accent3 2" xfId="87" xr:uid="{7632D72C-2D56-4916-819B-41ECD59CC2BF}"/>
    <cellStyle name="60% - Accent3 3" xfId="113" xr:uid="{DC43786F-6FCB-4DE0-90EA-232F107CBBEC}"/>
    <cellStyle name="60% - Accent4" xfId="66" builtinId="44" customBuiltin="1"/>
    <cellStyle name="60% - Accent4 2" xfId="90" xr:uid="{D2774E6D-DA84-4CF7-9494-7723E7296382}"/>
    <cellStyle name="60% - Accent4 3" xfId="116" xr:uid="{CB35C834-C023-46D8-9F4E-BE1A89F56697}"/>
    <cellStyle name="60% - Accent5" xfId="70" builtinId="48" customBuiltin="1"/>
    <cellStyle name="60% - Accent5 2" xfId="93" xr:uid="{C2913C99-1853-4D94-BEB3-9FC124D6819D}"/>
    <cellStyle name="60% - Accent5 3" xfId="119" xr:uid="{BBB0ECB6-7F54-462B-99AF-9E9CF9813356}"/>
    <cellStyle name="60% - Accent6" xfId="74" builtinId="52" customBuiltin="1"/>
    <cellStyle name="60% - Accent6 2" xfId="96" xr:uid="{89BFC68E-5334-4C26-A1E7-03573E04F315}"/>
    <cellStyle name="60% - Accent6 3" xfId="122" xr:uid="{44744822-77F1-42B4-B5F1-2BF3C67484AA}"/>
    <cellStyle name="Accent1" xfId="51" builtinId="29" customBuiltin="1"/>
    <cellStyle name="Accent2" xfId="55" builtinId="33" customBuiltin="1"/>
    <cellStyle name="Accent3" xfId="59" builtinId="37" customBuiltin="1"/>
    <cellStyle name="Accent4" xfId="63" builtinId="41" customBuiltin="1"/>
    <cellStyle name="Accent5" xfId="67" builtinId="45" customBuiltin="1"/>
    <cellStyle name="Accent6" xfId="71" builtinId="49" customBuiltin="1"/>
    <cellStyle name="Bad" xfId="41" builtinId="27" customBuiltin="1"/>
    <cellStyle name="Calculation" xfId="45" builtinId="22" customBuiltin="1"/>
    <cellStyle name="Check Cell" xfId="47" builtinId="23" customBuiltin="1"/>
    <cellStyle name="Comma 2" xfId="13" xr:uid="{00000000-0005-0000-0000-000000000000}"/>
    <cellStyle name="Currency 2" xfId="1" xr:uid="{00000000-0005-0000-0000-000001000000}"/>
    <cellStyle name="Currency 2 2" xfId="23" xr:uid="{EA98DEE5-F9A5-4534-B564-04390A37451E}"/>
    <cellStyle name="Currency 3" xfId="2" xr:uid="{00000000-0005-0000-0000-000002000000}"/>
    <cellStyle name="Currency 3 2" xfId="24" xr:uid="{45AF8EF3-E63F-4FCC-A6C3-A2F0DA86BC2E}"/>
    <cellStyle name="Currency 4" xfId="3" xr:uid="{00000000-0005-0000-0000-000003000000}"/>
    <cellStyle name="Explanatory Text" xfId="49" builtinId="53" customBuiltin="1"/>
    <cellStyle name="Good" xfId="40" builtinId="26" customBuiltin="1"/>
    <cellStyle name="Heading 1" xfId="36" builtinId="16" customBuiltin="1"/>
    <cellStyle name="Heading 2" xfId="37" builtinId="17" customBuiltin="1"/>
    <cellStyle name="Heading 3" xfId="38" builtinId="18" customBuiltin="1"/>
    <cellStyle name="Heading 4" xfId="39" builtinId="19" customBuiltin="1"/>
    <cellStyle name="Hyperlink" xfId="4" builtinId="8"/>
    <cellStyle name="Hyperlink 2" xfId="5" xr:uid="{00000000-0005-0000-0000-000005000000}"/>
    <cellStyle name="Hyperlink 2 2" xfId="25" xr:uid="{75DF8E96-2CC9-45FF-B6B3-ED279FC52791}"/>
    <cellStyle name="Input" xfId="43" builtinId="20" customBuiltin="1"/>
    <cellStyle name="Linked Cell" xfId="46" builtinId="24" customBuiltin="1"/>
    <cellStyle name="Neutral" xfId="42" builtinId="28" customBuiltin="1"/>
    <cellStyle name="Normal" xfId="0" builtinId="0"/>
    <cellStyle name="Normal 10" xfId="22" xr:uid="{00000000-0005-0000-0000-000007000000}"/>
    <cellStyle name="Normal 10 2" xfId="34" xr:uid="{59C8EEE3-CE04-44CD-8225-6ED4B2623D00}"/>
    <cellStyle name="Normal 10 2 2" xfId="104" xr:uid="{FE774284-CF74-4ECD-A8CA-5E8BBA5E8AE5}"/>
    <cellStyle name="Normal 10 3" xfId="100" xr:uid="{515A5F67-4832-43BD-9DAA-648FF53D95E2}"/>
    <cellStyle name="Normal 11" xfId="75" xr:uid="{F920A8B0-4599-43D9-BFD9-4D5D8C19676B}"/>
    <cellStyle name="Normal 11 2" xfId="123" xr:uid="{B27BF71A-3766-4FAE-9E19-EA85F11BAF1A}"/>
    <cellStyle name="Normal 12" xfId="77" xr:uid="{453C5727-F58A-4E4D-9562-AFB2876928CE}"/>
    <cellStyle name="Normal 2" xfId="6" xr:uid="{00000000-0005-0000-0000-000008000000}"/>
    <cellStyle name="Normal 2 2" xfId="18" xr:uid="{00000000-0005-0000-0000-000009000000}"/>
    <cellStyle name="Normal 2 3" xfId="20" xr:uid="{00000000-0005-0000-0000-00000A000000}"/>
    <cellStyle name="Normal 2 3 2" xfId="33" xr:uid="{D419A45D-C4A5-47A9-8FFE-ABAD9C16DFD2}"/>
    <cellStyle name="Normal 2 3 2 2" xfId="103" xr:uid="{D57A7741-1C7F-47A6-AEDA-538E40C48F2A}"/>
    <cellStyle name="Normal 2 3 3" xfId="99" xr:uid="{E3653C17-2352-44A7-BE41-2AC27FAEA56F}"/>
    <cellStyle name="Normal 2 4" xfId="26" xr:uid="{5F0DF074-94E8-4AB6-9BC7-B4264999751F}"/>
    <cellStyle name="Normal 3" xfId="7" xr:uid="{00000000-0005-0000-0000-00000B000000}"/>
    <cellStyle name="Normal 3 2" xfId="27" xr:uid="{1ED42960-E4B8-4436-A493-4656D256BE8F}"/>
    <cellStyle name="Normal 4" xfId="8" xr:uid="{00000000-0005-0000-0000-00000C000000}"/>
    <cellStyle name="Normal 5" xfId="14" xr:uid="{00000000-0005-0000-0000-00000D000000}"/>
    <cellStyle name="Normal 5 2" xfId="30" xr:uid="{1A6B56C9-1435-44C4-8B94-53FD09E6ABA9}"/>
    <cellStyle name="Normal 6" xfId="15" xr:uid="{00000000-0005-0000-0000-00000E000000}"/>
    <cellStyle name="Normal 7" xfId="16" xr:uid="{00000000-0005-0000-0000-00000F000000}"/>
    <cellStyle name="Normal 7 2" xfId="17" xr:uid="{00000000-0005-0000-0000-000010000000}"/>
    <cellStyle name="Normal 7 3" xfId="31" xr:uid="{7FB3DC1C-A2B7-4524-9135-DD0E3577716D}"/>
    <cellStyle name="Normal 7 3 2" xfId="101" xr:uid="{2E745014-348B-4C51-9761-288EE75ABA70}"/>
    <cellStyle name="Normal 7 4" xfId="97" xr:uid="{D20DAD68-53F5-4ECA-95DE-0D5D9F1F3B7E}"/>
    <cellStyle name="Normal 8" xfId="19" xr:uid="{00000000-0005-0000-0000-000011000000}"/>
    <cellStyle name="Normal 8 2" xfId="32" xr:uid="{9DED4209-47CF-4C7B-BF34-C2CF524B9F08}"/>
    <cellStyle name="Normal 8 2 2" xfId="102" xr:uid="{F6221E74-F425-4D2C-BA5E-49D8B81FDFA6}"/>
    <cellStyle name="Normal 8 3" xfId="98" xr:uid="{BD273AA0-AC4A-445C-A1C8-690A5B76BAAE}"/>
    <cellStyle name="Normal 9" xfId="21" xr:uid="{00000000-0005-0000-0000-000012000000}"/>
    <cellStyle name="Normal_APL_FrontPageDesign (2)" xfId="9" xr:uid="{00000000-0005-0000-0000-000013000000}"/>
    <cellStyle name="Normal_PPL ILPs 11 Sep 2008" xfId="10" xr:uid="{00000000-0005-0000-0000-000014000000}"/>
    <cellStyle name="Note 2" xfId="76" xr:uid="{1AC0A212-49EA-492C-B1F0-70EA286D7240}"/>
    <cellStyle name="Note 2 2" xfId="124" xr:uid="{E0477316-0C13-4BAE-9B05-DB296D08FE00}"/>
    <cellStyle name="Note 3" xfId="78" xr:uid="{6FE63318-74F1-4822-B307-E77849FC5D17}"/>
    <cellStyle name="Output" xfId="44" builtinId="21" customBuiltin="1"/>
    <cellStyle name="Percent 2" xfId="11" xr:uid="{00000000-0005-0000-0000-000015000000}"/>
    <cellStyle name="Percent 2 2" xfId="28" xr:uid="{6797BD21-C5DD-4340-A8F2-3B559DAD8893}"/>
    <cellStyle name="Percent 3" xfId="12" xr:uid="{00000000-0005-0000-0000-000016000000}"/>
    <cellStyle name="Percent 3 2" xfId="29" xr:uid="{5884332D-DD95-4666-8D34-979F3C0AE37B}"/>
    <cellStyle name="Title" xfId="35" builtinId="15" customBuiltin="1"/>
    <cellStyle name="Total" xfId="50" builtinId="25" customBuiltin="1"/>
    <cellStyle name="Warning Text" xfId="48" builtinId="11" customBuiltin="1"/>
  </cellStyles>
  <dxfs count="83">
    <dxf>
      <fill>
        <gradientFill type="path" left="0.5" right="0.5" top="0.5" bottom="0.5">
          <stop position="0">
            <color theme="0"/>
          </stop>
          <stop position="1">
            <color rgb="FFFF8F8F"/>
          </stop>
        </gradientFill>
      </fill>
    </dxf>
    <dxf>
      <fill>
        <gradientFill type="path" left="0.5" right="0.5" top="0.5" bottom="0.5">
          <stop position="0">
            <color theme="0"/>
          </stop>
          <stop position="1">
            <color rgb="FFFF8F8F"/>
          </stop>
        </gradientFill>
      </fill>
    </dxf>
    <dxf>
      <fill>
        <gradientFill type="path" left="0.5" right="0.5" top="0.5" bottom="0.5">
          <stop position="0">
            <color theme="0"/>
          </stop>
          <stop position="1">
            <color rgb="FF8BFF8E"/>
          </stop>
        </gradientFill>
      </fill>
    </dxf>
    <dxf>
      <fill>
        <gradientFill type="path" left="0.5" right="0.5" top="0.5" bottom="0.5">
          <stop position="0">
            <color theme="0"/>
          </stop>
          <stop position="1">
            <color rgb="FF8BFF8E"/>
          </stop>
        </gradientFill>
      </fill>
    </dxf>
    <dxf>
      <fill>
        <gradientFill type="path" left="0.5" right="0.5" top="0.5" bottom="0.5">
          <stop position="0">
            <color theme="0"/>
          </stop>
          <stop position="1">
            <color rgb="FF8BFF8E"/>
          </stop>
        </gradientFill>
      </fill>
    </dxf>
    <dxf>
      <fill>
        <gradientFill type="path" left="0.5" right="0.5" top="0.5" bottom="0.5">
          <stop position="0">
            <color theme="0"/>
          </stop>
          <stop position="1">
            <color rgb="FF8BFF8E"/>
          </stop>
        </gradientFill>
      </fill>
    </dxf>
    <dxf>
      <fill>
        <gradientFill type="path" left="0.5" right="0.5" top="0.5" bottom="0.5">
          <stop position="0">
            <color theme="0"/>
          </stop>
          <stop position="1">
            <color rgb="FF8BFF8E"/>
          </stop>
        </gradientFill>
      </fill>
    </dxf>
    <dxf>
      <fill>
        <gradientFill type="path" left="0.5" right="0.5" top="0.5" bottom="0.5">
          <stop position="0">
            <color theme="0"/>
          </stop>
          <stop position="1">
            <color rgb="FF8BFF8E"/>
          </stop>
        </gradientFill>
      </fill>
    </dxf>
    <dxf>
      <fill>
        <gradientFill type="path" left="0.5" right="0.5" top="0.5" bottom="0.5">
          <stop position="0">
            <color theme="0"/>
          </stop>
          <stop position="1">
            <color rgb="FF8BFF8E"/>
          </stop>
        </gradientFill>
      </fill>
    </dxf>
    <dxf>
      <fill>
        <gradientFill type="path" left="0.5" right="0.5" top="0.5" bottom="0.5">
          <stop position="0">
            <color theme="0"/>
          </stop>
          <stop position="1">
            <color rgb="FF8BFF8E"/>
          </stop>
        </gradientFill>
      </fill>
    </dxf>
    <dxf>
      <fill>
        <gradientFill type="path" left="0.5" right="0.5" top="0.5" bottom="0.5">
          <stop position="0">
            <color theme="0"/>
          </stop>
          <stop position="1">
            <color rgb="FF8BFF8E"/>
          </stop>
        </gradientFill>
      </fill>
    </dxf>
    <dxf>
      <fill>
        <gradientFill type="path" left="0.5" right="0.5" top="0.5" bottom="0.5">
          <stop position="0">
            <color theme="0"/>
          </stop>
          <stop position="1">
            <color rgb="FF8BFF8E"/>
          </stop>
        </gradientFill>
      </fill>
    </dxf>
    <dxf>
      <fill>
        <gradientFill type="path" left="0.5" right="0.5" top="0.5" bottom="0.5">
          <stop position="0">
            <color theme="0"/>
          </stop>
          <stop position="1">
            <color rgb="FF8BFF8E"/>
          </stop>
        </gradientFill>
      </fill>
    </dxf>
    <dxf>
      <fill>
        <gradientFill type="path" left="0.5" right="0.5" top="0.5" bottom="0.5">
          <stop position="0">
            <color theme="0"/>
          </stop>
          <stop position="1">
            <color rgb="FF8BFF8E"/>
          </stop>
        </gradientFill>
      </fill>
    </dxf>
    <dxf>
      <font>
        <color rgb="FFC00000"/>
      </font>
    </dxf>
    <dxf>
      <font>
        <color rgb="FFC00000"/>
      </font>
    </dxf>
    <dxf>
      <fill>
        <gradientFill type="path" left="0.5" right="0.5" top="0.5" bottom="0.5">
          <stop position="0">
            <color theme="0"/>
          </stop>
          <stop position="1">
            <color rgb="FFFF7C80"/>
          </stop>
        </gradientFill>
      </fill>
    </dxf>
    <dxf>
      <fill>
        <gradientFill type="path" left="0.5" right="0.5" top="0.5" bottom="0.5">
          <stop position="0">
            <color theme="0"/>
          </stop>
          <stop position="1">
            <color rgb="FF7DFFB8"/>
          </stop>
        </gradientFill>
      </fill>
    </dxf>
    <dxf>
      <fill>
        <patternFill>
          <bgColor theme="0"/>
        </patternFill>
      </fill>
    </dxf>
    <dxf>
      <font>
        <color rgb="FFC00000"/>
      </font>
    </dxf>
    <dxf>
      <font>
        <color rgb="FFC00000"/>
      </font>
    </dxf>
    <dxf>
      <fill>
        <patternFill>
          <bgColor theme="4" tint="-0.24994659260841701"/>
        </patternFill>
      </fill>
    </dxf>
    <dxf>
      <font>
        <b val="0"/>
        <i val="0"/>
        <color rgb="FF9A0000"/>
      </font>
      <numFmt numFmtId="2" formatCode="0.00"/>
    </dxf>
    <dxf>
      <font>
        <color rgb="FF9C0006"/>
      </font>
      <fill>
        <patternFill>
          <bgColor rgb="FFFFC7CE"/>
        </patternFill>
      </fill>
    </dxf>
    <dxf>
      <font>
        <color rgb="FF9C0006"/>
      </font>
      <fill>
        <patternFill>
          <bgColor rgb="FFFFC7CE"/>
        </patternFill>
      </fill>
    </dxf>
    <dxf>
      <font>
        <sz val="11.5"/>
        <name val="Calibri"/>
        <scheme val="minor"/>
      </font>
      <fill>
        <patternFill patternType="none">
          <fgColor indexed="64"/>
          <bgColor indexed="65"/>
        </patternFill>
      </fill>
      <alignment horizontal="general" vertical="center" textRotation="0" wrapText="0" indent="0" justifyLastLine="0" shrinkToFit="0" readingOrder="0"/>
      <border diagonalUp="0" diagonalDown="0">
        <left style="hair">
          <color theme="4"/>
        </left>
        <right style="hair">
          <color theme="4"/>
        </right>
        <top style="hair">
          <color theme="4"/>
        </top>
        <bottom style="hair">
          <color theme="4"/>
        </bottom>
        <vertical/>
        <horizontal/>
      </border>
    </dxf>
    <dxf>
      <border outline="0">
        <top style="thin">
          <color theme="4" tint="-0.249977111117893"/>
        </top>
      </border>
    </dxf>
    <dxf>
      <font>
        <sz val="11.5"/>
        <name val="Calibri"/>
        <scheme val="minor"/>
      </font>
      <fill>
        <patternFill patternType="none">
          <fgColor indexed="64"/>
          <bgColor indexed="65"/>
        </patternFill>
      </fill>
      <alignment horizontal="general" vertical="center" textRotation="0" wrapText="0" indent="0" justifyLastLine="0" shrinkToFit="0" readingOrder="0"/>
    </dxf>
    <dxf>
      <border outline="0">
        <bottom style="thin">
          <color theme="4" tint="-0.249977111117893"/>
        </bottom>
      </border>
    </dxf>
    <dxf>
      <font>
        <b/>
        <i val="0"/>
        <strike val="0"/>
        <condense val="0"/>
        <extend val="0"/>
        <outline val="0"/>
        <shadow val="0"/>
        <u val="none"/>
        <vertAlign val="baseline"/>
        <sz val="11.5"/>
        <color theme="4" tint="-0.249977111117893"/>
        <name val="Calibri"/>
        <scheme val="minor"/>
      </font>
      <fill>
        <patternFill patternType="solid">
          <fgColor indexed="64"/>
          <bgColor theme="4" tint="0.79998168889431442"/>
        </patternFill>
      </fill>
      <alignment horizontal="general" vertical="center" textRotation="0" wrapText="0" indent="0" justifyLastLine="0" shrinkToFit="0" readingOrder="0"/>
      <protection locked="0" hidden="0"/>
    </dxf>
    <dxf>
      <alignment horizontal="left" vertical="center" textRotation="0" wrapText="0" indent="0" justifyLastLine="0" shrinkToFit="0" readingOrder="0"/>
    </dxf>
    <dxf>
      <alignment horizontal="left" vertical="center" textRotation="0" wrapText="0" indent="0" justifyLastLine="0" shrinkToFit="0" readingOrder="0"/>
    </dxf>
    <dxf>
      <border outline="0">
        <bottom style="thin">
          <color theme="4" tint="-0.249977111117893"/>
        </bottom>
      </border>
    </dxf>
    <dxf>
      <font>
        <b/>
        <i val="0"/>
        <strike val="0"/>
        <condense val="0"/>
        <extend val="0"/>
        <outline val="0"/>
        <shadow val="0"/>
        <u val="none"/>
        <vertAlign val="baseline"/>
        <sz val="11.5"/>
        <color theme="4" tint="-0.249977111117893"/>
        <name val="Calibri"/>
        <scheme val="minor"/>
      </font>
      <fill>
        <patternFill patternType="solid">
          <fgColor indexed="64"/>
          <bgColor theme="4" tint="0.79998168889431442"/>
        </patternFill>
      </fill>
      <alignment horizontal="left" vertical="center" textRotation="0" wrapText="0" indent="0" justifyLastLine="0" shrinkToFit="0" readingOrder="0"/>
      <protection locked="0" hidden="0"/>
    </dxf>
    <dxf>
      <alignment vertical="center" textRotation="0" indent="0" justifyLastLine="0" shrinkToFit="0" readingOrder="0"/>
    </dxf>
    <dxf>
      <border outline="0">
        <top style="thin">
          <color theme="4" tint="-0.249977111117893"/>
        </top>
      </border>
    </dxf>
    <dxf>
      <alignment vertical="center" textRotation="0" indent="0" justifyLastLine="0" shrinkToFit="0" readingOrder="0"/>
    </dxf>
    <dxf>
      <border outline="0">
        <bottom style="thin">
          <color theme="4" tint="-0.249977111117893"/>
        </bottom>
      </border>
    </dxf>
    <dxf>
      <font>
        <b/>
        <i val="0"/>
        <strike val="0"/>
        <condense val="0"/>
        <extend val="0"/>
        <outline val="0"/>
        <shadow val="0"/>
        <u val="none"/>
        <vertAlign val="baseline"/>
        <sz val="11.5"/>
        <color theme="4" tint="-0.249977111117893"/>
        <name val="Calibri"/>
        <scheme val="minor"/>
      </font>
      <fill>
        <patternFill patternType="solid">
          <fgColor indexed="64"/>
          <bgColor theme="4" tint="0.79998168889431442"/>
        </patternFill>
      </fill>
      <alignment horizontal="general" vertical="center" textRotation="0" wrapText="0" indent="0" justifyLastLine="0" shrinkToFit="0" readingOrder="0"/>
    </dxf>
    <dxf>
      <alignment horizontal="general" vertical="center" textRotation="0" wrapText="0" indent="0" justifyLastLine="0" shrinkToFit="0" readingOrder="0"/>
    </dxf>
    <dxf>
      <border outline="0">
        <top style="thin">
          <color theme="4" tint="-0.249977111117893"/>
        </top>
      </border>
    </dxf>
    <dxf>
      <alignment horizontal="general" vertical="center" textRotation="0" wrapText="0" indent="0" justifyLastLine="0" shrinkToFit="0" readingOrder="0"/>
    </dxf>
    <dxf>
      <border outline="0">
        <bottom style="thin">
          <color theme="4" tint="-0.249977111117893"/>
        </bottom>
      </border>
    </dxf>
    <dxf>
      <font>
        <b/>
        <i val="0"/>
        <strike val="0"/>
        <condense val="0"/>
        <extend val="0"/>
        <outline val="0"/>
        <shadow val="0"/>
        <u val="none"/>
        <vertAlign val="baseline"/>
        <sz val="11.5"/>
        <color theme="4" tint="-0.249977111117893"/>
        <name val="Calibri"/>
        <scheme val="minor"/>
      </font>
      <fill>
        <patternFill patternType="solid">
          <fgColor indexed="64"/>
          <bgColor theme="4" tint="0.79998168889431442"/>
        </patternFill>
      </fill>
      <alignment horizontal="general" vertical="center" textRotation="0" wrapText="0" indent="0" justifyLastLine="0" shrinkToFit="0" readingOrder="0"/>
    </dxf>
    <dxf>
      <alignment vertical="center" textRotation="0" indent="0" justifyLastLine="0" shrinkToFit="0" readingOrder="0"/>
    </dxf>
    <dxf>
      <border outline="0">
        <top style="thin">
          <color theme="4" tint="-0.249977111117893"/>
        </top>
      </border>
    </dxf>
    <dxf>
      <alignment vertical="center" textRotation="0" indent="0" justifyLastLine="0" shrinkToFit="0" readingOrder="0"/>
    </dxf>
    <dxf>
      <border outline="0">
        <bottom style="thin">
          <color theme="4" tint="-0.249977111117893"/>
        </bottom>
      </border>
    </dxf>
    <dxf>
      <font>
        <b/>
        <i val="0"/>
        <strike val="0"/>
        <condense val="0"/>
        <extend val="0"/>
        <outline val="0"/>
        <shadow val="0"/>
        <u val="none"/>
        <vertAlign val="baseline"/>
        <sz val="11.5"/>
        <color theme="4" tint="-0.249977111117893"/>
        <name val="Calibri"/>
        <scheme val="minor"/>
      </font>
      <fill>
        <patternFill patternType="solid">
          <fgColor indexed="64"/>
          <bgColor theme="4" tint="0.79998168889431442"/>
        </patternFill>
      </fill>
      <alignment horizontal="general" vertical="center" textRotation="0" wrapText="0" indent="0" justifyLastLine="0" shrinkToFit="0" readingOrder="0"/>
    </dxf>
    <dxf>
      <alignment vertical="center" textRotation="0" indent="0" justifyLastLine="0" shrinkToFit="0" readingOrder="0"/>
    </dxf>
    <dxf>
      <border outline="0">
        <top style="thin">
          <color theme="4" tint="-0.249977111117893"/>
        </top>
      </border>
    </dxf>
    <dxf>
      <alignment vertical="center" textRotation="0" indent="0" justifyLastLine="0" shrinkToFit="0" readingOrder="0"/>
    </dxf>
    <dxf>
      <border outline="0">
        <bottom style="thin">
          <color theme="4" tint="-0.249977111117893"/>
        </bottom>
      </border>
    </dxf>
    <dxf>
      <font>
        <b/>
        <i val="0"/>
        <strike val="0"/>
        <condense val="0"/>
        <extend val="0"/>
        <outline val="0"/>
        <shadow val="0"/>
        <u val="none"/>
        <vertAlign val="baseline"/>
        <sz val="11.5"/>
        <color theme="4" tint="-0.249977111117893"/>
        <name val="Calibri"/>
        <scheme val="minor"/>
      </font>
      <fill>
        <patternFill patternType="solid">
          <fgColor indexed="64"/>
          <bgColor theme="4" tint="0.79998168889431442"/>
        </patternFill>
      </fill>
      <alignment horizontal="general" vertical="center" textRotation="0" wrapText="0" indent="0" justifyLastLine="0" shrinkToFit="0" readingOrder="0"/>
    </dxf>
    <dxf>
      <alignment horizontal="general" vertical="center" textRotation="0" wrapText="0" indent="0" justifyLastLine="0" shrinkToFit="0" readingOrder="0"/>
    </dxf>
    <dxf>
      <border outline="0">
        <top style="thin">
          <color theme="4" tint="-0.249977111117893"/>
        </top>
      </border>
    </dxf>
    <dxf>
      <alignment horizontal="general" vertical="center" textRotation="0" wrapText="0" indent="0" justifyLastLine="0" shrinkToFit="0" readingOrder="0"/>
    </dxf>
    <dxf>
      <border outline="0">
        <bottom style="thin">
          <color theme="4" tint="-0.249977111117893"/>
        </bottom>
      </border>
    </dxf>
    <dxf>
      <font>
        <b/>
        <i val="0"/>
        <strike val="0"/>
        <condense val="0"/>
        <extend val="0"/>
        <outline val="0"/>
        <shadow val="0"/>
        <u val="none"/>
        <vertAlign val="baseline"/>
        <sz val="11.5"/>
        <color theme="4" tint="-0.249977111117893"/>
        <name val="Calibri"/>
        <scheme val="minor"/>
      </font>
      <fill>
        <patternFill patternType="solid">
          <fgColor indexed="64"/>
          <bgColor theme="4" tint="0.79998168889431442"/>
        </patternFill>
      </fill>
      <alignment horizontal="general" vertical="center" textRotation="0" wrapText="0" indent="0" justifyLastLine="0" shrinkToFit="0" readingOrder="0"/>
    </dxf>
    <dxf>
      <alignment vertical="center" textRotation="0" indent="0" justifyLastLine="0" shrinkToFit="0" readingOrder="0"/>
    </dxf>
    <dxf>
      <border outline="0">
        <top style="thin">
          <color theme="4" tint="-0.249977111117893"/>
        </top>
      </border>
    </dxf>
    <dxf>
      <alignment vertical="center" textRotation="0" indent="0" justifyLastLine="0" shrinkToFit="0" readingOrder="0"/>
    </dxf>
    <dxf>
      <border outline="0">
        <bottom style="thin">
          <color theme="4" tint="-0.249977111117893"/>
        </bottom>
      </border>
    </dxf>
    <dxf>
      <font>
        <b/>
        <i val="0"/>
        <strike val="0"/>
        <condense val="0"/>
        <extend val="0"/>
        <outline val="0"/>
        <shadow val="0"/>
        <u val="none"/>
        <vertAlign val="baseline"/>
        <sz val="11.5"/>
        <color theme="4" tint="-0.249977111117893"/>
        <name val="Calibri"/>
        <scheme val="minor"/>
      </font>
      <fill>
        <patternFill patternType="solid">
          <fgColor indexed="64"/>
          <bgColor theme="4" tint="0.79998168889431442"/>
        </patternFill>
      </fill>
      <alignment horizontal="general" vertical="center" textRotation="0" wrapText="0" indent="0" justifyLastLine="0" shrinkToFit="0" readingOrder="0"/>
    </dxf>
    <dxf>
      <alignment horizontal="general" vertical="center" textRotation="0" wrapText="0" indent="0" justifyLastLine="0" shrinkToFit="0" readingOrder="0"/>
    </dxf>
    <dxf>
      <border outline="0">
        <top style="thin">
          <color theme="4" tint="-0.249977111117893"/>
        </top>
      </border>
    </dxf>
    <dxf>
      <alignment horizontal="general" vertical="center" textRotation="0" wrapText="0" indent="0" justifyLastLine="0" shrinkToFit="0" readingOrder="0"/>
    </dxf>
    <dxf>
      <border outline="0">
        <bottom style="thin">
          <color theme="4" tint="-0.249977111117893"/>
        </bottom>
      </border>
    </dxf>
    <dxf>
      <font>
        <b/>
        <i val="0"/>
        <strike val="0"/>
        <condense val="0"/>
        <extend val="0"/>
        <outline val="0"/>
        <shadow val="0"/>
        <u val="none"/>
        <vertAlign val="baseline"/>
        <sz val="11.5"/>
        <color theme="4" tint="-0.249977111117893"/>
        <name val="Calibri"/>
        <scheme val="minor"/>
      </font>
      <fill>
        <patternFill patternType="solid">
          <fgColor indexed="64"/>
          <bgColor theme="4" tint="0.79998168889431442"/>
        </patternFill>
      </fill>
      <alignment horizontal="general" vertical="center" textRotation="0" wrapText="0" indent="0" justifyLastLine="0" shrinkToFit="0" readingOrder="0"/>
    </dxf>
    <dxf>
      <alignment horizontal="general" vertical="center" textRotation="0" wrapText="0" indent="0" justifyLastLine="0" shrinkToFit="0" readingOrder="0"/>
    </dxf>
    <dxf>
      <border outline="0">
        <top style="thin">
          <color theme="4" tint="-0.249977111117893"/>
        </top>
      </border>
    </dxf>
    <dxf>
      <alignment horizontal="general" vertical="center" textRotation="0" wrapText="0" indent="0" justifyLastLine="0" shrinkToFit="0" readingOrder="0"/>
    </dxf>
    <dxf>
      <border outline="0">
        <bottom style="thin">
          <color theme="4" tint="-0.249977111117893"/>
        </bottom>
      </border>
    </dxf>
    <dxf>
      <font>
        <b/>
        <i val="0"/>
        <strike val="0"/>
        <condense val="0"/>
        <extend val="0"/>
        <outline val="0"/>
        <shadow val="0"/>
        <u val="none"/>
        <vertAlign val="baseline"/>
        <sz val="11.5"/>
        <color theme="4" tint="-0.249977111117893"/>
        <name val="Calibri"/>
        <scheme val="minor"/>
      </font>
      <fill>
        <patternFill patternType="solid">
          <fgColor indexed="64"/>
          <bgColor theme="4"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5"/>
        <color auto="1"/>
        <name val="Calibri"/>
        <scheme val="minor"/>
      </font>
      <fill>
        <patternFill patternType="none">
          <fgColor indexed="64"/>
          <bgColor indexed="65"/>
        </patternFill>
      </fill>
      <alignment horizontal="general" vertical="center" textRotation="0" wrapText="0" indent="0" justifyLastLine="0" shrinkToFit="0" readingOrder="0"/>
      <border diagonalUp="0" diagonalDown="0" outline="0">
        <left style="hair">
          <color theme="4"/>
        </left>
        <right style="hair">
          <color theme="4"/>
        </right>
        <top style="hair">
          <color theme="4"/>
        </top>
        <bottom style="hair">
          <color theme="4"/>
        </bottom>
      </border>
    </dxf>
    <dxf>
      <border outline="0">
        <top style="hair">
          <color theme="4" tint="-0.249977111117893"/>
        </top>
      </border>
    </dxf>
    <dxf>
      <border outline="0">
        <top style="thin">
          <color theme="4" tint="-0.249977111117893"/>
        </top>
        <bottom style="hair">
          <color theme="4" tint="-0.249977111117893"/>
        </bottom>
      </border>
    </dxf>
    <dxf>
      <font>
        <b val="0"/>
        <i val="0"/>
        <strike val="0"/>
        <condense val="0"/>
        <extend val="0"/>
        <outline val="0"/>
        <shadow val="0"/>
        <u val="none"/>
        <vertAlign val="baseline"/>
        <sz val="11.5"/>
        <color auto="1"/>
        <name val="Calibri"/>
        <scheme val="minor"/>
      </font>
      <fill>
        <patternFill patternType="none">
          <fgColor indexed="64"/>
          <bgColor indexed="65"/>
        </patternFill>
      </fill>
      <alignment horizontal="general" vertical="center" textRotation="0" wrapText="0" indent="0" justifyLastLine="0" shrinkToFit="0" readingOrder="0"/>
    </dxf>
    <dxf>
      <border outline="0">
        <bottom style="thin">
          <color theme="4" tint="-0.249977111117893"/>
        </bottom>
      </border>
    </dxf>
    <dxf>
      <font>
        <b val="0"/>
        <i val="0"/>
        <strike val="0"/>
        <condense val="0"/>
        <extend val="0"/>
        <outline val="0"/>
        <shadow val="0"/>
        <u/>
        <vertAlign val="baseline"/>
        <sz val="10"/>
        <color auto="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0"/>
        <color theme="1"/>
        <name val="Arial"/>
        <scheme val="none"/>
      </font>
      <fill>
        <patternFill patternType="solid">
          <fgColor theme="4" tint="0.79998168889431442"/>
          <bgColor theme="4" tint="0.79998168889431442"/>
        </patternFill>
      </fill>
      <alignment horizontal="center" vertical="center" textRotation="0" wrapText="0" indent="0" justifyLastLine="0" shrinkToFit="0" readingOrder="0"/>
    </dxf>
    <dxf>
      <font>
        <b val="0"/>
        <i val="0"/>
        <strike val="0"/>
        <condense val="0"/>
        <extend val="0"/>
        <outline val="0"/>
        <shadow val="0"/>
        <u/>
        <vertAlign val="baseline"/>
        <sz val="10"/>
        <color auto="1"/>
        <name val="Arial"/>
        <scheme val="none"/>
      </font>
      <fill>
        <patternFill patternType="none">
          <fgColor indexed="64"/>
          <bgColor indexed="65"/>
        </patternFill>
      </fill>
      <alignment horizontal="center" vertical="center" textRotation="0" wrapText="0" indent="0" justifyLastLine="0" shrinkToFit="0" readingOrder="0"/>
    </dxf>
  </dxfs>
  <tableStyles count="0" defaultTableStyle="TableStyleMedium9" defaultPivotStyle="PivotStyleLight16"/>
  <colors>
    <mruColors>
      <color rgb="FF99FF99"/>
      <color rgb="FFFF9999"/>
      <color rgb="FFFF7C7D"/>
      <color rgb="FFF6E45C"/>
      <color rgb="FF2DF74F"/>
      <color rgb="FF64FF99"/>
      <color rgb="FF638EC6"/>
      <color rgb="FF144E60"/>
      <color rgb="FFFF8F8F"/>
      <color rgb="FF2FFF7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calcChain" Target="calcChain.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lgn="ctr" rtl="0">
              <a:defRPr lang="en-US" sz="1000" b="1" i="0" u="none" strike="noStrike" kern="1200" cap="all" spc="0" baseline="0">
                <a:solidFill>
                  <a:schemeClr val="accent1">
                    <a:lumMod val="75000"/>
                  </a:schemeClr>
                </a:solidFill>
                <a:latin typeface="+mn-lt"/>
                <a:ea typeface="+mn-ea"/>
                <a:cs typeface="+mn-cs"/>
              </a:defRPr>
            </a:pPr>
            <a:r>
              <a:rPr lang="en-US" sz="1000" b="1" i="0" u="none" strike="noStrike" kern="1200" spc="0" baseline="0">
                <a:solidFill>
                  <a:schemeClr val="accent1">
                    <a:lumMod val="75000"/>
                  </a:schemeClr>
                </a:solidFill>
                <a:latin typeface="+mn-lt"/>
                <a:ea typeface="+mn-ea"/>
                <a:cs typeface="+mn-cs"/>
              </a:rPr>
              <a:t>equity indices (3 Month Performance, IN LOCAL CURRENCY)</a:t>
            </a:r>
          </a:p>
        </c:rich>
      </c:tx>
      <c:layout>
        <c:manualLayout>
          <c:xMode val="edge"/>
          <c:yMode val="edge"/>
          <c:x val="0.1798234240717505"/>
          <c:y val="0"/>
        </c:manualLayout>
      </c:layout>
      <c:overlay val="0"/>
      <c:spPr>
        <a:noFill/>
        <a:ln>
          <a:noFill/>
        </a:ln>
        <a:effectLst/>
      </c:spPr>
      <c:txPr>
        <a:bodyPr rot="0" spcFirstLastPara="1" vertOverflow="ellipsis" vert="horz" wrap="square" anchor="ctr" anchorCtr="1"/>
        <a:lstStyle/>
        <a:p>
          <a:pPr algn="ctr" rtl="0">
            <a:defRPr lang="en-US" sz="1000" b="1" i="0" u="none" strike="noStrike" kern="1200" cap="all" spc="0" baseline="0">
              <a:solidFill>
                <a:schemeClr val="accent1">
                  <a:lumMod val="75000"/>
                </a:schemeClr>
              </a:solidFill>
              <a:latin typeface="+mn-lt"/>
              <a:ea typeface="+mn-ea"/>
              <a:cs typeface="+mn-cs"/>
            </a:defRPr>
          </a:pPr>
          <a:endParaRPr lang="en-US"/>
        </a:p>
      </c:txPr>
    </c:title>
    <c:autoTitleDeleted val="0"/>
    <c:plotArea>
      <c:layout>
        <c:manualLayout>
          <c:layoutTarget val="inner"/>
          <c:xMode val="edge"/>
          <c:yMode val="edge"/>
          <c:x val="3.7759377001362018E-2"/>
          <c:y val="7.2882009740103199E-2"/>
          <c:w val="0.927869339467987"/>
          <c:h val="0.84636346420068331"/>
        </c:manualLayout>
      </c:layout>
      <c:barChart>
        <c:barDir val="bar"/>
        <c:grouping val="clustered"/>
        <c:varyColors val="0"/>
        <c:ser>
          <c:idx val="0"/>
          <c:order val="0"/>
          <c:spPr>
            <a:solidFill>
              <a:srgbClr val="99FF99"/>
            </a:solidFill>
            <a:ln w="9525" cap="flat" cmpd="sng" algn="ctr">
              <a:solidFill>
                <a:schemeClr val="accent1">
                  <a:alpha val="75000"/>
                </a:schemeClr>
              </a:solidFill>
            </a:ln>
            <a:effectLst>
              <a:innerShdw blurRad="114300">
                <a:schemeClr val="accent1">
                  <a:alpha val="70000"/>
                </a:schemeClr>
              </a:innerShdw>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howLeaderLines val="0"/>
              </c:ext>
            </c:extLst>
          </c:dLbls>
          <c:cat>
            <c:strRef>
              <c:f>'FE Source'!$AV$24:$AV$31</c:f>
              <c:strCache>
                <c:ptCount val="8"/>
                <c:pt idx="0">
                  <c:v>Euro Stoxx 50</c:v>
                </c:pt>
                <c:pt idx="1">
                  <c:v>Hang Seng</c:v>
                </c:pt>
                <c:pt idx="2">
                  <c:v>MSCI AC World</c:v>
                </c:pt>
                <c:pt idx="3">
                  <c:v>MSCI Emerging Markets</c:v>
                </c:pt>
                <c:pt idx="4">
                  <c:v>Nikkei 225</c:v>
                </c:pt>
                <c:pt idx="5">
                  <c:v>S&amp;P 593</c:v>
                </c:pt>
                <c:pt idx="6">
                  <c:v>S&amp;P BSE Sensex </c:v>
                </c:pt>
                <c:pt idx="7">
                  <c:v>Shanghai Stock Exchange 50 </c:v>
                </c:pt>
              </c:strCache>
            </c:strRef>
          </c:cat>
          <c:val>
            <c:numRef>
              <c:f>'FE Source'!$AW$24:$AW$31</c:f>
              <c:numCache>
                <c:formatCode>General</c:formatCode>
                <c:ptCount val="8"/>
                <c:pt idx="0">
                  <c:v>-1.37</c:v>
                </c:pt>
                <c:pt idx="1">
                  <c:v>8.48</c:v>
                </c:pt>
                <c:pt idx="2">
                  <c:v>-5.27</c:v>
                </c:pt>
                <c:pt idx="3">
                  <c:v>0.16</c:v>
                </c:pt>
                <c:pt idx="4">
                  <c:v>-5.72</c:v>
                </c:pt>
                <c:pt idx="5">
                  <c:v>-7.12</c:v>
                </c:pt>
                <c:pt idx="6">
                  <c:v>2.61</c:v>
                </c:pt>
                <c:pt idx="7">
                  <c:v>0</c:v>
                </c:pt>
              </c:numCache>
            </c:numRef>
          </c:val>
          <c:extLst>
            <c:ext xmlns:c14="http://schemas.microsoft.com/office/drawing/2007/8/2/chart" uri="{6F2FDCE9-48DA-4B69-8628-5D25D57E5C99}">
              <c14:invertSolidFillFmt>
                <c14:spPr xmlns:c14="http://schemas.microsoft.com/office/drawing/2007/8/2/chart">
                  <a:solidFill>
                    <a:srgbClr val="FF9999"/>
                  </a:solidFill>
                  <a:ln w="9525" cap="flat" cmpd="sng" algn="ctr">
                    <a:solidFill>
                      <a:schemeClr val="accent1">
                        <a:alpha val="75000"/>
                      </a:schemeClr>
                    </a:solidFill>
                  </a:ln>
                  <a:effectLst>
                    <a:innerShdw blurRad="114300">
                      <a:schemeClr val="accent1">
                        <a:alpha val="70000"/>
                      </a:schemeClr>
                    </a:innerShdw>
                  </a:effectLst>
                </c14:spPr>
              </c14:invertSolidFillFmt>
            </c:ext>
            <c:ext xmlns:c16="http://schemas.microsoft.com/office/drawing/2014/chart" uri="{C3380CC4-5D6E-409C-BE32-E72D297353CC}">
              <c16:uniqueId val="{00000000-3936-4E61-9821-2A53724B8F0D}"/>
            </c:ext>
          </c:extLst>
        </c:ser>
        <c:dLbls>
          <c:dLblPos val="outEnd"/>
          <c:showLegendKey val="0"/>
          <c:showVal val="1"/>
          <c:showCatName val="0"/>
          <c:showSerName val="0"/>
          <c:showPercent val="0"/>
          <c:showBubbleSize val="0"/>
        </c:dLbls>
        <c:gapWidth val="33"/>
        <c:overlap val="-100"/>
        <c:axId val="1133892016"/>
        <c:axId val="1131197360"/>
      </c:barChart>
      <c:catAx>
        <c:axId val="1133892016"/>
        <c:scaling>
          <c:orientation val="minMax"/>
        </c:scaling>
        <c:delete val="1"/>
        <c:axPos val="l"/>
        <c:majorGridlines>
          <c:spPr>
            <a:ln>
              <a:solidFill>
                <a:schemeClr val="tx1">
                  <a:lumMod val="15000"/>
                  <a:lumOff val="85000"/>
                </a:schemeClr>
              </a:solidFill>
            </a:ln>
            <a:effectLst/>
          </c:spPr>
        </c:majorGridlines>
        <c:numFmt formatCode="General" sourceLinked="1"/>
        <c:majorTickMark val="out"/>
        <c:minorTickMark val="none"/>
        <c:tickLblPos val="nextTo"/>
        <c:crossAx val="1131197360"/>
        <c:crossesAt val="0"/>
        <c:auto val="1"/>
        <c:lblAlgn val="ctr"/>
        <c:lblOffset val="100"/>
        <c:tickMarkSkip val="1"/>
        <c:noMultiLvlLbl val="0"/>
      </c:catAx>
      <c:valAx>
        <c:axId val="1131197360"/>
        <c:scaling>
          <c:orientation val="minMax"/>
        </c:scaling>
        <c:delete val="0"/>
        <c:axPos val="b"/>
        <c:numFmt formatCode="#,##0.0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11338920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lgn="ctr" rtl="0">
              <a:defRPr lang="en-US" sz="1000" b="1" i="0" u="none" strike="noStrike" kern="1200" cap="all" spc="0" baseline="0">
                <a:solidFill>
                  <a:schemeClr val="accent1">
                    <a:lumMod val="75000"/>
                  </a:schemeClr>
                </a:solidFill>
                <a:latin typeface="+mn-lt"/>
                <a:ea typeface="+mn-ea"/>
                <a:cs typeface="+mn-cs"/>
              </a:defRPr>
            </a:pPr>
            <a:r>
              <a:rPr lang="en-US" sz="1000" b="1" i="0" u="none" strike="noStrike" kern="1200" spc="0" baseline="0">
                <a:solidFill>
                  <a:schemeClr val="accent1">
                    <a:lumMod val="75000"/>
                  </a:schemeClr>
                </a:solidFill>
                <a:latin typeface="+mn-lt"/>
                <a:ea typeface="+mn-ea"/>
                <a:cs typeface="+mn-cs"/>
              </a:rPr>
              <a:t>Fixed income indices (3 Month Performance, IN LOCAL CURRECNY) </a:t>
            </a:r>
          </a:p>
        </c:rich>
      </c:tx>
      <c:layout>
        <c:manualLayout>
          <c:xMode val="edge"/>
          <c:yMode val="edge"/>
          <c:x val="0.13776435634679574"/>
          <c:y val="0"/>
        </c:manualLayout>
      </c:layout>
      <c:overlay val="0"/>
      <c:spPr>
        <a:noFill/>
        <a:ln>
          <a:noFill/>
        </a:ln>
        <a:effectLst/>
      </c:spPr>
      <c:txPr>
        <a:bodyPr rot="0" spcFirstLastPara="1" vertOverflow="ellipsis" vert="horz" wrap="square" anchor="ctr" anchorCtr="1"/>
        <a:lstStyle/>
        <a:p>
          <a:pPr algn="ctr" rtl="0">
            <a:defRPr lang="en-US" sz="1000" b="1" i="0" u="none" strike="noStrike" kern="1200" cap="all" spc="0" baseline="0">
              <a:solidFill>
                <a:schemeClr val="accent1">
                  <a:lumMod val="75000"/>
                </a:schemeClr>
              </a:solidFill>
              <a:latin typeface="+mn-lt"/>
              <a:ea typeface="+mn-ea"/>
              <a:cs typeface="+mn-cs"/>
            </a:defRPr>
          </a:pPr>
          <a:endParaRPr lang="en-US"/>
        </a:p>
      </c:txPr>
    </c:title>
    <c:autoTitleDeleted val="0"/>
    <c:plotArea>
      <c:layout>
        <c:manualLayout>
          <c:layoutTarget val="inner"/>
          <c:xMode val="edge"/>
          <c:yMode val="edge"/>
          <c:x val="2.7760028247380997E-2"/>
          <c:y val="6.3755630664037652E-2"/>
          <c:w val="0.98919223663855582"/>
          <c:h val="0.85967591689954725"/>
        </c:manualLayout>
      </c:layout>
      <c:barChart>
        <c:barDir val="bar"/>
        <c:grouping val="clustered"/>
        <c:varyColors val="0"/>
        <c:ser>
          <c:idx val="0"/>
          <c:order val="0"/>
          <c:spPr>
            <a:solidFill>
              <a:srgbClr val="99FF99"/>
            </a:solidFill>
            <a:ln w="9525" cap="flat" cmpd="sng" algn="ctr">
              <a:solidFill>
                <a:schemeClr val="accent1">
                  <a:alpha val="75000"/>
                </a:schemeClr>
              </a:solidFill>
            </a:ln>
            <a:effectLst>
              <a:innerShdw blurRad="114300">
                <a:schemeClr val="accent1">
                  <a:alpha val="70000"/>
                </a:schemeClr>
              </a:innerShdw>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'FE Source'!$AV$34:$AV$38</c:f>
              <c:strCache>
                <c:ptCount val="5"/>
                <c:pt idx="0">
                  <c:v>Barclays Euro Aggregate Credit</c:v>
                </c:pt>
                <c:pt idx="1">
                  <c:v>Barclays Global High Yield </c:v>
                </c:pt>
                <c:pt idx="2">
                  <c:v>Barclays US Corporate Investment Grade</c:v>
                </c:pt>
                <c:pt idx="3">
                  <c:v>Citi World Government Bond</c:v>
                </c:pt>
                <c:pt idx="4">
                  <c:v>BofA Global Broad Market</c:v>
                </c:pt>
              </c:strCache>
            </c:strRef>
          </c:cat>
          <c:val>
            <c:numRef>
              <c:f>'FE Source'!$AW$34:$AW$38</c:f>
              <c:numCache>
                <c:formatCode>General</c:formatCode>
                <c:ptCount val="5"/>
                <c:pt idx="0">
                  <c:v>-0.27</c:v>
                </c:pt>
                <c:pt idx="1">
                  <c:v>1.21</c:v>
                </c:pt>
                <c:pt idx="2">
                  <c:v>0.14000000000000001</c:v>
                </c:pt>
                <c:pt idx="3">
                  <c:v>1.55</c:v>
                </c:pt>
                <c:pt idx="4">
                  <c:v>-0.33</c:v>
                </c:pt>
              </c:numCache>
            </c:numRef>
          </c:val>
          <c:extLst>
            <c:ext xmlns:c14="http://schemas.microsoft.com/office/drawing/2007/8/2/chart" uri="{6F2FDCE9-48DA-4B69-8628-5D25D57E5C99}">
              <c14:invertSolidFillFmt>
                <c14:spPr xmlns:c14="http://schemas.microsoft.com/office/drawing/2007/8/2/chart">
                  <a:solidFill>
                    <a:srgbClr val="FF9999"/>
                  </a:solidFill>
                  <a:ln w="9525" cap="flat" cmpd="sng" algn="ctr">
                    <a:solidFill>
                      <a:schemeClr val="accent1">
                        <a:alpha val="75000"/>
                      </a:schemeClr>
                    </a:solidFill>
                  </a:ln>
                  <a:effectLst>
                    <a:innerShdw blurRad="114300">
                      <a:schemeClr val="accent1">
                        <a:alpha val="70000"/>
                      </a:schemeClr>
                    </a:innerShdw>
                  </a:effectLst>
                </c14:spPr>
              </c14:invertSolidFillFmt>
            </c:ext>
            <c:ext xmlns:c16="http://schemas.microsoft.com/office/drawing/2014/chart" uri="{C3380CC4-5D6E-409C-BE32-E72D297353CC}">
              <c16:uniqueId val="{00000000-9F41-4FA4-ABF1-CCD48932E0A6}"/>
            </c:ext>
          </c:extLst>
        </c:ser>
        <c:dLbls>
          <c:dLblPos val="outEnd"/>
          <c:showLegendKey val="0"/>
          <c:showVal val="1"/>
          <c:showCatName val="0"/>
          <c:showSerName val="0"/>
          <c:showPercent val="0"/>
          <c:showBubbleSize val="0"/>
        </c:dLbls>
        <c:gapWidth val="33"/>
        <c:overlap val="-100"/>
        <c:axId val="1131199600"/>
        <c:axId val="1131200160"/>
      </c:barChart>
      <c:catAx>
        <c:axId val="1131199600"/>
        <c:scaling>
          <c:orientation val="minMax"/>
        </c:scaling>
        <c:delete val="1"/>
        <c:axPos val="l"/>
        <c:majorGridlines>
          <c:spPr>
            <a:ln>
              <a:solidFill>
                <a:schemeClr val="tx1">
                  <a:lumMod val="15000"/>
                  <a:lumOff val="85000"/>
                </a:schemeClr>
              </a:solidFill>
            </a:ln>
            <a:effectLst/>
          </c:spPr>
        </c:majorGridlines>
        <c:numFmt formatCode="General" sourceLinked="1"/>
        <c:majorTickMark val="out"/>
        <c:minorTickMark val="none"/>
        <c:tickLblPos val="nextTo"/>
        <c:crossAx val="1131200160"/>
        <c:crossesAt val="0"/>
        <c:auto val="1"/>
        <c:lblAlgn val="ctr"/>
        <c:lblOffset val="100"/>
        <c:tickMarkSkip val="1"/>
        <c:noMultiLvlLbl val="0"/>
      </c:catAx>
      <c:valAx>
        <c:axId val="1131200160"/>
        <c:scaling>
          <c:orientation val="minMax"/>
        </c:scaling>
        <c:delete val="0"/>
        <c:axPos val="b"/>
        <c:numFmt formatCode="#,##0.0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2">
                    <a:lumMod val="50000"/>
                  </a:schemeClr>
                </a:solidFill>
                <a:latin typeface="+mn-lt"/>
                <a:ea typeface="+mn-ea"/>
                <a:cs typeface="+mn-cs"/>
              </a:defRPr>
            </a:pPr>
            <a:endParaRPr lang="en-US"/>
          </a:p>
        </c:txPr>
        <c:crossAx val="1131199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accent1">
          <a:lumMod val="7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5074608471919039E-3"/>
          <c:y val="0"/>
          <c:w val="0.99343723402705575"/>
          <c:h val="1"/>
        </c:manualLayout>
      </c:layout>
      <c:barChart>
        <c:barDir val="bar"/>
        <c:grouping val="percentStacked"/>
        <c:varyColors val="0"/>
        <c:ser>
          <c:idx val="0"/>
          <c:order val="0"/>
          <c:tx>
            <c:strRef>
              <c:f>Working!$B$3</c:f>
              <c:strCache>
                <c:ptCount val="1"/>
                <c:pt idx="0">
                  <c:v>Equities</c:v>
                </c:pt>
              </c:strCache>
            </c:strRef>
          </c:tx>
          <c:spPr>
            <a:solidFill>
              <a:schemeClr val="accent1"/>
            </a:solidFill>
            <a:ln>
              <a:noFill/>
            </a:ln>
            <a:effectLst>
              <a:softEdge rad="12700"/>
            </a:effectLst>
            <a:scene3d>
              <a:camera prst="orthographicFront"/>
              <a:lightRig rig="threePt" dir="t"/>
            </a:scene3d>
            <a:sp3d prstMaterial="plastic"/>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Working!$C$3</c:f>
              <c:numCache>
                <c:formatCode>0%</c:formatCode>
                <c:ptCount val="1"/>
                <c:pt idx="0">
                  <c:v>#N/A</c:v>
                </c:pt>
              </c:numCache>
            </c:numRef>
          </c:val>
          <c:extLst>
            <c:ext xmlns:c16="http://schemas.microsoft.com/office/drawing/2014/chart" uri="{C3380CC4-5D6E-409C-BE32-E72D297353CC}">
              <c16:uniqueId val="{00000000-272C-4EFF-9878-361B42B23914}"/>
            </c:ext>
          </c:extLst>
        </c:ser>
        <c:ser>
          <c:idx val="1"/>
          <c:order val="1"/>
          <c:tx>
            <c:strRef>
              <c:f>Working!$B$4</c:f>
              <c:strCache>
                <c:ptCount val="1"/>
                <c:pt idx="0">
                  <c:v>Fixed Income</c:v>
                </c:pt>
              </c:strCache>
            </c:strRef>
          </c:tx>
          <c:spPr>
            <a:solidFill>
              <a:schemeClr val="accent2"/>
            </a:solidFill>
            <a:ln>
              <a:noFill/>
            </a:ln>
            <a:effectLst>
              <a:softEdge rad="12700"/>
            </a:effectLst>
            <a:scene3d>
              <a:camera prst="orthographicFront"/>
              <a:lightRig rig="threePt" dir="t"/>
            </a:scene3d>
            <a:sp3d prstMaterial="plastic"/>
          </c:spPr>
          <c:invertIfNegative val="0"/>
          <c:dLbls>
            <c:dLbl>
              <c:idx val="0"/>
              <c:spPr>
                <a:noFill/>
                <a:ln w="22225">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6="http://schemas.microsoft.com/office/drawing/2014/chart" uri="{C3380CC4-5D6E-409C-BE32-E72D297353CC}">
                  <c16:uniqueId val="{00000001-272C-4EFF-9878-361B42B23914}"/>
                </c:ext>
              </c:extLst>
            </c:dLbl>
            <c:spPr>
              <a:noFill/>
              <a:ln w="22225">
                <a:solidFill>
                  <a:schemeClr val="accent1"/>
                </a:solid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Working!$C$4</c:f>
              <c:numCache>
                <c:formatCode>0%</c:formatCode>
                <c:ptCount val="1"/>
                <c:pt idx="0">
                  <c:v>#N/A</c:v>
                </c:pt>
              </c:numCache>
            </c:numRef>
          </c:val>
          <c:extLst>
            <c:ext xmlns:c16="http://schemas.microsoft.com/office/drawing/2014/chart" uri="{C3380CC4-5D6E-409C-BE32-E72D297353CC}">
              <c16:uniqueId val="{00000002-272C-4EFF-9878-361B42B23914}"/>
            </c:ext>
          </c:extLst>
        </c:ser>
        <c:ser>
          <c:idx val="2"/>
          <c:order val="2"/>
          <c:tx>
            <c:strRef>
              <c:f>Working!$B$5</c:f>
              <c:strCache>
                <c:ptCount val="1"/>
                <c:pt idx="0">
                  <c:v>Mixed Assets</c:v>
                </c:pt>
              </c:strCache>
            </c:strRef>
          </c:tx>
          <c:spPr>
            <a:solidFill>
              <a:schemeClr val="accent3"/>
            </a:solidFill>
            <a:ln>
              <a:noFill/>
            </a:ln>
            <a:effectLst>
              <a:softEdge rad="12700"/>
            </a:effectLst>
            <a:scene3d>
              <a:camera prst="orthographicFront"/>
              <a:lightRig rig="threePt" dir="t"/>
            </a:scene3d>
            <a:sp3d/>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Working!$C$5</c:f>
              <c:numCache>
                <c:formatCode>0%</c:formatCode>
                <c:ptCount val="1"/>
                <c:pt idx="0">
                  <c:v>#N/A</c:v>
                </c:pt>
              </c:numCache>
            </c:numRef>
          </c:val>
          <c:extLst>
            <c:ext xmlns:c16="http://schemas.microsoft.com/office/drawing/2014/chart" uri="{C3380CC4-5D6E-409C-BE32-E72D297353CC}">
              <c16:uniqueId val="{00000003-272C-4EFF-9878-361B42B23914}"/>
            </c:ext>
          </c:extLst>
        </c:ser>
        <c:ser>
          <c:idx val="3"/>
          <c:order val="3"/>
          <c:tx>
            <c:strRef>
              <c:f>Working!$B$6</c:f>
              <c:strCache>
                <c:ptCount val="1"/>
                <c:pt idx="0">
                  <c:v>Short Duration Fixed Income</c:v>
                </c:pt>
              </c:strCache>
            </c:strRef>
          </c:tx>
          <c:spPr>
            <a:solidFill>
              <a:schemeClr val="accent4"/>
            </a:solidFill>
            <a:ln>
              <a:noFill/>
            </a:ln>
            <a:effectLst>
              <a:softEdge rad="12700"/>
            </a:effectLst>
            <a:scene3d>
              <a:camera prst="orthographicFront"/>
              <a:lightRig rig="threePt" dir="t"/>
            </a:scene3d>
            <a:sp3d/>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Working!$C$6</c:f>
              <c:numCache>
                <c:formatCode>0%</c:formatCode>
                <c:ptCount val="1"/>
                <c:pt idx="0">
                  <c:v>#N/A</c:v>
                </c:pt>
              </c:numCache>
            </c:numRef>
          </c:val>
          <c:extLst>
            <c:ext xmlns:c16="http://schemas.microsoft.com/office/drawing/2014/chart" uri="{C3380CC4-5D6E-409C-BE32-E72D297353CC}">
              <c16:uniqueId val="{00000004-272C-4EFF-9878-361B42B23914}"/>
            </c:ext>
          </c:extLst>
        </c:ser>
        <c:ser>
          <c:idx val="4"/>
          <c:order val="4"/>
          <c:tx>
            <c:strRef>
              <c:f>Working!$B$7</c:f>
              <c:strCache>
                <c:ptCount val="1"/>
                <c:pt idx="0">
                  <c:v>Alternatives</c:v>
                </c:pt>
              </c:strCache>
            </c:strRef>
          </c:tx>
          <c:spPr>
            <a:solidFill>
              <a:schemeClr val="accent5"/>
            </a:solidFill>
            <a:ln>
              <a:noFill/>
            </a:ln>
            <a:effectLst>
              <a:softEdge rad="12700"/>
            </a:effectLst>
            <a:scene3d>
              <a:camera prst="orthographicFront"/>
              <a:lightRig rig="threePt" dir="t"/>
            </a:scene3d>
            <a:sp3d/>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Working!$C$7</c:f>
              <c:numCache>
                <c:formatCode>0%</c:formatCode>
                <c:ptCount val="1"/>
                <c:pt idx="0">
                  <c:v>#N/A</c:v>
                </c:pt>
              </c:numCache>
            </c:numRef>
          </c:val>
          <c:extLst>
            <c:ext xmlns:c16="http://schemas.microsoft.com/office/drawing/2014/chart" uri="{C3380CC4-5D6E-409C-BE32-E72D297353CC}">
              <c16:uniqueId val="{00000005-272C-4EFF-9878-361B42B23914}"/>
            </c:ext>
          </c:extLst>
        </c:ser>
        <c:ser>
          <c:idx val="5"/>
          <c:order val="5"/>
          <c:tx>
            <c:strRef>
              <c:f>Working!$B$8</c:f>
              <c:strCache>
                <c:ptCount val="1"/>
                <c:pt idx="0">
                  <c:v>Money Market</c:v>
                </c:pt>
              </c:strCache>
            </c:strRef>
          </c:tx>
          <c:spPr>
            <a:solidFill>
              <a:schemeClr val="accent6">
                <a:lumMod val="75000"/>
              </a:schemeClr>
            </a:solidFill>
            <a:ln>
              <a:noFill/>
            </a:ln>
            <a:effectLst>
              <a:innerShdw blurRad="114300">
                <a:schemeClr val="tx1"/>
              </a:innerShdw>
              <a:softEdge rad="12700"/>
            </a:effectLst>
            <a:scene3d>
              <a:camera prst="orthographicFront"/>
              <a:lightRig rig="threePt" dir="t"/>
            </a:scene3d>
            <a:sp3d/>
          </c:spPr>
          <c:invertIfNegative val="0"/>
          <c:dPt>
            <c:idx val="0"/>
            <c:invertIfNegative val="0"/>
            <c:bubble3D val="0"/>
            <c:spPr>
              <a:solidFill>
                <a:schemeClr val="accent6">
                  <a:lumMod val="75000"/>
                </a:schemeClr>
              </a:solidFill>
              <a:ln>
                <a:noFill/>
              </a:ln>
              <a:effectLst>
                <a:softEdge rad="12700"/>
              </a:effectLst>
              <a:scene3d>
                <a:camera prst="orthographicFront"/>
                <a:lightRig rig="threePt" dir="t"/>
              </a:scene3d>
              <a:sp3d/>
            </c:spPr>
            <c:extLst>
              <c:ext xmlns:c16="http://schemas.microsoft.com/office/drawing/2014/chart" uri="{C3380CC4-5D6E-409C-BE32-E72D297353CC}">
                <c16:uniqueId val="{00000007-272C-4EFF-9878-361B42B23914}"/>
              </c:ext>
            </c:extLst>
          </c:dPt>
          <c:dLbls>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Working!$C$8</c:f>
              <c:numCache>
                <c:formatCode>0%</c:formatCode>
                <c:ptCount val="1"/>
                <c:pt idx="0">
                  <c:v>#N/A</c:v>
                </c:pt>
              </c:numCache>
            </c:numRef>
          </c:val>
          <c:extLst>
            <c:ext xmlns:c16="http://schemas.microsoft.com/office/drawing/2014/chart" uri="{C3380CC4-5D6E-409C-BE32-E72D297353CC}">
              <c16:uniqueId val="{00000008-272C-4EFF-9878-361B42B23914}"/>
            </c:ext>
          </c:extLst>
        </c:ser>
        <c:dLbls>
          <c:dLblPos val="ctr"/>
          <c:showLegendKey val="0"/>
          <c:showVal val="1"/>
          <c:showCatName val="0"/>
          <c:showSerName val="0"/>
          <c:showPercent val="0"/>
          <c:showBubbleSize val="0"/>
        </c:dLbls>
        <c:gapWidth val="117"/>
        <c:overlap val="100"/>
        <c:axId val="1131207440"/>
        <c:axId val="1131208000"/>
      </c:barChart>
      <c:catAx>
        <c:axId val="1131207440"/>
        <c:scaling>
          <c:orientation val="minMax"/>
        </c:scaling>
        <c:delete val="1"/>
        <c:axPos val="l"/>
        <c:numFmt formatCode="General" sourceLinked="1"/>
        <c:majorTickMark val="none"/>
        <c:minorTickMark val="none"/>
        <c:tickLblPos val="nextTo"/>
        <c:crossAx val="1131208000"/>
        <c:crosses val="autoZero"/>
        <c:auto val="1"/>
        <c:lblAlgn val="ctr"/>
        <c:lblOffset val="100"/>
        <c:noMultiLvlLbl val="0"/>
      </c:catAx>
      <c:valAx>
        <c:axId val="1131208000"/>
        <c:scaling>
          <c:orientation val="minMax"/>
        </c:scaling>
        <c:delete val="1"/>
        <c:axPos val="b"/>
        <c:numFmt formatCode="0%" sourceLinked="1"/>
        <c:majorTickMark val="none"/>
        <c:minorTickMark val="none"/>
        <c:tickLblPos val="nextTo"/>
        <c:crossAx val="1131207440"/>
        <c:crosses val="autoZero"/>
        <c:crossBetween val="between"/>
      </c:valAx>
      <c:spPr>
        <a:noFill/>
        <a:ln>
          <a:noFill/>
        </a:ln>
        <a:effectLst>
          <a:glow rad="1905000">
            <a:schemeClr val="accent2">
              <a:satMod val="175000"/>
              <a:alpha val="40000"/>
            </a:schemeClr>
          </a:glow>
          <a:softEdge rad="0"/>
        </a:effectLst>
      </c:spPr>
    </c:plotArea>
    <c:legend>
      <c:legendPos val="b"/>
      <c:legendEntry>
        <c:idx val="5"/>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1.3848993121789875E-2"/>
          <c:y val="0.69271637689560717"/>
          <c:w val="0.98615094629646782"/>
          <c:h val="0.306223281841360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b="0">
          <a:latin typeface="+mn-lt"/>
        </a:defRPr>
      </a:pPr>
      <a:endParaRPr lang="en-US"/>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107423098885695E-3"/>
          <c:y val="8.9786756453423128E-3"/>
          <c:w val="0.98363522248148005"/>
          <c:h val="0.90932315278771969"/>
        </c:manualLayout>
      </c:layout>
      <c:barChart>
        <c:barDir val="bar"/>
        <c:grouping val="clustered"/>
        <c:varyColors val="0"/>
        <c:ser>
          <c:idx val="0"/>
          <c:order val="0"/>
          <c:tx>
            <c:strRef>
              <c:f>Working!$K$1</c:f>
              <c:strCache>
                <c:ptCount val="1"/>
                <c:pt idx="0">
                  <c:v>x-axis (1)</c:v>
                </c:pt>
              </c:strCache>
            </c:strRef>
          </c:tx>
          <c:spPr>
            <a:solidFill>
              <a:srgbClr val="C6D9F1"/>
            </a:solidFill>
            <a:ln>
              <a:solidFill>
                <a:schemeClr val="bg1"/>
              </a:solidFill>
            </a:ln>
            <a:effectLst/>
          </c:spPr>
          <c:invertIfNegative val="1"/>
          <c:dLbls>
            <c:dLbl>
              <c:idx val="9"/>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1AC-4641-A33E-044F9904565F}"/>
                </c:ext>
              </c:extLst>
            </c:dLbl>
            <c:spPr>
              <a:noFill/>
              <a:ln>
                <a:noFill/>
              </a:ln>
              <a:effectLst/>
            </c:spPr>
            <c:txPr>
              <a:bodyPr rot="0" spcFirstLastPara="1" vertOverflow="ellipsis" vert="horz" wrap="none" lIns="0" tIns="0" rIns="0" bIns="0" anchor="ctr" anchorCtr="0">
                <a:spAutoFit/>
              </a:bodyPr>
              <a:lstStyle/>
              <a:p>
                <a:pPr algn="l">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numRef>
              <c:f>[0]!Name_1_Performance</c:f>
              <c:numCache>
                <c:formatCode>General</c:formatCode>
                <c:ptCount val="1"/>
                <c:pt idx="0">
                  <c:v>0</c:v>
                </c:pt>
              </c:numCache>
            </c:numRef>
          </c:cat>
          <c:val>
            <c:numRef>
              <c:f>[0]!x_axis_1_Performance</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E6B9B8"/>
                  </a:solidFill>
                  <a:ln>
                    <a:solidFill>
                      <a:schemeClr val="bg1"/>
                    </a:solidFill>
                  </a:ln>
                  <a:effectLst/>
                </c14:spPr>
              </c14:invertSolidFillFmt>
            </c:ext>
            <c:ext xmlns:c16="http://schemas.microsoft.com/office/drawing/2014/chart" uri="{C3380CC4-5D6E-409C-BE32-E72D297353CC}">
              <c16:uniqueId val="{00000001-81AC-4641-A33E-044F9904565F}"/>
            </c:ext>
          </c:extLst>
        </c:ser>
        <c:dLbls>
          <c:dLblPos val="outEnd"/>
          <c:showLegendKey val="0"/>
          <c:showVal val="1"/>
          <c:showCatName val="0"/>
          <c:showSerName val="0"/>
          <c:showPercent val="0"/>
          <c:showBubbleSize val="0"/>
        </c:dLbls>
        <c:gapWidth val="30"/>
        <c:axId val="1131210800"/>
        <c:axId val="1131211360"/>
      </c:barChart>
      <c:catAx>
        <c:axId val="1131210800"/>
        <c:scaling>
          <c:orientation val="minMax"/>
        </c:scaling>
        <c:delete val="1"/>
        <c:axPos val="l"/>
        <c:numFmt formatCode="General" sourceLinked="1"/>
        <c:majorTickMark val="out"/>
        <c:minorTickMark val="none"/>
        <c:tickLblPos val="nextTo"/>
        <c:crossAx val="1131211360"/>
        <c:crosses val="autoZero"/>
        <c:auto val="1"/>
        <c:lblAlgn val="ctr"/>
        <c:lblOffset val="100"/>
        <c:noMultiLvlLbl val="0"/>
      </c:catAx>
      <c:valAx>
        <c:axId val="1131211360"/>
        <c:scaling>
          <c:orientation val="minMax"/>
        </c:scaling>
        <c:delete val="0"/>
        <c:axPos val="b"/>
        <c:majorGridlines>
          <c:spPr>
            <a:ln w="9525" cap="flat" cmpd="sng" algn="ctr">
              <a:solidFill>
                <a:schemeClr val="accent1">
                  <a:lumMod val="40000"/>
                  <a:lumOff val="6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31210800"/>
        <c:crosses val="autoZero"/>
        <c:crossBetween val="between"/>
      </c:valAx>
      <c:spPr>
        <a:noFill/>
        <a:ln w="25400">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641604061207419E-2"/>
          <c:y val="2.9923385082937508E-2"/>
          <c:w val="0.96126788574762523"/>
          <c:h val="0.9379007127934933"/>
        </c:manualLayout>
      </c:layout>
      <c:barChart>
        <c:barDir val="col"/>
        <c:grouping val="clustered"/>
        <c:varyColors val="0"/>
        <c:ser>
          <c:idx val="3"/>
          <c:order val="0"/>
          <c:tx>
            <c:strRef>
              <c:f>'1 Year Upside'!$C$1</c:f>
              <c:strCache>
                <c:ptCount val="1"/>
                <c:pt idx="0">
                  <c:v>x-axis (1 Year)</c:v>
                </c:pt>
              </c:strCache>
            </c:strRef>
          </c:tx>
          <c:spPr>
            <a:solidFill>
              <a:srgbClr val="B9CDE5"/>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[0]!Name_1_Upside</c:f>
            </c:multiLvlStrRef>
          </c:cat>
          <c:val>
            <c:numRef>
              <c:f>[0]!x_axis_1_Upside</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E6B9B8"/>
                  </a:solidFill>
                  <a:ln>
                    <a:noFill/>
                  </a:ln>
                  <a:effectLst/>
                </c14:spPr>
              </c14:invertSolidFillFmt>
            </c:ext>
            <c:ext xmlns:c16="http://schemas.microsoft.com/office/drawing/2014/chart" uri="{C3380CC4-5D6E-409C-BE32-E72D297353CC}">
              <c16:uniqueId val="{00000000-BE47-4251-A5F1-C7C92FE4F63A}"/>
            </c:ext>
          </c:extLst>
        </c:ser>
        <c:dLbls>
          <c:dLblPos val="outEnd"/>
          <c:showLegendKey val="0"/>
          <c:showVal val="1"/>
          <c:showCatName val="0"/>
          <c:showSerName val="0"/>
          <c:showPercent val="0"/>
          <c:showBubbleSize val="0"/>
        </c:dLbls>
        <c:gapWidth val="130"/>
        <c:axId val="1131213600"/>
        <c:axId val="1131214160"/>
      </c:barChart>
      <c:catAx>
        <c:axId val="1131213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ln>
                  <a:noFill/>
                </a:ln>
                <a:solidFill>
                  <a:sysClr val="windowText" lastClr="000000"/>
                </a:solidFill>
                <a:latin typeface="+mn-lt"/>
                <a:ea typeface="+mn-ea"/>
                <a:cs typeface="+mn-cs"/>
              </a:defRPr>
            </a:pPr>
            <a:endParaRPr lang="en-US"/>
          </a:p>
        </c:txPr>
        <c:crossAx val="1131214160"/>
        <c:crosses val="autoZero"/>
        <c:auto val="1"/>
        <c:lblAlgn val="ctr"/>
        <c:lblOffset val="100"/>
        <c:noMultiLvlLbl val="0"/>
      </c:catAx>
      <c:valAx>
        <c:axId val="1131214160"/>
        <c:scaling>
          <c:orientation val="minMax"/>
        </c:scaling>
        <c:delete val="0"/>
        <c:axPos val="l"/>
        <c:majorGridlines>
          <c:spPr>
            <a:ln w="9525" cap="flat" cmpd="sng" algn="ctr">
              <a:solidFill>
                <a:schemeClr val="tx1">
                  <a:lumMod val="15000"/>
                  <a:lumOff val="85000"/>
                </a:schemeClr>
              </a:solidFill>
              <a:round/>
            </a:ln>
            <a:effectLst>
              <a:outerShdw blurRad="63500" dist="38100" dir="2700000" algn="tl" rotWithShape="0">
                <a:schemeClr val="tx2">
                  <a:lumMod val="60000"/>
                  <a:lumOff val="40000"/>
                  <a:alpha val="70000"/>
                </a:schemeClr>
              </a:outerShdw>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213600"/>
        <c:crosses val="autoZero"/>
        <c:crossBetween val="between"/>
      </c:valAx>
      <c:spPr>
        <a:noFill/>
        <a:ln w="25400">
          <a:noFill/>
        </a:ln>
        <a:effectLst/>
      </c:spPr>
    </c:plotArea>
    <c:plotVisOnly val="1"/>
    <c:dispBlanksAs val="gap"/>
    <c:showDLblsOverMax val="0"/>
  </c:chart>
  <c:spPr>
    <a:solidFill>
      <a:schemeClr val="bg1"/>
    </a:solidFill>
    <a:ln w="9525" cap="flat" cmpd="sng" algn="ctr">
      <a:noFill/>
      <a:round/>
    </a:ln>
    <a:effectLst/>
  </c:spPr>
  <c:txPr>
    <a:bodyPr rot="0" vert="horz" anchor="ctr" anchorCtr="1"/>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198714846409597E-2"/>
          <c:y val="2.6970774668853559E-2"/>
          <c:w val="0.97135954237749278"/>
          <c:h val="0.94692375833772136"/>
        </c:manualLayout>
      </c:layout>
      <c:barChart>
        <c:barDir val="col"/>
        <c:grouping val="clustered"/>
        <c:varyColors val="0"/>
        <c:ser>
          <c:idx val="0"/>
          <c:order val="0"/>
          <c:tx>
            <c:strRef>
              <c:f>'1 Year Downside'!$C$1</c:f>
              <c:strCache>
                <c:ptCount val="1"/>
                <c:pt idx="0">
                  <c:v>x-axis (1 Year)</c:v>
                </c:pt>
              </c:strCache>
            </c:strRef>
          </c:tx>
          <c:spPr>
            <a:solidFill>
              <a:srgbClr val="E6B9B8"/>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[0]!Name_1_Downside</c:f>
              <c:numCache>
                <c:formatCode>General</c:formatCode>
                <c:ptCount val="1"/>
                <c:pt idx="0">
                  <c:v>0</c:v>
                </c:pt>
              </c:numCache>
            </c:numRef>
          </c:cat>
          <c:val>
            <c:numRef>
              <c:f>[0]!x_axis_1_Downside</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C6D9F1"/>
                  </a:solidFill>
                  <a:ln>
                    <a:noFill/>
                  </a:ln>
                  <a:effectLst/>
                </c14:spPr>
              </c14:invertSolidFillFmt>
            </c:ext>
            <c:ext xmlns:c16="http://schemas.microsoft.com/office/drawing/2014/chart" uri="{C3380CC4-5D6E-409C-BE32-E72D297353CC}">
              <c16:uniqueId val="{00000000-315D-42E3-B6BA-F3FDB72A6B1C}"/>
            </c:ext>
          </c:extLst>
        </c:ser>
        <c:dLbls>
          <c:dLblPos val="outEnd"/>
          <c:showLegendKey val="0"/>
          <c:showVal val="1"/>
          <c:showCatName val="0"/>
          <c:showSerName val="0"/>
          <c:showPercent val="0"/>
          <c:showBubbleSize val="0"/>
        </c:dLbls>
        <c:gapWidth val="100"/>
        <c:overlap val="-27"/>
        <c:axId val="1131216400"/>
        <c:axId val="1131216960"/>
      </c:barChart>
      <c:catAx>
        <c:axId val="113121640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800" b="0" i="0" u="none" strike="noStrike" kern="1200" baseline="0">
                <a:solidFill>
                  <a:sysClr val="windowText" lastClr="000000"/>
                </a:solidFill>
                <a:latin typeface="+mn-lt"/>
                <a:ea typeface="+mn-ea"/>
                <a:cs typeface="+mn-cs"/>
              </a:defRPr>
            </a:pPr>
            <a:endParaRPr lang="en-US"/>
          </a:p>
        </c:txPr>
        <c:crossAx val="1131216960"/>
        <c:crosses val="autoZero"/>
        <c:auto val="1"/>
        <c:lblAlgn val="ctr"/>
        <c:lblOffset val="100"/>
        <c:noMultiLvlLbl val="0"/>
      </c:catAx>
      <c:valAx>
        <c:axId val="1131216960"/>
        <c:scaling>
          <c:orientation val="minMax"/>
        </c:scaling>
        <c:delete val="0"/>
        <c:axPos val="l"/>
        <c:majorGridlines>
          <c:spPr>
            <a:ln w="9525" cap="flat" cmpd="sng" algn="ctr">
              <a:solidFill>
                <a:schemeClr val="tx1">
                  <a:lumMod val="15000"/>
                  <a:lumOff val="85000"/>
                </a:schemeClr>
              </a:solidFill>
              <a:round/>
            </a:ln>
            <a:effectLst>
              <a:outerShdw blurRad="63500" dist="38100" dir="2700000" algn="tl" rotWithShape="0">
                <a:srgbClr val="C00000">
                  <a:alpha val="70000"/>
                </a:srgbClr>
              </a:outerShdw>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216400"/>
        <c:crosses val="autoZero"/>
        <c:crossBetween val="between"/>
      </c:valAx>
      <c:spPr>
        <a:noFill/>
        <a:ln w="25400">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251508278217201"/>
          <c:y val="7.7733380342382532E-3"/>
          <c:w val="0.47151975319489886"/>
          <c:h val="0.9922266619657617"/>
        </c:manualLayout>
      </c:layout>
      <c:pieChart>
        <c:varyColors val="1"/>
        <c:ser>
          <c:idx val="0"/>
          <c:order val="0"/>
          <c:spPr>
            <a:effectLst/>
            <a:scene3d>
              <a:camera prst="orthographicFront"/>
              <a:lightRig rig="threePt" dir="t"/>
            </a:scene3d>
          </c:spPr>
          <c:dPt>
            <c:idx val="0"/>
            <c:bubble3D val="0"/>
            <c:spPr>
              <a:solidFill>
                <a:schemeClr val="accent1"/>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01-685D-42F3-BF48-96200C9E6A1B}"/>
              </c:ext>
            </c:extLst>
          </c:dPt>
          <c:dPt>
            <c:idx val="1"/>
            <c:bubble3D val="0"/>
            <c:spPr>
              <a:solidFill>
                <a:schemeClr val="accent2"/>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03-685D-42F3-BF48-96200C9E6A1B}"/>
              </c:ext>
            </c:extLst>
          </c:dPt>
          <c:dPt>
            <c:idx val="2"/>
            <c:bubble3D val="0"/>
            <c:spPr>
              <a:solidFill>
                <a:schemeClr val="accent3"/>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05-685D-42F3-BF48-96200C9E6A1B}"/>
              </c:ext>
            </c:extLst>
          </c:dPt>
          <c:dPt>
            <c:idx val="3"/>
            <c:bubble3D val="0"/>
            <c:spPr>
              <a:solidFill>
                <a:schemeClr val="accent4"/>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07-685D-42F3-BF48-96200C9E6A1B}"/>
              </c:ext>
            </c:extLst>
          </c:dPt>
          <c:dPt>
            <c:idx val="4"/>
            <c:bubble3D val="0"/>
            <c:spPr>
              <a:solidFill>
                <a:schemeClr val="accent5"/>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09-685D-42F3-BF48-96200C9E6A1B}"/>
              </c:ext>
            </c:extLst>
          </c:dPt>
          <c:dPt>
            <c:idx val="5"/>
            <c:bubble3D val="0"/>
            <c:spPr>
              <a:solidFill>
                <a:schemeClr val="accent6"/>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0B-685D-42F3-BF48-96200C9E6A1B}"/>
              </c:ext>
            </c:extLst>
          </c:dPt>
          <c:dPt>
            <c:idx val="6"/>
            <c:bubble3D val="0"/>
            <c:spPr>
              <a:solidFill>
                <a:schemeClr val="accent1">
                  <a:lumMod val="6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0D-685D-42F3-BF48-96200C9E6A1B}"/>
              </c:ext>
            </c:extLst>
          </c:dPt>
          <c:dPt>
            <c:idx val="7"/>
            <c:bubble3D val="0"/>
            <c:spPr>
              <a:solidFill>
                <a:schemeClr val="accent2">
                  <a:lumMod val="6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0F-685D-42F3-BF48-96200C9E6A1B}"/>
              </c:ext>
            </c:extLst>
          </c:dPt>
          <c:dPt>
            <c:idx val="8"/>
            <c:bubble3D val="0"/>
            <c:spPr>
              <a:solidFill>
                <a:schemeClr val="accent3">
                  <a:lumMod val="6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11-685D-42F3-BF48-96200C9E6A1B}"/>
              </c:ext>
            </c:extLst>
          </c:dPt>
          <c:dPt>
            <c:idx val="9"/>
            <c:bubble3D val="0"/>
            <c:spPr>
              <a:solidFill>
                <a:schemeClr val="accent4">
                  <a:lumMod val="6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13-685D-42F3-BF48-96200C9E6A1B}"/>
              </c:ext>
            </c:extLst>
          </c:dPt>
          <c:dPt>
            <c:idx val="10"/>
            <c:bubble3D val="0"/>
            <c:spPr>
              <a:solidFill>
                <a:schemeClr val="accent5">
                  <a:lumMod val="6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15-685D-42F3-BF48-96200C9E6A1B}"/>
              </c:ext>
            </c:extLst>
          </c:dPt>
          <c:dPt>
            <c:idx val="11"/>
            <c:bubble3D val="0"/>
            <c:spPr>
              <a:solidFill>
                <a:schemeClr val="accent6">
                  <a:lumMod val="6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17-685D-42F3-BF48-96200C9E6A1B}"/>
              </c:ext>
            </c:extLst>
          </c:dPt>
          <c:dPt>
            <c:idx val="12"/>
            <c:bubble3D val="0"/>
            <c:spPr>
              <a:solidFill>
                <a:schemeClr val="accent1">
                  <a:lumMod val="80000"/>
                  <a:lumOff val="2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19-685D-42F3-BF48-96200C9E6A1B}"/>
              </c:ext>
            </c:extLst>
          </c:dPt>
          <c:dPt>
            <c:idx val="13"/>
            <c:bubble3D val="0"/>
            <c:spPr>
              <a:solidFill>
                <a:schemeClr val="accent2">
                  <a:lumMod val="80000"/>
                  <a:lumOff val="2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1B-685D-42F3-BF48-96200C9E6A1B}"/>
              </c:ext>
            </c:extLst>
          </c:dPt>
          <c:dPt>
            <c:idx val="14"/>
            <c:bubble3D val="0"/>
            <c:spPr>
              <a:solidFill>
                <a:schemeClr val="accent3">
                  <a:lumMod val="80000"/>
                  <a:lumOff val="2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1D-685D-42F3-BF48-96200C9E6A1B}"/>
              </c:ext>
            </c:extLst>
          </c:dPt>
          <c:dPt>
            <c:idx val="15"/>
            <c:bubble3D val="0"/>
            <c:spPr>
              <a:solidFill>
                <a:schemeClr val="accent4">
                  <a:lumMod val="80000"/>
                  <a:lumOff val="2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1F-685D-42F3-BF48-96200C9E6A1B}"/>
              </c:ext>
            </c:extLst>
          </c:dPt>
          <c:dPt>
            <c:idx val="16"/>
            <c:bubble3D val="0"/>
            <c:spPr>
              <a:solidFill>
                <a:schemeClr val="accent5">
                  <a:lumMod val="80000"/>
                  <a:lumOff val="2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21-685D-42F3-BF48-96200C9E6A1B}"/>
              </c:ext>
            </c:extLst>
          </c:dPt>
          <c:dPt>
            <c:idx val="17"/>
            <c:bubble3D val="0"/>
            <c:spPr>
              <a:solidFill>
                <a:schemeClr val="accent6">
                  <a:lumMod val="80000"/>
                  <a:lumOff val="2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23-685D-42F3-BF48-96200C9E6A1B}"/>
              </c:ext>
            </c:extLst>
          </c:dPt>
          <c:dPt>
            <c:idx val="18"/>
            <c:bubble3D val="0"/>
            <c:spPr>
              <a:solidFill>
                <a:schemeClr val="accent1">
                  <a:lumMod val="8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25-685D-42F3-BF48-96200C9E6A1B}"/>
              </c:ext>
            </c:extLst>
          </c:dPt>
          <c:dPt>
            <c:idx val="19"/>
            <c:bubble3D val="0"/>
            <c:spPr>
              <a:solidFill>
                <a:schemeClr val="accent2">
                  <a:lumMod val="8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27-685D-42F3-BF48-96200C9E6A1B}"/>
              </c:ext>
            </c:extLst>
          </c:dPt>
          <c:dPt>
            <c:idx val="20"/>
            <c:bubble3D val="0"/>
            <c:spPr>
              <a:solidFill>
                <a:schemeClr val="accent3">
                  <a:lumMod val="8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29-685D-42F3-BF48-96200C9E6A1B}"/>
              </c:ext>
            </c:extLst>
          </c:dPt>
          <c:dPt>
            <c:idx val="21"/>
            <c:bubble3D val="0"/>
            <c:spPr>
              <a:solidFill>
                <a:schemeClr val="accent4">
                  <a:lumMod val="8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2B-685D-42F3-BF48-96200C9E6A1B}"/>
              </c:ext>
            </c:extLst>
          </c:dPt>
          <c:dPt>
            <c:idx val="22"/>
            <c:bubble3D val="0"/>
            <c:spPr>
              <a:solidFill>
                <a:schemeClr val="accent5">
                  <a:lumMod val="8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2D-685D-42F3-BF48-96200C9E6A1B}"/>
              </c:ext>
            </c:extLst>
          </c:dPt>
          <c:dPt>
            <c:idx val="23"/>
            <c:bubble3D val="0"/>
            <c:spPr>
              <a:solidFill>
                <a:schemeClr val="accent6">
                  <a:lumMod val="8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2F-685D-42F3-BF48-96200C9E6A1B}"/>
              </c:ext>
            </c:extLst>
          </c:dPt>
          <c:dPt>
            <c:idx val="24"/>
            <c:bubble3D val="0"/>
            <c:spPr>
              <a:solidFill>
                <a:schemeClr val="accent1">
                  <a:lumMod val="60000"/>
                  <a:lumOff val="4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31-685D-42F3-BF48-96200C9E6A1B}"/>
              </c:ext>
            </c:extLst>
          </c:dPt>
          <c:dPt>
            <c:idx val="25"/>
            <c:bubble3D val="0"/>
            <c:spPr>
              <a:solidFill>
                <a:schemeClr val="accent2">
                  <a:lumMod val="60000"/>
                  <a:lumOff val="4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33-685D-42F3-BF48-96200C9E6A1B}"/>
              </c:ext>
            </c:extLst>
          </c:dPt>
          <c:dPt>
            <c:idx val="26"/>
            <c:bubble3D val="0"/>
            <c:spPr>
              <a:solidFill>
                <a:schemeClr val="accent3">
                  <a:lumMod val="60000"/>
                  <a:lumOff val="4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35-685D-42F3-BF48-96200C9E6A1B}"/>
              </c:ext>
            </c:extLst>
          </c:dPt>
          <c:dPt>
            <c:idx val="27"/>
            <c:bubble3D val="0"/>
            <c:spPr>
              <a:solidFill>
                <a:schemeClr val="accent4">
                  <a:lumMod val="60000"/>
                  <a:lumOff val="4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37-685D-42F3-BF48-96200C9E6A1B}"/>
              </c:ext>
            </c:extLst>
          </c:dPt>
          <c:dPt>
            <c:idx val="28"/>
            <c:bubble3D val="0"/>
            <c:spPr>
              <a:solidFill>
                <a:schemeClr val="accent5">
                  <a:lumMod val="60000"/>
                  <a:lumOff val="4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39-685D-42F3-BF48-96200C9E6A1B}"/>
              </c:ext>
            </c:extLst>
          </c:dPt>
          <c:dPt>
            <c:idx val="29"/>
            <c:bubble3D val="0"/>
            <c:spPr>
              <a:solidFill>
                <a:schemeClr val="accent6">
                  <a:lumMod val="60000"/>
                  <a:lumOff val="4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3B-685D-42F3-BF48-96200C9E6A1B}"/>
              </c:ext>
            </c:extLst>
          </c:dPt>
          <c:dPt>
            <c:idx val="30"/>
            <c:bubble3D val="0"/>
            <c:spPr>
              <a:solidFill>
                <a:schemeClr val="accent1">
                  <a:lumMod val="5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3D-685D-42F3-BF48-96200C9E6A1B}"/>
              </c:ext>
            </c:extLst>
          </c:dPt>
          <c:dPt>
            <c:idx val="31"/>
            <c:bubble3D val="0"/>
            <c:spPr>
              <a:solidFill>
                <a:schemeClr val="accent2">
                  <a:lumMod val="5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3F-685D-42F3-BF48-96200C9E6A1B}"/>
              </c:ext>
            </c:extLst>
          </c:dPt>
          <c:dPt>
            <c:idx val="32"/>
            <c:bubble3D val="0"/>
            <c:spPr>
              <a:solidFill>
                <a:schemeClr val="accent3">
                  <a:lumMod val="50000"/>
                </a:schemeClr>
              </a:solidFill>
              <a:ln w="19050">
                <a:solidFill>
                  <a:schemeClr val="lt1"/>
                </a:solidFill>
              </a:ln>
              <a:effectLst/>
              <a:scene3d>
                <a:camera prst="orthographicFront"/>
                <a:lightRig rig="threePt" dir="t"/>
              </a:scene3d>
            </c:spPr>
            <c:extLst>
              <c:ext xmlns:c16="http://schemas.microsoft.com/office/drawing/2014/chart" uri="{C3380CC4-5D6E-409C-BE32-E72D297353CC}">
                <c16:uniqueId val="{00000041-685D-42F3-BF48-96200C9E6A1B}"/>
              </c:ext>
            </c:extLst>
          </c:dPt>
          <c:dLbls>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Working!$F$3:$F$35</c:f>
              <c:strCache>
                <c:ptCount val="33"/>
                <c:pt idx="0">
                  <c:v>Asia Pacific</c:v>
                </c:pt>
                <c:pt idx="1">
                  <c:v>Asia Pacific ex-Japan</c:v>
                </c:pt>
                <c:pt idx="2">
                  <c:v>Australia</c:v>
                </c:pt>
                <c:pt idx="3">
                  <c:v>Brazil</c:v>
                </c:pt>
                <c:pt idx="4">
                  <c:v>BRIC</c:v>
                </c:pt>
                <c:pt idx="5">
                  <c:v>China</c:v>
                </c:pt>
                <c:pt idx="6">
                  <c:v>China &amp; India</c:v>
                </c:pt>
                <c:pt idx="7">
                  <c:v>China Local</c:v>
                </c:pt>
                <c:pt idx="8">
                  <c:v>EM Eur &amp; MENA</c:v>
                </c:pt>
                <c:pt idx="9">
                  <c:v>Emerging Europe</c:v>
                </c:pt>
                <c:pt idx="10">
                  <c:v>Emerging Markets</c:v>
                </c:pt>
                <c:pt idx="11">
                  <c:v>Europe ex-UK</c:v>
                </c:pt>
                <c:pt idx="12">
                  <c:v>Europe incl-UK</c:v>
                </c:pt>
                <c:pt idx="13">
                  <c:v>Frontier Markets</c:v>
                </c:pt>
                <c:pt idx="14">
                  <c:v>Germany</c:v>
                </c:pt>
                <c:pt idx="15">
                  <c:v>Global</c:v>
                </c:pt>
                <c:pt idx="16">
                  <c:v>Greater China</c:v>
                </c:pt>
                <c:pt idx="17">
                  <c:v>India</c:v>
                </c:pt>
                <c:pt idx="18">
                  <c:v>Indonesia</c:v>
                </c:pt>
                <c:pt idx="19">
                  <c:v>Japan</c:v>
                </c:pt>
                <c:pt idx="20">
                  <c:v>Korea</c:v>
                </c:pt>
                <c:pt idx="21">
                  <c:v>Latin America</c:v>
                </c:pt>
                <c:pt idx="22">
                  <c:v>Malaysia</c:v>
                </c:pt>
                <c:pt idx="23">
                  <c:v>Malaysia &amp; Singapore</c:v>
                </c:pt>
                <c:pt idx="24">
                  <c:v>MENA</c:v>
                </c:pt>
                <c:pt idx="25">
                  <c:v>Russia</c:v>
                </c:pt>
                <c:pt idx="26">
                  <c:v>Singapore</c:v>
                </c:pt>
                <c:pt idx="27">
                  <c:v>South East Asia</c:v>
                </c:pt>
                <c:pt idx="28">
                  <c:v>Taiwan</c:v>
                </c:pt>
                <c:pt idx="29">
                  <c:v>Thailand</c:v>
                </c:pt>
                <c:pt idx="30">
                  <c:v>Turkey</c:v>
                </c:pt>
                <c:pt idx="31">
                  <c:v>US</c:v>
                </c:pt>
                <c:pt idx="32">
                  <c:v>Vietnam</c:v>
                </c:pt>
              </c:strCache>
            </c:strRef>
          </c:cat>
          <c:val>
            <c:numRef>
              <c:f>Working!$G$3:$G$35</c:f>
              <c:numCache>
                <c:formatCode>0%</c:formatCode>
                <c:ptCount val="33"/>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numCache>
            </c:numRef>
          </c:val>
          <c:extLst>
            <c:ext xmlns:c16="http://schemas.microsoft.com/office/drawing/2014/chart" uri="{C3380CC4-5D6E-409C-BE32-E72D297353CC}">
              <c16:uniqueId val="{00000042-685D-42F3-BF48-96200C9E6A1B}"/>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a:scene3d>
      <a:camera prst="orthographicFront"/>
      <a:lightRig rig="threePt" dir="t"/>
    </a:scene3d>
    <a:sp3d prstMaterial="matte"/>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2880868821705228"/>
          <c:y val="1.4925373134328358E-2"/>
          <c:w val="0.42787682333873583"/>
          <c:h val="0.9850746268656716"/>
        </c:manualLayout>
      </c:layout>
      <c:pieChart>
        <c:varyColors val="1"/>
        <c:ser>
          <c:idx val="0"/>
          <c:order val="0"/>
          <c:spPr>
            <a:effectLst/>
            <a:scene3d>
              <a:camera prst="orthographicFront"/>
              <a:lightRig rig="threePt" dir="t"/>
            </a:scene3d>
            <a:sp3d>
              <a:contourClr>
                <a:srgbClr val="000000"/>
              </a:contourClr>
            </a:sp3d>
          </c:spPr>
          <c:dPt>
            <c:idx val="0"/>
            <c:bubble3D val="0"/>
            <c:spPr>
              <a:solidFill>
                <a:schemeClr val="accent1"/>
              </a:solidFill>
              <a:ln w="19050">
                <a:solidFill>
                  <a:schemeClr val="lt1"/>
                </a:solidFill>
              </a:ln>
              <a:effectLst/>
              <a:scene3d>
                <a:camera prst="orthographicFront"/>
                <a:lightRig rig="threePt" dir="t"/>
              </a:scene3d>
              <a:sp3d>
                <a:contourClr>
                  <a:srgbClr val="000000"/>
                </a:contourClr>
              </a:sp3d>
            </c:spPr>
            <c:extLst>
              <c:ext xmlns:c16="http://schemas.microsoft.com/office/drawing/2014/chart" uri="{C3380CC4-5D6E-409C-BE32-E72D297353CC}">
                <c16:uniqueId val="{00000001-A341-4320-A0E3-612D71C1F9E3}"/>
              </c:ext>
            </c:extLst>
          </c:dPt>
          <c:dPt>
            <c:idx val="1"/>
            <c:bubble3D val="0"/>
            <c:spPr>
              <a:solidFill>
                <a:schemeClr val="accent2"/>
              </a:solidFill>
              <a:ln w="19050">
                <a:solidFill>
                  <a:schemeClr val="lt1"/>
                </a:solidFill>
              </a:ln>
              <a:effectLst/>
              <a:scene3d>
                <a:camera prst="orthographicFront"/>
                <a:lightRig rig="threePt" dir="t"/>
              </a:scene3d>
              <a:sp3d>
                <a:contourClr>
                  <a:srgbClr val="000000"/>
                </a:contourClr>
              </a:sp3d>
            </c:spPr>
            <c:extLst>
              <c:ext xmlns:c16="http://schemas.microsoft.com/office/drawing/2014/chart" uri="{C3380CC4-5D6E-409C-BE32-E72D297353CC}">
                <c16:uniqueId val="{00000003-A341-4320-A0E3-612D71C1F9E3}"/>
              </c:ext>
            </c:extLst>
          </c:dPt>
          <c:dPt>
            <c:idx val="2"/>
            <c:bubble3D val="0"/>
            <c:spPr>
              <a:solidFill>
                <a:schemeClr val="accent3"/>
              </a:solidFill>
              <a:ln w="19050">
                <a:solidFill>
                  <a:schemeClr val="lt1"/>
                </a:solidFill>
              </a:ln>
              <a:effectLst/>
              <a:scene3d>
                <a:camera prst="orthographicFront"/>
                <a:lightRig rig="threePt" dir="t"/>
              </a:scene3d>
              <a:sp3d>
                <a:contourClr>
                  <a:srgbClr val="000000"/>
                </a:contourClr>
              </a:sp3d>
            </c:spPr>
            <c:extLst>
              <c:ext xmlns:c16="http://schemas.microsoft.com/office/drawing/2014/chart" uri="{C3380CC4-5D6E-409C-BE32-E72D297353CC}">
                <c16:uniqueId val="{00000005-A341-4320-A0E3-612D71C1F9E3}"/>
              </c:ext>
            </c:extLst>
          </c:dPt>
          <c:dPt>
            <c:idx val="3"/>
            <c:bubble3D val="0"/>
            <c:spPr>
              <a:solidFill>
                <a:schemeClr val="accent4"/>
              </a:solidFill>
              <a:ln w="19050">
                <a:solidFill>
                  <a:schemeClr val="lt1"/>
                </a:solidFill>
              </a:ln>
              <a:effectLst/>
              <a:scene3d>
                <a:camera prst="orthographicFront"/>
                <a:lightRig rig="threePt" dir="t"/>
              </a:scene3d>
              <a:sp3d>
                <a:contourClr>
                  <a:srgbClr val="000000"/>
                </a:contourClr>
              </a:sp3d>
            </c:spPr>
            <c:extLst>
              <c:ext xmlns:c16="http://schemas.microsoft.com/office/drawing/2014/chart" uri="{C3380CC4-5D6E-409C-BE32-E72D297353CC}">
                <c16:uniqueId val="{00000007-A341-4320-A0E3-612D71C1F9E3}"/>
              </c:ext>
            </c:extLst>
          </c:dPt>
          <c:dPt>
            <c:idx val="4"/>
            <c:bubble3D val="0"/>
            <c:spPr>
              <a:solidFill>
                <a:schemeClr val="accent5"/>
              </a:solidFill>
              <a:ln w="19050">
                <a:solidFill>
                  <a:schemeClr val="lt1"/>
                </a:solidFill>
              </a:ln>
              <a:effectLst/>
              <a:scene3d>
                <a:camera prst="orthographicFront"/>
                <a:lightRig rig="threePt" dir="t"/>
              </a:scene3d>
              <a:sp3d>
                <a:contourClr>
                  <a:srgbClr val="000000"/>
                </a:contourClr>
              </a:sp3d>
            </c:spPr>
            <c:extLst>
              <c:ext xmlns:c16="http://schemas.microsoft.com/office/drawing/2014/chart" uri="{C3380CC4-5D6E-409C-BE32-E72D297353CC}">
                <c16:uniqueId val="{00000009-A341-4320-A0E3-612D71C1F9E3}"/>
              </c:ext>
            </c:extLst>
          </c:dPt>
          <c:dPt>
            <c:idx val="5"/>
            <c:bubble3D val="0"/>
            <c:spPr>
              <a:solidFill>
                <a:schemeClr val="accent6"/>
              </a:solidFill>
              <a:ln w="19050">
                <a:solidFill>
                  <a:schemeClr val="lt1"/>
                </a:solidFill>
              </a:ln>
              <a:effectLst/>
              <a:scene3d>
                <a:camera prst="orthographicFront"/>
                <a:lightRig rig="threePt" dir="t"/>
              </a:scene3d>
              <a:sp3d>
                <a:contourClr>
                  <a:srgbClr val="000000"/>
                </a:contourClr>
              </a:sp3d>
            </c:spPr>
            <c:extLst>
              <c:ext xmlns:c16="http://schemas.microsoft.com/office/drawing/2014/chart" uri="{C3380CC4-5D6E-409C-BE32-E72D297353CC}">
                <c16:uniqueId val="{0000000B-A341-4320-A0E3-612D71C1F9E3}"/>
              </c:ext>
            </c:extLst>
          </c:dPt>
          <c:dPt>
            <c:idx val="6"/>
            <c:bubble3D val="0"/>
            <c:spPr>
              <a:solidFill>
                <a:schemeClr val="accent1">
                  <a:lumMod val="60000"/>
                </a:schemeClr>
              </a:solidFill>
              <a:ln w="19050">
                <a:solidFill>
                  <a:schemeClr val="lt1"/>
                </a:solidFill>
              </a:ln>
              <a:effectLst/>
              <a:scene3d>
                <a:camera prst="orthographicFront"/>
                <a:lightRig rig="threePt" dir="t"/>
              </a:scene3d>
              <a:sp3d>
                <a:contourClr>
                  <a:srgbClr val="000000"/>
                </a:contourClr>
              </a:sp3d>
            </c:spPr>
            <c:extLst>
              <c:ext xmlns:c16="http://schemas.microsoft.com/office/drawing/2014/chart" uri="{C3380CC4-5D6E-409C-BE32-E72D297353CC}">
                <c16:uniqueId val="{0000000D-A341-4320-A0E3-612D71C1F9E3}"/>
              </c:ext>
            </c:extLst>
          </c:dPt>
          <c:dPt>
            <c:idx val="7"/>
            <c:bubble3D val="0"/>
            <c:spPr>
              <a:solidFill>
                <a:schemeClr val="accent2">
                  <a:lumMod val="60000"/>
                </a:schemeClr>
              </a:solidFill>
              <a:ln w="19050">
                <a:solidFill>
                  <a:schemeClr val="lt1"/>
                </a:solidFill>
              </a:ln>
              <a:effectLst/>
              <a:scene3d>
                <a:camera prst="orthographicFront"/>
                <a:lightRig rig="threePt" dir="t"/>
              </a:scene3d>
              <a:sp3d>
                <a:contourClr>
                  <a:srgbClr val="000000"/>
                </a:contourClr>
              </a:sp3d>
            </c:spPr>
            <c:extLst>
              <c:ext xmlns:c16="http://schemas.microsoft.com/office/drawing/2014/chart" uri="{C3380CC4-5D6E-409C-BE32-E72D297353CC}">
                <c16:uniqueId val="{0000000F-A341-4320-A0E3-612D71C1F9E3}"/>
              </c:ext>
            </c:extLst>
          </c:dPt>
          <c:dPt>
            <c:idx val="8"/>
            <c:bubble3D val="0"/>
            <c:spPr>
              <a:solidFill>
                <a:schemeClr val="accent3">
                  <a:lumMod val="60000"/>
                </a:schemeClr>
              </a:solidFill>
              <a:ln w="19050">
                <a:solidFill>
                  <a:schemeClr val="lt1"/>
                </a:solidFill>
              </a:ln>
              <a:effectLst/>
              <a:scene3d>
                <a:camera prst="orthographicFront"/>
                <a:lightRig rig="threePt" dir="t"/>
              </a:scene3d>
              <a:sp3d>
                <a:contourClr>
                  <a:srgbClr val="000000"/>
                </a:contourClr>
              </a:sp3d>
            </c:spPr>
            <c:extLst>
              <c:ext xmlns:c16="http://schemas.microsoft.com/office/drawing/2014/chart" uri="{C3380CC4-5D6E-409C-BE32-E72D297353CC}">
                <c16:uniqueId val="{00000011-A341-4320-A0E3-612D71C1F9E3}"/>
              </c:ext>
            </c:extLst>
          </c:dPt>
          <c:dPt>
            <c:idx val="9"/>
            <c:bubble3D val="0"/>
            <c:spPr>
              <a:solidFill>
                <a:schemeClr val="accent4">
                  <a:lumMod val="60000"/>
                </a:schemeClr>
              </a:solidFill>
              <a:ln w="19050">
                <a:solidFill>
                  <a:schemeClr val="lt1"/>
                </a:solidFill>
              </a:ln>
              <a:effectLst/>
              <a:scene3d>
                <a:camera prst="orthographicFront"/>
                <a:lightRig rig="threePt" dir="t"/>
              </a:scene3d>
              <a:sp3d>
                <a:contourClr>
                  <a:srgbClr val="000000"/>
                </a:contourClr>
              </a:sp3d>
            </c:spPr>
            <c:extLst>
              <c:ext xmlns:c16="http://schemas.microsoft.com/office/drawing/2014/chart" uri="{C3380CC4-5D6E-409C-BE32-E72D297353CC}">
                <c16:uniqueId val="{00000013-A341-4320-A0E3-612D71C1F9E3}"/>
              </c:ext>
            </c:extLst>
          </c:dPt>
          <c:dPt>
            <c:idx val="10"/>
            <c:bubble3D val="0"/>
            <c:spPr>
              <a:solidFill>
                <a:schemeClr val="accent5">
                  <a:lumMod val="60000"/>
                </a:schemeClr>
              </a:solidFill>
              <a:ln w="19050">
                <a:solidFill>
                  <a:schemeClr val="lt1"/>
                </a:solidFill>
              </a:ln>
              <a:effectLst/>
              <a:scene3d>
                <a:camera prst="orthographicFront"/>
                <a:lightRig rig="threePt" dir="t"/>
              </a:scene3d>
              <a:sp3d>
                <a:contourClr>
                  <a:srgbClr val="000000"/>
                </a:contourClr>
              </a:sp3d>
            </c:spPr>
            <c:extLst>
              <c:ext xmlns:c16="http://schemas.microsoft.com/office/drawing/2014/chart" uri="{C3380CC4-5D6E-409C-BE32-E72D297353CC}">
                <c16:uniqueId val="{00000015-A341-4320-A0E3-612D71C1F9E3}"/>
              </c:ext>
            </c:extLst>
          </c:dPt>
          <c:dPt>
            <c:idx val="11"/>
            <c:bubble3D val="0"/>
            <c:spPr>
              <a:solidFill>
                <a:schemeClr val="accent6">
                  <a:lumMod val="60000"/>
                </a:schemeClr>
              </a:solidFill>
              <a:ln w="19050">
                <a:solidFill>
                  <a:schemeClr val="lt1"/>
                </a:solidFill>
              </a:ln>
              <a:effectLst/>
              <a:scene3d>
                <a:camera prst="orthographicFront"/>
                <a:lightRig rig="threePt" dir="t"/>
              </a:scene3d>
              <a:sp3d>
                <a:contourClr>
                  <a:srgbClr val="000000"/>
                </a:contourClr>
              </a:sp3d>
            </c:spPr>
            <c:extLst>
              <c:ext xmlns:c16="http://schemas.microsoft.com/office/drawing/2014/chart" uri="{C3380CC4-5D6E-409C-BE32-E72D297353CC}">
                <c16:uniqueId val="{00000017-A341-4320-A0E3-612D71C1F9E3}"/>
              </c:ext>
            </c:extLst>
          </c:dPt>
          <c:dPt>
            <c:idx val="12"/>
            <c:bubble3D val="0"/>
            <c:spPr>
              <a:solidFill>
                <a:schemeClr val="accent1">
                  <a:lumMod val="80000"/>
                  <a:lumOff val="20000"/>
                </a:schemeClr>
              </a:solidFill>
              <a:ln w="19050">
                <a:solidFill>
                  <a:schemeClr val="lt1"/>
                </a:solidFill>
              </a:ln>
              <a:effectLst/>
              <a:scene3d>
                <a:camera prst="orthographicFront"/>
                <a:lightRig rig="threePt" dir="t"/>
              </a:scene3d>
              <a:sp3d>
                <a:contourClr>
                  <a:srgbClr val="000000"/>
                </a:contourClr>
              </a:sp3d>
            </c:spPr>
            <c:extLst>
              <c:ext xmlns:c16="http://schemas.microsoft.com/office/drawing/2014/chart" uri="{C3380CC4-5D6E-409C-BE32-E72D297353CC}">
                <c16:uniqueId val="{00000019-A341-4320-A0E3-612D71C1F9E3}"/>
              </c:ext>
            </c:extLst>
          </c:dPt>
          <c:dPt>
            <c:idx val="13"/>
            <c:bubble3D val="0"/>
            <c:spPr>
              <a:solidFill>
                <a:schemeClr val="accent2">
                  <a:lumMod val="80000"/>
                  <a:lumOff val="20000"/>
                </a:schemeClr>
              </a:solidFill>
              <a:ln w="19050">
                <a:solidFill>
                  <a:schemeClr val="lt1"/>
                </a:solidFill>
              </a:ln>
              <a:effectLst/>
              <a:scene3d>
                <a:camera prst="orthographicFront"/>
                <a:lightRig rig="threePt" dir="t"/>
              </a:scene3d>
              <a:sp3d>
                <a:contourClr>
                  <a:srgbClr val="000000"/>
                </a:contourClr>
              </a:sp3d>
            </c:spPr>
            <c:extLst>
              <c:ext xmlns:c16="http://schemas.microsoft.com/office/drawing/2014/chart" uri="{C3380CC4-5D6E-409C-BE32-E72D297353CC}">
                <c16:uniqueId val="{0000001B-A341-4320-A0E3-612D71C1F9E3}"/>
              </c:ext>
            </c:extLst>
          </c:dPt>
          <c:dPt>
            <c:idx val="14"/>
            <c:bubble3D val="0"/>
            <c:spPr>
              <a:solidFill>
                <a:schemeClr val="accent3">
                  <a:lumMod val="80000"/>
                  <a:lumOff val="20000"/>
                </a:schemeClr>
              </a:solidFill>
              <a:ln w="19050">
                <a:solidFill>
                  <a:schemeClr val="lt1"/>
                </a:solidFill>
              </a:ln>
              <a:effectLst/>
              <a:scene3d>
                <a:camera prst="orthographicFront"/>
                <a:lightRig rig="threePt" dir="t"/>
              </a:scene3d>
              <a:sp3d>
                <a:contourClr>
                  <a:srgbClr val="000000"/>
                </a:contourClr>
              </a:sp3d>
            </c:spPr>
            <c:extLst>
              <c:ext xmlns:c16="http://schemas.microsoft.com/office/drawing/2014/chart" uri="{C3380CC4-5D6E-409C-BE32-E72D297353CC}">
                <c16:uniqueId val="{0000001D-A341-4320-A0E3-612D71C1F9E3}"/>
              </c:ext>
            </c:extLst>
          </c:dPt>
          <c:dPt>
            <c:idx val="15"/>
            <c:bubble3D val="0"/>
            <c:spPr>
              <a:solidFill>
                <a:schemeClr val="accent4">
                  <a:lumMod val="80000"/>
                  <a:lumOff val="20000"/>
                </a:schemeClr>
              </a:solidFill>
              <a:ln w="19050">
                <a:solidFill>
                  <a:schemeClr val="lt1"/>
                </a:solidFill>
              </a:ln>
              <a:effectLst/>
              <a:scene3d>
                <a:camera prst="orthographicFront"/>
                <a:lightRig rig="threePt" dir="t"/>
              </a:scene3d>
              <a:sp3d>
                <a:contourClr>
                  <a:srgbClr val="000000"/>
                </a:contourClr>
              </a:sp3d>
            </c:spPr>
            <c:extLst>
              <c:ext xmlns:c16="http://schemas.microsoft.com/office/drawing/2014/chart" uri="{C3380CC4-5D6E-409C-BE32-E72D297353CC}">
                <c16:uniqueId val="{00000021-7D1C-4FB4-8A20-B1D489743504}"/>
              </c:ext>
            </c:extLst>
          </c:dPt>
          <c:dPt>
            <c:idx val="16"/>
            <c:bubble3D val="0"/>
            <c:spPr>
              <a:solidFill>
                <a:schemeClr val="accent5">
                  <a:lumMod val="80000"/>
                  <a:lumOff val="20000"/>
                </a:schemeClr>
              </a:solidFill>
              <a:ln w="19050">
                <a:solidFill>
                  <a:schemeClr val="lt1"/>
                </a:solidFill>
              </a:ln>
              <a:effectLst/>
              <a:scene3d>
                <a:camera prst="orthographicFront"/>
                <a:lightRig rig="threePt" dir="t"/>
              </a:scene3d>
              <a:sp3d>
                <a:contourClr>
                  <a:srgbClr val="000000"/>
                </a:contourClr>
              </a:sp3d>
            </c:spPr>
            <c:extLst>
              <c:ext xmlns:c16="http://schemas.microsoft.com/office/drawing/2014/chart" uri="{C3380CC4-5D6E-409C-BE32-E72D297353CC}">
                <c16:uniqueId val="{00000021-A341-4320-A0E3-612D71C1F9E3}"/>
              </c:ext>
            </c:extLst>
          </c:dPt>
          <c:dLbls>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Working!$D$3:$D$19</c:f>
              <c:strCache>
                <c:ptCount val="17"/>
                <c:pt idx="0">
                  <c:v>Small to Medium Companies</c:v>
                </c:pt>
                <c:pt idx="1">
                  <c:v>General</c:v>
                </c:pt>
                <c:pt idx="2">
                  <c:v>Consumer</c:v>
                </c:pt>
                <c:pt idx="3">
                  <c:v>Infrastructure</c:v>
                </c:pt>
                <c:pt idx="4">
                  <c:v>High Yield</c:v>
                </c:pt>
                <c:pt idx="5">
                  <c:v>Energy</c:v>
                </c:pt>
                <c:pt idx="6">
                  <c:v>Commodities</c:v>
                </c:pt>
                <c:pt idx="7">
                  <c:v>Healthcare</c:v>
                </c:pt>
                <c:pt idx="8">
                  <c:v>Resources</c:v>
                </c:pt>
                <c:pt idx="9">
                  <c:v>Property</c:v>
                </c:pt>
                <c:pt idx="10">
                  <c:v>Technology</c:v>
                </c:pt>
                <c:pt idx="11">
                  <c:v>Financials</c:v>
                </c:pt>
                <c:pt idx="12">
                  <c:v>Inflation-linked</c:v>
                </c:pt>
                <c:pt idx="13">
                  <c:v>Floating Rate</c:v>
                </c:pt>
                <c:pt idx="14">
                  <c:v>Gold</c:v>
                </c:pt>
                <c:pt idx="15">
                  <c:v>New Economy</c:v>
                </c:pt>
                <c:pt idx="16">
                  <c:v>ESG and Thematics</c:v>
                </c:pt>
              </c:strCache>
            </c:strRef>
          </c:cat>
          <c:val>
            <c:numRef>
              <c:f>Working!$E$3:$E$19</c:f>
              <c:numCache>
                <c:formatCode>0%</c:formatCode>
                <c:ptCount val="17"/>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numCache>
            </c:numRef>
          </c:val>
          <c:extLst>
            <c:ext xmlns:c16="http://schemas.microsoft.com/office/drawing/2014/chart" uri="{C3380CC4-5D6E-409C-BE32-E72D297353CC}">
              <c16:uniqueId val="{00000022-A341-4320-A0E3-612D71C1F9E3}"/>
            </c:ext>
          </c:extLst>
        </c:ser>
        <c:dLbls>
          <c:showLegendKey val="0"/>
          <c:showVal val="1"/>
          <c:showCatName val="1"/>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a:scene3d>
      <a:camera prst="orthographicFront"/>
      <a:lightRig rig="threePt" dir="t"/>
    </a:scene3d>
    <a:sp3d prstMaterial="matte"/>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685234527891731E-2"/>
          <c:y val="2.9923227252187441E-2"/>
          <c:w val="0.96891385714367217"/>
          <c:h val="0.9379007127934933"/>
        </c:manualLayout>
      </c:layout>
      <c:barChart>
        <c:barDir val="col"/>
        <c:grouping val="clustered"/>
        <c:varyColors val="0"/>
        <c:ser>
          <c:idx val="0"/>
          <c:order val="0"/>
          <c:tx>
            <c:strRef>
              <c:f>'3 Year Upside'!$C$1</c:f>
              <c:strCache>
                <c:ptCount val="1"/>
                <c:pt idx="0">
                  <c:v>x-axis (3 Year)</c:v>
                </c:pt>
              </c:strCache>
            </c:strRef>
          </c:tx>
          <c:spPr>
            <a:solidFill>
              <a:srgbClr val="B9CDE5"/>
            </a:solidFill>
            <a:ln>
              <a:noFill/>
            </a:ln>
            <a:effectLst/>
          </c:spPr>
          <c:invertIfNegative val="1"/>
          <c:dLbls>
            <c:spPr>
              <a:noFill/>
              <a:ln>
                <a:noFill/>
              </a:ln>
              <a:effectLst/>
            </c:spPr>
            <c:txPr>
              <a:bodyPr rot="0" spcFirstLastPara="1" vertOverflow="ellipsis" vert="horz" wrap="square" lIns="38100" tIns="19050" rIns="38100" bIns="19050" anchor="ctr" anchorCtr="0">
                <a:spAutoFit/>
              </a:bodyPr>
              <a:lstStyle/>
              <a:p>
                <a:pPr algn="l">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[0]!Name_3_Upside</c:f>
            </c:multiLvlStrRef>
          </c:cat>
          <c:val>
            <c:numRef>
              <c:f>[0]!x_axis_3_Upside</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9999"/>
                  </a:solidFill>
                  <a:ln>
                    <a:noFill/>
                  </a:ln>
                  <a:effectLst/>
                </c14:spPr>
              </c14:invertSolidFillFmt>
            </c:ext>
            <c:ext xmlns:c16="http://schemas.microsoft.com/office/drawing/2014/chart" uri="{C3380CC4-5D6E-409C-BE32-E72D297353CC}">
              <c16:uniqueId val="{00000000-53BF-478E-A91F-3C4766F9E833}"/>
            </c:ext>
          </c:extLst>
        </c:ser>
        <c:dLbls>
          <c:dLblPos val="outEnd"/>
          <c:showLegendKey val="0"/>
          <c:showVal val="1"/>
          <c:showCatName val="0"/>
          <c:showSerName val="0"/>
          <c:showPercent val="0"/>
          <c:showBubbleSize val="0"/>
        </c:dLbls>
        <c:gapWidth val="130"/>
        <c:axId val="1131222560"/>
        <c:axId val="1131223120"/>
      </c:barChart>
      <c:catAx>
        <c:axId val="11312225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31223120"/>
        <c:crosses val="autoZero"/>
        <c:auto val="1"/>
        <c:lblAlgn val="ctr"/>
        <c:lblOffset val="100"/>
        <c:noMultiLvlLbl val="0"/>
      </c:catAx>
      <c:valAx>
        <c:axId val="1131223120"/>
        <c:scaling>
          <c:orientation val="minMax"/>
        </c:scaling>
        <c:delete val="0"/>
        <c:axPos val="l"/>
        <c:majorGridlines>
          <c:spPr>
            <a:ln w="9525" cap="flat" cmpd="sng" algn="ctr">
              <a:solidFill>
                <a:schemeClr val="tx1">
                  <a:lumMod val="15000"/>
                  <a:lumOff val="85000"/>
                </a:schemeClr>
              </a:solidFill>
              <a:round/>
            </a:ln>
            <a:effectLst>
              <a:outerShdw blurRad="63500" dist="38100" dir="2700000" algn="tl" rotWithShape="0">
                <a:schemeClr val="tx2">
                  <a:lumMod val="60000"/>
                  <a:lumOff val="40000"/>
                  <a:alpha val="70000"/>
                </a:schemeClr>
              </a:outerShdw>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222560"/>
        <c:crosses val="autoZero"/>
        <c:crossBetween val="between"/>
      </c:valAx>
      <c:spPr>
        <a:noFill/>
        <a:ln w="25400">
          <a:noFill/>
        </a:ln>
        <a:effectLst/>
      </c:spPr>
    </c:plotArea>
    <c:plotVisOnly val="1"/>
    <c:dispBlanksAs val="gap"/>
    <c:showDLblsOverMax val="0"/>
  </c:chart>
  <c:spPr>
    <a:solidFill>
      <a:schemeClr val="bg1"/>
    </a:solidFill>
    <a:ln w="9525" cap="flat" cmpd="sng" algn="ctr">
      <a:noFill/>
      <a:round/>
    </a:ln>
    <a:effectLst/>
  </c:spPr>
  <c:txPr>
    <a:bodyPr rot="0" vert="horz" anchor="ctr" anchorCtr="1"/>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685234527891731E-2"/>
          <c:y val="2.9923227252187441E-2"/>
          <c:w val="0.96891385714367217"/>
          <c:h val="0.9379007127934933"/>
        </c:manualLayout>
      </c:layout>
      <c:barChart>
        <c:barDir val="col"/>
        <c:grouping val="clustered"/>
        <c:varyColors val="0"/>
        <c:ser>
          <c:idx val="0"/>
          <c:order val="0"/>
          <c:tx>
            <c:strRef>
              <c:f>'5 Year Upside'!$C$1</c:f>
              <c:strCache>
                <c:ptCount val="1"/>
                <c:pt idx="0">
                  <c:v>x-axis (5 Year)</c:v>
                </c:pt>
              </c:strCache>
            </c:strRef>
          </c:tx>
          <c:spPr>
            <a:solidFill>
              <a:srgbClr val="C6D9F1"/>
            </a:solidFill>
            <a:ln>
              <a:noFill/>
            </a:ln>
            <a:effectLst/>
          </c:spPr>
          <c:invertIfNegative val="1"/>
          <c:dLbls>
            <c:spPr>
              <a:noFill/>
              <a:ln>
                <a:noFill/>
              </a:ln>
              <a:effectLst/>
            </c:spPr>
            <c:txPr>
              <a:bodyPr rot="0" spcFirstLastPara="1" vertOverflow="ellipsis" vert="horz" wrap="square" lIns="38100" tIns="19050" rIns="38100" bIns="19050" anchor="ctr" anchorCtr="0">
                <a:spAutoFit/>
              </a:bodyPr>
              <a:lstStyle/>
              <a:p>
                <a:pPr algn="l">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[0]!Name_5_Upside</c:f>
            </c:multiLvlStrRef>
          </c:cat>
          <c:val>
            <c:numRef>
              <c:f>[0]!x_axis_5_Upside</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E6B9B8"/>
                  </a:solidFill>
                  <a:ln>
                    <a:noFill/>
                  </a:ln>
                  <a:effectLst/>
                </c14:spPr>
              </c14:invertSolidFillFmt>
            </c:ext>
            <c:ext xmlns:c16="http://schemas.microsoft.com/office/drawing/2014/chart" uri="{C3380CC4-5D6E-409C-BE32-E72D297353CC}">
              <c16:uniqueId val="{00000000-8CBB-4721-93FE-9BDCA4B38001}"/>
            </c:ext>
          </c:extLst>
        </c:ser>
        <c:dLbls>
          <c:dLblPos val="outEnd"/>
          <c:showLegendKey val="0"/>
          <c:showVal val="1"/>
          <c:showCatName val="0"/>
          <c:showSerName val="0"/>
          <c:showPercent val="0"/>
          <c:showBubbleSize val="0"/>
        </c:dLbls>
        <c:gapWidth val="130"/>
        <c:axId val="1131225360"/>
        <c:axId val="1131225920"/>
      </c:barChart>
      <c:catAx>
        <c:axId val="1131225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131225920"/>
        <c:crosses val="autoZero"/>
        <c:auto val="1"/>
        <c:lblAlgn val="ctr"/>
        <c:lblOffset val="100"/>
        <c:noMultiLvlLbl val="0"/>
      </c:catAx>
      <c:valAx>
        <c:axId val="1131225920"/>
        <c:scaling>
          <c:orientation val="minMax"/>
        </c:scaling>
        <c:delete val="0"/>
        <c:axPos val="l"/>
        <c:majorGridlines>
          <c:spPr>
            <a:ln w="9525" cap="flat" cmpd="sng" algn="ctr">
              <a:solidFill>
                <a:schemeClr val="tx1">
                  <a:lumMod val="15000"/>
                  <a:lumOff val="85000"/>
                </a:schemeClr>
              </a:solidFill>
              <a:round/>
            </a:ln>
            <a:effectLst>
              <a:outerShdw blurRad="63500" dist="38100" dir="2700000" algn="tl" rotWithShape="0">
                <a:schemeClr val="tx2">
                  <a:lumMod val="60000"/>
                  <a:lumOff val="40000"/>
                  <a:alpha val="70000"/>
                </a:schemeClr>
              </a:outerShdw>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225360"/>
        <c:crosses val="autoZero"/>
        <c:crossBetween val="between"/>
      </c:valAx>
      <c:spPr>
        <a:noFill/>
        <a:ln w="25400">
          <a:noFill/>
        </a:ln>
        <a:effectLst/>
      </c:spPr>
    </c:plotArea>
    <c:plotVisOnly val="1"/>
    <c:dispBlanksAs val="gap"/>
    <c:showDLblsOverMax val="0"/>
  </c:chart>
  <c:spPr>
    <a:solidFill>
      <a:schemeClr val="bg1"/>
    </a:solidFill>
    <a:ln w="9525" cap="flat" cmpd="sng" algn="ctr">
      <a:noFill/>
      <a:round/>
    </a:ln>
    <a:effectLst/>
  </c:spPr>
  <c:txPr>
    <a:bodyPr rot="0" vert="horz" anchor="ctr" anchorCtr="1"/>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198714846409597E-2"/>
          <c:y val="2.6970774668853559E-2"/>
          <c:w val="0.97135954237749278"/>
          <c:h val="0.80253349216311265"/>
        </c:manualLayout>
      </c:layout>
      <c:barChart>
        <c:barDir val="col"/>
        <c:grouping val="clustered"/>
        <c:varyColors val="0"/>
        <c:ser>
          <c:idx val="0"/>
          <c:order val="0"/>
          <c:tx>
            <c:strRef>
              <c:f>'3 Year Downside'!$C$1</c:f>
              <c:strCache>
                <c:ptCount val="1"/>
                <c:pt idx="0">
                  <c:v>x-axis (3 Year)</c:v>
                </c:pt>
              </c:strCache>
            </c:strRef>
          </c:tx>
          <c:spPr>
            <a:solidFill>
              <a:srgbClr val="E6B9B8"/>
            </a:solidFill>
            <a:ln>
              <a:noFill/>
            </a:ln>
            <a:effectLst/>
          </c:spPr>
          <c:invertIfNegative val="1"/>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[0]!Name_3_Downside</c:f>
            </c:multiLvlStrRef>
          </c:cat>
          <c:val>
            <c:numRef>
              <c:f>[0]!x_axis_3_Downside</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C6D9F1"/>
                  </a:solidFill>
                  <a:ln>
                    <a:noFill/>
                  </a:ln>
                  <a:effectLst/>
                </c14:spPr>
              </c14:invertSolidFillFmt>
            </c:ext>
            <c:ext xmlns:c16="http://schemas.microsoft.com/office/drawing/2014/chart" uri="{C3380CC4-5D6E-409C-BE32-E72D297353CC}">
              <c16:uniqueId val="{00000000-6BC3-47FA-99C3-6DFE886D943D}"/>
            </c:ext>
          </c:extLst>
        </c:ser>
        <c:dLbls>
          <c:dLblPos val="outEnd"/>
          <c:showLegendKey val="0"/>
          <c:showVal val="1"/>
          <c:showCatName val="0"/>
          <c:showSerName val="0"/>
          <c:showPercent val="0"/>
          <c:showBubbleSize val="0"/>
        </c:dLbls>
        <c:gapWidth val="100"/>
        <c:overlap val="-27"/>
        <c:axId val="1131228160"/>
        <c:axId val="1131228720"/>
      </c:barChart>
      <c:catAx>
        <c:axId val="113122816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1131228720"/>
        <c:crosses val="autoZero"/>
        <c:auto val="1"/>
        <c:lblAlgn val="ctr"/>
        <c:lblOffset val="100"/>
        <c:noMultiLvlLbl val="0"/>
      </c:catAx>
      <c:valAx>
        <c:axId val="1131228720"/>
        <c:scaling>
          <c:orientation val="minMax"/>
        </c:scaling>
        <c:delete val="0"/>
        <c:axPos val="l"/>
        <c:majorGridlines>
          <c:spPr>
            <a:ln w="9525" cap="flat" cmpd="sng" algn="ctr">
              <a:solidFill>
                <a:schemeClr val="tx1">
                  <a:lumMod val="15000"/>
                  <a:lumOff val="85000"/>
                </a:schemeClr>
              </a:solidFill>
              <a:round/>
            </a:ln>
            <a:effectLst>
              <a:outerShdw blurRad="63500" dist="38100" dir="2700000" algn="tl" rotWithShape="0">
                <a:srgbClr val="C00000">
                  <a:alpha val="70000"/>
                </a:srgbClr>
              </a:outerShdw>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228160"/>
        <c:crosses val="autoZero"/>
        <c:crossBetween val="between"/>
      </c:valAx>
      <c:spPr>
        <a:noFill/>
        <a:ln w="25400">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198714846409597E-2"/>
          <c:y val="2.6970774668853559E-2"/>
          <c:w val="0.97135954237749278"/>
          <c:h val="0.87932716651640708"/>
        </c:manualLayout>
      </c:layout>
      <c:barChart>
        <c:barDir val="col"/>
        <c:grouping val="clustered"/>
        <c:varyColors val="0"/>
        <c:ser>
          <c:idx val="0"/>
          <c:order val="0"/>
          <c:tx>
            <c:strRef>
              <c:f>'5 Year Downside'!$C$1</c:f>
              <c:strCache>
                <c:ptCount val="1"/>
                <c:pt idx="0">
                  <c:v>x-axis (5 Year)</c:v>
                </c:pt>
              </c:strCache>
            </c:strRef>
          </c:tx>
          <c:spPr>
            <a:solidFill>
              <a:srgbClr val="E6B9B8"/>
            </a:solidFill>
            <a:ln>
              <a:noFill/>
            </a:ln>
            <a:effectLst/>
          </c:spPr>
          <c:invertIfNegative val="1"/>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multiLvlStrRef>
              <c:f>[0]!Name_5_Downside</c:f>
            </c:multiLvlStrRef>
          </c:cat>
          <c:val>
            <c:numRef>
              <c:f>[0]!x_axis_5_Downside</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C6D9F1"/>
                  </a:solidFill>
                  <a:ln>
                    <a:noFill/>
                  </a:ln>
                  <a:effectLst/>
                </c14:spPr>
              </c14:invertSolidFillFmt>
            </c:ext>
            <c:ext xmlns:c16="http://schemas.microsoft.com/office/drawing/2014/chart" uri="{C3380CC4-5D6E-409C-BE32-E72D297353CC}">
              <c16:uniqueId val="{00000000-4AC8-4C82-92AC-4E14DAA1B284}"/>
            </c:ext>
          </c:extLst>
        </c:ser>
        <c:dLbls>
          <c:dLblPos val="outEnd"/>
          <c:showLegendKey val="0"/>
          <c:showVal val="1"/>
          <c:showCatName val="0"/>
          <c:showSerName val="0"/>
          <c:showPercent val="0"/>
          <c:showBubbleSize val="0"/>
        </c:dLbls>
        <c:gapWidth val="100"/>
        <c:overlap val="-27"/>
        <c:axId val="1131230960"/>
        <c:axId val="1131231520"/>
      </c:barChart>
      <c:catAx>
        <c:axId val="113123096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mn-lt"/>
                <a:ea typeface="+mn-ea"/>
                <a:cs typeface="+mn-cs"/>
              </a:defRPr>
            </a:pPr>
            <a:endParaRPr lang="en-US"/>
          </a:p>
        </c:txPr>
        <c:crossAx val="1131231520"/>
        <c:crosses val="autoZero"/>
        <c:auto val="1"/>
        <c:lblAlgn val="ctr"/>
        <c:lblOffset val="100"/>
        <c:noMultiLvlLbl val="0"/>
      </c:catAx>
      <c:valAx>
        <c:axId val="1131231520"/>
        <c:scaling>
          <c:orientation val="minMax"/>
        </c:scaling>
        <c:delete val="0"/>
        <c:axPos val="l"/>
        <c:majorGridlines>
          <c:spPr>
            <a:ln w="9525" cap="flat" cmpd="sng" algn="ctr">
              <a:solidFill>
                <a:schemeClr val="tx1">
                  <a:lumMod val="15000"/>
                  <a:lumOff val="85000"/>
                </a:schemeClr>
              </a:solidFill>
              <a:round/>
            </a:ln>
            <a:effectLst>
              <a:outerShdw blurRad="63500" dist="38100" dir="2700000" algn="tl" rotWithShape="0">
                <a:srgbClr val="C00000">
                  <a:alpha val="70000"/>
                </a:srgbClr>
              </a:outerShdw>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1230960"/>
        <c:crosses val="autoZero"/>
        <c:crossBetween val="between"/>
      </c:valAx>
      <c:spPr>
        <a:noFill/>
        <a:ln w="25400">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200449777144848E-3"/>
          <c:y val="8.978607803581581E-3"/>
          <c:w val="0.97562998409655366"/>
          <c:h val="0.90932315278771969"/>
        </c:manualLayout>
      </c:layout>
      <c:barChart>
        <c:barDir val="bar"/>
        <c:grouping val="clustered"/>
        <c:varyColors val="0"/>
        <c:ser>
          <c:idx val="0"/>
          <c:order val="0"/>
          <c:tx>
            <c:strRef>
              <c:f>'3 Year Performance'!$C$1</c:f>
              <c:strCache>
                <c:ptCount val="1"/>
                <c:pt idx="0">
                  <c:v>x-axis (3)</c:v>
                </c:pt>
              </c:strCache>
            </c:strRef>
          </c:tx>
          <c:spPr>
            <a:solidFill>
              <a:srgbClr val="C6D9F1"/>
            </a:solidFill>
            <a:ln>
              <a:solidFill>
                <a:schemeClr val="bg1"/>
              </a:solidFill>
            </a:ln>
            <a:effectLst/>
          </c:spPr>
          <c:invertIfNegative val="1"/>
          <c:dLbls>
            <c:spPr>
              <a:noFill/>
              <a:ln>
                <a:noFill/>
              </a:ln>
              <a:effectLst/>
            </c:spPr>
            <c:txPr>
              <a:bodyPr rot="0" spcFirstLastPara="1" vertOverflow="ellipsis" vert="horz" wrap="none" lIns="0" tIns="0" rIns="0" bIns="0" anchor="ctr" anchorCtr="0">
                <a:spAutoFit/>
              </a:bodyPr>
              <a:lstStyle/>
              <a:p>
                <a:pPr algn="l">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multiLvlStrRef>
              <c:f>[0]!Name_3_Performance</c:f>
            </c:multiLvlStrRef>
          </c:cat>
          <c:val>
            <c:numRef>
              <c:f>[0]!x_axis_3_Performance</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E6B9B8"/>
                  </a:solidFill>
                  <a:ln>
                    <a:solidFill>
                      <a:schemeClr val="bg1"/>
                    </a:solidFill>
                  </a:ln>
                  <a:effectLst/>
                </c14:spPr>
              </c14:invertSolidFillFmt>
            </c:ext>
            <c:ext xmlns:c16="http://schemas.microsoft.com/office/drawing/2014/chart" uri="{C3380CC4-5D6E-409C-BE32-E72D297353CC}">
              <c16:uniqueId val="{00000000-CBDC-405F-BCB7-B8CE59F3EB06}"/>
            </c:ext>
          </c:extLst>
        </c:ser>
        <c:dLbls>
          <c:dLblPos val="outEnd"/>
          <c:showLegendKey val="0"/>
          <c:showVal val="1"/>
          <c:showCatName val="0"/>
          <c:showSerName val="0"/>
          <c:showPercent val="0"/>
          <c:showBubbleSize val="0"/>
        </c:dLbls>
        <c:gapWidth val="30"/>
        <c:axId val="1131233760"/>
        <c:axId val="1131234320"/>
      </c:barChart>
      <c:catAx>
        <c:axId val="1131233760"/>
        <c:scaling>
          <c:orientation val="minMax"/>
        </c:scaling>
        <c:delete val="1"/>
        <c:axPos val="l"/>
        <c:numFmt formatCode="General" sourceLinked="1"/>
        <c:majorTickMark val="out"/>
        <c:minorTickMark val="none"/>
        <c:tickLblPos val="nextTo"/>
        <c:crossAx val="1131234320"/>
        <c:crosses val="autoZero"/>
        <c:auto val="1"/>
        <c:lblAlgn val="ctr"/>
        <c:lblOffset val="100"/>
        <c:noMultiLvlLbl val="0"/>
      </c:catAx>
      <c:valAx>
        <c:axId val="1131234320"/>
        <c:scaling>
          <c:orientation val="minMax"/>
        </c:scaling>
        <c:delete val="0"/>
        <c:axPos val="b"/>
        <c:majorGridlines>
          <c:spPr>
            <a:ln w="9525" cap="flat" cmpd="sng" algn="ctr">
              <a:solidFill>
                <a:schemeClr val="accent1">
                  <a:lumMod val="40000"/>
                  <a:lumOff val="6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31233760"/>
        <c:crosses val="autoZero"/>
        <c:crossBetween val="between"/>
      </c:valAx>
      <c:spPr>
        <a:noFill/>
        <a:ln w="25400">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4129520605550883E-2"/>
          <c:y val="8.9786756453423128E-3"/>
          <c:w val="0.97345668629100079"/>
          <c:h val="0.9078084560805344"/>
        </c:manualLayout>
      </c:layout>
      <c:barChart>
        <c:barDir val="bar"/>
        <c:grouping val="clustered"/>
        <c:varyColors val="0"/>
        <c:ser>
          <c:idx val="0"/>
          <c:order val="0"/>
          <c:tx>
            <c:strRef>
              <c:f>'5 Year Performance'!$C$1</c:f>
              <c:strCache>
                <c:ptCount val="1"/>
                <c:pt idx="0">
                  <c:v>x-axis (3)</c:v>
                </c:pt>
              </c:strCache>
            </c:strRef>
          </c:tx>
          <c:spPr>
            <a:solidFill>
              <a:srgbClr val="C6D9F1"/>
            </a:solidFill>
            <a:ln>
              <a:solidFill>
                <a:schemeClr val="bg1"/>
              </a:solidFill>
            </a:ln>
            <a:effectLst/>
          </c:spPr>
          <c:invertIfNegative val="1"/>
          <c:dLbls>
            <c:dLbl>
              <c:idx val="12"/>
              <c:layout>
                <c:manualLayout>
                  <c:x val="-3.1398934679001962E-2"/>
                  <c:y val="4.5977028139027295E-3"/>
                </c:manualLayout>
              </c:layout>
              <c:spPr>
                <a:noFill/>
                <a:ln>
                  <a:noFill/>
                </a:ln>
                <a:effectLst/>
              </c:spPr>
              <c:txPr>
                <a:bodyPr rot="0" spcFirstLastPara="1" vertOverflow="ellipsis" vert="horz" wrap="none" lIns="0" tIns="0" rIns="0" bIns="0" anchor="ctr" anchorCtr="0">
                  <a:noAutofit/>
                </a:bodyPr>
                <a:lstStyle/>
                <a:p>
                  <a:pPr algn="l">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15:layout>
                    <c:manualLayout>
                      <c:w val="0.19520609965806418"/>
                      <c:h val="0.11940234207705389"/>
                    </c:manualLayout>
                  </c15:layout>
                </c:ext>
                <c:ext xmlns:c16="http://schemas.microsoft.com/office/drawing/2014/chart" uri="{C3380CC4-5D6E-409C-BE32-E72D297353CC}">
                  <c16:uniqueId val="{00000000-B4D3-460B-94F9-29766F655489}"/>
                </c:ext>
              </c:extLst>
            </c:dLbl>
            <c:spPr>
              <a:noFill/>
              <a:ln>
                <a:noFill/>
              </a:ln>
              <a:effectLst/>
            </c:spPr>
            <c:txPr>
              <a:bodyPr rot="0" spcFirstLastPara="1" vertOverflow="ellipsis" vert="horz" wrap="none" lIns="0" tIns="0" rIns="0" bIns="0" anchor="ctr" anchorCtr="0">
                <a:spAutoFit/>
              </a:bodyPr>
              <a:lstStyle/>
              <a:p>
                <a:pPr algn="l">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numRef>
              <c:f>[0]!Name_5_performance</c:f>
              <c:numCache>
                <c:formatCode>General</c:formatCode>
                <c:ptCount val="1"/>
                <c:pt idx="0">
                  <c:v>0</c:v>
                </c:pt>
              </c:numCache>
            </c:numRef>
          </c:cat>
          <c:val>
            <c:numRef>
              <c:f>[0]!x_axis_5_Performance</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E6B9B8"/>
                  </a:solidFill>
                  <a:ln>
                    <a:solidFill>
                      <a:schemeClr val="bg1"/>
                    </a:solidFill>
                  </a:ln>
                  <a:effectLst/>
                </c14:spPr>
              </c14:invertSolidFillFmt>
            </c:ext>
            <c:ext xmlns:c16="http://schemas.microsoft.com/office/drawing/2014/chart" uri="{C3380CC4-5D6E-409C-BE32-E72D297353CC}">
              <c16:uniqueId val="{00000001-B4D3-460B-94F9-29766F655489}"/>
            </c:ext>
          </c:extLst>
        </c:ser>
        <c:dLbls>
          <c:dLblPos val="outEnd"/>
          <c:showLegendKey val="0"/>
          <c:showVal val="1"/>
          <c:showCatName val="0"/>
          <c:showSerName val="0"/>
          <c:showPercent val="0"/>
          <c:showBubbleSize val="0"/>
        </c:dLbls>
        <c:gapWidth val="30"/>
        <c:axId val="1131236560"/>
        <c:axId val="1131237120"/>
      </c:barChart>
      <c:catAx>
        <c:axId val="1131236560"/>
        <c:scaling>
          <c:orientation val="minMax"/>
        </c:scaling>
        <c:delete val="1"/>
        <c:axPos val="l"/>
        <c:numFmt formatCode="General" sourceLinked="1"/>
        <c:majorTickMark val="out"/>
        <c:minorTickMark val="none"/>
        <c:tickLblPos val="nextTo"/>
        <c:crossAx val="1131237120"/>
        <c:crosses val="autoZero"/>
        <c:auto val="1"/>
        <c:lblAlgn val="ctr"/>
        <c:lblOffset val="100"/>
        <c:noMultiLvlLbl val="0"/>
      </c:catAx>
      <c:valAx>
        <c:axId val="1131237120"/>
        <c:scaling>
          <c:orientation val="minMax"/>
        </c:scaling>
        <c:delete val="0"/>
        <c:axPos val="b"/>
        <c:majorGridlines>
          <c:spPr>
            <a:ln w="9525" cap="flat" cmpd="sng" algn="ctr">
              <a:solidFill>
                <a:schemeClr val="accent1">
                  <a:lumMod val="40000"/>
                  <a:lumOff val="6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31236560"/>
        <c:crosses val="autoZero"/>
        <c:crossBetween val="between"/>
      </c:valAx>
      <c:spPr>
        <a:noFill/>
        <a:ln w="25400">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107423098885695E-3"/>
          <c:y val="8.9786756453423128E-3"/>
          <c:w val="0.98363522248148005"/>
          <c:h val="0.90932315278771969"/>
        </c:manualLayout>
      </c:layout>
      <c:barChart>
        <c:barDir val="bar"/>
        <c:grouping val="clustered"/>
        <c:varyColors val="0"/>
        <c:ser>
          <c:idx val="0"/>
          <c:order val="0"/>
          <c:tx>
            <c:strRef>
              <c:f>'10 Year Performance'!$C$1</c:f>
              <c:strCache>
                <c:ptCount val="1"/>
                <c:pt idx="0">
                  <c:v>x-axis (5)</c:v>
                </c:pt>
              </c:strCache>
            </c:strRef>
          </c:tx>
          <c:spPr>
            <a:solidFill>
              <a:srgbClr val="C6D9F1"/>
            </a:solidFill>
            <a:ln>
              <a:solidFill>
                <a:schemeClr val="bg1"/>
              </a:solidFill>
            </a:ln>
            <a:effectLst/>
          </c:spPr>
          <c:invertIfNegative val="1"/>
          <c:dLbls>
            <c:spPr>
              <a:noFill/>
              <a:ln>
                <a:noFill/>
              </a:ln>
              <a:effectLst/>
            </c:spPr>
            <c:txPr>
              <a:bodyPr rot="0" spcFirstLastPara="1" vertOverflow="ellipsis" vert="horz" wrap="none" lIns="0" tIns="0" rIns="0" bIns="0" anchor="ctr" anchorCtr="0">
                <a:spAutoFit/>
              </a:bodyPr>
              <a:lstStyle/>
              <a:p>
                <a:pPr algn="l">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multiLvlStrRef>
              <c:f>[0]!Name_10_Performance</c:f>
            </c:multiLvlStrRef>
          </c:cat>
          <c:val>
            <c:numRef>
              <c:f>[0]!x_axis_10_Performance</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E6B9B8"/>
                  </a:solidFill>
                  <a:ln>
                    <a:solidFill>
                      <a:schemeClr val="bg1"/>
                    </a:solidFill>
                  </a:ln>
                  <a:effectLst/>
                </c14:spPr>
              </c14:invertSolidFillFmt>
            </c:ext>
            <c:ext xmlns:c16="http://schemas.microsoft.com/office/drawing/2014/chart" uri="{C3380CC4-5D6E-409C-BE32-E72D297353CC}">
              <c16:uniqueId val="{00000000-9E44-4506-986B-B215D624E001}"/>
            </c:ext>
          </c:extLst>
        </c:ser>
        <c:dLbls>
          <c:dLblPos val="outEnd"/>
          <c:showLegendKey val="0"/>
          <c:showVal val="1"/>
          <c:showCatName val="0"/>
          <c:showSerName val="0"/>
          <c:showPercent val="0"/>
          <c:showBubbleSize val="0"/>
        </c:dLbls>
        <c:gapWidth val="30"/>
        <c:axId val="1131239360"/>
        <c:axId val="1131239920"/>
      </c:barChart>
      <c:catAx>
        <c:axId val="1131239360"/>
        <c:scaling>
          <c:orientation val="minMax"/>
        </c:scaling>
        <c:delete val="1"/>
        <c:axPos val="l"/>
        <c:numFmt formatCode="General" sourceLinked="1"/>
        <c:majorTickMark val="out"/>
        <c:minorTickMark val="none"/>
        <c:tickLblPos val="nextTo"/>
        <c:crossAx val="1131239920"/>
        <c:crosses val="autoZero"/>
        <c:auto val="1"/>
        <c:lblAlgn val="ctr"/>
        <c:lblOffset val="100"/>
        <c:noMultiLvlLbl val="0"/>
      </c:catAx>
      <c:valAx>
        <c:axId val="1131239920"/>
        <c:scaling>
          <c:orientation val="minMax"/>
        </c:scaling>
        <c:delete val="0"/>
        <c:axPos val="b"/>
        <c:majorGridlines>
          <c:spPr>
            <a:ln w="9525" cap="flat" cmpd="sng" algn="ctr">
              <a:solidFill>
                <a:schemeClr val="accent1">
                  <a:lumMod val="40000"/>
                  <a:lumOff val="6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31239360"/>
        <c:crosses val="autoZero"/>
        <c:crossBetween val="between"/>
      </c:valAx>
      <c:spPr>
        <a:noFill/>
        <a:ln w="25400">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107423098885695E-3"/>
          <c:y val="8.9786756453423128E-3"/>
          <c:w val="0.98363522248148005"/>
          <c:h val="0.90932315278771969"/>
        </c:manualLayout>
      </c:layout>
      <c:barChart>
        <c:barDir val="bar"/>
        <c:grouping val="clustered"/>
        <c:varyColors val="0"/>
        <c:ser>
          <c:idx val="0"/>
          <c:order val="0"/>
          <c:tx>
            <c:strRef>
              <c:f>Taper!$C$1</c:f>
              <c:strCache>
                <c:ptCount val="1"/>
                <c:pt idx="0">
                  <c:v>x-axis </c:v>
                </c:pt>
              </c:strCache>
            </c:strRef>
          </c:tx>
          <c:spPr>
            <a:solidFill>
              <a:srgbClr val="C6D9F1"/>
            </a:solidFill>
            <a:ln>
              <a:solidFill>
                <a:schemeClr val="bg1"/>
              </a:solidFill>
            </a:ln>
            <a:effectLst/>
          </c:spPr>
          <c:invertIfNegative val="1"/>
          <c:dPt>
            <c:idx val="7"/>
            <c:invertIfNegative val="1"/>
            <c:bubble3D val="0"/>
            <c:spPr>
              <a:solidFill>
                <a:srgbClr val="FF9999"/>
              </a:solidFill>
              <a:ln>
                <a:solidFill>
                  <a:srgbClr val="FF9999"/>
                </a:solidFill>
              </a:ln>
              <a:effectLst/>
            </c:spPr>
            <c:extLst>
              <c:ext xmlns:c16="http://schemas.microsoft.com/office/drawing/2014/chart" uri="{C3380CC4-5D6E-409C-BE32-E72D297353CC}">
                <c16:uniqueId val="{00000001-90EA-47BC-8411-2AF5EF231217}"/>
              </c:ext>
            </c:extLst>
          </c:dPt>
          <c:dLbls>
            <c:spPr>
              <a:noFill/>
              <a:ln>
                <a:noFill/>
              </a:ln>
              <a:effectLst/>
            </c:spPr>
            <c:txPr>
              <a:bodyPr rot="0" spcFirstLastPara="1" vertOverflow="ellipsis" vert="horz" wrap="none" lIns="38100" tIns="19050" rIns="38100" bIns="19050" anchor="ctr" anchorCtr="0">
                <a:spAutoFit/>
              </a:bodyPr>
              <a:lstStyle/>
              <a:p>
                <a:pPr algn="l">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[0]!Name_Taper</c:f>
              <c:strCache>
                <c:ptCount val="1"/>
                <c:pt idx="0">
                  <c:v>0</c:v>
                </c:pt>
              </c:strCache>
              <c:extLst xmlns:c15="http://schemas.microsoft.com/office/drawing/2012/chart"/>
            </c:strRef>
          </c:cat>
          <c:val>
            <c:numRef>
              <c:f>[0]!x_axis_Taper</c:f>
              <c:numCache>
                <c:formatCode>General</c:formatCode>
                <c:ptCount val="2"/>
                <c:pt idx="0">
                  <c:v>0</c:v>
                </c:pt>
                <c:pt idx="1">
                  <c:v>0</c:v>
                </c:pt>
              </c:numCache>
            </c:numRef>
          </c:val>
          <c:extLst>
            <c:ext xmlns:c14="http://schemas.microsoft.com/office/drawing/2007/8/2/chart" uri="{6F2FDCE9-48DA-4B69-8628-5D25D57E5C99}">
              <c14:invertSolidFillFmt>
                <c14:spPr xmlns:c14="http://schemas.microsoft.com/office/drawing/2007/8/2/chart">
                  <a:solidFill>
                    <a:srgbClr val="E6B9B8"/>
                  </a:solidFill>
                  <a:ln>
                    <a:solidFill>
                      <a:schemeClr val="bg1"/>
                    </a:solidFill>
                  </a:ln>
                  <a:effectLst/>
                </c14:spPr>
              </c14:invertSolidFillFmt>
            </c:ext>
            <c:ext xmlns:c16="http://schemas.microsoft.com/office/drawing/2014/chart" uri="{C3380CC4-5D6E-409C-BE32-E72D297353CC}">
              <c16:uniqueId val="{00000002-90EA-47BC-8411-2AF5EF231217}"/>
            </c:ext>
          </c:extLst>
        </c:ser>
        <c:dLbls>
          <c:dLblPos val="outEnd"/>
          <c:showLegendKey val="0"/>
          <c:showVal val="1"/>
          <c:showCatName val="0"/>
          <c:showSerName val="0"/>
          <c:showPercent val="0"/>
          <c:showBubbleSize val="0"/>
        </c:dLbls>
        <c:gapWidth val="30"/>
        <c:axId val="1131242160"/>
        <c:axId val="1131242720"/>
      </c:barChart>
      <c:catAx>
        <c:axId val="1131242160"/>
        <c:scaling>
          <c:orientation val="minMax"/>
        </c:scaling>
        <c:delete val="1"/>
        <c:axPos val="l"/>
        <c:numFmt formatCode="General" sourceLinked="1"/>
        <c:majorTickMark val="out"/>
        <c:minorTickMark val="none"/>
        <c:tickLblPos val="nextTo"/>
        <c:crossAx val="1131242720"/>
        <c:crosses val="autoZero"/>
        <c:auto val="1"/>
        <c:lblAlgn val="ctr"/>
        <c:lblOffset val="100"/>
        <c:noMultiLvlLbl val="0"/>
      </c:catAx>
      <c:valAx>
        <c:axId val="1131242720"/>
        <c:scaling>
          <c:orientation val="minMax"/>
        </c:scaling>
        <c:delete val="0"/>
        <c:axPos val="b"/>
        <c:majorGridlines>
          <c:spPr>
            <a:ln w="9525" cap="flat" cmpd="sng" algn="ctr">
              <a:solidFill>
                <a:schemeClr val="accent1">
                  <a:lumMod val="40000"/>
                  <a:lumOff val="6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31242160"/>
        <c:crosses val="autoZero"/>
        <c:crossBetween val="between"/>
      </c:valAx>
      <c:spPr>
        <a:noFill/>
        <a:ln w="25400">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107423098885695E-3"/>
          <c:y val="8.9786756453423128E-3"/>
          <c:w val="0.98363522248148005"/>
          <c:h val="0.90932315278771969"/>
        </c:manualLayout>
      </c:layout>
      <c:barChart>
        <c:barDir val="bar"/>
        <c:grouping val="clustered"/>
        <c:varyColors val="0"/>
        <c:ser>
          <c:idx val="0"/>
          <c:order val="0"/>
          <c:tx>
            <c:strRef>
              <c:f>Greek!$C$1</c:f>
              <c:strCache>
                <c:ptCount val="1"/>
                <c:pt idx="0">
                  <c:v>x-axis </c:v>
                </c:pt>
              </c:strCache>
            </c:strRef>
          </c:tx>
          <c:spPr>
            <a:solidFill>
              <a:srgbClr val="C6D9F1"/>
            </a:solidFill>
            <a:ln>
              <a:solidFill>
                <a:schemeClr val="bg1"/>
              </a:solidFill>
            </a:ln>
            <a:effectLst/>
          </c:spPr>
          <c:invertIfNegative val="1"/>
          <c:dPt>
            <c:idx val="1"/>
            <c:invertIfNegative val="1"/>
            <c:bubble3D val="0"/>
            <c:extLst>
              <c:ext xmlns:c16="http://schemas.microsoft.com/office/drawing/2014/chart" uri="{C3380CC4-5D6E-409C-BE32-E72D297353CC}">
                <c16:uniqueId val="{00000000-E5A2-4069-A590-C30FE697F6E4}"/>
              </c:ext>
            </c:extLst>
          </c:dPt>
          <c:dPt>
            <c:idx val="3"/>
            <c:invertIfNegative val="1"/>
            <c:bubble3D val="0"/>
            <c:extLst>
              <c:ext xmlns:c16="http://schemas.microsoft.com/office/drawing/2014/chart" uri="{C3380CC4-5D6E-409C-BE32-E72D297353CC}">
                <c16:uniqueId val="{00000001-E5A2-4069-A590-C30FE697F6E4}"/>
              </c:ext>
            </c:extLst>
          </c:dPt>
          <c:dPt>
            <c:idx val="4"/>
            <c:invertIfNegative val="1"/>
            <c:bubble3D val="0"/>
            <c:extLst>
              <c:ext xmlns:c16="http://schemas.microsoft.com/office/drawing/2014/chart" uri="{C3380CC4-5D6E-409C-BE32-E72D297353CC}">
                <c16:uniqueId val="{00000002-E5A2-4069-A590-C30FE697F6E4}"/>
              </c:ext>
            </c:extLst>
          </c:dPt>
          <c:dLbls>
            <c:spPr>
              <a:noFill/>
              <a:ln>
                <a:noFill/>
              </a:ln>
              <a:effectLst/>
            </c:spPr>
            <c:txPr>
              <a:bodyPr rot="0" spcFirstLastPara="1" vertOverflow="ellipsis" vert="horz" wrap="none" lIns="38100" tIns="19050" rIns="38100" bIns="19050" anchor="ctr" anchorCtr="0">
                <a:spAutoFit/>
              </a:bodyPr>
              <a:lstStyle/>
              <a:p>
                <a:pPr algn="l">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multiLvlStrRef>
              <c:f>[0]!Name_Greek</c:f>
            </c:multiLvlStrRef>
          </c:cat>
          <c:val>
            <c:numRef>
              <c:f>[0]!x_axis_Greek</c:f>
              <c:numCache>
                <c:formatCode>General</c:formatCode>
                <c:ptCount val="2"/>
                <c:pt idx="0">
                  <c:v>0</c:v>
                </c:pt>
                <c:pt idx="1">
                  <c:v>0</c:v>
                </c:pt>
              </c:numCache>
            </c:numRef>
          </c:val>
          <c:extLst>
            <c:ext xmlns:c14="http://schemas.microsoft.com/office/drawing/2007/8/2/chart" uri="{6F2FDCE9-48DA-4B69-8628-5D25D57E5C99}">
              <c14:invertSolidFillFmt>
                <c14:spPr xmlns:c14="http://schemas.microsoft.com/office/drawing/2007/8/2/chart">
                  <a:solidFill>
                    <a:srgbClr val="E6B9B8"/>
                  </a:solidFill>
                  <a:ln>
                    <a:solidFill>
                      <a:schemeClr val="bg1"/>
                    </a:solidFill>
                  </a:ln>
                  <a:effectLst/>
                </c14:spPr>
              </c14:invertSolidFillFmt>
            </c:ext>
            <c:ext xmlns:c16="http://schemas.microsoft.com/office/drawing/2014/chart" uri="{C3380CC4-5D6E-409C-BE32-E72D297353CC}">
              <c16:uniqueId val="{00000003-E5A2-4069-A590-C30FE697F6E4}"/>
            </c:ext>
          </c:extLst>
        </c:ser>
        <c:dLbls>
          <c:dLblPos val="outEnd"/>
          <c:showLegendKey val="0"/>
          <c:showVal val="1"/>
          <c:showCatName val="0"/>
          <c:showSerName val="0"/>
          <c:showPercent val="0"/>
          <c:showBubbleSize val="0"/>
        </c:dLbls>
        <c:gapWidth val="30"/>
        <c:axId val="1131244960"/>
        <c:axId val="1131245520"/>
      </c:barChart>
      <c:catAx>
        <c:axId val="1131244960"/>
        <c:scaling>
          <c:orientation val="minMax"/>
        </c:scaling>
        <c:delete val="1"/>
        <c:axPos val="l"/>
        <c:numFmt formatCode="General" sourceLinked="1"/>
        <c:majorTickMark val="out"/>
        <c:minorTickMark val="none"/>
        <c:tickLblPos val="nextTo"/>
        <c:crossAx val="1131245520"/>
        <c:crosses val="autoZero"/>
        <c:auto val="1"/>
        <c:lblAlgn val="ctr"/>
        <c:lblOffset val="100"/>
        <c:noMultiLvlLbl val="0"/>
      </c:catAx>
      <c:valAx>
        <c:axId val="1131245520"/>
        <c:scaling>
          <c:orientation val="minMax"/>
        </c:scaling>
        <c:delete val="0"/>
        <c:axPos val="b"/>
        <c:majorGridlines>
          <c:spPr>
            <a:ln w="9525" cap="flat" cmpd="sng" algn="ctr">
              <a:solidFill>
                <a:schemeClr val="accent1">
                  <a:lumMod val="40000"/>
                  <a:lumOff val="6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31244960"/>
        <c:crosses val="autoZero"/>
        <c:crossBetween val="between"/>
      </c:valAx>
      <c:spPr>
        <a:noFill/>
        <a:ln w="25400">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107423098885695E-3"/>
          <c:y val="8.9786756453423128E-3"/>
          <c:w val="0.98363522248148005"/>
          <c:h val="0.90932315278771969"/>
        </c:manualLayout>
      </c:layout>
      <c:barChart>
        <c:barDir val="bar"/>
        <c:grouping val="clustered"/>
        <c:varyColors val="0"/>
        <c:ser>
          <c:idx val="0"/>
          <c:order val="0"/>
          <c:tx>
            <c:strRef>
              <c:f>Greek!$C$1</c:f>
              <c:strCache>
                <c:ptCount val="1"/>
                <c:pt idx="0">
                  <c:v>x-axis </c:v>
                </c:pt>
              </c:strCache>
            </c:strRef>
          </c:tx>
          <c:spPr>
            <a:solidFill>
              <a:srgbClr val="C6D9F1"/>
            </a:solidFill>
            <a:ln>
              <a:solidFill>
                <a:schemeClr val="bg1"/>
              </a:solidFill>
            </a:ln>
            <a:effectLst/>
          </c:spPr>
          <c:invertIfNegative val="1"/>
          <c:dPt>
            <c:idx val="2"/>
            <c:invertIfNegative val="1"/>
            <c:bubble3D val="0"/>
            <c:extLst>
              <c:ext xmlns:c16="http://schemas.microsoft.com/office/drawing/2014/chart" uri="{C3380CC4-5D6E-409C-BE32-E72D297353CC}">
                <c16:uniqueId val="{00000000-F422-4ED8-9D41-D4A4A30AD05A}"/>
              </c:ext>
            </c:extLst>
          </c:dPt>
          <c:dPt>
            <c:idx val="3"/>
            <c:invertIfNegative val="1"/>
            <c:bubble3D val="0"/>
            <c:extLst>
              <c:ext xmlns:c16="http://schemas.microsoft.com/office/drawing/2014/chart" uri="{C3380CC4-5D6E-409C-BE32-E72D297353CC}">
                <c16:uniqueId val="{00000001-F422-4ED8-9D41-D4A4A30AD05A}"/>
              </c:ext>
            </c:extLst>
          </c:dPt>
          <c:dLbls>
            <c:spPr>
              <a:noFill/>
              <a:ln>
                <a:noFill/>
              </a:ln>
              <a:effectLst/>
            </c:spPr>
            <c:txPr>
              <a:bodyPr rot="0" spcFirstLastPara="1" vertOverflow="ellipsis" vert="horz" wrap="none" lIns="0" tIns="0" rIns="0" bIns="0" anchor="ctr" anchorCtr="0">
                <a:spAutoFit/>
              </a:bodyPr>
              <a:lstStyle/>
              <a:p>
                <a:pPr algn="l">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1"/>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multiLvlStrRef>
              <c:f>[0]!Name_Lehman</c:f>
            </c:multiLvlStrRef>
          </c:cat>
          <c:val>
            <c:numRef>
              <c:f>[0]!x_axis_Lehman</c:f>
              <c:numCache>
                <c:formatCode>General</c:formatCode>
                <c:ptCount val="2"/>
                <c:pt idx="0">
                  <c:v>0</c:v>
                </c:pt>
                <c:pt idx="1">
                  <c:v>0</c:v>
                </c:pt>
              </c:numCache>
            </c:numRef>
          </c:val>
          <c:extLst>
            <c:ext xmlns:c14="http://schemas.microsoft.com/office/drawing/2007/8/2/chart" uri="{6F2FDCE9-48DA-4B69-8628-5D25D57E5C99}">
              <c14:invertSolidFillFmt>
                <c14:spPr xmlns:c14="http://schemas.microsoft.com/office/drawing/2007/8/2/chart">
                  <a:solidFill>
                    <a:srgbClr val="E6B9B8"/>
                  </a:solidFill>
                  <a:ln>
                    <a:solidFill>
                      <a:schemeClr val="bg1"/>
                    </a:solidFill>
                  </a:ln>
                  <a:effectLst/>
                </c14:spPr>
              </c14:invertSolidFillFmt>
            </c:ext>
            <c:ext xmlns:c16="http://schemas.microsoft.com/office/drawing/2014/chart" uri="{C3380CC4-5D6E-409C-BE32-E72D297353CC}">
              <c16:uniqueId val="{00000002-F422-4ED8-9D41-D4A4A30AD05A}"/>
            </c:ext>
          </c:extLst>
        </c:ser>
        <c:dLbls>
          <c:dLblPos val="outEnd"/>
          <c:showLegendKey val="0"/>
          <c:showVal val="1"/>
          <c:showCatName val="0"/>
          <c:showSerName val="0"/>
          <c:showPercent val="0"/>
          <c:showBubbleSize val="0"/>
        </c:dLbls>
        <c:gapWidth val="30"/>
        <c:axId val="1131247760"/>
        <c:axId val="1131248320"/>
      </c:barChart>
      <c:catAx>
        <c:axId val="1131247760"/>
        <c:scaling>
          <c:orientation val="minMax"/>
        </c:scaling>
        <c:delete val="1"/>
        <c:axPos val="l"/>
        <c:numFmt formatCode="General" sourceLinked="1"/>
        <c:majorTickMark val="out"/>
        <c:minorTickMark val="none"/>
        <c:tickLblPos val="nextTo"/>
        <c:crossAx val="1131248320"/>
        <c:crosses val="autoZero"/>
        <c:auto val="1"/>
        <c:lblAlgn val="ctr"/>
        <c:lblOffset val="100"/>
        <c:noMultiLvlLbl val="0"/>
      </c:catAx>
      <c:valAx>
        <c:axId val="1131248320"/>
        <c:scaling>
          <c:orientation val="minMax"/>
        </c:scaling>
        <c:delete val="0"/>
        <c:axPos val="b"/>
        <c:majorGridlines>
          <c:spPr>
            <a:ln w="9525" cap="flat" cmpd="sng" algn="ctr">
              <a:solidFill>
                <a:schemeClr val="accent1">
                  <a:lumMod val="40000"/>
                  <a:lumOff val="6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131247760"/>
        <c:crosses val="autoZero"/>
        <c:crossBetween val="between"/>
      </c:valAx>
      <c:spPr>
        <a:noFill/>
        <a:ln w="25400">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0">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cap="flat" cmpd="sng" algn="ctr">
        <a:solidFill>
          <a:schemeClr val="phClr">
            <a:alpha val="75000"/>
          </a:schemeClr>
        </a:solidFill>
      </a:ln>
      <a:effectLst>
        <a:innerShdw blurRad="114300">
          <a:schemeClr val="phClr">
            <a:alpha val="70000"/>
          </a:scheme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9525" cap="flat" cmpd="sng" algn="ctr">
        <a:solidFill>
          <a:schemeClr val="phClr">
            <a:alpha val="75000"/>
          </a:schemeClr>
        </a:solidFill>
      </a:ln>
      <a:effectLst>
        <a:innerShdw blurRad="114300">
          <a:schemeClr val="phClr">
            <a:alpha val="70000"/>
          </a:scheme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ph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70">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cap="flat" cmpd="sng" algn="ctr">
        <a:solidFill>
          <a:schemeClr val="phClr">
            <a:alpha val="75000"/>
          </a:schemeClr>
        </a:solidFill>
      </a:ln>
      <a:effectLst>
        <a:innerShdw blurRad="114300">
          <a:schemeClr val="phClr">
            <a:alpha val="70000"/>
          </a:scheme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9525" cap="flat" cmpd="sng" algn="ctr">
        <a:solidFill>
          <a:schemeClr val="phClr">
            <a:alpha val="75000"/>
          </a:schemeClr>
        </a:solidFill>
      </a:ln>
      <a:effectLst>
        <a:innerShdw blurRad="114300">
          <a:schemeClr val="phClr">
            <a:alpha val="70000"/>
          </a:scheme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ph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Radio" firstButton="1" lockText="1" noThreeD="1"/>
</file>

<file path=xl/ctrlProps/ctrlProp21.xml><?xml version="1.0" encoding="utf-8"?>
<formControlPr xmlns="http://schemas.microsoft.com/office/spreadsheetml/2009/9/main" objectType="Radio" lockText="1" noThreeD="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4.xml"/><Relationship Id="rId3" Type="http://schemas.openxmlformats.org/officeDocument/2006/relationships/chart" Target="../charts/chart4.xml"/><Relationship Id="rId7" Type="http://schemas.openxmlformats.org/officeDocument/2006/relationships/chart" Target="../charts/chart8.xml"/><Relationship Id="rId12" Type="http://schemas.openxmlformats.org/officeDocument/2006/relationships/chart" Target="../charts/chart13.xml"/><Relationship Id="rId17" Type="http://schemas.openxmlformats.org/officeDocument/2006/relationships/chart" Target="../charts/chart18.xml"/><Relationship Id="rId2" Type="http://schemas.openxmlformats.org/officeDocument/2006/relationships/image" Target="../media/image1.jpeg"/><Relationship Id="rId16" Type="http://schemas.openxmlformats.org/officeDocument/2006/relationships/chart" Target="../charts/chart17.xml"/><Relationship Id="rId1" Type="http://schemas.openxmlformats.org/officeDocument/2006/relationships/chart" Target="../charts/chart3.xml"/><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chart" Target="../charts/chart6.xml"/><Relationship Id="rId15" Type="http://schemas.openxmlformats.org/officeDocument/2006/relationships/chart" Target="../charts/chart16.xml"/><Relationship Id="rId10" Type="http://schemas.openxmlformats.org/officeDocument/2006/relationships/chart" Target="../charts/chart11.xml"/><Relationship Id="rId4" Type="http://schemas.openxmlformats.org/officeDocument/2006/relationships/chart" Target="../charts/chart5.xml"/><Relationship Id="rId9" Type="http://schemas.openxmlformats.org/officeDocument/2006/relationships/chart" Target="../charts/chart10.xml"/><Relationship Id="rId14"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4.tmp"/><Relationship Id="rId1" Type="http://schemas.openxmlformats.org/officeDocument/2006/relationships/image" Target="../media/image1.jpeg"/></Relationships>
</file>

<file path=xl/drawings/_rels/vmlDrawing4.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1</xdr:col>
      <xdr:colOff>4784</xdr:colOff>
      <xdr:row>1</xdr:row>
      <xdr:rowOff>0</xdr:rowOff>
    </xdr:from>
    <xdr:to>
      <xdr:col>3</xdr:col>
      <xdr:colOff>181046</xdr:colOff>
      <xdr:row>5</xdr:row>
      <xdr:rowOff>1755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9084" y="9525"/>
          <a:ext cx="1634222" cy="790575"/>
        </a:xfrm>
        <a:prstGeom prst="rect">
          <a:avLst/>
        </a:prstGeom>
      </xdr:spPr>
    </xdr:pic>
    <xdr:clientData/>
  </xdr:twoCellAnchor>
  <xdr:oneCellAnchor>
    <xdr:from>
      <xdr:col>1</xdr:col>
      <xdr:colOff>457200</xdr:colOff>
      <xdr:row>44</xdr:row>
      <xdr:rowOff>66675</xdr:rowOff>
    </xdr:from>
    <xdr:ext cx="76200" cy="200025"/>
    <xdr:sp macro="" textlink="">
      <xdr:nvSpPr>
        <xdr:cNvPr id="9" name="Text Box 20">
          <a:extLst>
            <a:ext uri="{FF2B5EF4-FFF2-40B4-BE49-F238E27FC236}">
              <a16:creationId xmlns:a16="http://schemas.microsoft.com/office/drawing/2014/main" id="{00000000-0008-0000-0000-000009000000}"/>
            </a:ext>
          </a:extLst>
        </xdr:cNvPr>
        <xdr:cNvSpPr txBox="1">
          <a:spLocks noChangeArrowheads="1"/>
        </xdr:cNvSpPr>
      </xdr:nvSpPr>
      <xdr:spPr bwMode="auto">
        <a:xfrm>
          <a:off x="571500" y="2609850"/>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28575</xdr:colOff>
      <xdr:row>47</xdr:row>
      <xdr:rowOff>19050</xdr:rowOff>
    </xdr:from>
    <xdr:ext cx="76200" cy="200025"/>
    <xdr:sp macro="" textlink="">
      <xdr:nvSpPr>
        <xdr:cNvPr id="11" name="Text Box 20">
          <a:extLst>
            <a:ext uri="{FF2B5EF4-FFF2-40B4-BE49-F238E27FC236}">
              <a16:creationId xmlns:a16="http://schemas.microsoft.com/office/drawing/2014/main" id="{00000000-0008-0000-0000-00000B000000}"/>
            </a:ext>
          </a:extLst>
        </xdr:cNvPr>
        <xdr:cNvSpPr txBox="1">
          <a:spLocks noChangeArrowheads="1"/>
        </xdr:cNvSpPr>
      </xdr:nvSpPr>
      <xdr:spPr bwMode="auto">
        <a:xfrm>
          <a:off x="5934075" y="6172200"/>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8</xdr:col>
      <xdr:colOff>457200</xdr:colOff>
      <xdr:row>51</xdr:row>
      <xdr:rowOff>66675</xdr:rowOff>
    </xdr:from>
    <xdr:ext cx="76200" cy="200025"/>
    <xdr:sp macro="" textlink="">
      <xdr:nvSpPr>
        <xdr:cNvPr id="12" name="Text Box 20">
          <a:extLst>
            <a:ext uri="{FF2B5EF4-FFF2-40B4-BE49-F238E27FC236}">
              <a16:creationId xmlns:a16="http://schemas.microsoft.com/office/drawing/2014/main" id="{00000000-0008-0000-0000-00000C000000}"/>
            </a:ext>
          </a:extLst>
        </xdr:cNvPr>
        <xdr:cNvSpPr txBox="1">
          <a:spLocks noChangeArrowheads="1"/>
        </xdr:cNvSpPr>
      </xdr:nvSpPr>
      <xdr:spPr bwMode="auto">
        <a:xfrm>
          <a:off x="5905500" y="5467350"/>
          <a:ext cx="76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mc:AlternateContent xmlns:mc="http://schemas.openxmlformats.org/markup-compatibility/2006">
    <mc:Choice xmlns:a14="http://schemas.microsoft.com/office/drawing/2010/main" Requires="a14">
      <xdr:twoCellAnchor>
        <xdr:from>
          <xdr:col>0</xdr:col>
          <xdr:colOff>88900</xdr:colOff>
          <xdr:row>55</xdr:row>
          <xdr:rowOff>127000</xdr:rowOff>
        </xdr:from>
        <xdr:to>
          <xdr:col>2</xdr:col>
          <xdr:colOff>298450</xdr:colOff>
          <xdr:row>57</xdr:row>
          <xdr:rowOff>146050</xdr:rowOff>
        </xdr:to>
        <xdr:sp macro="" textlink="">
          <xdr:nvSpPr>
            <xdr:cNvPr id="1032" name="Button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100" b="1" i="0" u="none" strike="noStrike" baseline="0">
                  <a:solidFill>
                    <a:srgbClr val="000000"/>
                  </a:solidFill>
                  <a:latin typeface="Calibri"/>
                  <a:ea typeface="Calibri"/>
                  <a:cs typeface="Calibri"/>
                </a:rPr>
                <a:t>Show History Log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342900</xdr:colOff>
          <xdr:row>55</xdr:row>
          <xdr:rowOff>127000</xdr:rowOff>
        </xdr:from>
        <xdr:to>
          <xdr:col>4</xdr:col>
          <xdr:colOff>114300</xdr:colOff>
          <xdr:row>57</xdr:row>
          <xdr:rowOff>146050</xdr:rowOff>
        </xdr:to>
        <xdr:sp macro="" textlink="">
          <xdr:nvSpPr>
            <xdr:cNvPr id="1033" name="Button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w="9525">
              <a:miter lim="800000"/>
              <a:headEnd/>
              <a:tailEnd/>
            </a:ln>
          </xdr:spPr>
          <xdr:txBody>
            <a:bodyPr vertOverflow="clip" wrap="square" lIns="36576" tIns="36576" rIns="36576" bIns="36576" anchor="ctr" upright="1"/>
            <a:lstStyle/>
            <a:p>
              <a:pPr algn="ctr" rtl="0">
                <a:defRPr sz="1000"/>
              </a:pPr>
              <a:r>
                <a:rPr lang="en-US" sz="1100" b="1" i="0" u="none" strike="noStrike" baseline="0">
                  <a:solidFill>
                    <a:srgbClr val="000000"/>
                  </a:solidFill>
                  <a:latin typeface="Calibri"/>
                  <a:ea typeface="Calibri"/>
                  <a:cs typeface="Calibri"/>
                </a:rPr>
                <a:t>Hide History Log</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2</xdr:col>
      <xdr:colOff>17755</xdr:colOff>
      <xdr:row>0</xdr:row>
      <xdr:rowOff>33617</xdr:rowOff>
    </xdr:from>
    <xdr:to>
      <xdr:col>3</xdr:col>
      <xdr:colOff>2865774</xdr:colOff>
      <xdr:row>2</xdr:row>
      <xdr:rowOff>178077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52226" y="33617"/>
          <a:ext cx="3072136" cy="4021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400" b="1" i="1" u="none" baseline="0">
              <a:solidFill>
                <a:schemeClr val="accent1">
                  <a:lumMod val="75000"/>
                </a:schemeClr>
              </a:solidFill>
              <a:latin typeface="+mn-lt"/>
            </a:rPr>
            <a:t> INFORMATION TABLE</a:t>
          </a:r>
          <a:endParaRPr lang="en-US" sz="2400" b="1" i="1" u="none">
            <a:solidFill>
              <a:schemeClr val="accent1">
                <a:lumMod val="75000"/>
              </a:schemeClr>
            </a:solidFill>
            <a:latin typeface="+mn-lt"/>
          </a:endParaRPr>
        </a:p>
      </xdr:txBody>
    </xdr:sp>
    <xdr:clientData/>
  </xdr:twoCellAnchor>
  <xdr:twoCellAnchor editAs="oneCell">
    <xdr:from>
      <xdr:col>3</xdr:col>
      <xdr:colOff>3260323</xdr:colOff>
      <xdr:row>0</xdr:row>
      <xdr:rowOff>21712</xdr:rowOff>
    </xdr:from>
    <xdr:to>
      <xdr:col>3</xdr:col>
      <xdr:colOff>4698081</xdr:colOff>
      <xdr:row>4</xdr:row>
      <xdr:rowOff>9256</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65448" y="21712"/>
          <a:ext cx="1434583" cy="633657"/>
        </a:xfrm>
        <a:prstGeom prst="rect">
          <a:avLst/>
        </a:prstGeom>
      </xdr:spPr>
    </xdr:pic>
    <xdr:clientData/>
  </xdr:twoCellAnchor>
  <mc:AlternateContent xmlns:mc="http://schemas.openxmlformats.org/markup-compatibility/2006">
    <mc:Choice xmlns:a14="http://schemas.microsoft.com/office/drawing/2010/main" Requires="a14">
      <xdr:twoCellAnchor>
        <xdr:from>
          <xdr:col>2</xdr:col>
          <xdr:colOff>12700</xdr:colOff>
          <xdr:row>30</xdr:row>
          <xdr:rowOff>50800</xdr:rowOff>
        </xdr:from>
        <xdr:to>
          <xdr:col>3</xdr:col>
          <xdr:colOff>717550</xdr:colOff>
          <xdr:row>32</xdr:row>
          <xdr:rowOff>88900</xdr:rowOff>
        </xdr:to>
        <xdr:sp macro="" textlink="">
          <xdr:nvSpPr>
            <xdr:cNvPr id="177167" name="Button 15" hidden="1">
              <a:extLst>
                <a:ext uri="{63B3BB69-23CF-44E3-9099-C40C66FF867C}">
                  <a14:compatExt spid="_x0000_s177167"/>
                </a:ext>
                <a:ext uri="{FF2B5EF4-FFF2-40B4-BE49-F238E27FC236}">
                  <a16:creationId xmlns:a16="http://schemas.microsoft.com/office/drawing/2014/main" id="{00000000-0008-0000-0100-00000FB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000" b="0" i="0" u="none" strike="noStrike" baseline="0">
                  <a:solidFill>
                    <a:srgbClr val="000000"/>
                  </a:solidFill>
                  <a:latin typeface="Arial"/>
                  <a:cs typeface="Arial"/>
                </a:rPr>
                <a:t>Generate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762000</xdr:colOff>
          <xdr:row>30</xdr:row>
          <xdr:rowOff>50800</xdr:rowOff>
        </xdr:from>
        <xdr:to>
          <xdr:col>3</xdr:col>
          <xdr:colOff>1612900</xdr:colOff>
          <xdr:row>32</xdr:row>
          <xdr:rowOff>88900</xdr:rowOff>
        </xdr:to>
        <xdr:sp macro="" textlink="">
          <xdr:nvSpPr>
            <xdr:cNvPr id="177168" name="Button 16" hidden="1">
              <a:extLst>
                <a:ext uri="{63B3BB69-23CF-44E3-9099-C40C66FF867C}">
                  <a14:compatExt spid="_x0000_s177168"/>
                </a:ext>
                <a:ext uri="{FF2B5EF4-FFF2-40B4-BE49-F238E27FC236}">
                  <a16:creationId xmlns:a16="http://schemas.microsoft.com/office/drawing/2014/main" id="{00000000-0008-0000-0100-000010B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000" b="0" i="0" u="none" strike="noStrike" baseline="0">
                  <a:solidFill>
                    <a:srgbClr val="000000"/>
                  </a:solidFill>
                  <a:latin typeface="Arial"/>
                  <a:cs typeface="Arial"/>
                </a:rPr>
                <a:t>Reset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1676400</xdr:colOff>
          <xdr:row>30</xdr:row>
          <xdr:rowOff>50800</xdr:rowOff>
        </xdr:from>
        <xdr:to>
          <xdr:col>3</xdr:col>
          <xdr:colOff>2546350</xdr:colOff>
          <xdr:row>32</xdr:row>
          <xdr:rowOff>88900</xdr:rowOff>
        </xdr:to>
        <xdr:sp macro="" textlink="">
          <xdr:nvSpPr>
            <xdr:cNvPr id="177182" name="Button 30" hidden="1">
              <a:extLst>
                <a:ext uri="{63B3BB69-23CF-44E3-9099-C40C66FF867C}">
                  <a14:compatExt spid="_x0000_s177182"/>
                </a:ext>
                <a:ext uri="{FF2B5EF4-FFF2-40B4-BE49-F238E27FC236}">
                  <a16:creationId xmlns:a16="http://schemas.microsoft.com/office/drawing/2014/main" id="{00000000-0008-0000-0100-00001EB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000" b="0" i="0" u="none" strike="noStrike" baseline="0">
                  <a:solidFill>
                    <a:srgbClr val="000000"/>
                  </a:solidFill>
                  <a:latin typeface="Arial"/>
                  <a:cs typeface="Arial"/>
                </a:rPr>
                <a:t>Update Info</a:t>
              </a:r>
            </a:p>
          </xdr:txBody>
        </xdr:sp>
        <xdr:clientData fPrintsWithSheet="0"/>
      </xdr:twoCellAnchor>
    </mc:Choice>
    <mc:Fallback/>
  </mc:AlternateContent>
  <xdr:twoCellAnchor>
    <xdr:from>
      <xdr:col>25</xdr:col>
      <xdr:colOff>78442</xdr:colOff>
      <xdr:row>5</xdr:row>
      <xdr:rowOff>90715</xdr:rowOff>
    </xdr:from>
    <xdr:to>
      <xdr:col>37</xdr:col>
      <xdr:colOff>22411</xdr:colOff>
      <xdr:row>32</xdr:row>
      <xdr:rowOff>215580</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95251</xdr:colOff>
      <xdr:row>5</xdr:row>
      <xdr:rowOff>88786</xdr:rowOff>
    </xdr:from>
    <xdr:to>
      <xdr:col>47</xdr:col>
      <xdr:colOff>5104</xdr:colOff>
      <xdr:row>32</xdr:row>
      <xdr:rowOff>201620</xdr:rowOff>
    </xdr:to>
    <xdr:graphicFrame macro="">
      <xdr:nvGraphicFramePr>
        <xdr:cNvPr id="19" name="Chart 18">
          <a:extLst>
            <a:ext uri="{FF2B5EF4-FFF2-40B4-BE49-F238E27FC236}">
              <a16:creationId xmlns:a16="http://schemas.microsoft.com/office/drawing/2014/main" id="{00000000-0008-0000-01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xdr:from>
          <xdr:col>22</xdr:col>
          <xdr:colOff>31750</xdr:colOff>
          <xdr:row>34</xdr:row>
          <xdr:rowOff>12700</xdr:rowOff>
        </xdr:from>
        <xdr:to>
          <xdr:col>23</xdr:col>
          <xdr:colOff>0</xdr:colOff>
          <xdr:row>35</xdr:row>
          <xdr:rowOff>0</xdr:rowOff>
        </xdr:to>
        <xdr:sp macro="" textlink="">
          <xdr:nvSpPr>
            <xdr:cNvPr id="177188" name="Button 36" hidden="1">
              <a:extLst>
                <a:ext uri="{63B3BB69-23CF-44E3-9099-C40C66FF867C}">
                  <a14:compatExt spid="_x0000_s177188"/>
                </a:ext>
                <a:ext uri="{FF2B5EF4-FFF2-40B4-BE49-F238E27FC236}">
                  <a16:creationId xmlns:a16="http://schemas.microsoft.com/office/drawing/2014/main" id="{00000000-0008-0000-0100-000024B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000" b="0" i="0" u="none" strike="noStrike" baseline="0">
                  <a:solidFill>
                    <a:srgbClr val="000000"/>
                  </a:solidFill>
                  <a:latin typeface="Arial"/>
                  <a:cs typeface="Arial"/>
                </a:rPr>
                <a:t>Year to Date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23</xdr:col>
          <xdr:colOff>12700</xdr:colOff>
          <xdr:row>34</xdr:row>
          <xdr:rowOff>31750</xdr:rowOff>
        </xdr:from>
        <xdr:to>
          <xdr:col>23</xdr:col>
          <xdr:colOff>965200</xdr:colOff>
          <xdr:row>35</xdr:row>
          <xdr:rowOff>0</xdr:rowOff>
        </xdr:to>
        <xdr:sp macro="" textlink="">
          <xdr:nvSpPr>
            <xdr:cNvPr id="177193" name="Button 41" hidden="1">
              <a:extLst>
                <a:ext uri="{63B3BB69-23CF-44E3-9099-C40C66FF867C}">
                  <a14:compatExt spid="_x0000_s177193"/>
                </a:ext>
                <a:ext uri="{FF2B5EF4-FFF2-40B4-BE49-F238E27FC236}">
                  <a16:creationId xmlns:a16="http://schemas.microsoft.com/office/drawing/2014/main" id="{00000000-0008-0000-0100-000029B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000" b="0" i="0" u="none" strike="noStrike" baseline="0">
                  <a:solidFill>
                    <a:srgbClr val="000000"/>
                  </a:solidFill>
                  <a:latin typeface="Arial"/>
                  <a:cs typeface="Arial"/>
                </a:rPr>
                <a:t>1 Month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25</xdr:col>
          <xdr:colOff>0</xdr:colOff>
          <xdr:row>34</xdr:row>
          <xdr:rowOff>12700</xdr:rowOff>
        </xdr:from>
        <xdr:to>
          <xdr:col>26</xdr:col>
          <xdr:colOff>12700</xdr:colOff>
          <xdr:row>35</xdr:row>
          <xdr:rowOff>0</xdr:rowOff>
        </xdr:to>
        <xdr:sp macro="" textlink="">
          <xdr:nvSpPr>
            <xdr:cNvPr id="177194" name="Button 42" hidden="1">
              <a:extLst>
                <a:ext uri="{63B3BB69-23CF-44E3-9099-C40C66FF867C}">
                  <a14:compatExt spid="_x0000_s177194"/>
                </a:ext>
                <a:ext uri="{FF2B5EF4-FFF2-40B4-BE49-F238E27FC236}">
                  <a16:creationId xmlns:a16="http://schemas.microsoft.com/office/drawing/2014/main" id="{00000000-0008-0000-0100-00002AB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000" b="0" i="0" u="none" strike="noStrike" baseline="0">
                  <a:solidFill>
                    <a:srgbClr val="000000"/>
                  </a:solidFill>
                  <a:latin typeface="Arial"/>
                  <a:cs typeface="Arial"/>
                </a:rPr>
                <a:t>1 Year </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24</xdr:col>
          <xdr:colOff>12700</xdr:colOff>
          <xdr:row>34</xdr:row>
          <xdr:rowOff>12700</xdr:rowOff>
        </xdr:from>
        <xdr:to>
          <xdr:col>25</xdr:col>
          <xdr:colOff>12700</xdr:colOff>
          <xdr:row>35</xdr:row>
          <xdr:rowOff>0</xdr:rowOff>
        </xdr:to>
        <xdr:sp macro="" textlink="">
          <xdr:nvSpPr>
            <xdr:cNvPr id="177195" name="Button 43" hidden="1">
              <a:extLst>
                <a:ext uri="{63B3BB69-23CF-44E3-9099-C40C66FF867C}">
                  <a14:compatExt spid="_x0000_s177195"/>
                </a:ext>
                <a:ext uri="{FF2B5EF4-FFF2-40B4-BE49-F238E27FC236}">
                  <a16:creationId xmlns:a16="http://schemas.microsoft.com/office/drawing/2014/main" id="{00000000-0008-0000-0100-00002BB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000" b="0" i="0" u="none" strike="noStrike" baseline="0">
                  <a:solidFill>
                    <a:srgbClr val="000000"/>
                  </a:solidFill>
                  <a:latin typeface="Arial"/>
                  <a:cs typeface="Arial"/>
                </a:rPr>
                <a:t>6 Month</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26</xdr:col>
          <xdr:colOff>12700</xdr:colOff>
          <xdr:row>34</xdr:row>
          <xdr:rowOff>12700</xdr:rowOff>
        </xdr:from>
        <xdr:to>
          <xdr:col>27</xdr:col>
          <xdr:colOff>0</xdr:colOff>
          <xdr:row>35</xdr:row>
          <xdr:rowOff>0</xdr:rowOff>
        </xdr:to>
        <xdr:sp macro="" textlink="">
          <xdr:nvSpPr>
            <xdr:cNvPr id="177197" name="Button 45" hidden="1">
              <a:extLst>
                <a:ext uri="{63B3BB69-23CF-44E3-9099-C40C66FF867C}">
                  <a14:compatExt spid="_x0000_s177197"/>
                </a:ext>
                <a:ext uri="{FF2B5EF4-FFF2-40B4-BE49-F238E27FC236}">
                  <a16:creationId xmlns:a16="http://schemas.microsoft.com/office/drawing/2014/main" id="{00000000-0008-0000-0100-00002DB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000" b="0" i="0" u="none" strike="noStrike" baseline="0">
                  <a:solidFill>
                    <a:srgbClr val="000000"/>
                  </a:solidFill>
                  <a:latin typeface="Arial"/>
                  <a:cs typeface="Arial"/>
                </a:rPr>
                <a:t>3 Year (Ann)</a:t>
              </a:r>
            </a:p>
          </xdr:txBody>
        </xdr:sp>
        <xdr:clientData fPrintsWithSheet="0"/>
      </xdr:twoCellAnchor>
    </mc:Choice>
    <mc:Fallback/>
  </mc:AlternateContent>
  <xdr:twoCellAnchor>
    <xdr:from>
      <xdr:col>3</xdr:col>
      <xdr:colOff>3075067</xdr:colOff>
      <xdr:row>1</xdr:row>
      <xdr:rowOff>58358</xdr:rowOff>
    </xdr:from>
    <xdr:to>
      <xdr:col>3</xdr:col>
      <xdr:colOff>3075067</xdr:colOff>
      <xdr:row>3</xdr:row>
      <xdr:rowOff>206800</xdr:rowOff>
    </xdr:to>
    <xdr:cxnSp macro="">
      <xdr:nvCxnSpPr>
        <xdr:cNvPr id="6" name="Straight Connector 5">
          <a:extLst>
            <a:ext uri="{FF2B5EF4-FFF2-40B4-BE49-F238E27FC236}">
              <a16:creationId xmlns:a16="http://schemas.microsoft.com/office/drawing/2014/main" id="{00000000-0008-0000-0100-000006000000}"/>
            </a:ext>
          </a:extLst>
        </xdr:cNvPr>
        <xdr:cNvCxnSpPr/>
      </xdr:nvCxnSpPr>
      <xdr:spPr>
        <a:xfrm>
          <a:off x="3433655" y="136799"/>
          <a:ext cx="0" cy="507030"/>
        </a:xfrm>
        <a:prstGeom prst="line">
          <a:avLst/>
        </a:prstGeom>
        <a:ln w="190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1328697</xdr:colOff>
      <xdr:row>12</xdr:row>
      <xdr:rowOff>153948</xdr:rowOff>
    </xdr:from>
    <xdr:to>
      <xdr:col>3</xdr:col>
      <xdr:colOff>5233946</xdr:colOff>
      <xdr:row>26</xdr:row>
      <xdr:rowOff>45892</xdr:rowOff>
    </xdr:to>
    <xdr:sp macro="" textlink="">
      <xdr:nvSpPr>
        <xdr:cNvPr id="24" name="Rectangle 23">
          <a:extLst>
            <a:ext uri="{FF2B5EF4-FFF2-40B4-BE49-F238E27FC236}">
              <a16:creationId xmlns:a16="http://schemas.microsoft.com/office/drawing/2014/main" id="{00000000-0008-0000-0100-000018000000}"/>
            </a:ext>
          </a:extLst>
        </xdr:cNvPr>
        <xdr:cNvSpPr/>
      </xdr:nvSpPr>
      <xdr:spPr>
        <a:xfrm>
          <a:off x="1555483" y="1886591"/>
          <a:ext cx="3905249" cy="1851372"/>
        </a:xfrm>
        <a:prstGeom prst="rect">
          <a:avLst/>
        </a:prstGeom>
        <a:blipFill dpi="0" rotWithShape="1">
          <a:blip xmlns:r="http://schemas.openxmlformats.org/officeDocument/2006/relationships" r:embed="rId4">
            <a:alphaModFix amt="14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G" sz="1100"/>
        </a:p>
      </xdr:txBody>
    </xdr:sp>
    <xdr:clientData/>
  </xdr:twoCellAnchor>
  <mc:AlternateContent xmlns:mc="http://schemas.openxmlformats.org/markup-compatibility/2006">
    <mc:Choice xmlns:a14="http://schemas.microsoft.com/office/drawing/2010/main" Requires="a14">
      <xdr:twoCellAnchor>
        <xdr:from>
          <xdr:col>28</xdr:col>
          <xdr:colOff>12700</xdr:colOff>
          <xdr:row>34</xdr:row>
          <xdr:rowOff>12700</xdr:rowOff>
        </xdr:from>
        <xdr:to>
          <xdr:col>29</xdr:col>
          <xdr:colOff>0</xdr:colOff>
          <xdr:row>35</xdr:row>
          <xdr:rowOff>0</xdr:rowOff>
        </xdr:to>
        <xdr:sp macro="" textlink="">
          <xdr:nvSpPr>
            <xdr:cNvPr id="177198" name="Button 46" hidden="1">
              <a:extLst>
                <a:ext uri="{63B3BB69-23CF-44E3-9099-C40C66FF867C}">
                  <a14:compatExt spid="_x0000_s177198"/>
                </a:ext>
                <a:ext uri="{FF2B5EF4-FFF2-40B4-BE49-F238E27FC236}">
                  <a16:creationId xmlns:a16="http://schemas.microsoft.com/office/drawing/2014/main" id="{00000000-0008-0000-0100-00002EB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000" b="0" i="0" u="none" strike="noStrike" baseline="0">
                  <a:solidFill>
                    <a:srgbClr val="000000"/>
                  </a:solidFill>
                  <a:latin typeface="Arial"/>
                  <a:cs typeface="Arial"/>
                </a:rPr>
                <a:t>10 Year (Ann) </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27</xdr:col>
          <xdr:colOff>12700</xdr:colOff>
          <xdr:row>34</xdr:row>
          <xdr:rowOff>12700</xdr:rowOff>
        </xdr:from>
        <xdr:to>
          <xdr:col>28</xdr:col>
          <xdr:colOff>0</xdr:colOff>
          <xdr:row>35</xdr:row>
          <xdr:rowOff>0</xdr:rowOff>
        </xdr:to>
        <xdr:sp macro="" textlink="">
          <xdr:nvSpPr>
            <xdr:cNvPr id="177199" name="Button 47" hidden="1">
              <a:extLst>
                <a:ext uri="{63B3BB69-23CF-44E3-9099-C40C66FF867C}">
                  <a14:compatExt spid="_x0000_s177199"/>
                </a:ext>
                <a:ext uri="{FF2B5EF4-FFF2-40B4-BE49-F238E27FC236}">
                  <a16:creationId xmlns:a16="http://schemas.microsoft.com/office/drawing/2014/main" id="{00000000-0008-0000-0100-00002FB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000" b="0" i="0" u="none" strike="noStrike" baseline="0">
                  <a:solidFill>
                    <a:srgbClr val="000000"/>
                  </a:solidFill>
                  <a:latin typeface="Arial"/>
                  <a:cs typeface="Arial"/>
                </a:rPr>
                <a:t>5 Year (Ann)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29</xdr:col>
          <xdr:colOff>12700</xdr:colOff>
          <xdr:row>34</xdr:row>
          <xdr:rowOff>12700</xdr:rowOff>
        </xdr:from>
        <xdr:to>
          <xdr:col>30</xdr:col>
          <xdr:colOff>0</xdr:colOff>
          <xdr:row>35</xdr:row>
          <xdr:rowOff>0</xdr:rowOff>
        </xdr:to>
        <xdr:sp macro="" textlink="">
          <xdr:nvSpPr>
            <xdr:cNvPr id="177205" name="Button 53" hidden="1">
              <a:extLst>
                <a:ext uri="{63B3BB69-23CF-44E3-9099-C40C66FF867C}">
                  <a14:compatExt spid="_x0000_s177205"/>
                </a:ext>
                <a:ext uri="{FF2B5EF4-FFF2-40B4-BE49-F238E27FC236}">
                  <a16:creationId xmlns:a16="http://schemas.microsoft.com/office/drawing/2014/main" id="{00000000-0008-0000-0100-000035B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000" b="0" i="0" u="none" strike="noStrike" baseline="0">
                  <a:solidFill>
                    <a:srgbClr val="000000"/>
                  </a:solidFill>
                  <a:latin typeface="Arial"/>
                  <a:cs typeface="Arial"/>
                </a:rPr>
                <a:t>Beta</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30</xdr:col>
          <xdr:colOff>12700</xdr:colOff>
          <xdr:row>34</xdr:row>
          <xdr:rowOff>12700</xdr:rowOff>
        </xdr:from>
        <xdr:to>
          <xdr:col>31</xdr:col>
          <xdr:colOff>0</xdr:colOff>
          <xdr:row>35</xdr:row>
          <xdr:rowOff>0</xdr:rowOff>
        </xdr:to>
        <xdr:sp macro="" textlink="">
          <xdr:nvSpPr>
            <xdr:cNvPr id="177211" name="Button 59" hidden="1">
              <a:extLst>
                <a:ext uri="{63B3BB69-23CF-44E3-9099-C40C66FF867C}">
                  <a14:compatExt spid="_x0000_s177211"/>
                </a:ext>
                <a:ext uri="{FF2B5EF4-FFF2-40B4-BE49-F238E27FC236}">
                  <a16:creationId xmlns:a16="http://schemas.microsoft.com/office/drawing/2014/main" id="{00000000-0008-0000-0100-00003BB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000" b="0" i="0" u="none" strike="noStrike" baseline="0">
                  <a:solidFill>
                    <a:srgbClr val="000000"/>
                  </a:solidFill>
                  <a:latin typeface="Arial"/>
                  <a:cs typeface="Arial"/>
                </a:rPr>
                <a:t>Volatility (%)</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31</xdr:col>
          <xdr:colOff>12700</xdr:colOff>
          <xdr:row>34</xdr:row>
          <xdr:rowOff>12700</xdr:rowOff>
        </xdr:from>
        <xdr:to>
          <xdr:col>32</xdr:col>
          <xdr:colOff>0</xdr:colOff>
          <xdr:row>35</xdr:row>
          <xdr:rowOff>0</xdr:rowOff>
        </xdr:to>
        <xdr:sp macro="" textlink="">
          <xdr:nvSpPr>
            <xdr:cNvPr id="177212" name="Button 60" hidden="1">
              <a:extLst>
                <a:ext uri="{63B3BB69-23CF-44E3-9099-C40C66FF867C}">
                  <a14:compatExt spid="_x0000_s177212"/>
                </a:ext>
                <a:ext uri="{FF2B5EF4-FFF2-40B4-BE49-F238E27FC236}">
                  <a16:creationId xmlns:a16="http://schemas.microsoft.com/office/drawing/2014/main" id="{00000000-0008-0000-0100-00003CB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000" b="0" i="0" u="none" strike="noStrike" baseline="0">
                  <a:solidFill>
                    <a:srgbClr val="000000"/>
                  </a:solidFill>
                  <a:latin typeface="Arial"/>
                  <a:cs typeface="Arial"/>
                </a:rPr>
                <a:t>Sharpe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32</xdr:col>
          <xdr:colOff>12700</xdr:colOff>
          <xdr:row>34</xdr:row>
          <xdr:rowOff>12700</xdr:rowOff>
        </xdr:from>
        <xdr:to>
          <xdr:col>33</xdr:col>
          <xdr:colOff>38100</xdr:colOff>
          <xdr:row>35</xdr:row>
          <xdr:rowOff>0</xdr:rowOff>
        </xdr:to>
        <xdr:sp macro="" textlink="">
          <xdr:nvSpPr>
            <xdr:cNvPr id="177213" name="Button 61" hidden="1">
              <a:extLst>
                <a:ext uri="{63B3BB69-23CF-44E3-9099-C40C66FF867C}">
                  <a14:compatExt spid="_x0000_s177213"/>
                </a:ext>
                <a:ext uri="{FF2B5EF4-FFF2-40B4-BE49-F238E27FC236}">
                  <a16:creationId xmlns:a16="http://schemas.microsoft.com/office/drawing/2014/main" id="{00000000-0008-0000-0100-00003DB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000" b="0" i="0" u="none" strike="noStrike" baseline="0">
                  <a:solidFill>
                    <a:srgbClr val="000000"/>
                  </a:solidFill>
                  <a:latin typeface="Arial"/>
                  <a:cs typeface="Arial"/>
                </a:rPr>
                <a:t>Max Drawdown</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34</xdr:col>
          <xdr:colOff>12700</xdr:colOff>
          <xdr:row>34</xdr:row>
          <xdr:rowOff>12700</xdr:rowOff>
        </xdr:from>
        <xdr:to>
          <xdr:col>35</xdr:col>
          <xdr:colOff>31750</xdr:colOff>
          <xdr:row>35</xdr:row>
          <xdr:rowOff>0</xdr:rowOff>
        </xdr:to>
        <xdr:sp macro="" textlink="">
          <xdr:nvSpPr>
            <xdr:cNvPr id="177214" name="Button 62" hidden="1">
              <a:extLst>
                <a:ext uri="{63B3BB69-23CF-44E3-9099-C40C66FF867C}">
                  <a14:compatExt spid="_x0000_s177214"/>
                </a:ext>
                <a:ext uri="{FF2B5EF4-FFF2-40B4-BE49-F238E27FC236}">
                  <a16:creationId xmlns:a16="http://schemas.microsoft.com/office/drawing/2014/main" id="{00000000-0008-0000-0100-00003EB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000" b="0" i="0" u="none" strike="noStrike" baseline="0">
                  <a:solidFill>
                    <a:srgbClr val="000000"/>
                  </a:solidFill>
                  <a:latin typeface="Arial"/>
                  <a:cs typeface="Arial"/>
                </a:rPr>
                <a:t>Upside Capture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37</xdr:col>
          <xdr:colOff>12700</xdr:colOff>
          <xdr:row>34</xdr:row>
          <xdr:rowOff>12700</xdr:rowOff>
        </xdr:from>
        <xdr:to>
          <xdr:col>38</xdr:col>
          <xdr:colOff>38100</xdr:colOff>
          <xdr:row>35</xdr:row>
          <xdr:rowOff>0</xdr:rowOff>
        </xdr:to>
        <xdr:sp macro="" textlink="">
          <xdr:nvSpPr>
            <xdr:cNvPr id="177215" name="Button 63" hidden="1">
              <a:extLst>
                <a:ext uri="{63B3BB69-23CF-44E3-9099-C40C66FF867C}">
                  <a14:compatExt spid="_x0000_s177215"/>
                </a:ext>
                <a:ext uri="{FF2B5EF4-FFF2-40B4-BE49-F238E27FC236}">
                  <a16:creationId xmlns:a16="http://schemas.microsoft.com/office/drawing/2014/main" id="{00000000-0008-0000-0100-00003FB4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000" b="0" i="0" u="none" strike="noStrike" baseline="0">
                  <a:solidFill>
                    <a:srgbClr val="000000"/>
                  </a:solidFill>
                  <a:latin typeface="Arial"/>
                  <a:cs typeface="Arial"/>
                </a:rPr>
                <a:t>Downside Capture</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xdr:oneCellAnchor>
    <xdr:from>
      <xdr:col>1</xdr:col>
      <xdr:colOff>39781</xdr:colOff>
      <xdr:row>0</xdr:row>
      <xdr:rowOff>78217</xdr:rowOff>
    </xdr:from>
    <xdr:ext cx="1069601" cy="519615"/>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9381" y="78217"/>
          <a:ext cx="1069601" cy="519615"/>
        </a:xfrm>
        <a:prstGeom prst="rect">
          <a:avLst/>
        </a:prstGeom>
      </xdr:spPr>
    </xdr:pic>
    <xdr:clientData/>
  </xdr:oneCellAnchor>
  <mc:AlternateContent xmlns:mc="http://schemas.openxmlformats.org/markup-compatibility/2006">
    <mc:Choice xmlns:a14="http://schemas.microsoft.com/office/drawing/2010/main" Requires="a14">
      <xdr:twoCellAnchor>
        <xdr:from>
          <xdr:col>7</xdr:col>
          <xdr:colOff>203200</xdr:colOff>
          <xdr:row>1</xdr:row>
          <xdr:rowOff>0</xdr:rowOff>
        </xdr:from>
        <xdr:to>
          <xdr:col>8</xdr:col>
          <xdr:colOff>374650</xdr:colOff>
          <xdr:row>3</xdr:row>
          <xdr:rowOff>31750</xdr:rowOff>
        </xdr:to>
        <xdr:sp macro="" textlink="">
          <xdr:nvSpPr>
            <xdr:cNvPr id="209921" name="Button 1" hidden="1">
              <a:extLst>
                <a:ext uri="{63B3BB69-23CF-44E3-9099-C40C66FF867C}">
                  <a14:compatExt spid="_x0000_s209921"/>
                </a:ext>
                <a:ext uri="{FF2B5EF4-FFF2-40B4-BE49-F238E27FC236}">
                  <a16:creationId xmlns:a16="http://schemas.microsoft.com/office/drawing/2014/main" id="{00000000-0008-0000-0E00-0000013403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000" b="0" i="0" u="none" strike="noStrike" baseline="0">
                  <a:solidFill>
                    <a:srgbClr val="000000"/>
                  </a:solidFill>
                  <a:latin typeface="Arial"/>
                  <a:cs typeface="Arial"/>
                </a:rPr>
                <a:t>RESET</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8</xdr:col>
      <xdr:colOff>38099</xdr:colOff>
      <xdr:row>7</xdr:row>
      <xdr:rowOff>15040</xdr:rowOff>
    </xdr:from>
    <xdr:to>
      <xdr:col>20</xdr:col>
      <xdr:colOff>685800</xdr:colOff>
      <xdr:row>15</xdr:row>
      <xdr:rowOff>197304</xdr:rowOff>
    </xdr:to>
    <xdr:graphicFrame macro="">
      <xdr:nvGraphicFramePr>
        <xdr:cNvPr id="5" name="Chart 4">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absolute">
        <xdr:from>
          <xdr:col>20</xdr:col>
          <xdr:colOff>0</xdr:colOff>
          <xdr:row>17</xdr:row>
          <xdr:rowOff>222250</xdr:rowOff>
        </xdr:from>
        <xdr:to>
          <xdr:col>20</xdr:col>
          <xdr:colOff>298450</xdr:colOff>
          <xdr:row>18</xdr:row>
          <xdr:rowOff>203200</xdr:rowOff>
        </xdr:to>
        <xdr:sp macro="" textlink="">
          <xdr:nvSpPr>
            <xdr:cNvPr id="2097" name="Option Button 49" hidden="1">
              <a:extLst>
                <a:ext uri="{63B3BB69-23CF-44E3-9099-C40C66FF867C}">
                  <a14:compatExt spid="_x0000_s2097"/>
                </a:ext>
                <a:ext uri="{FF2B5EF4-FFF2-40B4-BE49-F238E27FC236}">
                  <a16:creationId xmlns:a16="http://schemas.microsoft.com/office/drawing/2014/main" id="{00000000-0008-0000-1300-00003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74544</xdr:colOff>
      <xdr:row>105</xdr:row>
      <xdr:rowOff>93876</xdr:rowOff>
    </xdr:from>
    <xdr:to>
      <xdr:col>0</xdr:col>
      <xdr:colOff>172596</xdr:colOff>
      <xdr:row>105</xdr:row>
      <xdr:rowOff>156187</xdr:rowOff>
    </xdr:to>
    <xdr:sp macro="[0]!Sheet2.Scroll_Up" textlink="">
      <xdr:nvSpPr>
        <xdr:cNvPr id="28" name="Chevron 27">
          <a:extLst>
            <a:ext uri="{FF2B5EF4-FFF2-40B4-BE49-F238E27FC236}">
              <a16:creationId xmlns:a16="http://schemas.microsoft.com/office/drawing/2014/main" id="{00000000-0008-0000-1300-00001C000000}"/>
            </a:ext>
          </a:extLst>
        </xdr:cNvPr>
        <xdr:cNvSpPr/>
      </xdr:nvSpPr>
      <xdr:spPr>
        <a:xfrm rot="16200000" flipV="1">
          <a:off x="92414" y="12926592"/>
          <a:ext cx="62311" cy="98052"/>
        </a:xfrm>
        <a:prstGeom prst="chevron">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xdr:col>
      <xdr:colOff>33130</xdr:colOff>
      <xdr:row>9</xdr:row>
      <xdr:rowOff>146383</xdr:rowOff>
    </xdr:from>
    <xdr:to>
      <xdr:col>7</xdr:col>
      <xdr:colOff>647700</xdr:colOff>
      <xdr:row>11</xdr:row>
      <xdr:rowOff>50630</xdr:rowOff>
    </xdr:to>
    <xdr:sp macro="[0]!Clear_all" textlink="">
      <xdr:nvSpPr>
        <xdr:cNvPr id="9" name="Rectangle 8">
          <a:extLst>
            <a:ext uri="{FF2B5EF4-FFF2-40B4-BE49-F238E27FC236}">
              <a16:creationId xmlns:a16="http://schemas.microsoft.com/office/drawing/2014/main" id="{00000000-0008-0000-1300-000009000000}"/>
            </a:ext>
          </a:extLst>
        </xdr:cNvPr>
        <xdr:cNvSpPr/>
      </xdr:nvSpPr>
      <xdr:spPr>
        <a:xfrm>
          <a:off x="4440030" y="1416383"/>
          <a:ext cx="1294020" cy="310647"/>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bg1">
                  <a:lumMod val="95000"/>
                </a:schemeClr>
              </a:solidFill>
              <a:latin typeface="+mn-lt"/>
              <a:cs typeface="Arial" panose="020B0604020202020204" pitchFamily="34" charset="0"/>
            </a:rPr>
            <a:t>Reset</a:t>
          </a:r>
          <a:endParaRPr lang="en-US" sz="1000" baseline="0">
            <a:solidFill>
              <a:schemeClr val="bg1">
                <a:lumMod val="95000"/>
              </a:schemeClr>
            </a:solidFill>
            <a:latin typeface="+mn-lt"/>
            <a:cs typeface="Arial" panose="020B0604020202020204" pitchFamily="34" charset="0"/>
          </a:endParaRPr>
        </a:p>
      </xdr:txBody>
    </xdr:sp>
    <xdr:clientData/>
  </xdr:twoCellAnchor>
  <xdr:twoCellAnchor>
    <xdr:from>
      <xdr:col>6</xdr:col>
      <xdr:colOff>33130</xdr:colOff>
      <xdr:row>11</xdr:row>
      <xdr:rowOff>90236</xdr:rowOff>
    </xdr:from>
    <xdr:to>
      <xdr:col>7</xdr:col>
      <xdr:colOff>647700</xdr:colOff>
      <xdr:row>12</xdr:row>
      <xdr:rowOff>154533</xdr:rowOff>
    </xdr:to>
    <xdr:sp macro="[0]!PDF" textlink="">
      <xdr:nvSpPr>
        <xdr:cNvPr id="32" name="Rectangle 31">
          <a:extLst>
            <a:ext uri="{FF2B5EF4-FFF2-40B4-BE49-F238E27FC236}">
              <a16:creationId xmlns:a16="http://schemas.microsoft.com/office/drawing/2014/main" id="{00000000-0008-0000-1300-000020000000}"/>
            </a:ext>
          </a:extLst>
        </xdr:cNvPr>
        <xdr:cNvSpPr/>
      </xdr:nvSpPr>
      <xdr:spPr>
        <a:xfrm>
          <a:off x="4440030" y="1766636"/>
          <a:ext cx="1294020" cy="267497"/>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bg1">
                  <a:lumMod val="95000"/>
                </a:schemeClr>
              </a:solidFill>
              <a:latin typeface="+mn-lt"/>
              <a:cs typeface="Arial" panose="020B0604020202020204" pitchFamily="34" charset="0"/>
            </a:rPr>
            <a:t>PDF</a:t>
          </a:r>
          <a:endParaRPr lang="en-US" sz="1000" baseline="0">
            <a:solidFill>
              <a:schemeClr val="bg1">
                <a:lumMod val="95000"/>
              </a:schemeClr>
            </a:solidFill>
            <a:latin typeface="+mn-lt"/>
            <a:cs typeface="Arial" panose="020B0604020202020204" pitchFamily="34" charset="0"/>
          </a:endParaRPr>
        </a:p>
      </xdr:txBody>
    </xdr:sp>
    <xdr:clientData/>
  </xdr:twoCellAnchor>
  <xdr:twoCellAnchor>
    <xdr:from>
      <xdr:col>0</xdr:col>
      <xdr:colOff>72195</xdr:colOff>
      <xdr:row>58</xdr:row>
      <xdr:rowOff>74536</xdr:rowOff>
    </xdr:from>
    <xdr:to>
      <xdr:col>0</xdr:col>
      <xdr:colOff>170247</xdr:colOff>
      <xdr:row>58</xdr:row>
      <xdr:rowOff>136847</xdr:rowOff>
    </xdr:to>
    <xdr:sp macro="[0]!Sheet2.Scroll_Up" textlink="">
      <xdr:nvSpPr>
        <xdr:cNvPr id="21" name="Chevron 20">
          <a:extLst>
            <a:ext uri="{FF2B5EF4-FFF2-40B4-BE49-F238E27FC236}">
              <a16:creationId xmlns:a16="http://schemas.microsoft.com/office/drawing/2014/main" id="{00000000-0008-0000-1300-000015000000}"/>
            </a:ext>
          </a:extLst>
        </xdr:cNvPr>
        <xdr:cNvSpPr/>
      </xdr:nvSpPr>
      <xdr:spPr>
        <a:xfrm rot="16200000" flipV="1">
          <a:off x="90065" y="8242723"/>
          <a:ext cx="62311" cy="98052"/>
        </a:xfrm>
        <a:prstGeom prst="chevron">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xdr:col>
      <xdr:colOff>33132</xdr:colOff>
      <xdr:row>13</xdr:row>
      <xdr:rowOff>0</xdr:rowOff>
    </xdr:from>
    <xdr:to>
      <xdr:col>7</xdr:col>
      <xdr:colOff>647701</xdr:colOff>
      <xdr:row>14</xdr:row>
      <xdr:rowOff>50424</xdr:rowOff>
    </xdr:to>
    <xdr:sp macro="[0]!Print_Active_Worksheet" textlink="">
      <xdr:nvSpPr>
        <xdr:cNvPr id="27" name="Rectangle 26">
          <a:extLst>
            <a:ext uri="{FF2B5EF4-FFF2-40B4-BE49-F238E27FC236}">
              <a16:creationId xmlns:a16="http://schemas.microsoft.com/office/drawing/2014/main" id="{00000000-0008-0000-1300-00001B000000}"/>
            </a:ext>
          </a:extLst>
        </xdr:cNvPr>
        <xdr:cNvSpPr/>
      </xdr:nvSpPr>
      <xdr:spPr>
        <a:xfrm>
          <a:off x="4444265" y="2082800"/>
          <a:ext cx="1296136" cy="253624"/>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bg1">
                  <a:lumMod val="95000"/>
                </a:schemeClr>
              </a:solidFill>
              <a:latin typeface="+mn-lt"/>
              <a:cs typeface="Arial" panose="020B0604020202020204" pitchFamily="34" charset="0"/>
            </a:rPr>
            <a:t>Print</a:t>
          </a:r>
          <a:endParaRPr lang="en-US" sz="1000" baseline="0">
            <a:solidFill>
              <a:schemeClr val="bg1">
                <a:lumMod val="95000"/>
              </a:schemeClr>
            </a:solidFill>
            <a:latin typeface="+mn-lt"/>
            <a:cs typeface="Arial" panose="020B0604020202020204" pitchFamily="34" charset="0"/>
          </a:endParaRPr>
        </a:p>
      </xdr:txBody>
    </xdr:sp>
    <xdr:clientData/>
  </xdr:twoCellAnchor>
  <xdr:twoCellAnchor>
    <xdr:from>
      <xdr:col>6</xdr:col>
      <xdr:colOff>33132</xdr:colOff>
      <xdr:row>14</xdr:row>
      <xdr:rowOff>95249</xdr:rowOff>
    </xdr:from>
    <xdr:to>
      <xdr:col>7</xdr:col>
      <xdr:colOff>647700</xdr:colOff>
      <xdr:row>15</xdr:row>
      <xdr:rowOff>178593</xdr:rowOff>
    </xdr:to>
    <xdr:sp macro="[0]!Update_Data" textlink="">
      <xdr:nvSpPr>
        <xdr:cNvPr id="29" name="Rectangle 28">
          <a:extLst>
            <a:ext uri="{FF2B5EF4-FFF2-40B4-BE49-F238E27FC236}">
              <a16:creationId xmlns:a16="http://schemas.microsoft.com/office/drawing/2014/main" id="{00000000-0008-0000-1300-00001D000000}"/>
            </a:ext>
          </a:extLst>
        </xdr:cNvPr>
        <xdr:cNvSpPr/>
      </xdr:nvSpPr>
      <xdr:spPr>
        <a:xfrm>
          <a:off x="4444265" y="2381249"/>
          <a:ext cx="1296135" cy="286544"/>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solidFill>
                <a:schemeClr val="bg1">
                  <a:lumMod val="95000"/>
                </a:schemeClr>
              </a:solidFill>
              <a:latin typeface="+mn-lt"/>
              <a:cs typeface="Arial" panose="020B0604020202020204" pitchFamily="34" charset="0"/>
            </a:rPr>
            <a:t>Update Data</a:t>
          </a:r>
          <a:endParaRPr lang="en-US" sz="1000" baseline="0">
            <a:solidFill>
              <a:schemeClr val="bg1">
                <a:lumMod val="95000"/>
              </a:schemeClr>
            </a:solidFill>
            <a:latin typeface="+mn-lt"/>
            <a:cs typeface="Arial" panose="020B0604020202020204" pitchFamily="34" charset="0"/>
          </a:endParaRPr>
        </a:p>
      </xdr:txBody>
    </xdr:sp>
    <xdr:clientData/>
  </xdr:twoCellAnchor>
  <mc:AlternateContent xmlns:mc="http://schemas.openxmlformats.org/markup-compatibility/2006">
    <mc:Choice xmlns:a14="http://schemas.microsoft.com/office/drawing/2010/main" Requires="a14">
      <xdr:twoCellAnchor editAs="absolute">
        <xdr:from>
          <xdr:col>18</xdr:col>
          <xdr:colOff>304800</xdr:colOff>
          <xdr:row>17</xdr:row>
          <xdr:rowOff>222250</xdr:rowOff>
        </xdr:from>
        <xdr:to>
          <xdr:col>19</xdr:col>
          <xdr:colOff>266700</xdr:colOff>
          <xdr:row>18</xdr:row>
          <xdr:rowOff>184150</xdr:rowOff>
        </xdr:to>
        <xdr:sp macro="" textlink="">
          <xdr:nvSpPr>
            <xdr:cNvPr id="2103" name="Option Button 55" hidden="1">
              <a:extLst>
                <a:ext uri="{63B3BB69-23CF-44E3-9099-C40C66FF867C}">
                  <a14:compatExt spid="_x0000_s2103"/>
                </a:ext>
                <a:ext uri="{FF2B5EF4-FFF2-40B4-BE49-F238E27FC236}">
                  <a16:creationId xmlns:a16="http://schemas.microsoft.com/office/drawing/2014/main" id="{00000000-0008-0000-1300-00003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13</xdr:col>
      <xdr:colOff>33297</xdr:colOff>
      <xdr:row>1</xdr:row>
      <xdr:rowOff>640</xdr:rowOff>
    </xdr:from>
    <xdr:to>
      <xdr:col>13</xdr:col>
      <xdr:colOff>33297</xdr:colOff>
      <xdr:row>4</xdr:row>
      <xdr:rowOff>640</xdr:rowOff>
    </xdr:to>
    <xdr:cxnSp macro="">
      <xdr:nvCxnSpPr>
        <xdr:cNvPr id="6" name="Straight Connector 5">
          <a:extLst>
            <a:ext uri="{FF2B5EF4-FFF2-40B4-BE49-F238E27FC236}">
              <a16:creationId xmlns:a16="http://schemas.microsoft.com/office/drawing/2014/main" id="{00000000-0008-0000-1300-000006000000}"/>
            </a:ext>
          </a:extLst>
        </xdr:cNvPr>
        <xdr:cNvCxnSpPr/>
      </xdr:nvCxnSpPr>
      <xdr:spPr>
        <a:xfrm>
          <a:off x="8120022" y="19690"/>
          <a:ext cx="0" cy="438150"/>
        </a:xfrm>
        <a:prstGeom prst="line">
          <a:avLst/>
        </a:prstGeom>
        <a:ln w="190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86783</xdr:colOff>
      <xdr:row>7</xdr:row>
      <xdr:rowOff>20266</xdr:rowOff>
    </xdr:from>
    <xdr:to>
      <xdr:col>7</xdr:col>
      <xdr:colOff>561976</xdr:colOff>
      <xdr:row>9</xdr:row>
      <xdr:rowOff>104440</xdr:rowOff>
    </xdr:to>
    <xdr:pic>
      <xdr:nvPicPr>
        <xdr:cNvPr id="24" name="Picture 23">
          <a:extLst>
            <a:ext uri="{FF2B5EF4-FFF2-40B4-BE49-F238E27FC236}">
              <a16:creationId xmlns:a16="http://schemas.microsoft.com/office/drawing/2014/main" id="{00000000-0008-0000-1300-00001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89943" y="859277"/>
          <a:ext cx="1123702" cy="481386"/>
        </a:xfrm>
        <a:prstGeom prst="rect">
          <a:avLst/>
        </a:prstGeom>
      </xdr:spPr>
    </xdr:pic>
    <xdr:clientData/>
  </xdr:twoCellAnchor>
  <xdr:twoCellAnchor>
    <xdr:from>
      <xdr:col>1</xdr:col>
      <xdr:colOff>24848</xdr:colOff>
      <xdr:row>201</xdr:row>
      <xdr:rowOff>85725</xdr:rowOff>
    </xdr:from>
    <xdr:to>
      <xdr:col>20</xdr:col>
      <xdr:colOff>685800</xdr:colOff>
      <xdr:row>215</xdr:row>
      <xdr:rowOff>180974</xdr:rowOff>
    </xdr:to>
    <xdr:graphicFrame macro="">
      <xdr:nvGraphicFramePr>
        <xdr:cNvPr id="8" name="Chart 7">
          <a:extLst>
            <a:ext uri="{FF2B5EF4-FFF2-40B4-BE49-F238E27FC236}">
              <a16:creationId xmlns:a16="http://schemas.microsoft.com/office/drawing/2014/main" id="{00000000-0008-0000-13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xdr:from>
          <xdr:col>9</xdr:col>
          <xdr:colOff>622300</xdr:colOff>
          <xdr:row>200</xdr:row>
          <xdr:rowOff>50800</xdr:rowOff>
        </xdr:from>
        <xdr:to>
          <xdr:col>11</xdr:col>
          <xdr:colOff>241300</xdr:colOff>
          <xdr:row>200</xdr:row>
          <xdr:rowOff>241300</xdr:rowOff>
        </xdr:to>
        <xdr:sp macro="" textlink="">
          <xdr:nvSpPr>
            <xdr:cNvPr id="2104" name="Button 56" hidden="1">
              <a:extLst>
                <a:ext uri="{63B3BB69-23CF-44E3-9099-C40C66FF867C}">
                  <a14:compatExt spid="_x0000_s2104"/>
                </a:ext>
                <a:ext uri="{FF2B5EF4-FFF2-40B4-BE49-F238E27FC236}">
                  <a16:creationId xmlns:a16="http://schemas.microsoft.com/office/drawing/2014/main" id="{00000000-0008-0000-1300-000038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000" b="0" i="0" u="none" strike="noStrike" baseline="0">
                  <a:solidFill>
                    <a:srgbClr val="000000"/>
                  </a:solidFill>
                  <a:latin typeface="Arial"/>
                  <a:cs typeface="Arial"/>
                </a:rPr>
                <a:t>1 Year</a:t>
              </a:r>
            </a:p>
          </xdr:txBody>
        </xdr:sp>
        <xdr:clientData fPrintsWithSheet="0"/>
      </xdr:twoCellAnchor>
    </mc:Choice>
    <mc:Fallback/>
  </mc:AlternateContent>
  <xdr:twoCellAnchor>
    <xdr:from>
      <xdr:col>1</xdr:col>
      <xdr:colOff>39781</xdr:colOff>
      <xdr:row>106</xdr:row>
      <xdr:rowOff>36419</xdr:rowOff>
    </xdr:from>
    <xdr:to>
      <xdr:col>20</xdr:col>
      <xdr:colOff>657226</xdr:colOff>
      <xdr:row>120</xdr:row>
      <xdr:rowOff>122144</xdr:rowOff>
    </xdr:to>
    <xdr:graphicFrame macro="">
      <xdr:nvGraphicFramePr>
        <xdr:cNvPr id="2" name="Chart 1">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22411</xdr:colOff>
      <xdr:row>155</xdr:row>
      <xdr:rowOff>44824</xdr:rowOff>
    </xdr:from>
    <xdr:to>
      <xdr:col>20</xdr:col>
      <xdr:colOff>685800</xdr:colOff>
      <xdr:row>168</xdr:row>
      <xdr:rowOff>152400</xdr:rowOff>
    </xdr:to>
    <xdr:graphicFrame macro="">
      <xdr:nvGraphicFramePr>
        <xdr:cNvPr id="10" name="Chart 9">
          <a:extLst>
            <a:ext uri="{FF2B5EF4-FFF2-40B4-BE49-F238E27FC236}">
              <a16:creationId xmlns:a16="http://schemas.microsoft.com/office/drawing/2014/main" id="{00000000-0008-0000-1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69728</xdr:colOff>
      <xdr:row>200</xdr:row>
      <xdr:rowOff>114634</xdr:rowOff>
    </xdr:from>
    <xdr:to>
      <xdr:col>0</xdr:col>
      <xdr:colOff>167780</xdr:colOff>
      <xdr:row>200</xdr:row>
      <xdr:rowOff>176945</xdr:rowOff>
    </xdr:to>
    <xdr:sp macro="[0]!Sheet2.Scroll_Up" textlink="">
      <xdr:nvSpPr>
        <xdr:cNvPr id="22" name="Chevron 21">
          <a:extLst>
            <a:ext uri="{FF2B5EF4-FFF2-40B4-BE49-F238E27FC236}">
              <a16:creationId xmlns:a16="http://schemas.microsoft.com/office/drawing/2014/main" id="{00000000-0008-0000-1300-000016000000}"/>
            </a:ext>
          </a:extLst>
        </xdr:cNvPr>
        <xdr:cNvSpPr/>
      </xdr:nvSpPr>
      <xdr:spPr>
        <a:xfrm rot="16200000" flipV="1">
          <a:off x="87598" y="16022564"/>
          <a:ext cx="62311" cy="98052"/>
        </a:xfrm>
        <a:prstGeom prst="chevron">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xdr:col>
      <xdr:colOff>28573</xdr:colOff>
      <xdr:row>41</xdr:row>
      <xdr:rowOff>28575</xdr:rowOff>
    </xdr:from>
    <xdr:to>
      <xdr:col>7</xdr:col>
      <xdr:colOff>637761</xdr:colOff>
      <xdr:row>56</xdr:row>
      <xdr:rowOff>152400</xdr:rowOff>
    </xdr:to>
    <xdr:graphicFrame macro="">
      <xdr:nvGraphicFramePr>
        <xdr:cNvPr id="23" name="Chart 22">
          <a:extLst>
            <a:ext uri="{FF2B5EF4-FFF2-40B4-BE49-F238E27FC236}">
              <a16:creationId xmlns:a16="http://schemas.microsoft.com/office/drawing/2014/main" id="{00000000-0008-0000-1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38099</xdr:colOff>
      <xdr:row>41</xdr:row>
      <xdr:rowOff>28575</xdr:rowOff>
    </xdr:from>
    <xdr:to>
      <xdr:col>20</xdr:col>
      <xdr:colOff>685800</xdr:colOff>
      <xdr:row>56</xdr:row>
      <xdr:rowOff>152400</xdr:rowOff>
    </xdr:to>
    <xdr:graphicFrame macro="">
      <xdr:nvGraphicFramePr>
        <xdr:cNvPr id="25" name="Chart 24">
          <a:extLst>
            <a:ext uri="{FF2B5EF4-FFF2-40B4-BE49-F238E27FC236}">
              <a16:creationId xmlns:a16="http://schemas.microsoft.com/office/drawing/2014/main" id="{00000000-0008-0000-13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69032</xdr:colOff>
      <xdr:row>82</xdr:row>
      <xdr:rowOff>96779</xdr:rowOff>
    </xdr:from>
    <xdr:to>
      <xdr:col>0</xdr:col>
      <xdr:colOff>167084</xdr:colOff>
      <xdr:row>82</xdr:row>
      <xdr:rowOff>159090</xdr:rowOff>
    </xdr:to>
    <xdr:sp macro="[0]!Sheet2.Scroll_Up" textlink="">
      <xdr:nvSpPr>
        <xdr:cNvPr id="26" name="Chevron 25">
          <a:extLst>
            <a:ext uri="{FF2B5EF4-FFF2-40B4-BE49-F238E27FC236}">
              <a16:creationId xmlns:a16="http://schemas.microsoft.com/office/drawing/2014/main" id="{00000000-0008-0000-1300-00001A000000}"/>
            </a:ext>
          </a:extLst>
        </xdr:cNvPr>
        <xdr:cNvSpPr/>
      </xdr:nvSpPr>
      <xdr:spPr>
        <a:xfrm rot="16200000" flipV="1">
          <a:off x="86902" y="10785009"/>
          <a:ext cx="62311" cy="98052"/>
        </a:xfrm>
        <a:prstGeom prst="chevron">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0</xdr:col>
      <xdr:colOff>86047</xdr:colOff>
      <xdr:row>154</xdr:row>
      <xdr:rowOff>103535</xdr:rowOff>
    </xdr:from>
    <xdr:to>
      <xdr:col>0</xdr:col>
      <xdr:colOff>184099</xdr:colOff>
      <xdr:row>154</xdr:row>
      <xdr:rowOff>165846</xdr:rowOff>
    </xdr:to>
    <xdr:sp macro="[0]!Sheet2.Scroll_Up" textlink="">
      <xdr:nvSpPr>
        <xdr:cNvPr id="30" name="Chevron 29">
          <a:extLst>
            <a:ext uri="{FF2B5EF4-FFF2-40B4-BE49-F238E27FC236}">
              <a16:creationId xmlns:a16="http://schemas.microsoft.com/office/drawing/2014/main" id="{00000000-0008-0000-1300-00001E000000}"/>
            </a:ext>
          </a:extLst>
        </xdr:cNvPr>
        <xdr:cNvSpPr/>
      </xdr:nvSpPr>
      <xdr:spPr>
        <a:xfrm rot="16200000" flipV="1">
          <a:off x="103917" y="21463078"/>
          <a:ext cx="62311" cy="98052"/>
        </a:xfrm>
        <a:prstGeom prst="chevron">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mc:AlternateContent xmlns:mc="http://schemas.openxmlformats.org/markup-compatibility/2006">
    <mc:Choice xmlns:a14="http://schemas.microsoft.com/office/drawing/2010/main" Requires="a14">
      <xdr:twoCellAnchor>
        <xdr:from>
          <xdr:col>4</xdr:col>
          <xdr:colOff>374650</xdr:colOff>
          <xdr:row>105</xdr:row>
          <xdr:rowOff>12700</xdr:rowOff>
        </xdr:from>
        <xdr:to>
          <xdr:col>5</xdr:col>
          <xdr:colOff>457200</xdr:colOff>
          <xdr:row>105</xdr:row>
          <xdr:rowOff>222250</xdr:rowOff>
        </xdr:to>
        <xdr:sp macro="" textlink="">
          <xdr:nvSpPr>
            <xdr:cNvPr id="2106" name="Button 58" hidden="1">
              <a:extLst>
                <a:ext uri="{63B3BB69-23CF-44E3-9099-C40C66FF867C}">
                  <a14:compatExt spid="_x0000_s2106"/>
                </a:ext>
                <a:ext uri="{FF2B5EF4-FFF2-40B4-BE49-F238E27FC236}">
                  <a16:creationId xmlns:a16="http://schemas.microsoft.com/office/drawing/2014/main" id="{00000000-0008-0000-1300-00003A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900" b="0" i="0" u="none" strike="noStrike" baseline="0">
                  <a:solidFill>
                    <a:srgbClr val="000000"/>
                  </a:solidFill>
                  <a:latin typeface="Arial"/>
                  <a:cs typeface="Arial"/>
                </a:rPr>
                <a:t>1 Year</a:t>
              </a:r>
            </a:p>
          </xdr:txBody>
        </xdr:sp>
        <xdr:clientData fPrintsWithSheet="0"/>
      </xdr:twoCellAnchor>
    </mc:Choice>
    <mc:Fallback/>
  </mc:AlternateContent>
  <xdr:twoCellAnchor>
    <xdr:from>
      <xdr:col>0</xdr:col>
      <xdr:colOff>63500</xdr:colOff>
      <xdr:row>265</xdr:row>
      <xdr:rowOff>115605</xdr:rowOff>
    </xdr:from>
    <xdr:to>
      <xdr:col>0</xdr:col>
      <xdr:colOff>161552</xdr:colOff>
      <xdr:row>265</xdr:row>
      <xdr:rowOff>177916</xdr:rowOff>
    </xdr:to>
    <xdr:sp macro="[0]!Sheet2.Scroll_Up" textlink="">
      <xdr:nvSpPr>
        <xdr:cNvPr id="36" name="Chevron 35">
          <a:extLst>
            <a:ext uri="{FF2B5EF4-FFF2-40B4-BE49-F238E27FC236}">
              <a16:creationId xmlns:a16="http://schemas.microsoft.com/office/drawing/2014/main" id="{00000000-0008-0000-1300-000024000000}"/>
            </a:ext>
          </a:extLst>
        </xdr:cNvPr>
        <xdr:cNvSpPr/>
      </xdr:nvSpPr>
      <xdr:spPr>
        <a:xfrm rot="16200000" flipV="1">
          <a:off x="81370" y="32753831"/>
          <a:ext cx="62311" cy="98052"/>
        </a:xfrm>
        <a:prstGeom prst="chevron">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mc:AlternateContent xmlns:mc="http://schemas.openxmlformats.org/markup-compatibility/2006">
    <mc:Choice xmlns:a14="http://schemas.microsoft.com/office/drawing/2010/main" Requires="a14">
      <xdr:twoCellAnchor>
        <xdr:from>
          <xdr:col>5</xdr:col>
          <xdr:colOff>488950</xdr:colOff>
          <xdr:row>105</xdr:row>
          <xdr:rowOff>12700</xdr:rowOff>
        </xdr:from>
        <xdr:to>
          <xdr:col>6</xdr:col>
          <xdr:colOff>457200</xdr:colOff>
          <xdr:row>105</xdr:row>
          <xdr:rowOff>222250</xdr:rowOff>
        </xdr:to>
        <xdr:sp macro="" textlink="">
          <xdr:nvSpPr>
            <xdr:cNvPr id="2112" name="Button 64" hidden="1">
              <a:extLst>
                <a:ext uri="{63B3BB69-23CF-44E3-9099-C40C66FF867C}">
                  <a14:compatExt spid="_x0000_s2112"/>
                </a:ext>
                <a:ext uri="{FF2B5EF4-FFF2-40B4-BE49-F238E27FC236}">
                  <a16:creationId xmlns:a16="http://schemas.microsoft.com/office/drawing/2014/main" id="{00000000-0008-0000-1300-000040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900" b="0" i="0" u="none" strike="noStrike" baseline="0">
                  <a:solidFill>
                    <a:srgbClr val="000000"/>
                  </a:solidFill>
                  <a:latin typeface="Arial"/>
                  <a:cs typeface="Arial"/>
                </a:rPr>
                <a:t>3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488950</xdr:colOff>
          <xdr:row>105</xdr:row>
          <xdr:rowOff>12700</xdr:rowOff>
        </xdr:from>
        <xdr:to>
          <xdr:col>7</xdr:col>
          <xdr:colOff>488950</xdr:colOff>
          <xdr:row>105</xdr:row>
          <xdr:rowOff>222250</xdr:rowOff>
        </xdr:to>
        <xdr:sp macro="" textlink="">
          <xdr:nvSpPr>
            <xdr:cNvPr id="2113" name="Button 65" hidden="1">
              <a:extLst>
                <a:ext uri="{63B3BB69-23CF-44E3-9099-C40C66FF867C}">
                  <a14:compatExt spid="_x0000_s2113"/>
                </a:ext>
                <a:ext uri="{FF2B5EF4-FFF2-40B4-BE49-F238E27FC236}">
                  <a16:creationId xmlns:a16="http://schemas.microsoft.com/office/drawing/2014/main" id="{00000000-0008-0000-1300-000041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900" b="0" i="0" u="none" strike="noStrike" baseline="0">
                  <a:solidFill>
                    <a:srgbClr val="000000"/>
                  </a:solidFill>
                  <a:latin typeface="Arial"/>
                  <a:cs typeface="Arial"/>
                </a:rPr>
                <a:t>5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603250</xdr:colOff>
          <xdr:row>154</xdr:row>
          <xdr:rowOff>31750</xdr:rowOff>
        </xdr:from>
        <xdr:to>
          <xdr:col>6</xdr:col>
          <xdr:colOff>69850</xdr:colOff>
          <xdr:row>154</xdr:row>
          <xdr:rowOff>222250</xdr:rowOff>
        </xdr:to>
        <xdr:sp macro="" textlink="">
          <xdr:nvSpPr>
            <xdr:cNvPr id="2114" name="Button 66" hidden="1">
              <a:extLst>
                <a:ext uri="{63B3BB69-23CF-44E3-9099-C40C66FF867C}">
                  <a14:compatExt spid="_x0000_s2114"/>
                </a:ext>
                <a:ext uri="{FF2B5EF4-FFF2-40B4-BE49-F238E27FC236}">
                  <a16:creationId xmlns:a16="http://schemas.microsoft.com/office/drawing/2014/main" id="{00000000-0008-0000-1300-000042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900" b="0" i="0" u="none" strike="noStrike" baseline="0">
                  <a:solidFill>
                    <a:srgbClr val="000000"/>
                  </a:solidFill>
                  <a:latin typeface="Arial"/>
                  <a:cs typeface="Arial"/>
                </a:rPr>
                <a:t>1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88900</xdr:colOff>
          <xdr:row>154</xdr:row>
          <xdr:rowOff>31750</xdr:rowOff>
        </xdr:from>
        <xdr:to>
          <xdr:col>7</xdr:col>
          <xdr:colOff>38100</xdr:colOff>
          <xdr:row>154</xdr:row>
          <xdr:rowOff>222250</xdr:rowOff>
        </xdr:to>
        <xdr:sp macro="" textlink="">
          <xdr:nvSpPr>
            <xdr:cNvPr id="2115" name="Button 67" hidden="1">
              <a:extLst>
                <a:ext uri="{63B3BB69-23CF-44E3-9099-C40C66FF867C}">
                  <a14:compatExt spid="_x0000_s2115"/>
                </a:ext>
                <a:ext uri="{FF2B5EF4-FFF2-40B4-BE49-F238E27FC236}">
                  <a16:creationId xmlns:a16="http://schemas.microsoft.com/office/drawing/2014/main" id="{00000000-0008-0000-1300-000043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900" b="0" i="0" u="none" strike="noStrike" baseline="0">
                  <a:solidFill>
                    <a:srgbClr val="000000"/>
                  </a:solidFill>
                  <a:latin typeface="Arial"/>
                  <a:cs typeface="Arial"/>
                </a:rPr>
                <a:t>3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69850</xdr:colOff>
          <xdr:row>154</xdr:row>
          <xdr:rowOff>31750</xdr:rowOff>
        </xdr:from>
        <xdr:to>
          <xdr:col>8</xdr:col>
          <xdr:colOff>69850</xdr:colOff>
          <xdr:row>154</xdr:row>
          <xdr:rowOff>222250</xdr:rowOff>
        </xdr:to>
        <xdr:sp macro="" textlink="">
          <xdr:nvSpPr>
            <xdr:cNvPr id="2116" name="Button 68" hidden="1">
              <a:extLst>
                <a:ext uri="{63B3BB69-23CF-44E3-9099-C40C66FF867C}">
                  <a14:compatExt spid="_x0000_s2116"/>
                </a:ext>
                <a:ext uri="{FF2B5EF4-FFF2-40B4-BE49-F238E27FC236}">
                  <a16:creationId xmlns:a16="http://schemas.microsoft.com/office/drawing/2014/main" id="{00000000-0008-0000-1300-000044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900" b="0" i="0" u="none" strike="noStrike" baseline="0">
                  <a:solidFill>
                    <a:srgbClr val="000000"/>
                  </a:solidFill>
                  <a:latin typeface="Arial"/>
                  <a:cs typeface="Arial"/>
                </a:rPr>
                <a:t>5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13</xdr:col>
          <xdr:colOff>184150</xdr:colOff>
          <xdr:row>200</xdr:row>
          <xdr:rowOff>38100</xdr:rowOff>
        </xdr:from>
        <xdr:to>
          <xdr:col>14</xdr:col>
          <xdr:colOff>508000</xdr:colOff>
          <xdr:row>200</xdr:row>
          <xdr:rowOff>228600</xdr:rowOff>
        </xdr:to>
        <xdr:sp macro="" textlink="">
          <xdr:nvSpPr>
            <xdr:cNvPr id="2117" name="Button 69" hidden="1">
              <a:extLst>
                <a:ext uri="{63B3BB69-23CF-44E3-9099-C40C66FF867C}">
                  <a14:compatExt spid="_x0000_s2117"/>
                </a:ext>
                <a:ext uri="{FF2B5EF4-FFF2-40B4-BE49-F238E27FC236}">
                  <a16:creationId xmlns:a16="http://schemas.microsoft.com/office/drawing/2014/main" id="{00000000-0008-0000-1300-000045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000" b="0" i="0" u="none" strike="noStrike" baseline="0">
                  <a:solidFill>
                    <a:srgbClr val="000000"/>
                  </a:solidFill>
                  <a:latin typeface="Arial"/>
                  <a:cs typeface="Arial"/>
                </a:rPr>
                <a:t>5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11</xdr:col>
          <xdr:colOff>260350</xdr:colOff>
          <xdr:row>200</xdr:row>
          <xdr:rowOff>50800</xdr:rowOff>
        </xdr:from>
        <xdr:to>
          <xdr:col>13</xdr:col>
          <xdr:colOff>152400</xdr:colOff>
          <xdr:row>200</xdr:row>
          <xdr:rowOff>241300</xdr:rowOff>
        </xdr:to>
        <xdr:sp macro="" textlink="">
          <xdr:nvSpPr>
            <xdr:cNvPr id="2118" name="Button 70" hidden="1">
              <a:extLst>
                <a:ext uri="{63B3BB69-23CF-44E3-9099-C40C66FF867C}">
                  <a14:compatExt spid="_x0000_s2118"/>
                </a:ext>
                <a:ext uri="{FF2B5EF4-FFF2-40B4-BE49-F238E27FC236}">
                  <a16:creationId xmlns:a16="http://schemas.microsoft.com/office/drawing/2014/main" id="{00000000-0008-0000-1300-000046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000" b="0" i="0" u="none" strike="noStrike" baseline="0">
                  <a:solidFill>
                    <a:srgbClr val="000000"/>
                  </a:solidFill>
                  <a:latin typeface="Arial"/>
                  <a:cs typeface="Arial"/>
                </a:rPr>
                <a:t>3 Year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14</xdr:col>
          <xdr:colOff>527050</xdr:colOff>
          <xdr:row>200</xdr:row>
          <xdr:rowOff>38100</xdr:rowOff>
        </xdr:from>
        <xdr:to>
          <xdr:col>16</xdr:col>
          <xdr:colOff>69850</xdr:colOff>
          <xdr:row>200</xdr:row>
          <xdr:rowOff>228600</xdr:rowOff>
        </xdr:to>
        <xdr:sp macro="" textlink="">
          <xdr:nvSpPr>
            <xdr:cNvPr id="2119" name="Button 71" hidden="1">
              <a:extLst>
                <a:ext uri="{63B3BB69-23CF-44E3-9099-C40C66FF867C}">
                  <a14:compatExt spid="_x0000_s2119"/>
                </a:ext>
                <a:ext uri="{FF2B5EF4-FFF2-40B4-BE49-F238E27FC236}">
                  <a16:creationId xmlns:a16="http://schemas.microsoft.com/office/drawing/2014/main" id="{00000000-0008-0000-1300-000047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000" b="0" i="0" u="none" strike="noStrike" baseline="0">
                  <a:solidFill>
                    <a:srgbClr val="000000"/>
                  </a:solidFill>
                  <a:latin typeface="Arial"/>
                  <a:cs typeface="Arial"/>
                </a:rPr>
                <a:t>10 Year</a:t>
              </a:r>
            </a:p>
          </xdr:txBody>
        </xdr:sp>
        <xdr:clientData fPrintsWithSheet="0"/>
      </xdr:twoCellAnchor>
    </mc:Choice>
    <mc:Fallback/>
  </mc:AlternateContent>
  <xdr:twoCellAnchor>
    <xdr:from>
      <xdr:col>1</xdr:col>
      <xdr:colOff>19051</xdr:colOff>
      <xdr:row>122</xdr:row>
      <xdr:rowOff>19050</xdr:rowOff>
    </xdr:from>
    <xdr:to>
      <xdr:col>20</xdr:col>
      <xdr:colOff>685800</xdr:colOff>
      <xdr:row>136</xdr:row>
      <xdr:rowOff>104775</xdr:rowOff>
    </xdr:to>
    <xdr:graphicFrame macro="">
      <xdr:nvGraphicFramePr>
        <xdr:cNvPr id="40" name="Chart 39">
          <a:extLst>
            <a:ext uri="{FF2B5EF4-FFF2-40B4-BE49-F238E27FC236}">
              <a16:creationId xmlns:a16="http://schemas.microsoft.com/office/drawing/2014/main" id="{00000000-0008-0000-13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19050</xdr:colOff>
      <xdr:row>138</xdr:row>
      <xdr:rowOff>9525</xdr:rowOff>
    </xdr:from>
    <xdr:to>
      <xdr:col>20</xdr:col>
      <xdr:colOff>676274</xdr:colOff>
      <xdr:row>152</xdr:row>
      <xdr:rowOff>133350</xdr:rowOff>
    </xdr:to>
    <xdr:graphicFrame macro="">
      <xdr:nvGraphicFramePr>
        <xdr:cNvPr id="41" name="Chart 40">
          <a:extLst>
            <a:ext uri="{FF2B5EF4-FFF2-40B4-BE49-F238E27FC236}">
              <a16:creationId xmlns:a16="http://schemas.microsoft.com/office/drawing/2014/main" id="{00000000-0008-0000-13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28575</xdr:colOff>
      <xdr:row>170</xdr:row>
      <xdr:rowOff>66675</xdr:rowOff>
    </xdr:from>
    <xdr:to>
      <xdr:col>20</xdr:col>
      <xdr:colOff>685800</xdr:colOff>
      <xdr:row>183</xdr:row>
      <xdr:rowOff>147918</xdr:rowOff>
    </xdr:to>
    <xdr:graphicFrame macro="">
      <xdr:nvGraphicFramePr>
        <xdr:cNvPr id="43" name="Chart 42">
          <a:extLst>
            <a:ext uri="{FF2B5EF4-FFF2-40B4-BE49-F238E27FC236}">
              <a16:creationId xmlns:a16="http://schemas.microsoft.com/office/drawing/2014/main" id="{00000000-0008-0000-13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38101</xdr:colOff>
      <xdr:row>185</xdr:row>
      <xdr:rowOff>47625</xdr:rowOff>
    </xdr:from>
    <xdr:to>
      <xdr:col>20</xdr:col>
      <xdr:colOff>685800</xdr:colOff>
      <xdr:row>198</xdr:row>
      <xdr:rowOff>128868</xdr:rowOff>
    </xdr:to>
    <xdr:graphicFrame macro="">
      <xdr:nvGraphicFramePr>
        <xdr:cNvPr id="44" name="Chart 43">
          <a:extLst>
            <a:ext uri="{FF2B5EF4-FFF2-40B4-BE49-F238E27FC236}">
              <a16:creationId xmlns:a16="http://schemas.microsoft.com/office/drawing/2014/main" id="{00000000-0008-0000-13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38100</xdr:colOff>
      <xdr:row>217</xdr:row>
      <xdr:rowOff>47625</xdr:rowOff>
    </xdr:from>
    <xdr:to>
      <xdr:col>20</xdr:col>
      <xdr:colOff>685800</xdr:colOff>
      <xdr:row>231</xdr:row>
      <xdr:rowOff>142874</xdr:rowOff>
    </xdr:to>
    <xdr:graphicFrame macro="">
      <xdr:nvGraphicFramePr>
        <xdr:cNvPr id="45" name="Chart 44">
          <a:extLst>
            <a:ext uri="{FF2B5EF4-FFF2-40B4-BE49-F238E27FC236}">
              <a16:creationId xmlns:a16="http://schemas.microsoft.com/office/drawing/2014/main" id="{00000000-0008-0000-13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28575</xdr:colOff>
      <xdr:row>233</xdr:row>
      <xdr:rowOff>28575</xdr:rowOff>
    </xdr:from>
    <xdr:to>
      <xdr:col>20</xdr:col>
      <xdr:colOff>685800</xdr:colOff>
      <xdr:row>247</xdr:row>
      <xdr:rowOff>123824</xdr:rowOff>
    </xdr:to>
    <xdr:graphicFrame macro="">
      <xdr:nvGraphicFramePr>
        <xdr:cNvPr id="46" name="Chart 45">
          <a:extLst>
            <a:ext uri="{FF2B5EF4-FFF2-40B4-BE49-F238E27FC236}">
              <a16:creationId xmlns:a16="http://schemas.microsoft.com/office/drawing/2014/main" id="{00000000-0008-0000-13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28575</xdr:colOff>
      <xdr:row>249</xdr:row>
      <xdr:rowOff>28575</xdr:rowOff>
    </xdr:from>
    <xdr:to>
      <xdr:col>20</xdr:col>
      <xdr:colOff>676275</xdr:colOff>
      <xdr:row>263</xdr:row>
      <xdr:rowOff>123824</xdr:rowOff>
    </xdr:to>
    <xdr:graphicFrame macro="">
      <xdr:nvGraphicFramePr>
        <xdr:cNvPr id="47" name="Chart 46">
          <a:extLst>
            <a:ext uri="{FF2B5EF4-FFF2-40B4-BE49-F238E27FC236}">
              <a16:creationId xmlns:a16="http://schemas.microsoft.com/office/drawing/2014/main" id="{00000000-0008-0000-1300-00002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mc:AlternateContent xmlns:mc="http://schemas.openxmlformats.org/markup-compatibility/2006">
    <mc:Choice xmlns:a14="http://schemas.microsoft.com/office/drawing/2010/main" Requires="a14">
      <xdr:twoCellAnchor>
        <xdr:from>
          <xdr:col>4</xdr:col>
          <xdr:colOff>488950</xdr:colOff>
          <xdr:row>265</xdr:row>
          <xdr:rowOff>31750</xdr:rowOff>
        </xdr:from>
        <xdr:to>
          <xdr:col>6</xdr:col>
          <xdr:colOff>114300</xdr:colOff>
          <xdr:row>265</xdr:row>
          <xdr:rowOff>241300</xdr:rowOff>
        </xdr:to>
        <xdr:sp macro="" textlink="">
          <xdr:nvSpPr>
            <xdr:cNvPr id="2126" name="Button 78" hidden="1">
              <a:extLst>
                <a:ext uri="{63B3BB69-23CF-44E3-9099-C40C66FF867C}">
                  <a14:compatExt spid="_x0000_s2126"/>
                </a:ext>
                <a:ext uri="{FF2B5EF4-FFF2-40B4-BE49-F238E27FC236}">
                  <a16:creationId xmlns:a16="http://schemas.microsoft.com/office/drawing/2014/main" id="{00000000-0008-0000-1300-00004E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900" b="0" i="0" u="none" strike="noStrike" baseline="0">
                  <a:solidFill>
                    <a:srgbClr val="000000"/>
                  </a:solidFill>
                  <a:latin typeface="Arial"/>
                  <a:cs typeface="Arial"/>
                </a:rPr>
                <a:t>Taper Tantrum</a:t>
              </a:r>
            </a:p>
          </xdr:txBody>
        </xdr:sp>
        <xdr:clientData fPrintsWithSheet="0"/>
      </xdr:twoCellAnchor>
    </mc:Choice>
    <mc:Fallback/>
  </mc:AlternateContent>
  <xdr:twoCellAnchor>
    <xdr:from>
      <xdr:col>1</xdr:col>
      <xdr:colOff>38100</xdr:colOff>
      <xdr:row>266</xdr:row>
      <xdr:rowOff>257175</xdr:rowOff>
    </xdr:from>
    <xdr:to>
      <xdr:col>20</xdr:col>
      <xdr:colOff>657224</xdr:colOff>
      <xdr:row>280</xdr:row>
      <xdr:rowOff>142875</xdr:rowOff>
    </xdr:to>
    <xdr:graphicFrame macro="">
      <xdr:nvGraphicFramePr>
        <xdr:cNvPr id="55" name="Chart 54">
          <a:extLst>
            <a:ext uri="{FF2B5EF4-FFF2-40B4-BE49-F238E27FC236}">
              <a16:creationId xmlns:a16="http://schemas.microsoft.com/office/drawing/2014/main" id="{00000000-0008-0000-13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mc:AlternateContent xmlns:mc="http://schemas.openxmlformats.org/markup-compatibility/2006">
    <mc:Choice xmlns:a14="http://schemas.microsoft.com/office/drawing/2010/main" Requires="a14">
      <xdr:twoCellAnchor>
        <xdr:from>
          <xdr:col>7</xdr:col>
          <xdr:colOff>317500</xdr:colOff>
          <xdr:row>265</xdr:row>
          <xdr:rowOff>31750</xdr:rowOff>
        </xdr:from>
        <xdr:to>
          <xdr:col>8</xdr:col>
          <xdr:colOff>355600</xdr:colOff>
          <xdr:row>265</xdr:row>
          <xdr:rowOff>228600</xdr:rowOff>
        </xdr:to>
        <xdr:sp macro="" textlink="">
          <xdr:nvSpPr>
            <xdr:cNvPr id="2131" name="Button 83" hidden="1">
              <a:extLst>
                <a:ext uri="{63B3BB69-23CF-44E3-9099-C40C66FF867C}">
                  <a14:compatExt spid="_x0000_s2131"/>
                </a:ext>
                <a:ext uri="{FF2B5EF4-FFF2-40B4-BE49-F238E27FC236}">
                  <a16:creationId xmlns:a16="http://schemas.microsoft.com/office/drawing/2014/main" id="{00000000-0008-0000-1300-000053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900" b="0" i="0" u="none" strike="noStrike" baseline="0">
                  <a:solidFill>
                    <a:srgbClr val="000000"/>
                  </a:solidFill>
                  <a:latin typeface="Arial"/>
                  <a:cs typeface="Arial"/>
                </a:rPr>
                <a:t>Lehman Crisis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165100</xdr:colOff>
          <xdr:row>265</xdr:row>
          <xdr:rowOff>31750</xdr:rowOff>
        </xdr:from>
        <xdr:to>
          <xdr:col>7</xdr:col>
          <xdr:colOff>298450</xdr:colOff>
          <xdr:row>265</xdr:row>
          <xdr:rowOff>241300</xdr:rowOff>
        </xdr:to>
        <xdr:sp macro="" textlink="">
          <xdr:nvSpPr>
            <xdr:cNvPr id="2132" name="Button 84" hidden="1">
              <a:extLst>
                <a:ext uri="{63B3BB69-23CF-44E3-9099-C40C66FF867C}">
                  <a14:compatExt spid="_x0000_s2132"/>
                </a:ext>
                <a:ext uri="{FF2B5EF4-FFF2-40B4-BE49-F238E27FC236}">
                  <a16:creationId xmlns:a16="http://schemas.microsoft.com/office/drawing/2014/main" id="{00000000-0008-0000-1300-0000540800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900" b="0" i="0" u="none" strike="noStrike" baseline="0">
                  <a:solidFill>
                    <a:srgbClr val="000000"/>
                  </a:solidFill>
                  <a:latin typeface="Arial"/>
                  <a:cs typeface="Arial"/>
                </a:rPr>
                <a:t>Greek Crisis</a:t>
              </a:r>
            </a:p>
          </xdr:txBody>
        </xdr:sp>
        <xdr:clientData fPrintsWithSheet="0"/>
      </xdr:twoCellAnchor>
    </mc:Choice>
    <mc:Fallback/>
  </mc:AlternateContent>
  <xdr:twoCellAnchor>
    <xdr:from>
      <xdr:col>1</xdr:col>
      <xdr:colOff>47624</xdr:colOff>
      <xdr:row>283</xdr:row>
      <xdr:rowOff>19050</xdr:rowOff>
    </xdr:from>
    <xdr:to>
      <xdr:col>20</xdr:col>
      <xdr:colOff>676273</xdr:colOff>
      <xdr:row>296</xdr:row>
      <xdr:rowOff>180975</xdr:rowOff>
    </xdr:to>
    <xdr:graphicFrame macro="">
      <xdr:nvGraphicFramePr>
        <xdr:cNvPr id="48" name="Chart 47">
          <a:extLst>
            <a:ext uri="{FF2B5EF4-FFF2-40B4-BE49-F238E27FC236}">
              <a16:creationId xmlns:a16="http://schemas.microsoft.com/office/drawing/2014/main" id="{00000000-0008-0000-1300-00003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xdr:col>
      <xdr:colOff>38100</xdr:colOff>
      <xdr:row>298</xdr:row>
      <xdr:rowOff>266700</xdr:rowOff>
    </xdr:from>
    <xdr:to>
      <xdr:col>20</xdr:col>
      <xdr:colOff>685800</xdr:colOff>
      <xdr:row>312</xdr:row>
      <xdr:rowOff>152400</xdr:rowOff>
    </xdr:to>
    <xdr:graphicFrame macro="">
      <xdr:nvGraphicFramePr>
        <xdr:cNvPr id="49" name="Chart 48">
          <a:extLst>
            <a:ext uri="{FF2B5EF4-FFF2-40B4-BE49-F238E27FC236}">
              <a16:creationId xmlns:a16="http://schemas.microsoft.com/office/drawing/2014/main" id="{00000000-0008-0000-1300-00003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76199</xdr:colOff>
      <xdr:row>40</xdr:row>
      <xdr:rowOff>85725</xdr:rowOff>
    </xdr:from>
    <xdr:to>
      <xdr:col>0</xdr:col>
      <xdr:colOff>174251</xdr:colOff>
      <xdr:row>40</xdr:row>
      <xdr:rowOff>148036</xdr:rowOff>
    </xdr:to>
    <xdr:sp macro="[0]!Sheet2.Scroll_Up" textlink="">
      <xdr:nvSpPr>
        <xdr:cNvPr id="50" name="Chevron 49">
          <a:extLst>
            <a:ext uri="{FF2B5EF4-FFF2-40B4-BE49-F238E27FC236}">
              <a16:creationId xmlns:a16="http://schemas.microsoft.com/office/drawing/2014/main" id="{00000000-0008-0000-1300-000032000000}"/>
            </a:ext>
          </a:extLst>
        </xdr:cNvPr>
        <xdr:cNvSpPr/>
      </xdr:nvSpPr>
      <xdr:spPr>
        <a:xfrm rot="16200000" flipV="1">
          <a:off x="94069" y="9107080"/>
          <a:ext cx="62311" cy="98052"/>
        </a:xfrm>
        <a:prstGeom prst="chevron">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mc:AlternateContent xmlns:mc="http://schemas.openxmlformats.org/markup-compatibility/2006">
    <mc:Choice xmlns:a14="http://schemas.microsoft.com/office/drawing/2010/main" Requires="a14">
      <xdr:twoCellAnchor>
        <xdr:from>
          <xdr:col>1</xdr:col>
          <xdr:colOff>1708150</xdr:colOff>
          <xdr:row>2</xdr:row>
          <xdr:rowOff>69850</xdr:rowOff>
        </xdr:from>
        <xdr:to>
          <xdr:col>1</xdr:col>
          <xdr:colOff>2641600</xdr:colOff>
          <xdr:row>3</xdr:row>
          <xdr:rowOff>241300</xdr:rowOff>
        </xdr:to>
        <xdr:sp macro="" textlink="">
          <xdr:nvSpPr>
            <xdr:cNvPr id="2133" name="Button 85" hidden="1">
              <a:extLst>
                <a:ext uri="{63B3BB69-23CF-44E3-9099-C40C66FF867C}">
                  <a14:compatExt spid="_x0000_s2133"/>
                </a:ext>
                <a:ext uri="{FF2B5EF4-FFF2-40B4-BE49-F238E27FC236}">
                  <a16:creationId xmlns:a16="http://schemas.microsoft.com/office/drawing/2014/main" id="{00000000-0008-0000-1300-000055080000}"/>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800" b="0" i="0" u="none" strike="noStrike" baseline="0">
                  <a:solidFill>
                    <a:srgbClr val="000000"/>
                  </a:solidFill>
                  <a:latin typeface="Arial"/>
                  <a:cs typeface="Arial"/>
                </a:rPr>
                <a:t>High Conviction Funds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908050</xdr:colOff>
          <xdr:row>2</xdr:row>
          <xdr:rowOff>69850</xdr:rowOff>
        </xdr:from>
        <xdr:to>
          <xdr:col>1</xdr:col>
          <xdr:colOff>1670050</xdr:colOff>
          <xdr:row>3</xdr:row>
          <xdr:rowOff>241300</xdr:rowOff>
        </xdr:to>
        <xdr:sp macro="" textlink="">
          <xdr:nvSpPr>
            <xdr:cNvPr id="2134" name="Button 86" hidden="1">
              <a:extLst>
                <a:ext uri="{63B3BB69-23CF-44E3-9099-C40C66FF867C}">
                  <a14:compatExt spid="_x0000_s2134"/>
                </a:ext>
                <a:ext uri="{FF2B5EF4-FFF2-40B4-BE49-F238E27FC236}">
                  <a16:creationId xmlns:a16="http://schemas.microsoft.com/office/drawing/2014/main" id="{00000000-0008-0000-1300-000056080000}"/>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800" b="0" i="0" u="none" strike="noStrike" baseline="0">
                  <a:solidFill>
                    <a:srgbClr val="000000"/>
                  </a:solidFill>
                  <a:latin typeface="Arial"/>
                  <a:cs typeface="Arial"/>
                </a:rPr>
                <a:t>Funds on HOLD included</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31750</xdr:colOff>
          <xdr:row>2</xdr:row>
          <xdr:rowOff>69850</xdr:rowOff>
        </xdr:from>
        <xdr:to>
          <xdr:col>1</xdr:col>
          <xdr:colOff>838200</xdr:colOff>
          <xdr:row>3</xdr:row>
          <xdr:rowOff>241300</xdr:rowOff>
        </xdr:to>
        <xdr:sp macro="" textlink="">
          <xdr:nvSpPr>
            <xdr:cNvPr id="2135" name="Button 87" hidden="1">
              <a:extLst>
                <a:ext uri="{63B3BB69-23CF-44E3-9099-C40C66FF867C}">
                  <a14:compatExt spid="_x0000_s2135"/>
                </a:ext>
                <a:ext uri="{FF2B5EF4-FFF2-40B4-BE49-F238E27FC236}">
                  <a16:creationId xmlns:a16="http://schemas.microsoft.com/office/drawing/2014/main" id="{00000000-0008-0000-1300-000057080000}"/>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800" b="0" i="0" u="none" strike="noStrike" baseline="0">
                  <a:solidFill>
                    <a:srgbClr val="000000"/>
                  </a:solidFill>
                  <a:latin typeface="Arial"/>
                  <a:cs typeface="Arial"/>
                </a:rPr>
                <a:t>Existng APL Funds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xdr:col>
          <xdr:colOff>2698750</xdr:colOff>
          <xdr:row>2</xdr:row>
          <xdr:rowOff>69850</xdr:rowOff>
        </xdr:from>
        <xdr:to>
          <xdr:col>1</xdr:col>
          <xdr:colOff>3536950</xdr:colOff>
          <xdr:row>3</xdr:row>
          <xdr:rowOff>241300</xdr:rowOff>
        </xdr:to>
        <xdr:sp macro="" textlink="">
          <xdr:nvSpPr>
            <xdr:cNvPr id="2137" name="Button 89" hidden="1">
              <a:extLst>
                <a:ext uri="{63B3BB69-23CF-44E3-9099-C40C66FF867C}">
                  <a14:compatExt spid="_x0000_s2137"/>
                </a:ext>
                <a:ext uri="{FF2B5EF4-FFF2-40B4-BE49-F238E27FC236}">
                  <a16:creationId xmlns:a16="http://schemas.microsoft.com/office/drawing/2014/main" id="{00000000-0008-0000-1300-000059080000}"/>
                </a:ext>
              </a:extLst>
            </xdr:cNvPr>
            <xdr:cNvSpPr/>
          </xdr:nvSpPr>
          <xdr:spPr bwMode="auto">
            <a:xfrm>
              <a:off x="0" y="0"/>
              <a:ext cx="0" cy="0"/>
            </a:xfrm>
            <a:prstGeom prst="rect">
              <a:avLst/>
            </a:prstGeom>
            <a:noFill/>
            <a:ln w="9525">
              <a:miter lim="800000"/>
              <a:headEnd/>
              <a:tailEnd/>
            </a:ln>
          </xdr:spPr>
          <xdr:txBody>
            <a:bodyPr vertOverflow="clip" wrap="square" lIns="36576" tIns="22860" rIns="36576" bIns="22860" anchor="ctr" upright="1"/>
            <a:lstStyle/>
            <a:p>
              <a:pPr algn="ctr" rtl="0">
                <a:defRPr sz="1000"/>
              </a:pPr>
              <a:r>
                <a:rPr lang="en-US" sz="800" b="0" i="0" u="none" strike="noStrike" baseline="0">
                  <a:solidFill>
                    <a:srgbClr val="000000"/>
                  </a:solidFill>
                  <a:latin typeface="Arial"/>
                  <a:cs typeface="Arial"/>
                </a:rPr>
                <a:t>Model Portfolio Funds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19</xdr:row>
          <xdr:rowOff>0</xdr:rowOff>
        </xdr:from>
        <xdr:to>
          <xdr:col>3</xdr:col>
          <xdr:colOff>203200</xdr:colOff>
          <xdr:row>20</xdr:row>
          <xdr:rowOff>152400</xdr:rowOff>
        </xdr:to>
        <xdr:sp macro="" textlink="">
          <xdr:nvSpPr>
            <xdr:cNvPr id="2139" name="TempCombo" hidden="1">
              <a:extLst>
                <a:ext uri="{63B3BB69-23CF-44E3-9099-C40C66FF867C}">
                  <a14:compatExt spid="_x0000_s2139"/>
                </a:ext>
                <a:ext uri="{FF2B5EF4-FFF2-40B4-BE49-F238E27FC236}">
                  <a16:creationId xmlns:a16="http://schemas.microsoft.com/office/drawing/2014/main" id="{00000000-0008-0000-1300-00005B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5.xml><?xml version="1.0" encoding="utf-8"?>
<c:userShapes xmlns:c="http://schemas.openxmlformats.org/drawingml/2006/chart">
  <cdr:relSizeAnchor xmlns:cdr="http://schemas.openxmlformats.org/drawingml/2006/chartDrawing">
    <cdr:from>
      <cdr:x>0.02171</cdr:x>
      <cdr:y>0</cdr:y>
    </cdr:from>
    <cdr:to>
      <cdr:x>0.80913</cdr:x>
      <cdr:y>0.11245</cdr:y>
    </cdr:to>
    <cdr:sp macro="" textlink="">
      <cdr:nvSpPr>
        <cdr:cNvPr id="2" name="TextBox 2"/>
        <cdr:cNvSpPr txBox="1"/>
      </cdr:nvSpPr>
      <cdr:spPr>
        <a:xfrm xmlns:a="http://schemas.openxmlformats.org/drawingml/2006/main">
          <a:off x="250825" y="0"/>
          <a:ext cx="9096375" cy="264560"/>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SG" sz="1100"/>
            <a:t>Greater</a:t>
          </a:r>
          <a:r>
            <a:rPr lang="en-SG" sz="1100" baseline="0"/>
            <a:t> than 100% </a:t>
          </a:r>
          <a:r>
            <a:rPr lang="en-SG" sz="1100"/>
            <a:t>would indicate that during periods when the market is up, the fund, on average, did even better.</a:t>
          </a:r>
        </a:p>
      </cdr:txBody>
    </cdr:sp>
  </cdr:relSizeAnchor>
</c:userShapes>
</file>

<file path=xl/drawings/drawing6.xml><?xml version="1.0" encoding="utf-8"?>
<xdr:wsDr xmlns:xdr="http://schemas.openxmlformats.org/drawingml/2006/spreadsheetDrawing" xmlns:a="http://schemas.openxmlformats.org/drawingml/2006/main">
  <xdr:twoCellAnchor editAs="oneCell">
    <xdr:from>
      <xdr:col>0</xdr:col>
      <xdr:colOff>1112621</xdr:colOff>
      <xdr:row>0</xdr:row>
      <xdr:rowOff>31750</xdr:rowOff>
    </xdr:from>
    <xdr:to>
      <xdr:col>0</xdr:col>
      <xdr:colOff>2301769</xdr:colOff>
      <xdr:row>4</xdr:row>
      <xdr:rowOff>57706</xdr:rowOff>
    </xdr:to>
    <xdr:pic>
      <xdr:nvPicPr>
        <xdr:cNvPr id="15" name="Picture 14">
          <a:extLst>
            <a:ext uri="{FF2B5EF4-FFF2-40B4-BE49-F238E27FC236}">
              <a16:creationId xmlns:a16="http://schemas.microsoft.com/office/drawing/2014/main" id="{00000000-0008-0000-14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12621" y="31750"/>
          <a:ext cx="1182798" cy="580919"/>
        </a:xfrm>
        <a:prstGeom prst="rect">
          <a:avLst/>
        </a:prstGeom>
      </xdr:spPr>
    </xdr:pic>
    <xdr:clientData/>
  </xdr:twoCellAnchor>
  <xdr:twoCellAnchor>
    <xdr:from>
      <xdr:col>1</xdr:col>
      <xdr:colOff>146921</xdr:colOff>
      <xdr:row>1</xdr:row>
      <xdr:rowOff>12451</xdr:rowOff>
    </xdr:from>
    <xdr:to>
      <xdr:col>1</xdr:col>
      <xdr:colOff>4223373</xdr:colOff>
      <xdr:row>2</xdr:row>
      <xdr:rowOff>371722</xdr:rowOff>
    </xdr:to>
    <xdr:sp macro="" textlink="">
      <xdr:nvSpPr>
        <xdr:cNvPr id="13" name="TextBox 12">
          <a:extLst>
            <a:ext uri="{FF2B5EF4-FFF2-40B4-BE49-F238E27FC236}">
              <a16:creationId xmlns:a16="http://schemas.microsoft.com/office/drawing/2014/main" id="{00000000-0008-0000-1400-00000D000000}"/>
            </a:ext>
          </a:extLst>
        </xdr:cNvPr>
        <xdr:cNvSpPr txBox="1"/>
      </xdr:nvSpPr>
      <xdr:spPr>
        <a:xfrm>
          <a:off x="2464671" y="86534"/>
          <a:ext cx="4076452" cy="4121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i="1" u="none">
              <a:solidFill>
                <a:schemeClr val="accent1">
                  <a:lumMod val="75000"/>
                </a:schemeClr>
              </a:solidFill>
              <a:latin typeface="+mn-lt"/>
            </a:rPr>
            <a:t>APL RETAIL</a:t>
          </a:r>
          <a:r>
            <a:rPr lang="en-US" sz="2400" b="1" i="1" u="none" baseline="0">
              <a:solidFill>
                <a:schemeClr val="accent1">
                  <a:lumMod val="75000"/>
                </a:schemeClr>
              </a:solidFill>
              <a:latin typeface="+mn-lt"/>
            </a:rPr>
            <a:t> FUNDS LIST</a:t>
          </a:r>
          <a:endParaRPr lang="en-US" sz="2400" b="1" i="1" u="none">
            <a:solidFill>
              <a:schemeClr val="accent1">
                <a:lumMod val="75000"/>
              </a:schemeClr>
            </a:solidFill>
            <a:latin typeface="+mn-lt"/>
          </a:endParaRPr>
        </a:p>
      </xdr:txBody>
    </xdr:sp>
    <xdr:clientData/>
  </xdr:twoCellAnchor>
  <xdr:twoCellAnchor>
    <xdr:from>
      <xdr:col>1</xdr:col>
      <xdr:colOff>123032</xdr:colOff>
      <xdr:row>0</xdr:row>
      <xdr:rowOff>65484</xdr:rowOff>
    </xdr:from>
    <xdr:to>
      <xdr:col>1</xdr:col>
      <xdr:colOff>123032</xdr:colOff>
      <xdr:row>4</xdr:row>
      <xdr:rowOff>23813</xdr:rowOff>
    </xdr:to>
    <xdr:cxnSp macro="">
      <xdr:nvCxnSpPr>
        <xdr:cNvPr id="3" name="Straight Connector 2">
          <a:extLst>
            <a:ext uri="{FF2B5EF4-FFF2-40B4-BE49-F238E27FC236}">
              <a16:creationId xmlns:a16="http://schemas.microsoft.com/office/drawing/2014/main" id="{00000000-0008-0000-1400-000003000000}"/>
            </a:ext>
          </a:extLst>
        </xdr:cNvPr>
        <xdr:cNvCxnSpPr/>
      </xdr:nvCxnSpPr>
      <xdr:spPr>
        <a:xfrm>
          <a:off x="2440782" y="65484"/>
          <a:ext cx="0" cy="508662"/>
        </a:xfrm>
        <a:prstGeom prst="line">
          <a:avLst/>
        </a:prstGeom>
        <a:ln w="190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63501</xdr:colOff>
      <xdr:row>1</xdr:row>
      <xdr:rowOff>21167</xdr:rowOff>
    </xdr:from>
    <xdr:to>
      <xdr:col>0</xdr:col>
      <xdr:colOff>930140</xdr:colOff>
      <xdr:row>4</xdr:row>
      <xdr:rowOff>8650</xdr:rowOff>
    </xdr:to>
    <xdr:sp macro="[0]!Clear" textlink="">
      <xdr:nvSpPr>
        <xdr:cNvPr id="18" name="Rounded Rectangle 17">
          <a:extLst>
            <a:ext uri="{FF2B5EF4-FFF2-40B4-BE49-F238E27FC236}">
              <a16:creationId xmlns:a16="http://schemas.microsoft.com/office/drawing/2014/main" id="{00000000-0008-0000-1400-000012000000}"/>
            </a:ext>
          </a:extLst>
        </xdr:cNvPr>
        <xdr:cNvSpPr/>
      </xdr:nvSpPr>
      <xdr:spPr>
        <a:xfrm>
          <a:off x="63501" y="95250"/>
          <a:ext cx="866639" cy="463733"/>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000" b="0">
              <a:latin typeface="Arial" panose="020B0604020202020204" pitchFamily="34" charset="0"/>
              <a:cs typeface="Arial" panose="020B0604020202020204" pitchFamily="34" charset="0"/>
            </a:rPr>
            <a:t>Clear Filter</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183090</xdr:colOff>
      <xdr:row>0</xdr:row>
      <xdr:rowOff>87353</xdr:rowOff>
    </xdr:from>
    <xdr:to>
      <xdr:col>1</xdr:col>
      <xdr:colOff>1666286</xdr:colOff>
      <xdr:row>3</xdr:row>
      <xdr:rowOff>188254</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0519" y="87353"/>
          <a:ext cx="1482187" cy="669226"/>
        </a:xfrm>
        <a:prstGeom prst="rect">
          <a:avLst/>
        </a:prstGeom>
      </xdr:spPr>
    </xdr:pic>
    <xdr:clientData/>
  </xdr:twoCellAnchor>
  <xdr:twoCellAnchor>
    <xdr:from>
      <xdr:col>2</xdr:col>
      <xdr:colOff>1378796</xdr:colOff>
      <xdr:row>0</xdr:row>
      <xdr:rowOff>102640</xdr:rowOff>
    </xdr:from>
    <xdr:to>
      <xdr:col>6</xdr:col>
      <xdr:colOff>669269</xdr:colOff>
      <xdr:row>4</xdr:row>
      <xdr:rowOff>26439</xdr:rowOff>
    </xdr:to>
    <xdr:sp macro="" textlink="">
      <xdr:nvSpPr>
        <xdr:cNvPr id="3" name="TextBox 2">
          <a:extLst>
            <a:ext uri="{FF2B5EF4-FFF2-40B4-BE49-F238E27FC236}">
              <a16:creationId xmlns:a16="http://schemas.microsoft.com/office/drawing/2014/main" id="{00000000-0008-0000-1500-000003000000}"/>
            </a:ext>
          </a:extLst>
        </xdr:cNvPr>
        <xdr:cNvSpPr txBox="1"/>
      </xdr:nvSpPr>
      <xdr:spPr>
        <a:xfrm>
          <a:off x="3737367" y="102640"/>
          <a:ext cx="8906188" cy="6857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400" b="1" i="1" u="none">
              <a:solidFill>
                <a:schemeClr val="accent1">
                  <a:lumMod val="75000"/>
                </a:schemeClr>
              </a:solidFill>
              <a:latin typeface="+mn-lt"/>
            </a:rPr>
            <a:t>INVESTMENT</a:t>
          </a:r>
          <a:r>
            <a:rPr lang="en-US" sz="2400" b="1" i="1" u="none" baseline="0">
              <a:solidFill>
                <a:schemeClr val="accent1">
                  <a:lumMod val="75000"/>
                </a:schemeClr>
              </a:solidFill>
              <a:latin typeface="+mn-lt"/>
            </a:rPr>
            <a:t> LINKED PRODUCT FUNDS</a:t>
          </a:r>
          <a:endParaRPr lang="en-US" sz="2400" b="1" i="1" u="none">
            <a:solidFill>
              <a:schemeClr val="accent1">
                <a:lumMod val="75000"/>
              </a:schemeClr>
            </a:solidFill>
            <a:latin typeface="+mn-lt"/>
          </a:endParaRPr>
        </a:p>
      </xdr:txBody>
    </xdr:sp>
    <xdr:clientData/>
  </xdr:twoCellAnchor>
  <xdr:twoCellAnchor>
    <xdr:from>
      <xdr:col>3</xdr:col>
      <xdr:colOff>0</xdr:colOff>
      <xdr:row>1</xdr:row>
      <xdr:rowOff>34662</xdr:rowOff>
    </xdr:from>
    <xdr:to>
      <xdr:col>3</xdr:col>
      <xdr:colOff>0</xdr:colOff>
      <xdr:row>3</xdr:row>
      <xdr:rowOff>139712</xdr:rowOff>
    </xdr:to>
    <xdr:sp macro="[0]!UT_Retail" textlink="">
      <xdr:nvSpPr>
        <xdr:cNvPr id="8" name="Rounded Rectangle 7">
          <a:extLst>
            <a:ext uri="{FF2B5EF4-FFF2-40B4-BE49-F238E27FC236}">
              <a16:creationId xmlns:a16="http://schemas.microsoft.com/office/drawing/2014/main" id="{00000000-0008-0000-1500-000008000000}"/>
            </a:ext>
          </a:extLst>
        </xdr:cNvPr>
        <xdr:cNvSpPr/>
      </xdr:nvSpPr>
      <xdr:spPr>
        <a:xfrm>
          <a:off x="3611545" y="198886"/>
          <a:ext cx="885152" cy="433498"/>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900" b="0">
              <a:latin typeface="Arial" panose="020B0604020202020204" pitchFamily="34" charset="0"/>
              <a:cs typeface="Arial" panose="020B0604020202020204" pitchFamily="34" charset="0"/>
            </a:rPr>
            <a:t>Unit Trust     (Retail)</a:t>
          </a:r>
        </a:p>
      </xdr:txBody>
    </xdr:sp>
    <xdr:clientData/>
  </xdr:twoCellAnchor>
  <xdr:twoCellAnchor>
    <xdr:from>
      <xdr:col>3</xdr:col>
      <xdr:colOff>0</xdr:colOff>
      <xdr:row>1</xdr:row>
      <xdr:rowOff>14160</xdr:rowOff>
    </xdr:from>
    <xdr:to>
      <xdr:col>3</xdr:col>
      <xdr:colOff>0</xdr:colOff>
      <xdr:row>3</xdr:row>
      <xdr:rowOff>137996</xdr:rowOff>
    </xdr:to>
    <xdr:sp macro="[0]!Summary" textlink="">
      <xdr:nvSpPr>
        <xdr:cNvPr id="11" name="Rounded Rectangle 10">
          <a:extLst>
            <a:ext uri="{FF2B5EF4-FFF2-40B4-BE49-F238E27FC236}">
              <a16:creationId xmlns:a16="http://schemas.microsoft.com/office/drawing/2014/main" id="{00000000-0008-0000-1500-00000B000000}"/>
            </a:ext>
          </a:extLst>
        </xdr:cNvPr>
        <xdr:cNvSpPr/>
      </xdr:nvSpPr>
      <xdr:spPr>
        <a:xfrm>
          <a:off x="970272" y="178384"/>
          <a:ext cx="819150" cy="452284"/>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900" b="0">
              <a:latin typeface="Arial" panose="020B0604020202020204" pitchFamily="34" charset="0"/>
              <a:cs typeface="Arial" panose="020B0604020202020204" pitchFamily="34" charset="0"/>
            </a:rPr>
            <a:t>Summary Table</a:t>
          </a:r>
        </a:p>
      </xdr:txBody>
    </xdr:sp>
    <xdr:clientData/>
  </xdr:twoCellAnchor>
  <xdr:twoCellAnchor>
    <xdr:from>
      <xdr:col>3</xdr:col>
      <xdr:colOff>0</xdr:colOff>
      <xdr:row>1</xdr:row>
      <xdr:rowOff>14490</xdr:rowOff>
    </xdr:from>
    <xdr:to>
      <xdr:col>3</xdr:col>
      <xdr:colOff>0</xdr:colOff>
      <xdr:row>3</xdr:row>
      <xdr:rowOff>138327</xdr:rowOff>
    </xdr:to>
    <xdr:sp macro="[0]!Information_Table" textlink="">
      <xdr:nvSpPr>
        <xdr:cNvPr id="13" name="Rounded Rectangle 12">
          <a:extLst>
            <a:ext uri="{FF2B5EF4-FFF2-40B4-BE49-F238E27FC236}">
              <a16:creationId xmlns:a16="http://schemas.microsoft.com/office/drawing/2014/main" id="{00000000-0008-0000-1500-00000D000000}"/>
            </a:ext>
          </a:extLst>
        </xdr:cNvPr>
        <xdr:cNvSpPr/>
      </xdr:nvSpPr>
      <xdr:spPr>
        <a:xfrm>
          <a:off x="1835584" y="178714"/>
          <a:ext cx="824193" cy="452285"/>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900" b="0" baseline="0">
              <a:latin typeface="Arial" panose="020B0604020202020204" pitchFamily="34" charset="0"/>
              <a:cs typeface="Arial" panose="020B0604020202020204" pitchFamily="34" charset="0"/>
            </a:rPr>
            <a:t>Info Table</a:t>
          </a:r>
          <a:endParaRPr lang="en-US" sz="900" b="0">
            <a:latin typeface="Arial" panose="020B0604020202020204" pitchFamily="34" charset="0"/>
            <a:cs typeface="Arial" panose="020B0604020202020204" pitchFamily="34" charset="0"/>
          </a:endParaRPr>
        </a:p>
      </xdr:txBody>
    </xdr:sp>
    <xdr:clientData/>
  </xdr:twoCellAnchor>
  <xdr:twoCellAnchor>
    <xdr:from>
      <xdr:col>3</xdr:col>
      <xdr:colOff>0</xdr:colOff>
      <xdr:row>1</xdr:row>
      <xdr:rowOff>20041</xdr:rowOff>
    </xdr:from>
    <xdr:to>
      <xdr:col>3</xdr:col>
      <xdr:colOff>0</xdr:colOff>
      <xdr:row>3</xdr:row>
      <xdr:rowOff>139783</xdr:rowOff>
    </xdr:to>
    <xdr:sp macro="[0]!Life_Wrapper" textlink="">
      <xdr:nvSpPr>
        <xdr:cNvPr id="16" name="Rounded Rectangle 15">
          <a:extLst>
            <a:ext uri="{FF2B5EF4-FFF2-40B4-BE49-F238E27FC236}">
              <a16:creationId xmlns:a16="http://schemas.microsoft.com/office/drawing/2014/main" id="{00000000-0008-0000-1500-000010000000}"/>
            </a:ext>
          </a:extLst>
        </xdr:cNvPr>
        <xdr:cNvSpPr/>
      </xdr:nvSpPr>
      <xdr:spPr>
        <a:xfrm>
          <a:off x="2711130" y="184265"/>
          <a:ext cx="838873" cy="44819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900" b="0">
              <a:latin typeface="Arial" panose="020B0604020202020204" pitchFamily="34" charset="0"/>
              <a:cs typeface="Arial" panose="020B0604020202020204" pitchFamily="34" charset="0"/>
            </a:rPr>
            <a:t>Life Wrapper</a:t>
          </a:r>
        </a:p>
      </xdr:txBody>
    </xdr:sp>
    <xdr:clientData/>
  </xdr:twoCellAnchor>
  <xdr:twoCellAnchor>
    <xdr:from>
      <xdr:col>2</xdr:col>
      <xdr:colOff>1294191</xdr:colOff>
      <xdr:row>0</xdr:row>
      <xdr:rowOff>154747</xdr:rowOff>
    </xdr:from>
    <xdr:to>
      <xdr:col>2</xdr:col>
      <xdr:colOff>1294191</xdr:colOff>
      <xdr:row>4</xdr:row>
      <xdr:rowOff>34635</xdr:rowOff>
    </xdr:to>
    <xdr:cxnSp macro="">
      <xdr:nvCxnSpPr>
        <xdr:cNvPr id="19" name="Straight Connector 18">
          <a:extLst>
            <a:ext uri="{FF2B5EF4-FFF2-40B4-BE49-F238E27FC236}">
              <a16:creationId xmlns:a16="http://schemas.microsoft.com/office/drawing/2014/main" id="{00000000-0008-0000-1500-000013000000}"/>
            </a:ext>
          </a:extLst>
        </xdr:cNvPr>
        <xdr:cNvCxnSpPr/>
      </xdr:nvCxnSpPr>
      <xdr:spPr>
        <a:xfrm>
          <a:off x="3652762" y="154747"/>
          <a:ext cx="0" cy="641888"/>
        </a:xfrm>
        <a:prstGeom prst="line">
          <a:avLst/>
        </a:prstGeom>
        <a:ln w="190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168087</xdr:colOff>
      <xdr:row>0</xdr:row>
      <xdr:rowOff>134471</xdr:rowOff>
    </xdr:from>
    <xdr:to>
      <xdr:col>1</xdr:col>
      <xdr:colOff>18142</xdr:colOff>
      <xdr:row>3</xdr:row>
      <xdr:rowOff>118032</xdr:rowOff>
    </xdr:to>
    <xdr:sp macro="[0]!Clear_2" textlink="">
      <xdr:nvSpPr>
        <xdr:cNvPr id="10" name="Rounded Rectangle 9">
          <a:extLst>
            <a:ext uri="{FF2B5EF4-FFF2-40B4-BE49-F238E27FC236}">
              <a16:creationId xmlns:a16="http://schemas.microsoft.com/office/drawing/2014/main" id="{00000000-0008-0000-1500-00000A000000}"/>
            </a:ext>
          </a:extLst>
        </xdr:cNvPr>
        <xdr:cNvSpPr/>
      </xdr:nvSpPr>
      <xdr:spPr>
        <a:xfrm>
          <a:off x="168087" y="134471"/>
          <a:ext cx="1047484" cy="555061"/>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000" b="0">
              <a:latin typeface="Arial" panose="020B0604020202020204" pitchFamily="34" charset="0"/>
              <a:cs typeface="Arial" panose="020B0604020202020204" pitchFamily="34" charset="0"/>
            </a:rPr>
            <a:t>Clear Filter</a:t>
          </a:r>
        </a:p>
      </xdr:txBody>
    </xdr:sp>
    <xdr:clientData/>
  </xdr:twoCellAnchor>
  <xdr:twoCellAnchor>
    <xdr:from>
      <xdr:col>3</xdr:col>
      <xdr:colOff>4451350</xdr:colOff>
      <xdr:row>161</xdr:row>
      <xdr:rowOff>107950</xdr:rowOff>
    </xdr:from>
    <xdr:to>
      <xdr:col>3</xdr:col>
      <xdr:colOff>4756150</xdr:colOff>
      <xdr:row>261</xdr:row>
      <xdr:rowOff>25400</xdr:rowOff>
    </xdr:to>
    <xdr:sp macro="" textlink="">
      <xdr:nvSpPr>
        <xdr:cNvPr id="6" name="Rectangle 2" descr="FSMone - Recommended Funds">
          <a:extLst>
            <a:ext uri="{FF2B5EF4-FFF2-40B4-BE49-F238E27FC236}">
              <a16:creationId xmlns:a16="http://schemas.microsoft.com/office/drawing/2014/main" id="{45B7D9C2-18A1-4CC2-B783-EDEC040BB0CF}"/>
            </a:ext>
          </a:extLst>
        </xdr:cNvPr>
        <xdr:cNvSpPr>
          <a:spLocks noChangeAspect="1" noChangeArrowheads="1"/>
        </xdr:cNvSpPr>
      </xdr:nvSpPr>
      <xdr:spPr bwMode="auto">
        <a:xfrm>
          <a:off x="12934950" y="99774375"/>
          <a:ext cx="304800" cy="18973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xdr:col>
      <xdr:colOff>4451350</xdr:colOff>
      <xdr:row>165</xdr:row>
      <xdr:rowOff>107950</xdr:rowOff>
    </xdr:from>
    <xdr:to>
      <xdr:col>3</xdr:col>
      <xdr:colOff>4756150</xdr:colOff>
      <xdr:row>265</xdr:row>
      <xdr:rowOff>25400</xdr:rowOff>
    </xdr:to>
    <xdr:sp macro="" textlink="">
      <xdr:nvSpPr>
        <xdr:cNvPr id="7" name="Rectangle 2" descr="FSMone - Recommended Funds">
          <a:extLst>
            <a:ext uri="{FF2B5EF4-FFF2-40B4-BE49-F238E27FC236}">
              <a16:creationId xmlns:a16="http://schemas.microsoft.com/office/drawing/2014/main" id="{44FF1170-8E8A-4F00-9FE5-B328740B786D}"/>
            </a:ext>
          </a:extLst>
        </xdr:cNvPr>
        <xdr:cNvSpPr>
          <a:spLocks noChangeAspect="1" noChangeArrowheads="1"/>
        </xdr:cNvSpPr>
      </xdr:nvSpPr>
      <xdr:spPr bwMode="auto">
        <a:xfrm>
          <a:off x="12915900" y="84924900"/>
          <a:ext cx="304800" cy="18973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xdr:col>
      <xdr:colOff>4451350</xdr:colOff>
      <xdr:row>161</xdr:row>
      <xdr:rowOff>107950</xdr:rowOff>
    </xdr:from>
    <xdr:to>
      <xdr:col>3</xdr:col>
      <xdr:colOff>4756150</xdr:colOff>
      <xdr:row>261</xdr:row>
      <xdr:rowOff>25400</xdr:rowOff>
    </xdr:to>
    <xdr:sp macro="" textlink="">
      <xdr:nvSpPr>
        <xdr:cNvPr id="4" name="Rectangle 2" descr="FSMone - Recommended Funds">
          <a:extLst>
            <a:ext uri="{FF2B5EF4-FFF2-40B4-BE49-F238E27FC236}">
              <a16:creationId xmlns:a16="http://schemas.microsoft.com/office/drawing/2014/main" id="{A757F115-12FF-4C46-B1D2-D3704FD11AA7}"/>
            </a:ext>
          </a:extLst>
        </xdr:cNvPr>
        <xdr:cNvSpPr>
          <a:spLocks noChangeAspect="1" noChangeArrowheads="1"/>
        </xdr:cNvSpPr>
      </xdr:nvSpPr>
      <xdr:spPr bwMode="auto">
        <a:xfrm>
          <a:off x="12538075" y="30826075"/>
          <a:ext cx="304800" cy="18967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xdr:col>
      <xdr:colOff>4451350</xdr:colOff>
      <xdr:row>165</xdr:row>
      <xdr:rowOff>107950</xdr:rowOff>
    </xdr:from>
    <xdr:to>
      <xdr:col>3</xdr:col>
      <xdr:colOff>4756150</xdr:colOff>
      <xdr:row>265</xdr:row>
      <xdr:rowOff>25400</xdr:rowOff>
    </xdr:to>
    <xdr:sp macro="" textlink="">
      <xdr:nvSpPr>
        <xdr:cNvPr id="5" name="Rectangle 2" descr="FSMone - Recommended Funds">
          <a:extLst>
            <a:ext uri="{FF2B5EF4-FFF2-40B4-BE49-F238E27FC236}">
              <a16:creationId xmlns:a16="http://schemas.microsoft.com/office/drawing/2014/main" id="{4B11C792-4C58-4795-BED6-8FED3FF5D8D8}"/>
            </a:ext>
          </a:extLst>
        </xdr:cNvPr>
        <xdr:cNvSpPr>
          <a:spLocks noChangeAspect="1" noChangeArrowheads="1"/>
        </xdr:cNvSpPr>
      </xdr:nvSpPr>
      <xdr:spPr bwMode="auto">
        <a:xfrm>
          <a:off x="12538075" y="31588075"/>
          <a:ext cx="304800" cy="18967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xdr:col>
      <xdr:colOff>4451350</xdr:colOff>
      <xdr:row>161</xdr:row>
      <xdr:rowOff>107950</xdr:rowOff>
    </xdr:from>
    <xdr:to>
      <xdr:col>3</xdr:col>
      <xdr:colOff>4756150</xdr:colOff>
      <xdr:row>261</xdr:row>
      <xdr:rowOff>25400</xdr:rowOff>
    </xdr:to>
    <xdr:sp macro="" textlink="">
      <xdr:nvSpPr>
        <xdr:cNvPr id="9" name="Rectangle 2" descr="FSMone - Recommended Funds">
          <a:extLst>
            <a:ext uri="{FF2B5EF4-FFF2-40B4-BE49-F238E27FC236}">
              <a16:creationId xmlns:a16="http://schemas.microsoft.com/office/drawing/2014/main" id="{90F07A79-5C26-4103-B83B-D6ADA91AB31E}"/>
            </a:ext>
          </a:extLst>
        </xdr:cNvPr>
        <xdr:cNvSpPr>
          <a:spLocks noChangeAspect="1" noChangeArrowheads="1"/>
        </xdr:cNvSpPr>
      </xdr:nvSpPr>
      <xdr:spPr bwMode="auto">
        <a:xfrm>
          <a:off x="12915900" y="30822900"/>
          <a:ext cx="304800" cy="18973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xdr:col>
      <xdr:colOff>4451350</xdr:colOff>
      <xdr:row>165</xdr:row>
      <xdr:rowOff>107950</xdr:rowOff>
    </xdr:from>
    <xdr:to>
      <xdr:col>3</xdr:col>
      <xdr:colOff>4756150</xdr:colOff>
      <xdr:row>265</xdr:row>
      <xdr:rowOff>25400</xdr:rowOff>
    </xdr:to>
    <xdr:sp macro="" textlink="">
      <xdr:nvSpPr>
        <xdr:cNvPr id="12" name="Rectangle 2" descr="FSMone - Recommended Funds">
          <a:extLst>
            <a:ext uri="{FF2B5EF4-FFF2-40B4-BE49-F238E27FC236}">
              <a16:creationId xmlns:a16="http://schemas.microsoft.com/office/drawing/2014/main" id="{0172109E-13C9-4FD6-ADD5-BB33961E3923}"/>
            </a:ext>
          </a:extLst>
        </xdr:cNvPr>
        <xdr:cNvSpPr>
          <a:spLocks noChangeAspect="1" noChangeArrowheads="1"/>
        </xdr:cNvSpPr>
      </xdr:nvSpPr>
      <xdr:spPr bwMode="auto">
        <a:xfrm>
          <a:off x="12915900" y="31584900"/>
          <a:ext cx="304800" cy="18973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1298888</xdr:colOff>
      <xdr:row>0</xdr:row>
      <xdr:rowOff>27518</xdr:rowOff>
    </xdr:from>
    <xdr:to>
      <xdr:col>1</xdr:col>
      <xdr:colOff>163935</xdr:colOff>
      <xdr:row>4</xdr:row>
      <xdr:rowOff>124779</xdr:rowOff>
    </xdr:to>
    <xdr:pic>
      <xdr:nvPicPr>
        <xdr:cNvPr id="6" name="Picture 5">
          <a:extLst>
            <a:ext uri="{FF2B5EF4-FFF2-40B4-BE49-F238E27FC236}">
              <a16:creationId xmlns:a16="http://schemas.microsoft.com/office/drawing/2014/main" id="{00000000-0008-0000-16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8888" y="27518"/>
          <a:ext cx="1182797" cy="573511"/>
        </a:xfrm>
        <a:prstGeom prst="rect">
          <a:avLst/>
        </a:prstGeom>
      </xdr:spPr>
    </xdr:pic>
    <xdr:clientData/>
  </xdr:twoCellAnchor>
  <xdr:twoCellAnchor>
    <xdr:from>
      <xdr:col>1</xdr:col>
      <xdr:colOff>404034</xdr:colOff>
      <xdr:row>0</xdr:row>
      <xdr:rowOff>53915</xdr:rowOff>
    </xdr:from>
    <xdr:to>
      <xdr:col>1</xdr:col>
      <xdr:colOff>3429498</xdr:colOff>
      <xdr:row>2</xdr:row>
      <xdr:rowOff>328085</xdr:rowOff>
    </xdr:to>
    <xdr:sp macro="" textlink="">
      <xdr:nvSpPr>
        <xdr:cNvPr id="8" name="TextBox 7">
          <a:extLst>
            <a:ext uri="{FF2B5EF4-FFF2-40B4-BE49-F238E27FC236}">
              <a16:creationId xmlns:a16="http://schemas.microsoft.com/office/drawing/2014/main" id="{00000000-0008-0000-1600-000008000000}"/>
            </a:ext>
          </a:extLst>
        </xdr:cNvPr>
        <xdr:cNvSpPr txBox="1"/>
      </xdr:nvSpPr>
      <xdr:spPr>
        <a:xfrm>
          <a:off x="2721784" y="53915"/>
          <a:ext cx="3025464" cy="40117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i="1" u="none">
              <a:solidFill>
                <a:schemeClr val="accent1">
                  <a:lumMod val="75000"/>
                </a:schemeClr>
              </a:solidFill>
              <a:latin typeface="+mn-lt"/>
            </a:rPr>
            <a:t>LIFE WRAPPER FUNDS</a:t>
          </a:r>
        </a:p>
      </xdr:txBody>
    </xdr:sp>
    <xdr:clientData/>
  </xdr:twoCellAnchor>
  <xdr:twoCellAnchor>
    <xdr:from>
      <xdr:col>1</xdr:col>
      <xdr:colOff>398992</xdr:colOff>
      <xdr:row>0</xdr:row>
      <xdr:rowOff>52918</xdr:rowOff>
    </xdr:from>
    <xdr:to>
      <xdr:col>1</xdr:col>
      <xdr:colOff>402167</xdr:colOff>
      <xdr:row>4</xdr:row>
      <xdr:rowOff>95250</xdr:rowOff>
    </xdr:to>
    <xdr:cxnSp macro="">
      <xdr:nvCxnSpPr>
        <xdr:cNvPr id="13" name="Straight Connector 12">
          <a:extLst>
            <a:ext uri="{FF2B5EF4-FFF2-40B4-BE49-F238E27FC236}">
              <a16:creationId xmlns:a16="http://schemas.microsoft.com/office/drawing/2014/main" id="{00000000-0008-0000-1600-00000D000000}"/>
            </a:ext>
          </a:extLst>
        </xdr:cNvPr>
        <xdr:cNvCxnSpPr/>
      </xdr:nvCxnSpPr>
      <xdr:spPr>
        <a:xfrm>
          <a:off x="2716742" y="52918"/>
          <a:ext cx="3175" cy="518582"/>
        </a:xfrm>
        <a:prstGeom prst="line">
          <a:avLst/>
        </a:prstGeom>
        <a:ln w="190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63500</xdr:colOff>
      <xdr:row>1</xdr:row>
      <xdr:rowOff>10585</xdr:rowOff>
    </xdr:from>
    <xdr:to>
      <xdr:col>0</xdr:col>
      <xdr:colOff>1100667</xdr:colOff>
      <xdr:row>4</xdr:row>
      <xdr:rowOff>116418</xdr:rowOff>
    </xdr:to>
    <xdr:sp macro="[0]!Clear_1" textlink="">
      <xdr:nvSpPr>
        <xdr:cNvPr id="14" name="Rounded Rectangle 13">
          <a:extLst>
            <a:ext uri="{FF2B5EF4-FFF2-40B4-BE49-F238E27FC236}">
              <a16:creationId xmlns:a16="http://schemas.microsoft.com/office/drawing/2014/main" id="{00000000-0008-0000-1600-00000E000000}"/>
            </a:ext>
          </a:extLst>
        </xdr:cNvPr>
        <xdr:cNvSpPr/>
      </xdr:nvSpPr>
      <xdr:spPr>
        <a:xfrm>
          <a:off x="63500" y="84668"/>
          <a:ext cx="1037167" cy="508000"/>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000" b="0">
              <a:latin typeface="Arial" panose="020B0604020202020204" pitchFamily="34" charset="0"/>
              <a:cs typeface="Arial" panose="020B0604020202020204" pitchFamily="34" charset="0"/>
            </a:rPr>
            <a:t>Clear Filter</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142875</xdr:colOff>
      <xdr:row>0</xdr:row>
      <xdr:rowOff>76200</xdr:rowOff>
    </xdr:from>
    <xdr:to>
      <xdr:col>2</xdr:col>
      <xdr:colOff>1221811</xdr:colOff>
      <xdr:row>3</xdr:row>
      <xdr:rowOff>127991</xdr:rowOff>
    </xdr:to>
    <xdr:pic>
      <xdr:nvPicPr>
        <xdr:cNvPr id="2" name="Picture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0025" y="76200"/>
          <a:ext cx="1440886" cy="651866"/>
        </a:xfrm>
        <a:prstGeom prst="rect">
          <a:avLst/>
        </a:prstGeom>
      </xdr:spPr>
    </xdr:pic>
    <xdr:clientData/>
  </xdr:twoCellAnchor>
  <xdr:twoCellAnchor>
    <xdr:from>
      <xdr:col>2</xdr:col>
      <xdr:colOff>2162174</xdr:colOff>
      <xdr:row>0</xdr:row>
      <xdr:rowOff>171450</xdr:rowOff>
    </xdr:from>
    <xdr:to>
      <xdr:col>13</xdr:col>
      <xdr:colOff>581024</xdr:colOff>
      <xdr:row>3</xdr:row>
      <xdr:rowOff>92571</xdr:rowOff>
    </xdr:to>
    <xdr:sp macro="" textlink="">
      <xdr:nvSpPr>
        <xdr:cNvPr id="3" name="TextBox 2">
          <a:extLst>
            <a:ext uri="{FF2B5EF4-FFF2-40B4-BE49-F238E27FC236}">
              <a16:creationId xmlns:a16="http://schemas.microsoft.com/office/drawing/2014/main" id="{00000000-0008-0000-1700-000003000000}"/>
            </a:ext>
          </a:extLst>
        </xdr:cNvPr>
        <xdr:cNvSpPr txBox="1"/>
      </xdr:nvSpPr>
      <xdr:spPr>
        <a:xfrm>
          <a:off x="2581274" y="171450"/>
          <a:ext cx="6743700" cy="52119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i="1" u="none">
              <a:solidFill>
                <a:schemeClr val="accent1">
                  <a:lumMod val="75000"/>
                </a:schemeClr>
              </a:solidFill>
              <a:latin typeface="+mn-lt"/>
            </a:rPr>
            <a:t>GLOSSARY</a:t>
          </a:r>
          <a:r>
            <a:rPr lang="en-US" sz="2400" b="1" i="1" u="none" baseline="0">
              <a:solidFill>
                <a:schemeClr val="accent1">
                  <a:lumMod val="75000"/>
                </a:schemeClr>
              </a:solidFill>
              <a:latin typeface="+mn-lt"/>
            </a:rPr>
            <a:t> &amp; STATISCAL CALCULATIONS</a:t>
          </a:r>
          <a:endParaRPr lang="en-US" sz="2400" b="1" i="1" u="none">
            <a:solidFill>
              <a:schemeClr val="accent1">
                <a:lumMod val="75000"/>
              </a:schemeClr>
            </a:solidFill>
            <a:latin typeface="+mn-lt"/>
          </a:endParaRPr>
        </a:p>
      </xdr:txBody>
    </xdr:sp>
    <xdr:clientData/>
  </xdr:twoCellAnchor>
  <xdr:twoCellAnchor>
    <xdr:from>
      <xdr:col>2</xdr:col>
      <xdr:colOff>1905000</xdr:colOff>
      <xdr:row>0</xdr:row>
      <xdr:rowOff>171450</xdr:rowOff>
    </xdr:from>
    <xdr:to>
      <xdr:col>2</xdr:col>
      <xdr:colOff>2000252</xdr:colOff>
      <xdr:row>69</xdr:row>
      <xdr:rowOff>133350</xdr:rowOff>
    </xdr:to>
    <xdr:cxnSp macro="">
      <xdr:nvCxnSpPr>
        <xdr:cNvPr id="7" name="Straight Connector 6">
          <a:extLst>
            <a:ext uri="{FF2B5EF4-FFF2-40B4-BE49-F238E27FC236}">
              <a16:creationId xmlns:a16="http://schemas.microsoft.com/office/drawing/2014/main" id="{00000000-0008-0000-1700-000007000000}"/>
            </a:ext>
          </a:extLst>
        </xdr:cNvPr>
        <xdr:cNvCxnSpPr/>
      </xdr:nvCxnSpPr>
      <xdr:spPr>
        <a:xfrm flipH="1">
          <a:off x="2324100" y="171450"/>
          <a:ext cx="95252" cy="13315950"/>
        </a:xfrm>
        <a:prstGeom prst="line">
          <a:avLst/>
        </a:prstGeom>
        <a:ln w="190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9525</xdr:colOff>
      <xdr:row>5</xdr:row>
      <xdr:rowOff>85725</xdr:rowOff>
    </xdr:from>
    <xdr:to>
      <xdr:col>14</xdr:col>
      <xdr:colOff>142875</xdr:colOff>
      <xdr:row>5</xdr:row>
      <xdr:rowOff>114300</xdr:rowOff>
    </xdr:to>
    <xdr:cxnSp macro="">
      <xdr:nvCxnSpPr>
        <xdr:cNvPr id="9" name="Straight Connector 8">
          <a:extLst>
            <a:ext uri="{FF2B5EF4-FFF2-40B4-BE49-F238E27FC236}">
              <a16:creationId xmlns:a16="http://schemas.microsoft.com/office/drawing/2014/main" id="{00000000-0008-0000-1700-000009000000}"/>
            </a:ext>
          </a:extLst>
        </xdr:cNvPr>
        <xdr:cNvCxnSpPr/>
      </xdr:nvCxnSpPr>
      <xdr:spPr>
        <a:xfrm flipV="1">
          <a:off x="2657475" y="1323975"/>
          <a:ext cx="6838950" cy="28575"/>
        </a:xfrm>
        <a:prstGeom prst="line">
          <a:avLst/>
        </a:prstGeom>
        <a:ln w="190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15</xdr:row>
      <xdr:rowOff>19050</xdr:rowOff>
    </xdr:from>
    <xdr:to>
      <xdr:col>14</xdr:col>
      <xdr:colOff>133350</xdr:colOff>
      <xdr:row>15</xdr:row>
      <xdr:rowOff>47625</xdr:rowOff>
    </xdr:to>
    <xdr:cxnSp macro="">
      <xdr:nvCxnSpPr>
        <xdr:cNvPr id="10" name="Straight Connector 9">
          <a:extLst>
            <a:ext uri="{FF2B5EF4-FFF2-40B4-BE49-F238E27FC236}">
              <a16:creationId xmlns:a16="http://schemas.microsoft.com/office/drawing/2014/main" id="{00000000-0008-0000-1700-00000A000000}"/>
            </a:ext>
          </a:extLst>
        </xdr:cNvPr>
        <xdr:cNvCxnSpPr/>
      </xdr:nvCxnSpPr>
      <xdr:spPr>
        <a:xfrm flipV="1">
          <a:off x="2647950" y="3257550"/>
          <a:ext cx="6838950" cy="28575"/>
        </a:xfrm>
        <a:prstGeom prst="line">
          <a:avLst/>
        </a:prstGeom>
        <a:ln w="190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19050</xdr:colOff>
      <xdr:row>30</xdr:row>
      <xdr:rowOff>19050</xdr:rowOff>
    </xdr:from>
    <xdr:to>
      <xdr:col>14</xdr:col>
      <xdr:colOff>152400</xdr:colOff>
      <xdr:row>30</xdr:row>
      <xdr:rowOff>47625</xdr:rowOff>
    </xdr:to>
    <xdr:cxnSp macro="">
      <xdr:nvCxnSpPr>
        <xdr:cNvPr id="13" name="Straight Connector 12">
          <a:extLst>
            <a:ext uri="{FF2B5EF4-FFF2-40B4-BE49-F238E27FC236}">
              <a16:creationId xmlns:a16="http://schemas.microsoft.com/office/drawing/2014/main" id="{00000000-0008-0000-1700-00000D000000}"/>
            </a:ext>
          </a:extLst>
        </xdr:cNvPr>
        <xdr:cNvCxnSpPr/>
      </xdr:nvCxnSpPr>
      <xdr:spPr>
        <a:xfrm flipV="1">
          <a:off x="2667000" y="5657850"/>
          <a:ext cx="6838950" cy="28575"/>
        </a:xfrm>
        <a:prstGeom prst="line">
          <a:avLst/>
        </a:prstGeom>
        <a:ln w="190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xdr:colOff>
      <xdr:row>41</xdr:row>
      <xdr:rowOff>38100</xdr:rowOff>
    </xdr:from>
    <xdr:to>
      <xdr:col>14</xdr:col>
      <xdr:colOff>171450</xdr:colOff>
      <xdr:row>41</xdr:row>
      <xdr:rowOff>66675</xdr:rowOff>
    </xdr:to>
    <xdr:cxnSp macro="">
      <xdr:nvCxnSpPr>
        <xdr:cNvPr id="14" name="Straight Connector 13">
          <a:extLst>
            <a:ext uri="{FF2B5EF4-FFF2-40B4-BE49-F238E27FC236}">
              <a16:creationId xmlns:a16="http://schemas.microsoft.com/office/drawing/2014/main" id="{00000000-0008-0000-1700-00000E000000}"/>
            </a:ext>
          </a:extLst>
        </xdr:cNvPr>
        <xdr:cNvCxnSpPr/>
      </xdr:nvCxnSpPr>
      <xdr:spPr>
        <a:xfrm flipV="1">
          <a:off x="2686050" y="7791450"/>
          <a:ext cx="6838950" cy="28575"/>
        </a:xfrm>
        <a:prstGeom prst="line">
          <a:avLst/>
        </a:prstGeom>
        <a:ln w="190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45</xdr:row>
      <xdr:rowOff>152400</xdr:rowOff>
    </xdr:from>
    <xdr:to>
      <xdr:col>14</xdr:col>
      <xdr:colOff>190500</xdr:colOff>
      <xdr:row>45</xdr:row>
      <xdr:rowOff>180975</xdr:rowOff>
    </xdr:to>
    <xdr:cxnSp macro="">
      <xdr:nvCxnSpPr>
        <xdr:cNvPr id="15" name="Straight Connector 14">
          <a:extLst>
            <a:ext uri="{FF2B5EF4-FFF2-40B4-BE49-F238E27FC236}">
              <a16:creationId xmlns:a16="http://schemas.microsoft.com/office/drawing/2014/main" id="{00000000-0008-0000-1700-00000F000000}"/>
            </a:ext>
          </a:extLst>
        </xdr:cNvPr>
        <xdr:cNvCxnSpPr/>
      </xdr:nvCxnSpPr>
      <xdr:spPr>
        <a:xfrm flipV="1">
          <a:off x="2705100" y="9620250"/>
          <a:ext cx="6838950" cy="28575"/>
        </a:xfrm>
        <a:prstGeom prst="line">
          <a:avLst/>
        </a:prstGeom>
        <a:ln w="190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xdr:colOff>
      <xdr:row>54</xdr:row>
      <xdr:rowOff>9525</xdr:rowOff>
    </xdr:from>
    <xdr:to>
      <xdr:col>14</xdr:col>
      <xdr:colOff>180975</xdr:colOff>
      <xdr:row>54</xdr:row>
      <xdr:rowOff>38100</xdr:rowOff>
    </xdr:to>
    <xdr:cxnSp macro="">
      <xdr:nvCxnSpPr>
        <xdr:cNvPr id="17" name="Straight Connector 16">
          <a:extLst>
            <a:ext uri="{FF2B5EF4-FFF2-40B4-BE49-F238E27FC236}">
              <a16:creationId xmlns:a16="http://schemas.microsoft.com/office/drawing/2014/main" id="{00000000-0008-0000-1700-000011000000}"/>
            </a:ext>
          </a:extLst>
        </xdr:cNvPr>
        <xdr:cNvCxnSpPr/>
      </xdr:nvCxnSpPr>
      <xdr:spPr>
        <a:xfrm flipV="1">
          <a:off x="2695575" y="10363200"/>
          <a:ext cx="6838950" cy="28575"/>
        </a:xfrm>
        <a:prstGeom prst="line">
          <a:avLst/>
        </a:prstGeom>
        <a:ln w="190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xdr:colOff>
      <xdr:row>63</xdr:row>
      <xdr:rowOff>123825</xdr:rowOff>
    </xdr:from>
    <xdr:to>
      <xdr:col>14</xdr:col>
      <xdr:colOff>180975</xdr:colOff>
      <xdr:row>63</xdr:row>
      <xdr:rowOff>152400</xdr:rowOff>
    </xdr:to>
    <xdr:cxnSp macro="">
      <xdr:nvCxnSpPr>
        <xdr:cNvPr id="19" name="Straight Connector 18">
          <a:extLst>
            <a:ext uri="{FF2B5EF4-FFF2-40B4-BE49-F238E27FC236}">
              <a16:creationId xmlns:a16="http://schemas.microsoft.com/office/drawing/2014/main" id="{00000000-0008-0000-1700-000013000000}"/>
            </a:ext>
          </a:extLst>
        </xdr:cNvPr>
        <xdr:cNvCxnSpPr/>
      </xdr:nvCxnSpPr>
      <xdr:spPr>
        <a:xfrm flipV="1">
          <a:off x="2695575" y="13801725"/>
          <a:ext cx="6838950" cy="28575"/>
        </a:xfrm>
        <a:prstGeom prst="line">
          <a:avLst/>
        </a:prstGeom>
        <a:ln w="190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25774</xdr:colOff>
      <xdr:row>23</xdr:row>
      <xdr:rowOff>108698</xdr:rowOff>
    </xdr:from>
    <xdr:to>
      <xdr:col>14</xdr:col>
      <xdr:colOff>159124</xdr:colOff>
      <xdr:row>23</xdr:row>
      <xdr:rowOff>137273</xdr:rowOff>
    </xdr:to>
    <xdr:cxnSp macro="">
      <xdr:nvCxnSpPr>
        <xdr:cNvPr id="16" name="Straight Connector 15">
          <a:extLst>
            <a:ext uri="{FF2B5EF4-FFF2-40B4-BE49-F238E27FC236}">
              <a16:creationId xmlns:a16="http://schemas.microsoft.com/office/drawing/2014/main" id="{00000000-0008-0000-1700-000010000000}"/>
            </a:ext>
          </a:extLst>
        </xdr:cNvPr>
        <xdr:cNvCxnSpPr/>
      </xdr:nvCxnSpPr>
      <xdr:spPr>
        <a:xfrm flipV="1">
          <a:off x="2670362" y="5128933"/>
          <a:ext cx="6789644" cy="28575"/>
        </a:xfrm>
        <a:prstGeom prst="line">
          <a:avLst/>
        </a:prstGeom>
        <a:ln w="190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22412</xdr:colOff>
      <xdr:row>27</xdr:row>
      <xdr:rowOff>22412</xdr:rowOff>
    </xdr:from>
    <xdr:to>
      <xdr:col>14</xdr:col>
      <xdr:colOff>155762</xdr:colOff>
      <xdr:row>27</xdr:row>
      <xdr:rowOff>50987</xdr:rowOff>
    </xdr:to>
    <xdr:cxnSp macro="">
      <xdr:nvCxnSpPr>
        <xdr:cNvPr id="18" name="Straight Connector 17">
          <a:extLst>
            <a:ext uri="{FF2B5EF4-FFF2-40B4-BE49-F238E27FC236}">
              <a16:creationId xmlns:a16="http://schemas.microsoft.com/office/drawing/2014/main" id="{00000000-0008-0000-1700-000012000000}"/>
            </a:ext>
          </a:extLst>
        </xdr:cNvPr>
        <xdr:cNvCxnSpPr/>
      </xdr:nvCxnSpPr>
      <xdr:spPr>
        <a:xfrm flipV="1">
          <a:off x="2667000" y="5983941"/>
          <a:ext cx="6789644" cy="28575"/>
        </a:xfrm>
        <a:prstGeom prst="line">
          <a:avLst/>
        </a:prstGeom>
        <a:ln w="190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178174</xdr:colOff>
      <xdr:row>0</xdr:row>
      <xdr:rowOff>109818</xdr:rowOff>
    </xdr:from>
    <xdr:to>
      <xdr:col>1</xdr:col>
      <xdr:colOff>554148</xdr:colOff>
      <xdr:row>3</xdr:row>
      <xdr:rowOff>111829</xdr:rowOff>
    </xdr:to>
    <xdr:pic>
      <xdr:nvPicPr>
        <xdr:cNvPr id="5" name="Picture 4">
          <a:extLst>
            <a:ext uri="{FF2B5EF4-FFF2-40B4-BE49-F238E27FC236}">
              <a16:creationId xmlns:a16="http://schemas.microsoft.com/office/drawing/2014/main" id="{00000000-0008-0000-18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8174" y="109818"/>
          <a:ext cx="1182798" cy="573511"/>
        </a:xfrm>
        <a:prstGeom prst="rect">
          <a:avLst/>
        </a:prstGeom>
      </xdr:spPr>
    </xdr:pic>
    <xdr:clientData/>
  </xdr:twoCellAnchor>
  <xdr:twoCellAnchor>
    <xdr:from>
      <xdr:col>1</xdr:col>
      <xdr:colOff>979641</xdr:colOff>
      <xdr:row>0</xdr:row>
      <xdr:rowOff>121894</xdr:rowOff>
    </xdr:from>
    <xdr:to>
      <xdr:col>7</xdr:col>
      <xdr:colOff>414618</xdr:colOff>
      <xdr:row>2</xdr:row>
      <xdr:rowOff>147790</xdr:rowOff>
    </xdr:to>
    <xdr:sp macro="" textlink="">
      <xdr:nvSpPr>
        <xdr:cNvPr id="6" name="TextBox 5">
          <a:extLst>
            <a:ext uri="{FF2B5EF4-FFF2-40B4-BE49-F238E27FC236}">
              <a16:creationId xmlns:a16="http://schemas.microsoft.com/office/drawing/2014/main" id="{00000000-0008-0000-1800-000006000000}"/>
            </a:ext>
          </a:extLst>
        </xdr:cNvPr>
        <xdr:cNvSpPr txBox="1"/>
      </xdr:nvSpPr>
      <xdr:spPr>
        <a:xfrm>
          <a:off x="1786465" y="121894"/>
          <a:ext cx="8276418" cy="40689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i="1" u="none">
              <a:solidFill>
                <a:schemeClr val="accent1">
                  <a:lumMod val="75000"/>
                </a:schemeClr>
              </a:solidFill>
              <a:latin typeface="+mn-lt"/>
            </a:rPr>
            <a:t>APL EXCHANGE</a:t>
          </a:r>
          <a:r>
            <a:rPr lang="en-US" sz="2400" b="1" i="1" u="none" baseline="0">
              <a:solidFill>
                <a:schemeClr val="accent1">
                  <a:lumMod val="75000"/>
                </a:schemeClr>
              </a:solidFill>
              <a:latin typeface="+mn-lt"/>
            </a:rPr>
            <a:t> TRADED FUNDS LIST</a:t>
          </a:r>
          <a:endParaRPr lang="en-US" sz="2400" b="1" i="1" u="none">
            <a:solidFill>
              <a:schemeClr val="accent1">
                <a:lumMod val="75000"/>
              </a:schemeClr>
            </a:solidFill>
            <a:latin typeface="+mn-lt"/>
          </a:endParaRPr>
        </a:p>
      </xdr:txBody>
    </xdr:sp>
    <xdr:clientData/>
  </xdr:twoCellAnchor>
  <xdr:twoCellAnchor>
    <xdr:from>
      <xdr:col>1</xdr:col>
      <xdr:colOff>735557</xdr:colOff>
      <xdr:row>0</xdr:row>
      <xdr:rowOff>145232</xdr:rowOff>
    </xdr:from>
    <xdr:to>
      <xdr:col>1</xdr:col>
      <xdr:colOff>735557</xdr:colOff>
      <xdr:row>3</xdr:row>
      <xdr:rowOff>74986</xdr:rowOff>
    </xdr:to>
    <xdr:cxnSp macro="">
      <xdr:nvCxnSpPr>
        <xdr:cNvPr id="7" name="Straight Connector 6">
          <a:extLst>
            <a:ext uri="{FF2B5EF4-FFF2-40B4-BE49-F238E27FC236}">
              <a16:creationId xmlns:a16="http://schemas.microsoft.com/office/drawing/2014/main" id="{00000000-0008-0000-1800-000007000000}"/>
            </a:ext>
          </a:extLst>
        </xdr:cNvPr>
        <xdr:cNvCxnSpPr/>
      </xdr:nvCxnSpPr>
      <xdr:spPr>
        <a:xfrm>
          <a:off x="1542381" y="145232"/>
          <a:ext cx="0" cy="501254"/>
        </a:xfrm>
        <a:prstGeom prst="line">
          <a:avLst/>
        </a:prstGeom>
        <a:ln w="1905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141942</xdr:colOff>
      <xdr:row>4</xdr:row>
      <xdr:rowOff>67234</xdr:rowOff>
    </xdr:from>
    <xdr:to>
      <xdr:col>7</xdr:col>
      <xdr:colOff>196340</xdr:colOff>
      <xdr:row>23</xdr:row>
      <xdr:rowOff>19796</xdr:rowOff>
    </xdr:to>
    <xdr:pic>
      <xdr:nvPicPr>
        <xdr:cNvPr id="2" name="Picture 1" descr="Screen Clipping">
          <a:extLst>
            <a:ext uri="{FF2B5EF4-FFF2-40B4-BE49-F238E27FC236}">
              <a16:creationId xmlns:a16="http://schemas.microsoft.com/office/drawing/2014/main" id="{00000000-0008-0000-1800-00000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1942" y="814293"/>
          <a:ext cx="10184516" cy="4412503"/>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42" connectionId="408" xr16:uid="{219859A2-E81F-40D8-A7B5-8F09579F2E14}"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9" connectionId="335" xr16:uid="{00000000-0016-0000-0200-000017020000}"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80" connectionId="345" xr16:uid="{9933C7AC-6C52-4F24-9168-CD50BCC28200}"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82" connectionId="269" xr16:uid="{00000000-0016-0000-0200-0000FB000000}"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66" connectionId="23" xr16:uid="{00000000-0016-0000-0200-00003E000000}"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91" connectionId="69" xr16:uid="{00000000-0016-0000-0200-0000B502000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03" connectionId="175" xr16:uid="{00000000-0016-0000-0200-0000AA020000}"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90" connectionId="267" xr16:uid="{00000000-0016-0000-0200-000033000000}" autoFormatId="16" applyNumberFormats="0" applyBorderFormats="0" applyFontFormats="1" applyPatternFormats="1"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65" connectionId="113" xr16:uid="{00000000-0016-0000-0200-000027020000}" autoFormatId="16" applyNumberFormats="0" applyBorderFormats="0" applyFontFormats="1" applyPatternFormats="1"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05" connectionId="377" xr16:uid="{4630387D-D2BA-461C-B504-86482A1DBCF6}" autoFormatId="16" applyNumberFormats="0" applyBorderFormats="0" applyFontFormats="1" applyPatternFormats="1"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92" connectionId="456" xr16:uid="{E877B196-E54C-407C-9F1E-EFF1D44D41EE}" autoFormatId="16" applyNumberFormats="0" applyBorderFormats="0" applyFontFormats="1" applyPatternFormats="1"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89" connectionId="113" xr16:uid="{00000000-0016-0000-0200-00004E000000}" autoFormatId="16" applyNumberFormats="0" applyBorderFormats="0" applyFontFormats="1" applyPatternFormats="1"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08" connectionId="552" xr16:uid="{A83A2201-D353-4105-9B2C-1C4739D08963}" autoFormatId="16" applyNumberFormats="0" applyBorderFormats="0" applyFontFormats="1" applyPatternFormats="1" applyAlignmentFormats="0" applyWidthHeightFormats="0"/>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26" connectionId="668" xr16:uid="{00000000-0016-0000-0200-0000F9010000}" autoFormatId="16" applyNumberFormats="0" applyBorderFormats="0" applyFontFormats="1" applyPatternFormats="1" applyAlignmentFormats="0" applyWidthHeightFormats="0"/>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94" connectionId="643" xr16:uid="{5D345F32-F836-4925-ABC5-CA4902E11455}" autoFormatId="16" applyNumberFormats="0" applyBorderFormats="0" applyFontFormats="1" applyPatternFormats="1" applyAlignmentFormats="0" applyWidthHeightFormats="0"/>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602" connectionId="63" xr16:uid="{00000000-0016-0000-0200-0000F3020000}" autoFormatId="16" applyNumberFormats="0" applyBorderFormats="0" applyFontFormats="1" applyPatternFormats="1" applyAlignmentFormats="0" applyWidthHeightFormats="0"/>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89" connectionId="49" xr16:uid="{00000000-0016-0000-0200-0000B2010000}" autoFormatId="16" applyNumberFormats="0" applyBorderFormats="0" applyFontFormats="1" applyPatternFormats="1" applyAlignmentFormats="0" applyWidthHeightFormats="0"/>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38" connectionId="210" xr16:uid="{00000000-0016-0000-0200-000047000000}" autoFormatId="16" applyNumberFormats="0" applyBorderFormats="0" applyFontFormats="1" applyPatternFormats="1" applyAlignmentFormats="0" applyWidthHeightFormats="0"/>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41" connectionId="711" xr16:uid="{00000000-0016-0000-0200-000060000000}" autoFormatId="16" applyNumberFormats="0" applyBorderFormats="0" applyFontFormats="1" applyPatternFormats="1" applyAlignmentFormats="0" applyWidthHeightFormats="0"/>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35" connectionId="681" xr16:uid="{2D175C56-1EEC-49D5-876C-E52E1FA6BB67}" autoFormatId="16" applyNumberFormats="0" applyBorderFormats="0" applyFontFormats="1" applyPatternFormats="1" applyAlignmentFormats="0" applyWidthHeightFormats="0"/>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93" connectionId="365" xr16:uid="{5591B0F5-2BC5-4EDC-8C3D-FAFDEE31A6E0}" autoFormatId="16" applyNumberFormats="0" applyBorderFormats="0" applyFontFormats="1" applyPatternFormats="1" applyAlignmentFormats="0" applyWidthHeightFormats="0"/>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43" connectionId="696" xr16:uid="{00000000-0016-0000-0200-000094010000}" autoFormatId="16" applyNumberFormats="0" applyBorderFormats="0" applyFontFormats="1" applyPatternFormats="1" applyAlignmentFormats="0" applyWidthHeightFormats="0"/>
</file>

<file path=xl/queryTables/queryTable2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45" connectionId="715" xr16:uid="{00000000-0016-0000-0200-00003D000000}" autoFormatId="16" applyNumberFormats="0" applyBorderFormats="0" applyFontFormats="1" applyPatternFormats="1" applyAlignmentFormats="0" applyWidthHeightFormats="0"/>
</file>

<file path=xl/queryTables/queryTable2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11" connectionId="591" xr16:uid="{00000000-0016-0000-0200-00006E020000}" autoFormatId="16" applyNumberFormats="0" applyBorderFormats="0" applyFontFormats="1" applyPatternFormats="1" applyAlignmentFormats="0" applyWidthHeightFormats="0"/>
</file>

<file path=xl/queryTables/queryTable2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25" connectionId="693" xr16:uid="{00000000-0016-0000-0200-000045000000}" autoFormatId="16" applyNumberFormats="0" applyBorderFormats="0" applyFontFormats="1" applyPatternFormats="1" applyAlignmentFormats="0" applyWidthHeightFormats="0"/>
</file>

<file path=xl/queryTables/queryTable2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16" connectionId="648" xr16:uid="{330ADF0A-6515-4602-831D-8B3248A125CB}" autoFormatId="16" applyNumberFormats="0" applyBorderFormats="0" applyFontFormats="1" applyPatternFormats="1" applyAlignmentFormats="0" applyWidthHeightFormats="0"/>
</file>

<file path=xl/queryTables/queryTable2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56" connectionId="514" xr16:uid="{6BA72467-6ADF-4937-8EA4-64294E7A85BE}" autoFormatId="16" applyNumberFormats="0" applyBorderFormats="0" applyFontFormats="1" applyPatternFormats="1" applyAlignmentFormats="0" applyWidthHeightFormats="0"/>
</file>

<file path=xl/queryTables/queryTable2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76" connectionId="202" xr16:uid="{00000000-0016-0000-0200-000091020000}" autoFormatId="16" applyNumberFormats="0" applyBorderFormats="0" applyFontFormats="1" applyPatternFormats="1" applyAlignmentFormats="0" applyWidthHeightFormats="0"/>
</file>

<file path=xl/queryTables/queryTable2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18" connectionId="669" xr16:uid="{00000000-0016-0000-0200-000020000000}" autoFormatId="16" applyNumberFormats="0" applyBorderFormats="0" applyFontFormats="1" applyPatternFormats="1" applyAlignmentFormats="0" applyWidthHeightFormats="0"/>
</file>

<file path=xl/queryTables/queryTable3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04" connectionId="563" xr16:uid="{F50DA2E9-1C25-46B2-9A8B-F7991175975A}" autoFormatId="16" applyNumberFormats="0" applyBorderFormats="0" applyFontFormats="1" applyPatternFormats="1" applyAlignmentFormats="0" applyWidthHeightFormats="0"/>
</file>

<file path=xl/queryTables/queryTable3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40" connectionId="2" xr16:uid="{00000000-0016-0000-0200-0000F6000000}" autoFormatId="16" applyNumberFormats="0" applyBorderFormats="0" applyFontFormats="1" applyPatternFormats="1" applyAlignmentFormats="0" applyWidthHeightFormats="0"/>
</file>

<file path=xl/queryTables/queryTable3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0" connectionId="668" xr16:uid="{00000000-0016-0000-0200-0000A1000000}" autoFormatId="16" applyNumberFormats="0" applyBorderFormats="0" applyFontFormats="1" applyPatternFormats="1" applyAlignmentFormats="0" applyWidthHeightFormats="0"/>
</file>

<file path=xl/queryTables/queryTable3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33" connectionId="557" xr16:uid="{00000000-0016-0000-0200-000019010000}" autoFormatId="16" applyNumberFormats="0" applyBorderFormats="0" applyFontFormats="1" applyPatternFormats="1" applyAlignmentFormats="0" applyWidthHeightFormats="0"/>
</file>

<file path=xl/queryTables/queryTable3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22" connectionId="413" xr16:uid="{00000000-0016-0000-0200-0000DE020000}" autoFormatId="16" applyNumberFormats="0" applyBorderFormats="0" applyFontFormats="1" applyPatternFormats="1" applyAlignmentFormats="0" applyWidthHeightFormats="0"/>
</file>

<file path=xl/queryTables/queryTable3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63" connectionId="131" xr16:uid="{00000000-0016-0000-0200-000030000000}" autoFormatId="16" applyNumberFormats="0" applyBorderFormats="0" applyFontFormats="1" applyPatternFormats="1" applyAlignmentFormats="0" applyWidthHeightFormats="0"/>
</file>

<file path=xl/queryTables/queryTable3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69" connectionId="622" xr16:uid="{275E1F53-5E02-4561-B63A-AF6B7DD297C5}" autoFormatId="16" applyNumberFormats="0" applyBorderFormats="0" applyFontFormats="1" applyPatternFormats="1" applyAlignmentFormats="0" applyWidthHeightFormats="0"/>
</file>

<file path=xl/queryTables/queryTable3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13" connectionId="313" xr16:uid="{00000000-0016-0000-0200-0000F7020000}" autoFormatId="16" applyNumberFormats="0" applyBorderFormats="0" applyFontFormats="1" applyPatternFormats="1" applyAlignmentFormats="0" applyWidthHeightFormats="0"/>
</file>

<file path=xl/queryTables/queryTable3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37" connectionId="2" xr16:uid="{00000000-0016-0000-0200-000072020000}" autoFormatId="16" applyNumberFormats="0" applyBorderFormats="0" applyFontFormats="1" applyPatternFormats="1" applyAlignmentFormats="0" applyWidthHeightFormats="0"/>
</file>

<file path=xl/queryTables/queryTable3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49" connectionId="3" xr16:uid="{00000000-0016-0000-0200-000064000000}" autoFormatId="16" applyNumberFormats="0" applyBorderFormats="0" applyFontFormats="1" applyPatternFormats="1" applyAlignmentFormats="0" applyWidthHeightFormats="0"/>
</file>

<file path=xl/queryTables/queryTable4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71" connectionId="335" xr16:uid="{00000000-0016-0000-0200-00005D000000}" autoFormatId="16" applyNumberFormats="0" applyBorderFormats="0" applyFontFormats="1" applyPatternFormats="1" applyAlignmentFormats="0" applyWidthHeightFormats="0"/>
</file>

<file path=xl/queryTables/queryTable4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15" connectionId="293" xr16:uid="{00000000-0016-0000-0200-0000E0000000}" autoFormatId="16" applyNumberFormats="0" applyBorderFormats="0" applyFontFormats="1" applyPatternFormats="1" applyAlignmentFormats="0" applyWidthHeightFormats="0"/>
</file>

<file path=xl/queryTables/queryTable4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09" connectionId="659" xr16:uid="{B45636FD-676A-403C-A612-FA8BC15D3E7C}" autoFormatId="16" applyNumberFormats="0" applyBorderFormats="0" applyFontFormats="1" applyPatternFormats="1" applyAlignmentFormats="0" applyWidthHeightFormats="0"/>
</file>

<file path=xl/queryTables/queryTable4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71" connectionId="335" xr16:uid="{00000000-0016-0000-0200-0000A7010000}" autoFormatId="16" applyNumberFormats="0" applyBorderFormats="0" applyFontFormats="1" applyPatternFormats="1" applyAlignmentFormats="0" applyWidthHeightFormats="0"/>
</file>

<file path=xl/queryTables/queryTable4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45" connectionId="409" xr16:uid="{094A6C79-4B45-4A0A-837A-0C5514616C2E}" autoFormatId="16" applyNumberFormats="0" applyBorderFormats="0" applyFontFormats="1" applyPatternFormats="1" applyAlignmentFormats="0" applyWidthHeightFormats="0"/>
</file>

<file path=xl/queryTables/queryTable4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92" connectionId="641" xr16:uid="{63B585F8-6300-4358-9B1C-F8E658354417}" autoFormatId="16" applyNumberFormats="0" applyBorderFormats="0" applyFontFormats="1" applyPatternFormats="1" applyAlignmentFormats="0" applyWidthHeightFormats="0"/>
</file>

<file path=xl/queryTables/queryTable4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34" connectionId="557" xr16:uid="{00000000-0016-0000-0200-00000E010000}" autoFormatId="16" applyNumberFormats="0" applyBorderFormats="0" applyFontFormats="1" applyPatternFormats="1" applyAlignmentFormats="0" applyWidthHeightFormats="0"/>
</file>

<file path=xl/queryTables/queryTable4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49" connectionId="414" xr16:uid="{D461BEDF-08E6-483B-AEB9-31144977922A}" autoFormatId="16" applyNumberFormats="0" applyBorderFormats="0" applyFontFormats="1" applyPatternFormats="1" applyAlignmentFormats="0" applyWidthHeightFormats="0"/>
</file>

<file path=xl/queryTables/queryTable4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10" connectionId="580" xr16:uid="{00000000-0016-0000-0200-0000B1000000}" autoFormatId="16" applyNumberFormats="0" applyBorderFormats="0" applyFontFormats="1" applyPatternFormats="1" applyAlignmentFormats="0" applyWidthHeightFormats="0"/>
</file>

<file path=xl/queryTables/queryTable4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70" connectionId="224" xr16:uid="{00000000-0016-0000-0200-0000A8020000}" autoFormatId="16" applyNumberFormats="0" applyBorderFormats="0" applyFontFormats="1" applyPatternFormats="1" applyAlignmentFormats="0" applyWidthHeightFormats="0"/>
</file>

<file path=xl/queryTables/queryTable5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69" connectionId="113" xr16:uid="{00000000-0016-0000-0200-000077020000}" autoFormatId="16" applyNumberFormats="0" applyBorderFormats="0" applyFontFormats="1" applyPatternFormats="1" applyAlignmentFormats="0" applyWidthHeightFormats="0"/>
</file>

<file path=xl/queryTables/queryTable5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57" connectionId="13" xr16:uid="{00000000-0016-0000-0200-00002B020000}" autoFormatId="16" applyNumberFormats="0" applyBorderFormats="0" applyFontFormats="1" applyPatternFormats="1" applyAlignmentFormats="0" applyWidthHeightFormats="0"/>
</file>

<file path=xl/queryTables/queryTable5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28" connectionId="2" xr16:uid="{00000000-0016-0000-0200-000051000000}" autoFormatId="16" applyNumberFormats="0" applyBorderFormats="0" applyFontFormats="1" applyPatternFormats="1" applyAlignmentFormats="0" applyWidthHeightFormats="0"/>
</file>

<file path=xl/queryTables/queryTable5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06" connectionId="178" xr16:uid="{00000000-0016-0000-0200-0000EC020000}" autoFormatId="16" applyNumberFormats="0" applyBorderFormats="0" applyFontFormats="1" applyPatternFormats="1" applyAlignmentFormats="0" applyWidthHeightFormats="0"/>
</file>

<file path=xl/queryTables/queryTable5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95" connectionId="413" xr16:uid="{00000000-0016-0000-0200-00002B030000}" autoFormatId="16" applyNumberFormats="0" applyBorderFormats="0" applyFontFormats="1" applyPatternFormats="1" applyAlignmentFormats="0" applyWidthHeightFormats="0"/>
</file>

<file path=xl/queryTables/queryTable5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75" connectionId="350" xr16:uid="{D142D6DA-84D9-4886-8B43-BB74C80DF17B}" autoFormatId="16" applyNumberFormats="0" applyBorderFormats="0" applyFontFormats="1" applyPatternFormats="1" applyAlignmentFormats="0" applyWidthHeightFormats="0"/>
</file>

<file path=xl/queryTables/queryTable5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00" connectionId="559" xr16:uid="{CA9CEB83-C111-479A-9616-390ACC8790F1}" autoFormatId="16" applyNumberFormats="0" applyBorderFormats="0" applyFontFormats="1" applyPatternFormats="1" applyAlignmentFormats="0" applyWidthHeightFormats="0"/>
</file>

<file path=xl/queryTables/queryTable5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04" connectionId="36" xr16:uid="{00000000-0016-0000-0200-00006B020000}" autoFormatId="16" applyNumberFormats="0" applyBorderFormats="0" applyFontFormats="1" applyPatternFormats="1" applyAlignmentFormats="0" applyWidthHeightFormats="0"/>
</file>

<file path=xl/queryTables/queryTable5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28" connectionId="697" xr16:uid="{00000000-0016-0000-0200-0000B4010000}" autoFormatId="16" applyNumberFormats="0" applyBorderFormats="0" applyFontFormats="1" applyPatternFormats="1" applyAlignmentFormats="0" applyWidthHeightFormats="0"/>
</file>

<file path=xl/queryTables/queryTable5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13" connectionId="75" xr16:uid="{00000000-0016-0000-0200-00002E020000}" autoFormatId="16" applyNumberFormats="0" applyBorderFormats="0" applyFontFormats="1" applyPatternFormats="1" applyAlignmentFormats="0" applyWidthHeightFormats="0"/>
</file>

<file path=xl/queryTables/queryTable6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02" connectionId="491" xr16:uid="{00000000-0016-0000-0200-000020010000}" autoFormatId="16" applyNumberFormats="0" applyBorderFormats="0" applyFontFormats="1" applyPatternFormats="1" applyAlignmentFormats="0" applyWidthHeightFormats="0"/>
</file>

<file path=xl/queryTables/queryTable6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42" connectionId="107" xr16:uid="{00000000-0016-0000-0200-00009F010000}" autoFormatId="16" applyNumberFormats="0" applyBorderFormats="0" applyFontFormats="1" applyPatternFormats="1" applyAlignmentFormats="0" applyWidthHeightFormats="0"/>
</file>

<file path=xl/queryTables/queryTable6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58" connectionId="102" xr16:uid="{00000000-0016-0000-0200-0000A6020000}" autoFormatId="16" applyNumberFormats="0" applyBorderFormats="0" applyFontFormats="1" applyPatternFormats="1" applyAlignmentFormats="0" applyWidthHeightFormats="0"/>
</file>

<file path=xl/queryTables/queryTable6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53" connectionId="510" xr16:uid="{4F3055EF-731E-4DD5-8DCE-FD7AD3825C08}" autoFormatId="16" applyNumberFormats="0" applyBorderFormats="0" applyFontFormats="1" applyPatternFormats="1" applyAlignmentFormats="0" applyWidthHeightFormats="0"/>
</file>

<file path=xl/queryTables/queryTable6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40" connectionId="406" xr16:uid="{6F685D09-A3AA-4FF5-BE5A-EC2D7EAD039D}" autoFormatId="16" applyNumberFormats="0" applyBorderFormats="0" applyFontFormats="1" applyPatternFormats="1" applyAlignmentFormats="0" applyWidthHeightFormats="0"/>
</file>

<file path=xl/queryTables/queryTable6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26" connectionId="304" xr16:uid="{00000000-0016-0000-0200-0000E9010000}" autoFormatId="16" applyNumberFormats="0" applyBorderFormats="0" applyFontFormats="1" applyPatternFormats="1" applyAlignmentFormats="0" applyWidthHeightFormats="0"/>
</file>

<file path=xl/queryTables/queryTable6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05" connectionId="47" xr16:uid="{00000000-0016-0000-0200-00009F000000}" autoFormatId="16" applyNumberFormats="0" applyBorderFormats="0" applyFontFormats="1" applyPatternFormats="1" applyAlignmentFormats="0" applyWidthHeightFormats="0"/>
</file>

<file path=xl/queryTables/queryTable6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33" connectionId="97" xr16:uid="{00000000-0016-0000-0200-0000CA000000}" autoFormatId="16" applyNumberFormats="0" applyBorderFormats="0" applyFontFormats="1" applyPatternFormats="1" applyAlignmentFormats="0" applyWidthHeightFormats="0"/>
</file>

<file path=xl/queryTables/queryTable6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22" connectionId="690" xr16:uid="{00000000-0016-0000-0200-0000DC010000}" autoFormatId="16" applyNumberFormats="0" applyBorderFormats="0" applyFontFormats="1" applyPatternFormats="1" applyAlignmentFormats="0" applyWidthHeightFormats="0"/>
</file>

<file path=xl/queryTables/queryTable6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78" connectionId="255" xr16:uid="{00000000-0016-0000-0200-00006C020000}" autoFormatId="16" applyNumberFormats="0" applyBorderFormats="0" applyFontFormats="1" applyPatternFormats="1" applyAlignmentFormats="0" applyWidthHeightFormats="0"/>
</file>

<file path=xl/queryTables/queryTable7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82" connectionId="152" xr16:uid="{00000000-0016-0000-0200-000005000000}" autoFormatId="16" applyNumberFormats="0" applyBorderFormats="0" applyFontFormats="1" applyPatternFormats="1" applyAlignmentFormats="0" applyWidthHeightFormats="0"/>
</file>

<file path=xl/queryTables/queryTable7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24" connectionId="446" xr16:uid="{00000000-0016-0000-0200-00004D020000}" autoFormatId="16" applyNumberFormats="0" applyBorderFormats="0" applyFontFormats="1" applyPatternFormats="1" applyAlignmentFormats="0" applyWidthHeightFormats="0"/>
</file>

<file path=xl/queryTables/queryTable7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77" connectionId="352" xr16:uid="{EBDF6582-8355-4DEA-B5C9-E7A01DC38D57}" autoFormatId="16" applyNumberFormats="0" applyBorderFormats="0" applyFontFormats="1" applyPatternFormats="1" applyAlignmentFormats="0" applyWidthHeightFormats="0"/>
</file>

<file path=xl/queryTables/queryTable7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55" connectionId="122" xr16:uid="{00000000-0016-0000-0200-0000D9000000}" autoFormatId="16" applyNumberFormats="0" applyBorderFormats="0" applyFontFormats="1" applyPatternFormats="1" applyAlignmentFormats="0" applyWidthHeightFormats="0"/>
</file>

<file path=xl/queryTables/queryTable7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36" connectionId="398" xr16:uid="{A06492CD-7CDA-4C87-A3E1-C7A2244879C0}" autoFormatId="16" applyNumberFormats="0" applyBorderFormats="0" applyFontFormats="1" applyPatternFormats="1" applyAlignmentFormats="0" applyWidthHeightFormats="0"/>
</file>

<file path=xl/queryTables/queryTable7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79" connectionId="335" xr16:uid="{00000000-0016-0000-0200-0000EF010000}" autoFormatId="16" applyNumberFormats="0" applyBorderFormats="0" applyFontFormats="1" applyPatternFormats="1" applyAlignmentFormats="0" applyWidthHeightFormats="0"/>
</file>

<file path=xl/queryTables/queryTable7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00" connectionId="277" xr16:uid="{00000000-0016-0000-0200-0000AE000000}" autoFormatId="16" applyNumberFormats="0" applyBorderFormats="0" applyFontFormats="1" applyPatternFormats="1" applyAlignmentFormats="0" applyWidthHeightFormats="0"/>
</file>

<file path=xl/queryTables/queryTable7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00" connectionId="372" xr16:uid="{30C337A2-8838-400C-9EDE-76B3F0216193}" autoFormatId="16" applyNumberFormats="0" applyBorderFormats="0" applyFontFormats="1" applyPatternFormats="1" applyAlignmentFormats="0" applyWidthHeightFormats="0"/>
</file>

<file path=xl/queryTables/queryTable7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42" connectionId="224" xr16:uid="{00000000-0016-0000-0200-0000D7000000}" autoFormatId="16" applyNumberFormats="0" applyBorderFormats="0" applyFontFormats="1" applyPatternFormats="1" applyAlignmentFormats="0" applyWidthHeightFormats="0"/>
</file>

<file path=xl/queryTables/queryTable7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16" connectionId="347" xr16:uid="{00000000-0016-0000-0200-000012020000}" autoFormatId="16" applyNumberFormats="0" applyBorderFormats="0" applyFontFormats="1" applyPatternFormats="1" applyAlignmentFormats="0" applyWidthHeightFormats="0"/>
</file>

<file path=xl/queryTables/queryTable8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8" connectionId="446" xr16:uid="{00000000-0016-0000-0200-00006C010000}" autoFormatId="16" applyNumberFormats="0" applyBorderFormats="0" applyFontFormats="1" applyPatternFormats="1" applyAlignmentFormats="0" applyWidthHeightFormats="0"/>
</file>

<file path=xl/queryTables/queryTable8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01" connectionId="373" xr16:uid="{3AFF7ACA-11EF-4FE2-A02E-9828E2325748}" autoFormatId="16" applyNumberFormats="0" applyBorderFormats="0" applyFontFormats="1" applyPatternFormats="1" applyAlignmentFormats="0" applyWidthHeightFormats="0"/>
</file>

<file path=xl/queryTables/queryTable8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98" connectionId="371" xr16:uid="{4070A2B6-4CF6-4559-9E96-9B55CC97AAFB}" autoFormatId="16" applyNumberFormats="0" applyBorderFormats="0" applyFontFormats="1" applyPatternFormats="1" applyAlignmentFormats="0" applyWidthHeightFormats="0"/>
</file>

<file path=xl/queryTables/queryTable8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15" connectionId="636" xr16:uid="{D5429481-26A6-43BB-BD45-4CF037990299}" autoFormatId="16" applyNumberFormats="0" applyBorderFormats="0" applyFontFormats="1" applyPatternFormats="1" applyAlignmentFormats="0" applyWidthHeightFormats="0"/>
</file>

<file path=xl/queryTables/queryTable8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89" connectionId="347" xr16:uid="{00000000-0016-0000-0200-0000E7010000}" autoFormatId="16" applyNumberFormats="0" applyBorderFormats="0" applyFontFormats="1" applyPatternFormats="1" applyAlignmentFormats="0" applyWidthHeightFormats="0"/>
</file>

<file path=xl/queryTables/queryTable8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81" connectionId="557" xr16:uid="{00000000-0016-0000-0200-0000C2010000}" autoFormatId="16" applyNumberFormats="0" applyBorderFormats="0" applyFontFormats="1" applyPatternFormats="1" applyAlignmentFormats="0" applyWidthHeightFormats="0"/>
</file>

<file path=xl/queryTables/queryTable8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99" connectionId="458" xr16:uid="{00000000-0016-0000-0200-0000E7000000}" autoFormatId="16" applyNumberFormats="0" applyBorderFormats="0" applyFontFormats="1" applyPatternFormats="1" applyAlignmentFormats="0" applyWidthHeightFormats="0"/>
</file>

<file path=xl/queryTables/queryTable8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45" connectionId="110" xr16:uid="{00000000-0016-0000-0200-0000D7020000}" autoFormatId="16" applyNumberFormats="0" applyBorderFormats="0" applyFontFormats="1" applyPatternFormats="1" applyAlignmentFormats="0" applyWidthHeightFormats="0"/>
</file>

<file path=xl/queryTables/queryTable8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49" connectionId="325" xr16:uid="{00000000-0016-0000-0200-000035000000}" autoFormatId="16" applyNumberFormats="0" applyBorderFormats="0" applyFontFormats="1" applyPatternFormats="1" applyAlignmentFormats="0" applyWidthHeightFormats="0"/>
</file>

<file path=xl/queryTables/queryTable8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75" connectionId="696" xr16:uid="{00000000-0016-0000-0200-000009000000}" autoFormatId="16" applyNumberFormats="0" applyBorderFormats="0" applyFontFormats="1" applyPatternFormats="1" applyAlignmentFormats="0" applyWidthHeightFormats="0"/>
</file>

<file path=xl/queryTables/queryTable9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36" connectionId="501" xr16:uid="{8FB04955-0411-4EEE-AAA9-CFDC20F87541}" autoFormatId="16" applyNumberFormats="0" applyBorderFormats="0" applyFontFormats="1" applyPatternFormats="1" applyAlignmentFormats="0" applyWidthHeightFormats="0"/>
</file>

<file path=xl/queryTables/queryTable9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86" connectionId="668" xr16:uid="{00000000-0016-0000-0200-00000A000000}" autoFormatId="16" applyNumberFormats="0" applyBorderFormats="0" applyFontFormats="1" applyPatternFormats="1" applyAlignmentFormats="0" applyWidthHeightFormats="0"/>
</file>

<file path=xl/queryTables/queryTable9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15" connectionId="69" xr16:uid="{00000000-0016-0000-0200-0000EE000000}" autoFormatId="16" applyNumberFormats="0" applyBorderFormats="0" applyFontFormats="1" applyPatternFormats="1" applyAlignmentFormats="0" applyWidthHeightFormats="0"/>
</file>

<file path=xl/queryTables/queryTable9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33" connectionId="392" xr16:uid="{D87E45EB-D55F-4536-BEC8-E6336BD6745C}" autoFormatId="16" applyNumberFormats="0" applyBorderFormats="0" applyFontFormats="1" applyPatternFormats="1" applyAlignmentFormats="0" applyWidthHeightFormats="0"/>
</file>

<file path=xl/queryTables/queryTable9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49" connectionId="5" xr16:uid="{00000000-0016-0000-0200-00003B000000}" autoFormatId="16" applyNumberFormats="0" applyBorderFormats="0" applyFontFormats="1" applyPatternFormats="1" applyAlignmentFormats="0" applyWidthHeightFormats="0"/>
</file>

<file path=xl/queryTables/queryTable9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99" connectionId="158" xr16:uid="{00000000-0016-0000-0200-00004A010000}" autoFormatId="16" applyNumberFormats="0" applyBorderFormats="0" applyFontFormats="1" applyPatternFormats="1" applyAlignmentFormats="0" applyWidthHeightFormats="0"/>
</file>

<file path=xl/queryTables/queryTable9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36" connectionId="682" xr16:uid="{9B3DA2AA-947C-452C-A08B-324A8BEA11A3}" autoFormatId="16" applyNumberFormats="0" applyBorderFormats="0" applyFontFormats="1" applyPatternFormats="1" applyAlignmentFormats="0" applyWidthHeightFormats="0"/>
</file>

<file path=xl/queryTables/queryTable9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98" connectionId="276" xr16:uid="{00000000-0016-0000-0200-0000AD010000}" autoFormatId="16" applyNumberFormats="0" applyBorderFormats="0" applyFontFormats="1" applyPatternFormats="1" applyAlignmentFormats="0" applyWidthHeightFormats="0"/>
</file>

<file path=xl/queryTables/queryTable9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83" connectionId="280" xr16:uid="{00000000-0016-0000-0200-00009C000000}" autoFormatId="16" applyNumberFormats="0" applyBorderFormats="0" applyFontFormats="1" applyPatternFormats="1" applyAlignmentFormats="0" applyWidthHeightFormats="0"/>
</file>

<file path=xl/queryTables/queryTable9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94" connectionId="224" xr16:uid="{00000000-0016-0000-0200-00004D000000}" autoFormatId="16" applyNumberFormats="0" applyBorderFormats="0" applyFontFormats="1" applyPatternFormats="1" applyAlignmentFormats="0" applyWidthHeightFormats="0"/>
</file>

<file path=xl/queryTables/queryTable10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42" connectionId="687" xr16:uid="{ADAF4F66-202D-4368-94C8-7EBB2B97C6C9}" autoFormatId="16" applyNumberFormats="0" applyBorderFormats="0" applyFontFormats="1" applyPatternFormats="1" applyAlignmentFormats="0" applyWidthHeightFormats="0"/>
</file>

<file path=xl/queryTables/queryTable10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07" connectionId="696" xr16:uid="{00000000-0016-0000-0200-0000B7000000}" autoFormatId="16" applyNumberFormats="0" applyBorderFormats="0" applyFontFormats="1" applyPatternFormats="1" applyAlignmentFormats="0" applyWidthHeightFormats="0"/>
</file>

<file path=xl/queryTables/queryTable10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48" connectionId="505" xr16:uid="{CD2D789B-994A-4C07-80C7-FE0EEA5D1955}" autoFormatId="16" applyNumberFormats="0" applyBorderFormats="0" applyFontFormats="1" applyPatternFormats="1" applyAlignmentFormats="0" applyWidthHeightFormats="0"/>
</file>

<file path=xl/queryTables/queryTable10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47" connectionId="411" xr16:uid="{31D24E61-94F6-4588-84FE-F06C0806CD47}" autoFormatId="16" applyNumberFormats="0" applyBorderFormats="0" applyFontFormats="1" applyPatternFormats="1" applyAlignmentFormats="0" applyWidthHeightFormats="0"/>
</file>

<file path=xl/queryTables/queryTable10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78" connectionId="534" xr16:uid="{E08E5E8A-B1D5-4658-AF66-A1F6958451EF}" autoFormatId="16" applyNumberFormats="0" applyBorderFormats="0" applyFontFormats="1" applyPatternFormats="1" applyAlignmentFormats="0" applyWidthHeightFormats="0"/>
</file>

<file path=xl/queryTables/queryTable10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69" connectionId="125" xr16:uid="{00000000-0016-0000-0200-000007000000}" autoFormatId="16" applyNumberFormats="0" applyBorderFormats="0" applyFontFormats="1" applyPatternFormats="1" applyAlignmentFormats="0" applyWidthHeightFormats="0"/>
</file>

<file path=xl/queryTables/queryTable10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23" connectionId="69" xr16:uid="{00000000-0016-0000-0200-0000A5000000}" autoFormatId="16" applyNumberFormats="0" applyBorderFormats="0" applyFontFormats="1" applyPatternFormats="1" applyAlignmentFormats="0" applyWidthHeightFormats="0"/>
</file>

<file path=xl/queryTables/queryTable10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85" connectionId="450" xr16:uid="{ABC1A7F0-CDAC-4C4D-9740-B4AFCCC6BD89}" autoFormatId="16" applyNumberFormats="0" applyBorderFormats="0" applyFontFormats="1" applyPatternFormats="1" applyAlignmentFormats="0" applyWidthHeightFormats="0"/>
</file>

<file path=xl/queryTables/queryTable10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20" connectionId="194" xr16:uid="{00000000-0016-0000-0200-000022030000}" autoFormatId="16" applyNumberFormats="0" applyBorderFormats="0" applyFontFormats="1" applyPatternFormats="1" applyAlignmentFormats="0" applyWidthHeightFormats="0"/>
</file>

<file path=xl/queryTables/queryTable10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9" connectionId="557" xr16:uid="{00000000-0016-0000-0200-00000F020000}" autoFormatId="16" applyNumberFormats="0" applyBorderFormats="0" applyFontFormats="1" applyPatternFormats="1" applyAlignmentFormats="0" applyWidthHeightFormats="0"/>
</file>

<file path=xl/queryTables/queryTable11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86" connectionId="14" xr16:uid="{00000000-0016-0000-0200-00008E020000}" autoFormatId="16" applyNumberFormats="0" applyBorderFormats="0" applyFontFormats="1" applyPatternFormats="1" applyAlignmentFormats="0" applyWidthHeightFormats="0"/>
</file>

<file path=xl/queryTables/queryTable11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57" connectionId="422" xr16:uid="{4662917F-A67B-4AC5-8504-9D6A4DDB02F2}" autoFormatId="16" applyNumberFormats="0" applyBorderFormats="0" applyFontFormats="1" applyPatternFormats="1" applyAlignmentFormats="0" applyWidthHeightFormats="0"/>
</file>

<file path=xl/queryTables/queryTable11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34" connectionId="668" xr16:uid="{00000000-0016-0000-0200-0000A8000000}" autoFormatId="16" applyNumberFormats="0" applyBorderFormats="0" applyFontFormats="1" applyPatternFormats="1" applyAlignmentFormats="0" applyWidthHeightFormats="0"/>
</file>

<file path=xl/queryTables/queryTable11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20" connectionId="297" xr16:uid="{00000000-0016-0000-0200-000063000000}" autoFormatId="16" applyNumberFormats="0" applyBorderFormats="0" applyFontFormats="1" applyPatternFormats="1" applyAlignmentFormats="0" applyWidthHeightFormats="0"/>
</file>

<file path=xl/queryTables/queryTable11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57" connectionId="232" xr16:uid="{00000000-0016-0000-0200-00007D020000}" autoFormatId="16" applyNumberFormats="0" applyBorderFormats="0" applyFontFormats="1" applyPatternFormats="1" applyAlignmentFormats="0" applyWidthHeightFormats="0"/>
</file>

<file path=xl/queryTables/queryTable11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7" connectionId="113" xr16:uid="{00000000-0016-0000-0200-000014000000}" autoFormatId="16" applyNumberFormats="0" applyBorderFormats="0" applyFontFormats="1" applyPatternFormats="1" applyAlignmentFormats="0" applyWidthHeightFormats="0"/>
</file>

<file path=xl/queryTables/queryTable11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63" connectionId="291" xr16:uid="{00000000-0016-0000-0200-00001C020000}" autoFormatId="16" applyNumberFormats="0" applyBorderFormats="0" applyFontFormats="1" applyPatternFormats="1" applyAlignmentFormats="0" applyWidthHeightFormats="0"/>
</file>

<file path=xl/queryTables/queryTable11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4" connectionId="224" xr16:uid="{00000000-0016-0000-0200-0000BB020000}" autoFormatId="16" applyNumberFormats="0" applyBorderFormats="0" applyFontFormats="1" applyPatternFormats="1" applyAlignmentFormats="0" applyWidthHeightFormats="0"/>
</file>

<file path=xl/queryTables/queryTable11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33" connectionId="446" xr16:uid="{00000000-0016-0000-0200-0000D3010000}" autoFormatId="16" applyNumberFormats="0" applyBorderFormats="0" applyFontFormats="1" applyPatternFormats="1" applyAlignmentFormats="0" applyWidthHeightFormats="0"/>
</file>

<file path=xl/queryTables/queryTable11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47" connectionId="572" xr16:uid="{E268176B-D8B5-477B-9DA8-56ACE3574550}" autoFormatId="16" applyNumberFormats="0" applyBorderFormats="0" applyFontFormats="1" applyPatternFormats="1" applyAlignmentFormats="0" applyWidthHeightFormats="0"/>
</file>

<file path=xl/queryTables/queryTable12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50" connectionId="117" xr16:uid="{00000000-0016-0000-0200-0000E2010000}" autoFormatId="16" applyNumberFormats="0" applyBorderFormats="0" applyFontFormats="1" applyPatternFormats="1" applyAlignmentFormats="0" applyWidthHeightFormats="0"/>
</file>

<file path=xl/queryTables/queryTable12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65" connectionId="80" xr16:uid="{00000000-0016-0000-0200-000088000000}" autoFormatId="16" applyNumberFormats="0" applyBorderFormats="0" applyFontFormats="1" applyPatternFormats="1" applyAlignmentFormats="0" applyWidthHeightFormats="0"/>
</file>

<file path=xl/queryTables/queryTable12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0" connectionId="2" xr16:uid="{00000000-0016-0000-0200-0000FD010000}" autoFormatId="16" applyNumberFormats="0" applyBorderFormats="0" applyFontFormats="1" applyPatternFormats="1" applyAlignmentFormats="0" applyWidthHeightFormats="0"/>
</file>

<file path=xl/queryTables/queryTable12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35" connectionId="500" xr16:uid="{7841ADAD-5843-4B59-949E-66845EFB3C07}" autoFormatId="16" applyNumberFormats="0" applyBorderFormats="0" applyFontFormats="1" applyPatternFormats="1" applyAlignmentFormats="0" applyWidthHeightFormats="0"/>
</file>

<file path=xl/queryTables/queryTable12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47" connectionId="220" xr16:uid="{00000000-0016-0000-0200-0000E9000000}" autoFormatId="16" applyNumberFormats="0" applyBorderFormats="0" applyFontFormats="1" applyPatternFormats="1" applyAlignmentFormats="0" applyWidthHeightFormats="0"/>
</file>

<file path=xl/queryTables/queryTable12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74" connectionId="439" xr16:uid="{BEDDF93E-FF57-48FE-9B1A-C08746799DD8}" autoFormatId="16" applyNumberFormats="0" applyBorderFormats="0" applyFontFormats="1" applyPatternFormats="1" applyAlignmentFormats="0" applyWidthHeightFormats="0"/>
</file>

<file path=xl/queryTables/queryTable12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29" connectionId="494" xr16:uid="{35442792-D20C-402A-9153-BE1FB95164D1}" autoFormatId="16" applyNumberFormats="0" applyBorderFormats="0" applyFontFormats="1" applyPatternFormats="1" applyAlignmentFormats="0" applyWidthHeightFormats="0"/>
</file>

<file path=xl/queryTables/queryTable12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02" connectionId="191" xr16:uid="{00000000-0016-0000-0200-0000C5010000}" autoFormatId="16" applyNumberFormats="0" applyBorderFormats="0" applyFontFormats="1" applyPatternFormats="1" applyAlignmentFormats="0" applyWidthHeightFormats="0"/>
</file>

<file path=xl/queryTables/queryTable12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54" connectionId="224" xr16:uid="{00000000-0016-0000-0200-000053010000}" autoFormatId="16" applyNumberFormats="0" applyBorderFormats="0" applyFontFormats="1" applyPatternFormats="1" applyAlignmentFormats="0" applyWidthHeightFormats="0"/>
</file>

<file path=xl/queryTables/queryTable12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3" connectionId="180" xr16:uid="{00000000-0016-0000-0200-00002F020000}" autoFormatId="16" applyNumberFormats="0" applyBorderFormats="0" applyFontFormats="1" applyPatternFormats="1" applyAlignmentFormats="0" applyWidthHeightFormats="0"/>
</file>

<file path=xl/queryTables/queryTable13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00" connectionId="172" xr16:uid="{00000000-0016-0000-0200-00009D000000}" autoFormatId="16" applyNumberFormats="0" applyBorderFormats="0" applyFontFormats="1" applyPatternFormats="1" applyAlignmentFormats="0" applyWidthHeightFormats="0"/>
</file>

<file path=xl/queryTables/queryTable13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78" connectionId="37" xr16:uid="{00000000-0016-0000-0200-000089020000}" autoFormatId="16" applyNumberFormats="0" applyBorderFormats="0" applyFontFormats="1" applyPatternFormats="1" applyAlignmentFormats="0" applyWidthHeightFormats="0"/>
</file>

<file path=xl/queryTables/queryTable13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46" connectionId="111" xr16:uid="{00000000-0016-0000-0200-0000B6020000}" autoFormatId="16" applyNumberFormats="0" applyBorderFormats="0" applyFontFormats="1" applyPatternFormats="1" applyAlignmentFormats="0" applyWidthHeightFormats="0"/>
</file>

<file path=xl/queryTables/queryTable13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604" connectionId="65" xr16:uid="{00000000-0016-0000-0200-000027030000}" autoFormatId="16" applyNumberFormats="0" applyBorderFormats="0" applyFontFormats="1" applyPatternFormats="1" applyAlignmentFormats="0" applyWidthHeightFormats="0"/>
</file>

<file path=xl/queryTables/queryTable13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56" connectionId="322" xr16:uid="{161E37D0-1D2F-47FF-B4C6-2042319DE73B}" autoFormatId="16" applyNumberFormats="0" applyBorderFormats="0" applyFontFormats="1" applyPatternFormats="1" applyAlignmentFormats="0" applyWidthHeightFormats="0"/>
</file>

<file path=xl/queryTables/queryTable13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75" connectionId="335" xr16:uid="{00000000-0016-0000-0200-000001000000}" autoFormatId="16" applyNumberFormats="0" applyBorderFormats="0" applyFontFormats="1" applyPatternFormats="1" applyAlignmentFormats="0" applyWidthHeightFormats="0"/>
</file>

<file path=xl/queryTables/queryTable13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82" connectionId="260" xr16:uid="{00000000-0016-0000-0200-000047030000}" autoFormatId="16" applyNumberFormats="0" applyBorderFormats="0" applyFontFormats="1" applyPatternFormats="1" applyAlignmentFormats="0" applyWidthHeightFormats="0"/>
</file>

<file path=xl/queryTables/queryTable13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89" connectionId="266" xr16:uid="{00000000-0016-0000-0200-0000FD020000}" autoFormatId="16" applyNumberFormats="0" applyBorderFormats="0" applyFontFormats="1" applyPatternFormats="1" applyAlignmentFormats="0" applyWidthHeightFormats="0"/>
</file>

<file path=xl/queryTables/queryTable13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34" connectionId="98" xr16:uid="{00000000-0016-0000-0200-0000CB020000}" autoFormatId="16" applyNumberFormats="0" applyBorderFormats="0" applyFontFormats="1" applyPatternFormats="1" applyAlignmentFormats="0" applyWidthHeightFormats="0"/>
</file>

<file path=xl/queryTables/queryTable13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54" connectionId="58" xr16:uid="{00000000-0016-0000-0200-000040030000}" autoFormatId="16" applyNumberFormats="0" applyBorderFormats="0" applyFontFormats="1" applyPatternFormats="1" applyAlignmentFormats="0" applyWidthHeightFormats="0"/>
</file>

<file path=xl/queryTables/queryTable14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54" connectionId="121" xr16:uid="{00000000-0016-0000-0200-0000CE000000}" autoFormatId="16" applyNumberFormats="0" applyBorderFormats="0" applyFontFormats="1" applyPatternFormats="1" applyAlignmentFormats="0" applyWidthHeightFormats="0"/>
</file>

<file path=xl/queryTables/queryTable14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26" connectionId="458" xr16:uid="{00000000-0016-0000-0200-000092020000}" autoFormatId="16" applyNumberFormats="0" applyBorderFormats="0" applyFontFormats="1" applyPatternFormats="1" applyAlignmentFormats="0" applyWidthHeightFormats="0"/>
</file>

<file path=xl/queryTables/queryTable14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42" connectionId="712" xr16:uid="{00000000-0016-0000-0200-00008F020000}" autoFormatId="16" applyNumberFormats="0" applyBorderFormats="0" applyFontFormats="1" applyPatternFormats="1" applyAlignmentFormats="0" applyWidthHeightFormats="0"/>
</file>

<file path=xl/queryTables/queryTable14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98" connectionId="647" xr16:uid="{66D04E76-7513-4D11-8D02-AEE456B748F8}" autoFormatId="16" applyNumberFormats="0" applyBorderFormats="0" applyFontFormats="1" applyPatternFormats="1" applyAlignmentFormats="0" applyWidthHeightFormats="0"/>
</file>

<file path=xl/queryTables/queryTable14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89" connectionId="638" xr16:uid="{A3B1BCE8-B2AA-4D3D-9BA9-894233542309}" autoFormatId="16" applyNumberFormats="0" applyBorderFormats="0" applyFontFormats="1" applyPatternFormats="1" applyAlignmentFormats="0" applyWidthHeightFormats="0"/>
</file>

<file path=xl/queryTables/queryTable14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64" connectionId="2" xr16:uid="{00000000-0016-0000-0200-0000DD020000}" autoFormatId="16" applyNumberFormats="0" applyBorderFormats="0" applyFontFormats="1" applyPatternFormats="1" applyAlignmentFormats="0" applyWidthHeightFormats="0"/>
</file>

<file path=xl/queryTables/queryTable14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5" connectionId="113" xr16:uid="{00000000-0016-0000-0200-00007A020000}" autoFormatId="16" applyNumberFormats="0" applyBorderFormats="0" applyFontFormats="1" applyPatternFormats="1" applyAlignmentFormats="0" applyWidthHeightFormats="0"/>
</file>

<file path=xl/queryTables/queryTable14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99" connectionId="158" xr16:uid="{00000000-0016-0000-0200-000079010000}" autoFormatId="16" applyNumberFormats="0" applyBorderFormats="0" applyFontFormats="1" applyPatternFormats="1" applyAlignmentFormats="0" applyWidthHeightFormats="0"/>
</file>

<file path=xl/queryTables/queryTable14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85" connectionId="633" xr16:uid="{3CC4AF44-B0DF-4E9D-8A2A-D2114F7370A0}" autoFormatId="16" applyNumberFormats="0" applyBorderFormats="0" applyFontFormats="1" applyPatternFormats="1" applyAlignmentFormats="0" applyWidthHeightFormats="0"/>
</file>

<file path=xl/queryTables/queryTable14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04" connectionId="513" xr16:uid="{00000000-0016-0000-0200-0000E0010000}" autoFormatId="16" applyNumberFormats="0" applyBorderFormats="0" applyFontFormats="1" applyPatternFormats="1" applyAlignmentFormats="0" applyWidthHeightFormats="0"/>
</file>

<file path=xl/queryTables/queryTable15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21" connectionId="402" xr16:uid="{00000000-0016-0000-0200-00007E000000}" autoFormatId="16" applyNumberFormats="0" applyBorderFormats="0" applyFontFormats="1" applyPatternFormats="1" applyAlignmentFormats="0" applyWidthHeightFormats="0"/>
</file>

<file path=xl/queryTables/queryTable15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14" connectionId="292" xr16:uid="{00000000-0016-0000-0200-00003C000000}" autoFormatId="16" applyNumberFormats="0" applyBorderFormats="0" applyFontFormats="1" applyPatternFormats="1" applyAlignmentFormats="0" applyWidthHeightFormats="0"/>
</file>

<file path=xl/queryTables/queryTable15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76" connectionId="145" xr16:uid="{00000000-0016-0000-0200-000093000000}" autoFormatId="16" applyNumberFormats="0" applyBorderFormats="0" applyFontFormats="1" applyPatternFormats="1" applyAlignmentFormats="0" applyWidthHeightFormats="0"/>
</file>

<file path=xl/queryTables/queryTable15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6" connectionId="707" xr16:uid="{00000000-0016-0000-0200-00006F020000}" autoFormatId="16" applyNumberFormats="0" applyBorderFormats="0" applyFontFormats="1" applyPatternFormats="1" applyAlignmentFormats="0" applyWidthHeightFormats="0"/>
</file>

<file path=xl/queryTables/queryTable15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24" connectionId="395" xr16:uid="{F61EB627-2FCD-4B15-AA5B-172A54728039}" autoFormatId="16" applyNumberFormats="0" applyBorderFormats="0" applyFontFormats="1" applyPatternFormats="1" applyAlignmentFormats="0" applyWidthHeightFormats="0"/>
</file>

<file path=xl/queryTables/queryTable15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68" connectionId="2" xr16:uid="{00000000-0016-0000-0200-00009D020000}" autoFormatId="16" applyNumberFormats="0" applyBorderFormats="0" applyFontFormats="1" applyPatternFormats="1" applyAlignmentFormats="0" applyWidthHeightFormats="0"/>
</file>

<file path=xl/queryTables/queryTable15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76" connectionId="532" xr16:uid="{C9BB5540-B5B3-467D-ACF0-CA789FF54341}" autoFormatId="16" applyNumberFormats="0" applyBorderFormats="0" applyFontFormats="1" applyPatternFormats="1" applyAlignmentFormats="0" applyWidthHeightFormats="0"/>
</file>

<file path=xl/queryTables/queryTable15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64" connectionId="132" xr16:uid="{00000000-0016-0000-0200-00002D030000}" autoFormatId="16" applyNumberFormats="0" applyBorderFormats="0" applyFontFormats="1" applyPatternFormats="1" applyAlignmentFormats="0" applyWidthHeightFormats="0"/>
</file>

<file path=xl/queryTables/queryTable15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37" connectionId="706" xr16:uid="{00000000-0016-0000-0200-0000B4020000}" autoFormatId="16" applyNumberFormats="0" applyBorderFormats="0" applyFontFormats="1" applyPatternFormats="1" applyAlignmentFormats="0" applyWidthHeightFormats="0"/>
</file>

<file path=xl/queryTables/queryTable15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13" connectionId="47" xr16:uid="{00000000-0016-0000-0200-000008030000}" autoFormatId="16" applyNumberFormats="0" applyBorderFormats="0" applyFontFormats="1" applyPatternFormats="1" applyAlignmentFormats="0" applyWidthHeightFormats="0"/>
</file>

<file path=xl/queryTables/queryTable16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79" connectionId="256" xr16:uid="{00000000-0016-0000-0200-00002C020000}" autoFormatId="16" applyNumberFormats="0" applyBorderFormats="0" applyFontFormats="1" applyPatternFormats="1" applyAlignmentFormats="0" applyWidthHeightFormats="0"/>
</file>

<file path=xl/queryTables/queryTable16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66" connectionId="134" xr16:uid="{00000000-0016-0000-0200-0000D2010000}" autoFormatId="16" applyNumberFormats="0" applyBorderFormats="0" applyFontFormats="1" applyPatternFormats="1" applyAlignmentFormats="0" applyWidthHeightFormats="0"/>
</file>

<file path=xl/queryTables/queryTable16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58" connectionId="3" xr16:uid="{00000000-0016-0000-0200-000083000000}" autoFormatId="16" applyNumberFormats="0" applyBorderFormats="0" applyFontFormats="1" applyPatternFormats="1" applyAlignmentFormats="0" applyWidthHeightFormats="0"/>
</file>

<file path=xl/queryTables/queryTable16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32" connectionId="497" xr16:uid="{5DE1F874-75F8-4C7E-AD3B-21727B952CCC}" autoFormatId="16" applyNumberFormats="0" applyBorderFormats="0" applyFontFormats="1" applyPatternFormats="1" applyAlignmentFormats="0" applyWidthHeightFormats="0"/>
</file>

<file path=xl/queryTables/queryTable16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79" connectionId="696" xr16:uid="{00000000-0016-0000-0200-00005C010000}" autoFormatId="16" applyNumberFormats="0" applyBorderFormats="0" applyFontFormats="1" applyPatternFormats="1" applyAlignmentFormats="0" applyWidthHeightFormats="0"/>
</file>

<file path=xl/queryTables/queryTable16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09" connectionId="182" xr16:uid="{00000000-0016-0000-0200-0000D6000000}" autoFormatId="16" applyNumberFormats="0" applyBorderFormats="0" applyFontFormats="1" applyPatternFormats="1" applyAlignmentFormats="0" applyWidthHeightFormats="0"/>
</file>

<file path=xl/queryTables/queryTable16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32" connectionId="446" xr16:uid="{00000000-0016-0000-0200-00006C000000}" autoFormatId="16" applyNumberFormats="0" applyBorderFormats="0" applyFontFormats="1" applyPatternFormats="1" applyAlignmentFormats="0" applyWidthHeightFormats="0"/>
</file>

<file path=xl/queryTables/queryTable16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50" connectionId="224" xr16:uid="{00000000-0016-0000-0200-000014020000}" autoFormatId="16" applyNumberFormats="0" applyBorderFormats="0" applyFontFormats="1" applyPatternFormats="1" applyAlignmentFormats="0" applyWidthHeightFormats="0"/>
</file>

<file path=xl/queryTables/queryTable16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5" connectionId="696" xr16:uid="{00000000-0016-0000-0200-0000DF020000}" autoFormatId="16" applyNumberFormats="0" applyBorderFormats="0" applyFontFormats="1" applyPatternFormats="1" applyAlignmentFormats="0" applyWidthHeightFormats="0"/>
</file>

<file path=xl/queryTables/queryTable16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6" connectionId="2" xr16:uid="{00000000-0016-0000-0200-00007C000000}" autoFormatId="16" applyNumberFormats="0" applyBorderFormats="0" applyFontFormats="1" applyPatternFormats="1" applyAlignmentFormats="0" applyWidthHeightFormats="0"/>
</file>

<file path=xl/queryTables/queryTable17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62" connectionId="19" xr16:uid="{00000000-0016-0000-0200-000021010000}" autoFormatId="16" applyNumberFormats="0" applyBorderFormats="0" applyFontFormats="1" applyPatternFormats="1" applyAlignmentFormats="0" applyWidthHeightFormats="0"/>
</file>

<file path=xl/queryTables/queryTable17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16" connectionId="646" xr16:uid="{00000000-0016-0000-0200-00006D020000}" autoFormatId="16" applyNumberFormats="0" applyBorderFormats="0" applyFontFormats="1" applyPatternFormats="1" applyAlignmentFormats="0" applyWidthHeightFormats="0"/>
</file>

<file path=xl/queryTables/queryTable17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46" connectionId="113" xr16:uid="{00000000-0016-0000-0200-0000ED010000}" autoFormatId="16" applyNumberFormats="0" applyBorderFormats="0" applyFontFormats="1" applyPatternFormats="1" applyAlignmentFormats="0" applyWidthHeightFormats="0"/>
</file>

<file path=xl/queryTables/queryTable17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90" connectionId="454" xr16:uid="{0DD530FB-0021-4E38-AB91-7C87382B69C4}" autoFormatId="16" applyNumberFormats="0" applyBorderFormats="0" applyFontFormats="1" applyPatternFormats="1" applyAlignmentFormats="0" applyWidthHeightFormats="0"/>
</file>

<file path=xl/queryTables/queryTable17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50" connectionId="601" xr16:uid="{BF1A11C4-7DB5-4680-84B5-015832D0BC5B}" autoFormatId="16" applyNumberFormats="0" applyBorderFormats="0" applyFontFormats="1" applyPatternFormats="1" applyAlignmentFormats="0" applyWidthHeightFormats="0"/>
</file>

<file path=xl/queryTables/queryTable17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77" connectionId="626" xr16:uid="{97F50401-EDF8-4C8A-BC51-567569B1A1B2}" autoFormatId="16" applyNumberFormats="0" applyBorderFormats="0" applyFontFormats="1" applyPatternFormats="1" applyAlignmentFormats="0" applyWidthHeightFormats="0"/>
</file>

<file path=xl/queryTables/queryTable17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07" connectionId="285" xr16:uid="{00000000-0016-0000-0200-0000C1000000}" autoFormatId="16" applyNumberFormats="0" applyBorderFormats="0" applyFontFormats="1" applyPatternFormats="1" applyAlignmentFormats="0" applyWidthHeightFormats="0"/>
</file>

<file path=xl/queryTables/queryTable17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70" connectionId="236" xr16:uid="{00000000-0016-0000-0200-000088020000}" autoFormatId="16" applyNumberFormats="0" applyBorderFormats="0" applyFontFormats="1" applyPatternFormats="1" applyAlignmentFormats="0" applyWidthHeightFormats="0"/>
</file>

<file path=xl/queryTables/queryTable17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 connectionId="113" xr16:uid="{00000000-0016-0000-0200-000040010000}" autoFormatId="16" applyNumberFormats="0" applyBorderFormats="0" applyFontFormats="1" applyPatternFormats="1" applyAlignmentFormats="0" applyWidthHeightFormats="0"/>
</file>

<file path=xl/queryTables/queryTable17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28" connectionId="1" xr16:uid="{00000000-0016-0000-0200-000024020000}" autoFormatId="16" applyNumberFormats="0" applyBorderFormats="0" applyFontFormats="1" applyPatternFormats="1" applyAlignmentFormats="0" applyWidthHeightFormats="0"/>
</file>

<file path=xl/queryTables/queryTable18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61" connectionId="113" xr16:uid="{00000000-0016-0000-0200-00000D030000}" autoFormatId="16" applyNumberFormats="0" applyBorderFormats="0" applyFontFormats="1" applyPatternFormats="1" applyAlignmentFormats="0" applyWidthHeightFormats="0"/>
</file>

<file path=xl/queryTables/queryTable18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96" connectionId="125" xr16:uid="{00000000-0016-0000-0200-00004A000000}" autoFormatId="16" applyNumberFormats="0" applyBorderFormats="0" applyFontFormats="1" applyPatternFormats="1" applyAlignmentFormats="0" applyWidthHeightFormats="0"/>
</file>

<file path=xl/queryTables/queryTable18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70" connectionId="246" xr16:uid="{00000000-0016-0000-0200-000092010000}" autoFormatId="16" applyNumberFormats="0" applyBorderFormats="0" applyFontFormats="1" applyPatternFormats="1" applyAlignmentFormats="0" applyWidthHeightFormats="0"/>
</file>

<file path=xl/queryTables/queryTable18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06" connectionId="565" xr16:uid="{5C3911EB-5E9D-4DC8-8C08-78C30974ED21}" autoFormatId="16" applyNumberFormats="0" applyBorderFormats="0" applyFontFormats="1" applyPatternFormats="1" applyAlignmentFormats="0" applyWidthHeightFormats="0"/>
</file>

<file path=xl/queryTables/queryTable18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53" connectionId="605" xr16:uid="{88AF17DD-F205-431B-BADE-323C5DF3B4D0}" autoFormatId="16" applyNumberFormats="0" applyBorderFormats="0" applyFontFormats="1" applyPatternFormats="1" applyAlignmentFormats="0" applyWidthHeightFormats="0"/>
</file>

<file path=xl/queryTables/queryTable18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85" connectionId="3" xr16:uid="{00000000-0016-0000-0200-0000C8010000}" autoFormatId="16" applyNumberFormats="0" applyBorderFormats="0" applyFontFormats="1" applyPatternFormats="1" applyAlignmentFormats="0" applyWidthHeightFormats="0"/>
</file>

<file path=xl/queryTables/queryTable18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81" connectionId="151" xr16:uid="{00000000-0016-0000-0200-000035010000}" autoFormatId="16" applyNumberFormats="0" applyBorderFormats="0" applyFontFormats="1" applyPatternFormats="1" applyAlignmentFormats="0" applyWidthHeightFormats="0"/>
</file>

<file path=xl/queryTables/queryTable18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35" connectionId="704" xr16:uid="{00000000-0016-0000-0200-0000E5000000}" autoFormatId="16" applyNumberFormats="0" applyBorderFormats="0" applyFontFormats="1" applyPatternFormats="1" applyAlignmentFormats="0" applyWidthHeightFormats="0"/>
</file>

<file path=xl/queryTables/queryTable18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61" connectionId="334" xr16:uid="{1EBA2222-7169-42F3-AA1A-BBC523B4F3F3}" autoFormatId="16" applyNumberFormats="0" applyBorderFormats="0" applyFontFormats="1" applyPatternFormats="1" applyAlignmentFormats="0" applyWidthHeightFormats="0"/>
</file>

<file path=xl/queryTables/queryTable18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12" connectionId="446" xr16:uid="{00000000-0016-0000-0200-000064020000}" autoFormatId="16" applyNumberFormats="0" applyBorderFormats="0" applyFontFormats="1" applyPatternFormats="1" applyAlignmentFormats="0" applyWidthHeightFormats="0"/>
</file>

<file path=xl/queryTables/queryTable19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84" connectionId="707" xr16:uid="{00000000-0016-0000-0200-000071020000}" autoFormatId="16" applyNumberFormats="0" applyBorderFormats="0" applyFontFormats="1" applyPatternFormats="1" applyAlignmentFormats="0" applyWidthHeightFormats="0"/>
</file>

<file path=xl/queryTables/queryTable19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61" connectionId="426" xr16:uid="{7A38C35A-614C-4970-80EF-3BA68F625FD1}" autoFormatId="16" applyNumberFormats="0" applyBorderFormats="0" applyFontFormats="1" applyPatternFormats="1" applyAlignmentFormats="0" applyWidthHeightFormats="0"/>
</file>

<file path=xl/queryTables/queryTable19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76" connectionId="253" xr16:uid="{00000000-0016-0000-0200-00001A000000}" autoFormatId="16" applyNumberFormats="0" applyBorderFormats="0" applyFontFormats="1" applyPatternFormats="1" applyAlignmentFormats="0" applyWidthHeightFormats="0"/>
</file>

<file path=xl/queryTables/queryTable19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16" connectionId="707" xr16:uid="{00000000-0016-0000-0200-0000A7000000}" autoFormatId="16" applyNumberFormats="0" applyBorderFormats="0" applyFontFormats="1" applyPatternFormats="1" applyAlignmentFormats="0" applyWidthHeightFormats="0"/>
</file>

<file path=xl/queryTables/queryTable19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71" connectionId="29" xr16:uid="{00000000-0016-0000-0200-0000F7000000}" autoFormatId="16" applyNumberFormats="0" applyBorderFormats="0" applyFontFormats="1" applyPatternFormats="1" applyAlignmentFormats="0" applyWidthHeightFormats="0"/>
</file>

<file path=xl/queryTables/queryTable19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53" connectionId="9" xr16:uid="{00000000-0016-0000-0200-000097000000}" autoFormatId="16" applyNumberFormats="0" applyBorderFormats="0" applyFontFormats="1" applyPatternFormats="1" applyAlignmentFormats="0" applyWidthHeightFormats="0"/>
</file>

<file path=xl/queryTables/queryTable19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13" connectionId="556" xr16:uid="{B22F8934-21A0-43EE-8088-E02E51346F9C}" autoFormatId="16" applyNumberFormats="0" applyBorderFormats="0" applyFontFormats="1" applyPatternFormats="1" applyAlignmentFormats="0" applyWidthHeightFormats="0"/>
</file>

<file path=xl/queryTables/queryTable19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96" connectionId="274" xr16:uid="{00000000-0016-0000-0200-000036020000}" autoFormatId="16" applyNumberFormats="0" applyBorderFormats="0" applyFontFormats="1" applyPatternFormats="1" applyAlignmentFormats="0" applyWidthHeightFormats="0"/>
</file>

<file path=xl/queryTables/queryTable19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01" connectionId="560" xr16:uid="{049C3269-A21E-4F31-BB72-C55AE1BE1809}" autoFormatId="16" applyNumberFormats="0" applyBorderFormats="0" applyFontFormats="1" applyPatternFormats="1" applyAlignmentFormats="0" applyWidthHeightFormats="0"/>
</file>

<file path=xl/queryTables/queryTable19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25" connectionId="2" xr16:uid="{00000000-0016-0000-0200-000068010000}" autoFormatId="16" applyNumberFormats="0" applyBorderFormats="0" applyFontFormats="1" applyPatternFormats="1" applyAlignmentFormats="0" applyWidthHeightFormats="0"/>
</file>

<file path=xl/queryTables/queryTable20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97" connectionId="136" xr16:uid="{00000000-0016-0000-0200-00000D000000}" autoFormatId="16" applyNumberFormats="0" applyBorderFormats="0" applyFontFormats="1" applyPatternFormats="1" applyAlignmentFormats="0" applyWidthHeightFormats="0"/>
</file>

<file path=xl/queryTables/queryTable20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51" connectionId="118" xr16:uid="{00000000-0016-0000-0200-000072000000}" autoFormatId="16" applyNumberFormats="0" applyBorderFormats="0" applyFontFormats="1" applyPatternFormats="1" applyAlignmentFormats="0" applyWidthHeightFormats="0"/>
</file>

<file path=xl/queryTables/queryTable20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94" connectionId="551" xr16:uid="{135023EF-0BDE-43E2-8446-0E2E8441EEFD}" autoFormatId="16" applyNumberFormats="0" applyBorderFormats="0" applyFontFormats="1" applyPatternFormats="1" applyAlignmentFormats="0" applyWidthHeightFormats="0"/>
</file>

<file path=xl/queryTables/queryTable20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08" connectionId="258" xr16:uid="{00000000-0016-0000-0200-000032010000}" autoFormatId="16" applyNumberFormats="0" applyBorderFormats="0" applyFontFormats="1" applyPatternFormats="1" applyAlignmentFormats="0" applyWidthHeightFormats="0"/>
</file>

<file path=xl/queryTables/queryTable20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07" connectionId="379" xr16:uid="{633E4C9F-BA58-47E9-B7C2-70DA2A3613A3}" autoFormatId="16" applyNumberFormats="0" applyBorderFormats="0" applyFontFormats="1" applyPatternFormats="1" applyAlignmentFormats="0" applyWidthHeightFormats="0"/>
</file>

<file path=xl/queryTables/queryTable20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20" connectionId="2" xr16:uid="{00000000-0016-0000-0200-0000B9010000}" autoFormatId="16" applyNumberFormats="0" applyBorderFormats="0" applyFontFormats="1" applyPatternFormats="1" applyAlignmentFormats="0" applyWidthHeightFormats="0"/>
</file>

<file path=xl/queryTables/queryTable20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30" connectionId="401" xr16:uid="{25C0A6CF-E882-4050-BB77-B0FC8514E673}" autoFormatId="16" applyNumberFormats="0" applyBorderFormats="0" applyFontFormats="1" applyPatternFormats="1" applyAlignmentFormats="0" applyWidthHeightFormats="0"/>
</file>

<file path=xl/queryTables/queryTable20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08" connectionId="658" xr16:uid="{99AF546B-4985-4994-B9B8-AA9D52FDD691}" autoFormatId="16" applyNumberFormats="0" applyBorderFormats="0" applyFontFormats="1" applyPatternFormats="1" applyAlignmentFormats="0" applyWidthHeightFormats="0"/>
</file>

<file path=xl/queryTables/queryTable20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10" connectionId="383" xr16:uid="{39FB524F-E973-4BA0-8D56-DEF31ED147CB}" autoFormatId="16" applyNumberFormats="0" applyBorderFormats="0" applyFontFormats="1" applyPatternFormats="1" applyAlignmentFormats="0" applyWidthHeightFormats="0"/>
</file>

<file path=xl/queryTables/queryTable20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87" connectionId="696" xr16:uid="{00000000-0016-0000-0200-0000B7010000}" autoFormatId="16" applyNumberFormats="0" applyBorderFormats="0" applyFontFormats="1" applyPatternFormats="1" applyAlignmentFormats="0" applyWidthHeightFormats="0"/>
</file>

<file path=xl/queryTables/queryTable21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74" connectionId="251" xr16:uid="{00000000-0016-0000-0200-000016030000}" autoFormatId="16" applyNumberFormats="0" applyBorderFormats="0" applyFontFormats="1" applyPatternFormats="1" applyAlignmentFormats="0" applyWidthHeightFormats="0"/>
</file>

<file path=xl/queryTables/queryTable21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74" connectionId="668" xr16:uid="{00000000-0016-0000-0200-000061010000}" autoFormatId="16" applyNumberFormats="0" applyBorderFormats="0" applyFontFormats="1" applyPatternFormats="1" applyAlignmentFormats="0" applyWidthHeightFormats="0"/>
</file>

<file path=xl/queryTables/queryTable21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8" connectionId="2" xr16:uid="{00000000-0016-0000-0200-000038010000}" autoFormatId="16" applyNumberFormats="0" applyBorderFormats="0" applyFontFormats="1" applyPatternFormats="1" applyAlignmentFormats="0" applyWidthHeightFormats="0"/>
</file>

<file path=xl/queryTables/queryTable21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87" connectionId="361" xr16:uid="{753CE6BD-70EC-4E33-BC7A-2FC1BDA33D41}" autoFormatId="16" applyNumberFormats="0" applyBorderFormats="0" applyFontFormats="1" applyPatternFormats="1" applyAlignmentFormats="0" applyWidthHeightFormats="0"/>
</file>

<file path=xl/queryTables/queryTable21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53" connectionId="418" xr16:uid="{9267BFBA-17B7-43B1-82D2-059E4CA4A0D4}" autoFormatId="16" applyNumberFormats="0" applyBorderFormats="0" applyFontFormats="1" applyPatternFormats="1" applyAlignmentFormats="0" applyWidthHeightFormats="0"/>
</file>

<file path=xl/queryTables/queryTable21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75" connectionId="144" xr16:uid="{00000000-0016-0000-0200-0000AC000000}" autoFormatId="16" applyNumberFormats="0" applyBorderFormats="0" applyFontFormats="1" applyPatternFormats="1" applyAlignmentFormats="0" applyWidthHeightFormats="0"/>
</file>

<file path=xl/queryTables/queryTable21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90" connectionId="639" xr16:uid="{07B3F9E3-EBD7-4248-9221-D37950864D09}" autoFormatId="16" applyNumberFormats="0" applyBorderFormats="0" applyFontFormats="1" applyPatternFormats="1" applyAlignmentFormats="0" applyWidthHeightFormats="0"/>
</file>

<file path=xl/queryTables/queryTable21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94" connectionId="102" xr16:uid="{00000000-0016-0000-0200-0000E6020000}" autoFormatId="16" applyNumberFormats="0" applyBorderFormats="0" applyFontFormats="1" applyPatternFormats="1" applyAlignmentFormats="0" applyWidthHeightFormats="0"/>
</file>

<file path=xl/queryTables/queryTable21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96" connectionId="644" xr16:uid="{E6E60EBB-87D8-4A60-91BB-FD2C860C5E18}" autoFormatId="16" applyNumberFormats="0" applyBorderFormats="0" applyFontFormats="1" applyPatternFormats="1" applyAlignmentFormats="0" applyWidthHeightFormats="0"/>
</file>

<file path=xl/queryTables/queryTable21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82" connectionId="668" xr16:uid="{00000000-0016-0000-0200-000042030000}" autoFormatId="16" applyNumberFormats="0" applyBorderFormats="0" applyFontFormats="1" applyPatternFormats="1" applyAlignmentFormats="0" applyWidthHeightFormats="0"/>
</file>

<file path=xl/queryTables/queryTable22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93" connectionId="164" xr16:uid="{00000000-0016-0000-0200-0000BF020000}" autoFormatId="16" applyNumberFormats="0" applyBorderFormats="0" applyFontFormats="1" applyPatternFormats="1" applyAlignmentFormats="0" applyWidthHeightFormats="0"/>
</file>

<file path=xl/queryTables/queryTable22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98" connectionId="147" xr16:uid="{00000000-0016-0000-0200-00003A020000}" autoFormatId="16" applyNumberFormats="0" applyBorderFormats="0" applyFontFormats="1" applyPatternFormats="1" applyAlignmentFormats="0" applyWidthHeightFormats="0"/>
</file>

<file path=xl/queryTables/queryTable22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72" connectionId="249" xr16:uid="{00000000-0016-0000-0200-0000AB000000}" autoFormatId="16" applyNumberFormats="0" applyBorderFormats="0" applyFontFormats="1" applyPatternFormats="1" applyAlignmentFormats="0" applyWidthHeightFormats="0"/>
</file>

<file path=xl/queryTables/queryTable22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94" connectionId="165" xr16:uid="{00000000-0016-0000-0200-000086020000}" autoFormatId="16" applyNumberFormats="0" applyBorderFormats="0" applyFontFormats="1" applyPatternFormats="1" applyAlignmentFormats="0" applyWidthHeightFormats="0"/>
</file>

<file path=xl/queryTables/queryTable22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21" connectionId="84" xr16:uid="{00000000-0016-0000-0200-000034010000}" autoFormatId="16" applyNumberFormats="0" applyBorderFormats="0" applyFontFormats="1" applyPatternFormats="1" applyAlignmentFormats="0" applyWidthHeightFormats="0"/>
</file>

<file path=xl/queryTables/queryTable22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21" connectionId="298" xr16:uid="{00000000-0016-0000-0200-0000C4010000}" autoFormatId="16" applyNumberFormats="0" applyBorderFormats="0" applyFontFormats="1" applyPatternFormats="1" applyAlignmentFormats="0" applyWidthHeightFormats="0"/>
</file>

<file path=xl/queryTables/queryTable22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10" connectionId="183" xr16:uid="{00000000-0016-0000-0200-00002F030000}" autoFormatId="16" applyNumberFormats="0" applyBorderFormats="0" applyFontFormats="1" applyPatternFormats="1" applyAlignmentFormats="0" applyWidthHeightFormats="0"/>
</file>

<file path=xl/queryTables/queryTable22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97" connectionId="370" xr16:uid="{81DBBA64-EB60-4690-A6EE-2AACC90C256D}" autoFormatId="16" applyNumberFormats="0" applyBorderFormats="0" applyFontFormats="1" applyPatternFormats="1" applyAlignmentFormats="0" applyWidthHeightFormats="0"/>
</file>

<file path=xl/queryTables/queryTable22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34" connectionId="393" xr16:uid="{637FECD9-C47D-44AF-9791-97BA322E9AA4}" autoFormatId="16" applyNumberFormats="0" applyBorderFormats="0" applyFontFormats="1" applyPatternFormats="1" applyAlignmentFormats="0" applyWidthHeightFormats="0"/>
</file>

<file path=xl/queryTables/queryTable22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04" connectionId="466" xr16:uid="{58C12D38-54E1-4F46-8944-58258078141F}" autoFormatId="16" applyNumberFormats="0" applyBorderFormats="0" applyFontFormats="1" applyPatternFormats="1" applyAlignmentFormats="0" applyWidthHeightFormats="0"/>
</file>

<file path=xl/queryTables/queryTable23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84" connectionId="154" xr16:uid="{00000000-0016-0000-0200-000039020000}" autoFormatId="16" applyNumberFormats="0" applyBorderFormats="0" applyFontFormats="1" applyPatternFormats="1" applyAlignmentFormats="0" applyWidthHeightFormats="0"/>
</file>

<file path=xl/queryTables/queryTable23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80" connectionId="257" xr16:uid="{00000000-0016-0000-0200-00009E010000}" autoFormatId="16" applyNumberFormats="0" applyBorderFormats="0" applyFontFormats="1" applyPatternFormats="1" applyAlignmentFormats="0" applyWidthHeightFormats="0"/>
</file>

<file path=xl/queryTables/queryTable23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94" connectionId="366" xr16:uid="{1B54DDD3-D27B-423E-9A7F-0BA7F81C2F45}" autoFormatId="16" applyNumberFormats="0" applyBorderFormats="0" applyFontFormats="1" applyPatternFormats="1" applyAlignmentFormats="0" applyWidthHeightFormats="0"/>
</file>

<file path=xl/queryTables/queryTable23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51" connectionId="224" xr16:uid="{00000000-0016-0000-0200-0000EE020000}" autoFormatId="16" applyNumberFormats="0" applyBorderFormats="0" applyFontFormats="1" applyPatternFormats="1" applyAlignmentFormats="0" applyWidthHeightFormats="0"/>
</file>

<file path=xl/queryTables/queryTable23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65" connectionId="618" xr16:uid="{84EB0496-23D6-4734-A507-3FBFEAB9F90D}" autoFormatId="16" applyNumberFormats="0" applyBorderFormats="0" applyFontFormats="1" applyPatternFormats="1" applyAlignmentFormats="0" applyWidthHeightFormats="0"/>
</file>

<file path=xl/queryTables/queryTable23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40" connectionId="584" xr16:uid="{C0479EE9-954D-4B02-AC66-DFAE0A7C9D1A}" autoFormatId="16" applyNumberFormats="0" applyBorderFormats="0" applyFontFormats="1" applyPatternFormats="1" applyAlignmentFormats="0" applyWidthHeightFormats="0"/>
</file>

<file path=xl/queryTables/queryTable23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47" connectionId="335" xr16:uid="{00000000-0016-0000-0200-0000AC020000}" autoFormatId="16" applyNumberFormats="0" applyBorderFormats="0" applyFontFormats="1" applyPatternFormats="1" applyAlignmentFormats="0" applyWidthHeightFormats="0"/>
</file>

<file path=xl/queryTables/queryTable23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48" connectionId="4" xr16:uid="{00000000-0016-0000-0200-000098010000}" autoFormatId="16" applyNumberFormats="0" applyBorderFormats="0" applyFontFormats="1" applyPatternFormats="1" applyAlignmentFormats="0" applyWidthHeightFormats="0"/>
</file>

<file path=xl/queryTables/queryTable23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56" connectionId="123" xr16:uid="{00000000-0016-0000-0200-00004F020000}" autoFormatId="16" applyNumberFormats="0" applyBorderFormats="0" applyFontFormats="1" applyPatternFormats="1" applyAlignmentFormats="0" applyWidthHeightFormats="0"/>
</file>

<file path=xl/queryTables/queryTable23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75" connectionId="620" xr16:uid="{8150261D-B3EC-4C3F-8B43-B11DD81FB07F}" autoFormatId="16" applyNumberFormats="0" applyBorderFormats="0" applyFontFormats="1" applyPatternFormats="1" applyAlignmentFormats="0" applyWidthHeightFormats="0"/>
</file>

<file path=xl/queryTables/queryTable24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64" connectionId="429" xr16:uid="{A639FF4A-B30D-4ED1-A4B3-B04005E600CC}" autoFormatId="16" applyNumberFormats="0" applyBorderFormats="0" applyFontFormats="1" applyPatternFormats="1" applyAlignmentFormats="0" applyWidthHeightFormats="0"/>
</file>

<file path=xl/queryTables/queryTable24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34" connectionId="546" xr16:uid="{00000000-0016-0000-0200-000029000000}" autoFormatId="16" applyNumberFormats="0" applyBorderFormats="0" applyFontFormats="1" applyPatternFormats="1" applyAlignmentFormats="0" applyWidthHeightFormats="0"/>
</file>

<file path=xl/queryTables/queryTable24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91" connectionId="335" xr16:uid="{00000000-0016-0000-0200-000013020000}" autoFormatId="16" applyNumberFormats="0" applyBorderFormats="0" applyFontFormats="1" applyPatternFormats="1" applyAlignmentFormats="0" applyWidthHeightFormats="0"/>
</file>

<file path=xl/queryTables/queryTable24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7" connectionId="335" xr16:uid="{00000000-0016-0000-0200-000083010000}" autoFormatId="16" applyNumberFormats="0" applyBorderFormats="0" applyFontFormats="1" applyPatternFormats="1" applyAlignmentFormats="0" applyWidthHeightFormats="0"/>
</file>

<file path=xl/queryTables/queryTable24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33" connectionId="557" xr16:uid="{00000000-0016-0000-0200-000024000000}" autoFormatId="16" applyNumberFormats="0" applyBorderFormats="0" applyFontFormats="1" applyPatternFormats="1" applyAlignmentFormats="0" applyWidthHeightFormats="0"/>
</file>

<file path=xl/queryTables/queryTable24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89" connectionId="47" xr16:uid="{00000000-0016-0000-0200-00005B010000}" autoFormatId="16" applyNumberFormats="0" applyBorderFormats="0" applyFontFormats="1" applyPatternFormats="1" applyAlignmentFormats="0" applyWidthHeightFormats="0"/>
</file>

<file path=xl/queryTables/queryTable24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2" connectionId="446" xr16:uid="{00000000-0016-0000-0200-0000BB010000}" autoFormatId="16" applyNumberFormats="0" applyBorderFormats="0" applyFontFormats="1" applyPatternFormats="1" applyAlignmentFormats="0" applyWidthHeightFormats="0"/>
</file>

<file path=xl/queryTables/queryTable24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63" connectionId="58" xr16:uid="{00000000-0016-0000-0200-000011010000}" autoFormatId="16" applyNumberFormats="0" applyBorderFormats="0" applyFontFormats="1" applyPatternFormats="1" applyAlignmentFormats="0" applyWidthHeightFormats="0"/>
</file>

<file path=xl/queryTables/queryTable24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51" connectionId="508" xr16:uid="{C91DAE0C-D5BC-411B-B5F7-5995EAB51586}" autoFormatId="16" applyNumberFormats="0" applyBorderFormats="0" applyFontFormats="1" applyPatternFormats="1" applyAlignmentFormats="0" applyWidthHeightFormats="0"/>
</file>

<file path=xl/queryTables/queryTable24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61" connectionId="614" xr16:uid="{1A3C6467-1641-4206-B447-41E83024CAE1}" autoFormatId="16" applyNumberFormats="0" applyBorderFormats="0" applyFontFormats="1" applyPatternFormats="1" applyAlignmentFormats="0" applyWidthHeightFormats="0"/>
</file>

<file path=xl/queryTables/queryTable25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24" connectionId="1" xr16:uid="{00000000-0016-0000-0200-00008D010000}" autoFormatId="16" applyNumberFormats="0" applyBorderFormats="0" applyFontFormats="1" applyPatternFormats="1" applyAlignmentFormats="0" applyWidthHeightFormats="0"/>
</file>

<file path=xl/queryTables/queryTable25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37" connectionId="101" xr16:uid="{00000000-0016-0000-0200-00004B010000}" autoFormatId="16" applyNumberFormats="0" applyBorderFormats="0" applyFontFormats="1" applyPatternFormats="1" applyAlignmentFormats="0" applyWidthHeightFormats="0"/>
</file>

<file path=xl/queryTables/queryTable25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6" connectionId="224" xr16:uid="{00000000-0016-0000-0200-00006E000000}" autoFormatId="16" applyNumberFormats="0" applyBorderFormats="0" applyFontFormats="1" applyPatternFormats="1" applyAlignmentFormats="0" applyWidthHeightFormats="0"/>
</file>

<file path=xl/queryTables/queryTable25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23" connectionId="86" xr16:uid="{00000000-0016-0000-0200-00002E010000}" autoFormatId="16" applyNumberFormats="0" applyBorderFormats="0" applyFontFormats="1" applyPatternFormats="1" applyAlignmentFormats="0" applyWidthHeightFormats="0"/>
</file>

<file path=xl/queryTables/queryTable25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29" connectionId="678" xr16:uid="{DFA7C07A-3C21-4A69-96D8-0040FCF4C992}" autoFormatId="16" applyNumberFormats="0" applyBorderFormats="0" applyFontFormats="1" applyPatternFormats="1" applyAlignmentFormats="0" applyWidthHeightFormats="0"/>
</file>

<file path=xl/queryTables/queryTable25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18" connectionId="665" xr16:uid="{8511CC34-A183-4E3D-A36D-C82893D37882}" autoFormatId="16" applyNumberFormats="0" applyBorderFormats="0" applyFontFormats="1" applyPatternFormats="1" applyAlignmentFormats="0" applyWidthHeightFormats="0"/>
</file>

<file path=xl/queryTables/queryTable25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09" connectionId="269" xr16:uid="{00000000-0016-0000-0200-0000B0020000}" autoFormatId="16" applyNumberFormats="0" applyBorderFormats="0" applyFontFormats="1" applyPatternFormats="1" applyAlignmentFormats="0" applyWidthHeightFormats="0"/>
</file>

<file path=xl/queryTables/queryTable25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35" connectionId="558" xr16:uid="{00000000-0016-0000-0200-00003D010000}" autoFormatId="16" applyNumberFormats="0" applyBorderFormats="0" applyFontFormats="1" applyPatternFormats="1" applyAlignmentFormats="0" applyWidthHeightFormats="0"/>
</file>

<file path=xl/queryTables/queryTable25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605" connectionId="66" xr16:uid="{00000000-0016-0000-0200-00006F010000}" autoFormatId="16" applyNumberFormats="0" applyBorderFormats="0" applyFontFormats="1" applyPatternFormats="1" applyAlignmentFormats="0" applyWidthHeightFormats="0"/>
</file>

<file path=xl/queryTables/queryTable25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86" connectionId="14" xr16:uid="{00000000-0016-0000-0200-0000DC000000}" autoFormatId="16" applyNumberFormats="0" applyBorderFormats="0" applyFontFormats="1" applyPatternFormats="1" applyAlignmentFormats="0" applyWidthHeightFormats="0"/>
</file>

<file path=xl/queryTables/queryTable26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17" connectionId="295" xr16:uid="{00000000-0016-0000-0200-000081020000}" autoFormatId="16" applyNumberFormats="0" applyBorderFormats="0" applyFontFormats="1" applyPatternFormats="1" applyAlignmentFormats="0" applyWidthHeightFormats="0"/>
</file>

<file path=xl/queryTables/queryTable26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8" connectionId="236" xr16:uid="{00000000-0016-0000-0200-00003C030000}" autoFormatId="16" applyNumberFormats="0" applyBorderFormats="0" applyFontFormats="1" applyPatternFormats="1" applyAlignmentFormats="0" applyWidthHeightFormats="0"/>
</file>

<file path=xl/queryTables/queryTable26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98" connectionId="59" xr16:uid="{00000000-0016-0000-0200-000085020000}" autoFormatId="16" applyNumberFormats="0" applyBorderFormats="0" applyFontFormats="1" applyPatternFormats="1" applyAlignmentFormats="0" applyWidthHeightFormats="0"/>
</file>

<file path=xl/queryTables/queryTable26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02" connectionId="561" xr16:uid="{0EA8014A-773A-47AE-819C-A6CE899AFAF2}" autoFormatId="16" applyNumberFormats="0" applyBorderFormats="0" applyFontFormats="1" applyPatternFormats="1" applyAlignmentFormats="0" applyWidthHeightFormats="0"/>
</file>

<file path=xl/queryTables/queryTable26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22" connectionId="224" xr16:uid="{00000000-0016-0000-0200-000048020000}" autoFormatId="16" applyNumberFormats="0" applyBorderFormats="0" applyFontFormats="1" applyPatternFormats="1" applyAlignmentFormats="0" applyWidthHeightFormats="0"/>
</file>

<file path=xl/queryTables/queryTable26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12" connectionId="185" xr16:uid="{00000000-0016-0000-0200-0000C0010000}" autoFormatId="16" applyNumberFormats="0" applyBorderFormats="0" applyFontFormats="1" applyPatternFormats="1" applyAlignmentFormats="0" applyWidthHeightFormats="0"/>
</file>

<file path=xl/queryTables/queryTable26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74" connectionId="224" xr16:uid="{00000000-0016-0000-0200-0000CA020000}" autoFormatId="16" applyNumberFormats="0" applyBorderFormats="0" applyFontFormats="1" applyPatternFormats="1" applyAlignmentFormats="0" applyWidthHeightFormats="0"/>
</file>

<file path=xl/queryTables/queryTable26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42" connectionId="668" xr16:uid="{00000000-0016-0000-0200-000059010000}" autoFormatId="16" applyNumberFormats="0" applyBorderFormats="0" applyFontFormats="1" applyPatternFormats="1" applyAlignmentFormats="0" applyWidthHeightFormats="0"/>
</file>

<file path=xl/queryTables/queryTable26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42" connectionId="484" xr16:uid="{4E4E3FD3-6629-4616-97D7-A8EC9891F029}" autoFormatId="16" applyNumberFormats="0" applyBorderFormats="0" applyFontFormats="1" applyPatternFormats="1" applyAlignmentFormats="0" applyWidthHeightFormats="0"/>
</file>

<file path=xl/queryTables/queryTable26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91" connectionId="69" xr16:uid="{00000000-0016-0000-0200-00002E000000}" autoFormatId="16" applyNumberFormats="0" applyBorderFormats="0" applyFontFormats="1" applyPatternFormats="1" applyAlignmentFormats="0" applyWidthHeightFormats="0"/>
</file>

<file path=xl/queryTables/queryTable27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70" connectionId="527" xr16:uid="{9E24F205-B2E1-4402-8F1C-945D0A65EE20}" autoFormatId="16" applyNumberFormats="0" applyBorderFormats="0" applyFontFormats="1" applyPatternFormats="1" applyAlignmentFormats="0" applyWidthHeightFormats="0"/>
</file>

<file path=xl/queryTables/queryTable27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87" connectionId="25" xr16:uid="{00000000-0016-0000-0200-000024010000}" autoFormatId="16" applyNumberFormats="0" applyBorderFormats="0" applyFontFormats="1" applyPatternFormats="1" applyAlignmentFormats="0" applyWidthHeightFormats="0"/>
</file>

<file path=xl/queryTables/queryTable27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78" connectionId="443" xr16:uid="{AF5692B8-70DA-4005-92AC-D8A702302A07}" autoFormatId="16" applyNumberFormats="0" applyBorderFormats="0" applyFontFormats="1" applyPatternFormats="1" applyAlignmentFormats="0" applyWidthHeightFormats="0"/>
</file>

<file path=xl/queryTables/queryTable27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13" connectionId="613" xr16:uid="{00000000-0016-0000-0200-0000D8000000}" autoFormatId="16" applyNumberFormats="0" applyBorderFormats="0" applyFontFormats="1" applyPatternFormats="1" applyAlignmentFormats="0" applyWidthHeightFormats="0"/>
</file>

<file path=xl/queryTables/queryTable27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17" connectionId="113" xr16:uid="{00000000-0016-0000-0200-0000B8010000}" autoFormatId="16" applyNumberFormats="0" applyBorderFormats="0" applyFontFormats="1" applyPatternFormats="1" applyAlignmentFormats="0" applyWidthHeightFormats="0"/>
</file>

<file path=xl/queryTables/queryTable27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36" connectionId="208" xr16:uid="{00000000-0016-0000-0200-00000B020000}" autoFormatId="16" applyNumberFormats="0" applyBorderFormats="0" applyFontFormats="1" applyPatternFormats="1" applyAlignmentFormats="0" applyWidthHeightFormats="0"/>
</file>

<file path=xl/queryTables/queryTable27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94" connectionId="102" xr16:uid="{00000000-0016-0000-0200-000005030000}" autoFormatId="16" applyNumberFormats="0" applyBorderFormats="0" applyFontFormats="1" applyPatternFormats="1" applyAlignmentFormats="0" applyWidthHeightFormats="0"/>
</file>

<file path=xl/queryTables/queryTable27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95" connectionId="335" xr16:uid="{00000000-0016-0000-0200-00004C010000}" autoFormatId="16" applyNumberFormats="0" applyBorderFormats="0" applyFontFormats="1" applyPatternFormats="1" applyAlignmentFormats="0" applyWidthHeightFormats="0"/>
</file>

<file path=xl/queryTables/queryTable27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04" connectionId="282" xr16:uid="{00000000-0016-0000-0200-00006D000000}" autoFormatId="16" applyNumberFormats="0" applyBorderFormats="0" applyFontFormats="1" applyPatternFormats="1" applyAlignmentFormats="0" applyWidthHeightFormats="0"/>
</file>

<file path=xl/queryTables/queryTable27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15" connectionId="635" xr16:uid="{00000000-0016-0000-0200-000084010000}" autoFormatId="16" applyNumberFormats="0" applyBorderFormats="0" applyFontFormats="1" applyPatternFormats="1" applyAlignmentFormats="0" applyWidthHeightFormats="0"/>
</file>

<file path=xl/queryTables/queryTable28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31" connectionId="513" xr16:uid="{00000000-0016-0000-0200-000062020000}" autoFormatId="16" applyNumberFormats="0" applyBorderFormats="0" applyFontFormats="1" applyPatternFormats="1" applyAlignmentFormats="0" applyWidthHeightFormats="0"/>
</file>

<file path=xl/queryTables/queryTable28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25" connectionId="578" xr16:uid="{9DC01F9E-4A48-48C8-AAD0-01CA6810DBA7}" autoFormatId="16" applyNumberFormats="0" applyBorderFormats="0" applyFontFormats="1" applyPatternFormats="1" applyAlignmentFormats="0" applyWidthHeightFormats="0"/>
</file>

<file path=xl/queryTables/queryTable28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88" connectionId="707" xr16:uid="{00000000-0016-0000-0200-00005F000000}" autoFormatId="16" applyNumberFormats="0" applyBorderFormats="0" applyFontFormats="1" applyPatternFormats="1" applyAlignmentFormats="0" applyWidthHeightFormats="0"/>
</file>

<file path=xl/queryTables/queryTable28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80" connectionId="628" xr16:uid="{D6270D2A-BFE1-458B-AC09-B56A8CCFAB1C}" autoFormatId="16" applyNumberFormats="0" applyBorderFormats="0" applyFontFormats="1" applyPatternFormats="1" applyAlignmentFormats="0" applyWidthHeightFormats="0"/>
</file>

<file path=xl/queryTables/queryTable28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68" connectionId="137" xr16:uid="{00000000-0016-0000-0200-0000D7010000}" autoFormatId="16" applyNumberFormats="0" applyBorderFormats="0" applyFontFormats="1" applyPatternFormats="1" applyAlignmentFormats="0" applyWidthHeightFormats="0"/>
</file>

<file path=xl/queryTables/queryTable28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58" connectionId="668" xr16:uid="{00000000-0016-0000-0200-00004F000000}" autoFormatId="16" applyNumberFormats="0" applyBorderFormats="0" applyFontFormats="1" applyPatternFormats="1" applyAlignmentFormats="0" applyWidthHeightFormats="0"/>
</file>

<file path=xl/queryTables/queryTable28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11" connectionId="184" xr16:uid="{00000000-0016-0000-0200-00002F010000}" autoFormatId="16" applyNumberFormats="0" applyBorderFormats="0" applyFontFormats="1" applyPatternFormats="1" applyAlignmentFormats="0" applyWidthHeightFormats="0"/>
</file>

<file path=xl/queryTables/queryTable28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98" connectionId="463" xr16:uid="{CC1EC7D6-4849-48D3-BD70-94E3EB6D0992}" autoFormatId="16" applyNumberFormats="0" applyBorderFormats="0" applyFontFormats="1" applyPatternFormats="1" applyAlignmentFormats="0" applyWidthHeightFormats="0"/>
</file>

<file path=xl/queryTables/queryTable28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29" connectionId="582" xr16:uid="{0D92B813-1AD6-4597-9A81-1BE35FF7AEDC}" autoFormatId="16" applyNumberFormats="0" applyBorderFormats="0" applyFontFormats="1" applyPatternFormats="1" applyAlignmentFormats="0" applyWidthHeightFormats="0"/>
</file>

<file path=xl/queryTables/queryTable28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54" connectionId="606" xr16:uid="{B204745A-0762-4E4C-8C10-89A4AAA139F0}" autoFormatId="16" applyNumberFormats="0" applyBorderFormats="0" applyFontFormats="1" applyPatternFormats="1" applyAlignmentFormats="0" applyWidthHeightFormats="0"/>
</file>

<file path=xl/queryTables/queryTable29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00" connectionId="649" xr16:uid="{ADCB1AC0-44F4-4AF5-A4CE-C16449B70F99}" autoFormatId="16" applyNumberFormats="0" applyBorderFormats="0" applyFontFormats="1" applyPatternFormats="1" applyAlignmentFormats="0" applyWidthHeightFormats="0"/>
</file>

<file path=xl/queryTables/queryTable29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21" connectionId="113" xr16:uid="{00000000-0016-0000-0200-000021000000}" autoFormatId="16" applyNumberFormats="0" applyBorderFormats="0" applyFontFormats="1" applyPatternFormats="1" applyAlignmentFormats="0" applyWidthHeightFormats="0"/>
</file>

<file path=xl/queryTables/queryTable29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6" connectionId="224" xr16:uid="{00000000-0016-0000-0200-000095010000}" autoFormatId="16" applyNumberFormats="0" applyBorderFormats="0" applyFontFormats="1" applyPatternFormats="1" applyAlignmentFormats="0" applyWidthHeightFormats="0"/>
</file>

<file path=xl/queryTables/queryTable29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66" connectionId="619" xr16:uid="{A980110E-02A5-4F31-9062-964DBD810C6E}" autoFormatId="16" applyNumberFormats="0" applyBorderFormats="0" applyFontFormats="1" applyPatternFormats="1" applyAlignmentFormats="0" applyWidthHeightFormats="0"/>
</file>

<file path=xl/queryTables/queryTable29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83" connectionId="448" xr16:uid="{D2DAE816-1E59-408A-AA97-3102418DFC49}" autoFormatId="16" applyNumberFormats="0" applyBorderFormats="0" applyFontFormats="1" applyPatternFormats="1" applyAlignmentFormats="0" applyWidthHeightFormats="0"/>
</file>

<file path=xl/queryTables/queryTable29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39" connectionId="104" xr16:uid="{00000000-0016-0000-0200-000065010000}" autoFormatId="16" applyNumberFormats="0" applyBorderFormats="0" applyFontFormats="1" applyPatternFormats="1" applyAlignmentFormats="0" applyWidthHeightFormats="0"/>
</file>

<file path=xl/queryTables/queryTable29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50" connectionId="507" xr16:uid="{CFD28737-A209-4D89-9DCF-54DB4CBE528B}" autoFormatId="16" applyNumberFormats="0" applyBorderFormats="0" applyFontFormats="1" applyPatternFormats="1" applyAlignmentFormats="0" applyWidthHeightFormats="0"/>
</file>

<file path=xl/queryTables/queryTable29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76" connectionId="2" xr16:uid="{00000000-0016-0000-0200-0000BA020000}" autoFormatId="16" applyNumberFormats="0" applyBorderFormats="0" applyFontFormats="1" applyPatternFormats="1" applyAlignmentFormats="0" applyWidthHeightFormats="0"/>
</file>

<file path=xl/queryTables/queryTable29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39" connectionId="709" xr16:uid="{00000000-0016-0000-0200-00003F000000}" autoFormatId="16" applyNumberFormats="0" applyBorderFormats="0" applyFontFormats="1" applyPatternFormats="1" applyAlignmentFormats="0" applyWidthHeightFormats="0"/>
</file>

<file path=xl/queryTables/queryTable29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21" connectionId="47" xr16:uid="{00000000-0016-0000-0200-0000C4020000}" autoFormatId="16" applyNumberFormats="0" applyBorderFormats="0" applyFontFormats="1" applyPatternFormats="1" applyAlignmentFormats="0" applyWidthHeightFormats="0"/>
</file>

<file path=xl/queryTables/queryTable30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67" connectionId="202" xr16:uid="{00000000-0016-0000-0200-0000C3020000}" autoFormatId="16" applyNumberFormats="0" applyBorderFormats="0" applyFontFormats="1" applyPatternFormats="1" applyAlignmentFormats="0" applyWidthHeightFormats="0"/>
</file>

<file path=xl/queryTables/queryTable30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67" connectionId="24" xr16:uid="{00000000-0016-0000-0200-0000E3010000}" autoFormatId="16" applyNumberFormats="0" applyBorderFormats="0" applyFontFormats="1" applyPatternFormats="1" applyAlignmentFormats="0" applyWidthHeightFormats="0"/>
</file>

<file path=xl/queryTables/queryTable30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82" connectionId="41" xr16:uid="{00000000-0016-0000-0200-0000BC000000}" autoFormatId="16" applyNumberFormats="0" applyBorderFormats="0" applyFontFormats="1" applyPatternFormats="1" applyAlignmentFormats="0" applyWidthHeightFormats="0"/>
</file>

<file path=xl/queryTables/queryTable30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20" connectionId="2" xr16:uid="{00000000-0016-0000-0200-000022010000}" autoFormatId="16" applyNumberFormats="0" applyBorderFormats="0" applyFontFormats="1" applyPatternFormats="1" applyAlignmentFormats="0" applyWidthHeightFormats="0"/>
</file>

<file path=xl/queryTables/queryTable30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30" connectionId="583" xr16:uid="{08B054BF-DEC6-4927-A1AA-3442D1F4A97A}" autoFormatId="16" applyNumberFormats="0" applyBorderFormats="0" applyFontFormats="1" applyPatternFormats="1" applyAlignmentFormats="0" applyWidthHeightFormats="0"/>
</file>

<file path=xl/queryTables/queryTable30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25" connectionId="88" xr16:uid="{00000000-0016-0000-0200-000037020000}" autoFormatId="16" applyNumberFormats="0" applyBorderFormats="0" applyFontFormats="1" applyPatternFormats="1" applyAlignmentFormats="0" applyWidthHeightFormats="0"/>
</file>

<file path=xl/queryTables/queryTable30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73" connectionId="169" xr16:uid="{00000000-0016-0000-0200-00005F020000}" autoFormatId="16" applyNumberFormats="0" applyBorderFormats="0" applyFontFormats="1" applyPatternFormats="1" applyAlignmentFormats="0" applyWidthHeightFormats="0"/>
</file>

<file path=xl/queryTables/queryTable30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67" connectionId="135" xr16:uid="{00000000-0016-0000-0200-000005010000}" autoFormatId="16" applyNumberFormats="0" applyBorderFormats="0" applyFontFormats="1" applyPatternFormats="1" applyAlignmentFormats="0" applyWidthHeightFormats="0"/>
</file>

<file path=xl/queryTables/queryTable30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51" connectionId="226" xr16:uid="{00000000-0016-0000-0200-0000B4000000}" autoFormatId="16" applyNumberFormats="0" applyBorderFormats="0" applyFontFormats="1" applyPatternFormats="1" applyAlignmentFormats="0" applyWidthHeightFormats="0"/>
</file>

<file path=xl/queryTables/queryTable30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97" connectionId="557" xr16:uid="{00000000-0016-0000-0200-000043000000}" autoFormatId="16" applyNumberFormats="0" applyBorderFormats="0" applyFontFormats="1" applyPatternFormats="1" applyAlignmentFormats="0" applyWidthHeightFormats="0"/>
</file>

<file path=xl/queryTables/queryTable31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98" connectionId="668" xr16:uid="{00000000-0016-0000-0200-0000EF020000}" autoFormatId="16" applyNumberFormats="0" applyBorderFormats="0" applyFontFormats="1" applyPatternFormats="1" applyAlignmentFormats="0" applyWidthHeightFormats="0"/>
</file>

<file path=xl/queryTables/queryTable31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90" connectionId="364" xr16:uid="{4D8761AF-1583-4F18-8A36-AAC5CAD3C893}" autoFormatId="16" applyNumberFormats="0" applyBorderFormats="0" applyFontFormats="1" applyPatternFormats="1" applyAlignmentFormats="0" applyWidthHeightFormats="0"/>
</file>

<file path=xl/queryTables/queryTable31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84" connectionId="43" xr16:uid="{00000000-0016-0000-0200-00003F010000}" autoFormatId="16" applyNumberFormats="0" applyBorderFormats="0" applyFontFormats="1" applyPatternFormats="1" applyAlignmentFormats="0" applyWidthHeightFormats="0"/>
</file>

<file path=xl/queryTables/queryTable31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74" connectionId="143" xr16:uid="{00000000-0016-0000-0200-000017000000}" autoFormatId="16" applyNumberFormats="0" applyBorderFormats="0" applyFontFormats="1" applyPatternFormats="1" applyAlignmentFormats="0" applyWidthHeightFormats="0"/>
</file>

<file path=xl/queryTables/queryTable31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48" connectionId="412" xr16:uid="{6309516A-E545-44C7-8FC0-4E9EE2D37514}" autoFormatId="16" applyNumberFormats="0" applyBorderFormats="0" applyFontFormats="1" applyPatternFormats="1" applyAlignmentFormats="0" applyWidthHeightFormats="0"/>
</file>

<file path=xl/queryTables/queryTable31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68" connectionId="2" xr16:uid="{00000000-0016-0000-0200-000044010000}" autoFormatId="16" applyNumberFormats="0" applyBorderFormats="0" applyFontFormats="1" applyPatternFormats="1" applyAlignmentFormats="0" applyWidthHeightFormats="0"/>
</file>

<file path=xl/queryTables/queryTable31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36" connectionId="2" xr16:uid="{00000000-0016-0000-0200-0000F0010000}" autoFormatId="16" applyNumberFormats="0" applyBorderFormats="0" applyFontFormats="1" applyPatternFormats="1" applyAlignmentFormats="0" applyWidthHeightFormats="0"/>
</file>

<file path=xl/queryTables/queryTable31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25" connectionId="396" xr16:uid="{2615FC32-94F7-4AE2-BB6A-548C12EFEA79}" autoFormatId="16" applyNumberFormats="0" applyBorderFormats="0" applyFontFormats="1" applyPatternFormats="1" applyAlignmentFormats="0" applyWidthHeightFormats="0"/>
</file>

<file path=xl/queryTables/queryTable31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63" connectionId="239" xr16:uid="{00000000-0016-0000-0200-000046020000}" autoFormatId="16" applyNumberFormats="0" applyBorderFormats="0" applyFontFormats="1" applyPatternFormats="1" applyAlignmentFormats="0" applyWidthHeightFormats="0"/>
</file>

<file path=xl/queryTables/queryTable31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49" connectionId="506" xr16:uid="{F3513B10-4C3C-427D-AC82-B41E6023BA54}" autoFormatId="16" applyNumberFormats="0" applyBorderFormats="0" applyFontFormats="1" applyPatternFormats="1" applyAlignmentFormats="0" applyWidthHeightFormats="0"/>
</file>

<file path=xl/queryTables/queryTable32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10" connectionId="72" xr16:uid="{00000000-0016-0000-0200-00007E020000}" autoFormatId="16" applyNumberFormats="0" applyBorderFormats="0" applyFontFormats="1" applyPatternFormats="1" applyAlignmentFormats="0" applyWidthHeightFormats="0"/>
</file>

<file path=xl/queryTables/queryTable32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04" connectionId="376" xr16:uid="{1120180F-4FDF-4258-8020-0C6727D8A59F}" autoFormatId="16" applyNumberFormats="0" applyBorderFormats="0" applyFontFormats="1" applyPatternFormats="1" applyAlignmentFormats="0" applyWidthHeightFormats="0"/>
</file>

<file path=xl/queryTables/queryTable32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22" connectionId="196" xr16:uid="{00000000-0016-0000-0200-000036010000}" autoFormatId="16" applyNumberFormats="0" applyBorderFormats="0" applyFontFormats="1" applyPatternFormats="1" applyAlignmentFormats="0" applyWidthHeightFormats="0"/>
</file>

<file path=xl/queryTables/queryTable32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52" connectionId="8" xr16:uid="{00000000-0016-0000-0200-000094020000}" autoFormatId="16" applyNumberFormats="0" applyBorderFormats="0" applyFontFormats="1" applyPatternFormats="1" applyAlignmentFormats="0" applyWidthHeightFormats="0"/>
</file>

<file path=xl/queryTables/queryTable32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86" connectionId="14" xr16:uid="{00000000-0016-0000-0200-000076010000}" autoFormatId="16" applyNumberFormats="0" applyBorderFormats="0" applyFontFormats="1" applyPatternFormats="1" applyAlignmentFormats="0" applyWidthHeightFormats="0"/>
</file>

<file path=xl/queryTables/queryTable32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84" connectionId="707" xr16:uid="{00000000-0016-0000-0200-0000EC010000}" autoFormatId="16" applyNumberFormats="0" applyBorderFormats="0" applyFontFormats="1" applyPatternFormats="1" applyAlignmentFormats="0" applyWidthHeightFormats="0"/>
</file>

<file path=xl/queryTables/queryTable32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05" connectionId="564" xr16:uid="{4BD58C16-9276-4EE1-BA83-43B31348ACDC}" autoFormatId="16" applyNumberFormats="0" applyBorderFormats="0" applyFontFormats="1" applyPatternFormats="1" applyAlignmentFormats="0" applyWidthHeightFormats="0"/>
</file>

<file path=xl/queryTables/queryTable32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22" connectionId="224" xr16:uid="{00000000-0016-0000-0200-000029020000}" autoFormatId="16" applyNumberFormats="0" applyBorderFormats="0" applyFontFormats="1" applyPatternFormats="1" applyAlignmentFormats="0" applyWidthHeightFormats="0"/>
</file>

<file path=xl/queryTables/queryTable32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66" connectionId="341" xr16:uid="{A8E3A20B-1F76-4683-912B-E9F9EEBB86A8}" autoFormatId="16" applyNumberFormats="0" applyBorderFormats="0" applyFontFormats="1" applyPatternFormats="1" applyAlignmentFormats="0" applyWidthHeightFormats="0"/>
</file>

<file path=xl/queryTables/queryTable32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83" connectionId="696" xr16:uid="{00000000-0016-0000-0200-00001D000000}" autoFormatId="16" applyNumberFormats="0" applyBorderFormats="0" applyFontFormats="1" applyPatternFormats="1" applyAlignmentFormats="0" applyWidthHeightFormats="0"/>
</file>

<file path=xl/queryTables/queryTable33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41" connectionId="214" xr16:uid="{00000000-0016-0000-0200-000083020000}" autoFormatId="16" applyNumberFormats="0" applyBorderFormats="0" applyFontFormats="1" applyPatternFormats="1" applyAlignmentFormats="0" applyWidthHeightFormats="0"/>
</file>

<file path=xl/queryTables/queryTable33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31" connectionId="335" xr16:uid="{00000000-0016-0000-0200-0000B7020000}" autoFormatId="16" applyNumberFormats="0" applyBorderFormats="0" applyFontFormats="1" applyPatternFormats="1" applyAlignmentFormats="0" applyWidthHeightFormats="0"/>
</file>

<file path=xl/queryTables/queryTable33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35" connectionId="99" xr16:uid="{00000000-0016-0000-0200-0000AA000000}" autoFormatId="16" applyNumberFormats="0" applyBorderFormats="0" applyFontFormats="1" applyPatternFormats="1" applyAlignmentFormats="0" applyWidthHeightFormats="0"/>
</file>

<file path=xl/queryTables/queryTable33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57" connectionId="124" xr16:uid="{00000000-0016-0000-0200-0000AD000000}" autoFormatId="16" applyNumberFormats="0" applyBorderFormats="0" applyFontFormats="1" applyPatternFormats="1" applyAlignmentFormats="0" applyWidthHeightFormats="0"/>
</file>

<file path=xl/queryTables/queryTable33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81" connectionId="557" xr16:uid="{00000000-0016-0000-0200-0000D9010000}" autoFormatId="16" applyNumberFormats="0" applyBorderFormats="0" applyFontFormats="1" applyPatternFormats="1" applyAlignmentFormats="0" applyWidthHeightFormats="0"/>
</file>

<file path=xl/queryTables/queryTable33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52" connectionId="446" xr16:uid="{00000000-0016-0000-0200-00007B000000}" autoFormatId="16" applyNumberFormats="0" applyBorderFormats="0" applyFontFormats="1" applyPatternFormats="1" applyAlignmentFormats="0" applyWidthHeightFormats="0"/>
</file>

<file path=xl/queryTables/queryTable33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27" connectionId="200" xr16:uid="{00000000-0016-0000-0200-000012010000}" autoFormatId="16" applyNumberFormats="0" applyBorderFormats="0" applyFontFormats="1" applyPatternFormats="1" applyAlignmentFormats="0" applyWidthHeightFormats="0"/>
</file>

<file path=xl/queryTables/queryTable33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27" connectionId="469" xr16:uid="{00000000-0016-0000-0200-000065000000}" autoFormatId="16" applyNumberFormats="0" applyBorderFormats="0" applyFontFormats="1" applyPatternFormats="1" applyAlignmentFormats="0" applyWidthHeightFormats="0"/>
</file>

<file path=xl/queryTables/queryTable33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60" connectionId="125" xr16:uid="{00000000-0016-0000-0200-00003B020000}" autoFormatId="16" applyNumberFormats="0" applyBorderFormats="0" applyFontFormats="1" applyPatternFormats="1" applyAlignmentFormats="0" applyWidthHeightFormats="0"/>
</file>

<file path=xl/queryTables/queryTable33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7" connectionId="225" xr16:uid="{00000000-0016-0000-0200-00002C000000}" autoFormatId="16" applyNumberFormats="0" applyBorderFormats="0" applyFontFormats="1" applyPatternFormats="1" applyAlignmentFormats="0" applyWidthHeightFormats="0"/>
</file>

<file path=xl/queryTables/queryTable34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59" connectionId="14" xr16:uid="{00000000-0016-0000-0200-000030020000}" autoFormatId="16" applyNumberFormats="0" applyBorderFormats="0" applyFontFormats="1" applyPatternFormats="1" applyAlignmentFormats="0" applyWidthHeightFormats="0"/>
</file>

<file path=xl/queryTables/queryTable34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37" connectionId="403" xr16:uid="{B6266559-8814-4E99-BFEA-DD529319C87A}" autoFormatId="16" applyNumberFormats="0" applyBorderFormats="0" applyFontFormats="1" applyPatternFormats="1" applyAlignmentFormats="0" applyWidthHeightFormats="0"/>
</file>

<file path=xl/queryTables/queryTable34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90" connectionId="224" xr16:uid="{00000000-0016-0000-0200-00001C030000}" autoFormatId="16" applyNumberFormats="0" applyBorderFormats="0" applyFontFormats="1" applyPatternFormats="1" applyAlignmentFormats="0" applyWidthHeightFormats="0"/>
</file>

<file path=xl/queryTables/queryTable34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82" connectionId="668" xr16:uid="{00000000-0016-0000-0200-000018020000}" autoFormatId="16" applyNumberFormats="0" applyBorderFormats="0" applyFontFormats="1" applyPatternFormats="1" applyAlignmentFormats="0" applyWidthHeightFormats="0"/>
</file>

<file path=xl/queryTables/queryTable34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64" connectionId="69" xr16:uid="{00000000-0016-0000-0200-0000EA000000}" autoFormatId="16" applyNumberFormats="0" applyBorderFormats="0" applyFontFormats="1" applyPatternFormats="1" applyAlignmentFormats="0" applyWidthHeightFormats="0"/>
</file>

<file path=xl/queryTables/queryTable34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37" connectionId="683" xr16:uid="{F37C9ED4-0FF1-472D-91CC-73B83968C082}" autoFormatId="16" applyNumberFormats="0" applyBorderFormats="0" applyFontFormats="1" applyPatternFormats="1" applyAlignmentFormats="0" applyWidthHeightFormats="0"/>
</file>

<file path=xl/queryTables/queryTable34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25" connectionId="557" xr16:uid="{00000000-0016-0000-0200-000057020000}" autoFormatId="16" applyNumberFormats="0" applyBorderFormats="0" applyFontFormats="1" applyPatternFormats="1" applyAlignmentFormats="0" applyWidthHeightFormats="0"/>
</file>

<file path=xl/queryTables/queryTable34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81" connectionId="629" xr16:uid="{BC3596AF-011B-4338-A4E3-55D171A7CA8B}" autoFormatId="16" applyNumberFormats="0" applyBorderFormats="0" applyFontFormats="1" applyPatternFormats="1" applyAlignmentFormats="0" applyWidthHeightFormats="0"/>
</file>

<file path=xl/queryTables/queryTable34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26" connectionId="397" xr16:uid="{9A9DD664-82A9-4180-BD8F-309E656843DA}" autoFormatId="16" applyNumberFormats="0" applyBorderFormats="0" applyFontFormats="1" applyPatternFormats="1" applyAlignmentFormats="0" applyWidthHeightFormats="0"/>
</file>

<file path=xl/queryTables/queryTable34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22" connectionId="671" xr16:uid="{82F9E2D2-C0B1-49F6-9759-59ABCC3CC89E}" autoFormatId="16" applyNumberFormats="0" applyBorderFormats="0" applyFontFormats="1" applyPatternFormats="1" applyAlignmentFormats="0" applyWidthHeightFormats="0"/>
</file>

<file path=xl/queryTables/queryTable35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73" connectionId="530" xr16:uid="{5F7C916F-DB5A-483A-A347-B5A26F06FA5C}" autoFormatId="16" applyNumberFormats="0" applyBorderFormats="0" applyFontFormats="1" applyPatternFormats="1" applyAlignmentFormats="0" applyWidthHeightFormats="0"/>
</file>

<file path=xl/queryTables/queryTable35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14" connectionId="385" xr16:uid="{8A71A3F7-8D3A-42D0-A24C-64B2FB5B5E30}" autoFormatId="16" applyNumberFormats="0" applyBorderFormats="0" applyFontFormats="1" applyPatternFormats="1" applyAlignmentFormats="0" applyWidthHeightFormats="0"/>
</file>

<file path=xl/queryTables/queryTable35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63" connectionId="158" xr16:uid="{00000000-0016-0000-0200-000099010000}" autoFormatId="16" applyNumberFormats="0" applyBorderFormats="0" applyFontFormats="1" applyPatternFormats="1" applyAlignmentFormats="0" applyWidthHeightFormats="0"/>
</file>

<file path=xl/queryTables/queryTable35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74" connectionId="349" xr16:uid="{3D33A444-6DA5-42EE-8C74-D9A805856B15}" autoFormatId="16" applyNumberFormats="0" applyBorderFormats="0" applyFontFormats="1" applyPatternFormats="1" applyAlignmentFormats="0" applyWidthHeightFormats="0"/>
</file>

<file path=xl/queryTables/queryTable35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01" connectionId="173" xr16:uid="{00000000-0016-0000-0200-000070020000}" autoFormatId="16" applyNumberFormats="0" applyBorderFormats="0" applyFontFormats="1" applyPatternFormats="1" applyAlignmentFormats="0" applyWidthHeightFormats="0"/>
</file>

<file path=xl/queryTables/queryTable35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44" connectionId="446" xr16:uid="{00000000-0016-0000-0200-0000D4000000}" autoFormatId="16" applyNumberFormats="0" applyBorderFormats="0" applyFontFormats="1" applyPatternFormats="1" applyAlignmentFormats="0" applyWidthHeightFormats="0"/>
</file>

<file path=xl/queryTables/queryTable35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32" connectionId="524" xr16:uid="{00000000-0016-0000-0200-000021030000}" autoFormatId="16" applyNumberFormats="0" applyBorderFormats="0" applyFontFormats="1" applyPatternFormats="1" applyAlignmentFormats="0" applyWidthHeightFormats="0"/>
</file>

<file path=xl/queryTables/queryTable35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00" connectionId="707" xr16:uid="{00000000-0016-0000-0200-00009F020000}" autoFormatId="16" applyNumberFormats="0" applyBorderFormats="0" applyFontFormats="1" applyPatternFormats="1" applyAlignmentFormats="0" applyWidthHeightFormats="0"/>
</file>

<file path=xl/queryTables/queryTable35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50" connectionId="58" xr16:uid="{00000000-0016-0000-0200-000042000000}" autoFormatId="16" applyNumberFormats="0" applyBorderFormats="0" applyFontFormats="1" applyPatternFormats="1" applyAlignmentFormats="0" applyWidthHeightFormats="0"/>
</file>

<file path=xl/queryTables/queryTable35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60" connectionId="36" xr16:uid="{00000000-0016-0000-0200-000087010000}" autoFormatId="16" applyNumberFormats="0" applyBorderFormats="0" applyFontFormats="1" applyPatternFormats="1" applyAlignmentFormats="0" applyWidthHeightFormats="0"/>
</file>

<file path=xl/queryTables/queryTable36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73" connectionId="142" xr16:uid="{00000000-0016-0000-0200-000037030000}" autoFormatId="16" applyNumberFormats="0" applyBorderFormats="0" applyFontFormats="1" applyPatternFormats="1" applyAlignmentFormats="0" applyWidthHeightFormats="0"/>
</file>

<file path=xl/queryTables/queryTable36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90" connectionId="50" xr16:uid="{00000000-0016-0000-0200-0000F8000000}" autoFormatId="16" applyNumberFormats="0" applyBorderFormats="0" applyFontFormats="1" applyPatternFormats="1" applyAlignmentFormats="0" applyWidthHeightFormats="0"/>
</file>

<file path=xl/queryTables/queryTable36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77" connectionId="213" xr16:uid="{00000000-0016-0000-0200-000093020000}" autoFormatId="16" applyNumberFormats="0" applyBorderFormats="0" applyFontFormats="1" applyPatternFormats="1" applyAlignmentFormats="0" applyWidthHeightFormats="0"/>
</file>

<file path=xl/queryTables/queryTable36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27" connectionId="224" xr16:uid="{00000000-0016-0000-0200-000044030000}" autoFormatId="16" applyNumberFormats="0" applyBorderFormats="0" applyFontFormats="1" applyPatternFormats="1" applyAlignmentFormats="0" applyWidthHeightFormats="0"/>
</file>

<file path=xl/queryTables/queryTable36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89" connectionId="545" xr16:uid="{03E44624-A906-4F45-9ABD-6035BD3A1139}" autoFormatId="16" applyNumberFormats="0" applyBorderFormats="0" applyFontFormats="1" applyPatternFormats="1" applyAlignmentFormats="0" applyWidthHeightFormats="0"/>
</file>

<file path=xl/queryTables/queryTable36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52" connectionId="509" xr16:uid="{28BC3479-385B-4723-AF0C-BE2F3D4FD699}" autoFormatId="16" applyNumberFormats="0" applyBorderFormats="0" applyFontFormats="1" applyPatternFormats="1" applyAlignmentFormats="0" applyWidthHeightFormats="0"/>
</file>

<file path=xl/queryTables/queryTable36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23" connectionId="691" xr16:uid="{00000000-0016-0000-0200-0000D4010000}" autoFormatId="16" applyNumberFormats="0" applyBorderFormats="0" applyFontFormats="1" applyPatternFormats="1" applyAlignmentFormats="0" applyWidthHeightFormats="0"/>
</file>

<file path=xl/queryTables/queryTable36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93" connectionId="47" xr16:uid="{00000000-0016-0000-0200-000051010000}" autoFormatId="16" applyNumberFormats="0" applyBorderFormats="0" applyFontFormats="1" applyPatternFormats="1" applyAlignmentFormats="0" applyWidthHeightFormats="0"/>
</file>

<file path=xl/queryTables/queryTable36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 connectionId="2" xr16:uid="{00000000-0016-0000-0200-00002B000000}" autoFormatId="16" applyNumberFormats="0" applyBorderFormats="0" applyFontFormats="1" applyPatternFormats="1" applyAlignmentFormats="0" applyWidthHeightFormats="0"/>
</file>

<file path=xl/queryTables/queryTable36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80" connectionId="436" xr16:uid="{7754AECC-FF7B-49D4-90AF-1D8F35459C03}" autoFormatId="16" applyNumberFormats="0" applyBorderFormats="0" applyFontFormats="1" applyPatternFormats="1" applyAlignmentFormats="0" applyWidthHeightFormats="0"/>
</file>

<file path=xl/queryTables/queryTable37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85" connectionId="155" xr16:uid="{00000000-0016-0000-0200-000035030000}" autoFormatId="16" applyNumberFormats="0" applyBorderFormats="0" applyFontFormats="1" applyPatternFormats="1" applyAlignmentFormats="0" applyWidthHeightFormats="0"/>
</file>

<file path=xl/queryTables/queryTable37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06" connectionId="668" xr16:uid="{00000000-0016-0000-0200-00001B020000}" autoFormatId="16" applyNumberFormats="0" applyBorderFormats="0" applyFontFormats="1" applyPatternFormats="1" applyAlignmentFormats="0" applyWidthHeightFormats="0"/>
</file>

<file path=xl/queryTables/queryTable37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 connectionId="2" xr16:uid="{00000000-0016-0000-0200-00001C010000}" autoFormatId="16" applyNumberFormats="0" applyBorderFormats="0" applyFontFormats="1" applyPatternFormats="1" applyAlignmentFormats="0" applyWidthHeightFormats="0"/>
</file>

<file path=xl/queryTables/queryTable37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98" connectionId="447" xr16:uid="{00000000-0016-0000-0200-000001010000}" autoFormatId="16" applyNumberFormats="0" applyBorderFormats="0" applyFontFormats="1" applyPatternFormats="1" applyAlignmentFormats="0" applyWidthHeightFormats="0"/>
</file>

<file path=xl/queryTables/queryTable37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03" connectionId="416" xr16:uid="{492CDDE2-8C6F-4D1C-A19C-71B1B52C09B8}" autoFormatId="16" applyNumberFormats="0" applyBorderFormats="0" applyFontFormats="1" applyPatternFormats="1" applyAlignmentFormats="0" applyWidthHeightFormats="0"/>
</file>

<file path=xl/queryTables/queryTable37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16" connectionId="387" xr16:uid="{2CBF7027-7C8D-4F4B-B9BF-936EDDA38987}" autoFormatId="16" applyNumberFormats="0" applyBorderFormats="0" applyFontFormats="1" applyPatternFormats="1" applyAlignmentFormats="0" applyWidthHeightFormats="0"/>
</file>

<file path=xl/queryTables/queryTable37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19" connectionId="335" xr16:uid="{00000000-0016-0000-0200-000053000000}" autoFormatId="16" applyNumberFormats="0" applyBorderFormats="0" applyFontFormats="1" applyPatternFormats="1" applyAlignmentFormats="0" applyWidthHeightFormats="0"/>
</file>

<file path=xl/queryTables/queryTable37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78" connectionId="627" xr16:uid="{BAD841CF-6210-43A6-8AAD-DF11F1A42FC1}" autoFormatId="16" applyNumberFormats="0" applyBorderFormats="0" applyFontFormats="1" applyPatternFormats="1" applyAlignmentFormats="0" applyWidthHeightFormats="0"/>
</file>

<file path=xl/queryTables/queryTable37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65" connectionId="522" xr16:uid="{583DC8A3-20DA-4039-BDBC-31E96757269D}" autoFormatId="16" applyNumberFormats="0" applyBorderFormats="0" applyFontFormats="1" applyPatternFormats="1" applyAlignmentFormats="0" applyWidthHeightFormats="0"/>
</file>

<file path=xl/queryTables/queryTable37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90" connectionId="58" xr16:uid="{00000000-0016-0000-0200-000049000000}" autoFormatId="16" applyNumberFormats="0" applyBorderFormats="0" applyFontFormats="1" applyPatternFormats="1" applyAlignmentFormats="0" applyWidthHeightFormats="0"/>
</file>

<file path=xl/queryTables/queryTable38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03" connectionId="562" xr16:uid="{9FD0385E-B6D1-4842-9DB8-C6EEF9E53FF9}" autoFormatId="16" applyNumberFormats="0" applyBorderFormats="0" applyFontFormats="1" applyPatternFormats="1" applyAlignmentFormats="0" applyWidthHeightFormats="0"/>
</file>

<file path=xl/queryTables/queryTable38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89" connectionId="47" xr16:uid="{00000000-0016-0000-0200-0000DA000000}" autoFormatId="16" applyNumberFormats="0" applyBorderFormats="0" applyFontFormats="1" applyPatternFormats="1" applyAlignmentFormats="0" applyWidthHeightFormats="0"/>
</file>

<file path=xl/queryTables/queryTable38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94" connectionId="58" xr16:uid="{00000000-0016-0000-0200-0000C2020000}" autoFormatId="16" applyNumberFormats="0" applyBorderFormats="0" applyFontFormats="1" applyPatternFormats="1" applyAlignmentFormats="0" applyWidthHeightFormats="0"/>
</file>

<file path=xl/queryTables/queryTable38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28" connectionId="480" xr16:uid="{00000000-0016-0000-0200-000023030000}" autoFormatId="16" applyNumberFormats="0" applyBorderFormats="0" applyFontFormats="1" applyPatternFormats="1" applyAlignmentFormats="0" applyWidthHeightFormats="0"/>
</file>

<file path=xl/queryTables/queryTable38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48" connectionId="707" xr16:uid="{00000000-0016-0000-0200-0000F4020000}" autoFormatId="16" applyNumberFormats="0" applyBorderFormats="0" applyFontFormats="1" applyPatternFormats="1" applyAlignmentFormats="0" applyWidthHeightFormats="0"/>
</file>

<file path=xl/queryTables/queryTable38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83" connectionId="696" xr16:uid="{00000000-0016-0000-0200-0000C0020000}" autoFormatId="16" applyNumberFormats="0" applyBorderFormats="0" applyFontFormats="1" applyPatternFormats="1" applyAlignmentFormats="0" applyWidthHeightFormats="0"/>
</file>

<file path=xl/queryTables/queryTable38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16" connectionId="568" xr16:uid="{DC06017E-EFE3-4467-8297-98703ADBF5E7}" autoFormatId="16" applyNumberFormats="0" applyBorderFormats="0" applyFontFormats="1" applyPatternFormats="1" applyAlignmentFormats="0" applyWidthHeightFormats="0"/>
</file>

<file path=xl/queryTables/queryTable38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40" connectionId="212" xr16:uid="{00000000-0016-0000-0200-00001D030000}" autoFormatId="16" applyNumberFormats="0" applyBorderFormats="0" applyFontFormats="1" applyPatternFormats="1" applyAlignmentFormats="0" applyWidthHeightFormats="0"/>
</file>

<file path=xl/queryTables/queryTable38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75" connectionId="696" xr16:uid="{00000000-0016-0000-0200-000032000000}" autoFormatId="16" applyNumberFormats="0" applyBorderFormats="0" applyFontFormats="1" applyPatternFormats="1" applyAlignmentFormats="0" applyWidthHeightFormats="0"/>
</file>

<file path=xl/queryTables/queryTable38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32" connectionId="308" xr16:uid="{00000000-0016-0000-0200-000022020000}" autoFormatId="16" applyNumberFormats="0" applyBorderFormats="0" applyFontFormats="1" applyPatternFormats="1" applyAlignmentFormats="0" applyWidthHeightFormats="0"/>
</file>

<file path=xl/queryTables/queryTable39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33" connectionId="673" xr16:uid="{01716C90-5CC4-4F1D-84D3-26553B8B9688}" autoFormatId="16" applyNumberFormats="0" applyBorderFormats="0" applyFontFormats="1" applyPatternFormats="1" applyAlignmentFormats="0" applyWidthHeightFormats="0"/>
</file>

<file path=xl/queryTables/queryTable39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26" connectionId="113" xr16:uid="{00000000-0016-0000-0200-0000FF000000}" autoFormatId="16" applyNumberFormats="0" applyBorderFormats="0" applyFontFormats="1" applyPatternFormats="1" applyAlignmentFormats="0" applyWidthHeightFormats="0"/>
</file>

<file path=xl/queryTables/queryTable39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18" connectionId="571" xr16:uid="{973C6A7A-67C8-4E12-8854-DBD662407AAD}" autoFormatId="16" applyNumberFormats="0" applyBorderFormats="0" applyFontFormats="1" applyPatternFormats="1" applyAlignmentFormats="0" applyWidthHeightFormats="0"/>
</file>

<file path=xl/queryTables/queryTable39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65" connectionId="557" xr16:uid="{00000000-0016-0000-0200-000050020000}" autoFormatId="16" applyNumberFormats="0" applyBorderFormats="0" applyFontFormats="1" applyPatternFormats="1" applyAlignmentFormats="0" applyWidthHeightFormats="0"/>
</file>

<file path=xl/queryTables/queryTable39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59" connectionId="114" xr16:uid="{00000000-0016-0000-0200-000093010000}" autoFormatId="16" applyNumberFormats="0" applyBorderFormats="0" applyFontFormats="1" applyPatternFormats="1" applyAlignmentFormats="0" applyWidthHeightFormats="0"/>
</file>

<file path=xl/queryTables/queryTable39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38" connectionId="224" xr16:uid="{00000000-0016-0000-0200-0000A2020000}" autoFormatId="16" applyNumberFormats="0" applyBorderFormats="0" applyFontFormats="1" applyPatternFormats="1" applyAlignmentFormats="0" applyWidthHeightFormats="0"/>
</file>

<file path=xl/queryTables/queryTable39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83" connectionId="335" xr16:uid="{00000000-0016-0000-0200-00007C020000}" autoFormatId="16" applyNumberFormats="0" applyBorderFormats="0" applyFontFormats="1" applyPatternFormats="1" applyAlignmentFormats="0" applyWidthHeightFormats="0"/>
</file>

<file path=xl/queryTables/queryTable39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78" connectionId="353" xr16:uid="{43B271AC-A127-4FDC-A895-423C1321DF8E}" autoFormatId="16" applyNumberFormats="0" applyBorderFormats="0" applyFontFormats="1" applyPatternFormats="1" applyAlignmentFormats="0" applyWidthHeightFormats="0"/>
</file>

<file path=xl/queryTables/queryTable39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85" connectionId="302" xr16:uid="{00000000-0016-0000-0200-0000D2000000}" autoFormatId="16" applyNumberFormats="0" applyBorderFormats="0" applyFontFormats="1" applyPatternFormats="1" applyAlignmentFormats="0" applyWidthHeightFormats="0"/>
</file>

<file path=xl/queryTables/queryTable39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26" connectionId="694" xr16:uid="{00000000-0016-0000-0200-000096000000}" autoFormatId="16" applyNumberFormats="0" applyBorderFormats="0" applyFontFormats="1" applyPatternFormats="1" applyAlignmentFormats="0" applyWidthHeightFormats="0"/>
</file>

<file path=xl/queryTables/queryTable40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64" connectionId="240" xr16:uid="{00000000-0016-0000-0200-0000D3000000}" autoFormatId="16" applyNumberFormats="0" applyBorderFormats="0" applyFontFormats="1" applyPatternFormats="1" applyAlignmentFormats="0" applyWidthHeightFormats="0"/>
</file>

<file path=xl/queryTables/queryTable40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04" connectionId="213" xr16:uid="{00000000-0016-0000-0200-000098000000}" autoFormatId="16" applyNumberFormats="0" applyBorderFormats="0" applyFontFormats="1" applyPatternFormats="1" applyAlignmentFormats="0" applyWidthHeightFormats="0"/>
</file>

<file path=xl/queryTables/queryTable40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84" connectionId="449" xr16:uid="{481715B8-287B-44A0-B8EB-CF53E514D53E}" autoFormatId="16" applyNumberFormats="0" applyBorderFormats="0" applyFontFormats="1" applyPatternFormats="1" applyAlignmentFormats="0" applyWidthHeightFormats="0"/>
</file>

<file path=xl/queryTables/queryTable40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66" connectionId="523" xr16:uid="{FAFE1D7A-7497-49C7-B22D-7FBDE231B00E}" autoFormatId="16" applyNumberFormats="0" applyBorderFormats="0" applyFontFormats="1" applyPatternFormats="1" applyAlignmentFormats="0" applyWidthHeightFormats="0"/>
</file>

<file path=xl/queryTables/queryTable40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22" connectionId="85" xr16:uid="{00000000-0016-0000-0200-00002F000000}" autoFormatId="16" applyNumberFormats="0" applyBorderFormats="0" applyFontFormats="1" applyPatternFormats="1" applyAlignmentFormats="0" applyWidthHeightFormats="0"/>
</file>

<file path=xl/queryTables/queryTable40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21" connectionId="113" xr16:uid="{00000000-0016-0000-0200-000050010000}" autoFormatId="16" applyNumberFormats="0" applyBorderFormats="0" applyFontFormats="1" applyPatternFormats="1" applyAlignmentFormats="0" applyWidthHeightFormats="0"/>
</file>

<file path=xl/queryTables/queryTable40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54" connectionId="511" xr16:uid="{06BAAFDA-67AF-45F5-9E02-F842532CAC4D}" autoFormatId="16" applyNumberFormats="0" applyBorderFormats="0" applyFontFormats="1" applyPatternFormats="1" applyAlignmentFormats="0" applyWidthHeightFormats="0"/>
</file>

<file path=xl/queryTables/queryTable40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54" connectionId="10" xr16:uid="{00000000-0016-0000-0200-0000A4020000}" autoFormatId="16" applyNumberFormats="0" applyBorderFormats="0" applyFontFormats="1" applyPatternFormats="1" applyAlignmentFormats="0" applyWidthHeightFormats="0"/>
</file>

<file path=xl/queryTables/queryTable40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87" connectionId="324" xr16:uid="{00000000-0016-0000-0200-00000B010000}" autoFormatId="16" applyNumberFormats="0" applyBorderFormats="0" applyFontFormats="1" applyPatternFormats="1" applyAlignmentFormats="0" applyWidthHeightFormats="0"/>
</file>

<file path=xl/queryTables/queryTable40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36" connectionId="705" xr16:uid="{00000000-0016-0000-0200-0000E8010000}" autoFormatId="16" applyNumberFormats="0" applyBorderFormats="0" applyFontFormats="1" applyPatternFormats="1" applyAlignmentFormats="0" applyWidthHeightFormats="0"/>
</file>

<file path=xl/queryTables/queryTable41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10" connectionId="14" xr16:uid="{00000000-0016-0000-0200-0000D5010000}" autoFormatId="16" applyNumberFormats="0" applyBorderFormats="0" applyFontFormats="1" applyPatternFormats="1" applyAlignmentFormats="0" applyWidthHeightFormats="0"/>
</file>

<file path=xl/queryTables/queryTable41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56" connectionId="80" xr16:uid="{00000000-0016-0000-0200-000066000000}" autoFormatId="16" applyNumberFormats="0" applyBorderFormats="0" applyFontFormats="1" applyPatternFormats="1" applyAlignmentFormats="0" applyWidthHeightFormats="0"/>
</file>

<file path=xl/queryTables/queryTable41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35" connectionId="207" xr16:uid="{00000000-0016-0000-0200-000055020000}" autoFormatId="16" applyNumberFormats="0" applyBorderFormats="0" applyFontFormats="1" applyPatternFormats="1" applyAlignmentFormats="0" applyWidthHeightFormats="0"/>
</file>

<file path=xl/queryTables/queryTable41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52" connectionId="227" xr16:uid="{00000000-0016-0000-0200-00006E010000}" autoFormatId="16" applyNumberFormats="0" applyBorderFormats="0" applyFontFormats="1" applyPatternFormats="1" applyAlignmentFormats="0" applyWidthHeightFormats="0"/>
</file>

<file path=xl/queryTables/queryTable41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57" connectionId="557" xr16:uid="{00000000-0016-0000-0200-000045030000}" autoFormatId="16" applyNumberFormats="0" applyBorderFormats="0" applyFontFormats="1" applyPatternFormats="1" applyAlignmentFormats="0" applyWidthHeightFormats="0"/>
</file>

<file path=xl/queryTables/queryTable41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26" connectionId="89" xr16:uid="{00000000-0016-0000-0200-00003F030000}" autoFormatId="16" applyNumberFormats="0" applyBorderFormats="0" applyFontFormats="1" applyPatternFormats="1" applyAlignmentFormats="0" applyWidthHeightFormats="0"/>
</file>

<file path=xl/queryTables/queryTable41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73" connectionId="113" xr16:uid="{00000000-0016-0000-0200-000005020000}" autoFormatId="16" applyNumberFormats="0" applyBorderFormats="0" applyFontFormats="1" applyPatternFormats="1" applyAlignmentFormats="0" applyWidthHeightFormats="0"/>
</file>

<file path=xl/queryTables/queryTable41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15" connectionId="336" xr16:uid="{00000000-0016-0000-0200-000062010000}" autoFormatId="16" applyNumberFormats="0" applyBorderFormats="0" applyFontFormats="1" applyPatternFormats="1" applyAlignmentFormats="0" applyWidthHeightFormats="0"/>
</file>

<file path=xl/queryTables/queryTable41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52" connectionId="328" xr16:uid="{00000000-0016-0000-0200-000001030000}" autoFormatId="16" applyNumberFormats="0" applyBorderFormats="0" applyFontFormats="1" applyPatternFormats="1" applyAlignmentFormats="0" applyWidthHeightFormats="0"/>
</file>

<file path=xl/queryTables/queryTable41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00" connectionId="455" xr16:uid="{B6DFA678-E125-4DC2-89FC-81D6714B149F}" autoFormatId="16" applyNumberFormats="0" applyBorderFormats="0" applyFontFormats="1" applyPatternFormats="1" applyAlignmentFormats="0" applyWidthHeightFormats="0"/>
</file>

<file path=xl/queryTables/queryTable42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68" connectionId="525" xr16:uid="{4DDE7C46-06FD-401C-88AF-0B67296BA815}" autoFormatId="16" applyNumberFormats="0" applyBorderFormats="0" applyFontFormats="1" applyPatternFormats="1" applyAlignmentFormats="0" applyWidthHeightFormats="0"/>
</file>

<file path=xl/queryTables/queryTable42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80" connectionId="537" xr16:uid="{1D6769E9-FA75-4C11-B83A-7D7D977CD37E}" autoFormatId="16" applyNumberFormats="0" applyBorderFormats="0" applyFontFormats="1" applyPatternFormats="1" applyAlignmentFormats="0" applyWidthHeightFormats="0"/>
</file>

<file path=xl/queryTables/queryTable42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64" connectionId="302" xr16:uid="{00000000-0016-0000-0200-000009020000}" autoFormatId="16" applyNumberFormats="0" applyBorderFormats="0" applyFontFormats="1" applyPatternFormats="1" applyAlignmentFormats="0" applyWidthHeightFormats="0"/>
</file>

<file path=xl/queryTables/queryTable42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30" connectionId="679" xr16:uid="{41A68DC7-A0F8-467F-A458-CCE7F8ECE1D6}" autoFormatId="16" applyNumberFormats="0" applyBorderFormats="0" applyFontFormats="1" applyPatternFormats="1" applyAlignmentFormats="0" applyWidthHeightFormats="0"/>
</file>

<file path=xl/queryTables/queryTable42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93" connectionId="391" xr16:uid="{00000000-0016-0000-0200-000056020000}" autoFormatId="16" applyNumberFormats="0" applyBorderFormats="0" applyFontFormats="1" applyPatternFormats="1" applyAlignmentFormats="0" applyWidthHeightFormats="0"/>
</file>

<file path=xl/queryTables/queryTable42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08" connectionId="70" xr16:uid="{00000000-0016-0000-0200-00008B010000}" autoFormatId="16" applyNumberFormats="0" applyBorderFormats="0" applyFontFormats="1" applyPatternFormats="1" applyAlignmentFormats="0" applyWidthHeightFormats="0"/>
</file>

<file path=xl/queryTables/queryTable42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95" connectionId="55" xr16:uid="{00000000-0016-0000-0200-0000FB010000}" autoFormatId="16" applyNumberFormats="0" applyBorderFormats="0" applyFontFormats="1" applyPatternFormats="1" applyAlignmentFormats="0" applyWidthHeightFormats="0"/>
</file>

<file path=xl/queryTables/queryTable42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09" connectionId="472" xr16:uid="{A4456E14-0C18-433D-BA16-E581D9AD611F}" autoFormatId="16" applyNumberFormats="0" applyBorderFormats="0" applyFontFormats="1" applyPatternFormats="1" applyAlignmentFormats="0" applyWidthHeightFormats="0"/>
</file>

<file path=xl/queryTables/queryTable42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21" connectionId="689" xr16:uid="{00000000-0016-0000-0200-000060010000}" autoFormatId="16" applyNumberFormats="0" applyBorderFormats="0" applyFontFormats="1" applyPatternFormats="1" applyAlignmentFormats="0" applyWidthHeightFormats="0"/>
</file>

<file path=xl/queryTables/queryTable42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 connectionId="113" xr16:uid="{00000000-0016-0000-0200-0000BE020000}" autoFormatId="16" applyNumberFormats="0" applyBorderFormats="0" applyFontFormats="1" applyPatternFormats="1" applyAlignmentFormats="0" applyWidthHeightFormats="0"/>
</file>

<file path=xl/queryTables/queryTable43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63" connectionId="520" xr16:uid="{2D1E6807-A95F-4B64-B841-A66D347DB388}" autoFormatId="16" applyNumberFormats="0" applyBorderFormats="0" applyFontFormats="1" applyPatternFormats="1" applyAlignmentFormats="0" applyWidthHeightFormats="0"/>
</file>

<file path=xl/queryTables/queryTable43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34" connectionId="703" xr16:uid="{00000000-0016-0000-0200-000064010000}" autoFormatId="16" applyNumberFormats="0" applyBorderFormats="0" applyFontFormats="1" applyPatternFormats="1" applyAlignmentFormats="0" applyWidthHeightFormats="0"/>
</file>

<file path=xl/queryTables/queryTable43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82" connectionId="668" xr16:uid="{00000000-0016-0000-0200-0000F2010000}" autoFormatId="16" applyNumberFormats="0" applyBorderFormats="0" applyFontFormats="1" applyPatternFormats="1" applyAlignmentFormats="0" applyWidthHeightFormats="0"/>
</file>

<file path=xl/queryTables/queryTable43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600" connectionId="61" xr16:uid="{00000000-0016-0000-0200-00005E010000}" autoFormatId="16" applyNumberFormats="0" applyBorderFormats="0" applyFontFormats="1" applyPatternFormats="1" applyAlignmentFormats="0" applyWidthHeightFormats="0"/>
</file>

<file path=xl/queryTables/queryTable43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19" connectionId="193" xr16:uid="{00000000-0016-0000-0200-0000F1010000}" autoFormatId="16" applyNumberFormats="0" applyBorderFormats="0" applyFontFormats="1" applyPatternFormats="1" applyAlignmentFormats="0" applyWidthHeightFormats="0"/>
</file>

<file path=xl/queryTables/queryTable43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92" connectionId="2" xr16:uid="{00000000-0016-0000-0200-0000AA010000}" autoFormatId="16" applyNumberFormats="0" applyBorderFormats="0" applyFontFormats="1" applyPatternFormats="1" applyAlignmentFormats="0" applyWidthHeightFormats="0"/>
</file>

<file path=xl/queryTables/queryTable43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27" connectionId="696" xr16:uid="{00000000-0016-0000-0200-000080020000}" autoFormatId="16" applyNumberFormats="0" applyBorderFormats="0" applyFontFormats="1" applyPatternFormats="1" applyAlignmentFormats="0" applyWidthHeightFormats="0"/>
</file>

<file path=xl/queryTables/queryTable43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70" connectionId="344" xr16:uid="{DD21D822-8386-4400-8F4A-8F9F08A96DCB}" autoFormatId="16" applyNumberFormats="0" applyBorderFormats="0" applyFontFormats="1" applyPatternFormats="1" applyAlignmentFormats="0" applyWidthHeightFormats="0"/>
</file>

<file path=xl/queryTables/queryTable43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17" connectionId="388" xr16:uid="{FCA6109E-01FC-44C0-8F95-D089408CA230}" autoFormatId="16" applyNumberFormats="0" applyBorderFormats="0" applyFontFormats="1" applyPatternFormats="1" applyAlignmentFormats="0" applyWidthHeightFormats="0"/>
</file>

<file path=xl/queryTables/queryTable43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88" connectionId="544" xr16:uid="{B633D0EF-4B99-4EFA-8834-ED6B4F0B6C82}" autoFormatId="16" applyNumberFormats="0" applyBorderFormats="0" applyFontFormats="1" applyPatternFormats="1" applyAlignmentFormats="0" applyWidthHeightFormats="0"/>
</file>

<file path=xl/queryTables/queryTable44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29" connectionId="113" xr16:uid="{00000000-0016-0000-0200-00009A000000}" autoFormatId="16" applyNumberFormats="0" applyBorderFormats="0" applyFontFormats="1" applyPatternFormats="1" applyAlignmentFormats="0" applyWidthHeightFormats="0"/>
</file>

<file path=xl/queryTables/queryTable44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62" connectionId="147" xr16:uid="{00000000-0016-0000-0200-000029010000}" autoFormatId="16" applyNumberFormats="0" applyBorderFormats="0" applyFontFormats="1" applyPatternFormats="1" applyAlignmentFormats="0" applyWidthHeightFormats="0"/>
</file>

<file path=xl/queryTables/queryTable44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73" connectionId="557" xr16:uid="{00000000-0016-0000-0200-0000FA020000}" autoFormatId="16" applyNumberFormats="0" applyBorderFormats="0" applyFontFormats="1" applyPatternFormats="1" applyAlignmentFormats="0" applyWidthHeightFormats="0"/>
</file>

<file path=xl/queryTables/queryTable44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1" connectionId="47" xr16:uid="{00000000-0016-0000-0200-000041010000}" autoFormatId="16" applyNumberFormats="0" applyBorderFormats="0" applyFontFormats="1" applyPatternFormats="1" applyAlignmentFormats="0" applyWidthHeightFormats="0"/>
</file>

<file path=xl/queryTables/queryTable44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41" connectionId="2" xr16:uid="{00000000-0016-0000-0200-000028020000}" autoFormatId="16" applyNumberFormats="0" applyBorderFormats="0" applyFontFormats="1" applyPatternFormats="1" applyAlignmentFormats="0" applyWidthHeightFormats="0"/>
</file>

<file path=xl/queryTables/queryTable44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10" connectionId="224" xr16:uid="{00000000-0016-0000-0200-00000C010000}" autoFormatId="16" applyNumberFormats="0" applyBorderFormats="0" applyFontFormats="1" applyPatternFormats="1" applyAlignmentFormats="0" applyWidthHeightFormats="0"/>
</file>

<file path=xl/queryTables/queryTable44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32" connectionId="205" xr16:uid="{00000000-0016-0000-0200-000009010000}" autoFormatId="16" applyNumberFormats="0" applyBorderFormats="0" applyFontFormats="1" applyPatternFormats="1" applyAlignmentFormats="0" applyWidthHeightFormats="0"/>
</file>

<file path=xl/queryTables/queryTable44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97" connectionId="136" xr16:uid="{00000000-0016-0000-0200-0000B9020000}" autoFormatId="16" applyNumberFormats="0" applyBorderFormats="0" applyFontFormats="1" applyPatternFormats="1" applyAlignmentFormats="0" applyWidthHeightFormats="0"/>
</file>

<file path=xl/queryTables/queryTable44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06" connectionId="284" xr16:uid="{00000000-0016-0000-0200-000096010000}" autoFormatId="16" applyNumberFormats="0" applyBorderFormats="0" applyFontFormats="1" applyPatternFormats="1" applyAlignmentFormats="0" applyWidthHeightFormats="0"/>
</file>

<file path=xl/queryTables/queryTable44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23" connectionId="424" xr16:uid="{00000000-0016-0000-0200-0000CC010000}" autoFormatId="16" applyNumberFormats="0" applyBorderFormats="0" applyFontFormats="1" applyPatternFormats="1" applyAlignmentFormats="0" applyWidthHeightFormats="0"/>
</file>

<file path=xl/queryTables/queryTable45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60" connectionId="612" xr16:uid="{C173A77A-7C98-41A5-96CC-7D2D417954DF}" autoFormatId="16" applyNumberFormats="0" applyBorderFormats="0" applyFontFormats="1" applyPatternFormats="1" applyAlignmentFormats="0" applyWidthHeightFormats="0"/>
</file>

<file path=xl/queryTables/queryTable45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90" connectionId="547" xr16:uid="{01984268-8D36-46F6-A47F-0AF0A89391AF}" autoFormatId="16" applyNumberFormats="0" applyBorderFormats="0" applyFontFormats="1" applyPatternFormats="1" applyAlignmentFormats="0" applyWidthHeightFormats="0"/>
</file>

<file path=xl/queryTables/queryTable45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93" connectionId="53" xr16:uid="{00000000-0016-0000-0200-0000EC000000}" autoFormatId="16" applyNumberFormats="0" applyBorderFormats="0" applyFontFormats="1" applyPatternFormats="1" applyAlignmentFormats="0" applyWidthHeightFormats="0"/>
</file>

<file path=xl/queryTables/queryTable45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97" connectionId="91" xr16:uid="{00000000-0016-0000-0200-0000A1010000}" autoFormatId="16" applyNumberFormats="0" applyBorderFormats="0" applyFontFormats="1" applyPatternFormats="1" applyAlignmentFormats="0" applyWidthHeightFormats="0"/>
</file>

<file path=xl/queryTables/queryTable45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88" connectionId="452" xr16:uid="{BB551603-C26D-4651-88F0-658BC8484623}" autoFormatId="16" applyNumberFormats="0" applyBorderFormats="0" applyFontFormats="1" applyPatternFormats="1" applyAlignmentFormats="0" applyWidthHeightFormats="0"/>
</file>

<file path=xl/queryTables/queryTable45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58" connectionId="15" xr16:uid="{00000000-0016-0000-0200-00001F010000}" autoFormatId="16" applyNumberFormats="0" applyBorderFormats="0" applyFontFormats="1" applyPatternFormats="1" applyAlignmentFormats="0" applyWidthHeightFormats="0"/>
</file>

<file path=xl/queryTables/queryTable45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60" connectionId="25" xr16:uid="{00000000-0016-0000-0200-00000F010000}" autoFormatId="16" applyNumberFormats="0" applyBorderFormats="0" applyFontFormats="1" applyPatternFormats="1" applyAlignmentFormats="0" applyWidthHeightFormats="0"/>
</file>

<file path=xl/queryTables/queryTable45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77" connectionId="113" xr16:uid="{00000000-0016-0000-0200-0000D6010000}" autoFormatId="16" applyNumberFormats="0" applyBorderFormats="0" applyFontFormats="1" applyPatternFormats="1" applyAlignmentFormats="0" applyWidthHeightFormats="0"/>
</file>

<file path=xl/queryTables/queryTable45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15" connectionId="696" xr16:uid="{00000000-0016-0000-0200-0000DC020000}" autoFormatId="16" applyNumberFormats="0" applyBorderFormats="0" applyFontFormats="1" applyPatternFormats="1" applyAlignmentFormats="0" applyWidthHeightFormats="0"/>
</file>

<file path=xl/queryTables/queryTable45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2" connectionId="58" xr16:uid="{00000000-0016-0000-0200-000046000000}" autoFormatId="16" applyNumberFormats="0" applyBorderFormats="0" applyFontFormats="1" applyPatternFormats="1" applyAlignmentFormats="0" applyWidthHeightFormats="0"/>
</file>

<file path=xl/queryTables/queryTable46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33" connectionId="535" xr16:uid="{00000000-0016-0000-0200-0000A4010000}" autoFormatId="16" applyNumberFormats="0" applyBorderFormats="0" applyFontFormats="1" applyPatternFormats="1" applyAlignmentFormats="0" applyWidthHeightFormats="0"/>
</file>

<file path=xl/queryTables/queryTable46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41" connectionId="483" xr16:uid="{51FF5EC1-66BF-4A95-8491-D056B371A5F7}" autoFormatId="16" applyNumberFormats="0" applyBorderFormats="0" applyFontFormats="1" applyPatternFormats="1" applyAlignmentFormats="0" applyWidthHeightFormats="0"/>
</file>

<file path=xl/queryTables/queryTable46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33" connectionId="702" xr16:uid="{00000000-0016-0000-0200-0000ED000000}" autoFormatId="16" applyNumberFormats="0" applyBorderFormats="0" applyFontFormats="1" applyPatternFormats="1" applyAlignmentFormats="0" applyWidthHeightFormats="0"/>
</file>

<file path=xl/queryTables/queryTable46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24" connectionId="301" xr16:uid="{00000000-0016-0000-0200-0000B1010000}" autoFormatId="16" applyNumberFormats="0" applyBorderFormats="0" applyFontFormats="1" applyPatternFormats="1" applyAlignmentFormats="0" applyWidthHeightFormats="0"/>
</file>

<file path=xl/queryTables/queryTable46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74" connectionId="224" xr16:uid="{00000000-0016-0000-0200-00000E030000}" autoFormatId="16" applyNumberFormats="0" applyBorderFormats="0" applyFontFormats="1" applyPatternFormats="1" applyAlignmentFormats="0" applyWidthHeightFormats="0"/>
</file>

<file path=xl/queryTables/queryTable46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24" connectionId="488" xr16:uid="{DF4EE4CE-7871-433C-A6E8-6BED8ABDF7ED}" autoFormatId="16" applyNumberFormats="0" applyBorderFormats="0" applyFontFormats="1" applyPatternFormats="1" applyAlignmentFormats="0" applyWidthHeightFormats="0"/>
</file>

<file path=xl/queryTables/queryTable46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06" connectionId="468" xr16:uid="{2DCB7A93-7212-444E-8902-434BDEF13AB7}" autoFormatId="16" applyNumberFormats="0" applyBorderFormats="0" applyFontFormats="1" applyPatternFormats="1" applyAlignmentFormats="0" applyWidthHeightFormats="0"/>
</file>

<file path=xl/queryTables/queryTable46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04" connectionId="653" xr16:uid="{2B203D0A-9CAB-402C-ACB0-69A8A04EA1A0}" autoFormatId="16" applyNumberFormats="0" applyBorderFormats="0" applyFontFormats="1" applyPatternFormats="1" applyAlignmentFormats="0" applyWidthHeightFormats="0"/>
</file>

<file path=xl/queryTables/queryTable46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72" connectionId="446" xr16:uid="{00000000-0016-0000-0200-00008F010000}" autoFormatId="16" applyNumberFormats="0" applyBorderFormats="0" applyFontFormats="1" applyPatternFormats="1" applyAlignmentFormats="0" applyWidthHeightFormats="0"/>
</file>

<file path=xl/queryTables/queryTable46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17" connectionId="3" xr16:uid="{00000000-0016-0000-0200-000070000000}" autoFormatId="16" applyNumberFormats="0" applyBorderFormats="0" applyFontFormats="1" applyPatternFormats="1" applyAlignmentFormats="0" applyWidthHeightFormats="0"/>
</file>

<file path=xl/queryTables/queryTable47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59" connectionId="127" xr16:uid="{00000000-0016-0000-0200-000003020000}" autoFormatId="16" applyNumberFormats="0" applyBorderFormats="0" applyFontFormats="1" applyPatternFormats="1" applyAlignmentFormats="0" applyWidthHeightFormats="0"/>
</file>

<file path=xl/queryTables/queryTable47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34" connectionId="310" xr16:uid="{00000000-0016-0000-0200-000014010000}" autoFormatId="16" applyNumberFormats="0" applyBorderFormats="0" applyFontFormats="1" applyPatternFormats="1" applyAlignmentFormats="0" applyWidthHeightFormats="0"/>
</file>

<file path=xl/queryTables/queryTable47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99" connectionId="114" xr16:uid="{00000000-0016-0000-0200-00000B000000}" autoFormatId="16" applyNumberFormats="0" applyBorderFormats="0" applyFontFormats="1" applyPatternFormats="1" applyAlignmentFormats="0" applyWidthHeightFormats="0"/>
</file>

<file path=xl/queryTables/queryTable47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08" connectionId="558" xr16:uid="{00000000-0016-0000-0200-00009C020000}" autoFormatId="16" applyNumberFormats="0" applyBorderFormats="0" applyFontFormats="1" applyPatternFormats="1" applyAlignmentFormats="0" applyWidthHeightFormats="0"/>
</file>

<file path=xl/queryTables/queryTable47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26" connectionId="675" xr16:uid="{D179AF14-6D74-4270-B4DD-1927617C25AC}" autoFormatId="16" applyNumberFormats="0" applyBorderFormats="0" applyFontFormats="1" applyPatternFormats="1" applyAlignmentFormats="0" applyWidthHeightFormats="0"/>
</file>

<file path=xl/queryTables/queryTable47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87" connectionId="157" xr16:uid="{00000000-0016-0000-0200-0000DF010000}" autoFormatId="16" applyNumberFormats="0" applyBorderFormats="0" applyFontFormats="1" applyPatternFormats="1" applyAlignmentFormats="0" applyWidthHeightFormats="0"/>
</file>

<file path=xl/queryTables/queryTable47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70" connectionId="28" xr16:uid="{00000000-0016-0000-0200-000018030000}" autoFormatId="16" applyNumberFormats="0" applyBorderFormats="0" applyFontFormats="1" applyPatternFormats="1" applyAlignmentFormats="0" applyWidthHeightFormats="0"/>
</file>

<file path=xl/queryTables/queryTable47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63" connectionId="20" xr16:uid="{00000000-0016-0000-0200-000090000000}" autoFormatId="16" applyNumberFormats="0" applyBorderFormats="0" applyFontFormats="1" applyPatternFormats="1" applyAlignmentFormats="0" applyWidthHeightFormats="0"/>
</file>

<file path=xl/queryTables/queryTable47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43" connectionId="108" xr16:uid="{00000000-0016-0000-0200-00008E000000}" autoFormatId="16" applyNumberFormats="0" applyBorderFormats="0" applyFontFormats="1" applyPatternFormats="1" applyAlignmentFormats="0" applyWidthHeightFormats="0"/>
</file>

<file path=xl/queryTables/queryTable47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44" connectionId="487" xr16:uid="{662B8E8F-5B0F-48A0-8B3F-4359BEDAE021}" autoFormatId="16" applyNumberFormats="0" applyBorderFormats="0" applyFontFormats="1" applyPatternFormats="1" applyAlignmentFormats="0" applyWidthHeightFormats="0"/>
</file>

<file path=xl/queryTables/queryTable48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91" connectionId="369" xr16:uid="{00000000-0016-0000-0200-000074010000}" autoFormatId="16" applyNumberFormats="0" applyBorderFormats="0" applyFontFormats="1" applyPatternFormats="1" applyAlignmentFormats="0" applyWidthHeightFormats="0"/>
</file>

<file path=xl/queryTables/queryTable48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19" connectionId="380" xr16:uid="{00000000-0016-0000-0200-000041020000}" autoFormatId="16" applyNumberFormats="0" applyBorderFormats="0" applyFontFormats="1" applyPatternFormats="1" applyAlignmentFormats="0" applyWidthHeightFormats="0"/>
</file>

<file path=xl/queryTables/queryTable48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35" connectionId="588" xr16:uid="{8E3D39F6-8B05-4B74-8DBC-CF1AAAB78D90}" autoFormatId="16" applyNumberFormats="0" applyBorderFormats="0" applyFontFormats="1" applyPatternFormats="1" applyAlignmentFormats="0" applyWidthHeightFormats="0"/>
</file>

<file path=xl/queryTables/queryTable48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38" connectionId="592" xr16:uid="{DD55A3AC-0080-4095-B137-DB78205B4B2E}" autoFormatId="16" applyNumberFormats="0" applyBorderFormats="0" applyFontFormats="1" applyPatternFormats="1" applyAlignmentFormats="0" applyWidthHeightFormats="0"/>
</file>

<file path=xl/queryTables/queryTable48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46" connectionId="668" xr16:uid="{00000000-0016-0000-0200-00000D020000}" autoFormatId="16" applyNumberFormats="0" applyBorderFormats="0" applyFontFormats="1" applyPatternFormats="1" applyAlignmentFormats="0" applyWidthHeightFormats="0"/>
</file>

<file path=xl/queryTables/queryTable48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39" connectionId="335" xr16:uid="{00000000-0016-0000-0200-00001C000000}" autoFormatId="16" applyNumberFormats="0" applyBorderFormats="0" applyFontFormats="1" applyPatternFormats="1" applyAlignmentFormats="0" applyWidthHeightFormats="0"/>
</file>

<file path=xl/queryTables/queryTable48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35" connectionId="668" xr16:uid="{00000000-0016-0000-0200-00005A020000}" autoFormatId="16" applyNumberFormats="0" applyBorderFormats="0" applyFontFormats="1" applyPatternFormats="1" applyAlignmentFormats="0" applyWidthHeightFormats="0"/>
</file>

<file path=xl/queryTables/queryTable48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45" connectionId="218" xr16:uid="{00000000-0016-0000-0200-0000CC020000}" autoFormatId="16" applyNumberFormats="0" applyBorderFormats="0" applyFontFormats="1" applyPatternFormats="1" applyAlignmentFormats="0" applyWidthHeightFormats="0"/>
</file>

<file path=xl/queryTables/queryTable48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86" connectionId="45" xr16:uid="{00000000-0016-0000-0200-00005A000000}" autoFormatId="16" applyNumberFormats="0" applyBorderFormats="0" applyFontFormats="1" applyPatternFormats="1" applyAlignmentFormats="0" applyWidthHeightFormats="0"/>
</file>

<file path=xl/queryTables/queryTable48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11" connectionId="335" xr16:uid="{00000000-0016-0000-0200-000048010000}" autoFormatId="16" applyNumberFormats="0" applyBorderFormats="0" applyFontFormats="1" applyPatternFormats="1" applyAlignmentFormats="0" applyWidthHeightFormats="0"/>
</file>

<file path=xl/queryTables/queryTable49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84" connectionId="446" xr16:uid="{00000000-0016-0000-0200-000092000000}" autoFormatId="16" applyNumberFormats="0" applyBorderFormats="0" applyFontFormats="1" applyPatternFormats="1" applyAlignmentFormats="0" applyWidthHeightFormats="0"/>
</file>

<file path=xl/queryTables/queryTable49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74" connectionId="32" xr16:uid="{00000000-0016-0000-0200-0000C1010000}" autoFormatId="16" applyNumberFormats="0" applyBorderFormats="0" applyFontFormats="1" applyPatternFormats="1" applyAlignmentFormats="0" applyWidthHeightFormats="0"/>
</file>

<file path=xl/queryTables/queryTable49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09" connectionId="3" xr16:uid="{00000000-0016-0000-0200-000009030000}" autoFormatId="16" applyNumberFormats="0" applyBorderFormats="0" applyFontFormats="1" applyPatternFormats="1" applyAlignmentFormats="0" applyWidthHeightFormats="0"/>
</file>

<file path=xl/queryTables/queryTable49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63" connectionId="335" xr16:uid="{00000000-0016-0000-0200-000088010000}" autoFormatId="16" applyNumberFormats="0" applyBorderFormats="0" applyFontFormats="1" applyPatternFormats="1" applyAlignmentFormats="0" applyWidthHeightFormats="0"/>
</file>

<file path=xl/queryTables/queryTable49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71" connectionId="335" xr16:uid="{00000000-0016-0000-0200-00005B000000}" autoFormatId="16" applyNumberFormats="0" applyBorderFormats="0" applyFontFormats="1" applyPatternFormats="1" applyAlignmentFormats="0" applyWidthHeightFormats="0"/>
</file>

<file path=xl/queryTables/queryTable49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40" connectionId="474" xr16:uid="{80923C63-6E75-4A39-A5C9-A27DDA477D03}" autoFormatId="16" applyNumberFormats="0" applyBorderFormats="0" applyFontFormats="1" applyPatternFormats="1" applyAlignmentFormats="0" applyWidthHeightFormats="0"/>
</file>

<file path=xl/queryTables/queryTable49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2" connectionId="2" xr16:uid="{00000000-0016-0000-0200-000014030000}" autoFormatId="16" applyNumberFormats="0" applyBorderFormats="0" applyFontFormats="1" applyPatternFormats="1" applyAlignmentFormats="0" applyWidthHeightFormats="0"/>
</file>

<file path=xl/queryTables/queryTable49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26" connectionId="668" xr16:uid="{00000000-0016-0000-0200-00003A010000}" autoFormatId="16" applyNumberFormats="0" applyBorderFormats="0" applyFontFormats="1" applyPatternFormats="1" applyAlignmentFormats="0" applyWidthHeightFormats="0"/>
</file>

<file path=xl/queryTables/queryTable49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15" connectionId="567" xr16:uid="{B3366870-8463-4357-9CB6-4FD2A461EB55}" autoFormatId="16" applyNumberFormats="0" applyBorderFormats="0" applyFontFormats="1" applyPatternFormats="1" applyAlignmentFormats="0" applyWidthHeightFormats="0"/>
</file>

<file path=xl/queryTables/queryTable49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18" connectionId="192" xr16:uid="{00000000-0016-0000-0200-000008020000}" autoFormatId="16" applyNumberFormats="0" applyBorderFormats="0" applyFontFormats="1" applyPatternFormats="1" applyAlignmentFormats="0" applyWidthHeightFormats="0"/>
</file>

<file path=xl/queryTables/queryTable50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25" connectionId="303" xr16:uid="{00000000-0016-0000-0200-000075020000}" autoFormatId="16" applyNumberFormats="0" applyBorderFormats="0" applyFontFormats="1" applyPatternFormats="1" applyAlignmentFormats="0" applyWidthHeightFormats="0"/>
</file>

<file path=xl/queryTables/queryTable50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3" connectionId="557" xr16:uid="{00000000-0016-0000-0200-000000020000}" autoFormatId="16" applyNumberFormats="0" applyBorderFormats="0" applyFontFormats="1" applyPatternFormats="1" applyAlignmentFormats="0" applyWidthHeightFormats="0"/>
</file>

<file path=xl/queryTables/queryTable50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03" connectionId="502" xr16:uid="{00000000-0016-0000-0200-000026030000}" autoFormatId="16" applyNumberFormats="0" applyBorderFormats="0" applyFontFormats="1" applyPatternFormats="1" applyAlignmentFormats="0" applyWidthHeightFormats="0"/>
</file>

<file path=xl/queryTables/queryTable50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46" connectionId="14" xr16:uid="{00000000-0016-0000-0200-000025000000}" autoFormatId="16" applyNumberFormats="0" applyBorderFormats="0" applyFontFormats="1" applyPatternFormats="1" applyAlignmentFormats="0" applyWidthHeightFormats="0"/>
</file>

<file path=xl/queryTables/queryTable50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13" connectionId="47" xr16:uid="{00000000-0016-0000-0200-000031020000}" autoFormatId="16" applyNumberFormats="0" applyBorderFormats="0" applyFontFormats="1" applyPatternFormats="1" applyAlignmentFormats="0" applyWidthHeightFormats="0"/>
</file>

<file path=xl/queryTables/queryTable50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68" connectionId="213" xr16:uid="{00000000-0016-0000-0200-0000DB000000}" autoFormatId="16" applyNumberFormats="0" applyBorderFormats="0" applyFontFormats="1" applyPatternFormats="1" applyAlignmentFormats="0" applyWidthHeightFormats="0"/>
</file>

<file path=xl/queryTables/queryTable50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48" connectionId="115" xr16:uid="{00000000-0016-0000-0200-0000D0010000}" autoFormatId="16" applyNumberFormats="0" applyBorderFormats="0" applyFontFormats="1" applyPatternFormats="1" applyAlignmentFormats="0" applyWidthHeightFormats="0"/>
</file>

<file path=xl/queryTables/queryTable50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57" connectionId="515" xr16:uid="{1BAAE1AD-1C6B-460A-976F-503DB0863834}" autoFormatId="16" applyNumberFormats="0" applyBorderFormats="0" applyFontFormats="1" applyPatternFormats="1" applyAlignmentFormats="0" applyWidthHeightFormats="0"/>
</file>

<file path=xl/queryTables/queryTable50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64" connectionId="521" xr16:uid="{63D0F329-A0DD-4857-A40B-8766889F826D}" autoFormatId="16" applyNumberFormats="0" applyBorderFormats="0" applyFontFormats="1" applyPatternFormats="1" applyAlignmentFormats="0" applyWidthHeightFormats="0"/>
</file>

<file path=xl/queryTables/queryTable50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09" connectionId="287" xr16:uid="{00000000-0016-0000-0200-000095000000}" autoFormatId="16" applyNumberFormats="0" applyBorderFormats="0" applyFontFormats="1" applyPatternFormats="1" applyAlignmentFormats="0" applyWidthHeightFormats="0"/>
</file>

<file path=xl/queryTables/queryTable51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53" connectionId="47" xr16:uid="{00000000-0016-0000-0200-00004E020000}" autoFormatId="16" applyNumberFormats="0" applyBorderFormats="0" applyFontFormats="1" applyPatternFormats="1" applyAlignmentFormats="0" applyWidthHeightFormats="0"/>
</file>

<file path=xl/queryTables/queryTable51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23" connectionId="335" xr16:uid="{00000000-0016-0000-0200-00005E020000}" autoFormatId="16" applyNumberFormats="0" applyBorderFormats="0" applyFontFormats="1" applyPatternFormats="1" applyAlignmentFormats="0" applyWidthHeightFormats="0"/>
</file>

<file path=xl/queryTables/queryTable51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68" connectionId="342" xr16:uid="{1676C874-3766-4674-9F1F-E91880E28A2E}" autoFormatId="16" applyNumberFormats="0" applyBorderFormats="0" applyFontFormats="1" applyPatternFormats="1" applyAlignmentFormats="0" applyWidthHeightFormats="0"/>
</file>

<file path=xl/queryTables/queryTable51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53" connectionId="113" xr16:uid="{00000000-0016-0000-0200-0000AE020000}" autoFormatId="16" applyNumberFormats="0" applyBorderFormats="0" applyFontFormats="1" applyPatternFormats="1" applyAlignmentFormats="0" applyWidthHeightFormats="0"/>
</file>

<file path=xl/queryTables/queryTable51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52" connectionId="119" xr16:uid="{00000000-0016-0000-0200-000039030000}" autoFormatId="16" applyNumberFormats="0" applyBorderFormats="0" applyFontFormats="1" applyPatternFormats="1" applyAlignmentFormats="0" applyWidthHeightFormats="0"/>
</file>

<file path=xl/queryTables/queryTable51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57" connectionId="91" xr16:uid="{00000000-0016-0000-0200-00007D000000}" autoFormatId="16" applyNumberFormats="0" applyBorderFormats="0" applyFontFormats="1" applyPatternFormats="1" applyAlignmentFormats="0" applyWidthHeightFormats="0"/>
</file>

<file path=xl/queryTables/queryTable51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44" connectionId="311" xr16:uid="{00000000-0016-0000-0200-000012030000}" autoFormatId="16" applyNumberFormats="0" applyBorderFormats="0" applyFontFormats="1" applyPatternFormats="1" applyAlignmentFormats="0" applyWidthHeightFormats="0"/>
</file>

<file path=xl/queryTables/queryTable51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70" connectionId="136" xr16:uid="{00000000-0016-0000-0200-0000B5010000}" autoFormatId="16" applyNumberFormats="0" applyBorderFormats="0" applyFontFormats="1" applyPatternFormats="1" applyAlignmentFormats="0" applyWidthHeightFormats="0"/>
</file>

<file path=xl/queryTables/queryTable51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46" connectionId="321" xr16:uid="{00000000-0016-0000-0200-000098020000}" autoFormatId="16" applyNumberFormats="0" applyBorderFormats="0" applyFontFormats="1" applyPatternFormats="1" applyAlignmentFormats="0" applyWidthHeightFormats="0"/>
</file>

<file path=xl/queryTables/queryTable51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93" connectionId="91" xr16:uid="{00000000-0016-0000-0200-000038020000}" autoFormatId="16" applyNumberFormats="0" applyBorderFormats="0" applyFontFormats="1" applyPatternFormats="1" applyAlignmentFormats="0" applyWidthHeightFormats="0"/>
</file>

<file path=xl/queryTables/queryTable52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81" connectionId="444" xr16:uid="{8309941F-2E44-4725-BE98-5E828ABC82FC}" autoFormatId="16" applyNumberFormats="0" applyBorderFormats="0" applyFontFormats="1" applyPatternFormats="1" applyAlignmentFormats="0" applyWidthHeightFormats="0"/>
</file>

<file path=xl/queryTables/queryTable52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14" connectionId="324" xr16:uid="{00000000-0016-0000-0200-0000DA020000}" autoFormatId="16" applyNumberFormats="0" applyBorderFormats="0" applyFontFormats="1" applyPatternFormats="1" applyAlignmentFormats="0" applyWidthHeightFormats="0"/>
</file>

<file path=xl/queryTables/queryTable52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9" connectionId="25" xr16:uid="{00000000-0016-0000-0200-00000A020000}" autoFormatId="16" applyNumberFormats="0" applyBorderFormats="0" applyFontFormats="1" applyPatternFormats="1" applyAlignmentFormats="0" applyWidthHeightFormats="0"/>
</file>

<file path=xl/queryTables/queryTable52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31" connectionId="700" xr16:uid="{00000000-0016-0000-0200-000068000000}" autoFormatId="16" applyNumberFormats="0" applyBorderFormats="0" applyFontFormats="1" applyPatternFormats="1" applyAlignmentFormats="0" applyWidthHeightFormats="0"/>
</file>

<file path=xl/queryTables/queryTable52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32" connectionId="335" xr16:uid="{00000000-0016-0000-0200-000008010000}" autoFormatId="16" applyNumberFormats="0" applyBorderFormats="0" applyFontFormats="1" applyPatternFormats="1" applyAlignmentFormats="0" applyWidthHeightFormats="0"/>
</file>

<file path=xl/queryTables/queryTable52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59" connectionId="25" xr16:uid="{00000000-0016-0000-0200-000008000000}" autoFormatId="16" applyNumberFormats="0" applyBorderFormats="0" applyFontFormats="1" applyPatternFormats="1" applyAlignmentFormats="0" applyWidthHeightFormats="0"/>
</file>

<file path=xl/queryTables/queryTable52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92" connectionId="80" xr16:uid="{00000000-0016-0000-0200-0000D1010000}" autoFormatId="16" applyNumberFormats="0" applyBorderFormats="0" applyFontFormats="1" applyPatternFormats="1" applyAlignmentFormats="0" applyWidthHeightFormats="0"/>
</file>

<file path=xl/queryTables/queryTable52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78" connectionId="224" xr16:uid="{00000000-0016-0000-0200-0000DB010000}" autoFormatId="16" applyNumberFormats="0" applyBorderFormats="0" applyFontFormats="1" applyPatternFormats="1" applyAlignmentFormats="0" applyWidthHeightFormats="0"/>
</file>

<file path=xl/queryTables/queryTable52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00" connectionId="2" xr16:uid="{00000000-0016-0000-0200-0000D5000000}" autoFormatId="16" applyNumberFormats="0" applyBorderFormats="0" applyFontFormats="1" applyPatternFormats="1" applyAlignmentFormats="0" applyWidthHeightFormats="0"/>
</file>

<file path=xl/queryTables/queryTable52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69" connectionId="245" xr16:uid="{00000000-0016-0000-0200-00002A030000}" autoFormatId="16" applyNumberFormats="0" applyBorderFormats="0" applyFontFormats="1" applyPatternFormats="1" applyAlignmentFormats="0" applyWidthHeightFormats="0"/>
</file>

<file path=xl/queryTables/queryTable53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85" connectionId="3" xr16:uid="{00000000-0016-0000-0200-0000B3010000}" autoFormatId="16" applyNumberFormats="0" applyBorderFormats="0" applyFontFormats="1" applyPatternFormats="1" applyAlignmentFormats="0" applyWidthHeightFormats="0"/>
</file>

<file path=xl/queryTables/queryTable53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77" connectionId="146" xr16:uid="{00000000-0016-0000-0200-000087000000}" autoFormatId="16" applyNumberFormats="0" applyBorderFormats="0" applyFontFormats="1" applyPatternFormats="1" applyAlignmentFormats="0" applyWidthHeightFormats="0"/>
</file>

<file path=xl/queryTables/queryTable53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2" connectionId="224" xr16:uid="{00000000-0016-0000-0200-00002A020000}" autoFormatId="16" applyNumberFormats="0" applyBorderFormats="0" applyFontFormats="1" applyPatternFormats="1" applyAlignmentFormats="0" applyWidthHeightFormats="0"/>
</file>

<file path=xl/queryTables/queryTable53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77" connectionId="254" xr16:uid="{00000000-0016-0000-0200-0000B2020000}" autoFormatId="16" applyNumberFormats="0" applyBorderFormats="0" applyFontFormats="1" applyPatternFormats="1" applyAlignmentFormats="0" applyWidthHeightFormats="0"/>
</file>

<file path=xl/queryTables/queryTable53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17" connectionId="358" xr16:uid="{00000000-0016-0000-0200-0000C7010000}" autoFormatId="16" applyNumberFormats="0" applyBorderFormats="0" applyFontFormats="1" applyPatternFormats="1" applyAlignmentFormats="0" applyWidthHeightFormats="0"/>
</file>

<file path=xl/queryTables/queryTable53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24" connectionId="577" xr16:uid="{2AE3CA53-8F14-416B-949C-87BDF075C0C6}" autoFormatId="16" applyNumberFormats="0" applyBorderFormats="0" applyFontFormats="1" applyPatternFormats="1" applyAlignmentFormats="0" applyWidthHeightFormats="0"/>
</file>

<file path=xl/queryTables/queryTable53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72" connectionId="2" xr16:uid="{00000000-0016-0000-0200-000038030000}" autoFormatId="16" applyNumberFormats="0" applyBorderFormats="0" applyFontFormats="1" applyPatternFormats="1" applyAlignmentFormats="0" applyWidthHeightFormats="0"/>
</file>

<file path=xl/queryTables/queryTable53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01" connectionId="113" xr16:uid="{00000000-0016-0000-0200-00005A010000}" autoFormatId="16" applyNumberFormats="0" applyBorderFormats="0" applyFontFormats="1" applyPatternFormats="1" applyAlignmentFormats="0" applyWidthHeightFormats="0"/>
</file>

<file path=xl/queryTables/queryTable53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82" connectionId="630" xr16:uid="{95070762-FF23-4DAF-A1DA-49D99A803ED7}" autoFormatId="16" applyNumberFormats="0" applyBorderFormats="0" applyFontFormats="1" applyPatternFormats="1" applyAlignmentFormats="0" applyWidthHeightFormats="0"/>
</file>

<file path=xl/queryTables/queryTable53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87" connectionId="536" xr16:uid="{6B2E6EDF-E2F5-4626-A1D8-E9614BAA13E5}" autoFormatId="16" applyNumberFormats="0" applyBorderFormats="0" applyFontFormats="1" applyPatternFormats="1" applyAlignmentFormats="0" applyWidthHeightFormats="0"/>
</file>

<file path=xl/queryTables/queryTable54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67" connectionId="336" xr16:uid="{00000000-0016-0000-0200-000015000000}" autoFormatId="16" applyNumberFormats="0" applyBorderFormats="0" applyFontFormats="1" applyPatternFormats="1" applyAlignmentFormats="0" applyWidthHeightFormats="0"/>
</file>

<file path=xl/queryTables/queryTable54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12" connectionId="74" xr16:uid="{00000000-0016-0000-0200-0000C5020000}" autoFormatId="16" applyNumberFormats="0" applyBorderFormats="0" applyFontFormats="1" applyPatternFormats="1" applyAlignmentFormats="0" applyWidthHeightFormats="0"/>
</file>

<file path=xl/queryTables/queryTable54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19" connectionId="82" xr16:uid="{00000000-0016-0000-0200-000017030000}" autoFormatId="16" applyNumberFormats="0" applyBorderFormats="0" applyFontFormats="1" applyPatternFormats="1" applyAlignmentFormats="0" applyWidthHeightFormats="0"/>
</file>

<file path=xl/queryTables/queryTable54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54" connectionId="557" xr16:uid="{00000000-0016-0000-0200-00003A000000}" autoFormatId="16" applyNumberFormats="0" applyBorderFormats="0" applyFontFormats="1" applyPatternFormats="1" applyAlignmentFormats="0" applyWidthHeightFormats="0"/>
</file>

<file path=xl/queryTables/queryTable54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45" connectionId="597" xr16:uid="{74CB4634-F0C0-4D3A-8A38-3CDB7994CF80}" autoFormatId="16" applyNumberFormats="0" applyBorderFormats="0" applyFontFormats="1" applyPatternFormats="1" applyAlignmentFormats="0" applyWidthHeightFormats="0"/>
</file>

<file path=xl/queryTables/queryTable54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72" connectionId="607" xr16:uid="{9E9D9BCA-4DDF-4FBB-8702-D2A6CCA75DCB}" autoFormatId="16" applyNumberFormats="0" applyBorderFormats="0" applyFontFormats="1" applyPatternFormats="1" applyAlignmentFormats="0" applyWidthHeightFormats="0"/>
</file>

<file path=xl/queryTables/queryTable54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47" connectionId="25" xr16:uid="{00000000-0016-0000-0200-00003E010000}" autoFormatId="16" applyNumberFormats="0" applyBorderFormats="0" applyFontFormats="1" applyPatternFormats="1" applyAlignmentFormats="0" applyWidthHeightFormats="0"/>
</file>

<file path=xl/queryTables/queryTable54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21" connectionId="670" xr16:uid="{148B6FD2-08F0-43DB-89EF-795C63C0B5CA}" autoFormatId="16" applyNumberFormats="0" applyBorderFormats="0" applyFontFormats="1" applyPatternFormats="1" applyAlignmentFormats="0" applyWidthHeightFormats="0"/>
</file>

<file path=xl/queryTables/queryTable54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68" connectionId="621" xr16:uid="{B9038686-707C-411C-83E2-F1444B0E18E0}" autoFormatId="16" applyNumberFormats="0" applyBorderFormats="0" applyFontFormats="1" applyPatternFormats="1" applyAlignmentFormats="0" applyWidthHeightFormats="0"/>
</file>

<file path=xl/queryTables/queryTable54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51" connectionId="69" xr16:uid="{00000000-0016-0000-0200-0000F9000000}" autoFormatId="16" applyNumberFormats="0" applyBorderFormats="0" applyFontFormats="1" applyPatternFormats="1" applyAlignmentFormats="0" applyWidthHeightFormats="0"/>
</file>

<file path=xl/queryTables/queryTable55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82" connectionId="355" xr16:uid="{035B0A48-894D-431C-BB1C-D986AFF3A26C}" autoFormatId="16" applyNumberFormats="0" applyBorderFormats="0" applyFontFormats="1" applyPatternFormats="1" applyAlignmentFormats="0" applyWidthHeightFormats="0"/>
</file>

<file path=xl/queryTables/queryTable55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52" connectionId="2" xr16:uid="{00000000-0016-0000-0200-00007F000000}" autoFormatId="16" applyNumberFormats="0" applyBorderFormats="0" applyFontFormats="1" applyPatternFormats="1" applyAlignmentFormats="0" applyWidthHeightFormats="0"/>
</file>

<file path=xl/queryTables/queryTable55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52" connectionId="604" xr16:uid="{C12DE236-1B21-46F3-B2AE-84BA6C1B7CD1}" autoFormatId="16" applyNumberFormats="0" applyBorderFormats="0" applyFontFormats="1" applyPatternFormats="1" applyAlignmentFormats="0" applyWidthHeightFormats="0"/>
</file>

<file path=xl/queryTables/queryTable55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18" connectionId="482" xr16:uid="{0103DA5C-FC9F-42A6-B9CF-3579411277DC}" autoFormatId="16" applyNumberFormats="0" applyBorderFormats="0" applyFontFormats="1" applyPatternFormats="1" applyAlignmentFormats="0" applyWidthHeightFormats="0"/>
</file>

<file path=xl/queryTables/queryTable55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45" connectionId="3" xr16:uid="{00000000-0016-0000-0200-00006F000000}" autoFormatId="16" applyNumberFormats="0" applyBorderFormats="0" applyFontFormats="1" applyPatternFormats="1" applyAlignmentFormats="0" applyWidthHeightFormats="0"/>
</file>

<file path=xl/queryTables/queryTable55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05" connectionId="557" xr16:uid="{00000000-0016-0000-0200-00002A010000}" autoFormatId="16" applyNumberFormats="0" applyBorderFormats="0" applyFontFormats="1" applyPatternFormats="1" applyAlignmentFormats="0" applyWidthHeightFormats="0"/>
</file>

<file path=xl/queryTables/queryTable55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7" connectionId="335" xr16:uid="{00000000-0016-0000-0200-00001A020000}" autoFormatId="16" applyNumberFormats="0" applyBorderFormats="0" applyFontFormats="1" applyPatternFormats="1" applyAlignmentFormats="0" applyWidthHeightFormats="0"/>
</file>

<file path=xl/queryTables/queryTable55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03" connectionId="335" xr16:uid="{00000000-0016-0000-0200-0000D4020000}" autoFormatId="16" applyNumberFormats="0" applyBorderFormats="0" applyFontFormats="1" applyPatternFormats="1" applyAlignmentFormats="0" applyWidthHeightFormats="0"/>
</file>

<file path=xl/queryTables/queryTable55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9" connectionId="113" xr16:uid="{00000000-0016-0000-0200-00008C000000}" autoFormatId="16" applyNumberFormats="0" applyBorderFormats="0" applyFontFormats="1" applyPatternFormats="1" applyAlignmentFormats="0" applyWidthHeightFormats="0"/>
</file>

<file path=xl/queryTables/queryTable55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23" connectionId="197" xr16:uid="{00000000-0016-0000-0200-000019030000}" autoFormatId="16" applyNumberFormats="0" applyBorderFormats="0" applyFontFormats="1" applyPatternFormats="1" applyAlignmentFormats="0" applyWidthHeightFormats="0"/>
</file>

<file path=xl/queryTables/queryTable56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59" connectionId="696" xr16:uid="{00000000-0016-0000-0200-00006A020000}" autoFormatId="16" applyNumberFormats="0" applyBorderFormats="0" applyFontFormats="1" applyPatternFormats="1" applyAlignmentFormats="0" applyWidthHeightFormats="0"/>
</file>

<file path=xl/queryTables/queryTable56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29" connectionId="113" xr16:uid="{00000000-0016-0000-0200-0000C6020000}" autoFormatId="16" applyNumberFormats="0" applyBorderFormats="0" applyFontFormats="1" applyPatternFormats="1" applyAlignmentFormats="0" applyWidthHeightFormats="0"/>
</file>

<file path=xl/queryTables/queryTable56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56" connectionId="696" xr16:uid="{00000000-0016-0000-0200-0000B3000000}" autoFormatId="16" applyNumberFormats="0" applyBorderFormats="0" applyFontFormats="1" applyPatternFormats="1" applyAlignmentFormats="0" applyWidthHeightFormats="0"/>
</file>

<file path=xl/queryTables/queryTable56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92" connectionId="36" xr16:uid="{00000000-0016-0000-0200-000081010000}" autoFormatId="16" applyNumberFormats="0" applyBorderFormats="0" applyFontFormats="1" applyPatternFormats="1" applyAlignmentFormats="0" applyWidthHeightFormats="0"/>
</file>

<file path=xl/queryTables/queryTable56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3" connectionId="335" xr16:uid="{00000000-0016-0000-0200-00009D010000}" autoFormatId="16" applyNumberFormats="0" applyBorderFormats="0" applyFontFormats="1" applyPatternFormats="1" applyAlignmentFormats="0" applyWidthHeightFormats="0"/>
</file>

<file path=xl/queryTables/queryTable56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92" connectionId="52" xr16:uid="{00000000-0016-0000-0200-0000C9010000}" autoFormatId="16" applyNumberFormats="0" applyBorderFormats="0" applyFontFormats="1" applyPatternFormats="1" applyAlignmentFormats="0" applyWidthHeightFormats="0"/>
</file>

<file path=xl/queryTables/queryTable56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99" connectionId="696" xr16:uid="{00000000-0016-0000-0200-00002E030000}" autoFormatId="16" applyNumberFormats="0" applyBorderFormats="0" applyFontFormats="1" applyPatternFormats="1" applyAlignmentFormats="0" applyWidthHeightFormats="0"/>
</file>

<file path=xl/queryTables/queryTable56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37" connectionId="209" xr16:uid="{00000000-0016-0000-0200-000018010000}" autoFormatId="16" applyNumberFormats="0" applyBorderFormats="0" applyFontFormats="1" applyPatternFormats="1" applyAlignmentFormats="0" applyWidthHeightFormats="0"/>
</file>

<file path=xl/queryTables/queryTable56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95" connectionId="69" xr16:uid="{00000000-0016-0000-0200-0000CD010000}" autoFormatId="16" applyNumberFormats="0" applyBorderFormats="0" applyFontFormats="1" applyPatternFormats="1" applyAlignmentFormats="0" applyWidthHeightFormats="0"/>
</file>

<file path=xl/queryTables/queryTable56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3" connectionId="113" xr16:uid="{00000000-0016-0000-0200-000079020000}" autoFormatId="16" applyNumberFormats="0" applyBorderFormats="0" applyFontFormats="1" applyPatternFormats="1" applyAlignmentFormats="0" applyWidthHeightFormats="0"/>
</file>

<file path=xl/queryTables/queryTable57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14" connectionId="624" xr16:uid="{00000000-0016-0000-0200-0000ED020000}" autoFormatId="16" applyNumberFormats="0" applyBorderFormats="0" applyFontFormats="1" applyPatternFormats="1" applyAlignmentFormats="0" applyWidthHeightFormats="0"/>
</file>

<file path=xl/queryTables/queryTable57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77" connectionId="557" xr16:uid="{00000000-0016-0000-0200-000002020000}" autoFormatId="16" applyNumberFormats="0" applyBorderFormats="0" applyFontFormats="1" applyPatternFormats="1" applyAlignmentFormats="0" applyWidthHeightFormats="0"/>
</file>

<file path=xl/queryTables/queryTable57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18" connectionId="224" xr16:uid="{00000000-0016-0000-0200-000075000000}" autoFormatId="16" applyNumberFormats="0" applyBorderFormats="0" applyFontFormats="1" applyPatternFormats="1" applyAlignmentFormats="0" applyWidthHeightFormats="0"/>
</file>

<file path=xl/queryTables/queryTable57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70" connectionId="434" xr16:uid="{7E511274-B14B-45A0-A71E-1C064777B66D}" autoFormatId="16" applyNumberFormats="0" applyBorderFormats="0" applyFontFormats="1" applyPatternFormats="1" applyAlignmentFormats="0" applyWidthHeightFormats="0"/>
</file>

<file path=xl/queryTables/queryTable57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62" connectionId="224" xr16:uid="{00000000-0016-0000-0200-000039010000}" autoFormatId="16" applyNumberFormats="0" applyBorderFormats="0" applyFontFormats="1" applyPatternFormats="1" applyAlignmentFormats="0" applyWidthHeightFormats="0"/>
</file>

<file path=xl/queryTables/queryTable57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35" connectionId="696" xr16:uid="{00000000-0016-0000-0200-0000AB020000}" autoFormatId="16" applyNumberFormats="0" applyBorderFormats="0" applyFontFormats="1" applyPatternFormats="1" applyAlignmentFormats="0" applyWidthHeightFormats="0"/>
</file>

<file path=xl/queryTables/queryTable57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60" connectionId="235" xr16:uid="{00000000-0016-0000-0200-0000F9020000}" autoFormatId="16" applyNumberFormats="0" applyBorderFormats="0" applyFontFormats="1" applyPatternFormats="1" applyAlignmentFormats="0" applyWidthHeightFormats="0"/>
</file>

<file path=xl/queryTables/queryTable57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5" connectionId="202" xr16:uid="{00000000-0016-0000-0200-000022000000}" autoFormatId="16" applyNumberFormats="0" applyBorderFormats="0" applyFontFormats="1" applyPatternFormats="1" applyAlignmentFormats="0" applyWidthHeightFormats="0"/>
</file>

<file path=xl/queryTables/queryTable57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07" connectionId="546" xr16:uid="{00000000-0016-0000-0200-000058020000}" autoFormatId="16" applyNumberFormats="0" applyBorderFormats="0" applyFontFormats="1" applyPatternFormats="1" applyAlignmentFormats="0" applyWidthHeightFormats="0"/>
</file>

<file path=xl/queryTables/queryTable57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14" connectionId="668" xr16:uid="{00000000-0016-0000-0200-0000B6000000}" autoFormatId="16" applyNumberFormats="0" applyBorderFormats="0" applyFontFormats="1" applyPatternFormats="1" applyAlignmentFormats="0" applyWidthHeightFormats="0"/>
</file>

<file path=xl/queryTables/queryTable58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56" connectionId="446" xr16:uid="{00000000-0016-0000-0200-0000EE010000}" autoFormatId="16" applyNumberFormats="0" applyBorderFormats="0" applyFontFormats="1" applyPatternFormats="1" applyAlignmentFormats="0" applyWidthHeightFormats="0"/>
</file>

<file path=xl/queryTables/queryTable58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96" connectionId="461" xr16:uid="{359C45D7-3FAC-4939-84D0-5A7394CEFEE8}" autoFormatId="16" applyNumberFormats="0" applyBorderFormats="0" applyFontFormats="1" applyPatternFormats="1" applyAlignmentFormats="0" applyWidthHeightFormats="0"/>
</file>

<file path=xl/queryTables/queryTable58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90" connectionId="358" xr16:uid="{00000000-0016-0000-0200-000042010000}" autoFormatId="16" applyNumberFormats="0" applyBorderFormats="0" applyFontFormats="1" applyPatternFormats="1" applyAlignmentFormats="0" applyWidthHeightFormats="0"/>
</file>

<file path=xl/queryTables/queryTable58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91" connectionId="640" xr16:uid="{0001931C-65EC-4853-9DF5-F9C668A918FF}" autoFormatId="16" applyNumberFormats="0" applyBorderFormats="0" applyFontFormats="1" applyPatternFormats="1" applyAlignmentFormats="0" applyWidthHeightFormats="0"/>
</file>

<file path=xl/queryTables/queryTable58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12" connectionId="475" xr16:uid="{FCCD6270-2420-461F-BBAD-C890B6B3AE81}" autoFormatId="16" applyNumberFormats="0" applyBorderFormats="0" applyFontFormats="1" applyPatternFormats="1" applyAlignmentFormats="0" applyWidthHeightFormats="0"/>
</file>

<file path=xl/queryTables/queryTable58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84" connectionId="541" xr16:uid="{1AA7EBA2-12A2-4BF0-A733-E50EA88A11EA}" autoFormatId="16" applyNumberFormats="0" applyBorderFormats="0" applyFontFormats="1" applyPatternFormats="1" applyAlignmentFormats="0" applyWidthHeightFormats="0"/>
</file>

<file path=xl/queryTables/queryTable58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76" connectionId="2" xr16:uid="{00000000-0016-0000-0200-0000E9020000}" autoFormatId="16" applyNumberFormats="0" applyBorderFormats="0" applyFontFormats="1" applyPatternFormats="1" applyAlignmentFormats="0" applyWidthHeightFormats="0"/>
</file>

<file path=xl/queryTables/queryTable58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14" connectionId="477" xr16:uid="{C8657885-1C63-409E-87DD-2A27FF9D99E8}" autoFormatId="16" applyNumberFormats="0" applyBorderFormats="0" applyFontFormats="1" applyPatternFormats="1" applyAlignmentFormats="0" applyWidthHeightFormats="0"/>
</file>

<file path=xl/queryTables/queryTable58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2" connectionId="169" xr16:uid="{00000000-0016-0000-0200-000027010000}" autoFormatId="16" applyNumberFormats="0" applyBorderFormats="0" applyFontFormats="1" applyPatternFormats="1" applyAlignmentFormats="0" applyWidthHeightFormats="0"/>
</file>

<file path=xl/queryTables/queryTable58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71" connectionId="147" xr16:uid="{00000000-0016-0000-0200-00003D020000}" autoFormatId="16" applyNumberFormats="0" applyBorderFormats="0" applyFontFormats="1" applyPatternFormats="1" applyAlignmentFormats="0" applyWidthHeightFormats="0"/>
</file>

<file path=xl/queryTables/queryTable59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08" connectionId="381" xr16:uid="{19017C30-47AD-45A3-A412-3AC2DD141818}" autoFormatId="16" applyNumberFormats="0" applyBorderFormats="0" applyFontFormats="1" applyPatternFormats="1" applyAlignmentFormats="0" applyWidthHeightFormats="0"/>
</file>

<file path=xl/queryTables/queryTable59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12" connectionId="36" xr16:uid="{00000000-0016-0000-0200-00001E010000}" autoFormatId="16" applyNumberFormats="0" applyBorderFormats="0" applyFontFormats="1" applyPatternFormats="1" applyAlignmentFormats="0" applyWidthHeightFormats="0"/>
</file>

<file path=xl/queryTables/queryTable59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28" connectionId="493" xr16:uid="{19D5276F-7561-4F9E-9FFF-722714C8043C}" autoFormatId="16" applyNumberFormats="0" applyBorderFormats="0" applyFontFormats="1" applyPatternFormats="1" applyAlignmentFormats="0" applyWidthHeightFormats="0"/>
</file>

<file path=xl/queryTables/queryTable59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11" connectionId="73" xr16:uid="{00000000-0016-0000-0200-00004C020000}" autoFormatId="16" applyNumberFormats="0" applyBorderFormats="0" applyFontFormats="1" applyPatternFormats="1" applyAlignmentFormats="0" applyWidthHeightFormats="0"/>
</file>

<file path=xl/queryTables/queryTable59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77" connectionId="35" xr16:uid="{00000000-0016-0000-0200-00007F010000}" autoFormatId="16" applyNumberFormats="0" applyBorderFormats="0" applyFontFormats="1" applyPatternFormats="1" applyAlignmentFormats="0" applyWidthHeightFormats="0"/>
</file>

<file path=xl/queryTables/queryTable59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40" connectionId="2" xr16:uid="{00000000-0016-0000-0200-0000F8020000}" autoFormatId="16" applyNumberFormats="0" applyBorderFormats="0" applyFontFormats="1" applyPatternFormats="1" applyAlignmentFormats="0" applyWidthHeightFormats="0"/>
</file>

<file path=xl/queryTables/queryTable59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02" connectionId="174" xr16:uid="{00000000-0016-0000-0200-000091000000}" autoFormatId="16" applyNumberFormats="0" applyBorderFormats="0" applyFontFormats="1" applyPatternFormats="1" applyAlignmentFormats="0" applyWidthHeightFormats="0"/>
</file>

<file path=xl/queryTables/queryTable59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61" connectionId="129" xr16:uid="{00000000-0016-0000-0200-0000D5020000}" autoFormatId="16" applyNumberFormats="0" applyBorderFormats="0" applyFontFormats="1" applyPatternFormats="1" applyAlignmentFormats="0" applyWidthHeightFormats="0"/>
</file>

<file path=xl/queryTables/queryTable59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14" connectionId="76" xr16:uid="{00000000-0016-0000-0200-000062000000}" autoFormatId="16" applyNumberFormats="0" applyBorderFormats="0" applyFontFormats="1" applyPatternFormats="1" applyAlignmentFormats="0" applyWidthHeightFormats="0"/>
</file>

<file path=xl/queryTables/queryTable59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79" connectionId="603" xr16:uid="{E79362AD-0C31-4416-BAEB-F1338D21BF71}" autoFormatId="16" applyNumberFormats="0" applyBorderFormats="0" applyFontFormats="1" applyPatternFormats="1" applyAlignmentFormats="0" applyWidthHeightFormats="0"/>
</file>

<file path=xl/queryTables/queryTable60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73" connectionId="31" xr16:uid="{00000000-0016-0000-0200-0000DF000000}" autoFormatId="16" applyNumberFormats="0" applyBorderFormats="0" applyFontFormats="1" applyPatternFormats="1" applyAlignmentFormats="0" applyWidthHeightFormats="0"/>
</file>

<file path=xl/queryTables/queryTable60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51" connectionId="7" xr16:uid="{00000000-0016-0000-0200-0000A9000000}" autoFormatId="16" applyNumberFormats="0" applyBorderFormats="0" applyFontFormats="1" applyPatternFormats="1" applyAlignmentFormats="0" applyWidthHeightFormats="0"/>
</file>

<file path=xl/queryTables/queryTable60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65" connectionId="22" xr16:uid="{00000000-0016-0000-0200-000058000000}" autoFormatId="16" applyNumberFormats="0" applyBorderFormats="0" applyFontFormats="1" applyPatternFormats="1" applyAlignmentFormats="0" applyWidthHeightFormats="0"/>
</file>

<file path=xl/queryTables/queryTable60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21" connectionId="195" xr16:uid="{00000000-0016-0000-0200-0000F8010000}" autoFormatId="16" applyNumberFormats="0" applyBorderFormats="0" applyFontFormats="1" applyPatternFormats="1" applyAlignmentFormats="0" applyWidthHeightFormats="0"/>
</file>

<file path=xl/queryTables/queryTable60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42" connectionId="113" xr16:uid="{00000000-0016-0000-0200-00000C030000}" autoFormatId="16" applyNumberFormats="0" applyBorderFormats="0" applyFontFormats="1" applyPatternFormats="1" applyAlignmentFormats="0" applyWidthHeightFormats="0"/>
</file>

<file path=xl/queryTables/queryTable60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88" connectionId="2" xr16:uid="{00000000-0016-0000-0200-0000A0020000}" autoFormatId="16" applyNumberFormats="0" applyBorderFormats="0" applyFontFormats="1" applyPatternFormats="1" applyAlignmentFormats="0" applyWidthHeightFormats="0"/>
</file>

<file path=xl/queryTables/queryTable60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72" connectionId="346" xr16:uid="{F2A6CEB4-32DA-48AA-9B82-6CCBDFE9E88E}" autoFormatId="16" applyNumberFormats="0" applyBorderFormats="0" applyFontFormats="1" applyPatternFormats="1" applyAlignmentFormats="0" applyWidthHeightFormats="0"/>
</file>

<file path=xl/queryTables/queryTable60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57" connectionId="3" xr16:uid="{00000000-0016-0000-0200-00008C020000}" autoFormatId="16" applyNumberFormats="0" applyBorderFormats="0" applyFontFormats="1" applyPatternFormats="1" applyAlignmentFormats="0" applyWidthHeightFormats="0"/>
</file>

<file path=xl/queryTables/queryTable60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88" connectionId="362" xr16:uid="{7A80FDD3-007E-4596-9A86-5572D19A6839}" autoFormatId="16" applyNumberFormats="0" applyBorderFormats="0" applyFontFormats="1" applyPatternFormats="1" applyAlignmentFormats="0" applyWidthHeightFormats="0"/>
</file>

<file path=xl/queryTables/queryTable60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8" connectionId="224" xr16:uid="{00000000-0016-0000-0200-0000D0000000}" autoFormatId="16" applyNumberFormats="0" applyBorderFormats="0" applyFontFormats="1" applyPatternFormats="1" applyAlignmentFormats="0" applyWidthHeightFormats="0"/>
</file>

<file path=xl/queryTables/queryTable61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64" connectionId="21" xr16:uid="{00000000-0016-0000-0200-0000EA020000}" autoFormatId="16" applyNumberFormats="0" applyBorderFormats="0" applyFontFormats="1" applyPatternFormats="1" applyAlignmentFormats="0" applyWidthHeightFormats="0"/>
</file>

<file path=xl/queryTables/queryTable61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11" connectionId="661" xr16:uid="{5480D346-D26D-4DA6-8C13-F063B22275A5}" autoFormatId="16" applyNumberFormats="0" applyBorderFormats="0" applyFontFormats="1" applyPatternFormats="1" applyAlignmentFormats="0" applyWidthHeightFormats="0"/>
</file>

<file path=xl/queryTables/queryTable61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19" connectionId="680" xr16:uid="{00000000-0016-0000-0200-0000D3020000}" autoFormatId="16" applyNumberFormats="0" applyBorderFormats="0" applyFontFormats="1" applyPatternFormats="1" applyAlignmentFormats="0" applyWidthHeightFormats="0"/>
</file>

<file path=xl/queryTables/queryTable61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75" connectionId="33" xr16:uid="{00000000-0016-0000-0200-0000D8020000}" autoFormatId="16" applyNumberFormats="0" applyBorderFormats="0" applyFontFormats="1" applyPatternFormats="1" applyAlignmentFormats="0" applyWidthHeightFormats="0"/>
</file>

<file path=xl/queryTables/queryTable61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40" connectionId="710" xr16:uid="{00000000-0016-0000-0200-00003C010000}" autoFormatId="16" applyNumberFormats="0" applyBorderFormats="0" applyFontFormats="1" applyPatternFormats="1" applyAlignmentFormats="0" applyWidthHeightFormats="0"/>
</file>

<file path=xl/queryTables/queryTable61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30" connectionId="224" xr16:uid="{00000000-0016-0000-0200-000031000000}" autoFormatId="16" applyNumberFormats="0" applyBorderFormats="0" applyFontFormats="1" applyPatternFormats="1" applyAlignmentFormats="0" applyWidthHeightFormats="0"/>
</file>

<file path=xl/queryTables/queryTable61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97" connectionId="645" xr16:uid="{04F66911-C6BC-4639-93A0-0596938458AE}" autoFormatId="16" applyNumberFormats="0" applyBorderFormats="0" applyFontFormats="1" applyPatternFormats="1" applyAlignmentFormats="0" applyWidthHeightFormats="0"/>
</file>

<file path=xl/queryTables/queryTable61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92" connectionId="270" xr16:uid="{00000000-0016-0000-0200-00009A020000}" autoFormatId="16" applyNumberFormats="0" applyBorderFormats="0" applyFontFormats="1" applyPatternFormats="1" applyAlignmentFormats="0" applyWidthHeightFormats="0"/>
</file>

<file path=xl/queryTables/queryTable61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27" connectionId="676" xr16:uid="{179197E0-7071-4CF4-B4AF-D83933D82598}" autoFormatId="16" applyNumberFormats="0" applyBorderFormats="0" applyFontFormats="1" applyPatternFormats="1" applyAlignmentFormats="0" applyWidthHeightFormats="0"/>
</file>

<file path=xl/queryTables/queryTable61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36" connectionId="2" xr16:uid="{00000000-0016-0000-0200-0000DD000000}" autoFormatId="16" applyNumberFormats="0" applyBorderFormats="0" applyFontFormats="1" applyPatternFormats="1" applyAlignmentFormats="0" applyWidthHeightFormats="0"/>
</file>

<file path=xl/queryTables/queryTable62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17" connectionId="79" xr16:uid="{00000000-0016-0000-0200-000007010000}" autoFormatId="16" applyNumberFormats="0" applyBorderFormats="0" applyFontFormats="1" applyPatternFormats="1" applyAlignmentFormats="0" applyWidthHeightFormats="0"/>
</file>

<file path=xl/queryTables/queryTable62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18" connectionId="81" xr16:uid="{00000000-0016-0000-0200-0000F1020000}" autoFormatId="16" applyNumberFormats="0" applyBorderFormats="0" applyFontFormats="1" applyPatternFormats="1" applyAlignmentFormats="0" applyWidthHeightFormats="0"/>
</file>

<file path=xl/queryTables/queryTable62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20" connectionId="667" xr16:uid="{0625EDB9-3105-493E-97CD-B6406AB10B88}" autoFormatId="16" applyNumberFormats="0" applyBorderFormats="0" applyFontFormats="1" applyPatternFormats="1" applyAlignmentFormats="0" applyWidthHeightFormats="0"/>
</file>

<file path=xl/queryTables/queryTable62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92" connectionId="80" xr16:uid="{00000000-0016-0000-0200-00003E020000}" autoFormatId="16" applyNumberFormats="0" applyBorderFormats="0" applyFontFormats="1" applyPatternFormats="1" applyAlignmentFormats="0" applyWidthHeightFormats="0"/>
</file>

<file path=xl/queryTables/queryTable62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61" connectionId="237" xr16:uid="{00000000-0016-0000-0200-000082010000}" autoFormatId="16" applyNumberFormats="0" applyBorderFormats="0" applyFontFormats="1" applyPatternFormats="1" applyAlignmentFormats="0" applyWidthHeightFormats="0"/>
</file>

<file path=xl/queryTables/queryTable62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66" connectionId="91" xr16:uid="{00000000-0016-0000-0200-000034030000}" autoFormatId="16" applyNumberFormats="0" applyBorderFormats="0" applyFontFormats="1" applyPatternFormats="1" applyAlignmentFormats="0" applyWidthHeightFormats="0"/>
</file>

<file path=xl/queryTables/queryTable62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97" connectionId="275" xr16:uid="{00000000-0016-0000-0200-0000B6010000}" autoFormatId="16" applyNumberFormats="0" applyBorderFormats="0" applyFontFormats="1" applyPatternFormats="1" applyAlignmentFormats="0" applyWidthHeightFormats="0"/>
</file>

<file path=xl/queryTables/queryTable62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61" connectionId="269" xr16:uid="{00000000-0016-0000-0200-00002C030000}" autoFormatId="16" applyNumberFormats="0" applyBorderFormats="0" applyFontFormats="1" applyPatternFormats="1" applyAlignmentFormats="0" applyWidthHeightFormats="0"/>
</file>

<file path=xl/queryTables/queryTable62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75" connectionId="335" xr16:uid="{00000000-0016-0000-0200-000065020000}" autoFormatId="16" applyNumberFormats="0" applyBorderFormats="0" applyFontFormats="1" applyPatternFormats="1" applyAlignmentFormats="0" applyWidthHeightFormats="0"/>
</file>

<file path=xl/queryTables/queryTable62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50" connectionId="113" xr16:uid="{00000000-0016-0000-0200-000004010000}" autoFormatId="16" applyNumberFormats="0" applyBorderFormats="0" applyFontFormats="1" applyPatternFormats="1" applyAlignmentFormats="0" applyWidthHeightFormats="0"/>
</file>

<file path=xl/queryTables/queryTable63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54" connectionId="229" xr16:uid="{00000000-0016-0000-0200-0000C3010000}" autoFormatId="16" applyNumberFormats="0" applyBorderFormats="0" applyFontFormats="1" applyPatternFormats="1" applyAlignmentFormats="0" applyWidthHeightFormats="0"/>
</file>

<file path=xl/queryTables/queryTable63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62" connectionId="47" xr16:uid="{00000000-0016-0000-0200-0000AF010000}" autoFormatId="16" applyNumberFormats="0" applyBorderFormats="0" applyFontFormats="1" applyPatternFormats="1" applyAlignmentFormats="0" applyWidthHeightFormats="0"/>
</file>

<file path=xl/queryTables/queryTable63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39" connectionId="666" xr16:uid="{C4F7792B-1006-44E7-A56D-FE777676696E}" autoFormatId="16" applyNumberFormats="0" applyBorderFormats="0" applyFontFormats="1" applyPatternFormats="1" applyAlignmentFormats="0" applyWidthHeightFormats="0"/>
</file>

<file path=xl/queryTables/queryTable63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93" connectionId="457" xr16:uid="{2B1C21B7-F4B5-49B8-B291-FD346078C086}" autoFormatId="16" applyNumberFormats="0" applyBorderFormats="0" applyFontFormats="1" applyPatternFormats="1" applyAlignmentFormats="0" applyWidthHeightFormats="0"/>
</file>

<file path=xl/queryTables/queryTable63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14" connectionId="566" xr16:uid="{F80F6168-CB1E-41B2-84C9-2CF5A90C2500}" autoFormatId="16" applyNumberFormats="0" applyBorderFormats="0" applyFontFormats="1" applyPatternFormats="1" applyAlignmentFormats="0" applyWidthHeightFormats="0"/>
</file>

<file path=xl/queryTables/queryTable63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45" connectionId="492" xr16:uid="{CC805F82-5C68-4E83-B817-FB4DC3CEB9FD}" autoFormatId="16" applyNumberFormats="0" applyBorderFormats="0" applyFontFormats="1" applyPatternFormats="1" applyAlignmentFormats="0" applyWidthHeightFormats="0"/>
</file>

<file path=xl/queryTables/queryTable63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57" connectionId="609" xr16:uid="{C620E0CB-3125-44C9-B595-6C8B5497CB46}" autoFormatId="16" applyNumberFormats="0" applyBorderFormats="0" applyFontFormats="1" applyPatternFormats="1" applyAlignmentFormats="0" applyWidthHeightFormats="0"/>
</file>

<file path=xl/queryTables/queryTable63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48" connectionId="1" xr16:uid="{00000000-0016-0000-0200-0000C4000000}" autoFormatId="16" applyNumberFormats="0" applyBorderFormats="0" applyFontFormats="1" applyPatternFormats="1" applyAlignmentFormats="0" applyWidthHeightFormats="0"/>
</file>

<file path=xl/queryTables/queryTable63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67" connectionId="243" xr16:uid="{00000000-0016-0000-0200-00004C000000}" autoFormatId="16" applyNumberFormats="0" applyBorderFormats="0" applyFontFormats="1" applyPatternFormats="1" applyAlignmentFormats="0" applyWidthHeightFormats="0"/>
</file>

<file path=xl/queryTables/queryTable63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11" connectionId="291" xr16:uid="{00000000-0016-0000-0200-000010020000}" autoFormatId="16" applyNumberFormats="0" applyBorderFormats="0" applyFontFormats="1" applyPatternFormats="1" applyAlignmentFormats="0" applyWidthHeightFormats="0"/>
</file>

<file path=xl/queryTables/queryTable64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36" connectionId="1" xr16:uid="{00000000-0016-0000-0200-000015010000}" autoFormatId="16" applyNumberFormats="0" applyBorderFormats="0" applyFontFormats="1" applyPatternFormats="1" applyAlignmentFormats="0" applyWidthHeightFormats="0"/>
</file>

<file path=xl/queryTables/queryTable64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09" connectionId="569" xr16:uid="{00000000-0016-0000-0200-0000EB010000}" autoFormatId="16" applyNumberFormats="0" applyBorderFormats="0" applyFontFormats="1" applyPatternFormats="1" applyAlignmentFormats="0" applyWidthHeightFormats="0"/>
</file>

<file path=xl/queryTables/queryTable64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28" connectionId="305" xr16:uid="{00000000-0016-0000-0200-0000D1000000}" autoFormatId="16" applyNumberFormats="0" applyBorderFormats="0" applyFontFormats="1" applyPatternFormats="1" applyAlignmentFormats="0" applyWidthHeightFormats="0"/>
</file>

<file path=xl/queryTables/queryTable64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67" connectionId="102" xr16:uid="{00000000-0016-0000-0200-0000E1020000}" autoFormatId="16" applyNumberFormats="0" applyBorderFormats="0" applyFontFormats="1" applyPatternFormats="1" applyAlignmentFormats="0" applyWidthHeightFormats="0"/>
</file>

<file path=xl/queryTables/queryTable64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93" connectionId="642" xr16:uid="{E832453B-BD3B-495F-A651-FCDB99CED8A2}" autoFormatId="16" applyNumberFormats="0" applyBorderFormats="0" applyFontFormats="1" applyPatternFormats="1" applyAlignmentFormats="0" applyWidthHeightFormats="0"/>
</file>

<file path=xl/queryTables/queryTable64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04" connectionId="446" xr16:uid="{00000000-0016-0000-0200-000072010000}" autoFormatId="16" applyNumberFormats="0" applyBorderFormats="0" applyFontFormats="1" applyPatternFormats="1" applyAlignmentFormats="0" applyWidthHeightFormats="0"/>
</file>

<file path=xl/queryTables/queryTable64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03" connectionId="25" xr16:uid="{00000000-0016-0000-0200-000071000000}" autoFormatId="16" applyNumberFormats="0" applyBorderFormats="0" applyFontFormats="1" applyPatternFormats="1" applyAlignmentFormats="0" applyWidthHeightFormats="0"/>
</file>

<file path=xl/queryTables/queryTable64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81" connectionId="259" xr16:uid="{00000000-0016-0000-0200-00007F020000}" autoFormatId="16" applyNumberFormats="0" applyBorderFormats="0" applyFontFormats="1" applyPatternFormats="1" applyAlignmentFormats="0" applyWidthHeightFormats="0"/>
</file>

<file path=xl/queryTables/queryTable64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98" connectionId="102" xr16:uid="{00000000-0016-0000-0200-00007B010000}" autoFormatId="16" applyNumberFormats="0" applyBorderFormats="0" applyFontFormats="1" applyPatternFormats="1" applyAlignmentFormats="0" applyWidthHeightFormats="0"/>
</file>

<file path=xl/queryTables/queryTable64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68" connectionId="244" xr16:uid="{00000000-0016-0000-0200-000020020000}" autoFormatId="16" applyNumberFormats="0" applyBorderFormats="0" applyFontFormats="1" applyPatternFormats="1" applyAlignmentFormats="0" applyWidthHeightFormats="0"/>
</file>

<file path=xl/queryTables/queryTable65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33" connectionId="586" xr16:uid="{05B4219B-B737-4871-B313-B93B71BC89A1}" autoFormatId="16" applyNumberFormats="0" applyBorderFormats="0" applyFontFormats="1" applyPatternFormats="1" applyAlignmentFormats="0" applyWidthHeightFormats="0"/>
</file>

<file path=xl/queryTables/queryTable65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98" connectionId="170" xr16:uid="{00000000-0016-0000-0200-000040020000}" autoFormatId="16" applyNumberFormats="0" applyBorderFormats="0" applyFontFormats="1" applyPatternFormats="1" applyAlignmentFormats="0" applyWidthHeightFormats="0"/>
</file>

<file path=xl/queryTables/queryTable65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34" connectionId="499" xr16:uid="{39436B02-241D-44B3-B9DB-91712BC889FD}" autoFormatId="16" applyNumberFormats="0" applyBorderFormats="0" applyFontFormats="1" applyPatternFormats="1" applyAlignmentFormats="0" applyWidthHeightFormats="0"/>
</file>

<file path=xl/queryTables/queryTable65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95" connectionId="460" xr16:uid="{DA4A7B4E-76DC-4C80-AD73-E93757F9CB03}" autoFormatId="16" applyNumberFormats="0" applyBorderFormats="0" applyFontFormats="1" applyPatternFormats="1" applyAlignmentFormats="0" applyWidthHeightFormats="0"/>
</file>

<file path=xl/queryTables/queryTable65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61" connectionId="36" xr16:uid="{00000000-0016-0000-0200-000041030000}" autoFormatId="16" applyNumberFormats="0" applyBorderFormats="0" applyFontFormats="1" applyPatternFormats="1" applyAlignmentFormats="0" applyWidthHeightFormats="0"/>
</file>

<file path=xl/queryTables/queryTable65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69" connectionId="526" xr16:uid="{295016AF-40ED-4F65-B8D8-9926F1A2410B}" autoFormatId="16" applyNumberFormats="0" applyBorderFormats="0" applyFontFormats="1" applyPatternFormats="1" applyAlignmentFormats="0" applyWidthHeightFormats="0"/>
</file>

<file path=xl/queryTables/queryTable65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38" connectionId="684" xr16:uid="{19E26878-D361-43FD-98E2-2ACDDC9055D4}" autoFormatId="16" applyNumberFormats="0" applyBorderFormats="0" applyFontFormats="1" applyPatternFormats="1" applyAlignmentFormats="0" applyWidthHeightFormats="0"/>
</file>

<file path=xl/queryTables/queryTable65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44" connectionId="596" xr16:uid="{E1B4EAB6-D174-426D-BFF8-8904587D9835}" autoFormatId="16" applyNumberFormats="0" applyBorderFormats="0" applyFontFormats="1" applyPatternFormats="1" applyAlignmentFormats="0" applyWidthHeightFormats="0"/>
</file>

<file path=xl/queryTables/queryTable65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58" connectionId="332" xr16:uid="{45255748-839F-4555-8E51-6182A5C580C1}" autoFormatId="16" applyNumberFormats="0" applyBorderFormats="0" applyFontFormats="1" applyPatternFormats="1" applyAlignmentFormats="0" applyWidthHeightFormats="0"/>
</file>

<file path=xl/queryTables/queryTable65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25" connectionId="557" xr16:uid="{00000000-0016-0000-0200-000086000000}" autoFormatId="16" applyNumberFormats="0" applyBorderFormats="0" applyFontFormats="1" applyPatternFormats="1" applyAlignmentFormats="0" applyWidthHeightFormats="0"/>
</file>

<file path=xl/queryTables/queryTable66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60" connectionId="517" xr16:uid="{275E6136-A27C-4C63-918F-D228404569C3}" autoFormatId="16" applyNumberFormats="0" applyBorderFormats="0" applyFontFormats="1" applyPatternFormats="1" applyAlignmentFormats="0" applyWidthHeightFormats="0"/>
</file>

<file path=xl/queryTables/queryTable66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39" connectionId="335" xr16:uid="{00000000-0016-0000-0200-0000E2020000}" autoFormatId="16" applyNumberFormats="0" applyBorderFormats="0" applyFontFormats="1" applyPatternFormats="1" applyAlignmentFormats="0" applyWidthHeightFormats="0"/>
</file>

<file path=xl/queryTables/queryTable66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42" connectionId="594" xr16:uid="{12C90972-06D1-4006-BBEC-011C74FCA802}" autoFormatId="16" applyNumberFormats="0" applyBorderFormats="0" applyFontFormats="1" applyPatternFormats="1" applyAlignmentFormats="0" applyWidthHeightFormats="0"/>
</file>

<file path=xl/queryTables/queryTable66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18" connectionId="102" xr16:uid="{00000000-0016-0000-0200-00007D010000}" autoFormatId="16" applyNumberFormats="0" applyBorderFormats="0" applyFontFormats="1" applyPatternFormats="1" applyAlignmentFormats="0" applyWidthHeightFormats="0"/>
</file>

<file path=xl/queryTables/queryTable66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18" connectionId="14" xr16:uid="{00000000-0016-0000-0200-000034000000}" autoFormatId="16" applyNumberFormats="0" applyBorderFormats="0" applyFontFormats="1" applyPatternFormats="1" applyAlignmentFormats="0" applyWidthHeightFormats="0"/>
</file>

<file path=xl/queryTables/queryTable66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83" connectionId="696" xr16:uid="{00000000-0016-0000-0200-00008E010000}" autoFormatId="16" applyNumberFormats="0" applyBorderFormats="0" applyFontFormats="1" applyPatternFormats="1" applyAlignmentFormats="0" applyWidthHeightFormats="0"/>
</file>

<file path=xl/queryTables/queryTable66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14" connectionId="664" xr16:uid="{8D2CF2FA-BA37-4423-8940-74FB3E1CF513}" autoFormatId="16" applyNumberFormats="0" applyBorderFormats="0" applyFontFormats="1" applyPatternFormats="1" applyAlignmentFormats="0" applyWidthHeightFormats="0"/>
</file>

<file path=xl/queryTables/queryTable66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80" connectionId="150" xr16:uid="{00000000-0016-0000-0200-00008A000000}" autoFormatId="16" applyNumberFormats="0" applyBorderFormats="0" applyFontFormats="1" applyPatternFormats="1" applyAlignmentFormats="0" applyWidthHeightFormats="0"/>
</file>

<file path=xl/queryTables/queryTable66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41" connectionId="686" xr16:uid="{BA6058AF-7DCB-48AA-9034-F9FDF02616AF}" autoFormatId="16" applyNumberFormats="0" applyBorderFormats="0" applyFontFormats="1" applyPatternFormats="1" applyAlignmentFormats="0" applyWidthHeightFormats="0"/>
</file>

<file path=xl/queryTables/queryTable66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26" connectionId="579" xr16:uid="{10811B0B-8708-4FAA-82B5-52941C9FC308}" autoFormatId="16" applyNumberFormats="0" applyBorderFormats="0" applyFontFormats="1" applyPatternFormats="1" applyAlignmentFormats="0" applyWidthHeightFormats="0"/>
</file>

<file path=xl/queryTables/queryTable67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09" connectionId="553" xr16:uid="{16B83730-305C-4AC2-9310-7EEA29917C9B}" autoFormatId="16" applyNumberFormats="0" applyBorderFormats="0" applyFontFormats="1" applyPatternFormats="1" applyAlignmentFormats="0" applyWidthHeightFormats="0"/>
</file>

<file path=xl/queryTables/queryTable67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88" connectionId="48" xr16:uid="{00000000-0016-0000-0200-000067010000}" autoFormatId="16" applyNumberFormats="0" applyBorderFormats="0" applyFontFormats="1" applyPatternFormats="1" applyAlignmentFormats="0" applyWidthHeightFormats="0"/>
</file>

<file path=xl/queryTables/queryTable67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22" connectionId="58" xr16:uid="{00000000-0016-0000-0200-0000CE010000}" autoFormatId="16" applyNumberFormats="0" applyBorderFormats="0" applyFontFormats="1" applyPatternFormats="1" applyAlignmentFormats="0" applyWidthHeightFormats="0"/>
</file>

<file path=xl/queryTables/queryTable67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6" connectionId="213" xr16:uid="{00000000-0016-0000-0200-0000FB020000}" autoFormatId="16" applyNumberFormats="0" applyBorderFormats="0" applyFontFormats="1" applyPatternFormats="1" applyAlignmentFormats="0" applyWidthHeightFormats="0"/>
</file>

<file path=xl/queryTables/queryTable67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93" connectionId="550" xr16:uid="{BBEA3BD9-6897-4056-83E6-9A3FCA69FDC1}" autoFormatId="16" applyNumberFormats="0" applyBorderFormats="0" applyFontFormats="1" applyPatternFormats="1" applyAlignmentFormats="0" applyWidthHeightFormats="0"/>
</file>

<file path=xl/queryTables/queryTable67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08" connectionId="286" xr16:uid="{00000000-0016-0000-0200-0000CE020000}" autoFormatId="16" applyNumberFormats="0" applyBorderFormats="0" applyFontFormats="1" applyPatternFormats="1" applyAlignmentFormats="0" applyWidthHeightFormats="0"/>
</file>

<file path=xl/queryTables/queryTable67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09" connectionId="71" xr16:uid="{00000000-0016-0000-0200-000060020000}" autoFormatId="16" applyNumberFormats="0" applyBorderFormats="0" applyFontFormats="1" applyPatternFormats="1" applyAlignmentFormats="0" applyWidthHeightFormats="0"/>
</file>

<file path=xl/queryTables/queryTable67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39" connectionId="405" xr16:uid="{184AE478-2F28-49BC-8EA8-3572D8F983D2}" autoFormatId="16" applyNumberFormats="0" applyBorderFormats="0" applyFontFormats="1" applyPatternFormats="1" applyAlignmentFormats="0" applyWidthHeightFormats="0"/>
</file>

<file path=xl/queryTables/queryTable67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30" connectionId="94" xr16:uid="{00000000-0016-0000-0200-0000A8010000}" autoFormatId="16" applyNumberFormats="0" applyBorderFormats="0" applyFontFormats="1" applyPatternFormats="1" applyAlignmentFormats="0" applyWidthHeightFormats="0"/>
</file>

<file path=xl/queryTables/queryTable67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90" connectionId="14" xr16:uid="{00000000-0016-0000-0200-0000BA010000}" autoFormatId="16" applyNumberFormats="0" applyBorderFormats="0" applyFontFormats="1" applyPatternFormats="1" applyAlignmentFormats="0" applyWidthHeightFormats="0"/>
</file>

<file path=xl/queryTables/queryTable68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73" connectionId="250" xr16:uid="{00000000-0016-0000-0200-0000F2000000}" autoFormatId="16" applyNumberFormats="0" applyBorderFormats="0" applyFontFormats="1" applyPatternFormats="1" applyAlignmentFormats="0" applyWidthHeightFormats="0"/>
</file>

<file path=xl/queryTables/queryTable68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70" connectionId="224" xr16:uid="{00000000-0016-0000-0200-0000FF020000}" autoFormatId="16" applyNumberFormats="0" applyBorderFormats="0" applyFontFormats="1" applyPatternFormats="1" applyAlignmentFormats="0" applyWidthHeightFormats="0"/>
</file>

<file path=xl/queryTables/queryTable68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17" connectionId="91" xr16:uid="{00000000-0016-0000-0200-0000A2010000}" autoFormatId="16" applyNumberFormats="0" applyBorderFormats="0" applyFontFormats="1" applyPatternFormats="1" applyAlignmentFormats="0" applyWidthHeightFormats="0"/>
</file>

<file path=xl/queryTables/queryTable68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59" connectionId="16" xr16:uid="{00000000-0016-0000-0200-0000BF000000}" autoFormatId="16" applyNumberFormats="0" applyBorderFormats="0" applyFontFormats="1" applyPatternFormats="1" applyAlignmentFormats="0" applyWidthHeightFormats="0"/>
</file>

<file path=xl/queryTables/queryTable68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27" connectionId="90" xr16:uid="{00000000-0016-0000-0200-000010030000}" autoFormatId="16" applyNumberFormats="0" applyBorderFormats="0" applyFontFormats="1" applyPatternFormats="1" applyAlignmentFormats="0" applyWidthHeightFormats="0"/>
</file>

<file path=xl/queryTables/queryTable68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45" connectionId="320" xr16:uid="{00000000-0016-0000-0200-000021020000}" autoFormatId="16" applyNumberFormats="0" applyBorderFormats="0" applyFontFormats="1" applyPatternFormats="1" applyAlignmentFormats="0" applyWidthHeightFormats="0"/>
</file>

<file path=xl/queryTables/queryTable68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56" connectionId="707" xr16:uid="{00000000-0016-0000-0200-000028000000}" autoFormatId="16" applyNumberFormats="0" applyBorderFormats="0" applyFontFormats="1" applyPatternFormats="1" applyAlignmentFormats="0" applyWidthHeightFormats="0"/>
</file>

<file path=xl/queryTables/queryTable68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58" connectionId="126" xr16:uid="{00000000-0016-0000-0200-000033020000}" autoFormatId="16" applyNumberFormats="0" applyBorderFormats="0" applyFontFormats="1" applyPatternFormats="1" applyAlignmentFormats="0" applyWidthHeightFormats="0"/>
</file>

<file path=xl/queryTables/queryTable68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02" connectionId="465" xr16:uid="{D31F723D-2DE3-4D5B-8B65-6B981D7264DE}" autoFormatId="16" applyNumberFormats="0" applyBorderFormats="0" applyFontFormats="1" applyPatternFormats="1" applyAlignmentFormats="0" applyWidthHeightFormats="0"/>
</file>

<file path=xl/queryTables/queryTable68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66" connectionId="431" xr16:uid="{FD247827-8EAD-4619-ACFB-AE955198536A}" autoFormatId="16" applyNumberFormats="0" applyBorderFormats="0" applyFontFormats="1" applyPatternFormats="1" applyAlignmentFormats="0" applyWidthHeightFormats="0"/>
</file>

<file path=xl/queryTables/queryTable69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91" connectionId="51" xr16:uid="{00000000-0016-0000-0200-0000A1020000}" autoFormatId="16" applyNumberFormats="0" applyBorderFormats="0" applyFontFormats="1" applyPatternFormats="1" applyAlignmentFormats="0" applyWidthHeightFormats="0"/>
</file>

<file path=xl/queryTables/queryTable69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37" connectionId="314" xr16:uid="{00000000-0016-0000-0200-0000BD010000}" autoFormatId="16" applyNumberFormats="0" applyBorderFormats="0" applyFontFormats="1" applyPatternFormats="1" applyAlignmentFormats="0" applyWidthHeightFormats="0"/>
</file>

<file path=xl/queryTables/queryTable69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9" connectionId="247" xr16:uid="{00000000-0016-0000-0200-00000B030000}" autoFormatId="16" applyNumberFormats="0" applyBorderFormats="0" applyFontFormats="1" applyPatternFormats="1" applyAlignmentFormats="0" applyWidthHeightFormats="0"/>
</file>

<file path=xl/queryTables/queryTable69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04" connectionId="446" xr16:uid="{00000000-0016-0000-0200-0000AB010000}" autoFormatId="16" applyNumberFormats="0" applyBorderFormats="0" applyFontFormats="1" applyPatternFormats="1" applyAlignmentFormats="0" applyWidthHeightFormats="0"/>
</file>

<file path=xl/queryTables/queryTable69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62" connectionId="519" xr16:uid="{BD506D23-658D-4888-8CB2-2AAF2C823E88}" autoFormatId="16" applyNumberFormats="0" applyBorderFormats="0" applyFontFormats="1" applyPatternFormats="1" applyAlignmentFormats="0" applyWidthHeightFormats="0"/>
</file>

<file path=xl/queryTables/queryTable69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86" connectionId="313" xr16:uid="{00000000-0016-0000-0200-000016020000}" autoFormatId="16" applyNumberFormats="0" applyBorderFormats="0" applyFontFormats="1" applyPatternFormats="1" applyAlignmentFormats="0" applyWidthHeightFormats="0"/>
</file>

<file path=xl/queryTables/queryTable69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7" connectionId="114" xr16:uid="{00000000-0016-0000-0200-00000E020000}" autoFormatId="16" applyNumberFormats="0" applyBorderFormats="0" applyFontFormats="1" applyPatternFormats="1" applyAlignmentFormats="0" applyWidthHeightFormats="0"/>
</file>

<file path=xl/queryTables/queryTable69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84" connectionId="291" xr16:uid="{00000000-0016-0000-0200-000054020000}" autoFormatId="16" applyNumberFormats="0" applyBorderFormats="0" applyFontFormats="1" applyPatternFormats="1" applyAlignmentFormats="0" applyWidthHeightFormats="0"/>
</file>

<file path=xl/queryTables/queryTable69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32" connectionId="701" xr16:uid="{00000000-0016-0000-0200-000035020000}" autoFormatId="16" applyNumberFormats="0" applyBorderFormats="0" applyFontFormats="1" applyPatternFormats="1" applyAlignmentFormats="0" applyWidthHeightFormats="0"/>
</file>

<file path=xl/queryTables/queryTable69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84" connectionId="632" xr16:uid="{ABEFA317-2A97-4715-A7AB-A0352A606046}" autoFormatId="16" applyNumberFormats="0" applyBorderFormats="0" applyFontFormats="1" applyPatternFormats="1" applyAlignmentFormats="0" applyWidthHeightFormats="0"/>
</file>

<file path=xl/queryTables/queryTable70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09" connectionId="382" xr16:uid="{A27C6AC3-363F-44EB-B506-82C2CB472175}" autoFormatId="16" applyNumberFormats="0" applyBorderFormats="0" applyFontFormats="1" applyPatternFormats="1" applyAlignmentFormats="0" applyWidthHeightFormats="0"/>
</file>

<file path=xl/queryTables/queryTable70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6" connectionId="102" xr16:uid="{00000000-0016-0000-0200-000048030000}" autoFormatId="16" applyNumberFormats="0" applyBorderFormats="0" applyFontFormats="1" applyPatternFormats="1" applyAlignmentFormats="0" applyWidthHeightFormats="0"/>
</file>

<file path=xl/queryTables/queryTable70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37" connectionId="113" xr16:uid="{00000000-0016-0000-0200-0000FC020000}" autoFormatId="16" applyNumberFormats="0" applyBorderFormats="0" applyFontFormats="1" applyPatternFormats="1" applyAlignmentFormats="0" applyWidthHeightFormats="0"/>
</file>

<file path=xl/queryTables/queryTable70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20" connectionId="36" xr16:uid="{00000000-0016-0000-0200-00007E010000}" autoFormatId="16" applyNumberFormats="0" applyBorderFormats="0" applyFontFormats="1" applyPatternFormats="1" applyAlignmentFormats="0" applyWidthHeightFormats="0"/>
</file>

<file path=xl/queryTables/queryTable70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76" connectionId="446" xr16:uid="{00000000-0016-0000-0200-0000E8020000}" autoFormatId="16" applyNumberFormats="0" applyBorderFormats="0" applyFontFormats="1" applyPatternFormats="1" applyAlignmentFormats="0" applyWidthHeightFormats="0"/>
</file>

<file path=xl/queryTables/queryTable70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73" connectionId="348" xr16:uid="{01A00AD6-0E7C-465F-8044-9A23F51EA56F}" autoFormatId="16" applyNumberFormats="0" applyBorderFormats="0" applyFontFormats="1" applyPatternFormats="1" applyAlignmentFormats="0" applyWidthHeightFormats="0"/>
</file>

<file path=xl/queryTables/queryTable70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81" connectionId="113" xr16:uid="{00000000-0016-0000-0200-000013000000}" autoFormatId="16" applyNumberFormats="0" applyBorderFormats="0" applyFontFormats="1" applyPatternFormats="1" applyAlignmentFormats="0" applyWidthHeightFormats="0"/>
</file>

<file path=xl/queryTables/queryTable70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48" connectionId="599" xr16:uid="{575C53B4-EFE6-4113-A74E-ACF5497EF901}" autoFormatId="16" applyNumberFormats="0" applyBorderFormats="0" applyFontFormats="1" applyPatternFormats="1" applyAlignmentFormats="0" applyWidthHeightFormats="0"/>
</file>

<file path=xl/queryTables/queryTable70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75" connectionId="470" xr16:uid="{8E7EEA61-BBFA-430B-8720-C1D5F57D7EFB}" autoFormatId="16" applyNumberFormats="0" applyBorderFormats="0" applyFontFormats="1" applyPatternFormats="1" applyAlignmentFormats="0" applyWidthHeightFormats="0"/>
</file>

<file path=xl/queryTables/queryTable70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08" connectionId="471" xr16:uid="{24865D67-5F72-402A-9947-6A1A71613AA8}" autoFormatId="16" applyNumberFormats="0" applyBorderFormats="0" applyFontFormats="1" applyPatternFormats="1" applyAlignmentFormats="0" applyWidthHeightFormats="0"/>
</file>

<file path=xl/queryTables/queryTable71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74" connectionId="668" xr16:uid="{00000000-0016-0000-0200-0000FE020000}" autoFormatId="16" applyNumberFormats="0" applyBorderFormats="0" applyFontFormats="1" applyPatternFormats="1" applyAlignmentFormats="0" applyWidthHeightFormats="0"/>
</file>

<file path=xl/queryTables/queryTable71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10" connectionId="473" xr16:uid="{1BA568C8-93E6-4325-B10C-ED86F604CB1E}" autoFormatId="16" applyNumberFormats="0" applyBorderFormats="0" applyFontFormats="1" applyPatternFormats="1" applyAlignmentFormats="0" applyWidthHeightFormats="0"/>
</file>

<file path=xl/queryTables/queryTable71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56" connectionId="421" xr16:uid="{2716B97D-9F58-45F5-8EC2-11033CAE7977}" autoFormatId="16" applyNumberFormats="0" applyBorderFormats="0" applyFontFormats="1" applyPatternFormats="1" applyAlignmentFormats="0" applyWidthHeightFormats="0"/>
</file>

<file path=xl/queryTables/queryTable71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10" connectionId="660" xr16:uid="{064B36C4-4A07-4C74-A5FE-04E36131120B}" autoFormatId="16" applyNumberFormats="0" applyBorderFormats="0" applyFontFormats="1" applyPatternFormats="1" applyAlignmentFormats="0" applyWidthHeightFormats="0"/>
</file>

<file path=xl/queryTables/queryTable71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43" connectionId="335" xr16:uid="{00000000-0016-0000-0200-0000FA000000}" autoFormatId="16" applyNumberFormats="0" applyBorderFormats="0" applyFontFormats="1" applyPatternFormats="1" applyAlignmentFormats="0" applyWidthHeightFormats="0"/>
</file>

<file path=xl/queryTables/queryTable71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603" connectionId="64" xr16:uid="{00000000-0016-0000-0200-000044000000}" autoFormatId="16" applyNumberFormats="0" applyBorderFormats="0" applyFontFormats="1" applyPatternFormats="1" applyAlignmentFormats="0" applyWidthHeightFormats="0"/>
</file>

<file path=xl/queryTables/queryTable71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39" connectionId="224" xr16:uid="{00000000-0016-0000-0200-0000F5000000}" autoFormatId="16" applyNumberFormats="0" applyBorderFormats="0" applyFontFormats="1" applyPatternFormats="1" applyAlignmentFormats="0" applyWidthHeightFormats="0"/>
</file>

<file path=xl/queryTables/queryTable71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94" connectionId="54" xr16:uid="{00000000-0016-0000-0200-000097020000}" autoFormatId="16" applyNumberFormats="0" applyBorderFormats="0" applyFontFormats="1" applyPatternFormats="1" applyAlignmentFormats="0" applyWidthHeightFormats="0"/>
</file>

<file path=xl/queryTables/queryTable71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72" connectionId="2" xr16:uid="{00000000-0016-0000-0200-0000E2000000}" autoFormatId="16" applyNumberFormats="0" applyBorderFormats="0" applyFontFormats="1" applyPatternFormats="1" applyAlignmentFormats="0" applyWidthHeightFormats="0"/>
</file>

<file path=xl/queryTables/queryTable71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88" connectionId="265" xr16:uid="{00000000-0016-0000-0200-00000D010000}" autoFormatId="16" applyNumberFormats="0" applyBorderFormats="0" applyFontFormats="1" applyPatternFormats="1" applyAlignmentFormats="0" applyWidthHeightFormats="0"/>
</file>

<file path=xl/queryTables/queryTable72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49" connectionId="2" xr16:uid="{00000000-0016-0000-0200-0000AF000000}" autoFormatId="16" applyNumberFormats="0" applyBorderFormats="0" applyFontFormats="1" applyPatternFormats="1" applyAlignmentFormats="0" applyWidthHeightFormats="0"/>
</file>

<file path=xl/queryTables/queryTable72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79" connectionId="335" xr16:uid="{00000000-0016-0000-0200-000033030000}" autoFormatId="16" applyNumberFormats="0" applyBorderFormats="0" applyFontFormats="1" applyPatternFormats="1" applyAlignmentFormats="0" applyWidthHeightFormats="0"/>
</file>

<file path=xl/queryTables/queryTable72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27" connectionId="696" xr16:uid="{00000000-0016-0000-0200-0000B3020000}" autoFormatId="16" applyNumberFormats="0" applyBorderFormats="0" applyFontFormats="1" applyPatternFormats="1" applyAlignmentFormats="0" applyWidthHeightFormats="0"/>
</file>

<file path=xl/queryTables/queryTable72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80" connectionId="247" xr16:uid="{00000000-0016-0000-0200-0000F4010000}" autoFormatId="16" applyNumberFormats="0" applyBorderFormats="0" applyFontFormats="1" applyPatternFormats="1" applyAlignmentFormats="0" applyWidthHeightFormats="0"/>
</file>

<file path=xl/queryTables/queryTable72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44" connectionId="714" xr16:uid="{00000000-0016-0000-0200-00002D020000}" autoFormatId="16" applyNumberFormats="0" applyBorderFormats="0" applyFontFormats="1" applyPatternFormats="1" applyAlignmentFormats="0" applyWidthHeightFormats="0"/>
</file>

<file path=xl/queryTables/queryTable72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607" connectionId="68" xr16:uid="{00000000-0016-0000-0200-000037000000}" autoFormatId="16" applyNumberFormats="0" applyBorderFormats="0" applyFontFormats="1" applyPatternFormats="1" applyAlignmentFormats="0" applyWidthHeightFormats="0"/>
</file>

<file path=xl/queryTables/queryTable72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86" connectionId="451" xr16:uid="{3C9A0403-AF50-4974-B865-8ED1250E384B}" autoFormatId="16" applyNumberFormats="0" applyBorderFormats="0" applyFontFormats="1" applyPatternFormats="1" applyAlignmentFormats="0" applyWidthHeightFormats="0"/>
</file>

<file path=xl/queryTables/queryTable72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93" connectionId="113" xr16:uid="{00000000-0016-0000-0200-0000FC010000}" autoFormatId="16" applyNumberFormats="0" applyBorderFormats="0" applyFontFormats="1" applyPatternFormats="1" applyAlignmentFormats="0" applyWidthHeightFormats="0"/>
</file>

<file path=xl/queryTables/queryTable72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54" connectionId="330" xr16:uid="{00000000-0016-0000-0200-00009E000000}" autoFormatId="16" applyNumberFormats="0" applyBorderFormats="0" applyFontFormats="1" applyPatternFormats="1" applyAlignmentFormats="0" applyWidthHeightFormats="0"/>
</file>

<file path=xl/queryTables/queryTable72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32" connectionId="96" xr16:uid="{00000000-0016-0000-0200-00003E030000}" autoFormatId="16" applyNumberFormats="0" applyBorderFormats="0" applyFontFormats="1" applyPatternFormats="1" applyAlignmentFormats="0" applyWidthHeightFormats="0"/>
</file>

<file path=xl/queryTables/queryTable73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87" connectionId="25" xr16:uid="{00000000-0016-0000-0200-00009B000000}" autoFormatId="16" applyNumberFormats="0" applyBorderFormats="0" applyFontFormats="1" applyPatternFormats="1" applyAlignmentFormats="0" applyWidthHeightFormats="0"/>
</file>

<file path=xl/queryTables/queryTable73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00" connectionId="169" xr16:uid="{00000000-0016-0000-0200-000032030000}" autoFormatId="16" applyNumberFormats="0" applyBorderFormats="0" applyFontFormats="1" applyPatternFormats="1" applyAlignmentFormats="0" applyWidthHeightFormats="0"/>
</file>

<file path=xl/queryTables/queryTable73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53" connectionId="228" xr16:uid="{00000000-0016-0000-0200-0000C6010000}" autoFormatId="16" applyNumberFormats="0" applyBorderFormats="0" applyFontFormats="1" applyPatternFormats="1" applyAlignmentFormats="0" applyWidthHeightFormats="0"/>
</file>

<file path=xl/queryTables/queryTable73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65" connectionId="340" xr16:uid="{DA199E22-02AC-4595-B405-FA18FC69B819}" autoFormatId="16" applyNumberFormats="0" applyBorderFormats="0" applyFontFormats="1" applyPatternFormats="1" applyAlignmentFormats="0" applyWidthHeightFormats="0"/>
</file>

<file path=xl/queryTables/queryTable73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05" connectionId="654" xr16:uid="{7E22829C-33B2-4D88-AC7F-B66D3CCF09AC}" autoFormatId="16" applyNumberFormats="0" applyBorderFormats="0" applyFontFormats="1" applyPatternFormats="1" applyAlignmentFormats="0" applyWidthHeightFormats="0"/>
</file>

<file path=xl/queryTables/queryTable73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70" connectionId="224" xr16:uid="{00000000-0016-0000-0200-00000C020000}" autoFormatId="16" applyNumberFormats="0" applyBorderFormats="0" applyFontFormats="1" applyPatternFormats="1" applyAlignmentFormats="0" applyWidthHeightFormats="0"/>
</file>

<file path=xl/queryTables/queryTable73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32" connectionId="390" xr16:uid="{B6ACC7D0-20DC-472D-BE3E-EBBFA195DBD2}" autoFormatId="16" applyNumberFormats="0" applyBorderFormats="0" applyFontFormats="1" applyPatternFormats="1" applyAlignmentFormats="0" applyWidthHeightFormats="0"/>
</file>

<file path=xl/queryTables/queryTable73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41" connectionId="593" xr16:uid="{C3D7D247-7BBE-42BE-A484-71AEAFB83C10}" autoFormatId="16" applyNumberFormats="0" applyBorderFormats="0" applyFontFormats="1" applyPatternFormats="1" applyAlignmentFormats="0" applyWidthHeightFormats="0"/>
</file>

<file path=xl/queryTables/queryTable73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02" connectionId="224" xr16:uid="{00000000-0016-0000-0200-000078000000}" autoFormatId="16" applyNumberFormats="0" applyBorderFormats="0" applyFontFormats="1" applyPatternFormats="1" applyAlignmentFormats="0" applyWidthHeightFormats="0"/>
</file>

<file path=xl/queryTables/queryTable73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75" connectionId="191" xr16:uid="{00000000-0016-0000-0200-0000BF010000}" autoFormatId="16" applyNumberFormats="0" applyBorderFormats="0" applyFontFormats="1" applyPatternFormats="1" applyAlignmentFormats="0" applyWidthHeightFormats="0"/>
</file>

<file path=xl/queryTables/queryTable74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80" connectionId="446" xr16:uid="{00000000-0016-0000-0200-0000CF000000}" autoFormatId="16" applyNumberFormats="0" applyBorderFormats="0" applyFontFormats="1" applyPatternFormats="1" applyAlignmentFormats="0" applyWidthHeightFormats="0"/>
</file>

<file path=xl/queryTables/queryTable74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37" connectionId="113" xr16:uid="{00000000-0016-0000-0200-00000F000000}" autoFormatId="16" applyNumberFormats="0" applyBorderFormats="0" applyFontFormats="1" applyPatternFormats="1" applyAlignmentFormats="0" applyWidthHeightFormats="0"/>
</file>

<file path=xl/queryTables/queryTable74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24" connectionId="692" xr16:uid="{00000000-0016-0000-0200-000074020000}" autoFormatId="16" applyNumberFormats="0" applyBorderFormats="0" applyFontFormats="1" applyPatternFormats="1" applyAlignmentFormats="0" applyWidthHeightFormats="0"/>
</file>

<file path=xl/queryTables/queryTable74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76" connectionId="441" xr16:uid="{24EC5FAA-5202-40C7-82CF-7E2934E2ABF2}" autoFormatId="16" applyNumberFormats="0" applyBorderFormats="0" applyFontFormats="1" applyPatternFormats="1" applyAlignmentFormats="0" applyWidthHeightFormats="0"/>
</file>

<file path=xl/queryTables/queryTable74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94" connectionId="459" xr16:uid="{8A748E3B-CEDD-4A5E-9BD8-D8717BFF8EC8}" autoFormatId="16" applyNumberFormats="0" applyBorderFormats="0" applyFontFormats="1" applyPatternFormats="1" applyAlignmentFormats="0" applyWidthHeightFormats="0"/>
</file>

<file path=xl/queryTables/queryTable74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72" connectionId="437" xr16:uid="{933CBEC0-B155-4559-A7A5-6EB0B73086A8}" autoFormatId="16" applyNumberFormats="0" applyBorderFormats="0" applyFontFormats="1" applyPatternFormats="1" applyAlignmentFormats="0" applyWidthHeightFormats="0"/>
</file>

<file path=xl/queryTables/queryTable74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4" connectionId="80" xr16:uid="{00000000-0016-0000-0200-0000F5010000}" autoFormatId="16" applyNumberFormats="0" applyBorderFormats="0" applyFontFormats="1" applyPatternFormats="1" applyAlignmentFormats="0" applyWidthHeightFormats="0"/>
</file>

<file path=xl/queryTables/queryTable74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46" connectionId="219" xr16:uid="{00000000-0016-0000-0200-0000C8020000}" autoFormatId="16" applyNumberFormats="0" applyBorderFormats="0" applyFontFormats="1" applyPatternFormats="1" applyAlignmentFormats="0" applyWidthHeightFormats="0"/>
</file>

<file path=xl/queryTables/queryTable74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49" connectionId="222" xr16:uid="{00000000-0016-0000-0200-000057000000}" autoFormatId="16" applyNumberFormats="0" applyBorderFormats="0" applyFontFormats="1" applyPatternFormats="1" applyAlignmentFormats="0" applyWidthHeightFormats="0"/>
</file>

<file path=xl/queryTables/queryTable74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64" connectionId="339" xr16:uid="{DD4290E2-60C2-42C4-B983-737EC3DEB36F}" autoFormatId="16" applyNumberFormats="0" applyBorderFormats="0" applyFontFormats="1" applyPatternFormats="1" applyAlignmentFormats="0" applyWidthHeightFormats="0"/>
</file>

<file path=xl/queryTables/queryTable75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55" connectionId="335" xr16:uid="{00000000-0016-0000-0200-000097010000}" autoFormatId="16" applyNumberFormats="0" applyBorderFormats="0" applyFontFormats="1" applyPatternFormats="1" applyAlignmentFormats="0" applyWidthHeightFormats="0"/>
</file>

<file path=xl/queryTables/queryTable75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36" connectionId="100" xr16:uid="{00000000-0016-0000-0200-0000E6000000}" autoFormatId="16" applyNumberFormats="0" applyBorderFormats="0" applyFontFormats="1" applyPatternFormats="1" applyAlignmentFormats="0" applyWidthHeightFormats="0"/>
</file>

<file path=xl/queryTables/queryTable75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15" connectionId="386" xr16:uid="{8DE9B03D-5EBD-4966-906E-0983CDDFB0BC}" autoFormatId="16" applyNumberFormats="0" applyBorderFormats="0" applyFontFormats="1" applyPatternFormats="1" applyAlignmentFormats="0" applyWidthHeightFormats="0"/>
</file>

<file path=xl/queryTables/queryTable75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71" connectionId="140" xr16:uid="{00000000-0016-0000-0200-000002000000}" autoFormatId="16" applyNumberFormats="0" applyBorderFormats="0" applyFontFormats="1" applyPatternFormats="1" applyAlignmentFormats="0" applyWidthHeightFormats="0"/>
</file>

<file path=xl/queryTables/queryTable75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62" connectionId="427" xr16:uid="{A1965A1E-76F5-4ED7-BA9C-52FEF00CDF7F}" autoFormatId="16" applyNumberFormats="0" applyBorderFormats="0" applyFontFormats="1" applyPatternFormats="1" applyAlignmentFormats="0" applyWidthHeightFormats="0"/>
</file>

<file path=xl/queryTables/queryTable75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55" connectionId="668" xr16:uid="{00000000-0016-0000-0200-000006010000}" autoFormatId="16" applyNumberFormats="0" applyBorderFormats="0" applyFontFormats="1" applyPatternFormats="1" applyAlignmentFormats="0" applyWidthHeightFormats="0"/>
</file>

<file path=xl/queryTables/queryTable75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36" connectionId="589" xr16:uid="{9C20E67E-6F4A-439F-B578-7537D6CC46A1}" autoFormatId="16" applyNumberFormats="0" applyBorderFormats="0" applyFontFormats="1" applyPatternFormats="1" applyAlignmentFormats="0" applyWidthHeightFormats="0"/>
</file>

<file path=xl/queryTables/queryTable75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67" connectionId="335" xr16:uid="{00000000-0016-0000-0200-000031030000}" autoFormatId="16" applyNumberFormats="0" applyBorderFormats="0" applyFontFormats="1" applyPatternFormats="1" applyAlignmentFormats="0" applyWidthHeightFormats="0"/>
</file>

<file path=xl/queryTables/queryTable75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02" connectionId="224" xr16:uid="{00000000-0016-0000-0200-000090020000}" autoFormatId="16" applyNumberFormats="0" applyBorderFormats="0" applyFontFormats="1" applyPatternFormats="1" applyAlignmentFormats="0" applyWidthHeightFormats="0"/>
</file>

<file path=xl/queryTables/queryTable75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5" connectionId="91" xr16:uid="{00000000-0016-0000-0200-0000C6000000}" autoFormatId="16" applyNumberFormats="0" applyBorderFormats="0" applyFontFormats="1" applyPatternFormats="1" applyAlignmentFormats="0" applyWidthHeightFormats="0"/>
</file>

<file path=xl/queryTables/queryTable76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47" connectionId="717" xr16:uid="{00000000-0016-0000-0200-0000AD020000}" autoFormatId="16" applyNumberFormats="0" applyBorderFormats="0" applyFontFormats="1" applyPatternFormats="1" applyAlignmentFormats="0" applyWidthHeightFormats="0"/>
</file>

<file path=xl/queryTables/queryTable76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14" connectionId="58" xr16:uid="{00000000-0016-0000-0200-000016000000}" autoFormatId="16" applyNumberFormats="0" applyBorderFormats="0" applyFontFormats="1" applyPatternFormats="1" applyAlignmentFormats="0" applyWidthHeightFormats="0"/>
</file>

<file path=xl/queryTables/queryTable76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65" connectionId="133" xr16:uid="{00000000-0016-0000-0200-00001E000000}" autoFormatId="16" applyNumberFormats="0" applyBorderFormats="0" applyFontFormats="1" applyPatternFormats="1" applyAlignmentFormats="0" applyWidthHeightFormats="0"/>
</file>

<file path=xl/queryTables/queryTable76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78" connectionId="225" xr16:uid="{00000000-0016-0000-0200-0000A9010000}" autoFormatId="16" applyNumberFormats="0" applyBorderFormats="0" applyFontFormats="1" applyPatternFormats="1" applyAlignmentFormats="0" applyWidthHeightFormats="0"/>
</file>

<file path=xl/queryTables/queryTable76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66" connectionId="224" xr16:uid="{00000000-0016-0000-0200-000000030000}" autoFormatId="16" applyNumberFormats="0" applyBorderFormats="0" applyFontFormats="1" applyPatternFormats="1" applyAlignmentFormats="0" applyWidthHeightFormats="0"/>
</file>

<file path=xl/queryTables/queryTable76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52" connectionId="335" xr16:uid="{00000000-0016-0000-0200-000016010000}" autoFormatId="16" applyNumberFormats="0" applyBorderFormats="0" applyFontFormats="1" applyPatternFormats="1" applyAlignmentFormats="0" applyWidthHeightFormats="0"/>
</file>

<file path=xl/queryTables/queryTable76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38" connectionId="113" xr16:uid="{00000000-0016-0000-0200-0000E5010000}" autoFormatId="16" applyNumberFormats="0" applyBorderFormats="0" applyFontFormats="1" applyPatternFormats="1" applyAlignmentFormats="0" applyWidthHeightFormats="0"/>
</file>

<file path=xl/queryTables/queryTable76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13" connectionId="384" xr16:uid="{4E16FA1A-34AE-4580-9C75-2172D8AB84BA}" autoFormatId="16" applyNumberFormats="0" applyBorderFormats="0" applyFontFormats="1" applyPatternFormats="1" applyAlignmentFormats="0" applyWidthHeightFormats="0"/>
</file>

<file path=xl/queryTables/queryTable76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63" connectionId="69" xr16:uid="{00000000-0016-0000-0200-000059020000}" autoFormatId="16" applyNumberFormats="0" applyBorderFormats="0" applyFontFormats="1" applyPatternFormats="1" applyAlignmentFormats="0" applyWidthHeightFormats="0"/>
</file>

<file path=xl/queryTables/queryTable76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34" connectionId="668" xr16:uid="{00000000-0016-0000-0200-000069020000}" autoFormatId="16" applyNumberFormats="0" applyBorderFormats="0" applyFontFormats="1" applyPatternFormats="1" applyAlignmentFormats="0" applyWidthHeightFormats="0"/>
</file>

<file path=xl/queryTables/queryTable77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57" connectionId="707" xr16:uid="{00000000-0016-0000-0200-000073020000}" autoFormatId="16" applyNumberFormats="0" applyBorderFormats="0" applyFontFormats="1" applyPatternFormats="1" applyAlignmentFormats="0" applyWidthHeightFormats="0"/>
</file>

<file path=xl/queryTables/queryTable77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47" connectionId="696" xr16:uid="{00000000-0016-0000-0200-0000CB010000}" autoFormatId="16" applyNumberFormats="0" applyBorderFormats="0" applyFontFormats="1" applyPatternFormats="1" applyAlignmentFormats="0" applyWidthHeightFormats="0"/>
</file>

<file path=xl/queryTables/queryTable77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06" connectionId="535" xr16:uid="{00000000-0016-0000-0200-000090010000}" autoFormatId="16" applyNumberFormats="0" applyBorderFormats="0" applyFontFormats="1" applyPatternFormats="1" applyAlignmentFormats="0" applyWidthHeightFormats="0"/>
</file>

<file path=xl/queryTables/queryTable77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58" connectionId="14" xr16:uid="{00000000-0016-0000-0200-0000E1010000}" autoFormatId="16" applyNumberFormats="0" applyBorderFormats="0" applyFontFormats="1" applyPatternFormats="1" applyAlignmentFormats="0" applyWidthHeightFormats="0"/>
</file>

<file path=xl/queryTables/queryTable77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96" connectionId="167" xr16:uid="{00000000-0016-0000-0200-0000E4010000}" autoFormatId="16" applyNumberFormats="0" applyBorderFormats="0" applyFontFormats="1" applyPatternFormats="1" applyAlignmentFormats="0" applyWidthHeightFormats="0"/>
</file>

<file path=xl/queryTables/queryTable77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39" connectionId="211" xr16:uid="{00000000-0016-0000-0200-000091010000}" autoFormatId="16" applyNumberFormats="0" applyBorderFormats="0" applyFontFormats="1" applyPatternFormats="1" applyAlignmentFormats="0" applyWidthHeightFormats="0"/>
</file>

<file path=xl/queryTables/queryTable77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96" connectionId="446" xr16:uid="{00000000-0016-0000-0200-0000C2000000}" autoFormatId="16" applyNumberFormats="0" applyBorderFormats="0" applyFontFormats="1" applyPatternFormats="1" applyAlignmentFormats="0" applyWidthHeightFormats="0"/>
</file>

<file path=xl/queryTables/queryTable77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83" connectionId="631" xr16:uid="{20209C97-2474-419E-9BC2-88A02765EA64}" autoFormatId="16" applyNumberFormats="0" applyBorderFormats="0" applyFontFormats="1" applyPatternFormats="1" applyAlignmentFormats="0" applyWidthHeightFormats="0"/>
</file>

<file path=xl/queryTables/queryTable77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58" connectionId="233" xr16:uid="{00000000-0016-0000-0200-0000F7010000}" autoFormatId="16" applyNumberFormats="0" applyBorderFormats="0" applyFontFormats="1" applyPatternFormats="1" applyAlignmentFormats="0" applyWidthHeightFormats="0"/>
</file>

<file path=xl/queryTables/queryTable77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14" connectionId="58" xr16:uid="{00000000-0016-0000-0200-000033010000}" autoFormatId="16" applyNumberFormats="0" applyBorderFormats="0" applyFontFormats="1" applyPatternFormats="1" applyAlignmentFormats="0" applyWidthHeightFormats="0"/>
</file>

<file path=xl/queryTables/queryTable78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20" connectionId="573" xr16:uid="{31A2E908-A9D1-4FB9-A953-74EA554C7AF3}" autoFormatId="16" applyNumberFormats="0" applyBorderFormats="0" applyFontFormats="1" applyPatternFormats="1" applyAlignmentFormats="0" applyWidthHeightFormats="0"/>
</file>

<file path=xl/queryTables/queryTable78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65" connectionId="313" xr16:uid="{00000000-0016-0000-0200-0000BC010000}" autoFormatId="16" applyNumberFormats="0" applyBorderFormats="0" applyFontFormats="1" applyPatternFormats="1" applyAlignmentFormats="0" applyWidthHeightFormats="0"/>
</file>

<file path=xl/queryTables/queryTable78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40" connectionId="1" xr16:uid="{00000000-0016-0000-0200-0000BD020000}" autoFormatId="16" applyNumberFormats="0" applyBorderFormats="0" applyFontFormats="1" applyPatternFormats="1" applyAlignmentFormats="0" applyWidthHeightFormats="0"/>
</file>

<file path=xl/queryTables/queryTable78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01" connectionId="480" xr16:uid="{00000000-0016-0000-0200-0000B9000000}" autoFormatId="16" applyNumberFormats="0" applyBorderFormats="0" applyFontFormats="1" applyPatternFormats="1" applyAlignmentFormats="0" applyWidthHeightFormats="0"/>
</file>

<file path=xl/queryTables/queryTable78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85" connectionId="359" xr16:uid="{66CC15E2-0CA3-4A39-97AF-2E079808EF84}" autoFormatId="16" applyNumberFormats="0" applyBorderFormats="0" applyFontFormats="1" applyPatternFormats="1" applyAlignmentFormats="0" applyWidthHeightFormats="0"/>
</file>

<file path=xl/queryTables/queryTable78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79" connectionId="335" xr16:uid="{00000000-0016-0000-0200-00005C020000}" autoFormatId="16" applyNumberFormats="0" applyBorderFormats="0" applyFontFormats="1" applyPatternFormats="1" applyAlignmentFormats="0" applyWidthHeightFormats="0"/>
</file>

<file path=xl/queryTables/queryTable78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55" connectionId="230" xr16:uid="{00000000-0016-0000-0200-00008B020000}" autoFormatId="16" applyNumberFormats="0" applyBorderFormats="0" applyFontFormats="1" applyPatternFormats="1" applyAlignmentFormats="0" applyWidthHeightFormats="0"/>
</file>

<file path=xl/queryTables/queryTable78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43" connectionId="595" xr16:uid="{8734B2CC-B76A-4485-BC01-8C33B156918A}" autoFormatId="16" applyNumberFormats="0" applyBorderFormats="0" applyFontFormats="1" applyPatternFormats="1" applyAlignmentFormats="0" applyWidthHeightFormats="0"/>
</file>

<file path=xl/queryTables/queryTable78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95" connectionId="114" xr16:uid="{00000000-0016-0000-0200-000015020000}" autoFormatId="16" applyNumberFormats="0" applyBorderFormats="0" applyFontFormats="1" applyPatternFormats="1" applyAlignmentFormats="0" applyWidthHeightFormats="0"/>
</file>

<file path=xl/queryTables/queryTable78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50" connectionId="415" xr16:uid="{BBC03CE1-5FBE-46FC-AFC8-1747FF2B522E}" autoFormatId="16" applyNumberFormats="0" applyBorderFormats="0" applyFontFormats="1" applyPatternFormats="1" applyAlignmentFormats="0" applyWidthHeightFormats="0"/>
</file>

<file path=xl/queryTables/queryTable79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62" connectionId="238" xr16:uid="{00000000-0016-0000-0200-0000CA010000}" autoFormatId="16" applyNumberFormats="0" applyBorderFormats="0" applyFontFormats="1" applyPatternFormats="1" applyAlignmentFormats="0" applyWidthHeightFormats="0"/>
</file>

<file path=xl/queryTables/queryTable79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90" connectionId="58" xr16:uid="{00000000-0016-0000-0200-000017010000}" autoFormatId="16" applyNumberFormats="0" applyBorderFormats="0" applyFontFormats="1" applyPatternFormats="1" applyAlignmentFormats="0" applyWidthHeightFormats="0"/>
</file>

<file path=xl/queryTables/queryTable79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28" connectionId="201" xr16:uid="{00000000-0016-0000-0200-00000C000000}" autoFormatId="16" applyNumberFormats="0" applyBorderFormats="0" applyFontFormats="1" applyPatternFormats="1" applyAlignmentFormats="0" applyWidthHeightFormats="0"/>
</file>

<file path=xl/queryTables/queryTable79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45" connectionId="113" xr16:uid="{00000000-0016-0000-0200-000003000000}" autoFormatId="16" applyNumberFormats="0" applyBorderFormats="0" applyFontFormats="1" applyPatternFormats="1" applyAlignmentFormats="0" applyWidthHeightFormats="0"/>
</file>

<file path=xl/queryTables/queryTable79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12" connectionId="289" xr16:uid="{00000000-0016-0000-0200-0000E0020000}" autoFormatId="16" applyNumberFormats="0" applyBorderFormats="0" applyFontFormats="1" applyPatternFormats="1" applyAlignmentFormats="0" applyWidthHeightFormats="0"/>
</file>

<file path=xl/queryTables/queryTable79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15" connectionId="77" xr16:uid="{00000000-0016-0000-0200-000059000000}" autoFormatId="16" applyNumberFormats="0" applyBorderFormats="0" applyFontFormats="1" applyPatternFormats="1" applyAlignmentFormats="0" applyWidthHeightFormats="0"/>
</file>

<file path=xl/queryTables/queryTable79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72" connectionId="30" xr16:uid="{00000000-0016-0000-0200-0000E1000000}" autoFormatId="16" applyNumberFormats="0" applyBorderFormats="0" applyFontFormats="1" applyPatternFormats="1" applyAlignmentFormats="0" applyWidthHeightFormats="0"/>
</file>

<file path=xl/queryTables/queryTable79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11" connectionId="25" xr16:uid="{00000000-0016-0000-0200-000055000000}" autoFormatId="16" applyNumberFormats="0" applyBorderFormats="0" applyFontFormats="1" applyPatternFormats="1" applyAlignmentFormats="0" applyWidthHeightFormats="0"/>
</file>

<file path=xl/queryTables/queryTable79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30" connectionId="699" xr16:uid="{00000000-0016-0000-0200-00007A000000}" autoFormatId="16" applyNumberFormats="0" applyBorderFormats="0" applyFontFormats="1" applyPatternFormats="1" applyAlignmentFormats="0" applyWidthHeightFormats="0"/>
</file>

<file path=xl/queryTables/queryTable79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 connectionId="224" xr16:uid="{00000000-0016-0000-0200-000023000000}" autoFormatId="16" applyNumberFormats="0" applyBorderFormats="0" applyFontFormats="1" applyPatternFormats="1" applyAlignmentFormats="0" applyWidthHeightFormats="0"/>
</file>

<file path=xl/queryTables/queryTable80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82" connectionId="445" xr16:uid="{69447BED-C727-41CF-B8B2-E7F4C0E67890}" autoFormatId="16" applyNumberFormats="0" applyBorderFormats="0" applyFontFormats="1" applyPatternFormats="1" applyAlignmentFormats="0" applyWidthHeightFormats="0"/>
</file>

<file path=xl/queryTables/queryTable80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93" connectionId="91" xr16:uid="{00000000-0016-0000-0200-0000C9020000}" autoFormatId="16" applyNumberFormats="0" applyBorderFormats="0" applyFontFormats="1" applyPatternFormats="1" applyAlignmentFormats="0" applyWidthHeightFormats="0"/>
</file>

<file path=xl/queryTables/queryTable80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65" connectionId="430" xr16:uid="{7A2E95BD-508B-4304-9F6A-3D958F50531E}" autoFormatId="16" applyNumberFormats="0" applyBorderFormats="0" applyFontFormats="1" applyPatternFormats="1" applyAlignmentFormats="0" applyWidthHeightFormats="0"/>
</file>

<file path=xl/queryTables/queryTable80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89" connectionId="3" xr16:uid="{00000000-0016-0000-0200-000067000000}" autoFormatId="16" applyNumberFormats="0" applyBorderFormats="0" applyFontFormats="1" applyPatternFormats="1" applyAlignmentFormats="0" applyWidthHeightFormats="0"/>
</file>

<file path=xl/queryTables/queryTable80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77" connectionId="533" xr16:uid="{6DD9A09F-8045-4CC8-BE05-6DC32947556D}" autoFormatId="16" applyNumberFormats="0" applyBorderFormats="0" applyFontFormats="1" applyPatternFormats="1" applyAlignmentFormats="0" applyWidthHeightFormats="0"/>
</file>

<file path=xl/queryTables/queryTable80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68" connectionId="432" xr16:uid="{DD08B575-4860-4823-A770-9E43C1CBE78D}" autoFormatId="16" applyNumberFormats="0" applyBorderFormats="0" applyFontFormats="1" applyPatternFormats="1" applyAlignmentFormats="0" applyWidthHeightFormats="0"/>
</file>

<file path=xl/queryTables/queryTable80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85" connectionId="557" xr16:uid="{00000000-0016-0000-0200-0000C1020000}" autoFormatId="16" applyNumberFormats="0" applyBorderFormats="0" applyFontFormats="1" applyPatternFormats="1" applyAlignmentFormats="0" applyWidthHeightFormats="0"/>
</file>

<file path=xl/queryTables/queryTable80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86" connectionId="360" xr16:uid="{8608B7E7-5CF1-4F0B-916D-826C935F0821}" autoFormatId="16" applyNumberFormats="0" applyBorderFormats="0" applyFontFormats="1" applyPatternFormats="1" applyAlignmentFormats="0" applyWidthHeightFormats="0"/>
</file>

<file path=xl/queryTables/queryTable80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40" connectionId="685" xr16:uid="{262EE538-58D5-4093-B864-7347D25BC1D4}" autoFormatId="16" applyNumberFormats="0" applyBorderFormats="0" applyFontFormats="1" applyPatternFormats="1" applyAlignmentFormats="0" applyWidthHeightFormats="0"/>
</file>

<file path=xl/queryTables/queryTable80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87" connectionId="261" xr16:uid="{00000000-0016-0000-0200-00002A000000}" autoFormatId="16" applyNumberFormats="0" applyBorderFormats="0" applyFontFormats="1" applyPatternFormats="1" applyAlignmentFormats="0" applyWidthHeightFormats="0"/>
</file>

<file path=xl/queryTables/queryTable81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8" connectionId="125" xr16:uid="{00000000-0016-0000-0200-000030010000}" autoFormatId="16" applyNumberFormats="0" applyBorderFormats="0" applyFontFormats="1" applyPatternFormats="1" applyAlignmentFormats="0" applyWidthHeightFormats="0"/>
</file>

<file path=xl/queryTables/queryTable81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46" connectionId="598" xr16:uid="{7777ECF2-8568-4C59-B726-A3509E4B4F22}" autoFormatId="16" applyNumberFormats="0" applyBorderFormats="0" applyFontFormats="1" applyPatternFormats="1" applyAlignmentFormats="0" applyWidthHeightFormats="0"/>
</file>

<file path=xl/queryTables/queryTable81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60" connectionId="2" xr16:uid="{00000000-0016-0000-0200-00004B020000}" autoFormatId="16" applyNumberFormats="0" applyBorderFormats="0" applyFontFormats="1" applyPatternFormats="1" applyAlignmentFormats="0" applyWidthHeightFormats="0"/>
</file>

<file path=xl/queryTables/queryTable81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04" connectionId="176" xr16:uid="{00000000-0016-0000-0200-0000DB020000}" autoFormatId="16" applyNumberFormats="0" applyBorderFormats="0" applyFontFormats="1" applyPatternFormats="1" applyAlignmentFormats="0" applyWidthHeightFormats="0"/>
</file>

<file path=xl/queryTables/queryTable81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58" connectionId="516" xr16:uid="{3F2C53AD-C0A0-45C5-97AF-3320AEB7BCDC}" autoFormatId="16" applyNumberFormats="0" applyBorderFormats="0" applyFontFormats="1" applyPatternFormats="1" applyAlignmentFormats="0" applyWidthHeightFormats="0"/>
</file>

<file path=xl/queryTables/queryTable81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34" connectionId="587" xr16:uid="{1C57CBBE-2A81-40E9-9D17-FF2E6FCA6B49}" autoFormatId="16" applyNumberFormats="0" applyBorderFormats="0" applyFontFormats="1" applyPatternFormats="1" applyAlignmentFormats="0" applyWidthHeightFormats="0"/>
</file>

<file path=xl/queryTables/queryTable81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64" connectionId="617" xr16:uid="{FC59E636-BB25-48BB-9B81-FBF14BF7B2A3}" autoFormatId="16" applyNumberFormats="0" applyBorderFormats="0" applyFontFormats="1" applyPatternFormats="1" applyAlignmentFormats="0" applyWidthHeightFormats="0"/>
</file>

<file path=xl/queryTables/queryTable81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21" connectionId="574" xr16:uid="{AA61DA9B-6EFF-4C29-8833-AA13E779D6F4}" autoFormatId="16" applyNumberFormats="0" applyBorderFormats="0" applyFontFormats="1" applyPatternFormats="1" applyAlignmentFormats="0" applyWidthHeightFormats="0"/>
</file>

<file path=xl/queryTables/queryTable81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59" connectionId="234" xr16:uid="{00000000-0016-0000-0200-000061020000}" autoFormatId="16" applyNumberFormats="0" applyBorderFormats="0" applyFontFormats="1" applyPatternFormats="1" applyAlignmentFormats="0" applyWidthHeightFormats="0"/>
</file>

<file path=xl/queryTables/queryTable81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4" connectionId="191" xr16:uid="{00000000-0016-0000-0200-0000DD010000}" autoFormatId="16" applyNumberFormats="0" applyBorderFormats="0" applyFontFormats="1" applyPatternFormats="1" applyAlignmentFormats="0" applyWidthHeightFormats="0"/>
</file>

<file path=xl/queryTables/queryTable82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81" connectionId="354" xr16:uid="{2593CB34-4E2D-4360-BDE3-8B438D17615B}" autoFormatId="16" applyNumberFormats="0" applyBorderFormats="0" applyFontFormats="1" applyPatternFormats="1" applyAlignmentFormats="0" applyWidthHeightFormats="0"/>
</file>

<file path=xl/queryTables/queryTable82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33" connectionId="498" xr16:uid="{70471B41-6E48-4761-B3AF-36B2AE72CAA7}" autoFormatId="16" applyNumberFormats="0" applyBorderFormats="0" applyFontFormats="1" applyPatternFormats="1" applyAlignmentFormats="0" applyWidthHeightFormats="0"/>
</file>

<file path=xl/queryTables/queryTable82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77" connectionId="113" xr16:uid="{00000000-0016-0000-0200-000043020000}" autoFormatId="16" applyNumberFormats="0" applyBorderFormats="0" applyFontFormats="1" applyPatternFormats="1" applyAlignmentFormats="0" applyWidthHeightFormats="0"/>
</file>

<file path=xl/queryTables/queryTable82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60" connectionId="258" xr16:uid="{00000000-0016-0000-0200-00001F000000}" autoFormatId="16" applyNumberFormats="0" applyBorderFormats="0" applyFontFormats="1" applyPatternFormats="1" applyAlignmentFormats="0" applyWidthHeightFormats="0"/>
</file>

<file path=xl/queryTables/queryTable82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80" connectionId="446" xr16:uid="{00000000-0016-0000-0200-000094000000}" autoFormatId="16" applyNumberFormats="0" applyBorderFormats="0" applyFontFormats="1" applyPatternFormats="1" applyAlignmentFormats="0" applyWidthHeightFormats="0"/>
</file>

<file path=xl/queryTables/queryTable82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38" connectionId="504" xr16:uid="{290F0EE3-145C-42E9-934D-629517DF2C65}" autoFormatId="16" applyNumberFormats="0" applyBorderFormats="0" applyFontFormats="1" applyPatternFormats="1" applyAlignmentFormats="0" applyWidthHeightFormats="0"/>
</file>

<file path=xl/queryTables/queryTable82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26" connectionId="490" xr16:uid="{365966F2-2BD2-4028-80AD-CD6088318C03}" autoFormatId="16" applyNumberFormats="0" applyBorderFormats="0" applyFontFormats="1" applyPatternFormats="1" applyAlignmentFormats="0" applyWidthHeightFormats="0"/>
</file>

<file path=xl/queryTables/queryTable82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10" connectionId="280" xr16:uid="{00000000-0016-0000-0200-0000CF010000}" autoFormatId="16" applyNumberFormats="0" applyBorderFormats="0" applyFontFormats="1" applyPatternFormats="1" applyAlignmentFormats="0" applyWidthHeightFormats="0"/>
</file>

<file path=xl/queryTables/queryTable82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33" connectionId="206" xr16:uid="{00000000-0016-0000-0200-000036030000}" autoFormatId="16" applyNumberFormats="0" applyBorderFormats="0" applyFontFormats="1" applyPatternFormats="1" applyAlignmentFormats="0" applyWidthHeightFormats="0"/>
</file>

<file path=xl/queryTables/queryTable82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69" connectionId="343" xr16:uid="{FBA525C0-A06B-4BDB-9AB0-7A5C56212F1A}" autoFormatId="16" applyNumberFormats="0" applyBorderFormats="0" applyFontFormats="1" applyPatternFormats="1" applyAlignmentFormats="0" applyWidthHeightFormats="0"/>
</file>

<file path=xl/queryTables/queryTable83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53" connectionId="329" xr16:uid="{00000000-0016-0000-0200-0000FE010000}" autoFormatId="16" applyNumberFormats="0" applyBorderFormats="0" applyFontFormats="1" applyPatternFormats="1" applyAlignmentFormats="0" applyWidthHeightFormats="0"/>
</file>

<file path=xl/queryTables/queryTable83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606" connectionId="67" xr16:uid="{00000000-0016-0000-0200-0000D6020000}" autoFormatId="16" applyNumberFormats="0" applyBorderFormats="0" applyFontFormats="1" applyPatternFormats="1" applyAlignmentFormats="0" applyWidthHeightFormats="0"/>
</file>

<file path=xl/queryTables/queryTable83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94" connectionId="402" xr16:uid="{00000000-0016-0000-0200-000002030000}" autoFormatId="16" applyNumberFormats="0" applyBorderFormats="0" applyFontFormats="1" applyPatternFormats="1" applyAlignmentFormats="0" applyWidthHeightFormats="0"/>
</file>

<file path=xl/queryTables/queryTable83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44" connectionId="217" xr16:uid="{00000000-0016-0000-0200-000082020000}" autoFormatId="16" applyNumberFormats="0" applyBorderFormats="0" applyFontFormats="1" applyPatternFormats="1" applyAlignmentFormats="0" applyWidthHeightFormats="0"/>
</file>

<file path=xl/queryTables/queryTable83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29" connectionId="491" xr16:uid="{00000000-0016-0000-0200-000004030000}" autoFormatId="16" applyNumberFormats="0" applyBorderFormats="0" applyFontFormats="1" applyPatternFormats="1" applyAlignmentFormats="0" applyWidthHeightFormats="0"/>
</file>

<file path=xl/queryTables/queryTable83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7" connectionId="3" xr16:uid="{00000000-0016-0000-0200-000004020000}" autoFormatId="16" applyNumberFormats="0" applyBorderFormats="0" applyFontFormats="1" applyPatternFormats="1" applyAlignmentFormats="0" applyWidthHeightFormats="0"/>
</file>

<file path=xl/queryTables/queryTable83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48" connectionId="323" xr16:uid="{00000000-0016-0000-0200-000028010000}" autoFormatId="16" applyNumberFormats="0" applyBorderFormats="0" applyFontFormats="1" applyPatternFormats="1" applyAlignmentFormats="0" applyWidthHeightFormats="0"/>
</file>

<file path=xl/queryTables/queryTable83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97" connectionId="462" xr16:uid="{29C1A148-3858-40AA-8321-79997B1370BA}" autoFormatId="16" applyNumberFormats="0" applyBorderFormats="0" applyFontFormats="1" applyPatternFormats="1" applyAlignmentFormats="0" applyWidthHeightFormats="0"/>
</file>

<file path=xl/queryTables/queryTable83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55" connectionId="512" xr16:uid="{ACC8EB12-56E2-43E8-9136-67CA1AE04CF7}" autoFormatId="16" applyNumberFormats="0" applyBorderFormats="0" applyFontFormats="1" applyPatternFormats="1" applyAlignmentFormats="0" applyWidthHeightFormats="0"/>
</file>

<file path=xl/queryTables/queryTable83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20" connectionId="688" xr16:uid="{00000000-0016-0000-0200-000089010000}" autoFormatId="16" applyNumberFormats="0" applyBorderFormats="0" applyFontFormats="1" applyPatternFormats="1" applyAlignmentFormats="0" applyWidthHeightFormats="0"/>
</file>

<file path=xl/queryTables/queryTable84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43" connectionId="485" xr16:uid="{F738E067-DD19-4F71-A92D-3DAF173B391A}" autoFormatId="16" applyNumberFormats="0" applyBorderFormats="0" applyFontFormats="1" applyPatternFormats="1" applyAlignmentFormats="0" applyWidthHeightFormats="0"/>
</file>

<file path=xl/queryTables/queryTable84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61" connectionId="18" xr16:uid="{00000000-0016-0000-0200-0000A5010000}" autoFormatId="16" applyNumberFormats="0" applyBorderFormats="0" applyFontFormats="1" applyPatternFormats="1" applyAlignmentFormats="0" applyWidthHeightFormats="0"/>
</file>

<file path=xl/queryTables/queryTable84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97" connectionId="435" xr16:uid="{00000000-0016-0000-0200-00001E020000}" autoFormatId="16" applyNumberFormats="0" applyBorderFormats="0" applyFontFormats="1" applyPatternFormats="1" applyAlignmentFormats="0" applyWidthHeightFormats="0"/>
</file>

<file path=xl/queryTables/queryTable84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92" connectionId="549" xr16:uid="{5FABE21E-DE92-4699-A553-1D60BD22FFC8}" autoFormatId="16" applyNumberFormats="0" applyBorderFormats="0" applyFontFormats="1" applyPatternFormats="1" applyAlignmentFormats="0" applyWidthHeightFormats="0"/>
</file>

<file path=xl/queryTables/queryTable84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8" connectionId="14" xr16:uid="{00000000-0016-0000-0200-0000BE010000}" autoFormatId="16" applyNumberFormats="0" applyBorderFormats="0" applyFontFormats="1" applyPatternFormats="1" applyAlignmentFormats="0" applyWidthHeightFormats="0"/>
</file>

<file path=xl/queryTables/queryTable84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19" connectionId="114" xr16:uid="{00000000-0016-0000-0200-000051020000}" autoFormatId="16" applyNumberFormats="0" applyBorderFormats="0" applyFontFormats="1" applyPatternFormats="1" applyAlignmentFormats="0" applyWidthHeightFormats="0"/>
</file>

<file path=xl/queryTables/queryTable84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05" connectionId="557" xr16:uid="{00000000-0016-0000-0200-00007A010000}" autoFormatId="16" applyNumberFormats="0" applyBorderFormats="0" applyFontFormats="1" applyPatternFormats="1" applyAlignmentFormats="0" applyWidthHeightFormats="0"/>
</file>

<file path=xl/queryTables/queryTable84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80" connectionId="2" xr16:uid="{00000000-0016-0000-0200-00004F010000}" autoFormatId="16" applyNumberFormats="0" applyBorderFormats="0" applyFontFormats="1" applyPatternFormats="1" applyAlignmentFormats="0" applyWidthHeightFormats="0"/>
</file>

<file path=xl/queryTables/queryTable84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9" connectionId="136" xr16:uid="{00000000-0016-0000-0200-000082000000}" autoFormatId="16" applyNumberFormats="0" applyBorderFormats="0" applyFontFormats="1" applyPatternFormats="1" applyAlignmentFormats="0" applyWidthHeightFormats="0"/>
</file>

<file path=xl/queryTables/queryTable84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03" connectionId="202" xr16:uid="{00000000-0016-0000-0200-00002B010000}" autoFormatId="16" applyNumberFormats="0" applyBorderFormats="0" applyFontFormats="1" applyPatternFormats="1" applyAlignmentFormats="0" applyWidthHeightFormats="0"/>
</file>

<file path=xl/queryTables/queryTable85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47" connectionId="224" xr16:uid="{00000000-0016-0000-0200-000001020000}" autoFormatId="16" applyNumberFormats="0" applyBorderFormats="0" applyFontFormats="1" applyPatternFormats="1" applyAlignmentFormats="0" applyWidthHeightFormats="0"/>
</file>

<file path=xl/queryTables/queryTable85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3" connectionId="69" xr16:uid="{00000000-0016-0000-0200-00006A010000}" autoFormatId="16" applyNumberFormats="0" applyBorderFormats="0" applyFontFormats="1" applyPatternFormats="1" applyAlignmentFormats="0" applyWidthHeightFormats="0"/>
</file>

<file path=xl/queryTables/queryTable85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29" connectionId="400" xr16:uid="{3AB96516-ECC7-4681-A6FE-CE9BCEC89BDD}" autoFormatId="16" applyNumberFormats="0" applyBorderFormats="0" applyFontFormats="1" applyPatternFormats="1" applyAlignmentFormats="0" applyWidthHeightFormats="0"/>
</file>

<file path=xl/queryTables/queryTable85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22" connectionId="575" xr16:uid="{91B127EC-BAEF-46AF-8CAC-EF3AD6216A87}" autoFormatId="16" applyNumberFormats="0" applyBorderFormats="0" applyFontFormats="1" applyPatternFormats="1" applyAlignmentFormats="0" applyWidthHeightFormats="0"/>
</file>

<file path=xl/queryTables/queryTable85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69" connectionId="433" xr16:uid="{799F7C8A-0B53-417A-9918-62AE8369593E}" autoFormatId="16" applyNumberFormats="0" applyBorderFormats="0" applyFontFormats="1" applyPatternFormats="1" applyAlignmentFormats="0" applyWidthHeightFormats="0"/>
</file>

<file path=xl/queryTables/queryTable85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49" connectionId="47" xr16:uid="{00000000-0016-0000-0200-00008D000000}" autoFormatId="16" applyNumberFormats="0" applyBorderFormats="0" applyFontFormats="1" applyPatternFormats="1" applyAlignmentFormats="0" applyWidthHeightFormats="0"/>
</file>

<file path=xl/queryTables/queryTable85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83" connectionId="153" xr16:uid="{00000000-0016-0000-0200-0000AF020000}" autoFormatId="16" applyNumberFormats="0" applyBorderFormats="0" applyFontFormats="1" applyPatternFormats="1" applyAlignmentFormats="0" applyWidthHeightFormats="0"/>
</file>

<file path=xl/queryTables/queryTable85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601" connectionId="62" xr16:uid="{00000000-0016-0000-0200-0000BE000000}" autoFormatId="16" applyNumberFormats="0" applyBorderFormats="0" applyFontFormats="1" applyPatternFormats="1" applyAlignmentFormats="0" applyWidthHeightFormats="0"/>
</file>

<file path=xl/queryTables/queryTable85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68" connectionId="26" xr16:uid="{00000000-0016-0000-0200-000031010000}" autoFormatId="16" applyNumberFormats="0" applyBorderFormats="0" applyFontFormats="1" applyPatternFormats="1" applyAlignmentFormats="0" applyWidthHeightFormats="0"/>
</file>

<file path=xl/queryTables/queryTable85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25" connectionId="447" xr16:uid="{00000000-0016-0000-0200-000012000000}" autoFormatId="16" applyNumberFormats="0" applyBorderFormats="0" applyFontFormats="1" applyPatternFormats="1" applyAlignmentFormats="0" applyWidthHeightFormats="0"/>
</file>

<file path=xl/queryTables/queryTable86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93" connectionId="271" xr16:uid="{00000000-0016-0000-0200-0000A3020000}" autoFormatId="16" applyNumberFormats="0" applyBorderFormats="0" applyFontFormats="1" applyPatternFormats="1" applyAlignmentFormats="0" applyWidthHeightFormats="0"/>
</file>

<file path=xl/queryTables/queryTable86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02" connectionId="14" xr16:uid="{00000000-0016-0000-0200-000063020000}" autoFormatId="16" applyNumberFormats="0" applyBorderFormats="0" applyFontFormats="1" applyPatternFormats="1" applyAlignmentFormats="0" applyWidthHeightFormats="0"/>
</file>

<file path=xl/queryTables/queryTable86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12" connectionId="36" xr16:uid="{00000000-0016-0000-0200-00004E010000}" autoFormatId="16" applyNumberFormats="0" applyBorderFormats="0" applyFontFormats="1" applyPatternFormats="1" applyAlignmentFormats="0" applyWidthHeightFormats="0"/>
</file>

<file path=xl/queryTables/queryTable86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62" connectionId="615" xr16:uid="{CCDC7306-C41C-48CD-8E64-06D5EDD31247}" autoFormatId="16" applyNumberFormats="0" applyBorderFormats="0" applyFontFormats="1" applyPatternFormats="1" applyAlignmentFormats="0" applyWidthHeightFormats="0"/>
</file>

<file path=xl/queryTables/queryTable86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86" connectionId="264" xr16:uid="{00000000-0016-0000-0200-000069000000}" autoFormatId="16" applyNumberFormats="0" applyBorderFormats="0" applyFontFormats="1" applyPatternFormats="1" applyAlignmentFormats="0" applyWidthHeightFormats="0"/>
</file>

<file path=xl/queryTables/queryTable86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88" connectionId="36" xr16:uid="{00000000-0016-0000-0200-0000A3010000}" autoFormatId="16" applyNumberFormats="0" applyBorderFormats="0" applyFontFormats="1" applyPatternFormats="1" applyAlignmentFormats="0" applyWidthHeightFormats="0"/>
</file>

<file path=xl/queryTables/queryTable86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55" connectionId="420" xr16:uid="{0FDD7875-411F-4B95-B175-B071A76DC59D}" autoFormatId="16" applyNumberFormats="0" applyBorderFormats="0" applyFontFormats="1" applyPatternFormats="1" applyAlignmentFormats="0" applyWidthHeightFormats="0"/>
</file>

<file path=xl/queryTables/queryTable86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60" connectionId="128" xr16:uid="{00000000-0016-0000-0200-000029030000}" autoFormatId="16" applyNumberFormats="0" applyBorderFormats="0" applyFontFormats="1" applyPatternFormats="1" applyAlignmentFormats="0" applyWidthHeightFormats="0"/>
</file>

<file path=xl/queryTables/queryTable86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70" connectionId="623" xr16:uid="{399F5BC0-7981-457E-A2C6-635DA81363DA}" autoFormatId="16" applyNumberFormats="0" applyBorderFormats="0" applyFontFormats="1" applyPatternFormats="1" applyAlignmentFormats="0" applyWidthHeightFormats="0"/>
</file>

<file path=xl/queryTables/queryTable86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25" connectionId="489" xr16:uid="{2E1DECE0-2446-43AA-ABBD-E146CDC31D5E}" autoFormatId="16" applyNumberFormats="0" applyBorderFormats="0" applyFontFormats="1" applyPatternFormats="1" applyAlignmentFormats="0" applyWidthHeightFormats="0"/>
</file>

<file path=xl/queryTables/queryTable87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05" connectionId="524" xr16:uid="{00000000-0016-0000-0200-000075010000}" autoFormatId="16" applyNumberFormats="0" applyBorderFormats="0" applyFontFormats="1" applyPatternFormats="1" applyAlignmentFormats="0" applyWidthHeightFormats="0"/>
</file>

<file path=xl/queryTables/queryTable87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99" connectionId="171" xr16:uid="{00000000-0016-0000-0200-0000CD020000}" autoFormatId="16" applyNumberFormats="0" applyBorderFormats="0" applyFontFormats="1" applyPatternFormats="1" applyAlignmentFormats="0" applyWidthHeightFormats="0"/>
</file>

<file path=xl/queryTables/queryTable87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24" connectionId="198" xr16:uid="{00000000-0016-0000-0200-0000D1020000}" autoFormatId="16" applyNumberFormats="0" applyBorderFormats="0" applyFontFormats="1" applyPatternFormats="1" applyAlignmentFormats="0" applyWidthHeightFormats="0"/>
</file>

<file path=xl/queryTables/queryTable87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48" connectionId="2" xr16:uid="{00000000-0016-0000-0200-0000BD000000}" autoFormatId="16" applyNumberFormats="0" applyBorderFormats="0" applyFontFormats="1" applyPatternFormats="1" applyAlignmentFormats="0" applyWidthHeightFormats="0"/>
</file>

<file path=xl/queryTables/queryTable87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38" connectionId="315" xr16:uid="{00000000-0016-0000-0200-000054000000}" autoFormatId="16" applyNumberFormats="0" applyBorderFormats="0" applyFontFormats="1" applyPatternFormats="1" applyAlignmentFormats="0" applyWidthHeightFormats="0"/>
</file>

<file path=xl/queryTables/queryTable87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01" connectionId="180" xr16:uid="{00000000-0016-0000-0200-000026000000}" autoFormatId="16" applyNumberFormats="0" applyBorderFormats="0" applyFontFormats="1" applyPatternFormats="1" applyAlignmentFormats="0" applyWidthHeightFormats="0"/>
</file>

<file path=xl/queryTables/queryTable87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07" connectionId="179" xr16:uid="{00000000-0016-0000-0200-000006020000}" autoFormatId="16" applyNumberFormats="0" applyBorderFormats="0" applyFontFormats="1" applyPatternFormats="1" applyAlignmentFormats="0" applyWidthHeightFormats="0"/>
</file>

<file path=xl/queryTables/queryTable87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16" connectionId="80" xr16:uid="{00000000-0016-0000-0200-0000EF000000}" autoFormatId="16" applyNumberFormats="0" applyBorderFormats="0" applyFontFormats="1" applyPatternFormats="1" applyAlignmentFormats="0" applyWidthHeightFormats="0"/>
</file>

<file path=xl/queryTables/queryTable87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96" connectionId="368" xr16:uid="{CD82C8EA-29F6-420D-AD56-89596FC8C896}" autoFormatId="16" applyNumberFormats="0" applyBorderFormats="0" applyFontFormats="1" applyPatternFormats="1" applyAlignmentFormats="0" applyWidthHeightFormats="0"/>
</file>

<file path=xl/queryTables/queryTable87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48" connectionId="221" xr16:uid="{00000000-0016-0000-0200-000087020000}" autoFormatId="16" applyNumberFormats="0" applyBorderFormats="0" applyFontFormats="1" applyPatternFormats="1" applyAlignmentFormats="0" applyWidthHeightFormats="0"/>
</file>

<file path=xl/queryTables/queryTable88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70" connectionId="139" xr16:uid="{00000000-0016-0000-0200-000003030000}" autoFormatId="16" applyNumberFormats="0" applyBorderFormats="0" applyFontFormats="1" applyPatternFormats="1" applyAlignmentFormats="0" applyWidthHeightFormats="0"/>
</file>

<file path=xl/queryTables/queryTable88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76" connectionId="2" xr16:uid="{00000000-0016-0000-0200-000099000000}" autoFormatId="16" applyNumberFormats="0" applyBorderFormats="0" applyFontFormats="1" applyPatternFormats="1" applyAlignmentFormats="0" applyWidthHeightFormats="0"/>
</file>

<file path=xl/queryTables/queryTable88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05" connectionId="225" xr16:uid="{00000000-0016-0000-0200-0000A6010000}" autoFormatId="16" applyNumberFormats="0" applyBorderFormats="0" applyFontFormats="1" applyPatternFormats="1" applyAlignmentFormats="0" applyWidthHeightFormats="0"/>
</file>

<file path=xl/queryTables/queryTable88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55" connectionId="11" xr16:uid="{00000000-0016-0000-0200-000011020000}" autoFormatId="16" applyNumberFormats="0" applyBorderFormats="0" applyFontFormats="1" applyPatternFormats="1" applyAlignmentFormats="0" applyWidthHeightFormats="0"/>
</file>

<file path=xl/queryTables/queryTable88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1" connectionId="113" xr16:uid="{00000000-0016-0000-0200-000013010000}" autoFormatId="16" applyNumberFormats="0" applyBorderFormats="0" applyFontFormats="1" applyPatternFormats="1" applyAlignmentFormats="0" applyWidthHeightFormats="0"/>
</file>

<file path=xl/queryTables/queryTable88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 connectionId="1" xr16:uid="{00000000-0016-0000-0200-000074000000}" autoFormatId="16" applyNumberFormats="0" applyBorderFormats="0" applyFontFormats="1" applyPatternFormats="1" applyAlignmentFormats="0" applyWidthHeightFormats="0"/>
</file>

<file path=xl/queryTables/queryTable88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1" connectionId="335" xr16:uid="{00000000-0016-0000-0200-000073000000}" autoFormatId="16" applyNumberFormats="0" applyBorderFormats="0" applyFontFormats="1" applyPatternFormats="1" applyAlignmentFormats="0" applyWidthHeightFormats="0"/>
</file>

<file path=xl/queryTables/queryTable88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55" connectionId="69" xr16:uid="{00000000-0016-0000-0200-000076020000}" autoFormatId="16" applyNumberFormats="0" applyBorderFormats="0" applyFontFormats="1" applyPatternFormats="1" applyAlignmentFormats="0" applyWidthHeightFormats="0"/>
</file>

<file path=xl/queryTables/queryTable88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40" connectionId="317" xr16:uid="{00000000-0016-0000-0200-000079000000}" autoFormatId="16" applyNumberFormats="0" applyBorderFormats="0" applyFontFormats="1" applyPatternFormats="1" applyAlignmentFormats="0" applyWidthHeightFormats="0"/>
</file>

<file path=xl/queryTables/queryTable88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34" connectionId="674" xr16:uid="{B5D9C0B9-29C6-4A4A-A70D-4401501A85C7}" autoFormatId="16" applyNumberFormats="0" applyBorderFormats="0" applyFontFormats="1" applyPatternFormats="1" applyAlignmentFormats="0" applyWidthHeightFormats="0"/>
</file>

<file path=xl/queryTables/queryTable89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76" connectionId="34" xr16:uid="{00000000-0016-0000-0200-000050000000}" autoFormatId="16" applyNumberFormats="0" applyBorderFormats="0" applyFontFormats="1" applyPatternFormats="1" applyAlignmentFormats="0" applyWidthHeightFormats="0"/>
</file>

<file path=xl/queryTables/queryTable89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31" connectionId="224" xr16:uid="{00000000-0016-0000-0200-000000000000}" autoFormatId="16" applyNumberFormats="0" applyBorderFormats="0" applyFontFormats="1" applyPatternFormats="1" applyAlignmentFormats="0" applyWidthHeightFormats="0"/>
</file>

<file path=xl/queryTables/queryTable89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69" connectionId="113" xr16:uid="{00000000-0016-0000-0200-00009A010000}" autoFormatId="16" applyNumberFormats="0" applyBorderFormats="0" applyFontFormats="1" applyPatternFormats="1" applyAlignmentFormats="0" applyWidthHeightFormats="0"/>
</file>

<file path=xl/queryTables/queryTable89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56" connectionId="12" xr16:uid="{00000000-0016-0000-0200-000043030000}" autoFormatId="16" applyNumberFormats="0" applyBorderFormats="0" applyFontFormats="1" applyPatternFormats="1" applyAlignmentFormats="0" applyWidthHeightFormats="0"/>
</file>

<file path=xl/queryTables/queryTable89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11" connectionId="25" xr16:uid="{00000000-0016-0000-0200-000043010000}" autoFormatId="16" applyNumberFormats="0" applyBorderFormats="0" applyFontFormats="1" applyPatternFormats="1" applyAlignmentFormats="0" applyWidthHeightFormats="0"/>
</file>

<file path=xl/queryTables/queryTable89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73" connectionId="557" xr16:uid="{00000000-0016-0000-0200-00006B010000}" autoFormatId="16" applyNumberFormats="0" applyBorderFormats="0" applyFontFormats="1" applyPatternFormats="1" applyAlignmentFormats="0" applyWidthHeightFormats="0"/>
</file>

<file path=xl/queryTables/queryTable89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62" connectionId="58" xr16:uid="{00000000-0016-0000-0200-00002D010000}" autoFormatId="16" applyNumberFormats="0" applyBorderFormats="0" applyFontFormats="1" applyPatternFormats="1" applyAlignmentFormats="0" applyWidthHeightFormats="0"/>
</file>

<file path=xl/queryTables/queryTable89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61" connectionId="518" xr16:uid="{F14086D6-7DD5-42C3-ADF7-971F4EF91AF1}" autoFormatId="16" applyNumberFormats="0" applyBorderFormats="0" applyFontFormats="1" applyPatternFormats="1" applyAlignmentFormats="0" applyWidthHeightFormats="0"/>
</file>

<file path=xl/queryTables/queryTable89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66" connectionId="242" xr16:uid="{00000000-0016-0000-0200-000027000000}" autoFormatId="16" applyNumberFormats="0" applyBorderFormats="0" applyFontFormats="1" applyPatternFormats="1" applyAlignmentFormats="0" applyWidthHeightFormats="0"/>
</file>

<file path=xl/queryTables/queryTable89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45" connectionId="2" xr16:uid="{00000000-0016-0000-0200-00001D010000}" autoFormatId="16" applyNumberFormats="0" applyBorderFormats="0" applyFontFormats="1" applyPatternFormats="1" applyAlignmentFormats="0" applyWidthHeightFormats="0"/>
</file>

<file path=xl/queryTables/queryTable90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08" connectionId="181" xr16:uid="{00000000-0016-0000-0200-000078010000}" autoFormatId="16" applyNumberFormats="0" applyBorderFormats="0" applyFontFormats="1" applyPatternFormats="1" applyAlignmentFormats="0" applyWidthHeightFormats="0"/>
</file>

<file path=xl/queryTables/queryTable90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71" connectionId="528" xr16:uid="{054B53B5-F635-4B44-BD80-5603F22E0778}" autoFormatId="16" applyNumberFormats="0" applyBorderFormats="0" applyFontFormats="1" applyPatternFormats="1" applyAlignmentFormats="0" applyWidthHeightFormats="0"/>
</file>

<file path=xl/queryTables/queryTable90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52" connectionId="417" xr16:uid="{38E66A9C-A9E3-4C35-B672-3FE1CF656C2E}" autoFormatId="16" applyNumberFormats="0" applyBorderFormats="0" applyFontFormats="1" applyPatternFormats="1" applyAlignmentFormats="0" applyWidthHeightFormats="0"/>
</file>

<file path=xl/queryTables/queryTable90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27" connectionId="695" xr16:uid="{00000000-0016-0000-0200-0000A6000000}" autoFormatId="16" applyNumberFormats="0" applyBorderFormats="0" applyFontFormats="1" applyPatternFormats="1" applyAlignmentFormats="0" applyWidthHeightFormats="0"/>
</file>

<file path=xl/queryTables/queryTable90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65" connectionId="180" xr16:uid="{00000000-0016-0000-0200-000049020000}" autoFormatId="16" applyNumberFormats="0" applyBorderFormats="0" applyFontFormats="1" applyPatternFormats="1" applyAlignmentFormats="0" applyWidthHeightFormats="0"/>
</file>

<file path=xl/queryTables/queryTable90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92" connectionId="356" xr16:uid="{ABCBC74F-21E3-4823-88DE-C269D324E3A9}" autoFormatId="16" applyNumberFormats="0" applyBorderFormats="0" applyFontFormats="1" applyPatternFormats="1" applyAlignmentFormats="0" applyWidthHeightFormats="0"/>
</file>

<file path=xl/queryTables/queryTable90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87" connectionId="46" xr16:uid="{00000000-0016-0000-0200-0000A7020000}" autoFormatId="16" applyNumberFormats="0" applyBorderFormats="0" applyFontFormats="1" applyPatternFormats="1" applyAlignmentFormats="0" applyWidthHeightFormats="0"/>
</file>

<file path=xl/queryTables/queryTable90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30" connectionId="495" xr16:uid="{5256B7F1-0B35-412F-8BC9-A4C271DDC842}" autoFormatId="16" applyNumberFormats="0" applyBorderFormats="0" applyFontFormats="1" applyPatternFormats="1" applyAlignmentFormats="0" applyWidthHeightFormats="0"/>
</file>

<file path=xl/queryTables/queryTable90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06" connectionId="378" xr16:uid="{DA03C7F1-0290-4791-9945-7E9BB76E8111}" autoFormatId="16" applyNumberFormats="0" applyBorderFormats="0" applyFontFormats="1" applyPatternFormats="1" applyAlignmentFormats="0" applyWidthHeightFormats="0"/>
</file>

<file path=xl/queryTables/queryTable90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86" connectionId="543" xr16:uid="{CD0A87CB-3283-4136-94F3-89D5C9FFBB2D}" autoFormatId="16" applyNumberFormats="0" applyBorderFormats="0" applyFontFormats="1" applyPatternFormats="1" applyAlignmentFormats="0" applyWidthHeightFormats="0"/>
</file>

<file path=xl/queryTables/queryTable91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17" connectionId="190" xr16:uid="{00000000-0016-0000-0200-0000B5000000}" autoFormatId="16" applyNumberFormats="0" applyBorderFormats="0" applyFontFormats="1" applyPatternFormats="1" applyAlignmentFormats="0" applyWidthHeightFormats="0"/>
</file>

<file path=xl/queryTables/queryTable91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65" connectionId="241" xr16:uid="{00000000-0016-0000-0200-000068020000}" autoFormatId="16" applyNumberFormats="0" applyBorderFormats="0" applyFontFormats="1" applyPatternFormats="1" applyAlignmentFormats="0" applyWidthHeightFormats="0"/>
</file>

<file path=xl/queryTables/queryTable91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35" connectionId="696" xr16:uid="{00000000-0016-0000-0200-00006D010000}" autoFormatId="16" applyNumberFormats="0" applyBorderFormats="0" applyFontFormats="1" applyPatternFormats="1" applyAlignmentFormats="0" applyWidthHeightFormats="0"/>
</file>

<file path=xl/queryTables/queryTable91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44" connectionId="1" xr16:uid="{00000000-0016-0000-0200-0000A5020000}" autoFormatId="16" applyNumberFormats="0" applyBorderFormats="0" applyFontFormats="1" applyPatternFormats="1" applyAlignmentFormats="0" applyWidthHeightFormats="0"/>
</file>

<file path=xl/queryTables/queryTable91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41" connectionId="318" xr16:uid="{00000000-0016-0000-0200-00001F030000}" autoFormatId="16" applyNumberFormats="0" applyBorderFormats="0" applyFontFormats="1" applyPatternFormats="1" applyAlignmentFormats="0" applyWidthHeightFormats="0"/>
</file>

<file path=xl/queryTables/queryTable91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97" connectionId="168" xr16:uid="{00000000-0016-0000-0200-00008C010000}" autoFormatId="16" applyNumberFormats="0" applyBorderFormats="0" applyFontFormats="1" applyPatternFormats="1" applyAlignmentFormats="0" applyWidthHeightFormats="0"/>
</file>

<file path=xl/queryTables/queryTable91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28" connectionId="677" xr16:uid="{ACC8FCEB-AA5E-4E33-98EE-81D3588E5616}" autoFormatId="16" applyNumberFormats="0" applyBorderFormats="0" applyFontFormats="1" applyPatternFormats="1" applyAlignmentFormats="0" applyWidthHeightFormats="0"/>
</file>

<file path=xl/queryTables/queryTable91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96" connectionId="125" xr16:uid="{00000000-0016-0000-0200-0000D0020000}" autoFormatId="16" applyNumberFormats="0" applyBorderFormats="0" applyFontFormats="1" applyPatternFormats="1" applyAlignmentFormats="0" applyWidthHeightFormats="0"/>
</file>

<file path=xl/queryTables/queryTable91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38" connectionId="404" xr16:uid="{D6D4DAF3-F0A7-4236-B070-8720414193CD}" autoFormatId="16" applyNumberFormats="0" applyBorderFormats="0" applyFontFormats="1" applyPatternFormats="1" applyAlignmentFormats="0" applyWidthHeightFormats="0"/>
</file>

<file path=xl/queryTables/queryTable91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61" connectionId="47" xr16:uid="{00000000-0016-0000-0200-0000F4000000}" autoFormatId="16" applyNumberFormats="0" applyBorderFormats="0" applyFontFormats="1" applyPatternFormats="1" applyAlignmentFormats="0" applyWidthHeightFormats="0"/>
</file>

<file path=xl/queryTables/queryTable92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73" connectionId="611" xr16:uid="{F02F0C31-0103-4EA3-8A27-70DB634A93B8}" autoFormatId="16" applyNumberFormats="0" applyBorderFormats="0" applyFontFormats="1" applyPatternFormats="1" applyAlignmentFormats="0" applyWidthHeightFormats="0"/>
</file>

<file path=xl/queryTables/queryTable92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79" connectionId="236" xr16:uid="{00000000-0016-0000-0200-0000C7020000}" autoFormatId="16" applyNumberFormats="0" applyBorderFormats="0" applyFontFormats="1" applyPatternFormats="1" applyAlignmentFormats="0" applyWidthHeightFormats="0"/>
</file>

<file path=xl/queryTables/queryTable92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4" connectionId="2" xr16:uid="{00000000-0016-0000-0200-0000C7000000}" autoFormatId="16" applyNumberFormats="0" applyBorderFormats="0" applyFontFormats="1" applyPatternFormats="1" applyAlignmentFormats="0" applyWidthHeightFormats="0"/>
</file>

<file path=xl/queryTables/queryTable92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00" connectionId="469" xr16:uid="{00000000-0016-0000-0200-0000A9020000}" autoFormatId="16" applyNumberFormats="0" applyBorderFormats="0" applyFontFormats="1" applyPatternFormats="1" applyAlignmentFormats="0" applyWidthHeightFormats="0"/>
</file>

<file path=xl/queryTables/queryTable92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43" connectionId="335" xr16:uid="{00000000-0016-0000-0200-00007B020000}" autoFormatId="16" applyNumberFormats="0" applyBorderFormats="0" applyFontFormats="1" applyPatternFormats="1" applyAlignmentFormats="0" applyWidthHeightFormats="0"/>
</file>

<file path=xl/queryTables/queryTable92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51" connectionId="335" xr16:uid="{00000000-0016-0000-0200-000044020000}" autoFormatId="16" applyNumberFormats="0" applyBorderFormats="0" applyFontFormats="1" applyPatternFormats="1" applyAlignmentFormats="0" applyWidthHeightFormats="0"/>
</file>

<file path=xl/queryTables/queryTable92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92" connectionId="163" xr16:uid="{00000000-0016-0000-0200-0000E3020000}" autoFormatId="16" applyNumberFormats="0" applyBorderFormats="0" applyFontFormats="1" applyPatternFormats="1" applyAlignmentFormats="0" applyWidthHeightFormats="0"/>
</file>

<file path=xl/queryTables/queryTable92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41" connectionId="407" xr16:uid="{49A02BB4-5E26-456C-954E-D38E0AA5134E}" autoFormatId="16" applyNumberFormats="0" applyBorderFormats="0" applyFontFormats="1" applyPatternFormats="1" applyAlignmentFormats="0" applyWidthHeightFormats="0"/>
</file>

<file path=xl/queryTables/queryTable92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5" connectionId="335" xr16:uid="{00000000-0016-0000-0200-000073010000}" autoFormatId="16" applyNumberFormats="0" applyBorderFormats="0" applyFontFormats="1" applyPatternFormats="1" applyAlignmentFormats="0" applyWidthHeightFormats="0"/>
</file>

<file path=xl/queryTables/queryTable92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71" connectionId="247" xr16:uid="{00000000-0016-0000-0200-00004B000000}" autoFormatId="16" applyNumberFormats="0" applyBorderFormats="0" applyFontFormats="1" applyPatternFormats="1" applyAlignmentFormats="0" applyWidthHeightFormats="0"/>
</file>

<file path=xl/queryTables/queryTable93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89" connectionId="363" xr16:uid="{252F4668-DE8D-4DB6-A226-1050B6F8A113}" autoFormatId="16" applyNumberFormats="0" applyBorderFormats="0" applyFontFormats="1" applyPatternFormats="1" applyAlignmentFormats="0" applyWidthHeightFormats="0"/>
</file>

<file path=xl/queryTables/queryTable93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68" connectionId="2" xr16:uid="{00000000-0016-0000-0200-00003D030000}" autoFormatId="16" applyNumberFormats="0" applyBorderFormats="0" applyFontFormats="1" applyPatternFormats="1" applyAlignmentFormats="0" applyWidthHeightFormats="0"/>
</file>

<file path=xl/queryTables/queryTable93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17" connectionId="657" xr16:uid="{00000000-0016-0000-0200-00002C010000}" autoFormatId="16" applyNumberFormats="0" applyBorderFormats="0" applyFontFormats="1" applyPatternFormats="1" applyAlignmentFormats="0" applyWidthHeightFormats="0"/>
</file>

<file path=xl/queryTables/queryTable93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60" connectionId="425" xr16:uid="{0492B892-C3C9-4D72-AB43-3CEB00EB0F84}" autoFormatId="16" applyNumberFormats="0" applyBorderFormats="0" applyFontFormats="1" applyPatternFormats="1" applyAlignmentFormats="0" applyWidthHeightFormats="0"/>
</file>

<file path=xl/queryTables/queryTable93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44" connectionId="109" xr16:uid="{00000000-0016-0000-0200-00005E000000}" autoFormatId="16" applyNumberFormats="0" applyBorderFormats="0" applyFontFormats="1" applyPatternFormats="1" applyAlignmentFormats="0" applyWidthHeightFormats="0"/>
</file>

<file path=xl/queryTables/queryTable93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60" connectionId="333" xr16:uid="{4FA70756-856B-4C8D-9170-4A1359547AA3}" autoFormatId="16" applyNumberFormats="0" applyBorderFormats="0" applyFontFormats="1" applyPatternFormats="1" applyAlignmentFormats="0" applyWidthHeightFormats="0"/>
</file>

<file path=xl/queryTables/queryTable93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48" connectionId="36" xr16:uid="{00000000-0016-0000-0200-000024030000}" autoFormatId="16" applyNumberFormats="0" applyBorderFormats="0" applyFontFormats="1" applyPatternFormats="1" applyAlignmentFormats="0" applyWidthHeightFormats="0"/>
</file>

<file path=xl/queryTables/queryTable93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64" connectionId="169" xr16:uid="{00000000-0016-0000-0200-0000FC000000}" autoFormatId="16" applyNumberFormats="0" applyBorderFormats="0" applyFontFormats="1" applyPatternFormats="1" applyAlignmentFormats="0" applyWidthHeightFormats="0"/>
</file>

<file path=xl/queryTables/queryTable93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69" connectionId="138" xr16:uid="{00000000-0016-0000-0200-000056000000}" autoFormatId="16" applyNumberFormats="0" applyBorderFormats="0" applyFontFormats="1" applyPatternFormats="1" applyAlignmentFormats="0" applyWidthHeightFormats="0"/>
</file>

<file path=xl/queryTables/queryTable93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76" connectionId="351" xr16:uid="{4820D963-DA9D-4820-A2D8-636CDE07B62F}" autoFormatId="16" applyNumberFormats="0" applyBorderFormats="0" applyFontFormats="1" applyPatternFormats="1" applyAlignmentFormats="0" applyWidthHeightFormats="0"/>
</file>

<file path=xl/queryTables/queryTable94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94" connectionId="272" xr16:uid="{00000000-0016-0000-0200-000037010000}" autoFormatId="16" applyNumberFormats="0" applyBorderFormats="0" applyFontFormats="1" applyPatternFormats="1" applyAlignmentFormats="0" applyWidthHeightFormats="0"/>
</file>

<file path=xl/queryTables/queryTable94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03" connectionId="652" xr16:uid="{B40541D2-B24C-496C-A0F8-267CEF3699FE}" autoFormatId="16" applyNumberFormats="0" applyBorderFormats="0" applyFontFormats="1" applyPatternFormats="1" applyAlignmentFormats="0" applyWidthHeightFormats="0"/>
</file>

<file path=xl/queryTables/queryTable94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43" connectionId="216" xr16:uid="{00000000-0016-0000-0200-000063010000}" autoFormatId="16" applyNumberFormats="0" applyBorderFormats="0" applyFontFormats="1" applyPatternFormats="1" applyAlignmentFormats="0" applyWidthHeightFormats="0"/>
</file>

<file path=xl/queryTables/queryTable94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81" connectionId="538" xr16:uid="{1D14AA6D-2739-4423-ADE6-7792DF28CEF6}" autoFormatId="16" applyNumberFormats="0" applyBorderFormats="0" applyFontFormats="1" applyPatternFormats="1" applyAlignmentFormats="0" applyWidthHeightFormats="0"/>
</file>

<file path=xl/queryTables/queryTable94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38" connectionId="224" xr16:uid="{00000000-0016-0000-0200-0000A3000000}" autoFormatId="16" applyNumberFormats="0" applyBorderFormats="0" applyFontFormats="1" applyPatternFormats="1" applyAlignmentFormats="0" applyWidthHeightFormats="0"/>
</file>

<file path=xl/queryTables/queryTable94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09" connectionId="113" xr16:uid="{00000000-0016-0000-0200-00001D020000}" autoFormatId="16" applyNumberFormats="0" applyBorderFormats="0" applyFontFormats="1" applyPatternFormats="1" applyAlignmentFormats="0" applyWidthHeightFormats="0"/>
</file>

<file path=xl/queryTables/queryTable94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49" connectionId="600" xr16:uid="{3AD8AA62-34B8-4F37-8229-4B6CB7C127EF}" autoFormatId="16" applyNumberFormats="0" applyBorderFormats="0" applyFontFormats="1" applyPatternFormats="1" applyAlignmentFormats="0" applyWidthHeightFormats="0"/>
</file>

<file path=xl/queryTables/queryTable94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88" connectionId="159" xr16:uid="{00000000-0016-0000-0200-0000CC000000}" autoFormatId="16" applyNumberFormats="0" applyBorderFormats="0" applyFontFormats="1" applyPatternFormats="1" applyAlignmentFormats="0" applyWidthHeightFormats="0"/>
</file>

<file path=xl/queryTables/queryTable94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81" connectionId="40" xr16:uid="{00000000-0016-0000-0200-0000FE000000}" autoFormatId="16" applyNumberFormats="0" applyBorderFormats="0" applyFontFormats="1" applyPatternFormats="1" applyAlignmentFormats="0" applyWidthHeightFormats="0"/>
</file>

<file path=xl/queryTables/queryTable94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66" connectionId="191" xr16:uid="{00000000-0016-0000-0200-0000D9020000}" autoFormatId="16" applyNumberFormats="0" applyBorderFormats="0" applyFontFormats="1" applyPatternFormats="1" applyAlignmentFormats="0" applyWidthHeightFormats="0"/>
</file>

<file path=xl/queryTables/queryTable95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41" connectionId="106" xr16:uid="{00000000-0016-0000-0200-0000BC020000}" autoFormatId="16" applyNumberFormats="0" applyBorderFormats="0" applyFontFormats="1" applyPatternFormats="1" applyAlignmentFormats="0" applyWidthHeightFormats="0"/>
</file>

<file path=xl/queryTables/queryTable95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84" connectionId="357" xr16:uid="{9BC27A93-62F6-4DEB-8481-5A6A64A097A5}" autoFormatId="16" applyNumberFormats="0" applyBorderFormats="0" applyFontFormats="1" applyPatternFormats="1" applyAlignmentFormats="0" applyWidthHeightFormats="0"/>
</file>

<file path=xl/queryTables/queryTable95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09" connectionId="3" xr16:uid="{00000000-0016-0000-0200-000076000000}" autoFormatId="16" applyNumberFormats="0" applyBorderFormats="0" applyFontFormats="1" applyPatternFormats="1" applyAlignmentFormats="0" applyWidthHeightFormats="0"/>
</file>

<file path=xl/queryTables/queryTable95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84" connectionId="707" xr16:uid="{00000000-0016-0000-0200-000038000000}" autoFormatId="16" applyNumberFormats="0" applyBorderFormats="0" applyFontFormats="1" applyPatternFormats="1" applyAlignmentFormats="0" applyWidthHeightFormats="0"/>
</file>

<file path=xl/queryTables/queryTable95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62" connectionId="337" xr16:uid="{A2FE4BA8-126A-475F-B7CE-EE4CB7BF975F}" autoFormatId="16" applyNumberFormats="0" applyBorderFormats="0" applyFontFormats="1" applyPatternFormats="1" applyAlignmentFormats="0" applyWidthHeightFormats="0"/>
</file>

<file path=xl/queryTables/queryTable95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44" connectionId="394" xr16:uid="{59927ABB-E63B-4E61-85D0-CF4AAA8A0BC5}" autoFormatId="16" applyNumberFormats="0" applyBorderFormats="0" applyFontFormats="1" applyPatternFormats="1" applyAlignmentFormats="0" applyWidthHeightFormats="0"/>
</file>

<file path=xl/queryTables/queryTable95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32" connectionId="446" xr16:uid="{00000000-0016-0000-0200-000052000000}" autoFormatId="16" applyNumberFormats="0" applyBorderFormats="0" applyFontFormats="1" applyPatternFormats="1" applyAlignmentFormats="0" applyWidthHeightFormats="0"/>
</file>

<file path=xl/queryTables/queryTable95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08" connectionId="707" xr16:uid="{00000000-0016-0000-0200-000010010000}" autoFormatId="16" applyNumberFormats="0" applyBorderFormats="0" applyFontFormats="1" applyPatternFormats="1" applyAlignmentFormats="0" applyWidthHeightFormats="0"/>
</file>

<file path=xl/queryTables/queryTable95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53" connectionId="120" xr16:uid="{00000000-0016-0000-0200-000045010000}" autoFormatId="16" applyNumberFormats="0" applyBorderFormats="0" applyFontFormats="1" applyPatternFormats="1" applyAlignmentFormats="0" applyWidthHeightFormats="0"/>
</file>

<file path=xl/queryTables/queryTable95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91" connectionId="162" xr16:uid="{00000000-0016-0000-0200-0000A4000000}" autoFormatId="16" applyNumberFormats="0" applyBorderFormats="0" applyFontFormats="1" applyPatternFormats="1" applyAlignmentFormats="0" applyWidthHeightFormats="0"/>
</file>

<file path=xl/queryTables/queryTable96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13" connectionId="476" xr16:uid="{DCF61137-E511-4DF3-BD2E-61BEC318E1B6}" autoFormatId="16" applyNumberFormats="0" applyBorderFormats="0" applyFontFormats="1" applyPatternFormats="1" applyAlignmentFormats="0" applyWidthHeightFormats="0"/>
</file>

<file path=xl/queryTables/queryTable96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1" connectionId="158" xr16:uid="{00000000-0016-0000-0200-000011000000}" autoFormatId="16" applyNumberFormats="0" applyBorderFormats="0" applyFontFormats="1" applyPatternFormats="1" applyAlignmentFormats="0" applyWidthHeightFormats="0"/>
</file>

<file path=xl/queryTables/queryTable96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54" connectionId="668" xr16:uid="{00000000-0016-0000-0200-000085010000}" autoFormatId="16" applyNumberFormats="0" applyBorderFormats="0" applyFontFormats="1" applyPatternFormats="1" applyAlignmentFormats="0" applyWidthHeightFormats="0"/>
</file>

<file path=xl/queryTables/queryTable96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41" connectionId="113" xr16:uid="{00000000-0016-0000-0200-000084020000}" autoFormatId="16" applyNumberFormats="0" applyBorderFormats="0" applyFontFormats="1" applyPatternFormats="1" applyAlignmentFormats="0" applyWidthHeightFormats="0"/>
</file>

<file path=xl/queryTables/queryTable96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33" connectionId="309" xr16:uid="{00000000-0016-0000-0200-000045020000}" autoFormatId="16" applyNumberFormats="0" applyBorderFormats="0" applyFontFormats="1" applyPatternFormats="1" applyAlignmentFormats="0" applyWidthHeightFormats="0"/>
</file>

<file path=xl/queryTables/queryTable96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64" connectionId="446" xr16:uid="{00000000-0016-0000-0200-00006A000000}" autoFormatId="16" applyNumberFormats="0" applyBorderFormats="0" applyFontFormats="1" applyPatternFormats="1" applyAlignmentFormats="0" applyWidthHeightFormats="0"/>
</file>

<file path=xl/queryTables/queryTable96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17" connectionId="481" xr16:uid="{A902F274-99AE-4DE9-971F-AD2575A37723}" autoFormatId="16" applyNumberFormats="0" applyBorderFormats="0" applyFontFormats="1" applyPatternFormats="1" applyAlignmentFormats="0" applyWidthHeightFormats="0"/>
</file>

<file path=xl/queryTables/queryTable96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56" connectionId="608" xr16:uid="{ED057666-CF99-4C31-9255-CD98ABC966F8}" autoFormatId="16" applyNumberFormats="0" applyBorderFormats="0" applyFontFormats="1" applyPatternFormats="1" applyAlignmentFormats="0" applyWidthHeightFormats="0"/>
</file>

<file path=xl/queryTables/queryTable96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22" connectionId="486" xr16:uid="{927EB91B-AAB0-4A8F-8E2A-C34107F85904}" autoFormatId="16" applyNumberFormats="0" applyBorderFormats="0" applyFontFormats="1" applyPatternFormats="1" applyAlignmentFormats="0" applyWidthHeightFormats="0"/>
</file>

<file path=xl/queryTables/queryTable96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85" connectionId="44" xr16:uid="{00000000-0016-0000-0200-0000E4020000}" autoFormatId="16" applyNumberFormats="0" applyBorderFormats="0" applyFontFormats="1" applyPatternFormats="1" applyAlignmentFormats="0" applyWidthHeightFormats="0"/>
</file>

<file path=xl/queryTables/queryTable97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74" connectionId="531" xr16:uid="{669867BB-F0E7-4B21-ACF0-3BAC29B5CA08}" autoFormatId="16" applyNumberFormats="0" applyBorderFormats="0" applyFontFormats="1" applyPatternFormats="1" applyAlignmentFormats="0" applyWidthHeightFormats="0"/>
</file>

<file path=xl/queryTables/queryTable97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73" connectionId="438" xr16:uid="{20A94D1B-5143-4C4D-B53E-5ED15A50ADEC}" autoFormatId="16" applyNumberFormats="0" applyBorderFormats="0" applyFontFormats="1" applyPatternFormats="1" applyAlignmentFormats="0" applyWidthHeightFormats="0"/>
</file>

<file path=xl/queryTables/queryTable97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30" connectionId="113" xr16:uid="{00000000-0016-0000-0200-000077010000}" autoFormatId="16" applyNumberFormats="0" applyBorderFormats="0" applyFontFormats="1" applyPatternFormats="1" applyAlignmentFormats="0" applyWidthHeightFormats="0"/>
</file>

<file path=xl/queryTables/queryTable97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30" connectionId="307" xr16:uid="{00000000-0016-0000-0200-0000EA010000}" autoFormatId="16" applyNumberFormats="0" applyBorderFormats="0" applyFontFormats="1" applyPatternFormats="1" applyAlignmentFormats="0" applyWidthHeightFormats="0"/>
</file>

<file path=xl/queryTables/queryTable97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39" connectionId="335" xr16:uid="{00000000-0016-0000-0200-000007020000}" autoFormatId="16" applyNumberFormats="0" applyBorderFormats="0" applyFontFormats="1" applyPatternFormats="1" applyAlignmentFormats="0" applyWidthHeightFormats="0"/>
</file>

<file path=xl/queryTables/queryTable97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95" connectionId="114" xr16:uid="{00000000-0016-0000-0200-0000C9000000}" autoFormatId="16" applyNumberFormats="0" applyBorderFormats="0" applyFontFormats="1" applyPatternFormats="1" applyAlignmentFormats="0" applyWidthHeightFormats="0"/>
</file>

<file path=xl/queryTables/queryTable97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08" connectionId="707" xr16:uid="{00000000-0016-0000-0200-0000B0000000}" autoFormatId="16" applyNumberFormats="0" applyBorderFormats="0" applyFontFormats="1" applyPatternFormats="1" applyAlignmentFormats="0" applyWidthHeightFormats="0"/>
</file>

<file path=xl/queryTables/queryTable97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80" connectionId="39" xr16:uid="{00000000-0016-0000-0200-000049010000}" autoFormatId="16" applyNumberFormats="0" applyBorderFormats="0" applyFontFormats="1" applyPatternFormats="1" applyAlignmentFormats="0" applyWidthHeightFormats="0"/>
</file>

<file path=xl/queryTables/queryTable97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38" connectionId="708" xr16:uid="{00000000-0016-0000-0200-000025020000}" autoFormatId="16" applyNumberFormats="0" applyBorderFormats="0" applyFontFormats="1" applyPatternFormats="1" applyAlignmentFormats="0" applyWidthHeightFormats="0"/>
</file>

<file path=xl/queryTables/queryTable97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08" connectionId="2" xr16:uid="{00000000-0016-0000-0200-000067020000}" autoFormatId="16" applyNumberFormats="0" applyBorderFormats="0" applyFontFormats="1" applyPatternFormats="1" applyAlignmentFormats="0" applyWidthHeightFormats="0"/>
</file>

<file path=xl/queryTables/queryTable98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62" connectionId="130" xr16:uid="{00000000-0016-0000-0200-000034020000}" autoFormatId="16" applyNumberFormats="0" applyBorderFormats="0" applyFontFormats="1" applyPatternFormats="1" applyAlignmentFormats="0" applyWidthHeightFormats="0"/>
</file>

<file path=xl/queryTables/queryTable98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63" connectionId="428" xr16:uid="{48BFDFB0-16B2-42DA-97D2-39E025F17A96}" autoFormatId="16" applyNumberFormats="0" applyBorderFormats="0" applyFontFormats="1" applyPatternFormats="1" applyAlignmentFormats="0" applyWidthHeightFormats="0"/>
</file>

<file path=xl/queryTables/queryTable98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29" connectionId="203" xr16:uid="{00000000-0016-0000-0200-00008B000000}" autoFormatId="16" applyNumberFormats="0" applyBorderFormats="0" applyFontFormats="1" applyPatternFormats="1" applyAlignmentFormats="0" applyWidthHeightFormats="0"/>
</file>

<file path=xl/queryTables/queryTable98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16" connectionId="2" xr16:uid="{00000000-0016-0000-0200-000015030000}" autoFormatId="16" applyNumberFormats="0" applyBorderFormats="0" applyFontFormats="1" applyPatternFormats="1" applyAlignmentFormats="0" applyWidthHeightFormats="0"/>
</file>

<file path=xl/queryTables/queryTable98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87" connectionId="25" xr16:uid="{00000000-0016-0000-0200-000010000000}" autoFormatId="16" applyNumberFormats="0" applyBorderFormats="0" applyFontFormats="1" applyPatternFormats="1" applyAlignmentFormats="0" applyWidthHeightFormats="0"/>
</file>

<file path=xl/queryTables/queryTable98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32" connectionId="672" xr16:uid="{F7B61943-B9A8-4D59-A1FD-12EA219ADB83}" autoFormatId="16" applyNumberFormats="0" applyBorderFormats="0" applyFontFormats="1" applyPatternFormats="1" applyAlignmentFormats="0" applyWidthHeightFormats="0"/>
</file>

<file path=xl/queryTables/queryTable98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58" connectionId="423" xr16:uid="{7F49911C-5A6A-4AF8-8FAA-BD26A95DEEA7}" autoFormatId="16" applyNumberFormats="0" applyBorderFormats="0" applyFontFormats="1" applyPatternFormats="1" applyAlignmentFormats="0" applyWidthHeightFormats="0"/>
</file>

<file path=xl/queryTables/queryTable98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75" connectionId="440" xr16:uid="{9D98A1E1-4E71-48F9-B5EF-B1B4019EF587}" autoFormatId="16" applyNumberFormats="0" applyBorderFormats="0" applyFontFormats="1" applyPatternFormats="1" applyAlignmentFormats="0" applyWidthHeightFormats="0"/>
</file>

<file path=xl/queryTables/queryTable98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43" connectionId="224" xr16:uid="{00000000-0016-0000-0200-0000AE010000}" autoFormatId="16" applyNumberFormats="0" applyBorderFormats="0" applyFontFormats="1" applyPatternFormats="1" applyAlignmentFormats="0" applyWidthHeightFormats="0"/>
</file>

<file path=xl/queryTables/queryTable98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16" connectionId="294" xr16:uid="{00000000-0016-0000-0200-0000FD000000}" autoFormatId="16" applyNumberFormats="0" applyBorderFormats="0" applyFontFormats="1" applyPatternFormats="1" applyAlignmentFormats="0" applyWidthHeightFormats="0"/>
</file>

<file path=xl/queryTables/queryTable99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28" connectionId="399" xr16:uid="{95D512EB-A7DD-4EC6-BD64-1D42549AEBDC}" autoFormatId="16" applyNumberFormats="0" applyBorderFormats="0" applyFontFormats="1" applyPatternFormats="1" applyAlignmentFormats="0" applyWidthHeightFormats="0"/>
</file>

<file path=xl/queryTables/queryTable99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42" connectionId="215" xr16:uid="{00000000-0016-0000-0200-0000B2000000}" autoFormatId="16" applyNumberFormats="0" applyBorderFormats="0" applyFontFormats="1" applyPatternFormats="1" applyAlignmentFormats="0" applyWidthHeightFormats="0"/>
</file>

<file path=xl/queryTables/queryTable99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66" connectionId="668" xr16:uid="{00000000-0016-0000-0200-00004A020000}" autoFormatId="16" applyNumberFormats="0" applyBorderFormats="0" applyFontFormats="1" applyPatternFormats="1" applyAlignmentFormats="0" applyWidthHeightFormats="0"/>
</file>

<file path=xl/queryTables/queryTable99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85" connectionId="263" xr16:uid="{00000000-0016-0000-0200-00001A030000}" autoFormatId="16" applyNumberFormats="0" applyBorderFormats="0" applyFontFormats="1" applyPatternFormats="1" applyAlignmentFormats="0" applyWidthHeightFormats="0"/>
</file>

<file path=xl/queryTables/queryTable99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49" connectionId="113" xr16:uid="{00000000-0016-0000-0200-0000F6010000}" autoFormatId="16" applyNumberFormats="0" applyBorderFormats="0" applyFontFormats="1" applyPatternFormats="1" applyAlignmentFormats="0" applyWidthHeightFormats="0"/>
</file>

<file path=xl/queryTables/queryTable99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50" connectionId="223" xr16:uid="{00000000-0016-0000-0200-000040000000}" autoFormatId="16" applyNumberFormats="0" applyBorderFormats="0" applyFontFormats="1" applyPatternFormats="1" applyAlignmentFormats="0" applyWidthHeightFormats="0"/>
</file>

<file path=xl/queryTables/queryTable99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72" connectionId="141" xr16:uid="{00000000-0016-0000-0200-0000BB000000}" autoFormatId="16" applyNumberFormats="0" applyBorderFormats="0" applyFontFormats="1" applyPatternFormats="1" applyAlignmentFormats="0" applyWidthHeightFormats="0"/>
</file>

<file path=xl/queryTables/queryTable99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85" connectionId="542" xr16:uid="{14355517-5247-4091-A7F2-B9C298791ED4}" autoFormatId="16" applyNumberFormats="0" applyBorderFormats="0" applyFontFormats="1" applyPatternFormats="1" applyAlignmentFormats="0" applyWidthHeightFormats="0"/>
</file>

<file path=xl/queryTables/queryTable99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4" connectionId="668" xr16:uid="{00000000-0016-0000-0200-000055010000}" autoFormatId="16" applyNumberFormats="0" applyBorderFormats="0" applyFontFormats="1" applyPatternFormats="1" applyAlignmentFormats="0" applyWidthHeightFormats="0"/>
</file>

<file path=xl/queryTables/queryTable99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13" connectionId="557" xr16:uid="{00000000-0016-0000-0200-0000CD000000}" autoFormatId="16" applyNumberFormats="0" applyBorderFormats="0" applyFontFormats="1" applyPatternFormats="1" applyAlignmentFormats="0" applyWidthHeightFormats="0"/>
</file>

<file path=xl/queryTables/queryTable100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95" connectionId="273" xr16:uid="{00000000-0016-0000-0200-000032020000}" autoFormatId="16" applyNumberFormats="0" applyBorderFormats="0" applyFontFormats="1" applyPatternFormats="1" applyAlignmentFormats="0" applyWidthHeightFormats="0"/>
</file>

<file path=xl/queryTables/queryTable100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0" connectionId="36" xr16:uid="{00000000-0016-0000-0200-00005F010000}" autoFormatId="16" applyNumberFormats="0" applyBorderFormats="0" applyFontFormats="1" applyPatternFormats="1" applyAlignmentFormats="0" applyWidthHeightFormats="0"/>
</file>

<file path=xl/queryTables/queryTable100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41" connectionId="557" xr16:uid="{00000000-0016-0000-0200-00008A020000}" autoFormatId="16" applyNumberFormats="0" applyBorderFormats="0" applyFontFormats="1" applyPatternFormats="1" applyAlignmentFormats="0" applyWidthHeightFormats="0"/>
</file>

<file path=xl/queryTables/queryTable100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66" connectionId="324" xr16:uid="{00000000-0016-0000-0200-000081000000}" autoFormatId="16" applyNumberFormats="0" applyBorderFormats="0" applyFontFormats="1" applyPatternFormats="1" applyAlignmentFormats="0" applyWidthHeightFormats="0"/>
</file>

<file path=xl/queryTables/queryTable100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99" connectionId="60" xr16:uid="{00000000-0016-0000-0200-0000AC010000}" autoFormatId="16" applyNumberFormats="0" applyBorderFormats="0" applyFontFormats="1" applyPatternFormats="1" applyAlignmentFormats="0" applyWidthHeightFormats="0"/>
</file>

<file path=xl/queryTables/queryTable100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22" connectionId="299" xr16:uid="{00000000-0016-0000-0200-000039000000}" autoFormatId="16" applyNumberFormats="0" applyBorderFormats="0" applyFontFormats="1" applyPatternFormats="1" applyAlignmentFormats="0" applyWidthHeightFormats="0"/>
</file>

<file path=xl/queryTables/queryTable100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14" connectionId="187" xr16:uid="{00000000-0016-0000-0200-00001B000000}" autoFormatId="16" applyNumberFormats="0" applyBorderFormats="0" applyFontFormats="1" applyPatternFormats="1" applyAlignmentFormats="0" applyWidthHeightFormats="0"/>
</file>

<file path=xl/queryTables/queryTable100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17" connectionId="570" xr16:uid="{64F567CD-F81E-4FB0-A876-C434A71661B7}" autoFormatId="16" applyNumberFormats="0" applyBorderFormats="0" applyFontFormats="1" applyPatternFormats="1" applyAlignmentFormats="0" applyWidthHeightFormats="0"/>
</file>

<file path=xl/queryTables/queryTable100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01" connectionId="113" xr16:uid="{00000000-0016-0000-0200-000096020000}" autoFormatId="16" applyNumberFormats="0" applyBorderFormats="0" applyFontFormats="1" applyPatternFormats="1" applyAlignmentFormats="0" applyWidthHeightFormats="0"/>
</file>

<file path=xl/queryTables/queryTable100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11" connectionId="548" xr16:uid="{2F92A9FD-2E45-414A-BF9D-22F0687D2692}" autoFormatId="16" applyNumberFormats="0" applyBorderFormats="0" applyFontFormats="1" applyPatternFormats="1" applyAlignmentFormats="0" applyWidthHeightFormats="0"/>
</file>

<file path=xl/queryTables/queryTable101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56" connectionId="231" xr16:uid="{00000000-0016-0000-0200-000003010000}" autoFormatId="16" applyNumberFormats="0" applyBorderFormats="0" applyFontFormats="1" applyPatternFormats="1" applyAlignmentFormats="0" applyWidthHeightFormats="0"/>
</file>

<file path=xl/queryTables/queryTable101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82" connectionId="539" xr16:uid="{4C85F8B1-F254-40EF-AE8E-452698B4EC00}" autoFormatId="16" applyNumberFormats="0" applyBorderFormats="0" applyFontFormats="1" applyPatternFormats="1" applyAlignmentFormats="0" applyWidthHeightFormats="0"/>
</file>

<file path=xl/queryTables/queryTable101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63" connectionId="338" xr16:uid="{7EDC70AA-00D1-4BAB-98C6-0BC97450A98E}" autoFormatId="16" applyNumberFormats="0" applyBorderFormats="0" applyFontFormats="1" applyPatternFormats="1" applyAlignmentFormats="0" applyWidthHeightFormats="0"/>
</file>

<file path=xl/queryTables/queryTable101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71" connectionId="248" xr16:uid="{00000000-0016-0000-0200-00003C020000}" autoFormatId="16" applyNumberFormats="0" applyBorderFormats="0" applyFontFormats="1" applyPatternFormats="1" applyAlignmentFormats="0" applyWidthHeightFormats="0"/>
</file>

<file path=xl/queryTables/queryTable101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88" connectionId="336" xr16:uid="{00000000-0016-0000-0200-0000C8000000}" autoFormatId="16" applyNumberFormats="0" applyBorderFormats="0" applyFontFormats="1" applyPatternFormats="1" applyAlignmentFormats="0" applyWidthHeightFormats="0"/>
</file>

<file path=xl/queryTables/queryTable101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98" connectionId="147" xr16:uid="{00000000-0016-0000-0200-00003B010000}" autoFormatId="16" applyNumberFormats="0" applyBorderFormats="0" applyFontFormats="1" applyPatternFormats="1" applyAlignmentFormats="0" applyWidthHeightFormats="0"/>
</file>

<file path=xl/queryTables/queryTable101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68" connectionId="114" xr16:uid="{00000000-0016-0000-0200-000020030000}" autoFormatId="16" applyNumberFormats="0" applyBorderFormats="0" applyFontFormats="1" applyPatternFormats="1" applyAlignmentFormats="0" applyWidthHeightFormats="0"/>
</file>

<file path=xl/queryTables/queryTable101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44" connectionId="2" xr16:uid="{00000000-0016-0000-0200-0000CF020000}" autoFormatId="16" applyNumberFormats="0" applyBorderFormats="0" applyFontFormats="1" applyPatternFormats="1" applyAlignmentFormats="0" applyWidthHeightFormats="0"/>
</file>

<file path=xl/queryTables/queryTable101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13" connectionId="186" xr16:uid="{00000000-0016-0000-0200-00000E000000}" autoFormatId="16" applyNumberFormats="0" applyBorderFormats="0" applyFontFormats="1" applyPatternFormats="1" applyAlignmentFormats="0" applyWidthHeightFormats="0"/>
</file>

<file path=xl/queryTables/queryTable101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77" connectionId="442" xr16:uid="{A0C8B0A3-0202-438B-B201-C61980801347}" autoFormatId="16" applyNumberFormats="0" applyBorderFormats="0" applyFontFormats="1" applyPatternFormats="1" applyAlignmentFormats="0" applyWidthHeightFormats="0"/>
</file>

<file path=xl/queryTables/queryTable102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96" connectionId="56" xr16:uid="{00000000-0016-0000-0200-000061000000}" autoFormatId="16" applyNumberFormats="0" applyBorderFormats="0" applyFontFormats="1" applyPatternFormats="1" applyAlignmentFormats="0" applyWidthHeightFormats="0"/>
</file>

<file path=xl/queryTables/queryTable102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91" connectionId="25" xr16:uid="{00000000-0016-0000-0200-0000CB000000}" autoFormatId="16" applyNumberFormats="0" applyBorderFormats="0" applyFontFormats="1" applyPatternFormats="1" applyAlignmentFormats="0" applyWidthHeightFormats="0"/>
</file>

<file path=xl/queryTables/queryTable102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44" connectionId="707" xr16:uid="{00000000-0016-0000-0200-0000DA010000}" autoFormatId="16" applyNumberFormats="0" applyBorderFormats="0" applyFontFormats="1" applyPatternFormats="1" applyAlignmentFormats="0" applyWidthHeightFormats="0"/>
</file>

<file path=xl/queryTables/queryTable102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86" connectionId="634" xr16:uid="{946D8CB7-D54A-454F-B414-C5D77DF2D8F6}" autoFormatId="16" applyNumberFormats="0" applyBorderFormats="0" applyFontFormats="1" applyPatternFormats="1" applyAlignmentFormats="0" applyWidthHeightFormats="0"/>
</file>

<file path=xl/queryTables/queryTable102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23" connectionId="576" xr16:uid="{B1A8A56E-9ECE-4451-A245-A1531FA6FE0E}" autoFormatId="16" applyNumberFormats="0" applyBorderFormats="0" applyFontFormats="1" applyPatternFormats="1" applyAlignmentFormats="0" applyWidthHeightFormats="0"/>
</file>

<file path=xl/queryTables/queryTable102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62" connectionId="280" xr16:uid="{00000000-0016-0000-0200-00001B010000}" autoFormatId="16" applyNumberFormats="0" applyBorderFormats="0" applyFontFormats="1" applyPatternFormats="1" applyAlignmentFormats="0" applyWidthHeightFormats="0"/>
</file>

<file path=xl/queryTables/queryTable102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07" connectionId="696" xr16:uid="{00000000-0016-0000-0200-0000FF010000}" autoFormatId="16" applyNumberFormats="0" applyBorderFormats="0" applyFontFormats="1" applyPatternFormats="1" applyAlignmentFormats="0" applyWidthHeightFormats="0"/>
</file>

<file path=xl/queryTables/queryTable102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69" connectionId="27" xr16:uid="{00000000-0016-0000-0200-000000010000}" autoFormatId="16" applyNumberFormats="0" applyBorderFormats="0" applyFontFormats="1" applyPatternFormats="1" applyAlignmentFormats="0" applyWidthHeightFormats="0"/>
</file>

<file path=xl/queryTables/queryTable102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78" connectionId="224" xr16:uid="{00000000-0016-0000-0200-0000B0010000}" autoFormatId="16" applyNumberFormats="0" applyBorderFormats="0" applyFontFormats="1" applyPatternFormats="1" applyAlignmentFormats="0" applyWidthHeightFormats="0"/>
</file>

<file path=xl/queryTables/queryTable102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18" connectionId="296" xr16:uid="{00000000-0016-0000-0200-0000E6010000}" autoFormatId="16" applyNumberFormats="0" applyBorderFormats="0" applyFontFormats="1" applyPatternFormats="1" applyAlignmentFormats="0" applyWidthHeightFormats="0"/>
</file>

<file path=xl/queryTables/queryTable103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60" connectionId="17" xr16:uid="{00000000-0016-0000-0200-00004D010000}" autoFormatId="16" applyNumberFormats="0" applyBorderFormats="0" applyFontFormats="1" applyPatternFormats="1" applyAlignmentFormats="0" applyWidthHeightFormats="0"/>
</file>

<file path=xl/queryTables/queryTable103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45" connectionId="557" xr16:uid="{00000000-0016-0000-0200-00007C010000}" autoFormatId="16" applyNumberFormats="0" applyBorderFormats="0" applyFontFormats="1" applyPatternFormats="1" applyAlignmentFormats="0" applyWidthHeightFormats="0"/>
</file>

<file path=xl/queryTables/queryTable103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12" connectionId="302" xr16:uid="{00000000-0016-0000-0200-0000B8000000}" autoFormatId="16" applyNumberFormats="0" applyBorderFormats="0" applyFontFormats="1" applyPatternFormats="1" applyAlignmentFormats="0" applyWidthHeightFormats="0"/>
</file>

<file path=xl/queryTables/queryTable103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42" connectionId="319" xr16:uid="{00000000-0016-0000-0200-000025030000}" autoFormatId="16" applyNumberFormats="0" applyBorderFormats="0" applyFontFormats="1" applyPatternFormats="1" applyAlignmentFormats="0" applyWidthHeightFormats="0"/>
</file>

<file path=xl/queryTables/queryTable103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12" connectionId="375" xr16:uid="{BE3AA245-3022-4F79-8C5B-5D80B79C41B5}" autoFormatId="16" applyNumberFormats="0" applyBorderFormats="0" applyFontFormats="1" applyPatternFormats="1" applyAlignmentFormats="0" applyWidthHeightFormats="0"/>
</file>

<file path=xl/queryTables/queryTable103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84" connectionId="262" xr16:uid="{00000000-0016-0000-0200-000085000000}" autoFormatId="16" applyNumberFormats="0" applyBorderFormats="0" applyFontFormats="1" applyPatternFormats="1" applyAlignmentFormats="0" applyWidthHeightFormats="0"/>
</file>

<file path=xl/queryTables/queryTable103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89" connectionId="453" xr16:uid="{A1F58C4E-C013-4002-873A-9DF88FC1F876}" autoFormatId="16" applyNumberFormats="0" applyBorderFormats="0" applyFontFormats="1" applyPatternFormats="1" applyAlignmentFormats="0" applyWidthHeightFormats="0"/>
</file>

<file path=xl/queryTables/queryTable103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88" connectionId="637" xr16:uid="{47F515D1-EEDF-46FE-B34C-35FED09C2D7B}" autoFormatId="16" applyNumberFormats="0" applyBorderFormats="0" applyFontFormats="1" applyPatternFormats="1" applyAlignmentFormats="0" applyWidthHeightFormats="0"/>
</file>

<file path=xl/queryTables/queryTable103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13" connectionId="290" xr16:uid="{00000000-0016-0000-0200-0000EB000000}" autoFormatId="16" applyNumberFormats="0" applyBorderFormats="0" applyFontFormats="1" applyPatternFormats="1" applyAlignmentFormats="0" applyWidthHeightFormats="0"/>
</file>

<file path=xl/queryTables/queryTable103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37" connectionId="503" xr16:uid="{199342FA-5CFD-46D1-8F72-A61B8817C944}" autoFormatId="16" applyNumberFormats="0" applyBorderFormats="0" applyFontFormats="1" applyPatternFormats="1" applyAlignmentFormats="0" applyWidthHeightFormats="0"/>
</file>

<file path=xl/queryTables/queryTable104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19" connectionId="25" xr16:uid="{00000000-0016-0000-0200-00008F000000}" autoFormatId="16" applyNumberFormats="0" applyBorderFormats="0" applyFontFormats="1" applyPatternFormats="1" applyAlignmentFormats="0" applyWidthHeightFormats="0"/>
</file>

<file path=xl/queryTables/queryTable104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30" connectionId="502" xr16:uid="{00000000-0016-0000-0200-000057010000}" autoFormatId="16" applyNumberFormats="0" applyBorderFormats="0" applyFontFormats="1" applyPatternFormats="1" applyAlignmentFormats="0" applyWidthHeightFormats="0"/>
</file>

<file path=xl/queryTables/queryTable104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96" connectionId="80" xr16:uid="{00000000-0016-0000-0200-000002010000}" autoFormatId="16" applyNumberFormats="0" applyBorderFormats="0" applyFontFormats="1" applyPatternFormats="1" applyAlignmentFormats="0" applyWidthHeightFormats="0"/>
</file>

<file path=xl/queryTables/queryTable104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67" connectionId="696" xr16:uid="{00000000-0016-0000-0200-0000DE010000}" autoFormatId="16" applyNumberFormats="0" applyBorderFormats="0" applyFontFormats="1" applyPatternFormats="1" applyAlignmentFormats="0" applyWidthHeightFormats="0"/>
</file>

<file path=xl/queryTables/queryTable104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58" connectionId="610" xr16:uid="{09046FFC-44A3-4C3E-8B98-0B8D2DB82461}" autoFormatId="16" applyNumberFormats="0" applyBorderFormats="0" applyFontFormats="1" applyPatternFormats="1" applyAlignmentFormats="0" applyWidthHeightFormats="0"/>
</file>

<file path=xl/queryTables/queryTable104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92" connectionId="380" xr16:uid="{00000000-0016-0000-0200-00008A010000}" autoFormatId="16" applyNumberFormats="0" applyBorderFormats="0" applyFontFormats="1" applyPatternFormats="1" applyAlignmentFormats="0" applyWidthHeightFormats="0"/>
</file>

<file path=xl/queryTables/queryTable104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36" connectionId="2" xr16:uid="{00000000-0016-0000-0200-000023020000}" autoFormatId="16" applyNumberFormats="0" applyBorderFormats="0" applyFontFormats="1" applyPatternFormats="1" applyAlignmentFormats="0" applyWidthHeightFormats="0"/>
</file>

<file path=xl/queryTables/queryTable104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46" connectionId="224" xr16:uid="{00000000-0016-0000-0200-00009B010000}" autoFormatId="16" applyNumberFormats="0" applyBorderFormats="0" applyFontFormats="1" applyPatternFormats="1" applyAlignmentFormats="0" applyWidthHeightFormats="0"/>
</file>

<file path=xl/queryTables/queryTable104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23" connectionId="335" xr16:uid="{00000000-0016-0000-0200-00000F030000}" autoFormatId="16" applyNumberFormats="0" applyBorderFormats="0" applyFontFormats="1" applyPatternFormats="1" applyAlignmentFormats="0" applyWidthHeightFormats="0"/>
</file>

<file path=xl/queryTables/queryTable104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47" connectionId="112" xr16:uid="{00000000-0016-0000-0200-000026020000}" autoFormatId="16" applyNumberFormats="0" applyBorderFormats="0" applyFontFormats="1" applyPatternFormats="1" applyAlignmentFormats="0" applyWidthHeightFormats="0"/>
</file>

<file path=xl/queryTables/queryTable105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53" connectionId="446" xr16:uid="{00000000-0016-0000-0200-0000E4000000}" autoFormatId="16" applyNumberFormats="0" applyBorderFormats="0" applyFontFormats="1" applyPatternFormats="1" applyAlignmentFormats="0" applyWidthHeightFormats="0"/>
</file>

<file path=xl/queryTables/queryTable105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29" connectionId="306" xr16:uid="{00000000-0016-0000-0200-00001E030000}" autoFormatId="16" applyNumberFormats="0" applyBorderFormats="0" applyFontFormats="1" applyPatternFormats="1" applyAlignmentFormats="0" applyWidthHeightFormats="0"/>
</file>

<file path=xl/queryTables/queryTable105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29" connectionId="2" xr16:uid="{00000000-0016-0000-0200-00006B000000}" autoFormatId="16" applyNumberFormats="0" applyBorderFormats="0" applyFontFormats="1" applyPatternFormats="1" applyAlignmentFormats="0" applyWidthHeightFormats="0"/>
</file>

<file path=xl/queryTables/queryTable105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32" connectionId="585" xr16:uid="{806A682A-BF9B-46BE-BBC6-0EC6C188D692}" autoFormatId="16" applyNumberFormats="0" applyBorderFormats="0" applyFontFormats="1" applyPatternFormats="1" applyAlignmentFormats="0" applyWidthHeightFormats="0"/>
</file>

<file path=xl/queryTables/queryTable105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50" connectionId="14" xr16:uid="{00000000-0016-0000-0200-000084000000}" autoFormatId="16" applyNumberFormats="0" applyBorderFormats="0" applyFontFormats="1" applyPatternFormats="1" applyAlignmentFormats="0" applyWidthHeightFormats="0"/>
</file>

<file path=xl/queryTables/queryTable105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61" connectionId="136" xr16:uid="{00000000-0016-0000-0200-000019000000}" autoFormatId="16" applyNumberFormats="0" applyBorderFormats="0" applyFontFormats="1" applyPatternFormats="1" applyAlignmentFormats="0" applyWidthHeightFormats="0"/>
</file>

<file path=xl/queryTables/queryTable105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51" connectionId="327" xr16:uid="{00000000-0016-0000-0200-00003F020000}" autoFormatId="16" applyNumberFormats="0" applyBorderFormats="0" applyFontFormats="1" applyPatternFormats="1" applyAlignmentFormats="0" applyWidthHeightFormats="0"/>
</file>

<file path=xl/queryTables/queryTable105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28" connectionId="581" xr16:uid="{E76FF6E0-4C32-48CB-8EFC-6990A2AE3B6C}" autoFormatId="16" applyNumberFormats="0" applyBorderFormats="0" applyFontFormats="1" applyPatternFormats="1" applyAlignmentFormats="0" applyWidthHeightFormats="0"/>
</file>

<file path=xl/queryTables/queryTable105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00" connectionId="2" xr16:uid="{00000000-0016-0000-0200-0000F5020000}" autoFormatId="16" applyNumberFormats="0" applyBorderFormats="0" applyFontFormats="1" applyPatternFormats="1" applyAlignmentFormats="0" applyWidthHeightFormats="0"/>
</file>

<file path=xl/queryTables/queryTable105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78" connectionId="148" xr16:uid="{00000000-0016-0000-0200-000030030000}" autoFormatId="16" applyNumberFormats="0" applyBorderFormats="0" applyFontFormats="1" applyPatternFormats="1" applyAlignmentFormats="0" applyWidthHeightFormats="0"/>
</file>

<file path=xl/queryTables/queryTable106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20" connectionId="83" xr16:uid="{00000000-0016-0000-0200-000011030000}" autoFormatId="16" applyNumberFormats="0" applyBorderFormats="0" applyFontFormats="1" applyPatternFormats="1" applyAlignmentFormats="0" applyWidthHeightFormats="0"/>
</file>

<file path=xl/queryTables/queryTable106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97" connectionId="57" xr16:uid="{00000000-0016-0000-0200-000077000000}" autoFormatId="16" applyNumberFormats="0" applyBorderFormats="0" applyFontFormats="1" applyPatternFormats="1" applyAlignmentFormats="0" applyWidthHeightFormats="0"/>
</file>

<file path=xl/queryTables/queryTable106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78" connectionId="224" xr16:uid="{00000000-0016-0000-0200-00000A010000}" autoFormatId="16" applyNumberFormats="0" applyBorderFormats="0" applyFontFormats="1" applyPatternFormats="1" applyAlignmentFormats="0" applyWidthHeightFormats="0"/>
</file>

<file path=xl/queryTables/queryTable106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01" connectionId="650" xr16:uid="{BE01EDBB-DCFF-4758-9C69-429CF769D7FD}" autoFormatId="16" applyNumberFormats="0" applyBorderFormats="0" applyFontFormats="1" applyPatternFormats="1" applyAlignmentFormats="0" applyWidthHeightFormats="0"/>
</file>

<file path=xl/queryTables/queryTable106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18" connectionId="369" xr16:uid="{00000000-0016-0000-0200-000023010000}" autoFormatId="16" applyNumberFormats="0" applyBorderFormats="0" applyFontFormats="1" applyPatternFormats="1" applyAlignmentFormats="0" applyWidthHeightFormats="0"/>
</file>

<file path=xl/queryTables/queryTable106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96" connectionId="424" xr16:uid="{00000000-0016-0000-0200-000036000000}" autoFormatId="16" applyNumberFormats="0" applyBorderFormats="0" applyFontFormats="1" applyPatternFormats="1" applyAlignmentFormats="0" applyWidthHeightFormats="0"/>
</file>

<file path=xl/queryTables/queryTable106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57" connectionId="331" xr16:uid="{97FD606B-DE15-4E56-978C-21F9EECBAE33}" autoFormatId="16" applyNumberFormats="0" applyBorderFormats="0" applyFontFormats="1" applyPatternFormats="1" applyAlignmentFormats="0" applyWidthHeightFormats="0"/>
</file>

<file path=xl/queryTables/queryTable106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02" connectionId="651" xr16:uid="{43FF1F9F-15D1-4515-852B-C944DA73B36F}" autoFormatId="16" applyNumberFormats="0" applyBorderFormats="0" applyFontFormats="1" applyPatternFormats="1" applyAlignmentFormats="0" applyWidthHeightFormats="0"/>
</file>

<file path=xl/queryTables/queryTable106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72" connectionId="529" xr16:uid="{5250C691-4145-4819-95C9-FCA4A0F337EB}" autoFormatId="16" applyNumberFormats="0" applyBorderFormats="0" applyFontFormats="1" applyPatternFormats="1" applyAlignmentFormats="0" applyWidthHeightFormats="0"/>
</file>

<file path=xl/queryTables/queryTable106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40" connectionId="446" xr16:uid="{00000000-0016-0000-0200-0000F3000000}" autoFormatId="16" applyNumberFormats="0" applyBorderFormats="0" applyFontFormats="1" applyPatternFormats="1" applyAlignmentFormats="0" applyWidthHeightFormats="0"/>
</file>

<file path=xl/queryTables/queryTable107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15" connectionId="188" xr16:uid="{00000000-0016-0000-0200-0000E7020000}" autoFormatId="16" applyNumberFormats="0" applyBorderFormats="0" applyFontFormats="1" applyPatternFormats="1" applyAlignmentFormats="0" applyWidthHeightFormats="0"/>
</file>

<file path=xl/queryTables/queryTable107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17" connectionId="656" xr16:uid="{4247185E-358D-4DAB-AB7F-320DC837DED9}" autoFormatId="16" applyNumberFormats="0" applyBorderFormats="0" applyFontFormats="1" applyPatternFormats="1" applyAlignmentFormats="0" applyWidthHeightFormats="0"/>
</file>

<file path=xl/queryTables/queryTable107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55" connectionId="696" xr16:uid="{00000000-0016-0000-0200-00001A010000}" autoFormatId="16" applyNumberFormats="0" applyBorderFormats="0" applyFontFormats="1" applyPatternFormats="1" applyAlignmentFormats="0" applyWidthHeightFormats="0"/>
</file>

<file path=xl/queryTables/queryTable107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1" connectionId="696" xr16:uid="{00000000-0016-0000-0200-0000C5000000}" autoFormatId="16" applyNumberFormats="0" applyBorderFormats="0" applyFontFormats="1" applyPatternFormats="1" applyAlignmentFormats="0" applyWidthHeightFormats="0"/>
</file>

<file path=xl/queryTables/queryTable107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95" connectionId="367" xr16:uid="{0FFE8BB3-A0FC-4C60-8272-5A6278AC39EB}" autoFormatId="16" applyNumberFormats="0" applyBorderFormats="0" applyFontFormats="1" applyPatternFormats="1" applyAlignmentFormats="0" applyWidthHeightFormats="0"/>
</file>

<file path=xl/queryTables/queryTable107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13" connectionId="663" xr16:uid="{A19DB5CD-C29C-4082-A2F6-AC4518F33B14}" autoFormatId="16" applyNumberFormats="0" applyBorderFormats="0" applyFontFormats="1" applyPatternFormats="1" applyAlignmentFormats="0" applyWidthHeightFormats="0"/>
</file>

<file path=xl/queryTables/queryTable107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46" connectionId="410" xr16:uid="{2A18036A-A283-46A3-AE90-B8E7B7099A67}" autoFormatId="16" applyNumberFormats="0" applyBorderFormats="0" applyFontFormats="1" applyPatternFormats="1" applyAlignmentFormats="0" applyWidthHeightFormats="0"/>
</file>

<file path=xl/queryTables/queryTable107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07" connectionId="247" xr16:uid="{00000000-0016-0000-0200-0000F0020000}" autoFormatId="16" applyNumberFormats="0" applyBorderFormats="0" applyFontFormats="1" applyPatternFormats="1" applyAlignmentFormats="0" applyWidthHeightFormats="0"/>
</file>

<file path=xl/queryTables/queryTable107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89" connectionId="160" xr16:uid="{00000000-0016-0000-0200-000028030000}" autoFormatId="16" applyNumberFormats="0" applyBorderFormats="0" applyFontFormats="1" applyPatternFormats="1" applyAlignmentFormats="0" applyWidthHeightFormats="0"/>
</file>

<file path=xl/queryTables/queryTable107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39" connectionId="316" xr16:uid="{00000000-0016-0000-0200-00003A030000}" autoFormatId="16" applyNumberFormats="0" applyBorderFormats="0" applyFontFormats="1" applyPatternFormats="1" applyAlignmentFormats="0" applyWidthHeightFormats="0"/>
</file>

<file path=xl/queryTables/queryTable108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05" connectionId="177" xr16:uid="{00000000-0016-0000-0200-000070010000}" autoFormatId="16" applyNumberFormats="0" applyBorderFormats="0" applyFontFormats="1" applyPatternFormats="1" applyAlignmentFormats="0" applyWidthHeightFormats="0"/>
</file>

<file path=xl/queryTables/queryTable108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20" connectionId="391" xr16:uid="{00000000-0016-0000-0200-000025010000}" autoFormatId="16" applyNumberFormats="0" applyBorderFormats="0" applyFontFormats="1" applyPatternFormats="1" applyAlignmentFormats="0" applyWidthHeightFormats="0"/>
</file>

<file path=xl/queryTables/queryTable108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77" connectionId="113" xr16:uid="{00000000-0016-0000-0200-00009B020000}" autoFormatId="16" applyNumberFormats="0" applyBorderFormats="0" applyFontFormats="1" applyPatternFormats="1" applyAlignmentFormats="0" applyWidthHeightFormats="0"/>
</file>

<file path=xl/queryTables/queryTable108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29" connectionId="93" xr16:uid="{00000000-0016-0000-0200-000048000000}" autoFormatId="16" applyNumberFormats="0" applyBorderFormats="0" applyFontFormats="1" applyPatternFormats="1" applyAlignmentFormats="0" applyWidthHeightFormats="0"/>
</file>

<file path=xl/queryTables/queryTable108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73" connectionId="113" xr16:uid="{00000000-0016-0000-0200-000052020000}" autoFormatId="16" applyNumberFormats="0" applyBorderFormats="0" applyFontFormats="1" applyPatternFormats="1" applyAlignmentFormats="0" applyWidthHeightFormats="0"/>
</file>

<file path=xl/queryTables/queryTable108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83" connectionId="42" xr16:uid="{00000000-0016-0000-0200-0000C0000000}" autoFormatId="16" applyNumberFormats="0" applyBorderFormats="0" applyFontFormats="1" applyPatternFormats="1" applyAlignmentFormats="0" applyWidthHeightFormats="0"/>
</file>

<file path=xl/queryTables/queryTable108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69" connectionId="113" xr16:uid="{00000000-0016-0000-0200-0000D8010000}" autoFormatId="16" applyNumberFormats="0" applyBorderFormats="0" applyFontFormats="1" applyPatternFormats="1" applyAlignmentFormats="0" applyWidthHeightFormats="0"/>
</file>

<file path=xl/queryTables/queryTable108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91" connectionId="268" xr16:uid="{00000000-0016-0000-0200-000066020000}" autoFormatId="16" applyNumberFormats="0" applyBorderFormats="0" applyFontFormats="1" applyPatternFormats="1" applyAlignmentFormats="0" applyWidthHeightFormats="0"/>
</file>

<file path=xl/queryTables/queryTable108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95" connectionId="166" xr16:uid="{00000000-0016-0000-0200-0000E8000000}" autoFormatId="16" applyNumberFormats="0" applyBorderFormats="0" applyFontFormats="1" applyPatternFormats="1" applyAlignmentFormats="0" applyWidthHeightFormats="0"/>
</file>

<file path=xl/queryTables/queryTable108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83" connectionId="540" xr16:uid="{9DE0D75B-8B2E-4B7F-BE6E-533E0C4C0E4B}" autoFormatId="16" applyNumberFormats="0" applyBorderFormats="0" applyFontFormats="1" applyPatternFormats="1" applyAlignmentFormats="0" applyWidthHeightFormats="0"/>
</file>

<file path=xl/queryTables/queryTable109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40" connectionId="105" xr16:uid="{00000000-0016-0000-0200-0000A0010000}" autoFormatId="16" applyNumberFormats="0" applyBorderFormats="0" applyFontFormats="1" applyPatternFormats="1" applyAlignmentFormats="0" applyWidthHeightFormats="0"/>
</file>

<file path=xl/queryTables/queryTable109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51" connectionId="25" xr16:uid="{00000000-0016-0000-0200-0000C3000000}" autoFormatId="16" applyNumberFormats="0" applyBorderFormats="0" applyFontFormats="1" applyPatternFormats="1" applyAlignmentFormats="0" applyWidthHeightFormats="0"/>
</file>

<file path=xl/queryTables/queryTable109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31" connectionId="204" xr16:uid="{00000000-0016-0000-0200-0000F3010000}" autoFormatId="16" applyNumberFormats="0" applyBorderFormats="0" applyFontFormats="1" applyPatternFormats="1" applyAlignmentFormats="0" applyWidthHeightFormats="0"/>
</file>

<file path=xl/queryTables/queryTable109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12" connectionId="662" xr16:uid="{3E4D3997-ABF2-49BC-B828-764FD692A29A}" autoFormatId="16" applyNumberFormats="0" applyBorderFormats="0" applyFontFormats="1" applyPatternFormats="1" applyAlignmentFormats="0" applyWidthHeightFormats="0"/>
</file>

<file path=xl/queryTables/queryTable109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37" connectionId="113" xr16:uid="{00000000-0016-0000-0200-0000F2020000}" autoFormatId="16" applyNumberFormats="0" applyBorderFormats="0" applyFontFormats="1" applyPatternFormats="1" applyAlignmentFormats="0" applyWidthHeightFormats="0"/>
</file>

<file path=xl/queryTables/queryTable109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52" connectionId="36" xr16:uid="{00000000-0016-0000-0200-00005D020000}" autoFormatId="16" applyNumberFormats="0" applyBorderFormats="0" applyFontFormats="1" applyPatternFormats="1" applyAlignmentFormats="0" applyWidthHeightFormats="0"/>
</file>

<file path=xl/queryTables/queryTable109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43" connectionId="713" xr16:uid="{00000000-0016-0000-0200-0000E3000000}" autoFormatId="16" applyNumberFormats="0" applyBorderFormats="0" applyFontFormats="1" applyPatternFormats="1" applyAlignmentFormats="0" applyWidthHeightFormats="0"/>
</file>

<file path=xl/queryTables/queryTable109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05" connectionId="283" xr16:uid="{00000000-0016-0000-0200-000058010000}" autoFormatId="16" applyNumberFormats="0" applyBorderFormats="0" applyFontFormats="1" applyPatternFormats="1" applyAlignmentFormats="0" applyWidthHeightFormats="0"/>
</file>

<file path=xl/queryTables/queryTable109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25" connectionId="199" xr16:uid="{00000000-0016-0000-0200-00001B030000}" autoFormatId="16" applyNumberFormats="0" applyBorderFormats="0" applyFontFormats="1" applyPatternFormats="1" applyAlignmentFormats="0" applyWidthHeightFormats="0"/>
</file>

<file path=xl/queryTables/queryTable109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38" connectionId="103" xr16:uid="{00000000-0016-0000-0200-00005B020000}" autoFormatId="16" applyNumberFormats="0" applyBorderFormats="0" applyFontFormats="1" applyPatternFormats="1" applyAlignmentFormats="0" applyWidthHeightFormats="0"/>
</file>

<file path=xl/queryTables/queryTable110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16" connectionId="479" xr16:uid="{8205AA0B-F577-4A22-869D-BF4F1D73A590}" autoFormatId="16" applyNumberFormats="0" applyBorderFormats="0" applyFontFormats="1" applyPatternFormats="1" applyAlignmentFormats="0" applyWidthHeightFormats="0"/>
</file>

<file path=xl/queryTables/queryTable110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01" connectionId="278" xr16:uid="{00000000-0016-0000-0200-000052010000}" autoFormatId="16" applyNumberFormats="0" applyBorderFormats="0" applyFontFormats="1" applyPatternFormats="1" applyAlignmentFormats="0" applyWidthHeightFormats="0"/>
</file>

<file path=xl/queryTables/queryTable110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79" connectionId="38" xr16:uid="{00000000-0016-0000-0200-000056010000}" autoFormatId="16" applyNumberFormats="0" applyBorderFormats="0" applyFontFormats="1" applyPatternFormats="1" applyAlignmentFormats="0" applyWidthHeightFormats="0"/>
</file>

<file path=xl/queryTables/queryTable110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10" connectionId="288" xr16:uid="{00000000-0016-0000-0200-00001F020000}" autoFormatId="16" applyNumberFormats="0" applyBorderFormats="0" applyFontFormats="1" applyPatternFormats="1" applyAlignmentFormats="0" applyWidthHeightFormats="0"/>
</file>

<file path=xl/queryTables/queryTable110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74" connectionId="180" xr16:uid="{00000000-0016-0000-0200-000071010000}" autoFormatId="16" applyNumberFormats="0" applyBorderFormats="0" applyFontFormats="1" applyPatternFormats="1" applyAlignmentFormats="0" applyWidthHeightFormats="0"/>
</file>

<file path=xl/queryTables/queryTable110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41" connectionId="113" xr16:uid="{00000000-0016-0000-0200-00008D020000}" autoFormatId="16" applyNumberFormats="0" applyBorderFormats="0" applyFontFormats="1" applyPatternFormats="1" applyAlignmentFormats="0" applyWidthHeightFormats="0"/>
</file>

<file path=xl/queryTables/queryTable110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49" connectionId="116" xr16:uid="{00000000-0016-0000-0200-0000A2000000}" autoFormatId="16" applyNumberFormats="0" applyBorderFormats="0" applyFontFormats="1" applyPatternFormats="1" applyAlignmentFormats="0" applyWidthHeightFormats="0"/>
</file>

<file path=xl/queryTables/queryTable110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46" connectionId="496" xr16:uid="{0735D84A-82EF-4F05-9799-1B25B7A6BE70}" autoFormatId="16" applyNumberFormats="0" applyBorderFormats="0" applyFontFormats="1" applyPatternFormats="1" applyAlignmentFormats="0" applyWidthHeightFormats="0"/>
</file>

<file path=xl/queryTables/queryTable110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06" connectionId="668" xr16:uid="{00000000-0016-0000-0200-000053020000}" autoFormatId="16" applyNumberFormats="0" applyBorderFormats="0" applyFontFormats="1" applyPatternFormats="1" applyAlignmentFormats="0" applyWidthHeightFormats="0"/>
</file>

<file path=xl/queryTables/queryTable110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76" connectionId="625" xr16:uid="{A33B85CB-1CA4-49BF-B1FC-4EA1D93148DE}" autoFormatId="16" applyNumberFormats="0" applyBorderFormats="0" applyFontFormats="1" applyPatternFormats="1" applyAlignmentFormats="0" applyWidthHeightFormats="0"/>
</file>

<file path=xl/queryTables/queryTable111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88" connectionId="36" xr16:uid="{00000000-0016-0000-0200-0000B8020000}" autoFormatId="16" applyNumberFormats="0" applyBorderFormats="0" applyFontFormats="1" applyPatternFormats="1" applyAlignmentFormats="0" applyWidthHeightFormats="0"/>
</file>

<file path=xl/queryTables/queryTable111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78" connectionId="668" xr16:uid="{00000000-0016-0000-0200-0000EB020000}" autoFormatId="16" applyNumberFormats="0" applyBorderFormats="0" applyFontFormats="1" applyPatternFormats="1" applyAlignmentFormats="0" applyWidthHeightFormats="0"/>
</file>

<file path=xl/queryTables/queryTable111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80" connectionId="446" xr16:uid="{00000000-0016-0000-0200-0000F1000000}" autoFormatId="16" applyNumberFormats="0" applyBorderFormats="0" applyFontFormats="1" applyPatternFormats="1" applyAlignmentFormats="0" applyWidthHeightFormats="0"/>
</file>

<file path=xl/queryTables/queryTable111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81" connectionId="258" xr16:uid="{00000000-0016-0000-0200-000080000000}" autoFormatId="16" applyNumberFormats="0" applyBorderFormats="0" applyFontFormats="1" applyPatternFormats="1" applyAlignmentFormats="0" applyWidthHeightFormats="0"/>
</file>

<file path=xl/queryTables/queryTable111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36" connectionId="312" xr16:uid="{00000000-0016-0000-0200-0000B1020000}" autoFormatId="16" applyNumberFormats="0" applyBorderFormats="0" applyFontFormats="1" applyPatternFormats="1" applyAlignmentFormats="0" applyWidthHeightFormats="0"/>
</file>

<file path=xl/queryTables/queryTable1115.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42" connectionId="224" xr16:uid="{00000000-0016-0000-0200-0000F6020000}" autoFormatId="16" applyNumberFormats="0" applyBorderFormats="0" applyFontFormats="1" applyPatternFormats="1" applyAlignmentFormats="0" applyWidthHeightFormats="0"/>
</file>

<file path=xl/queryTables/queryTable111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03" connectionId="335" xr16:uid="{00000000-0016-0000-0200-000080010000}" autoFormatId="16" applyNumberFormats="0" applyBorderFormats="0" applyFontFormats="1" applyPatternFormats="1" applyAlignmentFormats="0" applyWidthHeightFormats="0"/>
</file>

<file path=xl/queryTables/queryTable111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50" connectionId="6" xr16:uid="{00000000-0016-0000-0200-000078020000}" autoFormatId="16" applyNumberFormats="0" applyBorderFormats="0" applyFontFormats="1" applyPatternFormats="1" applyAlignmentFormats="0" applyWidthHeightFormats="0"/>
</file>

<file path=xl/queryTables/queryTable111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01" connectionId="3" xr16:uid="{00000000-0016-0000-0200-000095020000}" autoFormatId="16" applyNumberFormats="0" applyBorderFormats="0" applyFontFormats="1" applyPatternFormats="1" applyAlignmentFormats="0" applyWidthHeightFormats="0"/>
</file>

<file path=xl/queryTables/queryTable111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86" connectionId="156" xr16:uid="{00000000-0016-0000-0200-000026010000}" autoFormatId="16" applyNumberFormats="0" applyBorderFormats="0" applyFontFormats="1" applyPatternFormats="1" applyAlignmentFormats="0" applyWidthHeightFormats="0"/>
</file>

<file path=xl/queryTables/queryTable112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16" connectionId="78" xr16:uid="{00000000-0016-0000-0200-00009C010000}" autoFormatId="16" applyNumberFormats="0" applyBorderFormats="0" applyFontFormats="1" applyPatternFormats="1" applyAlignmentFormats="0" applyWidthHeightFormats="0"/>
</file>

<file path=xl/queryTables/queryTable112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53" connectionId="557" xr16:uid="{00000000-0016-0000-0200-000046010000}" autoFormatId="16" applyNumberFormats="0" applyBorderFormats="0" applyFontFormats="1" applyPatternFormats="1" applyAlignmentFormats="0" applyWidthHeightFormats="0"/>
</file>

<file path=xl/queryTables/queryTable112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54" connectionId="419" xr16:uid="{D61098F3-84F6-45EA-B8B3-392A726A6D73}" autoFormatId="16" applyNumberFormats="0" applyBorderFormats="0" applyFontFormats="1" applyPatternFormats="1" applyAlignmentFormats="0" applyWidthHeightFormats="0"/>
</file>

<file path=xl/queryTables/queryTable112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69" connectionId="225" xr16:uid="{00000000-0016-0000-0200-000054010000}" autoFormatId="16" applyNumberFormats="0" applyBorderFormats="0" applyFontFormats="1" applyPatternFormats="1" applyAlignmentFormats="0" applyWidthHeightFormats="0"/>
</file>

<file path=xl/queryTables/queryTable112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06" connectionId="236" xr16:uid="{00000000-0016-0000-0200-000018000000}" autoFormatId="16" applyNumberFormats="0" applyBorderFormats="0" applyFontFormats="1" applyPatternFormats="1" applyAlignmentFormats="0" applyWidthHeightFormats="0"/>
</file>

<file path=xl/queryTables/queryTable112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28" connectionId="92" xr16:uid="{00000000-0016-0000-0200-000066010000}" autoFormatId="16" applyNumberFormats="0" applyBorderFormats="0" applyFontFormats="1" applyPatternFormats="1" applyAlignmentFormats="0" applyWidthHeightFormats="0"/>
</file>

<file path=xl/queryTables/queryTable112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12" connectionId="602" xr16:uid="{00000000-0016-0000-0200-000013030000}" autoFormatId="16" applyNumberFormats="0" applyBorderFormats="0" applyFontFormats="1" applyPatternFormats="1" applyAlignmentFormats="0" applyWidthHeightFormats="0"/>
</file>

<file path=xl/queryTables/queryTable112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31" connectionId="335" xr16:uid="{00000000-0016-0000-0200-000086010000}" autoFormatId="16" applyNumberFormats="0" applyBorderFormats="0" applyFontFormats="1" applyPatternFormats="1" applyAlignmentFormats="0" applyWidthHeightFormats="0"/>
</file>

<file path=xl/queryTables/queryTable112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31" connectionId="95" xr16:uid="{00000000-0016-0000-0200-000046030000}" autoFormatId="16" applyNumberFormats="0" applyBorderFormats="0" applyFontFormats="1" applyPatternFormats="1" applyAlignmentFormats="0" applyWidthHeightFormats="0"/>
</file>

<file path=xl/queryTables/queryTable112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74" connectionId="616" xr16:uid="{11CDBE44-03A0-4C5B-B003-BD6603927095}" autoFormatId="16" applyNumberFormats="0" applyBorderFormats="0" applyFontFormats="1" applyPatternFormats="1" applyAlignmentFormats="0" applyWidthHeightFormats="0"/>
</file>

<file path=xl/queryTables/queryTable1130.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23" connectionId="300" xr16:uid="{00000000-0016-0000-0200-0000FA010000}" autoFormatId="16" applyNumberFormats="0" applyBorderFormats="0" applyFontFormats="1" applyPatternFormats="1" applyAlignmentFormats="0" applyWidthHeightFormats="0"/>
</file>

<file path=xl/queryTables/queryTable113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81" connectionId="557" xr16:uid="{00000000-0016-0000-0200-000047010000}" autoFormatId="16" applyNumberFormats="0" applyBorderFormats="0" applyFontFormats="1" applyPatternFormats="1" applyAlignmentFormats="0" applyWidthHeightFormats="0"/>
</file>

<file path=xl/queryTables/queryTable1132.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18" connectionId="389" xr16:uid="{014CB124-3396-4D68-8516-0FFD56AA9112}" autoFormatId="16" applyNumberFormats="0" applyBorderFormats="0" applyFontFormats="1" applyPatternFormats="1" applyAlignmentFormats="0" applyWidthHeightFormats="0"/>
</file>

<file path=xl/queryTables/queryTable113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15" connectionId="478" xr16:uid="{51EC3178-F75B-4C5A-93CD-2BD9FC73540C}" autoFormatId="16" applyNumberFormats="0" applyBorderFormats="0" applyFontFormats="1" applyPatternFormats="1" applyAlignmentFormats="0" applyWidthHeightFormats="0"/>
</file>

<file path=xl/queryTables/queryTable113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38" connectionId="224" xr16:uid="{00000000-0016-0000-0200-000007030000}" autoFormatId="16" applyNumberFormats="0" applyBorderFormats="0" applyFontFormats="1" applyPatternFormats="1" applyAlignmentFormats="0" applyWidthHeightFormats="0"/>
</file>

<file path=xl/queryTables/queryTable113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02" connectionId="279" xr16:uid="{00000000-0016-0000-0200-0000BA000000}" autoFormatId="16" applyNumberFormats="0" applyBorderFormats="0" applyFontFormats="1" applyPatternFormats="1" applyAlignmentFormats="0" applyWidthHeightFormats="0"/>
</file>

<file path=xl/queryTables/queryTable113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16" connectionId="189" xr16:uid="{00000000-0016-0000-0200-0000A0000000}" autoFormatId="16" applyNumberFormats="0" applyBorderFormats="0" applyFontFormats="1" applyPatternFormats="1" applyAlignmentFormats="0" applyWidthHeightFormats="0"/>
</file>

<file path=xl/queryTables/queryTable1137.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72" connectionId="158" xr16:uid="{00000000-0016-0000-0200-000099020000}" autoFormatId="16" applyNumberFormats="0" applyBorderFormats="0" applyFontFormats="1" applyPatternFormats="1" applyAlignmentFormats="0" applyWidthHeightFormats="0"/>
</file>

<file path=xl/queryTables/queryTable113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43" connectionId="281" xr16:uid="{59AEC1D3-C812-4EC5-8329-99AA313673DF}" autoFormatId="16" applyNumberFormats="0" applyBorderFormats="0" applyFontFormats="1" applyPatternFormats="1" applyAlignmentFormats="0" applyWidthHeightFormats="0"/>
</file>

<file path=xl/queryTables/queryTable113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0" connectionId="147" xr16:uid="{00000000-0016-0000-0200-000019020000}" autoFormatId="16" applyNumberFormats="0" applyBorderFormats="0" applyFontFormats="1" applyPatternFormats="1" applyAlignmentFormats="0" applyWidthHeightFormats="0"/>
</file>

<file path=xl/queryTables/queryTable114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07" connectionId="69" xr16:uid="{00000000-0016-0000-0200-000006000000}" autoFormatId="16" applyNumberFormats="0" applyBorderFormats="0" applyFontFormats="1" applyPatternFormats="1" applyAlignmentFormats="0" applyWidthHeightFormats="0"/>
</file>

<file path=xl/queryTables/queryTable1141.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72" connectionId="446" xr16:uid="{00000000-0016-0000-0200-000042020000}" autoFormatId="16" applyNumberFormats="0" applyBorderFormats="0" applyFontFormats="1" applyPatternFormats="1" applyAlignmentFormats="0" applyWidthHeightFormats="0"/>
</file>

<file path=xl/queryTables/queryTable114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30" connectionId="224" xr16:uid="{00000000-0016-0000-0200-000041000000}" autoFormatId="16" applyNumberFormats="0" applyBorderFormats="0" applyFontFormats="1" applyPatternFormats="1" applyAlignmentFormats="0" applyWidthHeightFormats="0"/>
</file>

<file path=xl/queryTables/queryTable114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37" connectionId="590" xr16:uid="{CE701854-D779-4589-9A63-1219BB33DC3F}" autoFormatId="16" applyNumberFormats="0" applyBorderFormats="0" applyFontFormats="1" applyPatternFormats="1" applyAlignmentFormats="0" applyWidthHeightFormats="0"/>
</file>

<file path=xl/queryTables/queryTable114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24" connectionId="446" xr16:uid="{00000000-0016-0000-0200-0000D2020000}" autoFormatId="16" applyNumberFormats="0" applyBorderFormats="0" applyFontFormats="1" applyPatternFormats="1" applyAlignmentFormats="0" applyWidthHeightFormats="0"/>
</file>

<file path=xl/queryTables/queryTable114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902" connectionId="374" xr16:uid="{C3D631A1-6CFC-4975-B3A6-348E0BD2F2CA}" autoFormatId="16" applyNumberFormats="0" applyBorderFormats="0" applyFontFormats="1" applyPatternFormats="1" applyAlignmentFormats="0" applyWidthHeightFormats="0"/>
</file>

<file path=xl/queryTables/queryTable1146.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82" connectionId="224" xr16:uid="{00000000-0016-0000-0200-000069010000}" autoFormatId="16" applyNumberFormats="0" applyBorderFormats="0" applyFontFormats="1" applyPatternFormats="1" applyAlignmentFormats="0" applyWidthHeightFormats="0"/>
</file>

<file path=xl/queryTables/queryTable114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206" connectionId="655" xr16:uid="{1616F250-6121-40E5-9811-9E0069F5C239}" autoFormatId="16" applyNumberFormats="0" applyBorderFormats="0" applyFontFormats="1" applyPatternFormats="1" applyAlignmentFormats="0" applyWidthHeightFormats="0"/>
</file>

<file path=xl/queryTables/queryTable1148.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85" connectionId="3" xr16:uid="{00000000-0016-0000-0200-0000DE000000}" autoFormatId="16" applyNumberFormats="0" applyBorderFormats="0" applyFontFormats="1" applyPatternFormats="1" applyAlignmentFormats="0" applyWidthHeightFormats="0"/>
</file>

<file path=xl/queryTables/queryTable1149.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850" connectionId="326" xr16:uid="{00000000-0016-0000-0200-0000F0000000}" autoFormatId="16" applyNumberFormats="0" applyBorderFormats="0" applyFontFormats="1" applyPatternFormats="1" applyAlignmentFormats="0" applyWidthHeightFormats="0"/>
</file>

<file path=xl/queryTables/queryTable115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224" connectionId="435" xr16:uid="{00000000-0016-0000-0200-000089000000}" autoFormatId="16" applyNumberFormats="0" applyBorderFormats="0" applyFontFormats="1" applyPatternFormats="1" applyAlignmentFormats="0" applyWidthHeightFormats="0"/>
</file>

<file path=xl/queryTables/queryTable115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24" connectionId="87" xr16:uid="{00000000-0016-0000-0200-0000E5020000}" autoFormatId="16" applyNumberFormats="0" applyBorderFormats="0" applyFontFormats="1" applyPatternFormats="1" applyAlignmentFormats="0" applyWidthHeightFormats="0"/>
</file>

<file path=xl/queryTables/queryTable115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406" connectionId="58" xr16:uid="{00000000-0016-0000-0200-00009E020000}" autoFormatId="16" applyNumberFormats="0" applyBorderFormats="0" applyFontFormats="1" applyPatternFormats="1" applyAlignmentFormats="0" applyWidthHeightFormats="0"/>
</file>

<file path=xl/queryTables/queryTable1153.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46" connectionId="716" xr16:uid="{00000000-0016-0000-0200-000004000000}" autoFormatId="16" applyNumberFormats="0" applyBorderFormats="0" applyFontFormats="1" applyPatternFormats="1" applyAlignmentFormats="0" applyWidthHeightFormats="0"/>
</file>

<file path=xl/queryTables/queryTable1154.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10" connectionId="14" xr16:uid="{00000000-0016-0000-0200-000006030000}" autoFormatId="16" applyNumberFormats="0" applyBorderFormats="0" applyFontFormats="1" applyPatternFormats="1" applyAlignmentFormats="0" applyWidthHeightFormats="0"/>
</file>

<file path=xl/queryTables/queryTable1155.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12" connectionId="555" xr16:uid="{FF9FF6C0-0A35-4510-866A-FB07F51E35E6}" autoFormatId="16" applyNumberFormats="0" applyBorderFormats="0" applyFontFormats="1" applyPatternFormats="1" applyAlignmentFormats="0" applyWidthHeightFormats="0"/>
</file>

<file path=xl/queryTables/queryTable1156.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01" connectionId="464" xr16:uid="{D982465C-1A20-49AF-8881-12667DDBCA1F}" autoFormatId="16" applyNumberFormats="0" applyBorderFormats="0" applyFontFormats="1" applyPatternFormats="1" applyAlignmentFormats="0" applyWidthHeightFormats="0"/>
</file>

<file path=xl/queryTables/queryTable1157.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775" connectionId="252" xr16:uid="{00000000-0016-0000-0200-00005D010000}" autoFormatId="16" applyNumberFormats="0" applyBorderFormats="0" applyFontFormats="1" applyPatternFormats="1" applyAlignmentFormats="0" applyWidthHeightFormats="0"/>
</file>

<file path=xl/queryTables/queryTable1158.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90" connectionId="161" xr16:uid="{00000000-0016-0000-0200-000047020000}" autoFormatId="16" applyNumberFormats="0" applyBorderFormats="0" applyFontFormats="1" applyPatternFormats="1" applyAlignmentFormats="0" applyWidthHeightFormats="0"/>
</file>

<file path=xl/queryTables/queryTable1159.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115" connectionId="69" xr16:uid="{00000000-0016-0000-0200-00000A030000}" autoFormatId="16" applyNumberFormats="0" applyBorderFormats="0" applyFontFormats="1" applyPatternFormats="1" applyAlignmentFormats="0" applyWidthHeightFormats="0"/>
</file>

<file path=xl/queryTables/queryTable1160.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529" connectionId="698" xr16:uid="{00000000-0016-0000-0200-00003B030000}" autoFormatId="16" applyNumberFormats="0" applyBorderFormats="0" applyFontFormats="1" applyPatternFormats="1" applyAlignmentFormats="0" applyWidthHeightFormats="0"/>
</file>

<file path=xl/queryTables/queryTable1161.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005" connectionId="467" xr16:uid="{B0344480-433D-43FC-9760-3B09F17DF781}" autoFormatId="16" applyNumberFormats="0" applyBorderFormats="0" applyFontFormats="1" applyPatternFormats="1" applyAlignmentFormats="0" applyWidthHeightFormats="0"/>
</file>

<file path=xl/queryTables/queryTable1162.xml><?xml version="1.0" encoding="utf-8"?>
<queryTable xmlns="http://schemas.openxmlformats.org/spreadsheetml/2006/main" xmlns:mc="http://schemas.openxmlformats.org/markup-compatibility/2006" xmlns:xr16="http://schemas.microsoft.com/office/spreadsheetml/2017/revision16" mc:Ignorable="xr16" name="its_details_value_node.html?nsc=true&amp;listId=www_s201_b9233&amp;tsId=BBK01.ED0439_30" connectionId="224" xr16:uid="{00000000-0016-0000-0200-00005C000000}" autoFormatId="16" applyNumberFormats="0" applyBorderFormats="0" applyFontFormats="1" applyPatternFormats="1" applyAlignmentFormats="0" applyWidthHeightFormats="0"/>
</file>

<file path=xl/queryTables/queryTable1163.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1110" connectionId="554" xr16:uid="{C08AA732-8CC8-4BBC-A247-45BDD3DEC916}" autoFormatId="16" applyNumberFormats="0" applyBorderFormats="0" applyFontFormats="1" applyPatternFormats="1" applyAlignmentFormats="0" applyWidthHeightFormats="0"/>
</file>

<file path=xl/queryTables/queryTable1164.xml><?xml version="1.0" encoding="utf-8"?>
<queryTable xmlns="http://schemas.openxmlformats.org/spreadsheetml/2006/main" xmlns:mc="http://schemas.openxmlformats.org/markup-compatibility/2006" xmlns:xr16="http://schemas.microsoft.com/office/spreadsheetml/2017/revision16" mc:Ignorable="xr16" name="its_details_value_node.html?nsc_true_listId_www_s201_b9233_tsId_BBK01.ED0439_679" connectionId="149" xr16:uid="{00000000-0016-0000-0200-00002D000000}" autoFormatId="16" applyNumberFormats="0" applyBorderFormats="0" applyFontFormats="1" applyPatternFormats="1" applyAlignmentFormats="0" applyWidthHeightFormats="0"/>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H16:AH1014" totalsRowShown="0" headerRowDxfId="82" dataDxfId="81">
  <autoFilter ref="AH16:AH1014" xr:uid="{00000000-0009-0000-0100-000001000000}"/>
  <sortState xmlns:xlrd2="http://schemas.microsoft.com/office/spreadsheetml/2017/richdata2" ref="AH17:AH1014">
    <sortCondition ref="AH16:AH1014"/>
  </sortState>
  <tableColumns count="1">
    <tableColumn id="1" xr3:uid="{00000000-0010-0000-0000-000001000000}" name="Product / Fund Name" dataDxfId="8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J16:AJ1421" totalsRowShown="0" headerRowDxfId="79" dataDxfId="77" headerRowBorderDxfId="78" tableBorderDxfId="76" totalsRowBorderDxfId="75">
  <autoFilter ref="AJ16:AJ1421" xr:uid="{00000000-0009-0000-0100-000002000000}"/>
  <sortState xmlns:xlrd2="http://schemas.microsoft.com/office/spreadsheetml/2017/richdata2" ref="AJ17:AJ1421">
    <sortCondition ref="AJ16:AJ1421"/>
  </sortState>
  <tableColumns count="1">
    <tableColumn id="1" xr3:uid="{00000000-0010-0000-0100-000001000000}" name="Product / Fund Name" dataDxfId="74"/>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4" displayName="Table4" ref="AN16:AN21" totalsRowShown="0" headerRowDxfId="73" dataDxfId="71" headerRowBorderDxfId="72" tableBorderDxfId="70">
  <autoFilter ref="AN16:AN21" xr:uid="{00000000-0009-0000-0100-000004000000}"/>
  <sortState xmlns:xlrd2="http://schemas.microsoft.com/office/spreadsheetml/2017/richdata2" ref="AN17:AN21">
    <sortCondition ref="AN16:AN21"/>
  </sortState>
  <tableColumns count="1">
    <tableColumn id="1" xr3:uid="{00000000-0010-0000-0200-000001000000}" name="Product / Fund Name" dataDxfId="69"/>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le5" displayName="Table5" ref="AP16:AP21" totalsRowShown="0" headerRowDxfId="68" dataDxfId="66" headerRowBorderDxfId="67" tableBorderDxfId="65">
  <autoFilter ref="AP16:AP21" xr:uid="{00000000-0009-0000-0100-000005000000}"/>
  <sortState xmlns:xlrd2="http://schemas.microsoft.com/office/spreadsheetml/2017/richdata2" ref="AP17:AP21">
    <sortCondition ref="AP16:AP21"/>
  </sortState>
  <tableColumns count="1">
    <tableColumn id="1" xr3:uid="{00000000-0010-0000-0300-000001000000}" name="Product / Fund Name" dataDxfId="64"/>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Table6" displayName="Table6" ref="AR16:AR23" totalsRowShown="0" headerRowDxfId="63" dataDxfId="61" headerRowBorderDxfId="62" tableBorderDxfId="60">
  <autoFilter ref="AR16:AR23" xr:uid="{00000000-0009-0000-0100-000006000000}"/>
  <sortState xmlns:xlrd2="http://schemas.microsoft.com/office/spreadsheetml/2017/richdata2" ref="AR17:AR23">
    <sortCondition ref="AR16:AR23"/>
  </sortState>
  <tableColumns count="1">
    <tableColumn id="1" xr3:uid="{00000000-0010-0000-0400-000001000000}" name="Product / Fund Name" dataDxfId="59"/>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5000000}" name="Table7" displayName="Table7" ref="AT16:AT23" totalsRowShown="0" headerRowDxfId="58" dataDxfId="56" headerRowBorderDxfId="57" tableBorderDxfId="55">
  <autoFilter ref="AT16:AT23" xr:uid="{00000000-0009-0000-0100-000007000000}"/>
  <sortState xmlns:xlrd2="http://schemas.microsoft.com/office/spreadsheetml/2017/richdata2" ref="AT17:AT23">
    <sortCondition ref="AT16:AT23"/>
  </sortState>
  <tableColumns count="1">
    <tableColumn id="1" xr3:uid="{00000000-0010-0000-0500-000001000000}" name="Product / Fund Name" dataDxfId="54"/>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6000000}" name="Table8" displayName="Table8" ref="AV16:AV22" totalsRowShown="0" headerRowDxfId="53" dataDxfId="51" headerRowBorderDxfId="52" tableBorderDxfId="50">
  <autoFilter ref="AV16:AV22" xr:uid="{00000000-0009-0000-0100-000008000000}"/>
  <sortState xmlns:xlrd2="http://schemas.microsoft.com/office/spreadsheetml/2017/richdata2" ref="AV17:AV22">
    <sortCondition ref="AV16:AV22"/>
  </sortState>
  <tableColumns count="1">
    <tableColumn id="1" xr3:uid="{00000000-0010-0000-0600-000001000000}" name="Product / Fund Name" dataDxfId="49"/>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Table9" displayName="Table9" ref="AX16:AX22" totalsRowShown="0" headerRowDxfId="48" dataDxfId="46" headerRowBorderDxfId="47" tableBorderDxfId="45">
  <autoFilter ref="AX16:AX22" xr:uid="{00000000-0009-0000-0100-000009000000}"/>
  <sortState xmlns:xlrd2="http://schemas.microsoft.com/office/spreadsheetml/2017/richdata2" ref="AX17:AX22">
    <sortCondition ref="AX16:AX22"/>
  </sortState>
  <tableColumns count="1">
    <tableColumn id="1" xr3:uid="{00000000-0010-0000-0700-000001000000}" name="Product / Fund Name" dataDxfId="44"/>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8000000}" name="Table10" displayName="Table10" ref="AZ16:AZ22" totalsRowShown="0" headerRowDxfId="43" dataDxfId="41" headerRowBorderDxfId="42" tableBorderDxfId="40">
  <autoFilter ref="AZ16:AZ22" xr:uid="{00000000-0009-0000-0100-00000A000000}"/>
  <sortState xmlns:xlrd2="http://schemas.microsoft.com/office/spreadsheetml/2017/richdata2" ref="AZ17:AZ22">
    <sortCondition ref="AZ16:AZ22"/>
  </sortState>
  <tableColumns count="1">
    <tableColumn id="1" xr3:uid="{00000000-0010-0000-0800-000001000000}" name="Product / Fund Name" dataDxfId="39"/>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9000000}" name="Table11" displayName="Table11" ref="BB16:BB22" totalsRowShown="0" headerRowDxfId="38" dataDxfId="36" headerRowBorderDxfId="37" tableBorderDxfId="35">
  <autoFilter ref="BB16:BB22" xr:uid="{00000000-0009-0000-0100-00000B000000}"/>
  <sortState xmlns:xlrd2="http://schemas.microsoft.com/office/spreadsheetml/2017/richdata2" ref="BB17:BB22">
    <sortCondition ref="BB16:BB22"/>
  </sortState>
  <tableColumns count="1">
    <tableColumn id="1" xr3:uid="{00000000-0010-0000-0900-000001000000}" name="Product / Fund Name" dataDxfId="34"/>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A000000}" name="Table14" displayName="Table14" ref="AF16:AF27" totalsRowShown="0" headerRowDxfId="33" dataDxfId="31" headerRowBorderDxfId="32">
  <autoFilter ref="AF16:AF27" xr:uid="{00000000-0009-0000-0100-00000E000000}"/>
  <sortState xmlns:xlrd2="http://schemas.microsoft.com/office/spreadsheetml/2017/richdata2" ref="AF17:AF27">
    <sortCondition ref="AF17:AF27"/>
  </sortState>
  <tableColumns count="1">
    <tableColumn id="1" xr3:uid="{00000000-0010-0000-0A00-000001000000}" name="Product / Fund Name" dataDxfId="30"/>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B000000}" name="Table3" displayName="Table3" ref="AL16:AL178" totalsRowShown="0" headerRowDxfId="29" dataDxfId="27" headerRowBorderDxfId="28" tableBorderDxfId="26">
  <autoFilter ref="AL16:AL178" xr:uid="{00000000-0009-0000-0100-000003000000}"/>
  <sortState xmlns:xlrd2="http://schemas.microsoft.com/office/spreadsheetml/2017/richdata2" ref="AL17:AL178">
    <sortCondition ref="AL16:AL178"/>
  </sortState>
  <tableColumns count="1">
    <tableColumn id="1" xr3:uid="{00000000-0010-0000-0B00-000001000000}" name="Product / Fund Name" dataDxfId="25"/>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7.xml"/><Relationship Id="rId13" Type="http://schemas.openxmlformats.org/officeDocument/2006/relationships/ctrlProp" Target="../ctrlProps/ctrlProp12.xml"/><Relationship Id="rId18" Type="http://schemas.openxmlformats.org/officeDocument/2006/relationships/ctrlProp" Target="../ctrlProps/ctrlProp17.xml"/><Relationship Id="rId3" Type="http://schemas.openxmlformats.org/officeDocument/2006/relationships/vmlDrawing" Target="../drawings/vmlDrawing2.vml"/><Relationship Id="rId7" Type="http://schemas.openxmlformats.org/officeDocument/2006/relationships/ctrlProp" Target="../ctrlProps/ctrlProp6.xml"/><Relationship Id="rId12" Type="http://schemas.openxmlformats.org/officeDocument/2006/relationships/ctrlProp" Target="../ctrlProps/ctrlProp11.xml"/><Relationship Id="rId17" Type="http://schemas.openxmlformats.org/officeDocument/2006/relationships/ctrlProp" Target="../ctrlProps/ctrlProp16.xml"/><Relationship Id="rId2" Type="http://schemas.openxmlformats.org/officeDocument/2006/relationships/drawing" Target="../drawings/drawing2.xml"/><Relationship Id="rId16" Type="http://schemas.openxmlformats.org/officeDocument/2006/relationships/ctrlProp" Target="../ctrlProps/ctrlProp15.xml"/><Relationship Id="rId1" Type="http://schemas.openxmlformats.org/officeDocument/2006/relationships/printerSettings" Target="../printerSettings/printerSettings2.bin"/><Relationship Id="rId6" Type="http://schemas.openxmlformats.org/officeDocument/2006/relationships/ctrlProp" Target="../ctrlProps/ctrlProp5.xml"/><Relationship Id="rId11" Type="http://schemas.openxmlformats.org/officeDocument/2006/relationships/ctrlProp" Target="../ctrlProps/ctrlProp10.xml"/><Relationship Id="rId5" Type="http://schemas.openxmlformats.org/officeDocument/2006/relationships/ctrlProp" Target="../ctrlProps/ctrlProp4.xml"/><Relationship Id="rId15" Type="http://schemas.openxmlformats.org/officeDocument/2006/relationships/ctrlProp" Target="../ctrlProps/ctrlProp14.xml"/><Relationship Id="rId10" Type="http://schemas.openxmlformats.org/officeDocument/2006/relationships/ctrlProp" Target="../ctrlProps/ctrlProp9.xml"/><Relationship Id="rId19" Type="http://schemas.openxmlformats.org/officeDocument/2006/relationships/ctrlProp" Target="../ctrlProps/ctrlProp18.xml"/><Relationship Id="rId4" Type="http://schemas.openxmlformats.org/officeDocument/2006/relationships/ctrlProp" Target="../ctrlProps/ctrlProp3.xml"/><Relationship Id="rId9" Type="http://schemas.openxmlformats.org/officeDocument/2006/relationships/ctrlProp" Target="../ctrlProps/ctrlProp8.xml"/><Relationship Id="rId14" Type="http://schemas.openxmlformats.org/officeDocument/2006/relationships/ctrlProp" Target="../ctrlProps/ctrlProp13.xml"/></Relationships>
</file>

<file path=xl/worksheets/_rels/sheet3.xml.rels><?xml version="1.0" encoding="UTF-8" standalone="yes"?>
<Relationships xmlns="http://schemas.openxmlformats.org/package/2006/relationships"><Relationship Id="rId21" Type="http://schemas.openxmlformats.org/officeDocument/2006/relationships/queryTable" Target="../queryTables/queryTable20.xml"/><Relationship Id="rId170" Type="http://schemas.openxmlformats.org/officeDocument/2006/relationships/queryTable" Target="../queryTables/queryTable169.xml"/><Relationship Id="rId268" Type="http://schemas.openxmlformats.org/officeDocument/2006/relationships/queryTable" Target="../queryTables/queryTable267.xml"/><Relationship Id="rId475" Type="http://schemas.openxmlformats.org/officeDocument/2006/relationships/queryTable" Target="../queryTables/queryTable474.xml"/><Relationship Id="rId682" Type="http://schemas.openxmlformats.org/officeDocument/2006/relationships/queryTable" Target="../queryTables/queryTable681.xml"/><Relationship Id="rId128" Type="http://schemas.openxmlformats.org/officeDocument/2006/relationships/queryTable" Target="../queryTables/queryTable127.xml"/><Relationship Id="rId335" Type="http://schemas.openxmlformats.org/officeDocument/2006/relationships/queryTable" Target="../queryTables/queryTable334.xml"/><Relationship Id="rId542" Type="http://schemas.openxmlformats.org/officeDocument/2006/relationships/queryTable" Target="../queryTables/queryTable541.xml"/><Relationship Id="rId987" Type="http://schemas.openxmlformats.org/officeDocument/2006/relationships/queryTable" Target="../queryTables/queryTable986.xml"/><Relationship Id="rId402" Type="http://schemas.openxmlformats.org/officeDocument/2006/relationships/queryTable" Target="../queryTables/queryTable401.xml"/><Relationship Id="rId847" Type="http://schemas.openxmlformats.org/officeDocument/2006/relationships/queryTable" Target="../queryTables/queryTable846.xml"/><Relationship Id="rId1032" Type="http://schemas.openxmlformats.org/officeDocument/2006/relationships/queryTable" Target="../queryTables/queryTable1031.xml"/><Relationship Id="rId707" Type="http://schemas.openxmlformats.org/officeDocument/2006/relationships/queryTable" Target="../queryTables/queryTable706.xml"/><Relationship Id="rId914" Type="http://schemas.openxmlformats.org/officeDocument/2006/relationships/queryTable" Target="../queryTables/queryTable913.xml"/><Relationship Id="rId43" Type="http://schemas.openxmlformats.org/officeDocument/2006/relationships/queryTable" Target="../queryTables/queryTable42.xml"/><Relationship Id="rId192" Type="http://schemas.openxmlformats.org/officeDocument/2006/relationships/queryTable" Target="../queryTables/queryTable191.xml"/><Relationship Id="rId497" Type="http://schemas.openxmlformats.org/officeDocument/2006/relationships/queryTable" Target="../queryTables/queryTable496.xml"/><Relationship Id="rId357" Type="http://schemas.openxmlformats.org/officeDocument/2006/relationships/queryTable" Target="../queryTables/queryTable356.xml"/><Relationship Id="rId217" Type="http://schemas.openxmlformats.org/officeDocument/2006/relationships/queryTable" Target="../queryTables/queryTable216.xml"/><Relationship Id="rId564" Type="http://schemas.openxmlformats.org/officeDocument/2006/relationships/queryTable" Target="../queryTables/queryTable563.xml"/><Relationship Id="rId771" Type="http://schemas.openxmlformats.org/officeDocument/2006/relationships/queryTable" Target="../queryTables/queryTable770.xml"/><Relationship Id="rId869" Type="http://schemas.openxmlformats.org/officeDocument/2006/relationships/queryTable" Target="../queryTables/queryTable868.xml"/><Relationship Id="rId424" Type="http://schemas.openxmlformats.org/officeDocument/2006/relationships/queryTable" Target="../queryTables/queryTable423.xml"/><Relationship Id="rId631" Type="http://schemas.openxmlformats.org/officeDocument/2006/relationships/queryTable" Target="../queryTables/queryTable630.xml"/><Relationship Id="rId729" Type="http://schemas.openxmlformats.org/officeDocument/2006/relationships/queryTable" Target="../queryTables/queryTable728.xml"/><Relationship Id="rId1054" Type="http://schemas.openxmlformats.org/officeDocument/2006/relationships/queryTable" Target="../queryTables/queryTable1053.xml"/><Relationship Id="rId936" Type="http://schemas.openxmlformats.org/officeDocument/2006/relationships/queryTable" Target="../queryTables/queryTable935.xml"/><Relationship Id="rId1121" Type="http://schemas.openxmlformats.org/officeDocument/2006/relationships/queryTable" Target="../queryTables/queryTable1120.xml"/><Relationship Id="rId65" Type="http://schemas.openxmlformats.org/officeDocument/2006/relationships/queryTable" Target="../queryTables/queryTable64.xml"/><Relationship Id="rId281" Type="http://schemas.openxmlformats.org/officeDocument/2006/relationships/queryTable" Target="../queryTables/queryTable280.xml"/><Relationship Id="rId141" Type="http://schemas.openxmlformats.org/officeDocument/2006/relationships/queryTable" Target="../queryTables/queryTable140.xml"/><Relationship Id="rId379" Type="http://schemas.openxmlformats.org/officeDocument/2006/relationships/queryTable" Target="../queryTables/queryTable378.xml"/><Relationship Id="rId586" Type="http://schemas.openxmlformats.org/officeDocument/2006/relationships/queryTable" Target="../queryTables/queryTable585.xml"/><Relationship Id="rId793" Type="http://schemas.openxmlformats.org/officeDocument/2006/relationships/queryTable" Target="../queryTables/queryTable792.xml"/><Relationship Id="rId7" Type="http://schemas.openxmlformats.org/officeDocument/2006/relationships/queryTable" Target="../queryTables/queryTable6.xml"/><Relationship Id="rId239" Type="http://schemas.openxmlformats.org/officeDocument/2006/relationships/queryTable" Target="../queryTables/queryTable238.xml"/><Relationship Id="rId446" Type="http://schemas.openxmlformats.org/officeDocument/2006/relationships/queryTable" Target="../queryTables/queryTable445.xml"/><Relationship Id="rId653" Type="http://schemas.openxmlformats.org/officeDocument/2006/relationships/queryTable" Target="../queryTables/queryTable652.xml"/><Relationship Id="rId1076" Type="http://schemas.openxmlformats.org/officeDocument/2006/relationships/queryTable" Target="../queryTables/queryTable1075.xml"/><Relationship Id="rId306" Type="http://schemas.openxmlformats.org/officeDocument/2006/relationships/queryTable" Target="../queryTables/queryTable305.xml"/><Relationship Id="rId860" Type="http://schemas.openxmlformats.org/officeDocument/2006/relationships/queryTable" Target="../queryTables/queryTable859.xml"/><Relationship Id="rId958" Type="http://schemas.openxmlformats.org/officeDocument/2006/relationships/queryTable" Target="../queryTables/queryTable957.xml"/><Relationship Id="rId1143" Type="http://schemas.openxmlformats.org/officeDocument/2006/relationships/queryTable" Target="../queryTables/queryTable1142.xml"/><Relationship Id="rId87" Type="http://schemas.openxmlformats.org/officeDocument/2006/relationships/queryTable" Target="../queryTables/queryTable86.xml"/><Relationship Id="rId513" Type="http://schemas.openxmlformats.org/officeDocument/2006/relationships/queryTable" Target="../queryTables/queryTable512.xml"/><Relationship Id="rId720" Type="http://schemas.openxmlformats.org/officeDocument/2006/relationships/queryTable" Target="../queryTables/queryTable719.xml"/><Relationship Id="rId818" Type="http://schemas.openxmlformats.org/officeDocument/2006/relationships/queryTable" Target="../queryTables/queryTable817.xml"/><Relationship Id="rId1003" Type="http://schemas.openxmlformats.org/officeDocument/2006/relationships/queryTable" Target="../queryTables/queryTable1002.xml"/><Relationship Id="rId14" Type="http://schemas.openxmlformats.org/officeDocument/2006/relationships/queryTable" Target="../queryTables/queryTable13.xml"/><Relationship Id="rId163" Type="http://schemas.openxmlformats.org/officeDocument/2006/relationships/queryTable" Target="../queryTables/queryTable162.xml"/><Relationship Id="rId370" Type="http://schemas.openxmlformats.org/officeDocument/2006/relationships/queryTable" Target="../queryTables/queryTable369.xml"/><Relationship Id="rId230" Type="http://schemas.openxmlformats.org/officeDocument/2006/relationships/queryTable" Target="../queryTables/queryTable229.xml"/><Relationship Id="rId468" Type="http://schemas.openxmlformats.org/officeDocument/2006/relationships/queryTable" Target="../queryTables/queryTable467.xml"/><Relationship Id="rId675" Type="http://schemas.openxmlformats.org/officeDocument/2006/relationships/queryTable" Target="../queryTables/queryTable674.xml"/><Relationship Id="rId882" Type="http://schemas.openxmlformats.org/officeDocument/2006/relationships/queryTable" Target="../queryTables/queryTable881.xml"/><Relationship Id="rId1098" Type="http://schemas.openxmlformats.org/officeDocument/2006/relationships/queryTable" Target="../queryTables/queryTable1097.xml"/><Relationship Id="rId328" Type="http://schemas.openxmlformats.org/officeDocument/2006/relationships/queryTable" Target="../queryTables/queryTable327.xml"/><Relationship Id="rId535" Type="http://schemas.openxmlformats.org/officeDocument/2006/relationships/queryTable" Target="../queryTables/queryTable534.xml"/><Relationship Id="rId742" Type="http://schemas.openxmlformats.org/officeDocument/2006/relationships/queryTable" Target="../queryTables/queryTable741.xml"/><Relationship Id="rId1165" Type="http://schemas.openxmlformats.org/officeDocument/2006/relationships/queryTable" Target="../queryTables/queryTable1164.xml"/><Relationship Id="rId602" Type="http://schemas.openxmlformats.org/officeDocument/2006/relationships/queryTable" Target="../queryTables/queryTable601.xml"/><Relationship Id="rId1025" Type="http://schemas.openxmlformats.org/officeDocument/2006/relationships/queryTable" Target="../queryTables/queryTable1024.xml"/><Relationship Id="rId907" Type="http://schemas.openxmlformats.org/officeDocument/2006/relationships/queryTable" Target="../queryTables/queryTable906.xml"/><Relationship Id="rId36" Type="http://schemas.openxmlformats.org/officeDocument/2006/relationships/queryTable" Target="../queryTables/queryTable35.xml"/><Relationship Id="rId185" Type="http://schemas.openxmlformats.org/officeDocument/2006/relationships/queryTable" Target="../queryTables/queryTable184.xml"/><Relationship Id="rId392" Type="http://schemas.openxmlformats.org/officeDocument/2006/relationships/queryTable" Target="../queryTables/queryTable391.xml"/><Relationship Id="rId697" Type="http://schemas.openxmlformats.org/officeDocument/2006/relationships/queryTable" Target="../queryTables/queryTable696.xml"/><Relationship Id="rId252" Type="http://schemas.openxmlformats.org/officeDocument/2006/relationships/queryTable" Target="../queryTables/queryTable251.xml"/><Relationship Id="rId112" Type="http://schemas.openxmlformats.org/officeDocument/2006/relationships/queryTable" Target="../queryTables/queryTable111.xml"/><Relationship Id="rId557" Type="http://schemas.openxmlformats.org/officeDocument/2006/relationships/queryTable" Target="../queryTables/queryTable556.xml"/><Relationship Id="rId764" Type="http://schemas.openxmlformats.org/officeDocument/2006/relationships/queryTable" Target="../queryTables/queryTable763.xml"/><Relationship Id="rId971" Type="http://schemas.openxmlformats.org/officeDocument/2006/relationships/queryTable" Target="../queryTables/queryTable970.xml"/><Relationship Id="rId417" Type="http://schemas.openxmlformats.org/officeDocument/2006/relationships/queryTable" Target="../queryTables/queryTable416.xml"/><Relationship Id="rId624" Type="http://schemas.openxmlformats.org/officeDocument/2006/relationships/queryTable" Target="../queryTables/queryTable623.xml"/><Relationship Id="rId831" Type="http://schemas.openxmlformats.org/officeDocument/2006/relationships/queryTable" Target="../queryTables/queryTable830.xml"/><Relationship Id="rId1047" Type="http://schemas.openxmlformats.org/officeDocument/2006/relationships/queryTable" Target="../queryTables/queryTable1046.xml"/><Relationship Id="rId929" Type="http://schemas.openxmlformats.org/officeDocument/2006/relationships/queryTable" Target="../queryTables/queryTable928.xml"/><Relationship Id="rId1114" Type="http://schemas.openxmlformats.org/officeDocument/2006/relationships/queryTable" Target="../queryTables/queryTable1113.xml"/><Relationship Id="rId58" Type="http://schemas.openxmlformats.org/officeDocument/2006/relationships/queryTable" Target="../queryTables/queryTable57.xml"/><Relationship Id="rId123" Type="http://schemas.openxmlformats.org/officeDocument/2006/relationships/queryTable" Target="../queryTables/queryTable122.xml"/><Relationship Id="rId330" Type="http://schemas.openxmlformats.org/officeDocument/2006/relationships/queryTable" Target="../queryTables/queryTable329.xml"/><Relationship Id="rId568" Type="http://schemas.openxmlformats.org/officeDocument/2006/relationships/queryTable" Target="../queryTables/queryTable567.xml"/><Relationship Id="rId775" Type="http://schemas.openxmlformats.org/officeDocument/2006/relationships/queryTable" Target="../queryTables/queryTable774.xml"/><Relationship Id="rId982" Type="http://schemas.openxmlformats.org/officeDocument/2006/relationships/queryTable" Target="../queryTables/queryTable981.xml"/><Relationship Id="rId428" Type="http://schemas.openxmlformats.org/officeDocument/2006/relationships/queryTable" Target="../queryTables/queryTable427.xml"/><Relationship Id="rId635" Type="http://schemas.openxmlformats.org/officeDocument/2006/relationships/queryTable" Target="../queryTables/queryTable634.xml"/><Relationship Id="rId842" Type="http://schemas.openxmlformats.org/officeDocument/2006/relationships/queryTable" Target="../queryTables/queryTable841.xml"/><Relationship Id="rId1058" Type="http://schemas.openxmlformats.org/officeDocument/2006/relationships/queryTable" Target="../queryTables/queryTable1057.xml"/><Relationship Id="rId274" Type="http://schemas.openxmlformats.org/officeDocument/2006/relationships/queryTable" Target="../queryTables/queryTable273.xml"/><Relationship Id="rId481" Type="http://schemas.openxmlformats.org/officeDocument/2006/relationships/queryTable" Target="../queryTables/queryTable480.xml"/><Relationship Id="rId702" Type="http://schemas.openxmlformats.org/officeDocument/2006/relationships/queryTable" Target="../queryTables/queryTable701.xml"/><Relationship Id="rId1125" Type="http://schemas.openxmlformats.org/officeDocument/2006/relationships/queryTable" Target="../queryTables/queryTable1124.xml"/><Relationship Id="rId69" Type="http://schemas.openxmlformats.org/officeDocument/2006/relationships/queryTable" Target="../queryTables/queryTable68.xml"/><Relationship Id="rId134" Type="http://schemas.openxmlformats.org/officeDocument/2006/relationships/queryTable" Target="../queryTables/queryTable133.xml"/><Relationship Id="rId579" Type="http://schemas.openxmlformats.org/officeDocument/2006/relationships/queryTable" Target="../queryTables/queryTable578.xml"/><Relationship Id="rId786" Type="http://schemas.openxmlformats.org/officeDocument/2006/relationships/queryTable" Target="../queryTables/queryTable785.xml"/><Relationship Id="rId993" Type="http://schemas.openxmlformats.org/officeDocument/2006/relationships/queryTable" Target="../queryTables/queryTable992.xml"/><Relationship Id="rId341" Type="http://schemas.openxmlformats.org/officeDocument/2006/relationships/queryTable" Target="../queryTables/queryTable340.xml"/><Relationship Id="rId439" Type="http://schemas.openxmlformats.org/officeDocument/2006/relationships/queryTable" Target="../queryTables/queryTable438.xml"/><Relationship Id="rId646" Type="http://schemas.openxmlformats.org/officeDocument/2006/relationships/queryTable" Target="../queryTables/queryTable645.xml"/><Relationship Id="rId1069" Type="http://schemas.openxmlformats.org/officeDocument/2006/relationships/queryTable" Target="../queryTables/queryTable1068.xml"/><Relationship Id="rId201" Type="http://schemas.openxmlformats.org/officeDocument/2006/relationships/queryTable" Target="../queryTables/queryTable200.xml"/><Relationship Id="rId285" Type="http://schemas.openxmlformats.org/officeDocument/2006/relationships/queryTable" Target="../queryTables/queryTable284.xml"/><Relationship Id="rId506" Type="http://schemas.openxmlformats.org/officeDocument/2006/relationships/queryTable" Target="../queryTables/queryTable505.xml"/><Relationship Id="rId853" Type="http://schemas.openxmlformats.org/officeDocument/2006/relationships/queryTable" Target="../queryTables/queryTable852.xml"/><Relationship Id="rId1136" Type="http://schemas.openxmlformats.org/officeDocument/2006/relationships/queryTable" Target="../queryTables/queryTable1135.xml"/><Relationship Id="rId492" Type="http://schemas.openxmlformats.org/officeDocument/2006/relationships/queryTable" Target="../queryTables/queryTable491.xml"/><Relationship Id="rId713" Type="http://schemas.openxmlformats.org/officeDocument/2006/relationships/queryTable" Target="../queryTables/queryTable712.xml"/><Relationship Id="rId797" Type="http://schemas.openxmlformats.org/officeDocument/2006/relationships/queryTable" Target="../queryTables/queryTable796.xml"/><Relationship Id="rId920" Type="http://schemas.openxmlformats.org/officeDocument/2006/relationships/queryTable" Target="../queryTables/queryTable919.xml"/><Relationship Id="rId145" Type="http://schemas.openxmlformats.org/officeDocument/2006/relationships/queryTable" Target="../queryTables/queryTable144.xml"/><Relationship Id="rId352" Type="http://schemas.openxmlformats.org/officeDocument/2006/relationships/queryTable" Target="../queryTables/queryTable351.xml"/><Relationship Id="rId212" Type="http://schemas.openxmlformats.org/officeDocument/2006/relationships/queryTable" Target="../queryTables/queryTable211.xml"/><Relationship Id="rId657" Type="http://schemas.openxmlformats.org/officeDocument/2006/relationships/queryTable" Target="../queryTables/queryTable656.xml"/><Relationship Id="rId864" Type="http://schemas.openxmlformats.org/officeDocument/2006/relationships/queryTable" Target="../queryTables/queryTable863.xml"/><Relationship Id="rId296" Type="http://schemas.openxmlformats.org/officeDocument/2006/relationships/queryTable" Target="../queryTables/queryTable295.xml"/><Relationship Id="rId517" Type="http://schemas.openxmlformats.org/officeDocument/2006/relationships/queryTable" Target="../queryTables/queryTable516.xml"/><Relationship Id="rId724" Type="http://schemas.openxmlformats.org/officeDocument/2006/relationships/queryTable" Target="../queryTables/queryTable723.xml"/><Relationship Id="rId931" Type="http://schemas.openxmlformats.org/officeDocument/2006/relationships/queryTable" Target="../queryTables/queryTable930.xml"/><Relationship Id="rId1147" Type="http://schemas.openxmlformats.org/officeDocument/2006/relationships/queryTable" Target="../queryTables/queryTable1146.xml"/><Relationship Id="rId60" Type="http://schemas.openxmlformats.org/officeDocument/2006/relationships/queryTable" Target="../queryTables/queryTable59.xml"/><Relationship Id="rId156" Type="http://schemas.openxmlformats.org/officeDocument/2006/relationships/queryTable" Target="../queryTables/queryTable155.xml"/><Relationship Id="rId363" Type="http://schemas.openxmlformats.org/officeDocument/2006/relationships/queryTable" Target="../queryTables/queryTable362.xml"/><Relationship Id="rId570" Type="http://schemas.openxmlformats.org/officeDocument/2006/relationships/queryTable" Target="../queryTables/queryTable569.xml"/><Relationship Id="rId1007" Type="http://schemas.openxmlformats.org/officeDocument/2006/relationships/queryTable" Target="../queryTables/queryTable1006.xml"/><Relationship Id="rId223" Type="http://schemas.openxmlformats.org/officeDocument/2006/relationships/queryTable" Target="../queryTables/queryTable222.xml"/><Relationship Id="rId430" Type="http://schemas.openxmlformats.org/officeDocument/2006/relationships/queryTable" Target="../queryTables/queryTable429.xml"/><Relationship Id="rId668" Type="http://schemas.openxmlformats.org/officeDocument/2006/relationships/queryTable" Target="../queryTables/queryTable667.xml"/><Relationship Id="rId875" Type="http://schemas.openxmlformats.org/officeDocument/2006/relationships/queryTable" Target="../queryTables/queryTable874.xml"/><Relationship Id="rId1060" Type="http://schemas.openxmlformats.org/officeDocument/2006/relationships/queryTable" Target="../queryTables/queryTable1059.xml"/><Relationship Id="rId18" Type="http://schemas.openxmlformats.org/officeDocument/2006/relationships/queryTable" Target="../queryTables/queryTable17.xml"/><Relationship Id="rId528" Type="http://schemas.openxmlformats.org/officeDocument/2006/relationships/queryTable" Target="../queryTables/queryTable527.xml"/><Relationship Id="rId735" Type="http://schemas.openxmlformats.org/officeDocument/2006/relationships/queryTable" Target="../queryTables/queryTable734.xml"/><Relationship Id="rId942" Type="http://schemas.openxmlformats.org/officeDocument/2006/relationships/queryTable" Target="../queryTables/queryTable941.xml"/><Relationship Id="rId1158" Type="http://schemas.openxmlformats.org/officeDocument/2006/relationships/queryTable" Target="../queryTables/queryTable1157.xml"/><Relationship Id="rId167" Type="http://schemas.openxmlformats.org/officeDocument/2006/relationships/queryTable" Target="../queryTables/queryTable166.xml"/><Relationship Id="rId374" Type="http://schemas.openxmlformats.org/officeDocument/2006/relationships/queryTable" Target="../queryTables/queryTable373.xml"/><Relationship Id="rId581" Type="http://schemas.openxmlformats.org/officeDocument/2006/relationships/queryTable" Target="../queryTables/queryTable580.xml"/><Relationship Id="rId1018" Type="http://schemas.openxmlformats.org/officeDocument/2006/relationships/queryTable" Target="../queryTables/queryTable1017.xml"/><Relationship Id="rId71" Type="http://schemas.openxmlformats.org/officeDocument/2006/relationships/queryTable" Target="../queryTables/queryTable70.xml"/><Relationship Id="rId234" Type="http://schemas.openxmlformats.org/officeDocument/2006/relationships/queryTable" Target="../queryTables/queryTable233.xml"/><Relationship Id="rId679" Type="http://schemas.openxmlformats.org/officeDocument/2006/relationships/queryTable" Target="../queryTables/queryTable678.xml"/><Relationship Id="rId802" Type="http://schemas.openxmlformats.org/officeDocument/2006/relationships/queryTable" Target="../queryTables/queryTable801.xml"/><Relationship Id="rId886" Type="http://schemas.openxmlformats.org/officeDocument/2006/relationships/queryTable" Target="../queryTables/queryTable885.xml"/><Relationship Id="rId2" Type="http://schemas.openxmlformats.org/officeDocument/2006/relationships/queryTable" Target="../queryTables/queryTable1.xml"/><Relationship Id="rId29" Type="http://schemas.openxmlformats.org/officeDocument/2006/relationships/queryTable" Target="../queryTables/queryTable28.xml"/><Relationship Id="rId441" Type="http://schemas.openxmlformats.org/officeDocument/2006/relationships/queryTable" Target="../queryTables/queryTable440.xml"/><Relationship Id="rId539" Type="http://schemas.openxmlformats.org/officeDocument/2006/relationships/queryTable" Target="../queryTables/queryTable538.xml"/><Relationship Id="rId746" Type="http://schemas.openxmlformats.org/officeDocument/2006/relationships/queryTable" Target="../queryTables/queryTable745.xml"/><Relationship Id="rId1071" Type="http://schemas.openxmlformats.org/officeDocument/2006/relationships/queryTable" Target="../queryTables/queryTable1070.xml"/><Relationship Id="rId178" Type="http://schemas.openxmlformats.org/officeDocument/2006/relationships/queryTable" Target="../queryTables/queryTable177.xml"/><Relationship Id="rId301" Type="http://schemas.openxmlformats.org/officeDocument/2006/relationships/queryTable" Target="../queryTables/queryTable300.xml"/><Relationship Id="rId953" Type="http://schemas.openxmlformats.org/officeDocument/2006/relationships/queryTable" Target="../queryTables/queryTable952.xml"/><Relationship Id="rId1029" Type="http://schemas.openxmlformats.org/officeDocument/2006/relationships/queryTable" Target="../queryTables/queryTable1028.xml"/><Relationship Id="rId82" Type="http://schemas.openxmlformats.org/officeDocument/2006/relationships/queryTable" Target="../queryTables/queryTable81.xml"/><Relationship Id="rId385" Type="http://schemas.openxmlformats.org/officeDocument/2006/relationships/queryTable" Target="../queryTables/queryTable384.xml"/><Relationship Id="rId592" Type="http://schemas.openxmlformats.org/officeDocument/2006/relationships/queryTable" Target="../queryTables/queryTable591.xml"/><Relationship Id="rId606" Type="http://schemas.openxmlformats.org/officeDocument/2006/relationships/queryTable" Target="../queryTables/queryTable605.xml"/><Relationship Id="rId813" Type="http://schemas.openxmlformats.org/officeDocument/2006/relationships/queryTable" Target="../queryTables/queryTable812.xml"/><Relationship Id="rId245" Type="http://schemas.openxmlformats.org/officeDocument/2006/relationships/queryTable" Target="../queryTables/queryTable244.xml"/><Relationship Id="rId452" Type="http://schemas.openxmlformats.org/officeDocument/2006/relationships/queryTable" Target="../queryTables/queryTable451.xml"/><Relationship Id="rId897" Type="http://schemas.openxmlformats.org/officeDocument/2006/relationships/queryTable" Target="../queryTables/queryTable896.xml"/><Relationship Id="rId1082" Type="http://schemas.openxmlformats.org/officeDocument/2006/relationships/queryTable" Target="../queryTables/queryTable1081.xml"/><Relationship Id="rId105" Type="http://schemas.openxmlformats.org/officeDocument/2006/relationships/queryTable" Target="../queryTables/queryTable104.xml"/><Relationship Id="rId312" Type="http://schemas.openxmlformats.org/officeDocument/2006/relationships/queryTable" Target="../queryTables/queryTable311.xml"/><Relationship Id="rId757" Type="http://schemas.openxmlformats.org/officeDocument/2006/relationships/queryTable" Target="../queryTables/queryTable756.xml"/><Relationship Id="rId964" Type="http://schemas.openxmlformats.org/officeDocument/2006/relationships/queryTable" Target="../queryTables/queryTable963.xml"/><Relationship Id="rId93" Type="http://schemas.openxmlformats.org/officeDocument/2006/relationships/queryTable" Target="../queryTables/queryTable92.xml"/><Relationship Id="rId189" Type="http://schemas.openxmlformats.org/officeDocument/2006/relationships/queryTable" Target="../queryTables/queryTable188.xml"/><Relationship Id="rId396" Type="http://schemas.openxmlformats.org/officeDocument/2006/relationships/queryTable" Target="../queryTables/queryTable395.xml"/><Relationship Id="rId617" Type="http://schemas.openxmlformats.org/officeDocument/2006/relationships/queryTable" Target="../queryTables/queryTable616.xml"/><Relationship Id="rId824" Type="http://schemas.openxmlformats.org/officeDocument/2006/relationships/queryTable" Target="../queryTables/queryTable823.xml"/><Relationship Id="rId256" Type="http://schemas.openxmlformats.org/officeDocument/2006/relationships/queryTable" Target="../queryTables/queryTable255.xml"/><Relationship Id="rId463" Type="http://schemas.openxmlformats.org/officeDocument/2006/relationships/queryTable" Target="../queryTables/queryTable462.xml"/><Relationship Id="rId670" Type="http://schemas.openxmlformats.org/officeDocument/2006/relationships/queryTable" Target="../queryTables/queryTable669.xml"/><Relationship Id="rId1093" Type="http://schemas.openxmlformats.org/officeDocument/2006/relationships/queryTable" Target="../queryTables/queryTable1092.xml"/><Relationship Id="rId1107" Type="http://schemas.openxmlformats.org/officeDocument/2006/relationships/queryTable" Target="../queryTables/queryTable1106.xml"/><Relationship Id="rId116" Type="http://schemas.openxmlformats.org/officeDocument/2006/relationships/queryTable" Target="../queryTables/queryTable115.xml"/><Relationship Id="rId323" Type="http://schemas.openxmlformats.org/officeDocument/2006/relationships/queryTable" Target="../queryTables/queryTable322.xml"/><Relationship Id="rId530" Type="http://schemas.openxmlformats.org/officeDocument/2006/relationships/queryTable" Target="../queryTables/queryTable529.xml"/><Relationship Id="rId768" Type="http://schemas.openxmlformats.org/officeDocument/2006/relationships/queryTable" Target="../queryTables/queryTable767.xml"/><Relationship Id="rId975" Type="http://schemas.openxmlformats.org/officeDocument/2006/relationships/queryTable" Target="../queryTables/queryTable974.xml"/><Relationship Id="rId1160" Type="http://schemas.openxmlformats.org/officeDocument/2006/relationships/queryTable" Target="../queryTables/queryTable1159.xml"/><Relationship Id="rId20" Type="http://schemas.openxmlformats.org/officeDocument/2006/relationships/queryTable" Target="../queryTables/queryTable19.xml"/><Relationship Id="rId628" Type="http://schemas.openxmlformats.org/officeDocument/2006/relationships/queryTable" Target="../queryTables/queryTable627.xml"/><Relationship Id="rId835" Type="http://schemas.openxmlformats.org/officeDocument/2006/relationships/queryTable" Target="../queryTables/queryTable834.xml"/><Relationship Id="rId267" Type="http://schemas.openxmlformats.org/officeDocument/2006/relationships/queryTable" Target="../queryTables/queryTable266.xml"/><Relationship Id="rId474" Type="http://schemas.openxmlformats.org/officeDocument/2006/relationships/queryTable" Target="../queryTables/queryTable473.xml"/><Relationship Id="rId1020" Type="http://schemas.openxmlformats.org/officeDocument/2006/relationships/queryTable" Target="../queryTables/queryTable1019.xml"/><Relationship Id="rId1118" Type="http://schemas.openxmlformats.org/officeDocument/2006/relationships/queryTable" Target="../queryTables/queryTable1117.xml"/><Relationship Id="rId127" Type="http://schemas.openxmlformats.org/officeDocument/2006/relationships/queryTable" Target="../queryTables/queryTable126.xml"/><Relationship Id="rId681" Type="http://schemas.openxmlformats.org/officeDocument/2006/relationships/queryTable" Target="../queryTables/queryTable680.xml"/><Relationship Id="rId779" Type="http://schemas.openxmlformats.org/officeDocument/2006/relationships/queryTable" Target="../queryTables/queryTable778.xml"/><Relationship Id="rId902" Type="http://schemas.openxmlformats.org/officeDocument/2006/relationships/queryTable" Target="../queryTables/queryTable901.xml"/><Relationship Id="rId986" Type="http://schemas.openxmlformats.org/officeDocument/2006/relationships/queryTable" Target="../queryTables/queryTable985.xml"/><Relationship Id="rId31" Type="http://schemas.openxmlformats.org/officeDocument/2006/relationships/queryTable" Target="../queryTables/queryTable30.xml"/><Relationship Id="rId334" Type="http://schemas.openxmlformats.org/officeDocument/2006/relationships/queryTable" Target="../queryTables/queryTable333.xml"/><Relationship Id="rId541" Type="http://schemas.openxmlformats.org/officeDocument/2006/relationships/queryTable" Target="../queryTables/queryTable540.xml"/><Relationship Id="rId639" Type="http://schemas.openxmlformats.org/officeDocument/2006/relationships/queryTable" Target="../queryTables/queryTable638.xml"/><Relationship Id="rId180" Type="http://schemas.openxmlformats.org/officeDocument/2006/relationships/queryTable" Target="../queryTables/queryTable179.xml"/><Relationship Id="rId278" Type="http://schemas.openxmlformats.org/officeDocument/2006/relationships/queryTable" Target="../queryTables/queryTable277.xml"/><Relationship Id="rId401" Type="http://schemas.openxmlformats.org/officeDocument/2006/relationships/queryTable" Target="../queryTables/queryTable400.xml"/><Relationship Id="rId846" Type="http://schemas.openxmlformats.org/officeDocument/2006/relationships/queryTable" Target="../queryTables/queryTable845.xml"/><Relationship Id="rId1031" Type="http://schemas.openxmlformats.org/officeDocument/2006/relationships/queryTable" Target="../queryTables/queryTable1030.xml"/><Relationship Id="rId1129" Type="http://schemas.openxmlformats.org/officeDocument/2006/relationships/queryTable" Target="../queryTables/queryTable1128.xml"/><Relationship Id="rId485" Type="http://schemas.openxmlformats.org/officeDocument/2006/relationships/queryTable" Target="../queryTables/queryTable484.xml"/><Relationship Id="rId692" Type="http://schemas.openxmlformats.org/officeDocument/2006/relationships/queryTable" Target="../queryTables/queryTable691.xml"/><Relationship Id="rId706" Type="http://schemas.openxmlformats.org/officeDocument/2006/relationships/queryTable" Target="../queryTables/queryTable705.xml"/><Relationship Id="rId913" Type="http://schemas.openxmlformats.org/officeDocument/2006/relationships/queryTable" Target="../queryTables/queryTable912.xml"/><Relationship Id="rId42" Type="http://schemas.openxmlformats.org/officeDocument/2006/relationships/queryTable" Target="../queryTables/queryTable41.xml"/><Relationship Id="rId138" Type="http://schemas.openxmlformats.org/officeDocument/2006/relationships/queryTable" Target="../queryTables/queryTable137.xml"/><Relationship Id="rId345" Type="http://schemas.openxmlformats.org/officeDocument/2006/relationships/queryTable" Target="../queryTables/queryTable344.xml"/><Relationship Id="rId552" Type="http://schemas.openxmlformats.org/officeDocument/2006/relationships/queryTable" Target="../queryTables/queryTable551.xml"/><Relationship Id="rId997" Type="http://schemas.openxmlformats.org/officeDocument/2006/relationships/queryTable" Target="../queryTables/queryTable996.xml"/><Relationship Id="rId191" Type="http://schemas.openxmlformats.org/officeDocument/2006/relationships/queryTable" Target="../queryTables/queryTable190.xml"/><Relationship Id="rId205" Type="http://schemas.openxmlformats.org/officeDocument/2006/relationships/queryTable" Target="../queryTables/queryTable204.xml"/><Relationship Id="rId412" Type="http://schemas.openxmlformats.org/officeDocument/2006/relationships/queryTable" Target="../queryTables/queryTable411.xml"/><Relationship Id="rId857" Type="http://schemas.openxmlformats.org/officeDocument/2006/relationships/queryTable" Target="../queryTables/queryTable856.xml"/><Relationship Id="rId1042" Type="http://schemas.openxmlformats.org/officeDocument/2006/relationships/queryTable" Target="../queryTables/queryTable1041.xml"/><Relationship Id="rId289" Type="http://schemas.openxmlformats.org/officeDocument/2006/relationships/queryTable" Target="../queryTables/queryTable288.xml"/><Relationship Id="rId496" Type="http://schemas.openxmlformats.org/officeDocument/2006/relationships/queryTable" Target="../queryTables/queryTable495.xml"/><Relationship Id="rId717" Type="http://schemas.openxmlformats.org/officeDocument/2006/relationships/queryTable" Target="../queryTables/queryTable716.xml"/><Relationship Id="rId924" Type="http://schemas.openxmlformats.org/officeDocument/2006/relationships/queryTable" Target="../queryTables/queryTable923.xml"/><Relationship Id="rId53" Type="http://schemas.openxmlformats.org/officeDocument/2006/relationships/queryTable" Target="../queryTables/queryTable52.xml"/><Relationship Id="rId149" Type="http://schemas.openxmlformats.org/officeDocument/2006/relationships/queryTable" Target="../queryTables/queryTable148.xml"/><Relationship Id="rId356" Type="http://schemas.openxmlformats.org/officeDocument/2006/relationships/queryTable" Target="../queryTables/queryTable355.xml"/><Relationship Id="rId563" Type="http://schemas.openxmlformats.org/officeDocument/2006/relationships/queryTable" Target="../queryTables/queryTable562.xml"/><Relationship Id="rId770" Type="http://schemas.openxmlformats.org/officeDocument/2006/relationships/queryTable" Target="../queryTables/queryTable769.xml"/><Relationship Id="rId216" Type="http://schemas.openxmlformats.org/officeDocument/2006/relationships/queryTable" Target="../queryTables/queryTable215.xml"/><Relationship Id="rId423" Type="http://schemas.openxmlformats.org/officeDocument/2006/relationships/queryTable" Target="../queryTables/queryTable422.xml"/><Relationship Id="rId868" Type="http://schemas.openxmlformats.org/officeDocument/2006/relationships/queryTable" Target="../queryTables/queryTable867.xml"/><Relationship Id="rId1053" Type="http://schemas.openxmlformats.org/officeDocument/2006/relationships/queryTable" Target="../queryTables/queryTable1052.xml"/><Relationship Id="rId630" Type="http://schemas.openxmlformats.org/officeDocument/2006/relationships/queryTable" Target="../queryTables/queryTable629.xml"/><Relationship Id="rId728" Type="http://schemas.openxmlformats.org/officeDocument/2006/relationships/queryTable" Target="../queryTables/queryTable727.xml"/><Relationship Id="rId935" Type="http://schemas.openxmlformats.org/officeDocument/2006/relationships/queryTable" Target="../queryTables/queryTable934.xml"/><Relationship Id="rId64" Type="http://schemas.openxmlformats.org/officeDocument/2006/relationships/queryTable" Target="../queryTables/queryTable63.xml"/><Relationship Id="rId367" Type="http://schemas.openxmlformats.org/officeDocument/2006/relationships/queryTable" Target="../queryTables/queryTable366.xml"/><Relationship Id="rId574" Type="http://schemas.openxmlformats.org/officeDocument/2006/relationships/queryTable" Target="../queryTables/queryTable573.xml"/><Relationship Id="rId1120" Type="http://schemas.openxmlformats.org/officeDocument/2006/relationships/queryTable" Target="../queryTables/queryTable1119.xml"/><Relationship Id="rId227" Type="http://schemas.openxmlformats.org/officeDocument/2006/relationships/queryTable" Target="../queryTables/queryTable226.xml"/><Relationship Id="rId781" Type="http://schemas.openxmlformats.org/officeDocument/2006/relationships/queryTable" Target="../queryTables/queryTable780.xml"/><Relationship Id="rId879" Type="http://schemas.openxmlformats.org/officeDocument/2006/relationships/queryTable" Target="../queryTables/queryTable878.xml"/><Relationship Id="rId434" Type="http://schemas.openxmlformats.org/officeDocument/2006/relationships/queryTable" Target="../queryTables/queryTable433.xml"/><Relationship Id="rId641" Type="http://schemas.openxmlformats.org/officeDocument/2006/relationships/queryTable" Target="../queryTables/queryTable640.xml"/><Relationship Id="rId739" Type="http://schemas.openxmlformats.org/officeDocument/2006/relationships/queryTable" Target="../queryTables/queryTable738.xml"/><Relationship Id="rId1064" Type="http://schemas.openxmlformats.org/officeDocument/2006/relationships/queryTable" Target="../queryTables/queryTable1063.xml"/><Relationship Id="rId280" Type="http://schemas.openxmlformats.org/officeDocument/2006/relationships/queryTable" Target="../queryTables/queryTable279.xml"/><Relationship Id="rId501" Type="http://schemas.openxmlformats.org/officeDocument/2006/relationships/queryTable" Target="../queryTables/queryTable500.xml"/><Relationship Id="rId946" Type="http://schemas.openxmlformats.org/officeDocument/2006/relationships/queryTable" Target="../queryTables/queryTable945.xml"/><Relationship Id="rId1131" Type="http://schemas.openxmlformats.org/officeDocument/2006/relationships/queryTable" Target="../queryTables/queryTable1130.xml"/><Relationship Id="rId75" Type="http://schemas.openxmlformats.org/officeDocument/2006/relationships/queryTable" Target="../queryTables/queryTable74.xml"/><Relationship Id="rId140" Type="http://schemas.openxmlformats.org/officeDocument/2006/relationships/queryTable" Target="../queryTables/queryTable139.xml"/><Relationship Id="rId378" Type="http://schemas.openxmlformats.org/officeDocument/2006/relationships/queryTable" Target="../queryTables/queryTable377.xml"/><Relationship Id="rId585" Type="http://schemas.openxmlformats.org/officeDocument/2006/relationships/queryTable" Target="../queryTables/queryTable584.xml"/><Relationship Id="rId792" Type="http://schemas.openxmlformats.org/officeDocument/2006/relationships/queryTable" Target="../queryTables/queryTable791.xml"/><Relationship Id="rId806" Type="http://schemas.openxmlformats.org/officeDocument/2006/relationships/queryTable" Target="../queryTables/queryTable805.xml"/><Relationship Id="rId6" Type="http://schemas.openxmlformats.org/officeDocument/2006/relationships/queryTable" Target="../queryTables/queryTable5.xml"/><Relationship Id="rId238" Type="http://schemas.openxmlformats.org/officeDocument/2006/relationships/queryTable" Target="../queryTables/queryTable237.xml"/><Relationship Id="rId445" Type="http://schemas.openxmlformats.org/officeDocument/2006/relationships/queryTable" Target="../queryTables/queryTable444.xml"/><Relationship Id="rId652" Type="http://schemas.openxmlformats.org/officeDocument/2006/relationships/queryTable" Target="../queryTables/queryTable651.xml"/><Relationship Id="rId1075" Type="http://schemas.openxmlformats.org/officeDocument/2006/relationships/queryTable" Target="../queryTables/queryTable1074.xml"/><Relationship Id="rId291" Type="http://schemas.openxmlformats.org/officeDocument/2006/relationships/queryTable" Target="../queryTables/queryTable290.xml"/><Relationship Id="rId305" Type="http://schemas.openxmlformats.org/officeDocument/2006/relationships/queryTable" Target="../queryTables/queryTable304.xml"/><Relationship Id="rId512" Type="http://schemas.openxmlformats.org/officeDocument/2006/relationships/queryTable" Target="../queryTables/queryTable511.xml"/><Relationship Id="rId957" Type="http://schemas.openxmlformats.org/officeDocument/2006/relationships/queryTable" Target="../queryTables/queryTable956.xml"/><Relationship Id="rId1142" Type="http://schemas.openxmlformats.org/officeDocument/2006/relationships/queryTable" Target="../queryTables/queryTable1141.xml"/><Relationship Id="rId86" Type="http://schemas.openxmlformats.org/officeDocument/2006/relationships/queryTable" Target="../queryTables/queryTable85.xml"/><Relationship Id="rId151" Type="http://schemas.openxmlformats.org/officeDocument/2006/relationships/queryTable" Target="../queryTables/queryTable150.xml"/><Relationship Id="rId389" Type="http://schemas.openxmlformats.org/officeDocument/2006/relationships/queryTable" Target="../queryTables/queryTable388.xml"/><Relationship Id="rId596" Type="http://schemas.openxmlformats.org/officeDocument/2006/relationships/queryTable" Target="../queryTables/queryTable595.xml"/><Relationship Id="rId817" Type="http://schemas.openxmlformats.org/officeDocument/2006/relationships/queryTable" Target="../queryTables/queryTable816.xml"/><Relationship Id="rId1002" Type="http://schemas.openxmlformats.org/officeDocument/2006/relationships/queryTable" Target="../queryTables/queryTable1001.xml"/><Relationship Id="rId249" Type="http://schemas.openxmlformats.org/officeDocument/2006/relationships/queryTable" Target="../queryTables/queryTable248.xml"/><Relationship Id="rId456" Type="http://schemas.openxmlformats.org/officeDocument/2006/relationships/queryTable" Target="../queryTables/queryTable455.xml"/><Relationship Id="rId663" Type="http://schemas.openxmlformats.org/officeDocument/2006/relationships/queryTable" Target="../queryTables/queryTable662.xml"/><Relationship Id="rId870" Type="http://schemas.openxmlformats.org/officeDocument/2006/relationships/queryTable" Target="../queryTables/queryTable869.xml"/><Relationship Id="rId1086" Type="http://schemas.openxmlformats.org/officeDocument/2006/relationships/queryTable" Target="../queryTables/queryTable1085.xml"/><Relationship Id="rId13" Type="http://schemas.openxmlformats.org/officeDocument/2006/relationships/queryTable" Target="../queryTables/queryTable12.xml"/><Relationship Id="rId109" Type="http://schemas.openxmlformats.org/officeDocument/2006/relationships/queryTable" Target="../queryTables/queryTable108.xml"/><Relationship Id="rId316" Type="http://schemas.openxmlformats.org/officeDocument/2006/relationships/queryTable" Target="../queryTables/queryTable315.xml"/><Relationship Id="rId523" Type="http://schemas.openxmlformats.org/officeDocument/2006/relationships/queryTable" Target="../queryTables/queryTable522.xml"/><Relationship Id="rId968" Type="http://schemas.openxmlformats.org/officeDocument/2006/relationships/queryTable" Target="../queryTables/queryTable967.xml"/><Relationship Id="rId1153" Type="http://schemas.openxmlformats.org/officeDocument/2006/relationships/queryTable" Target="../queryTables/queryTable1152.xml"/><Relationship Id="rId97" Type="http://schemas.openxmlformats.org/officeDocument/2006/relationships/queryTable" Target="../queryTables/queryTable96.xml"/><Relationship Id="rId730" Type="http://schemas.openxmlformats.org/officeDocument/2006/relationships/queryTable" Target="../queryTables/queryTable729.xml"/><Relationship Id="rId828" Type="http://schemas.openxmlformats.org/officeDocument/2006/relationships/queryTable" Target="../queryTables/queryTable827.xml"/><Relationship Id="rId1013" Type="http://schemas.openxmlformats.org/officeDocument/2006/relationships/queryTable" Target="../queryTables/queryTable1012.xml"/><Relationship Id="rId162" Type="http://schemas.openxmlformats.org/officeDocument/2006/relationships/queryTable" Target="../queryTables/queryTable161.xml"/><Relationship Id="rId467" Type="http://schemas.openxmlformats.org/officeDocument/2006/relationships/queryTable" Target="../queryTables/queryTable466.xml"/><Relationship Id="rId1097" Type="http://schemas.openxmlformats.org/officeDocument/2006/relationships/queryTable" Target="../queryTables/queryTable1096.xml"/><Relationship Id="rId674" Type="http://schemas.openxmlformats.org/officeDocument/2006/relationships/queryTable" Target="../queryTables/queryTable673.xml"/><Relationship Id="rId881" Type="http://schemas.openxmlformats.org/officeDocument/2006/relationships/queryTable" Target="../queryTables/queryTable880.xml"/><Relationship Id="rId979" Type="http://schemas.openxmlformats.org/officeDocument/2006/relationships/queryTable" Target="../queryTables/queryTable978.xml"/><Relationship Id="rId24" Type="http://schemas.openxmlformats.org/officeDocument/2006/relationships/queryTable" Target="../queryTables/queryTable23.xml"/><Relationship Id="rId327" Type="http://schemas.openxmlformats.org/officeDocument/2006/relationships/queryTable" Target="../queryTables/queryTable326.xml"/><Relationship Id="rId534" Type="http://schemas.openxmlformats.org/officeDocument/2006/relationships/queryTable" Target="../queryTables/queryTable533.xml"/><Relationship Id="rId741" Type="http://schemas.openxmlformats.org/officeDocument/2006/relationships/queryTable" Target="../queryTables/queryTable740.xml"/><Relationship Id="rId839" Type="http://schemas.openxmlformats.org/officeDocument/2006/relationships/queryTable" Target="../queryTables/queryTable838.xml"/><Relationship Id="rId1164" Type="http://schemas.openxmlformats.org/officeDocument/2006/relationships/queryTable" Target="../queryTables/queryTable1163.xml"/><Relationship Id="rId173" Type="http://schemas.openxmlformats.org/officeDocument/2006/relationships/queryTable" Target="../queryTables/queryTable172.xml"/><Relationship Id="rId380" Type="http://schemas.openxmlformats.org/officeDocument/2006/relationships/queryTable" Target="../queryTables/queryTable379.xml"/><Relationship Id="rId601" Type="http://schemas.openxmlformats.org/officeDocument/2006/relationships/queryTable" Target="../queryTables/queryTable600.xml"/><Relationship Id="rId1024" Type="http://schemas.openxmlformats.org/officeDocument/2006/relationships/queryTable" Target="../queryTables/queryTable1023.xml"/><Relationship Id="rId240" Type="http://schemas.openxmlformats.org/officeDocument/2006/relationships/queryTable" Target="../queryTables/queryTable239.xml"/><Relationship Id="rId478" Type="http://schemas.openxmlformats.org/officeDocument/2006/relationships/queryTable" Target="../queryTables/queryTable477.xml"/><Relationship Id="rId685" Type="http://schemas.openxmlformats.org/officeDocument/2006/relationships/queryTable" Target="../queryTables/queryTable684.xml"/><Relationship Id="rId892" Type="http://schemas.openxmlformats.org/officeDocument/2006/relationships/queryTable" Target="../queryTables/queryTable891.xml"/><Relationship Id="rId906" Type="http://schemas.openxmlformats.org/officeDocument/2006/relationships/queryTable" Target="../queryTables/queryTable905.xml"/><Relationship Id="rId35" Type="http://schemas.openxmlformats.org/officeDocument/2006/relationships/queryTable" Target="../queryTables/queryTable34.xml"/><Relationship Id="rId100" Type="http://schemas.openxmlformats.org/officeDocument/2006/relationships/queryTable" Target="../queryTables/queryTable99.xml"/><Relationship Id="rId338" Type="http://schemas.openxmlformats.org/officeDocument/2006/relationships/queryTable" Target="../queryTables/queryTable337.xml"/><Relationship Id="rId545" Type="http://schemas.openxmlformats.org/officeDocument/2006/relationships/queryTable" Target="../queryTables/queryTable544.xml"/><Relationship Id="rId752" Type="http://schemas.openxmlformats.org/officeDocument/2006/relationships/queryTable" Target="../queryTables/queryTable751.xml"/><Relationship Id="rId184" Type="http://schemas.openxmlformats.org/officeDocument/2006/relationships/queryTable" Target="../queryTables/queryTable183.xml"/><Relationship Id="rId391" Type="http://schemas.openxmlformats.org/officeDocument/2006/relationships/queryTable" Target="../queryTables/queryTable390.xml"/><Relationship Id="rId405" Type="http://schemas.openxmlformats.org/officeDocument/2006/relationships/queryTable" Target="../queryTables/queryTable404.xml"/><Relationship Id="rId612" Type="http://schemas.openxmlformats.org/officeDocument/2006/relationships/queryTable" Target="../queryTables/queryTable611.xml"/><Relationship Id="rId1035" Type="http://schemas.openxmlformats.org/officeDocument/2006/relationships/queryTable" Target="../queryTables/queryTable1034.xml"/><Relationship Id="rId251" Type="http://schemas.openxmlformats.org/officeDocument/2006/relationships/queryTable" Target="../queryTables/queryTable250.xml"/><Relationship Id="rId489" Type="http://schemas.openxmlformats.org/officeDocument/2006/relationships/queryTable" Target="../queryTables/queryTable488.xml"/><Relationship Id="rId696" Type="http://schemas.openxmlformats.org/officeDocument/2006/relationships/queryTable" Target="../queryTables/queryTable695.xml"/><Relationship Id="rId917" Type="http://schemas.openxmlformats.org/officeDocument/2006/relationships/queryTable" Target="../queryTables/queryTable916.xml"/><Relationship Id="rId1102" Type="http://schemas.openxmlformats.org/officeDocument/2006/relationships/queryTable" Target="../queryTables/queryTable1101.xml"/><Relationship Id="rId46" Type="http://schemas.openxmlformats.org/officeDocument/2006/relationships/queryTable" Target="../queryTables/queryTable45.xml"/><Relationship Id="rId349" Type="http://schemas.openxmlformats.org/officeDocument/2006/relationships/queryTable" Target="../queryTables/queryTable348.xml"/><Relationship Id="rId556" Type="http://schemas.openxmlformats.org/officeDocument/2006/relationships/queryTable" Target="../queryTables/queryTable555.xml"/><Relationship Id="rId763" Type="http://schemas.openxmlformats.org/officeDocument/2006/relationships/queryTable" Target="../queryTables/queryTable762.xml"/><Relationship Id="rId111" Type="http://schemas.openxmlformats.org/officeDocument/2006/relationships/queryTable" Target="../queryTables/queryTable110.xml"/><Relationship Id="rId195" Type="http://schemas.openxmlformats.org/officeDocument/2006/relationships/queryTable" Target="../queryTables/queryTable194.xml"/><Relationship Id="rId209" Type="http://schemas.openxmlformats.org/officeDocument/2006/relationships/queryTable" Target="../queryTables/queryTable208.xml"/><Relationship Id="rId416" Type="http://schemas.openxmlformats.org/officeDocument/2006/relationships/queryTable" Target="../queryTables/queryTable415.xml"/><Relationship Id="rId970" Type="http://schemas.openxmlformats.org/officeDocument/2006/relationships/queryTable" Target="../queryTables/queryTable969.xml"/><Relationship Id="rId1046" Type="http://schemas.openxmlformats.org/officeDocument/2006/relationships/queryTable" Target="../queryTables/queryTable1045.xml"/><Relationship Id="rId623" Type="http://schemas.openxmlformats.org/officeDocument/2006/relationships/queryTable" Target="../queryTables/queryTable622.xml"/><Relationship Id="rId830" Type="http://schemas.openxmlformats.org/officeDocument/2006/relationships/queryTable" Target="../queryTables/queryTable829.xml"/><Relationship Id="rId928" Type="http://schemas.openxmlformats.org/officeDocument/2006/relationships/queryTable" Target="../queryTables/queryTable927.xml"/><Relationship Id="rId57" Type="http://schemas.openxmlformats.org/officeDocument/2006/relationships/queryTable" Target="../queryTables/queryTable56.xml"/><Relationship Id="rId262" Type="http://schemas.openxmlformats.org/officeDocument/2006/relationships/queryTable" Target="../queryTables/queryTable261.xml"/><Relationship Id="rId567" Type="http://schemas.openxmlformats.org/officeDocument/2006/relationships/queryTable" Target="../queryTables/queryTable566.xml"/><Relationship Id="rId1113" Type="http://schemas.openxmlformats.org/officeDocument/2006/relationships/queryTable" Target="../queryTables/queryTable1112.xml"/><Relationship Id="rId122" Type="http://schemas.openxmlformats.org/officeDocument/2006/relationships/queryTable" Target="../queryTables/queryTable121.xml"/><Relationship Id="rId774" Type="http://schemas.openxmlformats.org/officeDocument/2006/relationships/queryTable" Target="../queryTables/queryTable773.xml"/><Relationship Id="rId981" Type="http://schemas.openxmlformats.org/officeDocument/2006/relationships/queryTable" Target="../queryTables/queryTable980.xml"/><Relationship Id="rId1057" Type="http://schemas.openxmlformats.org/officeDocument/2006/relationships/queryTable" Target="../queryTables/queryTable1056.xml"/><Relationship Id="rId427" Type="http://schemas.openxmlformats.org/officeDocument/2006/relationships/queryTable" Target="../queryTables/queryTable426.xml"/><Relationship Id="rId634" Type="http://schemas.openxmlformats.org/officeDocument/2006/relationships/queryTable" Target="../queryTables/queryTable633.xml"/><Relationship Id="rId841" Type="http://schemas.openxmlformats.org/officeDocument/2006/relationships/queryTable" Target="../queryTables/queryTable840.xml"/><Relationship Id="rId273" Type="http://schemas.openxmlformats.org/officeDocument/2006/relationships/queryTable" Target="../queryTables/queryTable272.xml"/><Relationship Id="rId480" Type="http://schemas.openxmlformats.org/officeDocument/2006/relationships/queryTable" Target="../queryTables/queryTable479.xml"/><Relationship Id="rId701" Type="http://schemas.openxmlformats.org/officeDocument/2006/relationships/queryTable" Target="../queryTables/queryTable700.xml"/><Relationship Id="rId939" Type="http://schemas.openxmlformats.org/officeDocument/2006/relationships/queryTable" Target="../queryTables/queryTable938.xml"/><Relationship Id="rId1124" Type="http://schemas.openxmlformats.org/officeDocument/2006/relationships/queryTable" Target="../queryTables/queryTable1123.xml"/><Relationship Id="rId68" Type="http://schemas.openxmlformats.org/officeDocument/2006/relationships/queryTable" Target="../queryTables/queryTable67.xml"/><Relationship Id="rId133" Type="http://schemas.openxmlformats.org/officeDocument/2006/relationships/queryTable" Target="../queryTables/queryTable132.xml"/><Relationship Id="rId340" Type="http://schemas.openxmlformats.org/officeDocument/2006/relationships/queryTable" Target="../queryTables/queryTable339.xml"/><Relationship Id="rId578" Type="http://schemas.openxmlformats.org/officeDocument/2006/relationships/queryTable" Target="../queryTables/queryTable577.xml"/><Relationship Id="rId785" Type="http://schemas.openxmlformats.org/officeDocument/2006/relationships/queryTable" Target="../queryTables/queryTable784.xml"/><Relationship Id="rId992" Type="http://schemas.openxmlformats.org/officeDocument/2006/relationships/queryTable" Target="../queryTables/queryTable991.xml"/><Relationship Id="rId200" Type="http://schemas.openxmlformats.org/officeDocument/2006/relationships/queryTable" Target="../queryTables/queryTable199.xml"/><Relationship Id="rId438" Type="http://schemas.openxmlformats.org/officeDocument/2006/relationships/queryTable" Target="../queryTables/queryTable437.xml"/><Relationship Id="rId645" Type="http://schemas.openxmlformats.org/officeDocument/2006/relationships/queryTable" Target="../queryTables/queryTable644.xml"/><Relationship Id="rId852" Type="http://schemas.openxmlformats.org/officeDocument/2006/relationships/queryTable" Target="../queryTables/queryTable851.xml"/><Relationship Id="rId1068" Type="http://schemas.openxmlformats.org/officeDocument/2006/relationships/queryTable" Target="../queryTables/queryTable1067.xml"/><Relationship Id="rId284" Type="http://schemas.openxmlformats.org/officeDocument/2006/relationships/queryTable" Target="../queryTables/queryTable283.xml"/><Relationship Id="rId491" Type="http://schemas.openxmlformats.org/officeDocument/2006/relationships/queryTable" Target="../queryTables/queryTable490.xml"/><Relationship Id="rId505" Type="http://schemas.openxmlformats.org/officeDocument/2006/relationships/queryTable" Target="../queryTables/queryTable504.xml"/><Relationship Id="rId712" Type="http://schemas.openxmlformats.org/officeDocument/2006/relationships/queryTable" Target="../queryTables/queryTable711.xml"/><Relationship Id="rId1135" Type="http://schemas.openxmlformats.org/officeDocument/2006/relationships/queryTable" Target="../queryTables/queryTable1134.xml"/><Relationship Id="rId79" Type="http://schemas.openxmlformats.org/officeDocument/2006/relationships/queryTable" Target="../queryTables/queryTable78.xml"/><Relationship Id="rId144" Type="http://schemas.openxmlformats.org/officeDocument/2006/relationships/queryTable" Target="../queryTables/queryTable143.xml"/><Relationship Id="rId589" Type="http://schemas.openxmlformats.org/officeDocument/2006/relationships/queryTable" Target="../queryTables/queryTable588.xml"/><Relationship Id="rId796" Type="http://schemas.openxmlformats.org/officeDocument/2006/relationships/queryTable" Target="../queryTables/queryTable795.xml"/><Relationship Id="rId351" Type="http://schemas.openxmlformats.org/officeDocument/2006/relationships/queryTable" Target="../queryTables/queryTable350.xml"/><Relationship Id="rId449" Type="http://schemas.openxmlformats.org/officeDocument/2006/relationships/queryTable" Target="../queryTables/queryTable448.xml"/><Relationship Id="rId656" Type="http://schemas.openxmlformats.org/officeDocument/2006/relationships/queryTable" Target="../queryTables/queryTable655.xml"/><Relationship Id="rId863" Type="http://schemas.openxmlformats.org/officeDocument/2006/relationships/queryTable" Target="../queryTables/queryTable862.xml"/><Relationship Id="rId1079" Type="http://schemas.openxmlformats.org/officeDocument/2006/relationships/queryTable" Target="../queryTables/queryTable1078.xml"/><Relationship Id="rId211" Type="http://schemas.openxmlformats.org/officeDocument/2006/relationships/queryTable" Target="../queryTables/queryTable210.xml"/><Relationship Id="rId295" Type="http://schemas.openxmlformats.org/officeDocument/2006/relationships/queryTable" Target="../queryTables/queryTable294.xml"/><Relationship Id="rId309" Type="http://schemas.openxmlformats.org/officeDocument/2006/relationships/queryTable" Target="../queryTables/queryTable308.xml"/><Relationship Id="rId516" Type="http://schemas.openxmlformats.org/officeDocument/2006/relationships/queryTable" Target="../queryTables/queryTable515.xml"/><Relationship Id="rId1146" Type="http://schemas.openxmlformats.org/officeDocument/2006/relationships/queryTable" Target="../queryTables/queryTable1145.xml"/><Relationship Id="rId723" Type="http://schemas.openxmlformats.org/officeDocument/2006/relationships/queryTable" Target="../queryTables/queryTable722.xml"/><Relationship Id="rId930" Type="http://schemas.openxmlformats.org/officeDocument/2006/relationships/queryTable" Target="../queryTables/queryTable929.xml"/><Relationship Id="rId1006" Type="http://schemas.openxmlformats.org/officeDocument/2006/relationships/queryTable" Target="../queryTables/queryTable1005.xml"/><Relationship Id="rId155" Type="http://schemas.openxmlformats.org/officeDocument/2006/relationships/queryTable" Target="../queryTables/queryTable154.xml"/><Relationship Id="rId362" Type="http://schemas.openxmlformats.org/officeDocument/2006/relationships/queryTable" Target="../queryTables/queryTable361.xml"/><Relationship Id="rId222" Type="http://schemas.openxmlformats.org/officeDocument/2006/relationships/queryTable" Target="../queryTables/queryTable221.xml"/><Relationship Id="rId667" Type="http://schemas.openxmlformats.org/officeDocument/2006/relationships/queryTable" Target="../queryTables/queryTable666.xml"/><Relationship Id="rId874" Type="http://schemas.openxmlformats.org/officeDocument/2006/relationships/queryTable" Target="../queryTables/queryTable873.xml"/><Relationship Id="rId17" Type="http://schemas.openxmlformats.org/officeDocument/2006/relationships/queryTable" Target="../queryTables/queryTable16.xml"/><Relationship Id="rId527" Type="http://schemas.openxmlformats.org/officeDocument/2006/relationships/queryTable" Target="../queryTables/queryTable526.xml"/><Relationship Id="rId734" Type="http://schemas.openxmlformats.org/officeDocument/2006/relationships/queryTable" Target="../queryTables/queryTable733.xml"/><Relationship Id="rId941" Type="http://schemas.openxmlformats.org/officeDocument/2006/relationships/queryTable" Target="../queryTables/queryTable940.xml"/><Relationship Id="rId1157" Type="http://schemas.openxmlformats.org/officeDocument/2006/relationships/queryTable" Target="../queryTables/queryTable1156.xml"/><Relationship Id="rId70" Type="http://schemas.openxmlformats.org/officeDocument/2006/relationships/queryTable" Target="../queryTables/queryTable69.xml"/><Relationship Id="rId166" Type="http://schemas.openxmlformats.org/officeDocument/2006/relationships/queryTable" Target="../queryTables/queryTable165.xml"/><Relationship Id="rId373" Type="http://schemas.openxmlformats.org/officeDocument/2006/relationships/queryTable" Target="../queryTables/queryTable372.xml"/><Relationship Id="rId580" Type="http://schemas.openxmlformats.org/officeDocument/2006/relationships/queryTable" Target="../queryTables/queryTable579.xml"/><Relationship Id="rId801" Type="http://schemas.openxmlformats.org/officeDocument/2006/relationships/queryTable" Target="../queryTables/queryTable800.xml"/><Relationship Id="rId1017" Type="http://schemas.openxmlformats.org/officeDocument/2006/relationships/queryTable" Target="../queryTables/queryTable1016.xml"/><Relationship Id="rId1" Type="http://schemas.openxmlformats.org/officeDocument/2006/relationships/printerSettings" Target="../printerSettings/printerSettings3.bin"/><Relationship Id="rId233" Type="http://schemas.openxmlformats.org/officeDocument/2006/relationships/queryTable" Target="../queryTables/queryTable232.xml"/><Relationship Id="rId440" Type="http://schemas.openxmlformats.org/officeDocument/2006/relationships/queryTable" Target="../queryTables/queryTable439.xml"/><Relationship Id="rId678" Type="http://schemas.openxmlformats.org/officeDocument/2006/relationships/queryTable" Target="../queryTables/queryTable677.xml"/><Relationship Id="rId885" Type="http://schemas.openxmlformats.org/officeDocument/2006/relationships/queryTable" Target="../queryTables/queryTable884.xml"/><Relationship Id="rId1070" Type="http://schemas.openxmlformats.org/officeDocument/2006/relationships/queryTable" Target="../queryTables/queryTable1069.xml"/><Relationship Id="rId28" Type="http://schemas.openxmlformats.org/officeDocument/2006/relationships/queryTable" Target="../queryTables/queryTable27.xml"/><Relationship Id="rId300" Type="http://schemas.openxmlformats.org/officeDocument/2006/relationships/queryTable" Target="../queryTables/queryTable299.xml"/><Relationship Id="rId538" Type="http://schemas.openxmlformats.org/officeDocument/2006/relationships/queryTable" Target="../queryTables/queryTable537.xml"/><Relationship Id="rId745" Type="http://schemas.openxmlformats.org/officeDocument/2006/relationships/queryTable" Target="../queryTables/queryTable744.xml"/><Relationship Id="rId952" Type="http://schemas.openxmlformats.org/officeDocument/2006/relationships/queryTable" Target="../queryTables/queryTable951.xml"/><Relationship Id="rId81" Type="http://schemas.openxmlformats.org/officeDocument/2006/relationships/queryTable" Target="../queryTables/queryTable80.xml"/><Relationship Id="rId177" Type="http://schemas.openxmlformats.org/officeDocument/2006/relationships/queryTable" Target="../queryTables/queryTable176.xml"/><Relationship Id="rId384" Type="http://schemas.openxmlformats.org/officeDocument/2006/relationships/queryTable" Target="../queryTables/queryTable383.xml"/><Relationship Id="rId591" Type="http://schemas.openxmlformats.org/officeDocument/2006/relationships/queryTable" Target="../queryTables/queryTable590.xml"/><Relationship Id="rId605" Type="http://schemas.openxmlformats.org/officeDocument/2006/relationships/queryTable" Target="../queryTables/queryTable604.xml"/><Relationship Id="rId812" Type="http://schemas.openxmlformats.org/officeDocument/2006/relationships/queryTable" Target="../queryTables/queryTable811.xml"/><Relationship Id="rId1028" Type="http://schemas.openxmlformats.org/officeDocument/2006/relationships/queryTable" Target="../queryTables/queryTable1027.xml"/><Relationship Id="rId244" Type="http://schemas.openxmlformats.org/officeDocument/2006/relationships/queryTable" Target="../queryTables/queryTable243.xml"/><Relationship Id="rId689" Type="http://schemas.openxmlformats.org/officeDocument/2006/relationships/queryTable" Target="../queryTables/queryTable688.xml"/><Relationship Id="rId896" Type="http://schemas.openxmlformats.org/officeDocument/2006/relationships/queryTable" Target="../queryTables/queryTable895.xml"/><Relationship Id="rId1081" Type="http://schemas.openxmlformats.org/officeDocument/2006/relationships/queryTable" Target="../queryTables/queryTable1080.xml"/><Relationship Id="rId39" Type="http://schemas.openxmlformats.org/officeDocument/2006/relationships/queryTable" Target="../queryTables/queryTable38.xml"/><Relationship Id="rId451" Type="http://schemas.openxmlformats.org/officeDocument/2006/relationships/queryTable" Target="../queryTables/queryTable450.xml"/><Relationship Id="rId549" Type="http://schemas.openxmlformats.org/officeDocument/2006/relationships/queryTable" Target="../queryTables/queryTable548.xml"/><Relationship Id="rId756" Type="http://schemas.openxmlformats.org/officeDocument/2006/relationships/queryTable" Target="../queryTables/queryTable755.xml"/><Relationship Id="rId104" Type="http://schemas.openxmlformats.org/officeDocument/2006/relationships/queryTable" Target="../queryTables/queryTable103.xml"/><Relationship Id="rId188" Type="http://schemas.openxmlformats.org/officeDocument/2006/relationships/queryTable" Target="../queryTables/queryTable187.xml"/><Relationship Id="rId311" Type="http://schemas.openxmlformats.org/officeDocument/2006/relationships/queryTable" Target="../queryTables/queryTable310.xml"/><Relationship Id="rId395" Type="http://schemas.openxmlformats.org/officeDocument/2006/relationships/queryTable" Target="../queryTables/queryTable394.xml"/><Relationship Id="rId409" Type="http://schemas.openxmlformats.org/officeDocument/2006/relationships/queryTable" Target="../queryTables/queryTable408.xml"/><Relationship Id="rId963" Type="http://schemas.openxmlformats.org/officeDocument/2006/relationships/queryTable" Target="../queryTables/queryTable962.xml"/><Relationship Id="rId1039" Type="http://schemas.openxmlformats.org/officeDocument/2006/relationships/queryTable" Target="../queryTables/queryTable1038.xml"/><Relationship Id="rId92" Type="http://schemas.openxmlformats.org/officeDocument/2006/relationships/queryTable" Target="../queryTables/queryTable91.xml"/><Relationship Id="rId616" Type="http://schemas.openxmlformats.org/officeDocument/2006/relationships/queryTable" Target="../queryTables/queryTable615.xml"/><Relationship Id="rId823" Type="http://schemas.openxmlformats.org/officeDocument/2006/relationships/queryTable" Target="../queryTables/queryTable822.xml"/><Relationship Id="rId255" Type="http://schemas.openxmlformats.org/officeDocument/2006/relationships/queryTable" Target="../queryTables/queryTable254.xml"/><Relationship Id="rId462" Type="http://schemas.openxmlformats.org/officeDocument/2006/relationships/queryTable" Target="../queryTables/queryTable461.xml"/><Relationship Id="rId1092" Type="http://schemas.openxmlformats.org/officeDocument/2006/relationships/queryTable" Target="../queryTables/queryTable1091.xml"/><Relationship Id="rId1106" Type="http://schemas.openxmlformats.org/officeDocument/2006/relationships/queryTable" Target="../queryTables/queryTable1105.xml"/><Relationship Id="rId115" Type="http://schemas.openxmlformats.org/officeDocument/2006/relationships/queryTable" Target="../queryTables/queryTable114.xml"/><Relationship Id="rId322" Type="http://schemas.openxmlformats.org/officeDocument/2006/relationships/queryTable" Target="../queryTables/queryTable321.xml"/><Relationship Id="rId767" Type="http://schemas.openxmlformats.org/officeDocument/2006/relationships/queryTable" Target="../queryTables/queryTable766.xml"/><Relationship Id="rId974" Type="http://schemas.openxmlformats.org/officeDocument/2006/relationships/queryTable" Target="../queryTables/queryTable973.xml"/><Relationship Id="rId199" Type="http://schemas.openxmlformats.org/officeDocument/2006/relationships/queryTable" Target="../queryTables/queryTable198.xml"/><Relationship Id="rId627" Type="http://schemas.openxmlformats.org/officeDocument/2006/relationships/queryTable" Target="../queryTables/queryTable626.xml"/><Relationship Id="rId834" Type="http://schemas.openxmlformats.org/officeDocument/2006/relationships/queryTable" Target="../queryTables/queryTable833.xml"/><Relationship Id="rId266" Type="http://schemas.openxmlformats.org/officeDocument/2006/relationships/queryTable" Target="../queryTables/queryTable265.xml"/><Relationship Id="rId473" Type="http://schemas.openxmlformats.org/officeDocument/2006/relationships/queryTable" Target="../queryTables/queryTable472.xml"/><Relationship Id="rId680" Type="http://schemas.openxmlformats.org/officeDocument/2006/relationships/queryTable" Target="../queryTables/queryTable679.xml"/><Relationship Id="rId901" Type="http://schemas.openxmlformats.org/officeDocument/2006/relationships/queryTable" Target="../queryTables/queryTable900.xml"/><Relationship Id="rId1117" Type="http://schemas.openxmlformats.org/officeDocument/2006/relationships/queryTable" Target="../queryTables/queryTable1116.xml"/><Relationship Id="rId30" Type="http://schemas.openxmlformats.org/officeDocument/2006/relationships/queryTable" Target="../queryTables/queryTable29.xml"/><Relationship Id="rId126" Type="http://schemas.openxmlformats.org/officeDocument/2006/relationships/queryTable" Target="../queryTables/queryTable125.xml"/><Relationship Id="rId333" Type="http://schemas.openxmlformats.org/officeDocument/2006/relationships/queryTable" Target="../queryTables/queryTable332.xml"/><Relationship Id="rId540" Type="http://schemas.openxmlformats.org/officeDocument/2006/relationships/queryTable" Target="../queryTables/queryTable539.xml"/><Relationship Id="rId778" Type="http://schemas.openxmlformats.org/officeDocument/2006/relationships/queryTable" Target="../queryTables/queryTable777.xml"/><Relationship Id="rId985" Type="http://schemas.openxmlformats.org/officeDocument/2006/relationships/queryTable" Target="../queryTables/queryTable984.xml"/><Relationship Id="rId638" Type="http://schemas.openxmlformats.org/officeDocument/2006/relationships/queryTable" Target="../queryTables/queryTable637.xml"/><Relationship Id="rId845" Type="http://schemas.openxmlformats.org/officeDocument/2006/relationships/queryTable" Target="../queryTables/queryTable844.xml"/><Relationship Id="rId1030" Type="http://schemas.openxmlformats.org/officeDocument/2006/relationships/queryTable" Target="../queryTables/queryTable1029.xml"/><Relationship Id="rId277" Type="http://schemas.openxmlformats.org/officeDocument/2006/relationships/queryTable" Target="../queryTables/queryTable276.xml"/><Relationship Id="rId400" Type="http://schemas.openxmlformats.org/officeDocument/2006/relationships/queryTable" Target="../queryTables/queryTable399.xml"/><Relationship Id="rId484" Type="http://schemas.openxmlformats.org/officeDocument/2006/relationships/queryTable" Target="../queryTables/queryTable483.xml"/><Relationship Id="rId705" Type="http://schemas.openxmlformats.org/officeDocument/2006/relationships/queryTable" Target="../queryTables/queryTable704.xml"/><Relationship Id="rId1128" Type="http://schemas.openxmlformats.org/officeDocument/2006/relationships/queryTable" Target="../queryTables/queryTable1127.xml"/><Relationship Id="rId137" Type="http://schemas.openxmlformats.org/officeDocument/2006/relationships/queryTable" Target="../queryTables/queryTable136.xml"/><Relationship Id="rId344" Type="http://schemas.openxmlformats.org/officeDocument/2006/relationships/queryTable" Target="../queryTables/queryTable343.xml"/><Relationship Id="rId691" Type="http://schemas.openxmlformats.org/officeDocument/2006/relationships/queryTable" Target="../queryTables/queryTable690.xml"/><Relationship Id="rId789" Type="http://schemas.openxmlformats.org/officeDocument/2006/relationships/queryTable" Target="../queryTables/queryTable788.xml"/><Relationship Id="rId912" Type="http://schemas.openxmlformats.org/officeDocument/2006/relationships/queryTable" Target="../queryTables/queryTable911.xml"/><Relationship Id="rId996" Type="http://schemas.openxmlformats.org/officeDocument/2006/relationships/queryTable" Target="../queryTables/queryTable995.xml"/><Relationship Id="rId41" Type="http://schemas.openxmlformats.org/officeDocument/2006/relationships/queryTable" Target="../queryTables/queryTable40.xml"/><Relationship Id="rId551" Type="http://schemas.openxmlformats.org/officeDocument/2006/relationships/queryTable" Target="../queryTables/queryTable550.xml"/><Relationship Id="rId649" Type="http://schemas.openxmlformats.org/officeDocument/2006/relationships/queryTable" Target="../queryTables/queryTable648.xml"/><Relationship Id="rId856" Type="http://schemas.openxmlformats.org/officeDocument/2006/relationships/queryTable" Target="../queryTables/queryTable855.xml"/><Relationship Id="rId190" Type="http://schemas.openxmlformats.org/officeDocument/2006/relationships/queryTable" Target="../queryTables/queryTable189.xml"/><Relationship Id="rId204" Type="http://schemas.openxmlformats.org/officeDocument/2006/relationships/queryTable" Target="../queryTables/queryTable203.xml"/><Relationship Id="rId288" Type="http://schemas.openxmlformats.org/officeDocument/2006/relationships/queryTable" Target="../queryTables/queryTable287.xml"/><Relationship Id="rId411" Type="http://schemas.openxmlformats.org/officeDocument/2006/relationships/queryTable" Target="../queryTables/queryTable410.xml"/><Relationship Id="rId509" Type="http://schemas.openxmlformats.org/officeDocument/2006/relationships/queryTable" Target="../queryTables/queryTable508.xml"/><Relationship Id="rId1041" Type="http://schemas.openxmlformats.org/officeDocument/2006/relationships/queryTable" Target="../queryTables/queryTable1040.xml"/><Relationship Id="rId1139" Type="http://schemas.openxmlformats.org/officeDocument/2006/relationships/queryTable" Target="../queryTables/queryTable1138.xml"/><Relationship Id="rId495" Type="http://schemas.openxmlformats.org/officeDocument/2006/relationships/queryTable" Target="../queryTables/queryTable494.xml"/><Relationship Id="rId716" Type="http://schemas.openxmlformats.org/officeDocument/2006/relationships/queryTable" Target="../queryTables/queryTable715.xml"/><Relationship Id="rId923" Type="http://schemas.openxmlformats.org/officeDocument/2006/relationships/queryTable" Target="../queryTables/queryTable922.xml"/><Relationship Id="rId52" Type="http://schemas.openxmlformats.org/officeDocument/2006/relationships/queryTable" Target="../queryTables/queryTable51.xml"/><Relationship Id="rId148" Type="http://schemas.openxmlformats.org/officeDocument/2006/relationships/queryTable" Target="../queryTables/queryTable147.xml"/><Relationship Id="rId355" Type="http://schemas.openxmlformats.org/officeDocument/2006/relationships/queryTable" Target="../queryTables/queryTable354.xml"/><Relationship Id="rId562" Type="http://schemas.openxmlformats.org/officeDocument/2006/relationships/queryTable" Target="../queryTables/queryTable561.xml"/><Relationship Id="rId215" Type="http://schemas.openxmlformats.org/officeDocument/2006/relationships/queryTable" Target="../queryTables/queryTable214.xml"/><Relationship Id="rId422" Type="http://schemas.openxmlformats.org/officeDocument/2006/relationships/queryTable" Target="../queryTables/queryTable421.xml"/><Relationship Id="rId867" Type="http://schemas.openxmlformats.org/officeDocument/2006/relationships/queryTable" Target="../queryTables/queryTable866.xml"/><Relationship Id="rId1052" Type="http://schemas.openxmlformats.org/officeDocument/2006/relationships/queryTable" Target="../queryTables/queryTable1051.xml"/><Relationship Id="rId299" Type="http://schemas.openxmlformats.org/officeDocument/2006/relationships/queryTable" Target="../queryTables/queryTable298.xml"/><Relationship Id="rId727" Type="http://schemas.openxmlformats.org/officeDocument/2006/relationships/queryTable" Target="../queryTables/queryTable726.xml"/><Relationship Id="rId934" Type="http://schemas.openxmlformats.org/officeDocument/2006/relationships/queryTable" Target="../queryTables/queryTable933.xml"/><Relationship Id="rId63" Type="http://schemas.openxmlformats.org/officeDocument/2006/relationships/queryTable" Target="../queryTables/queryTable62.xml"/><Relationship Id="rId159" Type="http://schemas.openxmlformats.org/officeDocument/2006/relationships/queryTable" Target="../queryTables/queryTable158.xml"/><Relationship Id="rId366" Type="http://schemas.openxmlformats.org/officeDocument/2006/relationships/queryTable" Target="../queryTables/queryTable365.xml"/><Relationship Id="rId573" Type="http://schemas.openxmlformats.org/officeDocument/2006/relationships/queryTable" Target="../queryTables/queryTable572.xml"/><Relationship Id="rId780" Type="http://schemas.openxmlformats.org/officeDocument/2006/relationships/queryTable" Target="../queryTables/queryTable779.xml"/><Relationship Id="rId226" Type="http://schemas.openxmlformats.org/officeDocument/2006/relationships/queryTable" Target="../queryTables/queryTable225.xml"/><Relationship Id="rId433" Type="http://schemas.openxmlformats.org/officeDocument/2006/relationships/queryTable" Target="../queryTables/queryTable432.xml"/><Relationship Id="rId878" Type="http://schemas.openxmlformats.org/officeDocument/2006/relationships/queryTable" Target="../queryTables/queryTable877.xml"/><Relationship Id="rId1063" Type="http://schemas.openxmlformats.org/officeDocument/2006/relationships/queryTable" Target="../queryTables/queryTable1062.xml"/><Relationship Id="rId640" Type="http://schemas.openxmlformats.org/officeDocument/2006/relationships/queryTable" Target="../queryTables/queryTable639.xml"/><Relationship Id="rId738" Type="http://schemas.openxmlformats.org/officeDocument/2006/relationships/queryTable" Target="../queryTables/queryTable737.xml"/><Relationship Id="rId945" Type="http://schemas.openxmlformats.org/officeDocument/2006/relationships/queryTable" Target="../queryTables/queryTable944.xml"/><Relationship Id="rId74" Type="http://schemas.openxmlformats.org/officeDocument/2006/relationships/queryTable" Target="../queryTables/queryTable73.xml"/><Relationship Id="rId377" Type="http://schemas.openxmlformats.org/officeDocument/2006/relationships/queryTable" Target="../queryTables/queryTable376.xml"/><Relationship Id="rId500" Type="http://schemas.openxmlformats.org/officeDocument/2006/relationships/queryTable" Target="../queryTables/queryTable499.xml"/><Relationship Id="rId584" Type="http://schemas.openxmlformats.org/officeDocument/2006/relationships/queryTable" Target="../queryTables/queryTable583.xml"/><Relationship Id="rId805" Type="http://schemas.openxmlformats.org/officeDocument/2006/relationships/queryTable" Target="../queryTables/queryTable804.xml"/><Relationship Id="rId1130" Type="http://schemas.openxmlformats.org/officeDocument/2006/relationships/queryTable" Target="../queryTables/queryTable1129.xml"/><Relationship Id="rId5" Type="http://schemas.openxmlformats.org/officeDocument/2006/relationships/queryTable" Target="../queryTables/queryTable4.xml"/><Relationship Id="rId237" Type="http://schemas.openxmlformats.org/officeDocument/2006/relationships/queryTable" Target="../queryTables/queryTable236.xml"/><Relationship Id="rId791" Type="http://schemas.openxmlformats.org/officeDocument/2006/relationships/queryTable" Target="../queryTables/queryTable790.xml"/><Relationship Id="rId889" Type="http://schemas.openxmlformats.org/officeDocument/2006/relationships/queryTable" Target="../queryTables/queryTable888.xml"/><Relationship Id="rId1074" Type="http://schemas.openxmlformats.org/officeDocument/2006/relationships/queryTable" Target="../queryTables/queryTable1073.xml"/><Relationship Id="rId444" Type="http://schemas.openxmlformats.org/officeDocument/2006/relationships/queryTable" Target="../queryTables/queryTable443.xml"/><Relationship Id="rId651" Type="http://schemas.openxmlformats.org/officeDocument/2006/relationships/queryTable" Target="../queryTables/queryTable650.xml"/><Relationship Id="rId749" Type="http://schemas.openxmlformats.org/officeDocument/2006/relationships/queryTable" Target="../queryTables/queryTable748.xml"/><Relationship Id="rId290" Type="http://schemas.openxmlformats.org/officeDocument/2006/relationships/queryTable" Target="../queryTables/queryTable289.xml"/><Relationship Id="rId304" Type="http://schemas.openxmlformats.org/officeDocument/2006/relationships/queryTable" Target="../queryTables/queryTable303.xml"/><Relationship Id="rId388" Type="http://schemas.openxmlformats.org/officeDocument/2006/relationships/queryTable" Target="../queryTables/queryTable387.xml"/><Relationship Id="rId511" Type="http://schemas.openxmlformats.org/officeDocument/2006/relationships/queryTable" Target="../queryTables/queryTable510.xml"/><Relationship Id="rId609" Type="http://schemas.openxmlformats.org/officeDocument/2006/relationships/queryTable" Target="../queryTables/queryTable608.xml"/><Relationship Id="rId956" Type="http://schemas.openxmlformats.org/officeDocument/2006/relationships/queryTable" Target="../queryTables/queryTable955.xml"/><Relationship Id="rId1141" Type="http://schemas.openxmlformats.org/officeDocument/2006/relationships/queryTable" Target="../queryTables/queryTable1140.xml"/><Relationship Id="rId85" Type="http://schemas.openxmlformats.org/officeDocument/2006/relationships/queryTable" Target="../queryTables/queryTable84.xml"/><Relationship Id="rId150" Type="http://schemas.openxmlformats.org/officeDocument/2006/relationships/queryTable" Target="../queryTables/queryTable149.xml"/><Relationship Id="rId595" Type="http://schemas.openxmlformats.org/officeDocument/2006/relationships/queryTable" Target="../queryTables/queryTable594.xml"/><Relationship Id="rId816" Type="http://schemas.openxmlformats.org/officeDocument/2006/relationships/queryTable" Target="../queryTables/queryTable815.xml"/><Relationship Id="rId1001" Type="http://schemas.openxmlformats.org/officeDocument/2006/relationships/queryTable" Target="../queryTables/queryTable1000.xml"/><Relationship Id="rId248" Type="http://schemas.openxmlformats.org/officeDocument/2006/relationships/queryTable" Target="../queryTables/queryTable247.xml"/><Relationship Id="rId455" Type="http://schemas.openxmlformats.org/officeDocument/2006/relationships/queryTable" Target="../queryTables/queryTable454.xml"/><Relationship Id="rId662" Type="http://schemas.openxmlformats.org/officeDocument/2006/relationships/queryTable" Target="../queryTables/queryTable661.xml"/><Relationship Id="rId1085" Type="http://schemas.openxmlformats.org/officeDocument/2006/relationships/queryTable" Target="../queryTables/queryTable1084.xml"/><Relationship Id="rId12" Type="http://schemas.openxmlformats.org/officeDocument/2006/relationships/queryTable" Target="../queryTables/queryTable11.xml"/><Relationship Id="rId108" Type="http://schemas.openxmlformats.org/officeDocument/2006/relationships/queryTable" Target="../queryTables/queryTable107.xml"/><Relationship Id="rId315" Type="http://schemas.openxmlformats.org/officeDocument/2006/relationships/queryTable" Target="../queryTables/queryTable314.xml"/><Relationship Id="rId522" Type="http://schemas.openxmlformats.org/officeDocument/2006/relationships/queryTable" Target="../queryTables/queryTable521.xml"/><Relationship Id="rId967" Type="http://schemas.openxmlformats.org/officeDocument/2006/relationships/queryTable" Target="../queryTables/queryTable966.xml"/><Relationship Id="rId1152" Type="http://schemas.openxmlformats.org/officeDocument/2006/relationships/queryTable" Target="../queryTables/queryTable1151.xml"/><Relationship Id="rId96" Type="http://schemas.openxmlformats.org/officeDocument/2006/relationships/queryTable" Target="../queryTables/queryTable95.xml"/><Relationship Id="rId161" Type="http://schemas.openxmlformats.org/officeDocument/2006/relationships/queryTable" Target="../queryTables/queryTable160.xml"/><Relationship Id="rId399" Type="http://schemas.openxmlformats.org/officeDocument/2006/relationships/queryTable" Target="../queryTables/queryTable398.xml"/><Relationship Id="rId827" Type="http://schemas.openxmlformats.org/officeDocument/2006/relationships/queryTable" Target="../queryTables/queryTable826.xml"/><Relationship Id="rId1012" Type="http://schemas.openxmlformats.org/officeDocument/2006/relationships/queryTable" Target="../queryTables/queryTable1011.xml"/><Relationship Id="rId259" Type="http://schemas.openxmlformats.org/officeDocument/2006/relationships/queryTable" Target="../queryTables/queryTable258.xml"/><Relationship Id="rId466" Type="http://schemas.openxmlformats.org/officeDocument/2006/relationships/queryTable" Target="../queryTables/queryTable465.xml"/><Relationship Id="rId673" Type="http://schemas.openxmlformats.org/officeDocument/2006/relationships/queryTable" Target="../queryTables/queryTable672.xml"/><Relationship Id="rId880" Type="http://schemas.openxmlformats.org/officeDocument/2006/relationships/queryTable" Target="../queryTables/queryTable879.xml"/><Relationship Id="rId1096" Type="http://schemas.openxmlformats.org/officeDocument/2006/relationships/queryTable" Target="../queryTables/queryTable1095.xml"/><Relationship Id="rId23" Type="http://schemas.openxmlformats.org/officeDocument/2006/relationships/queryTable" Target="../queryTables/queryTable22.xml"/><Relationship Id="rId119" Type="http://schemas.openxmlformats.org/officeDocument/2006/relationships/queryTable" Target="../queryTables/queryTable118.xml"/><Relationship Id="rId326" Type="http://schemas.openxmlformats.org/officeDocument/2006/relationships/queryTable" Target="../queryTables/queryTable325.xml"/><Relationship Id="rId533" Type="http://schemas.openxmlformats.org/officeDocument/2006/relationships/queryTable" Target="../queryTables/queryTable532.xml"/><Relationship Id="rId978" Type="http://schemas.openxmlformats.org/officeDocument/2006/relationships/queryTable" Target="../queryTables/queryTable977.xml"/><Relationship Id="rId1163" Type="http://schemas.openxmlformats.org/officeDocument/2006/relationships/queryTable" Target="../queryTables/queryTable1162.xml"/><Relationship Id="rId740" Type="http://schemas.openxmlformats.org/officeDocument/2006/relationships/queryTable" Target="../queryTables/queryTable739.xml"/><Relationship Id="rId838" Type="http://schemas.openxmlformats.org/officeDocument/2006/relationships/queryTable" Target="../queryTables/queryTable837.xml"/><Relationship Id="rId1023" Type="http://schemas.openxmlformats.org/officeDocument/2006/relationships/queryTable" Target="../queryTables/queryTable1022.xml"/><Relationship Id="rId172" Type="http://schemas.openxmlformats.org/officeDocument/2006/relationships/queryTable" Target="../queryTables/queryTable171.xml"/><Relationship Id="rId477" Type="http://schemas.openxmlformats.org/officeDocument/2006/relationships/queryTable" Target="../queryTables/queryTable476.xml"/><Relationship Id="rId600" Type="http://schemas.openxmlformats.org/officeDocument/2006/relationships/queryTable" Target="../queryTables/queryTable599.xml"/><Relationship Id="rId684" Type="http://schemas.openxmlformats.org/officeDocument/2006/relationships/queryTable" Target="../queryTables/queryTable683.xml"/><Relationship Id="rId337" Type="http://schemas.openxmlformats.org/officeDocument/2006/relationships/queryTable" Target="../queryTables/queryTable336.xml"/><Relationship Id="rId891" Type="http://schemas.openxmlformats.org/officeDocument/2006/relationships/queryTable" Target="../queryTables/queryTable890.xml"/><Relationship Id="rId905" Type="http://schemas.openxmlformats.org/officeDocument/2006/relationships/queryTable" Target="../queryTables/queryTable904.xml"/><Relationship Id="rId989" Type="http://schemas.openxmlformats.org/officeDocument/2006/relationships/queryTable" Target="../queryTables/queryTable988.xml"/><Relationship Id="rId34" Type="http://schemas.openxmlformats.org/officeDocument/2006/relationships/queryTable" Target="../queryTables/queryTable33.xml"/><Relationship Id="rId544" Type="http://schemas.openxmlformats.org/officeDocument/2006/relationships/queryTable" Target="../queryTables/queryTable543.xml"/><Relationship Id="rId751" Type="http://schemas.openxmlformats.org/officeDocument/2006/relationships/queryTable" Target="../queryTables/queryTable750.xml"/><Relationship Id="rId849" Type="http://schemas.openxmlformats.org/officeDocument/2006/relationships/queryTable" Target="../queryTables/queryTable848.xml"/><Relationship Id="rId183" Type="http://schemas.openxmlformats.org/officeDocument/2006/relationships/queryTable" Target="../queryTables/queryTable182.xml"/><Relationship Id="rId390" Type="http://schemas.openxmlformats.org/officeDocument/2006/relationships/queryTable" Target="../queryTables/queryTable389.xml"/><Relationship Id="rId404" Type="http://schemas.openxmlformats.org/officeDocument/2006/relationships/queryTable" Target="../queryTables/queryTable403.xml"/><Relationship Id="rId611" Type="http://schemas.openxmlformats.org/officeDocument/2006/relationships/queryTable" Target="../queryTables/queryTable610.xml"/><Relationship Id="rId1034" Type="http://schemas.openxmlformats.org/officeDocument/2006/relationships/queryTable" Target="../queryTables/queryTable1033.xml"/><Relationship Id="rId250" Type="http://schemas.openxmlformats.org/officeDocument/2006/relationships/queryTable" Target="../queryTables/queryTable249.xml"/><Relationship Id="rId488" Type="http://schemas.openxmlformats.org/officeDocument/2006/relationships/queryTable" Target="../queryTables/queryTable487.xml"/><Relationship Id="rId695" Type="http://schemas.openxmlformats.org/officeDocument/2006/relationships/queryTable" Target="../queryTables/queryTable694.xml"/><Relationship Id="rId709" Type="http://schemas.openxmlformats.org/officeDocument/2006/relationships/queryTable" Target="../queryTables/queryTable708.xml"/><Relationship Id="rId916" Type="http://schemas.openxmlformats.org/officeDocument/2006/relationships/queryTable" Target="../queryTables/queryTable915.xml"/><Relationship Id="rId1101" Type="http://schemas.openxmlformats.org/officeDocument/2006/relationships/queryTable" Target="../queryTables/queryTable1100.xml"/><Relationship Id="rId45" Type="http://schemas.openxmlformats.org/officeDocument/2006/relationships/queryTable" Target="../queryTables/queryTable44.xml"/><Relationship Id="rId110" Type="http://schemas.openxmlformats.org/officeDocument/2006/relationships/queryTable" Target="../queryTables/queryTable109.xml"/><Relationship Id="rId348" Type="http://schemas.openxmlformats.org/officeDocument/2006/relationships/queryTable" Target="../queryTables/queryTable347.xml"/><Relationship Id="rId555" Type="http://schemas.openxmlformats.org/officeDocument/2006/relationships/queryTable" Target="../queryTables/queryTable554.xml"/><Relationship Id="rId762" Type="http://schemas.openxmlformats.org/officeDocument/2006/relationships/queryTable" Target="../queryTables/queryTable761.xml"/><Relationship Id="rId194" Type="http://schemas.openxmlformats.org/officeDocument/2006/relationships/queryTable" Target="../queryTables/queryTable193.xml"/><Relationship Id="rId208" Type="http://schemas.openxmlformats.org/officeDocument/2006/relationships/queryTable" Target="../queryTables/queryTable207.xml"/><Relationship Id="rId415" Type="http://schemas.openxmlformats.org/officeDocument/2006/relationships/queryTable" Target="../queryTables/queryTable414.xml"/><Relationship Id="rId622" Type="http://schemas.openxmlformats.org/officeDocument/2006/relationships/queryTable" Target="../queryTables/queryTable621.xml"/><Relationship Id="rId1045" Type="http://schemas.openxmlformats.org/officeDocument/2006/relationships/queryTable" Target="../queryTables/queryTable1044.xml"/><Relationship Id="rId261" Type="http://schemas.openxmlformats.org/officeDocument/2006/relationships/queryTable" Target="../queryTables/queryTable260.xml"/><Relationship Id="rId499" Type="http://schemas.openxmlformats.org/officeDocument/2006/relationships/queryTable" Target="../queryTables/queryTable498.xml"/><Relationship Id="rId927" Type="http://schemas.openxmlformats.org/officeDocument/2006/relationships/queryTable" Target="../queryTables/queryTable926.xml"/><Relationship Id="rId1112" Type="http://schemas.openxmlformats.org/officeDocument/2006/relationships/queryTable" Target="../queryTables/queryTable1111.xml"/><Relationship Id="rId56" Type="http://schemas.openxmlformats.org/officeDocument/2006/relationships/queryTable" Target="../queryTables/queryTable55.xml"/><Relationship Id="rId359" Type="http://schemas.openxmlformats.org/officeDocument/2006/relationships/queryTable" Target="../queryTables/queryTable358.xml"/><Relationship Id="rId566" Type="http://schemas.openxmlformats.org/officeDocument/2006/relationships/queryTable" Target="../queryTables/queryTable565.xml"/><Relationship Id="rId773" Type="http://schemas.openxmlformats.org/officeDocument/2006/relationships/queryTable" Target="../queryTables/queryTable772.xml"/><Relationship Id="rId121" Type="http://schemas.openxmlformats.org/officeDocument/2006/relationships/queryTable" Target="../queryTables/queryTable120.xml"/><Relationship Id="rId219" Type="http://schemas.openxmlformats.org/officeDocument/2006/relationships/queryTable" Target="../queryTables/queryTable218.xml"/><Relationship Id="rId426" Type="http://schemas.openxmlformats.org/officeDocument/2006/relationships/queryTable" Target="../queryTables/queryTable425.xml"/><Relationship Id="rId633" Type="http://schemas.openxmlformats.org/officeDocument/2006/relationships/queryTable" Target="../queryTables/queryTable632.xml"/><Relationship Id="rId980" Type="http://schemas.openxmlformats.org/officeDocument/2006/relationships/queryTable" Target="../queryTables/queryTable979.xml"/><Relationship Id="rId1056" Type="http://schemas.openxmlformats.org/officeDocument/2006/relationships/queryTable" Target="../queryTables/queryTable1055.xml"/><Relationship Id="rId840" Type="http://schemas.openxmlformats.org/officeDocument/2006/relationships/queryTable" Target="../queryTables/queryTable839.xml"/><Relationship Id="rId938" Type="http://schemas.openxmlformats.org/officeDocument/2006/relationships/queryTable" Target="../queryTables/queryTable937.xml"/><Relationship Id="rId67" Type="http://schemas.openxmlformats.org/officeDocument/2006/relationships/queryTable" Target="../queryTables/queryTable66.xml"/><Relationship Id="rId272" Type="http://schemas.openxmlformats.org/officeDocument/2006/relationships/queryTable" Target="../queryTables/queryTable271.xml"/><Relationship Id="rId577" Type="http://schemas.openxmlformats.org/officeDocument/2006/relationships/queryTable" Target="../queryTables/queryTable576.xml"/><Relationship Id="rId700" Type="http://schemas.openxmlformats.org/officeDocument/2006/relationships/queryTable" Target="../queryTables/queryTable699.xml"/><Relationship Id="rId1123" Type="http://schemas.openxmlformats.org/officeDocument/2006/relationships/queryTable" Target="../queryTables/queryTable1122.xml"/><Relationship Id="rId132" Type="http://schemas.openxmlformats.org/officeDocument/2006/relationships/queryTable" Target="../queryTables/queryTable131.xml"/><Relationship Id="rId784" Type="http://schemas.openxmlformats.org/officeDocument/2006/relationships/queryTable" Target="../queryTables/queryTable783.xml"/><Relationship Id="rId991" Type="http://schemas.openxmlformats.org/officeDocument/2006/relationships/queryTable" Target="../queryTables/queryTable990.xml"/><Relationship Id="rId1067" Type="http://schemas.openxmlformats.org/officeDocument/2006/relationships/queryTable" Target="../queryTables/queryTable1066.xml"/><Relationship Id="rId437" Type="http://schemas.openxmlformats.org/officeDocument/2006/relationships/queryTable" Target="../queryTables/queryTable436.xml"/><Relationship Id="rId644" Type="http://schemas.openxmlformats.org/officeDocument/2006/relationships/queryTable" Target="../queryTables/queryTable643.xml"/><Relationship Id="rId851" Type="http://schemas.openxmlformats.org/officeDocument/2006/relationships/queryTable" Target="../queryTables/queryTable850.xml"/><Relationship Id="rId283" Type="http://schemas.openxmlformats.org/officeDocument/2006/relationships/queryTable" Target="../queryTables/queryTable282.xml"/><Relationship Id="rId490" Type="http://schemas.openxmlformats.org/officeDocument/2006/relationships/queryTable" Target="../queryTables/queryTable489.xml"/><Relationship Id="rId504" Type="http://schemas.openxmlformats.org/officeDocument/2006/relationships/queryTable" Target="../queryTables/queryTable503.xml"/><Relationship Id="rId711" Type="http://schemas.openxmlformats.org/officeDocument/2006/relationships/queryTable" Target="../queryTables/queryTable710.xml"/><Relationship Id="rId949" Type="http://schemas.openxmlformats.org/officeDocument/2006/relationships/queryTable" Target="../queryTables/queryTable948.xml"/><Relationship Id="rId1134" Type="http://schemas.openxmlformats.org/officeDocument/2006/relationships/queryTable" Target="../queryTables/queryTable1133.xml"/><Relationship Id="rId78" Type="http://schemas.openxmlformats.org/officeDocument/2006/relationships/queryTable" Target="../queryTables/queryTable77.xml"/><Relationship Id="rId143" Type="http://schemas.openxmlformats.org/officeDocument/2006/relationships/queryTable" Target="../queryTables/queryTable142.xml"/><Relationship Id="rId350" Type="http://schemas.openxmlformats.org/officeDocument/2006/relationships/queryTable" Target="../queryTables/queryTable349.xml"/><Relationship Id="rId588" Type="http://schemas.openxmlformats.org/officeDocument/2006/relationships/queryTable" Target="../queryTables/queryTable587.xml"/><Relationship Id="rId795" Type="http://schemas.openxmlformats.org/officeDocument/2006/relationships/queryTable" Target="../queryTables/queryTable794.xml"/><Relationship Id="rId809" Type="http://schemas.openxmlformats.org/officeDocument/2006/relationships/queryTable" Target="../queryTables/queryTable808.xml"/><Relationship Id="rId9" Type="http://schemas.openxmlformats.org/officeDocument/2006/relationships/queryTable" Target="../queryTables/queryTable8.xml"/><Relationship Id="rId210" Type="http://schemas.openxmlformats.org/officeDocument/2006/relationships/queryTable" Target="../queryTables/queryTable209.xml"/><Relationship Id="rId448" Type="http://schemas.openxmlformats.org/officeDocument/2006/relationships/queryTable" Target="../queryTables/queryTable447.xml"/><Relationship Id="rId655" Type="http://schemas.openxmlformats.org/officeDocument/2006/relationships/queryTable" Target="../queryTables/queryTable654.xml"/><Relationship Id="rId862" Type="http://schemas.openxmlformats.org/officeDocument/2006/relationships/queryTable" Target="../queryTables/queryTable861.xml"/><Relationship Id="rId1078" Type="http://schemas.openxmlformats.org/officeDocument/2006/relationships/queryTable" Target="../queryTables/queryTable1077.xml"/><Relationship Id="rId294" Type="http://schemas.openxmlformats.org/officeDocument/2006/relationships/queryTable" Target="../queryTables/queryTable293.xml"/><Relationship Id="rId308" Type="http://schemas.openxmlformats.org/officeDocument/2006/relationships/queryTable" Target="../queryTables/queryTable307.xml"/><Relationship Id="rId515" Type="http://schemas.openxmlformats.org/officeDocument/2006/relationships/queryTable" Target="../queryTables/queryTable514.xml"/><Relationship Id="rId722" Type="http://schemas.openxmlformats.org/officeDocument/2006/relationships/queryTable" Target="../queryTables/queryTable721.xml"/><Relationship Id="rId1145" Type="http://schemas.openxmlformats.org/officeDocument/2006/relationships/queryTable" Target="../queryTables/queryTable1144.xml"/><Relationship Id="rId89" Type="http://schemas.openxmlformats.org/officeDocument/2006/relationships/queryTable" Target="../queryTables/queryTable88.xml"/><Relationship Id="rId154" Type="http://schemas.openxmlformats.org/officeDocument/2006/relationships/queryTable" Target="../queryTables/queryTable153.xml"/><Relationship Id="rId361" Type="http://schemas.openxmlformats.org/officeDocument/2006/relationships/queryTable" Target="../queryTables/queryTable360.xml"/><Relationship Id="rId599" Type="http://schemas.openxmlformats.org/officeDocument/2006/relationships/queryTable" Target="../queryTables/queryTable598.xml"/><Relationship Id="rId1005" Type="http://schemas.openxmlformats.org/officeDocument/2006/relationships/queryTable" Target="../queryTables/queryTable1004.xml"/><Relationship Id="rId459" Type="http://schemas.openxmlformats.org/officeDocument/2006/relationships/queryTable" Target="../queryTables/queryTable458.xml"/><Relationship Id="rId666" Type="http://schemas.openxmlformats.org/officeDocument/2006/relationships/queryTable" Target="../queryTables/queryTable665.xml"/><Relationship Id="rId873" Type="http://schemas.openxmlformats.org/officeDocument/2006/relationships/queryTable" Target="../queryTables/queryTable872.xml"/><Relationship Id="rId1089" Type="http://schemas.openxmlformats.org/officeDocument/2006/relationships/queryTable" Target="../queryTables/queryTable1088.xml"/><Relationship Id="rId16" Type="http://schemas.openxmlformats.org/officeDocument/2006/relationships/queryTable" Target="../queryTables/queryTable15.xml"/><Relationship Id="rId221" Type="http://schemas.openxmlformats.org/officeDocument/2006/relationships/queryTable" Target="../queryTables/queryTable220.xml"/><Relationship Id="rId319" Type="http://schemas.openxmlformats.org/officeDocument/2006/relationships/queryTable" Target="../queryTables/queryTable318.xml"/><Relationship Id="rId526" Type="http://schemas.openxmlformats.org/officeDocument/2006/relationships/queryTable" Target="../queryTables/queryTable525.xml"/><Relationship Id="rId1156" Type="http://schemas.openxmlformats.org/officeDocument/2006/relationships/queryTable" Target="../queryTables/queryTable1155.xml"/><Relationship Id="rId733" Type="http://schemas.openxmlformats.org/officeDocument/2006/relationships/queryTable" Target="../queryTables/queryTable732.xml"/><Relationship Id="rId940" Type="http://schemas.openxmlformats.org/officeDocument/2006/relationships/queryTable" Target="../queryTables/queryTable939.xml"/><Relationship Id="rId1016" Type="http://schemas.openxmlformats.org/officeDocument/2006/relationships/queryTable" Target="../queryTables/queryTable1015.xml"/><Relationship Id="rId165" Type="http://schemas.openxmlformats.org/officeDocument/2006/relationships/queryTable" Target="../queryTables/queryTable164.xml"/><Relationship Id="rId372" Type="http://schemas.openxmlformats.org/officeDocument/2006/relationships/queryTable" Target="../queryTables/queryTable371.xml"/><Relationship Id="rId677" Type="http://schemas.openxmlformats.org/officeDocument/2006/relationships/queryTable" Target="../queryTables/queryTable676.xml"/><Relationship Id="rId800" Type="http://schemas.openxmlformats.org/officeDocument/2006/relationships/queryTable" Target="../queryTables/queryTable799.xml"/><Relationship Id="rId232" Type="http://schemas.openxmlformats.org/officeDocument/2006/relationships/queryTable" Target="../queryTables/queryTable231.xml"/><Relationship Id="rId884" Type="http://schemas.openxmlformats.org/officeDocument/2006/relationships/queryTable" Target="../queryTables/queryTable883.xml"/><Relationship Id="rId27" Type="http://schemas.openxmlformats.org/officeDocument/2006/relationships/queryTable" Target="../queryTables/queryTable26.xml"/><Relationship Id="rId537" Type="http://schemas.openxmlformats.org/officeDocument/2006/relationships/queryTable" Target="../queryTables/queryTable536.xml"/><Relationship Id="rId744" Type="http://schemas.openxmlformats.org/officeDocument/2006/relationships/queryTable" Target="../queryTables/queryTable743.xml"/><Relationship Id="rId951" Type="http://schemas.openxmlformats.org/officeDocument/2006/relationships/queryTable" Target="../queryTables/queryTable950.xml"/><Relationship Id="rId80" Type="http://schemas.openxmlformats.org/officeDocument/2006/relationships/queryTable" Target="../queryTables/queryTable79.xml"/><Relationship Id="rId176" Type="http://schemas.openxmlformats.org/officeDocument/2006/relationships/queryTable" Target="../queryTables/queryTable175.xml"/><Relationship Id="rId383" Type="http://schemas.openxmlformats.org/officeDocument/2006/relationships/queryTable" Target="../queryTables/queryTable382.xml"/><Relationship Id="rId590" Type="http://schemas.openxmlformats.org/officeDocument/2006/relationships/queryTable" Target="../queryTables/queryTable589.xml"/><Relationship Id="rId604" Type="http://schemas.openxmlformats.org/officeDocument/2006/relationships/queryTable" Target="../queryTables/queryTable603.xml"/><Relationship Id="rId811" Type="http://schemas.openxmlformats.org/officeDocument/2006/relationships/queryTable" Target="../queryTables/queryTable810.xml"/><Relationship Id="rId1027" Type="http://schemas.openxmlformats.org/officeDocument/2006/relationships/queryTable" Target="../queryTables/queryTable1026.xml"/><Relationship Id="rId243" Type="http://schemas.openxmlformats.org/officeDocument/2006/relationships/queryTable" Target="../queryTables/queryTable242.xml"/><Relationship Id="rId450" Type="http://schemas.openxmlformats.org/officeDocument/2006/relationships/queryTable" Target="../queryTables/queryTable449.xml"/><Relationship Id="rId688" Type="http://schemas.openxmlformats.org/officeDocument/2006/relationships/queryTable" Target="../queryTables/queryTable687.xml"/><Relationship Id="rId895" Type="http://schemas.openxmlformats.org/officeDocument/2006/relationships/queryTable" Target="../queryTables/queryTable894.xml"/><Relationship Id="rId909" Type="http://schemas.openxmlformats.org/officeDocument/2006/relationships/queryTable" Target="../queryTables/queryTable908.xml"/><Relationship Id="rId1080" Type="http://schemas.openxmlformats.org/officeDocument/2006/relationships/queryTable" Target="../queryTables/queryTable1079.xml"/><Relationship Id="rId38" Type="http://schemas.openxmlformats.org/officeDocument/2006/relationships/queryTable" Target="../queryTables/queryTable37.xml"/><Relationship Id="rId103" Type="http://schemas.openxmlformats.org/officeDocument/2006/relationships/queryTable" Target="../queryTables/queryTable102.xml"/><Relationship Id="rId310" Type="http://schemas.openxmlformats.org/officeDocument/2006/relationships/queryTable" Target="../queryTables/queryTable309.xml"/><Relationship Id="rId548" Type="http://schemas.openxmlformats.org/officeDocument/2006/relationships/queryTable" Target="../queryTables/queryTable547.xml"/><Relationship Id="rId755" Type="http://schemas.openxmlformats.org/officeDocument/2006/relationships/queryTable" Target="../queryTables/queryTable754.xml"/><Relationship Id="rId962" Type="http://schemas.openxmlformats.org/officeDocument/2006/relationships/queryTable" Target="../queryTables/queryTable961.xml"/><Relationship Id="rId91" Type="http://schemas.openxmlformats.org/officeDocument/2006/relationships/queryTable" Target="../queryTables/queryTable90.xml"/><Relationship Id="rId187" Type="http://schemas.openxmlformats.org/officeDocument/2006/relationships/queryTable" Target="../queryTables/queryTable186.xml"/><Relationship Id="rId394" Type="http://schemas.openxmlformats.org/officeDocument/2006/relationships/queryTable" Target="../queryTables/queryTable393.xml"/><Relationship Id="rId408" Type="http://schemas.openxmlformats.org/officeDocument/2006/relationships/queryTable" Target="../queryTables/queryTable407.xml"/><Relationship Id="rId615" Type="http://schemas.openxmlformats.org/officeDocument/2006/relationships/queryTable" Target="../queryTables/queryTable614.xml"/><Relationship Id="rId822" Type="http://schemas.openxmlformats.org/officeDocument/2006/relationships/queryTable" Target="../queryTables/queryTable821.xml"/><Relationship Id="rId1038" Type="http://schemas.openxmlformats.org/officeDocument/2006/relationships/queryTable" Target="../queryTables/queryTable1037.xml"/><Relationship Id="rId254" Type="http://schemas.openxmlformats.org/officeDocument/2006/relationships/queryTable" Target="../queryTables/queryTable253.xml"/><Relationship Id="rId699" Type="http://schemas.openxmlformats.org/officeDocument/2006/relationships/queryTable" Target="../queryTables/queryTable698.xml"/><Relationship Id="rId1091" Type="http://schemas.openxmlformats.org/officeDocument/2006/relationships/queryTable" Target="../queryTables/queryTable1090.xml"/><Relationship Id="rId1105" Type="http://schemas.openxmlformats.org/officeDocument/2006/relationships/queryTable" Target="../queryTables/queryTable1104.xml"/><Relationship Id="rId49" Type="http://schemas.openxmlformats.org/officeDocument/2006/relationships/queryTable" Target="../queryTables/queryTable48.xml"/><Relationship Id="rId114" Type="http://schemas.openxmlformats.org/officeDocument/2006/relationships/queryTable" Target="../queryTables/queryTable113.xml"/><Relationship Id="rId461" Type="http://schemas.openxmlformats.org/officeDocument/2006/relationships/queryTable" Target="../queryTables/queryTable460.xml"/><Relationship Id="rId559" Type="http://schemas.openxmlformats.org/officeDocument/2006/relationships/queryTable" Target="../queryTables/queryTable558.xml"/><Relationship Id="rId766" Type="http://schemas.openxmlformats.org/officeDocument/2006/relationships/queryTable" Target="../queryTables/queryTable765.xml"/><Relationship Id="rId198" Type="http://schemas.openxmlformats.org/officeDocument/2006/relationships/queryTable" Target="../queryTables/queryTable197.xml"/><Relationship Id="rId321" Type="http://schemas.openxmlformats.org/officeDocument/2006/relationships/queryTable" Target="../queryTables/queryTable320.xml"/><Relationship Id="rId419" Type="http://schemas.openxmlformats.org/officeDocument/2006/relationships/queryTable" Target="../queryTables/queryTable418.xml"/><Relationship Id="rId626" Type="http://schemas.openxmlformats.org/officeDocument/2006/relationships/queryTable" Target="../queryTables/queryTable625.xml"/><Relationship Id="rId973" Type="http://schemas.openxmlformats.org/officeDocument/2006/relationships/queryTable" Target="../queryTables/queryTable972.xml"/><Relationship Id="rId1049" Type="http://schemas.openxmlformats.org/officeDocument/2006/relationships/queryTable" Target="../queryTables/queryTable1048.xml"/><Relationship Id="rId833" Type="http://schemas.openxmlformats.org/officeDocument/2006/relationships/queryTable" Target="../queryTables/queryTable832.xml"/><Relationship Id="rId1116" Type="http://schemas.openxmlformats.org/officeDocument/2006/relationships/queryTable" Target="../queryTables/queryTable1115.xml"/><Relationship Id="rId265" Type="http://schemas.openxmlformats.org/officeDocument/2006/relationships/queryTable" Target="../queryTables/queryTable264.xml"/><Relationship Id="rId472" Type="http://schemas.openxmlformats.org/officeDocument/2006/relationships/queryTable" Target="../queryTables/queryTable471.xml"/><Relationship Id="rId900" Type="http://schemas.openxmlformats.org/officeDocument/2006/relationships/queryTable" Target="../queryTables/queryTable899.xml"/><Relationship Id="rId125" Type="http://schemas.openxmlformats.org/officeDocument/2006/relationships/queryTable" Target="../queryTables/queryTable124.xml"/><Relationship Id="rId332" Type="http://schemas.openxmlformats.org/officeDocument/2006/relationships/queryTable" Target="../queryTables/queryTable331.xml"/><Relationship Id="rId777" Type="http://schemas.openxmlformats.org/officeDocument/2006/relationships/queryTable" Target="../queryTables/queryTable776.xml"/><Relationship Id="rId984" Type="http://schemas.openxmlformats.org/officeDocument/2006/relationships/queryTable" Target="../queryTables/queryTable983.xml"/><Relationship Id="rId637" Type="http://schemas.openxmlformats.org/officeDocument/2006/relationships/queryTable" Target="../queryTables/queryTable636.xml"/><Relationship Id="rId844" Type="http://schemas.openxmlformats.org/officeDocument/2006/relationships/queryTable" Target="../queryTables/queryTable843.xml"/><Relationship Id="rId276" Type="http://schemas.openxmlformats.org/officeDocument/2006/relationships/queryTable" Target="../queryTables/queryTable275.xml"/><Relationship Id="rId483" Type="http://schemas.openxmlformats.org/officeDocument/2006/relationships/queryTable" Target="../queryTables/queryTable482.xml"/><Relationship Id="rId690" Type="http://schemas.openxmlformats.org/officeDocument/2006/relationships/queryTable" Target="../queryTables/queryTable689.xml"/><Relationship Id="rId704" Type="http://schemas.openxmlformats.org/officeDocument/2006/relationships/queryTable" Target="../queryTables/queryTable703.xml"/><Relationship Id="rId911" Type="http://schemas.openxmlformats.org/officeDocument/2006/relationships/queryTable" Target="../queryTables/queryTable910.xml"/><Relationship Id="rId1127" Type="http://schemas.openxmlformats.org/officeDocument/2006/relationships/queryTable" Target="../queryTables/queryTable1126.xml"/><Relationship Id="rId40" Type="http://schemas.openxmlformats.org/officeDocument/2006/relationships/queryTable" Target="../queryTables/queryTable39.xml"/><Relationship Id="rId136" Type="http://schemas.openxmlformats.org/officeDocument/2006/relationships/queryTable" Target="../queryTables/queryTable135.xml"/><Relationship Id="rId343" Type="http://schemas.openxmlformats.org/officeDocument/2006/relationships/queryTable" Target="../queryTables/queryTable342.xml"/><Relationship Id="rId550" Type="http://schemas.openxmlformats.org/officeDocument/2006/relationships/queryTable" Target="../queryTables/queryTable549.xml"/><Relationship Id="rId788" Type="http://schemas.openxmlformats.org/officeDocument/2006/relationships/queryTable" Target="../queryTables/queryTable787.xml"/><Relationship Id="rId995" Type="http://schemas.openxmlformats.org/officeDocument/2006/relationships/queryTable" Target="../queryTables/queryTable994.xml"/><Relationship Id="rId203" Type="http://schemas.openxmlformats.org/officeDocument/2006/relationships/queryTable" Target="../queryTables/queryTable202.xml"/><Relationship Id="rId648" Type="http://schemas.openxmlformats.org/officeDocument/2006/relationships/queryTable" Target="../queryTables/queryTable647.xml"/><Relationship Id="rId855" Type="http://schemas.openxmlformats.org/officeDocument/2006/relationships/queryTable" Target="../queryTables/queryTable854.xml"/><Relationship Id="rId1040" Type="http://schemas.openxmlformats.org/officeDocument/2006/relationships/queryTable" Target="../queryTables/queryTable1039.xml"/><Relationship Id="rId287" Type="http://schemas.openxmlformats.org/officeDocument/2006/relationships/queryTable" Target="../queryTables/queryTable286.xml"/><Relationship Id="rId410" Type="http://schemas.openxmlformats.org/officeDocument/2006/relationships/queryTable" Target="../queryTables/queryTable409.xml"/><Relationship Id="rId494" Type="http://schemas.openxmlformats.org/officeDocument/2006/relationships/queryTable" Target="../queryTables/queryTable493.xml"/><Relationship Id="rId508" Type="http://schemas.openxmlformats.org/officeDocument/2006/relationships/queryTable" Target="../queryTables/queryTable507.xml"/><Relationship Id="rId715" Type="http://schemas.openxmlformats.org/officeDocument/2006/relationships/queryTable" Target="../queryTables/queryTable714.xml"/><Relationship Id="rId922" Type="http://schemas.openxmlformats.org/officeDocument/2006/relationships/queryTable" Target="../queryTables/queryTable921.xml"/><Relationship Id="rId1138" Type="http://schemas.openxmlformats.org/officeDocument/2006/relationships/queryTable" Target="../queryTables/queryTable1137.xml"/><Relationship Id="rId147" Type="http://schemas.openxmlformats.org/officeDocument/2006/relationships/queryTable" Target="../queryTables/queryTable146.xml"/><Relationship Id="rId354" Type="http://schemas.openxmlformats.org/officeDocument/2006/relationships/queryTable" Target="../queryTables/queryTable353.xml"/><Relationship Id="rId799" Type="http://schemas.openxmlformats.org/officeDocument/2006/relationships/queryTable" Target="../queryTables/queryTable798.xml"/><Relationship Id="rId51" Type="http://schemas.openxmlformats.org/officeDocument/2006/relationships/queryTable" Target="../queryTables/queryTable50.xml"/><Relationship Id="rId561" Type="http://schemas.openxmlformats.org/officeDocument/2006/relationships/queryTable" Target="../queryTables/queryTable560.xml"/><Relationship Id="rId659" Type="http://schemas.openxmlformats.org/officeDocument/2006/relationships/queryTable" Target="../queryTables/queryTable658.xml"/><Relationship Id="rId866" Type="http://schemas.openxmlformats.org/officeDocument/2006/relationships/queryTable" Target="../queryTables/queryTable865.xml"/><Relationship Id="rId214" Type="http://schemas.openxmlformats.org/officeDocument/2006/relationships/queryTable" Target="../queryTables/queryTable213.xml"/><Relationship Id="rId298" Type="http://schemas.openxmlformats.org/officeDocument/2006/relationships/queryTable" Target="../queryTables/queryTable297.xml"/><Relationship Id="rId421" Type="http://schemas.openxmlformats.org/officeDocument/2006/relationships/queryTable" Target="../queryTables/queryTable420.xml"/><Relationship Id="rId519" Type="http://schemas.openxmlformats.org/officeDocument/2006/relationships/queryTable" Target="../queryTables/queryTable518.xml"/><Relationship Id="rId1051" Type="http://schemas.openxmlformats.org/officeDocument/2006/relationships/queryTable" Target="../queryTables/queryTable1050.xml"/><Relationship Id="rId1149" Type="http://schemas.openxmlformats.org/officeDocument/2006/relationships/queryTable" Target="../queryTables/queryTable1148.xml"/><Relationship Id="rId158" Type="http://schemas.openxmlformats.org/officeDocument/2006/relationships/queryTable" Target="../queryTables/queryTable157.xml"/><Relationship Id="rId726" Type="http://schemas.openxmlformats.org/officeDocument/2006/relationships/queryTable" Target="../queryTables/queryTable725.xml"/><Relationship Id="rId933" Type="http://schemas.openxmlformats.org/officeDocument/2006/relationships/queryTable" Target="../queryTables/queryTable932.xml"/><Relationship Id="rId1009" Type="http://schemas.openxmlformats.org/officeDocument/2006/relationships/queryTable" Target="../queryTables/queryTable1008.xml"/><Relationship Id="rId62" Type="http://schemas.openxmlformats.org/officeDocument/2006/relationships/queryTable" Target="../queryTables/queryTable61.xml"/><Relationship Id="rId365" Type="http://schemas.openxmlformats.org/officeDocument/2006/relationships/queryTable" Target="../queryTables/queryTable364.xml"/><Relationship Id="rId572" Type="http://schemas.openxmlformats.org/officeDocument/2006/relationships/queryTable" Target="../queryTables/queryTable571.xml"/><Relationship Id="rId225" Type="http://schemas.openxmlformats.org/officeDocument/2006/relationships/queryTable" Target="../queryTables/queryTable224.xml"/><Relationship Id="rId432" Type="http://schemas.openxmlformats.org/officeDocument/2006/relationships/queryTable" Target="../queryTables/queryTable431.xml"/><Relationship Id="rId877" Type="http://schemas.openxmlformats.org/officeDocument/2006/relationships/queryTable" Target="../queryTables/queryTable876.xml"/><Relationship Id="rId1062" Type="http://schemas.openxmlformats.org/officeDocument/2006/relationships/queryTable" Target="../queryTables/queryTable1061.xml"/><Relationship Id="rId737" Type="http://schemas.openxmlformats.org/officeDocument/2006/relationships/queryTable" Target="../queryTables/queryTable736.xml"/><Relationship Id="rId944" Type="http://schemas.openxmlformats.org/officeDocument/2006/relationships/queryTable" Target="../queryTables/queryTable943.xml"/><Relationship Id="rId73" Type="http://schemas.openxmlformats.org/officeDocument/2006/relationships/queryTable" Target="../queryTables/queryTable72.xml"/><Relationship Id="rId169" Type="http://schemas.openxmlformats.org/officeDocument/2006/relationships/queryTable" Target="../queryTables/queryTable168.xml"/><Relationship Id="rId376" Type="http://schemas.openxmlformats.org/officeDocument/2006/relationships/queryTable" Target="../queryTables/queryTable375.xml"/><Relationship Id="rId583" Type="http://schemas.openxmlformats.org/officeDocument/2006/relationships/queryTable" Target="../queryTables/queryTable582.xml"/><Relationship Id="rId790" Type="http://schemas.openxmlformats.org/officeDocument/2006/relationships/queryTable" Target="../queryTables/queryTable789.xml"/><Relationship Id="rId804" Type="http://schemas.openxmlformats.org/officeDocument/2006/relationships/queryTable" Target="../queryTables/queryTable803.xml"/><Relationship Id="rId4" Type="http://schemas.openxmlformats.org/officeDocument/2006/relationships/queryTable" Target="../queryTables/queryTable3.xml"/><Relationship Id="rId236" Type="http://schemas.openxmlformats.org/officeDocument/2006/relationships/queryTable" Target="../queryTables/queryTable235.xml"/><Relationship Id="rId443" Type="http://schemas.openxmlformats.org/officeDocument/2006/relationships/queryTable" Target="../queryTables/queryTable442.xml"/><Relationship Id="rId650" Type="http://schemas.openxmlformats.org/officeDocument/2006/relationships/queryTable" Target="../queryTables/queryTable649.xml"/><Relationship Id="rId888" Type="http://schemas.openxmlformats.org/officeDocument/2006/relationships/queryTable" Target="../queryTables/queryTable887.xml"/><Relationship Id="rId1073" Type="http://schemas.openxmlformats.org/officeDocument/2006/relationships/queryTable" Target="../queryTables/queryTable1072.xml"/><Relationship Id="rId303" Type="http://schemas.openxmlformats.org/officeDocument/2006/relationships/queryTable" Target="../queryTables/queryTable302.xml"/><Relationship Id="rId748" Type="http://schemas.openxmlformats.org/officeDocument/2006/relationships/queryTable" Target="../queryTables/queryTable747.xml"/><Relationship Id="rId955" Type="http://schemas.openxmlformats.org/officeDocument/2006/relationships/queryTable" Target="../queryTables/queryTable954.xml"/><Relationship Id="rId1140" Type="http://schemas.openxmlformats.org/officeDocument/2006/relationships/queryTable" Target="../queryTables/queryTable1139.xml"/><Relationship Id="rId84" Type="http://schemas.openxmlformats.org/officeDocument/2006/relationships/queryTable" Target="../queryTables/queryTable83.xml"/><Relationship Id="rId387" Type="http://schemas.openxmlformats.org/officeDocument/2006/relationships/queryTable" Target="../queryTables/queryTable386.xml"/><Relationship Id="rId510" Type="http://schemas.openxmlformats.org/officeDocument/2006/relationships/queryTable" Target="../queryTables/queryTable509.xml"/><Relationship Id="rId594" Type="http://schemas.openxmlformats.org/officeDocument/2006/relationships/queryTable" Target="../queryTables/queryTable593.xml"/><Relationship Id="rId608" Type="http://schemas.openxmlformats.org/officeDocument/2006/relationships/queryTable" Target="../queryTables/queryTable607.xml"/><Relationship Id="rId815" Type="http://schemas.openxmlformats.org/officeDocument/2006/relationships/queryTable" Target="../queryTables/queryTable814.xml"/><Relationship Id="rId247" Type="http://schemas.openxmlformats.org/officeDocument/2006/relationships/queryTable" Target="../queryTables/queryTable246.xml"/><Relationship Id="rId899" Type="http://schemas.openxmlformats.org/officeDocument/2006/relationships/queryTable" Target="../queryTables/queryTable898.xml"/><Relationship Id="rId1000" Type="http://schemas.openxmlformats.org/officeDocument/2006/relationships/queryTable" Target="../queryTables/queryTable999.xml"/><Relationship Id="rId1084" Type="http://schemas.openxmlformats.org/officeDocument/2006/relationships/queryTable" Target="../queryTables/queryTable1083.xml"/><Relationship Id="rId107" Type="http://schemas.openxmlformats.org/officeDocument/2006/relationships/queryTable" Target="../queryTables/queryTable106.xml"/><Relationship Id="rId454" Type="http://schemas.openxmlformats.org/officeDocument/2006/relationships/queryTable" Target="../queryTables/queryTable453.xml"/><Relationship Id="rId661" Type="http://schemas.openxmlformats.org/officeDocument/2006/relationships/queryTable" Target="../queryTables/queryTable660.xml"/><Relationship Id="rId759" Type="http://schemas.openxmlformats.org/officeDocument/2006/relationships/queryTable" Target="../queryTables/queryTable758.xml"/><Relationship Id="rId966" Type="http://schemas.openxmlformats.org/officeDocument/2006/relationships/queryTable" Target="../queryTables/queryTable965.xml"/><Relationship Id="rId11" Type="http://schemas.openxmlformats.org/officeDocument/2006/relationships/queryTable" Target="../queryTables/queryTable10.xml"/><Relationship Id="rId314" Type="http://schemas.openxmlformats.org/officeDocument/2006/relationships/queryTable" Target="../queryTables/queryTable313.xml"/><Relationship Id="rId398" Type="http://schemas.openxmlformats.org/officeDocument/2006/relationships/queryTable" Target="../queryTables/queryTable397.xml"/><Relationship Id="rId521" Type="http://schemas.openxmlformats.org/officeDocument/2006/relationships/queryTable" Target="../queryTables/queryTable520.xml"/><Relationship Id="rId619" Type="http://schemas.openxmlformats.org/officeDocument/2006/relationships/queryTable" Target="../queryTables/queryTable618.xml"/><Relationship Id="rId1151" Type="http://schemas.openxmlformats.org/officeDocument/2006/relationships/queryTable" Target="../queryTables/queryTable1150.xml"/><Relationship Id="rId95" Type="http://schemas.openxmlformats.org/officeDocument/2006/relationships/queryTable" Target="../queryTables/queryTable94.xml"/><Relationship Id="rId160" Type="http://schemas.openxmlformats.org/officeDocument/2006/relationships/queryTable" Target="../queryTables/queryTable159.xml"/><Relationship Id="rId826" Type="http://schemas.openxmlformats.org/officeDocument/2006/relationships/queryTable" Target="../queryTables/queryTable825.xml"/><Relationship Id="rId1011" Type="http://schemas.openxmlformats.org/officeDocument/2006/relationships/queryTable" Target="../queryTables/queryTable1010.xml"/><Relationship Id="rId1109" Type="http://schemas.openxmlformats.org/officeDocument/2006/relationships/queryTable" Target="../queryTables/queryTable1108.xml"/><Relationship Id="rId258" Type="http://schemas.openxmlformats.org/officeDocument/2006/relationships/queryTable" Target="../queryTables/queryTable257.xml"/><Relationship Id="rId465" Type="http://schemas.openxmlformats.org/officeDocument/2006/relationships/queryTable" Target="../queryTables/queryTable464.xml"/><Relationship Id="rId672" Type="http://schemas.openxmlformats.org/officeDocument/2006/relationships/queryTable" Target="../queryTables/queryTable671.xml"/><Relationship Id="rId1095" Type="http://schemas.openxmlformats.org/officeDocument/2006/relationships/queryTable" Target="../queryTables/queryTable1094.xml"/><Relationship Id="rId22" Type="http://schemas.openxmlformats.org/officeDocument/2006/relationships/queryTable" Target="../queryTables/queryTable21.xml"/><Relationship Id="rId118" Type="http://schemas.openxmlformats.org/officeDocument/2006/relationships/queryTable" Target="../queryTables/queryTable117.xml"/><Relationship Id="rId325" Type="http://schemas.openxmlformats.org/officeDocument/2006/relationships/queryTable" Target="../queryTables/queryTable324.xml"/><Relationship Id="rId532" Type="http://schemas.openxmlformats.org/officeDocument/2006/relationships/queryTable" Target="../queryTables/queryTable531.xml"/><Relationship Id="rId977" Type="http://schemas.openxmlformats.org/officeDocument/2006/relationships/queryTable" Target="../queryTables/queryTable976.xml"/><Relationship Id="rId1162" Type="http://schemas.openxmlformats.org/officeDocument/2006/relationships/queryTable" Target="../queryTables/queryTable1161.xml"/><Relationship Id="rId171" Type="http://schemas.openxmlformats.org/officeDocument/2006/relationships/queryTable" Target="../queryTables/queryTable170.xml"/><Relationship Id="rId837" Type="http://schemas.openxmlformats.org/officeDocument/2006/relationships/queryTable" Target="../queryTables/queryTable836.xml"/><Relationship Id="rId1022" Type="http://schemas.openxmlformats.org/officeDocument/2006/relationships/queryTable" Target="../queryTables/queryTable1021.xml"/><Relationship Id="rId269" Type="http://schemas.openxmlformats.org/officeDocument/2006/relationships/queryTable" Target="../queryTables/queryTable268.xml"/><Relationship Id="rId476" Type="http://schemas.openxmlformats.org/officeDocument/2006/relationships/queryTable" Target="../queryTables/queryTable475.xml"/><Relationship Id="rId683" Type="http://schemas.openxmlformats.org/officeDocument/2006/relationships/queryTable" Target="../queryTables/queryTable682.xml"/><Relationship Id="rId890" Type="http://schemas.openxmlformats.org/officeDocument/2006/relationships/queryTable" Target="../queryTables/queryTable889.xml"/><Relationship Id="rId904" Type="http://schemas.openxmlformats.org/officeDocument/2006/relationships/queryTable" Target="../queryTables/queryTable903.xml"/><Relationship Id="rId33" Type="http://schemas.openxmlformats.org/officeDocument/2006/relationships/queryTable" Target="../queryTables/queryTable32.xml"/><Relationship Id="rId129" Type="http://schemas.openxmlformats.org/officeDocument/2006/relationships/queryTable" Target="../queryTables/queryTable128.xml"/><Relationship Id="rId336" Type="http://schemas.openxmlformats.org/officeDocument/2006/relationships/queryTable" Target="../queryTables/queryTable335.xml"/><Relationship Id="rId543" Type="http://schemas.openxmlformats.org/officeDocument/2006/relationships/queryTable" Target="../queryTables/queryTable542.xml"/><Relationship Id="rId988" Type="http://schemas.openxmlformats.org/officeDocument/2006/relationships/queryTable" Target="../queryTables/queryTable987.xml"/><Relationship Id="rId182" Type="http://schemas.openxmlformats.org/officeDocument/2006/relationships/queryTable" Target="../queryTables/queryTable181.xml"/><Relationship Id="rId403" Type="http://schemas.openxmlformats.org/officeDocument/2006/relationships/queryTable" Target="../queryTables/queryTable402.xml"/><Relationship Id="rId750" Type="http://schemas.openxmlformats.org/officeDocument/2006/relationships/queryTable" Target="../queryTables/queryTable749.xml"/><Relationship Id="rId848" Type="http://schemas.openxmlformats.org/officeDocument/2006/relationships/queryTable" Target="../queryTables/queryTable847.xml"/><Relationship Id="rId1033" Type="http://schemas.openxmlformats.org/officeDocument/2006/relationships/queryTable" Target="../queryTables/queryTable1032.xml"/><Relationship Id="rId487" Type="http://schemas.openxmlformats.org/officeDocument/2006/relationships/queryTable" Target="../queryTables/queryTable486.xml"/><Relationship Id="rId610" Type="http://schemas.openxmlformats.org/officeDocument/2006/relationships/queryTable" Target="../queryTables/queryTable609.xml"/><Relationship Id="rId694" Type="http://schemas.openxmlformats.org/officeDocument/2006/relationships/queryTable" Target="../queryTables/queryTable693.xml"/><Relationship Id="rId708" Type="http://schemas.openxmlformats.org/officeDocument/2006/relationships/queryTable" Target="../queryTables/queryTable707.xml"/><Relationship Id="rId915" Type="http://schemas.openxmlformats.org/officeDocument/2006/relationships/queryTable" Target="../queryTables/queryTable914.xml"/><Relationship Id="rId347" Type="http://schemas.openxmlformats.org/officeDocument/2006/relationships/queryTable" Target="../queryTables/queryTable346.xml"/><Relationship Id="rId999" Type="http://schemas.openxmlformats.org/officeDocument/2006/relationships/queryTable" Target="../queryTables/queryTable998.xml"/><Relationship Id="rId1100" Type="http://schemas.openxmlformats.org/officeDocument/2006/relationships/queryTable" Target="../queryTables/queryTable1099.xml"/><Relationship Id="rId44" Type="http://schemas.openxmlformats.org/officeDocument/2006/relationships/queryTable" Target="../queryTables/queryTable43.xml"/><Relationship Id="rId554" Type="http://schemas.openxmlformats.org/officeDocument/2006/relationships/queryTable" Target="../queryTables/queryTable553.xml"/><Relationship Id="rId761" Type="http://schemas.openxmlformats.org/officeDocument/2006/relationships/queryTable" Target="../queryTables/queryTable760.xml"/><Relationship Id="rId859" Type="http://schemas.openxmlformats.org/officeDocument/2006/relationships/queryTable" Target="../queryTables/queryTable858.xml"/><Relationship Id="rId193" Type="http://schemas.openxmlformats.org/officeDocument/2006/relationships/queryTable" Target="../queryTables/queryTable192.xml"/><Relationship Id="rId207" Type="http://schemas.openxmlformats.org/officeDocument/2006/relationships/queryTable" Target="../queryTables/queryTable206.xml"/><Relationship Id="rId414" Type="http://schemas.openxmlformats.org/officeDocument/2006/relationships/queryTable" Target="../queryTables/queryTable413.xml"/><Relationship Id="rId498" Type="http://schemas.openxmlformats.org/officeDocument/2006/relationships/queryTable" Target="../queryTables/queryTable497.xml"/><Relationship Id="rId621" Type="http://schemas.openxmlformats.org/officeDocument/2006/relationships/queryTable" Target="../queryTables/queryTable620.xml"/><Relationship Id="rId1044" Type="http://schemas.openxmlformats.org/officeDocument/2006/relationships/queryTable" Target="../queryTables/queryTable1043.xml"/><Relationship Id="rId260" Type="http://schemas.openxmlformats.org/officeDocument/2006/relationships/queryTable" Target="../queryTables/queryTable259.xml"/><Relationship Id="rId719" Type="http://schemas.openxmlformats.org/officeDocument/2006/relationships/queryTable" Target="../queryTables/queryTable718.xml"/><Relationship Id="rId926" Type="http://schemas.openxmlformats.org/officeDocument/2006/relationships/queryTable" Target="../queryTables/queryTable925.xml"/><Relationship Id="rId1111" Type="http://schemas.openxmlformats.org/officeDocument/2006/relationships/queryTable" Target="../queryTables/queryTable1110.xml"/><Relationship Id="rId55" Type="http://schemas.openxmlformats.org/officeDocument/2006/relationships/queryTable" Target="../queryTables/queryTable54.xml"/><Relationship Id="rId120" Type="http://schemas.openxmlformats.org/officeDocument/2006/relationships/queryTable" Target="../queryTables/queryTable119.xml"/><Relationship Id="rId358" Type="http://schemas.openxmlformats.org/officeDocument/2006/relationships/queryTable" Target="../queryTables/queryTable357.xml"/><Relationship Id="rId565" Type="http://schemas.openxmlformats.org/officeDocument/2006/relationships/queryTable" Target="../queryTables/queryTable564.xml"/><Relationship Id="rId772" Type="http://schemas.openxmlformats.org/officeDocument/2006/relationships/queryTable" Target="../queryTables/queryTable771.xml"/><Relationship Id="rId218" Type="http://schemas.openxmlformats.org/officeDocument/2006/relationships/queryTable" Target="../queryTables/queryTable217.xml"/><Relationship Id="rId425" Type="http://schemas.openxmlformats.org/officeDocument/2006/relationships/queryTable" Target="../queryTables/queryTable424.xml"/><Relationship Id="rId632" Type="http://schemas.openxmlformats.org/officeDocument/2006/relationships/queryTable" Target="../queryTables/queryTable631.xml"/><Relationship Id="rId1055" Type="http://schemas.openxmlformats.org/officeDocument/2006/relationships/queryTable" Target="../queryTables/queryTable1054.xml"/><Relationship Id="rId271" Type="http://schemas.openxmlformats.org/officeDocument/2006/relationships/queryTable" Target="../queryTables/queryTable270.xml"/><Relationship Id="rId937" Type="http://schemas.openxmlformats.org/officeDocument/2006/relationships/queryTable" Target="../queryTables/queryTable936.xml"/><Relationship Id="rId1122" Type="http://schemas.openxmlformats.org/officeDocument/2006/relationships/queryTable" Target="../queryTables/queryTable1121.xml"/><Relationship Id="rId66" Type="http://schemas.openxmlformats.org/officeDocument/2006/relationships/queryTable" Target="../queryTables/queryTable65.xml"/><Relationship Id="rId131" Type="http://schemas.openxmlformats.org/officeDocument/2006/relationships/queryTable" Target="../queryTables/queryTable130.xml"/><Relationship Id="rId369" Type="http://schemas.openxmlformats.org/officeDocument/2006/relationships/queryTable" Target="../queryTables/queryTable368.xml"/><Relationship Id="rId576" Type="http://schemas.openxmlformats.org/officeDocument/2006/relationships/queryTable" Target="../queryTables/queryTable575.xml"/><Relationship Id="rId783" Type="http://schemas.openxmlformats.org/officeDocument/2006/relationships/queryTable" Target="../queryTables/queryTable782.xml"/><Relationship Id="rId990" Type="http://schemas.openxmlformats.org/officeDocument/2006/relationships/queryTable" Target="../queryTables/queryTable989.xml"/><Relationship Id="rId229" Type="http://schemas.openxmlformats.org/officeDocument/2006/relationships/queryTable" Target="../queryTables/queryTable228.xml"/><Relationship Id="rId436" Type="http://schemas.openxmlformats.org/officeDocument/2006/relationships/queryTable" Target="../queryTables/queryTable435.xml"/><Relationship Id="rId643" Type="http://schemas.openxmlformats.org/officeDocument/2006/relationships/queryTable" Target="../queryTables/queryTable642.xml"/><Relationship Id="rId1066" Type="http://schemas.openxmlformats.org/officeDocument/2006/relationships/queryTable" Target="../queryTables/queryTable1065.xml"/><Relationship Id="rId850" Type="http://schemas.openxmlformats.org/officeDocument/2006/relationships/queryTable" Target="../queryTables/queryTable849.xml"/><Relationship Id="rId948" Type="http://schemas.openxmlformats.org/officeDocument/2006/relationships/queryTable" Target="../queryTables/queryTable947.xml"/><Relationship Id="rId1133" Type="http://schemas.openxmlformats.org/officeDocument/2006/relationships/queryTable" Target="../queryTables/queryTable1132.xml"/><Relationship Id="rId77" Type="http://schemas.openxmlformats.org/officeDocument/2006/relationships/queryTable" Target="../queryTables/queryTable76.xml"/><Relationship Id="rId282" Type="http://schemas.openxmlformats.org/officeDocument/2006/relationships/queryTable" Target="../queryTables/queryTable281.xml"/><Relationship Id="rId503" Type="http://schemas.openxmlformats.org/officeDocument/2006/relationships/queryTable" Target="../queryTables/queryTable502.xml"/><Relationship Id="rId587" Type="http://schemas.openxmlformats.org/officeDocument/2006/relationships/queryTable" Target="../queryTables/queryTable586.xml"/><Relationship Id="rId710" Type="http://schemas.openxmlformats.org/officeDocument/2006/relationships/queryTable" Target="../queryTables/queryTable709.xml"/><Relationship Id="rId808" Type="http://schemas.openxmlformats.org/officeDocument/2006/relationships/queryTable" Target="../queryTables/queryTable807.xml"/><Relationship Id="rId8" Type="http://schemas.openxmlformats.org/officeDocument/2006/relationships/queryTable" Target="../queryTables/queryTable7.xml"/><Relationship Id="rId142" Type="http://schemas.openxmlformats.org/officeDocument/2006/relationships/queryTable" Target="../queryTables/queryTable141.xml"/><Relationship Id="rId447" Type="http://schemas.openxmlformats.org/officeDocument/2006/relationships/queryTable" Target="../queryTables/queryTable446.xml"/><Relationship Id="rId794" Type="http://schemas.openxmlformats.org/officeDocument/2006/relationships/queryTable" Target="../queryTables/queryTable793.xml"/><Relationship Id="rId1077" Type="http://schemas.openxmlformats.org/officeDocument/2006/relationships/queryTable" Target="../queryTables/queryTable1076.xml"/><Relationship Id="rId654" Type="http://schemas.openxmlformats.org/officeDocument/2006/relationships/queryTable" Target="../queryTables/queryTable653.xml"/><Relationship Id="rId861" Type="http://schemas.openxmlformats.org/officeDocument/2006/relationships/queryTable" Target="../queryTables/queryTable860.xml"/><Relationship Id="rId959" Type="http://schemas.openxmlformats.org/officeDocument/2006/relationships/queryTable" Target="../queryTables/queryTable958.xml"/><Relationship Id="rId293" Type="http://schemas.openxmlformats.org/officeDocument/2006/relationships/queryTable" Target="../queryTables/queryTable292.xml"/><Relationship Id="rId307" Type="http://schemas.openxmlformats.org/officeDocument/2006/relationships/queryTable" Target="../queryTables/queryTable306.xml"/><Relationship Id="rId514" Type="http://schemas.openxmlformats.org/officeDocument/2006/relationships/queryTable" Target="../queryTables/queryTable513.xml"/><Relationship Id="rId721" Type="http://schemas.openxmlformats.org/officeDocument/2006/relationships/queryTable" Target="../queryTables/queryTable720.xml"/><Relationship Id="rId1144" Type="http://schemas.openxmlformats.org/officeDocument/2006/relationships/queryTable" Target="../queryTables/queryTable1143.xml"/><Relationship Id="rId88" Type="http://schemas.openxmlformats.org/officeDocument/2006/relationships/queryTable" Target="../queryTables/queryTable87.xml"/><Relationship Id="rId153" Type="http://schemas.openxmlformats.org/officeDocument/2006/relationships/queryTable" Target="../queryTables/queryTable152.xml"/><Relationship Id="rId360" Type="http://schemas.openxmlformats.org/officeDocument/2006/relationships/queryTable" Target="../queryTables/queryTable359.xml"/><Relationship Id="rId598" Type="http://schemas.openxmlformats.org/officeDocument/2006/relationships/queryTable" Target="../queryTables/queryTable597.xml"/><Relationship Id="rId819" Type="http://schemas.openxmlformats.org/officeDocument/2006/relationships/queryTable" Target="../queryTables/queryTable818.xml"/><Relationship Id="rId1004" Type="http://schemas.openxmlformats.org/officeDocument/2006/relationships/queryTable" Target="../queryTables/queryTable1003.xml"/><Relationship Id="rId220" Type="http://schemas.openxmlformats.org/officeDocument/2006/relationships/queryTable" Target="../queryTables/queryTable219.xml"/><Relationship Id="rId458" Type="http://schemas.openxmlformats.org/officeDocument/2006/relationships/queryTable" Target="../queryTables/queryTable457.xml"/><Relationship Id="rId665" Type="http://schemas.openxmlformats.org/officeDocument/2006/relationships/queryTable" Target="../queryTables/queryTable664.xml"/><Relationship Id="rId872" Type="http://schemas.openxmlformats.org/officeDocument/2006/relationships/queryTable" Target="../queryTables/queryTable871.xml"/><Relationship Id="rId1088" Type="http://schemas.openxmlformats.org/officeDocument/2006/relationships/queryTable" Target="../queryTables/queryTable1087.xml"/><Relationship Id="rId15" Type="http://schemas.openxmlformats.org/officeDocument/2006/relationships/queryTable" Target="../queryTables/queryTable14.xml"/><Relationship Id="rId318" Type="http://schemas.openxmlformats.org/officeDocument/2006/relationships/queryTable" Target="../queryTables/queryTable317.xml"/><Relationship Id="rId525" Type="http://schemas.openxmlformats.org/officeDocument/2006/relationships/queryTable" Target="../queryTables/queryTable524.xml"/><Relationship Id="rId732" Type="http://schemas.openxmlformats.org/officeDocument/2006/relationships/queryTable" Target="../queryTables/queryTable731.xml"/><Relationship Id="rId1155" Type="http://schemas.openxmlformats.org/officeDocument/2006/relationships/queryTable" Target="../queryTables/queryTable1154.xml"/><Relationship Id="rId99" Type="http://schemas.openxmlformats.org/officeDocument/2006/relationships/queryTable" Target="../queryTables/queryTable98.xml"/><Relationship Id="rId164" Type="http://schemas.openxmlformats.org/officeDocument/2006/relationships/queryTable" Target="../queryTables/queryTable163.xml"/><Relationship Id="rId371" Type="http://schemas.openxmlformats.org/officeDocument/2006/relationships/queryTable" Target="../queryTables/queryTable370.xml"/><Relationship Id="rId1015" Type="http://schemas.openxmlformats.org/officeDocument/2006/relationships/queryTable" Target="../queryTables/queryTable1014.xml"/><Relationship Id="rId469" Type="http://schemas.openxmlformats.org/officeDocument/2006/relationships/queryTable" Target="../queryTables/queryTable468.xml"/><Relationship Id="rId676" Type="http://schemas.openxmlformats.org/officeDocument/2006/relationships/queryTable" Target="../queryTables/queryTable675.xml"/><Relationship Id="rId883" Type="http://schemas.openxmlformats.org/officeDocument/2006/relationships/queryTable" Target="../queryTables/queryTable882.xml"/><Relationship Id="rId1099" Type="http://schemas.openxmlformats.org/officeDocument/2006/relationships/queryTable" Target="../queryTables/queryTable1098.xml"/><Relationship Id="rId26" Type="http://schemas.openxmlformats.org/officeDocument/2006/relationships/queryTable" Target="../queryTables/queryTable25.xml"/><Relationship Id="rId231" Type="http://schemas.openxmlformats.org/officeDocument/2006/relationships/queryTable" Target="../queryTables/queryTable230.xml"/><Relationship Id="rId329" Type="http://schemas.openxmlformats.org/officeDocument/2006/relationships/queryTable" Target="../queryTables/queryTable328.xml"/><Relationship Id="rId536" Type="http://schemas.openxmlformats.org/officeDocument/2006/relationships/queryTable" Target="../queryTables/queryTable535.xml"/><Relationship Id="rId175" Type="http://schemas.openxmlformats.org/officeDocument/2006/relationships/queryTable" Target="../queryTables/queryTable174.xml"/><Relationship Id="rId743" Type="http://schemas.openxmlformats.org/officeDocument/2006/relationships/queryTable" Target="../queryTables/queryTable742.xml"/><Relationship Id="rId950" Type="http://schemas.openxmlformats.org/officeDocument/2006/relationships/queryTable" Target="../queryTables/queryTable949.xml"/><Relationship Id="rId1026" Type="http://schemas.openxmlformats.org/officeDocument/2006/relationships/queryTable" Target="../queryTables/queryTable1025.xml"/><Relationship Id="rId382" Type="http://schemas.openxmlformats.org/officeDocument/2006/relationships/queryTable" Target="../queryTables/queryTable381.xml"/><Relationship Id="rId603" Type="http://schemas.openxmlformats.org/officeDocument/2006/relationships/queryTable" Target="../queryTables/queryTable602.xml"/><Relationship Id="rId687" Type="http://schemas.openxmlformats.org/officeDocument/2006/relationships/queryTable" Target="../queryTables/queryTable686.xml"/><Relationship Id="rId810" Type="http://schemas.openxmlformats.org/officeDocument/2006/relationships/queryTable" Target="../queryTables/queryTable809.xml"/><Relationship Id="rId908" Type="http://schemas.openxmlformats.org/officeDocument/2006/relationships/queryTable" Target="../queryTables/queryTable907.xml"/><Relationship Id="rId242" Type="http://schemas.openxmlformats.org/officeDocument/2006/relationships/queryTable" Target="../queryTables/queryTable241.xml"/><Relationship Id="rId894" Type="http://schemas.openxmlformats.org/officeDocument/2006/relationships/queryTable" Target="../queryTables/queryTable893.xml"/><Relationship Id="rId37" Type="http://schemas.openxmlformats.org/officeDocument/2006/relationships/queryTable" Target="../queryTables/queryTable36.xml"/><Relationship Id="rId102" Type="http://schemas.openxmlformats.org/officeDocument/2006/relationships/queryTable" Target="../queryTables/queryTable101.xml"/><Relationship Id="rId547" Type="http://schemas.openxmlformats.org/officeDocument/2006/relationships/queryTable" Target="../queryTables/queryTable546.xml"/><Relationship Id="rId754" Type="http://schemas.openxmlformats.org/officeDocument/2006/relationships/queryTable" Target="../queryTables/queryTable753.xml"/><Relationship Id="rId961" Type="http://schemas.openxmlformats.org/officeDocument/2006/relationships/queryTable" Target="../queryTables/queryTable960.xml"/><Relationship Id="rId90" Type="http://schemas.openxmlformats.org/officeDocument/2006/relationships/queryTable" Target="../queryTables/queryTable89.xml"/><Relationship Id="rId186" Type="http://schemas.openxmlformats.org/officeDocument/2006/relationships/queryTable" Target="../queryTables/queryTable185.xml"/><Relationship Id="rId393" Type="http://schemas.openxmlformats.org/officeDocument/2006/relationships/queryTable" Target="../queryTables/queryTable392.xml"/><Relationship Id="rId407" Type="http://schemas.openxmlformats.org/officeDocument/2006/relationships/queryTable" Target="../queryTables/queryTable406.xml"/><Relationship Id="rId614" Type="http://schemas.openxmlformats.org/officeDocument/2006/relationships/queryTable" Target="../queryTables/queryTable613.xml"/><Relationship Id="rId821" Type="http://schemas.openxmlformats.org/officeDocument/2006/relationships/queryTable" Target="../queryTables/queryTable820.xml"/><Relationship Id="rId1037" Type="http://schemas.openxmlformats.org/officeDocument/2006/relationships/queryTable" Target="../queryTables/queryTable1036.xml"/><Relationship Id="rId253" Type="http://schemas.openxmlformats.org/officeDocument/2006/relationships/queryTable" Target="../queryTables/queryTable252.xml"/><Relationship Id="rId460" Type="http://schemas.openxmlformats.org/officeDocument/2006/relationships/queryTable" Target="../queryTables/queryTable459.xml"/><Relationship Id="rId698" Type="http://schemas.openxmlformats.org/officeDocument/2006/relationships/queryTable" Target="../queryTables/queryTable697.xml"/><Relationship Id="rId919" Type="http://schemas.openxmlformats.org/officeDocument/2006/relationships/queryTable" Target="../queryTables/queryTable918.xml"/><Relationship Id="rId1090" Type="http://schemas.openxmlformats.org/officeDocument/2006/relationships/queryTable" Target="../queryTables/queryTable1089.xml"/><Relationship Id="rId1104" Type="http://schemas.openxmlformats.org/officeDocument/2006/relationships/queryTable" Target="../queryTables/queryTable1103.xml"/><Relationship Id="rId48" Type="http://schemas.openxmlformats.org/officeDocument/2006/relationships/queryTable" Target="../queryTables/queryTable47.xml"/><Relationship Id="rId113" Type="http://schemas.openxmlformats.org/officeDocument/2006/relationships/queryTable" Target="../queryTables/queryTable112.xml"/><Relationship Id="rId320" Type="http://schemas.openxmlformats.org/officeDocument/2006/relationships/queryTable" Target="../queryTables/queryTable319.xml"/><Relationship Id="rId558" Type="http://schemas.openxmlformats.org/officeDocument/2006/relationships/queryTable" Target="../queryTables/queryTable557.xml"/><Relationship Id="rId765" Type="http://schemas.openxmlformats.org/officeDocument/2006/relationships/queryTable" Target="../queryTables/queryTable764.xml"/><Relationship Id="rId972" Type="http://schemas.openxmlformats.org/officeDocument/2006/relationships/queryTable" Target="../queryTables/queryTable971.xml"/><Relationship Id="rId197" Type="http://schemas.openxmlformats.org/officeDocument/2006/relationships/queryTable" Target="../queryTables/queryTable196.xml"/><Relationship Id="rId418" Type="http://schemas.openxmlformats.org/officeDocument/2006/relationships/queryTable" Target="../queryTables/queryTable417.xml"/><Relationship Id="rId625" Type="http://schemas.openxmlformats.org/officeDocument/2006/relationships/queryTable" Target="../queryTables/queryTable624.xml"/><Relationship Id="rId832" Type="http://schemas.openxmlformats.org/officeDocument/2006/relationships/queryTable" Target="../queryTables/queryTable831.xml"/><Relationship Id="rId1048" Type="http://schemas.openxmlformats.org/officeDocument/2006/relationships/queryTable" Target="../queryTables/queryTable1047.xml"/><Relationship Id="rId264" Type="http://schemas.openxmlformats.org/officeDocument/2006/relationships/queryTable" Target="../queryTables/queryTable263.xml"/><Relationship Id="rId471" Type="http://schemas.openxmlformats.org/officeDocument/2006/relationships/queryTable" Target="../queryTables/queryTable470.xml"/><Relationship Id="rId1115" Type="http://schemas.openxmlformats.org/officeDocument/2006/relationships/queryTable" Target="../queryTables/queryTable1114.xml"/><Relationship Id="rId59" Type="http://schemas.openxmlformats.org/officeDocument/2006/relationships/queryTable" Target="../queryTables/queryTable58.xml"/><Relationship Id="rId124" Type="http://schemas.openxmlformats.org/officeDocument/2006/relationships/queryTable" Target="../queryTables/queryTable123.xml"/><Relationship Id="rId569" Type="http://schemas.openxmlformats.org/officeDocument/2006/relationships/queryTable" Target="../queryTables/queryTable568.xml"/><Relationship Id="rId776" Type="http://schemas.openxmlformats.org/officeDocument/2006/relationships/queryTable" Target="../queryTables/queryTable775.xml"/><Relationship Id="rId983" Type="http://schemas.openxmlformats.org/officeDocument/2006/relationships/queryTable" Target="../queryTables/queryTable982.xml"/><Relationship Id="rId331" Type="http://schemas.openxmlformats.org/officeDocument/2006/relationships/queryTable" Target="../queryTables/queryTable330.xml"/><Relationship Id="rId429" Type="http://schemas.openxmlformats.org/officeDocument/2006/relationships/queryTable" Target="../queryTables/queryTable428.xml"/><Relationship Id="rId636" Type="http://schemas.openxmlformats.org/officeDocument/2006/relationships/queryTable" Target="../queryTables/queryTable635.xml"/><Relationship Id="rId1059" Type="http://schemas.openxmlformats.org/officeDocument/2006/relationships/queryTable" Target="../queryTables/queryTable1058.xml"/><Relationship Id="rId843" Type="http://schemas.openxmlformats.org/officeDocument/2006/relationships/queryTable" Target="../queryTables/queryTable842.xml"/><Relationship Id="rId1126" Type="http://schemas.openxmlformats.org/officeDocument/2006/relationships/queryTable" Target="../queryTables/queryTable1125.xml"/><Relationship Id="rId275" Type="http://schemas.openxmlformats.org/officeDocument/2006/relationships/queryTable" Target="../queryTables/queryTable274.xml"/><Relationship Id="rId482" Type="http://schemas.openxmlformats.org/officeDocument/2006/relationships/queryTable" Target="../queryTables/queryTable481.xml"/><Relationship Id="rId703" Type="http://schemas.openxmlformats.org/officeDocument/2006/relationships/queryTable" Target="../queryTables/queryTable702.xml"/><Relationship Id="rId910" Type="http://schemas.openxmlformats.org/officeDocument/2006/relationships/queryTable" Target="../queryTables/queryTable909.xml"/><Relationship Id="rId135" Type="http://schemas.openxmlformats.org/officeDocument/2006/relationships/queryTable" Target="../queryTables/queryTable134.xml"/><Relationship Id="rId342" Type="http://schemas.openxmlformats.org/officeDocument/2006/relationships/queryTable" Target="../queryTables/queryTable341.xml"/><Relationship Id="rId787" Type="http://schemas.openxmlformats.org/officeDocument/2006/relationships/queryTable" Target="../queryTables/queryTable786.xml"/><Relationship Id="rId994" Type="http://schemas.openxmlformats.org/officeDocument/2006/relationships/queryTable" Target="../queryTables/queryTable993.xml"/><Relationship Id="rId202" Type="http://schemas.openxmlformats.org/officeDocument/2006/relationships/queryTable" Target="../queryTables/queryTable201.xml"/><Relationship Id="rId647" Type="http://schemas.openxmlformats.org/officeDocument/2006/relationships/queryTable" Target="../queryTables/queryTable646.xml"/><Relationship Id="rId854" Type="http://schemas.openxmlformats.org/officeDocument/2006/relationships/queryTable" Target="../queryTables/queryTable853.xml"/><Relationship Id="rId286" Type="http://schemas.openxmlformats.org/officeDocument/2006/relationships/queryTable" Target="../queryTables/queryTable285.xml"/><Relationship Id="rId493" Type="http://schemas.openxmlformats.org/officeDocument/2006/relationships/queryTable" Target="../queryTables/queryTable492.xml"/><Relationship Id="rId507" Type="http://schemas.openxmlformats.org/officeDocument/2006/relationships/queryTable" Target="../queryTables/queryTable506.xml"/><Relationship Id="rId714" Type="http://schemas.openxmlformats.org/officeDocument/2006/relationships/queryTable" Target="../queryTables/queryTable713.xml"/><Relationship Id="rId921" Type="http://schemas.openxmlformats.org/officeDocument/2006/relationships/queryTable" Target="../queryTables/queryTable920.xml"/><Relationship Id="rId1137" Type="http://schemas.openxmlformats.org/officeDocument/2006/relationships/queryTable" Target="../queryTables/queryTable1136.xml"/><Relationship Id="rId50" Type="http://schemas.openxmlformats.org/officeDocument/2006/relationships/queryTable" Target="../queryTables/queryTable49.xml"/><Relationship Id="rId146" Type="http://schemas.openxmlformats.org/officeDocument/2006/relationships/queryTable" Target="../queryTables/queryTable145.xml"/><Relationship Id="rId353" Type="http://schemas.openxmlformats.org/officeDocument/2006/relationships/queryTable" Target="../queryTables/queryTable352.xml"/><Relationship Id="rId560" Type="http://schemas.openxmlformats.org/officeDocument/2006/relationships/queryTable" Target="../queryTables/queryTable559.xml"/><Relationship Id="rId798" Type="http://schemas.openxmlformats.org/officeDocument/2006/relationships/queryTable" Target="../queryTables/queryTable797.xml"/><Relationship Id="rId213" Type="http://schemas.openxmlformats.org/officeDocument/2006/relationships/queryTable" Target="../queryTables/queryTable212.xml"/><Relationship Id="rId420" Type="http://schemas.openxmlformats.org/officeDocument/2006/relationships/queryTable" Target="../queryTables/queryTable419.xml"/><Relationship Id="rId658" Type="http://schemas.openxmlformats.org/officeDocument/2006/relationships/queryTable" Target="../queryTables/queryTable657.xml"/><Relationship Id="rId865" Type="http://schemas.openxmlformats.org/officeDocument/2006/relationships/queryTable" Target="../queryTables/queryTable864.xml"/><Relationship Id="rId1050" Type="http://schemas.openxmlformats.org/officeDocument/2006/relationships/queryTable" Target="../queryTables/queryTable1049.xml"/><Relationship Id="rId297" Type="http://schemas.openxmlformats.org/officeDocument/2006/relationships/queryTable" Target="../queryTables/queryTable296.xml"/><Relationship Id="rId518" Type="http://schemas.openxmlformats.org/officeDocument/2006/relationships/queryTable" Target="../queryTables/queryTable517.xml"/><Relationship Id="rId725" Type="http://schemas.openxmlformats.org/officeDocument/2006/relationships/queryTable" Target="../queryTables/queryTable724.xml"/><Relationship Id="rId932" Type="http://schemas.openxmlformats.org/officeDocument/2006/relationships/queryTable" Target="../queryTables/queryTable931.xml"/><Relationship Id="rId1148" Type="http://schemas.openxmlformats.org/officeDocument/2006/relationships/queryTable" Target="../queryTables/queryTable1147.xml"/><Relationship Id="rId157" Type="http://schemas.openxmlformats.org/officeDocument/2006/relationships/queryTable" Target="../queryTables/queryTable156.xml"/><Relationship Id="rId364" Type="http://schemas.openxmlformats.org/officeDocument/2006/relationships/queryTable" Target="../queryTables/queryTable363.xml"/><Relationship Id="rId1008" Type="http://schemas.openxmlformats.org/officeDocument/2006/relationships/queryTable" Target="../queryTables/queryTable1007.xml"/><Relationship Id="rId61" Type="http://schemas.openxmlformats.org/officeDocument/2006/relationships/queryTable" Target="../queryTables/queryTable60.xml"/><Relationship Id="rId571" Type="http://schemas.openxmlformats.org/officeDocument/2006/relationships/queryTable" Target="../queryTables/queryTable570.xml"/><Relationship Id="rId669" Type="http://schemas.openxmlformats.org/officeDocument/2006/relationships/queryTable" Target="../queryTables/queryTable668.xml"/><Relationship Id="rId876" Type="http://schemas.openxmlformats.org/officeDocument/2006/relationships/queryTable" Target="../queryTables/queryTable875.xml"/><Relationship Id="rId19" Type="http://schemas.openxmlformats.org/officeDocument/2006/relationships/queryTable" Target="../queryTables/queryTable18.xml"/><Relationship Id="rId224" Type="http://schemas.openxmlformats.org/officeDocument/2006/relationships/queryTable" Target="../queryTables/queryTable223.xml"/><Relationship Id="rId431" Type="http://schemas.openxmlformats.org/officeDocument/2006/relationships/queryTable" Target="../queryTables/queryTable430.xml"/><Relationship Id="rId529" Type="http://schemas.openxmlformats.org/officeDocument/2006/relationships/queryTable" Target="../queryTables/queryTable528.xml"/><Relationship Id="rId736" Type="http://schemas.openxmlformats.org/officeDocument/2006/relationships/queryTable" Target="../queryTables/queryTable735.xml"/><Relationship Id="rId1061" Type="http://schemas.openxmlformats.org/officeDocument/2006/relationships/queryTable" Target="../queryTables/queryTable1060.xml"/><Relationship Id="rId1159" Type="http://schemas.openxmlformats.org/officeDocument/2006/relationships/queryTable" Target="../queryTables/queryTable1158.xml"/><Relationship Id="rId168" Type="http://schemas.openxmlformats.org/officeDocument/2006/relationships/queryTable" Target="../queryTables/queryTable167.xml"/><Relationship Id="rId943" Type="http://schemas.openxmlformats.org/officeDocument/2006/relationships/queryTable" Target="../queryTables/queryTable942.xml"/><Relationship Id="rId1019" Type="http://schemas.openxmlformats.org/officeDocument/2006/relationships/queryTable" Target="../queryTables/queryTable1018.xml"/><Relationship Id="rId72" Type="http://schemas.openxmlformats.org/officeDocument/2006/relationships/queryTable" Target="../queryTables/queryTable71.xml"/><Relationship Id="rId375" Type="http://schemas.openxmlformats.org/officeDocument/2006/relationships/queryTable" Target="../queryTables/queryTable374.xml"/><Relationship Id="rId582" Type="http://schemas.openxmlformats.org/officeDocument/2006/relationships/queryTable" Target="../queryTables/queryTable581.xml"/><Relationship Id="rId803" Type="http://schemas.openxmlformats.org/officeDocument/2006/relationships/queryTable" Target="../queryTables/queryTable802.xml"/><Relationship Id="rId3" Type="http://schemas.openxmlformats.org/officeDocument/2006/relationships/queryTable" Target="../queryTables/queryTable2.xml"/><Relationship Id="rId235" Type="http://schemas.openxmlformats.org/officeDocument/2006/relationships/queryTable" Target="../queryTables/queryTable234.xml"/><Relationship Id="rId442" Type="http://schemas.openxmlformats.org/officeDocument/2006/relationships/queryTable" Target="../queryTables/queryTable441.xml"/><Relationship Id="rId887" Type="http://schemas.openxmlformats.org/officeDocument/2006/relationships/queryTable" Target="../queryTables/queryTable886.xml"/><Relationship Id="rId1072" Type="http://schemas.openxmlformats.org/officeDocument/2006/relationships/queryTable" Target="../queryTables/queryTable1071.xml"/><Relationship Id="rId302" Type="http://schemas.openxmlformats.org/officeDocument/2006/relationships/queryTable" Target="../queryTables/queryTable301.xml"/><Relationship Id="rId747" Type="http://schemas.openxmlformats.org/officeDocument/2006/relationships/queryTable" Target="../queryTables/queryTable746.xml"/><Relationship Id="rId954" Type="http://schemas.openxmlformats.org/officeDocument/2006/relationships/queryTable" Target="../queryTables/queryTable953.xml"/><Relationship Id="rId83" Type="http://schemas.openxmlformats.org/officeDocument/2006/relationships/queryTable" Target="../queryTables/queryTable82.xml"/><Relationship Id="rId179" Type="http://schemas.openxmlformats.org/officeDocument/2006/relationships/queryTable" Target="../queryTables/queryTable178.xml"/><Relationship Id="rId386" Type="http://schemas.openxmlformats.org/officeDocument/2006/relationships/queryTable" Target="../queryTables/queryTable385.xml"/><Relationship Id="rId593" Type="http://schemas.openxmlformats.org/officeDocument/2006/relationships/queryTable" Target="../queryTables/queryTable592.xml"/><Relationship Id="rId607" Type="http://schemas.openxmlformats.org/officeDocument/2006/relationships/queryTable" Target="../queryTables/queryTable606.xml"/><Relationship Id="rId814" Type="http://schemas.openxmlformats.org/officeDocument/2006/relationships/queryTable" Target="../queryTables/queryTable813.xml"/><Relationship Id="rId246" Type="http://schemas.openxmlformats.org/officeDocument/2006/relationships/queryTable" Target="../queryTables/queryTable245.xml"/><Relationship Id="rId453" Type="http://schemas.openxmlformats.org/officeDocument/2006/relationships/queryTable" Target="../queryTables/queryTable452.xml"/><Relationship Id="rId660" Type="http://schemas.openxmlformats.org/officeDocument/2006/relationships/queryTable" Target="../queryTables/queryTable659.xml"/><Relationship Id="rId898" Type="http://schemas.openxmlformats.org/officeDocument/2006/relationships/queryTable" Target="../queryTables/queryTable897.xml"/><Relationship Id="rId1083" Type="http://schemas.openxmlformats.org/officeDocument/2006/relationships/queryTable" Target="../queryTables/queryTable1082.xml"/><Relationship Id="rId106" Type="http://schemas.openxmlformats.org/officeDocument/2006/relationships/queryTable" Target="../queryTables/queryTable105.xml"/><Relationship Id="rId313" Type="http://schemas.openxmlformats.org/officeDocument/2006/relationships/queryTable" Target="../queryTables/queryTable312.xml"/><Relationship Id="rId758" Type="http://schemas.openxmlformats.org/officeDocument/2006/relationships/queryTable" Target="../queryTables/queryTable757.xml"/><Relationship Id="rId965" Type="http://schemas.openxmlformats.org/officeDocument/2006/relationships/queryTable" Target="../queryTables/queryTable964.xml"/><Relationship Id="rId1150" Type="http://schemas.openxmlformats.org/officeDocument/2006/relationships/queryTable" Target="../queryTables/queryTable1149.xml"/><Relationship Id="rId10" Type="http://schemas.openxmlformats.org/officeDocument/2006/relationships/queryTable" Target="../queryTables/queryTable9.xml"/><Relationship Id="rId94" Type="http://schemas.openxmlformats.org/officeDocument/2006/relationships/queryTable" Target="../queryTables/queryTable93.xml"/><Relationship Id="rId397" Type="http://schemas.openxmlformats.org/officeDocument/2006/relationships/queryTable" Target="../queryTables/queryTable396.xml"/><Relationship Id="rId520" Type="http://schemas.openxmlformats.org/officeDocument/2006/relationships/queryTable" Target="../queryTables/queryTable519.xml"/><Relationship Id="rId618" Type="http://schemas.openxmlformats.org/officeDocument/2006/relationships/queryTable" Target="../queryTables/queryTable617.xml"/><Relationship Id="rId825" Type="http://schemas.openxmlformats.org/officeDocument/2006/relationships/queryTable" Target="../queryTables/queryTable824.xml"/><Relationship Id="rId257" Type="http://schemas.openxmlformats.org/officeDocument/2006/relationships/queryTable" Target="../queryTables/queryTable256.xml"/><Relationship Id="rId464" Type="http://schemas.openxmlformats.org/officeDocument/2006/relationships/queryTable" Target="../queryTables/queryTable463.xml"/><Relationship Id="rId1010" Type="http://schemas.openxmlformats.org/officeDocument/2006/relationships/queryTable" Target="../queryTables/queryTable1009.xml"/><Relationship Id="rId1094" Type="http://schemas.openxmlformats.org/officeDocument/2006/relationships/queryTable" Target="../queryTables/queryTable1093.xml"/><Relationship Id="rId1108" Type="http://schemas.openxmlformats.org/officeDocument/2006/relationships/queryTable" Target="../queryTables/queryTable1107.xml"/><Relationship Id="rId117" Type="http://schemas.openxmlformats.org/officeDocument/2006/relationships/queryTable" Target="../queryTables/queryTable116.xml"/><Relationship Id="rId671" Type="http://schemas.openxmlformats.org/officeDocument/2006/relationships/queryTable" Target="../queryTables/queryTable670.xml"/><Relationship Id="rId769" Type="http://schemas.openxmlformats.org/officeDocument/2006/relationships/queryTable" Target="../queryTables/queryTable768.xml"/><Relationship Id="rId976" Type="http://schemas.openxmlformats.org/officeDocument/2006/relationships/queryTable" Target="../queryTables/queryTable975.xml"/><Relationship Id="rId324" Type="http://schemas.openxmlformats.org/officeDocument/2006/relationships/queryTable" Target="../queryTables/queryTable323.xml"/><Relationship Id="rId531" Type="http://schemas.openxmlformats.org/officeDocument/2006/relationships/queryTable" Target="../queryTables/queryTable530.xml"/><Relationship Id="rId629" Type="http://schemas.openxmlformats.org/officeDocument/2006/relationships/queryTable" Target="../queryTables/queryTable628.xml"/><Relationship Id="rId1161" Type="http://schemas.openxmlformats.org/officeDocument/2006/relationships/queryTable" Target="../queryTables/queryTable1160.xml"/><Relationship Id="rId836" Type="http://schemas.openxmlformats.org/officeDocument/2006/relationships/queryTable" Target="../queryTables/queryTable835.xml"/><Relationship Id="rId1021" Type="http://schemas.openxmlformats.org/officeDocument/2006/relationships/queryTable" Target="../queryTables/queryTable1020.xml"/><Relationship Id="rId1119" Type="http://schemas.openxmlformats.org/officeDocument/2006/relationships/queryTable" Target="../queryTables/queryTable1118.xml"/><Relationship Id="rId903" Type="http://schemas.openxmlformats.org/officeDocument/2006/relationships/queryTable" Target="../queryTables/queryTable902.xml"/><Relationship Id="rId32" Type="http://schemas.openxmlformats.org/officeDocument/2006/relationships/queryTable" Target="../queryTables/queryTable31.xml"/><Relationship Id="rId181" Type="http://schemas.openxmlformats.org/officeDocument/2006/relationships/queryTable" Target="../queryTables/queryTable180.xml"/><Relationship Id="rId279" Type="http://schemas.openxmlformats.org/officeDocument/2006/relationships/queryTable" Target="../queryTables/queryTable278.xml"/><Relationship Id="rId486" Type="http://schemas.openxmlformats.org/officeDocument/2006/relationships/queryTable" Target="../queryTables/queryTable485.xml"/><Relationship Id="rId693" Type="http://schemas.openxmlformats.org/officeDocument/2006/relationships/queryTable" Target="../queryTables/queryTable692.xml"/><Relationship Id="rId139" Type="http://schemas.openxmlformats.org/officeDocument/2006/relationships/queryTable" Target="../queryTables/queryTable138.xml"/><Relationship Id="rId346" Type="http://schemas.openxmlformats.org/officeDocument/2006/relationships/queryTable" Target="../queryTables/queryTable345.xml"/><Relationship Id="rId553" Type="http://schemas.openxmlformats.org/officeDocument/2006/relationships/queryTable" Target="../queryTables/queryTable552.xml"/><Relationship Id="rId760" Type="http://schemas.openxmlformats.org/officeDocument/2006/relationships/queryTable" Target="../queryTables/queryTable759.xml"/><Relationship Id="rId998" Type="http://schemas.openxmlformats.org/officeDocument/2006/relationships/queryTable" Target="../queryTables/queryTable997.xml"/><Relationship Id="rId206" Type="http://schemas.openxmlformats.org/officeDocument/2006/relationships/queryTable" Target="../queryTables/queryTable205.xml"/><Relationship Id="rId413" Type="http://schemas.openxmlformats.org/officeDocument/2006/relationships/queryTable" Target="../queryTables/queryTable412.xml"/><Relationship Id="rId858" Type="http://schemas.openxmlformats.org/officeDocument/2006/relationships/queryTable" Target="../queryTables/queryTable857.xml"/><Relationship Id="rId1043" Type="http://schemas.openxmlformats.org/officeDocument/2006/relationships/queryTable" Target="../queryTables/queryTable1042.xml"/><Relationship Id="rId620" Type="http://schemas.openxmlformats.org/officeDocument/2006/relationships/queryTable" Target="../queryTables/queryTable619.xml"/><Relationship Id="rId718" Type="http://schemas.openxmlformats.org/officeDocument/2006/relationships/queryTable" Target="../queryTables/queryTable717.xml"/><Relationship Id="rId925" Type="http://schemas.openxmlformats.org/officeDocument/2006/relationships/queryTable" Target="../queryTables/queryTable924.xml"/><Relationship Id="rId1110" Type="http://schemas.openxmlformats.org/officeDocument/2006/relationships/queryTable" Target="../queryTables/queryTable1109.xml"/><Relationship Id="rId54" Type="http://schemas.openxmlformats.org/officeDocument/2006/relationships/queryTable" Target="../queryTables/queryTable53.xml"/><Relationship Id="rId270" Type="http://schemas.openxmlformats.org/officeDocument/2006/relationships/queryTable" Target="../queryTables/queryTable269.xml"/><Relationship Id="rId130" Type="http://schemas.openxmlformats.org/officeDocument/2006/relationships/queryTable" Target="../queryTables/queryTable129.xml"/><Relationship Id="rId368" Type="http://schemas.openxmlformats.org/officeDocument/2006/relationships/queryTable" Target="../queryTables/queryTable367.xml"/><Relationship Id="rId575" Type="http://schemas.openxmlformats.org/officeDocument/2006/relationships/queryTable" Target="../queryTables/queryTable574.xml"/><Relationship Id="rId782" Type="http://schemas.openxmlformats.org/officeDocument/2006/relationships/queryTable" Target="../queryTables/queryTable781.xml"/><Relationship Id="rId228" Type="http://schemas.openxmlformats.org/officeDocument/2006/relationships/queryTable" Target="../queryTables/queryTable227.xml"/><Relationship Id="rId435" Type="http://schemas.openxmlformats.org/officeDocument/2006/relationships/queryTable" Target="../queryTables/queryTable434.xml"/><Relationship Id="rId642" Type="http://schemas.openxmlformats.org/officeDocument/2006/relationships/queryTable" Target="../queryTables/queryTable641.xml"/><Relationship Id="rId1065" Type="http://schemas.openxmlformats.org/officeDocument/2006/relationships/queryTable" Target="../queryTables/queryTable1064.xml"/><Relationship Id="rId502" Type="http://schemas.openxmlformats.org/officeDocument/2006/relationships/queryTable" Target="../queryTables/queryTable501.xml"/><Relationship Id="rId947" Type="http://schemas.openxmlformats.org/officeDocument/2006/relationships/queryTable" Target="../queryTables/queryTable946.xml"/><Relationship Id="rId1132" Type="http://schemas.openxmlformats.org/officeDocument/2006/relationships/queryTable" Target="../queryTables/queryTable1131.xml"/><Relationship Id="rId76" Type="http://schemas.openxmlformats.org/officeDocument/2006/relationships/queryTable" Target="../queryTables/queryTable75.xml"/><Relationship Id="rId807" Type="http://schemas.openxmlformats.org/officeDocument/2006/relationships/queryTable" Target="../queryTables/queryTable806.xml"/><Relationship Id="rId292" Type="http://schemas.openxmlformats.org/officeDocument/2006/relationships/queryTable" Target="../queryTables/queryTable291.xml"/><Relationship Id="rId597" Type="http://schemas.openxmlformats.org/officeDocument/2006/relationships/queryTable" Target="../queryTables/queryTable596.xml"/><Relationship Id="rId152" Type="http://schemas.openxmlformats.org/officeDocument/2006/relationships/queryTable" Target="../queryTables/queryTable151.xml"/><Relationship Id="rId457" Type="http://schemas.openxmlformats.org/officeDocument/2006/relationships/queryTable" Target="../queryTables/queryTable456.xml"/><Relationship Id="rId1087" Type="http://schemas.openxmlformats.org/officeDocument/2006/relationships/queryTable" Target="../queryTables/queryTable1086.xml"/><Relationship Id="rId664" Type="http://schemas.openxmlformats.org/officeDocument/2006/relationships/queryTable" Target="../queryTables/queryTable663.xml"/><Relationship Id="rId871" Type="http://schemas.openxmlformats.org/officeDocument/2006/relationships/queryTable" Target="../queryTables/queryTable870.xml"/><Relationship Id="rId969" Type="http://schemas.openxmlformats.org/officeDocument/2006/relationships/queryTable" Target="../queryTables/queryTable968.xml"/><Relationship Id="rId317" Type="http://schemas.openxmlformats.org/officeDocument/2006/relationships/queryTable" Target="../queryTables/queryTable316.xml"/><Relationship Id="rId524" Type="http://schemas.openxmlformats.org/officeDocument/2006/relationships/queryTable" Target="../queryTables/queryTable523.xml"/><Relationship Id="rId731" Type="http://schemas.openxmlformats.org/officeDocument/2006/relationships/queryTable" Target="../queryTables/queryTable730.xml"/><Relationship Id="rId1154" Type="http://schemas.openxmlformats.org/officeDocument/2006/relationships/queryTable" Target="../queryTables/queryTable1153.xml"/><Relationship Id="rId98" Type="http://schemas.openxmlformats.org/officeDocument/2006/relationships/queryTable" Target="../queryTables/queryTable97.xml"/><Relationship Id="rId829" Type="http://schemas.openxmlformats.org/officeDocument/2006/relationships/queryTable" Target="../queryTables/queryTable828.xml"/><Relationship Id="rId1014" Type="http://schemas.openxmlformats.org/officeDocument/2006/relationships/queryTable" Target="../queryTables/queryTable1013.xml"/><Relationship Id="rId25" Type="http://schemas.openxmlformats.org/officeDocument/2006/relationships/queryTable" Target="../queryTables/queryTable24.xml"/><Relationship Id="rId174" Type="http://schemas.openxmlformats.org/officeDocument/2006/relationships/queryTable" Target="../queryTables/queryTable173.xml"/><Relationship Id="rId381" Type="http://schemas.openxmlformats.org/officeDocument/2006/relationships/queryTable" Target="../queryTables/queryTable380.xml"/><Relationship Id="rId241" Type="http://schemas.openxmlformats.org/officeDocument/2006/relationships/queryTable" Target="../queryTables/queryTable240.xml"/><Relationship Id="rId479" Type="http://schemas.openxmlformats.org/officeDocument/2006/relationships/queryTable" Target="../queryTables/queryTable478.xml"/><Relationship Id="rId686" Type="http://schemas.openxmlformats.org/officeDocument/2006/relationships/queryTable" Target="../queryTables/queryTable685.xml"/><Relationship Id="rId893" Type="http://schemas.openxmlformats.org/officeDocument/2006/relationships/queryTable" Target="../queryTables/queryTable892.xml"/><Relationship Id="rId339" Type="http://schemas.openxmlformats.org/officeDocument/2006/relationships/queryTable" Target="../queryTables/queryTable338.xml"/><Relationship Id="rId546" Type="http://schemas.openxmlformats.org/officeDocument/2006/relationships/queryTable" Target="../queryTables/queryTable545.xml"/><Relationship Id="rId753" Type="http://schemas.openxmlformats.org/officeDocument/2006/relationships/queryTable" Target="../queryTables/queryTable752.xml"/><Relationship Id="rId101" Type="http://schemas.openxmlformats.org/officeDocument/2006/relationships/queryTable" Target="../queryTables/queryTable100.xml"/><Relationship Id="rId406" Type="http://schemas.openxmlformats.org/officeDocument/2006/relationships/queryTable" Target="../queryTables/queryTable405.xml"/><Relationship Id="rId960" Type="http://schemas.openxmlformats.org/officeDocument/2006/relationships/queryTable" Target="../queryTables/queryTable959.xml"/><Relationship Id="rId1036" Type="http://schemas.openxmlformats.org/officeDocument/2006/relationships/queryTable" Target="../queryTables/queryTable1035.xml"/><Relationship Id="rId613" Type="http://schemas.openxmlformats.org/officeDocument/2006/relationships/queryTable" Target="../queryTables/queryTable612.xml"/><Relationship Id="rId820" Type="http://schemas.openxmlformats.org/officeDocument/2006/relationships/queryTable" Target="../queryTables/queryTable819.xml"/><Relationship Id="rId918" Type="http://schemas.openxmlformats.org/officeDocument/2006/relationships/queryTable" Target="../queryTables/queryTable917.xml"/><Relationship Id="rId1103" Type="http://schemas.openxmlformats.org/officeDocument/2006/relationships/queryTable" Target="../queryTables/queryTable1102.xml"/><Relationship Id="rId47" Type="http://schemas.openxmlformats.org/officeDocument/2006/relationships/queryTable" Target="../queryTables/queryTable46.xml"/><Relationship Id="rId196" Type="http://schemas.openxmlformats.org/officeDocument/2006/relationships/queryTable" Target="../queryTables/queryTable195.xml"/><Relationship Id="rId263" Type="http://schemas.openxmlformats.org/officeDocument/2006/relationships/queryTable" Target="../queryTables/queryTable262.xml"/><Relationship Id="rId470" Type="http://schemas.openxmlformats.org/officeDocument/2006/relationships/queryTable" Target="../queryTables/queryTable469.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login.aviva.com.sg/online/login/loginAction.do" TargetMode="External"/><Relationship Id="rId1" Type="http://schemas.openxmlformats.org/officeDocument/2006/relationships/hyperlink" Target="https://secure.ifastnetwork.com/ifastverve/home/index.tpl?" TargetMode="External"/><Relationship Id="rId6" Type="http://schemas.openxmlformats.org/officeDocument/2006/relationships/ctrlProp" Target="../ctrlProps/ctrlProp19.xml"/><Relationship Id="rId5" Type="http://schemas.openxmlformats.org/officeDocument/2006/relationships/vmlDrawing" Target="../drawings/vmlDrawing3.vml"/><Relationship Id="rId4"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3" Type="http://schemas.openxmlformats.org/officeDocument/2006/relationships/ctrlProp" Target="../ctrlProps/ctrlProp27.xml"/><Relationship Id="rId18" Type="http://schemas.openxmlformats.org/officeDocument/2006/relationships/ctrlProp" Target="../ctrlProps/ctrlProp32.xml"/><Relationship Id="rId26" Type="http://schemas.openxmlformats.org/officeDocument/2006/relationships/table" Target="../tables/table2.xml"/><Relationship Id="rId3" Type="http://schemas.openxmlformats.org/officeDocument/2006/relationships/vmlDrawing" Target="../drawings/vmlDrawing4.vml"/><Relationship Id="rId21" Type="http://schemas.openxmlformats.org/officeDocument/2006/relationships/ctrlProp" Target="../ctrlProps/ctrlProp35.xml"/><Relationship Id="rId34" Type="http://schemas.openxmlformats.org/officeDocument/2006/relationships/table" Target="../tables/table10.xml"/><Relationship Id="rId7" Type="http://schemas.openxmlformats.org/officeDocument/2006/relationships/ctrlProp" Target="../ctrlProps/ctrlProp21.xml"/><Relationship Id="rId12" Type="http://schemas.openxmlformats.org/officeDocument/2006/relationships/ctrlProp" Target="../ctrlProps/ctrlProp26.xml"/><Relationship Id="rId17" Type="http://schemas.openxmlformats.org/officeDocument/2006/relationships/ctrlProp" Target="../ctrlProps/ctrlProp31.xml"/><Relationship Id="rId25" Type="http://schemas.openxmlformats.org/officeDocument/2006/relationships/table" Target="../tables/table1.xml"/><Relationship Id="rId33" Type="http://schemas.openxmlformats.org/officeDocument/2006/relationships/table" Target="../tables/table9.xml"/><Relationship Id="rId2" Type="http://schemas.openxmlformats.org/officeDocument/2006/relationships/drawing" Target="../drawings/drawing4.xml"/><Relationship Id="rId16" Type="http://schemas.openxmlformats.org/officeDocument/2006/relationships/ctrlProp" Target="../ctrlProps/ctrlProp30.xml"/><Relationship Id="rId20" Type="http://schemas.openxmlformats.org/officeDocument/2006/relationships/ctrlProp" Target="../ctrlProps/ctrlProp34.xml"/><Relationship Id="rId29" Type="http://schemas.openxmlformats.org/officeDocument/2006/relationships/table" Target="../tables/table5.xml"/><Relationship Id="rId1" Type="http://schemas.openxmlformats.org/officeDocument/2006/relationships/printerSettings" Target="../printerSettings/printerSettings20.bin"/><Relationship Id="rId6" Type="http://schemas.openxmlformats.org/officeDocument/2006/relationships/ctrlProp" Target="../ctrlProps/ctrlProp20.xml"/><Relationship Id="rId11" Type="http://schemas.openxmlformats.org/officeDocument/2006/relationships/ctrlProp" Target="../ctrlProps/ctrlProp25.xml"/><Relationship Id="rId24" Type="http://schemas.openxmlformats.org/officeDocument/2006/relationships/ctrlProp" Target="../ctrlProps/ctrlProp38.xml"/><Relationship Id="rId32" Type="http://schemas.openxmlformats.org/officeDocument/2006/relationships/table" Target="../tables/table8.xml"/><Relationship Id="rId5" Type="http://schemas.openxmlformats.org/officeDocument/2006/relationships/image" Target="../media/image3.emf"/><Relationship Id="rId15" Type="http://schemas.openxmlformats.org/officeDocument/2006/relationships/ctrlProp" Target="../ctrlProps/ctrlProp29.xml"/><Relationship Id="rId23" Type="http://schemas.openxmlformats.org/officeDocument/2006/relationships/ctrlProp" Target="../ctrlProps/ctrlProp37.xml"/><Relationship Id="rId28" Type="http://schemas.openxmlformats.org/officeDocument/2006/relationships/table" Target="../tables/table4.xml"/><Relationship Id="rId36" Type="http://schemas.openxmlformats.org/officeDocument/2006/relationships/table" Target="../tables/table12.xml"/><Relationship Id="rId10" Type="http://schemas.openxmlformats.org/officeDocument/2006/relationships/ctrlProp" Target="../ctrlProps/ctrlProp24.xml"/><Relationship Id="rId19" Type="http://schemas.openxmlformats.org/officeDocument/2006/relationships/ctrlProp" Target="../ctrlProps/ctrlProp33.xml"/><Relationship Id="rId31" Type="http://schemas.openxmlformats.org/officeDocument/2006/relationships/table" Target="../tables/table7.xml"/><Relationship Id="rId4" Type="http://schemas.openxmlformats.org/officeDocument/2006/relationships/control" Target="../activeX/activeX1.xml"/><Relationship Id="rId9" Type="http://schemas.openxmlformats.org/officeDocument/2006/relationships/ctrlProp" Target="../ctrlProps/ctrlProp23.xml"/><Relationship Id="rId14" Type="http://schemas.openxmlformats.org/officeDocument/2006/relationships/ctrlProp" Target="../ctrlProps/ctrlProp28.xml"/><Relationship Id="rId22" Type="http://schemas.openxmlformats.org/officeDocument/2006/relationships/ctrlProp" Target="../ctrlProps/ctrlProp36.xml"/><Relationship Id="rId27" Type="http://schemas.openxmlformats.org/officeDocument/2006/relationships/table" Target="../tables/table3.xml"/><Relationship Id="rId30" Type="http://schemas.openxmlformats.org/officeDocument/2006/relationships/table" Target="../tables/table6.xml"/><Relationship Id="rId35" Type="http://schemas.openxmlformats.org/officeDocument/2006/relationships/table" Target="../tables/table11.xml"/><Relationship Id="rId8" Type="http://schemas.openxmlformats.org/officeDocument/2006/relationships/ctrlProp" Target="../ctrlProps/ctrlProp22.x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1.bin"/><Relationship Id="rId1" Type="http://schemas.openxmlformats.org/officeDocument/2006/relationships/hyperlink" Target="https://secure.ifastnetwork.com/ifa/funds-holding/factsheet-holding/BGF234/UT?source=adviser"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S12622"/>
  <sheetViews>
    <sheetView showGridLines="0" showRowColHeaders="0" topLeftCell="A2" zoomScale="40" zoomScaleNormal="40" workbookViewId="0">
      <selection activeCell="B59" sqref="B59"/>
    </sheetView>
  </sheetViews>
  <sheetFormatPr defaultRowHeight="12.5"/>
  <cols>
    <col min="1" max="1" width="1.7265625" customWidth="1"/>
    <col min="2" max="2" width="11.453125" customWidth="1"/>
    <col min="3" max="3" width="10.54296875" customWidth="1"/>
    <col min="5" max="5" width="9.453125" bestFit="1" customWidth="1"/>
    <col min="6" max="6" width="11.1796875" customWidth="1"/>
    <col min="7" max="7" width="22.1796875" customWidth="1"/>
    <col min="8" max="8" width="9.1796875" customWidth="1"/>
    <col min="9" max="9" width="4.81640625" customWidth="1"/>
    <col min="11" max="11" width="13.1796875" customWidth="1"/>
    <col min="12" max="12" width="8.7265625" customWidth="1"/>
    <col min="13" max="13" width="14.81640625" customWidth="1"/>
    <col min="14" max="14" width="23.453125" customWidth="1"/>
    <col min="15" max="15" width="32.453125" customWidth="1"/>
    <col min="16" max="16" width="23.453125" customWidth="1"/>
  </cols>
  <sheetData>
    <row r="1" spans="1:19" ht="1" customHeight="1">
      <c r="B1" s="3"/>
      <c r="C1" s="3"/>
      <c r="D1" s="3"/>
      <c r="E1" s="3"/>
      <c r="F1" s="3"/>
      <c r="G1" s="3"/>
    </row>
    <row r="2" spans="1:19" ht="30" customHeight="1">
      <c r="B2" s="3"/>
      <c r="C2" s="3"/>
      <c r="D2" s="3"/>
      <c r="E2" s="3"/>
      <c r="F2" s="3"/>
      <c r="G2" s="3"/>
      <c r="H2" s="3"/>
      <c r="I2" s="43"/>
      <c r="J2" s="43"/>
      <c r="K2" s="43"/>
      <c r="L2" s="157"/>
      <c r="M2" s="918" t="s">
        <v>1448</v>
      </c>
      <c r="N2" s="918"/>
      <c r="O2" s="918"/>
    </row>
    <row r="3" spans="1:19" ht="14.25" customHeight="1">
      <c r="B3" s="3"/>
      <c r="C3" s="3"/>
      <c r="D3" s="3"/>
      <c r="E3" s="3"/>
      <c r="F3" s="3"/>
      <c r="G3" s="3"/>
      <c r="H3" s="3"/>
      <c r="I3" s="43"/>
      <c r="J3" s="43"/>
      <c r="K3" s="43"/>
      <c r="L3" s="157"/>
      <c r="M3" s="925" t="s">
        <v>11795</v>
      </c>
      <c r="N3" s="925"/>
      <c r="O3" s="925"/>
    </row>
    <row r="4" spans="1:19" ht="14.25" customHeight="1">
      <c r="B4" s="3"/>
      <c r="C4" s="3"/>
      <c r="D4" s="3"/>
      <c r="E4" s="3"/>
      <c r="F4" s="3"/>
      <c r="G4" s="3"/>
      <c r="I4" s="34"/>
      <c r="J4" s="44"/>
      <c r="K4" s="44"/>
      <c r="L4" s="158"/>
      <c r="M4" s="925" t="s">
        <v>11796</v>
      </c>
      <c r="N4" s="925"/>
      <c r="O4" s="925"/>
    </row>
    <row r="5" spans="1:19" s="3" customFormat="1" ht="5.15" customHeight="1" thickBot="1">
      <c r="B5" s="45"/>
      <c r="C5" s="46"/>
      <c r="D5" s="46"/>
      <c r="E5" s="46"/>
      <c r="F5" s="46"/>
      <c r="G5" s="46"/>
      <c r="H5" s="45"/>
      <c r="I5" s="45"/>
      <c r="J5" s="45"/>
      <c r="K5" s="45"/>
      <c r="L5" s="45"/>
      <c r="M5" s="45"/>
      <c r="N5" s="45"/>
      <c r="O5" s="45"/>
      <c r="P5" s="41"/>
    </row>
    <row r="6" spans="1:19" ht="8.15" customHeight="1">
      <c r="B6" s="42"/>
      <c r="C6" s="38"/>
      <c r="D6" s="38"/>
      <c r="E6" s="38"/>
      <c r="F6" s="38"/>
      <c r="G6" s="38"/>
      <c r="H6" s="38"/>
      <c r="I6" s="38"/>
      <c r="J6" s="38"/>
      <c r="K6" s="38"/>
      <c r="L6" s="38"/>
      <c r="M6" s="39"/>
      <c r="N6" s="40"/>
      <c r="O6" s="40"/>
      <c r="P6" s="3"/>
    </row>
    <row r="7" spans="1:19" ht="23.15" customHeight="1">
      <c r="B7" s="922" t="s">
        <v>1444</v>
      </c>
      <c r="C7" s="923"/>
      <c r="D7" s="923"/>
      <c r="E7" s="923"/>
      <c r="F7" s="923"/>
      <c r="G7" s="923"/>
      <c r="H7" s="923"/>
      <c r="I7" s="923"/>
      <c r="J7" s="923"/>
      <c r="K7" s="923"/>
      <c r="L7" s="923"/>
      <c r="M7" s="923"/>
      <c r="N7" s="923"/>
      <c r="O7" s="924"/>
      <c r="P7" s="6"/>
    </row>
    <row r="8" spans="1:19" ht="78.75" customHeight="1">
      <c r="B8" s="926" t="s">
        <v>9875</v>
      </c>
      <c r="C8" s="927"/>
      <c r="D8" s="927"/>
      <c r="E8" s="927"/>
      <c r="F8" s="927"/>
      <c r="G8" s="927"/>
      <c r="H8" s="927"/>
      <c r="I8" s="927"/>
      <c r="J8" s="927"/>
      <c r="K8" s="927"/>
      <c r="L8" s="927"/>
      <c r="M8" s="927"/>
      <c r="N8" s="927"/>
      <c r="O8" s="928"/>
      <c r="P8" s="6"/>
    </row>
    <row r="9" spans="1:19" ht="12" customHeight="1">
      <c r="A9" s="3"/>
      <c r="B9" s="929"/>
      <c r="C9" s="930"/>
      <c r="D9" s="930"/>
      <c r="E9" s="930"/>
      <c r="F9" s="930"/>
      <c r="G9" s="930"/>
      <c r="H9" s="930"/>
      <c r="I9" s="930"/>
      <c r="J9" s="930"/>
      <c r="K9" s="930"/>
      <c r="L9" s="930"/>
      <c r="M9" s="930"/>
      <c r="N9" s="930"/>
      <c r="O9" s="931"/>
      <c r="P9" s="6"/>
      <c r="S9" s="228"/>
    </row>
    <row r="10" spans="1:19" ht="10" customHeight="1">
      <c r="A10" s="3"/>
      <c r="B10" s="35"/>
      <c r="C10" s="5"/>
      <c r="D10" s="5"/>
      <c r="E10" s="5"/>
      <c r="F10" s="5"/>
      <c r="G10" s="5"/>
      <c r="H10" s="5"/>
      <c r="I10" s="5"/>
      <c r="J10" s="5"/>
      <c r="K10" s="5"/>
      <c r="L10" s="5"/>
      <c r="M10" s="5"/>
      <c r="N10" s="5"/>
      <c r="O10" s="5"/>
      <c r="P10" s="6"/>
      <c r="S10" s="532"/>
    </row>
    <row r="11" spans="1:19" s="17" customFormat="1" ht="23.15" customHeight="1">
      <c r="A11" s="47"/>
      <c r="B11" s="922" t="s">
        <v>2219</v>
      </c>
      <c r="C11" s="923"/>
      <c r="D11" s="923"/>
      <c r="E11" s="923"/>
      <c r="F11" s="923"/>
      <c r="G11" s="923"/>
      <c r="H11" s="923"/>
      <c r="I11" s="923"/>
      <c r="J11" s="923"/>
      <c r="K11" s="923"/>
      <c r="L11" s="923"/>
      <c r="M11" s="923"/>
      <c r="N11" s="923"/>
      <c r="O11" s="924"/>
      <c r="P11" s="6"/>
    </row>
    <row r="12" spans="1:19" ht="15" customHeight="1">
      <c r="B12" s="932" t="s">
        <v>11797</v>
      </c>
      <c r="C12" s="933"/>
      <c r="D12" s="933"/>
      <c r="E12" s="933"/>
      <c r="F12" s="933"/>
      <c r="G12" s="933"/>
      <c r="H12" s="933"/>
      <c r="I12" s="933"/>
      <c r="J12" s="933"/>
      <c r="K12" s="933"/>
      <c r="L12" s="933"/>
      <c r="M12" s="933"/>
      <c r="N12" s="933"/>
      <c r="O12" s="934"/>
      <c r="P12" s="6"/>
    </row>
    <row r="13" spans="1:19" s="17" customFormat="1" ht="15" customHeight="1">
      <c r="B13" s="906" t="s">
        <v>11836</v>
      </c>
      <c r="C13" s="907"/>
      <c r="D13" s="907"/>
      <c r="E13" s="907"/>
      <c r="F13" s="907"/>
      <c r="G13" s="907"/>
      <c r="H13" s="907"/>
      <c r="I13" s="907"/>
      <c r="J13" s="907"/>
      <c r="K13" s="907"/>
      <c r="L13" s="907"/>
      <c r="M13" s="907"/>
      <c r="N13" s="907"/>
      <c r="O13" s="908"/>
      <c r="P13" s="6"/>
    </row>
    <row r="14" spans="1:19" s="17" customFormat="1" ht="15" customHeight="1">
      <c r="B14" s="897" t="s">
        <v>11837</v>
      </c>
      <c r="C14" s="898"/>
      <c r="D14" s="898"/>
      <c r="E14" s="898"/>
      <c r="F14" s="898"/>
      <c r="G14" s="898"/>
      <c r="H14" s="898"/>
      <c r="I14" s="898"/>
      <c r="J14" s="898"/>
      <c r="K14" s="898"/>
      <c r="L14" s="898"/>
      <c r="M14" s="898"/>
      <c r="N14" s="898"/>
      <c r="O14" s="899"/>
      <c r="P14" s="6"/>
    </row>
    <row r="15" spans="1:19" s="17" customFormat="1" ht="15" customHeight="1">
      <c r="B15" s="919" t="s">
        <v>10407</v>
      </c>
      <c r="C15" s="920"/>
      <c r="D15" s="920"/>
      <c r="E15" s="920"/>
      <c r="F15" s="920"/>
      <c r="G15" s="920"/>
      <c r="H15" s="920"/>
      <c r="I15" s="920"/>
      <c r="J15" s="920"/>
      <c r="K15" s="920"/>
      <c r="L15" s="920"/>
      <c r="M15" s="920"/>
      <c r="N15" s="920"/>
      <c r="O15" s="921"/>
      <c r="P15" s="6"/>
    </row>
    <row r="16" spans="1:19" s="17" customFormat="1" ht="15" customHeight="1">
      <c r="B16" s="897" t="s">
        <v>10408</v>
      </c>
      <c r="C16" s="898"/>
      <c r="D16" s="898"/>
      <c r="E16" s="898"/>
      <c r="F16" s="898"/>
      <c r="G16" s="898"/>
      <c r="H16" s="898"/>
      <c r="I16" s="898"/>
      <c r="J16" s="898"/>
      <c r="K16" s="898"/>
      <c r="L16" s="898"/>
      <c r="M16" s="898"/>
      <c r="N16" s="898"/>
      <c r="O16" s="899"/>
      <c r="P16" s="6"/>
    </row>
    <row r="17" spans="2:16" s="17" customFormat="1" ht="15" customHeight="1">
      <c r="B17" s="906" t="s">
        <v>1442</v>
      </c>
      <c r="C17" s="907"/>
      <c r="D17" s="907"/>
      <c r="E17" s="907"/>
      <c r="F17" s="907"/>
      <c r="G17" s="907"/>
      <c r="H17" s="907"/>
      <c r="I17" s="907"/>
      <c r="J17" s="907"/>
      <c r="K17" s="907"/>
      <c r="L17" s="907"/>
      <c r="M17" s="907"/>
      <c r="N17" s="907"/>
      <c r="O17" s="908"/>
      <c r="P17" s="6"/>
    </row>
    <row r="18" spans="2:16" s="17" customFormat="1" ht="15" customHeight="1">
      <c r="B18" s="900" t="s">
        <v>8001</v>
      </c>
      <c r="C18" s="901"/>
      <c r="D18" s="901"/>
      <c r="E18" s="901"/>
      <c r="F18" s="901"/>
      <c r="G18" s="901"/>
      <c r="H18" s="901"/>
      <c r="I18" s="901"/>
      <c r="J18" s="901"/>
      <c r="K18" s="901"/>
      <c r="L18" s="901"/>
      <c r="M18" s="901"/>
      <c r="N18" s="901"/>
      <c r="O18" s="902"/>
      <c r="P18" s="6"/>
    </row>
    <row r="19" spans="2:16" ht="15" customHeight="1">
      <c r="B19" s="912" t="s">
        <v>11799</v>
      </c>
      <c r="C19" s="913"/>
      <c r="D19" s="913"/>
      <c r="E19" s="913"/>
      <c r="F19" s="913"/>
      <c r="G19" s="913"/>
      <c r="H19" s="913"/>
      <c r="I19" s="913"/>
      <c r="J19" s="913"/>
      <c r="K19" s="913"/>
      <c r="L19" s="913"/>
      <c r="M19" s="913"/>
      <c r="N19" s="913"/>
      <c r="O19" s="914"/>
      <c r="P19" s="6"/>
    </row>
    <row r="20" spans="2:16" ht="15" customHeight="1">
      <c r="B20" s="919" t="s">
        <v>11539</v>
      </c>
      <c r="C20" s="920"/>
      <c r="D20" s="920"/>
      <c r="E20" s="920"/>
      <c r="F20" s="920"/>
      <c r="G20" s="920"/>
      <c r="H20" s="920"/>
      <c r="I20" s="920"/>
      <c r="J20" s="920"/>
      <c r="K20" s="920"/>
      <c r="L20" s="920"/>
      <c r="M20" s="920"/>
      <c r="N20" s="920"/>
      <c r="O20" s="921"/>
      <c r="P20" s="6"/>
    </row>
    <row r="21" spans="2:16" ht="15" customHeight="1">
      <c r="B21" s="897" t="s">
        <v>11540</v>
      </c>
      <c r="C21" s="898"/>
      <c r="D21" s="898"/>
      <c r="E21" s="898"/>
      <c r="F21" s="898"/>
      <c r="G21" s="898"/>
      <c r="H21" s="898"/>
      <c r="I21" s="898"/>
      <c r="J21" s="898"/>
      <c r="K21" s="898"/>
      <c r="L21" s="898"/>
      <c r="M21" s="898"/>
      <c r="N21" s="898"/>
      <c r="O21" s="899"/>
      <c r="P21" s="6"/>
    </row>
    <row r="22" spans="2:16" ht="15" customHeight="1">
      <c r="B22" s="906" t="s">
        <v>10407</v>
      </c>
      <c r="C22" s="907"/>
      <c r="D22" s="907"/>
      <c r="E22" s="907"/>
      <c r="F22" s="907"/>
      <c r="G22" s="907"/>
      <c r="H22" s="907"/>
      <c r="I22" s="907"/>
      <c r="J22" s="907"/>
      <c r="K22" s="907"/>
      <c r="L22" s="907"/>
      <c r="M22" s="907"/>
      <c r="N22" s="907"/>
      <c r="O22" s="908"/>
      <c r="P22" s="6"/>
    </row>
    <row r="23" spans="2:16" ht="15" customHeight="1">
      <c r="B23" s="897" t="s">
        <v>1441</v>
      </c>
      <c r="C23" s="898"/>
      <c r="D23" s="898"/>
      <c r="E23" s="898"/>
      <c r="F23" s="898"/>
      <c r="G23" s="898"/>
      <c r="H23" s="898"/>
      <c r="I23" s="898"/>
      <c r="J23" s="898"/>
      <c r="K23" s="898"/>
      <c r="L23" s="898"/>
      <c r="M23" s="898"/>
      <c r="N23" s="898"/>
      <c r="O23" s="899"/>
      <c r="P23" s="6"/>
    </row>
    <row r="24" spans="2:16" ht="15" customHeight="1">
      <c r="B24" s="906" t="s">
        <v>1442</v>
      </c>
      <c r="C24" s="907"/>
      <c r="D24" s="907"/>
      <c r="E24" s="907"/>
      <c r="F24" s="907"/>
      <c r="G24" s="907"/>
      <c r="H24" s="907"/>
      <c r="I24" s="907"/>
      <c r="J24" s="907"/>
      <c r="K24" s="907"/>
      <c r="L24" s="907"/>
      <c r="M24" s="907"/>
      <c r="N24" s="907"/>
      <c r="O24" s="908"/>
      <c r="P24" s="6"/>
    </row>
    <row r="25" spans="2:16" ht="15" customHeight="1">
      <c r="B25" s="900" t="s">
        <v>8001</v>
      </c>
      <c r="C25" s="901"/>
      <c r="D25" s="901"/>
      <c r="E25" s="901"/>
      <c r="F25" s="901"/>
      <c r="G25" s="901"/>
      <c r="H25" s="901"/>
      <c r="I25" s="901"/>
      <c r="J25" s="901"/>
      <c r="K25" s="901"/>
      <c r="L25" s="901"/>
      <c r="M25" s="901"/>
      <c r="N25" s="901"/>
      <c r="O25" s="902"/>
      <c r="P25" s="6"/>
    </row>
    <row r="26" spans="2:16" ht="15" customHeight="1">
      <c r="B26" s="912" t="s">
        <v>11800</v>
      </c>
      <c r="C26" s="913"/>
      <c r="D26" s="913"/>
      <c r="E26" s="913"/>
      <c r="F26" s="913"/>
      <c r="G26" s="913"/>
      <c r="H26" s="913"/>
      <c r="I26" s="913"/>
      <c r="J26" s="913"/>
      <c r="K26" s="913"/>
      <c r="L26" s="913"/>
      <c r="M26" s="913"/>
      <c r="N26" s="913"/>
      <c r="O26" s="914"/>
      <c r="P26" s="6"/>
    </row>
    <row r="27" spans="2:16" ht="15" customHeight="1">
      <c r="B27" s="915" t="s">
        <v>11798</v>
      </c>
      <c r="C27" s="916"/>
      <c r="D27" s="916"/>
      <c r="E27" s="916"/>
      <c r="F27" s="916"/>
      <c r="G27" s="916"/>
      <c r="H27" s="916"/>
      <c r="I27" s="916"/>
      <c r="J27" s="916"/>
      <c r="K27" s="916"/>
      <c r="L27" s="916"/>
      <c r="M27" s="916"/>
      <c r="N27" s="916"/>
      <c r="O27" s="917"/>
      <c r="P27" s="6"/>
    </row>
    <row r="28" spans="2:16" ht="15" customHeight="1">
      <c r="B28" s="897" t="s">
        <v>11760</v>
      </c>
      <c r="C28" s="898"/>
      <c r="D28" s="898"/>
      <c r="E28" s="898"/>
      <c r="F28" s="898"/>
      <c r="G28" s="898"/>
      <c r="H28" s="898"/>
      <c r="I28" s="898"/>
      <c r="J28" s="898"/>
      <c r="K28" s="898"/>
      <c r="L28" s="898"/>
      <c r="M28" s="898"/>
      <c r="N28" s="898"/>
      <c r="O28" s="899"/>
      <c r="P28" s="6"/>
    </row>
    <row r="29" spans="2:16" ht="15" customHeight="1">
      <c r="B29" s="784" t="s">
        <v>11762</v>
      </c>
      <c r="C29" s="644"/>
      <c r="D29" s="644"/>
      <c r="E29" s="644"/>
      <c r="F29" s="644"/>
      <c r="G29" s="644"/>
      <c r="H29" s="644"/>
      <c r="I29" s="644"/>
      <c r="J29" s="644"/>
      <c r="K29" s="644"/>
      <c r="L29" s="644"/>
      <c r="M29" s="644"/>
      <c r="N29" s="644"/>
      <c r="O29" s="645"/>
      <c r="P29" s="6"/>
    </row>
    <row r="30" spans="2:16" ht="15" customHeight="1">
      <c r="B30" s="897" t="s">
        <v>4503</v>
      </c>
      <c r="C30" s="898"/>
      <c r="D30" s="898"/>
      <c r="E30" s="898"/>
      <c r="F30" s="898"/>
      <c r="G30" s="898"/>
      <c r="H30" s="898"/>
      <c r="I30" s="898"/>
      <c r="J30" s="898"/>
      <c r="K30" s="898"/>
      <c r="L30" s="898"/>
      <c r="M30" s="898"/>
      <c r="N30" s="898"/>
      <c r="O30" s="899"/>
      <c r="P30" s="6"/>
    </row>
    <row r="31" spans="2:16" ht="15" customHeight="1">
      <c r="B31" s="915" t="s">
        <v>1442</v>
      </c>
      <c r="C31" s="916"/>
      <c r="D31" s="916"/>
      <c r="E31" s="916"/>
      <c r="F31" s="916"/>
      <c r="G31" s="916"/>
      <c r="H31" s="916"/>
      <c r="I31" s="916"/>
      <c r="J31" s="916"/>
      <c r="K31" s="916"/>
      <c r="L31" s="916"/>
      <c r="M31" s="916"/>
      <c r="N31" s="916"/>
      <c r="O31" s="917"/>
      <c r="P31" s="6"/>
    </row>
    <row r="32" spans="2:16" ht="15" customHeight="1">
      <c r="B32" s="813" t="s">
        <v>1502</v>
      </c>
      <c r="C32" s="814"/>
      <c r="D32" s="814"/>
      <c r="E32" s="814"/>
      <c r="F32" s="814"/>
      <c r="G32" s="814"/>
      <c r="H32" s="814"/>
      <c r="I32" s="814"/>
      <c r="J32" s="814"/>
      <c r="K32" s="814"/>
      <c r="L32" s="814"/>
      <c r="M32" s="814"/>
      <c r="N32" s="814"/>
      <c r="O32" s="815"/>
      <c r="P32" s="6"/>
    </row>
    <row r="33" spans="1:16" ht="15" customHeight="1">
      <c r="B33" s="909" t="s">
        <v>1503</v>
      </c>
      <c r="C33" s="910"/>
      <c r="D33" s="910"/>
      <c r="E33" s="910"/>
      <c r="F33" s="910"/>
      <c r="G33" s="910"/>
      <c r="H33" s="910"/>
      <c r="I33" s="910"/>
      <c r="J33" s="910"/>
      <c r="K33" s="910"/>
      <c r="L33" s="910"/>
      <c r="M33" s="910"/>
      <c r="N33" s="910"/>
      <c r="O33" s="911"/>
      <c r="P33" s="6"/>
    </row>
    <row r="34" spans="1:16" ht="10" customHeight="1">
      <c r="B34" s="248"/>
      <c r="C34" s="248"/>
      <c r="D34" s="248"/>
      <c r="E34" s="248"/>
      <c r="F34" s="248"/>
      <c r="G34" s="248"/>
      <c r="H34" s="248"/>
      <c r="I34" s="248"/>
      <c r="J34" s="248"/>
      <c r="K34" s="248"/>
      <c r="L34" s="248"/>
      <c r="M34" s="248"/>
      <c r="N34" s="248"/>
      <c r="O34" s="248"/>
      <c r="P34" s="6"/>
    </row>
    <row r="35" spans="1:16" ht="15" customHeight="1">
      <c r="B35" s="903" t="s">
        <v>2220</v>
      </c>
      <c r="C35" s="904"/>
      <c r="D35" s="904"/>
      <c r="E35" s="904"/>
      <c r="F35" s="904"/>
      <c r="G35" s="904"/>
      <c r="H35" s="904"/>
      <c r="I35" s="904"/>
      <c r="J35" s="904"/>
      <c r="K35" s="904"/>
      <c r="L35" s="904"/>
      <c r="M35" s="904"/>
      <c r="N35" s="904"/>
      <c r="O35" s="905"/>
      <c r="P35" s="6"/>
    </row>
    <row r="36" spans="1:16" ht="15" customHeight="1">
      <c r="B36" s="915" t="s">
        <v>12534</v>
      </c>
      <c r="C36" s="916"/>
      <c r="D36" s="916"/>
      <c r="E36" s="916"/>
      <c r="F36" s="916"/>
      <c r="G36" s="916"/>
      <c r="H36" s="916"/>
      <c r="I36" s="916"/>
      <c r="J36" s="916"/>
      <c r="K36" s="916"/>
      <c r="L36" s="916"/>
      <c r="M36" s="916"/>
      <c r="N36" s="916"/>
      <c r="O36" s="917"/>
      <c r="P36" s="6"/>
    </row>
    <row r="37" spans="1:16" ht="15" customHeight="1">
      <c r="B37" s="947" t="s">
        <v>12533</v>
      </c>
      <c r="C37" s="948"/>
      <c r="D37" s="948"/>
      <c r="E37" s="948"/>
      <c r="F37" s="948"/>
      <c r="G37" s="948"/>
      <c r="H37" s="948"/>
      <c r="I37" s="948"/>
      <c r="J37" s="948"/>
      <c r="K37" s="948"/>
      <c r="L37" s="948"/>
      <c r="M37" s="948"/>
      <c r="N37" s="948"/>
      <c r="O37" s="949"/>
      <c r="P37" s="6"/>
    </row>
    <row r="38" spans="1:16" ht="15" customHeight="1">
      <c r="B38" s="944" t="s">
        <v>12532</v>
      </c>
      <c r="C38" s="945"/>
      <c r="D38" s="945"/>
      <c r="E38" s="945"/>
      <c r="F38" s="945"/>
      <c r="G38" s="945"/>
      <c r="H38" s="945"/>
      <c r="I38" s="945"/>
      <c r="J38" s="945"/>
      <c r="K38" s="945"/>
      <c r="L38" s="945"/>
      <c r="M38" s="945"/>
      <c r="N38" s="945"/>
      <c r="O38" s="946"/>
      <c r="P38" s="6"/>
    </row>
    <row r="39" spans="1:16" ht="15" customHeight="1">
      <c r="B39" s="947" t="s">
        <v>12531</v>
      </c>
      <c r="C39" s="948"/>
      <c r="D39" s="948"/>
      <c r="E39" s="948"/>
      <c r="F39" s="948"/>
      <c r="G39" s="948"/>
      <c r="H39" s="948"/>
      <c r="I39" s="948"/>
      <c r="J39" s="948"/>
      <c r="K39" s="948"/>
      <c r="L39" s="948"/>
      <c r="M39" s="948"/>
      <c r="N39" s="948"/>
      <c r="O39" s="949"/>
      <c r="P39" s="6"/>
    </row>
    <row r="40" spans="1:16" ht="15" customHeight="1">
      <c r="B40" s="944" t="s">
        <v>12443</v>
      </c>
      <c r="C40" s="945"/>
      <c r="D40" s="945"/>
      <c r="E40" s="945"/>
      <c r="F40" s="945"/>
      <c r="G40" s="945"/>
      <c r="H40" s="945"/>
      <c r="I40" s="945"/>
      <c r="J40" s="945"/>
      <c r="K40" s="945"/>
      <c r="L40" s="945"/>
      <c r="M40" s="945"/>
      <c r="N40" s="945"/>
      <c r="O40" s="946"/>
      <c r="P40" s="6"/>
    </row>
    <row r="41" spans="1:16" ht="15" customHeight="1">
      <c r="B41" s="947" t="s">
        <v>12444</v>
      </c>
      <c r="C41" s="948"/>
      <c r="D41" s="948"/>
      <c r="E41" s="948"/>
      <c r="F41" s="948"/>
      <c r="G41" s="948"/>
      <c r="H41" s="948"/>
      <c r="I41" s="948"/>
      <c r="J41" s="948"/>
      <c r="K41" s="948"/>
      <c r="L41" s="948"/>
      <c r="M41" s="948"/>
      <c r="N41" s="948"/>
      <c r="O41" s="949"/>
      <c r="P41" s="6"/>
    </row>
    <row r="42" spans="1:16" ht="15" customHeight="1">
      <c r="B42" s="944" t="s">
        <v>12530</v>
      </c>
      <c r="C42" s="945"/>
      <c r="D42" s="945"/>
      <c r="E42" s="945"/>
      <c r="F42" s="945"/>
      <c r="G42" s="945"/>
      <c r="H42" s="945"/>
      <c r="I42" s="945"/>
      <c r="J42" s="945"/>
      <c r="K42" s="945"/>
      <c r="L42" s="945"/>
      <c r="M42" s="945"/>
      <c r="N42" s="945"/>
      <c r="O42" s="946"/>
      <c r="P42" s="6"/>
    </row>
    <row r="43" spans="1:16" ht="15" customHeight="1">
      <c r="B43" s="947" t="s">
        <v>12547</v>
      </c>
      <c r="C43" s="948"/>
      <c r="D43" s="948"/>
      <c r="E43" s="948"/>
      <c r="F43" s="948"/>
      <c r="G43" s="948"/>
      <c r="H43" s="948"/>
      <c r="I43" s="948"/>
      <c r="J43" s="948"/>
      <c r="K43" s="948"/>
      <c r="L43" s="948"/>
      <c r="M43" s="948"/>
      <c r="N43" s="948"/>
      <c r="O43" s="949"/>
      <c r="P43" s="6"/>
    </row>
    <row r="44" spans="1:16" ht="15" customHeight="1">
      <c r="B44" s="909" t="s">
        <v>2217</v>
      </c>
      <c r="C44" s="910"/>
      <c r="D44" s="910"/>
      <c r="E44" s="910"/>
      <c r="F44" s="910"/>
      <c r="G44" s="910"/>
      <c r="H44" s="910"/>
      <c r="I44" s="910"/>
      <c r="J44" s="910"/>
      <c r="K44" s="910"/>
      <c r="L44" s="910"/>
      <c r="M44" s="910"/>
      <c r="N44" s="910"/>
      <c r="O44" s="911"/>
      <c r="P44" s="6"/>
    </row>
    <row r="45" spans="1:16" ht="10" customHeight="1">
      <c r="B45" s="36"/>
      <c r="C45" s="5"/>
      <c r="D45" s="5"/>
      <c r="E45" s="5"/>
      <c r="F45" s="5"/>
      <c r="G45" s="5"/>
      <c r="H45" s="5"/>
      <c r="I45" s="5"/>
      <c r="J45" s="5"/>
      <c r="K45" s="5"/>
      <c r="L45" s="5"/>
      <c r="M45" s="5"/>
      <c r="N45" s="5"/>
      <c r="O45" s="5"/>
      <c r="P45" s="6"/>
    </row>
    <row r="46" spans="1:16" s="17" customFormat="1" ht="23.15" customHeight="1">
      <c r="B46" s="939" t="s">
        <v>1437</v>
      </c>
      <c r="C46" s="940"/>
      <c r="D46" s="940"/>
      <c r="E46" s="940"/>
      <c r="F46" s="940"/>
      <c r="G46" s="940"/>
      <c r="H46" s="940"/>
      <c r="I46" s="941"/>
      <c r="J46" s="942" t="s">
        <v>1443</v>
      </c>
      <c r="K46" s="943"/>
      <c r="L46" s="943"/>
      <c r="M46" s="943"/>
      <c r="N46" s="943"/>
      <c r="O46" s="943"/>
      <c r="P46" s="6"/>
    </row>
    <row r="47" spans="1:16" ht="24" customHeight="1">
      <c r="A47" s="3"/>
      <c r="B47" s="54" t="s">
        <v>0</v>
      </c>
      <c r="C47" s="935" t="s">
        <v>9876</v>
      </c>
      <c r="D47" s="935"/>
      <c r="E47" s="935"/>
      <c r="F47" s="935"/>
      <c r="G47" s="935"/>
      <c r="H47" s="935"/>
      <c r="I47" s="936"/>
      <c r="J47" s="61" t="s">
        <v>4423</v>
      </c>
      <c r="K47" s="62"/>
      <c r="L47" s="935" t="s">
        <v>2221</v>
      </c>
      <c r="M47" s="935"/>
      <c r="N47" s="935"/>
      <c r="O47" s="936"/>
      <c r="P47" s="6"/>
    </row>
    <row r="48" spans="1:16" ht="24" customHeight="1">
      <c r="A48" s="3"/>
      <c r="B48" s="55" t="s">
        <v>40</v>
      </c>
      <c r="C48" s="937" t="s">
        <v>1446</v>
      </c>
      <c r="D48" s="937"/>
      <c r="E48" s="937"/>
      <c r="F48" s="937"/>
      <c r="G48" s="937"/>
      <c r="H48" s="937"/>
      <c r="I48" s="938"/>
      <c r="J48" s="61" t="s">
        <v>4424</v>
      </c>
      <c r="K48" s="62"/>
      <c r="L48" s="959" t="s">
        <v>2142</v>
      </c>
      <c r="M48" s="959"/>
      <c r="N48" s="959"/>
      <c r="O48" s="960"/>
      <c r="P48" s="6"/>
    </row>
    <row r="49" spans="1:16" ht="30" customHeight="1">
      <c r="A49" s="3"/>
      <c r="B49" s="60" t="s">
        <v>52</v>
      </c>
      <c r="C49" s="964" t="s">
        <v>1445</v>
      </c>
      <c r="D49" s="964"/>
      <c r="E49" s="964"/>
      <c r="F49" s="964"/>
      <c r="G49" s="964"/>
      <c r="H49" s="964"/>
      <c r="I49" s="965"/>
      <c r="J49" s="56" t="s">
        <v>4425</v>
      </c>
      <c r="K49" s="57"/>
      <c r="L49" s="937" t="s">
        <v>4502</v>
      </c>
      <c r="M49" s="937"/>
      <c r="N49" s="937"/>
      <c r="O49" s="938"/>
      <c r="P49" s="37"/>
    </row>
    <row r="50" spans="1:16" ht="24" customHeight="1">
      <c r="A50" s="3"/>
      <c r="B50" s="966" t="s">
        <v>46</v>
      </c>
      <c r="C50" s="967"/>
      <c r="D50" s="967"/>
      <c r="E50" s="967"/>
      <c r="F50" s="967"/>
      <c r="G50" s="967"/>
      <c r="H50" s="967"/>
      <c r="I50" s="968"/>
      <c r="J50" s="56" t="s">
        <v>4426</v>
      </c>
      <c r="K50" s="57"/>
      <c r="L50" s="937" t="s">
        <v>2141</v>
      </c>
      <c r="M50" s="937"/>
      <c r="N50" s="937"/>
      <c r="O50" s="938"/>
      <c r="P50" s="37"/>
    </row>
    <row r="51" spans="1:16" s="2" customFormat="1" ht="24" customHeight="1">
      <c r="A51" s="4"/>
      <c r="B51" s="961" t="s">
        <v>46</v>
      </c>
      <c r="C51" s="962"/>
      <c r="D51" s="962"/>
      <c r="E51" s="962"/>
      <c r="F51" s="962"/>
      <c r="G51" s="962"/>
      <c r="H51" s="962"/>
      <c r="I51" s="963"/>
      <c r="J51" s="58" t="s">
        <v>4427</v>
      </c>
      <c r="K51" s="59"/>
      <c r="L51" s="957" t="s">
        <v>2222</v>
      </c>
      <c r="M51" s="957"/>
      <c r="N51" s="957"/>
      <c r="O51" s="958"/>
      <c r="P51" s="37"/>
    </row>
    <row r="52" spans="1:16" s="3" customFormat="1" ht="8.15" customHeight="1"/>
    <row r="53" spans="1:16" s="3" customFormat="1" ht="23.15" customHeight="1">
      <c r="B53" s="922" t="s">
        <v>1451</v>
      </c>
      <c r="C53" s="923"/>
      <c r="D53" s="923"/>
      <c r="E53" s="923"/>
      <c r="F53" s="923"/>
      <c r="G53" s="923"/>
      <c r="H53" s="923"/>
      <c r="I53" s="923"/>
      <c r="J53" s="923"/>
      <c r="K53" s="923"/>
      <c r="L53" s="923"/>
      <c r="M53" s="923"/>
      <c r="N53" s="923"/>
      <c r="O53" s="924"/>
    </row>
    <row r="54" spans="1:16" s="3" customFormat="1" ht="15" customHeight="1">
      <c r="B54" s="951" t="s">
        <v>1452</v>
      </c>
      <c r="C54" s="952"/>
      <c r="D54" s="952"/>
      <c r="E54" s="952"/>
      <c r="F54" s="952"/>
      <c r="G54" s="952"/>
      <c r="H54" s="952"/>
      <c r="I54" s="952"/>
      <c r="J54" s="952"/>
      <c r="K54" s="952"/>
      <c r="L54" s="952"/>
      <c r="M54" s="952"/>
      <c r="N54" s="952"/>
      <c r="O54" s="953"/>
    </row>
    <row r="55" spans="1:16" s="3" customFormat="1" ht="188.5" customHeight="1">
      <c r="B55" s="954" t="s">
        <v>9878</v>
      </c>
      <c r="C55" s="955"/>
      <c r="D55" s="955"/>
      <c r="E55" s="955"/>
      <c r="F55" s="955"/>
      <c r="G55" s="955"/>
      <c r="H55" s="955"/>
      <c r="I55" s="955"/>
      <c r="J55" s="955"/>
      <c r="K55" s="955"/>
      <c r="L55" s="955"/>
      <c r="M55" s="955"/>
      <c r="N55" s="955"/>
      <c r="O55" s="956"/>
    </row>
    <row r="56" spans="1:16" s="3" customFormat="1" ht="8.5" customHeight="1">
      <c r="B56" s="16"/>
    </row>
    <row r="57" spans="1:16" s="3" customFormat="1">
      <c r="B57" s="16"/>
    </row>
    <row r="58" spans="1:16" s="3" customFormat="1">
      <c r="B58" s="16"/>
    </row>
    <row r="59" spans="1:16" s="3" customFormat="1" hidden="1">
      <c r="B59" s="16"/>
    </row>
    <row r="60" spans="1:16" s="3" customFormat="1" ht="14" hidden="1">
      <c r="B60" s="19" t="s">
        <v>1389</v>
      </c>
    </row>
    <row r="61" spans="1:16" s="3" customFormat="1" ht="14" hidden="1">
      <c r="B61" s="19"/>
    </row>
    <row r="62" spans="1:16" s="3" customFormat="1" ht="14" hidden="1">
      <c r="B62" s="19" t="s">
        <v>11792</v>
      </c>
    </row>
    <row r="63" spans="1:16" s="3" customFormat="1" hidden="1">
      <c r="B63" s="16" t="s">
        <v>11793</v>
      </c>
      <c r="C63" s="16"/>
      <c r="D63" s="16"/>
      <c r="E63" s="16"/>
      <c r="F63" s="16"/>
      <c r="G63" s="16"/>
      <c r="H63" s="16"/>
      <c r="I63" s="16"/>
      <c r="J63" s="16"/>
      <c r="K63" s="16"/>
      <c r="L63" s="16"/>
      <c r="M63" s="16"/>
      <c r="N63" s="16"/>
      <c r="O63" s="16"/>
    </row>
    <row r="64" spans="1:16" s="3" customFormat="1" hidden="1">
      <c r="B64" s="16" t="s">
        <v>11725</v>
      </c>
      <c r="C64" s="16"/>
      <c r="D64" s="16"/>
      <c r="E64" s="16"/>
      <c r="F64" s="16"/>
      <c r="G64" s="16"/>
      <c r="H64" s="16"/>
      <c r="I64" s="16"/>
      <c r="J64" s="16"/>
      <c r="K64" s="16"/>
      <c r="L64" s="16"/>
      <c r="M64" s="16"/>
      <c r="N64" s="16"/>
      <c r="O64" s="16"/>
    </row>
    <row r="65" spans="2:15" s="3" customFormat="1" hidden="1">
      <c r="B65" s="16" t="s">
        <v>11726</v>
      </c>
      <c r="C65" s="16"/>
      <c r="D65" s="16"/>
      <c r="E65" s="16"/>
      <c r="F65" s="16"/>
      <c r="G65" s="16"/>
      <c r="H65" s="16"/>
      <c r="I65" s="16"/>
      <c r="J65" s="16"/>
      <c r="K65" s="16"/>
      <c r="L65" s="16"/>
      <c r="M65" s="16"/>
      <c r="N65" s="16"/>
      <c r="O65" s="16"/>
    </row>
    <row r="66" spans="2:15" s="3" customFormat="1" hidden="1">
      <c r="B66" s="16"/>
    </row>
    <row r="67" spans="2:15" s="3" customFormat="1" hidden="1">
      <c r="B67" s="16" t="s">
        <v>11794</v>
      </c>
      <c r="C67" s="16"/>
      <c r="D67" s="16"/>
      <c r="E67" s="16"/>
      <c r="F67" s="16"/>
      <c r="G67" s="16"/>
      <c r="H67" s="16"/>
      <c r="I67" s="16"/>
      <c r="J67" s="16"/>
      <c r="K67" s="16"/>
      <c r="L67" s="16"/>
      <c r="M67" s="16"/>
      <c r="N67" s="16"/>
      <c r="O67" s="16"/>
    </row>
    <row r="68" spans="2:15" s="3" customFormat="1" hidden="1">
      <c r="B68" s="16" t="s">
        <v>11759</v>
      </c>
      <c r="C68" s="16"/>
      <c r="D68" s="16"/>
      <c r="E68" s="16"/>
      <c r="F68" s="16"/>
      <c r="G68" s="16"/>
      <c r="H68" s="16"/>
      <c r="I68" s="16"/>
      <c r="J68" s="16"/>
      <c r="K68" s="16"/>
      <c r="L68" s="16"/>
      <c r="M68" s="16"/>
      <c r="N68" s="16"/>
      <c r="O68" s="16"/>
    </row>
    <row r="69" spans="2:15" s="3" customFormat="1" hidden="1">
      <c r="B69" s="16"/>
    </row>
    <row r="70" spans="2:15" s="3" customFormat="1" hidden="1">
      <c r="B70" s="16" t="s">
        <v>2220</v>
      </c>
      <c r="C70" s="16"/>
      <c r="D70" s="16"/>
      <c r="E70" s="16"/>
      <c r="F70" s="16"/>
      <c r="G70" s="16"/>
      <c r="H70" s="16"/>
      <c r="I70" s="16"/>
      <c r="J70" s="16"/>
      <c r="K70" s="16"/>
      <c r="L70" s="16"/>
      <c r="M70" s="16"/>
      <c r="N70" s="16"/>
      <c r="O70" s="16"/>
    </row>
    <row r="71" spans="2:15" s="3" customFormat="1" hidden="1">
      <c r="B71" s="16" t="s">
        <v>11690</v>
      </c>
      <c r="C71" s="16"/>
      <c r="D71" s="16"/>
      <c r="E71" s="16"/>
      <c r="F71" s="16"/>
      <c r="G71" s="16"/>
      <c r="H71" s="16"/>
      <c r="I71" s="16"/>
      <c r="J71" s="16"/>
      <c r="K71" s="16"/>
      <c r="L71" s="16"/>
      <c r="M71" s="16"/>
      <c r="N71" s="16"/>
      <c r="O71" s="16"/>
    </row>
    <row r="72" spans="2:15" s="3" customFormat="1" hidden="1">
      <c r="B72" s="16" t="s">
        <v>11691</v>
      </c>
      <c r="C72" s="16"/>
      <c r="D72" s="16"/>
      <c r="E72" s="16"/>
      <c r="F72" s="16"/>
      <c r="G72" s="16"/>
      <c r="H72" s="16"/>
      <c r="I72" s="16"/>
      <c r="J72" s="16"/>
      <c r="K72" s="16"/>
      <c r="L72" s="16"/>
      <c r="M72" s="16"/>
      <c r="N72" s="16"/>
      <c r="O72" s="16"/>
    </row>
    <row r="73" spans="2:15" s="3" customFormat="1" hidden="1">
      <c r="B73" s="16" t="s">
        <v>11692</v>
      </c>
      <c r="C73" s="16"/>
      <c r="D73" s="16"/>
      <c r="E73" s="16"/>
      <c r="F73" s="16"/>
      <c r="G73" s="16"/>
      <c r="H73" s="16"/>
      <c r="I73" s="16"/>
      <c r="J73" s="16"/>
      <c r="K73" s="16"/>
      <c r="L73" s="16"/>
      <c r="M73" s="16"/>
      <c r="N73" s="16"/>
      <c r="O73" s="16"/>
    </row>
    <row r="74" spans="2:15" s="3" customFormat="1" hidden="1">
      <c r="B74" s="16" t="s">
        <v>11761</v>
      </c>
      <c r="C74" s="16"/>
      <c r="D74" s="16"/>
      <c r="E74" s="16"/>
      <c r="F74" s="16"/>
      <c r="G74" s="16"/>
      <c r="H74" s="16"/>
      <c r="I74" s="16"/>
      <c r="J74" s="16"/>
      <c r="K74" s="16"/>
      <c r="L74" s="16"/>
      <c r="M74" s="16"/>
      <c r="N74" s="16"/>
      <c r="O74" s="16"/>
    </row>
    <row r="75" spans="2:15" s="3" customFormat="1" hidden="1">
      <c r="B75" s="16" t="s">
        <v>11763</v>
      </c>
      <c r="C75" s="16"/>
      <c r="D75" s="16"/>
      <c r="E75" s="16"/>
      <c r="F75" s="16"/>
      <c r="G75" s="16"/>
      <c r="H75" s="16"/>
      <c r="I75" s="16"/>
      <c r="J75" s="16"/>
      <c r="K75" s="16"/>
      <c r="L75" s="16"/>
      <c r="M75" s="16"/>
      <c r="N75" s="16"/>
      <c r="O75" s="16"/>
    </row>
    <row r="76" spans="2:15" s="3" customFormat="1" ht="14" hidden="1">
      <c r="B76" s="19"/>
    </row>
    <row r="77" spans="2:15" s="3" customFormat="1" ht="14" hidden="1">
      <c r="B77" s="19" t="s">
        <v>11541</v>
      </c>
    </row>
    <row r="78" spans="2:15" s="3" customFormat="1" hidden="1">
      <c r="B78" s="16" t="s">
        <v>11791</v>
      </c>
      <c r="C78" s="16"/>
      <c r="D78" s="16"/>
      <c r="E78" s="16"/>
      <c r="F78" s="16"/>
      <c r="G78" s="16"/>
      <c r="H78" s="16"/>
      <c r="I78" s="16"/>
      <c r="J78" s="16"/>
      <c r="K78" s="16"/>
      <c r="L78" s="16"/>
      <c r="M78" s="16"/>
      <c r="N78" s="16"/>
      <c r="O78" s="16"/>
    </row>
    <row r="79" spans="2:15" s="3" customFormat="1" hidden="1">
      <c r="B79" s="16" t="s">
        <v>11112</v>
      </c>
      <c r="C79" s="16"/>
      <c r="D79" s="16"/>
      <c r="E79" s="16"/>
      <c r="F79" s="16"/>
      <c r="G79" s="16"/>
      <c r="H79" s="16"/>
      <c r="I79" s="16"/>
      <c r="J79" s="16"/>
      <c r="K79" s="16"/>
      <c r="L79" s="16"/>
      <c r="M79" s="16"/>
      <c r="N79" s="16"/>
      <c r="O79" s="16"/>
    </row>
    <row r="80" spans="2:15" s="3" customFormat="1" hidden="1">
      <c r="B80" s="16" t="s">
        <v>11113</v>
      </c>
      <c r="C80" s="16"/>
      <c r="D80" s="16"/>
      <c r="E80" s="16"/>
      <c r="F80" s="16"/>
      <c r="G80" s="16"/>
      <c r="H80" s="16"/>
      <c r="I80" s="16"/>
      <c r="J80" s="16"/>
      <c r="K80" s="16"/>
      <c r="L80" s="16"/>
      <c r="M80" s="16"/>
      <c r="N80" s="16"/>
      <c r="O80" s="16"/>
    </row>
    <row r="81" spans="2:15" s="3" customFormat="1" hidden="1">
      <c r="B81" s="16" t="s">
        <v>11114</v>
      </c>
      <c r="C81" s="16"/>
      <c r="D81" s="16"/>
      <c r="E81" s="16"/>
      <c r="F81" s="16"/>
      <c r="G81" s="16"/>
      <c r="H81" s="16"/>
      <c r="I81" s="16"/>
      <c r="J81" s="16"/>
      <c r="K81" s="16"/>
      <c r="L81" s="16"/>
      <c r="M81" s="16"/>
      <c r="N81" s="16"/>
      <c r="O81" s="16"/>
    </row>
    <row r="82" spans="2:15" s="3" customFormat="1" hidden="1">
      <c r="B82" s="16"/>
    </row>
    <row r="83" spans="2:15" s="3" customFormat="1" hidden="1">
      <c r="B83" s="16" t="s">
        <v>11110</v>
      </c>
      <c r="C83" s="16"/>
      <c r="D83" s="16"/>
      <c r="E83" s="16"/>
      <c r="F83" s="16"/>
      <c r="G83" s="16"/>
      <c r="H83" s="16"/>
      <c r="I83" s="16"/>
      <c r="J83" s="16"/>
      <c r="K83" s="16"/>
      <c r="L83" s="16"/>
      <c r="M83" s="16"/>
      <c r="N83" s="16"/>
      <c r="O83" s="16"/>
    </row>
    <row r="84" spans="2:15" s="3" customFormat="1" hidden="1">
      <c r="B84" s="16" t="s">
        <v>11111</v>
      </c>
      <c r="C84" s="16"/>
      <c r="D84" s="16"/>
      <c r="E84" s="16"/>
      <c r="F84" s="16"/>
      <c r="G84" s="16"/>
      <c r="H84" s="16"/>
      <c r="I84" s="16"/>
      <c r="J84" s="16"/>
      <c r="K84" s="16"/>
      <c r="L84" s="16"/>
      <c r="M84" s="16"/>
      <c r="N84" s="16"/>
      <c r="O84" s="16"/>
    </row>
    <row r="85" spans="2:15" s="3" customFormat="1" hidden="1">
      <c r="B85" s="16"/>
    </row>
    <row r="86" spans="2:15" s="3" customFormat="1" hidden="1">
      <c r="B86" s="16" t="s">
        <v>11790</v>
      </c>
    </row>
    <row r="87" spans="2:15" s="3" customFormat="1" hidden="1">
      <c r="B87" s="16" t="s">
        <v>11542</v>
      </c>
    </row>
    <row r="88" spans="2:15" s="3" customFormat="1" hidden="1">
      <c r="B88" s="16" t="s">
        <v>11543</v>
      </c>
    </row>
    <row r="89" spans="2:15" s="3" customFormat="1" hidden="1">
      <c r="B89" s="16" t="s">
        <v>11544</v>
      </c>
    </row>
    <row r="90" spans="2:15" s="3" customFormat="1" hidden="1">
      <c r="B90" s="16" t="s">
        <v>11545</v>
      </c>
    </row>
    <row r="91" spans="2:15" s="3" customFormat="1" hidden="1">
      <c r="B91" s="16" t="s">
        <v>11546</v>
      </c>
    </row>
    <row r="92" spans="2:15" s="3" customFormat="1" hidden="1">
      <c r="B92" s="16" t="s">
        <v>11547</v>
      </c>
    </row>
    <row r="93" spans="2:15" s="3" customFormat="1" hidden="1">
      <c r="B93" s="16" t="s">
        <v>11548</v>
      </c>
    </row>
    <row r="94" spans="2:15" s="3" customFormat="1" hidden="1">
      <c r="B94" s="16" t="s">
        <v>11549</v>
      </c>
    </row>
    <row r="95" spans="2:15" s="3" customFormat="1" hidden="1">
      <c r="B95" s="16" t="s">
        <v>11550</v>
      </c>
    </row>
    <row r="96" spans="2:15" s="3" customFormat="1" hidden="1">
      <c r="B96" s="16" t="s">
        <v>11551</v>
      </c>
    </row>
    <row r="97" spans="2:2" s="3" customFormat="1" hidden="1">
      <c r="B97" s="16" t="s">
        <v>11552</v>
      </c>
    </row>
    <row r="98" spans="2:2" s="3" customFormat="1" hidden="1">
      <c r="B98" s="16" t="s">
        <v>11553</v>
      </c>
    </row>
    <row r="99" spans="2:2" s="3" customFormat="1" hidden="1">
      <c r="B99" s="16" t="s">
        <v>11554</v>
      </c>
    </row>
    <row r="100" spans="2:2" s="3" customFormat="1" hidden="1">
      <c r="B100" s="16" t="s">
        <v>11555</v>
      </c>
    </row>
    <row r="101" spans="2:2" s="3" customFormat="1" hidden="1">
      <c r="B101" s="16" t="s">
        <v>11556</v>
      </c>
    </row>
    <row r="102" spans="2:2" s="3" customFormat="1" hidden="1">
      <c r="B102" s="16" t="s">
        <v>11557</v>
      </c>
    </row>
    <row r="103" spans="2:2" s="3" customFormat="1" hidden="1">
      <c r="B103" s="16" t="s">
        <v>11558</v>
      </c>
    </row>
    <row r="104" spans="2:2" s="3" customFormat="1" hidden="1">
      <c r="B104" s="16" t="s">
        <v>11559</v>
      </c>
    </row>
    <row r="105" spans="2:2" s="3" customFormat="1" hidden="1">
      <c r="B105" s="16" t="s">
        <v>11560</v>
      </c>
    </row>
    <row r="106" spans="2:2" s="3" customFormat="1" hidden="1">
      <c r="B106" s="16" t="s">
        <v>11561</v>
      </c>
    </row>
    <row r="107" spans="2:2" s="3" customFormat="1" hidden="1">
      <c r="B107" s="16" t="s">
        <v>11562</v>
      </c>
    </row>
    <row r="108" spans="2:2" s="3" customFormat="1" hidden="1">
      <c r="B108" s="16" t="s">
        <v>11563</v>
      </c>
    </row>
    <row r="109" spans="2:2" s="3" customFormat="1" hidden="1">
      <c r="B109" s="16" t="s">
        <v>11564</v>
      </c>
    </row>
    <row r="110" spans="2:2" s="3" customFormat="1" hidden="1">
      <c r="B110" s="16" t="s">
        <v>11565</v>
      </c>
    </row>
    <row r="111" spans="2:2" s="3" customFormat="1" hidden="1">
      <c r="B111" s="16" t="s">
        <v>11566</v>
      </c>
    </row>
    <row r="112" spans="2:2" s="3" customFormat="1" hidden="1">
      <c r="B112" s="16" t="s">
        <v>11567</v>
      </c>
    </row>
    <row r="113" spans="2:2" s="3" customFormat="1" hidden="1">
      <c r="B113" s="16" t="s">
        <v>11568</v>
      </c>
    </row>
    <row r="114" spans="2:2" s="3" customFormat="1" hidden="1">
      <c r="B114" s="16" t="s">
        <v>11569</v>
      </c>
    </row>
    <row r="115" spans="2:2" s="3" customFormat="1" hidden="1">
      <c r="B115" s="16" t="s">
        <v>11570</v>
      </c>
    </row>
    <row r="116" spans="2:2" s="3" customFormat="1" hidden="1">
      <c r="B116" s="16" t="s">
        <v>11571</v>
      </c>
    </row>
    <row r="117" spans="2:2" s="3" customFormat="1" hidden="1">
      <c r="B117" s="16" t="s">
        <v>11572</v>
      </c>
    </row>
    <row r="118" spans="2:2" s="3" customFormat="1" hidden="1">
      <c r="B118" s="16" t="s">
        <v>11573</v>
      </c>
    </row>
    <row r="119" spans="2:2" s="3" customFormat="1" hidden="1">
      <c r="B119" s="16" t="s">
        <v>11574</v>
      </c>
    </row>
    <row r="120" spans="2:2" s="3" customFormat="1" hidden="1">
      <c r="B120" s="16" t="s">
        <v>11575</v>
      </c>
    </row>
    <row r="121" spans="2:2" s="3" customFormat="1" hidden="1">
      <c r="B121" s="16" t="s">
        <v>11576</v>
      </c>
    </row>
    <row r="122" spans="2:2" s="3" customFormat="1" hidden="1">
      <c r="B122" s="16" t="s">
        <v>11577</v>
      </c>
    </row>
    <row r="123" spans="2:2" s="3" customFormat="1" hidden="1">
      <c r="B123" s="16" t="s">
        <v>11578</v>
      </c>
    </row>
    <row r="124" spans="2:2" s="3" customFormat="1" hidden="1">
      <c r="B124" s="16" t="s">
        <v>11579</v>
      </c>
    </row>
    <row r="125" spans="2:2" s="3" customFormat="1" hidden="1">
      <c r="B125" s="16" t="s">
        <v>11580</v>
      </c>
    </row>
    <row r="126" spans="2:2" s="3" customFormat="1" hidden="1">
      <c r="B126" s="16" t="s">
        <v>11581</v>
      </c>
    </row>
    <row r="127" spans="2:2" s="3" customFormat="1" hidden="1">
      <c r="B127" s="16" t="s">
        <v>11582</v>
      </c>
    </row>
    <row r="128" spans="2:2" s="3" customFormat="1" hidden="1">
      <c r="B128" s="16" t="s">
        <v>11583</v>
      </c>
    </row>
    <row r="129" spans="2:2" s="3" customFormat="1" hidden="1">
      <c r="B129" s="16" t="s">
        <v>11584</v>
      </c>
    </row>
    <row r="130" spans="2:2" s="3" customFormat="1" hidden="1">
      <c r="B130" s="16" t="s">
        <v>11585</v>
      </c>
    </row>
    <row r="131" spans="2:2" s="3" customFormat="1" hidden="1">
      <c r="B131" s="16" t="s">
        <v>11586</v>
      </c>
    </row>
    <row r="132" spans="2:2" s="3" customFormat="1" hidden="1">
      <c r="B132" s="16" t="s">
        <v>11587</v>
      </c>
    </row>
    <row r="133" spans="2:2" s="3" customFormat="1" hidden="1">
      <c r="B133" s="16" t="s">
        <v>11588</v>
      </c>
    </row>
    <row r="134" spans="2:2" s="3" customFormat="1" hidden="1">
      <c r="B134" s="16" t="s">
        <v>11589</v>
      </c>
    </row>
    <row r="135" spans="2:2" s="3" customFormat="1" hidden="1">
      <c r="B135" s="16" t="s">
        <v>11590</v>
      </c>
    </row>
    <row r="136" spans="2:2" s="3" customFormat="1" hidden="1">
      <c r="B136" s="16" t="s">
        <v>11591</v>
      </c>
    </row>
    <row r="137" spans="2:2" s="3" customFormat="1" hidden="1">
      <c r="B137" s="16" t="s">
        <v>11592</v>
      </c>
    </row>
    <row r="138" spans="2:2" s="3" customFormat="1" hidden="1">
      <c r="B138" s="16" t="s">
        <v>11593</v>
      </c>
    </row>
    <row r="139" spans="2:2" s="3" customFormat="1" hidden="1">
      <c r="B139" s="16" t="s">
        <v>11594</v>
      </c>
    </row>
    <row r="140" spans="2:2" s="3" customFormat="1" hidden="1">
      <c r="B140" s="16" t="s">
        <v>11595</v>
      </c>
    </row>
    <row r="141" spans="2:2" s="3" customFormat="1" hidden="1">
      <c r="B141" s="16" t="s">
        <v>11596</v>
      </c>
    </row>
    <row r="142" spans="2:2" s="3" customFormat="1" hidden="1">
      <c r="B142" s="16" t="s">
        <v>11597</v>
      </c>
    </row>
    <row r="143" spans="2:2" s="3" customFormat="1" hidden="1">
      <c r="B143" s="16" t="s">
        <v>11598</v>
      </c>
    </row>
    <row r="144" spans="2:2" s="3" customFormat="1" hidden="1">
      <c r="B144" s="16" t="s">
        <v>11599</v>
      </c>
    </row>
    <row r="145" spans="2:2" s="3" customFormat="1" hidden="1">
      <c r="B145" s="16" t="s">
        <v>11600</v>
      </c>
    </row>
    <row r="146" spans="2:2" s="3" customFormat="1" hidden="1">
      <c r="B146" s="16" t="s">
        <v>11601</v>
      </c>
    </row>
    <row r="147" spans="2:2" s="3" customFormat="1" hidden="1">
      <c r="B147" s="16" t="s">
        <v>11602</v>
      </c>
    </row>
    <row r="148" spans="2:2" s="3" customFormat="1" hidden="1">
      <c r="B148" s="16" t="s">
        <v>11603</v>
      </c>
    </row>
    <row r="149" spans="2:2" s="3" customFormat="1" hidden="1">
      <c r="B149" s="16" t="s">
        <v>11604</v>
      </c>
    </row>
    <row r="150" spans="2:2" s="3" customFormat="1" hidden="1">
      <c r="B150" s="16" t="s">
        <v>11605</v>
      </c>
    </row>
    <row r="151" spans="2:2" s="3" customFormat="1" hidden="1">
      <c r="B151" s="16" t="s">
        <v>11606</v>
      </c>
    </row>
    <row r="152" spans="2:2" s="3" customFormat="1" hidden="1">
      <c r="B152" s="16" t="s">
        <v>11607</v>
      </c>
    </row>
    <row r="153" spans="2:2" s="3" customFormat="1" hidden="1">
      <c r="B153" s="16" t="s">
        <v>11608</v>
      </c>
    </row>
    <row r="154" spans="2:2" s="3" customFormat="1" hidden="1">
      <c r="B154" s="16" t="s">
        <v>11609</v>
      </c>
    </row>
    <row r="155" spans="2:2" s="3" customFormat="1" hidden="1">
      <c r="B155" s="16" t="s">
        <v>11610</v>
      </c>
    </row>
    <row r="156" spans="2:2" s="3" customFormat="1" hidden="1">
      <c r="B156" s="16" t="s">
        <v>11611</v>
      </c>
    </row>
    <row r="157" spans="2:2" s="3" customFormat="1" hidden="1">
      <c r="B157" s="16" t="s">
        <v>11612</v>
      </c>
    </row>
    <row r="158" spans="2:2" s="3" customFormat="1" hidden="1">
      <c r="B158" s="16" t="s">
        <v>11613</v>
      </c>
    </row>
    <row r="159" spans="2:2" s="3" customFormat="1" hidden="1">
      <c r="B159" s="16" t="s">
        <v>11614</v>
      </c>
    </row>
    <row r="160" spans="2:2" s="3" customFormat="1" hidden="1">
      <c r="B160" s="16" t="s">
        <v>11615</v>
      </c>
    </row>
    <row r="161" spans="2:2" s="3" customFormat="1" hidden="1">
      <c r="B161" s="16" t="s">
        <v>11616</v>
      </c>
    </row>
    <row r="162" spans="2:2" s="3" customFormat="1" hidden="1">
      <c r="B162" s="16" t="s">
        <v>11617</v>
      </c>
    </row>
    <row r="163" spans="2:2" s="3" customFormat="1" hidden="1">
      <c r="B163" s="16" t="s">
        <v>11618</v>
      </c>
    </row>
    <row r="164" spans="2:2" s="3" customFormat="1" hidden="1">
      <c r="B164" s="16" t="s">
        <v>11619</v>
      </c>
    </row>
    <row r="165" spans="2:2" s="3" customFormat="1" hidden="1">
      <c r="B165" s="16" t="s">
        <v>11620</v>
      </c>
    </row>
    <row r="166" spans="2:2" s="3" customFormat="1" hidden="1">
      <c r="B166" s="16" t="s">
        <v>11621</v>
      </c>
    </row>
    <row r="167" spans="2:2" s="3" customFormat="1" hidden="1">
      <c r="B167" s="16" t="s">
        <v>11622</v>
      </c>
    </row>
    <row r="168" spans="2:2" s="3" customFormat="1" hidden="1">
      <c r="B168" s="16" t="s">
        <v>11623</v>
      </c>
    </row>
    <row r="169" spans="2:2" s="3" customFormat="1" hidden="1">
      <c r="B169" s="16" t="s">
        <v>11624</v>
      </c>
    </row>
    <row r="170" spans="2:2" s="3" customFormat="1" hidden="1">
      <c r="B170" s="16" t="s">
        <v>11625</v>
      </c>
    </row>
    <row r="171" spans="2:2" s="3" customFormat="1" hidden="1">
      <c r="B171" s="16" t="s">
        <v>11626</v>
      </c>
    </row>
    <row r="172" spans="2:2" s="3" customFormat="1" hidden="1">
      <c r="B172" s="16" t="s">
        <v>11627</v>
      </c>
    </row>
    <row r="173" spans="2:2" s="3" customFormat="1" hidden="1">
      <c r="B173" s="16" t="s">
        <v>11628</v>
      </c>
    </row>
    <row r="174" spans="2:2" s="3" customFormat="1" hidden="1">
      <c r="B174" s="16" t="s">
        <v>11629</v>
      </c>
    </row>
    <row r="175" spans="2:2" s="3" customFormat="1" hidden="1">
      <c r="B175" s="16" t="s">
        <v>11630</v>
      </c>
    </row>
    <row r="176" spans="2:2" s="3" customFormat="1" hidden="1">
      <c r="B176" s="16" t="s">
        <v>11631</v>
      </c>
    </row>
    <row r="177" spans="2:2" s="3" customFormat="1" hidden="1">
      <c r="B177" s="16" t="s">
        <v>11632</v>
      </c>
    </row>
    <row r="178" spans="2:2" s="3" customFormat="1" hidden="1">
      <c r="B178" s="16" t="s">
        <v>11633</v>
      </c>
    </row>
    <row r="179" spans="2:2" s="3" customFormat="1" hidden="1">
      <c r="B179" s="16" t="s">
        <v>11634</v>
      </c>
    </row>
    <row r="180" spans="2:2" s="3" customFormat="1" hidden="1">
      <c r="B180" s="16" t="s">
        <v>11635</v>
      </c>
    </row>
    <row r="181" spans="2:2" s="3" customFormat="1" hidden="1">
      <c r="B181" s="16" t="s">
        <v>11636</v>
      </c>
    </row>
    <row r="182" spans="2:2" s="3" customFormat="1" hidden="1">
      <c r="B182" s="16" t="s">
        <v>11637</v>
      </c>
    </row>
    <row r="183" spans="2:2" s="3" customFormat="1" hidden="1">
      <c r="B183" s="16" t="s">
        <v>11638</v>
      </c>
    </row>
    <row r="184" spans="2:2" s="3" customFormat="1" hidden="1">
      <c r="B184" s="16" t="s">
        <v>11639</v>
      </c>
    </row>
    <row r="185" spans="2:2" s="3" customFormat="1" hidden="1">
      <c r="B185" s="16" t="s">
        <v>11640</v>
      </c>
    </row>
    <row r="186" spans="2:2" s="3" customFormat="1" hidden="1">
      <c r="B186" s="16" t="s">
        <v>11641</v>
      </c>
    </row>
    <row r="187" spans="2:2" s="3" customFormat="1" hidden="1">
      <c r="B187" s="16" t="s">
        <v>11642</v>
      </c>
    </row>
    <row r="188" spans="2:2" s="3" customFormat="1" hidden="1">
      <c r="B188" s="16" t="s">
        <v>11643</v>
      </c>
    </row>
    <row r="189" spans="2:2" s="3" customFormat="1" hidden="1">
      <c r="B189" s="16" t="s">
        <v>11644</v>
      </c>
    </row>
    <row r="190" spans="2:2" s="3" customFormat="1" hidden="1">
      <c r="B190" s="16" t="s">
        <v>11645</v>
      </c>
    </row>
    <row r="191" spans="2:2" s="3" customFormat="1" hidden="1">
      <c r="B191" s="16" t="s">
        <v>11646</v>
      </c>
    </row>
    <row r="192" spans="2:2" s="3" customFormat="1" hidden="1">
      <c r="B192" s="16" t="s">
        <v>11647</v>
      </c>
    </row>
    <row r="193" spans="2:2" s="3" customFormat="1" hidden="1">
      <c r="B193" s="16" t="s">
        <v>11648</v>
      </c>
    </row>
    <row r="194" spans="2:2" s="3" customFormat="1" hidden="1">
      <c r="B194" s="16" t="s">
        <v>11649</v>
      </c>
    </row>
    <row r="195" spans="2:2" s="3" customFormat="1" hidden="1">
      <c r="B195" s="16" t="s">
        <v>11650</v>
      </c>
    </row>
    <row r="196" spans="2:2" s="3" customFormat="1" hidden="1">
      <c r="B196" s="16" t="s">
        <v>11651</v>
      </c>
    </row>
    <row r="197" spans="2:2" s="3" customFormat="1" hidden="1">
      <c r="B197" s="16" t="s">
        <v>11652</v>
      </c>
    </row>
    <row r="198" spans="2:2" s="3" customFormat="1" hidden="1">
      <c r="B198" s="16" t="s">
        <v>11653</v>
      </c>
    </row>
    <row r="199" spans="2:2" s="3" customFormat="1" hidden="1">
      <c r="B199" s="16" t="s">
        <v>11654</v>
      </c>
    </row>
    <row r="200" spans="2:2" s="3" customFormat="1" hidden="1">
      <c r="B200" s="16" t="s">
        <v>11655</v>
      </c>
    </row>
    <row r="201" spans="2:2" s="3" customFormat="1" hidden="1">
      <c r="B201" s="16" t="s">
        <v>11656</v>
      </c>
    </row>
    <row r="202" spans="2:2" s="3" customFormat="1" hidden="1">
      <c r="B202" s="16" t="s">
        <v>11657</v>
      </c>
    </row>
    <row r="203" spans="2:2" s="3" customFormat="1" hidden="1">
      <c r="B203" s="16" t="s">
        <v>11658</v>
      </c>
    </row>
    <row r="204" spans="2:2" s="3" customFormat="1" hidden="1">
      <c r="B204" s="16" t="s">
        <v>11659</v>
      </c>
    </row>
    <row r="205" spans="2:2" s="3" customFormat="1" hidden="1">
      <c r="B205" s="16" t="s">
        <v>11660</v>
      </c>
    </row>
    <row r="206" spans="2:2" s="3" customFormat="1" hidden="1">
      <c r="B206" s="16" t="s">
        <v>11661</v>
      </c>
    </row>
    <row r="207" spans="2:2" s="3" customFormat="1" hidden="1">
      <c r="B207" s="16" t="s">
        <v>11662</v>
      </c>
    </row>
    <row r="208" spans="2:2" s="3" customFormat="1" hidden="1">
      <c r="B208" s="16" t="s">
        <v>11663</v>
      </c>
    </row>
    <row r="209" spans="2:2" s="3" customFormat="1" hidden="1">
      <c r="B209" s="16" t="s">
        <v>11664</v>
      </c>
    </row>
    <row r="210" spans="2:2" s="3" customFormat="1" hidden="1">
      <c r="B210" s="16" t="s">
        <v>11665</v>
      </c>
    </row>
    <row r="211" spans="2:2" s="3" customFormat="1" hidden="1">
      <c r="B211" s="16" t="s">
        <v>11666</v>
      </c>
    </row>
    <row r="212" spans="2:2" s="3" customFormat="1" hidden="1">
      <c r="B212" s="16" t="s">
        <v>11667</v>
      </c>
    </row>
    <row r="213" spans="2:2" s="3" customFormat="1" hidden="1">
      <c r="B213" s="16" t="s">
        <v>11668</v>
      </c>
    </row>
    <row r="214" spans="2:2" s="3" customFormat="1" hidden="1">
      <c r="B214" s="16" t="s">
        <v>11669</v>
      </c>
    </row>
    <row r="215" spans="2:2" s="3" customFormat="1" hidden="1">
      <c r="B215" s="16" t="s">
        <v>11670</v>
      </c>
    </row>
    <row r="216" spans="2:2" s="3" customFormat="1" hidden="1">
      <c r="B216" s="16" t="s">
        <v>11671</v>
      </c>
    </row>
    <row r="217" spans="2:2" s="3" customFormat="1" hidden="1">
      <c r="B217" s="16" t="s">
        <v>11672</v>
      </c>
    </row>
    <row r="218" spans="2:2" s="3" customFormat="1" hidden="1">
      <c r="B218" s="16" t="s">
        <v>11673</v>
      </c>
    </row>
    <row r="219" spans="2:2" s="3" customFormat="1" hidden="1">
      <c r="B219" s="16" t="s">
        <v>11674</v>
      </c>
    </row>
    <row r="220" spans="2:2" s="3" customFormat="1" hidden="1">
      <c r="B220" s="16" t="s">
        <v>11675</v>
      </c>
    </row>
    <row r="221" spans="2:2" s="3" customFormat="1" hidden="1">
      <c r="B221" s="16" t="s">
        <v>11676</v>
      </c>
    </row>
    <row r="222" spans="2:2" s="3" customFormat="1" hidden="1">
      <c r="B222" s="16" t="s">
        <v>11677</v>
      </c>
    </row>
    <row r="223" spans="2:2" s="3" customFormat="1" hidden="1">
      <c r="B223" s="16" t="s">
        <v>11678</v>
      </c>
    </row>
    <row r="224" spans="2:2" s="3" customFormat="1" hidden="1">
      <c r="B224" s="16" t="s">
        <v>11679</v>
      </c>
    </row>
    <row r="225" spans="2:15" s="3" customFormat="1" hidden="1">
      <c r="B225" s="16" t="s">
        <v>11680</v>
      </c>
    </row>
    <row r="226" spans="2:15" s="3" customFormat="1" hidden="1">
      <c r="B226" s="16" t="s">
        <v>11681</v>
      </c>
    </row>
    <row r="227" spans="2:15" s="3" customFormat="1" ht="14" hidden="1">
      <c r="B227" s="19"/>
    </row>
    <row r="228" spans="2:15" s="3" customFormat="1" ht="13" hidden="1">
      <c r="B228" s="220" t="s">
        <v>11108</v>
      </c>
    </row>
    <row r="229" spans="2:15" s="3" customFormat="1" hidden="1">
      <c r="B229" s="16" t="s">
        <v>11109</v>
      </c>
      <c r="C229" s="16"/>
      <c r="D229" s="16"/>
      <c r="E229" s="16"/>
      <c r="F229" s="16"/>
      <c r="G229" s="16"/>
      <c r="H229" s="16"/>
      <c r="I229" s="16"/>
      <c r="J229" s="16"/>
      <c r="K229" s="16"/>
      <c r="L229" s="16"/>
      <c r="M229" s="16"/>
      <c r="N229" s="16"/>
      <c r="O229" s="16"/>
    </row>
    <row r="230" spans="2:15" s="3" customFormat="1" hidden="1">
      <c r="B230" s="16" t="s">
        <v>10841</v>
      </c>
      <c r="C230" s="16"/>
      <c r="D230" s="16"/>
      <c r="E230" s="16"/>
      <c r="F230" s="16"/>
      <c r="G230" s="16"/>
      <c r="H230" s="16"/>
      <c r="I230" s="16"/>
      <c r="J230" s="16"/>
      <c r="K230" s="16"/>
      <c r="L230" s="16"/>
      <c r="M230" s="16"/>
      <c r="N230" s="16"/>
      <c r="O230" s="16"/>
    </row>
    <row r="231" spans="2:15" s="3" customFormat="1" hidden="1">
      <c r="B231" s="16" t="s">
        <v>10842</v>
      </c>
      <c r="C231" s="16"/>
      <c r="D231" s="16"/>
      <c r="E231" s="16"/>
      <c r="F231" s="16"/>
      <c r="G231" s="16"/>
      <c r="H231" s="16"/>
      <c r="I231" s="16"/>
      <c r="J231" s="16"/>
      <c r="K231" s="16"/>
      <c r="L231" s="16"/>
      <c r="M231" s="16"/>
      <c r="N231" s="16"/>
      <c r="O231" s="16"/>
    </row>
    <row r="232" spans="2:15" s="3" customFormat="1" ht="14.5" hidden="1" customHeight="1">
      <c r="B232" s="16" t="s">
        <v>10843</v>
      </c>
      <c r="C232" s="16"/>
      <c r="D232" s="16"/>
      <c r="E232" s="16"/>
      <c r="F232" s="16"/>
      <c r="G232" s="16"/>
      <c r="H232" s="16"/>
      <c r="I232" s="16"/>
      <c r="J232" s="16"/>
      <c r="K232" s="16"/>
      <c r="L232" s="16"/>
      <c r="M232" s="16"/>
      <c r="N232" s="16"/>
      <c r="O232" s="16"/>
    </row>
    <row r="233" spans="2:15" s="3" customFormat="1" hidden="1">
      <c r="B233" s="16"/>
    </row>
    <row r="234" spans="2:15" s="3" customFormat="1" hidden="1">
      <c r="B234" s="16" t="s">
        <v>11110</v>
      </c>
      <c r="C234" s="16"/>
      <c r="D234" s="16"/>
      <c r="E234" s="16"/>
      <c r="F234" s="16"/>
      <c r="G234" s="16"/>
      <c r="H234" s="16"/>
      <c r="I234" s="16"/>
      <c r="J234" s="16"/>
      <c r="K234" s="16"/>
      <c r="L234" s="16"/>
      <c r="M234" s="16"/>
      <c r="N234" s="16"/>
      <c r="O234" s="16"/>
    </row>
    <row r="235" spans="2:15" s="3" customFormat="1" hidden="1">
      <c r="B235" s="16" t="s">
        <v>10844</v>
      </c>
      <c r="C235" s="16"/>
      <c r="D235" s="16"/>
      <c r="E235" s="16"/>
      <c r="F235" s="16"/>
      <c r="G235" s="16"/>
      <c r="H235" s="16"/>
      <c r="I235" s="16"/>
      <c r="J235" s="16"/>
      <c r="K235" s="16"/>
      <c r="L235" s="16"/>
      <c r="M235" s="16"/>
      <c r="N235" s="16"/>
      <c r="O235" s="16"/>
    </row>
    <row r="236" spans="2:15" s="3" customFormat="1" hidden="1">
      <c r="B236" s="16" t="s">
        <v>10861</v>
      </c>
      <c r="C236" s="16"/>
      <c r="D236" s="16"/>
      <c r="E236" s="16"/>
      <c r="F236" s="16"/>
      <c r="G236" s="16"/>
      <c r="H236" s="16"/>
      <c r="I236" s="16"/>
      <c r="J236" s="16"/>
      <c r="K236" s="16"/>
      <c r="L236" s="16"/>
      <c r="M236" s="16"/>
      <c r="N236" s="16"/>
      <c r="O236" s="16"/>
    </row>
    <row r="237" spans="2:15" s="3" customFormat="1" hidden="1">
      <c r="B237" s="16"/>
    </row>
    <row r="238" spans="2:15" s="3" customFormat="1" hidden="1">
      <c r="B238" s="662" t="s">
        <v>9879</v>
      </c>
    </row>
    <row r="239" spans="2:15" s="3" customFormat="1" hidden="1">
      <c r="B239" s="662" t="s">
        <v>11115</v>
      </c>
    </row>
    <row r="240" spans="2:15" s="3" customFormat="1" hidden="1">
      <c r="B240" s="662" t="s">
        <v>11116</v>
      </c>
    </row>
    <row r="241" spans="2:2" s="3" customFormat="1" hidden="1">
      <c r="B241" s="662" t="s">
        <v>11117</v>
      </c>
    </row>
    <row r="242" spans="2:2" s="3" customFormat="1" hidden="1">
      <c r="B242" s="662" t="s">
        <v>11156</v>
      </c>
    </row>
    <row r="243" spans="2:2" s="3" customFormat="1" hidden="1">
      <c r="B243" s="662" t="s">
        <v>11157</v>
      </c>
    </row>
    <row r="244" spans="2:2" s="3" customFormat="1" hidden="1">
      <c r="B244" s="662" t="s">
        <v>11158</v>
      </c>
    </row>
    <row r="245" spans="2:2" s="3" customFormat="1" hidden="1">
      <c r="B245" s="662" t="s">
        <v>11159</v>
      </c>
    </row>
    <row r="246" spans="2:2" s="3" customFormat="1" hidden="1">
      <c r="B246" s="662" t="s">
        <v>11160</v>
      </c>
    </row>
    <row r="247" spans="2:2" s="3" customFormat="1" hidden="1">
      <c r="B247" s="662" t="s">
        <v>11161</v>
      </c>
    </row>
    <row r="248" spans="2:2" s="3" customFormat="1" hidden="1">
      <c r="B248" s="662" t="s">
        <v>11162</v>
      </c>
    </row>
    <row r="249" spans="2:2" s="3" customFormat="1" hidden="1">
      <c r="B249" s="662" t="s">
        <v>11163</v>
      </c>
    </row>
    <row r="250" spans="2:2" s="3" customFormat="1" hidden="1">
      <c r="B250" s="662" t="s">
        <v>11164</v>
      </c>
    </row>
    <row r="251" spans="2:2" s="3" customFormat="1" hidden="1">
      <c r="B251" s="662" t="s">
        <v>11165</v>
      </c>
    </row>
    <row r="252" spans="2:2" s="3" customFormat="1" hidden="1">
      <c r="B252" s="662" t="s">
        <v>11166</v>
      </c>
    </row>
    <row r="253" spans="2:2" s="3" customFormat="1" hidden="1">
      <c r="B253" s="662" t="s">
        <v>11167</v>
      </c>
    </row>
    <row r="254" spans="2:2" s="3" customFormat="1" hidden="1">
      <c r="B254" s="662" t="s">
        <v>11168</v>
      </c>
    </row>
    <row r="255" spans="2:2" s="3" customFormat="1" hidden="1">
      <c r="B255" s="662" t="s">
        <v>11169</v>
      </c>
    </row>
    <row r="256" spans="2:2" s="3" customFormat="1" hidden="1">
      <c r="B256" s="662" t="s">
        <v>11170</v>
      </c>
    </row>
    <row r="257" spans="2:2" s="3" customFormat="1" hidden="1">
      <c r="B257" s="662" t="s">
        <v>11171</v>
      </c>
    </row>
    <row r="258" spans="2:2" s="3" customFormat="1" hidden="1">
      <c r="B258" s="662" t="s">
        <v>11172</v>
      </c>
    </row>
    <row r="259" spans="2:2" s="3" customFormat="1" hidden="1">
      <c r="B259" s="662" t="s">
        <v>11173</v>
      </c>
    </row>
    <row r="260" spans="2:2" s="3" customFormat="1" hidden="1">
      <c r="B260" s="662" t="s">
        <v>11174</v>
      </c>
    </row>
    <row r="261" spans="2:2" s="3" customFormat="1" hidden="1">
      <c r="B261" s="662" t="s">
        <v>11175</v>
      </c>
    </row>
    <row r="262" spans="2:2" s="3" customFormat="1" hidden="1">
      <c r="B262" s="662" t="s">
        <v>11176</v>
      </c>
    </row>
    <row r="263" spans="2:2" s="3" customFormat="1" hidden="1">
      <c r="B263" s="662" t="s">
        <v>11177</v>
      </c>
    </row>
    <row r="264" spans="2:2" s="3" customFormat="1" hidden="1">
      <c r="B264" s="662" t="s">
        <v>11178</v>
      </c>
    </row>
    <row r="265" spans="2:2" s="3" customFormat="1" hidden="1">
      <c r="B265" s="662" t="s">
        <v>11179</v>
      </c>
    </row>
    <row r="266" spans="2:2" s="3" customFormat="1" hidden="1">
      <c r="B266" s="662" t="s">
        <v>11180</v>
      </c>
    </row>
    <row r="267" spans="2:2" s="3" customFormat="1" hidden="1">
      <c r="B267" s="662" t="s">
        <v>11181</v>
      </c>
    </row>
    <row r="268" spans="2:2" s="3" customFormat="1" hidden="1">
      <c r="B268" s="662" t="s">
        <v>11182</v>
      </c>
    </row>
    <row r="269" spans="2:2" s="3" customFormat="1" hidden="1">
      <c r="B269" s="662" t="s">
        <v>11183</v>
      </c>
    </row>
    <row r="270" spans="2:2" s="3" customFormat="1" hidden="1">
      <c r="B270" s="662" t="s">
        <v>11184</v>
      </c>
    </row>
    <row r="271" spans="2:2" s="3" customFormat="1" hidden="1">
      <c r="B271" s="662" t="s">
        <v>11118</v>
      </c>
    </row>
    <row r="272" spans="2:2" s="3" customFormat="1" hidden="1">
      <c r="B272" s="662" t="s">
        <v>11119</v>
      </c>
    </row>
    <row r="273" spans="2:2" s="3" customFormat="1" hidden="1">
      <c r="B273" s="662" t="s">
        <v>11120</v>
      </c>
    </row>
    <row r="274" spans="2:2" s="3" customFormat="1" hidden="1">
      <c r="B274" s="662" t="s">
        <v>11121</v>
      </c>
    </row>
    <row r="275" spans="2:2" s="3" customFormat="1" hidden="1">
      <c r="B275" s="662" t="s">
        <v>11122</v>
      </c>
    </row>
    <row r="276" spans="2:2" s="3" customFormat="1" hidden="1">
      <c r="B276" s="662" t="s">
        <v>11123</v>
      </c>
    </row>
    <row r="277" spans="2:2" s="3" customFormat="1" hidden="1">
      <c r="B277" s="662" t="s">
        <v>11124</v>
      </c>
    </row>
    <row r="278" spans="2:2" s="3" customFormat="1" hidden="1">
      <c r="B278" s="662" t="s">
        <v>11125</v>
      </c>
    </row>
    <row r="279" spans="2:2" s="3" customFormat="1" hidden="1">
      <c r="B279" s="662" t="s">
        <v>11126</v>
      </c>
    </row>
    <row r="280" spans="2:2" s="3" customFormat="1" hidden="1">
      <c r="B280" s="662" t="s">
        <v>11127</v>
      </c>
    </row>
    <row r="281" spans="2:2" s="3" customFormat="1" hidden="1">
      <c r="B281" s="662" t="s">
        <v>11128</v>
      </c>
    </row>
    <row r="282" spans="2:2" s="3" customFormat="1" hidden="1">
      <c r="B282" s="662" t="s">
        <v>11185</v>
      </c>
    </row>
    <row r="283" spans="2:2" s="3" customFormat="1" hidden="1">
      <c r="B283" s="662" t="s">
        <v>11186</v>
      </c>
    </row>
    <row r="284" spans="2:2" s="3" customFormat="1" hidden="1">
      <c r="B284" s="662" t="s">
        <v>11187</v>
      </c>
    </row>
    <row r="285" spans="2:2" s="3" customFormat="1" hidden="1">
      <c r="B285" s="662" t="s">
        <v>11188</v>
      </c>
    </row>
    <row r="286" spans="2:2" s="3" customFormat="1" hidden="1">
      <c r="B286" s="662" t="s">
        <v>11189</v>
      </c>
    </row>
    <row r="287" spans="2:2" s="3" customFormat="1" hidden="1">
      <c r="B287" s="662" t="s">
        <v>11190</v>
      </c>
    </row>
    <row r="288" spans="2:2" s="3" customFormat="1" hidden="1">
      <c r="B288" s="662" t="s">
        <v>11191</v>
      </c>
    </row>
    <row r="289" spans="2:14" s="3" customFormat="1" hidden="1">
      <c r="B289" s="662" t="s">
        <v>11192</v>
      </c>
    </row>
    <row r="290" spans="2:14" s="3" customFormat="1" hidden="1">
      <c r="B290" s="662" t="s">
        <v>11193</v>
      </c>
    </row>
    <row r="291" spans="2:14" s="3" customFormat="1" hidden="1">
      <c r="B291" s="662" t="s">
        <v>11194</v>
      </c>
    </row>
    <row r="292" spans="2:14" s="3" customFormat="1" hidden="1">
      <c r="B292" s="662" t="s">
        <v>11195</v>
      </c>
    </row>
    <row r="293" spans="2:14" s="3" customFormat="1" hidden="1">
      <c r="B293" s="662" t="s">
        <v>11196</v>
      </c>
    </row>
    <row r="294" spans="2:14" s="3" customFormat="1" hidden="1">
      <c r="B294" s="662" t="s">
        <v>11197</v>
      </c>
    </row>
    <row r="295" spans="2:14" s="3" customFormat="1" hidden="1">
      <c r="B295" s="662" t="s">
        <v>11198</v>
      </c>
    </row>
    <row r="296" spans="2:14" s="3" customFormat="1" hidden="1">
      <c r="B296" s="662" t="s">
        <v>11199</v>
      </c>
    </row>
    <row r="297" spans="2:14" s="3" customFormat="1" hidden="1">
      <c r="B297" s="662" t="s">
        <v>11200</v>
      </c>
    </row>
    <row r="298" spans="2:14" s="3" customFormat="1" hidden="1">
      <c r="B298" s="662" t="s">
        <v>11201</v>
      </c>
    </row>
    <row r="299" spans="2:14" s="3" customFormat="1" hidden="1">
      <c r="B299" s="662" t="s">
        <v>11202</v>
      </c>
    </row>
    <row r="300" spans="2:14" s="3" customFormat="1" hidden="1">
      <c r="B300" s="662" t="s">
        <v>11129</v>
      </c>
    </row>
    <row r="301" spans="2:14" s="3" customFormat="1" hidden="1">
      <c r="B301" s="662" t="s">
        <v>11130</v>
      </c>
      <c r="C301" s="662"/>
      <c r="D301" s="662"/>
      <c r="E301" s="662"/>
      <c r="F301" s="662"/>
      <c r="G301" s="662"/>
      <c r="H301" s="662"/>
      <c r="I301" s="662"/>
      <c r="J301" s="662"/>
      <c r="K301" s="662"/>
      <c r="L301" s="662"/>
      <c r="M301" s="662"/>
      <c r="N301" s="662"/>
    </row>
    <row r="302" spans="2:14" s="3" customFormat="1" hidden="1">
      <c r="B302" s="662" t="s">
        <v>11131</v>
      </c>
      <c r="C302" s="662"/>
      <c r="D302" s="662"/>
      <c r="E302" s="662"/>
      <c r="F302" s="662"/>
      <c r="G302" s="662"/>
      <c r="H302" s="662"/>
      <c r="I302" s="662"/>
      <c r="J302" s="662"/>
      <c r="K302" s="662"/>
      <c r="L302" s="662"/>
      <c r="M302" s="662"/>
      <c r="N302" s="662"/>
    </row>
    <row r="303" spans="2:14" s="3" customFormat="1" hidden="1">
      <c r="B303" s="662" t="s">
        <v>11132</v>
      </c>
      <c r="C303" s="662"/>
      <c r="D303" s="662"/>
      <c r="E303" s="662"/>
      <c r="F303" s="662"/>
      <c r="G303" s="662"/>
      <c r="H303" s="662"/>
      <c r="I303" s="662"/>
      <c r="J303" s="662"/>
      <c r="K303" s="662"/>
      <c r="L303" s="662"/>
      <c r="M303" s="662"/>
      <c r="N303" s="662"/>
    </row>
    <row r="304" spans="2:14" s="3" customFormat="1" hidden="1">
      <c r="B304" s="662" t="s">
        <v>11133</v>
      </c>
      <c r="C304" s="662"/>
      <c r="D304" s="662"/>
      <c r="E304" s="662"/>
      <c r="F304" s="662"/>
      <c r="G304" s="662"/>
      <c r="H304" s="662"/>
      <c r="I304" s="662"/>
      <c r="J304" s="662"/>
      <c r="K304" s="662"/>
      <c r="L304" s="662"/>
      <c r="M304" s="662"/>
      <c r="N304" s="662"/>
    </row>
    <row r="305" spans="2:14" s="3" customFormat="1" hidden="1">
      <c r="B305" s="662" t="s">
        <v>11134</v>
      </c>
      <c r="C305" s="662"/>
      <c r="D305" s="662"/>
      <c r="E305" s="662"/>
      <c r="F305" s="662"/>
      <c r="G305" s="662"/>
      <c r="H305" s="662"/>
      <c r="I305" s="662"/>
      <c r="J305" s="662"/>
      <c r="K305" s="662"/>
      <c r="L305" s="662"/>
      <c r="M305" s="662"/>
      <c r="N305" s="662"/>
    </row>
    <row r="306" spans="2:14" s="3" customFormat="1" hidden="1">
      <c r="B306" s="662" t="s">
        <v>11135</v>
      </c>
      <c r="C306" s="662"/>
      <c r="D306" s="662"/>
      <c r="E306" s="662"/>
      <c r="F306" s="662"/>
      <c r="G306" s="662"/>
      <c r="H306" s="662"/>
      <c r="I306" s="662"/>
      <c r="J306" s="662"/>
      <c r="K306" s="662"/>
      <c r="L306" s="662"/>
      <c r="M306" s="662"/>
      <c r="N306" s="662"/>
    </row>
    <row r="307" spans="2:14" s="3" customFormat="1" hidden="1">
      <c r="B307" s="662" t="s">
        <v>11136</v>
      </c>
      <c r="C307" s="662"/>
      <c r="D307" s="662"/>
      <c r="E307" s="662"/>
      <c r="F307" s="662"/>
      <c r="G307" s="662"/>
      <c r="H307" s="662"/>
      <c r="I307" s="662"/>
      <c r="J307" s="662"/>
      <c r="K307" s="662"/>
      <c r="L307" s="662"/>
      <c r="M307" s="662"/>
      <c r="N307" s="662"/>
    </row>
    <row r="308" spans="2:14" s="3" customFormat="1" hidden="1">
      <c r="B308" s="662" t="s">
        <v>11137</v>
      </c>
      <c r="C308" s="662"/>
      <c r="D308" s="662"/>
      <c r="E308" s="662"/>
      <c r="F308" s="662"/>
      <c r="G308" s="662"/>
      <c r="H308" s="662"/>
      <c r="I308" s="662"/>
      <c r="J308" s="662"/>
      <c r="K308" s="662"/>
      <c r="L308" s="662"/>
      <c r="M308" s="662"/>
      <c r="N308" s="662"/>
    </row>
    <row r="309" spans="2:14" s="3" customFormat="1" hidden="1">
      <c r="B309" s="662" t="s">
        <v>11138</v>
      </c>
      <c r="C309" s="662"/>
      <c r="D309" s="662"/>
      <c r="E309" s="662"/>
      <c r="F309" s="662"/>
      <c r="G309" s="662"/>
      <c r="H309" s="662"/>
      <c r="I309" s="662"/>
      <c r="J309" s="662"/>
      <c r="K309" s="662"/>
      <c r="L309" s="662"/>
      <c r="M309" s="662"/>
      <c r="N309" s="662"/>
    </row>
    <row r="310" spans="2:14" s="3" customFormat="1" hidden="1">
      <c r="B310" s="662" t="s">
        <v>11139</v>
      </c>
      <c r="C310" s="662"/>
      <c r="D310" s="662"/>
      <c r="E310" s="662"/>
      <c r="F310" s="662"/>
      <c r="G310" s="662"/>
      <c r="H310" s="662"/>
      <c r="I310" s="662"/>
      <c r="J310" s="662"/>
      <c r="K310" s="662"/>
      <c r="L310" s="662"/>
      <c r="M310" s="662"/>
      <c r="N310" s="662"/>
    </row>
    <row r="311" spans="2:14" s="3" customFormat="1" hidden="1">
      <c r="B311" s="662" t="s">
        <v>11140</v>
      </c>
      <c r="C311" s="662"/>
      <c r="D311" s="662"/>
      <c r="E311" s="662"/>
      <c r="F311" s="662"/>
      <c r="G311" s="662"/>
      <c r="H311" s="662"/>
      <c r="I311" s="662"/>
      <c r="J311" s="662"/>
      <c r="K311" s="662"/>
      <c r="L311" s="662"/>
      <c r="M311" s="662"/>
      <c r="N311" s="662"/>
    </row>
    <row r="312" spans="2:14" s="3" customFormat="1" hidden="1">
      <c r="B312" s="662" t="s">
        <v>11141</v>
      </c>
      <c r="C312" s="662"/>
      <c r="D312" s="662"/>
      <c r="E312" s="662"/>
      <c r="F312" s="662"/>
      <c r="G312" s="662"/>
      <c r="H312" s="662"/>
      <c r="I312" s="662"/>
      <c r="J312" s="662"/>
      <c r="K312" s="662"/>
      <c r="L312" s="662"/>
      <c r="M312" s="662"/>
      <c r="N312" s="662"/>
    </row>
    <row r="313" spans="2:14" s="3" customFormat="1" hidden="1">
      <c r="B313" s="662" t="s">
        <v>11142</v>
      </c>
      <c r="C313" s="662"/>
      <c r="D313" s="662"/>
      <c r="E313" s="662"/>
      <c r="F313" s="662"/>
      <c r="G313" s="662"/>
      <c r="H313" s="662"/>
      <c r="I313" s="662"/>
      <c r="J313" s="662"/>
      <c r="K313" s="662"/>
      <c r="L313" s="662"/>
      <c r="M313" s="662"/>
      <c r="N313" s="662"/>
    </row>
    <row r="314" spans="2:14" s="3" customFormat="1" hidden="1">
      <c r="B314" s="662" t="s">
        <v>11143</v>
      </c>
      <c r="C314" s="662"/>
      <c r="D314" s="662"/>
      <c r="E314" s="662"/>
      <c r="F314" s="662"/>
      <c r="G314" s="662"/>
      <c r="H314" s="662"/>
      <c r="I314" s="662"/>
      <c r="J314" s="662"/>
      <c r="K314" s="662"/>
      <c r="L314" s="662"/>
      <c r="M314" s="662"/>
      <c r="N314" s="662"/>
    </row>
    <row r="315" spans="2:14" s="3" customFormat="1" hidden="1">
      <c r="B315" s="662" t="s">
        <v>11144</v>
      </c>
      <c r="C315" s="662"/>
      <c r="D315" s="662"/>
      <c r="E315" s="662"/>
      <c r="F315" s="662"/>
      <c r="G315" s="662"/>
      <c r="H315" s="662"/>
      <c r="I315" s="662"/>
      <c r="J315" s="662"/>
      <c r="K315" s="662"/>
      <c r="L315" s="662"/>
      <c r="M315" s="662"/>
      <c r="N315" s="662"/>
    </row>
    <row r="316" spans="2:14" s="3" customFormat="1" hidden="1">
      <c r="B316" s="662" t="s">
        <v>11145</v>
      </c>
      <c r="C316" s="662"/>
      <c r="D316" s="662"/>
      <c r="E316" s="662"/>
      <c r="F316" s="662"/>
      <c r="G316" s="662"/>
      <c r="H316" s="662"/>
      <c r="I316" s="662"/>
      <c r="J316" s="662"/>
      <c r="K316" s="662"/>
      <c r="L316" s="662"/>
      <c r="M316" s="662"/>
      <c r="N316" s="662"/>
    </row>
    <row r="317" spans="2:14" s="3" customFormat="1" hidden="1">
      <c r="B317" s="662" t="s">
        <v>11146</v>
      </c>
      <c r="C317" s="662"/>
      <c r="D317" s="662"/>
      <c r="E317" s="662"/>
      <c r="F317" s="662"/>
      <c r="G317" s="662"/>
      <c r="H317" s="662"/>
      <c r="I317" s="662"/>
      <c r="J317" s="662"/>
      <c r="K317" s="662"/>
      <c r="L317" s="662"/>
      <c r="M317" s="662"/>
      <c r="N317" s="662"/>
    </row>
    <row r="318" spans="2:14" s="3" customFormat="1" hidden="1">
      <c r="B318" s="662" t="s">
        <v>11147</v>
      </c>
      <c r="C318" s="662"/>
      <c r="D318" s="662"/>
      <c r="E318" s="662"/>
      <c r="F318" s="662"/>
      <c r="G318" s="662"/>
      <c r="H318" s="662"/>
      <c r="I318" s="662"/>
      <c r="J318" s="662"/>
      <c r="K318" s="662"/>
      <c r="L318" s="662"/>
      <c r="M318" s="662"/>
      <c r="N318" s="662"/>
    </row>
    <row r="319" spans="2:14" s="3" customFormat="1" hidden="1">
      <c r="B319" s="662" t="s">
        <v>11148</v>
      </c>
      <c r="C319" s="662"/>
      <c r="D319" s="662"/>
      <c r="E319" s="662"/>
      <c r="F319" s="662"/>
      <c r="G319" s="662"/>
      <c r="H319" s="662"/>
      <c r="I319" s="662"/>
      <c r="J319" s="662"/>
      <c r="K319" s="662"/>
      <c r="L319" s="662"/>
      <c r="M319" s="662"/>
      <c r="N319" s="662"/>
    </row>
    <row r="320" spans="2:14" s="3" customFormat="1" hidden="1">
      <c r="B320" s="662" t="s">
        <v>11149</v>
      </c>
      <c r="C320" s="662"/>
      <c r="D320" s="662"/>
      <c r="E320" s="662"/>
      <c r="F320" s="662"/>
      <c r="G320" s="662"/>
      <c r="H320" s="662"/>
      <c r="I320" s="662"/>
      <c r="J320" s="662"/>
      <c r="K320" s="662"/>
      <c r="L320" s="662"/>
      <c r="M320" s="662"/>
      <c r="N320" s="662"/>
    </row>
    <row r="321" spans="2:14" s="3" customFormat="1" hidden="1">
      <c r="B321" s="662" t="s">
        <v>11150</v>
      </c>
      <c r="C321" s="662"/>
      <c r="D321" s="662"/>
      <c r="E321" s="662"/>
      <c r="F321" s="662"/>
      <c r="G321" s="662"/>
      <c r="H321" s="662"/>
      <c r="I321" s="662"/>
      <c r="J321" s="662"/>
      <c r="K321" s="662"/>
      <c r="L321" s="662"/>
      <c r="M321" s="662"/>
      <c r="N321" s="662"/>
    </row>
    <row r="322" spans="2:14" s="3" customFormat="1" hidden="1">
      <c r="B322" s="662" t="s">
        <v>11151</v>
      </c>
      <c r="C322" s="662"/>
      <c r="D322" s="662"/>
      <c r="E322" s="662"/>
      <c r="F322" s="662"/>
      <c r="G322" s="662"/>
      <c r="H322" s="662"/>
      <c r="I322" s="662"/>
      <c r="J322" s="662"/>
      <c r="K322" s="662"/>
      <c r="L322" s="662"/>
      <c r="M322" s="662"/>
      <c r="N322" s="662"/>
    </row>
    <row r="323" spans="2:14" s="3" customFormat="1" hidden="1">
      <c r="B323" s="662" t="s">
        <v>11152</v>
      </c>
      <c r="C323" s="662"/>
      <c r="D323" s="662"/>
      <c r="E323" s="662"/>
      <c r="F323" s="662"/>
      <c r="G323" s="662"/>
      <c r="H323" s="662"/>
      <c r="I323" s="662"/>
      <c r="J323" s="662"/>
      <c r="K323" s="662"/>
      <c r="L323" s="662"/>
      <c r="M323" s="662"/>
      <c r="N323" s="662"/>
    </row>
    <row r="324" spans="2:14" s="3" customFormat="1" hidden="1">
      <c r="B324" s="662" t="s">
        <v>11153</v>
      </c>
      <c r="C324" s="662"/>
      <c r="D324" s="662"/>
      <c r="E324" s="662"/>
      <c r="F324" s="662"/>
      <c r="G324" s="662"/>
      <c r="H324" s="662"/>
      <c r="I324" s="662"/>
      <c r="J324" s="662"/>
      <c r="K324" s="662"/>
      <c r="L324" s="662"/>
      <c r="M324" s="662"/>
      <c r="N324" s="662"/>
    </row>
    <row r="325" spans="2:14" s="3" customFormat="1" hidden="1">
      <c r="B325" s="662" t="s">
        <v>11154</v>
      </c>
      <c r="C325" s="662"/>
      <c r="D325" s="662"/>
      <c r="E325" s="662"/>
      <c r="F325" s="662"/>
      <c r="G325" s="662"/>
      <c r="H325" s="662"/>
      <c r="I325" s="662"/>
      <c r="J325" s="662"/>
      <c r="K325" s="662"/>
      <c r="L325" s="662"/>
      <c r="M325" s="662"/>
      <c r="N325" s="662"/>
    </row>
    <row r="326" spans="2:14" s="3" customFormat="1" hidden="1">
      <c r="B326" s="662" t="s">
        <v>11155</v>
      </c>
      <c r="C326" s="662"/>
      <c r="D326" s="662"/>
      <c r="E326" s="662"/>
      <c r="F326" s="662"/>
      <c r="G326" s="662"/>
      <c r="H326" s="662"/>
      <c r="I326" s="662"/>
      <c r="J326" s="662"/>
      <c r="K326" s="662"/>
      <c r="L326" s="662"/>
      <c r="M326" s="662"/>
      <c r="N326" s="662"/>
    </row>
    <row r="327" spans="2:14" s="3" customFormat="1" ht="14" hidden="1">
      <c r="B327" s="19"/>
    </row>
    <row r="328" spans="2:14" s="3" customFormat="1" ht="13" hidden="1">
      <c r="B328" s="220" t="s">
        <v>10813</v>
      </c>
    </row>
    <row r="329" spans="2:14" s="3" customFormat="1" hidden="1">
      <c r="B329" s="3" t="s">
        <v>10810</v>
      </c>
    </row>
    <row r="330" spans="2:14" s="3" customFormat="1" hidden="1">
      <c r="B330" s="3" t="s">
        <v>6078</v>
      </c>
    </row>
    <row r="331" spans="2:14" s="3" customFormat="1" hidden="1"/>
    <row r="332" spans="2:14" s="3" customFormat="1" hidden="1">
      <c r="B332" s="3" t="s">
        <v>10812</v>
      </c>
    </row>
    <row r="333" spans="2:14" s="3" customFormat="1" hidden="1">
      <c r="B333" s="3" t="s">
        <v>10802</v>
      </c>
    </row>
    <row r="334" spans="2:14" s="3" customFormat="1" hidden="1">
      <c r="B334" s="3" t="s">
        <v>10801</v>
      </c>
    </row>
    <row r="335" spans="2:14" s="3" customFormat="1" ht="14" hidden="1">
      <c r="B335" s="19"/>
    </row>
    <row r="336" spans="2:14" s="3" customFormat="1" ht="13" hidden="1">
      <c r="B336" s="220" t="s">
        <v>10786</v>
      </c>
    </row>
    <row r="337" spans="2:3" s="3" customFormat="1" hidden="1">
      <c r="B337" s="3" t="s">
        <v>10787</v>
      </c>
    </row>
    <row r="338" spans="2:3" s="3" customFormat="1" ht="13" hidden="1">
      <c r="B338" s="3" t="s">
        <v>10752</v>
      </c>
      <c r="C338" s="220"/>
    </row>
    <row r="339" spans="2:3" s="3" customFormat="1" ht="13" hidden="1">
      <c r="B339" s="3" t="s">
        <v>10753</v>
      </c>
      <c r="C339" s="220"/>
    </row>
    <row r="340" spans="2:3" s="3" customFormat="1" ht="13" hidden="1">
      <c r="B340" s="3" t="s">
        <v>10754</v>
      </c>
      <c r="C340" s="220"/>
    </row>
    <row r="341" spans="2:3" s="3" customFormat="1" ht="13" hidden="1">
      <c r="C341" s="220"/>
    </row>
    <row r="342" spans="2:3" s="3" customFormat="1" ht="13" hidden="1">
      <c r="B342" s="3" t="s">
        <v>10788</v>
      </c>
      <c r="C342" s="220"/>
    </row>
    <row r="343" spans="2:3" s="3" customFormat="1" ht="14.5" hidden="1" customHeight="1">
      <c r="B343" s="3" t="s">
        <v>10863</v>
      </c>
      <c r="C343" s="220"/>
    </row>
    <row r="344" spans="2:3" s="3" customFormat="1" ht="13" hidden="1">
      <c r="B344" s="3" t="s">
        <v>10718</v>
      </c>
      <c r="C344" s="220"/>
    </row>
    <row r="345" spans="2:3" s="3" customFormat="1" ht="13" hidden="1">
      <c r="C345" s="220"/>
    </row>
    <row r="346" spans="2:3" s="3" customFormat="1" ht="13" hidden="1">
      <c r="B346" s="3" t="s">
        <v>10789</v>
      </c>
      <c r="C346" s="220"/>
    </row>
    <row r="347" spans="2:3" s="3" customFormat="1" ht="13" hidden="1">
      <c r="B347" s="3" t="s">
        <v>10714</v>
      </c>
      <c r="C347" s="220"/>
    </row>
    <row r="348" spans="2:3" s="3" customFormat="1" ht="13" hidden="1">
      <c r="C348" s="220"/>
    </row>
    <row r="349" spans="2:3" s="3" customFormat="1" ht="13" hidden="1">
      <c r="B349" s="662" t="s">
        <v>10811</v>
      </c>
      <c r="C349" s="220"/>
    </row>
    <row r="350" spans="2:3" s="3" customFormat="1" ht="13" hidden="1">
      <c r="B350" s="3" t="s">
        <v>10719</v>
      </c>
      <c r="C350" s="220"/>
    </row>
    <row r="351" spans="2:3" s="3" customFormat="1" ht="13" hidden="1">
      <c r="B351" s="3" t="s">
        <v>10784</v>
      </c>
      <c r="C351" s="220"/>
    </row>
    <row r="352" spans="2:3" s="3" customFormat="1" ht="13" hidden="1">
      <c r="C352" s="220"/>
    </row>
    <row r="353" spans="2:3" s="3" customFormat="1" ht="13" hidden="1">
      <c r="B353" s="662" t="s">
        <v>10803</v>
      </c>
      <c r="C353" s="220"/>
    </row>
    <row r="354" spans="2:3" s="3" customFormat="1" ht="13" hidden="1">
      <c r="B354" s="16" t="s">
        <v>11096</v>
      </c>
      <c r="C354" s="220"/>
    </row>
    <row r="355" spans="2:3" s="3" customFormat="1" ht="13" hidden="1">
      <c r="B355" s="16" t="s">
        <v>11097</v>
      </c>
      <c r="C355" s="220"/>
    </row>
    <row r="356" spans="2:3" s="3" customFormat="1" ht="13" hidden="1">
      <c r="B356" s="16" t="s">
        <v>11098</v>
      </c>
      <c r="C356" s="220"/>
    </row>
    <row r="357" spans="2:3" s="3" customFormat="1" ht="13" hidden="1">
      <c r="B357" s="16" t="s">
        <v>11099</v>
      </c>
      <c r="C357" s="220"/>
    </row>
    <row r="358" spans="2:3" s="3" customFormat="1" ht="13" hidden="1">
      <c r="B358" s="16" t="s">
        <v>11100</v>
      </c>
      <c r="C358" s="220"/>
    </row>
    <row r="359" spans="2:3" s="3" customFormat="1" ht="13" hidden="1">
      <c r="B359" s="16" t="s">
        <v>11101</v>
      </c>
      <c r="C359" s="220"/>
    </row>
    <row r="360" spans="2:3" s="3" customFormat="1" ht="13" hidden="1">
      <c r="B360" s="16" t="s">
        <v>11102</v>
      </c>
      <c r="C360" s="220"/>
    </row>
    <row r="361" spans="2:3" s="3" customFormat="1" ht="13" hidden="1">
      <c r="B361" s="16" t="s">
        <v>11103</v>
      </c>
      <c r="C361" s="220"/>
    </row>
    <row r="362" spans="2:3" s="3" customFormat="1" ht="13" hidden="1">
      <c r="B362" s="16" t="s">
        <v>11104</v>
      </c>
      <c r="C362" s="220"/>
    </row>
    <row r="363" spans="2:3" s="3" customFormat="1" ht="13" hidden="1">
      <c r="B363" s="16" t="s">
        <v>11105</v>
      </c>
      <c r="C363" s="220"/>
    </row>
    <row r="364" spans="2:3" s="3" customFormat="1" ht="13" hidden="1">
      <c r="B364" s="16" t="s">
        <v>11106</v>
      </c>
      <c r="C364" s="220"/>
    </row>
    <row r="365" spans="2:3" s="3" customFormat="1" ht="13" hidden="1">
      <c r="B365" s="16" t="s">
        <v>11107</v>
      </c>
      <c r="C365" s="220"/>
    </row>
    <row r="366" spans="2:3" s="3" customFormat="1" ht="13" hidden="1">
      <c r="C366" s="220"/>
    </row>
    <row r="367" spans="2:3" s="3" customFormat="1" ht="13" hidden="1">
      <c r="B367" s="220" t="s">
        <v>10696</v>
      </c>
    </row>
    <row r="368" spans="2:3" s="3" customFormat="1" ht="13" hidden="1">
      <c r="B368" s="220"/>
    </row>
    <row r="369" spans="2:15" s="3" customFormat="1" hidden="1">
      <c r="B369" s="662" t="s">
        <v>10710</v>
      </c>
    </row>
    <row r="370" spans="2:15" s="3" customFormat="1" hidden="1">
      <c r="B370" s="662" t="s">
        <v>10671</v>
      </c>
    </row>
    <row r="371" spans="2:15" s="3" customFormat="1" ht="14" hidden="1">
      <c r="B371" s="19"/>
    </row>
    <row r="372" spans="2:15" s="3" customFormat="1" hidden="1">
      <c r="B372" s="662" t="s">
        <v>10698</v>
      </c>
    </row>
    <row r="373" spans="2:15" s="3" customFormat="1" hidden="1">
      <c r="B373" s="662" t="s">
        <v>10666</v>
      </c>
    </row>
    <row r="374" spans="2:15" s="3" customFormat="1" ht="14" hidden="1">
      <c r="B374" s="19"/>
    </row>
    <row r="375" spans="2:15" s="3" customFormat="1" hidden="1">
      <c r="B375" s="662" t="s">
        <v>10697</v>
      </c>
    </row>
    <row r="376" spans="2:15" s="3" customFormat="1" hidden="1">
      <c r="B376" s="662" t="s">
        <v>10683</v>
      </c>
      <c r="C376" s="16"/>
      <c r="D376" s="16"/>
      <c r="E376" s="16"/>
      <c r="F376" s="16"/>
      <c r="G376" s="16"/>
      <c r="H376" s="16"/>
      <c r="I376" s="16"/>
      <c r="J376" s="16"/>
      <c r="K376" s="16"/>
      <c r="L376" s="16"/>
      <c r="M376" s="16"/>
      <c r="N376" s="16"/>
      <c r="O376" s="16"/>
    </row>
    <row r="377" spans="2:15" s="3" customFormat="1" hidden="1">
      <c r="B377" s="662" t="s">
        <v>10684</v>
      </c>
      <c r="C377" s="16"/>
      <c r="D377" s="16"/>
      <c r="E377" s="16"/>
      <c r="F377" s="16"/>
      <c r="G377" s="16"/>
      <c r="H377" s="16"/>
      <c r="I377" s="16"/>
      <c r="J377" s="16"/>
      <c r="K377" s="16"/>
      <c r="L377" s="16"/>
      <c r="M377" s="16"/>
      <c r="N377" s="16"/>
      <c r="O377" s="16"/>
    </row>
    <row r="378" spans="2:15" s="3" customFormat="1" hidden="1">
      <c r="B378" s="662" t="s">
        <v>10685</v>
      </c>
      <c r="C378" s="16"/>
      <c r="D378" s="16"/>
      <c r="E378" s="16"/>
      <c r="F378" s="16"/>
      <c r="G378" s="16"/>
      <c r="H378" s="16"/>
      <c r="I378" s="16"/>
      <c r="J378" s="16"/>
      <c r="K378" s="16"/>
      <c r="L378" s="16"/>
      <c r="M378" s="16"/>
      <c r="N378" s="16"/>
      <c r="O378" s="16"/>
    </row>
    <row r="379" spans="2:15" s="3" customFormat="1" hidden="1">
      <c r="B379" s="662"/>
      <c r="C379" s="16"/>
      <c r="D379" s="16"/>
      <c r="E379" s="16"/>
      <c r="F379" s="16"/>
      <c r="G379" s="16"/>
      <c r="H379" s="16"/>
      <c r="I379" s="16"/>
      <c r="J379" s="16"/>
      <c r="K379" s="16"/>
      <c r="L379" s="16"/>
      <c r="M379" s="16"/>
      <c r="N379" s="16"/>
      <c r="O379" s="16"/>
    </row>
    <row r="380" spans="2:15" s="3" customFormat="1" hidden="1">
      <c r="B380" s="662" t="s">
        <v>10709</v>
      </c>
      <c r="C380" s="16"/>
      <c r="D380" s="16"/>
      <c r="E380" s="16"/>
      <c r="F380" s="16"/>
      <c r="G380" s="16"/>
      <c r="H380" s="16"/>
      <c r="I380" s="16"/>
      <c r="J380" s="16"/>
      <c r="K380" s="16"/>
      <c r="L380" s="16"/>
      <c r="M380" s="16"/>
      <c r="N380" s="16"/>
      <c r="O380" s="16"/>
    </row>
    <row r="381" spans="2:15" s="3" customFormat="1" hidden="1">
      <c r="B381" t="s">
        <v>10699</v>
      </c>
      <c r="C381" s="16"/>
      <c r="D381" s="16"/>
      <c r="E381" s="16"/>
      <c r="F381" s="16"/>
      <c r="G381" s="16"/>
      <c r="H381" s="16"/>
      <c r="I381" s="16"/>
      <c r="J381" s="16"/>
      <c r="K381" s="16"/>
      <c r="L381" s="16"/>
      <c r="M381" s="16"/>
      <c r="N381" s="16"/>
      <c r="O381" s="16"/>
    </row>
    <row r="382" spans="2:15" s="3" customFormat="1" hidden="1">
      <c r="B382" t="s">
        <v>10700</v>
      </c>
      <c r="C382" s="16"/>
      <c r="D382" s="16"/>
      <c r="E382" s="16"/>
      <c r="F382" s="16"/>
      <c r="G382" s="16"/>
      <c r="H382" s="16"/>
      <c r="I382" s="16"/>
      <c r="J382" s="16"/>
      <c r="K382" s="16"/>
      <c r="L382" s="16"/>
      <c r="M382" s="16"/>
      <c r="N382" s="16"/>
      <c r="O382" s="16"/>
    </row>
    <row r="383" spans="2:15" s="3" customFormat="1" hidden="1">
      <c r="B383" t="s">
        <v>10701</v>
      </c>
      <c r="C383" s="16"/>
      <c r="D383" s="16"/>
      <c r="E383" s="16"/>
      <c r="F383" s="16"/>
      <c r="G383" s="16"/>
      <c r="H383" s="16"/>
      <c r="I383" s="16"/>
      <c r="J383" s="16"/>
      <c r="K383" s="16"/>
      <c r="L383" s="16"/>
      <c r="M383" s="16"/>
      <c r="N383" s="16"/>
      <c r="O383" s="16"/>
    </row>
    <row r="384" spans="2:15" s="3" customFormat="1" hidden="1">
      <c r="B384" t="s">
        <v>10702</v>
      </c>
      <c r="C384" s="16"/>
      <c r="D384" s="16"/>
      <c r="E384" s="16"/>
      <c r="F384" s="16"/>
      <c r="G384" s="16"/>
      <c r="H384" s="16"/>
      <c r="I384" s="16"/>
      <c r="J384" s="16"/>
      <c r="K384" s="16"/>
      <c r="L384" s="16"/>
      <c r="M384" s="16"/>
      <c r="N384" s="16"/>
      <c r="O384" s="16"/>
    </row>
    <row r="385" spans="2:15" s="3" customFormat="1" hidden="1">
      <c r="B385" t="s">
        <v>10703</v>
      </c>
      <c r="C385" s="16"/>
      <c r="D385" s="16"/>
      <c r="E385" s="16"/>
      <c r="F385" s="16"/>
      <c r="G385" s="16"/>
      <c r="H385" s="16"/>
      <c r="I385" s="16"/>
      <c r="J385" s="16"/>
      <c r="K385" s="16"/>
      <c r="L385" s="16"/>
      <c r="M385" s="16"/>
      <c r="N385" s="16"/>
      <c r="O385" s="16"/>
    </row>
    <row r="386" spans="2:15" s="3" customFormat="1" hidden="1">
      <c r="B386" t="s">
        <v>10704</v>
      </c>
      <c r="C386" s="16"/>
      <c r="D386" s="16"/>
      <c r="E386" s="16"/>
      <c r="F386" s="16"/>
      <c r="G386" s="16"/>
      <c r="H386" s="16"/>
      <c r="I386" s="16"/>
      <c r="J386" s="16"/>
      <c r="K386" s="16"/>
      <c r="L386" s="16"/>
      <c r="M386" s="16"/>
      <c r="N386" s="16"/>
      <c r="O386" s="16"/>
    </row>
    <row r="387" spans="2:15" s="3" customFormat="1" hidden="1">
      <c r="B387" t="s">
        <v>10705</v>
      </c>
      <c r="C387" s="16"/>
      <c r="D387" s="16"/>
      <c r="E387" s="16"/>
      <c r="F387" s="16"/>
      <c r="G387" s="16"/>
      <c r="H387" s="16"/>
      <c r="I387" s="16"/>
      <c r="J387" s="16"/>
      <c r="K387" s="16"/>
      <c r="L387" s="16"/>
      <c r="M387" s="16"/>
      <c r="N387" s="16"/>
      <c r="O387" s="16"/>
    </row>
    <row r="388" spans="2:15" s="3" customFormat="1" hidden="1">
      <c r="B388" t="s">
        <v>10706</v>
      </c>
      <c r="C388" s="16"/>
      <c r="D388" s="16"/>
      <c r="E388" s="16"/>
      <c r="F388" s="16"/>
      <c r="G388" s="16"/>
      <c r="H388" s="16"/>
      <c r="I388" s="16"/>
      <c r="J388" s="16"/>
      <c r="K388" s="16"/>
      <c r="L388" s="16"/>
      <c r="M388" s="16"/>
      <c r="N388" s="16"/>
      <c r="O388" s="16"/>
    </row>
    <row r="389" spans="2:15" s="3" customFormat="1" hidden="1">
      <c r="B389" t="s">
        <v>10707</v>
      </c>
      <c r="C389" s="16"/>
      <c r="D389" s="16"/>
      <c r="E389" s="16"/>
      <c r="F389" s="16"/>
      <c r="G389" s="16"/>
      <c r="H389" s="16"/>
      <c r="I389" s="16"/>
      <c r="J389" s="16"/>
      <c r="K389" s="16"/>
      <c r="L389" s="16"/>
      <c r="M389" s="16"/>
      <c r="N389" s="16"/>
      <c r="O389" s="16"/>
    </row>
    <row r="390" spans="2:15" s="3" customFormat="1" hidden="1">
      <c r="B390" t="s">
        <v>10708</v>
      </c>
      <c r="C390" s="16"/>
      <c r="D390" s="16"/>
      <c r="E390" s="16"/>
      <c r="F390" s="16"/>
      <c r="G390" s="16"/>
      <c r="H390" s="16"/>
      <c r="I390" s="16"/>
      <c r="J390" s="16"/>
      <c r="K390" s="16"/>
      <c r="L390" s="16"/>
      <c r="M390" s="16"/>
      <c r="N390" s="16"/>
      <c r="O390" s="16"/>
    </row>
    <row r="391" spans="2:15" s="3" customFormat="1" hidden="1">
      <c r="B391" s="662"/>
      <c r="C391" s="16"/>
      <c r="D391" s="16"/>
      <c r="E391" s="16"/>
      <c r="F391" s="16"/>
      <c r="G391" s="16"/>
      <c r="H391" s="16"/>
      <c r="I391" s="16"/>
      <c r="J391" s="16"/>
      <c r="K391" s="16"/>
      <c r="L391" s="16"/>
      <c r="M391" s="16"/>
      <c r="N391" s="16"/>
      <c r="O391" s="16"/>
    </row>
    <row r="392" spans="2:15" s="3" customFormat="1" ht="13" hidden="1">
      <c r="B392" s="220" t="s">
        <v>10653</v>
      </c>
    </row>
    <row r="393" spans="2:15" s="3" customFormat="1" hidden="1">
      <c r="B393" s="662" t="s">
        <v>10411</v>
      </c>
    </row>
    <row r="394" spans="2:15" s="3" customFormat="1" hidden="1">
      <c r="B394" s="662" t="s">
        <v>10418</v>
      </c>
    </row>
    <row r="395" spans="2:15" s="3" customFormat="1" hidden="1">
      <c r="B395" s="662" t="s">
        <v>10406</v>
      </c>
    </row>
    <row r="396" spans="2:15" s="3" customFormat="1" hidden="1">
      <c r="B396" s="662" t="s">
        <v>10652</v>
      </c>
    </row>
    <row r="397" spans="2:15" s="3" customFormat="1" hidden="1">
      <c r="B397" s="662"/>
    </row>
    <row r="398" spans="2:15" s="3" customFormat="1" hidden="1">
      <c r="B398" s="662" t="s">
        <v>10412</v>
      </c>
    </row>
    <row r="399" spans="2:15" s="3" customFormat="1" hidden="1">
      <c r="B399" s="662" t="s">
        <v>10409</v>
      </c>
    </row>
    <row r="400" spans="2:15" s="3" customFormat="1" hidden="1">
      <c r="B400" s="662" t="s">
        <v>10649</v>
      </c>
    </row>
    <row r="401" spans="2:2" s="3" customFormat="1" hidden="1">
      <c r="B401" s="662"/>
    </row>
    <row r="402" spans="2:2" s="3" customFormat="1" hidden="1">
      <c r="B402" s="662" t="s">
        <v>10413</v>
      </c>
    </row>
    <row r="403" spans="2:2" s="3" customFormat="1" hidden="1">
      <c r="B403" s="662" t="s">
        <v>10654</v>
      </c>
    </row>
    <row r="404" spans="2:2" s="3" customFormat="1" hidden="1">
      <c r="B404" s="662" t="s">
        <v>10655</v>
      </c>
    </row>
    <row r="405" spans="2:2" s="3" customFormat="1" hidden="1">
      <c r="B405" s="662" t="s">
        <v>10656</v>
      </c>
    </row>
    <row r="406" spans="2:2" s="3" customFormat="1" hidden="1">
      <c r="B406" s="662" t="s">
        <v>10658</v>
      </c>
    </row>
    <row r="407" spans="2:2" s="3" customFormat="1" hidden="1">
      <c r="B407" s="662" t="s">
        <v>10657</v>
      </c>
    </row>
    <row r="408" spans="2:2" s="3" customFormat="1" hidden="1">
      <c r="B408" s="662" t="s">
        <v>10659</v>
      </c>
    </row>
    <row r="409" spans="2:2" s="3" customFormat="1" hidden="1">
      <c r="B409" s="662" t="s">
        <v>10660</v>
      </c>
    </row>
    <row r="410" spans="2:2" s="3" customFormat="1" hidden="1">
      <c r="B410" s="662" t="s">
        <v>10661</v>
      </c>
    </row>
    <row r="411" spans="2:2" s="3" customFormat="1" hidden="1">
      <c r="B411" s="662" t="s">
        <v>10662</v>
      </c>
    </row>
    <row r="412" spans="2:2" s="3" customFormat="1" hidden="1">
      <c r="B412" s="662" t="s">
        <v>10663</v>
      </c>
    </row>
    <row r="413" spans="2:2" s="3" customFormat="1" hidden="1">
      <c r="B413" s="662" t="s">
        <v>10664</v>
      </c>
    </row>
    <row r="414" spans="2:2" s="3" customFormat="1" hidden="1">
      <c r="B414" s="662" t="s">
        <v>10665</v>
      </c>
    </row>
    <row r="415" spans="2:2" s="3" customFormat="1" ht="14" hidden="1">
      <c r="B415" s="19"/>
    </row>
    <row r="416" spans="2:2" s="3" customFormat="1" ht="13" hidden="1">
      <c r="B416" s="220" t="s">
        <v>10410</v>
      </c>
    </row>
    <row r="417" spans="2:2" s="3" customFormat="1" hidden="1">
      <c r="B417" s="662" t="s">
        <v>10301</v>
      </c>
    </row>
    <row r="418" spans="2:2" s="3" customFormat="1" hidden="1">
      <c r="B418" s="662" t="s">
        <v>10349</v>
      </c>
    </row>
    <row r="419" spans="2:2" s="3" customFormat="1" hidden="1">
      <c r="B419" s="662" t="s">
        <v>10350</v>
      </c>
    </row>
    <row r="420" spans="2:2" s="3" customFormat="1" hidden="1">
      <c r="B420" s="662" t="s">
        <v>10351</v>
      </c>
    </row>
    <row r="421" spans="2:2" s="3" customFormat="1" hidden="1">
      <c r="B421" s="662" t="s">
        <v>10352</v>
      </c>
    </row>
    <row r="422" spans="2:2" s="3" customFormat="1" ht="14" hidden="1">
      <c r="B422" s="19"/>
    </row>
    <row r="423" spans="2:2" s="3" customFormat="1" hidden="1">
      <c r="B423" s="662" t="s">
        <v>10674</v>
      </c>
    </row>
    <row r="424" spans="2:2" s="3" customFormat="1" hidden="1">
      <c r="B424" s="662" t="s">
        <v>10353</v>
      </c>
    </row>
    <row r="425" spans="2:2" s="3" customFormat="1" hidden="1">
      <c r="B425" s="662"/>
    </row>
    <row r="426" spans="2:2" s="3" customFormat="1" hidden="1">
      <c r="B426" s="662" t="s">
        <v>10675</v>
      </c>
    </row>
    <row r="427" spans="2:2" s="3" customFormat="1" hidden="1">
      <c r="B427" s="662" t="s">
        <v>10391</v>
      </c>
    </row>
    <row r="428" spans="2:2" s="3" customFormat="1" hidden="1">
      <c r="B428" s="662"/>
    </row>
    <row r="429" spans="2:2" s="3" customFormat="1" hidden="1">
      <c r="B429" s="662" t="s">
        <v>10302</v>
      </c>
    </row>
    <row r="430" spans="2:2" s="3" customFormat="1" hidden="1">
      <c r="B430" s="662" t="s">
        <v>10396</v>
      </c>
    </row>
    <row r="431" spans="2:2" s="3" customFormat="1" hidden="1">
      <c r="B431" s="662" t="s">
        <v>10397</v>
      </c>
    </row>
    <row r="432" spans="2:2" s="3" customFormat="1" hidden="1">
      <c r="B432" s="662" t="s">
        <v>10398</v>
      </c>
    </row>
    <row r="433" spans="2:2" s="3" customFormat="1" hidden="1">
      <c r="B433" s="662" t="s">
        <v>10399</v>
      </c>
    </row>
    <row r="434" spans="2:2" s="3" customFormat="1" hidden="1">
      <c r="B434" s="662" t="s">
        <v>10392</v>
      </c>
    </row>
    <row r="435" spans="2:2" s="3" customFormat="1" hidden="1">
      <c r="B435" s="662" t="s">
        <v>10393</v>
      </c>
    </row>
    <row r="436" spans="2:2" s="3" customFormat="1" hidden="1">
      <c r="B436" s="662" t="s">
        <v>10395</v>
      </c>
    </row>
    <row r="437" spans="2:2" s="3" customFormat="1" hidden="1">
      <c r="B437" s="662" t="s">
        <v>10394</v>
      </c>
    </row>
    <row r="438" spans="2:2" s="3" customFormat="1" hidden="1">
      <c r="B438" s="662"/>
    </row>
    <row r="439" spans="2:2" s="3" customFormat="1" hidden="1">
      <c r="B439" s="662" t="s">
        <v>10676</v>
      </c>
    </row>
    <row r="440" spans="2:2" s="3" customFormat="1" hidden="1">
      <c r="B440" s="662" t="s">
        <v>10414</v>
      </c>
    </row>
    <row r="441" spans="2:2" s="3" customFormat="1" hidden="1">
      <c r="B441" s="662" t="s">
        <v>10415</v>
      </c>
    </row>
    <row r="442" spans="2:2" s="3" customFormat="1" hidden="1">
      <c r="B442" s="662" t="s">
        <v>10416</v>
      </c>
    </row>
    <row r="443" spans="2:2" s="3" customFormat="1" hidden="1">
      <c r="B443" s="662" t="s">
        <v>10417</v>
      </c>
    </row>
    <row r="444" spans="2:2" s="3" customFormat="1" hidden="1">
      <c r="B444" s="662" t="s">
        <v>11209</v>
      </c>
    </row>
    <row r="445" spans="2:2" s="3" customFormat="1" hidden="1">
      <c r="B445" s="662" t="s">
        <v>11210</v>
      </c>
    </row>
    <row r="446" spans="2:2" s="3" customFormat="1" hidden="1">
      <c r="B446" s="662" t="s">
        <v>11211</v>
      </c>
    </row>
    <row r="447" spans="2:2" s="3" customFormat="1" hidden="1">
      <c r="B447" s="662" t="s">
        <v>11212</v>
      </c>
    </row>
    <row r="448" spans="2:2" s="3" customFormat="1" hidden="1">
      <c r="B448" s="662" t="s">
        <v>11213</v>
      </c>
    </row>
    <row r="449" spans="2:2" s="3" customFormat="1" hidden="1">
      <c r="B449" s="662" t="s">
        <v>11214</v>
      </c>
    </row>
    <row r="450" spans="2:2" s="3" customFormat="1" hidden="1">
      <c r="B450" s="662" t="s">
        <v>11215</v>
      </c>
    </row>
    <row r="451" spans="2:2" s="3" customFormat="1" hidden="1">
      <c r="B451" s="662" t="s">
        <v>11216</v>
      </c>
    </row>
    <row r="452" spans="2:2" s="3" customFormat="1" hidden="1">
      <c r="B452" s="662" t="s">
        <v>11217</v>
      </c>
    </row>
    <row r="453" spans="2:2" s="3" customFormat="1" hidden="1">
      <c r="B453" s="662" t="s">
        <v>11218</v>
      </c>
    </row>
    <row r="454" spans="2:2" s="3" customFormat="1" hidden="1">
      <c r="B454" s="662" t="s">
        <v>11219</v>
      </c>
    </row>
    <row r="455" spans="2:2" s="3" customFormat="1" hidden="1">
      <c r="B455" s="662" t="s">
        <v>11220</v>
      </c>
    </row>
    <row r="456" spans="2:2" s="3" customFormat="1" hidden="1">
      <c r="B456" s="662" t="s">
        <v>11221</v>
      </c>
    </row>
    <row r="457" spans="2:2" s="3" customFormat="1" hidden="1">
      <c r="B457" s="662" t="s">
        <v>11222</v>
      </c>
    </row>
    <row r="458" spans="2:2" s="3" customFormat="1" hidden="1">
      <c r="B458" s="662" t="s">
        <v>11223</v>
      </c>
    </row>
    <row r="459" spans="2:2" s="3" customFormat="1" hidden="1">
      <c r="B459" s="662" t="s">
        <v>11224</v>
      </c>
    </row>
    <row r="460" spans="2:2" s="3" customFormat="1" hidden="1">
      <c r="B460" s="662" t="s">
        <v>11225</v>
      </c>
    </row>
    <row r="461" spans="2:2" s="3" customFormat="1" hidden="1">
      <c r="B461" s="662" t="s">
        <v>11226</v>
      </c>
    </row>
    <row r="462" spans="2:2" s="3" customFormat="1" hidden="1">
      <c r="B462" s="662" t="s">
        <v>11227</v>
      </c>
    </row>
    <row r="463" spans="2:2" s="3" customFormat="1" hidden="1">
      <c r="B463" s="662" t="s">
        <v>11228</v>
      </c>
    </row>
    <row r="464" spans="2:2" s="3" customFormat="1" hidden="1">
      <c r="B464" s="662" t="s">
        <v>11229</v>
      </c>
    </row>
    <row r="465" spans="2:2" s="3" customFormat="1" hidden="1">
      <c r="B465" s="662" t="s">
        <v>11230</v>
      </c>
    </row>
    <row r="466" spans="2:2" s="3" customFormat="1" hidden="1">
      <c r="B466" s="662" t="s">
        <v>11231</v>
      </c>
    </row>
    <row r="467" spans="2:2" s="3" customFormat="1" hidden="1">
      <c r="B467" s="662" t="s">
        <v>11232</v>
      </c>
    </row>
    <row r="468" spans="2:2" s="3" customFormat="1" hidden="1">
      <c r="B468" s="662" t="s">
        <v>11233</v>
      </c>
    </row>
    <row r="469" spans="2:2" s="3" customFormat="1" hidden="1">
      <c r="B469" s="662" t="s">
        <v>11234</v>
      </c>
    </row>
    <row r="470" spans="2:2" s="3" customFormat="1" hidden="1">
      <c r="B470" s="662" t="s">
        <v>11235</v>
      </c>
    </row>
    <row r="471" spans="2:2" s="3" customFormat="1" hidden="1">
      <c r="B471" s="662" t="s">
        <v>11236</v>
      </c>
    </row>
    <row r="472" spans="2:2" s="3" customFormat="1" hidden="1">
      <c r="B472" s="662" t="s">
        <v>11237</v>
      </c>
    </row>
    <row r="473" spans="2:2" s="3" customFormat="1" hidden="1">
      <c r="B473" s="662" t="s">
        <v>11238</v>
      </c>
    </row>
    <row r="474" spans="2:2" s="3" customFormat="1" hidden="1">
      <c r="B474" s="662" t="s">
        <v>11239</v>
      </c>
    </row>
    <row r="475" spans="2:2" s="3" customFormat="1" hidden="1">
      <c r="B475" s="662" t="s">
        <v>11240</v>
      </c>
    </row>
    <row r="476" spans="2:2" s="3" customFormat="1" hidden="1">
      <c r="B476" s="662" t="s">
        <v>11241</v>
      </c>
    </row>
    <row r="477" spans="2:2" s="3" customFormat="1" hidden="1">
      <c r="B477" s="662" t="s">
        <v>11242</v>
      </c>
    </row>
    <row r="478" spans="2:2" s="3" customFormat="1" hidden="1">
      <c r="B478" s="662" t="s">
        <v>11243</v>
      </c>
    </row>
    <row r="479" spans="2:2" s="3" customFormat="1" hidden="1">
      <c r="B479" s="662" t="s">
        <v>11244</v>
      </c>
    </row>
    <row r="480" spans="2:2" s="3" customFormat="1" hidden="1">
      <c r="B480" s="662" t="s">
        <v>11245</v>
      </c>
    </row>
    <row r="481" spans="2:2" s="3" customFormat="1" hidden="1">
      <c r="B481" s="662" t="s">
        <v>11246</v>
      </c>
    </row>
    <row r="482" spans="2:2" s="3" customFormat="1" hidden="1">
      <c r="B482" s="662" t="s">
        <v>11247</v>
      </c>
    </row>
    <row r="483" spans="2:2" s="3" customFormat="1" hidden="1">
      <c r="B483" s="662" t="s">
        <v>11248</v>
      </c>
    </row>
    <row r="484" spans="2:2" s="3" customFormat="1" hidden="1">
      <c r="B484" s="662" t="s">
        <v>11249</v>
      </c>
    </row>
    <row r="485" spans="2:2" s="3" customFormat="1" hidden="1">
      <c r="B485" s="662" t="s">
        <v>11250</v>
      </c>
    </row>
    <row r="486" spans="2:2" s="3" customFormat="1" hidden="1">
      <c r="B486" s="662" t="s">
        <v>11251</v>
      </c>
    </row>
    <row r="487" spans="2:2" s="3" customFormat="1" hidden="1">
      <c r="B487" s="662" t="s">
        <v>11252</v>
      </c>
    </row>
    <row r="488" spans="2:2" s="3" customFormat="1" hidden="1">
      <c r="B488" s="662" t="s">
        <v>11253</v>
      </c>
    </row>
    <row r="489" spans="2:2" s="3" customFormat="1" hidden="1">
      <c r="B489" s="662" t="s">
        <v>11254</v>
      </c>
    </row>
    <row r="490" spans="2:2" s="3" customFormat="1" hidden="1">
      <c r="B490" s="662" t="s">
        <v>11255</v>
      </c>
    </row>
    <row r="491" spans="2:2" s="3" customFormat="1" hidden="1">
      <c r="B491" s="662" t="s">
        <v>11256</v>
      </c>
    </row>
    <row r="492" spans="2:2" s="3" customFormat="1" hidden="1">
      <c r="B492" s="662" t="s">
        <v>11257</v>
      </c>
    </row>
    <row r="493" spans="2:2" s="3" customFormat="1" hidden="1">
      <c r="B493" s="662" t="s">
        <v>11258</v>
      </c>
    </row>
    <row r="494" spans="2:2" s="3" customFormat="1" hidden="1">
      <c r="B494" s="662" t="s">
        <v>11259</v>
      </c>
    </row>
    <row r="495" spans="2:2" s="3" customFormat="1" hidden="1">
      <c r="B495" s="662" t="s">
        <v>11260</v>
      </c>
    </row>
    <row r="496" spans="2:2" s="3" customFormat="1" hidden="1">
      <c r="B496" s="662" t="s">
        <v>11261</v>
      </c>
    </row>
    <row r="497" spans="2:2" s="3" customFormat="1" hidden="1">
      <c r="B497" s="662" t="s">
        <v>11262</v>
      </c>
    </row>
    <row r="498" spans="2:2" s="3" customFormat="1" hidden="1">
      <c r="B498" s="662" t="s">
        <v>11263</v>
      </c>
    </row>
    <row r="499" spans="2:2" s="3" customFormat="1" hidden="1">
      <c r="B499" s="662" t="s">
        <v>11264</v>
      </c>
    </row>
    <row r="500" spans="2:2" s="3" customFormat="1" hidden="1">
      <c r="B500" s="662" t="s">
        <v>11265</v>
      </c>
    </row>
    <row r="501" spans="2:2" s="3" customFormat="1" hidden="1">
      <c r="B501" s="662" t="s">
        <v>11266</v>
      </c>
    </row>
    <row r="502" spans="2:2" s="3" customFormat="1" hidden="1">
      <c r="B502" s="662" t="s">
        <v>11267</v>
      </c>
    </row>
    <row r="503" spans="2:2" s="3" customFormat="1" hidden="1">
      <c r="B503" s="662" t="s">
        <v>11268</v>
      </c>
    </row>
    <row r="504" spans="2:2" s="3" customFormat="1" hidden="1">
      <c r="B504" s="662" t="s">
        <v>11269</v>
      </c>
    </row>
    <row r="505" spans="2:2" s="3" customFormat="1" hidden="1">
      <c r="B505" s="662" t="s">
        <v>11270</v>
      </c>
    </row>
    <row r="506" spans="2:2" s="3" customFormat="1" hidden="1">
      <c r="B506" s="662" t="s">
        <v>11271</v>
      </c>
    </row>
    <row r="507" spans="2:2" s="3" customFormat="1" hidden="1">
      <c r="B507" s="662" t="s">
        <v>11272</v>
      </c>
    </row>
    <row r="508" spans="2:2" s="3" customFormat="1" hidden="1">
      <c r="B508" s="662" t="s">
        <v>11273</v>
      </c>
    </row>
    <row r="509" spans="2:2" s="3" customFormat="1" hidden="1">
      <c r="B509" s="662" t="s">
        <v>11274</v>
      </c>
    </row>
    <row r="510" spans="2:2" s="3" customFormat="1" hidden="1">
      <c r="B510" s="662" t="s">
        <v>11275</v>
      </c>
    </row>
    <row r="511" spans="2:2" s="3" customFormat="1" hidden="1">
      <c r="B511" s="662" t="s">
        <v>11276</v>
      </c>
    </row>
    <row r="512" spans="2:2" s="3" customFormat="1" hidden="1">
      <c r="B512" s="662" t="s">
        <v>11277</v>
      </c>
    </row>
    <row r="513" spans="2:2" s="3" customFormat="1" hidden="1">
      <c r="B513" s="662" t="s">
        <v>11278</v>
      </c>
    </row>
    <row r="514" spans="2:2" s="3" customFormat="1" hidden="1">
      <c r="B514" s="662" t="s">
        <v>11279</v>
      </c>
    </row>
    <row r="515" spans="2:2" s="3" customFormat="1" hidden="1">
      <c r="B515" s="662" t="s">
        <v>11280</v>
      </c>
    </row>
    <row r="516" spans="2:2" s="3" customFormat="1" hidden="1">
      <c r="B516" s="662" t="s">
        <v>11281</v>
      </c>
    </row>
    <row r="517" spans="2:2" s="3" customFormat="1" hidden="1">
      <c r="B517" s="662" t="s">
        <v>11282</v>
      </c>
    </row>
    <row r="518" spans="2:2" s="3" customFormat="1" hidden="1">
      <c r="B518" s="662" t="s">
        <v>11283</v>
      </c>
    </row>
    <row r="519" spans="2:2" s="3" customFormat="1" hidden="1">
      <c r="B519" s="662" t="s">
        <v>11284</v>
      </c>
    </row>
    <row r="520" spans="2:2" s="3" customFormat="1" hidden="1">
      <c r="B520" s="662" t="s">
        <v>11285</v>
      </c>
    </row>
    <row r="521" spans="2:2" s="3" customFormat="1" hidden="1">
      <c r="B521" s="662" t="s">
        <v>11286</v>
      </c>
    </row>
    <row r="522" spans="2:2" s="3" customFormat="1" hidden="1">
      <c r="B522" s="662" t="s">
        <v>11287</v>
      </c>
    </row>
    <row r="523" spans="2:2" s="3" customFormat="1" hidden="1">
      <c r="B523" s="662" t="s">
        <v>11288</v>
      </c>
    </row>
    <row r="524" spans="2:2" s="3" customFormat="1" hidden="1">
      <c r="B524" s="662" t="s">
        <v>11289</v>
      </c>
    </row>
    <row r="525" spans="2:2" s="3" customFormat="1" hidden="1">
      <c r="B525" s="662" t="s">
        <v>11290</v>
      </c>
    </row>
    <row r="526" spans="2:2" s="3" customFormat="1" hidden="1">
      <c r="B526" s="662" t="s">
        <v>11291</v>
      </c>
    </row>
    <row r="527" spans="2:2" s="3" customFormat="1" hidden="1">
      <c r="B527" s="662" t="s">
        <v>11292</v>
      </c>
    </row>
    <row r="528" spans="2:2" s="3" customFormat="1" hidden="1">
      <c r="B528" s="662" t="s">
        <v>11293</v>
      </c>
    </row>
    <row r="529" spans="2:2" s="3" customFormat="1" hidden="1">
      <c r="B529" s="662" t="s">
        <v>11294</v>
      </c>
    </row>
    <row r="530" spans="2:2" s="3" customFormat="1" hidden="1">
      <c r="B530" s="662" t="s">
        <v>11295</v>
      </c>
    </row>
    <row r="531" spans="2:2" s="3" customFormat="1" hidden="1">
      <c r="B531" s="662" t="s">
        <v>11296</v>
      </c>
    </row>
    <row r="532" spans="2:2" s="3" customFormat="1" hidden="1">
      <c r="B532" s="662" t="s">
        <v>11297</v>
      </c>
    </row>
    <row r="533" spans="2:2" s="3" customFormat="1" hidden="1">
      <c r="B533" s="662" t="s">
        <v>11298</v>
      </c>
    </row>
    <row r="534" spans="2:2" s="3" customFormat="1" hidden="1">
      <c r="B534" s="662" t="s">
        <v>11299</v>
      </c>
    </row>
    <row r="535" spans="2:2" s="3" customFormat="1" hidden="1">
      <c r="B535" s="662" t="s">
        <v>11300</v>
      </c>
    </row>
    <row r="536" spans="2:2" s="3" customFormat="1" hidden="1">
      <c r="B536" s="662" t="s">
        <v>11301</v>
      </c>
    </row>
    <row r="537" spans="2:2" s="3" customFormat="1" hidden="1">
      <c r="B537" s="662" t="s">
        <v>11302</v>
      </c>
    </row>
    <row r="538" spans="2:2" s="3" customFormat="1" hidden="1">
      <c r="B538" s="662" t="s">
        <v>11303</v>
      </c>
    </row>
    <row r="539" spans="2:2" s="3" customFormat="1" hidden="1">
      <c r="B539" s="662" t="s">
        <v>11304</v>
      </c>
    </row>
    <row r="540" spans="2:2" s="3" customFormat="1" hidden="1">
      <c r="B540" s="662" t="s">
        <v>11305</v>
      </c>
    </row>
    <row r="541" spans="2:2" s="3" customFormat="1" hidden="1">
      <c r="B541" s="662" t="s">
        <v>11306</v>
      </c>
    </row>
    <row r="542" spans="2:2" s="3" customFormat="1" hidden="1">
      <c r="B542" s="662" t="s">
        <v>11307</v>
      </c>
    </row>
    <row r="543" spans="2:2" s="3" customFormat="1" hidden="1">
      <c r="B543" s="662" t="s">
        <v>11308</v>
      </c>
    </row>
    <row r="544" spans="2:2" s="3" customFormat="1" hidden="1">
      <c r="B544" s="662" t="s">
        <v>11309</v>
      </c>
    </row>
    <row r="545" spans="2:2" s="3" customFormat="1" hidden="1">
      <c r="B545" s="662" t="s">
        <v>11310</v>
      </c>
    </row>
    <row r="546" spans="2:2" s="3" customFormat="1" hidden="1">
      <c r="B546" s="662" t="s">
        <v>11311</v>
      </c>
    </row>
    <row r="547" spans="2:2" s="3" customFormat="1" hidden="1">
      <c r="B547" s="662" t="s">
        <v>11312</v>
      </c>
    </row>
    <row r="548" spans="2:2" s="3" customFormat="1" hidden="1">
      <c r="B548" s="662" t="s">
        <v>11313</v>
      </c>
    </row>
    <row r="549" spans="2:2" s="3" customFormat="1" hidden="1">
      <c r="B549" s="662" t="s">
        <v>11314</v>
      </c>
    </row>
    <row r="550" spans="2:2" s="3" customFormat="1" hidden="1">
      <c r="B550" s="662" t="s">
        <v>11315</v>
      </c>
    </row>
    <row r="551" spans="2:2" s="3" customFormat="1" hidden="1">
      <c r="B551" s="662" t="s">
        <v>11316</v>
      </c>
    </row>
    <row r="552" spans="2:2" s="3" customFormat="1" hidden="1">
      <c r="B552" s="662" t="s">
        <v>11317</v>
      </c>
    </row>
    <row r="553" spans="2:2" s="3" customFormat="1" hidden="1">
      <c r="B553" s="662" t="s">
        <v>11318</v>
      </c>
    </row>
    <row r="554" spans="2:2" s="3" customFormat="1" hidden="1">
      <c r="B554" s="662" t="s">
        <v>11319</v>
      </c>
    </row>
    <row r="555" spans="2:2" s="3" customFormat="1" hidden="1">
      <c r="B555" s="662" t="s">
        <v>11320</v>
      </c>
    </row>
    <row r="556" spans="2:2" s="3" customFormat="1" hidden="1">
      <c r="B556" s="662" t="s">
        <v>11321</v>
      </c>
    </row>
    <row r="557" spans="2:2" s="3" customFormat="1" hidden="1">
      <c r="B557" s="662" t="s">
        <v>11322</v>
      </c>
    </row>
    <row r="558" spans="2:2" s="3" customFormat="1" hidden="1">
      <c r="B558" s="662" t="s">
        <v>11323</v>
      </c>
    </row>
    <row r="559" spans="2:2" s="3" customFormat="1" ht="14" hidden="1">
      <c r="B559" s="19"/>
    </row>
    <row r="560" spans="2:2" s="3" customFormat="1" ht="13" hidden="1">
      <c r="B560" s="220" t="s">
        <v>10300</v>
      </c>
    </row>
    <row r="561" spans="2:15" s="3" customFormat="1" hidden="1">
      <c r="B561" s="662" t="s">
        <v>10672</v>
      </c>
      <c r="C561" s="662"/>
    </row>
    <row r="562" spans="2:15" s="3" customFormat="1" hidden="1">
      <c r="B562" s="662" t="s">
        <v>10289</v>
      </c>
      <c r="C562" s="662"/>
    </row>
    <row r="563" spans="2:15" s="3" customFormat="1" hidden="1">
      <c r="B563" s="662"/>
      <c r="C563" s="662"/>
    </row>
    <row r="564" spans="2:15" s="3" customFormat="1" hidden="1">
      <c r="B564" s="662" t="s">
        <v>10673</v>
      </c>
      <c r="C564" s="662"/>
    </row>
    <row r="565" spans="2:15" s="3" customFormat="1" hidden="1">
      <c r="B565" s="662" t="s">
        <v>10298</v>
      </c>
      <c r="C565" s="662"/>
      <c r="D565" s="16"/>
      <c r="E565" s="16"/>
      <c r="F565" s="16"/>
      <c r="G565" s="16"/>
      <c r="H565" s="16"/>
      <c r="I565" s="16"/>
      <c r="J565" s="16"/>
      <c r="K565" s="16"/>
      <c r="L565" s="16"/>
      <c r="M565" s="16"/>
      <c r="N565" s="16"/>
      <c r="O565" s="16"/>
    </row>
    <row r="566" spans="2:15" s="3" customFormat="1" hidden="1">
      <c r="B566" s="662" t="s">
        <v>10297</v>
      </c>
      <c r="C566" s="662"/>
      <c r="D566" s="16"/>
      <c r="E566" s="16"/>
      <c r="F566" s="16"/>
      <c r="G566" s="16"/>
      <c r="H566" s="16"/>
      <c r="I566" s="16"/>
      <c r="J566" s="16"/>
      <c r="K566" s="16"/>
      <c r="L566" s="16"/>
      <c r="M566" s="16"/>
      <c r="N566" s="16"/>
      <c r="O566" s="16"/>
    </row>
    <row r="567" spans="2:15" s="3" customFormat="1" hidden="1">
      <c r="B567" s="662" t="s">
        <v>10296</v>
      </c>
      <c r="C567" s="662"/>
      <c r="D567" s="16"/>
      <c r="E567" s="16"/>
      <c r="F567" s="16"/>
      <c r="G567" s="16"/>
      <c r="H567" s="16"/>
      <c r="I567" s="16"/>
      <c r="J567" s="16"/>
      <c r="K567" s="16"/>
      <c r="L567" s="16"/>
      <c r="M567" s="16"/>
      <c r="N567" s="16"/>
      <c r="O567" s="16"/>
    </row>
    <row r="568" spans="2:15" s="3" customFormat="1" hidden="1">
      <c r="B568" s="662" t="s">
        <v>10295</v>
      </c>
      <c r="C568" s="662"/>
      <c r="D568" s="16"/>
      <c r="E568" s="16"/>
      <c r="F568" s="16"/>
      <c r="G568" s="16"/>
      <c r="H568" s="16"/>
      <c r="I568" s="16"/>
      <c r="J568" s="16"/>
      <c r="K568" s="16"/>
      <c r="L568" s="16"/>
      <c r="M568" s="16"/>
      <c r="N568" s="16"/>
      <c r="O568" s="16"/>
    </row>
    <row r="569" spans="2:15" s="3" customFormat="1" hidden="1">
      <c r="B569" s="662" t="s">
        <v>10294</v>
      </c>
      <c r="C569" s="662"/>
      <c r="D569" s="16"/>
      <c r="E569" s="16"/>
      <c r="F569" s="16"/>
      <c r="G569" s="16"/>
      <c r="H569" s="16"/>
      <c r="I569" s="16"/>
      <c r="J569" s="16"/>
      <c r="K569" s="16"/>
      <c r="L569" s="16"/>
      <c r="M569" s="16"/>
      <c r="N569" s="16"/>
      <c r="O569" s="16"/>
    </row>
    <row r="570" spans="2:15" s="3" customFormat="1" hidden="1">
      <c r="B570" s="662" t="s">
        <v>10293</v>
      </c>
      <c r="C570" s="662"/>
      <c r="D570" s="16"/>
      <c r="E570" s="16"/>
      <c r="F570" s="16"/>
      <c r="G570" s="16"/>
      <c r="H570" s="16"/>
      <c r="I570" s="16"/>
      <c r="J570" s="16"/>
      <c r="K570" s="16"/>
      <c r="L570" s="16"/>
      <c r="M570" s="16"/>
      <c r="N570" s="16"/>
      <c r="O570" s="16"/>
    </row>
    <row r="571" spans="2:15" s="3" customFormat="1" hidden="1">
      <c r="B571" s="662" t="s">
        <v>10292</v>
      </c>
      <c r="C571" s="662"/>
      <c r="D571" s="16"/>
      <c r="E571" s="16"/>
      <c r="F571" s="16"/>
      <c r="G571" s="16"/>
      <c r="H571" s="16"/>
      <c r="I571" s="16"/>
      <c r="J571" s="16"/>
      <c r="K571" s="16"/>
      <c r="L571" s="16"/>
      <c r="M571" s="16"/>
      <c r="N571" s="16"/>
      <c r="O571" s="16"/>
    </row>
    <row r="572" spans="2:15" s="3" customFormat="1" ht="14" hidden="1">
      <c r="B572" s="19"/>
    </row>
    <row r="573" spans="2:15" s="3" customFormat="1" ht="13" hidden="1">
      <c r="B573" s="220" t="s">
        <v>10259</v>
      </c>
    </row>
    <row r="574" spans="2:15" s="3" customFormat="1" hidden="1">
      <c r="B574" s="662" t="s">
        <v>10260</v>
      </c>
    </row>
    <row r="575" spans="2:15" s="3" customFormat="1" hidden="1">
      <c r="B575" s="662" t="s">
        <v>10231</v>
      </c>
    </row>
    <row r="576" spans="2:15" s="3" customFormat="1" ht="14" hidden="1">
      <c r="B576" s="19"/>
    </row>
    <row r="577" spans="2:2" s="3" customFormat="1" hidden="1">
      <c r="B577" s="662" t="s">
        <v>10261</v>
      </c>
    </row>
    <row r="578" spans="2:2" s="3" customFormat="1" hidden="1">
      <c r="B578" s="662" t="s">
        <v>10262</v>
      </c>
    </row>
    <row r="579" spans="2:2" s="3" customFormat="1" hidden="1">
      <c r="B579" s="662" t="s">
        <v>10263</v>
      </c>
    </row>
    <row r="580" spans="2:2" s="3" customFormat="1" hidden="1">
      <c r="B580" s="662" t="s">
        <v>10264</v>
      </c>
    </row>
    <row r="581" spans="2:2" s="3" customFormat="1" hidden="1">
      <c r="B581" s="662" t="s">
        <v>10265</v>
      </c>
    </row>
    <row r="582" spans="2:2" s="3" customFormat="1" hidden="1">
      <c r="B582" s="662" t="s">
        <v>10266</v>
      </c>
    </row>
    <row r="583" spans="2:2" s="3" customFormat="1" hidden="1">
      <c r="B583" s="662" t="s">
        <v>10267</v>
      </c>
    </row>
    <row r="584" spans="2:2" s="3" customFormat="1" hidden="1">
      <c r="B584" s="662" t="s">
        <v>10268</v>
      </c>
    </row>
    <row r="585" spans="2:2" s="3" customFormat="1" hidden="1">
      <c r="B585" s="662" t="s">
        <v>10269</v>
      </c>
    </row>
    <row r="586" spans="2:2" s="3" customFormat="1" hidden="1">
      <c r="B586" s="662" t="s">
        <v>10270</v>
      </c>
    </row>
    <row r="587" spans="2:2" s="3" customFormat="1" hidden="1">
      <c r="B587" s="662" t="s">
        <v>10271</v>
      </c>
    </row>
    <row r="588" spans="2:2" s="3" customFormat="1" hidden="1">
      <c r="B588" s="662" t="s">
        <v>10272</v>
      </c>
    </row>
    <row r="589" spans="2:2" s="3" customFormat="1" hidden="1">
      <c r="B589" s="662" t="s">
        <v>10273</v>
      </c>
    </row>
    <row r="590" spans="2:2" s="3" customFormat="1" ht="14" hidden="1">
      <c r="B590" s="19"/>
    </row>
    <row r="591" spans="2:2" s="3" customFormat="1" ht="14" hidden="1">
      <c r="B591" s="19"/>
    </row>
    <row r="592" spans="2:2" s="3" customFormat="1" ht="13" hidden="1">
      <c r="B592" s="220" t="s">
        <v>10162</v>
      </c>
    </row>
    <row r="593" spans="2:2" s="3" customFormat="1" hidden="1">
      <c r="B593" s="662" t="s">
        <v>10163</v>
      </c>
    </row>
    <row r="594" spans="2:2" s="3" customFormat="1" hidden="1">
      <c r="B594" s="662" t="s">
        <v>10098</v>
      </c>
    </row>
    <row r="595" spans="2:2" s="3" customFormat="1" hidden="1">
      <c r="B595" s="662" t="s">
        <v>10099</v>
      </c>
    </row>
    <row r="596" spans="2:2" s="3" customFormat="1" hidden="1">
      <c r="B596" s="662" t="s">
        <v>10100</v>
      </c>
    </row>
    <row r="597" spans="2:2" s="3" customFormat="1" hidden="1">
      <c r="B597" s="662" t="s">
        <v>10101</v>
      </c>
    </row>
    <row r="598" spans="2:2" s="3" customFormat="1" hidden="1">
      <c r="B598" s="662" t="s">
        <v>10102</v>
      </c>
    </row>
    <row r="599" spans="2:2" s="3" customFormat="1" hidden="1">
      <c r="B599" s="662" t="s">
        <v>10103</v>
      </c>
    </row>
    <row r="600" spans="2:2" s="3" customFormat="1" ht="13" hidden="1">
      <c r="B600" s="220"/>
    </row>
    <row r="601" spans="2:2" s="3" customFormat="1" hidden="1">
      <c r="B601" s="662" t="s">
        <v>10164</v>
      </c>
    </row>
    <row r="602" spans="2:2" s="3" customFormat="1" hidden="1">
      <c r="B602" s="662" t="s">
        <v>10097</v>
      </c>
    </row>
    <row r="603" spans="2:2" s="3" customFormat="1" hidden="1">
      <c r="B603" s="662" t="s">
        <v>10104</v>
      </c>
    </row>
    <row r="604" spans="2:2" s="3" customFormat="1" ht="14" hidden="1">
      <c r="B604" s="19"/>
    </row>
    <row r="605" spans="2:2" s="3" customFormat="1" hidden="1">
      <c r="B605" s="662" t="s">
        <v>10165</v>
      </c>
    </row>
    <row r="606" spans="2:2" s="3" customFormat="1" hidden="1">
      <c r="B606" s="662" t="s">
        <v>10076</v>
      </c>
    </row>
    <row r="607" spans="2:2" s="3" customFormat="1" hidden="1">
      <c r="B607" s="662"/>
    </row>
    <row r="608" spans="2:2" s="3" customFormat="1" hidden="1">
      <c r="B608" s="662" t="s">
        <v>10166</v>
      </c>
    </row>
    <row r="609" spans="2:2" s="3" customFormat="1" hidden="1">
      <c r="B609" s="662" t="s">
        <v>10167</v>
      </c>
    </row>
    <row r="610" spans="2:2" s="3" customFormat="1" hidden="1">
      <c r="B610" s="662" t="s">
        <v>10168</v>
      </c>
    </row>
    <row r="611" spans="2:2" s="3" customFormat="1" hidden="1">
      <c r="B611" s="662" t="s">
        <v>10169</v>
      </c>
    </row>
    <row r="612" spans="2:2" s="3" customFormat="1" hidden="1">
      <c r="B612" s="662" t="s">
        <v>10170</v>
      </c>
    </row>
    <row r="613" spans="2:2" s="3" customFormat="1" hidden="1">
      <c r="B613" s="662" t="s">
        <v>10171</v>
      </c>
    </row>
    <row r="614" spans="2:2" s="3" customFormat="1" hidden="1">
      <c r="B614" s="662" t="s">
        <v>10172</v>
      </c>
    </row>
    <row r="615" spans="2:2" s="3" customFormat="1" hidden="1">
      <c r="B615" s="662" t="s">
        <v>10173</v>
      </c>
    </row>
    <row r="616" spans="2:2" s="3" customFormat="1" hidden="1">
      <c r="B616" s="662" t="s">
        <v>10174</v>
      </c>
    </row>
    <row r="617" spans="2:2" s="3" customFormat="1" hidden="1">
      <c r="B617" s="662" t="s">
        <v>10175</v>
      </c>
    </row>
    <row r="618" spans="2:2" s="3" customFormat="1" hidden="1">
      <c r="B618" s="662" t="s">
        <v>10176</v>
      </c>
    </row>
    <row r="619" spans="2:2" s="3" customFormat="1" hidden="1">
      <c r="B619" s="662" t="s">
        <v>10177</v>
      </c>
    </row>
    <row r="620" spans="2:2" s="3" customFormat="1" hidden="1">
      <c r="B620" s="662" t="s">
        <v>10178</v>
      </c>
    </row>
    <row r="621" spans="2:2" s="3" customFormat="1" hidden="1">
      <c r="B621" s="662" t="s">
        <v>10179</v>
      </c>
    </row>
    <row r="622" spans="2:2" s="3" customFormat="1" hidden="1">
      <c r="B622" s="662" t="s">
        <v>10180</v>
      </c>
    </row>
    <row r="623" spans="2:2" s="3" customFormat="1" hidden="1">
      <c r="B623" s="662" t="s">
        <v>10181</v>
      </c>
    </row>
    <row r="624" spans="2:2" s="3" customFormat="1" hidden="1">
      <c r="B624" s="662" t="s">
        <v>10182</v>
      </c>
    </row>
    <row r="625" spans="2:2" s="3" customFormat="1" hidden="1">
      <c r="B625" s="662" t="s">
        <v>10183</v>
      </c>
    </row>
    <row r="626" spans="2:2" s="3" customFormat="1" hidden="1">
      <c r="B626" s="662" t="s">
        <v>10184</v>
      </c>
    </row>
    <row r="627" spans="2:2" s="3" customFormat="1" hidden="1">
      <c r="B627" s="662" t="s">
        <v>10185</v>
      </c>
    </row>
    <row r="628" spans="2:2" s="3" customFormat="1" hidden="1">
      <c r="B628" s="662" t="s">
        <v>10186</v>
      </c>
    </row>
    <row r="629" spans="2:2" s="3" customFormat="1" hidden="1">
      <c r="B629" s="662" t="s">
        <v>10187</v>
      </c>
    </row>
    <row r="630" spans="2:2" s="3" customFormat="1" hidden="1">
      <c r="B630" s="662" t="s">
        <v>10188</v>
      </c>
    </row>
    <row r="631" spans="2:2" s="3" customFormat="1" hidden="1">
      <c r="B631" s="662" t="s">
        <v>10189</v>
      </c>
    </row>
    <row r="632" spans="2:2" s="3" customFormat="1" hidden="1">
      <c r="B632" s="662" t="s">
        <v>10190</v>
      </c>
    </row>
    <row r="633" spans="2:2" s="3" customFormat="1" hidden="1">
      <c r="B633" s="662" t="s">
        <v>10191</v>
      </c>
    </row>
    <row r="634" spans="2:2" s="3" customFormat="1" hidden="1">
      <c r="B634" s="662" t="s">
        <v>10192</v>
      </c>
    </row>
    <row r="635" spans="2:2" s="3" customFormat="1" hidden="1">
      <c r="B635" s="662" t="s">
        <v>10193</v>
      </c>
    </row>
    <row r="636" spans="2:2" s="3" customFormat="1" hidden="1">
      <c r="B636" s="662" t="s">
        <v>10194</v>
      </c>
    </row>
    <row r="637" spans="2:2" s="3" customFormat="1" hidden="1">
      <c r="B637" s="662" t="s">
        <v>10195</v>
      </c>
    </row>
    <row r="638" spans="2:2" s="3" customFormat="1" hidden="1">
      <c r="B638" s="662" t="s">
        <v>10196</v>
      </c>
    </row>
    <row r="639" spans="2:2" s="3" customFormat="1" hidden="1">
      <c r="B639" s="662" t="s">
        <v>10197</v>
      </c>
    </row>
    <row r="640" spans="2:2" s="3" customFormat="1" hidden="1">
      <c r="B640" s="662" t="s">
        <v>10198</v>
      </c>
    </row>
    <row r="641" spans="2:2" s="3" customFormat="1" hidden="1">
      <c r="B641" s="662" t="s">
        <v>10199</v>
      </c>
    </row>
    <row r="642" spans="2:2" s="3" customFormat="1" hidden="1">
      <c r="B642" s="662" t="s">
        <v>10200</v>
      </c>
    </row>
    <row r="643" spans="2:2" s="3" customFormat="1" hidden="1">
      <c r="B643" s="662" t="s">
        <v>10201</v>
      </c>
    </row>
    <row r="644" spans="2:2" s="3" customFormat="1" hidden="1">
      <c r="B644" s="662" t="s">
        <v>10202</v>
      </c>
    </row>
    <row r="645" spans="2:2" s="3" customFormat="1" hidden="1">
      <c r="B645" s="662" t="s">
        <v>10203</v>
      </c>
    </row>
    <row r="646" spans="2:2" s="3" customFormat="1" hidden="1">
      <c r="B646" s="662" t="s">
        <v>10204</v>
      </c>
    </row>
    <row r="647" spans="2:2" s="3" customFormat="1" hidden="1">
      <c r="B647" s="662" t="s">
        <v>10205</v>
      </c>
    </row>
    <row r="648" spans="2:2" s="3" customFormat="1" hidden="1">
      <c r="B648" s="662" t="s">
        <v>10206</v>
      </c>
    </row>
    <row r="649" spans="2:2" s="3" customFormat="1" hidden="1">
      <c r="B649" s="662" t="s">
        <v>10207</v>
      </c>
    </row>
    <row r="650" spans="2:2" s="3" customFormat="1" hidden="1">
      <c r="B650" s="662" t="s">
        <v>10208</v>
      </c>
    </row>
    <row r="651" spans="2:2" s="3" customFormat="1" hidden="1">
      <c r="B651" s="662" t="s">
        <v>10209</v>
      </c>
    </row>
    <row r="652" spans="2:2" s="3" customFormat="1" hidden="1">
      <c r="B652" s="662" t="s">
        <v>10210</v>
      </c>
    </row>
    <row r="653" spans="2:2" s="3" customFormat="1" hidden="1">
      <c r="B653" s="662" t="s">
        <v>10211</v>
      </c>
    </row>
    <row r="654" spans="2:2" s="3" customFormat="1" hidden="1">
      <c r="B654" s="662" t="s">
        <v>10212</v>
      </c>
    </row>
    <row r="655" spans="2:2" s="3" customFormat="1" hidden="1">
      <c r="B655" s="662" t="s">
        <v>10213</v>
      </c>
    </row>
    <row r="656" spans="2:2" s="3" customFormat="1" hidden="1">
      <c r="B656" s="662" t="s">
        <v>10214</v>
      </c>
    </row>
    <row r="657" spans="2:2" s="3" customFormat="1" hidden="1">
      <c r="B657" s="662" t="s">
        <v>10215</v>
      </c>
    </row>
    <row r="658" spans="2:2" s="3" customFormat="1" hidden="1">
      <c r="B658" s="662" t="s">
        <v>10216</v>
      </c>
    </row>
    <row r="659" spans="2:2" s="3" customFormat="1" hidden="1">
      <c r="B659" s="662" t="s">
        <v>10217</v>
      </c>
    </row>
    <row r="660" spans="2:2" s="3" customFormat="1" hidden="1">
      <c r="B660" s="662" t="s">
        <v>10218</v>
      </c>
    </row>
    <row r="661" spans="2:2" s="3" customFormat="1" hidden="1">
      <c r="B661" s="662" t="s">
        <v>10219</v>
      </c>
    </row>
    <row r="662" spans="2:2" s="3" customFormat="1" hidden="1">
      <c r="B662" s="662" t="s">
        <v>10220</v>
      </c>
    </row>
    <row r="663" spans="2:2" s="3" customFormat="1" hidden="1">
      <c r="B663" s="662" t="s">
        <v>10221</v>
      </c>
    </row>
    <row r="664" spans="2:2" s="3" customFormat="1" hidden="1">
      <c r="B664" s="662" t="s">
        <v>10222</v>
      </c>
    </row>
    <row r="665" spans="2:2" s="3" customFormat="1" hidden="1">
      <c r="B665" s="662" t="s">
        <v>10223</v>
      </c>
    </row>
    <row r="666" spans="2:2" s="3" customFormat="1" hidden="1">
      <c r="B666" s="662" t="s">
        <v>10224</v>
      </c>
    </row>
    <row r="667" spans="2:2" s="3" customFormat="1" hidden="1">
      <c r="B667" s="662" t="s">
        <v>10225</v>
      </c>
    </row>
    <row r="668" spans="2:2" s="3" customFormat="1" hidden="1">
      <c r="B668" s="662" t="s">
        <v>10226</v>
      </c>
    </row>
    <row r="669" spans="2:2" s="3" customFormat="1" hidden="1">
      <c r="B669" s="662" t="s">
        <v>10227</v>
      </c>
    </row>
    <row r="670" spans="2:2" s="3" customFormat="1" hidden="1">
      <c r="B670" s="662" t="s">
        <v>10228</v>
      </c>
    </row>
    <row r="671" spans="2:2" s="3" customFormat="1" hidden="1">
      <c r="B671" s="662" t="s">
        <v>10229</v>
      </c>
    </row>
    <row r="672" spans="2:2" s="3" customFormat="1" hidden="1">
      <c r="B672" s="662" t="s">
        <v>10230</v>
      </c>
    </row>
    <row r="673" spans="2:2" s="3" customFormat="1" hidden="1">
      <c r="B673" s="662"/>
    </row>
    <row r="674" spans="2:2" s="3" customFormat="1" hidden="1">
      <c r="B674" s="662"/>
    </row>
    <row r="675" spans="2:2" s="3" customFormat="1" ht="13" hidden="1">
      <c r="B675" s="220" t="s">
        <v>10059</v>
      </c>
    </row>
    <row r="676" spans="2:2" s="3" customFormat="1" hidden="1">
      <c r="B676" s="662" t="s">
        <v>10060</v>
      </c>
    </row>
    <row r="677" spans="2:2" s="3" customFormat="1" hidden="1">
      <c r="B677" s="662" t="s">
        <v>10049</v>
      </c>
    </row>
    <row r="678" spans="2:2" s="3" customFormat="1" ht="14" hidden="1">
      <c r="B678" s="19"/>
    </row>
    <row r="679" spans="2:2" s="3" customFormat="1" hidden="1">
      <c r="B679" s="662" t="s">
        <v>10062</v>
      </c>
    </row>
    <row r="680" spans="2:2" s="3" customFormat="1" hidden="1">
      <c r="B680" s="662" t="s">
        <v>10063</v>
      </c>
    </row>
    <row r="681" spans="2:2" s="3" customFormat="1" hidden="1">
      <c r="B681" s="662" t="s">
        <v>10030</v>
      </c>
    </row>
    <row r="682" spans="2:2" s="3" customFormat="1" hidden="1">
      <c r="B682" s="662" t="s">
        <v>10031</v>
      </c>
    </row>
    <row r="683" spans="2:2" s="3" customFormat="1" hidden="1">
      <c r="B683" s="662" t="s">
        <v>10032</v>
      </c>
    </row>
    <row r="684" spans="2:2" s="3" customFormat="1" hidden="1">
      <c r="B684" s="662" t="s">
        <v>10033</v>
      </c>
    </row>
    <row r="685" spans="2:2" s="3" customFormat="1" hidden="1">
      <c r="B685" s="662" t="s">
        <v>10034</v>
      </c>
    </row>
    <row r="686" spans="2:2" s="3" customFormat="1" hidden="1">
      <c r="B686" s="662"/>
    </row>
    <row r="687" spans="2:2" s="3" customFormat="1" hidden="1">
      <c r="B687" s="662" t="s">
        <v>10061</v>
      </c>
    </row>
    <row r="688" spans="2:2" s="3" customFormat="1" hidden="1">
      <c r="B688" s="662" t="s">
        <v>10052</v>
      </c>
    </row>
    <row r="689" spans="2:13" s="3" customFormat="1" hidden="1">
      <c r="B689" s="662" t="s">
        <v>10053</v>
      </c>
    </row>
    <row r="690" spans="2:13" s="3" customFormat="1" hidden="1">
      <c r="B690" s="662" t="s">
        <v>10042</v>
      </c>
    </row>
    <row r="691" spans="2:13" s="3" customFormat="1" hidden="1">
      <c r="B691" s="662" t="s">
        <v>10043</v>
      </c>
    </row>
    <row r="692" spans="2:13" s="3" customFormat="1" hidden="1">
      <c r="B692" s="662" t="s">
        <v>10054</v>
      </c>
    </row>
    <row r="693" spans="2:13" s="3" customFormat="1" hidden="1">
      <c r="B693" s="662" t="s">
        <v>10055</v>
      </c>
    </row>
    <row r="694" spans="2:13" s="3" customFormat="1" hidden="1">
      <c r="B694" s="662"/>
    </row>
    <row r="695" spans="2:13" s="3" customFormat="1" hidden="1">
      <c r="B695" s="662" t="s">
        <v>10064</v>
      </c>
    </row>
    <row r="696" spans="2:13" s="3" customFormat="1" hidden="1">
      <c r="B696" s="662" t="s">
        <v>10065</v>
      </c>
      <c r="M696" s="16"/>
    </row>
    <row r="697" spans="2:13" s="3" customFormat="1" hidden="1">
      <c r="B697" s="662" t="s">
        <v>10066</v>
      </c>
    </row>
    <row r="698" spans="2:13" s="3" customFormat="1" hidden="1">
      <c r="B698" s="662" t="s">
        <v>10067</v>
      </c>
    </row>
    <row r="699" spans="2:13" s="3" customFormat="1" hidden="1">
      <c r="B699" s="662" t="s">
        <v>10068</v>
      </c>
    </row>
    <row r="700" spans="2:13" s="3" customFormat="1" hidden="1">
      <c r="B700" s="662" t="s">
        <v>10069</v>
      </c>
    </row>
    <row r="701" spans="2:13" s="3" customFormat="1" hidden="1">
      <c r="B701" s="662" t="s">
        <v>10070</v>
      </c>
    </row>
    <row r="702" spans="2:13" s="3" customFormat="1" hidden="1">
      <c r="B702" s="662" t="s">
        <v>10071</v>
      </c>
    </row>
    <row r="703" spans="2:13" s="3" customFormat="1" hidden="1">
      <c r="B703" s="662" t="s">
        <v>10072</v>
      </c>
    </row>
    <row r="704" spans="2:13" s="3" customFormat="1" hidden="1">
      <c r="B704" s="662" t="s">
        <v>10073</v>
      </c>
    </row>
    <row r="705" spans="2:2" s="3" customFormat="1" hidden="1">
      <c r="B705" s="662" t="s">
        <v>10074</v>
      </c>
    </row>
    <row r="706" spans="2:2" s="3" customFormat="1" hidden="1">
      <c r="B706" s="662" t="s">
        <v>10075</v>
      </c>
    </row>
    <row r="707" spans="2:2" s="3" customFormat="1" hidden="1">
      <c r="B707" s="662"/>
    </row>
    <row r="708" spans="2:2" s="3" customFormat="1" hidden="1">
      <c r="B708" s="662"/>
    </row>
    <row r="709" spans="2:2" s="3" customFormat="1" ht="13" hidden="1">
      <c r="B709" s="220" t="s">
        <v>10026</v>
      </c>
    </row>
    <row r="710" spans="2:2" s="3" customFormat="1" hidden="1">
      <c r="B710" s="16" t="s">
        <v>10027</v>
      </c>
    </row>
    <row r="711" spans="2:2" s="3" customFormat="1" hidden="1">
      <c r="B711" s="662" t="s">
        <v>9996</v>
      </c>
    </row>
    <row r="712" spans="2:2" s="3" customFormat="1" ht="14" hidden="1">
      <c r="B712" s="19"/>
    </row>
    <row r="713" spans="2:2" s="3" customFormat="1" hidden="1">
      <c r="B713" s="662" t="s">
        <v>10028</v>
      </c>
    </row>
    <row r="714" spans="2:2" s="3" customFormat="1" hidden="1">
      <c r="B714" s="662" t="s">
        <v>9997</v>
      </c>
    </row>
    <row r="715" spans="2:2" s="3" customFormat="1" ht="14" hidden="1">
      <c r="B715" s="19"/>
    </row>
    <row r="716" spans="2:2" s="3" customFormat="1" hidden="1">
      <c r="B716" s="662" t="s">
        <v>10029</v>
      </c>
    </row>
    <row r="717" spans="2:2" s="3" customFormat="1" hidden="1">
      <c r="B717" s="662" t="s">
        <v>10007</v>
      </c>
    </row>
    <row r="718" spans="2:2" s="3" customFormat="1" hidden="1">
      <c r="B718" s="662" t="s">
        <v>10008</v>
      </c>
    </row>
    <row r="719" spans="2:2" s="3" customFormat="1" hidden="1">
      <c r="B719" s="662" t="s">
        <v>10009</v>
      </c>
    </row>
    <row r="720" spans="2:2" s="3" customFormat="1" ht="14" hidden="1">
      <c r="B720" s="19"/>
    </row>
    <row r="721" spans="2:2" s="3" customFormat="1" ht="14" hidden="1">
      <c r="B721" s="19"/>
    </row>
    <row r="722" spans="2:2" s="3" customFormat="1" ht="13" hidden="1">
      <c r="B722" s="220" t="s">
        <v>9968</v>
      </c>
    </row>
    <row r="723" spans="2:2" s="3" customFormat="1" hidden="1">
      <c r="B723" s="16" t="s">
        <v>9969</v>
      </c>
    </row>
    <row r="724" spans="2:2" s="3" customFormat="1" hidden="1">
      <c r="B724" s="662" t="s">
        <v>9942</v>
      </c>
    </row>
    <row r="725" spans="2:2" s="3" customFormat="1" hidden="1">
      <c r="B725" s="662" t="s">
        <v>9943</v>
      </c>
    </row>
    <row r="726" spans="2:2" s="3" customFormat="1" hidden="1">
      <c r="B726" s="662" t="s">
        <v>9944</v>
      </c>
    </row>
    <row r="727" spans="2:2" s="3" customFormat="1" hidden="1">
      <c r="B727" s="662" t="s">
        <v>9945</v>
      </c>
    </row>
    <row r="728" spans="2:2" s="3" customFormat="1" hidden="1">
      <c r="B728" s="662" t="s">
        <v>9946</v>
      </c>
    </row>
    <row r="729" spans="2:2" s="3" customFormat="1" hidden="1"/>
    <row r="730" spans="2:2" s="3" customFormat="1" hidden="1">
      <c r="B730" s="662" t="s">
        <v>9970</v>
      </c>
    </row>
    <row r="731" spans="2:2" s="3" customFormat="1" hidden="1">
      <c r="B731" s="662" t="s">
        <v>7311</v>
      </c>
    </row>
    <row r="732" spans="2:2" s="3" customFormat="1" hidden="1">
      <c r="B732" s="662"/>
    </row>
    <row r="733" spans="2:2" s="3" customFormat="1" hidden="1">
      <c r="B733" s="662" t="s">
        <v>9971</v>
      </c>
    </row>
    <row r="734" spans="2:2" s="3" customFormat="1" hidden="1">
      <c r="B734" s="662" t="s">
        <v>9947</v>
      </c>
    </row>
    <row r="735" spans="2:2" s="3" customFormat="1" hidden="1">
      <c r="B735" s="662" t="s">
        <v>9948</v>
      </c>
    </row>
    <row r="736" spans="2:2" s="3" customFormat="1" hidden="1">
      <c r="B736" s="662" t="s">
        <v>9927</v>
      </c>
    </row>
    <row r="737" spans="2:2" s="3" customFormat="1" hidden="1">
      <c r="B737" s="662" t="s">
        <v>9949</v>
      </c>
    </row>
    <row r="738" spans="2:2" s="3" customFormat="1" hidden="1">
      <c r="B738" s="662" t="s">
        <v>9950</v>
      </c>
    </row>
    <row r="739" spans="2:2" s="3" customFormat="1" hidden="1">
      <c r="B739" s="662"/>
    </row>
    <row r="740" spans="2:2" s="3" customFormat="1" hidden="1">
      <c r="B740" s="662" t="s">
        <v>9995</v>
      </c>
    </row>
    <row r="741" spans="2:2" s="3" customFormat="1" hidden="1">
      <c r="B741" s="662" t="s">
        <v>9972</v>
      </c>
    </row>
    <row r="742" spans="2:2" s="3" customFormat="1" hidden="1">
      <c r="B742" s="662" t="s">
        <v>9973</v>
      </c>
    </row>
    <row r="743" spans="2:2" s="3" customFormat="1" hidden="1">
      <c r="B743" s="662" t="s">
        <v>9974</v>
      </c>
    </row>
    <row r="744" spans="2:2" s="3" customFormat="1" hidden="1">
      <c r="B744" s="662" t="s">
        <v>9975</v>
      </c>
    </row>
    <row r="745" spans="2:2" s="3" customFormat="1" hidden="1">
      <c r="B745" s="662" t="s">
        <v>9976</v>
      </c>
    </row>
    <row r="746" spans="2:2" s="3" customFormat="1" hidden="1">
      <c r="B746" s="662" t="s">
        <v>9977</v>
      </c>
    </row>
    <row r="747" spans="2:2" s="3" customFormat="1" hidden="1">
      <c r="B747" s="662" t="s">
        <v>9978</v>
      </c>
    </row>
    <row r="748" spans="2:2" s="3" customFormat="1" hidden="1">
      <c r="B748" s="662" t="s">
        <v>9979</v>
      </c>
    </row>
    <row r="749" spans="2:2" s="3" customFormat="1" hidden="1">
      <c r="B749" s="662" t="s">
        <v>9980</v>
      </c>
    </row>
    <row r="750" spans="2:2" s="3" customFormat="1" hidden="1">
      <c r="B750" s="662" t="s">
        <v>9981</v>
      </c>
    </row>
    <row r="751" spans="2:2" s="3" customFormat="1" hidden="1">
      <c r="B751" s="662" t="s">
        <v>9982</v>
      </c>
    </row>
    <row r="752" spans="2:2" s="3" customFormat="1" hidden="1">
      <c r="B752" s="662" t="s">
        <v>9983</v>
      </c>
    </row>
    <row r="753" spans="2:2" s="3" customFormat="1" hidden="1">
      <c r="B753" s="662" t="s">
        <v>9984</v>
      </c>
    </row>
    <row r="754" spans="2:2" s="3" customFormat="1" hidden="1">
      <c r="B754" s="662" t="s">
        <v>9985</v>
      </c>
    </row>
    <row r="755" spans="2:2" s="3" customFormat="1" hidden="1">
      <c r="B755" s="662" t="s">
        <v>9986</v>
      </c>
    </row>
    <row r="756" spans="2:2" s="3" customFormat="1" hidden="1">
      <c r="B756" s="662" t="s">
        <v>9987</v>
      </c>
    </row>
    <row r="757" spans="2:2" s="3" customFormat="1" hidden="1">
      <c r="B757" s="662" t="s">
        <v>9988</v>
      </c>
    </row>
    <row r="758" spans="2:2" s="3" customFormat="1" hidden="1">
      <c r="B758" s="662" t="s">
        <v>9989</v>
      </c>
    </row>
    <row r="759" spans="2:2" s="3" customFormat="1" hidden="1">
      <c r="B759" s="662" t="s">
        <v>9990</v>
      </c>
    </row>
    <row r="760" spans="2:2" s="3" customFormat="1" hidden="1">
      <c r="B760" s="662" t="s">
        <v>9991</v>
      </c>
    </row>
    <row r="761" spans="2:2" s="3" customFormat="1" hidden="1">
      <c r="B761" s="662" t="s">
        <v>9992</v>
      </c>
    </row>
    <row r="762" spans="2:2" s="3" customFormat="1" hidden="1">
      <c r="B762" s="662" t="s">
        <v>9993</v>
      </c>
    </row>
    <row r="763" spans="2:2" s="3" customFormat="1" hidden="1">
      <c r="B763" s="662" t="s">
        <v>9994</v>
      </c>
    </row>
    <row r="764" spans="2:2" s="3" customFormat="1" ht="14" hidden="1">
      <c r="B764" s="19"/>
    </row>
    <row r="765" spans="2:2" s="3" customFormat="1" ht="14" hidden="1">
      <c r="B765" s="19"/>
    </row>
    <row r="766" spans="2:2" s="3" customFormat="1" ht="13" hidden="1">
      <c r="B766" s="220" t="s">
        <v>9901</v>
      </c>
    </row>
    <row r="767" spans="2:2" s="3" customFormat="1" hidden="1">
      <c r="B767" s="16" t="s">
        <v>9880</v>
      </c>
    </row>
    <row r="768" spans="2:2" s="3" customFormat="1" hidden="1">
      <c r="B768" s="662" t="s">
        <v>9805</v>
      </c>
    </row>
    <row r="769" spans="2:10" s="3" customFormat="1" hidden="1">
      <c r="B769" s="662" t="s">
        <v>9811</v>
      </c>
    </row>
    <row r="770" spans="2:10" s="3" customFormat="1" hidden="1">
      <c r="B770" s="662" t="s">
        <v>9795</v>
      </c>
    </row>
    <row r="771" spans="2:10" s="3" customFormat="1" hidden="1">
      <c r="B771" s="662" t="s">
        <v>9798</v>
      </c>
    </row>
    <row r="772" spans="2:10" s="3" customFormat="1" hidden="1">
      <c r="B772" s="662" t="s">
        <v>9809</v>
      </c>
    </row>
    <row r="773" spans="2:10" s="3" customFormat="1" hidden="1">
      <c r="B773" s="662" t="s">
        <v>9814</v>
      </c>
    </row>
    <row r="774" spans="2:10" s="3" customFormat="1" hidden="1">
      <c r="B774" s="662" t="s">
        <v>9813</v>
      </c>
    </row>
    <row r="775" spans="2:10" s="3" customFormat="1" hidden="1">
      <c r="B775" s="662" t="s">
        <v>9812</v>
      </c>
    </row>
    <row r="776" spans="2:10" s="3" customFormat="1" hidden="1">
      <c r="B776" s="662" t="s">
        <v>9810</v>
      </c>
    </row>
    <row r="777" spans="2:10" s="3" customFormat="1" ht="14" hidden="1">
      <c r="B777" s="19"/>
    </row>
    <row r="778" spans="2:10" s="3" customFormat="1" hidden="1">
      <c r="B778" s="662" t="s">
        <v>9879</v>
      </c>
    </row>
    <row r="779" spans="2:10" s="3" customFormat="1" hidden="1">
      <c r="B779" s="649" t="s">
        <v>9881</v>
      </c>
    </row>
    <row r="780" spans="2:10" s="3" customFormat="1" hidden="1">
      <c r="B780" s="649" t="s">
        <v>9882</v>
      </c>
      <c r="J780" s="16"/>
    </row>
    <row r="781" spans="2:10" s="3" customFormat="1" hidden="1">
      <c r="B781" s="649" t="s">
        <v>9883</v>
      </c>
      <c r="J781" s="16"/>
    </row>
    <row r="782" spans="2:10" s="3" customFormat="1" hidden="1">
      <c r="B782" s="649" t="s">
        <v>9884</v>
      </c>
      <c r="J782" s="16"/>
    </row>
    <row r="783" spans="2:10" s="3" customFormat="1" hidden="1">
      <c r="B783" s="649" t="s">
        <v>9885</v>
      </c>
      <c r="J783" s="16"/>
    </row>
    <row r="784" spans="2:10" s="3" customFormat="1" hidden="1">
      <c r="B784" s="649" t="s">
        <v>9889</v>
      </c>
      <c r="J784" s="16"/>
    </row>
    <row r="785" spans="2:10" s="3" customFormat="1" hidden="1">
      <c r="B785" s="649" t="s">
        <v>9886</v>
      </c>
      <c r="J785" s="16"/>
    </row>
    <row r="786" spans="2:10" s="3" customFormat="1" hidden="1">
      <c r="B786" s="649" t="s">
        <v>9887</v>
      </c>
      <c r="J786" s="16"/>
    </row>
    <row r="787" spans="2:10" s="3" customFormat="1" hidden="1">
      <c r="B787" s="649" t="s">
        <v>9888</v>
      </c>
      <c r="J787" s="16"/>
    </row>
    <row r="788" spans="2:10" s="3" customFormat="1" hidden="1">
      <c r="B788" s="649" t="s">
        <v>9890</v>
      </c>
      <c r="J788" s="16"/>
    </row>
    <row r="789" spans="2:10" s="3" customFormat="1" hidden="1">
      <c r="B789" s="649" t="s">
        <v>9891</v>
      </c>
      <c r="J789" s="16"/>
    </row>
    <row r="790" spans="2:10" s="3" customFormat="1" hidden="1">
      <c r="B790" s="649" t="s">
        <v>9892</v>
      </c>
      <c r="J790" s="16"/>
    </row>
    <row r="791" spans="2:10" s="3" customFormat="1" hidden="1">
      <c r="B791" s="649" t="s">
        <v>9893</v>
      </c>
      <c r="J791" s="16"/>
    </row>
    <row r="792" spans="2:10" s="3" customFormat="1" hidden="1">
      <c r="B792" s="649" t="s">
        <v>9894</v>
      </c>
      <c r="J792" s="16"/>
    </row>
    <row r="793" spans="2:10" s="3" customFormat="1" hidden="1">
      <c r="B793" s="649" t="s">
        <v>9895</v>
      </c>
      <c r="J793" s="16"/>
    </row>
    <row r="794" spans="2:10" s="3" customFormat="1" hidden="1">
      <c r="B794" s="649" t="s">
        <v>9896</v>
      </c>
      <c r="J794" s="16"/>
    </row>
    <row r="795" spans="2:10" s="3" customFormat="1" hidden="1">
      <c r="B795" s="649" t="s">
        <v>9897</v>
      </c>
    </row>
    <row r="796" spans="2:10" s="3" customFormat="1" hidden="1">
      <c r="B796" s="649" t="s">
        <v>9898</v>
      </c>
    </row>
    <row r="797" spans="2:10" s="3" customFormat="1" hidden="1">
      <c r="B797" s="649" t="s">
        <v>9899</v>
      </c>
    </row>
    <row r="798" spans="2:10" s="3" customFormat="1" hidden="1">
      <c r="B798" s="649" t="s">
        <v>9900</v>
      </c>
    </row>
    <row r="799" spans="2:10" s="3" customFormat="1" ht="14" hidden="1">
      <c r="B799" s="19"/>
    </row>
    <row r="800" spans="2:10" s="3" customFormat="1" ht="14" hidden="1">
      <c r="B800" s="19"/>
    </row>
    <row r="801" spans="2:2" s="3" customFormat="1" ht="13" hidden="1">
      <c r="B801" s="220" t="s">
        <v>9785</v>
      </c>
    </row>
    <row r="802" spans="2:2" s="3" customFormat="1" hidden="1">
      <c r="B802" s="16" t="s">
        <v>9784</v>
      </c>
    </row>
    <row r="803" spans="2:2" s="3" customFormat="1" hidden="1">
      <c r="B803" s="662" t="s">
        <v>9774</v>
      </c>
    </row>
    <row r="804" spans="2:2" s="3" customFormat="1" ht="14" hidden="1">
      <c r="B804" s="19"/>
    </row>
    <row r="805" spans="2:2" s="3" customFormat="1" hidden="1">
      <c r="B805" s="662" t="s">
        <v>9786</v>
      </c>
    </row>
    <row r="806" spans="2:2" s="3" customFormat="1" hidden="1">
      <c r="B806" s="662" t="s">
        <v>9773</v>
      </c>
    </row>
    <row r="807" spans="2:2" s="3" customFormat="1" hidden="1">
      <c r="B807" s="662" t="s">
        <v>9772</v>
      </c>
    </row>
    <row r="808" spans="2:2" s="3" customFormat="1" ht="14" hidden="1">
      <c r="B808" s="19"/>
    </row>
    <row r="809" spans="2:2" s="3" customFormat="1" hidden="1">
      <c r="B809" s="662" t="s">
        <v>9787</v>
      </c>
    </row>
    <row r="810" spans="2:2" s="3" customFormat="1" hidden="1">
      <c r="B810" s="649" t="s">
        <v>9788</v>
      </c>
    </row>
    <row r="811" spans="2:2" s="3" customFormat="1" hidden="1">
      <c r="B811" s="649" t="s">
        <v>9789</v>
      </c>
    </row>
    <row r="812" spans="2:2" s="3" customFormat="1" hidden="1">
      <c r="B812" s="649" t="s">
        <v>9790</v>
      </c>
    </row>
    <row r="813" spans="2:2" s="3" customFormat="1" ht="14" hidden="1">
      <c r="B813" s="19"/>
    </row>
    <row r="814" spans="2:2" s="3" customFormat="1" ht="14" hidden="1">
      <c r="B814" s="19"/>
    </row>
    <row r="815" spans="2:2" s="3" customFormat="1" ht="13" hidden="1">
      <c r="B815" s="220" t="s">
        <v>9746</v>
      </c>
    </row>
    <row r="816" spans="2:2" s="3" customFormat="1" hidden="1">
      <c r="B816" s="16" t="s">
        <v>9748</v>
      </c>
    </row>
    <row r="817" spans="2:2" s="3" customFormat="1" hidden="1">
      <c r="B817" s="662" t="s">
        <v>9720</v>
      </c>
    </row>
    <row r="818" spans="2:2" s="3" customFormat="1" ht="14" hidden="1">
      <c r="B818" s="19"/>
    </row>
    <row r="819" spans="2:2" s="3" customFormat="1" hidden="1">
      <c r="B819" s="662" t="s">
        <v>9749</v>
      </c>
    </row>
    <row r="820" spans="2:2" s="3" customFormat="1" hidden="1">
      <c r="B820" s="662" t="s">
        <v>9694</v>
      </c>
    </row>
    <row r="821" spans="2:2" s="3" customFormat="1" ht="14" hidden="1">
      <c r="B821" s="19"/>
    </row>
    <row r="822" spans="2:2" s="3" customFormat="1" hidden="1">
      <c r="B822" s="662" t="s">
        <v>9750</v>
      </c>
    </row>
    <row r="823" spans="2:2" s="3" customFormat="1" hidden="1">
      <c r="B823" s="649" t="s">
        <v>9751</v>
      </c>
    </row>
    <row r="824" spans="2:2" s="3" customFormat="1" hidden="1">
      <c r="B824" s="649" t="s">
        <v>9752</v>
      </c>
    </row>
    <row r="825" spans="2:2" s="3" customFormat="1" hidden="1">
      <c r="B825" s="649" t="s">
        <v>9753</v>
      </c>
    </row>
    <row r="826" spans="2:2" s="3" customFormat="1" hidden="1">
      <c r="B826" s="649" t="s">
        <v>9754</v>
      </c>
    </row>
    <row r="827" spans="2:2" s="3" customFormat="1" hidden="1">
      <c r="B827" s="649" t="s">
        <v>9755</v>
      </c>
    </row>
    <row r="828" spans="2:2" s="3" customFormat="1" hidden="1">
      <c r="B828" s="649" t="s">
        <v>9756</v>
      </c>
    </row>
    <row r="829" spans="2:2" s="3" customFormat="1" hidden="1">
      <c r="B829" s="649" t="s">
        <v>9757</v>
      </c>
    </row>
    <row r="830" spans="2:2" s="3" customFormat="1" hidden="1">
      <c r="B830" s="649" t="s">
        <v>9758</v>
      </c>
    </row>
    <row r="831" spans="2:2" s="3" customFormat="1" hidden="1">
      <c r="B831" s="649" t="s">
        <v>9759</v>
      </c>
    </row>
    <row r="832" spans="2:2" s="3" customFormat="1" hidden="1">
      <c r="B832" s="649" t="s">
        <v>9760</v>
      </c>
    </row>
    <row r="833" spans="2:2" s="3" customFormat="1" hidden="1">
      <c r="B833" s="649" t="s">
        <v>9761</v>
      </c>
    </row>
    <row r="834" spans="2:2" s="3" customFormat="1" hidden="1">
      <c r="B834" s="649" t="s">
        <v>9762</v>
      </c>
    </row>
    <row r="835" spans="2:2" s="3" customFormat="1" hidden="1">
      <c r="B835" s="649" t="s">
        <v>9763</v>
      </c>
    </row>
    <row r="836" spans="2:2" s="3" customFormat="1" hidden="1">
      <c r="B836" s="649" t="s">
        <v>9764</v>
      </c>
    </row>
    <row r="837" spans="2:2" s="3" customFormat="1" hidden="1">
      <c r="B837" s="649" t="s">
        <v>9765</v>
      </c>
    </row>
    <row r="838" spans="2:2" s="3" customFormat="1" hidden="1">
      <c r="B838" s="649" t="s">
        <v>9766</v>
      </c>
    </row>
    <row r="839" spans="2:2" s="3" customFormat="1" hidden="1">
      <c r="B839" s="649" t="s">
        <v>9767</v>
      </c>
    </row>
    <row r="840" spans="2:2" s="3" customFormat="1" hidden="1">
      <c r="B840" s="649" t="s">
        <v>9768</v>
      </c>
    </row>
    <row r="841" spans="2:2" s="3" customFormat="1" hidden="1">
      <c r="B841" s="649" t="s">
        <v>9769</v>
      </c>
    </row>
    <row r="842" spans="2:2" s="3" customFormat="1" hidden="1">
      <c r="B842" s="649" t="s">
        <v>9770</v>
      </c>
    </row>
    <row r="843" spans="2:2" s="3" customFormat="1" hidden="1">
      <c r="B843" s="649" t="s">
        <v>9771</v>
      </c>
    </row>
    <row r="844" spans="2:2" s="3" customFormat="1" hidden="1">
      <c r="B844" s="649"/>
    </row>
    <row r="845" spans="2:2" s="3" customFormat="1" hidden="1">
      <c r="B845" s="649"/>
    </row>
    <row r="846" spans="2:2" s="3" customFormat="1" ht="13" hidden="1">
      <c r="B846" s="220" t="s">
        <v>9747</v>
      </c>
    </row>
    <row r="847" spans="2:2" s="3" customFormat="1" hidden="1">
      <c r="B847" s="16" t="s">
        <v>9685</v>
      </c>
    </row>
    <row r="848" spans="2:2" s="3" customFormat="1" hidden="1">
      <c r="B848" s="662" t="s">
        <v>9591</v>
      </c>
    </row>
    <row r="849" spans="2:2" s="3" customFormat="1" hidden="1">
      <c r="B849" s="662" t="s">
        <v>9592</v>
      </c>
    </row>
    <row r="850" spans="2:2" s="3" customFormat="1" hidden="1">
      <c r="B850" s="662" t="s">
        <v>9593</v>
      </c>
    </row>
    <row r="851" spans="2:2" s="3" customFormat="1" hidden="1">
      <c r="B851" s="662" t="s">
        <v>9594</v>
      </c>
    </row>
    <row r="852" spans="2:2" s="3" customFormat="1" hidden="1">
      <c r="B852" s="662" t="s">
        <v>9602</v>
      </c>
    </row>
    <row r="853" spans="2:2" s="3" customFormat="1" hidden="1">
      <c r="B853" s="662" t="s">
        <v>9603</v>
      </c>
    </row>
    <row r="854" spans="2:2" s="3" customFormat="1" hidden="1">
      <c r="B854" s="662" t="s">
        <v>9604</v>
      </c>
    </row>
    <row r="855" spans="2:2" s="3" customFormat="1" hidden="1">
      <c r="B855" s="662" t="s">
        <v>9605</v>
      </c>
    </row>
    <row r="856" spans="2:2" s="3" customFormat="1" hidden="1">
      <c r="B856" s="662" t="s">
        <v>9654</v>
      </c>
    </row>
    <row r="857" spans="2:2" s="3" customFormat="1" hidden="1">
      <c r="B857" s="662" t="s">
        <v>9607</v>
      </c>
    </row>
    <row r="858" spans="2:2" s="3" customFormat="1" hidden="1">
      <c r="B858" s="662" t="s">
        <v>9606</v>
      </c>
    </row>
    <row r="859" spans="2:2" s="3" customFormat="1" hidden="1">
      <c r="B859" s="662" t="s">
        <v>9608</v>
      </c>
    </row>
    <row r="860" spans="2:2" s="3" customFormat="1" hidden="1">
      <c r="B860" s="662" t="s">
        <v>9609</v>
      </c>
    </row>
    <row r="861" spans="2:2" s="3" customFormat="1" hidden="1">
      <c r="B861" s="662" t="s">
        <v>9610</v>
      </c>
    </row>
    <row r="862" spans="2:2" s="3" customFormat="1" hidden="1">
      <c r="B862" s="662" t="s">
        <v>9611</v>
      </c>
    </row>
    <row r="863" spans="2:2" s="3" customFormat="1" hidden="1">
      <c r="B863" s="662" t="s">
        <v>9612</v>
      </c>
    </row>
    <row r="864" spans="2:2" s="3" customFormat="1" hidden="1">
      <c r="B864" s="662" t="s">
        <v>9613</v>
      </c>
    </row>
    <row r="865" spans="2:2" s="3" customFormat="1" hidden="1">
      <c r="B865" s="662" t="s">
        <v>9614</v>
      </c>
    </row>
    <row r="866" spans="2:2" s="3" customFormat="1" hidden="1">
      <c r="B866" s="662" t="s">
        <v>9615</v>
      </c>
    </row>
    <row r="867" spans="2:2" s="3" customFormat="1" hidden="1">
      <c r="B867" s="662" t="s">
        <v>9616</v>
      </c>
    </row>
    <row r="868" spans="2:2" s="3" customFormat="1" hidden="1">
      <c r="B868" s="662" t="s">
        <v>9617</v>
      </c>
    </row>
    <row r="869" spans="2:2" s="3" customFormat="1" hidden="1">
      <c r="B869" s="662" t="s">
        <v>9618</v>
      </c>
    </row>
    <row r="870" spans="2:2" s="3" customFormat="1" hidden="1">
      <c r="B870" s="662" t="s">
        <v>9619</v>
      </c>
    </row>
    <row r="871" spans="2:2" s="3" customFormat="1" hidden="1">
      <c r="B871" s="662" t="s">
        <v>9620</v>
      </c>
    </row>
    <row r="872" spans="2:2" s="3" customFormat="1" hidden="1">
      <c r="B872" s="662" t="s">
        <v>9621</v>
      </c>
    </row>
    <row r="873" spans="2:2" s="3" customFormat="1" hidden="1">
      <c r="B873" s="662" t="s">
        <v>9622</v>
      </c>
    </row>
    <row r="874" spans="2:2" s="3" customFormat="1" hidden="1">
      <c r="B874" s="662" t="s">
        <v>9623</v>
      </c>
    </row>
    <row r="875" spans="2:2" s="3" customFormat="1" hidden="1">
      <c r="B875" s="662" t="s">
        <v>9624</v>
      </c>
    </row>
    <row r="876" spans="2:2" s="3" customFormat="1" hidden="1">
      <c r="B876" s="662" t="s">
        <v>9625</v>
      </c>
    </row>
    <row r="877" spans="2:2" s="3" customFormat="1" hidden="1">
      <c r="B877" s="662" t="s">
        <v>9626</v>
      </c>
    </row>
    <row r="878" spans="2:2" s="3" customFormat="1" hidden="1">
      <c r="B878" s="662" t="s">
        <v>9627</v>
      </c>
    </row>
    <row r="879" spans="2:2" s="3" customFormat="1" hidden="1">
      <c r="B879" s="662" t="s">
        <v>9628</v>
      </c>
    </row>
    <row r="880" spans="2:2" s="3" customFormat="1" hidden="1">
      <c r="B880" s="662" t="s">
        <v>9629</v>
      </c>
    </row>
    <row r="881" spans="2:2" s="3" customFormat="1" hidden="1">
      <c r="B881" s="662" t="s">
        <v>9630</v>
      </c>
    </row>
    <row r="882" spans="2:2" s="3" customFormat="1" hidden="1">
      <c r="B882" s="662" t="s">
        <v>9631</v>
      </c>
    </row>
    <row r="883" spans="2:2" s="3" customFormat="1" hidden="1">
      <c r="B883" s="662" t="s">
        <v>9632</v>
      </c>
    </row>
    <row r="884" spans="2:2" s="3" customFormat="1" hidden="1">
      <c r="B884" s="662" t="s">
        <v>9633</v>
      </c>
    </row>
    <row r="885" spans="2:2" s="3" customFormat="1" hidden="1">
      <c r="B885" s="662" t="s">
        <v>9634</v>
      </c>
    </row>
    <row r="886" spans="2:2" s="3" customFormat="1" hidden="1">
      <c r="B886" s="662" t="s">
        <v>9635</v>
      </c>
    </row>
    <row r="887" spans="2:2" s="3" customFormat="1" hidden="1">
      <c r="B887" s="662" t="s">
        <v>9636</v>
      </c>
    </row>
    <row r="888" spans="2:2" s="3" customFormat="1" hidden="1">
      <c r="B888" s="662" t="s">
        <v>9637</v>
      </c>
    </row>
    <row r="889" spans="2:2" s="3" customFormat="1" hidden="1">
      <c r="B889" s="662" t="s">
        <v>9638</v>
      </c>
    </row>
    <row r="890" spans="2:2" s="3" customFormat="1" hidden="1">
      <c r="B890" s="662" t="s">
        <v>9639</v>
      </c>
    </row>
    <row r="891" spans="2:2" s="3" customFormat="1" hidden="1">
      <c r="B891" s="662" t="s">
        <v>9640</v>
      </c>
    </row>
    <row r="892" spans="2:2" s="3" customFormat="1" hidden="1">
      <c r="B892" s="662" t="s">
        <v>9641</v>
      </c>
    </row>
    <row r="893" spans="2:2" s="3" customFormat="1" hidden="1">
      <c r="B893" s="662" t="s">
        <v>9642</v>
      </c>
    </row>
    <row r="894" spans="2:2" s="3" customFormat="1" hidden="1">
      <c r="B894" s="662" t="s">
        <v>9643</v>
      </c>
    </row>
    <row r="895" spans="2:2" s="3" customFormat="1" hidden="1">
      <c r="B895" s="662" t="s">
        <v>9644</v>
      </c>
    </row>
    <row r="896" spans="2:2" s="3" customFormat="1" hidden="1">
      <c r="B896" s="662" t="s">
        <v>9645</v>
      </c>
    </row>
    <row r="897" spans="2:2" s="3" customFormat="1" hidden="1">
      <c r="B897" s="662" t="s">
        <v>9646</v>
      </c>
    </row>
    <row r="898" spans="2:2" s="3" customFormat="1" hidden="1">
      <c r="B898" s="662" t="s">
        <v>9647</v>
      </c>
    </row>
    <row r="899" spans="2:2" s="3" customFormat="1" hidden="1">
      <c r="B899" s="662" t="s">
        <v>9648</v>
      </c>
    </row>
    <row r="900" spans="2:2" s="3" customFormat="1" hidden="1">
      <c r="B900" s="662" t="s">
        <v>9649</v>
      </c>
    </row>
    <row r="901" spans="2:2" s="3" customFormat="1" hidden="1">
      <c r="B901" s="662" t="s">
        <v>9650</v>
      </c>
    </row>
    <row r="902" spans="2:2" s="3" customFormat="1" hidden="1">
      <c r="B902" s="662" t="s">
        <v>9651</v>
      </c>
    </row>
    <row r="903" spans="2:2" s="3" customFormat="1" hidden="1">
      <c r="B903" s="662" t="s">
        <v>9652</v>
      </c>
    </row>
    <row r="904" spans="2:2" s="3" customFormat="1" hidden="1">
      <c r="B904" s="662" t="s">
        <v>9653</v>
      </c>
    </row>
    <row r="905" spans="2:2" s="3" customFormat="1" ht="14" hidden="1">
      <c r="B905" s="19"/>
    </row>
    <row r="906" spans="2:2" s="3" customFormat="1" hidden="1">
      <c r="B906" s="16" t="s">
        <v>9686</v>
      </c>
    </row>
    <row r="907" spans="2:2" s="3" customFormat="1" hidden="1">
      <c r="B907" s="662" t="s">
        <v>9655</v>
      </c>
    </row>
    <row r="908" spans="2:2" s="3" customFormat="1" hidden="1">
      <c r="B908" s="662" t="s">
        <v>9656</v>
      </c>
    </row>
    <row r="909" spans="2:2" s="3" customFormat="1" ht="14" hidden="1">
      <c r="B909" s="19"/>
    </row>
    <row r="910" spans="2:2" s="3" customFormat="1" hidden="1">
      <c r="B910" s="662" t="s">
        <v>9687</v>
      </c>
    </row>
    <row r="911" spans="2:2" s="3" customFormat="1" hidden="1">
      <c r="B911" s="662" t="s">
        <v>6079</v>
      </c>
    </row>
    <row r="912" spans="2:2" s="3" customFormat="1" hidden="1">
      <c r="B912" s="662"/>
    </row>
    <row r="913" spans="2:2" s="3" customFormat="1" hidden="1">
      <c r="B913" s="662" t="s">
        <v>9724</v>
      </c>
    </row>
    <row r="914" spans="2:2" s="3" customFormat="1" hidden="1">
      <c r="B914" s="649" t="s">
        <v>9725</v>
      </c>
    </row>
    <row r="915" spans="2:2" s="3" customFormat="1" hidden="1">
      <c r="B915" s="649" t="s">
        <v>9726</v>
      </c>
    </row>
    <row r="916" spans="2:2" s="3" customFormat="1" hidden="1">
      <c r="B916" s="649" t="s">
        <v>9727</v>
      </c>
    </row>
    <row r="917" spans="2:2" s="3" customFormat="1" hidden="1">
      <c r="B917" s="649" t="s">
        <v>9728</v>
      </c>
    </row>
    <row r="918" spans="2:2" s="3" customFormat="1" hidden="1">
      <c r="B918" s="649" t="s">
        <v>9729</v>
      </c>
    </row>
    <row r="919" spans="2:2" s="3" customFormat="1" hidden="1">
      <c r="B919" s="649" t="s">
        <v>9730</v>
      </c>
    </row>
    <row r="920" spans="2:2" s="3" customFormat="1" hidden="1">
      <c r="B920" s="649"/>
    </row>
    <row r="921" spans="2:2" s="3" customFormat="1" hidden="1">
      <c r="B921" s="649"/>
    </row>
    <row r="922" spans="2:2" s="3" customFormat="1" ht="13" hidden="1">
      <c r="B922" s="220" t="s">
        <v>9545</v>
      </c>
    </row>
    <row r="923" spans="2:2" s="3" customFormat="1" hidden="1">
      <c r="B923" s="16" t="s">
        <v>9546</v>
      </c>
    </row>
    <row r="924" spans="2:2" s="3" customFormat="1" hidden="1">
      <c r="B924" s="662" t="s">
        <v>9186</v>
      </c>
    </row>
    <row r="925" spans="2:2" s="3" customFormat="1" ht="14" hidden="1">
      <c r="B925" s="19"/>
    </row>
    <row r="926" spans="2:2" s="3" customFormat="1" hidden="1">
      <c r="B926" s="16" t="s">
        <v>9547</v>
      </c>
    </row>
    <row r="927" spans="2:2" s="3" customFormat="1" hidden="1">
      <c r="B927" s="662" t="s">
        <v>9548</v>
      </c>
    </row>
    <row r="928" spans="2:2" s="3" customFormat="1" ht="14" hidden="1">
      <c r="B928" s="19"/>
    </row>
    <row r="929" spans="2:2" s="3" customFormat="1" hidden="1">
      <c r="B929" s="662" t="s">
        <v>9549</v>
      </c>
    </row>
    <row r="930" spans="2:2" s="3" customFormat="1" hidden="1">
      <c r="B930" s="662" t="s">
        <v>9187</v>
      </c>
    </row>
    <row r="931" spans="2:2" s="3" customFormat="1" ht="14" hidden="1">
      <c r="B931" s="19"/>
    </row>
    <row r="932" spans="2:2" s="3" customFormat="1" hidden="1">
      <c r="B932" s="662" t="s">
        <v>9722</v>
      </c>
    </row>
    <row r="933" spans="2:2" s="3" customFormat="1" hidden="1">
      <c r="B933" s="649" t="s">
        <v>9723</v>
      </c>
    </row>
    <row r="934" spans="2:2" s="3" customFormat="1" hidden="1">
      <c r="B934" s="649" t="s">
        <v>9550</v>
      </c>
    </row>
    <row r="935" spans="2:2" s="3" customFormat="1" hidden="1">
      <c r="B935" s="649" t="s">
        <v>9551</v>
      </c>
    </row>
    <row r="936" spans="2:2" s="3" customFormat="1" hidden="1">
      <c r="B936" s="649" t="s">
        <v>9552</v>
      </c>
    </row>
    <row r="937" spans="2:2" s="3" customFormat="1" hidden="1">
      <c r="B937" s="649" t="s">
        <v>9553</v>
      </c>
    </row>
    <row r="938" spans="2:2" s="3" customFormat="1" hidden="1">
      <c r="B938" s="649" t="s">
        <v>9554</v>
      </c>
    </row>
    <row r="939" spans="2:2" s="3" customFormat="1" hidden="1">
      <c r="B939" s="649" t="s">
        <v>9555</v>
      </c>
    </row>
    <row r="940" spans="2:2" s="3" customFormat="1" hidden="1">
      <c r="B940" s="649" t="s">
        <v>9556</v>
      </c>
    </row>
    <row r="941" spans="2:2" s="3" customFormat="1" hidden="1">
      <c r="B941" s="649" t="s">
        <v>9557</v>
      </c>
    </row>
    <row r="942" spans="2:2" s="3" customFormat="1" hidden="1">
      <c r="B942" s="649" t="s">
        <v>9558</v>
      </c>
    </row>
    <row r="943" spans="2:2" s="3" customFormat="1" hidden="1">
      <c r="B943" s="649" t="s">
        <v>9559</v>
      </c>
    </row>
    <row r="944" spans="2:2" s="3" customFormat="1" hidden="1">
      <c r="B944" s="649" t="s">
        <v>9560</v>
      </c>
    </row>
    <row r="945" spans="2:2" s="3" customFormat="1" hidden="1">
      <c r="B945" s="649" t="s">
        <v>9561</v>
      </c>
    </row>
    <row r="946" spans="2:2" s="3" customFormat="1" hidden="1">
      <c r="B946" s="649" t="s">
        <v>9562</v>
      </c>
    </row>
    <row r="947" spans="2:2" s="3" customFormat="1" hidden="1">
      <c r="B947" s="649" t="s">
        <v>9563</v>
      </c>
    </row>
    <row r="948" spans="2:2" s="3" customFormat="1" hidden="1">
      <c r="B948" s="649" t="s">
        <v>9564</v>
      </c>
    </row>
    <row r="949" spans="2:2" s="3" customFormat="1" hidden="1">
      <c r="B949" s="649" t="s">
        <v>9565</v>
      </c>
    </row>
    <row r="950" spans="2:2" s="3" customFormat="1" hidden="1">
      <c r="B950" s="649" t="s">
        <v>9566</v>
      </c>
    </row>
    <row r="951" spans="2:2" s="3" customFormat="1" hidden="1">
      <c r="B951" s="649" t="s">
        <v>9567</v>
      </c>
    </row>
    <row r="952" spans="2:2" s="3" customFormat="1" hidden="1">
      <c r="B952" s="649" t="s">
        <v>9568</v>
      </c>
    </row>
    <row r="953" spans="2:2" s="3" customFormat="1" hidden="1">
      <c r="B953" s="649" t="s">
        <v>9569</v>
      </c>
    </row>
    <row r="954" spans="2:2" s="3" customFormat="1" hidden="1">
      <c r="B954" s="649" t="s">
        <v>9570</v>
      </c>
    </row>
    <row r="955" spans="2:2" s="3" customFormat="1" hidden="1">
      <c r="B955" s="649" t="s">
        <v>9571</v>
      </c>
    </row>
    <row r="956" spans="2:2" s="3" customFormat="1" hidden="1">
      <c r="B956" s="649" t="s">
        <v>9572</v>
      </c>
    </row>
    <row r="957" spans="2:2" s="3" customFormat="1" hidden="1">
      <c r="B957" s="649" t="s">
        <v>9573</v>
      </c>
    </row>
    <row r="958" spans="2:2" s="3" customFormat="1" hidden="1">
      <c r="B958" s="649" t="s">
        <v>9574</v>
      </c>
    </row>
    <row r="959" spans="2:2" s="3" customFormat="1" hidden="1">
      <c r="B959" s="649" t="s">
        <v>9575</v>
      </c>
    </row>
    <row r="960" spans="2:2" s="3" customFormat="1" hidden="1">
      <c r="B960" s="649" t="s">
        <v>9576</v>
      </c>
    </row>
    <row r="961" spans="2:2" s="3" customFormat="1" hidden="1">
      <c r="B961" s="649" t="s">
        <v>9577</v>
      </c>
    </row>
    <row r="962" spans="2:2" s="3" customFormat="1" hidden="1">
      <c r="B962" s="649" t="s">
        <v>9578</v>
      </c>
    </row>
    <row r="963" spans="2:2" s="3" customFormat="1" hidden="1">
      <c r="B963" s="649" t="s">
        <v>9579</v>
      </c>
    </row>
    <row r="964" spans="2:2" s="3" customFormat="1" hidden="1">
      <c r="B964" s="649" t="s">
        <v>9580</v>
      </c>
    </row>
    <row r="965" spans="2:2" s="3" customFormat="1" hidden="1">
      <c r="B965" s="649" t="s">
        <v>9581</v>
      </c>
    </row>
    <row r="966" spans="2:2" s="3" customFormat="1" hidden="1">
      <c r="B966" s="649" t="s">
        <v>9582</v>
      </c>
    </row>
    <row r="967" spans="2:2" s="3" customFormat="1" hidden="1">
      <c r="B967" s="649" t="s">
        <v>9583</v>
      </c>
    </row>
    <row r="968" spans="2:2" s="3" customFormat="1" hidden="1">
      <c r="B968" s="649" t="s">
        <v>9584</v>
      </c>
    </row>
    <row r="969" spans="2:2" s="3" customFormat="1" hidden="1">
      <c r="B969" s="649" t="s">
        <v>9585</v>
      </c>
    </row>
    <row r="970" spans="2:2" s="3" customFormat="1" hidden="1">
      <c r="B970" s="649" t="s">
        <v>9586</v>
      </c>
    </row>
    <row r="971" spans="2:2" s="3" customFormat="1" hidden="1">
      <c r="B971" s="649" t="s">
        <v>9587</v>
      </c>
    </row>
    <row r="972" spans="2:2" s="3" customFormat="1" hidden="1">
      <c r="B972" s="649" t="s">
        <v>9588</v>
      </c>
    </row>
    <row r="973" spans="2:2" s="3" customFormat="1" hidden="1">
      <c r="B973" s="649" t="s">
        <v>9589</v>
      </c>
    </row>
    <row r="974" spans="2:2" s="3" customFormat="1" hidden="1">
      <c r="B974" s="649" t="s">
        <v>9590</v>
      </c>
    </row>
    <row r="975" spans="2:2" s="3" customFormat="1" ht="14" hidden="1">
      <c r="B975" s="19"/>
    </row>
    <row r="976" spans="2:2" s="3" customFormat="1" ht="14" hidden="1">
      <c r="B976" s="19"/>
    </row>
    <row r="977" spans="2:2" s="3" customFormat="1" ht="13" hidden="1">
      <c r="B977" s="220" t="s">
        <v>9167</v>
      </c>
    </row>
    <row r="978" spans="2:2" s="3" customFormat="1" hidden="1">
      <c r="B978" s="16" t="s">
        <v>9168</v>
      </c>
    </row>
    <row r="979" spans="2:2" s="3" customFormat="1" hidden="1">
      <c r="B979" s="662" t="s">
        <v>9183</v>
      </c>
    </row>
    <row r="980" spans="2:2" s="3" customFormat="1" hidden="1">
      <c r="B980" s="662" t="s">
        <v>9184</v>
      </c>
    </row>
    <row r="981" spans="2:2" s="3" customFormat="1" hidden="1">
      <c r="B981" s="662" t="s">
        <v>9185</v>
      </c>
    </row>
    <row r="982" spans="2:2" s="3" customFormat="1" hidden="1">
      <c r="B982" s="662" t="s">
        <v>9151</v>
      </c>
    </row>
    <row r="983" spans="2:2" s="3" customFormat="1" ht="14" hidden="1">
      <c r="B983" s="19"/>
    </row>
    <row r="984" spans="2:2" s="3" customFormat="1" hidden="1">
      <c r="B984" s="16" t="s">
        <v>9169</v>
      </c>
    </row>
    <row r="985" spans="2:2" s="3" customFormat="1" hidden="1">
      <c r="B985" s="662" t="s">
        <v>9118</v>
      </c>
    </row>
    <row r="986" spans="2:2" s="3" customFormat="1" ht="14" hidden="1">
      <c r="B986" s="19"/>
    </row>
    <row r="987" spans="2:2" s="3" customFormat="1" hidden="1">
      <c r="B987" s="662" t="s">
        <v>9170</v>
      </c>
    </row>
    <row r="988" spans="2:2" s="3" customFormat="1" hidden="1">
      <c r="B988" s="662" t="s">
        <v>9117</v>
      </c>
    </row>
    <row r="989" spans="2:2" s="3" customFormat="1" hidden="1">
      <c r="B989" s="809" t="s">
        <v>9116</v>
      </c>
    </row>
    <row r="990" spans="2:2" s="3" customFormat="1" ht="14" hidden="1">
      <c r="B990" s="19"/>
    </row>
    <row r="991" spans="2:2" s="3" customFormat="1" hidden="1">
      <c r="B991" s="662" t="s">
        <v>9721</v>
      </c>
    </row>
    <row r="992" spans="2:2" s="3" customFormat="1" hidden="1">
      <c r="B992" s="649" t="s">
        <v>9180</v>
      </c>
    </row>
    <row r="993" spans="2:2" s="3" customFormat="1" hidden="1">
      <c r="B993" s="649" t="s">
        <v>9172</v>
      </c>
    </row>
    <row r="994" spans="2:2" s="3" customFormat="1" hidden="1">
      <c r="B994" s="649" t="s">
        <v>9171</v>
      </c>
    </row>
    <row r="995" spans="2:2" s="3" customFormat="1" hidden="1">
      <c r="B995" s="649" t="s">
        <v>9173</v>
      </c>
    </row>
    <row r="996" spans="2:2" s="3" customFormat="1" hidden="1">
      <c r="B996" s="649" t="s">
        <v>9174</v>
      </c>
    </row>
    <row r="997" spans="2:2" s="3" customFormat="1" hidden="1">
      <c r="B997" s="649" t="s">
        <v>9175</v>
      </c>
    </row>
    <row r="998" spans="2:2" s="3" customFormat="1" hidden="1">
      <c r="B998" s="649" t="s">
        <v>9176</v>
      </c>
    </row>
    <row r="999" spans="2:2" s="3" customFormat="1" hidden="1">
      <c r="B999" s="649" t="s">
        <v>9178</v>
      </c>
    </row>
    <row r="1000" spans="2:2" s="3" customFormat="1" hidden="1">
      <c r="B1000" s="649" t="s">
        <v>9177</v>
      </c>
    </row>
    <row r="1001" spans="2:2" s="3" customFormat="1" hidden="1">
      <c r="B1001" s="649" t="s">
        <v>9179</v>
      </c>
    </row>
    <row r="1002" spans="2:2" s="3" customFormat="1" hidden="1">
      <c r="B1002" s="649" t="s">
        <v>9181</v>
      </c>
    </row>
    <row r="1003" spans="2:2" s="3" customFormat="1" hidden="1">
      <c r="B1003" s="649" t="s">
        <v>9182</v>
      </c>
    </row>
    <row r="1004" spans="2:2" s="3" customFormat="1" hidden="1">
      <c r="B1004" s="649"/>
    </row>
    <row r="1005" spans="2:2" s="3" customFormat="1" ht="14" hidden="1">
      <c r="B1005" s="19"/>
    </row>
    <row r="1006" spans="2:2" s="3" customFormat="1" ht="13" hidden="1">
      <c r="B1006" s="220" t="s">
        <v>9111</v>
      </c>
    </row>
    <row r="1007" spans="2:2" s="3" customFormat="1" hidden="1">
      <c r="B1007" s="16" t="s">
        <v>9112</v>
      </c>
    </row>
    <row r="1008" spans="2:2" s="3" customFormat="1" hidden="1">
      <c r="B1008" s="662" t="s">
        <v>9073</v>
      </c>
    </row>
    <row r="1009" spans="2:2" s="3" customFormat="1" hidden="1">
      <c r="B1009" s="662" t="s">
        <v>9075</v>
      </c>
    </row>
    <row r="1010" spans="2:2" s="3" customFormat="1" hidden="1">
      <c r="B1010" s="662" t="s">
        <v>9074</v>
      </c>
    </row>
    <row r="1011" spans="2:2" s="3" customFormat="1" ht="14" hidden="1">
      <c r="B1011" s="19"/>
    </row>
    <row r="1012" spans="2:2" s="3" customFormat="1" hidden="1">
      <c r="B1012" s="16" t="s">
        <v>9113</v>
      </c>
    </row>
    <row r="1013" spans="2:2" s="3" customFormat="1" hidden="1">
      <c r="B1013" s="662" t="s">
        <v>9076</v>
      </c>
    </row>
    <row r="1014" spans="2:2" s="3" customFormat="1" ht="14" hidden="1">
      <c r="B1014" s="19"/>
    </row>
    <row r="1015" spans="2:2" s="3" customFormat="1" hidden="1">
      <c r="B1015" s="662" t="s">
        <v>9114</v>
      </c>
    </row>
    <row r="1016" spans="2:2" s="3" customFormat="1" hidden="1">
      <c r="B1016" s="662" t="s">
        <v>9079</v>
      </c>
    </row>
    <row r="1017" spans="2:2" s="3" customFormat="1" ht="14" hidden="1">
      <c r="B1017" s="19"/>
    </row>
    <row r="1018" spans="2:2" s="3" customFormat="1" hidden="1">
      <c r="B1018" s="662" t="s">
        <v>9115</v>
      </c>
    </row>
    <row r="1019" spans="2:2" s="3" customFormat="1" hidden="1">
      <c r="B1019" s="662" t="s">
        <v>9078</v>
      </c>
    </row>
    <row r="1020" spans="2:2" s="3" customFormat="1" hidden="1">
      <c r="B1020" s="809" t="s">
        <v>9077</v>
      </c>
    </row>
    <row r="1021" spans="2:2" s="3" customFormat="1" hidden="1"/>
    <row r="1022" spans="2:2" s="3" customFormat="1" ht="14" hidden="1">
      <c r="B1022" s="19"/>
    </row>
    <row r="1023" spans="2:2" s="3" customFormat="1" ht="13" hidden="1">
      <c r="B1023" s="220" t="s">
        <v>9062</v>
      </c>
    </row>
    <row r="1024" spans="2:2" s="3" customFormat="1" hidden="1">
      <c r="B1024" s="16" t="s">
        <v>9688</v>
      </c>
    </row>
    <row r="1025" spans="2:2" s="3" customFormat="1" hidden="1">
      <c r="B1025" s="662" t="s">
        <v>8973</v>
      </c>
    </row>
    <row r="1026" spans="2:2" s="3" customFormat="1" hidden="1">
      <c r="B1026" s="662" t="s">
        <v>8974</v>
      </c>
    </row>
    <row r="1027" spans="2:2" s="3" customFormat="1" hidden="1">
      <c r="B1027" s="662" t="s">
        <v>8975</v>
      </c>
    </row>
    <row r="1028" spans="2:2" s="3" customFormat="1" ht="14" hidden="1">
      <c r="B1028" s="19"/>
    </row>
    <row r="1029" spans="2:2" s="3" customFormat="1" hidden="1">
      <c r="B1029" s="662" t="s">
        <v>9061</v>
      </c>
    </row>
    <row r="1030" spans="2:2" s="3" customFormat="1" hidden="1">
      <c r="B1030" s="662" t="s">
        <v>8980</v>
      </c>
    </row>
    <row r="1031" spans="2:2" s="3" customFormat="1" hidden="1">
      <c r="B1031" s="662" t="s">
        <v>8981</v>
      </c>
    </row>
    <row r="1032" spans="2:2" s="3" customFormat="1" hidden="1">
      <c r="B1032" s="662" t="s">
        <v>8982</v>
      </c>
    </row>
    <row r="1033" spans="2:2" s="3" customFormat="1" hidden="1">
      <c r="B1033" s="662" t="s">
        <v>8983</v>
      </c>
    </row>
    <row r="1034" spans="2:2" s="3" customFormat="1" hidden="1">
      <c r="B1034" s="662" t="s">
        <v>8984</v>
      </c>
    </row>
    <row r="1035" spans="2:2" s="3" customFormat="1" hidden="1">
      <c r="B1035" s="662" t="s">
        <v>8985</v>
      </c>
    </row>
    <row r="1036" spans="2:2" s="3" customFormat="1" hidden="1">
      <c r="B1036" s="662" t="s">
        <v>8986</v>
      </c>
    </row>
    <row r="1037" spans="2:2" s="3" customFormat="1" hidden="1">
      <c r="B1037" s="662" t="s">
        <v>8987</v>
      </c>
    </row>
    <row r="1038" spans="2:2" s="3" customFormat="1" hidden="1">
      <c r="B1038" s="662" t="s">
        <v>8988</v>
      </c>
    </row>
    <row r="1039" spans="2:2" s="3" customFormat="1" hidden="1">
      <c r="B1039" s="662" t="s">
        <v>8989</v>
      </c>
    </row>
    <row r="1040" spans="2:2" s="3" customFormat="1" hidden="1">
      <c r="B1040" s="662" t="s">
        <v>8990</v>
      </c>
    </row>
    <row r="1041" spans="2:2" s="3" customFormat="1" hidden="1">
      <c r="B1041" s="662" t="s">
        <v>8991</v>
      </c>
    </row>
    <row r="1042" spans="2:2" s="3" customFormat="1" hidden="1">
      <c r="B1042" s="662" t="s">
        <v>8992</v>
      </c>
    </row>
    <row r="1043" spans="2:2" s="3" customFormat="1" hidden="1">
      <c r="B1043" s="662" t="s">
        <v>8993</v>
      </c>
    </row>
    <row r="1044" spans="2:2" s="3" customFormat="1" hidden="1">
      <c r="B1044" s="662" t="s">
        <v>8994</v>
      </c>
    </row>
    <row r="1045" spans="2:2" s="3" customFormat="1" hidden="1">
      <c r="B1045" s="662" t="s">
        <v>8995</v>
      </c>
    </row>
    <row r="1046" spans="2:2" s="3" customFormat="1" hidden="1">
      <c r="B1046" s="662" t="s">
        <v>8996</v>
      </c>
    </row>
    <row r="1047" spans="2:2" s="3" customFormat="1" hidden="1">
      <c r="B1047" s="662" t="s">
        <v>8997</v>
      </c>
    </row>
    <row r="1048" spans="2:2" s="3" customFormat="1" hidden="1">
      <c r="B1048" s="662" t="s">
        <v>8998</v>
      </c>
    </row>
    <row r="1049" spans="2:2" s="3" customFormat="1" hidden="1">
      <c r="B1049" s="662" t="s">
        <v>8999</v>
      </c>
    </row>
    <row r="1050" spans="2:2" s="3" customFormat="1" hidden="1">
      <c r="B1050" s="662" t="s">
        <v>9000</v>
      </c>
    </row>
    <row r="1051" spans="2:2" s="3" customFormat="1" hidden="1">
      <c r="B1051" s="662" t="s">
        <v>9001</v>
      </c>
    </row>
    <row r="1052" spans="2:2" s="3" customFormat="1" hidden="1">
      <c r="B1052" s="662" t="s">
        <v>9002</v>
      </c>
    </row>
    <row r="1053" spans="2:2" s="3" customFormat="1" hidden="1">
      <c r="B1053" s="662" t="s">
        <v>9003</v>
      </c>
    </row>
    <row r="1054" spans="2:2" s="3" customFormat="1" hidden="1">
      <c r="B1054" s="662" t="s">
        <v>9004</v>
      </c>
    </row>
    <row r="1055" spans="2:2" s="3" customFormat="1" hidden="1">
      <c r="B1055" s="662" t="s">
        <v>9005</v>
      </c>
    </row>
    <row r="1056" spans="2:2" s="3" customFormat="1" hidden="1">
      <c r="B1056" s="662" t="s">
        <v>9006</v>
      </c>
    </row>
    <row r="1057" spans="2:2" s="3" customFormat="1" hidden="1">
      <c r="B1057" s="662" t="s">
        <v>9007</v>
      </c>
    </row>
    <row r="1058" spans="2:2" s="3" customFormat="1" hidden="1">
      <c r="B1058" s="662" t="s">
        <v>9008</v>
      </c>
    </row>
    <row r="1059" spans="2:2" s="3" customFormat="1" hidden="1">
      <c r="B1059" s="662" t="s">
        <v>9009</v>
      </c>
    </row>
    <row r="1060" spans="2:2" s="3" customFormat="1" hidden="1">
      <c r="B1060" s="662" t="s">
        <v>9010</v>
      </c>
    </row>
    <row r="1061" spans="2:2" s="3" customFormat="1" hidden="1">
      <c r="B1061" s="662" t="s">
        <v>9011</v>
      </c>
    </row>
    <row r="1062" spans="2:2" s="3" customFormat="1" hidden="1">
      <c r="B1062" s="662" t="s">
        <v>9012</v>
      </c>
    </row>
    <row r="1063" spans="2:2" s="3" customFormat="1" hidden="1">
      <c r="B1063" s="662" t="s">
        <v>9013</v>
      </c>
    </row>
    <row r="1064" spans="2:2" s="3" customFormat="1" hidden="1">
      <c r="B1064" s="662" t="s">
        <v>9014</v>
      </c>
    </row>
    <row r="1065" spans="2:2" s="3" customFormat="1" hidden="1">
      <c r="B1065" s="662" t="s">
        <v>9015</v>
      </c>
    </row>
    <row r="1066" spans="2:2" s="3" customFormat="1" hidden="1">
      <c r="B1066" s="662" t="s">
        <v>9016</v>
      </c>
    </row>
    <row r="1067" spans="2:2" s="3" customFormat="1" hidden="1">
      <c r="B1067" s="662" t="s">
        <v>9017</v>
      </c>
    </row>
    <row r="1068" spans="2:2" s="3" customFormat="1" hidden="1">
      <c r="B1068" s="662" t="s">
        <v>9018</v>
      </c>
    </row>
    <row r="1069" spans="2:2" s="3" customFormat="1" hidden="1">
      <c r="B1069" s="662" t="s">
        <v>9019</v>
      </c>
    </row>
    <row r="1070" spans="2:2" s="3" customFormat="1" hidden="1">
      <c r="B1070" s="662" t="s">
        <v>9020</v>
      </c>
    </row>
    <row r="1071" spans="2:2" s="3" customFormat="1" hidden="1">
      <c r="B1071" s="662" t="s">
        <v>9021</v>
      </c>
    </row>
    <row r="1072" spans="2:2" s="3" customFormat="1" hidden="1">
      <c r="B1072" s="662" t="s">
        <v>9022</v>
      </c>
    </row>
    <row r="1073" spans="2:2" s="3" customFormat="1" hidden="1">
      <c r="B1073" s="662" t="s">
        <v>9023</v>
      </c>
    </row>
    <row r="1074" spans="2:2" s="3" customFormat="1" hidden="1">
      <c r="B1074" s="662" t="s">
        <v>9024</v>
      </c>
    </row>
    <row r="1075" spans="2:2" s="3" customFormat="1" hidden="1">
      <c r="B1075" s="662" t="s">
        <v>9025</v>
      </c>
    </row>
    <row r="1076" spans="2:2" s="3" customFormat="1" hidden="1">
      <c r="B1076" s="662" t="s">
        <v>9026</v>
      </c>
    </row>
    <row r="1077" spans="2:2" s="3" customFormat="1" hidden="1">
      <c r="B1077" s="662" t="s">
        <v>9027</v>
      </c>
    </row>
    <row r="1078" spans="2:2" s="3" customFormat="1" hidden="1">
      <c r="B1078" s="662" t="s">
        <v>9028</v>
      </c>
    </row>
    <row r="1079" spans="2:2" s="3" customFormat="1" hidden="1">
      <c r="B1079" s="662" t="s">
        <v>9029</v>
      </c>
    </row>
    <row r="1080" spans="2:2" s="3" customFormat="1" hidden="1">
      <c r="B1080" s="662" t="s">
        <v>9030</v>
      </c>
    </row>
    <row r="1081" spans="2:2" s="3" customFormat="1" hidden="1">
      <c r="B1081" s="662" t="s">
        <v>9031</v>
      </c>
    </row>
    <row r="1082" spans="2:2" s="3" customFormat="1" hidden="1">
      <c r="B1082" s="662" t="s">
        <v>9032</v>
      </c>
    </row>
    <row r="1083" spans="2:2" s="3" customFormat="1" hidden="1">
      <c r="B1083" s="662" t="s">
        <v>9033</v>
      </c>
    </row>
    <row r="1084" spans="2:2" s="3" customFormat="1" hidden="1">
      <c r="B1084" s="662" t="s">
        <v>9034</v>
      </c>
    </row>
    <row r="1085" spans="2:2" s="3" customFormat="1" hidden="1">
      <c r="B1085" s="662" t="s">
        <v>9035</v>
      </c>
    </row>
    <row r="1086" spans="2:2" s="3" customFormat="1" hidden="1">
      <c r="B1086" s="662" t="s">
        <v>9036</v>
      </c>
    </row>
    <row r="1087" spans="2:2" s="3" customFormat="1" hidden="1">
      <c r="B1087" s="662" t="s">
        <v>9037</v>
      </c>
    </row>
    <row r="1088" spans="2:2" s="3" customFormat="1" hidden="1">
      <c r="B1088" s="662" t="s">
        <v>9038</v>
      </c>
    </row>
    <row r="1089" spans="2:2" s="3" customFormat="1" hidden="1">
      <c r="B1089" s="662" t="s">
        <v>9039</v>
      </c>
    </row>
    <row r="1090" spans="2:2" s="3" customFormat="1" hidden="1">
      <c r="B1090" s="662" t="s">
        <v>9040</v>
      </c>
    </row>
    <row r="1091" spans="2:2" s="3" customFormat="1" hidden="1">
      <c r="B1091" s="662" t="s">
        <v>9041</v>
      </c>
    </row>
    <row r="1092" spans="2:2" s="3" customFormat="1" hidden="1">
      <c r="B1092" s="662" t="s">
        <v>9042</v>
      </c>
    </row>
    <row r="1093" spans="2:2" s="3" customFormat="1" hidden="1">
      <c r="B1093" s="662" t="s">
        <v>9043</v>
      </c>
    </row>
    <row r="1094" spans="2:2" s="3" customFormat="1" hidden="1">
      <c r="B1094" s="662" t="s">
        <v>9044</v>
      </c>
    </row>
    <row r="1095" spans="2:2" s="3" customFormat="1" hidden="1">
      <c r="B1095" s="662" t="s">
        <v>9045</v>
      </c>
    </row>
    <row r="1096" spans="2:2" s="3" customFormat="1" hidden="1">
      <c r="B1096" s="662" t="s">
        <v>9046</v>
      </c>
    </row>
    <row r="1097" spans="2:2" s="3" customFormat="1" hidden="1">
      <c r="B1097" s="662" t="s">
        <v>9047</v>
      </c>
    </row>
    <row r="1098" spans="2:2" s="3" customFormat="1" hidden="1">
      <c r="B1098" s="662" t="s">
        <v>9048</v>
      </c>
    </row>
    <row r="1099" spans="2:2" s="3" customFormat="1" hidden="1">
      <c r="B1099" s="662" t="s">
        <v>9049</v>
      </c>
    </row>
    <row r="1100" spans="2:2" s="3" customFormat="1" hidden="1">
      <c r="B1100" s="662" t="s">
        <v>9050</v>
      </c>
    </row>
    <row r="1101" spans="2:2" s="3" customFormat="1" hidden="1">
      <c r="B1101" s="662" t="s">
        <v>9051</v>
      </c>
    </row>
    <row r="1102" spans="2:2" s="3" customFormat="1" hidden="1">
      <c r="B1102" s="662" t="s">
        <v>9052</v>
      </c>
    </row>
    <row r="1103" spans="2:2" s="3" customFormat="1" hidden="1">
      <c r="B1103" s="662" t="s">
        <v>9053</v>
      </c>
    </row>
    <row r="1104" spans="2:2" s="3" customFormat="1" hidden="1">
      <c r="B1104" s="662" t="s">
        <v>9054</v>
      </c>
    </row>
    <row r="1105" spans="2:2" s="3" customFormat="1" hidden="1">
      <c r="B1105" s="662" t="s">
        <v>9055</v>
      </c>
    </row>
    <row r="1106" spans="2:2" s="3" customFormat="1" hidden="1">
      <c r="B1106" s="662" t="s">
        <v>9056</v>
      </c>
    </row>
    <row r="1107" spans="2:2" s="3" customFormat="1" hidden="1">
      <c r="B1107" s="662" t="s">
        <v>9057</v>
      </c>
    </row>
    <row r="1108" spans="2:2" s="3" customFormat="1" hidden="1">
      <c r="B1108" s="662" t="s">
        <v>9058</v>
      </c>
    </row>
    <row r="1109" spans="2:2" s="3" customFormat="1" hidden="1">
      <c r="B1109" s="662" t="s">
        <v>9059</v>
      </c>
    </row>
    <row r="1110" spans="2:2" s="3" customFormat="1" hidden="1">
      <c r="B1110" s="662" t="s">
        <v>9060</v>
      </c>
    </row>
    <row r="1111" spans="2:2" s="3" customFormat="1" ht="14" hidden="1">
      <c r="B1111" s="19"/>
    </row>
    <row r="1112" spans="2:2" s="3" customFormat="1" ht="14" hidden="1">
      <c r="B1112" s="19"/>
    </row>
    <row r="1113" spans="2:2" s="3" customFormat="1" ht="13" hidden="1">
      <c r="B1113" s="220" t="s">
        <v>8893</v>
      </c>
    </row>
    <row r="1114" spans="2:2" s="3" customFormat="1" hidden="1">
      <c r="B1114" s="16" t="s">
        <v>8894</v>
      </c>
    </row>
    <row r="1115" spans="2:2" s="3" customFormat="1" hidden="1">
      <c r="B1115" s="662" t="s">
        <v>8895</v>
      </c>
    </row>
    <row r="1116" spans="2:2" s="3" customFormat="1" hidden="1">
      <c r="B1116" s="662" t="s">
        <v>8896</v>
      </c>
    </row>
    <row r="1117" spans="2:2" s="3" customFormat="1" hidden="1">
      <c r="B1117" s="662" t="s">
        <v>8897</v>
      </c>
    </row>
    <row r="1118" spans="2:2" s="3" customFormat="1" ht="14" hidden="1">
      <c r="B1118" s="19"/>
    </row>
    <row r="1119" spans="2:2" s="3" customFormat="1" hidden="1">
      <c r="B1119" s="662" t="s">
        <v>8898</v>
      </c>
    </row>
    <row r="1120" spans="2:2" s="3" customFormat="1" hidden="1">
      <c r="B1120" s="662" t="s">
        <v>8867</v>
      </c>
    </row>
    <row r="1121" spans="2:2" s="3" customFormat="1" ht="14" hidden="1">
      <c r="B1121" s="19"/>
    </row>
    <row r="1122" spans="2:2" s="3" customFormat="1" hidden="1">
      <c r="B1122" s="662" t="s">
        <v>8899</v>
      </c>
    </row>
    <row r="1123" spans="2:2" s="3" customFormat="1" hidden="1">
      <c r="B1123" s="649" t="s">
        <v>8900</v>
      </c>
    </row>
    <row r="1124" spans="2:2" s="3" customFormat="1" hidden="1">
      <c r="B1124" s="649" t="s">
        <v>8901</v>
      </c>
    </row>
    <row r="1125" spans="2:2" s="3" customFormat="1" hidden="1">
      <c r="B1125" s="649" t="s">
        <v>8902</v>
      </c>
    </row>
    <row r="1126" spans="2:2" s="3" customFormat="1" hidden="1">
      <c r="B1126" s="649" t="s">
        <v>8903</v>
      </c>
    </row>
    <row r="1127" spans="2:2" s="3" customFormat="1" hidden="1">
      <c r="B1127" s="649" t="s">
        <v>8904</v>
      </c>
    </row>
    <row r="1128" spans="2:2" s="3" customFormat="1" hidden="1">
      <c r="B1128" s="649" t="s">
        <v>8905</v>
      </c>
    </row>
    <row r="1129" spans="2:2" s="3" customFormat="1" hidden="1">
      <c r="B1129" s="649" t="s">
        <v>8906</v>
      </c>
    </row>
    <row r="1130" spans="2:2" s="3" customFormat="1" hidden="1">
      <c r="B1130" s="649" t="s">
        <v>8907</v>
      </c>
    </row>
    <row r="1131" spans="2:2" s="3" customFormat="1" hidden="1">
      <c r="B1131" s="649" t="s">
        <v>8908</v>
      </c>
    </row>
    <row r="1132" spans="2:2" s="3" customFormat="1" hidden="1">
      <c r="B1132" s="649" t="s">
        <v>8909</v>
      </c>
    </row>
    <row r="1133" spans="2:2" s="3" customFormat="1" hidden="1">
      <c r="B1133" s="649" t="s">
        <v>8910</v>
      </c>
    </row>
    <row r="1134" spans="2:2" s="3" customFormat="1" hidden="1">
      <c r="B1134" s="649" t="s">
        <v>8911</v>
      </c>
    </row>
    <row r="1135" spans="2:2" s="3" customFormat="1" hidden="1">
      <c r="B1135" s="649" t="s">
        <v>8912</v>
      </c>
    </row>
    <row r="1136" spans="2:2" s="3" customFormat="1" hidden="1">
      <c r="B1136" s="649" t="s">
        <v>8913</v>
      </c>
    </row>
    <row r="1137" spans="2:2" s="3" customFormat="1" hidden="1">
      <c r="B1137" s="649" t="s">
        <v>8914</v>
      </c>
    </row>
    <row r="1138" spans="2:2" s="3" customFormat="1" hidden="1">
      <c r="B1138" s="649" t="s">
        <v>8915</v>
      </c>
    </row>
    <row r="1139" spans="2:2" s="3" customFormat="1" hidden="1">
      <c r="B1139" s="649" t="s">
        <v>8916</v>
      </c>
    </row>
    <row r="1140" spans="2:2" s="3" customFormat="1" hidden="1">
      <c r="B1140" s="649" t="s">
        <v>8917</v>
      </c>
    </row>
    <row r="1141" spans="2:2" s="3" customFormat="1" hidden="1">
      <c r="B1141" s="649" t="s">
        <v>8918</v>
      </c>
    </row>
    <row r="1142" spans="2:2" s="3" customFormat="1" hidden="1">
      <c r="B1142" s="649" t="s">
        <v>8919</v>
      </c>
    </row>
    <row r="1143" spans="2:2" s="3" customFormat="1" hidden="1">
      <c r="B1143" s="649" t="s">
        <v>8920</v>
      </c>
    </row>
    <row r="1144" spans="2:2" s="3" customFormat="1" hidden="1">
      <c r="B1144" s="649" t="s">
        <v>8921</v>
      </c>
    </row>
    <row r="1145" spans="2:2" s="3" customFormat="1" hidden="1">
      <c r="B1145" s="649" t="s">
        <v>8922</v>
      </c>
    </row>
    <row r="1146" spans="2:2" s="3" customFormat="1" hidden="1">
      <c r="B1146" s="649" t="s">
        <v>8923</v>
      </c>
    </row>
    <row r="1147" spans="2:2" s="3" customFormat="1" hidden="1">
      <c r="B1147" s="649" t="s">
        <v>8924</v>
      </c>
    </row>
    <row r="1148" spans="2:2" s="3" customFormat="1" hidden="1">
      <c r="B1148" s="649" t="s">
        <v>8925</v>
      </c>
    </row>
    <row r="1149" spans="2:2" s="3" customFormat="1" hidden="1">
      <c r="B1149" s="649" t="s">
        <v>8926</v>
      </c>
    </row>
    <row r="1150" spans="2:2" s="3" customFormat="1" hidden="1">
      <c r="B1150" s="649" t="s">
        <v>8927</v>
      </c>
    </row>
    <row r="1151" spans="2:2" s="3" customFormat="1" hidden="1">
      <c r="B1151" s="649" t="s">
        <v>8928</v>
      </c>
    </row>
    <row r="1152" spans="2:2" s="3" customFormat="1" hidden="1">
      <c r="B1152" s="649" t="s">
        <v>8929</v>
      </c>
    </row>
    <row r="1153" spans="2:2" s="3" customFormat="1" hidden="1">
      <c r="B1153" s="649" t="s">
        <v>8930</v>
      </c>
    </row>
    <row r="1154" spans="2:2" s="3" customFormat="1" hidden="1">
      <c r="B1154" s="649" t="s">
        <v>8931</v>
      </c>
    </row>
    <row r="1155" spans="2:2" s="3" customFormat="1" hidden="1">
      <c r="B1155" s="649" t="s">
        <v>8932</v>
      </c>
    </row>
    <row r="1156" spans="2:2" s="3" customFormat="1" hidden="1">
      <c r="B1156" s="649" t="s">
        <v>8933</v>
      </c>
    </row>
    <row r="1157" spans="2:2" s="3" customFormat="1" hidden="1">
      <c r="B1157" s="649" t="s">
        <v>8934</v>
      </c>
    </row>
    <row r="1158" spans="2:2" s="3" customFormat="1" hidden="1">
      <c r="B1158" s="649" t="s">
        <v>8935</v>
      </c>
    </row>
    <row r="1159" spans="2:2" s="3" customFormat="1" hidden="1">
      <c r="B1159" s="649" t="s">
        <v>8936</v>
      </c>
    </row>
    <row r="1160" spans="2:2" s="3" customFormat="1" hidden="1">
      <c r="B1160" s="649" t="s">
        <v>8937</v>
      </c>
    </row>
    <row r="1161" spans="2:2" s="3" customFormat="1" hidden="1">
      <c r="B1161" s="649" t="s">
        <v>8938</v>
      </c>
    </row>
    <row r="1162" spans="2:2" s="3" customFormat="1" hidden="1">
      <c r="B1162" s="649" t="s">
        <v>8939</v>
      </c>
    </row>
    <row r="1163" spans="2:2" s="3" customFormat="1" hidden="1">
      <c r="B1163" s="649" t="s">
        <v>8940</v>
      </c>
    </row>
    <row r="1164" spans="2:2" s="3" customFormat="1" hidden="1">
      <c r="B1164" s="649" t="s">
        <v>8941</v>
      </c>
    </row>
    <row r="1165" spans="2:2" s="3" customFormat="1" hidden="1">
      <c r="B1165" s="649" t="s">
        <v>8942</v>
      </c>
    </row>
    <row r="1166" spans="2:2" s="3" customFormat="1" hidden="1">
      <c r="B1166" s="649" t="s">
        <v>8943</v>
      </c>
    </row>
    <row r="1167" spans="2:2" s="3" customFormat="1" hidden="1">
      <c r="B1167" s="649" t="s">
        <v>8958</v>
      </c>
    </row>
    <row r="1168" spans="2:2" s="3" customFormat="1" hidden="1">
      <c r="B1168" s="649" t="s">
        <v>8944</v>
      </c>
    </row>
    <row r="1169" spans="2:2" s="3" customFormat="1" hidden="1">
      <c r="B1169" s="649" t="s">
        <v>8945</v>
      </c>
    </row>
    <row r="1170" spans="2:2" s="3" customFormat="1" hidden="1">
      <c r="B1170" s="649" t="s">
        <v>8946</v>
      </c>
    </row>
    <row r="1171" spans="2:2" s="3" customFormat="1" hidden="1">
      <c r="B1171" s="649" t="s">
        <v>8947</v>
      </c>
    </row>
    <row r="1172" spans="2:2" s="3" customFormat="1" hidden="1">
      <c r="B1172" s="649" t="s">
        <v>8948</v>
      </c>
    </row>
    <row r="1173" spans="2:2" s="3" customFormat="1" hidden="1">
      <c r="B1173" s="649" t="s">
        <v>8949</v>
      </c>
    </row>
    <row r="1174" spans="2:2" s="3" customFormat="1" hidden="1">
      <c r="B1174" s="649" t="s">
        <v>8950</v>
      </c>
    </row>
    <row r="1175" spans="2:2" s="3" customFormat="1" hidden="1">
      <c r="B1175" s="649" t="s">
        <v>8951</v>
      </c>
    </row>
    <row r="1176" spans="2:2" s="3" customFormat="1" hidden="1">
      <c r="B1176" s="649" t="s">
        <v>8952</v>
      </c>
    </row>
    <row r="1177" spans="2:2" s="3" customFormat="1" hidden="1">
      <c r="B1177" s="649" t="s">
        <v>8953</v>
      </c>
    </row>
    <row r="1178" spans="2:2" s="3" customFormat="1" hidden="1">
      <c r="B1178" s="649" t="s">
        <v>8954</v>
      </c>
    </row>
    <row r="1179" spans="2:2" s="3" customFormat="1" hidden="1">
      <c r="B1179" s="649" t="s">
        <v>8955</v>
      </c>
    </row>
    <row r="1180" spans="2:2" s="3" customFormat="1" hidden="1">
      <c r="B1180" s="649" t="s">
        <v>8956</v>
      </c>
    </row>
    <row r="1181" spans="2:2" s="3" customFormat="1" hidden="1">
      <c r="B1181" s="649" t="s">
        <v>8957</v>
      </c>
    </row>
    <row r="1182" spans="2:2" s="3" customFormat="1" hidden="1"/>
    <row r="1183" spans="2:2" s="3" customFormat="1" hidden="1"/>
    <row r="1184" spans="2:2" s="3" customFormat="1" ht="13" hidden="1">
      <c r="B1184" s="220" t="s">
        <v>8832</v>
      </c>
    </row>
    <row r="1185" spans="2:2" s="3" customFormat="1" hidden="1">
      <c r="B1185" s="16" t="s">
        <v>8833</v>
      </c>
    </row>
    <row r="1186" spans="2:2" s="3" customFormat="1" hidden="1">
      <c r="B1186" s="662" t="s">
        <v>8817</v>
      </c>
    </row>
    <row r="1187" spans="2:2" s="3" customFormat="1" hidden="1">
      <c r="B1187" s="662" t="s">
        <v>8818</v>
      </c>
    </row>
    <row r="1188" spans="2:2" s="3" customFormat="1" hidden="1">
      <c r="B1188" s="662" t="s">
        <v>8823</v>
      </c>
    </row>
    <row r="1189" spans="2:2" s="3" customFormat="1" ht="14" hidden="1">
      <c r="B1189" s="19"/>
    </row>
    <row r="1190" spans="2:2" s="3" customFormat="1" hidden="1">
      <c r="B1190" s="16" t="s">
        <v>8834</v>
      </c>
    </row>
    <row r="1191" spans="2:2" s="3" customFormat="1" hidden="1">
      <c r="B1191" s="662" t="s">
        <v>8835</v>
      </c>
    </row>
    <row r="1192" spans="2:2" s="3" customFormat="1" ht="14" hidden="1">
      <c r="B1192" s="19"/>
    </row>
    <row r="1193" spans="2:2" s="3" customFormat="1" hidden="1">
      <c r="B1193" s="662" t="s">
        <v>8836</v>
      </c>
    </row>
    <row r="1194" spans="2:2" s="3" customFormat="1" hidden="1">
      <c r="B1194" s="662" t="s">
        <v>8819</v>
      </c>
    </row>
    <row r="1195" spans="2:2" s="3" customFormat="1" ht="14" hidden="1">
      <c r="B1195" s="19"/>
    </row>
    <row r="1196" spans="2:2" s="3" customFormat="1" hidden="1">
      <c r="B1196" s="662" t="s">
        <v>8837</v>
      </c>
    </row>
    <row r="1197" spans="2:2" s="3" customFormat="1" hidden="1">
      <c r="B1197" s="649" t="s">
        <v>8838</v>
      </c>
    </row>
    <row r="1198" spans="2:2" s="3" customFormat="1" hidden="1">
      <c r="B1198" s="649" t="s">
        <v>8839</v>
      </c>
    </row>
    <row r="1199" spans="2:2" s="3" customFormat="1" hidden="1">
      <c r="B1199" s="649" t="s">
        <v>8840</v>
      </c>
    </row>
    <row r="1200" spans="2:2" s="3" customFormat="1" hidden="1">
      <c r="B1200" s="649" t="s">
        <v>8841</v>
      </c>
    </row>
    <row r="1201" spans="2:2" s="3" customFormat="1" hidden="1">
      <c r="B1201" s="649" t="s">
        <v>8842</v>
      </c>
    </row>
    <row r="1202" spans="2:2" s="3" customFormat="1" hidden="1">
      <c r="B1202" s="649" t="s">
        <v>8843</v>
      </c>
    </row>
    <row r="1203" spans="2:2" s="3" customFormat="1" hidden="1">
      <c r="B1203" s="649" t="s">
        <v>8844</v>
      </c>
    </row>
    <row r="1204" spans="2:2" s="3" customFormat="1" hidden="1">
      <c r="B1204" s="649" t="s">
        <v>8845</v>
      </c>
    </row>
    <row r="1205" spans="2:2" s="3" customFormat="1" ht="14" hidden="1">
      <c r="B1205" s="19"/>
    </row>
    <row r="1206" spans="2:2" s="3" customFormat="1" ht="14" hidden="1">
      <c r="B1206" s="19"/>
    </row>
    <row r="1207" spans="2:2" s="3" customFormat="1" ht="13" hidden="1">
      <c r="B1207" s="220" t="s">
        <v>8806</v>
      </c>
    </row>
    <row r="1208" spans="2:2" s="3" customFormat="1" hidden="1">
      <c r="B1208" s="16" t="s">
        <v>8807</v>
      </c>
    </row>
    <row r="1209" spans="2:2" s="3" customFormat="1" hidden="1">
      <c r="B1209" s="662" t="s">
        <v>8796</v>
      </c>
    </row>
    <row r="1210" spans="2:2" s="3" customFormat="1" ht="14" hidden="1">
      <c r="B1210" s="19"/>
    </row>
    <row r="1211" spans="2:2" s="3" customFormat="1" hidden="1">
      <c r="B1211" s="662" t="s">
        <v>8820</v>
      </c>
    </row>
    <row r="1212" spans="2:2" s="3" customFormat="1" hidden="1">
      <c r="B1212" s="800" t="s">
        <v>8821</v>
      </c>
    </row>
    <row r="1213" spans="2:2" s="3" customFormat="1" hidden="1">
      <c r="B1213" s="800" t="s">
        <v>8822</v>
      </c>
    </row>
    <row r="1214" spans="2:2" s="3" customFormat="1" ht="14" hidden="1">
      <c r="B1214" s="19"/>
    </row>
    <row r="1215" spans="2:2" s="3" customFormat="1" ht="14" hidden="1">
      <c r="B1215" s="19"/>
    </row>
    <row r="1216" spans="2:2" s="3" customFormat="1" ht="13" hidden="1">
      <c r="B1216" s="220" t="s">
        <v>8793</v>
      </c>
    </row>
    <row r="1217" spans="2:2" s="3" customFormat="1" hidden="1">
      <c r="B1217" s="16" t="s">
        <v>8794</v>
      </c>
    </row>
    <row r="1218" spans="2:2" s="3" customFormat="1" hidden="1">
      <c r="B1218" s="662" t="s">
        <v>8786</v>
      </c>
    </row>
    <row r="1219" spans="2:2" s="3" customFormat="1" ht="14" hidden="1">
      <c r="B1219" s="19"/>
    </row>
    <row r="1220" spans="2:2" s="3" customFormat="1" hidden="1">
      <c r="B1220" s="662" t="s">
        <v>8795</v>
      </c>
    </row>
    <row r="1221" spans="2:2" s="3" customFormat="1" hidden="1">
      <c r="B1221" s="662" t="s">
        <v>8778</v>
      </c>
    </row>
    <row r="1222" spans="2:2" s="3" customFormat="1" hidden="1">
      <c r="B1222" s="662" t="s">
        <v>8779</v>
      </c>
    </row>
    <row r="1223" spans="2:2" s="3" customFormat="1" hidden="1">
      <c r="B1223" s="662" t="s">
        <v>8780</v>
      </c>
    </row>
    <row r="1224" spans="2:2" s="3" customFormat="1" hidden="1">
      <c r="B1224" s="662" t="s">
        <v>8781</v>
      </c>
    </row>
    <row r="1225" spans="2:2" s="3" customFormat="1" hidden="1">
      <c r="B1225" s="662" t="s">
        <v>8785</v>
      </c>
    </row>
    <row r="1226" spans="2:2" s="3" customFormat="1" ht="14" hidden="1">
      <c r="B1226" s="19"/>
    </row>
    <row r="1227" spans="2:2" s="3" customFormat="1" ht="14" hidden="1">
      <c r="B1227" s="19"/>
    </row>
    <row r="1228" spans="2:2" s="3" customFormat="1" ht="13" hidden="1">
      <c r="B1228" s="220" t="s">
        <v>8751</v>
      </c>
    </row>
    <row r="1229" spans="2:2" s="3" customFormat="1" hidden="1">
      <c r="B1229" s="662" t="s">
        <v>8752</v>
      </c>
    </row>
    <row r="1230" spans="2:2" s="3" customFormat="1" hidden="1">
      <c r="B1230" s="662" t="s">
        <v>8753</v>
      </c>
    </row>
    <row r="1231" spans="2:2" s="3" customFormat="1" ht="14" hidden="1">
      <c r="B1231" s="19"/>
    </row>
    <row r="1232" spans="2:2" s="3" customFormat="1" ht="14" hidden="1">
      <c r="B1232" s="19"/>
    </row>
    <row r="1233" spans="2:2" s="3" customFormat="1" ht="13" hidden="1">
      <c r="B1233" s="220" t="s">
        <v>8686</v>
      </c>
    </row>
    <row r="1234" spans="2:2" s="3" customFormat="1" hidden="1">
      <c r="B1234" s="16" t="s">
        <v>8687</v>
      </c>
    </row>
    <row r="1235" spans="2:2" s="3" customFormat="1" hidden="1">
      <c r="B1235" s="662" t="s">
        <v>8688</v>
      </c>
    </row>
    <row r="1236" spans="2:2" s="3" customFormat="1" hidden="1">
      <c r="B1236" s="662"/>
    </row>
    <row r="1237" spans="2:2" s="3" customFormat="1" hidden="1">
      <c r="B1237" s="662" t="s">
        <v>8689</v>
      </c>
    </row>
    <row r="1238" spans="2:2" s="3" customFormat="1" hidden="1">
      <c r="B1238" s="662" t="s">
        <v>8690</v>
      </c>
    </row>
    <row r="1239" spans="2:2" s="3" customFormat="1" hidden="1">
      <c r="B1239" s="662"/>
    </row>
    <row r="1240" spans="2:2" s="3" customFormat="1" hidden="1">
      <c r="B1240" s="662" t="s">
        <v>8691</v>
      </c>
    </row>
    <row r="1241" spans="2:2" s="3" customFormat="1" hidden="1">
      <c r="B1241" s="662" t="s">
        <v>8692</v>
      </c>
    </row>
    <row r="1242" spans="2:2" s="3" customFormat="1" hidden="1">
      <c r="B1242" s="662" t="s">
        <v>8693</v>
      </c>
    </row>
    <row r="1243" spans="2:2" s="3" customFormat="1" hidden="1">
      <c r="B1243" s="662" t="s">
        <v>8694</v>
      </c>
    </row>
    <row r="1244" spans="2:2" s="3" customFormat="1" hidden="1">
      <c r="B1244" s="662"/>
    </row>
    <row r="1245" spans="2:2" s="3" customFormat="1" hidden="1">
      <c r="B1245" s="662" t="s">
        <v>8695</v>
      </c>
    </row>
    <row r="1246" spans="2:2" s="3" customFormat="1" hidden="1">
      <c r="B1246" s="800" t="s">
        <v>8696</v>
      </c>
    </row>
    <row r="1247" spans="2:2" s="3" customFormat="1" hidden="1">
      <c r="B1247" s="800" t="s">
        <v>8697</v>
      </c>
    </row>
    <row r="1248" spans="2:2" s="3" customFormat="1" hidden="1">
      <c r="B1248" s="800" t="s">
        <v>8698</v>
      </c>
    </row>
    <row r="1249" spans="2:2" s="3" customFormat="1" hidden="1">
      <c r="B1249" s="800" t="s">
        <v>8699</v>
      </c>
    </row>
    <row r="1250" spans="2:2" s="3" customFormat="1" hidden="1">
      <c r="B1250" s="800" t="s">
        <v>8700</v>
      </c>
    </row>
    <row r="1251" spans="2:2" s="3" customFormat="1" hidden="1">
      <c r="B1251" s="800" t="s">
        <v>8701</v>
      </c>
    </row>
    <row r="1252" spans="2:2" s="3" customFormat="1" hidden="1">
      <c r="B1252" s="800" t="s">
        <v>8702</v>
      </c>
    </row>
    <row r="1253" spans="2:2" s="3" customFormat="1" hidden="1">
      <c r="B1253" s="800" t="s">
        <v>8703</v>
      </c>
    </row>
    <row r="1254" spans="2:2" s="3" customFormat="1" hidden="1">
      <c r="B1254" s="800" t="s">
        <v>8704</v>
      </c>
    </row>
    <row r="1255" spans="2:2" s="3" customFormat="1" hidden="1">
      <c r="B1255" s="800" t="s">
        <v>8705</v>
      </c>
    </row>
    <row r="1256" spans="2:2" s="3" customFormat="1" hidden="1">
      <c r="B1256" s="800" t="s">
        <v>8706</v>
      </c>
    </row>
    <row r="1257" spans="2:2" s="3" customFormat="1" hidden="1">
      <c r="B1257" s="662" t="s">
        <v>8707</v>
      </c>
    </row>
    <row r="1258" spans="2:2" s="3" customFormat="1" hidden="1">
      <c r="B1258" s="662" t="s">
        <v>8708</v>
      </c>
    </row>
    <row r="1259" spans="2:2" s="3" customFormat="1" hidden="1">
      <c r="B1259" s="662" t="s">
        <v>8709</v>
      </c>
    </row>
    <row r="1260" spans="2:2" s="3" customFormat="1" hidden="1">
      <c r="B1260" s="662" t="s">
        <v>8710</v>
      </c>
    </row>
    <row r="1261" spans="2:2" s="3" customFormat="1" hidden="1">
      <c r="B1261" s="662" t="s">
        <v>8711</v>
      </c>
    </row>
    <row r="1262" spans="2:2" s="3" customFormat="1" hidden="1">
      <c r="B1262" s="662" t="s">
        <v>8712</v>
      </c>
    </row>
    <row r="1263" spans="2:2" s="3" customFormat="1" hidden="1">
      <c r="B1263" s="662" t="s">
        <v>8713</v>
      </c>
    </row>
    <row r="1264" spans="2:2" s="3" customFormat="1" hidden="1">
      <c r="B1264" s="662" t="s">
        <v>8714</v>
      </c>
    </row>
    <row r="1265" spans="2:2" s="3" customFormat="1" hidden="1">
      <c r="B1265" s="662" t="s">
        <v>8715</v>
      </c>
    </row>
    <row r="1266" spans="2:2" s="3" customFormat="1" hidden="1">
      <c r="B1266" s="662" t="s">
        <v>8716</v>
      </c>
    </row>
    <row r="1267" spans="2:2" s="3" customFormat="1" hidden="1">
      <c r="B1267" s="662" t="s">
        <v>8717</v>
      </c>
    </row>
    <row r="1268" spans="2:2" s="3" customFormat="1" hidden="1">
      <c r="B1268" s="662" t="s">
        <v>8718</v>
      </c>
    </row>
    <row r="1269" spans="2:2" s="3" customFormat="1" hidden="1">
      <c r="B1269" s="662"/>
    </row>
    <row r="1270" spans="2:2" s="3" customFormat="1" ht="14" hidden="1">
      <c r="B1270" s="19"/>
    </row>
    <row r="1271" spans="2:2" s="3" customFormat="1" ht="13" hidden="1">
      <c r="B1271" s="220" t="s">
        <v>8719</v>
      </c>
    </row>
    <row r="1272" spans="2:2" s="3" customFormat="1" hidden="1">
      <c r="B1272" s="16" t="s">
        <v>8720</v>
      </c>
    </row>
    <row r="1273" spans="2:2" s="3" customFormat="1" hidden="1">
      <c r="B1273" s="662" t="s">
        <v>8641</v>
      </c>
    </row>
    <row r="1274" spans="2:2" s="3" customFormat="1" hidden="1">
      <c r="B1274" s="662" t="s">
        <v>8642</v>
      </c>
    </row>
    <row r="1275" spans="2:2" s="3" customFormat="1" ht="14" hidden="1">
      <c r="B1275" s="19"/>
    </row>
    <row r="1276" spans="2:2" s="3" customFormat="1" hidden="1">
      <c r="B1276" s="662" t="s">
        <v>8721</v>
      </c>
    </row>
    <row r="1277" spans="2:2" s="3" customFormat="1" hidden="1">
      <c r="B1277" s="800" t="s">
        <v>8722</v>
      </c>
    </row>
    <row r="1278" spans="2:2" s="3" customFormat="1" hidden="1">
      <c r="B1278" s="800" t="s">
        <v>8723</v>
      </c>
    </row>
    <row r="1279" spans="2:2" s="3" customFormat="1" hidden="1">
      <c r="B1279" s="800" t="s">
        <v>8724</v>
      </c>
    </row>
    <row r="1280" spans="2:2" s="3" customFormat="1" hidden="1">
      <c r="B1280" s="800" t="s">
        <v>8725</v>
      </c>
    </row>
    <row r="1281" spans="2:2" s="3" customFormat="1" hidden="1">
      <c r="B1281" s="800" t="s">
        <v>8726</v>
      </c>
    </row>
    <row r="1282" spans="2:2" s="3" customFormat="1" hidden="1">
      <c r="B1282" s="800" t="s">
        <v>8727</v>
      </c>
    </row>
    <row r="1283" spans="2:2" s="3" customFormat="1" hidden="1">
      <c r="B1283" s="800" t="s">
        <v>8728</v>
      </c>
    </row>
    <row r="1284" spans="2:2" s="3" customFormat="1" hidden="1">
      <c r="B1284" s="800" t="s">
        <v>8729</v>
      </c>
    </row>
    <row r="1285" spans="2:2" s="3" customFormat="1" hidden="1">
      <c r="B1285" s="800" t="s">
        <v>8730</v>
      </c>
    </row>
    <row r="1286" spans="2:2" s="3" customFormat="1" hidden="1">
      <c r="B1286" s="800" t="s">
        <v>8731</v>
      </c>
    </row>
    <row r="1287" spans="2:2" s="3" customFormat="1" hidden="1">
      <c r="B1287" s="800" t="s">
        <v>8732</v>
      </c>
    </row>
    <row r="1288" spans="2:2" s="3" customFormat="1" hidden="1">
      <c r="B1288" s="800" t="s">
        <v>8733</v>
      </c>
    </row>
    <row r="1289" spans="2:2" s="3" customFormat="1" hidden="1">
      <c r="B1289" s="800" t="s">
        <v>8734</v>
      </c>
    </row>
    <row r="1290" spans="2:2" s="3" customFormat="1" hidden="1">
      <c r="B1290" s="800" t="s">
        <v>8735</v>
      </c>
    </row>
    <row r="1291" spans="2:2" s="3" customFormat="1" hidden="1">
      <c r="B1291" s="800" t="s">
        <v>8736</v>
      </c>
    </row>
    <row r="1292" spans="2:2" s="3" customFormat="1" hidden="1">
      <c r="B1292" s="800" t="s">
        <v>8737</v>
      </c>
    </row>
    <row r="1293" spans="2:2" s="3" customFormat="1" hidden="1">
      <c r="B1293" s="800" t="s">
        <v>8738</v>
      </c>
    </row>
    <row r="1294" spans="2:2" s="3" customFormat="1" hidden="1">
      <c r="B1294" s="800" t="s">
        <v>8739</v>
      </c>
    </row>
    <row r="1295" spans="2:2" s="3" customFormat="1" hidden="1">
      <c r="B1295" s="800" t="s">
        <v>8740</v>
      </c>
    </row>
    <row r="1296" spans="2:2" s="3" customFormat="1" hidden="1">
      <c r="B1296" s="800" t="s">
        <v>8741</v>
      </c>
    </row>
    <row r="1297" spans="2:2" s="3" customFormat="1" hidden="1">
      <c r="B1297" s="800" t="s">
        <v>8742</v>
      </c>
    </row>
    <row r="1298" spans="2:2" s="3" customFormat="1" hidden="1">
      <c r="B1298" s="800" t="s">
        <v>8743</v>
      </c>
    </row>
    <row r="1299" spans="2:2" s="3" customFormat="1" hidden="1">
      <c r="B1299" s="800" t="s">
        <v>8744</v>
      </c>
    </row>
    <row r="1300" spans="2:2" s="3" customFormat="1" hidden="1">
      <c r="B1300" s="800" t="s">
        <v>8745</v>
      </c>
    </row>
    <row r="1301" spans="2:2" s="3" customFormat="1" hidden="1">
      <c r="B1301" s="800" t="s">
        <v>8746</v>
      </c>
    </row>
    <row r="1302" spans="2:2" s="3" customFormat="1" hidden="1">
      <c r="B1302" s="800" t="s">
        <v>8747</v>
      </c>
    </row>
    <row r="1303" spans="2:2" s="3" customFormat="1" ht="14" hidden="1">
      <c r="B1303" s="19"/>
    </row>
    <row r="1304" spans="2:2" s="3" customFormat="1" hidden="1">
      <c r="B1304" s="662" t="s">
        <v>8748</v>
      </c>
    </row>
    <row r="1305" spans="2:2" s="3" customFormat="1" hidden="1">
      <c r="B1305" s="662" t="s">
        <v>8749</v>
      </c>
    </row>
    <row r="1306" spans="2:2" s="3" customFormat="1" hidden="1">
      <c r="B1306" s="662" t="s">
        <v>8750</v>
      </c>
    </row>
    <row r="1307" spans="2:2" s="3" customFormat="1" ht="14" hidden="1">
      <c r="B1307" s="19"/>
    </row>
    <row r="1308" spans="2:2" s="3" customFormat="1" ht="14" hidden="1">
      <c r="B1308" s="19"/>
    </row>
    <row r="1309" spans="2:2" s="3" customFormat="1" ht="13" hidden="1">
      <c r="B1309" s="220" t="s">
        <v>8636</v>
      </c>
    </row>
    <row r="1310" spans="2:2" s="3" customFormat="1" hidden="1">
      <c r="B1310" s="16" t="s">
        <v>8637</v>
      </c>
    </row>
    <row r="1311" spans="2:2" s="3" customFormat="1" hidden="1">
      <c r="B1311" s="662" t="s">
        <v>8612</v>
      </c>
    </row>
    <row r="1312" spans="2:2" s="3" customFormat="1" hidden="1">
      <c r="B1312" s="662" t="s">
        <v>8613</v>
      </c>
    </row>
    <row r="1313" spans="2:2" s="3" customFormat="1" ht="14" hidden="1">
      <c r="B1313" s="19"/>
    </row>
    <row r="1314" spans="2:2" s="3" customFormat="1" hidden="1">
      <c r="B1314" s="16" t="s">
        <v>8639</v>
      </c>
    </row>
    <row r="1315" spans="2:2" s="3" customFormat="1" hidden="1">
      <c r="B1315" s="662" t="s">
        <v>8586</v>
      </c>
    </row>
    <row r="1316" spans="2:2" s="3" customFormat="1" ht="14" hidden="1">
      <c r="B1316" s="19"/>
    </row>
    <row r="1317" spans="2:2" s="3" customFormat="1" hidden="1">
      <c r="B1317" s="16" t="s">
        <v>8638</v>
      </c>
    </row>
    <row r="1318" spans="2:2" s="3" customFormat="1" hidden="1">
      <c r="B1318" s="662" t="s">
        <v>8614</v>
      </c>
    </row>
    <row r="1319" spans="2:2" s="3" customFormat="1" hidden="1">
      <c r="B1319" s="662" t="s">
        <v>8615</v>
      </c>
    </row>
    <row r="1320" spans="2:2" s="3" customFormat="1" ht="14" hidden="1">
      <c r="B1320" s="19"/>
    </row>
    <row r="1321" spans="2:2" s="3" customFormat="1" hidden="1">
      <c r="B1321" s="16" t="s">
        <v>8640</v>
      </c>
    </row>
    <row r="1322" spans="2:2" s="3" customFormat="1" hidden="1">
      <c r="B1322" s="662" t="s">
        <v>8611</v>
      </c>
    </row>
    <row r="1323" spans="2:2" s="3" customFormat="1" hidden="1">
      <c r="B1323" s="662" t="s">
        <v>8616</v>
      </c>
    </row>
    <row r="1324" spans="2:2" s="3" customFormat="1" ht="14" hidden="1">
      <c r="B1324" s="19"/>
    </row>
    <row r="1325" spans="2:2" s="3" customFormat="1" ht="14" hidden="1">
      <c r="B1325" s="19"/>
    </row>
    <row r="1326" spans="2:2" s="3" customFormat="1" ht="13" hidden="1">
      <c r="B1326" s="220" t="s">
        <v>8578</v>
      </c>
    </row>
    <row r="1327" spans="2:2" s="3" customFormat="1" hidden="1">
      <c r="B1327" s="16" t="s">
        <v>8579</v>
      </c>
    </row>
    <row r="1328" spans="2:2" s="3" customFormat="1" hidden="1">
      <c r="B1328" s="662" t="s">
        <v>8542</v>
      </c>
    </row>
    <row r="1329" spans="2:2" s="3" customFormat="1" hidden="1">
      <c r="B1329" s="662" t="s">
        <v>8543</v>
      </c>
    </row>
    <row r="1330" spans="2:2" s="3" customFormat="1" ht="14" hidden="1">
      <c r="B1330" s="19"/>
    </row>
    <row r="1331" spans="2:2" s="3" customFormat="1" hidden="1">
      <c r="B1331" s="16" t="s">
        <v>8580</v>
      </c>
    </row>
    <row r="1332" spans="2:2" s="3" customFormat="1" hidden="1">
      <c r="B1332" s="662" t="s">
        <v>8576</v>
      </c>
    </row>
    <row r="1333" spans="2:2" s="3" customFormat="1" hidden="1">
      <c r="B1333" s="662"/>
    </row>
    <row r="1334" spans="2:2" s="3" customFormat="1" hidden="1">
      <c r="B1334" s="662" t="s">
        <v>8585</v>
      </c>
    </row>
    <row r="1335" spans="2:2" s="3" customFormat="1" hidden="1">
      <c r="B1335" s="662" t="s">
        <v>8577</v>
      </c>
    </row>
    <row r="1336" spans="2:2" s="3" customFormat="1" hidden="1">
      <c r="B1336" s="662"/>
    </row>
    <row r="1337" spans="2:2" s="3" customFormat="1" hidden="1">
      <c r="B1337" s="662" t="s">
        <v>8581</v>
      </c>
    </row>
    <row r="1338" spans="2:2" s="3" customFormat="1" hidden="1">
      <c r="B1338" s="800" t="s">
        <v>8583</v>
      </c>
    </row>
    <row r="1339" spans="2:2" s="3" customFormat="1" ht="14" hidden="1">
      <c r="B1339" s="19"/>
    </row>
    <row r="1340" spans="2:2" s="3" customFormat="1" hidden="1">
      <c r="B1340" s="662" t="s">
        <v>8582</v>
      </c>
    </row>
    <row r="1341" spans="2:2" s="3" customFormat="1" hidden="1">
      <c r="B1341" s="662" t="s">
        <v>8584</v>
      </c>
    </row>
    <row r="1342" spans="2:2" s="3" customFormat="1" hidden="1">
      <c r="B1342" s="662"/>
    </row>
    <row r="1343" spans="2:2" s="3" customFormat="1" ht="14" hidden="1">
      <c r="B1343" s="19"/>
    </row>
    <row r="1344" spans="2:2" s="3" customFormat="1" ht="13" hidden="1">
      <c r="B1344" s="220" t="s">
        <v>8544</v>
      </c>
    </row>
    <row r="1345" spans="2:2" s="3" customFormat="1" hidden="1">
      <c r="B1345" s="16" t="s">
        <v>8545</v>
      </c>
    </row>
    <row r="1346" spans="2:2" s="3" customFormat="1" hidden="1">
      <c r="B1346" s="662" t="s">
        <v>8546</v>
      </c>
    </row>
    <row r="1347" spans="2:2" s="3" customFormat="1" hidden="1">
      <c r="B1347" s="662" t="s">
        <v>8520</v>
      </c>
    </row>
    <row r="1348" spans="2:2" s="3" customFormat="1" hidden="1">
      <c r="B1348" s="662"/>
    </row>
    <row r="1349" spans="2:2" s="3" customFormat="1" hidden="1">
      <c r="B1349" s="16" t="s">
        <v>8547</v>
      </c>
    </row>
    <row r="1350" spans="2:2" s="3" customFormat="1" hidden="1">
      <c r="B1350" s="662" t="s">
        <v>8518</v>
      </c>
    </row>
    <row r="1351" spans="2:2" s="3" customFormat="1" ht="14" hidden="1">
      <c r="B1351" s="19"/>
    </row>
    <row r="1352" spans="2:2" s="3" customFormat="1" hidden="1">
      <c r="B1352" s="16" t="s">
        <v>8548</v>
      </c>
    </row>
    <row r="1353" spans="2:2" s="3" customFormat="1" hidden="1">
      <c r="B1353" s="662" t="s">
        <v>8519</v>
      </c>
    </row>
    <row r="1354" spans="2:2" s="3" customFormat="1" hidden="1">
      <c r="B1354" s="662" t="s">
        <v>8549</v>
      </c>
    </row>
    <row r="1355" spans="2:2" s="3" customFormat="1" ht="14" hidden="1">
      <c r="B1355" s="19"/>
    </row>
    <row r="1356" spans="2:2" s="3" customFormat="1" hidden="1">
      <c r="B1356" s="662" t="s">
        <v>8550</v>
      </c>
    </row>
    <row r="1357" spans="2:2" s="3" customFormat="1" hidden="1">
      <c r="B1357" s="800" t="s">
        <v>8551</v>
      </c>
    </row>
    <row r="1358" spans="2:2" s="3" customFormat="1" hidden="1">
      <c r="B1358" s="800" t="s">
        <v>8552</v>
      </c>
    </row>
    <row r="1359" spans="2:2" s="3" customFormat="1" hidden="1">
      <c r="B1359" s="6" t="s">
        <v>8553</v>
      </c>
    </row>
    <row r="1360" spans="2:2" s="3" customFormat="1" hidden="1">
      <c r="B1360" s="6" t="s">
        <v>8554</v>
      </c>
    </row>
    <row r="1361" spans="2:2" s="3" customFormat="1" hidden="1">
      <c r="B1361" s="6" t="s">
        <v>8555</v>
      </c>
    </row>
    <row r="1362" spans="2:2" s="3" customFormat="1" hidden="1">
      <c r="B1362" s="6" t="s">
        <v>8556</v>
      </c>
    </row>
    <row r="1363" spans="2:2" s="3" customFormat="1" hidden="1">
      <c r="B1363" s="6" t="s">
        <v>8557</v>
      </c>
    </row>
    <row r="1364" spans="2:2" s="3" customFormat="1" hidden="1">
      <c r="B1364" s="6" t="s">
        <v>8558</v>
      </c>
    </row>
    <row r="1365" spans="2:2" s="3" customFormat="1" hidden="1">
      <c r="B1365" s="6" t="s">
        <v>8559</v>
      </c>
    </row>
    <row r="1366" spans="2:2" s="3" customFormat="1" hidden="1">
      <c r="B1366" s="6" t="s">
        <v>8560</v>
      </c>
    </row>
    <row r="1367" spans="2:2" s="3" customFormat="1" hidden="1">
      <c r="B1367" s="6" t="s">
        <v>8561</v>
      </c>
    </row>
    <row r="1368" spans="2:2" s="3" customFormat="1" hidden="1">
      <c r="B1368" s="6" t="s">
        <v>8562</v>
      </c>
    </row>
    <row r="1369" spans="2:2" s="3" customFormat="1" hidden="1">
      <c r="B1369" s="6" t="s">
        <v>8563</v>
      </c>
    </row>
    <row r="1370" spans="2:2" s="3" customFormat="1" hidden="1">
      <c r="B1370" s="6" t="s">
        <v>8564</v>
      </c>
    </row>
    <row r="1371" spans="2:2" s="3" customFormat="1" hidden="1">
      <c r="B1371" s="6" t="s">
        <v>8565</v>
      </c>
    </row>
    <row r="1372" spans="2:2" s="3" customFormat="1" ht="14" hidden="1">
      <c r="B1372" s="19"/>
    </row>
    <row r="1373" spans="2:2" s="3" customFormat="1" hidden="1">
      <c r="B1373" s="662" t="s">
        <v>8566</v>
      </c>
    </row>
    <row r="1374" spans="2:2" s="3" customFormat="1" hidden="1">
      <c r="B1374" s="662" t="s">
        <v>8567</v>
      </c>
    </row>
    <row r="1375" spans="2:2" s="3" customFormat="1" ht="14" hidden="1">
      <c r="B1375" s="19"/>
    </row>
    <row r="1376" spans="2:2" s="3" customFormat="1" ht="14" hidden="1">
      <c r="B1376" s="19"/>
    </row>
    <row r="1377" spans="2:2" s="3" customFormat="1" ht="13" hidden="1">
      <c r="B1377" s="220" t="s">
        <v>8443</v>
      </c>
    </row>
    <row r="1378" spans="2:2" s="3" customFormat="1" hidden="1">
      <c r="B1378" s="16" t="s">
        <v>8444</v>
      </c>
    </row>
    <row r="1379" spans="2:2" s="3" customFormat="1" hidden="1">
      <c r="B1379" s="662" t="s">
        <v>8338</v>
      </c>
    </row>
    <row r="1380" spans="2:2" s="3" customFormat="1" hidden="1">
      <c r="B1380" s="662" t="s">
        <v>8341</v>
      </c>
    </row>
    <row r="1381" spans="2:2" s="3" customFormat="1" hidden="1">
      <c r="B1381" s="662" t="s">
        <v>8342</v>
      </c>
    </row>
    <row r="1382" spans="2:2" s="3" customFormat="1" ht="14" hidden="1">
      <c r="B1382" s="19"/>
    </row>
    <row r="1383" spans="2:2" s="3" customFormat="1" hidden="1">
      <c r="B1383" s="16" t="s">
        <v>8445</v>
      </c>
    </row>
    <row r="1384" spans="2:2" s="3" customFormat="1" hidden="1">
      <c r="B1384" s="662" t="s">
        <v>8337</v>
      </c>
    </row>
    <row r="1385" spans="2:2" s="3" customFormat="1" ht="14" hidden="1">
      <c r="B1385" s="19"/>
    </row>
    <row r="1386" spans="2:2" s="3" customFormat="1" hidden="1">
      <c r="B1386" s="16" t="s">
        <v>8446</v>
      </c>
    </row>
    <row r="1387" spans="2:2" s="3" customFormat="1" hidden="1">
      <c r="B1387" s="662" t="s">
        <v>8334</v>
      </c>
    </row>
    <row r="1388" spans="2:2" s="3" customFormat="1" ht="14" hidden="1">
      <c r="B1388" s="19"/>
    </row>
    <row r="1389" spans="2:2" s="3" customFormat="1" hidden="1">
      <c r="B1389" s="662" t="s">
        <v>8447</v>
      </c>
    </row>
    <row r="1390" spans="2:2" s="3" customFormat="1" hidden="1">
      <c r="B1390" s="662" t="s">
        <v>8335</v>
      </c>
    </row>
    <row r="1391" spans="2:2" s="3" customFormat="1" hidden="1">
      <c r="B1391" s="662" t="s">
        <v>8336</v>
      </c>
    </row>
    <row r="1392" spans="2:2" s="3" customFormat="1" hidden="1">
      <c r="B1392" s="662" t="s">
        <v>8378</v>
      </c>
    </row>
    <row r="1393" spans="2:2" s="3" customFormat="1" hidden="1">
      <c r="B1393" s="662" t="s">
        <v>8386</v>
      </c>
    </row>
    <row r="1394" spans="2:2" s="3" customFormat="1" hidden="1">
      <c r="B1394" s="662" t="s">
        <v>8387</v>
      </c>
    </row>
    <row r="1395" spans="2:2" s="3" customFormat="1" hidden="1">
      <c r="B1395" s="662" t="s">
        <v>8388</v>
      </c>
    </row>
    <row r="1396" spans="2:2" s="3" customFormat="1" hidden="1">
      <c r="B1396" s="662" t="s">
        <v>8379</v>
      </c>
    </row>
    <row r="1397" spans="2:2" s="3" customFormat="1" ht="14" hidden="1">
      <c r="B1397" s="19"/>
    </row>
    <row r="1398" spans="2:2" s="3" customFormat="1" hidden="1">
      <c r="B1398" s="662" t="s">
        <v>8448</v>
      </c>
    </row>
    <row r="1399" spans="2:2" s="3" customFormat="1" hidden="1">
      <c r="B1399" s="662" t="s">
        <v>8450</v>
      </c>
    </row>
    <row r="1400" spans="2:2" s="3" customFormat="1" hidden="1">
      <c r="B1400" s="662" t="s">
        <v>8451</v>
      </c>
    </row>
    <row r="1401" spans="2:2" s="3" customFormat="1" hidden="1">
      <c r="B1401" s="662" t="s">
        <v>8452</v>
      </c>
    </row>
    <row r="1402" spans="2:2" s="3" customFormat="1" hidden="1">
      <c r="B1402" s="662" t="s">
        <v>8453</v>
      </c>
    </row>
    <row r="1403" spans="2:2" s="3" customFormat="1" hidden="1">
      <c r="B1403" s="662" t="s">
        <v>8454</v>
      </c>
    </row>
    <row r="1404" spans="2:2" s="3" customFormat="1" hidden="1">
      <c r="B1404" s="662" t="s">
        <v>8455</v>
      </c>
    </row>
    <row r="1405" spans="2:2" s="3" customFormat="1" hidden="1">
      <c r="B1405" s="662" t="s">
        <v>8456</v>
      </c>
    </row>
    <row r="1406" spans="2:2" s="3" customFormat="1" hidden="1">
      <c r="B1406" s="662" t="s">
        <v>8457</v>
      </c>
    </row>
    <row r="1407" spans="2:2" s="3" customFormat="1" hidden="1">
      <c r="B1407" s="662" t="s">
        <v>8458</v>
      </c>
    </row>
    <row r="1408" spans="2:2" s="3" customFormat="1" hidden="1">
      <c r="B1408" s="662" t="s">
        <v>8459</v>
      </c>
    </row>
    <row r="1409" spans="2:2" s="3" customFormat="1" hidden="1">
      <c r="B1409" s="662" t="s">
        <v>8460</v>
      </c>
    </row>
    <row r="1410" spans="2:2" s="3" customFormat="1" hidden="1">
      <c r="B1410" s="662" t="s">
        <v>8461</v>
      </c>
    </row>
    <row r="1411" spans="2:2" s="3" customFormat="1" hidden="1">
      <c r="B1411" s="662" t="s">
        <v>8462</v>
      </c>
    </row>
    <row r="1412" spans="2:2" s="3" customFormat="1" hidden="1">
      <c r="B1412" s="662" t="s">
        <v>8463</v>
      </c>
    </row>
    <row r="1413" spans="2:2" s="3" customFormat="1" hidden="1">
      <c r="B1413" s="662" t="s">
        <v>8464</v>
      </c>
    </row>
    <row r="1414" spans="2:2" s="3" customFormat="1" hidden="1">
      <c r="B1414" s="662" t="s">
        <v>8465</v>
      </c>
    </row>
    <row r="1415" spans="2:2" s="3" customFormat="1" hidden="1">
      <c r="B1415" s="662" t="s">
        <v>8466</v>
      </c>
    </row>
    <row r="1416" spans="2:2" s="3" customFormat="1" hidden="1">
      <c r="B1416" s="662" t="s">
        <v>8467</v>
      </c>
    </row>
    <row r="1417" spans="2:2" s="3" customFormat="1" hidden="1">
      <c r="B1417" s="662" t="s">
        <v>8468</v>
      </c>
    </row>
    <row r="1418" spans="2:2" s="3" customFormat="1" hidden="1">
      <c r="B1418" s="662" t="s">
        <v>8469</v>
      </c>
    </row>
    <row r="1419" spans="2:2" s="3" customFormat="1" hidden="1">
      <c r="B1419" s="662" t="s">
        <v>8470</v>
      </c>
    </row>
    <row r="1420" spans="2:2" s="3" customFormat="1" hidden="1">
      <c r="B1420" s="662" t="s">
        <v>8471</v>
      </c>
    </row>
    <row r="1421" spans="2:2" s="3" customFormat="1" hidden="1">
      <c r="B1421" s="662" t="s">
        <v>8472</v>
      </c>
    </row>
    <row r="1422" spans="2:2" s="3" customFormat="1" hidden="1">
      <c r="B1422" s="662" t="s">
        <v>8473</v>
      </c>
    </row>
    <row r="1423" spans="2:2" s="3" customFormat="1" hidden="1">
      <c r="B1423" s="662" t="s">
        <v>8474</v>
      </c>
    </row>
    <row r="1424" spans="2:2" s="3" customFormat="1" hidden="1">
      <c r="B1424" s="662" t="s">
        <v>8475</v>
      </c>
    </row>
    <row r="1425" spans="2:2" s="3" customFormat="1" hidden="1">
      <c r="B1425" s="662" t="s">
        <v>8476</v>
      </c>
    </row>
    <row r="1426" spans="2:2" s="3" customFormat="1" hidden="1">
      <c r="B1426" s="662" t="s">
        <v>8477</v>
      </c>
    </row>
    <row r="1427" spans="2:2" s="3" customFormat="1" hidden="1">
      <c r="B1427" s="662" t="s">
        <v>8478</v>
      </c>
    </row>
    <row r="1428" spans="2:2" s="3" customFormat="1" hidden="1">
      <c r="B1428" s="662" t="s">
        <v>8479</v>
      </c>
    </row>
    <row r="1429" spans="2:2" s="3" customFormat="1" hidden="1">
      <c r="B1429" s="662" t="s">
        <v>8480</v>
      </c>
    </row>
    <row r="1430" spans="2:2" s="3" customFormat="1" hidden="1">
      <c r="B1430" s="662" t="s">
        <v>8481</v>
      </c>
    </row>
    <row r="1431" spans="2:2" s="3" customFormat="1" hidden="1">
      <c r="B1431" s="662" t="s">
        <v>8482</v>
      </c>
    </row>
    <row r="1432" spans="2:2" s="3" customFormat="1" hidden="1">
      <c r="B1432" s="662" t="s">
        <v>8483</v>
      </c>
    </row>
    <row r="1433" spans="2:2" s="3" customFormat="1" hidden="1">
      <c r="B1433" s="662" t="s">
        <v>8484</v>
      </c>
    </row>
    <row r="1434" spans="2:2" s="3" customFormat="1" hidden="1">
      <c r="B1434" s="662" t="s">
        <v>8485</v>
      </c>
    </row>
    <row r="1435" spans="2:2" s="3" customFormat="1" hidden="1">
      <c r="B1435" s="662" t="s">
        <v>8486</v>
      </c>
    </row>
    <row r="1436" spans="2:2" s="3" customFormat="1" hidden="1">
      <c r="B1436" s="662" t="s">
        <v>8487</v>
      </c>
    </row>
    <row r="1437" spans="2:2" s="3" customFormat="1" hidden="1">
      <c r="B1437" s="662" t="s">
        <v>8488</v>
      </c>
    </row>
    <row r="1438" spans="2:2" s="3" customFormat="1" hidden="1">
      <c r="B1438" s="662" t="s">
        <v>8489</v>
      </c>
    </row>
    <row r="1439" spans="2:2" s="3" customFormat="1" hidden="1">
      <c r="B1439" s="662" t="s">
        <v>8490</v>
      </c>
    </row>
    <row r="1440" spans="2:2" s="3" customFormat="1" hidden="1">
      <c r="B1440" s="662" t="s">
        <v>8491</v>
      </c>
    </row>
    <row r="1441" spans="2:2" s="3" customFormat="1" hidden="1">
      <c r="B1441" s="662" t="s">
        <v>8492</v>
      </c>
    </row>
    <row r="1442" spans="2:2" s="3" customFormat="1" hidden="1">
      <c r="B1442" s="662" t="s">
        <v>8493</v>
      </c>
    </row>
    <row r="1443" spans="2:2" s="3" customFormat="1" hidden="1">
      <c r="B1443" s="662" t="s">
        <v>8494</v>
      </c>
    </row>
    <row r="1444" spans="2:2" s="3" customFormat="1" hidden="1">
      <c r="B1444" s="662" t="s">
        <v>8495</v>
      </c>
    </row>
    <row r="1445" spans="2:2" s="3" customFormat="1" hidden="1">
      <c r="B1445" s="662" t="s">
        <v>8496</v>
      </c>
    </row>
    <row r="1446" spans="2:2" s="3" customFormat="1" hidden="1">
      <c r="B1446" s="662" t="s">
        <v>8497</v>
      </c>
    </row>
    <row r="1447" spans="2:2" s="3" customFormat="1" hidden="1">
      <c r="B1447" s="662" t="s">
        <v>8498</v>
      </c>
    </row>
    <row r="1448" spans="2:2" s="3" customFormat="1" hidden="1">
      <c r="B1448" s="662" t="s">
        <v>8499</v>
      </c>
    </row>
    <row r="1449" spans="2:2" s="3" customFormat="1" hidden="1">
      <c r="B1449" s="662" t="s">
        <v>8500</v>
      </c>
    </row>
    <row r="1450" spans="2:2" s="3" customFormat="1" hidden="1">
      <c r="B1450" s="662" t="s">
        <v>8501</v>
      </c>
    </row>
    <row r="1451" spans="2:2" s="3" customFormat="1" hidden="1">
      <c r="B1451" s="662" t="s">
        <v>8502</v>
      </c>
    </row>
    <row r="1452" spans="2:2" s="3" customFormat="1" hidden="1">
      <c r="B1452" s="662" t="s">
        <v>8503</v>
      </c>
    </row>
    <row r="1453" spans="2:2" s="3" customFormat="1" hidden="1">
      <c r="B1453" s="662" t="s">
        <v>8504</v>
      </c>
    </row>
    <row r="1454" spans="2:2" s="3" customFormat="1" hidden="1">
      <c r="B1454" s="662"/>
    </row>
    <row r="1455" spans="2:2" s="3" customFormat="1" hidden="1">
      <c r="B1455" s="662" t="s">
        <v>8449</v>
      </c>
    </row>
    <row r="1456" spans="2:2" s="3" customFormat="1" hidden="1">
      <c r="B1456" s="662" t="s">
        <v>8505</v>
      </c>
    </row>
    <row r="1457" spans="2:2" s="3" customFormat="1" hidden="1">
      <c r="B1457" s="662" t="s">
        <v>8506</v>
      </c>
    </row>
    <row r="1458" spans="2:2" s="3" customFormat="1" hidden="1">
      <c r="B1458" s="662" t="s">
        <v>8507</v>
      </c>
    </row>
    <row r="1459" spans="2:2" s="3" customFormat="1" hidden="1">
      <c r="B1459" s="662" t="s">
        <v>8508</v>
      </c>
    </row>
    <row r="1460" spans="2:2" s="3" customFormat="1" hidden="1">
      <c r="B1460" s="662" t="s">
        <v>8509</v>
      </c>
    </row>
    <row r="1461" spans="2:2" s="3" customFormat="1" ht="14" hidden="1">
      <c r="B1461" s="19"/>
    </row>
    <row r="1462" spans="2:2" s="3" customFormat="1" ht="14" hidden="1">
      <c r="B1462" s="19"/>
    </row>
    <row r="1463" spans="2:2" s="3" customFormat="1" ht="13" hidden="1">
      <c r="B1463" s="220" t="s">
        <v>8317</v>
      </c>
    </row>
    <row r="1464" spans="2:2" s="3" customFormat="1" hidden="1">
      <c r="B1464" s="16" t="s">
        <v>8319</v>
      </c>
    </row>
    <row r="1465" spans="2:2" s="3" customFormat="1" hidden="1">
      <c r="B1465" s="662" t="s">
        <v>8293</v>
      </c>
    </row>
    <row r="1466" spans="2:2" s="3" customFormat="1" ht="14" hidden="1">
      <c r="B1466" s="19"/>
    </row>
    <row r="1467" spans="2:2" s="3" customFormat="1" hidden="1">
      <c r="B1467" s="662" t="s">
        <v>8318</v>
      </c>
    </row>
    <row r="1468" spans="2:2" s="3" customFormat="1" hidden="1">
      <c r="B1468" s="662" t="s">
        <v>8252</v>
      </c>
    </row>
    <row r="1469" spans="2:2" s="3" customFormat="1" hidden="1">
      <c r="B1469" s="662"/>
    </row>
    <row r="1470" spans="2:2" s="3" customFormat="1" hidden="1">
      <c r="B1470" s="662" t="s">
        <v>8320</v>
      </c>
    </row>
    <row r="1471" spans="2:2" s="3" customFormat="1" hidden="1">
      <c r="B1471" s="649" t="s">
        <v>8321</v>
      </c>
    </row>
    <row r="1472" spans="2:2" s="3" customFormat="1" hidden="1">
      <c r="B1472" s="649" t="s">
        <v>8322</v>
      </c>
    </row>
    <row r="1473" spans="2:2" s="3" customFormat="1" hidden="1">
      <c r="B1473" s="649" t="s">
        <v>8328</v>
      </c>
    </row>
    <row r="1474" spans="2:2" s="3" customFormat="1" hidden="1">
      <c r="B1474" s="649" t="s">
        <v>8329</v>
      </c>
    </row>
    <row r="1475" spans="2:2" s="3" customFormat="1" hidden="1">
      <c r="B1475" s="649" t="s">
        <v>8330</v>
      </c>
    </row>
    <row r="1476" spans="2:2" s="3" customFormat="1" hidden="1">
      <c r="B1476" s="649" t="s">
        <v>8331</v>
      </c>
    </row>
    <row r="1477" spans="2:2" s="3" customFormat="1" hidden="1">
      <c r="B1477" s="649" t="s">
        <v>8332</v>
      </c>
    </row>
    <row r="1478" spans="2:2" s="3" customFormat="1" hidden="1">
      <c r="B1478" s="649" t="s">
        <v>8333</v>
      </c>
    </row>
    <row r="1479" spans="2:2" s="3" customFormat="1" ht="14" hidden="1">
      <c r="B1479" s="19"/>
    </row>
    <row r="1480" spans="2:2" s="3" customFormat="1" hidden="1">
      <c r="B1480" s="662" t="s">
        <v>8323</v>
      </c>
    </row>
    <row r="1481" spans="2:2" s="3" customFormat="1" hidden="1">
      <c r="B1481" s="649" t="s">
        <v>8324</v>
      </c>
    </row>
    <row r="1482" spans="2:2" s="3" customFormat="1" hidden="1">
      <c r="B1482" s="649" t="s">
        <v>8325</v>
      </c>
    </row>
    <row r="1483" spans="2:2" s="3" customFormat="1" hidden="1">
      <c r="B1483" s="649" t="s">
        <v>8326</v>
      </c>
    </row>
    <row r="1484" spans="2:2" s="3" customFormat="1" hidden="1">
      <c r="B1484" s="649" t="s">
        <v>8327</v>
      </c>
    </row>
    <row r="1485" spans="2:2" s="3" customFormat="1" ht="14" hidden="1">
      <c r="B1485" s="19"/>
    </row>
    <row r="1486" spans="2:2" s="3" customFormat="1" ht="14" hidden="1">
      <c r="B1486" s="19"/>
    </row>
    <row r="1487" spans="2:2" s="3" customFormat="1" ht="13" hidden="1">
      <c r="B1487" s="220" t="s">
        <v>8241</v>
      </c>
    </row>
    <row r="1488" spans="2:2" s="3" customFormat="1" hidden="1">
      <c r="B1488" s="16" t="s">
        <v>8242</v>
      </c>
    </row>
    <row r="1489" spans="2:2" s="3" customFormat="1" hidden="1">
      <c r="B1489" s="662" t="s">
        <v>8189</v>
      </c>
    </row>
    <row r="1490" spans="2:2" s="3" customFormat="1" hidden="1">
      <c r="B1490" s="662" t="s">
        <v>8196</v>
      </c>
    </row>
    <row r="1491" spans="2:2" s="3" customFormat="1" hidden="1">
      <c r="B1491" s="662" t="s">
        <v>8211</v>
      </c>
    </row>
    <row r="1492" spans="2:2" s="3" customFormat="1" hidden="1">
      <c r="B1492" s="662" t="s">
        <v>8212</v>
      </c>
    </row>
    <row r="1493" spans="2:2" s="3" customFormat="1" ht="14" hidden="1">
      <c r="B1493" s="19"/>
    </row>
    <row r="1494" spans="2:2" s="3" customFormat="1" hidden="1">
      <c r="B1494" s="16" t="s">
        <v>8243</v>
      </c>
    </row>
    <row r="1495" spans="2:2" s="3" customFormat="1" hidden="1">
      <c r="B1495" s="662" t="s">
        <v>8234</v>
      </c>
    </row>
    <row r="1496" spans="2:2" s="3" customFormat="1" ht="14" hidden="1">
      <c r="B1496" s="19"/>
    </row>
    <row r="1497" spans="2:2" s="3" customFormat="1" hidden="1">
      <c r="B1497" s="662" t="s">
        <v>8244</v>
      </c>
    </row>
    <row r="1498" spans="2:2" s="3" customFormat="1" hidden="1">
      <c r="B1498" s="662" t="s">
        <v>8233</v>
      </c>
    </row>
    <row r="1499" spans="2:2" s="3" customFormat="1" hidden="1">
      <c r="B1499" s="662"/>
    </row>
    <row r="1500" spans="2:2" s="3" customFormat="1" ht="14" hidden="1">
      <c r="B1500" s="19"/>
    </row>
    <row r="1501" spans="2:2" s="3" customFormat="1" ht="13" hidden="1">
      <c r="B1501" s="220" t="s">
        <v>8227</v>
      </c>
    </row>
    <row r="1502" spans="2:2" s="3" customFormat="1" hidden="1">
      <c r="B1502" s="16" t="s">
        <v>8228</v>
      </c>
    </row>
    <row r="1503" spans="2:2" s="3" customFormat="1" hidden="1">
      <c r="B1503" s="662" t="s">
        <v>8185</v>
      </c>
    </row>
    <row r="1504" spans="2:2" s="3" customFormat="1" hidden="1">
      <c r="B1504" s="662" t="s">
        <v>8186</v>
      </c>
    </row>
    <row r="1505" spans="2:11" s="3" customFormat="1" hidden="1">
      <c r="B1505" s="662" t="s">
        <v>8187</v>
      </c>
    </row>
    <row r="1506" spans="2:11" s="3" customFormat="1" hidden="1">
      <c r="B1506" s="662"/>
    </row>
    <row r="1507" spans="2:11" s="3" customFormat="1" hidden="1">
      <c r="B1507" s="662" t="s">
        <v>8229</v>
      </c>
    </row>
    <row r="1508" spans="2:11" s="3" customFormat="1" hidden="1">
      <c r="B1508" s="662" t="s">
        <v>8158</v>
      </c>
      <c r="C1508" s="662"/>
      <c r="D1508" s="662"/>
      <c r="E1508" s="662"/>
      <c r="F1508" s="662"/>
      <c r="G1508" s="662"/>
      <c r="H1508" s="662"/>
      <c r="I1508" s="662"/>
      <c r="J1508" s="662"/>
      <c r="K1508" s="662"/>
    </row>
    <row r="1509" spans="2:11" s="3" customFormat="1" hidden="1">
      <c r="B1509" s="662" t="s">
        <v>8159</v>
      </c>
      <c r="C1509" s="662"/>
      <c r="D1509" s="662"/>
      <c r="E1509" s="662"/>
      <c r="F1509" s="662"/>
      <c r="G1509" s="662"/>
      <c r="H1509" s="662"/>
      <c r="I1509" s="662"/>
      <c r="J1509" s="662"/>
      <c r="K1509" s="662"/>
    </row>
    <row r="1510" spans="2:11" s="3" customFormat="1" hidden="1">
      <c r="B1510" s="662" t="s">
        <v>8160</v>
      </c>
      <c r="C1510" s="662"/>
      <c r="D1510" s="662"/>
      <c r="E1510" s="662"/>
      <c r="F1510" s="662"/>
      <c r="G1510" s="662"/>
      <c r="H1510" s="662"/>
      <c r="I1510" s="662"/>
      <c r="J1510" s="662"/>
      <c r="K1510" s="662"/>
    </row>
    <row r="1511" spans="2:11" s="3" customFormat="1" hidden="1">
      <c r="B1511" s="662" t="s">
        <v>8161</v>
      </c>
      <c r="C1511" s="662"/>
      <c r="D1511" s="662"/>
      <c r="E1511" s="662"/>
      <c r="F1511" s="662"/>
      <c r="G1511" s="662"/>
      <c r="H1511" s="662"/>
      <c r="I1511" s="662"/>
      <c r="J1511" s="662"/>
      <c r="K1511" s="662"/>
    </row>
    <row r="1512" spans="2:11" s="3" customFormat="1" hidden="1">
      <c r="B1512" s="662" t="s">
        <v>8162</v>
      </c>
      <c r="C1512" s="662"/>
      <c r="D1512" s="662"/>
      <c r="E1512" s="662"/>
      <c r="F1512" s="662"/>
      <c r="G1512" s="662"/>
      <c r="H1512" s="662"/>
      <c r="I1512" s="662"/>
      <c r="J1512" s="662"/>
      <c r="K1512" s="662"/>
    </row>
    <row r="1513" spans="2:11" s="3" customFormat="1" hidden="1">
      <c r="B1513" s="662" t="s">
        <v>8163</v>
      </c>
      <c r="C1513" s="662"/>
      <c r="D1513" s="662"/>
      <c r="E1513" s="662"/>
      <c r="F1513" s="662"/>
      <c r="G1513" s="662"/>
      <c r="H1513" s="662"/>
      <c r="I1513" s="662"/>
      <c r="J1513" s="662"/>
      <c r="K1513" s="662"/>
    </row>
    <row r="1514" spans="2:11" s="3" customFormat="1" hidden="1">
      <c r="B1514" s="662" t="s">
        <v>8164</v>
      </c>
      <c r="C1514" s="662"/>
      <c r="D1514" s="662"/>
      <c r="E1514" s="662"/>
      <c r="F1514" s="662"/>
      <c r="G1514" s="662"/>
      <c r="H1514" s="662"/>
      <c r="I1514" s="662"/>
      <c r="J1514" s="662"/>
      <c r="K1514" s="662"/>
    </row>
    <row r="1515" spans="2:11" s="3" customFormat="1" hidden="1">
      <c r="B1515" s="662" t="s">
        <v>8165</v>
      </c>
      <c r="C1515" s="662"/>
      <c r="D1515" s="662"/>
      <c r="E1515" s="662"/>
      <c r="F1515" s="662"/>
      <c r="G1515" s="662"/>
      <c r="H1515" s="662"/>
      <c r="I1515" s="662"/>
      <c r="J1515" s="662"/>
      <c r="K1515" s="662"/>
    </row>
    <row r="1516" spans="2:11" s="3" customFormat="1" hidden="1">
      <c r="B1516" s="662" t="s">
        <v>8166</v>
      </c>
      <c r="C1516" s="662"/>
      <c r="D1516" s="662"/>
      <c r="E1516" s="662"/>
      <c r="F1516" s="662"/>
      <c r="G1516" s="662"/>
      <c r="H1516" s="662"/>
      <c r="I1516" s="662"/>
      <c r="J1516" s="662"/>
      <c r="K1516" s="662"/>
    </row>
    <row r="1517" spans="2:11" s="3" customFormat="1" hidden="1">
      <c r="B1517" s="662" t="s">
        <v>8167</v>
      </c>
      <c r="C1517" s="662"/>
      <c r="D1517" s="662"/>
      <c r="E1517" s="662"/>
      <c r="F1517" s="662"/>
      <c r="G1517" s="662"/>
      <c r="H1517" s="662"/>
      <c r="I1517" s="662"/>
      <c r="J1517" s="662"/>
      <c r="K1517" s="662"/>
    </row>
    <row r="1518" spans="2:11" s="3" customFormat="1" hidden="1">
      <c r="B1518" s="662" t="s">
        <v>8168</v>
      </c>
      <c r="C1518" s="662"/>
      <c r="D1518" s="662"/>
      <c r="E1518" s="662"/>
      <c r="F1518" s="662"/>
      <c r="G1518" s="662"/>
      <c r="H1518" s="662"/>
      <c r="I1518" s="662"/>
      <c r="J1518" s="662"/>
      <c r="K1518" s="662"/>
    </row>
    <row r="1519" spans="2:11" s="3" customFormat="1" hidden="1">
      <c r="B1519" s="662" t="s">
        <v>8170</v>
      </c>
      <c r="C1519" s="662"/>
      <c r="D1519" s="662"/>
      <c r="E1519" s="662"/>
      <c r="F1519" s="662"/>
      <c r="G1519" s="662"/>
      <c r="H1519" s="662"/>
      <c r="I1519" s="662"/>
      <c r="J1519" s="662"/>
      <c r="K1519" s="662"/>
    </row>
    <row r="1520" spans="2:11" s="3" customFormat="1" hidden="1">
      <c r="B1520" s="662" t="s">
        <v>8182</v>
      </c>
      <c r="C1520" s="662"/>
      <c r="D1520" s="662"/>
      <c r="E1520" s="662"/>
      <c r="F1520" s="662"/>
      <c r="G1520" s="662"/>
      <c r="H1520" s="662"/>
      <c r="I1520" s="662"/>
      <c r="J1520" s="662"/>
      <c r="K1520" s="662"/>
    </row>
    <row r="1521" spans="2:2" s="3" customFormat="1" ht="14" hidden="1">
      <c r="B1521" s="19"/>
    </row>
    <row r="1522" spans="2:2" s="3" customFormat="1" ht="14" hidden="1">
      <c r="B1522" s="19"/>
    </row>
    <row r="1523" spans="2:2" s="3" customFormat="1" ht="13" hidden="1">
      <c r="B1523" s="220" t="s">
        <v>8153</v>
      </c>
    </row>
    <row r="1524" spans="2:2" s="3" customFormat="1" hidden="1">
      <c r="B1524" s="16" t="s">
        <v>8154</v>
      </c>
    </row>
    <row r="1525" spans="2:2" s="3" customFormat="1" hidden="1">
      <c r="B1525" s="662" t="s">
        <v>8113</v>
      </c>
    </row>
    <row r="1526" spans="2:2" s="3" customFormat="1" hidden="1">
      <c r="B1526" s="662" t="s">
        <v>8114</v>
      </c>
    </row>
    <row r="1527" spans="2:2" s="3" customFormat="1" hidden="1">
      <c r="B1527" s="662" t="s">
        <v>8111</v>
      </c>
    </row>
    <row r="1528" spans="2:2" s="3" customFormat="1" hidden="1">
      <c r="B1528" s="662" t="s">
        <v>8115</v>
      </c>
    </row>
    <row r="1529" spans="2:2" s="3" customFormat="1" hidden="1">
      <c r="B1529" s="662" t="s">
        <v>8112</v>
      </c>
    </row>
    <row r="1530" spans="2:2" s="3" customFormat="1" ht="14" hidden="1">
      <c r="B1530" s="19"/>
    </row>
    <row r="1531" spans="2:2" s="3" customFormat="1" hidden="1">
      <c r="B1531" s="16" t="s">
        <v>8155</v>
      </c>
    </row>
    <row r="1532" spans="2:2" s="3" customFormat="1" hidden="1">
      <c r="B1532" s="662" t="s">
        <v>8088</v>
      </c>
    </row>
    <row r="1533" spans="2:2" s="3" customFormat="1" ht="14" hidden="1">
      <c r="B1533" s="19"/>
    </row>
    <row r="1534" spans="2:2" s="3" customFormat="1" hidden="1">
      <c r="B1534" s="16" t="s">
        <v>8156</v>
      </c>
    </row>
    <row r="1535" spans="2:2" s="3" customFormat="1" hidden="1">
      <c r="B1535" s="662" t="s">
        <v>8082</v>
      </c>
    </row>
    <row r="1536" spans="2:2" s="3" customFormat="1" hidden="1">
      <c r="B1536" s="662" t="s">
        <v>8083</v>
      </c>
    </row>
    <row r="1537" spans="2:2" s="3" customFormat="1" hidden="1">
      <c r="B1537" s="662" t="s">
        <v>8084</v>
      </c>
    </row>
    <row r="1538" spans="2:2" s="3" customFormat="1" hidden="1">
      <c r="B1538" s="662" t="s">
        <v>8117</v>
      </c>
    </row>
    <row r="1539" spans="2:2" s="3" customFormat="1" ht="14" hidden="1">
      <c r="B1539" s="19"/>
    </row>
    <row r="1540" spans="2:2" s="3" customFormat="1" hidden="1">
      <c r="B1540" s="662" t="s">
        <v>8157</v>
      </c>
    </row>
    <row r="1541" spans="2:2" s="3" customFormat="1" hidden="1">
      <c r="B1541" s="662" t="s">
        <v>8092</v>
      </c>
    </row>
    <row r="1542" spans="2:2" s="3" customFormat="1" hidden="1">
      <c r="B1542" s="662" t="s">
        <v>8118</v>
      </c>
    </row>
    <row r="1543" spans="2:2" s="3" customFormat="1" ht="14" hidden="1">
      <c r="B1543" s="19"/>
    </row>
    <row r="1544" spans="2:2" s="3" customFormat="1" ht="14" hidden="1">
      <c r="B1544" s="19"/>
    </row>
    <row r="1545" spans="2:2" s="3" customFormat="1" ht="13" hidden="1">
      <c r="B1545" s="220" t="s">
        <v>8077</v>
      </c>
    </row>
    <row r="1546" spans="2:2" s="3" customFormat="1" hidden="1">
      <c r="B1546" s="16" t="s">
        <v>8078</v>
      </c>
    </row>
    <row r="1547" spans="2:2" s="3" customFormat="1" hidden="1">
      <c r="B1547" s="662" t="s">
        <v>8013</v>
      </c>
    </row>
    <row r="1548" spans="2:2" s="3" customFormat="1" hidden="1">
      <c r="B1548" s="662" t="s">
        <v>8012</v>
      </c>
    </row>
    <row r="1549" spans="2:2" s="3" customFormat="1" hidden="1">
      <c r="B1549" s="662" t="s">
        <v>8015</v>
      </c>
    </row>
    <row r="1550" spans="2:2" s="3" customFormat="1" hidden="1">
      <c r="B1550" s="662" t="s">
        <v>8016</v>
      </c>
    </row>
    <row r="1551" spans="2:2" s="3" customFormat="1" hidden="1">
      <c r="B1551" s="662" t="s">
        <v>8014</v>
      </c>
    </row>
    <row r="1552" spans="2:2" s="3" customFormat="1" hidden="1">
      <c r="B1552" s="662" t="s">
        <v>8020</v>
      </c>
    </row>
    <row r="1553" spans="2:7" s="3" customFormat="1" hidden="1">
      <c r="B1553" s="662"/>
    </row>
    <row r="1554" spans="2:7" s="3" customFormat="1" hidden="1">
      <c r="B1554" s="16" t="s">
        <v>8080</v>
      </c>
    </row>
    <row r="1555" spans="2:7" s="3" customFormat="1" hidden="1">
      <c r="B1555" s="662" t="s">
        <v>8002</v>
      </c>
      <c r="G1555" s="16"/>
    </row>
    <row r="1556" spans="2:7" s="3" customFormat="1" hidden="1">
      <c r="B1556" s="662" t="s">
        <v>8004</v>
      </c>
    </row>
    <row r="1557" spans="2:7" s="3" customFormat="1" hidden="1">
      <c r="B1557" s="662"/>
    </row>
    <row r="1558" spans="2:7" s="3" customFormat="1" hidden="1">
      <c r="B1558" s="662" t="s">
        <v>8079</v>
      </c>
    </row>
    <row r="1559" spans="2:7" s="3" customFormat="1" hidden="1">
      <c r="B1559" s="662" t="s">
        <v>8003</v>
      </c>
    </row>
    <row r="1560" spans="2:7" s="3" customFormat="1" ht="14" hidden="1">
      <c r="B1560" s="19"/>
    </row>
    <row r="1561" spans="2:7" s="3" customFormat="1" ht="14" hidden="1">
      <c r="B1561" s="19"/>
    </row>
    <row r="1562" spans="2:7" s="3" customFormat="1" ht="13" hidden="1">
      <c r="B1562" s="220" t="s">
        <v>7937</v>
      </c>
    </row>
    <row r="1563" spans="2:7" s="3" customFormat="1" hidden="1">
      <c r="B1563" s="16" t="s">
        <v>7938</v>
      </c>
    </row>
    <row r="1564" spans="2:7" s="3" customFormat="1" ht="14.5" hidden="1" customHeight="1">
      <c r="B1564" s="662" t="s">
        <v>7875</v>
      </c>
      <c r="C1564" s="662"/>
      <c r="D1564" s="662"/>
      <c r="E1564" s="662"/>
    </row>
    <row r="1565" spans="2:7" s="3" customFormat="1" ht="14.5" hidden="1" customHeight="1">
      <c r="B1565" s="662" t="s">
        <v>7876</v>
      </c>
      <c r="C1565" s="662"/>
      <c r="D1565" s="662"/>
      <c r="E1565" s="662"/>
    </row>
    <row r="1566" spans="2:7" s="3" customFormat="1" hidden="1">
      <c r="B1566" s="662" t="s">
        <v>7842</v>
      </c>
      <c r="C1566" s="662"/>
      <c r="D1566" s="662"/>
      <c r="E1566" s="662"/>
    </row>
    <row r="1567" spans="2:7" s="3" customFormat="1" ht="11.5" hidden="1" customHeight="1">
      <c r="B1567" s="662" t="s">
        <v>7877</v>
      </c>
      <c r="C1567" s="662"/>
      <c r="D1567" s="662"/>
      <c r="E1567" s="662"/>
    </row>
    <row r="1568" spans="2:7" s="3" customFormat="1" hidden="1">
      <c r="B1568" s="662" t="s">
        <v>7878</v>
      </c>
      <c r="C1568" s="662"/>
      <c r="D1568" s="662"/>
      <c r="E1568" s="662"/>
    </row>
    <row r="1569" spans="2:5" s="3" customFormat="1" hidden="1">
      <c r="B1569" s="662" t="s">
        <v>7919</v>
      </c>
      <c r="C1569" s="662"/>
      <c r="D1569" s="662"/>
      <c r="E1569" s="662"/>
    </row>
    <row r="1570" spans="2:5" s="3" customFormat="1" ht="14" hidden="1">
      <c r="B1570" s="19"/>
    </row>
    <row r="1571" spans="2:5" s="3" customFormat="1" hidden="1">
      <c r="B1571" s="16" t="s">
        <v>7939</v>
      </c>
    </row>
    <row r="1572" spans="2:5" s="3" customFormat="1" hidden="1">
      <c r="B1572" s="662" t="s">
        <v>7870</v>
      </c>
    </row>
    <row r="1573" spans="2:5" s="3" customFormat="1" hidden="1">
      <c r="B1573" s="662" t="s">
        <v>7873</v>
      </c>
    </row>
    <row r="1574" spans="2:5" s="3" customFormat="1" ht="14" hidden="1">
      <c r="B1574" s="19"/>
    </row>
    <row r="1575" spans="2:5" s="3" customFormat="1" hidden="1">
      <c r="B1575" s="16" t="s">
        <v>7940</v>
      </c>
    </row>
    <row r="1576" spans="2:5" s="3" customFormat="1" hidden="1">
      <c r="B1576" s="662" t="s">
        <v>7866</v>
      </c>
    </row>
    <row r="1577" spans="2:5" s="3" customFormat="1" hidden="1">
      <c r="B1577" s="662" t="s">
        <v>7897</v>
      </c>
    </row>
    <row r="1578" spans="2:5" s="3" customFormat="1" hidden="1">
      <c r="B1578" s="662" t="s">
        <v>7871</v>
      </c>
    </row>
    <row r="1579" spans="2:5" s="3" customFormat="1" hidden="1">
      <c r="B1579" s="662" t="s">
        <v>7872</v>
      </c>
    </row>
    <row r="1580" spans="2:5" s="3" customFormat="1" hidden="1">
      <c r="B1580" s="662" t="s">
        <v>7907</v>
      </c>
    </row>
    <row r="1581" spans="2:5" s="3" customFormat="1" ht="14" hidden="1">
      <c r="B1581" s="19"/>
    </row>
    <row r="1582" spans="2:5" s="3" customFormat="1" hidden="1">
      <c r="B1582" s="662" t="s">
        <v>7941</v>
      </c>
    </row>
    <row r="1583" spans="2:5" s="3" customFormat="1" hidden="1">
      <c r="B1583" s="662" t="s">
        <v>7867</v>
      </c>
    </row>
    <row r="1584" spans="2:5" s="3" customFormat="1" hidden="1">
      <c r="B1584" s="662" t="s">
        <v>7868</v>
      </c>
    </row>
    <row r="1585" spans="2:2" s="3" customFormat="1" hidden="1">
      <c r="B1585" s="662" t="s">
        <v>7894</v>
      </c>
    </row>
    <row r="1586" spans="2:2" s="3" customFormat="1" hidden="1">
      <c r="B1586" s="662" t="s">
        <v>7895</v>
      </c>
    </row>
    <row r="1587" spans="2:2" s="3" customFormat="1" hidden="1">
      <c r="B1587" s="662" t="s">
        <v>7898</v>
      </c>
    </row>
    <row r="1588" spans="2:2" s="3" customFormat="1" hidden="1">
      <c r="B1588" s="662" t="s">
        <v>7896</v>
      </c>
    </row>
    <row r="1589" spans="2:2" s="3" customFormat="1" ht="14" hidden="1">
      <c r="B1589" s="19"/>
    </row>
    <row r="1590" spans="2:2" s="3" customFormat="1" ht="14" hidden="1">
      <c r="B1590" s="19"/>
    </row>
    <row r="1591" spans="2:2" s="3" customFormat="1" ht="13" hidden="1">
      <c r="B1591" s="220" t="s">
        <v>7824</v>
      </c>
    </row>
    <row r="1592" spans="2:2" s="3" customFormat="1" hidden="1">
      <c r="B1592" s="16" t="s">
        <v>7825</v>
      </c>
    </row>
    <row r="1593" spans="2:2" s="3" customFormat="1" hidden="1">
      <c r="B1593" s="662" t="s">
        <v>7797</v>
      </c>
    </row>
    <row r="1594" spans="2:2" s="3" customFormat="1" hidden="1">
      <c r="B1594" s="662" t="s">
        <v>8116</v>
      </c>
    </row>
    <row r="1595" spans="2:2" s="3" customFormat="1" hidden="1">
      <c r="B1595" s="662" t="s">
        <v>7817</v>
      </c>
    </row>
    <row r="1596" spans="2:2" s="3" customFormat="1" hidden="1">
      <c r="B1596" s="662" t="s">
        <v>7818</v>
      </c>
    </row>
    <row r="1597" spans="2:2" s="3" customFormat="1" hidden="1">
      <c r="B1597" s="662" t="s">
        <v>7819</v>
      </c>
    </row>
    <row r="1598" spans="2:2" s="3" customFormat="1" hidden="1">
      <c r="B1598" s="662" t="s">
        <v>7820</v>
      </c>
    </row>
    <row r="1599" spans="2:2" s="3" customFormat="1" hidden="1">
      <c r="B1599" s="662" t="s">
        <v>7821</v>
      </c>
    </row>
    <row r="1600" spans="2:2" s="3" customFormat="1" ht="14" hidden="1">
      <c r="B1600" s="19"/>
    </row>
    <row r="1601" spans="2:2" s="3" customFormat="1" hidden="1">
      <c r="B1601" s="16" t="s">
        <v>7826</v>
      </c>
    </row>
    <row r="1602" spans="2:2" s="3" customFormat="1" hidden="1">
      <c r="B1602" s="662" t="s">
        <v>7770</v>
      </c>
    </row>
    <row r="1603" spans="2:2" s="3" customFormat="1" hidden="1">
      <c r="B1603" s="662" t="s">
        <v>7771</v>
      </c>
    </row>
    <row r="1604" spans="2:2" s="3" customFormat="1" hidden="1">
      <c r="B1604" s="662" t="s">
        <v>7772</v>
      </c>
    </row>
    <row r="1605" spans="2:2" s="3" customFormat="1" hidden="1">
      <c r="B1605" s="662" t="s">
        <v>7773</v>
      </c>
    </row>
    <row r="1606" spans="2:2" s="3" customFormat="1" hidden="1">
      <c r="B1606" s="662" t="s">
        <v>7774</v>
      </c>
    </row>
    <row r="1607" spans="2:2" s="3" customFormat="1" hidden="1">
      <c r="B1607" s="662" t="s">
        <v>7775</v>
      </c>
    </row>
    <row r="1608" spans="2:2" s="3" customFormat="1" hidden="1">
      <c r="B1608" s="662" t="s">
        <v>7776</v>
      </c>
    </row>
    <row r="1609" spans="2:2" s="3" customFormat="1" hidden="1">
      <c r="B1609" s="662" t="s">
        <v>7777</v>
      </c>
    </row>
    <row r="1610" spans="2:2" s="3" customFormat="1" hidden="1">
      <c r="B1610" s="662" t="s">
        <v>7778</v>
      </c>
    </row>
    <row r="1611" spans="2:2" s="3" customFormat="1" hidden="1">
      <c r="B1611" s="662" t="s">
        <v>7800</v>
      </c>
    </row>
    <row r="1612" spans="2:2" s="3" customFormat="1" ht="14" hidden="1">
      <c r="B1612" s="19"/>
    </row>
    <row r="1613" spans="2:2" s="3" customFormat="1" hidden="1">
      <c r="B1613" s="662" t="s">
        <v>7833</v>
      </c>
    </row>
    <row r="1614" spans="2:2" s="3" customFormat="1" hidden="1">
      <c r="B1614" s="662" t="s">
        <v>7798</v>
      </c>
    </row>
    <row r="1615" spans="2:2" s="3" customFormat="1" hidden="1">
      <c r="B1615" s="662" t="s">
        <v>7779</v>
      </c>
    </row>
    <row r="1616" spans="2:2" s="3" customFormat="1" hidden="1">
      <c r="B1616" s="662" t="s">
        <v>7815</v>
      </c>
    </row>
    <row r="1617" spans="2:2" s="3" customFormat="1" hidden="1">
      <c r="B1617" s="662" t="s">
        <v>7816</v>
      </c>
    </row>
    <row r="1618" spans="2:2" s="3" customFormat="1" hidden="1">
      <c r="B1618" s="662" t="s">
        <v>7814</v>
      </c>
    </row>
    <row r="1619" spans="2:2" s="3" customFormat="1" hidden="1">
      <c r="B1619" s="662"/>
    </row>
    <row r="1620" spans="2:2" s="3" customFormat="1" hidden="1">
      <c r="B1620" s="662" t="s">
        <v>7827</v>
      </c>
    </row>
    <row r="1621" spans="2:2" s="3" customFormat="1" hidden="1">
      <c r="B1621" s="662" t="s">
        <v>7834</v>
      </c>
    </row>
    <row r="1622" spans="2:2" s="3" customFormat="1" hidden="1">
      <c r="B1622" s="662" t="s">
        <v>7835</v>
      </c>
    </row>
    <row r="1623" spans="2:2" s="3" customFormat="1" hidden="1">
      <c r="B1623" s="662" t="s">
        <v>7836</v>
      </c>
    </row>
    <row r="1624" spans="2:2" s="3" customFormat="1" hidden="1">
      <c r="B1624" s="662" t="s">
        <v>7837</v>
      </c>
    </row>
    <row r="1625" spans="2:2" s="3" customFormat="1" hidden="1">
      <c r="B1625" s="662" t="s">
        <v>7838</v>
      </c>
    </row>
    <row r="1626" spans="2:2" s="3" customFormat="1" hidden="1">
      <c r="B1626" s="662" t="s">
        <v>7839</v>
      </c>
    </row>
    <row r="1627" spans="2:2" s="3" customFormat="1" hidden="1">
      <c r="B1627" s="662" t="s">
        <v>7840</v>
      </c>
    </row>
    <row r="1628" spans="2:2" s="3" customFormat="1" hidden="1">
      <c r="B1628" s="662" t="s">
        <v>7841</v>
      </c>
    </row>
    <row r="1629" spans="2:2" s="3" customFormat="1" hidden="1">
      <c r="B1629" s="662"/>
    </row>
    <row r="1630" spans="2:2" s="3" customFormat="1" hidden="1">
      <c r="B1630" s="662" t="s">
        <v>7828</v>
      </c>
    </row>
    <row r="1631" spans="2:2" s="3" customFormat="1" hidden="1">
      <c r="B1631" s="662" t="s">
        <v>7830</v>
      </c>
    </row>
    <row r="1632" spans="2:2" s="3" customFormat="1" hidden="1">
      <c r="B1632" s="662"/>
    </row>
    <row r="1633" spans="2:2" s="3" customFormat="1" hidden="1">
      <c r="B1633" s="662" t="s">
        <v>7829</v>
      </c>
    </row>
    <row r="1634" spans="2:2" s="3" customFormat="1" hidden="1">
      <c r="B1634" s="662" t="s">
        <v>7831</v>
      </c>
    </row>
    <row r="1635" spans="2:2" s="3" customFormat="1" hidden="1">
      <c r="B1635" s="662" t="s">
        <v>7832</v>
      </c>
    </row>
    <row r="1636" spans="2:2" s="3" customFormat="1" ht="14" hidden="1">
      <c r="B1636" s="19"/>
    </row>
    <row r="1637" spans="2:2" s="3" customFormat="1" ht="14" hidden="1">
      <c r="B1637" s="19"/>
    </row>
    <row r="1638" spans="2:2" s="3" customFormat="1" ht="13" hidden="1">
      <c r="B1638" s="220" t="s">
        <v>7705</v>
      </c>
    </row>
    <row r="1639" spans="2:2" s="3" customFormat="1" hidden="1">
      <c r="B1639" s="16" t="s">
        <v>7706</v>
      </c>
    </row>
    <row r="1640" spans="2:2" s="3" customFormat="1" hidden="1">
      <c r="B1640" s="662" t="s">
        <v>7676</v>
      </c>
    </row>
    <row r="1641" spans="2:2" s="3" customFormat="1" hidden="1">
      <c r="B1641" s="662" t="s">
        <v>7677</v>
      </c>
    </row>
    <row r="1642" spans="2:2" s="3" customFormat="1" hidden="1">
      <c r="B1642" s="662" t="s">
        <v>7685</v>
      </c>
    </row>
    <row r="1643" spans="2:2" s="3" customFormat="1" ht="14" hidden="1">
      <c r="B1643" s="19"/>
    </row>
    <row r="1644" spans="2:2" s="3" customFormat="1" hidden="1">
      <c r="B1644" s="16" t="s">
        <v>7728</v>
      </c>
    </row>
    <row r="1645" spans="2:2" s="3" customFormat="1" hidden="1">
      <c r="B1645" s="662" t="s">
        <v>7678</v>
      </c>
    </row>
    <row r="1646" spans="2:2" s="3" customFormat="1" hidden="1">
      <c r="B1646" s="662" t="s">
        <v>7696</v>
      </c>
    </row>
    <row r="1647" spans="2:2" s="3" customFormat="1" ht="14" hidden="1">
      <c r="B1647" s="19"/>
    </row>
    <row r="1648" spans="2:2" s="3" customFormat="1" hidden="1">
      <c r="B1648" s="16" t="s">
        <v>7727</v>
      </c>
    </row>
    <row r="1649" spans="2:2" s="3" customFormat="1" hidden="1">
      <c r="B1649" s="662" t="s">
        <v>7679</v>
      </c>
    </row>
    <row r="1650" spans="2:2" s="3" customFormat="1" hidden="1">
      <c r="B1650" s="662" t="s">
        <v>7680</v>
      </c>
    </row>
    <row r="1651" spans="2:2" s="3" customFormat="1" hidden="1">
      <c r="B1651" s="662"/>
    </row>
    <row r="1652" spans="2:2" s="3" customFormat="1" hidden="1">
      <c r="B1652" s="662" t="s">
        <v>7726</v>
      </c>
    </row>
    <row r="1653" spans="2:2" s="3" customFormat="1" hidden="1">
      <c r="B1653" s="16" t="s">
        <v>7707</v>
      </c>
    </row>
    <row r="1654" spans="2:2" s="3" customFormat="1" hidden="1">
      <c r="B1654" s="16" t="s">
        <v>7708</v>
      </c>
    </row>
    <row r="1655" spans="2:2" s="3" customFormat="1" hidden="1">
      <c r="B1655" s="16" t="s">
        <v>7709</v>
      </c>
    </row>
    <row r="1656" spans="2:2" s="3" customFormat="1" hidden="1">
      <c r="B1656" s="16" t="s">
        <v>7710</v>
      </c>
    </row>
    <row r="1657" spans="2:2" s="3" customFormat="1" hidden="1">
      <c r="B1657" s="16" t="s">
        <v>7711</v>
      </c>
    </row>
    <row r="1658" spans="2:2" s="3" customFormat="1" hidden="1">
      <c r="B1658" s="16" t="s">
        <v>7712</v>
      </c>
    </row>
    <row r="1659" spans="2:2" s="3" customFormat="1" hidden="1">
      <c r="B1659" s="16" t="s">
        <v>7713</v>
      </c>
    </row>
    <row r="1660" spans="2:2" s="3" customFormat="1" hidden="1">
      <c r="B1660" s="16" t="s">
        <v>7714</v>
      </c>
    </row>
    <row r="1661" spans="2:2" s="3" customFormat="1" hidden="1">
      <c r="B1661" s="16" t="s">
        <v>7715</v>
      </c>
    </row>
    <row r="1662" spans="2:2" s="3" customFormat="1" hidden="1">
      <c r="B1662" s="16" t="s">
        <v>7716</v>
      </c>
    </row>
    <row r="1663" spans="2:2" s="3" customFormat="1" hidden="1">
      <c r="B1663" s="16" t="s">
        <v>7717</v>
      </c>
    </row>
    <row r="1664" spans="2:2" s="3" customFormat="1" hidden="1">
      <c r="B1664" s="16" t="s">
        <v>7718</v>
      </c>
    </row>
    <row r="1665" spans="2:2" s="3" customFormat="1" hidden="1">
      <c r="B1665" s="16" t="s">
        <v>7719</v>
      </c>
    </row>
    <row r="1666" spans="2:2" s="3" customFormat="1" hidden="1">
      <c r="B1666" s="16" t="s">
        <v>7720</v>
      </c>
    </row>
    <row r="1667" spans="2:2" s="3" customFormat="1" hidden="1">
      <c r="B1667" s="16" t="s">
        <v>7721</v>
      </c>
    </row>
    <row r="1668" spans="2:2" s="3" customFormat="1" hidden="1">
      <c r="B1668" s="16" t="s">
        <v>7722</v>
      </c>
    </row>
    <row r="1669" spans="2:2" s="3" customFormat="1" hidden="1">
      <c r="B1669" s="16" t="s">
        <v>7723</v>
      </c>
    </row>
    <row r="1670" spans="2:2" s="3" customFormat="1" hidden="1">
      <c r="B1670" s="16" t="s">
        <v>7724</v>
      </c>
    </row>
    <row r="1671" spans="2:2" s="3" customFormat="1" hidden="1">
      <c r="B1671" s="16" t="s">
        <v>7725</v>
      </c>
    </row>
    <row r="1672" spans="2:2" s="3" customFormat="1" ht="14" hidden="1">
      <c r="B1672" s="19"/>
    </row>
    <row r="1673" spans="2:2" s="3" customFormat="1" ht="14" hidden="1">
      <c r="B1673" s="19"/>
    </row>
    <row r="1674" spans="2:2" s="3" customFormat="1" ht="13" hidden="1">
      <c r="B1674" s="220" t="s">
        <v>7669</v>
      </c>
    </row>
    <row r="1675" spans="2:2" s="3" customFormat="1" hidden="1">
      <c r="B1675" s="16" t="s">
        <v>7670</v>
      </c>
    </row>
    <row r="1676" spans="2:2" s="3" customFormat="1" hidden="1">
      <c r="B1676" s="662" t="s">
        <v>7641</v>
      </c>
    </row>
    <row r="1677" spans="2:2" s="3" customFormat="1" hidden="1">
      <c r="B1677" s="662" t="s">
        <v>7642</v>
      </c>
    </row>
    <row r="1678" spans="2:2" s="3" customFormat="1" hidden="1">
      <c r="B1678" s="662" t="s">
        <v>7650</v>
      </c>
    </row>
    <row r="1679" spans="2:2" s="3" customFormat="1" ht="14" hidden="1">
      <c r="B1679" s="19"/>
    </row>
    <row r="1680" spans="2:2" s="3" customFormat="1" hidden="1">
      <c r="B1680" s="662" t="s">
        <v>7671</v>
      </c>
    </row>
    <row r="1681" spans="2:2" s="3" customFormat="1" hidden="1">
      <c r="B1681" s="662" t="s">
        <v>7634</v>
      </c>
    </row>
    <row r="1682" spans="2:2" s="3" customFormat="1" ht="14" hidden="1">
      <c r="B1682" s="19"/>
    </row>
    <row r="1683" spans="2:2" s="3" customFormat="1" hidden="1">
      <c r="B1683" s="662" t="s">
        <v>7672</v>
      </c>
    </row>
    <row r="1684" spans="2:2" s="3" customFormat="1" hidden="1">
      <c r="B1684" s="16" t="s">
        <v>7643</v>
      </c>
    </row>
    <row r="1685" spans="2:2" s="3" customFormat="1" hidden="1">
      <c r="B1685" s="16" t="s">
        <v>7633</v>
      </c>
    </row>
    <row r="1686" spans="2:2" s="3" customFormat="1" hidden="1">
      <c r="B1686" s="16" t="s">
        <v>7646</v>
      </c>
    </row>
    <row r="1687" spans="2:2" s="3" customFormat="1" hidden="1">
      <c r="B1687" s="16" t="s">
        <v>7651</v>
      </c>
    </row>
    <row r="1688" spans="2:2" s="3" customFormat="1" ht="14" hidden="1">
      <c r="B1688" s="19"/>
    </row>
    <row r="1689" spans="2:2" s="3" customFormat="1" hidden="1">
      <c r="B1689" s="16" t="s">
        <v>7673</v>
      </c>
    </row>
    <row r="1690" spans="2:2" s="3" customFormat="1" hidden="1">
      <c r="B1690" s="16" t="s">
        <v>7674</v>
      </c>
    </row>
    <row r="1691" spans="2:2" s="3" customFormat="1" hidden="1">
      <c r="B1691" s="16" t="s">
        <v>7675</v>
      </c>
    </row>
    <row r="1692" spans="2:2" s="3" customFormat="1" ht="14" hidden="1">
      <c r="B1692" s="19"/>
    </row>
    <row r="1693" spans="2:2" s="3" customFormat="1" ht="14" hidden="1">
      <c r="B1693" s="19"/>
    </row>
    <row r="1694" spans="2:2" s="3" customFormat="1" ht="13" hidden="1">
      <c r="B1694" s="220" t="s">
        <v>7589</v>
      </c>
    </row>
    <row r="1695" spans="2:2" s="3" customFormat="1" hidden="1">
      <c r="B1695" s="16" t="s">
        <v>7590</v>
      </c>
    </row>
    <row r="1696" spans="2:2" s="3" customFormat="1" hidden="1">
      <c r="B1696" s="662" t="s">
        <v>7600</v>
      </c>
    </row>
    <row r="1697" spans="2:2" s="3" customFormat="1" hidden="1">
      <c r="B1697" s="662" t="s">
        <v>7560</v>
      </c>
    </row>
    <row r="1698" spans="2:2" s="3" customFormat="1" ht="14" hidden="1">
      <c r="B1698" s="19"/>
    </row>
    <row r="1699" spans="2:2" s="3" customFormat="1" hidden="1">
      <c r="B1699" s="662" t="s">
        <v>7591</v>
      </c>
    </row>
    <row r="1700" spans="2:2" s="3" customFormat="1" hidden="1">
      <c r="B1700" s="662" t="s">
        <v>7549</v>
      </c>
    </row>
    <row r="1701" spans="2:2" s="3" customFormat="1" hidden="1">
      <c r="B1701" s="662" t="s">
        <v>7550</v>
      </c>
    </row>
    <row r="1702" spans="2:2" s="3" customFormat="1" ht="14" hidden="1">
      <c r="B1702" s="19"/>
    </row>
    <row r="1703" spans="2:2" s="3" customFormat="1" hidden="1">
      <c r="B1703" s="16" t="s">
        <v>7592</v>
      </c>
    </row>
    <row r="1704" spans="2:2" s="3" customFormat="1" hidden="1">
      <c r="B1704" s="16" t="s">
        <v>7538</v>
      </c>
    </row>
    <row r="1705" spans="2:2" s="3" customFormat="1" hidden="1">
      <c r="B1705" s="16"/>
    </row>
    <row r="1706" spans="2:2" s="3" customFormat="1" hidden="1">
      <c r="B1706" s="662" t="s">
        <v>7593</v>
      </c>
    </row>
    <row r="1707" spans="2:2" s="3" customFormat="1" hidden="1">
      <c r="B1707" s="16" t="s">
        <v>7648</v>
      </c>
    </row>
    <row r="1708" spans="2:2" s="3" customFormat="1" hidden="1">
      <c r="B1708" s="16" t="s">
        <v>7551</v>
      </c>
    </row>
    <row r="1709" spans="2:2" s="3" customFormat="1" hidden="1">
      <c r="B1709" s="16" t="s">
        <v>7552</v>
      </c>
    </row>
    <row r="1710" spans="2:2" s="3" customFormat="1" hidden="1">
      <c r="B1710" s="16" t="s">
        <v>7649</v>
      </c>
    </row>
    <row r="1711" spans="2:2" s="3" customFormat="1" hidden="1">
      <c r="B1711" s="16"/>
    </row>
    <row r="1712" spans="2:2" s="3" customFormat="1" hidden="1">
      <c r="B1712" s="16" t="s">
        <v>7594</v>
      </c>
    </row>
    <row r="1713" spans="2:2" s="3" customFormat="1" hidden="1">
      <c r="B1713" s="16" t="s">
        <v>7595</v>
      </c>
    </row>
    <row r="1714" spans="2:2" s="3" customFormat="1" hidden="1">
      <c r="B1714" s="16" t="s">
        <v>7603</v>
      </c>
    </row>
    <row r="1715" spans="2:2" s="3" customFormat="1" hidden="1">
      <c r="B1715" s="16" t="s">
        <v>7604</v>
      </c>
    </row>
    <row r="1716" spans="2:2" s="3" customFormat="1" hidden="1">
      <c r="B1716" s="16" t="s">
        <v>7605</v>
      </c>
    </row>
    <row r="1717" spans="2:2" s="3" customFormat="1" hidden="1">
      <c r="B1717" s="16" t="s">
        <v>7606</v>
      </c>
    </row>
    <row r="1718" spans="2:2" s="3" customFormat="1" hidden="1">
      <c r="B1718" s="16" t="s">
        <v>7607</v>
      </c>
    </row>
    <row r="1719" spans="2:2" s="3" customFormat="1" hidden="1">
      <c r="B1719" s="16" t="s">
        <v>7608</v>
      </c>
    </row>
    <row r="1720" spans="2:2" s="3" customFormat="1" hidden="1">
      <c r="B1720" s="16" t="s">
        <v>7609</v>
      </c>
    </row>
    <row r="1721" spans="2:2" s="3" customFormat="1" hidden="1">
      <c r="B1721" s="16" t="s">
        <v>7610</v>
      </c>
    </row>
    <row r="1722" spans="2:2" s="3" customFormat="1" hidden="1">
      <c r="B1722" s="16" t="s">
        <v>7611</v>
      </c>
    </row>
    <row r="1723" spans="2:2" s="3" customFormat="1" hidden="1">
      <c r="B1723" s="16"/>
    </row>
    <row r="1724" spans="2:2" s="3" customFormat="1" hidden="1">
      <c r="B1724" s="16" t="s">
        <v>7596</v>
      </c>
    </row>
    <row r="1725" spans="2:2" s="3" customFormat="1" hidden="1">
      <c r="B1725" s="16" t="s">
        <v>7601</v>
      </c>
    </row>
    <row r="1726" spans="2:2" s="3" customFormat="1" hidden="1">
      <c r="B1726" s="16" t="s">
        <v>7602</v>
      </c>
    </row>
    <row r="1727" spans="2:2" s="3" customFormat="1" hidden="1">
      <c r="B1727" s="16" t="s">
        <v>7612</v>
      </c>
    </row>
    <row r="1728" spans="2:2" s="3" customFormat="1" hidden="1">
      <c r="B1728" s="16" t="s">
        <v>7613</v>
      </c>
    </row>
    <row r="1729" spans="2:4" s="3" customFormat="1" hidden="1">
      <c r="B1729" s="16" t="s">
        <v>7614</v>
      </c>
    </row>
    <row r="1730" spans="2:4" s="3" customFormat="1" hidden="1">
      <c r="B1730" s="16" t="s">
        <v>7615</v>
      </c>
    </row>
    <row r="1731" spans="2:4" s="3" customFormat="1" hidden="1">
      <c r="B1731" s="16"/>
    </row>
    <row r="1732" spans="2:4" s="3" customFormat="1" ht="14" hidden="1">
      <c r="B1732" s="19"/>
    </row>
    <row r="1733" spans="2:4" s="3" customFormat="1" ht="13" hidden="1">
      <c r="B1733" s="220" t="s">
        <v>7525</v>
      </c>
    </row>
    <row r="1734" spans="2:4" s="3" customFormat="1" hidden="1">
      <c r="B1734" s="16" t="s">
        <v>7526</v>
      </c>
    </row>
    <row r="1735" spans="2:4" s="3" customFormat="1" hidden="1">
      <c r="B1735" s="662" t="s">
        <v>7511</v>
      </c>
      <c r="C1735" s="662"/>
      <c r="D1735" s="662"/>
    </row>
    <row r="1736" spans="2:4" s="3" customFormat="1" hidden="1">
      <c r="B1736" s="662" t="s">
        <v>7510</v>
      </c>
      <c r="C1736" s="662"/>
      <c r="D1736" s="662"/>
    </row>
    <row r="1737" spans="2:4" s="3" customFormat="1" hidden="1">
      <c r="B1737" s="662" t="s">
        <v>7599</v>
      </c>
      <c r="C1737" s="662"/>
      <c r="D1737" s="662"/>
    </row>
    <row r="1738" spans="2:4" s="3" customFormat="1" ht="14" hidden="1">
      <c r="B1738" s="19"/>
    </row>
    <row r="1739" spans="2:4" s="3" customFormat="1" hidden="1">
      <c r="B1739" s="662" t="s">
        <v>7527</v>
      </c>
    </row>
    <row r="1740" spans="2:4" s="3" customFormat="1" hidden="1">
      <c r="B1740" s="662" t="s">
        <v>7513</v>
      </c>
    </row>
    <row r="1741" spans="2:4" s="3" customFormat="1" hidden="1">
      <c r="B1741" s="662" t="s">
        <v>7512</v>
      </c>
    </row>
    <row r="1742" spans="2:4" s="3" customFormat="1" ht="14" hidden="1">
      <c r="B1742" s="19"/>
    </row>
    <row r="1743" spans="2:4" s="3" customFormat="1" hidden="1">
      <c r="B1743" s="16" t="s">
        <v>7528</v>
      </c>
    </row>
    <row r="1744" spans="2:4" s="3" customFormat="1" hidden="1">
      <c r="B1744" s="662" t="s">
        <v>7529</v>
      </c>
    </row>
    <row r="1745" spans="2:3" s="3" customFormat="1" hidden="1">
      <c r="B1745" s="662" t="s">
        <v>7530</v>
      </c>
    </row>
    <row r="1746" spans="2:3" s="3" customFormat="1" hidden="1">
      <c r="B1746" s="662" t="s">
        <v>7531</v>
      </c>
    </row>
    <row r="1747" spans="2:3" s="3" customFormat="1" hidden="1">
      <c r="B1747" s="662" t="s">
        <v>7544</v>
      </c>
    </row>
    <row r="1748" spans="2:3" s="3" customFormat="1" hidden="1">
      <c r="B1748" s="662" t="s">
        <v>7532</v>
      </c>
    </row>
    <row r="1749" spans="2:3" s="3" customFormat="1" hidden="1">
      <c r="B1749" s="662" t="s">
        <v>7533</v>
      </c>
    </row>
    <row r="1750" spans="2:3" s="3" customFormat="1" hidden="1">
      <c r="B1750" s="662" t="s">
        <v>7534</v>
      </c>
    </row>
    <row r="1751" spans="2:3" s="3" customFormat="1" hidden="1">
      <c r="B1751" s="662" t="s">
        <v>7535</v>
      </c>
    </row>
    <row r="1752" spans="2:3" s="3" customFormat="1" ht="14" hidden="1">
      <c r="B1752" s="19"/>
    </row>
    <row r="1753" spans="2:3" s="3" customFormat="1" hidden="1">
      <c r="B1753" s="16" t="s">
        <v>7537</v>
      </c>
    </row>
    <row r="1754" spans="2:3" s="3" customFormat="1" hidden="1">
      <c r="B1754" s="662" t="s">
        <v>7536</v>
      </c>
    </row>
    <row r="1755" spans="2:3" s="3" customFormat="1" ht="14" hidden="1">
      <c r="B1755" s="19"/>
    </row>
    <row r="1756" spans="2:3" s="3" customFormat="1" ht="14" hidden="1">
      <c r="B1756" s="19"/>
    </row>
    <row r="1757" spans="2:3" s="3" customFormat="1" ht="13" hidden="1">
      <c r="B1757" s="220" t="s">
        <v>7481</v>
      </c>
    </row>
    <row r="1758" spans="2:3" s="3" customFormat="1" ht="13" hidden="1">
      <c r="B1758" s="16" t="s">
        <v>7482</v>
      </c>
      <c r="C1758" s="220"/>
    </row>
    <row r="1759" spans="2:3" s="3" customFormat="1" hidden="1">
      <c r="B1759" s="662" t="s">
        <v>7419</v>
      </c>
      <c r="C1759" s="662"/>
    </row>
    <row r="1760" spans="2:3" s="3" customFormat="1" hidden="1">
      <c r="B1760" s="662" t="s">
        <v>7416</v>
      </c>
      <c r="C1760" s="662"/>
    </row>
    <row r="1761" spans="2:3" s="3" customFormat="1" hidden="1">
      <c r="B1761" s="662" t="s">
        <v>7417</v>
      </c>
      <c r="C1761" s="662"/>
    </row>
    <row r="1762" spans="2:3" s="3" customFormat="1" hidden="1">
      <c r="B1762" s="662"/>
      <c r="C1762" s="662"/>
    </row>
    <row r="1763" spans="2:3" s="3" customFormat="1" hidden="1">
      <c r="B1763" s="662" t="s">
        <v>7484</v>
      </c>
      <c r="C1763" s="662"/>
    </row>
    <row r="1764" spans="2:3" s="3" customFormat="1" hidden="1">
      <c r="B1764" s="662" t="s">
        <v>7418</v>
      </c>
      <c r="C1764" s="662"/>
    </row>
    <row r="1765" spans="2:3" s="3" customFormat="1" hidden="1">
      <c r="B1765" s="662" t="s">
        <v>7464</v>
      </c>
      <c r="C1765" s="662"/>
    </row>
    <row r="1766" spans="2:3" s="3" customFormat="1" hidden="1">
      <c r="B1766" s="662" t="s">
        <v>7465</v>
      </c>
      <c r="C1766" s="662"/>
    </row>
    <row r="1767" spans="2:3" s="3" customFormat="1" hidden="1">
      <c r="B1767" s="662" t="s">
        <v>7466</v>
      </c>
      <c r="C1767" s="662"/>
    </row>
    <row r="1768" spans="2:3" s="3" customFormat="1" hidden="1">
      <c r="B1768" s="662"/>
      <c r="C1768" s="662"/>
    </row>
    <row r="1769" spans="2:3" s="3" customFormat="1" hidden="1">
      <c r="B1769" s="662" t="s">
        <v>7483</v>
      </c>
      <c r="C1769" s="662"/>
    </row>
    <row r="1770" spans="2:3" s="3" customFormat="1" hidden="1">
      <c r="B1770" s="662" t="s">
        <v>7427</v>
      </c>
      <c r="C1770" s="662"/>
    </row>
    <row r="1771" spans="2:3" s="3" customFormat="1" hidden="1">
      <c r="B1771" s="662" t="s">
        <v>7428</v>
      </c>
      <c r="C1771" s="662"/>
    </row>
    <row r="1772" spans="2:3" s="3" customFormat="1" hidden="1">
      <c r="B1772" s="662" t="s">
        <v>7429</v>
      </c>
      <c r="C1772" s="662"/>
    </row>
    <row r="1773" spans="2:3" s="3" customFormat="1" hidden="1">
      <c r="B1773" s="662" t="s">
        <v>7430</v>
      </c>
      <c r="C1773" s="662"/>
    </row>
    <row r="1774" spans="2:3" s="3" customFormat="1" hidden="1">
      <c r="B1774" s="662" t="s">
        <v>7431</v>
      </c>
      <c r="C1774" s="662"/>
    </row>
    <row r="1775" spans="2:3" s="3" customFormat="1" hidden="1">
      <c r="B1775" s="662" t="s">
        <v>7432</v>
      </c>
      <c r="C1775" s="662"/>
    </row>
    <row r="1776" spans="2:3" s="3" customFormat="1" hidden="1">
      <c r="B1776" s="662" t="s">
        <v>7452</v>
      </c>
      <c r="C1776" s="662"/>
    </row>
    <row r="1777" spans="2:3" s="3" customFormat="1" hidden="1">
      <c r="B1777" s="662" t="s">
        <v>7453</v>
      </c>
      <c r="C1777" s="662"/>
    </row>
    <row r="1778" spans="2:3" s="3" customFormat="1" hidden="1">
      <c r="B1778" s="662" t="s">
        <v>7454</v>
      </c>
      <c r="C1778" s="662"/>
    </row>
    <row r="1779" spans="2:3" s="3" customFormat="1" hidden="1">
      <c r="B1779" s="662" t="s">
        <v>7455</v>
      </c>
      <c r="C1779" s="662"/>
    </row>
    <row r="1780" spans="2:3" s="3" customFormat="1" hidden="1">
      <c r="B1780" s="662" t="s">
        <v>7456</v>
      </c>
      <c r="C1780" s="662"/>
    </row>
    <row r="1781" spans="2:3" s="3" customFormat="1" hidden="1">
      <c r="B1781" s="662" t="s">
        <v>7457</v>
      </c>
      <c r="C1781" s="662"/>
    </row>
    <row r="1782" spans="2:3" s="3" customFormat="1" hidden="1">
      <c r="B1782" s="662" t="s">
        <v>7458</v>
      </c>
      <c r="C1782" s="662"/>
    </row>
    <row r="1783" spans="2:3" s="3" customFormat="1" hidden="1">
      <c r="B1783" s="662"/>
      <c r="C1783" s="662"/>
    </row>
    <row r="1784" spans="2:3" s="3" customFormat="1" hidden="1">
      <c r="B1784" s="662" t="s">
        <v>7485</v>
      </c>
      <c r="C1784" s="662"/>
    </row>
    <row r="1785" spans="2:3" s="3" customFormat="1" hidden="1">
      <c r="B1785" s="16" t="s">
        <v>7486</v>
      </c>
      <c r="C1785" s="662"/>
    </row>
    <row r="1786" spans="2:3" s="3" customFormat="1" hidden="1">
      <c r="B1786" s="16" t="s">
        <v>7487</v>
      </c>
    </row>
    <row r="1787" spans="2:3" s="3" customFormat="1" hidden="1">
      <c r="B1787" s="16" t="s">
        <v>7488</v>
      </c>
    </row>
    <row r="1788" spans="2:3" s="3" customFormat="1" hidden="1">
      <c r="B1788" s="16" t="s">
        <v>7489</v>
      </c>
    </row>
    <row r="1789" spans="2:3" s="3" customFormat="1" hidden="1">
      <c r="B1789" s="16" t="s">
        <v>7490</v>
      </c>
    </row>
    <row r="1790" spans="2:3" s="3" customFormat="1" hidden="1">
      <c r="B1790" s="16" t="s">
        <v>7491</v>
      </c>
    </row>
    <row r="1791" spans="2:3" s="3" customFormat="1" hidden="1">
      <c r="B1791" s="16" t="s">
        <v>7492</v>
      </c>
    </row>
    <row r="1792" spans="2:3" s="3" customFormat="1" hidden="1">
      <c r="B1792" s="16" t="s">
        <v>7493</v>
      </c>
    </row>
    <row r="1793" spans="2:6" s="3" customFormat="1" hidden="1"/>
    <row r="1794" spans="2:6" s="3" customFormat="1" hidden="1">
      <c r="B1794" s="662" t="s">
        <v>7494</v>
      </c>
      <c r="C1794" s="662"/>
    </row>
    <row r="1795" spans="2:6" s="3" customFormat="1" hidden="1">
      <c r="B1795" s="662" t="s">
        <v>7495</v>
      </c>
      <c r="C1795" s="662"/>
    </row>
    <row r="1796" spans="2:6" s="3" customFormat="1" hidden="1">
      <c r="B1796" s="662" t="s">
        <v>7496</v>
      </c>
      <c r="C1796" s="662"/>
    </row>
    <row r="1797" spans="2:6" s="3" customFormat="1" hidden="1">
      <c r="B1797" s="662" t="s">
        <v>7497</v>
      </c>
      <c r="C1797" s="662"/>
    </row>
    <row r="1798" spans="2:6" s="3" customFormat="1" hidden="1">
      <c r="B1798" s="662" t="s">
        <v>7498</v>
      </c>
      <c r="C1798" s="662"/>
    </row>
    <row r="1799" spans="2:6" s="3" customFormat="1" hidden="1">
      <c r="B1799" s="662"/>
      <c r="C1799" s="662"/>
    </row>
    <row r="1800" spans="2:6" s="3" customFormat="1" hidden="1">
      <c r="C1800" s="662"/>
    </row>
    <row r="1801" spans="2:6" s="3" customFormat="1" ht="13" hidden="1">
      <c r="B1801" s="220" t="s">
        <v>7411</v>
      </c>
    </row>
    <row r="1802" spans="2:6" s="3" customFormat="1" hidden="1">
      <c r="B1802" s="16" t="s">
        <v>7412</v>
      </c>
    </row>
    <row r="1803" spans="2:6" s="3" customFormat="1" ht="12.65" hidden="1" customHeight="1">
      <c r="B1803" s="662" t="s">
        <v>7360</v>
      </c>
      <c r="C1803" s="662"/>
      <c r="D1803" s="662"/>
      <c r="E1803" s="662"/>
      <c r="F1803" s="662"/>
    </row>
    <row r="1804" spans="2:6" s="3" customFormat="1" ht="12.65" hidden="1" customHeight="1">
      <c r="B1804" s="662" t="s">
        <v>7361</v>
      </c>
      <c r="C1804" s="662"/>
      <c r="D1804" s="662"/>
      <c r="E1804" s="662"/>
      <c r="F1804" s="662"/>
    </row>
    <row r="1805" spans="2:6" s="3" customFormat="1" ht="12.65" hidden="1" customHeight="1">
      <c r="B1805" s="662" t="s">
        <v>7362</v>
      </c>
      <c r="C1805" s="662"/>
      <c r="D1805" s="662"/>
      <c r="E1805" s="662"/>
      <c r="F1805" s="662"/>
    </row>
    <row r="1806" spans="2:6" s="3" customFormat="1" ht="12.65" hidden="1" customHeight="1">
      <c r="B1806" s="662" t="s">
        <v>7382</v>
      </c>
      <c r="C1806" s="662"/>
      <c r="D1806" s="662"/>
      <c r="E1806" s="662"/>
      <c r="F1806" s="662"/>
    </row>
    <row r="1807" spans="2:6" s="3" customFormat="1" ht="12.65" hidden="1" customHeight="1">
      <c r="B1807" s="662"/>
      <c r="C1807" s="662"/>
      <c r="D1807" s="662"/>
      <c r="E1807" s="662"/>
      <c r="F1807" s="662"/>
    </row>
    <row r="1808" spans="2:6" s="3" customFormat="1" ht="12.65" hidden="1" customHeight="1">
      <c r="B1808" s="662" t="s">
        <v>7414</v>
      </c>
      <c r="C1808" s="662"/>
      <c r="D1808" s="662"/>
      <c r="E1808" s="662"/>
      <c r="F1808" s="662"/>
    </row>
    <row r="1809" spans="2:6" s="3" customFormat="1" ht="12.65" hidden="1" customHeight="1">
      <c r="B1809" s="662" t="s">
        <v>7383</v>
      </c>
      <c r="C1809" s="662"/>
      <c r="D1809" s="662"/>
      <c r="E1809" s="662"/>
      <c r="F1809" s="662"/>
    </row>
    <row r="1810" spans="2:6" s="3" customFormat="1" ht="12.65" hidden="1" customHeight="1">
      <c r="B1810" s="19"/>
    </row>
    <row r="1811" spans="2:6" s="3" customFormat="1" ht="12.65" hidden="1" customHeight="1">
      <c r="B1811" s="16" t="s">
        <v>7413</v>
      </c>
    </row>
    <row r="1812" spans="2:6" s="3" customFormat="1" ht="12.65" hidden="1" customHeight="1">
      <c r="B1812" s="662" t="s">
        <v>7363</v>
      </c>
    </row>
    <row r="1813" spans="2:6" s="3" customFormat="1" ht="12.65" hidden="1" customHeight="1">
      <c r="B1813" s="19"/>
    </row>
    <row r="1814" spans="2:6" s="3" customFormat="1" ht="12.65" hidden="1" customHeight="1">
      <c r="B1814" s="16" t="s">
        <v>7415</v>
      </c>
    </row>
    <row r="1815" spans="2:6" s="3" customFormat="1" ht="12.65" hidden="1" customHeight="1">
      <c r="B1815" s="662" t="s">
        <v>7390</v>
      </c>
    </row>
    <row r="1816" spans="2:6" s="3" customFormat="1" ht="12.65" hidden="1" customHeight="1">
      <c r="B1816" s="662"/>
    </row>
    <row r="1817" spans="2:6" s="3" customFormat="1" ht="12.65" hidden="1" customHeight="1">
      <c r="B1817" s="16" t="s">
        <v>7426</v>
      </c>
    </row>
    <row r="1818" spans="2:6" s="3" customFormat="1" ht="12.65" hidden="1" customHeight="1">
      <c r="B1818" s="16" t="s">
        <v>7433</v>
      </c>
    </row>
    <row r="1819" spans="2:6" s="3" customFormat="1" ht="12.65" hidden="1" customHeight="1">
      <c r="B1819" s="16" t="s">
        <v>7434</v>
      </c>
    </row>
    <row r="1820" spans="2:6" s="3" customFormat="1" ht="12.65" hidden="1" customHeight="1">
      <c r="B1820" s="16" t="s">
        <v>7435</v>
      </c>
    </row>
    <row r="1821" spans="2:6" s="3" customFormat="1" ht="12.65" hidden="1" customHeight="1">
      <c r="B1821" s="16" t="s">
        <v>7436</v>
      </c>
    </row>
    <row r="1822" spans="2:6" s="3" customFormat="1" ht="12.65" hidden="1" customHeight="1">
      <c r="B1822" s="16" t="s">
        <v>7437</v>
      </c>
    </row>
    <row r="1823" spans="2:6" s="3" customFormat="1" ht="12.65" hidden="1" customHeight="1">
      <c r="B1823" s="16" t="s">
        <v>7438</v>
      </c>
    </row>
    <row r="1824" spans="2:6" s="3" customFormat="1" ht="12.65" hidden="1" customHeight="1">
      <c r="B1824" s="16" t="s">
        <v>7439</v>
      </c>
    </row>
    <row r="1825" spans="2:2" s="3" customFormat="1" ht="12.65" hidden="1" customHeight="1">
      <c r="B1825" s="16" t="s">
        <v>7440</v>
      </c>
    </row>
    <row r="1826" spans="2:2" s="3" customFormat="1" ht="12.65" hidden="1" customHeight="1">
      <c r="B1826" s="16" t="s">
        <v>7441</v>
      </c>
    </row>
    <row r="1827" spans="2:2" s="3" customFormat="1" ht="12.65" hidden="1" customHeight="1">
      <c r="B1827" s="16" t="s">
        <v>7442</v>
      </c>
    </row>
    <row r="1828" spans="2:2" s="3" customFormat="1" ht="12.65" hidden="1" customHeight="1">
      <c r="B1828" s="16" t="s">
        <v>7443</v>
      </c>
    </row>
    <row r="1829" spans="2:2" s="3" customFormat="1" ht="12.65" hidden="1" customHeight="1">
      <c r="B1829" s="16" t="s">
        <v>7444</v>
      </c>
    </row>
    <row r="1830" spans="2:2" s="3" customFormat="1" ht="12.65" hidden="1" customHeight="1">
      <c r="B1830" s="16" t="s">
        <v>7514</v>
      </c>
    </row>
    <row r="1831" spans="2:2" s="3" customFormat="1" ht="12.65" hidden="1" customHeight="1">
      <c r="B1831" s="16" t="s">
        <v>7515</v>
      </c>
    </row>
    <row r="1832" spans="2:2" s="3" customFormat="1" ht="12.65" hidden="1" customHeight="1">
      <c r="B1832" s="16" t="s">
        <v>7516</v>
      </c>
    </row>
    <row r="1833" spans="2:2" s="3" customFormat="1" ht="12.65" hidden="1" customHeight="1">
      <c r="B1833" s="16" t="s">
        <v>7517</v>
      </c>
    </row>
    <row r="1834" spans="2:2" s="3" customFormat="1" ht="12.65" hidden="1" customHeight="1">
      <c r="B1834" s="16" t="s">
        <v>7518</v>
      </c>
    </row>
    <row r="1835" spans="2:2" s="3" customFormat="1" ht="12.65" hidden="1" customHeight="1">
      <c r="B1835" s="16" t="s">
        <v>7519</v>
      </c>
    </row>
    <row r="1836" spans="2:2" s="3" customFormat="1" ht="12.65" hidden="1" customHeight="1">
      <c r="B1836" s="16" t="s">
        <v>7520</v>
      </c>
    </row>
    <row r="1837" spans="2:2" s="3" customFormat="1" ht="12.65" hidden="1" customHeight="1">
      <c r="B1837" s="16"/>
    </row>
    <row r="1838" spans="2:2" s="3" customFormat="1" ht="12.65" hidden="1" customHeight="1">
      <c r="B1838" s="16"/>
    </row>
    <row r="1839" spans="2:2" s="3" customFormat="1" ht="13" hidden="1">
      <c r="B1839" s="220" t="s">
        <v>7346</v>
      </c>
    </row>
    <row r="1840" spans="2:2" s="3" customFormat="1" hidden="1">
      <c r="B1840" s="16" t="s">
        <v>7347</v>
      </c>
    </row>
    <row r="1841" spans="2:2" s="3" customFormat="1" hidden="1">
      <c r="B1841" s="608" t="s">
        <v>7311</v>
      </c>
    </row>
    <row r="1842" spans="2:2" s="3" customFormat="1" ht="14" hidden="1">
      <c r="B1842" s="19"/>
    </row>
    <row r="1843" spans="2:2" s="3" customFormat="1" hidden="1">
      <c r="B1843" s="16" t="s">
        <v>7348</v>
      </c>
    </row>
    <row r="1844" spans="2:2" s="3" customFormat="1" hidden="1">
      <c r="B1844" s="608" t="s">
        <v>7312</v>
      </c>
    </row>
    <row r="1845" spans="2:2" s="3" customFormat="1" ht="14" hidden="1">
      <c r="B1845" s="19"/>
    </row>
    <row r="1846" spans="2:2" s="3" customFormat="1" hidden="1">
      <c r="B1846" s="16" t="s">
        <v>7349</v>
      </c>
    </row>
    <row r="1847" spans="2:2" s="3" customFormat="1" hidden="1">
      <c r="B1847" s="662" t="s">
        <v>7313</v>
      </c>
    </row>
    <row r="1848" spans="2:2" s="3" customFormat="1" ht="14" hidden="1">
      <c r="B1848" s="19"/>
    </row>
    <row r="1849" spans="2:2" s="3" customFormat="1" hidden="1">
      <c r="B1849" s="16" t="s">
        <v>7351</v>
      </c>
    </row>
    <row r="1850" spans="2:2" s="3" customFormat="1" hidden="1">
      <c r="B1850" s="662" t="s">
        <v>7352</v>
      </c>
    </row>
    <row r="1851" spans="2:2" s="3" customFormat="1" hidden="1">
      <c r="B1851" s="662" t="s">
        <v>7353</v>
      </c>
    </row>
    <row r="1852" spans="2:2" s="3" customFormat="1" hidden="1">
      <c r="B1852" s="662" t="s">
        <v>7354</v>
      </c>
    </row>
    <row r="1853" spans="2:2" s="3" customFormat="1" hidden="1">
      <c r="B1853" s="662" t="s">
        <v>7355</v>
      </c>
    </row>
    <row r="1854" spans="2:2" s="3" customFormat="1" ht="14" hidden="1">
      <c r="B1854" s="19"/>
    </row>
    <row r="1855" spans="2:2" s="3" customFormat="1" hidden="1">
      <c r="B1855" s="16" t="s">
        <v>7350</v>
      </c>
    </row>
    <row r="1856" spans="2:2" s="3" customFormat="1" hidden="1">
      <c r="B1856" s="662" t="s">
        <v>7356</v>
      </c>
    </row>
    <row r="1857" spans="2:2" s="3" customFormat="1" hidden="1">
      <c r="B1857" s="662" t="s">
        <v>7357</v>
      </c>
    </row>
    <row r="1858" spans="2:2" s="3" customFormat="1" hidden="1">
      <c r="B1858" s="662" t="s">
        <v>7358</v>
      </c>
    </row>
    <row r="1859" spans="2:2" s="3" customFormat="1" hidden="1">
      <c r="B1859" s="662" t="s">
        <v>7359</v>
      </c>
    </row>
    <row r="1860" spans="2:2" s="3" customFormat="1" ht="14" hidden="1">
      <c r="B1860" s="19"/>
    </row>
    <row r="1861" spans="2:2" s="3" customFormat="1" ht="14" hidden="1">
      <c r="B1861" s="19"/>
    </row>
    <row r="1862" spans="2:2" s="3" customFormat="1" ht="13" hidden="1">
      <c r="B1862" s="220" t="s">
        <v>7300</v>
      </c>
    </row>
    <row r="1863" spans="2:2" s="3" customFormat="1" hidden="1">
      <c r="B1863" s="16" t="s">
        <v>7301</v>
      </c>
    </row>
    <row r="1864" spans="2:2" s="3" customFormat="1" hidden="1">
      <c r="B1864" s="608" t="s">
        <v>7268</v>
      </c>
    </row>
    <row r="1865" spans="2:2" s="3" customFormat="1" hidden="1">
      <c r="B1865" s="662" t="s">
        <v>7269</v>
      </c>
    </row>
    <row r="1866" spans="2:2" s="3" customFormat="1" hidden="1">
      <c r="B1866" s="662" t="s">
        <v>7270</v>
      </c>
    </row>
    <row r="1867" spans="2:2" s="3" customFormat="1" hidden="1">
      <c r="B1867" s="662" t="s">
        <v>7271</v>
      </c>
    </row>
    <row r="1868" spans="2:2" s="3" customFormat="1" ht="14" hidden="1">
      <c r="B1868" s="19"/>
    </row>
    <row r="1869" spans="2:2" s="3" customFormat="1" hidden="1">
      <c r="B1869" s="16" t="s">
        <v>7302</v>
      </c>
    </row>
    <row r="1870" spans="2:2" s="3" customFormat="1" hidden="1">
      <c r="B1870" s="662" t="s">
        <v>7272</v>
      </c>
    </row>
    <row r="1871" spans="2:2" s="3" customFormat="1" ht="14" hidden="1">
      <c r="B1871" s="19"/>
    </row>
    <row r="1872" spans="2:2" s="3" customFormat="1" hidden="1">
      <c r="B1872" s="16" t="s">
        <v>7303</v>
      </c>
    </row>
    <row r="1873" spans="2:2" s="3" customFormat="1" hidden="1">
      <c r="B1873" s="662" t="s">
        <v>7304</v>
      </c>
    </row>
    <row r="1874" spans="2:2" s="3" customFormat="1" hidden="1">
      <c r="B1874" s="662" t="s">
        <v>7305</v>
      </c>
    </row>
    <row r="1875" spans="2:2" s="3" customFormat="1" hidden="1">
      <c r="B1875" s="662"/>
    </row>
    <row r="1876" spans="2:2" s="3" customFormat="1" hidden="1">
      <c r="B1876" s="16" t="s">
        <v>7306</v>
      </c>
    </row>
    <row r="1877" spans="2:2" s="3" customFormat="1" hidden="1">
      <c r="B1877" s="662" t="s">
        <v>7307</v>
      </c>
    </row>
    <row r="1878" spans="2:2" s="3" customFormat="1" hidden="1">
      <c r="B1878" s="662" t="s">
        <v>7308</v>
      </c>
    </row>
    <row r="1879" spans="2:2" s="3" customFormat="1" hidden="1">
      <c r="B1879" s="662" t="s">
        <v>7309</v>
      </c>
    </row>
    <row r="1880" spans="2:2" s="3" customFormat="1" hidden="1">
      <c r="B1880" s="662" t="s">
        <v>7310</v>
      </c>
    </row>
    <row r="1881" spans="2:2" s="3" customFormat="1" hidden="1">
      <c r="B1881" s="662"/>
    </row>
    <row r="1882" spans="2:2" s="3" customFormat="1" ht="14" hidden="1">
      <c r="B1882" s="19"/>
    </row>
    <row r="1883" spans="2:2" s="3" customFormat="1" ht="13" hidden="1">
      <c r="B1883" s="220" t="s">
        <v>7214</v>
      </c>
    </row>
    <row r="1884" spans="2:2" s="3" customFormat="1" hidden="1">
      <c r="B1884" s="16" t="s">
        <v>7215</v>
      </c>
    </row>
    <row r="1885" spans="2:2" s="3" customFormat="1" hidden="1">
      <c r="B1885" s="608" t="s">
        <v>7150</v>
      </c>
    </row>
    <row r="1886" spans="2:2" s="3" customFormat="1" hidden="1">
      <c r="B1886" s="662" t="s">
        <v>7213</v>
      </c>
    </row>
    <row r="1887" spans="2:2" s="3" customFormat="1" ht="14" hidden="1">
      <c r="B1887" s="19"/>
    </row>
    <row r="1888" spans="2:2" s="3" customFormat="1" hidden="1">
      <c r="B1888" s="16" t="s">
        <v>7216</v>
      </c>
    </row>
    <row r="1889" spans="2:2" s="3" customFormat="1" hidden="1">
      <c r="B1889" s="608" t="s">
        <v>7151</v>
      </c>
    </row>
    <row r="1890" spans="2:2" s="3" customFormat="1" hidden="1">
      <c r="B1890" s="608" t="s">
        <v>7152</v>
      </c>
    </row>
    <row r="1891" spans="2:2" s="3" customFormat="1" ht="14" hidden="1">
      <c r="B1891" s="19"/>
    </row>
    <row r="1892" spans="2:2" s="3" customFormat="1" hidden="1">
      <c r="B1892" s="16" t="s">
        <v>7217</v>
      </c>
    </row>
    <row r="1893" spans="2:2" s="3" customFormat="1" hidden="1">
      <c r="B1893" s="662" t="s">
        <v>7153</v>
      </c>
    </row>
    <row r="1894" spans="2:2" s="3" customFormat="1" hidden="1">
      <c r="B1894" s="662"/>
    </row>
    <row r="1895" spans="2:2" s="3" customFormat="1" hidden="1">
      <c r="B1895" s="16" t="s">
        <v>7230</v>
      </c>
    </row>
    <row r="1896" spans="2:2" s="3" customFormat="1" hidden="1">
      <c r="B1896" s="662" t="s">
        <v>7231</v>
      </c>
    </row>
    <row r="1897" spans="2:2" s="3" customFormat="1" hidden="1">
      <c r="B1897" s="662" t="s">
        <v>7232</v>
      </c>
    </row>
    <row r="1898" spans="2:2" s="3" customFormat="1" hidden="1">
      <c r="B1898" s="662" t="s">
        <v>7233</v>
      </c>
    </row>
    <row r="1899" spans="2:2" s="3" customFormat="1" hidden="1">
      <c r="B1899" s="662" t="s">
        <v>7234</v>
      </c>
    </row>
    <row r="1900" spans="2:2" s="3" customFormat="1" hidden="1">
      <c r="B1900" s="662" t="s">
        <v>7235</v>
      </c>
    </row>
    <row r="1901" spans="2:2" s="3" customFormat="1" hidden="1">
      <c r="B1901" s="662" t="s">
        <v>7236</v>
      </c>
    </row>
    <row r="1902" spans="2:2" s="3" customFormat="1" hidden="1">
      <c r="B1902" s="662" t="s">
        <v>7237</v>
      </c>
    </row>
    <row r="1903" spans="2:2" s="3" customFormat="1" hidden="1">
      <c r="B1903" s="662" t="s">
        <v>7238</v>
      </c>
    </row>
    <row r="1904" spans="2:2" s="3" customFormat="1" hidden="1">
      <c r="B1904" s="662" t="s">
        <v>7239</v>
      </c>
    </row>
    <row r="1905" spans="2:2" s="3" customFormat="1" hidden="1">
      <c r="B1905" s="662" t="s">
        <v>7240</v>
      </c>
    </row>
    <row r="1906" spans="2:2" s="3" customFormat="1" hidden="1">
      <c r="B1906" s="662" t="s">
        <v>7241</v>
      </c>
    </row>
    <row r="1907" spans="2:2" s="3" customFormat="1" hidden="1">
      <c r="B1907" s="662" t="s">
        <v>7242</v>
      </c>
    </row>
    <row r="1908" spans="2:2" s="3" customFormat="1" hidden="1">
      <c r="B1908" s="662" t="s">
        <v>7243</v>
      </c>
    </row>
    <row r="1909" spans="2:2" s="3" customFormat="1" hidden="1">
      <c r="B1909" s="662" t="s">
        <v>7244</v>
      </c>
    </row>
    <row r="1910" spans="2:2" s="3" customFormat="1" hidden="1">
      <c r="B1910" s="662" t="s">
        <v>7245</v>
      </c>
    </row>
    <row r="1911" spans="2:2" s="3" customFormat="1" hidden="1">
      <c r="B1911" s="662" t="s">
        <v>7246</v>
      </c>
    </row>
    <row r="1912" spans="2:2" s="3" customFormat="1" hidden="1">
      <c r="B1912" s="662" t="s">
        <v>7247</v>
      </c>
    </row>
    <row r="1913" spans="2:2" s="3" customFormat="1" hidden="1">
      <c r="B1913" s="662" t="s">
        <v>7248</v>
      </c>
    </row>
    <row r="1914" spans="2:2" s="3" customFormat="1" hidden="1">
      <c r="B1914" s="662" t="s">
        <v>7249</v>
      </c>
    </row>
    <row r="1915" spans="2:2" s="3" customFormat="1" hidden="1">
      <c r="B1915" s="662" t="s">
        <v>7250</v>
      </c>
    </row>
    <row r="1916" spans="2:2" s="3" customFormat="1" hidden="1">
      <c r="B1916" s="662" t="s">
        <v>7251</v>
      </c>
    </row>
    <row r="1917" spans="2:2" s="3" customFormat="1" hidden="1">
      <c r="B1917" s="662" t="s">
        <v>7252</v>
      </c>
    </row>
    <row r="1918" spans="2:2" s="3" customFormat="1" hidden="1">
      <c r="B1918" s="662" t="s">
        <v>7253</v>
      </c>
    </row>
    <row r="1919" spans="2:2" s="3" customFormat="1" hidden="1">
      <c r="B1919" s="662" t="s">
        <v>7254</v>
      </c>
    </row>
    <row r="1920" spans="2:2" s="3" customFormat="1" hidden="1">
      <c r="B1920" s="662"/>
    </row>
    <row r="1921" spans="2:2" s="3" customFormat="1" hidden="1">
      <c r="B1921" s="16" t="s">
        <v>7255</v>
      </c>
    </row>
    <row r="1922" spans="2:2" s="3" customFormat="1" hidden="1">
      <c r="B1922" s="662" t="s">
        <v>7256</v>
      </c>
    </row>
    <row r="1923" spans="2:2" s="3" customFormat="1" hidden="1">
      <c r="B1923" s="662" t="s">
        <v>7257</v>
      </c>
    </row>
    <row r="1924" spans="2:2" s="3" customFormat="1" hidden="1">
      <c r="B1924" s="662" t="s">
        <v>7258</v>
      </c>
    </row>
    <row r="1925" spans="2:2" s="3" customFormat="1" hidden="1">
      <c r="B1925" s="662" t="s">
        <v>7259</v>
      </c>
    </row>
    <row r="1926" spans="2:2" s="3" customFormat="1" hidden="1">
      <c r="B1926" s="662" t="s">
        <v>7260</v>
      </c>
    </row>
    <row r="1927" spans="2:2" s="3" customFormat="1" hidden="1">
      <c r="B1927" s="662" t="s">
        <v>7261</v>
      </c>
    </row>
    <row r="1928" spans="2:2" s="3" customFormat="1" hidden="1">
      <c r="B1928" s="662" t="s">
        <v>7262</v>
      </c>
    </row>
    <row r="1929" spans="2:2" s="3" customFormat="1" hidden="1">
      <c r="B1929" s="662" t="s">
        <v>7263</v>
      </c>
    </row>
    <row r="1930" spans="2:2" s="3" customFormat="1" hidden="1">
      <c r="B1930" s="662" t="s">
        <v>7264</v>
      </c>
    </row>
    <row r="1931" spans="2:2" s="3" customFormat="1" hidden="1">
      <c r="B1931" s="662" t="s">
        <v>7265</v>
      </c>
    </row>
    <row r="1932" spans="2:2" s="3" customFormat="1" hidden="1">
      <c r="B1932" s="662" t="s">
        <v>7266</v>
      </c>
    </row>
    <row r="1933" spans="2:2" s="3" customFormat="1" hidden="1">
      <c r="B1933" s="662" t="s">
        <v>7267</v>
      </c>
    </row>
    <row r="1934" spans="2:2" s="3" customFormat="1" hidden="1">
      <c r="B1934" s="662"/>
    </row>
    <row r="1935" spans="2:2" s="3" customFormat="1" hidden="1">
      <c r="B1935" s="662"/>
    </row>
    <row r="1936" spans="2:2" s="3" customFormat="1" ht="13" hidden="1">
      <c r="B1936" s="220" t="s">
        <v>7127</v>
      </c>
    </row>
    <row r="1937" spans="2:2" s="3" customFormat="1" hidden="1">
      <c r="B1937" s="16" t="s">
        <v>7128</v>
      </c>
    </row>
    <row r="1938" spans="2:2" s="3" customFormat="1" hidden="1">
      <c r="B1938" s="608" t="s">
        <v>7060</v>
      </c>
    </row>
    <row r="1939" spans="2:2" s="3" customFormat="1" hidden="1">
      <c r="B1939" s="662" t="s">
        <v>7061</v>
      </c>
    </row>
    <row r="1940" spans="2:2" s="3" customFormat="1" hidden="1">
      <c r="B1940" s="662" t="s">
        <v>7101</v>
      </c>
    </row>
    <row r="1941" spans="2:2" s="3" customFormat="1" hidden="1">
      <c r="B1941" s="662" t="s">
        <v>7100</v>
      </c>
    </row>
    <row r="1942" spans="2:2" s="3" customFormat="1" hidden="1">
      <c r="B1942" s="662" t="s">
        <v>7099</v>
      </c>
    </row>
    <row r="1943" spans="2:2" s="3" customFormat="1" ht="14" hidden="1">
      <c r="B1943" s="19"/>
    </row>
    <row r="1944" spans="2:2" s="3" customFormat="1" hidden="1">
      <c r="B1944" s="16" t="s">
        <v>7129</v>
      </c>
    </row>
    <row r="1945" spans="2:2" s="3" customFormat="1" hidden="1">
      <c r="B1945" s="608" t="s">
        <v>7062</v>
      </c>
    </row>
    <row r="1946" spans="2:2" s="3" customFormat="1" hidden="1">
      <c r="B1946" s="608" t="s">
        <v>7063</v>
      </c>
    </row>
    <row r="1947" spans="2:2" s="3" customFormat="1" hidden="1">
      <c r="B1947" s="608"/>
    </row>
    <row r="1948" spans="2:2" s="3" customFormat="1" hidden="1">
      <c r="B1948" s="16" t="s">
        <v>7130</v>
      </c>
    </row>
    <row r="1949" spans="2:2" s="3" customFormat="1" hidden="1">
      <c r="B1949" s="662" t="s">
        <v>7085</v>
      </c>
    </row>
    <row r="1950" spans="2:2" s="3" customFormat="1" ht="14" hidden="1">
      <c r="B1950" s="19"/>
    </row>
    <row r="1951" spans="2:2" s="3" customFormat="1" hidden="1">
      <c r="B1951" s="662" t="s">
        <v>7131</v>
      </c>
    </row>
    <row r="1952" spans="2:2" s="3" customFormat="1" hidden="1">
      <c r="B1952" s="662" t="s">
        <v>7064</v>
      </c>
    </row>
    <row r="1953" spans="2:2" s="3" customFormat="1" ht="14" hidden="1">
      <c r="B1953" s="19"/>
    </row>
    <row r="1954" spans="2:2" s="3" customFormat="1" hidden="1">
      <c r="B1954" s="16" t="s">
        <v>7132</v>
      </c>
    </row>
    <row r="1955" spans="2:2" s="3" customFormat="1" hidden="1">
      <c r="B1955" s="5" t="s">
        <v>7133</v>
      </c>
    </row>
    <row r="1956" spans="2:2" s="3" customFormat="1" hidden="1">
      <c r="B1956" s="5" t="s">
        <v>7134</v>
      </c>
    </row>
    <row r="1957" spans="2:2" s="3" customFormat="1" hidden="1">
      <c r="B1957" s="5" t="s">
        <v>7135</v>
      </c>
    </row>
    <row r="1958" spans="2:2" s="3" customFormat="1" hidden="1">
      <c r="B1958" s="5" t="s">
        <v>7136</v>
      </c>
    </row>
    <row r="1959" spans="2:2" s="3" customFormat="1" ht="14" hidden="1">
      <c r="B1959" s="19"/>
    </row>
    <row r="1960" spans="2:2" s="3" customFormat="1" hidden="1">
      <c r="B1960" s="16" t="s">
        <v>7137</v>
      </c>
    </row>
    <row r="1961" spans="2:2" s="3" customFormat="1" hidden="1">
      <c r="B1961" s="662" t="s">
        <v>7138</v>
      </c>
    </row>
    <row r="1962" spans="2:2" s="3" customFormat="1" hidden="1">
      <c r="B1962" s="662" t="s">
        <v>7139</v>
      </c>
    </row>
    <row r="1963" spans="2:2" s="3" customFormat="1" hidden="1">
      <c r="B1963" s="662" t="s">
        <v>7140</v>
      </c>
    </row>
    <row r="1964" spans="2:2" s="3" customFormat="1" hidden="1">
      <c r="B1964" s="662" t="s">
        <v>7141</v>
      </c>
    </row>
    <row r="1965" spans="2:2" s="3" customFormat="1" hidden="1">
      <c r="B1965" s="662" t="s">
        <v>7142</v>
      </c>
    </row>
    <row r="1966" spans="2:2" s="3" customFormat="1" hidden="1">
      <c r="B1966" s="662" t="s">
        <v>7143</v>
      </c>
    </row>
    <row r="1967" spans="2:2" s="3" customFormat="1" hidden="1">
      <c r="B1967" s="662" t="s">
        <v>7144</v>
      </c>
    </row>
    <row r="1968" spans="2:2" s="3" customFormat="1" hidden="1">
      <c r="B1968" s="662" t="s">
        <v>7145</v>
      </c>
    </row>
    <row r="1969" spans="2:2" s="3" customFormat="1" hidden="1">
      <c r="B1969" s="662"/>
    </row>
    <row r="1970" spans="2:2" s="3" customFormat="1" hidden="1">
      <c r="B1970" s="662" t="s">
        <v>7146</v>
      </c>
    </row>
    <row r="1971" spans="2:2" s="3" customFormat="1" hidden="1">
      <c r="B1971" s="662" t="s">
        <v>7147</v>
      </c>
    </row>
    <row r="1972" spans="2:2" s="3" customFormat="1" hidden="1">
      <c r="B1972" s="662"/>
    </row>
    <row r="1973" spans="2:2" s="3" customFormat="1" hidden="1">
      <c r="B1973" s="662" t="s">
        <v>7148</v>
      </c>
    </row>
    <row r="1974" spans="2:2" s="3" customFormat="1" hidden="1">
      <c r="B1974" s="662" t="s">
        <v>7149</v>
      </c>
    </row>
    <row r="1975" spans="2:2" s="3" customFormat="1" hidden="1">
      <c r="B1975" s="662"/>
    </row>
    <row r="1976" spans="2:2" s="3" customFormat="1" ht="14" hidden="1">
      <c r="B1976" s="19"/>
    </row>
    <row r="1977" spans="2:2" s="3" customFormat="1" ht="13" hidden="1">
      <c r="B1977" s="220" t="s">
        <v>7056</v>
      </c>
    </row>
    <row r="1978" spans="2:2" s="3" customFormat="1" hidden="1">
      <c r="B1978" s="16" t="s">
        <v>7057</v>
      </c>
    </row>
    <row r="1979" spans="2:2" s="3" customFormat="1" hidden="1">
      <c r="B1979" s="608" t="s">
        <v>7007</v>
      </c>
    </row>
    <row r="1980" spans="2:2" s="3" customFormat="1" hidden="1">
      <c r="B1980" s="662" t="s">
        <v>7008</v>
      </c>
    </row>
    <row r="1981" spans="2:2" s="3" customFormat="1" ht="14" hidden="1">
      <c r="B1981" s="19"/>
    </row>
    <row r="1982" spans="2:2" s="3" customFormat="1" hidden="1">
      <c r="B1982" s="16" t="s">
        <v>7058</v>
      </c>
    </row>
    <row r="1983" spans="2:2" s="3" customFormat="1" hidden="1">
      <c r="B1983" s="608" t="s">
        <v>7025</v>
      </c>
    </row>
    <row r="1984" spans="2:2" s="3" customFormat="1" hidden="1">
      <c r="B1984" s="608" t="s">
        <v>7009</v>
      </c>
    </row>
    <row r="1985" spans="2:2" s="3" customFormat="1" hidden="1">
      <c r="B1985" s="608" t="s">
        <v>7020</v>
      </c>
    </row>
    <row r="1986" spans="2:2" s="3" customFormat="1" ht="14" hidden="1">
      <c r="B1986" s="19"/>
    </row>
    <row r="1987" spans="2:2" s="3" customFormat="1" hidden="1">
      <c r="B1987" s="662" t="s">
        <v>7059</v>
      </c>
    </row>
    <row r="1988" spans="2:2" s="3" customFormat="1" hidden="1">
      <c r="B1988" s="662" t="s">
        <v>7024</v>
      </c>
    </row>
    <row r="1989" spans="2:2" s="3" customFormat="1" hidden="1">
      <c r="B1989" s="662"/>
    </row>
    <row r="1990" spans="2:2" s="3" customFormat="1" ht="14" hidden="1">
      <c r="B1990" s="19"/>
    </row>
    <row r="1991" spans="2:2" s="3" customFormat="1" ht="13" hidden="1">
      <c r="B1991" s="220" t="s">
        <v>6957</v>
      </c>
    </row>
    <row r="1992" spans="2:2" s="3" customFormat="1" hidden="1">
      <c r="B1992" s="16" t="s">
        <v>6958</v>
      </c>
    </row>
    <row r="1993" spans="2:2" s="3" customFormat="1" hidden="1">
      <c r="B1993" s="608" t="s">
        <v>6929</v>
      </c>
    </row>
    <row r="1994" spans="2:2" s="3" customFormat="1" hidden="1">
      <c r="B1994" s="662" t="s">
        <v>6930</v>
      </c>
    </row>
    <row r="1995" spans="2:2" s="3" customFormat="1" hidden="1">
      <c r="B1995" s="662" t="s">
        <v>6931</v>
      </c>
    </row>
    <row r="1996" spans="2:2" s="3" customFormat="1" hidden="1">
      <c r="B1996" s="662" t="s">
        <v>6932</v>
      </c>
    </row>
    <row r="1997" spans="2:2" s="3" customFormat="1" ht="14" hidden="1">
      <c r="B1997" s="19"/>
    </row>
    <row r="1998" spans="2:2" s="3" customFormat="1" hidden="1">
      <c r="B1998" s="16" t="s">
        <v>6959</v>
      </c>
    </row>
    <row r="1999" spans="2:2" s="3" customFormat="1" hidden="1">
      <c r="B1999" s="5" t="s">
        <v>6960</v>
      </c>
    </row>
    <row r="2000" spans="2:2" s="3" customFormat="1" hidden="1">
      <c r="B2000" s="579" t="s">
        <v>6961</v>
      </c>
    </row>
    <row r="2001" spans="2:2" s="3" customFormat="1" hidden="1">
      <c r="B2001" s="579" t="s">
        <v>6962</v>
      </c>
    </row>
    <row r="2002" spans="2:2" s="3" customFormat="1" hidden="1">
      <c r="B2002" s="5" t="s">
        <v>6963</v>
      </c>
    </row>
    <row r="2003" spans="2:2" s="3" customFormat="1" hidden="1">
      <c r="B2003" s="5" t="s">
        <v>6964</v>
      </c>
    </row>
    <row r="2004" spans="2:2" s="3" customFormat="1" hidden="1">
      <c r="B2004" s="5" t="s">
        <v>6965</v>
      </c>
    </row>
    <row r="2005" spans="2:2" s="3" customFormat="1" hidden="1">
      <c r="B2005" s="5" t="s">
        <v>6966</v>
      </c>
    </row>
    <row r="2006" spans="2:2" s="3" customFormat="1" hidden="1">
      <c r="B2006" s="5" t="s">
        <v>6967</v>
      </c>
    </row>
    <row r="2007" spans="2:2" s="3" customFormat="1" hidden="1">
      <c r="B2007" s="5" t="s">
        <v>6968</v>
      </c>
    </row>
    <row r="2008" spans="2:2" s="3" customFormat="1" hidden="1">
      <c r="B2008" s="5" t="s">
        <v>6969</v>
      </c>
    </row>
    <row r="2009" spans="2:2" s="3" customFormat="1" hidden="1">
      <c r="B2009" s="5" t="s">
        <v>6970</v>
      </c>
    </row>
    <row r="2010" spans="2:2" s="3" customFormat="1" hidden="1">
      <c r="B2010" s="5" t="s">
        <v>6971</v>
      </c>
    </row>
    <row r="2011" spans="2:2" s="3" customFormat="1" hidden="1">
      <c r="B2011" s="5" t="s">
        <v>6972</v>
      </c>
    </row>
    <row r="2012" spans="2:2" s="3" customFormat="1" hidden="1">
      <c r="B2012" s="5" t="s">
        <v>6973</v>
      </c>
    </row>
    <row r="2013" spans="2:2" s="3" customFormat="1" hidden="1">
      <c r="B2013" s="5" t="s">
        <v>6974</v>
      </c>
    </row>
    <row r="2014" spans="2:2" s="3" customFormat="1" hidden="1">
      <c r="B2014" s="5" t="s">
        <v>6975</v>
      </c>
    </row>
    <row r="2015" spans="2:2" s="3" customFormat="1" hidden="1">
      <c r="B2015" s="5" t="s">
        <v>6976</v>
      </c>
    </row>
    <row r="2016" spans="2:2" s="3" customFormat="1" hidden="1">
      <c r="B2016" s="5" t="s">
        <v>6977</v>
      </c>
    </row>
    <row r="2017" spans="2:2" s="3" customFormat="1" hidden="1">
      <c r="B2017" s="5" t="s">
        <v>6978</v>
      </c>
    </row>
    <row r="2018" spans="2:2" s="3" customFormat="1" hidden="1">
      <c r="B2018" s="5" t="s">
        <v>6979</v>
      </c>
    </row>
    <row r="2019" spans="2:2" s="3" customFormat="1" hidden="1">
      <c r="B2019" s="5" t="s">
        <v>6980</v>
      </c>
    </row>
    <row r="2020" spans="2:2" s="3" customFormat="1" hidden="1">
      <c r="B2020" s="5" t="s">
        <v>6981</v>
      </c>
    </row>
    <row r="2021" spans="2:2" s="3" customFormat="1" hidden="1">
      <c r="B2021" s="5" t="s">
        <v>6982</v>
      </c>
    </row>
    <row r="2022" spans="2:2" s="3" customFormat="1" hidden="1">
      <c r="B2022" s="5" t="s">
        <v>6983</v>
      </c>
    </row>
    <row r="2023" spans="2:2" s="3" customFormat="1" hidden="1">
      <c r="B2023" s="5" t="s">
        <v>6984</v>
      </c>
    </row>
    <row r="2024" spans="2:2" s="3" customFormat="1" hidden="1">
      <c r="B2024" s="5" t="s">
        <v>6985</v>
      </c>
    </row>
    <row r="2025" spans="2:2" s="3" customFormat="1" hidden="1">
      <c r="B2025" s="5" t="s">
        <v>6986</v>
      </c>
    </row>
    <row r="2026" spans="2:2" s="3" customFormat="1" hidden="1">
      <c r="B2026" s="5" t="s">
        <v>6987</v>
      </c>
    </row>
    <row r="2027" spans="2:2" s="3" customFormat="1" hidden="1">
      <c r="B2027" s="5" t="s">
        <v>6988</v>
      </c>
    </row>
    <row r="2028" spans="2:2" s="3" customFormat="1" hidden="1">
      <c r="B2028" s="5" t="s">
        <v>6989</v>
      </c>
    </row>
    <row r="2029" spans="2:2" s="3" customFormat="1" hidden="1">
      <c r="B2029" s="5" t="s">
        <v>6990</v>
      </c>
    </row>
    <row r="2030" spans="2:2" s="3" customFormat="1" hidden="1">
      <c r="B2030" s="5" t="s">
        <v>6991</v>
      </c>
    </row>
    <row r="2031" spans="2:2" s="3" customFormat="1" hidden="1">
      <c r="B2031" s="5" t="s">
        <v>6992</v>
      </c>
    </row>
    <row r="2032" spans="2:2" s="3" customFormat="1" hidden="1">
      <c r="B2032" s="5" t="s">
        <v>6993</v>
      </c>
    </row>
    <row r="2033" spans="2:2" s="3" customFormat="1" hidden="1">
      <c r="B2033" s="5" t="s">
        <v>6994</v>
      </c>
    </row>
    <row r="2034" spans="2:2" s="3" customFormat="1" hidden="1">
      <c r="B2034" s="5" t="s">
        <v>6995</v>
      </c>
    </row>
    <row r="2035" spans="2:2" s="3" customFormat="1" hidden="1">
      <c r="B2035" s="5" t="s">
        <v>6996</v>
      </c>
    </row>
    <row r="2036" spans="2:2" s="3" customFormat="1" hidden="1">
      <c r="B2036" s="5" t="s">
        <v>6997</v>
      </c>
    </row>
    <row r="2037" spans="2:2" s="3" customFormat="1" hidden="1">
      <c r="B2037" s="5" t="s">
        <v>6998</v>
      </c>
    </row>
    <row r="2038" spans="2:2" s="3" customFormat="1" hidden="1">
      <c r="B2038" s="5" t="s">
        <v>6999</v>
      </c>
    </row>
    <row r="2039" spans="2:2" s="3" customFormat="1" hidden="1">
      <c r="B2039" s="5" t="s">
        <v>7000</v>
      </c>
    </row>
    <row r="2040" spans="2:2" s="3" customFormat="1" hidden="1">
      <c r="B2040" s="5" t="s">
        <v>7001</v>
      </c>
    </row>
    <row r="2041" spans="2:2" s="3" customFormat="1" hidden="1">
      <c r="B2041" s="5" t="s">
        <v>7002</v>
      </c>
    </row>
    <row r="2042" spans="2:2" s="3" customFormat="1" hidden="1">
      <c r="B2042" s="5" t="s">
        <v>7003</v>
      </c>
    </row>
    <row r="2043" spans="2:2" s="3" customFormat="1" hidden="1">
      <c r="B2043" s="5" t="s">
        <v>7004</v>
      </c>
    </row>
    <row r="2044" spans="2:2" s="3" customFormat="1" hidden="1">
      <c r="B2044" s="5" t="s">
        <v>7005</v>
      </c>
    </row>
    <row r="2045" spans="2:2" s="3" customFormat="1" hidden="1">
      <c r="B2045" s="5"/>
    </row>
    <row r="2046" spans="2:2" s="3" customFormat="1" hidden="1">
      <c r="B2046" s="662" t="s">
        <v>7006</v>
      </c>
    </row>
    <row r="2047" spans="2:2" s="3" customFormat="1" hidden="1">
      <c r="B2047" s="662" t="s">
        <v>6933</v>
      </c>
    </row>
    <row r="2048" spans="2:2" s="3" customFormat="1" hidden="1">
      <c r="B2048" s="662" t="s">
        <v>6945</v>
      </c>
    </row>
    <row r="2049" spans="2:2" s="3" customFormat="1" ht="14" hidden="1">
      <c r="B2049" s="19"/>
    </row>
    <row r="2050" spans="2:2" s="3" customFormat="1" ht="14" hidden="1">
      <c r="B2050" s="19"/>
    </row>
    <row r="2051" spans="2:2" s="3" customFormat="1" ht="13" hidden="1">
      <c r="B2051" s="220" t="s">
        <v>6925</v>
      </c>
    </row>
    <row r="2052" spans="2:2" s="3" customFormat="1" hidden="1">
      <c r="B2052" s="16" t="s">
        <v>6926</v>
      </c>
    </row>
    <row r="2053" spans="2:2" s="3" customFormat="1" hidden="1">
      <c r="B2053" s="608" t="s">
        <v>6891</v>
      </c>
    </row>
    <row r="2054" spans="2:2" s="3" customFormat="1" hidden="1">
      <c r="B2054" s="662" t="s">
        <v>6892</v>
      </c>
    </row>
    <row r="2055" spans="2:2" s="3" customFormat="1" hidden="1">
      <c r="B2055" s="662" t="s">
        <v>6893</v>
      </c>
    </row>
    <row r="2056" spans="2:2" s="3" customFormat="1" ht="14" hidden="1">
      <c r="B2056" s="19"/>
    </row>
    <row r="2057" spans="2:2" s="3" customFormat="1" hidden="1">
      <c r="B2057" s="16" t="s">
        <v>6927</v>
      </c>
    </row>
    <row r="2058" spans="2:2" s="3" customFormat="1" hidden="1">
      <c r="B2058" s="608" t="s">
        <v>6895</v>
      </c>
    </row>
    <row r="2059" spans="2:2" s="3" customFormat="1" hidden="1">
      <c r="B2059" s="608" t="s">
        <v>6896</v>
      </c>
    </row>
    <row r="2060" spans="2:2" s="3" customFormat="1" hidden="1">
      <c r="B2060" s="608" t="s">
        <v>6894</v>
      </c>
    </row>
    <row r="2061" spans="2:2" s="3" customFormat="1" hidden="1">
      <c r="B2061" s="662" t="s">
        <v>6928</v>
      </c>
    </row>
    <row r="2062" spans="2:2" s="3" customFormat="1" hidden="1">
      <c r="B2062" s="662"/>
    </row>
    <row r="2063" spans="2:2" s="3" customFormat="1" ht="14" hidden="1">
      <c r="B2063" s="19"/>
    </row>
    <row r="2064" spans="2:2" s="3" customFormat="1" ht="13" hidden="1">
      <c r="B2064" s="220" t="s">
        <v>6887</v>
      </c>
    </row>
    <row r="2065" spans="2:2" s="3" customFormat="1" hidden="1">
      <c r="B2065" s="16" t="s">
        <v>6888</v>
      </c>
    </row>
    <row r="2066" spans="2:2" s="3" customFormat="1" hidden="1">
      <c r="B2066" s="608" t="s">
        <v>6805</v>
      </c>
    </row>
    <row r="2067" spans="2:2" s="3" customFormat="1" hidden="1">
      <c r="B2067" s="662" t="s">
        <v>6806</v>
      </c>
    </row>
    <row r="2068" spans="2:2" s="3" customFormat="1" hidden="1">
      <c r="B2068" s="662" t="s">
        <v>6889</v>
      </c>
    </row>
    <row r="2069" spans="2:2" s="3" customFormat="1" ht="14" hidden="1">
      <c r="B2069" s="19"/>
    </row>
    <row r="2070" spans="2:2" s="3" customFormat="1" hidden="1">
      <c r="B2070" s="16" t="s">
        <v>6890</v>
      </c>
    </row>
    <row r="2071" spans="2:2" s="3" customFormat="1" hidden="1">
      <c r="B2071" s="608" t="s">
        <v>6807</v>
      </c>
    </row>
    <row r="2072" spans="2:2" s="3" customFormat="1" hidden="1">
      <c r="B2072" s="608" t="s">
        <v>6808</v>
      </c>
    </row>
    <row r="2073" spans="2:2" s="3" customFormat="1" hidden="1">
      <c r="B2073" s="608" t="s">
        <v>6809</v>
      </c>
    </row>
    <row r="2074" spans="2:2" s="3" customFormat="1" hidden="1">
      <c r="B2074" s="662" t="s">
        <v>6853</v>
      </c>
    </row>
    <row r="2075" spans="2:2" s="3" customFormat="1" hidden="1">
      <c r="B2075" s="662"/>
    </row>
    <row r="2076" spans="2:2" s="3" customFormat="1" hidden="1">
      <c r="B2076" s="16" t="s">
        <v>6897</v>
      </c>
    </row>
    <row r="2077" spans="2:2" s="3" customFormat="1" hidden="1">
      <c r="B2077" s="662" t="s">
        <v>6898</v>
      </c>
    </row>
    <row r="2078" spans="2:2" s="3" customFormat="1" hidden="1">
      <c r="B2078" s="662" t="s">
        <v>6899</v>
      </c>
    </row>
    <row r="2079" spans="2:2" s="3" customFormat="1" hidden="1">
      <c r="B2079" s="662" t="s">
        <v>6900</v>
      </c>
    </row>
    <row r="2080" spans="2:2" s="3" customFormat="1" hidden="1">
      <c r="B2080" s="662" t="s">
        <v>6901</v>
      </c>
    </row>
    <row r="2081" spans="2:2" s="3" customFormat="1" ht="14" hidden="1">
      <c r="B2081" s="19"/>
    </row>
    <row r="2082" spans="2:2" s="3" customFormat="1" ht="14" hidden="1">
      <c r="B2082" s="19"/>
    </row>
    <row r="2083" spans="2:2" s="3" customFormat="1" ht="13" hidden="1">
      <c r="B2083" s="220" t="s">
        <v>6793</v>
      </c>
    </row>
    <row r="2084" spans="2:2" s="3" customFormat="1" hidden="1">
      <c r="B2084" s="16" t="s">
        <v>6794</v>
      </c>
    </row>
    <row r="2085" spans="2:2" s="3" customFormat="1" hidden="1">
      <c r="B2085" s="608" t="s">
        <v>6749</v>
      </c>
    </row>
    <row r="2086" spans="2:2" s="3" customFormat="1" hidden="1">
      <c r="B2086" s="662" t="s">
        <v>6750</v>
      </c>
    </row>
    <row r="2087" spans="2:2" s="3" customFormat="1" ht="14" hidden="1">
      <c r="B2087" s="19"/>
    </row>
    <row r="2088" spans="2:2" s="3" customFormat="1" hidden="1">
      <c r="B2088" s="16" t="s">
        <v>6795</v>
      </c>
    </row>
    <row r="2089" spans="2:2" s="3" customFormat="1" hidden="1">
      <c r="B2089" s="608" t="s">
        <v>6754</v>
      </c>
    </row>
    <row r="2090" spans="2:2" s="3" customFormat="1" hidden="1">
      <c r="B2090" s="608" t="s">
        <v>6755</v>
      </c>
    </row>
    <row r="2091" spans="2:2" s="3" customFormat="1" hidden="1">
      <c r="B2091" s="608" t="s">
        <v>6756</v>
      </c>
    </row>
    <row r="2092" spans="2:2" s="3" customFormat="1" hidden="1">
      <c r="B2092" s="662" t="s">
        <v>6757</v>
      </c>
    </row>
    <row r="2093" spans="2:2" s="3" customFormat="1" hidden="1">
      <c r="B2093" s="662" t="s">
        <v>6758</v>
      </c>
    </row>
    <row r="2094" spans="2:2" s="3" customFormat="1" hidden="1">
      <c r="B2094" s="662" t="s">
        <v>6759</v>
      </c>
    </row>
    <row r="2095" spans="2:2" s="3" customFormat="1" ht="14" hidden="1">
      <c r="B2095" s="19"/>
    </row>
    <row r="2096" spans="2:2" s="3" customFormat="1" hidden="1">
      <c r="B2096" s="16" t="s">
        <v>6796</v>
      </c>
    </row>
    <row r="2097" spans="2:2" s="3" customFormat="1" hidden="1">
      <c r="B2097" s="662" t="s">
        <v>6751</v>
      </c>
    </row>
    <row r="2098" spans="2:2" s="3" customFormat="1" hidden="1">
      <c r="B2098" s="662" t="s">
        <v>6752</v>
      </c>
    </row>
    <row r="2099" spans="2:2" s="3" customFormat="1" hidden="1">
      <c r="B2099" s="662" t="s">
        <v>6753</v>
      </c>
    </row>
    <row r="2100" spans="2:2" s="3" customFormat="1" ht="14" hidden="1">
      <c r="B2100" s="19"/>
    </row>
    <row r="2101" spans="2:2" s="3" customFormat="1" hidden="1">
      <c r="B2101" s="16" t="s">
        <v>6803</v>
      </c>
    </row>
    <row r="2102" spans="2:2" s="3" customFormat="1" hidden="1">
      <c r="B2102" s="662" t="s">
        <v>6798</v>
      </c>
    </row>
    <row r="2103" spans="2:2" s="3" customFormat="1" hidden="1">
      <c r="B2103" s="662" t="s">
        <v>6799</v>
      </c>
    </row>
    <row r="2104" spans="2:2" s="3" customFormat="1" hidden="1">
      <c r="B2104" s="662" t="s">
        <v>6800</v>
      </c>
    </row>
    <row r="2105" spans="2:2" s="3" customFormat="1" hidden="1">
      <c r="B2105" s="662" t="s">
        <v>6801</v>
      </c>
    </row>
    <row r="2106" spans="2:2" s="3" customFormat="1" ht="14" hidden="1">
      <c r="B2106" s="19"/>
    </row>
    <row r="2107" spans="2:2" s="3" customFormat="1" hidden="1">
      <c r="B2107" s="662" t="s">
        <v>6802</v>
      </c>
    </row>
    <row r="2108" spans="2:2" s="3" customFormat="1" hidden="1">
      <c r="B2108" s="662" t="s">
        <v>6804</v>
      </c>
    </row>
    <row r="2109" spans="2:2" s="3" customFormat="1" ht="14" hidden="1">
      <c r="B2109" s="19"/>
    </row>
    <row r="2110" spans="2:2" s="3" customFormat="1" ht="14" hidden="1">
      <c r="B2110" s="19"/>
    </row>
    <row r="2111" spans="2:2" s="3" customFormat="1" ht="13" hidden="1">
      <c r="B2111" s="220" t="s">
        <v>6746</v>
      </c>
    </row>
    <row r="2112" spans="2:2" s="3" customFormat="1" hidden="1">
      <c r="B2112" s="16" t="s">
        <v>6747</v>
      </c>
    </row>
    <row r="2113" spans="2:2" s="3" customFormat="1" hidden="1">
      <c r="B2113" s="608" t="s">
        <v>6545</v>
      </c>
    </row>
    <row r="2114" spans="2:2" s="3" customFormat="1" hidden="1">
      <c r="B2114" s="662" t="s">
        <v>6544</v>
      </c>
    </row>
    <row r="2115" spans="2:2" s="3" customFormat="1" hidden="1">
      <c r="B2115" s="662" t="s">
        <v>6543</v>
      </c>
    </row>
    <row r="2116" spans="2:2" s="3" customFormat="1" hidden="1">
      <c r="B2116" s="662" t="s">
        <v>6542</v>
      </c>
    </row>
    <row r="2117" spans="2:2" s="3" customFormat="1" hidden="1">
      <c r="B2117" s="662"/>
    </row>
    <row r="2118" spans="2:2" s="3" customFormat="1" hidden="1">
      <c r="B2118" s="662" t="s">
        <v>6748</v>
      </c>
    </row>
    <row r="2119" spans="2:2" s="3" customFormat="1" hidden="1">
      <c r="B2119" s="662" t="s">
        <v>6685</v>
      </c>
    </row>
    <row r="2120" spans="2:2" s="3" customFormat="1" hidden="1">
      <c r="B2120" s="662"/>
    </row>
    <row r="2121" spans="2:2" s="3" customFormat="1" ht="14" hidden="1">
      <c r="B2121" s="19"/>
    </row>
    <row r="2122" spans="2:2" s="3" customFormat="1" ht="13" hidden="1">
      <c r="B2122" s="220" t="s">
        <v>6524</v>
      </c>
    </row>
    <row r="2123" spans="2:2" s="3" customFormat="1" hidden="1">
      <c r="B2123" s="16" t="s">
        <v>6525</v>
      </c>
    </row>
    <row r="2124" spans="2:2" s="3" customFormat="1" hidden="1">
      <c r="B2124" s="608" t="s">
        <v>6510</v>
      </c>
    </row>
    <row r="2125" spans="2:2" s="3" customFormat="1" hidden="1"/>
    <row r="2126" spans="2:2" s="3" customFormat="1" hidden="1">
      <c r="B2126" s="16" t="s">
        <v>6526</v>
      </c>
    </row>
    <row r="2127" spans="2:2" s="3" customFormat="1" hidden="1">
      <c r="B2127" s="608" t="s">
        <v>6451</v>
      </c>
    </row>
    <row r="2128" spans="2:2" s="3" customFormat="1" hidden="1">
      <c r="B2128" s="608" t="s">
        <v>6452</v>
      </c>
    </row>
    <row r="2129" spans="2:2" s="3" customFormat="1" hidden="1">
      <c r="B2129" s="608" t="s">
        <v>6453</v>
      </c>
    </row>
    <row r="2130" spans="2:2" s="3" customFormat="1" ht="14" hidden="1">
      <c r="B2130" s="19"/>
    </row>
    <row r="2131" spans="2:2" s="3" customFormat="1" hidden="1">
      <c r="B2131" s="16" t="s">
        <v>6527</v>
      </c>
    </row>
    <row r="2132" spans="2:2" s="3" customFormat="1" hidden="1">
      <c r="B2132" s="608" t="s">
        <v>6450</v>
      </c>
    </row>
    <row r="2133" spans="2:2" s="3" customFormat="1" hidden="1">
      <c r="B2133" s="608" t="s">
        <v>6454</v>
      </c>
    </row>
    <row r="2134" spans="2:2" s="3" customFormat="1" hidden="1">
      <c r="B2134" s="608"/>
    </row>
    <row r="2135" spans="2:2" s="3" customFormat="1" hidden="1">
      <c r="B2135" s="662" t="s">
        <v>6946</v>
      </c>
    </row>
    <row r="2136" spans="2:2" s="3" customFormat="1" hidden="1">
      <c r="B2136" s="662" t="s">
        <v>6947</v>
      </c>
    </row>
    <row r="2137" spans="2:2" s="3" customFormat="1" ht="14" hidden="1">
      <c r="B2137" s="19"/>
    </row>
    <row r="2138" spans="2:2" s="3" customFormat="1" ht="13" hidden="1">
      <c r="B2138" s="220" t="s">
        <v>6447</v>
      </c>
    </row>
    <row r="2139" spans="2:2" s="3" customFormat="1" hidden="1">
      <c r="B2139" s="16" t="s">
        <v>6448</v>
      </c>
    </row>
    <row r="2140" spans="2:2" s="3" customFormat="1" hidden="1">
      <c r="B2140" s="608" t="s">
        <v>6410</v>
      </c>
    </row>
    <row r="2141" spans="2:2" s="3" customFormat="1" hidden="1">
      <c r="B2141" s="608" t="s">
        <v>6411</v>
      </c>
    </row>
    <row r="2142" spans="2:2" s="3" customFormat="1" ht="14" hidden="1">
      <c r="B2142" s="19"/>
    </row>
    <row r="2143" spans="2:2" s="3" customFormat="1" hidden="1">
      <c r="B2143" s="16" t="s">
        <v>6449</v>
      </c>
    </row>
    <row r="2144" spans="2:2" s="3" customFormat="1" hidden="1">
      <c r="B2144" s="608" t="s">
        <v>6251</v>
      </c>
    </row>
    <row r="2145" spans="2:2" s="3" customFormat="1" hidden="1">
      <c r="B2145" s="608" t="s">
        <v>6412</v>
      </c>
    </row>
    <row r="2146" spans="2:2" s="3" customFormat="1" hidden="1">
      <c r="B2146" s="608" t="s">
        <v>6436</v>
      </c>
    </row>
    <row r="2147" spans="2:2" s="3" customFormat="1" ht="14" hidden="1">
      <c r="B2147" s="19"/>
    </row>
    <row r="2148" spans="2:2" s="3" customFormat="1" hidden="1">
      <c r="B2148" s="16" t="s">
        <v>6455</v>
      </c>
    </row>
    <row r="2149" spans="2:2" s="3" customFormat="1" hidden="1">
      <c r="B2149" s="5" t="s">
        <v>6456</v>
      </c>
    </row>
    <row r="2150" spans="2:2" s="3" customFormat="1" hidden="1">
      <c r="B2150" s="5" t="s">
        <v>6457</v>
      </c>
    </row>
    <row r="2151" spans="2:2" s="3" customFormat="1" hidden="1">
      <c r="B2151" s="5" t="s">
        <v>6458</v>
      </c>
    </row>
    <row r="2152" spans="2:2" s="3" customFormat="1" hidden="1">
      <c r="B2152" s="5" t="s">
        <v>6459</v>
      </c>
    </row>
    <row r="2153" spans="2:2" s="3" customFormat="1" hidden="1">
      <c r="B2153" s="5" t="s">
        <v>6460</v>
      </c>
    </row>
    <row r="2154" spans="2:2" s="3" customFormat="1" hidden="1">
      <c r="B2154" s="5" t="s">
        <v>6461</v>
      </c>
    </row>
    <row r="2155" spans="2:2" s="3" customFormat="1" hidden="1">
      <c r="B2155" s="5" t="s">
        <v>6462</v>
      </c>
    </row>
    <row r="2156" spans="2:2" s="3" customFormat="1" hidden="1">
      <c r="B2156" s="5" t="s">
        <v>6463</v>
      </c>
    </row>
    <row r="2157" spans="2:2" s="3" customFormat="1" hidden="1">
      <c r="B2157" s="5" t="s">
        <v>6464</v>
      </c>
    </row>
    <row r="2158" spans="2:2" s="3" customFormat="1" hidden="1">
      <c r="B2158" s="5" t="s">
        <v>6465</v>
      </c>
    </row>
    <row r="2159" spans="2:2" s="3" customFormat="1" hidden="1">
      <c r="B2159" s="5" t="s">
        <v>6466</v>
      </c>
    </row>
    <row r="2160" spans="2:2" s="3" customFormat="1" hidden="1">
      <c r="B2160" s="5" t="s">
        <v>6467</v>
      </c>
    </row>
    <row r="2161" spans="2:2" s="3" customFormat="1" hidden="1">
      <c r="B2161" s="5" t="s">
        <v>6468</v>
      </c>
    </row>
    <row r="2162" spans="2:2" s="3" customFormat="1" hidden="1">
      <c r="B2162" s="5" t="s">
        <v>6469</v>
      </c>
    </row>
    <row r="2163" spans="2:2" s="3" customFormat="1" hidden="1">
      <c r="B2163" s="5" t="s">
        <v>6470</v>
      </c>
    </row>
    <row r="2164" spans="2:2" s="3" customFormat="1" hidden="1">
      <c r="B2164" s="5" t="s">
        <v>6471</v>
      </c>
    </row>
    <row r="2165" spans="2:2" s="3" customFormat="1" hidden="1">
      <c r="B2165" s="5" t="s">
        <v>6472</v>
      </c>
    </row>
    <row r="2166" spans="2:2" s="3" customFormat="1" hidden="1">
      <c r="B2166" s="5" t="s">
        <v>6473</v>
      </c>
    </row>
    <row r="2167" spans="2:2" s="3" customFormat="1" hidden="1">
      <c r="B2167" s="5" t="s">
        <v>6474</v>
      </c>
    </row>
    <row r="2168" spans="2:2" s="3" customFormat="1" hidden="1">
      <c r="B2168" s="5" t="s">
        <v>6475</v>
      </c>
    </row>
    <row r="2169" spans="2:2" s="3" customFormat="1" hidden="1">
      <c r="B2169" s="5" t="s">
        <v>6476</v>
      </c>
    </row>
    <row r="2170" spans="2:2" s="3" customFormat="1" hidden="1">
      <c r="B2170" s="5" t="s">
        <v>6477</v>
      </c>
    </row>
    <row r="2171" spans="2:2" s="3" customFormat="1" hidden="1">
      <c r="B2171" s="5" t="s">
        <v>6478</v>
      </c>
    </row>
    <row r="2172" spans="2:2" s="3" customFormat="1" hidden="1">
      <c r="B2172" s="5" t="s">
        <v>6479</v>
      </c>
    </row>
    <row r="2173" spans="2:2" s="3" customFormat="1" hidden="1">
      <c r="B2173" s="5" t="s">
        <v>6480</v>
      </c>
    </row>
    <row r="2174" spans="2:2" s="3" customFormat="1" hidden="1">
      <c r="B2174" s="5" t="s">
        <v>6481</v>
      </c>
    </row>
    <row r="2175" spans="2:2" s="3" customFormat="1" hidden="1">
      <c r="B2175" s="5" t="s">
        <v>6482</v>
      </c>
    </row>
    <row r="2176" spans="2:2" s="3" customFormat="1" hidden="1">
      <c r="B2176" s="5" t="s">
        <v>6483</v>
      </c>
    </row>
    <row r="2177" spans="2:2" s="3" customFormat="1" hidden="1">
      <c r="B2177" s="5" t="s">
        <v>6484</v>
      </c>
    </row>
    <row r="2178" spans="2:2" s="3" customFormat="1" hidden="1">
      <c r="B2178" s="5" t="s">
        <v>6485</v>
      </c>
    </row>
    <row r="2179" spans="2:2" s="3" customFormat="1" hidden="1">
      <c r="B2179" s="5" t="s">
        <v>6486</v>
      </c>
    </row>
    <row r="2180" spans="2:2" s="3" customFormat="1" hidden="1">
      <c r="B2180" s="5" t="s">
        <v>6487</v>
      </c>
    </row>
    <row r="2181" spans="2:2" s="3" customFormat="1" hidden="1">
      <c r="B2181" s="5" t="s">
        <v>6488</v>
      </c>
    </row>
    <row r="2182" spans="2:2" s="3" customFormat="1" hidden="1">
      <c r="B2182" s="5" t="s">
        <v>6489</v>
      </c>
    </row>
    <row r="2183" spans="2:2" s="3" customFormat="1" hidden="1">
      <c r="B2183" s="5" t="s">
        <v>6490</v>
      </c>
    </row>
    <row r="2184" spans="2:2" s="3" customFormat="1" hidden="1">
      <c r="B2184" s="5" t="s">
        <v>6491</v>
      </c>
    </row>
    <row r="2185" spans="2:2" s="3" customFormat="1" hidden="1">
      <c r="B2185" s="5" t="s">
        <v>6492</v>
      </c>
    </row>
    <row r="2186" spans="2:2" s="3" customFormat="1" hidden="1">
      <c r="B2186" s="5" t="s">
        <v>6493</v>
      </c>
    </row>
    <row r="2187" spans="2:2" s="3" customFormat="1" hidden="1">
      <c r="B2187" s="5" t="s">
        <v>6494</v>
      </c>
    </row>
    <row r="2188" spans="2:2" s="3" customFormat="1" hidden="1">
      <c r="B2188" s="5" t="s">
        <v>6495</v>
      </c>
    </row>
    <row r="2189" spans="2:2" s="3" customFormat="1" hidden="1">
      <c r="B2189" s="5" t="s">
        <v>6496</v>
      </c>
    </row>
    <row r="2190" spans="2:2" s="3" customFormat="1" hidden="1">
      <c r="B2190" s="5" t="s">
        <v>6497</v>
      </c>
    </row>
    <row r="2191" spans="2:2" s="3" customFormat="1" hidden="1">
      <c r="B2191" s="5" t="s">
        <v>6498</v>
      </c>
    </row>
    <row r="2192" spans="2:2" s="3" customFormat="1" hidden="1">
      <c r="B2192" s="5" t="s">
        <v>6499</v>
      </c>
    </row>
    <row r="2193" spans="2:2" s="3" customFormat="1" hidden="1">
      <c r="B2193" s="5" t="s">
        <v>6500</v>
      </c>
    </row>
    <row r="2194" spans="2:2" s="3" customFormat="1" hidden="1">
      <c r="B2194" s="5" t="s">
        <v>6501</v>
      </c>
    </row>
    <row r="2195" spans="2:2" s="3" customFormat="1" hidden="1">
      <c r="B2195" s="5" t="s">
        <v>6502</v>
      </c>
    </row>
    <row r="2196" spans="2:2" s="3" customFormat="1" hidden="1">
      <c r="B2196" s="5" t="s">
        <v>6503</v>
      </c>
    </row>
    <row r="2197" spans="2:2" s="3" customFormat="1" hidden="1">
      <c r="B2197" s="5" t="s">
        <v>6504</v>
      </c>
    </row>
    <row r="2198" spans="2:2" s="3" customFormat="1" hidden="1">
      <c r="B2198" s="5" t="s">
        <v>6505</v>
      </c>
    </row>
    <row r="2199" spans="2:2" s="3" customFormat="1" hidden="1">
      <c r="B2199" s="5" t="s">
        <v>6506</v>
      </c>
    </row>
    <row r="2200" spans="2:2" s="3" customFormat="1" hidden="1">
      <c r="B2200" s="5" t="s">
        <v>6507</v>
      </c>
    </row>
    <row r="2201" spans="2:2" s="3" customFormat="1" hidden="1">
      <c r="B2201" s="5" t="s">
        <v>6508</v>
      </c>
    </row>
    <row r="2202" spans="2:2" s="3" customFormat="1" hidden="1">
      <c r="B2202" s="5" t="s">
        <v>6509</v>
      </c>
    </row>
    <row r="2203" spans="2:2" s="3" customFormat="1" hidden="1">
      <c r="B2203" s="5"/>
    </row>
    <row r="2204" spans="2:2" s="3" customFormat="1" hidden="1">
      <c r="B2204" s="5"/>
    </row>
    <row r="2205" spans="2:2" s="3" customFormat="1" ht="13" hidden="1">
      <c r="B2205" s="220" t="s">
        <v>6797</v>
      </c>
    </row>
    <row r="2206" spans="2:2" s="3" customFormat="1" hidden="1">
      <c r="B2206" s="16" t="s">
        <v>6400</v>
      </c>
    </row>
    <row r="2207" spans="2:2" s="3" customFormat="1" hidden="1">
      <c r="B2207" s="608" t="s">
        <v>6366</v>
      </c>
    </row>
    <row r="2208" spans="2:2" s="3" customFormat="1" hidden="1">
      <c r="B2208" s="608" t="s">
        <v>6367</v>
      </c>
    </row>
    <row r="2209" spans="2:2" s="3" customFormat="1" hidden="1">
      <c r="B2209" s="608" t="s">
        <v>6368</v>
      </c>
    </row>
    <row r="2210" spans="2:2" s="3" customFormat="1" ht="14" hidden="1">
      <c r="B2210" s="19"/>
    </row>
    <row r="2211" spans="2:2" s="3" customFormat="1" hidden="1">
      <c r="B2211" s="16" t="s">
        <v>6401</v>
      </c>
    </row>
    <row r="2212" spans="2:2" s="3" customFormat="1" hidden="1">
      <c r="B2212" s="16" t="s">
        <v>6369</v>
      </c>
    </row>
    <row r="2213" spans="2:2" s="3" customFormat="1" ht="14" hidden="1">
      <c r="B2213" s="19"/>
    </row>
    <row r="2214" spans="2:2" s="3" customFormat="1" hidden="1">
      <c r="B2214" s="16" t="s">
        <v>6402</v>
      </c>
    </row>
    <row r="2215" spans="2:2" s="3" customFormat="1" hidden="1">
      <c r="B2215" s="608" t="s">
        <v>6370</v>
      </c>
    </row>
    <row r="2216" spans="2:2" s="3" customFormat="1" hidden="1">
      <c r="B2216" s="608" t="s">
        <v>6391</v>
      </c>
    </row>
    <row r="2217" spans="2:2" s="3" customFormat="1" hidden="1">
      <c r="B2217" s="608" t="s">
        <v>6407</v>
      </c>
    </row>
    <row r="2218" spans="2:2" s="3" customFormat="1" hidden="1">
      <c r="B2218" s="608"/>
    </row>
    <row r="2219" spans="2:2" s="3" customFormat="1" hidden="1">
      <c r="B2219" s="16" t="s">
        <v>6404</v>
      </c>
    </row>
    <row r="2220" spans="2:2" s="3" customFormat="1" hidden="1">
      <c r="B2220" s="608" t="s">
        <v>6405</v>
      </c>
    </row>
    <row r="2221" spans="2:2" s="3" customFormat="1" hidden="1">
      <c r="B2221" s="608" t="s">
        <v>6406</v>
      </c>
    </row>
    <row r="2222" spans="2:2" s="3" customFormat="1" hidden="1">
      <c r="B2222" s="608"/>
    </row>
    <row r="2223" spans="2:2" s="3" customFormat="1" hidden="1">
      <c r="B2223" s="16" t="s">
        <v>6403</v>
      </c>
    </row>
    <row r="2224" spans="2:2" s="3" customFormat="1" hidden="1">
      <c r="B2224" s="608" t="s">
        <v>6408</v>
      </c>
    </row>
    <row r="2225" spans="2:2" s="3" customFormat="1" hidden="1">
      <c r="B2225" s="608" t="s">
        <v>6409</v>
      </c>
    </row>
    <row r="2226" spans="2:2" s="3" customFormat="1" hidden="1">
      <c r="B2226" s="608"/>
    </row>
    <row r="2227" spans="2:2" s="3" customFormat="1" ht="14" hidden="1">
      <c r="B2227" s="19"/>
    </row>
    <row r="2228" spans="2:2" s="3" customFormat="1" ht="13" hidden="1">
      <c r="B2228" s="220" t="s">
        <v>6348</v>
      </c>
    </row>
    <row r="2229" spans="2:2" s="3" customFormat="1" hidden="1">
      <c r="B2229" s="16" t="s">
        <v>6349</v>
      </c>
    </row>
    <row r="2230" spans="2:2" s="3" customFormat="1" hidden="1">
      <c r="B2230" s="608" t="s">
        <v>6320</v>
      </c>
    </row>
    <row r="2231" spans="2:2" s="3" customFormat="1" hidden="1">
      <c r="B2231" s="608" t="s">
        <v>6321</v>
      </c>
    </row>
    <row r="2232" spans="2:2" s="3" customFormat="1" ht="14" hidden="1">
      <c r="B2232" s="19"/>
    </row>
    <row r="2233" spans="2:2" s="3" customFormat="1" hidden="1">
      <c r="B2233" s="16" t="s">
        <v>6350</v>
      </c>
    </row>
    <row r="2234" spans="2:2" s="3" customFormat="1" hidden="1">
      <c r="B2234" s="16" t="s">
        <v>6322</v>
      </c>
    </row>
    <row r="2235" spans="2:2" s="3" customFormat="1" hidden="1">
      <c r="B2235" s="16" t="s">
        <v>6323</v>
      </c>
    </row>
    <row r="2236" spans="2:2" s="3" customFormat="1" hidden="1">
      <c r="B2236" s="649" t="s">
        <v>6324</v>
      </c>
    </row>
    <row r="2237" spans="2:2" s="3" customFormat="1" hidden="1">
      <c r="B2237" s="649" t="s">
        <v>6325</v>
      </c>
    </row>
    <row r="2238" spans="2:2" s="3" customFormat="1" hidden="1">
      <c r="B2238" s="649"/>
    </row>
    <row r="2239" spans="2:2" s="3" customFormat="1" hidden="1">
      <c r="B2239" s="16" t="s">
        <v>6351</v>
      </c>
    </row>
    <row r="2240" spans="2:2" s="3" customFormat="1" hidden="1">
      <c r="B2240" s="5" t="s">
        <v>6352</v>
      </c>
    </row>
    <row r="2241" spans="2:2" s="3" customFormat="1" hidden="1">
      <c r="B2241" s="5" t="s">
        <v>6353</v>
      </c>
    </row>
    <row r="2242" spans="2:2" s="3" customFormat="1" hidden="1">
      <c r="B2242" s="5" t="s">
        <v>6354</v>
      </c>
    </row>
    <row r="2243" spans="2:2" s="3" customFormat="1" hidden="1">
      <c r="B2243" s="5" t="s">
        <v>6355</v>
      </c>
    </row>
    <row r="2244" spans="2:2" s="3" customFormat="1" hidden="1">
      <c r="B2244" s="5" t="s">
        <v>6356</v>
      </c>
    </row>
    <row r="2245" spans="2:2" s="3" customFormat="1" hidden="1">
      <c r="B2245" s="5" t="s">
        <v>6357</v>
      </c>
    </row>
    <row r="2246" spans="2:2" s="3" customFormat="1" hidden="1">
      <c r="B2246" s="5" t="s">
        <v>6358</v>
      </c>
    </row>
    <row r="2247" spans="2:2" s="3" customFormat="1" hidden="1">
      <c r="B2247" s="5" t="s">
        <v>6359</v>
      </c>
    </row>
    <row r="2248" spans="2:2" s="3" customFormat="1" hidden="1">
      <c r="B2248" s="5" t="s">
        <v>6360</v>
      </c>
    </row>
    <row r="2249" spans="2:2" s="3" customFormat="1" hidden="1">
      <c r="B2249" s="5" t="s">
        <v>6361</v>
      </c>
    </row>
    <row r="2250" spans="2:2" s="3" customFormat="1" hidden="1">
      <c r="B2250" s="5" t="s">
        <v>6362</v>
      </c>
    </row>
    <row r="2251" spans="2:2" s="3" customFormat="1" hidden="1">
      <c r="B2251" s="5" t="s">
        <v>6363</v>
      </c>
    </row>
    <row r="2252" spans="2:2" s="3" customFormat="1" hidden="1">
      <c r="B2252" s="5" t="s">
        <v>6364</v>
      </c>
    </row>
    <row r="2253" spans="2:2" s="3" customFormat="1" hidden="1">
      <c r="B2253" s="5" t="s">
        <v>6365</v>
      </c>
    </row>
    <row r="2254" spans="2:2" s="3" customFormat="1" hidden="1">
      <c r="B2254" s="649"/>
    </row>
    <row r="2255" spans="2:2" s="3" customFormat="1" ht="14" hidden="1">
      <c r="B2255" s="19"/>
    </row>
    <row r="2256" spans="2:2" s="3" customFormat="1" ht="13" hidden="1">
      <c r="B2256" s="220" t="s">
        <v>6327</v>
      </c>
    </row>
    <row r="2257" spans="2:2" s="3" customFormat="1" hidden="1">
      <c r="B2257" s="16" t="s">
        <v>6328</v>
      </c>
    </row>
    <row r="2258" spans="2:2" s="3" customFormat="1" hidden="1">
      <c r="B2258" s="608" t="s">
        <v>6329</v>
      </c>
    </row>
    <row r="2259" spans="2:2" s="3" customFormat="1" hidden="1">
      <c r="B2259" s="608"/>
    </row>
    <row r="2260" spans="2:2" s="3" customFormat="1" hidden="1">
      <c r="B2260" s="16" t="s">
        <v>6330</v>
      </c>
    </row>
    <row r="2261" spans="2:2" s="3" customFormat="1" hidden="1">
      <c r="B2261" s="608" t="s">
        <v>6331</v>
      </c>
    </row>
    <row r="2262" spans="2:2" s="3" customFormat="1" hidden="1">
      <c r="B2262" s="608" t="s">
        <v>6332</v>
      </c>
    </row>
    <row r="2263" spans="2:2" s="3" customFormat="1" hidden="1">
      <c r="B2263" s="608"/>
    </row>
    <row r="2264" spans="2:2" s="3" customFormat="1" hidden="1">
      <c r="B2264" s="608"/>
    </row>
    <row r="2265" spans="2:2" s="3" customFormat="1" ht="13" hidden="1">
      <c r="B2265" s="220" t="s">
        <v>6299</v>
      </c>
    </row>
    <row r="2266" spans="2:2" s="3" customFormat="1" hidden="1">
      <c r="B2266" s="16" t="s">
        <v>6300</v>
      </c>
    </row>
    <row r="2267" spans="2:2" s="3" customFormat="1" hidden="1">
      <c r="B2267" s="608" t="s">
        <v>6274</v>
      </c>
    </row>
    <row r="2268" spans="2:2" s="3" customFormat="1" hidden="1">
      <c r="B2268" s="608" t="s">
        <v>6276</v>
      </c>
    </row>
    <row r="2269" spans="2:2" s="3" customFormat="1" ht="14" hidden="1">
      <c r="B2269" s="19"/>
    </row>
    <row r="2270" spans="2:2" s="3" customFormat="1" hidden="1">
      <c r="B2270" s="16" t="s">
        <v>6301</v>
      </c>
    </row>
    <row r="2271" spans="2:2" s="3" customFormat="1" hidden="1">
      <c r="B2271" s="16" t="s">
        <v>6275</v>
      </c>
    </row>
    <row r="2272" spans="2:2" s="3" customFormat="1" hidden="1">
      <c r="B2272" s="16"/>
    </row>
    <row r="2273" spans="2:2" s="3" customFormat="1" hidden="1">
      <c r="B2273" s="16" t="s">
        <v>6309</v>
      </c>
    </row>
    <row r="2274" spans="2:2" s="3" customFormat="1" hidden="1">
      <c r="B2274" s="5" t="s">
        <v>6302</v>
      </c>
    </row>
    <row r="2275" spans="2:2" s="3" customFormat="1" hidden="1">
      <c r="B2275" s="5" t="s">
        <v>6303</v>
      </c>
    </row>
    <row r="2276" spans="2:2" s="3" customFormat="1" hidden="1">
      <c r="B2276" s="5" t="s">
        <v>6304</v>
      </c>
    </row>
    <row r="2277" spans="2:2" s="3" customFormat="1" hidden="1">
      <c r="B2277" s="5" t="s">
        <v>6305</v>
      </c>
    </row>
    <row r="2278" spans="2:2" s="3" customFormat="1" hidden="1">
      <c r="B2278" s="5" t="s">
        <v>6306</v>
      </c>
    </row>
    <row r="2279" spans="2:2" s="3" customFormat="1" hidden="1">
      <c r="B2279" s="5" t="s">
        <v>6307</v>
      </c>
    </row>
    <row r="2280" spans="2:2" s="3" customFormat="1" hidden="1">
      <c r="B2280" s="5" t="s">
        <v>6308</v>
      </c>
    </row>
    <row r="2281" spans="2:2" s="3" customFormat="1" hidden="1">
      <c r="B2281" s="16"/>
    </row>
    <row r="2282" spans="2:2" s="3" customFormat="1" hidden="1">
      <c r="B2282" s="16" t="s">
        <v>6310</v>
      </c>
    </row>
    <row r="2283" spans="2:2" s="3" customFormat="1" hidden="1">
      <c r="B2283" s="5" t="s">
        <v>6311</v>
      </c>
    </row>
    <row r="2284" spans="2:2" s="3" customFormat="1" hidden="1">
      <c r="B2284" s="16"/>
    </row>
    <row r="2285" spans="2:2" s="3" customFormat="1" ht="14" hidden="1">
      <c r="B2285" s="19"/>
    </row>
    <row r="2286" spans="2:2" s="3" customFormat="1" ht="13" hidden="1">
      <c r="B2286" s="220" t="s">
        <v>6269</v>
      </c>
    </row>
    <row r="2287" spans="2:2" s="3" customFormat="1" hidden="1">
      <c r="B2287" s="16" t="s">
        <v>6270</v>
      </c>
    </row>
    <row r="2288" spans="2:2" s="3" customFormat="1" hidden="1">
      <c r="B2288" s="608" t="s">
        <v>6250</v>
      </c>
    </row>
    <row r="2289" spans="2:2" s="3" customFormat="1" hidden="1">
      <c r="B2289" s="608"/>
    </row>
    <row r="2290" spans="2:2" s="3" customFormat="1" hidden="1">
      <c r="B2290" s="16" t="s">
        <v>6271</v>
      </c>
    </row>
    <row r="2291" spans="2:2" s="3" customFormat="1" hidden="1">
      <c r="B2291" s="16" t="s">
        <v>6251</v>
      </c>
    </row>
    <row r="2292" spans="2:2" s="3" customFormat="1" hidden="1">
      <c r="B2292" s="5" t="s">
        <v>6272</v>
      </c>
    </row>
    <row r="2293" spans="2:2" s="3" customFormat="1" hidden="1">
      <c r="B2293" s="5" t="s">
        <v>6273</v>
      </c>
    </row>
    <row r="2294" spans="2:2" s="3" customFormat="1" hidden="1">
      <c r="B2294" s="5" t="s">
        <v>6393</v>
      </c>
    </row>
    <row r="2295" spans="2:2" s="3" customFormat="1" hidden="1">
      <c r="B2295" s="5"/>
    </row>
    <row r="2296" spans="2:2" s="3" customFormat="1" ht="14" hidden="1">
      <c r="B2296" s="19"/>
    </row>
    <row r="2297" spans="2:2" s="3" customFormat="1" ht="13" hidden="1">
      <c r="B2297" s="220" t="s">
        <v>6248</v>
      </c>
    </row>
    <row r="2298" spans="2:2" s="3" customFormat="1" hidden="1">
      <c r="B2298" s="16" t="s">
        <v>6249</v>
      </c>
    </row>
    <row r="2299" spans="2:2" s="3" customFormat="1" hidden="1">
      <c r="B2299" s="608" t="s">
        <v>6233</v>
      </c>
    </row>
    <row r="2300" spans="2:2" s="3" customFormat="1" hidden="1">
      <c r="B2300" s="608" t="s">
        <v>6234</v>
      </c>
    </row>
    <row r="2301" spans="2:2" s="3" customFormat="1" hidden="1">
      <c r="B2301" s="608"/>
    </row>
    <row r="2302" spans="2:2" s="3" customFormat="1" hidden="1">
      <c r="B2302" s="16" t="s">
        <v>6394</v>
      </c>
    </row>
    <row r="2303" spans="2:2" s="3" customFormat="1" hidden="1">
      <c r="B2303" s="608" t="s">
        <v>6395</v>
      </c>
    </row>
    <row r="2304" spans="2:2" s="3" customFormat="1" hidden="1">
      <c r="B2304" s="608"/>
    </row>
    <row r="2305" spans="2:2" s="3" customFormat="1" hidden="1">
      <c r="B2305" s="608"/>
    </row>
    <row r="2306" spans="2:2" s="3" customFormat="1" ht="13" hidden="1">
      <c r="B2306" s="220" t="s">
        <v>6230</v>
      </c>
    </row>
    <row r="2307" spans="2:2" s="3" customFormat="1" hidden="1">
      <c r="B2307" s="16" t="s">
        <v>6231</v>
      </c>
    </row>
    <row r="2308" spans="2:2" s="3" customFormat="1" hidden="1">
      <c r="B2308" s="608" t="s">
        <v>6160</v>
      </c>
    </row>
    <row r="2309" spans="2:2" s="3" customFormat="1" hidden="1">
      <c r="B2309" s="608" t="s">
        <v>6161</v>
      </c>
    </row>
    <row r="2310" spans="2:2" s="3" customFormat="1" hidden="1">
      <c r="B2310" s="608" t="s">
        <v>6162</v>
      </c>
    </row>
    <row r="2311" spans="2:2" s="3" customFormat="1" hidden="1">
      <c r="B2311" s="608" t="s">
        <v>6163</v>
      </c>
    </row>
    <row r="2312" spans="2:2" s="3" customFormat="1" hidden="1">
      <c r="B2312" s="608"/>
    </row>
    <row r="2313" spans="2:2" s="3" customFormat="1" hidden="1">
      <c r="B2313" s="16" t="s">
        <v>6232</v>
      </c>
    </row>
    <row r="2314" spans="2:2" s="3" customFormat="1" hidden="1">
      <c r="B2314" s="16" t="s">
        <v>6164</v>
      </c>
    </row>
    <row r="2315" spans="2:2" s="3" customFormat="1" hidden="1">
      <c r="B2315" s="16"/>
    </row>
    <row r="2316" spans="2:2" s="3" customFormat="1" hidden="1">
      <c r="B2316" s="16" t="s">
        <v>6235</v>
      </c>
    </row>
    <row r="2317" spans="2:2" s="3" customFormat="1" hidden="1">
      <c r="B2317" s="5" t="s">
        <v>6159</v>
      </c>
    </row>
    <row r="2318" spans="2:2" s="3" customFormat="1" hidden="1">
      <c r="B2318" s="16" t="s">
        <v>6157</v>
      </c>
    </row>
    <row r="2319" spans="2:2" s="3" customFormat="1" hidden="1">
      <c r="B2319" s="5" t="s">
        <v>6158</v>
      </c>
    </row>
    <row r="2320" spans="2:2" s="3" customFormat="1" hidden="1">
      <c r="B2320" s="16"/>
    </row>
    <row r="2321" spans="2:2" s="3" customFormat="1" hidden="1">
      <c r="B2321" s="5"/>
    </row>
    <row r="2322" spans="2:2" s="3" customFormat="1" ht="13" hidden="1">
      <c r="B2322" s="220" t="s">
        <v>6154</v>
      </c>
    </row>
    <row r="2323" spans="2:2" s="3" customFormat="1" hidden="1">
      <c r="B2323" s="16" t="s">
        <v>6155</v>
      </c>
    </row>
    <row r="2324" spans="2:2" s="3" customFormat="1" hidden="1">
      <c r="B2324" s="608" t="s">
        <v>6078</v>
      </c>
    </row>
    <row r="2325" spans="2:2" s="3" customFormat="1" hidden="1">
      <c r="B2325" s="608"/>
    </row>
    <row r="2326" spans="2:2" s="3" customFormat="1" hidden="1">
      <c r="B2326" s="16" t="s">
        <v>6156</v>
      </c>
    </row>
    <row r="2327" spans="2:2" s="3" customFormat="1" hidden="1">
      <c r="B2327" s="16" t="s">
        <v>6079</v>
      </c>
    </row>
    <row r="2328" spans="2:2" s="3" customFormat="1" hidden="1">
      <c r="B2328" s="16"/>
    </row>
    <row r="2329" spans="2:2" s="3" customFormat="1" ht="14" hidden="1">
      <c r="B2329" s="19"/>
    </row>
    <row r="2330" spans="2:2" s="3" customFormat="1" ht="13" hidden="1">
      <c r="B2330" s="220" t="s">
        <v>6063</v>
      </c>
    </row>
    <row r="2331" spans="2:2" s="3" customFormat="1" hidden="1">
      <c r="B2331" s="16" t="s">
        <v>6064</v>
      </c>
    </row>
    <row r="2332" spans="2:2" s="3" customFormat="1" hidden="1">
      <c r="B2332" s="608" t="s">
        <v>6065</v>
      </c>
    </row>
    <row r="2333" spans="2:2" s="3" customFormat="1" hidden="1">
      <c r="B2333" s="608" t="s">
        <v>6066</v>
      </c>
    </row>
    <row r="2334" spans="2:2" s="3" customFormat="1" hidden="1">
      <c r="B2334" s="608"/>
    </row>
    <row r="2335" spans="2:2" s="3" customFormat="1" hidden="1">
      <c r="B2335" s="16" t="s">
        <v>6067</v>
      </c>
    </row>
    <row r="2336" spans="2:2" s="3" customFormat="1" hidden="1">
      <c r="B2336" s="16" t="s">
        <v>6047</v>
      </c>
    </row>
    <row r="2337" spans="2:2" s="3" customFormat="1" hidden="1">
      <c r="B2337" s="16"/>
    </row>
    <row r="2338" spans="2:2" s="3" customFormat="1" hidden="1">
      <c r="B2338" s="16" t="s">
        <v>6068</v>
      </c>
    </row>
    <row r="2339" spans="2:2" s="3" customFormat="1" hidden="1">
      <c r="B2339" s="608" t="s">
        <v>6069</v>
      </c>
    </row>
    <row r="2340" spans="2:2" s="3" customFormat="1" hidden="1">
      <c r="B2340" s="608" t="s">
        <v>6070</v>
      </c>
    </row>
    <row r="2341" spans="2:2" s="3" customFormat="1" hidden="1">
      <c r="B2341" s="608"/>
    </row>
    <row r="2342" spans="2:2" s="3" customFormat="1" hidden="1">
      <c r="B2342" s="16" t="s">
        <v>6071</v>
      </c>
    </row>
    <row r="2343" spans="2:2" s="3" customFormat="1" hidden="1">
      <c r="B2343" s="16" t="s">
        <v>6072</v>
      </c>
    </row>
    <row r="2344" spans="2:2" s="3" customFormat="1" hidden="1">
      <c r="B2344" s="16" t="s">
        <v>6073</v>
      </c>
    </row>
    <row r="2345" spans="2:2" s="3" customFormat="1" hidden="1">
      <c r="B2345" s="608"/>
    </row>
    <row r="2346" spans="2:2" s="3" customFormat="1" hidden="1">
      <c r="B2346" s="608"/>
    </row>
    <row r="2347" spans="2:2" s="3" customFormat="1" ht="13" hidden="1">
      <c r="B2347" s="220" t="s">
        <v>6041</v>
      </c>
    </row>
    <row r="2348" spans="2:2" s="3" customFormat="1" hidden="1">
      <c r="B2348" s="16" t="s">
        <v>6042</v>
      </c>
    </row>
    <row r="2349" spans="2:2" s="3" customFormat="1" hidden="1">
      <c r="B2349" s="608" t="s">
        <v>6043</v>
      </c>
    </row>
    <row r="2350" spans="2:2" s="3" customFormat="1" hidden="1">
      <c r="B2350" s="608" t="s">
        <v>6044</v>
      </c>
    </row>
    <row r="2351" spans="2:2" s="3" customFormat="1" hidden="1">
      <c r="B2351" s="608" t="s">
        <v>6045</v>
      </c>
    </row>
    <row r="2352" spans="2:2" s="3" customFormat="1" hidden="1">
      <c r="B2352" s="608" t="s">
        <v>6046</v>
      </c>
    </row>
    <row r="2353" spans="2:2" s="3" customFormat="1" hidden="1">
      <c r="B2353" s="608"/>
    </row>
    <row r="2354" spans="2:2" s="3" customFormat="1" hidden="1">
      <c r="B2354" s="608"/>
    </row>
    <row r="2355" spans="2:2" s="3" customFormat="1" ht="13" hidden="1">
      <c r="B2355" s="220" t="s">
        <v>5884</v>
      </c>
    </row>
    <row r="2356" spans="2:2" s="3" customFormat="1" hidden="1">
      <c r="B2356" s="16" t="s">
        <v>5885</v>
      </c>
    </row>
    <row r="2357" spans="2:2" s="3" customFormat="1" hidden="1">
      <c r="B2357" s="608" t="s">
        <v>5886</v>
      </c>
    </row>
    <row r="2358" spans="2:2" s="3" customFormat="1" hidden="1">
      <c r="B2358" s="608" t="s">
        <v>5887</v>
      </c>
    </row>
    <row r="2359" spans="2:2" s="3" customFormat="1" hidden="1">
      <c r="B2359" s="608"/>
    </row>
    <row r="2360" spans="2:2" s="3" customFormat="1" hidden="1">
      <c r="B2360" s="16" t="s">
        <v>5960</v>
      </c>
    </row>
    <row r="2361" spans="2:2" s="3" customFormat="1" hidden="1">
      <c r="B2361" s="608" t="s">
        <v>5897</v>
      </c>
    </row>
    <row r="2362" spans="2:2" s="3" customFormat="1" hidden="1">
      <c r="B2362" s="608" t="s">
        <v>5898</v>
      </c>
    </row>
    <row r="2363" spans="2:2" s="3" customFormat="1" hidden="1">
      <c r="B2363" s="608" t="s">
        <v>5899</v>
      </c>
    </row>
    <row r="2364" spans="2:2" s="3" customFormat="1" hidden="1">
      <c r="B2364" s="608" t="s">
        <v>5900</v>
      </c>
    </row>
    <row r="2365" spans="2:2" s="3" customFormat="1" hidden="1">
      <c r="B2365" s="608" t="s">
        <v>5901</v>
      </c>
    </row>
    <row r="2366" spans="2:2" s="3" customFormat="1" hidden="1">
      <c r="B2366" s="608" t="s">
        <v>5902</v>
      </c>
    </row>
    <row r="2367" spans="2:2" s="3" customFormat="1" hidden="1">
      <c r="B2367" s="608" t="s">
        <v>5903</v>
      </c>
    </row>
    <row r="2368" spans="2:2" s="3" customFormat="1" hidden="1">
      <c r="B2368" s="608" t="s">
        <v>5904</v>
      </c>
    </row>
    <row r="2369" spans="2:2" s="3" customFormat="1" hidden="1">
      <c r="B2369" s="608" t="s">
        <v>5905</v>
      </c>
    </row>
    <row r="2370" spans="2:2" s="3" customFormat="1" hidden="1">
      <c r="B2370" s="608" t="s">
        <v>5906</v>
      </c>
    </row>
    <row r="2371" spans="2:2" s="3" customFormat="1" hidden="1">
      <c r="B2371" s="608" t="s">
        <v>5199</v>
      </c>
    </row>
    <row r="2372" spans="2:2" s="3" customFormat="1" hidden="1">
      <c r="B2372" s="608" t="s">
        <v>5907</v>
      </c>
    </row>
    <row r="2373" spans="2:2" s="3" customFormat="1" hidden="1">
      <c r="B2373" s="608" t="s">
        <v>5908</v>
      </c>
    </row>
    <row r="2374" spans="2:2" s="3" customFormat="1" hidden="1">
      <c r="B2374" s="608" t="s">
        <v>5909</v>
      </c>
    </row>
    <row r="2375" spans="2:2" s="3" customFormat="1" hidden="1">
      <c r="B2375" s="608" t="s">
        <v>5910</v>
      </c>
    </row>
    <row r="2376" spans="2:2" s="3" customFormat="1" hidden="1">
      <c r="B2376" s="608" t="s">
        <v>4012</v>
      </c>
    </row>
    <row r="2377" spans="2:2" s="3" customFormat="1" hidden="1">
      <c r="B2377" s="608" t="s">
        <v>5911</v>
      </c>
    </row>
    <row r="2378" spans="2:2" s="3" customFormat="1" hidden="1">
      <c r="B2378" s="608" t="s">
        <v>5912</v>
      </c>
    </row>
    <row r="2379" spans="2:2" s="3" customFormat="1" hidden="1">
      <c r="B2379" s="608" t="s">
        <v>5913</v>
      </c>
    </row>
    <row r="2380" spans="2:2" s="3" customFormat="1" hidden="1">
      <c r="B2380" s="608" t="s">
        <v>5914</v>
      </c>
    </row>
    <row r="2381" spans="2:2" s="3" customFormat="1" hidden="1">
      <c r="B2381" s="3" t="s">
        <v>43</v>
      </c>
    </row>
    <row r="2382" spans="2:2" s="3" customFormat="1" hidden="1">
      <c r="B2382" s="3" t="s">
        <v>5915</v>
      </c>
    </row>
    <row r="2383" spans="2:2" s="3" customFormat="1" hidden="1">
      <c r="B2383" s="3" t="s">
        <v>304</v>
      </c>
    </row>
    <row r="2384" spans="2:2" s="3" customFormat="1" hidden="1">
      <c r="B2384" s="3" t="s">
        <v>5916</v>
      </c>
    </row>
    <row r="2385" spans="2:2" s="3" customFormat="1" hidden="1">
      <c r="B2385" s="3" t="s">
        <v>5917</v>
      </c>
    </row>
    <row r="2386" spans="2:2" s="3" customFormat="1" hidden="1">
      <c r="B2386" s="3" t="s">
        <v>307</v>
      </c>
    </row>
    <row r="2387" spans="2:2" s="3" customFormat="1" hidden="1">
      <c r="B2387" s="3" t="s">
        <v>310</v>
      </c>
    </row>
    <row r="2388" spans="2:2" s="3" customFormat="1" hidden="1">
      <c r="B2388" s="3" t="s">
        <v>5918</v>
      </c>
    </row>
    <row r="2389" spans="2:2" s="3" customFormat="1" hidden="1">
      <c r="B2389" s="3" t="s">
        <v>3783</v>
      </c>
    </row>
    <row r="2390" spans="2:2" s="3" customFormat="1" hidden="1">
      <c r="B2390" s="3" t="s">
        <v>314</v>
      </c>
    </row>
    <row r="2391" spans="2:2" s="3" customFormat="1" hidden="1">
      <c r="B2391" s="3" t="s">
        <v>5919</v>
      </c>
    </row>
    <row r="2392" spans="2:2" s="3" customFormat="1" hidden="1">
      <c r="B2392" s="3" t="s">
        <v>5920</v>
      </c>
    </row>
    <row r="2393" spans="2:2" s="3" customFormat="1" hidden="1">
      <c r="B2393" s="3" t="s">
        <v>5921</v>
      </c>
    </row>
    <row r="2394" spans="2:2" s="3" customFormat="1" hidden="1">
      <c r="B2394" s="3" t="s">
        <v>5922</v>
      </c>
    </row>
    <row r="2395" spans="2:2" s="3" customFormat="1" hidden="1">
      <c r="B2395" s="3" t="s">
        <v>5923</v>
      </c>
    </row>
    <row r="2396" spans="2:2" s="3" customFormat="1" hidden="1">
      <c r="B2396" s="3" t="s">
        <v>5924</v>
      </c>
    </row>
    <row r="2397" spans="2:2" s="3" customFormat="1" hidden="1">
      <c r="B2397" s="3" t="s">
        <v>5925</v>
      </c>
    </row>
    <row r="2398" spans="2:2" s="3" customFormat="1" hidden="1">
      <c r="B2398" s="3" t="s">
        <v>5926</v>
      </c>
    </row>
    <row r="2399" spans="2:2" s="3" customFormat="1" hidden="1">
      <c r="B2399" s="3" t="s">
        <v>5927</v>
      </c>
    </row>
    <row r="2400" spans="2:2" s="3" customFormat="1" hidden="1">
      <c r="B2400" s="3" t="s">
        <v>5928</v>
      </c>
    </row>
    <row r="2401" spans="2:2" s="3" customFormat="1" hidden="1">
      <c r="B2401" s="3" t="s">
        <v>5929</v>
      </c>
    </row>
    <row r="2402" spans="2:2" s="3" customFormat="1" hidden="1">
      <c r="B2402" s="3" t="s">
        <v>5930</v>
      </c>
    </row>
    <row r="2403" spans="2:2" s="3" customFormat="1" hidden="1">
      <c r="B2403" s="3" t="s">
        <v>5931</v>
      </c>
    </row>
    <row r="2404" spans="2:2" s="3" customFormat="1" hidden="1">
      <c r="B2404" s="3" t="s">
        <v>5932</v>
      </c>
    </row>
    <row r="2405" spans="2:2" s="3" customFormat="1" hidden="1">
      <c r="B2405" s="3" t="s">
        <v>5933</v>
      </c>
    </row>
    <row r="2406" spans="2:2" s="3" customFormat="1" hidden="1">
      <c r="B2406" s="3" t="s">
        <v>5934</v>
      </c>
    </row>
    <row r="2407" spans="2:2" s="3" customFormat="1" hidden="1">
      <c r="B2407" s="3" t="s">
        <v>5935</v>
      </c>
    </row>
    <row r="2408" spans="2:2" s="3" customFormat="1" hidden="1">
      <c r="B2408" s="3" t="s">
        <v>5936</v>
      </c>
    </row>
    <row r="2409" spans="2:2" s="3" customFormat="1" hidden="1">
      <c r="B2409" s="3" t="s">
        <v>5937</v>
      </c>
    </row>
    <row r="2410" spans="2:2" s="3" customFormat="1" hidden="1">
      <c r="B2410" s="3" t="s">
        <v>5938</v>
      </c>
    </row>
    <row r="2411" spans="2:2" s="3" customFormat="1" hidden="1">
      <c r="B2411" s="3" t="s">
        <v>5939</v>
      </c>
    </row>
    <row r="2412" spans="2:2" s="3" customFormat="1" hidden="1">
      <c r="B2412" s="3" t="s">
        <v>5940</v>
      </c>
    </row>
    <row r="2413" spans="2:2" s="3" customFormat="1" hidden="1">
      <c r="B2413" s="3" t="s">
        <v>5941</v>
      </c>
    </row>
    <row r="2414" spans="2:2" s="3" customFormat="1" hidden="1">
      <c r="B2414" s="3" t="s">
        <v>5942</v>
      </c>
    </row>
    <row r="2415" spans="2:2" s="3" customFormat="1" hidden="1">
      <c r="B2415" s="3" t="s">
        <v>5943</v>
      </c>
    </row>
    <row r="2416" spans="2:2" s="3" customFormat="1" hidden="1">
      <c r="B2416" s="3" t="s">
        <v>5944</v>
      </c>
    </row>
    <row r="2417" spans="2:2" s="3" customFormat="1" hidden="1">
      <c r="B2417" s="3" t="s">
        <v>5945</v>
      </c>
    </row>
    <row r="2418" spans="2:2" s="3" customFormat="1" hidden="1">
      <c r="B2418" s="3" t="s">
        <v>5946</v>
      </c>
    </row>
    <row r="2419" spans="2:2" s="3" customFormat="1" hidden="1">
      <c r="B2419" s="3" t="s">
        <v>5947</v>
      </c>
    </row>
    <row r="2420" spans="2:2" s="3" customFormat="1" hidden="1">
      <c r="B2420" s="3" t="s">
        <v>5948</v>
      </c>
    </row>
    <row r="2421" spans="2:2" s="3" customFormat="1" hidden="1">
      <c r="B2421" s="3" t="s">
        <v>5949</v>
      </c>
    </row>
    <row r="2422" spans="2:2" s="3" customFormat="1" hidden="1">
      <c r="B2422" s="3" t="s">
        <v>5950</v>
      </c>
    </row>
    <row r="2423" spans="2:2" s="3" customFormat="1" hidden="1">
      <c r="B2423" s="3" t="s">
        <v>5951</v>
      </c>
    </row>
    <row r="2424" spans="2:2" s="3" customFormat="1" hidden="1">
      <c r="B2424" s="3" t="s">
        <v>5952</v>
      </c>
    </row>
    <row r="2425" spans="2:2" s="3" customFormat="1" hidden="1">
      <c r="B2425" s="3" t="s">
        <v>5708</v>
      </c>
    </row>
    <row r="2426" spans="2:2" s="3" customFormat="1" hidden="1">
      <c r="B2426" s="3" t="s">
        <v>5953</v>
      </c>
    </row>
    <row r="2427" spans="2:2" s="3" customFormat="1" hidden="1">
      <c r="B2427" s="3" t="s">
        <v>5954</v>
      </c>
    </row>
    <row r="2428" spans="2:2" s="3" customFormat="1" hidden="1">
      <c r="B2428" s="3" t="s">
        <v>5955</v>
      </c>
    </row>
    <row r="2429" spans="2:2" s="3" customFormat="1" hidden="1">
      <c r="B2429" s="3" t="s">
        <v>5956</v>
      </c>
    </row>
    <row r="2430" spans="2:2" s="3" customFormat="1" hidden="1">
      <c r="B2430" s="3" t="s">
        <v>5957</v>
      </c>
    </row>
    <row r="2431" spans="2:2" s="3" customFormat="1" hidden="1">
      <c r="B2431" s="3" t="s">
        <v>5958</v>
      </c>
    </row>
    <row r="2432" spans="2:2" s="3" customFormat="1" hidden="1">
      <c r="B2432" s="3" t="s">
        <v>5959</v>
      </c>
    </row>
    <row r="2433" spans="2:2" s="3" customFormat="1" ht="14" hidden="1">
      <c r="B2433" s="19"/>
    </row>
    <row r="2434" spans="2:2" s="3" customFormat="1" ht="14" hidden="1">
      <c r="B2434" s="19"/>
    </row>
    <row r="2435" spans="2:2" s="3" customFormat="1" ht="13" hidden="1">
      <c r="B2435" s="220" t="s">
        <v>5846</v>
      </c>
    </row>
    <row r="2436" spans="2:2" s="3" customFormat="1" hidden="1">
      <c r="B2436" s="16" t="s">
        <v>5852</v>
      </c>
    </row>
    <row r="2437" spans="2:2" s="3" customFormat="1" hidden="1">
      <c r="B2437" s="16" t="s">
        <v>5853</v>
      </c>
    </row>
    <row r="2438" spans="2:2" s="3" customFormat="1" ht="13" hidden="1">
      <c r="B2438" s="220"/>
    </row>
    <row r="2439" spans="2:2" s="3" customFormat="1" hidden="1">
      <c r="B2439" s="16" t="s">
        <v>5847</v>
      </c>
    </row>
    <row r="2440" spans="2:2" s="3" customFormat="1" hidden="1">
      <c r="B2440" s="16" t="s">
        <v>5845</v>
      </c>
    </row>
    <row r="2441" spans="2:2" s="3" customFormat="1" ht="14" hidden="1">
      <c r="B2441" s="19"/>
    </row>
    <row r="2442" spans="2:2" s="3" customFormat="1" hidden="1">
      <c r="B2442" s="16" t="s">
        <v>5848</v>
      </c>
    </row>
    <row r="2443" spans="2:2" s="3" customFormat="1" hidden="1">
      <c r="B2443" s="608" t="s">
        <v>5849</v>
      </c>
    </row>
    <row r="2444" spans="2:2" s="3" customFormat="1" hidden="1">
      <c r="B2444" s="608" t="s">
        <v>5850</v>
      </c>
    </row>
    <row r="2445" spans="2:2" s="3" customFormat="1" hidden="1">
      <c r="B2445" s="608" t="s">
        <v>5851</v>
      </c>
    </row>
    <row r="2446" spans="2:2" s="3" customFormat="1" hidden="1">
      <c r="B2446" s="608"/>
    </row>
    <row r="2447" spans="2:2" s="3" customFormat="1" ht="14" hidden="1">
      <c r="B2447" s="19"/>
    </row>
    <row r="2448" spans="2:2" s="3" customFormat="1" ht="13" hidden="1">
      <c r="B2448" s="220" t="s">
        <v>5833</v>
      </c>
    </row>
    <row r="2449" spans="2:2" s="3" customFormat="1" hidden="1">
      <c r="B2449" s="16" t="s">
        <v>5834</v>
      </c>
    </row>
    <row r="2450" spans="2:2" s="3" customFormat="1" hidden="1">
      <c r="B2450" s="16" t="s">
        <v>5823</v>
      </c>
    </row>
    <row r="2451" spans="2:2" s="3" customFormat="1" hidden="1">
      <c r="B2451" s="16" t="s">
        <v>5824</v>
      </c>
    </row>
    <row r="2452" spans="2:2" s="3" customFormat="1" hidden="1">
      <c r="B2452" s="16"/>
    </row>
    <row r="2453" spans="2:2" s="3" customFormat="1" hidden="1">
      <c r="B2453" s="16" t="s">
        <v>5842</v>
      </c>
    </row>
    <row r="2454" spans="2:2" s="3" customFormat="1" hidden="1">
      <c r="B2454" s="16" t="s">
        <v>5843</v>
      </c>
    </row>
    <row r="2455" spans="2:2" s="3" customFormat="1" hidden="1">
      <c r="B2455" s="16" t="s">
        <v>5844</v>
      </c>
    </row>
    <row r="2456" spans="2:2" s="3" customFormat="1" hidden="1">
      <c r="B2456" s="16"/>
    </row>
    <row r="2457" spans="2:2" s="3" customFormat="1" ht="14" hidden="1">
      <c r="B2457" s="19"/>
    </row>
    <row r="2458" spans="2:2" s="3" customFormat="1" ht="13" hidden="1">
      <c r="B2458" s="220" t="s">
        <v>5815</v>
      </c>
    </row>
    <row r="2459" spans="2:2" s="3" customFormat="1" hidden="1">
      <c r="B2459" s="16" t="s">
        <v>5816</v>
      </c>
    </row>
    <row r="2460" spans="2:2" s="3" customFormat="1" hidden="1">
      <c r="B2460" s="16" t="s">
        <v>5812</v>
      </c>
    </row>
    <row r="2461" spans="2:2" s="3" customFormat="1" ht="14" hidden="1">
      <c r="B2461" s="19"/>
    </row>
    <row r="2462" spans="2:2" s="3" customFormat="1" hidden="1">
      <c r="B2462" s="16" t="s">
        <v>5817</v>
      </c>
    </row>
    <row r="2463" spans="2:2" s="3" customFormat="1" hidden="1">
      <c r="B2463" s="16" t="s">
        <v>5811</v>
      </c>
    </row>
    <row r="2464" spans="2:2" s="3" customFormat="1" hidden="1">
      <c r="B2464" s="16"/>
    </row>
    <row r="2465" spans="2:2" s="3" customFormat="1" ht="14" hidden="1">
      <c r="B2465" s="19"/>
    </row>
    <row r="2466" spans="2:2" s="3" customFormat="1" ht="13" hidden="1">
      <c r="B2466" s="220" t="s">
        <v>5088</v>
      </c>
    </row>
    <row r="2467" spans="2:2" s="3" customFormat="1" hidden="1">
      <c r="B2467" s="16" t="s">
        <v>5126</v>
      </c>
    </row>
    <row r="2468" spans="2:2" s="3" customFormat="1" hidden="1">
      <c r="B2468" s="16" t="s">
        <v>5125</v>
      </c>
    </row>
    <row r="2469" spans="2:2" s="3" customFormat="1" ht="14" hidden="1">
      <c r="B2469" s="19"/>
    </row>
    <row r="2470" spans="2:2" s="3" customFormat="1" hidden="1">
      <c r="B2470" s="16" t="s">
        <v>5127</v>
      </c>
    </row>
    <row r="2471" spans="2:2" s="3" customFormat="1" hidden="1">
      <c r="B2471" s="16" t="s">
        <v>5089</v>
      </c>
    </row>
    <row r="2472" spans="2:2" s="3" customFormat="1" hidden="1">
      <c r="B2472" s="16" t="s">
        <v>5090</v>
      </c>
    </row>
    <row r="2473" spans="2:2" s="3" customFormat="1" hidden="1">
      <c r="B2473" s="16" t="s">
        <v>5091</v>
      </c>
    </row>
    <row r="2474" spans="2:2" s="3" customFormat="1" hidden="1">
      <c r="B2474" s="16" t="s">
        <v>5095</v>
      </c>
    </row>
    <row r="2475" spans="2:2" s="3" customFormat="1" hidden="1">
      <c r="B2475" s="16" t="s">
        <v>5096</v>
      </c>
    </row>
    <row r="2476" spans="2:2" s="3" customFormat="1" hidden="1">
      <c r="B2476" s="16" t="s">
        <v>5097</v>
      </c>
    </row>
    <row r="2477" spans="2:2" s="3" customFormat="1" hidden="1">
      <c r="B2477" s="16" t="s">
        <v>5098</v>
      </c>
    </row>
    <row r="2478" spans="2:2" s="3" customFormat="1" hidden="1">
      <c r="B2478" s="16" t="s">
        <v>5099</v>
      </c>
    </row>
    <row r="2479" spans="2:2" s="3" customFormat="1" hidden="1">
      <c r="B2479" s="16" t="s">
        <v>5100</v>
      </c>
    </row>
    <row r="2480" spans="2:2" s="3" customFormat="1" hidden="1">
      <c r="B2480" s="16" t="s">
        <v>5101</v>
      </c>
    </row>
    <row r="2481" spans="2:2" s="3" customFormat="1" hidden="1">
      <c r="B2481" s="16" t="s">
        <v>5102</v>
      </c>
    </row>
    <row r="2482" spans="2:2" s="3" customFormat="1" hidden="1">
      <c r="B2482" s="16" t="s">
        <v>5103</v>
      </c>
    </row>
    <row r="2483" spans="2:2" s="3" customFormat="1" hidden="1">
      <c r="B2483" s="16" t="s">
        <v>5104</v>
      </c>
    </row>
    <row r="2484" spans="2:2" s="3" customFormat="1" hidden="1">
      <c r="B2484" s="16" t="s">
        <v>5105</v>
      </c>
    </row>
    <row r="2485" spans="2:2" s="3" customFormat="1" hidden="1">
      <c r="B2485" s="16" t="s">
        <v>5106</v>
      </c>
    </row>
    <row r="2486" spans="2:2" s="3" customFormat="1" hidden="1">
      <c r="B2486" s="16" t="s">
        <v>5107</v>
      </c>
    </row>
    <row r="2487" spans="2:2" s="3" customFormat="1" hidden="1">
      <c r="B2487" s="16" t="s">
        <v>5108</v>
      </c>
    </row>
    <row r="2488" spans="2:2" s="3" customFormat="1" hidden="1">
      <c r="B2488" s="16" t="s">
        <v>5109</v>
      </c>
    </row>
    <row r="2489" spans="2:2" s="3" customFormat="1" hidden="1">
      <c r="B2489" s="16" t="s">
        <v>5110</v>
      </c>
    </row>
    <row r="2490" spans="2:2" s="3" customFormat="1" hidden="1">
      <c r="B2490" s="16" t="s">
        <v>5111</v>
      </c>
    </row>
    <row r="2491" spans="2:2" s="3" customFormat="1" hidden="1">
      <c r="B2491" s="16" t="s">
        <v>5112</v>
      </c>
    </row>
    <row r="2492" spans="2:2" s="3" customFormat="1" hidden="1">
      <c r="B2492" s="16" t="s">
        <v>5113</v>
      </c>
    </row>
    <row r="2493" spans="2:2" s="3" customFormat="1" hidden="1">
      <c r="B2493" s="16" t="s">
        <v>5114</v>
      </c>
    </row>
    <row r="2494" spans="2:2" s="3" customFormat="1" hidden="1">
      <c r="B2494" s="16" t="s">
        <v>5115</v>
      </c>
    </row>
    <row r="2495" spans="2:2" s="3" customFormat="1" hidden="1">
      <c r="B2495" s="16" t="s">
        <v>5116</v>
      </c>
    </row>
    <row r="2496" spans="2:2" s="3" customFormat="1" hidden="1">
      <c r="B2496" s="16" t="s">
        <v>5117</v>
      </c>
    </row>
    <row r="2497" spans="2:2" s="3" customFormat="1" hidden="1">
      <c r="B2497" s="16" t="s">
        <v>5118</v>
      </c>
    </row>
    <row r="2498" spans="2:2" s="3" customFormat="1" hidden="1">
      <c r="B2498" s="16" t="s">
        <v>5119</v>
      </c>
    </row>
    <row r="2499" spans="2:2" s="3" customFormat="1" hidden="1">
      <c r="B2499" s="16" t="s">
        <v>5120</v>
      </c>
    </row>
    <row r="2500" spans="2:2" s="3" customFormat="1" hidden="1">
      <c r="B2500" s="16" t="s">
        <v>5121</v>
      </c>
    </row>
    <row r="2501" spans="2:2" s="3" customFormat="1" hidden="1">
      <c r="B2501" s="16" t="s">
        <v>5122</v>
      </c>
    </row>
    <row r="2502" spans="2:2" s="3" customFormat="1" hidden="1">
      <c r="B2502" s="16" t="s">
        <v>5123</v>
      </c>
    </row>
    <row r="2503" spans="2:2" s="3" customFormat="1" hidden="1">
      <c r="B2503" s="16" t="s">
        <v>5124</v>
      </c>
    </row>
    <row r="2504" spans="2:2" s="3" customFormat="1" hidden="1">
      <c r="B2504" s="16" t="s">
        <v>5129</v>
      </c>
    </row>
    <row r="2505" spans="2:2" s="3" customFormat="1" hidden="1">
      <c r="B2505" s="16" t="s">
        <v>5134</v>
      </c>
    </row>
    <row r="2506" spans="2:2" s="3" customFormat="1" hidden="1">
      <c r="B2506" s="16" t="s">
        <v>5133</v>
      </c>
    </row>
    <row r="2507" spans="2:2" s="3" customFormat="1" hidden="1">
      <c r="B2507" s="16" t="s">
        <v>5135</v>
      </c>
    </row>
    <row r="2508" spans="2:2" s="3" customFormat="1" hidden="1">
      <c r="B2508" s="16" t="s">
        <v>5136</v>
      </c>
    </row>
    <row r="2509" spans="2:2" s="3" customFormat="1" hidden="1">
      <c r="B2509" s="16" t="s">
        <v>5138</v>
      </c>
    </row>
    <row r="2510" spans="2:2" s="3" customFormat="1" hidden="1">
      <c r="B2510" s="16" t="s">
        <v>5139</v>
      </c>
    </row>
    <row r="2511" spans="2:2" s="3" customFormat="1" hidden="1">
      <c r="B2511" s="16" t="s">
        <v>5140</v>
      </c>
    </row>
    <row r="2512" spans="2:2" s="3" customFormat="1" hidden="1">
      <c r="B2512" s="16"/>
    </row>
    <row r="2513" spans="2:2" s="3" customFormat="1" hidden="1">
      <c r="B2513" s="16" t="s">
        <v>5128</v>
      </c>
    </row>
    <row r="2514" spans="2:2" s="3" customFormat="1" hidden="1">
      <c r="B2514" s="16" t="s">
        <v>5092</v>
      </c>
    </row>
    <row r="2515" spans="2:2" s="3" customFormat="1" hidden="1">
      <c r="B2515" s="16" t="s">
        <v>5093</v>
      </c>
    </row>
    <row r="2516" spans="2:2" s="3" customFormat="1" hidden="1">
      <c r="B2516" s="16" t="s">
        <v>5130</v>
      </c>
    </row>
    <row r="2517" spans="2:2" s="3" customFormat="1" hidden="1">
      <c r="B2517" s="16" t="s">
        <v>5131</v>
      </c>
    </row>
    <row r="2518" spans="2:2" s="3" customFormat="1" hidden="1">
      <c r="B2518" s="16" t="s">
        <v>5132</v>
      </c>
    </row>
    <row r="2519" spans="2:2" s="3" customFormat="1" hidden="1">
      <c r="B2519" s="16" t="s">
        <v>5137</v>
      </c>
    </row>
    <row r="2520" spans="2:2" s="3" customFormat="1" hidden="1">
      <c r="B2520" s="16" t="s">
        <v>5141</v>
      </c>
    </row>
    <row r="2521" spans="2:2" s="3" customFormat="1" hidden="1">
      <c r="B2521" s="16" t="s">
        <v>5142</v>
      </c>
    </row>
    <row r="2522" spans="2:2" s="3" customFormat="1" hidden="1">
      <c r="B2522" s="16" t="s">
        <v>5143</v>
      </c>
    </row>
    <row r="2523" spans="2:2" s="3" customFormat="1" hidden="1">
      <c r="B2523" s="16" t="s">
        <v>5144</v>
      </c>
    </row>
    <row r="2524" spans="2:2" s="3" customFormat="1" hidden="1">
      <c r="B2524" s="16" t="s">
        <v>5145</v>
      </c>
    </row>
    <row r="2525" spans="2:2" s="3" customFormat="1" hidden="1">
      <c r="B2525" s="16"/>
    </row>
    <row r="2526" spans="2:2" s="3" customFormat="1" ht="14" hidden="1">
      <c r="B2526" s="19"/>
    </row>
    <row r="2527" spans="2:2" s="3" customFormat="1" ht="13" hidden="1">
      <c r="B2527" s="220" t="s">
        <v>5087</v>
      </c>
    </row>
    <row r="2528" spans="2:2" s="3" customFormat="1" hidden="1">
      <c r="B2528" s="16" t="s">
        <v>4993</v>
      </c>
    </row>
    <row r="2529" spans="2:2" s="3" customFormat="1" hidden="1">
      <c r="B2529" s="16" t="s">
        <v>4995</v>
      </c>
    </row>
    <row r="2530" spans="2:2" s="3" customFormat="1" hidden="1">
      <c r="B2530" s="16" t="s">
        <v>5011</v>
      </c>
    </row>
    <row r="2531" spans="2:2" s="3" customFormat="1" hidden="1">
      <c r="B2531" s="16" t="s">
        <v>5012</v>
      </c>
    </row>
    <row r="2532" spans="2:2" s="3" customFormat="1" hidden="1">
      <c r="B2532" s="16" t="s">
        <v>5017</v>
      </c>
    </row>
    <row r="2533" spans="2:2" s="3" customFormat="1" hidden="1">
      <c r="B2533" s="5" t="s">
        <v>5013</v>
      </c>
    </row>
    <row r="2534" spans="2:2" s="3" customFormat="1" hidden="1">
      <c r="B2534" s="5" t="s">
        <v>5014</v>
      </c>
    </row>
    <row r="2535" spans="2:2" s="3" customFormat="1" hidden="1">
      <c r="B2535" s="5" t="s">
        <v>5015</v>
      </c>
    </row>
    <row r="2536" spans="2:2" s="3" customFormat="1" hidden="1">
      <c r="B2536" s="5" t="s">
        <v>5016</v>
      </c>
    </row>
    <row r="2537" spans="2:2" s="3" customFormat="1" hidden="1">
      <c r="B2537" s="5" t="s">
        <v>5038</v>
      </c>
    </row>
    <row r="2538" spans="2:2" s="3" customFormat="1" hidden="1">
      <c r="B2538" s="5" t="s">
        <v>5039</v>
      </c>
    </row>
    <row r="2539" spans="2:2" s="3" customFormat="1" hidden="1">
      <c r="B2539" s="5" t="s">
        <v>5040</v>
      </c>
    </row>
    <row r="2540" spans="2:2" s="3" customFormat="1" hidden="1">
      <c r="B2540" s="5" t="s">
        <v>5041</v>
      </c>
    </row>
    <row r="2541" spans="2:2" s="3" customFormat="1" hidden="1">
      <c r="B2541" s="5" t="s">
        <v>5042</v>
      </c>
    </row>
    <row r="2542" spans="2:2" s="3" customFormat="1" hidden="1">
      <c r="B2542" s="5" t="s">
        <v>5043</v>
      </c>
    </row>
    <row r="2543" spans="2:2" s="3" customFormat="1" hidden="1">
      <c r="B2543" s="5" t="s">
        <v>5044</v>
      </c>
    </row>
    <row r="2544" spans="2:2" s="3" customFormat="1" hidden="1">
      <c r="B2544" s="5" t="s">
        <v>5045</v>
      </c>
    </row>
    <row r="2545" spans="2:2" s="3" customFormat="1" hidden="1">
      <c r="B2545" s="5" t="s">
        <v>5046</v>
      </c>
    </row>
    <row r="2546" spans="2:2" s="3" customFormat="1" hidden="1">
      <c r="B2546" s="5" t="s">
        <v>5047</v>
      </c>
    </row>
    <row r="2547" spans="2:2" s="3" customFormat="1" hidden="1">
      <c r="B2547" s="5" t="s">
        <v>5048</v>
      </c>
    </row>
    <row r="2548" spans="2:2" s="3" customFormat="1" hidden="1">
      <c r="B2548" s="5" t="s">
        <v>5049</v>
      </c>
    </row>
    <row r="2549" spans="2:2" s="3" customFormat="1" hidden="1">
      <c r="B2549" s="5" t="s">
        <v>5050</v>
      </c>
    </row>
    <row r="2550" spans="2:2" s="3" customFormat="1" hidden="1">
      <c r="B2550" s="5" t="s">
        <v>5051</v>
      </c>
    </row>
    <row r="2551" spans="2:2" s="3" customFormat="1" hidden="1">
      <c r="B2551" s="5" t="s">
        <v>5052</v>
      </c>
    </row>
    <row r="2552" spans="2:2" s="3" customFormat="1" hidden="1">
      <c r="B2552" s="5" t="s">
        <v>5053</v>
      </c>
    </row>
    <row r="2553" spans="2:2" s="3" customFormat="1" hidden="1">
      <c r="B2553" s="5" t="s">
        <v>5054</v>
      </c>
    </row>
    <row r="2554" spans="2:2" s="3" customFormat="1" hidden="1">
      <c r="B2554" s="5" t="s">
        <v>5031</v>
      </c>
    </row>
    <row r="2555" spans="2:2" s="3" customFormat="1" hidden="1">
      <c r="B2555" s="5" t="s">
        <v>5033</v>
      </c>
    </row>
    <row r="2556" spans="2:2" s="3" customFormat="1" hidden="1">
      <c r="B2556" s="5" t="s">
        <v>5037</v>
      </c>
    </row>
    <row r="2557" spans="2:2" s="3" customFormat="1" hidden="1">
      <c r="B2557" s="5" t="s">
        <v>5059</v>
      </c>
    </row>
    <row r="2558" spans="2:2" s="3" customFormat="1" hidden="1">
      <c r="B2558" s="5" t="s">
        <v>5064</v>
      </c>
    </row>
    <row r="2559" spans="2:2" s="3" customFormat="1" hidden="1">
      <c r="B2559" s="5" t="s">
        <v>5068</v>
      </c>
    </row>
    <row r="2560" spans="2:2" s="3" customFormat="1" hidden="1">
      <c r="B2560" s="5" t="s">
        <v>5069</v>
      </c>
    </row>
    <row r="2561" spans="2:2" s="3" customFormat="1" hidden="1">
      <c r="B2561" s="5"/>
    </row>
    <row r="2562" spans="2:2" s="3" customFormat="1" hidden="1">
      <c r="B2562" s="16" t="s">
        <v>4989</v>
      </c>
    </row>
    <row r="2563" spans="2:2" s="3" customFormat="1" hidden="1">
      <c r="B2563" s="16" t="s">
        <v>5000</v>
      </c>
    </row>
    <row r="2564" spans="2:2" s="3" customFormat="1" hidden="1">
      <c r="B2564" s="16" t="s">
        <v>5001</v>
      </c>
    </row>
    <row r="2565" spans="2:2" s="3" customFormat="1" hidden="1">
      <c r="B2565" s="16" t="s">
        <v>5002</v>
      </c>
    </row>
    <row r="2566" spans="2:2" s="3" customFormat="1" hidden="1">
      <c r="B2566" s="5" t="s">
        <v>5003</v>
      </c>
    </row>
    <row r="2567" spans="2:2" s="3" customFormat="1" hidden="1">
      <c r="B2567" s="5" t="s">
        <v>5004</v>
      </c>
    </row>
    <row r="2568" spans="2:2" s="3" customFormat="1" hidden="1">
      <c r="B2568" s="5" t="s">
        <v>5005</v>
      </c>
    </row>
    <row r="2569" spans="2:2" s="3" customFormat="1" hidden="1">
      <c r="B2569" s="5" t="s">
        <v>5006</v>
      </c>
    </row>
    <row r="2570" spans="2:2" s="3" customFormat="1" hidden="1">
      <c r="B2570" s="5" t="s">
        <v>5007</v>
      </c>
    </row>
    <row r="2571" spans="2:2" s="3" customFormat="1" hidden="1">
      <c r="B2571" s="5" t="s">
        <v>5008</v>
      </c>
    </row>
    <row r="2572" spans="2:2" s="3" customFormat="1" hidden="1">
      <c r="B2572" s="5" t="s">
        <v>5018</v>
      </c>
    </row>
    <row r="2573" spans="2:2" s="3" customFormat="1" hidden="1">
      <c r="B2573" s="5" t="s">
        <v>5019</v>
      </c>
    </row>
    <row r="2574" spans="2:2" s="3" customFormat="1" hidden="1">
      <c r="B2574" s="5" t="s">
        <v>5020</v>
      </c>
    </row>
    <row r="2575" spans="2:2" s="3" customFormat="1" hidden="1">
      <c r="B2575" s="5" t="s">
        <v>5021</v>
      </c>
    </row>
    <row r="2576" spans="2:2" s="3" customFormat="1" hidden="1">
      <c r="B2576" s="5" t="s">
        <v>5022</v>
      </c>
    </row>
    <row r="2577" spans="1:2" s="3" customFormat="1" hidden="1">
      <c r="B2577" s="5" t="s">
        <v>5023</v>
      </c>
    </row>
    <row r="2578" spans="1:2" s="3" customFormat="1" hidden="1">
      <c r="A2578" s="5"/>
      <c r="B2578" s="5" t="s">
        <v>5010</v>
      </c>
    </row>
    <row r="2579" spans="1:2" s="3" customFormat="1" hidden="1">
      <c r="A2579" s="5"/>
      <c r="B2579" s="5" t="s">
        <v>5024</v>
      </c>
    </row>
    <row r="2580" spans="1:2" s="3" customFormat="1" hidden="1">
      <c r="A2580" s="5"/>
      <c r="B2580" s="5" t="s">
        <v>5025</v>
      </c>
    </row>
    <row r="2581" spans="1:2" s="3" customFormat="1" hidden="1">
      <c r="A2581" s="5"/>
      <c r="B2581" s="5" t="s">
        <v>5026</v>
      </c>
    </row>
    <row r="2582" spans="1:2" s="3" customFormat="1" hidden="1">
      <c r="A2582" s="5"/>
      <c r="B2582" s="5" t="s">
        <v>5036</v>
      </c>
    </row>
    <row r="2583" spans="1:2" s="3" customFormat="1" hidden="1">
      <c r="A2583" s="5"/>
      <c r="B2583" s="5" t="s">
        <v>5055</v>
      </c>
    </row>
    <row r="2584" spans="1:2" s="3" customFormat="1" hidden="1">
      <c r="A2584" s="5"/>
      <c r="B2584" s="5" t="s">
        <v>5057</v>
      </c>
    </row>
    <row r="2585" spans="1:2" s="3" customFormat="1" hidden="1">
      <c r="B2585" s="5" t="s">
        <v>5063</v>
      </c>
    </row>
    <row r="2586" spans="1:2" s="3" customFormat="1" hidden="1">
      <c r="B2586" s="5" t="s">
        <v>5065</v>
      </c>
    </row>
    <row r="2587" spans="1:2" s="3" customFormat="1" hidden="1">
      <c r="B2587" s="5" t="s">
        <v>5070</v>
      </c>
    </row>
    <row r="2588" spans="1:2" s="3" customFormat="1" hidden="1">
      <c r="B2588" s="5" t="s">
        <v>5071</v>
      </c>
    </row>
    <row r="2589" spans="1:2" s="3" customFormat="1" hidden="1">
      <c r="B2589" s="5" t="s">
        <v>5072</v>
      </c>
    </row>
    <row r="2590" spans="1:2" s="3" customFormat="1" hidden="1">
      <c r="B2590" s="5" t="s">
        <v>5081</v>
      </c>
    </row>
    <row r="2591" spans="1:2" s="3" customFormat="1" hidden="1">
      <c r="B2591" s="5" t="s">
        <v>5080</v>
      </c>
    </row>
    <row r="2592" spans="1:2" s="3" customFormat="1" hidden="1">
      <c r="B2592" s="5"/>
    </row>
    <row r="2593" spans="2:2" s="3" customFormat="1" hidden="1">
      <c r="B2593" s="16" t="s">
        <v>4990</v>
      </c>
    </row>
    <row r="2594" spans="2:2" s="3" customFormat="1" hidden="1">
      <c r="B2594" s="16" t="s">
        <v>4950</v>
      </c>
    </row>
    <row r="2595" spans="2:2" s="3" customFormat="1" ht="14" hidden="1">
      <c r="B2595" s="19"/>
    </row>
    <row r="2596" spans="2:2" s="3" customFormat="1" ht="14" hidden="1">
      <c r="B2596" s="19"/>
    </row>
    <row r="2597" spans="2:2" s="3" customFormat="1" ht="13" hidden="1">
      <c r="B2597" s="220" t="s">
        <v>4941</v>
      </c>
    </row>
    <row r="2598" spans="2:2" s="3" customFormat="1" hidden="1">
      <c r="B2598" s="16" t="s">
        <v>4942</v>
      </c>
    </row>
    <row r="2599" spans="2:2" s="3" customFormat="1" hidden="1">
      <c r="B2599" s="16" t="s">
        <v>4943</v>
      </c>
    </row>
    <row r="2600" spans="2:2" s="3" customFormat="1" hidden="1">
      <c r="B2600" s="16" t="s">
        <v>4944</v>
      </c>
    </row>
    <row r="2601" spans="2:2" s="3" customFormat="1" ht="14" hidden="1">
      <c r="B2601" s="19"/>
    </row>
    <row r="2602" spans="2:2" s="3" customFormat="1" ht="14" hidden="1">
      <c r="B2602" s="19"/>
    </row>
    <row r="2603" spans="2:2" s="3" customFormat="1" ht="13" hidden="1">
      <c r="B2603" s="220" t="s">
        <v>4933</v>
      </c>
    </row>
    <row r="2604" spans="2:2" s="3" customFormat="1" hidden="1">
      <c r="B2604" s="16" t="s">
        <v>4935</v>
      </c>
    </row>
    <row r="2605" spans="2:2" s="3" customFormat="1" hidden="1">
      <c r="B2605" s="16" t="s">
        <v>4934</v>
      </c>
    </row>
    <row r="2606" spans="2:2" s="3" customFormat="1" ht="14" hidden="1">
      <c r="B2606" s="19"/>
    </row>
    <row r="2607" spans="2:2" s="3" customFormat="1" ht="14" hidden="1">
      <c r="B2607" s="19"/>
    </row>
    <row r="2608" spans="2:2" s="3" customFormat="1" ht="13" hidden="1">
      <c r="B2608" s="220" t="s">
        <v>4912</v>
      </c>
    </row>
    <row r="2609" spans="2:15" s="3" customFormat="1" hidden="1">
      <c r="B2609" s="16" t="s">
        <v>4913</v>
      </c>
    </row>
    <row r="2610" spans="2:15" s="3" customFormat="1" hidden="1">
      <c r="B2610" s="16" t="s">
        <v>4903</v>
      </c>
    </row>
    <row r="2611" spans="2:15" s="3" customFormat="1" ht="14" hidden="1">
      <c r="B2611" s="19"/>
    </row>
    <row r="2612" spans="2:15" s="3" customFormat="1" hidden="1">
      <c r="B2612" s="16" t="s">
        <v>4914</v>
      </c>
    </row>
    <row r="2613" spans="2:15" s="3" customFormat="1" hidden="1">
      <c r="B2613" s="16" t="s">
        <v>4906</v>
      </c>
    </row>
    <row r="2614" spans="2:15" s="3" customFormat="1" hidden="1">
      <c r="B2614" s="16" t="s">
        <v>4907</v>
      </c>
    </row>
    <row r="2615" spans="2:15" s="3" customFormat="1" hidden="1">
      <c r="B2615" s="16" t="s">
        <v>4908</v>
      </c>
    </row>
    <row r="2616" spans="2:15" s="3" customFormat="1" hidden="1">
      <c r="B2616" s="16"/>
    </row>
    <row r="2617" spans="2:15" s="3" customFormat="1" ht="14" hidden="1">
      <c r="B2617" s="19"/>
    </row>
    <row r="2618" spans="2:15" s="3" customFormat="1" ht="13" hidden="1">
      <c r="B2618" s="220" t="s">
        <v>4900</v>
      </c>
    </row>
    <row r="2619" spans="2:15" s="3" customFormat="1" ht="12.75" hidden="1" customHeight="1">
      <c r="B2619" s="16" t="s">
        <v>4901</v>
      </c>
      <c r="C2619" s="16"/>
      <c r="D2619" s="16"/>
      <c r="E2619" s="16"/>
      <c r="F2619" s="16"/>
      <c r="G2619" s="16"/>
      <c r="H2619" s="16"/>
      <c r="I2619" s="16"/>
      <c r="J2619" s="16"/>
      <c r="K2619" s="16"/>
      <c r="L2619" s="16"/>
      <c r="M2619" s="16"/>
      <c r="N2619" s="16"/>
      <c r="O2619" s="16"/>
    </row>
    <row r="2620" spans="2:15" s="3" customFormat="1" ht="12.75" hidden="1" customHeight="1">
      <c r="B2620" s="16" t="s">
        <v>4809</v>
      </c>
      <c r="C2620" s="16"/>
      <c r="D2620" s="16"/>
      <c r="E2620" s="16"/>
      <c r="F2620" s="16"/>
      <c r="G2620" s="16"/>
      <c r="H2620" s="16"/>
      <c r="I2620" s="16"/>
      <c r="J2620" s="16"/>
      <c r="K2620" s="16"/>
      <c r="L2620" s="16"/>
      <c r="M2620" s="16"/>
      <c r="N2620" s="16"/>
      <c r="O2620" s="16"/>
    </row>
    <row r="2621" spans="2:15" s="3" customFormat="1" ht="12.75" hidden="1" customHeight="1">
      <c r="B2621" s="16" t="s">
        <v>4807</v>
      </c>
      <c r="C2621" s="16"/>
      <c r="D2621" s="16"/>
      <c r="E2621" s="16"/>
      <c r="F2621" s="16"/>
      <c r="G2621" s="16"/>
      <c r="H2621" s="16"/>
      <c r="I2621" s="16"/>
      <c r="J2621" s="16"/>
      <c r="K2621" s="16"/>
      <c r="L2621" s="16"/>
      <c r="M2621" s="16"/>
      <c r="N2621" s="16"/>
      <c r="O2621" s="16"/>
    </row>
    <row r="2622" spans="2:15" s="3" customFormat="1" ht="12.75" hidden="1" customHeight="1">
      <c r="B2622" s="16" t="s">
        <v>4808</v>
      </c>
      <c r="C2622" s="16"/>
      <c r="D2622" s="16"/>
      <c r="E2622" s="16"/>
      <c r="F2622" s="16"/>
      <c r="G2622" s="16"/>
      <c r="H2622" s="16"/>
      <c r="I2622" s="16"/>
      <c r="J2622" s="16"/>
      <c r="K2622" s="16"/>
      <c r="L2622" s="16"/>
      <c r="M2622" s="16"/>
      <c r="N2622" s="16"/>
      <c r="O2622" s="16"/>
    </row>
    <row r="2623" spans="2:15" s="3" customFormat="1" ht="12.75" hidden="1" customHeight="1">
      <c r="B2623" s="16" t="s">
        <v>4810</v>
      </c>
      <c r="C2623" s="16"/>
      <c r="D2623" s="16"/>
      <c r="E2623" s="16"/>
      <c r="F2623" s="16"/>
      <c r="G2623" s="16"/>
      <c r="H2623" s="16"/>
      <c r="I2623" s="16"/>
      <c r="J2623" s="16"/>
      <c r="K2623" s="16"/>
      <c r="L2623" s="16"/>
      <c r="M2623" s="16"/>
      <c r="N2623" s="16"/>
      <c r="O2623" s="16"/>
    </row>
    <row r="2624" spans="2:15" s="3" customFormat="1" ht="12.75" hidden="1" customHeight="1">
      <c r="B2624" s="16" t="s">
        <v>4815</v>
      </c>
      <c r="C2624" s="16"/>
      <c r="D2624" s="16"/>
      <c r="E2624" s="16"/>
      <c r="F2624" s="16"/>
      <c r="G2624" s="16"/>
      <c r="H2624" s="16"/>
      <c r="I2624" s="16"/>
      <c r="J2624" s="16"/>
      <c r="K2624" s="16"/>
      <c r="L2624" s="16"/>
      <c r="M2624" s="16"/>
      <c r="N2624" s="16"/>
      <c r="O2624" s="16"/>
    </row>
    <row r="2625" spans="2:15" s="3" customFormat="1" ht="12.75" hidden="1" customHeight="1">
      <c r="B2625" s="16" t="s">
        <v>4811</v>
      </c>
      <c r="C2625" s="16"/>
      <c r="D2625" s="16"/>
      <c r="E2625" s="16"/>
      <c r="F2625" s="16"/>
      <c r="G2625" s="16"/>
      <c r="H2625" s="16"/>
      <c r="I2625" s="16"/>
      <c r="J2625" s="16"/>
      <c r="K2625" s="16"/>
      <c r="L2625" s="16"/>
      <c r="M2625" s="16"/>
      <c r="N2625" s="16"/>
      <c r="O2625" s="16"/>
    </row>
    <row r="2626" spans="2:15" s="3" customFormat="1" ht="12.75" hidden="1" customHeight="1">
      <c r="B2626" s="16" t="s">
        <v>4812</v>
      </c>
      <c r="C2626" s="16"/>
      <c r="D2626" s="16"/>
      <c r="E2626" s="16"/>
      <c r="F2626" s="16"/>
      <c r="G2626" s="16"/>
      <c r="H2626" s="16"/>
      <c r="I2626" s="16"/>
      <c r="J2626" s="16"/>
      <c r="K2626" s="16"/>
      <c r="L2626" s="16"/>
      <c r="M2626" s="16"/>
      <c r="N2626" s="16"/>
      <c r="O2626" s="16"/>
    </row>
    <row r="2627" spans="2:15" s="3" customFormat="1" ht="12.75" hidden="1" customHeight="1">
      <c r="B2627" s="16" t="s">
        <v>4813</v>
      </c>
      <c r="C2627" s="16"/>
      <c r="D2627" s="16"/>
      <c r="E2627" s="16"/>
      <c r="F2627" s="16"/>
      <c r="G2627" s="16"/>
      <c r="H2627" s="16"/>
      <c r="I2627" s="16"/>
      <c r="J2627" s="16"/>
      <c r="K2627" s="16"/>
      <c r="L2627" s="16"/>
      <c r="M2627" s="16"/>
      <c r="N2627" s="16"/>
      <c r="O2627" s="16"/>
    </row>
    <row r="2628" spans="2:15" s="3" customFormat="1" ht="12.75" hidden="1" customHeight="1">
      <c r="B2628" s="16" t="s">
        <v>4814</v>
      </c>
      <c r="C2628" s="16"/>
      <c r="D2628" s="16"/>
      <c r="E2628" s="16"/>
      <c r="F2628" s="16"/>
      <c r="G2628" s="16"/>
      <c r="H2628" s="16"/>
      <c r="I2628" s="16"/>
      <c r="J2628" s="16"/>
      <c r="K2628" s="16"/>
      <c r="L2628" s="16"/>
      <c r="M2628" s="16"/>
      <c r="N2628" s="16"/>
      <c r="O2628" s="16"/>
    </row>
    <row r="2629" spans="2:15" s="3" customFormat="1" ht="12.75" hidden="1" customHeight="1">
      <c r="B2629" s="16"/>
      <c r="C2629" s="16"/>
      <c r="D2629" s="16"/>
      <c r="E2629" s="16"/>
      <c r="F2629" s="16"/>
      <c r="G2629" s="16"/>
      <c r="H2629" s="16"/>
      <c r="I2629" s="16"/>
      <c r="J2629" s="16"/>
      <c r="K2629" s="16"/>
      <c r="L2629" s="16"/>
      <c r="M2629" s="16"/>
      <c r="N2629" s="16"/>
      <c r="O2629" s="16"/>
    </row>
    <row r="2630" spans="2:15" s="3" customFormat="1" ht="12.75" hidden="1" customHeight="1">
      <c r="B2630" s="16" t="s">
        <v>4902</v>
      </c>
      <c r="C2630" s="16"/>
      <c r="D2630" s="16"/>
      <c r="E2630" s="16"/>
      <c r="F2630" s="16"/>
      <c r="G2630" s="16"/>
      <c r="H2630" s="16"/>
      <c r="I2630" s="16"/>
      <c r="J2630" s="16"/>
      <c r="K2630" s="16"/>
      <c r="L2630" s="16"/>
      <c r="M2630" s="16"/>
      <c r="N2630" s="16"/>
      <c r="O2630" s="16"/>
    </row>
    <row r="2631" spans="2:15" s="3" customFormat="1" ht="12.75" hidden="1" customHeight="1">
      <c r="B2631" s="16" t="s">
        <v>4816</v>
      </c>
      <c r="C2631" s="16"/>
      <c r="D2631" s="16"/>
      <c r="E2631" s="16"/>
      <c r="F2631" s="16"/>
      <c r="G2631" s="16"/>
      <c r="H2631" s="16"/>
      <c r="I2631" s="16"/>
      <c r="J2631" s="16"/>
      <c r="K2631" s="16"/>
      <c r="L2631" s="16"/>
      <c r="M2631" s="16"/>
      <c r="N2631" s="16"/>
      <c r="O2631" s="16"/>
    </row>
    <row r="2632" spans="2:15" s="3" customFormat="1" ht="12.75" hidden="1" customHeight="1">
      <c r="B2632" s="16" t="s">
        <v>4894</v>
      </c>
      <c r="C2632" s="16"/>
      <c r="D2632" s="16"/>
      <c r="E2632" s="16"/>
      <c r="F2632" s="16"/>
      <c r="G2632" s="16"/>
      <c r="H2632" s="16"/>
      <c r="I2632" s="16"/>
      <c r="J2632" s="16"/>
      <c r="K2632" s="16"/>
      <c r="L2632" s="16"/>
      <c r="M2632" s="16"/>
      <c r="N2632" s="16"/>
      <c r="O2632" s="16"/>
    </row>
    <row r="2633" spans="2:15" s="3" customFormat="1" ht="12.75" hidden="1" customHeight="1">
      <c r="B2633" s="19"/>
    </row>
    <row r="2634" spans="2:15" s="3" customFormat="1" ht="14" hidden="1">
      <c r="B2634" s="19"/>
    </row>
    <row r="2635" spans="2:15" s="3" customFormat="1" ht="13" hidden="1">
      <c r="B2635" s="220" t="s">
        <v>4796</v>
      </c>
    </row>
    <row r="2636" spans="2:15" s="3" customFormat="1" hidden="1">
      <c r="B2636" s="16" t="s">
        <v>4798</v>
      </c>
    </row>
    <row r="2637" spans="2:15" s="3" customFormat="1" hidden="1">
      <c r="B2637" s="16" t="s">
        <v>4797</v>
      </c>
    </row>
    <row r="2638" spans="2:15" s="3" customFormat="1" ht="14" hidden="1">
      <c r="B2638" s="19"/>
    </row>
    <row r="2639" spans="2:15" s="3" customFormat="1" hidden="1">
      <c r="B2639" s="16" t="s">
        <v>4799</v>
      </c>
    </row>
    <row r="2640" spans="2:15" s="3" customFormat="1" hidden="1">
      <c r="B2640" s="16" t="s">
        <v>4800</v>
      </c>
    </row>
    <row r="2641" spans="2:2" s="3" customFormat="1" hidden="1">
      <c r="B2641" s="16"/>
    </row>
    <row r="2642" spans="2:2" s="3" customFormat="1" hidden="1">
      <c r="B2642" s="16" t="s">
        <v>4804</v>
      </c>
    </row>
    <row r="2643" spans="2:2" s="3" customFormat="1" hidden="1">
      <c r="B2643" s="16" t="s">
        <v>4805</v>
      </c>
    </row>
    <row r="2644" spans="2:2" s="3" customFormat="1" ht="14" hidden="1">
      <c r="B2644" s="19"/>
    </row>
    <row r="2645" spans="2:2" s="3" customFormat="1" ht="13" hidden="1">
      <c r="B2645" s="220" t="s">
        <v>4753</v>
      </c>
    </row>
    <row r="2646" spans="2:2" s="3" customFormat="1" hidden="1">
      <c r="B2646" s="16" t="s">
        <v>4783</v>
      </c>
    </row>
    <row r="2647" spans="2:2" s="3" customFormat="1" hidden="1">
      <c r="B2647" s="16" t="s">
        <v>4784</v>
      </c>
    </row>
    <row r="2648" spans="2:2" s="3" customFormat="1" hidden="1">
      <c r="B2648" s="16" t="s">
        <v>4785</v>
      </c>
    </row>
    <row r="2649" spans="2:2" s="3" customFormat="1" ht="13" hidden="1">
      <c r="B2649" s="220"/>
    </row>
    <row r="2650" spans="2:2" s="3" customFormat="1" hidden="1">
      <c r="B2650" s="16" t="s">
        <v>4782</v>
      </c>
    </row>
    <row r="2651" spans="2:2" s="3" customFormat="1" hidden="1">
      <c r="B2651" s="16" t="s">
        <v>4754</v>
      </c>
    </row>
    <row r="2652" spans="2:2" s="3" customFormat="1" hidden="1">
      <c r="B2652" s="16" t="s">
        <v>4755</v>
      </c>
    </row>
    <row r="2653" spans="2:2" s="3" customFormat="1" hidden="1">
      <c r="B2653" s="16" t="s">
        <v>4756</v>
      </c>
    </row>
    <row r="2654" spans="2:2" s="3" customFormat="1" hidden="1">
      <c r="B2654" s="16" t="s">
        <v>4757</v>
      </c>
    </row>
    <row r="2655" spans="2:2" s="3" customFormat="1" hidden="1">
      <c r="B2655" s="16" t="s">
        <v>4758</v>
      </c>
    </row>
    <row r="2656" spans="2:2" s="3" customFormat="1" hidden="1">
      <c r="B2656" s="16" t="s">
        <v>4759</v>
      </c>
    </row>
    <row r="2657" spans="2:2" s="3" customFormat="1" hidden="1">
      <c r="B2657" s="16" t="s">
        <v>4760</v>
      </c>
    </row>
    <row r="2658" spans="2:2" s="3" customFormat="1" hidden="1">
      <c r="B2658" s="16" t="s">
        <v>4761</v>
      </c>
    </row>
    <row r="2659" spans="2:2" s="3" customFormat="1" hidden="1">
      <c r="B2659" s="16" t="s">
        <v>4762</v>
      </c>
    </row>
    <row r="2660" spans="2:2" s="3" customFormat="1" hidden="1">
      <c r="B2660" s="16" t="s">
        <v>4763</v>
      </c>
    </row>
    <row r="2661" spans="2:2" s="3" customFormat="1" hidden="1">
      <c r="B2661" s="16" t="s">
        <v>4764</v>
      </c>
    </row>
    <row r="2662" spans="2:2" s="3" customFormat="1" hidden="1">
      <c r="B2662" s="16" t="s">
        <v>4765</v>
      </c>
    </row>
    <row r="2663" spans="2:2" s="3" customFormat="1" hidden="1">
      <c r="B2663" s="16" t="s">
        <v>4766</v>
      </c>
    </row>
    <row r="2664" spans="2:2" s="3" customFormat="1" hidden="1">
      <c r="B2664" s="16" t="s">
        <v>4767</v>
      </c>
    </row>
    <row r="2665" spans="2:2" s="3" customFormat="1" hidden="1">
      <c r="B2665" s="16" t="s">
        <v>4768</v>
      </c>
    </row>
    <row r="2666" spans="2:2" s="3" customFormat="1" hidden="1">
      <c r="B2666" s="16" t="s">
        <v>4775</v>
      </c>
    </row>
    <row r="2667" spans="2:2" s="3" customFormat="1" hidden="1">
      <c r="B2667" s="16" t="s">
        <v>4769</v>
      </c>
    </row>
    <row r="2668" spans="2:2" s="3" customFormat="1" hidden="1">
      <c r="B2668" s="16" t="s">
        <v>4770</v>
      </c>
    </row>
    <row r="2669" spans="2:2" s="3" customFormat="1" hidden="1">
      <c r="B2669" s="16" t="s">
        <v>4776</v>
      </c>
    </row>
    <row r="2670" spans="2:2" s="3" customFormat="1" hidden="1">
      <c r="B2670" s="16" t="s">
        <v>4771</v>
      </c>
    </row>
    <row r="2671" spans="2:2" s="3" customFormat="1" hidden="1">
      <c r="B2671" s="16" t="s">
        <v>4772</v>
      </c>
    </row>
    <row r="2672" spans="2:2" s="3" customFormat="1" hidden="1">
      <c r="B2672" s="16" t="s">
        <v>4773</v>
      </c>
    </row>
    <row r="2673" spans="2:2" s="3" customFormat="1" hidden="1">
      <c r="B2673" s="16" t="s">
        <v>4774</v>
      </c>
    </row>
    <row r="2674" spans="2:2" s="3" customFormat="1" ht="14" hidden="1">
      <c r="B2674" s="19"/>
    </row>
    <row r="2675" spans="2:2" s="3" customFormat="1" ht="14" hidden="1">
      <c r="B2675" s="19"/>
    </row>
    <row r="2676" spans="2:2" s="3" customFormat="1" ht="13" hidden="1">
      <c r="B2676" s="220" t="s">
        <v>4741</v>
      </c>
    </row>
    <row r="2677" spans="2:2" s="3" customFormat="1" hidden="1">
      <c r="B2677" s="16" t="s">
        <v>4742</v>
      </c>
    </row>
    <row r="2678" spans="2:2" s="3" customFormat="1" hidden="1">
      <c r="B2678" s="16" t="s">
        <v>4743</v>
      </c>
    </row>
    <row r="2679" spans="2:2" s="3" customFormat="1" hidden="1">
      <c r="B2679" s="16" t="s">
        <v>4744</v>
      </c>
    </row>
    <row r="2680" spans="2:2" s="3" customFormat="1" hidden="1">
      <c r="B2680" s="16" t="s">
        <v>4745</v>
      </c>
    </row>
    <row r="2681" spans="2:2" s="3" customFormat="1" hidden="1">
      <c r="B2681" s="16" t="s">
        <v>4746</v>
      </c>
    </row>
    <row r="2682" spans="2:2" s="3" customFormat="1" hidden="1">
      <c r="B2682" s="16" t="s">
        <v>4747</v>
      </c>
    </row>
    <row r="2683" spans="2:2" s="3" customFormat="1" hidden="1">
      <c r="B2683" s="16" t="s">
        <v>4748</v>
      </c>
    </row>
    <row r="2684" spans="2:2" s="3" customFormat="1" hidden="1">
      <c r="B2684" s="16" t="s">
        <v>4749</v>
      </c>
    </row>
    <row r="2685" spans="2:2" s="3" customFormat="1" hidden="1">
      <c r="B2685" s="16" t="s">
        <v>4750</v>
      </c>
    </row>
    <row r="2686" spans="2:2" s="3" customFormat="1" hidden="1">
      <c r="B2686" s="16" t="s">
        <v>4751</v>
      </c>
    </row>
    <row r="2687" spans="2:2" s="3" customFormat="1" hidden="1">
      <c r="B2687" s="16" t="s">
        <v>4752</v>
      </c>
    </row>
    <row r="2688" spans="2:2" s="3" customFormat="1" ht="14" hidden="1">
      <c r="B2688" s="19"/>
    </row>
    <row r="2689" spans="2:2" s="3" customFormat="1" ht="14" hidden="1">
      <c r="B2689" s="19"/>
    </row>
    <row r="2690" spans="2:2" s="3" customFormat="1" ht="13" hidden="1">
      <c r="B2690" s="220" t="s">
        <v>4738</v>
      </c>
    </row>
    <row r="2691" spans="2:2" s="3" customFormat="1" hidden="1">
      <c r="B2691" s="16" t="s">
        <v>4736</v>
      </c>
    </row>
    <row r="2692" spans="2:2" s="3" customFormat="1" hidden="1">
      <c r="B2692" s="16" t="s">
        <v>4737</v>
      </c>
    </row>
    <row r="2693" spans="2:2" s="3" customFormat="1" ht="14" hidden="1">
      <c r="B2693" s="19"/>
    </row>
    <row r="2694" spans="2:2" s="3" customFormat="1" ht="14" hidden="1">
      <c r="B2694" s="19"/>
    </row>
    <row r="2695" spans="2:2" s="3" customFormat="1" ht="13" hidden="1">
      <c r="B2695" s="220" t="s">
        <v>4724</v>
      </c>
    </row>
    <row r="2696" spans="2:2" s="3" customFormat="1" hidden="1">
      <c r="B2696" s="16" t="s">
        <v>4726</v>
      </c>
    </row>
    <row r="2697" spans="2:2" s="3" customFormat="1" hidden="1">
      <c r="B2697" s="16" t="s">
        <v>4725</v>
      </c>
    </row>
    <row r="2698" spans="2:2" s="3" customFormat="1" hidden="1"/>
    <row r="2699" spans="2:2" s="3" customFormat="1" hidden="1">
      <c r="B2699" s="16" t="s">
        <v>4735</v>
      </c>
    </row>
    <row r="2700" spans="2:2" s="3" customFormat="1" hidden="1">
      <c r="B2700" s="16" t="s">
        <v>4780</v>
      </c>
    </row>
    <row r="2701" spans="2:2" s="3" customFormat="1" ht="14" hidden="1">
      <c r="B2701" s="19"/>
    </row>
    <row r="2702" spans="2:2" s="3" customFormat="1" ht="14" hidden="1">
      <c r="B2702" s="19"/>
    </row>
    <row r="2703" spans="2:2" s="3" customFormat="1" ht="13" hidden="1">
      <c r="B2703" s="220" t="s">
        <v>4701</v>
      </c>
    </row>
    <row r="2704" spans="2:2" s="3" customFormat="1" hidden="1">
      <c r="B2704" s="16" t="s">
        <v>4702</v>
      </c>
    </row>
    <row r="2705" spans="2:2" s="3" customFormat="1" hidden="1">
      <c r="B2705" s="16" t="s">
        <v>4703</v>
      </c>
    </row>
    <row r="2706" spans="2:2" s="3" customFormat="1" ht="14" hidden="1">
      <c r="B2706" s="19"/>
    </row>
    <row r="2707" spans="2:2" s="3" customFormat="1" ht="14" hidden="1">
      <c r="B2707" s="19"/>
    </row>
    <row r="2708" spans="2:2" s="3" customFormat="1" ht="13" hidden="1">
      <c r="B2708" s="220" t="s">
        <v>4685</v>
      </c>
    </row>
    <row r="2709" spans="2:2" s="3" customFormat="1" hidden="1">
      <c r="B2709" s="16" t="s">
        <v>4686</v>
      </c>
    </row>
    <row r="2710" spans="2:2" s="3" customFormat="1" hidden="1">
      <c r="B2710" s="16" t="s">
        <v>4687</v>
      </c>
    </row>
    <row r="2711" spans="2:2" s="3" customFormat="1" ht="14" hidden="1">
      <c r="B2711" s="19"/>
    </row>
    <row r="2712" spans="2:2" s="3" customFormat="1" ht="14" hidden="1">
      <c r="B2712" s="19"/>
    </row>
    <row r="2713" spans="2:2" s="3" customFormat="1" ht="13" hidden="1">
      <c r="B2713" s="220" t="s">
        <v>4669</v>
      </c>
    </row>
    <row r="2714" spans="2:2" s="3" customFormat="1" hidden="1">
      <c r="B2714" s="16" t="s">
        <v>4672</v>
      </c>
    </row>
    <row r="2715" spans="2:2" s="3" customFormat="1" hidden="1">
      <c r="B2715" s="16" t="s">
        <v>4704</v>
      </c>
    </row>
    <row r="2716" spans="2:2" s="3" customFormat="1" ht="13" hidden="1">
      <c r="B2716" s="220"/>
    </row>
    <row r="2717" spans="2:2" s="3" customFormat="1" hidden="1">
      <c r="B2717" s="16" t="s">
        <v>4673</v>
      </c>
    </row>
    <row r="2718" spans="2:2" s="3" customFormat="1" hidden="1">
      <c r="B2718" s="16" t="s">
        <v>4670</v>
      </c>
    </row>
    <row r="2719" spans="2:2" s="3" customFormat="1" ht="14" hidden="1">
      <c r="B2719" s="19"/>
    </row>
    <row r="2720" spans="2:2" s="3" customFormat="1" ht="14" hidden="1">
      <c r="B2720" s="19"/>
    </row>
    <row r="2721" spans="2:2" s="3" customFormat="1" ht="14.5" hidden="1">
      <c r="B2721" s="559" t="s">
        <v>4705</v>
      </c>
    </row>
    <row r="2722" spans="2:2" s="3" customFormat="1" ht="14.5" hidden="1">
      <c r="B2722" s="560"/>
    </row>
    <row r="2723" spans="2:2" s="3" customFormat="1" hidden="1">
      <c r="B2723" s="555" t="s">
        <v>210</v>
      </c>
    </row>
    <row r="2724" spans="2:2" s="3" customFormat="1" ht="14.5" hidden="1">
      <c r="B2724" s="16" t="s">
        <v>4709</v>
      </c>
    </row>
    <row r="2725" spans="2:2" s="3" customFormat="1" ht="14.5" hidden="1">
      <c r="B2725" s="16" t="s">
        <v>4706</v>
      </c>
    </row>
    <row r="2726" spans="2:2" s="3" customFormat="1" hidden="1">
      <c r="B2726" s="16"/>
    </row>
    <row r="2727" spans="2:2" s="3" customFormat="1" ht="14.5" hidden="1">
      <c r="B2727" s="16" t="s">
        <v>4707</v>
      </c>
    </row>
    <row r="2728" spans="2:2" s="3" customFormat="1" ht="14.5" hidden="1">
      <c r="B2728" s="16" t="s">
        <v>4708</v>
      </c>
    </row>
    <row r="2729" spans="2:2" s="3" customFormat="1" ht="14.5" hidden="1">
      <c r="B2729" s="561"/>
    </row>
    <row r="2730" spans="2:2" s="3" customFormat="1" ht="14.5" hidden="1">
      <c r="B2730" s="561"/>
    </row>
    <row r="2731" spans="2:2" s="3" customFormat="1" ht="13" hidden="1">
      <c r="B2731" s="220" t="s">
        <v>4710</v>
      </c>
    </row>
    <row r="2732" spans="2:2" s="3" customFormat="1" hidden="1">
      <c r="B2732" s="16"/>
    </row>
    <row r="2733" spans="2:2" s="3" customFormat="1" hidden="1">
      <c r="B2733" s="3" t="s">
        <v>210</v>
      </c>
    </row>
    <row r="2734" spans="2:2" s="3" customFormat="1" hidden="1">
      <c r="B2734" s="16" t="s">
        <v>4644</v>
      </c>
    </row>
    <row r="2735" spans="2:2" s="3" customFormat="1" hidden="1">
      <c r="B2735" s="16" t="s">
        <v>4645</v>
      </c>
    </row>
    <row r="2736" spans="2:2" s="3" customFormat="1" hidden="1">
      <c r="B2736" s="16" t="s">
        <v>4646</v>
      </c>
    </row>
    <row r="2737" spans="2:2" s="3" customFormat="1" hidden="1"/>
    <row r="2738" spans="2:2" s="3" customFormat="1" hidden="1">
      <c r="B2738" s="16" t="s">
        <v>4643</v>
      </c>
    </row>
    <row r="2739" spans="2:2" s="3" customFormat="1" hidden="1">
      <c r="B2739" s="5" t="s">
        <v>4633</v>
      </c>
    </row>
    <row r="2740" spans="2:2" s="3" customFormat="1" hidden="1">
      <c r="B2740" s="5" t="s">
        <v>4634</v>
      </c>
    </row>
    <row r="2741" spans="2:2" s="3" customFormat="1" hidden="1">
      <c r="B2741" s="5" t="s">
        <v>4635</v>
      </c>
    </row>
    <row r="2742" spans="2:2" s="3" customFormat="1" hidden="1">
      <c r="B2742" s="5" t="s">
        <v>4636</v>
      </c>
    </row>
    <row r="2743" spans="2:2" s="3" customFormat="1" hidden="1">
      <c r="B2743" s="5" t="s">
        <v>4637</v>
      </c>
    </row>
    <row r="2744" spans="2:2" s="3" customFormat="1" hidden="1">
      <c r="B2744" s="5"/>
    </row>
    <row r="2745" spans="2:2" s="3" customFormat="1" hidden="1">
      <c r="B2745" s="16" t="s">
        <v>4661</v>
      </c>
    </row>
    <row r="2746" spans="2:2" s="3" customFormat="1" hidden="1">
      <c r="B2746" s="5" t="s">
        <v>4662</v>
      </c>
    </row>
    <row r="2747" spans="2:2" s="3" customFormat="1" hidden="1">
      <c r="B2747" s="5"/>
    </row>
    <row r="2748" spans="2:2" s="3" customFormat="1" ht="13" hidden="1">
      <c r="B2748" s="220" t="s">
        <v>4642</v>
      </c>
    </row>
    <row r="2749" spans="2:2" s="3" customFormat="1" hidden="1">
      <c r="B2749" s="16"/>
    </row>
    <row r="2750" spans="2:2" s="3" customFormat="1" hidden="1">
      <c r="B2750" s="3" t="s">
        <v>210</v>
      </c>
    </row>
    <row r="2751" spans="2:2" s="3" customFormat="1" hidden="1">
      <c r="B2751" s="16" t="s">
        <v>4626</v>
      </c>
    </row>
    <row r="2752" spans="2:2" s="3" customFormat="1" hidden="1">
      <c r="B2752" s="16" t="s">
        <v>4627</v>
      </c>
    </row>
    <row r="2753" spans="2:2" s="3" customFormat="1" hidden="1">
      <c r="B2753" s="16"/>
    </row>
    <row r="2754" spans="2:2" s="3" customFormat="1" hidden="1">
      <c r="B2754" s="16" t="s">
        <v>4628</v>
      </c>
    </row>
    <row r="2755" spans="2:2" s="3" customFormat="1" hidden="1">
      <c r="B2755" s="5" t="s">
        <v>4629</v>
      </c>
    </row>
    <row r="2756" spans="2:2" s="3" customFormat="1" hidden="1">
      <c r="B2756" s="16"/>
    </row>
    <row r="2757" spans="2:2" s="3" customFormat="1" hidden="1">
      <c r="B2757" s="16"/>
    </row>
    <row r="2758" spans="2:2" s="3" customFormat="1" ht="13" hidden="1">
      <c r="B2758" s="220" t="s">
        <v>4641</v>
      </c>
    </row>
    <row r="2759" spans="2:2" s="3" customFormat="1" hidden="1">
      <c r="B2759" s="16"/>
    </row>
    <row r="2760" spans="2:2" s="3" customFormat="1" hidden="1">
      <c r="B2760" s="3" t="s">
        <v>210</v>
      </c>
    </row>
    <row r="2761" spans="2:2" s="3" customFormat="1" hidden="1">
      <c r="B2761" s="16" t="s">
        <v>4604</v>
      </c>
    </row>
    <row r="2762" spans="2:2" s="3" customFormat="1" hidden="1">
      <c r="B2762" s="16" t="s">
        <v>4605</v>
      </c>
    </row>
    <row r="2763" spans="2:2" s="3" customFormat="1" hidden="1">
      <c r="B2763" s="16" t="s">
        <v>4606</v>
      </c>
    </row>
    <row r="2764" spans="2:2" s="3" customFormat="1" hidden="1">
      <c r="B2764" s="16"/>
    </row>
    <row r="2765" spans="2:2" s="3" customFormat="1" hidden="1">
      <c r="B2765" s="16" t="s">
        <v>4625</v>
      </c>
    </row>
    <row r="2766" spans="2:2" s="3" customFormat="1" hidden="1">
      <c r="B2766" s="16" t="s">
        <v>4607</v>
      </c>
    </row>
    <row r="2767" spans="2:2" s="3" customFormat="1" hidden="1">
      <c r="B2767" s="16" t="s">
        <v>4608</v>
      </c>
    </row>
    <row r="2768" spans="2:2" s="3" customFormat="1" hidden="1">
      <c r="B2768" s="16"/>
    </row>
    <row r="2769" spans="2:2" s="3" customFormat="1" hidden="1">
      <c r="B2769" s="16" t="s">
        <v>4656</v>
      </c>
    </row>
    <row r="2770" spans="2:2" s="3" customFormat="1" hidden="1">
      <c r="B2770" s="16" t="s">
        <v>4657</v>
      </c>
    </row>
    <row r="2771" spans="2:2" s="3" customFormat="1" hidden="1">
      <c r="B2771" s="16"/>
    </row>
    <row r="2772" spans="2:2" s="3" customFormat="1" ht="13" hidden="1">
      <c r="B2772" s="220" t="s">
        <v>4609</v>
      </c>
    </row>
    <row r="2773" spans="2:2" s="3" customFormat="1" hidden="1">
      <c r="B2773" s="16"/>
    </row>
    <row r="2774" spans="2:2" s="3" customFormat="1" hidden="1">
      <c r="B2774" s="3" t="s">
        <v>210</v>
      </c>
    </row>
    <row r="2775" spans="2:2" s="3" customFormat="1" hidden="1">
      <c r="B2775" s="16" t="s">
        <v>4580</v>
      </c>
    </row>
    <row r="2776" spans="2:2" s="3" customFormat="1" hidden="1">
      <c r="B2776" s="16" t="s">
        <v>4581</v>
      </c>
    </row>
    <row r="2777" spans="2:2" s="3" customFormat="1" hidden="1">
      <c r="B2777" s="16" t="s">
        <v>4582</v>
      </c>
    </row>
    <row r="2778" spans="2:2" s="3" customFormat="1" hidden="1">
      <c r="B2778" s="16" t="s">
        <v>4583</v>
      </c>
    </row>
    <row r="2779" spans="2:2" s="3" customFormat="1" hidden="1">
      <c r="B2779" s="16"/>
    </row>
    <row r="2780" spans="2:2" s="3" customFormat="1" hidden="1">
      <c r="B2780" s="16" t="s">
        <v>4659</v>
      </c>
    </row>
    <row r="2781" spans="2:2" s="3" customFormat="1" hidden="1">
      <c r="B2781" s="6" t="s">
        <v>4658</v>
      </c>
    </row>
    <row r="2782" spans="2:2" s="3" customFormat="1" ht="14" hidden="1">
      <c r="B2782" s="19"/>
    </row>
    <row r="2783" spans="2:2" s="3" customFormat="1" ht="13" hidden="1">
      <c r="B2783" s="220" t="s">
        <v>4579</v>
      </c>
    </row>
    <row r="2784" spans="2:2" s="3" customFormat="1" hidden="1">
      <c r="B2784" s="16"/>
    </row>
    <row r="2785" spans="2:2" s="3" customFormat="1" hidden="1">
      <c r="B2785" s="3" t="s">
        <v>210</v>
      </c>
    </row>
    <row r="2786" spans="2:2" s="3" customFormat="1" hidden="1">
      <c r="B2786" s="16" t="s">
        <v>4564</v>
      </c>
    </row>
    <row r="2787" spans="2:2" s="3" customFormat="1" hidden="1">
      <c r="B2787" s="16" t="s">
        <v>4565</v>
      </c>
    </row>
    <row r="2788" spans="2:2" s="3" customFormat="1" hidden="1">
      <c r="B2788" s="16" t="s">
        <v>4566</v>
      </c>
    </row>
    <row r="2789" spans="2:2" s="3" customFormat="1" hidden="1">
      <c r="B2789" s="16" t="s">
        <v>4567</v>
      </c>
    </row>
    <row r="2790" spans="2:2" s="3" customFormat="1" hidden="1">
      <c r="B2790" s="16"/>
    </row>
    <row r="2791" spans="2:2" s="3" customFormat="1" hidden="1">
      <c r="B2791" s="16" t="s">
        <v>4654</v>
      </c>
    </row>
    <row r="2792" spans="2:2" s="3" customFormat="1" hidden="1">
      <c r="B2792" s="5" t="s">
        <v>4655</v>
      </c>
    </row>
    <row r="2793" spans="2:2" s="3" customFormat="1" hidden="1">
      <c r="B2793" s="5" t="s">
        <v>4660</v>
      </c>
    </row>
    <row r="2794" spans="2:2" s="3" customFormat="1" hidden="1">
      <c r="B2794" s="5"/>
    </row>
    <row r="2795" spans="2:2" s="3" customFormat="1" hidden="1">
      <c r="B2795" s="5"/>
    </row>
    <row r="2796" spans="2:2" s="3" customFormat="1" ht="13" hidden="1">
      <c r="B2796" s="562" t="s">
        <v>4568</v>
      </c>
    </row>
    <row r="2797" spans="2:2" s="3" customFormat="1" hidden="1">
      <c r="B2797" s="5"/>
    </row>
    <row r="2798" spans="2:2" s="3" customFormat="1" hidden="1">
      <c r="B2798" s="5" t="s">
        <v>4711</v>
      </c>
    </row>
    <row r="2799" spans="2:2" s="3" customFormat="1" hidden="1">
      <c r="B2799" s="5" t="s">
        <v>4712</v>
      </c>
    </row>
    <row r="2800" spans="2:2" s="3" customFormat="1" hidden="1">
      <c r="B2800" s="5"/>
    </row>
    <row r="2801" spans="2:2" s="3" customFormat="1" hidden="1">
      <c r="B2801" s="5"/>
    </row>
    <row r="2802" spans="2:2" s="3" customFormat="1" ht="13" hidden="1">
      <c r="B2802" s="220" t="s">
        <v>4713</v>
      </c>
    </row>
    <row r="2803" spans="2:2" s="3" customFormat="1" hidden="1">
      <c r="B2803" s="16"/>
    </row>
    <row r="2804" spans="2:2" s="3" customFormat="1" hidden="1">
      <c r="B2804" s="3" t="s">
        <v>210</v>
      </c>
    </row>
    <row r="2805" spans="2:2" s="3" customFormat="1" hidden="1">
      <c r="B2805" s="16" t="s">
        <v>4513</v>
      </c>
    </row>
    <row r="2806" spans="2:2" s="3" customFormat="1" hidden="1">
      <c r="B2806" s="16" t="s">
        <v>4514</v>
      </c>
    </row>
    <row r="2807" spans="2:2" s="3" customFormat="1" hidden="1">
      <c r="B2807" s="579" t="s">
        <v>5809</v>
      </c>
    </row>
    <row r="2808" spans="2:2" s="3" customFormat="1" hidden="1">
      <c r="B2808" s="16"/>
    </row>
    <row r="2809" spans="2:2" s="3" customFormat="1" hidden="1">
      <c r="B2809" s="16" t="s">
        <v>4515</v>
      </c>
    </row>
    <row r="2810" spans="2:2" s="3" customFormat="1" hidden="1">
      <c r="B2810" s="5" t="s">
        <v>4516</v>
      </c>
    </row>
    <row r="2811" spans="2:2" s="3" customFormat="1" hidden="1">
      <c r="B2811" s="5" t="s">
        <v>4529</v>
      </c>
    </row>
    <row r="2812" spans="2:2" s="3" customFormat="1" hidden="1">
      <c r="B2812" s="5"/>
    </row>
    <row r="2813" spans="2:2" s="3" customFormat="1" hidden="1">
      <c r="B2813" s="16" t="s">
        <v>4517</v>
      </c>
    </row>
    <row r="2814" spans="2:2" s="3" customFormat="1" hidden="1">
      <c r="B2814" s="16" t="s">
        <v>4518</v>
      </c>
    </row>
    <row r="2815" spans="2:2" s="3" customFormat="1" hidden="1"/>
    <row r="2816" spans="2:2" s="3" customFormat="1" hidden="1"/>
    <row r="2817" spans="2:2" s="3" customFormat="1" ht="13" hidden="1">
      <c r="B2817" s="220" t="s">
        <v>4512</v>
      </c>
    </row>
    <row r="2818" spans="2:2" s="3" customFormat="1" hidden="1">
      <c r="B2818" s="16"/>
    </row>
    <row r="2819" spans="2:2" s="3" customFormat="1" hidden="1">
      <c r="B2819" s="3" t="s">
        <v>210</v>
      </c>
    </row>
    <row r="2820" spans="2:2" s="3" customFormat="1" hidden="1">
      <c r="B2820" s="16" t="s">
        <v>4603</v>
      </c>
    </row>
    <row r="2821" spans="2:2" s="3" customFormat="1" hidden="1">
      <c r="B2821" s="16" t="s">
        <v>4484</v>
      </c>
    </row>
    <row r="2822" spans="2:2" s="3" customFormat="1" hidden="1">
      <c r="B2822" s="16" t="s">
        <v>4485</v>
      </c>
    </row>
    <row r="2823" spans="2:2" s="3" customFormat="1" hidden="1">
      <c r="B2823" s="16" t="s">
        <v>4486</v>
      </c>
    </row>
    <row r="2824" spans="2:2" s="3" customFormat="1" hidden="1">
      <c r="B2824" s="16" t="s">
        <v>4487</v>
      </c>
    </row>
    <row r="2825" spans="2:2" s="3" customFormat="1" ht="14" hidden="1">
      <c r="B2825" s="19"/>
    </row>
    <row r="2826" spans="2:2" s="3" customFormat="1" ht="14" hidden="1">
      <c r="B2826" s="19"/>
    </row>
    <row r="2827" spans="2:2" s="3" customFormat="1" ht="13" hidden="1">
      <c r="B2827" s="220" t="s">
        <v>4488</v>
      </c>
    </row>
    <row r="2828" spans="2:2" s="3" customFormat="1" hidden="1">
      <c r="B2828" s="16"/>
    </row>
    <row r="2829" spans="2:2" s="3" customFormat="1" hidden="1">
      <c r="B2829" s="3" t="s">
        <v>210</v>
      </c>
    </row>
    <row r="2830" spans="2:2" s="3" customFormat="1" hidden="1">
      <c r="B2830" s="16" t="s">
        <v>4450</v>
      </c>
    </row>
    <row r="2831" spans="2:2" s="3" customFormat="1" hidden="1">
      <c r="B2831" s="16" t="s">
        <v>4451</v>
      </c>
    </row>
    <row r="2832" spans="2:2" s="3" customFormat="1" hidden="1">
      <c r="B2832" s="16" t="s">
        <v>4452</v>
      </c>
    </row>
    <row r="2833" spans="2:2" s="3" customFormat="1" ht="14" hidden="1">
      <c r="B2833" s="19"/>
    </row>
    <row r="2834" spans="2:2" s="3" customFormat="1" hidden="1">
      <c r="B2834" s="16" t="s">
        <v>4449</v>
      </c>
    </row>
    <row r="2835" spans="2:2" s="3" customFormat="1" hidden="1">
      <c r="B2835" s="3" t="s">
        <v>4467</v>
      </c>
    </row>
    <row r="2836" spans="2:2" s="3" customFormat="1" hidden="1">
      <c r="B2836" s="3" t="s">
        <v>4454</v>
      </c>
    </row>
    <row r="2837" spans="2:2" s="3" customFormat="1" ht="14" hidden="1">
      <c r="B2837" s="19"/>
    </row>
    <row r="2838" spans="2:2" s="3" customFormat="1" ht="13" hidden="1">
      <c r="B2838" s="220" t="s">
        <v>4448</v>
      </c>
    </row>
    <row r="2839" spans="2:2" s="3" customFormat="1" hidden="1">
      <c r="B2839" s="16"/>
    </row>
    <row r="2840" spans="2:2" s="3" customFormat="1" hidden="1">
      <c r="B2840" s="3" t="s">
        <v>210</v>
      </c>
    </row>
    <row r="2841" spans="2:2" s="3" customFormat="1" hidden="1">
      <c r="B2841" s="16" t="s">
        <v>4453</v>
      </c>
    </row>
    <row r="2842" spans="2:2" s="3" customFormat="1" hidden="1">
      <c r="B2842" s="5" t="s">
        <v>4446</v>
      </c>
    </row>
    <row r="2843" spans="2:2" s="3" customFormat="1" hidden="1">
      <c r="B2843" s="5" t="s">
        <v>4447</v>
      </c>
    </row>
    <row r="2844" spans="2:2" s="3" customFormat="1" hidden="1">
      <c r="B2844" s="5" t="s">
        <v>4682</v>
      </c>
    </row>
    <row r="2845" spans="2:2" s="3" customFormat="1" ht="14" hidden="1">
      <c r="B2845" s="19"/>
    </row>
    <row r="2846" spans="2:2" s="3" customFormat="1" ht="13" hidden="1">
      <c r="B2846" s="220" t="s">
        <v>1914</v>
      </c>
    </row>
    <row r="2847" spans="2:2" s="3" customFormat="1" hidden="1">
      <c r="B2847" s="16"/>
    </row>
    <row r="2848" spans="2:2" s="3" customFormat="1" hidden="1">
      <c r="B2848" s="3" t="s">
        <v>210</v>
      </c>
    </row>
    <row r="2849" spans="2:2" s="3" customFormat="1" hidden="1">
      <c r="B2849" s="16" t="s">
        <v>2285</v>
      </c>
    </row>
    <row r="2850" spans="2:2" s="3" customFormat="1" hidden="1">
      <c r="B2850" s="5" t="s">
        <v>2283</v>
      </c>
    </row>
    <row r="2851" spans="2:2" s="3" customFormat="1" ht="14" hidden="1">
      <c r="B2851" s="19"/>
    </row>
    <row r="2852" spans="2:2" s="3" customFormat="1" ht="13" hidden="1">
      <c r="B2852" s="220" t="s">
        <v>2282</v>
      </c>
    </row>
    <row r="2853" spans="2:2" s="3" customFormat="1" hidden="1">
      <c r="B2853" s="16"/>
    </row>
    <row r="2854" spans="2:2" s="3" customFormat="1" hidden="1">
      <c r="B2854" s="3" t="s">
        <v>210</v>
      </c>
    </row>
    <row r="2855" spans="2:2" s="3" customFormat="1" hidden="1">
      <c r="B2855" s="16" t="s">
        <v>2206</v>
      </c>
    </row>
    <row r="2856" spans="2:2" s="3" customFormat="1" hidden="1">
      <c r="B2856" s="5" t="s">
        <v>2207</v>
      </c>
    </row>
    <row r="2857" spans="2:2" s="3" customFormat="1" hidden="1">
      <c r="B2857" s="5" t="s">
        <v>2208</v>
      </c>
    </row>
    <row r="2858" spans="2:2" s="3" customFormat="1" hidden="1">
      <c r="B2858" s="5" t="s">
        <v>2209</v>
      </c>
    </row>
    <row r="2859" spans="2:2" s="3" customFormat="1" hidden="1">
      <c r="B2859" s="5"/>
    </row>
    <row r="2860" spans="2:2" s="3" customFormat="1" ht="14" hidden="1">
      <c r="B2860" s="19"/>
    </row>
    <row r="2861" spans="2:2" s="3" customFormat="1" ht="13" hidden="1">
      <c r="B2861" s="220" t="s">
        <v>2205</v>
      </c>
    </row>
    <row r="2862" spans="2:2" s="3" customFormat="1" hidden="1">
      <c r="B2862" s="16"/>
    </row>
    <row r="2863" spans="2:2" s="3" customFormat="1" hidden="1">
      <c r="B2863" s="3" t="s">
        <v>210</v>
      </c>
    </row>
    <row r="2864" spans="2:2" s="3" customFormat="1" hidden="1">
      <c r="B2864" s="16" t="s">
        <v>2191</v>
      </c>
    </row>
    <row r="2865" spans="2:2" s="3" customFormat="1" hidden="1">
      <c r="B2865" s="16" t="s">
        <v>2192</v>
      </c>
    </row>
    <row r="2866" spans="2:2" s="3" customFormat="1" hidden="1">
      <c r="B2866" s="16"/>
    </row>
    <row r="2867" spans="2:2" s="3" customFormat="1" hidden="1">
      <c r="B2867" s="16"/>
    </row>
    <row r="2868" spans="2:2" s="3" customFormat="1" ht="13" hidden="1">
      <c r="B2868" s="220" t="s">
        <v>4489</v>
      </c>
    </row>
    <row r="2869" spans="2:2" s="3" customFormat="1" hidden="1">
      <c r="B2869" s="16"/>
    </row>
    <row r="2870" spans="2:2" s="3" customFormat="1" hidden="1">
      <c r="B2870" s="3" t="s">
        <v>210</v>
      </c>
    </row>
    <row r="2871" spans="2:2" s="3" customFormat="1" hidden="1">
      <c r="B2871" s="16" t="s">
        <v>4717</v>
      </c>
    </row>
    <row r="2872" spans="2:2" s="3" customFormat="1" hidden="1">
      <c r="B2872" s="16" t="s">
        <v>2004</v>
      </c>
    </row>
    <row r="2873" spans="2:2" s="3" customFormat="1" ht="14" hidden="1">
      <c r="B2873" s="19"/>
    </row>
    <row r="2874" spans="2:2" s="3" customFormat="1" ht="14" hidden="1">
      <c r="B2874" s="19"/>
    </row>
    <row r="2875" spans="2:2" s="3" customFormat="1" ht="13" hidden="1">
      <c r="B2875" s="220" t="s">
        <v>4714</v>
      </c>
    </row>
    <row r="2876" spans="2:2" s="3" customFormat="1" hidden="1">
      <c r="B2876" s="16"/>
    </row>
    <row r="2877" spans="2:2" s="3" customFormat="1" hidden="1">
      <c r="B2877" s="16" t="s">
        <v>210</v>
      </c>
    </row>
    <row r="2878" spans="2:2" s="3" customFormat="1" hidden="1">
      <c r="B2878" s="16" t="s">
        <v>4715</v>
      </c>
    </row>
    <row r="2879" spans="2:2" s="3" customFormat="1" hidden="1">
      <c r="B2879" s="16" t="s">
        <v>4716</v>
      </c>
    </row>
    <row r="2880" spans="2:2" s="3" customFormat="1" hidden="1">
      <c r="B2880" s="16"/>
    </row>
    <row r="2881" spans="2:2" s="3" customFormat="1" hidden="1">
      <c r="B2881" s="16"/>
    </row>
    <row r="2882" spans="2:2" s="3" customFormat="1" ht="13" hidden="1">
      <c r="B2882" s="220" t="s">
        <v>2123</v>
      </c>
    </row>
    <row r="2883" spans="2:2" s="3" customFormat="1" hidden="1">
      <c r="B2883" s="16"/>
    </row>
    <row r="2884" spans="2:2" s="3" customFormat="1" hidden="1">
      <c r="B2884" s="16" t="s">
        <v>210</v>
      </c>
    </row>
    <row r="2885" spans="2:2" s="3" customFormat="1" hidden="1">
      <c r="B2885" s="16" t="s">
        <v>2054</v>
      </c>
    </row>
    <row r="2886" spans="2:2" s="3" customFormat="1" hidden="1">
      <c r="B2886" s="16" t="s">
        <v>4718</v>
      </c>
    </row>
    <row r="2887" spans="2:2" s="3" customFormat="1" hidden="1">
      <c r="B2887" s="16" t="s">
        <v>4719</v>
      </c>
    </row>
    <row r="2888" spans="2:2" s="3" customFormat="1" hidden="1">
      <c r="B2888" s="16" t="s">
        <v>4720</v>
      </c>
    </row>
    <row r="2889" spans="2:2" s="3" customFormat="1" hidden="1">
      <c r="B2889" s="16"/>
    </row>
    <row r="2890" spans="2:2" s="3" customFormat="1" hidden="1">
      <c r="B2890" s="16" t="s">
        <v>2053</v>
      </c>
    </row>
    <row r="2891" spans="2:2" s="3" customFormat="1" hidden="1">
      <c r="B2891" s="16" t="s">
        <v>2052</v>
      </c>
    </row>
    <row r="2892" spans="2:2" s="3" customFormat="1" ht="14" hidden="1">
      <c r="B2892" s="19"/>
    </row>
    <row r="2893" spans="2:2" s="3" customFormat="1" ht="14" hidden="1">
      <c r="B2893" s="19"/>
    </row>
    <row r="2894" spans="2:2" s="3" customFormat="1" hidden="1">
      <c r="B2894" s="16" t="s">
        <v>2051</v>
      </c>
    </row>
    <row r="2895" spans="2:2" s="3" customFormat="1" ht="14" hidden="1">
      <c r="B2895" s="19"/>
    </row>
    <row r="2896" spans="2:2" s="3" customFormat="1" hidden="1">
      <c r="B2896" s="3" t="s">
        <v>210</v>
      </c>
    </row>
    <row r="2897" spans="2:2" s="3" customFormat="1" hidden="1">
      <c r="B2897" s="16" t="s">
        <v>2054</v>
      </c>
    </row>
    <row r="2898" spans="2:2" s="3" customFormat="1" hidden="1">
      <c r="B2898" s="16" t="s">
        <v>2055</v>
      </c>
    </row>
    <row r="2899" spans="2:2" s="3" customFormat="1" hidden="1">
      <c r="B2899" s="16"/>
    </row>
    <row r="2900" spans="2:2" s="3" customFormat="1" hidden="1">
      <c r="B2900" s="16" t="s">
        <v>2053</v>
      </c>
    </row>
    <row r="2901" spans="2:2" s="3" customFormat="1" hidden="1">
      <c r="B2901" s="16" t="s">
        <v>2052</v>
      </c>
    </row>
    <row r="2902" spans="2:2" s="3" customFormat="1" ht="14" hidden="1">
      <c r="B2902" s="19"/>
    </row>
    <row r="2903" spans="2:2" s="3" customFormat="1" ht="14" hidden="1">
      <c r="B2903" s="19"/>
    </row>
    <row r="2904" spans="2:2" s="3" customFormat="1" hidden="1">
      <c r="B2904" s="3" t="s">
        <v>2098</v>
      </c>
    </row>
    <row r="2905" spans="2:2" s="3" customFormat="1" hidden="1"/>
    <row r="2906" spans="2:2" s="3" customFormat="1" ht="14" hidden="1">
      <c r="B2906" s="19"/>
    </row>
    <row r="2907" spans="2:2" s="3" customFormat="1" hidden="1">
      <c r="B2907" s="3" t="s">
        <v>210</v>
      </c>
    </row>
    <row r="2908" spans="2:2" s="3" customFormat="1" hidden="1">
      <c r="B2908" s="16" t="s">
        <v>2003</v>
      </c>
    </row>
    <row r="2909" spans="2:2" s="3" customFormat="1" hidden="1">
      <c r="B2909" s="16" t="s">
        <v>2004</v>
      </c>
    </row>
    <row r="2910" spans="2:2" s="3" customFormat="1" ht="14" hidden="1">
      <c r="B2910" s="19"/>
    </row>
    <row r="2911" spans="2:2" s="3" customFormat="1" ht="14" hidden="1">
      <c r="B2911" s="19"/>
    </row>
    <row r="2912" spans="2:2" s="3" customFormat="1" hidden="1">
      <c r="B2912" s="3" t="s">
        <v>1949</v>
      </c>
    </row>
    <row r="2913" spans="2:2" s="3" customFormat="1" hidden="1"/>
    <row r="2914" spans="2:2" s="3" customFormat="1" ht="14" hidden="1">
      <c r="B2914" s="19"/>
    </row>
    <row r="2915" spans="2:2" s="3" customFormat="1" hidden="1">
      <c r="B2915" s="3" t="s">
        <v>210</v>
      </c>
    </row>
    <row r="2916" spans="2:2" s="3" customFormat="1" hidden="1">
      <c r="B2916" s="16" t="s">
        <v>1950</v>
      </c>
    </row>
    <row r="2917" spans="2:2" s="3" customFormat="1" hidden="1">
      <c r="B2917" s="16" t="s">
        <v>1952</v>
      </c>
    </row>
    <row r="2918" spans="2:2" s="3" customFormat="1" hidden="1">
      <c r="B2918" s="5" t="s">
        <v>1953</v>
      </c>
    </row>
    <row r="2919" spans="2:2" s="3" customFormat="1" hidden="1">
      <c r="B2919" s="16"/>
    </row>
    <row r="2920" spans="2:2" s="3" customFormat="1" hidden="1">
      <c r="B2920" s="3" t="s">
        <v>1951</v>
      </c>
    </row>
    <row r="2921" spans="2:2" s="3" customFormat="1" hidden="1">
      <c r="B2921" s="16"/>
    </row>
    <row r="2922" spans="2:2" s="3" customFormat="1" ht="14" hidden="1">
      <c r="B2922" s="19"/>
    </row>
    <row r="2923" spans="2:2" s="3" customFormat="1" hidden="1">
      <c r="B2923" s="3" t="s">
        <v>1913</v>
      </c>
    </row>
    <row r="2924" spans="2:2" s="3" customFormat="1" hidden="1"/>
    <row r="2925" spans="2:2" s="3" customFormat="1" ht="14" hidden="1">
      <c r="B2925" s="19"/>
    </row>
    <row r="2926" spans="2:2" s="3" customFormat="1" hidden="1">
      <c r="B2926" s="3" t="s">
        <v>210</v>
      </c>
    </row>
    <row r="2927" spans="2:2" s="3" customFormat="1" hidden="1">
      <c r="B2927" s="16" t="s">
        <v>1911</v>
      </c>
    </row>
    <row r="2928" spans="2:2" s="3" customFormat="1" hidden="1">
      <c r="B2928" s="16" t="s">
        <v>1909</v>
      </c>
    </row>
    <row r="2929" spans="2:2" s="3" customFormat="1" hidden="1">
      <c r="B2929" s="16"/>
    </row>
    <row r="2930" spans="2:2" s="3" customFormat="1" hidden="1">
      <c r="B2930" s="3" t="s">
        <v>1910</v>
      </c>
    </row>
    <row r="2931" spans="2:2" s="3" customFormat="1" hidden="1">
      <c r="B2931" s="16" t="s">
        <v>1912</v>
      </c>
    </row>
    <row r="2932" spans="2:2" s="3" customFormat="1" hidden="1">
      <c r="B2932" s="16"/>
    </row>
    <row r="2933" spans="2:2" s="3" customFormat="1" ht="14" hidden="1">
      <c r="B2933" s="19"/>
    </row>
    <row r="2934" spans="2:2" s="3" customFormat="1" hidden="1">
      <c r="B2934" s="3" t="s">
        <v>1914</v>
      </c>
    </row>
    <row r="2935" spans="2:2" s="3" customFormat="1" hidden="1"/>
    <row r="2936" spans="2:2" s="3" customFormat="1" ht="14" hidden="1">
      <c r="B2936" s="19"/>
    </row>
    <row r="2937" spans="2:2" s="3" customFormat="1" hidden="1">
      <c r="B2937" s="3" t="s">
        <v>210</v>
      </c>
    </row>
    <row r="2938" spans="2:2" s="3" customFormat="1" hidden="1">
      <c r="B2938" s="16" t="s">
        <v>1482</v>
      </c>
    </row>
    <row r="2939" spans="2:2" s="3" customFormat="1" hidden="1">
      <c r="B2939" s="16" t="s">
        <v>1483</v>
      </c>
    </row>
    <row r="2940" spans="2:2" s="3" customFormat="1" hidden="1"/>
    <row r="2941" spans="2:2" s="3" customFormat="1" hidden="1">
      <c r="B2941" s="16" t="s">
        <v>2134</v>
      </c>
    </row>
    <row r="2942" spans="2:2" s="3" customFormat="1" hidden="1">
      <c r="B2942" s="16" t="s">
        <v>1484</v>
      </c>
    </row>
    <row r="2943" spans="2:2" s="3" customFormat="1" hidden="1"/>
    <row r="2944" spans="2:2" s="3" customFormat="1" ht="14" hidden="1">
      <c r="B2944" s="19"/>
    </row>
    <row r="2945" spans="2:6" s="3" customFormat="1" hidden="1">
      <c r="B2945" s="3" t="s">
        <v>210</v>
      </c>
    </row>
    <row r="2946" spans="2:6" s="3" customFormat="1" hidden="1">
      <c r="B2946" s="3" t="s">
        <v>1412</v>
      </c>
    </row>
    <row r="2947" spans="2:6" s="3" customFormat="1" hidden="1">
      <c r="B2947" s="3" t="s">
        <v>1410</v>
      </c>
    </row>
    <row r="2948" spans="2:6" s="3" customFormat="1" hidden="1">
      <c r="B2948" s="3" t="s">
        <v>1411</v>
      </c>
    </row>
    <row r="2949" spans="2:6" s="3" customFormat="1" hidden="1"/>
    <row r="2950" spans="2:6" s="3" customFormat="1" hidden="1">
      <c r="B2950" s="3" t="s">
        <v>1413</v>
      </c>
    </row>
    <row r="2951" spans="2:6" s="3" customFormat="1" hidden="1">
      <c r="B2951" s="16" t="s">
        <v>1417</v>
      </c>
    </row>
    <row r="2952" spans="2:6" s="3" customFormat="1" ht="14" hidden="1">
      <c r="B2952" s="19"/>
    </row>
    <row r="2953" spans="2:6" s="3" customFormat="1" ht="14" hidden="1">
      <c r="B2953" s="19"/>
    </row>
    <row r="2954" spans="2:6" s="3" customFormat="1" hidden="1">
      <c r="B2954" s="3" t="s">
        <v>32</v>
      </c>
      <c r="C2954" s="16" t="s">
        <v>1393</v>
      </c>
      <c r="E2954" s="3" t="s">
        <v>31</v>
      </c>
      <c r="F2954" s="13">
        <v>42257</v>
      </c>
    </row>
    <row r="2955" spans="2:6" s="3" customFormat="1" hidden="1"/>
    <row r="2956" spans="2:6" s="3" customFormat="1" hidden="1"/>
    <row r="2957" spans="2:6" s="3" customFormat="1" hidden="1">
      <c r="B2957" s="3" t="s">
        <v>210</v>
      </c>
    </row>
    <row r="2958" spans="2:6" s="3" customFormat="1" hidden="1">
      <c r="B2958" s="16" t="s">
        <v>1391</v>
      </c>
    </row>
    <row r="2959" spans="2:6" s="3" customFormat="1" hidden="1">
      <c r="B2959" s="16" t="s">
        <v>1408</v>
      </c>
    </row>
    <row r="2960" spans="2:6" s="3" customFormat="1" hidden="1"/>
    <row r="2961" spans="2:6" s="3" customFormat="1" hidden="1">
      <c r="B2961" s="16" t="s">
        <v>1392</v>
      </c>
    </row>
    <row r="2962" spans="2:6" s="3" customFormat="1" hidden="1">
      <c r="B2962" s="16" t="s">
        <v>1407</v>
      </c>
    </row>
    <row r="2963" spans="2:6" s="3" customFormat="1" hidden="1">
      <c r="B2963" s="5" t="s">
        <v>1406</v>
      </c>
    </row>
    <row r="2964" spans="2:6" s="3" customFormat="1" hidden="1"/>
    <row r="2965" spans="2:6" s="3" customFormat="1" hidden="1">
      <c r="B2965" s="3" t="s">
        <v>32</v>
      </c>
      <c r="C2965" s="3" t="s">
        <v>1358</v>
      </c>
      <c r="E2965" s="3" t="s">
        <v>31</v>
      </c>
      <c r="F2965" s="81">
        <v>42255</v>
      </c>
    </row>
    <row r="2966" spans="2:6" s="3" customFormat="1" hidden="1"/>
    <row r="2967" spans="2:6" s="3" customFormat="1" hidden="1"/>
    <row r="2968" spans="2:6" s="3" customFormat="1" hidden="1">
      <c r="B2968" s="3" t="s">
        <v>210</v>
      </c>
    </row>
    <row r="2969" spans="2:6" s="3" customFormat="1" hidden="1">
      <c r="B2969" s="3" t="s">
        <v>1359</v>
      </c>
    </row>
    <row r="2970" spans="2:6" s="3" customFormat="1" hidden="1">
      <c r="B2970" s="3" t="s">
        <v>1371</v>
      </c>
    </row>
    <row r="2971" spans="2:6" s="3" customFormat="1" hidden="1">
      <c r="B2971" s="3" t="s">
        <v>1372</v>
      </c>
    </row>
    <row r="2972" spans="2:6" s="3" customFormat="1" hidden="1">
      <c r="B2972" s="3" t="s">
        <v>1370</v>
      </c>
    </row>
    <row r="2973" spans="2:6" s="3" customFormat="1" hidden="1"/>
    <row r="2974" spans="2:6" s="3" customFormat="1" hidden="1"/>
    <row r="2975" spans="2:6" s="3" customFormat="1" hidden="1">
      <c r="B2975" s="3" t="s">
        <v>1360</v>
      </c>
    </row>
    <row r="2976" spans="2:6" s="3" customFormat="1" hidden="1">
      <c r="B2976" s="3" t="s">
        <v>1365</v>
      </c>
    </row>
    <row r="2977" spans="2:6" s="3" customFormat="1" hidden="1">
      <c r="B2977" s="3" t="s">
        <v>1366</v>
      </c>
    </row>
    <row r="2978" spans="2:6" s="3" customFormat="1" hidden="1">
      <c r="B2978" s="3" t="s">
        <v>1367</v>
      </c>
    </row>
    <row r="2979" spans="2:6" s="3" customFormat="1" hidden="1">
      <c r="B2979" s="3" t="s">
        <v>1368</v>
      </c>
    </row>
    <row r="2980" spans="2:6" s="3" customFormat="1" hidden="1"/>
    <row r="2981" spans="2:6" s="3" customFormat="1" hidden="1"/>
    <row r="2982" spans="2:6" s="3" customFormat="1" hidden="1">
      <c r="B2982" s="3" t="s">
        <v>32</v>
      </c>
      <c r="C2982" s="3" t="s">
        <v>1310</v>
      </c>
      <c r="E2982" s="3" t="s">
        <v>31</v>
      </c>
      <c r="F2982" s="13">
        <v>42254</v>
      </c>
    </row>
    <row r="2983" spans="2:6" s="3" customFormat="1" hidden="1"/>
    <row r="2984" spans="2:6" s="3" customFormat="1" hidden="1"/>
    <row r="2985" spans="2:6" s="3" customFormat="1" hidden="1">
      <c r="B2985" s="3" t="s">
        <v>1390</v>
      </c>
    </row>
    <row r="2986" spans="2:6" s="3" customFormat="1" hidden="1">
      <c r="B2986" s="3" t="s">
        <v>1312</v>
      </c>
    </row>
    <row r="2987" spans="2:6" s="3" customFormat="1" hidden="1">
      <c r="B2987" s="3" t="s">
        <v>1315</v>
      </c>
    </row>
    <row r="2988" spans="2:6" s="3" customFormat="1" hidden="1"/>
    <row r="2989" spans="2:6" s="3" customFormat="1" hidden="1"/>
    <row r="2990" spans="2:6" s="3" customFormat="1" hidden="1">
      <c r="B2990" s="3" t="s">
        <v>1311</v>
      </c>
    </row>
    <row r="2991" spans="2:6" s="3" customFormat="1" hidden="1">
      <c r="B2991" s="3" t="s">
        <v>1348</v>
      </c>
    </row>
    <row r="2992" spans="2:6" s="3" customFormat="1" hidden="1">
      <c r="B2992" s="3" t="s">
        <v>1349</v>
      </c>
    </row>
    <row r="2993" spans="2:6" s="3" customFormat="1" hidden="1">
      <c r="B2993" s="3" t="s">
        <v>1350</v>
      </c>
    </row>
    <row r="2994" spans="2:6" s="3" customFormat="1" hidden="1">
      <c r="B2994" s="3" t="s">
        <v>1351</v>
      </c>
    </row>
    <row r="2995" spans="2:6" s="3" customFormat="1" hidden="1"/>
    <row r="2996" spans="2:6" s="3" customFormat="1" hidden="1"/>
    <row r="2997" spans="2:6" s="3" customFormat="1" hidden="1">
      <c r="B2997" s="3" t="s">
        <v>32</v>
      </c>
      <c r="C2997" s="16" t="s">
        <v>1249</v>
      </c>
      <c r="E2997" s="3" t="s">
        <v>31</v>
      </c>
      <c r="F2997" s="13">
        <v>42314</v>
      </c>
    </row>
    <row r="2998" spans="2:6" s="3" customFormat="1" hidden="1">
      <c r="B2998" s="16" t="s">
        <v>1316</v>
      </c>
    </row>
    <row r="2999" spans="2:6" s="3" customFormat="1" hidden="1">
      <c r="B2999" s="3" t="s">
        <v>1254</v>
      </c>
    </row>
    <row r="3000" spans="2:6" s="3" customFormat="1" hidden="1">
      <c r="B3000" s="3" t="s">
        <v>1255</v>
      </c>
    </row>
    <row r="3001" spans="2:6" s="3" customFormat="1" hidden="1"/>
    <row r="3002" spans="2:6" s="3" customFormat="1" hidden="1"/>
    <row r="3003" spans="2:6" s="3" customFormat="1" hidden="1">
      <c r="B3003" s="3" t="s">
        <v>32</v>
      </c>
      <c r="C3003" s="3" t="s">
        <v>1220</v>
      </c>
      <c r="E3003" s="3" t="s">
        <v>31</v>
      </c>
      <c r="F3003" s="13">
        <v>42190</v>
      </c>
    </row>
    <row r="3004" spans="2:6" s="3" customFormat="1" hidden="1"/>
    <row r="3005" spans="2:6" s="3" customFormat="1" hidden="1">
      <c r="B3005" s="3" t="s">
        <v>210</v>
      </c>
    </row>
    <row r="3006" spans="2:6" s="3" customFormat="1" hidden="1">
      <c r="B3006" s="3" t="s">
        <v>1221</v>
      </c>
    </row>
    <row r="3007" spans="2:6" s="3" customFormat="1" hidden="1">
      <c r="B3007" s="3" t="s">
        <v>1248</v>
      </c>
    </row>
    <row r="3008" spans="2:6" s="3" customFormat="1" hidden="1"/>
    <row r="3009" spans="2:6" s="3" customFormat="1" hidden="1"/>
    <row r="3010" spans="2:6" s="3" customFormat="1" hidden="1">
      <c r="B3010" s="3" t="s">
        <v>1222</v>
      </c>
    </row>
    <row r="3011" spans="2:6" s="3" customFormat="1" hidden="1">
      <c r="B3011" s="3" t="s">
        <v>1230</v>
      </c>
    </row>
    <row r="3012" spans="2:6" s="3" customFormat="1" hidden="1">
      <c r="B3012" s="3" t="s">
        <v>1231</v>
      </c>
    </row>
    <row r="3013" spans="2:6" s="3" customFormat="1" hidden="1">
      <c r="B3013" s="3" t="s">
        <v>1232</v>
      </c>
    </row>
    <row r="3014" spans="2:6" s="3" customFormat="1" hidden="1">
      <c r="B3014" s="3" t="s">
        <v>1233</v>
      </c>
    </row>
    <row r="3015" spans="2:6" s="3" customFormat="1" hidden="1">
      <c r="B3015" s="3" t="s">
        <v>1234</v>
      </c>
    </row>
    <row r="3016" spans="2:6" s="3" customFormat="1" hidden="1">
      <c r="B3016" s="3" t="s">
        <v>1235</v>
      </c>
    </row>
    <row r="3017" spans="2:6" s="3" customFormat="1" hidden="1">
      <c r="B3017" s="3" t="s">
        <v>1246</v>
      </c>
    </row>
    <row r="3018" spans="2:6" s="3" customFormat="1" hidden="1"/>
    <row r="3019" spans="2:6" s="3" customFormat="1" hidden="1"/>
    <row r="3020" spans="2:6" s="3" customFormat="1" hidden="1">
      <c r="B3020" s="3" t="s">
        <v>32</v>
      </c>
      <c r="C3020" s="3" t="s">
        <v>1223</v>
      </c>
      <c r="E3020" s="3" t="s">
        <v>31</v>
      </c>
      <c r="F3020" s="13">
        <v>42039</v>
      </c>
    </row>
    <row r="3021" spans="2:6" s="3" customFormat="1" hidden="1"/>
    <row r="3022" spans="2:6" s="3" customFormat="1" hidden="1">
      <c r="B3022" s="3" t="s">
        <v>210</v>
      </c>
    </row>
    <row r="3023" spans="2:6" s="3" customFormat="1" hidden="1">
      <c r="B3023" s="3" t="s">
        <v>1203</v>
      </c>
    </row>
    <row r="3024" spans="2:6" s="3" customFormat="1" hidden="1">
      <c r="B3024" s="3" t="s">
        <v>1202</v>
      </c>
    </row>
    <row r="3025" spans="2:6" s="3" customFormat="1" hidden="1">
      <c r="B3025" s="3" t="s">
        <v>1200</v>
      </c>
    </row>
    <row r="3026" spans="2:6" s="3" customFormat="1" hidden="1">
      <c r="B3026" s="3" t="s">
        <v>1201</v>
      </c>
    </row>
    <row r="3027" spans="2:6" s="3" customFormat="1" hidden="1"/>
    <row r="3028" spans="2:6" s="3" customFormat="1" hidden="1"/>
    <row r="3029" spans="2:6" s="3" customFormat="1" hidden="1">
      <c r="B3029" s="3" t="s">
        <v>1204</v>
      </c>
    </row>
    <row r="3030" spans="2:6" s="3" customFormat="1" hidden="1">
      <c r="B3030" s="3" t="s">
        <v>1196</v>
      </c>
    </row>
    <row r="3031" spans="2:6" s="3" customFormat="1" hidden="1">
      <c r="B3031" s="3" t="s">
        <v>1198</v>
      </c>
    </row>
    <row r="3032" spans="2:6" s="3" customFormat="1" hidden="1">
      <c r="B3032" s="3" t="s">
        <v>1197</v>
      </c>
    </row>
    <row r="3033" spans="2:6" s="3" customFormat="1" hidden="1">
      <c r="B3033" s="3" t="s">
        <v>1199</v>
      </c>
    </row>
    <row r="3034" spans="2:6" s="3" customFormat="1" hidden="1"/>
    <row r="3035" spans="2:6" s="3" customFormat="1" hidden="1"/>
    <row r="3036" spans="2:6" s="3" customFormat="1" hidden="1">
      <c r="B3036" s="3" t="s">
        <v>32</v>
      </c>
      <c r="C3036" s="3" t="s">
        <v>1157</v>
      </c>
      <c r="E3036" s="3" t="s">
        <v>31</v>
      </c>
      <c r="F3036" s="13">
        <v>42127</v>
      </c>
    </row>
    <row r="3037" spans="2:6" s="3" customFormat="1" hidden="1"/>
    <row r="3038" spans="2:6" s="3" customFormat="1" hidden="1">
      <c r="B3038" s="3" t="s">
        <v>210</v>
      </c>
    </row>
    <row r="3039" spans="2:6" s="3" customFormat="1" hidden="1">
      <c r="B3039" s="3" t="s">
        <v>1160</v>
      </c>
    </row>
    <row r="3040" spans="2:6" s="3" customFormat="1" hidden="1">
      <c r="B3040" s="3" t="s">
        <v>1161</v>
      </c>
    </row>
    <row r="3041" spans="2:6" s="3" customFormat="1" hidden="1">
      <c r="B3041" s="3" t="s">
        <v>1162</v>
      </c>
    </row>
    <row r="3042" spans="2:6" s="3" customFormat="1" hidden="1"/>
    <row r="3043" spans="2:6" s="3" customFormat="1" hidden="1"/>
    <row r="3044" spans="2:6" s="3" customFormat="1" hidden="1">
      <c r="B3044" s="3" t="s">
        <v>32</v>
      </c>
      <c r="C3044" s="3" t="s">
        <v>1133</v>
      </c>
      <c r="E3044" s="3" t="s">
        <v>31</v>
      </c>
      <c r="F3044" s="3" t="s">
        <v>1158</v>
      </c>
    </row>
    <row r="3045" spans="2:6" s="3" customFormat="1" hidden="1"/>
    <row r="3046" spans="2:6" s="3" customFormat="1" hidden="1">
      <c r="B3046" s="3" t="s">
        <v>210</v>
      </c>
    </row>
    <row r="3047" spans="2:6" s="3" customFormat="1" hidden="1">
      <c r="B3047" s="3" t="s">
        <v>1149</v>
      </c>
    </row>
    <row r="3048" spans="2:6" s="3" customFormat="1" hidden="1">
      <c r="B3048" s="3" t="s">
        <v>1152</v>
      </c>
    </row>
    <row r="3049" spans="2:6" s="3" customFormat="1" hidden="1">
      <c r="B3049" s="3" t="s">
        <v>1153</v>
      </c>
    </row>
    <row r="3050" spans="2:6" s="3" customFormat="1" hidden="1">
      <c r="B3050" s="3" t="s">
        <v>1154</v>
      </c>
    </row>
    <row r="3051" spans="2:6" s="3" customFormat="1" hidden="1"/>
    <row r="3052" spans="2:6" s="3" customFormat="1" hidden="1"/>
    <row r="3053" spans="2:6" s="3" customFormat="1" hidden="1">
      <c r="B3053" s="3" t="s">
        <v>1150</v>
      </c>
    </row>
    <row r="3054" spans="2:6" s="3" customFormat="1" hidden="1">
      <c r="B3054" s="3" t="s">
        <v>1147</v>
      </c>
    </row>
    <row r="3055" spans="2:6" s="3" customFormat="1" hidden="1">
      <c r="B3055" s="3" t="s">
        <v>1148</v>
      </c>
    </row>
    <row r="3056" spans="2:6" s="3" customFormat="1" hidden="1"/>
    <row r="3057" spans="2:11" s="3" customFormat="1" hidden="1"/>
    <row r="3058" spans="2:11" s="3" customFormat="1" hidden="1">
      <c r="B3058" s="3" t="s">
        <v>1151</v>
      </c>
    </row>
    <row r="3059" spans="2:11" s="3" customFormat="1" hidden="1">
      <c r="B3059" s="3" t="s">
        <v>1138</v>
      </c>
    </row>
    <row r="3060" spans="2:11" s="3" customFormat="1" hidden="1"/>
    <row r="3061" spans="2:11" s="3" customFormat="1" hidden="1">
      <c r="G3061" s="7"/>
      <c r="H3061" s="7"/>
      <c r="I3061" s="7"/>
      <c r="J3061" s="7"/>
      <c r="K3061" s="7"/>
    </row>
    <row r="3062" spans="2:11" s="3" customFormat="1" hidden="1">
      <c r="B3062" s="7" t="s">
        <v>32</v>
      </c>
      <c r="C3062" s="7" t="s">
        <v>1136</v>
      </c>
      <c r="D3062" s="7"/>
      <c r="E3062" s="7" t="s">
        <v>31</v>
      </c>
      <c r="F3062" s="7" t="s">
        <v>1137</v>
      </c>
      <c r="G3062" s="7"/>
      <c r="H3062" s="7"/>
      <c r="I3062" s="7"/>
      <c r="J3062" s="7"/>
      <c r="K3062" s="7"/>
    </row>
    <row r="3063" spans="2:11" s="3" customFormat="1" hidden="1">
      <c r="B3063" s="7"/>
      <c r="C3063" s="7"/>
      <c r="D3063" s="7"/>
      <c r="E3063" s="7"/>
      <c r="F3063" s="7"/>
      <c r="G3063" s="7"/>
      <c r="H3063" s="7"/>
      <c r="I3063" s="7"/>
      <c r="J3063" s="7"/>
      <c r="K3063" s="7"/>
    </row>
    <row r="3064" spans="2:11" s="3" customFormat="1" hidden="1">
      <c r="B3064" s="7" t="s">
        <v>210</v>
      </c>
      <c r="C3064" s="7"/>
      <c r="D3064" s="7"/>
      <c r="E3064" s="7"/>
      <c r="F3064" s="7"/>
      <c r="G3064" s="7"/>
      <c r="H3064" s="7"/>
      <c r="I3064" s="7"/>
      <c r="J3064" s="7"/>
      <c r="K3064" s="7"/>
    </row>
    <row r="3065" spans="2:11" s="3" customFormat="1" hidden="1">
      <c r="B3065" s="7" t="s">
        <v>1106</v>
      </c>
      <c r="C3065" s="7"/>
      <c r="D3065" s="7"/>
      <c r="E3065" s="7"/>
      <c r="F3065" s="7"/>
      <c r="G3065" s="7"/>
      <c r="H3065" s="7"/>
      <c r="I3065" s="7"/>
      <c r="J3065" s="7"/>
      <c r="K3065" s="7"/>
    </row>
    <row r="3066" spans="2:11" s="3" customFormat="1" hidden="1">
      <c r="B3066" s="7" t="s">
        <v>1127</v>
      </c>
      <c r="C3066" s="7"/>
      <c r="D3066" s="7"/>
      <c r="E3066" s="7"/>
      <c r="F3066" s="7"/>
      <c r="G3066" s="7"/>
      <c r="H3066" s="7"/>
      <c r="I3066" s="7"/>
      <c r="J3066" s="7"/>
      <c r="K3066" s="7"/>
    </row>
    <row r="3067" spans="2:11" s="3" customFormat="1" hidden="1">
      <c r="B3067" s="7"/>
      <c r="C3067" s="7"/>
      <c r="D3067" s="7"/>
      <c r="E3067" s="7"/>
      <c r="F3067" s="7"/>
      <c r="G3067" s="7"/>
      <c r="H3067" s="7"/>
      <c r="I3067" s="7"/>
      <c r="J3067" s="7"/>
      <c r="K3067" s="7"/>
    </row>
    <row r="3068" spans="2:11" s="3" customFormat="1" hidden="1">
      <c r="B3068" s="7"/>
      <c r="C3068" s="7"/>
      <c r="D3068" s="7"/>
      <c r="E3068" s="7"/>
      <c r="F3068" s="7"/>
      <c r="G3068" s="7"/>
      <c r="H3068" s="7"/>
      <c r="I3068" s="7"/>
      <c r="J3068" s="7"/>
      <c r="K3068" s="7"/>
    </row>
    <row r="3069" spans="2:11" s="3" customFormat="1" hidden="1">
      <c r="B3069" s="7" t="s">
        <v>1134</v>
      </c>
      <c r="C3069" s="7"/>
      <c r="D3069" s="7"/>
      <c r="E3069" s="7"/>
      <c r="F3069" s="7"/>
      <c r="G3069" s="7"/>
      <c r="H3069" s="7"/>
      <c r="I3069" s="7"/>
      <c r="J3069" s="7"/>
      <c r="K3069" s="7"/>
    </row>
    <row r="3070" spans="2:11" s="3" customFormat="1" hidden="1">
      <c r="B3070" s="7" t="s">
        <v>1128</v>
      </c>
      <c r="C3070" s="7"/>
      <c r="D3070" s="7"/>
      <c r="E3070" s="7"/>
      <c r="F3070" s="7"/>
      <c r="G3070" s="7"/>
      <c r="H3070" s="7"/>
      <c r="I3070" s="7"/>
      <c r="J3070" s="7"/>
      <c r="K3070" s="7"/>
    </row>
    <row r="3071" spans="2:11" s="3" customFormat="1" hidden="1">
      <c r="B3071" s="7" t="s">
        <v>1129</v>
      </c>
      <c r="C3071" s="7"/>
      <c r="D3071" s="7"/>
      <c r="E3071" s="7"/>
      <c r="F3071" s="7"/>
      <c r="G3071" s="7"/>
      <c r="H3071" s="7"/>
      <c r="I3071" s="7"/>
      <c r="J3071" s="7"/>
      <c r="K3071" s="7"/>
    </row>
    <row r="3072" spans="2:11" s="3" customFormat="1" hidden="1">
      <c r="B3072" s="7" t="s">
        <v>1130</v>
      </c>
      <c r="C3072" s="7"/>
      <c r="D3072" s="7"/>
      <c r="E3072" s="7"/>
      <c r="F3072" s="7"/>
      <c r="G3072" s="7"/>
      <c r="H3072" s="7"/>
      <c r="I3072" s="7"/>
      <c r="J3072" s="7"/>
      <c r="K3072" s="7"/>
    </row>
    <row r="3073" spans="2:11" s="3" customFormat="1" hidden="1">
      <c r="B3073" s="7"/>
      <c r="C3073" s="7"/>
      <c r="D3073" s="7"/>
      <c r="E3073" s="7"/>
      <c r="F3073" s="7"/>
      <c r="G3073" s="7"/>
      <c r="H3073" s="7"/>
      <c r="I3073" s="7"/>
      <c r="J3073" s="7"/>
      <c r="K3073" s="7"/>
    </row>
    <row r="3074" spans="2:11" s="3" customFormat="1" hidden="1">
      <c r="B3074" s="7"/>
      <c r="C3074" s="7"/>
      <c r="D3074" s="7"/>
      <c r="E3074" s="7"/>
      <c r="F3074" s="7"/>
      <c r="G3074" s="7"/>
      <c r="H3074" s="7"/>
      <c r="I3074" s="7"/>
      <c r="J3074" s="7"/>
    </row>
    <row r="3075" spans="2:11" s="3" customFormat="1" hidden="1">
      <c r="B3075" s="7" t="s">
        <v>32</v>
      </c>
      <c r="C3075" s="7" t="s">
        <v>1121</v>
      </c>
      <c r="D3075" s="7"/>
      <c r="E3075" s="7" t="s">
        <v>31</v>
      </c>
      <c r="F3075" s="12">
        <v>41953</v>
      </c>
      <c r="G3075" s="7"/>
      <c r="H3075" s="7"/>
      <c r="I3075" s="7"/>
      <c r="J3075" s="7"/>
    </row>
    <row r="3076" spans="2:11" s="3" customFormat="1" hidden="1">
      <c r="B3076" s="7"/>
      <c r="C3076" s="7"/>
      <c r="D3076" s="7"/>
      <c r="E3076" s="7"/>
      <c r="F3076" s="7"/>
      <c r="G3076" s="7"/>
      <c r="H3076" s="7"/>
      <c r="I3076" s="7"/>
      <c r="J3076" s="7"/>
    </row>
    <row r="3077" spans="2:11" s="3" customFormat="1" hidden="1">
      <c r="B3077" s="7" t="s">
        <v>210</v>
      </c>
      <c r="C3077" s="7"/>
      <c r="D3077" s="7"/>
      <c r="E3077" s="7"/>
      <c r="F3077" s="7"/>
      <c r="G3077" s="7"/>
      <c r="H3077" s="7"/>
      <c r="I3077" s="7"/>
      <c r="J3077" s="7"/>
    </row>
    <row r="3078" spans="2:11" s="3" customFormat="1" hidden="1">
      <c r="B3078" s="7" t="s">
        <v>1106</v>
      </c>
      <c r="C3078" s="7"/>
      <c r="D3078" s="7"/>
      <c r="E3078" s="7"/>
      <c r="F3078" s="7"/>
      <c r="G3078" s="7"/>
      <c r="H3078" s="7"/>
      <c r="I3078" s="7"/>
      <c r="J3078" s="7"/>
    </row>
    <row r="3079" spans="2:11" s="3" customFormat="1" hidden="1">
      <c r="B3079" s="7" t="s">
        <v>1107</v>
      </c>
      <c r="C3079" s="7"/>
      <c r="D3079" s="7"/>
      <c r="E3079" s="7"/>
      <c r="F3079" s="7"/>
      <c r="G3079" s="7"/>
      <c r="H3079" s="7"/>
      <c r="I3079" s="7"/>
      <c r="J3079" s="7"/>
    </row>
    <row r="3080" spans="2:11" s="3" customFormat="1" hidden="1">
      <c r="B3080" s="7" t="s">
        <v>1108</v>
      </c>
      <c r="C3080" s="7"/>
      <c r="D3080" s="7"/>
      <c r="E3080" s="7"/>
      <c r="F3080" s="7"/>
      <c r="G3080" s="7"/>
      <c r="H3080" s="7"/>
      <c r="I3080" s="7"/>
      <c r="J3080" s="7"/>
    </row>
    <row r="3081" spans="2:11" s="3" customFormat="1" hidden="1">
      <c r="B3081" s="7"/>
      <c r="C3081" s="7"/>
      <c r="D3081" s="7"/>
      <c r="E3081" s="7"/>
      <c r="F3081" s="7"/>
      <c r="G3081" s="7"/>
      <c r="H3081" s="7"/>
      <c r="I3081" s="7"/>
      <c r="J3081" s="7"/>
    </row>
    <row r="3082" spans="2:11" s="3" customFormat="1" hidden="1">
      <c r="B3082" s="7" t="s">
        <v>1120</v>
      </c>
      <c r="C3082" s="7"/>
      <c r="D3082" s="7"/>
      <c r="E3082" s="7"/>
      <c r="F3082" s="7"/>
      <c r="G3082" s="7"/>
      <c r="H3082" s="7"/>
      <c r="I3082" s="7"/>
      <c r="J3082" s="7"/>
    </row>
    <row r="3083" spans="2:11" s="3" customFormat="1" hidden="1">
      <c r="B3083" s="7" t="s">
        <v>1117</v>
      </c>
      <c r="C3083" s="7"/>
      <c r="D3083" s="7"/>
      <c r="E3083" s="7"/>
      <c r="F3083" s="7"/>
      <c r="G3083" s="7"/>
      <c r="H3083" s="7"/>
      <c r="I3083" s="7"/>
      <c r="J3083" s="7"/>
    </row>
    <row r="3084" spans="2:11" s="3" customFormat="1" hidden="1">
      <c r="B3084" s="7" t="s">
        <v>517</v>
      </c>
      <c r="C3084" s="7"/>
      <c r="D3084" s="7"/>
      <c r="E3084" s="7"/>
      <c r="F3084" s="7"/>
      <c r="G3084" s="7"/>
      <c r="H3084" s="7"/>
      <c r="I3084" s="7"/>
      <c r="J3084" s="7"/>
    </row>
    <row r="3085" spans="2:11" s="3" customFormat="1" hidden="1">
      <c r="B3085" s="7" t="s">
        <v>1118</v>
      </c>
      <c r="C3085" s="7"/>
      <c r="D3085" s="7"/>
      <c r="E3085" s="7"/>
      <c r="F3085" s="7"/>
      <c r="G3085" s="7"/>
      <c r="H3085" s="7"/>
      <c r="I3085" s="7"/>
      <c r="J3085" s="7"/>
    </row>
    <row r="3086" spans="2:11" s="3" customFormat="1" hidden="1">
      <c r="B3086" s="7" t="s">
        <v>1119</v>
      </c>
      <c r="C3086" s="7"/>
      <c r="D3086" s="7"/>
      <c r="E3086" s="7"/>
      <c r="F3086" s="7"/>
      <c r="G3086" s="7"/>
      <c r="H3086" s="7"/>
      <c r="I3086" s="7"/>
      <c r="J3086" s="7"/>
    </row>
    <row r="3087" spans="2:11" s="3" customFormat="1" hidden="1">
      <c r="B3087" s="7"/>
      <c r="C3087" s="7"/>
      <c r="D3087" s="7"/>
      <c r="E3087" s="7"/>
      <c r="F3087" s="7"/>
      <c r="G3087" s="7"/>
      <c r="H3087" s="7"/>
      <c r="I3087" s="7"/>
      <c r="J3087" s="7"/>
    </row>
    <row r="3088" spans="2:11" s="3" customFormat="1" hidden="1">
      <c r="B3088" s="7"/>
      <c r="C3088" s="7"/>
      <c r="D3088" s="7"/>
      <c r="E3088" s="7"/>
      <c r="F3088" s="7"/>
    </row>
    <row r="3089" spans="2:13" s="3" customFormat="1" hidden="1">
      <c r="G3089" s="7"/>
      <c r="H3089" s="7"/>
      <c r="I3089" s="7"/>
      <c r="J3089" s="7"/>
      <c r="K3089" s="7"/>
      <c r="L3089" s="7"/>
      <c r="M3089" s="7"/>
    </row>
    <row r="3090" spans="2:13" s="3" customFormat="1" hidden="1">
      <c r="B3090" s="7" t="s">
        <v>32</v>
      </c>
      <c r="C3090" s="7" t="s">
        <v>1112</v>
      </c>
      <c r="D3090" s="7"/>
      <c r="E3090" s="7" t="s">
        <v>31</v>
      </c>
      <c r="F3090" s="12">
        <v>41901</v>
      </c>
      <c r="G3090" s="7"/>
      <c r="H3090" s="7"/>
      <c r="I3090" s="7"/>
      <c r="J3090" s="7"/>
      <c r="K3090" s="7"/>
      <c r="L3090" s="7"/>
      <c r="M3090" s="7"/>
    </row>
    <row r="3091" spans="2:13" s="3" customFormat="1" hidden="1">
      <c r="B3091" s="7"/>
      <c r="C3091" s="7"/>
      <c r="D3091" s="7"/>
      <c r="E3091" s="7"/>
      <c r="F3091" s="7"/>
      <c r="G3091" s="7"/>
      <c r="H3091" s="7"/>
      <c r="I3091" s="7"/>
      <c r="J3091" s="7"/>
      <c r="K3091" s="7"/>
      <c r="L3091" s="7"/>
      <c r="M3091" s="7"/>
    </row>
    <row r="3092" spans="2:13" s="3" customFormat="1" hidden="1">
      <c r="B3092" s="7" t="s">
        <v>210</v>
      </c>
      <c r="C3092" s="7"/>
      <c r="D3092" s="7"/>
      <c r="E3092" s="7"/>
      <c r="F3092" s="7"/>
      <c r="G3092" s="7"/>
      <c r="H3092" s="7"/>
      <c r="I3092" s="7"/>
      <c r="J3092" s="7"/>
      <c r="K3092" s="7"/>
      <c r="L3092" s="7"/>
      <c r="M3092" s="7"/>
    </row>
    <row r="3093" spans="2:13" s="3" customFormat="1" hidden="1">
      <c r="B3093" s="7" t="s">
        <v>1066</v>
      </c>
      <c r="C3093" s="7"/>
      <c r="D3093" s="7"/>
      <c r="E3093" s="7"/>
      <c r="F3093" s="7"/>
      <c r="G3093" s="7"/>
      <c r="H3093" s="7"/>
      <c r="I3093" s="7"/>
      <c r="J3093" s="7"/>
      <c r="K3093" s="7"/>
      <c r="L3093" s="7"/>
      <c r="M3093" s="7"/>
    </row>
    <row r="3094" spans="2:13" s="3" customFormat="1" hidden="1">
      <c r="B3094" s="7" t="s">
        <v>1113</v>
      </c>
      <c r="C3094" s="7"/>
      <c r="D3094" s="7"/>
      <c r="E3094" s="7"/>
      <c r="F3094" s="7"/>
      <c r="G3094" s="7"/>
      <c r="H3094" s="7"/>
      <c r="I3094" s="7"/>
      <c r="J3094" s="7"/>
      <c r="K3094" s="7"/>
      <c r="L3094" s="7"/>
      <c r="M3094" s="7"/>
    </row>
    <row r="3095" spans="2:13" s="3" customFormat="1" hidden="1">
      <c r="B3095" s="7" t="s">
        <v>1114</v>
      </c>
      <c r="C3095" s="7"/>
      <c r="D3095" s="7"/>
      <c r="E3095" s="7"/>
      <c r="F3095" s="7"/>
      <c r="G3095" s="7"/>
      <c r="H3095" s="7"/>
      <c r="I3095" s="7"/>
      <c r="J3095" s="7"/>
      <c r="K3095" s="7"/>
      <c r="L3095" s="7"/>
      <c r="M3095" s="7"/>
    </row>
    <row r="3096" spans="2:13" s="3" customFormat="1" hidden="1">
      <c r="B3096" s="7" t="s">
        <v>1115</v>
      </c>
      <c r="C3096" s="7"/>
      <c r="D3096" s="7"/>
      <c r="E3096" s="7"/>
      <c r="F3096" s="7"/>
      <c r="G3096" s="7"/>
      <c r="H3096" s="7"/>
      <c r="I3096" s="7"/>
      <c r="J3096" s="7"/>
      <c r="K3096" s="7"/>
      <c r="L3096" s="7"/>
      <c r="M3096" s="7"/>
    </row>
    <row r="3097" spans="2:13" s="3" customFormat="1" hidden="1">
      <c r="B3097" s="7" t="s">
        <v>1116</v>
      </c>
      <c r="C3097" s="7"/>
      <c r="D3097" s="7"/>
      <c r="E3097" s="7"/>
      <c r="F3097" s="7"/>
      <c r="G3097" s="7"/>
      <c r="H3097" s="7"/>
      <c r="I3097" s="7"/>
      <c r="J3097" s="7"/>
      <c r="K3097" s="7"/>
      <c r="L3097" s="7"/>
      <c r="M3097" s="7"/>
    </row>
    <row r="3098" spans="2:13" s="3" customFormat="1" hidden="1">
      <c r="B3098" s="7"/>
      <c r="C3098" s="7"/>
      <c r="D3098" s="7"/>
      <c r="E3098" s="7"/>
      <c r="F3098" s="7"/>
      <c r="G3098" s="7"/>
      <c r="H3098" s="7"/>
      <c r="I3098" s="7"/>
      <c r="J3098" s="7"/>
      <c r="K3098" s="7"/>
      <c r="L3098" s="7"/>
      <c r="M3098" s="7"/>
    </row>
    <row r="3099" spans="2:13" s="3" customFormat="1" hidden="1">
      <c r="B3099" s="7"/>
      <c r="C3099" s="7"/>
      <c r="D3099" s="7"/>
      <c r="E3099" s="7"/>
      <c r="F3099" s="7"/>
      <c r="G3099" s="7"/>
      <c r="H3099" s="7"/>
      <c r="I3099" s="7"/>
      <c r="J3099" s="7"/>
      <c r="K3099" s="7"/>
    </row>
    <row r="3100" spans="2:13" s="3" customFormat="1" hidden="1">
      <c r="B3100" s="7" t="s">
        <v>32</v>
      </c>
      <c r="C3100" s="7" t="s">
        <v>1093</v>
      </c>
      <c r="D3100" s="7"/>
      <c r="E3100" s="7" t="s">
        <v>31</v>
      </c>
      <c r="F3100" s="12">
        <v>41879</v>
      </c>
      <c r="G3100" s="7"/>
      <c r="H3100" s="7"/>
      <c r="I3100" s="7"/>
      <c r="J3100" s="7"/>
      <c r="K3100" s="7"/>
    </row>
    <row r="3101" spans="2:13" s="3" customFormat="1" hidden="1">
      <c r="B3101" s="7"/>
      <c r="C3101" s="7"/>
      <c r="D3101" s="7"/>
      <c r="E3101" s="7"/>
      <c r="F3101" s="7"/>
      <c r="G3101" s="7"/>
      <c r="H3101" s="7"/>
      <c r="I3101" s="7"/>
      <c r="J3101" s="7"/>
      <c r="K3101" s="7"/>
    </row>
    <row r="3102" spans="2:13" s="3" customFormat="1" hidden="1">
      <c r="B3102" s="7" t="s">
        <v>210</v>
      </c>
      <c r="C3102" s="7"/>
      <c r="D3102" s="7"/>
      <c r="E3102" s="7"/>
      <c r="F3102" s="7"/>
      <c r="G3102" s="7"/>
      <c r="H3102" s="7"/>
      <c r="I3102" s="7"/>
      <c r="J3102" s="7"/>
      <c r="K3102" s="7"/>
    </row>
    <row r="3103" spans="2:13" s="3" customFormat="1" hidden="1">
      <c r="B3103" s="7" t="s">
        <v>1066</v>
      </c>
      <c r="C3103" s="7"/>
      <c r="D3103" s="7"/>
      <c r="E3103" s="7"/>
      <c r="F3103" s="7"/>
      <c r="G3103" s="7"/>
      <c r="H3103" s="7"/>
      <c r="I3103" s="7"/>
      <c r="J3103" s="7"/>
      <c r="K3103" s="7"/>
    </row>
    <row r="3104" spans="2:13" s="3" customFormat="1" hidden="1">
      <c r="B3104" s="7" t="s">
        <v>1067</v>
      </c>
      <c r="C3104" s="7"/>
      <c r="D3104" s="7"/>
      <c r="E3104" s="7"/>
      <c r="F3104" s="7"/>
      <c r="G3104" s="7"/>
      <c r="H3104" s="7"/>
      <c r="I3104" s="7"/>
      <c r="J3104" s="7"/>
      <c r="K3104" s="7"/>
    </row>
    <row r="3105" spans="2:12" s="3" customFormat="1" hidden="1">
      <c r="B3105" s="7" t="s">
        <v>1068</v>
      </c>
      <c r="C3105" s="7"/>
      <c r="D3105" s="7"/>
      <c r="E3105" s="7"/>
      <c r="F3105" s="7"/>
      <c r="G3105" s="7"/>
      <c r="H3105" s="7"/>
      <c r="I3105" s="7"/>
      <c r="J3105" s="7"/>
      <c r="K3105" s="7"/>
    </row>
    <row r="3106" spans="2:12" s="3" customFormat="1" hidden="1">
      <c r="B3106" s="7" t="s">
        <v>1069</v>
      </c>
      <c r="C3106" s="7"/>
      <c r="D3106" s="7"/>
      <c r="E3106" s="7"/>
      <c r="F3106" s="7"/>
      <c r="G3106" s="7"/>
      <c r="H3106" s="7"/>
      <c r="I3106" s="7"/>
      <c r="J3106" s="7"/>
      <c r="K3106" s="7"/>
    </row>
    <row r="3107" spans="2:12" s="3" customFormat="1" hidden="1">
      <c r="B3107" s="7" t="s">
        <v>1070</v>
      </c>
      <c r="C3107" s="7"/>
      <c r="D3107" s="7"/>
      <c r="E3107" s="7"/>
      <c r="F3107" s="7"/>
      <c r="G3107" s="7"/>
      <c r="H3107" s="7"/>
      <c r="I3107" s="7"/>
      <c r="J3107" s="7"/>
      <c r="K3107" s="7"/>
    </row>
    <row r="3108" spans="2:12" s="3" customFormat="1" hidden="1">
      <c r="B3108" s="7"/>
      <c r="C3108" s="7"/>
      <c r="D3108" s="7"/>
      <c r="E3108" s="7"/>
      <c r="F3108" s="7"/>
    </row>
    <row r="3109" spans="2:12" s="3" customFormat="1" hidden="1">
      <c r="G3109" s="7"/>
      <c r="H3109" s="7"/>
      <c r="I3109" s="7"/>
      <c r="J3109" s="7"/>
      <c r="K3109" s="7"/>
      <c r="L3109" s="7"/>
    </row>
    <row r="3110" spans="2:12" s="3" customFormat="1" hidden="1">
      <c r="B3110" s="7" t="s">
        <v>32</v>
      </c>
      <c r="C3110" s="7" t="s">
        <v>1083</v>
      </c>
      <c r="D3110" s="7"/>
      <c r="E3110" s="7" t="s">
        <v>31</v>
      </c>
      <c r="F3110" s="12">
        <v>41851</v>
      </c>
      <c r="G3110" s="7"/>
      <c r="H3110" s="7"/>
      <c r="I3110" s="7"/>
      <c r="J3110" s="7"/>
      <c r="K3110" s="7"/>
      <c r="L3110" s="7"/>
    </row>
    <row r="3111" spans="2:12" s="3" customFormat="1" hidden="1">
      <c r="B3111" s="7"/>
      <c r="C3111" s="7"/>
      <c r="D3111" s="7"/>
      <c r="E3111" s="7"/>
      <c r="F3111" s="7"/>
      <c r="G3111" s="7"/>
      <c r="H3111" s="7"/>
      <c r="I3111" s="7"/>
      <c r="J3111" s="7"/>
      <c r="K3111" s="7"/>
      <c r="L3111" s="7"/>
    </row>
    <row r="3112" spans="2:12" s="3" customFormat="1" hidden="1">
      <c r="B3112" s="7" t="s">
        <v>210</v>
      </c>
      <c r="C3112" s="7"/>
      <c r="D3112" s="7"/>
      <c r="E3112" s="7"/>
      <c r="F3112" s="7"/>
      <c r="G3112" s="7"/>
      <c r="H3112" s="7"/>
      <c r="I3112" s="7"/>
      <c r="J3112" s="7"/>
      <c r="K3112" s="7"/>
      <c r="L3112" s="7"/>
    </row>
    <row r="3113" spans="2:12" s="3" customFormat="1" hidden="1">
      <c r="B3113" s="7" t="s">
        <v>1084</v>
      </c>
      <c r="C3113" s="7"/>
      <c r="D3113" s="7"/>
      <c r="E3113" s="7"/>
      <c r="F3113" s="7"/>
      <c r="G3113" s="7"/>
      <c r="H3113" s="7"/>
      <c r="I3113" s="7"/>
      <c r="J3113" s="7"/>
      <c r="K3113" s="7"/>
      <c r="L3113" s="7"/>
    </row>
    <row r="3114" spans="2:12" s="3" customFormat="1" hidden="1">
      <c r="B3114" s="7" t="s">
        <v>1085</v>
      </c>
      <c r="C3114" s="7"/>
      <c r="D3114" s="7"/>
      <c r="E3114" s="7"/>
      <c r="F3114" s="7"/>
      <c r="G3114" s="7"/>
      <c r="H3114" s="7"/>
      <c r="I3114" s="7"/>
      <c r="J3114" s="7"/>
      <c r="K3114" s="7"/>
      <c r="L3114" s="7"/>
    </row>
    <row r="3115" spans="2:12" s="3" customFormat="1" hidden="1">
      <c r="B3115" s="7" t="s">
        <v>1086</v>
      </c>
      <c r="C3115" s="7"/>
      <c r="D3115" s="7"/>
      <c r="E3115" s="7"/>
      <c r="F3115" s="7"/>
      <c r="G3115" s="7"/>
      <c r="H3115" s="7"/>
      <c r="I3115" s="7"/>
      <c r="J3115" s="7"/>
      <c r="K3115" s="7"/>
      <c r="L3115" s="7"/>
    </row>
    <row r="3116" spans="2:12" s="3" customFormat="1" hidden="1">
      <c r="B3116" s="7" t="s">
        <v>1087</v>
      </c>
      <c r="C3116" s="7"/>
      <c r="D3116" s="7"/>
      <c r="E3116" s="7"/>
      <c r="F3116" s="7"/>
      <c r="G3116" s="7"/>
      <c r="H3116" s="7"/>
      <c r="I3116" s="7"/>
      <c r="J3116" s="7"/>
      <c r="K3116" s="7"/>
      <c r="L3116" s="7"/>
    </row>
    <row r="3117" spans="2:12" s="3" customFormat="1" hidden="1">
      <c r="B3117" s="7" t="s">
        <v>1088</v>
      </c>
      <c r="C3117" s="7"/>
      <c r="D3117" s="7"/>
      <c r="E3117" s="7"/>
      <c r="F3117" s="7"/>
      <c r="G3117" s="7"/>
      <c r="H3117" s="7"/>
      <c r="I3117" s="7"/>
      <c r="J3117" s="7"/>
      <c r="K3117" s="7"/>
      <c r="L3117" s="7"/>
    </row>
    <row r="3118" spans="2:12" s="3" customFormat="1" hidden="1">
      <c r="B3118" s="7" t="s">
        <v>1089</v>
      </c>
      <c r="C3118" s="7"/>
      <c r="D3118" s="7"/>
      <c r="E3118" s="7"/>
      <c r="F3118" s="7"/>
      <c r="G3118" s="7"/>
      <c r="H3118" s="7"/>
      <c r="I3118" s="7"/>
      <c r="J3118" s="7"/>
      <c r="K3118" s="7"/>
      <c r="L3118" s="7"/>
    </row>
    <row r="3119" spans="2:12" s="3" customFormat="1" hidden="1">
      <c r="B3119" s="7"/>
      <c r="C3119" s="7"/>
      <c r="D3119" s="7"/>
      <c r="E3119" s="7"/>
      <c r="F3119" s="7"/>
      <c r="G3119" s="7"/>
      <c r="H3119" s="7"/>
      <c r="I3119" s="7"/>
      <c r="J3119" s="7"/>
      <c r="K3119" s="7"/>
      <c r="L3119" s="7"/>
    </row>
    <row r="3120" spans="2:12" s="3" customFormat="1" hidden="1">
      <c r="B3120" s="7" t="s">
        <v>1090</v>
      </c>
      <c r="C3120" s="7"/>
      <c r="D3120" s="7"/>
      <c r="E3120" s="7"/>
      <c r="F3120" s="7"/>
      <c r="G3120" s="7"/>
      <c r="H3120" s="7"/>
      <c r="I3120" s="7"/>
      <c r="J3120" s="7"/>
      <c r="K3120" s="7"/>
      <c r="L3120" s="7"/>
    </row>
    <row r="3121" spans="2:12" s="3" customFormat="1" hidden="1">
      <c r="B3121" s="7" t="s">
        <v>1091</v>
      </c>
      <c r="C3121" s="7"/>
      <c r="D3121" s="7"/>
      <c r="E3121" s="7"/>
      <c r="F3121" s="7"/>
      <c r="G3121" s="7"/>
      <c r="H3121" s="7"/>
      <c r="I3121" s="7"/>
      <c r="J3121" s="7"/>
      <c r="K3121" s="7"/>
      <c r="L3121" s="7"/>
    </row>
    <row r="3122" spans="2:12" s="3" customFormat="1" hidden="1">
      <c r="B3122" s="7" t="s">
        <v>1092</v>
      </c>
      <c r="C3122" s="7"/>
      <c r="D3122" s="7"/>
      <c r="E3122" s="7"/>
      <c r="F3122" s="7"/>
      <c r="G3122" s="7"/>
      <c r="H3122" s="7"/>
      <c r="I3122" s="7"/>
      <c r="J3122" s="7"/>
      <c r="K3122" s="7"/>
      <c r="L3122" s="7"/>
    </row>
    <row r="3123" spans="2:12" s="3" customFormat="1" hidden="1">
      <c r="B3123" s="7"/>
      <c r="C3123" s="7"/>
      <c r="D3123" s="7"/>
      <c r="E3123" s="7"/>
      <c r="F3123" s="7"/>
    </row>
    <row r="3124" spans="2:12" s="3" customFormat="1" hidden="1">
      <c r="G3124" s="7"/>
      <c r="H3124" s="7"/>
      <c r="I3124" s="7"/>
      <c r="J3124" s="7"/>
      <c r="K3124" s="7"/>
      <c r="L3124" s="7"/>
    </row>
    <row r="3125" spans="2:12" s="3" customFormat="1" hidden="1">
      <c r="B3125" s="7" t="s">
        <v>32</v>
      </c>
      <c r="C3125" s="7" t="s">
        <v>1023</v>
      </c>
      <c r="D3125" s="7"/>
      <c r="E3125" s="7" t="s">
        <v>31</v>
      </c>
      <c r="F3125" s="12">
        <v>41785</v>
      </c>
      <c r="G3125" s="7"/>
      <c r="H3125" s="7"/>
      <c r="I3125" s="7"/>
      <c r="J3125" s="7"/>
      <c r="K3125" s="7"/>
      <c r="L3125" s="7"/>
    </row>
    <row r="3126" spans="2:12" s="3" customFormat="1" hidden="1">
      <c r="B3126" s="7"/>
      <c r="C3126" s="7"/>
      <c r="D3126" s="7"/>
      <c r="E3126" s="7"/>
      <c r="F3126" s="7"/>
      <c r="G3126" s="7"/>
      <c r="H3126" s="7"/>
      <c r="I3126" s="7"/>
      <c r="J3126" s="7"/>
      <c r="K3126" s="7"/>
      <c r="L3126" s="7"/>
    </row>
    <row r="3127" spans="2:12" s="3" customFormat="1" hidden="1">
      <c r="B3127" s="7" t="s">
        <v>210</v>
      </c>
      <c r="C3127" s="7"/>
      <c r="D3127" s="7"/>
      <c r="E3127" s="7"/>
      <c r="F3127" s="7"/>
      <c r="G3127" s="7"/>
      <c r="H3127" s="7"/>
      <c r="I3127" s="7"/>
      <c r="J3127" s="7"/>
      <c r="K3127" s="7"/>
      <c r="L3127" s="7"/>
    </row>
    <row r="3128" spans="2:12" s="3" customFormat="1" hidden="1">
      <c r="B3128" s="7" t="s">
        <v>1024</v>
      </c>
      <c r="C3128" s="7"/>
      <c r="D3128" s="7"/>
      <c r="E3128" s="7"/>
      <c r="F3128" s="7"/>
      <c r="G3128" s="7"/>
      <c r="H3128" s="7"/>
      <c r="I3128" s="7"/>
      <c r="J3128" s="7"/>
      <c r="K3128" s="7"/>
      <c r="L3128" s="7"/>
    </row>
    <row r="3129" spans="2:12" s="3" customFormat="1" hidden="1">
      <c r="B3129" s="7" t="s">
        <v>1028</v>
      </c>
      <c r="C3129" s="7"/>
      <c r="D3129" s="7"/>
      <c r="E3129" s="7"/>
      <c r="F3129" s="7"/>
      <c r="G3129" s="7"/>
      <c r="H3129" s="7"/>
      <c r="I3129" s="7"/>
      <c r="J3129" s="7"/>
      <c r="K3129" s="7"/>
      <c r="L3129" s="7"/>
    </row>
    <row r="3130" spans="2:12" s="3" customFormat="1" hidden="1">
      <c r="B3130" s="7" t="s">
        <v>1029</v>
      </c>
      <c r="C3130" s="7"/>
      <c r="D3130" s="7"/>
      <c r="E3130" s="7"/>
      <c r="F3130" s="7"/>
      <c r="G3130" s="7"/>
      <c r="H3130" s="7"/>
      <c r="I3130" s="7"/>
      <c r="J3130" s="7"/>
      <c r="K3130" s="7"/>
      <c r="L3130" s="7"/>
    </row>
    <row r="3131" spans="2:12" s="3" customFormat="1" hidden="1">
      <c r="B3131" s="7" t="s">
        <v>1025</v>
      </c>
      <c r="C3131" s="7"/>
      <c r="D3131" s="7"/>
      <c r="E3131" s="7"/>
      <c r="F3131" s="7"/>
      <c r="G3131" s="7"/>
      <c r="H3131" s="7"/>
      <c r="I3131" s="7"/>
      <c r="J3131" s="7"/>
      <c r="K3131" s="7"/>
      <c r="L3131" s="7"/>
    </row>
    <row r="3132" spans="2:12" s="3" customFormat="1" hidden="1">
      <c r="B3132" s="7" t="s">
        <v>1030</v>
      </c>
      <c r="C3132" s="7"/>
      <c r="D3132" s="7"/>
      <c r="E3132" s="7"/>
      <c r="F3132" s="7"/>
      <c r="G3132" s="7"/>
      <c r="H3132" s="7"/>
      <c r="I3132" s="7"/>
      <c r="J3132" s="7"/>
      <c r="K3132" s="7"/>
      <c r="L3132" s="7"/>
    </row>
    <row r="3133" spans="2:12" s="3" customFormat="1" hidden="1">
      <c r="B3133" s="7"/>
      <c r="C3133" s="7"/>
      <c r="D3133" s="7"/>
      <c r="E3133" s="7"/>
      <c r="F3133" s="7"/>
    </row>
    <row r="3134" spans="2:12" s="3" customFormat="1" hidden="1"/>
    <row r="3135" spans="2:12" s="3" customFormat="1" hidden="1">
      <c r="G3135" s="7"/>
      <c r="H3135" s="7"/>
      <c r="I3135" s="7"/>
      <c r="J3135" s="7"/>
      <c r="K3135" s="7"/>
      <c r="L3135" s="7"/>
    </row>
    <row r="3136" spans="2:12" s="3" customFormat="1" hidden="1">
      <c r="B3136" s="7" t="s">
        <v>32</v>
      </c>
      <c r="C3136" s="7" t="s">
        <v>992</v>
      </c>
      <c r="D3136" s="7"/>
      <c r="E3136" s="7" t="s">
        <v>31</v>
      </c>
      <c r="F3136" s="12">
        <v>41753</v>
      </c>
      <c r="G3136" s="7"/>
      <c r="H3136" s="7"/>
      <c r="I3136" s="7"/>
      <c r="J3136" s="7"/>
      <c r="K3136" s="7"/>
      <c r="L3136" s="7"/>
    </row>
    <row r="3137" spans="2:12" s="3" customFormat="1" hidden="1">
      <c r="B3137" s="7"/>
      <c r="C3137" s="7"/>
      <c r="D3137" s="7"/>
      <c r="E3137" s="7"/>
      <c r="F3137" s="7"/>
      <c r="G3137" s="7"/>
      <c r="H3137" s="7"/>
      <c r="I3137" s="7"/>
      <c r="J3137" s="7"/>
      <c r="K3137" s="7"/>
      <c r="L3137" s="7"/>
    </row>
    <row r="3138" spans="2:12" s="3" customFormat="1" hidden="1">
      <c r="B3138" s="7" t="s">
        <v>210</v>
      </c>
      <c r="C3138" s="7"/>
      <c r="D3138" s="7"/>
      <c r="E3138" s="7"/>
      <c r="F3138" s="7"/>
      <c r="G3138" s="7"/>
      <c r="H3138" s="7"/>
      <c r="I3138" s="7"/>
      <c r="J3138" s="7"/>
      <c r="K3138" s="7"/>
      <c r="L3138" s="7"/>
    </row>
    <row r="3139" spans="2:12" s="3" customFormat="1" hidden="1">
      <c r="B3139" s="7" t="s">
        <v>993</v>
      </c>
      <c r="C3139" s="7"/>
      <c r="D3139" s="7"/>
      <c r="E3139" s="7"/>
      <c r="F3139" s="7"/>
      <c r="G3139" s="7"/>
      <c r="H3139" s="7"/>
      <c r="I3139" s="7"/>
      <c r="J3139" s="7"/>
      <c r="K3139" s="7"/>
      <c r="L3139" s="7"/>
    </row>
    <row r="3140" spans="2:12" s="3" customFormat="1" hidden="1">
      <c r="B3140" s="7" t="s">
        <v>1014</v>
      </c>
      <c r="C3140" s="7"/>
      <c r="D3140" s="7"/>
      <c r="E3140" s="7"/>
      <c r="F3140" s="7"/>
      <c r="G3140" s="7"/>
      <c r="H3140" s="7"/>
      <c r="I3140" s="7"/>
      <c r="J3140" s="7"/>
      <c r="K3140" s="7"/>
      <c r="L3140" s="7"/>
    </row>
    <row r="3141" spans="2:12" s="3" customFormat="1" hidden="1">
      <c r="B3141" s="7" t="s">
        <v>1015</v>
      </c>
      <c r="C3141" s="7"/>
      <c r="D3141" s="7"/>
      <c r="E3141" s="7"/>
      <c r="F3141" s="7"/>
      <c r="G3141" s="7"/>
      <c r="H3141" s="7"/>
      <c r="I3141" s="7"/>
      <c r="J3141" s="7"/>
      <c r="K3141" s="7"/>
      <c r="L3141" s="7"/>
    </row>
    <row r="3142" spans="2:12" s="3" customFormat="1" hidden="1">
      <c r="B3142" s="7" t="s">
        <v>1013</v>
      </c>
      <c r="C3142" s="7"/>
      <c r="D3142" s="7"/>
      <c r="E3142" s="7"/>
      <c r="F3142" s="7"/>
      <c r="G3142" s="7"/>
      <c r="H3142" s="7"/>
      <c r="I3142" s="7"/>
      <c r="J3142" s="7"/>
      <c r="K3142" s="7"/>
      <c r="L3142" s="7"/>
    </row>
    <row r="3143" spans="2:12" s="3" customFormat="1" hidden="1">
      <c r="B3143" s="7" t="s">
        <v>994</v>
      </c>
      <c r="C3143" s="7"/>
      <c r="D3143" s="7"/>
      <c r="E3143" s="7"/>
      <c r="F3143" s="7"/>
      <c r="G3143" s="7"/>
      <c r="H3143" s="7"/>
      <c r="I3143" s="7"/>
      <c r="J3143" s="7"/>
      <c r="K3143" s="7"/>
      <c r="L3143" s="7"/>
    </row>
    <row r="3144" spans="2:12" s="3" customFormat="1" hidden="1">
      <c r="B3144" s="7" t="s">
        <v>995</v>
      </c>
      <c r="C3144" s="7"/>
      <c r="D3144" s="7"/>
      <c r="E3144" s="7"/>
      <c r="F3144" s="7"/>
      <c r="G3144" s="7"/>
      <c r="H3144" s="7"/>
      <c r="I3144" s="7"/>
      <c r="J3144" s="7"/>
      <c r="K3144" s="7"/>
      <c r="L3144" s="7"/>
    </row>
    <row r="3145" spans="2:12" s="3" customFormat="1" hidden="1">
      <c r="B3145" s="7" t="s">
        <v>996</v>
      </c>
      <c r="C3145" s="7"/>
      <c r="D3145" s="7"/>
      <c r="E3145" s="7"/>
      <c r="F3145" s="7"/>
      <c r="G3145" s="7"/>
      <c r="H3145" s="7"/>
      <c r="I3145" s="7"/>
      <c r="J3145" s="7"/>
      <c r="K3145" s="7"/>
      <c r="L3145" s="7"/>
    </row>
    <row r="3146" spans="2:12" s="3" customFormat="1" hidden="1">
      <c r="B3146" s="7" t="s">
        <v>1016</v>
      </c>
      <c r="C3146" s="7"/>
      <c r="D3146" s="7"/>
      <c r="E3146" s="7"/>
      <c r="F3146" s="7"/>
      <c r="G3146" s="7"/>
      <c r="H3146" s="7"/>
      <c r="I3146" s="7"/>
      <c r="J3146" s="7"/>
      <c r="K3146" s="7"/>
      <c r="L3146" s="7"/>
    </row>
    <row r="3147" spans="2:12" s="3" customFormat="1" hidden="1">
      <c r="B3147" s="7"/>
      <c r="C3147" s="7"/>
      <c r="D3147" s="7"/>
      <c r="E3147" s="7"/>
      <c r="F3147" s="7"/>
      <c r="G3147" s="7"/>
      <c r="H3147" s="7"/>
      <c r="I3147" s="7"/>
      <c r="J3147" s="7"/>
      <c r="K3147" s="7"/>
      <c r="L3147" s="7"/>
    </row>
    <row r="3148" spans="2:12" s="3" customFormat="1" hidden="1">
      <c r="B3148" s="7"/>
      <c r="C3148" s="7"/>
      <c r="D3148" s="7"/>
      <c r="E3148" s="7"/>
      <c r="F3148" s="7"/>
      <c r="G3148" s="7"/>
      <c r="H3148" s="7"/>
      <c r="I3148" s="7"/>
      <c r="J3148" s="7"/>
      <c r="K3148" s="7"/>
      <c r="L3148" s="7"/>
    </row>
    <row r="3149" spans="2:12" s="3" customFormat="1" hidden="1">
      <c r="B3149" s="7"/>
      <c r="C3149" s="7"/>
      <c r="D3149" s="7"/>
      <c r="E3149" s="7"/>
      <c r="F3149" s="7"/>
      <c r="G3149" s="7"/>
      <c r="H3149" s="7"/>
      <c r="I3149" s="7"/>
      <c r="J3149" s="7"/>
      <c r="K3149" s="7"/>
      <c r="L3149" s="7"/>
    </row>
    <row r="3150" spans="2:12" s="3" customFormat="1" hidden="1">
      <c r="B3150" s="7" t="s">
        <v>882</v>
      </c>
      <c r="C3150" s="7"/>
      <c r="D3150" s="7"/>
      <c r="E3150" s="7"/>
      <c r="F3150" s="7"/>
      <c r="G3150" s="7"/>
      <c r="H3150" s="7"/>
      <c r="I3150" s="7"/>
      <c r="J3150" s="7"/>
      <c r="K3150" s="7"/>
      <c r="L3150" s="7"/>
    </row>
    <row r="3151" spans="2:12" s="3" customFormat="1" hidden="1">
      <c r="B3151" s="7" t="s">
        <v>1002</v>
      </c>
      <c r="C3151" s="7"/>
      <c r="D3151" s="7"/>
      <c r="E3151" s="7"/>
      <c r="F3151" s="7"/>
    </row>
    <row r="3152" spans="2:12" s="3" customFormat="1" hidden="1"/>
    <row r="3153" spans="2:10" s="3" customFormat="1" hidden="1"/>
    <row r="3154" spans="2:10" s="3" customFormat="1" hidden="1">
      <c r="G3154" s="7"/>
      <c r="H3154" s="7"/>
      <c r="I3154" s="7"/>
      <c r="J3154" s="7"/>
    </row>
    <row r="3155" spans="2:10" s="3" customFormat="1" hidden="1">
      <c r="B3155" s="7" t="s">
        <v>32</v>
      </c>
      <c r="C3155" s="7" t="s">
        <v>1003</v>
      </c>
      <c r="D3155" s="7"/>
      <c r="E3155" s="7" t="s">
        <v>31</v>
      </c>
      <c r="F3155" s="12">
        <v>41726</v>
      </c>
      <c r="G3155" s="7"/>
      <c r="H3155" s="7"/>
      <c r="I3155" s="7"/>
      <c r="J3155" s="7"/>
    </row>
    <row r="3156" spans="2:10" s="3" customFormat="1" hidden="1">
      <c r="B3156" s="7"/>
      <c r="C3156" s="7"/>
      <c r="D3156" s="7"/>
      <c r="E3156" s="7"/>
      <c r="F3156" s="7"/>
      <c r="G3156" s="7"/>
      <c r="H3156" s="7"/>
      <c r="I3156" s="7"/>
      <c r="J3156" s="7"/>
    </row>
    <row r="3157" spans="2:10" s="3" customFormat="1" hidden="1">
      <c r="B3157" s="7" t="s">
        <v>210</v>
      </c>
      <c r="C3157" s="7"/>
      <c r="D3157" s="7"/>
      <c r="E3157" s="7"/>
      <c r="F3157" s="7"/>
      <c r="G3157" s="7"/>
      <c r="H3157" s="7"/>
      <c r="I3157" s="7"/>
      <c r="J3157" s="7"/>
    </row>
    <row r="3158" spans="2:10" s="3" customFormat="1" hidden="1">
      <c r="B3158" s="7" t="s">
        <v>1004</v>
      </c>
      <c r="C3158" s="7"/>
      <c r="D3158" s="7"/>
      <c r="E3158" s="7"/>
      <c r="F3158" s="7"/>
      <c r="G3158" s="7"/>
      <c r="H3158" s="7"/>
      <c r="I3158" s="7"/>
      <c r="J3158" s="7"/>
    </row>
    <row r="3159" spans="2:10" s="3" customFormat="1" hidden="1">
      <c r="B3159" s="7" t="s">
        <v>1005</v>
      </c>
      <c r="C3159" s="7"/>
      <c r="D3159" s="7"/>
      <c r="E3159" s="7"/>
      <c r="F3159" s="7"/>
      <c r="G3159" s="7"/>
      <c r="H3159" s="7"/>
      <c r="I3159" s="7"/>
      <c r="J3159" s="7"/>
    </row>
    <row r="3160" spans="2:10" s="3" customFormat="1" hidden="1">
      <c r="B3160" s="7" t="s">
        <v>1006</v>
      </c>
      <c r="C3160" s="7"/>
      <c r="D3160" s="7"/>
      <c r="E3160" s="7"/>
      <c r="F3160" s="7"/>
      <c r="G3160" s="7"/>
      <c r="H3160" s="7"/>
      <c r="I3160" s="7"/>
      <c r="J3160" s="7"/>
    </row>
    <row r="3161" spans="2:10" s="3" customFormat="1" hidden="1">
      <c r="B3161" s="7" t="s">
        <v>1007</v>
      </c>
      <c r="C3161" s="7"/>
      <c r="D3161" s="7"/>
      <c r="E3161" s="7"/>
      <c r="F3161" s="7"/>
      <c r="G3161" s="7"/>
      <c r="H3161" s="7"/>
      <c r="I3161" s="7"/>
      <c r="J3161" s="7"/>
    </row>
    <row r="3162" spans="2:10" s="3" customFormat="1" hidden="1">
      <c r="B3162" s="7" t="s">
        <v>1008</v>
      </c>
      <c r="C3162" s="7"/>
      <c r="D3162" s="7"/>
      <c r="E3162" s="7"/>
      <c r="F3162" s="7"/>
      <c r="G3162" s="7"/>
      <c r="H3162" s="7"/>
      <c r="I3162" s="7"/>
      <c r="J3162" s="7"/>
    </row>
    <row r="3163" spans="2:10" s="3" customFormat="1" hidden="1">
      <c r="B3163" s="7" t="s">
        <v>1009</v>
      </c>
      <c r="C3163" s="7"/>
      <c r="D3163" s="7"/>
      <c r="E3163" s="7"/>
      <c r="F3163" s="7"/>
      <c r="G3163" s="7"/>
      <c r="H3163" s="7"/>
      <c r="I3163" s="7"/>
      <c r="J3163" s="7"/>
    </row>
    <row r="3164" spans="2:10" s="3" customFormat="1" hidden="1">
      <c r="B3164" s="7"/>
      <c r="C3164" s="7"/>
      <c r="D3164" s="7"/>
      <c r="E3164" s="7"/>
      <c r="F3164" s="7"/>
      <c r="G3164" s="7"/>
      <c r="H3164" s="7"/>
      <c r="I3164" s="7"/>
      <c r="J3164" s="7"/>
    </row>
    <row r="3165" spans="2:10" s="3" customFormat="1" hidden="1">
      <c r="B3165" s="7"/>
      <c r="C3165" s="7"/>
      <c r="D3165" s="7"/>
      <c r="E3165" s="7"/>
      <c r="F3165" s="7"/>
      <c r="G3165" s="7"/>
      <c r="H3165" s="7"/>
      <c r="I3165" s="7"/>
      <c r="J3165" s="7"/>
    </row>
    <row r="3166" spans="2:10" s="3" customFormat="1" hidden="1">
      <c r="B3166" s="7" t="s">
        <v>1010</v>
      </c>
      <c r="C3166" s="7"/>
      <c r="D3166" s="7"/>
      <c r="E3166" s="7"/>
      <c r="F3166" s="7"/>
      <c r="G3166" s="7"/>
      <c r="H3166" s="7"/>
      <c r="I3166" s="7"/>
      <c r="J3166" s="7"/>
    </row>
    <row r="3167" spans="2:10" s="3" customFormat="1" hidden="1">
      <c r="B3167" s="7" t="s">
        <v>1011</v>
      </c>
      <c r="C3167" s="7"/>
      <c r="D3167" s="7"/>
      <c r="E3167" s="7"/>
      <c r="F3167" s="7"/>
      <c r="G3167" s="7"/>
      <c r="H3167" s="7"/>
      <c r="I3167" s="7"/>
      <c r="J3167" s="7"/>
    </row>
    <row r="3168" spans="2:10" s="3" customFormat="1" hidden="1">
      <c r="B3168" s="7" t="s">
        <v>1012</v>
      </c>
      <c r="C3168" s="7"/>
      <c r="D3168" s="7"/>
      <c r="E3168" s="7"/>
      <c r="F3168" s="7"/>
      <c r="G3168" s="7"/>
      <c r="H3168" s="7"/>
      <c r="I3168" s="7"/>
      <c r="J3168" s="7"/>
    </row>
    <row r="3169" spans="2:12" s="3" customFormat="1" hidden="1">
      <c r="B3169" s="7"/>
      <c r="C3169" s="7"/>
      <c r="D3169" s="7"/>
      <c r="E3169" s="7"/>
      <c r="F3169" s="7"/>
      <c r="G3169" s="7"/>
      <c r="H3169" s="7"/>
      <c r="I3169" s="7"/>
      <c r="J3169" s="7"/>
    </row>
    <row r="3170" spans="2:12" s="3" customFormat="1" hidden="1">
      <c r="B3170" s="7"/>
      <c r="C3170" s="7"/>
      <c r="D3170" s="7"/>
      <c r="E3170" s="7"/>
      <c r="F3170" s="7"/>
      <c r="G3170" s="7"/>
      <c r="H3170" s="7"/>
      <c r="I3170" s="7"/>
      <c r="J3170" s="7"/>
    </row>
    <row r="3171" spans="2:12" s="3" customFormat="1" hidden="1">
      <c r="B3171" s="7" t="s">
        <v>990</v>
      </c>
      <c r="C3171" s="7"/>
      <c r="D3171" s="7"/>
      <c r="E3171" s="7"/>
      <c r="F3171" s="7"/>
      <c r="G3171" s="7"/>
      <c r="H3171" s="7"/>
      <c r="I3171" s="7"/>
      <c r="J3171" s="7"/>
    </row>
    <row r="3172" spans="2:12" s="3" customFormat="1" hidden="1">
      <c r="B3172" s="7" t="s">
        <v>985</v>
      </c>
      <c r="C3172" s="7"/>
      <c r="D3172" s="7"/>
      <c r="E3172" s="7"/>
      <c r="F3172" s="7"/>
      <c r="G3172" s="7"/>
      <c r="H3172" s="7"/>
      <c r="I3172" s="7"/>
      <c r="J3172" s="7"/>
    </row>
    <row r="3173" spans="2:12" s="3" customFormat="1" hidden="1">
      <c r="B3173" s="7"/>
      <c r="C3173" s="7"/>
      <c r="D3173" s="7"/>
      <c r="E3173" s="7"/>
      <c r="F3173" s="7"/>
      <c r="G3173" s="7"/>
      <c r="H3173" s="7"/>
      <c r="I3173" s="7"/>
      <c r="J3173" s="7"/>
    </row>
    <row r="3174" spans="2:12" s="3" customFormat="1" hidden="1">
      <c r="B3174" s="7"/>
      <c r="C3174" s="7"/>
      <c r="D3174" s="7"/>
      <c r="E3174" s="7"/>
      <c r="F3174" s="7"/>
      <c r="G3174" s="7"/>
      <c r="H3174" s="7"/>
      <c r="I3174" s="7"/>
      <c r="J3174" s="7"/>
    </row>
    <row r="3175" spans="2:12" s="3" customFormat="1" hidden="1">
      <c r="B3175" s="7" t="s">
        <v>882</v>
      </c>
      <c r="C3175" s="7"/>
      <c r="D3175" s="7"/>
      <c r="E3175" s="7"/>
      <c r="F3175" s="7"/>
      <c r="G3175" s="7"/>
      <c r="H3175" s="7"/>
      <c r="I3175" s="7"/>
      <c r="J3175" s="7"/>
    </row>
    <row r="3176" spans="2:12" s="3" customFormat="1" hidden="1">
      <c r="B3176" s="7" t="s">
        <v>883</v>
      </c>
      <c r="C3176" s="7"/>
      <c r="D3176" s="7"/>
      <c r="E3176" s="7"/>
      <c r="F3176" s="7"/>
      <c r="G3176" s="7"/>
      <c r="H3176" s="7"/>
      <c r="I3176" s="7"/>
      <c r="J3176" s="7"/>
    </row>
    <row r="3177" spans="2:12" s="3" customFormat="1" hidden="1">
      <c r="B3177" s="7" t="s">
        <v>988</v>
      </c>
      <c r="C3177" s="7"/>
      <c r="D3177" s="7"/>
      <c r="E3177" s="7"/>
      <c r="F3177" s="7"/>
    </row>
    <row r="3178" spans="2:12" s="3" customFormat="1" hidden="1"/>
    <row r="3179" spans="2:12" s="3" customFormat="1" hidden="1">
      <c r="G3179" s="7"/>
      <c r="H3179" s="7"/>
      <c r="I3179" s="7"/>
      <c r="J3179" s="7"/>
      <c r="K3179" s="7"/>
      <c r="L3179" s="7"/>
    </row>
    <row r="3180" spans="2:12" s="3" customFormat="1" hidden="1">
      <c r="B3180" s="7" t="s">
        <v>32</v>
      </c>
      <c r="C3180" s="7" t="s">
        <v>902</v>
      </c>
      <c r="D3180" s="7"/>
      <c r="E3180" s="7" t="s">
        <v>31</v>
      </c>
      <c r="F3180" s="12">
        <v>41698</v>
      </c>
      <c r="G3180" s="7"/>
      <c r="H3180" s="7"/>
      <c r="I3180" s="7"/>
      <c r="J3180" s="7"/>
      <c r="K3180" s="7"/>
      <c r="L3180" s="7"/>
    </row>
    <row r="3181" spans="2:12" s="3" customFormat="1" hidden="1">
      <c r="B3181" s="7"/>
      <c r="C3181" s="7"/>
      <c r="D3181" s="7"/>
      <c r="E3181" s="7"/>
      <c r="F3181" s="7"/>
      <c r="G3181" s="7"/>
      <c r="H3181" s="7"/>
      <c r="I3181" s="7"/>
      <c r="J3181" s="7"/>
      <c r="K3181" s="7"/>
      <c r="L3181" s="7"/>
    </row>
    <row r="3182" spans="2:12" s="3" customFormat="1" hidden="1">
      <c r="B3182" s="7" t="s">
        <v>210</v>
      </c>
      <c r="C3182" s="7"/>
      <c r="D3182" s="7"/>
      <c r="E3182" s="7"/>
      <c r="F3182" s="7"/>
      <c r="G3182" s="7"/>
      <c r="H3182" s="7"/>
      <c r="I3182" s="7"/>
      <c r="J3182" s="7"/>
      <c r="K3182" s="7"/>
      <c r="L3182" s="7"/>
    </row>
    <row r="3183" spans="2:12" s="3" customFormat="1" hidden="1">
      <c r="B3183" s="7" t="s">
        <v>908</v>
      </c>
      <c r="C3183" s="7"/>
      <c r="D3183" s="7"/>
      <c r="E3183" s="7"/>
      <c r="F3183" s="7"/>
      <c r="G3183" s="7"/>
      <c r="H3183" s="7"/>
      <c r="I3183" s="7"/>
      <c r="J3183" s="7"/>
      <c r="K3183" s="7"/>
      <c r="L3183" s="7"/>
    </row>
    <row r="3184" spans="2:12" s="3" customFormat="1" hidden="1">
      <c r="B3184" s="7" t="s">
        <v>915</v>
      </c>
      <c r="C3184" s="7"/>
      <c r="D3184" s="7"/>
      <c r="E3184" s="7"/>
      <c r="F3184" s="7"/>
      <c r="G3184" s="7"/>
      <c r="H3184" s="7"/>
      <c r="I3184" s="7"/>
      <c r="J3184" s="7"/>
      <c r="K3184" s="7"/>
      <c r="L3184" s="7"/>
    </row>
    <row r="3185" spans="2:12" s="3" customFormat="1" hidden="1">
      <c r="B3185" s="7" t="s">
        <v>916</v>
      </c>
      <c r="C3185" s="7"/>
      <c r="D3185" s="7"/>
      <c r="E3185" s="7"/>
      <c r="F3185" s="7"/>
      <c r="G3185" s="7"/>
      <c r="H3185" s="7"/>
      <c r="I3185" s="7"/>
      <c r="J3185" s="7"/>
      <c r="K3185" s="7"/>
      <c r="L3185" s="7"/>
    </row>
    <row r="3186" spans="2:12" s="3" customFormat="1" hidden="1">
      <c r="B3186" s="7" t="s">
        <v>966</v>
      </c>
      <c r="C3186" s="7"/>
      <c r="D3186" s="7"/>
      <c r="E3186" s="7"/>
      <c r="F3186" s="7"/>
      <c r="G3186" s="7"/>
      <c r="H3186" s="7"/>
      <c r="I3186" s="7"/>
      <c r="J3186" s="7"/>
      <c r="K3186" s="7"/>
      <c r="L3186" s="7"/>
    </row>
    <row r="3187" spans="2:12" s="3" customFormat="1" hidden="1">
      <c r="B3187" s="7" t="s">
        <v>968</v>
      </c>
      <c r="C3187" s="7"/>
      <c r="D3187" s="7"/>
      <c r="E3187" s="7"/>
      <c r="F3187" s="7"/>
      <c r="G3187" s="7"/>
      <c r="H3187" s="7"/>
      <c r="I3187" s="7"/>
      <c r="J3187" s="7"/>
      <c r="K3187" s="7"/>
      <c r="L3187" s="7"/>
    </row>
    <row r="3188" spans="2:12" s="3" customFormat="1" hidden="1">
      <c r="B3188" s="7" t="s">
        <v>967</v>
      </c>
      <c r="C3188" s="7"/>
      <c r="D3188" s="7"/>
      <c r="E3188" s="7"/>
      <c r="F3188" s="7"/>
      <c r="G3188" s="7"/>
      <c r="H3188" s="7"/>
      <c r="I3188" s="7"/>
      <c r="J3188" s="7"/>
      <c r="K3188" s="7"/>
      <c r="L3188" s="7"/>
    </row>
    <row r="3189" spans="2:12" s="3" customFormat="1" hidden="1">
      <c r="B3189" s="7"/>
      <c r="C3189" s="7"/>
      <c r="D3189" s="7"/>
      <c r="E3189" s="7"/>
      <c r="F3189" s="7"/>
      <c r="G3189" s="7"/>
      <c r="H3189" s="7"/>
      <c r="I3189" s="7"/>
      <c r="J3189" s="7"/>
      <c r="K3189" s="7"/>
      <c r="L3189" s="7"/>
    </row>
    <row r="3190" spans="2:12" s="3" customFormat="1" hidden="1">
      <c r="B3190" s="7"/>
      <c r="C3190" s="7"/>
      <c r="D3190" s="7"/>
      <c r="E3190" s="7"/>
      <c r="F3190" s="7"/>
      <c r="G3190" s="7"/>
      <c r="H3190" s="7"/>
      <c r="I3190" s="7"/>
      <c r="J3190" s="7"/>
      <c r="K3190" s="7"/>
      <c r="L3190" s="7"/>
    </row>
    <row r="3191" spans="2:12" s="3" customFormat="1" hidden="1">
      <c r="B3191" s="7"/>
      <c r="C3191" s="7"/>
      <c r="D3191" s="7"/>
      <c r="E3191" s="7"/>
      <c r="F3191" s="7"/>
      <c r="G3191" s="7"/>
      <c r="H3191" s="7"/>
      <c r="I3191" s="7"/>
      <c r="J3191" s="7"/>
      <c r="K3191" s="7"/>
      <c r="L3191" s="7"/>
    </row>
    <row r="3192" spans="2:12" s="3" customFormat="1" hidden="1">
      <c r="B3192" s="7" t="s">
        <v>961</v>
      </c>
      <c r="C3192" s="7"/>
      <c r="D3192" s="7"/>
      <c r="E3192" s="7"/>
      <c r="F3192" s="7"/>
      <c r="G3192" s="7"/>
      <c r="H3192" s="7"/>
      <c r="I3192" s="7"/>
      <c r="J3192" s="7"/>
      <c r="K3192" s="7"/>
      <c r="L3192" s="7"/>
    </row>
    <row r="3193" spans="2:12" s="3" customFormat="1" hidden="1">
      <c r="B3193" s="7" t="s">
        <v>909</v>
      </c>
      <c r="C3193" s="7"/>
      <c r="D3193" s="7"/>
      <c r="E3193" s="7"/>
      <c r="F3193" s="7"/>
      <c r="G3193" s="7"/>
      <c r="H3193" s="7"/>
      <c r="I3193" s="7"/>
      <c r="J3193" s="7"/>
      <c r="K3193" s="7"/>
      <c r="L3193" s="7"/>
    </row>
    <row r="3194" spans="2:12" s="3" customFormat="1" hidden="1">
      <c r="B3194" s="7" t="s">
        <v>910</v>
      </c>
      <c r="C3194" s="7"/>
      <c r="D3194" s="7"/>
      <c r="E3194" s="7"/>
      <c r="F3194" s="7"/>
      <c r="G3194" s="7"/>
      <c r="H3194" s="7"/>
      <c r="I3194" s="7"/>
      <c r="J3194" s="7"/>
      <c r="K3194" s="7"/>
      <c r="L3194" s="7"/>
    </row>
    <row r="3195" spans="2:12" s="3" customFormat="1" hidden="1">
      <c r="B3195" s="7" t="s">
        <v>929</v>
      </c>
      <c r="C3195" s="7"/>
      <c r="D3195" s="7"/>
      <c r="E3195" s="7"/>
      <c r="F3195" s="7"/>
      <c r="G3195" s="7"/>
      <c r="H3195" s="7"/>
      <c r="I3195" s="7"/>
      <c r="J3195" s="7"/>
      <c r="K3195" s="7"/>
      <c r="L3195" s="7"/>
    </row>
    <row r="3196" spans="2:12" s="3" customFormat="1" hidden="1">
      <c r="B3196" s="7" t="s">
        <v>930</v>
      </c>
      <c r="C3196" s="7"/>
      <c r="D3196" s="7"/>
      <c r="E3196" s="7"/>
      <c r="F3196" s="7"/>
      <c r="G3196" s="7"/>
      <c r="H3196" s="7"/>
      <c r="I3196" s="7"/>
      <c r="J3196" s="7"/>
      <c r="K3196" s="7"/>
      <c r="L3196" s="7"/>
    </row>
    <row r="3197" spans="2:12" s="3" customFormat="1" hidden="1">
      <c r="B3197" s="7" t="s">
        <v>931</v>
      </c>
      <c r="C3197" s="7"/>
      <c r="D3197" s="7"/>
      <c r="E3197" s="7"/>
      <c r="F3197" s="7"/>
      <c r="G3197" s="7"/>
      <c r="H3197" s="7"/>
      <c r="I3197" s="7"/>
      <c r="J3197" s="7"/>
      <c r="K3197" s="7"/>
      <c r="L3197" s="7"/>
    </row>
    <row r="3198" spans="2:12" s="3" customFormat="1" hidden="1">
      <c r="B3198" s="7" t="s">
        <v>932</v>
      </c>
      <c r="C3198" s="7"/>
      <c r="D3198" s="7"/>
      <c r="E3198" s="7"/>
      <c r="F3198" s="7"/>
      <c r="G3198" s="7"/>
      <c r="H3198" s="7"/>
      <c r="I3198" s="7"/>
      <c r="J3198" s="7"/>
      <c r="K3198" s="7"/>
      <c r="L3198" s="7"/>
    </row>
    <row r="3199" spans="2:12" s="3" customFormat="1" hidden="1">
      <c r="B3199" s="7" t="s">
        <v>933</v>
      </c>
      <c r="C3199" s="7"/>
      <c r="D3199" s="7"/>
      <c r="E3199" s="7"/>
      <c r="F3199" s="7"/>
      <c r="G3199" s="7"/>
      <c r="H3199" s="7"/>
      <c r="I3199" s="7"/>
      <c r="J3199" s="7"/>
      <c r="K3199" s="7"/>
      <c r="L3199" s="7"/>
    </row>
    <row r="3200" spans="2:12" s="3" customFormat="1" hidden="1">
      <c r="B3200" s="7" t="s">
        <v>934</v>
      </c>
      <c r="C3200" s="7"/>
      <c r="D3200" s="7"/>
      <c r="E3200" s="7"/>
      <c r="F3200" s="7"/>
      <c r="G3200" s="7"/>
      <c r="H3200" s="7"/>
      <c r="I3200" s="7"/>
      <c r="J3200" s="7"/>
      <c r="K3200" s="7"/>
      <c r="L3200" s="7"/>
    </row>
    <row r="3201" spans="2:13" s="3" customFormat="1" hidden="1">
      <c r="B3201" s="7" t="s">
        <v>962</v>
      </c>
      <c r="C3201" s="7"/>
      <c r="D3201" s="7"/>
      <c r="E3201" s="7"/>
      <c r="F3201" s="7"/>
      <c r="G3201" s="7"/>
      <c r="H3201" s="7"/>
      <c r="I3201" s="7"/>
      <c r="J3201" s="7"/>
      <c r="K3201" s="7"/>
      <c r="L3201" s="7"/>
    </row>
    <row r="3202" spans="2:13" s="3" customFormat="1" hidden="1">
      <c r="B3202" s="7"/>
      <c r="C3202" s="7"/>
      <c r="D3202" s="7"/>
      <c r="E3202" s="7"/>
      <c r="F3202" s="7"/>
    </row>
    <row r="3203" spans="2:13" s="3" customFormat="1" hidden="1"/>
    <row r="3204" spans="2:13" s="3" customFormat="1" hidden="1">
      <c r="G3204" s="7"/>
      <c r="H3204" s="7"/>
      <c r="I3204" s="7"/>
      <c r="J3204" s="7"/>
      <c r="K3204" s="7"/>
      <c r="L3204" s="7"/>
      <c r="M3204" s="7"/>
    </row>
    <row r="3205" spans="2:13" s="3" customFormat="1" hidden="1">
      <c r="B3205" s="7" t="s">
        <v>32</v>
      </c>
      <c r="C3205" s="7" t="s">
        <v>905</v>
      </c>
      <c r="D3205" s="7"/>
      <c r="E3205" s="7" t="s">
        <v>31</v>
      </c>
      <c r="F3205" s="12">
        <v>41663</v>
      </c>
      <c r="G3205" s="7"/>
      <c r="H3205" s="7"/>
      <c r="I3205" s="7"/>
      <c r="J3205" s="7"/>
      <c r="K3205" s="7"/>
      <c r="L3205" s="7"/>
      <c r="M3205" s="7"/>
    </row>
    <row r="3206" spans="2:13" s="3" customFormat="1" hidden="1">
      <c r="B3206" s="7"/>
      <c r="C3206" s="7"/>
      <c r="D3206" s="7"/>
      <c r="E3206" s="7"/>
      <c r="F3206" s="7"/>
      <c r="G3206" s="7"/>
      <c r="H3206" s="7"/>
      <c r="I3206" s="7"/>
      <c r="J3206" s="7"/>
      <c r="K3206" s="7"/>
      <c r="L3206" s="7"/>
      <c r="M3206" s="7"/>
    </row>
    <row r="3207" spans="2:13" s="3" customFormat="1" hidden="1">
      <c r="B3207" s="7" t="s">
        <v>210</v>
      </c>
      <c r="C3207" s="7"/>
      <c r="D3207" s="7"/>
      <c r="E3207" s="7"/>
      <c r="F3207" s="7"/>
      <c r="G3207" s="7"/>
      <c r="H3207" s="7"/>
      <c r="I3207" s="7"/>
      <c r="J3207" s="7"/>
      <c r="K3207" s="7"/>
      <c r="L3207" s="7"/>
      <c r="M3207" s="7"/>
    </row>
    <row r="3208" spans="2:13" s="3" customFormat="1" hidden="1">
      <c r="B3208" s="7" t="s">
        <v>900</v>
      </c>
      <c r="C3208" s="7"/>
      <c r="D3208" s="7"/>
      <c r="E3208" s="7"/>
      <c r="F3208" s="7"/>
      <c r="G3208" s="7"/>
      <c r="H3208" s="7"/>
      <c r="I3208" s="7"/>
      <c r="J3208" s="7"/>
      <c r="K3208" s="7"/>
      <c r="L3208" s="7"/>
      <c r="M3208" s="7"/>
    </row>
    <row r="3209" spans="2:13" s="3" customFormat="1" hidden="1">
      <c r="B3209" s="7" t="s">
        <v>885</v>
      </c>
      <c r="C3209" s="7"/>
      <c r="D3209" s="7"/>
      <c r="E3209" s="7"/>
      <c r="F3209" s="7"/>
      <c r="G3209" s="7"/>
      <c r="H3209" s="7"/>
      <c r="I3209" s="7"/>
      <c r="J3209" s="7"/>
      <c r="K3209" s="7"/>
      <c r="L3209" s="7"/>
      <c r="M3209" s="7"/>
    </row>
    <row r="3210" spans="2:13" s="3" customFormat="1" hidden="1">
      <c r="B3210" s="7" t="s">
        <v>886</v>
      </c>
      <c r="C3210" s="7"/>
      <c r="D3210" s="7"/>
      <c r="E3210" s="7"/>
      <c r="F3210" s="7"/>
      <c r="G3210" s="7"/>
      <c r="H3210" s="7"/>
      <c r="I3210" s="7"/>
      <c r="J3210" s="7"/>
      <c r="K3210" s="7"/>
      <c r="L3210" s="7"/>
      <c r="M3210" s="7"/>
    </row>
    <row r="3211" spans="2:13" s="3" customFormat="1" hidden="1">
      <c r="B3211" s="7" t="s">
        <v>899</v>
      </c>
      <c r="C3211" s="7"/>
      <c r="D3211" s="7"/>
      <c r="E3211" s="7"/>
      <c r="F3211" s="7"/>
      <c r="G3211" s="7"/>
      <c r="H3211" s="7"/>
      <c r="I3211" s="7"/>
      <c r="J3211" s="7"/>
      <c r="K3211" s="7"/>
      <c r="L3211" s="7"/>
      <c r="M3211" s="7"/>
    </row>
    <row r="3212" spans="2:13" s="3" customFormat="1" hidden="1">
      <c r="B3212" s="7" t="s">
        <v>884</v>
      </c>
      <c r="C3212" s="7"/>
      <c r="D3212" s="7"/>
      <c r="E3212" s="7"/>
      <c r="F3212" s="7"/>
      <c r="G3212" s="7"/>
      <c r="H3212" s="7"/>
      <c r="I3212" s="7"/>
      <c r="J3212" s="7"/>
      <c r="K3212" s="7"/>
      <c r="L3212" s="7"/>
      <c r="M3212" s="7"/>
    </row>
    <row r="3213" spans="2:13" s="3" customFormat="1" hidden="1">
      <c r="B3213" s="7"/>
      <c r="C3213" s="7"/>
      <c r="D3213" s="7"/>
      <c r="E3213" s="7"/>
      <c r="F3213" s="7"/>
      <c r="G3213" s="7"/>
      <c r="H3213" s="7"/>
      <c r="I3213" s="7"/>
      <c r="J3213" s="7"/>
      <c r="K3213" s="7"/>
      <c r="L3213" s="7"/>
      <c r="M3213" s="7"/>
    </row>
    <row r="3214" spans="2:13" s="3" customFormat="1" hidden="1">
      <c r="B3214" s="7"/>
      <c r="C3214" s="7"/>
      <c r="D3214" s="7"/>
      <c r="E3214" s="7"/>
      <c r="F3214" s="7"/>
      <c r="G3214" s="7"/>
      <c r="H3214" s="7"/>
      <c r="I3214" s="7"/>
      <c r="J3214" s="7"/>
      <c r="K3214" s="7"/>
      <c r="L3214" s="7"/>
      <c r="M3214" s="7"/>
    </row>
    <row r="3215" spans="2:13" s="3" customFormat="1" hidden="1">
      <c r="B3215" s="7" t="s">
        <v>901</v>
      </c>
      <c r="C3215" s="7"/>
      <c r="D3215" s="7"/>
      <c r="E3215" s="7"/>
      <c r="F3215" s="7"/>
      <c r="G3215" s="7"/>
      <c r="H3215" s="7"/>
      <c r="I3215" s="7"/>
      <c r="J3215" s="7"/>
      <c r="K3215" s="7"/>
      <c r="L3215" s="7"/>
      <c r="M3215" s="7"/>
    </row>
    <row r="3216" spans="2:13" s="3" customFormat="1" hidden="1">
      <c r="B3216" s="7" t="s">
        <v>887</v>
      </c>
      <c r="C3216" s="7"/>
      <c r="D3216" s="7"/>
      <c r="E3216" s="7"/>
      <c r="F3216" s="7"/>
      <c r="G3216" s="7"/>
      <c r="H3216" s="7"/>
      <c r="I3216" s="7"/>
      <c r="J3216" s="7"/>
      <c r="K3216" s="7"/>
      <c r="L3216" s="7"/>
      <c r="M3216" s="7"/>
    </row>
    <row r="3217" spans="2:13" s="3" customFormat="1" hidden="1">
      <c r="B3217" s="7"/>
      <c r="C3217" s="7"/>
      <c r="D3217" s="7"/>
      <c r="E3217" s="7"/>
      <c r="F3217" s="7"/>
      <c r="G3217" s="7"/>
      <c r="H3217" s="7"/>
      <c r="I3217" s="7"/>
      <c r="J3217" s="7"/>
      <c r="K3217" s="7"/>
      <c r="L3217" s="7"/>
      <c r="M3217" s="7"/>
    </row>
    <row r="3218" spans="2:13" s="3" customFormat="1" hidden="1">
      <c r="B3218" s="7"/>
      <c r="C3218" s="7"/>
      <c r="D3218" s="7"/>
      <c r="E3218" s="7"/>
      <c r="F3218" s="7"/>
    </row>
    <row r="3219" spans="2:13" s="3" customFormat="1" hidden="1"/>
    <row r="3220" spans="2:13" s="3" customFormat="1" hidden="1">
      <c r="G3220" s="7"/>
      <c r="H3220" s="7"/>
      <c r="I3220" s="7"/>
      <c r="J3220" s="7"/>
      <c r="K3220" s="7"/>
    </row>
    <row r="3221" spans="2:13" s="3" customFormat="1" hidden="1">
      <c r="B3221" s="7" t="s">
        <v>32</v>
      </c>
      <c r="C3221" s="7" t="s">
        <v>888</v>
      </c>
      <c r="D3221" s="7"/>
      <c r="E3221" s="7" t="s">
        <v>31</v>
      </c>
      <c r="F3221" s="12">
        <v>41607</v>
      </c>
      <c r="G3221" s="7"/>
      <c r="H3221" s="7"/>
      <c r="I3221" s="7"/>
      <c r="J3221" s="7"/>
      <c r="K3221" s="7"/>
    </row>
    <row r="3222" spans="2:13" s="3" customFormat="1" hidden="1">
      <c r="B3222" s="7"/>
      <c r="C3222" s="7"/>
      <c r="D3222" s="7"/>
      <c r="E3222" s="7"/>
      <c r="F3222" s="7"/>
      <c r="G3222" s="7"/>
      <c r="H3222" s="7"/>
      <c r="I3222" s="7"/>
      <c r="J3222" s="7"/>
      <c r="K3222" s="7"/>
    </row>
    <row r="3223" spans="2:13" s="3" customFormat="1" hidden="1">
      <c r="B3223" s="7" t="s">
        <v>210</v>
      </c>
      <c r="C3223" s="7"/>
      <c r="D3223" s="7"/>
      <c r="E3223" s="7"/>
      <c r="F3223" s="7"/>
      <c r="G3223" s="7"/>
      <c r="H3223" s="7"/>
      <c r="I3223" s="7"/>
      <c r="J3223" s="7"/>
      <c r="K3223" s="7"/>
    </row>
    <row r="3224" spans="2:13" s="3" customFormat="1" hidden="1">
      <c r="B3224" s="7" t="s">
        <v>878</v>
      </c>
      <c r="C3224" s="7"/>
      <c r="D3224" s="7"/>
      <c r="E3224" s="7"/>
      <c r="F3224" s="7"/>
      <c r="G3224" s="7"/>
      <c r="H3224" s="7"/>
      <c r="I3224" s="7"/>
      <c r="J3224" s="7"/>
      <c r="K3224" s="7"/>
    </row>
    <row r="3225" spans="2:13" s="3" customFormat="1" hidden="1">
      <c r="B3225" s="7" t="s">
        <v>889</v>
      </c>
      <c r="C3225" s="7"/>
      <c r="D3225" s="7"/>
      <c r="E3225" s="7"/>
      <c r="F3225" s="7"/>
      <c r="G3225" s="7"/>
      <c r="H3225" s="7"/>
      <c r="I3225" s="7"/>
      <c r="J3225" s="7"/>
      <c r="K3225" s="7"/>
    </row>
    <row r="3226" spans="2:13" s="3" customFormat="1" hidden="1">
      <c r="B3226" s="7" t="s">
        <v>890</v>
      </c>
      <c r="C3226" s="7"/>
      <c r="D3226" s="7"/>
      <c r="E3226" s="7"/>
      <c r="F3226" s="7"/>
      <c r="G3226" s="7"/>
      <c r="H3226" s="7"/>
      <c r="I3226" s="7"/>
      <c r="J3226" s="7"/>
      <c r="K3226" s="7"/>
    </row>
    <row r="3227" spans="2:13" s="3" customFormat="1" hidden="1">
      <c r="B3227" s="7" t="s">
        <v>891</v>
      </c>
      <c r="C3227" s="7"/>
      <c r="D3227" s="7"/>
      <c r="E3227" s="7"/>
      <c r="F3227" s="7"/>
      <c r="G3227" s="7"/>
      <c r="H3227" s="7"/>
      <c r="I3227" s="7"/>
      <c r="J3227" s="7"/>
      <c r="K3227" s="7"/>
    </row>
    <row r="3228" spans="2:13" s="3" customFormat="1" hidden="1">
      <c r="B3228" s="7" t="s">
        <v>892</v>
      </c>
      <c r="C3228" s="7"/>
      <c r="D3228" s="7"/>
      <c r="E3228" s="7"/>
      <c r="F3228" s="7"/>
      <c r="G3228" s="7"/>
      <c r="H3228" s="7"/>
      <c r="I3228" s="7"/>
      <c r="J3228" s="7"/>
      <c r="K3228" s="7"/>
    </row>
    <row r="3229" spans="2:13" s="3" customFormat="1" hidden="1">
      <c r="B3229" s="7" t="s">
        <v>893</v>
      </c>
      <c r="C3229" s="7"/>
      <c r="D3229" s="7"/>
      <c r="E3229" s="7"/>
      <c r="F3229" s="7"/>
      <c r="G3229" s="7"/>
      <c r="H3229" s="7"/>
      <c r="I3229" s="7"/>
      <c r="J3229" s="7"/>
      <c r="K3229" s="7"/>
    </row>
    <row r="3230" spans="2:13" s="3" customFormat="1" hidden="1">
      <c r="B3230" s="7"/>
      <c r="C3230" s="7"/>
      <c r="D3230" s="7"/>
      <c r="E3230" s="7"/>
      <c r="F3230" s="7"/>
      <c r="G3230" s="7"/>
      <c r="H3230" s="7"/>
      <c r="I3230" s="7"/>
      <c r="J3230" s="7"/>
      <c r="K3230" s="7"/>
    </row>
    <row r="3231" spans="2:13" s="3" customFormat="1" hidden="1">
      <c r="B3231" s="7"/>
      <c r="C3231" s="7"/>
      <c r="D3231" s="7"/>
      <c r="E3231" s="7"/>
      <c r="F3231" s="7"/>
      <c r="G3231" s="7"/>
      <c r="H3231" s="7"/>
      <c r="I3231" s="7"/>
      <c r="J3231" s="7"/>
      <c r="K3231" s="7"/>
    </row>
    <row r="3232" spans="2:13" s="3" customFormat="1" hidden="1">
      <c r="B3232" s="7"/>
      <c r="C3232" s="7"/>
      <c r="D3232" s="7"/>
      <c r="E3232" s="7"/>
      <c r="F3232" s="7"/>
      <c r="G3232" s="7"/>
      <c r="H3232" s="7"/>
      <c r="I3232" s="7"/>
      <c r="J3232" s="7"/>
      <c r="K3232" s="7"/>
    </row>
    <row r="3233" spans="2:16" s="3" customFormat="1" hidden="1">
      <c r="B3233" s="7" t="s">
        <v>877</v>
      </c>
      <c r="C3233" s="7"/>
      <c r="D3233" s="7"/>
      <c r="E3233" s="7"/>
      <c r="F3233" s="7"/>
      <c r="G3233" s="7"/>
      <c r="H3233" s="7"/>
      <c r="I3233" s="7"/>
      <c r="J3233" s="7"/>
      <c r="K3233" s="7"/>
    </row>
    <row r="3234" spans="2:16" s="3" customFormat="1" hidden="1">
      <c r="B3234" s="7" t="s">
        <v>894</v>
      </c>
      <c r="C3234" s="7"/>
      <c r="D3234" s="7"/>
      <c r="E3234" s="7"/>
      <c r="F3234" s="7"/>
      <c r="G3234" s="7"/>
      <c r="H3234" s="7"/>
      <c r="I3234" s="7"/>
      <c r="J3234" s="7"/>
      <c r="K3234" s="7"/>
    </row>
    <row r="3235" spans="2:16" s="3" customFormat="1" hidden="1">
      <c r="B3235" s="7" t="s">
        <v>895</v>
      </c>
      <c r="C3235" s="7"/>
      <c r="D3235" s="7"/>
      <c r="E3235" s="7"/>
      <c r="F3235" s="7"/>
      <c r="G3235" s="7"/>
      <c r="H3235" s="7"/>
      <c r="I3235" s="7"/>
      <c r="J3235" s="7"/>
      <c r="K3235" s="7"/>
    </row>
    <row r="3236" spans="2:16" s="3" customFormat="1" hidden="1">
      <c r="B3236" s="7" t="s">
        <v>896</v>
      </c>
      <c r="C3236" s="7"/>
      <c r="D3236" s="7"/>
      <c r="E3236" s="7"/>
      <c r="F3236" s="7"/>
      <c r="G3236" s="7"/>
      <c r="H3236" s="7"/>
      <c r="I3236" s="7"/>
      <c r="J3236" s="7"/>
      <c r="K3236" s="7"/>
    </row>
    <row r="3237" spans="2:16" s="3" customFormat="1" hidden="1">
      <c r="B3237" s="7"/>
      <c r="C3237" s="7"/>
      <c r="D3237" s="7"/>
      <c r="E3237" s="7"/>
      <c r="F3237" s="7"/>
      <c r="G3237" s="7"/>
      <c r="H3237" s="7"/>
      <c r="I3237" s="7"/>
      <c r="J3237" s="7"/>
      <c r="K3237" s="7"/>
    </row>
    <row r="3238" spans="2:16" s="3" customFormat="1" hidden="1">
      <c r="B3238" s="7" t="s">
        <v>882</v>
      </c>
      <c r="C3238" s="7"/>
      <c r="D3238" s="7"/>
      <c r="E3238" s="7"/>
      <c r="F3238" s="7"/>
      <c r="G3238" s="7"/>
      <c r="H3238" s="7"/>
      <c r="I3238" s="7"/>
      <c r="J3238" s="7"/>
      <c r="K3238" s="7"/>
      <c r="L3238" s="7"/>
      <c r="M3238" s="7"/>
      <c r="N3238" s="7"/>
      <c r="O3238" s="7"/>
      <c r="P3238" s="7"/>
    </row>
    <row r="3239" spans="2:16" s="3" customFormat="1" hidden="1">
      <c r="B3239" s="7" t="s">
        <v>883</v>
      </c>
      <c r="C3239" s="7"/>
      <c r="D3239" s="7"/>
      <c r="E3239" s="7"/>
      <c r="F3239" s="7"/>
      <c r="G3239" s="7"/>
      <c r="H3239" s="7"/>
      <c r="I3239" s="7"/>
      <c r="J3239" s="7"/>
      <c r="K3239" s="7"/>
      <c r="L3239" s="7"/>
      <c r="M3239" s="7"/>
      <c r="N3239" s="7"/>
      <c r="O3239" s="7"/>
      <c r="P3239" s="7"/>
    </row>
    <row r="3240" spans="2:16" s="3" customFormat="1" hidden="1">
      <c r="B3240" s="7"/>
      <c r="C3240" s="7"/>
      <c r="D3240" s="7"/>
      <c r="E3240" s="7"/>
      <c r="F3240" s="7"/>
      <c r="G3240" s="7"/>
      <c r="H3240" s="7"/>
      <c r="I3240" s="7"/>
      <c r="J3240" s="7"/>
      <c r="K3240" s="7"/>
      <c r="L3240" s="7"/>
      <c r="M3240" s="7"/>
      <c r="N3240" s="7"/>
      <c r="O3240" s="7"/>
      <c r="P3240" s="7"/>
    </row>
    <row r="3241" spans="2:16" s="3" customFormat="1" hidden="1">
      <c r="B3241" s="7"/>
      <c r="C3241" s="7"/>
      <c r="D3241" s="7"/>
      <c r="E3241" s="7"/>
      <c r="F3241" s="7"/>
      <c r="G3241" s="7"/>
      <c r="H3241" s="7"/>
      <c r="I3241" s="7"/>
      <c r="J3241" s="7"/>
      <c r="K3241" s="7"/>
      <c r="L3241" s="7"/>
      <c r="M3241" s="7"/>
      <c r="N3241" s="7"/>
      <c r="O3241" s="7"/>
      <c r="P3241" s="7"/>
    </row>
    <row r="3242" spans="2:16" s="3" customFormat="1" hidden="1">
      <c r="B3242" s="7"/>
      <c r="C3242" s="7"/>
      <c r="D3242" s="7"/>
      <c r="E3242" s="7"/>
      <c r="F3242" s="7"/>
      <c r="G3242" s="7"/>
      <c r="H3242" s="7"/>
      <c r="I3242" s="7"/>
      <c r="J3242" s="7"/>
      <c r="K3242" s="7"/>
      <c r="L3242" s="7"/>
      <c r="M3242" s="7"/>
      <c r="N3242" s="7"/>
      <c r="O3242" s="7"/>
      <c r="P3242" s="7"/>
    </row>
    <row r="3243" spans="2:16" s="3" customFormat="1" hidden="1">
      <c r="B3243" s="7"/>
      <c r="C3243" s="7"/>
      <c r="D3243" s="7"/>
      <c r="E3243" s="7"/>
      <c r="F3243" s="7"/>
      <c r="G3243" s="7"/>
      <c r="H3243" s="7"/>
      <c r="I3243" s="7"/>
      <c r="J3243" s="7"/>
      <c r="K3243" s="7"/>
      <c r="L3243" s="7"/>
      <c r="M3243" s="7"/>
      <c r="N3243" s="7"/>
      <c r="O3243" s="7"/>
      <c r="P3243" s="7"/>
    </row>
    <row r="3244" spans="2:16" s="3" customFormat="1" hidden="1">
      <c r="B3244" s="7" t="s">
        <v>32</v>
      </c>
      <c r="C3244" s="7" t="s">
        <v>906</v>
      </c>
      <c r="D3244" s="7"/>
      <c r="E3244" s="7" t="s">
        <v>31</v>
      </c>
      <c r="F3244" s="7" t="s">
        <v>907</v>
      </c>
      <c r="G3244" s="7"/>
      <c r="H3244" s="7"/>
      <c r="I3244" s="7"/>
      <c r="J3244" s="7"/>
      <c r="K3244" s="7"/>
      <c r="L3244" s="7"/>
      <c r="M3244" s="7"/>
      <c r="N3244" s="7"/>
      <c r="O3244" s="7"/>
      <c r="P3244" s="7"/>
    </row>
    <row r="3245" spans="2:16" s="3" customFormat="1" hidden="1">
      <c r="B3245" s="7"/>
      <c r="C3245" s="7"/>
      <c r="D3245" s="7"/>
      <c r="E3245" s="7"/>
      <c r="F3245" s="7"/>
      <c r="G3245" s="7"/>
      <c r="H3245" s="7"/>
      <c r="I3245" s="7"/>
      <c r="J3245" s="7"/>
      <c r="K3245" s="7"/>
      <c r="L3245" s="7"/>
      <c r="M3245" s="7"/>
      <c r="N3245" s="7"/>
      <c r="O3245" s="7"/>
      <c r="P3245" s="7"/>
    </row>
    <row r="3246" spans="2:16" s="3" customFormat="1" hidden="1">
      <c r="B3246" s="7" t="s">
        <v>210</v>
      </c>
      <c r="C3246" s="7"/>
      <c r="D3246" s="7"/>
      <c r="E3246" s="7"/>
      <c r="F3246" s="7"/>
      <c r="G3246" s="7"/>
      <c r="H3246" s="7"/>
      <c r="I3246" s="7"/>
      <c r="J3246" s="7"/>
      <c r="K3246" s="7"/>
      <c r="L3246" s="7"/>
      <c r="M3246" s="7"/>
      <c r="N3246" s="7"/>
      <c r="O3246" s="7"/>
      <c r="P3246" s="7"/>
    </row>
    <row r="3247" spans="2:16" s="3" customFormat="1" hidden="1">
      <c r="B3247" s="7" t="s">
        <v>833</v>
      </c>
      <c r="C3247" s="7"/>
      <c r="D3247" s="7"/>
      <c r="E3247" s="7"/>
      <c r="F3247" s="7"/>
      <c r="G3247" s="7"/>
      <c r="H3247" s="7"/>
      <c r="I3247" s="7"/>
      <c r="J3247" s="7"/>
      <c r="K3247" s="7"/>
      <c r="L3247" s="7"/>
      <c r="M3247" s="7"/>
      <c r="N3247" s="7"/>
      <c r="O3247" s="7"/>
      <c r="P3247" s="7"/>
    </row>
    <row r="3248" spans="2:16" s="3" customFormat="1" hidden="1">
      <c r="B3248" s="7" t="s">
        <v>846</v>
      </c>
      <c r="C3248" s="7"/>
      <c r="D3248" s="7"/>
      <c r="E3248" s="7"/>
      <c r="F3248" s="7"/>
      <c r="G3248" s="7"/>
      <c r="H3248" s="7"/>
      <c r="I3248" s="7"/>
      <c r="J3248" s="7"/>
      <c r="K3248" s="7"/>
      <c r="L3248" s="7"/>
      <c r="M3248" s="7"/>
      <c r="N3248" s="7"/>
      <c r="O3248" s="7"/>
      <c r="P3248" s="7"/>
    </row>
    <row r="3249" spans="2:16" s="3" customFormat="1" hidden="1">
      <c r="B3249" s="7" t="s">
        <v>847</v>
      </c>
      <c r="C3249" s="7"/>
      <c r="D3249" s="7"/>
      <c r="E3249" s="7"/>
      <c r="F3249" s="7"/>
      <c r="G3249" s="7"/>
      <c r="H3249" s="7"/>
      <c r="I3249" s="7"/>
      <c r="J3249" s="7"/>
      <c r="K3249" s="7"/>
      <c r="L3249" s="7"/>
      <c r="M3249" s="7"/>
      <c r="N3249" s="7"/>
      <c r="O3249" s="7"/>
      <c r="P3249" s="7"/>
    </row>
    <row r="3250" spans="2:16" s="3" customFormat="1" hidden="1">
      <c r="B3250" s="7" t="s">
        <v>848</v>
      </c>
      <c r="C3250" s="7"/>
      <c r="D3250" s="7"/>
      <c r="E3250" s="7"/>
      <c r="F3250" s="7"/>
      <c r="G3250" s="7"/>
      <c r="H3250" s="7"/>
      <c r="I3250" s="7"/>
      <c r="J3250" s="7"/>
      <c r="K3250" s="7"/>
      <c r="L3250" s="7"/>
      <c r="M3250" s="7"/>
      <c r="N3250" s="7"/>
      <c r="O3250" s="7"/>
      <c r="P3250" s="7"/>
    </row>
    <row r="3251" spans="2:16" s="3" customFormat="1" hidden="1">
      <c r="B3251" s="7" t="s">
        <v>849</v>
      </c>
      <c r="C3251" s="7"/>
      <c r="D3251" s="7"/>
      <c r="E3251" s="7"/>
      <c r="F3251" s="7"/>
      <c r="G3251" s="7"/>
      <c r="H3251" s="7"/>
      <c r="I3251" s="7"/>
      <c r="J3251" s="7"/>
      <c r="K3251" s="7"/>
      <c r="L3251" s="7"/>
      <c r="M3251" s="7"/>
      <c r="N3251" s="7"/>
      <c r="O3251" s="7"/>
      <c r="P3251" s="7"/>
    </row>
    <row r="3252" spans="2:16" s="3" customFormat="1" hidden="1">
      <c r="B3252" s="7" t="s">
        <v>850</v>
      </c>
      <c r="C3252" s="7"/>
      <c r="D3252" s="7"/>
      <c r="E3252" s="7"/>
      <c r="F3252" s="7"/>
      <c r="G3252" s="7"/>
      <c r="H3252" s="7"/>
      <c r="I3252" s="7"/>
      <c r="J3252" s="7"/>
      <c r="K3252" s="7"/>
      <c r="L3252" s="7"/>
      <c r="M3252" s="7"/>
      <c r="N3252" s="7"/>
      <c r="O3252" s="7"/>
      <c r="P3252" s="7"/>
    </row>
    <row r="3253" spans="2:16" s="3" customFormat="1" hidden="1">
      <c r="B3253" s="7"/>
      <c r="C3253" s="7"/>
      <c r="D3253" s="7"/>
      <c r="E3253" s="7"/>
      <c r="F3253" s="7"/>
      <c r="G3253" s="7"/>
      <c r="H3253" s="7"/>
      <c r="I3253" s="7"/>
      <c r="J3253" s="7"/>
      <c r="K3253" s="7"/>
      <c r="L3253" s="7"/>
      <c r="M3253" s="7"/>
      <c r="N3253" s="7"/>
      <c r="O3253" s="7"/>
      <c r="P3253" s="7"/>
    </row>
    <row r="3254" spans="2:16" s="3" customFormat="1" hidden="1">
      <c r="B3254" s="7" t="s">
        <v>845</v>
      </c>
      <c r="C3254" s="7"/>
      <c r="D3254" s="7"/>
      <c r="E3254" s="7"/>
      <c r="F3254" s="7"/>
      <c r="G3254" s="7"/>
      <c r="H3254" s="7"/>
      <c r="I3254" s="7"/>
      <c r="J3254" s="7"/>
      <c r="K3254" s="7"/>
      <c r="L3254" s="7"/>
      <c r="M3254" s="7"/>
      <c r="N3254" s="7"/>
      <c r="O3254" s="7"/>
      <c r="P3254" s="7"/>
    </row>
    <row r="3255" spans="2:16" s="3" customFormat="1" hidden="1">
      <c r="B3255" s="7" t="s">
        <v>836</v>
      </c>
      <c r="C3255" s="7"/>
      <c r="D3255" s="7"/>
      <c r="E3255" s="7"/>
      <c r="F3255" s="7"/>
      <c r="G3255" s="7"/>
      <c r="H3255" s="7"/>
      <c r="I3255" s="7"/>
      <c r="J3255" s="7"/>
      <c r="K3255" s="7"/>
      <c r="L3255" s="7"/>
      <c r="M3255" s="7"/>
      <c r="N3255" s="7"/>
      <c r="O3255" s="7"/>
      <c r="P3255" s="7"/>
    </row>
    <row r="3256" spans="2:16" s="3" customFormat="1" hidden="1">
      <c r="B3256" s="7" t="s">
        <v>837</v>
      </c>
      <c r="C3256" s="7"/>
      <c r="D3256" s="7"/>
      <c r="E3256" s="7"/>
      <c r="F3256" s="7"/>
      <c r="G3256" s="7"/>
      <c r="H3256" s="7"/>
      <c r="I3256" s="7"/>
      <c r="J3256" s="7"/>
      <c r="K3256" s="7"/>
      <c r="L3256" s="7"/>
      <c r="M3256" s="7"/>
      <c r="N3256" s="7"/>
      <c r="O3256" s="7"/>
      <c r="P3256" s="7"/>
    </row>
    <row r="3257" spans="2:16" s="3" customFormat="1" hidden="1">
      <c r="B3257" s="7" t="s">
        <v>838</v>
      </c>
      <c r="C3257" s="7"/>
      <c r="D3257" s="7"/>
      <c r="E3257" s="7"/>
      <c r="F3257" s="7"/>
      <c r="G3257" s="7"/>
      <c r="H3257" s="7"/>
      <c r="I3257" s="7"/>
      <c r="J3257" s="7"/>
      <c r="K3257" s="7"/>
      <c r="L3257" s="7"/>
      <c r="M3257" s="7"/>
      <c r="N3257" s="7"/>
      <c r="O3257" s="7"/>
      <c r="P3257" s="7"/>
    </row>
    <row r="3258" spans="2:16" s="3" customFormat="1" hidden="1">
      <c r="B3258" s="7"/>
      <c r="C3258" s="7"/>
      <c r="D3258" s="7"/>
      <c r="E3258" s="7"/>
      <c r="F3258" s="7"/>
      <c r="G3258" s="7"/>
      <c r="H3258" s="7"/>
      <c r="I3258" s="7"/>
      <c r="J3258" s="7"/>
      <c r="K3258" s="7"/>
      <c r="L3258" s="7"/>
      <c r="M3258" s="7"/>
      <c r="N3258" s="7"/>
      <c r="O3258" s="7"/>
      <c r="P3258" s="7"/>
    </row>
    <row r="3259" spans="2:16" s="3" customFormat="1" hidden="1">
      <c r="B3259" s="7"/>
      <c r="C3259" s="7"/>
      <c r="D3259" s="7"/>
      <c r="E3259" s="7"/>
      <c r="F3259" s="7"/>
      <c r="G3259" s="7"/>
      <c r="H3259" s="7"/>
      <c r="I3259" s="7"/>
      <c r="J3259" s="7"/>
      <c r="K3259" s="7"/>
      <c r="L3259" s="7"/>
      <c r="M3259" s="7"/>
      <c r="N3259" s="7"/>
      <c r="O3259" s="7"/>
      <c r="P3259" s="7"/>
    </row>
    <row r="3260" spans="2:16" s="3" customFormat="1" hidden="1">
      <c r="B3260" s="7" t="s">
        <v>860</v>
      </c>
      <c r="C3260" s="7"/>
      <c r="D3260" s="7"/>
      <c r="E3260" s="7"/>
      <c r="F3260" s="7"/>
      <c r="G3260" s="7"/>
      <c r="H3260" s="7"/>
      <c r="I3260" s="7"/>
      <c r="J3260" s="7"/>
      <c r="K3260" s="7"/>
      <c r="L3260" s="7"/>
      <c r="M3260" s="7"/>
      <c r="N3260" s="7"/>
      <c r="O3260" s="7"/>
      <c r="P3260" s="7"/>
    </row>
    <row r="3261" spans="2:16" s="3" customFormat="1" hidden="1">
      <c r="B3261" s="7" t="s">
        <v>861</v>
      </c>
      <c r="C3261" s="7"/>
      <c r="D3261" s="7"/>
      <c r="E3261" s="7"/>
      <c r="F3261" s="7"/>
      <c r="G3261" s="7"/>
      <c r="H3261" s="7"/>
      <c r="I3261" s="7"/>
      <c r="J3261" s="7"/>
      <c r="K3261" s="7"/>
      <c r="L3261" s="7"/>
      <c r="M3261" s="7"/>
      <c r="N3261" s="7"/>
      <c r="O3261" s="7"/>
      <c r="P3261" s="7"/>
    </row>
    <row r="3262" spans="2:16" s="3" customFormat="1" hidden="1">
      <c r="B3262" s="7" t="s">
        <v>862</v>
      </c>
      <c r="C3262" s="7"/>
      <c r="D3262" s="7"/>
      <c r="E3262" s="7"/>
      <c r="F3262" s="7"/>
      <c r="G3262" s="7"/>
      <c r="H3262" s="7"/>
      <c r="I3262" s="7"/>
      <c r="J3262" s="7"/>
      <c r="K3262" s="7"/>
      <c r="L3262" s="7"/>
      <c r="M3262" s="7"/>
      <c r="N3262" s="7"/>
      <c r="O3262" s="7"/>
      <c r="P3262" s="7"/>
    </row>
    <row r="3263" spans="2:16" s="3" customFormat="1" hidden="1">
      <c r="B3263" s="7" t="s">
        <v>863</v>
      </c>
      <c r="C3263" s="7"/>
      <c r="D3263" s="7"/>
      <c r="E3263" s="7"/>
      <c r="F3263" s="7"/>
      <c r="G3263" s="7"/>
      <c r="H3263" s="7"/>
      <c r="I3263" s="7"/>
      <c r="J3263" s="7"/>
      <c r="K3263" s="7"/>
      <c r="L3263" s="7"/>
      <c r="M3263" s="7"/>
      <c r="N3263" s="7"/>
      <c r="O3263" s="7"/>
      <c r="P3263" s="7"/>
    </row>
    <row r="3264" spans="2:16" s="3" customFormat="1" hidden="1">
      <c r="B3264" s="7" t="s">
        <v>864</v>
      </c>
      <c r="C3264" s="7"/>
      <c r="D3264" s="7"/>
      <c r="E3264" s="7"/>
      <c r="F3264" s="7"/>
      <c r="G3264" s="7"/>
      <c r="H3264" s="7"/>
      <c r="I3264" s="7"/>
      <c r="J3264" s="7"/>
      <c r="K3264" s="7"/>
      <c r="L3264" s="7"/>
      <c r="M3264" s="7"/>
      <c r="N3264" s="7"/>
      <c r="O3264" s="7"/>
      <c r="P3264" s="7"/>
    </row>
    <row r="3265" spans="2:16" s="3" customFormat="1" hidden="1">
      <c r="B3265" s="7" t="s">
        <v>865</v>
      </c>
      <c r="C3265" s="7"/>
      <c r="D3265" s="7"/>
      <c r="E3265" s="7"/>
      <c r="F3265" s="7"/>
      <c r="G3265" s="7"/>
      <c r="H3265" s="7"/>
      <c r="I3265" s="7"/>
      <c r="J3265" s="7"/>
      <c r="K3265" s="7"/>
      <c r="L3265" s="7"/>
      <c r="M3265" s="7"/>
      <c r="N3265" s="7"/>
      <c r="O3265" s="7"/>
      <c r="P3265" s="7"/>
    </row>
    <row r="3266" spans="2:16" s="3" customFormat="1" hidden="1">
      <c r="B3266" s="7" t="s">
        <v>866</v>
      </c>
      <c r="C3266" s="7"/>
      <c r="D3266" s="7"/>
      <c r="E3266" s="7"/>
      <c r="F3266" s="7"/>
      <c r="G3266" s="7"/>
      <c r="H3266" s="7"/>
      <c r="I3266" s="7"/>
      <c r="J3266" s="7"/>
      <c r="K3266" s="7"/>
      <c r="L3266" s="7"/>
      <c r="M3266" s="7"/>
      <c r="N3266" s="7"/>
      <c r="O3266" s="7"/>
      <c r="P3266" s="7"/>
    </row>
    <row r="3267" spans="2:16" s="3" customFormat="1" hidden="1">
      <c r="B3267" s="7" t="s">
        <v>867</v>
      </c>
      <c r="C3267" s="7"/>
      <c r="D3267" s="7"/>
      <c r="E3267" s="7"/>
      <c r="F3267" s="7"/>
    </row>
    <row r="3268" spans="2:16" s="3" customFormat="1" hidden="1"/>
    <row r="3269" spans="2:16" s="3" customFormat="1" hidden="1"/>
    <row r="3270" spans="2:16" s="3" customFormat="1" hidden="1"/>
    <row r="3271" spans="2:16" s="3" customFormat="1" hidden="1">
      <c r="G3271" s="7"/>
      <c r="H3271" s="7"/>
      <c r="I3271" s="7"/>
      <c r="J3271" s="7"/>
      <c r="K3271" s="7"/>
      <c r="L3271" s="7"/>
      <c r="M3271" s="7"/>
      <c r="N3271" s="7"/>
      <c r="O3271" s="7"/>
      <c r="P3271" s="7"/>
    </row>
    <row r="3272" spans="2:16" s="3" customFormat="1" hidden="1">
      <c r="B3272" s="7" t="s">
        <v>32</v>
      </c>
      <c r="C3272" s="7" t="s">
        <v>803</v>
      </c>
      <c r="D3272" s="7"/>
      <c r="E3272" s="7" t="s">
        <v>31</v>
      </c>
      <c r="F3272" s="8">
        <v>41542</v>
      </c>
      <c r="G3272" s="7"/>
      <c r="H3272" s="7"/>
      <c r="I3272" s="7"/>
      <c r="J3272" s="7"/>
      <c r="K3272" s="7"/>
      <c r="L3272" s="7"/>
      <c r="M3272" s="7"/>
      <c r="N3272" s="7"/>
      <c r="O3272" s="7"/>
      <c r="P3272" s="7"/>
    </row>
    <row r="3273" spans="2:16" s="3" customFormat="1" hidden="1">
      <c r="B3273" s="7"/>
      <c r="C3273" s="7"/>
      <c r="D3273" s="7"/>
      <c r="E3273" s="7"/>
      <c r="F3273" s="7"/>
      <c r="G3273" s="7"/>
      <c r="H3273" s="7"/>
      <c r="I3273" s="7"/>
      <c r="J3273" s="7"/>
      <c r="K3273" s="7"/>
      <c r="L3273" s="7"/>
      <c r="M3273" s="7"/>
      <c r="N3273" s="7"/>
      <c r="O3273" s="7"/>
      <c r="P3273" s="7"/>
    </row>
    <row r="3274" spans="2:16" s="3" customFormat="1" hidden="1">
      <c r="B3274" s="7" t="s">
        <v>210</v>
      </c>
      <c r="C3274" s="7"/>
      <c r="D3274" s="7"/>
      <c r="E3274" s="7"/>
      <c r="F3274" s="7"/>
      <c r="G3274" s="7"/>
      <c r="H3274" s="7"/>
      <c r="I3274" s="7"/>
      <c r="J3274" s="7"/>
      <c r="K3274" s="7"/>
      <c r="L3274" s="7"/>
      <c r="M3274" s="7"/>
      <c r="N3274" s="7"/>
      <c r="O3274" s="7"/>
      <c r="P3274" s="7"/>
    </row>
    <row r="3275" spans="2:16" s="3" customFormat="1" hidden="1">
      <c r="B3275" s="7" t="s">
        <v>812</v>
      </c>
      <c r="C3275" s="7"/>
      <c r="D3275" s="7"/>
      <c r="E3275" s="7"/>
      <c r="F3275" s="7"/>
      <c r="G3275" s="7"/>
      <c r="H3275" s="7"/>
      <c r="I3275" s="7"/>
      <c r="J3275" s="7"/>
      <c r="K3275" s="7"/>
      <c r="L3275" s="7"/>
      <c r="M3275" s="7"/>
      <c r="N3275" s="7"/>
      <c r="O3275" s="7"/>
      <c r="P3275" s="7"/>
    </row>
    <row r="3276" spans="2:16" s="3" customFormat="1" hidden="1">
      <c r="B3276" s="7" t="s">
        <v>823</v>
      </c>
      <c r="C3276" s="7"/>
      <c r="D3276" s="7"/>
      <c r="E3276" s="7"/>
      <c r="F3276" s="7"/>
      <c r="G3276" s="7"/>
      <c r="H3276" s="7"/>
      <c r="I3276" s="7"/>
      <c r="J3276" s="7"/>
      <c r="K3276" s="7"/>
      <c r="L3276" s="7"/>
      <c r="M3276" s="7"/>
      <c r="N3276" s="7"/>
      <c r="O3276" s="7"/>
      <c r="P3276" s="7"/>
    </row>
    <row r="3277" spans="2:16" s="3" customFormat="1" hidden="1">
      <c r="B3277" s="7" t="s">
        <v>813</v>
      </c>
      <c r="C3277" s="7"/>
      <c r="D3277" s="7"/>
      <c r="E3277" s="7"/>
      <c r="F3277" s="7"/>
      <c r="G3277" s="7"/>
      <c r="H3277" s="7"/>
      <c r="I3277" s="7"/>
      <c r="J3277" s="7"/>
      <c r="K3277" s="7"/>
      <c r="L3277" s="7"/>
      <c r="M3277" s="7"/>
      <c r="N3277" s="7"/>
      <c r="O3277" s="7"/>
      <c r="P3277" s="7"/>
    </row>
    <row r="3278" spans="2:16" s="3" customFormat="1" hidden="1">
      <c r="B3278" s="7" t="s">
        <v>814</v>
      </c>
      <c r="C3278" s="7"/>
      <c r="D3278" s="7"/>
      <c r="E3278" s="7"/>
      <c r="F3278" s="7"/>
      <c r="G3278" s="7"/>
      <c r="H3278" s="7"/>
      <c r="I3278" s="7"/>
      <c r="J3278" s="7"/>
      <c r="K3278" s="7"/>
      <c r="L3278" s="7"/>
      <c r="M3278" s="7"/>
      <c r="N3278" s="7"/>
      <c r="O3278" s="7"/>
      <c r="P3278" s="7"/>
    </row>
    <row r="3279" spans="2:16" s="3" customFormat="1" hidden="1">
      <c r="B3279" s="7" t="s">
        <v>815</v>
      </c>
      <c r="C3279" s="7"/>
      <c r="D3279" s="7"/>
      <c r="E3279" s="7"/>
      <c r="F3279" s="7"/>
      <c r="G3279" s="7"/>
      <c r="H3279" s="7"/>
      <c r="I3279" s="7"/>
      <c r="J3279" s="7"/>
      <c r="K3279" s="7"/>
      <c r="L3279" s="7"/>
      <c r="M3279" s="7"/>
      <c r="N3279" s="7"/>
      <c r="O3279" s="7"/>
      <c r="P3279" s="7"/>
    </row>
    <row r="3280" spans="2:16" s="3" customFormat="1" hidden="1">
      <c r="B3280" s="7"/>
      <c r="C3280" s="7"/>
      <c r="D3280" s="7"/>
      <c r="E3280" s="7"/>
      <c r="F3280" s="7"/>
      <c r="G3280" s="7"/>
      <c r="H3280" s="7"/>
      <c r="I3280" s="7"/>
      <c r="J3280" s="7"/>
      <c r="K3280" s="7"/>
      <c r="L3280" s="7"/>
      <c r="M3280" s="7"/>
      <c r="N3280" s="7"/>
      <c r="O3280" s="7"/>
      <c r="P3280" s="7"/>
    </row>
    <row r="3281" spans="2:16" s="3" customFormat="1" hidden="1">
      <c r="B3281" s="7"/>
      <c r="C3281" s="7"/>
      <c r="D3281" s="7"/>
      <c r="E3281" s="7"/>
      <c r="F3281" s="7"/>
      <c r="G3281" s="7"/>
      <c r="H3281" s="7"/>
      <c r="I3281" s="7"/>
      <c r="J3281" s="7"/>
      <c r="K3281" s="7"/>
      <c r="L3281" s="7"/>
      <c r="M3281" s="7"/>
      <c r="N3281" s="7"/>
      <c r="O3281" s="7"/>
      <c r="P3281" s="7"/>
    </row>
    <row r="3282" spans="2:16" s="3" customFormat="1" hidden="1">
      <c r="B3282" s="7" t="s">
        <v>810</v>
      </c>
      <c r="C3282" s="7"/>
      <c r="D3282" s="7"/>
      <c r="E3282" s="7"/>
      <c r="F3282" s="7"/>
      <c r="G3282" s="7"/>
      <c r="H3282" s="7"/>
      <c r="I3282" s="7"/>
      <c r="J3282" s="7"/>
      <c r="K3282" s="7"/>
      <c r="L3282" s="7"/>
      <c r="M3282" s="7"/>
      <c r="N3282" s="7"/>
      <c r="O3282" s="7"/>
      <c r="P3282" s="7"/>
    </row>
    <row r="3283" spans="2:16" s="3" customFormat="1" hidden="1">
      <c r="B3283" s="7" t="s">
        <v>804</v>
      </c>
      <c r="C3283" s="7"/>
      <c r="D3283" s="7"/>
      <c r="E3283" s="7"/>
      <c r="F3283" s="7"/>
      <c r="G3283" s="7"/>
      <c r="H3283" s="7"/>
      <c r="I3283" s="7"/>
      <c r="J3283" s="7"/>
      <c r="K3283" s="7"/>
      <c r="L3283" s="7"/>
      <c r="M3283" s="7"/>
      <c r="N3283" s="7"/>
      <c r="O3283" s="7"/>
      <c r="P3283" s="7"/>
    </row>
    <row r="3284" spans="2:16" s="3" customFormat="1" hidden="1">
      <c r="B3284" s="7" t="s">
        <v>805</v>
      </c>
      <c r="C3284" s="7"/>
      <c r="D3284" s="7"/>
      <c r="E3284" s="7"/>
      <c r="F3284" s="7"/>
      <c r="G3284" s="7"/>
      <c r="H3284" s="7"/>
      <c r="I3284" s="7"/>
      <c r="J3284" s="7"/>
      <c r="K3284" s="7"/>
      <c r="L3284" s="7"/>
      <c r="M3284" s="7"/>
      <c r="N3284" s="7"/>
      <c r="O3284" s="7"/>
      <c r="P3284" s="7"/>
    </row>
    <row r="3285" spans="2:16" s="3" customFormat="1" hidden="1">
      <c r="B3285" s="7" t="s">
        <v>816</v>
      </c>
      <c r="C3285" s="7"/>
      <c r="D3285" s="7"/>
      <c r="E3285" s="7"/>
      <c r="F3285" s="7"/>
      <c r="G3285" s="7"/>
      <c r="H3285" s="7"/>
      <c r="I3285" s="7"/>
      <c r="J3285" s="7"/>
      <c r="K3285" s="7"/>
      <c r="L3285" s="7"/>
      <c r="M3285" s="7"/>
      <c r="N3285" s="7"/>
      <c r="O3285" s="7"/>
      <c r="P3285" s="7"/>
    </row>
    <row r="3286" spans="2:16" s="3" customFormat="1" hidden="1">
      <c r="B3286" s="7" t="s">
        <v>817</v>
      </c>
      <c r="C3286" s="7"/>
      <c r="D3286" s="7"/>
      <c r="E3286" s="7"/>
      <c r="F3286" s="7"/>
      <c r="G3286" s="7"/>
      <c r="H3286" s="7"/>
      <c r="I3286" s="7"/>
      <c r="J3286" s="7"/>
      <c r="K3286" s="7"/>
      <c r="L3286" s="7"/>
      <c r="M3286" s="7"/>
      <c r="N3286" s="7"/>
      <c r="O3286" s="7"/>
      <c r="P3286" s="7"/>
    </row>
    <row r="3287" spans="2:16" s="3" customFormat="1" hidden="1">
      <c r="B3287" s="7"/>
      <c r="C3287" s="7"/>
      <c r="D3287" s="7"/>
      <c r="E3287" s="7"/>
      <c r="F3287" s="7"/>
      <c r="G3287" s="7"/>
      <c r="H3287" s="7"/>
      <c r="I3287" s="7"/>
      <c r="J3287" s="7"/>
      <c r="K3287" s="7"/>
      <c r="L3287" s="7"/>
      <c r="M3287" s="7"/>
      <c r="N3287" s="7"/>
      <c r="O3287" s="7"/>
      <c r="P3287" s="7"/>
    </row>
    <row r="3288" spans="2:16" s="3" customFormat="1" hidden="1">
      <c r="B3288" s="7" t="s">
        <v>806</v>
      </c>
      <c r="C3288" s="7"/>
      <c r="D3288" s="7"/>
      <c r="E3288" s="7"/>
      <c r="F3288" s="7"/>
      <c r="G3288" s="7"/>
      <c r="H3288" s="7"/>
      <c r="I3288" s="7"/>
      <c r="J3288" s="7"/>
      <c r="K3288" s="7"/>
      <c r="L3288" s="7"/>
      <c r="M3288" s="7"/>
      <c r="N3288" s="7"/>
      <c r="O3288" s="7"/>
      <c r="P3288" s="7"/>
    </row>
    <row r="3289" spans="2:16" s="3" customFormat="1" hidden="1">
      <c r="B3289" s="7" t="s">
        <v>807</v>
      </c>
      <c r="C3289" s="7"/>
      <c r="D3289" s="7"/>
      <c r="E3289" s="7"/>
      <c r="F3289" s="7"/>
      <c r="G3289" s="7"/>
      <c r="H3289" s="7"/>
      <c r="I3289" s="7"/>
      <c r="J3289" s="7"/>
      <c r="K3289" s="7"/>
      <c r="L3289" s="7"/>
      <c r="M3289" s="7"/>
      <c r="N3289" s="7"/>
      <c r="O3289" s="7"/>
      <c r="P3289" s="7"/>
    </row>
    <row r="3290" spans="2:16" s="3" customFormat="1" hidden="1">
      <c r="B3290" s="7" t="s">
        <v>26</v>
      </c>
      <c r="C3290" s="7"/>
      <c r="D3290" s="7"/>
      <c r="E3290" s="7"/>
      <c r="F3290" s="7"/>
      <c r="G3290" s="7"/>
      <c r="H3290" s="7"/>
      <c r="I3290" s="7"/>
      <c r="J3290" s="7"/>
      <c r="K3290" s="7"/>
      <c r="L3290" s="7"/>
      <c r="M3290" s="7"/>
      <c r="N3290" s="7"/>
      <c r="O3290" s="7"/>
      <c r="P3290" s="7"/>
    </row>
    <row r="3291" spans="2:16" s="3" customFormat="1" hidden="1">
      <c r="B3291" s="7"/>
      <c r="C3291" s="7"/>
      <c r="D3291" s="7"/>
      <c r="E3291" s="7"/>
      <c r="F3291" s="7"/>
      <c r="G3291" s="7"/>
      <c r="H3291" s="7"/>
      <c r="I3291" s="7"/>
      <c r="J3291" s="7"/>
      <c r="K3291" s="7"/>
      <c r="L3291" s="7"/>
      <c r="M3291" s="7"/>
      <c r="N3291" s="7"/>
      <c r="O3291" s="7"/>
      <c r="P3291" s="7"/>
    </row>
    <row r="3292" spans="2:16" s="3" customFormat="1" hidden="1">
      <c r="B3292" s="7" t="s">
        <v>818</v>
      </c>
      <c r="C3292" s="7"/>
      <c r="D3292" s="7"/>
      <c r="E3292" s="7"/>
      <c r="F3292" s="7"/>
      <c r="G3292" s="7"/>
      <c r="H3292" s="7"/>
      <c r="I3292" s="7"/>
      <c r="J3292" s="7"/>
      <c r="K3292" s="7"/>
      <c r="L3292" s="7"/>
      <c r="M3292" s="7"/>
      <c r="N3292" s="7"/>
      <c r="O3292" s="7"/>
      <c r="P3292" s="7"/>
    </row>
    <row r="3293" spans="2:16" s="3" customFormat="1" hidden="1">
      <c r="B3293" s="7" t="s">
        <v>811</v>
      </c>
      <c r="C3293" s="7"/>
      <c r="D3293" s="7"/>
      <c r="E3293" s="7"/>
      <c r="F3293" s="7"/>
      <c r="G3293" s="7"/>
      <c r="H3293" s="7"/>
      <c r="I3293" s="7"/>
      <c r="J3293" s="7"/>
      <c r="K3293" s="7"/>
      <c r="L3293" s="7"/>
      <c r="M3293" s="7"/>
      <c r="N3293" s="7"/>
      <c r="O3293" s="7"/>
      <c r="P3293" s="7"/>
    </row>
    <row r="3294" spans="2:16" s="3" customFormat="1" hidden="1">
      <c r="B3294" s="7"/>
      <c r="C3294" s="7"/>
      <c r="D3294" s="7"/>
      <c r="E3294" s="7"/>
      <c r="F3294" s="7"/>
      <c r="G3294" s="7"/>
      <c r="H3294" s="7"/>
      <c r="I3294" s="7"/>
      <c r="J3294" s="7"/>
      <c r="K3294" s="7"/>
      <c r="L3294" s="7"/>
      <c r="M3294" s="7"/>
      <c r="N3294" s="7"/>
      <c r="O3294" s="7"/>
      <c r="P3294" s="7"/>
    </row>
    <row r="3295" spans="2:16" s="3" customFormat="1" hidden="1">
      <c r="B3295" s="7"/>
      <c r="C3295" s="7"/>
      <c r="D3295" s="7"/>
      <c r="E3295" s="7"/>
      <c r="F3295" s="7"/>
      <c r="G3295" s="7"/>
      <c r="H3295" s="7"/>
      <c r="I3295" s="7"/>
      <c r="J3295" s="7"/>
      <c r="K3295" s="7"/>
      <c r="L3295" s="7"/>
      <c r="M3295" s="7"/>
      <c r="N3295" s="7"/>
      <c r="O3295" s="7"/>
      <c r="P3295" s="7"/>
    </row>
    <row r="3296" spans="2:16" s="3" customFormat="1" hidden="1">
      <c r="B3296" s="7" t="s">
        <v>819</v>
      </c>
      <c r="C3296" s="7"/>
      <c r="D3296" s="7"/>
      <c r="E3296" s="7"/>
      <c r="F3296" s="7"/>
      <c r="G3296" s="7"/>
      <c r="H3296" s="7"/>
      <c r="I3296" s="7"/>
      <c r="J3296" s="7"/>
      <c r="K3296" s="7"/>
      <c r="L3296" s="7"/>
      <c r="M3296" s="7"/>
      <c r="N3296" s="7"/>
      <c r="O3296" s="7"/>
      <c r="P3296" s="7"/>
    </row>
    <row r="3297" spans="2:16" s="3" customFormat="1" hidden="1">
      <c r="B3297" s="7" t="s">
        <v>801</v>
      </c>
      <c r="C3297" s="7"/>
      <c r="D3297" s="7"/>
      <c r="E3297" s="7"/>
      <c r="F3297" s="7"/>
      <c r="G3297" s="7"/>
      <c r="H3297" s="7"/>
      <c r="I3297" s="7"/>
      <c r="J3297" s="7"/>
      <c r="K3297" s="7"/>
      <c r="L3297" s="7"/>
      <c r="M3297" s="7"/>
      <c r="N3297" s="7"/>
      <c r="O3297" s="7"/>
      <c r="P3297" s="7"/>
    </row>
    <row r="3298" spans="2:16" s="3" customFormat="1" hidden="1">
      <c r="B3298" s="7" t="s">
        <v>820</v>
      </c>
      <c r="C3298" s="7"/>
      <c r="D3298" s="7"/>
      <c r="E3298" s="7"/>
      <c r="F3298" s="7"/>
      <c r="G3298" s="7"/>
      <c r="H3298" s="7"/>
      <c r="I3298" s="7"/>
      <c r="J3298" s="7"/>
      <c r="K3298" s="7"/>
      <c r="L3298" s="7"/>
      <c r="M3298" s="7"/>
      <c r="N3298" s="7"/>
      <c r="O3298" s="7"/>
      <c r="P3298" s="7"/>
    </row>
    <row r="3299" spans="2:16" s="3" customFormat="1" hidden="1">
      <c r="B3299" s="7" t="s">
        <v>821</v>
      </c>
      <c r="C3299" s="7"/>
      <c r="D3299" s="7"/>
      <c r="E3299" s="7"/>
      <c r="F3299" s="7"/>
      <c r="G3299" s="7"/>
      <c r="H3299" s="7"/>
      <c r="I3299" s="7"/>
      <c r="J3299" s="7"/>
      <c r="K3299" s="7"/>
      <c r="L3299" s="7"/>
      <c r="M3299" s="7"/>
      <c r="N3299" s="7"/>
      <c r="O3299" s="7"/>
      <c r="P3299" s="7"/>
    </row>
    <row r="3300" spans="2:16" s="3" customFormat="1" hidden="1">
      <c r="B3300" s="7" t="s">
        <v>822</v>
      </c>
      <c r="C3300" s="7"/>
      <c r="D3300" s="7"/>
      <c r="E3300" s="7"/>
      <c r="F3300" s="7"/>
    </row>
    <row r="3301" spans="2:16" s="3" customFormat="1" hidden="1"/>
    <row r="3302" spans="2:16" s="3" customFormat="1" hidden="1"/>
    <row r="3303" spans="2:16" s="3" customFormat="1" hidden="1"/>
    <row r="3304" spans="2:16" s="3" customFormat="1" hidden="1">
      <c r="G3304" s="7"/>
      <c r="H3304" s="7"/>
      <c r="I3304" s="7"/>
      <c r="J3304" s="7"/>
      <c r="K3304" s="7"/>
      <c r="L3304" s="7"/>
      <c r="M3304" s="7"/>
    </row>
    <row r="3305" spans="2:16" s="3" customFormat="1" hidden="1">
      <c r="B3305" s="7" t="s">
        <v>32</v>
      </c>
      <c r="C3305" s="7" t="s">
        <v>780</v>
      </c>
      <c r="D3305" s="7"/>
      <c r="E3305" s="7" t="s">
        <v>31</v>
      </c>
      <c r="F3305" s="7">
        <v>41516</v>
      </c>
      <c r="G3305" s="7"/>
      <c r="H3305" s="7"/>
      <c r="I3305" s="7"/>
      <c r="J3305" s="7"/>
      <c r="K3305" s="7"/>
      <c r="L3305" s="7"/>
      <c r="M3305" s="7"/>
    </row>
    <row r="3306" spans="2:16" s="3" customFormat="1" hidden="1">
      <c r="B3306" s="7"/>
      <c r="C3306" s="7"/>
      <c r="D3306" s="7"/>
      <c r="E3306" s="7"/>
      <c r="F3306" s="7"/>
      <c r="G3306" s="7"/>
      <c r="H3306" s="7"/>
      <c r="I3306" s="7"/>
      <c r="J3306" s="7"/>
      <c r="K3306" s="7"/>
      <c r="L3306" s="7"/>
      <c r="M3306" s="7"/>
    </row>
    <row r="3307" spans="2:16" s="3" customFormat="1" hidden="1">
      <c r="B3307" s="7" t="s">
        <v>210</v>
      </c>
      <c r="C3307" s="7"/>
      <c r="D3307" s="7"/>
      <c r="E3307" s="7"/>
      <c r="F3307" s="7"/>
      <c r="G3307" s="7"/>
      <c r="H3307" s="7"/>
      <c r="I3307" s="7"/>
      <c r="J3307" s="7"/>
      <c r="K3307" s="7"/>
      <c r="L3307" s="7"/>
      <c r="M3307" s="7"/>
    </row>
    <row r="3308" spans="2:16" s="3" customFormat="1" hidden="1">
      <c r="B3308" s="7" t="s">
        <v>785</v>
      </c>
      <c r="C3308" s="7"/>
      <c r="D3308" s="7"/>
      <c r="E3308" s="7"/>
      <c r="F3308" s="7"/>
      <c r="G3308" s="7"/>
      <c r="H3308" s="7"/>
      <c r="I3308" s="7"/>
      <c r="J3308" s="7"/>
      <c r="K3308" s="7"/>
      <c r="L3308" s="7"/>
      <c r="M3308" s="7"/>
    </row>
    <row r="3309" spans="2:16" s="3" customFormat="1" hidden="1">
      <c r="B3309" s="7" t="s">
        <v>788</v>
      </c>
      <c r="C3309" s="7"/>
      <c r="D3309" s="7"/>
      <c r="E3309" s="7"/>
      <c r="F3309" s="7"/>
      <c r="G3309" s="7"/>
      <c r="H3309" s="7"/>
      <c r="I3309" s="7"/>
      <c r="J3309" s="7"/>
      <c r="K3309" s="7"/>
      <c r="L3309" s="7"/>
      <c r="M3309" s="7"/>
    </row>
    <row r="3310" spans="2:16" s="3" customFormat="1" hidden="1">
      <c r="B3310" s="7" t="s">
        <v>789</v>
      </c>
      <c r="C3310" s="7"/>
      <c r="D3310" s="7"/>
      <c r="E3310" s="7"/>
      <c r="F3310" s="7"/>
      <c r="G3310" s="7"/>
      <c r="H3310" s="7"/>
      <c r="I3310" s="7"/>
      <c r="J3310" s="7"/>
      <c r="K3310" s="7"/>
      <c r="L3310" s="7"/>
      <c r="M3310" s="7"/>
    </row>
    <row r="3311" spans="2:16" s="3" customFormat="1" hidden="1">
      <c r="B3311" s="7" t="s">
        <v>790</v>
      </c>
      <c r="C3311" s="7"/>
      <c r="D3311" s="7"/>
      <c r="E3311" s="7"/>
      <c r="F3311" s="7"/>
      <c r="G3311" s="7"/>
      <c r="H3311" s="7"/>
      <c r="I3311" s="7"/>
      <c r="J3311" s="7"/>
      <c r="K3311" s="7"/>
      <c r="L3311" s="7"/>
      <c r="M3311" s="7"/>
    </row>
    <row r="3312" spans="2:16" s="3" customFormat="1" hidden="1">
      <c r="B3312" s="7" t="s">
        <v>791</v>
      </c>
      <c r="C3312" s="7"/>
      <c r="D3312" s="7"/>
      <c r="E3312" s="7"/>
      <c r="F3312" s="7"/>
      <c r="G3312" s="7"/>
      <c r="H3312" s="7"/>
      <c r="I3312" s="7"/>
      <c r="J3312" s="7"/>
      <c r="K3312" s="7"/>
      <c r="L3312" s="7"/>
      <c r="M3312" s="7"/>
    </row>
    <row r="3313" spans="2:13" s="3" customFormat="1" hidden="1">
      <c r="B3313" s="7" t="s">
        <v>792</v>
      </c>
      <c r="C3313" s="7"/>
      <c r="D3313" s="7"/>
      <c r="E3313" s="7"/>
      <c r="F3313" s="7"/>
      <c r="G3313" s="7"/>
      <c r="H3313" s="7"/>
      <c r="I3313" s="7"/>
      <c r="J3313" s="7"/>
      <c r="K3313" s="7"/>
      <c r="L3313" s="7"/>
      <c r="M3313" s="7"/>
    </row>
    <row r="3314" spans="2:13" s="3" customFormat="1" hidden="1">
      <c r="B3314" s="7"/>
      <c r="C3314" s="7"/>
      <c r="D3314" s="7"/>
      <c r="E3314" s="7"/>
      <c r="F3314" s="7"/>
      <c r="G3314" s="7"/>
      <c r="H3314" s="7"/>
      <c r="I3314" s="7"/>
      <c r="J3314" s="7"/>
      <c r="K3314" s="7"/>
      <c r="L3314" s="7"/>
      <c r="M3314" s="7"/>
    </row>
    <row r="3315" spans="2:13" s="3" customFormat="1" hidden="1">
      <c r="B3315" s="7" t="s">
        <v>786</v>
      </c>
      <c r="C3315" s="7"/>
      <c r="D3315" s="7"/>
      <c r="E3315" s="7"/>
      <c r="F3315" s="7"/>
      <c r="G3315" s="7"/>
      <c r="H3315" s="7"/>
      <c r="I3315" s="7"/>
      <c r="J3315" s="7"/>
      <c r="K3315" s="7"/>
      <c r="L3315" s="7"/>
      <c r="M3315" s="7"/>
    </row>
    <row r="3316" spans="2:13" s="3" customFormat="1" hidden="1">
      <c r="B3316" s="7" t="s">
        <v>787</v>
      </c>
      <c r="C3316" s="7"/>
      <c r="D3316" s="7"/>
      <c r="E3316" s="7"/>
      <c r="F3316" s="7"/>
      <c r="G3316" s="7"/>
      <c r="H3316" s="7"/>
      <c r="I3316" s="7"/>
      <c r="J3316" s="7"/>
      <c r="K3316" s="7"/>
      <c r="L3316" s="7"/>
      <c r="M3316" s="7"/>
    </row>
    <row r="3317" spans="2:13" s="3" customFormat="1" hidden="1">
      <c r="B3317" s="7"/>
      <c r="C3317" s="7"/>
      <c r="D3317" s="7"/>
      <c r="E3317" s="7"/>
      <c r="F3317" s="7"/>
      <c r="G3317" s="7"/>
      <c r="H3317" s="7"/>
      <c r="I3317" s="7"/>
      <c r="J3317" s="7"/>
      <c r="K3317" s="7"/>
      <c r="L3317" s="7"/>
      <c r="M3317" s="7"/>
    </row>
    <row r="3318" spans="2:13" s="3" customFormat="1" hidden="1">
      <c r="B3318" s="7" t="s">
        <v>783</v>
      </c>
      <c r="C3318" s="7"/>
      <c r="D3318" s="7"/>
      <c r="E3318" s="7"/>
      <c r="F3318" s="7"/>
      <c r="G3318" s="7"/>
      <c r="H3318" s="7"/>
      <c r="I3318" s="7"/>
      <c r="J3318" s="7"/>
      <c r="K3318" s="7"/>
      <c r="L3318" s="7"/>
      <c r="M3318" s="7"/>
    </row>
    <row r="3319" spans="2:13" s="3" customFormat="1" hidden="1">
      <c r="B3319" s="7" t="s">
        <v>784</v>
      </c>
      <c r="C3319" s="7"/>
      <c r="D3319" s="7"/>
      <c r="E3319" s="7"/>
      <c r="F3319" s="7"/>
      <c r="G3319" s="7"/>
      <c r="H3319" s="7"/>
      <c r="I3319" s="7"/>
      <c r="J3319" s="7"/>
      <c r="K3319" s="7"/>
      <c r="L3319" s="7"/>
      <c r="M3319" s="7"/>
    </row>
    <row r="3320" spans="2:13" s="3" customFormat="1" hidden="1">
      <c r="B3320" s="7" t="s">
        <v>802</v>
      </c>
      <c r="C3320" s="7"/>
      <c r="D3320" s="7"/>
      <c r="E3320" s="7"/>
      <c r="F3320" s="7"/>
      <c r="G3320" s="7"/>
      <c r="H3320" s="7"/>
      <c r="I3320" s="7"/>
      <c r="J3320" s="7"/>
      <c r="K3320" s="7"/>
      <c r="L3320" s="7"/>
      <c r="M3320" s="7"/>
    </row>
    <row r="3321" spans="2:13" s="3" customFormat="1" hidden="1">
      <c r="B3321" s="7"/>
      <c r="C3321" s="7"/>
      <c r="D3321" s="7"/>
      <c r="E3321" s="7"/>
      <c r="F3321" s="7"/>
      <c r="G3321" s="7"/>
      <c r="H3321" s="7"/>
      <c r="I3321" s="7"/>
      <c r="J3321" s="7"/>
      <c r="K3321" s="7"/>
      <c r="L3321" s="7"/>
      <c r="M3321" s="7"/>
    </row>
    <row r="3322" spans="2:13" s="3" customFormat="1" hidden="1">
      <c r="B3322" s="7"/>
      <c r="C3322" s="7"/>
      <c r="D3322" s="7"/>
      <c r="E3322" s="7"/>
      <c r="F3322" s="7"/>
      <c r="G3322" s="7"/>
      <c r="H3322" s="7"/>
      <c r="I3322" s="7"/>
      <c r="J3322" s="7"/>
      <c r="K3322" s="7"/>
      <c r="L3322" s="7"/>
      <c r="M3322" s="7"/>
    </row>
    <row r="3323" spans="2:13" s="3" customFormat="1" hidden="1">
      <c r="B3323" s="7" t="s">
        <v>797</v>
      </c>
      <c r="C3323" s="7"/>
      <c r="D3323" s="7"/>
      <c r="E3323" s="7"/>
      <c r="F3323" s="7"/>
      <c r="G3323" s="7"/>
      <c r="H3323" s="7"/>
      <c r="I3323" s="7"/>
      <c r="J3323" s="7"/>
      <c r="K3323" s="7"/>
      <c r="L3323" s="7"/>
      <c r="M3323" s="7"/>
    </row>
    <row r="3324" spans="2:13" s="3" customFormat="1" hidden="1">
      <c r="B3324" s="7" t="s">
        <v>801</v>
      </c>
      <c r="C3324" s="7"/>
      <c r="D3324" s="7"/>
      <c r="E3324" s="7"/>
      <c r="F3324" s="7"/>
      <c r="G3324" s="7"/>
      <c r="H3324" s="7"/>
      <c r="I3324" s="7"/>
      <c r="J3324" s="7"/>
      <c r="K3324" s="7"/>
      <c r="L3324" s="7"/>
      <c r="M3324" s="7"/>
    </row>
    <row r="3325" spans="2:13" s="3" customFormat="1" hidden="1">
      <c r="B3325" s="7" t="s">
        <v>798</v>
      </c>
      <c r="C3325" s="7"/>
      <c r="D3325" s="7"/>
      <c r="E3325" s="7"/>
      <c r="F3325" s="7"/>
      <c r="G3325" s="7"/>
      <c r="H3325" s="7"/>
      <c r="I3325" s="7"/>
      <c r="J3325" s="7"/>
      <c r="K3325" s="7"/>
      <c r="L3325" s="7"/>
      <c r="M3325" s="7"/>
    </row>
    <row r="3326" spans="2:13" s="3" customFormat="1" hidden="1">
      <c r="B3326" s="7" t="s">
        <v>799</v>
      </c>
      <c r="C3326" s="7"/>
      <c r="D3326" s="7"/>
      <c r="E3326" s="7"/>
      <c r="F3326" s="7"/>
    </row>
    <row r="3327" spans="2:13" s="3" customFormat="1" hidden="1"/>
    <row r="3328" spans="2:13" s="3" customFormat="1" hidden="1"/>
    <row r="3329" spans="2:12" s="3" customFormat="1" hidden="1"/>
    <row r="3330" spans="2:12" s="3" customFormat="1" hidden="1"/>
    <row r="3331" spans="2:12" s="3" customFormat="1" hidden="1">
      <c r="G3331" s="7"/>
      <c r="H3331" s="7"/>
      <c r="I3331" s="7"/>
      <c r="J3331" s="7"/>
      <c r="K3331" s="7"/>
      <c r="L3331" s="7"/>
    </row>
    <row r="3332" spans="2:12" s="3" customFormat="1" hidden="1">
      <c r="B3332" s="7" t="s">
        <v>210</v>
      </c>
      <c r="C3332" s="7"/>
      <c r="D3332" s="7"/>
      <c r="E3332" s="7"/>
      <c r="F3332" s="7"/>
      <c r="G3332" s="7"/>
      <c r="H3332" s="7"/>
      <c r="I3332" s="7"/>
      <c r="J3332" s="7"/>
      <c r="K3332" s="7"/>
      <c r="L3332" s="7"/>
    </row>
    <row r="3333" spans="2:12" s="3" customFormat="1" hidden="1">
      <c r="B3333" s="7" t="s">
        <v>283</v>
      </c>
      <c r="C3333" s="7"/>
      <c r="D3333" s="7"/>
      <c r="E3333" s="7"/>
      <c r="F3333" s="7"/>
      <c r="G3333" s="7"/>
      <c r="H3333" s="7"/>
      <c r="I3333" s="7"/>
      <c r="J3333" s="7"/>
      <c r="K3333" s="7"/>
      <c r="L3333" s="7"/>
    </row>
    <row r="3334" spans="2:12" s="3" customFormat="1" hidden="1">
      <c r="B3334" s="7" t="s">
        <v>511</v>
      </c>
      <c r="C3334" s="7"/>
      <c r="D3334" s="7"/>
      <c r="E3334" s="7"/>
      <c r="F3334" s="7"/>
      <c r="G3334" s="7"/>
      <c r="H3334" s="7"/>
      <c r="I3334" s="7"/>
      <c r="J3334" s="7"/>
      <c r="K3334" s="7"/>
      <c r="L3334" s="7"/>
    </row>
    <row r="3335" spans="2:12" s="3" customFormat="1" hidden="1">
      <c r="B3335" s="7" t="s">
        <v>512</v>
      </c>
      <c r="C3335" s="7"/>
      <c r="D3335" s="7"/>
      <c r="E3335" s="7"/>
      <c r="F3335" s="7"/>
      <c r="G3335" s="7"/>
      <c r="H3335" s="7"/>
      <c r="I3335" s="7"/>
      <c r="J3335" s="7"/>
      <c r="K3335" s="7"/>
      <c r="L3335" s="7"/>
    </row>
    <row r="3336" spans="2:12" s="3" customFormat="1" hidden="1">
      <c r="B3336" s="7" t="s">
        <v>513</v>
      </c>
      <c r="C3336" s="7"/>
      <c r="D3336" s="7"/>
      <c r="E3336" s="7"/>
      <c r="F3336" s="7"/>
      <c r="G3336" s="7"/>
      <c r="H3336" s="7"/>
      <c r="I3336" s="7"/>
      <c r="J3336" s="7"/>
      <c r="K3336" s="7"/>
      <c r="L3336" s="7"/>
    </row>
    <row r="3337" spans="2:12" s="3" customFormat="1" hidden="1">
      <c r="B3337" s="7" t="s">
        <v>514</v>
      </c>
      <c r="C3337" s="7"/>
      <c r="D3337" s="7"/>
      <c r="E3337" s="7"/>
      <c r="F3337" s="7"/>
      <c r="G3337" s="7"/>
      <c r="H3337" s="7"/>
      <c r="I3337" s="7"/>
      <c r="J3337" s="7"/>
      <c r="K3337" s="7"/>
      <c r="L3337" s="7"/>
    </row>
    <row r="3338" spans="2:12" s="3" customFormat="1" hidden="1">
      <c r="B3338" s="7"/>
      <c r="C3338" s="7"/>
      <c r="D3338" s="7"/>
      <c r="E3338" s="7"/>
      <c r="F3338" s="7"/>
      <c r="G3338" s="7"/>
      <c r="H3338" s="7"/>
      <c r="I3338" s="7"/>
      <c r="J3338" s="7"/>
      <c r="K3338" s="7"/>
      <c r="L3338" s="7"/>
    </row>
    <row r="3339" spans="2:12" s="3" customFormat="1" hidden="1">
      <c r="B3339" s="7" t="s">
        <v>516</v>
      </c>
      <c r="C3339" s="7"/>
      <c r="D3339" s="7"/>
      <c r="E3339" s="7"/>
      <c r="F3339" s="7"/>
      <c r="G3339" s="7"/>
      <c r="H3339" s="7"/>
      <c r="I3339" s="7"/>
      <c r="J3339" s="7"/>
      <c r="K3339" s="7"/>
      <c r="L3339" s="7"/>
    </row>
    <row r="3340" spans="2:12" s="3" customFormat="1" hidden="1">
      <c r="B3340" s="7" t="s">
        <v>518</v>
      </c>
      <c r="C3340" s="7"/>
      <c r="D3340" s="7"/>
      <c r="E3340" s="7"/>
      <c r="F3340" s="7"/>
      <c r="G3340" s="7"/>
      <c r="H3340" s="7"/>
      <c r="I3340" s="7"/>
      <c r="J3340" s="7"/>
      <c r="K3340" s="7"/>
      <c r="L3340" s="7"/>
    </row>
    <row r="3341" spans="2:12" s="3" customFormat="1" hidden="1">
      <c r="B3341" s="7" t="s">
        <v>517</v>
      </c>
      <c r="C3341" s="7"/>
      <c r="D3341" s="7"/>
      <c r="E3341" s="7"/>
      <c r="F3341" s="7"/>
      <c r="G3341" s="7"/>
      <c r="H3341" s="7"/>
      <c r="I3341" s="7"/>
      <c r="J3341" s="7"/>
      <c r="K3341" s="7"/>
      <c r="L3341" s="7"/>
    </row>
    <row r="3342" spans="2:12" s="3" customFormat="1" hidden="1">
      <c r="B3342" s="7"/>
      <c r="C3342" s="7"/>
      <c r="D3342" s="7"/>
      <c r="E3342" s="7"/>
      <c r="F3342" s="7"/>
      <c r="G3342" s="7"/>
      <c r="H3342" s="7"/>
      <c r="I3342" s="7"/>
      <c r="J3342" s="7"/>
      <c r="K3342" s="7"/>
      <c r="L3342" s="7"/>
    </row>
    <row r="3343" spans="2:12" s="3" customFormat="1" hidden="1">
      <c r="B3343" s="7" t="s">
        <v>519</v>
      </c>
      <c r="C3343" s="7"/>
      <c r="D3343" s="7"/>
      <c r="E3343" s="7"/>
      <c r="F3343" s="7"/>
      <c r="G3343" s="7"/>
      <c r="H3343" s="7"/>
      <c r="I3343" s="7"/>
      <c r="J3343" s="7"/>
      <c r="K3343" s="7"/>
      <c r="L3343" s="7"/>
    </row>
    <row r="3344" spans="2:12" s="3" customFormat="1" hidden="1">
      <c r="B3344" s="7" t="s">
        <v>515</v>
      </c>
      <c r="C3344" s="7"/>
      <c r="D3344" s="7"/>
      <c r="E3344" s="7"/>
      <c r="F3344" s="7"/>
      <c r="G3344" s="7"/>
      <c r="H3344" s="7"/>
      <c r="I3344" s="7"/>
      <c r="J3344" s="7"/>
      <c r="K3344" s="7"/>
      <c r="L3344" s="7"/>
    </row>
    <row r="3345" spans="2:12" s="3" customFormat="1" hidden="1">
      <c r="B3345" s="7"/>
      <c r="C3345" s="7"/>
      <c r="D3345" s="7"/>
      <c r="E3345" s="7"/>
      <c r="F3345" s="7"/>
      <c r="G3345" s="7"/>
      <c r="H3345" s="7"/>
      <c r="I3345" s="7"/>
      <c r="J3345" s="7"/>
      <c r="K3345" s="7"/>
      <c r="L3345" s="7"/>
    </row>
    <row r="3346" spans="2:12" s="3" customFormat="1" hidden="1">
      <c r="B3346" s="7" t="s">
        <v>536</v>
      </c>
      <c r="C3346" s="7"/>
      <c r="D3346" s="7"/>
      <c r="E3346" s="7"/>
      <c r="F3346" s="7"/>
      <c r="G3346" s="7"/>
      <c r="H3346" s="7"/>
      <c r="I3346" s="7"/>
      <c r="J3346" s="7"/>
      <c r="K3346" s="7"/>
      <c r="L3346" s="7"/>
    </row>
    <row r="3347" spans="2:12" s="3" customFormat="1" hidden="1">
      <c r="B3347" s="7" t="s">
        <v>225</v>
      </c>
      <c r="C3347" s="7"/>
      <c r="D3347" s="7"/>
      <c r="E3347" s="7"/>
      <c r="F3347" s="7"/>
      <c r="G3347" s="7"/>
      <c r="H3347" s="7"/>
      <c r="I3347" s="7"/>
      <c r="J3347" s="7"/>
      <c r="K3347" s="7"/>
      <c r="L3347" s="7"/>
    </row>
    <row r="3348" spans="2:12" s="3" customFormat="1" hidden="1">
      <c r="B3348" s="7"/>
      <c r="C3348" s="7"/>
      <c r="D3348" s="7"/>
      <c r="E3348" s="7"/>
      <c r="F3348" s="7"/>
      <c r="G3348" s="7"/>
      <c r="H3348" s="7"/>
      <c r="I3348" s="7"/>
      <c r="J3348" s="7"/>
      <c r="K3348" s="7"/>
      <c r="L3348" s="7"/>
    </row>
    <row r="3349" spans="2:12" s="3" customFormat="1" hidden="1">
      <c r="B3349" s="7" t="s">
        <v>263</v>
      </c>
      <c r="C3349" s="7"/>
      <c r="D3349" s="7" t="s">
        <v>525</v>
      </c>
      <c r="E3349" s="7"/>
      <c r="F3349" s="7"/>
      <c r="G3349" s="7"/>
      <c r="H3349" s="7"/>
      <c r="I3349" s="7"/>
      <c r="J3349" s="7"/>
      <c r="K3349" s="7"/>
      <c r="L3349" s="7"/>
    </row>
    <row r="3350" spans="2:12" s="3" customFormat="1" hidden="1">
      <c r="B3350" s="7" t="s">
        <v>520</v>
      </c>
      <c r="C3350" s="7"/>
      <c r="D3350" s="7" t="s">
        <v>521</v>
      </c>
      <c r="E3350" s="7"/>
      <c r="F3350" s="7"/>
      <c r="G3350" s="7"/>
      <c r="H3350" s="7"/>
      <c r="I3350" s="7"/>
      <c r="J3350" s="7"/>
      <c r="K3350" s="7"/>
      <c r="L3350" s="7"/>
    </row>
    <row r="3351" spans="2:12" s="3" customFormat="1" hidden="1">
      <c r="B3351" s="7" t="s">
        <v>522</v>
      </c>
      <c r="C3351" s="7"/>
      <c r="D3351" s="7" t="s">
        <v>523</v>
      </c>
      <c r="E3351" s="7"/>
      <c r="F3351" s="7"/>
      <c r="G3351" s="7"/>
      <c r="H3351" s="7"/>
      <c r="I3351" s="7"/>
      <c r="J3351" s="7"/>
      <c r="K3351" s="7"/>
      <c r="L3351" s="7"/>
    </row>
    <row r="3352" spans="2:12" s="3" customFormat="1" hidden="1">
      <c r="B3352" s="7" t="s">
        <v>524</v>
      </c>
      <c r="C3352" s="7"/>
      <c r="D3352" s="7" t="s">
        <v>523</v>
      </c>
      <c r="E3352" s="7"/>
      <c r="F3352" s="7"/>
      <c r="G3352" s="7"/>
      <c r="H3352" s="7"/>
      <c r="I3352" s="7"/>
      <c r="J3352" s="7"/>
      <c r="K3352" s="7"/>
      <c r="L3352" s="7"/>
    </row>
    <row r="3353" spans="2:12" s="3" customFormat="1" hidden="1">
      <c r="B3353" s="7" t="s">
        <v>526</v>
      </c>
      <c r="C3353" s="7"/>
      <c r="D3353" s="7" t="s">
        <v>527</v>
      </c>
      <c r="E3353" s="7"/>
      <c r="F3353" s="7"/>
      <c r="G3353" s="7"/>
      <c r="H3353" s="7"/>
      <c r="I3353" s="7"/>
      <c r="J3353" s="7"/>
      <c r="K3353" s="7"/>
      <c r="L3353" s="7"/>
    </row>
    <row r="3354" spans="2:12" s="3" customFormat="1" hidden="1">
      <c r="B3354" s="7" t="s">
        <v>534</v>
      </c>
      <c r="C3354" s="7"/>
      <c r="D3354" s="7" t="s">
        <v>279</v>
      </c>
      <c r="E3354" s="7"/>
      <c r="F3354" s="7"/>
      <c r="G3354" s="7"/>
      <c r="H3354" s="7"/>
      <c r="I3354" s="7"/>
      <c r="J3354" s="7"/>
      <c r="K3354" s="7"/>
      <c r="L3354" s="7"/>
    </row>
    <row r="3355" spans="2:12" s="3" customFormat="1" hidden="1">
      <c r="B3355" s="7" t="s">
        <v>528</v>
      </c>
      <c r="C3355" s="7"/>
      <c r="D3355" s="7" t="s">
        <v>280</v>
      </c>
      <c r="E3355" s="7"/>
      <c r="F3355" s="7"/>
      <c r="G3355" s="7"/>
      <c r="H3355" s="7"/>
      <c r="I3355" s="7"/>
      <c r="J3355" s="7"/>
      <c r="K3355" s="7"/>
      <c r="L3355" s="7"/>
    </row>
    <row r="3356" spans="2:12" s="3" customFormat="1" hidden="1">
      <c r="B3356" s="7" t="s">
        <v>167</v>
      </c>
      <c r="C3356" s="7"/>
      <c r="D3356" s="7" t="s">
        <v>529</v>
      </c>
      <c r="E3356" s="7"/>
      <c r="F3356" s="7"/>
      <c r="G3356" s="7"/>
      <c r="H3356" s="7"/>
      <c r="I3356" s="7"/>
      <c r="J3356" s="7"/>
      <c r="K3356" s="7"/>
      <c r="L3356" s="7"/>
    </row>
    <row r="3357" spans="2:12" s="3" customFormat="1" hidden="1">
      <c r="B3357" s="7" t="s">
        <v>530</v>
      </c>
      <c r="C3357" s="7"/>
      <c r="D3357" s="7" t="s">
        <v>531</v>
      </c>
      <c r="E3357" s="7"/>
      <c r="F3357" s="7"/>
      <c r="G3357" s="7"/>
      <c r="H3357" s="7"/>
      <c r="I3357" s="7"/>
      <c r="J3357" s="7"/>
      <c r="K3357" s="7"/>
      <c r="L3357" s="7"/>
    </row>
    <row r="3358" spans="2:12" s="3" customFormat="1" hidden="1">
      <c r="B3358" s="7" t="s">
        <v>532</v>
      </c>
      <c r="C3358" s="7"/>
      <c r="D3358" s="7" t="s">
        <v>533</v>
      </c>
      <c r="E3358" s="7"/>
      <c r="F3358" s="7"/>
      <c r="G3358" s="7"/>
      <c r="H3358" s="7"/>
      <c r="I3358" s="7"/>
      <c r="J3358" s="7"/>
      <c r="K3358" s="7"/>
      <c r="L3358" s="7"/>
    </row>
    <row r="3359" spans="2:12" s="3" customFormat="1" hidden="1">
      <c r="B3359" s="7" t="s">
        <v>535</v>
      </c>
      <c r="C3359" s="7"/>
      <c r="D3359" s="7"/>
      <c r="E3359" s="7"/>
      <c r="F3359" s="7"/>
    </row>
    <row r="3360" spans="2:12" s="3" customFormat="1" hidden="1"/>
    <row r="3361" spans="2:13" s="3" customFormat="1" hidden="1"/>
    <row r="3362" spans="2:13" s="3" customFormat="1" hidden="1"/>
    <row r="3363" spans="2:13" s="3" customFormat="1" hidden="1"/>
    <row r="3364" spans="2:13" s="3" customFormat="1" ht="13" hidden="1">
      <c r="B3364" s="950" t="s">
        <v>164</v>
      </c>
      <c r="C3364" s="950"/>
      <c r="D3364" s="950"/>
    </row>
    <row r="3365" spans="2:13" s="3" customFormat="1" hidden="1">
      <c r="G3365" s="7"/>
      <c r="H3365" s="7"/>
      <c r="I3365" s="7"/>
      <c r="J3365" s="7"/>
      <c r="K3365" s="7"/>
      <c r="L3365" s="7"/>
      <c r="M3365" s="7"/>
    </row>
    <row r="3366" spans="2:13" s="3" customFormat="1" hidden="1">
      <c r="B3366" s="7" t="s">
        <v>32</v>
      </c>
      <c r="C3366" s="7" t="s">
        <v>265</v>
      </c>
      <c r="D3366" s="7"/>
      <c r="E3366" s="7" t="s">
        <v>31</v>
      </c>
      <c r="F3366" s="7">
        <v>41430</v>
      </c>
      <c r="G3366" s="7"/>
      <c r="H3366" s="7"/>
      <c r="I3366" s="7"/>
      <c r="J3366" s="7"/>
      <c r="K3366" s="7"/>
      <c r="L3366" s="7"/>
      <c r="M3366" s="7"/>
    </row>
    <row r="3367" spans="2:13" s="3" customFormat="1" hidden="1">
      <c r="B3367" s="7"/>
      <c r="C3367" s="7"/>
      <c r="D3367" s="7"/>
      <c r="E3367" s="7"/>
      <c r="F3367" s="7"/>
      <c r="G3367" s="7"/>
      <c r="H3367" s="7"/>
      <c r="I3367" s="7"/>
      <c r="J3367" s="7"/>
      <c r="K3367" s="7"/>
      <c r="L3367" s="7"/>
      <c r="M3367" s="7"/>
    </row>
    <row r="3368" spans="2:13" s="3" customFormat="1" hidden="1">
      <c r="B3368" s="7" t="s">
        <v>210</v>
      </c>
      <c r="C3368" s="7"/>
      <c r="D3368" s="7"/>
      <c r="E3368" s="7"/>
      <c r="F3368" s="7"/>
      <c r="G3368" s="7"/>
      <c r="H3368" s="7"/>
      <c r="I3368" s="7"/>
      <c r="J3368" s="7"/>
      <c r="K3368" s="7"/>
      <c r="L3368" s="7"/>
      <c r="M3368" s="7"/>
    </row>
    <row r="3369" spans="2:13" s="3" customFormat="1" hidden="1">
      <c r="B3369" s="7" t="s">
        <v>271</v>
      </c>
      <c r="C3369" s="7"/>
      <c r="D3369" s="7"/>
      <c r="E3369" s="7"/>
      <c r="F3369" s="7"/>
      <c r="G3369" s="7"/>
      <c r="H3369" s="7"/>
      <c r="I3369" s="7"/>
      <c r="J3369" s="7"/>
      <c r="K3369" s="7"/>
      <c r="L3369" s="7"/>
      <c r="M3369" s="7"/>
    </row>
    <row r="3370" spans="2:13" s="3" customFormat="1" hidden="1">
      <c r="B3370" s="7" t="s">
        <v>267</v>
      </c>
      <c r="C3370" s="7"/>
      <c r="D3370" s="7"/>
      <c r="E3370" s="7"/>
      <c r="F3370" s="7"/>
      <c r="G3370" s="7"/>
      <c r="H3370" s="7"/>
      <c r="I3370" s="7"/>
      <c r="J3370" s="7"/>
      <c r="K3370" s="7"/>
      <c r="L3370" s="7"/>
      <c r="M3370" s="7"/>
    </row>
    <row r="3371" spans="2:13" s="3" customFormat="1" hidden="1">
      <c r="B3371" s="7" t="s">
        <v>270</v>
      </c>
      <c r="C3371" s="7"/>
      <c r="D3371" s="7"/>
      <c r="E3371" s="7"/>
      <c r="F3371" s="7"/>
      <c r="G3371" s="7"/>
      <c r="H3371" s="7"/>
      <c r="I3371" s="7"/>
      <c r="J3371" s="7"/>
      <c r="K3371" s="7"/>
      <c r="L3371" s="7"/>
      <c r="M3371" s="7"/>
    </row>
    <row r="3372" spans="2:13" s="3" customFormat="1" hidden="1">
      <c r="B3372" s="7" t="s">
        <v>272</v>
      </c>
      <c r="C3372" s="7"/>
      <c r="D3372" s="7"/>
      <c r="E3372" s="7"/>
      <c r="F3372" s="7"/>
      <c r="G3372" s="7"/>
      <c r="H3372" s="7"/>
      <c r="I3372" s="7"/>
      <c r="J3372" s="7"/>
      <c r="K3372" s="7"/>
      <c r="L3372" s="7"/>
      <c r="M3372" s="7"/>
    </row>
    <row r="3373" spans="2:13" s="3" customFormat="1" hidden="1">
      <c r="B3373" s="7" t="s">
        <v>273</v>
      </c>
      <c r="C3373" s="7"/>
      <c r="D3373" s="7"/>
      <c r="E3373" s="7"/>
      <c r="F3373" s="7"/>
      <c r="G3373" s="7"/>
      <c r="H3373" s="7"/>
      <c r="I3373" s="7"/>
      <c r="J3373" s="7"/>
      <c r="K3373" s="7"/>
      <c r="L3373" s="7"/>
      <c r="M3373" s="7"/>
    </row>
    <row r="3374" spans="2:13" s="3" customFormat="1" hidden="1">
      <c r="B3374" s="7" t="s">
        <v>277</v>
      </c>
      <c r="C3374" s="7"/>
      <c r="D3374" s="7"/>
      <c r="E3374" s="7"/>
      <c r="F3374" s="7"/>
      <c r="G3374" s="7"/>
      <c r="H3374" s="7"/>
      <c r="I3374" s="7"/>
      <c r="J3374" s="7"/>
      <c r="K3374" s="7"/>
      <c r="L3374" s="7"/>
      <c r="M3374" s="7"/>
    </row>
    <row r="3375" spans="2:13" s="3" customFormat="1" hidden="1">
      <c r="B3375" s="7"/>
      <c r="C3375" s="7"/>
      <c r="D3375" s="7"/>
      <c r="E3375" s="7"/>
      <c r="F3375" s="7"/>
      <c r="G3375" s="7"/>
      <c r="H3375" s="7"/>
      <c r="I3375" s="7"/>
      <c r="J3375" s="7"/>
      <c r="K3375" s="7"/>
      <c r="L3375" s="7"/>
      <c r="M3375" s="7"/>
    </row>
    <row r="3376" spans="2:13" s="3" customFormat="1" hidden="1">
      <c r="B3376" s="7"/>
      <c r="C3376" s="7"/>
      <c r="D3376" s="7"/>
      <c r="E3376" s="7"/>
      <c r="F3376" s="7"/>
      <c r="G3376" s="7"/>
      <c r="H3376" s="7"/>
      <c r="I3376" s="7"/>
      <c r="J3376" s="7"/>
      <c r="K3376" s="7"/>
      <c r="L3376" s="7"/>
      <c r="M3376" s="7"/>
    </row>
    <row r="3377" spans="2:13" s="3" customFormat="1" hidden="1">
      <c r="B3377" s="7" t="s">
        <v>266</v>
      </c>
      <c r="C3377" s="7"/>
      <c r="D3377" s="7"/>
      <c r="E3377" s="7"/>
      <c r="F3377" s="7"/>
      <c r="G3377" s="7"/>
      <c r="H3377" s="7"/>
      <c r="I3377" s="7"/>
      <c r="J3377" s="7"/>
      <c r="K3377" s="7"/>
      <c r="L3377" s="7"/>
      <c r="M3377" s="7"/>
    </row>
    <row r="3378" spans="2:13" s="3" customFormat="1" hidden="1">
      <c r="B3378" s="7" t="s">
        <v>264</v>
      </c>
      <c r="C3378" s="7"/>
      <c r="D3378" s="7"/>
      <c r="E3378" s="7"/>
      <c r="F3378" s="7"/>
      <c r="G3378" s="7"/>
      <c r="H3378" s="7"/>
      <c r="I3378" s="7"/>
      <c r="J3378" s="7"/>
      <c r="K3378" s="7"/>
      <c r="L3378" s="7"/>
      <c r="M3378" s="7"/>
    </row>
    <row r="3379" spans="2:13" s="3" customFormat="1" hidden="1">
      <c r="B3379" s="7"/>
      <c r="C3379" s="7"/>
      <c r="D3379" s="7"/>
      <c r="E3379" s="7"/>
      <c r="F3379" s="7"/>
      <c r="G3379" s="7"/>
      <c r="H3379" s="7"/>
      <c r="I3379" s="7"/>
      <c r="J3379" s="7"/>
      <c r="K3379" s="7"/>
      <c r="L3379" s="7"/>
      <c r="M3379" s="7"/>
    </row>
    <row r="3380" spans="2:13" s="3" customFormat="1" hidden="1">
      <c r="B3380" s="7"/>
      <c r="C3380" s="7"/>
      <c r="D3380" s="7"/>
      <c r="E3380" s="7"/>
      <c r="F3380" s="7"/>
      <c r="G3380" s="7"/>
      <c r="H3380" s="7"/>
      <c r="I3380" s="7"/>
      <c r="J3380" s="7"/>
      <c r="K3380" s="7"/>
      <c r="L3380" s="7"/>
      <c r="M3380" s="7"/>
    </row>
    <row r="3381" spans="2:13" s="3" customFormat="1" hidden="1">
      <c r="B3381" s="7"/>
      <c r="C3381" s="7"/>
      <c r="D3381" s="7"/>
      <c r="E3381" s="7"/>
      <c r="F3381" s="7"/>
      <c r="G3381" s="7"/>
      <c r="H3381" s="7"/>
      <c r="I3381" s="7"/>
      <c r="J3381" s="7"/>
      <c r="K3381" s="7"/>
      <c r="L3381" s="7"/>
      <c r="M3381" s="7"/>
    </row>
    <row r="3382" spans="2:13" s="3" customFormat="1" hidden="1">
      <c r="B3382" s="7" t="s">
        <v>248</v>
      </c>
      <c r="C3382" s="7"/>
      <c r="D3382" s="7"/>
      <c r="E3382" s="7"/>
      <c r="F3382" s="7"/>
      <c r="G3382" s="7"/>
      <c r="H3382" s="7"/>
      <c r="I3382" s="7"/>
      <c r="J3382" s="7"/>
      <c r="K3382" s="7"/>
      <c r="L3382" s="7"/>
      <c r="M3382" s="7"/>
    </row>
    <row r="3383" spans="2:13" s="3" customFormat="1" hidden="1">
      <c r="B3383" s="7" t="s">
        <v>225</v>
      </c>
      <c r="C3383" s="7"/>
      <c r="D3383" s="7"/>
      <c r="E3383" s="7"/>
      <c r="F3383" s="7"/>
      <c r="G3383" s="7"/>
      <c r="H3383" s="7"/>
      <c r="I3383" s="7"/>
      <c r="J3383" s="7"/>
      <c r="K3383" s="7"/>
      <c r="L3383" s="7"/>
      <c r="M3383" s="7"/>
    </row>
    <row r="3384" spans="2:13" s="3" customFormat="1" hidden="1">
      <c r="B3384" s="7" t="s">
        <v>281</v>
      </c>
      <c r="C3384" s="7"/>
      <c r="D3384" s="7"/>
      <c r="E3384" s="7"/>
      <c r="F3384" s="7" t="s">
        <v>279</v>
      </c>
      <c r="G3384" s="7"/>
      <c r="H3384" s="7"/>
      <c r="I3384" s="7"/>
      <c r="J3384" s="7"/>
      <c r="K3384" s="7"/>
      <c r="L3384" s="7"/>
      <c r="M3384" s="7"/>
    </row>
    <row r="3385" spans="2:13" s="3" customFormat="1" hidden="1">
      <c r="B3385" s="7" t="s">
        <v>282</v>
      </c>
      <c r="C3385" s="7"/>
      <c r="D3385" s="7"/>
      <c r="E3385" s="7"/>
      <c r="F3385" s="7" t="s">
        <v>280</v>
      </c>
      <c r="G3385" s="7"/>
      <c r="H3385" s="7"/>
      <c r="I3385" s="7"/>
      <c r="J3385" s="7"/>
      <c r="K3385" s="7"/>
      <c r="L3385" s="7"/>
      <c r="M3385" s="7"/>
    </row>
    <row r="3386" spans="2:13" s="3" customFormat="1" hidden="1">
      <c r="B3386" s="7"/>
      <c r="C3386" s="7"/>
      <c r="D3386" s="7"/>
      <c r="E3386" s="7"/>
      <c r="F3386" s="7"/>
    </row>
    <row r="3387" spans="2:13" s="3" customFormat="1" ht="13" hidden="1">
      <c r="B3387" s="9"/>
      <c r="C3387" s="9"/>
      <c r="D3387" s="9"/>
      <c r="H3387" s="950"/>
      <c r="I3387" s="950"/>
      <c r="J3387" s="950"/>
      <c r="K3387" s="950"/>
      <c r="L3387" s="950"/>
      <c r="M3387" s="950"/>
    </row>
    <row r="3388" spans="2:13" s="3" customFormat="1" ht="13" hidden="1">
      <c r="B3388" s="950" t="s">
        <v>210</v>
      </c>
      <c r="C3388" s="950"/>
      <c r="D3388" s="950"/>
      <c r="H3388" s="9"/>
      <c r="I3388" s="9"/>
      <c r="J3388" s="9"/>
      <c r="K3388" s="9"/>
      <c r="L3388" s="9"/>
      <c r="M3388" s="9"/>
    </row>
    <row r="3389" spans="2:13" s="3" customFormat="1" ht="13" hidden="1">
      <c r="B3389" s="9" t="s">
        <v>247</v>
      </c>
      <c r="C3389" s="9"/>
      <c r="D3389" s="9"/>
      <c r="G3389" s="7"/>
      <c r="H3389" s="10"/>
      <c r="I3389" s="10"/>
      <c r="J3389" s="10"/>
      <c r="K3389" s="7"/>
      <c r="L3389" s="10"/>
      <c r="M3389" s="7"/>
    </row>
    <row r="3390" spans="2:13" s="3" customFormat="1" ht="13" hidden="1">
      <c r="B3390" s="7" t="s">
        <v>255</v>
      </c>
      <c r="C3390" s="10"/>
      <c r="D3390" s="7"/>
      <c r="E3390" s="11"/>
      <c r="F3390" s="10"/>
      <c r="G3390" s="7"/>
      <c r="H3390" s="7"/>
      <c r="I3390" s="7"/>
      <c r="J3390" s="7"/>
      <c r="K3390" s="7"/>
      <c r="L3390" s="7"/>
      <c r="M3390" s="7"/>
    </row>
    <row r="3391" spans="2:13" s="3" customFormat="1" hidden="1">
      <c r="B3391" s="7" t="s">
        <v>256</v>
      </c>
      <c r="C3391" s="7"/>
      <c r="D3391" s="7"/>
      <c r="E3391" s="8"/>
      <c r="F3391" s="7"/>
      <c r="G3391" s="7"/>
      <c r="H3391" s="7"/>
      <c r="I3391" s="7"/>
      <c r="J3391" s="7"/>
      <c r="K3391" s="7"/>
      <c r="L3391" s="7"/>
      <c r="M3391" s="7"/>
    </row>
    <row r="3392" spans="2:13" s="3" customFormat="1" hidden="1">
      <c r="B3392" s="7" t="s">
        <v>257</v>
      </c>
      <c r="C3392" s="7"/>
      <c r="D3392" s="7"/>
      <c r="E3392" s="8"/>
      <c r="F3392" s="7"/>
      <c r="G3392" s="7"/>
      <c r="H3392" s="7"/>
      <c r="I3392" s="7"/>
      <c r="J3392" s="7"/>
      <c r="K3392" s="7"/>
      <c r="L3392" s="7"/>
      <c r="M3392" s="7"/>
    </row>
    <row r="3393" spans="2:13" s="3" customFormat="1" hidden="1">
      <c r="B3393" s="7" t="s">
        <v>258</v>
      </c>
      <c r="C3393" s="7"/>
      <c r="D3393" s="7"/>
      <c r="E3393" s="8"/>
      <c r="F3393" s="7"/>
      <c r="G3393" s="7"/>
      <c r="H3393" s="7"/>
      <c r="I3393" s="7"/>
      <c r="J3393" s="7"/>
      <c r="K3393" s="7"/>
      <c r="L3393" s="7"/>
      <c r="M3393" s="7"/>
    </row>
    <row r="3394" spans="2:13" s="3" customFormat="1" hidden="1">
      <c r="B3394" s="7" t="s">
        <v>259</v>
      </c>
      <c r="C3394" s="7"/>
      <c r="D3394" s="7"/>
      <c r="E3394" s="8"/>
      <c r="F3394" s="7"/>
      <c r="G3394" s="7"/>
      <c r="H3394" s="7"/>
      <c r="I3394" s="7"/>
      <c r="J3394" s="7"/>
      <c r="K3394" s="7"/>
      <c r="L3394" s="7"/>
      <c r="M3394" s="7"/>
    </row>
    <row r="3395" spans="2:13" s="3" customFormat="1" hidden="1">
      <c r="B3395" s="7"/>
      <c r="C3395" s="7"/>
      <c r="D3395" s="7"/>
      <c r="E3395" s="8"/>
      <c r="F3395" s="7"/>
      <c r="G3395" s="7"/>
      <c r="H3395" s="7"/>
      <c r="I3395" s="7"/>
      <c r="J3395" s="7"/>
      <c r="K3395" s="7"/>
      <c r="L3395" s="7"/>
      <c r="M3395" s="7"/>
    </row>
    <row r="3396" spans="2:13" s="3" customFormat="1" ht="13" hidden="1">
      <c r="B3396" s="7"/>
      <c r="C3396" s="7"/>
      <c r="D3396" s="7"/>
      <c r="E3396" s="8"/>
      <c r="F3396" s="7"/>
      <c r="H3396" s="950"/>
      <c r="I3396" s="950"/>
      <c r="J3396" s="950"/>
      <c r="K3396" s="950"/>
      <c r="L3396" s="950"/>
      <c r="M3396" s="950"/>
    </row>
    <row r="3397" spans="2:13" s="3" customFormat="1" ht="13" hidden="1">
      <c r="B3397" s="950" t="s">
        <v>250</v>
      </c>
      <c r="C3397" s="950"/>
      <c r="D3397" s="950"/>
      <c r="H3397" s="9"/>
      <c r="I3397" s="9"/>
      <c r="J3397" s="9"/>
      <c r="K3397" s="9"/>
      <c r="L3397" s="9"/>
      <c r="M3397" s="9"/>
    </row>
    <row r="3398" spans="2:13" s="3" customFormat="1" ht="13" hidden="1">
      <c r="B3398" s="9" t="s">
        <v>249</v>
      </c>
      <c r="C3398" s="9"/>
      <c r="D3398" s="9"/>
      <c r="G3398" s="7"/>
      <c r="H3398" s="10"/>
      <c r="I3398" s="10"/>
      <c r="J3398" s="10"/>
      <c r="K3398" s="7"/>
      <c r="L3398" s="10"/>
      <c r="M3398" s="7"/>
    </row>
    <row r="3399" spans="2:13" s="3" customFormat="1" ht="13" hidden="1">
      <c r="B3399" s="7" t="s">
        <v>251</v>
      </c>
      <c r="C3399" s="10"/>
      <c r="D3399" s="7"/>
      <c r="E3399" s="11"/>
      <c r="F3399" s="10"/>
      <c r="G3399" s="7"/>
      <c r="H3399" s="7"/>
      <c r="I3399" s="7"/>
      <c r="J3399" s="7"/>
      <c r="K3399" s="7"/>
      <c r="L3399" s="7"/>
      <c r="M3399" s="7"/>
    </row>
    <row r="3400" spans="2:13" s="3" customFormat="1" hidden="1">
      <c r="B3400" s="7" t="s">
        <v>252</v>
      </c>
      <c r="C3400" s="7"/>
      <c r="D3400" s="7"/>
      <c r="E3400" s="8"/>
      <c r="F3400" s="7"/>
      <c r="G3400" s="7"/>
      <c r="H3400" s="7"/>
      <c r="I3400" s="7"/>
      <c r="J3400" s="7"/>
      <c r="K3400" s="7"/>
      <c r="L3400" s="7"/>
      <c r="M3400" s="7"/>
    </row>
    <row r="3401" spans="2:13" s="3" customFormat="1" hidden="1">
      <c r="B3401" s="7" t="s">
        <v>253</v>
      </c>
      <c r="C3401" s="7"/>
      <c r="D3401" s="7"/>
      <c r="E3401" s="8"/>
      <c r="F3401" s="7"/>
      <c r="G3401" s="7"/>
      <c r="H3401" s="7"/>
      <c r="I3401" s="7"/>
      <c r="J3401" s="7"/>
      <c r="K3401" s="7"/>
      <c r="L3401" s="7"/>
      <c r="M3401" s="7"/>
    </row>
    <row r="3402" spans="2:13" s="3" customFormat="1" hidden="1">
      <c r="B3402" s="7" t="s">
        <v>254</v>
      </c>
      <c r="C3402" s="7"/>
      <c r="D3402" s="7"/>
      <c r="E3402" s="8"/>
      <c r="F3402" s="7"/>
      <c r="G3402" s="7"/>
      <c r="H3402" s="7"/>
      <c r="I3402" s="7"/>
      <c r="J3402" s="7"/>
      <c r="K3402" s="7"/>
      <c r="L3402" s="7"/>
      <c r="M3402" s="7"/>
    </row>
    <row r="3403" spans="2:13" s="3" customFormat="1" hidden="1">
      <c r="B3403" s="7"/>
      <c r="C3403" s="7"/>
      <c r="D3403" s="7"/>
      <c r="E3403" s="8"/>
      <c r="F3403" s="7"/>
      <c r="G3403" s="7"/>
      <c r="H3403" s="7"/>
      <c r="I3403" s="7"/>
      <c r="J3403" s="7"/>
      <c r="K3403" s="7"/>
      <c r="L3403" s="7"/>
      <c r="M3403" s="7"/>
    </row>
    <row r="3404" spans="2:13" s="3" customFormat="1" hidden="1">
      <c r="B3404" s="7"/>
      <c r="C3404" s="7"/>
      <c r="D3404" s="7"/>
      <c r="E3404" s="8"/>
      <c r="F3404" s="7"/>
      <c r="G3404" s="7"/>
      <c r="H3404" s="7"/>
      <c r="I3404" s="7"/>
      <c r="J3404" s="7"/>
      <c r="K3404" s="7"/>
      <c r="L3404" s="7"/>
      <c r="M3404" s="7"/>
    </row>
    <row r="3405" spans="2:13" s="3" customFormat="1" ht="13" hidden="1">
      <c r="B3405" s="7"/>
      <c r="C3405" s="7"/>
      <c r="D3405" s="7"/>
      <c r="E3405" s="8"/>
      <c r="F3405" s="7"/>
      <c r="H3405" s="950"/>
      <c r="I3405" s="950"/>
      <c r="J3405" s="950"/>
      <c r="K3405" s="950"/>
      <c r="L3405" s="950"/>
      <c r="M3405" s="950"/>
    </row>
    <row r="3406" spans="2:13" s="3" customFormat="1" ht="13" hidden="1">
      <c r="B3406" s="950" t="s">
        <v>248</v>
      </c>
      <c r="C3406" s="950"/>
      <c r="D3406" s="950"/>
      <c r="H3406" s="9"/>
      <c r="I3406" s="9"/>
      <c r="J3406" s="9"/>
      <c r="K3406" s="9"/>
      <c r="L3406" s="9"/>
      <c r="M3406" s="9"/>
    </row>
    <row r="3407" spans="2:13" s="3" customFormat="1" ht="13" hidden="1">
      <c r="B3407" s="9" t="s">
        <v>225</v>
      </c>
      <c r="C3407" s="9"/>
      <c r="D3407" s="9"/>
      <c r="G3407" s="7"/>
      <c r="H3407" s="10"/>
      <c r="I3407" s="10"/>
      <c r="J3407" s="10"/>
      <c r="K3407" s="7"/>
      <c r="L3407" s="10"/>
      <c r="M3407" s="7"/>
    </row>
    <row r="3408" spans="2:13" s="3" customFormat="1" ht="13" hidden="1">
      <c r="B3408" s="7" t="s">
        <v>262</v>
      </c>
      <c r="C3408" s="10"/>
      <c r="D3408" s="7"/>
      <c r="E3408" s="11"/>
      <c r="F3408" s="10"/>
      <c r="G3408" s="7"/>
      <c r="H3408" s="7"/>
      <c r="I3408" s="7"/>
      <c r="J3408" s="7"/>
      <c r="K3408" s="7"/>
      <c r="L3408" s="7"/>
      <c r="M3408" s="7"/>
    </row>
    <row r="3409" spans="2:13" s="3" customFormat="1" hidden="1">
      <c r="B3409" s="7"/>
      <c r="C3409" s="7"/>
      <c r="D3409" s="7"/>
      <c r="E3409" s="8"/>
      <c r="F3409" s="7"/>
    </row>
    <row r="3410" spans="2:13" s="3" customFormat="1" ht="13" hidden="1">
      <c r="B3410" s="9"/>
      <c r="C3410" s="9"/>
      <c r="D3410" s="9"/>
    </row>
    <row r="3411" spans="2:13" s="3" customFormat="1" ht="13" hidden="1">
      <c r="B3411" s="9"/>
      <c r="C3411" s="9"/>
      <c r="D3411" s="9"/>
    </row>
    <row r="3412" spans="2:13" s="3" customFormat="1" ht="13" hidden="1">
      <c r="B3412" s="9"/>
      <c r="C3412" s="9"/>
      <c r="D3412" s="9"/>
      <c r="H3412" s="950"/>
      <c r="I3412" s="950"/>
      <c r="J3412" s="950"/>
    </row>
    <row r="3413" spans="2:13" s="3" customFormat="1" ht="13" hidden="1">
      <c r="B3413" s="950" t="s">
        <v>210</v>
      </c>
      <c r="C3413" s="950"/>
      <c r="D3413" s="950"/>
      <c r="H3413" s="9"/>
      <c r="I3413" s="9"/>
      <c r="J3413" s="9"/>
    </row>
    <row r="3414" spans="2:13" s="3" customFormat="1" ht="13" hidden="1">
      <c r="B3414" s="9" t="s">
        <v>231</v>
      </c>
      <c r="C3414" s="9"/>
      <c r="D3414" s="9"/>
      <c r="G3414" s="7"/>
      <c r="H3414" s="10"/>
      <c r="I3414" s="10"/>
      <c r="J3414" s="10"/>
      <c r="K3414" s="11"/>
      <c r="L3414" s="10"/>
      <c r="M3414" s="7"/>
    </row>
    <row r="3415" spans="2:13" s="3" customFormat="1" ht="13" hidden="1">
      <c r="B3415" s="7" t="s">
        <v>232</v>
      </c>
      <c r="C3415" s="10"/>
      <c r="D3415" s="7"/>
      <c r="E3415" s="11"/>
      <c r="F3415" s="10"/>
      <c r="G3415" s="7"/>
      <c r="H3415" s="7"/>
      <c r="I3415" s="7"/>
      <c r="J3415" s="7"/>
      <c r="K3415" s="8"/>
      <c r="L3415" s="7"/>
      <c r="M3415" s="7"/>
    </row>
    <row r="3416" spans="2:13" s="3" customFormat="1" hidden="1">
      <c r="B3416" s="7" t="s">
        <v>233</v>
      </c>
      <c r="C3416" s="7"/>
      <c r="D3416" s="7"/>
      <c r="E3416" s="8"/>
      <c r="F3416" s="7"/>
      <c r="G3416" s="7"/>
      <c r="H3416" s="7"/>
      <c r="I3416" s="7"/>
      <c r="J3416" s="7"/>
      <c r="K3416" s="8"/>
      <c r="L3416" s="7"/>
      <c r="M3416" s="7"/>
    </row>
    <row r="3417" spans="2:13" s="3" customFormat="1" hidden="1">
      <c r="B3417" s="7" t="s">
        <v>243</v>
      </c>
      <c r="C3417" s="7"/>
      <c r="D3417" s="7"/>
      <c r="E3417" s="8"/>
      <c r="F3417" s="7"/>
      <c r="G3417" s="7"/>
      <c r="H3417" s="7"/>
      <c r="I3417" s="7"/>
      <c r="J3417" s="7"/>
      <c r="K3417" s="8"/>
      <c r="L3417" s="7"/>
      <c r="M3417" s="7"/>
    </row>
    <row r="3418" spans="2:13" s="3" customFormat="1" hidden="1">
      <c r="B3418" s="7"/>
      <c r="C3418" s="7"/>
      <c r="D3418" s="7"/>
      <c r="E3418" s="8"/>
      <c r="F3418" s="7"/>
      <c r="G3418" s="7"/>
      <c r="H3418" s="7"/>
      <c r="I3418" s="7"/>
      <c r="J3418" s="7"/>
      <c r="K3418" s="8"/>
      <c r="L3418" s="7"/>
      <c r="M3418" s="7"/>
    </row>
    <row r="3419" spans="2:13" s="3" customFormat="1" hidden="1">
      <c r="B3419" s="7" t="s">
        <v>238</v>
      </c>
      <c r="C3419" s="7"/>
      <c r="D3419" s="7"/>
      <c r="E3419" s="8"/>
      <c r="F3419" s="7"/>
      <c r="G3419" s="7"/>
      <c r="H3419" s="7"/>
      <c r="I3419" s="7"/>
      <c r="J3419" s="7"/>
      <c r="K3419" s="8"/>
      <c r="L3419" s="7"/>
      <c r="M3419" s="7"/>
    </row>
    <row r="3420" spans="2:13" s="3" customFormat="1" hidden="1">
      <c r="B3420" s="7" t="s">
        <v>239</v>
      </c>
      <c r="C3420" s="7"/>
      <c r="D3420" s="7"/>
      <c r="E3420" s="8"/>
      <c r="F3420" s="7"/>
      <c r="G3420" s="7"/>
      <c r="H3420" s="7"/>
      <c r="I3420" s="7"/>
      <c r="J3420" s="7"/>
      <c r="K3420" s="8"/>
      <c r="L3420" s="7"/>
      <c r="M3420" s="7"/>
    </row>
    <row r="3421" spans="2:13" s="3" customFormat="1" hidden="1">
      <c r="B3421" s="7" t="s">
        <v>240</v>
      </c>
      <c r="C3421" s="7"/>
      <c r="D3421" s="7"/>
      <c r="E3421" s="8"/>
      <c r="F3421" s="7"/>
      <c r="G3421" s="7"/>
      <c r="H3421" s="7"/>
      <c r="I3421" s="7"/>
      <c r="J3421" s="7"/>
      <c r="K3421" s="8"/>
      <c r="L3421" s="7"/>
      <c r="M3421" s="7"/>
    </row>
    <row r="3422" spans="2:13" s="3" customFormat="1" hidden="1">
      <c r="B3422" s="7" t="s">
        <v>241</v>
      </c>
      <c r="C3422" s="7"/>
      <c r="D3422" s="7"/>
      <c r="E3422" s="8"/>
      <c r="F3422" s="7"/>
      <c r="G3422" s="7"/>
      <c r="H3422" s="7"/>
      <c r="I3422" s="7"/>
      <c r="J3422" s="7"/>
      <c r="K3422" s="8"/>
      <c r="L3422" s="7"/>
      <c r="M3422" s="7"/>
    </row>
    <row r="3423" spans="2:13" s="3" customFormat="1" hidden="1">
      <c r="B3423" s="7" t="s">
        <v>242</v>
      </c>
      <c r="C3423" s="7"/>
      <c r="D3423" s="7"/>
      <c r="E3423" s="8"/>
      <c r="F3423" s="7"/>
      <c r="G3423" s="7"/>
      <c r="H3423" s="7"/>
      <c r="I3423" s="7"/>
      <c r="J3423" s="7"/>
      <c r="K3423" s="8"/>
      <c r="L3423" s="7"/>
      <c r="M3423" s="7"/>
    </row>
    <row r="3424" spans="2:13" s="3" customFormat="1" hidden="1">
      <c r="B3424" s="7"/>
      <c r="C3424" s="7"/>
      <c r="D3424" s="7"/>
      <c r="E3424" s="8"/>
      <c r="F3424" s="7"/>
      <c r="G3424" s="7"/>
      <c r="H3424" s="7"/>
      <c r="I3424" s="7"/>
      <c r="J3424" s="7"/>
      <c r="K3424" s="8"/>
      <c r="L3424" s="7"/>
      <c r="M3424" s="7"/>
    </row>
    <row r="3425" spans="2:13" s="3" customFormat="1" hidden="1">
      <c r="B3425" s="7"/>
      <c r="C3425" s="7"/>
      <c r="D3425" s="7"/>
      <c r="E3425" s="8"/>
      <c r="F3425" s="7"/>
      <c r="G3425" s="7"/>
      <c r="H3425" s="7"/>
      <c r="I3425" s="7"/>
      <c r="J3425" s="7"/>
      <c r="K3425" s="8"/>
      <c r="L3425" s="7"/>
      <c r="M3425" s="7"/>
    </row>
    <row r="3426" spans="2:13" s="3" customFormat="1" hidden="1">
      <c r="B3426" s="7" t="s">
        <v>246</v>
      </c>
      <c r="C3426" s="7"/>
      <c r="D3426" s="7"/>
      <c r="E3426" s="8"/>
      <c r="F3426" s="7"/>
      <c r="G3426" s="7"/>
      <c r="H3426" s="7"/>
      <c r="I3426" s="7"/>
      <c r="J3426" s="7"/>
      <c r="K3426" s="8"/>
      <c r="L3426" s="7"/>
      <c r="M3426" s="7"/>
    </row>
    <row r="3427" spans="2:13" s="3" customFormat="1" hidden="1">
      <c r="B3427" s="7" t="s">
        <v>225</v>
      </c>
      <c r="C3427" s="7"/>
      <c r="D3427" s="7"/>
      <c r="E3427" s="8"/>
      <c r="F3427" s="7"/>
      <c r="G3427" s="7"/>
      <c r="H3427" s="7"/>
      <c r="I3427" s="7"/>
      <c r="J3427" s="7"/>
      <c r="K3427" s="8"/>
      <c r="L3427" s="7"/>
      <c r="M3427" s="7"/>
    </row>
    <row r="3428" spans="2:13" s="3" customFormat="1" ht="13" hidden="1">
      <c r="B3428" s="7" t="s">
        <v>244</v>
      </c>
      <c r="C3428" s="7"/>
      <c r="D3428" s="7"/>
      <c r="E3428" s="8"/>
      <c r="F3428" s="7"/>
      <c r="H3428" s="950"/>
      <c r="I3428" s="950"/>
      <c r="J3428" s="950"/>
    </row>
    <row r="3429" spans="2:13" s="3" customFormat="1" ht="13" hidden="1">
      <c r="B3429" s="7" t="s">
        <v>245</v>
      </c>
      <c r="C3429" s="7"/>
      <c r="D3429" s="7"/>
      <c r="H3429" s="9"/>
      <c r="I3429" s="9"/>
      <c r="J3429" s="9"/>
    </row>
    <row r="3430" spans="2:13" s="3" customFormat="1" ht="13" hidden="1">
      <c r="B3430" s="9"/>
      <c r="C3430" s="9"/>
      <c r="D3430" s="9"/>
    </row>
    <row r="3431" spans="2:13" s="3" customFormat="1" hidden="1"/>
    <row r="3432" spans="2:13" s="3" customFormat="1" hidden="1"/>
    <row r="3433" spans="2:13" s="3" customFormat="1" ht="13" hidden="1">
      <c r="B3433" s="950" t="s">
        <v>164</v>
      </c>
      <c r="C3433" s="950"/>
      <c r="D3433" s="950"/>
    </row>
    <row r="3434" spans="2:13" s="3" customFormat="1" ht="13" hidden="1">
      <c r="B3434" s="9"/>
      <c r="C3434" s="9"/>
      <c r="D3434" s="9"/>
      <c r="G3434" s="7"/>
      <c r="H3434" s="7"/>
      <c r="I3434" s="7"/>
      <c r="J3434" s="8"/>
    </row>
    <row r="3435" spans="2:13" s="3" customFormat="1" ht="13" hidden="1">
      <c r="B3435" s="10" t="s">
        <v>32</v>
      </c>
      <c r="C3435" s="10" t="s">
        <v>234</v>
      </c>
      <c r="D3435" s="10"/>
      <c r="E3435" s="11" t="s">
        <v>31</v>
      </c>
      <c r="F3435" s="10" t="s">
        <v>237</v>
      </c>
      <c r="G3435" s="7"/>
      <c r="H3435" s="7"/>
      <c r="I3435" s="7"/>
      <c r="J3435" s="8"/>
    </row>
    <row r="3436" spans="2:13" s="3" customFormat="1" hidden="1">
      <c r="B3436" s="7"/>
      <c r="C3436" s="7"/>
      <c r="D3436" s="7"/>
      <c r="E3436" s="8"/>
      <c r="F3436" s="7"/>
      <c r="G3436" s="7"/>
      <c r="H3436" s="7"/>
      <c r="I3436" s="7"/>
      <c r="J3436" s="8"/>
    </row>
    <row r="3437" spans="2:13" s="3" customFormat="1" hidden="1">
      <c r="B3437" s="7" t="s">
        <v>210</v>
      </c>
      <c r="C3437" s="7"/>
      <c r="D3437" s="7"/>
      <c r="E3437" s="8"/>
      <c r="F3437" s="7"/>
      <c r="G3437" s="7"/>
      <c r="H3437" s="7"/>
      <c r="I3437" s="7"/>
      <c r="J3437" s="8"/>
    </row>
    <row r="3438" spans="2:13" s="3" customFormat="1" hidden="1">
      <c r="B3438" s="7" t="s">
        <v>235</v>
      </c>
      <c r="C3438" s="7"/>
      <c r="D3438" s="7"/>
      <c r="E3438" s="8"/>
      <c r="F3438" s="7"/>
      <c r="G3438" s="7"/>
      <c r="H3438" s="7"/>
      <c r="I3438" s="7"/>
      <c r="J3438" s="8"/>
    </row>
    <row r="3439" spans="2:13" s="3" customFormat="1" hidden="1">
      <c r="B3439" s="7" t="s">
        <v>236</v>
      </c>
      <c r="C3439" s="7"/>
      <c r="D3439" s="7"/>
      <c r="E3439" s="8"/>
      <c r="F3439" s="7"/>
      <c r="G3439" s="7"/>
      <c r="H3439" s="7"/>
      <c r="I3439" s="7"/>
      <c r="J3439" s="8"/>
    </row>
    <row r="3440" spans="2:13" hidden="1"/>
    <row r="3441" spans="2:10" hidden="1"/>
    <row r="3442" spans="2:10" hidden="1"/>
    <row r="3443" spans="2:10" hidden="1"/>
    <row r="3444" spans="2:10" s="3" customFormat="1" hidden="1">
      <c r="B3444" s="7"/>
      <c r="C3444" s="7"/>
      <c r="D3444" s="7"/>
      <c r="E3444" s="8"/>
      <c r="F3444" s="7"/>
      <c r="G3444" s="7"/>
      <c r="H3444" s="7"/>
      <c r="I3444" s="7"/>
      <c r="J3444" s="8"/>
    </row>
    <row r="3445" spans="2:10" s="3" customFormat="1" hidden="1">
      <c r="B3445" s="7" t="s">
        <v>228</v>
      </c>
      <c r="C3445" s="7"/>
      <c r="D3445" s="7"/>
      <c r="E3445" s="8"/>
      <c r="F3445" s="7"/>
      <c r="G3445" s="7"/>
      <c r="H3445" s="7"/>
      <c r="I3445" s="7"/>
      <c r="J3445" s="8"/>
    </row>
    <row r="3446" spans="2:10" hidden="1"/>
    <row r="3447" spans="2:10" hidden="1"/>
    <row r="3448" spans="2:10" hidden="1"/>
    <row r="3449" spans="2:10" hidden="1"/>
    <row r="3450" spans="2:10" hidden="1"/>
    <row r="3451" spans="2:10" hidden="1"/>
    <row r="3452" spans="2:10" s="3" customFormat="1" ht="13" hidden="1">
      <c r="B3452" s="9"/>
      <c r="C3452" s="9"/>
      <c r="D3452" s="9"/>
    </row>
    <row r="3453" spans="2:10" ht="13" hidden="1">
      <c r="B3453" s="9"/>
      <c r="C3453" s="9"/>
      <c r="D3453" s="9"/>
      <c r="E3453" s="3"/>
      <c r="F3453" s="3"/>
    </row>
    <row r="3454" spans="2:10" hidden="1"/>
    <row r="3455" spans="2:10" hidden="1"/>
    <row r="3456" spans="2:10" hidden="1"/>
    <row r="3457" hidden="1"/>
    <row r="3458" hidden="1"/>
    <row r="3459" hidden="1"/>
    <row r="3460" hidden="1"/>
    <row r="3461" hidden="1"/>
    <row r="3462" hidden="1"/>
    <row r="3463" hidden="1"/>
    <row r="3464" hidden="1"/>
    <row r="3465" hidden="1"/>
    <row r="3466" hidden="1"/>
    <row r="3467" hidden="1"/>
    <row r="3468" hidden="1"/>
    <row r="3469" hidden="1"/>
    <row r="3470" hidden="1"/>
    <row r="3471" hidden="1"/>
    <row r="3472" hidden="1"/>
    <row r="3473" hidden="1"/>
    <row r="3474" hidden="1"/>
    <row r="3475" hidden="1"/>
    <row r="3476" hidden="1"/>
    <row r="3477" hidden="1"/>
    <row r="3478" hidden="1"/>
    <row r="3479" hidden="1"/>
    <row r="3480" hidden="1"/>
    <row r="3481" hidden="1"/>
    <row r="3482" hidden="1"/>
    <row r="3483" hidden="1"/>
    <row r="3484" hidden="1"/>
    <row r="3485" hidden="1"/>
    <row r="3486" hidden="1"/>
    <row r="3487" hidden="1"/>
    <row r="3488" hidden="1"/>
    <row r="3489" hidden="1"/>
    <row r="3490" hidden="1"/>
    <row r="3491" hidden="1"/>
    <row r="3492" hidden="1"/>
    <row r="3493" hidden="1"/>
    <row r="3494" hidden="1"/>
    <row r="3495" hidden="1"/>
    <row r="3496" hidden="1"/>
    <row r="3497" hidden="1"/>
    <row r="3498" hidden="1"/>
    <row r="3499" hidden="1"/>
    <row r="3500" hidden="1"/>
    <row r="3501" hidden="1"/>
    <row r="3502" hidden="1"/>
    <row r="3503" hidden="1"/>
    <row r="3504" hidden="1"/>
    <row r="3505" hidden="1"/>
    <row r="3506" hidden="1"/>
    <row r="3507" hidden="1"/>
    <row r="3508" hidden="1"/>
    <row r="3509" hidden="1"/>
    <row r="3510" hidden="1"/>
    <row r="3511" hidden="1"/>
    <row r="3512" hidden="1"/>
    <row r="3513" hidden="1"/>
    <row r="3514" hidden="1"/>
    <row r="3515" hidden="1"/>
    <row r="3516" hidden="1"/>
    <row r="3517" hidden="1"/>
    <row r="3518" hidden="1"/>
    <row r="3519" hidden="1"/>
    <row r="3520" hidden="1"/>
    <row r="3521" hidden="1"/>
    <row r="3522" hidden="1"/>
    <row r="3523" hidden="1"/>
    <row r="3524" hidden="1"/>
    <row r="3525" hidden="1"/>
    <row r="3526" hidden="1"/>
    <row r="3527" hidden="1"/>
    <row r="3528" hidden="1"/>
    <row r="3529" hidden="1"/>
    <row r="3530" hidden="1"/>
    <row r="3531" hidden="1"/>
    <row r="3532" hidden="1"/>
    <row r="3533" hidden="1"/>
    <row r="3534" hidden="1"/>
    <row r="3535" hidden="1"/>
    <row r="3536" hidden="1"/>
    <row r="3537" hidden="1"/>
    <row r="3538" hidden="1"/>
    <row r="3539" hidden="1"/>
    <row r="3540" hidden="1"/>
    <row r="3541" hidden="1"/>
    <row r="3542" hidden="1"/>
    <row r="3543" hidden="1"/>
    <row r="3544" hidden="1"/>
    <row r="3545" hidden="1"/>
    <row r="3546" hidden="1"/>
    <row r="3547" hidden="1"/>
    <row r="3548" hidden="1"/>
    <row r="3549" hidden="1"/>
    <row r="3550" hidden="1"/>
    <row r="3551" hidden="1"/>
    <row r="3552" hidden="1"/>
    <row r="3553" hidden="1"/>
    <row r="3554" hidden="1"/>
    <row r="3555" hidden="1"/>
    <row r="3556" hidden="1"/>
    <row r="3557" hidden="1"/>
    <row r="3558" hidden="1"/>
    <row r="3559" hidden="1"/>
    <row r="3560" hidden="1"/>
    <row r="3561" hidden="1"/>
    <row r="3562" hidden="1"/>
    <row r="3563" hidden="1"/>
    <row r="3564" hidden="1"/>
    <row r="3565" hidden="1"/>
    <row r="3566" hidden="1"/>
    <row r="3567" hidden="1"/>
    <row r="3568" hidden="1"/>
    <row r="3569" hidden="1"/>
    <row r="3570" hidden="1"/>
    <row r="3571" hidden="1"/>
    <row r="3572" hidden="1"/>
    <row r="3573" hidden="1"/>
    <row r="3574" hidden="1"/>
    <row r="3575" hidden="1"/>
    <row r="3576" hidden="1"/>
    <row r="3577" hidden="1"/>
    <row r="3578" hidden="1"/>
    <row r="3579" hidden="1"/>
    <row r="3580" hidden="1"/>
    <row r="3581" hidden="1"/>
    <row r="3582" hidden="1"/>
    <row r="3583" hidden="1"/>
    <row r="3584" hidden="1"/>
    <row r="3585" hidden="1"/>
    <row r="3586" hidden="1"/>
    <row r="3587" hidden="1"/>
    <row r="3588" hidden="1"/>
    <row r="3589" hidden="1"/>
    <row r="3590" hidden="1"/>
    <row r="3591" hidden="1"/>
    <row r="3592" hidden="1"/>
    <row r="3593" hidden="1"/>
    <row r="3594" hidden="1"/>
    <row r="3595" hidden="1"/>
    <row r="3596" hidden="1"/>
    <row r="3597" hidden="1"/>
    <row r="3598" hidden="1"/>
    <row r="3599" hidden="1"/>
    <row r="3600" hidden="1"/>
    <row r="3601" hidden="1"/>
    <row r="3602" hidden="1"/>
    <row r="3603" hidden="1"/>
    <row r="3604" hidden="1"/>
    <row r="3605" hidden="1"/>
    <row r="3606" hidden="1"/>
    <row r="3607" hidden="1"/>
    <row r="3608" hidden="1"/>
    <row r="3609" hidden="1"/>
    <row r="3610" hidden="1"/>
    <row r="3611" hidden="1"/>
    <row r="3612" hidden="1"/>
    <row r="3613" hidden="1"/>
    <row r="3614" hidden="1"/>
    <row r="3615" hidden="1"/>
    <row r="3616" hidden="1"/>
    <row r="3617" hidden="1"/>
    <row r="3618" hidden="1"/>
    <row r="3619" hidden="1"/>
    <row r="3620" hidden="1"/>
    <row r="3621" hidden="1"/>
    <row r="3622" hidden="1"/>
    <row r="3623" hidden="1"/>
    <row r="3624" hidden="1"/>
    <row r="3625" hidden="1"/>
    <row r="3626" hidden="1"/>
    <row r="3627" hidden="1"/>
    <row r="3628" hidden="1"/>
    <row r="3629" hidden="1"/>
    <row r="3630" hidden="1"/>
    <row r="3631" hidden="1"/>
    <row r="3632" hidden="1"/>
    <row r="3633" hidden="1"/>
    <row r="3634" hidden="1"/>
    <row r="3635" hidden="1"/>
    <row r="3636" hidden="1"/>
    <row r="3637" hidden="1"/>
    <row r="3638" hidden="1"/>
    <row r="3639" hidden="1"/>
    <row r="3640" hidden="1"/>
    <row r="3641" hidden="1"/>
    <row r="3642" hidden="1"/>
    <row r="3643" hidden="1"/>
    <row r="3644" hidden="1"/>
    <row r="3645" hidden="1"/>
    <row r="3646" hidden="1"/>
    <row r="3647" hidden="1"/>
    <row r="3648" hidden="1"/>
    <row r="3649" hidden="1"/>
    <row r="3650" hidden="1"/>
    <row r="3651" hidden="1"/>
    <row r="3652" hidden="1"/>
    <row r="3653" hidden="1"/>
    <row r="3654" hidden="1"/>
    <row r="3655" hidden="1"/>
    <row r="3656" hidden="1"/>
    <row r="3657" hidden="1"/>
    <row r="3658" hidden="1"/>
    <row r="3659" hidden="1"/>
    <row r="3660" hidden="1"/>
    <row r="3661" hidden="1"/>
    <row r="3662" hidden="1"/>
    <row r="3663" hidden="1"/>
    <row r="3664" hidden="1"/>
    <row r="3665" hidden="1"/>
    <row r="3666" hidden="1"/>
    <row r="3667" hidden="1"/>
    <row r="3668" hidden="1"/>
    <row r="3669" hidden="1"/>
    <row r="3670" hidden="1"/>
    <row r="3671" hidden="1"/>
    <row r="3672" hidden="1"/>
    <row r="3673" hidden="1"/>
    <row r="3674" hidden="1"/>
    <row r="3675" hidden="1"/>
    <row r="3676" hidden="1"/>
    <row r="3677" hidden="1"/>
    <row r="3678" hidden="1"/>
    <row r="3679" hidden="1"/>
    <row r="3680" hidden="1"/>
    <row r="3681" hidden="1"/>
    <row r="3682" hidden="1"/>
    <row r="3683" hidden="1"/>
    <row r="3684" hidden="1"/>
    <row r="3685" hidden="1"/>
    <row r="3686" hidden="1"/>
    <row r="3687" hidden="1"/>
    <row r="3688" hidden="1"/>
    <row r="3689" hidden="1"/>
    <row r="3690" hidden="1"/>
    <row r="3691" hidden="1"/>
    <row r="3692" hidden="1"/>
    <row r="3693" hidden="1"/>
    <row r="3694" hidden="1"/>
    <row r="3695" hidden="1"/>
    <row r="3696" hidden="1"/>
    <row r="3697" hidden="1"/>
    <row r="3698" hidden="1"/>
    <row r="3699" hidden="1"/>
    <row r="3700" hidden="1"/>
    <row r="3701" hidden="1"/>
    <row r="3702" hidden="1"/>
    <row r="3703" hidden="1"/>
    <row r="3704" hidden="1"/>
    <row r="3705" hidden="1"/>
    <row r="3706" hidden="1"/>
    <row r="3707" hidden="1"/>
    <row r="3708" hidden="1"/>
    <row r="3709" hidden="1"/>
    <row r="3710" hidden="1"/>
    <row r="3711" hidden="1"/>
    <row r="3712" hidden="1"/>
    <row r="3713" hidden="1"/>
    <row r="3714" hidden="1"/>
    <row r="3715" hidden="1"/>
    <row r="3716" hidden="1"/>
    <row r="3717" hidden="1"/>
    <row r="3718" hidden="1"/>
    <row r="3719" hidden="1"/>
    <row r="3720" hidden="1"/>
    <row r="3721" hidden="1"/>
    <row r="3722" hidden="1"/>
    <row r="3723" hidden="1"/>
    <row r="3724" hidden="1"/>
    <row r="3725" hidden="1"/>
    <row r="3726" hidden="1"/>
    <row r="3727" hidden="1"/>
    <row r="3728" hidden="1"/>
    <row r="3729" hidden="1"/>
    <row r="3730" hidden="1"/>
    <row r="3731" hidden="1"/>
    <row r="3732" hidden="1"/>
    <row r="3733" hidden="1"/>
    <row r="3734" hidden="1"/>
    <row r="3735" hidden="1"/>
    <row r="3736" hidden="1"/>
    <row r="3737" hidden="1"/>
    <row r="3738" hidden="1"/>
    <row r="3739" hidden="1"/>
    <row r="3740" hidden="1"/>
    <row r="3741" hidden="1"/>
    <row r="3742" hidden="1"/>
    <row r="3743" hidden="1"/>
    <row r="3744" hidden="1"/>
    <row r="3745" hidden="1"/>
    <row r="3746" hidden="1"/>
    <row r="3747" hidden="1"/>
    <row r="3748" hidden="1"/>
    <row r="3749" hidden="1"/>
    <row r="3750" hidden="1"/>
    <row r="3751" hidden="1"/>
    <row r="3752" hidden="1"/>
    <row r="3753" hidden="1"/>
    <row r="3754" hidden="1"/>
    <row r="3755" hidden="1"/>
    <row r="3756" hidden="1"/>
    <row r="3757" hidden="1"/>
    <row r="3758" hidden="1"/>
    <row r="3759" hidden="1"/>
    <row r="3760" hidden="1"/>
    <row r="3761" hidden="1"/>
    <row r="3762" hidden="1"/>
    <row r="3763" hidden="1"/>
    <row r="3764" hidden="1"/>
    <row r="3765" hidden="1"/>
    <row r="3766" hidden="1"/>
    <row r="3767" hidden="1"/>
    <row r="3768" hidden="1"/>
    <row r="3769" hidden="1"/>
    <row r="3770" hidden="1"/>
    <row r="3771" hidden="1"/>
    <row r="3772" hidden="1"/>
    <row r="3773" hidden="1"/>
    <row r="3774" hidden="1"/>
    <row r="3775" hidden="1"/>
    <row r="3776" hidden="1"/>
    <row r="3777" hidden="1"/>
    <row r="3778" hidden="1"/>
    <row r="3779" hidden="1"/>
    <row r="3780" hidden="1"/>
    <row r="3781" hidden="1"/>
    <row r="3782" hidden="1"/>
    <row r="3783" hidden="1"/>
    <row r="3784" hidden="1"/>
    <row r="3785" hidden="1"/>
    <row r="3786" hidden="1"/>
    <row r="3787" hidden="1"/>
    <row r="3788" hidden="1"/>
    <row r="3789" hidden="1"/>
    <row r="3790" hidden="1"/>
    <row r="3791" hidden="1"/>
    <row r="3792" hidden="1"/>
    <row r="3793" hidden="1"/>
    <row r="3794" hidden="1"/>
    <row r="3795" hidden="1"/>
    <row r="3796" hidden="1"/>
    <row r="3797" hidden="1"/>
    <row r="3798" hidden="1"/>
    <row r="3799" hidden="1"/>
    <row r="3800" hidden="1"/>
    <row r="3801" hidden="1"/>
    <row r="3802" hidden="1"/>
    <row r="3803" hidden="1"/>
    <row r="3804" hidden="1"/>
    <row r="3805" hidden="1"/>
    <row r="3806" hidden="1"/>
    <row r="3807" hidden="1"/>
    <row r="3808" hidden="1"/>
    <row r="3809" hidden="1"/>
    <row r="3810" hidden="1"/>
    <row r="3811" hidden="1"/>
    <row r="3812" hidden="1"/>
    <row r="3813" hidden="1"/>
    <row r="3814" hidden="1"/>
    <row r="3815" hidden="1"/>
    <row r="3816" hidden="1"/>
    <row r="3817" hidden="1"/>
    <row r="3818" hidden="1"/>
    <row r="3819" hidden="1"/>
    <row r="3820" hidden="1"/>
    <row r="3821" hidden="1"/>
    <row r="3822" hidden="1"/>
    <row r="3823" hidden="1"/>
    <row r="3824" hidden="1"/>
    <row r="3825" hidden="1"/>
    <row r="3826" hidden="1"/>
    <row r="3827" hidden="1"/>
    <row r="3828" hidden="1"/>
    <row r="3829" hidden="1"/>
    <row r="3830" hidden="1"/>
    <row r="3831" hidden="1"/>
    <row r="3832" hidden="1"/>
    <row r="3833" hidden="1"/>
    <row r="3834" hidden="1"/>
    <row r="3835" hidden="1"/>
    <row r="3836" hidden="1"/>
    <row r="3837" hidden="1"/>
    <row r="3838" hidden="1"/>
    <row r="3839" hidden="1"/>
    <row r="3840" hidden="1"/>
    <row r="3841" hidden="1"/>
    <row r="3842" hidden="1"/>
    <row r="3843" hidden="1"/>
    <row r="3844" hidden="1"/>
    <row r="3845" hidden="1"/>
    <row r="3846" hidden="1"/>
    <row r="3847" hidden="1"/>
    <row r="3848" hidden="1"/>
    <row r="3849" hidden="1"/>
    <row r="3850" hidden="1"/>
    <row r="3851" hidden="1"/>
    <row r="3852" hidden="1"/>
    <row r="3853" hidden="1"/>
    <row r="3854" hidden="1"/>
    <row r="3855" hidden="1"/>
    <row r="3856" hidden="1"/>
    <row r="3857" hidden="1"/>
    <row r="3858" hidden="1"/>
    <row r="3859" hidden="1"/>
    <row r="3860" hidden="1"/>
    <row r="3861" hidden="1"/>
    <row r="3862" hidden="1"/>
    <row r="3863" hidden="1"/>
    <row r="3864" hidden="1"/>
    <row r="3865" hidden="1"/>
    <row r="3866" hidden="1"/>
    <row r="3867" hidden="1"/>
    <row r="3868" hidden="1"/>
    <row r="3869" hidden="1"/>
    <row r="3870" hidden="1"/>
    <row r="3871" hidden="1"/>
    <row r="3872" hidden="1"/>
    <row r="3873" hidden="1"/>
    <row r="3874" hidden="1"/>
    <row r="3875" hidden="1"/>
    <row r="3876" hidden="1"/>
    <row r="3877" hidden="1"/>
    <row r="3878" hidden="1"/>
    <row r="3879" hidden="1"/>
    <row r="3880" hidden="1"/>
    <row r="3881" hidden="1"/>
    <row r="3882" hidden="1"/>
    <row r="3883" hidden="1"/>
    <row r="3884" hidden="1"/>
    <row r="3885" hidden="1"/>
    <row r="3886" hidden="1"/>
    <row r="3887" hidden="1"/>
    <row r="3888" hidden="1"/>
    <row r="3889" hidden="1"/>
    <row r="3890" hidden="1"/>
    <row r="3891" hidden="1"/>
    <row r="3892" hidden="1"/>
    <row r="3893" hidden="1"/>
    <row r="3894" hidden="1"/>
    <row r="3895" hidden="1"/>
    <row r="3896" hidden="1"/>
    <row r="3897" hidden="1"/>
    <row r="3898" hidden="1"/>
    <row r="3899" hidden="1"/>
    <row r="3900" hidden="1"/>
    <row r="3901" hidden="1"/>
    <row r="3902" hidden="1"/>
    <row r="3903" hidden="1"/>
    <row r="3904" hidden="1"/>
    <row r="3905" hidden="1"/>
    <row r="3906" hidden="1"/>
    <row r="3907" hidden="1"/>
    <row r="3908" hidden="1"/>
    <row r="3909" hidden="1"/>
    <row r="3910" hidden="1"/>
    <row r="3911" hidden="1"/>
    <row r="3912" hidden="1"/>
    <row r="3913" hidden="1"/>
    <row r="3914" hidden="1"/>
    <row r="3915" hidden="1"/>
    <row r="3916" hidden="1"/>
    <row r="3917" hidden="1"/>
    <row r="3918" hidden="1"/>
    <row r="3919" hidden="1"/>
    <row r="3920" hidden="1"/>
    <row r="3921" hidden="1"/>
    <row r="3922" hidden="1"/>
    <row r="3923" hidden="1"/>
    <row r="3924" hidden="1"/>
    <row r="3925" hidden="1"/>
    <row r="3926" hidden="1"/>
    <row r="3927" hidden="1"/>
    <row r="3928" hidden="1"/>
    <row r="3929" hidden="1"/>
    <row r="3930" hidden="1"/>
    <row r="3931" hidden="1"/>
    <row r="3932" hidden="1"/>
    <row r="3933" hidden="1"/>
    <row r="3934" hidden="1"/>
    <row r="3935" hidden="1"/>
    <row r="3936" hidden="1"/>
    <row r="3937" hidden="1"/>
    <row r="3938" hidden="1"/>
    <row r="3939" hidden="1"/>
    <row r="3940" hidden="1"/>
    <row r="3941" hidden="1"/>
    <row r="3942" hidden="1"/>
    <row r="3943" hidden="1"/>
    <row r="3944" hidden="1"/>
    <row r="3945" hidden="1"/>
    <row r="3946" hidden="1"/>
    <row r="3947" hidden="1"/>
    <row r="3948" hidden="1"/>
    <row r="3949" hidden="1"/>
    <row r="3950" hidden="1"/>
    <row r="3951" hidden="1"/>
    <row r="3952" hidden="1"/>
    <row r="3953" hidden="1"/>
    <row r="3954" hidden="1"/>
    <row r="3955" hidden="1"/>
    <row r="3956" hidden="1"/>
    <row r="3957" hidden="1"/>
    <row r="3958" hidden="1"/>
    <row r="3959" hidden="1"/>
    <row r="3960" hidden="1"/>
    <row r="3961" hidden="1"/>
    <row r="3962" hidden="1"/>
    <row r="3963" hidden="1"/>
    <row r="3964" hidden="1"/>
    <row r="3965" hidden="1"/>
    <row r="3966" hidden="1"/>
    <row r="3967" hidden="1"/>
    <row r="3968" hidden="1"/>
    <row r="3969" hidden="1"/>
    <row r="3970" hidden="1"/>
    <row r="3971" hidden="1"/>
    <row r="3972" hidden="1"/>
    <row r="3973" hidden="1"/>
    <row r="3974" hidden="1"/>
    <row r="3975" hidden="1"/>
    <row r="3976" hidden="1"/>
    <row r="3977" hidden="1"/>
    <row r="3978" hidden="1"/>
    <row r="3979" hidden="1"/>
    <row r="3980" hidden="1"/>
    <row r="3981" hidden="1"/>
    <row r="3982" hidden="1"/>
    <row r="3983" hidden="1"/>
    <row r="3984" hidden="1"/>
    <row r="3985" hidden="1"/>
    <row r="3986" hidden="1"/>
    <row r="3987" hidden="1"/>
    <row r="3988" hidden="1"/>
    <row r="3989" hidden="1"/>
    <row r="3990" hidden="1"/>
    <row r="3991" hidden="1"/>
    <row r="3992" hidden="1"/>
    <row r="3993" hidden="1"/>
    <row r="3994" hidden="1"/>
    <row r="3995" hidden="1"/>
    <row r="3996" hidden="1"/>
    <row r="3997" hidden="1"/>
    <row r="3998" hidden="1"/>
    <row r="3999" hidden="1"/>
    <row r="4000" hidden="1"/>
    <row r="4001" hidden="1"/>
    <row r="4002" hidden="1"/>
    <row r="4003" hidden="1"/>
    <row r="4004" hidden="1"/>
    <row r="4005" hidden="1"/>
    <row r="4006" hidden="1"/>
    <row r="4007" hidden="1"/>
    <row r="4008" hidden="1"/>
    <row r="4009" hidden="1"/>
    <row r="4010" hidden="1"/>
    <row r="4011" hidden="1"/>
    <row r="4012" hidden="1"/>
    <row r="4013" hidden="1"/>
    <row r="4014" hidden="1"/>
    <row r="4015" hidden="1"/>
    <row r="4016" hidden="1"/>
    <row r="4017" hidden="1"/>
    <row r="4018" hidden="1"/>
    <row r="4019" hidden="1"/>
    <row r="4020" hidden="1"/>
    <row r="4021" hidden="1"/>
    <row r="4022" hidden="1"/>
    <row r="4023" hidden="1"/>
    <row r="4024" hidden="1"/>
    <row r="4025" hidden="1"/>
    <row r="4026" hidden="1"/>
    <row r="4027" hidden="1"/>
    <row r="4028" hidden="1"/>
    <row r="4029" hidden="1"/>
    <row r="4030" hidden="1"/>
    <row r="4031" hidden="1"/>
    <row r="4032" hidden="1"/>
    <row r="4033" hidden="1"/>
    <row r="4034" hidden="1"/>
    <row r="4035" hidden="1"/>
    <row r="4036" hidden="1"/>
    <row r="4037" hidden="1"/>
    <row r="4038" hidden="1"/>
    <row r="4039" hidden="1"/>
    <row r="4040" hidden="1"/>
    <row r="4041" hidden="1"/>
    <row r="4042" hidden="1"/>
    <row r="4043" hidden="1"/>
    <row r="4044" hidden="1"/>
    <row r="4045" hidden="1"/>
    <row r="4046" hidden="1"/>
    <row r="4047" hidden="1"/>
    <row r="4048" hidden="1"/>
    <row r="4049" hidden="1"/>
    <row r="4050" hidden="1"/>
    <row r="4051" hidden="1"/>
    <row r="4052" hidden="1"/>
    <row r="4053" hidden="1"/>
    <row r="4054" hidden="1"/>
    <row r="4055" hidden="1"/>
    <row r="4056" hidden="1"/>
    <row r="4057" hidden="1"/>
    <row r="4058" hidden="1"/>
    <row r="4059" hidden="1"/>
    <row r="4060" hidden="1"/>
    <row r="4061" hidden="1"/>
    <row r="4062" hidden="1"/>
    <row r="4063" hidden="1"/>
    <row r="4064" hidden="1"/>
    <row r="4065" hidden="1"/>
    <row r="4066" hidden="1"/>
    <row r="4067" hidden="1"/>
    <row r="4068" hidden="1"/>
    <row r="4069" hidden="1"/>
    <row r="4070" hidden="1"/>
    <row r="4071" hidden="1"/>
    <row r="4072" hidden="1"/>
    <row r="4073" hidden="1"/>
    <row r="4074" hidden="1"/>
    <row r="4075" hidden="1"/>
    <row r="4076" hidden="1"/>
    <row r="4077" hidden="1"/>
    <row r="4078" hidden="1"/>
    <row r="4079" hidden="1"/>
    <row r="4080" hidden="1"/>
    <row r="4081" hidden="1"/>
    <row r="4082" hidden="1"/>
    <row r="4083" hidden="1"/>
    <row r="4084" hidden="1"/>
    <row r="4085" hidden="1"/>
    <row r="4086" hidden="1"/>
    <row r="4087" hidden="1"/>
    <row r="4088" hidden="1"/>
    <row r="4089" hidden="1"/>
    <row r="4090" hidden="1"/>
    <row r="4091" hidden="1"/>
    <row r="4092" hidden="1"/>
    <row r="4093" hidden="1"/>
    <row r="4094" hidden="1"/>
    <row r="4095" hidden="1"/>
    <row r="4096" hidden="1"/>
    <row r="4097" hidden="1"/>
    <row r="4098" hidden="1"/>
    <row r="4099" hidden="1"/>
    <row r="4100" hidden="1"/>
    <row r="4101" hidden="1"/>
    <row r="4102" hidden="1"/>
    <row r="4103" hidden="1"/>
    <row r="4104" hidden="1"/>
    <row r="4105" hidden="1"/>
    <row r="4106" hidden="1"/>
    <row r="4107" hidden="1"/>
    <row r="4108" hidden="1"/>
    <row r="4109" hidden="1"/>
    <row r="4110" hidden="1"/>
    <row r="4111" hidden="1"/>
    <row r="4112" hidden="1"/>
    <row r="4113" hidden="1"/>
    <row r="4114" hidden="1"/>
    <row r="4115" hidden="1"/>
    <row r="4116" hidden="1"/>
    <row r="4117" hidden="1"/>
    <row r="4118" hidden="1"/>
    <row r="4119" hidden="1"/>
    <row r="4120" hidden="1"/>
    <row r="4121" hidden="1"/>
    <row r="4122" hidden="1"/>
    <row r="4123" hidden="1"/>
    <row r="4124" hidden="1"/>
    <row r="4125" hidden="1"/>
    <row r="4126" hidden="1"/>
    <row r="4127" hidden="1"/>
    <row r="4128" hidden="1"/>
    <row r="4129" hidden="1"/>
    <row r="4130" hidden="1"/>
    <row r="4131" hidden="1"/>
    <row r="4132" hidden="1"/>
    <row r="4133" hidden="1"/>
    <row r="4134" hidden="1"/>
    <row r="4135" hidden="1"/>
    <row r="4136" hidden="1"/>
    <row r="4137" hidden="1"/>
    <row r="4138" hidden="1"/>
    <row r="4139" hidden="1"/>
    <row r="4140" hidden="1"/>
    <row r="4141" hidden="1"/>
    <row r="4142" hidden="1"/>
    <row r="4143" hidden="1"/>
    <row r="4144" hidden="1"/>
    <row r="4145" hidden="1"/>
    <row r="4146" hidden="1"/>
    <row r="4147" hidden="1"/>
    <row r="4148" hidden="1"/>
    <row r="4149" hidden="1"/>
    <row r="4150" hidden="1"/>
    <row r="4151" hidden="1"/>
    <row r="4152" hidden="1"/>
    <row r="4153" hidden="1"/>
    <row r="4154" hidden="1"/>
    <row r="4155" hidden="1"/>
    <row r="4156" hidden="1"/>
    <row r="4157" hidden="1"/>
    <row r="4158" hidden="1"/>
    <row r="4159" hidden="1"/>
    <row r="4160" hidden="1"/>
    <row r="4161" hidden="1"/>
    <row r="4162" hidden="1"/>
    <row r="4163" hidden="1"/>
    <row r="4164" hidden="1"/>
    <row r="4165" hidden="1"/>
    <row r="4166" hidden="1"/>
    <row r="4167" hidden="1"/>
    <row r="4168" hidden="1"/>
    <row r="4169" hidden="1"/>
    <row r="4170" hidden="1"/>
    <row r="4171" hidden="1"/>
    <row r="4172" hidden="1"/>
    <row r="4173" hidden="1"/>
    <row r="4174" hidden="1"/>
    <row r="4175" hidden="1"/>
    <row r="4176" hidden="1"/>
    <row r="4177" hidden="1"/>
    <row r="4178" hidden="1"/>
    <row r="4179" hidden="1"/>
    <row r="4180" hidden="1"/>
    <row r="4181" hidden="1"/>
    <row r="4182" hidden="1"/>
    <row r="4183" hidden="1"/>
    <row r="4184" hidden="1"/>
    <row r="4185" hidden="1"/>
    <row r="4186" hidden="1"/>
    <row r="4187" hidden="1"/>
    <row r="4188" hidden="1"/>
    <row r="4189" hidden="1"/>
    <row r="4190" hidden="1"/>
    <row r="4191" hidden="1"/>
    <row r="4192" hidden="1"/>
    <row r="4193" hidden="1"/>
    <row r="4194" hidden="1"/>
    <row r="4195" hidden="1"/>
    <row r="4196" hidden="1"/>
    <row r="4197" hidden="1"/>
    <row r="4198" hidden="1"/>
    <row r="4199" hidden="1"/>
    <row r="4200" hidden="1"/>
    <row r="4201" hidden="1"/>
    <row r="4202" hidden="1"/>
    <row r="4203" hidden="1"/>
    <row r="4204" hidden="1"/>
    <row r="4205" hidden="1"/>
    <row r="4206" hidden="1"/>
    <row r="4207" hidden="1"/>
    <row r="4208" hidden="1"/>
    <row r="4209" hidden="1"/>
    <row r="4210" hidden="1"/>
    <row r="4211" hidden="1"/>
    <row r="4212" hidden="1"/>
    <row r="4213" hidden="1"/>
    <row r="4214" hidden="1"/>
    <row r="4215" hidden="1"/>
    <row r="4216" hidden="1"/>
    <row r="4217" hidden="1"/>
    <row r="4218" hidden="1"/>
    <row r="4219" hidden="1"/>
    <row r="4220" hidden="1"/>
    <row r="4221" hidden="1"/>
    <row r="4222" hidden="1"/>
    <row r="4223" hidden="1"/>
    <row r="4224" hidden="1"/>
    <row r="4225" hidden="1"/>
    <row r="4226" hidden="1"/>
    <row r="4227" hidden="1"/>
    <row r="4228" hidden="1"/>
    <row r="4229" hidden="1"/>
    <row r="4230" hidden="1"/>
    <row r="4231" hidden="1"/>
    <row r="4232" hidden="1"/>
    <row r="4233" hidden="1"/>
    <row r="4234" hidden="1"/>
    <row r="4235" hidden="1"/>
    <row r="4236" hidden="1"/>
    <row r="4237" hidden="1"/>
    <row r="4238" hidden="1"/>
    <row r="4239" hidden="1"/>
    <row r="4240" hidden="1"/>
    <row r="4241" hidden="1"/>
    <row r="4242" hidden="1"/>
    <row r="4243" hidden="1"/>
    <row r="4244" hidden="1"/>
    <row r="4245" hidden="1"/>
    <row r="4246" hidden="1"/>
    <row r="4247" hidden="1"/>
    <row r="4248" hidden="1"/>
    <row r="4249" hidden="1"/>
    <row r="4250" hidden="1"/>
    <row r="4251" hidden="1"/>
    <row r="4252" hidden="1"/>
    <row r="4253" hidden="1"/>
    <row r="4254" hidden="1"/>
    <row r="4255" hidden="1"/>
    <row r="4256" hidden="1"/>
    <row r="4257" hidden="1"/>
    <row r="4258" hidden="1"/>
    <row r="4259" hidden="1"/>
    <row r="4260" hidden="1"/>
    <row r="4261" hidden="1"/>
    <row r="4262" hidden="1"/>
    <row r="4263" hidden="1"/>
    <row r="4264" hidden="1"/>
    <row r="4265" hidden="1"/>
    <row r="4266" hidden="1"/>
    <row r="4267" hidden="1"/>
    <row r="4268" hidden="1"/>
    <row r="4269" hidden="1"/>
    <row r="4270" hidden="1"/>
    <row r="4271" hidden="1"/>
    <row r="4272" hidden="1"/>
    <row r="4273" hidden="1"/>
    <row r="4274" hidden="1"/>
    <row r="4275" hidden="1"/>
    <row r="4276" hidden="1"/>
    <row r="4277" hidden="1"/>
    <row r="4278" hidden="1"/>
    <row r="4279" hidden="1"/>
    <row r="4280" hidden="1"/>
    <row r="4281" hidden="1"/>
    <row r="4282" hidden="1"/>
    <row r="4283" hidden="1"/>
    <row r="4284" hidden="1"/>
    <row r="4285" hidden="1"/>
    <row r="4286" hidden="1"/>
    <row r="4287" hidden="1"/>
    <row r="4288" hidden="1"/>
    <row r="4289" hidden="1"/>
    <row r="4290" hidden="1"/>
    <row r="4291" hidden="1"/>
    <row r="4292" hidden="1"/>
    <row r="4293" hidden="1"/>
    <row r="4294" hidden="1"/>
    <row r="4295" hidden="1"/>
    <row r="4296" hidden="1"/>
    <row r="4297" hidden="1"/>
    <row r="4298" hidden="1"/>
    <row r="4299" hidden="1"/>
    <row r="4300" hidden="1"/>
    <row r="4301" hidden="1"/>
    <row r="4302" hidden="1"/>
    <row r="4303" hidden="1"/>
    <row r="4304" hidden="1"/>
    <row r="4305" hidden="1"/>
    <row r="4306" hidden="1"/>
    <row r="4307" hidden="1"/>
    <row r="4308" hidden="1"/>
    <row r="4309" hidden="1"/>
    <row r="4310" hidden="1"/>
    <row r="4311" hidden="1"/>
    <row r="4312" hidden="1"/>
    <row r="4313" hidden="1"/>
    <row r="4314" hidden="1"/>
    <row r="4315" hidden="1"/>
    <row r="4316" hidden="1"/>
    <row r="4317" hidden="1"/>
    <row r="4318" hidden="1"/>
    <row r="4319" hidden="1"/>
    <row r="4320" hidden="1"/>
    <row r="4321" hidden="1"/>
    <row r="4322" hidden="1"/>
    <row r="4323" hidden="1"/>
    <row r="4324" hidden="1"/>
    <row r="4325" hidden="1"/>
    <row r="4326" hidden="1"/>
    <row r="4327" hidden="1"/>
    <row r="4328" hidden="1"/>
    <row r="4329" hidden="1"/>
    <row r="4330" hidden="1"/>
    <row r="4331" hidden="1"/>
    <row r="4332" hidden="1"/>
    <row r="4333" hidden="1"/>
    <row r="4334" hidden="1"/>
    <row r="4335" hidden="1"/>
    <row r="4336" hidden="1"/>
    <row r="4337" hidden="1"/>
    <row r="4338" hidden="1"/>
    <row r="4339" hidden="1"/>
    <row r="4340" hidden="1"/>
    <row r="4341" hidden="1"/>
    <row r="4342" hidden="1"/>
    <row r="4343" hidden="1"/>
    <row r="4344" hidden="1"/>
    <row r="4345" hidden="1"/>
    <row r="4346" hidden="1"/>
    <row r="4347" hidden="1"/>
    <row r="4348" hidden="1"/>
    <row r="4349" hidden="1"/>
    <row r="4350" hidden="1"/>
    <row r="4351" hidden="1"/>
    <row r="4352" hidden="1"/>
    <row r="4353" hidden="1"/>
    <row r="4354" hidden="1"/>
    <row r="4355" hidden="1"/>
    <row r="4356" hidden="1"/>
    <row r="4357" hidden="1"/>
    <row r="4358" hidden="1"/>
    <row r="4359" hidden="1"/>
    <row r="4360" hidden="1"/>
    <row r="4361" hidden="1"/>
    <row r="4362" hidden="1"/>
    <row r="4363" hidden="1"/>
    <row r="4364" hidden="1"/>
    <row r="4365" hidden="1"/>
    <row r="4366" hidden="1"/>
    <row r="4367" hidden="1"/>
    <row r="4368" hidden="1"/>
    <row r="4369" hidden="1"/>
    <row r="4370" hidden="1"/>
    <row r="4371" hidden="1"/>
    <row r="4372" hidden="1"/>
    <row r="4373" hidden="1"/>
    <row r="4374" hidden="1"/>
    <row r="4375" hidden="1"/>
    <row r="4376" hidden="1"/>
    <row r="4377" hidden="1"/>
    <row r="4378" hidden="1"/>
    <row r="4379" hidden="1"/>
    <row r="4380" hidden="1"/>
    <row r="4381" hidden="1"/>
    <row r="4382" hidden="1"/>
    <row r="4383" hidden="1"/>
    <row r="4384" hidden="1"/>
    <row r="4385" hidden="1"/>
    <row r="4386" hidden="1"/>
    <row r="4387" hidden="1"/>
    <row r="4388" hidden="1"/>
    <row r="4389" hidden="1"/>
    <row r="4390" hidden="1"/>
    <row r="4391" hidden="1"/>
    <row r="4392" hidden="1"/>
    <row r="4393" hidden="1"/>
    <row r="4394" hidden="1"/>
    <row r="4395" hidden="1"/>
    <row r="4396" hidden="1"/>
    <row r="4397" hidden="1"/>
    <row r="4398" hidden="1"/>
    <row r="4399" hidden="1"/>
    <row r="4400" hidden="1"/>
    <row r="4401" hidden="1"/>
    <row r="4402" hidden="1"/>
    <row r="4403" hidden="1"/>
    <row r="4404" hidden="1"/>
    <row r="4405" hidden="1"/>
    <row r="4406" hidden="1"/>
    <row r="4407" hidden="1"/>
    <row r="4408" hidden="1"/>
    <row r="4409" hidden="1"/>
    <row r="4410" hidden="1"/>
    <row r="4411" hidden="1"/>
    <row r="4412" hidden="1"/>
    <row r="4413" hidden="1"/>
    <row r="4414" hidden="1"/>
    <row r="4415" hidden="1"/>
    <row r="4416" hidden="1"/>
    <row r="4417" hidden="1"/>
    <row r="4418" hidden="1"/>
    <row r="4419" hidden="1"/>
    <row r="4420" hidden="1"/>
    <row r="4421" hidden="1"/>
    <row r="4422" hidden="1"/>
    <row r="4423" hidden="1"/>
    <row r="4424" hidden="1"/>
    <row r="4425" hidden="1"/>
    <row r="4426" hidden="1"/>
    <row r="4427" hidden="1"/>
    <row r="4428" hidden="1"/>
    <row r="4429" hidden="1"/>
    <row r="4430" hidden="1"/>
    <row r="4431" hidden="1"/>
    <row r="4432" hidden="1"/>
    <row r="4433" hidden="1"/>
    <row r="4434" hidden="1"/>
    <row r="4435" hidden="1"/>
    <row r="4436" hidden="1"/>
    <row r="4437" hidden="1"/>
    <row r="4438" hidden="1"/>
    <row r="4439" hidden="1"/>
    <row r="4440" hidden="1"/>
    <row r="4441" hidden="1"/>
    <row r="4442" hidden="1"/>
    <row r="4443" hidden="1"/>
    <row r="4444" hidden="1"/>
    <row r="4445" hidden="1"/>
    <row r="4446" hidden="1"/>
    <row r="4447" hidden="1"/>
    <row r="4448" hidden="1"/>
    <row r="4449" hidden="1"/>
    <row r="4450" hidden="1"/>
    <row r="4451" hidden="1"/>
    <row r="4452" hidden="1"/>
    <row r="4453" hidden="1"/>
    <row r="4454" hidden="1"/>
    <row r="4455" hidden="1"/>
    <row r="4456" hidden="1"/>
    <row r="4457" hidden="1"/>
    <row r="4458" hidden="1"/>
    <row r="4459" hidden="1"/>
    <row r="4460" hidden="1"/>
    <row r="4461" hidden="1"/>
    <row r="4462" hidden="1"/>
    <row r="4463" hidden="1"/>
    <row r="4464" hidden="1"/>
    <row r="4465" hidden="1"/>
    <row r="4466" hidden="1"/>
    <row r="4467" hidden="1"/>
    <row r="4468" hidden="1"/>
    <row r="4469" hidden="1"/>
    <row r="4470" hidden="1"/>
    <row r="4471" hidden="1"/>
    <row r="4472" hidden="1"/>
    <row r="4473" hidden="1"/>
    <row r="4474" hidden="1"/>
    <row r="4475" hidden="1"/>
    <row r="4476" hidden="1"/>
    <row r="4477" hidden="1"/>
    <row r="4478" hidden="1"/>
    <row r="4479" hidden="1"/>
    <row r="4480" hidden="1"/>
    <row r="4481" hidden="1"/>
    <row r="4482" hidden="1"/>
    <row r="4483" hidden="1"/>
    <row r="4484" hidden="1"/>
    <row r="4485" hidden="1"/>
    <row r="4486" hidden="1"/>
    <row r="4487" hidden="1"/>
    <row r="4488" hidden="1"/>
    <row r="4489" hidden="1"/>
    <row r="4490" hidden="1"/>
    <row r="4491" hidden="1"/>
    <row r="4492" hidden="1"/>
    <row r="4493" hidden="1"/>
    <row r="4494" hidden="1"/>
    <row r="4495" hidden="1"/>
    <row r="4496" hidden="1"/>
    <row r="4497" hidden="1"/>
    <row r="4498" hidden="1"/>
    <row r="4499" hidden="1"/>
    <row r="4500" hidden="1"/>
    <row r="4501" hidden="1"/>
    <row r="4502" hidden="1"/>
    <row r="4503" hidden="1"/>
    <row r="4504" hidden="1"/>
    <row r="4505" hidden="1"/>
    <row r="4506" hidden="1"/>
    <row r="4507" hidden="1"/>
    <row r="4508" hidden="1"/>
    <row r="4509" hidden="1"/>
    <row r="4510" hidden="1"/>
    <row r="4511" hidden="1"/>
    <row r="4512" hidden="1"/>
    <row r="4513" hidden="1"/>
    <row r="4514" hidden="1"/>
    <row r="4515" hidden="1"/>
    <row r="4516" hidden="1"/>
    <row r="4517" hidden="1"/>
    <row r="4518" hidden="1"/>
    <row r="4519" hidden="1"/>
    <row r="4520" hidden="1"/>
    <row r="4521" hidden="1"/>
    <row r="4522" hidden="1"/>
    <row r="4523" hidden="1"/>
    <row r="4524" hidden="1"/>
    <row r="4525" hidden="1"/>
    <row r="4526" hidden="1"/>
    <row r="4527" hidden="1"/>
    <row r="4528" hidden="1"/>
    <row r="4529" hidden="1"/>
    <row r="4530" hidden="1"/>
    <row r="4531" hidden="1"/>
    <row r="4532" hidden="1"/>
    <row r="4533" hidden="1"/>
    <row r="4534" hidden="1"/>
    <row r="4535" hidden="1"/>
    <row r="4536" hidden="1"/>
    <row r="4537" hidden="1"/>
    <row r="4538" hidden="1"/>
    <row r="4539" hidden="1"/>
    <row r="4540" hidden="1"/>
    <row r="4541" hidden="1"/>
    <row r="4542" hidden="1"/>
    <row r="4543" hidden="1"/>
    <row r="4544" hidden="1"/>
    <row r="4545" hidden="1"/>
    <row r="4546" hidden="1"/>
    <row r="4547" hidden="1"/>
    <row r="4548" hidden="1"/>
    <row r="4549" hidden="1"/>
    <row r="4550" hidden="1"/>
    <row r="4551" hidden="1"/>
    <row r="4552" hidden="1"/>
    <row r="4553" hidden="1"/>
    <row r="4554" hidden="1"/>
    <row r="4555" hidden="1"/>
    <row r="4556" hidden="1"/>
    <row r="4557" hidden="1"/>
    <row r="4558" hidden="1"/>
    <row r="4559" hidden="1"/>
    <row r="4560" hidden="1"/>
    <row r="4561" hidden="1"/>
    <row r="4562" hidden="1"/>
    <row r="4563" hidden="1"/>
    <row r="4564" hidden="1"/>
    <row r="4565" hidden="1"/>
    <row r="4566" hidden="1"/>
    <row r="4567" hidden="1"/>
    <row r="4568" hidden="1"/>
    <row r="4569" hidden="1"/>
    <row r="4570" hidden="1"/>
    <row r="4571" hidden="1"/>
    <row r="4572" hidden="1"/>
    <row r="4573" hidden="1"/>
    <row r="4574" hidden="1"/>
    <row r="4575" hidden="1"/>
    <row r="4576" hidden="1"/>
    <row r="4577" hidden="1"/>
    <row r="4578" hidden="1"/>
    <row r="4579" hidden="1"/>
    <row r="4580" hidden="1"/>
    <row r="4581" hidden="1"/>
    <row r="4582" hidden="1"/>
    <row r="4583" hidden="1"/>
    <row r="4584" hidden="1"/>
    <row r="4585" hidden="1"/>
    <row r="4586" hidden="1"/>
    <row r="4587" hidden="1"/>
    <row r="4588" hidden="1"/>
    <row r="4589" hidden="1"/>
    <row r="4590" hidden="1"/>
    <row r="4591" hidden="1"/>
    <row r="4592" hidden="1"/>
    <row r="4593" hidden="1"/>
    <row r="4594" hidden="1"/>
    <row r="4595" hidden="1"/>
    <row r="4596" hidden="1"/>
    <row r="4597" hidden="1"/>
    <row r="4598" hidden="1"/>
    <row r="4599" hidden="1"/>
    <row r="4600" hidden="1"/>
    <row r="4601" hidden="1"/>
    <row r="4602" hidden="1"/>
    <row r="4603" hidden="1"/>
    <row r="4604" hidden="1"/>
    <row r="4605" hidden="1"/>
    <row r="4606" hidden="1"/>
    <row r="4607" hidden="1"/>
    <row r="4608" hidden="1"/>
    <row r="4609" hidden="1"/>
    <row r="4610" hidden="1"/>
    <row r="4611" hidden="1"/>
    <row r="4612" hidden="1"/>
    <row r="4613" hidden="1"/>
    <row r="4614" hidden="1"/>
    <row r="4615" hidden="1"/>
    <row r="4616" hidden="1"/>
    <row r="4617" hidden="1"/>
    <row r="4618" hidden="1"/>
    <row r="4619" hidden="1"/>
    <row r="4620" hidden="1"/>
    <row r="4621" hidden="1"/>
    <row r="4622" hidden="1"/>
    <row r="4623" hidden="1"/>
    <row r="4624" hidden="1"/>
    <row r="4625" hidden="1"/>
    <row r="4626" hidden="1"/>
    <row r="4627" hidden="1"/>
    <row r="4628" hidden="1"/>
    <row r="4629" hidden="1"/>
    <row r="4630" hidden="1"/>
    <row r="4631" hidden="1"/>
    <row r="4632" hidden="1"/>
    <row r="4633" hidden="1"/>
    <row r="4634" hidden="1"/>
    <row r="4635" hidden="1"/>
    <row r="4636" hidden="1"/>
    <row r="4637" hidden="1"/>
    <row r="4638" hidden="1"/>
    <row r="4639" hidden="1"/>
    <row r="4640" hidden="1"/>
    <row r="4641" hidden="1"/>
    <row r="4642" hidden="1"/>
    <row r="4643" hidden="1"/>
    <row r="4644" hidden="1"/>
    <row r="4645" hidden="1"/>
    <row r="4646" hidden="1"/>
    <row r="4647" hidden="1"/>
    <row r="4648" hidden="1"/>
    <row r="4649" hidden="1"/>
    <row r="4650" hidden="1"/>
    <row r="4651" hidden="1"/>
    <row r="4652" hidden="1"/>
    <row r="4653" hidden="1"/>
    <row r="4654" hidden="1"/>
    <row r="4655" hidden="1"/>
    <row r="4656" hidden="1"/>
    <row r="4657" hidden="1"/>
    <row r="4658" hidden="1"/>
    <row r="4659" hidden="1"/>
    <row r="4660" hidden="1"/>
    <row r="4661" hidden="1"/>
    <row r="4662" hidden="1"/>
    <row r="4663" hidden="1"/>
    <row r="4664" hidden="1"/>
    <row r="4665" hidden="1"/>
    <row r="4666" hidden="1"/>
    <row r="4667" hidden="1"/>
    <row r="4668" hidden="1"/>
    <row r="4669" hidden="1"/>
    <row r="4670" hidden="1"/>
    <row r="4671" hidden="1"/>
    <row r="4672" hidden="1"/>
    <row r="4673" hidden="1"/>
    <row r="4674" hidden="1"/>
    <row r="4675" hidden="1"/>
    <row r="4676" hidden="1"/>
    <row r="4677" hidden="1"/>
    <row r="4678" hidden="1"/>
    <row r="4679" hidden="1"/>
    <row r="4680" hidden="1"/>
    <row r="4681" hidden="1"/>
    <row r="4682" hidden="1"/>
    <row r="4683" hidden="1"/>
    <row r="4684" hidden="1"/>
    <row r="4685" hidden="1"/>
    <row r="4686" hidden="1"/>
    <row r="4687" hidden="1"/>
    <row r="4688" hidden="1"/>
    <row r="4689" hidden="1"/>
    <row r="4690" hidden="1"/>
    <row r="4691" hidden="1"/>
    <row r="4692" hidden="1"/>
    <row r="4693" hidden="1"/>
    <row r="4694" hidden="1"/>
    <row r="4695" hidden="1"/>
    <row r="4696" hidden="1"/>
    <row r="4697" hidden="1"/>
    <row r="4698" hidden="1"/>
    <row r="4699" hidden="1"/>
    <row r="4700" hidden="1"/>
    <row r="4701" hidden="1"/>
    <row r="4702" hidden="1"/>
    <row r="4703" hidden="1"/>
    <row r="4704" hidden="1"/>
    <row r="4705" hidden="1"/>
    <row r="4706" hidden="1"/>
    <row r="4707" hidden="1"/>
    <row r="4708" hidden="1"/>
    <row r="4709" hidden="1"/>
    <row r="4710" hidden="1"/>
    <row r="4711" hidden="1"/>
    <row r="4712" hidden="1"/>
    <row r="4713" hidden="1"/>
    <row r="4714" hidden="1"/>
    <row r="4715" hidden="1"/>
    <row r="4716" hidden="1"/>
    <row r="4717" hidden="1"/>
    <row r="4718" hidden="1"/>
    <row r="4719" hidden="1"/>
    <row r="4720" hidden="1"/>
    <row r="4721" hidden="1"/>
    <row r="4722" hidden="1"/>
    <row r="4723" hidden="1"/>
    <row r="4724" hidden="1"/>
    <row r="4725" hidden="1"/>
    <row r="4726" hidden="1"/>
    <row r="4727" hidden="1"/>
    <row r="4728" hidden="1"/>
    <row r="4729" hidden="1"/>
    <row r="4730" hidden="1"/>
    <row r="4731" hidden="1"/>
    <row r="4732" hidden="1"/>
    <row r="4733" hidden="1"/>
    <row r="4734" hidden="1"/>
    <row r="4735" hidden="1"/>
    <row r="4736" hidden="1"/>
    <row r="4737" hidden="1"/>
    <row r="4738" hidden="1"/>
    <row r="4739" hidden="1"/>
    <row r="4740" hidden="1"/>
    <row r="4741" hidden="1"/>
    <row r="4742" hidden="1"/>
    <row r="4743" hidden="1"/>
    <row r="4744" hidden="1"/>
    <row r="4745" hidden="1"/>
    <row r="4746" hidden="1"/>
    <row r="4747" hidden="1"/>
    <row r="4748" hidden="1"/>
    <row r="4749" hidden="1"/>
    <row r="4750" hidden="1"/>
    <row r="4751" hidden="1"/>
    <row r="4752" hidden="1"/>
    <row r="4753" hidden="1"/>
    <row r="4754" hidden="1"/>
    <row r="4755" hidden="1"/>
    <row r="4756" hidden="1"/>
    <row r="4757" hidden="1"/>
    <row r="4758" hidden="1"/>
    <row r="4759" hidden="1"/>
    <row r="4760" hidden="1"/>
    <row r="4761" hidden="1"/>
    <row r="4762" hidden="1"/>
    <row r="4763" hidden="1"/>
    <row r="4764" hidden="1"/>
    <row r="4765" hidden="1"/>
    <row r="4766" hidden="1"/>
    <row r="4767" hidden="1"/>
    <row r="4768" hidden="1"/>
    <row r="4769" hidden="1"/>
    <row r="4770" hidden="1"/>
    <row r="4771" hidden="1"/>
    <row r="4772" hidden="1"/>
    <row r="4773" hidden="1"/>
    <row r="4774" hidden="1"/>
    <row r="4775" hidden="1"/>
    <row r="4776" hidden="1"/>
    <row r="4777" hidden="1"/>
    <row r="4778" hidden="1"/>
    <row r="4779" hidden="1"/>
    <row r="4780" hidden="1"/>
    <row r="4781" hidden="1"/>
    <row r="4782" hidden="1"/>
    <row r="4783" hidden="1"/>
    <row r="4784" hidden="1"/>
    <row r="4785" hidden="1"/>
    <row r="4786" hidden="1"/>
    <row r="4787" hidden="1"/>
    <row r="4788" hidden="1"/>
    <row r="4789" hidden="1"/>
    <row r="4790" hidden="1"/>
    <row r="4791" hidden="1"/>
    <row r="4792" hidden="1"/>
    <row r="4793" hidden="1"/>
    <row r="4794" hidden="1"/>
    <row r="4795" hidden="1"/>
    <row r="4796" hidden="1"/>
    <row r="4797" hidden="1"/>
    <row r="4798" hidden="1"/>
    <row r="4799" hidden="1"/>
    <row r="4800" hidden="1"/>
    <row r="4801" hidden="1"/>
    <row r="4802" hidden="1"/>
    <row r="4803" hidden="1"/>
    <row r="4804" hidden="1"/>
    <row r="4805" hidden="1"/>
    <row r="4806" hidden="1"/>
    <row r="4807" hidden="1"/>
    <row r="4808" hidden="1"/>
    <row r="4809" hidden="1"/>
    <row r="4810" hidden="1"/>
    <row r="4811" hidden="1"/>
    <row r="4812" hidden="1"/>
    <row r="4813" hidden="1"/>
    <row r="4814" hidden="1"/>
    <row r="4815" hidden="1"/>
    <row r="4816" hidden="1"/>
    <row r="4817" hidden="1"/>
    <row r="4818" hidden="1"/>
    <row r="4819" hidden="1"/>
    <row r="4820" hidden="1"/>
    <row r="4821" hidden="1"/>
    <row r="4822" hidden="1"/>
    <row r="4823" hidden="1"/>
    <row r="4824" hidden="1"/>
    <row r="4825" hidden="1"/>
    <row r="4826" hidden="1"/>
    <row r="4827" hidden="1"/>
    <row r="4828" hidden="1"/>
    <row r="4829" hidden="1"/>
    <row r="4830" hidden="1"/>
    <row r="4831" hidden="1"/>
    <row r="4832" hidden="1"/>
    <row r="4833" hidden="1"/>
    <row r="4834" hidden="1"/>
    <row r="4835" hidden="1"/>
    <row r="4836" hidden="1"/>
    <row r="4837" hidden="1"/>
    <row r="4838" hidden="1"/>
    <row r="4839" hidden="1"/>
    <row r="4840" hidden="1"/>
    <row r="4841" hidden="1"/>
    <row r="4842" hidden="1"/>
    <row r="4843" hidden="1"/>
    <row r="4844" hidden="1"/>
    <row r="4845" hidden="1"/>
    <row r="4846" hidden="1"/>
    <row r="4847" hidden="1"/>
    <row r="4848" hidden="1"/>
    <row r="4849" hidden="1"/>
    <row r="4850" hidden="1"/>
    <row r="4851" hidden="1"/>
    <row r="4852" hidden="1"/>
    <row r="4853" hidden="1"/>
    <row r="4854" hidden="1"/>
    <row r="4855" hidden="1"/>
    <row r="4856" hidden="1"/>
    <row r="4857" hidden="1"/>
    <row r="4858" hidden="1"/>
    <row r="4859" hidden="1"/>
    <row r="4860" hidden="1"/>
    <row r="4861" hidden="1"/>
    <row r="4862" hidden="1"/>
    <row r="4863" hidden="1"/>
    <row r="4864" hidden="1"/>
    <row r="4865" hidden="1"/>
    <row r="4866" hidden="1"/>
    <row r="4867" hidden="1"/>
    <row r="4868" hidden="1"/>
    <row r="4869" hidden="1"/>
    <row r="4870" hidden="1"/>
    <row r="4871" hidden="1"/>
    <row r="4872" hidden="1"/>
    <row r="4873" hidden="1"/>
    <row r="4874" hidden="1"/>
    <row r="4875" hidden="1"/>
    <row r="4876" hidden="1"/>
    <row r="4877" hidden="1"/>
    <row r="4878" hidden="1"/>
    <row r="4879" hidden="1"/>
    <row r="4880" hidden="1"/>
    <row r="4881" hidden="1"/>
    <row r="4882" hidden="1"/>
    <row r="4883" hidden="1"/>
    <row r="4884" hidden="1"/>
    <row r="4885" hidden="1"/>
    <row r="4886" hidden="1"/>
    <row r="4887" hidden="1"/>
    <row r="4888" hidden="1"/>
    <row r="4889" hidden="1"/>
    <row r="4890" hidden="1"/>
    <row r="4891" hidden="1"/>
    <row r="4892" hidden="1"/>
    <row r="4893" hidden="1"/>
    <row r="4894" hidden="1"/>
    <row r="4895" hidden="1"/>
    <row r="4896" hidden="1"/>
    <row r="4897" hidden="1"/>
    <row r="4898" hidden="1"/>
    <row r="4899" hidden="1"/>
    <row r="4900" hidden="1"/>
    <row r="4901" hidden="1"/>
    <row r="4902" hidden="1"/>
    <row r="4903" hidden="1"/>
    <row r="4904" hidden="1"/>
    <row r="4905" hidden="1"/>
    <row r="4906" hidden="1"/>
    <row r="4907" hidden="1"/>
    <row r="4908" hidden="1"/>
    <row r="4909" hidden="1"/>
    <row r="4910" hidden="1"/>
    <row r="4911" hidden="1"/>
    <row r="4912" hidden="1"/>
    <row r="4913" hidden="1"/>
    <row r="4914" hidden="1"/>
    <row r="4915" hidden="1"/>
    <row r="4916" hidden="1"/>
    <row r="4917" hidden="1"/>
    <row r="4918" hidden="1"/>
    <row r="4919" hidden="1"/>
    <row r="4920" hidden="1"/>
    <row r="4921" hidden="1"/>
    <row r="4922" hidden="1"/>
    <row r="4923" hidden="1"/>
    <row r="4924" hidden="1"/>
    <row r="4925" hidden="1"/>
    <row r="4926" hidden="1"/>
    <row r="4927" hidden="1"/>
    <row r="4928" hidden="1"/>
    <row r="4929" hidden="1"/>
    <row r="4930" hidden="1"/>
    <row r="4931" hidden="1"/>
    <row r="4932" hidden="1"/>
    <row r="4933" hidden="1"/>
    <row r="4934" hidden="1"/>
    <row r="4935" hidden="1"/>
    <row r="4936" hidden="1"/>
    <row r="4937" hidden="1"/>
    <row r="4938" hidden="1"/>
    <row r="4939" hidden="1"/>
    <row r="4940" hidden="1"/>
    <row r="4941" hidden="1"/>
    <row r="4942" hidden="1"/>
    <row r="4943" hidden="1"/>
    <row r="4944" hidden="1"/>
    <row r="4945" hidden="1"/>
    <row r="4946" hidden="1"/>
    <row r="4947" hidden="1"/>
    <row r="4948" hidden="1"/>
    <row r="4949" hidden="1"/>
    <row r="4950" hidden="1"/>
    <row r="4951" hidden="1"/>
    <row r="4952" hidden="1"/>
    <row r="4953" hidden="1"/>
    <row r="4954" hidden="1"/>
    <row r="4955" hidden="1"/>
    <row r="4956" hidden="1"/>
    <row r="4957" hidden="1"/>
    <row r="4958" hidden="1"/>
    <row r="4959" hidden="1"/>
    <row r="4960" hidden="1"/>
    <row r="4961" hidden="1"/>
    <row r="4962" hidden="1"/>
    <row r="4963" hidden="1"/>
    <row r="4964" hidden="1"/>
    <row r="4965" hidden="1"/>
    <row r="4966" hidden="1"/>
    <row r="4967" hidden="1"/>
    <row r="4968" hidden="1"/>
    <row r="4969" hidden="1"/>
    <row r="4970" hidden="1"/>
    <row r="4971" hidden="1"/>
    <row r="4972" hidden="1"/>
    <row r="4973" hidden="1"/>
    <row r="4974" hidden="1"/>
    <row r="4975" hidden="1"/>
    <row r="4976" hidden="1"/>
    <row r="4977" hidden="1"/>
    <row r="4978" hidden="1"/>
    <row r="4979" hidden="1"/>
    <row r="4980" hidden="1"/>
    <row r="4981" hidden="1"/>
    <row r="4982" hidden="1"/>
    <row r="4983" hidden="1"/>
    <row r="4984" hidden="1"/>
    <row r="4985" hidden="1"/>
    <row r="4986" hidden="1"/>
    <row r="4987" hidden="1"/>
    <row r="4988" hidden="1"/>
    <row r="4989" hidden="1"/>
    <row r="4990" hidden="1"/>
    <row r="4991" hidden="1"/>
    <row r="4992" hidden="1"/>
    <row r="4993" hidden="1"/>
    <row r="4994" hidden="1"/>
    <row r="4995" hidden="1"/>
    <row r="4996" hidden="1"/>
    <row r="4997" hidden="1"/>
    <row r="4998" hidden="1"/>
    <row r="4999" hidden="1"/>
    <row r="5000" hidden="1"/>
    <row r="5001" hidden="1"/>
    <row r="5002" hidden="1"/>
    <row r="5003" hidden="1"/>
    <row r="5004" hidden="1"/>
    <row r="5005" hidden="1"/>
    <row r="5006" hidden="1"/>
    <row r="5007" hidden="1"/>
    <row r="5008" hidden="1"/>
    <row r="5009" hidden="1"/>
    <row r="5010" hidden="1"/>
    <row r="5011" hidden="1"/>
    <row r="5012" hidden="1"/>
    <row r="5013" hidden="1"/>
    <row r="5014" hidden="1"/>
    <row r="5015" hidden="1"/>
    <row r="5016" hidden="1"/>
    <row r="5017" hidden="1"/>
    <row r="5018" hidden="1"/>
    <row r="5019" hidden="1"/>
    <row r="5020" hidden="1"/>
    <row r="5021" hidden="1"/>
    <row r="5022" hidden="1"/>
    <row r="5023" hidden="1"/>
    <row r="5024" hidden="1"/>
    <row r="5025" hidden="1"/>
    <row r="5026" hidden="1"/>
    <row r="5027" hidden="1"/>
    <row r="5028" hidden="1"/>
    <row r="5029" hidden="1"/>
    <row r="5030" hidden="1"/>
    <row r="5031" hidden="1"/>
    <row r="5032" hidden="1"/>
    <row r="5033" hidden="1"/>
    <row r="5034" hidden="1"/>
    <row r="5035" hidden="1"/>
    <row r="5036" hidden="1"/>
    <row r="5037" hidden="1"/>
    <row r="5038" hidden="1"/>
    <row r="5039" hidden="1"/>
    <row r="5040" hidden="1"/>
    <row r="5041" hidden="1"/>
    <row r="5042" hidden="1"/>
    <row r="5043" hidden="1"/>
    <row r="5044" hidden="1"/>
    <row r="5045" hidden="1"/>
    <row r="5046" hidden="1"/>
    <row r="5047" hidden="1"/>
    <row r="5048" hidden="1"/>
    <row r="5049" hidden="1"/>
    <row r="5050" hidden="1"/>
    <row r="5051" hidden="1"/>
    <row r="5052" hidden="1"/>
    <row r="5053" hidden="1"/>
    <row r="5054" hidden="1"/>
    <row r="5055" hidden="1"/>
    <row r="5056" hidden="1"/>
    <row r="5057" hidden="1"/>
    <row r="5058" hidden="1"/>
    <row r="5059" hidden="1"/>
    <row r="5060" hidden="1"/>
    <row r="5061" hidden="1"/>
    <row r="5062" hidden="1"/>
    <row r="5063" hidden="1"/>
    <row r="5064" hidden="1"/>
    <row r="5065" hidden="1"/>
    <row r="5066" hidden="1"/>
    <row r="5067" hidden="1"/>
    <row r="5068" hidden="1"/>
    <row r="5069" hidden="1"/>
    <row r="5070" hidden="1"/>
    <row r="5071" hidden="1"/>
    <row r="5072" hidden="1"/>
    <row r="5073" hidden="1"/>
    <row r="5074" hidden="1"/>
    <row r="5075" hidden="1"/>
    <row r="5076" hidden="1"/>
    <row r="5077" hidden="1"/>
    <row r="5078" hidden="1"/>
    <row r="5079" hidden="1"/>
    <row r="5080" hidden="1"/>
    <row r="5081" hidden="1"/>
    <row r="5082" hidden="1"/>
    <row r="5083" hidden="1"/>
    <row r="5084" hidden="1"/>
    <row r="5085" hidden="1"/>
    <row r="5086" hidden="1"/>
    <row r="5087" hidden="1"/>
    <row r="5088" hidden="1"/>
    <row r="5089" hidden="1"/>
    <row r="5090" hidden="1"/>
    <row r="5091" hidden="1"/>
    <row r="5092" hidden="1"/>
    <row r="5093" hidden="1"/>
    <row r="5094" hidden="1"/>
    <row r="5095" hidden="1"/>
    <row r="5096" hidden="1"/>
    <row r="5097" hidden="1"/>
    <row r="5098" hidden="1"/>
    <row r="5099" hidden="1"/>
    <row r="5100" hidden="1"/>
    <row r="5101" hidden="1"/>
    <row r="5102" hidden="1"/>
    <row r="5103" hidden="1"/>
    <row r="5104" hidden="1"/>
    <row r="5105" hidden="1"/>
    <row r="5106" hidden="1"/>
    <row r="5107" hidden="1"/>
    <row r="5108" hidden="1"/>
    <row r="5109" hidden="1"/>
    <row r="5110" hidden="1"/>
    <row r="5111" hidden="1"/>
    <row r="5112" hidden="1"/>
    <row r="5113" hidden="1"/>
    <row r="5114" hidden="1"/>
    <row r="5115" hidden="1"/>
    <row r="5116" hidden="1"/>
    <row r="5117" hidden="1"/>
    <row r="5118" hidden="1"/>
    <row r="5119" hidden="1"/>
    <row r="5120" hidden="1"/>
    <row r="5121" hidden="1"/>
    <row r="5122" hidden="1"/>
    <row r="5123" hidden="1"/>
    <row r="5124" hidden="1"/>
    <row r="5125" hidden="1"/>
    <row r="5126" hidden="1"/>
    <row r="5127" hidden="1"/>
    <row r="5128" hidden="1"/>
    <row r="5129" hidden="1"/>
    <row r="5130" hidden="1"/>
    <row r="5131" hidden="1"/>
    <row r="5132" hidden="1"/>
    <row r="5133" hidden="1"/>
    <row r="5134" hidden="1"/>
    <row r="5135" hidden="1"/>
    <row r="5136" hidden="1"/>
    <row r="5137" hidden="1"/>
    <row r="5138" hidden="1"/>
    <row r="5139" hidden="1"/>
    <row r="5140" hidden="1"/>
    <row r="5141" hidden="1"/>
    <row r="5142" hidden="1"/>
    <row r="5143" hidden="1"/>
    <row r="5144" hidden="1"/>
    <row r="5145" hidden="1"/>
    <row r="5146" hidden="1"/>
    <row r="5147" hidden="1"/>
    <row r="5148" hidden="1"/>
    <row r="5149" hidden="1"/>
    <row r="5150" hidden="1"/>
    <row r="5151" hidden="1"/>
    <row r="5152" hidden="1"/>
    <row r="5153" hidden="1"/>
    <row r="5154" hidden="1"/>
    <row r="5155" hidden="1"/>
    <row r="5156" hidden="1"/>
    <row r="5157" hidden="1"/>
    <row r="5158" hidden="1"/>
    <row r="5159" hidden="1"/>
    <row r="5160" hidden="1"/>
    <row r="5161" hidden="1"/>
    <row r="5162" hidden="1"/>
    <row r="5163" hidden="1"/>
    <row r="5164" hidden="1"/>
    <row r="5165" hidden="1"/>
    <row r="5166" hidden="1"/>
    <row r="5167" hidden="1"/>
    <row r="5168" hidden="1"/>
    <row r="5169" hidden="1"/>
    <row r="5170" hidden="1"/>
    <row r="5171" hidden="1"/>
    <row r="5172" hidden="1"/>
    <row r="5173" hidden="1"/>
    <row r="5174" hidden="1"/>
    <row r="5175" hidden="1"/>
    <row r="5176" hidden="1"/>
    <row r="5177" hidden="1"/>
    <row r="5178" hidden="1"/>
    <row r="5179" hidden="1"/>
    <row r="5180" hidden="1"/>
    <row r="5181" hidden="1"/>
    <row r="5182" hidden="1"/>
    <row r="5183" hidden="1"/>
    <row r="5184" hidden="1"/>
    <row r="5185" hidden="1"/>
    <row r="5186" hidden="1"/>
    <row r="5187" hidden="1"/>
    <row r="5188" hidden="1"/>
    <row r="5189" hidden="1"/>
    <row r="5190" hidden="1"/>
    <row r="5191" hidden="1"/>
    <row r="5192" hidden="1"/>
    <row r="5193" hidden="1"/>
    <row r="5194" hidden="1"/>
    <row r="5195" hidden="1"/>
    <row r="5196" hidden="1"/>
    <row r="5197" hidden="1"/>
    <row r="5198" hidden="1"/>
    <row r="5199" hidden="1"/>
    <row r="5200" hidden="1"/>
    <row r="5201" hidden="1"/>
    <row r="5202" hidden="1"/>
    <row r="5203" hidden="1"/>
    <row r="5204" hidden="1"/>
    <row r="5205" hidden="1"/>
    <row r="5206" hidden="1"/>
    <row r="5207" hidden="1"/>
    <row r="5208" hidden="1"/>
    <row r="5209" hidden="1"/>
    <row r="5210" hidden="1"/>
    <row r="5211" hidden="1"/>
    <row r="5212" hidden="1"/>
    <row r="5213" hidden="1"/>
    <row r="5214" hidden="1"/>
    <row r="5215" hidden="1"/>
    <row r="5216" hidden="1"/>
    <row r="5217" hidden="1"/>
    <row r="5218" hidden="1"/>
    <row r="5219" hidden="1"/>
    <row r="5220" hidden="1"/>
    <row r="5221" hidden="1"/>
    <row r="5222" hidden="1"/>
    <row r="5223" hidden="1"/>
    <row r="5224" hidden="1"/>
    <row r="5225" hidden="1"/>
    <row r="5226" hidden="1"/>
    <row r="5227" hidden="1"/>
    <row r="5228" hidden="1"/>
    <row r="5229" hidden="1"/>
    <row r="5230" hidden="1"/>
    <row r="5231" hidden="1"/>
    <row r="5232" hidden="1"/>
    <row r="5233" hidden="1"/>
    <row r="5234" hidden="1"/>
    <row r="5235" hidden="1"/>
    <row r="5236" hidden="1"/>
    <row r="5237" hidden="1"/>
    <row r="5238" hidden="1"/>
    <row r="5239" hidden="1"/>
    <row r="5240" hidden="1"/>
    <row r="5241" hidden="1"/>
    <row r="5242" hidden="1"/>
    <row r="5243" hidden="1"/>
    <row r="5244" hidden="1"/>
    <row r="5245" hidden="1"/>
    <row r="5246" hidden="1"/>
    <row r="5247" hidden="1"/>
    <row r="5248" hidden="1"/>
    <row r="5249" hidden="1"/>
    <row r="5250" hidden="1"/>
    <row r="5251" hidden="1"/>
    <row r="5252" hidden="1"/>
    <row r="5253" hidden="1"/>
    <row r="5254" hidden="1"/>
    <row r="5255" hidden="1"/>
    <row r="5256" hidden="1"/>
    <row r="5257" hidden="1"/>
    <row r="5258" hidden="1"/>
    <row r="5259" hidden="1"/>
    <row r="5260" hidden="1"/>
    <row r="5261" hidden="1"/>
    <row r="5262" hidden="1"/>
    <row r="5263" hidden="1"/>
    <row r="5264" hidden="1"/>
    <row r="5265" hidden="1"/>
    <row r="5266" hidden="1"/>
    <row r="5267" hidden="1"/>
    <row r="5268" hidden="1"/>
    <row r="5269" hidden="1"/>
    <row r="5270" hidden="1"/>
    <row r="5271" hidden="1"/>
    <row r="5272" hidden="1"/>
    <row r="5273" hidden="1"/>
    <row r="5274" hidden="1"/>
    <row r="5275" hidden="1"/>
    <row r="5276" hidden="1"/>
    <row r="5277" hidden="1"/>
    <row r="5278" hidden="1"/>
    <row r="5279" hidden="1"/>
    <row r="5280" hidden="1"/>
    <row r="5281" hidden="1"/>
    <row r="5282" hidden="1"/>
    <row r="5283" hidden="1"/>
    <row r="5284" hidden="1"/>
    <row r="5285" hidden="1"/>
    <row r="5286" hidden="1"/>
    <row r="5287" hidden="1"/>
    <row r="5288" hidden="1"/>
    <row r="5289" hidden="1"/>
    <row r="5290" hidden="1"/>
    <row r="5291" hidden="1"/>
    <row r="5292" hidden="1"/>
    <row r="5293" hidden="1"/>
    <row r="5294" hidden="1"/>
    <row r="5295" hidden="1"/>
    <row r="5296" hidden="1"/>
    <row r="5297" hidden="1"/>
    <row r="5298" hidden="1"/>
    <row r="5299" hidden="1"/>
    <row r="5300" hidden="1"/>
    <row r="5301" hidden="1"/>
    <row r="5302" hidden="1"/>
    <row r="5303" hidden="1"/>
    <row r="5304" hidden="1"/>
    <row r="5305" hidden="1"/>
    <row r="5306" hidden="1"/>
    <row r="5307" hidden="1"/>
    <row r="5308" hidden="1"/>
    <row r="5309" hidden="1"/>
    <row r="5310" hidden="1"/>
    <row r="5311" hidden="1"/>
    <row r="5312" hidden="1"/>
    <row r="5313" hidden="1"/>
    <row r="5314" hidden="1"/>
    <row r="5315" hidden="1"/>
    <row r="5316" hidden="1"/>
    <row r="5317" hidden="1"/>
    <row r="5318" hidden="1"/>
    <row r="5319" hidden="1"/>
    <row r="5320" hidden="1"/>
    <row r="5321" hidden="1"/>
    <row r="5322" hidden="1"/>
    <row r="5323" hidden="1"/>
    <row r="5324" hidden="1"/>
    <row r="5325" hidden="1"/>
    <row r="5326" hidden="1"/>
    <row r="5327" hidden="1"/>
    <row r="5328" hidden="1"/>
    <row r="5329" hidden="1"/>
    <row r="5330" hidden="1"/>
    <row r="5331" hidden="1"/>
    <row r="5332" hidden="1"/>
    <row r="5333" hidden="1"/>
    <row r="5334" hidden="1"/>
    <row r="5335" hidden="1"/>
    <row r="5336" hidden="1"/>
    <row r="5337" hidden="1"/>
    <row r="5338" hidden="1"/>
    <row r="5339" hidden="1"/>
    <row r="5340" hidden="1"/>
    <row r="5341" hidden="1"/>
    <row r="5342" hidden="1"/>
    <row r="5343" hidden="1"/>
    <row r="5344" hidden="1"/>
    <row r="5345" hidden="1"/>
    <row r="5346" hidden="1"/>
    <row r="5347" hidden="1"/>
    <row r="5348" hidden="1"/>
    <row r="5349" hidden="1"/>
    <row r="5350" hidden="1"/>
    <row r="5351" hidden="1"/>
    <row r="5352" hidden="1"/>
    <row r="5353" hidden="1"/>
    <row r="5354" hidden="1"/>
    <row r="5355" hidden="1"/>
    <row r="5356" hidden="1"/>
    <row r="5357" hidden="1"/>
    <row r="5358" hidden="1"/>
    <row r="5359" hidden="1"/>
    <row r="5360" hidden="1"/>
    <row r="5361" hidden="1"/>
    <row r="5362" hidden="1"/>
    <row r="5363" hidden="1"/>
    <row r="5364" hidden="1"/>
    <row r="5365" hidden="1"/>
    <row r="5366" hidden="1"/>
    <row r="5367" hidden="1"/>
    <row r="5368" hidden="1"/>
    <row r="5369" hidden="1"/>
    <row r="5370" hidden="1"/>
    <row r="5371" hidden="1"/>
    <row r="5372" hidden="1"/>
    <row r="5373" hidden="1"/>
    <row r="5374" hidden="1"/>
    <row r="5375" hidden="1"/>
    <row r="5376" hidden="1"/>
    <row r="5377" hidden="1"/>
    <row r="5378" hidden="1"/>
    <row r="5379" hidden="1"/>
    <row r="5380" hidden="1"/>
    <row r="5381" hidden="1"/>
    <row r="5382" hidden="1"/>
    <row r="5383" hidden="1"/>
    <row r="5384" hidden="1"/>
    <row r="5385" hidden="1"/>
    <row r="5386" hidden="1"/>
    <row r="5387" hidden="1"/>
    <row r="5388" hidden="1"/>
    <row r="5389" hidden="1"/>
    <row r="5390" hidden="1"/>
    <row r="5391" hidden="1"/>
    <row r="5392" hidden="1"/>
    <row r="5393" hidden="1"/>
    <row r="5394" hidden="1"/>
    <row r="5395" hidden="1"/>
    <row r="5396" hidden="1"/>
    <row r="5397" hidden="1"/>
    <row r="5398" hidden="1"/>
    <row r="5399" hidden="1"/>
    <row r="5400" hidden="1"/>
    <row r="5401" hidden="1"/>
    <row r="5402" hidden="1"/>
    <row r="5403" hidden="1"/>
    <row r="5404" hidden="1"/>
    <row r="5405" hidden="1"/>
    <row r="5406" hidden="1"/>
    <row r="5407" hidden="1"/>
    <row r="5408" hidden="1"/>
    <row r="5409" hidden="1"/>
    <row r="5410" hidden="1"/>
    <row r="5411" hidden="1"/>
    <row r="5412" hidden="1"/>
    <row r="5413" hidden="1"/>
    <row r="5414" hidden="1"/>
    <row r="5415" hidden="1"/>
    <row r="5416" hidden="1"/>
    <row r="5417" hidden="1"/>
    <row r="5418" hidden="1"/>
    <row r="5419" hidden="1"/>
    <row r="5420" hidden="1"/>
    <row r="5421" hidden="1"/>
    <row r="5422" hidden="1"/>
    <row r="5423" hidden="1"/>
    <row r="5424" hidden="1"/>
    <row r="5425" hidden="1"/>
    <row r="5426" hidden="1"/>
    <row r="5427" hidden="1"/>
    <row r="5428" hidden="1"/>
    <row r="5429" hidden="1"/>
    <row r="5430" hidden="1"/>
    <row r="5431" hidden="1"/>
    <row r="5432" hidden="1"/>
    <row r="5433" hidden="1"/>
    <row r="5434" hidden="1"/>
    <row r="5435" hidden="1"/>
    <row r="5436" hidden="1"/>
    <row r="5437" hidden="1"/>
    <row r="5438" hidden="1"/>
    <row r="5439" hidden="1"/>
    <row r="5440" hidden="1"/>
    <row r="5441" hidden="1"/>
    <row r="5442" hidden="1"/>
    <row r="5443" hidden="1"/>
    <row r="5444" hidden="1"/>
    <row r="5445" hidden="1"/>
    <row r="5446" hidden="1"/>
    <row r="5447" hidden="1"/>
    <row r="5448" hidden="1"/>
    <row r="5449" hidden="1"/>
    <row r="5450" hidden="1"/>
    <row r="5451" hidden="1"/>
    <row r="5452" hidden="1"/>
    <row r="5453" hidden="1"/>
    <row r="5454" hidden="1"/>
    <row r="5455" hidden="1"/>
    <row r="5456" hidden="1"/>
    <row r="5457" hidden="1"/>
    <row r="5458" hidden="1"/>
    <row r="5459" hidden="1"/>
    <row r="5460" hidden="1"/>
    <row r="5461" hidden="1"/>
    <row r="5462" hidden="1"/>
    <row r="5463" hidden="1"/>
    <row r="5464" hidden="1"/>
    <row r="5465" hidden="1"/>
    <row r="5466" hidden="1"/>
    <row r="5467" hidden="1"/>
    <row r="5468" hidden="1"/>
    <row r="5469" hidden="1"/>
    <row r="5470" hidden="1"/>
    <row r="5471" hidden="1"/>
    <row r="5472" hidden="1"/>
    <row r="5473" hidden="1"/>
    <row r="5474" hidden="1"/>
    <row r="5475" hidden="1"/>
    <row r="5476" hidden="1"/>
    <row r="5477" hidden="1"/>
    <row r="5478" hidden="1"/>
    <row r="5479" hidden="1"/>
    <row r="5480" hidden="1"/>
    <row r="5481" hidden="1"/>
    <row r="5482" hidden="1"/>
    <row r="5483" hidden="1"/>
    <row r="5484" hidden="1"/>
    <row r="5485" hidden="1"/>
    <row r="5486" hidden="1"/>
    <row r="5487" hidden="1"/>
    <row r="5488" hidden="1"/>
    <row r="5489" hidden="1"/>
    <row r="5490" hidden="1"/>
    <row r="5491" hidden="1"/>
    <row r="5492" hidden="1"/>
    <row r="5493" hidden="1"/>
    <row r="5494" hidden="1"/>
    <row r="5495" hidden="1"/>
    <row r="5496" hidden="1"/>
    <row r="5497" hidden="1"/>
    <row r="5498" hidden="1"/>
    <row r="5499" hidden="1"/>
    <row r="5500" hidden="1"/>
    <row r="5501" hidden="1"/>
    <row r="5502" hidden="1"/>
    <row r="5503" hidden="1"/>
    <row r="5504" hidden="1"/>
    <row r="5505" hidden="1"/>
    <row r="5506" hidden="1"/>
    <row r="5507" hidden="1"/>
    <row r="5508" hidden="1"/>
    <row r="5509" hidden="1"/>
    <row r="5510" hidden="1"/>
    <row r="5511" hidden="1"/>
    <row r="5512" hidden="1"/>
    <row r="5513" hidden="1"/>
    <row r="5514" hidden="1"/>
    <row r="5515" hidden="1"/>
    <row r="5516" hidden="1"/>
    <row r="5517" hidden="1"/>
    <row r="5518" hidden="1"/>
    <row r="5519" hidden="1"/>
    <row r="5520" hidden="1"/>
    <row r="5521" hidden="1"/>
    <row r="5522" hidden="1"/>
    <row r="5523" hidden="1"/>
    <row r="5524" hidden="1"/>
    <row r="5525" hidden="1"/>
    <row r="5526" hidden="1"/>
    <row r="5527" hidden="1"/>
    <row r="5528" hidden="1"/>
    <row r="5529" hidden="1"/>
    <row r="5530" hidden="1"/>
    <row r="5531" hidden="1"/>
    <row r="5532" hidden="1"/>
    <row r="5533" hidden="1"/>
    <row r="5534" hidden="1"/>
    <row r="5535" hidden="1"/>
    <row r="5536" hidden="1"/>
    <row r="5537" hidden="1"/>
    <row r="5538" hidden="1"/>
    <row r="5539" hidden="1"/>
    <row r="5540" hidden="1"/>
    <row r="5541" hidden="1"/>
    <row r="5542" hidden="1"/>
    <row r="5543" hidden="1"/>
    <row r="5544" hidden="1"/>
    <row r="5545" hidden="1"/>
    <row r="5546" hidden="1"/>
    <row r="5547" hidden="1"/>
    <row r="5548" hidden="1"/>
    <row r="5549" hidden="1"/>
    <row r="5550" hidden="1"/>
    <row r="5551" hidden="1"/>
    <row r="5552" hidden="1"/>
    <row r="5553" hidden="1"/>
    <row r="5554" hidden="1"/>
    <row r="5555" hidden="1"/>
    <row r="5556" hidden="1"/>
    <row r="5557" hidden="1"/>
    <row r="5558" hidden="1"/>
    <row r="5559" hidden="1"/>
    <row r="5560" hidden="1"/>
    <row r="5561" hidden="1"/>
    <row r="5562" hidden="1"/>
    <row r="5563" hidden="1"/>
    <row r="5564" hidden="1"/>
    <row r="5565" hidden="1"/>
    <row r="5566" hidden="1"/>
    <row r="5567" hidden="1"/>
    <row r="5568" hidden="1"/>
    <row r="5569" hidden="1"/>
    <row r="5570" hidden="1"/>
    <row r="5571" hidden="1"/>
    <row r="5572" hidden="1"/>
    <row r="5573" hidden="1"/>
    <row r="5574" hidden="1"/>
    <row r="5575" hidden="1"/>
    <row r="5576" hidden="1"/>
    <row r="5577" hidden="1"/>
    <row r="5578" hidden="1"/>
    <row r="5579" hidden="1"/>
    <row r="5580" hidden="1"/>
    <row r="5581" hidden="1"/>
    <row r="5582" hidden="1"/>
    <row r="5583" hidden="1"/>
    <row r="5584" hidden="1"/>
    <row r="5585" hidden="1"/>
    <row r="5586" hidden="1"/>
    <row r="5587" hidden="1"/>
    <row r="5588" hidden="1"/>
    <row r="5589" hidden="1"/>
    <row r="5590" hidden="1"/>
    <row r="5591" hidden="1"/>
    <row r="5592" hidden="1"/>
    <row r="5593" hidden="1"/>
    <row r="5594" hidden="1"/>
    <row r="5595" hidden="1"/>
    <row r="5596" hidden="1"/>
    <row r="5597" hidden="1"/>
    <row r="5598" hidden="1"/>
    <row r="5599" hidden="1"/>
    <row r="5600" hidden="1"/>
    <row r="5601" hidden="1"/>
    <row r="5602" hidden="1"/>
    <row r="5603" hidden="1"/>
    <row r="5604" hidden="1"/>
    <row r="5605" hidden="1"/>
    <row r="5606" hidden="1"/>
    <row r="5607" hidden="1"/>
    <row r="5608" hidden="1"/>
    <row r="5609" hidden="1"/>
    <row r="5610" hidden="1"/>
    <row r="5611" hidden="1"/>
    <row r="5612" hidden="1"/>
    <row r="5613" hidden="1"/>
    <row r="5614" hidden="1"/>
    <row r="5615" hidden="1"/>
    <row r="5616" hidden="1"/>
    <row r="5617" hidden="1"/>
    <row r="5618" hidden="1"/>
    <row r="5619" hidden="1"/>
    <row r="5620" hidden="1"/>
    <row r="5621" hidden="1"/>
    <row r="5622" hidden="1"/>
    <row r="5623" hidden="1"/>
    <row r="5624" hidden="1"/>
    <row r="5625" hidden="1"/>
    <row r="5626" hidden="1"/>
    <row r="5627" hidden="1"/>
    <row r="5628" hidden="1"/>
    <row r="5629" hidden="1"/>
    <row r="5630" hidden="1"/>
    <row r="5631" hidden="1"/>
    <row r="5632" hidden="1"/>
    <row r="5633" hidden="1"/>
    <row r="5634" hidden="1"/>
    <row r="5635" hidden="1"/>
    <row r="5636" hidden="1"/>
    <row r="5637" hidden="1"/>
    <row r="5638" hidden="1"/>
    <row r="5639" hidden="1"/>
    <row r="5640" hidden="1"/>
    <row r="5641" hidden="1"/>
    <row r="5642" hidden="1"/>
    <row r="5643" hidden="1"/>
    <row r="5644" hidden="1"/>
    <row r="5645" hidden="1"/>
    <row r="5646" hidden="1"/>
    <row r="5647" hidden="1"/>
    <row r="5648" hidden="1"/>
    <row r="5649" hidden="1"/>
    <row r="5650" hidden="1"/>
    <row r="5651" hidden="1"/>
    <row r="5652" hidden="1"/>
    <row r="5653" hidden="1"/>
    <row r="5654" hidden="1"/>
    <row r="5655" hidden="1"/>
    <row r="5656" hidden="1"/>
    <row r="5657" hidden="1"/>
    <row r="5658" hidden="1"/>
    <row r="5659" hidden="1"/>
    <row r="5660" hidden="1"/>
    <row r="5661" hidden="1"/>
    <row r="5662" hidden="1"/>
    <row r="5663" hidden="1"/>
    <row r="5664" hidden="1"/>
    <row r="5665" hidden="1"/>
    <row r="5666" hidden="1"/>
    <row r="5667" hidden="1"/>
    <row r="5668" hidden="1"/>
    <row r="5669" hidden="1"/>
    <row r="5670" hidden="1"/>
    <row r="5671" hidden="1"/>
    <row r="5672" hidden="1"/>
    <row r="5673" hidden="1"/>
    <row r="5674" hidden="1"/>
    <row r="5675" hidden="1"/>
    <row r="5676" hidden="1"/>
    <row r="5677" hidden="1"/>
    <row r="5678" hidden="1"/>
    <row r="5679" hidden="1"/>
    <row r="5680" hidden="1"/>
    <row r="5681" hidden="1"/>
    <row r="5682" hidden="1"/>
    <row r="5683" hidden="1"/>
    <row r="5684" hidden="1"/>
    <row r="5685" hidden="1"/>
    <row r="5686" hidden="1"/>
    <row r="5687" hidden="1"/>
    <row r="5688" hidden="1"/>
    <row r="5689" hidden="1"/>
    <row r="5690" hidden="1"/>
    <row r="5691" hidden="1"/>
    <row r="5692" hidden="1"/>
    <row r="5693" hidden="1"/>
    <row r="5694" hidden="1"/>
    <row r="5695" hidden="1"/>
    <row r="5696" hidden="1"/>
    <row r="5697" hidden="1"/>
    <row r="5698" hidden="1"/>
    <row r="5699" hidden="1"/>
    <row r="5700" hidden="1"/>
    <row r="5701" hidden="1"/>
    <row r="5702" hidden="1"/>
    <row r="5703" hidden="1"/>
    <row r="5704" hidden="1"/>
    <row r="5705" hidden="1"/>
    <row r="5706" hidden="1"/>
    <row r="5707" hidden="1"/>
    <row r="5708" hidden="1"/>
    <row r="5709" hidden="1"/>
    <row r="5710" hidden="1"/>
    <row r="5711" hidden="1"/>
    <row r="5712" hidden="1"/>
    <row r="5713" hidden="1"/>
    <row r="5714" hidden="1"/>
    <row r="5715" hidden="1"/>
    <row r="5716" hidden="1"/>
    <row r="5717" hidden="1"/>
    <row r="5718" hidden="1"/>
    <row r="5719" hidden="1"/>
    <row r="5720" hidden="1"/>
    <row r="5721" hidden="1"/>
    <row r="5722" hidden="1"/>
    <row r="5723" hidden="1"/>
    <row r="5724" hidden="1"/>
    <row r="5725" hidden="1"/>
    <row r="5726" hidden="1"/>
    <row r="5727" hidden="1"/>
    <row r="5728" hidden="1"/>
    <row r="5729" hidden="1"/>
    <row r="5730" hidden="1"/>
    <row r="5731" hidden="1"/>
    <row r="5732" hidden="1"/>
    <row r="5733" hidden="1"/>
    <row r="5734" hidden="1"/>
    <row r="5735" hidden="1"/>
    <row r="5736" hidden="1"/>
    <row r="5737" hidden="1"/>
    <row r="5738" hidden="1"/>
    <row r="5739" hidden="1"/>
    <row r="5740" hidden="1"/>
    <row r="5741" hidden="1"/>
    <row r="5742" hidden="1"/>
    <row r="5743" hidden="1"/>
    <row r="5744" hidden="1"/>
    <row r="5745" hidden="1"/>
    <row r="5746" hidden="1"/>
    <row r="5747" hidden="1"/>
    <row r="5748" hidden="1"/>
    <row r="5749" hidden="1"/>
    <row r="5750" hidden="1"/>
    <row r="5751" hidden="1"/>
    <row r="5752" hidden="1"/>
    <row r="5753" hidden="1"/>
    <row r="5754" hidden="1"/>
    <row r="5755" hidden="1"/>
    <row r="5756" hidden="1"/>
    <row r="5757" hidden="1"/>
    <row r="5758" hidden="1"/>
    <row r="5759" hidden="1"/>
    <row r="5760" hidden="1"/>
    <row r="5761" hidden="1"/>
    <row r="5762" hidden="1"/>
    <row r="5763" hidden="1"/>
    <row r="5764" hidden="1"/>
    <row r="5765" hidden="1"/>
    <row r="5766" hidden="1"/>
    <row r="5767" hidden="1"/>
    <row r="5768" hidden="1"/>
    <row r="5769" hidden="1"/>
    <row r="5770" hidden="1"/>
    <row r="5771" hidden="1"/>
    <row r="5772" hidden="1"/>
    <row r="5773" hidden="1"/>
    <row r="5774" hidden="1"/>
    <row r="5775" hidden="1"/>
    <row r="5776" hidden="1"/>
    <row r="5777" hidden="1"/>
    <row r="5778" hidden="1"/>
    <row r="5779" hidden="1"/>
    <row r="5780" hidden="1"/>
    <row r="5781" hidden="1"/>
    <row r="5782" hidden="1"/>
    <row r="5783" hidden="1"/>
    <row r="5784" hidden="1"/>
    <row r="5785" hidden="1"/>
    <row r="5786" hidden="1"/>
    <row r="5787" hidden="1"/>
    <row r="5788" hidden="1"/>
    <row r="5789" hidden="1"/>
    <row r="5790" hidden="1"/>
    <row r="5791" hidden="1"/>
    <row r="5792" hidden="1"/>
    <row r="5793" hidden="1"/>
    <row r="5794" hidden="1"/>
    <row r="5795" hidden="1"/>
    <row r="5796" hidden="1"/>
    <row r="5797" hidden="1"/>
    <row r="5798" hidden="1"/>
    <row r="5799" hidden="1"/>
    <row r="5800" hidden="1"/>
    <row r="5801" hidden="1"/>
    <row r="5802" hidden="1"/>
    <row r="5803" hidden="1"/>
    <row r="5804" hidden="1"/>
    <row r="5805" hidden="1"/>
    <row r="5806" hidden="1"/>
    <row r="5807" hidden="1"/>
    <row r="5808" hidden="1"/>
    <row r="5809" hidden="1"/>
    <row r="5810" hidden="1"/>
    <row r="5811" hidden="1"/>
    <row r="5812" hidden="1"/>
    <row r="5813" hidden="1"/>
    <row r="5814" hidden="1"/>
    <row r="5815" hidden="1"/>
    <row r="5816" hidden="1"/>
    <row r="5817" hidden="1"/>
    <row r="5818" hidden="1"/>
    <row r="5819" hidden="1"/>
    <row r="5820" hidden="1"/>
    <row r="5821" hidden="1"/>
    <row r="5822" hidden="1"/>
    <row r="5823" hidden="1"/>
    <row r="5824" hidden="1"/>
    <row r="5825" hidden="1"/>
    <row r="5826" hidden="1"/>
    <row r="5827" hidden="1"/>
    <row r="5828" hidden="1"/>
    <row r="5829" hidden="1"/>
    <row r="5830" hidden="1"/>
    <row r="5831" hidden="1"/>
    <row r="5832" hidden="1"/>
    <row r="5833" hidden="1"/>
    <row r="5834" hidden="1"/>
    <row r="5835" hidden="1"/>
    <row r="5836" hidden="1"/>
    <row r="5837" hidden="1"/>
    <row r="5838" hidden="1"/>
    <row r="5839" hidden="1"/>
    <row r="5840" hidden="1"/>
    <row r="5841" hidden="1"/>
    <row r="5842" hidden="1"/>
    <row r="5843" hidden="1"/>
    <row r="5844" hidden="1"/>
    <row r="5845" hidden="1"/>
    <row r="5846" hidden="1"/>
    <row r="5847" hidden="1"/>
    <row r="5848" hidden="1"/>
    <row r="5849" hidden="1"/>
    <row r="5850" hidden="1"/>
    <row r="5851" hidden="1"/>
    <row r="5852" hidden="1"/>
    <row r="5853" hidden="1"/>
    <row r="5854" hidden="1"/>
    <row r="5855" hidden="1"/>
    <row r="5856" hidden="1"/>
    <row r="5857" hidden="1"/>
    <row r="5858" hidden="1"/>
    <row r="5859" hidden="1"/>
    <row r="5860" hidden="1"/>
    <row r="5861" hidden="1"/>
    <row r="5862" hidden="1"/>
    <row r="5863" hidden="1"/>
    <row r="5864" hidden="1"/>
    <row r="5865" hidden="1"/>
    <row r="5866" hidden="1"/>
    <row r="5867" hidden="1"/>
    <row r="5868" hidden="1"/>
    <row r="5869" hidden="1"/>
    <row r="5870" hidden="1"/>
    <row r="5871" hidden="1"/>
    <row r="5872" hidden="1"/>
    <row r="5873" hidden="1"/>
    <row r="5874" hidden="1"/>
    <row r="5875" hidden="1"/>
    <row r="5876" hidden="1"/>
    <row r="5877" hidden="1"/>
    <row r="5878" hidden="1"/>
    <row r="5879" hidden="1"/>
    <row r="5880" hidden="1"/>
    <row r="5881" hidden="1"/>
    <row r="5882" hidden="1"/>
    <row r="5883" hidden="1"/>
    <row r="5884" hidden="1"/>
    <row r="5885" hidden="1"/>
    <row r="5886" hidden="1"/>
    <row r="5887" hidden="1"/>
    <row r="5888" hidden="1"/>
    <row r="5889" hidden="1"/>
    <row r="5890" hidden="1"/>
    <row r="5891" hidden="1"/>
    <row r="5892" hidden="1"/>
    <row r="5893" hidden="1"/>
    <row r="5894" hidden="1"/>
    <row r="5895" hidden="1"/>
    <row r="5896" hidden="1"/>
    <row r="5897" hidden="1"/>
    <row r="5898" hidden="1"/>
    <row r="5899" hidden="1"/>
    <row r="5900" hidden="1"/>
    <row r="5901" hidden="1"/>
    <row r="5902" hidden="1"/>
    <row r="5903" hidden="1"/>
    <row r="5904" hidden="1"/>
    <row r="5905" hidden="1"/>
    <row r="5906" hidden="1"/>
    <row r="5907" hidden="1"/>
    <row r="5908" hidden="1"/>
    <row r="5909" hidden="1"/>
    <row r="5910" hidden="1"/>
    <row r="5911" hidden="1"/>
    <row r="5912" hidden="1"/>
    <row r="5913" hidden="1"/>
    <row r="5914" hidden="1"/>
    <row r="5915" hidden="1"/>
    <row r="5916" hidden="1"/>
    <row r="5917" hidden="1"/>
    <row r="5918" hidden="1"/>
    <row r="5919" hidden="1"/>
    <row r="5920" hidden="1"/>
    <row r="5921" hidden="1"/>
    <row r="5922" hidden="1"/>
    <row r="5923" hidden="1"/>
    <row r="5924" hidden="1"/>
    <row r="5925" hidden="1"/>
    <row r="5926" hidden="1"/>
    <row r="5927" hidden="1"/>
    <row r="5928" hidden="1"/>
    <row r="5929" hidden="1"/>
    <row r="5930" hidden="1"/>
    <row r="5931" hidden="1"/>
    <row r="5932" hidden="1"/>
    <row r="5933" hidden="1"/>
    <row r="5934" hidden="1"/>
    <row r="5935" hidden="1"/>
    <row r="5936" hidden="1"/>
    <row r="5937" hidden="1"/>
    <row r="5938" hidden="1"/>
    <row r="5939" hidden="1"/>
    <row r="5940" hidden="1"/>
    <row r="5941" hidden="1"/>
    <row r="5942" hidden="1"/>
    <row r="5943" hidden="1"/>
    <row r="5944" hidden="1"/>
    <row r="5945" hidden="1"/>
    <row r="5946" hidden="1"/>
    <row r="5947" hidden="1"/>
    <row r="5948" hidden="1"/>
    <row r="5949" hidden="1"/>
    <row r="5950" hidden="1"/>
    <row r="5951" hidden="1"/>
    <row r="5952" hidden="1"/>
    <row r="5953" hidden="1"/>
    <row r="5954" hidden="1"/>
    <row r="5955" hidden="1"/>
    <row r="5956" hidden="1"/>
    <row r="5957" hidden="1"/>
    <row r="5958" hidden="1"/>
    <row r="5959" hidden="1"/>
    <row r="5960" hidden="1"/>
    <row r="5961" hidden="1"/>
    <row r="5962" hidden="1"/>
    <row r="5963" hidden="1"/>
    <row r="5964" hidden="1"/>
    <row r="5965" hidden="1"/>
    <row r="5966" hidden="1"/>
    <row r="5967" hidden="1"/>
    <row r="5968" hidden="1"/>
    <row r="5969" hidden="1"/>
    <row r="5970" hidden="1"/>
    <row r="5971" hidden="1"/>
    <row r="5972" hidden="1"/>
    <row r="5973" hidden="1"/>
    <row r="5974" hidden="1"/>
    <row r="5975" hidden="1"/>
    <row r="5976" hidden="1"/>
    <row r="5977" hidden="1"/>
    <row r="5978" hidden="1"/>
    <row r="5979" hidden="1"/>
    <row r="5980" hidden="1"/>
    <row r="5981" hidden="1"/>
    <row r="5982" hidden="1"/>
    <row r="5983" hidden="1"/>
    <row r="5984" hidden="1"/>
    <row r="5985" hidden="1"/>
    <row r="5986" hidden="1"/>
    <row r="5987" hidden="1"/>
    <row r="5988" hidden="1"/>
    <row r="5989" hidden="1"/>
    <row r="5990" hidden="1"/>
    <row r="5991" hidden="1"/>
    <row r="5992" hidden="1"/>
    <row r="5993" hidden="1"/>
    <row r="5994" hidden="1"/>
    <row r="5995" hidden="1"/>
    <row r="5996" hidden="1"/>
    <row r="5997" hidden="1"/>
    <row r="5998" hidden="1"/>
    <row r="5999" hidden="1"/>
    <row r="6000" hidden="1"/>
    <row r="6001" hidden="1"/>
    <row r="6002" hidden="1"/>
    <row r="6003" hidden="1"/>
    <row r="6004" hidden="1"/>
    <row r="6005" hidden="1"/>
    <row r="6006" hidden="1"/>
    <row r="6007" hidden="1"/>
    <row r="6008" hidden="1"/>
    <row r="6009" hidden="1"/>
    <row r="6010" hidden="1"/>
    <row r="6011" hidden="1"/>
    <row r="6012" hidden="1"/>
    <row r="6013" hidden="1"/>
    <row r="6014" hidden="1"/>
    <row r="6015" hidden="1"/>
    <row r="6016" hidden="1"/>
    <row r="6017" hidden="1"/>
    <row r="6018" hidden="1"/>
    <row r="6019" hidden="1"/>
    <row r="6020" hidden="1"/>
    <row r="6021" hidden="1"/>
    <row r="6022" hidden="1"/>
    <row r="6023" hidden="1"/>
    <row r="6024" hidden="1"/>
    <row r="6025" hidden="1"/>
    <row r="6026" hidden="1"/>
    <row r="6027" hidden="1"/>
    <row r="6028" hidden="1"/>
    <row r="6029" hidden="1"/>
    <row r="6030" hidden="1"/>
    <row r="6031" hidden="1"/>
    <row r="6032" hidden="1"/>
    <row r="6033" hidden="1"/>
    <row r="6034" hidden="1"/>
    <row r="6035" hidden="1"/>
    <row r="6036" hidden="1"/>
    <row r="6037" hidden="1"/>
    <row r="6038" hidden="1"/>
    <row r="6039" hidden="1"/>
    <row r="6040" hidden="1"/>
    <row r="6041" hidden="1"/>
    <row r="6042" hidden="1"/>
    <row r="6043" hidden="1"/>
    <row r="6044" hidden="1"/>
    <row r="6045" hidden="1"/>
    <row r="6046" hidden="1"/>
    <row r="6047" hidden="1"/>
    <row r="6048" hidden="1"/>
    <row r="6049" hidden="1"/>
    <row r="6050" hidden="1"/>
    <row r="6051" hidden="1"/>
    <row r="6052" hidden="1"/>
    <row r="6053" hidden="1"/>
    <row r="6054" hidden="1"/>
    <row r="6055" hidden="1"/>
    <row r="6056" hidden="1"/>
    <row r="6057" hidden="1"/>
    <row r="6058" hidden="1"/>
    <row r="6059" hidden="1"/>
    <row r="6060" hidden="1"/>
    <row r="6061" hidden="1"/>
    <row r="6062" hidden="1"/>
    <row r="6063" hidden="1"/>
    <row r="6064" hidden="1"/>
    <row r="6065" hidden="1"/>
    <row r="6066" hidden="1"/>
    <row r="6067" hidden="1"/>
    <row r="6068" hidden="1"/>
    <row r="6069" hidden="1"/>
    <row r="6070" hidden="1"/>
    <row r="6071" hidden="1"/>
    <row r="6072" hidden="1"/>
    <row r="6073" hidden="1"/>
    <row r="6074" hidden="1"/>
    <row r="6075" hidden="1"/>
    <row r="6076" hidden="1"/>
    <row r="6077" hidden="1"/>
    <row r="6078" hidden="1"/>
    <row r="6079" hidden="1"/>
    <row r="6080" hidden="1"/>
    <row r="6081" hidden="1"/>
    <row r="6082" hidden="1"/>
    <row r="6083" hidden="1"/>
    <row r="6084" hidden="1"/>
    <row r="6085" hidden="1"/>
    <row r="6086" hidden="1"/>
    <row r="6087" hidden="1"/>
    <row r="6088" hidden="1"/>
    <row r="6089" hidden="1"/>
    <row r="6090" hidden="1"/>
    <row r="6091" hidden="1"/>
    <row r="6092" hidden="1"/>
    <row r="6093" hidden="1"/>
    <row r="6094" hidden="1"/>
    <row r="6095" hidden="1"/>
    <row r="6096" hidden="1"/>
    <row r="6097" hidden="1"/>
    <row r="6098" hidden="1"/>
    <row r="6099" hidden="1"/>
    <row r="6100" hidden="1"/>
    <row r="6101" hidden="1"/>
    <row r="6102" hidden="1"/>
    <row r="6103" hidden="1"/>
    <row r="6104" hidden="1"/>
    <row r="6105" hidden="1"/>
    <row r="6106" hidden="1"/>
    <row r="6107" hidden="1"/>
    <row r="6108" hidden="1"/>
    <row r="6109" hidden="1"/>
    <row r="6110" hidden="1"/>
    <row r="6111" hidden="1"/>
    <row r="6112" hidden="1"/>
    <row r="6113" hidden="1"/>
    <row r="6114" hidden="1"/>
    <row r="6115" hidden="1"/>
    <row r="6116" hidden="1"/>
    <row r="6117" hidden="1"/>
    <row r="6118" hidden="1"/>
    <row r="6119" hidden="1"/>
    <row r="6120" hidden="1"/>
    <row r="6121" hidden="1"/>
    <row r="6122" hidden="1"/>
    <row r="6123" hidden="1"/>
    <row r="6124" hidden="1"/>
    <row r="6125" hidden="1"/>
    <row r="6126" hidden="1"/>
    <row r="6127" hidden="1"/>
    <row r="6128" hidden="1"/>
    <row r="6129" hidden="1"/>
    <row r="6130" hidden="1"/>
    <row r="6131" hidden="1"/>
    <row r="6132" hidden="1"/>
    <row r="6133" hidden="1"/>
    <row r="6134" hidden="1"/>
    <row r="6135" hidden="1"/>
    <row r="6136" hidden="1"/>
    <row r="6137" hidden="1"/>
    <row r="6138" hidden="1"/>
    <row r="6139" hidden="1"/>
    <row r="6140" hidden="1"/>
    <row r="6141" hidden="1"/>
    <row r="6142" hidden="1"/>
    <row r="6143" hidden="1"/>
    <row r="6144" hidden="1"/>
    <row r="6145" hidden="1"/>
    <row r="6146" hidden="1"/>
    <row r="6147" hidden="1"/>
    <row r="6148" hidden="1"/>
    <row r="6149" hidden="1"/>
    <row r="6150" hidden="1"/>
    <row r="6151" hidden="1"/>
    <row r="6152" hidden="1"/>
    <row r="6153" hidden="1"/>
    <row r="6154" hidden="1"/>
    <row r="6155" hidden="1"/>
    <row r="6156" hidden="1"/>
    <row r="6157" hidden="1"/>
    <row r="6158" hidden="1"/>
    <row r="6159" hidden="1"/>
    <row r="6160" hidden="1"/>
    <row r="6161" hidden="1"/>
    <row r="6162" hidden="1"/>
    <row r="6163" hidden="1"/>
    <row r="6164" hidden="1"/>
    <row r="6165" hidden="1"/>
    <row r="6166" hidden="1"/>
    <row r="6167" hidden="1"/>
    <row r="6168" hidden="1"/>
    <row r="6169" hidden="1"/>
    <row r="6170" hidden="1"/>
    <row r="6171" hidden="1"/>
    <row r="6172" hidden="1"/>
    <row r="6173" hidden="1"/>
    <row r="6174" hidden="1"/>
    <row r="6175" hidden="1"/>
    <row r="6176" hidden="1"/>
    <row r="6177" hidden="1"/>
    <row r="6178" hidden="1"/>
    <row r="6179" hidden="1"/>
    <row r="6180" hidden="1"/>
    <row r="6181" hidden="1"/>
    <row r="6182" hidden="1"/>
    <row r="6183" hidden="1"/>
    <row r="6184" hidden="1"/>
    <row r="6185" hidden="1"/>
    <row r="6186" hidden="1"/>
    <row r="6187" hidden="1"/>
    <row r="6188" hidden="1"/>
    <row r="6189" hidden="1"/>
    <row r="6190" hidden="1"/>
    <row r="6191" hidden="1"/>
    <row r="6192" hidden="1"/>
    <row r="6193" hidden="1"/>
    <row r="6194" hidden="1"/>
    <row r="6195" hidden="1"/>
    <row r="6196" hidden="1"/>
    <row r="6197" hidden="1"/>
    <row r="6198" hidden="1"/>
    <row r="6199" hidden="1"/>
    <row r="6200" hidden="1"/>
    <row r="6201" hidden="1"/>
    <row r="6202" hidden="1"/>
    <row r="6203" hidden="1"/>
    <row r="6204" hidden="1"/>
    <row r="6205" hidden="1"/>
    <row r="6206" hidden="1"/>
    <row r="6207" hidden="1"/>
    <row r="6208" hidden="1"/>
    <row r="6209" hidden="1"/>
    <row r="6210" hidden="1"/>
    <row r="6211" hidden="1"/>
    <row r="6212" hidden="1"/>
    <row r="6213" hidden="1"/>
    <row r="6214" hidden="1"/>
    <row r="6215" hidden="1"/>
    <row r="6216" hidden="1"/>
    <row r="6217" hidden="1"/>
    <row r="6218" hidden="1"/>
    <row r="6219" hidden="1"/>
    <row r="6220" hidden="1"/>
    <row r="6221" hidden="1"/>
    <row r="6222" hidden="1"/>
    <row r="6223" hidden="1"/>
    <row r="6224" hidden="1"/>
    <row r="6225" hidden="1"/>
    <row r="6226" hidden="1"/>
    <row r="6227" hidden="1"/>
    <row r="6228" hidden="1"/>
    <row r="6229" hidden="1"/>
    <row r="6230" hidden="1"/>
    <row r="6231" hidden="1"/>
    <row r="6232" hidden="1"/>
    <row r="6233" hidden="1"/>
    <row r="6234" hidden="1"/>
    <row r="6235" hidden="1"/>
    <row r="6236" hidden="1"/>
    <row r="6237" hidden="1"/>
    <row r="6238" hidden="1"/>
    <row r="6239" hidden="1"/>
    <row r="6240" hidden="1"/>
    <row r="6241" hidden="1"/>
    <row r="6242" hidden="1"/>
    <row r="6243" hidden="1"/>
    <row r="6244" hidden="1"/>
    <row r="6245" hidden="1"/>
    <row r="6246" hidden="1"/>
    <row r="6247" hidden="1"/>
    <row r="6248" hidden="1"/>
    <row r="6249" hidden="1"/>
    <row r="6250" hidden="1"/>
    <row r="6251" hidden="1"/>
    <row r="6252" hidden="1"/>
    <row r="6253" hidden="1"/>
    <row r="6254" hidden="1"/>
    <row r="6255" hidden="1"/>
    <row r="6256" hidden="1"/>
    <row r="6257" hidden="1"/>
    <row r="6258" hidden="1"/>
    <row r="6259" hidden="1"/>
    <row r="6260" hidden="1"/>
    <row r="6261" hidden="1"/>
    <row r="6262" hidden="1"/>
    <row r="6263" hidden="1"/>
    <row r="6264" hidden="1"/>
    <row r="6265" hidden="1"/>
    <row r="6266" hidden="1"/>
    <row r="6267" hidden="1"/>
    <row r="6268" hidden="1"/>
    <row r="6269" hidden="1"/>
    <row r="6270" hidden="1"/>
    <row r="6271" hidden="1"/>
    <row r="6272" hidden="1"/>
    <row r="6273" hidden="1"/>
    <row r="6274" hidden="1"/>
    <row r="6275" hidden="1"/>
    <row r="6276" hidden="1"/>
    <row r="6277" hidden="1"/>
    <row r="6278" hidden="1"/>
    <row r="6279" hidden="1"/>
    <row r="6280" hidden="1"/>
    <row r="6281" hidden="1"/>
    <row r="6282" hidden="1"/>
    <row r="6283" hidden="1"/>
    <row r="6284" hidden="1"/>
    <row r="6285" hidden="1"/>
    <row r="6286" hidden="1"/>
    <row r="6287" hidden="1"/>
    <row r="6288" hidden="1"/>
    <row r="6289" hidden="1"/>
    <row r="6290" hidden="1"/>
    <row r="6291" hidden="1"/>
    <row r="6292" hidden="1"/>
    <row r="6293" hidden="1"/>
    <row r="6294" hidden="1"/>
    <row r="6295" hidden="1"/>
    <row r="6296" hidden="1"/>
    <row r="6297" hidden="1"/>
    <row r="6298" hidden="1"/>
    <row r="6299" hidden="1"/>
    <row r="6300" hidden="1"/>
    <row r="6301" hidden="1"/>
    <row r="6302" hidden="1"/>
    <row r="6303" hidden="1"/>
    <row r="6304" hidden="1"/>
    <row r="6305" hidden="1"/>
    <row r="6306" hidden="1"/>
    <row r="6307" hidden="1"/>
    <row r="6308" hidden="1"/>
    <row r="6309" hidden="1"/>
    <row r="6310" hidden="1"/>
    <row r="6311" hidden="1"/>
    <row r="6312" hidden="1"/>
    <row r="6313" hidden="1"/>
    <row r="6314" hidden="1"/>
    <row r="6315" hidden="1"/>
    <row r="6316" hidden="1"/>
    <row r="6317" hidden="1"/>
    <row r="6318" hidden="1"/>
    <row r="6319" hidden="1"/>
    <row r="6320" hidden="1"/>
    <row r="6321" hidden="1"/>
    <row r="6322" hidden="1"/>
    <row r="6323" hidden="1"/>
    <row r="6324" hidden="1"/>
    <row r="6325" hidden="1"/>
    <row r="6326" hidden="1"/>
    <row r="6327" hidden="1"/>
    <row r="6328" hidden="1"/>
    <row r="6329" hidden="1"/>
    <row r="6330" hidden="1"/>
    <row r="6331" hidden="1"/>
    <row r="6332" hidden="1"/>
    <row r="6333" hidden="1"/>
    <row r="6334" hidden="1"/>
    <row r="6335" hidden="1"/>
    <row r="6336" hidden="1"/>
    <row r="6337" hidden="1"/>
    <row r="6338" hidden="1"/>
    <row r="6339" hidden="1"/>
    <row r="6340" hidden="1"/>
    <row r="6341" hidden="1"/>
    <row r="6342" hidden="1"/>
    <row r="6343" hidden="1"/>
    <row r="6344" hidden="1"/>
    <row r="6345" hidden="1"/>
    <row r="6346" hidden="1"/>
    <row r="6347" hidden="1"/>
    <row r="6348" hidden="1"/>
    <row r="6349" hidden="1"/>
    <row r="6350" hidden="1"/>
    <row r="6351" hidden="1"/>
    <row r="6352" hidden="1"/>
    <row r="6353" hidden="1"/>
    <row r="6354" hidden="1"/>
    <row r="6355" hidden="1"/>
    <row r="6356" hidden="1"/>
    <row r="6357" hidden="1"/>
    <row r="6358" hidden="1"/>
    <row r="6359" hidden="1"/>
    <row r="6360" hidden="1"/>
    <row r="6361" hidden="1"/>
    <row r="6362" hidden="1"/>
    <row r="6363" hidden="1"/>
    <row r="6364" hidden="1"/>
    <row r="6365" hidden="1"/>
    <row r="6366" hidden="1"/>
    <row r="6367" hidden="1"/>
    <row r="6368" hidden="1"/>
    <row r="6369" hidden="1"/>
    <row r="6370" hidden="1"/>
    <row r="6371" hidden="1"/>
    <row r="6372" hidden="1"/>
    <row r="6373" hidden="1"/>
    <row r="6374" hidden="1"/>
    <row r="6375" hidden="1"/>
    <row r="6376" hidden="1"/>
    <row r="6377" hidden="1"/>
    <row r="6378" hidden="1"/>
    <row r="6379" hidden="1"/>
    <row r="6380" hidden="1"/>
    <row r="6381" hidden="1"/>
    <row r="6382" hidden="1"/>
    <row r="6383" hidden="1"/>
    <row r="6384" hidden="1"/>
    <row r="6385" hidden="1"/>
    <row r="6386" hidden="1"/>
    <row r="6387" hidden="1"/>
    <row r="6388" hidden="1"/>
    <row r="6389" hidden="1"/>
    <row r="6390" hidden="1"/>
    <row r="6391" hidden="1"/>
    <row r="6392" hidden="1"/>
    <row r="6393" hidden="1"/>
    <row r="6394" hidden="1"/>
    <row r="6395" hidden="1"/>
    <row r="6396" hidden="1"/>
    <row r="6397" hidden="1"/>
    <row r="6398" hidden="1"/>
    <row r="6399" hidden="1"/>
    <row r="6400" hidden="1"/>
    <row r="6401" hidden="1"/>
    <row r="6402" hidden="1"/>
    <row r="6403" hidden="1"/>
    <row r="6404" hidden="1"/>
    <row r="6405" hidden="1"/>
    <row r="6406" hidden="1"/>
    <row r="6407" hidden="1"/>
    <row r="6408" hidden="1"/>
    <row r="6409" hidden="1"/>
    <row r="6410" hidden="1"/>
    <row r="6411" hidden="1"/>
    <row r="6412" hidden="1"/>
    <row r="6413" hidden="1"/>
    <row r="6414" hidden="1"/>
    <row r="6415" hidden="1"/>
    <row r="6416" hidden="1"/>
    <row r="6417" hidden="1"/>
    <row r="6418" hidden="1"/>
    <row r="6419" hidden="1"/>
    <row r="6420" hidden="1"/>
    <row r="6421" hidden="1"/>
    <row r="6422" hidden="1"/>
    <row r="6423" hidden="1"/>
    <row r="6424" hidden="1"/>
    <row r="6425" hidden="1"/>
    <row r="6426" hidden="1"/>
    <row r="6427" hidden="1"/>
    <row r="6428" hidden="1"/>
    <row r="6429" hidden="1"/>
    <row r="6430" hidden="1"/>
    <row r="6431" hidden="1"/>
    <row r="6432" hidden="1"/>
    <row r="6433" hidden="1"/>
    <row r="6434" hidden="1"/>
    <row r="6435" hidden="1"/>
    <row r="6436" hidden="1"/>
    <row r="6437" hidden="1"/>
    <row r="6438" hidden="1"/>
    <row r="6439" hidden="1"/>
    <row r="6440" hidden="1"/>
    <row r="6441" hidden="1"/>
    <row r="6442" hidden="1"/>
    <row r="6443" hidden="1"/>
    <row r="6444" hidden="1"/>
    <row r="6445" hidden="1"/>
    <row r="6446" hidden="1"/>
    <row r="6447" hidden="1"/>
    <row r="6448" hidden="1"/>
    <row r="6449" hidden="1"/>
    <row r="6450" hidden="1"/>
    <row r="6451" hidden="1"/>
    <row r="6452" hidden="1"/>
    <row r="6453" hidden="1"/>
    <row r="6454" hidden="1"/>
    <row r="6455" hidden="1"/>
    <row r="6456" hidden="1"/>
    <row r="6457" hidden="1"/>
    <row r="6458" hidden="1"/>
    <row r="6459" hidden="1"/>
    <row r="6460" hidden="1"/>
    <row r="6461" hidden="1"/>
    <row r="6462" hidden="1"/>
    <row r="6463" hidden="1"/>
    <row r="6464" hidden="1"/>
    <row r="6465" hidden="1"/>
    <row r="6466" hidden="1"/>
    <row r="6467" hidden="1"/>
    <row r="6468" hidden="1"/>
    <row r="6469" hidden="1"/>
    <row r="6470" hidden="1"/>
    <row r="6471" hidden="1"/>
    <row r="6472" hidden="1"/>
    <row r="6473" hidden="1"/>
    <row r="6474" hidden="1"/>
    <row r="6475" hidden="1"/>
    <row r="6476" hidden="1"/>
    <row r="6477" hidden="1"/>
    <row r="6478" hidden="1"/>
    <row r="6479" hidden="1"/>
    <row r="6480" hidden="1"/>
    <row r="6481" hidden="1"/>
    <row r="6482" hidden="1"/>
    <row r="6483" hidden="1"/>
    <row r="6484" hidden="1"/>
    <row r="6485" hidden="1"/>
    <row r="6486" hidden="1"/>
    <row r="6487" hidden="1"/>
    <row r="6488" hidden="1"/>
    <row r="6489" hidden="1"/>
    <row r="6490" hidden="1"/>
    <row r="6491" hidden="1"/>
    <row r="6492" hidden="1"/>
    <row r="6493" hidden="1"/>
    <row r="6494" hidden="1"/>
    <row r="6495" hidden="1"/>
    <row r="6496" hidden="1"/>
    <row r="6497" hidden="1"/>
    <row r="6498" hidden="1"/>
    <row r="6499" hidden="1"/>
    <row r="6500" hidden="1"/>
    <row r="6501" hidden="1"/>
    <row r="6502" hidden="1"/>
    <row r="6503" hidden="1"/>
    <row r="6504" hidden="1"/>
    <row r="6505" hidden="1"/>
    <row r="6506" hidden="1"/>
    <row r="6507" hidden="1"/>
    <row r="6508" hidden="1"/>
    <row r="6509" hidden="1"/>
    <row r="6510" hidden="1"/>
    <row r="6511" hidden="1"/>
    <row r="6512" hidden="1"/>
    <row r="6513" hidden="1"/>
    <row r="6514" hidden="1"/>
    <row r="6515" hidden="1"/>
    <row r="6516" hidden="1"/>
    <row r="6517" hidden="1"/>
    <row r="6518" hidden="1"/>
    <row r="6519" hidden="1"/>
    <row r="6520" hidden="1"/>
    <row r="6521" hidden="1"/>
    <row r="6522" hidden="1"/>
    <row r="6523" hidden="1"/>
    <row r="6524" hidden="1"/>
    <row r="6525" hidden="1"/>
    <row r="6526" hidden="1"/>
    <row r="6527" hidden="1"/>
    <row r="6528" hidden="1"/>
    <row r="6529" hidden="1"/>
    <row r="6530" hidden="1"/>
    <row r="6531" hidden="1"/>
    <row r="6532" hidden="1"/>
    <row r="6533" hidden="1"/>
    <row r="6534" hidden="1"/>
    <row r="6535" hidden="1"/>
    <row r="6536" hidden="1"/>
    <row r="6537" hidden="1"/>
    <row r="6538" hidden="1"/>
    <row r="6539" hidden="1"/>
    <row r="6540" hidden="1"/>
    <row r="6541" hidden="1"/>
    <row r="6542" hidden="1"/>
    <row r="6543" hidden="1"/>
    <row r="6544" hidden="1"/>
    <row r="6545" hidden="1"/>
    <row r="6546" hidden="1"/>
    <row r="6547" hidden="1"/>
    <row r="6548" hidden="1"/>
    <row r="6549" hidden="1"/>
    <row r="6550" hidden="1"/>
    <row r="6551" hidden="1"/>
    <row r="6552" hidden="1"/>
    <row r="6553" hidden="1"/>
    <row r="6554" hidden="1"/>
    <row r="6555" hidden="1"/>
    <row r="6556" hidden="1"/>
    <row r="6557" hidden="1"/>
    <row r="6558" hidden="1"/>
    <row r="6559" hidden="1"/>
    <row r="6560" hidden="1"/>
    <row r="6561" hidden="1"/>
    <row r="6562" hidden="1"/>
    <row r="6563" hidden="1"/>
    <row r="6564" hidden="1"/>
    <row r="6565" hidden="1"/>
    <row r="6566" hidden="1"/>
    <row r="6567" hidden="1"/>
    <row r="6568" hidden="1"/>
    <row r="6569" hidden="1"/>
    <row r="6570" hidden="1"/>
    <row r="6571" hidden="1"/>
    <row r="6572" hidden="1"/>
    <row r="6573" hidden="1"/>
    <row r="6574" hidden="1"/>
    <row r="6575" hidden="1"/>
    <row r="6576" hidden="1"/>
    <row r="6577" hidden="1"/>
    <row r="6578" hidden="1"/>
    <row r="6579" hidden="1"/>
    <row r="6580" hidden="1"/>
    <row r="6581" hidden="1"/>
    <row r="6582" hidden="1"/>
    <row r="6583" hidden="1"/>
    <row r="6584" hidden="1"/>
    <row r="6585" hidden="1"/>
    <row r="6586" hidden="1"/>
    <row r="6587" hidden="1"/>
    <row r="6588" hidden="1"/>
    <row r="6589" hidden="1"/>
    <row r="6590" hidden="1"/>
    <row r="6591" hidden="1"/>
    <row r="6592" hidden="1"/>
    <row r="6593" hidden="1"/>
    <row r="6594" hidden="1"/>
    <row r="6595" hidden="1"/>
    <row r="6596" hidden="1"/>
    <row r="6597" hidden="1"/>
    <row r="6598" hidden="1"/>
    <row r="6599" hidden="1"/>
    <row r="6600" hidden="1"/>
    <row r="6601" hidden="1"/>
    <row r="6602" hidden="1"/>
    <row r="6603" hidden="1"/>
    <row r="6604" hidden="1"/>
    <row r="6605" hidden="1"/>
    <row r="6606" hidden="1"/>
    <row r="6607" hidden="1"/>
    <row r="6608" hidden="1"/>
    <row r="6609" hidden="1"/>
    <row r="6610" hidden="1"/>
    <row r="6611" hidden="1"/>
    <row r="6612" hidden="1"/>
    <row r="6613" hidden="1"/>
    <row r="6614" hidden="1"/>
    <row r="6615" hidden="1"/>
    <row r="6616" hidden="1"/>
    <row r="6617" hidden="1"/>
    <row r="6618" hidden="1"/>
    <row r="6619" hidden="1"/>
    <row r="6620" hidden="1"/>
    <row r="6621" hidden="1"/>
    <row r="6622" hidden="1"/>
    <row r="6623" hidden="1"/>
    <row r="6624" hidden="1"/>
    <row r="6625" hidden="1"/>
    <row r="6626" hidden="1"/>
    <row r="6627" hidden="1"/>
    <row r="6628" hidden="1"/>
    <row r="6629" hidden="1"/>
    <row r="6630" hidden="1"/>
    <row r="6631" hidden="1"/>
    <row r="6632" hidden="1"/>
    <row r="6633" hidden="1"/>
    <row r="6634" hidden="1"/>
    <row r="6635" hidden="1"/>
    <row r="6636" hidden="1"/>
    <row r="6637" hidden="1"/>
    <row r="6638" hidden="1"/>
    <row r="6639" hidden="1"/>
    <row r="6640" hidden="1"/>
    <row r="6641" hidden="1"/>
    <row r="6642" hidden="1"/>
    <row r="6643" hidden="1"/>
    <row r="6644" hidden="1"/>
    <row r="6645" hidden="1"/>
    <row r="6646" hidden="1"/>
    <row r="6647" hidden="1"/>
    <row r="6648" hidden="1"/>
    <row r="6649" hidden="1"/>
    <row r="6650" hidden="1"/>
    <row r="6651" hidden="1"/>
    <row r="6652" hidden="1"/>
    <row r="6653" hidden="1"/>
    <row r="6654" hidden="1"/>
    <row r="6655" hidden="1"/>
    <row r="6656" hidden="1"/>
    <row r="6657" hidden="1"/>
    <row r="6658" hidden="1"/>
    <row r="6659" hidden="1"/>
    <row r="6660" hidden="1"/>
    <row r="6661" hidden="1"/>
    <row r="6662" hidden="1"/>
    <row r="6663" hidden="1"/>
    <row r="6664" hidden="1"/>
    <row r="6665" hidden="1"/>
    <row r="6666" hidden="1"/>
    <row r="6667" hidden="1"/>
    <row r="6668" hidden="1"/>
    <row r="6669" hidden="1"/>
    <row r="6670" hidden="1"/>
    <row r="6671" hidden="1"/>
    <row r="6672" hidden="1"/>
    <row r="6673" hidden="1"/>
    <row r="6674" hidden="1"/>
    <row r="6675" hidden="1"/>
    <row r="6676" hidden="1"/>
    <row r="6677" hidden="1"/>
    <row r="6678" hidden="1"/>
    <row r="6679" hidden="1"/>
    <row r="6680" hidden="1"/>
    <row r="6681" hidden="1"/>
    <row r="6682" hidden="1"/>
    <row r="6683" hidden="1"/>
    <row r="6684" hidden="1"/>
    <row r="6685" hidden="1"/>
    <row r="6686" hidden="1"/>
    <row r="6687" hidden="1"/>
    <row r="6688" hidden="1"/>
    <row r="6689" hidden="1"/>
    <row r="6690" hidden="1"/>
    <row r="6691" hidden="1"/>
    <row r="6692" hidden="1"/>
    <row r="6693" hidden="1"/>
    <row r="6694" hidden="1"/>
    <row r="6695" hidden="1"/>
    <row r="6696" hidden="1"/>
    <row r="6697" hidden="1"/>
    <row r="6698" hidden="1"/>
    <row r="6699" hidden="1"/>
    <row r="6700" hidden="1"/>
    <row r="6701" hidden="1"/>
    <row r="6702" hidden="1"/>
    <row r="6703" hidden="1"/>
    <row r="6704" hidden="1"/>
    <row r="6705" hidden="1"/>
    <row r="6706" hidden="1"/>
    <row r="6707" hidden="1"/>
    <row r="6708" hidden="1"/>
    <row r="6709" hidden="1"/>
    <row r="6710" hidden="1"/>
    <row r="6711" hidden="1"/>
    <row r="6712" hidden="1"/>
    <row r="6713" hidden="1"/>
    <row r="6714" hidden="1"/>
    <row r="6715" hidden="1"/>
    <row r="6716" hidden="1"/>
    <row r="6717" hidden="1"/>
    <row r="6718" hidden="1"/>
    <row r="6719" hidden="1"/>
    <row r="6720" hidden="1"/>
    <row r="6721" hidden="1"/>
    <row r="6722" hidden="1"/>
    <row r="6723" hidden="1"/>
    <row r="6724" hidden="1"/>
    <row r="6725" hidden="1"/>
    <row r="6726" hidden="1"/>
    <row r="6727" hidden="1"/>
    <row r="6728" hidden="1"/>
    <row r="6729" hidden="1"/>
    <row r="6730" hidden="1"/>
    <row r="6731" hidden="1"/>
    <row r="6732" hidden="1"/>
    <row r="6733" hidden="1"/>
    <row r="6734" hidden="1"/>
    <row r="6735" hidden="1"/>
    <row r="6736" hidden="1"/>
    <row r="6737" hidden="1"/>
    <row r="6738" hidden="1"/>
    <row r="6739" hidden="1"/>
    <row r="6740" hidden="1"/>
    <row r="6741" hidden="1"/>
    <row r="6742" hidden="1"/>
    <row r="6743" hidden="1"/>
    <row r="6744" hidden="1"/>
    <row r="6745" hidden="1"/>
    <row r="6746" hidden="1"/>
    <row r="6747" hidden="1"/>
    <row r="6748" hidden="1"/>
    <row r="6749" hidden="1"/>
    <row r="6750" hidden="1"/>
    <row r="6751" hidden="1"/>
    <row r="6752" hidden="1"/>
    <row r="6753" hidden="1"/>
    <row r="6754" hidden="1"/>
    <row r="6755" hidden="1"/>
    <row r="6756" hidden="1"/>
    <row r="6757" hidden="1"/>
    <row r="6758" hidden="1"/>
    <row r="6759" hidden="1"/>
    <row r="6760" hidden="1"/>
    <row r="6761" hidden="1"/>
    <row r="6762" hidden="1"/>
    <row r="6763" hidden="1"/>
    <row r="6764" hidden="1"/>
    <row r="6765" hidden="1"/>
    <row r="6766" hidden="1"/>
    <row r="6767" hidden="1"/>
    <row r="6768" hidden="1"/>
    <row r="6769" hidden="1"/>
    <row r="6770" hidden="1"/>
    <row r="6771" hidden="1"/>
    <row r="6772" hidden="1"/>
    <row r="6773" hidden="1"/>
    <row r="6774" hidden="1"/>
    <row r="6775" hidden="1"/>
    <row r="6776" hidden="1"/>
    <row r="6777" hidden="1"/>
    <row r="6778" hidden="1"/>
    <row r="6779" hidden="1"/>
    <row r="6780" hidden="1"/>
    <row r="6781" hidden="1"/>
    <row r="6782" hidden="1"/>
    <row r="6783" hidden="1"/>
    <row r="6784" hidden="1"/>
    <row r="6785" hidden="1"/>
    <row r="6786" hidden="1"/>
    <row r="6787" hidden="1"/>
    <row r="6788" hidden="1"/>
    <row r="6789" hidden="1"/>
    <row r="6790" hidden="1"/>
    <row r="6791" hidden="1"/>
    <row r="6792" hidden="1"/>
    <row r="6793" hidden="1"/>
    <row r="6794" hidden="1"/>
    <row r="6795" hidden="1"/>
    <row r="6796" hidden="1"/>
    <row r="6797" hidden="1"/>
    <row r="6798" hidden="1"/>
    <row r="6799" hidden="1"/>
    <row r="6800" hidden="1"/>
    <row r="6801" hidden="1"/>
    <row r="6802" hidden="1"/>
    <row r="6803" hidden="1"/>
    <row r="6804" hidden="1"/>
    <row r="6805" hidden="1"/>
    <row r="6806" hidden="1"/>
    <row r="6807" hidden="1"/>
    <row r="6808" hidden="1"/>
    <row r="6809" hidden="1"/>
    <row r="6810" hidden="1"/>
    <row r="6811" hidden="1"/>
    <row r="6812" hidden="1"/>
    <row r="6813" hidden="1"/>
    <row r="6814" hidden="1"/>
    <row r="6815" hidden="1"/>
    <row r="6816" hidden="1"/>
    <row r="6817" hidden="1"/>
    <row r="6818" hidden="1"/>
    <row r="6819" hidden="1"/>
    <row r="6820" hidden="1"/>
    <row r="6821" hidden="1"/>
    <row r="6822" hidden="1"/>
    <row r="6823" hidden="1"/>
    <row r="6824" hidden="1"/>
    <row r="6825" hidden="1"/>
    <row r="6826" hidden="1"/>
    <row r="6827" hidden="1"/>
    <row r="6828" hidden="1"/>
    <row r="6829" hidden="1"/>
    <row r="6830" hidden="1"/>
    <row r="6831" hidden="1"/>
    <row r="6832" hidden="1"/>
    <row r="6833" hidden="1"/>
    <row r="6834" hidden="1"/>
    <row r="6835" hidden="1"/>
    <row r="6836" hidden="1"/>
    <row r="6837" hidden="1"/>
    <row r="6838" hidden="1"/>
    <row r="6839" hidden="1"/>
    <row r="6840" hidden="1"/>
    <row r="6841" hidden="1"/>
    <row r="6842" hidden="1"/>
    <row r="6843" hidden="1"/>
    <row r="6844" hidden="1"/>
    <row r="6845" hidden="1"/>
    <row r="6846" hidden="1"/>
    <row r="6847" hidden="1"/>
    <row r="6848" hidden="1"/>
    <row r="6849" hidden="1"/>
    <row r="6850" hidden="1"/>
    <row r="6851" hidden="1"/>
    <row r="6852" hidden="1"/>
    <row r="6853" hidden="1"/>
    <row r="6854" hidden="1"/>
    <row r="6855" hidden="1"/>
    <row r="6856" hidden="1"/>
    <row r="6857" hidden="1"/>
    <row r="6858" hidden="1"/>
    <row r="6859" hidden="1"/>
    <row r="6860" hidden="1"/>
    <row r="6861" hidden="1"/>
    <row r="6862" hidden="1"/>
    <row r="6863" hidden="1"/>
    <row r="6864" hidden="1"/>
    <row r="6865" hidden="1"/>
    <row r="6866" hidden="1"/>
    <row r="6867" hidden="1"/>
    <row r="6868" hidden="1"/>
    <row r="6869" hidden="1"/>
    <row r="6870" hidden="1"/>
    <row r="6871" hidden="1"/>
    <row r="6872" hidden="1"/>
    <row r="6873" hidden="1"/>
    <row r="6874" hidden="1"/>
    <row r="6875" hidden="1"/>
    <row r="6876" hidden="1"/>
    <row r="6877" hidden="1"/>
    <row r="6878" hidden="1"/>
    <row r="6879" hidden="1"/>
    <row r="6880" hidden="1"/>
    <row r="6881" hidden="1"/>
    <row r="6882" hidden="1"/>
    <row r="6883" hidden="1"/>
    <row r="6884" hidden="1"/>
    <row r="6885" hidden="1"/>
    <row r="6886" hidden="1"/>
    <row r="6887" hidden="1"/>
    <row r="6888" hidden="1"/>
    <row r="6889" hidden="1"/>
    <row r="6890" hidden="1"/>
    <row r="6891" hidden="1"/>
    <row r="6892" hidden="1"/>
    <row r="6893" hidden="1"/>
    <row r="6894" hidden="1"/>
    <row r="6895" hidden="1"/>
    <row r="6896" hidden="1"/>
    <row r="6897" hidden="1"/>
    <row r="6898" hidden="1"/>
    <row r="6899" hidden="1"/>
    <row r="6900" hidden="1"/>
    <row r="6901" hidden="1"/>
    <row r="6902" hidden="1"/>
    <row r="6903" hidden="1"/>
    <row r="6904" hidden="1"/>
    <row r="6905" hidden="1"/>
    <row r="6906" hidden="1"/>
    <row r="6907" hidden="1"/>
    <row r="6908" hidden="1"/>
    <row r="6909" hidden="1"/>
    <row r="6910" hidden="1"/>
    <row r="6911" hidden="1"/>
    <row r="6912" hidden="1"/>
    <row r="6913" hidden="1"/>
    <row r="6914" hidden="1"/>
    <row r="6915" hidden="1"/>
    <row r="6916" hidden="1"/>
    <row r="6917" hidden="1"/>
    <row r="6918" hidden="1"/>
    <row r="6919" hidden="1"/>
    <row r="6920" hidden="1"/>
    <row r="6921" hidden="1"/>
    <row r="6922" hidden="1"/>
    <row r="6923" hidden="1"/>
    <row r="6924" hidden="1"/>
    <row r="6925" hidden="1"/>
    <row r="6926" hidden="1"/>
    <row r="6927" hidden="1"/>
    <row r="6928" hidden="1"/>
    <row r="6929" hidden="1"/>
    <row r="6930" hidden="1"/>
    <row r="6931" hidden="1"/>
    <row r="6932" hidden="1"/>
    <row r="6933" hidden="1"/>
    <row r="6934" hidden="1"/>
    <row r="6935" hidden="1"/>
    <row r="6936" hidden="1"/>
    <row r="6937" hidden="1"/>
    <row r="6938" hidden="1"/>
    <row r="6939" hidden="1"/>
    <row r="6940" hidden="1"/>
    <row r="6941" hidden="1"/>
    <row r="6942" hidden="1"/>
    <row r="6943" hidden="1"/>
    <row r="6944" hidden="1"/>
    <row r="6945" hidden="1"/>
    <row r="6946" hidden="1"/>
    <row r="6947" hidden="1"/>
    <row r="6948" hidden="1"/>
    <row r="6949" hidden="1"/>
    <row r="6950" hidden="1"/>
    <row r="6951" hidden="1"/>
    <row r="6952" hidden="1"/>
    <row r="6953" hidden="1"/>
    <row r="6954" hidden="1"/>
    <row r="6955" hidden="1"/>
    <row r="6956" hidden="1"/>
    <row r="6957" hidden="1"/>
    <row r="6958" hidden="1"/>
    <row r="6959" hidden="1"/>
    <row r="6960" hidden="1"/>
    <row r="6961" hidden="1"/>
    <row r="6962" hidden="1"/>
    <row r="6963" hidden="1"/>
    <row r="6964" hidden="1"/>
    <row r="6965" hidden="1"/>
    <row r="6966" hidden="1"/>
    <row r="6967" hidden="1"/>
    <row r="6968" hidden="1"/>
    <row r="6969" hidden="1"/>
    <row r="6970" hidden="1"/>
    <row r="6971" hidden="1"/>
    <row r="6972" hidden="1"/>
    <row r="6973" hidden="1"/>
    <row r="6974" hidden="1"/>
    <row r="6975" hidden="1"/>
    <row r="6976" hidden="1"/>
    <row r="6977" hidden="1"/>
    <row r="6978" hidden="1"/>
    <row r="6979" hidden="1"/>
    <row r="6980" hidden="1"/>
    <row r="6981" hidden="1"/>
    <row r="6982" hidden="1"/>
    <row r="6983" hidden="1"/>
    <row r="6984" hidden="1"/>
    <row r="6985" hidden="1"/>
    <row r="6986" hidden="1"/>
    <row r="6987" hidden="1"/>
    <row r="6988" hidden="1"/>
    <row r="6989" hidden="1"/>
    <row r="6990" hidden="1"/>
    <row r="6991" hidden="1"/>
    <row r="6992" hidden="1"/>
    <row r="6993" hidden="1"/>
    <row r="6994" hidden="1"/>
    <row r="6995" hidden="1"/>
    <row r="6996" hidden="1"/>
    <row r="6997" hidden="1"/>
    <row r="6998" hidden="1"/>
    <row r="6999" hidden="1"/>
    <row r="7000" hidden="1"/>
    <row r="7001" hidden="1"/>
    <row r="7002" hidden="1"/>
    <row r="7003" hidden="1"/>
    <row r="7004" hidden="1"/>
    <row r="7005" hidden="1"/>
    <row r="7006" hidden="1"/>
    <row r="7007" hidden="1"/>
    <row r="7008" hidden="1"/>
    <row r="7009" hidden="1"/>
    <row r="7010" hidden="1"/>
    <row r="7011" hidden="1"/>
    <row r="7012" hidden="1"/>
    <row r="7013" hidden="1"/>
    <row r="7014" hidden="1"/>
    <row r="7015" hidden="1"/>
    <row r="7016" hidden="1"/>
    <row r="7017" hidden="1"/>
    <row r="7018" hidden="1"/>
    <row r="7019" hidden="1"/>
    <row r="7020" hidden="1"/>
    <row r="7021" hidden="1"/>
    <row r="7022" hidden="1"/>
    <row r="7023" hidden="1"/>
    <row r="7024" hidden="1"/>
    <row r="7025" hidden="1"/>
    <row r="7026" hidden="1"/>
    <row r="7027" hidden="1"/>
    <row r="7028" hidden="1"/>
    <row r="7029" hidden="1"/>
    <row r="7030" hidden="1"/>
    <row r="7031" hidden="1"/>
    <row r="7032" hidden="1"/>
    <row r="7033" hidden="1"/>
    <row r="7034" hidden="1"/>
    <row r="7035" hidden="1"/>
    <row r="7036" hidden="1"/>
    <row r="7037" hidden="1"/>
    <row r="7038" hidden="1"/>
    <row r="7039" hidden="1"/>
    <row r="7040" hidden="1"/>
    <row r="7041" hidden="1"/>
    <row r="7042" hidden="1"/>
    <row r="7043" hidden="1"/>
    <row r="7044" hidden="1"/>
    <row r="7045" hidden="1"/>
    <row r="7046" hidden="1"/>
    <row r="7047" hidden="1"/>
    <row r="7048" hidden="1"/>
    <row r="7049" hidden="1"/>
    <row r="7050" hidden="1"/>
    <row r="7051" hidden="1"/>
    <row r="7052" hidden="1"/>
    <row r="7053" hidden="1"/>
    <row r="7054" hidden="1"/>
    <row r="7055" hidden="1"/>
    <row r="7056" hidden="1"/>
    <row r="7057" hidden="1"/>
    <row r="7058" hidden="1"/>
    <row r="7059" hidden="1"/>
    <row r="7060" hidden="1"/>
    <row r="7061" hidden="1"/>
    <row r="7062" hidden="1"/>
    <row r="7063" hidden="1"/>
    <row r="7064" hidden="1"/>
    <row r="7065" hidden="1"/>
    <row r="7066" hidden="1"/>
    <row r="7067" hidden="1"/>
    <row r="7068" hidden="1"/>
    <row r="7069" hidden="1"/>
    <row r="7070" hidden="1"/>
    <row r="7071" hidden="1"/>
    <row r="7072" hidden="1"/>
    <row r="7073" hidden="1"/>
    <row r="7074" hidden="1"/>
    <row r="7075" hidden="1"/>
    <row r="7076" hidden="1"/>
    <row r="7077" hidden="1"/>
    <row r="7078" hidden="1"/>
    <row r="7079" hidden="1"/>
    <row r="7080" hidden="1"/>
    <row r="7081" hidden="1"/>
    <row r="7082" hidden="1"/>
    <row r="7083" hidden="1"/>
    <row r="7084" hidden="1"/>
    <row r="7085" hidden="1"/>
    <row r="7086" hidden="1"/>
    <row r="7087" hidden="1"/>
    <row r="7088" hidden="1"/>
    <row r="7089" hidden="1"/>
    <row r="7090" hidden="1"/>
    <row r="7091" hidden="1"/>
    <row r="7092" hidden="1"/>
    <row r="7093" hidden="1"/>
    <row r="7094" hidden="1"/>
    <row r="7095" hidden="1"/>
    <row r="7096" hidden="1"/>
    <row r="7097" hidden="1"/>
    <row r="7098" hidden="1"/>
    <row r="7099" hidden="1"/>
    <row r="7100" hidden="1"/>
    <row r="7101" hidden="1"/>
    <row r="7102" hidden="1"/>
    <row r="7103" hidden="1"/>
    <row r="7104" hidden="1"/>
    <row r="7105" hidden="1"/>
    <row r="7106" hidden="1"/>
    <row r="7107" hidden="1"/>
    <row r="7108" hidden="1"/>
    <row r="7109" hidden="1"/>
    <row r="7110" hidden="1"/>
    <row r="7111" hidden="1"/>
    <row r="7112" hidden="1"/>
    <row r="7113" hidden="1"/>
    <row r="7114" hidden="1"/>
    <row r="7115" hidden="1"/>
    <row r="7116" hidden="1"/>
    <row r="7117" hidden="1"/>
    <row r="7118" hidden="1"/>
    <row r="7119" hidden="1"/>
    <row r="7120" hidden="1"/>
    <row r="7121" hidden="1"/>
    <row r="7122" hidden="1"/>
    <row r="7123" hidden="1"/>
    <row r="7124" hidden="1"/>
    <row r="7125" hidden="1"/>
    <row r="7126" hidden="1"/>
    <row r="7127" hidden="1"/>
    <row r="7128" hidden="1"/>
    <row r="7129" hidden="1"/>
    <row r="7130" hidden="1"/>
    <row r="7131" hidden="1"/>
    <row r="7132" hidden="1"/>
    <row r="7133" hidden="1"/>
    <row r="7134" hidden="1"/>
    <row r="7135" hidden="1"/>
    <row r="7136" hidden="1"/>
    <row r="7137" hidden="1"/>
    <row r="7138" hidden="1"/>
    <row r="7139" hidden="1"/>
    <row r="7140" hidden="1"/>
    <row r="7141" hidden="1"/>
    <row r="7142" hidden="1"/>
    <row r="7143" hidden="1"/>
    <row r="7144" hidden="1"/>
    <row r="7145" hidden="1"/>
    <row r="7146" hidden="1"/>
    <row r="7147" hidden="1"/>
    <row r="7148" hidden="1"/>
    <row r="7149" hidden="1"/>
    <row r="7150" hidden="1"/>
    <row r="7151" hidden="1"/>
    <row r="7152" hidden="1"/>
    <row r="7153" hidden="1"/>
    <row r="7154" hidden="1"/>
    <row r="7155" hidden="1"/>
    <row r="7156" hidden="1"/>
    <row r="7157" hidden="1"/>
    <row r="7158" hidden="1"/>
    <row r="7159" hidden="1"/>
    <row r="7160" hidden="1"/>
    <row r="7161" hidden="1"/>
    <row r="7162" hidden="1"/>
    <row r="7163" hidden="1"/>
    <row r="7164" hidden="1"/>
    <row r="7165" hidden="1"/>
    <row r="7166" hidden="1"/>
    <row r="7167" hidden="1"/>
    <row r="7168" hidden="1"/>
    <row r="7169" hidden="1"/>
    <row r="7170" hidden="1"/>
    <row r="7171" hidden="1"/>
    <row r="7172" hidden="1"/>
    <row r="7173" hidden="1"/>
    <row r="7174" hidden="1"/>
    <row r="7175" hidden="1"/>
    <row r="7176" hidden="1"/>
    <row r="7177" hidden="1"/>
    <row r="7178" hidden="1"/>
    <row r="7179" hidden="1"/>
    <row r="7180" hidden="1"/>
    <row r="7181" hidden="1"/>
    <row r="7182" hidden="1"/>
    <row r="7183" hidden="1"/>
    <row r="7184" hidden="1"/>
    <row r="7185" hidden="1"/>
    <row r="7186" hidden="1"/>
    <row r="7187" hidden="1"/>
    <row r="7188" hidden="1"/>
    <row r="7189" hidden="1"/>
    <row r="7190" hidden="1"/>
    <row r="7191" hidden="1"/>
    <row r="7192" hidden="1"/>
    <row r="7193" hidden="1"/>
    <row r="7194" hidden="1"/>
    <row r="7195" hidden="1"/>
    <row r="7196" hidden="1"/>
    <row r="7197" hidden="1"/>
    <row r="7198" hidden="1"/>
    <row r="7199" hidden="1"/>
    <row r="7200" hidden="1"/>
    <row r="7201" hidden="1"/>
    <row r="7202" hidden="1"/>
    <row r="7203" hidden="1"/>
    <row r="7204" hidden="1"/>
    <row r="7205" hidden="1"/>
    <row r="7206" hidden="1"/>
    <row r="7207" hidden="1"/>
    <row r="7208" hidden="1"/>
    <row r="7209" hidden="1"/>
    <row r="7210" hidden="1"/>
    <row r="7211" hidden="1"/>
    <row r="7212" hidden="1"/>
    <row r="7213" hidden="1"/>
    <row r="7214" hidden="1"/>
    <row r="7215" hidden="1"/>
    <row r="7216" hidden="1"/>
    <row r="7217" hidden="1"/>
    <row r="7218" hidden="1"/>
    <row r="7219" hidden="1"/>
    <row r="7220" hidden="1"/>
    <row r="7221" hidden="1"/>
    <row r="7222" hidden="1"/>
    <row r="7223" hidden="1"/>
    <row r="7224" hidden="1"/>
    <row r="7225" hidden="1"/>
    <row r="7226" hidden="1"/>
    <row r="7227" hidden="1"/>
    <row r="7228" hidden="1"/>
    <row r="7229" hidden="1"/>
    <row r="7230" hidden="1"/>
    <row r="7231" hidden="1"/>
    <row r="7232" hidden="1"/>
    <row r="7233" hidden="1"/>
    <row r="7234" hidden="1"/>
    <row r="7235" hidden="1"/>
    <row r="7236" hidden="1"/>
    <row r="7237" hidden="1"/>
    <row r="7238" hidden="1"/>
    <row r="7239" hidden="1"/>
    <row r="7240" hidden="1"/>
    <row r="7241" hidden="1"/>
    <row r="7242" hidden="1"/>
    <row r="7243" hidden="1"/>
    <row r="7244" hidden="1"/>
    <row r="7245" hidden="1"/>
    <row r="7246" hidden="1"/>
    <row r="7247" hidden="1"/>
    <row r="7248" hidden="1"/>
    <row r="7249" hidden="1"/>
    <row r="7250" hidden="1"/>
    <row r="7251" hidden="1"/>
    <row r="7252" hidden="1"/>
    <row r="7253" hidden="1"/>
    <row r="7254" hidden="1"/>
    <row r="7255" hidden="1"/>
    <row r="7256" hidden="1"/>
    <row r="7257" hidden="1"/>
    <row r="7258" hidden="1"/>
    <row r="7259" hidden="1"/>
    <row r="7260" hidden="1"/>
    <row r="7261" hidden="1"/>
    <row r="7262" hidden="1"/>
    <row r="7263" hidden="1"/>
    <row r="7264" hidden="1"/>
    <row r="7265" hidden="1"/>
    <row r="7266" hidden="1"/>
    <row r="7267" hidden="1"/>
    <row r="7268" hidden="1"/>
    <row r="7269" hidden="1"/>
    <row r="7270" hidden="1"/>
    <row r="7271" hidden="1"/>
    <row r="7272" hidden="1"/>
    <row r="7273" hidden="1"/>
    <row r="7274" hidden="1"/>
    <row r="7275" hidden="1"/>
    <row r="7276" hidden="1"/>
    <row r="7277" hidden="1"/>
    <row r="7278" hidden="1"/>
    <row r="7279" hidden="1"/>
    <row r="7280" hidden="1"/>
    <row r="7281" hidden="1"/>
    <row r="7282" hidden="1"/>
    <row r="7283" hidden="1"/>
    <row r="7284" hidden="1"/>
    <row r="7285" hidden="1"/>
    <row r="7286" hidden="1"/>
    <row r="7287" hidden="1"/>
    <row r="7288" hidden="1"/>
    <row r="7289" hidden="1"/>
    <row r="7290" hidden="1"/>
    <row r="7291" hidden="1"/>
    <row r="7292" hidden="1"/>
    <row r="7293" hidden="1"/>
    <row r="7294" hidden="1"/>
    <row r="7295" hidden="1"/>
    <row r="7296" hidden="1"/>
    <row r="7297" hidden="1"/>
    <row r="7298" hidden="1"/>
    <row r="7299" hidden="1"/>
    <row r="7300" hidden="1"/>
    <row r="7301" hidden="1"/>
    <row r="7302" hidden="1"/>
    <row r="7303" hidden="1"/>
    <row r="7304" hidden="1"/>
    <row r="7305" hidden="1"/>
    <row r="7306" hidden="1"/>
    <row r="7307" hidden="1"/>
    <row r="7308" hidden="1"/>
    <row r="7309" hidden="1"/>
    <row r="7310" hidden="1"/>
    <row r="7311" hidden="1"/>
    <row r="7312" hidden="1"/>
    <row r="7313" hidden="1"/>
    <row r="7314" hidden="1"/>
    <row r="7315" hidden="1"/>
    <row r="7316" hidden="1"/>
    <row r="7317" hidden="1"/>
    <row r="7318" hidden="1"/>
    <row r="7319" hidden="1"/>
    <row r="7320" hidden="1"/>
    <row r="7321" hidden="1"/>
    <row r="7322" hidden="1"/>
    <row r="7323" hidden="1"/>
    <row r="7324" hidden="1"/>
    <row r="7325" hidden="1"/>
    <row r="7326" hidden="1"/>
    <row r="7327" hidden="1"/>
    <row r="7328" hidden="1"/>
    <row r="7329" hidden="1"/>
    <row r="7330" hidden="1"/>
    <row r="7331" hidden="1"/>
    <row r="7332" hidden="1"/>
    <row r="7333" hidden="1"/>
    <row r="7334" hidden="1"/>
    <row r="7335" hidden="1"/>
    <row r="7336" hidden="1"/>
    <row r="7337" hidden="1"/>
    <row r="7338" hidden="1"/>
    <row r="7339" hidden="1"/>
    <row r="7340" hidden="1"/>
    <row r="7341" hidden="1"/>
    <row r="7342" hidden="1"/>
    <row r="7343" hidden="1"/>
    <row r="7344" hidden="1"/>
    <row r="7345" hidden="1"/>
    <row r="7346" hidden="1"/>
    <row r="7347" hidden="1"/>
    <row r="7348" hidden="1"/>
    <row r="7349" hidden="1"/>
    <row r="7350" hidden="1"/>
    <row r="7351" hidden="1"/>
    <row r="7352" hidden="1"/>
    <row r="7353" hidden="1"/>
    <row r="7354" hidden="1"/>
    <row r="7355" hidden="1"/>
    <row r="7356" hidden="1"/>
    <row r="7357" hidden="1"/>
    <row r="7358" hidden="1"/>
    <row r="7359" hidden="1"/>
    <row r="7360" hidden="1"/>
    <row r="7361" hidden="1"/>
    <row r="7362" hidden="1"/>
    <row r="7363" hidden="1"/>
    <row r="7364" hidden="1"/>
    <row r="7365" hidden="1"/>
    <row r="7366" hidden="1"/>
    <row r="7367" hidden="1"/>
    <row r="7368" hidden="1"/>
    <row r="7369" hidden="1"/>
    <row r="7370" hidden="1"/>
    <row r="7371" hidden="1"/>
    <row r="7372" hidden="1"/>
    <row r="7373" hidden="1"/>
    <row r="7374" hidden="1"/>
    <row r="7375" hidden="1"/>
    <row r="7376" hidden="1"/>
    <row r="7377" hidden="1"/>
    <row r="7378" hidden="1"/>
    <row r="7379" hidden="1"/>
    <row r="7380" hidden="1"/>
    <row r="7381" hidden="1"/>
    <row r="7382" hidden="1"/>
    <row r="7383" hidden="1"/>
    <row r="7384" hidden="1"/>
    <row r="7385" hidden="1"/>
    <row r="7386" hidden="1"/>
    <row r="7387" hidden="1"/>
    <row r="7388" hidden="1"/>
    <row r="7389" hidden="1"/>
    <row r="7390" hidden="1"/>
    <row r="7391" hidden="1"/>
    <row r="7392" hidden="1"/>
    <row r="7393" hidden="1"/>
    <row r="7394" hidden="1"/>
    <row r="7395" hidden="1"/>
    <row r="7396" hidden="1"/>
    <row r="7397" hidden="1"/>
    <row r="7398" hidden="1"/>
    <row r="7399" hidden="1"/>
    <row r="7400" hidden="1"/>
    <row r="7401" hidden="1"/>
    <row r="7402" hidden="1"/>
    <row r="7403" hidden="1"/>
    <row r="7404" hidden="1"/>
    <row r="7405" hidden="1"/>
    <row r="7406" hidden="1"/>
    <row r="7407" hidden="1"/>
    <row r="7408" hidden="1"/>
    <row r="7409" hidden="1"/>
    <row r="7410" hidden="1"/>
    <row r="7411" hidden="1"/>
    <row r="7412" hidden="1"/>
    <row r="7413" hidden="1"/>
    <row r="7414" hidden="1"/>
    <row r="7415" hidden="1"/>
    <row r="7416" hidden="1"/>
    <row r="7417" hidden="1"/>
    <row r="7418" hidden="1"/>
    <row r="7419" hidden="1"/>
    <row r="7420" hidden="1"/>
    <row r="7421" hidden="1"/>
    <row r="7422" hidden="1"/>
    <row r="7423" hidden="1"/>
    <row r="7424" hidden="1"/>
    <row r="7425" hidden="1"/>
    <row r="7426" hidden="1"/>
    <row r="7427" hidden="1"/>
    <row r="7428" hidden="1"/>
    <row r="7429" hidden="1"/>
    <row r="7430" hidden="1"/>
    <row r="7431" hidden="1"/>
    <row r="7432" hidden="1"/>
    <row r="7433" hidden="1"/>
    <row r="7434" hidden="1"/>
    <row r="7435" hidden="1"/>
    <row r="7436" hidden="1"/>
    <row r="7437" hidden="1"/>
    <row r="7438" hidden="1"/>
    <row r="7439" hidden="1"/>
    <row r="7440" hidden="1"/>
    <row r="7441" hidden="1"/>
    <row r="7442" hidden="1"/>
    <row r="7443" hidden="1"/>
    <row r="7444" hidden="1"/>
    <row r="7445" hidden="1"/>
    <row r="7446" hidden="1"/>
    <row r="7447" hidden="1"/>
    <row r="7448" hidden="1"/>
    <row r="7449" hidden="1"/>
    <row r="7450" hidden="1"/>
    <row r="7451" hidden="1"/>
    <row r="7452" hidden="1"/>
    <row r="7453" hidden="1"/>
    <row r="7454" hidden="1"/>
    <row r="7455" hidden="1"/>
    <row r="7456" hidden="1"/>
    <row r="7457" hidden="1"/>
    <row r="7458" hidden="1"/>
    <row r="7459" hidden="1"/>
    <row r="7460" hidden="1"/>
    <row r="7461" hidden="1"/>
    <row r="7462" hidden="1"/>
    <row r="7463" hidden="1"/>
    <row r="7464" hidden="1"/>
    <row r="7465" hidden="1"/>
    <row r="7466" hidden="1"/>
    <row r="7467" hidden="1"/>
    <row r="7468" hidden="1"/>
    <row r="7469" hidden="1"/>
    <row r="7470" hidden="1"/>
    <row r="7471" hidden="1"/>
    <row r="7472" hidden="1"/>
    <row r="7473" hidden="1"/>
    <row r="7474" hidden="1"/>
    <row r="7475" hidden="1"/>
    <row r="7476" hidden="1"/>
    <row r="7477" hidden="1"/>
    <row r="7478" hidden="1"/>
    <row r="7479" hidden="1"/>
    <row r="7480" hidden="1"/>
    <row r="7481" hidden="1"/>
    <row r="7482" hidden="1"/>
    <row r="7483" hidden="1"/>
    <row r="7484" hidden="1"/>
    <row r="7485" hidden="1"/>
    <row r="7486" hidden="1"/>
    <row r="7487" hidden="1"/>
    <row r="7488" hidden="1"/>
    <row r="7489" hidden="1"/>
    <row r="7490" hidden="1"/>
    <row r="7491" hidden="1"/>
    <row r="7492" hidden="1"/>
    <row r="7493" hidden="1"/>
    <row r="7494" hidden="1"/>
    <row r="7495" hidden="1"/>
    <row r="7496" hidden="1"/>
    <row r="7497" hidden="1"/>
    <row r="7498" hidden="1"/>
    <row r="7499" hidden="1"/>
    <row r="7500" hidden="1"/>
    <row r="7501" hidden="1"/>
    <row r="7502" hidden="1"/>
    <row r="7503" hidden="1"/>
    <row r="7504" hidden="1"/>
    <row r="7505" hidden="1"/>
    <row r="7506" hidden="1"/>
    <row r="7507" hidden="1"/>
    <row r="7508" hidden="1"/>
    <row r="7509" hidden="1"/>
    <row r="7510" hidden="1"/>
    <row r="7511" hidden="1"/>
    <row r="7512" hidden="1"/>
    <row r="7513" hidden="1"/>
    <row r="7514" hidden="1"/>
    <row r="7515" hidden="1"/>
    <row r="7516" hidden="1"/>
    <row r="7517" hidden="1"/>
    <row r="7518" hidden="1"/>
    <row r="7519" hidden="1"/>
    <row r="7520" hidden="1"/>
    <row r="7521" hidden="1"/>
    <row r="7522" hidden="1"/>
    <row r="7523" hidden="1"/>
    <row r="7524" hidden="1"/>
    <row r="7525" hidden="1"/>
    <row r="7526" hidden="1"/>
    <row r="7527" hidden="1"/>
    <row r="7528" hidden="1"/>
    <row r="7529" hidden="1"/>
    <row r="7530" hidden="1"/>
    <row r="7531" hidden="1"/>
    <row r="7532" hidden="1"/>
    <row r="7533" hidden="1"/>
    <row r="7534" hidden="1"/>
    <row r="7535" hidden="1"/>
    <row r="7536" hidden="1"/>
    <row r="7537" hidden="1"/>
    <row r="7538" hidden="1"/>
    <row r="7539" hidden="1"/>
    <row r="7540" hidden="1"/>
    <row r="7541" hidden="1"/>
    <row r="7542" hidden="1"/>
    <row r="7543" hidden="1"/>
    <row r="7544" hidden="1"/>
    <row r="7545" hidden="1"/>
    <row r="7546" hidden="1"/>
    <row r="7547" hidden="1"/>
    <row r="7548" hidden="1"/>
    <row r="7549" hidden="1"/>
    <row r="7550" hidden="1"/>
    <row r="7551" hidden="1"/>
    <row r="7552" hidden="1"/>
    <row r="7553" hidden="1"/>
    <row r="7554" hidden="1"/>
    <row r="7555" hidden="1"/>
    <row r="7556" hidden="1"/>
    <row r="7557" hidden="1"/>
    <row r="7558" hidden="1"/>
    <row r="7559" hidden="1"/>
    <row r="7560" hidden="1"/>
    <row r="7561" hidden="1"/>
    <row r="7562" hidden="1"/>
    <row r="7563" hidden="1"/>
    <row r="7564" hidden="1"/>
    <row r="7565" hidden="1"/>
    <row r="7566" hidden="1"/>
    <row r="7567" hidden="1"/>
    <row r="7568" hidden="1"/>
    <row r="7569" hidden="1"/>
    <row r="7570" hidden="1"/>
    <row r="7571" hidden="1"/>
    <row r="7572" hidden="1"/>
    <row r="7573" hidden="1"/>
    <row r="7574" hidden="1"/>
    <row r="7575" hidden="1"/>
    <row r="7576" hidden="1"/>
    <row r="7577" hidden="1"/>
    <row r="7578" hidden="1"/>
    <row r="7579" hidden="1"/>
    <row r="7580" hidden="1"/>
    <row r="7581" hidden="1"/>
    <row r="7582" hidden="1"/>
    <row r="7583" hidden="1"/>
    <row r="7584" hidden="1"/>
    <row r="7585" hidden="1"/>
    <row r="7586" hidden="1"/>
    <row r="7587" hidden="1"/>
    <row r="7588" hidden="1"/>
    <row r="7589" hidden="1"/>
    <row r="7590" hidden="1"/>
    <row r="7591" hidden="1"/>
    <row r="7592" hidden="1"/>
    <row r="7593" hidden="1"/>
    <row r="7594" hidden="1"/>
    <row r="7595" hidden="1"/>
    <row r="7596" hidden="1"/>
    <row r="7597" hidden="1"/>
    <row r="7598" hidden="1"/>
    <row r="7599" hidden="1"/>
    <row r="7600" hidden="1"/>
    <row r="7601" hidden="1"/>
    <row r="7602" hidden="1"/>
    <row r="7603" hidden="1"/>
    <row r="7604" hidden="1"/>
    <row r="7605" hidden="1"/>
    <row r="7606" hidden="1"/>
    <row r="7607" hidden="1"/>
    <row r="7608" hidden="1"/>
    <row r="7609" hidden="1"/>
    <row r="7610" hidden="1"/>
    <row r="7611" hidden="1"/>
    <row r="7612" hidden="1"/>
    <row r="7613" hidden="1"/>
    <row r="7614" hidden="1"/>
    <row r="7615" hidden="1"/>
    <row r="7616" hidden="1"/>
    <row r="7617" hidden="1"/>
    <row r="7618" hidden="1"/>
    <row r="7619" hidden="1"/>
    <row r="7620" hidden="1"/>
    <row r="7621" hidden="1"/>
    <row r="7622" hidden="1"/>
    <row r="7623" hidden="1"/>
    <row r="7624" hidden="1"/>
    <row r="7625" hidden="1"/>
    <row r="7626" hidden="1"/>
    <row r="7627" hidden="1"/>
    <row r="7628" hidden="1"/>
    <row r="7629" hidden="1"/>
    <row r="7630" hidden="1"/>
    <row r="7631" hidden="1"/>
    <row r="7632" hidden="1"/>
    <row r="7633" hidden="1"/>
    <row r="7634" hidden="1"/>
    <row r="7635" hidden="1"/>
    <row r="7636" hidden="1"/>
    <row r="7637" hidden="1"/>
    <row r="7638" hidden="1"/>
    <row r="7639" hidden="1"/>
    <row r="7640" hidden="1"/>
    <row r="7641" hidden="1"/>
    <row r="7642" hidden="1"/>
    <row r="7643" hidden="1"/>
    <row r="7644" hidden="1"/>
    <row r="7645" hidden="1"/>
    <row r="7646" hidden="1"/>
    <row r="7647" hidden="1"/>
    <row r="7648" hidden="1"/>
    <row r="7649" hidden="1"/>
    <row r="7650" hidden="1"/>
    <row r="7651" hidden="1"/>
    <row r="7652" hidden="1"/>
    <row r="7653" hidden="1"/>
    <row r="7654" hidden="1"/>
    <row r="7655" hidden="1"/>
    <row r="7656" hidden="1"/>
    <row r="7657" hidden="1"/>
    <row r="7658" hidden="1"/>
    <row r="7659" hidden="1"/>
    <row r="7660" hidden="1"/>
    <row r="7661" hidden="1"/>
    <row r="7662" hidden="1"/>
    <row r="7663" hidden="1"/>
    <row r="7664" hidden="1"/>
    <row r="7665" hidden="1"/>
    <row r="7666" hidden="1"/>
    <row r="7667" hidden="1"/>
    <row r="7668" hidden="1"/>
    <row r="7669" hidden="1"/>
    <row r="7670" hidden="1"/>
    <row r="7671" hidden="1"/>
    <row r="7672" hidden="1"/>
    <row r="7673" hidden="1"/>
    <row r="7674" hidden="1"/>
    <row r="7675" hidden="1"/>
    <row r="7676" hidden="1"/>
    <row r="7677" hidden="1"/>
    <row r="7678" hidden="1"/>
    <row r="7679" hidden="1"/>
    <row r="7680" hidden="1"/>
    <row r="7681" hidden="1"/>
    <row r="7682" hidden="1"/>
    <row r="7683" hidden="1"/>
    <row r="7684" hidden="1"/>
    <row r="7685" hidden="1"/>
    <row r="7686" hidden="1"/>
    <row r="7687" hidden="1"/>
    <row r="7688" hidden="1"/>
    <row r="7689" hidden="1"/>
    <row r="7690" hidden="1"/>
    <row r="7691" hidden="1"/>
    <row r="7692" hidden="1"/>
    <row r="7693" hidden="1"/>
    <row r="7694" hidden="1"/>
    <row r="7695" hidden="1"/>
    <row r="7696" hidden="1"/>
    <row r="7697" hidden="1"/>
    <row r="7698" hidden="1"/>
    <row r="7699" hidden="1"/>
    <row r="7700" hidden="1"/>
    <row r="7701" hidden="1"/>
    <row r="7702" hidden="1"/>
    <row r="7703" hidden="1"/>
    <row r="7704" hidden="1"/>
    <row r="7705" hidden="1"/>
    <row r="7706" hidden="1"/>
    <row r="7707" hidden="1"/>
    <row r="7708" hidden="1"/>
    <row r="7709" hidden="1"/>
    <row r="7710" hidden="1"/>
    <row r="7711" hidden="1"/>
    <row r="7712" hidden="1"/>
    <row r="7713" hidden="1"/>
    <row r="7714" hidden="1"/>
    <row r="7715" hidden="1"/>
    <row r="7716" hidden="1"/>
    <row r="7717" hidden="1"/>
    <row r="7718" hidden="1"/>
    <row r="7719" hidden="1"/>
    <row r="7720" hidden="1"/>
    <row r="7721" hidden="1"/>
    <row r="7722" hidden="1"/>
    <row r="7723" hidden="1"/>
    <row r="7724" hidden="1"/>
    <row r="7725" hidden="1"/>
    <row r="7726" hidden="1"/>
    <row r="7727" hidden="1"/>
    <row r="7728" hidden="1"/>
    <row r="7729" hidden="1"/>
    <row r="7730" hidden="1"/>
    <row r="7731" hidden="1"/>
    <row r="7732" hidden="1"/>
    <row r="7733" hidden="1"/>
    <row r="7734" hidden="1"/>
    <row r="7735" hidden="1"/>
    <row r="7736" hidden="1"/>
    <row r="7737" hidden="1"/>
    <row r="7738" hidden="1"/>
    <row r="7739" hidden="1"/>
    <row r="7740" hidden="1"/>
    <row r="7741" hidden="1"/>
    <row r="7742" hidden="1"/>
    <row r="7743" hidden="1"/>
    <row r="7744" hidden="1"/>
    <row r="7745" hidden="1"/>
    <row r="7746" hidden="1"/>
    <row r="7747" hidden="1"/>
    <row r="7748" hidden="1"/>
    <row r="7749" hidden="1"/>
    <row r="7750" hidden="1"/>
    <row r="7751" hidden="1"/>
    <row r="7752" hidden="1"/>
    <row r="7753" hidden="1"/>
    <row r="7754" hidden="1"/>
    <row r="7755" hidden="1"/>
    <row r="7756" hidden="1"/>
    <row r="7757" hidden="1"/>
    <row r="7758" hidden="1"/>
    <row r="7759" hidden="1"/>
    <row r="7760" hidden="1"/>
    <row r="7761" hidden="1"/>
    <row r="7762" hidden="1"/>
    <row r="7763" hidden="1"/>
    <row r="7764" hidden="1"/>
    <row r="7765" hidden="1"/>
    <row r="7766" hidden="1"/>
    <row r="7767" hidden="1"/>
    <row r="7768" hidden="1"/>
    <row r="7769" hidden="1"/>
    <row r="7770" hidden="1"/>
    <row r="7771" hidden="1"/>
    <row r="7772" hidden="1"/>
    <row r="7773" hidden="1"/>
    <row r="7774" hidden="1"/>
    <row r="7775" hidden="1"/>
    <row r="7776" hidden="1"/>
    <row r="7777" hidden="1"/>
    <row r="7778" hidden="1"/>
    <row r="7779" hidden="1"/>
    <row r="7780" hidden="1"/>
    <row r="7781" hidden="1"/>
    <row r="7782" hidden="1"/>
    <row r="7783" hidden="1"/>
    <row r="7784" hidden="1"/>
    <row r="7785" hidden="1"/>
    <row r="7786" hidden="1"/>
    <row r="7787" hidden="1"/>
    <row r="7788" hidden="1"/>
    <row r="7789" hidden="1"/>
    <row r="7790" hidden="1"/>
    <row r="7791" hidden="1"/>
    <row r="7792" hidden="1"/>
    <row r="7793" hidden="1"/>
    <row r="7794" hidden="1"/>
    <row r="7795" hidden="1"/>
    <row r="7796" hidden="1"/>
    <row r="7797" hidden="1"/>
    <row r="7798" hidden="1"/>
    <row r="7799" hidden="1"/>
    <row r="7800" hidden="1"/>
    <row r="7801" hidden="1"/>
    <row r="7802" hidden="1"/>
    <row r="7803" hidden="1"/>
    <row r="7804" hidden="1"/>
    <row r="7805" hidden="1"/>
    <row r="7806" hidden="1"/>
    <row r="7807" hidden="1"/>
    <row r="7808" hidden="1"/>
    <row r="7809" hidden="1"/>
    <row r="7810" hidden="1"/>
    <row r="7811" hidden="1"/>
    <row r="7812" hidden="1"/>
    <row r="7813" hidden="1"/>
    <row r="7814" hidden="1"/>
    <row r="7815" hidden="1"/>
    <row r="7816" hidden="1"/>
    <row r="7817" hidden="1"/>
    <row r="7818" hidden="1"/>
    <row r="7819" hidden="1"/>
    <row r="7820" hidden="1"/>
    <row r="7821" hidden="1"/>
    <row r="7822" hidden="1"/>
    <row r="7823" hidden="1"/>
    <row r="7824" hidden="1"/>
    <row r="7825" hidden="1"/>
    <row r="7826" hidden="1"/>
    <row r="7827" hidden="1"/>
    <row r="7828" hidden="1"/>
    <row r="7829" hidden="1"/>
    <row r="7830" hidden="1"/>
    <row r="7831" hidden="1"/>
    <row r="7832" hidden="1"/>
    <row r="7833" hidden="1"/>
    <row r="7834" hidden="1"/>
    <row r="7835" hidden="1"/>
    <row r="7836" hidden="1"/>
    <row r="7837" hidden="1"/>
    <row r="7838" hidden="1"/>
    <row r="7839" hidden="1"/>
    <row r="7840" hidden="1"/>
    <row r="7841" hidden="1"/>
    <row r="7842" hidden="1"/>
    <row r="7843" hidden="1"/>
    <row r="7844" hidden="1"/>
    <row r="7845" hidden="1"/>
    <row r="7846" hidden="1"/>
    <row r="7847" hidden="1"/>
    <row r="7848" hidden="1"/>
    <row r="7849" hidden="1"/>
    <row r="7850" hidden="1"/>
    <row r="7851" hidden="1"/>
    <row r="7852" hidden="1"/>
    <row r="7853" hidden="1"/>
    <row r="7854" hidden="1"/>
    <row r="7855" hidden="1"/>
    <row r="7856" hidden="1"/>
    <row r="7857" hidden="1"/>
    <row r="7858" hidden="1"/>
    <row r="7859" hidden="1"/>
    <row r="7860" hidden="1"/>
    <row r="7861" hidden="1"/>
    <row r="7862" hidden="1"/>
    <row r="7863" hidden="1"/>
    <row r="7864" hidden="1"/>
    <row r="7865" hidden="1"/>
    <row r="7866" hidden="1"/>
    <row r="7867" hidden="1"/>
    <row r="7868" hidden="1"/>
    <row r="7869" hidden="1"/>
    <row r="7870" hidden="1"/>
    <row r="7871" hidden="1"/>
    <row r="7872" hidden="1"/>
    <row r="7873" hidden="1"/>
    <row r="7874" hidden="1"/>
    <row r="7875" hidden="1"/>
    <row r="7876" hidden="1"/>
    <row r="7877" hidden="1"/>
    <row r="7878" hidden="1"/>
    <row r="7879" hidden="1"/>
    <row r="7880" hidden="1"/>
    <row r="7881" hidden="1"/>
    <row r="7882" hidden="1"/>
    <row r="7883" hidden="1"/>
    <row r="7884" hidden="1"/>
    <row r="7885" hidden="1"/>
    <row r="7886" hidden="1"/>
    <row r="7887" hidden="1"/>
    <row r="7888" hidden="1"/>
    <row r="7889" hidden="1"/>
    <row r="7890" hidden="1"/>
    <row r="7891" hidden="1"/>
    <row r="7892" hidden="1"/>
    <row r="7893" hidden="1"/>
    <row r="7894" hidden="1"/>
    <row r="7895" hidden="1"/>
    <row r="7896" hidden="1"/>
    <row r="7897" hidden="1"/>
    <row r="7898" hidden="1"/>
    <row r="7899" hidden="1"/>
    <row r="7900" hidden="1"/>
    <row r="7901" hidden="1"/>
    <row r="7902" hidden="1"/>
    <row r="7903" hidden="1"/>
    <row r="7904" hidden="1"/>
    <row r="7905" hidden="1"/>
    <row r="7906" hidden="1"/>
    <row r="7907" hidden="1"/>
    <row r="7908" hidden="1"/>
    <row r="7909" hidden="1"/>
    <row r="7910" hidden="1"/>
    <row r="7911" hidden="1"/>
    <row r="7912" hidden="1"/>
    <row r="7913" hidden="1"/>
    <row r="7914" hidden="1"/>
    <row r="7915" hidden="1"/>
    <row r="7916" hidden="1"/>
    <row r="7917" hidden="1"/>
    <row r="7918" hidden="1"/>
    <row r="7919" hidden="1"/>
    <row r="7920" hidden="1"/>
    <row r="7921" hidden="1"/>
    <row r="7922" hidden="1"/>
    <row r="7923" hidden="1"/>
    <row r="7924" hidden="1"/>
    <row r="7925" hidden="1"/>
    <row r="7926" hidden="1"/>
    <row r="7927" hidden="1"/>
    <row r="7928" hidden="1"/>
    <row r="7929" hidden="1"/>
    <row r="7930" hidden="1"/>
    <row r="7931" hidden="1"/>
    <row r="7932" hidden="1"/>
    <row r="7933" hidden="1"/>
    <row r="7934" hidden="1"/>
    <row r="7935" hidden="1"/>
    <row r="7936" hidden="1"/>
    <row r="7937" hidden="1"/>
    <row r="7938" hidden="1"/>
    <row r="7939" hidden="1"/>
    <row r="7940" hidden="1"/>
    <row r="7941" hidden="1"/>
    <row r="7942" hidden="1"/>
    <row r="7943" hidden="1"/>
    <row r="7944" hidden="1"/>
    <row r="7945" hidden="1"/>
    <row r="7946" hidden="1"/>
    <row r="7947" hidden="1"/>
    <row r="7948" hidden="1"/>
    <row r="7949" hidden="1"/>
    <row r="7950" hidden="1"/>
    <row r="7951" hidden="1"/>
    <row r="7952" hidden="1"/>
    <row r="7953" hidden="1"/>
    <row r="7954" hidden="1"/>
    <row r="7955" hidden="1"/>
    <row r="7956" hidden="1"/>
    <row r="7957" hidden="1"/>
    <row r="7958" hidden="1"/>
    <row r="7959" hidden="1"/>
    <row r="7960" hidden="1"/>
    <row r="7961" hidden="1"/>
    <row r="7962" hidden="1"/>
    <row r="7963" hidden="1"/>
    <row r="7964" hidden="1"/>
    <row r="7965" hidden="1"/>
    <row r="7966" hidden="1"/>
    <row r="7967" hidden="1"/>
    <row r="7968" hidden="1"/>
    <row r="7969" hidden="1"/>
    <row r="7970" hidden="1"/>
    <row r="7971" hidden="1"/>
    <row r="7972" hidden="1"/>
    <row r="7973" hidden="1"/>
    <row r="7974" hidden="1"/>
    <row r="7975" hidden="1"/>
    <row r="7976" hidden="1"/>
    <row r="7977" hidden="1"/>
    <row r="7978" hidden="1"/>
    <row r="7979" hidden="1"/>
    <row r="7980" hidden="1"/>
    <row r="7981" hidden="1"/>
    <row r="7982" hidden="1"/>
    <row r="7983" hidden="1"/>
    <row r="7984" hidden="1"/>
    <row r="7985" hidden="1"/>
    <row r="7986" hidden="1"/>
    <row r="7987" hidden="1"/>
    <row r="7988" hidden="1"/>
    <row r="7989" hidden="1"/>
    <row r="7990" hidden="1"/>
    <row r="7991" hidden="1"/>
    <row r="7992" hidden="1"/>
    <row r="7993" hidden="1"/>
    <row r="7994" hidden="1"/>
    <row r="7995" hidden="1"/>
    <row r="7996" hidden="1"/>
    <row r="7997" hidden="1"/>
    <row r="7998" hidden="1"/>
    <row r="7999" hidden="1"/>
    <row r="8000" hidden="1"/>
    <row r="8001" hidden="1"/>
    <row r="8002" hidden="1"/>
    <row r="8003" hidden="1"/>
    <row r="8004" hidden="1"/>
    <row r="8005" hidden="1"/>
    <row r="8006" hidden="1"/>
    <row r="8007" hidden="1"/>
    <row r="8008" hidden="1"/>
    <row r="8009" hidden="1"/>
    <row r="8010" hidden="1"/>
    <row r="8011" hidden="1"/>
    <row r="8012" hidden="1"/>
    <row r="8013" hidden="1"/>
    <row r="8014" hidden="1"/>
    <row r="8015" hidden="1"/>
    <row r="8016" hidden="1"/>
    <row r="8017" hidden="1"/>
    <row r="8018" hidden="1"/>
    <row r="8019" hidden="1"/>
    <row r="8020" hidden="1"/>
    <row r="8021" hidden="1"/>
    <row r="8022" hidden="1"/>
    <row r="8023" hidden="1"/>
    <row r="8024" hidden="1"/>
    <row r="8025" hidden="1"/>
    <row r="8026" hidden="1"/>
    <row r="8027" hidden="1"/>
    <row r="8028" hidden="1"/>
    <row r="8029" hidden="1"/>
    <row r="8030" hidden="1"/>
    <row r="8031" hidden="1"/>
    <row r="8032" hidden="1"/>
    <row r="8033" hidden="1"/>
    <row r="8034" hidden="1"/>
    <row r="8035" hidden="1"/>
    <row r="8036" hidden="1"/>
    <row r="8037" hidden="1"/>
    <row r="8038" hidden="1"/>
    <row r="8039" hidden="1"/>
    <row r="8040" hidden="1"/>
    <row r="8041" hidden="1"/>
    <row r="8042" hidden="1"/>
    <row r="8043" hidden="1"/>
    <row r="8044" hidden="1"/>
    <row r="8045" hidden="1"/>
    <row r="8046" hidden="1"/>
    <row r="8047" hidden="1"/>
    <row r="8048" hidden="1"/>
    <row r="8049" hidden="1"/>
    <row r="8050" hidden="1"/>
    <row r="8051" hidden="1"/>
    <row r="8052" hidden="1"/>
    <row r="8053" hidden="1"/>
    <row r="8054" hidden="1"/>
    <row r="8055" hidden="1"/>
    <row r="8056" hidden="1"/>
    <row r="8057" hidden="1"/>
    <row r="8058" hidden="1"/>
    <row r="8059" hidden="1"/>
    <row r="8060" hidden="1"/>
    <row r="8061" hidden="1"/>
    <row r="8062" hidden="1"/>
    <row r="8063" hidden="1"/>
    <row r="8064" hidden="1"/>
    <row r="8065" hidden="1"/>
    <row r="8066" hidden="1"/>
    <row r="8067" hidden="1"/>
    <row r="8068" hidden="1"/>
    <row r="8069" hidden="1"/>
    <row r="8070" hidden="1"/>
    <row r="8071" hidden="1"/>
    <row r="8072" hidden="1"/>
    <row r="8073" hidden="1"/>
    <row r="8074" hidden="1"/>
    <row r="8075" hidden="1"/>
    <row r="8076" hidden="1"/>
    <row r="8077" hidden="1"/>
    <row r="8078" hidden="1"/>
    <row r="8079" hidden="1"/>
    <row r="8080" hidden="1"/>
    <row r="8081" hidden="1"/>
    <row r="8082" hidden="1"/>
    <row r="8083" hidden="1"/>
    <row r="8084" hidden="1"/>
    <row r="8085" hidden="1"/>
    <row r="8086" hidden="1"/>
    <row r="8087" hidden="1"/>
    <row r="8088" hidden="1"/>
    <row r="8089" hidden="1"/>
    <row r="8090" hidden="1"/>
    <row r="8091" hidden="1"/>
    <row r="8092" hidden="1"/>
    <row r="8093" hidden="1"/>
    <row r="8094" hidden="1"/>
    <row r="8095" hidden="1"/>
    <row r="8096" hidden="1"/>
    <row r="8097" hidden="1"/>
    <row r="8098" hidden="1"/>
    <row r="8099" hidden="1"/>
    <row r="8100" hidden="1"/>
    <row r="8101" hidden="1"/>
    <row r="8102" hidden="1"/>
    <row r="8103" hidden="1"/>
    <row r="8104" hidden="1"/>
    <row r="8105" hidden="1"/>
    <row r="8106" hidden="1"/>
    <row r="8107" hidden="1"/>
    <row r="8108" hidden="1"/>
    <row r="8109" hidden="1"/>
    <row r="8110" hidden="1"/>
    <row r="8111" hidden="1"/>
    <row r="8112" hidden="1"/>
    <row r="8113" hidden="1"/>
    <row r="8114" hidden="1"/>
    <row r="8115" hidden="1"/>
    <row r="8116" hidden="1"/>
    <row r="8117" hidden="1"/>
    <row r="8118" hidden="1"/>
    <row r="8119" hidden="1"/>
    <row r="8120" hidden="1"/>
    <row r="8121" hidden="1"/>
    <row r="8122" hidden="1"/>
    <row r="8123" hidden="1"/>
    <row r="8124" hidden="1"/>
    <row r="8125" hidden="1"/>
    <row r="8126" hidden="1"/>
    <row r="8127" hidden="1"/>
    <row r="8128" hidden="1"/>
    <row r="8129" hidden="1"/>
    <row r="8130" hidden="1"/>
    <row r="8131" hidden="1"/>
    <row r="8132" hidden="1"/>
    <row r="8133" hidden="1"/>
    <row r="8134" hidden="1"/>
    <row r="8135" hidden="1"/>
    <row r="8136" hidden="1"/>
    <row r="8137" hidden="1"/>
    <row r="8138" hidden="1"/>
    <row r="8139" hidden="1"/>
    <row r="8140" hidden="1"/>
    <row r="8141" hidden="1"/>
    <row r="8142" hidden="1"/>
    <row r="8143" hidden="1"/>
    <row r="8144" hidden="1"/>
    <row r="8145" hidden="1"/>
    <row r="8146" hidden="1"/>
    <row r="8147" hidden="1"/>
    <row r="8148" hidden="1"/>
    <row r="8149" hidden="1"/>
    <row r="8150" hidden="1"/>
    <row r="8151" hidden="1"/>
    <row r="8152" hidden="1"/>
    <row r="8153" hidden="1"/>
    <row r="8154" hidden="1"/>
    <row r="8155" hidden="1"/>
    <row r="8156" hidden="1"/>
    <row r="8157" hidden="1"/>
    <row r="8158" hidden="1"/>
    <row r="8159" hidden="1"/>
    <row r="8160" hidden="1"/>
    <row r="8161" hidden="1"/>
    <row r="8162" hidden="1"/>
    <row r="8163" hidden="1"/>
    <row r="8164" hidden="1"/>
    <row r="8165" hidden="1"/>
    <row r="8166" hidden="1"/>
    <row r="8167" hidden="1"/>
    <row r="8168" hidden="1"/>
    <row r="8169" hidden="1"/>
    <row r="8170" hidden="1"/>
    <row r="8171" hidden="1"/>
    <row r="8172" hidden="1"/>
    <row r="8173" hidden="1"/>
    <row r="8174" hidden="1"/>
    <row r="8175" hidden="1"/>
    <row r="8176" hidden="1"/>
    <row r="8177" hidden="1"/>
    <row r="8178" hidden="1"/>
    <row r="8179" hidden="1"/>
    <row r="8180" hidden="1"/>
    <row r="8181" hidden="1"/>
    <row r="8182" hidden="1"/>
    <row r="8183" hidden="1"/>
    <row r="8184" hidden="1"/>
    <row r="8185" hidden="1"/>
    <row r="8186" hidden="1"/>
    <row r="8187" hidden="1"/>
    <row r="8188" hidden="1"/>
    <row r="8189" hidden="1"/>
    <row r="8190" hidden="1"/>
    <row r="8191" hidden="1"/>
    <row r="8192" hidden="1"/>
    <row r="8193" hidden="1"/>
    <row r="8194" hidden="1"/>
    <row r="8195" hidden="1"/>
    <row r="8196" hidden="1"/>
    <row r="8197" hidden="1"/>
    <row r="8198" hidden="1"/>
    <row r="8199" hidden="1"/>
    <row r="8200" hidden="1"/>
    <row r="8201" hidden="1"/>
    <row r="8202" hidden="1"/>
    <row r="8203" hidden="1"/>
    <row r="8204" hidden="1"/>
    <row r="8205" hidden="1"/>
    <row r="8206" hidden="1"/>
    <row r="8207" hidden="1"/>
    <row r="8208" hidden="1"/>
    <row r="8209" hidden="1"/>
    <row r="8210" hidden="1"/>
    <row r="8211" hidden="1"/>
    <row r="8212" hidden="1"/>
    <row r="8213" hidden="1"/>
    <row r="8214" hidden="1"/>
    <row r="8215" hidden="1"/>
    <row r="8216" hidden="1"/>
    <row r="8217" hidden="1"/>
    <row r="8218" hidden="1"/>
    <row r="8219" hidden="1"/>
    <row r="8220" hidden="1"/>
    <row r="8221" hidden="1"/>
    <row r="8222" hidden="1"/>
    <row r="8223" hidden="1"/>
    <row r="8224" hidden="1"/>
    <row r="8225" hidden="1"/>
    <row r="8226" hidden="1"/>
    <row r="8227" hidden="1"/>
    <row r="8228" hidden="1"/>
    <row r="8229" hidden="1"/>
    <row r="8230" hidden="1"/>
    <row r="8231" hidden="1"/>
    <row r="8232" hidden="1"/>
    <row r="8233" hidden="1"/>
    <row r="8234" hidden="1"/>
    <row r="8235" hidden="1"/>
    <row r="8236" hidden="1"/>
    <row r="8237" hidden="1"/>
    <row r="8238" hidden="1"/>
    <row r="8239" hidden="1"/>
    <row r="8240" hidden="1"/>
    <row r="8241" hidden="1"/>
    <row r="8242" hidden="1"/>
    <row r="8243" hidden="1"/>
    <row r="8244" hidden="1"/>
    <row r="8245" hidden="1"/>
    <row r="8246" hidden="1"/>
    <row r="8247" hidden="1"/>
    <row r="8248" hidden="1"/>
    <row r="8249" hidden="1"/>
    <row r="8250" hidden="1"/>
    <row r="8251" hidden="1"/>
    <row r="8252" hidden="1"/>
    <row r="8253" hidden="1"/>
    <row r="8254" hidden="1"/>
    <row r="8255" hidden="1"/>
    <row r="8256" hidden="1"/>
    <row r="8257" hidden="1"/>
    <row r="8258" hidden="1"/>
    <row r="8259" hidden="1"/>
    <row r="8260" hidden="1"/>
    <row r="8261" hidden="1"/>
    <row r="8262" hidden="1"/>
    <row r="8263" hidden="1"/>
    <row r="8264" hidden="1"/>
    <row r="8265" hidden="1"/>
    <row r="8266" hidden="1"/>
    <row r="8267" hidden="1"/>
    <row r="8268" hidden="1"/>
    <row r="8269" hidden="1"/>
    <row r="8270" hidden="1"/>
    <row r="8271" hidden="1"/>
    <row r="8272" hidden="1"/>
    <row r="8273" hidden="1"/>
    <row r="8274" hidden="1"/>
    <row r="8275" hidden="1"/>
    <row r="8276" hidden="1"/>
    <row r="8277" hidden="1"/>
    <row r="8278" hidden="1"/>
    <row r="8279" hidden="1"/>
    <row r="8280" hidden="1"/>
    <row r="8281" hidden="1"/>
    <row r="8282" hidden="1"/>
    <row r="8283" hidden="1"/>
    <row r="8284" hidden="1"/>
    <row r="8285" hidden="1"/>
    <row r="8286" hidden="1"/>
    <row r="8287" hidden="1"/>
    <row r="8288" hidden="1"/>
    <row r="8289" hidden="1"/>
    <row r="8290" hidden="1"/>
    <row r="8291" hidden="1"/>
    <row r="8292" hidden="1"/>
    <row r="8293" hidden="1"/>
    <row r="8294" hidden="1"/>
    <row r="8295" hidden="1"/>
    <row r="8296" hidden="1"/>
    <row r="8297" hidden="1"/>
    <row r="8298" hidden="1"/>
    <row r="8299" hidden="1"/>
    <row r="8300" hidden="1"/>
    <row r="8301" hidden="1"/>
    <row r="8302" hidden="1"/>
    <row r="8303" hidden="1"/>
    <row r="8304" hidden="1"/>
    <row r="8305" hidden="1"/>
    <row r="8306" hidden="1"/>
    <row r="8307" hidden="1"/>
    <row r="8308" hidden="1"/>
    <row r="8309" hidden="1"/>
    <row r="8310" hidden="1"/>
    <row r="8311" hidden="1"/>
    <row r="8312" hidden="1"/>
    <row r="8313" hidden="1"/>
    <row r="8314" hidden="1"/>
    <row r="8315" hidden="1"/>
    <row r="8316" hidden="1"/>
    <row r="8317" hidden="1"/>
    <row r="8318" hidden="1"/>
    <row r="8319" hidden="1"/>
    <row r="8320" hidden="1"/>
    <row r="8321" hidden="1"/>
    <row r="8322" hidden="1"/>
    <row r="8323" hidden="1"/>
    <row r="8324" hidden="1"/>
    <row r="8325" hidden="1"/>
    <row r="8326" hidden="1"/>
    <row r="8327" hidden="1"/>
    <row r="8328" hidden="1"/>
    <row r="8329" hidden="1"/>
    <row r="8330" hidden="1"/>
    <row r="8331" hidden="1"/>
    <row r="8332" hidden="1"/>
    <row r="8333" hidden="1"/>
    <row r="8334" hidden="1"/>
    <row r="8335" hidden="1"/>
    <row r="8336" hidden="1"/>
    <row r="8337" hidden="1"/>
    <row r="8338" hidden="1"/>
    <row r="8339" hidden="1"/>
    <row r="8340" hidden="1"/>
    <row r="8341" hidden="1"/>
    <row r="8342" hidden="1"/>
    <row r="8343" hidden="1"/>
    <row r="8344" hidden="1"/>
    <row r="8345" hidden="1"/>
    <row r="8346" hidden="1"/>
    <row r="8347" hidden="1"/>
    <row r="8348" hidden="1"/>
    <row r="8349" hidden="1"/>
    <row r="8350" hidden="1"/>
    <row r="8351" hidden="1"/>
    <row r="8352" hidden="1"/>
    <row r="8353" hidden="1"/>
    <row r="8354" hidden="1"/>
    <row r="8355" hidden="1"/>
    <row r="8356" hidden="1"/>
    <row r="8357" hidden="1"/>
    <row r="8358" hidden="1"/>
    <row r="8359" hidden="1"/>
    <row r="8360" hidden="1"/>
    <row r="8361" hidden="1"/>
    <row r="8362" hidden="1"/>
    <row r="8363" hidden="1"/>
    <row r="8364" hidden="1"/>
    <row r="8365" hidden="1"/>
    <row r="8366" hidden="1"/>
    <row r="8367" hidden="1"/>
    <row r="8368" hidden="1"/>
    <row r="8369" hidden="1"/>
    <row r="8370" hidden="1"/>
    <row r="8371" hidden="1"/>
    <row r="8372" hidden="1"/>
    <row r="8373" hidden="1"/>
    <row r="8374" hidden="1"/>
    <row r="8375" hidden="1"/>
    <row r="8376" hidden="1"/>
    <row r="8377" hidden="1"/>
    <row r="8378" hidden="1"/>
    <row r="8379" hidden="1"/>
    <row r="8380" hidden="1"/>
    <row r="8381" hidden="1"/>
    <row r="8382" hidden="1"/>
    <row r="8383" hidden="1"/>
    <row r="8384" hidden="1"/>
    <row r="8385" hidden="1"/>
    <row r="8386" hidden="1"/>
    <row r="8387" hidden="1"/>
    <row r="8388" hidden="1"/>
    <row r="8389" hidden="1"/>
    <row r="8390" hidden="1"/>
    <row r="8391" hidden="1"/>
    <row r="8392" hidden="1"/>
    <row r="8393" hidden="1"/>
    <row r="8394" hidden="1"/>
    <row r="8395" hidden="1"/>
    <row r="8396" hidden="1"/>
    <row r="8397" hidden="1"/>
    <row r="8398" hidden="1"/>
    <row r="8399" hidden="1"/>
    <row r="8400" hidden="1"/>
    <row r="8401" hidden="1"/>
    <row r="8402" hidden="1"/>
    <row r="8403" hidden="1"/>
    <row r="8404" hidden="1"/>
    <row r="8405" hidden="1"/>
    <row r="8406" hidden="1"/>
    <row r="8407" hidden="1"/>
    <row r="8408" hidden="1"/>
    <row r="8409" hidden="1"/>
    <row r="8410" hidden="1"/>
    <row r="8411" hidden="1"/>
    <row r="8412" hidden="1"/>
    <row r="8413" hidden="1"/>
    <row r="8414" hidden="1"/>
    <row r="8415" hidden="1"/>
    <row r="8416" hidden="1"/>
    <row r="8417" hidden="1"/>
    <row r="8418" hidden="1"/>
    <row r="8419" hidden="1"/>
    <row r="8420" hidden="1"/>
    <row r="8421" hidden="1"/>
    <row r="8422" hidden="1"/>
    <row r="8423" hidden="1"/>
    <row r="8424" hidden="1"/>
    <row r="8425" hidden="1"/>
    <row r="8426" hidden="1"/>
    <row r="8427" hidden="1"/>
    <row r="8428" hidden="1"/>
    <row r="8429" hidden="1"/>
    <row r="8430" hidden="1"/>
    <row r="8431" hidden="1"/>
    <row r="8432" hidden="1"/>
    <row r="8433" hidden="1"/>
    <row r="8434" hidden="1"/>
    <row r="8435" hidden="1"/>
    <row r="8436" hidden="1"/>
    <row r="8437" hidden="1"/>
    <row r="8438" hidden="1"/>
    <row r="8439" hidden="1"/>
    <row r="8440" hidden="1"/>
    <row r="8441" hidden="1"/>
    <row r="8442" hidden="1"/>
    <row r="8443" hidden="1"/>
    <row r="8444" hidden="1"/>
    <row r="8445" hidden="1"/>
    <row r="8446" hidden="1"/>
    <row r="8447" hidden="1"/>
    <row r="8448" hidden="1"/>
    <row r="8449" hidden="1"/>
    <row r="8450" hidden="1"/>
    <row r="8451" hidden="1"/>
    <row r="8452" hidden="1"/>
    <row r="8453" hidden="1"/>
    <row r="8454" hidden="1"/>
    <row r="8455" hidden="1"/>
    <row r="8456" hidden="1"/>
    <row r="8457" hidden="1"/>
    <row r="8458" hidden="1"/>
    <row r="8459" hidden="1"/>
    <row r="8460" hidden="1"/>
    <row r="8461" hidden="1"/>
    <row r="8462" hidden="1"/>
    <row r="8463" hidden="1"/>
    <row r="8464" hidden="1"/>
    <row r="8465" hidden="1"/>
    <row r="8466" hidden="1"/>
    <row r="8467" hidden="1"/>
    <row r="8468" hidden="1"/>
    <row r="8469" hidden="1"/>
    <row r="8470" hidden="1"/>
    <row r="8471" hidden="1"/>
    <row r="8472" hidden="1"/>
    <row r="8473" hidden="1"/>
    <row r="8474" hidden="1"/>
    <row r="8475" hidden="1"/>
    <row r="8476" hidden="1"/>
    <row r="8477" hidden="1"/>
    <row r="8478" hidden="1"/>
    <row r="8479" hidden="1"/>
    <row r="8480" hidden="1"/>
    <row r="8481" hidden="1"/>
    <row r="8482" hidden="1"/>
    <row r="8483" hidden="1"/>
    <row r="8484" hidden="1"/>
    <row r="8485" hidden="1"/>
    <row r="8486" hidden="1"/>
    <row r="8487" hidden="1"/>
    <row r="8488" hidden="1"/>
    <row r="8489" hidden="1"/>
    <row r="8490" hidden="1"/>
    <row r="8491" hidden="1"/>
    <row r="8492" hidden="1"/>
    <row r="8493" hidden="1"/>
    <row r="8494" hidden="1"/>
    <row r="8495" hidden="1"/>
    <row r="8496" hidden="1"/>
    <row r="8497" hidden="1"/>
    <row r="8498" hidden="1"/>
    <row r="8499" hidden="1"/>
    <row r="8500" hidden="1"/>
    <row r="8501" hidden="1"/>
    <row r="8502" hidden="1"/>
    <row r="8503" hidden="1"/>
    <row r="8504" hidden="1"/>
    <row r="8505" hidden="1"/>
    <row r="8506" hidden="1"/>
    <row r="8507" hidden="1"/>
    <row r="8508" hidden="1"/>
    <row r="8509" hidden="1"/>
    <row r="8510" hidden="1"/>
    <row r="8511" hidden="1"/>
    <row r="8512" hidden="1"/>
    <row r="8513" hidden="1"/>
    <row r="8514" hidden="1"/>
    <row r="8515" hidden="1"/>
    <row r="8516" hidden="1"/>
    <row r="8517" hidden="1"/>
    <row r="8518" hidden="1"/>
    <row r="8519" hidden="1"/>
    <row r="8520" hidden="1"/>
    <row r="8521" hidden="1"/>
    <row r="8522" hidden="1"/>
    <row r="8523" hidden="1"/>
    <row r="8524" hidden="1"/>
    <row r="8525" hidden="1"/>
    <row r="8526" hidden="1"/>
    <row r="8527" hidden="1"/>
    <row r="8528" hidden="1"/>
    <row r="8529" hidden="1"/>
    <row r="8530" hidden="1"/>
    <row r="8531" hidden="1"/>
    <row r="8532" hidden="1"/>
    <row r="8533" hidden="1"/>
    <row r="8534" hidden="1"/>
    <row r="8535" hidden="1"/>
    <row r="8536" hidden="1"/>
    <row r="8537" hidden="1"/>
    <row r="8538" hidden="1"/>
    <row r="8539" hidden="1"/>
    <row r="8540" hidden="1"/>
    <row r="8541" hidden="1"/>
    <row r="8542" hidden="1"/>
    <row r="8543" hidden="1"/>
    <row r="8544" hidden="1"/>
    <row r="8545" hidden="1"/>
    <row r="8546" hidden="1"/>
    <row r="8547" hidden="1"/>
    <row r="8548" hidden="1"/>
    <row r="8549" hidden="1"/>
    <row r="8550" hidden="1"/>
    <row r="8551" hidden="1"/>
    <row r="8552" hidden="1"/>
    <row r="8553" hidden="1"/>
    <row r="8554" hidden="1"/>
    <row r="8555" hidden="1"/>
    <row r="8556" hidden="1"/>
    <row r="8557" hidden="1"/>
    <row r="8558" hidden="1"/>
    <row r="8559" hidden="1"/>
    <row r="8560" hidden="1"/>
    <row r="8561" hidden="1"/>
    <row r="8562" hidden="1"/>
    <row r="8563" hidden="1"/>
    <row r="8564" hidden="1"/>
    <row r="8565" hidden="1"/>
    <row r="8566" hidden="1"/>
    <row r="8567" hidden="1"/>
    <row r="8568" hidden="1"/>
    <row r="8569" hidden="1"/>
    <row r="8570" hidden="1"/>
    <row r="8571" hidden="1"/>
    <row r="8572" hidden="1"/>
    <row r="8573" hidden="1"/>
    <row r="8574" hidden="1"/>
    <row r="8575" hidden="1"/>
    <row r="8576" hidden="1"/>
    <row r="8577" hidden="1"/>
    <row r="8578" hidden="1"/>
    <row r="8579" hidden="1"/>
    <row r="8580" hidden="1"/>
    <row r="8581" hidden="1"/>
    <row r="8582" hidden="1"/>
    <row r="8583" hidden="1"/>
    <row r="8584" hidden="1"/>
    <row r="8585" hidden="1"/>
    <row r="8586" hidden="1"/>
    <row r="8587" hidden="1"/>
    <row r="8588" hidden="1"/>
    <row r="8589" hidden="1"/>
    <row r="8590" hidden="1"/>
    <row r="8591" hidden="1"/>
    <row r="8592" hidden="1"/>
    <row r="8593" hidden="1"/>
    <row r="8594" hidden="1"/>
    <row r="8595" hidden="1"/>
    <row r="8596" hidden="1"/>
    <row r="8597" hidden="1"/>
    <row r="8598" hidden="1"/>
    <row r="8599" hidden="1"/>
    <row r="8600" hidden="1"/>
    <row r="8601" hidden="1"/>
    <row r="8602" hidden="1"/>
    <row r="8603" hidden="1"/>
    <row r="8604" hidden="1"/>
    <row r="8605" hidden="1"/>
    <row r="8606" hidden="1"/>
    <row r="8607" hidden="1"/>
    <row r="8608" hidden="1"/>
    <row r="8609" hidden="1"/>
    <row r="8610" hidden="1"/>
    <row r="8611" hidden="1"/>
    <row r="8612" hidden="1"/>
    <row r="8613" hidden="1"/>
    <row r="8614" hidden="1"/>
    <row r="8615" hidden="1"/>
    <row r="8616" hidden="1"/>
    <row r="8617" hidden="1"/>
    <row r="8618" hidden="1"/>
    <row r="8619" hidden="1"/>
    <row r="8620" hidden="1"/>
    <row r="8621" hidden="1"/>
    <row r="8622" hidden="1"/>
    <row r="8623" hidden="1"/>
    <row r="8624" hidden="1"/>
    <row r="8625" hidden="1"/>
    <row r="8626" hidden="1"/>
    <row r="8627" hidden="1"/>
    <row r="8628" hidden="1"/>
    <row r="8629" hidden="1"/>
    <row r="8630" hidden="1"/>
    <row r="8631" hidden="1"/>
    <row r="8632" hidden="1"/>
    <row r="8633" hidden="1"/>
    <row r="8634" hidden="1"/>
    <row r="8635" hidden="1"/>
    <row r="8636" hidden="1"/>
    <row r="8637" hidden="1"/>
    <row r="8638" hidden="1"/>
    <row r="8639" hidden="1"/>
    <row r="8640" hidden="1"/>
    <row r="8641" hidden="1"/>
    <row r="8642" hidden="1"/>
    <row r="8643" hidden="1"/>
    <row r="8644" hidden="1"/>
    <row r="8645" hidden="1"/>
    <row r="8646" hidden="1"/>
    <row r="8647" hidden="1"/>
    <row r="8648" hidden="1"/>
    <row r="8649" hidden="1"/>
    <row r="8650" hidden="1"/>
    <row r="8651" hidden="1"/>
    <row r="8652" hidden="1"/>
    <row r="8653" hidden="1"/>
    <row r="8654" hidden="1"/>
    <row r="8655" hidden="1"/>
    <row r="8656" hidden="1"/>
    <row r="8657" hidden="1"/>
    <row r="8658" hidden="1"/>
    <row r="8659" hidden="1"/>
    <row r="8660" hidden="1"/>
    <row r="8661" hidden="1"/>
    <row r="8662" hidden="1"/>
    <row r="8663" hidden="1"/>
    <row r="8664" hidden="1"/>
    <row r="8665" hidden="1"/>
    <row r="8666" hidden="1"/>
    <row r="8667" hidden="1"/>
    <row r="8668" hidden="1"/>
    <row r="8669" hidden="1"/>
    <row r="8670" hidden="1"/>
    <row r="8671" hidden="1"/>
    <row r="8672" hidden="1"/>
    <row r="8673" hidden="1"/>
    <row r="8674" hidden="1"/>
    <row r="8675" hidden="1"/>
    <row r="8676" hidden="1"/>
    <row r="8677" hidden="1"/>
    <row r="8678" hidden="1"/>
    <row r="8679" hidden="1"/>
    <row r="8680" hidden="1"/>
    <row r="8681" hidden="1"/>
    <row r="8682" hidden="1"/>
    <row r="8683" hidden="1"/>
    <row r="8684" hidden="1"/>
    <row r="8685" hidden="1"/>
    <row r="8686" hidden="1"/>
    <row r="8687" hidden="1"/>
    <row r="8688" hidden="1"/>
    <row r="8689" hidden="1"/>
    <row r="8690" hidden="1"/>
    <row r="8691" hidden="1"/>
    <row r="8692" hidden="1"/>
    <row r="8693" hidden="1"/>
    <row r="8694" hidden="1"/>
    <row r="8695" hidden="1"/>
    <row r="8696" hidden="1"/>
    <row r="8697" hidden="1"/>
    <row r="8698" hidden="1"/>
    <row r="8699" hidden="1"/>
    <row r="8700" hidden="1"/>
    <row r="8701" hidden="1"/>
    <row r="8702" hidden="1"/>
    <row r="8703" hidden="1"/>
    <row r="8704" hidden="1"/>
    <row r="8705" hidden="1"/>
    <row r="8706" hidden="1"/>
    <row r="8707" hidden="1"/>
    <row r="8708" hidden="1"/>
    <row r="8709" hidden="1"/>
    <row r="8710" hidden="1"/>
    <row r="8711" hidden="1"/>
    <row r="8712" hidden="1"/>
    <row r="8713" hidden="1"/>
    <row r="8714" hidden="1"/>
    <row r="8715" hidden="1"/>
    <row r="8716" hidden="1"/>
    <row r="8717" hidden="1"/>
    <row r="8718" hidden="1"/>
    <row r="8719" hidden="1"/>
    <row r="8720" hidden="1"/>
    <row r="8721" hidden="1"/>
    <row r="8722" hidden="1"/>
    <row r="8723" hidden="1"/>
    <row r="8724" hidden="1"/>
    <row r="8725" hidden="1"/>
    <row r="8726" hidden="1"/>
    <row r="8727" hidden="1"/>
    <row r="8728" hidden="1"/>
    <row r="8729" hidden="1"/>
    <row r="8730" hidden="1"/>
    <row r="8731" hidden="1"/>
    <row r="8732" hidden="1"/>
    <row r="8733" hidden="1"/>
    <row r="8734" hidden="1"/>
    <row r="8735" hidden="1"/>
    <row r="8736" hidden="1"/>
    <row r="8737" hidden="1"/>
    <row r="8738" hidden="1"/>
    <row r="8739" hidden="1"/>
    <row r="8740" hidden="1"/>
    <row r="8741" hidden="1"/>
    <row r="8742" hidden="1"/>
    <row r="8743" hidden="1"/>
    <row r="8744" hidden="1"/>
    <row r="8745" hidden="1"/>
    <row r="8746" hidden="1"/>
    <row r="8747" hidden="1"/>
    <row r="8748" hidden="1"/>
    <row r="8749" hidden="1"/>
    <row r="8750" hidden="1"/>
    <row r="8751" hidden="1"/>
    <row r="8752" hidden="1"/>
    <row r="8753" hidden="1"/>
    <row r="8754" hidden="1"/>
    <row r="8755" hidden="1"/>
    <row r="8756" hidden="1"/>
    <row r="8757" hidden="1"/>
    <row r="8758" hidden="1"/>
    <row r="8759" hidden="1"/>
    <row r="8760" hidden="1"/>
    <row r="8761" hidden="1"/>
    <row r="8762" hidden="1"/>
    <row r="8763" hidden="1"/>
    <row r="8764" hidden="1"/>
    <row r="8765" hidden="1"/>
    <row r="8766" hidden="1"/>
    <row r="8767" hidden="1"/>
    <row r="8768" hidden="1"/>
    <row r="8769" hidden="1"/>
    <row r="8770" hidden="1"/>
    <row r="8771" hidden="1"/>
    <row r="8772" hidden="1"/>
    <row r="8773" hidden="1"/>
    <row r="8774" hidden="1"/>
    <row r="8775" hidden="1"/>
    <row r="8776" hidden="1"/>
    <row r="8777" hidden="1"/>
    <row r="8778" hidden="1"/>
    <row r="8779" hidden="1"/>
    <row r="8780" hidden="1"/>
    <row r="8781" hidden="1"/>
    <row r="8782" hidden="1"/>
    <row r="8783" hidden="1"/>
    <row r="8784" hidden="1"/>
    <row r="8785" hidden="1"/>
    <row r="8786" hidden="1"/>
    <row r="8787" hidden="1"/>
    <row r="8788" hidden="1"/>
    <row r="8789" hidden="1"/>
    <row r="8790" hidden="1"/>
    <row r="8791" hidden="1"/>
    <row r="8792" hidden="1"/>
    <row r="8793" hidden="1"/>
    <row r="8794" hidden="1"/>
    <row r="8795" hidden="1"/>
    <row r="8796" hidden="1"/>
    <row r="8797" hidden="1"/>
    <row r="8798" hidden="1"/>
    <row r="8799" hidden="1"/>
    <row r="8800" hidden="1"/>
    <row r="8801" hidden="1"/>
    <row r="8802" hidden="1"/>
    <row r="8803" hidden="1"/>
    <row r="8804" hidden="1"/>
    <row r="8805" hidden="1"/>
    <row r="8806" hidden="1"/>
    <row r="8807" hidden="1"/>
    <row r="8808" hidden="1"/>
    <row r="8809" hidden="1"/>
    <row r="8810" hidden="1"/>
    <row r="8811" hidden="1"/>
    <row r="8812" hidden="1"/>
    <row r="8813" hidden="1"/>
    <row r="8814" hidden="1"/>
    <row r="8815" hidden="1"/>
    <row r="8816" hidden="1"/>
    <row r="8817" hidden="1"/>
    <row r="8818" hidden="1"/>
    <row r="8819" hidden="1"/>
    <row r="8820" hidden="1"/>
    <row r="8821" hidden="1"/>
    <row r="8822" hidden="1"/>
    <row r="8823" hidden="1"/>
    <row r="8824" hidden="1"/>
    <row r="8825" hidden="1"/>
    <row r="8826" hidden="1"/>
    <row r="8827" hidden="1"/>
    <row r="8828" hidden="1"/>
    <row r="8829" hidden="1"/>
    <row r="8830" hidden="1"/>
    <row r="8831" hidden="1"/>
    <row r="8832" hidden="1"/>
    <row r="8833" hidden="1"/>
    <row r="8834" hidden="1"/>
    <row r="8835" hidden="1"/>
    <row r="8836" hidden="1"/>
    <row r="8837" hidden="1"/>
    <row r="8838" hidden="1"/>
    <row r="8839" hidden="1"/>
    <row r="8840" hidden="1"/>
    <row r="8841" hidden="1"/>
    <row r="8842" hidden="1"/>
    <row r="8843" hidden="1"/>
    <row r="8844" hidden="1"/>
    <row r="8845" hidden="1"/>
    <row r="8846" hidden="1"/>
    <row r="8847" hidden="1"/>
    <row r="8848" hidden="1"/>
    <row r="8849" hidden="1"/>
    <row r="8850" hidden="1"/>
    <row r="8851" hidden="1"/>
    <row r="8852" hidden="1"/>
    <row r="8853" hidden="1"/>
    <row r="8854" hidden="1"/>
    <row r="8855" hidden="1"/>
    <row r="8856" hidden="1"/>
    <row r="8857" hidden="1"/>
    <row r="8858" hidden="1"/>
    <row r="8859" hidden="1"/>
    <row r="8860" hidden="1"/>
    <row r="8861" hidden="1"/>
    <row r="8862" hidden="1"/>
    <row r="8863" hidden="1"/>
    <row r="8864" hidden="1"/>
    <row r="8865" hidden="1"/>
    <row r="8866" hidden="1"/>
    <row r="8867" hidden="1"/>
    <row r="8868" hidden="1"/>
    <row r="8869" hidden="1"/>
    <row r="8870" hidden="1"/>
    <row r="8871" hidden="1"/>
    <row r="8872" hidden="1"/>
    <row r="8873" hidden="1"/>
    <row r="8874" hidden="1"/>
    <row r="8875" hidden="1"/>
    <row r="8876" hidden="1"/>
    <row r="8877" hidden="1"/>
    <row r="8878" hidden="1"/>
    <row r="8879" hidden="1"/>
    <row r="8880" hidden="1"/>
    <row r="8881" hidden="1"/>
    <row r="8882" hidden="1"/>
    <row r="8883" hidden="1"/>
    <row r="8884" hidden="1"/>
    <row r="8885" hidden="1"/>
    <row r="8886" hidden="1"/>
    <row r="8887" hidden="1"/>
    <row r="8888" hidden="1"/>
    <row r="8889" hidden="1"/>
    <row r="8890" hidden="1"/>
    <row r="8891" hidden="1"/>
    <row r="8892" hidden="1"/>
    <row r="8893" hidden="1"/>
    <row r="8894" hidden="1"/>
    <row r="8895" hidden="1"/>
    <row r="8896" hidden="1"/>
    <row r="8897" hidden="1"/>
    <row r="8898" hidden="1"/>
    <row r="8899" hidden="1"/>
    <row r="8900" hidden="1"/>
    <row r="8901" hidden="1"/>
    <row r="8902" hidden="1"/>
    <row r="8903" hidden="1"/>
    <row r="8904" hidden="1"/>
    <row r="8905" hidden="1"/>
    <row r="8906" hidden="1"/>
    <row r="8907" hidden="1"/>
    <row r="8908" hidden="1"/>
    <row r="8909" hidden="1"/>
    <row r="8910" hidden="1"/>
    <row r="8911" hidden="1"/>
    <row r="8912" hidden="1"/>
    <row r="8913" hidden="1"/>
    <row r="8914" hidden="1"/>
    <row r="8915" hidden="1"/>
    <row r="8916" hidden="1"/>
    <row r="8917" hidden="1"/>
    <row r="8918" hidden="1"/>
    <row r="8919" hidden="1"/>
    <row r="8920" hidden="1"/>
    <row r="8921" hidden="1"/>
    <row r="8922" hidden="1"/>
    <row r="8923" hidden="1"/>
    <row r="8924" hidden="1"/>
    <row r="8925" hidden="1"/>
    <row r="8926" hidden="1"/>
    <row r="8927" hidden="1"/>
    <row r="8928" hidden="1"/>
    <row r="8929" hidden="1"/>
    <row r="8930" hidden="1"/>
    <row r="8931" hidden="1"/>
    <row r="8932" hidden="1"/>
    <row r="8933" hidden="1"/>
    <row r="8934" hidden="1"/>
    <row r="8935" hidden="1"/>
    <row r="8936" hidden="1"/>
    <row r="8937" hidden="1"/>
    <row r="8938" hidden="1"/>
    <row r="8939" hidden="1"/>
    <row r="8940" hidden="1"/>
    <row r="8941" hidden="1"/>
    <row r="8942" hidden="1"/>
    <row r="8943" hidden="1"/>
    <row r="8944" hidden="1"/>
    <row r="8945" hidden="1"/>
    <row r="8946" hidden="1"/>
    <row r="8947" hidden="1"/>
    <row r="8948" hidden="1"/>
    <row r="8949" hidden="1"/>
    <row r="8950" hidden="1"/>
    <row r="8951" hidden="1"/>
    <row r="8952" hidden="1"/>
    <row r="8953" hidden="1"/>
    <row r="8954" hidden="1"/>
    <row r="8955" hidden="1"/>
    <row r="8956" hidden="1"/>
    <row r="8957" hidden="1"/>
    <row r="8958" hidden="1"/>
    <row r="8959" hidden="1"/>
    <row r="8960" hidden="1"/>
    <row r="8961" hidden="1"/>
    <row r="8962" hidden="1"/>
    <row r="8963" hidden="1"/>
    <row r="8964" hidden="1"/>
    <row r="8965" hidden="1"/>
    <row r="8966" hidden="1"/>
    <row r="8967" hidden="1"/>
    <row r="8968" hidden="1"/>
    <row r="8969" hidden="1"/>
    <row r="8970" hidden="1"/>
    <row r="8971" hidden="1"/>
    <row r="8972" hidden="1"/>
    <row r="8973" hidden="1"/>
    <row r="8974" hidden="1"/>
    <row r="8975" hidden="1"/>
    <row r="8976" hidden="1"/>
    <row r="8977" hidden="1"/>
    <row r="8978" hidden="1"/>
    <row r="8979" hidden="1"/>
    <row r="8980" hidden="1"/>
    <row r="8981" hidden="1"/>
    <row r="8982" hidden="1"/>
    <row r="8983" hidden="1"/>
    <row r="8984" hidden="1"/>
    <row r="8985" hidden="1"/>
    <row r="8986" hidden="1"/>
    <row r="8987" hidden="1"/>
    <row r="8988" hidden="1"/>
    <row r="8989" hidden="1"/>
    <row r="8990" hidden="1"/>
    <row r="8991" hidden="1"/>
    <row r="8992" hidden="1"/>
    <row r="8993" hidden="1"/>
    <row r="8994" hidden="1"/>
    <row r="8995" hidden="1"/>
    <row r="8996" hidden="1"/>
    <row r="8997" hidden="1"/>
    <row r="8998" hidden="1"/>
    <row r="8999" hidden="1"/>
    <row r="9000" hidden="1"/>
    <row r="9001" hidden="1"/>
    <row r="9002" hidden="1"/>
    <row r="9003" hidden="1"/>
    <row r="9004" hidden="1"/>
    <row r="9005" hidden="1"/>
    <row r="9006" hidden="1"/>
    <row r="9007" hidden="1"/>
    <row r="9008" hidden="1"/>
    <row r="9009" hidden="1"/>
    <row r="9010" hidden="1"/>
    <row r="9011" hidden="1"/>
    <row r="9012" hidden="1"/>
    <row r="9013" hidden="1"/>
    <row r="9014" hidden="1"/>
    <row r="9015" hidden="1"/>
    <row r="9016" hidden="1"/>
    <row r="9017" hidden="1"/>
    <row r="9018" hidden="1"/>
    <row r="9019" hidden="1"/>
    <row r="9020" hidden="1"/>
    <row r="9021" hidden="1"/>
    <row r="9022" hidden="1"/>
    <row r="9023" hidden="1"/>
    <row r="9024" hidden="1"/>
    <row r="9025" hidden="1"/>
    <row r="9026" hidden="1"/>
    <row r="9027" hidden="1"/>
    <row r="9028" hidden="1"/>
    <row r="9029" hidden="1"/>
    <row r="9030" hidden="1"/>
    <row r="9031" hidden="1"/>
    <row r="9032" hidden="1"/>
    <row r="9033" hidden="1"/>
    <row r="9034" hidden="1"/>
    <row r="9035" hidden="1"/>
    <row r="9036" hidden="1"/>
    <row r="9037" hidden="1"/>
    <row r="9038" hidden="1"/>
    <row r="9039" hidden="1"/>
    <row r="9040" hidden="1"/>
    <row r="9041" hidden="1"/>
    <row r="9042" hidden="1"/>
    <row r="9043" hidden="1"/>
    <row r="9044" hidden="1"/>
    <row r="9045" hidden="1"/>
    <row r="9046" hidden="1"/>
    <row r="9047" hidden="1"/>
    <row r="9048" hidden="1"/>
    <row r="9049" hidden="1"/>
    <row r="9050" hidden="1"/>
    <row r="9051" hidden="1"/>
    <row r="9052" hidden="1"/>
    <row r="9053" hidden="1"/>
    <row r="9054" hidden="1"/>
    <row r="9055" hidden="1"/>
    <row r="9056" hidden="1"/>
    <row r="9057" hidden="1"/>
    <row r="9058" hidden="1"/>
    <row r="9059" hidden="1"/>
    <row r="9060" hidden="1"/>
    <row r="9061" hidden="1"/>
    <row r="9062" hidden="1"/>
    <row r="9063" hidden="1"/>
    <row r="9064" hidden="1"/>
    <row r="9065" hidden="1"/>
    <row r="9066" hidden="1"/>
    <row r="9067" hidden="1"/>
    <row r="9068" hidden="1"/>
    <row r="9069" hidden="1"/>
    <row r="9070" hidden="1"/>
    <row r="9071" hidden="1"/>
    <row r="9072" hidden="1"/>
    <row r="9073" hidden="1"/>
    <row r="9074" hidden="1"/>
    <row r="9075" hidden="1"/>
    <row r="9076" hidden="1"/>
    <row r="9077" hidden="1"/>
    <row r="9078" hidden="1"/>
    <row r="9079" hidden="1"/>
    <row r="9080" hidden="1"/>
    <row r="9081" hidden="1"/>
    <row r="9082" hidden="1"/>
    <row r="9083" hidden="1"/>
    <row r="9084" hidden="1"/>
    <row r="9085" hidden="1"/>
    <row r="9086" hidden="1"/>
    <row r="9087" hidden="1"/>
    <row r="9088" hidden="1"/>
    <row r="9089" hidden="1"/>
    <row r="9090" hidden="1"/>
    <row r="9091" hidden="1"/>
    <row r="9092" hidden="1"/>
    <row r="9093" hidden="1"/>
    <row r="9094" hidden="1"/>
    <row r="9095" hidden="1"/>
    <row r="9096" hidden="1"/>
    <row r="9097" hidden="1"/>
    <row r="9098" hidden="1"/>
    <row r="9099" hidden="1"/>
    <row r="9100" hidden="1"/>
    <row r="9101" hidden="1"/>
    <row r="9102" hidden="1"/>
    <row r="9103" hidden="1"/>
    <row r="9104" hidden="1"/>
    <row r="9105" hidden="1"/>
    <row r="9106" hidden="1"/>
    <row r="9107" hidden="1"/>
    <row r="9108" hidden="1"/>
    <row r="9109" hidden="1"/>
    <row r="9110" hidden="1"/>
    <row r="9111" hidden="1"/>
    <row r="9112" hidden="1"/>
    <row r="9113" hidden="1"/>
    <row r="9114" hidden="1"/>
    <row r="9115" hidden="1"/>
    <row r="9116" hidden="1"/>
    <row r="9117" hidden="1"/>
    <row r="9118" hidden="1"/>
    <row r="9119" hidden="1"/>
    <row r="9120" hidden="1"/>
    <row r="9121" hidden="1"/>
    <row r="9122" hidden="1"/>
    <row r="9123" hidden="1"/>
    <row r="9124" hidden="1"/>
    <row r="9125" hidden="1"/>
    <row r="9126" hidden="1"/>
    <row r="9127" hidden="1"/>
    <row r="9128" hidden="1"/>
    <row r="9129" hidden="1"/>
    <row r="9130" hidden="1"/>
    <row r="9131" hidden="1"/>
    <row r="9132" hidden="1"/>
    <row r="9133" hidden="1"/>
    <row r="9134" hidden="1"/>
    <row r="9135" hidden="1"/>
    <row r="9136" hidden="1"/>
    <row r="9137" hidden="1"/>
    <row r="9138" hidden="1"/>
    <row r="9139" hidden="1"/>
    <row r="9140" hidden="1"/>
    <row r="9141" hidden="1"/>
    <row r="9142" hidden="1"/>
    <row r="9143" hidden="1"/>
    <row r="9144" hidden="1"/>
    <row r="9145" hidden="1"/>
    <row r="9146" hidden="1"/>
    <row r="9147" hidden="1"/>
    <row r="9148" hidden="1"/>
    <row r="9149" hidden="1"/>
    <row r="9150" hidden="1"/>
    <row r="9151" hidden="1"/>
    <row r="9152" hidden="1"/>
    <row r="9153" hidden="1"/>
    <row r="9154" hidden="1"/>
    <row r="9155" hidden="1"/>
    <row r="9156" hidden="1"/>
    <row r="9157" hidden="1"/>
    <row r="9158" hidden="1"/>
    <row r="9159" hidden="1"/>
    <row r="9160" hidden="1"/>
    <row r="9161" hidden="1"/>
    <row r="9162" hidden="1"/>
    <row r="9163" hidden="1"/>
    <row r="9164" hidden="1"/>
    <row r="9165" hidden="1"/>
    <row r="9166" hidden="1"/>
    <row r="9167" hidden="1"/>
    <row r="9168" hidden="1"/>
    <row r="9169" hidden="1"/>
    <row r="9170" hidden="1"/>
    <row r="9171" hidden="1"/>
    <row r="9172" hidden="1"/>
    <row r="9173" hidden="1"/>
    <row r="9174" hidden="1"/>
    <row r="9175" hidden="1"/>
    <row r="9176" hidden="1"/>
    <row r="9177" hidden="1"/>
    <row r="9178" hidden="1"/>
    <row r="9179" hidden="1"/>
    <row r="9180" hidden="1"/>
    <row r="9181" hidden="1"/>
    <row r="9182" hidden="1"/>
    <row r="9183" hidden="1"/>
    <row r="9184" hidden="1"/>
    <row r="9185" hidden="1"/>
    <row r="9186" hidden="1"/>
    <row r="9187" hidden="1"/>
    <row r="9188" hidden="1"/>
    <row r="9189" hidden="1"/>
    <row r="9190" hidden="1"/>
    <row r="9191" hidden="1"/>
    <row r="9192" hidden="1"/>
    <row r="9193" hidden="1"/>
    <row r="9194" hidden="1"/>
    <row r="9195" hidden="1"/>
    <row r="9196" hidden="1"/>
    <row r="9197" hidden="1"/>
    <row r="9198" hidden="1"/>
    <row r="9199" hidden="1"/>
    <row r="9200" hidden="1"/>
    <row r="9201" hidden="1"/>
    <row r="9202" hidden="1"/>
    <row r="9203" hidden="1"/>
    <row r="9204" hidden="1"/>
    <row r="9205" hidden="1"/>
    <row r="9206" hidden="1"/>
    <row r="9207" hidden="1"/>
    <row r="9208" hidden="1"/>
    <row r="9209" hidden="1"/>
    <row r="9210" hidden="1"/>
    <row r="9211" hidden="1"/>
    <row r="9212" hidden="1"/>
    <row r="9213" hidden="1"/>
    <row r="9214" hidden="1"/>
    <row r="9215" hidden="1"/>
    <row r="9216" hidden="1"/>
    <row r="9217" hidden="1"/>
    <row r="9218" hidden="1"/>
    <row r="9219" hidden="1"/>
    <row r="9220" hidden="1"/>
    <row r="9221" hidden="1"/>
    <row r="9222" hidden="1"/>
    <row r="9223" hidden="1"/>
    <row r="9224" hidden="1"/>
    <row r="9225" hidden="1"/>
    <row r="9226" hidden="1"/>
    <row r="9227" hidden="1"/>
    <row r="9228" hidden="1"/>
    <row r="9229" hidden="1"/>
    <row r="9230" hidden="1"/>
    <row r="9231" hidden="1"/>
    <row r="9232" hidden="1"/>
    <row r="9233" hidden="1"/>
    <row r="9234" hidden="1"/>
    <row r="9235" hidden="1"/>
    <row r="9236" hidden="1"/>
    <row r="9237" hidden="1"/>
    <row r="9238" hidden="1"/>
    <row r="9239" hidden="1"/>
    <row r="9240" hidden="1"/>
    <row r="9241" hidden="1"/>
    <row r="9242" hidden="1"/>
    <row r="9243" hidden="1"/>
    <row r="9244" hidden="1"/>
    <row r="9245" hidden="1"/>
    <row r="9246" hidden="1"/>
    <row r="9247" hidden="1"/>
    <row r="9248" hidden="1"/>
    <row r="9249" hidden="1"/>
    <row r="9250" hidden="1"/>
    <row r="9251" hidden="1"/>
    <row r="9252" hidden="1"/>
    <row r="9253" hidden="1"/>
    <row r="9254" hidden="1"/>
    <row r="9255" hidden="1"/>
    <row r="9256" hidden="1"/>
    <row r="9257" hidden="1"/>
    <row r="9258" hidden="1"/>
    <row r="9259" hidden="1"/>
    <row r="9260" hidden="1"/>
    <row r="9261" hidden="1"/>
    <row r="9262" hidden="1"/>
    <row r="9263" hidden="1"/>
    <row r="9264" hidden="1"/>
    <row r="9265" hidden="1"/>
    <row r="9266" hidden="1"/>
    <row r="9267" hidden="1"/>
    <row r="9268" hidden="1"/>
    <row r="9269" hidden="1"/>
    <row r="9270" hidden="1"/>
    <row r="9271" hidden="1"/>
    <row r="9272" hidden="1"/>
    <row r="9273" hidden="1"/>
    <row r="9274" hidden="1"/>
    <row r="9275" hidden="1"/>
    <row r="9276" hidden="1"/>
    <row r="9277" hidden="1"/>
    <row r="9278" hidden="1"/>
    <row r="9279" hidden="1"/>
    <row r="9280" hidden="1"/>
    <row r="9281" hidden="1"/>
    <row r="9282" hidden="1"/>
    <row r="9283" hidden="1"/>
    <row r="9284" hidden="1"/>
    <row r="9285" hidden="1"/>
    <row r="9286" hidden="1"/>
    <row r="9287" hidden="1"/>
    <row r="9288" hidden="1"/>
    <row r="9289" hidden="1"/>
    <row r="9290" hidden="1"/>
    <row r="9291" hidden="1"/>
    <row r="9292" hidden="1"/>
    <row r="9293" hidden="1"/>
    <row r="9294" hidden="1"/>
    <row r="9295" hidden="1"/>
    <row r="9296" hidden="1"/>
    <row r="9297" hidden="1"/>
    <row r="9298" hidden="1"/>
    <row r="9299" hidden="1"/>
    <row r="9300" hidden="1"/>
    <row r="9301" hidden="1"/>
    <row r="9302" hidden="1"/>
    <row r="9303" hidden="1"/>
    <row r="9304" hidden="1"/>
    <row r="9305" hidden="1"/>
    <row r="9306" hidden="1"/>
    <row r="9307" hidden="1"/>
    <row r="9308" hidden="1"/>
    <row r="9309" hidden="1"/>
    <row r="9310" hidden="1"/>
    <row r="9311" hidden="1"/>
    <row r="9312" hidden="1"/>
    <row r="9313" hidden="1"/>
    <row r="9314" hidden="1"/>
    <row r="9315" hidden="1"/>
    <row r="9316" hidden="1"/>
    <row r="9317" hidden="1"/>
    <row r="9318" hidden="1"/>
    <row r="9319" hidden="1"/>
    <row r="9320" hidden="1"/>
    <row r="9321" hidden="1"/>
    <row r="9322" hidden="1"/>
    <row r="9323" hidden="1"/>
    <row r="9324" hidden="1"/>
    <row r="9325" hidden="1"/>
    <row r="9326" hidden="1"/>
    <row r="9327" hidden="1"/>
    <row r="9328" hidden="1"/>
    <row r="9329" hidden="1"/>
    <row r="9330" hidden="1"/>
    <row r="9331" hidden="1"/>
    <row r="9332" hidden="1"/>
    <row r="9333" hidden="1"/>
    <row r="9334" hidden="1"/>
    <row r="9335" hidden="1"/>
    <row r="9336" hidden="1"/>
    <row r="9337" hidden="1"/>
    <row r="9338" hidden="1"/>
    <row r="9339" hidden="1"/>
    <row r="9340" hidden="1"/>
    <row r="9341" hidden="1"/>
    <row r="9342" hidden="1"/>
    <row r="9343" hidden="1"/>
    <row r="9344" hidden="1"/>
    <row r="9345" hidden="1"/>
    <row r="9346" hidden="1"/>
    <row r="9347" hidden="1"/>
    <row r="9348" hidden="1"/>
    <row r="9349" hidden="1"/>
    <row r="9350" hidden="1"/>
    <row r="9351" hidden="1"/>
    <row r="9352" hidden="1"/>
    <row r="9353" hidden="1"/>
    <row r="9354" hidden="1"/>
    <row r="9355" hidden="1"/>
    <row r="9356" hidden="1"/>
    <row r="9357" hidden="1"/>
    <row r="9358" hidden="1"/>
    <row r="9359" hidden="1"/>
    <row r="9360" hidden="1"/>
    <row r="9361" hidden="1"/>
    <row r="9362" hidden="1"/>
    <row r="9363" hidden="1"/>
    <row r="9364" hidden="1"/>
    <row r="9365" hidden="1"/>
    <row r="9366" hidden="1"/>
    <row r="9367" hidden="1"/>
    <row r="9368" hidden="1"/>
    <row r="9369" hidden="1"/>
    <row r="9370" hidden="1"/>
    <row r="9371" hidden="1"/>
    <row r="9372" hidden="1"/>
    <row r="9373" hidden="1"/>
    <row r="9374" hidden="1"/>
    <row r="9375" hidden="1"/>
    <row r="9376" hidden="1"/>
    <row r="9377" hidden="1"/>
    <row r="9378" hidden="1"/>
    <row r="9379" hidden="1"/>
    <row r="9380" hidden="1"/>
    <row r="9381" hidden="1"/>
    <row r="9382" hidden="1"/>
    <row r="9383" hidden="1"/>
    <row r="9384" hidden="1"/>
    <row r="9385" hidden="1"/>
    <row r="9386" hidden="1"/>
    <row r="9387" hidden="1"/>
    <row r="9388" hidden="1"/>
    <row r="9389" hidden="1"/>
    <row r="9390" hidden="1"/>
    <row r="9391" hidden="1"/>
    <row r="9392" hidden="1"/>
    <row r="9393" hidden="1"/>
    <row r="9394" hidden="1"/>
    <row r="9395" hidden="1"/>
    <row r="9396" hidden="1"/>
    <row r="9397" hidden="1"/>
    <row r="9398" hidden="1"/>
    <row r="9399" hidden="1"/>
    <row r="9400" hidden="1"/>
    <row r="9401" hidden="1"/>
    <row r="9402" hidden="1"/>
    <row r="9403" hidden="1"/>
    <row r="9404" hidden="1"/>
    <row r="9405" hidden="1"/>
    <row r="9406" hidden="1"/>
    <row r="9407" hidden="1"/>
    <row r="9408" hidden="1"/>
    <row r="9409" hidden="1"/>
    <row r="9410" hidden="1"/>
    <row r="9411" hidden="1"/>
    <row r="9412" hidden="1"/>
    <row r="9413" hidden="1"/>
    <row r="9414" hidden="1"/>
    <row r="9415" hidden="1"/>
    <row r="9416" hidden="1"/>
    <row r="9417" hidden="1"/>
    <row r="9418" hidden="1"/>
    <row r="9419" hidden="1"/>
    <row r="9420" hidden="1"/>
    <row r="9421" hidden="1"/>
    <row r="9422" hidden="1"/>
    <row r="9423" hidden="1"/>
    <row r="9424" hidden="1"/>
    <row r="9425" hidden="1"/>
    <row r="9426" hidden="1"/>
    <row r="9427" hidden="1"/>
    <row r="9428" hidden="1"/>
    <row r="9429" hidden="1"/>
    <row r="9430" hidden="1"/>
    <row r="9431" hidden="1"/>
    <row r="9432" hidden="1"/>
    <row r="9433" hidden="1"/>
    <row r="9434" hidden="1"/>
    <row r="9435" hidden="1"/>
    <row r="9436" hidden="1"/>
    <row r="9437" hidden="1"/>
    <row r="9438" hidden="1"/>
    <row r="9439" hidden="1"/>
    <row r="9440" hidden="1"/>
    <row r="9441" hidden="1"/>
    <row r="9442" hidden="1"/>
    <row r="9443" hidden="1"/>
    <row r="9444" hidden="1"/>
    <row r="9445" hidden="1"/>
    <row r="9446" hidden="1"/>
    <row r="9447" hidden="1"/>
    <row r="9448" hidden="1"/>
    <row r="9449" hidden="1"/>
    <row r="9450" hidden="1"/>
    <row r="9451" hidden="1"/>
    <row r="9452" hidden="1"/>
    <row r="9453" hidden="1"/>
    <row r="9454" hidden="1"/>
    <row r="9455" hidden="1"/>
    <row r="9456" hidden="1"/>
    <row r="9457" hidden="1"/>
    <row r="9458" hidden="1"/>
    <row r="9459" hidden="1"/>
    <row r="9460" hidden="1"/>
    <row r="9461" hidden="1"/>
    <row r="9462" hidden="1"/>
    <row r="9463" hidden="1"/>
    <row r="9464" hidden="1"/>
    <row r="9465" hidden="1"/>
    <row r="9466" hidden="1"/>
    <row r="9467" hidden="1"/>
    <row r="9468" hidden="1"/>
    <row r="9469" hidden="1"/>
    <row r="9470" hidden="1"/>
    <row r="9471" hidden="1"/>
    <row r="9472" hidden="1"/>
    <row r="9473" hidden="1"/>
    <row r="9474" hidden="1"/>
    <row r="9475" hidden="1"/>
    <row r="9476" hidden="1"/>
    <row r="9477" hidden="1"/>
    <row r="9478" hidden="1"/>
    <row r="9479" hidden="1"/>
    <row r="9480" hidden="1"/>
    <row r="9481" hidden="1"/>
    <row r="9482" hidden="1"/>
    <row r="9483" hidden="1"/>
    <row r="9484" hidden="1"/>
    <row r="9485" hidden="1"/>
    <row r="9486" hidden="1"/>
    <row r="9487" hidden="1"/>
    <row r="9488" hidden="1"/>
    <row r="9489" hidden="1"/>
    <row r="9490" hidden="1"/>
    <row r="9491" hidden="1"/>
    <row r="9492" hidden="1"/>
    <row r="9493" hidden="1"/>
    <row r="9494" hidden="1"/>
    <row r="9495" hidden="1"/>
    <row r="9496" hidden="1"/>
    <row r="9497" hidden="1"/>
    <row r="9498" hidden="1"/>
    <row r="9499" hidden="1"/>
    <row r="9500" hidden="1"/>
    <row r="9501" hidden="1"/>
    <row r="9502" hidden="1"/>
    <row r="9503" hidden="1"/>
    <row r="9504" hidden="1"/>
    <row r="9505" hidden="1"/>
    <row r="9506" hidden="1"/>
    <row r="9507" hidden="1"/>
    <row r="9508" hidden="1"/>
    <row r="9509" hidden="1"/>
    <row r="9510" hidden="1"/>
    <row r="9511" hidden="1"/>
    <row r="9512" hidden="1"/>
    <row r="9513" hidden="1"/>
    <row r="9514" hidden="1"/>
    <row r="9515" hidden="1"/>
    <row r="9516" hidden="1"/>
    <row r="9517" hidden="1"/>
    <row r="9518" hidden="1"/>
    <row r="9519" hidden="1"/>
    <row r="9520" hidden="1"/>
    <row r="9521" hidden="1"/>
    <row r="9522" hidden="1"/>
    <row r="9523" hidden="1"/>
    <row r="9524" hidden="1"/>
    <row r="9525" hidden="1"/>
    <row r="9526" hidden="1"/>
    <row r="9527" hidden="1"/>
    <row r="9528" hidden="1"/>
    <row r="9529" hidden="1"/>
    <row r="9530" hidden="1"/>
    <row r="9531" hidden="1"/>
    <row r="9532" hidden="1"/>
    <row r="9533" hidden="1"/>
    <row r="9534" hidden="1"/>
    <row r="9535" hidden="1"/>
    <row r="9536" hidden="1"/>
    <row r="9537" hidden="1"/>
    <row r="9538" hidden="1"/>
    <row r="9539" hidden="1"/>
    <row r="9540" hidden="1"/>
    <row r="9541" hidden="1"/>
    <row r="9542" hidden="1"/>
    <row r="9543" hidden="1"/>
    <row r="9544" hidden="1"/>
    <row r="9545" hidden="1"/>
    <row r="9546" hidden="1"/>
    <row r="9547" hidden="1"/>
    <row r="9548" hidden="1"/>
    <row r="9549" hidden="1"/>
    <row r="9550" hidden="1"/>
    <row r="9551" hidden="1"/>
    <row r="9552" hidden="1"/>
    <row r="9553" hidden="1"/>
    <row r="9554" hidden="1"/>
    <row r="9555" hidden="1"/>
    <row r="9556" hidden="1"/>
    <row r="9557" hidden="1"/>
    <row r="9558" hidden="1"/>
    <row r="9559" hidden="1"/>
    <row r="9560" hidden="1"/>
    <row r="9561" hidden="1"/>
    <row r="9562" hidden="1"/>
    <row r="9563" hidden="1"/>
    <row r="9564" hidden="1"/>
    <row r="9565" hidden="1"/>
    <row r="9566" hidden="1"/>
    <row r="9567" hidden="1"/>
    <row r="9568" hidden="1"/>
    <row r="9569" hidden="1"/>
    <row r="9570" hidden="1"/>
    <row r="9571" hidden="1"/>
    <row r="9572" hidden="1"/>
    <row r="9573" hidden="1"/>
    <row r="9574" hidden="1"/>
    <row r="9575" hidden="1"/>
    <row r="9576" hidden="1"/>
    <row r="9577" hidden="1"/>
    <row r="9578" hidden="1"/>
    <row r="9579" hidden="1"/>
    <row r="9580" hidden="1"/>
    <row r="9581" hidden="1"/>
    <row r="9582" hidden="1"/>
    <row r="9583" hidden="1"/>
    <row r="9584" hidden="1"/>
    <row r="9585" hidden="1"/>
    <row r="9586" hidden="1"/>
    <row r="9587" hidden="1"/>
    <row r="9588" hidden="1"/>
    <row r="9589" hidden="1"/>
    <row r="9590" hidden="1"/>
    <row r="9591" hidden="1"/>
    <row r="9592" hidden="1"/>
    <row r="9593" hidden="1"/>
    <row r="9594" hidden="1"/>
    <row r="9595" hidden="1"/>
    <row r="9596" hidden="1"/>
    <row r="9597" hidden="1"/>
    <row r="9598" hidden="1"/>
    <row r="9599" hidden="1"/>
    <row r="9600" hidden="1"/>
    <row r="9601" hidden="1"/>
    <row r="9602" hidden="1"/>
    <row r="9603" hidden="1"/>
    <row r="9604" hidden="1"/>
    <row r="9605" hidden="1"/>
    <row r="9606" hidden="1"/>
    <row r="9607" hidden="1"/>
    <row r="9608" hidden="1"/>
    <row r="9609" hidden="1"/>
    <row r="9610" hidden="1"/>
    <row r="9611" hidden="1"/>
    <row r="9612" hidden="1"/>
    <row r="9613" hidden="1"/>
    <row r="9614" hidden="1"/>
    <row r="9615" hidden="1"/>
    <row r="9616" hidden="1"/>
    <row r="9617" hidden="1"/>
    <row r="9618" hidden="1"/>
    <row r="9619" hidden="1"/>
    <row r="9620" hidden="1"/>
    <row r="9621" hidden="1"/>
    <row r="9622" hidden="1"/>
    <row r="9623" hidden="1"/>
    <row r="9624" hidden="1"/>
    <row r="9625" hidden="1"/>
    <row r="9626" hidden="1"/>
    <row r="9627" hidden="1"/>
    <row r="9628" hidden="1"/>
    <row r="9629" hidden="1"/>
    <row r="9630" hidden="1"/>
    <row r="9631" hidden="1"/>
    <row r="9632" hidden="1"/>
    <row r="9633" hidden="1"/>
    <row r="9634" hidden="1"/>
    <row r="9635" hidden="1"/>
    <row r="9636" hidden="1"/>
    <row r="9637" hidden="1"/>
    <row r="9638" hidden="1"/>
    <row r="9639" hidden="1"/>
    <row r="9640" hidden="1"/>
    <row r="9641" hidden="1"/>
    <row r="9642" hidden="1"/>
    <row r="9643" hidden="1"/>
    <row r="9644" hidden="1"/>
    <row r="9645" hidden="1"/>
    <row r="9646" hidden="1"/>
    <row r="9647" hidden="1"/>
    <row r="9648" hidden="1"/>
    <row r="9649" hidden="1"/>
    <row r="9650" hidden="1"/>
    <row r="9651" hidden="1"/>
    <row r="9652" hidden="1"/>
    <row r="9653" hidden="1"/>
    <row r="9654" hidden="1"/>
    <row r="9655" hidden="1"/>
    <row r="9656" hidden="1"/>
    <row r="9657" hidden="1"/>
    <row r="9658" hidden="1"/>
    <row r="9659" hidden="1"/>
    <row r="9660" hidden="1"/>
    <row r="9661" hidden="1"/>
    <row r="9662" hidden="1"/>
    <row r="9663" hidden="1"/>
    <row r="9664" hidden="1"/>
    <row r="9665" hidden="1"/>
    <row r="9666" hidden="1"/>
    <row r="9667" hidden="1"/>
    <row r="9668" hidden="1"/>
    <row r="9669" hidden="1"/>
    <row r="9670" hidden="1"/>
    <row r="9671" hidden="1"/>
    <row r="9672" hidden="1"/>
    <row r="9673" hidden="1"/>
    <row r="9674" hidden="1"/>
    <row r="9675" hidden="1"/>
    <row r="9676" hidden="1"/>
    <row r="9677" hidden="1"/>
    <row r="9678" hidden="1"/>
    <row r="9679" hidden="1"/>
    <row r="9680" hidden="1"/>
    <row r="9681" hidden="1"/>
    <row r="9682" hidden="1"/>
    <row r="9683" hidden="1"/>
    <row r="9684" hidden="1"/>
    <row r="9685" hidden="1"/>
    <row r="9686" hidden="1"/>
    <row r="9687" hidden="1"/>
    <row r="9688" hidden="1"/>
    <row r="9689" hidden="1"/>
    <row r="9690" hidden="1"/>
    <row r="9691" hidden="1"/>
    <row r="9692" hidden="1"/>
    <row r="9693" hidden="1"/>
    <row r="9694" hidden="1"/>
    <row r="9695" hidden="1"/>
    <row r="9696" hidden="1"/>
    <row r="9697" hidden="1"/>
    <row r="9698" hidden="1"/>
    <row r="9699" hidden="1"/>
    <row r="9700" hidden="1"/>
    <row r="9701" hidden="1"/>
    <row r="9702" hidden="1"/>
    <row r="9703" hidden="1"/>
    <row r="9704" hidden="1"/>
    <row r="9705" hidden="1"/>
    <row r="9706" hidden="1"/>
    <row r="9707" hidden="1"/>
    <row r="9708" hidden="1"/>
    <row r="9709" hidden="1"/>
    <row r="9710" hidden="1"/>
    <row r="9711" hidden="1"/>
    <row r="9712" hidden="1"/>
    <row r="9713" hidden="1"/>
    <row r="9714" hidden="1"/>
    <row r="9715" hidden="1"/>
    <row r="9716" hidden="1"/>
    <row r="9717" hidden="1"/>
    <row r="9718" hidden="1"/>
    <row r="9719" hidden="1"/>
    <row r="9720" hidden="1"/>
    <row r="9721" hidden="1"/>
    <row r="9722" hidden="1"/>
    <row r="9723" hidden="1"/>
    <row r="9724" hidden="1"/>
    <row r="9725" hidden="1"/>
    <row r="9726" hidden="1"/>
    <row r="9727" hidden="1"/>
    <row r="9728" hidden="1"/>
    <row r="9729" hidden="1"/>
    <row r="9730" hidden="1"/>
    <row r="9731" hidden="1"/>
    <row r="9732" hidden="1"/>
    <row r="9733" hidden="1"/>
    <row r="9734" hidden="1"/>
    <row r="9735" hidden="1"/>
    <row r="9736" hidden="1"/>
    <row r="9737" hidden="1"/>
    <row r="9738" hidden="1"/>
    <row r="9739" hidden="1"/>
    <row r="9740" hidden="1"/>
    <row r="9741" hidden="1"/>
    <row r="9742" hidden="1"/>
    <row r="9743" hidden="1"/>
    <row r="9744" hidden="1"/>
    <row r="9745" hidden="1"/>
    <row r="9746" hidden="1"/>
    <row r="9747" hidden="1"/>
    <row r="9748" hidden="1"/>
    <row r="9749" hidden="1"/>
    <row r="9750" hidden="1"/>
    <row r="9751" hidden="1"/>
    <row r="9752" hidden="1"/>
    <row r="9753" hidden="1"/>
    <row r="9754" hidden="1"/>
    <row r="9755" hidden="1"/>
    <row r="9756" hidden="1"/>
    <row r="9757" hidden="1"/>
    <row r="9758" hidden="1"/>
    <row r="9759" hidden="1"/>
    <row r="9760" hidden="1"/>
    <row r="9761" hidden="1"/>
    <row r="9762" hidden="1"/>
    <row r="9763" hidden="1"/>
    <row r="9764" hidden="1"/>
    <row r="9765" hidden="1"/>
    <row r="9766" hidden="1"/>
    <row r="9767" hidden="1"/>
    <row r="9768" hidden="1"/>
    <row r="9769" hidden="1"/>
    <row r="9770" hidden="1"/>
    <row r="9771" hidden="1"/>
    <row r="9772" hidden="1"/>
    <row r="9773" hidden="1"/>
    <row r="9774" hidden="1"/>
    <row r="9775" hidden="1"/>
    <row r="9776" hidden="1"/>
    <row r="9777" hidden="1"/>
    <row r="9778" hidden="1"/>
    <row r="9779" hidden="1"/>
    <row r="9780" hidden="1"/>
    <row r="9781" hidden="1"/>
    <row r="9782" hidden="1"/>
    <row r="9783" hidden="1"/>
    <row r="9784" hidden="1"/>
    <row r="9785" hidden="1"/>
    <row r="9786" hidden="1"/>
    <row r="9787" hidden="1"/>
    <row r="9788" hidden="1"/>
    <row r="9789" hidden="1"/>
    <row r="9790" hidden="1"/>
    <row r="9791" hidden="1"/>
    <row r="9792" hidden="1"/>
    <row r="9793" hidden="1"/>
    <row r="9794" hidden="1"/>
    <row r="9795" hidden="1"/>
    <row r="9796" hidden="1"/>
    <row r="9797" hidden="1"/>
    <row r="9798" hidden="1"/>
    <row r="9799" hidden="1"/>
    <row r="9800" hidden="1"/>
    <row r="9801" hidden="1"/>
    <row r="9802" hidden="1"/>
    <row r="9803" hidden="1"/>
    <row r="9804" hidden="1"/>
    <row r="9805" hidden="1"/>
    <row r="9806" hidden="1"/>
    <row r="9807" hidden="1"/>
    <row r="9808" hidden="1"/>
    <row r="9809" hidden="1"/>
    <row r="9810" hidden="1"/>
    <row r="9811" hidden="1"/>
    <row r="9812" hidden="1"/>
    <row r="9813" hidden="1"/>
    <row r="9814" hidden="1"/>
    <row r="9815" hidden="1"/>
    <row r="9816" hidden="1"/>
    <row r="9817" hidden="1"/>
    <row r="9818" hidden="1"/>
    <row r="9819" hidden="1"/>
    <row r="9820" hidden="1"/>
    <row r="9821" hidden="1"/>
    <row r="9822" hidden="1"/>
    <row r="9823" hidden="1"/>
    <row r="9824" hidden="1"/>
    <row r="9825" hidden="1"/>
    <row r="9826" hidden="1"/>
    <row r="9827" hidden="1"/>
    <row r="9828" hidden="1"/>
    <row r="9829" hidden="1"/>
    <row r="9830" hidden="1"/>
    <row r="9831" hidden="1"/>
    <row r="9832" hidden="1"/>
    <row r="9833" hidden="1"/>
    <row r="9834" hidden="1"/>
    <row r="9835" hidden="1"/>
    <row r="9836" hidden="1"/>
    <row r="9837" hidden="1"/>
    <row r="9838" hidden="1"/>
    <row r="9839" hidden="1"/>
    <row r="9840" hidden="1"/>
    <row r="9841" hidden="1"/>
    <row r="9842" hidden="1"/>
    <row r="9843" hidden="1"/>
    <row r="9844" hidden="1"/>
    <row r="9845" hidden="1"/>
    <row r="9846" hidden="1"/>
    <row r="9847" hidden="1"/>
    <row r="9848" hidden="1"/>
    <row r="9849" hidden="1"/>
    <row r="9850" hidden="1"/>
    <row r="9851" hidden="1"/>
    <row r="9852" hidden="1"/>
    <row r="9853" hidden="1"/>
    <row r="9854" hidden="1"/>
    <row r="9855" hidden="1"/>
    <row r="9856" hidden="1"/>
    <row r="9857" hidden="1"/>
    <row r="9858" hidden="1"/>
    <row r="9859" hidden="1"/>
    <row r="9860" hidden="1"/>
    <row r="9861" hidden="1"/>
    <row r="9862" hidden="1"/>
    <row r="9863" hidden="1"/>
    <row r="9864" hidden="1"/>
    <row r="9865" hidden="1"/>
    <row r="9866" hidden="1"/>
    <row r="9867" hidden="1"/>
    <row r="9868" hidden="1"/>
    <row r="9869" hidden="1"/>
    <row r="9870" hidden="1"/>
    <row r="9871" hidden="1"/>
    <row r="9872" hidden="1"/>
    <row r="9873" hidden="1"/>
    <row r="9874" hidden="1"/>
    <row r="9875" hidden="1"/>
    <row r="9876" hidden="1"/>
    <row r="9877" hidden="1"/>
    <row r="9878" hidden="1"/>
    <row r="9879" hidden="1"/>
    <row r="9880" hidden="1"/>
    <row r="9881" hidden="1"/>
    <row r="9882" hidden="1"/>
    <row r="9883" hidden="1"/>
    <row r="9884" hidden="1"/>
    <row r="9885" hidden="1"/>
    <row r="9886" hidden="1"/>
    <row r="9887" hidden="1"/>
    <row r="9888" hidden="1"/>
    <row r="9889" hidden="1"/>
    <row r="9890" hidden="1"/>
    <row r="9891" hidden="1"/>
    <row r="9892" hidden="1"/>
    <row r="9893" hidden="1"/>
    <row r="9894" hidden="1"/>
    <row r="9895" hidden="1"/>
    <row r="9896" hidden="1"/>
    <row r="9897" hidden="1"/>
    <row r="9898" hidden="1"/>
    <row r="9899" hidden="1"/>
    <row r="9900" hidden="1"/>
    <row r="9901" hidden="1"/>
    <row r="9902" hidden="1"/>
    <row r="9903" hidden="1"/>
    <row r="9904" hidden="1"/>
    <row r="9905" hidden="1"/>
    <row r="9906" hidden="1"/>
    <row r="9907" hidden="1"/>
    <row r="9908" hidden="1"/>
    <row r="9909" hidden="1"/>
    <row r="9910" hidden="1"/>
    <row r="9911" hidden="1"/>
    <row r="9912" hidden="1"/>
    <row r="9913" hidden="1"/>
    <row r="9914" hidden="1"/>
    <row r="9915" hidden="1"/>
    <row r="9916" hidden="1"/>
    <row r="9917" hidden="1"/>
    <row r="9918" hidden="1"/>
    <row r="9919" hidden="1"/>
    <row r="9920" hidden="1"/>
    <row r="9921" hidden="1"/>
    <row r="9922" hidden="1"/>
    <row r="9923" hidden="1"/>
    <row r="9924" hidden="1"/>
    <row r="9925" hidden="1"/>
    <row r="9926" hidden="1"/>
    <row r="9927" hidden="1"/>
    <row r="9928" hidden="1"/>
    <row r="9929" hidden="1"/>
    <row r="9930" hidden="1"/>
    <row r="9931" hidden="1"/>
    <row r="9932" hidden="1"/>
    <row r="9933" hidden="1"/>
    <row r="9934" hidden="1"/>
    <row r="9935" hidden="1"/>
    <row r="9936" hidden="1"/>
    <row r="9937" hidden="1"/>
    <row r="9938" hidden="1"/>
    <row r="9939" hidden="1"/>
    <row r="9940" hidden="1"/>
    <row r="9941" hidden="1"/>
    <row r="9942" hidden="1"/>
    <row r="9943" hidden="1"/>
    <row r="9944" hidden="1"/>
    <row r="9945" hidden="1"/>
    <row r="9946" hidden="1"/>
    <row r="9947" hidden="1"/>
    <row r="9948" hidden="1"/>
    <row r="9949" hidden="1"/>
    <row r="9950" hidden="1"/>
    <row r="9951" hidden="1"/>
    <row r="9952" hidden="1"/>
    <row r="9953" hidden="1"/>
    <row r="9954" hidden="1"/>
    <row r="9955" hidden="1"/>
    <row r="9956" hidden="1"/>
    <row r="9957" hidden="1"/>
    <row r="9958" hidden="1"/>
    <row r="9959" hidden="1"/>
    <row r="9960" hidden="1"/>
    <row r="9961" hidden="1"/>
    <row r="9962" hidden="1"/>
    <row r="9963" hidden="1"/>
    <row r="9964" hidden="1"/>
    <row r="9965" hidden="1"/>
    <row r="9966" hidden="1"/>
    <row r="9967" hidden="1"/>
    <row r="9968" hidden="1"/>
    <row r="9969" hidden="1"/>
    <row r="9970" hidden="1"/>
    <row r="9971" hidden="1"/>
    <row r="9972" hidden="1"/>
    <row r="9973" hidden="1"/>
    <row r="9974" hidden="1"/>
    <row r="9975" hidden="1"/>
    <row r="9976" hidden="1"/>
    <row r="9977" hidden="1"/>
    <row r="9978" hidden="1"/>
    <row r="9979" hidden="1"/>
    <row r="9980" hidden="1"/>
    <row r="9981" hidden="1"/>
    <row r="9982" hidden="1"/>
    <row r="9983" hidden="1"/>
    <row r="9984" hidden="1"/>
    <row r="9985" hidden="1"/>
    <row r="9986" hidden="1"/>
    <row r="9987" hidden="1"/>
    <row r="9988" hidden="1"/>
    <row r="9989" hidden="1"/>
    <row r="9990" hidden="1"/>
    <row r="9991" hidden="1"/>
    <row r="9992" hidden="1"/>
    <row r="9993" hidden="1"/>
    <row r="9994" hidden="1"/>
    <row r="9995" hidden="1"/>
    <row r="9996" hidden="1"/>
    <row r="9997" hidden="1"/>
    <row r="9998" hidden="1"/>
    <row r="9999" hidden="1"/>
    <row r="10000" hidden="1"/>
    <row r="11536" hidden="1"/>
    <row r="11578" hidden="1"/>
    <row r="12622" hidden="1"/>
  </sheetData>
  <sheetProtection algorithmName="SHA-512" hashValue="4RcG7L6aemeIqrdq0kxIpUCk9UwxoPEkT6zeEx92F6/WLIUdVGGl+jcnTaesNRYnzMAzbhnSNPWVmVHvmzNg8w==" saltValue="GShqswsv0aWruvnLnOOipA==" spinCount="100000" sheet="1" objects="1" scenarios="1"/>
  <mergeCells count="65">
    <mergeCell ref="L51:O51"/>
    <mergeCell ref="L49:O49"/>
    <mergeCell ref="L48:O48"/>
    <mergeCell ref="B51:I51"/>
    <mergeCell ref="L50:O50"/>
    <mergeCell ref="C49:I49"/>
    <mergeCell ref="B50:I50"/>
    <mergeCell ref="K3405:M3405"/>
    <mergeCell ref="H3387:J3387"/>
    <mergeCell ref="K3396:M3396"/>
    <mergeCell ref="B3388:D3388"/>
    <mergeCell ref="B53:O53"/>
    <mergeCell ref="B54:O54"/>
    <mergeCell ref="B55:O55"/>
    <mergeCell ref="K3387:M3387"/>
    <mergeCell ref="B3433:D3433"/>
    <mergeCell ref="B3413:D3413"/>
    <mergeCell ref="H3412:J3412"/>
    <mergeCell ref="H3428:J3428"/>
    <mergeCell ref="B3364:D3364"/>
    <mergeCell ref="B3397:D3397"/>
    <mergeCell ref="H3396:J3396"/>
    <mergeCell ref="B3406:D3406"/>
    <mergeCell ref="H3405:J3405"/>
    <mergeCell ref="C47:I47"/>
    <mergeCell ref="C48:I48"/>
    <mergeCell ref="B30:O30"/>
    <mergeCell ref="B44:O44"/>
    <mergeCell ref="L47:O47"/>
    <mergeCell ref="B46:I46"/>
    <mergeCell ref="J46:O46"/>
    <mergeCell ref="B38:O38"/>
    <mergeCell ref="B39:O39"/>
    <mergeCell ref="B40:O40"/>
    <mergeCell ref="B42:O42"/>
    <mergeCell ref="B36:O36"/>
    <mergeCell ref="B37:O37"/>
    <mergeCell ref="B41:O41"/>
    <mergeCell ref="B43:O43"/>
    <mergeCell ref="M2:O2"/>
    <mergeCell ref="B20:O20"/>
    <mergeCell ref="B19:O19"/>
    <mergeCell ref="B14:O14"/>
    <mergeCell ref="B7:O7"/>
    <mergeCell ref="M4:O4"/>
    <mergeCell ref="B8:O9"/>
    <mergeCell ref="B11:O11"/>
    <mergeCell ref="B12:O12"/>
    <mergeCell ref="B15:O15"/>
    <mergeCell ref="M3:O3"/>
    <mergeCell ref="B13:O13"/>
    <mergeCell ref="B16:O16"/>
    <mergeCell ref="B17:O17"/>
    <mergeCell ref="B21:O21"/>
    <mergeCell ref="B23:O23"/>
    <mergeCell ref="B25:O25"/>
    <mergeCell ref="B35:O35"/>
    <mergeCell ref="B18:O18"/>
    <mergeCell ref="B22:O22"/>
    <mergeCell ref="B24:O24"/>
    <mergeCell ref="B33:O33"/>
    <mergeCell ref="B26:O26"/>
    <mergeCell ref="B27:O27"/>
    <mergeCell ref="B28:O28"/>
    <mergeCell ref="B31:O31"/>
  </mergeCells>
  <phoneticPr fontId="11" type="noConversion"/>
  <pageMargins left="0.7" right="0.7" top="0.75" bottom="0.75" header="0.3" footer="0.3"/>
  <pageSetup paperSize="9" scale="44" orientation="landscape" r:id="rId1"/>
  <headerFooter alignWithMargins="0">
    <oddFooter>&amp;L_x000D_&amp;1#&amp;"Calibri"&amp;8&amp;K0000FF Internal</oddFooter>
  </headerFooter>
  <ignoredErrors>
    <ignoredError sqref="C19:O19"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1032" r:id="rId4" name="Button 8">
              <controlPr defaultSize="0" print="0" autoFill="0" autoPict="0" macro="[0]!Sheet1.Show_history_log">
                <anchor moveWithCells="1" sizeWithCells="1">
                  <from>
                    <xdr:col>0</xdr:col>
                    <xdr:colOff>88900</xdr:colOff>
                    <xdr:row>55</xdr:row>
                    <xdr:rowOff>127000</xdr:rowOff>
                  </from>
                  <to>
                    <xdr:col>2</xdr:col>
                    <xdr:colOff>298450</xdr:colOff>
                    <xdr:row>57</xdr:row>
                    <xdr:rowOff>146050</xdr:rowOff>
                  </to>
                </anchor>
              </controlPr>
            </control>
          </mc:Choice>
        </mc:AlternateContent>
        <mc:AlternateContent xmlns:mc="http://schemas.openxmlformats.org/markup-compatibility/2006">
          <mc:Choice Requires="x14">
            <control shapeId="1033" r:id="rId5" name="Button 9">
              <controlPr defaultSize="0" print="0" autoFill="0" autoPict="0" macro="[0]!Sheet1.Hide_history_log">
                <anchor moveWithCells="1" sizeWithCells="1">
                  <from>
                    <xdr:col>2</xdr:col>
                    <xdr:colOff>342900</xdr:colOff>
                    <xdr:row>55</xdr:row>
                    <xdr:rowOff>127000</xdr:rowOff>
                  </from>
                  <to>
                    <xdr:col>4</xdr:col>
                    <xdr:colOff>114300</xdr:colOff>
                    <xdr:row>57</xdr:row>
                    <xdr:rowOff>146050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5">
    <pageSetUpPr autoPageBreaks="0" fitToPage="1"/>
  </sheetPr>
  <dimension ref="A1:BR1033"/>
  <sheetViews>
    <sheetView showGridLines="0" showRowColHeaders="0" topLeftCell="A981" zoomScale="70" zoomScaleNormal="70" zoomScalePageLayoutView="55" workbookViewId="0">
      <selection activeCell="AU1029" sqref="AU1029"/>
    </sheetView>
  </sheetViews>
  <sheetFormatPr defaultRowHeight="14"/>
  <cols>
    <col min="1" max="1" width="1.1796875" customWidth="1"/>
    <col min="2" max="2" width="38.453125" hidden="1" customWidth="1"/>
    <col min="3" max="3" width="3.26953125" style="77" customWidth="1"/>
    <col min="4" max="4" width="88.453125" style="113" customWidth="1"/>
    <col min="5" max="5" width="35.1796875" style="18" hidden="1" customWidth="1"/>
    <col min="6" max="22" width="30.81640625" style="18" hidden="1" customWidth="1"/>
    <col min="23" max="29" width="13.7265625" style="18" customWidth="1"/>
    <col min="30" max="33" width="13.7265625" style="98" customWidth="1"/>
    <col min="34" max="34" width="13.7265625" style="98" hidden="1" customWidth="1"/>
    <col min="35" max="35" width="13.7265625" style="98" customWidth="1"/>
    <col min="36" max="37" width="13.7265625" style="98" hidden="1" customWidth="1"/>
    <col min="38" max="38" width="13.7265625" style="98" customWidth="1"/>
    <col min="39" max="39" width="13.7265625" style="98" hidden="1" customWidth="1"/>
    <col min="40" max="40" width="13.7265625" style="99" customWidth="1"/>
    <col min="41" max="42" width="13.7265625" style="100" customWidth="1"/>
    <col min="43" max="44" width="14.81640625" style="98" customWidth="1"/>
    <col min="45" max="45" width="15.54296875" style="98" customWidth="1"/>
    <col min="46" max="46" width="13.7265625" style="117" customWidth="1"/>
    <col min="47" max="47" width="16" style="510" customWidth="1"/>
    <col min="48" max="48" width="3.26953125" customWidth="1"/>
    <col min="49" max="49" width="9.1796875" hidden="1" customWidth="1"/>
    <col min="50" max="50" width="47.81640625" hidden="1" customWidth="1"/>
    <col min="51" max="51" width="24.81640625" hidden="1" customWidth="1"/>
    <col min="52" max="52" width="25.1796875" hidden="1" customWidth="1"/>
    <col min="53" max="53" width="21" hidden="1" customWidth="1"/>
    <col min="54" max="54" width="24.54296875" hidden="1" customWidth="1"/>
    <col min="55" max="56" width="9.1796875" hidden="1" customWidth="1"/>
    <col min="57" max="65" width="9.1796875" style="215" hidden="1" customWidth="1"/>
    <col min="66" max="66" width="51.26953125" hidden="1" customWidth="1"/>
    <col min="67" max="67" width="14.453125" style="217" hidden="1" customWidth="1"/>
    <col min="68" max="68" width="43.1796875" style="215" hidden="1" customWidth="1"/>
    <col min="69" max="69" width="39.81640625" style="215" hidden="1" customWidth="1"/>
    <col min="70" max="70" width="41.81640625" style="215" hidden="1" customWidth="1"/>
    <col min="71" max="80" width="9.1796875" customWidth="1"/>
    <col min="81" max="122" width="8.7265625" customWidth="1"/>
  </cols>
  <sheetData>
    <row r="1" spans="2:70" ht="6" customHeight="1"/>
    <row r="2" spans="2:70">
      <c r="AE2" s="102"/>
      <c r="AF2" s="102"/>
      <c r="AG2" s="102"/>
      <c r="AH2" s="102"/>
      <c r="AI2" s="102"/>
      <c r="AJ2" s="102"/>
      <c r="AK2" s="102"/>
      <c r="AL2" s="102"/>
      <c r="AM2" s="102"/>
      <c r="AN2" s="101"/>
      <c r="AO2" s="136"/>
      <c r="AP2" s="136"/>
      <c r="AQ2" s="102"/>
      <c r="AR2" s="102"/>
      <c r="AU2" s="511"/>
    </row>
    <row r="3" spans="2:70">
      <c r="AE3" s="102"/>
      <c r="AF3" s="102"/>
      <c r="AG3" s="102"/>
      <c r="AH3" s="102"/>
      <c r="AI3" s="102"/>
      <c r="AJ3" s="102"/>
      <c r="AK3" s="102"/>
      <c r="AL3" s="102"/>
      <c r="AM3" s="102"/>
      <c r="AN3" s="101"/>
      <c r="AO3" s="136"/>
      <c r="AP3" s="136"/>
      <c r="AQ3" s="102"/>
      <c r="AR3" s="102"/>
      <c r="AU3" s="511"/>
    </row>
    <row r="4" spans="2:70" ht="17.25" customHeight="1">
      <c r="D4" s="520" t="s">
        <v>12546</v>
      </c>
      <c r="E4" s="518"/>
      <c r="F4" s="518"/>
      <c r="G4" s="518"/>
      <c r="H4" s="518"/>
      <c r="I4" s="518"/>
      <c r="J4" s="518"/>
      <c r="K4" s="518"/>
      <c r="L4" s="518"/>
      <c r="M4" s="518"/>
      <c r="Z4" s="109"/>
      <c r="AE4" s="115"/>
      <c r="AF4" s="143"/>
      <c r="AG4" s="143"/>
      <c r="AH4" s="143"/>
      <c r="AI4" s="1000"/>
      <c r="AJ4" s="1000"/>
      <c r="AK4" s="1000"/>
      <c r="AL4" s="519"/>
      <c r="AM4" s="519"/>
      <c r="AN4" s="519"/>
      <c r="AO4" s="519"/>
      <c r="AP4" s="519"/>
      <c r="AQ4" s="519"/>
      <c r="AR4" s="519"/>
      <c r="AS4" s="519"/>
      <c r="AT4" s="519"/>
      <c r="AU4" s="519"/>
    </row>
    <row r="5" spans="2:70" ht="6" customHeight="1" thickBot="1">
      <c r="B5" s="33"/>
      <c r="C5" s="78"/>
      <c r="D5" s="563"/>
      <c r="E5" s="103"/>
      <c r="F5" s="103"/>
      <c r="G5" s="103"/>
      <c r="H5" s="103"/>
      <c r="I5" s="103"/>
      <c r="J5" s="103"/>
      <c r="K5" s="103"/>
      <c r="L5" s="103"/>
      <c r="M5" s="103"/>
      <c r="N5" s="103"/>
      <c r="O5" s="103"/>
      <c r="P5" s="103"/>
      <c r="Q5" s="103"/>
      <c r="R5" s="103"/>
      <c r="S5" s="103"/>
      <c r="T5" s="103"/>
      <c r="U5" s="103"/>
      <c r="V5" s="103"/>
      <c r="W5" s="103"/>
      <c r="X5" s="103"/>
      <c r="Y5" s="103"/>
      <c r="Z5" s="103"/>
      <c r="AA5" s="103"/>
      <c r="AB5" s="103"/>
      <c r="AC5" s="103"/>
      <c r="AD5" s="104"/>
      <c r="AE5" s="104"/>
      <c r="AF5" s="104"/>
      <c r="AG5" s="104"/>
      <c r="AH5" s="104"/>
      <c r="AI5" s="104"/>
      <c r="AJ5" s="104"/>
      <c r="AK5" s="104"/>
      <c r="AL5" s="104"/>
      <c r="AM5" s="104"/>
      <c r="AN5" s="105"/>
      <c r="AO5" s="106"/>
      <c r="AP5" s="106"/>
      <c r="AQ5" s="104"/>
      <c r="AR5" s="104"/>
      <c r="AS5" s="104"/>
      <c r="AT5" s="118"/>
      <c r="AU5" s="512"/>
    </row>
    <row r="6" spans="2:70" ht="10" customHeight="1">
      <c r="AD6" s="89"/>
      <c r="AE6" s="89"/>
      <c r="AF6" s="89"/>
      <c r="AG6" s="89"/>
      <c r="AH6" s="89"/>
      <c r="AI6" s="89"/>
      <c r="AJ6" s="89"/>
      <c r="AK6" s="89"/>
      <c r="AL6" s="89"/>
      <c r="AM6" s="89"/>
      <c r="AN6" s="90"/>
      <c r="AO6" s="91"/>
      <c r="AP6" s="91"/>
      <c r="AQ6" s="89"/>
      <c r="AR6" s="89"/>
      <c r="AS6" s="89"/>
      <c r="AT6" s="119"/>
      <c r="AU6" s="513"/>
    </row>
    <row r="7" spans="2:70" ht="20.149999999999999" customHeight="1">
      <c r="D7" s="564" t="s">
        <v>1458</v>
      </c>
      <c r="E7" s="87"/>
      <c r="F7" s="87"/>
      <c r="G7" s="87"/>
      <c r="H7" s="87"/>
      <c r="I7" s="87"/>
      <c r="J7" s="87"/>
      <c r="K7" s="87"/>
      <c r="L7" s="87"/>
      <c r="M7" s="87"/>
      <c r="N7" s="87"/>
      <c r="O7" s="87"/>
      <c r="P7" s="87"/>
      <c r="Q7" s="87"/>
      <c r="R7" s="87"/>
      <c r="S7" s="87"/>
      <c r="T7" s="87"/>
      <c r="U7" s="87"/>
      <c r="V7" s="87"/>
      <c r="W7" s="979" t="s">
        <v>2143</v>
      </c>
      <c r="X7" s="979"/>
      <c r="Y7" s="979"/>
      <c r="Z7" s="107"/>
      <c r="AA7" s="87"/>
      <c r="AB7" s="87"/>
      <c r="AC7" s="87"/>
      <c r="AD7" s="87"/>
      <c r="AE7" s="87"/>
      <c r="AF7" s="87"/>
      <c r="AG7" s="87"/>
      <c r="AH7" s="87"/>
      <c r="AI7" s="87"/>
      <c r="AJ7" s="87"/>
      <c r="AK7" s="87"/>
      <c r="AL7" s="87"/>
      <c r="AM7" s="87"/>
      <c r="AN7" s="87"/>
      <c r="AO7" s="87"/>
      <c r="AP7" s="87"/>
      <c r="AQ7" s="87"/>
      <c r="AR7" s="87"/>
      <c r="AS7" s="87"/>
      <c r="AT7" s="120"/>
      <c r="AU7" s="87"/>
    </row>
    <row r="8" spans="2:70" ht="5.15" customHeight="1">
      <c r="AD8" s="89"/>
      <c r="AE8" s="89"/>
      <c r="AF8" s="89"/>
      <c r="AG8" s="89"/>
      <c r="AH8" s="89"/>
      <c r="AI8" s="89"/>
      <c r="AJ8" s="89"/>
      <c r="AK8" s="89"/>
      <c r="AL8" s="89"/>
      <c r="AM8" s="89"/>
      <c r="AN8" s="90"/>
      <c r="AO8" s="91"/>
      <c r="AP8" s="91"/>
      <c r="AQ8" s="89"/>
      <c r="AR8" s="89"/>
      <c r="AS8" s="89"/>
      <c r="AT8" s="119"/>
      <c r="AU8" s="513"/>
    </row>
    <row r="9" spans="2:70" s="17" customFormat="1" ht="17.149999999999999" customHeight="1">
      <c r="C9" s="389" t="s">
        <v>1438</v>
      </c>
      <c r="D9" s="565" t="s">
        <v>872</v>
      </c>
      <c r="E9" s="88"/>
      <c r="F9" s="18"/>
      <c r="G9" s="18"/>
      <c r="H9" s="18"/>
      <c r="I9" s="18"/>
      <c r="J9" s="18"/>
      <c r="K9" s="18"/>
      <c r="L9" s="18"/>
      <c r="M9" s="18"/>
      <c r="N9" s="18"/>
      <c r="O9" s="18"/>
      <c r="P9" s="18"/>
      <c r="Q9" s="18"/>
      <c r="R9" s="18"/>
      <c r="S9" s="18"/>
      <c r="T9" s="18"/>
      <c r="U9" s="18"/>
      <c r="V9" s="18"/>
      <c r="W9" s="982"/>
      <c r="X9" s="983"/>
      <c r="Y9" s="984"/>
      <c r="Z9" s="108"/>
      <c r="AA9" s="89"/>
      <c r="AB9" s="89"/>
      <c r="AC9" s="89"/>
      <c r="AD9" s="89"/>
      <c r="AE9" s="89"/>
      <c r="AF9" s="89"/>
      <c r="AG9" s="89"/>
      <c r="AH9" s="89"/>
      <c r="AI9" s="89"/>
      <c r="AJ9" s="89"/>
      <c r="AK9" s="89"/>
      <c r="AL9" s="89"/>
      <c r="AM9" s="89"/>
      <c r="AN9" s="90"/>
      <c r="AO9" s="91"/>
      <c r="AP9" s="91"/>
      <c r="AQ9" s="89"/>
      <c r="AR9" s="89"/>
      <c r="AS9" s="89"/>
      <c r="AT9" s="119"/>
      <c r="AU9" s="513"/>
      <c r="BE9" s="18"/>
      <c r="BF9" s="18"/>
      <c r="BG9" s="18"/>
      <c r="BH9" s="18"/>
      <c r="BI9" s="18"/>
      <c r="BJ9" s="18"/>
      <c r="BK9" s="18"/>
      <c r="BL9" s="18"/>
      <c r="BM9" s="18"/>
      <c r="BO9" s="217"/>
      <c r="BP9" s="18"/>
      <c r="BQ9" s="18"/>
      <c r="BR9" s="18"/>
    </row>
    <row r="10" spans="2:70" s="17" customFormat="1" ht="5.15" customHeight="1">
      <c r="C10" s="390"/>
      <c r="D10" s="566"/>
      <c r="E10" s="88"/>
      <c r="F10" s="18"/>
      <c r="G10" s="18"/>
      <c r="H10" s="18"/>
      <c r="I10" s="18"/>
      <c r="J10" s="18"/>
      <c r="K10" s="18"/>
      <c r="L10" s="18"/>
      <c r="M10" s="18"/>
      <c r="N10" s="18"/>
      <c r="O10" s="18"/>
      <c r="P10" s="18"/>
      <c r="Q10" s="18"/>
      <c r="R10" s="18"/>
      <c r="S10" s="18"/>
      <c r="T10" s="18"/>
      <c r="U10" s="18"/>
      <c r="V10" s="18"/>
      <c r="W10" s="92"/>
      <c r="X10" s="92"/>
      <c r="Y10" s="92"/>
      <c r="Z10" s="92"/>
      <c r="AA10" s="92"/>
      <c r="AB10" s="92"/>
      <c r="AC10" s="92"/>
      <c r="AD10" s="93"/>
      <c r="AE10" s="93"/>
      <c r="AF10" s="93"/>
      <c r="AG10" s="93"/>
      <c r="AH10" s="93"/>
      <c r="AI10" s="93"/>
      <c r="AJ10" s="93"/>
      <c r="AK10" s="93"/>
      <c r="AL10" s="93"/>
      <c r="AM10" s="93"/>
      <c r="AN10" s="94"/>
      <c r="AO10" s="95"/>
      <c r="AP10" s="95"/>
      <c r="AQ10" s="93"/>
      <c r="AR10" s="93"/>
      <c r="AS10" s="93"/>
      <c r="AT10" s="121"/>
      <c r="AU10" s="514"/>
      <c r="BE10" s="18"/>
      <c r="BF10" s="18"/>
      <c r="BG10" s="18"/>
      <c r="BH10" s="18"/>
      <c r="BI10" s="18"/>
      <c r="BJ10" s="18"/>
      <c r="BK10" s="18"/>
      <c r="BL10" s="18"/>
      <c r="BM10" s="18"/>
      <c r="BO10" s="217"/>
      <c r="BP10" s="18"/>
      <c r="BQ10" s="18"/>
      <c r="BR10" s="18"/>
    </row>
    <row r="11" spans="2:70" s="17" customFormat="1" ht="17.149999999999999" customHeight="1">
      <c r="C11" s="389" t="s">
        <v>1439</v>
      </c>
      <c r="D11" s="565" t="s">
        <v>1461</v>
      </c>
      <c r="E11" s="88"/>
      <c r="F11" s="18"/>
      <c r="G11" s="18"/>
      <c r="H11" s="18"/>
      <c r="I11" s="18"/>
      <c r="J11" s="18"/>
      <c r="K11" s="18"/>
      <c r="L11" s="18"/>
      <c r="M11" s="18"/>
      <c r="N11" s="18"/>
      <c r="O11" s="18"/>
      <c r="P11" s="18"/>
      <c r="Q11" s="18"/>
      <c r="R11" s="18"/>
      <c r="S11" s="18"/>
      <c r="T11" s="18"/>
      <c r="U11" s="18"/>
      <c r="V11" s="18"/>
      <c r="W11" s="969"/>
      <c r="X11" s="970"/>
      <c r="Y11" s="971"/>
      <c r="Z11" s="108"/>
      <c r="AA11" s="89"/>
      <c r="AB11" s="89"/>
      <c r="AC11" s="89"/>
      <c r="AD11" s="89"/>
      <c r="AE11" s="89"/>
      <c r="AF11" s="89"/>
      <c r="AG11" s="89"/>
      <c r="AH11" s="89"/>
      <c r="AI11" s="89"/>
      <c r="AJ11" s="89"/>
      <c r="AK11" s="89"/>
      <c r="AL11" s="89"/>
      <c r="AM11" s="89"/>
      <c r="AN11" s="90"/>
      <c r="AO11" s="91"/>
      <c r="AP11" s="91"/>
      <c r="AQ11" s="89"/>
      <c r="AR11" s="89"/>
      <c r="AS11" s="89"/>
      <c r="AT11" s="119"/>
      <c r="AU11" s="513"/>
      <c r="BE11" s="18"/>
      <c r="BF11" s="18"/>
      <c r="BG11" s="18"/>
      <c r="BH11" s="18"/>
      <c r="BI11" s="18"/>
      <c r="BJ11" s="18"/>
      <c r="BK11" s="18"/>
      <c r="BL11" s="18"/>
      <c r="BM11" s="18"/>
      <c r="BO11" s="217"/>
      <c r="BP11" s="18"/>
      <c r="BQ11" s="18"/>
      <c r="BR11" s="18"/>
    </row>
    <row r="12" spans="2:70" s="17" customFormat="1" ht="5.15" customHeight="1">
      <c r="C12" s="390"/>
      <c r="D12" s="566"/>
      <c r="E12" s="88"/>
      <c r="F12" s="18"/>
      <c r="G12" s="18"/>
      <c r="H12" s="18"/>
      <c r="I12" s="18"/>
      <c r="J12" s="18"/>
      <c r="K12" s="18"/>
      <c r="L12" s="18"/>
      <c r="M12" s="18"/>
      <c r="N12" s="18"/>
      <c r="O12" s="18"/>
      <c r="P12" s="18"/>
      <c r="Q12" s="18"/>
      <c r="R12" s="18"/>
      <c r="S12" s="18"/>
      <c r="T12" s="18"/>
      <c r="U12" s="18"/>
      <c r="V12" s="18"/>
      <c r="W12" s="92"/>
      <c r="X12" s="92"/>
      <c r="Y12" s="92"/>
      <c r="Z12" s="92"/>
      <c r="AA12" s="92"/>
      <c r="AB12" s="92"/>
      <c r="AC12" s="92"/>
      <c r="AD12" s="89"/>
      <c r="AE12" s="89"/>
      <c r="AF12" s="89"/>
      <c r="AG12" s="89"/>
      <c r="AH12" s="89"/>
      <c r="AI12" s="89"/>
      <c r="AJ12" s="89"/>
      <c r="AK12" s="89"/>
      <c r="AL12" s="89"/>
      <c r="AM12" s="89"/>
      <c r="AN12" s="90"/>
      <c r="AO12" s="91"/>
      <c r="AP12" s="91"/>
      <c r="AQ12" s="89"/>
      <c r="AR12" s="89"/>
      <c r="AS12" s="89"/>
      <c r="AT12" s="119"/>
      <c r="AU12" s="513"/>
      <c r="BE12" s="18"/>
      <c r="BF12" s="18"/>
      <c r="BG12" s="18"/>
      <c r="BH12" s="18"/>
      <c r="BI12" s="18"/>
      <c r="BJ12" s="18"/>
      <c r="BK12" s="18"/>
      <c r="BL12" s="18"/>
      <c r="BM12" s="18"/>
      <c r="BO12" s="217"/>
      <c r="BP12" s="18"/>
      <c r="BQ12" s="18"/>
      <c r="BR12" s="18"/>
    </row>
    <row r="13" spans="2:70" s="17" customFormat="1" ht="17.149999999999999" customHeight="1">
      <c r="C13" s="389" t="s">
        <v>1440</v>
      </c>
      <c r="D13" s="567" t="s">
        <v>1056</v>
      </c>
      <c r="E13" s="88"/>
      <c r="F13" s="18"/>
      <c r="G13" s="18"/>
      <c r="H13" s="18"/>
      <c r="I13" s="18"/>
      <c r="J13" s="18"/>
      <c r="K13" s="18"/>
      <c r="L13" s="18"/>
      <c r="M13" s="18"/>
      <c r="N13" s="18"/>
      <c r="O13" s="18"/>
      <c r="P13" s="18"/>
      <c r="Q13" s="18"/>
      <c r="R13" s="18"/>
      <c r="S13" s="18"/>
      <c r="T13" s="18"/>
      <c r="U13" s="18"/>
      <c r="V13" s="18"/>
      <c r="W13" s="969"/>
      <c r="X13" s="970"/>
      <c r="Y13" s="971"/>
      <c r="Z13" s="108"/>
      <c r="AA13" s="89"/>
      <c r="AB13" s="89"/>
      <c r="AC13" s="89"/>
      <c r="AD13" s="89"/>
      <c r="AE13" s="89"/>
      <c r="AF13" s="89"/>
      <c r="AG13" s="89"/>
      <c r="AH13" s="89"/>
      <c r="AI13" s="89"/>
      <c r="AJ13" s="89"/>
      <c r="AK13" s="89"/>
      <c r="AL13" s="89"/>
      <c r="AM13" s="89"/>
      <c r="AN13" s="90"/>
      <c r="AO13" s="91"/>
      <c r="AP13" s="91"/>
      <c r="AQ13" s="89"/>
      <c r="AR13" s="89"/>
      <c r="AS13" s="89"/>
      <c r="AT13" s="119"/>
      <c r="AU13" s="513"/>
      <c r="BE13" s="18"/>
      <c r="BF13" s="18"/>
      <c r="BG13" s="18"/>
      <c r="BH13" s="18"/>
      <c r="BI13" s="18"/>
      <c r="BJ13" s="18"/>
      <c r="BK13" s="18"/>
      <c r="BL13" s="18"/>
      <c r="BM13" s="18"/>
      <c r="BO13" s="217"/>
      <c r="BP13" s="18"/>
      <c r="BQ13" s="18"/>
      <c r="BR13" s="18"/>
    </row>
    <row r="14" spans="2:70" s="17" customFormat="1" ht="5.15" customHeight="1">
      <c r="C14" s="390"/>
      <c r="D14" s="566"/>
      <c r="E14" s="88"/>
      <c r="F14" s="18"/>
      <c r="G14" s="18"/>
      <c r="H14" s="18"/>
      <c r="I14" s="18"/>
      <c r="J14" s="18"/>
      <c r="K14" s="18"/>
      <c r="L14" s="18"/>
      <c r="M14" s="18"/>
      <c r="N14" s="18"/>
      <c r="O14" s="18"/>
      <c r="P14" s="18"/>
      <c r="Q14" s="18"/>
      <c r="R14" s="18"/>
      <c r="S14" s="18"/>
      <c r="T14" s="18"/>
      <c r="U14" s="18"/>
      <c r="V14" s="18"/>
      <c r="W14" s="92"/>
      <c r="X14" s="92"/>
      <c r="Y14" s="92"/>
      <c r="Z14" s="92"/>
      <c r="AA14" s="92"/>
      <c r="AB14" s="92"/>
      <c r="AC14" s="92"/>
      <c r="AD14" s="89"/>
      <c r="AE14" s="89"/>
      <c r="AF14" s="89"/>
      <c r="AG14" s="89"/>
      <c r="AH14" s="89"/>
      <c r="AI14" s="89"/>
      <c r="AJ14" s="89"/>
      <c r="AK14" s="89"/>
      <c r="AL14" s="89"/>
      <c r="AM14" s="89"/>
      <c r="AN14" s="90"/>
      <c r="AO14" s="91"/>
      <c r="AP14" s="91"/>
      <c r="AQ14" s="89"/>
      <c r="AR14" s="89"/>
      <c r="AS14" s="89"/>
      <c r="AT14" s="119"/>
      <c r="AU14" s="513"/>
      <c r="BE14" s="18"/>
      <c r="BF14" s="18"/>
      <c r="BG14" s="18"/>
      <c r="BH14" s="18"/>
      <c r="BI14" s="18"/>
      <c r="BJ14" s="18"/>
      <c r="BK14" s="18"/>
      <c r="BL14" s="18"/>
      <c r="BM14" s="18"/>
      <c r="BO14" s="217"/>
      <c r="BP14" s="18"/>
      <c r="BQ14" s="18"/>
      <c r="BR14" s="18"/>
    </row>
    <row r="15" spans="2:70" s="17" customFormat="1" ht="17.149999999999999" customHeight="1">
      <c r="C15" s="389" t="s">
        <v>1441</v>
      </c>
      <c r="D15" s="565" t="s">
        <v>1460</v>
      </c>
      <c r="E15" s="88"/>
      <c r="F15" s="18"/>
      <c r="G15" s="18"/>
      <c r="H15" s="18"/>
      <c r="I15" s="18"/>
      <c r="J15" s="18"/>
      <c r="K15" s="18"/>
      <c r="L15" s="18"/>
      <c r="M15" s="18"/>
      <c r="N15" s="18"/>
      <c r="O15" s="18"/>
      <c r="P15" s="18"/>
      <c r="Q15" s="18"/>
      <c r="R15" s="18"/>
      <c r="S15" s="18"/>
      <c r="T15" s="18"/>
      <c r="U15" s="18"/>
      <c r="V15" s="18"/>
      <c r="W15" s="969"/>
      <c r="X15" s="970"/>
      <c r="Y15" s="971"/>
      <c r="Z15" s="108"/>
      <c r="AA15" s="89"/>
      <c r="AB15" s="89"/>
      <c r="AC15" s="89"/>
      <c r="AD15" s="89"/>
      <c r="AE15" s="89"/>
      <c r="AF15" s="89"/>
      <c r="AG15" s="89"/>
      <c r="AH15" s="89"/>
      <c r="AI15" s="89"/>
      <c r="AJ15" s="89"/>
      <c r="AK15" s="89"/>
      <c r="AL15" s="89"/>
      <c r="AM15" s="89"/>
      <c r="AN15" s="90"/>
      <c r="AO15" s="91"/>
      <c r="AP15" s="91"/>
      <c r="AQ15" s="89"/>
      <c r="AR15" s="89"/>
      <c r="AS15" s="89"/>
      <c r="AT15" s="119"/>
      <c r="AU15" s="513"/>
      <c r="AW15" s="47"/>
      <c r="BE15" s="18"/>
      <c r="BF15" s="18"/>
      <c r="BG15" s="18"/>
      <c r="BH15" s="18"/>
      <c r="BI15" s="18"/>
      <c r="BJ15" s="18"/>
      <c r="BK15" s="18"/>
      <c r="BL15" s="18"/>
      <c r="BM15" s="18"/>
      <c r="BO15" s="217"/>
      <c r="BP15" s="18"/>
      <c r="BQ15" s="18"/>
      <c r="BR15" s="18"/>
    </row>
    <row r="16" spans="2:70" s="17" customFormat="1" ht="4.5" customHeight="1">
      <c r="C16" s="389"/>
      <c r="D16" s="568"/>
      <c r="E16" s="88"/>
      <c r="F16" s="18"/>
      <c r="G16" s="18"/>
      <c r="H16" s="18"/>
      <c r="I16" s="18"/>
      <c r="J16" s="18"/>
      <c r="K16" s="18"/>
      <c r="L16" s="18"/>
      <c r="M16" s="18"/>
      <c r="N16" s="18"/>
      <c r="O16" s="18"/>
      <c r="P16" s="18"/>
      <c r="Q16" s="18"/>
      <c r="R16" s="18"/>
      <c r="S16" s="18"/>
      <c r="T16" s="18"/>
      <c r="U16" s="18"/>
      <c r="V16" s="18"/>
      <c r="W16" s="92"/>
      <c r="X16" s="92"/>
      <c r="Y16" s="92"/>
      <c r="Z16" s="92"/>
      <c r="AA16" s="92"/>
      <c r="AB16" s="92"/>
      <c r="AC16" s="92"/>
      <c r="AD16" s="89"/>
      <c r="AE16" s="89"/>
      <c r="AF16" s="89"/>
      <c r="AG16" s="89"/>
      <c r="AH16" s="89"/>
      <c r="AI16" s="89"/>
      <c r="AJ16" s="89"/>
      <c r="AK16" s="89"/>
      <c r="AL16" s="89"/>
      <c r="AM16" s="89"/>
      <c r="AN16" s="96"/>
      <c r="AO16" s="91"/>
      <c r="AP16" s="91"/>
      <c r="AQ16" s="89"/>
      <c r="AR16" s="89"/>
      <c r="AS16" s="89"/>
      <c r="AT16" s="119"/>
      <c r="AU16" s="513"/>
      <c r="AW16" s="47"/>
      <c r="BE16" s="18"/>
      <c r="BF16" s="18"/>
      <c r="BG16" s="18"/>
      <c r="BH16" s="18"/>
      <c r="BI16" s="18"/>
      <c r="BJ16" s="18"/>
      <c r="BK16" s="18"/>
      <c r="BL16" s="18"/>
      <c r="BM16" s="18"/>
      <c r="BO16" s="217"/>
      <c r="BP16" s="18"/>
      <c r="BQ16" s="18"/>
      <c r="BR16" s="18"/>
    </row>
    <row r="17" spans="2:70" s="17" customFormat="1" ht="17.149999999999999" customHeight="1">
      <c r="C17" s="389" t="s">
        <v>1442</v>
      </c>
      <c r="D17" s="565" t="s">
        <v>1449</v>
      </c>
      <c r="E17" s="88"/>
      <c r="F17" s="18"/>
      <c r="G17" s="18"/>
      <c r="H17" s="18"/>
      <c r="I17" s="18"/>
      <c r="J17" s="18"/>
      <c r="K17" s="18"/>
      <c r="L17" s="18"/>
      <c r="M17" s="18"/>
      <c r="N17" s="18"/>
      <c r="O17" s="18"/>
      <c r="P17" s="18"/>
      <c r="Q17" s="18"/>
      <c r="R17" s="18"/>
      <c r="S17" s="18"/>
      <c r="T17" s="18"/>
      <c r="U17" s="18"/>
      <c r="V17" s="18"/>
      <c r="W17" s="969"/>
      <c r="X17" s="970"/>
      <c r="Y17" s="971"/>
      <c r="Z17" s="97"/>
      <c r="AA17" s="89"/>
      <c r="AB17" s="89"/>
      <c r="AC17" s="89"/>
      <c r="AD17" s="89"/>
      <c r="AE17" s="89"/>
      <c r="AF17" s="89"/>
      <c r="AG17" s="89"/>
      <c r="AH17" s="89"/>
      <c r="AI17" s="89"/>
      <c r="AJ17" s="89"/>
      <c r="AK17" s="89"/>
      <c r="AL17" s="89"/>
      <c r="AM17" s="89"/>
      <c r="AN17" s="90"/>
      <c r="AO17" s="91"/>
      <c r="AP17" s="91"/>
      <c r="AQ17" s="89"/>
      <c r="AR17" s="89"/>
      <c r="AS17" s="89"/>
      <c r="AT17" s="119"/>
      <c r="AU17" s="513"/>
      <c r="AW17" s="47"/>
      <c r="BE17" s="18"/>
      <c r="BF17" s="18"/>
      <c r="BG17" s="18"/>
      <c r="BH17" s="18"/>
      <c r="BI17" s="18"/>
      <c r="BJ17" s="18"/>
      <c r="BK17" s="18"/>
      <c r="BL17" s="18"/>
      <c r="BM17" s="18"/>
      <c r="BO17" s="217"/>
      <c r="BP17" s="18"/>
      <c r="BQ17" s="18"/>
      <c r="BR17" s="18"/>
    </row>
    <row r="18" spans="2:70" s="17" customFormat="1" ht="5.15" customHeight="1">
      <c r="B18" s="75"/>
      <c r="C18" s="391"/>
      <c r="D18" s="569"/>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89"/>
      <c r="AE18" s="89"/>
      <c r="AF18" s="89"/>
      <c r="AG18" s="89"/>
      <c r="AH18" s="89"/>
      <c r="AI18" s="89"/>
      <c r="AJ18" s="89"/>
      <c r="AK18" s="89"/>
      <c r="AL18" s="89"/>
      <c r="AM18" s="89"/>
      <c r="AN18" s="90"/>
      <c r="AO18" s="91"/>
      <c r="AP18" s="91"/>
      <c r="AQ18" s="89"/>
      <c r="AR18" s="89"/>
      <c r="AS18" s="89"/>
      <c r="AT18" s="119"/>
      <c r="AU18" s="513"/>
      <c r="AV18" s="47"/>
      <c r="AW18" s="47"/>
      <c r="BE18" s="18"/>
      <c r="BF18" s="18"/>
      <c r="BG18" s="18"/>
      <c r="BH18" s="18"/>
      <c r="BI18" s="18"/>
      <c r="BJ18" s="18"/>
      <c r="BK18" s="18"/>
      <c r="BL18" s="18"/>
      <c r="BM18" s="18"/>
      <c r="BO18" s="217"/>
      <c r="BP18" s="18"/>
      <c r="BQ18" s="18"/>
      <c r="BR18" s="18"/>
    </row>
    <row r="19" spans="2:70" ht="17.149999999999999" customHeight="1">
      <c r="B19" s="74"/>
      <c r="C19" s="392" t="s">
        <v>1502</v>
      </c>
      <c r="D19" s="565" t="s">
        <v>1265</v>
      </c>
      <c r="E19" s="109"/>
      <c r="F19" s="109"/>
      <c r="G19" s="109"/>
      <c r="H19" s="109"/>
      <c r="I19" s="109"/>
      <c r="J19" s="109"/>
      <c r="K19" s="109"/>
      <c r="L19" s="109"/>
      <c r="M19" s="109"/>
      <c r="N19" s="109"/>
      <c r="O19" s="109"/>
      <c r="P19" s="109"/>
      <c r="Q19" s="109"/>
      <c r="R19" s="109"/>
      <c r="S19" s="109"/>
      <c r="T19" s="109"/>
      <c r="U19" s="109"/>
      <c r="V19" s="109"/>
      <c r="W19" s="969"/>
      <c r="X19" s="970"/>
      <c r="Y19" s="971"/>
      <c r="Z19" s="110"/>
      <c r="AA19" s="89"/>
      <c r="AB19" s="89"/>
      <c r="AC19" s="89"/>
      <c r="AD19" s="89"/>
      <c r="AE19" s="89"/>
      <c r="AF19" s="89"/>
      <c r="AG19" s="89"/>
      <c r="AH19" s="89"/>
      <c r="AI19" s="89"/>
      <c r="AJ19" s="89"/>
      <c r="AK19" s="89"/>
      <c r="AL19" s="89"/>
      <c r="AM19" s="89"/>
      <c r="AN19" s="90"/>
      <c r="AO19" s="91"/>
      <c r="AP19" s="91"/>
      <c r="AQ19" s="89"/>
      <c r="AR19" s="89"/>
      <c r="AS19" s="89"/>
      <c r="AT19" s="119"/>
      <c r="AU19" s="513"/>
      <c r="AW19" s="3"/>
    </row>
    <row r="20" spans="2:70" ht="5.15" customHeight="1">
      <c r="B20" s="74"/>
      <c r="C20" s="393"/>
      <c r="D20" s="568"/>
      <c r="E20" s="109"/>
      <c r="F20" s="109"/>
      <c r="G20" s="109"/>
      <c r="H20" s="109"/>
      <c r="I20" s="109"/>
      <c r="J20" s="109"/>
      <c r="K20" s="109"/>
      <c r="L20" s="109"/>
      <c r="M20" s="109"/>
      <c r="N20" s="109"/>
      <c r="O20" s="109"/>
      <c r="P20" s="109"/>
      <c r="Q20" s="109"/>
      <c r="R20" s="109"/>
      <c r="S20" s="109"/>
      <c r="T20" s="109"/>
      <c r="U20" s="109"/>
      <c r="V20" s="109"/>
      <c r="W20" s="132"/>
      <c r="X20" s="132"/>
      <c r="Y20" s="132"/>
      <c r="Z20" s="110"/>
      <c r="AA20" s="89"/>
      <c r="AB20" s="89"/>
      <c r="AC20" s="89"/>
      <c r="AD20" s="89"/>
      <c r="AE20" s="89"/>
      <c r="AF20" s="89"/>
      <c r="AG20" s="89"/>
      <c r="AH20" s="89"/>
      <c r="AI20" s="89"/>
      <c r="AJ20" s="89"/>
      <c r="AK20" s="89"/>
      <c r="AL20" s="89"/>
      <c r="AM20" s="89"/>
      <c r="AN20" s="90"/>
      <c r="AO20" s="91"/>
      <c r="AP20" s="91"/>
      <c r="AQ20" s="89"/>
      <c r="AR20" s="89"/>
      <c r="AS20" s="89"/>
      <c r="AT20" s="119"/>
      <c r="AU20" s="513"/>
      <c r="AW20" s="3"/>
    </row>
    <row r="21" spans="2:70" ht="17.149999999999999" customHeight="1">
      <c r="B21" s="74"/>
      <c r="C21" s="392" t="s">
        <v>1503</v>
      </c>
      <c r="D21" s="565" t="s">
        <v>2292</v>
      </c>
      <c r="E21" s="109"/>
      <c r="F21" s="109"/>
      <c r="G21" s="109"/>
      <c r="H21" s="109"/>
      <c r="I21" s="109"/>
      <c r="J21" s="109"/>
      <c r="K21" s="109"/>
      <c r="L21" s="109"/>
      <c r="M21" s="109"/>
      <c r="N21" s="109"/>
      <c r="O21" s="109"/>
      <c r="P21" s="109"/>
      <c r="Q21" s="109"/>
      <c r="R21" s="109"/>
      <c r="S21" s="109"/>
      <c r="T21" s="109"/>
      <c r="U21" s="109"/>
      <c r="V21" s="109"/>
      <c r="W21" s="969"/>
      <c r="X21" s="970"/>
      <c r="Y21" s="971"/>
      <c r="Z21" s="110"/>
      <c r="AA21" s="89"/>
      <c r="AB21" s="89"/>
      <c r="AC21" s="89"/>
      <c r="AD21" s="89"/>
      <c r="AE21" s="89"/>
      <c r="AF21" s="89"/>
      <c r="AG21" s="89"/>
      <c r="AH21" s="89"/>
      <c r="AI21" s="89"/>
      <c r="AJ21" s="89"/>
      <c r="AK21" s="89"/>
      <c r="AL21" s="89"/>
      <c r="AM21" s="89"/>
      <c r="AN21" s="90"/>
      <c r="AO21" s="91"/>
      <c r="AP21" s="91"/>
      <c r="AQ21" s="89"/>
      <c r="AR21" s="89"/>
      <c r="AS21" s="89"/>
      <c r="AT21" s="119"/>
      <c r="AU21" s="513"/>
      <c r="AW21" s="3"/>
    </row>
    <row r="22" spans="2:70" ht="5.15" customHeight="1">
      <c r="B22" s="74"/>
      <c r="C22" s="392"/>
      <c r="D22" s="568"/>
      <c r="E22" s="109"/>
      <c r="F22" s="109"/>
      <c r="G22" s="109"/>
      <c r="H22" s="109"/>
      <c r="I22" s="109"/>
      <c r="J22" s="109"/>
      <c r="K22" s="109"/>
      <c r="L22" s="109"/>
      <c r="M22" s="109"/>
      <c r="N22" s="109"/>
      <c r="O22" s="109"/>
      <c r="P22" s="109"/>
      <c r="Q22" s="109"/>
      <c r="R22" s="109"/>
      <c r="S22" s="109"/>
      <c r="T22" s="109"/>
      <c r="U22" s="109"/>
      <c r="V22" s="109"/>
      <c r="W22" s="132"/>
      <c r="X22" s="132"/>
      <c r="Y22" s="132"/>
      <c r="Z22" s="110"/>
      <c r="AA22" s="89"/>
      <c r="AB22" s="89"/>
      <c r="AC22" s="89"/>
      <c r="AD22" s="89"/>
      <c r="AE22" s="89"/>
      <c r="AF22" s="89"/>
      <c r="AG22" s="89"/>
      <c r="AH22" s="89"/>
      <c r="AI22" s="89"/>
      <c r="AJ22" s="89"/>
      <c r="AK22" s="89"/>
      <c r="AL22" s="89"/>
      <c r="AM22" s="89"/>
      <c r="AN22" s="90"/>
      <c r="AO22" s="91"/>
      <c r="AP22" s="91"/>
      <c r="AQ22" s="89"/>
      <c r="AR22" s="89"/>
      <c r="AS22" s="89"/>
      <c r="AT22" s="119"/>
      <c r="AU22" s="513"/>
      <c r="AW22" s="3"/>
    </row>
    <row r="23" spans="2:70" ht="17.149999999999999" customHeight="1">
      <c r="B23" s="74"/>
      <c r="C23" s="392" t="s">
        <v>1504</v>
      </c>
      <c r="D23" s="565" t="s">
        <v>4434</v>
      </c>
      <c r="E23" s="109"/>
      <c r="F23" s="109"/>
      <c r="G23" s="109"/>
      <c r="H23" s="109"/>
      <c r="I23" s="109"/>
      <c r="J23" s="109"/>
      <c r="K23" s="109"/>
      <c r="L23" s="109"/>
      <c r="M23" s="109"/>
      <c r="N23" s="109"/>
      <c r="O23" s="109"/>
      <c r="P23" s="109"/>
      <c r="Q23" s="109"/>
      <c r="R23" s="109"/>
      <c r="S23" s="109"/>
      <c r="T23" s="109"/>
      <c r="U23" s="109"/>
      <c r="V23" s="109"/>
      <c r="W23" s="969"/>
      <c r="X23" s="970"/>
      <c r="Y23" s="971"/>
      <c r="Z23" s="110"/>
      <c r="AA23" s="89"/>
      <c r="AB23" s="89"/>
      <c r="AC23" s="89"/>
      <c r="AD23" s="89"/>
      <c r="AE23" s="89"/>
      <c r="AF23" s="89"/>
      <c r="AG23" s="89"/>
      <c r="AH23" s="89"/>
      <c r="AI23" s="89"/>
      <c r="AJ23" s="89"/>
      <c r="AK23" s="89"/>
      <c r="AL23" s="89"/>
      <c r="AM23" s="89"/>
      <c r="AN23" s="90"/>
      <c r="AO23" s="91"/>
      <c r="AP23" s="91"/>
      <c r="AQ23" s="89"/>
      <c r="AR23" s="89"/>
      <c r="AS23" s="89"/>
      <c r="AT23" s="119"/>
      <c r="AU23" s="513"/>
      <c r="AW23" s="3"/>
    </row>
    <row r="24" spans="2:70" ht="5.15" customHeight="1">
      <c r="B24" s="74"/>
      <c r="C24" s="392"/>
      <c r="D24" s="568"/>
      <c r="E24" s="109"/>
      <c r="F24" s="109"/>
      <c r="G24" s="109"/>
      <c r="H24" s="109"/>
      <c r="I24" s="109"/>
      <c r="J24" s="109"/>
      <c r="K24" s="109"/>
      <c r="L24" s="109"/>
      <c r="M24" s="109"/>
      <c r="N24" s="109"/>
      <c r="O24" s="109"/>
      <c r="P24" s="109"/>
      <c r="Q24" s="109"/>
      <c r="R24" s="109"/>
      <c r="S24" s="109"/>
      <c r="T24" s="109"/>
      <c r="U24" s="109"/>
      <c r="V24" s="109"/>
      <c r="W24" s="132"/>
      <c r="X24" s="132"/>
      <c r="Y24" s="132"/>
      <c r="Z24" s="110"/>
      <c r="AA24" s="89"/>
      <c r="AB24" s="89"/>
      <c r="AC24" s="89"/>
      <c r="AD24" s="89"/>
      <c r="AE24" s="89"/>
      <c r="AF24" s="89"/>
      <c r="AG24" s="89"/>
      <c r="AH24" s="89"/>
      <c r="AI24" s="89"/>
      <c r="AJ24" s="89"/>
      <c r="AK24" s="89"/>
      <c r="AL24" s="89"/>
      <c r="AM24" s="89"/>
      <c r="AN24" s="90"/>
      <c r="AO24" s="91"/>
      <c r="AP24" s="91"/>
      <c r="AQ24" s="89"/>
      <c r="AR24" s="89"/>
      <c r="AS24" s="89"/>
      <c r="AT24" s="119"/>
      <c r="AU24" s="513"/>
      <c r="AW24" s="3"/>
    </row>
    <row r="25" spans="2:70" ht="17.149999999999999" customHeight="1">
      <c r="B25" s="74"/>
      <c r="C25" s="392" t="s">
        <v>2217</v>
      </c>
      <c r="D25" s="567" t="s">
        <v>1499</v>
      </c>
      <c r="E25" s="133"/>
      <c r="F25" s="133"/>
      <c r="G25" s="133"/>
      <c r="H25" s="133"/>
      <c r="I25" s="133"/>
      <c r="J25" s="133"/>
      <c r="K25" s="133"/>
      <c r="L25" s="134"/>
      <c r="M25" s="133"/>
      <c r="N25" s="133"/>
      <c r="O25" s="133"/>
      <c r="P25" s="133"/>
      <c r="Q25" s="133"/>
      <c r="R25" s="133"/>
      <c r="S25" s="133"/>
      <c r="T25" s="133"/>
      <c r="U25" s="133"/>
      <c r="V25" s="133"/>
      <c r="W25" s="969"/>
      <c r="X25" s="970"/>
      <c r="Y25" s="971"/>
      <c r="Z25" s="110"/>
      <c r="AA25" s="89"/>
      <c r="AB25" s="89"/>
      <c r="AC25" s="89"/>
      <c r="AD25" s="89"/>
      <c r="AE25" s="89"/>
      <c r="AF25" s="89"/>
      <c r="AG25" s="89"/>
      <c r="AH25" s="89"/>
      <c r="AI25" s="89"/>
      <c r="AJ25" s="89"/>
      <c r="AK25" s="89"/>
      <c r="AL25" s="89"/>
      <c r="AM25" s="89"/>
      <c r="AN25" s="90"/>
      <c r="AO25" s="91"/>
      <c r="AP25" s="91"/>
      <c r="AQ25" s="89"/>
      <c r="AR25" s="89"/>
      <c r="AS25" s="89"/>
      <c r="AT25" s="119"/>
      <c r="AU25" s="513"/>
      <c r="AW25" s="3"/>
      <c r="AX25" s="3"/>
      <c r="AY25" s="3"/>
      <c r="BO25" s="117"/>
      <c r="BP25" s="999" t="s">
        <v>2227</v>
      </c>
      <c r="BQ25" s="999"/>
      <c r="BR25" s="999"/>
    </row>
    <row r="26" spans="2:70" ht="5.15" customHeight="1">
      <c r="B26" s="74"/>
      <c r="C26" s="393"/>
      <c r="D26" s="568"/>
      <c r="E26" s="133"/>
      <c r="F26" s="133"/>
      <c r="G26" s="133"/>
      <c r="H26" s="133"/>
      <c r="I26" s="133"/>
      <c r="J26" s="133"/>
      <c r="K26" s="133"/>
      <c r="L26" s="133"/>
      <c r="M26" s="133"/>
      <c r="N26" s="133"/>
      <c r="O26" s="133"/>
      <c r="P26" s="133"/>
      <c r="Q26" s="133"/>
      <c r="R26" s="133"/>
      <c r="S26" s="133"/>
      <c r="T26" s="133"/>
      <c r="U26" s="133"/>
      <c r="V26" s="133"/>
      <c r="W26" s="132"/>
      <c r="X26" s="132"/>
      <c r="Y26" s="132"/>
      <c r="Z26" s="110"/>
      <c r="AA26" s="89"/>
      <c r="AB26" s="89"/>
      <c r="AC26" s="89"/>
      <c r="AD26" s="89"/>
      <c r="AE26" s="89"/>
      <c r="AF26" s="89"/>
      <c r="AG26" s="89"/>
      <c r="AH26" s="89"/>
      <c r="AI26" s="89"/>
      <c r="AJ26" s="89"/>
      <c r="AK26" s="89"/>
      <c r="AL26" s="89"/>
      <c r="AM26" s="89"/>
      <c r="AN26" s="90"/>
      <c r="AO26" s="91"/>
      <c r="AP26" s="91"/>
      <c r="AQ26" s="89"/>
      <c r="AR26" s="89"/>
      <c r="AS26" s="89"/>
      <c r="AT26" s="119"/>
      <c r="AU26" s="513"/>
      <c r="AW26" s="3"/>
      <c r="AX26" s="3"/>
      <c r="AY26" s="3"/>
      <c r="BO26" s="117"/>
      <c r="BP26" s="98"/>
      <c r="BQ26" s="98"/>
      <c r="BR26" s="18"/>
    </row>
    <row r="27" spans="2:70" ht="17.149999999999999" customHeight="1">
      <c r="B27" s="74"/>
      <c r="C27" s="392" t="s">
        <v>2218</v>
      </c>
      <c r="D27" s="565" t="s">
        <v>14</v>
      </c>
      <c r="E27" s="133"/>
      <c r="F27" s="133"/>
      <c r="G27" s="133"/>
      <c r="H27" s="133"/>
      <c r="I27" s="133"/>
      <c r="J27" s="133"/>
      <c r="K27" s="133"/>
      <c r="L27" s="133"/>
      <c r="M27" s="133"/>
      <c r="N27" s="133"/>
      <c r="O27" s="133"/>
      <c r="P27" s="133"/>
      <c r="Q27" s="133"/>
      <c r="R27" s="133"/>
      <c r="S27" s="133"/>
      <c r="T27" s="133"/>
      <c r="U27" s="133"/>
      <c r="V27" s="133"/>
      <c r="W27" s="969"/>
      <c r="X27" s="970"/>
      <c r="Y27" s="971"/>
      <c r="Z27" s="110"/>
      <c r="AA27" s="89"/>
      <c r="AB27" s="89"/>
      <c r="AC27" s="89"/>
      <c r="AD27" s="89"/>
      <c r="AE27" s="89"/>
      <c r="AF27" s="89"/>
      <c r="AG27" s="89"/>
      <c r="AH27" s="89"/>
      <c r="AI27" s="89"/>
      <c r="AJ27" s="89"/>
      <c r="AK27" s="89"/>
      <c r="AL27" s="89"/>
      <c r="AM27" s="89"/>
      <c r="AN27" s="90"/>
      <c r="AO27" s="91"/>
      <c r="AP27" s="91"/>
      <c r="AQ27" s="89"/>
      <c r="AR27" s="89"/>
      <c r="AS27" s="89"/>
      <c r="AT27" s="119"/>
      <c r="AU27" s="513"/>
      <c r="AW27" s="3"/>
      <c r="AX27" s="3"/>
      <c r="AY27" s="3"/>
      <c r="BO27" s="117"/>
      <c r="BP27" s="98">
        <v>-2.6</v>
      </c>
      <c r="BQ27" s="98">
        <v>-6.96</v>
      </c>
      <c r="BR27" s="98">
        <v>-7.57</v>
      </c>
    </row>
    <row r="28" spans="2:70" ht="5.15" customHeight="1">
      <c r="B28" s="74"/>
      <c r="C28" s="393"/>
      <c r="D28" s="570"/>
      <c r="E28" s="270"/>
      <c r="F28" s="270"/>
      <c r="G28" s="270"/>
      <c r="H28" s="270"/>
      <c r="I28" s="270"/>
      <c r="J28" s="270"/>
      <c r="K28" s="270"/>
      <c r="L28" s="270"/>
      <c r="M28" s="270"/>
      <c r="N28" s="270"/>
      <c r="O28" s="270"/>
      <c r="P28" s="270"/>
      <c r="Q28" s="270"/>
      <c r="R28" s="270"/>
      <c r="S28" s="270"/>
      <c r="T28" s="270"/>
      <c r="U28" s="270"/>
      <c r="V28" s="270"/>
      <c r="W28" s="271"/>
      <c r="X28" s="271"/>
      <c r="Y28" s="271"/>
      <c r="Z28" s="110"/>
      <c r="AA28" s="89"/>
      <c r="AB28" s="89"/>
      <c r="AC28" s="89"/>
      <c r="AD28" s="89"/>
      <c r="AE28" s="89"/>
      <c r="AF28" s="89"/>
      <c r="AG28" s="89"/>
      <c r="AH28" s="89"/>
      <c r="AI28" s="89"/>
      <c r="AJ28" s="89"/>
      <c r="AK28" s="89"/>
      <c r="AL28" s="89"/>
      <c r="AM28" s="89"/>
      <c r="AN28" s="90"/>
      <c r="AO28" s="91"/>
      <c r="AP28" s="91"/>
      <c r="AQ28" s="89"/>
      <c r="AR28" s="89"/>
      <c r="AS28" s="89"/>
      <c r="AT28" s="119"/>
      <c r="AU28" s="513"/>
      <c r="AW28" s="3"/>
      <c r="AX28" s="3"/>
      <c r="AY28" s="3"/>
      <c r="BO28" s="117"/>
      <c r="BP28" s="98"/>
      <c r="BQ28" s="98"/>
      <c r="BR28" s="98"/>
    </row>
    <row r="29" spans="2:70" ht="17.149999999999999" customHeight="1">
      <c r="B29" s="74"/>
      <c r="C29" s="392" t="s">
        <v>4435</v>
      </c>
      <c r="D29" s="565" t="s">
        <v>34</v>
      </c>
      <c r="E29" s="133"/>
      <c r="F29" s="133"/>
      <c r="G29" s="133"/>
      <c r="H29" s="133"/>
      <c r="I29" s="133"/>
      <c r="J29" s="133"/>
      <c r="K29" s="133"/>
      <c r="L29" s="133"/>
      <c r="M29" s="133"/>
      <c r="N29" s="133"/>
      <c r="O29" s="133"/>
      <c r="P29" s="133"/>
      <c r="Q29" s="133"/>
      <c r="R29" s="133"/>
      <c r="S29" s="133"/>
      <c r="T29" s="133"/>
      <c r="U29" s="133"/>
      <c r="V29" s="133"/>
      <c r="W29" s="969"/>
      <c r="X29" s="970"/>
      <c r="Y29" s="971"/>
      <c r="Z29" s="110"/>
      <c r="AA29" s="89"/>
      <c r="AB29" s="89"/>
      <c r="AC29" s="89"/>
      <c r="AD29" s="89"/>
      <c r="AE29" s="89"/>
      <c r="AF29" s="89"/>
      <c r="AG29" s="89"/>
      <c r="AH29" s="89"/>
      <c r="AI29" s="89"/>
      <c r="AJ29" s="89"/>
      <c r="AK29" s="89"/>
      <c r="AL29" s="89"/>
      <c r="AM29" s="89"/>
      <c r="AN29" s="90"/>
      <c r="AO29" s="91"/>
      <c r="AP29" s="91"/>
      <c r="AQ29" s="89"/>
      <c r="AR29" s="89"/>
      <c r="AS29" s="89"/>
      <c r="AT29" s="119"/>
      <c r="AU29" s="513"/>
      <c r="AW29" s="3"/>
      <c r="AX29" s="3"/>
      <c r="AY29" s="3"/>
      <c r="BO29" s="117"/>
      <c r="BP29" s="98"/>
      <c r="BQ29" s="98"/>
      <c r="BR29" s="98"/>
    </row>
    <row r="30" spans="2:70" ht="11.15" customHeight="1">
      <c r="B30" s="74"/>
      <c r="C30" s="79"/>
      <c r="D30" s="114"/>
      <c r="E30" s="109"/>
      <c r="F30" s="109"/>
      <c r="G30" s="109"/>
      <c r="H30" s="109"/>
      <c r="I30" s="109"/>
      <c r="J30" s="109"/>
      <c r="K30" s="109"/>
      <c r="L30" s="109"/>
      <c r="M30" s="109"/>
      <c r="N30" s="109"/>
      <c r="O30" s="109"/>
      <c r="P30" s="109"/>
      <c r="Q30" s="109"/>
      <c r="R30" s="109"/>
      <c r="S30" s="109"/>
      <c r="T30" s="109"/>
      <c r="U30" s="109"/>
      <c r="V30" s="109"/>
      <c r="W30" s="972"/>
      <c r="X30" s="972"/>
      <c r="Y30" s="972"/>
      <c r="Z30" s="109"/>
      <c r="AA30" s="109"/>
      <c r="AB30" s="109"/>
      <c r="AC30" s="109"/>
      <c r="AD30" s="89"/>
      <c r="AE30" s="89"/>
      <c r="AF30" s="89"/>
      <c r="AG30" s="89"/>
      <c r="AH30" s="89"/>
      <c r="AI30" s="89"/>
      <c r="AJ30" s="89"/>
      <c r="AK30" s="89"/>
      <c r="AL30" s="89"/>
      <c r="AM30" s="89"/>
      <c r="AN30" s="90"/>
      <c r="AO30" s="91"/>
      <c r="AP30" s="91"/>
      <c r="AQ30" s="89"/>
      <c r="AR30" s="89"/>
      <c r="AS30" s="89"/>
      <c r="AT30" s="119"/>
      <c r="AU30" s="513"/>
      <c r="AW30" s="3"/>
      <c r="AX30" s="3"/>
      <c r="AY30" s="3"/>
    </row>
    <row r="31" spans="2:70" ht="11.15" customHeight="1">
      <c r="B31" s="74"/>
      <c r="C31" s="79"/>
      <c r="D31" s="114"/>
      <c r="E31" s="109"/>
      <c r="F31" s="109"/>
      <c r="G31" s="109"/>
      <c r="H31" s="109"/>
      <c r="I31" s="109"/>
      <c r="J31" s="109"/>
      <c r="K31" s="109"/>
      <c r="L31" s="109"/>
      <c r="M31" s="109"/>
      <c r="N31" s="109"/>
      <c r="O31" s="109"/>
      <c r="P31" s="109"/>
      <c r="Q31" s="109"/>
      <c r="R31" s="109"/>
      <c r="S31" s="109"/>
      <c r="T31" s="109"/>
      <c r="U31" s="109"/>
      <c r="V31" s="109"/>
      <c r="W31" s="972"/>
      <c r="X31" s="972"/>
      <c r="Y31" s="972"/>
      <c r="Z31" s="135"/>
      <c r="AA31" s="111"/>
      <c r="AB31" s="111"/>
      <c r="AC31" s="111"/>
      <c r="AD31" s="89"/>
      <c r="AE31" s="89"/>
      <c r="AF31" s="89"/>
      <c r="AG31" s="89"/>
      <c r="AH31" s="89"/>
      <c r="AI31" s="89"/>
      <c r="AJ31" s="89"/>
      <c r="AK31" s="89"/>
      <c r="AL31" s="89"/>
      <c r="AM31" s="89"/>
      <c r="AN31" s="112"/>
      <c r="AO31" s="91"/>
      <c r="AP31" s="91"/>
      <c r="AQ31" s="89"/>
      <c r="AR31" s="89"/>
      <c r="AS31" s="89"/>
      <c r="AT31" s="119"/>
      <c r="AU31" s="513"/>
      <c r="AW31" s="3"/>
      <c r="AX31" s="3"/>
      <c r="AY31" s="3"/>
    </row>
    <row r="32" spans="2:70" ht="11.15" customHeight="1">
      <c r="B32" s="74"/>
      <c r="C32" s="79"/>
      <c r="D32" s="114"/>
      <c r="E32" s="109"/>
      <c r="F32" s="109"/>
      <c r="G32" s="109"/>
      <c r="H32" s="109"/>
      <c r="I32" s="109"/>
      <c r="J32" s="109"/>
      <c r="K32" s="109"/>
      <c r="L32" s="109"/>
      <c r="M32" s="109"/>
      <c r="N32" s="109"/>
      <c r="O32" s="109"/>
      <c r="P32" s="109"/>
      <c r="Q32" s="109"/>
      <c r="R32" s="109"/>
      <c r="S32" s="109"/>
      <c r="T32" s="109"/>
      <c r="U32" s="109"/>
      <c r="V32" s="109"/>
      <c r="W32" s="972"/>
      <c r="X32" s="972"/>
      <c r="Y32" s="972"/>
      <c r="Z32" s="109"/>
      <c r="AA32" s="109"/>
      <c r="AB32" s="109"/>
      <c r="AC32" s="109"/>
      <c r="AD32" s="89"/>
      <c r="AE32" s="89"/>
      <c r="AF32" s="89"/>
      <c r="AG32" s="89"/>
      <c r="AH32" s="89"/>
      <c r="AI32" s="89"/>
      <c r="AJ32" s="89"/>
      <c r="AK32" s="89"/>
      <c r="AL32" s="89"/>
      <c r="AM32" s="89"/>
      <c r="AN32" s="90"/>
      <c r="AO32" s="91"/>
      <c r="AP32" s="91"/>
      <c r="AQ32" s="89"/>
      <c r="AR32" s="89"/>
      <c r="AS32" s="89"/>
      <c r="AT32" s="119"/>
      <c r="AU32" s="513"/>
      <c r="AW32" s="3"/>
      <c r="AX32" s="3"/>
      <c r="AY32" s="3"/>
      <c r="BP32" s="221"/>
      <c r="BQ32" s="221"/>
    </row>
    <row r="33" spans="1:70" ht="21.75" customHeight="1">
      <c r="B33" s="74"/>
      <c r="D33" s="114"/>
      <c r="E33" s="109"/>
      <c r="F33" s="109"/>
      <c r="G33" s="109"/>
      <c r="H33" s="109"/>
      <c r="I33" s="109"/>
      <c r="J33" s="109"/>
      <c r="K33" s="109"/>
      <c r="L33" s="109"/>
      <c r="M33" s="109"/>
      <c r="N33" s="109"/>
      <c r="O33" s="109"/>
      <c r="P33" s="109"/>
      <c r="Q33" s="109"/>
      <c r="R33" s="109"/>
      <c r="S33" s="109"/>
      <c r="T33" s="109"/>
      <c r="U33" s="109"/>
      <c r="V33" s="109"/>
      <c r="W33" s="109"/>
      <c r="X33" s="109"/>
      <c r="Y33" s="109"/>
      <c r="Z33" s="109"/>
      <c r="AA33" s="109"/>
      <c r="AB33" s="109"/>
      <c r="AC33" s="109"/>
      <c r="AW33" s="3"/>
      <c r="AX33" s="3"/>
      <c r="AY33" s="3"/>
      <c r="BP33" s="221"/>
      <c r="BQ33" s="221"/>
    </row>
    <row r="34" spans="1:70" ht="20.149999999999999" customHeight="1">
      <c r="B34" s="973" t="s">
        <v>1317</v>
      </c>
      <c r="C34" s="975" t="s">
        <v>41</v>
      </c>
      <c r="D34" s="976"/>
      <c r="E34" s="987" t="s">
        <v>872</v>
      </c>
      <c r="F34" s="980" t="s">
        <v>1449</v>
      </c>
      <c r="G34" s="980" t="s">
        <v>14</v>
      </c>
      <c r="H34" s="980" t="s">
        <v>13</v>
      </c>
      <c r="I34" s="980" t="s">
        <v>2210</v>
      </c>
      <c r="J34" s="985" t="s">
        <v>1265</v>
      </c>
      <c r="K34" s="980" t="s">
        <v>34</v>
      </c>
      <c r="L34" s="980" t="s">
        <v>1499</v>
      </c>
      <c r="M34" s="980" t="s">
        <v>1056</v>
      </c>
      <c r="N34" s="980" t="s">
        <v>2291</v>
      </c>
      <c r="O34" s="980" t="s">
        <v>1240</v>
      </c>
      <c r="P34" s="980" t="s">
        <v>4430</v>
      </c>
      <c r="Q34" s="980" t="s">
        <v>4345</v>
      </c>
      <c r="R34" s="980" t="s">
        <v>4431</v>
      </c>
      <c r="S34" s="980" t="s">
        <v>1239</v>
      </c>
      <c r="T34" s="980" t="s">
        <v>4432</v>
      </c>
      <c r="U34" s="980" t="s">
        <v>4433</v>
      </c>
      <c r="V34" s="980" t="s">
        <v>979</v>
      </c>
      <c r="W34" s="397"/>
      <c r="X34" s="398" t="s">
        <v>2140</v>
      </c>
      <c r="Y34" s="398"/>
      <c r="Z34" s="398"/>
      <c r="AA34" s="398"/>
      <c r="AB34" s="399"/>
      <c r="AC34" s="400"/>
      <c r="AD34" s="993" t="s">
        <v>1490</v>
      </c>
      <c r="AE34" s="994"/>
      <c r="AF34" s="994"/>
      <c r="AG34" s="994"/>
      <c r="AH34" s="994"/>
      <c r="AI34" s="994"/>
      <c r="AJ34" s="994"/>
      <c r="AK34" s="994"/>
      <c r="AL34" s="995"/>
      <c r="AM34" s="250"/>
      <c r="AN34" s="989" t="s">
        <v>2139</v>
      </c>
      <c r="AO34" s="1003" t="s">
        <v>1471</v>
      </c>
      <c r="AP34" s="991" t="s">
        <v>2187</v>
      </c>
      <c r="AQ34" s="996" t="s">
        <v>1477</v>
      </c>
      <c r="AR34" s="989" t="s">
        <v>2145</v>
      </c>
      <c r="AS34" s="980" t="s">
        <v>2170</v>
      </c>
      <c r="AT34" s="1001" t="s">
        <v>1478</v>
      </c>
      <c r="AU34" s="980" t="s">
        <v>537</v>
      </c>
      <c r="AW34" s="3"/>
      <c r="AX34" s="3"/>
      <c r="AY34" s="3"/>
      <c r="BP34" s="221"/>
      <c r="BQ34" s="221"/>
    </row>
    <row r="35" spans="1:70" ht="30" customHeight="1">
      <c r="A35" s="3"/>
      <c r="B35" s="974"/>
      <c r="C35" s="977"/>
      <c r="D35" s="978"/>
      <c r="E35" s="988"/>
      <c r="F35" s="998"/>
      <c r="G35" s="998"/>
      <c r="H35" s="998"/>
      <c r="I35" s="981"/>
      <c r="J35" s="986"/>
      <c r="K35" s="981"/>
      <c r="L35" s="981"/>
      <c r="M35" s="981"/>
      <c r="N35" s="981"/>
      <c r="O35" s="981"/>
      <c r="P35" s="981"/>
      <c r="Q35" s="981"/>
      <c r="R35" s="981"/>
      <c r="S35" s="981"/>
      <c r="T35" s="981"/>
      <c r="U35" s="981"/>
      <c r="V35" s="981"/>
      <c r="W35" s="142" t="s">
        <v>1456</v>
      </c>
      <c r="X35" s="620" t="s">
        <v>1455</v>
      </c>
      <c r="Y35" s="615" t="s">
        <v>1462</v>
      </c>
      <c r="Z35" s="621" t="s">
        <v>1463</v>
      </c>
      <c r="AA35" s="621" t="s">
        <v>1464</v>
      </c>
      <c r="AB35" s="620"/>
      <c r="AC35" s="84"/>
      <c r="AD35" s="229" t="s">
        <v>1489</v>
      </c>
      <c r="AE35" s="129" t="s">
        <v>1466</v>
      </c>
      <c r="AF35" s="230" t="s">
        <v>1465</v>
      </c>
      <c r="AG35" s="231" t="s">
        <v>2144</v>
      </c>
      <c r="AH35" s="256" t="s">
        <v>2237</v>
      </c>
      <c r="AI35" s="232" t="s">
        <v>2188</v>
      </c>
      <c r="AJ35" s="232" t="s">
        <v>2238</v>
      </c>
      <c r="AK35" s="232" t="s">
        <v>2262</v>
      </c>
      <c r="AL35" s="233" t="s">
        <v>2189</v>
      </c>
      <c r="AM35" s="258" t="s">
        <v>2263</v>
      </c>
      <c r="AN35" s="990"/>
      <c r="AO35" s="1004"/>
      <c r="AP35" s="992"/>
      <c r="AQ35" s="997"/>
      <c r="AR35" s="990"/>
      <c r="AS35" s="981"/>
      <c r="AT35" s="1002"/>
      <c r="AU35" s="998" t="s">
        <v>562</v>
      </c>
      <c r="AW35" s="3"/>
      <c r="AX35" s="3"/>
      <c r="AY35" s="3"/>
      <c r="BE35" s="216">
        <v>2015</v>
      </c>
      <c r="BF35" s="216">
        <v>2016</v>
      </c>
      <c r="BG35" s="216">
        <v>2017</v>
      </c>
      <c r="BH35" s="216">
        <v>2018</v>
      </c>
      <c r="BI35" s="216">
        <v>2019</v>
      </c>
      <c r="BJ35" s="216">
        <v>2020</v>
      </c>
      <c r="BK35" s="216">
        <v>2021</v>
      </c>
      <c r="BL35" s="216">
        <v>2022</v>
      </c>
      <c r="BM35" s="216">
        <v>2023</v>
      </c>
      <c r="BN35" s="154" t="s">
        <v>2195</v>
      </c>
      <c r="BO35" s="325" t="s">
        <v>2196</v>
      </c>
      <c r="BP35" s="251" t="s">
        <v>2229</v>
      </c>
      <c r="BQ35" s="251" t="s">
        <v>2228</v>
      </c>
      <c r="BR35" s="251" t="s">
        <v>2230</v>
      </c>
    </row>
    <row r="36" spans="1:70" ht="15">
      <c r="B36" s="159" t="str">
        <f>INDEX('UT - Retail'!$A$7:$A$1409,MATCH(AU36,'UT - Retail'!$U$7:$U$1409,0),1)</f>
        <v xml:space="preserve">AllianceBernstein </v>
      </c>
      <c r="C36" s="714" t="str">
        <f>INDEX('UT - Retail'!$B$7:$B$1409,MATCH(AU36,'UT - Retail'!$U$7:$U$1409,0),1)</f>
        <v>AB SICAV I International Health Care Portfolio A SGD</v>
      </c>
      <c r="D36" s="715"/>
      <c r="E36" s="534" t="str">
        <f>VLOOKUP(C36,'UT - Retail'!$B:$K,8,FALSE)</f>
        <v>Equities</v>
      </c>
      <c r="F36" s="535" t="str">
        <f>VLOOKUP(C36,'UT - Retail'!$B:$K,9,FALSE)</f>
        <v>Global</v>
      </c>
      <c r="G36" s="535" t="str">
        <f>VLOOKUP(C36,'UT - Retail'!$B:$K,10,FALSE)</f>
        <v>Healthcare</v>
      </c>
      <c r="H36" s="535" t="str">
        <f>VLOOKUP(C36,'UT - Retail'!$B:$N,13,FALSE)</f>
        <v>No</v>
      </c>
      <c r="I36" s="535" t="str">
        <f>VLOOKUP(C36,'UT - Retail'!$B:$Q,14,FALSE)</f>
        <v>No</v>
      </c>
      <c r="J36" s="535" t="str">
        <f>VLOOKUP(C36,'UT - Retail'!$B:$Q,11,FALSE)</f>
        <v>No</v>
      </c>
      <c r="K36" s="535" t="str">
        <f>VLOOKUP(C36,'UT - Retail'!$B:$P,15,FALSE)</f>
        <v>No</v>
      </c>
      <c r="L36" s="535" t="str">
        <f>VLOOKUP(C36,'UT - Retail'!$B:$Q,16,FALSE)</f>
        <v>Both</v>
      </c>
      <c r="M36" s="173" t="str">
        <f>VLOOKUP(C36,'UT - Retail'!$B:$K,6,FALSE)</f>
        <v>SGD</v>
      </c>
      <c r="N36" s="173" t="str">
        <f>IFERROR(IF(MATCH(C36,'Portfolio Construction'!$AL:$AL,0),"Yes","No"),"No")</f>
        <v>Yes</v>
      </c>
      <c r="O36" s="173" t="str">
        <f>IFERROR(IF(MATCH(C36,'Portfolio Construction'!$AN:$AN,0),"Yes","No"),"No")</f>
        <v>No</v>
      </c>
      <c r="P36" s="173" t="str">
        <f>IFERROR(IF(MATCH(C36,'Portfolio Construction'!$AP:$AP,0),"Yes","No"),"No")</f>
        <v>No</v>
      </c>
      <c r="Q36" s="173" t="str">
        <f>IFERROR(IF(MATCH(C36,'Portfolio Construction'!$AR:$AR,0),"Yes","No"),"No")</f>
        <v>No</v>
      </c>
      <c r="R36" s="173" t="str">
        <f>IFERROR(IF(MATCH(C36,'Portfolio Construction'!$AT:$AT,0),"Yes","No"),"No")</f>
        <v>No</v>
      </c>
      <c r="S36" s="173" t="str">
        <f>IFERROR(IF(MATCH(C36,'Portfolio Construction'!$AV:$AV,0),"Yes","No"),"No")</f>
        <v>No</v>
      </c>
      <c r="T36" s="173" t="str">
        <f>IFERROR(IF(MATCH(C36,'Portfolio Construction'!$AX:$AX,0),"Yes","No"),"No")</f>
        <v>No</v>
      </c>
      <c r="U36" s="173" t="str">
        <f>IFERROR(IF(MATCH(C36,'Portfolio Construction'!$AZ:$AZ,0),"Yes","No"),"No")</f>
        <v>No</v>
      </c>
      <c r="V36" s="173" t="str">
        <f>IFERROR(IF(MATCH(C36,'Portfolio Construction'!$BB:$BB,0),"Yes","No"),"No")</f>
        <v>No</v>
      </c>
      <c r="W36" s="619">
        <f>IF(VLOOKUP($AU36,'FE Source'!$A:$W,3,FALSE)=0,"-",VLOOKUP($AU36,'FE Source'!$A:$W,3,FALSE))</f>
        <v>-7.39</v>
      </c>
      <c r="X36" s="618">
        <f>IF(VLOOKUP($AU36,'FE Source'!$A:$W,4,FALSE)=0,"-",VLOOKUP($AU36,'FE Source'!$A:$W,4,FALSE))</f>
        <v>-0.37</v>
      </c>
      <c r="Y36" s="618">
        <f>IF(VLOOKUP($AU36,'FE Source'!$A:$W,5,FALSE)=0,"-",VLOOKUP($AU36,'FE Source'!$A:$W,5,FALSE))</f>
        <v>-10.42</v>
      </c>
      <c r="Z36" s="618">
        <f>IF(VLOOKUP($AU36,'FE Source'!$A:$W,6,FALSE)=0,"-",VLOOKUP($AU36,'FE Source'!$A:$W,6,FALSE))</f>
        <v>-9.07</v>
      </c>
      <c r="AA36" s="618">
        <f>IF(VLOOKUP($AU36,'FE Source'!$A:$W,7,FALSE)=0,"-",VLOOKUP($AU36,'FE Source'!$A:$W,7,FALSE))</f>
        <v>1.39</v>
      </c>
      <c r="AB36" s="618">
        <f>IF(VLOOKUP($AU36,'FE Source'!$A:$W,8,FALSE)=0,"-",VLOOKUP($AU36,'FE Source'!$A:$W,8,FALSE))</f>
        <v>5.07</v>
      </c>
      <c r="AC36" s="622">
        <f>IF(VLOOKUP($AU36,'FE Source'!$A:$W,9,FALSE)=0,"-",VLOOKUP($AU36,'FE Source'!$A:$W,9,FALSE))</f>
        <v>7.36</v>
      </c>
      <c r="AD36" s="147">
        <f>IF(VLOOKUP($AU36,'FE Source'!$A:$W,10,FALSE)=0,"-",VLOOKUP($AU36,'FE Source'!$A:$W,10,FALSE))</f>
        <v>0.91</v>
      </c>
      <c r="AE36" s="82">
        <f>IF(VLOOKUP($AU36,'FE Source'!$A:$W,11,FALSE)=0,"-",VLOOKUP($AU36,'FE Source'!$A:$W,11,FALSE))</f>
        <v>11.49</v>
      </c>
      <c r="AF36" s="123" t="str">
        <f>IF(VLOOKUP($AU36,'FE Source'!$A:$W,12,FALSE)=0,"-",VLOOKUP($AU36,'FE Source'!$A:$W,12,FALSE))</f>
        <v>-</v>
      </c>
      <c r="AG36" s="536">
        <f>IF(VLOOKUP($AU36,'FE Source'!$A:$W,14,FALSE)=0,"-",VLOOKUP($AU36,'FE Source'!$A:$W,14,FALSE))</f>
        <v>-14.01</v>
      </c>
      <c r="AH36" s="173">
        <f>IF(VLOOKUP($AU36,'FE Source'!$A:$DJ,33,FALSE)=0,"-",VLOOKUP($AU36,'FE Source'!$A:$DJ,33,FALSE))</f>
        <v>113.4</v>
      </c>
      <c r="AI36" s="537">
        <f>IF(VLOOKUP($AU36,'FE Source'!$A:$Y,20,FALSE)=0,"-",VLOOKUP($AU36,'FE Source'!$A:$Y,20,FALSE))</f>
        <v>92.31</v>
      </c>
      <c r="AJ36" s="257">
        <f>IF(VLOOKUP($AU36,'FE Source'!$A:$DJ,34,FALSE)=0,"-",VLOOKUP($AU36,'FE Source'!$A:$DJ,34,FALSE))</f>
        <v>108.74</v>
      </c>
      <c r="AK36" s="257">
        <f>IF(VLOOKUP($AU36,'FE Source'!$A:$DJ,35,FALSE)=0,"-",VLOOKUP($AU36,'FE Source'!$A:$DJ,35,FALSE))</f>
        <v>127.88</v>
      </c>
      <c r="AL36" s="538">
        <f>IF(VLOOKUP($AU36,'FE Source'!$A:$Y,19,FALSE)=0,"-",VLOOKUP($AU36,'FE Source'!$A:$Y,19,FALSE))</f>
        <v>86.22</v>
      </c>
      <c r="AM36" s="259">
        <f>IF(VLOOKUP($AU36,'FE Source'!$A:$DJ,36,FALSE)=0,"-",VLOOKUP($AU36,'FE Source'!$A:$DJ,36,FALSE))</f>
        <v>84.46</v>
      </c>
      <c r="AN36" s="539">
        <f>IF(VLOOKUP($AU36,'FE Source'!$A:$W,13,FALSE)=0,"-",VLOOKUP($AU36,'FE Source'!$A:$W,13,FALSE))</f>
        <v>4173.5</v>
      </c>
      <c r="AO36" s="540" t="str">
        <f>IF(J36="no","-",IF(VLOOKUP($AU36,'FE Source'!$A:$W,15,FALSE)=0,"-",VLOOKUP($AU36,'FE Source'!$A:$W,15,FALSE)))</f>
        <v>-</v>
      </c>
      <c r="AP36" s="200" t="str">
        <f>IF(AO36="-","-",IF(VLOOKUP($AU36,'FE Source'!$A:$Z,21,FALSE)=0,"-",IF(VLOOKUP($AU36,'FE Source'!$A:$Z,21,FALSE)=2,"Semi-Annual",IF(VLOOKUP($AU36,'FE Source'!$A:$Z,21,FALSE)=4,"Quarterly",IF(VLOOKUP($AU36,'FE Source'!$A:$Z,21,FALSE)=12,"Monthly","Annual")))))</f>
        <v>-</v>
      </c>
      <c r="AQ36" s="170">
        <f t="array" ref="AQ36">IF(VLOOKUP($AU36,'FE Source'!$A:$W,16,FALSE)=0,"-",VLOOKUP($AU36,'FE Source'!$A:$W,16,FALSE))</f>
        <v>1.94</v>
      </c>
      <c r="AR36" s="541" t="str">
        <f>IF(VLOOKUP($AU36,'FE Source'!$A:$W,17,FALSE)=0,"-",VLOOKUP($AU36,'FE Source'!$A:$W,17,FALSE))</f>
        <v>Neutral</v>
      </c>
      <c r="AS36" s="173">
        <f>IF(VLOOKUP($AU36,'FE Source'!$AN:$AS,4,FALSE)="",VLOOKUP($AU36,'FE Source'!$AN:$AS,3,FALSE),VLOOKUP($AU36,'FE Source'!$AN:$AS,4,FALSE))</f>
        <v>683.96</v>
      </c>
      <c r="AT36" s="665">
        <f>IF(VLOOKUP($AU36,'FE Source'!$AN:$AS,5,FALSE)=0,"-",VLOOKUP($AU36,'FE Source'!$AN:$AS,5,FALSE))</f>
        <v>45783</v>
      </c>
      <c r="AU36" s="401" t="s">
        <v>4242</v>
      </c>
      <c r="AW36" s="3"/>
      <c r="AX36" t="s">
        <v>1467</v>
      </c>
      <c r="AY36" s="3" t="s">
        <v>1467</v>
      </c>
      <c r="AZ36" s="80" t="s">
        <v>1467</v>
      </c>
      <c r="BA36" s="16" t="s">
        <v>1467</v>
      </c>
      <c r="BB36" s="80" t="s">
        <v>1467</v>
      </c>
      <c r="BD36" s="6" t="s">
        <v>1467</v>
      </c>
      <c r="BE36" s="218">
        <f>IF(VLOOKUP($AU36,'FE Source'!$A:$AK,22,FALSE)=0,"-",VLOOKUP($AU36,'FE Source'!$A:$AK,22,FALSE))</f>
        <v>15.44</v>
      </c>
      <c r="BF36" s="218">
        <f>IF(VLOOKUP($AU36,'FE Source'!$A:$AK,23,FALSE)=0,"-",VLOOKUP($AU36,'FE Source'!$A:$AK,23,FALSE))</f>
        <v>-3.45</v>
      </c>
      <c r="BG36" s="218">
        <f>IF(VLOOKUP($AU36,'FE Source'!$A:$AK,24,FALSE)=0,"-",VLOOKUP($AU36,'FE Source'!$A:$AK,24,FALSE))</f>
        <v>15.99</v>
      </c>
      <c r="BH36" s="218">
        <f>IF(VLOOKUP($AU36,'FE Source'!$A:$AK,25,FALSE)=0,"-",VLOOKUP($AU36,'FE Source'!$A:$AK,25,FALSE))</f>
        <v>6.24</v>
      </c>
      <c r="BI36" s="218">
        <f>IF(VLOOKUP($AU36,'FE Source'!$A:$AK,26,FALSE)=0,"-",VLOOKUP($AU36,'FE Source'!$A:$AK,26,FALSE))</f>
        <v>18.45</v>
      </c>
      <c r="BJ36" s="218">
        <f>IF(VLOOKUP($AU36,'FE Source'!$A:$AK,27,FALSE)=0,"-",VLOOKUP($AU36,'FE Source'!$A:$AK,27,FALSE))</f>
        <v>16.43</v>
      </c>
      <c r="BK36" s="218">
        <f>IF(VLOOKUP($AU36,'FE Source'!$A:$AK,28,FALSE)=0,"-",VLOOKUP($AU36,'FE Source'!$A:$AK,28,FALSE))</f>
        <v>25.78</v>
      </c>
      <c r="BL36" s="218">
        <f>IF(VLOOKUP($AU36,'FE Source'!$A:$AK,29,FALSE)=0,"-",VLOOKUP($AU36,'FE Source'!$A:$AK,29,FALSE))</f>
        <v>-10.91</v>
      </c>
      <c r="BM36" s="218">
        <f>IF(VLOOKUP($AU36,'FE Source'!$A:$AK,30,FALSE)=0,"-",VLOOKUP($AU36,'FE Source'!$A:$AK,30,FALSE))</f>
        <v>7.76</v>
      </c>
      <c r="BN36" s="17" t="str">
        <f>IF(VLOOKUP($AU36,'FE Source'!$A:$AK,31,FALSE)="No Specified Index","-",IF(VLOOKUP($AU36,'FE Source'!$A:$AK,31,FALSE)=0,"-",VLOOKUP($AU36,'FE Source'!$A:$AK,31,FALSE)))</f>
        <v>MSCI World Healthcare</v>
      </c>
      <c r="BO36" s="217">
        <f>IF(VLOOKUP($AU36,'FE Source'!$A:$AK,32,FALSE)=0,"-",VLOOKUP($AU36,'FE Source'!$A:$AK,32,FALSE))</f>
        <v>39125</v>
      </c>
      <c r="BP36" s="18">
        <f>IF(VLOOKUP($AU36,'FE Source'!$AZ:$BC,2,FALSE)=0,"-",VLOOKUP($AU36,'FE Source'!$AZ:$BC,2,FALSE))</f>
        <v>-0.3</v>
      </c>
      <c r="BQ36" s="18">
        <f>IF(VLOOKUP($AU36,'FE Source'!$AZ:$BC,3,FALSE)=0,"-",VLOOKUP($AU36,'FE Source'!$AZ:$BC,3,FALSE))</f>
        <v>-6.69</v>
      </c>
      <c r="BR36" s="18">
        <f>IF(VLOOKUP($AU36,'FE Source'!$AZ:$BC,4,FALSE)=0,"-",VLOOKUP($AU36,'FE Source'!$AZ:$BC,4,FALSE))</f>
        <v>-2.2400000000000002</v>
      </c>
    </row>
    <row r="37" spans="1:70" ht="15">
      <c r="A37" s="3"/>
      <c r="B37" s="159" t="str">
        <f>INDEX('UT - Retail'!$A$7:$A$1409,MATCH(AU37,'UT - Retail'!$U$7:$U$1409,0),1)</f>
        <v>abrdn Asia Limited</v>
      </c>
      <c r="C37" s="710" t="str">
        <f>INDEX('UT - Retail'!$B$7:$B$1409,MATCH(AU37,'UT - Retail'!$U$7:$U$1409,0),1)</f>
        <v>abrdn All China Sustainable Equity SGD</v>
      </c>
      <c r="D37" s="711"/>
      <c r="E37" s="147" t="str">
        <f>VLOOKUP(C37,'UT - Retail'!$B:$K,8,FALSE)</f>
        <v>Equities</v>
      </c>
      <c r="F37" s="82" t="str">
        <f>VLOOKUP(C37,'UT - Retail'!$B:$K,9,FALSE)</f>
        <v>China</v>
      </c>
      <c r="G37" s="82" t="str">
        <f>VLOOKUP(C37,'UT - Retail'!$B:$K,10,FALSE)</f>
        <v>General</v>
      </c>
      <c r="H37" s="82" t="str">
        <f>VLOOKUP(C37,'UT - Retail'!$B:$N,13,FALSE)</f>
        <v>Yes</v>
      </c>
      <c r="I37" s="82" t="str">
        <f>VLOOKUP(C37,'UT - Retail'!$B:$Q,14,FALSE)</f>
        <v>No</v>
      </c>
      <c r="J37" s="82" t="str">
        <f>VLOOKUP(C37,'UT - Retail'!$B:$Q,11,FALSE)</f>
        <v>No</v>
      </c>
      <c r="K37" s="130" t="str">
        <f>VLOOKUP(C37,'UT - Retail'!$B:$P,15,FALSE)</f>
        <v>Yes</v>
      </c>
      <c r="L37" s="82" t="str">
        <f>VLOOKUP(C37,'UT - Retail'!$B:$Q,16,FALSE)</f>
        <v>Both</v>
      </c>
      <c r="M37" s="173" t="str">
        <f>VLOOKUP(C37,'UT - Retail'!$B:$K,6,FALSE)</f>
        <v>SGD</v>
      </c>
      <c r="N37" s="173" t="str">
        <f>IFERROR(IF(MATCH(C37,'Portfolio Construction'!$AL:$AL,0),"Yes","No"),"No")</f>
        <v>No</v>
      </c>
      <c r="O37" s="173" t="str">
        <f>IFERROR(IF(MATCH(C37,'Portfolio Construction'!$AN:$AN,0),"Yes","No"),"No")</f>
        <v>No</v>
      </c>
      <c r="P37" s="173" t="str">
        <f>IFERROR(IF(MATCH(C37,'Portfolio Construction'!$AP:$AP,0),"Yes","No"),"No")</f>
        <v>No</v>
      </c>
      <c r="Q37" s="173" t="str">
        <f>IFERROR(IF(MATCH(C37,'Portfolio Construction'!$AR:$AR,0),"Yes","No"),"No")</f>
        <v>No</v>
      </c>
      <c r="R37" s="173" t="str">
        <f>IFERROR(IF(MATCH(C37,'Portfolio Construction'!$AT:$AT,0),"Yes","No"),"No")</f>
        <v>No</v>
      </c>
      <c r="S37" s="173" t="str">
        <f>IFERROR(IF(MATCH(C37,'Portfolio Construction'!$AV:$AV,0),"Yes","No"),"No")</f>
        <v>No</v>
      </c>
      <c r="T37" s="173" t="str">
        <f>IFERROR(IF(MATCH(C37,'Portfolio Construction'!$AX:$AX,0),"Yes","No"),"No")</f>
        <v>No</v>
      </c>
      <c r="U37" s="173" t="str">
        <f>IFERROR(IF(MATCH(C37,'Portfolio Construction'!$AZ:$AZ,0),"Yes","No"),"No")</f>
        <v>No</v>
      </c>
      <c r="V37" s="173" t="str">
        <f>IFERROR(IF(MATCH(C37,'Portfolio Construction'!$BB:$BB,0),"Yes","No"),"No")</f>
        <v>No</v>
      </c>
      <c r="W37" s="619">
        <f>IF(VLOOKUP($AU37,'FE Source'!$A:$W,3,FALSE)=0,"-",VLOOKUP($AU37,'FE Source'!$A:$W,3,FALSE))</f>
        <v>2.76</v>
      </c>
      <c r="X37" s="618">
        <f>IF(VLOOKUP($AU37,'FE Source'!$A:$W,4,FALSE)=0,"-",VLOOKUP($AU37,'FE Source'!$A:$W,4,FALSE))</f>
        <v>-0.25</v>
      </c>
      <c r="Y37" s="618">
        <f>IF(VLOOKUP($AU37,'FE Source'!$A:$W,5,FALSE)=0,"-",VLOOKUP($AU37,'FE Source'!$A:$W,5,FALSE))</f>
        <v>0.22</v>
      </c>
      <c r="Z37" s="618">
        <f>IF(VLOOKUP($AU37,'FE Source'!$A:$W,6,FALSE)=0,"-",VLOOKUP($AU37,'FE Source'!$A:$W,6,FALSE))</f>
        <v>6.85</v>
      </c>
      <c r="AA37" s="618">
        <f>IF(VLOOKUP($AU37,'FE Source'!$A:$W,7,FALSE)=0,"-",VLOOKUP($AU37,'FE Source'!$A:$W,7,FALSE))</f>
        <v>-5.88</v>
      </c>
      <c r="AB37" s="618">
        <f>IF(VLOOKUP($AU37,'FE Source'!$A:$W,8,FALSE)=0,"-",VLOOKUP($AU37,'FE Source'!$A:$W,8,FALSE))</f>
        <v>-4.78</v>
      </c>
      <c r="AC37" s="623">
        <f>IF(VLOOKUP($AU37,'FE Source'!$A:$W,9,FALSE)=0,"-",VLOOKUP($AU37,'FE Source'!$A:$W,9,FALSE))</f>
        <v>-0.75</v>
      </c>
      <c r="AD37" s="147">
        <f>IF(VLOOKUP($AU37,'FE Source'!$A:$W,10,FALSE)=0,"-",VLOOKUP($AU37,'FE Source'!$A:$W,10,FALSE))</f>
        <v>1.28</v>
      </c>
      <c r="AE37" s="82">
        <f>IF(VLOOKUP($AU37,'FE Source'!$A:$W,11,FALSE)=0,"-",VLOOKUP($AU37,'FE Source'!$A:$W,11,FALSE))</f>
        <v>28.25</v>
      </c>
      <c r="AF37" s="82">
        <f>IF(VLOOKUP($AU37,'FE Source'!$A:$W,12,FALSE)=0,"-",VLOOKUP($AU37,'FE Source'!$A:$W,12,FALSE))</f>
        <v>-0.03</v>
      </c>
      <c r="AG37" s="130">
        <f>IF(VLOOKUP($AU37,'FE Source'!$A:$W,14,FALSE)=0,"-",VLOOKUP($AU37,'FE Source'!$A:$W,14,FALSE))</f>
        <v>-41.52</v>
      </c>
      <c r="AH37" s="173">
        <f>IF(VLOOKUP($AU37,'FE Source'!$A:$DJ,33,FALSE)=0,"-",VLOOKUP($AU37,'FE Source'!$A:$DJ,33,FALSE))</f>
        <v>143.97</v>
      </c>
      <c r="AI37" s="203">
        <f>IF(VLOOKUP($AU37,'FE Source'!$A:$Y,20,FALSE)=0,"-",VLOOKUP($AU37,'FE Source'!$A:$Y,20,FALSE))</f>
        <v>144.32</v>
      </c>
      <c r="AJ37" s="257">
        <f>IF(VLOOKUP($AU37,'FE Source'!$A:$DJ,34,FALSE)=0,"-",VLOOKUP($AU37,'FE Source'!$A:$DJ,34,FALSE))</f>
        <v>156.62</v>
      </c>
      <c r="AK37" s="257">
        <f>IF(VLOOKUP($AU37,'FE Source'!$A:$DJ,35,FALSE)=0,"-",VLOOKUP($AU37,'FE Source'!$A:$DJ,35,FALSE))</f>
        <v>124.81</v>
      </c>
      <c r="AL37" s="326">
        <f>IF(VLOOKUP($AU37,'FE Source'!$A:$Y,19,FALSE)=0,"-",VLOOKUP($AU37,'FE Source'!$A:$Y,19,FALSE))</f>
        <v>113.95</v>
      </c>
      <c r="AM37" s="259">
        <f>IF(VLOOKUP($AU37,'FE Source'!$A:$DJ,36,FALSE)=0,"-",VLOOKUP($AU37,'FE Source'!$A:$DJ,36,FALSE))</f>
        <v>110.05</v>
      </c>
      <c r="AN37" s="165">
        <f>IF(VLOOKUP($AU37,'FE Source'!$A:$W,13,FALSE)=0,"-",VLOOKUP($AU37,'FE Source'!$A:$W,13,FALSE))</f>
        <v>63.7</v>
      </c>
      <c r="AO37" s="198" t="str">
        <f>IF(J37="no","-",IF(VLOOKUP($AU37,'FE Source'!$A:$W,15,FALSE)=0,"-",VLOOKUP($AU37,'FE Source'!$A:$W,15,FALSE)))</f>
        <v>-</v>
      </c>
      <c r="AP37" s="201" t="str">
        <f>IF(AO37="-","-",IF(VLOOKUP($AU37,'FE Source'!$A:$Z,21,FALSE)=0,"-",IF(VLOOKUP($AU37,'FE Source'!$A:$Z,21,FALSE)=2,"Semi-Annual",IF(VLOOKUP($AU37,'FE Source'!$A:$Z,21,FALSE)=4,"Quarterly",IF(VLOOKUP($AU37,'FE Source'!$A:$Z,21,FALSE)=12,"Monthly","Annual")))))</f>
        <v>-</v>
      </c>
      <c r="AQ37" s="170" t="str">
        <f t="array" ref="AQ37">IF(VLOOKUP($AU37,'FE Source'!$A:$W,16,FALSE)=0,"-",VLOOKUP($AU37,'FE Source'!$A:$W,16,FALSE))</f>
        <v>-</v>
      </c>
      <c r="AR37" s="175" t="str">
        <f>IF(VLOOKUP($AU37,'FE Source'!$A:$W,17,FALSE)=0,"-",VLOOKUP($AU37,'FE Source'!$A:$W,17,FALSE))</f>
        <v>Neutral</v>
      </c>
      <c r="AS37" s="173">
        <f>IF(VLOOKUP($AU37,'FE Source'!$AN:$AS,4,FALSE)="",VLOOKUP($AU37,'FE Source'!$AN:$AS,3,FALSE),VLOOKUP($AU37,'FE Source'!$AN:$AS,4,FALSE))</f>
        <v>3.03</v>
      </c>
      <c r="AT37" s="179">
        <f>IF(VLOOKUP($AU37,'FE Source'!$AN:$AS,5,FALSE)=0,"-",VLOOKUP($AU37,'FE Source'!$AN:$AS,5,FALSE))</f>
        <v>45782</v>
      </c>
      <c r="AU37" s="163" t="s">
        <v>562</v>
      </c>
      <c r="AX37" s="80" t="s">
        <v>4806</v>
      </c>
      <c r="AY37" s="3" t="s">
        <v>165</v>
      </c>
      <c r="AZ37" s="80" t="s">
        <v>977</v>
      </c>
      <c r="BA37" s="3" t="s">
        <v>180</v>
      </c>
      <c r="BB37" s="5" t="s">
        <v>6206</v>
      </c>
      <c r="BD37" s="6" t="s">
        <v>30</v>
      </c>
      <c r="BE37" s="219">
        <f>IF(VLOOKUP($AU37,'FE Source'!$A:$AK,22,FALSE)=0,"-",VLOOKUP($AU37,'FE Source'!$A:$AK,22,FALSE))</f>
        <v>-0.82</v>
      </c>
      <c r="BF37" s="219">
        <f>IF(VLOOKUP($AU37,'FE Source'!$A:$AK,23,FALSE)=0,"-",VLOOKUP($AU37,'FE Source'!$A:$AK,23,FALSE))</f>
        <v>2.39</v>
      </c>
      <c r="BG37" s="219">
        <f>IF(VLOOKUP($AU37,'FE Source'!$A:$AK,24,FALSE)=0,"-",VLOOKUP($AU37,'FE Source'!$A:$AK,24,FALSE))</f>
        <v>22.8</v>
      </c>
      <c r="BH37" s="219">
        <f>IF(VLOOKUP($AU37,'FE Source'!$A:$AK,25,FALSE)=0,"-",VLOOKUP($AU37,'FE Source'!$A:$AK,25,FALSE))</f>
        <v>-10.32</v>
      </c>
      <c r="BI37" s="219">
        <f>IF(VLOOKUP($AU37,'FE Source'!$A:$AK,26,FALSE)=0,"-",VLOOKUP($AU37,'FE Source'!$A:$AK,26,FALSE))</f>
        <v>22.36</v>
      </c>
      <c r="BJ37" s="219">
        <f>IF(VLOOKUP($AU37,'FE Source'!$A:$AK,27,FALSE)=0,"-",VLOOKUP($AU37,'FE Source'!$A:$AK,27,FALSE))</f>
        <v>34.25</v>
      </c>
      <c r="BK37" s="219">
        <f>IF(VLOOKUP($AU37,'FE Source'!$A:$AK,28,FALSE)=0,"-",VLOOKUP($AU37,'FE Source'!$A:$AK,28,FALSE))</f>
        <v>-13</v>
      </c>
      <c r="BL37" s="219">
        <f>IF(VLOOKUP($AU37,'FE Source'!$A:$AK,29,FALSE)=0,"-",VLOOKUP($AU37,'FE Source'!$A:$AK,29,FALSE))</f>
        <v>-26.11</v>
      </c>
      <c r="BM37" s="219">
        <f>IF(VLOOKUP($AU37,'FE Source'!$A:$AK,30,FALSE)=0,"-",VLOOKUP($AU37,'FE Source'!$A:$AK,30,FALSE))</f>
        <v>-23.56</v>
      </c>
      <c r="BN37" t="str">
        <f>IF(VLOOKUP($AU37,'FE Source'!$A:$AK,31,FALSE)="No Specified Index","-",IF(VLOOKUP($AU37,'FE Source'!$A:$AK,31,FALSE)=0,"-",VLOOKUP($AU37,'FE Source'!$A:$AK,31,FALSE)))</f>
        <v>MSCI China All Shares</v>
      </c>
      <c r="BO37" s="217">
        <f>IF(VLOOKUP($AU37,'FE Source'!$A:$AK,32,FALSE)=0,"-",VLOOKUP($AU37,'FE Source'!$A:$AK,32,FALSE))</f>
        <v>37085</v>
      </c>
      <c r="BP37" s="18">
        <f>IF(VLOOKUP($AU37,'FE Source'!$AZ:$BC,2,FALSE)=0,"-",VLOOKUP($AU37,'FE Source'!$AZ:$BC,2,FALSE))</f>
        <v>-5.86</v>
      </c>
      <c r="BQ37" s="18">
        <f>IF(VLOOKUP($AU37,'FE Source'!$AZ:$BC,3,FALSE)=0,"-",VLOOKUP($AU37,'FE Source'!$AZ:$BC,3,FALSE))</f>
        <v>-6.32</v>
      </c>
      <c r="BR37" s="18">
        <f>IF(VLOOKUP($AU37,'FE Source'!$AZ:$BC,4,FALSE)=0,"-",VLOOKUP($AU37,'FE Source'!$AZ:$BC,4,FALSE))</f>
        <v>-8.0399999999999991</v>
      </c>
    </row>
    <row r="38" spans="1:70" ht="15" customHeight="1">
      <c r="A38" s="3"/>
      <c r="B38" s="159" t="str">
        <f>INDEX('UT - Retail'!$A$7:$A$1409,MATCH(AU38,'UT - Retail'!$U$7:$U$1409,0),1)</f>
        <v>abrdn Asia Limited</v>
      </c>
      <c r="C38" s="710" t="str">
        <f>INDEX('UT - Retail'!$B$7:$B$1409,MATCH(AU38,'UT - Retail'!$U$7:$U$1409,0),1)</f>
        <v>abrdn Asian Smaller Companies SGD</v>
      </c>
      <c r="D38" s="711"/>
      <c r="E38" s="147" t="str">
        <f>VLOOKUP(C38,'UT - Retail'!$B:$K,8,FALSE)</f>
        <v>Equities</v>
      </c>
      <c r="F38" s="82" t="str">
        <f>VLOOKUP(C38,'UT - Retail'!$B:$K,9,FALSE)</f>
        <v>Asia Pacific ex-Japan</v>
      </c>
      <c r="G38" s="82" t="str">
        <f>VLOOKUP(C38,'UT - Retail'!$B:$K,10,FALSE)</f>
        <v>Small to Medium Companies</v>
      </c>
      <c r="H38" s="82" t="str">
        <f>VLOOKUP(C38,'UT - Retail'!$B:$N,13,FALSE)</f>
        <v>Yes</v>
      </c>
      <c r="I38" s="82" t="str">
        <f>VLOOKUP(C38,'UT - Retail'!$B:$Q,14,FALSE)</f>
        <v>No</v>
      </c>
      <c r="J38" s="82" t="str">
        <f>VLOOKUP(C38,'UT - Retail'!$B:$Q,11,FALSE)</f>
        <v>No</v>
      </c>
      <c r="K38" s="130" t="str">
        <f>VLOOKUP(C38,'UT - Retail'!$B:$P,15,FALSE)</f>
        <v>Yes</v>
      </c>
      <c r="L38" s="82" t="str">
        <f>VLOOKUP(C38,'UT - Retail'!$B:$Q,16,FALSE)</f>
        <v>Both</v>
      </c>
      <c r="M38" s="173" t="str">
        <f>VLOOKUP(C38,'UT - Retail'!$B:$K,6,FALSE)</f>
        <v>SGD</v>
      </c>
      <c r="N38" s="173" t="str">
        <f>IFERROR(IF(MATCH(C38,'Portfolio Construction'!$AL:$AL,0),"Yes","No"),"No")</f>
        <v>No</v>
      </c>
      <c r="O38" s="173" t="str">
        <f>IFERROR(IF(MATCH(C38,'Portfolio Construction'!$AN:$AN,0),"Yes","No"),"No")</f>
        <v>No</v>
      </c>
      <c r="P38" s="173" t="str">
        <f>IFERROR(IF(MATCH(C38,'Portfolio Construction'!$AP:$AP,0),"Yes","No"),"No")</f>
        <v>No</v>
      </c>
      <c r="Q38" s="173" t="str">
        <f>IFERROR(IF(MATCH(C38,'Portfolio Construction'!$AR:$AR,0),"Yes","No"),"No")</f>
        <v>No</v>
      </c>
      <c r="R38" s="173" t="str">
        <f>IFERROR(IF(MATCH(C38,'Portfolio Construction'!$AT:$AT,0),"Yes","No"),"No")</f>
        <v>No</v>
      </c>
      <c r="S38" s="173" t="str">
        <f>IFERROR(IF(MATCH(C38,'Portfolio Construction'!$AV:$AV,0),"Yes","No"),"No")</f>
        <v>No</v>
      </c>
      <c r="T38" s="173" t="str">
        <f>IFERROR(IF(MATCH(C38,'Portfolio Construction'!$AX:$AX,0),"Yes","No"),"No")</f>
        <v>No</v>
      </c>
      <c r="U38" s="173" t="str">
        <f>IFERROR(IF(MATCH(C38,'Portfolio Construction'!$AZ:$AZ,0),"Yes","No"),"No")</f>
        <v>No</v>
      </c>
      <c r="V38" s="173" t="str">
        <f>IFERROR(IF(MATCH(C38,'Portfolio Construction'!$BB:$BB,0),"Yes","No"),"No")</f>
        <v>No</v>
      </c>
      <c r="W38" s="619">
        <f>IF(VLOOKUP($AU38,'FE Source'!$A:$W,3,FALSE)=0,"-",VLOOKUP($AU38,'FE Source'!$A:$W,3,FALSE))</f>
        <v>-7.44</v>
      </c>
      <c r="X38" s="618">
        <f>IF(VLOOKUP($AU38,'FE Source'!$A:$W,4,FALSE)=0,"-",VLOOKUP($AU38,'FE Source'!$A:$W,4,FALSE))</f>
        <v>7.07</v>
      </c>
      <c r="Y38" s="618">
        <f>IF(VLOOKUP($AU38,'FE Source'!$A:$W,5,FALSE)=0,"-",VLOOKUP($AU38,'FE Source'!$A:$W,5,FALSE))</f>
        <v>-6.2</v>
      </c>
      <c r="Z38" s="618">
        <f>IF(VLOOKUP($AU38,'FE Source'!$A:$W,6,FALSE)=0,"-",VLOOKUP($AU38,'FE Source'!$A:$W,6,FALSE))</f>
        <v>0.97</v>
      </c>
      <c r="AA38" s="618">
        <f>IF(VLOOKUP($AU38,'FE Source'!$A:$W,7,FALSE)=0,"-",VLOOKUP($AU38,'FE Source'!$A:$W,7,FALSE))</f>
        <v>3.05</v>
      </c>
      <c r="AB38" s="618">
        <f>IF(VLOOKUP($AU38,'FE Source'!$A:$W,8,FALSE)=0,"-",VLOOKUP($AU38,'FE Source'!$A:$W,8,FALSE))</f>
        <v>6.03</v>
      </c>
      <c r="AC38" s="623">
        <f>IF(VLOOKUP($AU38,'FE Source'!$A:$W,9,FALSE)=0,"-",VLOOKUP($AU38,'FE Source'!$A:$W,9,FALSE))</f>
        <v>2.29</v>
      </c>
      <c r="AD38" s="147">
        <f>IF(VLOOKUP($AU38,'FE Source'!$A:$W,10,FALSE)=0,"-",VLOOKUP($AU38,'FE Source'!$A:$W,10,FALSE))</f>
        <v>0.91</v>
      </c>
      <c r="AE38" s="82">
        <f>IF(VLOOKUP($AU38,'FE Source'!$A:$W,11,FALSE)=0,"-",VLOOKUP($AU38,'FE Source'!$A:$W,11,FALSE))</f>
        <v>13.94</v>
      </c>
      <c r="AF38" s="82" t="str">
        <f>IF(VLOOKUP($AU38,'FE Source'!$A:$W,12,FALSE)=0,"-",VLOOKUP($AU38,'FE Source'!$A:$W,12,FALSE))</f>
        <v>-</v>
      </c>
      <c r="AG38" s="130">
        <f>IF(VLOOKUP($AU38,'FE Source'!$A:$W,14,FALSE)=0,"-",VLOOKUP($AU38,'FE Source'!$A:$W,14,FALSE))</f>
        <v>-17.97</v>
      </c>
      <c r="AH38" s="173">
        <f>IF(VLOOKUP($AU38,'FE Source'!$A:$DJ,33,FALSE)=0,"-",VLOOKUP($AU38,'FE Source'!$A:$DJ,33,FALSE))</f>
        <v>43.54</v>
      </c>
      <c r="AI38" s="203">
        <f>IF(VLOOKUP($AU38,'FE Source'!$A:$Y,20,FALSE)=0,"-",VLOOKUP($AU38,'FE Source'!$A:$Y,20,FALSE))</f>
        <v>105.56</v>
      </c>
      <c r="AJ38" s="257">
        <f>IF(VLOOKUP($AU38,'FE Source'!$A:$DJ,34,FALSE)=0,"-",VLOOKUP($AU38,'FE Source'!$A:$DJ,34,FALSE))</f>
        <v>97.85</v>
      </c>
      <c r="AK38" s="257">
        <f>IF(VLOOKUP($AU38,'FE Source'!$A:$DJ,35,FALSE)=0,"-",VLOOKUP($AU38,'FE Source'!$A:$DJ,35,FALSE))</f>
        <v>63.9</v>
      </c>
      <c r="AL38" s="326">
        <f>IF(VLOOKUP($AU38,'FE Source'!$A:$Y,19,FALSE)=0,"-",VLOOKUP($AU38,'FE Source'!$A:$Y,19,FALSE))</f>
        <v>92.57</v>
      </c>
      <c r="AM38" s="259">
        <f>IF(VLOOKUP($AU38,'FE Source'!$A:$DJ,36,FALSE)=0,"-",VLOOKUP($AU38,'FE Source'!$A:$DJ,36,FALSE))</f>
        <v>86.31</v>
      </c>
      <c r="AN38" s="165">
        <f>IF(VLOOKUP($AU38,'FE Source'!$A:$W,13,FALSE)=0,"-",VLOOKUP($AU38,'FE Source'!$A:$W,13,FALSE))</f>
        <v>25.8</v>
      </c>
      <c r="AO38" s="198" t="str">
        <f>IF(J38="no","-",IF(VLOOKUP($AU38,'FE Source'!$A:$W,15,FALSE)=0,"-",VLOOKUP($AU38,'FE Source'!$A:$W,15,FALSE)))</f>
        <v>-</v>
      </c>
      <c r="AP38" s="201" t="str">
        <f>IF(AO38="-","-",IF(VLOOKUP($AU38,'FE Source'!$A:$Z,21,FALSE)=0,"-",IF(VLOOKUP($AU38,'FE Source'!$A:$Z,21,FALSE)=2,"Semi-Annual",IF(VLOOKUP($AU38,'FE Source'!$A:$Z,21,FALSE)=4,"Quarterly",IF(VLOOKUP($AU38,'FE Source'!$A:$Z,21,FALSE)=12,"Monthly","Annual")))))</f>
        <v>-</v>
      </c>
      <c r="AQ38" s="170" t="str">
        <f t="array" ref="AQ38">IF(VLOOKUP($AU38,'FE Source'!$A:$W,16,FALSE)=0,"-",VLOOKUP($AU38,'FE Source'!$A:$W,16,FALSE))</f>
        <v>-</v>
      </c>
      <c r="AR38" s="175" t="str">
        <f>IF(VLOOKUP($AU38,'FE Source'!$A:$W,17,FALSE)=0,"-",VLOOKUP($AU38,'FE Source'!$A:$W,17,FALSE))</f>
        <v>Neutral</v>
      </c>
      <c r="AS38" s="173">
        <f>IF(VLOOKUP($AU38,'FE Source'!$AN:$AS,4,FALSE)="",VLOOKUP($AU38,'FE Source'!$AN:$AS,3,FALSE),VLOOKUP($AU38,'FE Source'!$AN:$AS,4,FALSE))</f>
        <v>2.6</v>
      </c>
      <c r="AT38" s="179">
        <f>IF(VLOOKUP($AU38,'FE Source'!$AN:$AS,5,FALSE)=0,"-",VLOOKUP($AU38,'FE Source'!$AN:$AS,5,FALSE))</f>
        <v>45782</v>
      </c>
      <c r="AU38" s="178" t="s">
        <v>561</v>
      </c>
      <c r="AX38" s="3" t="s">
        <v>4638</v>
      </c>
      <c r="AY38" t="s">
        <v>203</v>
      </c>
      <c r="AZ38" s="4" t="s">
        <v>978</v>
      </c>
      <c r="BA38" s="3" t="s">
        <v>182</v>
      </c>
      <c r="BB38" s="5" t="s">
        <v>6207</v>
      </c>
      <c r="BD38" s="6" t="s">
        <v>45</v>
      </c>
      <c r="BE38" s="219">
        <f>IF(VLOOKUP($AU38,'FE Source'!$A:$AK,22,FALSE)=0,"-",VLOOKUP($AU38,'FE Source'!$A:$AK,22,FALSE))</f>
        <v>-9.5</v>
      </c>
      <c r="BF38" s="219">
        <f>IF(VLOOKUP($AU38,'FE Source'!$A:$AK,23,FALSE)=0,"-",VLOOKUP($AU38,'FE Source'!$A:$AK,23,FALSE))</f>
        <v>2.89</v>
      </c>
      <c r="BG38" s="219">
        <f>IF(VLOOKUP($AU38,'FE Source'!$A:$AK,24,FALSE)=0,"-",VLOOKUP($AU38,'FE Source'!$A:$AK,24,FALSE))</f>
        <v>15.46</v>
      </c>
      <c r="BH38" s="219">
        <f>IF(VLOOKUP($AU38,'FE Source'!$A:$AK,25,FALSE)=0,"-",VLOOKUP($AU38,'FE Source'!$A:$AK,25,FALSE))</f>
        <v>-10.78</v>
      </c>
      <c r="BI38" s="219">
        <f>IF(VLOOKUP($AU38,'FE Source'!$A:$AK,26,FALSE)=0,"-",VLOOKUP($AU38,'FE Source'!$A:$AK,26,FALSE))</f>
        <v>13.94</v>
      </c>
      <c r="BJ38" s="219">
        <f>IF(VLOOKUP($AU38,'FE Source'!$A:$AK,27,FALSE)=0,"-",VLOOKUP($AU38,'FE Source'!$A:$AK,27,FALSE))</f>
        <v>11.63</v>
      </c>
      <c r="BK38" s="219">
        <f>IF(VLOOKUP($AU38,'FE Source'!$A:$AK,28,FALSE)=0,"-",VLOOKUP($AU38,'FE Source'!$A:$AK,28,FALSE))</f>
        <v>14.14</v>
      </c>
      <c r="BL38" s="219">
        <f>IF(VLOOKUP($AU38,'FE Source'!$A:$AK,29,FALSE)=0,"-",VLOOKUP($AU38,'FE Source'!$A:$AK,29,FALSE))</f>
        <v>-24</v>
      </c>
      <c r="BM38" s="219">
        <f>IF(VLOOKUP($AU38,'FE Source'!$A:$AK,30,FALSE)=0,"-",VLOOKUP($AU38,'FE Source'!$A:$AK,30,FALSE))</f>
        <v>10.73</v>
      </c>
      <c r="BN38" t="str">
        <f>IF(VLOOKUP($AU38,'FE Source'!$A:$AK,31,FALSE)="No Specified Index","-",IF(VLOOKUP($AU38,'FE Source'!$A:$AK,31,FALSE)=0,"-",VLOOKUP($AU38,'FE Source'!$A:$AK,31,FALSE)))</f>
        <v>MSCI AC Asia Pacific Ex Japan Small Cap</v>
      </c>
      <c r="BO38" s="217">
        <f>IF(VLOOKUP($AU38,'FE Source'!$A:$AK,32,FALSE)=0,"-",VLOOKUP($AU38,'FE Source'!$A:$AK,32,FALSE))</f>
        <v>38982</v>
      </c>
      <c r="BP38" s="18">
        <f>IF(VLOOKUP($AU38,'FE Source'!$AZ:$BC,2,FALSE)=0,"-",VLOOKUP($AU38,'FE Source'!$AZ:$BC,2,FALSE))</f>
        <v>-7.69</v>
      </c>
      <c r="BQ38" s="18">
        <f>IF(VLOOKUP($AU38,'FE Source'!$AZ:$BC,3,FALSE)=0,"-",VLOOKUP($AU38,'FE Source'!$AZ:$BC,3,FALSE))</f>
        <v>-8</v>
      </c>
      <c r="BR38" s="18">
        <f>IF(VLOOKUP($AU38,'FE Source'!$AZ:$BC,4,FALSE)=0,"-",VLOOKUP($AU38,'FE Source'!$AZ:$BC,4,FALSE))</f>
        <v>-4.93</v>
      </c>
    </row>
    <row r="39" spans="1:70" ht="15" customHeight="1">
      <c r="A39" s="3"/>
      <c r="B39" s="159" t="str">
        <f>INDEX('UT - Retail'!$A$7:$A$1409,MATCH(AU39,'UT - Retail'!$U$7:$U$1409,0),1)</f>
        <v>abrdn Asia Limited</v>
      </c>
      <c r="C39" s="701" t="str">
        <f>INDEX('UT - Retail'!$B$7:$B$1409,MATCH(AU39,'UT - Retail'!$U$7:$U$1409,0),1)</f>
        <v>abrdn European Sustainable Equity SGD</v>
      </c>
      <c r="D39" s="702"/>
      <c r="E39" s="147" t="str">
        <f>VLOOKUP(C39,'UT - Retail'!$B:$K,8,FALSE)</f>
        <v>Equities</v>
      </c>
      <c r="F39" s="82" t="str">
        <f>VLOOKUP(C39,'UT - Retail'!$B:$K,9,FALSE)</f>
        <v>Europe incl-UK</v>
      </c>
      <c r="G39" s="82" t="str">
        <f>VLOOKUP(C39,'UT - Retail'!$B:$K,10,FALSE)</f>
        <v>General</v>
      </c>
      <c r="H39" s="82" t="str">
        <f>VLOOKUP(C39,'UT - Retail'!$B:$N,13,FALSE)</f>
        <v>Yes</v>
      </c>
      <c r="I39" s="82" t="str">
        <f>VLOOKUP(C39,'UT - Retail'!$B:$Q,14,FALSE)</f>
        <v>No</v>
      </c>
      <c r="J39" s="82" t="str">
        <f>VLOOKUP(C39,'UT - Retail'!$B:$Q,11,FALSE)</f>
        <v>No</v>
      </c>
      <c r="K39" s="130" t="str">
        <f>VLOOKUP(C39,'UT - Retail'!$B:$P,15,FALSE)</f>
        <v>Yes</v>
      </c>
      <c r="L39" s="82" t="str">
        <f>VLOOKUP(C39,'UT - Retail'!$B:$Q,16,FALSE)</f>
        <v>Both</v>
      </c>
      <c r="M39" s="173" t="str">
        <f>VLOOKUP(C39,'UT - Retail'!$B:$K,6,FALSE)</f>
        <v>SGD</v>
      </c>
      <c r="N39" s="173" t="str">
        <f>IFERROR(IF(MATCH(C39,'Portfolio Construction'!$AL:$AL,0),"Yes","No"),"No")</f>
        <v>No</v>
      </c>
      <c r="O39" s="173" t="str">
        <f>IFERROR(IF(MATCH(C39,'Portfolio Construction'!$AN:$AN,0),"Yes","No"),"No")</f>
        <v>No</v>
      </c>
      <c r="P39" s="173" t="str">
        <f>IFERROR(IF(MATCH(C39,'Portfolio Construction'!$AP:$AP,0),"Yes","No"),"No")</f>
        <v>No</v>
      </c>
      <c r="Q39" s="173" t="str">
        <f>IFERROR(IF(MATCH(C39,'Portfolio Construction'!$AR:$AR,0),"Yes","No"),"No")</f>
        <v>No</v>
      </c>
      <c r="R39" s="173" t="str">
        <f>IFERROR(IF(MATCH(C39,'Portfolio Construction'!$AT:$AT,0),"Yes","No"),"No")</f>
        <v>No</v>
      </c>
      <c r="S39" s="173" t="str">
        <f>IFERROR(IF(MATCH(C39,'Portfolio Construction'!$AV:$AV,0),"Yes","No"),"No")</f>
        <v>No</v>
      </c>
      <c r="T39" s="173" t="str">
        <f>IFERROR(IF(MATCH(C39,'Portfolio Construction'!$AX:$AX,0),"Yes","No"),"No")</f>
        <v>No</v>
      </c>
      <c r="U39" s="173" t="str">
        <f>IFERROR(IF(MATCH(C39,'Portfolio Construction'!$AZ:$AZ,0),"Yes","No"),"No")</f>
        <v>No</v>
      </c>
      <c r="V39" s="173" t="str">
        <f>IFERROR(IF(MATCH(C39,'Portfolio Construction'!$BB:$BB,0),"Yes","No"),"No")</f>
        <v>No</v>
      </c>
      <c r="W39" s="619">
        <f>IF(VLOOKUP($AU39,'FE Source'!$A:$W,3,FALSE)=0,"-",VLOOKUP($AU39,'FE Source'!$A:$W,3,FALSE))</f>
        <v>2.34</v>
      </c>
      <c r="X39" s="618">
        <f>IF(VLOOKUP($AU39,'FE Source'!$A:$W,4,FALSE)=0,"-",VLOOKUP($AU39,'FE Source'!$A:$W,4,FALSE))</f>
        <v>6.28</v>
      </c>
      <c r="Y39" s="618">
        <f>IF(VLOOKUP($AU39,'FE Source'!$A:$W,5,FALSE)=0,"-",VLOOKUP($AU39,'FE Source'!$A:$W,5,FALSE))</f>
        <v>-0.28000000000000003</v>
      </c>
      <c r="Z39" s="618">
        <f>IF(VLOOKUP($AU39,'FE Source'!$A:$W,6,FALSE)=0,"-",VLOOKUP($AU39,'FE Source'!$A:$W,6,FALSE))</f>
        <v>-3.69</v>
      </c>
      <c r="AA39" s="618">
        <f>IF(VLOOKUP($AU39,'FE Source'!$A:$W,7,FALSE)=0,"-",VLOOKUP($AU39,'FE Source'!$A:$W,7,FALSE))</f>
        <v>5.6</v>
      </c>
      <c r="AB39" s="618">
        <f>IF(VLOOKUP($AU39,'FE Source'!$A:$W,8,FALSE)=0,"-",VLOOKUP($AU39,'FE Source'!$A:$W,8,FALSE))</f>
        <v>5.15</v>
      </c>
      <c r="AC39" s="623">
        <f>IF(VLOOKUP($AU39,'FE Source'!$A:$W,9,FALSE)=0,"-",VLOOKUP($AU39,'FE Source'!$A:$W,9,FALSE))</f>
        <v>4.01</v>
      </c>
      <c r="AD39" s="147">
        <f>IF(VLOOKUP($AU39,'FE Source'!$A:$W,10,FALSE)=0,"-",VLOOKUP($AU39,'FE Source'!$A:$W,10,FALSE))</f>
        <v>1.0900000000000001</v>
      </c>
      <c r="AE39" s="82">
        <f>IF(VLOOKUP($AU39,'FE Source'!$A:$W,11,FALSE)=0,"-",VLOOKUP($AU39,'FE Source'!$A:$W,11,FALSE))</f>
        <v>15.82</v>
      </c>
      <c r="AF39" s="82">
        <f>IF(VLOOKUP($AU39,'FE Source'!$A:$W,12,FALSE)=0,"-",VLOOKUP($AU39,'FE Source'!$A:$W,12,FALSE))</f>
        <v>0.09</v>
      </c>
      <c r="AG39" s="130">
        <f>IF(VLOOKUP($AU39,'FE Source'!$A:$W,14,FALSE)=0,"-",VLOOKUP($AU39,'FE Source'!$A:$W,14,FALSE))</f>
        <v>-15.64</v>
      </c>
      <c r="AH39" s="173">
        <f>IF(VLOOKUP($AU39,'FE Source'!$A:$DJ,33,FALSE)=0,"-",VLOOKUP($AU39,'FE Source'!$A:$DJ,33,FALSE))</f>
        <v>53.06</v>
      </c>
      <c r="AI39" s="203">
        <f>IF(VLOOKUP($AU39,'FE Source'!$A:$Y,20,FALSE)=0,"-",VLOOKUP($AU39,'FE Source'!$A:$Y,20,FALSE))</f>
        <v>112.01</v>
      </c>
      <c r="AJ39" s="257">
        <f>IF(VLOOKUP($AU39,'FE Source'!$A:$DJ,34,FALSE)=0,"-",VLOOKUP($AU39,'FE Source'!$A:$DJ,34,FALSE))</f>
        <v>101.84</v>
      </c>
      <c r="AK39" s="257">
        <f>IF(VLOOKUP($AU39,'FE Source'!$A:$DJ,35,FALSE)=0,"-",VLOOKUP($AU39,'FE Source'!$A:$DJ,35,FALSE))</f>
        <v>139.16</v>
      </c>
      <c r="AL39" s="326">
        <f>IF(VLOOKUP($AU39,'FE Source'!$A:$Y,19,FALSE)=0,"-",VLOOKUP($AU39,'FE Source'!$A:$Y,19,FALSE))</f>
        <v>116.31</v>
      </c>
      <c r="AM39" s="259">
        <f>IF(VLOOKUP($AU39,'FE Source'!$A:$DJ,36,FALSE)=0,"-",VLOOKUP($AU39,'FE Source'!$A:$DJ,36,FALSE))</f>
        <v>111.88</v>
      </c>
      <c r="AN39" s="165">
        <f>IF(VLOOKUP($AU39,'FE Source'!$A:$W,13,FALSE)=0,"-",VLOOKUP($AU39,'FE Source'!$A:$W,13,FALSE))</f>
        <v>55.1</v>
      </c>
      <c r="AO39" s="198" t="str">
        <f>IF(J39="no","-",IF(VLOOKUP($AU39,'FE Source'!$A:$W,15,FALSE)=0,"-",VLOOKUP($AU39,'FE Source'!$A:$W,15,FALSE)))</f>
        <v>-</v>
      </c>
      <c r="AP39" s="201" t="str">
        <f>IF(AO39="-","-",IF(VLOOKUP($AU39,'FE Source'!$A:$Z,21,FALSE)=0,"-",IF(VLOOKUP($AU39,'FE Source'!$A:$Z,21,FALSE)=2,"Semi-Annual",IF(VLOOKUP($AU39,'FE Source'!$A:$Z,21,FALSE)=4,"Quarterly",IF(VLOOKUP($AU39,'FE Source'!$A:$Z,21,FALSE)=12,"Monthly","Annual")))))</f>
        <v>-</v>
      </c>
      <c r="AQ39" s="170" t="str">
        <f t="array" ref="AQ39">IF(VLOOKUP($AU39,'FE Source'!$A:$W,16,FALSE)=0,"-",VLOOKUP($AU39,'FE Source'!$A:$W,16,FALSE))</f>
        <v>-</v>
      </c>
      <c r="AR39" s="175" t="str">
        <f>IF(VLOOKUP($AU39,'FE Source'!$A:$W,17,FALSE)=0,"-",VLOOKUP($AU39,'FE Source'!$A:$W,17,FALSE))</f>
        <v>Neutral</v>
      </c>
      <c r="AS39" s="173">
        <f>IF(VLOOKUP($AU39,'FE Source'!$AN:$AS,4,FALSE)="",VLOOKUP($AU39,'FE Source'!$AN:$AS,3,FALSE),VLOOKUP($AU39,'FE Source'!$AN:$AS,4,FALSE))</f>
        <v>2.04</v>
      </c>
      <c r="AT39" s="179">
        <f>IF(VLOOKUP($AU39,'FE Source'!$AN:$AS,5,FALSE)=0,"-",VLOOKUP($AU39,'FE Source'!$AN:$AS,5,FALSE))</f>
        <v>45782</v>
      </c>
      <c r="AU39" s="163" t="s">
        <v>563</v>
      </c>
      <c r="AX39" s="3" t="s">
        <v>1318</v>
      </c>
      <c r="AY39" t="s">
        <v>36</v>
      </c>
      <c r="AZ39" s="3" t="s">
        <v>7744</v>
      </c>
      <c r="BA39" s="3" t="s">
        <v>184</v>
      </c>
      <c r="BB39" s="5" t="s">
        <v>2210</v>
      </c>
      <c r="BE39" s="219">
        <f>IF(VLOOKUP($AU39,'FE Source'!$A:$AK,22,FALSE)=0,"-",VLOOKUP($AU39,'FE Source'!$A:$AK,22,FALSE))</f>
        <v>-1.58</v>
      </c>
      <c r="BF39" s="219">
        <f>IF(VLOOKUP($AU39,'FE Source'!$A:$AK,23,FALSE)=0,"-",VLOOKUP($AU39,'FE Source'!$A:$AK,23,FALSE))</f>
        <v>0.12</v>
      </c>
      <c r="BG39" s="219">
        <f>IF(VLOOKUP($AU39,'FE Source'!$A:$AK,24,FALSE)=0,"-",VLOOKUP($AU39,'FE Source'!$A:$AK,24,FALSE))</f>
        <v>17.63</v>
      </c>
      <c r="BH39" s="219">
        <f>IF(VLOOKUP($AU39,'FE Source'!$A:$AK,25,FALSE)=0,"-",VLOOKUP($AU39,'FE Source'!$A:$AK,25,FALSE))</f>
        <v>-11.26</v>
      </c>
      <c r="BI39" s="219">
        <f>IF(VLOOKUP($AU39,'FE Source'!$A:$AK,26,FALSE)=0,"-",VLOOKUP($AU39,'FE Source'!$A:$AK,26,FALSE))</f>
        <v>29.91</v>
      </c>
      <c r="BJ39" s="219">
        <f>IF(VLOOKUP($AU39,'FE Source'!$A:$AK,27,FALSE)=0,"-",VLOOKUP($AU39,'FE Source'!$A:$AK,27,FALSE))</f>
        <v>16.75</v>
      </c>
      <c r="BK39" s="219">
        <f>IF(VLOOKUP($AU39,'FE Source'!$A:$AK,28,FALSE)=0,"-",VLOOKUP($AU39,'FE Source'!$A:$AK,28,FALSE))</f>
        <v>11.37</v>
      </c>
      <c r="BL39" s="219">
        <f>IF(VLOOKUP($AU39,'FE Source'!$A:$AK,29,FALSE)=0,"-",VLOOKUP($AU39,'FE Source'!$A:$AK,29,FALSE))</f>
        <v>-23.68</v>
      </c>
      <c r="BM39" s="219">
        <f>IF(VLOOKUP($AU39,'FE Source'!$A:$AK,30,FALSE)=0,"-",VLOOKUP($AU39,'FE Source'!$A:$AK,30,FALSE))</f>
        <v>18.350000000000001</v>
      </c>
      <c r="BN39" t="str">
        <f>IF(VLOOKUP($AU39,'FE Source'!$A:$AK,31,FALSE)="No Specified Index","-",IF(VLOOKUP($AU39,'FE Source'!$A:$AK,31,FALSE)=0,"-",VLOOKUP($AU39,'FE Source'!$A:$AK,31,FALSE)))</f>
        <v>FTSE World Europe</v>
      </c>
      <c r="BO39" s="217">
        <f>IF(VLOOKUP($AU39,'FE Source'!$A:$AK,32,FALSE)=0,"-",VLOOKUP($AU39,'FE Source'!$A:$AK,32,FALSE))</f>
        <v>36021</v>
      </c>
      <c r="BP39" s="18">
        <f>IF(VLOOKUP($AU39,'FE Source'!$AZ:$BC,2,FALSE)=0,"-",VLOOKUP($AU39,'FE Source'!$AZ:$BC,2,FALSE))</f>
        <v>-5.17</v>
      </c>
      <c r="BQ39" s="18">
        <f>IF(VLOOKUP($AU39,'FE Source'!$AZ:$BC,3,FALSE)=0,"-",VLOOKUP($AU39,'FE Source'!$AZ:$BC,3,FALSE))</f>
        <v>-8.74</v>
      </c>
      <c r="BR39" s="18">
        <f>IF(VLOOKUP($AU39,'FE Source'!$AZ:$BC,4,FALSE)=0,"-",VLOOKUP($AU39,'FE Source'!$AZ:$BC,4,FALSE))</f>
        <v>-8.7200000000000006</v>
      </c>
    </row>
    <row r="40" spans="1:70" ht="15" customHeight="1">
      <c r="A40" s="3"/>
      <c r="B40" s="159" t="str">
        <f>INDEX('UT - Retail'!$A$7:$A$1409,MATCH(AU40,'UT - Retail'!$U$7:$U$1409,0),1)</f>
        <v>abrdn Asia Limited</v>
      </c>
      <c r="C40" s="756" t="str">
        <f>INDEX('UT - Retail'!$B$7:$B$1409,MATCH(AU40,'UT - Retail'!$U$7:$U$1409,0),1)</f>
        <v>abrdn Global Emerging Markets SGD</v>
      </c>
      <c r="D40" s="762"/>
      <c r="E40" s="150" t="str">
        <f>VLOOKUP(C40,'UT - Retail'!$B:$K,8,FALSE)</f>
        <v>Equities</v>
      </c>
      <c r="F40" s="141" t="str">
        <f>VLOOKUP(C40,'UT - Retail'!$B:$K,9,FALSE)</f>
        <v>Emerging Markets</v>
      </c>
      <c r="G40" s="141" t="str">
        <f>VLOOKUP(C40,'UT - Retail'!$B:$K,10,FALSE)</f>
        <v>General</v>
      </c>
      <c r="H40" s="82" t="str">
        <f>VLOOKUP(C40,'UT - Retail'!$B:$N,13,FALSE)</f>
        <v>Yes</v>
      </c>
      <c r="I40" s="82" t="str">
        <f>VLOOKUP(C40,'UT - Retail'!$B:$Q,14,FALSE)</f>
        <v>No</v>
      </c>
      <c r="J40" s="141" t="str">
        <f>VLOOKUP(C40,'UT - Retail'!$B:$Q,11,FALSE)</f>
        <v>No</v>
      </c>
      <c r="K40" s="130" t="str">
        <f>VLOOKUP(C40,'UT - Retail'!$B:$P,15,FALSE)</f>
        <v>Yes</v>
      </c>
      <c r="L40" s="82" t="str">
        <f>VLOOKUP(C40,'UT - Retail'!$B:$Q,16,FALSE)</f>
        <v>Both</v>
      </c>
      <c r="M40" s="173" t="str">
        <f>VLOOKUP(C40,'UT - Retail'!$B:$K,6,FALSE)</f>
        <v>SGD</v>
      </c>
      <c r="N40" s="173" t="str">
        <f>IFERROR(IF(MATCH(C40,'Portfolio Construction'!$AL:$AL,0),"Yes","No"),"No")</f>
        <v>No</v>
      </c>
      <c r="O40" s="173" t="str">
        <f>IFERROR(IF(MATCH(C40,'Portfolio Construction'!$AN:$AN,0),"Yes","No"),"No")</f>
        <v>No</v>
      </c>
      <c r="P40" s="173" t="str">
        <f>IFERROR(IF(MATCH(C40,'Portfolio Construction'!$AP:$AP,0),"Yes","No"),"No")</f>
        <v>No</v>
      </c>
      <c r="Q40" s="173" t="str">
        <f>IFERROR(IF(MATCH(C40,'Portfolio Construction'!$AR:$AR,0),"Yes","No"),"No")</f>
        <v>No</v>
      </c>
      <c r="R40" s="173" t="str">
        <f>IFERROR(IF(MATCH(C40,'Portfolio Construction'!$AT:$AT,0),"Yes","No"),"No")</f>
        <v>No</v>
      </c>
      <c r="S40" s="173" t="str">
        <f>IFERROR(IF(MATCH(C40,'Portfolio Construction'!$AV:$AV,0),"Yes","No"),"No")</f>
        <v>No</v>
      </c>
      <c r="T40" s="173" t="str">
        <f>IFERROR(IF(MATCH(C40,'Portfolio Construction'!$AX:$AX,0),"Yes","No"),"No")</f>
        <v>No</v>
      </c>
      <c r="U40" s="173" t="str">
        <f>IFERROR(IF(MATCH(C40,'Portfolio Construction'!$AZ:$AZ,0),"Yes","No"),"No")</f>
        <v>No</v>
      </c>
      <c r="V40" s="173" t="str">
        <f>IFERROR(IF(MATCH(C40,'Portfolio Construction'!$BB:$BB,0),"Yes","No"),"No")</f>
        <v>No</v>
      </c>
      <c r="W40" s="619">
        <f>IF(VLOOKUP($AU40,'FE Source'!$A:$W,3,FALSE)=0,"-",VLOOKUP($AU40,'FE Source'!$A:$W,3,FALSE))</f>
        <v>-0.53</v>
      </c>
      <c r="X40" s="618">
        <f>IF(VLOOKUP($AU40,'FE Source'!$A:$W,4,FALSE)=0,"-",VLOOKUP($AU40,'FE Source'!$A:$W,4,FALSE))</f>
        <v>3.93</v>
      </c>
      <c r="Y40" s="618">
        <f>IF(VLOOKUP($AU40,'FE Source'!$A:$W,5,FALSE)=0,"-",VLOOKUP($AU40,'FE Source'!$A:$W,5,FALSE))</f>
        <v>-2.9</v>
      </c>
      <c r="Z40" s="618">
        <f>IF(VLOOKUP($AU40,'FE Source'!$A:$W,6,FALSE)=0,"-",VLOOKUP($AU40,'FE Source'!$A:$W,6,FALSE))</f>
        <v>0.02</v>
      </c>
      <c r="AA40" s="618">
        <f>IF(VLOOKUP($AU40,'FE Source'!$A:$W,7,FALSE)=0,"-",VLOOKUP($AU40,'FE Source'!$A:$W,7,FALSE))</f>
        <v>0.66</v>
      </c>
      <c r="AB40" s="618">
        <f>IF(VLOOKUP($AU40,'FE Source'!$A:$W,8,FALSE)=0,"-",VLOOKUP($AU40,'FE Source'!$A:$W,8,FALSE))</f>
        <v>2.62</v>
      </c>
      <c r="AC40" s="623">
        <f>IF(VLOOKUP($AU40,'FE Source'!$A:$W,9,FALSE)=0,"-",VLOOKUP($AU40,'FE Source'!$A:$W,9,FALSE))</f>
        <v>0.91</v>
      </c>
      <c r="AD40" s="146">
        <f>IF(VLOOKUP($AU40,'FE Source'!$A:$W,10,FALSE)=0,"-",VLOOKUP($AU40,'FE Source'!$A:$W,10,FALSE))</f>
        <v>1.05</v>
      </c>
      <c r="AE40" s="82">
        <f>IF(VLOOKUP($AU40,'FE Source'!$A:$W,11,FALSE)=0,"-",VLOOKUP($AU40,'FE Source'!$A:$W,11,FALSE))</f>
        <v>12.43</v>
      </c>
      <c r="AF40" s="82" t="str">
        <f>IF(VLOOKUP($AU40,'FE Source'!$A:$W,12,FALSE)=0,"-",VLOOKUP($AU40,'FE Source'!$A:$W,12,FALSE))</f>
        <v>-</v>
      </c>
      <c r="AG40" s="130">
        <f>IF(VLOOKUP($AU40,'FE Source'!$A:$W,14,FALSE)=0,"-",VLOOKUP($AU40,'FE Source'!$A:$W,14,FALSE))</f>
        <v>-16.39</v>
      </c>
      <c r="AH40" s="173">
        <f>IF(VLOOKUP($AU40,'FE Source'!$A:$DJ,33,FALSE)=0,"-",VLOOKUP($AU40,'FE Source'!$A:$DJ,33,FALSE))</f>
        <v>77.31</v>
      </c>
      <c r="AI40" s="203">
        <f>IF(VLOOKUP($AU40,'FE Source'!$A:$Y,20,FALSE)=0,"-",VLOOKUP($AU40,'FE Source'!$A:$Y,20,FALSE))</f>
        <v>98.83</v>
      </c>
      <c r="AJ40" s="257">
        <f>IF(VLOOKUP($AU40,'FE Source'!$A:$DJ,34,FALSE)=0,"-",VLOOKUP($AU40,'FE Source'!$A:$DJ,34,FALSE))</f>
        <v>118.08</v>
      </c>
      <c r="AK40" s="257">
        <f>IF(VLOOKUP($AU40,'FE Source'!$A:$DJ,35,FALSE)=0,"-",VLOOKUP($AU40,'FE Source'!$A:$DJ,35,FALSE))</f>
        <v>106.73</v>
      </c>
      <c r="AL40" s="326">
        <f>IF(VLOOKUP($AU40,'FE Source'!$A:$Y,19,FALSE)=0,"-",VLOOKUP($AU40,'FE Source'!$A:$Y,19,FALSE))</f>
        <v>106.21</v>
      </c>
      <c r="AM40" s="259">
        <f>IF(VLOOKUP($AU40,'FE Source'!$A:$DJ,36,FALSE)=0,"-",VLOOKUP($AU40,'FE Source'!$A:$DJ,36,FALSE))</f>
        <v>112.53</v>
      </c>
      <c r="AN40" s="167">
        <f>IF(VLOOKUP($AU40,'FE Source'!$A:$W,13,FALSE)=0,"-",VLOOKUP($AU40,'FE Source'!$A:$W,13,FALSE))</f>
        <v>158.4</v>
      </c>
      <c r="AO40" s="199" t="str">
        <f>IF(J40="no","-",IF(VLOOKUP($AU40,'FE Source'!$A:$W,15,FALSE)=0,"-",VLOOKUP($AU40,'FE Source'!$A:$W,15,FALSE)))</f>
        <v>-</v>
      </c>
      <c r="AP40" s="202" t="str">
        <f>IF(AO40="-","-",IF(VLOOKUP($AU40,'FE Source'!$A:$Z,21,FALSE)=0,"-",IF(VLOOKUP($AU40,'FE Source'!$A:$Z,21,FALSE)=2,"Semi-Annual",IF(VLOOKUP($AU40,'FE Source'!$A:$Z,21,FALSE)=4,"Quarterly",IF(VLOOKUP($AU40,'FE Source'!$A:$Z,21,FALSE)=12,"Monthly","Annual")))))</f>
        <v>-</v>
      </c>
      <c r="AQ40" s="170" t="str">
        <f t="array" ref="AQ40">IF(VLOOKUP($AU40,'FE Source'!$A:$W,16,FALSE)=0,"-",VLOOKUP($AU40,'FE Source'!$A:$W,16,FALSE))</f>
        <v>-</v>
      </c>
      <c r="AR40" s="176" t="str">
        <f>IF(VLOOKUP($AU40,'FE Source'!$A:$W,17,FALSE)=0,"-",VLOOKUP($AU40,'FE Source'!$A:$W,17,FALSE))</f>
        <v>Neutral</v>
      </c>
      <c r="AS40" s="174">
        <f>IF(VLOOKUP($AU40,'FE Source'!$AN:$AS,4,FALSE)="",VLOOKUP($AU40,'FE Source'!$AN:$AS,3,FALSE),VLOOKUP($AU40,'FE Source'!$AN:$AS,4,FALSE))</f>
        <v>2.19</v>
      </c>
      <c r="AT40" s="179">
        <f>IF(VLOOKUP($AU40,'FE Source'!$AN:$AS,5,FALSE)=0,"-",VLOOKUP($AU40,'FE Source'!$AN:$AS,5,FALSE))</f>
        <v>45782</v>
      </c>
      <c r="AU40" s="178" t="s">
        <v>564</v>
      </c>
      <c r="AX40" s="5" t="s">
        <v>7799</v>
      </c>
      <c r="AY40" t="s">
        <v>192</v>
      </c>
      <c r="AZ40" s="3" t="s">
        <v>226</v>
      </c>
      <c r="BA40" s="3" t="s">
        <v>200</v>
      </c>
      <c r="BB40" s="3"/>
      <c r="BE40" s="219">
        <f>IF(VLOOKUP($AU40,'FE Source'!$A:$AK,22,FALSE)=0,"-",VLOOKUP($AU40,'FE Source'!$A:$AK,22,FALSE))</f>
        <v>-8.6199999999999992</v>
      </c>
      <c r="BF40" s="219">
        <f>IF(VLOOKUP($AU40,'FE Source'!$A:$AK,23,FALSE)=0,"-",VLOOKUP($AU40,'FE Source'!$A:$AK,23,FALSE))</f>
        <v>13.23</v>
      </c>
      <c r="BG40" s="219">
        <f>IF(VLOOKUP($AU40,'FE Source'!$A:$AK,24,FALSE)=0,"-",VLOOKUP($AU40,'FE Source'!$A:$AK,24,FALSE))</f>
        <v>17.64</v>
      </c>
      <c r="BH40" s="219">
        <f>IF(VLOOKUP($AU40,'FE Source'!$A:$AK,25,FALSE)=0,"-",VLOOKUP($AU40,'FE Source'!$A:$AK,25,FALSE))</f>
        <v>-13.64</v>
      </c>
      <c r="BI40" s="219">
        <f>IF(VLOOKUP($AU40,'FE Source'!$A:$AK,26,FALSE)=0,"-",VLOOKUP($AU40,'FE Source'!$A:$AK,26,FALSE))</f>
        <v>16.48</v>
      </c>
      <c r="BJ40" s="219">
        <f>IF(VLOOKUP($AU40,'FE Source'!$A:$AK,27,FALSE)=0,"-",VLOOKUP($AU40,'FE Source'!$A:$AK,27,FALSE))</f>
        <v>23.24</v>
      </c>
      <c r="BK40" s="219">
        <f>IF(VLOOKUP($AU40,'FE Source'!$A:$AK,28,FALSE)=0,"-",VLOOKUP($AU40,'FE Source'!$A:$AK,28,FALSE))</f>
        <v>-3.76</v>
      </c>
      <c r="BL40" s="219">
        <f>IF(VLOOKUP($AU40,'FE Source'!$A:$AK,29,FALSE)=0,"-",VLOOKUP($AU40,'FE Source'!$A:$AK,29,FALSE))</f>
        <v>-26.54</v>
      </c>
      <c r="BM40" s="219">
        <f>IF(VLOOKUP($AU40,'FE Source'!$A:$AK,30,FALSE)=0,"-",VLOOKUP($AU40,'FE Source'!$A:$AK,30,FALSE))</f>
        <v>3.53</v>
      </c>
      <c r="BN40" t="str">
        <f>IF(VLOOKUP($AU40,'FE Source'!$A:$AK,31,FALSE)="No Specified Index","-",IF(VLOOKUP($AU40,'FE Source'!$A:$AK,31,FALSE)=0,"-",VLOOKUP($AU40,'FE Source'!$A:$AK,31,FALSE)))</f>
        <v>MSCI EMERGING MARKETS</v>
      </c>
      <c r="BO40" s="217">
        <f>IF(VLOOKUP($AU40,'FE Source'!$A:$AK,32,FALSE)=0,"-",VLOOKUP($AU40,'FE Source'!$A:$AK,32,FALSE))</f>
        <v>38597</v>
      </c>
      <c r="BP40" s="18">
        <f>IF(VLOOKUP($AU40,'FE Source'!$AZ:$BC,2,FALSE)=0,"-",VLOOKUP($AU40,'FE Source'!$AZ:$BC,2,FALSE))</f>
        <v>-6.76</v>
      </c>
      <c r="BQ40" s="18">
        <f>IF(VLOOKUP($AU40,'FE Source'!$AZ:$BC,3,FALSE)=0,"-",VLOOKUP($AU40,'FE Source'!$AZ:$BC,3,FALSE))</f>
        <v>-8.14</v>
      </c>
      <c r="BR40" s="18">
        <f>IF(VLOOKUP($AU40,'FE Source'!$AZ:$BC,4,FALSE)=0,"-",VLOOKUP($AU40,'FE Source'!$AZ:$BC,4,FALSE))</f>
        <v>-7.37</v>
      </c>
    </row>
    <row r="41" spans="1:70" ht="15" customHeight="1">
      <c r="A41" s="3"/>
      <c r="B41" s="821"/>
      <c r="C41" s="701" t="str">
        <f>INDEX('UT - Retail'!$B$7:$B$1409,MATCH(AU41,'UT - Retail'!$U$7:$U$1409,0),1)</f>
        <v>abrdn India Opportunities SGD</v>
      </c>
      <c r="D41" s="702"/>
      <c r="E41" s="147" t="str">
        <f>VLOOKUP(C41,'UT - Retail'!$B:$K,8,FALSE)</f>
        <v>Equities</v>
      </c>
      <c r="F41" s="82" t="str">
        <f>VLOOKUP(C41,'UT - Retail'!$B:$K,9,FALSE)</f>
        <v>India</v>
      </c>
      <c r="G41" s="82" t="str">
        <f>VLOOKUP(C41,'UT - Retail'!$B:$K,10,FALSE)</f>
        <v>General</v>
      </c>
      <c r="H41" s="82" t="str">
        <f>VLOOKUP(C41,'UT - Retail'!$B:$N,13,FALSE)</f>
        <v>Yes</v>
      </c>
      <c r="I41" s="82" t="str">
        <f>VLOOKUP(C41,'UT - Retail'!$B:$Q,14,FALSE)</f>
        <v>No</v>
      </c>
      <c r="J41" s="82" t="str">
        <f>VLOOKUP(C41,'UT - Retail'!$B:$Q,11,FALSE)</f>
        <v>No</v>
      </c>
      <c r="K41" s="130" t="str">
        <f>VLOOKUP(C41,'UT - Retail'!$B:$P,15,FALSE)</f>
        <v>Yes</v>
      </c>
      <c r="L41" s="82" t="str">
        <f>VLOOKUP(C41,'UT - Retail'!$B:$Q,16,FALSE)</f>
        <v>Both</v>
      </c>
      <c r="M41" s="173" t="str">
        <f>VLOOKUP(C41,'UT - Retail'!$B:$K,6,FALSE)</f>
        <v>SGD</v>
      </c>
      <c r="N41" s="173" t="str">
        <f>IFERROR(IF(MATCH(C41,'Portfolio Construction'!$AL:$AL,0),"Yes","No"),"No")</f>
        <v>No</v>
      </c>
      <c r="O41" s="173" t="str">
        <f>IFERROR(IF(MATCH(C41,'Portfolio Construction'!$AN:$AN,0),"Yes","No"),"No")</f>
        <v>No</v>
      </c>
      <c r="P41" s="173" t="str">
        <f>IFERROR(IF(MATCH(C41,'Portfolio Construction'!$AP:$AP,0),"Yes","No"),"No")</f>
        <v>No</v>
      </c>
      <c r="Q41" s="173" t="str">
        <f>IFERROR(IF(MATCH(C41,'Portfolio Construction'!$AR:$AR,0),"Yes","No"),"No")</f>
        <v>No</v>
      </c>
      <c r="R41" s="173" t="str">
        <f>IFERROR(IF(MATCH(C41,'Portfolio Construction'!$AT:$AT,0),"Yes","No"),"No")</f>
        <v>No</v>
      </c>
      <c r="S41" s="173" t="str">
        <f>IFERROR(IF(MATCH(C41,'Portfolio Construction'!$AV:$AV,0),"Yes","No"),"No")</f>
        <v>No</v>
      </c>
      <c r="T41" s="173" t="str">
        <f>IFERROR(IF(MATCH(C41,'Portfolio Construction'!$AX:$AX,0),"Yes","No"),"No")</f>
        <v>No</v>
      </c>
      <c r="U41" s="173" t="str">
        <f>IFERROR(IF(MATCH(C41,'Portfolio Construction'!$AZ:$AZ,0),"Yes","No"),"No")</f>
        <v>No</v>
      </c>
      <c r="V41" s="173" t="str">
        <f>IFERROR(IF(MATCH(C41,'Portfolio Construction'!$BB:$BB,0),"Yes","No"),"No")</f>
        <v>No</v>
      </c>
      <c r="W41" s="619">
        <f>IF(VLOOKUP($AU41,'FE Source'!$A:$W,3,FALSE)=0,"-",VLOOKUP($AU41,'FE Source'!$A:$W,3,FALSE))</f>
        <v>-7.98</v>
      </c>
      <c r="X41" s="618">
        <f>IF(VLOOKUP($AU41,'FE Source'!$A:$W,4,FALSE)=0,"-",VLOOKUP($AU41,'FE Source'!$A:$W,4,FALSE))</f>
        <v>2.88</v>
      </c>
      <c r="Y41" s="618">
        <f>IF(VLOOKUP($AU41,'FE Source'!$A:$W,5,FALSE)=0,"-",VLOOKUP($AU41,'FE Source'!$A:$W,5,FALSE))</f>
        <v>-6.96</v>
      </c>
      <c r="Z41" s="618">
        <f>IF(VLOOKUP($AU41,'FE Source'!$A:$W,6,FALSE)=0,"-",VLOOKUP($AU41,'FE Source'!$A:$W,6,FALSE))</f>
        <v>-0.11</v>
      </c>
      <c r="AA41" s="618">
        <f>IF(VLOOKUP($AU41,'FE Source'!$A:$W,7,FALSE)=0,"-",VLOOKUP($AU41,'FE Source'!$A:$W,7,FALSE))</f>
        <v>5.7</v>
      </c>
      <c r="AB41" s="618">
        <f>IF(VLOOKUP($AU41,'FE Source'!$A:$W,8,FALSE)=0,"-",VLOOKUP($AU41,'FE Source'!$A:$W,8,FALSE))</f>
        <v>11.58</v>
      </c>
      <c r="AC41" s="623">
        <f>IF(VLOOKUP($AU41,'FE Source'!$A:$W,9,FALSE)=0,"-",VLOOKUP($AU41,'FE Source'!$A:$W,9,FALSE))</f>
        <v>6.07</v>
      </c>
      <c r="AD41" s="147">
        <f>IF(VLOOKUP($AU41,'FE Source'!$A:$W,10,FALSE)=0,"-",VLOOKUP($AU41,'FE Source'!$A:$W,10,FALSE))</f>
        <v>1.03</v>
      </c>
      <c r="AE41" s="82">
        <f>IF(VLOOKUP($AU41,'FE Source'!$A:$W,11,FALSE)=0,"-",VLOOKUP($AU41,'FE Source'!$A:$W,11,FALSE))</f>
        <v>14.3</v>
      </c>
      <c r="AF41" s="82">
        <f>IF(VLOOKUP($AU41,'FE Source'!$A:$W,12,FALSE)=0,"-",VLOOKUP($AU41,'FE Source'!$A:$W,12,FALSE))</f>
        <v>0.14000000000000001</v>
      </c>
      <c r="AG41" s="130">
        <f>IF(VLOOKUP($AU41,'FE Source'!$A:$W,14,FALSE)=0,"-",VLOOKUP($AU41,'FE Source'!$A:$W,14,FALSE))</f>
        <v>-15.64</v>
      </c>
      <c r="AH41" s="832"/>
      <c r="AI41" s="203">
        <f>IF(VLOOKUP($AU41,'FE Source'!$A:$Y,20,FALSE)=0,"-",VLOOKUP($AU41,'FE Source'!$A:$Y,20,FALSE))</f>
        <v>100.89</v>
      </c>
      <c r="AJ41" s="834"/>
      <c r="AK41" s="834"/>
      <c r="AL41" s="326">
        <f>IF(VLOOKUP($AU41,'FE Source'!$A:$Y,19,FALSE)=0,"-",VLOOKUP($AU41,'FE Source'!$A:$Y,19,FALSE))</f>
        <v>99.74</v>
      </c>
      <c r="AM41" s="836"/>
      <c r="AN41" s="165">
        <f>IF(VLOOKUP($AU41,'FE Source'!$A:$W,13,FALSE)=0,"-",VLOOKUP($AU41,'FE Source'!$A:$W,13,FALSE))</f>
        <v>839.8</v>
      </c>
      <c r="AO41" s="198" t="str">
        <f>IF(J41="no","-",IF(VLOOKUP($AU41,'FE Source'!$A:$W,15,FALSE)=0,"-",VLOOKUP($AU41,'FE Source'!$A:$W,15,FALSE)))</f>
        <v>-</v>
      </c>
      <c r="AP41" s="201" t="str">
        <f>IF(AO41="-","-",IF(VLOOKUP($AU41,'FE Source'!$A:$Z,21,FALSE)=0,"-",IF(VLOOKUP($AU41,'FE Source'!$A:$Z,21,FALSE)=2,"Semi-Annual",IF(VLOOKUP($AU41,'FE Source'!$A:$Z,21,FALSE)=4,"Quarterly",IF(VLOOKUP($AU41,'FE Source'!$A:$Z,21,FALSE)=12,"Monthly","Annual")))))</f>
        <v>-</v>
      </c>
      <c r="AQ41" s="170" t="str">
        <f t="array" ref="AQ41">IF(VLOOKUP($AU41,'FE Source'!$A:$W,16,FALSE)=0,"-",VLOOKUP($AU41,'FE Source'!$A:$W,16,FALSE))</f>
        <v>-</v>
      </c>
      <c r="AR41" s="175" t="str">
        <f>IF(VLOOKUP($AU41,'FE Source'!$A:$W,17,FALSE)=0,"-",VLOOKUP($AU41,'FE Source'!$A:$W,17,FALSE))</f>
        <v>Neutral</v>
      </c>
      <c r="AS41" s="173">
        <f>IF(VLOOKUP($AU41,'FE Source'!$AN:$AS,4,FALSE)="",VLOOKUP($AU41,'FE Source'!$AN:$AS,3,FALSE),VLOOKUP($AU41,'FE Source'!$AN:$AS,4,FALSE))</f>
        <v>5.35</v>
      </c>
      <c r="AT41" s="179">
        <f>IF(VLOOKUP($AU41,'FE Source'!$AN:$AS,5,FALSE)=0,"-",VLOOKUP($AU41,'FE Source'!$AN:$AS,5,FALSE))</f>
        <v>45782</v>
      </c>
      <c r="AU41" s="163" t="s">
        <v>568</v>
      </c>
      <c r="AX41" s="3" t="s">
        <v>4473</v>
      </c>
      <c r="AY41" t="s">
        <v>57</v>
      </c>
      <c r="AZ41" t="s">
        <v>984</v>
      </c>
      <c r="BA41" s="3" t="s">
        <v>2</v>
      </c>
      <c r="BB41" s="80" t="s">
        <v>6207</v>
      </c>
      <c r="BE41" s="219">
        <f>IF(VLOOKUP($AU41,'FE Source'!$A:$AK,22,FALSE)=0,"-",VLOOKUP($AU41,'FE Source'!$A:$AK,22,FALSE))</f>
        <v>2.9</v>
      </c>
      <c r="BF41" s="219">
        <f>IF(VLOOKUP($AU41,'FE Source'!$A:$AK,23,FALSE)=0,"-",VLOOKUP($AU41,'FE Source'!$A:$AK,23,FALSE))</f>
        <v>0.18</v>
      </c>
      <c r="BG41" s="219">
        <f>IF(VLOOKUP($AU41,'FE Source'!$A:$AK,24,FALSE)=0,"-",VLOOKUP($AU41,'FE Source'!$A:$AK,24,FALSE))</f>
        <v>24.28</v>
      </c>
      <c r="BH41" s="219">
        <f>IF(VLOOKUP($AU41,'FE Source'!$A:$AK,25,FALSE)=0,"-",VLOOKUP($AU41,'FE Source'!$A:$AK,25,FALSE))</f>
        <v>-2.97</v>
      </c>
      <c r="BI41" s="219">
        <f>IF(VLOOKUP($AU41,'FE Source'!$A:$AK,26,FALSE)=0,"-",VLOOKUP($AU41,'FE Source'!$A:$AK,26,FALSE))</f>
        <v>3.69</v>
      </c>
      <c r="BJ41" s="219">
        <f>IF(VLOOKUP($AU41,'FE Source'!$A:$AK,27,FALSE)=0,"-",VLOOKUP($AU41,'FE Source'!$A:$AK,27,FALSE))</f>
        <v>12.35</v>
      </c>
      <c r="BK41" s="219">
        <f>IF(VLOOKUP($AU41,'FE Source'!$A:$AK,28,FALSE)=0,"-",VLOOKUP($AU41,'FE Source'!$A:$AK,28,FALSE))</f>
        <v>19.8</v>
      </c>
      <c r="BL41" s="219">
        <f>IF(VLOOKUP($AU41,'FE Source'!$A:$AK,29,FALSE)=0,"-",VLOOKUP($AU41,'FE Source'!$A:$AK,29,FALSE))</f>
        <v>-19.32</v>
      </c>
      <c r="BM41" s="219">
        <f>IF(VLOOKUP($AU41,'FE Source'!$A:$AK,30,FALSE)=0,"-",VLOOKUP($AU41,'FE Source'!$A:$AK,30,FALSE))</f>
        <v>15.92</v>
      </c>
      <c r="BN41" t="str">
        <f>IF(VLOOKUP($AU41,'FE Source'!$A:$AK,31,FALSE)="No Specified Index","-",IF(VLOOKUP($AU41,'FE Source'!$A:$AK,31,FALSE)=0,"-",VLOOKUP($AU41,'FE Source'!$A:$AK,31,FALSE)))</f>
        <v>MSCI India</v>
      </c>
      <c r="BO41" s="217">
        <f>IF(VLOOKUP($AU41,'FE Source'!$A:$AK,32,FALSE)=0,"-",VLOOKUP($AU41,'FE Source'!$A:$AK,32,FALSE))</f>
        <v>38054</v>
      </c>
      <c r="BP41" s="18">
        <f>IF(VLOOKUP($AU41,'FE Source'!$AZ:$BC,2,FALSE)=0,"-",VLOOKUP($AU41,'FE Source'!$AZ:$BC,2,FALSE))</f>
        <v>-7.6</v>
      </c>
      <c r="BQ41" s="18">
        <f>IF(VLOOKUP($AU41,'FE Source'!$AZ:$BC,3,FALSE)=0,"-",VLOOKUP($AU41,'FE Source'!$AZ:$BC,3,FALSE))</f>
        <v>-10.02</v>
      </c>
      <c r="BR41" s="18">
        <f>IF(VLOOKUP($AU41,'FE Source'!$AZ:$BC,4,FALSE)=0,"-",VLOOKUP($AU41,'FE Source'!$AZ:$BC,4,FALSE))</f>
        <v>-8.0399999999999991</v>
      </c>
    </row>
    <row r="42" spans="1:70" ht="15" customHeight="1">
      <c r="A42" s="3"/>
      <c r="B42" s="821"/>
      <c r="C42" s="701" t="str">
        <f>INDEX('UT - Retail'!$B$7:$B$1409,MATCH(AU42,'UT - Retail'!$U$7:$U$1409,0),1)</f>
        <v>abrdn Indonesia Equity SGD</v>
      </c>
      <c r="D42" s="702"/>
      <c r="E42" s="147" t="str">
        <f>VLOOKUP(C42,'UT - Retail'!$B:$K,8,FALSE)</f>
        <v>Equities</v>
      </c>
      <c r="F42" s="82" t="str">
        <f>VLOOKUP(C42,'UT - Retail'!$B:$K,9,FALSE)</f>
        <v>Indonesia</v>
      </c>
      <c r="G42" s="82" t="str">
        <f>VLOOKUP(C42,'UT - Retail'!$B:$K,10,FALSE)</f>
        <v>General</v>
      </c>
      <c r="H42" s="82" t="str">
        <f>VLOOKUP(C42,'UT - Retail'!$B:$N,13,FALSE)</f>
        <v>No</v>
      </c>
      <c r="I42" s="82" t="str">
        <f>VLOOKUP(C42,'UT - Retail'!$B:$Q,14,FALSE)</f>
        <v>No</v>
      </c>
      <c r="J42" s="82" t="str">
        <f>VLOOKUP(C42,'UT - Retail'!$B:$Q,11,FALSE)</f>
        <v>No</v>
      </c>
      <c r="K42" s="130" t="str">
        <f>VLOOKUP(C42,'UT - Retail'!$B:$P,15,FALSE)</f>
        <v>Yes</v>
      </c>
      <c r="L42" s="82" t="str">
        <f>VLOOKUP(C42,'UT - Retail'!$B:$Q,16,FALSE)</f>
        <v>Both</v>
      </c>
      <c r="M42" s="173" t="str">
        <f>VLOOKUP(C42,'UT - Retail'!$B:$K,6,FALSE)</f>
        <v>SGD</v>
      </c>
      <c r="N42" s="173" t="str">
        <f>IFERROR(IF(MATCH(C42,'Portfolio Construction'!$AL:$AL,0),"Yes","No"),"No")</f>
        <v>No</v>
      </c>
      <c r="O42" s="173" t="str">
        <f>IFERROR(IF(MATCH(C42,'Portfolio Construction'!$AN:$AN,0),"Yes","No"),"No")</f>
        <v>No</v>
      </c>
      <c r="P42" s="173" t="str">
        <f>IFERROR(IF(MATCH(C42,'Portfolio Construction'!$AP:$AP,0),"Yes","No"),"No")</f>
        <v>No</v>
      </c>
      <c r="Q42" s="173" t="str">
        <f>IFERROR(IF(MATCH(C42,'Portfolio Construction'!$AR:$AR,0),"Yes","No"),"No")</f>
        <v>No</v>
      </c>
      <c r="R42" s="173" t="str">
        <f>IFERROR(IF(MATCH(C42,'Portfolio Construction'!$AT:$AT,0),"Yes","No"),"No")</f>
        <v>No</v>
      </c>
      <c r="S42" s="173" t="str">
        <f>IFERROR(IF(MATCH(C42,'Portfolio Construction'!$AV:$AV,0),"Yes","No"),"No")</f>
        <v>No</v>
      </c>
      <c r="T42" s="173" t="str">
        <f>IFERROR(IF(MATCH(C42,'Portfolio Construction'!$AX:$AX,0),"Yes","No"),"No")</f>
        <v>No</v>
      </c>
      <c r="U42" s="173" t="str">
        <f>IFERROR(IF(MATCH(C42,'Portfolio Construction'!$AZ:$AZ,0),"Yes","No"),"No")</f>
        <v>No</v>
      </c>
      <c r="V42" s="173" t="str">
        <f>IFERROR(IF(MATCH(C42,'Portfolio Construction'!$BB:$BB,0),"Yes","No"),"No")</f>
        <v>No</v>
      </c>
      <c r="W42" s="619">
        <f>IF(VLOOKUP($AU42,'FE Source'!$A:$W,3,FALSE)=0,"-",VLOOKUP($AU42,'FE Source'!$A:$W,3,FALSE))</f>
        <v>-15.69</v>
      </c>
      <c r="X42" s="618">
        <f>IF(VLOOKUP($AU42,'FE Source'!$A:$W,4,FALSE)=0,"-",VLOOKUP($AU42,'FE Source'!$A:$W,4,FALSE))</f>
        <v>3.72</v>
      </c>
      <c r="Y42" s="618">
        <f>IF(VLOOKUP($AU42,'FE Source'!$A:$W,5,FALSE)=0,"-",VLOOKUP($AU42,'FE Source'!$A:$W,5,FALSE))</f>
        <v>-19.86</v>
      </c>
      <c r="Z42" s="618">
        <f>IF(VLOOKUP($AU42,'FE Source'!$A:$W,6,FALSE)=0,"-",VLOOKUP($AU42,'FE Source'!$A:$W,6,FALSE))</f>
        <v>-17.59</v>
      </c>
      <c r="AA42" s="618">
        <f>IF(VLOOKUP($AU42,'FE Source'!$A:$W,7,FALSE)=0,"-",VLOOKUP($AU42,'FE Source'!$A:$W,7,FALSE))</f>
        <v>-12.08</v>
      </c>
      <c r="AB42" s="618">
        <f>IF(VLOOKUP($AU42,'FE Source'!$A:$W,8,FALSE)=0,"-",VLOOKUP($AU42,'FE Source'!$A:$W,8,FALSE))</f>
        <v>-0.49</v>
      </c>
      <c r="AC42" s="623">
        <f>IF(VLOOKUP($AU42,'FE Source'!$A:$W,9,FALSE)=0,"-",VLOOKUP($AU42,'FE Source'!$A:$W,9,FALSE))</f>
        <v>-3.11</v>
      </c>
      <c r="AD42" s="147">
        <f>IF(VLOOKUP($AU42,'FE Source'!$A:$W,10,FALSE)=0,"-",VLOOKUP($AU42,'FE Source'!$A:$W,10,FALSE))</f>
        <v>0.35</v>
      </c>
      <c r="AE42" s="82">
        <f>IF(VLOOKUP($AU42,'FE Source'!$A:$W,11,FALSE)=0,"-",VLOOKUP($AU42,'FE Source'!$A:$W,11,FALSE))</f>
        <v>15.01</v>
      </c>
      <c r="AF42" s="82">
        <f>IF(VLOOKUP($AU42,'FE Source'!$A:$W,12,FALSE)=0,"-",VLOOKUP($AU42,'FE Source'!$A:$W,12,FALSE))</f>
        <v>-0.02</v>
      </c>
      <c r="AG42" s="130">
        <f>IF(VLOOKUP($AU42,'FE Source'!$A:$W,14,FALSE)=0,"-",VLOOKUP($AU42,'FE Source'!$A:$W,14,FALSE))</f>
        <v>-34.369999999999997</v>
      </c>
      <c r="AH42" s="832"/>
      <c r="AI42" s="203">
        <f>IF(VLOOKUP($AU42,'FE Source'!$A:$Y,20,FALSE)=0,"-",VLOOKUP($AU42,'FE Source'!$A:$Y,20,FALSE))</f>
        <v>9.36</v>
      </c>
      <c r="AJ42" s="834"/>
      <c r="AK42" s="834"/>
      <c r="AL42" s="326">
        <f>IF(VLOOKUP($AU42,'FE Source'!$A:$Y,19,FALSE)=0,"-",VLOOKUP($AU42,'FE Source'!$A:$Y,19,FALSE))</f>
        <v>103.29</v>
      </c>
      <c r="AM42" s="836"/>
      <c r="AN42" s="165">
        <f>IF(VLOOKUP($AU42,'FE Source'!$A:$W,13,FALSE)=0,"-",VLOOKUP($AU42,'FE Source'!$A:$W,13,FALSE))</f>
        <v>24.4</v>
      </c>
      <c r="AO42" s="198" t="str">
        <f>IF(J42="no","-",IF(VLOOKUP($AU42,'FE Source'!$A:$W,15,FALSE)=0,"-",VLOOKUP($AU42,'FE Source'!$A:$W,15,FALSE)))</f>
        <v>-</v>
      </c>
      <c r="AP42" s="201" t="str">
        <f>IF(AO42="-","-",IF(VLOOKUP($AU42,'FE Source'!$A:$Z,21,FALSE)=0,"-",IF(VLOOKUP($AU42,'FE Source'!$A:$Z,21,FALSE)=2,"Semi-Annual",IF(VLOOKUP($AU42,'FE Source'!$A:$Z,21,FALSE)=4,"Quarterly",IF(VLOOKUP($AU42,'FE Source'!$A:$Z,21,FALSE)=12,"Monthly","Annual")))))</f>
        <v>-</v>
      </c>
      <c r="AQ42" s="170" t="str">
        <f t="array" ref="AQ42">IF(VLOOKUP($AU42,'FE Source'!$A:$W,16,FALSE)=0,"-",VLOOKUP($AU42,'FE Source'!$A:$W,16,FALSE))</f>
        <v>-</v>
      </c>
      <c r="AR42" s="175" t="str">
        <f>IF(VLOOKUP($AU42,'FE Source'!$A:$W,17,FALSE)=0,"-",VLOOKUP($AU42,'FE Source'!$A:$W,17,FALSE))</f>
        <v>Neutral</v>
      </c>
      <c r="AS42" s="173">
        <f>IF(VLOOKUP($AU42,'FE Source'!$AN:$AS,4,FALSE)="",VLOOKUP($AU42,'FE Source'!$AN:$AS,3,FALSE),VLOOKUP($AU42,'FE Source'!$AN:$AS,4,FALSE))</f>
        <v>3.92</v>
      </c>
      <c r="AT42" s="179">
        <f>IF(VLOOKUP($AU42,'FE Source'!$AN:$AS,5,FALSE)=0,"-",VLOOKUP($AU42,'FE Source'!$AN:$AS,5,FALSE))</f>
        <v>45782</v>
      </c>
      <c r="AU42" s="163" t="s">
        <v>569</v>
      </c>
      <c r="AX42" s="3" t="s">
        <v>1328</v>
      </c>
      <c r="AY42" t="s">
        <v>190</v>
      </c>
      <c r="AZ42" t="s">
        <v>4501</v>
      </c>
      <c r="BA42" s="3" t="s">
        <v>169</v>
      </c>
      <c r="BB42" s="5" t="s">
        <v>16</v>
      </c>
      <c r="BE42" s="219">
        <f>IF(VLOOKUP($AU42,'FE Source'!$A:$AK,22,FALSE)=0,"-",VLOOKUP($AU42,'FE Source'!$A:$AK,22,FALSE))</f>
        <v>-22.25</v>
      </c>
      <c r="BF42" s="219">
        <f>IF(VLOOKUP($AU42,'FE Source'!$A:$AK,23,FALSE)=0,"-",VLOOKUP($AU42,'FE Source'!$A:$AK,23,FALSE))</f>
        <v>15.58</v>
      </c>
      <c r="BG42" s="219">
        <f>IF(VLOOKUP($AU42,'FE Source'!$A:$AK,24,FALSE)=0,"-",VLOOKUP($AU42,'FE Source'!$A:$AK,24,FALSE))</f>
        <v>4.68</v>
      </c>
      <c r="BH42" s="219">
        <f>IF(VLOOKUP($AU42,'FE Source'!$A:$AK,25,FALSE)=0,"-",VLOOKUP($AU42,'FE Source'!$A:$AK,25,FALSE))</f>
        <v>-7.91</v>
      </c>
      <c r="BI42" s="219">
        <f>IF(VLOOKUP($AU42,'FE Source'!$A:$AK,26,FALSE)=0,"-",VLOOKUP($AU42,'FE Source'!$A:$AK,26,FALSE))</f>
        <v>7.46</v>
      </c>
      <c r="BJ42" s="219">
        <f>IF(VLOOKUP($AU42,'FE Source'!$A:$AK,27,FALSE)=0,"-",VLOOKUP($AU42,'FE Source'!$A:$AK,27,FALSE))</f>
        <v>-5.22</v>
      </c>
      <c r="BK42" s="219">
        <f>IF(VLOOKUP($AU42,'FE Source'!$A:$AK,28,FALSE)=0,"-",VLOOKUP($AU42,'FE Source'!$A:$AK,28,FALSE))</f>
        <v>-1.51</v>
      </c>
      <c r="BL42" s="219">
        <f>IF(VLOOKUP($AU42,'FE Source'!$A:$AK,29,FALSE)=0,"-",VLOOKUP($AU42,'FE Source'!$A:$AK,29,FALSE))</f>
        <v>-3.64</v>
      </c>
      <c r="BM42" s="219">
        <f>IF(VLOOKUP($AU42,'FE Source'!$A:$AK,30,FALSE)=0,"-",VLOOKUP($AU42,'FE Source'!$A:$AK,30,FALSE))</f>
        <v>3.06</v>
      </c>
      <c r="BN42" t="str">
        <f>IF(VLOOKUP($AU42,'FE Source'!$A:$AK,31,FALSE)="No Specified Index","-",IF(VLOOKUP($AU42,'FE Source'!$A:$AK,31,FALSE)=0,"-",VLOOKUP($AU42,'FE Source'!$A:$AK,31,FALSE)))</f>
        <v>Jakarta Composite Index</v>
      </c>
      <c r="BO42" s="217">
        <f>IF(VLOOKUP($AU42,'FE Source'!$A:$AK,32,FALSE)=0,"-",VLOOKUP($AU42,'FE Source'!$A:$AK,32,FALSE))</f>
        <v>35769</v>
      </c>
      <c r="BP42" s="18">
        <f>IF(VLOOKUP($AU42,'FE Source'!$AZ:$BC,2,FALSE)=0,"-",VLOOKUP($AU42,'FE Source'!$AZ:$BC,2,FALSE))</f>
        <v>-7.85</v>
      </c>
      <c r="BQ42" s="18">
        <f>IF(VLOOKUP($AU42,'FE Source'!$AZ:$BC,3,FALSE)=0,"-",VLOOKUP($AU42,'FE Source'!$AZ:$BC,3,FALSE))</f>
        <v>-7.35</v>
      </c>
      <c r="BR42" s="18">
        <f>IF(VLOOKUP($AU42,'FE Source'!$AZ:$BC,4,FALSE)=0,"-",VLOOKUP($AU42,'FE Source'!$AZ:$BC,4,FALSE))</f>
        <v>-12.22</v>
      </c>
    </row>
    <row r="43" spans="1:70" ht="15" customHeight="1">
      <c r="A43" s="3"/>
      <c r="B43" s="821"/>
      <c r="C43" s="701" t="str">
        <f>INDEX('UT - Retail'!$B$7:$B$1409,MATCH(AU43,'UT - Retail'!$U$7:$U$1409,0),1)</f>
        <v>abrdn Malaysian Equity SGD</v>
      </c>
      <c r="D43" s="702"/>
      <c r="E43" s="147" t="str">
        <f>VLOOKUP(C43,'UT - Retail'!$B:$K,8,FALSE)</f>
        <v>Equities</v>
      </c>
      <c r="F43" s="82" t="str">
        <f>VLOOKUP(C43,'UT - Retail'!$B:$K,9,FALSE)</f>
        <v>Malaysia</v>
      </c>
      <c r="G43" s="82" t="str">
        <f>VLOOKUP(C43,'UT - Retail'!$B:$K,10,FALSE)</f>
        <v>General</v>
      </c>
      <c r="H43" s="82" t="str">
        <f>VLOOKUP(C43,'UT - Retail'!$B:$N,13,FALSE)</f>
        <v>No</v>
      </c>
      <c r="I43" s="82" t="str">
        <f>VLOOKUP(C43,'UT - Retail'!$B:$Q,14,FALSE)</f>
        <v>No</v>
      </c>
      <c r="J43" s="82" t="str">
        <f>VLOOKUP(C43,'UT - Retail'!$B:$Q,11,FALSE)</f>
        <v>No</v>
      </c>
      <c r="K43" s="130" t="str">
        <f>VLOOKUP(C43,'UT - Retail'!$B:$P,15,FALSE)</f>
        <v>Yes</v>
      </c>
      <c r="L43" s="82" t="str">
        <f>VLOOKUP(C43,'UT - Retail'!$B:$Q,16,FALSE)</f>
        <v>Both</v>
      </c>
      <c r="M43" s="173" t="str">
        <f>VLOOKUP(C43,'UT - Retail'!$B:$K,6,FALSE)</f>
        <v>SGD</v>
      </c>
      <c r="N43" s="173" t="str">
        <f>IFERROR(IF(MATCH(C43,'Portfolio Construction'!$AL:$AL,0),"Yes","No"),"No")</f>
        <v>No</v>
      </c>
      <c r="O43" s="173" t="str">
        <f>IFERROR(IF(MATCH(C43,'Portfolio Construction'!$AN:$AN,0),"Yes","No"),"No")</f>
        <v>No</v>
      </c>
      <c r="P43" s="173" t="str">
        <f>IFERROR(IF(MATCH(C43,'Portfolio Construction'!$AP:$AP,0),"Yes","No"),"No")</f>
        <v>No</v>
      </c>
      <c r="Q43" s="173" t="str">
        <f>IFERROR(IF(MATCH(C43,'Portfolio Construction'!$AR:$AR,0),"Yes","No"),"No")</f>
        <v>No</v>
      </c>
      <c r="R43" s="173" t="str">
        <f>IFERROR(IF(MATCH(C43,'Portfolio Construction'!$AT:$AT,0),"Yes","No"),"No")</f>
        <v>No</v>
      </c>
      <c r="S43" s="173" t="str">
        <f>IFERROR(IF(MATCH(C43,'Portfolio Construction'!$AV:$AV,0),"Yes","No"),"No")</f>
        <v>No</v>
      </c>
      <c r="T43" s="173" t="str">
        <f>IFERROR(IF(MATCH(C43,'Portfolio Construction'!$AX:$AX,0),"Yes","No"),"No")</f>
        <v>No</v>
      </c>
      <c r="U43" s="173" t="str">
        <f>IFERROR(IF(MATCH(C43,'Portfolio Construction'!$AZ:$AZ,0),"Yes","No"),"No")</f>
        <v>No</v>
      </c>
      <c r="V43" s="173" t="str">
        <f>IFERROR(IF(MATCH(C43,'Portfolio Construction'!$BB:$BB,0),"Yes","No"),"No")</f>
        <v>No</v>
      </c>
      <c r="W43" s="619">
        <f>IF(VLOOKUP($AU43,'FE Source'!$A:$W,3,FALSE)=0,"-",VLOOKUP($AU43,'FE Source'!$A:$W,3,FALSE))</f>
        <v>-9.51</v>
      </c>
      <c r="X43" s="618">
        <f>IF(VLOOKUP($AU43,'FE Source'!$A:$W,4,FALSE)=0,"-",VLOOKUP($AU43,'FE Source'!$A:$W,4,FALSE))</f>
        <v>0.69</v>
      </c>
      <c r="Y43" s="618">
        <f>IF(VLOOKUP($AU43,'FE Source'!$A:$W,5,FALSE)=0,"-",VLOOKUP($AU43,'FE Source'!$A:$W,5,FALSE))</f>
        <v>-2.57</v>
      </c>
      <c r="Z43" s="618">
        <f>IF(VLOOKUP($AU43,'FE Source'!$A:$W,6,FALSE)=0,"-",VLOOKUP($AU43,'FE Source'!$A:$W,6,FALSE))</f>
        <v>6.29</v>
      </c>
      <c r="AA43" s="618">
        <f>IF(VLOOKUP($AU43,'FE Source'!$A:$W,7,FALSE)=0,"-",VLOOKUP($AU43,'FE Source'!$A:$W,7,FALSE))</f>
        <v>7.22</v>
      </c>
      <c r="AB43" s="618">
        <f>IF(VLOOKUP($AU43,'FE Source'!$A:$W,8,FALSE)=0,"-",VLOOKUP($AU43,'FE Source'!$A:$W,8,FALSE))</f>
        <v>10.91</v>
      </c>
      <c r="AC43" s="623">
        <f>IF(VLOOKUP($AU43,'FE Source'!$A:$W,9,FALSE)=0,"-",VLOOKUP($AU43,'FE Source'!$A:$W,9,FALSE))</f>
        <v>2.33</v>
      </c>
      <c r="AD43" s="147">
        <f>IF(VLOOKUP($AU43,'FE Source'!$A:$W,10,FALSE)=0,"-",VLOOKUP($AU43,'FE Source'!$A:$W,10,FALSE))</f>
        <v>0.78</v>
      </c>
      <c r="AE43" s="82">
        <f>IF(VLOOKUP($AU43,'FE Source'!$A:$W,11,FALSE)=0,"-",VLOOKUP($AU43,'FE Source'!$A:$W,11,FALSE))</f>
        <v>9.74</v>
      </c>
      <c r="AF43" s="82">
        <f>IF(VLOOKUP($AU43,'FE Source'!$A:$W,12,FALSE)=0,"-",VLOOKUP($AU43,'FE Source'!$A:$W,12,FALSE))</f>
        <v>0.33</v>
      </c>
      <c r="AG43" s="130">
        <f>IF(VLOOKUP($AU43,'FE Source'!$A:$W,14,FALSE)=0,"-",VLOOKUP($AU43,'FE Source'!$A:$W,14,FALSE))</f>
        <v>-11.31</v>
      </c>
      <c r="AH43" s="832"/>
      <c r="AI43" s="203">
        <f>IF(VLOOKUP($AU43,'FE Source'!$A:$Y,20,FALSE)=0,"-",VLOOKUP($AU43,'FE Source'!$A:$Y,20,FALSE))</f>
        <v>108.69</v>
      </c>
      <c r="AJ43" s="834"/>
      <c r="AK43" s="834"/>
      <c r="AL43" s="326">
        <f>IF(VLOOKUP($AU43,'FE Source'!$A:$Y,19,FALSE)=0,"-",VLOOKUP($AU43,'FE Source'!$A:$Y,19,FALSE))</f>
        <v>67.599999999999994</v>
      </c>
      <c r="AM43" s="836"/>
      <c r="AN43" s="165">
        <f>IF(VLOOKUP($AU43,'FE Source'!$A:$W,13,FALSE)=0,"-",VLOOKUP($AU43,'FE Source'!$A:$W,13,FALSE))</f>
        <v>16.5</v>
      </c>
      <c r="AO43" s="198" t="str">
        <f>IF(J43="no","-",IF(VLOOKUP($AU43,'FE Source'!$A:$W,15,FALSE)=0,"-",VLOOKUP($AU43,'FE Source'!$A:$W,15,FALSE)))</f>
        <v>-</v>
      </c>
      <c r="AP43" s="201" t="str">
        <f>IF(AO43="-","-",IF(VLOOKUP($AU43,'FE Source'!$A:$Z,21,FALSE)=0,"-",IF(VLOOKUP($AU43,'FE Source'!$A:$Z,21,FALSE)=2,"Semi-Annual",IF(VLOOKUP($AU43,'FE Source'!$A:$Z,21,FALSE)=4,"Quarterly",IF(VLOOKUP($AU43,'FE Source'!$A:$Z,21,FALSE)=12,"Monthly","Annual")))))</f>
        <v>-</v>
      </c>
      <c r="AQ43" s="170" t="str">
        <f t="array" ref="AQ43">IF(VLOOKUP($AU43,'FE Source'!$A:$W,16,FALSE)=0,"-",VLOOKUP($AU43,'FE Source'!$A:$W,16,FALSE))</f>
        <v>-</v>
      </c>
      <c r="AR43" s="175" t="str">
        <f>IF(VLOOKUP($AU43,'FE Source'!$A:$W,17,FALSE)=0,"-",VLOOKUP($AU43,'FE Source'!$A:$W,17,FALSE))</f>
        <v>-</v>
      </c>
      <c r="AS43" s="173">
        <f>IF(VLOOKUP($AU43,'FE Source'!$AN:$AS,4,FALSE)="",VLOOKUP($AU43,'FE Source'!$AN:$AS,3,FALSE),VLOOKUP($AU43,'FE Source'!$AN:$AS,4,FALSE))</f>
        <v>5.75</v>
      </c>
      <c r="AT43" s="179">
        <f>IF(VLOOKUP($AU43,'FE Source'!$AN:$AS,5,FALSE)=0,"-",VLOOKUP($AU43,'FE Source'!$AN:$AS,5,FALSE))</f>
        <v>45782</v>
      </c>
      <c r="AU43" s="163" t="s">
        <v>571</v>
      </c>
      <c r="AX43" s="3" t="s">
        <v>1335</v>
      </c>
      <c r="AZ43" s="5" t="s">
        <v>220</v>
      </c>
      <c r="BA43" s="4" t="s">
        <v>5841</v>
      </c>
      <c r="BB43" s="80" t="s">
        <v>1500</v>
      </c>
      <c r="BE43" s="219">
        <f>IF(VLOOKUP($AU43,'FE Source'!$A:$AK,22,FALSE)=0,"-",VLOOKUP($AU43,'FE Source'!$A:$AK,22,FALSE))</f>
        <v>-13.43</v>
      </c>
      <c r="BF43" s="219">
        <f>IF(VLOOKUP($AU43,'FE Source'!$A:$AK,23,FALSE)=0,"-",VLOOKUP($AU43,'FE Source'!$A:$AK,23,FALSE))</f>
        <v>-2.06</v>
      </c>
      <c r="BG43" s="219">
        <f>IF(VLOOKUP($AU43,'FE Source'!$A:$AK,24,FALSE)=0,"-",VLOOKUP($AU43,'FE Source'!$A:$AK,24,FALSE))</f>
        <v>11.63</v>
      </c>
      <c r="BH43" s="219">
        <f>IF(VLOOKUP($AU43,'FE Source'!$A:$AK,25,FALSE)=0,"-",VLOOKUP($AU43,'FE Source'!$A:$AK,25,FALSE))</f>
        <v>-9.6</v>
      </c>
      <c r="BI43" s="219">
        <f>IF(VLOOKUP($AU43,'FE Source'!$A:$AK,26,FALSE)=0,"-",VLOOKUP($AU43,'FE Source'!$A:$AK,26,FALSE))</f>
        <v>6.99</v>
      </c>
      <c r="BJ43" s="219">
        <f>IF(VLOOKUP($AU43,'FE Source'!$A:$AK,27,FALSE)=0,"-",VLOOKUP($AU43,'FE Source'!$A:$AK,27,FALSE))</f>
        <v>10.92</v>
      </c>
      <c r="BK43" s="219">
        <f>IF(VLOOKUP($AU43,'FE Source'!$A:$AK,28,FALSE)=0,"-",VLOOKUP($AU43,'FE Source'!$A:$AK,28,FALSE))</f>
        <v>10.47</v>
      </c>
      <c r="BL43" s="219">
        <f>IF(VLOOKUP($AU43,'FE Source'!$A:$AK,29,FALSE)=0,"-",VLOOKUP($AU43,'FE Source'!$A:$AK,29,FALSE))</f>
        <v>-5.76</v>
      </c>
      <c r="BM43" s="219">
        <f>IF(VLOOKUP($AU43,'FE Source'!$A:$AK,30,FALSE)=0,"-",VLOOKUP($AU43,'FE Source'!$A:$AK,30,FALSE))</f>
        <v>2.81</v>
      </c>
      <c r="BN43" t="str">
        <f>IF(VLOOKUP($AU43,'FE Source'!$A:$AK,31,FALSE)="No Specified Index","-",IF(VLOOKUP($AU43,'FE Source'!$A:$AK,31,FALSE)=0,"-",VLOOKUP($AU43,'FE Source'!$A:$AK,31,FALSE)))</f>
        <v>FTSE Bursa Malaysia 30 Index</v>
      </c>
      <c r="BO43" s="217">
        <f>IF(VLOOKUP($AU43,'FE Source'!$A:$AK,32,FALSE)=0,"-",VLOOKUP($AU43,'FE Source'!$A:$AK,32,FALSE))</f>
        <v>35769</v>
      </c>
      <c r="BP43" s="18">
        <f>IF(VLOOKUP($AU43,'FE Source'!$AZ:$BC,2,FALSE)=0,"-",VLOOKUP($AU43,'FE Source'!$AZ:$BC,2,FALSE))</f>
        <v>-3.06</v>
      </c>
      <c r="BQ43" s="18">
        <f>IF(VLOOKUP($AU43,'FE Source'!$AZ:$BC,3,FALSE)=0,"-",VLOOKUP($AU43,'FE Source'!$AZ:$BC,3,FALSE))</f>
        <v>-7.84</v>
      </c>
      <c r="BR43" s="18">
        <f>IF(VLOOKUP($AU43,'FE Source'!$AZ:$BC,4,FALSE)=0,"-",VLOOKUP($AU43,'FE Source'!$AZ:$BC,4,FALSE))</f>
        <v>-4.43</v>
      </c>
    </row>
    <row r="44" spans="1:70" ht="15" customHeight="1">
      <c r="A44" s="3"/>
      <c r="B44" s="821"/>
      <c r="C44" s="701" t="str">
        <f>INDEX('UT - Retail'!$B$7:$B$1409,MATCH(AU44,'UT - Retail'!$U$7:$U$1409,0),1)</f>
        <v>abrdn Pacific Equity SGD</v>
      </c>
      <c r="D44" s="702"/>
      <c r="E44" s="147" t="str">
        <f>VLOOKUP(C44,'UT - Retail'!$B:$K,8,FALSE)</f>
        <v>Equities</v>
      </c>
      <c r="F44" s="82" t="str">
        <f>VLOOKUP(C44,'UT - Retail'!$B:$K,9,FALSE)</f>
        <v>Asia Pacific ex-Japan</v>
      </c>
      <c r="G44" s="82" t="str">
        <f>VLOOKUP(C44,'UT - Retail'!$B:$K,10,FALSE)</f>
        <v>General</v>
      </c>
      <c r="H44" s="82" t="str">
        <f>VLOOKUP(C44,'UT - Retail'!$B:$N,13,FALSE)</f>
        <v>Yes</v>
      </c>
      <c r="I44" s="82" t="str">
        <f>VLOOKUP(C44,'UT - Retail'!$B:$Q,14,FALSE)</f>
        <v>No</v>
      </c>
      <c r="J44" s="82" t="str">
        <f>VLOOKUP(C44,'UT - Retail'!$B:$Q,11,FALSE)</f>
        <v>No</v>
      </c>
      <c r="K44" s="130" t="str">
        <f>VLOOKUP(C44,'UT - Retail'!$B:$P,15,FALSE)</f>
        <v>Yes</v>
      </c>
      <c r="L44" s="82" t="str">
        <f>VLOOKUP(C44,'UT - Retail'!$B:$Q,16,FALSE)</f>
        <v>Both</v>
      </c>
      <c r="M44" s="173" t="str">
        <f>VLOOKUP(C44,'UT - Retail'!$B:$K,6,FALSE)</f>
        <v>SGD</v>
      </c>
      <c r="N44" s="173" t="str">
        <f>IFERROR(IF(MATCH(C44,'Portfolio Construction'!$AL:$AL,0),"Yes","No"),"No")</f>
        <v>No</v>
      </c>
      <c r="O44" s="173" t="str">
        <f>IFERROR(IF(MATCH(C44,'Portfolio Construction'!$AN:$AN,0),"Yes","No"),"No")</f>
        <v>No</v>
      </c>
      <c r="P44" s="173" t="str">
        <f>IFERROR(IF(MATCH(C44,'Portfolio Construction'!$AP:$AP,0),"Yes","No"),"No")</f>
        <v>No</v>
      </c>
      <c r="Q44" s="173" t="str">
        <f>IFERROR(IF(MATCH(C44,'Portfolio Construction'!$AR:$AR,0),"Yes","No"),"No")</f>
        <v>No</v>
      </c>
      <c r="R44" s="173" t="str">
        <f>IFERROR(IF(MATCH(C44,'Portfolio Construction'!$AT:$AT,0),"Yes","No"),"No")</f>
        <v>No</v>
      </c>
      <c r="S44" s="173" t="str">
        <f>IFERROR(IF(MATCH(C44,'Portfolio Construction'!$AV:$AV,0),"Yes","No"),"No")</f>
        <v>No</v>
      </c>
      <c r="T44" s="173" t="str">
        <f>IFERROR(IF(MATCH(C44,'Portfolio Construction'!$AX:$AX,0),"Yes","No"),"No")</f>
        <v>No</v>
      </c>
      <c r="U44" s="173" t="str">
        <f>IFERROR(IF(MATCH(C44,'Portfolio Construction'!$AZ:$AZ,0),"Yes","No"),"No")</f>
        <v>No</v>
      </c>
      <c r="V44" s="173" t="str">
        <f>IFERROR(IF(MATCH(C44,'Portfolio Construction'!$BB:$BB,0),"Yes","No"),"No")</f>
        <v>No</v>
      </c>
      <c r="W44" s="619">
        <f>IF(VLOOKUP($AU44,'FE Source'!$A:$W,3,FALSE)=0,"-",VLOOKUP($AU44,'FE Source'!$A:$W,3,FALSE))</f>
        <v>-6.2</v>
      </c>
      <c r="X44" s="618">
        <f>IF(VLOOKUP($AU44,'FE Source'!$A:$W,4,FALSE)=0,"-",VLOOKUP($AU44,'FE Source'!$A:$W,4,FALSE))</f>
        <v>-0.8</v>
      </c>
      <c r="Y44" s="618">
        <f>IF(VLOOKUP($AU44,'FE Source'!$A:$W,5,FALSE)=0,"-",VLOOKUP($AU44,'FE Source'!$A:$W,5,FALSE))</f>
        <v>-7.46</v>
      </c>
      <c r="Z44" s="618">
        <f>IF(VLOOKUP($AU44,'FE Source'!$A:$W,6,FALSE)=0,"-",VLOOKUP($AU44,'FE Source'!$A:$W,6,FALSE))</f>
        <v>-1.99</v>
      </c>
      <c r="AA44" s="618">
        <f>IF(VLOOKUP($AU44,'FE Source'!$A:$W,7,FALSE)=0,"-",VLOOKUP($AU44,'FE Source'!$A:$W,7,FALSE))</f>
        <v>-1.85</v>
      </c>
      <c r="AB44" s="618">
        <f>IF(VLOOKUP($AU44,'FE Source'!$A:$W,8,FALSE)=0,"-",VLOOKUP($AU44,'FE Source'!$A:$W,8,FALSE))</f>
        <v>1.52</v>
      </c>
      <c r="AC44" s="623">
        <f>IF(VLOOKUP($AU44,'FE Source'!$A:$W,9,FALSE)=0,"-",VLOOKUP($AU44,'FE Source'!$A:$W,9,FALSE))</f>
        <v>1.37</v>
      </c>
      <c r="AD44" s="147">
        <f>IF(VLOOKUP($AU44,'FE Source'!$A:$W,10,FALSE)=0,"-",VLOOKUP($AU44,'FE Source'!$A:$W,10,FALSE))</f>
        <v>1.08</v>
      </c>
      <c r="AE44" s="82">
        <f>IF(VLOOKUP($AU44,'FE Source'!$A:$W,11,FALSE)=0,"-",VLOOKUP($AU44,'FE Source'!$A:$W,11,FALSE))</f>
        <v>13.51</v>
      </c>
      <c r="AF44" s="82">
        <f>IF(VLOOKUP($AU44,'FE Source'!$A:$W,12,FALSE)=0,"-",VLOOKUP($AU44,'FE Source'!$A:$W,12,FALSE))</f>
        <v>-0.01</v>
      </c>
      <c r="AG44" s="130">
        <f>IF(VLOOKUP($AU44,'FE Source'!$A:$W,14,FALSE)=0,"-",VLOOKUP($AU44,'FE Source'!$A:$W,14,FALSE))</f>
        <v>-16.84</v>
      </c>
      <c r="AH44" s="832"/>
      <c r="AI44" s="203">
        <f>IF(VLOOKUP($AU44,'FE Source'!$A:$Y,20,FALSE)=0,"-",VLOOKUP($AU44,'FE Source'!$A:$Y,20,FALSE))</f>
        <v>96.76</v>
      </c>
      <c r="AJ44" s="834"/>
      <c r="AK44" s="834"/>
      <c r="AL44" s="326">
        <f>IF(VLOOKUP($AU44,'FE Source'!$A:$Y,19,FALSE)=0,"-",VLOOKUP($AU44,'FE Source'!$A:$Y,19,FALSE))</f>
        <v>111.25</v>
      </c>
      <c r="AM44" s="836"/>
      <c r="AN44" s="165">
        <f>IF(VLOOKUP($AU44,'FE Source'!$A:$W,13,FALSE)=0,"-",VLOOKUP($AU44,'FE Source'!$A:$W,13,FALSE))</f>
        <v>506.1</v>
      </c>
      <c r="AO44" s="198" t="str">
        <f>IF(J44="no","-",IF(VLOOKUP($AU44,'FE Source'!$A:$W,15,FALSE)=0,"-",VLOOKUP($AU44,'FE Source'!$A:$W,15,FALSE)))</f>
        <v>-</v>
      </c>
      <c r="AP44" s="201" t="str">
        <f>IF(AO44="-","-",IF(VLOOKUP($AU44,'FE Source'!$A:$Z,21,FALSE)=0,"-",IF(VLOOKUP($AU44,'FE Source'!$A:$Z,21,FALSE)=2,"Semi-Annual",IF(VLOOKUP($AU44,'FE Source'!$A:$Z,21,FALSE)=4,"Quarterly",IF(VLOOKUP($AU44,'FE Source'!$A:$Z,21,FALSE)=12,"Monthly","Annual")))))</f>
        <v>-</v>
      </c>
      <c r="AQ44" s="170" t="str">
        <f t="array" ref="AQ44">IF(VLOOKUP($AU44,'FE Source'!$A:$W,16,FALSE)=0,"-",VLOOKUP($AU44,'FE Source'!$A:$W,16,FALSE))</f>
        <v>-</v>
      </c>
      <c r="AR44" s="175" t="str">
        <f>IF(VLOOKUP($AU44,'FE Source'!$A:$W,17,FALSE)=0,"-",VLOOKUP($AU44,'FE Source'!$A:$W,17,FALSE))</f>
        <v>Bronze</v>
      </c>
      <c r="AS44" s="173">
        <f>IF(VLOOKUP($AU44,'FE Source'!$AN:$AS,4,FALSE)="",VLOOKUP($AU44,'FE Source'!$AN:$AS,3,FALSE),VLOOKUP($AU44,'FE Source'!$AN:$AS,4,FALSE))</f>
        <v>6.21</v>
      </c>
      <c r="AT44" s="179">
        <f>IF(VLOOKUP($AU44,'FE Source'!$AN:$AS,5,FALSE)=0,"-",VLOOKUP($AU44,'FE Source'!$AN:$AS,5,FALSE))</f>
        <v>45782</v>
      </c>
      <c r="AU44" s="163" t="s">
        <v>572</v>
      </c>
      <c r="AX44" t="s">
        <v>8592</v>
      </c>
      <c r="AY44" s="3" t="s">
        <v>1467</v>
      </c>
      <c r="AZ44" t="s">
        <v>2146</v>
      </c>
      <c r="BA44" s="3" t="s">
        <v>191</v>
      </c>
      <c r="BB44" s="3"/>
      <c r="BE44" s="219">
        <f>IF(VLOOKUP($AU44,'FE Source'!$A:$AK,22,FALSE)=0,"-",VLOOKUP($AU44,'FE Source'!$A:$AK,22,FALSE))</f>
        <v>-9</v>
      </c>
      <c r="BF44" s="219">
        <f>IF(VLOOKUP($AU44,'FE Source'!$A:$AK,23,FALSE)=0,"-",VLOOKUP($AU44,'FE Source'!$A:$AK,23,FALSE))</f>
        <v>6.55</v>
      </c>
      <c r="BG44" s="219">
        <f>IF(VLOOKUP($AU44,'FE Source'!$A:$AK,24,FALSE)=0,"-",VLOOKUP($AU44,'FE Source'!$A:$AK,24,FALSE))</f>
        <v>23.01</v>
      </c>
      <c r="BH44" s="219">
        <f>IF(VLOOKUP($AU44,'FE Source'!$A:$AK,25,FALSE)=0,"-",VLOOKUP($AU44,'FE Source'!$A:$AK,25,FALSE))</f>
        <v>-10.48</v>
      </c>
      <c r="BI44" s="219">
        <f>IF(VLOOKUP($AU44,'FE Source'!$A:$AK,26,FALSE)=0,"-",VLOOKUP($AU44,'FE Source'!$A:$AK,26,FALSE))</f>
        <v>17.41</v>
      </c>
      <c r="BJ44" s="219">
        <f>IF(VLOOKUP($AU44,'FE Source'!$A:$AK,27,FALSE)=0,"-",VLOOKUP($AU44,'FE Source'!$A:$AK,27,FALSE))</f>
        <v>25.59</v>
      </c>
      <c r="BK44" s="219">
        <f>IF(VLOOKUP($AU44,'FE Source'!$A:$AK,28,FALSE)=0,"-",VLOOKUP($AU44,'FE Source'!$A:$AK,28,FALSE))</f>
        <v>-2.2599999999999998</v>
      </c>
      <c r="BL44" s="219">
        <f>IF(VLOOKUP($AU44,'FE Source'!$A:$AK,29,FALSE)=0,"-",VLOOKUP($AU44,'FE Source'!$A:$AK,29,FALSE))</f>
        <v>-20.37</v>
      </c>
      <c r="BM44" s="219">
        <f>IF(VLOOKUP($AU44,'FE Source'!$A:$AK,30,FALSE)=0,"-",VLOOKUP($AU44,'FE Source'!$A:$AK,30,FALSE))</f>
        <v>-4.22</v>
      </c>
      <c r="BN44" t="str">
        <f>IF(VLOOKUP($AU44,'FE Source'!$A:$AK,31,FALSE)="No Specified Index","-",IF(VLOOKUP($AU44,'FE Source'!$A:$AK,31,FALSE)=0,"-",VLOOKUP($AU44,'FE Source'!$A:$AK,31,FALSE)))</f>
        <v>MSCI AC Asia Pacific ex Japan</v>
      </c>
      <c r="BO44" s="217">
        <f>IF(VLOOKUP($AU44,'FE Source'!$A:$AK,32,FALSE)=0,"-",VLOOKUP($AU44,'FE Source'!$A:$AK,32,FALSE))</f>
        <v>35769</v>
      </c>
      <c r="BP44" s="18">
        <f>IF(VLOOKUP($AU44,'FE Source'!$AZ:$BC,2,FALSE)=0,"-",VLOOKUP($AU44,'FE Source'!$AZ:$BC,2,FALSE))</f>
        <v>-6.06</v>
      </c>
      <c r="BQ44" s="18">
        <f>IF(VLOOKUP($AU44,'FE Source'!$AZ:$BC,3,FALSE)=0,"-",VLOOKUP($AU44,'FE Source'!$AZ:$BC,3,FALSE))</f>
        <v>-7.5</v>
      </c>
      <c r="BR44" s="18">
        <f>IF(VLOOKUP($AU44,'FE Source'!$AZ:$BC,4,FALSE)=0,"-",VLOOKUP($AU44,'FE Source'!$AZ:$BC,4,FALSE))</f>
        <v>-5.85</v>
      </c>
    </row>
    <row r="45" spans="1:70" ht="15" customHeight="1">
      <c r="A45" s="3"/>
      <c r="B45" s="821"/>
      <c r="C45" s="701" t="str">
        <f>INDEX('UT - Retail'!$B$7:$B$1409,MATCH(AU45,'UT - Retail'!$U$7:$U$1409,0),1)</f>
        <v>abrdn Pacific Equity USD</v>
      </c>
      <c r="D45" s="702"/>
      <c r="E45" s="147" t="str">
        <f>VLOOKUP(C45,'UT - Retail'!$B:$K,8,FALSE)</f>
        <v>Equities</v>
      </c>
      <c r="F45" s="82" t="str">
        <f>VLOOKUP(C45,'UT - Retail'!$B:$K,9,FALSE)</f>
        <v>Asia Pacific ex-Japan</v>
      </c>
      <c r="G45" s="82" t="str">
        <f>VLOOKUP(C45,'UT - Retail'!$B:$K,10,FALSE)</f>
        <v>General</v>
      </c>
      <c r="H45" s="82" t="str">
        <f>VLOOKUP(C45,'UT - Retail'!$B:$N,13,FALSE)</f>
        <v>No</v>
      </c>
      <c r="I45" s="82" t="str">
        <f>VLOOKUP(C45,'UT - Retail'!$B:$Q,14,FALSE)</f>
        <v>No</v>
      </c>
      <c r="J45" s="82" t="str">
        <f>VLOOKUP(C45,'UT - Retail'!$B:$Q,11,FALSE)</f>
        <v>No</v>
      </c>
      <c r="K45" s="130" t="str">
        <f>VLOOKUP(C45,'UT - Retail'!$B:$P,15,FALSE)</f>
        <v>No</v>
      </c>
      <c r="L45" s="82" t="str">
        <f>VLOOKUP(C45,'UT - Retail'!$B:$Q,16,FALSE)</f>
        <v>Both</v>
      </c>
      <c r="M45" s="173" t="str">
        <f>VLOOKUP(C45,'UT - Retail'!$B:$K,6,FALSE)</f>
        <v>USD</v>
      </c>
      <c r="N45" s="173" t="str">
        <f>IFERROR(IF(MATCH(C45,'Portfolio Construction'!$AL:$AL,0),"Yes","No"),"No")</f>
        <v>No</v>
      </c>
      <c r="O45" s="173" t="str">
        <f>IFERROR(IF(MATCH(C45,'Portfolio Construction'!$AN:$AN,0),"Yes","No"),"No")</f>
        <v>No</v>
      </c>
      <c r="P45" s="173" t="str">
        <f>IFERROR(IF(MATCH(C45,'Portfolio Construction'!$AP:$AP,0),"Yes","No"),"No")</f>
        <v>No</v>
      </c>
      <c r="Q45" s="173" t="str">
        <f>IFERROR(IF(MATCH(C45,'Portfolio Construction'!$AR:$AR,0),"Yes","No"),"No")</f>
        <v>No</v>
      </c>
      <c r="R45" s="173" t="str">
        <f>IFERROR(IF(MATCH(C45,'Portfolio Construction'!$AT:$AT,0),"Yes","No"),"No")</f>
        <v>No</v>
      </c>
      <c r="S45" s="173" t="str">
        <f>IFERROR(IF(MATCH(C45,'Portfolio Construction'!$AV:$AV,0),"Yes","No"),"No")</f>
        <v>No</v>
      </c>
      <c r="T45" s="173" t="str">
        <f>IFERROR(IF(MATCH(C45,'Portfolio Construction'!$AX:$AX,0),"Yes","No"),"No")</f>
        <v>No</v>
      </c>
      <c r="U45" s="173" t="str">
        <f>IFERROR(IF(MATCH(C45,'Portfolio Construction'!$AZ:$AZ,0),"Yes","No"),"No")</f>
        <v>No</v>
      </c>
      <c r="V45" s="173" t="str">
        <f>IFERROR(IF(MATCH(C45,'Portfolio Construction'!$BB:$BB,0),"Yes","No"),"No")</f>
        <v>No</v>
      </c>
      <c r="W45" s="619">
        <f>IF(VLOOKUP($AU45,'FE Source'!$A:$W,3,FALSE)=0,"-",VLOOKUP($AU45,'FE Source'!$A:$W,3,FALSE))</f>
        <v>-6.2</v>
      </c>
      <c r="X45" s="618">
        <f>IF(VLOOKUP($AU45,'FE Source'!$A:$W,4,FALSE)=0,"-",VLOOKUP($AU45,'FE Source'!$A:$W,4,FALSE))</f>
        <v>-0.8</v>
      </c>
      <c r="Y45" s="618">
        <f>IF(VLOOKUP($AU45,'FE Source'!$A:$W,5,FALSE)=0,"-",VLOOKUP($AU45,'FE Source'!$A:$W,5,FALSE))</f>
        <v>-7.46</v>
      </c>
      <c r="Z45" s="618">
        <f>IF(VLOOKUP($AU45,'FE Source'!$A:$W,6,FALSE)=0,"-",VLOOKUP($AU45,'FE Source'!$A:$W,6,FALSE))</f>
        <v>-1.99</v>
      </c>
      <c r="AA45" s="618">
        <f>IF(VLOOKUP($AU45,'FE Source'!$A:$W,7,FALSE)=0,"-",VLOOKUP($AU45,'FE Source'!$A:$W,7,FALSE))</f>
        <v>-1.85</v>
      </c>
      <c r="AB45" s="618">
        <f>IF(VLOOKUP($AU45,'FE Source'!$A:$W,8,FALSE)=0,"-",VLOOKUP($AU45,'FE Source'!$A:$W,8,FALSE))</f>
        <v>1.52</v>
      </c>
      <c r="AC45" s="623">
        <f>IF(VLOOKUP($AU45,'FE Source'!$A:$W,9,FALSE)=0,"-",VLOOKUP($AU45,'FE Source'!$A:$W,9,FALSE))</f>
        <v>1.36</v>
      </c>
      <c r="AD45" s="147">
        <f>IF(VLOOKUP($AU45,'FE Source'!$A:$W,10,FALSE)=0,"-",VLOOKUP($AU45,'FE Source'!$A:$W,10,FALSE))</f>
        <v>1.08</v>
      </c>
      <c r="AE45" s="82">
        <f>IF(VLOOKUP($AU45,'FE Source'!$A:$W,11,FALSE)=0,"-",VLOOKUP($AU45,'FE Source'!$A:$W,11,FALSE))</f>
        <v>13.51</v>
      </c>
      <c r="AF45" s="82">
        <f>IF(VLOOKUP($AU45,'FE Source'!$A:$W,12,FALSE)=0,"-",VLOOKUP($AU45,'FE Source'!$A:$W,12,FALSE))</f>
        <v>-0.01</v>
      </c>
      <c r="AG45" s="130">
        <f>IF(VLOOKUP($AU45,'FE Source'!$A:$W,14,FALSE)=0,"-",VLOOKUP($AU45,'FE Source'!$A:$W,14,FALSE))</f>
        <v>-16.850000000000001</v>
      </c>
      <c r="AH45" s="832"/>
      <c r="AI45" s="203">
        <f>IF(VLOOKUP($AU45,'FE Source'!$A:$Y,20,FALSE)=0,"-",VLOOKUP($AU45,'FE Source'!$A:$Y,20,FALSE))</f>
        <v>96.8</v>
      </c>
      <c r="AJ45" s="834"/>
      <c r="AK45" s="834"/>
      <c r="AL45" s="326">
        <f>IF(VLOOKUP($AU45,'FE Source'!$A:$Y,19,FALSE)=0,"-",VLOOKUP($AU45,'FE Source'!$A:$Y,19,FALSE))</f>
        <v>111.28</v>
      </c>
      <c r="AM45" s="836"/>
      <c r="AN45" s="165">
        <f>IF(VLOOKUP($AU45,'FE Source'!$A:$W,13,FALSE)=0,"-",VLOOKUP($AU45,'FE Source'!$A:$W,13,FALSE))</f>
        <v>506.1</v>
      </c>
      <c r="AO45" s="198" t="str">
        <f>IF(J45="no","-",IF(VLOOKUP($AU45,'FE Source'!$A:$W,15,FALSE)=0,"-",VLOOKUP($AU45,'FE Source'!$A:$W,15,FALSE)))</f>
        <v>-</v>
      </c>
      <c r="AP45" s="201" t="str">
        <f>IF(AO45="-","-",IF(VLOOKUP($AU45,'FE Source'!$A:$Z,21,FALSE)=0,"-",IF(VLOOKUP($AU45,'FE Source'!$A:$Z,21,FALSE)=2,"Semi-Annual",IF(VLOOKUP($AU45,'FE Source'!$A:$Z,21,FALSE)=4,"Quarterly",IF(VLOOKUP($AU45,'FE Source'!$A:$Z,21,FALSE)=12,"Monthly","Annual")))))</f>
        <v>-</v>
      </c>
      <c r="AQ45" s="170" t="str">
        <f t="array" ref="AQ45">IF(VLOOKUP($AU45,'FE Source'!$A:$W,16,FALSE)=0,"-",VLOOKUP($AU45,'FE Source'!$A:$W,16,FALSE))</f>
        <v>-</v>
      </c>
      <c r="AR45" s="175" t="str">
        <f>IF(VLOOKUP($AU45,'FE Source'!$A:$W,17,FALSE)=0,"-",VLOOKUP($AU45,'FE Source'!$A:$W,17,FALSE))</f>
        <v>Bronze</v>
      </c>
      <c r="AS45" s="173">
        <f>IF(VLOOKUP($AU45,'FE Source'!$AN:$AS,4,FALSE)="",VLOOKUP($AU45,'FE Source'!$AN:$AS,3,FALSE),VLOOKUP($AU45,'FE Source'!$AN:$AS,4,FALSE))</f>
        <v>3.8</v>
      </c>
      <c r="AT45" s="179">
        <f>IF(VLOOKUP($AU45,'FE Source'!$AN:$AS,5,FALSE)=0,"-",VLOOKUP($AU45,'FE Source'!$AN:$AS,5,FALSE))</f>
        <v>45782</v>
      </c>
      <c r="AU45" s="163" t="s">
        <v>4245</v>
      </c>
      <c r="AX45" s="3" t="s">
        <v>1341</v>
      </c>
      <c r="AY45" t="s">
        <v>1058</v>
      </c>
      <c r="AZ45" t="s">
        <v>24</v>
      </c>
      <c r="BA45" s="3" t="s">
        <v>23</v>
      </c>
      <c r="BB45" s="3"/>
      <c r="BE45" s="219">
        <f>IF(VLOOKUP($AU45,'FE Source'!$A:$AK,22,FALSE)=0,"-",VLOOKUP($AU45,'FE Source'!$A:$AK,22,FALSE))</f>
        <v>-8.98</v>
      </c>
      <c r="BF45" s="219">
        <f>IF(VLOOKUP($AU45,'FE Source'!$A:$AK,23,FALSE)=0,"-",VLOOKUP($AU45,'FE Source'!$A:$AK,23,FALSE))</f>
        <v>6.34</v>
      </c>
      <c r="BG45" s="219">
        <f>IF(VLOOKUP($AU45,'FE Source'!$A:$AK,24,FALSE)=0,"-",VLOOKUP($AU45,'FE Source'!$A:$AK,24,FALSE))</f>
        <v>22.96</v>
      </c>
      <c r="BH45" s="219">
        <f>IF(VLOOKUP($AU45,'FE Source'!$A:$AK,25,FALSE)=0,"-",VLOOKUP($AU45,'FE Source'!$A:$AK,25,FALSE))</f>
        <v>-10.51</v>
      </c>
      <c r="BI45" s="219">
        <f>IF(VLOOKUP($AU45,'FE Source'!$A:$AK,26,FALSE)=0,"-",VLOOKUP($AU45,'FE Source'!$A:$AK,26,FALSE))</f>
        <v>17.36</v>
      </c>
      <c r="BJ45" s="219">
        <f>IF(VLOOKUP($AU45,'FE Source'!$A:$AK,27,FALSE)=0,"-",VLOOKUP($AU45,'FE Source'!$A:$AK,27,FALSE))</f>
        <v>25.61</v>
      </c>
      <c r="BK45" s="219">
        <f>IF(VLOOKUP($AU45,'FE Source'!$A:$AK,28,FALSE)=0,"-",VLOOKUP($AU45,'FE Source'!$A:$AK,28,FALSE))</f>
        <v>-2.2799999999999998</v>
      </c>
      <c r="BL45" s="219">
        <f>IF(VLOOKUP($AU45,'FE Source'!$A:$AK,29,FALSE)=0,"-",VLOOKUP($AU45,'FE Source'!$A:$AK,29,FALSE))</f>
        <v>-20.37</v>
      </c>
      <c r="BM45" s="219">
        <f>IF(VLOOKUP($AU45,'FE Source'!$A:$AK,30,FALSE)=0,"-",VLOOKUP($AU45,'FE Source'!$A:$AK,30,FALSE))</f>
        <v>-4.22</v>
      </c>
      <c r="BN45" t="str">
        <f>IF(VLOOKUP($AU45,'FE Source'!$A:$AK,31,FALSE)="No Specified Index","-",IF(VLOOKUP($AU45,'FE Source'!$A:$AK,31,FALSE)=0,"-",VLOOKUP($AU45,'FE Source'!$A:$AK,31,FALSE)))</f>
        <v>MSCI AC Asia Pacific ex Japan</v>
      </c>
      <c r="BO45" s="217">
        <f>IF(VLOOKUP($AU45,'FE Source'!$A:$AK,32,FALSE)=0,"-",VLOOKUP($AU45,'FE Source'!$A:$AK,32,FALSE))</f>
        <v>38139</v>
      </c>
      <c r="BP45" s="18">
        <f>IF(VLOOKUP($AU45,'FE Source'!$AZ:$BC,2,FALSE)=0,"-",VLOOKUP($AU45,'FE Source'!$AZ:$BC,2,FALSE))</f>
        <v>-6</v>
      </c>
      <c r="BQ45" s="18">
        <f>IF(VLOOKUP($AU45,'FE Source'!$AZ:$BC,3,FALSE)=0,"-",VLOOKUP($AU45,'FE Source'!$AZ:$BC,3,FALSE))</f>
        <v>-7.41</v>
      </c>
      <c r="BR45" s="18">
        <f>IF(VLOOKUP($AU45,'FE Source'!$AZ:$BC,4,FALSE)=0,"-",VLOOKUP($AU45,'FE Source'!$AZ:$BC,4,FALSE))</f>
        <v>-6.73</v>
      </c>
    </row>
    <row r="46" spans="1:70" ht="15" customHeight="1">
      <c r="A46" s="3"/>
      <c r="B46" s="821"/>
      <c r="C46" s="701" t="str">
        <f>INDEX('UT - Retail'!$B$7:$B$1409,MATCH(AU46,'UT - Retail'!$U$7:$U$1409,0),1)</f>
        <v>abrdn Select Portfolio Indonesia Equity Fund USD</v>
      </c>
      <c r="D46" s="702"/>
      <c r="E46" s="147" t="str">
        <f>VLOOKUP(C46,'UT - Retail'!$B:$K,8,FALSE)</f>
        <v>Equities</v>
      </c>
      <c r="F46" s="82" t="str">
        <f>VLOOKUP(C46,'UT - Retail'!$B:$K,9,FALSE)</f>
        <v>Indonesia</v>
      </c>
      <c r="G46" s="82" t="str">
        <f>VLOOKUP(C46,'UT - Retail'!$B:$K,10,FALSE)</f>
        <v>General</v>
      </c>
      <c r="H46" s="82" t="str">
        <f>VLOOKUP(C46,'UT - Retail'!$B:$N,13,FALSE)</f>
        <v>No</v>
      </c>
      <c r="I46" s="82" t="str">
        <f>VLOOKUP(C46,'UT - Retail'!$B:$Q,14,FALSE)</f>
        <v>No</v>
      </c>
      <c r="J46" s="82" t="str">
        <f>VLOOKUP(C46,'UT - Retail'!$B:$Q,11,FALSE)</f>
        <v>No</v>
      </c>
      <c r="K46" s="130" t="str">
        <f>VLOOKUP(C46,'UT - Retail'!$B:$P,15,FALSE)</f>
        <v>No</v>
      </c>
      <c r="L46" s="82" t="str">
        <f>VLOOKUP(C46,'UT - Retail'!$B:$Q,16,FALSE)</f>
        <v>Navigator</v>
      </c>
      <c r="M46" s="173" t="str">
        <f>VLOOKUP(C46,'UT - Retail'!$B:$K,6,FALSE)</f>
        <v>USD</v>
      </c>
      <c r="N46" s="173" t="str">
        <f>IFERROR(IF(MATCH(C46,'Portfolio Construction'!$AL:$AL,0),"Yes","No"),"No")</f>
        <v>No</v>
      </c>
      <c r="O46" s="173" t="str">
        <f>IFERROR(IF(MATCH(C46,'Portfolio Construction'!$AN:$AN,0),"Yes","No"),"No")</f>
        <v>No</v>
      </c>
      <c r="P46" s="173" t="str">
        <f>IFERROR(IF(MATCH(C46,'Portfolio Construction'!$AP:$AP,0),"Yes","No"),"No")</f>
        <v>No</v>
      </c>
      <c r="Q46" s="173" t="str">
        <f>IFERROR(IF(MATCH(C46,'Portfolio Construction'!$AR:$AR,0),"Yes","No"),"No")</f>
        <v>No</v>
      </c>
      <c r="R46" s="173" t="str">
        <f>IFERROR(IF(MATCH(C46,'Portfolio Construction'!$AT:$AT,0),"Yes","No"),"No")</f>
        <v>No</v>
      </c>
      <c r="S46" s="173" t="str">
        <f>IFERROR(IF(MATCH(C46,'Portfolio Construction'!$AV:$AV,0),"Yes","No"),"No")</f>
        <v>No</v>
      </c>
      <c r="T46" s="173" t="str">
        <f>IFERROR(IF(MATCH(C46,'Portfolio Construction'!$AX:$AX,0),"Yes","No"),"No")</f>
        <v>No</v>
      </c>
      <c r="U46" s="173" t="str">
        <f>IFERROR(IF(MATCH(C46,'Portfolio Construction'!$AZ:$AZ,0),"Yes","No"),"No")</f>
        <v>No</v>
      </c>
      <c r="V46" s="173" t="str">
        <f>IFERROR(IF(MATCH(C46,'Portfolio Construction'!$BB:$BB,0),"Yes","No"),"No")</f>
        <v>No</v>
      </c>
      <c r="W46" s="619">
        <f>IF(VLOOKUP($AU46,'FE Source'!$A:$W,3,FALSE)=0,"-",VLOOKUP($AU46,'FE Source'!$A:$W,3,FALSE))</f>
        <v>-15.68</v>
      </c>
      <c r="X46" s="618">
        <f>IF(VLOOKUP($AU46,'FE Source'!$A:$W,4,FALSE)=0,"-",VLOOKUP($AU46,'FE Source'!$A:$W,4,FALSE))</f>
        <v>3.72</v>
      </c>
      <c r="Y46" s="618">
        <f>IF(VLOOKUP($AU46,'FE Source'!$A:$W,5,FALSE)=0,"-",VLOOKUP($AU46,'FE Source'!$A:$W,5,FALSE))</f>
        <v>-19.86</v>
      </c>
      <c r="Z46" s="618">
        <f>IF(VLOOKUP($AU46,'FE Source'!$A:$W,6,FALSE)=0,"-",VLOOKUP($AU46,'FE Source'!$A:$W,6,FALSE))</f>
        <v>-17.59</v>
      </c>
      <c r="AA46" s="618">
        <f>IF(VLOOKUP($AU46,'FE Source'!$A:$W,7,FALSE)=0,"-",VLOOKUP($AU46,'FE Source'!$A:$W,7,FALSE))</f>
        <v>-12.08</v>
      </c>
      <c r="AB46" s="618">
        <f>IF(VLOOKUP($AU46,'FE Source'!$A:$W,8,FALSE)=0,"-",VLOOKUP($AU46,'FE Source'!$A:$W,8,FALSE))</f>
        <v>-0.49</v>
      </c>
      <c r="AC46" s="623">
        <f>IF(VLOOKUP($AU46,'FE Source'!$A:$W,9,FALSE)=0,"-",VLOOKUP($AU46,'FE Source'!$A:$W,9,FALSE))</f>
        <v>-3.12</v>
      </c>
      <c r="AD46" s="147">
        <f>IF(VLOOKUP($AU46,'FE Source'!$A:$W,10,FALSE)=0,"-",VLOOKUP($AU46,'FE Source'!$A:$W,10,FALSE))</f>
        <v>0.35</v>
      </c>
      <c r="AE46" s="82">
        <f>IF(VLOOKUP($AU46,'FE Source'!$A:$W,11,FALSE)=0,"-",VLOOKUP($AU46,'FE Source'!$A:$W,11,FALSE))</f>
        <v>15.01</v>
      </c>
      <c r="AF46" s="82">
        <f>IF(VLOOKUP($AU46,'FE Source'!$A:$W,12,FALSE)=0,"-",VLOOKUP($AU46,'FE Source'!$A:$W,12,FALSE))</f>
        <v>-0.02</v>
      </c>
      <c r="AG46" s="130">
        <f>IF(VLOOKUP($AU46,'FE Source'!$A:$W,14,FALSE)=0,"-",VLOOKUP($AU46,'FE Source'!$A:$W,14,FALSE))</f>
        <v>-34.369999999999997</v>
      </c>
      <c r="AH46" s="832"/>
      <c r="AI46" s="203">
        <f>IF(VLOOKUP($AU46,'FE Source'!$A:$Y,20,FALSE)=0,"-",VLOOKUP($AU46,'FE Source'!$A:$Y,20,FALSE))</f>
        <v>9.4</v>
      </c>
      <c r="AJ46" s="834"/>
      <c r="AK46" s="834"/>
      <c r="AL46" s="326">
        <f>IF(VLOOKUP($AU46,'FE Source'!$A:$Y,19,FALSE)=0,"-",VLOOKUP($AU46,'FE Source'!$A:$Y,19,FALSE))</f>
        <v>103.34</v>
      </c>
      <c r="AM46" s="836"/>
      <c r="AN46" s="165">
        <f>IF(VLOOKUP($AU46,'FE Source'!$A:$W,13,FALSE)=0,"-",VLOOKUP($AU46,'FE Source'!$A:$W,13,FALSE))</f>
        <v>24.4</v>
      </c>
      <c r="AO46" s="198" t="str">
        <f>IF(J46="no","-",IF(VLOOKUP($AU46,'FE Source'!$A:$W,15,FALSE)=0,"-",VLOOKUP($AU46,'FE Source'!$A:$W,15,FALSE)))</f>
        <v>-</v>
      </c>
      <c r="AP46" s="201" t="str">
        <f>IF(AO46="-","-",IF(VLOOKUP($AU46,'FE Source'!$A:$Z,21,FALSE)=0,"-",IF(VLOOKUP($AU46,'FE Source'!$A:$Z,21,FALSE)=2,"Semi-Annual",IF(VLOOKUP($AU46,'FE Source'!$A:$Z,21,FALSE)=4,"Quarterly",IF(VLOOKUP($AU46,'FE Source'!$A:$Z,21,FALSE)=12,"Monthly","Annual")))))</f>
        <v>-</v>
      </c>
      <c r="AQ46" s="170" t="str">
        <f t="array" ref="AQ46">IF(VLOOKUP($AU46,'FE Source'!$A:$W,16,FALSE)=0,"-",VLOOKUP($AU46,'FE Source'!$A:$W,16,FALSE))</f>
        <v>-</v>
      </c>
      <c r="AR46" s="175" t="str">
        <f>IF(VLOOKUP($AU46,'FE Source'!$A:$W,17,FALSE)=0,"-",VLOOKUP($AU46,'FE Source'!$A:$W,17,FALSE))</f>
        <v>Neutral</v>
      </c>
      <c r="AS46" s="173">
        <f>IF(VLOOKUP($AU46,'FE Source'!$AN:$AS,4,FALSE)="",VLOOKUP($AU46,'FE Source'!$AN:$AS,3,FALSE),VLOOKUP($AU46,'FE Source'!$AN:$AS,4,FALSE))</f>
        <v>3.5</v>
      </c>
      <c r="AT46" s="179">
        <f>IF(VLOOKUP($AU46,'FE Source'!$AN:$AS,5,FALSE)=0,"-",VLOOKUP($AU46,'FE Source'!$AN:$AS,5,FALSE))</f>
        <v>45782</v>
      </c>
      <c r="AU46" s="163" t="s">
        <v>4273</v>
      </c>
      <c r="AX46" s="3" t="s">
        <v>1453</v>
      </c>
      <c r="AY46" t="s">
        <v>1060</v>
      </c>
      <c r="AZ46" t="s">
        <v>221</v>
      </c>
      <c r="BA46" s="3" t="s">
        <v>2204</v>
      </c>
      <c r="BB46" s="3"/>
      <c r="BE46" s="219">
        <f>IF(VLOOKUP($AU46,'FE Source'!$A:$AK,22,FALSE)=0,"-",VLOOKUP($AU46,'FE Source'!$A:$AK,22,FALSE))</f>
        <v>-22.25</v>
      </c>
      <c r="BF46" s="219">
        <f>IF(VLOOKUP($AU46,'FE Source'!$A:$AK,23,FALSE)=0,"-",VLOOKUP($AU46,'FE Source'!$A:$AK,23,FALSE))</f>
        <v>15.49</v>
      </c>
      <c r="BG46" s="219">
        <f>IF(VLOOKUP($AU46,'FE Source'!$A:$AK,24,FALSE)=0,"-",VLOOKUP($AU46,'FE Source'!$A:$AK,24,FALSE))</f>
        <v>4.63</v>
      </c>
      <c r="BH46" s="219">
        <f>IF(VLOOKUP($AU46,'FE Source'!$A:$AK,25,FALSE)=0,"-",VLOOKUP($AU46,'FE Source'!$A:$AK,25,FALSE))</f>
        <v>-7.93</v>
      </c>
      <c r="BI46" s="219">
        <f>IF(VLOOKUP($AU46,'FE Source'!$A:$AK,26,FALSE)=0,"-",VLOOKUP($AU46,'FE Source'!$A:$AK,26,FALSE))</f>
        <v>7.48</v>
      </c>
      <c r="BJ46" s="219">
        <f>IF(VLOOKUP($AU46,'FE Source'!$A:$AK,27,FALSE)=0,"-",VLOOKUP($AU46,'FE Source'!$A:$AK,27,FALSE))</f>
        <v>-5.25</v>
      </c>
      <c r="BK46" s="219">
        <f>IF(VLOOKUP($AU46,'FE Source'!$A:$AK,28,FALSE)=0,"-",VLOOKUP($AU46,'FE Source'!$A:$AK,28,FALSE))</f>
        <v>-1.5</v>
      </c>
      <c r="BL46" s="219">
        <f>IF(VLOOKUP($AU46,'FE Source'!$A:$AK,29,FALSE)=0,"-",VLOOKUP($AU46,'FE Source'!$A:$AK,29,FALSE))</f>
        <v>-3.65</v>
      </c>
      <c r="BM46" s="219">
        <f>IF(VLOOKUP($AU46,'FE Source'!$A:$AK,30,FALSE)=0,"-",VLOOKUP($AU46,'FE Source'!$A:$AK,30,FALSE))</f>
        <v>3.07</v>
      </c>
      <c r="BN46" t="str">
        <f>IF(VLOOKUP($AU46,'FE Source'!$A:$AK,31,FALSE)="No Specified Index","-",IF(VLOOKUP($AU46,'FE Source'!$A:$AK,31,FALSE)=0,"-",VLOOKUP($AU46,'FE Source'!$A:$AK,31,FALSE)))</f>
        <v>Jakarta Composite Index</v>
      </c>
      <c r="BO46" s="217">
        <f>IF(VLOOKUP($AU46,'FE Source'!$A:$AK,32,FALSE)=0,"-",VLOOKUP($AU46,'FE Source'!$A:$AK,32,FALSE))</f>
        <v>38139</v>
      </c>
      <c r="BP46" s="18">
        <f>IF(VLOOKUP($AU46,'FE Source'!$AZ:$BC,2,FALSE)=0,"-",VLOOKUP($AU46,'FE Source'!$AZ:$BC,2,FALSE))</f>
        <v>-7.78</v>
      </c>
      <c r="BQ46" s="18">
        <f>IF(VLOOKUP($AU46,'FE Source'!$AZ:$BC,3,FALSE)=0,"-",VLOOKUP($AU46,'FE Source'!$AZ:$BC,3,FALSE))</f>
        <v>-7.29</v>
      </c>
      <c r="BR46" s="18">
        <f>IF(VLOOKUP($AU46,'FE Source'!$AZ:$BC,4,FALSE)=0,"-",VLOOKUP($AU46,'FE Source'!$AZ:$BC,4,FALSE))</f>
        <v>-12.76</v>
      </c>
    </row>
    <row r="47" spans="1:70" ht="15" customHeight="1">
      <c r="A47" s="3"/>
      <c r="B47" s="821"/>
      <c r="C47" s="701" t="str">
        <f>INDEX('UT - Retail'!$B$7:$B$1409,MATCH(AU47,'UT - Retail'!$U$7:$U$1409,0),1)</f>
        <v>abrdn SICAV I - China A Share Sustainable Equity A Acc SGD-H</v>
      </c>
      <c r="D47" s="702"/>
      <c r="E47" s="147" t="str">
        <f>VLOOKUP(C47,'UT - Retail'!$B:$K,8,FALSE)</f>
        <v>Equities</v>
      </c>
      <c r="F47" s="82" t="str">
        <f>VLOOKUP(C47,'UT - Retail'!$B:$K,9,FALSE)</f>
        <v>China Local</v>
      </c>
      <c r="G47" s="82" t="str">
        <f>VLOOKUP(C47,'UT - Retail'!$B:$K,10,FALSE)</f>
        <v>General</v>
      </c>
      <c r="H47" s="82" t="str">
        <f>VLOOKUP(C47,'UT - Retail'!$B:$N,13,FALSE)</f>
        <v>No</v>
      </c>
      <c r="I47" s="82" t="str">
        <f>VLOOKUP(C47,'UT - Retail'!$B:$Q,14,FALSE)</f>
        <v>No</v>
      </c>
      <c r="J47" s="82" t="str">
        <f>VLOOKUP(C47,'UT - Retail'!$B:$Q,11,FALSE)</f>
        <v>No</v>
      </c>
      <c r="K47" s="130" t="str">
        <f>VLOOKUP(C47,'UT - Retail'!$B:$P,15,FALSE)</f>
        <v>Yes</v>
      </c>
      <c r="L47" s="82" t="str">
        <f>VLOOKUP(C47,'UT - Retail'!$B:$Q,16,FALSE)</f>
        <v>Both</v>
      </c>
      <c r="M47" s="173" t="str">
        <f>VLOOKUP(C47,'UT - Retail'!$B:$K,6,FALSE)</f>
        <v>SGD</v>
      </c>
      <c r="N47" s="173" t="str">
        <f>IFERROR(IF(MATCH(C47,'Portfolio Construction'!$AL:$AL,0),"Yes","No"),"No")</f>
        <v>No</v>
      </c>
      <c r="O47" s="173" t="str">
        <f>IFERROR(IF(MATCH(C47,'Portfolio Construction'!$AN:$AN,0),"Yes","No"),"No")</f>
        <v>No</v>
      </c>
      <c r="P47" s="173" t="str">
        <f>IFERROR(IF(MATCH(C47,'Portfolio Construction'!$AP:$AP,0),"Yes","No"),"No")</f>
        <v>No</v>
      </c>
      <c r="Q47" s="173" t="str">
        <f>IFERROR(IF(MATCH(C47,'Portfolio Construction'!$AR:$AR,0),"Yes","No"),"No")</f>
        <v>No</v>
      </c>
      <c r="R47" s="173" t="str">
        <f>IFERROR(IF(MATCH(C47,'Portfolio Construction'!$AT:$AT,0),"Yes","No"),"No")</f>
        <v>No</v>
      </c>
      <c r="S47" s="173" t="str">
        <f>IFERROR(IF(MATCH(C47,'Portfolio Construction'!$AV:$AV,0),"Yes","No"),"No")</f>
        <v>No</v>
      </c>
      <c r="T47" s="173" t="str">
        <f>IFERROR(IF(MATCH(C47,'Portfolio Construction'!$AX:$AX,0),"Yes","No"),"No")</f>
        <v>No</v>
      </c>
      <c r="U47" s="173" t="str">
        <f>IFERROR(IF(MATCH(C47,'Portfolio Construction'!$AZ:$AZ,0),"Yes","No"),"No")</f>
        <v>No</v>
      </c>
      <c r="V47" s="173" t="str">
        <f>IFERROR(IF(MATCH(C47,'Portfolio Construction'!$BB:$BB,0),"Yes","No"),"No")</f>
        <v>No</v>
      </c>
      <c r="W47" s="619">
        <f>IF(VLOOKUP($AU47,'FE Source'!$A:$W,3,FALSE)=0,"-",VLOOKUP($AU47,'FE Source'!$A:$W,3,FALSE))</f>
        <v>-0.62</v>
      </c>
      <c r="X47" s="618">
        <f>IF(VLOOKUP($AU47,'FE Source'!$A:$W,4,FALSE)=0,"-",VLOOKUP($AU47,'FE Source'!$A:$W,4,FALSE))</f>
        <v>5.78</v>
      </c>
      <c r="Y47" s="618">
        <f>IF(VLOOKUP($AU47,'FE Source'!$A:$W,5,FALSE)=0,"-",VLOOKUP($AU47,'FE Source'!$A:$W,5,FALSE))</f>
        <v>-5.33</v>
      </c>
      <c r="Z47" s="618">
        <f>IF(VLOOKUP($AU47,'FE Source'!$A:$W,6,FALSE)=0,"-",VLOOKUP($AU47,'FE Source'!$A:$W,6,FALSE))</f>
        <v>-0.8</v>
      </c>
      <c r="AA47" s="618">
        <f>IF(VLOOKUP($AU47,'FE Source'!$A:$W,7,FALSE)=0,"-",VLOOKUP($AU47,'FE Source'!$A:$W,7,FALSE))</f>
        <v>-8.66</v>
      </c>
      <c r="AB47" s="618">
        <f>IF(VLOOKUP($AU47,'FE Source'!$A:$W,8,FALSE)=0,"-",VLOOKUP($AU47,'FE Source'!$A:$W,8,FALSE))</f>
        <v>-3.96</v>
      </c>
      <c r="AC47" s="623" t="str">
        <f>IF(VLOOKUP($AU47,'FE Source'!$A:$W,9,FALSE)=0,"-",VLOOKUP($AU47,'FE Source'!$A:$W,9,FALSE))</f>
        <v>-</v>
      </c>
      <c r="AD47" s="147">
        <f>IF(VLOOKUP($AU47,'FE Source'!$A:$W,10,FALSE)=0,"-",VLOOKUP($AU47,'FE Source'!$A:$W,10,FALSE))</f>
        <v>1.05</v>
      </c>
      <c r="AE47" s="82">
        <f>IF(VLOOKUP($AU47,'FE Source'!$A:$W,11,FALSE)=0,"-",VLOOKUP($AU47,'FE Source'!$A:$W,11,FALSE))</f>
        <v>26.32</v>
      </c>
      <c r="AF47" s="82">
        <f>IF(VLOOKUP($AU47,'FE Source'!$A:$W,12,FALSE)=0,"-",VLOOKUP($AU47,'FE Source'!$A:$W,12,FALSE))</f>
        <v>-0.03</v>
      </c>
      <c r="AG47" s="130">
        <f>IF(VLOOKUP($AU47,'FE Source'!$A:$W,14,FALSE)=0,"-",VLOOKUP($AU47,'FE Source'!$A:$W,14,FALSE))</f>
        <v>-43.25</v>
      </c>
      <c r="AH47" s="832"/>
      <c r="AI47" s="203">
        <f>IF(VLOOKUP($AU47,'FE Source'!$A:$Y,20,FALSE)=0,"-",VLOOKUP($AU47,'FE Source'!$A:$Y,20,FALSE))</f>
        <v>100.02</v>
      </c>
      <c r="AJ47" s="834"/>
      <c r="AK47" s="834"/>
      <c r="AL47" s="326">
        <f>IF(VLOOKUP($AU47,'FE Source'!$A:$Y,19,FALSE)=0,"-",VLOOKUP($AU47,'FE Source'!$A:$Y,19,FALSE))</f>
        <v>105.4</v>
      </c>
      <c r="AM47" s="836"/>
      <c r="AN47" s="165">
        <f>IF(VLOOKUP($AU47,'FE Source'!$A:$W,13,FALSE)=0,"-",VLOOKUP($AU47,'FE Source'!$A:$W,13,FALSE))</f>
        <v>992.3</v>
      </c>
      <c r="AO47" s="198" t="str">
        <f>IF(J47="no","-",IF(VLOOKUP($AU47,'FE Source'!$A:$W,15,FALSE)=0,"-",VLOOKUP($AU47,'FE Source'!$A:$W,15,FALSE)))</f>
        <v>-</v>
      </c>
      <c r="AP47" s="201" t="str">
        <f>IF(AO47="-","-",IF(VLOOKUP($AU47,'FE Source'!$A:$Z,21,FALSE)=0,"-",IF(VLOOKUP($AU47,'FE Source'!$A:$Z,21,FALSE)=2,"Semi-Annual",IF(VLOOKUP($AU47,'FE Source'!$A:$Z,21,FALSE)=4,"Quarterly",IF(VLOOKUP($AU47,'FE Source'!$A:$Z,21,FALSE)=12,"Monthly","Annual")))))</f>
        <v>-</v>
      </c>
      <c r="AQ47" s="170" t="str">
        <f t="array" ref="AQ47">IF(VLOOKUP($AU47,'FE Source'!$A:$W,16,FALSE)=0,"-",VLOOKUP($AU47,'FE Source'!$A:$W,16,FALSE))</f>
        <v>-</v>
      </c>
      <c r="AR47" s="175" t="str">
        <f>IF(VLOOKUP($AU47,'FE Source'!$A:$W,17,FALSE)=0,"-",VLOOKUP($AU47,'FE Source'!$A:$W,17,FALSE))</f>
        <v>-</v>
      </c>
      <c r="AS47" s="173">
        <f>IF(VLOOKUP($AU47,'FE Source'!$AN:$AS,4,FALSE)="",VLOOKUP($AU47,'FE Source'!$AN:$AS,3,FALSE),VLOOKUP($AU47,'FE Source'!$AN:$AS,4,FALSE))</f>
        <v>8.3800000000000008</v>
      </c>
      <c r="AT47" s="179">
        <f>IF(VLOOKUP($AU47,'FE Source'!$AN:$AS,5,FALSE)=0,"-",VLOOKUP($AU47,'FE Source'!$AN:$AS,5,FALSE))</f>
        <v>45783</v>
      </c>
      <c r="AU47" s="163" t="s">
        <v>4904</v>
      </c>
      <c r="AX47" s="3" t="s">
        <v>4817</v>
      </c>
      <c r="AY47" t="s">
        <v>1061</v>
      </c>
      <c r="AZ47" s="6" t="s">
        <v>7086</v>
      </c>
      <c r="BA47" s="3" t="s">
        <v>193</v>
      </c>
      <c r="BB47" s="3"/>
      <c r="BE47" s="219" t="str">
        <f>IF(VLOOKUP($AU47,'FE Source'!$A:$AK,22,FALSE)=0,"-",VLOOKUP($AU47,'FE Source'!$A:$AK,22,FALSE))</f>
        <v>-</v>
      </c>
      <c r="BF47" s="219" t="str">
        <f>IF(VLOOKUP($AU47,'FE Source'!$A:$AK,23,FALSE)=0,"-",VLOOKUP($AU47,'FE Source'!$A:$AK,23,FALSE))</f>
        <v>-</v>
      </c>
      <c r="BG47" s="219" t="str">
        <f>IF(VLOOKUP($AU47,'FE Source'!$A:$AK,24,FALSE)=0,"-",VLOOKUP($AU47,'FE Source'!$A:$AK,24,FALSE))</f>
        <v>-</v>
      </c>
      <c r="BH47" s="219" t="str">
        <f>IF(VLOOKUP($AU47,'FE Source'!$A:$AK,25,FALSE)=0,"-",VLOOKUP($AU47,'FE Source'!$A:$AK,25,FALSE))</f>
        <v>-</v>
      </c>
      <c r="BI47" s="219">
        <f>IF(VLOOKUP($AU47,'FE Source'!$A:$AK,26,FALSE)=0,"-",VLOOKUP($AU47,'FE Source'!$A:$AK,26,FALSE))</f>
        <v>34.880000000000003</v>
      </c>
      <c r="BJ47" s="219">
        <f>IF(VLOOKUP($AU47,'FE Source'!$A:$AK,27,FALSE)=0,"-",VLOOKUP($AU47,'FE Source'!$A:$AK,27,FALSE))</f>
        <v>51.49</v>
      </c>
      <c r="BK47" s="219">
        <f>IF(VLOOKUP($AU47,'FE Source'!$A:$AK,28,FALSE)=0,"-",VLOOKUP($AU47,'FE Source'!$A:$AK,28,FALSE))</f>
        <v>-7.23</v>
      </c>
      <c r="BL47" s="219">
        <f>IF(VLOOKUP($AU47,'FE Source'!$A:$AK,29,FALSE)=0,"-",VLOOKUP($AU47,'FE Source'!$A:$AK,29,FALSE))</f>
        <v>-24.27</v>
      </c>
      <c r="BM47" s="219">
        <f>IF(VLOOKUP($AU47,'FE Source'!$A:$AK,30,FALSE)=0,"-",VLOOKUP($AU47,'FE Source'!$A:$AK,30,FALSE))</f>
        <v>-26.46</v>
      </c>
      <c r="BN47" t="str">
        <f>IF(VLOOKUP($AU47,'FE Source'!$A:$AK,31,FALSE)="No Specified Index","-",IF(VLOOKUP($AU47,'FE Source'!$A:$AK,31,FALSE)=0,"-",VLOOKUP($AU47,'FE Source'!$A:$AK,31,FALSE)))</f>
        <v>MSCI China A Onshore</v>
      </c>
      <c r="BO47" s="217">
        <f>IF(VLOOKUP($AU47,'FE Source'!$A:$AK,32,FALSE)=0,"-",VLOOKUP($AU47,'FE Source'!$A:$AK,32,FALSE))</f>
        <v>43273</v>
      </c>
      <c r="BP47" s="18" t="str">
        <f>IF(VLOOKUP($AU47,'FE Source'!$AZ:$BC,2,FALSE)=0,"-",VLOOKUP($AU47,'FE Source'!$AZ:$BC,2,FALSE))</f>
        <v>-</v>
      </c>
      <c r="BQ47" s="18" t="str">
        <f>IF(VLOOKUP($AU47,'FE Source'!$AZ:$BC,3,FALSE)=0,"-",VLOOKUP($AU47,'FE Source'!$AZ:$BC,3,FALSE))</f>
        <v>-</v>
      </c>
      <c r="BR47" s="18" t="str">
        <f>IF(VLOOKUP($AU47,'FE Source'!$AZ:$BC,4,FALSE)=0,"-",VLOOKUP($AU47,'FE Source'!$AZ:$BC,4,FALSE))</f>
        <v>-</v>
      </c>
    </row>
    <row r="48" spans="1:70" ht="15" customHeight="1">
      <c r="A48" s="3"/>
      <c r="B48" s="821"/>
      <c r="C48" s="701" t="str">
        <f>INDEX('UT - Retail'!$B$7:$B$1409,MATCH(AU48,'UT - Retail'!$U$7:$U$1409,0),1)</f>
        <v>abrdn SICAV I - China A Share Sustainable Equity A Acc USD</v>
      </c>
      <c r="D48" s="702"/>
      <c r="E48" s="147" t="str">
        <f>VLOOKUP(C48,'UT - Retail'!$B:$K,8,FALSE)</f>
        <v>Equities</v>
      </c>
      <c r="F48" s="82" t="str">
        <f>VLOOKUP(C48,'UT - Retail'!$B:$K,9,FALSE)</f>
        <v>China Local</v>
      </c>
      <c r="G48" s="82" t="str">
        <f>VLOOKUP(C48,'UT - Retail'!$B:$K,10,FALSE)</f>
        <v>General</v>
      </c>
      <c r="H48" s="82" t="str">
        <f>VLOOKUP(C48,'UT - Retail'!$B:$N,13,FALSE)</f>
        <v>No</v>
      </c>
      <c r="I48" s="82" t="str">
        <f>VLOOKUP(C48,'UT - Retail'!$B:$Q,14,FALSE)</f>
        <v>No</v>
      </c>
      <c r="J48" s="82" t="str">
        <f>VLOOKUP(C48,'UT - Retail'!$B:$Q,11,FALSE)</f>
        <v>No</v>
      </c>
      <c r="K48" s="130" t="str">
        <f>VLOOKUP(C48,'UT - Retail'!$B:$P,15,FALSE)</f>
        <v>No</v>
      </c>
      <c r="L48" s="82" t="str">
        <f>VLOOKUP(C48,'UT - Retail'!$B:$Q,16,FALSE)</f>
        <v>Both</v>
      </c>
      <c r="M48" s="173" t="str">
        <f>VLOOKUP(C48,'UT - Retail'!$B:$K,6,FALSE)</f>
        <v>USD</v>
      </c>
      <c r="N48" s="173" t="str">
        <f>IFERROR(IF(MATCH(C48,'Portfolio Construction'!$AL:$AL,0),"Yes","No"),"No")</f>
        <v>No</v>
      </c>
      <c r="O48" s="173" t="str">
        <f>IFERROR(IF(MATCH(C48,'Portfolio Construction'!$AN:$AN,0),"Yes","No"),"No")</f>
        <v>No</v>
      </c>
      <c r="P48" s="173" t="str">
        <f>IFERROR(IF(MATCH(C48,'Portfolio Construction'!$AP:$AP,0),"Yes","No"),"No")</f>
        <v>No</v>
      </c>
      <c r="Q48" s="173" t="str">
        <f>IFERROR(IF(MATCH(C48,'Portfolio Construction'!$AR:$AR,0),"Yes","No"),"No")</f>
        <v>No</v>
      </c>
      <c r="R48" s="173" t="str">
        <f>IFERROR(IF(MATCH(C48,'Portfolio Construction'!$AT:$AT,0),"Yes","No"),"No")</f>
        <v>No</v>
      </c>
      <c r="S48" s="173" t="str">
        <f>IFERROR(IF(MATCH(C48,'Portfolio Construction'!$AV:$AV,0),"Yes","No"),"No")</f>
        <v>No</v>
      </c>
      <c r="T48" s="173" t="str">
        <f>IFERROR(IF(MATCH(C48,'Portfolio Construction'!$AX:$AX,0),"Yes","No"),"No")</f>
        <v>No</v>
      </c>
      <c r="U48" s="173" t="str">
        <f>IFERROR(IF(MATCH(C48,'Portfolio Construction'!$AZ:$AZ,0),"Yes","No"),"No")</f>
        <v>No</v>
      </c>
      <c r="V48" s="173" t="str">
        <f>IFERROR(IF(MATCH(C48,'Portfolio Construction'!$BB:$BB,0),"Yes","No"),"No")</f>
        <v>No</v>
      </c>
      <c r="W48" s="619">
        <f>IF(VLOOKUP($AU48,'FE Source'!$A:$W,3,FALSE)=0,"-",VLOOKUP($AU48,'FE Source'!$A:$W,3,FALSE))</f>
        <v>-5.36</v>
      </c>
      <c r="X48" s="618">
        <f>IF(VLOOKUP($AU48,'FE Source'!$A:$W,4,FALSE)=0,"-",VLOOKUP($AU48,'FE Source'!$A:$W,4,FALSE))</f>
        <v>1.86</v>
      </c>
      <c r="Y48" s="618">
        <f>IF(VLOOKUP($AU48,'FE Source'!$A:$W,5,FALSE)=0,"-",VLOOKUP($AU48,'FE Source'!$A:$W,5,FALSE))</f>
        <v>-7.51</v>
      </c>
      <c r="Z48" s="618">
        <f>IF(VLOOKUP($AU48,'FE Source'!$A:$W,6,FALSE)=0,"-",VLOOKUP($AU48,'FE Source'!$A:$W,6,FALSE))</f>
        <v>-3.37</v>
      </c>
      <c r="AA48" s="618">
        <f>IF(VLOOKUP($AU48,'FE Source'!$A:$W,7,FALSE)=0,"-",VLOOKUP($AU48,'FE Source'!$A:$W,7,FALSE))</f>
        <v>-9.2799999999999994</v>
      </c>
      <c r="AB48" s="618">
        <f>IF(VLOOKUP($AU48,'FE Source'!$A:$W,8,FALSE)=0,"-",VLOOKUP($AU48,'FE Source'!$A:$W,8,FALSE))</f>
        <v>-4.68</v>
      </c>
      <c r="AC48" s="623">
        <f>IF(VLOOKUP($AU48,'FE Source'!$A:$W,9,FALSE)=0,"-",VLOOKUP($AU48,'FE Source'!$A:$W,9,FALSE))</f>
        <v>1.65</v>
      </c>
      <c r="AD48" s="147">
        <f>IF(VLOOKUP($AU48,'FE Source'!$A:$W,10,FALSE)=0,"-",VLOOKUP($AU48,'FE Source'!$A:$W,10,FALSE))</f>
        <v>0.98</v>
      </c>
      <c r="AE48" s="82">
        <f>IF(VLOOKUP($AU48,'FE Source'!$A:$W,11,FALSE)=0,"-",VLOOKUP($AU48,'FE Source'!$A:$W,11,FALSE))</f>
        <v>24.34</v>
      </c>
      <c r="AF48" s="82">
        <f>IF(VLOOKUP($AU48,'FE Source'!$A:$W,12,FALSE)=0,"-",VLOOKUP($AU48,'FE Source'!$A:$W,12,FALSE))</f>
        <v>-0.03</v>
      </c>
      <c r="AG48" s="130">
        <f>IF(VLOOKUP($AU48,'FE Source'!$A:$W,14,FALSE)=0,"-",VLOOKUP($AU48,'FE Source'!$A:$W,14,FALSE))</f>
        <v>-44.13</v>
      </c>
      <c r="AH48" s="832"/>
      <c r="AI48" s="203">
        <f>IF(VLOOKUP($AU48,'FE Source'!$A:$Y,20,FALSE)=0,"-",VLOOKUP($AU48,'FE Source'!$A:$Y,20,FALSE))</f>
        <v>91.78</v>
      </c>
      <c r="AJ48" s="834"/>
      <c r="AK48" s="834"/>
      <c r="AL48" s="326">
        <f>IF(VLOOKUP($AU48,'FE Source'!$A:$Y,19,FALSE)=0,"-",VLOOKUP($AU48,'FE Source'!$A:$Y,19,FALSE))</f>
        <v>103.36</v>
      </c>
      <c r="AM48" s="836"/>
      <c r="AN48" s="165">
        <f>IF(VLOOKUP($AU48,'FE Source'!$A:$W,13,FALSE)=0,"-",VLOOKUP($AU48,'FE Source'!$A:$W,13,FALSE))</f>
        <v>992.3</v>
      </c>
      <c r="AO48" s="198" t="str">
        <f>IF(J48="no","-",IF(VLOOKUP($AU48,'FE Source'!$A:$W,15,FALSE)=0,"-",VLOOKUP($AU48,'FE Source'!$A:$W,15,FALSE)))</f>
        <v>-</v>
      </c>
      <c r="AP48" s="201" t="str">
        <f>IF(AO48="-","-",IF(VLOOKUP($AU48,'FE Source'!$A:$Z,21,FALSE)=0,"-",IF(VLOOKUP($AU48,'FE Source'!$A:$Z,21,FALSE)=2,"Semi-Annual",IF(VLOOKUP($AU48,'FE Source'!$A:$Z,21,FALSE)=4,"Quarterly",IF(VLOOKUP($AU48,'FE Source'!$A:$Z,21,FALSE)=12,"Monthly","Annual")))))</f>
        <v>-</v>
      </c>
      <c r="AQ48" s="170" t="str">
        <f t="array" ref="AQ48">IF(VLOOKUP($AU48,'FE Source'!$A:$W,16,FALSE)=0,"-",VLOOKUP($AU48,'FE Source'!$A:$W,16,FALSE))</f>
        <v>-</v>
      </c>
      <c r="AR48" s="175" t="str">
        <f>IF(VLOOKUP($AU48,'FE Source'!$A:$W,17,FALSE)=0,"-",VLOOKUP($AU48,'FE Source'!$A:$W,17,FALSE))</f>
        <v>Bronze</v>
      </c>
      <c r="AS48" s="173">
        <f>IF(VLOOKUP($AU48,'FE Source'!$AN:$AS,4,FALSE)="",VLOOKUP($AU48,'FE Source'!$AN:$AS,3,FALSE),VLOOKUP($AU48,'FE Source'!$AN:$AS,4,FALSE))</f>
        <v>13.4</v>
      </c>
      <c r="AT48" s="179">
        <f>IF(VLOOKUP($AU48,'FE Source'!$AN:$AS,5,FALSE)=0,"-",VLOOKUP($AU48,'FE Source'!$AN:$AS,5,FALSE))</f>
        <v>45783</v>
      </c>
      <c r="AU48" s="163" t="s">
        <v>4905</v>
      </c>
      <c r="AX48" s="3" t="s">
        <v>6205</v>
      </c>
      <c r="AY48" s="6" t="s">
        <v>5209</v>
      </c>
      <c r="AZ48" t="s">
        <v>139</v>
      </c>
      <c r="BA48" s="3" t="s">
        <v>186</v>
      </c>
      <c r="BB48" s="3"/>
      <c r="BE48" s="219" t="str">
        <f>IF(VLOOKUP($AU48,'FE Source'!$A:$AK,22,FALSE)=0,"-",VLOOKUP($AU48,'FE Source'!$A:$AK,22,FALSE))</f>
        <v>-</v>
      </c>
      <c r="BF48" s="219">
        <f>IF(VLOOKUP($AU48,'FE Source'!$A:$AK,23,FALSE)=0,"-",VLOOKUP($AU48,'FE Source'!$A:$AK,23,FALSE))</f>
        <v>-8.35</v>
      </c>
      <c r="BG48" s="219">
        <f>IF(VLOOKUP($AU48,'FE Source'!$A:$AK,24,FALSE)=0,"-",VLOOKUP($AU48,'FE Source'!$A:$AK,24,FALSE))</f>
        <v>45.4</v>
      </c>
      <c r="BH48" s="219">
        <f>IF(VLOOKUP($AU48,'FE Source'!$A:$AK,25,FALSE)=0,"-",VLOOKUP($AU48,'FE Source'!$A:$AK,25,FALSE))</f>
        <v>-13.1</v>
      </c>
      <c r="BI48" s="219">
        <f>IF(VLOOKUP($AU48,'FE Source'!$A:$AK,26,FALSE)=0,"-",VLOOKUP($AU48,'FE Source'!$A:$AK,26,FALSE))</f>
        <v>34.229999999999997</v>
      </c>
      <c r="BJ48" s="219">
        <f>IF(VLOOKUP($AU48,'FE Source'!$A:$AK,27,FALSE)=0,"-",VLOOKUP($AU48,'FE Source'!$A:$AK,27,FALSE))</f>
        <v>50.39</v>
      </c>
      <c r="BK48" s="219">
        <f>IF(VLOOKUP($AU48,'FE Source'!$A:$AK,28,FALSE)=0,"-",VLOOKUP($AU48,'FE Source'!$A:$AK,28,FALSE))</f>
        <v>-5.19</v>
      </c>
      <c r="BL48" s="219">
        <f>IF(VLOOKUP($AU48,'FE Source'!$A:$AK,29,FALSE)=0,"-",VLOOKUP($AU48,'FE Source'!$A:$AK,29,FALSE))</f>
        <v>-24.04</v>
      </c>
      <c r="BM48" s="219">
        <f>IF(VLOOKUP($AU48,'FE Source'!$A:$AK,30,FALSE)=0,"-",VLOOKUP($AU48,'FE Source'!$A:$AK,30,FALSE))</f>
        <v>-26.38</v>
      </c>
      <c r="BN48" t="str">
        <f>IF(VLOOKUP($AU48,'FE Source'!$A:$AK,31,FALSE)="No Specified Index","-",IF(VLOOKUP($AU48,'FE Source'!$A:$AK,31,FALSE)=0,"-",VLOOKUP($AU48,'FE Source'!$A:$AK,31,FALSE)))</f>
        <v>MSCI China A Onshore</v>
      </c>
      <c r="BO48" s="217">
        <f>IF(VLOOKUP($AU48,'FE Source'!$A:$AK,32,FALSE)=0,"-",VLOOKUP($AU48,'FE Source'!$A:$AK,32,FALSE))</f>
        <v>42079</v>
      </c>
      <c r="BP48" s="18" t="str">
        <f>IF(VLOOKUP($AU48,'FE Source'!$AZ:$BC,2,FALSE)=0,"-",VLOOKUP($AU48,'FE Source'!$AZ:$BC,2,FALSE))</f>
        <v>-</v>
      </c>
      <c r="BQ48" s="18" t="str">
        <f>IF(VLOOKUP($AU48,'FE Source'!$AZ:$BC,3,FALSE)=0,"-",VLOOKUP($AU48,'FE Source'!$AZ:$BC,3,FALSE))</f>
        <v>-</v>
      </c>
      <c r="BR48" s="18" t="str">
        <f>IF(VLOOKUP($AU48,'FE Source'!$AZ:$BC,4,FALSE)=0,"-",VLOOKUP($AU48,'FE Source'!$AZ:$BC,4,FALSE))</f>
        <v>-</v>
      </c>
    </row>
    <row r="49" spans="1:70" ht="15" customHeight="1">
      <c r="A49" s="3"/>
      <c r="B49" s="821"/>
      <c r="C49" s="701" t="str">
        <f>INDEX('UT - Retail'!$B$7:$B$1409,MATCH(AU49,'UT - Retail'!$U$7:$U$1409,0),1)</f>
        <v>abrdn SICAV I - Diversified Income A MInc SGD-H</v>
      </c>
      <c r="D49" s="702"/>
      <c r="E49" s="147" t="str">
        <f>VLOOKUP(C49,'UT - Retail'!$B:$K,8,FALSE)</f>
        <v>Mixed Assets</v>
      </c>
      <c r="F49" s="82" t="str">
        <f>VLOOKUP(C49,'UT - Retail'!$B:$K,9,FALSE)</f>
        <v>Global</v>
      </c>
      <c r="G49" s="82" t="str">
        <f>VLOOKUP(C49,'UT - Retail'!$B:$K,10,FALSE)</f>
        <v>General</v>
      </c>
      <c r="H49" s="82" t="str">
        <f>VLOOKUP(C49,'UT - Retail'!$B:$N,13,FALSE)</f>
        <v>No</v>
      </c>
      <c r="I49" s="82" t="str">
        <f>VLOOKUP(C49,'UT - Retail'!$B:$Q,14,FALSE)</f>
        <v>No</v>
      </c>
      <c r="J49" s="82" t="str">
        <f>VLOOKUP(C49,'UT - Retail'!$B:$Q,11,FALSE)</f>
        <v>Yes</v>
      </c>
      <c r="K49" s="130" t="str">
        <f>VLOOKUP(C49,'UT - Retail'!$B:$P,15,FALSE)</f>
        <v>Yes</v>
      </c>
      <c r="L49" s="82" t="str">
        <f>VLOOKUP(C49,'UT - Retail'!$B:$Q,16,FALSE)</f>
        <v>Both</v>
      </c>
      <c r="M49" s="173" t="str">
        <f>VLOOKUP(C49,'UT - Retail'!$B:$K,6,FALSE)</f>
        <v>SGD</v>
      </c>
      <c r="N49" s="173" t="str">
        <f>IFERROR(IF(MATCH(C49,'Portfolio Construction'!$AL:$AL,0),"Yes","No"),"No")</f>
        <v>No</v>
      </c>
      <c r="O49" s="173" t="str">
        <f>IFERROR(IF(MATCH(C49,'Portfolio Construction'!$AN:$AN,0),"Yes","No"),"No")</f>
        <v>No</v>
      </c>
      <c r="P49" s="173" t="str">
        <f>IFERROR(IF(MATCH(C49,'Portfolio Construction'!$AP:$AP,0),"Yes","No"),"No")</f>
        <v>No</v>
      </c>
      <c r="Q49" s="173" t="str">
        <f>IFERROR(IF(MATCH(C49,'Portfolio Construction'!$AR:$AR,0),"Yes","No"),"No")</f>
        <v>No</v>
      </c>
      <c r="R49" s="173" t="str">
        <f>IFERROR(IF(MATCH(C49,'Portfolio Construction'!$AT:$AT,0),"Yes","No"),"No")</f>
        <v>No</v>
      </c>
      <c r="S49" s="173" t="str">
        <f>IFERROR(IF(MATCH(C49,'Portfolio Construction'!$AV:$AV,0),"Yes","No"),"No")</f>
        <v>No</v>
      </c>
      <c r="T49" s="173" t="str">
        <f>IFERROR(IF(MATCH(C49,'Portfolio Construction'!$AX:$AX,0),"Yes","No"),"No")</f>
        <v>No</v>
      </c>
      <c r="U49" s="173" t="str">
        <f>IFERROR(IF(MATCH(C49,'Portfolio Construction'!$AZ:$AZ,0),"Yes","No"),"No")</f>
        <v>No</v>
      </c>
      <c r="V49" s="173" t="str">
        <f>IFERROR(IF(MATCH(C49,'Portfolio Construction'!$BB:$BB,0),"Yes","No"),"No")</f>
        <v>No</v>
      </c>
      <c r="W49" s="619">
        <f>IF(VLOOKUP($AU49,'FE Source'!$A:$W,3,FALSE)=0,"-",VLOOKUP($AU49,'FE Source'!$A:$W,3,FALSE))</f>
        <v>0.14000000000000001</v>
      </c>
      <c r="X49" s="618">
        <f>IF(VLOOKUP($AU49,'FE Source'!$A:$W,4,FALSE)=0,"-",VLOOKUP($AU49,'FE Source'!$A:$W,4,FALSE))</f>
        <v>2.48</v>
      </c>
      <c r="Y49" s="618">
        <f>IF(VLOOKUP($AU49,'FE Source'!$A:$W,5,FALSE)=0,"-",VLOOKUP($AU49,'FE Source'!$A:$W,5,FALSE))</f>
        <v>-0.21</v>
      </c>
      <c r="Z49" s="618">
        <f>IF(VLOOKUP($AU49,'FE Source'!$A:$W,6,FALSE)=0,"-",VLOOKUP($AU49,'FE Source'!$A:$W,6,FALSE))</f>
        <v>3.19</v>
      </c>
      <c r="AA49" s="618">
        <f>IF(VLOOKUP($AU49,'FE Source'!$A:$W,7,FALSE)=0,"-",VLOOKUP($AU49,'FE Source'!$A:$W,7,FALSE))</f>
        <v>2.78</v>
      </c>
      <c r="AB49" s="618">
        <f>IF(VLOOKUP($AU49,'FE Source'!$A:$W,8,FALSE)=0,"-",VLOOKUP($AU49,'FE Source'!$A:$W,8,FALSE))</f>
        <v>5.44</v>
      </c>
      <c r="AC49" s="623" t="str">
        <f>IF(VLOOKUP($AU49,'FE Source'!$A:$W,9,FALSE)=0,"-",VLOOKUP($AU49,'FE Source'!$A:$W,9,FALSE))</f>
        <v>-</v>
      </c>
      <c r="AD49" s="147">
        <f>IF(VLOOKUP($AU49,'FE Source'!$A:$W,10,FALSE)=0,"-",VLOOKUP($AU49,'FE Source'!$A:$W,10,FALSE))</f>
        <v>1.05</v>
      </c>
      <c r="AE49" s="82">
        <f>IF(VLOOKUP($AU49,'FE Source'!$A:$W,11,FALSE)=0,"-",VLOOKUP($AU49,'FE Source'!$A:$W,11,FALSE))</f>
        <v>6.52</v>
      </c>
      <c r="AF49" s="82" t="str">
        <f>IF(VLOOKUP($AU49,'FE Source'!$A:$W,12,FALSE)=0,"-",VLOOKUP($AU49,'FE Source'!$A:$W,12,FALSE))</f>
        <v>-</v>
      </c>
      <c r="AG49" s="130">
        <f>IF(VLOOKUP($AU49,'FE Source'!$A:$W,14,FALSE)=0,"-",VLOOKUP($AU49,'FE Source'!$A:$W,14,FALSE))</f>
        <v>-6.69</v>
      </c>
      <c r="AH49" s="832"/>
      <c r="AI49" s="203">
        <f>IF(VLOOKUP($AU49,'FE Source'!$A:$Y,20,FALSE)=0,"-",VLOOKUP($AU49,'FE Source'!$A:$Y,20,FALSE))</f>
        <v>100.34</v>
      </c>
      <c r="AJ49" s="834"/>
      <c r="AK49" s="834"/>
      <c r="AL49" s="326">
        <f>IF(VLOOKUP($AU49,'FE Source'!$A:$Y,19,FALSE)=0,"-",VLOOKUP($AU49,'FE Source'!$A:$Y,19,FALSE))</f>
        <v>82.3</v>
      </c>
      <c r="AM49" s="836"/>
      <c r="AN49" s="165">
        <f>IF(VLOOKUP($AU49,'FE Source'!$A:$W,13,FALSE)=0,"-",VLOOKUP($AU49,'FE Source'!$A:$W,13,FALSE))</f>
        <v>384.1</v>
      </c>
      <c r="AO49" s="198">
        <f>IF(J49="no","-",IF(VLOOKUP($AU49,'FE Source'!$A:$W,15,FALSE)=0,"-",VLOOKUP($AU49,'FE Source'!$A:$W,15,FALSE)))</f>
        <v>5.37</v>
      </c>
      <c r="AP49" s="201" t="str">
        <f>IF(AO49="-","-",IF(VLOOKUP($AU49,'FE Source'!$A:$Z,21,FALSE)=0,"-",IF(VLOOKUP($AU49,'FE Source'!$A:$Z,21,FALSE)=2,"Semi-Annual",IF(VLOOKUP($AU49,'FE Source'!$A:$Z,21,FALSE)=4,"Quarterly",IF(VLOOKUP($AU49,'FE Source'!$A:$Z,21,FALSE)=12,"Monthly","Annual")))))</f>
        <v>Monthly</v>
      </c>
      <c r="AQ49" s="170" t="str">
        <f t="array" ref="AQ49">IF(VLOOKUP($AU49,'FE Source'!$A:$W,16,FALSE)=0,"-",VLOOKUP($AU49,'FE Source'!$A:$W,16,FALSE))</f>
        <v>-</v>
      </c>
      <c r="AR49" s="175" t="str">
        <f>IF(VLOOKUP($AU49,'FE Source'!$A:$W,17,FALSE)=0,"-",VLOOKUP($AU49,'FE Source'!$A:$W,17,FALSE))</f>
        <v>-</v>
      </c>
      <c r="AS49" s="173">
        <f>IF(VLOOKUP($AU49,'FE Source'!$AN:$AS,4,FALSE)="",VLOOKUP($AU49,'FE Source'!$AN:$AS,3,FALSE),VLOOKUP($AU49,'FE Source'!$AN:$AS,4,FALSE))</f>
        <v>8.82</v>
      </c>
      <c r="AT49" s="179">
        <f>IF(VLOOKUP($AU49,'FE Source'!$AN:$AS,5,FALSE)=0,"-",VLOOKUP($AU49,'FE Source'!$AN:$AS,5,FALSE))</f>
        <v>45783</v>
      </c>
      <c r="AU49" s="163" t="s">
        <v>4551</v>
      </c>
      <c r="AX49" s="3" t="s">
        <v>1326</v>
      </c>
      <c r="AY49" t="s">
        <v>6208</v>
      </c>
      <c r="AZ49" s="6" t="s">
        <v>6535</v>
      </c>
      <c r="BA49" s="3" t="s">
        <v>187</v>
      </c>
      <c r="BB49" s="3"/>
      <c r="BE49" s="219" t="str">
        <f>IF(VLOOKUP($AU49,'FE Source'!$A:$AK,22,FALSE)=0,"-",VLOOKUP($AU49,'FE Source'!$A:$AK,22,FALSE))</f>
        <v>-</v>
      </c>
      <c r="BF49" s="219" t="str">
        <f>IF(VLOOKUP($AU49,'FE Source'!$A:$AK,23,FALSE)=0,"-",VLOOKUP($AU49,'FE Source'!$A:$AK,23,FALSE))</f>
        <v>-</v>
      </c>
      <c r="BG49" s="219" t="str">
        <f>IF(VLOOKUP($AU49,'FE Source'!$A:$AK,24,FALSE)=0,"-",VLOOKUP($AU49,'FE Source'!$A:$AK,24,FALSE))</f>
        <v>-</v>
      </c>
      <c r="BH49" s="219">
        <f>IF(VLOOKUP($AU49,'FE Source'!$A:$AK,25,FALSE)=0,"-",VLOOKUP($AU49,'FE Source'!$A:$AK,25,FALSE))</f>
        <v>-4.51</v>
      </c>
      <c r="BI49" s="219">
        <f>IF(VLOOKUP($AU49,'FE Source'!$A:$AK,26,FALSE)=0,"-",VLOOKUP($AU49,'FE Source'!$A:$AK,26,FALSE))</f>
        <v>9.08</v>
      </c>
      <c r="BJ49" s="219">
        <f>IF(VLOOKUP($AU49,'FE Source'!$A:$AK,27,FALSE)=0,"-",VLOOKUP($AU49,'FE Source'!$A:$AK,27,FALSE))</f>
        <v>3.03</v>
      </c>
      <c r="BK49" s="219">
        <f>IF(VLOOKUP($AU49,'FE Source'!$A:$AK,28,FALSE)=0,"-",VLOOKUP($AU49,'FE Source'!$A:$AK,28,FALSE))</f>
        <v>10.59</v>
      </c>
      <c r="BL49" s="219">
        <f>IF(VLOOKUP($AU49,'FE Source'!$A:$AK,29,FALSE)=0,"-",VLOOKUP($AU49,'FE Source'!$A:$AK,29,FALSE))</f>
        <v>-8.0399999999999991</v>
      </c>
      <c r="BM49" s="219">
        <f>IF(VLOOKUP($AU49,'FE Source'!$A:$AK,30,FALSE)=0,"-",VLOOKUP($AU49,'FE Source'!$A:$AK,30,FALSE))</f>
        <v>7.58</v>
      </c>
      <c r="BN49" t="str">
        <f>IF(VLOOKUP($AU49,'FE Source'!$A:$AK,31,FALSE)="No Specified Index","-",IF(VLOOKUP($AU49,'FE Source'!$A:$AK,31,FALSE)=0,"-",VLOOKUP($AU49,'FE Source'!$A:$AK,31,FALSE)))</f>
        <v>US Secured Overnight Financing Rate+ 5%</v>
      </c>
      <c r="BO49" s="217">
        <f>IF(VLOOKUP($AU49,'FE Source'!$A:$AK,32,FALSE)=0,"-",VLOOKUP($AU49,'FE Source'!$A:$AK,32,FALSE))</f>
        <v>42809</v>
      </c>
      <c r="BP49" s="18" t="str">
        <f>IF(VLOOKUP($AU49,'FE Source'!$AZ:$BC,2,FALSE)=0,"-",VLOOKUP($AU49,'FE Source'!$AZ:$BC,2,FALSE))</f>
        <v>-</v>
      </c>
      <c r="BQ49" s="18" t="str">
        <f>IF(VLOOKUP($AU49,'FE Source'!$AZ:$BC,3,FALSE)=0,"-",VLOOKUP($AU49,'FE Source'!$AZ:$BC,3,FALSE))</f>
        <v>-</v>
      </c>
      <c r="BR49" s="18" t="str">
        <f>IF(VLOOKUP($AU49,'FE Source'!$AZ:$BC,4,FALSE)=0,"-",VLOOKUP($AU49,'FE Source'!$AZ:$BC,4,FALSE))</f>
        <v>-</v>
      </c>
    </row>
    <row r="50" spans="1:70" ht="15" customHeight="1">
      <c r="A50" s="3"/>
      <c r="B50" s="821"/>
      <c r="C50" s="701" t="str">
        <f>INDEX('UT - Retail'!$B$7:$B$1409,MATCH(AU50,'UT - Retail'!$U$7:$U$1409,0),1)</f>
        <v>abrdn SICAV I - Diversified Income A MInc USD</v>
      </c>
      <c r="D50" s="702"/>
      <c r="E50" s="147" t="str">
        <f>VLOOKUP(C50,'UT - Retail'!$B:$K,8,FALSE)</f>
        <v>Mixed Assets</v>
      </c>
      <c r="F50" s="82" t="str">
        <f>VLOOKUP(C50,'UT - Retail'!$B:$K,9,FALSE)</f>
        <v>Global</v>
      </c>
      <c r="G50" s="82" t="str">
        <f>VLOOKUP(C50,'UT - Retail'!$B:$K,10,FALSE)</f>
        <v>General</v>
      </c>
      <c r="H50" s="82" t="str">
        <f>VLOOKUP(C50,'UT - Retail'!$B:$N,13,FALSE)</f>
        <v>No</v>
      </c>
      <c r="I50" s="82" t="str">
        <f>VLOOKUP(C50,'UT - Retail'!$B:$Q,14,FALSE)</f>
        <v>No</v>
      </c>
      <c r="J50" s="82" t="str">
        <f>VLOOKUP(C50,'UT - Retail'!$B:$Q,11,FALSE)</f>
        <v>Yes</v>
      </c>
      <c r="K50" s="130" t="str">
        <f>VLOOKUP(C50,'UT - Retail'!$B:$P,15,FALSE)</f>
        <v>No</v>
      </c>
      <c r="L50" s="82" t="str">
        <f>VLOOKUP(C50,'UT - Retail'!$B:$Q,16,FALSE)</f>
        <v>Both</v>
      </c>
      <c r="M50" s="173" t="str">
        <f>VLOOKUP(C50,'UT - Retail'!$B:$K,6,FALSE)</f>
        <v>USD</v>
      </c>
      <c r="N50" s="173" t="str">
        <f>IFERROR(IF(MATCH(C50,'Portfolio Construction'!$AL:$AL,0),"Yes","No"),"No")</f>
        <v>No</v>
      </c>
      <c r="O50" s="173" t="str">
        <f>IFERROR(IF(MATCH(C50,'Portfolio Construction'!$AN:$AN,0),"Yes","No"),"No")</f>
        <v>No</v>
      </c>
      <c r="P50" s="173" t="str">
        <f>IFERROR(IF(MATCH(C50,'Portfolio Construction'!$AP:$AP,0),"Yes","No"),"No")</f>
        <v>No</v>
      </c>
      <c r="Q50" s="173" t="str">
        <f>IFERROR(IF(MATCH(C50,'Portfolio Construction'!$AR:$AR,0),"Yes","No"),"No")</f>
        <v>No</v>
      </c>
      <c r="R50" s="173" t="str">
        <f>IFERROR(IF(MATCH(C50,'Portfolio Construction'!$AT:$AT,0),"Yes","No"),"No")</f>
        <v>No</v>
      </c>
      <c r="S50" s="173" t="str">
        <f>IFERROR(IF(MATCH(C50,'Portfolio Construction'!$AV:$AV,0),"Yes","No"),"No")</f>
        <v>No</v>
      </c>
      <c r="T50" s="173" t="str">
        <f>IFERROR(IF(MATCH(C50,'Portfolio Construction'!$AX:$AX,0),"Yes","No"),"No")</f>
        <v>No</v>
      </c>
      <c r="U50" s="173" t="str">
        <f>IFERROR(IF(MATCH(C50,'Portfolio Construction'!$AZ:$AZ,0),"Yes","No"),"No")</f>
        <v>No</v>
      </c>
      <c r="V50" s="173" t="str">
        <f>IFERROR(IF(MATCH(C50,'Portfolio Construction'!$BB:$BB,0),"Yes","No"),"No")</f>
        <v>No</v>
      </c>
      <c r="W50" s="619">
        <f>IF(VLOOKUP($AU50,'FE Source'!$A:$W,3,FALSE)=0,"-",VLOOKUP($AU50,'FE Source'!$A:$W,3,FALSE))</f>
        <v>-4.76</v>
      </c>
      <c r="X50" s="618">
        <f>IF(VLOOKUP($AU50,'FE Source'!$A:$W,4,FALSE)=0,"-",VLOOKUP($AU50,'FE Source'!$A:$W,4,FALSE))</f>
        <v>-1.35</v>
      </c>
      <c r="Y50" s="618">
        <f>IF(VLOOKUP($AU50,'FE Source'!$A:$W,5,FALSE)=0,"-",VLOOKUP($AU50,'FE Source'!$A:$W,5,FALSE))</f>
        <v>-2.67</v>
      </c>
      <c r="Z50" s="618">
        <f>IF(VLOOKUP($AU50,'FE Source'!$A:$W,6,FALSE)=0,"-",VLOOKUP($AU50,'FE Source'!$A:$W,6,FALSE))</f>
        <v>0.33</v>
      </c>
      <c r="AA50" s="618">
        <f>IF(VLOOKUP($AU50,'FE Source'!$A:$W,7,FALSE)=0,"-",VLOOKUP($AU50,'FE Source'!$A:$W,7,FALSE))</f>
        <v>1.77</v>
      </c>
      <c r="AB50" s="618">
        <f>IF(VLOOKUP($AU50,'FE Source'!$A:$W,8,FALSE)=0,"-",VLOOKUP($AU50,'FE Source'!$A:$W,8,FALSE))</f>
        <v>4.34</v>
      </c>
      <c r="AC50" s="623" t="str">
        <f>IF(VLOOKUP($AU50,'FE Source'!$A:$W,9,FALSE)=0,"-",VLOOKUP($AU50,'FE Source'!$A:$W,9,FALSE))</f>
        <v>-</v>
      </c>
      <c r="AD50" s="147">
        <f>IF(VLOOKUP($AU50,'FE Source'!$A:$W,10,FALSE)=0,"-",VLOOKUP($AU50,'FE Source'!$A:$W,10,FALSE))</f>
        <v>0.59</v>
      </c>
      <c r="AE50" s="82">
        <f>IF(VLOOKUP($AU50,'FE Source'!$A:$W,11,FALSE)=0,"-",VLOOKUP($AU50,'FE Source'!$A:$W,11,FALSE))</f>
        <v>5.46</v>
      </c>
      <c r="AF50" s="82" t="str">
        <f>IF(VLOOKUP($AU50,'FE Source'!$A:$W,12,FALSE)=0,"-",VLOOKUP($AU50,'FE Source'!$A:$W,12,FALSE))</f>
        <v>-</v>
      </c>
      <c r="AG50" s="130">
        <f>IF(VLOOKUP($AU50,'FE Source'!$A:$W,14,FALSE)=0,"-",VLOOKUP($AU50,'FE Source'!$A:$W,14,FALSE))</f>
        <v>-6.54</v>
      </c>
      <c r="AH50" s="832"/>
      <c r="AI50" s="203">
        <f>IF(VLOOKUP($AU50,'FE Source'!$A:$Y,20,FALSE)=0,"-",VLOOKUP($AU50,'FE Source'!$A:$Y,20,FALSE))</f>
        <v>69.06</v>
      </c>
      <c r="AJ50" s="834"/>
      <c r="AK50" s="834"/>
      <c r="AL50" s="326">
        <f>IF(VLOOKUP($AU50,'FE Source'!$A:$Y,19,FALSE)=0,"-",VLOOKUP($AU50,'FE Source'!$A:$Y,19,FALSE))</f>
        <v>57.04</v>
      </c>
      <c r="AM50" s="836"/>
      <c r="AN50" s="165">
        <f>IF(VLOOKUP($AU50,'FE Source'!$A:$W,13,FALSE)=0,"-",VLOOKUP($AU50,'FE Source'!$A:$W,13,FALSE))</f>
        <v>384.1</v>
      </c>
      <c r="AO50" s="198">
        <f>IF(J50="no","-",IF(VLOOKUP($AU50,'FE Source'!$A:$W,15,FALSE)=0,"-",VLOOKUP($AU50,'FE Source'!$A:$W,15,FALSE)))</f>
        <v>5.33</v>
      </c>
      <c r="AP50" s="201" t="str">
        <f>IF(AO50="-","-",IF(VLOOKUP($AU50,'FE Source'!$A:$Z,21,FALSE)=0,"-",IF(VLOOKUP($AU50,'FE Source'!$A:$Z,21,FALSE)=2,"Semi-Annual",IF(VLOOKUP($AU50,'FE Source'!$A:$Z,21,FALSE)=4,"Quarterly",IF(VLOOKUP($AU50,'FE Source'!$A:$Z,21,FALSE)=12,"Monthly","Annual")))))</f>
        <v>Monthly</v>
      </c>
      <c r="AQ50" s="170" t="str">
        <f t="array" ref="AQ50">IF(VLOOKUP($AU50,'FE Source'!$A:$W,16,FALSE)=0,"-",VLOOKUP($AU50,'FE Source'!$A:$W,16,FALSE))</f>
        <v>-</v>
      </c>
      <c r="AR50" s="175" t="str">
        <f>IF(VLOOKUP($AU50,'FE Source'!$A:$W,17,FALSE)=0,"-",VLOOKUP($AU50,'FE Source'!$A:$W,17,FALSE))</f>
        <v>Negative</v>
      </c>
      <c r="AS50" s="173">
        <f>IF(VLOOKUP($AU50,'FE Source'!$AN:$AS,4,FALSE)="",VLOOKUP($AU50,'FE Source'!$AN:$AS,3,FALSE),VLOOKUP($AU50,'FE Source'!$AN:$AS,4,FALSE))</f>
        <v>9.33</v>
      </c>
      <c r="AT50" s="179">
        <f>IF(VLOOKUP($AU50,'FE Source'!$AN:$AS,5,FALSE)=0,"-",VLOOKUP($AU50,'FE Source'!$AN:$AS,5,FALSE))</f>
        <v>45783</v>
      </c>
      <c r="AU50" s="163" t="s">
        <v>4552</v>
      </c>
      <c r="AX50" s="3" t="s">
        <v>1320</v>
      </c>
      <c r="AY50" t="s">
        <v>1059</v>
      </c>
      <c r="AZ50" t="s">
        <v>223</v>
      </c>
      <c r="BA50" s="4" t="s">
        <v>1613</v>
      </c>
      <c r="BB50" s="3"/>
      <c r="BE50" s="219" t="str">
        <f>IF(VLOOKUP($AU50,'FE Source'!$A:$AK,22,FALSE)=0,"-",VLOOKUP($AU50,'FE Source'!$A:$AK,22,FALSE))</f>
        <v>-</v>
      </c>
      <c r="BF50" s="219">
        <f>IF(VLOOKUP($AU50,'FE Source'!$A:$AK,23,FALSE)=0,"-",VLOOKUP($AU50,'FE Source'!$A:$AK,23,FALSE))</f>
        <v>10.38</v>
      </c>
      <c r="BG50" s="219">
        <f>IF(VLOOKUP($AU50,'FE Source'!$A:$AK,24,FALSE)=0,"-",VLOOKUP($AU50,'FE Source'!$A:$AK,24,FALSE))</f>
        <v>0.38</v>
      </c>
      <c r="BH50" s="219">
        <f>IF(VLOOKUP($AU50,'FE Source'!$A:$AK,25,FALSE)=0,"-",VLOOKUP($AU50,'FE Source'!$A:$AK,25,FALSE))</f>
        <v>-1.69</v>
      </c>
      <c r="BI50" s="219">
        <f>IF(VLOOKUP($AU50,'FE Source'!$A:$AK,26,FALSE)=0,"-",VLOOKUP($AU50,'FE Source'!$A:$AK,26,FALSE))</f>
        <v>8.35</v>
      </c>
      <c r="BJ50" s="219">
        <f>IF(VLOOKUP($AU50,'FE Source'!$A:$AK,27,FALSE)=0,"-",VLOOKUP($AU50,'FE Source'!$A:$AK,27,FALSE))</f>
        <v>1.82</v>
      </c>
      <c r="BK50" s="219">
        <f>IF(VLOOKUP($AU50,'FE Source'!$A:$AK,28,FALSE)=0,"-",VLOOKUP($AU50,'FE Source'!$A:$AK,28,FALSE))</f>
        <v>12.87</v>
      </c>
      <c r="BL50" s="219">
        <f>IF(VLOOKUP($AU50,'FE Source'!$A:$AK,29,FALSE)=0,"-",VLOOKUP($AU50,'FE Source'!$A:$AK,29,FALSE))</f>
        <v>-8.2200000000000006</v>
      </c>
      <c r="BM50" s="219">
        <f>IF(VLOOKUP($AU50,'FE Source'!$A:$AK,30,FALSE)=0,"-",VLOOKUP($AU50,'FE Source'!$A:$AK,30,FALSE))</f>
        <v>7.31</v>
      </c>
      <c r="BN50" t="str">
        <f>IF(VLOOKUP($AU50,'FE Source'!$A:$AK,31,FALSE)="No Specified Index","-",IF(VLOOKUP($AU50,'FE Source'!$A:$AK,31,FALSE)=0,"-",VLOOKUP($AU50,'FE Source'!$A:$AK,31,FALSE)))</f>
        <v>US Secured Overnight Financing Rate+ 5%</v>
      </c>
      <c r="BO50" s="217">
        <f>IF(VLOOKUP($AU50,'FE Source'!$A:$AK,32,FALSE)=0,"-",VLOOKUP($AU50,'FE Source'!$A:$AK,32,FALSE))</f>
        <v>42156</v>
      </c>
      <c r="BP50" s="18" t="str">
        <f>IF(VLOOKUP($AU50,'FE Source'!$AZ:$BC,2,FALSE)=0,"-",VLOOKUP($AU50,'FE Source'!$AZ:$BC,2,FALSE))</f>
        <v>-</v>
      </c>
      <c r="BQ50" s="18" t="str">
        <f>IF(VLOOKUP($AU50,'FE Source'!$AZ:$BC,3,FALSE)=0,"-",VLOOKUP($AU50,'FE Source'!$AZ:$BC,3,FALSE))</f>
        <v>-</v>
      </c>
      <c r="BR50" s="18" t="str">
        <f>IF(VLOOKUP($AU50,'FE Source'!$AZ:$BC,4,FALSE)=0,"-",VLOOKUP($AU50,'FE Source'!$AZ:$BC,4,FALSE))</f>
        <v>-</v>
      </c>
    </row>
    <row r="51" spans="1:70" ht="15" customHeight="1">
      <c r="A51" s="3"/>
      <c r="B51" s="821"/>
      <c r="C51" s="701" t="str">
        <f>INDEX('UT - Retail'!$B$7:$B$1409,MATCH(AU51,'UT - Retail'!$U$7:$U$1409,0),1)</f>
        <v>abrdn SICAV I - Global Dynamic Dividend A Acc SGD-H</v>
      </c>
      <c r="D51" s="702"/>
      <c r="E51" s="147" t="str">
        <f>VLOOKUP(C51,'UT - Retail'!$B:$K,8,FALSE)</f>
        <v>Equities</v>
      </c>
      <c r="F51" s="82" t="str">
        <f>VLOOKUP(C51,'UT - Retail'!$B:$K,9,FALSE)</f>
        <v>Global</v>
      </c>
      <c r="G51" s="82" t="str">
        <f>VLOOKUP(C51,'UT - Retail'!$B:$K,10,FALSE)</f>
        <v>General</v>
      </c>
      <c r="H51" s="82" t="str">
        <f>VLOOKUP(C51,'UT - Retail'!$B:$N,13,FALSE)</f>
        <v>No</v>
      </c>
      <c r="I51" s="82" t="str">
        <f>VLOOKUP(C51,'UT - Retail'!$B:$Q,14,FALSE)</f>
        <v>No</v>
      </c>
      <c r="J51" s="82" t="str">
        <f>VLOOKUP(C51,'UT - Retail'!$B:$Q,11,FALSE)</f>
        <v>No</v>
      </c>
      <c r="K51" s="130" t="str">
        <f>VLOOKUP(C51,'UT - Retail'!$B:$P,15,FALSE)</f>
        <v>Yes</v>
      </c>
      <c r="L51" s="82" t="str">
        <f>VLOOKUP(C51,'UT - Retail'!$B:$Q,16,FALSE)</f>
        <v>Both</v>
      </c>
      <c r="M51" s="173" t="str">
        <f>VLOOKUP(C51,'UT - Retail'!$B:$K,6,FALSE)</f>
        <v>SGD</v>
      </c>
      <c r="N51" s="173" t="str">
        <f>IFERROR(IF(MATCH(C51,'Portfolio Construction'!$AL:$AL,0),"Yes","No"),"No")</f>
        <v>No</v>
      </c>
      <c r="O51" s="173" t="str">
        <f>IFERROR(IF(MATCH(C51,'Portfolio Construction'!$AN:$AN,0),"Yes","No"),"No")</f>
        <v>No</v>
      </c>
      <c r="P51" s="173" t="str">
        <f>IFERROR(IF(MATCH(C51,'Portfolio Construction'!$AP:$AP,0),"Yes","No"),"No")</f>
        <v>No</v>
      </c>
      <c r="Q51" s="173" t="str">
        <f>IFERROR(IF(MATCH(C51,'Portfolio Construction'!$AR:$AR,0),"Yes","No"),"No")</f>
        <v>No</v>
      </c>
      <c r="R51" s="173" t="str">
        <f>IFERROR(IF(MATCH(C51,'Portfolio Construction'!$AT:$AT,0),"Yes","No"),"No")</f>
        <v>No</v>
      </c>
      <c r="S51" s="173" t="str">
        <f>IFERROR(IF(MATCH(C51,'Portfolio Construction'!$AV:$AV,0),"Yes","No"),"No")</f>
        <v>No</v>
      </c>
      <c r="T51" s="173" t="str">
        <f>IFERROR(IF(MATCH(C51,'Portfolio Construction'!$AX:$AX,0),"Yes","No"),"No")</f>
        <v>No</v>
      </c>
      <c r="U51" s="173" t="str">
        <f>IFERROR(IF(MATCH(C51,'Portfolio Construction'!$AZ:$AZ,0),"Yes","No"),"No")</f>
        <v>No</v>
      </c>
      <c r="V51" s="173" t="str">
        <f>IFERROR(IF(MATCH(C51,'Portfolio Construction'!$BB:$BB,0),"Yes","No"),"No")</f>
        <v>No</v>
      </c>
      <c r="W51" s="619">
        <f>IF(VLOOKUP($AU51,'FE Source'!$A:$W,3,FALSE)=0,"-",VLOOKUP($AU51,'FE Source'!$A:$W,3,FALSE))</f>
        <v>1.52</v>
      </c>
      <c r="X51" s="618">
        <f>IF(VLOOKUP($AU51,'FE Source'!$A:$W,4,FALSE)=0,"-",VLOOKUP($AU51,'FE Source'!$A:$W,4,FALSE))</f>
        <v>6.25</v>
      </c>
      <c r="Y51" s="618">
        <f>IF(VLOOKUP($AU51,'FE Source'!$A:$W,5,FALSE)=0,"-",VLOOKUP($AU51,'FE Source'!$A:$W,5,FALSE))</f>
        <v>0.12</v>
      </c>
      <c r="Z51" s="618">
        <f>IF(VLOOKUP($AU51,'FE Source'!$A:$W,6,FALSE)=0,"-",VLOOKUP($AU51,'FE Source'!$A:$W,6,FALSE))</f>
        <v>5.04</v>
      </c>
      <c r="AA51" s="618">
        <f>IF(VLOOKUP($AU51,'FE Source'!$A:$W,7,FALSE)=0,"-",VLOOKUP($AU51,'FE Source'!$A:$W,7,FALSE))</f>
        <v>4.47</v>
      </c>
      <c r="AB51" s="618" t="str">
        <f>IF(VLOOKUP($AU51,'FE Source'!$A:$W,8,FALSE)=0,"-",VLOOKUP($AU51,'FE Source'!$A:$W,8,FALSE))</f>
        <v>-</v>
      </c>
      <c r="AC51" s="623" t="str">
        <f>IF(VLOOKUP($AU51,'FE Source'!$A:$W,9,FALSE)=0,"-",VLOOKUP($AU51,'FE Source'!$A:$W,9,FALSE))</f>
        <v>-</v>
      </c>
      <c r="AD51" s="147">
        <f>IF(VLOOKUP($AU51,'FE Source'!$A:$W,10,FALSE)=0,"-",VLOOKUP($AU51,'FE Source'!$A:$W,10,FALSE))</f>
        <v>0.88</v>
      </c>
      <c r="AE51" s="82">
        <f>IF(VLOOKUP($AU51,'FE Source'!$A:$W,11,FALSE)=0,"-",VLOOKUP($AU51,'FE Source'!$A:$W,11,FALSE))</f>
        <v>12.65</v>
      </c>
      <c r="AF51" s="82">
        <f>IF(VLOOKUP($AU51,'FE Source'!$A:$W,12,FALSE)=0,"-",VLOOKUP($AU51,'FE Source'!$A:$W,12,FALSE))</f>
        <v>0.05</v>
      </c>
      <c r="AG51" s="130">
        <f>IF(VLOOKUP($AU51,'FE Source'!$A:$W,14,FALSE)=0,"-",VLOOKUP($AU51,'FE Source'!$A:$W,14,FALSE))</f>
        <v>-15.88</v>
      </c>
      <c r="AH51" s="832"/>
      <c r="AI51" s="203">
        <f>IF(VLOOKUP($AU51,'FE Source'!$A:$Y,20,FALSE)=0,"-",VLOOKUP($AU51,'FE Source'!$A:$Y,20,FALSE))</f>
        <v>85.59</v>
      </c>
      <c r="AJ51" s="834"/>
      <c r="AK51" s="834"/>
      <c r="AL51" s="326">
        <f>IF(VLOOKUP($AU51,'FE Source'!$A:$Y,19,FALSE)=0,"-",VLOOKUP($AU51,'FE Source'!$A:$Y,19,FALSE))</f>
        <v>90.94</v>
      </c>
      <c r="AM51" s="836"/>
      <c r="AN51" s="165">
        <f>IF(VLOOKUP($AU51,'FE Source'!$A:$W,13,FALSE)=0,"-",VLOOKUP($AU51,'FE Source'!$A:$W,13,FALSE))</f>
        <v>506.3</v>
      </c>
      <c r="AO51" s="198" t="str">
        <f>IF(J51="no","-",IF(VLOOKUP($AU51,'FE Source'!$A:$W,15,FALSE)=0,"-",VLOOKUP($AU51,'FE Source'!$A:$W,15,FALSE)))</f>
        <v>-</v>
      </c>
      <c r="AP51" s="201" t="str">
        <f>IF(AO51="-","-",IF(VLOOKUP($AU51,'FE Source'!$A:$Z,21,FALSE)=0,"-",IF(VLOOKUP($AU51,'FE Source'!$A:$Z,21,FALSE)=2,"Semi-Annual",IF(VLOOKUP($AU51,'FE Source'!$A:$Z,21,FALSE)=4,"Quarterly",IF(VLOOKUP($AU51,'FE Source'!$A:$Z,21,FALSE)=12,"Monthly","Annual")))))</f>
        <v>-</v>
      </c>
      <c r="AQ51" s="170" t="str">
        <f t="array" ref="AQ51">IF(VLOOKUP($AU51,'FE Source'!$A:$W,16,FALSE)=0,"-",VLOOKUP($AU51,'FE Source'!$A:$W,16,FALSE))</f>
        <v>-</v>
      </c>
      <c r="AR51" s="175" t="str">
        <f>IF(VLOOKUP($AU51,'FE Source'!$A:$W,17,FALSE)=0,"-",VLOOKUP($AU51,'FE Source'!$A:$W,17,FALSE))</f>
        <v>-</v>
      </c>
      <c r="AS51" s="173">
        <f>IF(VLOOKUP($AU51,'FE Source'!$AN:$AS,4,FALSE)="",VLOOKUP($AU51,'FE Source'!$AN:$AS,3,FALSE),VLOOKUP($AU51,'FE Source'!$AN:$AS,4,FALSE))</f>
        <v>25.63</v>
      </c>
      <c r="AT51" s="179">
        <f>IF(VLOOKUP($AU51,'FE Source'!$AN:$AS,5,FALSE)=0,"-",VLOOKUP($AU51,'FE Source'!$AN:$AS,5,FALSE))</f>
        <v>45783</v>
      </c>
      <c r="AU51" s="163" t="s">
        <v>7010</v>
      </c>
      <c r="AX51" s="3" t="s">
        <v>1325</v>
      </c>
      <c r="AY51" s="6" t="s">
        <v>4428</v>
      </c>
      <c r="AZ51" t="s">
        <v>222</v>
      </c>
      <c r="BA51" s="5" t="s">
        <v>197</v>
      </c>
      <c r="BB51" s="3"/>
      <c r="BE51" s="219" t="str">
        <f>IF(VLOOKUP($AU51,'FE Source'!$A:$AK,22,FALSE)=0,"-",VLOOKUP($AU51,'FE Source'!$A:$AK,22,FALSE))</f>
        <v>-</v>
      </c>
      <c r="BF51" s="219" t="str">
        <f>IF(VLOOKUP($AU51,'FE Source'!$A:$AK,23,FALSE)=0,"-",VLOOKUP($AU51,'FE Source'!$A:$AK,23,FALSE))</f>
        <v>-</v>
      </c>
      <c r="BG51" s="219" t="str">
        <f>IF(VLOOKUP($AU51,'FE Source'!$A:$AK,24,FALSE)=0,"-",VLOOKUP($AU51,'FE Source'!$A:$AK,24,FALSE))</f>
        <v>-</v>
      </c>
      <c r="BH51" s="219" t="str">
        <f>IF(VLOOKUP($AU51,'FE Source'!$A:$AK,25,FALSE)=0,"-",VLOOKUP($AU51,'FE Source'!$A:$AK,25,FALSE))</f>
        <v>-</v>
      </c>
      <c r="BI51" s="219" t="str">
        <f>IF(VLOOKUP($AU51,'FE Source'!$A:$AK,26,FALSE)=0,"-",VLOOKUP($AU51,'FE Source'!$A:$AK,26,FALSE))</f>
        <v>-</v>
      </c>
      <c r="BJ51" s="219" t="str">
        <f>IF(VLOOKUP($AU51,'FE Source'!$A:$AK,27,FALSE)=0,"-",VLOOKUP($AU51,'FE Source'!$A:$AK,27,FALSE))</f>
        <v>-</v>
      </c>
      <c r="BK51" s="219">
        <f>IF(VLOOKUP($AU51,'FE Source'!$A:$AK,28,FALSE)=0,"-",VLOOKUP($AU51,'FE Source'!$A:$AK,28,FALSE))</f>
        <v>14.74</v>
      </c>
      <c r="BL51" s="219">
        <f>IF(VLOOKUP($AU51,'FE Source'!$A:$AK,29,FALSE)=0,"-",VLOOKUP($AU51,'FE Source'!$A:$AK,29,FALSE))</f>
        <v>-12.97</v>
      </c>
      <c r="BM51" s="219">
        <f>IF(VLOOKUP($AU51,'FE Source'!$A:$AK,30,FALSE)=0,"-",VLOOKUP($AU51,'FE Source'!$A:$AK,30,FALSE))</f>
        <v>10.26</v>
      </c>
      <c r="BN51" t="str">
        <f>IF(VLOOKUP($AU51,'FE Source'!$A:$AK,31,FALSE)="No Specified Index","-",IF(VLOOKUP($AU51,'FE Source'!$A:$AK,31,FALSE)=0,"-",VLOOKUP($AU51,'FE Source'!$A:$AK,31,FALSE)))</f>
        <v>MSCI AC World (Net) Index (USD)</v>
      </c>
      <c r="BO51" s="217">
        <f>IF(VLOOKUP($AU51,'FE Source'!$A:$AK,32,FALSE)=0,"-",VLOOKUP($AU51,'FE Source'!$A:$AK,32,FALSE))</f>
        <v>44118</v>
      </c>
      <c r="BP51" s="18" t="str">
        <f>IF(VLOOKUP($AU51,'FE Source'!$AZ:$BC,2,FALSE)=0,"-",VLOOKUP($AU51,'FE Source'!$AZ:$BC,2,FALSE))</f>
        <v>-</v>
      </c>
      <c r="BQ51" s="18" t="str">
        <f>IF(VLOOKUP($AU51,'FE Source'!$AZ:$BC,3,FALSE)=0,"-",VLOOKUP($AU51,'FE Source'!$AZ:$BC,3,FALSE))</f>
        <v>-</v>
      </c>
      <c r="BR51" s="18" t="str">
        <f>IF(VLOOKUP($AU51,'FE Source'!$AZ:$BC,4,FALSE)=0,"-",VLOOKUP($AU51,'FE Source'!$AZ:$BC,4,FALSE))</f>
        <v>-</v>
      </c>
    </row>
    <row r="52" spans="1:70" ht="15" customHeight="1">
      <c r="A52" s="3"/>
      <c r="B52" s="821"/>
      <c r="C52" s="701" t="str">
        <f>INDEX('UT - Retail'!$B$7:$B$1409,MATCH(AU52,'UT - Retail'!$U$7:$U$1409,0),1)</f>
        <v>abrdn SICAV I - Global Dynamic Dividend A Acc USD</v>
      </c>
      <c r="D52" s="702"/>
      <c r="E52" s="147" t="str">
        <f>VLOOKUP(C52,'UT - Retail'!$B:$K,8,FALSE)</f>
        <v>Equities</v>
      </c>
      <c r="F52" s="82" t="str">
        <f>VLOOKUP(C52,'UT - Retail'!$B:$K,9,FALSE)</f>
        <v>Global</v>
      </c>
      <c r="G52" s="82" t="str">
        <f>VLOOKUP(C52,'UT - Retail'!$B:$K,10,FALSE)</f>
        <v>General</v>
      </c>
      <c r="H52" s="82" t="str">
        <f>VLOOKUP(C52,'UT - Retail'!$B:$N,13,FALSE)</f>
        <v>No</v>
      </c>
      <c r="I52" s="82" t="str">
        <f>VLOOKUP(C52,'UT - Retail'!$B:$Q,14,FALSE)</f>
        <v>No</v>
      </c>
      <c r="J52" s="82" t="str">
        <f>VLOOKUP(C52,'UT - Retail'!$B:$Q,11,FALSE)</f>
        <v>No</v>
      </c>
      <c r="K52" s="130" t="str">
        <f>VLOOKUP(C52,'UT - Retail'!$B:$P,15,FALSE)</f>
        <v>No</v>
      </c>
      <c r="L52" s="82" t="str">
        <f>VLOOKUP(C52,'UT - Retail'!$B:$Q,16,FALSE)</f>
        <v>Both</v>
      </c>
      <c r="M52" s="173" t="str">
        <f>VLOOKUP(C52,'UT - Retail'!$B:$K,6,FALSE)</f>
        <v>USD</v>
      </c>
      <c r="N52" s="173" t="str">
        <f>IFERROR(IF(MATCH(C52,'Portfolio Construction'!$AL:$AL,0),"Yes","No"),"No")</f>
        <v>No</v>
      </c>
      <c r="O52" s="173" t="str">
        <f>IFERROR(IF(MATCH(C52,'Portfolio Construction'!$AN:$AN,0),"Yes","No"),"No")</f>
        <v>No</v>
      </c>
      <c r="P52" s="173" t="str">
        <f>IFERROR(IF(MATCH(C52,'Portfolio Construction'!$AP:$AP,0),"Yes","No"),"No")</f>
        <v>No</v>
      </c>
      <c r="Q52" s="173" t="str">
        <f>IFERROR(IF(MATCH(C52,'Portfolio Construction'!$AR:$AR,0),"Yes","No"),"No")</f>
        <v>No</v>
      </c>
      <c r="R52" s="173" t="str">
        <f>IFERROR(IF(MATCH(C52,'Portfolio Construction'!$AT:$AT,0),"Yes","No"),"No")</f>
        <v>No</v>
      </c>
      <c r="S52" s="173" t="str">
        <f>IFERROR(IF(MATCH(C52,'Portfolio Construction'!$AV:$AV,0),"Yes","No"),"No")</f>
        <v>No</v>
      </c>
      <c r="T52" s="173" t="str">
        <f>IFERROR(IF(MATCH(C52,'Portfolio Construction'!$AX:$AX,0),"Yes","No"),"No")</f>
        <v>No</v>
      </c>
      <c r="U52" s="173" t="str">
        <f>IFERROR(IF(MATCH(C52,'Portfolio Construction'!$AZ:$AZ,0),"Yes","No"),"No")</f>
        <v>No</v>
      </c>
      <c r="V52" s="173" t="str">
        <f>IFERROR(IF(MATCH(C52,'Portfolio Construction'!$BB:$BB,0),"Yes","No"),"No")</f>
        <v>No</v>
      </c>
      <c r="W52" s="619">
        <f>IF(VLOOKUP($AU52,'FE Source'!$A:$W,3,FALSE)=0,"-",VLOOKUP($AU52,'FE Source'!$A:$W,3,FALSE))</f>
        <v>-3.29</v>
      </c>
      <c r="X52" s="618">
        <f>IF(VLOOKUP($AU52,'FE Source'!$A:$W,4,FALSE)=0,"-",VLOOKUP($AU52,'FE Source'!$A:$W,4,FALSE))</f>
        <v>2.35</v>
      </c>
      <c r="Y52" s="618">
        <f>IF(VLOOKUP($AU52,'FE Source'!$A:$W,5,FALSE)=0,"-",VLOOKUP($AU52,'FE Source'!$A:$W,5,FALSE))</f>
        <v>-2.17</v>
      </c>
      <c r="Z52" s="618">
        <f>IF(VLOOKUP($AU52,'FE Source'!$A:$W,6,FALSE)=0,"-",VLOOKUP($AU52,'FE Source'!$A:$W,6,FALSE))</f>
        <v>2.33</v>
      </c>
      <c r="AA52" s="618">
        <f>IF(VLOOKUP($AU52,'FE Source'!$A:$W,7,FALSE)=0,"-",VLOOKUP($AU52,'FE Source'!$A:$W,7,FALSE))</f>
        <v>3.7</v>
      </c>
      <c r="AB52" s="618" t="str">
        <f>IF(VLOOKUP($AU52,'FE Source'!$A:$W,8,FALSE)=0,"-",VLOOKUP($AU52,'FE Source'!$A:$W,8,FALSE))</f>
        <v>-</v>
      </c>
      <c r="AC52" s="623" t="str">
        <f>IF(VLOOKUP($AU52,'FE Source'!$A:$W,9,FALSE)=0,"-",VLOOKUP($AU52,'FE Source'!$A:$W,9,FALSE))</f>
        <v>-</v>
      </c>
      <c r="AD52" s="147">
        <f>IF(VLOOKUP($AU52,'FE Source'!$A:$W,10,FALSE)=0,"-",VLOOKUP($AU52,'FE Source'!$A:$W,10,FALSE))</f>
        <v>0.71</v>
      </c>
      <c r="AE52" s="82">
        <f>IF(VLOOKUP($AU52,'FE Source'!$A:$W,11,FALSE)=0,"-",VLOOKUP($AU52,'FE Source'!$A:$W,11,FALSE))</f>
        <v>9.31</v>
      </c>
      <c r="AF52" s="82">
        <f>IF(VLOOKUP($AU52,'FE Source'!$A:$W,12,FALSE)=0,"-",VLOOKUP($AU52,'FE Source'!$A:$W,12,FALSE))</f>
        <v>0.04</v>
      </c>
      <c r="AG52" s="130">
        <f>IF(VLOOKUP($AU52,'FE Source'!$A:$W,14,FALSE)=0,"-",VLOOKUP($AU52,'FE Source'!$A:$W,14,FALSE))</f>
        <v>-12.33</v>
      </c>
      <c r="AH52" s="832"/>
      <c r="AI52" s="203">
        <f>IF(VLOOKUP($AU52,'FE Source'!$A:$Y,20,FALSE)=0,"-",VLOOKUP($AU52,'FE Source'!$A:$Y,20,FALSE))</f>
        <v>66.12</v>
      </c>
      <c r="AJ52" s="834"/>
      <c r="AK52" s="834"/>
      <c r="AL52" s="326">
        <f>IF(VLOOKUP($AU52,'FE Source'!$A:$Y,19,FALSE)=0,"-",VLOOKUP($AU52,'FE Source'!$A:$Y,19,FALSE))</f>
        <v>74.7</v>
      </c>
      <c r="AM52" s="836"/>
      <c r="AN52" s="165">
        <f>IF(VLOOKUP($AU52,'FE Source'!$A:$W,13,FALSE)=0,"-",VLOOKUP($AU52,'FE Source'!$A:$W,13,FALSE))</f>
        <v>506.3</v>
      </c>
      <c r="AO52" s="198" t="str">
        <f>IF(J52="no","-",IF(VLOOKUP($AU52,'FE Source'!$A:$W,15,FALSE)=0,"-",VLOOKUP($AU52,'FE Source'!$A:$W,15,FALSE)))</f>
        <v>-</v>
      </c>
      <c r="AP52" s="201" t="str">
        <f>IF(AO52="-","-",IF(VLOOKUP($AU52,'FE Source'!$A:$Z,21,FALSE)=0,"-",IF(VLOOKUP($AU52,'FE Source'!$A:$Z,21,FALSE)=2,"Semi-Annual",IF(VLOOKUP($AU52,'FE Source'!$A:$Z,21,FALSE)=4,"Quarterly",IF(VLOOKUP($AU52,'FE Source'!$A:$Z,21,FALSE)=12,"Monthly","Annual")))))</f>
        <v>-</v>
      </c>
      <c r="AQ52" s="170" t="str">
        <f t="array" ref="AQ52">IF(VLOOKUP($AU52,'FE Source'!$A:$W,16,FALSE)=0,"-",VLOOKUP($AU52,'FE Source'!$A:$W,16,FALSE))</f>
        <v>-</v>
      </c>
      <c r="AR52" s="175" t="str">
        <f>IF(VLOOKUP($AU52,'FE Source'!$A:$W,17,FALSE)=0,"-",VLOOKUP($AU52,'FE Source'!$A:$W,17,FALSE))</f>
        <v>Negative</v>
      </c>
      <c r="AS52" s="173">
        <f>IF(VLOOKUP($AU52,'FE Source'!$AN:$AS,4,FALSE)="",VLOOKUP($AU52,'FE Source'!$AN:$AS,3,FALSE),VLOOKUP($AU52,'FE Source'!$AN:$AS,4,FALSE))</f>
        <v>13.52</v>
      </c>
      <c r="AT52" s="179">
        <f>IF(VLOOKUP($AU52,'FE Source'!$AN:$AS,5,FALSE)=0,"-",VLOOKUP($AU52,'FE Source'!$AN:$AS,5,FALSE))</f>
        <v>45783</v>
      </c>
      <c r="AU52" s="163" t="s">
        <v>7011</v>
      </c>
      <c r="AX52" s="3" t="s">
        <v>1321</v>
      </c>
      <c r="AZ52" t="s">
        <v>218</v>
      </c>
      <c r="BA52" s="5" t="s">
        <v>1603</v>
      </c>
      <c r="BB52" s="3"/>
      <c r="BE52" s="219" t="str">
        <f>IF(VLOOKUP($AU52,'FE Source'!$A:$AK,22,FALSE)=0,"-",VLOOKUP($AU52,'FE Source'!$A:$AK,22,FALSE))</f>
        <v>-</v>
      </c>
      <c r="BF52" s="219" t="str">
        <f>IF(VLOOKUP($AU52,'FE Source'!$A:$AK,23,FALSE)=0,"-",VLOOKUP($AU52,'FE Source'!$A:$AK,23,FALSE))</f>
        <v>-</v>
      </c>
      <c r="BG52" s="219" t="str">
        <f>IF(VLOOKUP($AU52,'FE Source'!$A:$AK,24,FALSE)=0,"-",VLOOKUP($AU52,'FE Source'!$A:$AK,24,FALSE))</f>
        <v>-</v>
      </c>
      <c r="BH52" s="219" t="str">
        <f>IF(VLOOKUP($AU52,'FE Source'!$A:$AK,25,FALSE)=0,"-",VLOOKUP($AU52,'FE Source'!$A:$AK,25,FALSE))</f>
        <v>-</v>
      </c>
      <c r="BI52" s="219" t="str">
        <f>IF(VLOOKUP($AU52,'FE Source'!$A:$AK,26,FALSE)=0,"-",VLOOKUP($AU52,'FE Source'!$A:$AK,26,FALSE))</f>
        <v>-</v>
      </c>
      <c r="BJ52" s="219" t="str">
        <f>IF(VLOOKUP($AU52,'FE Source'!$A:$AK,27,FALSE)=0,"-",VLOOKUP($AU52,'FE Source'!$A:$AK,27,FALSE))</f>
        <v>-</v>
      </c>
      <c r="BK52" s="219">
        <f>IF(VLOOKUP($AU52,'FE Source'!$A:$AK,28,FALSE)=0,"-",VLOOKUP($AU52,'FE Source'!$A:$AK,28,FALSE))</f>
        <v>17.260000000000002</v>
      </c>
      <c r="BL52" s="219">
        <f>IF(VLOOKUP($AU52,'FE Source'!$A:$AK,29,FALSE)=0,"-",VLOOKUP($AU52,'FE Source'!$A:$AK,29,FALSE))</f>
        <v>-12.72</v>
      </c>
      <c r="BM52" s="219">
        <f>IF(VLOOKUP($AU52,'FE Source'!$A:$AK,30,FALSE)=0,"-",VLOOKUP($AU52,'FE Source'!$A:$AK,30,FALSE))</f>
        <v>10.130000000000001</v>
      </c>
      <c r="BN52" t="str">
        <f>IF(VLOOKUP($AU52,'FE Source'!$A:$AK,31,FALSE)="No Specified Index","-",IF(VLOOKUP($AU52,'FE Source'!$A:$AK,31,FALSE)=0,"-",VLOOKUP($AU52,'FE Source'!$A:$AK,31,FALSE)))</f>
        <v>MSCI AC World (Net) Index (USD)</v>
      </c>
      <c r="BO52" s="217">
        <f>IF(VLOOKUP($AU52,'FE Source'!$A:$AK,32,FALSE)=0,"-",VLOOKUP($AU52,'FE Source'!$A:$AK,32,FALSE))</f>
        <v>44118</v>
      </c>
      <c r="BP52" s="18" t="str">
        <f>IF(VLOOKUP($AU52,'FE Source'!$AZ:$BC,2,FALSE)=0,"-",VLOOKUP($AU52,'FE Source'!$AZ:$BC,2,FALSE))</f>
        <v>-</v>
      </c>
      <c r="BQ52" s="18" t="str">
        <f>IF(VLOOKUP($AU52,'FE Source'!$AZ:$BC,3,FALSE)=0,"-",VLOOKUP($AU52,'FE Source'!$AZ:$BC,3,FALSE))</f>
        <v>-</v>
      </c>
      <c r="BR52" s="18" t="str">
        <f>IF(VLOOKUP($AU52,'FE Source'!$AZ:$BC,4,FALSE)=0,"-",VLOOKUP($AU52,'FE Source'!$AZ:$BC,4,FALSE))</f>
        <v>-</v>
      </c>
    </row>
    <row r="53" spans="1:70" ht="15" customHeight="1">
      <c r="A53" s="3"/>
      <c r="B53" s="821"/>
      <c r="C53" s="701" t="str">
        <f>INDEX('UT - Retail'!$B$7:$B$1409,MATCH(AU53,'UT - Retail'!$U$7:$U$1409,0),1)</f>
        <v>abrdn SICAV I - Global Dynamic Dividend A Gross MIncA AUD-H</v>
      </c>
      <c r="D53" s="702"/>
      <c r="E53" s="147" t="str">
        <f>VLOOKUP(C53,'UT - Retail'!$B:$K,8,FALSE)</f>
        <v>Equities</v>
      </c>
      <c r="F53" s="82" t="str">
        <f>VLOOKUP(C53,'UT - Retail'!$B:$K,9,FALSE)</f>
        <v>Global</v>
      </c>
      <c r="G53" s="82" t="str">
        <f>VLOOKUP(C53,'UT - Retail'!$B:$K,10,FALSE)</f>
        <v>General</v>
      </c>
      <c r="H53" s="82" t="str">
        <f>VLOOKUP(C53,'UT - Retail'!$B:$N,13,FALSE)</f>
        <v>No</v>
      </c>
      <c r="I53" s="82" t="str">
        <f>VLOOKUP(C53,'UT - Retail'!$B:$Q,14,FALSE)</f>
        <v>No</v>
      </c>
      <c r="J53" s="82" t="str">
        <f>VLOOKUP(C53,'UT - Retail'!$B:$Q,11,FALSE)</f>
        <v>Yes</v>
      </c>
      <c r="K53" s="130" t="str">
        <f>VLOOKUP(C53,'UT - Retail'!$B:$P,15,FALSE)</f>
        <v>No</v>
      </c>
      <c r="L53" s="82" t="str">
        <f>VLOOKUP(C53,'UT - Retail'!$B:$Q,16,FALSE)</f>
        <v>iFast</v>
      </c>
      <c r="M53" s="173" t="str">
        <f>VLOOKUP(C53,'UT - Retail'!$B:$K,6,FALSE)</f>
        <v>AUD</v>
      </c>
      <c r="N53" s="173" t="str">
        <f>IFERROR(IF(MATCH(C53,'Portfolio Construction'!$AL:$AL,0),"Yes","No"),"No")</f>
        <v>No</v>
      </c>
      <c r="O53" s="173" t="str">
        <f>IFERROR(IF(MATCH(C53,'Portfolio Construction'!$AN:$AN,0),"Yes","No"),"No")</f>
        <v>No</v>
      </c>
      <c r="P53" s="173" t="str">
        <f>IFERROR(IF(MATCH(C53,'Portfolio Construction'!$AP:$AP,0),"Yes","No"),"No")</f>
        <v>No</v>
      </c>
      <c r="Q53" s="173" t="str">
        <f>IFERROR(IF(MATCH(C53,'Portfolio Construction'!$AR:$AR,0),"Yes","No"),"No")</f>
        <v>No</v>
      </c>
      <c r="R53" s="173" t="str">
        <f>IFERROR(IF(MATCH(C53,'Portfolio Construction'!$AT:$AT,0),"Yes","No"),"No")</f>
        <v>No</v>
      </c>
      <c r="S53" s="173" t="str">
        <f>IFERROR(IF(MATCH(C53,'Portfolio Construction'!$AV:$AV,0),"Yes","No"),"No")</f>
        <v>No</v>
      </c>
      <c r="T53" s="173" t="str">
        <f>IFERROR(IF(MATCH(C53,'Portfolio Construction'!$AX:$AX,0),"Yes","No"),"No")</f>
        <v>No</v>
      </c>
      <c r="U53" s="173" t="str">
        <f>IFERROR(IF(MATCH(C53,'Portfolio Construction'!$AZ:$AZ,0),"Yes","No"),"No")</f>
        <v>No</v>
      </c>
      <c r="V53" s="173" t="str">
        <f>IFERROR(IF(MATCH(C53,'Portfolio Construction'!$BB:$BB,0),"Yes","No"),"No")</f>
        <v>No</v>
      </c>
      <c r="W53" s="619">
        <f>IF(VLOOKUP($AU53,'FE Source'!$A:$W,3,FALSE)=0,"-",VLOOKUP($AU53,'FE Source'!$A:$W,3,FALSE))</f>
        <v>0.67</v>
      </c>
      <c r="X53" s="618">
        <f>IF(VLOOKUP($AU53,'FE Source'!$A:$W,4,FALSE)=0,"-",VLOOKUP($AU53,'FE Source'!$A:$W,4,FALSE))</f>
        <v>9.17</v>
      </c>
      <c r="Y53" s="618">
        <f>IF(VLOOKUP($AU53,'FE Source'!$A:$W,5,FALSE)=0,"-",VLOOKUP($AU53,'FE Source'!$A:$W,5,FALSE))</f>
        <v>-4.18</v>
      </c>
      <c r="Z53" s="618">
        <f>IF(VLOOKUP($AU53,'FE Source'!$A:$W,6,FALSE)=0,"-",VLOOKUP($AU53,'FE Source'!$A:$W,6,FALSE))</f>
        <v>-1.23</v>
      </c>
      <c r="AA53" s="618">
        <f>IF(VLOOKUP($AU53,'FE Source'!$A:$W,7,FALSE)=0,"-",VLOOKUP($AU53,'FE Source'!$A:$W,7,FALSE))</f>
        <v>-1.33</v>
      </c>
      <c r="AB53" s="618" t="str">
        <f>IF(VLOOKUP($AU53,'FE Source'!$A:$W,8,FALSE)=0,"-",VLOOKUP($AU53,'FE Source'!$A:$W,8,FALSE))</f>
        <v>-</v>
      </c>
      <c r="AC53" s="623" t="str">
        <f>IF(VLOOKUP($AU53,'FE Source'!$A:$W,9,FALSE)=0,"-",VLOOKUP($AU53,'FE Source'!$A:$W,9,FALSE))</f>
        <v>-</v>
      </c>
      <c r="AD53" s="147">
        <f>IF(VLOOKUP($AU53,'FE Source'!$A:$W,10,FALSE)=0,"-",VLOOKUP($AU53,'FE Source'!$A:$W,10,FALSE))</f>
        <v>1.1299999999999999</v>
      </c>
      <c r="AE53" s="82">
        <f>IF(VLOOKUP($AU53,'FE Source'!$A:$W,11,FALSE)=0,"-",VLOOKUP($AU53,'FE Source'!$A:$W,11,FALSE))</f>
        <v>16.71</v>
      </c>
      <c r="AF53" s="82">
        <f>IF(VLOOKUP($AU53,'FE Source'!$A:$W,12,FALSE)=0,"-",VLOOKUP($AU53,'FE Source'!$A:$W,12,FALSE))</f>
        <v>-0.01</v>
      </c>
      <c r="AG53" s="130">
        <f>IF(VLOOKUP($AU53,'FE Source'!$A:$W,14,FALSE)=0,"-",VLOOKUP($AU53,'FE Source'!$A:$W,14,FALSE))</f>
        <v>-21.43</v>
      </c>
      <c r="AH53" s="832"/>
      <c r="AI53" s="203">
        <f>IF(VLOOKUP($AU53,'FE Source'!$A:$Y,20,FALSE)=0,"-",VLOOKUP($AU53,'FE Source'!$A:$Y,20,FALSE))</f>
        <v>86.88</v>
      </c>
      <c r="AJ53" s="834"/>
      <c r="AK53" s="834"/>
      <c r="AL53" s="326">
        <f>IF(VLOOKUP($AU53,'FE Source'!$A:$Y,19,FALSE)=0,"-",VLOOKUP($AU53,'FE Source'!$A:$Y,19,FALSE))</f>
        <v>119.96</v>
      </c>
      <c r="AM53" s="836"/>
      <c r="AN53" s="165">
        <f>IF(VLOOKUP($AU53,'FE Source'!$A:$W,13,FALSE)=0,"-",VLOOKUP($AU53,'FE Source'!$A:$W,13,FALSE))</f>
        <v>506.3</v>
      </c>
      <c r="AO53" s="198">
        <f>IF(J53="no","-",IF(VLOOKUP($AU53,'FE Source'!$A:$W,15,FALSE)=0,"-",VLOOKUP($AU53,'FE Source'!$A:$W,15,FALSE)))</f>
        <v>6.45</v>
      </c>
      <c r="AP53" s="201" t="str">
        <f>IF(AO53="-","-",IF(VLOOKUP($AU53,'FE Source'!$A:$Z,21,FALSE)=0,"-",IF(VLOOKUP($AU53,'FE Source'!$A:$Z,21,FALSE)=2,"Semi-Annual",IF(VLOOKUP($AU53,'FE Source'!$A:$Z,21,FALSE)=4,"Quarterly",IF(VLOOKUP($AU53,'FE Source'!$A:$Z,21,FALSE)=12,"Monthly","Annual")))))</f>
        <v>Monthly</v>
      </c>
      <c r="AQ53" s="170" t="str">
        <f t="array" ref="AQ53">IF(VLOOKUP($AU53,'FE Source'!$A:$W,16,FALSE)=0,"-",VLOOKUP($AU53,'FE Source'!$A:$W,16,FALSE))</f>
        <v>-</v>
      </c>
      <c r="AR53" s="175" t="str">
        <f>IF(VLOOKUP($AU53,'FE Source'!$A:$W,17,FALSE)=0,"-",VLOOKUP($AU53,'FE Source'!$A:$W,17,FALSE))</f>
        <v>-</v>
      </c>
      <c r="AS53" s="173">
        <f>IF(VLOOKUP($AU53,'FE Source'!$AN:$AS,4,FALSE)="",VLOOKUP($AU53,'FE Source'!$AN:$AS,3,FALSE),VLOOKUP($AU53,'FE Source'!$AN:$AS,4,FALSE))</f>
        <v>9.82</v>
      </c>
      <c r="AT53" s="179">
        <f>IF(VLOOKUP($AU53,'FE Source'!$AN:$AS,5,FALSE)=0,"-",VLOOKUP($AU53,'FE Source'!$AN:$AS,5,FALSE))</f>
        <v>45783</v>
      </c>
      <c r="AU53" s="163" t="s">
        <v>8644</v>
      </c>
      <c r="AX53" s="3" t="s">
        <v>1322</v>
      </c>
      <c r="AZ53" t="s">
        <v>219</v>
      </c>
      <c r="BA53" s="3" t="s">
        <v>22</v>
      </c>
      <c r="BB53" s="3"/>
      <c r="BE53" s="219" t="str">
        <f>IF(VLOOKUP($AU53,'FE Source'!$A:$AK,22,FALSE)=0,"-",VLOOKUP($AU53,'FE Source'!$A:$AK,22,FALSE))</f>
        <v>-</v>
      </c>
      <c r="BF53" s="219" t="str">
        <f>IF(VLOOKUP($AU53,'FE Source'!$A:$AK,23,FALSE)=0,"-",VLOOKUP($AU53,'FE Source'!$A:$AK,23,FALSE))</f>
        <v>-</v>
      </c>
      <c r="BG53" s="219" t="str">
        <f>IF(VLOOKUP($AU53,'FE Source'!$A:$AK,24,FALSE)=0,"-",VLOOKUP($AU53,'FE Source'!$A:$AK,24,FALSE))</f>
        <v>-</v>
      </c>
      <c r="BH53" s="219" t="str">
        <f>IF(VLOOKUP($AU53,'FE Source'!$A:$AK,25,FALSE)=0,"-",VLOOKUP($AU53,'FE Source'!$A:$AK,25,FALSE))</f>
        <v>-</v>
      </c>
      <c r="BI53" s="219" t="str">
        <f>IF(VLOOKUP($AU53,'FE Source'!$A:$AK,26,FALSE)=0,"-",VLOOKUP($AU53,'FE Source'!$A:$AK,26,FALSE))</f>
        <v>-</v>
      </c>
      <c r="BJ53" s="219" t="str">
        <f>IF(VLOOKUP($AU53,'FE Source'!$A:$AK,27,FALSE)=0,"-",VLOOKUP($AU53,'FE Source'!$A:$AK,27,FALSE))</f>
        <v>-</v>
      </c>
      <c r="BK53" s="219" t="str">
        <f>IF(VLOOKUP($AU53,'FE Source'!$A:$AK,28,FALSE)=0,"-",VLOOKUP($AU53,'FE Source'!$A:$AK,28,FALSE))</f>
        <v>-</v>
      </c>
      <c r="BL53" s="219">
        <f>IF(VLOOKUP($AU53,'FE Source'!$A:$AK,29,FALSE)=0,"-",VLOOKUP($AU53,'FE Source'!$A:$AK,29,FALSE))</f>
        <v>-20.65</v>
      </c>
      <c r="BM53" s="219">
        <f>IF(VLOOKUP($AU53,'FE Source'!$A:$AK,30,FALSE)=0,"-",VLOOKUP($AU53,'FE Source'!$A:$AK,30,FALSE))</f>
        <v>8.57</v>
      </c>
      <c r="BN53" t="str">
        <f>IF(VLOOKUP($AU53,'FE Source'!$A:$AK,31,FALSE)="No Specified Index","-",IF(VLOOKUP($AU53,'FE Source'!$A:$AK,31,FALSE)=0,"-",VLOOKUP($AU53,'FE Source'!$A:$AK,31,FALSE)))</f>
        <v>MSCI AC World (Net) Index (USD)</v>
      </c>
      <c r="BO53" s="217">
        <f>IF(VLOOKUP($AU53,'FE Source'!$A:$AK,32,FALSE)=0,"-",VLOOKUP($AU53,'FE Source'!$A:$AK,32,FALSE))</f>
        <v>44473</v>
      </c>
      <c r="BP53" s="18" t="str">
        <f>IF(VLOOKUP($AU53,'FE Source'!$AZ:$BC,2,FALSE)=0,"-",VLOOKUP($AU53,'FE Source'!$AZ:$BC,2,FALSE))</f>
        <v>-</v>
      </c>
      <c r="BQ53" s="18" t="str">
        <f>IF(VLOOKUP($AU53,'FE Source'!$AZ:$BC,3,FALSE)=0,"-",VLOOKUP($AU53,'FE Source'!$AZ:$BC,3,FALSE))</f>
        <v>-</v>
      </c>
      <c r="BR53" s="18" t="str">
        <f>IF(VLOOKUP($AU53,'FE Source'!$AZ:$BC,4,FALSE)=0,"-",VLOOKUP($AU53,'FE Source'!$AZ:$BC,4,FALSE))</f>
        <v>-</v>
      </c>
    </row>
    <row r="54" spans="1:70" ht="15">
      <c r="A54" s="3"/>
      <c r="B54" s="159" t="str">
        <f>INDEX('UT - Retail'!$A$7:$A$1409,MATCH(AU54,'UT - Retail'!$U$7:$U$1409,0),1)</f>
        <v>abrdn Asia Limited</v>
      </c>
      <c r="C54" s="699" t="str">
        <f>INDEX('UT - Retail'!$B$7:$B$1409,MATCH(AU54,'UT - Retail'!$U$7:$U$1409,0),1)</f>
        <v>abrdn SICAV I - Global Dynamic Dividend A MIncA SGD-H</v>
      </c>
      <c r="D54" s="693"/>
      <c r="E54" s="150" t="str">
        <f>VLOOKUP(C54,'UT - Retail'!$B:$K,8,FALSE)</f>
        <v>Equities</v>
      </c>
      <c r="F54" s="141" t="str">
        <f>VLOOKUP(C54,'UT - Retail'!$B:$K,9,FALSE)</f>
        <v>Global</v>
      </c>
      <c r="G54" s="141" t="str">
        <f>VLOOKUP(C54,'UT - Retail'!$B:$K,10,FALSE)</f>
        <v>General</v>
      </c>
      <c r="H54" s="82" t="str">
        <f>VLOOKUP(C54,'UT - Retail'!$B:$N,13,FALSE)</f>
        <v>No</v>
      </c>
      <c r="I54" s="82" t="str">
        <f>VLOOKUP(C54,'UT - Retail'!$B:$Q,14,FALSE)</f>
        <v>No</v>
      </c>
      <c r="J54" s="141" t="str">
        <f>VLOOKUP(C54,'UT - Retail'!$B:$Q,11,FALSE)</f>
        <v>Yes</v>
      </c>
      <c r="K54" s="130" t="str">
        <f>VLOOKUP(C54,'UT - Retail'!$B:$P,15,FALSE)</f>
        <v>Yes</v>
      </c>
      <c r="L54" s="82" t="str">
        <f>VLOOKUP(C54,'UT - Retail'!$B:$Q,16,FALSE)</f>
        <v>Both</v>
      </c>
      <c r="M54" s="395" t="str">
        <f>VLOOKUP(C54,'UT - Retail'!$B:$K,6,FALSE)</f>
        <v>SGD</v>
      </c>
      <c r="N54" s="395" t="str">
        <f>IFERROR(IF(MATCH(C54,'Portfolio Construction'!$AL:$AL,0),"Yes","No"),"No")</f>
        <v>No</v>
      </c>
      <c r="O54" s="395" t="str">
        <f>IFERROR(IF(MATCH(C54,'Portfolio Construction'!$AN:$AN,0),"Yes","No"),"No")</f>
        <v>No</v>
      </c>
      <c r="P54" s="395" t="str">
        <f>IFERROR(IF(MATCH(C54,'Portfolio Construction'!$AP:$AP,0),"Yes","No"),"No")</f>
        <v>No</v>
      </c>
      <c r="Q54" s="395" t="str">
        <f>IFERROR(IF(MATCH(C54,'Portfolio Construction'!$AR:$AR,0),"Yes","No"),"No")</f>
        <v>No</v>
      </c>
      <c r="R54" s="395" t="str">
        <f>IFERROR(IF(MATCH(C54,'Portfolio Construction'!$AT:$AT,0),"Yes","No"),"No")</f>
        <v>No</v>
      </c>
      <c r="S54" s="395" t="str">
        <f>IFERROR(IF(MATCH(C54,'Portfolio Construction'!$AV:$AV,0),"Yes","No"),"No")</f>
        <v>No</v>
      </c>
      <c r="T54" s="395" t="str">
        <f>IFERROR(IF(MATCH(C54,'Portfolio Construction'!$AX:$AX,0),"Yes","No"),"No")</f>
        <v>No</v>
      </c>
      <c r="U54" s="395" t="str">
        <f>IFERROR(IF(MATCH(C54,'Portfolio Construction'!$AZ:$AZ,0),"Yes","No"),"No")</f>
        <v>No</v>
      </c>
      <c r="V54" s="395" t="str">
        <f>IFERROR(IF(MATCH(C54,'Portfolio Construction'!$BB:$BB,0),"Yes","No"),"No")</f>
        <v>No</v>
      </c>
      <c r="W54" s="619">
        <f>IF(VLOOKUP($AU54,'FE Source'!$A:$W,3,FALSE)=0,"-",VLOOKUP($AU54,'FE Source'!$A:$W,3,FALSE))</f>
        <v>1.54</v>
      </c>
      <c r="X54" s="618">
        <f>IF(VLOOKUP($AU54,'FE Source'!$A:$W,4,FALSE)=0,"-",VLOOKUP($AU54,'FE Source'!$A:$W,4,FALSE))</f>
        <v>6.25</v>
      </c>
      <c r="Y54" s="618">
        <f>IF(VLOOKUP($AU54,'FE Source'!$A:$W,5,FALSE)=0,"-",VLOOKUP($AU54,'FE Source'!$A:$W,5,FALSE))</f>
        <v>0.15</v>
      </c>
      <c r="Z54" s="618">
        <f>IF(VLOOKUP($AU54,'FE Source'!$A:$W,6,FALSE)=0,"-",VLOOKUP($AU54,'FE Source'!$A:$W,6,FALSE))</f>
        <v>5.09</v>
      </c>
      <c r="AA54" s="618">
        <f>IF(VLOOKUP($AU54,'FE Source'!$A:$W,7,FALSE)=0,"-",VLOOKUP($AU54,'FE Source'!$A:$W,7,FALSE))</f>
        <v>4.45</v>
      </c>
      <c r="AB54" s="618" t="str">
        <f>IF(VLOOKUP($AU54,'FE Source'!$A:$W,8,FALSE)=0,"-",VLOOKUP($AU54,'FE Source'!$A:$W,8,FALSE))</f>
        <v>-</v>
      </c>
      <c r="AC54" s="623" t="str">
        <f>IF(VLOOKUP($AU54,'FE Source'!$A:$W,9,FALSE)=0,"-",VLOOKUP($AU54,'FE Source'!$A:$W,9,FALSE))</f>
        <v>-</v>
      </c>
      <c r="AD54" s="146">
        <f>IF(VLOOKUP($AU54,'FE Source'!$A:$W,10,FALSE)=0,"-",VLOOKUP($AU54,'FE Source'!$A:$W,10,FALSE))</f>
        <v>0.88</v>
      </c>
      <c r="AE54" s="83">
        <f>IF(VLOOKUP($AU54,'FE Source'!$A:$W,11,FALSE)=0,"-",VLOOKUP($AU54,'FE Source'!$A:$W,11,FALSE))</f>
        <v>12.65</v>
      </c>
      <c r="AF54" s="83">
        <f>IF(VLOOKUP($AU54,'FE Source'!$A:$W,12,FALSE)=0,"-",VLOOKUP($AU54,'FE Source'!$A:$W,12,FALSE))</f>
        <v>0.05</v>
      </c>
      <c r="AG54" s="131">
        <f>IF(VLOOKUP($AU54,'FE Source'!$A:$W,14,FALSE)=0,"-",VLOOKUP($AU54,'FE Source'!$A:$W,14,FALSE))</f>
        <v>-15.89</v>
      </c>
      <c r="AH54" s="174">
        <f>IF(VLOOKUP($AU54,'FE Source'!$A:$DJ,33,FALSE)=0,"-",VLOOKUP($AU54,'FE Source'!$A:$DJ,33,FALSE))</f>
        <v>78.239999999999995</v>
      </c>
      <c r="AI54" s="204">
        <f>IF(VLOOKUP($AU54,'FE Source'!$A:$Y,20,FALSE)=0,"-",VLOOKUP($AU54,'FE Source'!$A:$Y,20,FALSE))</f>
        <v>85.51</v>
      </c>
      <c r="AJ54" s="396" t="str">
        <f>IF(VLOOKUP($AU54,'FE Source'!$A:$DJ,34,FALSE)=0,"-",VLOOKUP($AU54,'FE Source'!$A:$DJ,34,FALSE))</f>
        <v>-</v>
      </c>
      <c r="AK54" s="396">
        <f>IF(VLOOKUP($AU54,'FE Source'!$A:$DJ,35,FALSE)=0,"-",VLOOKUP($AU54,'FE Source'!$A:$DJ,35,FALSE))</f>
        <v>47.53</v>
      </c>
      <c r="AL54" s="327">
        <f>IF(VLOOKUP($AU54,'FE Source'!$A:$Y,19,FALSE)=0,"-",VLOOKUP($AU54,'FE Source'!$A:$Y,19,FALSE))</f>
        <v>90.95</v>
      </c>
      <c r="AM54" s="394" t="str">
        <f>IF(VLOOKUP($AU54,'FE Source'!$A:$DJ,36,FALSE)=0,"-",VLOOKUP($AU54,'FE Source'!$A:$DJ,36,FALSE))</f>
        <v>-</v>
      </c>
      <c r="AN54" s="167">
        <f>IF(VLOOKUP($AU54,'FE Source'!$A:$W,13,FALSE)=0,"-",VLOOKUP($AU54,'FE Source'!$A:$W,13,FALSE))</f>
        <v>506.3</v>
      </c>
      <c r="AO54" s="199">
        <f>IF(J54="no","-",IF(VLOOKUP($AU54,'FE Source'!$A:$W,15,FALSE)=0,"-",VLOOKUP($AU54,'FE Source'!$A:$W,15,FALSE)))</f>
        <v>6.52</v>
      </c>
      <c r="AP54" s="202" t="str">
        <f>IF(AO54="-","-",IF(VLOOKUP($AU54,'FE Source'!$A:$Z,21,FALSE)=0,"-",IF(VLOOKUP($AU54,'FE Source'!$A:$Z,21,FALSE)=2,"Semi-Annual",IF(VLOOKUP($AU54,'FE Source'!$A:$Z,21,FALSE)=4,"Quarterly",IF(VLOOKUP($AU54,'FE Source'!$A:$Z,21,FALSE)=12,"Monthly","Annual")))))</f>
        <v>Monthly</v>
      </c>
      <c r="AQ54" s="171" t="str">
        <f t="array" ref="AQ54">IF(VLOOKUP($AU54,'FE Source'!$A:$W,16,FALSE)=0,"-",VLOOKUP($AU54,'FE Source'!$A:$W,16,FALSE))</f>
        <v>-</v>
      </c>
      <c r="AR54" s="176" t="str">
        <f>IF(VLOOKUP($AU54,'FE Source'!$A:$W,17,FALSE)=0,"-",VLOOKUP($AU54,'FE Source'!$A:$W,17,FALSE))</f>
        <v>-</v>
      </c>
      <c r="AS54" s="174">
        <f>IF(VLOOKUP($AU54,'FE Source'!$AN:$AS,4,FALSE)="",VLOOKUP($AU54,'FE Source'!$AN:$AS,3,FALSE),VLOOKUP($AU54,'FE Source'!$AN:$AS,4,FALSE))</f>
        <v>19.43</v>
      </c>
      <c r="AT54" s="180">
        <f>IF(VLOOKUP($AU54,'FE Source'!$AN:$AS,5,FALSE)=0,"-",VLOOKUP($AU54,'FE Source'!$AN:$AS,5,FALSE))</f>
        <v>45783</v>
      </c>
      <c r="AU54" s="177" t="s">
        <v>7012</v>
      </c>
      <c r="AX54" s="4" t="s">
        <v>7742</v>
      </c>
      <c r="BA54" t="s">
        <v>35</v>
      </c>
      <c r="BB54" s="3"/>
      <c r="BE54" s="219" t="str">
        <f>IF(VLOOKUP($AU54,'FE Source'!$A:$AK,22,FALSE)=0,"-",VLOOKUP($AU54,'FE Source'!$A:$AK,22,FALSE))</f>
        <v>-</v>
      </c>
      <c r="BF54" s="219" t="str">
        <f>IF(VLOOKUP($AU54,'FE Source'!$A:$AK,23,FALSE)=0,"-",VLOOKUP($AU54,'FE Source'!$A:$AK,23,FALSE))</f>
        <v>-</v>
      </c>
      <c r="BG54" s="219" t="str">
        <f>IF(VLOOKUP($AU54,'FE Source'!$A:$AK,24,FALSE)=0,"-",VLOOKUP($AU54,'FE Source'!$A:$AK,24,FALSE))</f>
        <v>-</v>
      </c>
      <c r="BH54" s="219" t="str">
        <f>IF(VLOOKUP($AU54,'FE Source'!$A:$AK,25,FALSE)=0,"-",VLOOKUP($AU54,'FE Source'!$A:$AK,25,FALSE))</f>
        <v>-</v>
      </c>
      <c r="BI54" s="219" t="str">
        <f>IF(VLOOKUP($AU54,'FE Source'!$A:$AK,26,FALSE)=0,"-",VLOOKUP($AU54,'FE Source'!$A:$AK,26,FALSE))</f>
        <v>-</v>
      </c>
      <c r="BJ54" s="219" t="str">
        <f>IF(VLOOKUP($AU54,'FE Source'!$A:$AK,27,FALSE)=0,"-",VLOOKUP($AU54,'FE Source'!$A:$AK,27,FALSE))</f>
        <v>-</v>
      </c>
      <c r="BK54" s="219">
        <f>IF(VLOOKUP($AU54,'FE Source'!$A:$AK,28,FALSE)=0,"-",VLOOKUP($AU54,'FE Source'!$A:$AK,28,FALSE))</f>
        <v>14.73</v>
      </c>
      <c r="BL54" s="219">
        <f>IF(VLOOKUP($AU54,'FE Source'!$A:$AK,29,FALSE)=0,"-",VLOOKUP($AU54,'FE Source'!$A:$AK,29,FALSE))</f>
        <v>-12.96</v>
      </c>
      <c r="BM54" s="219">
        <f>IF(VLOOKUP($AU54,'FE Source'!$A:$AK,30,FALSE)=0,"-",VLOOKUP($AU54,'FE Source'!$A:$AK,30,FALSE))</f>
        <v>10.14</v>
      </c>
      <c r="BN54" t="str">
        <f>IF(VLOOKUP($AU54,'FE Source'!$A:$AK,31,FALSE)="No Specified Index","-",IF(VLOOKUP($AU54,'FE Source'!$A:$AK,31,FALSE)=0,"-",VLOOKUP($AU54,'FE Source'!$A:$AK,31,FALSE)))</f>
        <v>MSCI AC World (Net) Index (USD)</v>
      </c>
      <c r="BO54" s="217">
        <f>IF(VLOOKUP($AU54,'FE Source'!$A:$AK,32,FALSE)=0,"-",VLOOKUP($AU54,'FE Source'!$A:$AK,32,FALSE))</f>
        <v>44118</v>
      </c>
      <c r="BP54" s="18" t="str">
        <f>IF(VLOOKUP($AU54,'FE Source'!$AZ:$BC,2,FALSE)=0,"-",VLOOKUP($AU54,'FE Source'!$AZ:$BC,2,FALSE))</f>
        <v>-</v>
      </c>
      <c r="BQ54" s="18" t="str">
        <f>IF(VLOOKUP($AU54,'FE Source'!$AZ:$BC,3,FALSE)=0,"-",VLOOKUP($AU54,'FE Source'!$AZ:$BC,3,FALSE))</f>
        <v>-</v>
      </c>
      <c r="BR54" s="18" t="str">
        <f>IF(VLOOKUP($AU54,'FE Source'!$AZ:$BC,4,FALSE)=0,"-",VLOOKUP($AU54,'FE Source'!$AZ:$BC,4,FALSE))</f>
        <v>-</v>
      </c>
    </row>
    <row r="55" spans="1:70" ht="15" customHeight="1">
      <c r="A55" s="3"/>
      <c r="B55" s="159" t="str">
        <f>INDEX('UT - Retail'!$A$7:$A$1409,MATCH(AU55,'UT - Retail'!$U$7:$U$1409,0),1)</f>
        <v>abrdn Asia Limited</v>
      </c>
      <c r="C55" s="699" t="str">
        <f>INDEX('UT - Retail'!$B$7:$B$1409,MATCH(AU55,'UT - Retail'!$U$7:$U$1409,0),1)</f>
        <v>abrdn SICAV I - Global Dynamic Dividend A MIncA USD</v>
      </c>
      <c r="D55" s="693"/>
      <c r="E55" s="150" t="str">
        <f>VLOOKUP(C55,'UT - Retail'!$B:$K,8,FALSE)</f>
        <v>Equities</v>
      </c>
      <c r="F55" s="141" t="str">
        <f>VLOOKUP(C55,'UT - Retail'!$B:$K,9,FALSE)</f>
        <v>Global</v>
      </c>
      <c r="G55" s="141" t="str">
        <f>VLOOKUP(C55,'UT - Retail'!$B:$K,10,FALSE)</f>
        <v>General</v>
      </c>
      <c r="H55" s="82" t="str">
        <f>VLOOKUP(C55,'UT - Retail'!$B:$N,13,FALSE)</f>
        <v>No</v>
      </c>
      <c r="I55" s="82" t="str">
        <f>VLOOKUP(C55,'UT - Retail'!$B:$Q,14,FALSE)</f>
        <v>No</v>
      </c>
      <c r="J55" s="141" t="str">
        <f>VLOOKUP(C55,'UT - Retail'!$B:$Q,11,FALSE)</f>
        <v>Yes</v>
      </c>
      <c r="K55" s="130" t="str">
        <f>VLOOKUP(C55,'UT - Retail'!$B:$P,15,FALSE)</f>
        <v>No</v>
      </c>
      <c r="L55" s="82" t="str">
        <f>VLOOKUP(C55,'UT - Retail'!$B:$Q,16,FALSE)</f>
        <v>Both</v>
      </c>
      <c r="M55" s="395" t="str">
        <f>VLOOKUP(C55,'UT - Retail'!$B:$K,6,FALSE)</f>
        <v>USD</v>
      </c>
      <c r="N55" s="395" t="str">
        <f>IFERROR(IF(MATCH(C55,'Portfolio Construction'!$AL:$AL,0),"Yes","No"),"No")</f>
        <v>No</v>
      </c>
      <c r="O55" s="395" t="str">
        <f>IFERROR(IF(MATCH(C55,'Portfolio Construction'!$AN:$AN,0),"Yes","No"),"No")</f>
        <v>No</v>
      </c>
      <c r="P55" s="395" t="str">
        <f>IFERROR(IF(MATCH(C55,'Portfolio Construction'!$AP:$AP,0),"Yes","No"),"No")</f>
        <v>No</v>
      </c>
      <c r="Q55" s="395" t="str">
        <f>IFERROR(IF(MATCH(C55,'Portfolio Construction'!$AR:$AR,0),"Yes","No"),"No")</f>
        <v>No</v>
      </c>
      <c r="R55" s="395" t="str">
        <f>IFERROR(IF(MATCH(C55,'Portfolio Construction'!$AT:$AT,0),"Yes","No"),"No")</f>
        <v>No</v>
      </c>
      <c r="S55" s="395" t="str">
        <f>IFERROR(IF(MATCH(C55,'Portfolio Construction'!$AV:$AV,0),"Yes","No"),"No")</f>
        <v>No</v>
      </c>
      <c r="T55" s="395" t="str">
        <f>IFERROR(IF(MATCH(C55,'Portfolio Construction'!$AX:$AX,0),"Yes","No"),"No")</f>
        <v>No</v>
      </c>
      <c r="U55" s="395" t="str">
        <f>IFERROR(IF(MATCH(C55,'Portfolio Construction'!$AZ:$AZ,0),"Yes","No"),"No")</f>
        <v>No</v>
      </c>
      <c r="V55" s="395" t="str">
        <f>IFERROR(IF(MATCH(C55,'Portfolio Construction'!$BB:$BB,0),"Yes","No"),"No")</f>
        <v>No</v>
      </c>
      <c r="W55" s="619">
        <f>IF(VLOOKUP($AU55,'FE Source'!$A:$W,3,FALSE)=0,"-",VLOOKUP($AU55,'FE Source'!$A:$W,3,FALSE))</f>
        <v>-3.29</v>
      </c>
      <c r="X55" s="618">
        <f>IF(VLOOKUP($AU55,'FE Source'!$A:$W,4,FALSE)=0,"-",VLOOKUP($AU55,'FE Source'!$A:$W,4,FALSE))</f>
        <v>2.35</v>
      </c>
      <c r="Y55" s="618">
        <f>IF(VLOOKUP($AU55,'FE Source'!$A:$W,5,FALSE)=0,"-",VLOOKUP($AU55,'FE Source'!$A:$W,5,FALSE))</f>
        <v>-2.17</v>
      </c>
      <c r="Z55" s="618">
        <f>IF(VLOOKUP($AU55,'FE Source'!$A:$W,6,FALSE)=0,"-",VLOOKUP($AU55,'FE Source'!$A:$W,6,FALSE))</f>
        <v>2.33</v>
      </c>
      <c r="AA55" s="618">
        <f>IF(VLOOKUP($AU55,'FE Source'!$A:$W,7,FALSE)=0,"-",VLOOKUP($AU55,'FE Source'!$A:$W,7,FALSE))</f>
        <v>3.7</v>
      </c>
      <c r="AB55" s="618" t="str">
        <f>IF(VLOOKUP($AU55,'FE Source'!$A:$W,8,FALSE)=0,"-",VLOOKUP($AU55,'FE Source'!$A:$W,8,FALSE))</f>
        <v>-</v>
      </c>
      <c r="AC55" s="623" t="str">
        <f>IF(VLOOKUP($AU55,'FE Source'!$A:$W,9,FALSE)=0,"-",VLOOKUP($AU55,'FE Source'!$A:$W,9,FALSE))</f>
        <v>-</v>
      </c>
      <c r="AD55" s="146">
        <f>IF(VLOOKUP($AU55,'FE Source'!$A:$W,10,FALSE)=0,"-",VLOOKUP($AU55,'FE Source'!$A:$W,10,FALSE))</f>
        <v>0.71</v>
      </c>
      <c r="AE55" s="83">
        <f>IF(VLOOKUP($AU55,'FE Source'!$A:$W,11,FALSE)=0,"-",VLOOKUP($AU55,'FE Source'!$A:$W,11,FALSE))</f>
        <v>9.31</v>
      </c>
      <c r="AF55" s="83">
        <f>IF(VLOOKUP($AU55,'FE Source'!$A:$W,12,FALSE)=0,"-",VLOOKUP($AU55,'FE Source'!$A:$W,12,FALSE))</f>
        <v>0.04</v>
      </c>
      <c r="AG55" s="131">
        <f>IF(VLOOKUP($AU55,'FE Source'!$A:$W,14,FALSE)=0,"-",VLOOKUP($AU55,'FE Source'!$A:$W,14,FALSE))</f>
        <v>-12.33</v>
      </c>
      <c r="AH55" s="174">
        <f>IF(VLOOKUP($AU55,'FE Source'!$A:$DJ,33,FALSE)=0,"-",VLOOKUP($AU55,'FE Source'!$A:$DJ,33,FALSE))</f>
        <v>68.03</v>
      </c>
      <c r="AI55" s="204">
        <f>IF(VLOOKUP($AU55,'FE Source'!$A:$Y,20,FALSE)=0,"-",VLOOKUP($AU55,'FE Source'!$A:$Y,20,FALSE))</f>
        <v>66.11</v>
      </c>
      <c r="AJ55" s="396" t="str">
        <f>IF(VLOOKUP($AU55,'FE Source'!$A:$DJ,34,FALSE)=0,"-",VLOOKUP($AU55,'FE Source'!$A:$DJ,34,FALSE))</f>
        <v>-</v>
      </c>
      <c r="AK55" s="396">
        <f>IF(VLOOKUP($AU55,'FE Source'!$A:$DJ,35,FALSE)=0,"-",VLOOKUP($AU55,'FE Source'!$A:$DJ,35,FALSE))</f>
        <v>60.24</v>
      </c>
      <c r="AL55" s="327">
        <f>IF(VLOOKUP($AU55,'FE Source'!$A:$Y,19,FALSE)=0,"-",VLOOKUP($AU55,'FE Source'!$A:$Y,19,FALSE))</f>
        <v>74.7</v>
      </c>
      <c r="AM55" s="394" t="str">
        <f>IF(VLOOKUP($AU55,'FE Source'!$A:$DJ,36,FALSE)=0,"-",VLOOKUP($AU55,'FE Source'!$A:$DJ,36,FALSE))</f>
        <v>-</v>
      </c>
      <c r="AN55" s="167">
        <f>IF(VLOOKUP($AU55,'FE Source'!$A:$W,13,FALSE)=0,"-",VLOOKUP($AU55,'FE Source'!$A:$W,13,FALSE))</f>
        <v>506.3</v>
      </c>
      <c r="AO55" s="199">
        <f>IF(J55="no","-",IF(VLOOKUP($AU55,'FE Source'!$A:$W,15,FALSE)=0,"-",VLOOKUP($AU55,'FE Source'!$A:$W,15,FALSE)))</f>
        <v>6.15</v>
      </c>
      <c r="AP55" s="202" t="str">
        <f>IF(AO55="-","-",IF(VLOOKUP($AU55,'FE Source'!$A:$Z,21,FALSE)=0,"-",IF(VLOOKUP($AU55,'FE Source'!$A:$Z,21,FALSE)=2,"Semi-Annual",IF(VLOOKUP($AU55,'FE Source'!$A:$Z,21,FALSE)=4,"Quarterly",IF(VLOOKUP($AU55,'FE Source'!$A:$Z,21,FALSE)=12,"Monthly","Annual")))))</f>
        <v>Monthly</v>
      </c>
      <c r="AQ55" s="171" t="str">
        <f t="array" ref="AQ55">IF(VLOOKUP($AU55,'FE Source'!$A:$W,16,FALSE)=0,"-",VLOOKUP($AU55,'FE Source'!$A:$W,16,FALSE))</f>
        <v>-</v>
      </c>
      <c r="AR55" s="176" t="str">
        <f>IF(VLOOKUP($AU55,'FE Source'!$A:$W,17,FALSE)=0,"-",VLOOKUP($AU55,'FE Source'!$A:$W,17,FALSE))</f>
        <v>Negative</v>
      </c>
      <c r="AS55" s="174">
        <f>IF(VLOOKUP($AU55,'FE Source'!$AN:$AS,4,FALSE)="",VLOOKUP($AU55,'FE Source'!$AN:$AS,3,FALSE),VLOOKUP($AU55,'FE Source'!$AN:$AS,4,FALSE))</f>
        <v>10.31</v>
      </c>
      <c r="AT55" s="180">
        <f>IF(VLOOKUP($AU55,'FE Source'!$AN:$AS,5,FALSE)=0,"-",VLOOKUP($AU55,'FE Source'!$AN:$AS,5,FALSE))</f>
        <v>45783</v>
      </c>
      <c r="AU55" s="177" t="s">
        <v>7013</v>
      </c>
      <c r="AX55" s="3" t="s">
        <v>1324</v>
      </c>
      <c r="AZ55" s="16" t="s">
        <v>1467</v>
      </c>
      <c r="BA55" s="3" t="s">
        <v>188</v>
      </c>
      <c r="BB55" s="3"/>
      <c r="BE55" s="219" t="str">
        <f>IF(VLOOKUP($AU55,'FE Source'!$A:$AK,22,FALSE)=0,"-",VLOOKUP($AU55,'FE Source'!$A:$AK,22,FALSE))</f>
        <v>-</v>
      </c>
      <c r="BF55" s="219" t="str">
        <f>IF(VLOOKUP($AU55,'FE Source'!$A:$AK,23,FALSE)=0,"-",VLOOKUP($AU55,'FE Source'!$A:$AK,23,FALSE))</f>
        <v>-</v>
      </c>
      <c r="BG55" s="219" t="str">
        <f>IF(VLOOKUP($AU55,'FE Source'!$A:$AK,24,FALSE)=0,"-",VLOOKUP($AU55,'FE Source'!$A:$AK,24,FALSE))</f>
        <v>-</v>
      </c>
      <c r="BH55" s="219" t="str">
        <f>IF(VLOOKUP($AU55,'FE Source'!$A:$AK,25,FALSE)=0,"-",VLOOKUP($AU55,'FE Source'!$A:$AK,25,FALSE))</f>
        <v>-</v>
      </c>
      <c r="BI55" s="219" t="str">
        <f>IF(VLOOKUP($AU55,'FE Source'!$A:$AK,26,FALSE)=0,"-",VLOOKUP($AU55,'FE Source'!$A:$AK,26,FALSE))</f>
        <v>-</v>
      </c>
      <c r="BJ55" s="219" t="str">
        <f>IF(VLOOKUP($AU55,'FE Source'!$A:$AK,27,FALSE)=0,"-",VLOOKUP($AU55,'FE Source'!$A:$AK,27,FALSE))</f>
        <v>-</v>
      </c>
      <c r="BK55" s="219">
        <f>IF(VLOOKUP($AU55,'FE Source'!$A:$AK,28,FALSE)=0,"-",VLOOKUP($AU55,'FE Source'!$A:$AK,28,FALSE))</f>
        <v>17.29</v>
      </c>
      <c r="BL55" s="219">
        <f>IF(VLOOKUP($AU55,'FE Source'!$A:$AK,29,FALSE)=0,"-",VLOOKUP($AU55,'FE Source'!$A:$AK,29,FALSE))</f>
        <v>-12.72</v>
      </c>
      <c r="BM55" s="219">
        <f>IF(VLOOKUP($AU55,'FE Source'!$A:$AK,30,FALSE)=0,"-",VLOOKUP($AU55,'FE Source'!$A:$AK,30,FALSE))</f>
        <v>10.130000000000001</v>
      </c>
      <c r="BN55" t="str">
        <f>IF(VLOOKUP($AU55,'FE Source'!$A:$AK,31,FALSE)="No Specified Index","-",IF(VLOOKUP($AU55,'FE Source'!$A:$AK,31,FALSE)=0,"-",VLOOKUP($AU55,'FE Source'!$A:$AK,31,FALSE)))</f>
        <v>MSCI AC World (Net) Index (USD)</v>
      </c>
      <c r="BO55" s="217">
        <f>IF(VLOOKUP($AU55,'FE Source'!$A:$AK,32,FALSE)=0,"-",VLOOKUP($AU55,'FE Source'!$A:$AK,32,FALSE))</f>
        <v>44118</v>
      </c>
      <c r="BP55" s="18" t="str">
        <f>IF(VLOOKUP($AU55,'FE Source'!$AZ:$BC,2,FALSE)=0,"-",VLOOKUP($AU55,'FE Source'!$AZ:$BC,2,FALSE))</f>
        <v>-</v>
      </c>
      <c r="BQ55" s="18" t="str">
        <f>IF(VLOOKUP($AU55,'FE Source'!$AZ:$BC,3,FALSE)=0,"-",VLOOKUP($AU55,'FE Source'!$AZ:$BC,3,FALSE))</f>
        <v>-</v>
      </c>
      <c r="BR55" s="18" t="str">
        <f>IF(VLOOKUP($AU55,'FE Source'!$AZ:$BC,4,FALSE)=0,"-",VLOOKUP($AU55,'FE Source'!$AZ:$BC,4,FALSE))</f>
        <v>-</v>
      </c>
    </row>
    <row r="56" spans="1:70" ht="15" customHeight="1">
      <c r="A56" s="3"/>
      <c r="B56" s="159" t="str">
        <f>INDEX('UT - Retail'!$A$7:$A$1409,MATCH(AU56,'UT - Retail'!$U$7:$U$1409,0),1)</f>
        <v>abrdn Asia Limited</v>
      </c>
      <c r="C56" s="699" t="str">
        <f>INDEX('UT - Retail'!$B$7:$B$1409,MATCH(AU56,'UT - Retail'!$U$7:$U$1409,0),1)</f>
        <v>abrdn SICAV I - North American Smaller Companies Fund A Acc SGD-H</v>
      </c>
      <c r="D56" s="693"/>
      <c r="E56" s="150" t="str">
        <f>VLOOKUP(C56,'UT - Retail'!$B:$K,8,FALSE)</f>
        <v>Equities</v>
      </c>
      <c r="F56" s="141" t="str">
        <f>VLOOKUP(C56,'UT - Retail'!$B:$K,9,FALSE)</f>
        <v>US</v>
      </c>
      <c r="G56" s="141" t="str">
        <f>VLOOKUP(C56,'UT - Retail'!$B:$K,10,FALSE)</f>
        <v>Small to Medium Companies</v>
      </c>
      <c r="H56" s="82" t="str">
        <f>VLOOKUP(C56,'UT - Retail'!$B:$N,13,FALSE)</f>
        <v>No</v>
      </c>
      <c r="I56" s="82" t="str">
        <f>VLOOKUP(C56,'UT - Retail'!$B:$Q,14,FALSE)</f>
        <v>No</v>
      </c>
      <c r="J56" s="141" t="str">
        <f>VLOOKUP(C56,'UT - Retail'!$B:$Q,11,FALSE)</f>
        <v>No</v>
      </c>
      <c r="K56" s="130" t="str">
        <f>VLOOKUP(C56,'UT - Retail'!$B:$P,15,FALSE)</f>
        <v>Yes</v>
      </c>
      <c r="L56" s="82" t="str">
        <f>VLOOKUP(C56,'UT - Retail'!$B:$Q,16,FALSE)</f>
        <v>Both</v>
      </c>
      <c r="M56" s="395" t="str">
        <f>VLOOKUP(C56,'UT - Retail'!$B:$K,6,FALSE)</f>
        <v>SGD</v>
      </c>
      <c r="N56" s="395" t="str">
        <f>IFERROR(IF(MATCH(C56,'Portfolio Construction'!$AL:$AL,0),"Yes","No"),"No")</f>
        <v>No</v>
      </c>
      <c r="O56" s="395" t="str">
        <f>IFERROR(IF(MATCH(C56,'Portfolio Construction'!$AN:$AN,0),"Yes","No"),"No")</f>
        <v>No</v>
      </c>
      <c r="P56" s="395" t="str">
        <f>IFERROR(IF(MATCH(C56,'Portfolio Construction'!$AP:$AP,0),"Yes","No"),"No")</f>
        <v>No</v>
      </c>
      <c r="Q56" s="395" t="str">
        <f>IFERROR(IF(MATCH(C56,'Portfolio Construction'!$AR:$AR,0),"Yes","No"),"No")</f>
        <v>No</v>
      </c>
      <c r="R56" s="395" t="str">
        <f>IFERROR(IF(MATCH(C56,'Portfolio Construction'!$AT:$AT,0),"Yes","No"),"No")</f>
        <v>No</v>
      </c>
      <c r="S56" s="395" t="str">
        <f>IFERROR(IF(MATCH(C56,'Portfolio Construction'!$AV:$AV,0),"Yes","No"),"No")</f>
        <v>No</v>
      </c>
      <c r="T56" s="395" t="str">
        <f>IFERROR(IF(MATCH(C56,'Portfolio Construction'!$AX:$AX,0),"Yes","No"),"No")</f>
        <v>No</v>
      </c>
      <c r="U56" s="395" t="str">
        <f>IFERROR(IF(MATCH(C56,'Portfolio Construction'!$AZ:$AZ,0),"Yes","No"),"No")</f>
        <v>No</v>
      </c>
      <c r="V56" s="395" t="str">
        <f>IFERROR(IF(MATCH(C56,'Portfolio Construction'!$BB:$BB,0),"Yes","No"),"No")</f>
        <v>No</v>
      </c>
      <c r="W56" s="619">
        <f>IF(VLOOKUP($AU56,'FE Source'!$A:$W,3,FALSE)=0,"-",VLOOKUP($AU56,'FE Source'!$A:$W,3,FALSE))</f>
        <v>-4.8600000000000003</v>
      </c>
      <c r="X56" s="618">
        <f>IF(VLOOKUP($AU56,'FE Source'!$A:$W,4,FALSE)=0,"-",VLOOKUP($AU56,'FE Source'!$A:$W,4,FALSE))</f>
        <v>8.08</v>
      </c>
      <c r="Y56" s="618">
        <f>IF(VLOOKUP($AU56,'FE Source'!$A:$W,5,FALSE)=0,"-",VLOOKUP($AU56,'FE Source'!$A:$W,5,FALSE))</f>
        <v>-2.71</v>
      </c>
      <c r="Z56" s="618">
        <f>IF(VLOOKUP($AU56,'FE Source'!$A:$W,6,FALSE)=0,"-",VLOOKUP($AU56,'FE Source'!$A:$W,6,FALSE))</f>
        <v>6.71</v>
      </c>
      <c r="AA56" s="618">
        <f>IF(VLOOKUP($AU56,'FE Source'!$A:$W,7,FALSE)=0,"-",VLOOKUP($AU56,'FE Source'!$A:$W,7,FALSE))</f>
        <v>2.37</v>
      </c>
      <c r="AB56" s="618">
        <f>IF(VLOOKUP($AU56,'FE Source'!$A:$W,8,FALSE)=0,"-",VLOOKUP($AU56,'FE Source'!$A:$W,8,FALSE))</f>
        <v>9.0299999999999994</v>
      </c>
      <c r="AC56" s="623" t="str">
        <f>IF(VLOOKUP($AU56,'FE Source'!$A:$W,9,FALSE)=0,"-",VLOOKUP($AU56,'FE Source'!$A:$W,9,FALSE))</f>
        <v>-</v>
      </c>
      <c r="AD56" s="146">
        <f>IF(VLOOKUP($AU56,'FE Source'!$A:$W,10,FALSE)=0,"-",VLOOKUP($AU56,'FE Source'!$A:$W,10,FALSE))</f>
        <v>0.98</v>
      </c>
      <c r="AE56" s="83">
        <f>IF(VLOOKUP($AU56,'FE Source'!$A:$W,11,FALSE)=0,"-",VLOOKUP($AU56,'FE Source'!$A:$W,11,FALSE))</f>
        <v>20.12</v>
      </c>
      <c r="AF56" s="83" t="str">
        <f>IF(VLOOKUP($AU56,'FE Source'!$A:$W,12,FALSE)=0,"-",VLOOKUP($AU56,'FE Source'!$A:$W,12,FALSE))</f>
        <v>-</v>
      </c>
      <c r="AG56" s="131">
        <f>IF(VLOOKUP($AU56,'FE Source'!$A:$W,14,FALSE)=0,"-",VLOOKUP($AU56,'FE Source'!$A:$W,14,FALSE))</f>
        <v>-17.48</v>
      </c>
      <c r="AH56" s="174">
        <f>IF(VLOOKUP($AU56,'FE Source'!$A:$DJ,33,FALSE)=0,"-",VLOOKUP($AU56,'FE Source'!$A:$DJ,33,FALSE))</f>
        <v>127.61</v>
      </c>
      <c r="AI56" s="204">
        <f>IF(VLOOKUP($AU56,'FE Source'!$A:$Y,20,FALSE)=0,"-",VLOOKUP($AU56,'FE Source'!$A:$Y,20,FALSE))</f>
        <v>98.97</v>
      </c>
      <c r="AJ56" s="396">
        <f>IF(VLOOKUP($AU56,'FE Source'!$A:$DJ,34,FALSE)=0,"-",VLOOKUP($AU56,'FE Source'!$A:$DJ,34,FALSE))</f>
        <v>110.35</v>
      </c>
      <c r="AK56" s="396">
        <f>IF(VLOOKUP($AU56,'FE Source'!$A:$DJ,35,FALSE)=0,"-",VLOOKUP($AU56,'FE Source'!$A:$DJ,35,FALSE))</f>
        <v>79.95</v>
      </c>
      <c r="AL56" s="327">
        <f>IF(VLOOKUP($AU56,'FE Source'!$A:$Y,19,FALSE)=0,"-",VLOOKUP($AU56,'FE Source'!$A:$Y,19,FALSE))</f>
        <v>95.98</v>
      </c>
      <c r="AM56" s="394">
        <f>IF(VLOOKUP($AU56,'FE Source'!$A:$DJ,36,FALSE)=0,"-",VLOOKUP($AU56,'FE Source'!$A:$DJ,36,FALSE))</f>
        <v>100.82</v>
      </c>
      <c r="AN56" s="167">
        <f>IF(VLOOKUP($AU56,'FE Source'!$A:$W,13,FALSE)=0,"-",VLOOKUP($AU56,'FE Source'!$A:$W,13,FALSE))</f>
        <v>436.2</v>
      </c>
      <c r="AO56" s="199" t="str">
        <f>IF(J56="no","-",IF(VLOOKUP($AU56,'FE Source'!$A:$W,15,FALSE)=0,"-",VLOOKUP($AU56,'FE Source'!$A:$W,15,FALSE)))</f>
        <v>-</v>
      </c>
      <c r="AP56" s="202" t="str">
        <f>IF(AO56="-","-",IF(VLOOKUP($AU56,'FE Source'!$A:$Z,21,FALSE)=0,"-",IF(VLOOKUP($AU56,'FE Source'!$A:$Z,21,FALSE)=2,"Semi-Annual",IF(VLOOKUP($AU56,'FE Source'!$A:$Z,21,FALSE)=4,"Quarterly",IF(VLOOKUP($AU56,'FE Source'!$A:$Z,21,FALSE)=12,"Monthly","Annual")))))</f>
        <v>-</v>
      </c>
      <c r="AQ56" s="171" t="str">
        <f t="array" ref="AQ56">IF(VLOOKUP($AU56,'FE Source'!$A:$W,16,FALSE)=0,"-",VLOOKUP($AU56,'FE Source'!$A:$W,16,FALSE))</f>
        <v>-</v>
      </c>
      <c r="AR56" s="176" t="str">
        <f>IF(VLOOKUP($AU56,'FE Source'!$A:$W,17,FALSE)=0,"-",VLOOKUP($AU56,'FE Source'!$A:$W,17,FALSE))</f>
        <v>-</v>
      </c>
      <c r="AS56" s="174">
        <f>IF(VLOOKUP($AU56,'FE Source'!$AN:$AS,4,FALSE)="",VLOOKUP($AU56,'FE Source'!$AN:$AS,3,FALSE),VLOOKUP($AU56,'FE Source'!$AN:$AS,4,FALSE))</f>
        <v>15.74</v>
      </c>
      <c r="AT56" s="180">
        <f>IF(VLOOKUP($AU56,'FE Source'!$AN:$AS,5,FALSE)=0,"-",VLOOKUP($AU56,'FE Source'!$AN:$AS,5,FALSE))</f>
        <v>45783</v>
      </c>
      <c r="AU56" s="177" t="s">
        <v>7332</v>
      </c>
      <c r="AX56" s="3" t="s">
        <v>1330</v>
      </c>
      <c r="AZ56" s="16" t="s">
        <v>1240</v>
      </c>
      <c r="BA56" s="80" t="s">
        <v>21</v>
      </c>
      <c r="BB56" s="3"/>
      <c r="BE56" s="219" t="str">
        <f>IF(VLOOKUP($AU56,'FE Source'!$A:$AK,22,FALSE)=0,"-",VLOOKUP($AU56,'FE Source'!$A:$AK,22,FALSE))</f>
        <v>-</v>
      </c>
      <c r="BF56" s="219" t="str">
        <f>IF(VLOOKUP($AU56,'FE Source'!$A:$AK,23,FALSE)=0,"-",VLOOKUP($AU56,'FE Source'!$A:$AK,23,FALSE))</f>
        <v>-</v>
      </c>
      <c r="BG56" s="219" t="str">
        <f>IF(VLOOKUP($AU56,'FE Source'!$A:$AK,24,FALSE)=0,"-",VLOOKUP($AU56,'FE Source'!$A:$AK,24,FALSE))</f>
        <v>-</v>
      </c>
      <c r="BH56" s="219">
        <f>IF(VLOOKUP($AU56,'FE Source'!$A:$AK,25,FALSE)=0,"-",VLOOKUP($AU56,'FE Source'!$A:$AK,25,FALSE))</f>
        <v>-15.21</v>
      </c>
      <c r="BI56" s="219">
        <f>IF(VLOOKUP($AU56,'FE Source'!$A:$AK,26,FALSE)=0,"-",VLOOKUP($AU56,'FE Source'!$A:$AK,26,FALSE))</f>
        <v>23.63</v>
      </c>
      <c r="BJ56" s="219">
        <f>IF(VLOOKUP($AU56,'FE Source'!$A:$AK,27,FALSE)=0,"-",VLOOKUP($AU56,'FE Source'!$A:$AK,27,FALSE))</f>
        <v>24.46</v>
      </c>
      <c r="BK56" s="219">
        <f>IF(VLOOKUP($AU56,'FE Source'!$A:$AK,28,FALSE)=0,"-",VLOOKUP($AU56,'FE Source'!$A:$AK,28,FALSE))</f>
        <v>28.91</v>
      </c>
      <c r="BL56" s="219">
        <f>IF(VLOOKUP($AU56,'FE Source'!$A:$AK,29,FALSE)=0,"-",VLOOKUP($AU56,'FE Source'!$A:$AK,29,FALSE))</f>
        <v>-26.88</v>
      </c>
      <c r="BM56" s="219">
        <f>IF(VLOOKUP($AU56,'FE Source'!$A:$AK,30,FALSE)=0,"-",VLOOKUP($AU56,'FE Source'!$A:$AK,30,FALSE))</f>
        <v>8.6</v>
      </c>
      <c r="BN56" t="str">
        <f>IF(VLOOKUP($AU56,'FE Source'!$A:$AK,31,FALSE)="No Specified Index","-",IF(VLOOKUP($AU56,'FE Source'!$A:$AK,31,FALSE)=0,"-",VLOOKUP($AU56,'FE Source'!$A:$AK,31,FALSE)))</f>
        <v>Russell 2000</v>
      </c>
      <c r="BO56" s="217">
        <f>IF(VLOOKUP($AU56,'FE Source'!$A:$AK,32,FALSE)=0,"-",VLOOKUP($AU56,'FE Source'!$A:$AK,32,FALSE))</f>
        <v>42809</v>
      </c>
      <c r="BP56" s="18" t="str">
        <f>IF(VLOOKUP($AU56,'FE Source'!$AZ:$BC,2,FALSE)=0,"-",VLOOKUP($AU56,'FE Source'!$AZ:$BC,2,FALSE))</f>
        <v>-</v>
      </c>
      <c r="BQ56" s="18" t="str">
        <f>IF(VLOOKUP($AU56,'FE Source'!$AZ:$BC,3,FALSE)=0,"-",VLOOKUP($AU56,'FE Source'!$AZ:$BC,3,FALSE))</f>
        <v>-</v>
      </c>
      <c r="BR56" s="18" t="str">
        <f>IF(VLOOKUP($AU56,'FE Source'!$AZ:$BC,4,FALSE)=0,"-",VLOOKUP($AU56,'FE Source'!$AZ:$BC,4,FALSE))</f>
        <v>-</v>
      </c>
    </row>
    <row r="57" spans="1:70" ht="15" customHeight="1">
      <c r="A57" s="3"/>
      <c r="B57" s="159" t="str">
        <f>INDEX('UT - Retail'!$A$7:$A$1409,MATCH(AU57,'UT - Retail'!$U$7:$U$1409,0),1)</f>
        <v>abrdn Asia Limited</v>
      </c>
      <c r="C57" s="758" t="str">
        <f>INDEX('UT - Retail'!$B$7:$B$1409,MATCH(AU57,'UT - Retail'!$U$7:$U$1409,0),1)</f>
        <v>abrdn SICAV I - North American Smaller Companies Fund A Acc USD</v>
      </c>
      <c r="D57" s="765"/>
      <c r="E57" s="146" t="str">
        <f>VLOOKUP(C57,'UT - Retail'!$B:$K,8,FALSE)</f>
        <v>Equities</v>
      </c>
      <c r="F57" s="83" t="str">
        <f>VLOOKUP(C57,'UT - Retail'!$B:$K,9,FALSE)</f>
        <v>US</v>
      </c>
      <c r="G57" s="83" t="str">
        <f>VLOOKUP(C57,'UT - Retail'!$B:$K,10,FALSE)</f>
        <v>Small to Medium Companies</v>
      </c>
      <c r="H57" s="82" t="str">
        <f>VLOOKUP(C57,'UT - Retail'!$B:$N,13,FALSE)</f>
        <v>No</v>
      </c>
      <c r="I57" s="82" t="str">
        <f>VLOOKUP(C57,'UT - Retail'!$B:$Q,14,FALSE)</f>
        <v>No</v>
      </c>
      <c r="J57" s="83" t="str">
        <f>VLOOKUP(C57,'UT - Retail'!$B:$Q,11,FALSE)</f>
        <v>No</v>
      </c>
      <c r="K57" s="130" t="str">
        <f>VLOOKUP(C57,'UT - Retail'!$B:$P,15,FALSE)</f>
        <v>No</v>
      </c>
      <c r="L57" s="82" t="str">
        <f>VLOOKUP(C57,'UT - Retail'!$B:$Q,16,FALSE)</f>
        <v>Both</v>
      </c>
      <c r="M57" s="173" t="str">
        <f>VLOOKUP(C57,'UT - Retail'!$B:$K,6,FALSE)</f>
        <v>USD</v>
      </c>
      <c r="N57" s="173" t="str">
        <f>IFERROR(IF(MATCH(C57,'Portfolio Construction'!$AL:$AL,0),"Yes","No"),"No")</f>
        <v>No</v>
      </c>
      <c r="O57" s="173" t="str">
        <f>IFERROR(IF(MATCH(C57,'Portfolio Construction'!$AN:$AN,0),"Yes","No"),"No")</f>
        <v>No</v>
      </c>
      <c r="P57" s="173" t="str">
        <f>IFERROR(IF(MATCH(C57,'Portfolio Construction'!$AP:$AP,0),"Yes","No"),"No")</f>
        <v>No</v>
      </c>
      <c r="Q57" s="173" t="str">
        <f>IFERROR(IF(MATCH(C57,'Portfolio Construction'!$AR:$AR,0),"Yes","No"),"No")</f>
        <v>No</v>
      </c>
      <c r="R57" s="173" t="str">
        <f>IFERROR(IF(MATCH(C57,'Portfolio Construction'!$AT:$AT,0),"Yes","No"),"No")</f>
        <v>No</v>
      </c>
      <c r="S57" s="173" t="str">
        <f>IFERROR(IF(MATCH(C57,'Portfolio Construction'!$AV:$AV,0),"Yes","No"),"No")</f>
        <v>No</v>
      </c>
      <c r="T57" s="173" t="str">
        <f>IFERROR(IF(MATCH(C57,'Portfolio Construction'!$AX:$AX,0),"Yes","No"),"No")</f>
        <v>No</v>
      </c>
      <c r="U57" s="173" t="str">
        <f>IFERROR(IF(MATCH(C57,'Portfolio Construction'!$AZ:$AZ,0),"Yes","No"),"No")</f>
        <v>No</v>
      </c>
      <c r="V57" s="173" t="str">
        <f>IFERROR(IF(MATCH(C57,'Portfolio Construction'!$BB:$BB,0),"Yes","No"),"No")</f>
        <v>No</v>
      </c>
      <c r="W57" s="619">
        <f>IF(VLOOKUP($AU57,'FE Source'!$A:$W,3,FALSE)=0,"-",VLOOKUP($AU57,'FE Source'!$A:$W,3,FALSE))</f>
        <v>-9.43</v>
      </c>
      <c r="X57" s="618">
        <f>IF(VLOOKUP($AU57,'FE Source'!$A:$W,4,FALSE)=0,"-",VLOOKUP($AU57,'FE Source'!$A:$W,4,FALSE))</f>
        <v>4.0999999999999996</v>
      </c>
      <c r="Y57" s="618">
        <f>IF(VLOOKUP($AU57,'FE Source'!$A:$W,5,FALSE)=0,"-",VLOOKUP($AU57,'FE Source'!$A:$W,5,FALSE))</f>
        <v>-4.96</v>
      </c>
      <c r="Z57" s="618">
        <f>IF(VLOOKUP($AU57,'FE Source'!$A:$W,6,FALSE)=0,"-",VLOOKUP($AU57,'FE Source'!$A:$W,6,FALSE))</f>
        <v>3.88</v>
      </c>
      <c r="AA57" s="618">
        <f>IF(VLOOKUP($AU57,'FE Source'!$A:$W,7,FALSE)=0,"-",VLOOKUP($AU57,'FE Source'!$A:$W,7,FALSE))</f>
        <v>1.61</v>
      </c>
      <c r="AB57" s="618">
        <f>IF(VLOOKUP($AU57,'FE Source'!$A:$W,8,FALSE)=0,"-",VLOOKUP($AU57,'FE Source'!$A:$W,8,FALSE))</f>
        <v>8.17</v>
      </c>
      <c r="AC57" s="623">
        <f>IF(VLOOKUP($AU57,'FE Source'!$A:$W,9,FALSE)=0,"-",VLOOKUP($AU57,'FE Source'!$A:$W,9,FALSE))</f>
        <v>7.62</v>
      </c>
      <c r="AD57" s="147">
        <f>IF(VLOOKUP($AU57,'FE Source'!$A:$W,10,FALSE)=0,"-",VLOOKUP($AU57,'FE Source'!$A:$W,10,FALSE))</f>
        <v>0.94</v>
      </c>
      <c r="AE57" s="83">
        <f>IF(VLOOKUP($AU57,'FE Source'!$A:$W,11,FALSE)=0,"-",VLOOKUP($AU57,'FE Source'!$A:$W,11,FALSE))</f>
        <v>18.89</v>
      </c>
      <c r="AF57" s="83" t="str">
        <f>IF(VLOOKUP($AU57,'FE Source'!$A:$W,12,FALSE)=0,"-",VLOOKUP($AU57,'FE Source'!$A:$W,12,FALSE))</f>
        <v>-</v>
      </c>
      <c r="AG57" s="131">
        <f>IF(VLOOKUP($AU57,'FE Source'!$A:$W,14,FALSE)=0,"-",VLOOKUP($AU57,'FE Source'!$A:$W,14,FALSE))</f>
        <v>-17.18</v>
      </c>
      <c r="AH57" s="173">
        <f>IF(VLOOKUP($AU57,'FE Source'!$A:$DJ,33,FALSE)=0,"-",VLOOKUP($AU57,'FE Source'!$A:$DJ,33,FALSE))</f>
        <v>140.63999999999999</v>
      </c>
      <c r="AI57" s="204">
        <f>IF(VLOOKUP($AU57,'FE Source'!$A:$Y,20,FALSE)=0,"-",VLOOKUP($AU57,'FE Source'!$A:$Y,20,FALSE))</f>
        <v>97.07</v>
      </c>
      <c r="AJ57" s="257">
        <f>IF(VLOOKUP($AU57,'FE Source'!$A:$DJ,34,FALSE)=0,"-",VLOOKUP($AU57,'FE Source'!$A:$DJ,34,FALSE))</f>
        <v>100.84</v>
      </c>
      <c r="AK57" s="257">
        <f>IF(VLOOKUP($AU57,'FE Source'!$A:$DJ,35,FALSE)=0,"-",VLOOKUP($AU57,'FE Source'!$A:$DJ,35,FALSE))</f>
        <v>94.72</v>
      </c>
      <c r="AL57" s="327">
        <f>IF(VLOOKUP($AU57,'FE Source'!$A:$Y,19,FALSE)=0,"-",VLOOKUP($AU57,'FE Source'!$A:$Y,19,FALSE))</f>
        <v>95.73</v>
      </c>
      <c r="AM57" s="259">
        <f>IF(VLOOKUP($AU57,'FE Source'!$A:$DJ,36,FALSE)=0,"-",VLOOKUP($AU57,'FE Source'!$A:$DJ,36,FALSE))</f>
        <v>98.21</v>
      </c>
      <c r="AN57" s="167">
        <f>IF(VLOOKUP($AU57,'FE Source'!$A:$W,13,FALSE)=0,"-",VLOOKUP($AU57,'FE Source'!$A:$W,13,FALSE))</f>
        <v>436.2</v>
      </c>
      <c r="AO57" s="198" t="str">
        <f>IF(J57="no","-",IF(VLOOKUP($AU57,'FE Source'!$A:$W,15,FALSE)=0,"-",VLOOKUP($AU57,'FE Source'!$A:$W,15,FALSE)))</f>
        <v>-</v>
      </c>
      <c r="AP57" s="201" t="str">
        <f>IF(AO57="-","-",IF(VLOOKUP($AU57,'FE Source'!$A:$Z,21,FALSE)=0,"-",IF(VLOOKUP($AU57,'FE Source'!$A:$Z,21,FALSE)=2,"Semi-Annual",IF(VLOOKUP($AU57,'FE Source'!$A:$Z,21,FALSE)=4,"Quarterly",IF(VLOOKUP($AU57,'FE Source'!$A:$Z,21,FALSE)=12,"Monthly","Annual")))))</f>
        <v>-</v>
      </c>
      <c r="AQ57" s="170" t="str">
        <f t="array" ref="AQ57">IF(VLOOKUP($AU57,'FE Source'!$A:$W,16,FALSE)=0,"-",VLOOKUP($AU57,'FE Source'!$A:$W,16,FALSE))</f>
        <v>-</v>
      </c>
      <c r="AR57" s="175" t="str">
        <f>IF(VLOOKUP($AU57,'FE Source'!$A:$W,17,FALSE)=0,"-",VLOOKUP($AU57,'FE Source'!$A:$W,17,FALSE))</f>
        <v>Negative</v>
      </c>
      <c r="AS57" s="173">
        <f>IF(VLOOKUP($AU57,'FE Source'!$AN:$AS,4,FALSE)="",VLOOKUP($AU57,'FE Source'!$AN:$AS,3,FALSE),VLOOKUP($AU57,'FE Source'!$AN:$AS,4,FALSE))</f>
        <v>25.82</v>
      </c>
      <c r="AT57" s="179">
        <f>IF(VLOOKUP($AU57,'FE Source'!$AN:$AS,5,FALSE)=0,"-",VLOOKUP($AU57,'FE Source'!$AN:$AS,5,FALSE))</f>
        <v>45783</v>
      </c>
      <c r="AU57" s="163" t="s">
        <v>7333</v>
      </c>
      <c r="AX57" s="3" t="s">
        <v>4803</v>
      </c>
      <c r="AZ57" s="16" t="s">
        <v>4430</v>
      </c>
      <c r="BA57" s="3" t="s">
        <v>33</v>
      </c>
      <c r="BB57" s="3"/>
      <c r="BE57" s="219">
        <f>IF(VLOOKUP($AU57,'FE Source'!$A:$AK,22,FALSE)=0,"-",VLOOKUP($AU57,'FE Source'!$A:$AK,22,FALSE))</f>
        <v>15.8</v>
      </c>
      <c r="BF57" s="219">
        <f>IF(VLOOKUP($AU57,'FE Source'!$A:$AK,23,FALSE)=0,"-",VLOOKUP($AU57,'FE Source'!$A:$AK,23,FALSE))</f>
        <v>23.3</v>
      </c>
      <c r="BG57" s="219">
        <f>IF(VLOOKUP($AU57,'FE Source'!$A:$AK,24,FALSE)=0,"-",VLOOKUP($AU57,'FE Source'!$A:$AK,24,FALSE))</f>
        <v>1.22</v>
      </c>
      <c r="BH57" s="219">
        <f>IF(VLOOKUP($AU57,'FE Source'!$A:$AK,25,FALSE)=0,"-",VLOOKUP($AU57,'FE Source'!$A:$AK,25,FALSE))</f>
        <v>-12.6</v>
      </c>
      <c r="BI57" s="219">
        <f>IF(VLOOKUP($AU57,'FE Source'!$A:$AK,26,FALSE)=0,"-",VLOOKUP($AU57,'FE Source'!$A:$AK,26,FALSE))</f>
        <v>22.89</v>
      </c>
      <c r="BJ57" s="219">
        <f>IF(VLOOKUP($AU57,'FE Source'!$A:$AK,27,FALSE)=0,"-",VLOOKUP($AU57,'FE Source'!$A:$AK,27,FALSE))</f>
        <v>23.45</v>
      </c>
      <c r="BK57" s="219">
        <f>IF(VLOOKUP($AU57,'FE Source'!$A:$AK,28,FALSE)=0,"-",VLOOKUP($AU57,'FE Source'!$A:$AK,28,FALSE))</f>
        <v>31.74</v>
      </c>
      <c r="BL57" s="219">
        <f>IF(VLOOKUP($AU57,'FE Source'!$A:$AK,29,FALSE)=0,"-",VLOOKUP($AU57,'FE Source'!$A:$AK,29,FALSE))</f>
        <v>-26.54</v>
      </c>
      <c r="BM57" s="219">
        <f>IF(VLOOKUP($AU57,'FE Source'!$A:$AK,30,FALSE)=0,"-",VLOOKUP($AU57,'FE Source'!$A:$AK,30,FALSE))</f>
        <v>8.52</v>
      </c>
      <c r="BN57" t="str">
        <f>IF(VLOOKUP($AU57,'FE Source'!$A:$AK,31,FALSE)="No Specified Index","-",IF(VLOOKUP($AU57,'FE Source'!$A:$AK,31,FALSE)=0,"-",VLOOKUP($AU57,'FE Source'!$A:$AK,31,FALSE)))</f>
        <v>Russell 2000</v>
      </c>
      <c r="BO57" s="217">
        <f>IF(VLOOKUP($AU57,'FE Source'!$A:$AK,32,FALSE)=0,"-",VLOOKUP($AU57,'FE Source'!$A:$AK,32,FALSE))</f>
        <v>41548</v>
      </c>
      <c r="BP57" s="18" t="str">
        <f>IF(VLOOKUP($AU57,'FE Source'!$AZ:$BC,2,FALSE)=0,"-",VLOOKUP($AU57,'FE Source'!$AZ:$BC,2,FALSE))</f>
        <v>-</v>
      </c>
      <c r="BQ57" s="18" t="str">
        <f>IF(VLOOKUP($AU57,'FE Source'!$AZ:$BC,3,FALSE)=0,"-",VLOOKUP($AU57,'FE Source'!$AZ:$BC,3,FALSE))</f>
        <v>-</v>
      </c>
      <c r="BR57" s="18" t="str">
        <f>IF(VLOOKUP($AU57,'FE Source'!$AZ:$BC,4,FALSE)=0,"-",VLOOKUP($AU57,'FE Source'!$AZ:$BC,4,FALSE))</f>
        <v>-</v>
      </c>
    </row>
    <row r="58" spans="1:70" ht="15" customHeight="1">
      <c r="A58" s="3"/>
      <c r="B58" s="159" t="str">
        <f>INDEX('UT - Retail'!$A$7:$A$1409,MATCH(AU58,'UT - Retail'!$U$7:$U$1409,0),1)</f>
        <v>abrdn Asia Limited</v>
      </c>
      <c r="C58" s="701" t="str">
        <f>INDEX('UT - Retail'!$B$7:$B$1409,MATCH(AU58,'UT - Retail'!$U$7:$U$1409,0),1)</f>
        <v>abrdn SICAV II Global Income Bond Fund A Acc USD</v>
      </c>
      <c r="D58" s="702"/>
      <c r="E58" s="147" t="str">
        <f>VLOOKUP(C58,'UT - Retail'!$B:$K,8,FALSE)</f>
        <v>Fixed Income</v>
      </c>
      <c r="F58" s="82" t="str">
        <f>VLOOKUP(C58,'UT - Retail'!$B:$K,9,FALSE)</f>
        <v>Global</v>
      </c>
      <c r="G58" s="82" t="str">
        <f>VLOOKUP(C58,'UT - Retail'!$B:$K,10,FALSE)</f>
        <v>General</v>
      </c>
      <c r="H58" s="82" t="str">
        <f>VLOOKUP(C58,'UT - Retail'!$B:$N,13,FALSE)</f>
        <v>No</v>
      </c>
      <c r="I58" s="82" t="str">
        <f>VLOOKUP(C58,'UT - Retail'!$B:$Q,14,FALSE)</f>
        <v>No</v>
      </c>
      <c r="J58" s="82" t="str">
        <f>VLOOKUP(C58,'UT - Retail'!$B:$Q,11,FALSE)</f>
        <v>No</v>
      </c>
      <c r="K58" s="130" t="str">
        <f>VLOOKUP(C58,'UT - Retail'!$B:$P,15,FALSE)</f>
        <v>No</v>
      </c>
      <c r="L58" s="82" t="str">
        <f>VLOOKUP(C58,'UT - Retail'!$B:$Q,16,FALSE)</f>
        <v>Navigator</v>
      </c>
      <c r="M58" s="173" t="str">
        <f>VLOOKUP(C58,'UT - Retail'!$B:$K,6,FALSE)</f>
        <v>USD</v>
      </c>
      <c r="N58" s="173" t="str">
        <f>IFERROR(IF(MATCH(C58,'Portfolio Construction'!$AL:$AL,0),"Yes","No"),"No")</f>
        <v>No</v>
      </c>
      <c r="O58" s="173" t="str">
        <f>IFERROR(IF(MATCH(C58,'Portfolio Construction'!$AN:$AN,0),"Yes","No"),"No")</f>
        <v>No</v>
      </c>
      <c r="P58" s="173" t="str">
        <f>IFERROR(IF(MATCH(C58,'Portfolio Construction'!$AP:$AP,0),"Yes","No"),"No")</f>
        <v>No</v>
      </c>
      <c r="Q58" s="173" t="str">
        <f>IFERROR(IF(MATCH(C58,'Portfolio Construction'!$AR:$AR,0),"Yes","No"),"No")</f>
        <v>No</v>
      </c>
      <c r="R58" s="173" t="str">
        <f>IFERROR(IF(MATCH(C58,'Portfolio Construction'!$AT:$AT,0),"Yes","No"),"No")</f>
        <v>No</v>
      </c>
      <c r="S58" s="173" t="str">
        <f>IFERROR(IF(MATCH(C58,'Portfolio Construction'!$AV:$AV,0),"Yes","No"),"No")</f>
        <v>No</v>
      </c>
      <c r="T58" s="173" t="str">
        <f>IFERROR(IF(MATCH(C58,'Portfolio Construction'!$AX:$AX,0),"Yes","No"),"No")</f>
        <v>No</v>
      </c>
      <c r="U58" s="173" t="str">
        <f>IFERROR(IF(MATCH(C58,'Portfolio Construction'!$AZ:$AZ,0),"Yes","No"),"No")</f>
        <v>No</v>
      </c>
      <c r="V58" s="173" t="str">
        <f>IFERROR(IF(MATCH(C58,'Portfolio Construction'!$BB:$BB,0),"Yes","No"),"No")</f>
        <v>No</v>
      </c>
      <c r="W58" s="619">
        <f>IF(VLOOKUP($AU58,'FE Source'!$A:$W,3,FALSE)=0,"-",VLOOKUP($AU58,'FE Source'!$A:$W,3,FALSE))</f>
        <v>-4.3</v>
      </c>
      <c r="X58" s="618">
        <f>IF(VLOOKUP($AU58,'FE Source'!$A:$W,4,FALSE)=0,"-",VLOOKUP($AU58,'FE Source'!$A:$W,4,FALSE))</f>
        <v>-3.58</v>
      </c>
      <c r="Y58" s="618">
        <f>IF(VLOOKUP($AU58,'FE Source'!$A:$W,5,FALSE)=0,"-",VLOOKUP($AU58,'FE Source'!$A:$W,5,FALSE))</f>
        <v>-1.25</v>
      </c>
      <c r="Z58" s="618">
        <f>IF(VLOOKUP($AU58,'FE Source'!$A:$W,6,FALSE)=0,"-",VLOOKUP($AU58,'FE Source'!$A:$W,6,FALSE))</f>
        <v>1.67</v>
      </c>
      <c r="AA58" s="618">
        <f>IF(VLOOKUP($AU58,'FE Source'!$A:$W,7,FALSE)=0,"-",VLOOKUP($AU58,'FE Source'!$A:$W,7,FALSE))</f>
        <v>2</v>
      </c>
      <c r="AB58" s="618">
        <f>IF(VLOOKUP($AU58,'FE Source'!$A:$W,8,FALSE)=0,"-",VLOOKUP($AU58,'FE Source'!$A:$W,8,FALSE))</f>
        <v>1.55</v>
      </c>
      <c r="AC58" s="623" t="str">
        <f>IF(VLOOKUP($AU58,'FE Source'!$A:$W,9,FALSE)=0,"-",VLOOKUP($AU58,'FE Source'!$A:$W,9,FALSE))</f>
        <v>-</v>
      </c>
      <c r="AD58" s="147">
        <f>IF(VLOOKUP($AU58,'FE Source'!$A:$W,10,FALSE)=0,"-",VLOOKUP($AU58,'FE Source'!$A:$W,10,FALSE))</f>
        <v>0.99</v>
      </c>
      <c r="AE58" s="82">
        <f>IF(VLOOKUP($AU58,'FE Source'!$A:$W,11,FALSE)=0,"-",VLOOKUP($AU58,'FE Source'!$A:$W,11,FALSE))</f>
        <v>5.16</v>
      </c>
      <c r="AF58" s="82" t="str">
        <f>IF(VLOOKUP($AU58,'FE Source'!$A:$W,12,FALSE)=0,"-",VLOOKUP($AU58,'FE Source'!$A:$W,12,FALSE))</f>
        <v>-</v>
      </c>
      <c r="AG58" s="130">
        <f>IF(VLOOKUP($AU58,'FE Source'!$A:$W,14,FALSE)=0,"-",VLOOKUP($AU58,'FE Source'!$A:$W,14,FALSE))</f>
        <v>-8.6300000000000008</v>
      </c>
      <c r="AH58" s="173">
        <f>IF(VLOOKUP($AU58,'FE Source'!$A:$DJ,33,FALSE)=0,"-",VLOOKUP($AU58,'FE Source'!$A:$DJ,33,FALSE))</f>
        <v>155.44999999999999</v>
      </c>
      <c r="AI58" s="203">
        <f>IF(VLOOKUP($AU58,'FE Source'!$A:$Y,20,FALSE)=0,"-",VLOOKUP($AU58,'FE Source'!$A:$Y,20,FALSE))</f>
        <v>117.42</v>
      </c>
      <c r="AJ58" s="257">
        <f>IF(VLOOKUP($AU58,'FE Source'!$A:$DJ,34,FALSE)=0,"-",VLOOKUP($AU58,'FE Source'!$A:$DJ,34,FALSE))</f>
        <v>138.97</v>
      </c>
      <c r="AK58" s="257">
        <f>IF(VLOOKUP($AU58,'FE Source'!$A:$DJ,35,FALSE)=0,"-",VLOOKUP($AU58,'FE Source'!$A:$DJ,35,FALSE))</f>
        <v>418.17</v>
      </c>
      <c r="AL58" s="326">
        <f>IF(VLOOKUP($AU58,'FE Source'!$A:$Y,19,FALSE)=0,"-",VLOOKUP($AU58,'FE Source'!$A:$Y,19,FALSE))</f>
        <v>94.5</v>
      </c>
      <c r="AM58" s="259">
        <f>IF(VLOOKUP($AU58,'FE Source'!$A:$DJ,36,FALSE)=0,"-",VLOOKUP($AU58,'FE Source'!$A:$DJ,36,FALSE))</f>
        <v>87.56</v>
      </c>
      <c r="AN58" s="165">
        <f>IF(VLOOKUP($AU58,'FE Source'!$A:$W,13,FALSE)=0,"-",VLOOKUP($AU58,'FE Source'!$A:$W,13,FALSE))</f>
        <v>113</v>
      </c>
      <c r="AO58" s="198" t="str">
        <f>IF(J58="no","-",IF(VLOOKUP($AU58,'FE Source'!$A:$W,15,FALSE)=0,"-",VLOOKUP($AU58,'FE Source'!$A:$W,15,FALSE)))</f>
        <v>-</v>
      </c>
      <c r="AP58" s="201" t="str">
        <f>IF(AO58="-","-",IF(VLOOKUP($AU58,'FE Source'!$A:$Z,21,FALSE)=0,"-",IF(VLOOKUP($AU58,'FE Source'!$A:$Z,21,FALSE)=2,"Semi-Annual",IF(VLOOKUP($AU58,'FE Source'!$A:$Z,21,FALSE)=4,"Quarterly",IF(VLOOKUP($AU58,'FE Source'!$A:$Z,21,FALSE)=12,"Monthly","Annual")))))</f>
        <v>-</v>
      </c>
      <c r="AQ58" s="170" t="str">
        <f t="array" ref="AQ58">IF(VLOOKUP($AU58,'FE Source'!$A:$W,16,FALSE)=0,"-",VLOOKUP($AU58,'FE Source'!$A:$W,16,FALSE))</f>
        <v>-</v>
      </c>
      <c r="AR58" s="175" t="str">
        <f>IF(VLOOKUP($AU58,'FE Source'!$A:$W,17,FALSE)=0,"-",VLOOKUP($AU58,'FE Source'!$A:$W,17,FALSE))</f>
        <v>Negative</v>
      </c>
      <c r="AS58" s="173">
        <f>IF(VLOOKUP($AU58,'FE Source'!$AN:$AS,4,FALSE)="",VLOOKUP($AU58,'FE Source'!$AN:$AS,3,FALSE),VLOOKUP($AU58,'FE Source'!$AN:$AS,4,FALSE))</f>
        <v>12.35</v>
      </c>
      <c r="AT58" s="179">
        <f>IF(VLOOKUP($AU58,'FE Source'!$AN:$AS,5,FALSE)=0,"-",VLOOKUP($AU58,'FE Source'!$AN:$AS,5,FALSE))</f>
        <v>45783</v>
      </c>
      <c r="AU58" s="163" t="s">
        <v>11786</v>
      </c>
      <c r="AX58" t="s">
        <v>8978</v>
      </c>
      <c r="AZ58" s="5" t="s">
        <v>4345</v>
      </c>
      <c r="BA58" s="3" t="s">
        <v>42</v>
      </c>
      <c r="BB58" s="3"/>
      <c r="BE58" s="219" t="str">
        <f>IF(VLOOKUP($AU58,'FE Source'!$A:$AK,22,FALSE)=0,"-",VLOOKUP($AU58,'FE Source'!$A:$AK,22,FALSE))</f>
        <v>-</v>
      </c>
      <c r="BF58" s="219" t="str">
        <f>IF(VLOOKUP($AU58,'FE Source'!$A:$AK,23,FALSE)=0,"-",VLOOKUP($AU58,'FE Source'!$A:$AK,23,FALSE))</f>
        <v>-</v>
      </c>
      <c r="BG58" s="219" t="str">
        <f>IF(VLOOKUP($AU58,'FE Source'!$A:$AK,24,FALSE)=0,"-",VLOOKUP($AU58,'FE Source'!$A:$AK,24,FALSE))</f>
        <v>-</v>
      </c>
      <c r="BH58" s="219" t="str">
        <f>IF(VLOOKUP($AU58,'FE Source'!$A:$AK,25,FALSE)=0,"-",VLOOKUP($AU58,'FE Source'!$A:$AK,25,FALSE))</f>
        <v>-</v>
      </c>
      <c r="BI58" s="219" t="str">
        <f>IF(VLOOKUP($AU58,'FE Source'!$A:$AK,26,FALSE)=0,"-",VLOOKUP($AU58,'FE Source'!$A:$AK,26,FALSE))</f>
        <v>-</v>
      </c>
      <c r="BJ58" s="219">
        <f>IF(VLOOKUP($AU58,'FE Source'!$A:$AK,27,FALSE)=0,"-",VLOOKUP($AU58,'FE Source'!$A:$AK,27,FALSE))</f>
        <v>5.47</v>
      </c>
      <c r="BK58" s="219">
        <f>IF(VLOOKUP($AU58,'FE Source'!$A:$AK,28,FALSE)=0,"-",VLOOKUP($AU58,'FE Source'!$A:$AK,28,FALSE))</f>
        <v>2.79</v>
      </c>
      <c r="BL58" s="219">
        <f>IF(VLOOKUP($AU58,'FE Source'!$A:$AK,29,FALSE)=0,"-",VLOOKUP($AU58,'FE Source'!$A:$AK,29,FALSE))</f>
        <v>-13.3</v>
      </c>
      <c r="BM58" s="219">
        <f>IF(VLOOKUP($AU58,'FE Source'!$A:$AK,30,FALSE)=0,"-",VLOOKUP($AU58,'FE Source'!$A:$AK,30,FALSE))</f>
        <v>8.9700000000000006</v>
      </c>
      <c r="BN58" t="str">
        <f>IF(VLOOKUP($AU58,'FE Source'!$A:$AK,31,FALSE)="No Specified Index","-",IF(VLOOKUP($AU58,'FE Source'!$A:$AK,31,FALSE)=0,"-",VLOOKUP($AU58,'FE Source'!$A:$AK,31,FALSE)))</f>
        <v>-</v>
      </c>
      <c r="BO58" s="217">
        <f>IF(VLOOKUP($AU58,'FE Source'!$A:$AK,32,FALSE)=0,"-",VLOOKUP($AU58,'FE Source'!$A:$AK,32,FALSE))</f>
        <v>43507</v>
      </c>
      <c r="BP58" s="18" t="str">
        <f>IF(VLOOKUP($AU58,'FE Source'!$AZ:$BC,2,FALSE)=0,"-",VLOOKUP($AU58,'FE Source'!$AZ:$BC,2,FALSE))</f>
        <v>-</v>
      </c>
      <c r="BQ58" s="18" t="str">
        <f>IF(VLOOKUP($AU58,'FE Source'!$AZ:$BC,3,FALSE)=0,"-",VLOOKUP($AU58,'FE Source'!$AZ:$BC,3,FALSE))</f>
        <v>-</v>
      </c>
      <c r="BR58" s="18" t="str">
        <f>IF(VLOOKUP($AU58,'FE Source'!$AZ:$BC,4,FALSE)=0,"-",VLOOKUP($AU58,'FE Source'!$AZ:$BC,4,FALSE))</f>
        <v>-</v>
      </c>
    </row>
    <row r="59" spans="1:70" ht="15" customHeight="1">
      <c r="A59" s="3"/>
      <c r="B59" s="821"/>
      <c r="C59" s="701" t="str">
        <f>INDEX('UT - Retail'!$B$7:$B$1409,MATCH(AU59,'UT - Retail'!$U$7:$U$1409,0),1)</f>
        <v>abrdn SICAV II Global Income Bond Fund A Fixed Inc Hedged SGD</v>
      </c>
      <c r="D59" s="702"/>
      <c r="E59" s="147" t="str">
        <f>VLOOKUP(C59,'UT - Retail'!$B:$K,8,FALSE)</f>
        <v>Fixed Income</v>
      </c>
      <c r="F59" s="82" t="str">
        <f>VLOOKUP(C59,'UT - Retail'!$B:$K,9,FALSE)</f>
        <v>Global</v>
      </c>
      <c r="G59" s="82" t="str">
        <f>VLOOKUP(C59,'UT - Retail'!$B:$K,10,FALSE)</f>
        <v>General</v>
      </c>
      <c r="H59" s="82" t="str">
        <f>VLOOKUP(C59,'UT - Retail'!$B:$N,13,FALSE)</f>
        <v>No</v>
      </c>
      <c r="I59" s="82" t="str">
        <f>VLOOKUP(C59,'UT - Retail'!$B:$Q,14,FALSE)</f>
        <v>No</v>
      </c>
      <c r="J59" s="82" t="str">
        <f>VLOOKUP(C59,'UT - Retail'!$B:$Q,11,FALSE)</f>
        <v>Yes</v>
      </c>
      <c r="K59" s="130" t="str">
        <f>VLOOKUP(C59,'UT - Retail'!$B:$P,15,FALSE)</f>
        <v>Yes</v>
      </c>
      <c r="L59" s="82" t="str">
        <f>VLOOKUP(C59,'UT - Retail'!$B:$Q,16,FALSE)</f>
        <v>Both</v>
      </c>
      <c r="M59" s="173" t="str">
        <f>VLOOKUP(C59,'UT - Retail'!$B:$K,6,FALSE)</f>
        <v>SGD</v>
      </c>
      <c r="N59" s="173" t="str">
        <f>IFERROR(IF(MATCH(C59,'Portfolio Construction'!$AL:$AL,0),"Yes","No"),"No")</f>
        <v>No</v>
      </c>
      <c r="O59" s="173" t="str">
        <f>IFERROR(IF(MATCH(C59,'Portfolio Construction'!$AN:$AN,0),"Yes","No"),"No")</f>
        <v>No</v>
      </c>
      <c r="P59" s="173" t="str">
        <f>IFERROR(IF(MATCH(C59,'Portfolio Construction'!$AP:$AP,0),"Yes","No"),"No")</f>
        <v>No</v>
      </c>
      <c r="Q59" s="173" t="str">
        <f>IFERROR(IF(MATCH(C59,'Portfolio Construction'!$AR:$AR,0),"Yes","No"),"No")</f>
        <v>No</v>
      </c>
      <c r="R59" s="173" t="str">
        <f>IFERROR(IF(MATCH(C59,'Portfolio Construction'!$AT:$AT,0),"Yes","No"),"No")</f>
        <v>No</v>
      </c>
      <c r="S59" s="173" t="str">
        <f>IFERROR(IF(MATCH(C59,'Portfolio Construction'!$AV:$AV,0),"Yes","No"),"No")</f>
        <v>No</v>
      </c>
      <c r="T59" s="173" t="str">
        <f>IFERROR(IF(MATCH(C59,'Portfolio Construction'!$AX:$AX,0),"Yes","No"),"No")</f>
        <v>No</v>
      </c>
      <c r="U59" s="173" t="str">
        <f>IFERROR(IF(MATCH(C59,'Portfolio Construction'!$AZ:$AZ,0),"Yes","No"),"No")</f>
        <v>No</v>
      </c>
      <c r="V59" s="173" t="str">
        <f>IFERROR(IF(MATCH(C59,'Portfolio Construction'!$BB:$BB,0),"Yes","No"),"No")</f>
        <v>No</v>
      </c>
      <c r="W59" s="619" t="str">
        <f>IF(VLOOKUP($AU59,'FE Source'!$A:$W,3,FALSE)=0,"-",VLOOKUP($AU59,'FE Source'!$A:$W,3,FALSE))</f>
        <v>-</v>
      </c>
      <c r="X59" s="618">
        <f>IF(VLOOKUP($AU59,'FE Source'!$A:$W,4,FALSE)=0,"-",VLOOKUP($AU59,'FE Source'!$A:$W,4,FALSE))</f>
        <v>0.25</v>
      </c>
      <c r="Y59" s="618" t="str">
        <f>IF(VLOOKUP($AU59,'FE Source'!$A:$W,5,FALSE)=0,"-",VLOOKUP($AU59,'FE Source'!$A:$W,5,FALSE))</f>
        <v>-</v>
      </c>
      <c r="Z59" s="618" t="str">
        <f>IF(VLOOKUP($AU59,'FE Source'!$A:$W,6,FALSE)=0,"-",VLOOKUP($AU59,'FE Source'!$A:$W,6,FALSE))</f>
        <v>-</v>
      </c>
      <c r="AA59" s="618" t="str">
        <f>IF(VLOOKUP($AU59,'FE Source'!$A:$W,7,FALSE)=0,"-",VLOOKUP($AU59,'FE Source'!$A:$W,7,FALSE))</f>
        <v>-</v>
      </c>
      <c r="AB59" s="618" t="str">
        <f>IF(VLOOKUP($AU59,'FE Source'!$A:$W,8,FALSE)=0,"-",VLOOKUP($AU59,'FE Source'!$A:$W,8,FALSE))</f>
        <v>-</v>
      </c>
      <c r="AC59" s="623" t="str">
        <f>IF(VLOOKUP($AU59,'FE Source'!$A:$W,9,FALSE)=0,"-",VLOOKUP($AU59,'FE Source'!$A:$W,9,FALSE))</f>
        <v>-</v>
      </c>
      <c r="AD59" s="147" t="str">
        <f>IF(VLOOKUP($AU59,'FE Source'!$A:$W,10,FALSE)=0,"-",VLOOKUP($AU59,'FE Source'!$A:$W,10,FALSE))</f>
        <v>-</v>
      </c>
      <c r="AE59" s="82" t="str">
        <f>IF(VLOOKUP($AU59,'FE Source'!$A:$W,11,FALSE)=0,"-",VLOOKUP($AU59,'FE Source'!$A:$W,11,FALSE))</f>
        <v>-</v>
      </c>
      <c r="AF59" s="82" t="str">
        <f>IF(VLOOKUP($AU59,'FE Source'!$A:$W,12,FALSE)=0,"-",VLOOKUP($AU59,'FE Source'!$A:$W,12,FALSE))</f>
        <v>-</v>
      </c>
      <c r="AG59" s="130" t="str">
        <f>IF(VLOOKUP($AU59,'FE Source'!$A:$W,14,FALSE)=0,"-",VLOOKUP($AU59,'FE Source'!$A:$W,14,FALSE))</f>
        <v>-</v>
      </c>
      <c r="AH59" s="832"/>
      <c r="AI59" s="203" t="str">
        <f>IF(VLOOKUP($AU59,'FE Source'!$A:$Y,20,FALSE)=0,"-",VLOOKUP($AU59,'FE Source'!$A:$Y,20,FALSE))</f>
        <v>-</v>
      </c>
      <c r="AJ59" s="834"/>
      <c r="AK59" s="834"/>
      <c r="AL59" s="326" t="str">
        <f>IF(VLOOKUP($AU59,'FE Source'!$A:$Y,19,FALSE)=0,"-",VLOOKUP($AU59,'FE Source'!$A:$Y,19,FALSE))</f>
        <v>-</v>
      </c>
      <c r="AM59" s="836"/>
      <c r="AN59" s="165">
        <f>IF(VLOOKUP($AU59,'FE Source'!$A:$W,13,FALSE)=0,"-",VLOOKUP($AU59,'FE Source'!$A:$W,13,FALSE))</f>
        <v>113</v>
      </c>
      <c r="AO59" s="198" t="str">
        <f>IF(J59="no","-",IF(VLOOKUP($AU59,'FE Source'!$A:$W,15,FALSE)=0,"-",VLOOKUP($AU59,'FE Source'!$A:$W,15,FALSE)))</f>
        <v>-</v>
      </c>
      <c r="AP59" s="201" t="str">
        <f>IF(AO59="-","-",IF(VLOOKUP($AU59,'FE Source'!$A:$Z,21,FALSE)=0,"-",IF(VLOOKUP($AU59,'FE Source'!$A:$Z,21,FALSE)=2,"Semi-Annual",IF(VLOOKUP($AU59,'FE Source'!$A:$Z,21,FALSE)=4,"Quarterly",IF(VLOOKUP($AU59,'FE Source'!$A:$Z,21,FALSE)=12,"Monthly","Annual")))))</f>
        <v>-</v>
      </c>
      <c r="AQ59" s="170" t="str">
        <f t="array" ref="AQ59">IF(VLOOKUP($AU59,'FE Source'!$A:$W,16,FALSE)=0,"-",VLOOKUP($AU59,'FE Source'!$A:$W,16,FALSE))</f>
        <v>-</v>
      </c>
      <c r="AR59" s="175" t="str">
        <f>IF(VLOOKUP($AU59,'FE Source'!$A:$W,17,FALSE)=0,"-",VLOOKUP($AU59,'FE Source'!$A:$W,17,FALSE))</f>
        <v>-</v>
      </c>
      <c r="AS59" s="173">
        <f>IF(VLOOKUP($AU59,'FE Source'!$AN:$AS,4,FALSE)="",VLOOKUP($AU59,'FE Source'!$AN:$AS,3,FALSE),VLOOKUP($AU59,'FE Source'!$AN:$AS,4,FALSE))</f>
        <v>19.79</v>
      </c>
      <c r="AT59" s="179">
        <f>IF(VLOOKUP($AU59,'FE Source'!$AN:$AS,5,FALSE)=0,"-",VLOOKUP($AU59,'FE Source'!$AN:$AS,5,FALSE))</f>
        <v>45783</v>
      </c>
      <c r="AU59" s="163" t="s">
        <v>11787</v>
      </c>
      <c r="AX59" s="3" t="s">
        <v>1454</v>
      </c>
      <c r="AZ59" s="5" t="s">
        <v>4431</v>
      </c>
      <c r="BA59" s="3" t="s">
        <v>1</v>
      </c>
      <c r="BE59" s="219" t="str">
        <f>IF(VLOOKUP($AU59,'FE Source'!$A:$AK,22,FALSE)=0,"-",VLOOKUP($AU59,'FE Source'!$A:$AK,22,FALSE))</f>
        <v>-</v>
      </c>
      <c r="BF59" s="219" t="str">
        <f>IF(VLOOKUP($AU59,'FE Source'!$A:$AK,23,FALSE)=0,"-",VLOOKUP($AU59,'FE Source'!$A:$AK,23,FALSE))</f>
        <v>-</v>
      </c>
      <c r="BG59" s="219" t="str">
        <f>IF(VLOOKUP($AU59,'FE Source'!$A:$AK,24,FALSE)=0,"-",VLOOKUP($AU59,'FE Source'!$A:$AK,24,FALSE))</f>
        <v>-</v>
      </c>
      <c r="BH59" s="219" t="str">
        <f>IF(VLOOKUP($AU59,'FE Source'!$A:$AK,25,FALSE)=0,"-",VLOOKUP($AU59,'FE Source'!$A:$AK,25,FALSE))</f>
        <v>-</v>
      </c>
      <c r="BI59" s="219" t="str">
        <f>IF(VLOOKUP($AU59,'FE Source'!$A:$AK,26,FALSE)=0,"-",VLOOKUP($AU59,'FE Source'!$A:$AK,26,FALSE))</f>
        <v>-</v>
      </c>
      <c r="BJ59" s="219" t="str">
        <f>IF(VLOOKUP($AU59,'FE Source'!$A:$AK,27,FALSE)=0,"-",VLOOKUP($AU59,'FE Source'!$A:$AK,27,FALSE))</f>
        <v>-</v>
      </c>
      <c r="BK59" s="219" t="str">
        <f>IF(VLOOKUP($AU59,'FE Source'!$A:$AK,28,FALSE)=0,"-",VLOOKUP($AU59,'FE Source'!$A:$AK,28,FALSE))</f>
        <v>-</v>
      </c>
      <c r="BL59" s="219" t="str">
        <f>IF(VLOOKUP($AU59,'FE Source'!$A:$AK,29,FALSE)=0,"-",VLOOKUP($AU59,'FE Source'!$A:$AK,29,FALSE))</f>
        <v>-</v>
      </c>
      <c r="BM59" s="219" t="str">
        <f>IF(VLOOKUP($AU59,'FE Source'!$A:$AK,30,FALSE)=0,"-",VLOOKUP($AU59,'FE Source'!$A:$AK,30,FALSE))</f>
        <v>-</v>
      </c>
      <c r="BN59" t="str">
        <f>IF(VLOOKUP($AU59,'FE Source'!$A:$AK,31,FALSE)="No Specified Index","-",IF(VLOOKUP($AU59,'FE Source'!$A:$AK,31,FALSE)=0,"-",VLOOKUP($AU59,'FE Source'!$A:$AK,31,FALSE)))</f>
        <v>-</v>
      </c>
      <c r="BO59" s="217">
        <f>IF(VLOOKUP($AU59,'FE Source'!$A:$AK,32,FALSE)=0,"-",VLOOKUP($AU59,'FE Source'!$A:$AK,32,FALSE))</f>
        <v>45666</v>
      </c>
      <c r="BP59" s="18" t="str">
        <f>IF(VLOOKUP($AU59,'FE Source'!$AZ:$BC,2,FALSE)=0,"-",VLOOKUP($AU59,'FE Source'!$AZ:$BC,2,FALSE))</f>
        <v>-</v>
      </c>
      <c r="BQ59" s="18" t="str">
        <f>IF(VLOOKUP($AU59,'FE Source'!$AZ:$BC,3,FALSE)=0,"-",VLOOKUP($AU59,'FE Source'!$AZ:$BC,3,FALSE))</f>
        <v>-</v>
      </c>
      <c r="BR59" s="18" t="str">
        <f>IF(VLOOKUP($AU59,'FE Source'!$AZ:$BC,4,FALSE)=0,"-",VLOOKUP($AU59,'FE Source'!$AZ:$BC,4,FALSE))</f>
        <v>-</v>
      </c>
    </row>
    <row r="60" spans="1:70" ht="15" customHeight="1">
      <c r="A60" s="3"/>
      <c r="B60" s="821"/>
      <c r="C60" s="701" t="str">
        <f>INDEX('UT - Retail'!$B$7:$B$1409,MATCH(AU60,'UT - Retail'!$U$7:$U$1409,0),1)</f>
        <v>abrdn SICAV II Global Income Bond Fund A Gross Inc Hedged SGD</v>
      </c>
      <c r="D60" s="702"/>
      <c r="E60" s="147" t="str">
        <f>VLOOKUP(C60,'UT - Retail'!$B:$K,8,FALSE)</f>
        <v>Fixed Income</v>
      </c>
      <c r="F60" s="82" t="str">
        <f>VLOOKUP(C60,'UT - Retail'!$B:$K,9,FALSE)</f>
        <v>Global</v>
      </c>
      <c r="G60" s="82" t="str">
        <f>VLOOKUP(C60,'UT - Retail'!$B:$K,10,FALSE)</f>
        <v>General</v>
      </c>
      <c r="H60" s="82" t="str">
        <f>VLOOKUP(C60,'UT - Retail'!$B:$N,13,FALSE)</f>
        <v>No</v>
      </c>
      <c r="I60" s="82" t="str">
        <f>VLOOKUP(C60,'UT - Retail'!$B:$Q,14,FALSE)</f>
        <v>No</v>
      </c>
      <c r="J60" s="82" t="str">
        <f>VLOOKUP(C60,'UT - Retail'!$B:$Q,11,FALSE)</f>
        <v>Yes</v>
      </c>
      <c r="K60" s="130" t="str">
        <f>VLOOKUP(C60,'UT - Retail'!$B:$P,15,FALSE)</f>
        <v>Yes</v>
      </c>
      <c r="L60" s="82" t="str">
        <f>VLOOKUP(C60,'UT - Retail'!$B:$Q,16,FALSE)</f>
        <v>Navigator</v>
      </c>
      <c r="M60" s="173" t="str">
        <f>VLOOKUP(C60,'UT - Retail'!$B:$K,6,FALSE)</f>
        <v>SGD</v>
      </c>
      <c r="N60" s="173" t="str">
        <f>IFERROR(IF(MATCH(C60,'Portfolio Construction'!$AL:$AL,0),"Yes","No"),"No")</f>
        <v>No</v>
      </c>
      <c r="O60" s="173" t="str">
        <f>IFERROR(IF(MATCH(C60,'Portfolio Construction'!$AN:$AN,0),"Yes","No"),"No")</f>
        <v>No</v>
      </c>
      <c r="P60" s="173" t="str">
        <f>IFERROR(IF(MATCH(C60,'Portfolio Construction'!$AP:$AP,0),"Yes","No"),"No")</f>
        <v>No</v>
      </c>
      <c r="Q60" s="173" t="str">
        <f>IFERROR(IF(MATCH(C60,'Portfolio Construction'!$AR:$AR,0),"Yes","No"),"No")</f>
        <v>No</v>
      </c>
      <c r="R60" s="173" t="str">
        <f>IFERROR(IF(MATCH(C60,'Portfolio Construction'!$AT:$AT,0),"Yes","No"),"No")</f>
        <v>No</v>
      </c>
      <c r="S60" s="173" t="str">
        <f>IFERROR(IF(MATCH(C60,'Portfolio Construction'!$AV:$AV,0),"Yes","No"),"No")</f>
        <v>No</v>
      </c>
      <c r="T60" s="173" t="str">
        <f>IFERROR(IF(MATCH(C60,'Portfolio Construction'!$AX:$AX,0),"Yes","No"),"No")</f>
        <v>No</v>
      </c>
      <c r="U60" s="173" t="str">
        <f>IFERROR(IF(MATCH(C60,'Portfolio Construction'!$AZ:$AZ,0),"Yes","No"),"No")</f>
        <v>No</v>
      </c>
      <c r="V60" s="173" t="str">
        <f>IFERROR(IF(MATCH(C60,'Portfolio Construction'!$BB:$BB,0),"Yes","No"),"No")</f>
        <v>No</v>
      </c>
      <c r="W60" s="619" t="str">
        <f>IF(VLOOKUP($AU60,'FE Source'!$A:$W,3,FALSE)=0,"-",VLOOKUP($AU60,'FE Source'!$A:$W,3,FALSE))</f>
        <v>-</v>
      </c>
      <c r="X60" s="618">
        <f>IF(VLOOKUP($AU60,'FE Source'!$A:$W,4,FALSE)=0,"-",VLOOKUP($AU60,'FE Source'!$A:$W,4,FALSE))</f>
        <v>0.25</v>
      </c>
      <c r="Y60" s="618" t="str">
        <f>IF(VLOOKUP($AU60,'FE Source'!$A:$W,5,FALSE)=0,"-",VLOOKUP($AU60,'FE Source'!$A:$W,5,FALSE))</f>
        <v>-</v>
      </c>
      <c r="Z60" s="618" t="str">
        <f>IF(VLOOKUP($AU60,'FE Source'!$A:$W,6,FALSE)=0,"-",VLOOKUP($AU60,'FE Source'!$A:$W,6,FALSE))</f>
        <v>-</v>
      </c>
      <c r="AA60" s="618" t="str">
        <f>IF(VLOOKUP($AU60,'FE Source'!$A:$W,7,FALSE)=0,"-",VLOOKUP($AU60,'FE Source'!$A:$W,7,FALSE))</f>
        <v>-</v>
      </c>
      <c r="AB60" s="618" t="str">
        <f>IF(VLOOKUP($AU60,'FE Source'!$A:$W,8,FALSE)=0,"-",VLOOKUP($AU60,'FE Source'!$A:$W,8,FALSE))</f>
        <v>-</v>
      </c>
      <c r="AC60" s="623" t="str">
        <f>IF(VLOOKUP($AU60,'FE Source'!$A:$W,9,FALSE)=0,"-",VLOOKUP($AU60,'FE Source'!$A:$W,9,FALSE))</f>
        <v>-</v>
      </c>
      <c r="AD60" s="147" t="str">
        <f>IF(VLOOKUP($AU60,'FE Source'!$A:$W,10,FALSE)=0,"-",VLOOKUP($AU60,'FE Source'!$A:$W,10,FALSE))</f>
        <v>-</v>
      </c>
      <c r="AE60" s="82" t="str">
        <f>IF(VLOOKUP($AU60,'FE Source'!$A:$W,11,FALSE)=0,"-",VLOOKUP($AU60,'FE Source'!$A:$W,11,FALSE))</f>
        <v>-</v>
      </c>
      <c r="AF60" s="82" t="str">
        <f>IF(VLOOKUP($AU60,'FE Source'!$A:$W,12,FALSE)=0,"-",VLOOKUP($AU60,'FE Source'!$A:$W,12,FALSE))</f>
        <v>-</v>
      </c>
      <c r="AG60" s="130" t="str">
        <f>IF(VLOOKUP($AU60,'FE Source'!$A:$W,14,FALSE)=0,"-",VLOOKUP($AU60,'FE Source'!$A:$W,14,FALSE))</f>
        <v>-</v>
      </c>
      <c r="AH60" s="832"/>
      <c r="AI60" s="203" t="str">
        <f>IF(VLOOKUP($AU60,'FE Source'!$A:$Y,20,FALSE)=0,"-",VLOOKUP($AU60,'FE Source'!$A:$Y,20,FALSE))</f>
        <v>-</v>
      </c>
      <c r="AJ60" s="834"/>
      <c r="AK60" s="834"/>
      <c r="AL60" s="326" t="str">
        <f>IF(VLOOKUP($AU60,'FE Source'!$A:$Y,19,FALSE)=0,"-",VLOOKUP($AU60,'FE Source'!$A:$Y,19,FALSE))</f>
        <v>-</v>
      </c>
      <c r="AM60" s="836"/>
      <c r="AN60" s="165">
        <f>IF(VLOOKUP($AU60,'FE Source'!$A:$W,13,FALSE)=0,"-",VLOOKUP($AU60,'FE Source'!$A:$W,13,FALSE))</f>
        <v>113</v>
      </c>
      <c r="AO60" s="198" t="str">
        <f>IF(J60="no","-",IF(VLOOKUP($AU60,'FE Source'!$A:$W,15,FALSE)=0,"-",VLOOKUP($AU60,'FE Source'!$A:$W,15,FALSE)))</f>
        <v>-</v>
      </c>
      <c r="AP60" s="201" t="str">
        <f>IF(AO60="-","-",IF(VLOOKUP($AU60,'FE Source'!$A:$Z,21,FALSE)=0,"-",IF(VLOOKUP($AU60,'FE Source'!$A:$Z,21,FALSE)=2,"Semi-Annual",IF(VLOOKUP($AU60,'FE Source'!$A:$Z,21,FALSE)=4,"Quarterly",IF(VLOOKUP($AU60,'FE Source'!$A:$Z,21,FALSE)=12,"Monthly","Annual")))))</f>
        <v>-</v>
      </c>
      <c r="AQ60" s="170" t="str">
        <f t="array" ref="AQ60">IF(VLOOKUP($AU60,'FE Source'!$A:$W,16,FALSE)=0,"-",VLOOKUP($AU60,'FE Source'!$A:$W,16,FALSE))</f>
        <v>-</v>
      </c>
      <c r="AR60" s="175" t="str">
        <f>IF(VLOOKUP($AU60,'FE Source'!$A:$W,17,FALSE)=0,"-",VLOOKUP($AU60,'FE Source'!$A:$W,17,FALSE))</f>
        <v>-</v>
      </c>
      <c r="AS60" s="173">
        <f>IF(VLOOKUP($AU60,'FE Source'!$AN:$AS,4,FALSE)="",VLOOKUP($AU60,'FE Source'!$AN:$AS,3,FALSE),VLOOKUP($AU60,'FE Source'!$AN:$AS,4,FALSE))</f>
        <v>19.7</v>
      </c>
      <c r="AT60" s="179">
        <f>IF(VLOOKUP($AU60,'FE Source'!$AN:$AS,5,FALSE)=0,"-",VLOOKUP($AU60,'FE Source'!$AN:$AS,5,FALSE))</f>
        <v>45783</v>
      </c>
      <c r="AU60" s="163" t="s">
        <v>11788</v>
      </c>
      <c r="AX60" s="3" t="s">
        <v>1329</v>
      </c>
      <c r="AY60" s="20"/>
      <c r="AZ60" s="5" t="s">
        <v>1239</v>
      </c>
      <c r="BA60" s="3" t="s">
        <v>4</v>
      </c>
      <c r="BE60" s="219" t="str">
        <f>IF(VLOOKUP($AU60,'FE Source'!$A:$AK,22,FALSE)=0,"-",VLOOKUP($AU60,'FE Source'!$A:$AK,22,FALSE))</f>
        <v>-</v>
      </c>
      <c r="BF60" s="219" t="str">
        <f>IF(VLOOKUP($AU60,'FE Source'!$A:$AK,23,FALSE)=0,"-",VLOOKUP($AU60,'FE Source'!$A:$AK,23,FALSE))</f>
        <v>-</v>
      </c>
      <c r="BG60" s="219" t="str">
        <f>IF(VLOOKUP($AU60,'FE Source'!$A:$AK,24,FALSE)=0,"-",VLOOKUP($AU60,'FE Source'!$A:$AK,24,FALSE))</f>
        <v>-</v>
      </c>
      <c r="BH60" s="219" t="str">
        <f>IF(VLOOKUP($AU60,'FE Source'!$A:$AK,25,FALSE)=0,"-",VLOOKUP($AU60,'FE Source'!$A:$AK,25,FALSE))</f>
        <v>-</v>
      </c>
      <c r="BI60" s="219" t="str">
        <f>IF(VLOOKUP($AU60,'FE Source'!$A:$AK,26,FALSE)=0,"-",VLOOKUP($AU60,'FE Source'!$A:$AK,26,FALSE))</f>
        <v>-</v>
      </c>
      <c r="BJ60" s="219" t="str">
        <f>IF(VLOOKUP($AU60,'FE Source'!$A:$AK,27,FALSE)=0,"-",VLOOKUP($AU60,'FE Source'!$A:$AK,27,FALSE))</f>
        <v>-</v>
      </c>
      <c r="BK60" s="219" t="str">
        <f>IF(VLOOKUP($AU60,'FE Source'!$A:$AK,28,FALSE)=0,"-",VLOOKUP($AU60,'FE Source'!$A:$AK,28,FALSE))</f>
        <v>-</v>
      </c>
      <c r="BL60" s="219" t="str">
        <f>IF(VLOOKUP($AU60,'FE Source'!$A:$AK,29,FALSE)=0,"-",VLOOKUP($AU60,'FE Source'!$A:$AK,29,FALSE))</f>
        <v>-</v>
      </c>
      <c r="BM60" s="219" t="str">
        <f>IF(VLOOKUP($AU60,'FE Source'!$A:$AK,30,FALSE)=0,"-",VLOOKUP($AU60,'FE Source'!$A:$AK,30,FALSE))</f>
        <v>-</v>
      </c>
      <c r="BN60" t="str">
        <f>IF(VLOOKUP($AU60,'FE Source'!$A:$AK,31,FALSE)="No Specified Index","-",IF(VLOOKUP($AU60,'FE Source'!$A:$AK,31,FALSE)=0,"-",VLOOKUP($AU60,'FE Source'!$A:$AK,31,FALSE)))</f>
        <v>-</v>
      </c>
      <c r="BO60" s="217">
        <f>IF(VLOOKUP($AU60,'FE Source'!$A:$AK,32,FALSE)=0,"-",VLOOKUP($AU60,'FE Source'!$A:$AK,32,FALSE))</f>
        <v>45688</v>
      </c>
      <c r="BP60" s="18" t="str">
        <f>IF(VLOOKUP($AU60,'FE Source'!$AZ:$BC,2,FALSE)=0,"-",VLOOKUP($AU60,'FE Source'!$AZ:$BC,2,FALSE))</f>
        <v>-</v>
      </c>
      <c r="BQ60" s="18" t="str">
        <f>IF(VLOOKUP($AU60,'FE Source'!$AZ:$BC,3,FALSE)=0,"-",VLOOKUP($AU60,'FE Source'!$AZ:$BC,3,FALSE))</f>
        <v>-</v>
      </c>
      <c r="BR60" s="18" t="str">
        <f>IF(VLOOKUP($AU60,'FE Source'!$AZ:$BC,4,FALSE)=0,"-",VLOOKUP($AU60,'FE Source'!$AZ:$BC,4,FALSE))</f>
        <v>-</v>
      </c>
    </row>
    <row r="61" spans="1:70" ht="15" customHeight="1">
      <c r="A61" s="3"/>
      <c r="B61" s="821"/>
      <c r="C61" s="701" t="str">
        <f>INDEX('UT - Retail'!$B$7:$B$1409,MATCH(AU61,'UT - Retail'!$U$7:$U$1409,0),1)</f>
        <v>abrdn SICAV II Global Income Bond Fund A Inc USD</v>
      </c>
      <c r="D61" s="702"/>
      <c r="E61" s="147" t="str">
        <f>VLOOKUP(C61,'UT - Retail'!$B:$K,8,FALSE)</f>
        <v>Fixed Income</v>
      </c>
      <c r="F61" s="82" t="str">
        <f>VLOOKUP(C61,'UT - Retail'!$B:$K,9,FALSE)</f>
        <v>Global</v>
      </c>
      <c r="G61" s="82" t="str">
        <f>VLOOKUP(C61,'UT - Retail'!$B:$K,10,FALSE)</f>
        <v>General</v>
      </c>
      <c r="H61" s="82" t="str">
        <f>VLOOKUP(C61,'UT - Retail'!$B:$N,13,FALSE)</f>
        <v>No</v>
      </c>
      <c r="I61" s="82" t="str">
        <f>VLOOKUP(C61,'UT - Retail'!$B:$Q,14,FALSE)</f>
        <v>No</v>
      </c>
      <c r="J61" s="82" t="str">
        <f>VLOOKUP(C61,'UT - Retail'!$B:$Q,11,FALSE)</f>
        <v>Yes</v>
      </c>
      <c r="K61" s="130" t="str">
        <f>VLOOKUP(C61,'UT - Retail'!$B:$P,15,FALSE)</f>
        <v>No</v>
      </c>
      <c r="L61" s="82" t="str">
        <f>VLOOKUP(C61,'UT - Retail'!$B:$Q,16,FALSE)</f>
        <v>Both</v>
      </c>
      <c r="M61" s="173" t="str">
        <f>VLOOKUP(C61,'UT - Retail'!$B:$K,6,FALSE)</f>
        <v>USD</v>
      </c>
      <c r="N61" s="173" t="str">
        <f>IFERROR(IF(MATCH(C61,'Portfolio Construction'!$AL:$AL,0),"Yes","No"),"No")</f>
        <v>No</v>
      </c>
      <c r="O61" s="173" t="str">
        <f>IFERROR(IF(MATCH(C61,'Portfolio Construction'!$AN:$AN,0),"Yes","No"),"No")</f>
        <v>No</v>
      </c>
      <c r="P61" s="173" t="str">
        <f>IFERROR(IF(MATCH(C61,'Portfolio Construction'!$AP:$AP,0),"Yes","No"),"No")</f>
        <v>No</v>
      </c>
      <c r="Q61" s="173" t="str">
        <f>IFERROR(IF(MATCH(C61,'Portfolio Construction'!$AR:$AR,0),"Yes","No"),"No")</f>
        <v>No</v>
      </c>
      <c r="R61" s="173" t="str">
        <f>IFERROR(IF(MATCH(C61,'Portfolio Construction'!$AT:$AT,0),"Yes","No"),"No")</f>
        <v>No</v>
      </c>
      <c r="S61" s="173" t="str">
        <f>IFERROR(IF(MATCH(C61,'Portfolio Construction'!$AV:$AV,0),"Yes","No"),"No")</f>
        <v>No</v>
      </c>
      <c r="T61" s="173" t="str">
        <f>IFERROR(IF(MATCH(C61,'Portfolio Construction'!$AX:$AX,0),"Yes","No"),"No")</f>
        <v>No</v>
      </c>
      <c r="U61" s="173" t="str">
        <f>IFERROR(IF(MATCH(C61,'Portfolio Construction'!$AZ:$AZ,0),"Yes","No"),"No")</f>
        <v>No</v>
      </c>
      <c r="V61" s="173" t="str">
        <f>IFERROR(IF(MATCH(C61,'Portfolio Construction'!$BB:$BB,0),"Yes","No"),"No")</f>
        <v>No</v>
      </c>
      <c r="W61" s="619">
        <f>IF(VLOOKUP($AU61,'FE Source'!$A:$W,3,FALSE)=0,"-",VLOOKUP($AU61,'FE Source'!$A:$W,3,FALSE))</f>
        <v>-4.29</v>
      </c>
      <c r="X61" s="618">
        <f>IF(VLOOKUP($AU61,'FE Source'!$A:$W,4,FALSE)=0,"-",VLOOKUP($AU61,'FE Source'!$A:$W,4,FALSE))</f>
        <v>-3.58</v>
      </c>
      <c r="Y61" s="618">
        <f>IF(VLOOKUP($AU61,'FE Source'!$A:$W,5,FALSE)=0,"-",VLOOKUP($AU61,'FE Source'!$A:$W,5,FALSE))</f>
        <v>-1.24</v>
      </c>
      <c r="Z61" s="618">
        <f>IF(VLOOKUP($AU61,'FE Source'!$A:$W,6,FALSE)=0,"-",VLOOKUP($AU61,'FE Source'!$A:$W,6,FALSE))</f>
        <v>1.68</v>
      </c>
      <c r="AA61" s="618">
        <f>IF(VLOOKUP($AU61,'FE Source'!$A:$W,7,FALSE)=0,"-",VLOOKUP($AU61,'FE Source'!$A:$W,7,FALSE))</f>
        <v>1.86</v>
      </c>
      <c r="AB61" s="618">
        <f>IF(VLOOKUP($AU61,'FE Source'!$A:$W,8,FALSE)=0,"-",VLOOKUP($AU61,'FE Source'!$A:$W,8,FALSE))</f>
        <v>1.46</v>
      </c>
      <c r="AC61" s="623" t="str">
        <f>IF(VLOOKUP($AU61,'FE Source'!$A:$W,9,FALSE)=0,"-",VLOOKUP($AU61,'FE Source'!$A:$W,9,FALSE))</f>
        <v>-</v>
      </c>
      <c r="AD61" s="147">
        <f>IF(VLOOKUP($AU61,'FE Source'!$A:$W,10,FALSE)=0,"-",VLOOKUP($AU61,'FE Source'!$A:$W,10,FALSE))</f>
        <v>0.96</v>
      </c>
      <c r="AE61" s="82">
        <f>IF(VLOOKUP($AU61,'FE Source'!$A:$W,11,FALSE)=0,"-",VLOOKUP($AU61,'FE Source'!$A:$W,11,FALSE))</f>
        <v>5.0999999999999996</v>
      </c>
      <c r="AF61" s="82" t="str">
        <f>IF(VLOOKUP($AU61,'FE Source'!$A:$W,12,FALSE)=0,"-",VLOOKUP($AU61,'FE Source'!$A:$W,12,FALSE))</f>
        <v>-</v>
      </c>
      <c r="AG61" s="130">
        <f>IF(VLOOKUP($AU61,'FE Source'!$A:$W,14,FALSE)=0,"-",VLOOKUP($AU61,'FE Source'!$A:$W,14,FALSE))</f>
        <v>-8.6300000000000008</v>
      </c>
      <c r="AH61" s="832"/>
      <c r="AI61" s="203">
        <f>IF(VLOOKUP($AU61,'FE Source'!$A:$Y,20,FALSE)=0,"-",VLOOKUP($AU61,'FE Source'!$A:$Y,20,FALSE))</f>
        <v>114.65</v>
      </c>
      <c r="AJ61" s="834"/>
      <c r="AK61" s="834"/>
      <c r="AL61" s="326">
        <f>IF(VLOOKUP($AU61,'FE Source'!$A:$Y,19,FALSE)=0,"-",VLOOKUP($AU61,'FE Source'!$A:$Y,19,FALSE))</f>
        <v>94.48</v>
      </c>
      <c r="AM61" s="836"/>
      <c r="AN61" s="165">
        <f>IF(VLOOKUP($AU61,'FE Source'!$A:$W,13,FALSE)=0,"-",VLOOKUP($AU61,'FE Source'!$A:$W,13,FALSE))</f>
        <v>113</v>
      </c>
      <c r="AO61" s="198">
        <f>IF(J61="no","-",IF(VLOOKUP($AU61,'FE Source'!$A:$W,15,FALSE)=0,"-",VLOOKUP($AU61,'FE Source'!$A:$W,15,FALSE)))</f>
        <v>4.75</v>
      </c>
      <c r="AP61" s="201" t="str">
        <f>IF(AO61="-","-",IF(VLOOKUP($AU61,'FE Source'!$A:$Z,21,FALSE)=0,"-",IF(VLOOKUP($AU61,'FE Source'!$A:$Z,21,FALSE)=2,"Semi-Annual",IF(VLOOKUP($AU61,'FE Source'!$A:$Z,21,FALSE)=4,"Quarterly",IF(VLOOKUP($AU61,'FE Source'!$A:$Z,21,FALSE)=12,"Monthly","Annual")))))</f>
        <v>Monthly</v>
      </c>
      <c r="AQ61" s="170" t="str">
        <f t="array" ref="AQ61">IF(VLOOKUP($AU61,'FE Source'!$A:$W,16,FALSE)=0,"-",VLOOKUP($AU61,'FE Source'!$A:$W,16,FALSE))</f>
        <v>-</v>
      </c>
      <c r="AR61" s="175" t="str">
        <f>IF(VLOOKUP($AU61,'FE Source'!$A:$W,17,FALSE)=0,"-",VLOOKUP($AU61,'FE Source'!$A:$W,17,FALSE))</f>
        <v>Negative</v>
      </c>
      <c r="AS61" s="173">
        <f>IF(VLOOKUP($AU61,'FE Source'!$AN:$AS,4,FALSE)="",VLOOKUP($AU61,'FE Source'!$AN:$AS,3,FALSE),VLOOKUP($AU61,'FE Source'!$AN:$AS,4,FALSE))</f>
        <v>9.73</v>
      </c>
      <c r="AT61" s="179">
        <f>IF(VLOOKUP($AU61,'FE Source'!$AN:$AS,5,FALSE)=0,"-",VLOOKUP($AU61,'FE Source'!$AN:$AS,5,FALSE))</f>
        <v>45783</v>
      </c>
      <c r="AU61" s="163" t="s">
        <v>11789</v>
      </c>
      <c r="AX61" s="3" t="s">
        <v>1331</v>
      </c>
      <c r="AZ61" s="5" t="s">
        <v>4432</v>
      </c>
      <c r="BA61" s="3" t="s">
        <v>2203</v>
      </c>
      <c r="BE61" s="219" t="str">
        <f>IF(VLOOKUP($AU61,'FE Source'!$A:$AK,22,FALSE)=0,"-",VLOOKUP($AU61,'FE Source'!$A:$AK,22,FALSE))</f>
        <v>-</v>
      </c>
      <c r="BF61" s="219" t="str">
        <f>IF(VLOOKUP($AU61,'FE Source'!$A:$AK,23,FALSE)=0,"-",VLOOKUP($AU61,'FE Source'!$A:$AK,23,FALSE))</f>
        <v>-</v>
      </c>
      <c r="BG61" s="219" t="str">
        <f>IF(VLOOKUP($AU61,'FE Source'!$A:$AK,24,FALSE)=0,"-",VLOOKUP($AU61,'FE Source'!$A:$AK,24,FALSE))</f>
        <v>-</v>
      </c>
      <c r="BH61" s="219" t="str">
        <f>IF(VLOOKUP($AU61,'FE Source'!$A:$AK,25,FALSE)=0,"-",VLOOKUP($AU61,'FE Source'!$A:$AK,25,FALSE))</f>
        <v>-</v>
      </c>
      <c r="BI61" s="219" t="str">
        <f>IF(VLOOKUP($AU61,'FE Source'!$A:$AK,26,FALSE)=0,"-",VLOOKUP($AU61,'FE Source'!$A:$AK,26,FALSE))</f>
        <v>-</v>
      </c>
      <c r="BJ61" s="219">
        <f>IF(VLOOKUP($AU61,'FE Source'!$A:$AK,27,FALSE)=0,"-",VLOOKUP($AU61,'FE Source'!$A:$AK,27,FALSE))</f>
        <v>5.49</v>
      </c>
      <c r="BK61" s="219">
        <f>IF(VLOOKUP($AU61,'FE Source'!$A:$AK,28,FALSE)=0,"-",VLOOKUP($AU61,'FE Source'!$A:$AK,28,FALSE))</f>
        <v>2.8</v>
      </c>
      <c r="BL61" s="219">
        <f>IF(VLOOKUP($AU61,'FE Source'!$A:$AK,29,FALSE)=0,"-",VLOOKUP($AU61,'FE Source'!$A:$AK,29,FALSE))</f>
        <v>-13.3</v>
      </c>
      <c r="BM61" s="219">
        <f>IF(VLOOKUP($AU61,'FE Source'!$A:$AK,30,FALSE)=0,"-",VLOOKUP($AU61,'FE Source'!$A:$AK,30,FALSE))</f>
        <v>8.5</v>
      </c>
      <c r="BN61" t="str">
        <f>IF(VLOOKUP($AU61,'FE Source'!$A:$AK,31,FALSE)="No Specified Index","-",IF(VLOOKUP($AU61,'FE Source'!$A:$AK,31,FALSE)=0,"-",VLOOKUP($AU61,'FE Source'!$A:$AK,31,FALSE)))</f>
        <v>-</v>
      </c>
      <c r="BO61" s="217">
        <f>IF(VLOOKUP($AU61,'FE Source'!$A:$AK,32,FALSE)=0,"-",VLOOKUP($AU61,'FE Source'!$A:$AK,32,FALSE))</f>
        <v>43507</v>
      </c>
      <c r="BP61" s="18" t="str">
        <f>IF(VLOOKUP($AU61,'FE Source'!$AZ:$BC,2,FALSE)=0,"-",VLOOKUP($AU61,'FE Source'!$AZ:$BC,2,FALSE))</f>
        <v>-</v>
      </c>
      <c r="BQ61" s="18" t="str">
        <f>IF(VLOOKUP($AU61,'FE Source'!$AZ:$BC,3,FALSE)=0,"-",VLOOKUP($AU61,'FE Source'!$AZ:$BC,3,FALSE))</f>
        <v>-</v>
      </c>
      <c r="BR61" s="18" t="str">
        <f>IF(VLOOKUP($AU61,'FE Source'!$AZ:$BC,4,FALSE)=0,"-",VLOOKUP($AU61,'FE Source'!$AZ:$BC,4,FALSE))</f>
        <v>-</v>
      </c>
    </row>
    <row r="62" spans="1:70" ht="15" customHeight="1">
      <c r="A62" s="3"/>
      <c r="B62" s="821"/>
      <c r="C62" s="701" t="str">
        <f>INDEX('UT - Retail'!$B$7:$B$1409,MATCH(AU62,'UT - Retail'!$U$7:$U$1409,0),1)</f>
        <v>abrdn Singapore Equity SGD</v>
      </c>
      <c r="D62" s="702"/>
      <c r="E62" s="147" t="str">
        <f>VLOOKUP(C62,'UT - Retail'!$B:$K,8,FALSE)</f>
        <v>Equities</v>
      </c>
      <c r="F62" s="82" t="str">
        <f>VLOOKUP(C62,'UT - Retail'!$B:$K,9,FALSE)</f>
        <v>Singapore</v>
      </c>
      <c r="G62" s="82" t="str">
        <f>VLOOKUP(C62,'UT - Retail'!$B:$K,10,FALSE)</f>
        <v>General</v>
      </c>
      <c r="H62" s="82" t="str">
        <f>VLOOKUP(C62,'UT - Retail'!$B:$N,13,FALSE)</f>
        <v>Yes</v>
      </c>
      <c r="I62" s="82" t="str">
        <f>VLOOKUP(C62,'UT - Retail'!$B:$Q,14,FALSE)</f>
        <v>No</v>
      </c>
      <c r="J62" s="82" t="str">
        <f>VLOOKUP(C62,'UT - Retail'!$B:$Q,11,FALSE)</f>
        <v>No</v>
      </c>
      <c r="K62" s="130" t="str">
        <f>VLOOKUP(C62,'UT - Retail'!$B:$P,15,FALSE)</f>
        <v>Yes</v>
      </c>
      <c r="L62" s="82" t="str">
        <f>VLOOKUP(C62,'UT - Retail'!$B:$Q,16,FALSE)</f>
        <v>Both</v>
      </c>
      <c r="M62" s="173" t="str">
        <f>VLOOKUP(C62,'UT - Retail'!$B:$K,6,FALSE)</f>
        <v>SGD</v>
      </c>
      <c r="N62" s="173" t="str">
        <f>IFERROR(IF(MATCH(C62,'Portfolio Construction'!$AL:$AL,0),"Yes","No"),"No")</f>
        <v>No</v>
      </c>
      <c r="O62" s="173" t="str">
        <f>IFERROR(IF(MATCH(C62,'Portfolio Construction'!$AN:$AN,0),"Yes","No"),"No")</f>
        <v>No</v>
      </c>
      <c r="P62" s="173" t="str">
        <f>IFERROR(IF(MATCH(C62,'Portfolio Construction'!$AP:$AP,0),"Yes","No"),"No")</f>
        <v>No</v>
      </c>
      <c r="Q62" s="173" t="str">
        <f>IFERROR(IF(MATCH(C62,'Portfolio Construction'!$AR:$AR,0),"Yes","No"),"No")</f>
        <v>No</v>
      </c>
      <c r="R62" s="173" t="str">
        <f>IFERROR(IF(MATCH(C62,'Portfolio Construction'!$AT:$AT,0),"Yes","No"),"No")</f>
        <v>No</v>
      </c>
      <c r="S62" s="173" t="str">
        <f>IFERROR(IF(MATCH(C62,'Portfolio Construction'!$AV:$AV,0),"Yes","No"),"No")</f>
        <v>No</v>
      </c>
      <c r="T62" s="173" t="str">
        <f>IFERROR(IF(MATCH(C62,'Portfolio Construction'!$AX:$AX,0),"Yes","No"),"No")</f>
        <v>No</v>
      </c>
      <c r="U62" s="173" t="str">
        <f>IFERROR(IF(MATCH(C62,'Portfolio Construction'!$AZ:$AZ,0),"Yes","No"),"No")</f>
        <v>No</v>
      </c>
      <c r="V62" s="173" t="str">
        <f>IFERROR(IF(MATCH(C62,'Portfolio Construction'!$BB:$BB,0),"Yes","No"),"No")</f>
        <v>No</v>
      </c>
      <c r="W62" s="619">
        <f>IF(VLOOKUP($AU62,'FE Source'!$A:$W,3,FALSE)=0,"-",VLOOKUP($AU62,'FE Source'!$A:$W,3,FALSE))</f>
        <v>2.8</v>
      </c>
      <c r="X62" s="618">
        <f>IF(VLOOKUP($AU62,'FE Source'!$A:$W,4,FALSE)=0,"-",VLOOKUP($AU62,'FE Source'!$A:$W,4,FALSE))</f>
        <v>2.2200000000000002</v>
      </c>
      <c r="Y62" s="618">
        <f>IF(VLOOKUP($AU62,'FE Source'!$A:$W,5,FALSE)=0,"-",VLOOKUP($AU62,'FE Source'!$A:$W,5,FALSE))</f>
        <v>10.09</v>
      </c>
      <c r="Z62" s="618">
        <f>IF(VLOOKUP($AU62,'FE Source'!$A:$W,6,FALSE)=0,"-",VLOOKUP($AU62,'FE Source'!$A:$W,6,FALSE))</f>
        <v>20.57</v>
      </c>
      <c r="AA62" s="618">
        <f>IF(VLOOKUP($AU62,'FE Source'!$A:$W,7,FALSE)=0,"-",VLOOKUP($AU62,'FE Source'!$A:$W,7,FALSE))</f>
        <v>8.25</v>
      </c>
      <c r="AB62" s="618">
        <f>IF(VLOOKUP($AU62,'FE Source'!$A:$W,8,FALSE)=0,"-",VLOOKUP($AU62,'FE Source'!$A:$W,8,FALSE))</f>
        <v>12.04</v>
      </c>
      <c r="AC62" s="623">
        <f>IF(VLOOKUP($AU62,'FE Source'!$A:$W,9,FALSE)=0,"-",VLOOKUP($AU62,'FE Source'!$A:$W,9,FALSE))</f>
        <v>4.6500000000000004</v>
      </c>
      <c r="AD62" s="147">
        <f>IF(VLOOKUP($AU62,'FE Source'!$A:$W,10,FALSE)=0,"-",VLOOKUP($AU62,'FE Source'!$A:$W,10,FALSE))</f>
        <v>0.86</v>
      </c>
      <c r="AE62" s="82">
        <f>IF(VLOOKUP($AU62,'FE Source'!$A:$W,11,FALSE)=0,"-",VLOOKUP($AU62,'FE Source'!$A:$W,11,FALSE))</f>
        <v>10.91</v>
      </c>
      <c r="AF62" s="82">
        <f>IF(VLOOKUP($AU62,'FE Source'!$A:$W,12,FALSE)=0,"-",VLOOKUP($AU62,'FE Source'!$A:$W,12,FALSE))</f>
        <v>0.45</v>
      </c>
      <c r="AG62" s="130">
        <f>IF(VLOOKUP($AU62,'FE Source'!$A:$W,14,FALSE)=0,"-",VLOOKUP($AU62,'FE Source'!$A:$W,14,FALSE))</f>
        <v>-8.76</v>
      </c>
      <c r="AH62" s="832"/>
      <c r="AI62" s="203">
        <f>IF(VLOOKUP($AU62,'FE Source'!$A:$Y,20,FALSE)=0,"-",VLOOKUP($AU62,'FE Source'!$A:$Y,20,FALSE))</f>
        <v>127.73</v>
      </c>
      <c r="AJ62" s="834"/>
      <c r="AK62" s="834"/>
      <c r="AL62" s="326">
        <f>IF(VLOOKUP($AU62,'FE Source'!$A:$Y,19,FALSE)=0,"-",VLOOKUP($AU62,'FE Source'!$A:$Y,19,FALSE))</f>
        <v>70.58</v>
      </c>
      <c r="AM62" s="836"/>
      <c r="AN62" s="165">
        <f>IF(VLOOKUP($AU62,'FE Source'!$A:$W,13,FALSE)=0,"-",VLOOKUP($AU62,'FE Source'!$A:$W,13,FALSE))</f>
        <v>934.7</v>
      </c>
      <c r="AO62" s="198" t="str">
        <f>IF(J62="no","-",IF(VLOOKUP($AU62,'FE Source'!$A:$W,15,FALSE)=0,"-",VLOOKUP($AU62,'FE Source'!$A:$W,15,FALSE)))</f>
        <v>-</v>
      </c>
      <c r="AP62" s="201" t="str">
        <f>IF(AO62="-","-",IF(VLOOKUP($AU62,'FE Source'!$A:$Z,21,FALSE)=0,"-",IF(VLOOKUP($AU62,'FE Source'!$A:$Z,21,FALSE)=2,"Semi-Annual",IF(VLOOKUP($AU62,'FE Source'!$A:$Z,21,FALSE)=4,"Quarterly",IF(VLOOKUP($AU62,'FE Source'!$A:$Z,21,FALSE)=12,"Monthly","Annual")))))</f>
        <v>-</v>
      </c>
      <c r="AQ62" s="170" t="str">
        <f t="array" ref="AQ62">IF(VLOOKUP($AU62,'FE Source'!$A:$W,16,FALSE)=0,"-",VLOOKUP($AU62,'FE Source'!$A:$W,16,FALSE))</f>
        <v>-</v>
      </c>
      <c r="AR62" s="175" t="str">
        <f>IF(VLOOKUP($AU62,'FE Source'!$A:$W,17,FALSE)=0,"-",VLOOKUP($AU62,'FE Source'!$A:$W,17,FALSE))</f>
        <v>Neutral</v>
      </c>
      <c r="AS62" s="173">
        <f>IF(VLOOKUP($AU62,'FE Source'!$AN:$AS,4,FALSE)="",VLOOKUP($AU62,'FE Source'!$AN:$AS,3,FALSE),VLOOKUP($AU62,'FE Source'!$AN:$AS,4,FALSE))</f>
        <v>8.2100000000000009</v>
      </c>
      <c r="AT62" s="179">
        <f>IF(VLOOKUP($AU62,'FE Source'!$AN:$AS,5,FALSE)=0,"-",VLOOKUP($AU62,'FE Source'!$AN:$AS,5,FALSE))</f>
        <v>45782</v>
      </c>
      <c r="AU62" s="163" t="s">
        <v>573</v>
      </c>
      <c r="AX62" s="16" t="s">
        <v>6938</v>
      </c>
      <c r="AZ62" s="5" t="s">
        <v>4433</v>
      </c>
      <c r="BA62" t="s">
        <v>25</v>
      </c>
      <c r="BE62" s="219">
        <f>IF(VLOOKUP($AU62,'FE Source'!$A:$AK,22,FALSE)=0,"-",VLOOKUP($AU62,'FE Source'!$A:$AK,22,FALSE))</f>
        <v>-13.03</v>
      </c>
      <c r="BF62" s="219">
        <f>IF(VLOOKUP($AU62,'FE Source'!$A:$AK,23,FALSE)=0,"-",VLOOKUP($AU62,'FE Source'!$A:$AK,23,FALSE))</f>
        <v>6.01</v>
      </c>
      <c r="BG62" s="219">
        <f>IF(VLOOKUP($AU62,'FE Source'!$A:$AK,24,FALSE)=0,"-",VLOOKUP($AU62,'FE Source'!$A:$AK,24,FALSE))</f>
        <v>23.67</v>
      </c>
      <c r="BH62" s="219">
        <f>IF(VLOOKUP($AU62,'FE Source'!$A:$AK,25,FALSE)=0,"-",VLOOKUP($AU62,'FE Source'!$A:$AK,25,FALSE))</f>
        <v>-10.06</v>
      </c>
      <c r="BI62" s="219">
        <f>IF(VLOOKUP($AU62,'FE Source'!$A:$AK,26,FALSE)=0,"-",VLOOKUP($AU62,'FE Source'!$A:$AK,26,FALSE))</f>
        <v>10.1</v>
      </c>
      <c r="BJ62" s="219">
        <f>IF(VLOOKUP($AU62,'FE Source'!$A:$AK,27,FALSE)=0,"-",VLOOKUP($AU62,'FE Source'!$A:$AK,27,FALSE))</f>
        <v>-5.32</v>
      </c>
      <c r="BK62" s="219">
        <f>IF(VLOOKUP($AU62,'FE Source'!$A:$AK,28,FALSE)=0,"-",VLOOKUP($AU62,'FE Source'!$A:$AK,28,FALSE))</f>
        <v>14.75</v>
      </c>
      <c r="BL62" s="219">
        <f>IF(VLOOKUP($AU62,'FE Source'!$A:$AK,29,FALSE)=0,"-",VLOOKUP($AU62,'FE Source'!$A:$AK,29,FALSE))</f>
        <v>0.93</v>
      </c>
      <c r="BM62" s="219">
        <f>IF(VLOOKUP($AU62,'FE Source'!$A:$AK,30,FALSE)=0,"-",VLOOKUP($AU62,'FE Source'!$A:$AK,30,FALSE))</f>
        <v>2.4500000000000002</v>
      </c>
      <c r="BN62" t="str">
        <f>IF(VLOOKUP($AU62,'FE Source'!$A:$AK,31,FALSE)="No Specified Index","-",IF(VLOOKUP($AU62,'FE Source'!$A:$AK,31,FALSE)=0,"-",VLOOKUP($AU62,'FE Source'!$A:$AK,31,FALSE)))</f>
        <v>FTSE Singapore Straits Times</v>
      </c>
      <c r="BO62" s="217">
        <f>IF(VLOOKUP($AU62,'FE Source'!$A:$AK,32,FALSE)=0,"-",VLOOKUP($AU62,'FE Source'!$A:$AK,32,FALSE))</f>
        <v>35769</v>
      </c>
      <c r="BP62" s="18">
        <f>IF(VLOOKUP($AU62,'FE Source'!$AZ:$BC,2,FALSE)=0,"-",VLOOKUP($AU62,'FE Source'!$AZ:$BC,2,FALSE))</f>
        <v>-4.32</v>
      </c>
      <c r="BQ62" s="18">
        <f>IF(VLOOKUP($AU62,'FE Source'!$AZ:$BC,3,FALSE)=0,"-",VLOOKUP($AU62,'FE Source'!$AZ:$BC,3,FALSE))</f>
        <v>-8.32</v>
      </c>
      <c r="BR62" s="18">
        <f>IF(VLOOKUP($AU62,'FE Source'!$AZ:$BC,4,FALSE)=0,"-",VLOOKUP($AU62,'FE Source'!$AZ:$BC,4,FALSE))</f>
        <v>-6.86</v>
      </c>
    </row>
    <row r="63" spans="1:70" ht="15" customHeight="1">
      <c r="A63" s="3"/>
      <c r="B63" s="821"/>
      <c r="C63" s="701" t="str">
        <f>INDEX('UT - Retail'!$B$7:$B$1409,MATCH(AU63,'UT - Retail'!$U$7:$U$1409,0),1)</f>
        <v>abrdn Thailand Equity SGD</v>
      </c>
      <c r="D63" s="702"/>
      <c r="E63" s="147" t="str">
        <f>VLOOKUP(C63,'UT - Retail'!$B:$K,8,FALSE)</f>
        <v>Equities</v>
      </c>
      <c r="F63" s="82" t="str">
        <f>VLOOKUP(C63,'UT - Retail'!$B:$K,9,FALSE)</f>
        <v>Thailand</v>
      </c>
      <c r="G63" s="82" t="str">
        <f>VLOOKUP(C63,'UT - Retail'!$B:$K,10,FALSE)</f>
        <v>General</v>
      </c>
      <c r="H63" s="82" t="str">
        <f>VLOOKUP(C63,'UT - Retail'!$B:$N,13,FALSE)</f>
        <v>No</v>
      </c>
      <c r="I63" s="82" t="str">
        <f>VLOOKUP(C63,'UT - Retail'!$B:$Q,14,FALSE)</f>
        <v>No</v>
      </c>
      <c r="J63" s="82" t="str">
        <f>VLOOKUP(C63,'UT - Retail'!$B:$Q,11,FALSE)</f>
        <v>No</v>
      </c>
      <c r="K63" s="130" t="str">
        <f>VLOOKUP(C63,'UT - Retail'!$B:$P,15,FALSE)</f>
        <v>Yes</v>
      </c>
      <c r="L63" s="82" t="str">
        <f>VLOOKUP(C63,'UT - Retail'!$B:$Q,16,FALSE)</f>
        <v>Both</v>
      </c>
      <c r="M63" s="173" t="str">
        <f>VLOOKUP(C63,'UT - Retail'!$B:$K,6,FALSE)</f>
        <v>SGD</v>
      </c>
      <c r="N63" s="173" t="str">
        <f>IFERROR(IF(MATCH(C63,'Portfolio Construction'!$AL:$AL,0),"Yes","No"),"No")</f>
        <v>No</v>
      </c>
      <c r="O63" s="173" t="str">
        <f>IFERROR(IF(MATCH(C63,'Portfolio Construction'!$AN:$AN,0),"Yes","No"),"No")</f>
        <v>No</v>
      </c>
      <c r="P63" s="173" t="str">
        <f>IFERROR(IF(MATCH(C63,'Portfolio Construction'!$AP:$AP,0),"Yes","No"),"No")</f>
        <v>No</v>
      </c>
      <c r="Q63" s="173" t="str">
        <f>IFERROR(IF(MATCH(C63,'Portfolio Construction'!$AR:$AR,0),"Yes","No"),"No")</f>
        <v>No</v>
      </c>
      <c r="R63" s="173" t="str">
        <f>IFERROR(IF(MATCH(C63,'Portfolio Construction'!$AT:$AT,0),"Yes","No"),"No")</f>
        <v>No</v>
      </c>
      <c r="S63" s="173" t="str">
        <f>IFERROR(IF(MATCH(C63,'Portfolio Construction'!$AV:$AV,0),"Yes","No"),"No")</f>
        <v>No</v>
      </c>
      <c r="T63" s="173" t="str">
        <f>IFERROR(IF(MATCH(C63,'Portfolio Construction'!$AX:$AX,0),"Yes","No"),"No")</f>
        <v>No</v>
      </c>
      <c r="U63" s="173" t="str">
        <f>IFERROR(IF(MATCH(C63,'Portfolio Construction'!$AZ:$AZ,0),"Yes","No"),"No")</f>
        <v>No</v>
      </c>
      <c r="V63" s="173" t="str">
        <f>IFERROR(IF(MATCH(C63,'Portfolio Construction'!$BB:$BB,0),"Yes","No"),"No")</f>
        <v>No</v>
      </c>
      <c r="W63" s="619">
        <f>IF(VLOOKUP($AU63,'FE Source'!$A:$W,3,FALSE)=0,"-",VLOOKUP($AU63,'FE Source'!$A:$W,3,FALSE))</f>
        <v>-15.97</v>
      </c>
      <c r="X63" s="618">
        <f>IF(VLOOKUP($AU63,'FE Source'!$A:$W,4,FALSE)=0,"-",VLOOKUP($AU63,'FE Source'!$A:$W,4,FALSE))</f>
        <v>3.56</v>
      </c>
      <c r="Y63" s="618">
        <f>IF(VLOOKUP($AU63,'FE Source'!$A:$W,5,FALSE)=0,"-",VLOOKUP($AU63,'FE Source'!$A:$W,5,FALSE))</f>
        <v>-19.489999999999998</v>
      </c>
      <c r="Z63" s="618">
        <f>IF(VLOOKUP($AU63,'FE Source'!$A:$W,6,FALSE)=0,"-",VLOOKUP($AU63,'FE Source'!$A:$W,6,FALSE))</f>
        <v>-13.31</v>
      </c>
      <c r="AA63" s="618">
        <f>IF(VLOOKUP($AU63,'FE Source'!$A:$W,7,FALSE)=0,"-",VLOOKUP($AU63,'FE Source'!$A:$W,7,FALSE))</f>
        <v>-10.4</v>
      </c>
      <c r="AB63" s="618">
        <f>IF(VLOOKUP($AU63,'FE Source'!$A:$W,8,FALSE)=0,"-",VLOOKUP($AU63,'FE Source'!$A:$W,8,FALSE))</f>
        <v>-5.46</v>
      </c>
      <c r="AC63" s="623">
        <f>IF(VLOOKUP($AU63,'FE Source'!$A:$W,9,FALSE)=0,"-",VLOOKUP($AU63,'FE Source'!$A:$W,9,FALSE))</f>
        <v>-4.1100000000000003</v>
      </c>
      <c r="AD63" s="147">
        <f>IF(VLOOKUP($AU63,'FE Source'!$A:$W,10,FALSE)=0,"-",VLOOKUP($AU63,'FE Source'!$A:$W,10,FALSE))</f>
        <v>0.9</v>
      </c>
      <c r="AE63" s="82">
        <f>IF(VLOOKUP($AU63,'FE Source'!$A:$W,11,FALSE)=0,"-",VLOOKUP($AU63,'FE Source'!$A:$W,11,FALSE))</f>
        <v>14.58</v>
      </c>
      <c r="AF63" s="82">
        <f>IF(VLOOKUP($AU63,'FE Source'!$A:$W,12,FALSE)=0,"-",VLOOKUP($AU63,'FE Source'!$A:$W,12,FALSE))</f>
        <v>-0.02</v>
      </c>
      <c r="AG63" s="130">
        <f>IF(VLOOKUP($AU63,'FE Source'!$A:$W,14,FALSE)=0,"-",VLOOKUP($AU63,'FE Source'!$A:$W,14,FALSE))</f>
        <v>-30.14</v>
      </c>
      <c r="AH63" s="832"/>
      <c r="AI63" s="203">
        <f>IF(VLOOKUP($AU63,'FE Source'!$A:$Y,20,FALSE)=0,"-",VLOOKUP($AU63,'FE Source'!$A:$Y,20,FALSE))</f>
        <v>56.81</v>
      </c>
      <c r="AJ63" s="834"/>
      <c r="AK63" s="834"/>
      <c r="AL63" s="326">
        <f>IF(VLOOKUP($AU63,'FE Source'!$A:$Y,19,FALSE)=0,"-",VLOOKUP($AU63,'FE Source'!$A:$Y,19,FALSE))</f>
        <v>129.32</v>
      </c>
      <c r="AM63" s="836"/>
      <c r="AN63" s="165">
        <f>IF(VLOOKUP($AU63,'FE Source'!$A:$W,13,FALSE)=0,"-",VLOOKUP($AU63,'FE Source'!$A:$W,13,FALSE))</f>
        <v>27.3</v>
      </c>
      <c r="AO63" s="198" t="str">
        <f>IF(J63="no","-",IF(VLOOKUP($AU63,'FE Source'!$A:$W,15,FALSE)=0,"-",VLOOKUP($AU63,'FE Source'!$A:$W,15,FALSE)))</f>
        <v>-</v>
      </c>
      <c r="AP63" s="201" t="str">
        <f>IF(AO63="-","-",IF(VLOOKUP($AU63,'FE Source'!$A:$Z,21,FALSE)=0,"-",IF(VLOOKUP($AU63,'FE Source'!$A:$Z,21,FALSE)=2,"Semi-Annual",IF(VLOOKUP($AU63,'FE Source'!$A:$Z,21,FALSE)=4,"Quarterly",IF(VLOOKUP($AU63,'FE Source'!$A:$Z,21,FALSE)=12,"Monthly","Annual")))))</f>
        <v>-</v>
      </c>
      <c r="AQ63" s="170" t="str">
        <f t="array" ref="AQ63">IF(VLOOKUP($AU63,'FE Source'!$A:$W,16,FALSE)=0,"-",VLOOKUP($AU63,'FE Source'!$A:$W,16,FALSE))</f>
        <v>-</v>
      </c>
      <c r="AR63" s="175" t="str">
        <f>IF(VLOOKUP($AU63,'FE Source'!$A:$W,17,FALSE)=0,"-",VLOOKUP($AU63,'FE Source'!$A:$W,17,FALSE))</f>
        <v>Negative</v>
      </c>
      <c r="AS63" s="173">
        <f>IF(VLOOKUP($AU63,'FE Source'!$AN:$AS,4,FALSE)="",VLOOKUP($AU63,'FE Source'!$AN:$AS,3,FALSE),VLOOKUP($AU63,'FE Source'!$AN:$AS,4,FALSE))</f>
        <v>7.06</v>
      </c>
      <c r="AT63" s="179">
        <f>IF(VLOOKUP($AU63,'FE Source'!$AN:$AS,5,FALSE)=0,"-",VLOOKUP($AU63,'FE Source'!$AN:$AS,5,FALSE))</f>
        <v>45779</v>
      </c>
      <c r="AU63" s="163" t="s">
        <v>575</v>
      </c>
      <c r="AX63" s="3" t="s">
        <v>1332</v>
      </c>
      <c r="AY63" s="16" t="s">
        <v>1467</v>
      </c>
      <c r="AZ63" s="5" t="s">
        <v>979</v>
      </c>
      <c r="BA63" t="s">
        <v>194</v>
      </c>
      <c r="BE63" s="219">
        <f>IF(VLOOKUP($AU63,'FE Source'!$A:$AK,22,FALSE)=0,"-",VLOOKUP($AU63,'FE Source'!$A:$AK,22,FALSE))</f>
        <v>-14.48</v>
      </c>
      <c r="BF63" s="219">
        <f>IF(VLOOKUP($AU63,'FE Source'!$A:$AK,23,FALSE)=0,"-",VLOOKUP($AU63,'FE Source'!$A:$AK,23,FALSE))</f>
        <v>14.11</v>
      </c>
      <c r="BG63" s="219">
        <f>IF(VLOOKUP($AU63,'FE Source'!$A:$AK,24,FALSE)=0,"-",VLOOKUP($AU63,'FE Source'!$A:$AK,24,FALSE))</f>
        <v>13.79</v>
      </c>
      <c r="BH63" s="219">
        <f>IF(VLOOKUP($AU63,'FE Source'!$A:$AK,25,FALSE)=0,"-",VLOOKUP($AU63,'FE Source'!$A:$AK,25,FALSE))</f>
        <v>-4.7300000000000004</v>
      </c>
      <c r="BI63" s="219">
        <f>IF(VLOOKUP($AU63,'FE Source'!$A:$AK,26,FALSE)=0,"-",VLOOKUP($AU63,'FE Source'!$A:$AK,26,FALSE))</f>
        <v>7.1</v>
      </c>
      <c r="BJ63" s="219">
        <f>IF(VLOOKUP($AU63,'FE Source'!$A:$AK,27,FALSE)=0,"-",VLOOKUP($AU63,'FE Source'!$A:$AK,27,FALSE))</f>
        <v>-15.45</v>
      </c>
      <c r="BK63" s="219">
        <f>IF(VLOOKUP($AU63,'FE Source'!$A:$AK,28,FALSE)=0,"-",VLOOKUP($AU63,'FE Source'!$A:$AK,28,FALSE))</f>
        <v>-2.96</v>
      </c>
      <c r="BL63" s="219">
        <f>IF(VLOOKUP($AU63,'FE Source'!$A:$AK,29,FALSE)=0,"-",VLOOKUP($AU63,'FE Source'!$A:$AK,29,FALSE))</f>
        <v>-2.2799999999999998</v>
      </c>
      <c r="BM63" s="219">
        <f>IF(VLOOKUP($AU63,'FE Source'!$A:$AK,30,FALSE)=0,"-",VLOOKUP($AU63,'FE Source'!$A:$AK,30,FALSE))</f>
        <v>-10.68</v>
      </c>
      <c r="BN63" t="str">
        <f>IF(VLOOKUP($AU63,'FE Source'!$A:$AK,31,FALSE)="No Specified Index","-",IF(VLOOKUP($AU63,'FE Source'!$A:$AK,31,FALSE)=0,"-",VLOOKUP($AU63,'FE Source'!$A:$AK,31,FALSE)))</f>
        <v>Stock Exchange of Thailand Set</v>
      </c>
      <c r="BO63" s="217">
        <f>IF(VLOOKUP($AU63,'FE Source'!$A:$AK,32,FALSE)=0,"-",VLOOKUP($AU63,'FE Source'!$A:$AK,32,FALSE))</f>
        <v>35769</v>
      </c>
      <c r="BP63" s="18">
        <f>IF(VLOOKUP($AU63,'FE Source'!$AZ:$BC,2,FALSE)=0,"-",VLOOKUP($AU63,'FE Source'!$AZ:$BC,2,FALSE))</f>
        <v>-11.26</v>
      </c>
      <c r="BQ63" s="18">
        <f>IF(VLOOKUP($AU63,'FE Source'!$AZ:$BC,3,FALSE)=0,"-",VLOOKUP($AU63,'FE Source'!$AZ:$BC,3,FALSE))</f>
        <v>-4.43</v>
      </c>
      <c r="BR63" s="18">
        <f>IF(VLOOKUP($AU63,'FE Source'!$AZ:$BC,4,FALSE)=0,"-",VLOOKUP($AU63,'FE Source'!$AZ:$BC,4,FALSE))</f>
        <v>-3.95</v>
      </c>
    </row>
    <row r="64" spans="1:70" ht="15" customHeight="1">
      <c r="A64" s="3"/>
      <c r="B64" s="821"/>
      <c r="C64" s="701" t="str">
        <f>INDEX('UT - Retail'!$B$7:$B$1409,MATCH(AU64,'UT - Retail'!$U$7:$U$1409,0),1)</f>
        <v>Allianz All China Eq Cl AT Acc USD</v>
      </c>
      <c r="D64" s="702"/>
      <c r="E64" s="147" t="str">
        <f>VLOOKUP(C64,'UT - Retail'!$B:$K,8,FALSE)</f>
        <v>Equities</v>
      </c>
      <c r="F64" s="82" t="str">
        <f>VLOOKUP(C64,'UT - Retail'!$B:$K,9,FALSE)</f>
        <v>China</v>
      </c>
      <c r="G64" s="82" t="str">
        <f>VLOOKUP(C64,'UT - Retail'!$B:$K,10,FALSE)</f>
        <v>General</v>
      </c>
      <c r="H64" s="82" t="str">
        <f>VLOOKUP(C64,'UT - Retail'!$B:$N,13,FALSE)</f>
        <v>No</v>
      </c>
      <c r="I64" s="82" t="str">
        <f>VLOOKUP(C64,'UT - Retail'!$B:$Q,14,FALSE)</f>
        <v>No</v>
      </c>
      <c r="J64" s="82" t="str">
        <f>VLOOKUP(C64,'UT - Retail'!$B:$Q,11,FALSE)</f>
        <v>No</v>
      </c>
      <c r="K64" s="130" t="str">
        <f>VLOOKUP(C64,'UT - Retail'!$B:$P,15,FALSE)</f>
        <v>Yes</v>
      </c>
      <c r="L64" s="82" t="str">
        <f>VLOOKUP(C64,'UT - Retail'!$B:$Q,16,FALSE)</f>
        <v>Both</v>
      </c>
      <c r="M64" s="173" t="str">
        <f>VLOOKUP(C64,'UT - Retail'!$B:$K,6,FALSE)</f>
        <v>USD</v>
      </c>
      <c r="N64" s="173" t="str">
        <f>IFERROR(IF(MATCH(C64,'Portfolio Construction'!$AL:$AL,0),"Yes","No"),"No")</f>
        <v>No</v>
      </c>
      <c r="O64" s="173" t="str">
        <f>IFERROR(IF(MATCH(C64,'Portfolio Construction'!$AN:$AN,0),"Yes","No"),"No")</f>
        <v>No</v>
      </c>
      <c r="P64" s="173" t="str">
        <f>IFERROR(IF(MATCH(C64,'Portfolio Construction'!$AP:$AP,0),"Yes","No"),"No")</f>
        <v>No</v>
      </c>
      <c r="Q64" s="173" t="str">
        <f>IFERROR(IF(MATCH(C64,'Portfolio Construction'!$AR:$AR,0),"Yes","No"),"No")</f>
        <v>No</v>
      </c>
      <c r="R64" s="173" t="str">
        <f>IFERROR(IF(MATCH(C64,'Portfolio Construction'!$AT:$AT,0),"Yes","No"),"No")</f>
        <v>No</v>
      </c>
      <c r="S64" s="173" t="str">
        <f>IFERROR(IF(MATCH(C64,'Portfolio Construction'!$AV:$AV,0),"Yes","No"),"No")</f>
        <v>No</v>
      </c>
      <c r="T64" s="173" t="str">
        <f>IFERROR(IF(MATCH(C64,'Portfolio Construction'!$AX:$AX,0),"Yes","No"),"No")</f>
        <v>No</v>
      </c>
      <c r="U64" s="173" t="str">
        <f>IFERROR(IF(MATCH(C64,'Portfolio Construction'!$AZ:$AZ,0),"Yes","No"),"No")</f>
        <v>No</v>
      </c>
      <c r="V64" s="173" t="str">
        <f>IFERROR(IF(MATCH(C64,'Portfolio Construction'!$BB:$BB,0),"Yes","No"),"No")</f>
        <v>No</v>
      </c>
      <c r="W64" s="619">
        <f>IF(VLOOKUP($AU64,'FE Source'!$A:$W,3,FALSE)=0,"-",VLOOKUP($AU64,'FE Source'!$A:$W,3,FALSE))</f>
        <v>2.36</v>
      </c>
      <c r="X64" s="618">
        <f>IF(VLOOKUP($AU64,'FE Source'!$A:$W,4,FALSE)=0,"-",VLOOKUP($AU64,'FE Source'!$A:$W,4,FALSE))</f>
        <v>-3.56</v>
      </c>
      <c r="Y64" s="618">
        <f>IF(VLOOKUP($AU64,'FE Source'!$A:$W,5,FALSE)=0,"-",VLOOKUP($AU64,'FE Source'!$A:$W,5,FALSE))</f>
        <v>-0.17</v>
      </c>
      <c r="Z64" s="618">
        <f>IF(VLOOKUP($AU64,'FE Source'!$A:$W,6,FALSE)=0,"-",VLOOKUP($AU64,'FE Source'!$A:$W,6,FALSE))</f>
        <v>7.33</v>
      </c>
      <c r="AA64" s="618">
        <f>IF(VLOOKUP($AU64,'FE Source'!$A:$W,7,FALSE)=0,"-",VLOOKUP($AU64,'FE Source'!$A:$W,7,FALSE))</f>
        <v>-6.79</v>
      </c>
      <c r="AB64" s="618">
        <f>IF(VLOOKUP($AU64,'FE Source'!$A:$W,8,FALSE)=0,"-",VLOOKUP($AU64,'FE Source'!$A:$W,8,FALSE))</f>
        <v>-3.63</v>
      </c>
      <c r="AC64" s="623" t="str">
        <f>IF(VLOOKUP($AU64,'FE Source'!$A:$W,9,FALSE)=0,"-",VLOOKUP($AU64,'FE Source'!$A:$W,9,FALSE))</f>
        <v>-</v>
      </c>
      <c r="AD64" s="147">
        <f>IF(VLOOKUP($AU64,'FE Source'!$A:$W,10,FALSE)=0,"-",VLOOKUP($AU64,'FE Source'!$A:$W,10,FALSE))</f>
        <v>1</v>
      </c>
      <c r="AE64" s="82">
        <f>IF(VLOOKUP($AU64,'FE Source'!$A:$W,11,FALSE)=0,"-",VLOOKUP($AU64,'FE Source'!$A:$W,11,FALSE))</f>
        <v>24.96</v>
      </c>
      <c r="AF64" s="82">
        <f>IF(VLOOKUP($AU64,'FE Source'!$A:$W,12,FALSE)=0,"-",VLOOKUP($AU64,'FE Source'!$A:$W,12,FALSE))</f>
        <v>-0.03</v>
      </c>
      <c r="AG64" s="130">
        <f>IF(VLOOKUP($AU64,'FE Source'!$A:$W,14,FALSE)=0,"-",VLOOKUP($AU64,'FE Source'!$A:$W,14,FALSE))</f>
        <v>-43.43</v>
      </c>
      <c r="AH64" s="832"/>
      <c r="AI64" s="203">
        <f>IF(VLOOKUP($AU64,'FE Source'!$A:$Y,20,FALSE)=0,"-",VLOOKUP($AU64,'FE Source'!$A:$Y,20,FALSE))</f>
        <v>92.63</v>
      </c>
      <c r="AJ64" s="834"/>
      <c r="AK64" s="834"/>
      <c r="AL64" s="326">
        <f>IF(VLOOKUP($AU64,'FE Source'!$A:$Y,19,FALSE)=0,"-",VLOOKUP($AU64,'FE Source'!$A:$Y,19,FALSE))</f>
        <v>104.73</v>
      </c>
      <c r="AM64" s="836"/>
      <c r="AN64" s="165">
        <f>IF(VLOOKUP($AU64,'FE Source'!$A:$W,13,FALSE)=0,"-",VLOOKUP($AU64,'FE Source'!$A:$W,13,FALSE))</f>
        <v>624.4</v>
      </c>
      <c r="AO64" s="198" t="str">
        <f>IF(J64="no","-",IF(VLOOKUP($AU64,'FE Source'!$A:$W,15,FALSE)=0,"-",VLOOKUP($AU64,'FE Source'!$A:$W,15,FALSE)))</f>
        <v>-</v>
      </c>
      <c r="AP64" s="201" t="str">
        <f>IF(AO64="-","-",IF(VLOOKUP($AU64,'FE Source'!$A:$Z,21,FALSE)=0,"-",IF(VLOOKUP($AU64,'FE Source'!$A:$Z,21,FALSE)=2,"Semi-Annual",IF(VLOOKUP($AU64,'FE Source'!$A:$Z,21,FALSE)=4,"Quarterly",IF(VLOOKUP($AU64,'FE Source'!$A:$Z,21,FALSE)=12,"Monthly","Annual")))))</f>
        <v>-</v>
      </c>
      <c r="AQ64" s="170">
        <f t="array" ref="AQ64">IF(VLOOKUP($AU64,'FE Source'!$A:$W,16,FALSE)=0,"-",VLOOKUP($AU64,'FE Source'!$A:$W,16,FALSE))</f>
        <v>2.2999999999999998</v>
      </c>
      <c r="AR64" s="175" t="str">
        <f>IF(VLOOKUP($AU64,'FE Source'!$A:$W,17,FALSE)=0,"-",VLOOKUP($AU64,'FE Source'!$A:$W,17,FALSE))</f>
        <v>Neutral</v>
      </c>
      <c r="AS64" s="173">
        <f>IF(VLOOKUP($AU64,'FE Source'!$AN:$AS,4,FALSE)="",VLOOKUP($AU64,'FE Source'!$AN:$AS,3,FALSE),VLOOKUP($AU64,'FE Source'!$AN:$AS,4,FALSE))</f>
        <v>10.59</v>
      </c>
      <c r="AT64" s="179">
        <f>IF(VLOOKUP($AU64,'FE Source'!$AN:$AS,5,FALSE)=0,"-",VLOOKUP($AU64,'FE Source'!$AN:$AS,5,FALSE))</f>
        <v>45783</v>
      </c>
      <c r="AU64" s="163" t="s">
        <v>6241</v>
      </c>
      <c r="AX64" t="s">
        <v>1333</v>
      </c>
      <c r="AY64" s="16" t="s">
        <v>30</v>
      </c>
      <c r="BA64" t="s">
        <v>195</v>
      </c>
      <c r="BE64" s="219" t="str">
        <f>IF(VLOOKUP($AU64,'FE Source'!$A:$AK,22,FALSE)=0,"-",VLOOKUP($AU64,'FE Source'!$A:$AK,22,FALSE))</f>
        <v>-</v>
      </c>
      <c r="BF64" s="219" t="str">
        <f>IF(VLOOKUP($AU64,'FE Source'!$A:$AK,23,FALSE)=0,"-",VLOOKUP($AU64,'FE Source'!$A:$AK,23,FALSE))</f>
        <v>-</v>
      </c>
      <c r="BG64" s="219" t="str">
        <f>IF(VLOOKUP($AU64,'FE Source'!$A:$AK,24,FALSE)=0,"-",VLOOKUP($AU64,'FE Source'!$A:$AK,24,FALSE))</f>
        <v>-</v>
      </c>
      <c r="BH64" s="219">
        <f>IF(VLOOKUP($AU64,'FE Source'!$A:$AK,25,FALSE)=0,"-",VLOOKUP($AU64,'FE Source'!$A:$AK,25,FALSE))</f>
        <v>-24.98</v>
      </c>
      <c r="BI64" s="219">
        <f>IF(VLOOKUP($AU64,'FE Source'!$A:$AK,26,FALSE)=0,"-",VLOOKUP($AU64,'FE Source'!$A:$AK,26,FALSE))</f>
        <v>45.57</v>
      </c>
      <c r="BJ64" s="219">
        <f>IF(VLOOKUP($AU64,'FE Source'!$A:$AK,27,FALSE)=0,"-",VLOOKUP($AU64,'FE Source'!$A:$AK,27,FALSE))</f>
        <v>57.43</v>
      </c>
      <c r="BK64" s="219">
        <f>IF(VLOOKUP($AU64,'FE Source'!$A:$AK,28,FALSE)=0,"-",VLOOKUP($AU64,'FE Source'!$A:$AK,28,FALSE))</f>
        <v>-11.73</v>
      </c>
      <c r="BL64" s="219">
        <f>IF(VLOOKUP($AU64,'FE Source'!$A:$AK,29,FALSE)=0,"-",VLOOKUP($AU64,'FE Source'!$A:$AK,29,FALSE))</f>
        <v>-30.1</v>
      </c>
      <c r="BM64" s="219">
        <f>IF(VLOOKUP($AU64,'FE Source'!$A:$AK,30,FALSE)=0,"-",VLOOKUP($AU64,'FE Source'!$A:$AK,30,FALSE))</f>
        <v>-21.98</v>
      </c>
      <c r="BN64" t="str">
        <f>IF(VLOOKUP($AU64,'FE Source'!$A:$AK,31,FALSE)="No Specified Index","-",IF(VLOOKUP($AU64,'FE Source'!$A:$AK,31,FALSE)=0,"-",VLOOKUP($AU64,'FE Source'!$A:$AK,31,FALSE)))</f>
        <v>MSCI China All Shares</v>
      </c>
      <c r="BO64" s="217">
        <f>IF(VLOOKUP($AU64,'FE Source'!$A:$AK,32,FALSE)=0,"-",VLOOKUP($AU64,'FE Source'!$A:$AK,32,FALSE))</f>
        <v>43074</v>
      </c>
      <c r="BP64" s="18" t="str">
        <f>IF(VLOOKUP($AU64,'FE Source'!$AZ:$BC,2,FALSE)=0,"-",VLOOKUP($AU64,'FE Source'!$AZ:$BC,2,FALSE))</f>
        <v>-</v>
      </c>
      <c r="BQ64" s="18" t="str">
        <f>IF(VLOOKUP($AU64,'FE Source'!$AZ:$BC,3,FALSE)=0,"-",VLOOKUP($AU64,'FE Source'!$AZ:$BC,3,FALSE))</f>
        <v>-</v>
      </c>
      <c r="BR64" s="18" t="str">
        <f>IF(VLOOKUP($AU64,'FE Source'!$AZ:$BC,4,FALSE)=0,"-",VLOOKUP($AU64,'FE Source'!$AZ:$BC,4,FALSE))</f>
        <v>-</v>
      </c>
    </row>
    <row r="65" spans="1:70" ht="15" customHeight="1">
      <c r="A65" s="3"/>
      <c r="B65" s="821"/>
      <c r="C65" s="701" t="str">
        <f>INDEX('UT - Retail'!$B$7:$B$1409,MATCH(AU65,'UT - Retail'!$U$7:$U$1409,0),1)</f>
        <v>Allianz All China Equity AT Acc H2-SGD</v>
      </c>
      <c r="D65" s="702"/>
      <c r="E65" s="147" t="str">
        <f>VLOOKUP(C65,'UT - Retail'!$B:$K,8,FALSE)</f>
        <v>Equities</v>
      </c>
      <c r="F65" s="82" t="str">
        <f>VLOOKUP(C65,'UT - Retail'!$B:$K,9,FALSE)</f>
        <v>China</v>
      </c>
      <c r="G65" s="82" t="str">
        <f>VLOOKUP(C65,'UT - Retail'!$B:$K,10,FALSE)</f>
        <v>General</v>
      </c>
      <c r="H65" s="82" t="str">
        <f>VLOOKUP(C65,'UT - Retail'!$B:$N,13,FALSE)</f>
        <v>No</v>
      </c>
      <c r="I65" s="82" t="str">
        <f>VLOOKUP(C65,'UT - Retail'!$B:$Q,14,FALSE)</f>
        <v>No</v>
      </c>
      <c r="J65" s="82" t="str">
        <f>VLOOKUP(C65,'UT - Retail'!$B:$Q,11,FALSE)</f>
        <v>No</v>
      </c>
      <c r="K65" s="130" t="str">
        <f>VLOOKUP(C65,'UT - Retail'!$B:$P,15,FALSE)</f>
        <v>Yes</v>
      </c>
      <c r="L65" s="82" t="str">
        <f>VLOOKUP(C65,'UT - Retail'!$B:$Q,16,FALSE)</f>
        <v>Both</v>
      </c>
      <c r="M65" s="173" t="str">
        <f>VLOOKUP(C65,'UT - Retail'!$B:$K,6,FALSE)</f>
        <v>SGD</v>
      </c>
      <c r="N65" s="173" t="str">
        <f>IFERROR(IF(MATCH(C65,'Portfolio Construction'!$AL:$AL,0),"Yes","No"),"No")</f>
        <v>No</v>
      </c>
      <c r="O65" s="173" t="str">
        <f>IFERROR(IF(MATCH(C65,'Portfolio Construction'!$AN:$AN,0),"Yes","No"),"No")</f>
        <v>No</v>
      </c>
      <c r="P65" s="173" t="str">
        <f>IFERROR(IF(MATCH(C65,'Portfolio Construction'!$AP:$AP,0),"Yes","No"),"No")</f>
        <v>No</v>
      </c>
      <c r="Q65" s="173" t="str">
        <f>IFERROR(IF(MATCH(C65,'Portfolio Construction'!$AR:$AR,0),"Yes","No"),"No")</f>
        <v>No</v>
      </c>
      <c r="R65" s="173" t="str">
        <f>IFERROR(IF(MATCH(C65,'Portfolio Construction'!$AT:$AT,0),"Yes","No"),"No")</f>
        <v>No</v>
      </c>
      <c r="S65" s="173" t="str">
        <f>IFERROR(IF(MATCH(C65,'Portfolio Construction'!$AV:$AV,0),"Yes","No"),"No")</f>
        <v>No</v>
      </c>
      <c r="T65" s="173" t="str">
        <f>IFERROR(IF(MATCH(C65,'Portfolio Construction'!$AX:$AX,0),"Yes","No"),"No")</f>
        <v>No</v>
      </c>
      <c r="U65" s="173" t="str">
        <f>IFERROR(IF(MATCH(C65,'Portfolio Construction'!$AZ:$AZ,0),"Yes","No"),"No")</f>
        <v>No</v>
      </c>
      <c r="V65" s="173" t="str">
        <f>IFERROR(IF(MATCH(C65,'Portfolio Construction'!$BB:$BB,0),"Yes","No"),"No")</f>
        <v>No</v>
      </c>
      <c r="W65" s="619">
        <f>IF(VLOOKUP($AU65,'FE Source'!$A:$W,3,FALSE)=0,"-",VLOOKUP($AU65,'FE Source'!$A:$W,3,FALSE))</f>
        <v>7.24</v>
      </c>
      <c r="X65" s="618">
        <f>IF(VLOOKUP($AU65,'FE Source'!$A:$W,4,FALSE)=0,"-",VLOOKUP($AU65,'FE Source'!$A:$W,4,FALSE))</f>
        <v>-0.92</v>
      </c>
      <c r="Y65" s="618">
        <f>IF(VLOOKUP($AU65,'FE Source'!$A:$W,5,FALSE)=0,"-",VLOOKUP($AU65,'FE Source'!$A:$W,5,FALSE))</f>
        <v>1.99</v>
      </c>
      <c r="Z65" s="618">
        <f>IF(VLOOKUP($AU65,'FE Source'!$A:$W,6,FALSE)=0,"-",VLOOKUP($AU65,'FE Source'!$A:$W,6,FALSE))</f>
        <v>9.9700000000000006</v>
      </c>
      <c r="AA65" s="618">
        <f>IF(VLOOKUP($AU65,'FE Source'!$A:$W,7,FALSE)=0,"-",VLOOKUP($AU65,'FE Source'!$A:$W,7,FALSE))</f>
        <v>-6.33</v>
      </c>
      <c r="AB65" s="618">
        <f>IF(VLOOKUP($AU65,'FE Source'!$A:$W,8,FALSE)=0,"-",VLOOKUP($AU65,'FE Source'!$A:$W,8,FALSE))</f>
        <v>-3.05</v>
      </c>
      <c r="AC65" s="623" t="str">
        <f>IF(VLOOKUP($AU65,'FE Source'!$A:$W,9,FALSE)=0,"-",VLOOKUP($AU65,'FE Source'!$A:$W,9,FALSE))</f>
        <v>-</v>
      </c>
      <c r="AD65" s="147">
        <f>IF(VLOOKUP($AU65,'FE Source'!$A:$W,10,FALSE)=0,"-",VLOOKUP($AU65,'FE Source'!$A:$W,10,FALSE))</f>
        <v>1.07</v>
      </c>
      <c r="AE65" s="82">
        <f>IF(VLOOKUP($AU65,'FE Source'!$A:$W,11,FALSE)=0,"-",VLOOKUP($AU65,'FE Source'!$A:$W,11,FALSE))</f>
        <v>27.17</v>
      </c>
      <c r="AF65" s="82">
        <f>IF(VLOOKUP($AU65,'FE Source'!$A:$W,12,FALSE)=0,"-",VLOOKUP($AU65,'FE Source'!$A:$W,12,FALSE))</f>
        <v>-0.03</v>
      </c>
      <c r="AG65" s="130">
        <f>IF(VLOOKUP($AU65,'FE Source'!$A:$W,14,FALSE)=0,"-",VLOOKUP($AU65,'FE Source'!$A:$W,14,FALSE))</f>
        <v>-42.69</v>
      </c>
      <c r="AH65" s="832"/>
      <c r="AI65" s="203">
        <f>IF(VLOOKUP($AU65,'FE Source'!$A:$Y,20,FALSE)=0,"-",VLOOKUP($AU65,'FE Source'!$A:$Y,20,FALSE))</f>
        <v>109.18</v>
      </c>
      <c r="AJ65" s="834"/>
      <c r="AK65" s="834"/>
      <c r="AL65" s="326">
        <f>IF(VLOOKUP($AU65,'FE Source'!$A:$Y,19,FALSE)=0,"-",VLOOKUP($AU65,'FE Source'!$A:$Y,19,FALSE))</f>
        <v>109.65</v>
      </c>
      <c r="AM65" s="836"/>
      <c r="AN65" s="165">
        <f>IF(VLOOKUP($AU65,'FE Source'!$A:$W,13,FALSE)=0,"-",VLOOKUP($AU65,'FE Source'!$A:$W,13,FALSE))</f>
        <v>624.4</v>
      </c>
      <c r="AO65" s="198" t="str">
        <f>IF(J65="no","-",IF(VLOOKUP($AU65,'FE Source'!$A:$W,15,FALSE)=0,"-",VLOOKUP($AU65,'FE Source'!$A:$W,15,FALSE)))</f>
        <v>-</v>
      </c>
      <c r="AP65" s="201" t="str">
        <f>IF(AO65="-","-",IF(VLOOKUP($AU65,'FE Source'!$A:$Z,21,FALSE)=0,"-",IF(VLOOKUP($AU65,'FE Source'!$A:$Z,21,FALSE)=2,"Semi-Annual",IF(VLOOKUP($AU65,'FE Source'!$A:$Z,21,FALSE)=4,"Quarterly",IF(VLOOKUP($AU65,'FE Source'!$A:$Z,21,FALSE)=12,"Monthly","Annual")))))</f>
        <v>-</v>
      </c>
      <c r="AQ65" s="170">
        <f t="array" ref="AQ65">IF(VLOOKUP($AU65,'FE Source'!$A:$W,16,FALSE)=0,"-",VLOOKUP($AU65,'FE Source'!$A:$W,16,FALSE))</f>
        <v>2.2999999999999998</v>
      </c>
      <c r="AR65" s="175" t="str">
        <f>IF(VLOOKUP($AU65,'FE Source'!$A:$W,17,FALSE)=0,"-",VLOOKUP($AU65,'FE Source'!$A:$W,17,FALSE))</f>
        <v>-</v>
      </c>
      <c r="AS65" s="173">
        <f>IF(VLOOKUP($AU65,'FE Source'!$AN:$AS,4,FALSE)="",VLOOKUP($AU65,'FE Source'!$AN:$AS,3,FALSE),VLOOKUP($AU65,'FE Source'!$AN:$AS,4,FALSE))</f>
        <v>8.98</v>
      </c>
      <c r="AT65" s="179">
        <f>IF(VLOOKUP($AU65,'FE Source'!$AN:$AS,5,FALSE)=0,"-",VLOOKUP($AU65,'FE Source'!$AN:$AS,5,FALSE))</f>
        <v>45783</v>
      </c>
      <c r="AU65" s="163" t="s">
        <v>6247</v>
      </c>
      <c r="AX65" t="s">
        <v>1319</v>
      </c>
      <c r="BA65" t="s">
        <v>5</v>
      </c>
      <c r="BE65" s="219" t="str">
        <f>IF(VLOOKUP($AU65,'FE Source'!$A:$AK,22,FALSE)=0,"-",VLOOKUP($AU65,'FE Source'!$A:$AK,22,FALSE))</f>
        <v>-</v>
      </c>
      <c r="BF65" s="219" t="str">
        <f>IF(VLOOKUP($AU65,'FE Source'!$A:$AK,23,FALSE)=0,"-",VLOOKUP($AU65,'FE Source'!$A:$AK,23,FALSE))</f>
        <v>-</v>
      </c>
      <c r="BG65" s="219" t="str">
        <f>IF(VLOOKUP($AU65,'FE Source'!$A:$AK,24,FALSE)=0,"-",VLOOKUP($AU65,'FE Source'!$A:$AK,24,FALSE))</f>
        <v>-</v>
      </c>
      <c r="BH65" s="219" t="str">
        <f>IF(VLOOKUP($AU65,'FE Source'!$A:$AK,25,FALSE)=0,"-",VLOOKUP($AU65,'FE Source'!$A:$AK,25,FALSE))</f>
        <v>-</v>
      </c>
      <c r="BI65" s="219">
        <f>IF(VLOOKUP($AU65,'FE Source'!$A:$AK,26,FALSE)=0,"-",VLOOKUP($AU65,'FE Source'!$A:$AK,26,FALSE))</f>
        <v>46.28</v>
      </c>
      <c r="BJ65" s="219">
        <f>IF(VLOOKUP($AU65,'FE Source'!$A:$AK,27,FALSE)=0,"-",VLOOKUP($AU65,'FE Source'!$A:$AK,27,FALSE))</f>
        <v>58.39</v>
      </c>
      <c r="BK65" s="219">
        <f>IF(VLOOKUP($AU65,'FE Source'!$A:$AK,28,FALSE)=0,"-",VLOOKUP($AU65,'FE Source'!$A:$AK,28,FALSE))</f>
        <v>-13.62</v>
      </c>
      <c r="BL65" s="219">
        <f>IF(VLOOKUP($AU65,'FE Source'!$A:$AK,29,FALSE)=0,"-",VLOOKUP($AU65,'FE Source'!$A:$AK,29,FALSE))</f>
        <v>-30.41</v>
      </c>
      <c r="BM65" s="219">
        <f>IF(VLOOKUP($AU65,'FE Source'!$A:$AK,30,FALSE)=0,"-",VLOOKUP($AU65,'FE Source'!$A:$AK,30,FALSE))</f>
        <v>-22.32</v>
      </c>
      <c r="BN65" t="str">
        <f>IF(VLOOKUP($AU65,'FE Source'!$A:$AK,31,FALSE)="No Specified Index","-",IF(VLOOKUP($AU65,'FE Source'!$A:$AK,31,FALSE)=0,"-",VLOOKUP($AU65,'FE Source'!$A:$AK,31,FALSE)))</f>
        <v>MSCI China All Shares</v>
      </c>
      <c r="BO65" s="217">
        <f>IF(VLOOKUP($AU65,'FE Source'!$A:$AK,32,FALSE)=0,"-",VLOOKUP($AU65,'FE Source'!$A:$AK,32,FALSE))</f>
        <v>43203</v>
      </c>
      <c r="BP65" s="18" t="str">
        <f>IF(VLOOKUP($AU65,'FE Source'!$AZ:$BC,2,FALSE)=0,"-",VLOOKUP($AU65,'FE Source'!$AZ:$BC,2,FALSE))</f>
        <v>-</v>
      </c>
      <c r="BQ65" s="18" t="str">
        <f>IF(VLOOKUP($AU65,'FE Source'!$AZ:$BC,3,FALSE)=0,"-",VLOOKUP($AU65,'FE Source'!$AZ:$BC,3,FALSE))</f>
        <v>-</v>
      </c>
      <c r="BR65" s="18" t="str">
        <f>IF(VLOOKUP($AU65,'FE Source'!$AZ:$BC,4,FALSE)=0,"-",VLOOKUP($AU65,'FE Source'!$AZ:$BC,4,FALSE))</f>
        <v>-</v>
      </c>
    </row>
    <row r="66" spans="1:70" ht="15" customHeight="1">
      <c r="A66" s="3"/>
      <c r="B66" s="821"/>
      <c r="C66" s="701" t="str">
        <f>INDEX('UT - Retail'!$B$7:$B$1409,MATCH(AU66,'UT - Retail'!$U$7:$U$1409,0),1)</f>
        <v>Allianz Best Styles Global Equity Cl ET Acc H2-SGD</v>
      </c>
      <c r="D66" s="702"/>
      <c r="E66" s="147" t="str">
        <f>VLOOKUP(C66,'UT - Retail'!$B:$K,8,FALSE)</f>
        <v>Equities</v>
      </c>
      <c r="F66" s="82" t="str">
        <f>VLOOKUP(C66,'UT - Retail'!$B:$K,9,FALSE)</f>
        <v>Global</v>
      </c>
      <c r="G66" s="82" t="str">
        <f>VLOOKUP(C66,'UT - Retail'!$B:$K,10,FALSE)</f>
        <v>General</v>
      </c>
      <c r="H66" s="82" t="str">
        <f>VLOOKUP(C66,'UT - Retail'!$B:$N,13,FALSE)</f>
        <v>Yes</v>
      </c>
      <c r="I66" s="82" t="str">
        <f>VLOOKUP(C66,'UT - Retail'!$B:$Q,14,FALSE)</f>
        <v>No</v>
      </c>
      <c r="J66" s="82" t="str">
        <f>VLOOKUP(C66,'UT - Retail'!$B:$Q,11,FALSE)</f>
        <v>No</v>
      </c>
      <c r="K66" s="130" t="str">
        <f>VLOOKUP(C66,'UT - Retail'!$B:$P,15,FALSE)</f>
        <v>Yes</v>
      </c>
      <c r="L66" s="82" t="str">
        <f>VLOOKUP(C66,'UT - Retail'!$B:$Q,16,FALSE)</f>
        <v>Both</v>
      </c>
      <c r="M66" s="173" t="str">
        <f>VLOOKUP(C66,'UT - Retail'!$B:$K,6,FALSE)</f>
        <v>SGD</v>
      </c>
      <c r="N66" s="173" t="str">
        <f>IFERROR(IF(MATCH(C66,'Portfolio Construction'!$AL:$AL,0),"Yes","No"),"No")</f>
        <v>Yes</v>
      </c>
      <c r="O66" s="173" t="str">
        <f>IFERROR(IF(MATCH(C66,'Portfolio Construction'!$AN:$AN,0),"Yes","No"),"No")</f>
        <v>Yes</v>
      </c>
      <c r="P66" s="173" t="str">
        <f>IFERROR(IF(MATCH(C66,'Portfolio Construction'!$AP:$AP,0),"Yes","No"),"No")</f>
        <v>Yes</v>
      </c>
      <c r="Q66" s="173" t="str">
        <f>IFERROR(IF(MATCH(C66,'Portfolio Construction'!$AR:$AR,0),"Yes","No"),"No")</f>
        <v>Yes</v>
      </c>
      <c r="R66" s="173" t="str">
        <f>IFERROR(IF(MATCH(C66,'Portfolio Construction'!$AT:$AT,0),"Yes","No"),"No")</f>
        <v>Yes</v>
      </c>
      <c r="S66" s="173" t="str">
        <f>IFERROR(IF(MATCH(C66,'Portfolio Construction'!$AV:$AV,0),"Yes","No"),"No")</f>
        <v>Yes</v>
      </c>
      <c r="T66" s="173" t="str">
        <f>IFERROR(IF(MATCH(C66,'Portfolio Construction'!$AX:$AX,0),"Yes","No"),"No")</f>
        <v>Yes</v>
      </c>
      <c r="U66" s="173" t="str">
        <f>IFERROR(IF(MATCH(C66,'Portfolio Construction'!$AZ:$AZ,0),"Yes","No"),"No")</f>
        <v>Yes</v>
      </c>
      <c r="V66" s="173" t="str">
        <f>IFERROR(IF(MATCH(C66,'Portfolio Construction'!$BB:$BB,0),"Yes","No"),"No")</f>
        <v>Yes</v>
      </c>
      <c r="W66" s="619">
        <f>IF(VLOOKUP($AU66,'FE Source'!$A:$W,3,FALSE)=0,"-",VLOOKUP($AU66,'FE Source'!$A:$W,3,FALSE))</f>
        <v>-8.68</v>
      </c>
      <c r="X66" s="618">
        <f>IF(VLOOKUP($AU66,'FE Source'!$A:$W,4,FALSE)=0,"-",VLOOKUP($AU66,'FE Source'!$A:$W,4,FALSE))</f>
        <v>3.35</v>
      </c>
      <c r="Y66" s="618">
        <f>IF(VLOOKUP($AU66,'FE Source'!$A:$W,5,FALSE)=0,"-",VLOOKUP($AU66,'FE Source'!$A:$W,5,FALSE))</f>
        <v>-4.92</v>
      </c>
      <c r="Z66" s="618">
        <f>IF(VLOOKUP($AU66,'FE Source'!$A:$W,6,FALSE)=0,"-",VLOOKUP($AU66,'FE Source'!$A:$W,6,FALSE))</f>
        <v>5.43</v>
      </c>
      <c r="AA66" s="618">
        <f>IF(VLOOKUP($AU66,'FE Source'!$A:$W,7,FALSE)=0,"-",VLOOKUP($AU66,'FE Source'!$A:$W,7,FALSE))</f>
        <v>11.21</v>
      </c>
      <c r="AB66" s="618">
        <f>IF(VLOOKUP($AU66,'FE Source'!$A:$W,8,FALSE)=0,"-",VLOOKUP($AU66,'FE Source'!$A:$W,8,FALSE))</f>
        <v>15.03</v>
      </c>
      <c r="AC66" s="623" t="str">
        <f>IF(VLOOKUP($AU66,'FE Source'!$A:$W,9,FALSE)=0,"-",VLOOKUP($AU66,'FE Source'!$A:$W,9,FALSE))</f>
        <v>-</v>
      </c>
      <c r="AD66" s="147">
        <f>IF(VLOOKUP($AU66,'FE Source'!$A:$W,10,FALSE)=0,"-",VLOOKUP($AU66,'FE Source'!$A:$W,10,FALSE))</f>
        <v>1.01</v>
      </c>
      <c r="AE66" s="82">
        <f>IF(VLOOKUP($AU66,'FE Source'!$A:$W,11,FALSE)=0,"-",VLOOKUP($AU66,'FE Source'!$A:$W,11,FALSE))</f>
        <v>13.57</v>
      </c>
      <c r="AF66" s="82">
        <f>IF(VLOOKUP($AU66,'FE Source'!$A:$W,12,FALSE)=0,"-",VLOOKUP($AU66,'FE Source'!$A:$W,12,FALSE))</f>
        <v>0.54</v>
      </c>
      <c r="AG66" s="130">
        <f>IF(VLOOKUP($AU66,'FE Source'!$A:$W,14,FALSE)=0,"-",VLOOKUP($AU66,'FE Source'!$A:$W,14,FALSE))</f>
        <v>-12.72</v>
      </c>
      <c r="AH66" s="832"/>
      <c r="AI66" s="203">
        <f>IF(VLOOKUP($AU66,'FE Source'!$A:$Y,20,FALSE)=0,"-",VLOOKUP($AU66,'FE Source'!$A:$Y,20,FALSE))</f>
        <v>135.44</v>
      </c>
      <c r="AJ66" s="834"/>
      <c r="AK66" s="834"/>
      <c r="AL66" s="326">
        <f>IF(VLOOKUP($AU66,'FE Source'!$A:$Y,19,FALSE)=0,"-",VLOOKUP($AU66,'FE Source'!$A:$Y,19,FALSE))</f>
        <v>95.86</v>
      </c>
      <c r="AM66" s="836"/>
      <c r="AN66" s="165">
        <f>IF(VLOOKUP($AU66,'FE Source'!$A:$W,13,FALSE)=0,"-",VLOOKUP($AU66,'FE Source'!$A:$W,13,FALSE))</f>
        <v>4687.2</v>
      </c>
      <c r="AO66" s="198" t="str">
        <f>IF(J66="no","-",IF(VLOOKUP($AU66,'FE Source'!$A:$W,15,FALSE)=0,"-",VLOOKUP($AU66,'FE Source'!$A:$W,15,FALSE)))</f>
        <v>-</v>
      </c>
      <c r="AP66" s="201" t="str">
        <f>IF(AO66="-","-",IF(VLOOKUP($AU66,'FE Source'!$A:$Z,21,FALSE)=0,"-",IF(VLOOKUP($AU66,'FE Source'!$A:$Z,21,FALSE)=2,"Semi-Annual",IF(VLOOKUP($AU66,'FE Source'!$A:$Z,21,FALSE)=4,"Quarterly",IF(VLOOKUP($AU66,'FE Source'!$A:$Z,21,FALSE)=12,"Monthly","Annual")))))</f>
        <v>-</v>
      </c>
      <c r="AQ66" s="170">
        <f t="array" ref="AQ66">IF(VLOOKUP($AU66,'FE Source'!$A:$W,16,FALSE)=0,"-",VLOOKUP($AU66,'FE Source'!$A:$W,16,FALSE))</f>
        <v>1.35</v>
      </c>
      <c r="AR66" s="175" t="str">
        <f>IF(VLOOKUP($AU66,'FE Source'!$A:$W,17,FALSE)=0,"-",VLOOKUP($AU66,'FE Source'!$A:$W,17,FALSE))</f>
        <v>Neutral</v>
      </c>
      <c r="AS66" s="173">
        <f>IF(VLOOKUP($AU66,'FE Source'!$AN:$AS,4,FALSE)="",VLOOKUP($AU66,'FE Source'!$AN:$AS,3,FALSE),VLOOKUP($AU66,'FE Source'!$AN:$AS,4,FALSE))</f>
        <v>20.82</v>
      </c>
      <c r="AT66" s="179">
        <f>IF(VLOOKUP($AU66,'FE Source'!$AN:$AS,5,FALSE)=0,"-",VLOOKUP($AU66,'FE Source'!$AN:$AS,5,FALSE))</f>
        <v>45783</v>
      </c>
      <c r="AU66" s="163" t="s">
        <v>9066</v>
      </c>
      <c r="AX66" s="3" t="s">
        <v>1334</v>
      </c>
      <c r="BA66" t="s">
        <v>1034</v>
      </c>
      <c r="BE66" s="219" t="str">
        <f>IF(VLOOKUP($AU66,'FE Source'!$A:$AK,22,FALSE)=0,"-",VLOOKUP($AU66,'FE Source'!$A:$AK,22,FALSE))</f>
        <v>-</v>
      </c>
      <c r="BF66" s="219" t="str">
        <f>IF(VLOOKUP($AU66,'FE Source'!$A:$AK,23,FALSE)=0,"-",VLOOKUP($AU66,'FE Source'!$A:$AK,23,FALSE))</f>
        <v>-</v>
      </c>
      <c r="BG66" s="219" t="str">
        <f>IF(VLOOKUP($AU66,'FE Source'!$A:$AK,24,FALSE)=0,"-",VLOOKUP($AU66,'FE Source'!$A:$AK,24,FALSE))</f>
        <v>-</v>
      </c>
      <c r="BH66" s="219" t="str">
        <f>IF(VLOOKUP($AU66,'FE Source'!$A:$AK,25,FALSE)=0,"-",VLOOKUP($AU66,'FE Source'!$A:$AK,25,FALSE))</f>
        <v>-</v>
      </c>
      <c r="BI66" s="219" t="str">
        <f>IF(VLOOKUP($AU66,'FE Source'!$A:$AK,26,FALSE)=0,"-",VLOOKUP($AU66,'FE Source'!$A:$AK,26,FALSE))</f>
        <v>-</v>
      </c>
      <c r="BJ66" s="219">
        <f>IF(VLOOKUP($AU66,'FE Source'!$A:$AK,27,FALSE)=0,"-",VLOOKUP($AU66,'FE Source'!$A:$AK,27,FALSE))</f>
        <v>0.17</v>
      </c>
      <c r="BK66" s="219">
        <f>IF(VLOOKUP($AU66,'FE Source'!$A:$AK,28,FALSE)=0,"-",VLOOKUP($AU66,'FE Source'!$A:$AK,28,FALSE))</f>
        <v>35.92</v>
      </c>
      <c r="BL66" s="219">
        <f>IF(VLOOKUP($AU66,'FE Source'!$A:$AK,29,FALSE)=0,"-",VLOOKUP($AU66,'FE Source'!$A:$AK,29,FALSE))</f>
        <v>-11.1</v>
      </c>
      <c r="BM66" s="219">
        <f>IF(VLOOKUP($AU66,'FE Source'!$A:$AK,30,FALSE)=0,"-",VLOOKUP($AU66,'FE Source'!$A:$AK,30,FALSE))</f>
        <v>21.95</v>
      </c>
      <c r="BN66" t="str">
        <f>IF(VLOOKUP($AU66,'FE Source'!$A:$AK,31,FALSE)="No Specified Index","-",IF(VLOOKUP($AU66,'FE Source'!$A:$AK,31,FALSE)=0,"-",VLOOKUP($AU66,'FE Source'!$A:$AK,31,FALSE)))</f>
        <v>MSCI THE WORLD INDEX</v>
      </c>
      <c r="BO66" s="217">
        <f>IF(VLOOKUP($AU66,'FE Source'!$A:$AK,32,FALSE)=0,"-",VLOOKUP($AU66,'FE Source'!$A:$AK,32,FALSE))</f>
        <v>43496</v>
      </c>
      <c r="BP66" s="18" t="str">
        <f>IF(VLOOKUP($AU66,'FE Source'!$AZ:$BC,2,FALSE)=0,"-",VLOOKUP($AU66,'FE Source'!$AZ:$BC,2,FALSE))</f>
        <v>-</v>
      </c>
      <c r="BQ66" s="18" t="str">
        <f>IF(VLOOKUP($AU66,'FE Source'!$AZ:$BC,3,FALSE)=0,"-",VLOOKUP($AU66,'FE Source'!$AZ:$BC,3,FALSE))</f>
        <v>-</v>
      </c>
      <c r="BR66" s="18" t="str">
        <f>IF(VLOOKUP($AU66,'FE Source'!$AZ:$BC,4,FALSE)=0,"-",VLOOKUP($AU66,'FE Source'!$AZ:$BC,4,FALSE))</f>
        <v>-</v>
      </c>
    </row>
    <row r="67" spans="1:70" ht="15" customHeight="1">
      <c r="A67" s="3"/>
      <c r="B67" s="821"/>
      <c r="C67" s="701" t="str">
        <f>INDEX('UT - Retail'!$B$7:$B$1409,MATCH(AU67,'UT - Retail'!$U$7:$U$1409,0),1)</f>
        <v>Allianz China A Shares AT Acc SGD</v>
      </c>
      <c r="D67" s="702"/>
      <c r="E67" s="147" t="str">
        <f>VLOOKUP(C67,'UT - Retail'!$B:$K,8,FALSE)</f>
        <v>Equities</v>
      </c>
      <c r="F67" s="82" t="str">
        <f>VLOOKUP(C67,'UT - Retail'!$B:$K,9,FALSE)</f>
        <v>China Local</v>
      </c>
      <c r="G67" s="82" t="str">
        <f>VLOOKUP(C67,'UT - Retail'!$B:$K,10,FALSE)</f>
        <v>General</v>
      </c>
      <c r="H67" s="82" t="str">
        <f>VLOOKUP(C67,'UT - Retail'!$B:$N,13,FALSE)</f>
        <v>No</v>
      </c>
      <c r="I67" s="82" t="str">
        <f>VLOOKUP(C67,'UT - Retail'!$B:$Q,14,FALSE)</f>
        <v>No</v>
      </c>
      <c r="J67" s="82" t="str">
        <f>VLOOKUP(C67,'UT - Retail'!$B:$Q,11,FALSE)</f>
        <v>No</v>
      </c>
      <c r="K67" s="130" t="str">
        <f>VLOOKUP(C67,'UT - Retail'!$B:$P,15,FALSE)</f>
        <v>Yes</v>
      </c>
      <c r="L67" s="82" t="str">
        <f>VLOOKUP(C67,'UT - Retail'!$B:$Q,16,FALSE)</f>
        <v>Both</v>
      </c>
      <c r="M67" s="173" t="str">
        <f>VLOOKUP(C67,'UT - Retail'!$B:$K,6,FALSE)</f>
        <v>SGD</v>
      </c>
      <c r="N67" s="173" t="str">
        <f>IFERROR(IF(MATCH(C67,'Portfolio Construction'!$AL:$AL,0),"Yes","No"),"No")</f>
        <v>No</v>
      </c>
      <c r="O67" s="173" t="str">
        <f>IFERROR(IF(MATCH(C67,'Portfolio Construction'!$AN:$AN,0),"Yes","No"),"No")</f>
        <v>No</v>
      </c>
      <c r="P67" s="173" t="str">
        <f>IFERROR(IF(MATCH(C67,'Portfolio Construction'!$AP:$AP,0),"Yes","No"),"No")</f>
        <v>No</v>
      </c>
      <c r="Q67" s="173" t="str">
        <f>IFERROR(IF(MATCH(C67,'Portfolio Construction'!$AR:$AR,0),"Yes","No"),"No")</f>
        <v>No</v>
      </c>
      <c r="R67" s="173" t="str">
        <f>IFERROR(IF(MATCH(C67,'Portfolio Construction'!$AT:$AT,0),"Yes","No"),"No")</f>
        <v>No</v>
      </c>
      <c r="S67" s="173" t="str">
        <f>IFERROR(IF(MATCH(C67,'Portfolio Construction'!$AV:$AV,0),"Yes","No"),"No")</f>
        <v>No</v>
      </c>
      <c r="T67" s="173" t="str">
        <f>IFERROR(IF(MATCH(C67,'Portfolio Construction'!$AX:$AX,0),"Yes","No"),"No")</f>
        <v>No</v>
      </c>
      <c r="U67" s="173" t="str">
        <f>IFERROR(IF(MATCH(C67,'Portfolio Construction'!$AZ:$AZ,0),"Yes","No"),"No")</f>
        <v>No</v>
      </c>
      <c r="V67" s="173" t="str">
        <f>IFERROR(IF(MATCH(C67,'Portfolio Construction'!$BB:$BB,0),"Yes","No"),"No")</f>
        <v>No</v>
      </c>
      <c r="W67" s="619">
        <f>IF(VLOOKUP($AU67,'FE Source'!$A:$W,3,FALSE)=0,"-",VLOOKUP($AU67,'FE Source'!$A:$W,3,FALSE))</f>
        <v>-6.13</v>
      </c>
      <c r="X67" s="618">
        <f>IF(VLOOKUP($AU67,'FE Source'!$A:$W,4,FALSE)=0,"-",VLOOKUP($AU67,'FE Source'!$A:$W,4,FALSE))</f>
        <v>-3.87</v>
      </c>
      <c r="Y67" s="618">
        <f>IF(VLOOKUP($AU67,'FE Source'!$A:$W,5,FALSE)=0,"-",VLOOKUP($AU67,'FE Source'!$A:$W,5,FALSE))</f>
        <v>-8.7799999999999994</v>
      </c>
      <c r="Z67" s="618">
        <f>IF(VLOOKUP($AU67,'FE Source'!$A:$W,6,FALSE)=0,"-",VLOOKUP($AU67,'FE Source'!$A:$W,6,FALSE))</f>
        <v>-3.06</v>
      </c>
      <c r="AA67" s="618">
        <f>IF(VLOOKUP($AU67,'FE Source'!$A:$W,7,FALSE)=0,"-",VLOOKUP($AU67,'FE Source'!$A:$W,7,FALSE))</f>
        <v>-12.44</v>
      </c>
      <c r="AB67" s="618">
        <f>IF(VLOOKUP($AU67,'FE Source'!$A:$W,8,FALSE)=0,"-",VLOOKUP($AU67,'FE Source'!$A:$W,8,FALSE))</f>
        <v>-4.62</v>
      </c>
      <c r="AC67" s="623" t="str">
        <f>IF(VLOOKUP($AU67,'FE Source'!$A:$W,9,FALSE)=0,"-",VLOOKUP($AU67,'FE Source'!$A:$W,9,FALSE))</f>
        <v>-</v>
      </c>
      <c r="AD67" s="147">
        <f>IF(VLOOKUP($AU67,'FE Source'!$A:$W,10,FALSE)=0,"-",VLOOKUP($AU67,'FE Source'!$A:$W,10,FALSE))</f>
        <v>0.85</v>
      </c>
      <c r="AE67" s="82">
        <f>IF(VLOOKUP($AU67,'FE Source'!$A:$W,11,FALSE)=0,"-",VLOOKUP($AU67,'FE Source'!$A:$W,11,FALSE))</f>
        <v>20.56</v>
      </c>
      <c r="AF67" s="82">
        <f>IF(VLOOKUP($AU67,'FE Source'!$A:$W,12,FALSE)=0,"-",VLOOKUP($AU67,'FE Source'!$A:$W,12,FALSE))</f>
        <v>-0.03</v>
      </c>
      <c r="AG67" s="130">
        <f>IF(VLOOKUP($AU67,'FE Source'!$A:$W,14,FALSE)=0,"-",VLOOKUP($AU67,'FE Source'!$A:$W,14,FALSE))</f>
        <v>-47.12</v>
      </c>
      <c r="AH67" s="832"/>
      <c r="AI67" s="203">
        <f>IF(VLOOKUP($AU67,'FE Source'!$A:$Y,20,FALSE)=0,"-",VLOOKUP($AU67,'FE Source'!$A:$Y,20,FALSE))</f>
        <v>66.010000000000005</v>
      </c>
      <c r="AJ67" s="834"/>
      <c r="AK67" s="834"/>
      <c r="AL67" s="326">
        <f>IF(VLOOKUP($AU67,'FE Source'!$A:$Y,19,FALSE)=0,"-",VLOOKUP($AU67,'FE Source'!$A:$Y,19,FALSE))</f>
        <v>101.12</v>
      </c>
      <c r="AM67" s="836"/>
      <c r="AN67" s="165">
        <f>IF(VLOOKUP($AU67,'FE Source'!$A:$W,13,FALSE)=0,"-",VLOOKUP($AU67,'FE Source'!$A:$W,13,FALSE))</f>
        <v>2911.3</v>
      </c>
      <c r="AO67" s="198" t="str">
        <f>IF(J67="no","-",IF(VLOOKUP($AU67,'FE Source'!$A:$W,15,FALSE)=0,"-",VLOOKUP($AU67,'FE Source'!$A:$W,15,FALSE)))</f>
        <v>-</v>
      </c>
      <c r="AP67" s="201" t="str">
        <f>IF(AO67="-","-",IF(VLOOKUP($AU67,'FE Source'!$A:$Z,21,FALSE)=0,"-",IF(VLOOKUP($AU67,'FE Source'!$A:$Z,21,FALSE)=2,"Semi-Annual",IF(VLOOKUP($AU67,'FE Source'!$A:$Z,21,FALSE)=4,"Quarterly",IF(VLOOKUP($AU67,'FE Source'!$A:$Z,21,FALSE)=12,"Monthly","Annual")))))</f>
        <v>-</v>
      </c>
      <c r="AQ67" s="170">
        <f t="array" ref="AQ67">IF(VLOOKUP($AU67,'FE Source'!$A:$W,16,FALSE)=0,"-",VLOOKUP($AU67,'FE Source'!$A:$W,16,FALSE))</f>
        <v>2.2999999999999998</v>
      </c>
      <c r="AR67" s="175" t="str">
        <f>IF(VLOOKUP($AU67,'FE Source'!$A:$W,17,FALSE)=0,"-",VLOOKUP($AU67,'FE Source'!$A:$W,17,FALSE))</f>
        <v>Neutral</v>
      </c>
      <c r="AS67" s="173">
        <f>IF(VLOOKUP($AU67,'FE Source'!$AN:$AS,4,FALSE)="",VLOOKUP($AU67,'FE Source'!$AN:$AS,3,FALSE),VLOOKUP($AU67,'FE Source'!$AN:$AS,4,FALSE))</f>
        <v>9.51</v>
      </c>
      <c r="AT67" s="179">
        <f>IF(VLOOKUP($AU67,'FE Source'!$AN:$AS,5,FALSE)=0,"-",VLOOKUP($AU67,'FE Source'!$AN:$AS,5,FALSE))</f>
        <v>45783</v>
      </c>
      <c r="AU67" s="163" t="s">
        <v>6084</v>
      </c>
      <c r="AX67" s="3" t="s">
        <v>1336</v>
      </c>
      <c r="BE67" s="219" t="str">
        <f>IF(VLOOKUP($AU67,'FE Source'!$A:$AK,22,FALSE)=0,"-",VLOOKUP($AU67,'FE Source'!$A:$AK,22,FALSE))</f>
        <v>-</v>
      </c>
      <c r="BF67" s="219" t="str">
        <f>IF(VLOOKUP($AU67,'FE Source'!$A:$AK,23,FALSE)=0,"-",VLOOKUP($AU67,'FE Source'!$A:$AK,23,FALSE))</f>
        <v>-</v>
      </c>
      <c r="BG67" s="219" t="str">
        <f>IF(VLOOKUP($AU67,'FE Source'!$A:$AK,24,FALSE)=0,"-",VLOOKUP($AU67,'FE Source'!$A:$AK,24,FALSE))</f>
        <v>-</v>
      </c>
      <c r="BH67" s="219">
        <f>IF(VLOOKUP($AU67,'FE Source'!$A:$AK,25,FALSE)=0,"-",VLOOKUP($AU67,'FE Source'!$A:$AK,25,FALSE))</f>
        <v>-24.49</v>
      </c>
      <c r="BI67" s="219">
        <f>IF(VLOOKUP($AU67,'FE Source'!$A:$AK,26,FALSE)=0,"-",VLOOKUP($AU67,'FE Source'!$A:$AK,26,FALSE))</f>
        <v>56.96</v>
      </c>
      <c r="BJ67" s="219">
        <f>IF(VLOOKUP($AU67,'FE Source'!$A:$AK,27,FALSE)=0,"-",VLOOKUP($AU67,'FE Source'!$A:$AK,27,FALSE))</f>
        <v>70.22</v>
      </c>
      <c r="BK67" s="219">
        <f>IF(VLOOKUP($AU67,'FE Source'!$A:$AK,28,FALSE)=0,"-",VLOOKUP($AU67,'FE Source'!$A:$AK,28,FALSE))</f>
        <v>1.18</v>
      </c>
      <c r="BL67" s="219">
        <f>IF(VLOOKUP($AU67,'FE Source'!$A:$AK,29,FALSE)=0,"-",VLOOKUP($AU67,'FE Source'!$A:$AK,29,FALSE))</f>
        <v>-36.119999999999997</v>
      </c>
      <c r="BM67" s="219">
        <f>IF(VLOOKUP($AU67,'FE Source'!$A:$AK,30,FALSE)=0,"-",VLOOKUP($AU67,'FE Source'!$A:$AK,30,FALSE))</f>
        <v>-24.69</v>
      </c>
      <c r="BN67" t="str">
        <f>IF(VLOOKUP($AU67,'FE Source'!$A:$AK,31,FALSE)="No Specified Index","-",IF(VLOOKUP($AU67,'FE Source'!$A:$AK,31,FALSE)=0,"-",VLOOKUP($AU67,'FE Source'!$A:$AK,31,FALSE)))</f>
        <v>MSCI China A Onshore</v>
      </c>
      <c r="BO67" s="217">
        <f>IF(VLOOKUP($AU67,'FE Source'!$A:$AK,32,FALSE)=0,"-",VLOOKUP($AU67,'FE Source'!$A:$AK,32,FALSE))</f>
        <v>43055</v>
      </c>
      <c r="BP67" s="18" t="str">
        <f>IF(VLOOKUP($AU67,'FE Source'!$AZ:$BC,2,FALSE)=0,"-",VLOOKUP($AU67,'FE Source'!$AZ:$BC,2,FALSE))</f>
        <v>-</v>
      </c>
      <c r="BQ67" s="18" t="str">
        <f>IF(VLOOKUP($AU67,'FE Source'!$AZ:$BC,3,FALSE)=0,"-",VLOOKUP($AU67,'FE Source'!$AZ:$BC,3,FALSE))</f>
        <v>-</v>
      </c>
      <c r="BR67" s="18" t="str">
        <f>IF(VLOOKUP($AU67,'FE Source'!$AZ:$BC,4,FALSE)=0,"-",VLOOKUP($AU67,'FE Source'!$AZ:$BC,4,FALSE))</f>
        <v>-</v>
      </c>
    </row>
    <row r="68" spans="1:70" ht="15" customHeight="1">
      <c r="A68" s="3"/>
      <c r="B68" s="821"/>
      <c r="C68" s="701" t="str">
        <f>INDEX('UT - Retail'!$B$7:$B$1409,MATCH(AU68,'UT - Retail'!$U$7:$U$1409,0),1)</f>
        <v>Allianz China A Shares AT Acc USD</v>
      </c>
      <c r="D68" s="702"/>
      <c r="E68" s="147" t="str">
        <f>VLOOKUP(C68,'UT - Retail'!$B:$K,8,FALSE)</f>
        <v>Equities</v>
      </c>
      <c r="F68" s="82" t="str">
        <f>VLOOKUP(C68,'UT - Retail'!$B:$K,9,FALSE)</f>
        <v>China Local</v>
      </c>
      <c r="G68" s="82" t="str">
        <f>VLOOKUP(C68,'UT - Retail'!$B:$K,10,FALSE)</f>
        <v>General</v>
      </c>
      <c r="H68" s="82" t="str">
        <f>VLOOKUP(C68,'UT - Retail'!$B:$N,13,FALSE)</f>
        <v>No</v>
      </c>
      <c r="I68" s="82" t="str">
        <f>VLOOKUP(C68,'UT - Retail'!$B:$Q,14,FALSE)</f>
        <v>No</v>
      </c>
      <c r="J68" s="82" t="str">
        <f>VLOOKUP(C68,'UT - Retail'!$B:$Q,11,FALSE)</f>
        <v>No</v>
      </c>
      <c r="K68" s="130" t="str">
        <f>VLOOKUP(C68,'UT - Retail'!$B:$P,15,FALSE)</f>
        <v>Yes</v>
      </c>
      <c r="L68" s="82" t="str">
        <f>VLOOKUP(C68,'UT - Retail'!$B:$Q,16,FALSE)</f>
        <v>Both</v>
      </c>
      <c r="M68" s="173" t="str">
        <f>VLOOKUP(C68,'UT - Retail'!$B:$K,6,FALSE)</f>
        <v>USD</v>
      </c>
      <c r="N68" s="173" t="str">
        <f>IFERROR(IF(MATCH(C68,'Portfolio Construction'!$AL:$AL,0),"Yes","No"),"No")</f>
        <v>No</v>
      </c>
      <c r="O68" s="173" t="str">
        <f>IFERROR(IF(MATCH(C68,'Portfolio Construction'!$AN:$AN,0),"Yes","No"),"No")</f>
        <v>No</v>
      </c>
      <c r="P68" s="173" t="str">
        <f>IFERROR(IF(MATCH(C68,'Portfolio Construction'!$AP:$AP,0),"Yes","No"),"No")</f>
        <v>No</v>
      </c>
      <c r="Q68" s="173" t="str">
        <f>IFERROR(IF(MATCH(C68,'Portfolio Construction'!$AR:$AR,0),"Yes","No"),"No")</f>
        <v>No</v>
      </c>
      <c r="R68" s="173" t="str">
        <f>IFERROR(IF(MATCH(C68,'Portfolio Construction'!$AT:$AT,0),"Yes","No"),"No")</f>
        <v>No</v>
      </c>
      <c r="S68" s="173" t="str">
        <f>IFERROR(IF(MATCH(C68,'Portfolio Construction'!$AV:$AV,0),"Yes","No"),"No")</f>
        <v>No</v>
      </c>
      <c r="T68" s="173" t="str">
        <f>IFERROR(IF(MATCH(C68,'Portfolio Construction'!$AX:$AX,0),"Yes","No"),"No")</f>
        <v>No</v>
      </c>
      <c r="U68" s="173" t="str">
        <f>IFERROR(IF(MATCH(C68,'Portfolio Construction'!$AZ:$AZ,0),"Yes","No"),"No")</f>
        <v>No</v>
      </c>
      <c r="V68" s="173" t="str">
        <f>IFERROR(IF(MATCH(C68,'Portfolio Construction'!$BB:$BB,0),"Yes","No"),"No")</f>
        <v>No</v>
      </c>
      <c r="W68" s="619">
        <f>IF(VLOOKUP($AU68,'FE Source'!$A:$W,3,FALSE)=0,"-",VLOOKUP($AU68,'FE Source'!$A:$W,3,FALSE))</f>
        <v>-6.41</v>
      </c>
      <c r="X68" s="618">
        <f>IF(VLOOKUP($AU68,'FE Source'!$A:$W,4,FALSE)=0,"-",VLOOKUP($AU68,'FE Source'!$A:$W,4,FALSE))</f>
        <v>-3.48</v>
      </c>
      <c r="Y68" s="618">
        <f>IF(VLOOKUP($AU68,'FE Source'!$A:$W,5,FALSE)=0,"-",VLOOKUP($AU68,'FE Source'!$A:$W,5,FALSE))</f>
        <v>-9.11</v>
      </c>
      <c r="Z68" s="618">
        <f>IF(VLOOKUP($AU68,'FE Source'!$A:$W,6,FALSE)=0,"-",VLOOKUP($AU68,'FE Source'!$A:$W,6,FALSE))</f>
        <v>-3.14</v>
      </c>
      <c r="AA68" s="618">
        <f>IF(VLOOKUP($AU68,'FE Source'!$A:$W,7,FALSE)=0,"-",VLOOKUP($AU68,'FE Source'!$A:$W,7,FALSE))</f>
        <v>-12.62</v>
      </c>
      <c r="AB68" s="618">
        <f>IF(VLOOKUP($AU68,'FE Source'!$A:$W,8,FALSE)=0,"-",VLOOKUP($AU68,'FE Source'!$A:$W,8,FALSE))</f>
        <v>-4.6399999999999997</v>
      </c>
      <c r="AC68" s="623">
        <f>IF(VLOOKUP($AU68,'FE Source'!$A:$W,9,FALSE)=0,"-",VLOOKUP($AU68,'FE Source'!$A:$W,9,FALSE))</f>
        <v>2.33</v>
      </c>
      <c r="AD68" s="147">
        <f>IF(VLOOKUP($AU68,'FE Source'!$A:$W,10,FALSE)=0,"-",VLOOKUP($AU68,'FE Source'!$A:$W,10,FALSE))</f>
        <v>0.86</v>
      </c>
      <c r="AE68" s="82">
        <f>IF(VLOOKUP($AU68,'FE Source'!$A:$W,11,FALSE)=0,"-",VLOOKUP($AU68,'FE Source'!$A:$W,11,FALSE))</f>
        <v>20.7</v>
      </c>
      <c r="AF68" s="82">
        <f>IF(VLOOKUP($AU68,'FE Source'!$A:$W,12,FALSE)=0,"-",VLOOKUP($AU68,'FE Source'!$A:$W,12,FALSE))</f>
        <v>-0.03</v>
      </c>
      <c r="AG68" s="130">
        <f>IF(VLOOKUP($AU68,'FE Source'!$A:$W,14,FALSE)=0,"-",VLOOKUP($AU68,'FE Source'!$A:$W,14,FALSE))</f>
        <v>-47.33</v>
      </c>
      <c r="AH68" s="832"/>
      <c r="AI68" s="203">
        <f>IF(VLOOKUP($AU68,'FE Source'!$A:$Y,20,FALSE)=0,"-",VLOOKUP($AU68,'FE Source'!$A:$Y,20,FALSE))</f>
        <v>67.069999999999993</v>
      </c>
      <c r="AJ68" s="834"/>
      <c r="AK68" s="834"/>
      <c r="AL68" s="326">
        <f>IF(VLOOKUP($AU68,'FE Source'!$A:$Y,19,FALSE)=0,"-",VLOOKUP($AU68,'FE Source'!$A:$Y,19,FALSE))</f>
        <v>101.55</v>
      </c>
      <c r="AM68" s="836"/>
      <c r="AN68" s="165">
        <f>IF(VLOOKUP($AU68,'FE Source'!$A:$W,13,FALSE)=0,"-",VLOOKUP($AU68,'FE Source'!$A:$W,13,FALSE))</f>
        <v>2911.3</v>
      </c>
      <c r="AO68" s="198" t="str">
        <f>IF(J68="no","-",IF(VLOOKUP($AU68,'FE Source'!$A:$W,15,FALSE)=0,"-",VLOOKUP($AU68,'FE Source'!$A:$W,15,FALSE)))</f>
        <v>-</v>
      </c>
      <c r="AP68" s="201" t="str">
        <f>IF(AO68="-","-",IF(VLOOKUP($AU68,'FE Source'!$A:$Z,21,FALSE)=0,"-",IF(VLOOKUP($AU68,'FE Source'!$A:$Z,21,FALSE)=2,"Semi-Annual",IF(VLOOKUP($AU68,'FE Source'!$A:$Z,21,FALSE)=4,"Quarterly",IF(VLOOKUP($AU68,'FE Source'!$A:$Z,21,FALSE)=12,"Monthly","Annual")))))</f>
        <v>-</v>
      </c>
      <c r="AQ68" s="170">
        <f t="array" ref="AQ68">IF(VLOOKUP($AU68,'FE Source'!$A:$W,16,FALSE)=0,"-",VLOOKUP($AU68,'FE Source'!$A:$W,16,FALSE))</f>
        <v>2.2999999999999998</v>
      </c>
      <c r="AR68" s="175" t="str">
        <f>IF(VLOOKUP($AU68,'FE Source'!$A:$W,17,FALSE)=0,"-",VLOOKUP($AU68,'FE Source'!$A:$W,17,FALSE))</f>
        <v>Neutral</v>
      </c>
      <c r="AS68" s="173">
        <f>IF(VLOOKUP($AU68,'FE Source'!$AN:$AS,4,FALSE)="",VLOOKUP($AU68,'FE Source'!$AN:$AS,3,FALSE),VLOOKUP($AU68,'FE Source'!$AN:$AS,4,FALSE))</f>
        <v>10.02</v>
      </c>
      <c r="AT68" s="179">
        <f>IF(VLOOKUP($AU68,'FE Source'!$AN:$AS,5,FALSE)=0,"-",VLOOKUP($AU68,'FE Source'!$AN:$AS,5,FALSE))</f>
        <v>45783</v>
      </c>
      <c r="AU68" s="163" t="s">
        <v>6085</v>
      </c>
      <c r="AX68" s="3" t="s">
        <v>1337</v>
      </c>
      <c r="BE68" s="219">
        <f>IF(VLOOKUP($AU68,'FE Source'!$A:$AK,22,FALSE)=0,"-",VLOOKUP($AU68,'FE Source'!$A:$AK,22,FALSE))</f>
        <v>27.69</v>
      </c>
      <c r="BF68" s="219">
        <f>IF(VLOOKUP($AU68,'FE Source'!$A:$AK,23,FALSE)=0,"-",VLOOKUP($AU68,'FE Source'!$A:$AK,23,FALSE))</f>
        <v>-4.75</v>
      </c>
      <c r="BG68" s="219">
        <f>IF(VLOOKUP($AU68,'FE Source'!$A:$AK,24,FALSE)=0,"-",VLOOKUP($AU68,'FE Source'!$A:$AK,24,FALSE))</f>
        <v>34.71</v>
      </c>
      <c r="BH68" s="219">
        <f>IF(VLOOKUP($AU68,'FE Source'!$A:$AK,25,FALSE)=0,"-",VLOOKUP($AU68,'FE Source'!$A:$AK,25,FALSE))</f>
        <v>-24.37</v>
      </c>
      <c r="BI68" s="219">
        <f>IF(VLOOKUP($AU68,'FE Source'!$A:$AK,26,FALSE)=0,"-",VLOOKUP($AU68,'FE Source'!$A:$AK,26,FALSE))</f>
        <v>56.29</v>
      </c>
      <c r="BJ68" s="219">
        <f>IF(VLOOKUP($AU68,'FE Source'!$A:$AK,27,FALSE)=0,"-",VLOOKUP($AU68,'FE Source'!$A:$AK,27,FALSE))</f>
        <v>69.77</v>
      </c>
      <c r="BK68" s="219">
        <f>IF(VLOOKUP($AU68,'FE Source'!$A:$AK,28,FALSE)=0,"-",VLOOKUP($AU68,'FE Source'!$A:$AK,28,FALSE))</f>
        <v>1.26</v>
      </c>
      <c r="BL68" s="219">
        <f>IF(VLOOKUP($AU68,'FE Source'!$A:$AK,29,FALSE)=0,"-",VLOOKUP($AU68,'FE Source'!$A:$AK,29,FALSE))</f>
        <v>-36.08</v>
      </c>
      <c r="BM68" s="219">
        <f>IF(VLOOKUP($AU68,'FE Source'!$A:$AK,30,FALSE)=0,"-",VLOOKUP($AU68,'FE Source'!$A:$AK,30,FALSE))</f>
        <v>-24.73</v>
      </c>
      <c r="BN68" t="str">
        <f>IF(VLOOKUP($AU68,'FE Source'!$A:$AK,31,FALSE)="No Specified Index","-",IF(VLOOKUP($AU68,'FE Source'!$A:$AK,31,FALSE)=0,"-",VLOOKUP($AU68,'FE Source'!$A:$AK,31,FALSE)))</f>
        <v>MSCI China A Onshore</v>
      </c>
      <c r="BO68" s="217">
        <f>IF(VLOOKUP($AU68,'FE Source'!$A:$AK,32,FALSE)=0,"-",VLOOKUP($AU68,'FE Source'!$A:$AK,32,FALSE))</f>
        <v>39903</v>
      </c>
      <c r="BP68" s="18">
        <f>IF(VLOOKUP($AU68,'FE Source'!$AZ:$BC,2,FALSE)=0,"-",VLOOKUP($AU68,'FE Source'!$AZ:$BC,2,FALSE))</f>
        <v>-11.57</v>
      </c>
      <c r="BQ68" s="18">
        <f>IF(VLOOKUP($AU68,'FE Source'!$AZ:$BC,3,FALSE)=0,"-",VLOOKUP($AU68,'FE Source'!$AZ:$BC,3,FALSE))</f>
        <v>-4.29</v>
      </c>
      <c r="BR68" s="18" t="str">
        <f>IF(VLOOKUP($AU68,'FE Source'!$AZ:$BC,4,FALSE)=0,"-",VLOOKUP($AU68,'FE Source'!$AZ:$BC,4,FALSE))</f>
        <v>-</v>
      </c>
    </row>
    <row r="69" spans="1:70" ht="15" customHeight="1">
      <c r="A69" s="3"/>
      <c r="B69" s="821"/>
      <c r="C69" s="701" t="str">
        <f>INDEX('UT - Retail'!$B$7:$B$1409,MATCH(AU69,'UT - Retail'!$U$7:$U$1409,0),1)</f>
        <v>Allianz China A Shares ET Acc SGD</v>
      </c>
      <c r="D69" s="702"/>
      <c r="E69" s="147" t="str">
        <f>VLOOKUP(C69,'UT - Retail'!$B:$K,8,FALSE)</f>
        <v>Equities</v>
      </c>
      <c r="F69" s="82" t="str">
        <f>VLOOKUP(C69,'UT - Retail'!$B:$K,9,FALSE)</f>
        <v>China Local</v>
      </c>
      <c r="G69" s="82" t="str">
        <f>VLOOKUP(C69,'UT - Retail'!$B:$K,10,FALSE)</f>
        <v>General</v>
      </c>
      <c r="H69" s="82" t="str">
        <f>VLOOKUP(C69,'UT - Retail'!$B:$N,13,FALSE)</f>
        <v>Yes</v>
      </c>
      <c r="I69" s="82" t="str">
        <f>VLOOKUP(C69,'UT - Retail'!$B:$Q,14,FALSE)</f>
        <v>No</v>
      </c>
      <c r="J69" s="82" t="str">
        <f>VLOOKUP(C69,'UT - Retail'!$B:$Q,11,FALSE)</f>
        <v>No</v>
      </c>
      <c r="K69" s="130" t="str">
        <f>VLOOKUP(C69,'UT - Retail'!$B:$P,15,FALSE)</f>
        <v>No</v>
      </c>
      <c r="L69" s="82" t="str">
        <f>VLOOKUP(C69,'UT - Retail'!$B:$Q,16,FALSE)</f>
        <v>Both</v>
      </c>
      <c r="M69" s="173" t="str">
        <f>VLOOKUP(C69,'UT - Retail'!$B:$K,6,FALSE)</f>
        <v>SGD</v>
      </c>
      <c r="N69" s="173" t="str">
        <f>IFERROR(IF(MATCH(C69,'Portfolio Construction'!$AL:$AL,0),"Yes","No"),"No")</f>
        <v>No</v>
      </c>
      <c r="O69" s="173" t="str">
        <f>IFERROR(IF(MATCH(C69,'Portfolio Construction'!$AN:$AN,0),"Yes","No"),"No")</f>
        <v>No</v>
      </c>
      <c r="P69" s="173" t="str">
        <f>IFERROR(IF(MATCH(C69,'Portfolio Construction'!$AP:$AP,0),"Yes","No"),"No")</f>
        <v>No</v>
      </c>
      <c r="Q69" s="173" t="str">
        <f>IFERROR(IF(MATCH(C69,'Portfolio Construction'!$AR:$AR,0),"Yes","No"),"No")</f>
        <v>No</v>
      </c>
      <c r="R69" s="173" t="str">
        <f>IFERROR(IF(MATCH(C69,'Portfolio Construction'!$AT:$AT,0),"Yes","No"),"No")</f>
        <v>No</v>
      </c>
      <c r="S69" s="173" t="str">
        <f>IFERROR(IF(MATCH(C69,'Portfolio Construction'!$AV:$AV,0),"Yes","No"),"No")</f>
        <v>No</v>
      </c>
      <c r="T69" s="173" t="str">
        <f>IFERROR(IF(MATCH(C69,'Portfolio Construction'!$AX:$AX,0),"Yes","No"),"No")</f>
        <v>No</v>
      </c>
      <c r="U69" s="173" t="str">
        <f>IFERROR(IF(MATCH(C69,'Portfolio Construction'!$AZ:$AZ,0),"Yes","No"),"No")</f>
        <v>No</v>
      </c>
      <c r="V69" s="173" t="str">
        <f>IFERROR(IF(MATCH(C69,'Portfolio Construction'!$BB:$BB,0),"Yes","No"),"No")</f>
        <v>No</v>
      </c>
      <c r="W69" s="619">
        <f>IF(VLOOKUP($AU69,'FE Source'!$A:$W,3,FALSE)=0,"-",VLOOKUP($AU69,'FE Source'!$A:$W,3,FALSE))</f>
        <v>-6</v>
      </c>
      <c r="X69" s="618">
        <f>IF(VLOOKUP($AU69,'FE Source'!$A:$W,4,FALSE)=0,"-",VLOOKUP($AU69,'FE Source'!$A:$W,4,FALSE))</f>
        <v>-3.85</v>
      </c>
      <c r="Y69" s="618">
        <f>IF(VLOOKUP($AU69,'FE Source'!$A:$W,5,FALSE)=0,"-",VLOOKUP($AU69,'FE Source'!$A:$W,5,FALSE))</f>
        <v>-8.56</v>
      </c>
      <c r="Z69" s="618">
        <f>IF(VLOOKUP($AU69,'FE Source'!$A:$W,6,FALSE)=0,"-",VLOOKUP($AU69,'FE Source'!$A:$W,6,FALSE))</f>
        <v>-2.54</v>
      </c>
      <c r="AA69" s="618" t="str">
        <f>IF(VLOOKUP($AU69,'FE Source'!$A:$W,7,FALSE)=0,"-",VLOOKUP($AU69,'FE Source'!$A:$W,7,FALSE))</f>
        <v>-</v>
      </c>
      <c r="AB69" s="618" t="str">
        <f>IF(VLOOKUP($AU69,'FE Source'!$A:$W,8,FALSE)=0,"-",VLOOKUP($AU69,'FE Source'!$A:$W,8,FALSE))</f>
        <v>-</v>
      </c>
      <c r="AC69" s="623" t="str">
        <f>IF(VLOOKUP($AU69,'FE Source'!$A:$W,9,FALSE)=0,"-",VLOOKUP($AU69,'FE Source'!$A:$W,9,FALSE))</f>
        <v>-</v>
      </c>
      <c r="AD69" s="147" t="str">
        <f>IF(VLOOKUP($AU69,'FE Source'!$A:$W,10,FALSE)=0,"-",VLOOKUP($AU69,'FE Source'!$A:$W,10,FALSE))</f>
        <v>-</v>
      </c>
      <c r="AE69" s="82" t="str">
        <f>IF(VLOOKUP($AU69,'FE Source'!$A:$W,11,FALSE)=0,"-",VLOOKUP($AU69,'FE Source'!$A:$W,11,FALSE))</f>
        <v>-</v>
      </c>
      <c r="AF69" s="82" t="str">
        <f>IF(VLOOKUP($AU69,'FE Source'!$A:$W,12,FALSE)=0,"-",VLOOKUP($AU69,'FE Source'!$A:$W,12,FALSE))</f>
        <v>-</v>
      </c>
      <c r="AG69" s="130" t="str">
        <f>IF(VLOOKUP($AU69,'FE Source'!$A:$W,14,FALSE)=0,"-",VLOOKUP($AU69,'FE Source'!$A:$W,14,FALSE))</f>
        <v>-</v>
      </c>
      <c r="AH69" s="832"/>
      <c r="AI69" s="203" t="str">
        <f>IF(VLOOKUP($AU69,'FE Source'!$A:$Y,20,FALSE)=0,"-",VLOOKUP($AU69,'FE Source'!$A:$Y,20,FALSE))</f>
        <v>-</v>
      </c>
      <c r="AJ69" s="834"/>
      <c r="AK69" s="834"/>
      <c r="AL69" s="326" t="str">
        <f>IF(VLOOKUP($AU69,'FE Source'!$A:$Y,19,FALSE)=0,"-",VLOOKUP($AU69,'FE Source'!$A:$Y,19,FALSE))</f>
        <v>-</v>
      </c>
      <c r="AM69" s="836"/>
      <c r="AN69" s="165">
        <f>IF(VLOOKUP($AU69,'FE Source'!$A:$W,13,FALSE)=0,"-",VLOOKUP($AU69,'FE Source'!$A:$W,13,FALSE))</f>
        <v>2911.3</v>
      </c>
      <c r="AO69" s="198" t="str">
        <f>IF(J69="no","-",IF(VLOOKUP($AU69,'FE Source'!$A:$W,15,FALSE)=0,"-",VLOOKUP($AU69,'FE Source'!$A:$W,15,FALSE)))</f>
        <v>-</v>
      </c>
      <c r="AP69" s="201" t="str">
        <f>IF(AO69="-","-",IF(VLOOKUP($AU69,'FE Source'!$A:$Z,21,FALSE)=0,"-",IF(VLOOKUP($AU69,'FE Source'!$A:$Z,21,FALSE)=2,"Semi-Annual",IF(VLOOKUP($AU69,'FE Source'!$A:$Z,21,FALSE)=4,"Quarterly",IF(VLOOKUP($AU69,'FE Source'!$A:$Z,21,FALSE)=12,"Monthly","Annual")))))</f>
        <v>-</v>
      </c>
      <c r="AQ69" s="170">
        <f t="array" ref="AQ69">IF(VLOOKUP($AU69,'FE Source'!$A:$W,16,FALSE)=0,"-",VLOOKUP($AU69,'FE Source'!$A:$W,16,FALSE))</f>
        <v>1.7</v>
      </c>
      <c r="AR69" s="175" t="str">
        <f>IF(VLOOKUP($AU69,'FE Source'!$A:$W,17,FALSE)=0,"-",VLOOKUP($AU69,'FE Source'!$A:$W,17,FALSE))</f>
        <v>Neutral</v>
      </c>
      <c r="AS69" s="173">
        <f>IF(VLOOKUP($AU69,'FE Source'!$AN:$AS,4,FALSE)="",VLOOKUP($AU69,'FE Source'!$AN:$AS,3,FALSE),VLOOKUP($AU69,'FE Source'!$AN:$AS,4,FALSE))</f>
        <v>6.58</v>
      </c>
      <c r="AT69" s="179">
        <f>IF(VLOOKUP($AU69,'FE Source'!$AN:$AS,5,FALSE)=0,"-",VLOOKUP($AU69,'FE Source'!$AN:$AS,5,FALSE))</f>
        <v>45783</v>
      </c>
      <c r="AU69" s="163" t="s">
        <v>8536</v>
      </c>
      <c r="AX69" s="3" t="s">
        <v>1338</v>
      </c>
      <c r="BE69" s="219" t="str">
        <f>IF(VLOOKUP($AU69,'FE Source'!$A:$AK,22,FALSE)=0,"-",VLOOKUP($AU69,'FE Source'!$A:$AK,22,FALSE))</f>
        <v>-</v>
      </c>
      <c r="BF69" s="219" t="str">
        <f>IF(VLOOKUP($AU69,'FE Source'!$A:$AK,23,FALSE)=0,"-",VLOOKUP($AU69,'FE Source'!$A:$AK,23,FALSE))</f>
        <v>-</v>
      </c>
      <c r="BG69" s="219" t="str">
        <f>IF(VLOOKUP($AU69,'FE Source'!$A:$AK,24,FALSE)=0,"-",VLOOKUP($AU69,'FE Source'!$A:$AK,24,FALSE))</f>
        <v>-</v>
      </c>
      <c r="BH69" s="219" t="str">
        <f>IF(VLOOKUP($AU69,'FE Source'!$A:$AK,25,FALSE)=0,"-",VLOOKUP($AU69,'FE Source'!$A:$AK,25,FALSE))</f>
        <v>-</v>
      </c>
      <c r="BI69" s="219" t="str">
        <f>IF(VLOOKUP($AU69,'FE Source'!$A:$AK,26,FALSE)=0,"-",VLOOKUP($AU69,'FE Source'!$A:$AK,26,FALSE))</f>
        <v>-</v>
      </c>
      <c r="BJ69" s="219" t="str">
        <f>IF(VLOOKUP($AU69,'FE Source'!$A:$AK,27,FALSE)=0,"-",VLOOKUP($AU69,'FE Source'!$A:$AK,27,FALSE))</f>
        <v>-</v>
      </c>
      <c r="BK69" s="219" t="str">
        <f>IF(VLOOKUP($AU69,'FE Source'!$A:$AK,28,FALSE)=0,"-",VLOOKUP($AU69,'FE Source'!$A:$AK,28,FALSE))</f>
        <v>-</v>
      </c>
      <c r="BL69" s="219" t="str">
        <f>IF(VLOOKUP($AU69,'FE Source'!$A:$AK,29,FALSE)=0,"-",VLOOKUP($AU69,'FE Source'!$A:$AK,29,FALSE))</f>
        <v>-</v>
      </c>
      <c r="BM69" s="219">
        <f>IF(VLOOKUP($AU69,'FE Source'!$A:$AK,30,FALSE)=0,"-",VLOOKUP($AU69,'FE Source'!$A:$AK,30,FALSE))</f>
        <v>-24.21</v>
      </c>
      <c r="BN69" t="str">
        <f>IF(VLOOKUP($AU69,'FE Source'!$A:$AK,31,FALSE)="No Specified Index","-",IF(VLOOKUP($AU69,'FE Source'!$A:$AK,31,FALSE)=0,"-",VLOOKUP($AU69,'FE Source'!$A:$AK,31,FALSE)))</f>
        <v>MSCI China A Onshore</v>
      </c>
      <c r="BO69" s="217" t="str">
        <f>IF(VLOOKUP($AU69,'FE Source'!$A:$AK,32,FALSE)=0,"-",VLOOKUP($AU69,'FE Source'!$A:$AK,32,FALSE))</f>
        <v>-</v>
      </c>
      <c r="BP69" s="18" t="str">
        <f>IF(VLOOKUP($AU69,'FE Source'!$AZ:$BC,2,FALSE)=0,"-",VLOOKUP($AU69,'FE Source'!$AZ:$BC,2,FALSE))</f>
        <v>-</v>
      </c>
      <c r="BQ69" s="18" t="str">
        <f>IF(VLOOKUP($AU69,'FE Source'!$AZ:$BC,3,FALSE)=0,"-",VLOOKUP($AU69,'FE Source'!$AZ:$BC,3,FALSE))</f>
        <v>-</v>
      </c>
      <c r="BR69" s="18" t="str">
        <f>IF(VLOOKUP($AU69,'FE Source'!$AZ:$BC,4,FALSE)=0,"-",VLOOKUP($AU69,'FE Source'!$AZ:$BC,4,FALSE))</f>
        <v>-</v>
      </c>
    </row>
    <row r="70" spans="1:70" ht="15" customHeight="1">
      <c r="A70" s="3"/>
      <c r="B70" s="821"/>
      <c r="C70" s="701" t="str">
        <f>INDEX('UT - Retail'!$B$7:$B$1409,MATCH(AU70,'UT - Retail'!$U$7:$U$1409,0),1)</f>
        <v>Allianz China A Shares ET Acc SGD-H</v>
      </c>
      <c r="D70" s="702"/>
      <c r="E70" s="147" t="str">
        <f>VLOOKUP(C70,'UT - Retail'!$B:$K,8,FALSE)</f>
        <v>Equities</v>
      </c>
      <c r="F70" s="82" t="str">
        <f>VLOOKUP(C70,'UT - Retail'!$B:$K,9,FALSE)</f>
        <v>China Local</v>
      </c>
      <c r="G70" s="82" t="str">
        <f>VLOOKUP(C70,'UT - Retail'!$B:$K,10,FALSE)</f>
        <v>General</v>
      </c>
      <c r="H70" s="82" t="str">
        <f>VLOOKUP(C70,'UT - Retail'!$B:$N,13,FALSE)</f>
        <v>Yes</v>
      </c>
      <c r="I70" s="82" t="str">
        <f>VLOOKUP(C70,'UT - Retail'!$B:$Q,14,FALSE)</f>
        <v>No</v>
      </c>
      <c r="J70" s="82" t="str">
        <f>VLOOKUP(C70,'UT - Retail'!$B:$Q,11,FALSE)</f>
        <v>No</v>
      </c>
      <c r="K70" s="130" t="str">
        <f>VLOOKUP(C70,'UT - Retail'!$B:$P,15,FALSE)</f>
        <v>No</v>
      </c>
      <c r="L70" s="82" t="str">
        <f>VLOOKUP(C70,'UT - Retail'!$B:$Q,16,FALSE)</f>
        <v>Both</v>
      </c>
      <c r="M70" s="173" t="str">
        <f>VLOOKUP(C70,'UT - Retail'!$B:$K,6,FALSE)</f>
        <v>SGD</v>
      </c>
      <c r="N70" s="173" t="str">
        <f>IFERROR(IF(MATCH(C70,'Portfolio Construction'!$AL:$AL,0),"Yes","No"),"No")</f>
        <v>No</v>
      </c>
      <c r="O70" s="173" t="str">
        <f>IFERROR(IF(MATCH(C70,'Portfolio Construction'!$AN:$AN,0),"Yes","No"),"No")</f>
        <v>No</v>
      </c>
      <c r="P70" s="173" t="str">
        <f>IFERROR(IF(MATCH(C70,'Portfolio Construction'!$AP:$AP,0),"Yes","No"),"No")</f>
        <v>No</v>
      </c>
      <c r="Q70" s="173" t="str">
        <f>IFERROR(IF(MATCH(C70,'Portfolio Construction'!$AR:$AR,0),"Yes","No"),"No")</f>
        <v>No</v>
      </c>
      <c r="R70" s="173" t="str">
        <f>IFERROR(IF(MATCH(C70,'Portfolio Construction'!$AT:$AT,0),"Yes","No"),"No")</f>
        <v>No</v>
      </c>
      <c r="S70" s="173" t="str">
        <f>IFERROR(IF(MATCH(C70,'Portfolio Construction'!$AV:$AV,0),"Yes","No"),"No")</f>
        <v>No</v>
      </c>
      <c r="T70" s="173" t="str">
        <f>IFERROR(IF(MATCH(C70,'Portfolio Construction'!$AX:$AX,0),"Yes","No"),"No")</f>
        <v>No</v>
      </c>
      <c r="U70" s="173" t="str">
        <f>IFERROR(IF(MATCH(C70,'Portfolio Construction'!$AZ:$AZ,0),"Yes","No"),"No")</f>
        <v>No</v>
      </c>
      <c r="V70" s="173" t="str">
        <f>IFERROR(IF(MATCH(C70,'Portfolio Construction'!$BB:$BB,0),"Yes","No"),"No")</f>
        <v>No</v>
      </c>
      <c r="W70" s="619">
        <f>IF(VLOOKUP($AU70,'FE Source'!$A:$W,3,FALSE)=0,"-",VLOOKUP($AU70,'FE Source'!$A:$W,3,FALSE))</f>
        <v>-2.77</v>
      </c>
      <c r="X70" s="618">
        <f>IF(VLOOKUP($AU70,'FE Source'!$A:$W,4,FALSE)=0,"-",VLOOKUP($AU70,'FE Source'!$A:$W,4,FALSE))</f>
        <v>-1.71</v>
      </c>
      <c r="Y70" s="618">
        <f>IF(VLOOKUP($AU70,'FE Source'!$A:$W,5,FALSE)=0,"-",VLOOKUP($AU70,'FE Source'!$A:$W,5,FALSE))</f>
        <v>-5.27</v>
      </c>
      <c r="Z70" s="618">
        <f>IF(VLOOKUP($AU70,'FE Source'!$A:$W,6,FALSE)=0,"-",VLOOKUP($AU70,'FE Source'!$A:$W,6,FALSE))</f>
        <v>2.5299999999999998</v>
      </c>
      <c r="AA70" s="618" t="str">
        <f>IF(VLOOKUP($AU70,'FE Source'!$A:$W,7,FALSE)=0,"-",VLOOKUP($AU70,'FE Source'!$A:$W,7,FALSE))</f>
        <v>-</v>
      </c>
      <c r="AB70" s="618" t="str">
        <f>IF(VLOOKUP($AU70,'FE Source'!$A:$W,8,FALSE)=0,"-",VLOOKUP($AU70,'FE Source'!$A:$W,8,FALSE))</f>
        <v>-</v>
      </c>
      <c r="AC70" s="623" t="str">
        <f>IF(VLOOKUP($AU70,'FE Source'!$A:$W,9,FALSE)=0,"-",VLOOKUP($AU70,'FE Source'!$A:$W,9,FALSE))</f>
        <v>-</v>
      </c>
      <c r="AD70" s="147" t="str">
        <f>IF(VLOOKUP($AU70,'FE Source'!$A:$W,10,FALSE)=0,"-",VLOOKUP($AU70,'FE Source'!$A:$W,10,FALSE))</f>
        <v>-</v>
      </c>
      <c r="AE70" s="82" t="str">
        <f>IF(VLOOKUP($AU70,'FE Source'!$A:$W,11,FALSE)=0,"-",VLOOKUP($AU70,'FE Source'!$A:$W,11,FALSE))</f>
        <v>-</v>
      </c>
      <c r="AF70" s="82" t="str">
        <f>IF(VLOOKUP($AU70,'FE Source'!$A:$W,12,FALSE)=0,"-",VLOOKUP($AU70,'FE Source'!$A:$W,12,FALSE))</f>
        <v>-</v>
      </c>
      <c r="AG70" s="130" t="str">
        <f>IF(VLOOKUP($AU70,'FE Source'!$A:$W,14,FALSE)=0,"-",VLOOKUP($AU70,'FE Source'!$A:$W,14,FALSE))</f>
        <v>-</v>
      </c>
      <c r="AH70" s="832"/>
      <c r="AI70" s="203" t="str">
        <f>IF(VLOOKUP($AU70,'FE Source'!$A:$Y,20,FALSE)=0,"-",VLOOKUP($AU70,'FE Source'!$A:$Y,20,FALSE))</f>
        <v>-</v>
      </c>
      <c r="AJ70" s="834"/>
      <c r="AK70" s="834"/>
      <c r="AL70" s="326" t="str">
        <f>IF(VLOOKUP($AU70,'FE Source'!$A:$Y,19,FALSE)=0,"-",VLOOKUP($AU70,'FE Source'!$A:$Y,19,FALSE))</f>
        <v>-</v>
      </c>
      <c r="AM70" s="836"/>
      <c r="AN70" s="165">
        <f>IF(VLOOKUP($AU70,'FE Source'!$A:$W,13,FALSE)=0,"-",VLOOKUP($AU70,'FE Source'!$A:$W,13,FALSE))</f>
        <v>2911.3</v>
      </c>
      <c r="AO70" s="198" t="str">
        <f>IF(J70="no","-",IF(VLOOKUP($AU70,'FE Source'!$A:$W,15,FALSE)=0,"-",VLOOKUP($AU70,'FE Source'!$A:$W,15,FALSE)))</f>
        <v>-</v>
      </c>
      <c r="AP70" s="201" t="str">
        <f>IF(AO70="-","-",IF(VLOOKUP($AU70,'FE Source'!$A:$Z,21,FALSE)=0,"-",IF(VLOOKUP($AU70,'FE Source'!$A:$Z,21,FALSE)=2,"Semi-Annual",IF(VLOOKUP($AU70,'FE Source'!$A:$Z,21,FALSE)=4,"Quarterly",IF(VLOOKUP($AU70,'FE Source'!$A:$Z,21,FALSE)=12,"Monthly","Annual")))))</f>
        <v>-</v>
      </c>
      <c r="AQ70" s="170">
        <f t="array" ref="AQ70">IF(VLOOKUP($AU70,'FE Source'!$A:$W,16,FALSE)=0,"-",VLOOKUP($AU70,'FE Source'!$A:$W,16,FALSE))</f>
        <v>1.7</v>
      </c>
      <c r="AR70" s="175" t="str">
        <f>IF(VLOOKUP($AU70,'FE Source'!$A:$W,17,FALSE)=0,"-",VLOOKUP($AU70,'FE Source'!$A:$W,17,FALSE))</f>
        <v>-</v>
      </c>
      <c r="AS70" s="173">
        <f>IF(VLOOKUP($AU70,'FE Source'!$AN:$AS,4,FALSE)="",VLOOKUP($AU70,'FE Source'!$AN:$AS,3,FALSE),VLOOKUP($AU70,'FE Source'!$AN:$AS,4,FALSE))</f>
        <v>7.68</v>
      </c>
      <c r="AT70" s="179">
        <f>IF(VLOOKUP($AU70,'FE Source'!$AN:$AS,5,FALSE)=0,"-",VLOOKUP($AU70,'FE Source'!$AN:$AS,5,FALSE))</f>
        <v>45783</v>
      </c>
      <c r="AU70" s="163" t="s">
        <v>8537</v>
      </c>
      <c r="AX70" s="3" t="s">
        <v>1340</v>
      </c>
      <c r="BE70" s="219" t="str">
        <f>IF(VLOOKUP($AU70,'FE Source'!$A:$AK,22,FALSE)=0,"-",VLOOKUP($AU70,'FE Source'!$A:$AK,22,FALSE))</f>
        <v>-</v>
      </c>
      <c r="BF70" s="219" t="str">
        <f>IF(VLOOKUP($AU70,'FE Source'!$A:$AK,23,FALSE)=0,"-",VLOOKUP($AU70,'FE Source'!$A:$AK,23,FALSE))</f>
        <v>-</v>
      </c>
      <c r="BG70" s="219" t="str">
        <f>IF(VLOOKUP($AU70,'FE Source'!$A:$AK,24,FALSE)=0,"-",VLOOKUP($AU70,'FE Source'!$A:$AK,24,FALSE))</f>
        <v>-</v>
      </c>
      <c r="BH70" s="219" t="str">
        <f>IF(VLOOKUP($AU70,'FE Source'!$A:$AK,25,FALSE)=0,"-",VLOOKUP($AU70,'FE Source'!$A:$AK,25,FALSE))</f>
        <v>-</v>
      </c>
      <c r="BI70" s="219" t="str">
        <f>IF(VLOOKUP($AU70,'FE Source'!$A:$AK,26,FALSE)=0,"-",VLOOKUP($AU70,'FE Source'!$A:$AK,26,FALSE))</f>
        <v>-</v>
      </c>
      <c r="BJ70" s="219" t="str">
        <f>IF(VLOOKUP($AU70,'FE Source'!$A:$AK,27,FALSE)=0,"-",VLOOKUP($AU70,'FE Source'!$A:$AK,27,FALSE))</f>
        <v>-</v>
      </c>
      <c r="BK70" s="219" t="str">
        <f>IF(VLOOKUP($AU70,'FE Source'!$A:$AK,28,FALSE)=0,"-",VLOOKUP($AU70,'FE Source'!$A:$AK,28,FALSE))</f>
        <v>-</v>
      </c>
      <c r="BL70" s="219" t="str">
        <f>IF(VLOOKUP($AU70,'FE Source'!$A:$AK,29,FALSE)=0,"-",VLOOKUP($AU70,'FE Source'!$A:$AK,29,FALSE))</f>
        <v>-</v>
      </c>
      <c r="BM70" s="219">
        <f>IF(VLOOKUP($AU70,'FE Source'!$A:$AK,30,FALSE)=0,"-",VLOOKUP($AU70,'FE Source'!$A:$AK,30,FALSE))</f>
        <v>-20.100000000000001</v>
      </c>
      <c r="BN70" t="str">
        <f>IF(VLOOKUP($AU70,'FE Source'!$A:$AK,31,FALSE)="No Specified Index","-",IF(VLOOKUP($AU70,'FE Source'!$A:$AK,31,FALSE)=0,"-",VLOOKUP($AU70,'FE Source'!$A:$AK,31,FALSE)))</f>
        <v>MSCI China A Onshore</v>
      </c>
      <c r="BO70" s="217" t="str">
        <f>IF(VLOOKUP($AU70,'FE Source'!$A:$AK,32,FALSE)=0,"-",VLOOKUP($AU70,'FE Source'!$A:$AK,32,FALSE))</f>
        <v>-</v>
      </c>
      <c r="BP70" s="18" t="str">
        <f>IF(VLOOKUP($AU70,'FE Source'!$AZ:$BC,2,FALSE)=0,"-",VLOOKUP($AU70,'FE Source'!$AZ:$BC,2,FALSE))</f>
        <v>-</v>
      </c>
      <c r="BQ70" s="18" t="str">
        <f>IF(VLOOKUP($AU70,'FE Source'!$AZ:$BC,3,FALSE)=0,"-",VLOOKUP($AU70,'FE Source'!$AZ:$BC,3,FALSE))</f>
        <v>-</v>
      </c>
      <c r="BR70" s="18" t="str">
        <f>IF(VLOOKUP($AU70,'FE Source'!$AZ:$BC,4,FALSE)=0,"-",VLOOKUP($AU70,'FE Source'!$AZ:$BC,4,FALSE))</f>
        <v>-</v>
      </c>
    </row>
    <row r="71" spans="1:70" ht="15" customHeight="1">
      <c r="A71" s="3"/>
      <c r="B71" s="821"/>
      <c r="C71" s="701" t="str">
        <f>INDEX('UT - Retail'!$B$7:$B$1409,MATCH(AU71,'UT - Retail'!$U$7:$U$1409,0),1)</f>
        <v>Allianz Dynamic Asian High Yield Bond Cl AMg DIS H2-AUD</v>
      </c>
      <c r="D71" s="702"/>
      <c r="E71" s="147" t="str">
        <f>VLOOKUP(C71,'UT - Retail'!$B:$K,8,FALSE)</f>
        <v>Fixed Income</v>
      </c>
      <c r="F71" s="82" t="str">
        <f>VLOOKUP(C71,'UT - Retail'!$B:$K,9,FALSE)</f>
        <v>Asia Pacific ex-Japan</v>
      </c>
      <c r="G71" s="82" t="str">
        <f>VLOOKUP(C71,'UT - Retail'!$B:$K,10,FALSE)</f>
        <v>High Yield</v>
      </c>
      <c r="H71" s="82" t="str">
        <f>VLOOKUP(C71,'UT - Retail'!$B:$N,13,FALSE)</f>
        <v>No</v>
      </c>
      <c r="I71" s="82" t="str">
        <f>VLOOKUP(C71,'UT - Retail'!$B:$Q,14,FALSE)</f>
        <v>No</v>
      </c>
      <c r="J71" s="82" t="str">
        <f>VLOOKUP(C71,'UT - Retail'!$B:$Q,11,FALSE)</f>
        <v>Yes</v>
      </c>
      <c r="K71" s="130" t="str">
        <f>VLOOKUP(C71,'UT - Retail'!$B:$P,15,FALSE)</f>
        <v>Yes</v>
      </c>
      <c r="L71" s="82" t="str">
        <f>VLOOKUP(C71,'UT - Retail'!$B:$Q,16,FALSE)</f>
        <v>Both</v>
      </c>
      <c r="M71" s="173" t="str">
        <f>VLOOKUP(C71,'UT - Retail'!$B:$K,6,FALSE)</f>
        <v>AUD</v>
      </c>
      <c r="N71" s="173" t="str">
        <f>IFERROR(IF(MATCH(C71,'Portfolio Construction'!$AL:$AL,0),"Yes","No"),"No")</f>
        <v>No</v>
      </c>
      <c r="O71" s="173" t="str">
        <f>IFERROR(IF(MATCH(C71,'Portfolio Construction'!$AN:$AN,0),"Yes","No"),"No")</f>
        <v>No</v>
      </c>
      <c r="P71" s="173" t="str">
        <f>IFERROR(IF(MATCH(C71,'Portfolio Construction'!$AP:$AP,0),"Yes","No"),"No")</f>
        <v>No</v>
      </c>
      <c r="Q71" s="173" t="str">
        <f>IFERROR(IF(MATCH(C71,'Portfolio Construction'!$AR:$AR,0),"Yes","No"),"No")</f>
        <v>No</v>
      </c>
      <c r="R71" s="173" t="str">
        <f>IFERROR(IF(MATCH(C71,'Portfolio Construction'!$AT:$AT,0),"Yes","No"),"No")</f>
        <v>No</v>
      </c>
      <c r="S71" s="173" t="str">
        <f>IFERROR(IF(MATCH(C71,'Portfolio Construction'!$AV:$AV,0),"Yes","No"),"No")</f>
        <v>No</v>
      </c>
      <c r="T71" s="173" t="str">
        <f>IFERROR(IF(MATCH(C71,'Portfolio Construction'!$AX:$AX,0),"Yes","No"),"No")</f>
        <v>No</v>
      </c>
      <c r="U71" s="173" t="str">
        <f>IFERROR(IF(MATCH(C71,'Portfolio Construction'!$AZ:$AZ,0),"Yes","No"),"No")</f>
        <v>No</v>
      </c>
      <c r="V71" s="173" t="str">
        <f>IFERROR(IF(MATCH(C71,'Portfolio Construction'!$BB:$BB,0),"Yes","No"),"No")</f>
        <v>No</v>
      </c>
      <c r="W71" s="619" t="e">
        <f>IF(VLOOKUP($AU71,'FE Source'!$A:$W,3,FALSE)=0,"-",VLOOKUP($AU71,'FE Source'!$A:$W,3,FALSE))</f>
        <v>#N/A</v>
      </c>
      <c r="X71" s="618" t="e">
        <f>IF(VLOOKUP($AU71,'FE Source'!$A:$W,4,FALSE)=0,"-",VLOOKUP($AU71,'FE Source'!$A:$W,4,FALSE))</f>
        <v>#N/A</v>
      </c>
      <c r="Y71" s="618" t="e">
        <f>IF(VLOOKUP($AU71,'FE Source'!$A:$W,5,FALSE)=0,"-",VLOOKUP($AU71,'FE Source'!$A:$W,5,FALSE))</f>
        <v>#N/A</v>
      </c>
      <c r="Z71" s="618" t="e">
        <f>IF(VLOOKUP($AU71,'FE Source'!$A:$W,6,FALSE)=0,"-",VLOOKUP($AU71,'FE Source'!$A:$W,6,FALSE))</f>
        <v>#N/A</v>
      </c>
      <c r="AA71" s="618" t="e">
        <f>IF(VLOOKUP($AU71,'FE Source'!$A:$W,7,FALSE)=0,"-",VLOOKUP($AU71,'FE Source'!$A:$W,7,FALSE))</f>
        <v>#N/A</v>
      </c>
      <c r="AB71" s="618" t="e">
        <f>IF(VLOOKUP($AU71,'FE Source'!$A:$W,8,FALSE)=0,"-",VLOOKUP($AU71,'FE Source'!$A:$W,8,FALSE))</f>
        <v>#N/A</v>
      </c>
      <c r="AC71" s="623" t="e">
        <f>IF(VLOOKUP($AU71,'FE Source'!$A:$W,9,FALSE)=0,"-",VLOOKUP($AU71,'FE Source'!$A:$W,9,FALSE))</f>
        <v>#N/A</v>
      </c>
      <c r="AD71" s="147" t="e">
        <f>IF(VLOOKUP($AU71,'FE Source'!$A:$W,10,FALSE)=0,"-",VLOOKUP($AU71,'FE Source'!$A:$W,10,FALSE))</f>
        <v>#N/A</v>
      </c>
      <c r="AE71" s="82" t="e">
        <f>IF(VLOOKUP($AU71,'FE Source'!$A:$W,11,FALSE)=0,"-",VLOOKUP($AU71,'FE Source'!$A:$W,11,FALSE))</f>
        <v>#N/A</v>
      </c>
      <c r="AF71" s="82" t="e">
        <f>IF(VLOOKUP($AU71,'FE Source'!$A:$W,12,FALSE)=0,"-",VLOOKUP($AU71,'FE Source'!$A:$W,12,FALSE))</f>
        <v>#N/A</v>
      </c>
      <c r="AG71" s="130" t="e">
        <f>IF(VLOOKUP($AU71,'FE Source'!$A:$W,14,FALSE)=0,"-",VLOOKUP($AU71,'FE Source'!$A:$W,14,FALSE))</f>
        <v>#N/A</v>
      </c>
      <c r="AH71" s="832"/>
      <c r="AI71" s="203" t="e">
        <f>IF(VLOOKUP($AU71,'FE Source'!$A:$Y,20,FALSE)=0,"-",VLOOKUP($AU71,'FE Source'!$A:$Y,20,FALSE))</f>
        <v>#N/A</v>
      </c>
      <c r="AJ71" s="834"/>
      <c r="AK71" s="834"/>
      <c r="AL71" s="326" t="e">
        <f>IF(VLOOKUP($AU71,'FE Source'!$A:$Y,19,FALSE)=0,"-",VLOOKUP($AU71,'FE Source'!$A:$Y,19,FALSE))</f>
        <v>#N/A</v>
      </c>
      <c r="AM71" s="836"/>
      <c r="AN71" s="165" t="e">
        <f>IF(VLOOKUP($AU71,'FE Source'!$A:$W,13,FALSE)=0,"-",VLOOKUP($AU71,'FE Source'!$A:$W,13,FALSE))</f>
        <v>#N/A</v>
      </c>
      <c r="AO71" s="198" t="e">
        <f>IF(J71="no","-",IF(VLOOKUP($AU71,'FE Source'!$A:$W,15,FALSE)=0,"-",VLOOKUP($AU71,'FE Source'!$A:$W,15,FALSE)))</f>
        <v>#N/A</v>
      </c>
      <c r="AP71" s="201" t="e">
        <f>IF(AO71="-","-",IF(VLOOKUP($AU71,'FE Source'!$A:$Z,21,FALSE)=0,"-",IF(VLOOKUP($AU71,'FE Source'!$A:$Z,21,FALSE)=2,"Semi-Annual",IF(VLOOKUP($AU71,'FE Source'!$A:$Z,21,FALSE)=4,"Quarterly",IF(VLOOKUP($AU71,'FE Source'!$A:$Z,21,FALSE)=12,"Monthly","Annual")))))</f>
        <v>#N/A</v>
      </c>
      <c r="AQ71" s="170" t="e">
        <f t="array" ref="AQ71">IF(VLOOKUP($AU71,'FE Source'!$A:$W,16,FALSE)=0,"-",VLOOKUP($AU71,'FE Source'!$A:$W,16,FALSE))</f>
        <v>#N/A</v>
      </c>
      <c r="AR71" s="175" t="e">
        <f>IF(VLOOKUP($AU71,'FE Source'!$A:$W,17,FALSE)=0,"-",VLOOKUP($AU71,'FE Source'!$A:$W,17,FALSE))</f>
        <v>#N/A</v>
      </c>
      <c r="AS71" s="173" t="e">
        <f>IF(VLOOKUP($AU71,'FE Source'!$AN:$AS,4,FALSE)="",VLOOKUP($AU71,'FE Source'!$AN:$AS,3,FALSE),VLOOKUP($AU71,'FE Source'!$AN:$AS,4,FALSE))</f>
        <v>#N/A</v>
      </c>
      <c r="AT71" s="179" t="e">
        <f>IF(VLOOKUP($AU71,'FE Source'!$AN:$AS,5,FALSE)=0,"-",VLOOKUP($AU71,'FE Source'!$AN:$AS,5,FALSE))</f>
        <v>#N/A</v>
      </c>
      <c r="AU71" s="163" t="s">
        <v>4192</v>
      </c>
      <c r="AX71" s="3" t="s">
        <v>1323</v>
      </c>
      <c r="BE71" s="219" t="e">
        <f>IF(VLOOKUP($AU71,'FE Source'!$A:$AK,22,FALSE)=0,"-",VLOOKUP($AU71,'FE Source'!$A:$AK,22,FALSE))</f>
        <v>#N/A</v>
      </c>
      <c r="BF71" s="219" t="e">
        <f>IF(VLOOKUP($AU71,'FE Source'!$A:$AK,23,FALSE)=0,"-",VLOOKUP($AU71,'FE Source'!$A:$AK,23,FALSE))</f>
        <v>#N/A</v>
      </c>
      <c r="BG71" s="219" t="e">
        <f>IF(VLOOKUP($AU71,'FE Source'!$A:$AK,24,FALSE)=0,"-",VLOOKUP($AU71,'FE Source'!$A:$AK,24,FALSE))</f>
        <v>#N/A</v>
      </c>
      <c r="BH71" s="219" t="e">
        <f>IF(VLOOKUP($AU71,'FE Source'!$A:$AK,25,FALSE)=0,"-",VLOOKUP($AU71,'FE Source'!$A:$AK,25,FALSE))</f>
        <v>#N/A</v>
      </c>
      <c r="BI71" s="219" t="e">
        <f>IF(VLOOKUP($AU71,'FE Source'!$A:$AK,26,FALSE)=0,"-",VLOOKUP($AU71,'FE Source'!$A:$AK,26,FALSE))</f>
        <v>#N/A</v>
      </c>
      <c r="BJ71" s="219" t="e">
        <f>IF(VLOOKUP($AU71,'FE Source'!$A:$AK,27,FALSE)=0,"-",VLOOKUP($AU71,'FE Source'!$A:$AK,27,FALSE))</f>
        <v>#N/A</v>
      </c>
      <c r="BK71" s="219" t="e">
        <f>IF(VLOOKUP($AU71,'FE Source'!$A:$AK,28,FALSE)=0,"-",VLOOKUP($AU71,'FE Source'!$A:$AK,28,FALSE))</f>
        <v>#N/A</v>
      </c>
      <c r="BL71" s="219" t="e">
        <f>IF(VLOOKUP($AU71,'FE Source'!$A:$AK,29,FALSE)=0,"-",VLOOKUP($AU71,'FE Source'!$A:$AK,29,FALSE))</f>
        <v>#N/A</v>
      </c>
      <c r="BM71" s="219" t="e">
        <f>IF(VLOOKUP($AU71,'FE Source'!$A:$AK,30,FALSE)=0,"-",VLOOKUP($AU71,'FE Source'!$A:$AK,30,FALSE))</f>
        <v>#N/A</v>
      </c>
      <c r="BN71" t="e">
        <f>IF(VLOOKUP($AU71,'FE Source'!$A:$AK,31,FALSE)="No Specified Index","-",IF(VLOOKUP($AU71,'FE Source'!$A:$AK,31,FALSE)=0,"-",VLOOKUP($AU71,'FE Source'!$A:$AK,31,FALSE)))</f>
        <v>#N/A</v>
      </c>
      <c r="BO71" s="217" t="e">
        <f>IF(VLOOKUP($AU71,'FE Source'!$A:$AK,32,FALSE)=0,"-",VLOOKUP($AU71,'FE Source'!$A:$AK,32,FALSE))</f>
        <v>#N/A</v>
      </c>
      <c r="BP71" s="18" t="e">
        <f>IF(VLOOKUP($AU71,'FE Source'!$AZ:$BC,2,FALSE)=0,"-",VLOOKUP($AU71,'FE Source'!$AZ:$BC,2,FALSE))</f>
        <v>#N/A</v>
      </c>
      <c r="BQ71" s="18" t="e">
        <f>IF(VLOOKUP($AU71,'FE Source'!$AZ:$BC,3,FALSE)=0,"-",VLOOKUP($AU71,'FE Source'!$AZ:$BC,3,FALSE))</f>
        <v>#N/A</v>
      </c>
      <c r="BR71" s="18" t="e">
        <f>IF(VLOOKUP($AU71,'FE Source'!$AZ:$BC,4,FALSE)=0,"-",VLOOKUP($AU71,'FE Source'!$AZ:$BC,4,FALSE))</f>
        <v>#N/A</v>
      </c>
    </row>
    <row r="72" spans="1:70" ht="15" customHeight="1">
      <c r="A72" s="3"/>
      <c r="B72" s="159" t="str">
        <f>INDEX('UT - Retail'!$A$7:$A$1409,MATCH(AU72,'UT - Retail'!$U$7:$U$1409,0),1)</f>
        <v>Allianz Global Investors</v>
      </c>
      <c r="C72" s="710" t="str">
        <f>INDEX('UT - Retail'!$B$7:$B$1409,MATCH(AU72,'UT - Retail'!$U$7:$U$1409,0),1)</f>
        <v>Allianz Dynamic Asian High Yield Bond Cl AMg DIS H2-EUR</v>
      </c>
      <c r="D72" s="711"/>
      <c r="E72" s="147" t="str">
        <f>VLOOKUP(C72,'UT - Retail'!$B:$K,8,FALSE)</f>
        <v>Fixed Income</v>
      </c>
      <c r="F72" s="82" t="str">
        <f>VLOOKUP(C72,'UT - Retail'!$B:$K,9,FALSE)</f>
        <v>Asia Pacific ex-Japan</v>
      </c>
      <c r="G72" s="82" t="str">
        <f>VLOOKUP(C72,'UT - Retail'!$B:$K,10,FALSE)</f>
        <v>High Yield</v>
      </c>
      <c r="H72" s="82" t="str">
        <f>VLOOKUP(C72,'UT - Retail'!$B:$N,13,FALSE)</f>
        <v>No</v>
      </c>
      <c r="I72" s="82" t="str">
        <f>VLOOKUP(C72,'UT - Retail'!$B:$Q,14,FALSE)</f>
        <v>No</v>
      </c>
      <c r="J72" s="82" t="str">
        <f>VLOOKUP(C72,'UT - Retail'!$B:$Q,11,FALSE)</f>
        <v>Yes</v>
      </c>
      <c r="K72" s="130" t="str">
        <f>VLOOKUP(C72,'UT - Retail'!$B:$P,15,FALSE)</f>
        <v>Yes</v>
      </c>
      <c r="L72" s="82" t="str">
        <f>VLOOKUP(C72,'UT - Retail'!$B:$Q,16,FALSE)</f>
        <v>Both</v>
      </c>
      <c r="M72" s="173" t="str">
        <f>VLOOKUP(C72,'UT - Retail'!$B:$K,6,FALSE)</f>
        <v>EUR</v>
      </c>
      <c r="N72" s="173" t="str">
        <f>IFERROR(IF(MATCH(C72,'Portfolio Construction'!$AL:$AL,0),"Yes","No"),"No")</f>
        <v>No</v>
      </c>
      <c r="O72" s="173" t="str">
        <f>IFERROR(IF(MATCH(C72,'Portfolio Construction'!$AN:$AN,0),"Yes","No"),"No")</f>
        <v>No</v>
      </c>
      <c r="P72" s="173" t="str">
        <f>IFERROR(IF(MATCH(C72,'Portfolio Construction'!$AP:$AP,0),"Yes","No"),"No")</f>
        <v>No</v>
      </c>
      <c r="Q72" s="173" t="str">
        <f>IFERROR(IF(MATCH(C72,'Portfolio Construction'!$AR:$AR,0),"Yes","No"),"No")</f>
        <v>No</v>
      </c>
      <c r="R72" s="173" t="str">
        <f>IFERROR(IF(MATCH(C72,'Portfolio Construction'!$AT:$AT,0),"Yes","No"),"No")</f>
        <v>No</v>
      </c>
      <c r="S72" s="173" t="str">
        <f>IFERROR(IF(MATCH(C72,'Portfolio Construction'!$AV:$AV,0),"Yes","No"),"No")</f>
        <v>No</v>
      </c>
      <c r="T72" s="173" t="str">
        <f>IFERROR(IF(MATCH(C72,'Portfolio Construction'!$AX:$AX,0),"Yes","No"),"No")</f>
        <v>No</v>
      </c>
      <c r="U72" s="173" t="str">
        <f>IFERROR(IF(MATCH(C72,'Portfolio Construction'!$AZ:$AZ,0),"Yes","No"),"No")</f>
        <v>No</v>
      </c>
      <c r="V72" s="173" t="str">
        <f>IFERROR(IF(MATCH(C72,'Portfolio Construction'!$BB:$BB,0),"Yes","No"),"No")</f>
        <v>No</v>
      </c>
      <c r="W72" s="619" t="e">
        <f>IF(VLOOKUP($AU72,'FE Source'!$A:$W,3,FALSE)=0,"-",VLOOKUP($AU72,'FE Source'!$A:$W,3,FALSE))</f>
        <v>#N/A</v>
      </c>
      <c r="X72" s="618" t="e">
        <f>IF(VLOOKUP($AU72,'FE Source'!$A:$W,4,FALSE)=0,"-",VLOOKUP($AU72,'FE Source'!$A:$W,4,FALSE))</f>
        <v>#N/A</v>
      </c>
      <c r="Y72" s="618" t="e">
        <f>IF(VLOOKUP($AU72,'FE Source'!$A:$W,5,FALSE)=0,"-",VLOOKUP($AU72,'FE Source'!$A:$W,5,FALSE))</f>
        <v>#N/A</v>
      </c>
      <c r="Z72" s="618" t="e">
        <f>IF(VLOOKUP($AU72,'FE Source'!$A:$W,6,FALSE)=0,"-",VLOOKUP($AU72,'FE Source'!$A:$W,6,FALSE))</f>
        <v>#N/A</v>
      </c>
      <c r="AA72" s="618" t="e">
        <f>IF(VLOOKUP($AU72,'FE Source'!$A:$W,7,FALSE)=0,"-",VLOOKUP($AU72,'FE Source'!$A:$W,7,FALSE))</f>
        <v>#N/A</v>
      </c>
      <c r="AB72" s="618" t="e">
        <f>IF(VLOOKUP($AU72,'FE Source'!$A:$W,8,FALSE)=0,"-",VLOOKUP($AU72,'FE Source'!$A:$W,8,FALSE))</f>
        <v>#N/A</v>
      </c>
      <c r="AC72" s="623" t="e">
        <f>IF(VLOOKUP($AU72,'FE Source'!$A:$W,9,FALSE)=0,"-",VLOOKUP($AU72,'FE Source'!$A:$W,9,FALSE))</f>
        <v>#N/A</v>
      </c>
      <c r="AD72" s="147" t="e">
        <f>IF(VLOOKUP($AU72,'FE Source'!$A:$W,10,FALSE)=0,"-",VLOOKUP($AU72,'FE Source'!$A:$W,10,FALSE))</f>
        <v>#N/A</v>
      </c>
      <c r="AE72" s="82" t="e">
        <f>IF(VLOOKUP($AU72,'FE Source'!$A:$W,11,FALSE)=0,"-",VLOOKUP($AU72,'FE Source'!$A:$W,11,FALSE))</f>
        <v>#N/A</v>
      </c>
      <c r="AF72" s="82" t="e">
        <f>IF(VLOOKUP($AU72,'FE Source'!$A:$W,12,FALSE)=0,"-",VLOOKUP($AU72,'FE Source'!$A:$W,12,FALSE))</f>
        <v>#N/A</v>
      </c>
      <c r="AG72" s="130" t="e">
        <f>IF(VLOOKUP($AU72,'FE Source'!$A:$W,14,FALSE)=0,"-",VLOOKUP($AU72,'FE Source'!$A:$W,14,FALSE))</f>
        <v>#N/A</v>
      </c>
      <c r="AH72" s="173" t="e">
        <f>IF(VLOOKUP($AU72,'FE Source'!$A:$DJ,33,FALSE)=0,"-",VLOOKUP($AU72,'FE Source'!$A:$DJ,33,FALSE))</f>
        <v>#N/A</v>
      </c>
      <c r="AI72" s="203" t="e">
        <f>IF(VLOOKUP($AU72,'FE Source'!$A:$Y,20,FALSE)=0,"-",VLOOKUP($AU72,'FE Source'!$A:$Y,20,FALSE))</f>
        <v>#N/A</v>
      </c>
      <c r="AJ72" s="257" t="e">
        <f>IF(VLOOKUP($AU72,'FE Source'!$A:$DJ,34,FALSE)=0,"-",VLOOKUP($AU72,'FE Source'!$A:$DJ,34,FALSE))</f>
        <v>#N/A</v>
      </c>
      <c r="AK72" s="257" t="e">
        <f>IF(VLOOKUP($AU72,'FE Source'!$A:$DJ,35,FALSE)=0,"-",VLOOKUP($AU72,'FE Source'!$A:$DJ,35,FALSE))</f>
        <v>#N/A</v>
      </c>
      <c r="AL72" s="326" t="e">
        <f>IF(VLOOKUP($AU72,'FE Source'!$A:$Y,19,FALSE)=0,"-",VLOOKUP($AU72,'FE Source'!$A:$Y,19,FALSE))</f>
        <v>#N/A</v>
      </c>
      <c r="AM72" s="259" t="e">
        <f>IF(VLOOKUP($AU72,'FE Source'!$A:$DJ,36,FALSE)=0,"-",VLOOKUP($AU72,'FE Source'!$A:$DJ,36,FALSE))</f>
        <v>#N/A</v>
      </c>
      <c r="AN72" s="165" t="e">
        <f>IF(VLOOKUP($AU72,'FE Source'!$A:$W,13,FALSE)=0,"-",VLOOKUP($AU72,'FE Source'!$A:$W,13,FALSE))</f>
        <v>#N/A</v>
      </c>
      <c r="AO72" s="198" t="e">
        <f>IF(J72="no","-",IF(VLOOKUP($AU72,'FE Source'!$A:$W,15,FALSE)=0,"-",VLOOKUP($AU72,'FE Source'!$A:$W,15,FALSE)))</f>
        <v>#N/A</v>
      </c>
      <c r="AP72" s="201" t="e">
        <f>IF(AO72="-","-",IF(VLOOKUP($AU72,'FE Source'!$A:$Z,21,FALSE)=0,"-",IF(VLOOKUP($AU72,'FE Source'!$A:$Z,21,FALSE)=2,"Semi-Annual",IF(VLOOKUP($AU72,'FE Source'!$A:$Z,21,FALSE)=4,"Quarterly",IF(VLOOKUP($AU72,'FE Source'!$A:$Z,21,FALSE)=12,"Monthly","Annual")))))</f>
        <v>#N/A</v>
      </c>
      <c r="AQ72" s="170" t="e">
        <f t="array" ref="AQ72">IF(VLOOKUP($AU72,'FE Source'!$A:$W,16,FALSE)=0,"-",VLOOKUP($AU72,'FE Source'!$A:$W,16,FALSE))</f>
        <v>#N/A</v>
      </c>
      <c r="AR72" s="175" t="e">
        <f>IF(VLOOKUP($AU72,'FE Source'!$A:$W,17,FALSE)=0,"-",VLOOKUP($AU72,'FE Source'!$A:$W,17,FALSE))</f>
        <v>#N/A</v>
      </c>
      <c r="AS72" s="173" t="e">
        <f>IF(VLOOKUP($AU72,'FE Source'!$AN:$AS,4,FALSE)="",VLOOKUP($AU72,'FE Source'!$AN:$AS,3,FALSE),VLOOKUP($AU72,'FE Source'!$AN:$AS,4,FALSE))</f>
        <v>#N/A</v>
      </c>
      <c r="AT72" s="179" t="e">
        <f>IF(VLOOKUP($AU72,'FE Source'!$AN:$AS,5,FALSE)=0,"-",VLOOKUP($AU72,'FE Source'!$AN:$AS,5,FALSE))</f>
        <v>#N/A</v>
      </c>
      <c r="AU72" s="177" t="s">
        <v>4187</v>
      </c>
      <c r="BE72" s="219" t="e">
        <f>IF(VLOOKUP($AU72,'FE Source'!$A:$AK,22,FALSE)=0,"-",VLOOKUP($AU72,'FE Source'!$A:$AK,22,FALSE))</f>
        <v>#N/A</v>
      </c>
      <c r="BF72" s="219" t="e">
        <f>IF(VLOOKUP($AU72,'FE Source'!$A:$AK,23,FALSE)=0,"-",VLOOKUP($AU72,'FE Source'!$A:$AK,23,FALSE))</f>
        <v>#N/A</v>
      </c>
      <c r="BG72" s="219" t="e">
        <f>IF(VLOOKUP($AU72,'FE Source'!$A:$AK,24,FALSE)=0,"-",VLOOKUP($AU72,'FE Source'!$A:$AK,24,FALSE))</f>
        <v>#N/A</v>
      </c>
      <c r="BH72" s="219" t="e">
        <f>IF(VLOOKUP($AU72,'FE Source'!$A:$AK,25,FALSE)=0,"-",VLOOKUP($AU72,'FE Source'!$A:$AK,25,FALSE))</f>
        <v>#N/A</v>
      </c>
      <c r="BI72" s="219" t="e">
        <f>IF(VLOOKUP($AU72,'FE Source'!$A:$AK,26,FALSE)=0,"-",VLOOKUP($AU72,'FE Source'!$A:$AK,26,FALSE))</f>
        <v>#N/A</v>
      </c>
      <c r="BJ72" s="219" t="e">
        <f>IF(VLOOKUP($AU72,'FE Source'!$A:$AK,27,FALSE)=0,"-",VLOOKUP($AU72,'FE Source'!$A:$AK,27,FALSE))</f>
        <v>#N/A</v>
      </c>
      <c r="BK72" s="219" t="e">
        <f>IF(VLOOKUP($AU72,'FE Source'!$A:$AK,28,FALSE)=0,"-",VLOOKUP($AU72,'FE Source'!$A:$AK,28,FALSE))</f>
        <v>#N/A</v>
      </c>
      <c r="BL72" s="219" t="e">
        <f>IF(VLOOKUP($AU72,'FE Source'!$A:$AK,29,FALSE)=0,"-",VLOOKUP($AU72,'FE Source'!$A:$AK,29,FALSE))</f>
        <v>#N/A</v>
      </c>
      <c r="BM72" s="219" t="e">
        <f>IF(VLOOKUP($AU72,'FE Source'!$A:$AK,30,FALSE)=0,"-",VLOOKUP($AU72,'FE Source'!$A:$AK,30,FALSE))</f>
        <v>#N/A</v>
      </c>
      <c r="BN72" t="e">
        <f>IF(VLOOKUP($AU72,'FE Source'!$A:$AK,31,FALSE)="No Specified Index","-",IF(VLOOKUP($AU72,'FE Source'!$A:$AK,31,FALSE)=0,"-",VLOOKUP($AU72,'FE Source'!$A:$AK,31,FALSE)))</f>
        <v>#N/A</v>
      </c>
      <c r="BO72" s="217" t="e">
        <f>IF(VLOOKUP($AU72,'FE Source'!$A:$AK,32,FALSE)=0,"-",VLOOKUP($AU72,'FE Source'!$A:$AK,32,FALSE))</f>
        <v>#N/A</v>
      </c>
      <c r="BP72" s="18" t="e">
        <f>IF(VLOOKUP($AU72,'FE Source'!$AZ:$BC,2,FALSE)=0,"-",VLOOKUP($AU72,'FE Source'!$AZ:$BC,2,FALSE))</f>
        <v>#N/A</v>
      </c>
      <c r="BQ72" s="18" t="e">
        <f>IF(VLOOKUP($AU72,'FE Source'!$AZ:$BC,3,FALSE)=0,"-",VLOOKUP($AU72,'FE Source'!$AZ:$BC,3,FALSE))</f>
        <v>#N/A</v>
      </c>
      <c r="BR72" s="18" t="e">
        <f>IF(VLOOKUP($AU72,'FE Source'!$AZ:$BC,4,FALSE)=0,"-",VLOOKUP($AU72,'FE Source'!$AZ:$BC,4,FALSE))</f>
        <v>#N/A</v>
      </c>
    </row>
    <row r="73" spans="1:70" ht="15" customHeight="1">
      <c r="A73" s="3"/>
      <c r="B73" s="159" t="str">
        <f>INDEX('UT - Retail'!$A$7:$A$1409,MATCH(AU73,'UT - Retail'!$U$7:$U$1409,0),1)</f>
        <v>Allianz Global Investors</v>
      </c>
      <c r="C73" s="701" t="str">
        <f>INDEX('UT - Retail'!$B$7:$B$1409,MATCH(AU73,'UT - Retail'!$U$7:$U$1409,0),1)</f>
        <v>Allianz Dynamic Asian High Yield Bond Cl AMg DIS H2-GBP</v>
      </c>
      <c r="D73" s="702"/>
      <c r="E73" s="147" t="str">
        <f>VLOOKUP(C73,'UT - Retail'!$B:$K,8,FALSE)</f>
        <v>Fixed Income</v>
      </c>
      <c r="F73" s="82" t="str">
        <f>VLOOKUP(C73,'UT - Retail'!$B:$K,9,FALSE)</f>
        <v>Asia Pacific ex-Japan</v>
      </c>
      <c r="G73" s="82" t="str">
        <f>VLOOKUP(C73,'UT - Retail'!$B:$K,10,FALSE)</f>
        <v>High Yield</v>
      </c>
      <c r="H73" s="82" t="str">
        <f>VLOOKUP(C73,'UT - Retail'!$B:$N,13,FALSE)</f>
        <v>No</v>
      </c>
      <c r="I73" s="82" t="str">
        <f>VLOOKUP(C73,'UT - Retail'!$B:$Q,14,FALSE)</f>
        <v>No</v>
      </c>
      <c r="J73" s="82" t="str">
        <f>VLOOKUP(C73,'UT - Retail'!$B:$Q,11,FALSE)</f>
        <v>Yes</v>
      </c>
      <c r="K73" s="130" t="str">
        <f>VLOOKUP(C73,'UT - Retail'!$B:$P,15,FALSE)</f>
        <v>Yes</v>
      </c>
      <c r="L73" s="82" t="str">
        <f>VLOOKUP(C73,'UT - Retail'!$B:$Q,16,FALSE)</f>
        <v>Both</v>
      </c>
      <c r="M73" s="173" t="str">
        <f>VLOOKUP(C73,'UT - Retail'!$B:$K,6,FALSE)</f>
        <v>GBP</v>
      </c>
      <c r="N73" s="173" t="str">
        <f>IFERROR(IF(MATCH(C73,'Portfolio Construction'!$AL:$AL,0),"Yes","No"),"No")</f>
        <v>No</v>
      </c>
      <c r="O73" s="173" t="str">
        <f>IFERROR(IF(MATCH(C73,'Portfolio Construction'!$AN:$AN,0),"Yes","No"),"No")</f>
        <v>No</v>
      </c>
      <c r="P73" s="173" t="str">
        <f>IFERROR(IF(MATCH(C73,'Portfolio Construction'!$AP:$AP,0),"Yes","No"),"No")</f>
        <v>No</v>
      </c>
      <c r="Q73" s="173" t="str">
        <f>IFERROR(IF(MATCH(C73,'Portfolio Construction'!$AR:$AR,0),"Yes","No"),"No")</f>
        <v>No</v>
      </c>
      <c r="R73" s="173" t="str">
        <f>IFERROR(IF(MATCH(C73,'Portfolio Construction'!$AT:$AT,0),"Yes","No"),"No")</f>
        <v>No</v>
      </c>
      <c r="S73" s="173" t="str">
        <f>IFERROR(IF(MATCH(C73,'Portfolio Construction'!$AV:$AV,0),"Yes","No"),"No")</f>
        <v>No</v>
      </c>
      <c r="T73" s="173" t="str">
        <f>IFERROR(IF(MATCH(C73,'Portfolio Construction'!$AX:$AX,0),"Yes","No"),"No")</f>
        <v>No</v>
      </c>
      <c r="U73" s="173" t="str">
        <f>IFERROR(IF(MATCH(C73,'Portfolio Construction'!$AZ:$AZ,0),"Yes","No"),"No")</f>
        <v>No</v>
      </c>
      <c r="V73" s="173" t="str">
        <f>IFERROR(IF(MATCH(C73,'Portfolio Construction'!$BB:$BB,0),"Yes","No"),"No")</f>
        <v>No</v>
      </c>
      <c r="W73" s="619" t="e">
        <f>IF(VLOOKUP($AU73,'FE Source'!$A:$W,3,FALSE)=0,"-",VLOOKUP($AU73,'FE Source'!$A:$W,3,FALSE))</f>
        <v>#N/A</v>
      </c>
      <c r="X73" s="618" t="e">
        <f>IF(VLOOKUP($AU73,'FE Source'!$A:$W,4,FALSE)=0,"-",VLOOKUP($AU73,'FE Source'!$A:$W,4,FALSE))</f>
        <v>#N/A</v>
      </c>
      <c r="Y73" s="618" t="e">
        <f>IF(VLOOKUP($AU73,'FE Source'!$A:$W,5,FALSE)=0,"-",VLOOKUP($AU73,'FE Source'!$A:$W,5,FALSE))</f>
        <v>#N/A</v>
      </c>
      <c r="Z73" s="618" t="e">
        <f>IF(VLOOKUP($AU73,'FE Source'!$A:$W,6,FALSE)=0,"-",VLOOKUP($AU73,'FE Source'!$A:$W,6,FALSE))</f>
        <v>#N/A</v>
      </c>
      <c r="AA73" s="618" t="e">
        <f>IF(VLOOKUP($AU73,'FE Source'!$A:$W,7,FALSE)=0,"-",VLOOKUP($AU73,'FE Source'!$A:$W,7,FALSE))</f>
        <v>#N/A</v>
      </c>
      <c r="AB73" s="618" t="e">
        <f>IF(VLOOKUP($AU73,'FE Source'!$A:$W,8,FALSE)=0,"-",VLOOKUP($AU73,'FE Source'!$A:$W,8,FALSE))</f>
        <v>#N/A</v>
      </c>
      <c r="AC73" s="623" t="e">
        <f>IF(VLOOKUP($AU73,'FE Source'!$A:$W,9,FALSE)=0,"-",VLOOKUP($AU73,'FE Source'!$A:$W,9,FALSE))</f>
        <v>#N/A</v>
      </c>
      <c r="AD73" s="147" t="e">
        <f>IF(VLOOKUP($AU73,'FE Source'!$A:$W,10,FALSE)=0,"-",VLOOKUP($AU73,'FE Source'!$A:$W,10,FALSE))</f>
        <v>#N/A</v>
      </c>
      <c r="AE73" s="82" t="e">
        <f>IF(VLOOKUP($AU73,'FE Source'!$A:$W,11,FALSE)=0,"-",VLOOKUP($AU73,'FE Source'!$A:$W,11,FALSE))</f>
        <v>#N/A</v>
      </c>
      <c r="AF73" s="82" t="e">
        <f>IF(VLOOKUP($AU73,'FE Source'!$A:$W,12,FALSE)=0,"-",VLOOKUP($AU73,'FE Source'!$A:$W,12,FALSE))</f>
        <v>#N/A</v>
      </c>
      <c r="AG73" s="130" t="e">
        <f>IF(VLOOKUP($AU73,'FE Source'!$A:$W,14,FALSE)=0,"-",VLOOKUP($AU73,'FE Source'!$A:$W,14,FALSE))</f>
        <v>#N/A</v>
      </c>
      <c r="AH73" s="173" t="e">
        <f>IF(VLOOKUP($AU73,'FE Source'!$A:$DJ,33,FALSE)=0,"-",VLOOKUP($AU73,'FE Source'!$A:$DJ,33,FALSE))</f>
        <v>#N/A</v>
      </c>
      <c r="AI73" s="203" t="e">
        <f>IF(VLOOKUP($AU73,'FE Source'!$A:$Y,20,FALSE)=0,"-",VLOOKUP($AU73,'FE Source'!$A:$Y,20,FALSE))</f>
        <v>#N/A</v>
      </c>
      <c r="AJ73" s="257" t="e">
        <f>IF(VLOOKUP($AU73,'FE Source'!$A:$DJ,34,FALSE)=0,"-",VLOOKUP($AU73,'FE Source'!$A:$DJ,34,FALSE))</f>
        <v>#N/A</v>
      </c>
      <c r="AK73" s="257" t="e">
        <f>IF(VLOOKUP($AU73,'FE Source'!$A:$DJ,35,FALSE)=0,"-",VLOOKUP($AU73,'FE Source'!$A:$DJ,35,FALSE))</f>
        <v>#N/A</v>
      </c>
      <c r="AL73" s="326" t="e">
        <f>IF(VLOOKUP($AU73,'FE Source'!$A:$Y,19,FALSE)=0,"-",VLOOKUP($AU73,'FE Source'!$A:$Y,19,FALSE))</f>
        <v>#N/A</v>
      </c>
      <c r="AM73" s="259" t="e">
        <f>IF(VLOOKUP($AU73,'FE Source'!$A:$DJ,36,FALSE)=0,"-",VLOOKUP($AU73,'FE Source'!$A:$DJ,36,FALSE))</f>
        <v>#N/A</v>
      </c>
      <c r="AN73" s="165" t="e">
        <f>IF(VLOOKUP($AU73,'FE Source'!$A:$W,13,FALSE)=0,"-",VLOOKUP($AU73,'FE Source'!$A:$W,13,FALSE))</f>
        <v>#N/A</v>
      </c>
      <c r="AO73" s="198" t="e">
        <f>IF(J73="no","-",IF(VLOOKUP($AU73,'FE Source'!$A:$W,15,FALSE)=0,"-",VLOOKUP($AU73,'FE Source'!$A:$W,15,FALSE)))</f>
        <v>#N/A</v>
      </c>
      <c r="AP73" s="201" t="e">
        <f>IF(AO73="-","-",IF(VLOOKUP($AU73,'FE Source'!$A:$Z,21,FALSE)=0,"-",IF(VLOOKUP($AU73,'FE Source'!$A:$Z,21,FALSE)=2,"Semi-Annual",IF(VLOOKUP($AU73,'FE Source'!$A:$Z,21,FALSE)=4,"Quarterly",IF(VLOOKUP($AU73,'FE Source'!$A:$Z,21,FALSE)=12,"Monthly","Annual")))))</f>
        <v>#N/A</v>
      </c>
      <c r="AQ73" s="170" t="e">
        <f t="array" ref="AQ73">IF(VLOOKUP($AU73,'FE Source'!$A:$W,16,FALSE)=0,"-",VLOOKUP($AU73,'FE Source'!$A:$W,16,FALSE))</f>
        <v>#N/A</v>
      </c>
      <c r="AR73" s="175" t="e">
        <f>IF(VLOOKUP($AU73,'FE Source'!$A:$W,17,FALSE)=0,"-",VLOOKUP($AU73,'FE Source'!$A:$W,17,FALSE))</f>
        <v>#N/A</v>
      </c>
      <c r="AS73" s="173" t="e">
        <f>IF(VLOOKUP($AU73,'FE Source'!$AN:$AS,4,FALSE)="",VLOOKUP($AU73,'FE Source'!$AN:$AS,3,FALSE),VLOOKUP($AU73,'FE Source'!$AN:$AS,4,FALSE))</f>
        <v>#N/A</v>
      </c>
      <c r="AT73" s="180" t="e">
        <f>IF(VLOOKUP($AU73,'FE Source'!$AN:$AS,5,FALSE)=0,"-",VLOOKUP($AU73,'FE Source'!$AN:$AS,5,FALSE))</f>
        <v>#N/A</v>
      </c>
      <c r="AU73" s="163" t="s">
        <v>4181</v>
      </c>
      <c r="BE73" s="219" t="e">
        <f>IF(VLOOKUP($AU73,'FE Source'!$A:$AK,22,FALSE)=0,"-",VLOOKUP($AU73,'FE Source'!$A:$AK,22,FALSE))</f>
        <v>#N/A</v>
      </c>
      <c r="BF73" s="219" t="e">
        <f>IF(VLOOKUP($AU73,'FE Source'!$A:$AK,23,FALSE)=0,"-",VLOOKUP($AU73,'FE Source'!$A:$AK,23,FALSE))</f>
        <v>#N/A</v>
      </c>
      <c r="BG73" s="219" t="e">
        <f>IF(VLOOKUP($AU73,'FE Source'!$A:$AK,24,FALSE)=0,"-",VLOOKUP($AU73,'FE Source'!$A:$AK,24,FALSE))</f>
        <v>#N/A</v>
      </c>
      <c r="BH73" s="219" t="e">
        <f>IF(VLOOKUP($AU73,'FE Source'!$A:$AK,25,FALSE)=0,"-",VLOOKUP($AU73,'FE Source'!$A:$AK,25,FALSE))</f>
        <v>#N/A</v>
      </c>
      <c r="BI73" s="219" t="e">
        <f>IF(VLOOKUP($AU73,'FE Source'!$A:$AK,26,FALSE)=0,"-",VLOOKUP($AU73,'FE Source'!$A:$AK,26,FALSE))</f>
        <v>#N/A</v>
      </c>
      <c r="BJ73" s="219" t="e">
        <f>IF(VLOOKUP($AU73,'FE Source'!$A:$AK,27,FALSE)=0,"-",VLOOKUP($AU73,'FE Source'!$A:$AK,27,FALSE))</f>
        <v>#N/A</v>
      </c>
      <c r="BK73" s="219" t="e">
        <f>IF(VLOOKUP($AU73,'FE Source'!$A:$AK,28,FALSE)=0,"-",VLOOKUP($AU73,'FE Source'!$A:$AK,28,FALSE))</f>
        <v>#N/A</v>
      </c>
      <c r="BL73" s="219" t="e">
        <f>IF(VLOOKUP($AU73,'FE Source'!$A:$AK,29,FALSE)=0,"-",VLOOKUP($AU73,'FE Source'!$A:$AK,29,FALSE))</f>
        <v>#N/A</v>
      </c>
      <c r="BM73" s="219" t="e">
        <f>IF(VLOOKUP($AU73,'FE Source'!$A:$AK,30,FALSE)=0,"-",VLOOKUP($AU73,'FE Source'!$A:$AK,30,FALSE))</f>
        <v>#N/A</v>
      </c>
      <c r="BN73" t="e">
        <f>IF(VLOOKUP($AU73,'FE Source'!$A:$AK,31,FALSE)="No Specified Index","-",IF(VLOOKUP($AU73,'FE Source'!$A:$AK,31,FALSE)=0,"-",VLOOKUP($AU73,'FE Source'!$A:$AK,31,FALSE)))</f>
        <v>#N/A</v>
      </c>
      <c r="BO73" s="217" t="e">
        <f>IF(VLOOKUP($AU73,'FE Source'!$A:$AK,32,FALSE)=0,"-",VLOOKUP($AU73,'FE Source'!$A:$AK,32,FALSE))</f>
        <v>#N/A</v>
      </c>
      <c r="BP73" s="18" t="e">
        <f>IF(VLOOKUP($AU73,'FE Source'!$AZ:$BC,2,FALSE)=0,"-",VLOOKUP($AU73,'FE Source'!$AZ:$BC,2,FALSE))</f>
        <v>#N/A</v>
      </c>
      <c r="BQ73" s="18" t="e">
        <f>IF(VLOOKUP($AU73,'FE Source'!$AZ:$BC,3,FALSE)=0,"-",VLOOKUP($AU73,'FE Source'!$AZ:$BC,3,FALSE))</f>
        <v>#N/A</v>
      </c>
      <c r="BR73" s="18" t="e">
        <f>IF(VLOOKUP($AU73,'FE Source'!$AZ:$BC,4,FALSE)=0,"-",VLOOKUP($AU73,'FE Source'!$AZ:$BC,4,FALSE))</f>
        <v>#N/A</v>
      </c>
    </row>
    <row r="74" spans="1:70" ht="15" customHeight="1">
      <c r="A74" s="3"/>
      <c r="B74" s="159" t="str">
        <f>INDEX('UT - Retail'!$A$7:$A$1409,MATCH(AU74,'UT - Retail'!$U$7:$U$1409,0),1)</f>
        <v>Allianz Global Investors</v>
      </c>
      <c r="C74" s="701" t="str">
        <f>INDEX('UT - Retail'!$B$7:$B$1409,MATCH(AU74,'UT - Retail'!$U$7:$U$1409,0),1)</f>
        <v>Allianz Dynamic Asian High Yield Bond Cl AMg DIS H2-RMB</v>
      </c>
      <c r="D74" s="702"/>
      <c r="E74" s="147" t="str">
        <f>VLOOKUP(C74,'UT - Retail'!$B:$K,8,FALSE)</f>
        <v>Fixed Income</v>
      </c>
      <c r="F74" s="82" t="str">
        <f>VLOOKUP(C74,'UT - Retail'!$B:$K,9,FALSE)</f>
        <v>Asia Pacific ex-Japan</v>
      </c>
      <c r="G74" s="82" t="str">
        <f>VLOOKUP(C74,'UT - Retail'!$B:$K,10,FALSE)</f>
        <v>High Yield</v>
      </c>
      <c r="H74" s="82" t="str">
        <f>VLOOKUP(C74,'UT - Retail'!$B:$N,13,FALSE)</f>
        <v>No</v>
      </c>
      <c r="I74" s="82" t="str">
        <f>VLOOKUP(C74,'UT - Retail'!$B:$Q,14,FALSE)</f>
        <v>No</v>
      </c>
      <c r="J74" s="82" t="str">
        <f>VLOOKUP(C74,'UT - Retail'!$B:$Q,11,FALSE)</f>
        <v>Yes</v>
      </c>
      <c r="K74" s="130" t="str">
        <f>VLOOKUP(C74,'UT - Retail'!$B:$P,15,FALSE)</f>
        <v>Yes</v>
      </c>
      <c r="L74" s="82" t="str">
        <f>VLOOKUP(C74,'UT - Retail'!$B:$Q,16,FALSE)</f>
        <v>Both</v>
      </c>
      <c r="M74" s="173" t="str">
        <f>VLOOKUP(C74,'UT - Retail'!$B:$K,6,FALSE)</f>
        <v>CNH</v>
      </c>
      <c r="N74" s="173" t="str">
        <f>IFERROR(IF(MATCH(C74,'Portfolio Construction'!$AL:$AL,0),"Yes","No"),"No")</f>
        <v>No</v>
      </c>
      <c r="O74" s="173" t="str">
        <f>IFERROR(IF(MATCH(C74,'Portfolio Construction'!$AN:$AN,0),"Yes","No"),"No")</f>
        <v>No</v>
      </c>
      <c r="P74" s="173" t="str">
        <f>IFERROR(IF(MATCH(C74,'Portfolio Construction'!$AP:$AP,0),"Yes","No"),"No")</f>
        <v>No</v>
      </c>
      <c r="Q74" s="173" t="str">
        <f>IFERROR(IF(MATCH(C74,'Portfolio Construction'!$AR:$AR,0),"Yes","No"),"No")</f>
        <v>No</v>
      </c>
      <c r="R74" s="173" t="str">
        <f>IFERROR(IF(MATCH(C74,'Portfolio Construction'!$AT:$AT,0),"Yes","No"),"No")</f>
        <v>No</v>
      </c>
      <c r="S74" s="173" t="str">
        <f>IFERROR(IF(MATCH(C74,'Portfolio Construction'!$AV:$AV,0),"Yes","No"),"No")</f>
        <v>No</v>
      </c>
      <c r="T74" s="173" t="str">
        <f>IFERROR(IF(MATCH(C74,'Portfolio Construction'!$AX:$AX,0),"Yes","No"),"No")</f>
        <v>No</v>
      </c>
      <c r="U74" s="173" t="str">
        <f>IFERROR(IF(MATCH(C74,'Portfolio Construction'!$AZ:$AZ,0),"Yes","No"),"No")</f>
        <v>No</v>
      </c>
      <c r="V74" s="173" t="str">
        <f>IFERROR(IF(MATCH(C74,'Portfolio Construction'!$BB:$BB,0),"Yes","No"),"No")</f>
        <v>No</v>
      </c>
      <c r="W74" s="619" t="e">
        <f>IF(VLOOKUP($AU74,'FE Source'!$A:$W,3,FALSE)=0,"-",VLOOKUP($AU74,'FE Source'!$A:$W,3,FALSE))</f>
        <v>#N/A</v>
      </c>
      <c r="X74" s="618" t="e">
        <f>IF(VLOOKUP($AU74,'FE Source'!$A:$W,4,FALSE)=0,"-",VLOOKUP($AU74,'FE Source'!$A:$W,4,FALSE))</f>
        <v>#N/A</v>
      </c>
      <c r="Y74" s="618" t="e">
        <f>IF(VLOOKUP($AU74,'FE Source'!$A:$W,5,FALSE)=0,"-",VLOOKUP($AU74,'FE Source'!$A:$W,5,FALSE))</f>
        <v>#N/A</v>
      </c>
      <c r="Z74" s="618" t="e">
        <f>IF(VLOOKUP($AU74,'FE Source'!$A:$W,6,FALSE)=0,"-",VLOOKUP($AU74,'FE Source'!$A:$W,6,FALSE))</f>
        <v>#N/A</v>
      </c>
      <c r="AA74" s="618" t="e">
        <f>IF(VLOOKUP($AU74,'FE Source'!$A:$W,7,FALSE)=0,"-",VLOOKUP($AU74,'FE Source'!$A:$W,7,FALSE))</f>
        <v>#N/A</v>
      </c>
      <c r="AB74" s="618" t="e">
        <f>IF(VLOOKUP($AU74,'FE Source'!$A:$W,8,FALSE)=0,"-",VLOOKUP($AU74,'FE Source'!$A:$W,8,FALSE))</f>
        <v>#N/A</v>
      </c>
      <c r="AC74" s="623" t="e">
        <f>IF(VLOOKUP($AU74,'FE Source'!$A:$W,9,FALSE)=0,"-",VLOOKUP($AU74,'FE Source'!$A:$W,9,FALSE))</f>
        <v>#N/A</v>
      </c>
      <c r="AD74" s="147" t="e">
        <f>IF(VLOOKUP($AU74,'FE Source'!$A:$W,10,FALSE)=0,"-",VLOOKUP($AU74,'FE Source'!$A:$W,10,FALSE))</f>
        <v>#N/A</v>
      </c>
      <c r="AE74" s="82" t="e">
        <f>IF(VLOOKUP($AU74,'FE Source'!$A:$W,11,FALSE)=0,"-",VLOOKUP($AU74,'FE Source'!$A:$W,11,FALSE))</f>
        <v>#N/A</v>
      </c>
      <c r="AF74" s="82" t="e">
        <f>IF(VLOOKUP($AU74,'FE Source'!$A:$W,12,FALSE)=0,"-",VLOOKUP($AU74,'FE Source'!$A:$W,12,FALSE))</f>
        <v>#N/A</v>
      </c>
      <c r="AG74" s="130" t="e">
        <f>IF(VLOOKUP($AU74,'FE Source'!$A:$W,14,FALSE)=0,"-",VLOOKUP($AU74,'FE Source'!$A:$W,14,FALSE))</f>
        <v>#N/A</v>
      </c>
      <c r="AH74" s="173" t="e">
        <f>IF(VLOOKUP($AU74,'FE Source'!$A:$DJ,33,FALSE)=0,"-",VLOOKUP($AU74,'FE Source'!$A:$DJ,33,FALSE))</f>
        <v>#N/A</v>
      </c>
      <c r="AI74" s="203" t="e">
        <f>IF(VLOOKUP($AU74,'FE Source'!$A:$Y,20,FALSE)=0,"-",VLOOKUP($AU74,'FE Source'!$A:$Y,20,FALSE))</f>
        <v>#N/A</v>
      </c>
      <c r="AJ74" s="257" t="e">
        <f>IF(VLOOKUP($AU74,'FE Source'!$A:$DJ,34,FALSE)=0,"-",VLOOKUP($AU74,'FE Source'!$A:$DJ,34,FALSE))</f>
        <v>#N/A</v>
      </c>
      <c r="AK74" s="257" t="e">
        <f>IF(VLOOKUP($AU74,'FE Source'!$A:$DJ,35,FALSE)=0,"-",VLOOKUP($AU74,'FE Source'!$A:$DJ,35,FALSE))</f>
        <v>#N/A</v>
      </c>
      <c r="AL74" s="326" t="e">
        <f>IF(VLOOKUP($AU74,'FE Source'!$A:$Y,19,FALSE)=0,"-",VLOOKUP($AU74,'FE Source'!$A:$Y,19,FALSE))</f>
        <v>#N/A</v>
      </c>
      <c r="AM74" s="259" t="e">
        <f>IF(VLOOKUP($AU74,'FE Source'!$A:$DJ,36,FALSE)=0,"-",VLOOKUP($AU74,'FE Source'!$A:$DJ,36,FALSE))</f>
        <v>#N/A</v>
      </c>
      <c r="AN74" s="165" t="e">
        <f>IF(VLOOKUP($AU74,'FE Source'!$A:$W,13,FALSE)=0,"-",VLOOKUP($AU74,'FE Source'!$A:$W,13,FALSE))</f>
        <v>#N/A</v>
      </c>
      <c r="AO74" s="198" t="e">
        <f>IF(J74="no","-",IF(VLOOKUP($AU74,'FE Source'!$A:$W,15,FALSE)=0,"-",VLOOKUP($AU74,'FE Source'!$A:$W,15,FALSE)))</f>
        <v>#N/A</v>
      </c>
      <c r="AP74" s="201" t="e">
        <f>IF(AO74="-","-",IF(VLOOKUP($AU74,'FE Source'!$A:$Z,21,FALSE)=0,"-",IF(VLOOKUP($AU74,'FE Source'!$A:$Z,21,FALSE)=2,"Semi-Annual",IF(VLOOKUP($AU74,'FE Source'!$A:$Z,21,FALSE)=4,"Quarterly",IF(VLOOKUP($AU74,'FE Source'!$A:$Z,21,FALSE)=12,"Monthly","Annual")))))</f>
        <v>#N/A</v>
      </c>
      <c r="AQ74" s="170" t="e">
        <f t="array" ref="AQ74">IF(VLOOKUP($AU74,'FE Source'!$A:$W,16,FALSE)=0,"-",VLOOKUP($AU74,'FE Source'!$A:$W,16,FALSE))</f>
        <v>#N/A</v>
      </c>
      <c r="AR74" s="175" t="e">
        <f>IF(VLOOKUP($AU74,'FE Source'!$A:$W,17,FALSE)=0,"-",VLOOKUP($AU74,'FE Source'!$A:$W,17,FALSE))</f>
        <v>#N/A</v>
      </c>
      <c r="AS74" s="174" t="e">
        <f>IF(VLOOKUP($AU74,'FE Source'!$AN:$AS,4,FALSE)="",VLOOKUP($AU74,'FE Source'!$AN:$AS,3,FALSE),VLOOKUP($AU74,'FE Source'!$AN:$AS,4,FALSE))</f>
        <v>#N/A</v>
      </c>
      <c r="AT74" s="179" t="e">
        <f>IF(VLOOKUP($AU74,'FE Source'!$AN:$AS,5,FALSE)=0,"-",VLOOKUP($AU74,'FE Source'!$AN:$AS,5,FALSE))</f>
        <v>#N/A</v>
      </c>
      <c r="AU74" s="163" t="s">
        <v>4176</v>
      </c>
      <c r="BE74" s="219" t="e">
        <f>IF(VLOOKUP($AU74,'FE Source'!$A:$AK,22,FALSE)=0,"-",VLOOKUP($AU74,'FE Source'!$A:$AK,22,FALSE))</f>
        <v>#N/A</v>
      </c>
      <c r="BF74" s="219" t="e">
        <f>IF(VLOOKUP($AU74,'FE Source'!$A:$AK,23,FALSE)=0,"-",VLOOKUP($AU74,'FE Source'!$A:$AK,23,FALSE))</f>
        <v>#N/A</v>
      </c>
      <c r="BG74" s="219" t="e">
        <f>IF(VLOOKUP($AU74,'FE Source'!$A:$AK,24,FALSE)=0,"-",VLOOKUP($AU74,'FE Source'!$A:$AK,24,FALSE))</f>
        <v>#N/A</v>
      </c>
      <c r="BH74" s="219" t="e">
        <f>IF(VLOOKUP($AU74,'FE Source'!$A:$AK,25,FALSE)=0,"-",VLOOKUP($AU74,'FE Source'!$A:$AK,25,FALSE))</f>
        <v>#N/A</v>
      </c>
      <c r="BI74" s="219" t="e">
        <f>IF(VLOOKUP($AU74,'FE Source'!$A:$AK,26,FALSE)=0,"-",VLOOKUP($AU74,'FE Source'!$A:$AK,26,FALSE))</f>
        <v>#N/A</v>
      </c>
      <c r="BJ74" s="219" t="e">
        <f>IF(VLOOKUP($AU74,'FE Source'!$A:$AK,27,FALSE)=0,"-",VLOOKUP($AU74,'FE Source'!$A:$AK,27,FALSE))</f>
        <v>#N/A</v>
      </c>
      <c r="BK74" s="219" t="e">
        <f>IF(VLOOKUP($AU74,'FE Source'!$A:$AK,28,FALSE)=0,"-",VLOOKUP($AU74,'FE Source'!$A:$AK,28,FALSE))</f>
        <v>#N/A</v>
      </c>
      <c r="BL74" s="219" t="e">
        <f>IF(VLOOKUP($AU74,'FE Source'!$A:$AK,29,FALSE)=0,"-",VLOOKUP($AU74,'FE Source'!$A:$AK,29,FALSE))</f>
        <v>#N/A</v>
      </c>
      <c r="BM74" s="219" t="e">
        <f>IF(VLOOKUP($AU74,'FE Source'!$A:$AK,30,FALSE)=0,"-",VLOOKUP($AU74,'FE Source'!$A:$AK,30,FALSE))</f>
        <v>#N/A</v>
      </c>
      <c r="BN74" t="e">
        <f>IF(VLOOKUP($AU74,'FE Source'!$A:$AK,31,FALSE)="No Specified Index","-",IF(VLOOKUP($AU74,'FE Source'!$A:$AK,31,FALSE)=0,"-",VLOOKUP($AU74,'FE Source'!$A:$AK,31,FALSE)))</f>
        <v>#N/A</v>
      </c>
      <c r="BO74" s="217" t="e">
        <f>IF(VLOOKUP($AU74,'FE Source'!$A:$AK,32,FALSE)=0,"-",VLOOKUP($AU74,'FE Source'!$A:$AK,32,FALSE))</f>
        <v>#N/A</v>
      </c>
      <c r="BP74" s="18" t="e">
        <f>IF(VLOOKUP($AU74,'FE Source'!$AZ:$BC,2,FALSE)=0,"-",VLOOKUP($AU74,'FE Source'!$AZ:$BC,2,FALSE))</f>
        <v>#N/A</v>
      </c>
      <c r="BQ74" s="18" t="e">
        <f>IF(VLOOKUP($AU74,'FE Source'!$AZ:$BC,3,FALSE)=0,"-",VLOOKUP($AU74,'FE Source'!$AZ:$BC,3,FALSE))</f>
        <v>#N/A</v>
      </c>
      <c r="BR74" s="18" t="e">
        <f>IF(VLOOKUP($AU74,'FE Source'!$AZ:$BC,4,FALSE)=0,"-",VLOOKUP($AU74,'FE Source'!$AZ:$BC,4,FALSE))</f>
        <v>#N/A</v>
      </c>
    </row>
    <row r="75" spans="1:70" ht="15">
      <c r="A75" s="3"/>
      <c r="B75" s="159" t="str">
        <f>INDEX('UT - Retail'!$A$7:$A$1409,MATCH(AU75,'UT - Retail'!$U$7:$U$1409,0),1)</f>
        <v>Allianz Global Investors</v>
      </c>
      <c r="C75" s="701" t="str">
        <f>INDEX('UT - Retail'!$B$7:$B$1409,MATCH(AU75,'UT - Retail'!$U$7:$U$1409,0),1)</f>
        <v>Allianz Dynamic Asian High Yield Bond Cl AMg DIS H2-SGD</v>
      </c>
      <c r="D75" s="702"/>
      <c r="E75" s="147" t="str">
        <f>VLOOKUP(C75,'UT - Retail'!$B:$K,8,FALSE)</f>
        <v>Fixed Income</v>
      </c>
      <c r="F75" s="82" t="str">
        <f>VLOOKUP(C75,'UT - Retail'!$B:$K,9,FALSE)</f>
        <v>Asia Pacific ex-Japan</v>
      </c>
      <c r="G75" s="82" t="str">
        <f>VLOOKUP(C75,'UT - Retail'!$B:$K,10,FALSE)</f>
        <v>High Yield</v>
      </c>
      <c r="H75" s="82" t="str">
        <f>VLOOKUP(C75,'UT - Retail'!$B:$N,13,FALSE)</f>
        <v>No</v>
      </c>
      <c r="I75" s="82" t="str">
        <f>VLOOKUP(C75,'UT - Retail'!$B:$Q,14,FALSE)</f>
        <v>No</v>
      </c>
      <c r="J75" s="82" t="str">
        <f>VLOOKUP(C75,'UT - Retail'!$B:$Q,11,FALSE)</f>
        <v>Yes</v>
      </c>
      <c r="K75" s="130" t="str">
        <f>VLOOKUP(C75,'UT - Retail'!$B:$P,15,FALSE)</f>
        <v>Yes</v>
      </c>
      <c r="L75" s="82" t="str">
        <f>VLOOKUP(C75,'UT - Retail'!$B:$Q,16,FALSE)</f>
        <v>Both</v>
      </c>
      <c r="M75" s="173" t="str">
        <f>VLOOKUP(C75,'UT - Retail'!$B:$K,6,FALSE)</f>
        <v>SGD</v>
      </c>
      <c r="N75" s="173" t="str">
        <f>IFERROR(IF(MATCH(C75,'Portfolio Construction'!$AL:$AL,0),"Yes","No"),"No")</f>
        <v>No</v>
      </c>
      <c r="O75" s="173" t="str">
        <f>IFERROR(IF(MATCH(C75,'Portfolio Construction'!$AN:$AN,0),"Yes","No"),"No")</f>
        <v>No</v>
      </c>
      <c r="P75" s="173" t="str">
        <f>IFERROR(IF(MATCH(C75,'Portfolio Construction'!$AP:$AP,0),"Yes","No"),"No")</f>
        <v>No</v>
      </c>
      <c r="Q75" s="173" t="str">
        <f>IFERROR(IF(MATCH(C75,'Portfolio Construction'!$AR:$AR,0),"Yes","No"),"No")</f>
        <v>No</v>
      </c>
      <c r="R75" s="173" t="str">
        <f>IFERROR(IF(MATCH(C75,'Portfolio Construction'!$AT:$AT,0),"Yes","No"),"No")</f>
        <v>No</v>
      </c>
      <c r="S75" s="173" t="str">
        <f>IFERROR(IF(MATCH(C75,'Portfolio Construction'!$AV:$AV,0),"Yes","No"),"No")</f>
        <v>No</v>
      </c>
      <c r="T75" s="173" t="str">
        <f>IFERROR(IF(MATCH(C75,'Portfolio Construction'!$AX:$AX,0),"Yes","No"),"No")</f>
        <v>No</v>
      </c>
      <c r="U75" s="173" t="str">
        <f>IFERROR(IF(MATCH(C75,'Portfolio Construction'!$AZ:$AZ,0),"Yes","No"),"No")</f>
        <v>No</v>
      </c>
      <c r="V75" s="173" t="str">
        <f>IFERROR(IF(MATCH(C75,'Portfolio Construction'!$BB:$BB,0),"Yes","No"),"No")</f>
        <v>No</v>
      </c>
      <c r="W75" s="619">
        <f>IF(VLOOKUP($AU75,'FE Source'!$A:$W,3,FALSE)=0,"-",VLOOKUP($AU75,'FE Source'!$A:$W,3,FALSE))</f>
        <v>0.23</v>
      </c>
      <c r="X75" s="618">
        <f>IF(VLOOKUP($AU75,'FE Source'!$A:$W,4,FALSE)=0,"-",VLOOKUP($AU75,'FE Source'!$A:$W,4,FALSE))</f>
        <v>-0.32</v>
      </c>
      <c r="Y75" s="618">
        <f>IF(VLOOKUP($AU75,'FE Source'!$A:$W,5,FALSE)=0,"-",VLOOKUP($AU75,'FE Source'!$A:$W,5,FALSE))</f>
        <v>0.21</v>
      </c>
      <c r="Z75" s="618">
        <f>IF(VLOOKUP($AU75,'FE Source'!$A:$W,6,FALSE)=0,"-",VLOOKUP($AU75,'FE Source'!$A:$W,6,FALSE))</f>
        <v>5.67</v>
      </c>
      <c r="AA75" s="618">
        <f>IF(VLOOKUP($AU75,'FE Source'!$A:$W,7,FALSE)=0,"-",VLOOKUP($AU75,'FE Source'!$A:$W,7,FALSE))</f>
        <v>-0.9</v>
      </c>
      <c r="AB75" s="618">
        <f>IF(VLOOKUP($AU75,'FE Source'!$A:$W,8,FALSE)=0,"-",VLOOKUP($AU75,'FE Source'!$A:$W,8,FALSE))</f>
        <v>-5.0999999999999996</v>
      </c>
      <c r="AC75" s="623" t="str">
        <f>IF(VLOOKUP($AU75,'FE Source'!$A:$W,9,FALSE)=0,"-",VLOOKUP($AU75,'FE Source'!$A:$W,9,FALSE))</f>
        <v>-</v>
      </c>
      <c r="AD75" s="147">
        <f>IF(VLOOKUP($AU75,'FE Source'!$A:$W,10,FALSE)=0,"-",VLOOKUP($AU75,'FE Source'!$A:$W,10,FALSE))</f>
        <v>1.64</v>
      </c>
      <c r="AE75" s="82">
        <f>IF(VLOOKUP($AU75,'FE Source'!$A:$W,11,FALSE)=0,"-",VLOOKUP($AU75,'FE Source'!$A:$W,11,FALSE))</f>
        <v>16.13</v>
      </c>
      <c r="AF75" s="82">
        <f>IF(VLOOKUP($AU75,'FE Source'!$A:$W,12,FALSE)=0,"-",VLOOKUP($AU75,'FE Source'!$A:$W,12,FALSE))</f>
        <v>-0.01</v>
      </c>
      <c r="AG75" s="130">
        <f>IF(VLOOKUP($AU75,'FE Source'!$A:$W,14,FALSE)=0,"-",VLOOKUP($AU75,'FE Source'!$A:$W,14,FALSE))</f>
        <v>-28.85</v>
      </c>
      <c r="AH75" s="173">
        <f>IF(VLOOKUP($AU75,'FE Source'!$A:$DJ,33,FALSE)=0,"-",VLOOKUP($AU75,'FE Source'!$A:$DJ,33,FALSE))</f>
        <v>84.98</v>
      </c>
      <c r="AI75" s="203">
        <f>IF(VLOOKUP($AU75,'FE Source'!$A:$Y,20,FALSE)=0,"-",VLOOKUP($AU75,'FE Source'!$A:$Y,20,FALSE))</f>
        <v>138.11000000000001</v>
      </c>
      <c r="AJ75" s="257">
        <f>IF(VLOOKUP($AU75,'FE Source'!$A:$DJ,34,FALSE)=0,"-",VLOOKUP($AU75,'FE Source'!$A:$DJ,34,FALSE))</f>
        <v>36.119999999999997</v>
      </c>
      <c r="AK75" s="257">
        <f>IF(VLOOKUP($AU75,'FE Source'!$A:$DJ,35,FALSE)=0,"-",VLOOKUP($AU75,'FE Source'!$A:$DJ,35,FALSE))</f>
        <v>-9.0399999999999991</v>
      </c>
      <c r="AL75" s="326">
        <f>IF(VLOOKUP($AU75,'FE Source'!$A:$Y,19,FALSE)=0,"-",VLOOKUP($AU75,'FE Source'!$A:$Y,19,FALSE))</f>
        <v>164.95</v>
      </c>
      <c r="AM75" s="259">
        <f>IF(VLOOKUP($AU75,'FE Source'!$A:$DJ,36,FALSE)=0,"-",VLOOKUP($AU75,'FE Source'!$A:$DJ,36,FALSE))</f>
        <v>118.79</v>
      </c>
      <c r="AN75" s="165">
        <f>IF(VLOOKUP($AU75,'FE Source'!$A:$W,13,FALSE)=0,"-",VLOOKUP($AU75,'FE Source'!$A:$W,13,FALSE))</f>
        <v>672.2</v>
      </c>
      <c r="AO75" s="198">
        <f>IF(J75="no","-",IF(VLOOKUP($AU75,'FE Source'!$A:$W,15,FALSE)=0,"-",VLOOKUP($AU75,'FE Source'!$A:$W,15,FALSE)))</f>
        <v>5.69</v>
      </c>
      <c r="AP75" s="201" t="str">
        <f>IF(AO75="-","-",IF(VLOOKUP($AU75,'FE Source'!$A:$Z,21,FALSE)=0,"-",IF(VLOOKUP($AU75,'FE Source'!$A:$Z,21,FALSE)=2,"Semi-Annual",IF(VLOOKUP($AU75,'FE Source'!$A:$Z,21,FALSE)=4,"Quarterly",IF(VLOOKUP($AU75,'FE Source'!$A:$Z,21,FALSE)=12,"Monthly","Annual")))))</f>
        <v>Monthly</v>
      </c>
      <c r="AQ75" s="170">
        <f t="array" ref="AQ75">IF(VLOOKUP($AU75,'FE Source'!$A:$W,16,FALSE)=0,"-",VLOOKUP($AU75,'FE Source'!$A:$W,16,FALSE))</f>
        <v>1.55</v>
      </c>
      <c r="AR75" s="175" t="str">
        <f>IF(VLOOKUP($AU75,'FE Source'!$A:$W,17,FALSE)=0,"-",VLOOKUP($AU75,'FE Source'!$A:$W,17,FALSE))</f>
        <v>-</v>
      </c>
      <c r="AS75" s="173">
        <f>IF(VLOOKUP($AU75,'FE Source'!$AN:$AS,4,FALSE)="",VLOOKUP($AU75,'FE Source'!$AN:$AS,3,FALSE),VLOOKUP($AU75,'FE Source'!$AN:$AS,4,FALSE))</f>
        <v>3.99</v>
      </c>
      <c r="AT75" s="179">
        <f>IF(VLOOKUP($AU75,'FE Source'!$AN:$AS,5,FALSE)=0,"-",VLOOKUP($AU75,'FE Source'!$AN:$AS,5,FALSE))</f>
        <v>45783</v>
      </c>
      <c r="AU75" s="163" t="s">
        <v>4171</v>
      </c>
      <c r="BE75" s="219" t="str">
        <f>IF(VLOOKUP($AU75,'FE Source'!$A:$AK,22,FALSE)=0,"-",VLOOKUP($AU75,'FE Source'!$A:$AK,22,FALSE))</f>
        <v>-</v>
      </c>
      <c r="BF75" s="219">
        <f>IF(VLOOKUP($AU75,'FE Source'!$A:$AK,23,FALSE)=0,"-",VLOOKUP($AU75,'FE Source'!$A:$AK,23,FALSE))</f>
        <v>13.43</v>
      </c>
      <c r="BG75" s="219">
        <f>IF(VLOOKUP($AU75,'FE Source'!$A:$AK,24,FALSE)=0,"-",VLOOKUP($AU75,'FE Source'!$A:$AK,24,FALSE))</f>
        <v>7.03</v>
      </c>
      <c r="BH75" s="219">
        <f>IF(VLOOKUP($AU75,'FE Source'!$A:$AK,25,FALSE)=0,"-",VLOOKUP($AU75,'FE Source'!$A:$AK,25,FALSE))</f>
        <v>-8.1999999999999993</v>
      </c>
      <c r="BI75" s="219">
        <f>IF(VLOOKUP($AU75,'FE Source'!$A:$AK,26,FALSE)=0,"-",VLOOKUP($AU75,'FE Source'!$A:$AK,26,FALSE))</f>
        <v>5.62</v>
      </c>
      <c r="BJ75" s="219">
        <f>IF(VLOOKUP($AU75,'FE Source'!$A:$AK,27,FALSE)=0,"-",VLOOKUP($AU75,'FE Source'!$A:$AK,27,FALSE))</f>
        <v>1.08</v>
      </c>
      <c r="BK75" s="219">
        <f>IF(VLOOKUP($AU75,'FE Source'!$A:$AK,28,FALSE)=0,"-",VLOOKUP($AU75,'FE Source'!$A:$AK,28,FALSE))</f>
        <v>-19.5</v>
      </c>
      <c r="BL75" s="219">
        <f>IF(VLOOKUP($AU75,'FE Source'!$A:$AK,29,FALSE)=0,"-",VLOOKUP($AU75,'FE Source'!$A:$AK,29,FALSE))</f>
        <v>-24.4</v>
      </c>
      <c r="BM75" s="219">
        <f>IF(VLOOKUP($AU75,'FE Source'!$A:$AK,30,FALSE)=0,"-",VLOOKUP($AU75,'FE Source'!$A:$AK,30,FALSE))</f>
        <v>-1.48</v>
      </c>
      <c r="BN75" t="str">
        <f>IF(VLOOKUP($AU75,'FE Source'!$A:$AK,31,FALSE)="No Specified Index","-",IF(VLOOKUP($AU75,'FE Source'!$A:$AK,31,FALSE)=0,"-",VLOOKUP($AU75,'FE Source'!$A:$AK,31,FALSE)))</f>
        <v>JP MORGAN JACI NONIG CUSTOM HEDGED INDEX LEVEL R..</v>
      </c>
      <c r="BO75" s="217">
        <f>IF(VLOOKUP($AU75,'FE Source'!$A:$AK,32,FALSE)=0,"-",VLOOKUP($AU75,'FE Source'!$A:$AK,32,FALSE))</f>
        <v>42283</v>
      </c>
      <c r="BP75" s="18" t="str">
        <f>IF(VLOOKUP($AU75,'FE Source'!$AZ:$BC,2,FALSE)=0,"-",VLOOKUP($AU75,'FE Source'!$AZ:$BC,2,FALSE))</f>
        <v>-</v>
      </c>
      <c r="BQ75" s="18" t="str">
        <f>IF(VLOOKUP($AU75,'FE Source'!$AZ:$BC,3,FALSE)=0,"-",VLOOKUP($AU75,'FE Source'!$AZ:$BC,3,FALSE))</f>
        <v>-</v>
      </c>
      <c r="BR75" s="18" t="str">
        <f>IF(VLOOKUP($AU75,'FE Source'!$AZ:$BC,4,FALSE)=0,"-",VLOOKUP($AU75,'FE Source'!$AZ:$BC,4,FALSE))</f>
        <v>-</v>
      </c>
    </row>
    <row r="76" spans="1:70" ht="15">
      <c r="A76" s="3"/>
      <c r="B76" s="159" t="str">
        <f>INDEX('UT - Retail'!$A$7:$A$1409,MATCH(AU76,'UT - Retail'!$U$7:$U$1409,0),1)</f>
        <v>Allianz Global Investors</v>
      </c>
      <c r="C76" s="701" t="str">
        <f>INDEX('UT - Retail'!$B$7:$B$1409,MATCH(AU76,'UT - Retail'!$U$7:$U$1409,0),1)</f>
        <v>Allianz Dynamic Asian High Yield Bond Cl AMg DIS SGD</v>
      </c>
      <c r="D76" s="702"/>
      <c r="E76" s="147" t="str">
        <f>VLOOKUP(C76,'UT - Retail'!$B:$K,8,FALSE)</f>
        <v>Fixed Income</v>
      </c>
      <c r="F76" s="82" t="str">
        <f>VLOOKUP(C76,'UT - Retail'!$B:$K,9,FALSE)</f>
        <v>Asia Pacific ex-Japan</v>
      </c>
      <c r="G76" s="82" t="str">
        <f>VLOOKUP(C76,'UT - Retail'!$B:$K,10,FALSE)</f>
        <v>High Yield</v>
      </c>
      <c r="H76" s="82" t="str">
        <f>VLOOKUP(C76,'UT - Retail'!$B:$N,13,FALSE)</f>
        <v>No</v>
      </c>
      <c r="I76" s="82" t="str">
        <f>VLOOKUP(C76,'UT - Retail'!$B:$Q,14,FALSE)</f>
        <v>No</v>
      </c>
      <c r="J76" s="82" t="str">
        <f>VLOOKUP(C76,'UT - Retail'!$B:$Q,11,FALSE)</f>
        <v>Yes</v>
      </c>
      <c r="K76" s="130" t="str">
        <f>VLOOKUP(C76,'UT - Retail'!$B:$P,15,FALSE)</f>
        <v>Yes</v>
      </c>
      <c r="L76" s="82" t="str">
        <f>VLOOKUP(C76,'UT - Retail'!$B:$Q,16,FALSE)</f>
        <v>Both</v>
      </c>
      <c r="M76" s="173" t="str">
        <f>VLOOKUP(C76,'UT - Retail'!$B:$K,6,FALSE)</f>
        <v>SGD</v>
      </c>
      <c r="N76" s="173" t="str">
        <f>IFERROR(IF(MATCH(C76,'Portfolio Construction'!$AL:$AL,0),"Yes","No"),"No")</f>
        <v>No</v>
      </c>
      <c r="O76" s="173" t="str">
        <f>IFERROR(IF(MATCH(C76,'Portfolio Construction'!$AN:$AN,0),"Yes","No"),"No")</f>
        <v>No</v>
      </c>
      <c r="P76" s="173" t="str">
        <f>IFERROR(IF(MATCH(C76,'Portfolio Construction'!$AP:$AP,0),"Yes","No"),"No")</f>
        <v>No</v>
      </c>
      <c r="Q76" s="173" t="str">
        <f>IFERROR(IF(MATCH(C76,'Portfolio Construction'!$AR:$AR,0),"Yes","No"),"No")</f>
        <v>No</v>
      </c>
      <c r="R76" s="173" t="str">
        <f>IFERROR(IF(MATCH(C76,'Portfolio Construction'!$AT:$AT,0),"Yes","No"),"No")</f>
        <v>No</v>
      </c>
      <c r="S76" s="173" t="str">
        <f>IFERROR(IF(MATCH(C76,'Portfolio Construction'!$AV:$AV,0),"Yes","No"),"No")</f>
        <v>No</v>
      </c>
      <c r="T76" s="173" t="str">
        <f>IFERROR(IF(MATCH(C76,'Portfolio Construction'!$AX:$AX,0),"Yes","No"),"No")</f>
        <v>No</v>
      </c>
      <c r="U76" s="173" t="str">
        <f>IFERROR(IF(MATCH(C76,'Portfolio Construction'!$AZ:$AZ,0),"Yes","No"),"No")</f>
        <v>No</v>
      </c>
      <c r="V76" s="173" t="str">
        <f>IFERROR(IF(MATCH(C76,'Portfolio Construction'!$BB:$BB,0),"Yes","No"),"No")</f>
        <v>No</v>
      </c>
      <c r="W76" s="619">
        <f>IF(VLOOKUP($AU76,'FE Source'!$A:$W,3,FALSE)=0,"-",VLOOKUP($AU76,'FE Source'!$A:$W,3,FALSE))</f>
        <v>-4.26</v>
      </c>
      <c r="X76" s="618">
        <f>IF(VLOOKUP($AU76,'FE Source'!$A:$W,4,FALSE)=0,"-",VLOOKUP($AU76,'FE Source'!$A:$W,4,FALSE))</f>
        <v>-3.48</v>
      </c>
      <c r="Y76" s="618">
        <f>IF(VLOOKUP($AU76,'FE Source'!$A:$W,5,FALSE)=0,"-",VLOOKUP($AU76,'FE Source'!$A:$W,5,FALSE))</f>
        <v>-1.81</v>
      </c>
      <c r="Z76" s="618">
        <f>IF(VLOOKUP($AU76,'FE Source'!$A:$W,6,FALSE)=0,"-",VLOOKUP($AU76,'FE Source'!$A:$W,6,FALSE))</f>
        <v>2.92</v>
      </c>
      <c r="AA76" s="618">
        <f>IF(VLOOKUP($AU76,'FE Source'!$A:$W,7,FALSE)=0,"-",VLOOKUP($AU76,'FE Source'!$A:$W,7,FALSE))</f>
        <v>-1.82</v>
      </c>
      <c r="AB76" s="618">
        <f>IF(VLOOKUP($AU76,'FE Source'!$A:$W,8,FALSE)=0,"-",VLOOKUP($AU76,'FE Source'!$A:$W,8,FALSE))</f>
        <v>-6</v>
      </c>
      <c r="AC76" s="623" t="str">
        <f>IF(VLOOKUP($AU76,'FE Source'!$A:$W,9,FALSE)=0,"-",VLOOKUP($AU76,'FE Source'!$A:$W,9,FALSE))</f>
        <v>-</v>
      </c>
      <c r="AD76" s="147">
        <f>IF(VLOOKUP($AU76,'FE Source'!$A:$W,10,FALSE)=0,"-",VLOOKUP($AU76,'FE Source'!$A:$W,10,FALSE))</f>
        <v>2.0499999999999998</v>
      </c>
      <c r="AE76" s="82">
        <f>IF(VLOOKUP($AU76,'FE Source'!$A:$W,11,FALSE)=0,"-",VLOOKUP($AU76,'FE Source'!$A:$W,11,FALSE))</f>
        <v>14.66</v>
      </c>
      <c r="AF76" s="82">
        <f>IF(VLOOKUP($AU76,'FE Source'!$A:$W,12,FALSE)=0,"-",VLOOKUP($AU76,'FE Source'!$A:$W,12,FALSE))</f>
        <v>-0.01</v>
      </c>
      <c r="AG76" s="130">
        <f>IF(VLOOKUP($AU76,'FE Source'!$A:$W,14,FALSE)=0,"-",VLOOKUP($AU76,'FE Source'!$A:$W,14,FALSE))</f>
        <v>-27.05</v>
      </c>
      <c r="AH76" s="173">
        <f>IF(VLOOKUP($AU76,'FE Source'!$A:$DJ,33,FALSE)=0,"-",VLOOKUP($AU76,'FE Source'!$A:$DJ,33,FALSE))</f>
        <v>159.5</v>
      </c>
      <c r="AI76" s="203">
        <f>IF(VLOOKUP($AU76,'FE Source'!$A:$Y,20,FALSE)=0,"-",VLOOKUP($AU76,'FE Source'!$A:$Y,20,FALSE))</f>
        <v>173.08</v>
      </c>
      <c r="AJ76" s="257">
        <f>IF(VLOOKUP($AU76,'FE Source'!$A:$DJ,34,FALSE)=0,"-",VLOOKUP($AU76,'FE Source'!$A:$DJ,34,FALSE))</f>
        <v>82.59</v>
      </c>
      <c r="AK76" s="257">
        <f>IF(VLOOKUP($AU76,'FE Source'!$A:$DJ,35,FALSE)=0,"-",VLOOKUP($AU76,'FE Source'!$A:$DJ,35,FALSE))</f>
        <v>152.32</v>
      </c>
      <c r="AL76" s="326">
        <f>IF(VLOOKUP($AU76,'FE Source'!$A:$Y,19,FALSE)=0,"-",VLOOKUP($AU76,'FE Source'!$A:$Y,19,FALSE))</f>
        <v>196.64</v>
      </c>
      <c r="AM76" s="259">
        <f>IF(VLOOKUP($AU76,'FE Source'!$A:$DJ,36,FALSE)=0,"-",VLOOKUP($AU76,'FE Source'!$A:$DJ,36,FALSE))</f>
        <v>156.31</v>
      </c>
      <c r="AN76" s="165">
        <f>IF(VLOOKUP($AU76,'FE Source'!$A:$W,13,FALSE)=0,"-",VLOOKUP($AU76,'FE Source'!$A:$W,13,FALSE))</f>
        <v>672.2</v>
      </c>
      <c r="AO76" s="198">
        <f>IF(J76="no","-",IF(VLOOKUP($AU76,'FE Source'!$A:$W,15,FALSE)=0,"-",VLOOKUP($AU76,'FE Source'!$A:$W,15,FALSE)))</f>
        <v>7.13</v>
      </c>
      <c r="AP76" s="201" t="str">
        <f>IF(AO76="-","-",IF(VLOOKUP($AU76,'FE Source'!$A:$Z,21,FALSE)=0,"-",IF(VLOOKUP($AU76,'FE Source'!$A:$Z,21,FALSE)=2,"Semi-Annual",IF(VLOOKUP($AU76,'FE Source'!$A:$Z,21,FALSE)=4,"Quarterly",IF(VLOOKUP($AU76,'FE Source'!$A:$Z,21,FALSE)=12,"Monthly","Annual")))))</f>
        <v>Monthly</v>
      </c>
      <c r="AQ76" s="170">
        <f t="array" ref="AQ76">IF(VLOOKUP($AU76,'FE Source'!$A:$W,16,FALSE)=0,"-",VLOOKUP($AU76,'FE Source'!$A:$W,16,FALSE))</f>
        <v>1.55</v>
      </c>
      <c r="AR76" s="175" t="str">
        <f>IF(VLOOKUP($AU76,'FE Source'!$A:$W,17,FALSE)=0,"-",VLOOKUP($AU76,'FE Source'!$A:$W,17,FALSE))</f>
        <v>Negative</v>
      </c>
      <c r="AS76" s="173">
        <f>IF(VLOOKUP($AU76,'FE Source'!$AN:$AS,4,FALSE)="",VLOOKUP($AU76,'FE Source'!$AN:$AS,3,FALSE),VLOOKUP($AU76,'FE Source'!$AN:$AS,4,FALSE))</f>
        <v>3.47</v>
      </c>
      <c r="AT76" s="179">
        <f>IF(VLOOKUP($AU76,'FE Source'!$AN:$AS,5,FALSE)=0,"-",VLOOKUP($AU76,'FE Source'!$AN:$AS,5,FALSE))</f>
        <v>45783</v>
      </c>
      <c r="AU76" s="163" t="s">
        <v>4585</v>
      </c>
      <c r="BE76" s="219" t="str">
        <f>IF(VLOOKUP($AU76,'FE Source'!$A:$AK,22,FALSE)=0,"-",VLOOKUP($AU76,'FE Source'!$A:$AK,22,FALSE))</f>
        <v>-</v>
      </c>
      <c r="BF76" s="219" t="str">
        <f>IF(VLOOKUP($AU76,'FE Source'!$A:$AK,23,FALSE)=0,"-",VLOOKUP($AU76,'FE Source'!$A:$AK,23,FALSE))</f>
        <v>-</v>
      </c>
      <c r="BG76" s="219">
        <f>IF(VLOOKUP($AU76,'FE Source'!$A:$AK,24,FALSE)=0,"-",VLOOKUP($AU76,'FE Source'!$A:$AK,24,FALSE))</f>
        <v>-0.27</v>
      </c>
      <c r="BH76" s="219">
        <f>IF(VLOOKUP($AU76,'FE Source'!$A:$AK,25,FALSE)=0,"-",VLOOKUP($AU76,'FE Source'!$A:$AK,25,FALSE))</f>
        <v>-5.51</v>
      </c>
      <c r="BI76" s="219">
        <f>IF(VLOOKUP($AU76,'FE Source'!$A:$AK,26,FALSE)=0,"-",VLOOKUP($AU76,'FE Source'!$A:$AK,26,FALSE))</f>
        <v>5.03</v>
      </c>
      <c r="BJ76" s="219">
        <f>IF(VLOOKUP($AU76,'FE Source'!$A:$AK,27,FALSE)=0,"-",VLOOKUP($AU76,'FE Source'!$A:$AK,27,FALSE))</f>
        <v>0.25</v>
      </c>
      <c r="BK76" s="219">
        <f>IF(VLOOKUP($AU76,'FE Source'!$A:$AK,28,FALSE)=0,"-",VLOOKUP($AU76,'FE Source'!$A:$AK,28,FALSE))</f>
        <v>-17.96</v>
      </c>
      <c r="BL76" s="219">
        <f>IF(VLOOKUP($AU76,'FE Source'!$A:$AK,29,FALSE)=0,"-",VLOOKUP($AU76,'FE Source'!$A:$AK,29,FALSE))</f>
        <v>-24.53</v>
      </c>
      <c r="BM76" s="219">
        <f>IF(VLOOKUP($AU76,'FE Source'!$A:$AK,30,FALSE)=0,"-",VLOOKUP($AU76,'FE Source'!$A:$AK,30,FALSE))</f>
        <v>-1.55</v>
      </c>
      <c r="BN76" t="str">
        <f>IF(VLOOKUP($AU76,'FE Source'!$A:$AK,31,FALSE)="No Specified Index","-",IF(VLOOKUP($AU76,'FE Source'!$A:$AK,31,FALSE)=0,"-",VLOOKUP($AU76,'FE Source'!$A:$AK,31,FALSE)))</f>
        <v>JP MORGAN JACI NONIG CUSTOM HEDGED INDEX LEVEL R..</v>
      </c>
      <c r="BO76" s="217">
        <f>IF(VLOOKUP($AU76,'FE Source'!$A:$AK,32,FALSE)=0,"-",VLOOKUP($AU76,'FE Source'!$A:$AK,32,FALSE))</f>
        <v>42660</v>
      </c>
      <c r="BP76" s="18" t="str">
        <f>IF(VLOOKUP($AU76,'FE Source'!$AZ:$BC,2,FALSE)=0,"-",VLOOKUP($AU76,'FE Source'!$AZ:$BC,2,FALSE))</f>
        <v>-</v>
      </c>
      <c r="BQ76" s="18" t="str">
        <f>IF(VLOOKUP($AU76,'FE Source'!$AZ:$BC,3,FALSE)=0,"-",VLOOKUP($AU76,'FE Source'!$AZ:$BC,3,FALSE))</f>
        <v>-</v>
      </c>
      <c r="BR76" s="18" t="str">
        <f>IF(VLOOKUP($AU76,'FE Source'!$AZ:$BC,4,FALSE)=0,"-",VLOOKUP($AU76,'FE Source'!$AZ:$BC,4,FALSE))</f>
        <v>-</v>
      </c>
    </row>
    <row r="77" spans="1:70" ht="15" customHeight="1">
      <c r="A77" s="3"/>
      <c r="B77" s="159" t="str">
        <f>INDEX('UT - Retail'!$A$7:$A$1409,MATCH(AU77,'UT - Retail'!$U$7:$U$1409,0),1)</f>
        <v>Allianz Global Investors</v>
      </c>
      <c r="C77" s="758" t="str">
        <f>INDEX('UT - Retail'!$B$7:$B$1409,MATCH(AU77,'UT - Retail'!$U$7:$U$1409,0),1)</f>
        <v>Allianz Dynamic Asian High Yield Bond Cl AMg DIS USD</v>
      </c>
      <c r="D77" s="765"/>
      <c r="E77" s="146" t="str">
        <f>VLOOKUP(C77,'UT - Retail'!$B:$K,8,FALSE)</f>
        <v>Fixed Income</v>
      </c>
      <c r="F77" s="83" t="str">
        <f>VLOOKUP(C77,'UT - Retail'!$B:$K,9,FALSE)</f>
        <v>Asia Pacific ex-Japan</v>
      </c>
      <c r="G77" s="83" t="str">
        <f>VLOOKUP(C77,'UT - Retail'!$B:$K,10,FALSE)</f>
        <v>High Yield</v>
      </c>
      <c r="H77" s="82" t="str">
        <f>VLOOKUP(C77,'UT - Retail'!$B:$N,13,FALSE)</f>
        <v>No</v>
      </c>
      <c r="I77" s="82" t="str">
        <f>VLOOKUP(C77,'UT - Retail'!$B:$Q,14,FALSE)</f>
        <v>No</v>
      </c>
      <c r="J77" s="83" t="str">
        <f>VLOOKUP(C77,'UT - Retail'!$B:$Q,11,FALSE)</f>
        <v>Yes</v>
      </c>
      <c r="K77" s="130" t="str">
        <f>VLOOKUP(C77,'UT - Retail'!$B:$P,15,FALSE)</f>
        <v>Yes</v>
      </c>
      <c r="L77" s="82" t="str">
        <f>VLOOKUP(C77,'UT - Retail'!$B:$Q,16,FALSE)</f>
        <v>Both</v>
      </c>
      <c r="M77" s="173" t="str">
        <f>VLOOKUP(C77,'UT - Retail'!$B:$K,6,FALSE)</f>
        <v>USD</v>
      </c>
      <c r="N77" s="173" t="str">
        <f>IFERROR(IF(MATCH(C77,'Portfolio Construction'!$AL:$AL,0),"Yes","No"),"No")</f>
        <v>No</v>
      </c>
      <c r="O77" s="173" t="str">
        <f>IFERROR(IF(MATCH(C77,'Portfolio Construction'!$AN:$AN,0),"Yes","No"),"No")</f>
        <v>No</v>
      </c>
      <c r="P77" s="173" t="str">
        <f>IFERROR(IF(MATCH(C77,'Portfolio Construction'!$AP:$AP,0),"Yes","No"),"No")</f>
        <v>No</v>
      </c>
      <c r="Q77" s="173" t="str">
        <f>IFERROR(IF(MATCH(C77,'Portfolio Construction'!$AR:$AR,0),"Yes","No"),"No")</f>
        <v>No</v>
      </c>
      <c r="R77" s="173" t="str">
        <f>IFERROR(IF(MATCH(C77,'Portfolio Construction'!$AT:$AT,0),"Yes","No"),"No")</f>
        <v>No</v>
      </c>
      <c r="S77" s="173" t="str">
        <f>IFERROR(IF(MATCH(C77,'Portfolio Construction'!$AV:$AV,0),"Yes","No"),"No")</f>
        <v>No</v>
      </c>
      <c r="T77" s="173" t="str">
        <f>IFERROR(IF(MATCH(C77,'Portfolio Construction'!$AX:$AX,0),"Yes","No"),"No")</f>
        <v>No</v>
      </c>
      <c r="U77" s="173" t="str">
        <f>IFERROR(IF(MATCH(C77,'Portfolio Construction'!$AZ:$AZ,0),"Yes","No"),"No")</f>
        <v>No</v>
      </c>
      <c r="V77" s="173" t="str">
        <f>IFERROR(IF(MATCH(C77,'Portfolio Construction'!$BB:$BB,0),"Yes","No"),"No")</f>
        <v>No</v>
      </c>
      <c r="W77" s="619" t="e">
        <f>IF(VLOOKUP($AU77,'FE Source'!$A:$W,3,FALSE)=0,"-",VLOOKUP($AU77,'FE Source'!$A:$W,3,FALSE))</f>
        <v>#N/A</v>
      </c>
      <c r="X77" s="618" t="e">
        <f>IF(VLOOKUP($AU77,'FE Source'!$A:$W,4,FALSE)=0,"-",VLOOKUP($AU77,'FE Source'!$A:$W,4,FALSE))</f>
        <v>#N/A</v>
      </c>
      <c r="Y77" s="618" t="e">
        <f>IF(VLOOKUP($AU77,'FE Source'!$A:$W,5,FALSE)=0,"-",VLOOKUP($AU77,'FE Source'!$A:$W,5,FALSE))</f>
        <v>#N/A</v>
      </c>
      <c r="Z77" s="618" t="e">
        <f>IF(VLOOKUP($AU77,'FE Source'!$A:$W,6,FALSE)=0,"-",VLOOKUP($AU77,'FE Source'!$A:$W,6,FALSE))</f>
        <v>#N/A</v>
      </c>
      <c r="AA77" s="618" t="e">
        <f>IF(VLOOKUP($AU77,'FE Source'!$A:$W,7,FALSE)=0,"-",VLOOKUP($AU77,'FE Source'!$A:$W,7,FALSE))</f>
        <v>#N/A</v>
      </c>
      <c r="AB77" s="618" t="e">
        <f>IF(VLOOKUP($AU77,'FE Source'!$A:$W,8,FALSE)=0,"-",VLOOKUP($AU77,'FE Source'!$A:$W,8,FALSE))</f>
        <v>#N/A</v>
      </c>
      <c r="AC77" s="623" t="e">
        <f>IF(VLOOKUP($AU77,'FE Source'!$A:$W,9,FALSE)=0,"-",VLOOKUP($AU77,'FE Source'!$A:$W,9,FALSE))</f>
        <v>#N/A</v>
      </c>
      <c r="AD77" s="147" t="e">
        <f>IF(VLOOKUP($AU77,'FE Source'!$A:$W,10,FALSE)=0,"-",VLOOKUP($AU77,'FE Source'!$A:$W,10,FALSE))</f>
        <v>#N/A</v>
      </c>
      <c r="AE77" s="83" t="e">
        <f>IF(VLOOKUP($AU77,'FE Source'!$A:$W,11,FALSE)=0,"-",VLOOKUP($AU77,'FE Source'!$A:$W,11,FALSE))</f>
        <v>#N/A</v>
      </c>
      <c r="AF77" s="83" t="e">
        <f>IF(VLOOKUP($AU77,'FE Source'!$A:$W,12,FALSE)=0,"-",VLOOKUP($AU77,'FE Source'!$A:$W,12,FALSE))</f>
        <v>#N/A</v>
      </c>
      <c r="AG77" s="131" t="e">
        <f>IF(VLOOKUP($AU77,'FE Source'!$A:$W,14,FALSE)=0,"-",VLOOKUP($AU77,'FE Source'!$A:$W,14,FALSE))</f>
        <v>#N/A</v>
      </c>
      <c r="AH77" s="173" t="e">
        <f>IF(VLOOKUP($AU77,'FE Source'!$A:$DJ,33,FALSE)=0,"-",VLOOKUP($AU77,'FE Source'!$A:$DJ,33,FALSE))</f>
        <v>#N/A</v>
      </c>
      <c r="AI77" s="204" t="e">
        <f>IF(VLOOKUP($AU77,'FE Source'!$A:$Y,20,FALSE)=0,"-",VLOOKUP($AU77,'FE Source'!$A:$Y,20,FALSE))</f>
        <v>#N/A</v>
      </c>
      <c r="AJ77" s="257" t="e">
        <f>IF(VLOOKUP($AU77,'FE Source'!$A:$DJ,34,FALSE)=0,"-",VLOOKUP($AU77,'FE Source'!$A:$DJ,34,FALSE))</f>
        <v>#N/A</v>
      </c>
      <c r="AK77" s="257" t="e">
        <f>IF(VLOOKUP($AU77,'FE Source'!$A:$DJ,35,FALSE)=0,"-",VLOOKUP($AU77,'FE Source'!$A:$DJ,35,FALSE))</f>
        <v>#N/A</v>
      </c>
      <c r="AL77" s="327" t="e">
        <f>IF(VLOOKUP($AU77,'FE Source'!$A:$Y,19,FALSE)=0,"-",VLOOKUP($AU77,'FE Source'!$A:$Y,19,FALSE))</f>
        <v>#N/A</v>
      </c>
      <c r="AM77" s="259" t="e">
        <f>IF(VLOOKUP($AU77,'FE Source'!$A:$DJ,36,FALSE)=0,"-",VLOOKUP($AU77,'FE Source'!$A:$DJ,36,FALSE))</f>
        <v>#N/A</v>
      </c>
      <c r="AN77" s="167" t="e">
        <f>IF(VLOOKUP($AU77,'FE Source'!$A:$W,13,FALSE)=0,"-",VLOOKUP($AU77,'FE Source'!$A:$W,13,FALSE))</f>
        <v>#N/A</v>
      </c>
      <c r="AO77" s="198" t="e">
        <f>IF(J77="no","-",IF(VLOOKUP($AU77,'FE Source'!$A:$W,15,FALSE)=0,"-",VLOOKUP($AU77,'FE Source'!$A:$W,15,FALSE)))</f>
        <v>#N/A</v>
      </c>
      <c r="AP77" s="201" t="e">
        <f>IF(AO77="-","-",IF(VLOOKUP($AU77,'FE Source'!$A:$Z,21,FALSE)=0,"-",IF(VLOOKUP($AU77,'FE Source'!$A:$Z,21,FALSE)=2,"Semi-Annual",IF(VLOOKUP($AU77,'FE Source'!$A:$Z,21,FALSE)=4,"Quarterly",IF(VLOOKUP($AU77,'FE Source'!$A:$Z,21,FALSE)=12,"Monthly","Annual")))))</f>
        <v>#N/A</v>
      </c>
      <c r="AQ77" s="170" t="e">
        <f t="array" ref="AQ77">IF(VLOOKUP($AU77,'FE Source'!$A:$W,16,FALSE)=0,"-",VLOOKUP($AU77,'FE Source'!$A:$W,16,FALSE))</f>
        <v>#N/A</v>
      </c>
      <c r="AR77" s="175" t="e">
        <f>IF(VLOOKUP($AU77,'FE Source'!$A:$W,17,FALSE)=0,"-",VLOOKUP($AU77,'FE Source'!$A:$W,17,FALSE))</f>
        <v>#N/A</v>
      </c>
      <c r="AS77" s="173" t="e">
        <f>IF(VLOOKUP($AU77,'FE Source'!$AN:$AS,4,FALSE)="",VLOOKUP($AU77,'FE Source'!$AN:$AS,3,FALSE),VLOOKUP($AU77,'FE Source'!$AN:$AS,4,FALSE))</f>
        <v>#N/A</v>
      </c>
      <c r="AT77" s="180" t="e">
        <f>IF(VLOOKUP($AU77,'FE Source'!$AN:$AS,5,FALSE)=0,"-",VLOOKUP($AU77,'FE Source'!$AN:$AS,5,FALSE))</f>
        <v>#N/A</v>
      </c>
      <c r="AU77" s="163" t="s">
        <v>4165</v>
      </c>
      <c r="BE77" s="219" t="e">
        <f>IF(VLOOKUP($AU77,'FE Source'!$A:$AK,22,FALSE)=0,"-",VLOOKUP($AU77,'FE Source'!$A:$AK,22,FALSE))</f>
        <v>#N/A</v>
      </c>
      <c r="BF77" s="219" t="e">
        <f>IF(VLOOKUP($AU77,'FE Source'!$A:$AK,23,FALSE)=0,"-",VLOOKUP($AU77,'FE Source'!$A:$AK,23,FALSE))</f>
        <v>#N/A</v>
      </c>
      <c r="BG77" s="219" t="e">
        <f>IF(VLOOKUP($AU77,'FE Source'!$A:$AK,24,FALSE)=0,"-",VLOOKUP($AU77,'FE Source'!$A:$AK,24,FALSE))</f>
        <v>#N/A</v>
      </c>
      <c r="BH77" s="219" t="e">
        <f>IF(VLOOKUP($AU77,'FE Source'!$A:$AK,25,FALSE)=0,"-",VLOOKUP($AU77,'FE Source'!$A:$AK,25,FALSE))</f>
        <v>#N/A</v>
      </c>
      <c r="BI77" s="219" t="e">
        <f>IF(VLOOKUP($AU77,'FE Source'!$A:$AK,26,FALSE)=0,"-",VLOOKUP($AU77,'FE Source'!$A:$AK,26,FALSE))</f>
        <v>#N/A</v>
      </c>
      <c r="BJ77" s="219" t="e">
        <f>IF(VLOOKUP($AU77,'FE Source'!$A:$AK,27,FALSE)=0,"-",VLOOKUP($AU77,'FE Source'!$A:$AK,27,FALSE))</f>
        <v>#N/A</v>
      </c>
      <c r="BK77" s="219" t="e">
        <f>IF(VLOOKUP($AU77,'FE Source'!$A:$AK,28,FALSE)=0,"-",VLOOKUP($AU77,'FE Source'!$A:$AK,28,FALSE))</f>
        <v>#N/A</v>
      </c>
      <c r="BL77" s="219" t="e">
        <f>IF(VLOOKUP($AU77,'FE Source'!$A:$AK,29,FALSE)=0,"-",VLOOKUP($AU77,'FE Source'!$A:$AK,29,FALSE))</f>
        <v>#N/A</v>
      </c>
      <c r="BM77" s="219" t="e">
        <f>IF(VLOOKUP($AU77,'FE Source'!$A:$AK,30,FALSE)=0,"-",VLOOKUP($AU77,'FE Source'!$A:$AK,30,FALSE))</f>
        <v>#N/A</v>
      </c>
      <c r="BN77" t="e">
        <f>IF(VLOOKUP($AU77,'FE Source'!$A:$AK,31,FALSE)="No Specified Index","-",IF(VLOOKUP($AU77,'FE Source'!$A:$AK,31,FALSE)=0,"-",VLOOKUP($AU77,'FE Source'!$A:$AK,31,FALSE)))</f>
        <v>#N/A</v>
      </c>
      <c r="BO77" s="217" t="e">
        <f>IF(VLOOKUP($AU77,'FE Source'!$A:$AK,32,FALSE)=0,"-",VLOOKUP($AU77,'FE Source'!$A:$AK,32,FALSE))</f>
        <v>#N/A</v>
      </c>
      <c r="BP77" s="18" t="e">
        <f>IF(VLOOKUP($AU77,'FE Source'!$AZ:$BC,2,FALSE)=0,"-",VLOOKUP($AU77,'FE Source'!$AZ:$BC,2,FALSE))</f>
        <v>#N/A</v>
      </c>
      <c r="BQ77" s="18" t="e">
        <f>IF(VLOOKUP($AU77,'FE Source'!$AZ:$BC,3,FALSE)=0,"-",VLOOKUP($AU77,'FE Source'!$AZ:$BC,3,FALSE))</f>
        <v>#N/A</v>
      </c>
      <c r="BR77" s="18" t="e">
        <f>IF(VLOOKUP($AU77,'FE Source'!$AZ:$BC,4,FALSE)=0,"-",VLOOKUP($AU77,'FE Source'!$AZ:$BC,4,FALSE))</f>
        <v>#N/A</v>
      </c>
    </row>
    <row r="78" spans="1:70" ht="15" customHeight="1">
      <c r="A78" s="3"/>
      <c r="B78" s="159" t="str">
        <f>INDEX('UT - Retail'!$A$7:$A$1409,MATCH(AU78,'UT - Retail'!$U$7:$U$1409,0),1)</f>
        <v>Allianz Global Investors</v>
      </c>
      <c r="C78" s="701" t="str">
        <f>INDEX('UT - Retail'!$B$7:$B$1409,MATCH(AU78,'UT - Retail'!$U$7:$U$1409,0),1)</f>
        <v>Allianz Europe Equity Growth CI AT Acc H2-USD</v>
      </c>
      <c r="D78" s="702"/>
      <c r="E78" s="147" t="str">
        <f>VLOOKUP(C78,'UT - Retail'!$B:$K,8,FALSE)</f>
        <v>Equities</v>
      </c>
      <c r="F78" s="82" t="str">
        <f>VLOOKUP(C78,'UT - Retail'!$B:$K,9,FALSE)</f>
        <v>Europe incl-UK</v>
      </c>
      <c r="G78" s="82" t="str">
        <f>VLOOKUP(C78,'UT - Retail'!$B:$K,10,FALSE)</f>
        <v>General</v>
      </c>
      <c r="H78" s="82" t="str">
        <f>VLOOKUP(C78,'UT - Retail'!$B:$N,13,FALSE)</f>
        <v>No</v>
      </c>
      <c r="I78" s="82" t="str">
        <f>VLOOKUP(C78,'UT - Retail'!$B:$Q,14,FALSE)</f>
        <v>No</v>
      </c>
      <c r="J78" s="82" t="str">
        <f>VLOOKUP(C78,'UT - Retail'!$B:$Q,11,FALSE)</f>
        <v>No</v>
      </c>
      <c r="K78" s="130" t="str">
        <f>VLOOKUP(C78,'UT - Retail'!$B:$P,15,FALSE)</f>
        <v>Yes</v>
      </c>
      <c r="L78" s="82" t="str">
        <f>VLOOKUP(C78,'UT - Retail'!$B:$Q,16,FALSE)</f>
        <v>iFast</v>
      </c>
      <c r="M78" s="173" t="str">
        <f>VLOOKUP(C78,'UT - Retail'!$B:$K,6,FALSE)</f>
        <v>USD</v>
      </c>
      <c r="N78" s="173" t="str">
        <f>IFERROR(IF(MATCH(C78,'Portfolio Construction'!$AL:$AL,0),"Yes","No"),"No")</f>
        <v>No</v>
      </c>
      <c r="O78" s="173" t="str">
        <f>IFERROR(IF(MATCH(C78,'Portfolio Construction'!$AN:$AN,0),"Yes","No"),"No")</f>
        <v>No</v>
      </c>
      <c r="P78" s="173" t="str">
        <f>IFERROR(IF(MATCH(C78,'Portfolio Construction'!$AP:$AP,0),"Yes","No"),"No")</f>
        <v>No</v>
      </c>
      <c r="Q78" s="173" t="str">
        <f>IFERROR(IF(MATCH(C78,'Portfolio Construction'!$AR:$AR,0),"Yes","No"),"No")</f>
        <v>No</v>
      </c>
      <c r="R78" s="173" t="str">
        <f>IFERROR(IF(MATCH(C78,'Portfolio Construction'!$AT:$AT,0),"Yes","No"),"No")</f>
        <v>No</v>
      </c>
      <c r="S78" s="173" t="str">
        <f>IFERROR(IF(MATCH(C78,'Portfolio Construction'!$AV:$AV,0),"Yes","No"),"No")</f>
        <v>No</v>
      </c>
      <c r="T78" s="173" t="str">
        <f>IFERROR(IF(MATCH(C78,'Portfolio Construction'!$AX:$AX,0),"Yes","No"),"No")</f>
        <v>No</v>
      </c>
      <c r="U78" s="173" t="str">
        <f>IFERROR(IF(MATCH(C78,'Portfolio Construction'!$AZ:$AZ,0),"Yes","No"),"No")</f>
        <v>No</v>
      </c>
      <c r="V78" s="173" t="str">
        <f>IFERROR(IF(MATCH(C78,'Portfolio Construction'!$BB:$BB,0),"Yes","No"),"No")</f>
        <v>No</v>
      </c>
      <c r="W78" s="619">
        <f>IF(VLOOKUP($AU78,'FE Source'!$A:$W,3,FALSE)=0,"-",VLOOKUP($AU78,'FE Source'!$A:$W,3,FALSE))</f>
        <v>-7.36</v>
      </c>
      <c r="X78" s="618">
        <f>IF(VLOOKUP($AU78,'FE Source'!$A:$W,4,FALSE)=0,"-",VLOOKUP($AU78,'FE Source'!$A:$W,4,FALSE))</f>
        <v>1.1499999999999999</v>
      </c>
      <c r="Y78" s="618">
        <f>IF(VLOOKUP($AU78,'FE Source'!$A:$W,5,FALSE)=0,"-",VLOOKUP($AU78,'FE Source'!$A:$W,5,FALSE))</f>
        <v>-7.55</v>
      </c>
      <c r="Z78" s="618">
        <f>IF(VLOOKUP($AU78,'FE Source'!$A:$W,6,FALSE)=0,"-",VLOOKUP($AU78,'FE Source'!$A:$W,6,FALSE))</f>
        <v>-9.1999999999999993</v>
      </c>
      <c r="AA78" s="618">
        <f>IF(VLOOKUP($AU78,'FE Source'!$A:$W,7,FALSE)=0,"-",VLOOKUP($AU78,'FE Source'!$A:$W,7,FALSE))</f>
        <v>3.43</v>
      </c>
      <c r="AB78" s="618">
        <f>IF(VLOOKUP($AU78,'FE Source'!$A:$W,8,FALSE)=0,"-",VLOOKUP($AU78,'FE Source'!$A:$W,8,FALSE))</f>
        <v>6.69</v>
      </c>
      <c r="AC78" s="623">
        <f>IF(VLOOKUP($AU78,'FE Source'!$A:$W,9,FALSE)=0,"-",VLOOKUP($AU78,'FE Source'!$A:$W,9,FALSE))</f>
        <v>6.19</v>
      </c>
      <c r="AD78" s="147">
        <f>IF(VLOOKUP($AU78,'FE Source'!$A:$W,10,FALSE)=0,"-",VLOOKUP($AU78,'FE Source'!$A:$W,10,FALSE))</f>
        <v>1.08</v>
      </c>
      <c r="AE78" s="82">
        <f>IF(VLOOKUP($AU78,'FE Source'!$A:$W,11,FALSE)=0,"-",VLOOKUP($AU78,'FE Source'!$A:$W,11,FALSE))</f>
        <v>19.37</v>
      </c>
      <c r="AF78" s="82" t="str">
        <f>IF(VLOOKUP($AU78,'FE Source'!$A:$W,12,FALSE)=0,"-",VLOOKUP($AU78,'FE Source'!$A:$W,12,FALSE))</f>
        <v>-</v>
      </c>
      <c r="AG78" s="130">
        <f>IF(VLOOKUP($AU78,'FE Source'!$A:$W,14,FALSE)=0,"-",VLOOKUP($AU78,'FE Source'!$A:$W,14,FALSE))</f>
        <v>-18.29</v>
      </c>
      <c r="AH78" s="173">
        <f>IF(VLOOKUP($AU78,'FE Source'!$A:$DJ,33,FALSE)=0,"-",VLOOKUP($AU78,'FE Source'!$A:$DJ,33,FALSE))</f>
        <v>-5.88</v>
      </c>
      <c r="AI78" s="203">
        <f>IF(VLOOKUP($AU78,'FE Source'!$A:$Y,20,FALSE)=0,"-",VLOOKUP($AU78,'FE Source'!$A:$Y,20,FALSE))</f>
        <v>89.79</v>
      </c>
      <c r="AJ78" s="257">
        <f>IF(VLOOKUP($AU78,'FE Source'!$A:$DJ,34,FALSE)=0,"-",VLOOKUP($AU78,'FE Source'!$A:$DJ,34,FALSE))</f>
        <v>85.4</v>
      </c>
      <c r="AK78" s="257">
        <f>IF(VLOOKUP($AU78,'FE Source'!$A:$DJ,35,FALSE)=0,"-",VLOOKUP($AU78,'FE Source'!$A:$DJ,35,FALSE))</f>
        <v>121.53</v>
      </c>
      <c r="AL78" s="326">
        <f>IF(VLOOKUP($AU78,'FE Source'!$A:$Y,19,FALSE)=0,"-",VLOOKUP($AU78,'FE Source'!$A:$Y,19,FALSE))</f>
        <v>118.71</v>
      </c>
      <c r="AM78" s="259">
        <f>IF(VLOOKUP($AU78,'FE Source'!$A:$DJ,36,FALSE)=0,"-",VLOOKUP($AU78,'FE Source'!$A:$DJ,36,FALSE))</f>
        <v>102.04</v>
      </c>
      <c r="AN78" s="165">
        <f>IF(VLOOKUP($AU78,'FE Source'!$A:$W,13,FALSE)=0,"-",VLOOKUP($AU78,'FE Source'!$A:$W,13,FALSE))</f>
        <v>3997</v>
      </c>
      <c r="AO78" s="198" t="str">
        <f>IF(J78="no","-",IF(VLOOKUP($AU78,'FE Source'!$A:$W,15,FALSE)=0,"-",VLOOKUP($AU78,'FE Source'!$A:$W,15,FALSE)))</f>
        <v>-</v>
      </c>
      <c r="AP78" s="201" t="str">
        <f>IF(AO78="-","-",IF(VLOOKUP($AU78,'FE Source'!$A:$Z,21,FALSE)=0,"-",IF(VLOOKUP($AU78,'FE Source'!$A:$Z,21,FALSE)=2,"Semi-Annual",IF(VLOOKUP($AU78,'FE Source'!$A:$Z,21,FALSE)=4,"Quarterly",IF(VLOOKUP($AU78,'FE Source'!$A:$Z,21,FALSE)=12,"Monthly","Annual")))))</f>
        <v>-</v>
      </c>
      <c r="AQ78" s="170">
        <f t="array" ref="AQ78">IF(VLOOKUP($AU78,'FE Source'!$A:$W,16,FALSE)=0,"-",VLOOKUP($AU78,'FE Source'!$A:$W,16,FALSE))</f>
        <v>1.85</v>
      </c>
      <c r="AR78" s="175" t="str">
        <f>IF(VLOOKUP($AU78,'FE Source'!$A:$W,17,FALSE)=0,"-",VLOOKUP($AU78,'FE Source'!$A:$W,17,FALSE))</f>
        <v>-</v>
      </c>
      <c r="AS78" s="173">
        <f>IF(VLOOKUP($AU78,'FE Source'!$AN:$AS,4,FALSE)="",VLOOKUP($AU78,'FE Source'!$AN:$AS,3,FALSE),VLOOKUP($AU78,'FE Source'!$AN:$AS,4,FALSE))</f>
        <v>27.33</v>
      </c>
      <c r="AT78" s="180">
        <f>IF(VLOOKUP($AU78,'FE Source'!$AN:$AS,5,FALSE)=0,"-",VLOOKUP($AU78,'FE Source'!$AN:$AS,5,FALSE))</f>
        <v>45783</v>
      </c>
      <c r="AU78" s="163" t="s">
        <v>10118</v>
      </c>
      <c r="BE78" s="219">
        <f>IF(VLOOKUP($AU78,'FE Source'!$A:$AK,22,FALSE)=0,"-",VLOOKUP($AU78,'FE Source'!$A:$AK,22,FALSE))</f>
        <v>26.28</v>
      </c>
      <c r="BF78" s="219">
        <f>IF(VLOOKUP($AU78,'FE Source'!$A:$AK,23,FALSE)=0,"-",VLOOKUP($AU78,'FE Source'!$A:$AK,23,FALSE))</f>
        <v>-0.44</v>
      </c>
      <c r="BG78" s="219">
        <f>IF(VLOOKUP($AU78,'FE Source'!$A:$AK,24,FALSE)=0,"-",VLOOKUP($AU78,'FE Source'!$A:$AK,24,FALSE))</f>
        <v>7.16</v>
      </c>
      <c r="BH78" s="219">
        <f>IF(VLOOKUP($AU78,'FE Source'!$A:$AK,25,FALSE)=0,"-",VLOOKUP($AU78,'FE Source'!$A:$AK,25,FALSE))</f>
        <v>-10.68</v>
      </c>
      <c r="BI78" s="219">
        <f>IF(VLOOKUP($AU78,'FE Source'!$A:$AK,26,FALSE)=0,"-",VLOOKUP($AU78,'FE Source'!$A:$AK,26,FALSE))</f>
        <v>37.35</v>
      </c>
      <c r="BJ78" s="219">
        <f>IF(VLOOKUP($AU78,'FE Source'!$A:$AK,27,FALSE)=0,"-",VLOOKUP($AU78,'FE Source'!$A:$AK,27,FALSE))</f>
        <v>13.03</v>
      </c>
      <c r="BK78" s="219">
        <f>IF(VLOOKUP($AU78,'FE Source'!$A:$AK,28,FALSE)=0,"-",VLOOKUP($AU78,'FE Source'!$A:$AK,28,FALSE))</f>
        <v>35.08</v>
      </c>
      <c r="BL78" s="219">
        <f>IF(VLOOKUP($AU78,'FE Source'!$A:$AK,29,FALSE)=0,"-",VLOOKUP($AU78,'FE Source'!$A:$AK,29,FALSE))</f>
        <v>-28.36</v>
      </c>
      <c r="BM78" s="219">
        <f>IF(VLOOKUP($AU78,'FE Source'!$A:$AK,30,FALSE)=0,"-",VLOOKUP($AU78,'FE Source'!$A:$AK,30,FALSE))</f>
        <v>21.11</v>
      </c>
      <c r="BN78" t="str">
        <f>IF(VLOOKUP($AU78,'FE Source'!$A:$AK,31,FALSE)="No Specified Index","-",IF(VLOOKUP($AU78,'FE Source'!$A:$AK,31,FALSE)=0,"-",VLOOKUP($AU78,'FE Source'!$A:$AK,31,FALSE)))</f>
        <v>S&amp;P EUROPE LARGEMIDCAP GROWTH</v>
      </c>
      <c r="BO78" s="217">
        <f>IF(VLOOKUP($AU78,'FE Source'!$A:$AK,32,FALSE)=0,"-",VLOOKUP($AU78,'FE Source'!$A:$AK,32,FALSE))</f>
        <v>41249</v>
      </c>
      <c r="BP78" s="18">
        <f>IF(VLOOKUP($AU78,'FE Source'!$AZ:$BC,2,FALSE)=0,"-",VLOOKUP($AU78,'FE Source'!$AZ:$BC,2,FALSE))</f>
        <v>-3.61</v>
      </c>
      <c r="BQ78" s="18" t="str">
        <f>IF(VLOOKUP($AU78,'FE Source'!$AZ:$BC,3,FALSE)=0,"-",VLOOKUP($AU78,'FE Source'!$AZ:$BC,3,FALSE))</f>
        <v>-</v>
      </c>
      <c r="BR78" s="18" t="str">
        <f>IF(VLOOKUP($AU78,'FE Source'!$AZ:$BC,4,FALSE)=0,"-",VLOOKUP($AU78,'FE Source'!$AZ:$BC,4,FALSE))</f>
        <v>-</v>
      </c>
    </row>
    <row r="79" spans="1:70" ht="15" customHeight="1">
      <c r="A79" s="3"/>
      <c r="B79" s="159" t="str">
        <f>INDEX('UT - Retail'!$A$7:$A$1409,MATCH(AU79,'UT - Retail'!$U$7:$U$1409,0),1)</f>
        <v>Allianz Global Investors</v>
      </c>
      <c r="C79" s="701" t="str">
        <f>INDEX('UT - Retail'!$B$7:$B$1409,MATCH(AU79,'UT - Retail'!$U$7:$U$1409,0),1)</f>
        <v>Allianz Europe Equity Growth Cl AT Acc EUR</v>
      </c>
      <c r="D79" s="702"/>
      <c r="E79" s="147" t="str">
        <f>VLOOKUP(C79,'UT - Retail'!$B:$K,8,FALSE)</f>
        <v>Equities</v>
      </c>
      <c r="F79" s="82" t="str">
        <f>VLOOKUP(C79,'UT - Retail'!$B:$K,9,FALSE)</f>
        <v>Europe incl-UK</v>
      </c>
      <c r="G79" s="82" t="str">
        <f>VLOOKUP(C79,'UT - Retail'!$B:$K,10,FALSE)</f>
        <v>General</v>
      </c>
      <c r="H79" s="82" t="str">
        <f>VLOOKUP(C79,'UT - Retail'!$B:$N,13,FALSE)</f>
        <v>No</v>
      </c>
      <c r="I79" s="82" t="str">
        <f>VLOOKUP(C79,'UT - Retail'!$B:$Q,14,FALSE)</f>
        <v>No</v>
      </c>
      <c r="J79" s="82" t="str">
        <f>VLOOKUP(C79,'UT - Retail'!$B:$Q,11,FALSE)</f>
        <v>No</v>
      </c>
      <c r="K79" s="130" t="str">
        <f>VLOOKUP(C79,'UT - Retail'!$B:$P,15,FALSE)</f>
        <v>Yes</v>
      </c>
      <c r="L79" s="82" t="str">
        <f>VLOOKUP(C79,'UT - Retail'!$B:$Q,16,FALSE)</f>
        <v>Both</v>
      </c>
      <c r="M79" s="173" t="str">
        <f>VLOOKUP(C79,'UT - Retail'!$B:$K,6,FALSE)</f>
        <v>EUR</v>
      </c>
      <c r="N79" s="173" t="str">
        <f>IFERROR(IF(MATCH(C79,'Portfolio Construction'!$AL:$AL,0),"Yes","No"),"No")</f>
        <v>No</v>
      </c>
      <c r="O79" s="173" t="str">
        <f>IFERROR(IF(MATCH(C79,'Portfolio Construction'!$AN:$AN,0),"Yes","No"),"No")</f>
        <v>No</v>
      </c>
      <c r="P79" s="173" t="str">
        <f>IFERROR(IF(MATCH(C79,'Portfolio Construction'!$AP:$AP,0),"Yes","No"),"No")</f>
        <v>No</v>
      </c>
      <c r="Q79" s="173" t="str">
        <f>IFERROR(IF(MATCH(C79,'Portfolio Construction'!$AR:$AR,0),"Yes","No"),"No")</f>
        <v>No</v>
      </c>
      <c r="R79" s="173" t="str">
        <f>IFERROR(IF(MATCH(C79,'Portfolio Construction'!$AT:$AT,0),"Yes","No"),"No")</f>
        <v>No</v>
      </c>
      <c r="S79" s="173" t="str">
        <f>IFERROR(IF(MATCH(C79,'Portfolio Construction'!$AV:$AV,0),"Yes","No"),"No")</f>
        <v>No</v>
      </c>
      <c r="T79" s="173" t="str">
        <f>IFERROR(IF(MATCH(C79,'Portfolio Construction'!$AX:$AX,0),"Yes","No"),"No")</f>
        <v>No</v>
      </c>
      <c r="U79" s="173" t="str">
        <f>IFERROR(IF(MATCH(C79,'Portfolio Construction'!$AZ:$AZ,0),"Yes","No"),"No")</f>
        <v>No</v>
      </c>
      <c r="V79" s="173" t="str">
        <f>IFERROR(IF(MATCH(C79,'Portfolio Construction'!$BB:$BB,0),"Yes","No"),"No")</f>
        <v>No</v>
      </c>
      <c r="W79" s="619">
        <f>IF(VLOOKUP($AU79,'FE Source'!$A:$W,3,FALSE)=0,"-",VLOOKUP($AU79,'FE Source'!$A:$W,3,FALSE))</f>
        <v>0.53</v>
      </c>
      <c r="X79" s="618">
        <f>IF(VLOOKUP($AU79,'FE Source'!$A:$W,4,FALSE)=0,"-",VLOOKUP($AU79,'FE Source'!$A:$W,4,FALSE))</f>
        <v>4.25</v>
      </c>
      <c r="Y79" s="618">
        <f>IF(VLOOKUP($AU79,'FE Source'!$A:$W,5,FALSE)=0,"-",VLOOKUP($AU79,'FE Source'!$A:$W,5,FALSE))</f>
        <v>-3.41</v>
      </c>
      <c r="Z79" s="618">
        <f>IF(VLOOKUP($AU79,'FE Source'!$A:$W,6,FALSE)=0,"-",VLOOKUP($AU79,'FE Source'!$A:$W,6,FALSE))</f>
        <v>-6.23</v>
      </c>
      <c r="AA79" s="618">
        <f>IF(VLOOKUP($AU79,'FE Source'!$A:$W,7,FALSE)=0,"-",VLOOKUP($AU79,'FE Source'!$A:$W,7,FALSE))</f>
        <v>3.17</v>
      </c>
      <c r="AB79" s="618">
        <f>IF(VLOOKUP($AU79,'FE Source'!$A:$W,8,FALSE)=0,"-",VLOOKUP($AU79,'FE Source'!$A:$W,8,FALSE))</f>
        <v>5.52</v>
      </c>
      <c r="AC79" s="623">
        <f>IF(VLOOKUP($AU79,'FE Source'!$A:$W,9,FALSE)=0,"-",VLOOKUP($AU79,'FE Source'!$A:$W,9,FALSE))</f>
        <v>4.2300000000000004</v>
      </c>
      <c r="AD79" s="147">
        <f>IF(VLOOKUP($AU79,'FE Source'!$A:$W,10,FALSE)=0,"-",VLOOKUP($AU79,'FE Source'!$A:$W,10,FALSE))</f>
        <v>1.4</v>
      </c>
      <c r="AE79" s="82">
        <f>IF(VLOOKUP($AU79,'FE Source'!$A:$W,11,FALSE)=0,"-",VLOOKUP($AU79,'FE Source'!$A:$W,11,FALSE))</f>
        <v>20.73</v>
      </c>
      <c r="AF79" s="82" t="str">
        <f>IF(VLOOKUP($AU79,'FE Source'!$A:$W,12,FALSE)=0,"-",VLOOKUP($AU79,'FE Source'!$A:$W,12,FALSE))</f>
        <v>-</v>
      </c>
      <c r="AG79" s="130">
        <f>IF(VLOOKUP($AU79,'FE Source'!$A:$W,14,FALSE)=0,"-",VLOOKUP($AU79,'FE Source'!$A:$W,14,FALSE))</f>
        <v>-25.32</v>
      </c>
      <c r="AH79" s="173">
        <f>IF(VLOOKUP($AU79,'FE Source'!$A:$DJ,33,FALSE)=0,"-",VLOOKUP($AU79,'FE Source'!$A:$DJ,33,FALSE))</f>
        <v>56.77</v>
      </c>
      <c r="AI79" s="203">
        <f>IF(VLOOKUP($AU79,'FE Source'!$A:$Y,20,FALSE)=0,"-",VLOOKUP($AU79,'FE Source'!$A:$Y,20,FALSE))</f>
        <v>130.96</v>
      </c>
      <c r="AJ79" s="257">
        <f>IF(VLOOKUP($AU79,'FE Source'!$A:$DJ,34,FALSE)=0,"-",VLOOKUP($AU79,'FE Source'!$A:$DJ,34,FALSE))</f>
        <v>138.66999999999999</v>
      </c>
      <c r="AK79" s="257">
        <f>IF(VLOOKUP($AU79,'FE Source'!$A:$DJ,35,FALSE)=0,"-",VLOOKUP($AU79,'FE Source'!$A:$DJ,35,FALSE))</f>
        <v>181.33</v>
      </c>
      <c r="AL79" s="326">
        <f>IF(VLOOKUP($AU79,'FE Source'!$A:$Y,19,FALSE)=0,"-",VLOOKUP($AU79,'FE Source'!$A:$Y,19,FALSE))</f>
        <v>143.97</v>
      </c>
      <c r="AM79" s="259">
        <f>IF(VLOOKUP($AU79,'FE Source'!$A:$DJ,36,FALSE)=0,"-",VLOOKUP($AU79,'FE Source'!$A:$DJ,36,FALSE))</f>
        <v>129.9</v>
      </c>
      <c r="AN79" s="165">
        <f>IF(VLOOKUP($AU79,'FE Source'!$A:$W,13,FALSE)=0,"-",VLOOKUP($AU79,'FE Source'!$A:$W,13,FALSE))</f>
        <v>3997</v>
      </c>
      <c r="AO79" s="198" t="str">
        <f>IF(J79="no","-",IF(VLOOKUP($AU79,'FE Source'!$A:$W,15,FALSE)=0,"-",VLOOKUP($AU79,'FE Source'!$A:$W,15,FALSE)))</f>
        <v>-</v>
      </c>
      <c r="AP79" s="201" t="str">
        <f>IF(AO79="-","-",IF(VLOOKUP($AU79,'FE Source'!$A:$Z,21,FALSE)=0,"-",IF(VLOOKUP($AU79,'FE Source'!$A:$Z,21,FALSE)=2,"Semi-Annual",IF(VLOOKUP($AU79,'FE Source'!$A:$Z,21,FALSE)=4,"Quarterly",IF(VLOOKUP($AU79,'FE Source'!$A:$Z,21,FALSE)=12,"Monthly","Annual")))))</f>
        <v>-</v>
      </c>
      <c r="AQ79" s="170">
        <f t="array" ref="AQ79">IF(VLOOKUP($AU79,'FE Source'!$A:$W,16,FALSE)=0,"-",VLOOKUP($AU79,'FE Source'!$A:$W,16,FALSE))</f>
        <v>1.85</v>
      </c>
      <c r="AR79" s="175" t="str">
        <f>IF(VLOOKUP($AU79,'FE Source'!$A:$W,17,FALSE)=0,"-",VLOOKUP($AU79,'FE Source'!$A:$W,17,FALSE))</f>
        <v>Neutral</v>
      </c>
      <c r="AS79" s="173">
        <f>IF(VLOOKUP($AU79,'FE Source'!$AN:$AS,4,FALSE)="",VLOOKUP($AU79,'FE Source'!$AN:$AS,3,FALSE),VLOOKUP($AU79,'FE Source'!$AN:$AS,4,FALSE))</f>
        <v>360.82</v>
      </c>
      <c r="AT79" s="179">
        <f>IF(VLOOKUP($AU79,'FE Source'!$AN:$AS,5,FALSE)=0,"-",VLOOKUP($AU79,'FE Source'!$AN:$AS,5,FALSE))</f>
        <v>45783</v>
      </c>
      <c r="AU79" s="163" t="s">
        <v>577</v>
      </c>
      <c r="BE79" s="219">
        <f>IF(VLOOKUP($AU79,'FE Source'!$A:$AK,22,FALSE)=0,"-",VLOOKUP($AU79,'FE Source'!$A:$AK,22,FALSE))</f>
        <v>14.65</v>
      </c>
      <c r="BF79" s="219">
        <f>IF(VLOOKUP($AU79,'FE Source'!$A:$AK,23,FALSE)=0,"-",VLOOKUP($AU79,'FE Source'!$A:$AK,23,FALSE))</f>
        <v>-4.47</v>
      </c>
      <c r="BG79" s="219">
        <f>IF(VLOOKUP($AU79,'FE Source'!$A:$AK,24,FALSE)=0,"-",VLOOKUP($AU79,'FE Source'!$A:$AK,24,FALSE))</f>
        <v>20</v>
      </c>
      <c r="BH79" s="219">
        <f>IF(VLOOKUP($AU79,'FE Source'!$A:$AK,25,FALSE)=0,"-",VLOOKUP($AU79,'FE Source'!$A:$AK,25,FALSE))</f>
        <v>-17.07</v>
      </c>
      <c r="BI79" s="219">
        <f>IF(VLOOKUP($AU79,'FE Source'!$A:$AK,26,FALSE)=0,"-",VLOOKUP($AU79,'FE Source'!$A:$AK,26,FALSE))</f>
        <v>31.19</v>
      </c>
      <c r="BJ79" s="219">
        <f>IF(VLOOKUP($AU79,'FE Source'!$A:$AK,27,FALSE)=0,"-",VLOOKUP($AU79,'FE Source'!$A:$AK,27,FALSE))</f>
        <v>21.16</v>
      </c>
      <c r="BK79" s="219">
        <f>IF(VLOOKUP($AU79,'FE Source'!$A:$AK,28,FALSE)=0,"-",VLOOKUP($AU79,'FE Source'!$A:$AK,28,FALSE))</f>
        <v>24.31</v>
      </c>
      <c r="BL79" s="219">
        <f>IF(VLOOKUP($AU79,'FE Source'!$A:$AK,29,FALSE)=0,"-",VLOOKUP($AU79,'FE Source'!$A:$AK,29,FALSE))</f>
        <v>-35.25</v>
      </c>
      <c r="BM79" s="219">
        <f>IF(VLOOKUP($AU79,'FE Source'!$A:$AK,30,FALSE)=0,"-",VLOOKUP($AU79,'FE Source'!$A:$AK,30,FALSE))</f>
        <v>22.39</v>
      </c>
      <c r="BN79" t="str">
        <f>IF(VLOOKUP($AU79,'FE Source'!$A:$AK,31,FALSE)="No Specified Index","-",IF(VLOOKUP($AU79,'FE Source'!$A:$AK,31,FALSE)=0,"-",VLOOKUP($AU79,'FE Source'!$A:$AK,31,FALSE)))</f>
        <v>S&amp;P EUROPE LARGEMIDCAP GROWTH</v>
      </c>
      <c r="BO79" s="217">
        <f>IF(VLOOKUP($AU79,'FE Source'!$A:$AK,32,FALSE)=0,"-",VLOOKUP($AU79,'FE Source'!$A:$AK,32,FALSE))</f>
        <v>39006</v>
      </c>
      <c r="BP79" s="18">
        <f>IF(VLOOKUP($AU79,'FE Source'!$AZ:$BC,2,FALSE)=0,"-",VLOOKUP($AU79,'FE Source'!$AZ:$BC,2,FALSE))</f>
        <v>-3.36</v>
      </c>
      <c r="BQ79" s="18">
        <f>IF(VLOOKUP($AU79,'FE Source'!$AZ:$BC,3,FALSE)=0,"-",VLOOKUP($AU79,'FE Source'!$AZ:$BC,3,FALSE))</f>
        <v>-9.81</v>
      </c>
      <c r="BR79" s="18">
        <f>IF(VLOOKUP($AU79,'FE Source'!$AZ:$BC,4,FALSE)=0,"-",VLOOKUP($AU79,'FE Source'!$AZ:$BC,4,FALSE))</f>
        <v>-7.68</v>
      </c>
    </row>
    <row r="80" spans="1:70" ht="15" customHeight="1">
      <c r="A80" s="3"/>
      <c r="B80" s="159" t="str">
        <f>INDEX('UT - Retail'!$A$7:$A$1409,MATCH(AU80,'UT - Retail'!$U$7:$U$1409,0),1)</f>
        <v>Allianz Global Investors</v>
      </c>
      <c r="C80" s="701" t="str">
        <f>INDEX('UT - Retail'!$B$7:$B$1409,MATCH(AU80,'UT - Retail'!$U$7:$U$1409,0),1)</f>
        <v>Allianz Europe Equity Growth Cl AT Acc H2-SGD</v>
      </c>
      <c r="D80" s="702"/>
      <c r="E80" s="147" t="str">
        <f>VLOOKUP(C80,'UT - Retail'!$B:$K,8,FALSE)</f>
        <v>Equities</v>
      </c>
      <c r="F80" s="82" t="str">
        <f>VLOOKUP(C80,'UT - Retail'!$B:$K,9,FALSE)</f>
        <v>Europe incl-UK</v>
      </c>
      <c r="G80" s="82" t="str">
        <f>VLOOKUP(C80,'UT - Retail'!$B:$K,10,FALSE)</f>
        <v>General</v>
      </c>
      <c r="H80" s="82" t="str">
        <f>VLOOKUP(C80,'UT - Retail'!$B:$N,13,FALSE)</f>
        <v>No</v>
      </c>
      <c r="I80" s="82" t="str">
        <f>VLOOKUP(C80,'UT - Retail'!$B:$Q,14,FALSE)</f>
        <v>No</v>
      </c>
      <c r="J80" s="82" t="str">
        <f>VLOOKUP(C80,'UT - Retail'!$B:$Q,11,FALSE)</f>
        <v>No</v>
      </c>
      <c r="K80" s="130" t="str">
        <f>VLOOKUP(C80,'UT - Retail'!$B:$P,15,FALSE)</f>
        <v>Yes</v>
      </c>
      <c r="L80" s="82" t="str">
        <f>VLOOKUP(C80,'UT - Retail'!$B:$Q,16,FALSE)</f>
        <v>Both</v>
      </c>
      <c r="M80" s="173" t="str">
        <f>VLOOKUP(C80,'UT - Retail'!$B:$K,6,FALSE)</f>
        <v>SGD</v>
      </c>
      <c r="N80" s="173" t="str">
        <f>IFERROR(IF(MATCH(C80,'Portfolio Construction'!$AL:$AL,0),"Yes","No"),"No")</f>
        <v>No</v>
      </c>
      <c r="O80" s="173" t="str">
        <f>IFERROR(IF(MATCH(C80,'Portfolio Construction'!$AN:$AN,0),"Yes","No"),"No")</f>
        <v>No</v>
      </c>
      <c r="P80" s="173" t="str">
        <f>IFERROR(IF(MATCH(C80,'Portfolio Construction'!$AP:$AP,0),"Yes","No"),"No")</f>
        <v>No</v>
      </c>
      <c r="Q80" s="173" t="str">
        <f>IFERROR(IF(MATCH(C80,'Portfolio Construction'!$AR:$AR,0),"Yes","No"),"No")</f>
        <v>No</v>
      </c>
      <c r="R80" s="173" t="str">
        <f>IFERROR(IF(MATCH(C80,'Portfolio Construction'!$AT:$AT,0),"Yes","No"),"No")</f>
        <v>No</v>
      </c>
      <c r="S80" s="173" t="str">
        <f>IFERROR(IF(MATCH(C80,'Portfolio Construction'!$AV:$AV,0),"Yes","No"),"No")</f>
        <v>No</v>
      </c>
      <c r="T80" s="173" t="str">
        <f>IFERROR(IF(MATCH(C80,'Portfolio Construction'!$AX:$AX,0),"Yes","No"),"No")</f>
        <v>No</v>
      </c>
      <c r="U80" s="173" t="str">
        <f>IFERROR(IF(MATCH(C80,'Portfolio Construction'!$AZ:$AZ,0),"Yes","No"),"No")</f>
        <v>No</v>
      </c>
      <c r="V80" s="173" t="str">
        <f>IFERROR(IF(MATCH(C80,'Portfolio Construction'!$BB:$BB,0),"Yes","No"),"No")</f>
        <v>No</v>
      </c>
      <c r="W80" s="619">
        <f>IF(VLOOKUP($AU80,'FE Source'!$A:$W,3,FALSE)=0,"-",VLOOKUP($AU80,'FE Source'!$A:$W,3,FALSE))</f>
        <v>-3.19</v>
      </c>
      <c r="X80" s="618">
        <f>IF(VLOOKUP($AU80,'FE Source'!$A:$W,4,FALSE)=0,"-",VLOOKUP($AU80,'FE Source'!$A:$W,4,FALSE))</f>
        <v>4.88</v>
      </c>
      <c r="Y80" s="618">
        <f>IF(VLOOKUP($AU80,'FE Source'!$A:$W,5,FALSE)=0,"-",VLOOKUP($AU80,'FE Source'!$A:$W,5,FALSE))</f>
        <v>-5.56</v>
      </c>
      <c r="Z80" s="618">
        <f>IF(VLOOKUP($AU80,'FE Source'!$A:$W,6,FALSE)=0,"-",VLOOKUP($AU80,'FE Source'!$A:$W,6,FALSE))</f>
        <v>-6.89</v>
      </c>
      <c r="AA80" s="618">
        <f>IF(VLOOKUP($AU80,'FE Source'!$A:$W,7,FALSE)=0,"-",VLOOKUP($AU80,'FE Source'!$A:$W,7,FALSE))</f>
        <v>4.04</v>
      </c>
      <c r="AB80" s="618">
        <f>IF(VLOOKUP($AU80,'FE Source'!$A:$W,8,FALSE)=0,"-",VLOOKUP($AU80,'FE Source'!$A:$W,8,FALSE))</f>
        <v>7.43</v>
      </c>
      <c r="AC80" s="623">
        <f>IF(VLOOKUP($AU80,'FE Source'!$A:$W,9,FALSE)=0,"-",VLOOKUP($AU80,'FE Source'!$A:$W,9,FALSE))</f>
        <v>5.61</v>
      </c>
      <c r="AD80" s="147">
        <f>IF(VLOOKUP($AU80,'FE Source'!$A:$W,10,FALSE)=0,"-",VLOOKUP($AU80,'FE Source'!$A:$W,10,FALSE))</f>
        <v>1.36</v>
      </c>
      <c r="AE80" s="82">
        <f>IF(VLOOKUP($AU80,'FE Source'!$A:$W,11,FALSE)=0,"-",VLOOKUP($AU80,'FE Source'!$A:$W,11,FALSE))</f>
        <v>21.56</v>
      </c>
      <c r="AF80" s="82" t="str">
        <f>IF(VLOOKUP($AU80,'FE Source'!$A:$W,12,FALSE)=0,"-",VLOOKUP($AU80,'FE Source'!$A:$W,12,FALSE))</f>
        <v>-</v>
      </c>
      <c r="AG80" s="130">
        <f>IF(VLOOKUP($AU80,'FE Source'!$A:$W,14,FALSE)=0,"-",VLOOKUP($AU80,'FE Source'!$A:$W,14,FALSE))</f>
        <v>-21.78</v>
      </c>
      <c r="AH80" s="173">
        <f>IF(VLOOKUP($AU80,'FE Source'!$A:$DJ,33,FALSE)=0,"-",VLOOKUP($AU80,'FE Source'!$A:$DJ,33,FALSE))</f>
        <v>43.94</v>
      </c>
      <c r="AI80" s="203">
        <f>IF(VLOOKUP($AU80,'FE Source'!$A:$Y,20,FALSE)=0,"-",VLOOKUP($AU80,'FE Source'!$A:$Y,20,FALSE))</f>
        <v>125.53</v>
      </c>
      <c r="AJ80" s="257">
        <f>IF(VLOOKUP($AU80,'FE Source'!$A:$DJ,34,FALSE)=0,"-",VLOOKUP($AU80,'FE Source'!$A:$DJ,34,FALSE))</f>
        <v>129.57</v>
      </c>
      <c r="AK80" s="257">
        <f>IF(VLOOKUP($AU80,'FE Source'!$A:$DJ,35,FALSE)=0,"-",VLOOKUP($AU80,'FE Source'!$A:$DJ,35,FALSE))</f>
        <v>183.28</v>
      </c>
      <c r="AL80" s="326">
        <f>IF(VLOOKUP($AU80,'FE Source'!$A:$Y,19,FALSE)=0,"-",VLOOKUP($AU80,'FE Source'!$A:$Y,19,FALSE))</f>
        <v>140.38999999999999</v>
      </c>
      <c r="AM80" s="259">
        <f>IF(VLOOKUP($AU80,'FE Source'!$A:$DJ,36,FALSE)=0,"-",VLOOKUP($AU80,'FE Source'!$A:$DJ,36,FALSE))</f>
        <v>122.22</v>
      </c>
      <c r="AN80" s="165">
        <f>IF(VLOOKUP($AU80,'FE Source'!$A:$W,13,FALSE)=0,"-",VLOOKUP($AU80,'FE Source'!$A:$W,13,FALSE))</f>
        <v>3997</v>
      </c>
      <c r="AO80" s="198" t="str">
        <f>IF(J80="no","-",IF(VLOOKUP($AU80,'FE Source'!$A:$W,15,FALSE)=0,"-",VLOOKUP($AU80,'FE Source'!$A:$W,15,FALSE)))</f>
        <v>-</v>
      </c>
      <c r="AP80" s="201" t="str">
        <f>IF(AO80="-","-",IF(VLOOKUP($AU80,'FE Source'!$A:$Z,21,FALSE)=0,"-",IF(VLOOKUP($AU80,'FE Source'!$A:$Z,21,FALSE)=2,"Semi-Annual",IF(VLOOKUP($AU80,'FE Source'!$A:$Z,21,FALSE)=4,"Quarterly",IF(VLOOKUP($AU80,'FE Source'!$A:$Z,21,FALSE)=12,"Monthly","Annual")))))</f>
        <v>-</v>
      </c>
      <c r="AQ80" s="170">
        <f t="array" ref="AQ80">IF(VLOOKUP($AU80,'FE Source'!$A:$W,16,FALSE)=0,"-",VLOOKUP($AU80,'FE Source'!$A:$W,16,FALSE))</f>
        <v>1.85</v>
      </c>
      <c r="AR80" s="175" t="str">
        <f>IF(VLOOKUP($AU80,'FE Source'!$A:$W,17,FALSE)=0,"-",VLOOKUP($AU80,'FE Source'!$A:$W,17,FALSE))</f>
        <v>Neutral</v>
      </c>
      <c r="AS80" s="173">
        <f>IF(VLOOKUP($AU80,'FE Source'!$AN:$AS,4,FALSE)="",VLOOKUP($AU80,'FE Source'!$AN:$AS,3,FALSE),VLOOKUP($AU80,'FE Source'!$AN:$AS,4,FALSE))</f>
        <v>26.38</v>
      </c>
      <c r="AT80" s="179">
        <f>IF(VLOOKUP($AU80,'FE Source'!$AN:$AS,5,FALSE)=0,"-",VLOOKUP($AU80,'FE Source'!$AN:$AS,5,FALSE))</f>
        <v>45783</v>
      </c>
      <c r="AU80" s="163" t="s">
        <v>578</v>
      </c>
      <c r="BE80" s="219">
        <f>IF(VLOOKUP($AU80,'FE Source'!$A:$AK,22,FALSE)=0,"-",VLOOKUP($AU80,'FE Source'!$A:$AK,22,FALSE))</f>
        <v>18.55</v>
      </c>
      <c r="BF80" s="219">
        <f>IF(VLOOKUP($AU80,'FE Source'!$A:$AK,23,FALSE)=0,"-",VLOOKUP($AU80,'FE Source'!$A:$AK,23,FALSE))</f>
        <v>-2.19</v>
      </c>
      <c r="BG80" s="219">
        <f>IF(VLOOKUP($AU80,'FE Source'!$A:$AK,24,FALSE)=0,"-",VLOOKUP($AU80,'FE Source'!$A:$AK,24,FALSE))</f>
        <v>15.4</v>
      </c>
      <c r="BH80" s="219">
        <f>IF(VLOOKUP($AU80,'FE Source'!$A:$AK,25,FALSE)=0,"-",VLOOKUP($AU80,'FE Source'!$A:$AK,25,FALSE))</f>
        <v>-13.01</v>
      </c>
      <c r="BI80" s="219">
        <f>IF(VLOOKUP($AU80,'FE Source'!$A:$AK,26,FALSE)=0,"-",VLOOKUP($AU80,'FE Source'!$A:$AK,26,FALSE))</f>
        <v>38.159999999999997</v>
      </c>
      <c r="BJ80" s="219">
        <f>IF(VLOOKUP($AU80,'FE Source'!$A:$AK,27,FALSE)=0,"-",VLOOKUP($AU80,'FE Source'!$A:$AK,27,FALSE))</f>
        <v>13.91</v>
      </c>
      <c r="BK80" s="219">
        <f>IF(VLOOKUP($AU80,'FE Source'!$A:$AK,28,FALSE)=0,"-",VLOOKUP($AU80,'FE Source'!$A:$AK,28,FALSE))</f>
        <v>32.04</v>
      </c>
      <c r="BL80" s="219">
        <f>IF(VLOOKUP($AU80,'FE Source'!$A:$AK,29,FALSE)=0,"-",VLOOKUP($AU80,'FE Source'!$A:$AK,29,FALSE))</f>
        <v>-28.78</v>
      </c>
      <c r="BM80" s="219">
        <f>IF(VLOOKUP($AU80,'FE Source'!$A:$AK,30,FALSE)=0,"-",VLOOKUP($AU80,'FE Source'!$A:$AK,30,FALSE))</f>
        <v>21.11</v>
      </c>
      <c r="BN80" t="str">
        <f>IF(VLOOKUP($AU80,'FE Source'!$A:$AK,31,FALSE)="No Specified Index","-",IF(VLOOKUP($AU80,'FE Source'!$A:$AK,31,FALSE)=0,"-",VLOOKUP($AU80,'FE Source'!$A:$AK,31,FALSE)))</f>
        <v>S&amp;P EUROPE LARGEMIDCAP GROWTH</v>
      </c>
      <c r="BO80" s="217">
        <f>IF(VLOOKUP($AU80,'FE Source'!$A:$AK,32,FALSE)=0,"-",VLOOKUP($AU80,'FE Source'!$A:$AK,32,FALSE))</f>
        <v>41183</v>
      </c>
      <c r="BP80" s="18">
        <f>IF(VLOOKUP($AU80,'FE Source'!$AZ:$BC,2,FALSE)=0,"-",VLOOKUP($AU80,'FE Source'!$AZ:$BC,2,FALSE))</f>
        <v>-3.98</v>
      </c>
      <c r="BQ80" s="18" t="str">
        <f>IF(VLOOKUP($AU80,'FE Source'!$AZ:$BC,3,FALSE)=0,"-",VLOOKUP($AU80,'FE Source'!$AZ:$BC,3,FALSE))</f>
        <v>-</v>
      </c>
      <c r="BR80" s="18" t="str">
        <f>IF(VLOOKUP($AU80,'FE Source'!$AZ:$BC,4,FALSE)=0,"-",VLOOKUP($AU80,'FE Source'!$AZ:$BC,4,FALSE))</f>
        <v>-</v>
      </c>
    </row>
    <row r="81" spans="1:70" ht="15" customHeight="1">
      <c r="A81" s="3"/>
      <c r="B81" s="159" t="str">
        <f>INDEX('UT - Retail'!$A$7:$A$1409,MATCH(AU81,'UT - Retail'!$U$7:$U$1409,0),1)</f>
        <v>Allianz Global Investors</v>
      </c>
      <c r="C81" s="701" t="str">
        <f>INDEX('UT - Retail'!$B$7:$B$1409,MATCH(AU81,'UT - Retail'!$U$7:$U$1409,0),1)</f>
        <v>Allianz European Equity Dividend Cl AM DIS EUR</v>
      </c>
      <c r="D81" s="702"/>
      <c r="E81" s="147" t="str">
        <f>VLOOKUP(C81,'UT - Retail'!$B:$K,8,FALSE)</f>
        <v>Equities</v>
      </c>
      <c r="F81" s="82" t="str">
        <f>VLOOKUP(C81,'UT - Retail'!$B:$K,9,FALSE)</f>
        <v>Europe incl-UK</v>
      </c>
      <c r="G81" s="82" t="str">
        <f>VLOOKUP(C81,'UT - Retail'!$B:$K,10,FALSE)</f>
        <v>General</v>
      </c>
      <c r="H81" s="82" t="str">
        <f>VLOOKUP(C81,'UT - Retail'!$B:$N,13,FALSE)</f>
        <v>No</v>
      </c>
      <c r="I81" s="82" t="str">
        <f>VLOOKUP(C81,'UT - Retail'!$B:$Q,14,FALSE)</f>
        <v>No</v>
      </c>
      <c r="J81" s="82" t="str">
        <f>VLOOKUP(C81,'UT - Retail'!$B:$Q,11,FALSE)</f>
        <v>Yes</v>
      </c>
      <c r="K81" s="130" t="str">
        <f>VLOOKUP(C81,'UT - Retail'!$B:$P,15,FALSE)</f>
        <v>Yes</v>
      </c>
      <c r="L81" s="82" t="str">
        <f>VLOOKUP(C81,'UT - Retail'!$B:$Q,16,FALSE)</f>
        <v>Both</v>
      </c>
      <c r="M81" s="173" t="str">
        <f>VLOOKUP(C81,'UT - Retail'!$B:$K,6,FALSE)</f>
        <v>EUR</v>
      </c>
      <c r="N81" s="173" t="str">
        <f>IFERROR(IF(MATCH(C81,'Portfolio Construction'!$AL:$AL,0),"Yes","No"),"No")</f>
        <v>Yes</v>
      </c>
      <c r="O81" s="173" t="str">
        <f>IFERROR(IF(MATCH(C81,'Portfolio Construction'!$AN:$AN,0),"Yes","No"),"No")</f>
        <v>No</v>
      </c>
      <c r="P81" s="173" t="str">
        <f>IFERROR(IF(MATCH(C81,'Portfolio Construction'!$AP:$AP,0),"Yes","No"),"No")</f>
        <v>No</v>
      </c>
      <c r="Q81" s="173" t="str">
        <f>IFERROR(IF(MATCH(C81,'Portfolio Construction'!$AR:$AR,0),"Yes","No"),"No")</f>
        <v>No</v>
      </c>
      <c r="R81" s="173" t="str">
        <f>IFERROR(IF(MATCH(C81,'Portfolio Construction'!$AT:$AT,0),"Yes","No"),"No")</f>
        <v>No</v>
      </c>
      <c r="S81" s="173" t="str">
        <f>IFERROR(IF(MATCH(C81,'Portfolio Construction'!$AV:$AV,0),"Yes","No"),"No")</f>
        <v>No</v>
      </c>
      <c r="T81" s="173" t="str">
        <f>IFERROR(IF(MATCH(C81,'Portfolio Construction'!$AX:$AX,0),"Yes","No"),"No")</f>
        <v>No</v>
      </c>
      <c r="U81" s="173" t="str">
        <f>IFERROR(IF(MATCH(C81,'Portfolio Construction'!$AZ:$AZ,0),"Yes","No"),"No")</f>
        <v>No</v>
      </c>
      <c r="V81" s="173" t="str">
        <f>IFERROR(IF(MATCH(C81,'Portfolio Construction'!$BB:$BB,0),"Yes","No"),"No")</f>
        <v>No</v>
      </c>
      <c r="W81" s="619">
        <f>IF(VLOOKUP($AU81,'FE Source'!$A:$W,3,FALSE)=0,"-",VLOOKUP($AU81,'FE Source'!$A:$W,3,FALSE))</f>
        <v>11.37</v>
      </c>
      <c r="X81" s="618">
        <f>IF(VLOOKUP($AU81,'FE Source'!$A:$W,4,FALSE)=0,"-",VLOOKUP($AU81,'FE Source'!$A:$W,4,FALSE))</f>
        <v>2.9</v>
      </c>
      <c r="Y81" s="618">
        <f>IF(VLOOKUP($AU81,'FE Source'!$A:$W,5,FALSE)=0,"-",VLOOKUP($AU81,'FE Source'!$A:$W,5,FALSE))</f>
        <v>7.4</v>
      </c>
      <c r="Z81" s="618">
        <f>IF(VLOOKUP($AU81,'FE Source'!$A:$W,6,FALSE)=0,"-",VLOOKUP($AU81,'FE Source'!$A:$W,6,FALSE))</f>
        <v>9.7799999999999994</v>
      </c>
      <c r="AA81" s="618">
        <f>IF(VLOOKUP($AU81,'FE Source'!$A:$W,7,FALSE)=0,"-",VLOOKUP($AU81,'FE Source'!$A:$W,7,FALSE))</f>
        <v>10.26</v>
      </c>
      <c r="AB81" s="618">
        <f>IF(VLOOKUP($AU81,'FE Source'!$A:$W,8,FALSE)=0,"-",VLOOKUP($AU81,'FE Source'!$A:$W,8,FALSE))</f>
        <v>9.66</v>
      </c>
      <c r="AC81" s="623">
        <f>IF(VLOOKUP($AU81,'FE Source'!$A:$W,9,FALSE)=0,"-",VLOOKUP($AU81,'FE Source'!$A:$W,9,FALSE))</f>
        <v>2.84</v>
      </c>
      <c r="AD81" s="147">
        <f>IF(VLOOKUP($AU81,'FE Source'!$A:$W,10,FALSE)=0,"-",VLOOKUP($AU81,'FE Source'!$A:$W,10,FALSE))</f>
        <v>0.86</v>
      </c>
      <c r="AE81" s="82">
        <f>IF(VLOOKUP($AU81,'FE Source'!$A:$W,11,FALSE)=0,"-",VLOOKUP($AU81,'FE Source'!$A:$W,11,FALSE))</f>
        <v>12.75</v>
      </c>
      <c r="AF81" s="82">
        <f>IF(VLOOKUP($AU81,'FE Source'!$A:$W,12,FALSE)=0,"-",VLOOKUP($AU81,'FE Source'!$A:$W,12,FALSE))</f>
        <v>0.56000000000000005</v>
      </c>
      <c r="AG81" s="130">
        <f>IF(VLOOKUP($AU81,'FE Source'!$A:$W,14,FALSE)=0,"-",VLOOKUP($AU81,'FE Source'!$A:$W,14,FALSE))</f>
        <v>-17.649999999999999</v>
      </c>
      <c r="AH81" s="173">
        <f>IF(VLOOKUP($AU81,'FE Source'!$A:$DJ,33,FALSE)=0,"-",VLOOKUP($AU81,'FE Source'!$A:$DJ,33,FALSE))</f>
        <v>103.38</v>
      </c>
      <c r="AI81" s="203">
        <f>IF(VLOOKUP($AU81,'FE Source'!$A:$Y,20,FALSE)=0,"-",VLOOKUP($AU81,'FE Source'!$A:$Y,20,FALSE))</f>
        <v>86.63</v>
      </c>
      <c r="AJ81" s="257">
        <f>IF(VLOOKUP($AU81,'FE Source'!$A:$DJ,34,FALSE)=0,"-",VLOOKUP($AU81,'FE Source'!$A:$DJ,34,FALSE))</f>
        <v>80.069999999999993</v>
      </c>
      <c r="AK81" s="257">
        <f>IF(VLOOKUP($AU81,'FE Source'!$A:$DJ,35,FALSE)=0,"-",VLOOKUP($AU81,'FE Source'!$A:$DJ,35,FALSE))</f>
        <v>67.84</v>
      </c>
      <c r="AL81" s="326">
        <f>IF(VLOOKUP($AU81,'FE Source'!$A:$Y,19,FALSE)=0,"-",VLOOKUP($AU81,'FE Source'!$A:$Y,19,FALSE))</f>
        <v>75.16</v>
      </c>
      <c r="AM81" s="259">
        <f>IF(VLOOKUP($AU81,'FE Source'!$A:$DJ,36,FALSE)=0,"-",VLOOKUP($AU81,'FE Source'!$A:$DJ,36,FALSE))</f>
        <v>87.74</v>
      </c>
      <c r="AN81" s="165">
        <f>IF(VLOOKUP($AU81,'FE Source'!$A:$W,13,FALSE)=0,"-",VLOOKUP($AU81,'FE Source'!$A:$W,13,FALSE))</f>
        <v>2593.1999999999998</v>
      </c>
      <c r="AO81" s="198">
        <f>IF(J81="no","-",IF(VLOOKUP($AU81,'FE Source'!$A:$W,15,FALSE)=0,"-",VLOOKUP($AU81,'FE Source'!$A:$W,15,FALSE)))</f>
        <v>4.62</v>
      </c>
      <c r="AP81" s="201" t="str">
        <f>IF(AO81="-","-",IF(VLOOKUP($AU81,'FE Source'!$A:$Z,21,FALSE)=0,"-",IF(VLOOKUP($AU81,'FE Source'!$A:$Z,21,FALSE)=2,"Semi-Annual",IF(VLOOKUP($AU81,'FE Source'!$A:$Z,21,FALSE)=4,"Quarterly",IF(VLOOKUP($AU81,'FE Source'!$A:$Z,21,FALSE)=12,"Monthly","Annual")))))</f>
        <v>Monthly</v>
      </c>
      <c r="AQ81" s="170">
        <f t="array" ref="AQ81">IF(VLOOKUP($AU81,'FE Source'!$A:$W,16,FALSE)=0,"-",VLOOKUP($AU81,'FE Source'!$A:$W,16,FALSE))</f>
        <v>1.85</v>
      </c>
      <c r="AR81" s="175" t="str">
        <f>IF(VLOOKUP($AU81,'FE Source'!$A:$W,17,FALSE)=0,"-",VLOOKUP($AU81,'FE Source'!$A:$W,17,FALSE))</f>
        <v>Negative</v>
      </c>
      <c r="AS81" s="173">
        <f>IF(VLOOKUP($AU81,'FE Source'!$AN:$AS,4,FALSE)="",VLOOKUP($AU81,'FE Source'!$AN:$AS,3,FALSE),VLOOKUP($AU81,'FE Source'!$AN:$AS,4,FALSE))</f>
        <v>10.41</v>
      </c>
      <c r="AT81" s="179">
        <f>IF(VLOOKUP($AU81,'FE Source'!$AN:$AS,5,FALSE)=0,"-",VLOOKUP($AU81,'FE Source'!$AN:$AS,5,FALSE))</f>
        <v>45783</v>
      </c>
      <c r="AU81" s="163" t="s">
        <v>9219</v>
      </c>
      <c r="BE81" s="219">
        <f>IF(VLOOKUP($AU81,'FE Source'!$A:$AK,22,FALSE)=0,"-",VLOOKUP($AU81,'FE Source'!$A:$AK,22,FALSE))</f>
        <v>2.85</v>
      </c>
      <c r="BF81" s="219">
        <f>IF(VLOOKUP($AU81,'FE Source'!$A:$AK,23,FALSE)=0,"-",VLOOKUP($AU81,'FE Source'!$A:$AK,23,FALSE))</f>
        <v>1.39</v>
      </c>
      <c r="BG81" s="219">
        <f>IF(VLOOKUP($AU81,'FE Source'!$A:$AK,24,FALSE)=0,"-",VLOOKUP($AU81,'FE Source'!$A:$AK,24,FALSE))</f>
        <v>14.37</v>
      </c>
      <c r="BH81" s="219">
        <f>IF(VLOOKUP($AU81,'FE Source'!$A:$AK,25,FALSE)=0,"-",VLOOKUP($AU81,'FE Source'!$A:$AK,25,FALSE))</f>
        <v>-10.38</v>
      </c>
      <c r="BI81" s="219">
        <f>IF(VLOOKUP($AU81,'FE Source'!$A:$AK,26,FALSE)=0,"-",VLOOKUP($AU81,'FE Source'!$A:$AK,26,FALSE))</f>
        <v>8.2899999999999991</v>
      </c>
      <c r="BJ81" s="219">
        <f>IF(VLOOKUP($AU81,'FE Source'!$A:$AK,27,FALSE)=0,"-",VLOOKUP($AU81,'FE Source'!$A:$AK,27,FALSE))</f>
        <v>-7.42</v>
      </c>
      <c r="BK81" s="219">
        <f>IF(VLOOKUP($AU81,'FE Source'!$A:$AK,28,FALSE)=0,"-",VLOOKUP($AU81,'FE Source'!$A:$AK,28,FALSE))</f>
        <v>10.07</v>
      </c>
      <c r="BL81" s="219">
        <f>IF(VLOOKUP($AU81,'FE Source'!$A:$AK,29,FALSE)=0,"-",VLOOKUP($AU81,'FE Source'!$A:$AK,29,FALSE))</f>
        <v>-12.86</v>
      </c>
      <c r="BM81" s="219">
        <f>IF(VLOOKUP($AU81,'FE Source'!$A:$AK,30,FALSE)=0,"-",VLOOKUP($AU81,'FE Source'!$A:$AK,30,FALSE))</f>
        <v>18.05</v>
      </c>
      <c r="BN81" t="str">
        <f>IF(VLOOKUP($AU81,'FE Source'!$A:$AK,31,FALSE)="No Specified Index","-",IF(VLOOKUP($AU81,'FE Source'!$A:$AK,31,FALSE)=0,"-",VLOOKUP($AU81,'FE Source'!$A:$AK,31,FALSE)))</f>
        <v>MSCI Europe</v>
      </c>
      <c r="BO81" s="217">
        <f>IF(VLOOKUP($AU81,'FE Source'!$A:$AK,32,FALSE)=0,"-",VLOOKUP($AU81,'FE Source'!$A:$AK,32,FALSE))</f>
        <v>41549</v>
      </c>
      <c r="BP81" s="18" t="str">
        <f>IF(VLOOKUP($AU81,'FE Source'!$AZ:$BC,2,FALSE)=0,"-",VLOOKUP($AU81,'FE Source'!$AZ:$BC,2,FALSE))</f>
        <v>-</v>
      </c>
      <c r="BQ81" s="18" t="str">
        <f>IF(VLOOKUP($AU81,'FE Source'!$AZ:$BC,3,FALSE)=0,"-",VLOOKUP($AU81,'FE Source'!$AZ:$BC,3,FALSE))</f>
        <v>-</v>
      </c>
      <c r="BR81" s="18" t="str">
        <f>IF(VLOOKUP($AU81,'FE Source'!$AZ:$BC,4,FALSE)=0,"-",VLOOKUP($AU81,'FE Source'!$AZ:$BC,4,FALSE))</f>
        <v>-</v>
      </c>
    </row>
    <row r="82" spans="1:70" ht="15" customHeight="1">
      <c r="A82" s="3"/>
      <c r="B82" s="159" t="str">
        <f>INDEX('UT - Retail'!$A$7:$A$1409,MATCH(AU82,'UT - Retail'!$U$7:$U$1409,0),1)</f>
        <v>Allianz Global Investors</v>
      </c>
      <c r="C82" s="699" t="str">
        <f>INDEX('UT - Retail'!$B$7:$B$1409,MATCH(AU82,'UT - Retail'!$U$7:$U$1409,0),1)</f>
        <v>Allianz European Equity Dividend Cl AM DIS H2-AUD</v>
      </c>
      <c r="D82" s="700"/>
      <c r="E82" s="150" t="str">
        <f>VLOOKUP(C82,'UT - Retail'!$B:$K,8,FALSE)</f>
        <v>Equities</v>
      </c>
      <c r="F82" s="141" t="str">
        <f>VLOOKUP(C82,'UT - Retail'!$B:$K,9,FALSE)</f>
        <v>Europe incl-UK</v>
      </c>
      <c r="G82" s="141" t="str">
        <f>VLOOKUP(C82,'UT - Retail'!$B:$K,10,FALSE)</f>
        <v>General</v>
      </c>
      <c r="H82" s="82" t="str">
        <f>VLOOKUP(C82,'UT - Retail'!$B:$N,13,FALSE)</f>
        <v>No</v>
      </c>
      <c r="I82" s="82" t="str">
        <f>VLOOKUP(C82,'UT - Retail'!$B:$Q,14,FALSE)</f>
        <v>No</v>
      </c>
      <c r="J82" s="141" t="str">
        <f>VLOOKUP(C82,'UT - Retail'!$B:$Q,11,FALSE)</f>
        <v>Yes</v>
      </c>
      <c r="K82" s="130" t="str">
        <f>VLOOKUP(C82,'UT - Retail'!$B:$P,15,FALSE)</f>
        <v>Yes</v>
      </c>
      <c r="L82" s="82" t="str">
        <f>VLOOKUP(C82,'UT - Retail'!$B:$Q,16,FALSE)</f>
        <v>Both</v>
      </c>
      <c r="M82" s="395" t="str">
        <f>VLOOKUP(C82,'UT - Retail'!$B:$K,6,FALSE)</f>
        <v>AUD</v>
      </c>
      <c r="N82" s="395" t="str">
        <f>IFERROR(IF(MATCH(C82,'Portfolio Construction'!$AL:$AL,0),"Yes","No"),"No")</f>
        <v>Yes</v>
      </c>
      <c r="O82" s="395" t="str">
        <f>IFERROR(IF(MATCH(C82,'Portfolio Construction'!$AN:$AN,0),"Yes","No"),"No")</f>
        <v>No</v>
      </c>
      <c r="P82" s="395" t="str">
        <f>IFERROR(IF(MATCH(C82,'Portfolio Construction'!$AP:$AP,0),"Yes","No"),"No")</f>
        <v>No</v>
      </c>
      <c r="Q82" s="395" t="str">
        <f>IFERROR(IF(MATCH(C82,'Portfolio Construction'!$AR:$AR,0),"Yes","No"),"No")</f>
        <v>No</v>
      </c>
      <c r="R82" s="395" t="str">
        <f>IFERROR(IF(MATCH(C82,'Portfolio Construction'!$AT:$AT,0),"Yes","No"),"No")</f>
        <v>No</v>
      </c>
      <c r="S82" s="395" t="str">
        <f>IFERROR(IF(MATCH(C82,'Portfolio Construction'!$AV:$AV,0),"Yes","No"),"No")</f>
        <v>No</v>
      </c>
      <c r="T82" s="395" t="str">
        <f>IFERROR(IF(MATCH(C82,'Portfolio Construction'!$AX:$AX,0),"Yes","No"),"No")</f>
        <v>No</v>
      </c>
      <c r="U82" s="395" t="str">
        <f>IFERROR(IF(MATCH(C82,'Portfolio Construction'!$AZ:$AZ,0),"Yes","No"),"No")</f>
        <v>No</v>
      </c>
      <c r="V82" s="395" t="str">
        <f>IFERROR(IF(MATCH(C82,'Portfolio Construction'!$BB:$BB,0),"Yes","No"),"No")</f>
        <v>No</v>
      </c>
      <c r="W82" s="638" t="e">
        <f>IF(VLOOKUP($AU82,'FE Source'!$A:$W,3,FALSE)=0,"-",VLOOKUP($AU82,'FE Source'!$A:$W,3,FALSE))</f>
        <v>#N/A</v>
      </c>
      <c r="X82" s="609" t="e">
        <f>IF(VLOOKUP($AU82,'FE Source'!$A:$W,4,FALSE)=0,"-",VLOOKUP($AU82,'FE Source'!$A:$W,4,FALSE))</f>
        <v>#N/A</v>
      </c>
      <c r="Y82" s="609" t="e">
        <f>IF(VLOOKUP($AU82,'FE Source'!$A:$W,5,FALSE)=0,"-",VLOOKUP($AU82,'FE Source'!$A:$W,5,FALSE))</f>
        <v>#N/A</v>
      </c>
      <c r="Z82" s="609" t="e">
        <f>IF(VLOOKUP($AU82,'FE Source'!$A:$W,6,FALSE)=0,"-",VLOOKUP($AU82,'FE Source'!$A:$W,6,FALSE))</f>
        <v>#N/A</v>
      </c>
      <c r="AA82" s="609" t="e">
        <f>IF(VLOOKUP($AU82,'FE Source'!$A:$W,7,FALSE)=0,"-",VLOOKUP($AU82,'FE Source'!$A:$W,7,FALSE))</f>
        <v>#N/A</v>
      </c>
      <c r="AB82" s="609" t="e">
        <f>IF(VLOOKUP($AU82,'FE Source'!$A:$W,8,FALSE)=0,"-",VLOOKUP($AU82,'FE Source'!$A:$W,8,FALSE))</f>
        <v>#N/A</v>
      </c>
      <c r="AC82" s="639" t="e">
        <f>IF(VLOOKUP($AU82,'FE Source'!$A:$W,9,FALSE)=0,"-",VLOOKUP($AU82,'FE Source'!$A:$W,9,FALSE))</f>
        <v>#N/A</v>
      </c>
      <c r="AD82" s="146" t="e">
        <f>IF(VLOOKUP($AU82,'FE Source'!$A:$W,10,FALSE)=0,"-",VLOOKUP($AU82,'FE Source'!$A:$W,10,FALSE))</f>
        <v>#N/A</v>
      </c>
      <c r="AE82" s="83" t="e">
        <f>IF(VLOOKUP($AU82,'FE Source'!$A:$W,11,FALSE)=0,"-",VLOOKUP($AU82,'FE Source'!$A:$W,11,FALSE))</f>
        <v>#N/A</v>
      </c>
      <c r="AF82" s="83" t="e">
        <f>IF(VLOOKUP($AU82,'FE Source'!$A:$W,12,FALSE)=0,"-",VLOOKUP($AU82,'FE Source'!$A:$W,12,FALSE))</f>
        <v>#N/A</v>
      </c>
      <c r="AG82" s="131" t="e">
        <f>IF(VLOOKUP($AU82,'FE Source'!$A:$W,14,FALSE)=0,"-",VLOOKUP($AU82,'FE Source'!$A:$W,14,FALSE))</f>
        <v>#N/A</v>
      </c>
      <c r="AH82" s="174" t="e">
        <f>IF(VLOOKUP($AU82,'FE Source'!$A:$DJ,33,FALSE)=0,"-",VLOOKUP($AU82,'FE Source'!$A:$DJ,33,FALSE))</f>
        <v>#N/A</v>
      </c>
      <c r="AI82" s="204" t="e">
        <f>IF(VLOOKUP($AU82,'FE Source'!$A:$Y,20,FALSE)=0,"-",VLOOKUP($AU82,'FE Source'!$A:$Y,20,FALSE))</f>
        <v>#N/A</v>
      </c>
      <c r="AJ82" s="396" t="e">
        <f>IF(VLOOKUP($AU82,'FE Source'!$A:$DJ,34,FALSE)=0,"-",VLOOKUP($AU82,'FE Source'!$A:$DJ,34,FALSE))</f>
        <v>#N/A</v>
      </c>
      <c r="AK82" s="396" t="e">
        <f>IF(VLOOKUP($AU82,'FE Source'!$A:$DJ,35,FALSE)=0,"-",VLOOKUP($AU82,'FE Source'!$A:$DJ,35,FALSE))</f>
        <v>#N/A</v>
      </c>
      <c r="AL82" s="327" t="e">
        <f>IF(VLOOKUP($AU82,'FE Source'!$A:$Y,19,FALSE)=0,"-",VLOOKUP($AU82,'FE Source'!$A:$Y,19,FALSE))</f>
        <v>#N/A</v>
      </c>
      <c r="AM82" s="394" t="e">
        <f>IF(VLOOKUP($AU82,'FE Source'!$A:$DJ,36,FALSE)=0,"-",VLOOKUP($AU82,'FE Source'!$A:$DJ,36,FALSE))</f>
        <v>#N/A</v>
      </c>
      <c r="AN82" s="167" t="e">
        <f>IF(VLOOKUP($AU82,'FE Source'!$A:$W,13,FALSE)=0,"-",VLOOKUP($AU82,'FE Source'!$A:$W,13,FALSE))</f>
        <v>#N/A</v>
      </c>
      <c r="AO82" s="199" t="e">
        <f>IF(J82="no","-",IF(VLOOKUP($AU82,'FE Source'!$A:$W,15,FALSE)=0,"-",VLOOKUP($AU82,'FE Source'!$A:$W,15,FALSE)))</f>
        <v>#N/A</v>
      </c>
      <c r="AP82" s="202" t="e">
        <f>IF(AO82="-","-",IF(VLOOKUP($AU82,'FE Source'!$A:$Z,21,FALSE)=0,"-",IF(VLOOKUP($AU82,'FE Source'!$A:$Z,21,FALSE)=2,"Semi-Annual",IF(VLOOKUP($AU82,'FE Source'!$A:$Z,21,FALSE)=4,"Quarterly",IF(VLOOKUP($AU82,'FE Source'!$A:$Z,21,FALSE)=12,"Monthly","Annual")))))</f>
        <v>#N/A</v>
      </c>
      <c r="AQ82" s="171" t="e">
        <f t="array" ref="AQ82">IF(VLOOKUP($AU82,'FE Source'!$A:$W,16,FALSE)=0,"-",VLOOKUP($AU82,'FE Source'!$A:$W,16,FALSE))</f>
        <v>#N/A</v>
      </c>
      <c r="AR82" s="176" t="e">
        <f>IF(VLOOKUP($AU82,'FE Source'!$A:$W,17,FALSE)=0,"-",VLOOKUP($AU82,'FE Source'!$A:$W,17,FALSE))</f>
        <v>#N/A</v>
      </c>
      <c r="AS82" s="174" t="e">
        <f>IF(VLOOKUP($AU82,'FE Source'!$AN:$AS,4,FALSE)="",VLOOKUP($AU82,'FE Source'!$AN:$AS,3,FALSE),VLOOKUP($AU82,'FE Source'!$AN:$AS,4,FALSE))</f>
        <v>#N/A</v>
      </c>
      <c r="AT82" s="180" t="e">
        <f>IF(VLOOKUP($AU82,'FE Source'!$AN:$AS,5,FALSE)=0,"-",VLOOKUP($AU82,'FE Source'!$AN:$AS,5,FALSE))</f>
        <v>#N/A</v>
      </c>
      <c r="AU82" s="177" t="s">
        <v>4122</v>
      </c>
      <c r="BE82" s="219" t="e">
        <f>IF(VLOOKUP($AU82,'FE Source'!$A:$AK,22,FALSE)=0,"-",VLOOKUP($AU82,'FE Source'!$A:$AK,22,FALSE))</f>
        <v>#N/A</v>
      </c>
      <c r="BF82" s="219" t="e">
        <f>IF(VLOOKUP($AU82,'FE Source'!$A:$AK,23,FALSE)=0,"-",VLOOKUP($AU82,'FE Source'!$A:$AK,23,FALSE))</f>
        <v>#N/A</v>
      </c>
      <c r="BG82" s="219" t="e">
        <f>IF(VLOOKUP($AU82,'FE Source'!$A:$AK,24,FALSE)=0,"-",VLOOKUP($AU82,'FE Source'!$A:$AK,24,FALSE))</f>
        <v>#N/A</v>
      </c>
      <c r="BH82" s="219" t="e">
        <f>IF(VLOOKUP($AU82,'FE Source'!$A:$AK,25,FALSE)=0,"-",VLOOKUP($AU82,'FE Source'!$A:$AK,25,FALSE))</f>
        <v>#N/A</v>
      </c>
      <c r="BI82" s="219" t="e">
        <f>IF(VLOOKUP($AU82,'FE Source'!$A:$AK,26,FALSE)=0,"-",VLOOKUP($AU82,'FE Source'!$A:$AK,26,FALSE))</f>
        <v>#N/A</v>
      </c>
      <c r="BJ82" s="219" t="e">
        <f>IF(VLOOKUP($AU82,'FE Source'!$A:$AK,27,FALSE)=0,"-",VLOOKUP($AU82,'FE Source'!$A:$AK,27,FALSE))</f>
        <v>#N/A</v>
      </c>
      <c r="BK82" s="219" t="e">
        <f>IF(VLOOKUP($AU82,'FE Source'!$A:$AK,28,FALSE)=0,"-",VLOOKUP($AU82,'FE Source'!$A:$AK,28,FALSE))</f>
        <v>#N/A</v>
      </c>
      <c r="BL82" s="219" t="e">
        <f>IF(VLOOKUP($AU82,'FE Source'!$A:$AK,29,FALSE)=0,"-",VLOOKUP($AU82,'FE Source'!$A:$AK,29,FALSE))</f>
        <v>#N/A</v>
      </c>
      <c r="BM82" s="219" t="e">
        <f>IF(VLOOKUP($AU82,'FE Source'!$A:$AK,30,FALSE)=0,"-",VLOOKUP($AU82,'FE Source'!$A:$AK,30,FALSE))</f>
        <v>#N/A</v>
      </c>
      <c r="BN82" t="e">
        <f>IF(VLOOKUP($AU82,'FE Source'!$A:$AK,31,FALSE)="No Specified Index","-",IF(VLOOKUP($AU82,'FE Source'!$A:$AK,31,FALSE)=0,"-",VLOOKUP($AU82,'FE Source'!$A:$AK,31,FALSE)))</f>
        <v>#N/A</v>
      </c>
      <c r="BO82" s="217" t="e">
        <f>IF(VLOOKUP($AU82,'FE Source'!$A:$AK,32,FALSE)=0,"-",VLOOKUP($AU82,'FE Source'!$A:$AK,32,FALSE))</f>
        <v>#N/A</v>
      </c>
      <c r="BP82" s="18" t="e">
        <f>IF(VLOOKUP($AU82,'FE Source'!$AZ:$BC,2,FALSE)=0,"-",VLOOKUP($AU82,'FE Source'!$AZ:$BC,2,FALSE))</f>
        <v>#N/A</v>
      </c>
      <c r="BQ82" s="18" t="e">
        <f>IF(VLOOKUP($AU82,'FE Source'!$AZ:$BC,3,FALSE)=0,"-",VLOOKUP($AU82,'FE Source'!$AZ:$BC,3,FALSE))</f>
        <v>#N/A</v>
      </c>
      <c r="BR82" s="18" t="e">
        <f>IF(VLOOKUP($AU82,'FE Source'!$AZ:$BC,4,FALSE)=0,"-",VLOOKUP($AU82,'FE Source'!$AZ:$BC,4,FALSE))</f>
        <v>#N/A</v>
      </c>
    </row>
    <row r="83" spans="1:70" ht="15" customHeight="1">
      <c r="A83" s="3"/>
      <c r="B83" s="159" t="str">
        <f>INDEX('UT - Retail'!$A$7:$A$1409,MATCH(AU83,'UT - Retail'!$U$7:$U$1409,0),1)</f>
        <v>Allianz Global Investors</v>
      </c>
      <c r="C83" s="699" t="str">
        <f>INDEX('UT - Retail'!$B$7:$B$1409,MATCH(AU83,'UT - Retail'!$U$7:$U$1409,0),1)</f>
        <v>Allianz European Equity Dividend Cl AM DIS H2-RMB</v>
      </c>
      <c r="D83" s="700"/>
      <c r="E83" s="150" t="str">
        <f>VLOOKUP(C83,'UT - Retail'!$B:$K,8,FALSE)</f>
        <v>Equities</v>
      </c>
      <c r="F83" s="141" t="str">
        <f>VLOOKUP(C83,'UT - Retail'!$B:$K,9,FALSE)</f>
        <v>Europe incl-UK</v>
      </c>
      <c r="G83" s="141" t="str">
        <f>VLOOKUP(C83,'UT - Retail'!$B:$K,10,FALSE)</f>
        <v>General</v>
      </c>
      <c r="H83" s="82" t="str">
        <f>VLOOKUP(C83,'UT - Retail'!$B:$N,13,FALSE)</f>
        <v>No</v>
      </c>
      <c r="I83" s="82" t="str">
        <f>VLOOKUP(C83,'UT - Retail'!$B:$Q,14,FALSE)</f>
        <v>No</v>
      </c>
      <c r="J83" s="141" t="str">
        <f>VLOOKUP(C83,'UT - Retail'!$B:$Q,11,FALSE)</f>
        <v>Yes</v>
      </c>
      <c r="K83" s="130" t="str">
        <f>VLOOKUP(C83,'UT - Retail'!$B:$P,15,FALSE)</f>
        <v>Yes</v>
      </c>
      <c r="L83" s="82" t="str">
        <f>VLOOKUP(C83,'UT - Retail'!$B:$Q,16,FALSE)</f>
        <v>Both</v>
      </c>
      <c r="M83" s="395" t="str">
        <f>VLOOKUP(C83,'UT - Retail'!$B:$K,6,FALSE)</f>
        <v>CNH</v>
      </c>
      <c r="N83" s="395" t="str">
        <f>IFERROR(IF(MATCH(C83,'Portfolio Construction'!$AL:$AL,0),"Yes","No"),"No")</f>
        <v>Yes</v>
      </c>
      <c r="O83" s="395" t="str">
        <f>IFERROR(IF(MATCH(C83,'Portfolio Construction'!$AN:$AN,0),"Yes","No"),"No")</f>
        <v>No</v>
      </c>
      <c r="P83" s="395" t="str">
        <f>IFERROR(IF(MATCH(C83,'Portfolio Construction'!$AP:$AP,0),"Yes","No"),"No")</f>
        <v>No</v>
      </c>
      <c r="Q83" s="395" t="str">
        <f>IFERROR(IF(MATCH(C83,'Portfolio Construction'!$AR:$AR,0),"Yes","No"),"No")</f>
        <v>No</v>
      </c>
      <c r="R83" s="395" t="str">
        <f>IFERROR(IF(MATCH(C83,'Portfolio Construction'!$AT:$AT,0),"Yes","No"),"No")</f>
        <v>No</v>
      </c>
      <c r="S83" s="395" t="str">
        <f>IFERROR(IF(MATCH(C83,'Portfolio Construction'!$AV:$AV,0),"Yes","No"),"No")</f>
        <v>No</v>
      </c>
      <c r="T83" s="395" t="str">
        <f>IFERROR(IF(MATCH(C83,'Portfolio Construction'!$AX:$AX,0),"Yes","No"),"No")</f>
        <v>No</v>
      </c>
      <c r="U83" s="395" t="str">
        <f>IFERROR(IF(MATCH(C83,'Portfolio Construction'!$AZ:$AZ,0),"Yes","No"),"No")</f>
        <v>No</v>
      </c>
      <c r="V83" s="395" t="str">
        <f>IFERROR(IF(MATCH(C83,'Portfolio Construction'!$BB:$BB,0),"Yes","No"),"No")</f>
        <v>No</v>
      </c>
      <c r="W83" s="638" t="e">
        <f>IF(VLOOKUP($AU83,'FE Source'!$A:$W,3,FALSE)=0,"-",VLOOKUP($AU83,'FE Source'!$A:$W,3,FALSE))</f>
        <v>#N/A</v>
      </c>
      <c r="X83" s="609" t="e">
        <f>IF(VLOOKUP($AU83,'FE Source'!$A:$W,4,FALSE)=0,"-",VLOOKUP($AU83,'FE Source'!$A:$W,4,FALSE))</f>
        <v>#N/A</v>
      </c>
      <c r="Y83" s="609" t="e">
        <f>IF(VLOOKUP($AU83,'FE Source'!$A:$W,5,FALSE)=0,"-",VLOOKUP($AU83,'FE Source'!$A:$W,5,FALSE))</f>
        <v>#N/A</v>
      </c>
      <c r="Z83" s="609" t="e">
        <f>IF(VLOOKUP($AU83,'FE Source'!$A:$W,6,FALSE)=0,"-",VLOOKUP($AU83,'FE Source'!$A:$W,6,FALSE))</f>
        <v>#N/A</v>
      </c>
      <c r="AA83" s="609" t="e">
        <f>IF(VLOOKUP($AU83,'FE Source'!$A:$W,7,FALSE)=0,"-",VLOOKUP($AU83,'FE Source'!$A:$W,7,FALSE))</f>
        <v>#N/A</v>
      </c>
      <c r="AB83" s="609" t="e">
        <f>IF(VLOOKUP($AU83,'FE Source'!$A:$W,8,FALSE)=0,"-",VLOOKUP($AU83,'FE Source'!$A:$W,8,FALSE))</f>
        <v>#N/A</v>
      </c>
      <c r="AC83" s="639" t="e">
        <f>IF(VLOOKUP($AU83,'FE Source'!$A:$W,9,FALSE)=0,"-",VLOOKUP($AU83,'FE Source'!$A:$W,9,FALSE))</f>
        <v>#N/A</v>
      </c>
      <c r="AD83" s="146" t="e">
        <f>IF(VLOOKUP($AU83,'FE Source'!$A:$W,10,FALSE)=0,"-",VLOOKUP($AU83,'FE Source'!$A:$W,10,FALSE))</f>
        <v>#N/A</v>
      </c>
      <c r="AE83" s="83" t="e">
        <f>IF(VLOOKUP($AU83,'FE Source'!$A:$W,11,FALSE)=0,"-",VLOOKUP($AU83,'FE Source'!$A:$W,11,FALSE))</f>
        <v>#N/A</v>
      </c>
      <c r="AF83" s="83" t="e">
        <f>IF(VLOOKUP($AU83,'FE Source'!$A:$W,12,FALSE)=0,"-",VLOOKUP($AU83,'FE Source'!$A:$W,12,FALSE))</f>
        <v>#N/A</v>
      </c>
      <c r="AG83" s="131" t="e">
        <f>IF(VLOOKUP($AU83,'FE Source'!$A:$W,14,FALSE)=0,"-",VLOOKUP($AU83,'FE Source'!$A:$W,14,FALSE))</f>
        <v>#N/A</v>
      </c>
      <c r="AH83" s="174" t="e">
        <f>IF(VLOOKUP($AU83,'FE Source'!$A:$DJ,33,FALSE)=0,"-",VLOOKUP($AU83,'FE Source'!$A:$DJ,33,FALSE))</f>
        <v>#N/A</v>
      </c>
      <c r="AI83" s="204" t="e">
        <f>IF(VLOOKUP($AU83,'FE Source'!$A:$Y,20,FALSE)=0,"-",VLOOKUP($AU83,'FE Source'!$A:$Y,20,FALSE))</f>
        <v>#N/A</v>
      </c>
      <c r="AJ83" s="396" t="e">
        <f>IF(VLOOKUP($AU83,'FE Source'!$A:$DJ,34,FALSE)=0,"-",VLOOKUP($AU83,'FE Source'!$A:$DJ,34,FALSE))</f>
        <v>#N/A</v>
      </c>
      <c r="AK83" s="396" t="e">
        <f>IF(VLOOKUP($AU83,'FE Source'!$A:$DJ,35,FALSE)=0,"-",VLOOKUP($AU83,'FE Source'!$A:$DJ,35,FALSE))</f>
        <v>#N/A</v>
      </c>
      <c r="AL83" s="327" t="e">
        <f>IF(VLOOKUP($AU83,'FE Source'!$A:$Y,19,FALSE)=0,"-",VLOOKUP($AU83,'FE Source'!$A:$Y,19,FALSE))</f>
        <v>#N/A</v>
      </c>
      <c r="AM83" s="394" t="e">
        <f>IF(VLOOKUP($AU83,'FE Source'!$A:$DJ,36,FALSE)=0,"-",VLOOKUP($AU83,'FE Source'!$A:$DJ,36,FALSE))</f>
        <v>#N/A</v>
      </c>
      <c r="AN83" s="167" t="e">
        <f>IF(VLOOKUP($AU83,'FE Source'!$A:$W,13,FALSE)=0,"-",VLOOKUP($AU83,'FE Source'!$A:$W,13,FALSE))</f>
        <v>#N/A</v>
      </c>
      <c r="AO83" s="199" t="e">
        <f>IF(J83="no","-",IF(VLOOKUP($AU83,'FE Source'!$A:$W,15,FALSE)=0,"-",VLOOKUP($AU83,'FE Source'!$A:$W,15,FALSE)))</f>
        <v>#N/A</v>
      </c>
      <c r="AP83" s="202" t="e">
        <f>IF(AO83="-","-",IF(VLOOKUP($AU83,'FE Source'!$A:$Z,21,FALSE)=0,"-",IF(VLOOKUP($AU83,'FE Source'!$A:$Z,21,FALSE)=2,"Semi-Annual",IF(VLOOKUP($AU83,'FE Source'!$A:$Z,21,FALSE)=4,"Quarterly",IF(VLOOKUP($AU83,'FE Source'!$A:$Z,21,FALSE)=12,"Monthly","Annual")))))</f>
        <v>#N/A</v>
      </c>
      <c r="AQ83" s="171" t="e">
        <f t="array" ref="AQ83">IF(VLOOKUP($AU83,'FE Source'!$A:$W,16,FALSE)=0,"-",VLOOKUP($AU83,'FE Source'!$A:$W,16,FALSE))</f>
        <v>#N/A</v>
      </c>
      <c r="AR83" s="176" t="e">
        <f>IF(VLOOKUP($AU83,'FE Source'!$A:$W,17,FALSE)=0,"-",VLOOKUP($AU83,'FE Source'!$A:$W,17,FALSE))</f>
        <v>#N/A</v>
      </c>
      <c r="AS83" s="174" t="e">
        <f>IF(VLOOKUP($AU83,'FE Source'!$AN:$AS,4,FALSE)="",VLOOKUP($AU83,'FE Source'!$AN:$AS,3,FALSE),VLOOKUP($AU83,'FE Source'!$AN:$AS,4,FALSE))</f>
        <v>#N/A</v>
      </c>
      <c r="AT83" s="180" t="e">
        <f>IF(VLOOKUP($AU83,'FE Source'!$AN:$AS,5,FALSE)=0,"-",VLOOKUP($AU83,'FE Source'!$AN:$AS,5,FALSE))</f>
        <v>#N/A</v>
      </c>
      <c r="AU83" s="177" t="s">
        <v>4116</v>
      </c>
      <c r="BE83" s="219" t="e">
        <f>IF(VLOOKUP($AU83,'FE Source'!$A:$AK,22,FALSE)=0,"-",VLOOKUP($AU83,'FE Source'!$A:$AK,22,FALSE))</f>
        <v>#N/A</v>
      </c>
      <c r="BF83" s="219" t="e">
        <f>IF(VLOOKUP($AU83,'FE Source'!$A:$AK,23,FALSE)=0,"-",VLOOKUP($AU83,'FE Source'!$A:$AK,23,FALSE))</f>
        <v>#N/A</v>
      </c>
      <c r="BG83" s="219" t="e">
        <f>IF(VLOOKUP($AU83,'FE Source'!$A:$AK,24,FALSE)=0,"-",VLOOKUP($AU83,'FE Source'!$A:$AK,24,FALSE))</f>
        <v>#N/A</v>
      </c>
      <c r="BH83" s="219" t="e">
        <f>IF(VLOOKUP($AU83,'FE Source'!$A:$AK,25,FALSE)=0,"-",VLOOKUP($AU83,'FE Source'!$A:$AK,25,FALSE))</f>
        <v>#N/A</v>
      </c>
      <c r="BI83" s="219" t="e">
        <f>IF(VLOOKUP($AU83,'FE Source'!$A:$AK,26,FALSE)=0,"-",VLOOKUP($AU83,'FE Source'!$A:$AK,26,FALSE))</f>
        <v>#N/A</v>
      </c>
      <c r="BJ83" s="219" t="e">
        <f>IF(VLOOKUP($AU83,'FE Source'!$A:$AK,27,FALSE)=0,"-",VLOOKUP($AU83,'FE Source'!$A:$AK,27,FALSE))</f>
        <v>#N/A</v>
      </c>
      <c r="BK83" s="219" t="e">
        <f>IF(VLOOKUP($AU83,'FE Source'!$A:$AK,28,FALSE)=0,"-",VLOOKUP($AU83,'FE Source'!$A:$AK,28,FALSE))</f>
        <v>#N/A</v>
      </c>
      <c r="BL83" s="219" t="e">
        <f>IF(VLOOKUP($AU83,'FE Source'!$A:$AK,29,FALSE)=0,"-",VLOOKUP($AU83,'FE Source'!$A:$AK,29,FALSE))</f>
        <v>#N/A</v>
      </c>
      <c r="BM83" s="219" t="e">
        <f>IF(VLOOKUP($AU83,'FE Source'!$A:$AK,30,FALSE)=0,"-",VLOOKUP($AU83,'FE Source'!$A:$AK,30,FALSE))</f>
        <v>#N/A</v>
      </c>
      <c r="BN83" t="e">
        <f>IF(VLOOKUP($AU83,'FE Source'!$A:$AK,31,FALSE)="No Specified Index","-",IF(VLOOKUP($AU83,'FE Source'!$A:$AK,31,FALSE)=0,"-",VLOOKUP($AU83,'FE Source'!$A:$AK,31,FALSE)))</f>
        <v>#N/A</v>
      </c>
      <c r="BO83" s="217" t="e">
        <f>IF(VLOOKUP($AU83,'FE Source'!$A:$AK,32,FALSE)=0,"-",VLOOKUP($AU83,'FE Source'!$A:$AK,32,FALSE))</f>
        <v>#N/A</v>
      </c>
      <c r="BP83" s="18" t="e">
        <f>IF(VLOOKUP($AU83,'FE Source'!$AZ:$BC,2,FALSE)=0,"-",VLOOKUP($AU83,'FE Source'!$AZ:$BC,2,FALSE))</f>
        <v>#N/A</v>
      </c>
      <c r="BQ83" s="18" t="e">
        <f>IF(VLOOKUP($AU83,'FE Source'!$AZ:$BC,3,FALSE)=0,"-",VLOOKUP($AU83,'FE Source'!$AZ:$BC,3,FALSE))</f>
        <v>#N/A</v>
      </c>
      <c r="BR83" s="18" t="e">
        <f>IF(VLOOKUP($AU83,'FE Source'!$AZ:$BC,4,FALSE)=0,"-",VLOOKUP($AU83,'FE Source'!$AZ:$BC,4,FALSE))</f>
        <v>#N/A</v>
      </c>
    </row>
    <row r="84" spans="1:70" ht="15" customHeight="1">
      <c r="A84" s="3"/>
      <c r="B84" s="159" t="str">
        <f>INDEX('UT - Retail'!$A$7:$A$1409,MATCH(AU84,'UT - Retail'!$U$7:$U$1409,0),1)</f>
        <v>Allianz Global Investors</v>
      </c>
      <c r="C84" s="699" t="str">
        <f>INDEX('UT - Retail'!$B$7:$B$1409,MATCH(AU84,'UT - Retail'!$U$7:$U$1409,0),1)</f>
        <v>Allianz European Equity Dividend Cl AM DIS H2-SGD</v>
      </c>
      <c r="D84" s="700"/>
      <c r="E84" s="150" t="str">
        <f>VLOOKUP(C84,'UT - Retail'!$B:$K,8,FALSE)</f>
        <v>Equities</v>
      </c>
      <c r="F84" s="141" t="str">
        <f>VLOOKUP(C84,'UT - Retail'!$B:$K,9,FALSE)</f>
        <v>Europe incl-UK</v>
      </c>
      <c r="G84" s="141" t="str">
        <f>VLOOKUP(C84,'UT - Retail'!$B:$K,10,FALSE)</f>
        <v>General</v>
      </c>
      <c r="H84" s="82" t="str">
        <f>VLOOKUP(C84,'UT - Retail'!$B:$N,13,FALSE)</f>
        <v>No</v>
      </c>
      <c r="I84" s="82" t="str">
        <f>VLOOKUP(C84,'UT - Retail'!$B:$Q,14,FALSE)</f>
        <v>No</v>
      </c>
      <c r="J84" s="141" t="str">
        <f>VLOOKUP(C84,'UT - Retail'!$B:$Q,11,FALSE)</f>
        <v>Yes</v>
      </c>
      <c r="K84" s="130" t="str">
        <f>VLOOKUP(C84,'UT - Retail'!$B:$P,15,FALSE)</f>
        <v>Yes</v>
      </c>
      <c r="L84" s="82" t="str">
        <f>VLOOKUP(C84,'UT - Retail'!$B:$Q,16,FALSE)</f>
        <v>Both</v>
      </c>
      <c r="M84" s="395" t="str">
        <f>VLOOKUP(C84,'UT - Retail'!$B:$K,6,FALSE)</f>
        <v>SGD</v>
      </c>
      <c r="N84" s="395" t="str">
        <f>IFERROR(IF(MATCH(C84,'Portfolio Construction'!$AL:$AL,0),"Yes","No"),"No")</f>
        <v>Yes</v>
      </c>
      <c r="O84" s="395" t="str">
        <f>IFERROR(IF(MATCH(C84,'Portfolio Construction'!$AN:$AN,0),"Yes","No"),"No")</f>
        <v>Yes</v>
      </c>
      <c r="P84" s="395" t="str">
        <f>IFERROR(IF(MATCH(C84,'Portfolio Construction'!$AP:$AP,0),"Yes","No"),"No")</f>
        <v>No</v>
      </c>
      <c r="Q84" s="395" t="str">
        <f>IFERROR(IF(MATCH(C84,'Portfolio Construction'!$AR:$AR,0),"Yes","No"),"No")</f>
        <v>No</v>
      </c>
      <c r="R84" s="395" t="str">
        <f>IFERROR(IF(MATCH(C84,'Portfolio Construction'!$AT:$AT,0),"Yes","No"),"No")</f>
        <v>No</v>
      </c>
      <c r="S84" s="395" t="str">
        <f>IFERROR(IF(MATCH(C84,'Portfolio Construction'!$AV:$AV,0),"Yes","No"),"No")</f>
        <v>No</v>
      </c>
      <c r="T84" s="395" t="str">
        <f>IFERROR(IF(MATCH(C84,'Portfolio Construction'!$AX:$AX,0),"Yes","No"),"No")</f>
        <v>Yes</v>
      </c>
      <c r="U84" s="395" t="str">
        <f>IFERROR(IF(MATCH(C84,'Portfolio Construction'!$AZ:$AZ,0),"Yes","No"),"No")</f>
        <v>No</v>
      </c>
      <c r="V84" s="395" t="str">
        <f>IFERROR(IF(MATCH(C84,'Portfolio Construction'!$BB:$BB,0),"Yes","No"),"No")</f>
        <v>No</v>
      </c>
      <c r="W84" s="638">
        <f>IF(VLOOKUP($AU84,'FE Source'!$A:$W,3,FALSE)=0,"-",VLOOKUP($AU84,'FE Source'!$A:$W,3,FALSE))</f>
        <v>7.33</v>
      </c>
      <c r="X84" s="609">
        <f>IF(VLOOKUP($AU84,'FE Source'!$A:$W,4,FALSE)=0,"-",VLOOKUP($AU84,'FE Source'!$A:$W,4,FALSE))</f>
        <v>3.54</v>
      </c>
      <c r="Y84" s="609">
        <f>IF(VLOOKUP($AU84,'FE Source'!$A:$W,5,FALSE)=0,"-",VLOOKUP($AU84,'FE Source'!$A:$W,5,FALSE))</f>
        <v>5.04</v>
      </c>
      <c r="Z84" s="609">
        <f>IF(VLOOKUP($AU84,'FE Source'!$A:$W,6,FALSE)=0,"-",VLOOKUP($AU84,'FE Source'!$A:$W,6,FALSE))</f>
        <v>9.0299999999999994</v>
      </c>
      <c r="AA84" s="609">
        <f>IF(VLOOKUP($AU84,'FE Source'!$A:$W,7,FALSE)=0,"-",VLOOKUP($AU84,'FE Source'!$A:$W,7,FALSE))</f>
        <v>11.02</v>
      </c>
      <c r="AB84" s="609">
        <f>IF(VLOOKUP($AU84,'FE Source'!$A:$W,8,FALSE)=0,"-",VLOOKUP($AU84,'FE Source'!$A:$W,8,FALSE))</f>
        <v>11.44</v>
      </c>
      <c r="AC84" s="639">
        <f>IF(VLOOKUP($AU84,'FE Source'!$A:$W,9,FALSE)=0,"-",VLOOKUP($AU84,'FE Source'!$A:$W,9,FALSE))</f>
        <v>4.17</v>
      </c>
      <c r="AD84" s="146">
        <f>IF(VLOOKUP($AU84,'FE Source'!$A:$W,10,FALSE)=0,"-",VLOOKUP($AU84,'FE Source'!$A:$W,10,FALSE))</f>
        <v>0.82</v>
      </c>
      <c r="AE84" s="83">
        <f>IF(VLOOKUP($AU84,'FE Source'!$A:$W,11,FALSE)=0,"-",VLOOKUP($AU84,'FE Source'!$A:$W,11,FALSE))</f>
        <v>12.32</v>
      </c>
      <c r="AF84" s="83">
        <f>IF(VLOOKUP($AU84,'FE Source'!$A:$W,12,FALSE)=0,"-",VLOOKUP($AU84,'FE Source'!$A:$W,12,FALSE))</f>
        <v>0.57999999999999996</v>
      </c>
      <c r="AG84" s="131">
        <f>IF(VLOOKUP($AU84,'FE Source'!$A:$W,14,FALSE)=0,"-",VLOOKUP($AU84,'FE Source'!$A:$W,14,FALSE))</f>
        <v>-13.34</v>
      </c>
      <c r="AH84" s="174">
        <f>IF(VLOOKUP($AU84,'FE Source'!$A:$DJ,33,FALSE)=0,"-",VLOOKUP($AU84,'FE Source'!$A:$DJ,33,FALSE))</f>
        <v>90.31</v>
      </c>
      <c r="AI84" s="204">
        <f>IF(VLOOKUP($AU84,'FE Source'!$A:$Y,20,FALSE)=0,"-",VLOOKUP($AU84,'FE Source'!$A:$Y,20,FALSE))</f>
        <v>81.93</v>
      </c>
      <c r="AJ84" s="396">
        <f>IF(VLOOKUP($AU84,'FE Source'!$A:$DJ,34,FALSE)=0,"-",VLOOKUP($AU84,'FE Source'!$A:$DJ,34,FALSE))</f>
        <v>71.88</v>
      </c>
      <c r="AK84" s="396">
        <f>IF(VLOOKUP($AU84,'FE Source'!$A:$DJ,35,FALSE)=0,"-",VLOOKUP($AU84,'FE Source'!$A:$DJ,35,FALSE))</f>
        <v>70.03</v>
      </c>
      <c r="AL84" s="327">
        <f>IF(VLOOKUP($AU84,'FE Source'!$A:$Y,19,FALSE)=0,"-",VLOOKUP($AU84,'FE Source'!$A:$Y,19,FALSE))</f>
        <v>70.319999999999993</v>
      </c>
      <c r="AM84" s="394">
        <f>IF(VLOOKUP($AU84,'FE Source'!$A:$DJ,36,FALSE)=0,"-",VLOOKUP($AU84,'FE Source'!$A:$DJ,36,FALSE))</f>
        <v>73.47</v>
      </c>
      <c r="AN84" s="167">
        <f>IF(VLOOKUP($AU84,'FE Source'!$A:$W,13,FALSE)=0,"-",VLOOKUP($AU84,'FE Source'!$A:$W,13,FALSE))</f>
        <v>2593.1999999999998</v>
      </c>
      <c r="AO84" s="199">
        <f>IF(J84="no","-",IF(VLOOKUP($AU84,'FE Source'!$A:$W,15,FALSE)=0,"-",VLOOKUP($AU84,'FE Source'!$A:$W,15,FALSE)))</f>
        <v>4.87</v>
      </c>
      <c r="AP84" s="202" t="str">
        <f>IF(AO84="-","-",IF(VLOOKUP($AU84,'FE Source'!$A:$Z,21,FALSE)=0,"-",IF(VLOOKUP($AU84,'FE Source'!$A:$Z,21,FALSE)=2,"Semi-Annual",IF(VLOOKUP($AU84,'FE Source'!$A:$Z,21,FALSE)=4,"Quarterly",IF(VLOOKUP($AU84,'FE Source'!$A:$Z,21,FALSE)=12,"Monthly","Annual")))))</f>
        <v>Monthly</v>
      </c>
      <c r="AQ84" s="171">
        <f t="array" ref="AQ84">IF(VLOOKUP($AU84,'FE Source'!$A:$W,16,FALSE)=0,"-",VLOOKUP($AU84,'FE Source'!$A:$W,16,FALSE))</f>
        <v>1.85</v>
      </c>
      <c r="AR84" s="176" t="str">
        <f>IF(VLOOKUP($AU84,'FE Source'!$A:$W,17,FALSE)=0,"-",VLOOKUP($AU84,'FE Source'!$A:$W,17,FALSE))</f>
        <v>-</v>
      </c>
      <c r="AS84" s="174">
        <f>IF(VLOOKUP($AU84,'FE Source'!$AN:$AS,4,FALSE)="",VLOOKUP($AU84,'FE Source'!$AN:$AS,3,FALSE),VLOOKUP($AU84,'FE Source'!$AN:$AS,4,FALSE))</f>
        <v>9.1199999999999992</v>
      </c>
      <c r="AT84" s="180">
        <f>IF(VLOOKUP($AU84,'FE Source'!$AN:$AS,5,FALSE)=0,"-",VLOOKUP($AU84,'FE Source'!$AN:$AS,5,FALSE))</f>
        <v>45783</v>
      </c>
      <c r="AU84" s="177" t="s">
        <v>4110</v>
      </c>
      <c r="BE84" s="219">
        <f>IF(VLOOKUP($AU84,'FE Source'!$A:$AK,22,FALSE)=0,"-",VLOOKUP($AU84,'FE Source'!$A:$AK,22,FALSE))</f>
        <v>7.01</v>
      </c>
      <c r="BF84" s="219">
        <f>IF(VLOOKUP($AU84,'FE Source'!$A:$AK,23,FALSE)=0,"-",VLOOKUP($AU84,'FE Source'!$A:$AK,23,FALSE))</f>
        <v>3.89</v>
      </c>
      <c r="BG84" s="219">
        <f>IF(VLOOKUP($AU84,'FE Source'!$A:$AK,24,FALSE)=0,"-",VLOOKUP($AU84,'FE Source'!$A:$AK,24,FALSE))</f>
        <v>10.23</v>
      </c>
      <c r="BH84" s="219">
        <f>IF(VLOOKUP($AU84,'FE Source'!$A:$AK,25,FALSE)=0,"-",VLOOKUP($AU84,'FE Source'!$A:$AK,25,FALSE))</f>
        <v>-6.08</v>
      </c>
      <c r="BI84" s="219">
        <f>IF(VLOOKUP($AU84,'FE Source'!$A:$AK,26,FALSE)=0,"-",VLOOKUP($AU84,'FE Source'!$A:$AK,26,FALSE))</f>
        <v>14.27</v>
      </c>
      <c r="BJ84" s="219">
        <f>IF(VLOOKUP($AU84,'FE Source'!$A:$AK,27,FALSE)=0,"-",VLOOKUP($AU84,'FE Source'!$A:$AK,27,FALSE))</f>
        <v>-13.21</v>
      </c>
      <c r="BK84" s="219">
        <f>IF(VLOOKUP($AU84,'FE Source'!$A:$AK,28,FALSE)=0,"-",VLOOKUP($AU84,'FE Source'!$A:$AK,28,FALSE))</f>
        <v>16.79</v>
      </c>
      <c r="BL84" s="219">
        <f>IF(VLOOKUP($AU84,'FE Source'!$A:$AK,29,FALSE)=0,"-",VLOOKUP($AU84,'FE Source'!$A:$AK,29,FALSE))</f>
        <v>-4.62</v>
      </c>
      <c r="BM84" s="219">
        <f>IF(VLOOKUP($AU84,'FE Source'!$A:$AK,30,FALSE)=0,"-",VLOOKUP($AU84,'FE Source'!$A:$AK,30,FALSE))</f>
        <v>16.59</v>
      </c>
      <c r="BN84" t="str">
        <f>IF(VLOOKUP($AU84,'FE Source'!$A:$AK,31,FALSE)="No Specified Index","-",IF(VLOOKUP($AU84,'FE Source'!$A:$AK,31,FALSE)=0,"-",VLOOKUP($AU84,'FE Source'!$A:$AK,31,FALSE)))</f>
        <v>MSCI Europe</v>
      </c>
      <c r="BO84" s="217">
        <f>IF(VLOOKUP($AU84,'FE Source'!$A:$AK,32,FALSE)=0,"-",VLOOKUP($AU84,'FE Source'!$A:$AK,32,FALSE))</f>
        <v>41743</v>
      </c>
      <c r="BP84" s="18" t="str">
        <f>IF(VLOOKUP($AU84,'FE Source'!$AZ:$BC,2,FALSE)=0,"-",VLOOKUP($AU84,'FE Source'!$AZ:$BC,2,FALSE))</f>
        <v>-</v>
      </c>
      <c r="BQ84" s="18" t="str">
        <f>IF(VLOOKUP($AU84,'FE Source'!$AZ:$BC,3,FALSE)=0,"-",VLOOKUP($AU84,'FE Source'!$AZ:$BC,3,FALSE))</f>
        <v>-</v>
      </c>
      <c r="BR84" s="18" t="str">
        <f>IF(VLOOKUP($AU84,'FE Source'!$AZ:$BC,4,FALSE)=0,"-",VLOOKUP($AU84,'FE Source'!$AZ:$BC,4,FALSE))</f>
        <v>-</v>
      </c>
    </row>
    <row r="85" spans="1:70" ht="15" customHeight="1">
      <c r="A85" s="3"/>
      <c r="B85" s="159" t="str">
        <f>INDEX('UT - Retail'!$A$7:$A$1409,MATCH(AU85,'UT - Retail'!$U$7:$U$1409,0),1)</f>
        <v>Allianz Global Investors</v>
      </c>
      <c r="C85" s="699" t="str">
        <f>INDEX('UT - Retail'!$B$7:$B$1409,MATCH(AU85,'UT - Retail'!$U$7:$U$1409,0),1)</f>
        <v>Allianz European Equity Dividend Cl AM DIS H2-USD</v>
      </c>
      <c r="D85" s="700"/>
      <c r="E85" s="150" t="str">
        <f>VLOOKUP(C85,'UT - Retail'!$B:$K,8,FALSE)</f>
        <v>Equities</v>
      </c>
      <c r="F85" s="141" t="str">
        <f>VLOOKUP(C85,'UT - Retail'!$B:$K,9,FALSE)</f>
        <v>Europe incl-UK</v>
      </c>
      <c r="G85" s="141" t="str">
        <f>VLOOKUP(C85,'UT - Retail'!$B:$K,10,FALSE)</f>
        <v>General</v>
      </c>
      <c r="H85" s="82" t="str">
        <f>VLOOKUP(C85,'UT - Retail'!$B:$N,13,FALSE)</f>
        <v>No</v>
      </c>
      <c r="I85" s="82" t="str">
        <f>VLOOKUP(C85,'UT - Retail'!$B:$Q,14,FALSE)</f>
        <v>No</v>
      </c>
      <c r="J85" s="141" t="str">
        <f>VLOOKUP(C85,'UT - Retail'!$B:$Q,11,FALSE)</f>
        <v>Yes</v>
      </c>
      <c r="K85" s="130" t="str">
        <f>VLOOKUP(C85,'UT - Retail'!$B:$P,15,FALSE)</f>
        <v>Yes</v>
      </c>
      <c r="L85" s="82" t="str">
        <f>VLOOKUP(C85,'UT - Retail'!$B:$Q,16,FALSE)</f>
        <v>Both</v>
      </c>
      <c r="M85" s="395" t="str">
        <f>VLOOKUP(C85,'UT - Retail'!$B:$K,6,FALSE)</f>
        <v>USD</v>
      </c>
      <c r="N85" s="395" t="str">
        <f>IFERROR(IF(MATCH(C85,'Portfolio Construction'!$AL:$AL,0),"Yes","No"),"No")</f>
        <v>Yes</v>
      </c>
      <c r="O85" s="395" t="str">
        <f>IFERROR(IF(MATCH(C85,'Portfolio Construction'!$AN:$AN,0),"Yes","No"),"No")</f>
        <v>No</v>
      </c>
      <c r="P85" s="395" t="str">
        <f>IFERROR(IF(MATCH(C85,'Portfolio Construction'!$AP:$AP,0),"Yes","No"),"No")</f>
        <v>No</v>
      </c>
      <c r="Q85" s="395" t="str">
        <f>IFERROR(IF(MATCH(C85,'Portfolio Construction'!$AR:$AR,0),"Yes","No"),"No")</f>
        <v>No</v>
      </c>
      <c r="R85" s="395" t="str">
        <f>IFERROR(IF(MATCH(C85,'Portfolio Construction'!$AT:$AT,0),"Yes","No"),"No")</f>
        <v>No</v>
      </c>
      <c r="S85" s="395" t="str">
        <f>IFERROR(IF(MATCH(C85,'Portfolio Construction'!$AV:$AV,0),"Yes","No"),"No")</f>
        <v>No</v>
      </c>
      <c r="T85" s="395" t="str">
        <f>IFERROR(IF(MATCH(C85,'Portfolio Construction'!$AX:$AX,0),"Yes","No"),"No")</f>
        <v>No</v>
      </c>
      <c r="U85" s="395" t="str">
        <f>IFERROR(IF(MATCH(C85,'Portfolio Construction'!$AZ:$AZ,0),"Yes","No"),"No")</f>
        <v>No</v>
      </c>
      <c r="V85" s="395" t="str">
        <f>IFERROR(IF(MATCH(C85,'Portfolio Construction'!$BB:$BB,0),"Yes","No"),"No")</f>
        <v>No</v>
      </c>
      <c r="W85" s="638">
        <f>IF(VLOOKUP($AU85,'FE Source'!$A:$W,3,FALSE)=0,"-",VLOOKUP($AU85,'FE Source'!$A:$W,3,FALSE))</f>
        <v>2.73</v>
      </c>
      <c r="X85" s="609">
        <f>IF(VLOOKUP($AU85,'FE Source'!$A:$W,4,FALSE)=0,"-",VLOOKUP($AU85,'FE Source'!$A:$W,4,FALSE))</f>
        <v>-0.12</v>
      </c>
      <c r="Y85" s="609">
        <f>IF(VLOOKUP($AU85,'FE Source'!$A:$W,5,FALSE)=0,"-",VLOOKUP($AU85,'FE Source'!$A:$W,5,FALSE))</f>
        <v>2.74</v>
      </c>
      <c r="Z85" s="609">
        <f>IF(VLOOKUP($AU85,'FE Source'!$A:$W,6,FALSE)=0,"-",VLOOKUP($AU85,'FE Source'!$A:$W,6,FALSE))</f>
        <v>6.2</v>
      </c>
      <c r="AA85" s="609">
        <f>IF(VLOOKUP($AU85,'FE Source'!$A:$W,7,FALSE)=0,"-",VLOOKUP($AU85,'FE Source'!$A:$W,7,FALSE))</f>
        <v>10.199999999999999</v>
      </c>
      <c r="AB85" s="609">
        <f>IF(VLOOKUP($AU85,'FE Source'!$A:$W,8,FALSE)=0,"-",VLOOKUP($AU85,'FE Source'!$A:$W,8,FALSE))</f>
        <v>10.58</v>
      </c>
      <c r="AC85" s="639">
        <f>IF(VLOOKUP($AU85,'FE Source'!$A:$W,9,FALSE)=0,"-",VLOOKUP($AU85,'FE Source'!$A:$W,9,FALSE))</f>
        <v>4.71</v>
      </c>
      <c r="AD85" s="146">
        <f>IF(VLOOKUP($AU85,'FE Source'!$A:$W,10,FALSE)=0,"-",VLOOKUP($AU85,'FE Source'!$A:$W,10,FALSE))</f>
        <v>0.57999999999999996</v>
      </c>
      <c r="AE85" s="83">
        <f>IF(VLOOKUP($AU85,'FE Source'!$A:$W,11,FALSE)=0,"-",VLOOKUP($AU85,'FE Source'!$A:$W,11,FALSE))</f>
        <v>10.45</v>
      </c>
      <c r="AF85" s="83">
        <f>IF(VLOOKUP($AU85,'FE Source'!$A:$W,12,FALSE)=0,"-",VLOOKUP($AU85,'FE Source'!$A:$W,12,FALSE))</f>
        <v>0.65</v>
      </c>
      <c r="AG85" s="131">
        <f>IF(VLOOKUP($AU85,'FE Source'!$A:$W,14,FALSE)=0,"-",VLOOKUP($AU85,'FE Source'!$A:$W,14,FALSE))</f>
        <v>-9.19</v>
      </c>
      <c r="AH85" s="174">
        <f>IF(VLOOKUP($AU85,'FE Source'!$A:$DJ,33,FALSE)=0,"-",VLOOKUP($AU85,'FE Source'!$A:$DJ,33,FALSE))</f>
        <v>38.85</v>
      </c>
      <c r="AI85" s="204">
        <f>IF(VLOOKUP($AU85,'FE Source'!$A:$Y,20,FALSE)=0,"-",VLOOKUP($AU85,'FE Source'!$A:$Y,20,FALSE))</f>
        <v>56.46</v>
      </c>
      <c r="AJ85" s="396">
        <f>IF(VLOOKUP($AU85,'FE Source'!$A:$DJ,34,FALSE)=0,"-",VLOOKUP($AU85,'FE Source'!$A:$DJ,34,FALSE))</f>
        <v>48.31</v>
      </c>
      <c r="AK85" s="396">
        <f>IF(VLOOKUP($AU85,'FE Source'!$A:$DJ,35,FALSE)=0,"-",VLOOKUP($AU85,'FE Source'!$A:$DJ,35,FALSE))</f>
        <v>10.65</v>
      </c>
      <c r="AL85" s="327">
        <f>IF(VLOOKUP($AU85,'FE Source'!$A:$Y,19,FALSE)=0,"-",VLOOKUP($AU85,'FE Source'!$A:$Y,19,FALSE))</f>
        <v>41.71</v>
      </c>
      <c r="AM85" s="394">
        <f>IF(VLOOKUP($AU85,'FE Source'!$A:$DJ,36,FALSE)=0,"-",VLOOKUP($AU85,'FE Source'!$A:$DJ,36,FALSE))</f>
        <v>47.55</v>
      </c>
      <c r="AN85" s="167">
        <f>IF(VLOOKUP($AU85,'FE Source'!$A:$W,13,FALSE)=0,"-",VLOOKUP($AU85,'FE Source'!$A:$W,13,FALSE))</f>
        <v>2593.1999999999998</v>
      </c>
      <c r="AO85" s="199">
        <f>IF(J85="no","-",IF(VLOOKUP($AU85,'FE Source'!$A:$W,15,FALSE)=0,"-",VLOOKUP($AU85,'FE Source'!$A:$W,15,FALSE)))</f>
        <v>6.54</v>
      </c>
      <c r="AP85" s="202" t="str">
        <f>IF(AO85="-","-",IF(VLOOKUP($AU85,'FE Source'!$A:$Z,21,FALSE)=0,"-",IF(VLOOKUP($AU85,'FE Source'!$A:$Z,21,FALSE)=2,"Semi-Annual",IF(VLOOKUP($AU85,'FE Source'!$A:$Z,21,FALSE)=4,"Quarterly",IF(VLOOKUP($AU85,'FE Source'!$A:$Z,21,FALSE)=12,"Monthly","Annual")))))</f>
        <v>Monthly</v>
      </c>
      <c r="AQ85" s="171">
        <f t="array" ref="AQ85">IF(VLOOKUP($AU85,'FE Source'!$A:$W,16,FALSE)=0,"-",VLOOKUP($AU85,'FE Source'!$A:$W,16,FALSE))</f>
        <v>1.85</v>
      </c>
      <c r="AR85" s="176" t="str">
        <f>IF(VLOOKUP($AU85,'FE Source'!$A:$W,17,FALSE)=0,"-",VLOOKUP($AU85,'FE Source'!$A:$W,17,FALSE))</f>
        <v>-</v>
      </c>
      <c r="AS85" s="174">
        <f>IF(VLOOKUP($AU85,'FE Source'!$AN:$AS,4,FALSE)="",VLOOKUP($AU85,'FE Source'!$AN:$AS,3,FALSE),VLOOKUP($AU85,'FE Source'!$AN:$AS,4,FALSE))</f>
        <v>10.57</v>
      </c>
      <c r="AT85" s="180">
        <f>IF(VLOOKUP($AU85,'FE Source'!$AN:$AS,5,FALSE)=0,"-",VLOOKUP($AU85,'FE Source'!$AN:$AS,5,FALSE))</f>
        <v>45783</v>
      </c>
      <c r="AU85" s="177" t="s">
        <v>4104</v>
      </c>
      <c r="BE85" s="219">
        <f>IF(VLOOKUP($AU85,'FE Source'!$A:$AK,22,FALSE)=0,"-",VLOOKUP($AU85,'FE Source'!$A:$AK,22,FALSE))</f>
        <v>13.85</v>
      </c>
      <c r="BF85" s="219">
        <f>IF(VLOOKUP($AU85,'FE Source'!$A:$AK,23,FALSE)=0,"-",VLOOKUP($AU85,'FE Source'!$A:$AK,23,FALSE))</f>
        <v>5.81</v>
      </c>
      <c r="BG85" s="219">
        <f>IF(VLOOKUP($AU85,'FE Source'!$A:$AK,24,FALSE)=0,"-",VLOOKUP($AU85,'FE Source'!$A:$AK,24,FALSE))</f>
        <v>2.2799999999999998</v>
      </c>
      <c r="BH85" s="219">
        <f>IF(VLOOKUP($AU85,'FE Source'!$A:$AK,25,FALSE)=0,"-",VLOOKUP($AU85,'FE Source'!$A:$AK,25,FALSE))</f>
        <v>-3.29</v>
      </c>
      <c r="BI85" s="219">
        <f>IF(VLOOKUP($AU85,'FE Source'!$A:$AK,26,FALSE)=0,"-",VLOOKUP($AU85,'FE Source'!$A:$AK,26,FALSE))</f>
        <v>13.58</v>
      </c>
      <c r="BJ85" s="219">
        <f>IF(VLOOKUP($AU85,'FE Source'!$A:$AK,27,FALSE)=0,"-",VLOOKUP($AU85,'FE Source'!$A:$AK,27,FALSE))</f>
        <v>-13.78</v>
      </c>
      <c r="BK85" s="219">
        <f>IF(VLOOKUP($AU85,'FE Source'!$A:$AK,28,FALSE)=0,"-",VLOOKUP($AU85,'FE Source'!$A:$AK,28,FALSE))</f>
        <v>19.43</v>
      </c>
      <c r="BL85" s="219">
        <f>IF(VLOOKUP($AU85,'FE Source'!$A:$AK,29,FALSE)=0,"-",VLOOKUP($AU85,'FE Source'!$A:$AK,29,FALSE))</f>
        <v>-4.37</v>
      </c>
      <c r="BM85" s="219">
        <f>IF(VLOOKUP($AU85,'FE Source'!$A:$AK,30,FALSE)=0,"-",VLOOKUP($AU85,'FE Source'!$A:$AK,30,FALSE))</f>
        <v>16.47</v>
      </c>
      <c r="BN85" t="str">
        <f>IF(VLOOKUP($AU85,'FE Source'!$A:$AK,31,FALSE)="No Specified Index","-",IF(VLOOKUP($AU85,'FE Source'!$A:$AK,31,FALSE)=0,"-",VLOOKUP($AU85,'FE Source'!$A:$AK,31,FALSE)))</f>
        <v>MSCI Europe</v>
      </c>
      <c r="BO85" s="217">
        <f>IF(VLOOKUP($AU85,'FE Source'!$A:$AK,32,FALSE)=0,"-",VLOOKUP($AU85,'FE Source'!$A:$AK,32,FALSE))</f>
        <v>41549</v>
      </c>
      <c r="BP85" s="18" t="str">
        <f>IF(VLOOKUP($AU85,'FE Source'!$AZ:$BC,2,FALSE)=0,"-",VLOOKUP($AU85,'FE Source'!$AZ:$BC,2,FALSE))</f>
        <v>-</v>
      </c>
      <c r="BQ85" s="18" t="str">
        <f>IF(VLOOKUP($AU85,'FE Source'!$AZ:$BC,3,FALSE)=0,"-",VLOOKUP($AU85,'FE Source'!$AZ:$BC,3,FALSE))</f>
        <v>-</v>
      </c>
      <c r="BR85" s="18" t="str">
        <f>IF(VLOOKUP($AU85,'FE Source'!$AZ:$BC,4,FALSE)=0,"-",VLOOKUP($AU85,'FE Source'!$AZ:$BC,4,FALSE))</f>
        <v>-</v>
      </c>
    </row>
    <row r="86" spans="1:70" ht="15">
      <c r="A86" s="3"/>
      <c r="B86" s="159" t="str">
        <f>INDEX('UT - Retail'!$A$7:$A$1409,MATCH(AU86,'UT - Retail'!$U$7:$U$1409,0),1)</f>
        <v>Allianz Global Investors</v>
      </c>
      <c r="C86" s="701" t="str">
        <f>INDEX('UT - Retail'!$B$7:$B$1409,MATCH(AU86,'UT - Retail'!$U$7:$U$1409,0),1)</f>
        <v>Allianz European Equity Dividend Cl AT Acc EUR</v>
      </c>
      <c r="D86" s="702"/>
      <c r="E86" s="147" t="str">
        <f>VLOOKUP(C86,'UT - Retail'!$B:$K,8,FALSE)</f>
        <v>Equities</v>
      </c>
      <c r="F86" s="82" t="str">
        <f>VLOOKUP(C86,'UT - Retail'!$B:$K,9,FALSE)</f>
        <v>Europe incl-UK</v>
      </c>
      <c r="G86" s="82" t="str">
        <f>VLOOKUP(C86,'UT - Retail'!$B:$K,10,FALSE)</f>
        <v>General</v>
      </c>
      <c r="H86" s="82" t="str">
        <f>VLOOKUP(C86,'UT - Retail'!$B:$N,13,FALSE)</f>
        <v>No</v>
      </c>
      <c r="I86" s="82" t="str">
        <f>VLOOKUP(C86,'UT - Retail'!$B:$Q,14,FALSE)</f>
        <v>No</v>
      </c>
      <c r="J86" s="82" t="str">
        <f>VLOOKUP(C86,'UT - Retail'!$B:$Q,11,FALSE)</f>
        <v>No</v>
      </c>
      <c r="K86" s="130" t="str">
        <f>VLOOKUP(C86,'UT - Retail'!$B:$P,15,FALSE)</f>
        <v>Yes</v>
      </c>
      <c r="L86" s="82" t="str">
        <f>VLOOKUP(C86,'UT - Retail'!$B:$Q,16,FALSE)</f>
        <v>iFast</v>
      </c>
      <c r="M86" s="173" t="str">
        <f>VLOOKUP(C86,'UT - Retail'!$B:$K,6,FALSE)</f>
        <v>EUR</v>
      </c>
      <c r="N86" s="173" t="str">
        <f>IFERROR(IF(MATCH(C86,'Portfolio Construction'!$AL:$AL,0),"Yes","No"),"No")</f>
        <v>Yes</v>
      </c>
      <c r="O86" s="173" t="str">
        <f>IFERROR(IF(MATCH(C86,'Portfolio Construction'!$AN:$AN,0),"Yes","No"),"No")</f>
        <v>No</v>
      </c>
      <c r="P86" s="173" t="str">
        <f>IFERROR(IF(MATCH(C86,'Portfolio Construction'!$AP:$AP,0),"Yes","No"),"No")</f>
        <v>No</v>
      </c>
      <c r="Q86" s="173" t="str">
        <f>IFERROR(IF(MATCH(C86,'Portfolio Construction'!$AR:$AR,0),"Yes","No"),"No")</f>
        <v>No</v>
      </c>
      <c r="R86" s="173" t="str">
        <f>IFERROR(IF(MATCH(C86,'Portfolio Construction'!$AT:$AT,0),"Yes","No"),"No")</f>
        <v>No</v>
      </c>
      <c r="S86" s="173" t="str">
        <f>IFERROR(IF(MATCH(C86,'Portfolio Construction'!$AV:$AV,0),"Yes","No"),"No")</f>
        <v>No</v>
      </c>
      <c r="T86" s="173" t="str">
        <f>IFERROR(IF(MATCH(C86,'Portfolio Construction'!$AX:$AX,0),"Yes","No"),"No")</f>
        <v>No</v>
      </c>
      <c r="U86" s="173" t="str">
        <f>IFERROR(IF(MATCH(C86,'Portfolio Construction'!$AZ:$AZ,0),"Yes","No"),"No")</f>
        <v>No</v>
      </c>
      <c r="V86" s="173" t="str">
        <f>IFERROR(IF(MATCH(C86,'Portfolio Construction'!$BB:$BB,0),"Yes","No"),"No")</f>
        <v>No</v>
      </c>
      <c r="W86" s="619" t="e">
        <f>IF(VLOOKUP($AU86,'FE Source'!$A:$W,3,FALSE)=0,"-",VLOOKUP($AU86,'FE Source'!$A:$W,3,FALSE))</f>
        <v>#N/A</v>
      </c>
      <c r="X86" s="618" t="e">
        <f>IF(VLOOKUP($AU86,'FE Source'!$A:$W,4,FALSE)=0,"-",VLOOKUP($AU86,'FE Source'!$A:$W,4,FALSE))</f>
        <v>#N/A</v>
      </c>
      <c r="Y86" s="618" t="e">
        <f>IF(VLOOKUP($AU86,'FE Source'!$A:$W,5,FALSE)=0,"-",VLOOKUP($AU86,'FE Source'!$A:$W,5,FALSE))</f>
        <v>#N/A</v>
      </c>
      <c r="Z86" s="618" t="e">
        <f>IF(VLOOKUP($AU86,'FE Source'!$A:$W,6,FALSE)=0,"-",VLOOKUP($AU86,'FE Source'!$A:$W,6,FALSE))</f>
        <v>#N/A</v>
      </c>
      <c r="AA86" s="618" t="e">
        <f>IF(VLOOKUP($AU86,'FE Source'!$A:$W,7,FALSE)=0,"-",VLOOKUP($AU86,'FE Source'!$A:$W,7,FALSE))</f>
        <v>#N/A</v>
      </c>
      <c r="AB86" s="618" t="e">
        <f>IF(VLOOKUP($AU86,'FE Source'!$A:$W,8,FALSE)=0,"-",VLOOKUP($AU86,'FE Source'!$A:$W,8,FALSE))</f>
        <v>#N/A</v>
      </c>
      <c r="AC86" s="623" t="e">
        <f>IF(VLOOKUP($AU86,'FE Source'!$A:$W,9,FALSE)=0,"-",VLOOKUP($AU86,'FE Source'!$A:$W,9,FALSE))</f>
        <v>#N/A</v>
      </c>
      <c r="AD86" s="147" t="e">
        <f>IF(VLOOKUP($AU86,'FE Source'!$A:$W,10,FALSE)=0,"-",VLOOKUP($AU86,'FE Source'!$A:$W,10,FALSE))</f>
        <v>#N/A</v>
      </c>
      <c r="AE86" s="82" t="e">
        <f>IF(VLOOKUP($AU86,'FE Source'!$A:$W,11,FALSE)=0,"-",VLOOKUP($AU86,'FE Source'!$A:$W,11,FALSE))</f>
        <v>#N/A</v>
      </c>
      <c r="AF86" s="82" t="e">
        <f>IF(VLOOKUP($AU86,'FE Source'!$A:$W,12,FALSE)=0,"-",VLOOKUP($AU86,'FE Source'!$A:$W,12,FALSE))</f>
        <v>#N/A</v>
      </c>
      <c r="AG86" s="130" t="e">
        <f>IF(VLOOKUP($AU86,'FE Source'!$A:$W,14,FALSE)=0,"-",VLOOKUP($AU86,'FE Source'!$A:$W,14,FALSE))</f>
        <v>#N/A</v>
      </c>
      <c r="AH86" s="173" t="e">
        <f>IF(VLOOKUP($AU86,'FE Source'!$A:$DJ,33,FALSE)=0,"-",VLOOKUP($AU86,'FE Source'!$A:$DJ,33,FALSE))</f>
        <v>#N/A</v>
      </c>
      <c r="AI86" s="203" t="e">
        <f>IF(VLOOKUP($AU86,'FE Source'!$A:$Y,20,FALSE)=0,"-",VLOOKUP($AU86,'FE Source'!$A:$Y,20,FALSE))</f>
        <v>#N/A</v>
      </c>
      <c r="AJ86" s="257" t="e">
        <f>IF(VLOOKUP($AU86,'FE Source'!$A:$DJ,34,FALSE)=0,"-",VLOOKUP($AU86,'FE Source'!$A:$DJ,34,FALSE))</f>
        <v>#N/A</v>
      </c>
      <c r="AK86" s="257" t="e">
        <f>IF(VLOOKUP($AU86,'FE Source'!$A:$DJ,35,FALSE)=0,"-",VLOOKUP($AU86,'FE Source'!$A:$DJ,35,FALSE))</f>
        <v>#N/A</v>
      </c>
      <c r="AL86" s="326" t="e">
        <f>IF(VLOOKUP($AU86,'FE Source'!$A:$Y,19,FALSE)=0,"-",VLOOKUP($AU86,'FE Source'!$A:$Y,19,FALSE))</f>
        <v>#N/A</v>
      </c>
      <c r="AM86" s="259" t="e">
        <f>IF(VLOOKUP($AU86,'FE Source'!$A:$DJ,36,FALSE)=0,"-",VLOOKUP($AU86,'FE Source'!$A:$DJ,36,FALSE))</f>
        <v>#N/A</v>
      </c>
      <c r="AN86" s="165" t="e">
        <f>IF(VLOOKUP($AU86,'FE Source'!$A:$W,13,FALSE)=0,"-",VLOOKUP($AU86,'FE Source'!$A:$W,13,FALSE))</f>
        <v>#N/A</v>
      </c>
      <c r="AO86" s="198" t="str">
        <f>IF(J86="no","-",IF(VLOOKUP($AU86,'FE Source'!$A:$W,15,FALSE)=0,"-",VLOOKUP($AU86,'FE Source'!$A:$W,15,FALSE)))</f>
        <v>-</v>
      </c>
      <c r="AP86" s="201" t="str">
        <f>IF(AO86="-","-",IF(VLOOKUP($AU86,'FE Source'!$A:$Z,21,FALSE)=0,"-",IF(VLOOKUP($AU86,'FE Source'!$A:$Z,21,FALSE)=2,"Semi-Annual",IF(VLOOKUP($AU86,'FE Source'!$A:$Z,21,FALSE)=4,"Quarterly",IF(VLOOKUP($AU86,'FE Source'!$A:$Z,21,FALSE)=12,"Monthly","Annual")))))</f>
        <v>-</v>
      </c>
      <c r="AQ86" s="170" t="e">
        <f t="array" ref="AQ86">IF(VLOOKUP($AU86,'FE Source'!$A:$W,16,FALSE)=0,"-",VLOOKUP($AU86,'FE Source'!$A:$W,16,FALSE))</f>
        <v>#N/A</v>
      </c>
      <c r="AR86" s="175" t="e">
        <f>IF(VLOOKUP($AU86,'FE Source'!$A:$W,17,FALSE)=0,"-",VLOOKUP($AU86,'FE Source'!$A:$W,17,FALSE))</f>
        <v>#N/A</v>
      </c>
      <c r="AS86" s="173" t="e">
        <f>IF(VLOOKUP($AU86,'FE Source'!$AN:$AS,4,FALSE)="",VLOOKUP($AU86,'FE Source'!$AN:$AS,3,FALSE),VLOOKUP($AU86,'FE Source'!$AN:$AS,4,FALSE))</f>
        <v>#N/A</v>
      </c>
      <c r="AT86" s="179" t="e">
        <f>IF(VLOOKUP($AU86,'FE Source'!$AN:$AS,5,FALSE)=0,"-",VLOOKUP($AU86,'FE Source'!$AN:$AS,5,FALSE))</f>
        <v>#N/A</v>
      </c>
      <c r="AU86" s="163" t="s">
        <v>4098</v>
      </c>
      <c r="BE86" s="219" t="e">
        <f>IF(VLOOKUP($AU86,'FE Source'!$A:$AK,22,FALSE)=0,"-",VLOOKUP($AU86,'FE Source'!$A:$AK,22,FALSE))</f>
        <v>#N/A</v>
      </c>
      <c r="BF86" s="219" t="e">
        <f>IF(VLOOKUP($AU86,'FE Source'!$A:$AK,23,FALSE)=0,"-",VLOOKUP($AU86,'FE Source'!$A:$AK,23,FALSE))</f>
        <v>#N/A</v>
      </c>
      <c r="BG86" s="219" t="e">
        <f>IF(VLOOKUP($AU86,'FE Source'!$A:$AK,24,FALSE)=0,"-",VLOOKUP($AU86,'FE Source'!$A:$AK,24,FALSE))</f>
        <v>#N/A</v>
      </c>
      <c r="BH86" s="219" t="e">
        <f>IF(VLOOKUP($AU86,'FE Source'!$A:$AK,25,FALSE)=0,"-",VLOOKUP($AU86,'FE Source'!$A:$AK,25,FALSE))</f>
        <v>#N/A</v>
      </c>
      <c r="BI86" s="219" t="e">
        <f>IF(VLOOKUP($AU86,'FE Source'!$A:$AK,26,FALSE)=0,"-",VLOOKUP($AU86,'FE Source'!$A:$AK,26,FALSE))</f>
        <v>#N/A</v>
      </c>
      <c r="BJ86" s="219" t="e">
        <f>IF(VLOOKUP($AU86,'FE Source'!$A:$AK,27,FALSE)=0,"-",VLOOKUP($AU86,'FE Source'!$A:$AK,27,FALSE))</f>
        <v>#N/A</v>
      </c>
      <c r="BK86" s="219" t="e">
        <f>IF(VLOOKUP($AU86,'FE Source'!$A:$AK,28,FALSE)=0,"-",VLOOKUP($AU86,'FE Source'!$A:$AK,28,FALSE))</f>
        <v>#N/A</v>
      </c>
      <c r="BL86" s="219" t="e">
        <f>IF(VLOOKUP($AU86,'FE Source'!$A:$AK,29,FALSE)=0,"-",VLOOKUP($AU86,'FE Source'!$A:$AK,29,FALSE))</f>
        <v>#N/A</v>
      </c>
      <c r="BM86" s="219" t="e">
        <f>IF(VLOOKUP($AU86,'FE Source'!$A:$AK,30,FALSE)=0,"-",VLOOKUP($AU86,'FE Source'!$A:$AK,30,FALSE))</f>
        <v>#N/A</v>
      </c>
      <c r="BN86" t="e">
        <f>IF(VLOOKUP($AU86,'FE Source'!$A:$AK,31,FALSE)="No Specified Index","-",IF(VLOOKUP($AU86,'FE Source'!$A:$AK,31,FALSE)=0,"-",VLOOKUP($AU86,'FE Source'!$A:$AK,31,FALSE)))</f>
        <v>#N/A</v>
      </c>
      <c r="BO86" s="217" t="e">
        <f>IF(VLOOKUP($AU86,'FE Source'!$A:$AK,32,FALSE)=0,"-",VLOOKUP($AU86,'FE Source'!$A:$AK,32,FALSE))</f>
        <v>#N/A</v>
      </c>
      <c r="BP86" s="18" t="e">
        <f>IF(VLOOKUP($AU86,'FE Source'!$AZ:$BC,2,FALSE)=0,"-",VLOOKUP($AU86,'FE Source'!$AZ:$BC,2,FALSE))</f>
        <v>#N/A</v>
      </c>
      <c r="BQ86" s="18" t="e">
        <f>IF(VLOOKUP($AU86,'FE Source'!$AZ:$BC,3,FALSE)=0,"-",VLOOKUP($AU86,'FE Source'!$AZ:$BC,3,FALSE))</f>
        <v>#N/A</v>
      </c>
      <c r="BR86" s="18" t="e">
        <f>IF(VLOOKUP($AU86,'FE Source'!$AZ:$BC,4,FALSE)=0,"-",VLOOKUP($AU86,'FE Source'!$AZ:$BC,4,FALSE))</f>
        <v>#N/A</v>
      </c>
    </row>
    <row r="87" spans="1:70" ht="15">
      <c r="A87" s="3"/>
      <c r="B87" s="159" t="str">
        <f>INDEX('UT - Retail'!$A$7:$A$1409,MATCH(AU87,'UT - Retail'!$U$7:$U$1409,0),1)</f>
        <v>Allianz Global Investors</v>
      </c>
      <c r="C87" s="701" t="str">
        <f>INDEX('UT - Retail'!$B$7:$B$1409,MATCH(AU87,'UT - Retail'!$U$7:$U$1409,0),1)</f>
        <v>Allianz Gbl Income Amgi H2 SGD</v>
      </c>
      <c r="D87" s="702"/>
      <c r="E87" s="147" t="str">
        <f>VLOOKUP(C87,'UT - Retail'!$B:$K,8,FALSE)</f>
        <v>Mixed Assets</v>
      </c>
      <c r="F87" s="82" t="str">
        <f>VLOOKUP(C87,'UT - Retail'!$B:$K,9,FALSE)</f>
        <v>Global</v>
      </c>
      <c r="G87" s="82" t="str">
        <f>VLOOKUP(C87,'UT - Retail'!$B:$K,10,FALSE)</f>
        <v>General</v>
      </c>
      <c r="H87" s="82" t="str">
        <f>VLOOKUP(C87,'UT - Retail'!$B:$N,13,FALSE)</f>
        <v>No</v>
      </c>
      <c r="I87" s="82" t="str">
        <f>VLOOKUP(C87,'UT - Retail'!$B:$Q,14,FALSE)</f>
        <v>No</v>
      </c>
      <c r="J87" s="82" t="str">
        <f>VLOOKUP(C87,'UT - Retail'!$B:$Q,11,FALSE)</f>
        <v>Yes</v>
      </c>
      <c r="K87" s="130" t="str">
        <f>VLOOKUP(C87,'UT - Retail'!$B:$P,15,FALSE)</f>
        <v>Yes</v>
      </c>
      <c r="L87" s="82" t="str">
        <f>VLOOKUP(C87,'UT - Retail'!$B:$Q,16,FALSE)</f>
        <v>Navigator</v>
      </c>
      <c r="M87" s="173" t="str">
        <f>VLOOKUP(C87,'UT - Retail'!$B:$K,6,FALSE)</f>
        <v>SGD</v>
      </c>
      <c r="N87" s="173" t="str">
        <f>IFERROR(IF(MATCH(C87,'Portfolio Construction'!$AL:$AL,0),"Yes","No"),"No")</f>
        <v>No</v>
      </c>
      <c r="O87" s="173" t="str">
        <f>IFERROR(IF(MATCH(C87,'Portfolio Construction'!$AN:$AN,0),"Yes","No"),"No")</f>
        <v>No</v>
      </c>
      <c r="P87" s="173" t="str">
        <f>IFERROR(IF(MATCH(C87,'Portfolio Construction'!$AP:$AP,0),"Yes","No"),"No")</f>
        <v>No</v>
      </c>
      <c r="Q87" s="173" t="str">
        <f>IFERROR(IF(MATCH(C87,'Portfolio Construction'!$AR:$AR,0),"Yes","No"),"No")</f>
        <v>No</v>
      </c>
      <c r="R87" s="173" t="str">
        <f>IFERROR(IF(MATCH(C87,'Portfolio Construction'!$AT:$AT,0),"Yes","No"),"No")</f>
        <v>No</v>
      </c>
      <c r="S87" s="173" t="str">
        <f>IFERROR(IF(MATCH(C87,'Portfolio Construction'!$AV:$AV,0),"Yes","No"),"No")</f>
        <v>No</v>
      </c>
      <c r="T87" s="173" t="str">
        <f>IFERROR(IF(MATCH(C87,'Portfolio Construction'!$AX:$AX,0),"Yes","No"),"No")</f>
        <v>No</v>
      </c>
      <c r="U87" s="173" t="str">
        <f>IFERROR(IF(MATCH(C87,'Portfolio Construction'!$AZ:$AZ,0),"Yes","No"),"No")</f>
        <v>No</v>
      </c>
      <c r="V87" s="173" t="str">
        <f>IFERROR(IF(MATCH(C87,'Portfolio Construction'!$BB:$BB,0),"Yes","No"),"No")</f>
        <v>No</v>
      </c>
      <c r="W87" s="619" t="e">
        <f>IF(VLOOKUP($AU87,'FE Source'!$A:$W,3,FALSE)=0,"-",VLOOKUP($AU87,'FE Source'!$A:$W,3,FALSE))</f>
        <v>#N/A</v>
      </c>
      <c r="X87" s="618" t="e">
        <f>IF(VLOOKUP($AU87,'FE Source'!$A:$W,4,FALSE)=0,"-",VLOOKUP($AU87,'FE Source'!$A:$W,4,FALSE))</f>
        <v>#N/A</v>
      </c>
      <c r="Y87" s="618" t="e">
        <f>IF(VLOOKUP($AU87,'FE Source'!$A:$W,5,FALSE)=0,"-",VLOOKUP($AU87,'FE Source'!$A:$W,5,FALSE))</f>
        <v>#N/A</v>
      </c>
      <c r="Z87" s="618" t="e">
        <f>IF(VLOOKUP($AU87,'FE Source'!$A:$W,6,FALSE)=0,"-",VLOOKUP($AU87,'FE Source'!$A:$W,6,FALSE))</f>
        <v>#N/A</v>
      </c>
      <c r="AA87" s="618" t="e">
        <f>IF(VLOOKUP($AU87,'FE Source'!$A:$W,7,FALSE)=0,"-",VLOOKUP($AU87,'FE Source'!$A:$W,7,FALSE))</f>
        <v>#N/A</v>
      </c>
      <c r="AB87" s="618" t="e">
        <f>IF(VLOOKUP($AU87,'FE Source'!$A:$W,8,FALSE)=0,"-",VLOOKUP($AU87,'FE Source'!$A:$W,8,FALSE))</f>
        <v>#N/A</v>
      </c>
      <c r="AC87" s="623" t="e">
        <f>IF(VLOOKUP($AU87,'FE Source'!$A:$W,9,FALSE)=0,"-",VLOOKUP($AU87,'FE Source'!$A:$W,9,FALSE))</f>
        <v>#N/A</v>
      </c>
      <c r="AD87" s="147" t="e">
        <f>IF(VLOOKUP($AU87,'FE Source'!$A:$W,10,FALSE)=0,"-",VLOOKUP($AU87,'FE Source'!$A:$W,10,FALSE))</f>
        <v>#N/A</v>
      </c>
      <c r="AE87" s="82" t="e">
        <f>IF(VLOOKUP($AU87,'FE Source'!$A:$W,11,FALSE)=0,"-",VLOOKUP($AU87,'FE Source'!$A:$W,11,FALSE))</f>
        <v>#N/A</v>
      </c>
      <c r="AF87" s="82" t="e">
        <f>IF(VLOOKUP($AU87,'FE Source'!$A:$W,12,FALSE)=0,"-",VLOOKUP($AU87,'FE Source'!$A:$W,12,FALSE))</f>
        <v>#N/A</v>
      </c>
      <c r="AG87" s="130" t="e">
        <f>IF(VLOOKUP($AU87,'FE Source'!$A:$W,14,FALSE)=0,"-",VLOOKUP($AU87,'FE Source'!$A:$W,14,FALSE))</f>
        <v>#N/A</v>
      </c>
      <c r="AH87" s="173" t="e">
        <f>IF(VLOOKUP($AU87,'FE Source'!$A:$DJ,33,FALSE)=0,"-",VLOOKUP($AU87,'FE Source'!$A:$DJ,33,FALSE))</f>
        <v>#N/A</v>
      </c>
      <c r="AI87" s="203" t="e">
        <f>IF(VLOOKUP($AU87,'FE Source'!$A:$Y,20,FALSE)=0,"-",VLOOKUP($AU87,'FE Source'!$A:$Y,20,FALSE))</f>
        <v>#N/A</v>
      </c>
      <c r="AJ87" s="257" t="e">
        <f>IF(VLOOKUP($AU87,'FE Source'!$A:$DJ,34,FALSE)=0,"-",VLOOKUP($AU87,'FE Source'!$A:$DJ,34,FALSE))</f>
        <v>#N/A</v>
      </c>
      <c r="AK87" s="257" t="e">
        <f>IF(VLOOKUP($AU87,'FE Source'!$A:$DJ,35,FALSE)=0,"-",VLOOKUP($AU87,'FE Source'!$A:$DJ,35,FALSE))</f>
        <v>#N/A</v>
      </c>
      <c r="AL87" s="326" t="e">
        <f>IF(VLOOKUP($AU87,'FE Source'!$A:$Y,19,FALSE)=0,"-",VLOOKUP($AU87,'FE Source'!$A:$Y,19,FALSE))</f>
        <v>#N/A</v>
      </c>
      <c r="AM87" s="259" t="e">
        <f>IF(VLOOKUP($AU87,'FE Source'!$A:$DJ,36,FALSE)=0,"-",VLOOKUP($AU87,'FE Source'!$A:$DJ,36,FALSE))</f>
        <v>#N/A</v>
      </c>
      <c r="AN87" s="165" t="e">
        <f>IF(VLOOKUP($AU87,'FE Source'!$A:$W,13,FALSE)=0,"-",VLOOKUP($AU87,'FE Source'!$A:$W,13,FALSE))</f>
        <v>#N/A</v>
      </c>
      <c r="AO87" s="198" t="e">
        <f>IF(J87="no","-",IF(VLOOKUP($AU87,'FE Source'!$A:$W,15,FALSE)=0,"-",VLOOKUP($AU87,'FE Source'!$A:$W,15,FALSE)))</f>
        <v>#N/A</v>
      </c>
      <c r="AP87" s="201" t="e">
        <f>IF(AO87="-","-",IF(VLOOKUP($AU87,'FE Source'!$A:$Z,21,FALSE)=0,"-",IF(VLOOKUP($AU87,'FE Source'!$A:$Z,21,FALSE)=2,"Semi-Annual",IF(VLOOKUP($AU87,'FE Source'!$A:$Z,21,FALSE)=4,"Quarterly",IF(VLOOKUP($AU87,'FE Source'!$A:$Z,21,FALSE)=12,"Monthly","Annual")))))</f>
        <v>#N/A</v>
      </c>
      <c r="AQ87" s="170" t="e">
        <f t="array" ref="AQ87">IF(VLOOKUP($AU87,'FE Source'!$A:$W,16,FALSE)=0,"-",VLOOKUP($AU87,'FE Source'!$A:$W,16,FALSE))</f>
        <v>#N/A</v>
      </c>
      <c r="AR87" s="175" t="e">
        <f>IF(VLOOKUP($AU87,'FE Source'!$A:$W,17,FALSE)=0,"-",VLOOKUP($AU87,'FE Source'!$A:$W,17,FALSE))</f>
        <v>#N/A</v>
      </c>
      <c r="AS87" s="173" t="e">
        <f>IF(VLOOKUP($AU87,'FE Source'!$AN:$AS,4,FALSE)="",VLOOKUP($AU87,'FE Source'!$AN:$AS,3,FALSE),VLOOKUP($AU87,'FE Source'!$AN:$AS,4,FALSE))</f>
        <v>#N/A</v>
      </c>
      <c r="AT87" s="179" t="e">
        <f>IF(VLOOKUP($AU87,'FE Source'!$AN:$AS,5,FALSE)=0,"-",VLOOKUP($AU87,'FE Source'!$AN:$AS,5,FALSE))</f>
        <v>#N/A</v>
      </c>
      <c r="AU87" s="163" t="s">
        <v>9966</v>
      </c>
      <c r="BE87" s="219" t="e">
        <f>IF(VLOOKUP($AU87,'FE Source'!$A:$AK,22,FALSE)=0,"-",VLOOKUP($AU87,'FE Source'!$A:$AK,22,FALSE))</f>
        <v>#N/A</v>
      </c>
      <c r="BF87" s="219" t="e">
        <f>IF(VLOOKUP($AU87,'FE Source'!$A:$AK,23,FALSE)=0,"-",VLOOKUP($AU87,'FE Source'!$A:$AK,23,FALSE))</f>
        <v>#N/A</v>
      </c>
      <c r="BG87" s="219" t="e">
        <f>IF(VLOOKUP($AU87,'FE Source'!$A:$AK,24,FALSE)=0,"-",VLOOKUP($AU87,'FE Source'!$A:$AK,24,FALSE))</f>
        <v>#N/A</v>
      </c>
      <c r="BH87" s="219" t="e">
        <f>IF(VLOOKUP($AU87,'FE Source'!$A:$AK,25,FALSE)=0,"-",VLOOKUP($AU87,'FE Source'!$A:$AK,25,FALSE))</f>
        <v>#N/A</v>
      </c>
      <c r="BI87" s="219" t="e">
        <f>IF(VLOOKUP($AU87,'FE Source'!$A:$AK,26,FALSE)=0,"-",VLOOKUP($AU87,'FE Source'!$A:$AK,26,FALSE))</f>
        <v>#N/A</v>
      </c>
      <c r="BJ87" s="219" t="e">
        <f>IF(VLOOKUP($AU87,'FE Source'!$A:$AK,27,FALSE)=0,"-",VLOOKUP($AU87,'FE Source'!$A:$AK,27,FALSE))</f>
        <v>#N/A</v>
      </c>
      <c r="BK87" s="219" t="e">
        <f>IF(VLOOKUP($AU87,'FE Source'!$A:$AK,28,FALSE)=0,"-",VLOOKUP($AU87,'FE Source'!$A:$AK,28,FALSE))</f>
        <v>#N/A</v>
      </c>
      <c r="BL87" s="219" t="e">
        <f>IF(VLOOKUP($AU87,'FE Source'!$A:$AK,29,FALSE)=0,"-",VLOOKUP($AU87,'FE Source'!$A:$AK,29,FALSE))</f>
        <v>#N/A</v>
      </c>
      <c r="BM87" s="219" t="e">
        <f>IF(VLOOKUP($AU87,'FE Source'!$A:$AK,30,FALSE)=0,"-",VLOOKUP($AU87,'FE Source'!$A:$AK,30,FALSE))</f>
        <v>#N/A</v>
      </c>
      <c r="BN87" t="e">
        <f>IF(VLOOKUP($AU87,'FE Source'!$A:$AK,31,FALSE)="No Specified Index","-",IF(VLOOKUP($AU87,'FE Source'!$A:$AK,31,FALSE)=0,"-",VLOOKUP($AU87,'FE Source'!$A:$AK,31,FALSE)))</f>
        <v>#N/A</v>
      </c>
      <c r="BO87" s="217" t="e">
        <f>IF(VLOOKUP($AU87,'FE Source'!$A:$AK,32,FALSE)=0,"-",VLOOKUP($AU87,'FE Source'!$A:$AK,32,FALSE))</f>
        <v>#N/A</v>
      </c>
      <c r="BP87" s="18" t="e">
        <f>IF(VLOOKUP($AU87,'FE Source'!$AZ:$BC,2,FALSE)=0,"-",VLOOKUP($AU87,'FE Source'!$AZ:$BC,2,FALSE))</f>
        <v>#N/A</v>
      </c>
      <c r="BQ87" s="18" t="e">
        <f>IF(VLOOKUP($AU87,'FE Source'!$AZ:$BC,3,FALSE)=0,"-",VLOOKUP($AU87,'FE Source'!$AZ:$BC,3,FALSE))</f>
        <v>#N/A</v>
      </c>
      <c r="BR87" s="18" t="e">
        <f>IF(VLOOKUP($AU87,'FE Source'!$AZ:$BC,4,FALSE)=0,"-",VLOOKUP($AU87,'FE Source'!$AZ:$BC,4,FALSE))</f>
        <v>#N/A</v>
      </c>
    </row>
    <row r="88" spans="1:70" ht="15" customHeight="1">
      <c r="A88" s="3"/>
      <c r="B88" s="159" t="str">
        <f>INDEX('UT - Retail'!$A$7:$A$1409,MATCH(AU88,'UT - Retail'!$U$7:$U$1409,0),1)</f>
        <v>Allianz Global Investors</v>
      </c>
      <c r="C88" s="701" t="str">
        <f>INDEX('UT - Retail'!$B$7:$B$1409,MATCH(AU88,'UT - Retail'!$U$7:$U$1409,0),1)</f>
        <v>Allianz Global Artificial Intelligence A Dis EUR</v>
      </c>
      <c r="D88" s="702"/>
      <c r="E88" s="147" t="str">
        <f>VLOOKUP(C88,'UT - Retail'!$B:$K,8,FALSE)</f>
        <v>Equities</v>
      </c>
      <c r="F88" s="82" t="str">
        <f>VLOOKUP(C88,'UT - Retail'!$B:$K,9,FALSE)</f>
        <v>Global</v>
      </c>
      <c r="G88" s="82" t="str">
        <f>VLOOKUP(C88,'UT - Retail'!$B:$K,10,FALSE)</f>
        <v>New Economy</v>
      </c>
      <c r="H88" s="82" t="str">
        <f>VLOOKUP(C88,'UT - Retail'!$B:$N,13,FALSE)</f>
        <v>No</v>
      </c>
      <c r="I88" s="82" t="str">
        <f>VLOOKUP(C88,'UT - Retail'!$B:$Q,14,FALSE)</f>
        <v>No</v>
      </c>
      <c r="J88" s="82" t="str">
        <f>VLOOKUP(C88,'UT - Retail'!$B:$Q,11,FALSE)</f>
        <v>Yes</v>
      </c>
      <c r="K88" s="130" t="str">
        <f>VLOOKUP(C88,'UT - Retail'!$B:$P,15,FALSE)</f>
        <v>Yes</v>
      </c>
      <c r="L88" s="82" t="str">
        <f>VLOOKUP(C88,'UT - Retail'!$B:$Q,16,FALSE)</f>
        <v>iFast</v>
      </c>
      <c r="M88" s="173" t="str">
        <f>VLOOKUP(C88,'UT - Retail'!$B:$K,6,FALSE)</f>
        <v>EUR</v>
      </c>
      <c r="N88" s="173" t="str">
        <f>IFERROR(IF(MATCH(C88,'Portfolio Construction'!$AL:$AL,0),"Yes","No"),"No")</f>
        <v>No</v>
      </c>
      <c r="O88" s="173" t="str">
        <f>IFERROR(IF(MATCH(C88,'Portfolio Construction'!$AN:$AN,0),"Yes","No"),"No")</f>
        <v>No</v>
      </c>
      <c r="P88" s="173" t="str">
        <f>IFERROR(IF(MATCH(C88,'Portfolio Construction'!$AP:$AP,0),"Yes","No"),"No")</f>
        <v>No</v>
      </c>
      <c r="Q88" s="173" t="str">
        <f>IFERROR(IF(MATCH(C88,'Portfolio Construction'!$AR:$AR,0),"Yes","No"),"No")</f>
        <v>No</v>
      </c>
      <c r="R88" s="173" t="str">
        <f>IFERROR(IF(MATCH(C88,'Portfolio Construction'!$AT:$AT,0),"Yes","No"),"No")</f>
        <v>No</v>
      </c>
      <c r="S88" s="173" t="str">
        <f>IFERROR(IF(MATCH(C88,'Portfolio Construction'!$AV:$AV,0),"Yes","No"),"No")</f>
        <v>No</v>
      </c>
      <c r="T88" s="173" t="str">
        <f>IFERROR(IF(MATCH(C88,'Portfolio Construction'!$AX:$AX,0),"Yes","No"),"No")</f>
        <v>No</v>
      </c>
      <c r="U88" s="173" t="str">
        <f>IFERROR(IF(MATCH(C88,'Portfolio Construction'!$AZ:$AZ,0),"Yes","No"),"No")</f>
        <v>No</v>
      </c>
      <c r="V88" s="173" t="str">
        <f>IFERROR(IF(MATCH(C88,'Portfolio Construction'!$BB:$BB,0),"Yes","No"),"No")</f>
        <v>No</v>
      </c>
      <c r="W88" s="619">
        <f>IF(VLOOKUP($AU88,'FE Source'!$A:$W,3,FALSE)=0,"-",VLOOKUP($AU88,'FE Source'!$A:$W,3,FALSE))</f>
        <v>-16.72</v>
      </c>
      <c r="X88" s="618">
        <f>IF(VLOOKUP($AU88,'FE Source'!$A:$W,4,FALSE)=0,"-",VLOOKUP($AU88,'FE Source'!$A:$W,4,FALSE))</f>
        <v>4.41</v>
      </c>
      <c r="Y88" s="618">
        <f>IF(VLOOKUP($AU88,'FE Source'!$A:$W,5,FALSE)=0,"-",VLOOKUP($AU88,'FE Source'!$A:$W,5,FALSE))</f>
        <v>-10.85</v>
      </c>
      <c r="Z88" s="618">
        <f>IF(VLOOKUP($AU88,'FE Source'!$A:$W,6,FALSE)=0,"-",VLOOKUP($AU88,'FE Source'!$A:$W,6,FALSE))</f>
        <v>-6.12</v>
      </c>
      <c r="AA88" s="618">
        <f>IF(VLOOKUP($AU88,'FE Source'!$A:$W,7,FALSE)=0,"-",VLOOKUP($AU88,'FE Source'!$A:$W,7,FALSE))</f>
        <v>2.2799999999999998</v>
      </c>
      <c r="AB88" s="618">
        <f>IF(VLOOKUP($AU88,'FE Source'!$A:$W,8,FALSE)=0,"-",VLOOKUP($AU88,'FE Source'!$A:$W,8,FALSE))</f>
        <v>9.4499999999999993</v>
      </c>
      <c r="AC88" s="623" t="str">
        <f>IF(VLOOKUP($AU88,'FE Source'!$A:$W,9,FALSE)=0,"-",VLOOKUP($AU88,'FE Source'!$A:$W,9,FALSE))</f>
        <v>-</v>
      </c>
      <c r="AD88" s="147">
        <f>IF(VLOOKUP($AU88,'FE Source'!$A:$W,10,FALSE)=0,"-",VLOOKUP($AU88,'FE Source'!$A:$W,10,FALSE))</f>
        <v>1.1200000000000001</v>
      </c>
      <c r="AE88" s="82">
        <f>IF(VLOOKUP($AU88,'FE Source'!$A:$W,11,FALSE)=0,"-",VLOOKUP($AU88,'FE Source'!$A:$W,11,FALSE))</f>
        <v>23.83</v>
      </c>
      <c r="AF88" s="82" t="str">
        <f>IF(VLOOKUP($AU88,'FE Source'!$A:$W,12,FALSE)=0,"-",VLOOKUP($AU88,'FE Source'!$A:$W,12,FALSE))</f>
        <v>-</v>
      </c>
      <c r="AG88" s="130">
        <f>IF(VLOOKUP($AU88,'FE Source'!$A:$W,14,FALSE)=0,"-",VLOOKUP($AU88,'FE Source'!$A:$W,14,FALSE))</f>
        <v>-28.52</v>
      </c>
      <c r="AH88" s="173">
        <f>IF(VLOOKUP($AU88,'FE Source'!$A:$DJ,33,FALSE)=0,"-",VLOOKUP($AU88,'FE Source'!$A:$DJ,33,FALSE))</f>
        <v>87.73</v>
      </c>
      <c r="AI88" s="203">
        <f>IF(VLOOKUP($AU88,'FE Source'!$A:$Y,20,FALSE)=0,"-",VLOOKUP($AU88,'FE Source'!$A:$Y,20,FALSE))</f>
        <v>96.16</v>
      </c>
      <c r="AJ88" s="257">
        <f>IF(VLOOKUP($AU88,'FE Source'!$A:$DJ,34,FALSE)=0,"-",VLOOKUP($AU88,'FE Source'!$A:$DJ,34,FALSE))</f>
        <v>119.59</v>
      </c>
      <c r="AK88" s="257">
        <f>IF(VLOOKUP($AU88,'FE Source'!$A:$DJ,35,FALSE)=0,"-",VLOOKUP($AU88,'FE Source'!$A:$DJ,35,FALSE))</f>
        <v>128.66999999999999</v>
      </c>
      <c r="AL88" s="326">
        <f>IF(VLOOKUP($AU88,'FE Source'!$A:$Y,19,FALSE)=0,"-",VLOOKUP($AU88,'FE Source'!$A:$Y,19,FALSE))</f>
        <v>107.12</v>
      </c>
      <c r="AM88" s="259">
        <f>IF(VLOOKUP($AU88,'FE Source'!$A:$DJ,36,FALSE)=0,"-",VLOOKUP($AU88,'FE Source'!$A:$DJ,36,FALSE))</f>
        <v>104.78</v>
      </c>
      <c r="AN88" s="165">
        <f>IF(VLOOKUP($AU88,'FE Source'!$A:$W,13,FALSE)=0,"-",VLOOKUP($AU88,'FE Source'!$A:$W,13,FALSE))</f>
        <v>8636.4</v>
      </c>
      <c r="AO88" s="198">
        <f>IF(J88="no","-",IF(VLOOKUP($AU88,'FE Source'!$A:$W,15,FALSE)=0,"-",VLOOKUP($AU88,'FE Source'!$A:$W,15,FALSE)))</f>
        <v>1.26</v>
      </c>
      <c r="AP88" s="201" t="str">
        <f>IF(AO88="-","-",IF(VLOOKUP($AU88,'FE Source'!$A:$Z,21,FALSE)=0,"-",IF(VLOOKUP($AU88,'FE Source'!$A:$Z,21,FALSE)=2,"Semi-Annual",IF(VLOOKUP($AU88,'FE Source'!$A:$Z,21,FALSE)=4,"Quarterly",IF(VLOOKUP($AU88,'FE Source'!$A:$Z,21,FALSE)=12,"Monthly","Annual")))))</f>
        <v>Monthly</v>
      </c>
      <c r="AQ88" s="170">
        <f t="array" ref="AQ88">IF(VLOOKUP($AU88,'FE Source'!$A:$W,16,FALSE)=0,"-",VLOOKUP($AU88,'FE Source'!$A:$W,16,FALSE))</f>
        <v>2.1</v>
      </c>
      <c r="AR88" s="175" t="str">
        <f>IF(VLOOKUP($AU88,'FE Source'!$A:$W,17,FALSE)=0,"-",VLOOKUP($AU88,'FE Source'!$A:$W,17,FALSE))</f>
        <v>Neutral</v>
      </c>
      <c r="AS88" s="173">
        <f>IF(VLOOKUP($AU88,'FE Source'!$AN:$AS,4,FALSE)="",VLOOKUP($AU88,'FE Source'!$AN:$AS,3,FALSE),VLOOKUP($AU88,'FE Source'!$AN:$AS,4,FALSE))</f>
        <v>233.78</v>
      </c>
      <c r="AT88" s="179">
        <f>IF(VLOOKUP($AU88,'FE Source'!$AN:$AS,5,FALSE)=0,"-",VLOOKUP($AU88,'FE Source'!$AN:$AS,5,FALSE))</f>
        <v>45783</v>
      </c>
      <c r="AU88" s="163" t="s">
        <v>10120</v>
      </c>
      <c r="BE88" s="219" t="str">
        <f>IF(VLOOKUP($AU88,'FE Source'!$A:$AK,22,FALSE)=0,"-",VLOOKUP($AU88,'FE Source'!$A:$AK,22,FALSE))</f>
        <v>-</v>
      </c>
      <c r="BF88" s="219" t="str">
        <f>IF(VLOOKUP($AU88,'FE Source'!$A:$AK,23,FALSE)=0,"-",VLOOKUP($AU88,'FE Source'!$A:$AK,23,FALSE))</f>
        <v>-</v>
      </c>
      <c r="BG88" s="219" t="str">
        <f>IF(VLOOKUP($AU88,'FE Source'!$A:$AK,24,FALSE)=0,"-",VLOOKUP($AU88,'FE Source'!$A:$AK,24,FALSE))</f>
        <v>-</v>
      </c>
      <c r="BH88" s="219">
        <f>IF(VLOOKUP($AU88,'FE Source'!$A:$AK,25,FALSE)=0,"-",VLOOKUP($AU88,'FE Source'!$A:$AK,25,FALSE))</f>
        <v>-3.64</v>
      </c>
      <c r="BI88" s="219">
        <f>IF(VLOOKUP($AU88,'FE Source'!$A:$AK,26,FALSE)=0,"-",VLOOKUP($AU88,'FE Source'!$A:$AK,26,FALSE))</f>
        <v>27.13</v>
      </c>
      <c r="BJ88" s="219">
        <f>IF(VLOOKUP($AU88,'FE Source'!$A:$AK,27,FALSE)=0,"-",VLOOKUP($AU88,'FE Source'!$A:$AK,27,FALSE))</f>
        <v>96.28</v>
      </c>
      <c r="BK88" s="219">
        <f>IF(VLOOKUP($AU88,'FE Source'!$A:$AK,28,FALSE)=0,"-",VLOOKUP($AU88,'FE Source'!$A:$AK,28,FALSE))</f>
        <v>10.93</v>
      </c>
      <c r="BL88" s="219">
        <f>IF(VLOOKUP($AU88,'FE Source'!$A:$AK,29,FALSE)=0,"-",VLOOKUP($AU88,'FE Source'!$A:$AK,29,FALSE))</f>
        <v>-46.01</v>
      </c>
      <c r="BM88" s="219">
        <f>IF(VLOOKUP($AU88,'FE Source'!$A:$AK,30,FALSE)=0,"-",VLOOKUP($AU88,'FE Source'!$A:$AK,30,FALSE))</f>
        <v>46.24</v>
      </c>
      <c r="BN88" t="str">
        <f>IF(VLOOKUP($AU88,'FE Source'!$A:$AK,31,FALSE)="No Specified Index","-",IF(VLOOKUP($AU88,'FE Source'!$A:$AK,31,FALSE)=0,"-",VLOOKUP($AU88,'FE Source'!$A:$AK,31,FALSE)))</f>
        <v>-</v>
      </c>
      <c r="BO88" s="217">
        <f>IF(VLOOKUP($AU88,'FE Source'!$A:$AK,32,FALSE)=0,"-",VLOOKUP($AU88,'FE Source'!$A:$AK,32,FALSE))</f>
        <v>42978</v>
      </c>
      <c r="BP88" s="18" t="str">
        <f>IF(VLOOKUP($AU88,'FE Source'!$AZ:$BC,2,FALSE)=0,"-",VLOOKUP($AU88,'FE Source'!$AZ:$BC,2,FALSE))</f>
        <v>-</v>
      </c>
      <c r="BQ88" s="18" t="str">
        <f>IF(VLOOKUP($AU88,'FE Source'!$AZ:$BC,3,FALSE)=0,"-",VLOOKUP($AU88,'FE Source'!$AZ:$BC,3,FALSE))</f>
        <v>-</v>
      </c>
      <c r="BR88" s="18" t="str">
        <f>IF(VLOOKUP($AU88,'FE Source'!$AZ:$BC,4,FALSE)=0,"-",VLOOKUP($AU88,'FE Source'!$AZ:$BC,4,FALSE))</f>
        <v>-</v>
      </c>
    </row>
    <row r="89" spans="1:70" ht="15">
      <c r="A89" s="3"/>
      <c r="B89" s="159" t="str">
        <f>INDEX('UT - Retail'!$A$7:$A$1409,MATCH(AU89,'UT - Retail'!$U$7:$U$1409,0),1)</f>
        <v>Allianz Global Investors</v>
      </c>
      <c r="C89" s="701" t="str">
        <f>INDEX('UT - Retail'!$B$7:$B$1409,MATCH(AU89,'UT - Retail'!$U$7:$U$1409,0),1)</f>
        <v>Allianz Global Artificial Intelligence AT Acc EUR</v>
      </c>
      <c r="D89" s="702"/>
      <c r="E89" s="147" t="str">
        <f>VLOOKUP(C89,'UT - Retail'!$B:$K,8,FALSE)</f>
        <v>Equities</v>
      </c>
      <c r="F89" s="82" t="str">
        <f>VLOOKUP(C89,'UT - Retail'!$B:$K,9,FALSE)</f>
        <v>Global</v>
      </c>
      <c r="G89" s="82" t="str">
        <f>VLOOKUP(C89,'UT - Retail'!$B:$K,10,FALSE)</f>
        <v>New Economy</v>
      </c>
      <c r="H89" s="82" t="str">
        <f>VLOOKUP(C89,'UT - Retail'!$B:$N,13,FALSE)</f>
        <v>No</v>
      </c>
      <c r="I89" s="82" t="str">
        <f>VLOOKUP(C89,'UT - Retail'!$B:$Q,14,FALSE)</f>
        <v>No</v>
      </c>
      <c r="J89" s="82" t="str">
        <f>VLOOKUP(C89,'UT - Retail'!$B:$Q,11,FALSE)</f>
        <v>No</v>
      </c>
      <c r="K89" s="130" t="str">
        <f>VLOOKUP(C89,'UT - Retail'!$B:$P,15,FALSE)</f>
        <v>Yes</v>
      </c>
      <c r="L89" s="82" t="str">
        <f>VLOOKUP(C89,'UT - Retail'!$B:$Q,16,FALSE)</f>
        <v>iFast</v>
      </c>
      <c r="M89" s="173" t="str">
        <f>VLOOKUP(C89,'UT - Retail'!$B:$K,6,FALSE)</f>
        <v>EUR</v>
      </c>
      <c r="N89" s="173" t="str">
        <f>IFERROR(IF(MATCH(C89,'Portfolio Construction'!$AL:$AL,0),"Yes","No"),"No")</f>
        <v>No</v>
      </c>
      <c r="O89" s="173" t="str">
        <f>IFERROR(IF(MATCH(C89,'Portfolio Construction'!$AN:$AN,0),"Yes","No"),"No")</f>
        <v>No</v>
      </c>
      <c r="P89" s="173" t="str">
        <f>IFERROR(IF(MATCH(C89,'Portfolio Construction'!$AP:$AP,0),"Yes","No"),"No")</f>
        <v>No</v>
      </c>
      <c r="Q89" s="173" t="str">
        <f>IFERROR(IF(MATCH(C89,'Portfolio Construction'!$AR:$AR,0),"Yes","No"),"No")</f>
        <v>No</v>
      </c>
      <c r="R89" s="173" t="str">
        <f>IFERROR(IF(MATCH(C89,'Portfolio Construction'!$AT:$AT,0),"Yes","No"),"No")</f>
        <v>No</v>
      </c>
      <c r="S89" s="173" t="str">
        <f>IFERROR(IF(MATCH(C89,'Portfolio Construction'!$AV:$AV,0),"Yes","No"),"No")</f>
        <v>No</v>
      </c>
      <c r="T89" s="173" t="str">
        <f>IFERROR(IF(MATCH(C89,'Portfolio Construction'!$AX:$AX,0),"Yes","No"),"No")</f>
        <v>No</v>
      </c>
      <c r="U89" s="173" t="str">
        <f>IFERROR(IF(MATCH(C89,'Portfolio Construction'!$AZ:$AZ,0),"Yes","No"),"No")</f>
        <v>No</v>
      </c>
      <c r="V89" s="173" t="str">
        <f>IFERROR(IF(MATCH(C89,'Portfolio Construction'!$BB:$BB,0),"Yes","No"),"No")</f>
        <v>No</v>
      </c>
      <c r="W89" s="619">
        <f>IF(VLOOKUP($AU89,'FE Source'!$A:$W,3,FALSE)=0,"-",VLOOKUP($AU89,'FE Source'!$A:$W,3,FALSE))</f>
        <v>-16.739999999999998</v>
      </c>
      <c r="X89" s="618">
        <f>IF(VLOOKUP($AU89,'FE Source'!$A:$W,4,FALSE)=0,"-",VLOOKUP($AU89,'FE Source'!$A:$W,4,FALSE))</f>
        <v>4.41</v>
      </c>
      <c r="Y89" s="618">
        <f>IF(VLOOKUP($AU89,'FE Source'!$A:$W,5,FALSE)=0,"-",VLOOKUP($AU89,'FE Source'!$A:$W,5,FALSE))</f>
        <v>-10.87</v>
      </c>
      <c r="Z89" s="618">
        <f>IF(VLOOKUP($AU89,'FE Source'!$A:$W,6,FALSE)=0,"-",VLOOKUP($AU89,'FE Source'!$A:$W,6,FALSE))</f>
        <v>-6.14</v>
      </c>
      <c r="AA89" s="618">
        <f>IF(VLOOKUP($AU89,'FE Source'!$A:$W,7,FALSE)=0,"-",VLOOKUP($AU89,'FE Source'!$A:$W,7,FALSE))</f>
        <v>2.2799999999999998</v>
      </c>
      <c r="AB89" s="618">
        <f>IF(VLOOKUP($AU89,'FE Source'!$A:$W,8,FALSE)=0,"-",VLOOKUP($AU89,'FE Source'!$A:$W,8,FALSE))</f>
        <v>9.4600000000000009</v>
      </c>
      <c r="AC89" s="623" t="str">
        <f>IF(VLOOKUP($AU89,'FE Source'!$A:$W,9,FALSE)=0,"-",VLOOKUP($AU89,'FE Source'!$A:$W,9,FALSE))</f>
        <v>-</v>
      </c>
      <c r="AD89" s="147">
        <f>IF(VLOOKUP($AU89,'FE Source'!$A:$W,10,FALSE)=0,"-",VLOOKUP($AU89,'FE Source'!$A:$W,10,FALSE))</f>
        <v>1.1499999999999999</v>
      </c>
      <c r="AE89" s="82">
        <f>IF(VLOOKUP($AU89,'FE Source'!$A:$W,11,FALSE)=0,"-",VLOOKUP($AU89,'FE Source'!$A:$W,11,FALSE))</f>
        <v>23.83</v>
      </c>
      <c r="AF89" s="82" t="str">
        <f>IF(VLOOKUP($AU89,'FE Source'!$A:$W,12,FALSE)=0,"-",VLOOKUP($AU89,'FE Source'!$A:$W,12,FALSE))</f>
        <v>-</v>
      </c>
      <c r="AG89" s="130">
        <f>IF(VLOOKUP($AU89,'FE Source'!$A:$W,14,FALSE)=0,"-",VLOOKUP($AU89,'FE Source'!$A:$W,14,FALSE))</f>
        <v>-28.51</v>
      </c>
      <c r="AH89" s="173">
        <f>IF(VLOOKUP($AU89,'FE Source'!$A:$DJ,33,FALSE)=0,"-",VLOOKUP($AU89,'FE Source'!$A:$DJ,33,FALSE))</f>
        <v>88.27</v>
      </c>
      <c r="AI89" s="203">
        <f>IF(VLOOKUP($AU89,'FE Source'!$A:$Y,20,FALSE)=0,"-",VLOOKUP($AU89,'FE Source'!$A:$Y,20,FALSE))</f>
        <v>94.75</v>
      </c>
      <c r="AJ89" s="257">
        <f>IF(VLOOKUP($AU89,'FE Source'!$A:$DJ,34,FALSE)=0,"-",VLOOKUP($AU89,'FE Source'!$A:$DJ,34,FALSE))</f>
        <v>128.02000000000001</v>
      </c>
      <c r="AK89" s="257">
        <f>IF(VLOOKUP($AU89,'FE Source'!$A:$DJ,35,FALSE)=0,"-",VLOOKUP($AU89,'FE Source'!$A:$DJ,35,FALSE))</f>
        <v>135.57</v>
      </c>
      <c r="AL89" s="326">
        <f>IF(VLOOKUP($AU89,'FE Source'!$A:$Y,19,FALSE)=0,"-",VLOOKUP($AU89,'FE Source'!$A:$Y,19,FALSE))</f>
        <v>113.38</v>
      </c>
      <c r="AM89" s="259">
        <f>IF(VLOOKUP($AU89,'FE Source'!$A:$DJ,36,FALSE)=0,"-",VLOOKUP($AU89,'FE Source'!$A:$DJ,36,FALSE))</f>
        <v>109.76</v>
      </c>
      <c r="AN89" s="165">
        <f>IF(VLOOKUP($AU89,'FE Source'!$A:$W,13,FALSE)=0,"-",VLOOKUP($AU89,'FE Source'!$A:$W,13,FALSE))</f>
        <v>8636.4</v>
      </c>
      <c r="AO89" s="198" t="str">
        <f>IF(J89="no","-",IF(VLOOKUP($AU89,'FE Source'!$A:$W,15,FALSE)=0,"-",VLOOKUP($AU89,'FE Source'!$A:$W,15,FALSE)))</f>
        <v>-</v>
      </c>
      <c r="AP89" s="201" t="str">
        <f>IF(AO89="-","-",IF(VLOOKUP($AU89,'FE Source'!$A:$Z,21,FALSE)=0,"-",IF(VLOOKUP($AU89,'FE Source'!$A:$Z,21,FALSE)=2,"Semi-Annual",IF(VLOOKUP($AU89,'FE Source'!$A:$Z,21,FALSE)=4,"Quarterly",IF(VLOOKUP($AU89,'FE Source'!$A:$Z,21,FALSE)=12,"Monthly","Annual")))))</f>
        <v>-</v>
      </c>
      <c r="AQ89" s="170">
        <f t="array" ref="AQ89">IF(VLOOKUP($AU89,'FE Source'!$A:$W,16,FALSE)=0,"-",VLOOKUP($AU89,'FE Source'!$A:$W,16,FALSE))</f>
        <v>2.1</v>
      </c>
      <c r="AR89" s="175" t="str">
        <f>IF(VLOOKUP($AU89,'FE Source'!$A:$W,17,FALSE)=0,"-",VLOOKUP($AU89,'FE Source'!$A:$W,17,FALSE))</f>
        <v>Neutral</v>
      </c>
      <c r="AS89" s="173">
        <f>IF(VLOOKUP($AU89,'FE Source'!$AN:$AS,4,FALSE)="",VLOOKUP($AU89,'FE Source'!$AN:$AS,3,FALSE),VLOOKUP($AU89,'FE Source'!$AN:$AS,4,FALSE))</f>
        <v>244.7</v>
      </c>
      <c r="AT89" s="179">
        <f>IF(VLOOKUP($AU89,'FE Source'!$AN:$AS,5,FALSE)=0,"-",VLOOKUP($AU89,'FE Source'!$AN:$AS,5,FALSE))</f>
        <v>45783</v>
      </c>
      <c r="AU89" s="163" t="s">
        <v>4795</v>
      </c>
      <c r="BE89" s="219" t="str">
        <f>IF(VLOOKUP($AU89,'FE Source'!$A:$AK,22,FALSE)=0,"-",VLOOKUP($AU89,'FE Source'!$A:$AK,22,FALSE))</f>
        <v>-</v>
      </c>
      <c r="BF89" s="219" t="str">
        <f>IF(VLOOKUP($AU89,'FE Source'!$A:$AK,23,FALSE)=0,"-",VLOOKUP($AU89,'FE Source'!$A:$AK,23,FALSE))</f>
        <v>-</v>
      </c>
      <c r="BG89" s="219" t="str">
        <f>IF(VLOOKUP($AU89,'FE Source'!$A:$AK,24,FALSE)=0,"-",VLOOKUP($AU89,'FE Source'!$A:$AK,24,FALSE))</f>
        <v>-</v>
      </c>
      <c r="BH89" s="219">
        <f>IF(VLOOKUP($AU89,'FE Source'!$A:$AK,25,FALSE)=0,"-",VLOOKUP($AU89,'FE Source'!$A:$AK,25,FALSE))</f>
        <v>-3.85</v>
      </c>
      <c r="BI89" s="219">
        <f>IF(VLOOKUP($AU89,'FE Source'!$A:$AK,26,FALSE)=0,"-",VLOOKUP($AU89,'FE Source'!$A:$AK,26,FALSE))</f>
        <v>27.27</v>
      </c>
      <c r="BJ89" s="219">
        <f>IF(VLOOKUP($AU89,'FE Source'!$A:$AK,27,FALSE)=0,"-",VLOOKUP($AU89,'FE Source'!$A:$AK,27,FALSE))</f>
        <v>96.71</v>
      </c>
      <c r="BK89" s="219">
        <f>IF(VLOOKUP($AU89,'FE Source'!$A:$AK,28,FALSE)=0,"-",VLOOKUP($AU89,'FE Source'!$A:$AK,28,FALSE))</f>
        <v>10.9</v>
      </c>
      <c r="BL89" s="219">
        <f>IF(VLOOKUP($AU89,'FE Source'!$A:$AK,29,FALSE)=0,"-",VLOOKUP($AU89,'FE Source'!$A:$AK,29,FALSE))</f>
        <v>-46.01</v>
      </c>
      <c r="BM89" s="219">
        <f>IF(VLOOKUP($AU89,'FE Source'!$A:$AK,30,FALSE)=0,"-",VLOOKUP($AU89,'FE Source'!$A:$AK,30,FALSE))</f>
        <v>46.22</v>
      </c>
      <c r="BN89" t="str">
        <f>IF(VLOOKUP($AU89,'FE Source'!$A:$AK,31,FALSE)="No Specified Index","-",IF(VLOOKUP($AU89,'FE Source'!$A:$AK,31,FALSE)=0,"-",VLOOKUP($AU89,'FE Source'!$A:$AK,31,FALSE)))</f>
        <v>-</v>
      </c>
      <c r="BO89" s="217">
        <f>IF(VLOOKUP($AU89,'FE Source'!$A:$AK,32,FALSE)=0,"-",VLOOKUP($AU89,'FE Source'!$A:$AK,32,FALSE))</f>
        <v>42857</v>
      </c>
      <c r="BP89" s="18" t="str">
        <f>IF(VLOOKUP($AU89,'FE Source'!$AZ:$BC,2,FALSE)=0,"-",VLOOKUP($AU89,'FE Source'!$AZ:$BC,2,FALSE))</f>
        <v>-</v>
      </c>
      <c r="BQ89" s="18" t="str">
        <f>IF(VLOOKUP($AU89,'FE Source'!$AZ:$BC,3,FALSE)=0,"-",VLOOKUP($AU89,'FE Source'!$AZ:$BC,3,FALSE))</f>
        <v>-</v>
      </c>
      <c r="BR89" s="18" t="str">
        <f>IF(VLOOKUP($AU89,'FE Source'!$AZ:$BC,4,FALSE)=0,"-",VLOOKUP($AU89,'FE Source'!$AZ:$BC,4,FALSE))</f>
        <v>-</v>
      </c>
    </row>
    <row r="90" spans="1:70" ht="15" customHeight="1">
      <c r="A90" s="3"/>
      <c r="B90" s="159" t="str">
        <f>INDEX('UT - Retail'!$A$7:$A$1409,MATCH(AU90,'UT - Retail'!$U$7:$U$1409,0),1)</f>
        <v>Allianz Global Investors</v>
      </c>
      <c r="C90" s="701" t="str">
        <f>INDEX('UT - Retail'!$B$7:$B$1409,MATCH(AU90,'UT - Retail'!$U$7:$U$1409,0),1)</f>
        <v>Allianz Global Artificial Intelligence AT Acc H2-SGD</v>
      </c>
      <c r="D90" s="702"/>
      <c r="E90" s="147" t="str">
        <f>VLOOKUP(C90,'UT - Retail'!$B:$K,8,FALSE)</f>
        <v>Equities</v>
      </c>
      <c r="F90" s="82" t="str">
        <f>VLOOKUP(C90,'UT - Retail'!$B:$K,9,FALSE)</f>
        <v>Global</v>
      </c>
      <c r="G90" s="82" t="str">
        <f>VLOOKUP(C90,'UT - Retail'!$B:$K,10,FALSE)</f>
        <v>New Economy</v>
      </c>
      <c r="H90" s="82" t="str">
        <f>VLOOKUP(C90,'UT - Retail'!$B:$N,13,FALSE)</f>
        <v>No</v>
      </c>
      <c r="I90" s="82" t="str">
        <f>VLOOKUP(C90,'UT - Retail'!$B:$Q,14,FALSE)</f>
        <v>No</v>
      </c>
      <c r="J90" s="82" t="str">
        <f>VLOOKUP(C90,'UT - Retail'!$B:$Q,11,FALSE)</f>
        <v>No</v>
      </c>
      <c r="K90" s="130" t="str">
        <f>VLOOKUP(C90,'UT - Retail'!$B:$P,15,FALSE)</f>
        <v>Yes</v>
      </c>
      <c r="L90" s="82" t="str">
        <f>VLOOKUP(C90,'UT - Retail'!$B:$Q,16,FALSE)</f>
        <v>Both</v>
      </c>
      <c r="M90" s="173" t="str">
        <f>VLOOKUP(C90,'UT - Retail'!$B:$K,6,FALSE)</f>
        <v>SGD</v>
      </c>
      <c r="N90" s="173" t="str">
        <f>IFERROR(IF(MATCH(C90,'Portfolio Construction'!$AL:$AL,0),"Yes","No"),"No")</f>
        <v>No</v>
      </c>
      <c r="O90" s="173" t="str">
        <f>IFERROR(IF(MATCH(C90,'Portfolio Construction'!$AN:$AN,0),"Yes","No"),"No")</f>
        <v>No</v>
      </c>
      <c r="P90" s="173" t="str">
        <f>IFERROR(IF(MATCH(C90,'Portfolio Construction'!$AP:$AP,0),"Yes","No"),"No")</f>
        <v>No</v>
      </c>
      <c r="Q90" s="173" t="str">
        <f>IFERROR(IF(MATCH(C90,'Portfolio Construction'!$AR:$AR,0),"Yes","No"),"No")</f>
        <v>No</v>
      </c>
      <c r="R90" s="173" t="str">
        <f>IFERROR(IF(MATCH(C90,'Portfolio Construction'!$AT:$AT,0),"Yes","No"),"No")</f>
        <v>No</v>
      </c>
      <c r="S90" s="173" t="str">
        <f>IFERROR(IF(MATCH(C90,'Portfolio Construction'!$AV:$AV,0),"Yes","No"),"No")</f>
        <v>No</v>
      </c>
      <c r="T90" s="173" t="str">
        <f>IFERROR(IF(MATCH(C90,'Portfolio Construction'!$AX:$AX,0),"Yes","No"),"No")</f>
        <v>No</v>
      </c>
      <c r="U90" s="173" t="str">
        <f>IFERROR(IF(MATCH(C90,'Portfolio Construction'!$AZ:$AZ,0),"Yes","No"),"No")</f>
        <v>No</v>
      </c>
      <c r="V90" s="173" t="str">
        <f>IFERROR(IF(MATCH(C90,'Portfolio Construction'!$BB:$BB,0),"Yes","No"),"No")</f>
        <v>No</v>
      </c>
      <c r="W90" s="619">
        <f>IF(VLOOKUP($AU90,'FE Source'!$A:$W,3,FALSE)=0,"-",VLOOKUP($AU90,'FE Source'!$A:$W,3,FALSE))</f>
        <v>-13.3</v>
      </c>
      <c r="X90" s="618">
        <f>IF(VLOOKUP($AU90,'FE Source'!$A:$W,4,FALSE)=0,"-",VLOOKUP($AU90,'FE Source'!$A:$W,4,FALSE))</f>
        <v>8.06</v>
      </c>
      <c r="Y90" s="618">
        <f>IF(VLOOKUP($AU90,'FE Source'!$A:$W,5,FALSE)=0,"-",VLOOKUP($AU90,'FE Source'!$A:$W,5,FALSE))</f>
        <v>-9.0399999999999991</v>
      </c>
      <c r="Z90" s="618">
        <f>IF(VLOOKUP($AU90,'FE Source'!$A:$W,6,FALSE)=0,"-",VLOOKUP($AU90,'FE Source'!$A:$W,6,FALSE))</f>
        <v>-3.62</v>
      </c>
      <c r="AA90" s="618">
        <f>IF(VLOOKUP($AU90,'FE Source'!$A:$W,7,FALSE)=0,"-",VLOOKUP($AU90,'FE Source'!$A:$W,7,FALSE))</f>
        <v>2.92</v>
      </c>
      <c r="AB90" s="618">
        <f>IF(VLOOKUP($AU90,'FE Source'!$A:$W,8,FALSE)=0,"-",VLOOKUP($AU90,'FE Source'!$A:$W,8,FALSE))</f>
        <v>10.039999999999999</v>
      </c>
      <c r="AC90" s="623" t="str">
        <f>IF(VLOOKUP($AU90,'FE Source'!$A:$W,9,FALSE)=0,"-",VLOOKUP($AU90,'FE Source'!$A:$W,9,FALSE))</f>
        <v>-</v>
      </c>
      <c r="AD90" s="147">
        <f>IF(VLOOKUP($AU90,'FE Source'!$A:$W,10,FALSE)=0,"-",VLOOKUP($AU90,'FE Source'!$A:$W,10,FALSE))</f>
        <v>1.2</v>
      </c>
      <c r="AE90" s="82">
        <f>IF(VLOOKUP($AU90,'FE Source'!$A:$W,11,FALSE)=0,"-",VLOOKUP($AU90,'FE Source'!$A:$W,11,FALSE))</f>
        <v>24.27</v>
      </c>
      <c r="AF90" s="82" t="str">
        <f>IF(VLOOKUP($AU90,'FE Source'!$A:$W,12,FALSE)=0,"-",VLOOKUP($AU90,'FE Source'!$A:$W,12,FALSE))</f>
        <v>-</v>
      </c>
      <c r="AG90" s="130">
        <f>IF(VLOOKUP($AU90,'FE Source'!$A:$W,14,FALSE)=0,"-",VLOOKUP($AU90,'FE Source'!$A:$W,14,FALSE))</f>
        <v>-27.46</v>
      </c>
      <c r="AH90" s="173">
        <f>IF(VLOOKUP($AU90,'FE Source'!$A:$DJ,33,FALSE)=0,"-",VLOOKUP($AU90,'FE Source'!$A:$DJ,33,FALSE))</f>
        <v>65.290000000000006</v>
      </c>
      <c r="AI90" s="203">
        <f>IF(VLOOKUP($AU90,'FE Source'!$A:$Y,20,FALSE)=0,"-",VLOOKUP($AU90,'FE Source'!$A:$Y,20,FALSE))</f>
        <v>97.47</v>
      </c>
      <c r="AJ90" s="257">
        <f>IF(VLOOKUP($AU90,'FE Source'!$A:$DJ,34,FALSE)=0,"-",VLOOKUP($AU90,'FE Source'!$A:$DJ,34,FALSE))</f>
        <v>141.97</v>
      </c>
      <c r="AK90" s="257">
        <f>IF(VLOOKUP($AU90,'FE Source'!$A:$DJ,35,FALSE)=0,"-",VLOOKUP($AU90,'FE Source'!$A:$DJ,35,FALSE))</f>
        <v>103.84</v>
      </c>
      <c r="AL90" s="326">
        <f>IF(VLOOKUP($AU90,'FE Source'!$A:$Y,19,FALSE)=0,"-",VLOOKUP($AU90,'FE Source'!$A:$Y,19,FALSE))</f>
        <v>114.74</v>
      </c>
      <c r="AM90" s="259">
        <f>IF(VLOOKUP($AU90,'FE Source'!$A:$DJ,36,FALSE)=0,"-",VLOOKUP($AU90,'FE Source'!$A:$DJ,36,FALSE))</f>
        <v>112.67</v>
      </c>
      <c r="AN90" s="165">
        <f>IF(VLOOKUP($AU90,'FE Source'!$A:$W,13,FALSE)=0,"-",VLOOKUP($AU90,'FE Source'!$A:$W,13,FALSE))</f>
        <v>8636.4</v>
      </c>
      <c r="AO90" s="198" t="str">
        <f>IF(J90="no","-",IF(VLOOKUP($AU90,'FE Source'!$A:$W,15,FALSE)=0,"-",VLOOKUP($AU90,'FE Source'!$A:$W,15,FALSE)))</f>
        <v>-</v>
      </c>
      <c r="AP90" s="201" t="str">
        <f>IF(AO90="-","-",IF(VLOOKUP($AU90,'FE Source'!$A:$Z,21,FALSE)=0,"-",IF(VLOOKUP($AU90,'FE Source'!$A:$Z,21,FALSE)=2,"Semi-Annual",IF(VLOOKUP($AU90,'FE Source'!$A:$Z,21,FALSE)=4,"Quarterly",IF(VLOOKUP($AU90,'FE Source'!$A:$Z,21,FALSE)=12,"Monthly","Annual")))))</f>
        <v>-</v>
      </c>
      <c r="AQ90" s="170">
        <f t="array" ref="AQ90">IF(VLOOKUP($AU90,'FE Source'!$A:$W,16,FALSE)=0,"-",VLOOKUP($AU90,'FE Source'!$A:$W,16,FALSE))</f>
        <v>2.1</v>
      </c>
      <c r="AR90" s="175" t="str">
        <f>IF(VLOOKUP($AU90,'FE Source'!$A:$W,17,FALSE)=0,"-",VLOOKUP($AU90,'FE Source'!$A:$W,17,FALSE))</f>
        <v>-</v>
      </c>
      <c r="AS90" s="173">
        <f>IF(VLOOKUP($AU90,'FE Source'!$AN:$AS,4,FALSE)="",VLOOKUP($AU90,'FE Source'!$AN:$AS,3,FALSE),VLOOKUP($AU90,'FE Source'!$AN:$AS,4,FALSE))</f>
        <v>19.989999999999998</v>
      </c>
      <c r="AT90" s="179">
        <f>IF(VLOOKUP($AU90,'FE Source'!$AN:$AS,5,FALSE)=0,"-",VLOOKUP($AU90,'FE Source'!$AN:$AS,5,FALSE))</f>
        <v>45783</v>
      </c>
      <c r="AU90" s="163" t="s">
        <v>4793</v>
      </c>
      <c r="BE90" s="219" t="str">
        <f>IF(VLOOKUP($AU90,'FE Source'!$A:$AK,22,FALSE)=0,"-",VLOOKUP($AU90,'FE Source'!$A:$AK,22,FALSE))</f>
        <v>-</v>
      </c>
      <c r="BF90" s="219" t="str">
        <f>IF(VLOOKUP($AU90,'FE Source'!$A:$AK,23,FALSE)=0,"-",VLOOKUP($AU90,'FE Source'!$A:$AK,23,FALSE))</f>
        <v>-</v>
      </c>
      <c r="BG90" s="219" t="str">
        <f>IF(VLOOKUP($AU90,'FE Source'!$A:$AK,24,FALSE)=0,"-",VLOOKUP($AU90,'FE Source'!$A:$AK,24,FALSE))</f>
        <v>-</v>
      </c>
      <c r="BH90" s="219">
        <f>IF(VLOOKUP($AU90,'FE Source'!$A:$AK,25,FALSE)=0,"-",VLOOKUP($AU90,'FE Source'!$A:$AK,25,FALSE))</f>
        <v>-6.29</v>
      </c>
      <c r="BI90" s="219">
        <f>IF(VLOOKUP($AU90,'FE Source'!$A:$AK,26,FALSE)=0,"-",VLOOKUP($AU90,'FE Source'!$A:$AK,26,FALSE))</f>
        <v>27.9</v>
      </c>
      <c r="BJ90" s="219">
        <f>IF(VLOOKUP($AU90,'FE Source'!$A:$AK,27,FALSE)=0,"-",VLOOKUP($AU90,'FE Source'!$A:$AK,27,FALSE))</f>
        <v>98.5</v>
      </c>
      <c r="BK90" s="219">
        <f>IF(VLOOKUP($AU90,'FE Source'!$A:$AK,28,FALSE)=0,"-",VLOOKUP($AU90,'FE Source'!$A:$AK,28,FALSE))</f>
        <v>7.51</v>
      </c>
      <c r="BL90" s="219">
        <f>IF(VLOOKUP($AU90,'FE Source'!$A:$AK,29,FALSE)=0,"-",VLOOKUP($AU90,'FE Source'!$A:$AK,29,FALSE))</f>
        <v>-46.39</v>
      </c>
      <c r="BM90" s="219">
        <f>IF(VLOOKUP($AU90,'FE Source'!$A:$AK,30,FALSE)=0,"-",VLOOKUP($AU90,'FE Source'!$A:$AK,30,FALSE))</f>
        <v>46.42</v>
      </c>
      <c r="BN90" t="str">
        <f>IF(VLOOKUP($AU90,'FE Source'!$A:$AK,31,FALSE)="No Specified Index","-",IF(VLOOKUP($AU90,'FE Source'!$A:$AK,31,FALSE)=0,"-",VLOOKUP($AU90,'FE Source'!$A:$AK,31,FALSE)))</f>
        <v>-</v>
      </c>
      <c r="BO90" s="217">
        <f>IF(VLOOKUP($AU90,'FE Source'!$A:$AK,32,FALSE)=0,"-",VLOOKUP($AU90,'FE Source'!$A:$AK,32,FALSE))</f>
        <v>43077</v>
      </c>
      <c r="BP90" s="18" t="str">
        <f>IF(VLOOKUP($AU90,'FE Source'!$AZ:$BC,2,FALSE)=0,"-",VLOOKUP($AU90,'FE Source'!$AZ:$BC,2,FALSE))</f>
        <v>-</v>
      </c>
      <c r="BQ90" s="18" t="str">
        <f>IF(VLOOKUP($AU90,'FE Source'!$AZ:$BC,3,FALSE)=0,"-",VLOOKUP($AU90,'FE Source'!$AZ:$BC,3,FALSE))</f>
        <v>-</v>
      </c>
      <c r="BR90" s="18" t="str">
        <f>IF(VLOOKUP($AU90,'FE Source'!$AZ:$BC,4,FALSE)=0,"-",VLOOKUP($AU90,'FE Source'!$AZ:$BC,4,FALSE))</f>
        <v>-</v>
      </c>
    </row>
    <row r="91" spans="1:70" ht="15" customHeight="1">
      <c r="A91" s="3"/>
      <c r="B91" s="159" t="str">
        <f>INDEX('UT - Retail'!$A$7:$A$1409,MATCH(AU91,'UT - Retail'!$U$7:$U$1409,0),1)</f>
        <v>Allianz Global Investors</v>
      </c>
      <c r="C91" s="701" t="str">
        <f>INDEX('UT - Retail'!$B$7:$B$1409,MATCH(AU91,'UT - Retail'!$U$7:$U$1409,0),1)</f>
        <v>Allianz Global Artificial Intelligence AT Acc USD</v>
      </c>
      <c r="D91" s="702"/>
      <c r="E91" s="147" t="str">
        <f>VLOOKUP(C91,'UT - Retail'!$B:$K,8,FALSE)</f>
        <v>Equities</v>
      </c>
      <c r="F91" s="82" t="str">
        <f>VLOOKUP(C91,'UT - Retail'!$B:$K,9,FALSE)</f>
        <v>Global</v>
      </c>
      <c r="G91" s="82" t="str">
        <f>VLOOKUP(C91,'UT - Retail'!$B:$K,10,FALSE)</f>
        <v>New Economy</v>
      </c>
      <c r="H91" s="82" t="str">
        <f>VLOOKUP(C91,'UT - Retail'!$B:$N,13,FALSE)</f>
        <v>No</v>
      </c>
      <c r="I91" s="82" t="str">
        <f>VLOOKUP(C91,'UT - Retail'!$B:$Q,14,FALSE)</f>
        <v>No</v>
      </c>
      <c r="J91" s="82" t="str">
        <f>VLOOKUP(C91,'UT - Retail'!$B:$Q,11,FALSE)</f>
        <v>No</v>
      </c>
      <c r="K91" s="130" t="str">
        <f>VLOOKUP(C91,'UT - Retail'!$B:$P,15,FALSE)</f>
        <v>Yes</v>
      </c>
      <c r="L91" s="82" t="str">
        <f>VLOOKUP(C91,'UT - Retail'!$B:$Q,16,FALSE)</f>
        <v>Both</v>
      </c>
      <c r="M91" s="173" t="str">
        <f>VLOOKUP(C91,'UT - Retail'!$B:$K,6,FALSE)</f>
        <v>USD</v>
      </c>
      <c r="N91" s="173" t="str">
        <f>IFERROR(IF(MATCH(C91,'Portfolio Construction'!$AL:$AL,0),"Yes","No"),"No")</f>
        <v>No</v>
      </c>
      <c r="O91" s="173" t="str">
        <f>IFERROR(IF(MATCH(C91,'Portfolio Construction'!$AN:$AN,0),"Yes","No"),"No")</f>
        <v>No</v>
      </c>
      <c r="P91" s="173" t="str">
        <f>IFERROR(IF(MATCH(C91,'Portfolio Construction'!$AP:$AP,0),"Yes","No"),"No")</f>
        <v>No</v>
      </c>
      <c r="Q91" s="173" t="str">
        <f>IFERROR(IF(MATCH(C91,'Portfolio Construction'!$AR:$AR,0),"Yes","No"),"No")</f>
        <v>No</v>
      </c>
      <c r="R91" s="173" t="str">
        <f>IFERROR(IF(MATCH(C91,'Portfolio Construction'!$AT:$AT,0),"Yes","No"),"No")</f>
        <v>No</v>
      </c>
      <c r="S91" s="173" t="str">
        <f>IFERROR(IF(MATCH(C91,'Portfolio Construction'!$AV:$AV,0),"Yes","No"),"No")</f>
        <v>No</v>
      </c>
      <c r="T91" s="173" t="str">
        <f>IFERROR(IF(MATCH(C91,'Portfolio Construction'!$AX:$AX,0),"Yes","No"),"No")</f>
        <v>No</v>
      </c>
      <c r="U91" s="173" t="str">
        <f>IFERROR(IF(MATCH(C91,'Portfolio Construction'!$AZ:$AZ,0),"Yes","No"),"No")</f>
        <v>No</v>
      </c>
      <c r="V91" s="173" t="str">
        <f>IFERROR(IF(MATCH(C91,'Portfolio Construction'!$BB:$BB,0),"Yes","No"),"No")</f>
        <v>No</v>
      </c>
      <c r="W91" s="619">
        <f>IF(VLOOKUP($AU91,'FE Source'!$A:$W,3,FALSE)=0,"-",VLOOKUP($AU91,'FE Source'!$A:$W,3,FALSE))</f>
        <v>-17.36</v>
      </c>
      <c r="X91" s="618">
        <f>IF(VLOOKUP($AU91,'FE Source'!$A:$W,4,FALSE)=0,"-",VLOOKUP($AU91,'FE Source'!$A:$W,4,FALSE))</f>
        <v>4.1900000000000004</v>
      </c>
      <c r="Y91" s="618">
        <f>IF(VLOOKUP($AU91,'FE Source'!$A:$W,5,FALSE)=0,"-",VLOOKUP($AU91,'FE Source'!$A:$W,5,FALSE))</f>
        <v>-11.12</v>
      </c>
      <c r="Z91" s="618">
        <f>IF(VLOOKUP($AU91,'FE Source'!$A:$W,6,FALSE)=0,"-",VLOOKUP($AU91,'FE Source'!$A:$W,6,FALSE))</f>
        <v>-6.15</v>
      </c>
      <c r="AA91" s="618">
        <f>IF(VLOOKUP($AU91,'FE Source'!$A:$W,7,FALSE)=0,"-",VLOOKUP($AU91,'FE Source'!$A:$W,7,FALSE))</f>
        <v>2.3199999999999998</v>
      </c>
      <c r="AB91" s="618">
        <f>IF(VLOOKUP($AU91,'FE Source'!$A:$W,8,FALSE)=0,"-",VLOOKUP($AU91,'FE Source'!$A:$W,8,FALSE))</f>
        <v>9.4</v>
      </c>
      <c r="AC91" s="623" t="str">
        <f>IF(VLOOKUP($AU91,'FE Source'!$A:$W,9,FALSE)=0,"-",VLOOKUP($AU91,'FE Source'!$A:$W,9,FALSE))</f>
        <v>-</v>
      </c>
      <c r="AD91" s="147">
        <f>IF(VLOOKUP($AU91,'FE Source'!$A:$W,10,FALSE)=0,"-",VLOOKUP($AU91,'FE Source'!$A:$W,10,FALSE))</f>
        <v>1.1399999999999999</v>
      </c>
      <c r="AE91" s="82">
        <f>IF(VLOOKUP($AU91,'FE Source'!$A:$W,11,FALSE)=0,"-",VLOOKUP($AU91,'FE Source'!$A:$W,11,FALSE))</f>
        <v>23.64</v>
      </c>
      <c r="AF91" s="82" t="str">
        <f>IF(VLOOKUP($AU91,'FE Source'!$A:$W,12,FALSE)=0,"-",VLOOKUP($AU91,'FE Source'!$A:$W,12,FALSE))</f>
        <v>-</v>
      </c>
      <c r="AG91" s="130">
        <f>IF(VLOOKUP($AU91,'FE Source'!$A:$W,14,FALSE)=0,"-",VLOOKUP($AU91,'FE Source'!$A:$W,14,FALSE))</f>
        <v>-28.76</v>
      </c>
      <c r="AH91" s="173">
        <f>IF(VLOOKUP($AU91,'FE Source'!$A:$DJ,33,FALSE)=0,"-",VLOOKUP($AU91,'FE Source'!$A:$DJ,33,FALSE))</f>
        <v>85.62</v>
      </c>
      <c r="AI91" s="203">
        <f>IF(VLOOKUP($AU91,'FE Source'!$A:$Y,20,FALSE)=0,"-",VLOOKUP($AU91,'FE Source'!$A:$Y,20,FALSE))</f>
        <v>94.44</v>
      </c>
      <c r="AJ91" s="257">
        <f>IF(VLOOKUP($AU91,'FE Source'!$A:$DJ,34,FALSE)=0,"-",VLOOKUP($AU91,'FE Source'!$A:$DJ,34,FALSE))</f>
        <v>129.94</v>
      </c>
      <c r="AK91" s="257">
        <f>IF(VLOOKUP($AU91,'FE Source'!$A:$DJ,35,FALSE)=0,"-",VLOOKUP($AU91,'FE Source'!$A:$DJ,35,FALSE))</f>
        <v>133.76</v>
      </c>
      <c r="AL91" s="326">
        <f>IF(VLOOKUP($AU91,'FE Source'!$A:$Y,19,FALSE)=0,"-",VLOOKUP($AU91,'FE Source'!$A:$Y,19,FALSE))</f>
        <v>113.35</v>
      </c>
      <c r="AM91" s="259">
        <f>IF(VLOOKUP($AU91,'FE Source'!$A:$DJ,36,FALSE)=0,"-",VLOOKUP($AU91,'FE Source'!$A:$DJ,36,FALSE))</f>
        <v>110.05</v>
      </c>
      <c r="AN91" s="165">
        <f>IF(VLOOKUP($AU91,'FE Source'!$A:$W,13,FALSE)=0,"-",VLOOKUP($AU91,'FE Source'!$A:$W,13,FALSE))</f>
        <v>8636.4</v>
      </c>
      <c r="AO91" s="198" t="str">
        <f>IF(J91="no","-",IF(VLOOKUP($AU91,'FE Source'!$A:$W,15,FALSE)=0,"-",VLOOKUP($AU91,'FE Source'!$A:$W,15,FALSE)))</f>
        <v>-</v>
      </c>
      <c r="AP91" s="201" t="str">
        <f>IF(AO91="-","-",IF(VLOOKUP($AU91,'FE Source'!$A:$Z,21,FALSE)=0,"-",IF(VLOOKUP($AU91,'FE Source'!$A:$Z,21,FALSE)=2,"Semi-Annual",IF(VLOOKUP($AU91,'FE Source'!$A:$Z,21,FALSE)=4,"Quarterly",IF(VLOOKUP($AU91,'FE Source'!$A:$Z,21,FALSE)=12,"Monthly","Annual")))))</f>
        <v>-</v>
      </c>
      <c r="AQ91" s="170">
        <f t="array" ref="AQ91">IF(VLOOKUP($AU91,'FE Source'!$A:$W,16,FALSE)=0,"-",VLOOKUP($AU91,'FE Source'!$A:$W,16,FALSE))</f>
        <v>2.1</v>
      </c>
      <c r="AR91" s="175" t="str">
        <f>IF(VLOOKUP($AU91,'FE Source'!$A:$W,17,FALSE)=0,"-",VLOOKUP($AU91,'FE Source'!$A:$W,17,FALSE))</f>
        <v>Neutral</v>
      </c>
      <c r="AS91" s="173">
        <f>IF(VLOOKUP($AU91,'FE Source'!$AN:$AS,4,FALSE)="",VLOOKUP($AU91,'FE Source'!$AN:$AS,3,FALSE),VLOOKUP($AU91,'FE Source'!$AN:$AS,4,FALSE))</f>
        <v>25.84</v>
      </c>
      <c r="AT91" s="179">
        <f>IF(VLOOKUP($AU91,'FE Source'!$AN:$AS,5,FALSE)=0,"-",VLOOKUP($AU91,'FE Source'!$AN:$AS,5,FALSE))</f>
        <v>45783</v>
      </c>
      <c r="AU91" s="163" t="s">
        <v>4792</v>
      </c>
      <c r="BE91" s="219" t="str">
        <f>IF(VLOOKUP($AU91,'FE Source'!$A:$AK,22,FALSE)=0,"-",VLOOKUP($AU91,'FE Source'!$A:$AK,22,FALSE))</f>
        <v>-</v>
      </c>
      <c r="BF91" s="219" t="str">
        <f>IF(VLOOKUP($AU91,'FE Source'!$A:$AK,23,FALSE)=0,"-",VLOOKUP($AU91,'FE Source'!$A:$AK,23,FALSE))</f>
        <v>-</v>
      </c>
      <c r="BG91" s="219" t="str">
        <f>IF(VLOOKUP($AU91,'FE Source'!$A:$AK,24,FALSE)=0,"-",VLOOKUP($AU91,'FE Source'!$A:$AK,24,FALSE))</f>
        <v>-</v>
      </c>
      <c r="BH91" s="219">
        <f>IF(VLOOKUP($AU91,'FE Source'!$A:$AK,25,FALSE)=0,"-",VLOOKUP($AU91,'FE Source'!$A:$AK,25,FALSE))</f>
        <v>-3.52</v>
      </c>
      <c r="BI91" s="219">
        <f>IF(VLOOKUP($AU91,'FE Source'!$A:$AK,26,FALSE)=0,"-",VLOOKUP($AU91,'FE Source'!$A:$AK,26,FALSE))</f>
        <v>27.17</v>
      </c>
      <c r="BJ91" s="219">
        <f>IF(VLOOKUP($AU91,'FE Source'!$A:$AK,27,FALSE)=0,"-",VLOOKUP($AU91,'FE Source'!$A:$AK,27,FALSE))</f>
        <v>97.06</v>
      </c>
      <c r="BK91" s="219">
        <f>IF(VLOOKUP($AU91,'FE Source'!$A:$AK,28,FALSE)=0,"-",VLOOKUP($AU91,'FE Source'!$A:$AK,28,FALSE))</f>
        <v>10.1</v>
      </c>
      <c r="BL91" s="219">
        <f>IF(VLOOKUP($AU91,'FE Source'!$A:$AK,29,FALSE)=0,"-",VLOOKUP($AU91,'FE Source'!$A:$AK,29,FALSE))</f>
        <v>-45.88</v>
      </c>
      <c r="BM91" s="219">
        <f>IF(VLOOKUP($AU91,'FE Source'!$A:$AK,30,FALSE)=0,"-",VLOOKUP($AU91,'FE Source'!$A:$AK,30,FALSE))</f>
        <v>46.47</v>
      </c>
      <c r="BN91" t="str">
        <f>IF(VLOOKUP($AU91,'FE Source'!$A:$AK,31,FALSE)="No Specified Index","-",IF(VLOOKUP($AU91,'FE Source'!$A:$AK,31,FALSE)=0,"-",VLOOKUP($AU91,'FE Source'!$A:$AK,31,FALSE)))</f>
        <v>-</v>
      </c>
      <c r="BO91" s="217">
        <f>IF(VLOOKUP($AU91,'FE Source'!$A:$AK,32,FALSE)=0,"-",VLOOKUP($AU91,'FE Source'!$A:$AK,32,FALSE))</f>
        <v>42825</v>
      </c>
      <c r="BP91" s="18" t="str">
        <f>IF(VLOOKUP($AU91,'FE Source'!$AZ:$BC,2,FALSE)=0,"-",VLOOKUP($AU91,'FE Source'!$AZ:$BC,2,FALSE))</f>
        <v>-</v>
      </c>
      <c r="BQ91" s="18" t="str">
        <f>IF(VLOOKUP($AU91,'FE Source'!$AZ:$BC,3,FALSE)=0,"-",VLOOKUP($AU91,'FE Source'!$AZ:$BC,3,FALSE))</f>
        <v>-</v>
      </c>
      <c r="BR91" s="18" t="str">
        <f>IF(VLOOKUP($AU91,'FE Source'!$AZ:$BC,4,FALSE)=0,"-",VLOOKUP($AU91,'FE Source'!$AZ:$BC,4,FALSE))</f>
        <v>-</v>
      </c>
    </row>
    <row r="92" spans="1:70" ht="15" customHeight="1">
      <c r="A92" s="3"/>
      <c r="B92" s="159" t="str">
        <f>INDEX('UT - Retail'!$A$7:$A$1409,MATCH(AU92,'UT - Retail'!$U$7:$U$1409,0),1)</f>
        <v>Allianz Global Investors</v>
      </c>
      <c r="C92" s="701" t="str">
        <f>INDEX('UT - Retail'!$B$7:$B$1409,MATCH(AU92,'UT - Retail'!$U$7:$U$1409,0),1)</f>
        <v>Allianz Global Artificial Intelligence ET H2-SGD</v>
      </c>
      <c r="D92" s="702"/>
      <c r="E92" s="147" t="str">
        <f>VLOOKUP(C92,'UT - Retail'!$B:$K,8,FALSE)</f>
        <v>Equities</v>
      </c>
      <c r="F92" s="82" t="str">
        <f>VLOOKUP(C92,'UT - Retail'!$B:$K,9,FALSE)</f>
        <v>Global</v>
      </c>
      <c r="G92" s="82" t="str">
        <f>VLOOKUP(C92,'UT - Retail'!$B:$K,10,FALSE)</f>
        <v>New Economy</v>
      </c>
      <c r="H92" s="82" t="str">
        <f>VLOOKUP(C92,'UT - Retail'!$B:$N,13,FALSE)</f>
        <v>Yes</v>
      </c>
      <c r="I92" s="82" t="str">
        <f>VLOOKUP(C92,'UT - Retail'!$B:$Q,14,FALSE)</f>
        <v>No</v>
      </c>
      <c r="J92" s="82" t="str">
        <f>VLOOKUP(C92,'UT - Retail'!$B:$Q,11,FALSE)</f>
        <v>No</v>
      </c>
      <c r="K92" s="130" t="str">
        <f>VLOOKUP(C92,'UT - Retail'!$B:$P,15,FALSE)</f>
        <v>No</v>
      </c>
      <c r="L92" s="82" t="str">
        <f>VLOOKUP(C92,'UT - Retail'!$B:$Q,16,FALSE)</f>
        <v>Both</v>
      </c>
      <c r="M92" s="173" t="str">
        <f>VLOOKUP(C92,'UT - Retail'!$B:$K,6,FALSE)</f>
        <v>SGD</v>
      </c>
      <c r="N92" s="173" t="str">
        <f>IFERROR(IF(MATCH(C92,'Portfolio Construction'!$AL:$AL,0),"Yes","No"),"No")</f>
        <v>No</v>
      </c>
      <c r="O92" s="173" t="str">
        <f>IFERROR(IF(MATCH(C92,'Portfolio Construction'!$AN:$AN,0),"Yes","No"),"No")</f>
        <v>No</v>
      </c>
      <c r="P92" s="173" t="str">
        <f>IFERROR(IF(MATCH(C92,'Portfolio Construction'!$AP:$AP,0),"Yes","No"),"No")</f>
        <v>No</v>
      </c>
      <c r="Q92" s="173" t="str">
        <f>IFERROR(IF(MATCH(C92,'Portfolio Construction'!$AR:$AR,0),"Yes","No"),"No")</f>
        <v>No</v>
      </c>
      <c r="R92" s="173" t="str">
        <f>IFERROR(IF(MATCH(C92,'Portfolio Construction'!$AT:$AT,0),"Yes","No"),"No")</f>
        <v>No</v>
      </c>
      <c r="S92" s="173" t="str">
        <f>IFERROR(IF(MATCH(C92,'Portfolio Construction'!$AV:$AV,0),"Yes","No"),"No")</f>
        <v>No</v>
      </c>
      <c r="T92" s="173" t="str">
        <f>IFERROR(IF(MATCH(C92,'Portfolio Construction'!$AX:$AX,0),"Yes","No"),"No")</f>
        <v>No</v>
      </c>
      <c r="U92" s="173" t="str">
        <f>IFERROR(IF(MATCH(C92,'Portfolio Construction'!$AZ:$AZ,0),"Yes","No"),"No")</f>
        <v>No</v>
      </c>
      <c r="V92" s="173" t="str">
        <f>IFERROR(IF(MATCH(C92,'Portfolio Construction'!$BB:$BB,0),"Yes","No"),"No")</f>
        <v>No</v>
      </c>
      <c r="W92" s="619">
        <f>IF(VLOOKUP($AU92,'FE Source'!$A:$W,3,FALSE)=0,"-",VLOOKUP($AU92,'FE Source'!$A:$W,3,FALSE))</f>
        <v>-13.18</v>
      </c>
      <c r="X92" s="618">
        <f>IF(VLOOKUP($AU92,'FE Source'!$A:$W,4,FALSE)=0,"-",VLOOKUP($AU92,'FE Source'!$A:$W,4,FALSE))</f>
        <v>8.1</v>
      </c>
      <c r="Y92" s="618">
        <f>IF(VLOOKUP($AU92,'FE Source'!$A:$W,5,FALSE)=0,"-",VLOOKUP($AU92,'FE Source'!$A:$W,5,FALSE))</f>
        <v>-8.85</v>
      </c>
      <c r="Z92" s="618">
        <f>IF(VLOOKUP($AU92,'FE Source'!$A:$W,6,FALSE)=0,"-",VLOOKUP($AU92,'FE Source'!$A:$W,6,FALSE))</f>
        <v>-3.22</v>
      </c>
      <c r="AA92" s="618">
        <f>IF(VLOOKUP($AU92,'FE Source'!$A:$W,7,FALSE)=0,"-",VLOOKUP($AU92,'FE Source'!$A:$W,7,FALSE))</f>
        <v>3.32</v>
      </c>
      <c r="AB92" s="618" t="str">
        <f>IF(VLOOKUP($AU92,'FE Source'!$A:$W,8,FALSE)=0,"-",VLOOKUP($AU92,'FE Source'!$A:$W,8,FALSE))</f>
        <v>-</v>
      </c>
      <c r="AC92" s="623" t="str">
        <f>IF(VLOOKUP($AU92,'FE Source'!$A:$W,9,FALSE)=0,"-",VLOOKUP($AU92,'FE Source'!$A:$W,9,FALSE))</f>
        <v>-</v>
      </c>
      <c r="AD92" s="147">
        <f>IF(VLOOKUP($AU92,'FE Source'!$A:$W,10,FALSE)=0,"-",VLOOKUP($AU92,'FE Source'!$A:$W,10,FALSE))</f>
        <v>1.44</v>
      </c>
      <c r="AE92" s="82">
        <f>IF(VLOOKUP($AU92,'FE Source'!$A:$W,11,FALSE)=0,"-",VLOOKUP($AU92,'FE Source'!$A:$W,11,FALSE))</f>
        <v>24.28</v>
      </c>
      <c r="AF92" s="82" t="str">
        <f>IF(VLOOKUP($AU92,'FE Source'!$A:$W,12,FALSE)=0,"-",VLOOKUP($AU92,'FE Source'!$A:$W,12,FALSE))</f>
        <v>-</v>
      </c>
      <c r="AG92" s="130">
        <f>IF(VLOOKUP($AU92,'FE Source'!$A:$W,14,FALSE)=0,"-",VLOOKUP($AU92,'FE Source'!$A:$W,14,FALSE))</f>
        <v>-27.21</v>
      </c>
      <c r="AH92" s="173">
        <f>IF(VLOOKUP($AU92,'FE Source'!$A:$DJ,33,FALSE)=0,"-",VLOOKUP($AU92,'FE Source'!$A:$DJ,33,FALSE))</f>
        <v>80.56</v>
      </c>
      <c r="AI92" s="203">
        <f>IF(VLOOKUP($AU92,'FE Source'!$A:$Y,20,FALSE)=0,"-",VLOOKUP($AU92,'FE Source'!$A:$Y,20,FALSE))</f>
        <v>130.96</v>
      </c>
      <c r="AJ92" s="257" t="str">
        <f>IF(VLOOKUP($AU92,'FE Source'!$A:$DJ,34,FALSE)=0,"-",VLOOKUP($AU92,'FE Source'!$A:$DJ,34,FALSE))</f>
        <v>-</v>
      </c>
      <c r="AK92" s="257">
        <f>IF(VLOOKUP($AU92,'FE Source'!$A:$DJ,35,FALSE)=0,"-",VLOOKUP($AU92,'FE Source'!$A:$DJ,35,FALSE))</f>
        <v>117.53</v>
      </c>
      <c r="AL92" s="326">
        <f>IF(VLOOKUP($AU92,'FE Source'!$A:$Y,19,FALSE)=0,"-",VLOOKUP($AU92,'FE Source'!$A:$Y,19,FALSE))</f>
        <v>130.77000000000001</v>
      </c>
      <c r="AM92" s="259" t="str">
        <f>IF(VLOOKUP($AU92,'FE Source'!$A:$DJ,36,FALSE)=0,"-",VLOOKUP($AU92,'FE Source'!$A:$DJ,36,FALSE))</f>
        <v>-</v>
      </c>
      <c r="AN92" s="165">
        <f>IF(VLOOKUP($AU92,'FE Source'!$A:$W,13,FALSE)=0,"-",VLOOKUP($AU92,'FE Source'!$A:$W,13,FALSE))</f>
        <v>8636.4</v>
      </c>
      <c r="AO92" s="198" t="str">
        <f>IF(J92="no","-",IF(VLOOKUP($AU92,'FE Source'!$A:$W,15,FALSE)=0,"-",VLOOKUP($AU92,'FE Source'!$A:$W,15,FALSE)))</f>
        <v>-</v>
      </c>
      <c r="AP92" s="201" t="str">
        <f>IF(AO92="-","-",IF(VLOOKUP($AU92,'FE Source'!$A:$Z,21,FALSE)=0,"-",IF(VLOOKUP($AU92,'FE Source'!$A:$Z,21,FALSE)=2,"Semi-Annual",IF(VLOOKUP($AU92,'FE Source'!$A:$Z,21,FALSE)=4,"Quarterly",IF(VLOOKUP($AU92,'FE Source'!$A:$Z,21,FALSE)=12,"Monthly","Annual")))))</f>
        <v>-</v>
      </c>
      <c r="AQ92" s="170">
        <f t="array" ref="AQ92">IF(VLOOKUP($AU92,'FE Source'!$A:$W,16,FALSE)=0,"-",VLOOKUP($AU92,'FE Source'!$A:$W,16,FALSE))</f>
        <v>1.7</v>
      </c>
      <c r="AR92" s="175" t="str">
        <f>IF(VLOOKUP($AU92,'FE Source'!$A:$W,17,FALSE)=0,"-",VLOOKUP($AU92,'FE Source'!$A:$W,17,FALSE))</f>
        <v>-</v>
      </c>
      <c r="AS92" s="173">
        <f>IF(VLOOKUP($AU92,'FE Source'!$AN:$AS,4,FALSE)="",VLOOKUP($AU92,'FE Source'!$AN:$AS,3,FALSE),VLOOKUP($AU92,'FE Source'!$AN:$AS,4,FALSE))</f>
        <v>7.62</v>
      </c>
      <c r="AT92" s="179">
        <f>IF(VLOOKUP($AU92,'FE Source'!$AN:$AS,5,FALSE)=0,"-",VLOOKUP($AU92,'FE Source'!$AN:$AS,5,FALSE))</f>
        <v>45783</v>
      </c>
      <c r="AU92" s="163" t="s">
        <v>7389</v>
      </c>
      <c r="BE92" s="219" t="str">
        <f>IF(VLOOKUP($AU92,'FE Source'!$A:$AK,22,FALSE)=0,"-",VLOOKUP($AU92,'FE Source'!$A:$AK,22,FALSE))</f>
        <v>-</v>
      </c>
      <c r="BF92" s="219" t="str">
        <f>IF(VLOOKUP($AU92,'FE Source'!$A:$AK,23,FALSE)=0,"-",VLOOKUP($AU92,'FE Source'!$A:$AK,23,FALSE))</f>
        <v>-</v>
      </c>
      <c r="BG92" s="219" t="str">
        <f>IF(VLOOKUP($AU92,'FE Source'!$A:$AK,24,FALSE)=0,"-",VLOOKUP($AU92,'FE Source'!$A:$AK,24,FALSE))</f>
        <v>-</v>
      </c>
      <c r="BH92" s="219" t="str">
        <f>IF(VLOOKUP($AU92,'FE Source'!$A:$AK,25,FALSE)=0,"-",VLOOKUP($AU92,'FE Source'!$A:$AK,25,FALSE))</f>
        <v>-</v>
      </c>
      <c r="BI92" s="219" t="str">
        <f>IF(VLOOKUP($AU92,'FE Source'!$A:$AK,26,FALSE)=0,"-",VLOOKUP($AU92,'FE Source'!$A:$AK,26,FALSE))</f>
        <v>-</v>
      </c>
      <c r="BJ92" s="219" t="str">
        <f>IF(VLOOKUP($AU92,'FE Source'!$A:$AK,27,FALSE)=0,"-",VLOOKUP($AU92,'FE Source'!$A:$AK,27,FALSE))</f>
        <v>-</v>
      </c>
      <c r="BK92" s="219" t="str">
        <f>IF(VLOOKUP($AU92,'FE Source'!$A:$AK,28,FALSE)=0,"-",VLOOKUP($AU92,'FE Source'!$A:$AK,28,FALSE))</f>
        <v>-</v>
      </c>
      <c r="BL92" s="219">
        <f>IF(VLOOKUP($AU92,'FE Source'!$A:$AK,29,FALSE)=0,"-",VLOOKUP($AU92,'FE Source'!$A:$AK,29,FALSE))</f>
        <v>-46.16</v>
      </c>
      <c r="BM92" s="219">
        <f>IF(VLOOKUP($AU92,'FE Source'!$A:$AK,30,FALSE)=0,"-",VLOOKUP($AU92,'FE Source'!$A:$AK,30,FALSE))</f>
        <v>46.92</v>
      </c>
      <c r="BN92" t="str">
        <f>IF(VLOOKUP($AU92,'FE Source'!$A:$AK,31,FALSE)="No Specified Index","-",IF(VLOOKUP($AU92,'FE Source'!$A:$AK,31,FALSE)=0,"-",VLOOKUP($AU92,'FE Source'!$A:$AK,31,FALSE)))</f>
        <v>-</v>
      </c>
      <c r="BO92" s="217">
        <f>IF(VLOOKUP($AU92,'FE Source'!$A:$AK,32,FALSE)=0,"-",VLOOKUP($AU92,'FE Source'!$A:$AK,32,FALSE))</f>
        <v>44389</v>
      </c>
      <c r="BP92" s="18" t="str">
        <f>IF(VLOOKUP($AU92,'FE Source'!$AZ:$BC,2,FALSE)=0,"-",VLOOKUP($AU92,'FE Source'!$AZ:$BC,2,FALSE))</f>
        <v>-</v>
      </c>
      <c r="BQ92" s="18" t="str">
        <f>IF(VLOOKUP($AU92,'FE Source'!$AZ:$BC,3,FALSE)=0,"-",VLOOKUP($AU92,'FE Source'!$AZ:$BC,3,FALSE))</f>
        <v>-</v>
      </c>
      <c r="BR92" s="18" t="str">
        <f>IF(VLOOKUP($AU92,'FE Source'!$AZ:$BC,4,FALSE)=0,"-",VLOOKUP($AU92,'FE Source'!$AZ:$BC,4,FALSE))</f>
        <v>-</v>
      </c>
    </row>
    <row r="93" spans="1:70" ht="15" customHeight="1">
      <c r="A93" s="3"/>
      <c r="B93" s="159" t="str">
        <f>INDEX('UT - Retail'!$A$7:$A$1409,MATCH(AU93,'UT - Retail'!$U$7:$U$1409,0),1)</f>
        <v>Allianz Global Investors</v>
      </c>
      <c r="C93" s="701" t="str">
        <f>INDEX('UT - Retail'!$B$7:$B$1409,MATCH(AU93,'UT - Retail'!$U$7:$U$1409,0),1)</f>
        <v>Allianz Global High Payout SGD</v>
      </c>
      <c r="D93" s="702"/>
      <c r="E93" s="147" t="str">
        <f>VLOOKUP(C93,'UT - Retail'!$B:$K,8,FALSE)</f>
        <v>Equities</v>
      </c>
      <c r="F93" s="82" t="str">
        <f>VLOOKUP(C93,'UT - Retail'!$B:$K,9,FALSE)</f>
        <v>Global</v>
      </c>
      <c r="G93" s="82" t="str">
        <f>VLOOKUP(C93,'UT - Retail'!$B:$K,10,FALSE)</f>
        <v>General</v>
      </c>
      <c r="H93" s="82" t="str">
        <f>VLOOKUP(C93,'UT - Retail'!$B:$N,13,FALSE)</f>
        <v>Yes</v>
      </c>
      <c r="I93" s="82" t="str">
        <f>VLOOKUP(C93,'UT - Retail'!$B:$Q,14,FALSE)</f>
        <v>No</v>
      </c>
      <c r="J93" s="82" t="str">
        <f>VLOOKUP(C93,'UT - Retail'!$B:$Q,11,FALSE)</f>
        <v>Yes</v>
      </c>
      <c r="K93" s="130" t="str">
        <f>VLOOKUP(C93,'UT - Retail'!$B:$P,15,FALSE)</f>
        <v>Yes</v>
      </c>
      <c r="L93" s="82" t="str">
        <f>VLOOKUP(C93,'UT - Retail'!$B:$Q,16,FALSE)</f>
        <v>Both</v>
      </c>
      <c r="M93" s="173" t="str">
        <f>VLOOKUP(C93,'UT - Retail'!$B:$K,6,FALSE)</f>
        <v>SGD</v>
      </c>
      <c r="N93" s="173" t="str">
        <f>IFERROR(IF(MATCH(C93,'Portfolio Construction'!$AL:$AL,0),"Yes","No"),"No")</f>
        <v>No</v>
      </c>
      <c r="O93" s="173" t="str">
        <f>IFERROR(IF(MATCH(C93,'Portfolio Construction'!$AN:$AN,0),"Yes","No"),"No")</f>
        <v>No</v>
      </c>
      <c r="P93" s="173" t="str">
        <f>IFERROR(IF(MATCH(C93,'Portfolio Construction'!$AP:$AP,0),"Yes","No"),"No")</f>
        <v>No</v>
      </c>
      <c r="Q93" s="173" t="str">
        <f>IFERROR(IF(MATCH(C93,'Portfolio Construction'!$AR:$AR,0),"Yes","No"),"No")</f>
        <v>No</v>
      </c>
      <c r="R93" s="173" t="str">
        <f>IFERROR(IF(MATCH(C93,'Portfolio Construction'!$AT:$AT,0),"Yes","No"),"No")</f>
        <v>No</v>
      </c>
      <c r="S93" s="173" t="str">
        <f>IFERROR(IF(MATCH(C93,'Portfolio Construction'!$AV:$AV,0),"Yes","No"),"No")</f>
        <v>No</v>
      </c>
      <c r="T93" s="173" t="str">
        <f>IFERROR(IF(MATCH(C93,'Portfolio Construction'!$AX:$AX,0),"Yes","No"),"No")</f>
        <v>No</v>
      </c>
      <c r="U93" s="173" t="str">
        <f>IFERROR(IF(MATCH(C93,'Portfolio Construction'!$AZ:$AZ,0),"Yes","No"),"No")</f>
        <v>No</v>
      </c>
      <c r="V93" s="173" t="str">
        <f>IFERROR(IF(MATCH(C93,'Portfolio Construction'!$BB:$BB,0),"Yes","No"),"No")</f>
        <v>No</v>
      </c>
      <c r="W93" s="619">
        <f>IF(VLOOKUP($AU93,'FE Source'!$A:$W,3,FALSE)=0,"-",VLOOKUP($AU93,'FE Source'!$A:$W,3,FALSE))</f>
        <v>-2.0299999999999998</v>
      </c>
      <c r="X93" s="618">
        <f>IF(VLOOKUP($AU93,'FE Source'!$A:$W,4,FALSE)=0,"-",VLOOKUP($AU93,'FE Source'!$A:$W,4,FALSE))</f>
        <v>8.31</v>
      </c>
      <c r="Y93" s="618">
        <f>IF(VLOOKUP($AU93,'FE Source'!$A:$W,5,FALSE)=0,"-",VLOOKUP($AU93,'FE Source'!$A:$W,5,FALSE))</f>
        <v>-1.2</v>
      </c>
      <c r="Z93" s="618">
        <f>IF(VLOOKUP($AU93,'FE Source'!$A:$W,6,FALSE)=0,"-",VLOOKUP($AU93,'FE Source'!$A:$W,6,FALSE))</f>
        <v>6.86</v>
      </c>
      <c r="AA93" s="618">
        <f>IF(VLOOKUP($AU93,'FE Source'!$A:$W,7,FALSE)=0,"-",VLOOKUP($AU93,'FE Source'!$A:$W,7,FALSE))</f>
        <v>9.8699999999999992</v>
      </c>
      <c r="AB93" s="618">
        <f>IF(VLOOKUP($AU93,'FE Source'!$A:$W,8,FALSE)=0,"-",VLOOKUP($AU93,'FE Source'!$A:$W,8,FALSE))</f>
        <v>13.11</v>
      </c>
      <c r="AC93" s="623">
        <f>IF(VLOOKUP($AU93,'FE Source'!$A:$W,9,FALSE)=0,"-",VLOOKUP($AU93,'FE Source'!$A:$W,9,FALSE))</f>
        <v>7.38</v>
      </c>
      <c r="AD93" s="147">
        <f>IF(VLOOKUP($AU93,'FE Source'!$A:$W,10,FALSE)=0,"-",VLOOKUP($AU93,'FE Source'!$A:$W,10,FALSE))</f>
        <v>1.04</v>
      </c>
      <c r="AE93" s="82">
        <f>IF(VLOOKUP($AU93,'FE Source'!$A:$W,11,FALSE)=0,"-",VLOOKUP($AU93,'FE Source'!$A:$W,11,FALSE))</f>
        <v>12.08</v>
      </c>
      <c r="AF93" s="82">
        <f>IF(VLOOKUP($AU93,'FE Source'!$A:$W,12,FALSE)=0,"-",VLOOKUP($AU93,'FE Source'!$A:$W,12,FALSE))</f>
        <v>0.61</v>
      </c>
      <c r="AG93" s="130">
        <f>IF(VLOOKUP($AU93,'FE Source'!$A:$W,14,FALSE)=0,"-",VLOOKUP($AU93,'FE Source'!$A:$W,14,FALSE))</f>
        <v>-12.05</v>
      </c>
      <c r="AH93" s="173">
        <f>IF(VLOOKUP($AU93,'FE Source'!$A:$DJ,33,FALSE)=0,"-",VLOOKUP($AU93,'FE Source'!$A:$DJ,33,FALSE))</f>
        <v>94.92</v>
      </c>
      <c r="AI93" s="203">
        <f>IF(VLOOKUP($AU93,'FE Source'!$A:$Y,20,FALSE)=0,"-",VLOOKUP($AU93,'FE Source'!$A:$Y,20,FALSE))</f>
        <v>117.32</v>
      </c>
      <c r="AJ93" s="257">
        <f>IF(VLOOKUP($AU93,'FE Source'!$A:$DJ,34,FALSE)=0,"-",VLOOKUP($AU93,'FE Source'!$A:$DJ,34,FALSE))</f>
        <v>111.48</v>
      </c>
      <c r="AK93" s="257">
        <f>IF(VLOOKUP($AU93,'FE Source'!$A:$DJ,35,FALSE)=0,"-",VLOOKUP($AU93,'FE Source'!$A:$DJ,35,FALSE))</f>
        <v>28.79</v>
      </c>
      <c r="AL93" s="326">
        <f>IF(VLOOKUP($AU93,'FE Source'!$A:$Y,19,FALSE)=0,"-",VLOOKUP($AU93,'FE Source'!$A:$Y,19,FALSE))</f>
        <v>84.24</v>
      </c>
      <c r="AM93" s="259">
        <f>IF(VLOOKUP($AU93,'FE Source'!$A:$DJ,36,FALSE)=0,"-",VLOOKUP($AU93,'FE Source'!$A:$DJ,36,FALSE))</f>
        <v>84.18</v>
      </c>
      <c r="AN93" s="165">
        <f>IF(VLOOKUP($AU93,'FE Source'!$A:$W,13,FALSE)=0,"-",VLOOKUP($AU93,'FE Source'!$A:$W,13,FALSE))</f>
        <v>143.4</v>
      </c>
      <c r="AO93" s="198">
        <f>IF(J93="no","-",IF(VLOOKUP($AU93,'FE Source'!$A:$W,15,FALSE)=0,"-",VLOOKUP($AU93,'FE Source'!$A:$W,15,FALSE)))</f>
        <v>6.82</v>
      </c>
      <c r="AP93" s="201" t="str">
        <f>IF(AO93="-","-",IF(VLOOKUP($AU93,'FE Source'!$A:$Z,21,FALSE)=0,"-",IF(VLOOKUP($AU93,'FE Source'!$A:$Z,21,FALSE)=2,"Semi-Annual",IF(VLOOKUP($AU93,'FE Source'!$A:$Z,21,FALSE)=4,"Quarterly",IF(VLOOKUP($AU93,'FE Source'!$A:$Z,21,FALSE)=12,"Monthly","Annual")))))</f>
        <v>Monthly</v>
      </c>
      <c r="AQ93" s="170">
        <f t="array" ref="AQ93">IF(VLOOKUP($AU93,'FE Source'!$A:$W,16,FALSE)=0,"-",VLOOKUP($AU93,'FE Source'!$A:$W,16,FALSE))</f>
        <v>1.67</v>
      </c>
      <c r="AR93" s="175" t="str">
        <f>IF(VLOOKUP($AU93,'FE Source'!$A:$W,17,FALSE)=0,"-",VLOOKUP($AU93,'FE Source'!$A:$W,17,FALSE))</f>
        <v>Neutral</v>
      </c>
      <c r="AS93" s="173">
        <f>IF(VLOOKUP($AU93,'FE Source'!$AN:$AS,4,FALSE)="",VLOOKUP($AU93,'FE Source'!$AN:$AS,3,FALSE),VLOOKUP($AU93,'FE Source'!$AN:$AS,4,FALSE))</f>
        <v>0.57999999999999996</v>
      </c>
      <c r="AT93" s="179">
        <f>IF(VLOOKUP($AU93,'FE Source'!$AN:$AS,5,FALSE)=0,"-",VLOOKUP($AU93,'FE Source'!$AN:$AS,5,FALSE))</f>
        <v>45782</v>
      </c>
      <c r="AU93" s="163" t="s">
        <v>579</v>
      </c>
      <c r="BE93" s="219">
        <f>IF(VLOOKUP($AU93,'FE Source'!$A:$AK,22,FALSE)=0,"-",VLOOKUP($AU93,'FE Source'!$A:$AK,22,FALSE))</f>
        <v>5.16</v>
      </c>
      <c r="BF93" s="219">
        <f>IF(VLOOKUP($AU93,'FE Source'!$A:$AK,23,FALSE)=0,"-",VLOOKUP($AU93,'FE Source'!$A:$AK,23,FALSE))</f>
        <v>7.12</v>
      </c>
      <c r="BG93" s="219">
        <f>IF(VLOOKUP($AU93,'FE Source'!$A:$AK,24,FALSE)=0,"-",VLOOKUP($AU93,'FE Source'!$A:$AK,24,FALSE))</f>
        <v>7.13</v>
      </c>
      <c r="BH93" s="219">
        <f>IF(VLOOKUP($AU93,'FE Source'!$A:$AK,25,FALSE)=0,"-",VLOOKUP($AU93,'FE Source'!$A:$AK,25,FALSE))</f>
        <v>-10.64</v>
      </c>
      <c r="BI93" s="219">
        <f>IF(VLOOKUP($AU93,'FE Source'!$A:$AK,26,FALSE)=0,"-",VLOOKUP($AU93,'FE Source'!$A:$AK,26,FALSE))</f>
        <v>21.07</v>
      </c>
      <c r="BJ93" s="219">
        <f>IF(VLOOKUP($AU93,'FE Source'!$A:$AK,27,FALSE)=0,"-",VLOOKUP($AU93,'FE Source'!$A:$AK,27,FALSE))</f>
        <v>3.15</v>
      </c>
      <c r="BK93" s="219">
        <f>IF(VLOOKUP($AU93,'FE Source'!$A:$AK,28,FALSE)=0,"-",VLOOKUP($AU93,'FE Source'!$A:$AK,28,FALSE))</f>
        <v>25.97</v>
      </c>
      <c r="BL93" s="219">
        <f>IF(VLOOKUP($AU93,'FE Source'!$A:$AK,29,FALSE)=0,"-",VLOOKUP($AU93,'FE Source'!$A:$AK,29,FALSE))</f>
        <v>-11.7</v>
      </c>
      <c r="BM93" s="219">
        <f>IF(VLOOKUP($AU93,'FE Source'!$A:$AK,30,FALSE)=0,"-",VLOOKUP($AU93,'FE Source'!$A:$AK,30,FALSE))</f>
        <v>20.53</v>
      </c>
      <c r="BN93" t="str">
        <f>IF(VLOOKUP($AU93,'FE Source'!$A:$AK,31,FALSE)="No Specified Index","-",IF(VLOOKUP($AU93,'FE Source'!$A:$AK,31,FALSE)=0,"-",VLOOKUP($AU93,'FE Source'!$A:$AK,31,FALSE)))</f>
        <v>-</v>
      </c>
      <c r="BO93" s="217">
        <f>IF(VLOOKUP($AU93,'FE Source'!$A:$AK,32,FALSE)=0,"-",VLOOKUP($AU93,'FE Source'!$A:$AK,32,FALSE))</f>
        <v>38769</v>
      </c>
      <c r="BP93" s="18">
        <f>IF(VLOOKUP($AU93,'FE Source'!$AZ:$BC,2,FALSE)=0,"-",VLOOKUP($AU93,'FE Source'!$AZ:$BC,2,FALSE))</f>
        <v>-2.14</v>
      </c>
      <c r="BQ93" s="18">
        <f>IF(VLOOKUP($AU93,'FE Source'!$AZ:$BC,3,FALSE)=0,"-",VLOOKUP($AU93,'FE Source'!$AZ:$BC,3,FALSE))</f>
        <v>-5.36</v>
      </c>
      <c r="BR93" s="18">
        <f>IF(VLOOKUP($AU93,'FE Source'!$AZ:$BC,4,FALSE)=0,"-",VLOOKUP($AU93,'FE Source'!$AZ:$BC,4,FALSE))</f>
        <v>-4.4000000000000004</v>
      </c>
    </row>
    <row r="94" spans="1:70" ht="15" customHeight="1">
      <c r="A94" s="3"/>
      <c r="B94" s="159" t="str">
        <f>INDEX('UT - Retail'!$A$7:$A$1409,MATCH(AU94,'UT - Retail'!$U$7:$U$1409,0),1)</f>
        <v>Allianz Global Investors</v>
      </c>
      <c r="C94" s="701" t="str">
        <f>INDEX('UT - Retail'!$B$7:$B$1409,MATCH(AU94,'UT - Retail'!$U$7:$U$1409,0),1)</f>
        <v>Allianz Global High Payout USD</v>
      </c>
      <c r="D94" s="702"/>
      <c r="E94" s="147" t="str">
        <f>VLOOKUP(C94,'UT - Retail'!$B:$K,8,FALSE)</f>
        <v>Equities</v>
      </c>
      <c r="F94" s="82" t="str">
        <f>VLOOKUP(C94,'UT - Retail'!$B:$K,9,FALSE)</f>
        <v>Global</v>
      </c>
      <c r="G94" s="82" t="str">
        <f>VLOOKUP(C94,'UT - Retail'!$B:$K,10,FALSE)</f>
        <v>General</v>
      </c>
      <c r="H94" s="82" t="str">
        <f>VLOOKUP(C94,'UT - Retail'!$B:$N,13,FALSE)</f>
        <v>Yes</v>
      </c>
      <c r="I94" s="82" t="str">
        <f>VLOOKUP(C94,'UT - Retail'!$B:$Q,14,FALSE)</f>
        <v>No</v>
      </c>
      <c r="J94" s="82" t="str">
        <f>VLOOKUP(C94,'UT - Retail'!$B:$Q,11,FALSE)</f>
        <v>Yes</v>
      </c>
      <c r="K94" s="130" t="str">
        <f>VLOOKUP(C94,'UT - Retail'!$B:$P,15,FALSE)</f>
        <v>No</v>
      </c>
      <c r="L94" s="82" t="str">
        <f>VLOOKUP(C94,'UT - Retail'!$B:$Q,16,FALSE)</f>
        <v>iFast</v>
      </c>
      <c r="M94" s="173" t="str">
        <f>VLOOKUP(C94,'UT - Retail'!$B:$K,6,FALSE)</f>
        <v>USD</v>
      </c>
      <c r="N94" s="173" t="str">
        <f>IFERROR(IF(MATCH(C94,'Portfolio Construction'!$AL:$AL,0),"Yes","No"),"No")</f>
        <v>No</v>
      </c>
      <c r="O94" s="173" t="str">
        <f>IFERROR(IF(MATCH(C94,'Portfolio Construction'!$AN:$AN,0),"Yes","No"),"No")</f>
        <v>No</v>
      </c>
      <c r="P94" s="173" t="str">
        <f>IFERROR(IF(MATCH(C94,'Portfolio Construction'!$AP:$AP,0),"Yes","No"),"No")</f>
        <v>No</v>
      </c>
      <c r="Q94" s="173" t="str">
        <f>IFERROR(IF(MATCH(C94,'Portfolio Construction'!$AR:$AR,0),"Yes","No"),"No")</f>
        <v>No</v>
      </c>
      <c r="R94" s="173" t="str">
        <f>IFERROR(IF(MATCH(C94,'Portfolio Construction'!$AT:$AT,0),"Yes","No"),"No")</f>
        <v>No</v>
      </c>
      <c r="S94" s="173" t="str">
        <f>IFERROR(IF(MATCH(C94,'Portfolio Construction'!$AV:$AV,0),"Yes","No"),"No")</f>
        <v>No</v>
      </c>
      <c r="T94" s="173" t="str">
        <f>IFERROR(IF(MATCH(C94,'Portfolio Construction'!$AX:$AX,0),"Yes","No"),"No")</f>
        <v>No</v>
      </c>
      <c r="U94" s="173" t="str">
        <f>IFERROR(IF(MATCH(C94,'Portfolio Construction'!$AZ:$AZ,0),"Yes","No"),"No")</f>
        <v>No</v>
      </c>
      <c r="V94" s="173" t="str">
        <f>IFERROR(IF(MATCH(C94,'Portfolio Construction'!$BB:$BB,0),"Yes","No"),"No")</f>
        <v>No</v>
      </c>
      <c r="W94" s="619">
        <f>IF(VLOOKUP($AU94,'FE Source'!$A:$W,3,FALSE)=0,"-",VLOOKUP($AU94,'FE Source'!$A:$W,3,FALSE))</f>
        <v>-2.1800000000000002</v>
      </c>
      <c r="X94" s="618">
        <f>IF(VLOOKUP($AU94,'FE Source'!$A:$W,4,FALSE)=0,"-",VLOOKUP($AU94,'FE Source'!$A:$W,4,FALSE))</f>
        <v>7.9</v>
      </c>
      <c r="Y94" s="618">
        <f>IF(VLOOKUP($AU94,'FE Source'!$A:$W,5,FALSE)=0,"-",VLOOKUP($AU94,'FE Source'!$A:$W,5,FALSE))</f>
        <v>-1.49</v>
      </c>
      <c r="Z94" s="618">
        <f>IF(VLOOKUP($AU94,'FE Source'!$A:$W,6,FALSE)=0,"-",VLOOKUP($AU94,'FE Source'!$A:$W,6,FALSE))</f>
        <v>6.69</v>
      </c>
      <c r="AA94" s="618">
        <f>IF(VLOOKUP($AU94,'FE Source'!$A:$W,7,FALSE)=0,"-",VLOOKUP($AU94,'FE Source'!$A:$W,7,FALSE))</f>
        <v>9.7799999999999994</v>
      </c>
      <c r="AB94" s="618">
        <f>IF(VLOOKUP($AU94,'FE Source'!$A:$W,8,FALSE)=0,"-",VLOOKUP($AU94,'FE Source'!$A:$W,8,FALSE))</f>
        <v>13.03</v>
      </c>
      <c r="AC94" s="623">
        <f>IF(VLOOKUP($AU94,'FE Source'!$A:$W,9,FALSE)=0,"-",VLOOKUP($AU94,'FE Source'!$A:$W,9,FALSE))</f>
        <v>7.35</v>
      </c>
      <c r="AD94" s="147">
        <f>IF(VLOOKUP($AU94,'FE Source'!$A:$W,10,FALSE)=0,"-",VLOOKUP($AU94,'FE Source'!$A:$W,10,FALSE))</f>
        <v>1.04</v>
      </c>
      <c r="AE94" s="82">
        <f>IF(VLOOKUP($AU94,'FE Source'!$A:$W,11,FALSE)=0,"-",VLOOKUP($AU94,'FE Source'!$A:$W,11,FALSE))</f>
        <v>12.03</v>
      </c>
      <c r="AF94" s="82">
        <f>IF(VLOOKUP($AU94,'FE Source'!$A:$W,12,FALSE)=0,"-",VLOOKUP($AU94,'FE Source'!$A:$W,12,FALSE))</f>
        <v>0.61</v>
      </c>
      <c r="AG94" s="130">
        <f>IF(VLOOKUP($AU94,'FE Source'!$A:$W,14,FALSE)=0,"-",VLOOKUP($AU94,'FE Source'!$A:$W,14,FALSE))</f>
        <v>-12.06</v>
      </c>
      <c r="AH94" s="173">
        <f>IF(VLOOKUP($AU94,'FE Source'!$A:$DJ,33,FALSE)=0,"-",VLOOKUP($AU94,'FE Source'!$A:$DJ,33,FALSE))</f>
        <v>95.67</v>
      </c>
      <c r="AI94" s="203">
        <f>IF(VLOOKUP($AU94,'FE Source'!$A:$Y,20,FALSE)=0,"-",VLOOKUP($AU94,'FE Source'!$A:$Y,20,FALSE))</f>
        <v>116.23</v>
      </c>
      <c r="AJ94" s="257">
        <f>IF(VLOOKUP($AU94,'FE Source'!$A:$DJ,34,FALSE)=0,"-",VLOOKUP($AU94,'FE Source'!$A:$DJ,34,FALSE))</f>
        <v>110.44</v>
      </c>
      <c r="AK94" s="257">
        <f>IF(VLOOKUP($AU94,'FE Source'!$A:$DJ,35,FALSE)=0,"-",VLOOKUP($AU94,'FE Source'!$A:$DJ,35,FALSE))</f>
        <v>32.14</v>
      </c>
      <c r="AL94" s="326">
        <f>IF(VLOOKUP($AU94,'FE Source'!$A:$Y,19,FALSE)=0,"-",VLOOKUP($AU94,'FE Source'!$A:$Y,19,FALSE))</f>
        <v>83.57</v>
      </c>
      <c r="AM94" s="259">
        <f>IF(VLOOKUP($AU94,'FE Source'!$A:$DJ,36,FALSE)=0,"-",VLOOKUP($AU94,'FE Source'!$A:$DJ,36,FALSE))</f>
        <v>83.66</v>
      </c>
      <c r="AN94" s="165">
        <f>IF(VLOOKUP($AU94,'FE Source'!$A:$W,13,FALSE)=0,"-",VLOOKUP($AU94,'FE Source'!$A:$W,13,FALSE))</f>
        <v>143.4</v>
      </c>
      <c r="AO94" s="198">
        <f>IF(J94="no","-",IF(VLOOKUP($AU94,'FE Source'!$A:$W,15,FALSE)=0,"-",VLOOKUP($AU94,'FE Source'!$A:$W,15,FALSE)))</f>
        <v>6.78</v>
      </c>
      <c r="AP94" s="201" t="str">
        <f>IF(AO94="-","-",IF(VLOOKUP($AU94,'FE Source'!$A:$Z,21,FALSE)=0,"-",IF(VLOOKUP($AU94,'FE Source'!$A:$Z,21,FALSE)=2,"Semi-Annual",IF(VLOOKUP($AU94,'FE Source'!$A:$Z,21,FALSE)=4,"Quarterly",IF(VLOOKUP($AU94,'FE Source'!$A:$Z,21,FALSE)=12,"Monthly","Annual")))))</f>
        <v>Monthly</v>
      </c>
      <c r="AQ94" s="170">
        <f t="array" ref="AQ94">IF(VLOOKUP($AU94,'FE Source'!$A:$W,16,FALSE)=0,"-",VLOOKUP($AU94,'FE Source'!$A:$W,16,FALSE))</f>
        <v>1.67</v>
      </c>
      <c r="AR94" s="175" t="str">
        <f>IF(VLOOKUP($AU94,'FE Source'!$A:$W,17,FALSE)=0,"-",VLOOKUP($AU94,'FE Source'!$A:$W,17,FALSE))</f>
        <v>Neutral</v>
      </c>
      <c r="AS94" s="173">
        <f>IF(VLOOKUP($AU94,'FE Source'!$AN:$AS,4,FALSE)="",VLOOKUP($AU94,'FE Source'!$AN:$AS,3,FALSE),VLOOKUP($AU94,'FE Source'!$AN:$AS,4,FALSE))</f>
        <v>0.74</v>
      </c>
      <c r="AT94" s="179">
        <f>IF(VLOOKUP($AU94,'FE Source'!$AN:$AS,5,FALSE)=0,"-",VLOOKUP($AU94,'FE Source'!$AN:$AS,5,FALSE))</f>
        <v>45782</v>
      </c>
      <c r="AU94" s="163" t="s">
        <v>1955</v>
      </c>
      <c r="BE94" s="219">
        <f>IF(VLOOKUP($AU94,'FE Source'!$A:$AK,22,FALSE)=0,"-",VLOOKUP($AU94,'FE Source'!$A:$AK,22,FALSE))</f>
        <v>5.05</v>
      </c>
      <c r="BF94" s="219">
        <f>IF(VLOOKUP($AU94,'FE Source'!$A:$AK,23,FALSE)=0,"-",VLOOKUP($AU94,'FE Source'!$A:$AK,23,FALSE))</f>
        <v>7.09</v>
      </c>
      <c r="BG94" s="219">
        <f>IF(VLOOKUP($AU94,'FE Source'!$A:$AK,24,FALSE)=0,"-",VLOOKUP($AU94,'FE Source'!$A:$AK,24,FALSE))</f>
        <v>7.12</v>
      </c>
      <c r="BH94" s="219">
        <f>IF(VLOOKUP($AU94,'FE Source'!$A:$AK,25,FALSE)=0,"-",VLOOKUP($AU94,'FE Source'!$A:$AK,25,FALSE))</f>
        <v>-10.6</v>
      </c>
      <c r="BI94" s="219">
        <f>IF(VLOOKUP($AU94,'FE Source'!$A:$AK,26,FALSE)=0,"-",VLOOKUP($AU94,'FE Source'!$A:$AK,26,FALSE))</f>
        <v>21.02</v>
      </c>
      <c r="BJ94" s="219">
        <f>IF(VLOOKUP($AU94,'FE Source'!$A:$AK,27,FALSE)=0,"-",VLOOKUP($AU94,'FE Source'!$A:$AK,27,FALSE))</f>
        <v>3.15</v>
      </c>
      <c r="BK94" s="219">
        <f>IF(VLOOKUP($AU94,'FE Source'!$A:$AK,28,FALSE)=0,"-",VLOOKUP($AU94,'FE Source'!$A:$AK,28,FALSE))</f>
        <v>26.14</v>
      </c>
      <c r="BL94" s="219">
        <f>IF(VLOOKUP($AU94,'FE Source'!$A:$AK,29,FALSE)=0,"-",VLOOKUP($AU94,'FE Source'!$A:$AK,29,FALSE))</f>
        <v>-11.82</v>
      </c>
      <c r="BM94" s="219">
        <f>IF(VLOOKUP($AU94,'FE Source'!$A:$AK,30,FALSE)=0,"-",VLOOKUP($AU94,'FE Source'!$A:$AK,30,FALSE))</f>
        <v>20.72</v>
      </c>
      <c r="BN94" t="str">
        <f>IF(VLOOKUP($AU94,'FE Source'!$A:$AK,31,FALSE)="No Specified Index","-",IF(VLOOKUP($AU94,'FE Source'!$A:$AK,31,FALSE)=0,"-",VLOOKUP($AU94,'FE Source'!$A:$AK,31,FALSE)))</f>
        <v>-</v>
      </c>
      <c r="BO94" s="217">
        <f>IF(VLOOKUP($AU94,'FE Source'!$A:$AK,32,FALSE)=0,"-",VLOOKUP($AU94,'FE Source'!$A:$AK,32,FALSE))</f>
        <v>38769</v>
      </c>
      <c r="BP94" s="18">
        <f>IF(VLOOKUP($AU94,'FE Source'!$AZ:$BC,2,FALSE)=0,"-",VLOOKUP($AU94,'FE Source'!$AZ:$BC,2,FALSE))</f>
        <v>-2.13</v>
      </c>
      <c r="BQ94" s="18">
        <f>IF(VLOOKUP($AU94,'FE Source'!$AZ:$BC,3,FALSE)=0,"-",VLOOKUP($AU94,'FE Source'!$AZ:$BC,3,FALSE))</f>
        <v>-5.49</v>
      </c>
      <c r="BR94" s="18">
        <f>IF(VLOOKUP($AU94,'FE Source'!$AZ:$BC,4,FALSE)=0,"-",VLOOKUP($AU94,'FE Source'!$AZ:$BC,4,FALSE))</f>
        <v>-4.6900000000000004</v>
      </c>
    </row>
    <row r="95" spans="1:70" ht="15" customHeight="1">
      <c r="A95" s="3"/>
      <c r="B95" s="159" t="str">
        <f>INDEX('UT - Retail'!$A$7:$A$1409,MATCH(AU95,'UT - Retail'!$U$7:$U$1409,0),1)</f>
        <v>Allianz Global Investors</v>
      </c>
      <c r="C95" s="701" t="str">
        <f>INDEX('UT - Retail'!$B$7:$B$1409,MATCH(AU95,'UT - Retail'!$U$7:$U$1409,0),1)</f>
        <v>Allianz Global High Yield Cl AMg Dis H2-SGD</v>
      </c>
      <c r="D95" s="702"/>
      <c r="E95" s="147" t="str">
        <f>VLOOKUP(C95,'UT - Retail'!$B:$K,8,FALSE)</f>
        <v>Fixed Income</v>
      </c>
      <c r="F95" s="82" t="str">
        <f>VLOOKUP(C95,'UT - Retail'!$B:$K,9,FALSE)</f>
        <v>Global</v>
      </c>
      <c r="G95" s="82" t="str">
        <f>VLOOKUP(C95,'UT - Retail'!$B:$K,10,FALSE)</f>
        <v>High Yield</v>
      </c>
      <c r="H95" s="82" t="str">
        <f>VLOOKUP(C95,'UT - Retail'!$B:$N,13,FALSE)</f>
        <v>No</v>
      </c>
      <c r="I95" s="82" t="str">
        <f>VLOOKUP(C95,'UT - Retail'!$B:$Q,14,FALSE)</f>
        <v>No</v>
      </c>
      <c r="J95" s="82" t="str">
        <f>VLOOKUP(C95,'UT - Retail'!$B:$Q,11,FALSE)</f>
        <v>Yes</v>
      </c>
      <c r="K95" s="130" t="str">
        <f>VLOOKUP(C95,'UT - Retail'!$B:$P,15,FALSE)</f>
        <v>Yes</v>
      </c>
      <c r="L95" s="82" t="str">
        <f>VLOOKUP(C95,'UT - Retail'!$B:$Q,16,FALSE)</f>
        <v>Both</v>
      </c>
      <c r="M95" s="173" t="str">
        <f>VLOOKUP(C95,'UT - Retail'!$B:$K,6,FALSE)</f>
        <v>SGD</v>
      </c>
      <c r="N95" s="173" t="str">
        <f>IFERROR(IF(MATCH(C95,'Portfolio Construction'!$AL:$AL,0),"Yes","No"),"No")</f>
        <v>No</v>
      </c>
      <c r="O95" s="173" t="str">
        <f>IFERROR(IF(MATCH(C95,'Portfolio Construction'!$AN:$AN,0),"Yes","No"),"No")</f>
        <v>No</v>
      </c>
      <c r="P95" s="173" t="str">
        <f>IFERROR(IF(MATCH(C95,'Portfolio Construction'!$AP:$AP,0),"Yes","No"),"No")</f>
        <v>No</v>
      </c>
      <c r="Q95" s="173" t="str">
        <f>IFERROR(IF(MATCH(C95,'Portfolio Construction'!$AR:$AR,0),"Yes","No"),"No")</f>
        <v>No</v>
      </c>
      <c r="R95" s="173" t="str">
        <f>IFERROR(IF(MATCH(C95,'Portfolio Construction'!$AT:$AT,0),"Yes","No"),"No")</f>
        <v>No</v>
      </c>
      <c r="S95" s="173" t="str">
        <f>IFERROR(IF(MATCH(C95,'Portfolio Construction'!$AV:$AV,0),"Yes","No"),"No")</f>
        <v>No</v>
      </c>
      <c r="T95" s="173" t="str">
        <f>IFERROR(IF(MATCH(C95,'Portfolio Construction'!$AX:$AX,0),"Yes","No"),"No")</f>
        <v>No</v>
      </c>
      <c r="U95" s="173" t="str">
        <f>IFERROR(IF(MATCH(C95,'Portfolio Construction'!$AZ:$AZ,0),"Yes","No"),"No")</f>
        <v>No</v>
      </c>
      <c r="V95" s="173" t="str">
        <f>IFERROR(IF(MATCH(C95,'Portfolio Construction'!$BB:$BB,0),"Yes","No"),"No")</f>
        <v>No</v>
      </c>
      <c r="W95" s="619">
        <f>IF(VLOOKUP($AU95,'FE Source'!$A:$W,3,FALSE)=0,"-",VLOOKUP($AU95,'FE Source'!$A:$W,3,FALSE))</f>
        <v>0.48</v>
      </c>
      <c r="X95" s="618">
        <f>IF(VLOOKUP($AU95,'FE Source'!$A:$W,4,FALSE)=0,"-",VLOOKUP($AU95,'FE Source'!$A:$W,4,FALSE))</f>
        <v>0.5</v>
      </c>
      <c r="Y95" s="618">
        <f>IF(VLOOKUP($AU95,'FE Source'!$A:$W,5,FALSE)=0,"-",VLOOKUP($AU95,'FE Source'!$A:$W,5,FALSE))</f>
        <v>0.6</v>
      </c>
      <c r="Z95" s="618">
        <f>IF(VLOOKUP($AU95,'FE Source'!$A:$W,6,FALSE)=0,"-",VLOOKUP($AU95,'FE Source'!$A:$W,6,FALSE))</f>
        <v>5.21</v>
      </c>
      <c r="AA95" s="618">
        <f>IF(VLOOKUP($AU95,'FE Source'!$A:$W,7,FALSE)=0,"-",VLOOKUP($AU95,'FE Source'!$A:$W,7,FALSE))</f>
        <v>4.3</v>
      </c>
      <c r="AB95" s="618">
        <f>IF(VLOOKUP($AU95,'FE Source'!$A:$W,8,FALSE)=0,"-",VLOOKUP($AU95,'FE Source'!$A:$W,8,FALSE))</f>
        <v>3.98</v>
      </c>
      <c r="AC95" s="623" t="str">
        <f>IF(VLOOKUP($AU95,'FE Source'!$A:$W,9,FALSE)=0,"-",VLOOKUP($AU95,'FE Source'!$A:$W,9,FALSE))</f>
        <v>-</v>
      </c>
      <c r="AD95" s="147">
        <f>IF(VLOOKUP($AU95,'FE Source'!$A:$W,10,FALSE)=0,"-",VLOOKUP($AU95,'FE Source'!$A:$W,10,FALSE))</f>
        <v>0.86</v>
      </c>
      <c r="AE95" s="82">
        <f>IF(VLOOKUP($AU95,'FE Source'!$A:$W,11,FALSE)=0,"-",VLOOKUP($AU95,'FE Source'!$A:$W,11,FALSE))</f>
        <v>7.27</v>
      </c>
      <c r="AF95" s="82">
        <f>IF(VLOOKUP($AU95,'FE Source'!$A:$W,12,FALSE)=0,"-",VLOOKUP($AU95,'FE Source'!$A:$W,12,FALSE))</f>
        <v>0.2</v>
      </c>
      <c r="AG95" s="130">
        <f>IF(VLOOKUP($AU95,'FE Source'!$A:$W,14,FALSE)=0,"-",VLOOKUP($AU95,'FE Source'!$A:$W,14,FALSE))</f>
        <v>-8.58</v>
      </c>
      <c r="AH95" s="173">
        <f>IF(VLOOKUP($AU95,'FE Source'!$A:$DJ,33,FALSE)=0,"-",VLOOKUP($AU95,'FE Source'!$A:$DJ,33,FALSE))</f>
        <v>47.23</v>
      </c>
      <c r="AI95" s="203">
        <f>IF(VLOOKUP($AU95,'FE Source'!$A:$Y,20,FALSE)=0,"-",VLOOKUP($AU95,'FE Source'!$A:$Y,20,FALSE))</f>
        <v>72.66</v>
      </c>
      <c r="AJ95" s="257">
        <f>IF(VLOOKUP($AU95,'FE Source'!$A:$DJ,34,FALSE)=0,"-",VLOOKUP($AU95,'FE Source'!$A:$DJ,34,FALSE))</f>
        <v>80.040000000000006</v>
      </c>
      <c r="AK95" s="257">
        <f>IF(VLOOKUP($AU95,'FE Source'!$A:$DJ,35,FALSE)=0,"-",VLOOKUP($AU95,'FE Source'!$A:$DJ,35,FALSE))</f>
        <v>-31.51</v>
      </c>
      <c r="AL95" s="326">
        <f>IF(VLOOKUP($AU95,'FE Source'!$A:$Y,19,FALSE)=0,"-",VLOOKUP($AU95,'FE Source'!$A:$Y,19,FALSE))</f>
        <v>57.73</v>
      </c>
      <c r="AM95" s="259">
        <f>IF(VLOOKUP($AU95,'FE Source'!$A:$DJ,36,FALSE)=0,"-",VLOOKUP($AU95,'FE Source'!$A:$DJ,36,FALSE))</f>
        <v>71.3</v>
      </c>
      <c r="AN95" s="165">
        <f>IF(VLOOKUP($AU95,'FE Source'!$A:$W,13,FALSE)=0,"-",VLOOKUP($AU95,'FE Source'!$A:$W,13,FALSE))</f>
        <v>124.9</v>
      </c>
      <c r="AO95" s="198">
        <f>IF(J95="no","-",IF(VLOOKUP($AU95,'FE Source'!$A:$W,15,FALSE)=0,"-",VLOOKUP($AU95,'FE Source'!$A:$W,15,FALSE)))</f>
        <v>5.75</v>
      </c>
      <c r="AP95" s="201" t="str">
        <f>IF(AO95="-","-",IF(VLOOKUP($AU95,'FE Source'!$A:$Z,21,FALSE)=0,"-",IF(VLOOKUP($AU95,'FE Source'!$A:$Z,21,FALSE)=2,"Semi-Annual",IF(VLOOKUP($AU95,'FE Source'!$A:$Z,21,FALSE)=4,"Quarterly",IF(VLOOKUP($AU95,'FE Source'!$A:$Z,21,FALSE)=12,"Monthly","Annual")))))</f>
        <v>Monthly</v>
      </c>
      <c r="AQ95" s="170">
        <f t="array" ref="AQ95">IF(VLOOKUP($AU95,'FE Source'!$A:$W,16,FALSE)=0,"-",VLOOKUP($AU95,'FE Source'!$A:$W,16,FALSE))</f>
        <v>1.4</v>
      </c>
      <c r="AR95" s="175" t="str">
        <f>IF(VLOOKUP($AU95,'FE Source'!$A:$W,17,FALSE)=0,"-",VLOOKUP($AU95,'FE Source'!$A:$W,17,FALSE))</f>
        <v>-</v>
      </c>
      <c r="AS95" s="173">
        <f>IF(VLOOKUP($AU95,'FE Source'!$AN:$AS,4,FALSE)="",VLOOKUP($AU95,'FE Source'!$AN:$AS,3,FALSE),VLOOKUP($AU95,'FE Source'!$AN:$AS,4,FALSE))</f>
        <v>7.92</v>
      </c>
      <c r="AT95" s="179">
        <f>IF(VLOOKUP($AU95,'FE Source'!$AN:$AS,5,FALSE)=0,"-",VLOOKUP($AU95,'FE Source'!$AN:$AS,5,FALSE))</f>
        <v>45783</v>
      </c>
      <c r="AU95" s="163" t="s">
        <v>6264</v>
      </c>
      <c r="BE95" s="219" t="str">
        <f>IF(VLOOKUP($AU95,'FE Source'!$A:$AK,22,FALSE)=0,"-",VLOOKUP($AU95,'FE Source'!$A:$AK,22,FALSE))</f>
        <v>-</v>
      </c>
      <c r="BF95" s="219" t="str">
        <f>IF(VLOOKUP($AU95,'FE Source'!$A:$AK,23,FALSE)=0,"-",VLOOKUP($AU95,'FE Source'!$A:$AK,23,FALSE))</f>
        <v>-</v>
      </c>
      <c r="BG95" s="219" t="str">
        <f>IF(VLOOKUP($AU95,'FE Source'!$A:$AK,24,FALSE)=0,"-",VLOOKUP($AU95,'FE Source'!$A:$AK,24,FALSE))</f>
        <v>-</v>
      </c>
      <c r="BH95" s="219" t="str">
        <f>IF(VLOOKUP($AU95,'FE Source'!$A:$AK,25,FALSE)=0,"-",VLOOKUP($AU95,'FE Source'!$A:$AK,25,FALSE))</f>
        <v>-</v>
      </c>
      <c r="BI95" s="219" t="str">
        <f>IF(VLOOKUP($AU95,'FE Source'!$A:$AK,26,FALSE)=0,"-",VLOOKUP($AU95,'FE Source'!$A:$AK,26,FALSE))</f>
        <v>-</v>
      </c>
      <c r="BJ95" s="219">
        <f>IF(VLOOKUP($AU95,'FE Source'!$A:$AK,27,FALSE)=0,"-",VLOOKUP($AU95,'FE Source'!$A:$AK,27,FALSE))</f>
        <v>3.11</v>
      </c>
      <c r="BK95" s="219">
        <f>IF(VLOOKUP($AU95,'FE Source'!$A:$AK,28,FALSE)=0,"-",VLOOKUP($AU95,'FE Source'!$A:$AK,28,FALSE))</f>
        <v>2.48</v>
      </c>
      <c r="BL95" s="219">
        <f>IF(VLOOKUP($AU95,'FE Source'!$A:$AK,29,FALSE)=0,"-",VLOOKUP($AU95,'FE Source'!$A:$AK,29,FALSE))</f>
        <v>-10.95</v>
      </c>
      <c r="BM95" s="219">
        <f>IF(VLOOKUP($AU95,'FE Source'!$A:$AK,30,FALSE)=0,"-",VLOOKUP($AU95,'FE Source'!$A:$AK,30,FALSE))</f>
        <v>9.07</v>
      </c>
      <c r="BN95" t="str">
        <f>IF(VLOOKUP($AU95,'FE Source'!$A:$AK,31,FALSE)="No Specified Index","-",IF(VLOOKUP($AU95,'FE Source'!$A:$AK,31,FALSE)=0,"-",VLOOKUP($AU95,'FE Source'!$A:$AK,31,FALSE)))</f>
        <v>ICE BOFAML GLOBAL HIGH YIELD CONSTRAINED INDEX H..</v>
      </c>
      <c r="BO95" s="217">
        <f>IF(VLOOKUP($AU95,'FE Source'!$A:$AK,32,FALSE)=0,"-",VLOOKUP($AU95,'FE Source'!$A:$AK,32,FALSE))</f>
        <v>43739</v>
      </c>
      <c r="BP95" s="18" t="str">
        <f>IF(VLOOKUP($AU95,'FE Source'!$AZ:$BC,2,FALSE)=0,"-",VLOOKUP($AU95,'FE Source'!$AZ:$BC,2,FALSE))</f>
        <v>-</v>
      </c>
      <c r="BQ95" s="18" t="str">
        <f>IF(VLOOKUP($AU95,'FE Source'!$AZ:$BC,3,FALSE)=0,"-",VLOOKUP($AU95,'FE Source'!$AZ:$BC,3,FALSE))</f>
        <v>-</v>
      </c>
      <c r="BR95" s="18" t="str">
        <f>IF(VLOOKUP($AU95,'FE Source'!$AZ:$BC,4,FALSE)=0,"-",VLOOKUP($AU95,'FE Source'!$AZ:$BC,4,FALSE))</f>
        <v>-</v>
      </c>
    </row>
    <row r="96" spans="1:70" ht="15">
      <c r="A96" s="3"/>
      <c r="B96" s="159" t="str">
        <f>INDEX('UT - Retail'!$A$7:$A$1409,MATCH(AU96,'UT - Retail'!$U$7:$U$1409,0),1)</f>
        <v>Allianz Global Investors</v>
      </c>
      <c r="C96" s="701" t="str">
        <f>INDEX('UT - Retail'!$B$7:$B$1409,MATCH(AU96,'UT - Retail'!$U$7:$U$1409,0),1)</f>
        <v>Allianz Global Income AMg Dis USD</v>
      </c>
      <c r="D96" s="702"/>
      <c r="E96" s="147" t="str">
        <f>VLOOKUP(C96,'UT - Retail'!$B:$K,8,FALSE)</f>
        <v>Mixed Assets</v>
      </c>
      <c r="F96" s="82" t="str">
        <f>VLOOKUP(C96,'UT - Retail'!$B:$K,9,FALSE)</f>
        <v>Global</v>
      </c>
      <c r="G96" s="82" t="str">
        <f>VLOOKUP(C96,'UT - Retail'!$B:$K,10,FALSE)</f>
        <v>General</v>
      </c>
      <c r="H96" s="82" t="str">
        <f>VLOOKUP(C96,'UT - Retail'!$B:$N,13,FALSE)</f>
        <v>No</v>
      </c>
      <c r="I96" s="82" t="str">
        <f>VLOOKUP(C96,'UT - Retail'!$B:$Q,14,FALSE)</f>
        <v>No</v>
      </c>
      <c r="J96" s="82" t="str">
        <f>VLOOKUP(C96,'UT - Retail'!$B:$Q,11,FALSE)</f>
        <v>Yes</v>
      </c>
      <c r="K96" s="130" t="str">
        <f>VLOOKUP(C96,'UT - Retail'!$B:$P,15,FALSE)</f>
        <v>Yes</v>
      </c>
      <c r="L96" s="82" t="str">
        <f>VLOOKUP(C96,'UT - Retail'!$B:$Q,16,FALSE)</f>
        <v>Both</v>
      </c>
      <c r="M96" s="173" t="str">
        <f>VLOOKUP(C96,'UT - Retail'!$B:$K,6,FALSE)</f>
        <v>USD</v>
      </c>
      <c r="N96" s="173" t="str">
        <f>IFERROR(IF(MATCH(C96,'Portfolio Construction'!$AL:$AL,0),"Yes","No"),"No")</f>
        <v>No</v>
      </c>
      <c r="O96" s="173" t="str">
        <f>IFERROR(IF(MATCH(C96,'Portfolio Construction'!$AN:$AN,0),"Yes","No"),"No")</f>
        <v>No</v>
      </c>
      <c r="P96" s="173" t="str">
        <f>IFERROR(IF(MATCH(C96,'Portfolio Construction'!$AP:$AP,0),"Yes","No"),"No")</f>
        <v>No</v>
      </c>
      <c r="Q96" s="173" t="str">
        <f>IFERROR(IF(MATCH(C96,'Portfolio Construction'!$AR:$AR,0),"Yes","No"),"No")</f>
        <v>No</v>
      </c>
      <c r="R96" s="173" t="str">
        <f>IFERROR(IF(MATCH(C96,'Portfolio Construction'!$AT:$AT,0),"Yes","No"),"No")</f>
        <v>No</v>
      </c>
      <c r="S96" s="173" t="str">
        <f>IFERROR(IF(MATCH(C96,'Portfolio Construction'!$AV:$AV,0),"Yes","No"),"No")</f>
        <v>No</v>
      </c>
      <c r="T96" s="173" t="str">
        <f>IFERROR(IF(MATCH(C96,'Portfolio Construction'!$AX:$AX,0),"Yes","No"),"No")</f>
        <v>No</v>
      </c>
      <c r="U96" s="173" t="str">
        <f>IFERROR(IF(MATCH(C96,'Portfolio Construction'!$AZ:$AZ,0),"Yes","No"),"No")</f>
        <v>No</v>
      </c>
      <c r="V96" s="173" t="str">
        <f>IFERROR(IF(MATCH(C96,'Portfolio Construction'!$BB:$BB,0),"Yes","No"),"No")</f>
        <v>No</v>
      </c>
      <c r="W96" s="619">
        <f>IF(VLOOKUP($AU96,'FE Source'!$A:$W,3,FALSE)=0,"-",VLOOKUP($AU96,'FE Source'!$A:$W,3,FALSE))</f>
        <v>-4.93</v>
      </c>
      <c r="X96" s="618">
        <f>IF(VLOOKUP($AU96,'FE Source'!$A:$W,4,FALSE)=0,"-",VLOOKUP($AU96,'FE Source'!$A:$W,4,FALSE))</f>
        <v>-0.04</v>
      </c>
      <c r="Y96" s="618">
        <f>IF(VLOOKUP($AU96,'FE Source'!$A:$W,5,FALSE)=0,"-",VLOOKUP($AU96,'FE Source'!$A:$W,5,FALSE))</f>
        <v>-2.84</v>
      </c>
      <c r="Z96" s="618">
        <f>IF(VLOOKUP($AU96,'FE Source'!$A:$W,6,FALSE)=0,"-",VLOOKUP($AU96,'FE Source'!$A:$W,6,FALSE))</f>
        <v>0.75</v>
      </c>
      <c r="AA96" s="618">
        <f>IF(VLOOKUP($AU96,'FE Source'!$A:$W,7,FALSE)=0,"-",VLOOKUP($AU96,'FE Source'!$A:$W,7,FALSE))</f>
        <v>4.08</v>
      </c>
      <c r="AB96" s="618" t="str">
        <f>IF(VLOOKUP($AU96,'FE Source'!$A:$W,8,FALSE)=0,"-",VLOOKUP($AU96,'FE Source'!$A:$W,8,FALSE))</f>
        <v>-</v>
      </c>
      <c r="AC96" s="623" t="str">
        <f>IF(VLOOKUP($AU96,'FE Source'!$A:$W,9,FALSE)=0,"-",VLOOKUP($AU96,'FE Source'!$A:$W,9,FALSE))</f>
        <v>-</v>
      </c>
      <c r="AD96" s="147">
        <f>IF(VLOOKUP($AU96,'FE Source'!$A:$W,10,FALSE)=0,"-",VLOOKUP($AU96,'FE Source'!$A:$W,10,FALSE))</f>
        <v>0.92</v>
      </c>
      <c r="AE96" s="82">
        <f>IF(VLOOKUP($AU96,'FE Source'!$A:$W,11,FALSE)=0,"-",VLOOKUP($AU96,'FE Source'!$A:$W,11,FALSE))</f>
        <v>8.25</v>
      </c>
      <c r="AF96" s="82">
        <f>IF(VLOOKUP($AU96,'FE Source'!$A:$W,12,FALSE)=0,"-",VLOOKUP($AU96,'FE Source'!$A:$W,12,FALSE))</f>
        <v>0.09</v>
      </c>
      <c r="AG96" s="130">
        <f>IF(VLOOKUP($AU96,'FE Source'!$A:$W,14,FALSE)=0,"-",VLOOKUP($AU96,'FE Source'!$A:$W,14,FALSE))</f>
        <v>-8.84</v>
      </c>
      <c r="AH96" s="173">
        <f>IF(VLOOKUP($AU96,'FE Source'!$A:$DJ,33,FALSE)=0,"-",VLOOKUP($AU96,'FE Source'!$A:$DJ,33,FALSE))</f>
        <v>70.84</v>
      </c>
      <c r="AI96" s="203">
        <f>IF(VLOOKUP($AU96,'FE Source'!$A:$Y,20,FALSE)=0,"-",VLOOKUP($AU96,'FE Source'!$A:$Y,20,FALSE))</f>
        <v>101.66</v>
      </c>
      <c r="AJ96" s="257" t="str">
        <f>IF(VLOOKUP($AU96,'FE Source'!$A:$DJ,34,FALSE)=0,"-",VLOOKUP($AU96,'FE Source'!$A:$DJ,34,FALSE))</f>
        <v>-</v>
      </c>
      <c r="AK96" s="257">
        <f>IF(VLOOKUP($AU96,'FE Source'!$A:$DJ,35,FALSE)=0,"-",VLOOKUP($AU96,'FE Source'!$A:$DJ,35,FALSE))</f>
        <v>211.93</v>
      </c>
      <c r="AL96" s="326">
        <f>IF(VLOOKUP($AU96,'FE Source'!$A:$Y,19,FALSE)=0,"-",VLOOKUP($AU96,'FE Source'!$A:$Y,19,FALSE))</f>
        <v>90.75</v>
      </c>
      <c r="AM96" s="259" t="str">
        <f>IF(VLOOKUP($AU96,'FE Source'!$A:$DJ,36,FALSE)=0,"-",VLOOKUP($AU96,'FE Source'!$A:$DJ,36,FALSE))</f>
        <v>-</v>
      </c>
      <c r="AN96" s="165">
        <f>IF(VLOOKUP($AU96,'FE Source'!$A:$W,13,FALSE)=0,"-",VLOOKUP($AU96,'FE Source'!$A:$W,13,FALSE))</f>
        <v>720.2</v>
      </c>
      <c r="AO96" s="198">
        <f>IF(J96="no","-",IF(VLOOKUP($AU96,'FE Source'!$A:$W,15,FALSE)=0,"-",VLOOKUP($AU96,'FE Source'!$A:$W,15,FALSE)))</f>
        <v>7.78</v>
      </c>
      <c r="AP96" s="201" t="str">
        <f>IF(AO96="-","-",IF(VLOOKUP($AU96,'FE Source'!$A:$Z,21,FALSE)=0,"-",IF(VLOOKUP($AU96,'FE Source'!$A:$Z,21,FALSE)=2,"Semi-Annual",IF(VLOOKUP($AU96,'FE Source'!$A:$Z,21,FALSE)=4,"Quarterly",IF(VLOOKUP($AU96,'FE Source'!$A:$Z,21,FALSE)=12,"Monthly","Annual")))))</f>
        <v>Monthly</v>
      </c>
      <c r="AQ96" s="170">
        <f t="array" ref="AQ96">IF(VLOOKUP($AU96,'FE Source'!$A:$W,16,FALSE)=0,"-",VLOOKUP($AU96,'FE Source'!$A:$W,16,FALSE))</f>
        <v>1.55</v>
      </c>
      <c r="AR96" s="175" t="str">
        <f>IF(VLOOKUP($AU96,'FE Source'!$A:$W,17,FALSE)=0,"-",VLOOKUP($AU96,'FE Source'!$A:$W,17,FALSE))</f>
        <v>Neutral</v>
      </c>
      <c r="AS96" s="173">
        <f>IF(VLOOKUP($AU96,'FE Source'!$AN:$AS,4,FALSE)="",VLOOKUP($AU96,'FE Source'!$AN:$AS,3,FALSE),VLOOKUP($AU96,'FE Source'!$AN:$AS,4,FALSE))</f>
        <v>8.5399999999999991</v>
      </c>
      <c r="AT96" s="179">
        <f>IF(VLOOKUP($AU96,'FE Source'!$AN:$AS,5,FALSE)=0,"-",VLOOKUP($AU96,'FE Source'!$AN:$AS,5,FALSE))</f>
        <v>45783</v>
      </c>
      <c r="AU96" s="163" t="s">
        <v>9967</v>
      </c>
      <c r="BE96" s="219" t="str">
        <f>IF(VLOOKUP($AU96,'FE Source'!$A:$AK,22,FALSE)=0,"-",VLOOKUP($AU96,'FE Source'!$A:$AK,22,FALSE))</f>
        <v>-</v>
      </c>
      <c r="BF96" s="219" t="str">
        <f>IF(VLOOKUP($AU96,'FE Source'!$A:$AK,23,FALSE)=0,"-",VLOOKUP($AU96,'FE Source'!$A:$AK,23,FALSE))</f>
        <v>-</v>
      </c>
      <c r="BG96" s="219" t="str">
        <f>IF(VLOOKUP($AU96,'FE Source'!$A:$AK,24,FALSE)=0,"-",VLOOKUP($AU96,'FE Source'!$A:$AK,24,FALSE))</f>
        <v>-</v>
      </c>
      <c r="BH96" s="219" t="str">
        <f>IF(VLOOKUP($AU96,'FE Source'!$A:$AK,25,FALSE)=0,"-",VLOOKUP($AU96,'FE Source'!$A:$AK,25,FALSE))</f>
        <v>-</v>
      </c>
      <c r="BI96" s="219" t="str">
        <f>IF(VLOOKUP($AU96,'FE Source'!$A:$AK,26,FALSE)=0,"-",VLOOKUP($AU96,'FE Source'!$A:$AK,26,FALSE))</f>
        <v>-</v>
      </c>
      <c r="BJ96" s="219" t="str">
        <f>IF(VLOOKUP($AU96,'FE Source'!$A:$AK,27,FALSE)=0,"-",VLOOKUP($AU96,'FE Source'!$A:$AK,27,FALSE))</f>
        <v>-</v>
      </c>
      <c r="BK96" s="219">
        <f>IF(VLOOKUP($AU96,'FE Source'!$A:$AK,28,FALSE)=0,"-",VLOOKUP($AU96,'FE Source'!$A:$AK,28,FALSE))</f>
        <v>10.83</v>
      </c>
      <c r="BL96" s="219">
        <f>IF(VLOOKUP($AU96,'FE Source'!$A:$AK,29,FALSE)=0,"-",VLOOKUP($AU96,'FE Source'!$A:$AK,29,FALSE))</f>
        <v>-18.309999999999999</v>
      </c>
      <c r="BM96" s="219">
        <f>IF(VLOOKUP($AU96,'FE Source'!$A:$AK,30,FALSE)=0,"-",VLOOKUP($AU96,'FE Source'!$A:$AK,30,FALSE))</f>
        <v>12.88</v>
      </c>
      <c r="BN96" t="str">
        <f>IF(VLOOKUP($AU96,'FE Source'!$A:$AK,31,FALSE)="No Specified Index","-",IF(VLOOKUP($AU96,'FE Source'!$A:$AK,31,FALSE)=0,"-",VLOOKUP($AU96,'FE Source'!$A:$AK,31,FALSE)))</f>
        <v>No Benchmark (USD)</v>
      </c>
      <c r="BO96" s="217">
        <f>IF(VLOOKUP($AU96,'FE Source'!$A:$AK,32,FALSE)=0,"-",VLOOKUP($AU96,'FE Source'!$A:$AK,32,FALSE))</f>
        <v>44119</v>
      </c>
      <c r="BP96" s="18" t="str">
        <f>IF(VLOOKUP($AU96,'FE Source'!$AZ:$BC,2,FALSE)=0,"-",VLOOKUP($AU96,'FE Source'!$AZ:$BC,2,FALSE))</f>
        <v>-</v>
      </c>
      <c r="BQ96" s="18" t="str">
        <f>IF(VLOOKUP($AU96,'FE Source'!$AZ:$BC,3,FALSE)=0,"-",VLOOKUP($AU96,'FE Source'!$AZ:$BC,3,FALSE))</f>
        <v>-</v>
      </c>
      <c r="BR96" s="18" t="str">
        <f>IF(VLOOKUP($AU96,'FE Source'!$AZ:$BC,4,FALSE)=0,"-",VLOOKUP($AU96,'FE Source'!$AZ:$BC,4,FALSE))</f>
        <v>-</v>
      </c>
    </row>
    <row r="97" spans="1:70" ht="15" customHeight="1">
      <c r="A97" s="3"/>
      <c r="B97" s="159" t="str">
        <f>INDEX('UT - Retail'!$A$7:$A$1409,MATCH(AU97,'UT - Retail'!$U$7:$U$1409,0),1)</f>
        <v>Allianz Global Investors</v>
      </c>
      <c r="C97" s="701" t="str">
        <f>INDEX('UT - Retail'!$B$7:$B$1409,MATCH(AU97,'UT - Retail'!$U$7:$U$1409,0),1)</f>
        <v>Allianz Global Investors Fund - Allianz All China Equity AT H2-RMB</v>
      </c>
      <c r="D97" s="702"/>
      <c r="E97" s="147" t="str">
        <f>VLOOKUP(C97,'UT - Retail'!$B:$K,8,FALSE)</f>
        <v>Equities</v>
      </c>
      <c r="F97" s="82" t="str">
        <f>VLOOKUP(C97,'UT - Retail'!$B:$K,9,FALSE)</f>
        <v>China</v>
      </c>
      <c r="G97" s="82" t="str">
        <f>VLOOKUP(C97,'UT - Retail'!$B:$K,10,FALSE)</f>
        <v>General</v>
      </c>
      <c r="H97" s="82" t="str">
        <f>VLOOKUP(C97,'UT - Retail'!$B:$N,13,FALSE)</f>
        <v>No</v>
      </c>
      <c r="I97" s="82" t="str">
        <f>VLOOKUP(C97,'UT - Retail'!$B:$Q,14,FALSE)</f>
        <v>No</v>
      </c>
      <c r="J97" s="82" t="str">
        <f>VLOOKUP(C97,'UT - Retail'!$B:$Q,11,FALSE)</f>
        <v>No</v>
      </c>
      <c r="K97" s="130" t="str">
        <f>VLOOKUP(C97,'UT - Retail'!$B:$P,15,FALSE)</f>
        <v>Yes</v>
      </c>
      <c r="L97" s="82" t="str">
        <f>VLOOKUP(C97,'UT - Retail'!$B:$Q,16,FALSE)</f>
        <v>Navigator</v>
      </c>
      <c r="M97" s="173" t="str">
        <f>VLOOKUP(C97,'UT - Retail'!$B:$K,6,FALSE)</f>
        <v>RMB</v>
      </c>
      <c r="N97" s="173" t="str">
        <f>IFERROR(IF(MATCH(C97,'Portfolio Construction'!$AL:$AL,0),"Yes","No"),"No")</f>
        <v>No</v>
      </c>
      <c r="O97" s="173" t="str">
        <f>IFERROR(IF(MATCH(C97,'Portfolio Construction'!$AN:$AN,0),"Yes","No"),"No")</f>
        <v>No</v>
      </c>
      <c r="P97" s="173" t="str">
        <f>IFERROR(IF(MATCH(C97,'Portfolio Construction'!$AP:$AP,0),"Yes","No"),"No")</f>
        <v>No</v>
      </c>
      <c r="Q97" s="173" t="str">
        <f>IFERROR(IF(MATCH(C97,'Portfolio Construction'!$AR:$AR,0),"Yes","No"),"No")</f>
        <v>No</v>
      </c>
      <c r="R97" s="173" t="str">
        <f>IFERROR(IF(MATCH(C97,'Portfolio Construction'!$AT:$AT,0),"Yes","No"),"No")</f>
        <v>No</v>
      </c>
      <c r="S97" s="173" t="str">
        <f>IFERROR(IF(MATCH(C97,'Portfolio Construction'!$AV:$AV,0),"Yes","No"),"No")</f>
        <v>No</v>
      </c>
      <c r="T97" s="173" t="str">
        <f>IFERROR(IF(MATCH(C97,'Portfolio Construction'!$AX:$AX,0),"Yes","No"),"No")</f>
        <v>No</v>
      </c>
      <c r="U97" s="173" t="str">
        <f>IFERROR(IF(MATCH(C97,'Portfolio Construction'!$AZ:$AZ,0),"Yes","No"),"No")</f>
        <v>No</v>
      </c>
      <c r="V97" s="173" t="str">
        <f>IFERROR(IF(MATCH(C97,'Portfolio Construction'!$BB:$BB,0),"Yes","No"),"No")</f>
        <v>No</v>
      </c>
      <c r="W97" s="619">
        <f>IF(VLOOKUP($AU97,'FE Source'!$A:$W,3,FALSE)=0,"-",VLOOKUP($AU97,'FE Source'!$A:$W,3,FALSE))</f>
        <v>2.76</v>
      </c>
      <c r="X97" s="618">
        <f>IF(VLOOKUP($AU97,'FE Source'!$A:$W,4,FALSE)=0,"-",VLOOKUP($AU97,'FE Source'!$A:$W,4,FALSE))</f>
        <v>-2.71</v>
      </c>
      <c r="Y97" s="618">
        <f>IF(VLOOKUP($AU97,'FE Source'!$A:$W,5,FALSE)=0,"-",VLOOKUP($AU97,'FE Source'!$A:$W,5,FALSE))</f>
        <v>-2.19</v>
      </c>
      <c r="Z97" s="618">
        <f>IF(VLOOKUP($AU97,'FE Source'!$A:$W,6,FALSE)=0,"-",VLOOKUP($AU97,'FE Source'!$A:$W,6,FALSE))</f>
        <v>4.3600000000000003</v>
      </c>
      <c r="AA97" s="618">
        <f>IF(VLOOKUP($AU97,'FE Source'!$A:$W,7,FALSE)=0,"-",VLOOKUP($AU97,'FE Source'!$A:$W,7,FALSE))</f>
        <v>-12</v>
      </c>
      <c r="AB97" s="618">
        <f>IF(VLOOKUP($AU97,'FE Source'!$A:$W,8,FALSE)=0,"-",VLOOKUP($AU97,'FE Source'!$A:$W,8,FALSE))</f>
        <v>-4.99</v>
      </c>
      <c r="AC97" s="623" t="str">
        <f>IF(VLOOKUP($AU97,'FE Source'!$A:$W,9,FALSE)=0,"-",VLOOKUP($AU97,'FE Source'!$A:$W,9,FALSE))</f>
        <v>-</v>
      </c>
      <c r="AD97" s="147">
        <f>IF(VLOOKUP($AU97,'FE Source'!$A:$W,10,FALSE)=0,"-",VLOOKUP($AU97,'FE Source'!$A:$W,10,FALSE))</f>
        <v>1.1100000000000001</v>
      </c>
      <c r="AE97" s="82">
        <f>IF(VLOOKUP($AU97,'FE Source'!$A:$W,11,FALSE)=0,"-",VLOOKUP($AU97,'FE Source'!$A:$W,11,FALSE))</f>
        <v>28.07</v>
      </c>
      <c r="AF97" s="82">
        <f>IF(VLOOKUP($AU97,'FE Source'!$A:$W,12,FALSE)=0,"-",VLOOKUP($AU97,'FE Source'!$A:$W,12,FALSE))</f>
        <v>-0.04</v>
      </c>
      <c r="AG97" s="130">
        <f>IF(VLOOKUP($AU97,'FE Source'!$A:$W,14,FALSE)=0,"-",VLOOKUP($AU97,'FE Source'!$A:$W,14,FALSE))</f>
        <v>-49.91</v>
      </c>
      <c r="AH97" s="173">
        <f>IF(VLOOKUP($AU97,'FE Source'!$A:$DJ,33,FALSE)=0,"-",VLOOKUP($AU97,'FE Source'!$A:$DJ,33,FALSE))</f>
        <v>98.91</v>
      </c>
      <c r="AI97" s="203">
        <f>IF(VLOOKUP($AU97,'FE Source'!$A:$Y,20,FALSE)=0,"-",VLOOKUP($AU97,'FE Source'!$A:$Y,20,FALSE))</f>
        <v>100.28</v>
      </c>
      <c r="AJ97" s="257">
        <f>IF(VLOOKUP($AU97,'FE Source'!$A:$DJ,34,FALSE)=0,"-",VLOOKUP($AU97,'FE Source'!$A:$DJ,34,FALSE))</f>
        <v>144.29</v>
      </c>
      <c r="AK97" s="257">
        <f>IF(VLOOKUP($AU97,'FE Source'!$A:$DJ,35,FALSE)=0,"-",VLOOKUP($AU97,'FE Source'!$A:$DJ,35,FALSE))</f>
        <v>106.2</v>
      </c>
      <c r="AL97" s="326">
        <f>IF(VLOOKUP($AU97,'FE Source'!$A:$Y,19,FALSE)=0,"-",VLOOKUP($AU97,'FE Source'!$A:$Y,19,FALSE))</f>
        <v>115.65</v>
      </c>
      <c r="AM97" s="259">
        <f>IF(VLOOKUP($AU97,'FE Source'!$A:$DJ,36,FALSE)=0,"-",VLOOKUP($AU97,'FE Source'!$A:$DJ,36,FALSE))</f>
        <v>109.1</v>
      </c>
      <c r="AN97" s="165">
        <f>IF(VLOOKUP($AU97,'FE Source'!$A:$W,13,FALSE)=0,"-",VLOOKUP($AU97,'FE Source'!$A:$W,13,FALSE))</f>
        <v>624.4</v>
      </c>
      <c r="AO97" s="198" t="str">
        <f>IF(J97="no","-",IF(VLOOKUP($AU97,'FE Source'!$A:$W,15,FALSE)=0,"-",VLOOKUP($AU97,'FE Source'!$A:$W,15,FALSE)))</f>
        <v>-</v>
      </c>
      <c r="AP97" s="201" t="str">
        <f>IF(AO97="-","-",IF(VLOOKUP($AU97,'FE Source'!$A:$Z,21,FALSE)=0,"-",IF(VLOOKUP($AU97,'FE Source'!$A:$Z,21,FALSE)=2,"Semi-Annual",IF(VLOOKUP($AU97,'FE Source'!$A:$Z,21,FALSE)=4,"Quarterly",IF(VLOOKUP($AU97,'FE Source'!$A:$Z,21,FALSE)=12,"Monthly","Annual")))))</f>
        <v>-</v>
      </c>
      <c r="AQ97" s="170">
        <f t="array" ref="AQ97">IF(VLOOKUP($AU97,'FE Source'!$A:$W,16,FALSE)=0,"-",VLOOKUP($AU97,'FE Source'!$A:$W,16,FALSE))</f>
        <v>2.2999999999999998</v>
      </c>
      <c r="AR97" s="175" t="str">
        <f>IF(VLOOKUP($AU97,'FE Source'!$A:$W,17,FALSE)=0,"-",VLOOKUP($AU97,'FE Source'!$A:$W,17,FALSE))</f>
        <v>-</v>
      </c>
      <c r="AS97" s="173">
        <f>IF(VLOOKUP($AU97,'FE Source'!$AN:$AS,4,FALSE)="",VLOOKUP($AU97,'FE Source'!$AN:$AS,3,FALSE),VLOOKUP($AU97,'FE Source'!$AN:$AS,4,FALSE))</f>
        <v>9.32</v>
      </c>
      <c r="AT97" s="179">
        <f>IF(VLOOKUP($AU97,'FE Source'!$AN:$AS,5,FALSE)=0,"-",VLOOKUP($AU97,'FE Source'!$AN:$AS,5,FALSE))</f>
        <v>45783</v>
      </c>
      <c r="AU97" s="163" t="s">
        <v>6246</v>
      </c>
      <c r="BE97" s="219" t="str">
        <f>IF(VLOOKUP($AU97,'FE Source'!$A:$AK,22,FALSE)=0,"-",VLOOKUP($AU97,'FE Source'!$A:$AK,22,FALSE))</f>
        <v>-</v>
      </c>
      <c r="BF97" s="219" t="str">
        <f>IF(VLOOKUP($AU97,'FE Source'!$A:$AK,23,FALSE)=0,"-",VLOOKUP($AU97,'FE Source'!$A:$AK,23,FALSE))</f>
        <v>-</v>
      </c>
      <c r="BG97" s="219" t="str">
        <f>IF(VLOOKUP($AU97,'FE Source'!$A:$AK,24,FALSE)=0,"-",VLOOKUP($AU97,'FE Source'!$A:$AK,24,FALSE))</f>
        <v>-</v>
      </c>
      <c r="BH97" s="219" t="str">
        <f>IF(VLOOKUP($AU97,'FE Source'!$A:$AK,25,FALSE)=0,"-",VLOOKUP($AU97,'FE Source'!$A:$AK,25,FALSE))</f>
        <v>-</v>
      </c>
      <c r="BI97" s="219">
        <f>IF(VLOOKUP($AU97,'FE Source'!$A:$AK,26,FALSE)=0,"-",VLOOKUP($AU97,'FE Source'!$A:$AK,26,FALSE))</f>
        <v>43.23</v>
      </c>
      <c r="BJ97" s="219">
        <f>IF(VLOOKUP($AU97,'FE Source'!$A:$AK,27,FALSE)=0,"-",VLOOKUP($AU97,'FE Source'!$A:$AK,27,FALSE))</f>
        <v>68.680000000000007</v>
      </c>
      <c r="BK97" s="219">
        <f>IF(VLOOKUP($AU97,'FE Source'!$A:$AK,28,FALSE)=0,"-",VLOOKUP($AU97,'FE Source'!$A:$AK,28,FALSE))</f>
        <v>-7.53</v>
      </c>
      <c r="BL97" s="219">
        <f>IF(VLOOKUP($AU97,'FE Source'!$A:$AK,29,FALSE)=0,"-",VLOOKUP($AU97,'FE Source'!$A:$AK,29,FALSE))</f>
        <v>-36.53</v>
      </c>
      <c r="BM97" s="219">
        <f>IF(VLOOKUP($AU97,'FE Source'!$A:$AK,30,FALSE)=0,"-",VLOOKUP($AU97,'FE Source'!$A:$AK,30,FALSE))</f>
        <v>-26.13</v>
      </c>
      <c r="BN97" t="str">
        <f>IF(VLOOKUP($AU97,'FE Source'!$A:$AK,31,FALSE)="No Specified Index","-",IF(VLOOKUP($AU97,'FE Source'!$A:$AK,31,FALSE)=0,"-",VLOOKUP($AU97,'FE Source'!$A:$AK,31,FALSE)))</f>
        <v>MSCI China All Shares</v>
      </c>
      <c r="BO97" s="217">
        <f>IF(VLOOKUP($AU97,'FE Source'!$A:$AK,32,FALSE)=0,"-",VLOOKUP($AU97,'FE Source'!$A:$AK,32,FALSE))</f>
        <v>43203</v>
      </c>
      <c r="BP97" s="18" t="str">
        <f>IF(VLOOKUP($AU97,'FE Source'!$AZ:$BC,2,FALSE)=0,"-",VLOOKUP($AU97,'FE Source'!$AZ:$BC,2,FALSE))</f>
        <v>-</v>
      </c>
      <c r="BQ97" s="18" t="str">
        <f>IF(VLOOKUP($AU97,'FE Source'!$AZ:$BC,3,FALSE)=0,"-",VLOOKUP($AU97,'FE Source'!$AZ:$BC,3,FALSE))</f>
        <v>-</v>
      </c>
      <c r="BR97" s="18" t="str">
        <f>IF(VLOOKUP($AU97,'FE Source'!$AZ:$BC,4,FALSE)=0,"-",VLOOKUP($AU97,'FE Source'!$AZ:$BC,4,FALSE))</f>
        <v>-</v>
      </c>
    </row>
    <row r="98" spans="1:70" ht="15" customHeight="1">
      <c r="A98" s="3"/>
      <c r="B98" s="159" t="str">
        <f>INDEX('UT - Retail'!$A$7:$A$1409,MATCH(AU98,'UT - Retail'!$U$7:$U$1409,0),1)</f>
        <v>Allianz Global Investors</v>
      </c>
      <c r="C98" s="701" t="str">
        <f>INDEX('UT - Retail'!$B$7:$B$1409,MATCH(AU98,'UT - Retail'!$U$7:$U$1409,0),1)</f>
        <v>Allianz Global Opportunistic Bond Cl AMg Dis H2-AUD</v>
      </c>
      <c r="D98" s="702"/>
      <c r="E98" s="147" t="str">
        <f>VLOOKUP(C98,'UT - Retail'!$B:$K,8,FALSE)</f>
        <v>Fixed Income</v>
      </c>
      <c r="F98" s="82" t="str">
        <f>VLOOKUP(C98,'UT - Retail'!$B:$K,9,FALSE)</f>
        <v>Global</v>
      </c>
      <c r="G98" s="82" t="str">
        <f>VLOOKUP(C98,'UT - Retail'!$B:$K,10,FALSE)</f>
        <v>General</v>
      </c>
      <c r="H98" s="82" t="str">
        <f>VLOOKUP(C98,'UT - Retail'!$B:$N,13,FALSE)</f>
        <v>No</v>
      </c>
      <c r="I98" s="82" t="str">
        <f>VLOOKUP(C98,'UT - Retail'!$B:$Q,14,FALSE)</f>
        <v>No</v>
      </c>
      <c r="J98" s="82" t="str">
        <f>VLOOKUP(C98,'UT - Retail'!$B:$Q,11,FALSE)</f>
        <v>Yes</v>
      </c>
      <c r="K98" s="130" t="str">
        <f>VLOOKUP(C98,'UT - Retail'!$B:$P,15,FALSE)</f>
        <v>Yes</v>
      </c>
      <c r="L98" s="82" t="str">
        <f>VLOOKUP(C98,'UT - Retail'!$B:$Q,16,FALSE)</f>
        <v>iFast</v>
      </c>
      <c r="M98" s="173" t="str">
        <f>VLOOKUP(C98,'UT - Retail'!$B:$K,6,FALSE)</f>
        <v>AUD</v>
      </c>
      <c r="N98" s="173" t="str">
        <f>IFERROR(IF(MATCH(C98,'Portfolio Construction'!$AL:$AL,0),"Yes","No"),"No")</f>
        <v>No</v>
      </c>
      <c r="O98" s="173" t="str">
        <f>IFERROR(IF(MATCH(C98,'Portfolio Construction'!$AN:$AN,0),"Yes","No"),"No")</f>
        <v>No</v>
      </c>
      <c r="P98" s="173" t="str">
        <f>IFERROR(IF(MATCH(C98,'Portfolio Construction'!$AP:$AP,0),"Yes","No"),"No")</f>
        <v>No</v>
      </c>
      <c r="Q98" s="173" t="str">
        <f>IFERROR(IF(MATCH(C98,'Portfolio Construction'!$AR:$AR,0),"Yes","No"),"No")</f>
        <v>No</v>
      </c>
      <c r="R98" s="173" t="str">
        <f>IFERROR(IF(MATCH(C98,'Portfolio Construction'!$AT:$AT,0),"Yes","No"),"No")</f>
        <v>No</v>
      </c>
      <c r="S98" s="173" t="str">
        <f>IFERROR(IF(MATCH(C98,'Portfolio Construction'!$AV:$AV,0),"Yes","No"),"No")</f>
        <v>No</v>
      </c>
      <c r="T98" s="173" t="str">
        <f>IFERROR(IF(MATCH(C98,'Portfolio Construction'!$AX:$AX,0),"Yes","No"),"No")</f>
        <v>No</v>
      </c>
      <c r="U98" s="173" t="str">
        <f>IFERROR(IF(MATCH(C98,'Portfolio Construction'!$AZ:$AZ,0),"Yes","No"),"No")</f>
        <v>No</v>
      </c>
      <c r="V98" s="173" t="str">
        <f>IFERROR(IF(MATCH(C98,'Portfolio Construction'!$BB:$BB,0),"Yes","No"),"No")</f>
        <v>No</v>
      </c>
      <c r="W98" s="619" t="e">
        <f>IF(VLOOKUP($AU98,'FE Source'!$A:$W,3,FALSE)=0,"-",VLOOKUP($AU98,'FE Source'!$A:$W,3,FALSE))</f>
        <v>#N/A</v>
      </c>
      <c r="X98" s="618" t="e">
        <f>IF(VLOOKUP($AU98,'FE Source'!$A:$W,4,FALSE)=0,"-",VLOOKUP($AU98,'FE Source'!$A:$W,4,FALSE))</f>
        <v>#N/A</v>
      </c>
      <c r="Y98" s="618" t="e">
        <f>IF(VLOOKUP($AU98,'FE Source'!$A:$W,5,FALSE)=0,"-",VLOOKUP($AU98,'FE Source'!$A:$W,5,FALSE))</f>
        <v>#N/A</v>
      </c>
      <c r="Z98" s="618" t="e">
        <f>IF(VLOOKUP($AU98,'FE Source'!$A:$W,6,FALSE)=0,"-",VLOOKUP($AU98,'FE Source'!$A:$W,6,FALSE))</f>
        <v>#N/A</v>
      </c>
      <c r="AA98" s="618" t="e">
        <f>IF(VLOOKUP($AU98,'FE Source'!$A:$W,7,FALSE)=0,"-",VLOOKUP($AU98,'FE Source'!$A:$W,7,FALSE))</f>
        <v>#N/A</v>
      </c>
      <c r="AB98" s="618" t="e">
        <f>IF(VLOOKUP($AU98,'FE Source'!$A:$W,8,FALSE)=0,"-",VLOOKUP($AU98,'FE Source'!$A:$W,8,FALSE))</f>
        <v>#N/A</v>
      </c>
      <c r="AC98" s="623" t="e">
        <f>IF(VLOOKUP($AU98,'FE Source'!$A:$W,9,FALSE)=0,"-",VLOOKUP($AU98,'FE Source'!$A:$W,9,FALSE))</f>
        <v>#N/A</v>
      </c>
      <c r="AD98" s="147" t="e">
        <f>IF(VLOOKUP($AU98,'FE Source'!$A:$W,10,FALSE)=0,"-",VLOOKUP($AU98,'FE Source'!$A:$W,10,FALSE))</f>
        <v>#N/A</v>
      </c>
      <c r="AE98" s="82" t="e">
        <f>IF(VLOOKUP($AU98,'FE Source'!$A:$W,11,FALSE)=0,"-",VLOOKUP($AU98,'FE Source'!$A:$W,11,FALSE))</f>
        <v>#N/A</v>
      </c>
      <c r="AF98" s="82" t="e">
        <f>IF(VLOOKUP($AU98,'FE Source'!$A:$W,12,FALSE)=0,"-",VLOOKUP($AU98,'FE Source'!$A:$W,12,FALSE))</f>
        <v>#N/A</v>
      </c>
      <c r="AG98" s="130" t="e">
        <f>IF(VLOOKUP($AU98,'FE Source'!$A:$W,14,FALSE)=0,"-",VLOOKUP($AU98,'FE Source'!$A:$W,14,FALSE))</f>
        <v>#N/A</v>
      </c>
      <c r="AH98" s="173" t="e">
        <f>IF(VLOOKUP($AU98,'FE Source'!$A:$DJ,33,FALSE)=0,"-",VLOOKUP($AU98,'FE Source'!$A:$DJ,33,FALSE))</f>
        <v>#N/A</v>
      </c>
      <c r="AI98" s="203" t="e">
        <f>IF(VLOOKUP($AU98,'FE Source'!$A:$Y,20,FALSE)=0,"-",VLOOKUP($AU98,'FE Source'!$A:$Y,20,FALSE))</f>
        <v>#N/A</v>
      </c>
      <c r="AJ98" s="257" t="e">
        <f>IF(VLOOKUP($AU98,'FE Source'!$A:$DJ,34,FALSE)=0,"-",VLOOKUP($AU98,'FE Source'!$A:$DJ,34,FALSE))</f>
        <v>#N/A</v>
      </c>
      <c r="AK98" s="257" t="e">
        <f>IF(VLOOKUP($AU98,'FE Source'!$A:$DJ,35,FALSE)=0,"-",VLOOKUP($AU98,'FE Source'!$A:$DJ,35,FALSE))</f>
        <v>#N/A</v>
      </c>
      <c r="AL98" s="326" t="e">
        <f>IF(VLOOKUP($AU98,'FE Source'!$A:$Y,19,FALSE)=0,"-",VLOOKUP($AU98,'FE Source'!$A:$Y,19,FALSE))</f>
        <v>#N/A</v>
      </c>
      <c r="AM98" s="259" t="e">
        <f>IF(VLOOKUP($AU98,'FE Source'!$A:$DJ,36,FALSE)=0,"-",VLOOKUP($AU98,'FE Source'!$A:$DJ,36,FALSE))</f>
        <v>#N/A</v>
      </c>
      <c r="AN98" s="165" t="e">
        <f>IF(VLOOKUP($AU98,'FE Source'!$A:$W,13,FALSE)=0,"-",VLOOKUP($AU98,'FE Source'!$A:$W,13,FALSE))</f>
        <v>#N/A</v>
      </c>
      <c r="AO98" s="198" t="e">
        <f>IF(J98="no","-",IF(VLOOKUP($AU98,'FE Source'!$A:$W,15,FALSE)=0,"-",VLOOKUP($AU98,'FE Source'!$A:$W,15,FALSE)))</f>
        <v>#N/A</v>
      </c>
      <c r="AP98" s="201" t="e">
        <f>IF(AO98="-","-",IF(VLOOKUP($AU98,'FE Source'!$A:$Z,21,FALSE)=0,"-",IF(VLOOKUP($AU98,'FE Source'!$A:$Z,21,FALSE)=2,"Semi-Annual",IF(VLOOKUP($AU98,'FE Source'!$A:$Z,21,FALSE)=4,"Quarterly",IF(VLOOKUP($AU98,'FE Source'!$A:$Z,21,FALSE)=12,"Monthly","Annual")))))</f>
        <v>#N/A</v>
      </c>
      <c r="AQ98" s="170" t="e">
        <f t="array" ref="AQ98">IF(VLOOKUP($AU98,'FE Source'!$A:$W,16,FALSE)=0,"-",VLOOKUP($AU98,'FE Source'!$A:$W,16,FALSE))</f>
        <v>#N/A</v>
      </c>
      <c r="AR98" s="175" t="e">
        <f>IF(VLOOKUP($AU98,'FE Source'!$A:$W,17,FALSE)=0,"-",VLOOKUP($AU98,'FE Source'!$A:$W,17,FALSE))</f>
        <v>#N/A</v>
      </c>
      <c r="AS98" s="173" t="e">
        <f>IF(VLOOKUP($AU98,'FE Source'!$AN:$AS,4,FALSE)="",VLOOKUP($AU98,'FE Source'!$AN:$AS,3,FALSE),VLOOKUP($AU98,'FE Source'!$AN:$AS,4,FALSE))</f>
        <v>#N/A</v>
      </c>
      <c r="AT98" s="179" t="e">
        <f>IF(VLOOKUP($AU98,'FE Source'!$AN:$AS,5,FALSE)=0,"-",VLOOKUP($AU98,'FE Source'!$AN:$AS,5,FALSE))</f>
        <v>#N/A</v>
      </c>
      <c r="AU98" s="163" t="s">
        <v>9232</v>
      </c>
      <c r="BE98" s="219" t="e">
        <f>IF(VLOOKUP($AU98,'FE Source'!$A:$AK,22,FALSE)=0,"-",VLOOKUP($AU98,'FE Source'!$A:$AK,22,FALSE))</f>
        <v>#N/A</v>
      </c>
      <c r="BF98" s="219" t="e">
        <f>IF(VLOOKUP($AU98,'FE Source'!$A:$AK,23,FALSE)=0,"-",VLOOKUP($AU98,'FE Source'!$A:$AK,23,FALSE))</f>
        <v>#N/A</v>
      </c>
      <c r="BG98" s="219" t="e">
        <f>IF(VLOOKUP($AU98,'FE Source'!$A:$AK,24,FALSE)=0,"-",VLOOKUP($AU98,'FE Source'!$A:$AK,24,FALSE))</f>
        <v>#N/A</v>
      </c>
      <c r="BH98" s="219" t="e">
        <f>IF(VLOOKUP($AU98,'FE Source'!$A:$AK,25,FALSE)=0,"-",VLOOKUP($AU98,'FE Source'!$A:$AK,25,FALSE))</f>
        <v>#N/A</v>
      </c>
      <c r="BI98" s="219" t="e">
        <f>IF(VLOOKUP($AU98,'FE Source'!$A:$AK,26,FALSE)=0,"-",VLOOKUP($AU98,'FE Source'!$A:$AK,26,FALSE))</f>
        <v>#N/A</v>
      </c>
      <c r="BJ98" s="219" t="e">
        <f>IF(VLOOKUP($AU98,'FE Source'!$A:$AK,27,FALSE)=0,"-",VLOOKUP($AU98,'FE Source'!$A:$AK,27,FALSE))</f>
        <v>#N/A</v>
      </c>
      <c r="BK98" s="219" t="e">
        <f>IF(VLOOKUP($AU98,'FE Source'!$A:$AK,28,FALSE)=0,"-",VLOOKUP($AU98,'FE Source'!$A:$AK,28,FALSE))</f>
        <v>#N/A</v>
      </c>
      <c r="BL98" s="219" t="e">
        <f>IF(VLOOKUP($AU98,'FE Source'!$A:$AK,29,FALSE)=0,"-",VLOOKUP($AU98,'FE Source'!$A:$AK,29,FALSE))</f>
        <v>#N/A</v>
      </c>
      <c r="BM98" s="219" t="e">
        <f>IF(VLOOKUP($AU98,'FE Source'!$A:$AK,30,FALSE)=0,"-",VLOOKUP($AU98,'FE Source'!$A:$AK,30,FALSE))</f>
        <v>#N/A</v>
      </c>
      <c r="BN98" t="e">
        <f>IF(VLOOKUP($AU98,'FE Source'!$A:$AK,31,FALSE)="No Specified Index","-",IF(VLOOKUP($AU98,'FE Source'!$A:$AK,31,FALSE)=0,"-",VLOOKUP($AU98,'FE Source'!$A:$AK,31,FALSE)))</f>
        <v>#N/A</v>
      </c>
      <c r="BO98" s="217" t="e">
        <f>IF(VLOOKUP($AU98,'FE Source'!$A:$AK,32,FALSE)=0,"-",VLOOKUP($AU98,'FE Source'!$A:$AK,32,FALSE))</f>
        <v>#N/A</v>
      </c>
      <c r="BP98" s="18" t="e">
        <f>IF(VLOOKUP($AU98,'FE Source'!$AZ:$BC,2,FALSE)=0,"-",VLOOKUP($AU98,'FE Source'!$AZ:$BC,2,FALSE))</f>
        <v>#N/A</v>
      </c>
      <c r="BQ98" s="18" t="e">
        <f>IF(VLOOKUP($AU98,'FE Source'!$AZ:$BC,3,FALSE)=0,"-",VLOOKUP($AU98,'FE Source'!$AZ:$BC,3,FALSE))</f>
        <v>#N/A</v>
      </c>
      <c r="BR98" s="18" t="e">
        <f>IF(VLOOKUP($AU98,'FE Source'!$AZ:$BC,4,FALSE)=0,"-",VLOOKUP($AU98,'FE Source'!$AZ:$BC,4,FALSE))</f>
        <v>#N/A</v>
      </c>
    </row>
    <row r="99" spans="1:70" ht="15" customHeight="1">
      <c r="A99" s="3"/>
      <c r="B99" s="159" t="str">
        <f>INDEX('UT - Retail'!$A$7:$A$1409,MATCH(AU99,'UT - Retail'!$U$7:$U$1409,0),1)</f>
        <v>Allianz Global Investors</v>
      </c>
      <c r="C99" s="701" t="str">
        <f>INDEX('UT - Retail'!$B$7:$B$1409,MATCH(AU99,'UT - Retail'!$U$7:$U$1409,0),1)</f>
        <v>Allianz Global Opportunistic Bond Cl AMg Dis H2-GBP</v>
      </c>
      <c r="D99" s="702"/>
      <c r="E99" s="147" t="str">
        <f>VLOOKUP(C99,'UT - Retail'!$B:$K,8,FALSE)</f>
        <v>Fixed Income</v>
      </c>
      <c r="F99" s="82" t="str">
        <f>VLOOKUP(C99,'UT - Retail'!$B:$K,9,FALSE)</f>
        <v>Global</v>
      </c>
      <c r="G99" s="82" t="str">
        <f>VLOOKUP(C99,'UT - Retail'!$B:$K,10,FALSE)</f>
        <v>General</v>
      </c>
      <c r="H99" s="82" t="str">
        <f>VLOOKUP(C99,'UT - Retail'!$B:$N,13,FALSE)</f>
        <v>No</v>
      </c>
      <c r="I99" s="82" t="str">
        <f>VLOOKUP(C99,'UT - Retail'!$B:$Q,14,FALSE)</f>
        <v>No</v>
      </c>
      <c r="J99" s="82" t="str">
        <f>VLOOKUP(C99,'UT - Retail'!$B:$Q,11,FALSE)</f>
        <v>Yes</v>
      </c>
      <c r="K99" s="130" t="str">
        <f>VLOOKUP(C99,'UT - Retail'!$B:$P,15,FALSE)</f>
        <v>Yes</v>
      </c>
      <c r="L99" s="82" t="str">
        <f>VLOOKUP(C99,'UT - Retail'!$B:$Q,16,FALSE)</f>
        <v>iFast</v>
      </c>
      <c r="M99" s="173" t="str">
        <f>VLOOKUP(C99,'UT - Retail'!$B:$K,6,FALSE)</f>
        <v>GBP</v>
      </c>
      <c r="N99" s="173" t="str">
        <f>IFERROR(IF(MATCH(C99,'Portfolio Construction'!$AL:$AL,0),"Yes","No"),"No")</f>
        <v>No</v>
      </c>
      <c r="O99" s="173" t="str">
        <f>IFERROR(IF(MATCH(C99,'Portfolio Construction'!$AN:$AN,0),"Yes","No"),"No")</f>
        <v>No</v>
      </c>
      <c r="P99" s="173" t="str">
        <f>IFERROR(IF(MATCH(C99,'Portfolio Construction'!$AP:$AP,0),"Yes","No"),"No")</f>
        <v>No</v>
      </c>
      <c r="Q99" s="173" t="str">
        <f>IFERROR(IF(MATCH(C99,'Portfolio Construction'!$AR:$AR,0),"Yes","No"),"No")</f>
        <v>No</v>
      </c>
      <c r="R99" s="173" t="str">
        <f>IFERROR(IF(MATCH(C99,'Portfolio Construction'!$AT:$AT,0),"Yes","No"),"No")</f>
        <v>No</v>
      </c>
      <c r="S99" s="173" t="str">
        <f>IFERROR(IF(MATCH(C99,'Portfolio Construction'!$AV:$AV,0),"Yes","No"),"No")</f>
        <v>No</v>
      </c>
      <c r="T99" s="173" t="str">
        <f>IFERROR(IF(MATCH(C99,'Portfolio Construction'!$AX:$AX,0),"Yes","No"),"No")</f>
        <v>No</v>
      </c>
      <c r="U99" s="173" t="str">
        <f>IFERROR(IF(MATCH(C99,'Portfolio Construction'!$AZ:$AZ,0),"Yes","No"),"No")</f>
        <v>No</v>
      </c>
      <c r="V99" s="173" t="str">
        <f>IFERROR(IF(MATCH(C99,'Portfolio Construction'!$BB:$BB,0),"Yes","No"),"No")</f>
        <v>No</v>
      </c>
      <c r="W99" s="619" t="e">
        <f>IF(VLOOKUP($AU99,'FE Source'!$A:$W,3,FALSE)=0,"-",VLOOKUP($AU99,'FE Source'!$A:$W,3,FALSE))</f>
        <v>#N/A</v>
      </c>
      <c r="X99" s="618" t="e">
        <f>IF(VLOOKUP($AU99,'FE Source'!$A:$W,4,FALSE)=0,"-",VLOOKUP($AU99,'FE Source'!$A:$W,4,FALSE))</f>
        <v>#N/A</v>
      </c>
      <c r="Y99" s="618" t="e">
        <f>IF(VLOOKUP($AU99,'FE Source'!$A:$W,5,FALSE)=0,"-",VLOOKUP($AU99,'FE Source'!$A:$W,5,FALSE))</f>
        <v>#N/A</v>
      </c>
      <c r="Z99" s="618" t="e">
        <f>IF(VLOOKUP($AU99,'FE Source'!$A:$W,6,FALSE)=0,"-",VLOOKUP($AU99,'FE Source'!$A:$W,6,FALSE))</f>
        <v>#N/A</v>
      </c>
      <c r="AA99" s="618" t="e">
        <f>IF(VLOOKUP($AU99,'FE Source'!$A:$W,7,FALSE)=0,"-",VLOOKUP($AU99,'FE Source'!$A:$W,7,FALSE))</f>
        <v>#N/A</v>
      </c>
      <c r="AB99" s="618" t="e">
        <f>IF(VLOOKUP($AU99,'FE Source'!$A:$W,8,FALSE)=0,"-",VLOOKUP($AU99,'FE Source'!$A:$W,8,FALSE))</f>
        <v>#N/A</v>
      </c>
      <c r="AC99" s="623" t="e">
        <f>IF(VLOOKUP($AU99,'FE Source'!$A:$W,9,FALSE)=0,"-",VLOOKUP($AU99,'FE Source'!$A:$W,9,FALSE))</f>
        <v>#N/A</v>
      </c>
      <c r="AD99" s="147" t="e">
        <f>IF(VLOOKUP($AU99,'FE Source'!$A:$W,10,FALSE)=0,"-",VLOOKUP($AU99,'FE Source'!$A:$W,10,FALSE))</f>
        <v>#N/A</v>
      </c>
      <c r="AE99" s="82" t="e">
        <f>IF(VLOOKUP($AU99,'FE Source'!$A:$W,11,FALSE)=0,"-",VLOOKUP($AU99,'FE Source'!$A:$W,11,FALSE))</f>
        <v>#N/A</v>
      </c>
      <c r="AF99" s="82" t="e">
        <f>IF(VLOOKUP($AU99,'FE Source'!$A:$W,12,FALSE)=0,"-",VLOOKUP($AU99,'FE Source'!$A:$W,12,FALSE))</f>
        <v>#N/A</v>
      </c>
      <c r="AG99" s="130" t="e">
        <f>IF(VLOOKUP($AU99,'FE Source'!$A:$W,14,FALSE)=0,"-",VLOOKUP($AU99,'FE Source'!$A:$W,14,FALSE))</f>
        <v>#N/A</v>
      </c>
      <c r="AH99" s="173" t="e">
        <f>IF(VLOOKUP($AU99,'FE Source'!$A:$DJ,33,FALSE)=0,"-",VLOOKUP($AU99,'FE Source'!$A:$DJ,33,FALSE))</f>
        <v>#N/A</v>
      </c>
      <c r="AI99" s="203" t="e">
        <f>IF(VLOOKUP($AU99,'FE Source'!$A:$Y,20,FALSE)=0,"-",VLOOKUP($AU99,'FE Source'!$A:$Y,20,FALSE))</f>
        <v>#N/A</v>
      </c>
      <c r="AJ99" s="257" t="e">
        <f>IF(VLOOKUP($AU99,'FE Source'!$A:$DJ,34,FALSE)=0,"-",VLOOKUP($AU99,'FE Source'!$A:$DJ,34,FALSE))</f>
        <v>#N/A</v>
      </c>
      <c r="AK99" s="257" t="e">
        <f>IF(VLOOKUP($AU99,'FE Source'!$A:$DJ,35,FALSE)=0,"-",VLOOKUP($AU99,'FE Source'!$A:$DJ,35,FALSE))</f>
        <v>#N/A</v>
      </c>
      <c r="AL99" s="326" t="e">
        <f>IF(VLOOKUP($AU99,'FE Source'!$A:$Y,19,FALSE)=0,"-",VLOOKUP($AU99,'FE Source'!$A:$Y,19,FALSE))</f>
        <v>#N/A</v>
      </c>
      <c r="AM99" s="259" t="e">
        <f>IF(VLOOKUP($AU99,'FE Source'!$A:$DJ,36,FALSE)=0,"-",VLOOKUP($AU99,'FE Source'!$A:$DJ,36,FALSE))</f>
        <v>#N/A</v>
      </c>
      <c r="AN99" s="165" t="e">
        <f>IF(VLOOKUP($AU99,'FE Source'!$A:$W,13,FALSE)=0,"-",VLOOKUP($AU99,'FE Source'!$A:$W,13,FALSE))</f>
        <v>#N/A</v>
      </c>
      <c r="AO99" s="198" t="e">
        <f>IF(J99="no","-",IF(VLOOKUP($AU99,'FE Source'!$A:$W,15,FALSE)=0,"-",VLOOKUP($AU99,'FE Source'!$A:$W,15,FALSE)))</f>
        <v>#N/A</v>
      </c>
      <c r="AP99" s="201" t="e">
        <f>IF(AO99="-","-",IF(VLOOKUP($AU99,'FE Source'!$A:$Z,21,FALSE)=0,"-",IF(VLOOKUP($AU99,'FE Source'!$A:$Z,21,FALSE)=2,"Semi-Annual",IF(VLOOKUP($AU99,'FE Source'!$A:$Z,21,FALSE)=4,"Quarterly",IF(VLOOKUP($AU99,'FE Source'!$A:$Z,21,FALSE)=12,"Monthly","Annual")))))</f>
        <v>#N/A</v>
      </c>
      <c r="AQ99" s="170" t="e">
        <f t="array" ref="AQ99">IF(VLOOKUP($AU99,'FE Source'!$A:$W,16,FALSE)=0,"-",VLOOKUP($AU99,'FE Source'!$A:$W,16,FALSE))</f>
        <v>#N/A</v>
      </c>
      <c r="AR99" s="175" t="e">
        <f>IF(VLOOKUP($AU99,'FE Source'!$A:$W,17,FALSE)=0,"-",VLOOKUP($AU99,'FE Source'!$A:$W,17,FALSE))</f>
        <v>#N/A</v>
      </c>
      <c r="AS99" s="173" t="e">
        <f>IF(VLOOKUP($AU99,'FE Source'!$AN:$AS,4,FALSE)="",VLOOKUP($AU99,'FE Source'!$AN:$AS,3,FALSE),VLOOKUP($AU99,'FE Source'!$AN:$AS,4,FALSE))</f>
        <v>#N/A</v>
      </c>
      <c r="AT99" s="179" t="e">
        <f>IF(VLOOKUP($AU99,'FE Source'!$AN:$AS,5,FALSE)=0,"-",VLOOKUP($AU99,'FE Source'!$AN:$AS,5,FALSE))</f>
        <v>#N/A</v>
      </c>
      <c r="AU99" s="163" t="s">
        <v>9234</v>
      </c>
      <c r="BE99" s="219" t="e">
        <f>IF(VLOOKUP($AU99,'FE Source'!$A:$AK,22,FALSE)=0,"-",VLOOKUP($AU99,'FE Source'!$A:$AK,22,FALSE))</f>
        <v>#N/A</v>
      </c>
      <c r="BF99" s="219" t="e">
        <f>IF(VLOOKUP($AU99,'FE Source'!$A:$AK,23,FALSE)=0,"-",VLOOKUP($AU99,'FE Source'!$A:$AK,23,FALSE))</f>
        <v>#N/A</v>
      </c>
      <c r="BG99" s="219" t="e">
        <f>IF(VLOOKUP($AU99,'FE Source'!$A:$AK,24,FALSE)=0,"-",VLOOKUP($AU99,'FE Source'!$A:$AK,24,FALSE))</f>
        <v>#N/A</v>
      </c>
      <c r="BH99" s="219" t="e">
        <f>IF(VLOOKUP($AU99,'FE Source'!$A:$AK,25,FALSE)=0,"-",VLOOKUP($AU99,'FE Source'!$A:$AK,25,FALSE))</f>
        <v>#N/A</v>
      </c>
      <c r="BI99" s="219" t="e">
        <f>IF(VLOOKUP($AU99,'FE Source'!$A:$AK,26,FALSE)=0,"-",VLOOKUP($AU99,'FE Source'!$A:$AK,26,FALSE))</f>
        <v>#N/A</v>
      </c>
      <c r="BJ99" s="219" t="e">
        <f>IF(VLOOKUP($AU99,'FE Source'!$A:$AK,27,FALSE)=0,"-",VLOOKUP($AU99,'FE Source'!$A:$AK,27,FALSE))</f>
        <v>#N/A</v>
      </c>
      <c r="BK99" s="219" t="e">
        <f>IF(VLOOKUP($AU99,'FE Source'!$A:$AK,28,FALSE)=0,"-",VLOOKUP($AU99,'FE Source'!$A:$AK,28,FALSE))</f>
        <v>#N/A</v>
      </c>
      <c r="BL99" s="219" t="e">
        <f>IF(VLOOKUP($AU99,'FE Source'!$A:$AK,29,FALSE)=0,"-",VLOOKUP($AU99,'FE Source'!$A:$AK,29,FALSE))</f>
        <v>#N/A</v>
      </c>
      <c r="BM99" s="219" t="e">
        <f>IF(VLOOKUP($AU99,'FE Source'!$A:$AK,30,FALSE)=0,"-",VLOOKUP($AU99,'FE Source'!$A:$AK,30,FALSE))</f>
        <v>#N/A</v>
      </c>
      <c r="BN99" t="e">
        <f>IF(VLOOKUP($AU99,'FE Source'!$A:$AK,31,FALSE)="No Specified Index","-",IF(VLOOKUP($AU99,'FE Source'!$A:$AK,31,FALSE)=0,"-",VLOOKUP($AU99,'FE Source'!$A:$AK,31,FALSE)))</f>
        <v>#N/A</v>
      </c>
      <c r="BO99" s="217" t="e">
        <f>IF(VLOOKUP($AU99,'FE Source'!$A:$AK,32,FALSE)=0,"-",VLOOKUP($AU99,'FE Source'!$A:$AK,32,FALSE))</f>
        <v>#N/A</v>
      </c>
      <c r="BP99" s="18" t="e">
        <f>IF(VLOOKUP($AU99,'FE Source'!$AZ:$BC,2,FALSE)=0,"-",VLOOKUP($AU99,'FE Source'!$AZ:$BC,2,FALSE))</f>
        <v>#N/A</v>
      </c>
      <c r="BQ99" s="18" t="e">
        <f>IF(VLOOKUP($AU99,'FE Source'!$AZ:$BC,3,FALSE)=0,"-",VLOOKUP($AU99,'FE Source'!$AZ:$BC,3,FALSE))</f>
        <v>#N/A</v>
      </c>
      <c r="BR99" s="18" t="e">
        <f>IF(VLOOKUP($AU99,'FE Source'!$AZ:$BC,4,FALSE)=0,"-",VLOOKUP($AU99,'FE Source'!$AZ:$BC,4,FALSE))</f>
        <v>#N/A</v>
      </c>
    </row>
    <row r="100" spans="1:70" ht="15" customHeight="1">
      <c r="A100" s="3"/>
      <c r="B100" s="159" t="str">
        <f>INDEX('UT - Retail'!$A$7:$A$1409,MATCH(AU100,'UT - Retail'!$U$7:$U$1409,0),1)</f>
        <v>Allianz Global Investors</v>
      </c>
      <c r="C100" s="701" t="str">
        <f>INDEX('UT - Retail'!$B$7:$B$1409,MATCH(AU100,'UT - Retail'!$U$7:$U$1409,0),1)</f>
        <v>Allianz Global Opportunistic Bond Cl AMg Dis H2-SGD</v>
      </c>
      <c r="D100" s="702"/>
      <c r="E100" s="147" t="str">
        <f>VLOOKUP(C100,'UT - Retail'!$B:$K,8,FALSE)</f>
        <v>Fixed Income</v>
      </c>
      <c r="F100" s="82" t="str">
        <f>VLOOKUP(C100,'UT - Retail'!$B:$K,9,FALSE)</f>
        <v>Global</v>
      </c>
      <c r="G100" s="82" t="str">
        <f>VLOOKUP(C100,'UT - Retail'!$B:$K,10,FALSE)</f>
        <v>General</v>
      </c>
      <c r="H100" s="82" t="str">
        <f>VLOOKUP(C100,'UT - Retail'!$B:$N,13,FALSE)</f>
        <v>No</v>
      </c>
      <c r="I100" s="82" t="str">
        <f>VLOOKUP(C100,'UT - Retail'!$B:$Q,14,FALSE)</f>
        <v>No</v>
      </c>
      <c r="J100" s="82" t="str">
        <f>VLOOKUP(C100,'UT - Retail'!$B:$Q,11,FALSE)</f>
        <v>Yes</v>
      </c>
      <c r="K100" s="130" t="str">
        <f>VLOOKUP(C100,'UT - Retail'!$B:$P,15,FALSE)</f>
        <v>Yes</v>
      </c>
      <c r="L100" s="82" t="str">
        <f>VLOOKUP(C100,'UT - Retail'!$B:$Q,16,FALSE)</f>
        <v>Both</v>
      </c>
      <c r="M100" s="173" t="str">
        <f>VLOOKUP(C100,'UT - Retail'!$B:$K,6,FALSE)</f>
        <v>SGD</v>
      </c>
      <c r="N100" s="173" t="str">
        <f>IFERROR(IF(MATCH(C100,'Portfolio Construction'!$AL:$AL,0),"Yes","No"),"No")</f>
        <v>No</v>
      </c>
      <c r="O100" s="173" t="str">
        <f>IFERROR(IF(MATCH(C100,'Portfolio Construction'!$AN:$AN,0),"Yes","No"),"No")</f>
        <v>No</v>
      </c>
      <c r="P100" s="173" t="str">
        <f>IFERROR(IF(MATCH(C100,'Portfolio Construction'!$AP:$AP,0),"Yes","No"),"No")</f>
        <v>No</v>
      </c>
      <c r="Q100" s="173" t="str">
        <f>IFERROR(IF(MATCH(C100,'Portfolio Construction'!$AR:$AR,0),"Yes","No"),"No")</f>
        <v>No</v>
      </c>
      <c r="R100" s="173" t="str">
        <f>IFERROR(IF(MATCH(C100,'Portfolio Construction'!$AT:$AT,0),"Yes","No"),"No")</f>
        <v>No</v>
      </c>
      <c r="S100" s="173" t="str">
        <f>IFERROR(IF(MATCH(C100,'Portfolio Construction'!$AV:$AV,0),"Yes","No"),"No")</f>
        <v>No</v>
      </c>
      <c r="T100" s="173" t="str">
        <f>IFERROR(IF(MATCH(C100,'Portfolio Construction'!$AX:$AX,0),"Yes","No"),"No")</f>
        <v>No</v>
      </c>
      <c r="U100" s="173" t="str">
        <f>IFERROR(IF(MATCH(C100,'Portfolio Construction'!$AZ:$AZ,0),"Yes","No"),"No")</f>
        <v>No</v>
      </c>
      <c r="V100" s="173" t="str">
        <f>IFERROR(IF(MATCH(C100,'Portfolio Construction'!$BB:$BB,0),"Yes","No"),"No")</f>
        <v>No</v>
      </c>
      <c r="W100" s="619" t="e">
        <f>IF(VLOOKUP($AU100,'FE Source'!$A:$W,3,FALSE)=0,"-",VLOOKUP($AU100,'FE Source'!$A:$W,3,FALSE))</f>
        <v>#N/A</v>
      </c>
      <c r="X100" s="618" t="e">
        <f>IF(VLOOKUP($AU100,'FE Source'!$A:$W,4,FALSE)=0,"-",VLOOKUP($AU100,'FE Source'!$A:$W,4,FALSE))</f>
        <v>#N/A</v>
      </c>
      <c r="Y100" s="618" t="e">
        <f>IF(VLOOKUP($AU100,'FE Source'!$A:$W,5,FALSE)=0,"-",VLOOKUP($AU100,'FE Source'!$A:$W,5,FALSE))</f>
        <v>#N/A</v>
      </c>
      <c r="Z100" s="618" t="e">
        <f>IF(VLOOKUP($AU100,'FE Source'!$A:$W,6,FALSE)=0,"-",VLOOKUP($AU100,'FE Source'!$A:$W,6,FALSE))</f>
        <v>#N/A</v>
      </c>
      <c r="AA100" s="618" t="e">
        <f>IF(VLOOKUP($AU100,'FE Source'!$A:$W,7,FALSE)=0,"-",VLOOKUP($AU100,'FE Source'!$A:$W,7,FALSE))</f>
        <v>#N/A</v>
      </c>
      <c r="AB100" s="618" t="e">
        <f>IF(VLOOKUP($AU100,'FE Source'!$A:$W,8,FALSE)=0,"-",VLOOKUP($AU100,'FE Source'!$A:$W,8,FALSE))</f>
        <v>#N/A</v>
      </c>
      <c r="AC100" s="623" t="e">
        <f>IF(VLOOKUP($AU100,'FE Source'!$A:$W,9,FALSE)=0,"-",VLOOKUP($AU100,'FE Source'!$A:$W,9,FALSE))</f>
        <v>#N/A</v>
      </c>
      <c r="AD100" s="147" t="e">
        <f>IF(VLOOKUP($AU100,'FE Source'!$A:$W,10,FALSE)=0,"-",VLOOKUP($AU100,'FE Source'!$A:$W,10,FALSE))</f>
        <v>#N/A</v>
      </c>
      <c r="AE100" s="82" t="e">
        <f>IF(VLOOKUP($AU100,'FE Source'!$A:$W,11,FALSE)=0,"-",VLOOKUP($AU100,'FE Source'!$A:$W,11,FALSE))</f>
        <v>#N/A</v>
      </c>
      <c r="AF100" s="82" t="e">
        <f>IF(VLOOKUP($AU100,'FE Source'!$A:$W,12,FALSE)=0,"-",VLOOKUP($AU100,'FE Source'!$A:$W,12,FALSE))</f>
        <v>#N/A</v>
      </c>
      <c r="AG100" s="130" t="e">
        <f>IF(VLOOKUP($AU100,'FE Source'!$A:$W,14,FALSE)=0,"-",VLOOKUP($AU100,'FE Source'!$A:$W,14,FALSE))</f>
        <v>#N/A</v>
      </c>
      <c r="AH100" s="173" t="e">
        <f>IF(VLOOKUP($AU100,'FE Source'!$A:$DJ,33,FALSE)=0,"-",VLOOKUP($AU100,'FE Source'!$A:$DJ,33,FALSE))</f>
        <v>#N/A</v>
      </c>
      <c r="AI100" s="203" t="e">
        <f>IF(VLOOKUP($AU100,'FE Source'!$A:$Y,20,FALSE)=0,"-",VLOOKUP($AU100,'FE Source'!$A:$Y,20,FALSE))</f>
        <v>#N/A</v>
      </c>
      <c r="AJ100" s="257" t="e">
        <f>IF(VLOOKUP($AU100,'FE Source'!$A:$DJ,34,FALSE)=0,"-",VLOOKUP($AU100,'FE Source'!$A:$DJ,34,FALSE))</f>
        <v>#N/A</v>
      </c>
      <c r="AK100" s="257" t="e">
        <f>IF(VLOOKUP($AU100,'FE Source'!$A:$DJ,35,FALSE)=0,"-",VLOOKUP($AU100,'FE Source'!$A:$DJ,35,FALSE))</f>
        <v>#N/A</v>
      </c>
      <c r="AL100" s="326" t="e">
        <f>IF(VLOOKUP($AU100,'FE Source'!$A:$Y,19,FALSE)=0,"-",VLOOKUP($AU100,'FE Source'!$A:$Y,19,FALSE))</f>
        <v>#N/A</v>
      </c>
      <c r="AM100" s="259" t="e">
        <f>IF(VLOOKUP($AU100,'FE Source'!$A:$DJ,36,FALSE)=0,"-",VLOOKUP($AU100,'FE Source'!$A:$DJ,36,FALSE))</f>
        <v>#N/A</v>
      </c>
      <c r="AN100" s="165" t="e">
        <f>IF(VLOOKUP($AU100,'FE Source'!$A:$W,13,FALSE)=0,"-",VLOOKUP($AU100,'FE Source'!$A:$W,13,FALSE))</f>
        <v>#N/A</v>
      </c>
      <c r="AO100" s="198" t="e">
        <f>IF(J100="no","-",IF(VLOOKUP($AU100,'FE Source'!$A:$W,15,FALSE)=0,"-",VLOOKUP($AU100,'FE Source'!$A:$W,15,FALSE)))</f>
        <v>#N/A</v>
      </c>
      <c r="AP100" s="201" t="e">
        <f>IF(AO100="-","-",IF(VLOOKUP($AU100,'FE Source'!$A:$Z,21,FALSE)=0,"-",IF(VLOOKUP($AU100,'FE Source'!$A:$Z,21,FALSE)=2,"Semi-Annual",IF(VLOOKUP($AU100,'FE Source'!$A:$Z,21,FALSE)=4,"Quarterly",IF(VLOOKUP($AU100,'FE Source'!$A:$Z,21,FALSE)=12,"Monthly","Annual")))))</f>
        <v>#N/A</v>
      </c>
      <c r="AQ100" s="170" t="e">
        <f t="array" ref="AQ100">IF(VLOOKUP($AU100,'FE Source'!$A:$W,16,FALSE)=0,"-",VLOOKUP($AU100,'FE Source'!$A:$W,16,FALSE))</f>
        <v>#N/A</v>
      </c>
      <c r="AR100" s="175" t="e">
        <f>IF(VLOOKUP($AU100,'FE Source'!$A:$W,17,FALSE)=0,"-",VLOOKUP($AU100,'FE Source'!$A:$W,17,FALSE))</f>
        <v>#N/A</v>
      </c>
      <c r="AS100" s="173" t="e">
        <f>IF(VLOOKUP($AU100,'FE Source'!$AN:$AS,4,FALSE)="",VLOOKUP($AU100,'FE Source'!$AN:$AS,3,FALSE),VLOOKUP($AU100,'FE Source'!$AN:$AS,4,FALSE))</f>
        <v>#N/A</v>
      </c>
      <c r="AT100" s="179" t="e">
        <f>IF(VLOOKUP($AU100,'FE Source'!$AN:$AS,5,FALSE)=0,"-",VLOOKUP($AU100,'FE Source'!$AN:$AS,5,FALSE))</f>
        <v>#N/A</v>
      </c>
      <c r="AU100" s="163" t="s">
        <v>9238</v>
      </c>
      <c r="BE100" s="219" t="e">
        <f>IF(VLOOKUP($AU100,'FE Source'!$A:$AK,22,FALSE)=0,"-",VLOOKUP($AU100,'FE Source'!$A:$AK,22,FALSE))</f>
        <v>#N/A</v>
      </c>
      <c r="BF100" s="219" t="e">
        <f>IF(VLOOKUP($AU100,'FE Source'!$A:$AK,23,FALSE)=0,"-",VLOOKUP($AU100,'FE Source'!$A:$AK,23,FALSE))</f>
        <v>#N/A</v>
      </c>
      <c r="BG100" s="219" t="e">
        <f>IF(VLOOKUP($AU100,'FE Source'!$A:$AK,24,FALSE)=0,"-",VLOOKUP($AU100,'FE Source'!$A:$AK,24,FALSE))</f>
        <v>#N/A</v>
      </c>
      <c r="BH100" s="219" t="e">
        <f>IF(VLOOKUP($AU100,'FE Source'!$A:$AK,25,FALSE)=0,"-",VLOOKUP($AU100,'FE Source'!$A:$AK,25,FALSE))</f>
        <v>#N/A</v>
      </c>
      <c r="BI100" s="219" t="e">
        <f>IF(VLOOKUP($AU100,'FE Source'!$A:$AK,26,FALSE)=0,"-",VLOOKUP($AU100,'FE Source'!$A:$AK,26,FALSE))</f>
        <v>#N/A</v>
      </c>
      <c r="BJ100" s="219" t="e">
        <f>IF(VLOOKUP($AU100,'FE Source'!$A:$AK,27,FALSE)=0,"-",VLOOKUP($AU100,'FE Source'!$A:$AK,27,FALSE))</f>
        <v>#N/A</v>
      </c>
      <c r="BK100" s="219" t="e">
        <f>IF(VLOOKUP($AU100,'FE Source'!$A:$AK,28,FALSE)=0,"-",VLOOKUP($AU100,'FE Source'!$A:$AK,28,FALSE))</f>
        <v>#N/A</v>
      </c>
      <c r="BL100" s="219" t="e">
        <f>IF(VLOOKUP($AU100,'FE Source'!$A:$AK,29,FALSE)=0,"-",VLOOKUP($AU100,'FE Source'!$A:$AK,29,FALSE))</f>
        <v>#N/A</v>
      </c>
      <c r="BM100" s="219" t="e">
        <f>IF(VLOOKUP($AU100,'FE Source'!$A:$AK,30,FALSE)=0,"-",VLOOKUP($AU100,'FE Source'!$A:$AK,30,FALSE))</f>
        <v>#N/A</v>
      </c>
      <c r="BN100" t="e">
        <f>IF(VLOOKUP($AU100,'FE Source'!$A:$AK,31,FALSE)="No Specified Index","-",IF(VLOOKUP($AU100,'FE Source'!$A:$AK,31,FALSE)=0,"-",VLOOKUP($AU100,'FE Source'!$A:$AK,31,FALSE)))</f>
        <v>#N/A</v>
      </c>
      <c r="BO100" s="217" t="e">
        <f>IF(VLOOKUP($AU100,'FE Source'!$A:$AK,32,FALSE)=0,"-",VLOOKUP($AU100,'FE Source'!$A:$AK,32,FALSE))</f>
        <v>#N/A</v>
      </c>
      <c r="BP100" s="18" t="e">
        <f>IF(VLOOKUP($AU100,'FE Source'!$AZ:$BC,2,FALSE)=0,"-",VLOOKUP($AU100,'FE Source'!$AZ:$BC,2,FALSE))</f>
        <v>#N/A</v>
      </c>
      <c r="BQ100" s="18" t="e">
        <f>IF(VLOOKUP($AU100,'FE Source'!$AZ:$BC,3,FALSE)=0,"-",VLOOKUP($AU100,'FE Source'!$AZ:$BC,3,FALSE))</f>
        <v>#N/A</v>
      </c>
      <c r="BR100" s="18" t="e">
        <f>IF(VLOOKUP($AU100,'FE Source'!$AZ:$BC,4,FALSE)=0,"-",VLOOKUP($AU100,'FE Source'!$AZ:$BC,4,FALSE))</f>
        <v>#N/A</v>
      </c>
    </row>
    <row r="101" spans="1:70" ht="15" customHeight="1">
      <c r="A101" s="3"/>
      <c r="B101" s="159" t="str">
        <f>INDEX('UT - Retail'!$A$7:$A$1409,MATCH(AU101,'UT - Retail'!$U$7:$U$1409,0),1)</f>
        <v>Allianz Global Investors</v>
      </c>
      <c r="C101" s="699" t="str">
        <f>INDEX('UT - Retail'!$B$7:$B$1409,MATCH(AU101,'UT - Retail'!$U$7:$U$1409,0),1)</f>
        <v>Allianz Global Opportunistic Bond Cl AMg Dis HKD</v>
      </c>
      <c r="D101" s="693"/>
      <c r="E101" s="150" t="str">
        <f>VLOOKUP(C101,'UT - Retail'!$B:$K,8,FALSE)</f>
        <v>Fixed Income</v>
      </c>
      <c r="F101" s="141" t="str">
        <f>VLOOKUP(C101,'UT - Retail'!$B:$K,9,FALSE)</f>
        <v>Global</v>
      </c>
      <c r="G101" s="141" t="str">
        <f>VLOOKUP(C101,'UT - Retail'!$B:$K,10,FALSE)</f>
        <v>General</v>
      </c>
      <c r="H101" s="82" t="str">
        <f>VLOOKUP(C101,'UT - Retail'!$B:$N,13,FALSE)</f>
        <v>No</v>
      </c>
      <c r="I101" s="82" t="str">
        <f>VLOOKUP(C101,'UT - Retail'!$B:$Q,14,FALSE)</f>
        <v>No</v>
      </c>
      <c r="J101" s="141" t="str">
        <f>VLOOKUP(C101,'UT - Retail'!$B:$Q,11,FALSE)</f>
        <v>Yes</v>
      </c>
      <c r="K101" s="130" t="str">
        <f>VLOOKUP(C101,'UT - Retail'!$B:$P,15,FALSE)</f>
        <v>Yes</v>
      </c>
      <c r="L101" s="82" t="str">
        <f>VLOOKUP(C101,'UT - Retail'!$B:$Q,16,FALSE)</f>
        <v>iFast</v>
      </c>
      <c r="M101" s="395" t="str">
        <f>VLOOKUP(C101,'UT - Retail'!$B:$K,6,FALSE)</f>
        <v>HKD</v>
      </c>
      <c r="N101" s="173" t="str">
        <f>IFERROR(IF(MATCH(C101,'Portfolio Construction'!$AL:$AL,0),"Yes","No"),"No")</f>
        <v>No</v>
      </c>
      <c r="O101" s="395" t="str">
        <f>IFERROR(IF(MATCH(C101,'Portfolio Construction'!$AN:$AN,0),"Yes","No"),"No")</f>
        <v>No</v>
      </c>
      <c r="P101" s="395" t="str">
        <f>IFERROR(IF(MATCH(C101,'Portfolio Construction'!$AP:$AP,0),"Yes","No"),"No")</f>
        <v>No</v>
      </c>
      <c r="Q101" s="395" t="str">
        <f>IFERROR(IF(MATCH(C101,'Portfolio Construction'!$AR:$AR,0),"Yes","No"),"No")</f>
        <v>No</v>
      </c>
      <c r="R101" s="395" t="str">
        <f>IFERROR(IF(MATCH(C101,'Portfolio Construction'!$AT:$AT,0),"Yes","No"),"No")</f>
        <v>No</v>
      </c>
      <c r="S101" s="395" t="str">
        <f>IFERROR(IF(MATCH(C101,'Portfolio Construction'!$AV:$AV,0),"Yes","No"),"No")</f>
        <v>No</v>
      </c>
      <c r="T101" s="395" t="str">
        <f>IFERROR(IF(MATCH(C101,'Portfolio Construction'!$AX:$AX,0),"Yes","No"),"No")</f>
        <v>No</v>
      </c>
      <c r="U101" s="395" t="str">
        <f>IFERROR(IF(MATCH(C101,'Portfolio Construction'!$AZ:$AZ,0),"Yes","No"),"No")</f>
        <v>No</v>
      </c>
      <c r="V101" s="395" t="str">
        <f>IFERROR(IF(MATCH(C101,'Portfolio Construction'!$BB:$BB,0),"Yes","No"),"No")</f>
        <v>No</v>
      </c>
      <c r="W101" s="619" t="e">
        <f>IF(VLOOKUP($AU101,'FE Source'!$A:$W,3,FALSE)=0,"-",VLOOKUP($AU101,'FE Source'!$A:$W,3,FALSE))</f>
        <v>#N/A</v>
      </c>
      <c r="X101" s="618" t="e">
        <f>IF(VLOOKUP($AU101,'FE Source'!$A:$W,4,FALSE)=0,"-",VLOOKUP($AU101,'FE Source'!$A:$W,4,FALSE))</f>
        <v>#N/A</v>
      </c>
      <c r="Y101" s="618" t="e">
        <f>IF(VLOOKUP($AU101,'FE Source'!$A:$W,5,FALSE)=0,"-",VLOOKUP($AU101,'FE Source'!$A:$W,5,FALSE))</f>
        <v>#N/A</v>
      </c>
      <c r="Z101" s="618" t="e">
        <f>IF(VLOOKUP($AU101,'FE Source'!$A:$W,6,FALSE)=0,"-",VLOOKUP($AU101,'FE Source'!$A:$W,6,FALSE))</f>
        <v>#N/A</v>
      </c>
      <c r="AA101" s="618" t="e">
        <f>IF(VLOOKUP($AU101,'FE Source'!$A:$W,7,FALSE)=0,"-",VLOOKUP($AU101,'FE Source'!$A:$W,7,FALSE))</f>
        <v>#N/A</v>
      </c>
      <c r="AB101" s="618" t="e">
        <f>IF(VLOOKUP($AU101,'FE Source'!$A:$W,8,FALSE)=0,"-",VLOOKUP($AU101,'FE Source'!$A:$W,8,FALSE))</f>
        <v>#N/A</v>
      </c>
      <c r="AC101" s="623" t="e">
        <f>IF(VLOOKUP($AU101,'FE Source'!$A:$W,9,FALSE)=0,"-",VLOOKUP($AU101,'FE Source'!$A:$W,9,FALSE))</f>
        <v>#N/A</v>
      </c>
      <c r="AD101" s="146" t="e">
        <f>IF(VLOOKUP($AU101,'FE Source'!$A:$W,10,FALSE)=0,"-",VLOOKUP($AU101,'FE Source'!$A:$W,10,FALSE))</f>
        <v>#N/A</v>
      </c>
      <c r="AE101" s="83" t="e">
        <f>IF(VLOOKUP($AU101,'FE Source'!$A:$W,11,FALSE)=0,"-",VLOOKUP($AU101,'FE Source'!$A:$W,11,FALSE))</f>
        <v>#N/A</v>
      </c>
      <c r="AF101" s="83" t="e">
        <f>IF(VLOOKUP($AU101,'FE Source'!$A:$W,12,FALSE)=0,"-",VLOOKUP($AU101,'FE Source'!$A:$W,12,FALSE))</f>
        <v>#N/A</v>
      </c>
      <c r="AG101" s="131" t="e">
        <f>IF(VLOOKUP($AU101,'FE Source'!$A:$W,14,FALSE)=0,"-",VLOOKUP($AU101,'FE Source'!$A:$W,14,FALSE))</f>
        <v>#N/A</v>
      </c>
      <c r="AH101" s="174" t="e">
        <f>IF(VLOOKUP($AU101,'FE Source'!$A:$DJ,33,FALSE)=0,"-",VLOOKUP($AU101,'FE Source'!$A:$DJ,33,FALSE))</f>
        <v>#N/A</v>
      </c>
      <c r="AI101" s="204" t="e">
        <f>IF(VLOOKUP($AU101,'FE Source'!$A:$Y,20,FALSE)=0,"-",VLOOKUP($AU101,'FE Source'!$A:$Y,20,FALSE))</f>
        <v>#N/A</v>
      </c>
      <c r="AJ101" s="396" t="e">
        <f>IF(VLOOKUP($AU101,'FE Source'!$A:$DJ,34,FALSE)=0,"-",VLOOKUP($AU101,'FE Source'!$A:$DJ,34,FALSE))</f>
        <v>#N/A</v>
      </c>
      <c r="AK101" s="396" t="e">
        <f>IF(VLOOKUP($AU101,'FE Source'!$A:$DJ,35,FALSE)=0,"-",VLOOKUP($AU101,'FE Source'!$A:$DJ,35,FALSE))</f>
        <v>#N/A</v>
      </c>
      <c r="AL101" s="327" t="e">
        <f>IF(VLOOKUP($AU101,'FE Source'!$A:$Y,19,FALSE)=0,"-",VLOOKUP($AU101,'FE Source'!$A:$Y,19,FALSE))</f>
        <v>#N/A</v>
      </c>
      <c r="AM101" s="394" t="e">
        <f>IF(VLOOKUP($AU101,'FE Source'!$A:$DJ,36,FALSE)=0,"-",VLOOKUP($AU101,'FE Source'!$A:$DJ,36,FALSE))</f>
        <v>#N/A</v>
      </c>
      <c r="AN101" s="167" t="e">
        <f>IF(VLOOKUP($AU101,'FE Source'!$A:$W,13,FALSE)=0,"-",VLOOKUP($AU101,'FE Source'!$A:$W,13,FALSE))</f>
        <v>#N/A</v>
      </c>
      <c r="AO101" s="199" t="e">
        <f>IF(J101="no","-",IF(VLOOKUP($AU101,'FE Source'!$A:$W,15,FALSE)=0,"-",VLOOKUP($AU101,'FE Source'!$A:$W,15,FALSE)))</f>
        <v>#N/A</v>
      </c>
      <c r="AP101" s="202" t="e">
        <f>IF(AO101="-","-",IF(VLOOKUP($AU101,'FE Source'!$A:$Z,21,FALSE)=0,"-",IF(VLOOKUP($AU101,'FE Source'!$A:$Z,21,FALSE)=2,"Semi-Annual",IF(VLOOKUP($AU101,'FE Source'!$A:$Z,21,FALSE)=4,"Quarterly",IF(VLOOKUP($AU101,'FE Source'!$A:$Z,21,FALSE)=12,"Monthly","Annual")))))</f>
        <v>#N/A</v>
      </c>
      <c r="AQ101" s="171" t="e">
        <f t="array" ref="AQ101">IF(VLOOKUP($AU101,'FE Source'!$A:$W,16,FALSE)=0,"-",VLOOKUP($AU101,'FE Source'!$A:$W,16,FALSE))</f>
        <v>#N/A</v>
      </c>
      <c r="AR101" s="176" t="e">
        <f>IF(VLOOKUP($AU101,'FE Source'!$A:$W,17,FALSE)=0,"-",VLOOKUP($AU101,'FE Source'!$A:$W,17,FALSE))</f>
        <v>#N/A</v>
      </c>
      <c r="AS101" s="174" t="e">
        <f>IF(VLOOKUP($AU101,'FE Source'!$AN:$AS,4,FALSE)="",VLOOKUP($AU101,'FE Source'!$AN:$AS,3,FALSE),VLOOKUP($AU101,'FE Source'!$AN:$AS,4,FALSE))</f>
        <v>#N/A</v>
      </c>
      <c r="AT101" s="180" t="e">
        <f>IF(VLOOKUP($AU101,'FE Source'!$AN:$AS,5,FALSE)=0,"-",VLOOKUP($AU101,'FE Source'!$AN:$AS,5,FALSE))</f>
        <v>#N/A</v>
      </c>
      <c r="AU101" s="177" t="s">
        <v>9240</v>
      </c>
      <c r="BE101" s="219" t="e">
        <f>IF(VLOOKUP($AU101,'FE Source'!$A:$AK,22,FALSE)=0,"-",VLOOKUP($AU101,'FE Source'!$A:$AK,22,FALSE))</f>
        <v>#N/A</v>
      </c>
      <c r="BF101" s="219" t="e">
        <f>IF(VLOOKUP($AU101,'FE Source'!$A:$AK,23,FALSE)=0,"-",VLOOKUP($AU101,'FE Source'!$A:$AK,23,FALSE))</f>
        <v>#N/A</v>
      </c>
      <c r="BG101" s="219" t="e">
        <f>IF(VLOOKUP($AU101,'FE Source'!$A:$AK,24,FALSE)=0,"-",VLOOKUP($AU101,'FE Source'!$A:$AK,24,FALSE))</f>
        <v>#N/A</v>
      </c>
      <c r="BH101" s="219" t="e">
        <f>IF(VLOOKUP($AU101,'FE Source'!$A:$AK,25,FALSE)=0,"-",VLOOKUP($AU101,'FE Source'!$A:$AK,25,FALSE))</f>
        <v>#N/A</v>
      </c>
      <c r="BI101" s="219" t="e">
        <f>IF(VLOOKUP($AU101,'FE Source'!$A:$AK,26,FALSE)=0,"-",VLOOKUP($AU101,'FE Source'!$A:$AK,26,FALSE))</f>
        <v>#N/A</v>
      </c>
      <c r="BJ101" s="219" t="e">
        <f>IF(VLOOKUP($AU101,'FE Source'!$A:$AK,27,FALSE)=0,"-",VLOOKUP($AU101,'FE Source'!$A:$AK,27,FALSE))</f>
        <v>#N/A</v>
      </c>
      <c r="BK101" s="219" t="e">
        <f>IF(VLOOKUP($AU101,'FE Source'!$A:$AK,28,FALSE)=0,"-",VLOOKUP($AU101,'FE Source'!$A:$AK,28,FALSE))</f>
        <v>#N/A</v>
      </c>
      <c r="BL101" s="219" t="e">
        <f>IF(VLOOKUP($AU101,'FE Source'!$A:$AK,29,FALSE)=0,"-",VLOOKUP($AU101,'FE Source'!$A:$AK,29,FALSE))</f>
        <v>#N/A</v>
      </c>
      <c r="BM101" s="219" t="e">
        <f>IF(VLOOKUP($AU101,'FE Source'!$A:$AK,30,FALSE)=0,"-",VLOOKUP($AU101,'FE Source'!$A:$AK,30,FALSE))</f>
        <v>#N/A</v>
      </c>
      <c r="BN101" t="e">
        <f>IF(VLOOKUP($AU101,'FE Source'!$A:$AK,31,FALSE)="No Specified Index","-",IF(VLOOKUP($AU101,'FE Source'!$A:$AK,31,FALSE)=0,"-",VLOOKUP($AU101,'FE Source'!$A:$AK,31,FALSE)))</f>
        <v>#N/A</v>
      </c>
      <c r="BO101" s="217" t="e">
        <f>IF(VLOOKUP($AU101,'FE Source'!$A:$AK,32,FALSE)=0,"-",VLOOKUP($AU101,'FE Source'!$A:$AK,32,FALSE))</f>
        <v>#N/A</v>
      </c>
      <c r="BP101" s="18" t="e">
        <f>IF(VLOOKUP($AU101,'FE Source'!$AZ:$BC,2,FALSE)=0,"-",VLOOKUP($AU101,'FE Source'!$AZ:$BC,2,FALSE))</f>
        <v>#N/A</v>
      </c>
      <c r="BQ101" s="18" t="e">
        <f>IF(VLOOKUP($AU101,'FE Source'!$AZ:$BC,3,FALSE)=0,"-",VLOOKUP($AU101,'FE Source'!$AZ:$BC,3,FALSE))</f>
        <v>#N/A</v>
      </c>
      <c r="BR101" s="18" t="e">
        <f>IF(VLOOKUP($AU101,'FE Source'!$AZ:$BC,4,FALSE)=0,"-",VLOOKUP($AU101,'FE Source'!$AZ:$BC,4,FALSE))</f>
        <v>#N/A</v>
      </c>
    </row>
    <row r="102" spans="1:70" ht="15" customHeight="1">
      <c r="A102" s="3"/>
      <c r="B102" s="159" t="str">
        <f>INDEX('UT - Retail'!$A$7:$A$1409,MATCH(AU102,'UT - Retail'!$U$7:$U$1409,0),1)</f>
        <v>Allianz Global Investors</v>
      </c>
      <c r="C102" s="701" t="str">
        <f>INDEX('UT - Retail'!$B$7:$B$1409,MATCH(AU102,'UT - Retail'!$U$7:$U$1409,0),1)</f>
        <v>Allianz Global Opportunistic Bond Cl AMg Dis USD</v>
      </c>
      <c r="D102" s="702"/>
      <c r="E102" s="147" t="str">
        <f>VLOOKUP(C102,'UT - Retail'!$B:$K,8,FALSE)</f>
        <v>Fixed Income</v>
      </c>
      <c r="F102" s="82" t="str">
        <f>VLOOKUP(C102,'UT - Retail'!$B:$K,9,FALSE)</f>
        <v>Global</v>
      </c>
      <c r="G102" s="82" t="str">
        <f>VLOOKUP(C102,'UT - Retail'!$B:$K,10,FALSE)</f>
        <v>General</v>
      </c>
      <c r="H102" s="82" t="str">
        <f>VLOOKUP(C102,'UT - Retail'!$B:$N,13,FALSE)</f>
        <v>No</v>
      </c>
      <c r="I102" s="82" t="str">
        <f>VLOOKUP(C102,'UT - Retail'!$B:$Q,14,FALSE)</f>
        <v>No</v>
      </c>
      <c r="J102" s="82" t="str">
        <f>VLOOKUP(C102,'UT - Retail'!$B:$Q,11,FALSE)</f>
        <v>Yes</v>
      </c>
      <c r="K102" s="130" t="str">
        <f>VLOOKUP(C102,'UT - Retail'!$B:$P,15,FALSE)</f>
        <v>Yes</v>
      </c>
      <c r="L102" s="82" t="str">
        <f>VLOOKUP(C102,'UT - Retail'!$B:$Q,16,FALSE)</f>
        <v>Both</v>
      </c>
      <c r="M102" s="173" t="str">
        <f>VLOOKUP(C102,'UT - Retail'!$B:$K,6,FALSE)</f>
        <v>USD</v>
      </c>
      <c r="N102" s="173" t="str">
        <f>IFERROR(IF(MATCH(C102,'Portfolio Construction'!$AL:$AL,0),"Yes","No"),"No")</f>
        <v>No</v>
      </c>
      <c r="O102" s="173" t="str">
        <f>IFERROR(IF(MATCH(C102,'Portfolio Construction'!$AN:$AN,0),"Yes","No"),"No")</f>
        <v>No</v>
      </c>
      <c r="P102" s="173" t="str">
        <f>IFERROR(IF(MATCH(C102,'Portfolio Construction'!$AP:$AP,0),"Yes","No"),"No")</f>
        <v>No</v>
      </c>
      <c r="Q102" s="173" t="str">
        <f>IFERROR(IF(MATCH(C102,'Portfolio Construction'!$AR:$AR,0),"Yes","No"),"No")</f>
        <v>No</v>
      </c>
      <c r="R102" s="173" t="str">
        <f>IFERROR(IF(MATCH(C102,'Portfolio Construction'!$AT:$AT,0),"Yes","No"),"No")</f>
        <v>No</v>
      </c>
      <c r="S102" s="173" t="str">
        <f>IFERROR(IF(MATCH(C102,'Portfolio Construction'!$AV:$AV,0),"Yes","No"),"No")</f>
        <v>No</v>
      </c>
      <c r="T102" s="173" t="str">
        <f>IFERROR(IF(MATCH(C102,'Portfolio Construction'!$AX:$AX,0),"Yes","No"),"No")</f>
        <v>No</v>
      </c>
      <c r="U102" s="173" t="str">
        <f>IFERROR(IF(MATCH(C102,'Portfolio Construction'!$AZ:$AZ,0),"Yes","No"),"No")</f>
        <v>No</v>
      </c>
      <c r="V102" s="173" t="str">
        <f>IFERROR(IF(MATCH(C102,'Portfolio Construction'!$BB:$BB,0),"Yes","No"),"No")</f>
        <v>No</v>
      </c>
      <c r="W102" s="619">
        <f>IF(VLOOKUP($AU102,'FE Source'!$A:$W,3,FALSE)=0,"-",VLOOKUP($AU102,'FE Source'!$A:$W,3,FALSE))</f>
        <v>-2.94</v>
      </c>
      <c r="X102" s="618">
        <f>IF(VLOOKUP($AU102,'FE Source'!$A:$W,4,FALSE)=0,"-",VLOOKUP($AU102,'FE Source'!$A:$W,4,FALSE))</f>
        <v>-4.21</v>
      </c>
      <c r="Y102" s="618">
        <f>IF(VLOOKUP($AU102,'FE Source'!$A:$W,5,FALSE)=0,"-",VLOOKUP($AU102,'FE Source'!$A:$W,5,FALSE))</f>
        <v>-0.38</v>
      </c>
      <c r="Z102" s="618">
        <f>IF(VLOOKUP($AU102,'FE Source'!$A:$W,6,FALSE)=0,"-",VLOOKUP($AU102,'FE Source'!$A:$W,6,FALSE))</f>
        <v>-0.28999999999999998</v>
      </c>
      <c r="AA102" s="618">
        <f>IF(VLOOKUP($AU102,'FE Source'!$A:$W,7,FALSE)=0,"-",VLOOKUP($AU102,'FE Source'!$A:$W,7,FALSE))</f>
        <v>-0.63</v>
      </c>
      <c r="AB102" s="618">
        <f>IF(VLOOKUP($AU102,'FE Source'!$A:$W,8,FALSE)=0,"-",VLOOKUP($AU102,'FE Source'!$A:$W,8,FALSE))</f>
        <v>-1.1599999999999999</v>
      </c>
      <c r="AC102" s="623" t="str">
        <f>IF(VLOOKUP($AU102,'FE Source'!$A:$W,9,FALSE)=0,"-",VLOOKUP($AU102,'FE Source'!$A:$W,9,FALSE))</f>
        <v>-</v>
      </c>
      <c r="AD102" s="147">
        <f>IF(VLOOKUP($AU102,'FE Source'!$A:$W,10,FALSE)=0,"-",VLOOKUP($AU102,'FE Source'!$A:$W,10,FALSE))</f>
        <v>0.67</v>
      </c>
      <c r="AE102" s="82">
        <f>IF(VLOOKUP($AU102,'FE Source'!$A:$W,11,FALSE)=0,"-",VLOOKUP($AU102,'FE Source'!$A:$W,11,FALSE))</f>
        <v>3.91</v>
      </c>
      <c r="AF102" s="82" t="str">
        <f>IF(VLOOKUP($AU102,'FE Source'!$A:$W,12,FALSE)=0,"-",VLOOKUP($AU102,'FE Source'!$A:$W,12,FALSE))</f>
        <v>-</v>
      </c>
      <c r="AG102" s="130">
        <f>IF(VLOOKUP($AU102,'FE Source'!$A:$W,14,FALSE)=0,"-",VLOOKUP($AU102,'FE Source'!$A:$W,14,FALSE))</f>
        <v>-4.9400000000000004</v>
      </c>
      <c r="AH102" s="173">
        <f>IF(VLOOKUP($AU102,'FE Source'!$A:$DJ,33,FALSE)=0,"-",VLOOKUP($AU102,'FE Source'!$A:$DJ,33,FALSE))</f>
        <v>128.91999999999999</v>
      </c>
      <c r="AI102" s="203">
        <f>IF(VLOOKUP($AU102,'FE Source'!$A:$Y,20,FALSE)=0,"-",VLOOKUP($AU102,'FE Source'!$A:$Y,20,FALSE))</f>
        <v>73.650000000000006</v>
      </c>
      <c r="AJ102" s="257">
        <f>IF(VLOOKUP($AU102,'FE Source'!$A:$DJ,34,FALSE)=0,"-",VLOOKUP($AU102,'FE Source'!$A:$DJ,34,FALSE))</f>
        <v>68.099999999999994</v>
      </c>
      <c r="AK102" s="257">
        <f>IF(VLOOKUP($AU102,'FE Source'!$A:$DJ,35,FALSE)=0,"-",VLOOKUP($AU102,'FE Source'!$A:$DJ,35,FALSE))</f>
        <v>517.69000000000005</v>
      </c>
      <c r="AL102" s="326">
        <f>IF(VLOOKUP($AU102,'FE Source'!$A:$Y,19,FALSE)=0,"-",VLOOKUP($AU102,'FE Source'!$A:$Y,19,FALSE))</f>
        <v>95.49</v>
      </c>
      <c r="AM102" s="259">
        <f>IF(VLOOKUP($AU102,'FE Source'!$A:$DJ,36,FALSE)=0,"-",VLOOKUP($AU102,'FE Source'!$A:$DJ,36,FALSE))</f>
        <v>82.37</v>
      </c>
      <c r="AN102" s="165">
        <f>IF(VLOOKUP($AU102,'FE Source'!$A:$W,13,FALSE)=0,"-",VLOOKUP($AU102,'FE Source'!$A:$W,13,FALSE))</f>
        <v>747.1</v>
      </c>
      <c r="AO102" s="198">
        <f>IF(J102="no","-",IF(VLOOKUP($AU102,'FE Source'!$A:$W,15,FALSE)=0,"-",VLOOKUP($AU102,'FE Source'!$A:$W,15,FALSE)))</f>
        <v>5.57</v>
      </c>
      <c r="AP102" s="201" t="str">
        <f>IF(AO102="-","-",IF(VLOOKUP($AU102,'FE Source'!$A:$Z,21,FALSE)=0,"-",IF(VLOOKUP($AU102,'FE Source'!$A:$Z,21,FALSE)=2,"Semi-Annual",IF(VLOOKUP($AU102,'FE Source'!$A:$Z,21,FALSE)=4,"Quarterly",IF(VLOOKUP($AU102,'FE Source'!$A:$Z,21,FALSE)=12,"Monthly","Annual")))))</f>
        <v>Monthly</v>
      </c>
      <c r="AQ102" s="170">
        <f t="array" ref="AQ102">IF(VLOOKUP($AU102,'FE Source'!$A:$W,16,FALSE)=0,"-",VLOOKUP($AU102,'FE Source'!$A:$W,16,FALSE))</f>
        <v>1.19</v>
      </c>
      <c r="AR102" s="175" t="str">
        <f>IF(VLOOKUP($AU102,'FE Source'!$A:$W,17,FALSE)=0,"-",VLOOKUP($AU102,'FE Source'!$A:$W,17,FALSE))</f>
        <v>Neutral</v>
      </c>
      <c r="AS102" s="173">
        <f>IF(VLOOKUP($AU102,'FE Source'!$AN:$AS,4,FALSE)="",VLOOKUP($AU102,'FE Source'!$AN:$AS,3,FALSE),VLOOKUP($AU102,'FE Source'!$AN:$AS,4,FALSE))</f>
        <v>8.23</v>
      </c>
      <c r="AT102" s="179">
        <f>IF(VLOOKUP($AU102,'FE Source'!$AN:$AS,5,FALSE)=0,"-",VLOOKUP($AU102,'FE Source'!$AN:$AS,5,FALSE))</f>
        <v>45783</v>
      </c>
      <c r="AU102" s="163" t="s">
        <v>9243</v>
      </c>
      <c r="BE102" s="219" t="str">
        <f>IF(VLOOKUP($AU102,'FE Source'!$A:$AK,22,FALSE)=0,"-",VLOOKUP($AU102,'FE Source'!$A:$AK,22,FALSE))</f>
        <v>-</v>
      </c>
      <c r="BF102" s="219" t="str">
        <f>IF(VLOOKUP($AU102,'FE Source'!$A:$AK,23,FALSE)=0,"-",VLOOKUP($AU102,'FE Source'!$A:$AK,23,FALSE))</f>
        <v>-</v>
      </c>
      <c r="BG102" s="219">
        <f>IF(VLOOKUP($AU102,'FE Source'!$A:$AK,24,FALSE)=0,"-",VLOOKUP($AU102,'FE Source'!$A:$AK,24,FALSE))</f>
        <v>-2.48</v>
      </c>
      <c r="BH102" s="219">
        <f>IF(VLOOKUP($AU102,'FE Source'!$A:$AK,25,FALSE)=0,"-",VLOOKUP($AU102,'FE Source'!$A:$AK,25,FALSE))</f>
        <v>0.2</v>
      </c>
      <c r="BI102" s="219">
        <f>IF(VLOOKUP($AU102,'FE Source'!$A:$AK,26,FALSE)=0,"-",VLOOKUP($AU102,'FE Source'!$A:$AK,26,FALSE))</f>
        <v>5.63</v>
      </c>
      <c r="BJ102" s="219">
        <f>IF(VLOOKUP($AU102,'FE Source'!$A:$AK,27,FALSE)=0,"-",VLOOKUP($AU102,'FE Source'!$A:$AK,27,FALSE))</f>
        <v>4.37</v>
      </c>
      <c r="BK102" s="219">
        <f>IF(VLOOKUP($AU102,'FE Source'!$A:$AK,28,FALSE)=0,"-",VLOOKUP($AU102,'FE Source'!$A:$AK,28,FALSE))</f>
        <v>-0.49</v>
      </c>
      <c r="BL102" s="219">
        <f>IF(VLOOKUP($AU102,'FE Source'!$A:$AK,29,FALSE)=0,"-",VLOOKUP($AU102,'FE Source'!$A:$AK,29,FALSE))</f>
        <v>-5.46</v>
      </c>
      <c r="BM102" s="219">
        <f>IF(VLOOKUP($AU102,'FE Source'!$A:$AK,30,FALSE)=0,"-",VLOOKUP($AU102,'FE Source'!$A:$AK,30,FALSE))</f>
        <v>2.73</v>
      </c>
      <c r="BN102" t="str">
        <f>IF(VLOOKUP($AU102,'FE Source'!$A:$AK,31,FALSE)="No Specified Index","-",IF(VLOOKUP($AU102,'FE Source'!$A:$AK,31,FALSE)=0,"-",VLOOKUP($AU102,'FE Source'!$A:$AK,31,FALSE)))</f>
        <v>UNITED STATES SOFR SECURED OVERNIGHT FINANCING R..</v>
      </c>
      <c r="BO102" s="217">
        <f>IF(VLOOKUP($AU102,'FE Source'!$A:$AK,32,FALSE)=0,"-",VLOOKUP($AU102,'FE Source'!$A:$AK,32,FALSE))</f>
        <v>42705</v>
      </c>
      <c r="BP102" s="18" t="str">
        <f>IF(VLOOKUP($AU102,'FE Source'!$AZ:$BC,2,FALSE)=0,"-",VLOOKUP($AU102,'FE Source'!$AZ:$BC,2,FALSE))</f>
        <v>-</v>
      </c>
      <c r="BQ102" s="18" t="str">
        <f>IF(VLOOKUP($AU102,'FE Source'!$AZ:$BC,3,FALSE)=0,"-",VLOOKUP($AU102,'FE Source'!$AZ:$BC,3,FALSE))</f>
        <v>-</v>
      </c>
      <c r="BR102" s="18" t="str">
        <f>IF(VLOOKUP($AU102,'FE Source'!$AZ:$BC,4,FALSE)=0,"-",VLOOKUP($AU102,'FE Source'!$AZ:$BC,4,FALSE))</f>
        <v>-</v>
      </c>
    </row>
    <row r="103" spans="1:70" ht="15" customHeight="1">
      <c r="B103" s="159" t="str">
        <f>INDEX('UT - Retail'!$A$7:$A$1409,MATCH(AU103,'UT - Retail'!$U$7:$U$1409,0),1)</f>
        <v>Allianz Global Investors</v>
      </c>
      <c r="C103" s="701" t="str">
        <f>INDEX('UT - Retail'!$B$7:$B$1409,MATCH(AU103,'UT - Retail'!$U$7:$U$1409,0),1)</f>
        <v>Allianz Global Sustainability Cl A Dis EUR</v>
      </c>
      <c r="D103" s="702"/>
      <c r="E103" s="147" t="str">
        <f>VLOOKUP(C103,'UT - Retail'!$B:$K,8,FALSE)</f>
        <v>Equities</v>
      </c>
      <c r="F103" s="82" t="str">
        <f>VLOOKUP(C103,'UT - Retail'!$B:$K,9,FALSE)</f>
        <v>Global</v>
      </c>
      <c r="G103" s="82" t="str">
        <f>VLOOKUP(C103,'UT - Retail'!$B:$K,10,FALSE)</f>
        <v>General</v>
      </c>
      <c r="H103" s="82" t="str">
        <f>VLOOKUP(C103,'UT - Retail'!$B:$N,13,FALSE)</f>
        <v>No</v>
      </c>
      <c r="I103" s="82" t="str">
        <f>VLOOKUP(C103,'UT - Retail'!$B:$Q,14,FALSE)</f>
        <v>No</v>
      </c>
      <c r="J103" s="82" t="str">
        <f>VLOOKUP(C103,'UT - Retail'!$B:$Q,11,FALSE)</f>
        <v>No</v>
      </c>
      <c r="K103" s="130" t="str">
        <f>VLOOKUP(C103,'UT - Retail'!$B:$P,15,FALSE)</f>
        <v>Yes</v>
      </c>
      <c r="L103" s="82" t="str">
        <f>VLOOKUP(C103,'UT - Retail'!$B:$Q,16,FALSE)</f>
        <v>iFast</v>
      </c>
      <c r="M103" s="173" t="str">
        <f>VLOOKUP(C103,'UT - Retail'!$B:$K,6,FALSE)</f>
        <v>EUR</v>
      </c>
      <c r="N103" s="173" t="str">
        <f>IFERROR(IF(MATCH(C103,'Portfolio Construction'!$AL:$AL,0),"Yes","No"),"No")</f>
        <v>No</v>
      </c>
      <c r="O103" s="173" t="str">
        <f>IFERROR(IF(MATCH(C103,'Portfolio Construction'!$AN:$AN,0),"Yes","No"),"No")</f>
        <v>No</v>
      </c>
      <c r="P103" s="173" t="str">
        <f>IFERROR(IF(MATCH(C103,'Portfolio Construction'!$AP:$AP,0),"Yes","No"),"No")</f>
        <v>No</v>
      </c>
      <c r="Q103" s="173" t="str">
        <f>IFERROR(IF(MATCH(C103,'Portfolio Construction'!$AR:$AR,0),"Yes","No"),"No")</f>
        <v>No</v>
      </c>
      <c r="R103" s="173" t="str">
        <f>IFERROR(IF(MATCH(C103,'Portfolio Construction'!$AT:$AT,0),"Yes","No"),"No")</f>
        <v>No</v>
      </c>
      <c r="S103" s="173" t="str">
        <f>IFERROR(IF(MATCH(C103,'Portfolio Construction'!$AV:$AV,0),"Yes","No"),"No")</f>
        <v>No</v>
      </c>
      <c r="T103" s="173" t="str">
        <f>IFERROR(IF(MATCH(C103,'Portfolio Construction'!$AX:$AX,0),"Yes","No"),"No")</f>
        <v>No</v>
      </c>
      <c r="U103" s="173" t="str">
        <f>IFERROR(IF(MATCH(C103,'Portfolio Construction'!$AZ:$AZ,0),"Yes","No"),"No")</f>
        <v>No</v>
      </c>
      <c r="V103" s="173" t="str">
        <f>IFERROR(IF(MATCH(C103,'Portfolio Construction'!$BB:$BB,0),"Yes","No"),"No")</f>
        <v>No</v>
      </c>
      <c r="W103" s="619" t="e">
        <f>IF(VLOOKUP($AU103,'FE Source'!$A:$W,3,FALSE)=0,"-",VLOOKUP($AU103,'FE Source'!$A:$W,3,FALSE))</f>
        <v>#N/A</v>
      </c>
      <c r="X103" s="618" t="e">
        <f>IF(VLOOKUP($AU103,'FE Source'!$A:$W,4,FALSE)=0,"-",VLOOKUP($AU103,'FE Source'!$A:$W,4,FALSE))</f>
        <v>#N/A</v>
      </c>
      <c r="Y103" s="618" t="e">
        <f>IF(VLOOKUP($AU103,'FE Source'!$A:$W,5,FALSE)=0,"-",VLOOKUP($AU103,'FE Source'!$A:$W,5,FALSE))</f>
        <v>#N/A</v>
      </c>
      <c r="Z103" s="618" t="e">
        <f>IF(VLOOKUP($AU103,'FE Source'!$A:$W,6,FALSE)=0,"-",VLOOKUP($AU103,'FE Source'!$A:$W,6,FALSE))</f>
        <v>#N/A</v>
      </c>
      <c r="AA103" s="618" t="e">
        <f>IF(VLOOKUP($AU103,'FE Source'!$A:$W,7,FALSE)=0,"-",VLOOKUP($AU103,'FE Source'!$A:$W,7,FALSE))</f>
        <v>#N/A</v>
      </c>
      <c r="AB103" s="618" t="e">
        <f>IF(VLOOKUP($AU103,'FE Source'!$A:$W,8,FALSE)=0,"-",VLOOKUP($AU103,'FE Source'!$A:$W,8,FALSE))</f>
        <v>#N/A</v>
      </c>
      <c r="AC103" s="623" t="e">
        <f>IF(VLOOKUP($AU103,'FE Source'!$A:$W,9,FALSE)=0,"-",VLOOKUP($AU103,'FE Source'!$A:$W,9,FALSE))</f>
        <v>#N/A</v>
      </c>
      <c r="AD103" s="147" t="e">
        <f>IF(VLOOKUP($AU103,'FE Source'!$A:$W,10,FALSE)=0,"-",VLOOKUP($AU103,'FE Source'!$A:$W,10,FALSE))</f>
        <v>#N/A</v>
      </c>
      <c r="AE103" s="82" t="e">
        <f>IF(VLOOKUP($AU103,'FE Source'!$A:$W,11,FALSE)=0,"-",VLOOKUP($AU103,'FE Source'!$A:$W,11,FALSE))</f>
        <v>#N/A</v>
      </c>
      <c r="AF103" s="82" t="e">
        <f>IF(VLOOKUP($AU103,'FE Source'!$A:$W,12,FALSE)=0,"-",VLOOKUP($AU103,'FE Source'!$A:$W,12,FALSE))</f>
        <v>#N/A</v>
      </c>
      <c r="AG103" s="130" t="e">
        <f>IF(VLOOKUP($AU103,'FE Source'!$A:$W,14,FALSE)=0,"-",VLOOKUP($AU103,'FE Source'!$A:$W,14,FALSE))</f>
        <v>#N/A</v>
      </c>
      <c r="AH103" s="173" t="e">
        <f>IF(VLOOKUP($AU103,'FE Source'!$A:$DJ,33,FALSE)=0,"-",VLOOKUP($AU103,'FE Source'!$A:$DJ,33,FALSE))</f>
        <v>#N/A</v>
      </c>
      <c r="AI103" s="203" t="e">
        <f>IF(VLOOKUP($AU103,'FE Source'!$A:$Y,20,FALSE)=0,"-",VLOOKUP($AU103,'FE Source'!$A:$Y,20,FALSE))</f>
        <v>#N/A</v>
      </c>
      <c r="AJ103" s="257" t="e">
        <f>IF(VLOOKUP($AU103,'FE Source'!$A:$DJ,34,FALSE)=0,"-",VLOOKUP($AU103,'FE Source'!$A:$DJ,34,FALSE))</f>
        <v>#N/A</v>
      </c>
      <c r="AK103" s="257" t="e">
        <f>IF(VLOOKUP($AU103,'FE Source'!$A:$DJ,35,FALSE)=0,"-",VLOOKUP($AU103,'FE Source'!$A:$DJ,35,FALSE))</f>
        <v>#N/A</v>
      </c>
      <c r="AL103" s="326" t="e">
        <f>IF(VLOOKUP($AU103,'FE Source'!$A:$Y,19,FALSE)=0,"-",VLOOKUP($AU103,'FE Source'!$A:$Y,19,FALSE))</f>
        <v>#N/A</v>
      </c>
      <c r="AM103" s="259" t="e">
        <f>IF(VLOOKUP($AU103,'FE Source'!$A:$DJ,36,FALSE)=0,"-",VLOOKUP($AU103,'FE Source'!$A:$DJ,36,FALSE))</f>
        <v>#N/A</v>
      </c>
      <c r="AN103" s="165" t="e">
        <f>IF(VLOOKUP($AU103,'FE Source'!$A:$W,13,FALSE)=0,"-",VLOOKUP($AU103,'FE Source'!$A:$W,13,FALSE))</f>
        <v>#N/A</v>
      </c>
      <c r="AO103" s="198" t="str">
        <f>IF(J103="no","-",IF(VLOOKUP($AU103,'FE Source'!$A:$W,15,FALSE)=0,"-",VLOOKUP($AU103,'FE Source'!$A:$W,15,FALSE)))</f>
        <v>-</v>
      </c>
      <c r="AP103" s="201" t="str">
        <f>IF(AO103="-","-",IF(VLOOKUP($AU103,'FE Source'!$A:$Z,21,FALSE)=0,"-",IF(VLOOKUP($AU103,'FE Source'!$A:$Z,21,FALSE)=2,"Semi-Annual",IF(VLOOKUP($AU103,'FE Source'!$A:$Z,21,FALSE)=4,"Quarterly",IF(VLOOKUP($AU103,'FE Source'!$A:$Z,21,FALSE)=12,"Monthly","Annual")))))</f>
        <v>-</v>
      </c>
      <c r="AQ103" s="170" t="e">
        <f t="array" ref="AQ103">IF(VLOOKUP($AU103,'FE Source'!$A:$W,16,FALSE)=0,"-",VLOOKUP($AU103,'FE Source'!$A:$W,16,FALSE))</f>
        <v>#N/A</v>
      </c>
      <c r="AR103" s="175" t="e">
        <f>IF(VLOOKUP($AU103,'FE Source'!$A:$W,17,FALSE)=0,"-",VLOOKUP($AU103,'FE Source'!$A:$W,17,FALSE))</f>
        <v>#N/A</v>
      </c>
      <c r="AS103" s="173" t="e">
        <f>IF(VLOOKUP($AU103,'FE Source'!$AN:$AS,4,FALSE)="",VLOOKUP($AU103,'FE Source'!$AN:$AS,3,FALSE),VLOOKUP($AU103,'FE Source'!$AN:$AS,4,FALSE))</f>
        <v>#N/A</v>
      </c>
      <c r="AT103" s="180" t="e">
        <f>IF(VLOOKUP($AU103,'FE Source'!$AN:$AS,5,FALSE)=0,"-",VLOOKUP($AU103,'FE Source'!$AN:$AS,5,FALSE))</f>
        <v>#N/A</v>
      </c>
      <c r="AU103" s="163" t="s">
        <v>9245</v>
      </c>
      <c r="BE103" s="219" t="e">
        <f>IF(VLOOKUP($AU103,'FE Source'!$A:$AK,22,FALSE)=0,"-",VLOOKUP($AU103,'FE Source'!$A:$AK,22,FALSE))</f>
        <v>#N/A</v>
      </c>
      <c r="BF103" s="219" t="e">
        <f>IF(VLOOKUP($AU103,'FE Source'!$A:$AK,23,FALSE)=0,"-",VLOOKUP($AU103,'FE Source'!$A:$AK,23,FALSE))</f>
        <v>#N/A</v>
      </c>
      <c r="BG103" s="219" t="e">
        <f>IF(VLOOKUP($AU103,'FE Source'!$A:$AK,24,FALSE)=0,"-",VLOOKUP($AU103,'FE Source'!$A:$AK,24,FALSE))</f>
        <v>#N/A</v>
      </c>
      <c r="BH103" s="219" t="e">
        <f>IF(VLOOKUP($AU103,'FE Source'!$A:$AK,25,FALSE)=0,"-",VLOOKUP($AU103,'FE Source'!$A:$AK,25,FALSE))</f>
        <v>#N/A</v>
      </c>
      <c r="BI103" s="219" t="e">
        <f>IF(VLOOKUP($AU103,'FE Source'!$A:$AK,26,FALSE)=0,"-",VLOOKUP($AU103,'FE Source'!$A:$AK,26,FALSE))</f>
        <v>#N/A</v>
      </c>
      <c r="BJ103" s="219" t="e">
        <f>IF(VLOOKUP($AU103,'FE Source'!$A:$AK,27,FALSE)=0,"-",VLOOKUP($AU103,'FE Source'!$A:$AK,27,FALSE))</f>
        <v>#N/A</v>
      </c>
      <c r="BK103" s="219" t="e">
        <f>IF(VLOOKUP($AU103,'FE Source'!$A:$AK,28,FALSE)=0,"-",VLOOKUP($AU103,'FE Source'!$A:$AK,28,FALSE))</f>
        <v>#N/A</v>
      </c>
      <c r="BL103" s="219" t="e">
        <f>IF(VLOOKUP($AU103,'FE Source'!$A:$AK,29,FALSE)=0,"-",VLOOKUP($AU103,'FE Source'!$A:$AK,29,FALSE))</f>
        <v>#N/A</v>
      </c>
      <c r="BM103" s="219" t="e">
        <f>IF(VLOOKUP($AU103,'FE Source'!$A:$AK,30,FALSE)=0,"-",VLOOKUP($AU103,'FE Source'!$A:$AK,30,FALSE))</f>
        <v>#N/A</v>
      </c>
      <c r="BN103" t="e">
        <f>IF(VLOOKUP($AU103,'FE Source'!$A:$AK,31,FALSE)="No Specified Index","-",IF(VLOOKUP($AU103,'FE Source'!$A:$AK,31,FALSE)=0,"-",VLOOKUP($AU103,'FE Source'!$A:$AK,31,FALSE)))</f>
        <v>#N/A</v>
      </c>
      <c r="BO103" s="217" t="e">
        <f>IF(VLOOKUP($AU103,'FE Source'!$A:$AK,32,FALSE)=0,"-",VLOOKUP($AU103,'FE Source'!$A:$AK,32,FALSE))</f>
        <v>#N/A</v>
      </c>
      <c r="BP103" s="18" t="e">
        <f>IF(VLOOKUP($AU103,'FE Source'!$AZ:$BC,2,FALSE)=0,"-",VLOOKUP($AU103,'FE Source'!$AZ:$BC,2,FALSE))</f>
        <v>#N/A</v>
      </c>
      <c r="BQ103" s="18" t="e">
        <f>IF(VLOOKUP($AU103,'FE Source'!$AZ:$BC,3,FALSE)=0,"-",VLOOKUP($AU103,'FE Source'!$AZ:$BC,3,FALSE))</f>
        <v>#N/A</v>
      </c>
      <c r="BR103" s="18" t="e">
        <f>IF(VLOOKUP($AU103,'FE Source'!$AZ:$BC,4,FALSE)=0,"-",VLOOKUP($AU103,'FE Source'!$AZ:$BC,4,FALSE))</f>
        <v>#N/A</v>
      </c>
    </row>
    <row r="104" spans="1:70" ht="15" customHeight="1">
      <c r="A104" s="3"/>
      <c r="B104" s="159" t="str">
        <f>INDEX('UT - Retail'!$A$7:$A$1409,MATCH(AU104,'UT - Retail'!$U$7:$U$1409,0),1)</f>
        <v>Allianz Global Investors</v>
      </c>
      <c r="C104" s="701" t="str">
        <f>INDEX('UT - Retail'!$B$7:$B$1409,MATCH(AU104,'UT - Retail'!$U$7:$U$1409,0),1)</f>
        <v>Allianz Global Sustainability Cl AM Dis H2-SGD</v>
      </c>
      <c r="D104" s="702"/>
      <c r="E104" s="147" t="str">
        <f>VLOOKUP(C104,'UT - Retail'!$B:$K,8,FALSE)</f>
        <v>Equities</v>
      </c>
      <c r="F104" s="82" t="str">
        <f>VLOOKUP(C104,'UT - Retail'!$B:$K,9,FALSE)</f>
        <v>Global</v>
      </c>
      <c r="G104" s="82" t="str">
        <f>VLOOKUP(C104,'UT - Retail'!$B:$K,10,FALSE)</f>
        <v>General</v>
      </c>
      <c r="H104" s="82" t="str">
        <f>VLOOKUP(C104,'UT - Retail'!$B:$N,13,FALSE)</f>
        <v>No</v>
      </c>
      <c r="I104" s="82" t="str">
        <f>VLOOKUP(C104,'UT - Retail'!$B:$Q,14,FALSE)</f>
        <v>No</v>
      </c>
      <c r="J104" s="82" t="str">
        <f>VLOOKUP(C104,'UT - Retail'!$B:$Q,11,FALSE)</f>
        <v>Yes</v>
      </c>
      <c r="K104" s="130" t="str">
        <f>VLOOKUP(C104,'UT - Retail'!$B:$P,15,FALSE)</f>
        <v>Yes</v>
      </c>
      <c r="L104" s="82" t="str">
        <f>VLOOKUP(C104,'UT - Retail'!$B:$Q,16,FALSE)</f>
        <v>Both</v>
      </c>
      <c r="M104" s="173" t="str">
        <f>VLOOKUP(C104,'UT - Retail'!$B:$K,6,FALSE)</f>
        <v>SGD</v>
      </c>
      <c r="N104" s="173" t="str">
        <f>IFERROR(IF(MATCH(C104,'Portfolio Construction'!$AL:$AL,0),"Yes","No"),"No")</f>
        <v>No</v>
      </c>
      <c r="O104" s="173" t="str">
        <f>IFERROR(IF(MATCH(C104,'Portfolio Construction'!$AN:$AN,0),"Yes","No"),"No")</f>
        <v>No</v>
      </c>
      <c r="P104" s="173" t="str">
        <f>IFERROR(IF(MATCH(C104,'Portfolio Construction'!$AP:$AP,0),"Yes","No"),"No")</f>
        <v>No</v>
      </c>
      <c r="Q104" s="173" t="str">
        <f>IFERROR(IF(MATCH(C104,'Portfolio Construction'!$AR:$AR,0),"Yes","No"),"No")</f>
        <v>No</v>
      </c>
      <c r="R104" s="173" t="str">
        <f>IFERROR(IF(MATCH(C104,'Portfolio Construction'!$AT:$AT,0),"Yes","No"),"No")</f>
        <v>No</v>
      </c>
      <c r="S104" s="173" t="str">
        <f>IFERROR(IF(MATCH(C104,'Portfolio Construction'!$AV:$AV,0),"Yes","No"),"No")</f>
        <v>No</v>
      </c>
      <c r="T104" s="173" t="str">
        <f>IFERROR(IF(MATCH(C104,'Portfolio Construction'!$AX:$AX,0),"Yes","No"),"No")</f>
        <v>No</v>
      </c>
      <c r="U104" s="173" t="str">
        <f>IFERROR(IF(MATCH(C104,'Portfolio Construction'!$AZ:$AZ,0),"Yes","No"),"No")</f>
        <v>No</v>
      </c>
      <c r="V104" s="173" t="str">
        <f>IFERROR(IF(MATCH(C104,'Portfolio Construction'!$BB:$BB,0),"Yes","No"),"No")</f>
        <v>No</v>
      </c>
      <c r="W104" s="619">
        <f>IF(VLOOKUP($AU104,'FE Source'!$A:$W,3,FALSE)=0,"-",VLOOKUP($AU104,'FE Source'!$A:$W,3,FALSE))</f>
        <v>-6.69</v>
      </c>
      <c r="X104" s="618">
        <f>IF(VLOOKUP($AU104,'FE Source'!$A:$W,4,FALSE)=0,"-",VLOOKUP($AU104,'FE Source'!$A:$W,4,FALSE))</f>
        <v>2.2999999999999998</v>
      </c>
      <c r="Y104" s="618">
        <f>IF(VLOOKUP($AU104,'FE Source'!$A:$W,5,FALSE)=0,"-",VLOOKUP($AU104,'FE Source'!$A:$W,5,FALSE))</f>
        <v>-7.58</v>
      </c>
      <c r="Z104" s="618">
        <f>IF(VLOOKUP($AU104,'FE Source'!$A:$W,6,FALSE)=0,"-",VLOOKUP($AU104,'FE Source'!$A:$W,6,FALSE))</f>
        <v>-2.56</v>
      </c>
      <c r="AA104" s="618">
        <f>IF(VLOOKUP($AU104,'FE Source'!$A:$W,7,FALSE)=0,"-",VLOOKUP($AU104,'FE Source'!$A:$W,7,FALSE))</f>
        <v>5.31</v>
      </c>
      <c r="AB104" s="618">
        <f>IF(VLOOKUP($AU104,'FE Source'!$A:$W,8,FALSE)=0,"-",VLOOKUP($AU104,'FE Source'!$A:$W,8,FALSE))</f>
        <v>9.51</v>
      </c>
      <c r="AC104" s="623" t="str">
        <f>IF(VLOOKUP($AU104,'FE Source'!$A:$W,9,FALSE)=0,"-",VLOOKUP($AU104,'FE Source'!$A:$W,9,FALSE))</f>
        <v>-</v>
      </c>
      <c r="AD104" s="147">
        <f>IF(VLOOKUP($AU104,'FE Source'!$A:$W,10,FALSE)=0,"-",VLOOKUP($AU104,'FE Source'!$A:$W,10,FALSE))</f>
        <v>0.97</v>
      </c>
      <c r="AE104" s="82">
        <f>IF(VLOOKUP($AU104,'FE Source'!$A:$W,11,FALSE)=0,"-",VLOOKUP($AU104,'FE Source'!$A:$W,11,FALSE))</f>
        <v>13.47</v>
      </c>
      <c r="AF104" s="82">
        <f>IF(VLOOKUP($AU104,'FE Source'!$A:$W,12,FALSE)=0,"-",VLOOKUP($AU104,'FE Source'!$A:$W,12,FALSE))</f>
        <v>0.04</v>
      </c>
      <c r="AG104" s="130">
        <f>IF(VLOOKUP($AU104,'FE Source'!$A:$W,14,FALSE)=0,"-",VLOOKUP($AU104,'FE Source'!$A:$W,14,FALSE))</f>
        <v>-13.44</v>
      </c>
      <c r="AH104" s="173">
        <f>IF(VLOOKUP($AU104,'FE Source'!$A:$DJ,33,FALSE)=0,"-",VLOOKUP($AU104,'FE Source'!$A:$DJ,33,FALSE))</f>
        <v>108.28</v>
      </c>
      <c r="AI104" s="203">
        <f>IF(VLOOKUP($AU104,'FE Source'!$A:$Y,20,FALSE)=0,"-",VLOOKUP($AU104,'FE Source'!$A:$Y,20,FALSE))</f>
        <v>96.87</v>
      </c>
      <c r="AJ104" s="257">
        <f>IF(VLOOKUP($AU104,'FE Source'!$A:$DJ,34,FALSE)=0,"-",VLOOKUP($AU104,'FE Source'!$A:$DJ,34,FALSE))</f>
        <v>109.86</v>
      </c>
      <c r="AK104" s="257">
        <f>IF(VLOOKUP($AU104,'FE Source'!$A:$DJ,35,FALSE)=0,"-",VLOOKUP($AU104,'FE Source'!$A:$DJ,35,FALSE))</f>
        <v>165.32</v>
      </c>
      <c r="AL104" s="326">
        <f>IF(VLOOKUP($AU104,'FE Source'!$A:$Y,19,FALSE)=0,"-",VLOOKUP($AU104,'FE Source'!$A:$Y,19,FALSE))</f>
        <v>100.15</v>
      </c>
      <c r="AM104" s="259">
        <f>IF(VLOOKUP($AU104,'FE Source'!$A:$DJ,36,FALSE)=0,"-",VLOOKUP($AU104,'FE Source'!$A:$DJ,36,FALSE))</f>
        <v>98.49</v>
      </c>
      <c r="AN104" s="165">
        <f>IF(VLOOKUP($AU104,'FE Source'!$A:$W,13,FALSE)=0,"-",VLOOKUP($AU104,'FE Source'!$A:$W,13,FALSE))</f>
        <v>2843.1</v>
      </c>
      <c r="AO104" s="198">
        <f>IF(J104="no","-",IF(VLOOKUP($AU104,'FE Source'!$A:$W,15,FALSE)=0,"-",VLOOKUP($AU104,'FE Source'!$A:$W,15,FALSE)))</f>
        <v>6.08</v>
      </c>
      <c r="AP104" s="201" t="str">
        <f>IF(AO104="-","-",IF(VLOOKUP($AU104,'FE Source'!$A:$Z,21,FALSE)=0,"-",IF(VLOOKUP($AU104,'FE Source'!$A:$Z,21,FALSE)=2,"Semi-Annual",IF(VLOOKUP($AU104,'FE Source'!$A:$Z,21,FALSE)=4,"Quarterly",IF(VLOOKUP($AU104,'FE Source'!$A:$Z,21,FALSE)=12,"Monthly","Annual")))))</f>
        <v>Monthly</v>
      </c>
      <c r="AQ104" s="170">
        <f t="array" ref="AQ104">IF(VLOOKUP($AU104,'FE Source'!$A:$W,16,FALSE)=0,"-",VLOOKUP($AU104,'FE Source'!$A:$W,16,FALSE))</f>
        <v>1.85</v>
      </c>
      <c r="AR104" s="175" t="str">
        <f>IF(VLOOKUP($AU104,'FE Source'!$A:$W,17,FALSE)=0,"-",VLOOKUP($AU104,'FE Source'!$A:$W,17,FALSE))</f>
        <v>-</v>
      </c>
      <c r="AS104" s="173">
        <f>IF(VLOOKUP($AU104,'FE Source'!$AN:$AS,4,FALSE)="",VLOOKUP($AU104,'FE Source'!$AN:$AS,3,FALSE),VLOOKUP($AU104,'FE Source'!$AN:$AS,4,FALSE))</f>
        <v>12</v>
      </c>
      <c r="AT104" s="179">
        <f>IF(VLOOKUP($AU104,'FE Source'!$AN:$AS,5,FALSE)=0,"-",VLOOKUP($AU104,'FE Source'!$AN:$AS,5,FALSE))</f>
        <v>45783</v>
      </c>
      <c r="AU104" s="163" t="s">
        <v>9249</v>
      </c>
      <c r="BE104" s="219" t="str">
        <f>IF(VLOOKUP($AU104,'FE Source'!$A:$AK,22,FALSE)=0,"-",VLOOKUP($AU104,'FE Source'!$A:$AK,22,FALSE))</f>
        <v>-</v>
      </c>
      <c r="BF104" s="219" t="str">
        <f>IF(VLOOKUP($AU104,'FE Source'!$A:$AK,23,FALSE)=0,"-",VLOOKUP($AU104,'FE Source'!$A:$AK,23,FALSE))</f>
        <v>-</v>
      </c>
      <c r="BG104" s="219" t="str">
        <f>IF(VLOOKUP($AU104,'FE Source'!$A:$AK,24,FALSE)=0,"-",VLOOKUP($AU104,'FE Source'!$A:$AK,24,FALSE))</f>
        <v>-</v>
      </c>
      <c r="BH104" s="219" t="str">
        <f>IF(VLOOKUP($AU104,'FE Source'!$A:$AK,25,FALSE)=0,"-",VLOOKUP($AU104,'FE Source'!$A:$AK,25,FALSE))</f>
        <v>-</v>
      </c>
      <c r="BI104" s="219" t="str">
        <f>IF(VLOOKUP($AU104,'FE Source'!$A:$AK,26,FALSE)=0,"-",VLOOKUP($AU104,'FE Source'!$A:$AK,26,FALSE))</f>
        <v>-</v>
      </c>
      <c r="BJ104" s="219" t="str">
        <f>IF(VLOOKUP($AU104,'FE Source'!$A:$AK,27,FALSE)=0,"-",VLOOKUP($AU104,'FE Source'!$A:$AK,27,FALSE))</f>
        <v>-</v>
      </c>
      <c r="BK104" s="219">
        <f>IF(VLOOKUP($AU104,'FE Source'!$A:$AK,28,FALSE)=0,"-",VLOOKUP($AU104,'FE Source'!$A:$AK,28,FALSE))</f>
        <v>34.75</v>
      </c>
      <c r="BL104" s="219">
        <f>IF(VLOOKUP($AU104,'FE Source'!$A:$AK,29,FALSE)=0,"-",VLOOKUP($AU104,'FE Source'!$A:$AK,29,FALSE))</f>
        <v>-15.6</v>
      </c>
      <c r="BM104" s="219">
        <f>IF(VLOOKUP($AU104,'FE Source'!$A:$AK,30,FALSE)=0,"-",VLOOKUP($AU104,'FE Source'!$A:$AK,30,FALSE))</f>
        <v>20.11</v>
      </c>
      <c r="BN104" t="str">
        <f>IF(VLOOKUP($AU104,'FE Source'!$A:$AK,31,FALSE)="No Specified Index","-",IF(VLOOKUP($AU104,'FE Source'!$A:$AK,31,FALSE)=0,"-",VLOOKUP($AU104,'FE Source'!$A:$AK,31,FALSE)))</f>
        <v>DOW JONES Sustainability World Index</v>
      </c>
      <c r="BO104" s="217">
        <f>IF(VLOOKUP($AU104,'FE Source'!$A:$AK,32,FALSE)=0,"-",VLOOKUP($AU104,'FE Source'!$A:$AK,32,FALSE))</f>
        <v>43832</v>
      </c>
      <c r="BP104" s="18" t="str">
        <f>IF(VLOOKUP($AU104,'FE Source'!$AZ:$BC,2,FALSE)=0,"-",VLOOKUP($AU104,'FE Source'!$AZ:$BC,2,FALSE))</f>
        <v>-</v>
      </c>
      <c r="BQ104" s="18" t="str">
        <f>IF(VLOOKUP($AU104,'FE Source'!$AZ:$BC,3,FALSE)=0,"-",VLOOKUP($AU104,'FE Source'!$AZ:$BC,3,FALSE))</f>
        <v>-</v>
      </c>
      <c r="BR104" s="18" t="str">
        <f>IF(VLOOKUP($AU104,'FE Source'!$AZ:$BC,4,FALSE)=0,"-",VLOOKUP($AU104,'FE Source'!$AZ:$BC,4,FALSE))</f>
        <v>-</v>
      </c>
    </row>
    <row r="105" spans="1:70" ht="15" customHeight="1">
      <c r="A105" s="3"/>
      <c r="B105" s="159" t="str">
        <f>INDEX('UT - Retail'!$A$7:$A$1409,MATCH(AU105,'UT - Retail'!$U$7:$U$1409,0),1)</f>
        <v>Allianz Global Investors</v>
      </c>
      <c r="C105" s="756" t="str">
        <f>INDEX('UT - Retail'!$B$7:$B$1409,MATCH(AU105,'UT - Retail'!$U$7:$U$1409,0),1)</f>
        <v>Allianz Global Sustainability Cl AM Dis H2-USD</v>
      </c>
      <c r="D105" s="762"/>
      <c r="E105" s="150" t="str">
        <f>VLOOKUP(C105,'UT - Retail'!$B:$K,8,FALSE)</f>
        <v>Equities</v>
      </c>
      <c r="F105" s="141" t="str">
        <f>VLOOKUP(C105,'UT - Retail'!$B:$K,9,FALSE)</f>
        <v>Global</v>
      </c>
      <c r="G105" s="141" t="str">
        <f>VLOOKUP(C105,'UT - Retail'!$B:$K,10,FALSE)</f>
        <v>General</v>
      </c>
      <c r="H105" s="82" t="str">
        <f>VLOOKUP(C105,'UT - Retail'!$B:$N,13,FALSE)</f>
        <v>No</v>
      </c>
      <c r="I105" s="82" t="str">
        <f>VLOOKUP(C105,'UT - Retail'!$B:$Q,14,FALSE)</f>
        <v>No</v>
      </c>
      <c r="J105" s="141" t="str">
        <f>VLOOKUP(C105,'UT - Retail'!$B:$Q,11,FALSE)</f>
        <v>Yes</v>
      </c>
      <c r="K105" s="130" t="str">
        <f>VLOOKUP(C105,'UT - Retail'!$B:$P,15,FALSE)</f>
        <v>Yes</v>
      </c>
      <c r="L105" s="82" t="str">
        <f>VLOOKUP(C105,'UT - Retail'!$B:$Q,16,FALSE)</f>
        <v>Both</v>
      </c>
      <c r="M105" s="173" t="str">
        <f>VLOOKUP(C105,'UT - Retail'!$B:$K,6,FALSE)</f>
        <v>USD</v>
      </c>
      <c r="N105" s="173" t="str">
        <f>IFERROR(IF(MATCH(C105,'Portfolio Construction'!$AL:$AL,0),"Yes","No"),"No")</f>
        <v>No</v>
      </c>
      <c r="O105" s="173" t="str">
        <f>IFERROR(IF(MATCH(C105,'Portfolio Construction'!$AN:$AN,0),"Yes","No"),"No")</f>
        <v>No</v>
      </c>
      <c r="P105" s="173" t="str">
        <f>IFERROR(IF(MATCH(C105,'Portfolio Construction'!$AP:$AP,0),"Yes","No"),"No")</f>
        <v>No</v>
      </c>
      <c r="Q105" s="173" t="str">
        <f>IFERROR(IF(MATCH(C105,'Portfolio Construction'!$AR:$AR,0),"Yes","No"),"No")</f>
        <v>No</v>
      </c>
      <c r="R105" s="173" t="str">
        <f>IFERROR(IF(MATCH(C105,'Portfolio Construction'!$AT:$AT,0),"Yes","No"),"No")</f>
        <v>No</v>
      </c>
      <c r="S105" s="173" t="str">
        <f>IFERROR(IF(MATCH(C105,'Portfolio Construction'!$AV:$AV,0),"Yes","No"),"No")</f>
        <v>No</v>
      </c>
      <c r="T105" s="173" t="str">
        <f>IFERROR(IF(MATCH(C105,'Portfolio Construction'!$AX:$AX,0),"Yes","No"),"No")</f>
        <v>No</v>
      </c>
      <c r="U105" s="173" t="str">
        <f>IFERROR(IF(MATCH(C105,'Portfolio Construction'!$AZ:$AZ,0),"Yes","No"),"No")</f>
        <v>No</v>
      </c>
      <c r="V105" s="173" t="str">
        <f>IFERROR(IF(MATCH(C105,'Portfolio Construction'!$BB:$BB,0),"Yes","No"),"No")</f>
        <v>No</v>
      </c>
      <c r="W105" s="619">
        <f>IF(VLOOKUP($AU105,'FE Source'!$A:$W,3,FALSE)=0,"-",VLOOKUP($AU105,'FE Source'!$A:$W,3,FALSE))</f>
        <v>-11.02</v>
      </c>
      <c r="X105" s="618">
        <f>IF(VLOOKUP($AU105,'FE Source'!$A:$W,4,FALSE)=0,"-",VLOOKUP($AU105,'FE Source'!$A:$W,4,FALSE))</f>
        <v>-1.38</v>
      </c>
      <c r="Y105" s="618">
        <f>IF(VLOOKUP($AU105,'FE Source'!$A:$W,5,FALSE)=0,"-",VLOOKUP($AU105,'FE Source'!$A:$W,5,FALSE))</f>
        <v>-9.61</v>
      </c>
      <c r="Z105" s="618">
        <f>IF(VLOOKUP($AU105,'FE Source'!$A:$W,6,FALSE)=0,"-",VLOOKUP($AU105,'FE Source'!$A:$W,6,FALSE))</f>
        <v>-4.99</v>
      </c>
      <c r="AA105" s="618">
        <f>IF(VLOOKUP($AU105,'FE Source'!$A:$W,7,FALSE)=0,"-",VLOOKUP($AU105,'FE Source'!$A:$W,7,FALSE))</f>
        <v>4.45</v>
      </c>
      <c r="AB105" s="618">
        <f>IF(VLOOKUP($AU105,'FE Source'!$A:$W,8,FALSE)=0,"-",VLOOKUP($AU105,'FE Source'!$A:$W,8,FALSE))</f>
        <v>8.51</v>
      </c>
      <c r="AC105" s="623" t="str">
        <f>IF(VLOOKUP($AU105,'FE Source'!$A:$W,9,FALSE)=0,"-",VLOOKUP($AU105,'FE Source'!$A:$W,9,FALSE))</f>
        <v>-</v>
      </c>
      <c r="AD105" s="146">
        <f>IF(VLOOKUP($AU105,'FE Source'!$A:$W,10,FALSE)=0,"-",VLOOKUP($AU105,'FE Source'!$A:$W,10,FALSE))</f>
        <v>0.8</v>
      </c>
      <c r="AE105" s="83">
        <f>IF(VLOOKUP($AU105,'FE Source'!$A:$W,11,FALSE)=0,"-",VLOOKUP($AU105,'FE Source'!$A:$W,11,FALSE))</f>
        <v>13.37</v>
      </c>
      <c r="AF105" s="83">
        <f>IF(VLOOKUP($AU105,'FE Source'!$A:$W,12,FALSE)=0,"-",VLOOKUP($AU105,'FE Source'!$A:$W,12,FALSE))</f>
        <v>0.02</v>
      </c>
      <c r="AG105" s="131">
        <f>IF(VLOOKUP($AU105,'FE Source'!$A:$W,14,FALSE)=0,"-",VLOOKUP($AU105,'FE Source'!$A:$W,14,FALSE))</f>
        <v>-16.05</v>
      </c>
      <c r="AH105" s="173">
        <f>IF(VLOOKUP($AU105,'FE Source'!$A:$DJ,33,FALSE)=0,"-",VLOOKUP($AU105,'FE Source'!$A:$DJ,33,FALSE))</f>
        <v>97.9</v>
      </c>
      <c r="AI105" s="204">
        <f>IF(VLOOKUP($AU105,'FE Source'!$A:$Y,20,FALSE)=0,"-",VLOOKUP($AU105,'FE Source'!$A:$Y,20,FALSE))</f>
        <v>75.56</v>
      </c>
      <c r="AJ105" s="257">
        <f>IF(VLOOKUP($AU105,'FE Source'!$A:$DJ,34,FALSE)=0,"-",VLOOKUP($AU105,'FE Source'!$A:$DJ,34,FALSE))</f>
        <v>83.88</v>
      </c>
      <c r="AK105" s="257">
        <f>IF(VLOOKUP($AU105,'FE Source'!$A:$DJ,35,FALSE)=0,"-",VLOOKUP($AU105,'FE Source'!$A:$DJ,35,FALSE))</f>
        <v>175.74</v>
      </c>
      <c r="AL105" s="327">
        <f>IF(VLOOKUP($AU105,'FE Source'!$A:$Y,19,FALSE)=0,"-",VLOOKUP($AU105,'FE Source'!$A:$Y,19,FALSE))</f>
        <v>84.47</v>
      </c>
      <c r="AM105" s="259">
        <f>IF(VLOOKUP($AU105,'FE Source'!$A:$DJ,36,FALSE)=0,"-",VLOOKUP($AU105,'FE Source'!$A:$DJ,36,FALSE))</f>
        <v>82.61</v>
      </c>
      <c r="AN105" s="167">
        <f>IF(VLOOKUP($AU105,'FE Source'!$A:$W,13,FALSE)=0,"-",VLOOKUP($AU105,'FE Source'!$A:$W,13,FALSE))</f>
        <v>2843.1</v>
      </c>
      <c r="AO105" s="199">
        <f>IF(J105="no","-",IF(VLOOKUP($AU105,'FE Source'!$A:$W,15,FALSE)=0,"-",VLOOKUP($AU105,'FE Source'!$A:$W,15,FALSE)))</f>
        <v>8.0500000000000007</v>
      </c>
      <c r="AP105" s="202" t="str">
        <f>IF(AO105="-","-",IF(VLOOKUP($AU105,'FE Source'!$A:$Z,21,FALSE)=0,"-",IF(VLOOKUP($AU105,'FE Source'!$A:$Z,21,FALSE)=2,"Semi-Annual",IF(VLOOKUP($AU105,'FE Source'!$A:$Z,21,FALSE)=4,"Quarterly",IF(VLOOKUP($AU105,'FE Source'!$A:$Z,21,FALSE)=12,"Monthly","Annual")))))</f>
        <v>Monthly</v>
      </c>
      <c r="AQ105" s="170">
        <f t="array" ref="AQ105">IF(VLOOKUP($AU105,'FE Source'!$A:$W,16,FALSE)=0,"-",VLOOKUP($AU105,'FE Source'!$A:$W,16,FALSE))</f>
        <v>1.85</v>
      </c>
      <c r="AR105" s="176" t="str">
        <f>IF(VLOOKUP($AU105,'FE Source'!$A:$W,17,FALSE)=0,"-",VLOOKUP($AU105,'FE Source'!$A:$W,17,FALSE))</f>
        <v>-</v>
      </c>
      <c r="AS105" s="173">
        <f>IF(VLOOKUP($AU105,'FE Source'!$AN:$AS,4,FALSE)="",VLOOKUP($AU105,'FE Source'!$AN:$AS,3,FALSE),VLOOKUP($AU105,'FE Source'!$AN:$AS,4,FALSE))</f>
        <v>12.33</v>
      </c>
      <c r="AT105" s="179">
        <f>IF(VLOOKUP($AU105,'FE Source'!$AN:$AS,5,FALSE)=0,"-",VLOOKUP($AU105,'FE Source'!$AN:$AS,5,FALSE))</f>
        <v>45783</v>
      </c>
      <c r="AU105" s="163" t="s">
        <v>9253</v>
      </c>
      <c r="BE105" s="219" t="str">
        <f>IF(VLOOKUP($AU105,'FE Source'!$A:$AK,22,FALSE)=0,"-",VLOOKUP($AU105,'FE Source'!$A:$AK,22,FALSE))</f>
        <v>-</v>
      </c>
      <c r="BF105" s="219" t="str">
        <f>IF(VLOOKUP($AU105,'FE Source'!$A:$AK,23,FALSE)=0,"-",VLOOKUP($AU105,'FE Source'!$A:$AK,23,FALSE))</f>
        <v>-</v>
      </c>
      <c r="BG105" s="219" t="str">
        <f>IF(VLOOKUP($AU105,'FE Source'!$A:$AK,24,FALSE)=0,"-",VLOOKUP($AU105,'FE Source'!$A:$AK,24,FALSE))</f>
        <v>-</v>
      </c>
      <c r="BH105" s="219" t="str">
        <f>IF(VLOOKUP($AU105,'FE Source'!$A:$AK,25,FALSE)=0,"-",VLOOKUP($AU105,'FE Source'!$A:$AK,25,FALSE))</f>
        <v>-</v>
      </c>
      <c r="BI105" s="219" t="str">
        <f>IF(VLOOKUP($AU105,'FE Source'!$A:$AK,26,FALSE)=0,"-",VLOOKUP($AU105,'FE Source'!$A:$AK,26,FALSE))</f>
        <v>-</v>
      </c>
      <c r="BJ105" s="219" t="str">
        <f>IF(VLOOKUP($AU105,'FE Source'!$A:$AK,27,FALSE)=0,"-",VLOOKUP($AU105,'FE Source'!$A:$AK,27,FALSE))</f>
        <v>-</v>
      </c>
      <c r="BK105" s="219">
        <f>IF(VLOOKUP($AU105,'FE Source'!$A:$AK,28,FALSE)=0,"-",VLOOKUP($AU105,'FE Source'!$A:$AK,28,FALSE))</f>
        <v>37.630000000000003</v>
      </c>
      <c r="BL105" s="219">
        <f>IF(VLOOKUP($AU105,'FE Source'!$A:$AK,29,FALSE)=0,"-",VLOOKUP($AU105,'FE Source'!$A:$AK,29,FALSE))</f>
        <v>-15.47</v>
      </c>
      <c r="BM105" s="219">
        <f>IF(VLOOKUP($AU105,'FE Source'!$A:$AK,30,FALSE)=0,"-",VLOOKUP($AU105,'FE Source'!$A:$AK,30,FALSE))</f>
        <v>19.8</v>
      </c>
      <c r="BN105" t="str">
        <f>IF(VLOOKUP($AU105,'FE Source'!$A:$AK,31,FALSE)="No Specified Index","-",IF(VLOOKUP($AU105,'FE Source'!$A:$AK,31,FALSE)=0,"-",VLOOKUP($AU105,'FE Source'!$A:$AK,31,FALSE)))</f>
        <v>DOW JONES Sustainability World Index</v>
      </c>
      <c r="BO105" s="217">
        <f>IF(VLOOKUP($AU105,'FE Source'!$A:$AK,32,FALSE)=0,"-",VLOOKUP($AU105,'FE Source'!$A:$AK,32,FALSE))</f>
        <v>43832</v>
      </c>
      <c r="BP105" s="18" t="str">
        <f>IF(VLOOKUP($AU105,'FE Source'!$AZ:$BC,2,FALSE)=0,"-",VLOOKUP($AU105,'FE Source'!$AZ:$BC,2,FALSE))</f>
        <v>-</v>
      </c>
      <c r="BQ105" s="18" t="str">
        <f>IF(VLOOKUP($AU105,'FE Source'!$AZ:$BC,3,FALSE)=0,"-",VLOOKUP($AU105,'FE Source'!$AZ:$BC,3,FALSE))</f>
        <v>-</v>
      </c>
      <c r="BR105" s="18" t="str">
        <f>IF(VLOOKUP($AU105,'FE Source'!$AZ:$BC,4,FALSE)=0,"-",VLOOKUP($AU105,'FE Source'!$AZ:$BC,4,FALSE))</f>
        <v>-</v>
      </c>
    </row>
    <row r="106" spans="1:70" ht="15" customHeight="1">
      <c r="A106" s="3"/>
      <c r="B106" s="159" t="str">
        <f>INDEX('UT - Retail'!$A$7:$A$1409,MATCH(AU106,'UT - Retail'!$U$7:$U$1409,0),1)</f>
        <v>Allianz Global Investors</v>
      </c>
      <c r="C106" s="701" t="str">
        <f>INDEX('UT - Retail'!$B$7:$B$1409,MATCH(AU106,'UT - Retail'!$U$7:$U$1409,0),1)</f>
        <v>Allianz Hong Kong Equity AT Acc SGD</v>
      </c>
      <c r="D106" s="702"/>
      <c r="E106" s="147" t="str">
        <f>VLOOKUP(C106,'UT - Retail'!$B:$K,8,FALSE)</f>
        <v>Equities</v>
      </c>
      <c r="F106" s="82" t="str">
        <f>VLOOKUP(C106,'UT - Retail'!$B:$K,9,FALSE)</f>
        <v>Greater China</v>
      </c>
      <c r="G106" s="82" t="str">
        <f>VLOOKUP(C106,'UT - Retail'!$B:$K,10,FALSE)</f>
        <v>General</v>
      </c>
      <c r="H106" s="82" t="str">
        <f>VLOOKUP(C106,'UT - Retail'!$B:$N,13,FALSE)</f>
        <v>No</v>
      </c>
      <c r="I106" s="82" t="str">
        <f>VLOOKUP(C106,'UT - Retail'!$B:$Q,14,FALSE)</f>
        <v>No</v>
      </c>
      <c r="J106" s="82" t="str">
        <f>VLOOKUP(C106,'UT - Retail'!$B:$Q,11,FALSE)</f>
        <v>No</v>
      </c>
      <c r="K106" s="130" t="str">
        <f>VLOOKUP(C106,'UT - Retail'!$B:$P,15,FALSE)</f>
        <v>Yes</v>
      </c>
      <c r="L106" s="82" t="str">
        <f>VLOOKUP(C106,'UT - Retail'!$B:$Q,16,FALSE)</f>
        <v>Both</v>
      </c>
      <c r="M106" s="173" t="str">
        <f>VLOOKUP(C106,'UT - Retail'!$B:$K,6,FALSE)</f>
        <v>SGD</v>
      </c>
      <c r="N106" s="173" t="str">
        <f>IFERROR(IF(MATCH(C106,'Portfolio Construction'!$AL:$AL,0),"Yes","No"),"No")</f>
        <v>No</v>
      </c>
      <c r="O106" s="173" t="str">
        <f>IFERROR(IF(MATCH(C106,'Portfolio Construction'!$AN:$AN,0),"Yes","No"),"No")</f>
        <v>No</v>
      </c>
      <c r="P106" s="173" t="str">
        <f>IFERROR(IF(MATCH(C106,'Portfolio Construction'!$AP:$AP,0),"Yes","No"),"No")</f>
        <v>No</v>
      </c>
      <c r="Q106" s="173" t="str">
        <f>IFERROR(IF(MATCH(C106,'Portfolio Construction'!$AR:$AR,0),"Yes","No"),"No")</f>
        <v>No</v>
      </c>
      <c r="R106" s="173" t="str">
        <f>IFERROR(IF(MATCH(C106,'Portfolio Construction'!$AT:$AT,0),"Yes","No"),"No")</f>
        <v>No</v>
      </c>
      <c r="S106" s="173" t="str">
        <f>IFERROR(IF(MATCH(C106,'Portfolio Construction'!$AV:$AV,0),"Yes","No"),"No")</f>
        <v>No</v>
      </c>
      <c r="T106" s="173" t="str">
        <f>IFERROR(IF(MATCH(C106,'Portfolio Construction'!$AX:$AX,0),"Yes","No"),"No")</f>
        <v>No</v>
      </c>
      <c r="U106" s="173" t="str">
        <f>IFERROR(IF(MATCH(C106,'Portfolio Construction'!$AZ:$AZ,0),"Yes","No"),"No")</f>
        <v>No</v>
      </c>
      <c r="V106" s="173" t="str">
        <f>IFERROR(IF(MATCH(C106,'Portfolio Construction'!$BB:$BB,0),"Yes","No"),"No")</f>
        <v>No</v>
      </c>
      <c r="W106" s="619">
        <f>IF(VLOOKUP($AU106,'FE Source'!$A:$W,3,FALSE)=0,"-",VLOOKUP($AU106,'FE Source'!$A:$W,3,FALSE))</f>
        <v>6.32</v>
      </c>
      <c r="X106" s="618">
        <f>IF(VLOOKUP($AU106,'FE Source'!$A:$W,4,FALSE)=0,"-",VLOOKUP($AU106,'FE Source'!$A:$W,4,FALSE))</f>
        <v>-3.16</v>
      </c>
      <c r="Y106" s="618">
        <f>IF(VLOOKUP($AU106,'FE Source'!$A:$W,5,FALSE)=0,"-",VLOOKUP($AU106,'FE Source'!$A:$W,5,FALSE))</f>
        <v>4.87</v>
      </c>
      <c r="Z106" s="618">
        <f>IF(VLOOKUP($AU106,'FE Source'!$A:$W,6,FALSE)=0,"-",VLOOKUP($AU106,'FE Source'!$A:$W,6,FALSE))</f>
        <v>14.37</v>
      </c>
      <c r="AA106" s="618">
        <f>IF(VLOOKUP($AU106,'FE Source'!$A:$W,7,FALSE)=0,"-",VLOOKUP($AU106,'FE Source'!$A:$W,7,FALSE))</f>
        <v>-0.18</v>
      </c>
      <c r="AB106" s="618">
        <f>IF(VLOOKUP($AU106,'FE Source'!$A:$W,8,FALSE)=0,"-",VLOOKUP($AU106,'FE Source'!$A:$W,8,FALSE))</f>
        <v>-0.55000000000000004</v>
      </c>
      <c r="AC106" s="623">
        <f>IF(VLOOKUP($AU106,'FE Source'!$A:$W,9,FALSE)=0,"-",VLOOKUP($AU106,'FE Source'!$A:$W,9,FALSE))</f>
        <v>-1.25</v>
      </c>
      <c r="AD106" s="147">
        <f>IF(VLOOKUP($AU106,'FE Source'!$A:$W,10,FALSE)=0,"-",VLOOKUP($AU106,'FE Source'!$A:$W,10,FALSE))</f>
        <v>1.03</v>
      </c>
      <c r="AE106" s="82">
        <f>IF(VLOOKUP($AU106,'FE Source'!$A:$W,11,FALSE)=0,"-",VLOOKUP($AU106,'FE Source'!$A:$W,11,FALSE))</f>
        <v>27.17</v>
      </c>
      <c r="AF106" s="82">
        <f>IF(VLOOKUP($AU106,'FE Source'!$A:$W,12,FALSE)=0,"-",VLOOKUP($AU106,'FE Source'!$A:$W,12,FALSE))</f>
        <v>-0.01</v>
      </c>
      <c r="AG106" s="130">
        <f>IF(VLOOKUP($AU106,'FE Source'!$A:$W,14,FALSE)=0,"-",VLOOKUP($AU106,'FE Source'!$A:$W,14,FALSE))</f>
        <v>-35.01</v>
      </c>
      <c r="AH106" s="173">
        <f>IF(VLOOKUP($AU106,'FE Source'!$A:$DJ,33,FALSE)=0,"-",VLOOKUP($AU106,'FE Source'!$A:$DJ,33,FALSE))</f>
        <v>118.37</v>
      </c>
      <c r="AI106" s="203">
        <f>IF(VLOOKUP($AU106,'FE Source'!$A:$Y,20,FALSE)=0,"-",VLOOKUP($AU106,'FE Source'!$A:$Y,20,FALSE))</f>
        <v>110.5</v>
      </c>
      <c r="AJ106" s="257">
        <f>IF(VLOOKUP($AU106,'FE Source'!$A:$DJ,34,FALSE)=0,"-",VLOOKUP($AU106,'FE Source'!$A:$DJ,34,FALSE))</f>
        <v>101.77</v>
      </c>
      <c r="AK106" s="257">
        <f>IF(VLOOKUP($AU106,'FE Source'!$A:$DJ,35,FALSE)=0,"-",VLOOKUP($AU106,'FE Source'!$A:$DJ,35,FALSE))</f>
        <v>86.79</v>
      </c>
      <c r="AL106" s="326">
        <f>IF(VLOOKUP($AU106,'FE Source'!$A:$Y,19,FALSE)=0,"-",VLOOKUP($AU106,'FE Source'!$A:$Y,19,FALSE))</f>
        <v>100.92</v>
      </c>
      <c r="AM106" s="259">
        <f>IF(VLOOKUP($AU106,'FE Source'!$A:$DJ,36,FALSE)=0,"-",VLOOKUP($AU106,'FE Source'!$A:$DJ,36,FALSE))</f>
        <v>99.4</v>
      </c>
      <c r="AN106" s="165">
        <f>IF(VLOOKUP($AU106,'FE Source'!$A:$W,13,FALSE)=0,"-",VLOOKUP($AU106,'FE Source'!$A:$W,13,FALSE))</f>
        <v>218.6</v>
      </c>
      <c r="AO106" s="198" t="str">
        <f>IF(J106="no","-",IF(VLOOKUP($AU106,'FE Source'!$A:$W,15,FALSE)=0,"-",VLOOKUP($AU106,'FE Source'!$A:$W,15,FALSE)))</f>
        <v>-</v>
      </c>
      <c r="AP106" s="201" t="str">
        <f>IF(AO106="-","-",IF(VLOOKUP($AU106,'FE Source'!$A:$Z,21,FALSE)=0,"-",IF(VLOOKUP($AU106,'FE Source'!$A:$Z,21,FALSE)=2,"Semi-Annual",IF(VLOOKUP($AU106,'FE Source'!$A:$Z,21,FALSE)=4,"Quarterly",IF(VLOOKUP($AU106,'FE Source'!$A:$Z,21,FALSE)=12,"Monthly","Annual")))))</f>
        <v>-</v>
      </c>
      <c r="AQ106" s="170">
        <f t="array" ref="AQ106">IF(VLOOKUP($AU106,'FE Source'!$A:$W,16,FALSE)=0,"-",VLOOKUP($AU106,'FE Source'!$A:$W,16,FALSE))</f>
        <v>1.86</v>
      </c>
      <c r="AR106" s="175" t="str">
        <f>IF(VLOOKUP($AU106,'FE Source'!$A:$W,17,FALSE)=0,"-",VLOOKUP($AU106,'FE Source'!$A:$W,17,FALSE))</f>
        <v>Neutral</v>
      </c>
      <c r="AS106" s="173">
        <f>IF(VLOOKUP($AU106,'FE Source'!$AN:$AS,4,FALSE)="",VLOOKUP($AU106,'FE Source'!$AN:$AS,3,FALSE),VLOOKUP($AU106,'FE Source'!$AN:$AS,4,FALSE))</f>
        <v>13.27</v>
      </c>
      <c r="AT106" s="179">
        <f>IF(VLOOKUP($AU106,'FE Source'!$AN:$AS,5,FALSE)=0,"-",VLOOKUP($AU106,'FE Source'!$AN:$AS,5,FALSE))</f>
        <v>45783</v>
      </c>
      <c r="AU106" s="177" t="s">
        <v>4058</v>
      </c>
      <c r="BE106" s="219">
        <f>IF(VLOOKUP($AU106,'FE Source'!$A:$AK,22,FALSE)=0,"-",VLOOKUP($AU106,'FE Source'!$A:$AK,22,FALSE))</f>
        <v>1.2</v>
      </c>
      <c r="BF106" s="219">
        <f>IF(VLOOKUP($AU106,'FE Source'!$A:$AK,23,FALSE)=0,"-",VLOOKUP($AU106,'FE Source'!$A:$AK,23,FALSE))</f>
        <v>1.5</v>
      </c>
      <c r="BG106" s="219">
        <f>IF(VLOOKUP($AU106,'FE Source'!$A:$AK,24,FALSE)=0,"-",VLOOKUP($AU106,'FE Source'!$A:$AK,24,FALSE))</f>
        <v>21.07</v>
      </c>
      <c r="BH106" s="219">
        <f>IF(VLOOKUP($AU106,'FE Source'!$A:$AK,25,FALSE)=0,"-",VLOOKUP($AU106,'FE Source'!$A:$AK,25,FALSE))</f>
        <v>-15.74</v>
      </c>
      <c r="BI106" s="219">
        <f>IF(VLOOKUP($AU106,'FE Source'!$A:$AK,26,FALSE)=0,"-",VLOOKUP($AU106,'FE Source'!$A:$AK,26,FALSE))</f>
        <v>8.3800000000000008</v>
      </c>
      <c r="BJ106" s="219">
        <f>IF(VLOOKUP($AU106,'FE Source'!$A:$AK,27,FALSE)=0,"-",VLOOKUP($AU106,'FE Source'!$A:$AK,27,FALSE))</f>
        <v>24.82</v>
      </c>
      <c r="BK106" s="219">
        <f>IF(VLOOKUP($AU106,'FE Source'!$A:$AK,28,FALSE)=0,"-",VLOOKUP($AU106,'FE Source'!$A:$AK,28,FALSE))</f>
        <v>-12.06</v>
      </c>
      <c r="BL106" s="219">
        <f>IF(VLOOKUP($AU106,'FE Source'!$A:$AK,29,FALSE)=0,"-",VLOOKUP($AU106,'FE Source'!$A:$AK,29,FALSE))</f>
        <v>-15.7</v>
      </c>
      <c r="BM106" s="219">
        <f>IF(VLOOKUP($AU106,'FE Source'!$A:$AK,30,FALSE)=0,"-",VLOOKUP($AU106,'FE Source'!$A:$AK,30,FALSE))</f>
        <v>-20.5</v>
      </c>
      <c r="BN106" t="str">
        <f>IF(VLOOKUP($AU106,'FE Source'!$A:$AK,31,FALSE)="No Specified Index","-",IF(VLOOKUP($AU106,'FE Source'!$A:$AK,31,FALSE)=0,"-",VLOOKUP($AU106,'FE Source'!$A:$AK,31,FALSE)))</f>
        <v>FTSE MPF Hong Kong Index (Total Return Net)</v>
      </c>
      <c r="BO106" s="217">
        <f>IF(VLOOKUP($AU106,'FE Source'!$A:$AK,32,FALSE)=0,"-",VLOOKUP($AU106,'FE Source'!$A:$AK,32,FALSE))</f>
        <v>40036</v>
      </c>
      <c r="BP106" s="18">
        <f>IF(VLOOKUP($AU106,'FE Source'!$AZ:$BC,2,FALSE)=0,"-",VLOOKUP($AU106,'FE Source'!$AZ:$BC,2,FALSE))</f>
        <v>-6.52</v>
      </c>
      <c r="BQ106" s="18">
        <f>IF(VLOOKUP($AU106,'FE Source'!$AZ:$BC,3,FALSE)=0,"-",VLOOKUP($AU106,'FE Source'!$AZ:$BC,3,FALSE))</f>
        <v>-9.06</v>
      </c>
      <c r="BR106" s="18" t="str">
        <f>IF(VLOOKUP($AU106,'FE Source'!$AZ:$BC,4,FALSE)=0,"-",VLOOKUP($AU106,'FE Source'!$AZ:$BC,4,FALSE))</f>
        <v>-</v>
      </c>
    </row>
    <row r="107" spans="1:70" ht="15" customHeight="1">
      <c r="A107" s="3"/>
      <c r="B107" s="159" t="str">
        <f>INDEX('UT - Retail'!$A$7:$A$1409,MATCH(AU107,'UT - Retail'!$U$7:$U$1409,0),1)</f>
        <v>Allianz Global Investors</v>
      </c>
      <c r="C107" s="701" t="str">
        <f>INDEX('UT - Retail'!$B$7:$B$1409,MATCH(AU107,'UT - Retail'!$U$7:$U$1409,0),1)</f>
        <v>Allianz Income and Growth Cl AM AT Acc USD</v>
      </c>
      <c r="D107" s="702"/>
      <c r="E107" s="147" t="str">
        <f>VLOOKUP(C107,'UT - Retail'!$B:$K,8,FALSE)</f>
        <v>Mixed Assets</v>
      </c>
      <c r="F107" s="82" t="str">
        <f>VLOOKUP(C107,'UT - Retail'!$B:$K,9,FALSE)</f>
        <v>US</v>
      </c>
      <c r="G107" s="82" t="str">
        <f>VLOOKUP(C107,'UT - Retail'!$B:$K,10,FALSE)</f>
        <v>General</v>
      </c>
      <c r="H107" s="82" t="str">
        <f>VLOOKUP(C107,'UT - Retail'!$B:$N,13,FALSE)</f>
        <v>No</v>
      </c>
      <c r="I107" s="82" t="str">
        <f>VLOOKUP(C107,'UT - Retail'!$B:$Q,14,FALSE)</f>
        <v>No</v>
      </c>
      <c r="J107" s="82" t="str">
        <f>VLOOKUP(C107,'UT - Retail'!$B:$Q,11,FALSE)</f>
        <v>No</v>
      </c>
      <c r="K107" s="130" t="str">
        <f>VLOOKUP(C107,'UT - Retail'!$B:$P,15,FALSE)</f>
        <v>Yes</v>
      </c>
      <c r="L107" s="82" t="str">
        <f>VLOOKUP(C107,'UT - Retail'!$B:$Q,16,FALSE)</f>
        <v>iFast</v>
      </c>
      <c r="M107" s="173" t="str">
        <f>VLOOKUP(C107,'UT - Retail'!$B:$K,6,FALSE)</f>
        <v>USD</v>
      </c>
      <c r="N107" s="173" t="str">
        <f>IFERROR(IF(MATCH(C107,'Portfolio Construction'!$AL:$AL,0),"Yes","No"),"No")</f>
        <v>No</v>
      </c>
      <c r="O107" s="173" t="str">
        <f>IFERROR(IF(MATCH(C107,'Portfolio Construction'!$AN:$AN,0),"Yes","No"),"No")</f>
        <v>No</v>
      </c>
      <c r="P107" s="173" t="str">
        <f>IFERROR(IF(MATCH(C107,'Portfolio Construction'!$AP:$AP,0),"Yes","No"),"No")</f>
        <v>No</v>
      </c>
      <c r="Q107" s="173" t="str">
        <f>IFERROR(IF(MATCH(C107,'Portfolio Construction'!$AR:$AR,0),"Yes","No"),"No")</f>
        <v>No</v>
      </c>
      <c r="R107" s="173" t="str">
        <f>IFERROR(IF(MATCH(C107,'Portfolio Construction'!$AT:$AT,0),"Yes","No"),"No")</f>
        <v>No</v>
      </c>
      <c r="S107" s="173" t="str">
        <f>IFERROR(IF(MATCH(C107,'Portfolio Construction'!$AV:$AV,0),"Yes","No"),"No")</f>
        <v>No</v>
      </c>
      <c r="T107" s="173" t="str">
        <f>IFERROR(IF(MATCH(C107,'Portfolio Construction'!$AX:$AX,0),"Yes","No"),"No")</f>
        <v>No</v>
      </c>
      <c r="U107" s="173" t="str">
        <f>IFERROR(IF(MATCH(C107,'Portfolio Construction'!$AZ:$AZ,0),"Yes","No"),"No")</f>
        <v>No</v>
      </c>
      <c r="V107" s="173" t="str">
        <f>IFERROR(IF(MATCH(C107,'Portfolio Construction'!$BB:$BB,0),"Yes","No"),"No")</f>
        <v>No</v>
      </c>
      <c r="W107" s="619">
        <f>IF(VLOOKUP($AU107,'FE Source'!$A:$W,3,FALSE)=0,"-",VLOOKUP($AU107,'FE Source'!$A:$W,3,FALSE))</f>
        <v>-7.13</v>
      </c>
      <c r="X107" s="618">
        <f>IF(VLOOKUP($AU107,'FE Source'!$A:$W,4,FALSE)=0,"-",VLOOKUP($AU107,'FE Source'!$A:$W,4,FALSE))</f>
        <v>-0.2</v>
      </c>
      <c r="Y107" s="618">
        <f>IF(VLOOKUP($AU107,'FE Source'!$A:$W,5,FALSE)=0,"-",VLOOKUP($AU107,'FE Source'!$A:$W,5,FALSE))</f>
        <v>-4.3</v>
      </c>
      <c r="Z107" s="618">
        <f>IF(VLOOKUP($AU107,'FE Source'!$A:$W,6,FALSE)=0,"-",VLOOKUP($AU107,'FE Source'!$A:$W,6,FALSE))</f>
        <v>0.54</v>
      </c>
      <c r="AA107" s="618">
        <f>IF(VLOOKUP($AU107,'FE Source'!$A:$W,7,FALSE)=0,"-",VLOOKUP($AU107,'FE Source'!$A:$W,7,FALSE))</f>
        <v>3.84</v>
      </c>
      <c r="AB107" s="618">
        <f>IF(VLOOKUP($AU107,'FE Source'!$A:$W,8,FALSE)=0,"-",VLOOKUP($AU107,'FE Source'!$A:$W,8,FALSE))</f>
        <v>6.27</v>
      </c>
      <c r="AC107" s="623">
        <f>IF(VLOOKUP($AU107,'FE Source'!$A:$W,9,FALSE)=0,"-",VLOOKUP($AU107,'FE Source'!$A:$W,9,FALSE))</f>
        <v>5.96</v>
      </c>
      <c r="AD107" s="147">
        <f>IF(VLOOKUP($AU107,'FE Source'!$A:$W,10,FALSE)=0,"-",VLOOKUP($AU107,'FE Source'!$A:$W,10,FALSE))</f>
        <v>1.24</v>
      </c>
      <c r="AE107" s="82">
        <f>IF(VLOOKUP($AU107,'FE Source'!$A:$W,11,FALSE)=0,"-",VLOOKUP($AU107,'FE Source'!$A:$W,11,FALSE))</f>
        <v>9.76</v>
      </c>
      <c r="AF107" s="82" t="str">
        <f>IF(VLOOKUP($AU107,'FE Source'!$A:$W,12,FALSE)=0,"-",VLOOKUP($AU107,'FE Source'!$A:$W,12,FALSE))</f>
        <v>-</v>
      </c>
      <c r="AG107" s="130">
        <f>IF(VLOOKUP($AU107,'FE Source'!$A:$W,14,FALSE)=0,"-",VLOOKUP($AU107,'FE Source'!$A:$W,14,FALSE))</f>
        <v>-11.38</v>
      </c>
      <c r="AH107" s="173">
        <f>IF(VLOOKUP($AU107,'FE Source'!$A:$DJ,33,FALSE)=0,"-",VLOOKUP($AU107,'FE Source'!$A:$DJ,33,FALSE))</f>
        <v>165.31</v>
      </c>
      <c r="AI107" s="203">
        <f>IF(VLOOKUP($AU107,'FE Source'!$A:$Y,20,FALSE)=0,"-",VLOOKUP($AU107,'FE Source'!$A:$Y,20,FALSE))</f>
        <v>150.97999999999999</v>
      </c>
      <c r="AJ107" s="257">
        <f>IF(VLOOKUP($AU107,'FE Source'!$A:$DJ,34,FALSE)=0,"-",VLOOKUP($AU107,'FE Source'!$A:$DJ,34,FALSE))</f>
        <v>194.13</v>
      </c>
      <c r="AK107" s="257">
        <f>IF(VLOOKUP($AU107,'FE Source'!$A:$DJ,35,FALSE)=0,"-",VLOOKUP($AU107,'FE Source'!$A:$DJ,35,FALSE))</f>
        <v>955.35</v>
      </c>
      <c r="AL107" s="326">
        <f>IF(VLOOKUP($AU107,'FE Source'!$A:$Y,19,FALSE)=0,"-",VLOOKUP($AU107,'FE Source'!$A:$Y,19,FALSE))</f>
        <v>131.72999999999999</v>
      </c>
      <c r="AM107" s="259">
        <f>IF(VLOOKUP($AU107,'FE Source'!$A:$DJ,36,FALSE)=0,"-",VLOOKUP($AU107,'FE Source'!$A:$DJ,36,FALSE))</f>
        <v>107.62</v>
      </c>
      <c r="AN107" s="165">
        <f>IF(VLOOKUP($AU107,'FE Source'!$A:$W,13,FALSE)=0,"-",VLOOKUP($AU107,'FE Source'!$A:$W,13,FALSE))</f>
        <v>64667.9</v>
      </c>
      <c r="AO107" s="198" t="str">
        <f>IF(J107="no","-",IF(VLOOKUP($AU107,'FE Source'!$A:$W,15,FALSE)=0,"-",VLOOKUP($AU107,'FE Source'!$A:$W,15,FALSE)))</f>
        <v>-</v>
      </c>
      <c r="AP107" s="201" t="str">
        <f>IF(AO107="-","-",IF(VLOOKUP($AU107,'FE Source'!$A:$Z,21,FALSE)=0,"-",IF(VLOOKUP($AU107,'FE Source'!$A:$Z,21,FALSE)=2,"Semi-Annual",IF(VLOOKUP($AU107,'FE Source'!$A:$Z,21,FALSE)=4,"Quarterly",IF(VLOOKUP($AU107,'FE Source'!$A:$Z,21,FALSE)=12,"Monthly","Annual")))))</f>
        <v>-</v>
      </c>
      <c r="AQ107" s="170">
        <f t="array" ref="AQ107">IF(VLOOKUP($AU107,'FE Source'!$A:$W,16,FALSE)=0,"-",VLOOKUP($AU107,'FE Source'!$A:$W,16,FALSE))</f>
        <v>1.55</v>
      </c>
      <c r="AR107" s="175" t="str">
        <f>IF(VLOOKUP($AU107,'FE Source'!$A:$W,17,FALSE)=0,"-",VLOOKUP($AU107,'FE Source'!$A:$W,17,FALSE))</f>
        <v>Neutral</v>
      </c>
      <c r="AS107" s="173">
        <f>IF(VLOOKUP($AU107,'FE Source'!$AN:$AS,4,FALSE)="",VLOOKUP($AU107,'FE Source'!$AN:$AS,3,FALSE),VLOOKUP($AU107,'FE Source'!$AN:$AS,4,FALSE))</f>
        <v>25.86</v>
      </c>
      <c r="AT107" s="179">
        <f>IF(VLOOKUP($AU107,'FE Source'!$AN:$AS,5,FALSE)=0,"-",VLOOKUP($AU107,'FE Source'!$AN:$AS,5,FALSE))</f>
        <v>45783</v>
      </c>
      <c r="AU107" s="163" t="s">
        <v>6856</v>
      </c>
      <c r="BE107" s="219">
        <f>IF(VLOOKUP($AU107,'FE Source'!$A:$AK,22,FALSE)=0,"-",VLOOKUP($AU107,'FE Source'!$A:$AK,22,FALSE))</f>
        <v>3.43</v>
      </c>
      <c r="BF107" s="219">
        <f>IF(VLOOKUP($AU107,'FE Source'!$A:$AK,23,FALSE)=0,"-",VLOOKUP($AU107,'FE Source'!$A:$AK,23,FALSE))</f>
        <v>11.04</v>
      </c>
      <c r="BG107" s="219">
        <f>IF(VLOOKUP($AU107,'FE Source'!$A:$AK,24,FALSE)=0,"-",VLOOKUP($AU107,'FE Source'!$A:$AK,24,FALSE))</f>
        <v>3.97</v>
      </c>
      <c r="BH107" s="219">
        <f>IF(VLOOKUP($AU107,'FE Source'!$A:$AK,25,FALSE)=0,"-",VLOOKUP($AU107,'FE Source'!$A:$AK,25,FALSE))</f>
        <v>-2.98</v>
      </c>
      <c r="BI107" s="219">
        <f>IF(VLOOKUP($AU107,'FE Source'!$A:$AK,26,FALSE)=0,"-",VLOOKUP($AU107,'FE Source'!$A:$AK,26,FALSE))</f>
        <v>17.989999999999998</v>
      </c>
      <c r="BJ107" s="219">
        <f>IF(VLOOKUP($AU107,'FE Source'!$A:$AK,27,FALSE)=0,"-",VLOOKUP($AU107,'FE Source'!$A:$AK,27,FALSE))</f>
        <v>19.82</v>
      </c>
      <c r="BK107" s="219">
        <f>IF(VLOOKUP($AU107,'FE Source'!$A:$AK,28,FALSE)=0,"-",VLOOKUP($AU107,'FE Source'!$A:$AK,28,FALSE))</f>
        <v>13.88</v>
      </c>
      <c r="BL107" s="219">
        <f>IF(VLOOKUP($AU107,'FE Source'!$A:$AK,29,FALSE)=0,"-",VLOOKUP($AU107,'FE Source'!$A:$AK,29,FALSE))</f>
        <v>-20.09</v>
      </c>
      <c r="BM107" s="219">
        <f>IF(VLOOKUP($AU107,'FE Source'!$A:$AK,30,FALSE)=0,"-",VLOOKUP($AU107,'FE Source'!$A:$AK,30,FALSE))</f>
        <v>15.36</v>
      </c>
      <c r="BN107" t="str">
        <f>IF(VLOOKUP($AU107,'FE Source'!$A:$AK,31,FALSE)="No Specified Index","-",IF(VLOOKUP($AU107,'FE Source'!$A:$AK,31,FALSE)=0,"-",VLOOKUP($AU107,'FE Source'!$A:$AK,31,FALSE)))</f>
        <v>No Benchmark (USD)</v>
      </c>
      <c r="BO107" s="217">
        <f>IF(VLOOKUP($AU107,'FE Source'!$A:$AK,32,FALSE)=0,"-",VLOOKUP($AU107,'FE Source'!$A:$AK,32,FALSE))</f>
        <v>40865</v>
      </c>
      <c r="BP107" s="18">
        <f>IF(VLOOKUP($AU107,'FE Source'!$AZ:$BC,2,FALSE)=0,"-",VLOOKUP($AU107,'FE Source'!$AZ:$BC,2,FALSE))</f>
        <v>-2.96</v>
      </c>
      <c r="BQ107" s="18" t="str">
        <f>IF(VLOOKUP($AU107,'FE Source'!$AZ:$BC,3,FALSE)=0,"-",VLOOKUP($AU107,'FE Source'!$AZ:$BC,3,FALSE))</f>
        <v>-</v>
      </c>
      <c r="BR107" s="18" t="str">
        <f>IF(VLOOKUP($AU107,'FE Source'!$AZ:$BC,4,FALSE)=0,"-",VLOOKUP($AU107,'FE Source'!$AZ:$BC,4,FALSE))</f>
        <v>-</v>
      </c>
    </row>
    <row r="108" spans="1:70" ht="15">
      <c r="A108" s="3"/>
      <c r="B108" s="159" t="str">
        <f>INDEX('UT - Retail'!$A$7:$A$1409,MATCH(AU108,'UT - Retail'!$U$7:$U$1409,0),1)</f>
        <v>Allianz Global Investors</v>
      </c>
      <c r="C108" s="758" t="str">
        <f>INDEX('UT - Retail'!$B$7:$B$1409,MATCH(AU108,'UT - Retail'!$U$7:$U$1409,0),1)</f>
        <v>Allianz Income and Growth Cl AM DIS H2-AUD</v>
      </c>
      <c r="D108" s="765"/>
      <c r="E108" s="146" t="str">
        <f>VLOOKUP(C108,'UT - Retail'!$B:$K,8,FALSE)</f>
        <v>Mixed Assets</v>
      </c>
      <c r="F108" s="83" t="str">
        <f>VLOOKUP(C108,'UT - Retail'!$B:$K,9,FALSE)</f>
        <v>US</v>
      </c>
      <c r="G108" s="83" t="str">
        <f>VLOOKUP(C108,'UT - Retail'!$B:$K,10,FALSE)</f>
        <v>General</v>
      </c>
      <c r="H108" s="82" t="str">
        <f>VLOOKUP(C108,'UT - Retail'!$B:$N,13,FALSE)</f>
        <v>No</v>
      </c>
      <c r="I108" s="82" t="str">
        <f>VLOOKUP(C108,'UT - Retail'!$B:$Q,14,FALSE)</f>
        <v>No</v>
      </c>
      <c r="J108" s="83" t="str">
        <f>VLOOKUP(C108,'UT - Retail'!$B:$Q,11,FALSE)</f>
        <v>Yes</v>
      </c>
      <c r="K108" s="130" t="str">
        <f>VLOOKUP(C108,'UT - Retail'!$B:$P,15,FALSE)</f>
        <v>Yes</v>
      </c>
      <c r="L108" s="82" t="str">
        <f>VLOOKUP(C108,'UT - Retail'!$B:$Q,16,FALSE)</f>
        <v>Both</v>
      </c>
      <c r="M108" s="173" t="str">
        <f>VLOOKUP(C108,'UT - Retail'!$B:$K,6,FALSE)</f>
        <v>AUD</v>
      </c>
      <c r="N108" s="173" t="str">
        <f>IFERROR(IF(MATCH(C108,'Portfolio Construction'!$AL:$AL,0),"Yes","No"),"No")</f>
        <v>No</v>
      </c>
      <c r="O108" s="173" t="str">
        <f>IFERROR(IF(MATCH(C108,'Portfolio Construction'!$AN:$AN,0),"Yes","No"),"No")</f>
        <v>No</v>
      </c>
      <c r="P108" s="173" t="str">
        <f>IFERROR(IF(MATCH(C108,'Portfolio Construction'!$AP:$AP,0),"Yes","No"),"No")</f>
        <v>No</v>
      </c>
      <c r="Q108" s="173" t="str">
        <f>IFERROR(IF(MATCH(C108,'Portfolio Construction'!$AR:$AR,0),"Yes","No"),"No")</f>
        <v>No</v>
      </c>
      <c r="R108" s="173" t="str">
        <f>IFERROR(IF(MATCH(C108,'Portfolio Construction'!$AT:$AT,0),"Yes","No"),"No")</f>
        <v>No</v>
      </c>
      <c r="S108" s="173" t="str">
        <f>IFERROR(IF(MATCH(C108,'Portfolio Construction'!$AV:$AV,0),"Yes","No"),"No")</f>
        <v>No</v>
      </c>
      <c r="T108" s="173" t="str">
        <f>IFERROR(IF(MATCH(C108,'Portfolio Construction'!$AX:$AX,0),"Yes","No"),"No")</f>
        <v>No</v>
      </c>
      <c r="U108" s="173" t="str">
        <f>IFERROR(IF(MATCH(C108,'Portfolio Construction'!$AZ:$AZ,0),"Yes","No"),"No")</f>
        <v>No</v>
      </c>
      <c r="V108" s="173" t="str">
        <f>IFERROR(IF(MATCH(C108,'Portfolio Construction'!$BB:$BB,0),"Yes","No"),"No")</f>
        <v>No</v>
      </c>
      <c r="W108" s="619">
        <f>IF(VLOOKUP($AU108,'FE Source'!$A:$W,3,FALSE)=0,"-",VLOOKUP($AU108,'FE Source'!$A:$W,3,FALSE))</f>
        <v>-3.32</v>
      </c>
      <c r="X108" s="618">
        <f>IF(VLOOKUP($AU108,'FE Source'!$A:$W,4,FALSE)=0,"-",VLOOKUP($AU108,'FE Source'!$A:$W,4,FALSE))</f>
        <v>6.36</v>
      </c>
      <c r="Y108" s="618">
        <f>IF(VLOOKUP($AU108,'FE Source'!$A:$W,5,FALSE)=0,"-",VLOOKUP($AU108,'FE Source'!$A:$W,5,FALSE))</f>
        <v>-6.18</v>
      </c>
      <c r="Z108" s="618">
        <f>IF(VLOOKUP($AU108,'FE Source'!$A:$W,6,FALSE)=0,"-",VLOOKUP($AU108,'FE Source'!$A:$W,6,FALSE))</f>
        <v>-2.83</v>
      </c>
      <c r="AA108" s="618">
        <f>IF(VLOOKUP($AU108,'FE Source'!$A:$W,7,FALSE)=0,"-",VLOOKUP($AU108,'FE Source'!$A:$W,7,FALSE))</f>
        <v>-0.84</v>
      </c>
      <c r="AB108" s="618">
        <f>IF(VLOOKUP($AU108,'FE Source'!$A:$W,8,FALSE)=0,"-",VLOOKUP($AU108,'FE Source'!$A:$W,8,FALSE))</f>
        <v>5</v>
      </c>
      <c r="AC108" s="623">
        <f>IF(VLOOKUP($AU108,'FE Source'!$A:$W,9,FALSE)=0,"-",VLOOKUP($AU108,'FE Source'!$A:$W,9,FALSE))</f>
        <v>2.98</v>
      </c>
      <c r="AD108" s="146">
        <f>IF(VLOOKUP($AU108,'FE Source'!$A:$W,10,FALSE)=0,"-",VLOOKUP($AU108,'FE Source'!$A:$W,10,FALSE))</f>
        <v>2.1800000000000002</v>
      </c>
      <c r="AE108" s="83">
        <f>IF(VLOOKUP($AU108,'FE Source'!$A:$W,11,FALSE)=0,"-",VLOOKUP($AU108,'FE Source'!$A:$W,11,FALSE))</f>
        <v>15.05</v>
      </c>
      <c r="AF108" s="83">
        <f>IF(VLOOKUP($AU108,'FE Source'!$A:$W,12,FALSE)=0,"-",VLOOKUP($AU108,'FE Source'!$A:$W,12,FALSE))</f>
        <v>-0.01</v>
      </c>
      <c r="AG108" s="131">
        <f>IF(VLOOKUP($AU108,'FE Source'!$A:$W,14,FALSE)=0,"-",VLOOKUP($AU108,'FE Source'!$A:$W,14,FALSE))</f>
        <v>-17.47</v>
      </c>
      <c r="AH108" s="173">
        <f>IF(VLOOKUP($AU108,'FE Source'!$A:$DJ,33,FALSE)=0,"-",VLOOKUP($AU108,'FE Source'!$A:$DJ,33,FALSE))</f>
        <v>86.14</v>
      </c>
      <c r="AI108" s="204">
        <f>IF(VLOOKUP($AU108,'FE Source'!$A:$Y,20,FALSE)=0,"-",VLOOKUP($AU108,'FE Source'!$A:$Y,20,FALSE))</f>
        <v>196.87</v>
      </c>
      <c r="AJ108" s="257">
        <f>IF(VLOOKUP($AU108,'FE Source'!$A:$DJ,34,FALSE)=0,"-",VLOOKUP($AU108,'FE Source'!$A:$DJ,34,FALSE))</f>
        <v>322.45</v>
      </c>
      <c r="AK108" s="257">
        <f>IF(VLOOKUP($AU108,'FE Source'!$A:$DJ,35,FALSE)=0,"-",VLOOKUP($AU108,'FE Source'!$A:$DJ,35,FALSE))</f>
        <v>899.24</v>
      </c>
      <c r="AL108" s="327">
        <f>IF(VLOOKUP($AU108,'FE Source'!$A:$Y,19,FALSE)=0,"-",VLOOKUP($AU108,'FE Source'!$A:$Y,19,FALSE))</f>
        <v>234.04</v>
      </c>
      <c r="AM108" s="259">
        <f>IF(VLOOKUP($AU108,'FE Source'!$A:$DJ,36,FALSE)=0,"-",VLOOKUP($AU108,'FE Source'!$A:$DJ,36,FALSE))</f>
        <v>190.31</v>
      </c>
      <c r="AN108" s="167">
        <f>IF(VLOOKUP($AU108,'FE Source'!$A:$W,13,FALSE)=0,"-",VLOOKUP($AU108,'FE Source'!$A:$W,13,FALSE))</f>
        <v>64667.9</v>
      </c>
      <c r="AO108" s="199">
        <f>IF(J108="no","-",IF(VLOOKUP($AU108,'FE Source'!$A:$W,15,FALSE)=0,"-",VLOOKUP($AU108,'FE Source'!$A:$W,15,FALSE)))</f>
        <v>7.56</v>
      </c>
      <c r="AP108" s="202" t="str">
        <f>IF(AO108="-","-",IF(VLOOKUP($AU108,'FE Source'!$A:$Z,21,FALSE)=0,"-",IF(VLOOKUP($AU108,'FE Source'!$A:$Z,21,FALSE)=2,"Semi-Annual",IF(VLOOKUP($AU108,'FE Source'!$A:$Z,21,FALSE)=4,"Quarterly",IF(VLOOKUP($AU108,'FE Source'!$A:$Z,21,FALSE)=12,"Monthly","Annual")))))</f>
        <v>Monthly</v>
      </c>
      <c r="AQ108" s="170">
        <f t="array" ref="AQ108">IF(VLOOKUP($AU108,'FE Source'!$A:$W,16,FALSE)=0,"-",VLOOKUP($AU108,'FE Source'!$A:$W,16,FALSE))</f>
        <v>1.55</v>
      </c>
      <c r="AR108" s="176" t="str">
        <f>IF(VLOOKUP($AU108,'FE Source'!$A:$W,17,FALSE)=0,"-",VLOOKUP($AU108,'FE Source'!$A:$W,17,FALSE))</f>
        <v>-</v>
      </c>
      <c r="AS108" s="174">
        <f>IF(VLOOKUP($AU108,'FE Source'!$AN:$AS,4,FALSE)="",VLOOKUP($AU108,'FE Source'!$AN:$AS,3,FALSE),VLOOKUP($AU108,'FE Source'!$AN:$AS,4,FALSE))</f>
        <v>7.34</v>
      </c>
      <c r="AT108" s="179">
        <f>IF(VLOOKUP($AU108,'FE Source'!$AN:$AS,5,FALSE)=0,"-",VLOOKUP($AU108,'FE Source'!$AN:$AS,5,FALSE))</f>
        <v>45783</v>
      </c>
      <c r="AU108" s="163" t="s">
        <v>4055</v>
      </c>
      <c r="BE108" s="219">
        <f>IF(VLOOKUP($AU108,'FE Source'!$A:$AK,22,FALSE)=0,"-",VLOOKUP($AU108,'FE Source'!$A:$AK,22,FALSE))</f>
        <v>-6.3</v>
      </c>
      <c r="BF108" s="219">
        <f>IF(VLOOKUP($AU108,'FE Source'!$A:$AK,23,FALSE)=0,"-",VLOOKUP($AU108,'FE Source'!$A:$AK,23,FALSE))</f>
        <v>11.5</v>
      </c>
      <c r="BG108" s="219">
        <f>IF(VLOOKUP($AU108,'FE Source'!$A:$AK,24,FALSE)=0,"-",VLOOKUP($AU108,'FE Source'!$A:$AK,24,FALSE))</f>
        <v>12.93</v>
      </c>
      <c r="BH108" s="219">
        <f>IF(VLOOKUP($AU108,'FE Source'!$A:$AK,25,FALSE)=0,"-",VLOOKUP($AU108,'FE Source'!$A:$AK,25,FALSE))</f>
        <v>-13.04</v>
      </c>
      <c r="BI108" s="219">
        <f>IF(VLOOKUP($AU108,'FE Source'!$A:$AK,26,FALSE)=0,"-",VLOOKUP($AU108,'FE Source'!$A:$AK,26,FALSE))</f>
        <v>16.579999999999998</v>
      </c>
      <c r="BJ108" s="219">
        <f>IF(VLOOKUP($AU108,'FE Source'!$A:$AK,27,FALSE)=0,"-",VLOOKUP($AU108,'FE Source'!$A:$AK,27,FALSE))</f>
        <v>28.38</v>
      </c>
      <c r="BK108" s="219">
        <f>IF(VLOOKUP($AU108,'FE Source'!$A:$AK,28,FALSE)=0,"-",VLOOKUP($AU108,'FE Source'!$A:$AK,28,FALSE))</f>
        <v>6.8</v>
      </c>
      <c r="BL108" s="219">
        <f>IF(VLOOKUP($AU108,'FE Source'!$A:$AK,29,FALSE)=0,"-",VLOOKUP($AU108,'FE Source'!$A:$AK,29,FALSE))</f>
        <v>-26.91</v>
      </c>
      <c r="BM108" s="219">
        <f>IF(VLOOKUP($AU108,'FE Source'!$A:$AK,30,FALSE)=0,"-",VLOOKUP($AU108,'FE Source'!$A:$AK,30,FALSE))</f>
        <v>13.96</v>
      </c>
      <c r="BN108" t="str">
        <f>IF(VLOOKUP($AU108,'FE Source'!$A:$AK,31,FALSE)="No Specified Index","-",IF(VLOOKUP($AU108,'FE Source'!$A:$AK,31,FALSE)=0,"-",VLOOKUP($AU108,'FE Source'!$A:$AK,31,FALSE)))</f>
        <v>No Benchmark (USD)</v>
      </c>
      <c r="BO108" s="217">
        <f>IF(VLOOKUP($AU108,'FE Source'!$A:$AK,32,FALSE)=0,"-",VLOOKUP($AU108,'FE Source'!$A:$AK,32,FALSE))</f>
        <v>41197</v>
      </c>
      <c r="BP108" s="18">
        <f>IF(VLOOKUP($AU108,'FE Source'!$AZ:$BC,2,FALSE)=0,"-",VLOOKUP($AU108,'FE Source'!$AZ:$BC,2,FALSE))</f>
        <v>-7.2</v>
      </c>
      <c r="BQ108" s="18" t="str">
        <f>IF(VLOOKUP($AU108,'FE Source'!$AZ:$BC,3,FALSE)=0,"-",VLOOKUP($AU108,'FE Source'!$AZ:$BC,3,FALSE))</f>
        <v>-</v>
      </c>
      <c r="BR108" s="18" t="str">
        <f>IF(VLOOKUP($AU108,'FE Source'!$AZ:$BC,4,FALSE)=0,"-",VLOOKUP($AU108,'FE Source'!$AZ:$BC,4,FALSE))</f>
        <v>-</v>
      </c>
    </row>
    <row r="109" spans="1:70" ht="15" customHeight="1">
      <c r="A109" s="3"/>
      <c r="B109" s="159" t="str">
        <f>INDEX('UT - Retail'!$A$7:$A$1409,MATCH(AU109,'UT - Retail'!$U$7:$U$1409,0),1)</f>
        <v>Allianz Global Investors</v>
      </c>
      <c r="C109" s="699" t="str">
        <f>INDEX('UT - Retail'!$B$7:$B$1409,MATCH(AU109,'UT - Retail'!$U$7:$U$1409,0),1)</f>
        <v>Allianz Income and Growth Cl AM DIS H2-EUR</v>
      </c>
      <c r="D109" s="700"/>
      <c r="E109" s="150" t="str">
        <f>VLOOKUP(C109,'UT - Retail'!$B:$K,8,FALSE)</f>
        <v>Mixed Assets</v>
      </c>
      <c r="F109" s="141" t="str">
        <f>VLOOKUP(C109,'UT - Retail'!$B:$K,9,FALSE)</f>
        <v>US</v>
      </c>
      <c r="G109" s="141" t="str">
        <f>VLOOKUP(C109,'UT - Retail'!$B:$K,10,FALSE)</f>
        <v>General</v>
      </c>
      <c r="H109" s="82" t="str">
        <f>VLOOKUP(C109,'UT - Retail'!$B:$N,13,FALSE)</f>
        <v>No</v>
      </c>
      <c r="I109" s="82" t="str">
        <f>VLOOKUP(C109,'UT - Retail'!$B:$Q,14,FALSE)</f>
        <v>No</v>
      </c>
      <c r="J109" s="141" t="str">
        <f>VLOOKUP(C109,'UT - Retail'!$B:$Q,11,FALSE)</f>
        <v>Yes</v>
      </c>
      <c r="K109" s="130" t="str">
        <f>VLOOKUP(C109,'UT - Retail'!$B:$P,15,FALSE)</f>
        <v>Yes</v>
      </c>
      <c r="L109" s="82" t="str">
        <f>VLOOKUP(C109,'UT - Retail'!$B:$Q,16,FALSE)</f>
        <v>iFast</v>
      </c>
      <c r="M109" s="395" t="str">
        <f>VLOOKUP(C109,'UT - Retail'!$B:$K,6,FALSE)</f>
        <v>EUR</v>
      </c>
      <c r="N109" s="395" t="str">
        <f>IFERROR(IF(MATCH(C109,'Portfolio Construction'!$AL:$AL,0),"Yes","No"),"No")</f>
        <v>No</v>
      </c>
      <c r="O109" s="395" t="str">
        <f>IFERROR(IF(MATCH(C109,'Portfolio Construction'!$AN:$AN,0),"Yes","No"),"No")</f>
        <v>No</v>
      </c>
      <c r="P109" s="395" t="str">
        <f>IFERROR(IF(MATCH(C109,'Portfolio Construction'!$AP:$AP,0),"Yes","No"),"No")</f>
        <v>No</v>
      </c>
      <c r="Q109" s="395" t="str">
        <f>IFERROR(IF(MATCH(C109,'Portfolio Construction'!$AR:$AR,0),"Yes","No"),"No")</f>
        <v>No</v>
      </c>
      <c r="R109" s="395" t="str">
        <f>IFERROR(IF(MATCH(C109,'Portfolio Construction'!$AT:$AT,0),"Yes","No"),"No")</f>
        <v>No</v>
      </c>
      <c r="S109" s="395" t="str">
        <f>IFERROR(IF(MATCH(C109,'Portfolio Construction'!$AV:$AV,0),"Yes","No"),"No")</f>
        <v>No</v>
      </c>
      <c r="T109" s="395" t="str">
        <f>IFERROR(IF(MATCH(C109,'Portfolio Construction'!$AX:$AX,0),"Yes","No"),"No")</f>
        <v>No</v>
      </c>
      <c r="U109" s="395" t="str">
        <f>IFERROR(IF(MATCH(C109,'Portfolio Construction'!$AZ:$AZ,0),"Yes","No"),"No")</f>
        <v>No</v>
      </c>
      <c r="V109" s="395" t="str">
        <f>IFERROR(IF(MATCH(C109,'Portfolio Construction'!$BB:$BB,0),"Yes","No"),"No")</f>
        <v>No</v>
      </c>
      <c r="W109" s="638">
        <f>IF(VLOOKUP($AU109,'FE Source'!$A:$W,3,FALSE)=0,"-",VLOOKUP($AU109,'FE Source'!$A:$W,3,FALSE))</f>
        <v>1.1499999999999999</v>
      </c>
      <c r="X109" s="609">
        <f>IF(VLOOKUP($AU109,'FE Source'!$A:$W,4,FALSE)=0,"-",VLOOKUP($AU109,'FE Source'!$A:$W,4,FALSE))</f>
        <v>2.85</v>
      </c>
      <c r="Y109" s="609">
        <f>IF(VLOOKUP($AU109,'FE Source'!$A:$W,5,FALSE)=0,"-",VLOOKUP($AU109,'FE Source'!$A:$W,5,FALSE))</f>
        <v>0.32</v>
      </c>
      <c r="Z109" s="609">
        <f>IF(VLOOKUP($AU109,'FE Source'!$A:$W,6,FALSE)=0,"-",VLOOKUP($AU109,'FE Source'!$A:$W,6,FALSE))</f>
        <v>4.09</v>
      </c>
      <c r="AA109" s="609">
        <f>IF(VLOOKUP($AU109,'FE Source'!$A:$W,7,FALSE)=0,"-",VLOOKUP($AU109,'FE Source'!$A:$W,7,FALSE))</f>
        <v>4</v>
      </c>
      <c r="AB109" s="609">
        <f>IF(VLOOKUP($AU109,'FE Source'!$A:$W,8,FALSE)=0,"-",VLOOKUP($AU109,'FE Source'!$A:$W,8,FALSE))</f>
        <v>5.46</v>
      </c>
      <c r="AC109" s="639">
        <f>IF(VLOOKUP($AU109,'FE Source'!$A:$W,9,FALSE)=0,"-",VLOOKUP($AU109,'FE Source'!$A:$W,9,FALSE))</f>
        <v>3.99</v>
      </c>
      <c r="AD109" s="146">
        <f>IF(VLOOKUP($AU109,'FE Source'!$A:$W,10,FALSE)=0,"-",VLOOKUP($AU109,'FE Source'!$A:$W,10,FALSE))</f>
        <v>1.75</v>
      </c>
      <c r="AE109" s="83">
        <f>IF(VLOOKUP($AU109,'FE Source'!$A:$W,11,FALSE)=0,"-",VLOOKUP($AU109,'FE Source'!$A:$W,11,FALSE))</f>
        <v>10.86</v>
      </c>
      <c r="AF109" s="83">
        <f>IF(VLOOKUP($AU109,'FE Source'!$A:$W,12,FALSE)=0,"-",VLOOKUP($AU109,'FE Source'!$A:$W,12,FALSE))</f>
        <v>0.03</v>
      </c>
      <c r="AG109" s="131">
        <f>IF(VLOOKUP($AU109,'FE Source'!$A:$W,14,FALSE)=0,"-",VLOOKUP($AU109,'FE Source'!$A:$W,14,FALSE))</f>
        <v>-15.24</v>
      </c>
      <c r="AH109" s="174">
        <f>IF(VLOOKUP($AU109,'FE Source'!$A:$DJ,33,FALSE)=0,"-",VLOOKUP($AU109,'FE Source'!$A:$DJ,33,FALSE))</f>
        <v>109.23</v>
      </c>
      <c r="AI109" s="204">
        <f>IF(VLOOKUP($AU109,'FE Source'!$A:$Y,20,FALSE)=0,"-",VLOOKUP($AU109,'FE Source'!$A:$Y,20,FALSE))</f>
        <v>195.35</v>
      </c>
      <c r="AJ109" s="396">
        <f>IF(VLOOKUP($AU109,'FE Source'!$A:$DJ,34,FALSE)=0,"-",VLOOKUP($AU109,'FE Source'!$A:$DJ,34,FALSE))</f>
        <v>264.37</v>
      </c>
      <c r="AK109" s="396">
        <f>IF(VLOOKUP($AU109,'FE Source'!$A:$DJ,35,FALSE)=0,"-",VLOOKUP($AU109,'FE Source'!$A:$DJ,35,FALSE))</f>
        <v>194.13</v>
      </c>
      <c r="AL109" s="327">
        <f>IF(VLOOKUP($AU109,'FE Source'!$A:$Y,19,FALSE)=0,"-",VLOOKUP($AU109,'FE Source'!$A:$Y,19,FALSE))</f>
        <v>172.03</v>
      </c>
      <c r="AM109" s="394">
        <f>IF(VLOOKUP($AU109,'FE Source'!$A:$DJ,36,FALSE)=0,"-",VLOOKUP($AU109,'FE Source'!$A:$DJ,36,FALSE))</f>
        <v>161.97</v>
      </c>
      <c r="AN109" s="167">
        <f>IF(VLOOKUP($AU109,'FE Source'!$A:$W,13,FALSE)=0,"-",VLOOKUP($AU109,'FE Source'!$A:$W,13,FALSE))</f>
        <v>64667.9</v>
      </c>
      <c r="AO109" s="199">
        <f>IF(J109="no","-",IF(VLOOKUP($AU109,'FE Source'!$A:$W,15,FALSE)=0,"-",VLOOKUP($AU109,'FE Source'!$A:$W,15,FALSE)))</f>
        <v>6.39</v>
      </c>
      <c r="AP109" s="202" t="str">
        <f>IF(AO109="-","-",IF(VLOOKUP($AU109,'FE Source'!$A:$Z,21,FALSE)=0,"-",IF(VLOOKUP($AU109,'FE Source'!$A:$Z,21,FALSE)=2,"Semi-Annual",IF(VLOOKUP($AU109,'FE Source'!$A:$Z,21,FALSE)=4,"Quarterly",IF(VLOOKUP($AU109,'FE Source'!$A:$Z,21,FALSE)=12,"Monthly","Annual")))))</f>
        <v>Monthly</v>
      </c>
      <c r="AQ109" s="171">
        <f t="array" ref="AQ109">IF(VLOOKUP($AU109,'FE Source'!$A:$W,16,FALSE)=0,"-",VLOOKUP($AU109,'FE Source'!$A:$W,16,FALSE))</f>
        <v>1.55</v>
      </c>
      <c r="AR109" s="176" t="str">
        <f>IF(VLOOKUP($AU109,'FE Source'!$A:$W,17,FALSE)=0,"-",VLOOKUP($AU109,'FE Source'!$A:$W,17,FALSE))</f>
        <v>Neutral</v>
      </c>
      <c r="AS109" s="174">
        <f>IF(VLOOKUP($AU109,'FE Source'!$AN:$AS,4,FALSE)="",VLOOKUP($AU109,'FE Source'!$AN:$AS,3,FALSE),VLOOKUP($AU109,'FE Source'!$AN:$AS,4,FALSE))</f>
        <v>7.5</v>
      </c>
      <c r="AT109" s="180">
        <f>IF(VLOOKUP($AU109,'FE Source'!$AN:$AS,5,FALSE)=0,"-",VLOOKUP($AU109,'FE Source'!$AN:$AS,5,FALSE))</f>
        <v>45783</v>
      </c>
      <c r="AU109" s="177" t="s">
        <v>6336</v>
      </c>
      <c r="BE109" s="219">
        <f>IF(VLOOKUP($AU109,'FE Source'!$A:$AK,22,FALSE)=0,"-",VLOOKUP($AU109,'FE Source'!$A:$AK,22,FALSE))</f>
        <v>-7.3</v>
      </c>
      <c r="BF109" s="219">
        <f>IF(VLOOKUP($AU109,'FE Source'!$A:$AK,23,FALSE)=0,"-",VLOOKUP($AU109,'FE Source'!$A:$AK,23,FALSE))</f>
        <v>6.49</v>
      </c>
      <c r="BG109" s="219">
        <f>IF(VLOOKUP($AU109,'FE Source'!$A:$AK,24,FALSE)=0,"-",VLOOKUP($AU109,'FE Source'!$A:$AK,24,FALSE))</f>
        <v>16.059999999999999</v>
      </c>
      <c r="BH109" s="219">
        <f>IF(VLOOKUP($AU109,'FE Source'!$A:$AK,25,FALSE)=0,"-",VLOOKUP($AU109,'FE Source'!$A:$AK,25,FALSE))</f>
        <v>-10.28</v>
      </c>
      <c r="BI109" s="219">
        <f>IF(VLOOKUP($AU109,'FE Source'!$A:$AK,26,FALSE)=0,"-",VLOOKUP($AU109,'FE Source'!$A:$AK,26,FALSE))</f>
        <v>12.6</v>
      </c>
      <c r="BJ109" s="219">
        <f>IF(VLOOKUP($AU109,'FE Source'!$A:$AK,27,FALSE)=0,"-",VLOOKUP($AU109,'FE Source'!$A:$AK,27,FALSE))</f>
        <v>28.17</v>
      </c>
      <c r="BK109" s="219">
        <f>IF(VLOOKUP($AU109,'FE Source'!$A:$AK,28,FALSE)=0,"-",VLOOKUP($AU109,'FE Source'!$A:$AK,28,FALSE))</f>
        <v>4.88</v>
      </c>
      <c r="BL109" s="219">
        <f>IF(VLOOKUP($AU109,'FE Source'!$A:$AK,29,FALSE)=0,"-",VLOOKUP($AU109,'FE Source'!$A:$AK,29,FALSE))</f>
        <v>-27</v>
      </c>
      <c r="BM109" s="219">
        <f>IF(VLOOKUP($AU109,'FE Source'!$A:$AK,30,FALSE)=0,"-",VLOOKUP($AU109,'FE Source'!$A:$AK,30,FALSE))</f>
        <v>16.86</v>
      </c>
      <c r="BN109" t="str">
        <f>IF(VLOOKUP($AU109,'FE Source'!$A:$AK,31,FALSE)="No Specified Index","-",IF(VLOOKUP($AU109,'FE Source'!$A:$AK,31,FALSE)=0,"-",VLOOKUP($AU109,'FE Source'!$A:$AK,31,FALSE)))</f>
        <v>No Benchmark (USD)</v>
      </c>
      <c r="BO109" s="217">
        <f>IF(VLOOKUP($AU109,'FE Source'!$A:$AK,32,FALSE)=0,"-",VLOOKUP($AU109,'FE Source'!$A:$AK,32,FALSE))</f>
        <v>41396</v>
      </c>
      <c r="BP109" s="18">
        <f>IF(VLOOKUP($AU109,'FE Source'!$AZ:$BC,2,FALSE)=0,"-",VLOOKUP($AU109,'FE Source'!$AZ:$BC,2,FALSE))</f>
        <v>-2.71</v>
      </c>
      <c r="BQ109" s="18" t="str">
        <f>IF(VLOOKUP($AU109,'FE Source'!$AZ:$BC,3,FALSE)=0,"-",VLOOKUP($AU109,'FE Source'!$AZ:$BC,3,FALSE))</f>
        <v>-</v>
      </c>
      <c r="BR109" s="18" t="str">
        <f>IF(VLOOKUP($AU109,'FE Source'!$AZ:$BC,4,FALSE)=0,"-",VLOOKUP($AU109,'FE Source'!$AZ:$BC,4,FALSE))</f>
        <v>-</v>
      </c>
    </row>
    <row r="110" spans="1:70" ht="15" customHeight="1">
      <c r="A110" s="3"/>
      <c r="B110" s="159" t="str">
        <f>INDEX('UT - Retail'!$A$7:$A$1409,MATCH(AU110,'UT - Retail'!$U$7:$U$1409,0),1)</f>
        <v>Allianz Global Investors</v>
      </c>
      <c r="C110" s="699" t="str">
        <f>INDEX('UT - Retail'!$B$7:$B$1409,MATCH(AU110,'UT - Retail'!$U$7:$U$1409,0),1)</f>
        <v>Allianz Income and Growth Cl AM DIS H2-GBP</v>
      </c>
      <c r="D110" s="700"/>
      <c r="E110" s="150" t="str">
        <f>VLOOKUP(C110,'UT - Retail'!$B:$K,8,FALSE)</f>
        <v>Mixed Assets</v>
      </c>
      <c r="F110" s="141" t="str">
        <f>VLOOKUP(C110,'UT - Retail'!$B:$K,9,FALSE)</f>
        <v>US</v>
      </c>
      <c r="G110" s="141" t="str">
        <f>VLOOKUP(C110,'UT - Retail'!$B:$K,10,FALSE)</f>
        <v>General</v>
      </c>
      <c r="H110" s="82" t="str">
        <f>VLOOKUP(C110,'UT - Retail'!$B:$N,13,FALSE)</f>
        <v>No</v>
      </c>
      <c r="I110" s="82" t="str">
        <f>VLOOKUP(C110,'UT - Retail'!$B:$Q,14,FALSE)</f>
        <v>No</v>
      </c>
      <c r="J110" s="141" t="str">
        <f>VLOOKUP(C110,'UT - Retail'!$B:$Q,11,FALSE)</f>
        <v>Yes</v>
      </c>
      <c r="K110" s="130" t="str">
        <f>VLOOKUP(C110,'UT - Retail'!$B:$P,15,FALSE)</f>
        <v>Yes</v>
      </c>
      <c r="L110" s="82" t="str">
        <f>VLOOKUP(C110,'UT - Retail'!$B:$Q,16,FALSE)</f>
        <v>Both</v>
      </c>
      <c r="M110" s="395" t="str">
        <f>VLOOKUP(C110,'UT - Retail'!$B:$K,6,FALSE)</f>
        <v>GBP</v>
      </c>
      <c r="N110" s="395" t="str">
        <f>IFERROR(IF(MATCH(C110,'Portfolio Construction'!$AL:$AL,0),"Yes","No"),"No")</f>
        <v>No</v>
      </c>
      <c r="O110" s="395" t="str">
        <f>IFERROR(IF(MATCH(C110,'Portfolio Construction'!$AN:$AN,0),"Yes","No"),"No")</f>
        <v>No</v>
      </c>
      <c r="P110" s="395" t="str">
        <f>IFERROR(IF(MATCH(C110,'Portfolio Construction'!$AP:$AP,0),"Yes","No"),"No")</f>
        <v>No</v>
      </c>
      <c r="Q110" s="395" t="str">
        <f>IFERROR(IF(MATCH(C110,'Portfolio Construction'!$AR:$AR,0),"Yes","No"),"No")</f>
        <v>No</v>
      </c>
      <c r="R110" s="395" t="str">
        <f>IFERROR(IF(MATCH(C110,'Portfolio Construction'!$AT:$AT,0),"Yes","No"),"No")</f>
        <v>No</v>
      </c>
      <c r="S110" s="395" t="str">
        <f>IFERROR(IF(MATCH(C110,'Portfolio Construction'!$AV:$AV,0),"Yes","No"),"No")</f>
        <v>No</v>
      </c>
      <c r="T110" s="395" t="str">
        <f>IFERROR(IF(MATCH(C110,'Portfolio Construction'!$AX:$AX,0),"Yes","No"),"No")</f>
        <v>No</v>
      </c>
      <c r="U110" s="395" t="str">
        <f>IFERROR(IF(MATCH(C110,'Portfolio Construction'!$AZ:$AZ,0),"Yes","No"),"No")</f>
        <v>No</v>
      </c>
      <c r="V110" s="395" t="str">
        <f>IFERROR(IF(MATCH(C110,'Portfolio Construction'!$BB:$BB,0),"Yes","No"),"No")</f>
        <v>No</v>
      </c>
      <c r="W110" s="638">
        <f>IF(VLOOKUP($AU110,'FE Source'!$A:$W,3,FALSE)=0,"-",VLOOKUP($AU110,'FE Source'!$A:$W,3,FALSE))</f>
        <v>-0.97</v>
      </c>
      <c r="X110" s="609">
        <f>IF(VLOOKUP($AU110,'FE Source'!$A:$W,4,FALSE)=0,"-",VLOOKUP($AU110,'FE Source'!$A:$W,4,FALSE))</f>
        <v>3.08</v>
      </c>
      <c r="Y110" s="609">
        <f>IF(VLOOKUP($AU110,'FE Source'!$A:$W,5,FALSE)=0,"-",VLOOKUP($AU110,'FE Source'!$A:$W,5,FALSE))</f>
        <v>-0.84</v>
      </c>
      <c r="Z110" s="609">
        <f>IF(VLOOKUP($AU110,'FE Source'!$A:$W,6,FALSE)=0,"-",VLOOKUP($AU110,'FE Source'!$A:$W,6,FALSE))</f>
        <v>6.48</v>
      </c>
      <c r="AA110" s="609">
        <f>IF(VLOOKUP($AU110,'FE Source'!$A:$W,7,FALSE)=0,"-",VLOOKUP($AU110,'FE Source'!$A:$W,7,FALSE))</f>
        <v>5.82</v>
      </c>
      <c r="AB110" s="609">
        <f>IF(VLOOKUP($AU110,'FE Source'!$A:$W,8,FALSE)=0,"-",VLOOKUP($AU110,'FE Source'!$A:$W,8,FALSE))</f>
        <v>7.23</v>
      </c>
      <c r="AC110" s="639">
        <f>IF(VLOOKUP($AU110,'FE Source'!$A:$W,9,FALSE)=0,"-",VLOOKUP($AU110,'FE Source'!$A:$W,9,FALSE))</f>
        <v>3.55</v>
      </c>
      <c r="AD110" s="146">
        <f>IF(VLOOKUP($AU110,'FE Source'!$A:$W,10,FALSE)=0,"-",VLOOKUP($AU110,'FE Source'!$A:$W,10,FALSE))</f>
        <v>2.12</v>
      </c>
      <c r="AE110" s="83">
        <f>IF(VLOOKUP($AU110,'FE Source'!$A:$W,11,FALSE)=0,"-",VLOOKUP($AU110,'FE Source'!$A:$W,11,FALSE))</f>
        <v>13.1</v>
      </c>
      <c r="AF110" s="83">
        <f>IF(VLOOKUP($AU110,'FE Source'!$A:$W,12,FALSE)=0,"-",VLOOKUP($AU110,'FE Source'!$A:$W,12,FALSE))</f>
        <v>0.1</v>
      </c>
      <c r="AG110" s="131">
        <f>IF(VLOOKUP($AU110,'FE Source'!$A:$W,14,FALSE)=0,"-",VLOOKUP($AU110,'FE Source'!$A:$W,14,FALSE))</f>
        <v>-18.239999999999998</v>
      </c>
      <c r="AH110" s="174">
        <f>IF(VLOOKUP($AU110,'FE Source'!$A:$DJ,33,FALSE)=0,"-",VLOOKUP($AU110,'FE Source'!$A:$DJ,33,FALSE))</f>
        <v>150.59</v>
      </c>
      <c r="AI110" s="204">
        <f>IF(VLOOKUP($AU110,'FE Source'!$A:$Y,20,FALSE)=0,"-",VLOOKUP($AU110,'FE Source'!$A:$Y,20,FALSE))</f>
        <v>256.87</v>
      </c>
      <c r="AJ110" s="396">
        <f>IF(VLOOKUP($AU110,'FE Source'!$A:$DJ,34,FALSE)=0,"-",VLOOKUP($AU110,'FE Source'!$A:$DJ,34,FALSE))</f>
        <v>342.76</v>
      </c>
      <c r="AK110" s="396">
        <f>IF(VLOOKUP($AU110,'FE Source'!$A:$DJ,35,FALSE)=0,"-",VLOOKUP($AU110,'FE Source'!$A:$DJ,35,FALSE))</f>
        <v>278.43</v>
      </c>
      <c r="AL110" s="327">
        <f>IF(VLOOKUP($AU110,'FE Source'!$A:$Y,19,FALSE)=0,"-",VLOOKUP($AU110,'FE Source'!$A:$Y,19,FALSE))</f>
        <v>201.95</v>
      </c>
      <c r="AM110" s="394">
        <f>IF(VLOOKUP($AU110,'FE Source'!$A:$DJ,36,FALSE)=0,"-",VLOOKUP($AU110,'FE Source'!$A:$DJ,36,FALSE))</f>
        <v>177.58</v>
      </c>
      <c r="AN110" s="167">
        <f>IF(VLOOKUP($AU110,'FE Source'!$A:$W,13,FALSE)=0,"-",VLOOKUP($AU110,'FE Source'!$A:$W,13,FALSE))</f>
        <v>64667.9</v>
      </c>
      <c r="AO110" s="199">
        <f>IF(J110="no","-",IF(VLOOKUP($AU110,'FE Source'!$A:$W,15,FALSE)=0,"-",VLOOKUP($AU110,'FE Source'!$A:$W,15,FALSE)))</f>
        <v>7.94</v>
      </c>
      <c r="AP110" s="202" t="str">
        <f>IF(AO110="-","-",IF(VLOOKUP($AU110,'FE Source'!$A:$Z,21,FALSE)=0,"-",IF(VLOOKUP($AU110,'FE Source'!$A:$Z,21,FALSE)=2,"Semi-Annual",IF(VLOOKUP($AU110,'FE Source'!$A:$Z,21,FALSE)=4,"Quarterly",IF(VLOOKUP($AU110,'FE Source'!$A:$Z,21,FALSE)=12,"Monthly","Annual")))))</f>
        <v>Monthly</v>
      </c>
      <c r="AQ110" s="171">
        <f t="array" ref="AQ110">IF(VLOOKUP($AU110,'FE Source'!$A:$W,16,FALSE)=0,"-",VLOOKUP($AU110,'FE Source'!$A:$W,16,FALSE))</f>
        <v>1.55</v>
      </c>
      <c r="AR110" s="176" t="str">
        <f>IF(VLOOKUP($AU110,'FE Source'!$A:$W,17,FALSE)=0,"-",VLOOKUP($AU110,'FE Source'!$A:$W,17,FALSE))</f>
        <v>Neutral</v>
      </c>
      <c r="AS110" s="174">
        <f>IF(VLOOKUP($AU110,'FE Source'!$AN:$AS,4,FALSE)="",VLOOKUP($AU110,'FE Source'!$AN:$AS,3,FALSE),VLOOKUP($AU110,'FE Source'!$AN:$AS,4,FALSE))</f>
        <v>7.27</v>
      </c>
      <c r="AT110" s="180">
        <f>IF(VLOOKUP($AU110,'FE Source'!$AN:$AS,5,FALSE)=0,"-",VLOOKUP($AU110,'FE Source'!$AN:$AS,5,FALSE))</f>
        <v>45783</v>
      </c>
      <c r="AU110" s="177" t="s">
        <v>4050</v>
      </c>
      <c r="BE110" s="219">
        <f>IF(VLOOKUP($AU110,'FE Source'!$A:$AK,22,FALSE)=0,"-",VLOOKUP($AU110,'FE Source'!$A:$AK,22,FALSE))</f>
        <v>-2.13</v>
      </c>
      <c r="BF110" s="219">
        <f>IF(VLOOKUP($AU110,'FE Source'!$A:$AK,23,FALSE)=0,"-",VLOOKUP($AU110,'FE Source'!$A:$AK,23,FALSE))</f>
        <v>-7.37</v>
      </c>
      <c r="BG110" s="219">
        <f>IF(VLOOKUP($AU110,'FE Source'!$A:$AK,24,FALSE)=0,"-",VLOOKUP($AU110,'FE Source'!$A:$AK,24,FALSE))</f>
        <v>12.57</v>
      </c>
      <c r="BH110" s="219">
        <f>IF(VLOOKUP($AU110,'FE Source'!$A:$AK,25,FALSE)=0,"-",VLOOKUP($AU110,'FE Source'!$A:$AK,25,FALSE))</f>
        <v>-10.51</v>
      </c>
      <c r="BI110" s="219">
        <f>IF(VLOOKUP($AU110,'FE Source'!$A:$AK,26,FALSE)=0,"-",VLOOKUP($AU110,'FE Source'!$A:$AK,26,FALSE))</f>
        <v>20.57</v>
      </c>
      <c r="BJ110" s="219">
        <f>IF(VLOOKUP($AU110,'FE Source'!$A:$AK,27,FALSE)=0,"-",VLOOKUP($AU110,'FE Source'!$A:$AK,27,FALSE))</f>
        <v>21.5</v>
      </c>
      <c r="BK110" s="219">
        <f>IF(VLOOKUP($AU110,'FE Source'!$A:$AK,28,FALSE)=0,"-",VLOOKUP($AU110,'FE Source'!$A:$AK,28,FALSE))</f>
        <v>12.56</v>
      </c>
      <c r="BL110" s="219">
        <f>IF(VLOOKUP($AU110,'FE Source'!$A:$AK,29,FALSE)=0,"-",VLOOKUP($AU110,'FE Source'!$A:$AK,29,FALSE))</f>
        <v>-30.04</v>
      </c>
      <c r="BM110" s="219">
        <f>IF(VLOOKUP($AU110,'FE Source'!$A:$AK,30,FALSE)=0,"-",VLOOKUP($AU110,'FE Source'!$A:$AK,30,FALSE))</f>
        <v>21.37</v>
      </c>
      <c r="BN110" t="str">
        <f>IF(VLOOKUP($AU110,'FE Source'!$A:$AK,31,FALSE)="No Specified Index","-",IF(VLOOKUP($AU110,'FE Source'!$A:$AK,31,FALSE)=0,"-",VLOOKUP($AU110,'FE Source'!$A:$AK,31,FALSE)))</f>
        <v>No Benchmark (USD)</v>
      </c>
      <c r="BO110" s="217">
        <f>IF(VLOOKUP($AU110,'FE Source'!$A:$AK,32,FALSE)=0,"-",VLOOKUP($AU110,'FE Source'!$A:$AK,32,FALSE))</f>
        <v>41396</v>
      </c>
      <c r="BP110" s="18">
        <f>IF(VLOOKUP($AU110,'FE Source'!$AZ:$BC,2,FALSE)=0,"-",VLOOKUP($AU110,'FE Source'!$AZ:$BC,2,FALSE))</f>
        <v>-3</v>
      </c>
      <c r="BQ110" s="18" t="str">
        <f>IF(VLOOKUP($AU110,'FE Source'!$AZ:$BC,3,FALSE)=0,"-",VLOOKUP($AU110,'FE Source'!$AZ:$BC,3,FALSE))</f>
        <v>-</v>
      </c>
      <c r="BR110" s="18" t="str">
        <f>IF(VLOOKUP($AU110,'FE Source'!$AZ:$BC,4,FALSE)=0,"-",VLOOKUP($AU110,'FE Source'!$AZ:$BC,4,FALSE))</f>
        <v>-</v>
      </c>
    </row>
    <row r="111" spans="1:70" ht="15" customHeight="1">
      <c r="A111" s="3"/>
      <c r="B111" s="159" t="str">
        <f>INDEX('UT - Retail'!$A$7:$A$1409,MATCH(AU111,'UT - Retail'!$U$7:$U$1409,0),1)</f>
        <v>Allianz Global Investors</v>
      </c>
      <c r="C111" s="699" t="str">
        <f>INDEX('UT - Retail'!$B$7:$B$1409,MATCH(AU111,'UT - Retail'!$U$7:$U$1409,0),1)</f>
        <v>Allianz Income and Growth Cl AM Dis H2-NZD</v>
      </c>
      <c r="D111" s="700"/>
      <c r="E111" s="150" t="str">
        <f>VLOOKUP(C111,'UT - Retail'!$B:$K,8,FALSE)</f>
        <v>Mixed Assets</v>
      </c>
      <c r="F111" s="141" t="str">
        <f>VLOOKUP(C111,'UT - Retail'!$B:$K,9,FALSE)</f>
        <v>US</v>
      </c>
      <c r="G111" s="141" t="str">
        <f>VLOOKUP(C111,'UT - Retail'!$B:$K,10,FALSE)</f>
        <v>General</v>
      </c>
      <c r="H111" s="82" t="str">
        <f>VLOOKUP(C111,'UT - Retail'!$B:$N,13,FALSE)</f>
        <v>No</v>
      </c>
      <c r="I111" s="82" t="str">
        <f>VLOOKUP(C111,'UT - Retail'!$B:$Q,14,FALSE)</f>
        <v>No</v>
      </c>
      <c r="J111" s="141" t="str">
        <f>VLOOKUP(C111,'UT - Retail'!$B:$Q,11,FALSE)</f>
        <v>Yes</v>
      </c>
      <c r="K111" s="130" t="str">
        <f>VLOOKUP(C111,'UT - Retail'!$B:$P,15,FALSE)</f>
        <v>Yes</v>
      </c>
      <c r="L111" s="82" t="str">
        <f>VLOOKUP(C111,'UT - Retail'!$B:$Q,16,FALSE)</f>
        <v>Both</v>
      </c>
      <c r="M111" s="395" t="str">
        <f>VLOOKUP(C111,'UT - Retail'!$B:$K,6,FALSE)</f>
        <v>NZD</v>
      </c>
      <c r="N111" s="395" t="str">
        <f>IFERROR(IF(MATCH(C111,'Portfolio Construction'!$AL:$AL,0),"Yes","No"),"No")</f>
        <v>No</v>
      </c>
      <c r="O111" s="395" t="str">
        <f>IFERROR(IF(MATCH(C111,'Portfolio Construction'!$AN:$AN,0),"Yes","No"),"No")</f>
        <v>No</v>
      </c>
      <c r="P111" s="395" t="str">
        <f>IFERROR(IF(MATCH(C111,'Portfolio Construction'!$AP:$AP,0),"Yes","No"),"No")</f>
        <v>No</v>
      </c>
      <c r="Q111" s="395" t="str">
        <f>IFERROR(IF(MATCH(C111,'Portfolio Construction'!$AR:$AR,0),"Yes","No"),"No")</f>
        <v>No</v>
      </c>
      <c r="R111" s="395" t="str">
        <f>IFERROR(IF(MATCH(C111,'Portfolio Construction'!$AT:$AT,0),"Yes","No"),"No")</f>
        <v>No</v>
      </c>
      <c r="S111" s="395" t="str">
        <f>IFERROR(IF(MATCH(C111,'Portfolio Construction'!$AV:$AV,0),"Yes","No"),"No")</f>
        <v>No</v>
      </c>
      <c r="T111" s="395" t="str">
        <f>IFERROR(IF(MATCH(C111,'Portfolio Construction'!$AX:$AX,0),"Yes","No"),"No")</f>
        <v>No</v>
      </c>
      <c r="U111" s="395" t="str">
        <f>IFERROR(IF(MATCH(C111,'Portfolio Construction'!$AZ:$AZ,0),"Yes","No"),"No")</f>
        <v>No</v>
      </c>
      <c r="V111" s="395" t="str">
        <f>IFERROR(IF(MATCH(C111,'Portfolio Construction'!$BB:$BB,0),"Yes","No"),"No")</f>
        <v>No</v>
      </c>
      <c r="W111" s="638">
        <f>IF(VLOOKUP($AU111,'FE Source'!$A:$W,3,FALSE)=0,"-",VLOOKUP($AU111,'FE Source'!$A:$W,3,FALSE))</f>
        <v>-1.1499999999999999</v>
      </c>
      <c r="X111" s="609">
        <f>IF(VLOOKUP($AU111,'FE Source'!$A:$W,4,FALSE)=0,"-",VLOOKUP($AU111,'FE Source'!$A:$W,4,FALSE))</f>
        <v>6.23</v>
      </c>
      <c r="Y111" s="609">
        <f>IF(VLOOKUP($AU111,'FE Source'!$A:$W,5,FALSE)=0,"-",VLOOKUP($AU111,'FE Source'!$A:$W,5,FALSE))</f>
        <v>-4.09</v>
      </c>
      <c r="Z111" s="609">
        <f>IF(VLOOKUP($AU111,'FE Source'!$A:$W,6,FALSE)=0,"-",VLOOKUP($AU111,'FE Source'!$A:$W,6,FALSE))</f>
        <v>-0.41</v>
      </c>
      <c r="AA111" s="609">
        <f>IF(VLOOKUP($AU111,'FE Source'!$A:$W,7,FALSE)=0,"-",VLOOKUP($AU111,'FE Source'!$A:$W,7,FALSE))</f>
        <v>0.85</v>
      </c>
      <c r="AB111" s="609">
        <f>IF(VLOOKUP($AU111,'FE Source'!$A:$W,8,FALSE)=0,"-",VLOOKUP($AU111,'FE Source'!$A:$W,8,FALSE))</f>
        <v>5.52</v>
      </c>
      <c r="AC111" s="639">
        <f>IF(VLOOKUP($AU111,'FE Source'!$A:$W,9,FALSE)=0,"-",VLOOKUP($AU111,'FE Source'!$A:$W,9,FALSE))</f>
        <v>3.47</v>
      </c>
      <c r="AD111" s="146">
        <f>IF(VLOOKUP($AU111,'FE Source'!$A:$W,10,FALSE)=0,"-",VLOOKUP($AU111,'FE Source'!$A:$W,10,FALSE))</f>
        <v>2.4500000000000002</v>
      </c>
      <c r="AE111" s="83">
        <f>IF(VLOOKUP($AU111,'FE Source'!$A:$W,11,FALSE)=0,"-",VLOOKUP($AU111,'FE Source'!$A:$W,11,FALSE))</f>
        <v>15.98</v>
      </c>
      <c r="AF111" s="83">
        <f>IF(VLOOKUP($AU111,'FE Source'!$A:$W,12,FALSE)=0,"-",VLOOKUP($AU111,'FE Source'!$A:$W,12,FALSE))</f>
        <v>-0.01</v>
      </c>
      <c r="AG111" s="131">
        <f>IF(VLOOKUP($AU111,'FE Source'!$A:$W,14,FALSE)=0,"-",VLOOKUP($AU111,'FE Source'!$A:$W,14,FALSE))</f>
        <v>-19.600000000000001</v>
      </c>
      <c r="AH111" s="174">
        <f>IF(VLOOKUP($AU111,'FE Source'!$A:$DJ,33,FALSE)=0,"-",VLOOKUP($AU111,'FE Source'!$A:$DJ,33,FALSE))</f>
        <v>48.75</v>
      </c>
      <c r="AI111" s="204">
        <f>IF(VLOOKUP($AU111,'FE Source'!$A:$Y,20,FALSE)=0,"-",VLOOKUP($AU111,'FE Source'!$A:$Y,20,FALSE))</f>
        <v>209.22</v>
      </c>
      <c r="AJ111" s="396">
        <f>IF(VLOOKUP($AU111,'FE Source'!$A:$DJ,34,FALSE)=0,"-",VLOOKUP($AU111,'FE Source'!$A:$DJ,34,FALSE))</f>
        <v>327.64999999999998</v>
      </c>
      <c r="AK111" s="396">
        <f>IF(VLOOKUP($AU111,'FE Source'!$A:$DJ,35,FALSE)=0,"-",VLOOKUP($AU111,'FE Source'!$A:$DJ,35,FALSE))</f>
        <v>331.16</v>
      </c>
      <c r="AL111" s="327">
        <f>IF(VLOOKUP($AU111,'FE Source'!$A:$Y,19,FALSE)=0,"-",VLOOKUP($AU111,'FE Source'!$A:$Y,19,FALSE))</f>
        <v>220.36</v>
      </c>
      <c r="AM111" s="394">
        <f>IF(VLOOKUP($AU111,'FE Source'!$A:$DJ,36,FALSE)=0,"-",VLOOKUP($AU111,'FE Source'!$A:$DJ,36,FALSE))</f>
        <v>185.64</v>
      </c>
      <c r="AN111" s="167">
        <f>IF(VLOOKUP($AU111,'FE Source'!$A:$W,13,FALSE)=0,"-",VLOOKUP($AU111,'FE Source'!$A:$W,13,FALSE))</f>
        <v>64667.9</v>
      </c>
      <c r="AO111" s="199">
        <f>IF(J111="no","-",IF(VLOOKUP($AU111,'FE Source'!$A:$W,15,FALSE)=0,"-",VLOOKUP($AU111,'FE Source'!$A:$W,15,FALSE)))</f>
        <v>7.94</v>
      </c>
      <c r="AP111" s="202" t="str">
        <f>IF(AO111="-","-",IF(VLOOKUP($AU111,'FE Source'!$A:$Z,21,FALSE)=0,"-",IF(VLOOKUP($AU111,'FE Source'!$A:$Z,21,FALSE)=2,"Semi-Annual",IF(VLOOKUP($AU111,'FE Source'!$A:$Z,21,FALSE)=4,"Quarterly",IF(VLOOKUP($AU111,'FE Source'!$A:$Z,21,FALSE)=12,"Monthly","Annual")))))</f>
        <v>Monthly</v>
      </c>
      <c r="AQ111" s="171">
        <f t="array" ref="AQ111">IF(VLOOKUP($AU111,'FE Source'!$A:$W,16,FALSE)=0,"-",VLOOKUP($AU111,'FE Source'!$A:$W,16,FALSE))</f>
        <v>1.55</v>
      </c>
      <c r="AR111" s="176" t="str">
        <f>IF(VLOOKUP($AU111,'FE Source'!$A:$W,17,FALSE)=0,"-",VLOOKUP($AU111,'FE Source'!$A:$W,17,FALSE))</f>
        <v>-</v>
      </c>
      <c r="AS111" s="174">
        <f>IF(VLOOKUP($AU111,'FE Source'!$AN:$AS,4,FALSE)="",VLOOKUP($AU111,'FE Source'!$AN:$AS,3,FALSE),VLOOKUP($AU111,'FE Source'!$AN:$AS,4,FALSE))</f>
        <v>6.65</v>
      </c>
      <c r="AT111" s="180">
        <f>IF(VLOOKUP($AU111,'FE Source'!$AN:$AS,5,FALSE)=0,"-",VLOOKUP($AU111,'FE Source'!$AN:$AS,5,FALSE))</f>
        <v>45783</v>
      </c>
      <c r="AU111" s="177" t="s">
        <v>6337</v>
      </c>
      <c r="BE111" s="219">
        <f>IF(VLOOKUP($AU111,'FE Source'!$A:$AK,22,FALSE)=0,"-",VLOOKUP($AU111,'FE Source'!$A:$AK,22,FALSE))</f>
        <v>-6.5</v>
      </c>
      <c r="BF111" s="219">
        <f>IF(VLOOKUP($AU111,'FE Source'!$A:$AK,23,FALSE)=0,"-",VLOOKUP($AU111,'FE Source'!$A:$AK,23,FALSE))</f>
        <v>14.57</v>
      </c>
      <c r="BG111" s="219">
        <f>IF(VLOOKUP($AU111,'FE Source'!$A:$AK,24,FALSE)=0,"-",VLOOKUP($AU111,'FE Source'!$A:$AK,24,FALSE))</f>
        <v>6.88</v>
      </c>
      <c r="BH111" s="219">
        <f>IF(VLOOKUP($AU111,'FE Source'!$A:$AK,25,FALSE)=0,"-",VLOOKUP($AU111,'FE Source'!$A:$AK,25,FALSE))</f>
        <v>-8.74</v>
      </c>
      <c r="BI111" s="219">
        <f>IF(VLOOKUP($AU111,'FE Source'!$A:$AK,26,FALSE)=0,"-",VLOOKUP($AU111,'FE Source'!$A:$AK,26,FALSE))</f>
        <v>17.64</v>
      </c>
      <c r="BJ111" s="219">
        <f>IF(VLOOKUP($AU111,'FE Source'!$A:$AK,27,FALSE)=0,"-",VLOOKUP($AU111,'FE Source'!$A:$AK,27,FALSE))</f>
        <v>25.8</v>
      </c>
      <c r="BK111" s="219">
        <f>IF(VLOOKUP($AU111,'FE Source'!$A:$AK,28,FALSE)=0,"-",VLOOKUP($AU111,'FE Source'!$A:$AK,28,FALSE))</f>
        <v>7.95</v>
      </c>
      <c r="BL111" s="219">
        <f>IF(VLOOKUP($AU111,'FE Source'!$A:$AK,29,FALSE)=0,"-",VLOOKUP($AU111,'FE Source'!$A:$AK,29,FALSE))</f>
        <v>-26.9</v>
      </c>
      <c r="BM111" s="219">
        <f>IF(VLOOKUP($AU111,'FE Source'!$A:$AK,30,FALSE)=0,"-",VLOOKUP($AU111,'FE Source'!$A:$AK,30,FALSE))</f>
        <v>15.14</v>
      </c>
      <c r="BN111" t="str">
        <f>IF(VLOOKUP($AU111,'FE Source'!$A:$AK,31,FALSE)="No Specified Index","-",IF(VLOOKUP($AU111,'FE Source'!$A:$AK,31,FALSE)=0,"-",VLOOKUP($AU111,'FE Source'!$A:$AK,31,FALSE)))</f>
        <v>No Benchmark (USD)</v>
      </c>
      <c r="BO111" s="217">
        <f>IF(VLOOKUP($AU111,'FE Source'!$A:$AK,32,FALSE)=0,"-",VLOOKUP($AU111,'FE Source'!$A:$AK,32,FALSE))</f>
        <v>41610</v>
      </c>
      <c r="BP111" s="18" t="str">
        <f>IF(VLOOKUP($AU111,'FE Source'!$AZ:$BC,2,FALSE)=0,"-",VLOOKUP($AU111,'FE Source'!$AZ:$BC,2,FALSE))</f>
        <v>-</v>
      </c>
      <c r="BQ111" s="18" t="str">
        <f>IF(VLOOKUP($AU111,'FE Source'!$AZ:$BC,3,FALSE)=0,"-",VLOOKUP($AU111,'FE Source'!$AZ:$BC,3,FALSE))</f>
        <v>-</v>
      </c>
      <c r="BR111" s="18" t="str">
        <f>IF(VLOOKUP($AU111,'FE Source'!$AZ:$BC,4,FALSE)=0,"-",VLOOKUP($AU111,'FE Source'!$AZ:$BC,4,FALSE))</f>
        <v>-</v>
      </c>
    </row>
    <row r="112" spans="1:70" ht="15" customHeight="1">
      <c r="A112" s="3"/>
      <c r="B112" s="159" t="str">
        <f>INDEX('UT - Retail'!$A$7:$A$1409,MATCH(AU112,'UT - Retail'!$U$7:$U$1409,0),1)</f>
        <v>Allianz Global Investors</v>
      </c>
      <c r="C112" s="699" t="str">
        <f>INDEX('UT - Retail'!$B$7:$B$1409,MATCH(AU112,'UT - Retail'!$U$7:$U$1409,0),1)</f>
        <v>Allianz Income and Growth Cl AM DIS H2-RMB</v>
      </c>
      <c r="D112" s="700"/>
      <c r="E112" s="150" t="str">
        <f>VLOOKUP(C112,'UT - Retail'!$B:$K,8,FALSE)</f>
        <v>Mixed Assets</v>
      </c>
      <c r="F112" s="141" t="str">
        <f>VLOOKUP(C112,'UT - Retail'!$B:$K,9,FALSE)</f>
        <v>US</v>
      </c>
      <c r="G112" s="141" t="str">
        <f>VLOOKUP(C112,'UT - Retail'!$B:$K,10,FALSE)</f>
        <v>General</v>
      </c>
      <c r="H112" s="82" t="str">
        <f>VLOOKUP(C112,'UT - Retail'!$B:$N,13,FALSE)</f>
        <v>No</v>
      </c>
      <c r="I112" s="82" t="str">
        <f>VLOOKUP(C112,'UT - Retail'!$B:$Q,14,FALSE)</f>
        <v>No</v>
      </c>
      <c r="J112" s="141" t="str">
        <f>VLOOKUP(C112,'UT - Retail'!$B:$Q,11,FALSE)</f>
        <v>Yes</v>
      </c>
      <c r="K112" s="130" t="str">
        <f>VLOOKUP(C112,'UT - Retail'!$B:$P,15,FALSE)</f>
        <v>Yes</v>
      </c>
      <c r="L112" s="82" t="str">
        <f>VLOOKUP(C112,'UT - Retail'!$B:$Q,16,FALSE)</f>
        <v>Both</v>
      </c>
      <c r="M112" s="395" t="str">
        <f>VLOOKUP(C112,'UT - Retail'!$B:$K,6,FALSE)</f>
        <v>RMB</v>
      </c>
      <c r="N112" s="395" t="str">
        <f>IFERROR(IF(MATCH(C112,'Portfolio Construction'!$AL:$AL,0),"Yes","No"),"No")</f>
        <v>No</v>
      </c>
      <c r="O112" s="395" t="str">
        <f>IFERROR(IF(MATCH(C112,'Portfolio Construction'!$AN:$AN,0),"Yes","No"),"No")</f>
        <v>No</v>
      </c>
      <c r="P112" s="395" t="str">
        <f>IFERROR(IF(MATCH(C112,'Portfolio Construction'!$AP:$AP,0),"Yes","No"),"No")</f>
        <v>No</v>
      </c>
      <c r="Q112" s="395" t="str">
        <f>IFERROR(IF(MATCH(C112,'Portfolio Construction'!$AR:$AR,0),"Yes","No"),"No")</f>
        <v>No</v>
      </c>
      <c r="R112" s="395" t="str">
        <f>IFERROR(IF(MATCH(C112,'Portfolio Construction'!$AT:$AT,0),"Yes","No"),"No")</f>
        <v>No</v>
      </c>
      <c r="S112" s="395" t="str">
        <f>IFERROR(IF(MATCH(C112,'Portfolio Construction'!$AV:$AV,0),"Yes","No"),"No")</f>
        <v>No</v>
      </c>
      <c r="T112" s="395" t="str">
        <f>IFERROR(IF(MATCH(C112,'Portfolio Construction'!$AX:$AX,0),"Yes","No"),"No")</f>
        <v>No</v>
      </c>
      <c r="U112" s="395" t="str">
        <f>IFERROR(IF(MATCH(C112,'Portfolio Construction'!$AZ:$AZ,0),"Yes","No"),"No")</f>
        <v>No</v>
      </c>
      <c r="V112" s="395" t="str">
        <f>IFERROR(IF(MATCH(C112,'Portfolio Construction'!$BB:$BB,0),"Yes","No"),"No")</f>
        <v>No</v>
      </c>
      <c r="W112" s="638">
        <f>IF(VLOOKUP($AU112,'FE Source'!$A:$W,3,FALSE)=0,"-",VLOOKUP($AU112,'FE Source'!$A:$W,3,FALSE))</f>
        <v>-6.56</v>
      </c>
      <c r="X112" s="609">
        <f>IF(VLOOKUP($AU112,'FE Source'!$A:$W,4,FALSE)=0,"-",VLOOKUP($AU112,'FE Source'!$A:$W,4,FALSE))</f>
        <v>0.73</v>
      </c>
      <c r="Y112" s="609">
        <f>IF(VLOOKUP($AU112,'FE Source'!$A:$W,5,FALSE)=0,"-",VLOOKUP($AU112,'FE Source'!$A:$W,5,FALSE))</f>
        <v>-5.98</v>
      </c>
      <c r="Z112" s="609">
        <f>IF(VLOOKUP($AU112,'FE Source'!$A:$W,6,FALSE)=0,"-",VLOOKUP($AU112,'FE Source'!$A:$W,6,FALSE))</f>
        <v>-1.88</v>
      </c>
      <c r="AA112" s="609">
        <f>IF(VLOOKUP($AU112,'FE Source'!$A:$W,7,FALSE)=0,"-",VLOOKUP($AU112,'FE Source'!$A:$W,7,FALSE))</f>
        <v>-1.1000000000000001</v>
      </c>
      <c r="AB112" s="609">
        <f>IF(VLOOKUP($AU112,'FE Source'!$A:$W,8,FALSE)=0,"-",VLOOKUP($AU112,'FE Source'!$A:$W,8,FALSE))</f>
        <v>5.26</v>
      </c>
      <c r="AC112" s="639">
        <f>IF(VLOOKUP($AU112,'FE Source'!$A:$W,9,FALSE)=0,"-",VLOOKUP($AU112,'FE Source'!$A:$W,9,FALSE))</f>
        <v>4.88</v>
      </c>
      <c r="AD112" s="146">
        <f>IF(VLOOKUP($AU112,'FE Source'!$A:$W,10,FALSE)=0,"-",VLOOKUP($AU112,'FE Source'!$A:$W,10,FALSE))</f>
        <v>1.42</v>
      </c>
      <c r="AE112" s="83">
        <f>IF(VLOOKUP($AU112,'FE Source'!$A:$W,11,FALSE)=0,"-",VLOOKUP($AU112,'FE Source'!$A:$W,11,FALSE))</f>
        <v>10.33</v>
      </c>
      <c r="AF112" s="83">
        <f>IF(VLOOKUP($AU112,'FE Source'!$A:$W,12,FALSE)=0,"-",VLOOKUP($AU112,'FE Source'!$A:$W,12,FALSE))</f>
        <v>-0.01</v>
      </c>
      <c r="AG112" s="131">
        <f>IF(VLOOKUP($AU112,'FE Source'!$A:$W,14,FALSE)=0,"-",VLOOKUP($AU112,'FE Source'!$A:$W,14,FALSE))</f>
        <v>-16.84</v>
      </c>
      <c r="AH112" s="174">
        <f>IF(VLOOKUP($AU112,'FE Source'!$A:$DJ,33,FALSE)=0,"-",VLOOKUP($AU112,'FE Source'!$A:$DJ,33,FALSE))</f>
        <v>-54.64</v>
      </c>
      <c r="AI112" s="204">
        <f>IF(VLOOKUP($AU112,'FE Source'!$A:$Y,20,FALSE)=0,"-",VLOOKUP($AU112,'FE Source'!$A:$Y,20,FALSE))</f>
        <v>90.51</v>
      </c>
      <c r="AJ112" s="396">
        <f>IF(VLOOKUP($AU112,'FE Source'!$A:$DJ,34,FALSE)=0,"-",VLOOKUP($AU112,'FE Source'!$A:$DJ,34,FALSE))</f>
        <v>170.56</v>
      </c>
      <c r="AK112" s="396">
        <f>IF(VLOOKUP($AU112,'FE Source'!$A:$DJ,35,FALSE)=0,"-",VLOOKUP($AU112,'FE Source'!$A:$DJ,35,FALSE))</f>
        <v>-81.72</v>
      </c>
      <c r="AL112" s="327">
        <f>IF(VLOOKUP($AU112,'FE Source'!$A:$Y,19,FALSE)=0,"-",VLOOKUP($AU112,'FE Source'!$A:$Y,19,FALSE))</f>
        <v>158.52000000000001</v>
      </c>
      <c r="AM112" s="394">
        <f>IF(VLOOKUP($AU112,'FE Source'!$A:$DJ,36,FALSE)=0,"-",VLOOKUP($AU112,'FE Source'!$A:$DJ,36,FALSE))</f>
        <v>115.08</v>
      </c>
      <c r="AN112" s="167">
        <f>IF(VLOOKUP($AU112,'FE Source'!$A:$W,13,FALSE)=0,"-",VLOOKUP($AU112,'FE Source'!$A:$W,13,FALSE))</f>
        <v>64667.9</v>
      </c>
      <c r="AO112" s="199">
        <f>IF(J112="no","-",IF(VLOOKUP($AU112,'FE Source'!$A:$W,15,FALSE)=0,"-",VLOOKUP($AU112,'FE Source'!$A:$W,15,FALSE)))</f>
        <v>6.08</v>
      </c>
      <c r="AP112" s="202" t="str">
        <f>IF(AO112="-","-",IF(VLOOKUP($AU112,'FE Source'!$A:$Z,21,FALSE)=0,"-",IF(VLOOKUP($AU112,'FE Source'!$A:$Z,21,FALSE)=2,"Semi-Annual",IF(VLOOKUP($AU112,'FE Source'!$A:$Z,21,FALSE)=4,"Quarterly",IF(VLOOKUP($AU112,'FE Source'!$A:$Z,21,FALSE)=12,"Monthly","Annual")))))</f>
        <v>Monthly</v>
      </c>
      <c r="AQ112" s="171">
        <f t="array" ref="AQ112">IF(VLOOKUP($AU112,'FE Source'!$A:$W,16,FALSE)=0,"-",VLOOKUP($AU112,'FE Source'!$A:$W,16,FALSE))</f>
        <v>1.55</v>
      </c>
      <c r="AR112" s="176" t="str">
        <f>IF(VLOOKUP($AU112,'FE Source'!$A:$W,17,FALSE)=0,"-",VLOOKUP($AU112,'FE Source'!$A:$W,17,FALSE))</f>
        <v>-</v>
      </c>
      <c r="AS112" s="174">
        <f>IF(VLOOKUP($AU112,'FE Source'!$AN:$AS,4,FALSE)="",VLOOKUP($AU112,'FE Source'!$AN:$AS,3,FALSE),VLOOKUP($AU112,'FE Source'!$AN:$AS,4,FALSE))</f>
        <v>6.66</v>
      </c>
      <c r="AT112" s="180">
        <f>IF(VLOOKUP($AU112,'FE Source'!$AN:$AS,5,FALSE)=0,"-",VLOOKUP($AU112,'FE Source'!$AN:$AS,5,FALSE))</f>
        <v>45783</v>
      </c>
      <c r="AU112" s="177" t="s">
        <v>4047</v>
      </c>
      <c r="AV112" s="3"/>
      <c r="BE112" s="219">
        <f>IF(VLOOKUP($AU112,'FE Source'!$A:$AK,22,FALSE)=0,"-",VLOOKUP($AU112,'FE Source'!$A:$AK,22,FALSE))</f>
        <v>1.43</v>
      </c>
      <c r="BF112" s="219">
        <f>IF(VLOOKUP($AU112,'FE Source'!$A:$AK,23,FALSE)=0,"-",VLOOKUP($AU112,'FE Source'!$A:$AK,23,FALSE))</f>
        <v>5.6</v>
      </c>
      <c r="BG112" s="219">
        <f>IF(VLOOKUP($AU112,'FE Source'!$A:$AK,24,FALSE)=0,"-",VLOOKUP($AU112,'FE Source'!$A:$AK,24,FALSE))</f>
        <v>14.94</v>
      </c>
      <c r="BH112" s="219">
        <f>IF(VLOOKUP($AU112,'FE Source'!$A:$AK,25,FALSE)=0,"-",VLOOKUP($AU112,'FE Source'!$A:$AK,25,FALSE))</f>
        <v>-6.75</v>
      </c>
      <c r="BI112" s="219">
        <f>IF(VLOOKUP($AU112,'FE Source'!$A:$AK,26,FALSE)=0,"-",VLOOKUP($AU112,'FE Source'!$A:$AK,26,FALSE))</f>
        <v>16.309999999999999</v>
      </c>
      <c r="BJ112" s="219">
        <f>IF(VLOOKUP($AU112,'FE Source'!$A:$AK,27,FALSE)=0,"-",VLOOKUP($AU112,'FE Source'!$A:$AK,27,FALSE))</f>
        <v>29.04</v>
      </c>
      <c r="BK112" s="219">
        <f>IF(VLOOKUP($AU112,'FE Source'!$A:$AK,28,FALSE)=0,"-",VLOOKUP($AU112,'FE Source'!$A:$AK,28,FALSE))</f>
        <v>19.57</v>
      </c>
      <c r="BL112" s="219">
        <f>IF(VLOOKUP($AU112,'FE Source'!$A:$AK,29,FALSE)=0,"-",VLOOKUP($AU112,'FE Source'!$A:$AK,29,FALSE))</f>
        <v>-26.81</v>
      </c>
      <c r="BM112" s="219">
        <f>IF(VLOOKUP($AU112,'FE Source'!$A:$AK,30,FALSE)=0,"-",VLOOKUP($AU112,'FE Source'!$A:$AK,30,FALSE))</f>
        <v>9.7100000000000009</v>
      </c>
      <c r="BN112" t="str">
        <f>IF(VLOOKUP($AU112,'FE Source'!$A:$AK,31,FALSE)="No Specified Index","-",IF(VLOOKUP($AU112,'FE Source'!$A:$AK,31,FALSE)=0,"-",VLOOKUP($AU112,'FE Source'!$A:$AK,31,FALSE)))</f>
        <v>No Benchmark (USD)</v>
      </c>
      <c r="BO112" s="217">
        <f>IF(VLOOKUP($AU112,'FE Source'!$A:$AK,32,FALSE)=0,"-",VLOOKUP($AU112,'FE Source'!$A:$AK,32,FALSE))</f>
        <v>41439</v>
      </c>
      <c r="BP112" s="18" t="str">
        <f>IF(VLOOKUP($AU112,'FE Source'!$AZ:$BC,2,FALSE)=0,"-",VLOOKUP($AU112,'FE Source'!$AZ:$BC,2,FALSE))</f>
        <v>-</v>
      </c>
      <c r="BQ112" s="18" t="str">
        <f>IF(VLOOKUP($AU112,'FE Source'!$AZ:$BC,3,FALSE)=0,"-",VLOOKUP($AU112,'FE Source'!$AZ:$BC,3,FALSE))</f>
        <v>-</v>
      </c>
      <c r="BR112" s="18" t="str">
        <f>IF(VLOOKUP($AU112,'FE Source'!$AZ:$BC,4,FALSE)=0,"-",VLOOKUP($AU112,'FE Source'!$AZ:$BC,4,FALSE))</f>
        <v>-</v>
      </c>
    </row>
    <row r="113" spans="1:70" ht="15" customHeight="1">
      <c r="A113" s="3"/>
      <c r="B113" s="159" t="str">
        <f>INDEX('UT - Retail'!$A$7:$A$1409,MATCH(AU113,'UT - Retail'!$U$7:$U$1409,0),1)</f>
        <v>Allianz Global Investors</v>
      </c>
      <c r="C113" s="701" t="str">
        <f>INDEX('UT - Retail'!$B$7:$B$1409,MATCH(AU113,'UT - Retail'!$U$7:$U$1409,0),1)</f>
        <v>Allianz Income and Growth Cl AM DIS H2-SGD</v>
      </c>
      <c r="D113" s="702"/>
      <c r="E113" s="147" t="str">
        <f>VLOOKUP(C113,'UT - Retail'!$B:$K,8,FALSE)</f>
        <v>Mixed Assets</v>
      </c>
      <c r="F113" s="82" t="str">
        <f>VLOOKUP(C113,'UT - Retail'!$B:$K,9,FALSE)</f>
        <v>US</v>
      </c>
      <c r="G113" s="82" t="str">
        <f>VLOOKUP(C113,'UT - Retail'!$B:$K,10,FALSE)</f>
        <v>General</v>
      </c>
      <c r="H113" s="82" t="str">
        <f>VLOOKUP(C113,'UT - Retail'!$B:$N,13,FALSE)</f>
        <v>No</v>
      </c>
      <c r="I113" s="82" t="str">
        <f>VLOOKUP(C113,'UT - Retail'!$B:$Q,14,FALSE)</f>
        <v>No</v>
      </c>
      <c r="J113" s="82" t="str">
        <f>VLOOKUP(C113,'UT - Retail'!$B:$Q,11,FALSE)</f>
        <v>Yes</v>
      </c>
      <c r="K113" s="130" t="str">
        <f>VLOOKUP(C113,'UT - Retail'!$B:$P,15,FALSE)</f>
        <v>Yes</v>
      </c>
      <c r="L113" s="82" t="str">
        <f>VLOOKUP(C113,'UT - Retail'!$B:$Q,16,FALSE)</f>
        <v>Both</v>
      </c>
      <c r="M113" s="173" t="str">
        <f>VLOOKUP(C113,'UT - Retail'!$B:$K,6,FALSE)</f>
        <v>SGD</v>
      </c>
      <c r="N113" s="173" t="str">
        <f>IFERROR(IF(MATCH(C113,'Portfolio Construction'!$AL:$AL,0),"Yes","No"),"No")</f>
        <v>No</v>
      </c>
      <c r="O113" s="173" t="str">
        <f>IFERROR(IF(MATCH(C113,'Portfolio Construction'!$AN:$AN,0),"Yes","No"),"No")</f>
        <v>No</v>
      </c>
      <c r="P113" s="173" t="str">
        <f>IFERROR(IF(MATCH(C113,'Portfolio Construction'!$AP:$AP,0),"Yes","No"),"No")</f>
        <v>No</v>
      </c>
      <c r="Q113" s="173" t="str">
        <f>IFERROR(IF(MATCH(C113,'Portfolio Construction'!$AR:$AR,0),"Yes","No"),"No")</f>
        <v>No</v>
      </c>
      <c r="R113" s="173" t="str">
        <f>IFERROR(IF(MATCH(C113,'Portfolio Construction'!$AT:$AT,0),"Yes","No"),"No")</f>
        <v>No</v>
      </c>
      <c r="S113" s="173" t="str">
        <f>IFERROR(IF(MATCH(C113,'Portfolio Construction'!$AV:$AV,0),"Yes","No"),"No")</f>
        <v>No</v>
      </c>
      <c r="T113" s="173" t="str">
        <f>IFERROR(IF(MATCH(C113,'Portfolio Construction'!$AX:$AX,0),"Yes","No"),"No")</f>
        <v>No</v>
      </c>
      <c r="U113" s="173" t="str">
        <f>IFERROR(IF(MATCH(C113,'Portfolio Construction'!$AZ:$AZ,0),"Yes","No"),"No")</f>
        <v>No</v>
      </c>
      <c r="V113" s="173" t="str">
        <f>IFERROR(IF(MATCH(C113,'Portfolio Construction'!$BB:$BB,0),"Yes","No"),"No")</f>
        <v>No</v>
      </c>
      <c r="W113" s="619">
        <f>IF(VLOOKUP($AU113,'FE Source'!$A:$W,3,FALSE)=0,"-",VLOOKUP($AU113,'FE Source'!$A:$W,3,FALSE))</f>
        <v>-2.27</v>
      </c>
      <c r="X113" s="618">
        <f>IF(VLOOKUP($AU113,'FE Source'!$A:$W,4,FALSE)=0,"-",VLOOKUP($AU113,'FE Source'!$A:$W,4,FALSE))</f>
        <v>3.75</v>
      </c>
      <c r="Y113" s="618">
        <f>IF(VLOOKUP($AU113,'FE Source'!$A:$W,5,FALSE)=0,"-",VLOOKUP($AU113,'FE Source'!$A:$W,5,FALSE))</f>
        <v>-1.77</v>
      </c>
      <c r="Z113" s="618">
        <f>IF(VLOOKUP($AU113,'FE Source'!$A:$W,6,FALSE)=0,"-",VLOOKUP($AU113,'FE Source'!$A:$W,6,FALSE))</f>
        <v>3.54</v>
      </c>
      <c r="AA113" s="618">
        <f>IF(VLOOKUP($AU113,'FE Source'!$A:$W,7,FALSE)=0,"-",VLOOKUP($AU113,'FE Source'!$A:$W,7,FALSE))</f>
        <v>4.87</v>
      </c>
      <c r="AB113" s="618">
        <f>IF(VLOOKUP($AU113,'FE Source'!$A:$W,8,FALSE)=0,"-",VLOOKUP($AU113,'FE Source'!$A:$W,8,FALSE))</f>
        <v>7.33</v>
      </c>
      <c r="AC113" s="623">
        <f>IF(VLOOKUP($AU113,'FE Source'!$A:$W,9,FALSE)=0,"-",VLOOKUP($AU113,'FE Source'!$A:$W,9,FALSE))</f>
        <v>5.52</v>
      </c>
      <c r="AD113" s="147">
        <f>IF(VLOOKUP($AU113,'FE Source'!$A:$W,10,FALSE)=0,"-",VLOOKUP($AU113,'FE Source'!$A:$W,10,FALSE))</f>
        <v>1.58</v>
      </c>
      <c r="AE113" s="82">
        <f>IF(VLOOKUP($AU113,'FE Source'!$A:$W,11,FALSE)=0,"-",VLOOKUP($AU113,'FE Source'!$A:$W,11,FALSE))</f>
        <v>10.89</v>
      </c>
      <c r="AF113" s="82">
        <f>IF(VLOOKUP($AU113,'FE Source'!$A:$W,12,FALSE)=0,"-",VLOOKUP($AU113,'FE Source'!$A:$W,12,FALSE))</f>
        <v>0.05</v>
      </c>
      <c r="AG113" s="130">
        <f>IF(VLOOKUP($AU113,'FE Source'!$A:$W,14,FALSE)=0,"-",VLOOKUP($AU113,'FE Source'!$A:$W,14,FALSE))</f>
        <v>-11.07</v>
      </c>
      <c r="AH113" s="173">
        <f>IF(VLOOKUP($AU113,'FE Source'!$A:$DJ,33,FALSE)=0,"-",VLOOKUP($AU113,'FE Source'!$A:$DJ,33,FALSE))</f>
        <v>78.77</v>
      </c>
      <c r="AI113" s="203">
        <f>IF(VLOOKUP($AU113,'FE Source'!$A:$Y,20,FALSE)=0,"-",VLOOKUP($AU113,'FE Source'!$A:$Y,20,FALSE))</f>
        <v>179.85</v>
      </c>
      <c r="AJ113" s="257">
        <f>IF(VLOOKUP($AU113,'FE Source'!$A:$DJ,34,FALSE)=0,"-",VLOOKUP($AU113,'FE Source'!$A:$DJ,34,FALSE))</f>
        <v>234.11</v>
      </c>
      <c r="AK113" s="257">
        <f>IF(VLOOKUP($AU113,'FE Source'!$A:$DJ,35,FALSE)=0,"-",VLOOKUP($AU113,'FE Source'!$A:$DJ,35,FALSE))</f>
        <v>217.19</v>
      </c>
      <c r="AL113" s="326">
        <f>IF(VLOOKUP($AU113,'FE Source'!$A:$Y,19,FALSE)=0,"-",VLOOKUP($AU113,'FE Source'!$A:$Y,19,FALSE))</f>
        <v>158.15</v>
      </c>
      <c r="AM113" s="259">
        <f>IF(VLOOKUP($AU113,'FE Source'!$A:$DJ,36,FALSE)=0,"-",VLOOKUP($AU113,'FE Source'!$A:$DJ,36,FALSE))</f>
        <v>132.07</v>
      </c>
      <c r="AN113" s="165">
        <f>IF(VLOOKUP($AU113,'FE Source'!$A:$W,13,FALSE)=0,"-",VLOOKUP($AU113,'FE Source'!$A:$W,13,FALSE))</f>
        <v>64667.9</v>
      </c>
      <c r="AO113" s="198">
        <f>IF(J113="no","-",IF(VLOOKUP($AU113,'FE Source'!$A:$W,15,FALSE)=0,"-",VLOOKUP($AU113,'FE Source'!$A:$W,15,FALSE)))</f>
        <v>7.19</v>
      </c>
      <c r="AP113" s="201" t="str">
        <f>IF(AO113="-","-",IF(VLOOKUP($AU113,'FE Source'!$A:$Z,21,FALSE)=0,"-",IF(VLOOKUP($AU113,'FE Source'!$A:$Z,21,FALSE)=2,"Semi-Annual",IF(VLOOKUP($AU113,'FE Source'!$A:$Z,21,FALSE)=4,"Quarterly",IF(VLOOKUP($AU113,'FE Source'!$A:$Z,21,FALSE)=12,"Monthly","Annual")))))</f>
        <v>Monthly</v>
      </c>
      <c r="AQ113" s="170">
        <f t="array" ref="AQ113">IF(VLOOKUP($AU113,'FE Source'!$A:$W,16,FALSE)=0,"-",VLOOKUP($AU113,'FE Source'!$A:$W,16,FALSE))</f>
        <v>1.55</v>
      </c>
      <c r="AR113" s="175" t="str">
        <f>IF(VLOOKUP($AU113,'FE Source'!$A:$W,17,FALSE)=0,"-",VLOOKUP($AU113,'FE Source'!$A:$W,17,FALSE))</f>
        <v>-</v>
      </c>
      <c r="AS113" s="173">
        <f>IF(VLOOKUP($AU113,'FE Source'!$AN:$AS,4,FALSE)="",VLOOKUP($AU113,'FE Source'!$AN:$AS,3,FALSE),VLOOKUP($AU113,'FE Source'!$AN:$AS,4,FALSE))</f>
        <v>7.32</v>
      </c>
      <c r="AT113" s="179">
        <f>IF(VLOOKUP($AU113,'FE Source'!$AN:$AS,5,FALSE)=0,"-",VLOOKUP($AU113,'FE Source'!$AN:$AS,5,FALSE))</f>
        <v>45783</v>
      </c>
      <c r="AU113" s="163" t="s">
        <v>4042</v>
      </c>
      <c r="BE113" s="219">
        <f>IF(VLOOKUP($AU113,'FE Source'!$A:$AK,22,FALSE)=0,"-",VLOOKUP($AU113,'FE Source'!$A:$AK,22,FALSE))</f>
        <v>-2.89</v>
      </c>
      <c r="BF113" s="219">
        <f>IF(VLOOKUP($AU113,'FE Source'!$A:$AK,23,FALSE)=0,"-",VLOOKUP($AU113,'FE Source'!$A:$AK,23,FALSE))</f>
        <v>9.27</v>
      </c>
      <c r="BG113" s="219">
        <f>IF(VLOOKUP($AU113,'FE Source'!$A:$AK,24,FALSE)=0,"-",VLOOKUP($AU113,'FE Source'!$A:$AK,24,FALSE))</f>
        <v>11.87</v>
      </c>
      <c r="BH113" s="219">
        <f>IF(VLOOKUP($AU113,'FE Source'!$A:$AK,25,FALSE)=0,"-",VLOOKUP($AU113,'FE Source'!$A:$AK,25,FALSE))</f>
        <v>-5.7</v>
      </c>
      <c r="BI113" s="219">
        <f>IF(VLOOKUP($AU113,'FE Source'!$A:$AK,26,FALSE)=0,"-",VLOOKUP($AU113,'FE Source'!$A:$AK,26,FALSE))</f>
        <v>18.55</v>
      </c>
      <c r="BJ113" s="219">
        <f>IF(VLOOKUP($AU113,'FE Source'!$A:$AK,27,FALSE)=0,"-",VLOOKUP($AU113,'FE Source'!$A:$AK,27,FALSE))</f>
        <v>20.94</v>
      </c>
      <c r="BK113" s="219">
        <f>IF(VLOOKUP($AU113,'FE Source'!$A:$AK,28,FALSE)=0,"-",VLOOKUP($AU113,'FE Source'!$A:$AK,28,FALSE))</f>
        <v>11.48</v>
      </c>
      <c r="BL113" s="219">
        <f>IF(VLOOKUP($AU113,'FE Source'!$A:$AK,29,FALSE)=0,"-",VLOOKUP($AU113,'FE Source'!$A:$AK,29,FALSE))</f>
        <v>-20.07</v>
      </c>
      <c r="BM113" s="219">
        <f>IF(VLOOKUP($AU113,'FE Source'!$A:$AK,30,FALSE)=0,"-",VLOOKUP($AU113,'FE Source'!$A:$AK,30,FALSE))</f>
        <v>15.57</v>
      </c>
      <c r="BN113" t="str">
        <f>IF(VLOOKUP($AU113,'FE Source'!$A:$AK,31,FALSE)="No Specified Index","-",IF(VLOOKUP($AU113,'FE Source'!$A:$AK,31,FALSE)=0,"-",VLOOKUP($AU113,'FE Source'!$A:$AK,31,FALSE)))</f>
        <v>No Benchmark (USD)</v>
      </c>
      <c r="BO113" s="217">
        <f>IF(VLOOKUP($AU113,'FE Source'!$A:$AK,32,FALSE)=0,"-",VLOOKUP($AU113,'FE Source'!$A:$AK,32,FALSE))</f>
        <v>41456</v>
      </c>
      <c r="BP113" s="18" t="str">
        <f>IF(VLOOKUP($AU113,'FE Source'!$AZ:$BC,2,FALSE)=0,"-",VLOOKUP($AU113,'FE Source'!$AZ:$BC,2,FALSE))</f>
        <v>-</v>
      </c>
      <c r="BQ113" s="18" t="str">
        <f>IF(VLOOKUP($AU113,'FE Source'!$AZ:$BC,3,FALSE)=0,"-",VLOOKUP($AU113,'FE Source'!$AZ:$BC,3,FALSE))</f>
        <v>-</v>
      </c>
      <c r="BR113" s="18" t="str">
        <f>IF(VLOOKUP($AU113,'FE Source'!$AZ:$BC,4,FALSE)=0,"-",VLOOKUP($AU113,'FE Source'!$AZ:$BC,4,FALSE))</f>
        <v>-</v>
      </c>
    </row>
    <row r="114" spans="1:70" ht="15">
      <c r="A114" s="3"/>
      <c r="B114" s="159" t="str">
        <f>INDEX('UT - Retail'!$A$7:$A$1409,MATCH(AU114,'UT - Retail'!$U$7:$U$1409,0),1)</f>
        <v>Allianz Global Investors</v>
      </c>
      <c r="C114" s="701" t="str">
        <f>INDEX('UT - Retail'!$B$7:$B$1409,MATCH(AU114,'UT - Retail'!$U$7:$U$1409,0),1)</f>
        <v>Allianz Income and Growth Cl AM DIS USD</v>
      </c>
      <c r="D114" s="702"/>
      <c r="E114" s="147" t="str">
        <f>VLOOKUP(C114,'UT - Retail'!$B:$K,8,FALSE)</f>
        <v>Mixed Assets</v>
      </c>
      <c r="F114" s="82" t="str">
        <f>VLOOKUP(C114,'UT - Retail'!$B:$K,9,FALSE)</f>
        <v>US</v>
      </c>
      <c r="G114" s="82" t="str">
        <f>VLOOKUP(C114,'UT - Retail'!$B:$K,10,FALSE)</f>
        <v>General</v>
      </c>
      <c r="H114" s="82" t="str">
        <f>VLOOKUP(C114,'UT - Retail'!$B:$N,13,FALSE)</f>
        <v>No</v>
      </c>
      <c r="I114" s="82" t="str">
        <f>VLOOKUP(C114,'UT - Retail'!$B:$Q,14,FALSE)</f>
        <v>No</v>
      </c>
      <c r="J114" s="82" t="str">
        <f>VLOOKUP(C114,'UT - Retail'!$B:$Q,11,FALSE)</f>
        <v>Yes</v>
      </c>
      <c r="K114" s="130" t="str">
        <f>VLOOKUP(C114,'UT - Retail'!$B:$P,15,FALSE)</f>
        <v>Yes</v>
      </c>
      <c r="L114" s="82" t="str">
        <f>VLOOKUP(C114,'UT - Retail'!$B:$Q,16,FALSE)</f>
        <v>Both</v>
      </c>
      <c r="M114" s="173" t="str">
        <f>VLOOKUP(C114,'UT - Retail'!$B:$K,6,FALSE)</f>
        <v>USD</v>
      </c>
      <c r="N114" s="173" t="str">
        <f>IFERROR(IF(MATCH(C114,'Portfolio Construction'!$AL:$AL,0),"Yes","No"),"No")</f>
        <v>No</v>
      </c>
      <c r="O114" s="173" t="str">
        <f>IFERROR(IF(MATCH(C114,'Portfolio Construction'!$AN:$AN,0),"Yes","No"),"No")</f>
        <v>No</v>
      </c>
      <c r="P114" s="173" t="str">
        <f>IFERROR(IF(MATCH(C114,'Portfolio Construction'!$AP:$AP,0),"Yes","No"),"No")</f>
        <v>No</v>
      </c>
      <c r="Q114" s="173" t="str">
        <f>IFERROR(IF(MATCH(C114,'Portfolio Construction'!$AR:$AR,0),"Yes","No"),"No")</f>
        <v>No</v>
      </c>
      <c r="R114" s="173" t="str">
        <f>IFERROR(IF(MATCH(C114,'Portfolio Construction'!$AT:$AT,0),"Yes","No"),"No")</f>
        <v>No</v>
      </c>
      <c r="S114" s="173" t="str">
        <f>IFERROR(IF(MATCH(C114,'Portfolio Construction'!$AV:$AV,0),"Yes","No"),"No")</f>
        <v>No</v>
      </c>
      <c r="T114" s="173" t="str">
        <f>IFERROR(IF(MATCH(C114,'Portfolio Construction'!$AX:$AX,0),"Yes","No"),"No")</f>
        <v>No</v>
      </c>
      <c r="U114" s="173" t="str">
        <f>IFERROR(IF(MATCH(C114,'Portfolio Construction'!$AZ:$AZ,0),"Yes","No"),"No")</f>
        <v>No</v>
      </c>
      <c r="V114" s="173" t="str">
        <f>IFERROR(IF(MATCH(C114,'Portfolio Construction'!$BB:$BB,0),"Yes","No"),"No")</f>
        <v>No</v>
      </c>
      <c r="W114" s="619">
        <f>IF(VLOOKUP($AU114,'FE Source'!$A:$W,3,FALSE)=0,"-",VLOOKUP($AU114,'FE Source'!$A:$W,3,FALSE))</f>
        <v>-7.13</v>
      </c>
      <c r="X114" s="618">
        <f>IF(VLOOKUP($AU114,'FE Source'!$A:$W,4,FALSE)=0,"-",VLOOKUP($AU114,'FE Source'!$A:$W,4,FALSE))</f>
        <v>-0.2</v>
      </c>
      <c r="Y114" s="618">
        <f>IF(VLOOKUP($AU114,'FE Source'!$A:$W,5,FALSE)=0,"-",VLOOKUP($AU114,'FE Source'!$A:$W,5,FALSE))</f>
        <v>-4.29</v>
      </c>
      <c r="Z114" s="618">
        <f>IF(VLOOKUP($AU114,'FE Source'!$A:$W,6,FALSE)=0,"-",VLOOKUP($AU114,'FE Source'!$A:$W,6,FALSE))</f>
        <v>0.54</v>
      </c>
      <c r="AA114" s="618">
        <f>IF(VLOOKUP($AU114,'FE Source'!$A:$W,7,FALSE)=0,"-",VLOOKUP($AU114,'FE Source'!$A:$W,7,FALSE))</f>
        <v>4.0599999999999996</v>
      </c>
      <c r="AB114" s="618">
        <f>IF(VLOOKUP($AU114,'FE Source'!$A:$W,8,FALSE)=0,"-",VLOOKUP($AU114,'FE Source'!$A:$W,8,FALSE))</f>
        <v>6.4</v>
      </c>
      <c r="AC114" s="623">
        <f>IF(VLOOKUP($AU114,'FE Source'!$A:$W,9,FALSE)=0,"-",VLOOKUP($AU114,'FE Source'!$A:$W,9,FALSE))</f>
        <v>6.15</v>
      </c>
      <c r="AD114" s="147">
        <f>IF(VLOOKUP($AU114,'FE Source'!$A:$W,10,FALSE)=0,"-",VLOOKUP($AU114,'FE Source'!$A:$W,10,FALSE))</f>
        <v>1.1100000000000001</v>
      </c>
      <c r="AE114" s="82">
        <f>IF(VLOOKUP($AU114,'FE Source'!$A:$W,11,FALSE)=0,"-",VLOOKUP($AU114,'FE Source'!$A:$W,11,FALSE))</f>
        <v>9.83</v>
      </c>
      <c r="AF114" s="82">
        <f>IF(VLOOKUP($AU114,'FE Source'!$A:$W,12,FALSE)=0,"-",VLOOKUP($AU114,'FE Source'!$A:$W,12,FALSE))</f>
        <v>0.03</v>
      </c>
      <c r="AG114" s="130">
        <f>IF(VLOOKUP($AU114,'FE Source'!$A:$W,14,FALSE)=0,"-",VLOOKUP($AU114,'FE Source'!$A:$W,14,FALSE))</f>
        <v>-11.35</v>
      </c>
      <c r="AH114" s="173">
        <f>IF(VLOOKUP($AU114,'FE Source'!$A:$DJ,33,FALSE)=0,"-",VLOOKUP($AU114,'FE Source'!$A:$DJ,33,FALSE))</f>
        <v>-55.54</v>
      </c>
      <c r="AI114" s="203">
        <f>IF(VLOOKUP($AU114,'FE Source'!$A:$Y,20,FALSE)=0,"-",VLOOKUP($AU114,'FE Source'!$A:$Y,20,FALSE))</f>
        <v>94.32</v>
      </c>
      <c r="AJ114" s="257">
        <f>IF(VLOOKUP($AU114,'FE Source'!$A:$DJ,34,FALSE)=0,"-",VLOOKUP($AU114,'FE Source'!$A:$DJ,34,FALSE))</f>
        <v>143.82</v>
      </c>
      <c r="AK114" s="257">
        <f>IF(VLOOKUP($AU114,'FE Source'!$A:$DJ,35,FALSE)=0,"-",VLOOKUP($AU114,'FE Source'!$A:$DJ,35,FALSE))</f>
        <v>-442.59</v>
      </c>
      <c r="AL114" s="326">
        <f>IF(VLOOKUP($AU114,'FE Source'!$A:$Y,19,FALSE)=0,"-",VLOOKUP($AU114,'FE Source'!$A:$Y,19,FALSE))</f>
        <v>82.14</v>
      </c>
      <c r="AM114" s="259">
        <f>IF(VLOOKUP($AU114,'FE Source'!$A:$DJ,36,FALSE)=0,"-",VLOOKUP($AU114,'FE Source'!$A:$DJ,36,FALSE))</f>
        <v>78.069999999999993</v>
      </c>
      <c r="AN114" s="165">
        <f>IF(VLOOKUP($AU114,'FE Source'!$A:$W,13,FALSE)=0,"-",VLOOKUP($AU114,'FE Source'!$A:$W,13,FALSE))</f>
        <v>64667.9</v>
      </c>
      <c r="AO114" s="198">
        <f>IF(J114="no","-",IF(VLOOKUP($AU114,'FE Source'!$A:$W,15,FALSE)=0,"-",VLOOKUP($AU114,'FE Source'!$A:$W,15,FALSE)))</f>
        <v>8.49</v>
      </c>
      <c r="AP114" s="201" t="str">
        <f>IF(AO114="-","-",IF(VLOOKUP($AU114,'FE Source'!$A:$Z,21,FALSE)=0,"-",IF(VLOOKUP($AU114,'FE Source'!$A:$Z,21,FALSE)=2,"Semi-Annual",IF(VLOOKUP($AU114,'FE Source'!$A:$Z,21,FALSE)=4,"Quarterly",IF(VLOOKUP($AU114,'FE Source'!$A:$Z,21,FALSE)=12,"Monthly","Annual")))))</f>
        <v>Monthly</v>
      </c>
      <c r="AQ114" s="170">
        <f t="array" ref="AQ114">IF(VLOOKUP($AU114,'FE Source'!$A:$W,16,FALSE)=0,"-",VLOOKUP($AU114,'FE Source'!$A:$W,16,FALSE))</f>
        <v>1.55</v>
      </c>
      <c r="AR114" s="175" t="str">
        <f>IF(VLOOKUP($AU114,'FE Source'!$A:$W,17,FALSE)=0,"-",VLOOKUP($AU114,'FE Source'!$A:$W,17,FALSE))</f>
        <v>Neutral</v>
      </c>
      <c r="AS114" s="173">
        <f>IF(VLOOKUP($AU114,'FE Source'!$AN:$AS,4,FALSE)="",VLOOKUP($AU114,'FE Source'!$AN:$AS,3,FALSE),VLOOKUP($AU114,'FE Source'!$AN:$AS,4,FALSE))</f>
        <v>7.94</v>
      </c>
      <c r="AT114" s="179">
        <f>IF(VLOOKUP($AU114,'FE Source'!$AN:$AS,5,FALSE)=0,"-",VLOOKUP($AU114,'FE Source'!$AN:$AS,5,FALSE))</f>
        <v>45783</v>
      </c>
      <c r="AU114" s="177" t="s">
        <v>4039</v>
      </c>
      <c r="BE114" s="219">
        <f>IF(VLOOKUP($AU114,'FE Source'!$A:$AK,22,FALSE)=0,"-",VLOOKUP($AU114,'FE Source'!$A:$AK,22,FALSE))</f>
        <v>3.45</v>
      </c>
      <c r="BF114" s="219">
        <f>IF(VLOOKUP($AU114,'FE Source'!$A:$AK,23,FALSE)=0,"-",VLOOKUP($AU114,'FE Source'!$A:$AK,23,FALSE))</f>
        <v>11.27</v>
      </c>
      <c r="BG114" s="219">
        <f>IF(VLOOKUP($AU114,'FE Source'!$A:$AK,24,FALSE)=0,"-",VLOOKUP($AU114,'FE Source'!$A:$AK,24,FALSE))</f>
        <v>4.25</v>
      </c>
      <c r="BH114" s="219">
        <f>IF(VLOOKUP($AU114,'FE Source'!$A:$AK,25,FALSE)=0,"-",VLOOKUP($AU114,'FE Source'!$A:$AK,25,FALSE))</f>
        <v>-2.48</v>
      </c>
      <c r="BI114" s="219">
        <f>IF(VLOOKUP($AU114,'FE Source'!$A:$AK,26,FALSE)=0,"-",VLOOKUP($AU114,'FE Source'!$A:$AK,26,FALSE))</f>
        <v>18.05</v>
      </c>
      <c r="BJ114" s="219">
        <f>IF(VLOOKUP($AU114,'FE Source'!$A:$AK,27,FALSE)=0,"-",VLOOKUP($AU114,'FE Source'!$A:$AK,27,FALSE))</f>
        <v>19.86</v>
      </c>
      <c r="BK114" s="219">
        <f>IF(VLOOKUP($AU114,'FE Source'!$A:$AK,28,FALSE)=0,"-",VLOOKUP($AU114,'FE Source'!$A:$AK,28,FALSE))</f>
        <v>13.9</v>
      </c>
      <c r="BL114" s="219">
        <f>IF(VLOOKUP($AU114,'FE Source'!$A:$AK,29,FALSE)=0,"-",VLOOKUP($AU114,'FE Source'!$A:$AK,29,FALSE))</f>
        <v>-20.12</v>
      </c>
      <c r="BM114" s="219">
        <f>IF(VLOOKUP($AU114,'FE Source'!$A:$AK,30,FALSE)=0,"-",VLOOKUP($AU114,'FE Source'!$A:$AK,30,FALSE))</f>
        <v>16.05</v>
      </c>
      <c r="BN114" t="str">
        <f>IF(VLOOKUP($AU114,'FE Source'!$A:$AK,31,FALSE)="No Specified Index","-",IF(VLOOKUP($AU114,'FE Source'!$A:$AK,31,FALSE)=0,"-",VLOOKUP($AU114,'FE Source'!$A:$AK,31,FALSE)))</f>
        <v>No Benchmark (USD)</v>
      </c>
      <c r="BO114" s="217">
        <f>IF(VLOOKUP($AU114,'FE Source'!$A:$AK,32,FALSE)=0,"-",VLOOKUP($AU114,'FE Source'!$A:$AK,32,FALSE))</f>
        <v>41198</v>
      </c>
      <c r="BP114" s="18">
        <f>IF(VLOOKUP($AU114,'FE Source'!$AZ:$BC,2,FALSE)=0,"-",VLOOKUP($AU114,'FE Source'!$AZ:$BC,2,FALSE))</f>
        <v>-3</v>
      </c>
      <c r="BQ114" s="18" t="str">
        <f>IF(VLOOKUP($AU114,'FE Source'!$AZ:$BC,3,FALSE)=0,"-",VLOOKUP($AU114,'FE Source'!$AZ:$BC,3,FALSE))</f>
        <v>-</v>
      </c>
      <c r="BR114" s="18" t="str">
        <f>IF(VLOOKUP($AU114,'FE Source'!$AZ:$BC,4,FALSE)=0,"-",VLOOKUP($AU114,'FE Source'!$AZ:$BC,4,FALSE))</f>
        <v>-</v>
      </c>
    </row>
    <row r="115" spans="1:70" ht="15" customHeight="1">
      <c r="A115" s="3"/>
      <c r="B115" s="159" t="str">
        <f>INDEX('UT - Retail'!$A$7:$A$1409,MATCH(AU115,'UT - Retail'!$U$7:$U$1409,0),1)</f>
        <v>Allianz Global Investors</v>
      </c>
      <c r="C115" s="701" t="str">
        <f>INDEX('UT - Retail'!$B$7:$B$1409,MATCH(AU115,'UT - Retail'!$U$7:$U$1409,0),1)</f>
        <v>Allianz Income and Growth Cl AMg2 DIS H2-SGD</v>
      </c>
      <c r="D115" s="702"/>
      <c r="E115" s="147" t="str">
        <f>VLOOKUP(C115,'UT - Retail'!$B:$K,8,FALSE)</f>
        <v>Mixed Assets</v>
      </c>
      <c r="F115" s="82" t="str">
        <f>VLOOKUP(C115,'UT - Retail'!$B:$K,9,FALSE)</f>
        <v>US</v>
      </c>
      <c r="G115" s="82" t="str">
        <f>VLOOKUP(C115,'UT - Retail'!$B:$K,10,FALSE)</f>
        <v>General</v>
      </c>
      <c r="H115" s="82" t="str">
        <f>VLOOKUP(C115,'UT - Retail'!$B:$N,13,FALSE)</f>
        <v>No</v>
      </c>
      <c r="I115" s="82" t="str">
        <f>VLOOKUP(C115,'UT - Retail'!$B:$Q,14,FALSE)</f>
        <v>No</v>
      </c>
      <c r="J115" s="82" t="str">
        <f>VLOOKUP(C115,'UT - Retail'!$B:$Q,11,FALSE)</f>
        <v>Yes</v>
      </c>
      <c r="K115" s="130" t="str">
        <f>VLOOKUP(C115,'UT - Retail'!$B:$P,15,FALSE)</f>
        <v>Yes</v>
      </c>
      <c r="L115" s="82" t="str">
        <f>VLOOKUP(C115,'UT - Retail'!$B:$Q,16,FALSE)</f>
        <v>Both</v>
      </c>
      <c r="M115" s="173" t="str">
        <f>VLOOKUP(C115,'UT - Retail'!$B:$K,6,FALSE)</f>
        <v>SGD</v>
      </c>
      <c r="N115" s="173" t="str">
        <f>IFERROR(IF(MATCH(C115,'Portfolio Construction'!$AL:$AL,0),"Yes","No"),"No")</f>
        <v>No</v>
      </c>
      <c r="O115" s="173" t="str">
        <f>IFERROR(IF(MATCH(C115,'Portfolio Construction'!$AN:$AN,0),"Yes","No"),"No")</f>
        <v>No</v>
      </c>
      <c r="P115" s="173" t="str">
        <f>IFERROR(IF(MATCH(C115,'Portfolio Construction'!$AP:$AP,0),"Yes","No"),"No")</f>
        <v>No</v>
      </c>
      <c r="Q115" s="173" t="str">
        <f>IFERROR(IF(MATCH(C115,'Portfolio Construction'!$AR:$AR,0),"Yes","No"),"No")</f>
        <v>No</v>
      </c>
      <c r="R115" s="173" t="str">
        <f>IFERROR(IF(MATCH(C115,'Portfolio Construction'!$AT:$AT,0),"Yes","No"),"No")</f>
        <v>No</v>
      </c>
      <c r="S115" s="173" t="str">
        <f>IFERROR(IF(MATCH(C115,'Portfolio Construction'!$AV:$AV,0),"Yes","No"),"No")</f>
        <v>No</v>
      </c>
      <c r="T115" s="173" t="str">
        <f>IFERROR(IF(MATCH(C115,'Portfolio Construction'!$AX:$AX,0),"Yes","No"),"No")</f>
        <v>No</v>
      </c>
      <c r="U115" s="173" t="str">
        <f>IFERROR(IF(MATCH(C115,'Portfolio Construction'!$AZ:$AZ,0),"Yes","No"),"No")</f>
        <v>No</v>
      </c>
      <c r="V115" s="173" t="str">
        <f>IFERROR(IF(MATCH(C115,'Portfolio Construction'!$BB:$BB,0),"Yes","No"),"No")</f>
        <v>No</v>
      </c>
      <c r="W115" s="619">
        <f>IF(VLOOKUP($AU115,'FE Source'!$A:$W,3,FALSE)=0,"-",VLOOKUP($AU115,'FE Source'!$A:$W,3,FALSE))</f>
        <v>-2.37</v>
      </c>
      <c r="X115" s="618">
        <f>IF(VLOOKUP($AU115,'FE Source'!$A:$W,4,FALSE)=0,"-",VLOOKUP($AU115,'FE Source'!$A:$W,4,FALSE))</f>
        <v>3.67</v>
      </c>
      <c r="Y115" s="618">
        <f>IF(VLOOKUP($AU115,'FE Source'!$A:$W,5,FALSE)=0,"-",VLOOKUP($AU115,'FE Source'!$A:$W,5,FALSE))</f>
        <v>-1.89</v>
      </c>
      <c r="Z115" s="618">
        <f>IF(VLOOKUP($AU115,'FE Source'!$A:$W,6,FALSE)=0,"-",VLOOKUP($AU115,'FE Source'!$A:$W,6,FALSE))</f>
        <v>3.49</v>
      </c>
      <c r="AA115" s="618">
        <f>IF(VLOOKUP($AU115,'FE Source'!$A:$W,7,FALSE)=0,"-",VLOOKUP($AU115,'FE Source'!$A:$W,7,FALSE))</f>
        <v>4.8</v>
      </c>
      <c r="AB115" s="618">
        <f>IF(VLOOKUP($AU115,'FE Source'!$A:$W,8,FALSE)=0,"-",VLOOKUP($AU115,'FE Source'!$A:$W,8,FALSE))</f>
        <v>7.28</v>
      </c>
      <c r="AC115" s="623" t="str">
        <f>IF(VLOOKUP($AU115,'FE Source'!$A:$W,9,FALSE)=0,"-",VLOOKUP($AU115,'FE Source'!$A:$W,9,FALSE))</f>
        <v>-</v>
      </c>
      <c r="AD115" s="147">
        <f>IF(VLOOKUP($AU115,'FE Source'!$A:$W,10,FALSE)=0,"-",VLOOKUP($AU115,'FE Source'!$A:$W,10,FALSE))</f>
        <v>1.58</v>
      </c>
      <c r="AE115" s="82">
        <f>IF(VLOOKUP($AU115,'FE Source'!$A:$W,11,FALSE)=0,"-",VLOOKUP($AU115,'FE Source'!$A:$W,11,FALSE))</f>
        <v>10.88</v>
      </c>
      <c r="AF115" s="82">
        <f>IF(VLOOKUP($AU115,'FE Source'!$A:$W,12,FALSE)=0,"-",VLOOKUP($AU115,'FE Source'!$A:$W,12,FALSE))</f>
        <v>0.04</v>
      </c>
      <c r="AG115" s="130">
        <f>IF(VLOOKUP($AU115,'FE Source'!$A:$W,14,FALSE)=0,"-",VLOOKUP($AU115,'FE Source'!$A:$W,14,FALSE))</f>
        <v>-11.2</v>
      </c>
      <c r="AH115" s="173">
        <f>IF(VLOOKUP($AU115,'FE Source'!$A:$DJ,33,FALSE)=0,"-",VLOOKUP($AU115,'FE Source'!$A:$DJ,33,FALSE))</f>
        <v>76.66</v>
      </c>
      <c r="AI115" s="203">
        <f>IF(VLOOKUP($AU115,'FE Source'!$A:$Y,20,FALSE)=0,"-",VLOOKUP($AU115,'FE Source'!$A:$Y,20,FALSE))</f>
        <v>179.19</v>
      </c>
      <c r="AJ115" s="257">
        <f>IF(VLOOKUP($AU115,'FE Source'!$A:$DJ,34,FALSE)=0,"-",VLOOKUP($AU115,'FE Source'!$A:$DJ,34,FALSE))</f>
        <v>233.36</v>
      </c>
      <c r="AK115" s="257">
        <f>IF(VLOOKUP($AU115,'FE Source'!$A:$DJ,35,FALSE)=0,"-",VLOOKUP($AU115,'FE Source'!$A:$DJ,35,FALSE))</f>
        <v>207.59</v>
      </c>
      <c r="AL115" s="326">
        <f>IF(VLOOKUP($AU115,'FE Source'!$A:$Y,19,FALSE)=0,"-",VLOOKUP($AU115,'FE Source'!$A:$Y,19,FALSE))</f>
        <v>158.44</v>
      </c>
      <c r="AM115" s="259">
        <f>IF(VLOOKUP($AU115,'FE Source'!$A:$DJ,36,FALSE)=0,"-",VLOOKUP($AU115,'FE Source'!$A:$DJ,36,FALSE))</f>
        <v>132.11000000000001</v>
      </c>
      <c r="AN115" s="165">
        <f>IF(VLOOKUP($AU115,'FE Source'!$A:$W,13,FALSE)=0,"-",VLOOKUP($AU115,'FE Source'!$A:$W,13,FALSE))</f>
        <v>64667.9</v>
      </c>
      <c r="AO115" s="198">
        <f>IF(J115="no","-",IF(VLOOKUP($AU115,'FE Source'!$A:$W,15,FALSE)=0,"-",VLOOKUP($AU115,'FE Source'!$A:$W,15,FALSE)))</f>
        <v>3.19</v>
      </c>
      <c r="AP115" s="201" t="str">
        <f>IF(AO115="-","-",IF(VLOOKUP($AU115,'FE Source'!$A:$Z,21,FALSE)=0,"-",IF(VLOOKUP($AU115,'FE Source'!$A:$Z,21,FALSE)=2,"Semi-Annual",IF(VLOOKUP($AU115,'FE Source'!$A:$Z,21,FALSE)=4,"Quarterly",IF(VLOOKUP($AU115,'FE Source'!$A:$Z,21,FALSE)=12,"Monthly","Annual")))))</f>
        <v>Monthly</v>
      </c>
      <c r="AQ115" s="170">
        <f t="array" ref="AQ115">IF(VLOOKUP($AU115,'FE Source'!$A:$W,16,FALSE)=0,"-",VLOOKUP($AU115,'FE Source'!$A:$W,16,FALSE))</f>
        <v>1.55</v>
      </c>
      <c r="AR115" s="175" t="str">
        <f>IF(VLOOKUP($AU115,'FE Source'!$A:$W,17,FALSE)=0,"-",VLOOKUP($AU115,'FE Source'!$A:$W,17,FALSE))</f>
        <v>-</v>
      </c>
      <c r="AS115" s="173">
        <f>IF(VLOOKUP($AU115,'FE Source'!$AN:$AS,4,FALSE)="",VLOOKUP($AU115,'FE Source'!$AN:$AS,3,FALSE),VLOOKUP($AU115,'FE Source'!$AN:$AS,4,FALSE))</f>
        <v>11.25</v>
      </c>
      <c r="AT115" s="179">
        <f>IF(VLOOKUP($AU115,'FE Source'!$AN:$AS,5,FALSE)=0,"-",VLOOKUP($AU115,'FE Source'!$AN:$AS,5,FALSE))</f>
        <v>45783</v>
      </c>
      <c r="AU115" s="177" t="s">
        <v>4556</v>
      </c>
      <c r="BE115" s="219" t="str">
        <f>IF(VLOOKUP($AU115,'FE Source'!$A:$AK,22,FALSE)=0,"-",VLOOKUP($AU115,'FE Source'!$A:$AK,22,FALSE))</f>
        <v>-</v>
      </c>
      <c r="BF115" s="219" t="str">
        <f>IF(VLOOKUP($AU115,'FE Source'!$A:$AK,23,FALSE)=0,"-",VLOOKUP($AU115,'FE Source'!$A:$AK,23,FALSE))</f>
        <v>-</v>
      </c>
      <c r="BG115" s="219" t="str">
        <f>IF(VLOOKUP($AU115,'FE Source'!$A:$AK,24,FALSE)=0,"-",VLOOKUP($AU115,'FE Source'!$A:$AK,24,FALSE))</f>
        <v>-</v>
      </c>
      <c r="BH115" s="219">
        <f>IF(VLOOKUP($AU115,'FE Source'!$A:$AK,25,FALSE)=0,"-",VLOOKUP($AU115,'FE Source'!$A:$AK,25,FALSE))</f>
        <v>-5.76</v>
      </c>
      <c r="BI115" s="219">
        <f>IF(VLOOKUP($AU115,'FE Source'!$A:$AK,26,FALSE)=0,"-",VLOOKUP($AU115,'FE Source'!$A:$AK,26,FALSE))</f>
        <v>18.8</v>
      </c>
      <c r="BJ115" s="219">
        <f>IF(VLOOKUP($AU115,'FE Source'!$A:$AK,27,FALSE)=0,"-",VLOOKUP($AU115,'FE Source'!$A:$AK,27,FALSE))</f>
        <v>20.74</v>
      </c>
      <c r="BK115" s="219">
        <f>IF(VLOOKUP($AU115,'FE Source'!$A:$AK,28,FALSE)=0,"-",VLOOKUP($AU115,'FE Source'!$A:$AK,28,FALSE))</f>
        <v>11.52</v>
      </c>
      <c r="BL115" s="219">
        <f>IF(VLOOKUP($AU115,'FE Source'!$A:$AK,29,FALSE)=0,"-",VLOOKUP($AU115,'FE Source'!$A:$AK,29,FALSE))</f>
        <v>-20.2</v>
      </c>
      <c r="BM115" s="219">
        <f>IF(VLOOKUP($AU115,'FE Source'!$A:$AK,30,FALSE)=0,"-",VLOOKUP($AU115,'FE Source'!$A:$AK,30,FALSE))</f>
        <v>15.52</v>
      </c>
      <c r="BN115" t="str">
        <f>IF(VLOOKUP($AU115,'FE Source'!$A:$AK,31,FALSE)="No Specified Index","-",IF(VLOOKUP($AU115,'FE Source'!$A:$AK,31,FALSE)=0,"-",VLOOKUP($AU115,'FE Source'!$A:$AK,31,FALSE)))</f>
        <v>No Benchmark (USD)</v>
      </c>
      <c r="BO115" s="217">
        <f>IF(VLOOKUP($AU115,'FE Source'!$A:$AK,32,FALSE)=0,"-",VLOOKUP($AU115,'FE Source'!$A:$AK,32,FALSE))</f>
        <v>42781</v>
      </c>
      <c r="BP115" s="18" t="str">
        <f>IF(VLOOKUP($AU115,'FE Source'!$AZ:$BC,2,FALSE)=0,"-",VLOOKUP($AU115,'FE Source'!$AZ:$BC,2,FALSE))</f>
        <v>-</v>
      </c>
      <c r="BQ115" s="18" t="str">
        <f>IF(VLOOKUP($AU115,'FE Source'!$AZ:$BC,3,FALSE)=0,"-",VLOOKUP($AU115,'FE Source'!$AZ:$BC,3,FALSE))</f>
        <v>-</v>
      </c>
      <c r="BR115" s="18" t="str">
        <f>IF(VLOOKUP($AU115,'FE Source'!$AZ:$BC,4,FALSE)=0,"-",VLOOKUP($AU115,'FE Source'!$AZ:$BC,4,FALSE))</f>
        <v>-</v>
      </c>
    </row>
    <row r="116" spans="1:70" ht="15" customHeight="1">
      <c r="A116" s="3"/>
      <c r="B116" s="159" t="str">
        <f>INDEX('UT - Retail'!$A$7:$A$1409,MATCH(AU116,'UT - Retail'!$U$7:$U$1409,0),1)</f>
        <v>Allianz Global Investors</v>
      </c>
      <c r="C116" s="699" t="str">
        <f>INDEX('UT - Retail'!$B$7:$B$1409,MATCH(AU116,'UT - Retail'!$U$7:$U$1409,0),1)</f>
        <v>Allianz Income and Growth Cl AMg2 DIS USD</v>
      </c>
      <c r="D116" s="693"/>
      <c r="E116" s="150" t="str">
        <f>VLOOKUP(C116,'UT - Retail'!$B:$K,8,FALSE)</f>
        <v>Mixed Assets</v>
      </c>
      <c r="F116" s="141" t="str">
        <f>VLOOKUP(C116,'UT - Retail'!$B:$K,9,FALSE)</f>
        <v>US</v>
      </c>
      <c r="G116" s="141" t="str">
        <f>VLOOKUP(C116,'UT - Retail'!$B:$K,10,FALSE)</f>
        <v>General</v>
      </c>
      <c r="H116" s="82" t="str">
        <f>VLOOKUP(C116,'UT - Retail'!$B:$N,13,FALSE)</f>
        <v>No</v>
      </c>
      <c r="I116" s="82" t="str">
        <f>VLOOKUP(C116,'UT - Retail'!$B:$Q,14,FALSE)</f>
        <v>No</v>
      </c>
      <c r="J116" s="141" t="str">
        <f>VLOOKUP(C116,'UT - Retail'!$B:$Q,11,FALSE)</f>
        <v>Yes</v>
      </c>
      <c r="K116" s="130" t="str">
        <f>VLOOKUP(C116,'UT - Retail'!$B:$P,15,FALSE)</f>
        <v>Yes</v>
      </c>
      <c r="L116" s="82" t="str">
        <f>VLOOKUP(C116,'UT - Retail'!$B:$Q,16,FALSE)</f>
        <v>Both</v>
      </c>
      <c r="M116" s="395" t="str">
        <f>VLOOKUP(C116,'UT - Retail'!$B:$K,6,FALSE)</f>
        <v>USD</v>
      </c>
      <c r="N116" s="173" t="str">
        <f>IFERROR(IF(MATCH(C116,'Portfolio Construction'!$AL:$AL,0),"Yes","No"),"No")</f>
        <v>No</v>
      </c>
      <c r="O116" s="395" t="str">
        <f>IFERROR(IF(MATCH(C116,'Portfolio Construction'!$AN:$AN,0),"Yes","No"),"No")</f>
        <v>No</v>
      </c>
      <c r="P116" s="395" t="str">
        <f>IFERROR(IF(MATCH(C116,'Portfolio Construction'!$AP:$AP,0),"Yes","No"),"No")</f>
        <v>No</v>
      </c>
      <c r="Q116" s="395" t="str">
        <f>IFERROR(IF(MATCH(C116,'Portfolio Construction'!$AR:$AR,0),"Yes","No"),"No")</f>
        <v>No</v>
      </c>
      <c r="R116" s="395" t="str">
        <f>IFERROR(IF(MATCH(C116,'Portfolio Construction'!$AT:$AT,0),"Yes","No"),"No")</f>
        <v>No</v>
      </c>
      <c r="S116" s="395" t="str">
        <f>IFERROR(IF(MATCH(C116,'Portfolio Construction'!$AV:$AV,0),"Yes","No"),"No")</f>
        <v>No</v>
      </c>
      <c r="T116" s="395" t="str">
        <f>IFERROR(IF(MATCH(C116,'Portfolio Construction'!$AX:$AX,0),"Yes","No"),"No")</f>
        <v>No</v>
      </c>
      <c r="U116" s="395" t="str">
        <f>IFERROR(IF(MATCH(C116,'Portfolio Construction'!$AZ:$AZ,0),"Yes","No"),"No")</f>
        <v>No</v>
      </c>
      <c r="V116" s="395" t="str">
        <f>IFERROR(IF(MATCH(C116,'Portfolio Construction'!$BB:$BB,0),"Yes","No"),"No")</f>
        <v>No</v>
      </c>
      <c r="W116" s="619">
        <f>IF(VLOOKUP($AU116,'FE Source'!$A:$W,3,FALSE)=0,"-",VLOOKUP($AU116,'FE Source'!$A:$W,3,FALSE))</f>
        <v>-7.13</v>
      </c>
      <c r="X116" s="618">
        <f>IF(VLOOKUP($AU116,'FE Source'!$A:$W,4,FALSE)=0,"-",VLOOKUP($AU116,'FE Source'!$A:$W,4,FALSE))</f>
        <v>-0.2</v>
      </c>
      <c r="Y116" s="618">
        <f>IF(VLOOKUP($AU116,'FE Source'!$A:$W,5,FALSE)=0,"-",VLOOKUP($AU116,'FE Source'!$A:$W,5,FALSE))</f>
        <v>-4.3</v>
      </c>
      <c r="Z116" s="618">
        <f>IF(VLOOKUP($AU116,'FE Source'!$A:$W,6,FALSE)=0,"-",VLOOKUP($AU116,'FE Source'!$A:$W,6,FALSE))</f>
        <v>0.54</v>
      </c>
      <c r="AA116" s="618">
        <f>IF(VLOOKUP($AU116,'FE Source'!$A:$W,7,FALSE)=0,"-",VLOOKUP($AU116,'FE Source'!$A:$W,7,FALSE))</f>
        <v>3.83</v>
      </c>
      <c r="AB116" s="618">
        <f>IF(VLOOKUP($AU116,'FE Source'!$A:$W,8,FALSE)=0,"-",VLOOKUP($AU116,'FE Source'!$A:$W,8,FALSE))</f>
        <v>6.29</v>
      </c>
      <c r="AC116" s="623" t="str">
        <f>IF(VLOOKUP($AU116,'FE Source'!$A:$W,9,FALSE)=0,"-",VLOOKUP($AU116,'FE Source'!$A:$W,9,FALSE))</f>
        <v>-</v>
      </c>
      <c r="AD116" s="146">
        <f>IF(VLOOKUP($AU116,'FE Source'!$A:$W,10,FALSE)=0,"-",VLOOKUP($AU116,'FE Source'!$A:$W,10,FALSE))</f>
        <v>1.1000000000000001</v>
      </c>
      <c r="AE116" s="83">
        <f>IF(VLOOKUP($AU116,'FE Source'!$A:$W,11,FALSE)=0,"-",VLOOKUP($AU116,'FE Source'!$A:$W,11,FALSE))</f>
        <v>9.7799999999999994</v>
      </c>
      <c r="AF116" s="83" t="str">
        <f>IF(VLOOKUP($AU116,'FE Source'!$A:$W,12,FALSE)=0,"-",VLOOKUP($AU116,'FE Source'!$A:$W,12,FALSE))</f>
        <v>-</v>
      </c>
      <c r="AG116" s="131">
        <f>IF(VLOOKUP($AU116,'FE Source'!$A:$W,14,FALSE)=0,"-",VLOOKUP($AU116,'FE Source'!$A:$W,14,FALSE))</f>
        <v>-11.36</v>
      </c>
      <c r="AH116" s="174">
        <f>IF(VLOOKUP($AU116,'FE Source'!$A:$DJ,33,FALSE)=0,"-",VLOOKUP($AU116,'FE Source'!$A:$DJ,33,FALSE))</f>
        <v>-55.6</v>
      </c>
      <c r="AI116" s="204">
        <f>IF(VLOOKUP($AU116,'FE Source'!$A:$Y,20,FALSE)=0,"-",VLOOKUP($AU116,'FE Source'!$A:$Y,20,FALSE))</f>
        <v>92.35</v>
      </c>
      <c r="AJ116" s="396">
        <f>IF(VLOOKUP($AU116,'FE Source'!$A:$DJ,34,FALSE)=0,"-",VLOOKUP($AU116,'FE Source'!$A:$DJ,34,FALSE))</f>
        <v>142.13</v>
      </c>
      <c r="AK116" s="396">
        <f>IF(VLOOKUP($AU116,'FE Source'!$A:$DJ,35,FALSE)=0,"-",VLOOKUP($AU116,'FE Source'!$A:$DJ,35,FALSE))</f>
        <v>-442.67</v>
      </c>
      <c r="AL116" s="327">
        <f>IF(VLOOKUP($AU116,'FE Source'!$A:$Y,19,FALSE)=0,"-",VLOOKUP($AU116,'FE Source'!$A:$Y,19,FALSE))</f>
        <v>83.4</v>
      </c>
      <c r="AM116" s="394">
        <f>IF(VLOOKUP($AU116,'FE Source'!$A:$DJ,36,FALSE)=0,"-",VLOOKUP($AU116,'FE Source'!$A:$DJ,36,FALSE))</f>
        <v>78.45</v>
      </c>
      <c r="AN116" s="167">
        <f>IF(VLOOKUP($AU116,'FE Source'!$A:$W,13,FALSE)=0,"-",VLOOKUP($AU116,'FE Source'!$A:$W,13,FALSE))</f>
        <v>64667.9</v>
      </c>
      <c r="AO116" s="199">
        <f>IF(J116="no","-",IF(VLOOKUP($AU116,'FE Source'!$A:$W,15,FALSE)=0,"-",VLOOKUP($AU116,'FE Source'!$A:$W,15,FALSE)))</f>
        <v>4.37</v>
      </c>
      <c r="AP116" s="202" t="str">
        <f>IF(AO116="-","-",IF(VLOOKUP($AU116,'FE Source'!$A:$Z,21,FALSE)=0,"-",IF(VLOOKUP($AU116,'FE Source'!$A:$Z,21,FALSE)=2,"Semi-Annual",IF(VLOOKUP($AU116,'FE Source'!$A:$Z,21,FALSE)=4,"Quarterly",IF(VLOOKUP($AU116,'FE Source'!$A:$Z,21,FALSE)=12,"Monthly","Annual")))))</f>
        <v>Monthly</v>
      </c>
      <c r="AQ116" s="171">
        <f t="array" ref="AQ116">IF(VLOOKUP($AU116,'FE Source'!$A:$W,16,FALSE)=0,"-",VLOOKUP($AU116,'FE Source'!$A:$W,16,FALSE))</f>
        <v>1.55</v>
      </c>
      <c r="AR116" s="176" t="str">
        <f>IF(VLOOKUP($AU116,'FE Source'!$A:$W,17,FALSE)=0,"-",VLOOKUP($AU116,'FE Source'!$A:$W,17,FALSE))</f>
        <v>Neutral</v>
      </c>
      <c r="AS116" s="174">
        <f>IF(VLOOKUP($AU116,'FE Source'!$AN:$AS,4,FALSE)="",VLOOKUP($AU116,'FE Source'!$AN:$AS,3,FALSE),VLOOKUP($AU116,'FE Source'!$AN:$AS,4,FALSE))</f>
        <v>11.84</v>
      </c>
      <c r="AT116" s="180">
        <f>IF(VLOOKUP($AU116,'FE Source'!$AN:$AS,5,FALSE)=0,"-",VLOOKUP($AU116,'FE Source'!$AN:$AS,5,FALSE))</f>
        <v>45783</v>
      </c>
      <c r="AU116" s="177" t="s">
        <v>4557</v>
      </c>
      <c r="BE116" s="219" t="str">
        <f>IF(VLOOKUP($AU116,'FE Source'!$A:$AK,22,FALSE)=0,"-",VLOOKUP($AU116,'FE Source'!$A:$AK,22,FALSE))</f>
        <v>-</v>
      </c>
      <c r="BF116" s="219" t="str">
        <f>IF(VLOOKUP($AU116,'FE Source'!$A:$AK,23,FALSE)=0,"-",VLOOKUP($AU116,'FE Source'!$A:$AK,23,FALSE))</f>
        <v>-</v>
      </c>
      <c r="BG116" s="219" t="str">
        <f>IF(VLOOKUP($AU116,'FE Source'!$A:$AK,24,FALSE)=0,"-",VLOOKUP($AU116,'FE Source'!$A:$AK,24,FALSE))</f>
        <v>-</v>
      </c>
      <c r="BH116" s="219">
        <f>IF(VLOOKUP($AU116,'FE Source'!$A:$AK,25,FALSE)=0,"-",VLOOKUP($AU116,'FE Source'!$A:$AK,25,FALSE))</f>
        <v>-3</v>
      </c>
      <c r="BI116" s="219">
        <f>IF(VLOOKUP($AU116,'FE Source'!$A:$AK,26,FALSE)=0,"-",VLOOKUP($AU116,'FE Source'!$A:$AK,26,FALSE))</f>
        <v>18.04</v>
      </c>
      <c r="BJ116" s="219">
        <f>IF(VLOOKUP($AU116,'FE Source'!$A:$AK,27,FALSE)=0,"-",VLOOKUP($AU116,'FE Source'!$A:$AK,27,FALSE))</f>
        <v>19.809999999999999</v>
      </c>
      <c r="BK116" s="219">
        <f>IF(VLOOKUP($AU116,'FE Source'!$A:$AK,28,FALSE)=0,"-",VLOOKUP($AU116,'FE Source'!$A:$AK,28,FALSE))</f>
        <v>13.87</v>
      </c>
      <c r="BL116" s="219">
        <f>IF(VLOOKUP($AU116,'FE Source'!$A:$AK,29,FALSE)=0,"-",VLOOKUP($AU116,'FE Source'!$A:$AK,29,FALSE))</f>
        <v>-20.05</v>
      </c>
      <c r="BM116" s="219">
        <f>IF(VLOOKUP($AU116,'FE Source'!$A:$AK,30,FALSE)=0,"-",VLOOKUP($AU116,'FE Source'!$A:$AK,30,FALSE))</f>
        <v>15.33</v>
      </c>
      <c r="BN116" t="str">
        <f>IF(VLOOKUP($AU116,'FE Source'!$A:$AK,31,FALSE)="No Specified Index","-",IF(VLOOKUP($AU116,'FE Source'!$A:$AK,31,FALSE)=0,"-",VLOOKUP($AU116,'FE Source'!$A:$AK,31,FALSE)))</f>
        <v>No Benchmark (USD)</v>
      </c>
      <c r="BO116" s="217">
        <f>IF(VLOOKUP($AU116,'FE Source'!$A:$AK,32,FALSE)=0,"-",VLOOKUP($AU116,'FE Source'!$A:$AK,32,FALSE))</f>
        <v>42781</v>
      </c>
      <c r="BP116" s="18" t="str">
        <f>IF(VLOOKUP($AU116,'FE Source'!$AZ:$BC,2,FALSE)=0,"-",VLOOKUP($AU116,'FE Source'!$AZ:$BC,2,FALSE))</f>
        <v>-</v>
      </c>
      <c r="BQ116" s="18" t="str">
        <f>IF(VLOOKUP($AU116,'FE Source'!$AZ:$BC,3,FALSE)=0,"-",VLOOKUP($AU116,'FE Source'!$AZ:$BC,3,FALSE))</f>
        <v>-</v>
      </c>
      <c r="BR116" s="18" t="str">
        <f>IF(VLOOKUP($AU116,'FE Source'!$AZ:$BC,4,FALSE)=0,"-",VLOOKUP($AU116,'FE Source'!$AZ:$BC,4,FALSE))</f>
        <v>-</v>
      </c>
    </row>
    <row r="117" spans="1:70" ht="15" customHeight="1">
      <c r="A117" s="3"/>
      <c r="B117" s="159" t="str">
        <f>INDEX('UT - Retail'!$A$7:$A$1409,MATCH(AU117,'UT - Retail'!$U$7:$U$1409,0),1)</f>
        <v>Allianz Global Investors</v>
      </c>
      <c r="C117" s="699" t="str">
        <f>INDEX('UT - Retail'!$B$7:$B$1409,MATCH(AU117,'UT - Retail'!$U$7:$U$1409,0),1)</f>
        <v>Allianz Income and Growth Cl AMi Dis H2-SGD</v>
      </c>
      <c r="D117" s="693"/>
      <c r="E117" s="150" t="str">
        <f>VLOOKUP(C117,'UT - Retail'!$B:$K,8,FALSE)</f>
        <v>Mixed Assets</v>
      </c>
      <c r="F117" s="141" t="str">
        <f>VLOOKUP(C117,'UT - Retail'!$B:$K,9,FALSE)</f>
        <v>US</v>
      </c>
      <c r="G117" s="141" t="str">
        <f>VLOOKUP(C117,'UT - Retail'!$B:$K,10,FALSE)</f>
        <v>General</v>
      </c>
      <c r="H117" s="82" t="str">
        <f>VLOOKUP(C117,'UT - Retail'!$B:$N,13,FALSE)</f>
        <v>No</v>
      </c>
      <c r="I117" s="82" t="str">
        <f>VLOOKUP(C117,'UT - Retail'!$B:$Q,14,FALSE)</f>
        <v>No</v>
      </c>
      <c r="J117" s="141" t="str">
        <f>VLOOKUP(C117,'UT - Retail'!$B:$Q,11,FALSE)</f>
        <v>Yes</v>
      </c>
      <c r="K117" s="130" t="str">
        <f>VLOOKUP(C117,'UT - Retail'!$B:$P,15,FALSE)</f>
        <v>Yes</v>
      </c>
      <c r="L117" s="82" t="str">
        <f>VLOOKUP(C117,'UT - Retail'!$B:$Q,16,FALSE)</f>
        <v>Both</v>
      </c>
      <c r="M117" s="395" t="str">
        <f>VLOOKUP(C117,'UT - Retail'!$B:$K,6,FALSE)</f>
        <v>SGD</v>
      </c>
      <c r="N117" s="173" t="str">
        <f>IFERROR(IF(MATCH(C117,'Portfolio Construction'!$AL:$AL,0),"Yes","No"),"No")</f>
        <v>No</v>
      </c>
      <c r="O117" s="395" t="str">
        <f>IFERROR(IF(MATCH(C117,'Portfolio Construction'!$AN:$AN,0),"Yes","No"),"No")</f>
        <v>No</v>
      </c>
      <c r="P117" s="395" t="str">
        <f>IFERROR(IF(MATCH(C117,'Portfolio Construction'!$AP:$AP,0),"Yes","No"),"No")</f>
        <v>No</v>
      </c>
      <c r="Q117" s="395" t="str">
        <f>IFERROR(IF(MATCH(C117,'Portfolio Construction'!$AR:$AR,0),"Yes","No"),"No")</f>
        <v>No</v>
      </c>
      <c r="R117" s="395" t="str">
        <f>IFERROR(IF(MATCH(C117,'Portfolio Construction'!$AT:$AT,0),"Yes","No"),"No")</f>
        <v>No</v>
      </c>
      <c r="S117" s="395" t="str">
        <f>IFERROR(IF(MATCH(C117,'Portfolio Construction'!$AV:$AV,0),"Yes","No"),"No")</f>
        <v>No</v>
      </c>
      <c r="T117" s="395" t="str">
        <f>IFERROR(IF(MATCH(C117,'Portfolio Construction'!$AX:$AX,0),"Yes","No"),"No")</f>
        <v>No</v>
      </c>
      <c r="U117" s="395" t="str">
        <f>IFERROR(IF(MATCH(C117,'Portfolio Construction'!$AZ:$AZ,0),"Yes","No"),"No")</f>
        <v>No</v>
      </c>
      <c r="V117" s="395" t="str">
        <f>IFERROR(IF(MATCH(C117,'Portfolio Construction'!$BB:$BB,0),"Yes","No"),"No")</f>
        <v>No</v>
      </c>
      <c r="W117" s="619">
        <f>IF(VLOOKUP($AU117,'FE Source'!$A:$W,3,FALSE)=0,"-",VLOOKUP($AU117,'FE Source'!$A:$W,3,FALSE))</f>
        <v>-2.34</v>
      </c>
      <c r="X117" s="618">
        <f>IF(VLOOKUP($AU117,'FE Source'!$A:$W,4,FALSE)=0,"-",VLOOKUP($AU117,'FE Source'!$A:$W,4,FALSE))</f>
        <v>3.69</v>
      </c>
      <c r="Y117" s="618">
        <f>IF(VLOOKUP($AU117,'FE Source'!$A:$W,5,FALSE)=0,"-",VLOOKUP($AU117,'FE Source'!$A:$W,5,FALSE))</f>
        <v>-1.87</v>
      </c>
      <c r="Z117" s="618">
        <f>IF(VLOOKUP($AU117,'FE Source'!$A:$W,6,FALSE)=0,"-",VLOOKUP($AU117,'FE Source'!$A:$W,6,FALSE))</f>
        <v>3.52</v>
      </c>
      <c r="AA117" s="618" t="str">
        <f>IF(VLOOKUP($AU117,'FE Source'!$A:$W,7,FALSE)=0,"-",VLOOKUP($AU117,'FE Source'!$A:$W,7,FALSE))</f>
        <v>-</v>
      </c>
      <c r="AB117" s="618" t="str">
        <f>IF(VLOOKUP($AU117,'FE Source'!$A:$W,8,FALSE)=0,"-",VLOOKUP($AU117,'FE Source'!$A:$W,8,FALSE))</f>
        <v>-</v>
      </c>
      <c r="AC117" s="623" t="str">
        <f>IF(VLOOKUP($AU117,'FE Source'!$A:$W,9,FALSE)=0,"-",VLOOKUP($AU117,'FE Source'!$A:$W,9,FALSE))</f>
        <v>-</v>
      </c>
      <c r="AD117" s="146" t="str">
        <f>IF(VLOOKUP($AU117,'FE Source'!$A:$W,10,FALSE)=0,"-",VLOOKUP($AU117,'FE Source'!$A:$W,10,FALSE))</f>
        <v>-</v>
      </c>
      <c r="AE117" s="83" t="str">
        <f>IF(VLOOKUP($AU117,'FE Source'!$A:$W,11,FALSE)=0,"-",VLOOKUP($AU117,'FE Source'!$A:$W,11,FALSE))</f>
        <v>-</v>
      </c>
      <c r="AF117" s="83" t="str">
        <f>IF(VLOOKUP($AU117,'FE Source'!$A:$W,12,FALSE)=0,"-",VLOOKUP($AU117,'FE Source'!$A:$W,12,FALSE))</f>
        <v>-</v>
      </c>
      <c r="AG117" s="131" t="str">
        <f>IF(VLOOKUP($AU117,'FE Source'!$A:$W,14,FALSE)=0,"-",VLOOKUP($AU117,'FE Source'!$A:$W,14,FALSE))</f>
        <v>-</v>
      </c>
      <c r="AH117" s="174">
        <f>IF(VLOOKUP($AU117,'FE Source'!$A:$DJ,33,FALSE)=0,"-",VLOOKUP($AU117,'FE Source'!$A:$DJ,33,FALSE))</f>
        <v>127.39</v>
      </c>
      <c r="AI117" s="204" t="str">
        <f>IF(VLOOKUP($AU117,'FE Source'!$A:$Y,20,FALSE)=0,"-",VLOOKUP($AU117,'FE Source'!$A:$Y,20,FALSE))</f>
        <v>-</v>
      </c>
      <c r="AJ117" s="396" t="str">
        <f>IF(VLOOKUP($AU117,'FE Source'!$A:$DJ,34,FALSE)=0,"-",VLOOKUP($AU117,'FE Source'!$A:$DJ,34,FALSE))</f>
        <v>-</v>
      </c>
      <c r="AK117" s="396">
        <f>IF(VLOOKUP($AU117,'FE Source'!$A:$DJ,35,FALSE)=0,"-",VLOOKUP($AU117,'FE Source'!$A:$DJ,35,FALSE))</f>
        <v>253.58</v>
      </c>
      <c r="AL117" s="327" t="str">
        <f>IF(VLOOKUP($AU117,'FE Source'!$A:$Y,19,FALSE)=0,"-",VLOOKUP($AU117,'FE Source'!$A:$Y,19,FALSE))</f>
        <v>-</v>
      </c>
      <c r="AM117" s="394" t="str">
        <f>IF(VLOOKUP($AU117,'FE Source'!$A:$DJ,36,FALSE)=0,"-",VLOOKUP($AU117,'FE Source'!$A:$DJ,36,FALSE))</f>
        <v>-</v>
      </c>
      <c r="AN117" s="167">
        <f>IF(VLOOKUP($AU117,'FE Source'!$A:$W,13,FALSE)=0,"-",VLOOKUP($AU117,'FE Source'!$A:$W,13,FALSE))</f>
        <v>64667.9</v>
      </c>
      <c r="AO117" s="199">
        <f>IF(J117="no","-",IF(VLOOKUP($AU117,'FE Source'!$A:$W,15,FALSE)=0,"-",VLOOKUP($AU117,'FE Source'!$A:$W,15,FALSE)))</f>
        <v>8.61</v>
      </c>
      <c r="AP117" s="202" t="str">
        <f>IF(AO117="-","-",IF(VLOOKUP($AU117,'FE Source'!$A:$Z,21,FALSE)=0,"-",IF(VLOOKUP($AU117,'FE Source'!$A:$Z,21,FALSE)=2,"Semi-Annual",IF(VLOOKUP($AU117,'FE Source'!$A:$Z,21,FALSE)=4,"Quarterly",IF(VLOOKUP($AU117,'FE Source'!$A:$Z,21,FALSE)=12,"Monthly","Annual")))))</f>
        <v>Monthly</v>
      </c>
      <c r="AQ117" s="171">
        <f t="array" ref="AQ117">IF(VLOOKUP($AU117,'FE Source'!$A:$W,16,FALSE)=0,"-",VLOOKUP($AU117,'FE Source'!$A:$W,16,FALSE))</f>
        <v>1.54</v>
      </c>
      <c r="AR117" s="176" t="str">
        <f>IF(VLOOKUP($AU117,'FE Source'!$A:$W,17,FALSE)=0,"-",VLOOKUP($AU117,'FE Source'!$A:$W,17,FALSE))</f>
        <v>-</v>
      </c>
      <c r="AS117" s="174">
        <f>IF(VLOOKUP($AU117,'FE Source'!$AN:$AS,4,FALSE)="",VLOOKUP($AU117,'FE Source'!$AN:$AS,3,FALSE),VLOOKUP($AU117,'FE Source'!$AN:$AS,4,FALSE))</f>
        <v>9.4700000000000006</v>
      </c>
      <c r="AT117" s="180">
        <f>IF(VLOOKUP($AU117,'FE Source'!$AN:$AS,5,FALSE)=0,"-",VLOOKUP($AU117,'FE Source'!$AN:$AS,5,FALSE))</f>
        <v>45783</v>
      </c>
      <c r="AU117" s="177" t="s">
        <v>10122</v>
      </c>
      <c r="BE117" s="219" t="str">
        <f>IF(VLOOKUP($AU117,'FE Source'!$A:$AK,22,FALSE)=0,"-",VLOOKUP($AU117,'FE Source'!$A:$AK,22,FALSE))</f>
        <v>-</v>
      </c>
      <c r="BF117" s="219" t="str">
        <f>IF(VLOOKUP($AU117,'FE Source'!$A:$AK,23,FALSE)=0,"-",VLOOKUP($AU117,'FE Source'!$A:$AK,23,FALSE))</f>
        <v>-</v>
      </c>
      <c r="BG117" s="219" t="str">
        <f>IF(VLOOKUP($AU117,'FE Source'!$A:$AK,24,FALSE)=0,"-",VLOOKUP($AU117,'FE Source'!$A:$AK,24,FALSE))</f>
        <v>-</v>
      </c>
      <c r="BH117" s="219" t="str">
        <f>IF(VLOOKUP($AU117,'FE Source'!$A:$AK,25,FALSE)=0,"-",VLOOKUP($AU117,'FE Source'!$A:$AK,25,FALSE))</f>
        <v>-</v>
      </c>
      <c r="BI117" s="219" t="str">
        <f>IF(VLOOKUP($AU117,'FE Source'!$A:$AK,26,FALSE)=0,"-",VLOOKUP($AU117,'FE Source'!$A:$AK,26,FALSE))</f>
        <v>-</v>
      </c>
      <c r="BJ117" s="219" t="str">
        <f>IF(VLOOKUP($AU117,'FE Source'!$A:$AK,27,FALSE)=0,"-",VLOOKUP($AU117,'FE Source'!$A:$AK,27,FALSE))</f>
        <v>-</v>
      </c>
      <c r="BK117" s="219" t="str">
        <f>IF(VLOOKUP($AU117,'FE Source'!$A:$AK,28,FALSE)=0,"-",VLOOKUP($AU117,'FE Source'!$A:$AK,28,FALSE))</f>
        <v>-</v>
      </c>
      <c r="BL117" s="219" t="str">
        <f>IF(VLOOKUP($AU117,'FE Source'!$A:$AK,29,FALSE)=0,"-",VLOOKUP($AU117,'FE Source'!$A:$AK,29,FALSE))</f>
        <v>-</v>
      </c>
      <c r="BM117" s="219" t="str">
        <f>IF(VLOOKUP($AU117,'FE Source'!$A:$AK,30,FALSE)=0,"-",VLOOKUP($AU117,'FE Source'!$A:$AK,30,FALSE))</f>
        <v>-</v>
      </c>
      <c r="BN117" t="str">
        <f>IF(VLOOKUP($AU117,'FE Source'!$A:$AK,31,FALSE)="No Specified Index","-",IF(VLOOKUP($AU117,'FE Source'!$A:$AK,31,FALSE)=0,"-",VLOOKUP($AU117,'FE Source'!$A:$AK,31,FALSE)))</f>
        <v>No Benchmark (USD)</v>
      </c>
      <c r="BO117" s="217" t="str">
        <f>IF(VLOOKUP($AU117,'FE Source'!$A:$AK,32,FALSE)=0,"-",VLOOKUP($AU117,'FE Source'!$A:$AK,32,FALSE))</f>
        <v>-</v>
      </c>
      <c r="BP117" s="18" t="str">
        <f>IF(VLOOKUP($AU117,'FE Source'!$AZ:$BC,2,FALSE)=0,"-",VLOOKUP($AU117,'FE Source'!$AZ:$BC,2,FALSE))</f>
        <v>-</v>
      </c>
      <c r="BQ117" s="18" t="str">
        <f>IF(VLOOKUP($AU117,'FE Source'!$AZ:$BC,3,FALSE)=0,"-",VLOOKUP($AU117,'FE Source'!$AZ:$BC,3,FALSE))</f>
        <v>-</v>
      </c>
      <c r="BR117" s="18" t="str">
        <f>IF(VLOOKUP($AU117,'FE Source'!$AZ:$BC,4,FALSE)=0,"-",VLOOKUP($AU117,'FE Source'!$AZ:$BC,4,FALSE))</f>
        <v>-</v>
      </c>
    </row>
    <row r="118" spans="1:70" ht="15" customHeight="1">
      <c r="A118" s="3"/>
      <c r="B118" s="159" t="str">
        <f>INDEX('UT - Retail'!$A$7:$A$1409,MATCH(AU118,'UT - Retail'!$U$7:$U$1409,0),1)</f>
        <v>Allianz Global Investors</v>
      </c>
      <c r="C118" s="699" t="str">
        <f>INDEX('UT - Retail'!$B$7:$B$1409,MATCH(AU118,'UT - Retail'!$U$7:$U$1409,0),1)</f>
        <v>Allianz Oriental Income Cl A Dis USD</v>
      </c>
      <c r="D118" s="693"/>
      <c r="E118" s="150" t="str">
        <f>VLOOKUP(C118,'UT - Retail'!$B:$K,8,FALSE)</f>
        <v>Equities</v>
      </c>
      <c r="F118" s="141" t="str">
        <f>VLOOKUP(C118,'UT - Retail'!$B:$K,9,FALSE)</f>
        <v>Asia Pacific</v>
      </c>
      <c r="G118" s="141" t="str">
        <f>VLOOKUP(C118,'UT - Retail'!$B:$K,10,FALSE)</f>
        <v>General</v>
      </c>
      <c r="H118" s="82" t="str">
        <f>VLOOKUP(C118,'UT - Retail'!$B:$N,13,FALSE)</f>
        <v>No</v>
      </c>
      <c r="I118" s="82" t="str">
        <f>VLOOKUP(C118,'UT - Retail'!$B:$Q,14,FALSE)</f>
        <v>No</v>
      </c>
      <c r="J118" s="141" t="str">
        <f>VLOOKUP(C118,'UT - Retail'!$B:$Q,11,FALSE)</f>
        <v>Yes</v>
      </c>
      <c r="K118" s="130" t="str">
        <f>VLOOKUP(C118,'UT - Retail'!$B:$P,15,FALSE)</f>
        <v>Yes</v>
      </c>
      <c r="L118" s="82" t="str">
        <f>VLOOKUP(C118,'UT - Retail'!$B:$Q,16,FALSE)</f>
        <v>iFast</v>
      </c>
      <c r="M118" s="395" t="str">
        <f>VLOOKUP(C118,'UT - Retail'!$B:$K,6,FALSE)</f>
        <v>USD</v>
      </c>
      <c r="N118" s="173" t="str">
        <f>IFERROR(IF(MATCH(C118,'Portfolio Construction'!$AL:$AL,0),"Yes","No"),"No")</f>
        <v>No</v>
      </c>
      <c r="O118" s="395" t="str">
        <f>IFERROR(IF(MATCH(C118,'Portfolio Construction'!$AN:$AN,0),"Yes","No"),"No")</f>
        <v>No</v>
      </c>
      <c r="P118" s="395" t="str">
        <f>IFERROR(IF(MATCH(C118,'Portfolio Construction'!$AP:$AP,0),"Yes","No"),"No")</f>
        <v>No</v>
      </c>
      <c r="Q118" s="395" t="str">
        <f>IFERROR(IF(MATCH(C118,'Portfolio Construction'!$AR:$AR,0),"Yes","No"),"No")</f>
        <v>No</v>
      </c>
      <c r="R118" s="395" t="str">
        <f>IFERROR(IF(MATCH(C118,'Portfolio Construction'!$AT:$AT,0),"Yes","No"),"No")</f>
        <v>No</v>
      </c>
      <c r="S118" s="395" t="str">
        <f>IFERROR(IF(MATCH(C118,'Portfolio Construction'!$AV:$AV,0),"Yes","No"),"No")</f>
        <v>No</v>
      </c>
      <c r="T118" s="395" t="str">
        <f>IFERROR(IF(MATCH(C118,'Portfolio Construction'!$AX:$AX,0),"Yes","No"),"No")</f>
        <v>No</v>
      </c>
      <c r="U118" s="395" t="str">
        <f>IFERROR(IF(MATCH(C118,'Portfolio Construction'!$AZ:$AZ,0),"Yes","No"),"No")</f>
        <v>No</v>
      </c>
      <c r="V118" s="395" t="str">
        <f>IFERROR(IF(MATCH(C118,'Portfolio Construction'!$BB:$BB,0),"Yes","No"),"No")</f>
        <v>No</v>
      </c>
      <c r="W118" s="619">
        <f>IF(VLOOKUP($AU118,'FE Source'!$A:$W,3,FALSE)=0,"-",VLOOKUP($AU118,'FE Source'!$A:$W,3,FALSE))</f>
        <v>-3.51</v>
      </c>
      <c r="X118" s="618">
        <f>IF(VLOOKUP($AU118,'FE Source'!$A:$W,4,FALSE)=0,"-",VLOOKUP($AU118,'FE Source'!$A:$W,4,FALSE))</f>
        <v>2.87</v>
      </c>
      <c r="Y118" s="618">
        <f>IF(VLOOKUP($AU118,'FE Source'!$A:$W,5,FALSE)=0,"-",VLOOKUP($AU118,'FE Source'!$A:$W,5,FALSE))</f>
        <v>-8.69</v>
      </c>
      <c r="Z118" s="618">
        <f>IF(VLOOKUP($AU118,'FE Source'!$A:$W,6,FALSE)=0,"-",VLOOKUP($AU118,'FE Source'!$A:$W,6,FALSE))</f>
        <v>-5.84</v>
      </c>
      <c r="AA118" s="618">
        <f>IF(VLOOKUP($AU118,'FE Source'!$A:$W,7,FALSE)=0,"-",VLOOKUP($AU118,'FE Source'!$A:$W,7,FALSE))</f>
        <v>3.27</v>
      </c>
      <c r="AB118" s="618">
        <f>IF(VLOOKUP($AU118,'FE Source'!$A:$W,8,FALSE)=0,"-",VLOOKUP($AU118,'FE Source'!$A:$W,8,FALSE))</f>
        <v>6.95</v>
      </c>
      <c r="AC118" s="623">
        <f>IF(VLOOKUP($AU118,'FE Source'!$A:$W,9,FALSE)=0,"-",VLOOKUP($AU118,'FE Source'!$A:$W,9,FALSE))</f>
        <v>7.28</v>
      </c>
      <c r="AD118" s="146">
        <f>IF(VLOOKUP($AU118,'FE Source'!$A:$W,10,FALSE)=0,"-",VLOOKUP($AU118,'FE Source'!$A:$W,10,FALSE))</f>
        <v>1.1499999999999999</v>
      </c>
      <c r="AE118" s="83">
        <f>IF(VLOOKUP($AU118,'FE Source'!$A:$W,11,FALSE)=0,"-",VLOOKUP($AU118,'FE Source'!$A:$W,11,FALSE))</f>
        <v>15.1</v>
      </c>
      <c r="AF118" s="83" t="str">
        <f>IF(VLOOKUP($AU118,'FE Source'!$A:$W,12,FALSE)=0,"-",VLOOKUP($AU118,'FE Source'!$A:$W,12,FALSE))</f>
        <v>-</v>
      </c>
      <c r="AG118" s="131">
        <f>IF(VLOOKUP($AU118,'FE Source'!$A:$W,14,FALSE)=0,"-",VLOOKUP($AU118,'FE Source'!$A:$W,14,FALSE))</f>
        <v>-13.93</v>
      </c>
      <c r="AH118" s="174">
        <f>IF(VLOOKUP($AU118,'FE Source'!$A:$DJ,33,FALSE)=0,"-",VLOOKUP($AU118,'FE Source'!$A:$DJ,33,FALSE))</f>
        <v>94.16</v>
      </c>
      <c r="AI118" s="204">
        <f>IF(VLOOKUP($AU118,'FE Source'!$A:$Y,20,FALSE)=0,"-",VLOOKUP($AU118,'FE Source'!$A:$Y,20,FALSE))</f>
        <v>143.93</v>
      </c>
      <c r="AJ118" s="396">
        <f>IF(VLOOKUP($AU118,'FE Source'!$A:$DJ,34,FALSE)=0,"-",VLOOKUP($AU118,'FE Source'!$A:$DJ,34,FALSE))</f>
        <v>164.1</v>
      </c>
      <c r="AK118" s="396">
        <f>IF(VLOOKUP($AU118,'FE Source'!$A:$DJ,35,FALSE)=0,"-",VLOOKUP($AU118,'FE Source'!$A:$DJ,35,FALSE))</f>
        <v>237.65</v>
      </c>
      <c r="AL118" s="327">
        <f>IF(VLOOKUP($AU118,'FE Source'!$A:$Y,19,FALSE)=0,"-",VLOOKUP($AU118,'FE Source'!$A:$Y,19,FALSE))</f>
        <v>121.47</v>
      </c>
      <c r="AM118" s="394">
        <f>IF(VLOOKUP($AU118,'FE Source'!$A:$DJ,36,FALSE)=0,"-",VLOOKUP($AU118,'FE Source'!$A:$DJ,36,FALSE))</f>
        <v>124.02</v>
      </c>
      <c r="AN118" s="167">
        <f>IF(VLOOKUP($AU118,'FE Source'!$A:$W,13,FALSE)=0,"-",VLOOKUP($AU118,'FE Source'!$A:$W,13,FALSE))</f>
        <v>1347.1</v>
      </c>
      <c r="AO118" s="199">
        <f>IF(J118="no","-",IF(VLOOKUP($AU118,'FE Source'!$A:$W,15,FALSE)=0,"-",VLOOKUP($AU118,'FE Source'!$A:$W,15,FALSE)))</f>
        <v>1.57</v>
      </c>
      <c r="AP118" s="202" t="str">
        <f>IF(AO118="-","-",IF(VLOOKUP($AU118,'FE Source'!$A:$Z,21,FALSE)=0,"-",IF(VLOOKUP($AU118,'FE Source'!$A:$Z,21,FALSE)=2,"Semi-Annual",IF(VLOOKUP($AU118,'FE Source'!$A:$Z,21,FALSE)=4,"Quarterly",IF(VLOOKUP($AU118,'FE Source'!$A:$Z,21,FALSE)=12,"Monthly","Annual")))))</f>
        <v>Quarterly</v>
      </c>
      <c r="AQ118" s="171">
        <f t="array" ref="AQ118">IF(VLOOKUP($AU118,'FE Source'!$A:$W,16,FALSE)=0,"-",VLOOKUP($AU118,'FE Source'!$A:$W,16,FALSE))</f>
        <v>1.85</v>
      </c>
      <c r="AR118" s="176" t="str">
        <f>IF(VLOOKUP($AU118,'FE Source'!$A:$W,17,FALSE)=0,"-",VLOOKUP($AU118,'FE Source'!$A:$W,17,FALSE))</f>
        <v>Neutral</v>
      </c>
      <c r="AS118" s="174">
        <f>IF(VLOOKUP($AU118,'FE Source'!$AN:$AS,4,FALSE)="",VLOOKUP($AU118,'FE Source'!$AN:$AS,3,FALSE),VLOOKUP($AU118,'FE Source'!$AN:$AS,4,FALSE))</f>
        <v>199.63</v>
      </c>
      <c r="AT118" s="180">
        <f>IF(VLOOKUP($AU118,'FE Source'!$AN:$AS,5,FALSE)=0,"-",VLOOKUP($AU118,'FE Source'!$AN:$AS,5,FALSE))</f>
        <v>45783</v>
      </c>
      <c r="AU118" s="177" t="s">
        <v>7184</v>
      </c>
      <c r="BE118" s="219">
        <f>IF(VLOOKUP($AU118,'FE Source'!$A:$AK,22,FALSE)=0,"-",VLOOKUP($AU118,'FE Source'!$A:$AK,22,FALSE))</f>
        <v>6.21</v>
      </c>
      <c r="BF118" s="219">
        <f>IF(VLOOKUP($AU118,'FE Source'!$A:$AK,23,FALSE)=0,"-",VLOOKUP($AU118,'FE Source'!$A:$AK,23,FALSE))</f>
        <v>4.01</v>
      </c>
      <c r="BG118" s="219">
        <f>IF(VLOOKUP($AU118,'FE Source'!$A:$AK,24,FALSE)=0,"-",VLOOKUP($AU118,'FE Source'!$A:$AK,24,FALSE))</f>
        <v>24</v>
      </c>
      <c r="BH118" s="219">
        <f>IF(VLOOKUP($AU118,'FE Source'!$A:$AK,25,FALSE)=0,"-",VLOOKUP($AU118,'FE Source'!$A:$AK,25,FALSE))</f>
        <v>-17.920000000000002</v>
      </c>
      <c r="BI118" s="219">
        <f>IF(VLOOKUP($AU118,'FE Source'!$A:$AK,26,FALSE)=0,"-",VLOOKUP($AU118,'FE Source'!$A:$AK,26,FALSE))</f>
        <v>37.49</v>
      </c>
      <c r="BJ118" s="219">
        <f>IF(VLOOKUP($AU118,'FE Source'!$A:$AK,27,FALSE)=0,"-",VLOOKUP($AU118,'FE Source'!$A:$AK,27,FALSE))</f>
        <v>45.15</v>
      </c>
      <c r="BK118" s="219">
        <f>IF(VLOOKUP($AU118,'FE Source'!$A:$AK,28,FALSE)=0,"-",VLOOKUP($AU118,'FE Source'!$A:$AK,28,FALSE))</f>
        <v>11.38</v>
      </c>
      <c r="BL118" s="219">
        <f>IF(VLOOKUP($AU118,'FE Source'!$A:$AK,29,FALSE)=0,"-",VLOOKUP($AU118,'FE Source'!$A:$AK,29,FALSE))</f>
        <v>-22.89</v>
      </c>
      <c r="BM118" s="219">
        <f>IF(VLOOKUP($AU118,'FE Source'!$A:$AK,30,FALSE)=0,"-",VLOOKUP($AU118,'FE Source'!$A:$AK,30,FALSE))</f>
        <v>11.08</v>
      </c>
      <c r="BN118" t="str">
        <f>IF(VLOOKUP($AU118,'FE Source'!$A:$AK,31,FALSE)="No Specified Index","-",IF(VLOOKUP($AU118,'FE Source'!$A:$AK,31,FALSE)=0,"-",VLOOKUP($AU118,'FE Source'!$A:$AK,31,FALSE)))</f>
        <v>MSCI AC Asia Pacific</v>
      </c>
      <c r="BO118" s="217">
        <f>IF(VLOOKUP($AU118,'FE Source'!$A:$AK,32,FALSE)=0,"-",VLOOKUP($AU118,'FE Source'!$A:$AK,32,FALSE))</f>
        <v>39724</v>
      </c>
      <c r="BP118" s="18">
        <f>IF(VLOOKUP($AU118,'FE Source'!$AZ:$BC,2,FALSE)=0,"-",VLOOKUP($AU118,'FE Source'!$AZ:$BC,2,FALSE))</f>
        <v>-2.31</v>
      </c>
      <c r="BQ118" s="18">
        <f>IF(VLOOKUP($AU118,'FE Source'!$AZ:$BC,3,FALSE)=0,"-",VLOOKUP($AU118,'FE Source'!$AZ:$BC,3,FALSE))</f>
        <v>-9.3000000000000007</v>
      </c>
      <c r="BR118" s="18">
        <f>IF(VLOOKUP($AU118,'FE Source'!$AZ:$BC,4,FALSE)=0,"-",VLOOKUP($AU118,'FE Source'!$AZ:$BC,4,FALSE))</f>
        <v>-6.13</v>
      </c>
    </row>
    <row r="119" spans="1:70" ht="15">
      <c r="A119" s="3"/>
      <c r="B119" s="159" t="str">
        <f>INDEX('UT - Retail'!$A$7:$A$1409,MATCH(AU119,'UT - Retail'!$U$7:$U$1409,0),1)</f>
        <v>Allianz Global Investors</v>
      </c>
      <c r="C119" s="699" t="str">
        <f>INDEX('UT - Retail'!$B$7:$B$1409,MATCH(AU119,'UT - Retail'!$U$7:$U$1409,0),1)</f>
        <v>Allianz Oriental Income Cl AT Acc SGD</v>
      </c>
      <c r="D119" s="700"/>
      <c r="E119" s="150" t="str">
        <f>VLOOKUP(C119,'UT - Retail'!$B:$K,8,FALSE)</f>
        <v>Equities</v>
      </c>
      <c r="F119" s="141" t="str">
        <f>VLOOKUP(C119,'UT - Retail'!$B:$K,9,FALSE)</f>
        <v>Asia Pacific</v>
      </c>
      <c r="G119" s="141" t="str">
        <f>VLOOKUP(C119,'UT - Retail'!$B:$K,10,FALSE)</f>
        <v>General</v>
      </c>
      <c r="H119" s="82" t="str">
        <f>VLOOKUP(C119,'UT - Retail'!$B:$N,13,FALSE)</f>
        <v>No</v>
      </c>
      <c r="I119" s="82" t="str">
        <f>VLOOKUP(C119,'UT - Retail'!$B:$Q,14,FALSE)</f>
        <v>No</v>
      </c>
      <c r="J119" s="141" t="str">
        <f>VLOOKUP(C119,'UT - Retail'!$B:$Q,11,FALSE)</f>
        <v>No</v>
      </c>
      <c r="K119" s="130" t="str">
        <f>VLOOKUP(C119,'UT - Retail'!$B:$P,15,FALSE)</f>
        <v>Yes</v>
      </c>
      <c r="L119" s="82" t="str">
        <f>VLOOKUP(C119,'UT - Retail'!$B:$Q,16,FALSE)</f>
        <v>Both</v>
      </c>
      <c r="M119" s="395" t="str">
        <f>VLOOKUP(C119,'UT - Retail'!$B:$K,6,FALSE)</f>
        <v>SGD</v>
      </c>
      <c r="N119" s="395" t="str">
        <f>IFERROR(IF(MATCH(C119,'Portfolio Construction'!$AL:$AL,0),"Yes","No"),"No")</f>
        <v>No</v>
      </c>
      <c r="O119" s="395" t="str">
        <f>IFERROR(IF(MATCH(C119,'Portfolio Construction'!$AN:$AN,0),"Yes","No"),"No")</f>
        <v>No</v>
      </c>
      <c r="P119" s="395" t="str">
        <f>IFERROR(IF(MATCH(C119,'Portfolio Construction'!$AP:$AP,0),"Yes","No"),"No")</f>
        <v>No</v>
      </c>
      <c r="Q119" s="395" t="str">
        <f>IFERROR(IF(MATCH(C119,'Portfolio Construction'!$AR:$AR,0),"Yes","No"),"No")</f>
        <v>No</v>
      </c>
      <c r="R119" s="395" t="str">
        <f>IFERROR(IF(MATCH(C119,'Portfolio Construction'!$AT:$AT,0),"Yes","No"),"No")</f>
        <v>No</v>
      </c>
      <c r="S119" s="395" t="str">
        <f>IFERROR(IF(MATCH(C119,'Portfolio Construction'!$AV:$AV,0),"Yes","No"),"No")</f>
        <v>No</v>
      </c>
      <c r="T119" s="395" t="str">
        <f>IFERROR(IF(MATCH(C119,'Portfolio Construction'!$AX:$AX,0),"Yes","No"),"No")</f>
        <v>No</v>
      </c>
      <c r="U119" s="395" t="str">
        <f>IFERROR(IF(MATCH(C119,'Portfolio Construction'!$AZ:$AZ,0),"Yes","No"),"No")</f>
        <v>No</v>
      </c>
      <c r="V119" s="395" t="str">
        <f>IFERROR(IF(MATCH(C119,'Portfolio Construction'!$BB:$BB,0),"Yes","No"),"No")</f>
        <v>No</v>
      </c>
      <c r="W119" s="638">
        <f>IF(VLOOKUP($AU119,'FE Source'!$A:$W,3,FALSE)=0,"-",VLOOKUP($AU119,'FE Source'!$A:$W,3,FALSE))</f>
        <v>-3.3</v>
      </c>
      <c r="X119" s="609">
        <f>IF(VLOOKUP($AU119,'FE Source'!$A:$W,4,FALSE)=0,"-",VLOOKUP($AU119,'FE Source'!$A:$W,4,FALSE))</f>
        <v>3.45</v>
      </c>
      <c r="Y119" s="609">
        <f>IF(VLOOKUP($AU119,'FE Source'!$A:$W,5,FALSE)=0,"-",VLOOKUP($AU119,'FE Source'!$A:$W,5,FALSE))</f>
        <v>-8.44</v>
      </c>
      <c r="Z119" s="609">
        <f>IF(VLOOKUP($AU119,'FE Source'!$A:$W,6,FALSE)=0,"-",VLOOKUP($AU119,'FE Source'!$A:$W,6,FALSE))</f>
        <v>-5.89</v>
      </c>
      <c r="AA119" s="609">
        <f>IF(VLOOKUP($AU119,'FE Source'!$A:$W,7,FALSE)=0,"-",VLOOKUP($AU119,'FE Source'!$A:$W,7,FALSE))</f>
        <v>3.21</v>
      </c>
      <c r="AB119" s="609">
        <f>IF(VLOOKUP($AU119,'FE Source'!$A:$W,8,FALSE)=0,"-",VLOOKUP($AU119,'FE Source'!$A:$W,8,FALSE))</f>
        <v>6.97</v>
      </c>
      <c r="AC119" s="639">
        <f>IF(VLOOKUP($AU119,'FE Source'!$A:$W,9,FALSE)=0,"-",VLOOKUP($AU119,'FE Source'!$A:$W,9,FALSE))</f>
        <v>7.24</v>
      </c>
      <c r="AD119" s="146">
        <f>IF(VLOOKUP($AU119,'FE Source'!$A:$W,10,FALSE)=0,"-",VLOOKUP($AU119,'FE Source'!$A:$W,10,FALSE))</f>
        <v>1.1499999999999999</v>
      </c>
      <c r="AE119" s="83">
        <f>IF(VLOOKUP($AU119,'FE Source'!$A:$W,11,FALSE)=0,"-",VLOOKUP($AU119,'FE Source'!$A:$W,11,FALSE))</f>
        <v>15.3</v>
      </c>
      <c r="AF119" s="83" t="str">
        <f>IF(VLOOKUP($AU119,'FE Source'!$A:$W,12,FALSE)=0,"-",VLOOKUP($AU119,'FE Source'!$A:$W,12,FALSE))</f>
        <v>-</v>
      </c>
      <c r="AG119" s="131">
        <f>IF(VLOOKUP($AU119,'FE Source'!$A:$W,14,FALSE)=0,"-",VLOOKUP($AU119,'FE Source'!$A:$W,14,FALSE))</f>
        <v>-14.15</v>
      </c>
      <c r="AH119" s="174">
        <f>IF(VLOOKUP($AU119,'FE Source'!$A:$DJ,33,FALSE)=0,"-",VLOOKUP($AU119,'FE Source'!$A:$DJ,33,FALSE))</f>
        <v>96.47</v>
      </c>
      <c r="AI119" s="204">
        <f>IF(VLOOKUP($AU119,'FE Source'!$A:$Y,20,FALSE)=0,"-",VLOOKUP($AU119,'FE Source'!$A:$Y,20,FALSE))</f>
        <v>144.09</v>
      </c>
      <c r="AJ119" s="396">
        <f>IF(VLOOKUP($AU119,'FE Source'!$A:$DJ,34,FALSE)=0,"-",VLOOKUP($AU119,'FE Source'!$A:$DJ,34,FALSE))</f>
        <v>164.03</v>
      </c>
      <c r="AK119" s="396">
        <f>IF(VLOOKUP($AU119,'FE Source'!$A:$DJ,35,FALSE)=0,"-",VLOOKUP($AU119,'FE Source'!$A:$DJ,35,FALSE))</f>
        <v>240.02</v>
      </c>
      <c r="AL119" s="327">
        <f>IF(VLOOKUP($AU119,'FE Source'!$A:$Y,19,FALSE)=0,"-",VLOOKUP($AU119,'FE Source'!$A:$Y,19,FALSE))</f>
        <v>121.75</v>
      </c>
      <c r="AM119" s="394">
        <f>IF(VLOOKUP($AU119,'FE Source'!$A:$DJ,36,FALSE)=0,"-",VLOOKUP($AU119,'FE Source'!$A:$DJ,36,FALSE))</f>
        <v>124.21</v>
      </c>
      <c r="AN119" s="167">
        <f>IF(VLOOKUP($AU119,'FE Source'!$A:$W,13,FALSE)=0,"-",VLOOKUP($AU119,'FE Source'!$A:$W,13,FALSE))</f>
        <v>1347.1</v>
      </c>
      <c r="AO119" s="199" t="str">
        <f>IF(J119="no","-",IF(VLOOKUP($AU119,'FE Source'!$A:$W,15,FALSE)=0,"-",VLOOKUP($AU119,'FE Source'!$A:$W,15,FALSE)))</f>
        <v>-</v>
      </c>
      <c r="AP119" s="202" t="str">
        <f>IF(AO119="-","-",IF(VLOOKUP($AU119,'FE Source'!$A:$Z,21,FALSE)=0,"-",IF(VLOOKUP($AU119,'FE Source'!$A:$Z,21,FALSE)=2,"Semi-Annual",IF(VLOOKUP($AU119,'FE Source'!$A:$Z,21,FALSE)=4,"Quarterly",IF(VLOOKUP($AU119,'FE Source'!$A:$Z,21,FALSE)=12,"Monthly","Annual")))))</f>
        <v>-</v>
      </c>
      <c r="AQ119" s="171">
        <f t="array" ref="AQ119">IF(VLOOKUP($AU119,'FE Source'!$A:$W,16,FALSE)=0,"-",VLOOKUP($AU119,'FE Source'!$A:$W,16,FALSE))</f>
        <v>1.85</v>
      </c>
      <c r="AR119" s="176" t="str">
        <f>IF(VLOOKUP($AU119,'FE Source'!$A:$W,17,FALSE)=0,"-",VLOOKUP($AU119,'FE Source'!$A:$W,17,FALSE))</f>
        <v>Neutral</v>
      </c>
      <c r="AS119" s="174">
        <f>IF(VLOOKUP($AU119,'FE Source'!$AN:$AS,4,FALSE)="",VLOOKUP($AU119,'FE Source'!$AN:$AS,3,FALSE),VLOOKUP($AU119,'FE Source'!$AN:$AS,4,FALSE))</f>
        <v>26.5</v>
      </c>
      <c r="AT119" s="180">
        <f>IF(VLOOKUP($AU119,'FE Source'!$AN:$AS,5,FALSE)=0,"-",VLOOKUP($AU119,'FE Source'!$AN:$AS,5,FALSE))</f>
        <v>45783</v>
      </c>
      <c r="AU119" s="177" t="s">
        <v>4036</v>
      </c>
      <c r="BE119" s="219">
        <f>IF(VLOOKUP($AU119,'FE Source'!$A:$AK,22,FALSE)=0,"-",VLOOKUP($AU119,'FE Source'!$A:$AK,22,FALSE))</f>
        <v>6.03</v>
      </c>
      <c r="BF119" s="219">
        <f>IF(VLOOKUP($AU119,'FE Source'!$A:$AK,23,FALSE)=0,"-",VLOOKUP($AU119,'FE Source'!$A:$AK,23,FALSE))</f>
        <v>4.38</v>
      </c>
      <c r="BG119" s="219">
        <f>IF(VLOOKUP($AU119,'FE Source'!$A:$AK,24,FALSE)=0,"-",VLOOKUP($AU119,'FE Source'!$A:$AK,24,FALSE))</f>
        <v>23.86</v>
      </c>
      <c r="BH119" s="219">
        <f>IF(VLOOKUP($AU119,'FE Source'!$A:$AK,25,FALSE)=0,"-",VLOOKUP($AU119,'FE Source'!$A:$AK,25,FALSE))</f>
        <v>-17.84</v>
      </c>
      <c r="BI119" s="219">
        <f>IF(VLOOKUP($AU119,'FE Source'!$A:$AK,26,FALSE)=0,"-",VLOOKUP($AU119,'FE Source'!$A:$AK,26,FALSE))</f>
        <v>37.409999999999997</v>
      </c>
      <c r="BJ119" s="219">
        <f>IF(VLOOKUP($AU119,'FE Source'!$A:$AK,27,FALSE)=0,"-",VLOOKUP($AU119,'FE Source'!$A:$AK,27,FALSE))</f>
        <v>45.55</v>
      </c>
      <c r="BK119" s="219">
        <f>IF(VLOOKUP($AU119,'FE Source'!$A:$AK,28,FALSE)=0,"-",VLOOKUP($AU119,'FE Source'!$A:$AK,28,FALSE))</f>
        <v>11.4</v>
      </c>
      <c r="BL119" s="219">
        <f>IF(VLOOKUP($AU119,'FE Source'!$A:$AK,29,FALSE)=0,"-",VLOOKUP($AU119,'FE Source'!$A:$AK,29,FALSE))</f>
        <v>-22.86</v>
      </c>
      <c r="BM119" s="219">
        <f>IF(VLOOKUP($AU119,'FE Source'!$A:$AK,30,FALSE)=0,"-",VLOOKUP($AU119,'FE Source'!$A:$AK,30,FALSE))</f>
        <v>11.09</v>
      </c>
      <c r="BN119" t="str">
        <f>IF(VLOOKUP($AU119,'FE Source'!$A:$AK,31,FALSE)="No Specified Index","-",IF(VLOOKUP($AU119,'FE Source'!$A:$AK,31,FALSE)=0,"-",VLOOKUP($AU119,'FE Source'!$A:$AK,31,FALSE)))</f>
        <v>MSCI AC Asia Pacific</v>
      </c>
      <c r="BO119" s="217">
        <f>IF(VLOOKUP($AU119,'FE Source'!$A:$AK,32,FALSE)=0,"-",VLOOKUP($AU119,'FE Source'!$A:$AK,32,FALSE))</f>
        <v>40036</v>
      </c>
      <c r="BP119" s="18">
        <f>IF(VLOOKUP($AU119,'FE Source'!$AZ:$BC,2,FALSE)=0,"-",VLOOKUP($AU119,'FE Source'!$AZ:$BC,2,FALSE))</f>
        <v>-2.64</v>
      </c>
      <c r="BQ119" s="18">
        <f>IF(VLOOKUP($AU119,'FE Source'!$AZ:$BC,3,FALSE)=0,"-",VLOOKUP($AU119,'FE Source'!$AZ:$BC,3,FALSE))</f>
        <v>-8.99</v>
      </c>
      <c r="BR119" s="18" t="str">
        <f>IF(VLOOKUP($AU119,'FE Source'!$AZ:$BC,4,FALSE)=0,"-",VLOOKUP($AU119,'FE Source'!$AZ:$BC,4,FALSE))</f>
        <v>-</v>
      </c>
    </row>
    <row r="120" spans="1:70" ht="15" customHeight="1">
      <c r="A120" s="3"/>
      <c r="B120" s="159" t="str">
        <f>INDEX('UT - Retail'!$A$7:$A$1409,MATCH(AU120,'UT - Retail'!$U$7:$U$1409,0),1)</f>
        <v>Allianz Global Investors</v>
      </c>
      <c r="C120" s="699" t="str">
        <f>INDEX('UT - Retail'!$B$7:$B$1409,MATCH(AU120,'UT - Retail'!$U$7:$U$1409,0),1)</f>
        <v>Allianz Oriental Income ET Acc SGD</v>
      </c>
      <c r="D120" s="700"/>
      <c r="E120" s="150" t="str">
        <f>VLOOKUP(C120,'UT - Retail'!$B:$K,8,FALSE)</f>
        <v>Equities</v>
      </c>
      <c r="F120" s="141" t="str">
        <f>VLOOKUP(C120,'UT - Retail'!$B:$K,9,FALSE)</f>
        <v>Asia Pacific</v>
      </c>
      <c r="G120" s="141" t="str">
        <f>VLOOKUP(C120,'UT - Retail'!$B:$K,10,FALSE)</f>
        <v>General</v>
      </c>
      <c r="H120" s="82" t="str">
        <f>VLOOKUP(C120,'UT - Retail'!$B:$N,13,FALSE)</f>
        <v>Yes</v>
      </c>
      <c r="I120" s="82" t="str">
        <f>VLOOKUP(C120,'UT - Retail'!$B:$Q,14,FALSE)</f>
        <v>No</v>
      </c>
      <c r="J120" s="141" t="str">
        <f>VLOOKUP(C120,'UT - Retail'!$B:$Q,11,FALSE)</f>
        <v>No</v>
      </c>
      <c r="K120" s="130" t="str">
        <f>VLOOKUP(C120,'UT - Retail'!$B:$P,15,FALSE)</f>
        <v>No</v>
      </c>
      <c r="L120" s="82" t="str">
        <f>VLOOKUP(C120,'UT - Retail'!$B:$Q,16,FALSE)</f>
        <v>Both</v>
      </c>
      <c r="M120" s="395" t="str">
        <f>VLOOKUP(C120,'UT - Retail'!$B:$K,6,FALSE)</f>
        <v>SGD</v>
      </c>
      <c r="N120" s="395" t="str">
        <f>IFERROR(IF(MATCH(C120,'Portfolio Construction'!$AL:$AL,0),"Yes","No"),"No")</f>
        <v>No</v>
      </c>
      <c r="O120" s="395" t="str">
        <f>IFERROR(IF(MATCH(C120,'Portfolio Construction'!$AN:$AN,0),"Yes","No"),"No")</f>
        <v>No</v>
      </c>
      <c r="P120" s="395" t="str">
        <f>IFERROR(IF(MATCH(C120,'Portfolio Construction'!$AP:$AP,0),"Yes","No"),"No")</f>
        <v>No</v>
      </c>
      <c r="Q120" s="395" t="str">
        <f>IFERROR(IF(MATCH(C120,'Portfolio Construction'!$AR:$AR,0),"Yes","No"),"No")</f>
        <v>No</v>
      </c>
      <c r="R120" s="395" t="str">
        <f>IFERROR(IF(MATCH(C120,'Portfolio Construction'!$AT:$AT,0),"Yes","No"),"No")</f>
        <v>No</v>
      </c>
      <c r="S120" s="395" t="str">
        <f>IFERROR(IF(MATCH(C120,'Portfolio Construction'!$AV:$AV,0),"Yes","No"),"No")</f>
        <v>No</v>
      </c>
      <c r="T120" s="395" t="str">
        <f>IFERROR(IF(MATCH(C120,'Portfolio Construction'!$AX:$AX,0),"Yes","No"),"No")</f>
        <v>No</v>
      </c>
      <c r="U120" s="395" t="str">
        <f>IFERROR(IF(MATCH(C120,'Portfolio Construction'!$AZ:$AZ,0),"Yes","No"),"No")</f>
        <v>No</v>
      </c>
      <c r="V120" s="395" t="str">
        <f>IFERROR(IF(MATCH(C120,'Portfolio Construction'!$BB:$BB,0),"Yes","No"),"No")</f>
        <v>No</v>
      </c>
      <c r="W120" s="638">
        <f>IF(VLOOKUP($AU120,'FE Source'!$A:$W,3,FALSE)=0,"-",VLOOKUP($AU120,'FE Source'!$A:$W,3,FALSE))</f>
        <v>-3.11</v>
      </c>
      <c r="X120" s="609">
        <f>IF(VLOOKUP($AU120,'FE Source'!$A:$W,4,FALSE)=0,"-",VLOOKUP($AU120,'FE Source'!$A:$W,4,FALSE))</f>
        <v>3.49</v>
      </c>
      <c r="Y120" s="609">
        <f>IF(VLOOKUP($AU120,'FE Source'!$A:$W,5,FALSE)=0,"-",VLOOKUP($AU120,'FE Source'!$A:$W,5,FALSE))</f>
        <v>-8.24</v>
      </c>
      <c r="Z120" s="609">
        <f>IF(VLOOKUP($AU120,'FE Source'!$A:$W,6,FALSE)=0,"-",VLOOKUP($AU120,'FE Source'!$A:$W,6,FALSE))</f>
        <v>-5.42</v>
      </c>
      <c r="AA120" s="609" t="str">
        <f>IF(VLOOKUP($AU120,'FE Source'!$A:$W,7,FALSE)=0,"-",VLOOKUP($AU120,'FE Source'!$A:$W,7,FALSE))</f>
        <v>-</v>
      </c>
      <c r="AB120" s="609" t="str">
        <f>IF(VLOOKUP($AU120,'FE Source'!$A:$W,8,FALSE)=0,"-",VLOOKUP($AU120,'FE Source'!$A:$W,8,FALSE))</f>
        <v>-</v>
      </c>
      <c r="AC120" s="639" t="str">
        <f>IF(VLOOKUP($AU120,'FE Source'!$A:$W,9,FALSE)=0,"-",VLOOKUP($AU120,'FE Source'!$A:$W,9,FALSE))</f>
        <v>-</v>
      </c>
      <c r="AD120" s="146" t="str">
        <f>IF(VLOOKUP($AU120,'FE Source'!$A:$W,10,FALSE)=0,"-",VLOOKUP($AU120,'FE Source'!$A:$W,10,FALSE))</f>
        <v>-</v>
      </c>
      <c r="AE120" s="83" t="str">
        <f>IF(VLOOKUP($AU120,'FE Source'!$A:$W,11,FALSE)=0,"-",VLOOKUP($AU120,'FE Source'!$A:$W,11,FALSE))</f>
        <v>-</v>
      </c>
      <c r="AF120" s="83" t="str">
        <f>IF(VLOOKUP($AU120,'FE Source'!$A:$W,12,FALSE)=0,"-",VLOOKUP($AU120,'FE Source'!$A:$W,12,FALSE))</f>
        <v>-</v>
      </c>
      <c r="AG120" s="131" t="str">
        <f>IF(VLOOKUP($AU120,'FE Source'!$A:$W,14,FALSE)=0,"-",VLOOKUP($AU120,'FE Source'!$A:$W,14,FALSE))</f>
        <v>-</v>
      </c>
      <c r="AH120" s="174">
        <f>IF(VLOOKUP($AU120,'FE Source'!$A:$DJ,33,FALSE)=0,"-",VLOOKUP($AU120,'FE Source'!$A:$DJ,33,FALSE))</f>
        <v>17.54</v>
      </c>
      <c r="AI120" s="204" t="str">
        <f>IF(VLOOKUP($AU120,'FE Source'!$A:$Y,20,FALSE)=0,"-",VLOOKUP($AU120,'FE Source'!$A:$Y,20,FALSE))</f>
        <v>-</v>
      </c>
      <c r="AJ120" s="396" t="str">
        <f>IF(VLOOKUP($AU120,'FE Source'!$A:$DJ,34,FALSE)=0,"-",VLOOKUP($AU120,'FE Source'!$A:$DJ,34,FALSE))</f>
        <v>-</v>
      </c>
      <c r="AK120" s="396">
        <f>IF(VLOOKUP($AU120,'FE Source'!$A:$DJ,35,FALSE)=0,"-",VLOOKUP($AU120,'FE Source'!$A:$DJ,35,FALSE))</f>
        <v>120.2</v>
      </c>
      <c r="AL120" s="327" t="str">
        <f>IF(VLOOKUP($AU120,'FE Source'!$A:$Y,19,FALSE)=0,"-",VLOOKUP($AU120,'FE Source'!$A:$Y,19,FALSE))</f>
        <v>-</v>
      </c>
      <c r="AM120" s="394" t="str">
        <f>IF(VLOOKUP($AU120,'FE Source'!$A:$DJ,36,FALSE)=0,"-",VLOOKUP($AU120,'FE Source'!$A:$DJ,36,FALSE))</f>
        <v>-</v>
      </c>
      <c r="AN120" s="167">
        <f>IF(VLOOKUP($AU120,'FE Source'!$A:$W,13,FALSE)=0,"-",VLOOKUP($AU120,'FE Source'!$A:$W,13,FALSE))</f>
        <v>1347.1</v>
      </c>
      <c r="AO120" s="199" t="str">
        <f>IF(J120="no","-",IF(VLOOKUP($AU120,'FE Source'!$A:$W,15,FALSE)=0,"-",VLOOKUP($AU120,'FE Source'!$A:$W,15,FALSE)))</f>
        <v>-</v>
      </c>
      <c r="AP120" s="202" t="str">
        <f>IF(AO120="-","-",IF(VLOOKUP($AU120,'FE Source'!$A:$Z,21,FALSE)=0,"-",IF(VLOOKUP($AU120,'FE Source'!$A:$Z,21,FALSE)=2,"Semi-Annual",IF(VLOOKUP($AU120,'FE Source'!$A:$Z,21,FALSE)=4,"Quarterly",IF(VLOOKUP($AU120,'FE Source'!$A:$Z,21,FALSE)=12,"Monthly","Annual")))))</f>
        <v>-</v>
      </c>
      <c r="AQ120" s="171">
        <f t="array" ref="AQ120">IF(VLOOKUP($AU120,'FE Source'!$A:$W,16,FALSE)=0,"-",VLOOKUP($AU120,'FE Source'!$A:$W,16,FALSE))</f>
        <v>1.69</v>
      </c>
      <c r="AR120" s="176" t="str">
        <f>IF(VLOOKUP($AU120,'FE Source'!$A:$W,17,FALSE)=0,"-",VLOOKUP($AU120,'FE Source'!$A:$W,17,FALSE))</f>
        <v>Neutral</v>
      </c>
      <c r="AS120" s="174">
        <f>IF(VLOOKUP($AU120,'FE Source'!$AN:$AS,4,FALSE)="",VLOOKUP($AU120,'FE Source'!$AN:$AS,3,FALSE),VLOOKUP($AU120,'FE Source'!$AN:$AS,4,FALSE))</f>
        <v>10.25</v>
      </c>
      <c r="AT120" s="180">
        <f>IF(VLOOKUP($AU120,'FE Source'!$AN:$AS,5,FALSE)=0,"-",VLOOKUP($AU120,'FE Source'!$AN:$AS,5,FALSE))</f>
        <v>45783</v>
      </c>
      <c r="AU120" s="177" t="s">
        <v>9110</v>
      </c>
      <c r="BE120" s="219" t="str">
        <f>IF(VLOOKUP($AU120,'FE Source'!$A:$AK,22,FALSE)=0,"-",VLOOKUP($AU120,'FE Source'!$A:$AK,22,FALSE))</f>
        <v>-</v>
      </c>
      <c r="BF120" s="219" t="str">
        <f>IF(VLOOKUP($AU120,'FE Source'!$A:$AK,23,FALSE)=0,"-",VLOOKUP($AU120,'FE Source'!$A:$AK,23,FALSE))</f>
        <v>-</v>
      </c>
      <c r="BG120" s="219" t="str">
        <f>IF(VLOOKUP($AU120,'FE Source'!$A:$AK,24,FALSE)=0,"-",VLOOKUP($AU120,'FE Source'!$A:$AK,24,FALSE))</f>
        <v>-</v>
      </c>
      <c r="BH120" s="219" t="str">
        <f>IF(VLOOKUP($AU120,'FE Source'!$A:$AK,25,FALSE)=0,"-",VLOOKUP($AU120,'FE Source'!$A:$AK,25,FALSE))</f>
        <v>-</v>
      </c>
      <c r="BI120" s="219" t="str">
        <f>IF(VLOOKUP($AU120,'FE Source'!$A:$AK,26,FALSE)=0,"-",VLOOKUP($AU120,'FE Source'!$A:$AK,26,FALSE))</f>
        <v>-</v>
      </c>
      <c r="BJ120" s="219" t="str">
        <f>IF(VLOOKUP($AU120,'FE Source'!$A:$AK,27,FALSE)=0,"-",VLOOKUP($AU120,'FE Source'!$A:$AK,27,FALSE))</f>
        <v>-</v>
      </c>
      <c r="BK120" s="219" t="str">
        <f>IF(VLOOKUP($AU120,'FE Source'!$A:$AK,28,FALSE)=0,"-",VLOOKUP($AU120,'FE Source'!$A:$AK,28,FALSE))</f>
        <v>-</v>
      </c>
      <c r="BL120" s="219" t="str">
        <f>IF(VLOOKUP($AU120,'FE Source'!$A:$AK,29,FALSE)=0,"-",VLOOKUP($AU120,'FE Source'!$A:$AK,29,FALSE))</f>
        <v>-</v>
      </c>
      <c r="BM120" s="219" t="str">
        <f>IF(VLOOKUP($AU120,'FE Source'!$A:$AK,30,FALSE)=0,"-",VLOOKUP($AU120,'FE Source'!$A:$AK,30,FALSE))</f>
        <v>-</v>
      </c>
      <c r="BN120" t="str">
        <f>IF(VLOOKUP($AU120,'FE Source'!$A:$AK,31,FALSE)="No Specified Index","-",IF(VLOOKUP($AU120,'FE Source'!$A:$AK,31,FALSE)=0,"-",VLOOKUP($AU120,'FE Source'!$A:$AK,31,FALSE)))</f>
        <v>MSCI AC Asia Pacific</v>
      </c>
      <c r="BO120" s="217">
        <f>IF(VLOOKUP($AU120,'FE Source'!$A:$AK,32,FALSE)=0,"-",VLOOKUP($AU120,'FE Source'!$A:$AK,32,FALSE))</f>
        <v>45127</v>
      </c>
      <c r="BP120" s="18" t="str">
        <f>IF(VLOOKUP($AU120,'FE Source'!$AZ:$BC,2,FALSE)=0,"-",VLOOKUP($AU120,'FE Source'!$AZ:$BC,2,FALSE))</f>
        <v>-</v>
      </c>
      <c r="BQ120" s="18" t="str">
        <f>IF(VLOOKUP($AU120,'FE Source'!$AZ:$BC,3,FALSE)=0,"-",VLOOKUP($AU120,'FE Source'!$AZ:$BC,3,FALSE))</f>
        <v>-</v>
      </c>
      <c r="BR120" s="18" t="str">
        <f>IF(VLOOKUP($AU120,'FE Source'!$AZ:$BC,4,FALSE)=0,"-",VLOOKUP($AU120,'FE Source'!$AZ:$BC,4,FALSE))</f>
        <v>-</v>
      </c>
    </row>
    <row r="121" spans="1:70" ht="15" customHeight="1">
      <c r="A121" s="3"/>
      <c r="B121" s="159" t="str">
        <f>INDEX('UT - Retail'!$A$7:$A$1409,MATCH(AU121,'UT - Retail'!$U$7:$U$1409,0),1)</f>
        <v>Allianz Global Investors</v>
      </c>
      <c r="C121" s="699" t="str">
        <f>INDEX('UT - Retail'!$B$7:$B$1409,MATCH(AU121,'UT - Retail'!$U$7:$U$1409,0),1)</f>
        <v>Allianz Strategic Bond AT SGD-H2</v>
      </c>
      <c r="D121" s="700"/>
      <c r="E121" s="150" t="str">
        <f>VLOOKUP(C121,'UT - Retail'!$B:$K,8,FALSE)</f>
        <v>Fixed Income</v>
      </c>
      <c r="F121" s="141" t="str">
        <f>VLOOKUP(C121,'UT - Retail'!$B:$K,9,FALSE)</f>
        <v>Global</v>
      </c>
      <c r="G121" s="141" t="str">
        <f>VLOOKUP(C121,'UT - Retail'!$B:$K,10,FALSE)</f>
        <v>General</v>
      </c>
      <c r="H121" s="82" t="str">
        <f>VLOOKUP(C121,'UT - Retail'!$B:$N,13,FALSE)</f>
        <v>No</v>
      </c>
      <c r="I121" s="82" t="str">
        <f>VLOOKUP(C121,'UT - Retail'!$B:$Q,14,FALSE)</f>
        <v>No</v>
      </c>
      <c r="J121" s="141" t="str">
        <f>VLOOKUP(C121,'UT - Retail'!$B:$Q,11,FALSE)</f>
        <v>No</v>
      </c>
      <c r="K121" s="130" t="str">
        <f>VLOOKUP(C121,'UT - Retail'!$B:$P,15,FALSE)</f>
        <v>Yes</v>
      </c>
      <c r="L121" s="82" t="str">
        <f>VLOOKUP(C121,'UT - Retail'!$B:$Q,16,FALSE)</f>
        <v>Both</v>
      </c>
      <c r="M121" s="395" t="str">
        <f>VLOOKUP(C121,'UT - Retail'!$B:$K,6,FALSE)</f>
        <v>SGD</v>
      </c>
      <c r="N121" s="395" t="str">
        <f>IFERROR(IF(MATCH(C121,'Portfolio Construction'!$AL:$AL,0),"Yes","No"),"No")</f>
        <v>No</v>
      </c>
      <c r="O121" s="395" t="str">
        <f>IFERROR(IF(MATCH(C121,'Portfolio Construction'!$AN:$AN,0),"Yes","No"),"No")</f>
        <v>No</v>
      </c>
      <c r="P121" s="395" t="str">
        <f>IFERROR(IF(MATCH(C121,'Portfolio Construction'!$AP:$AP,0),"Yes","No"),"No")</f>
        <v>No</v>
      </c>
      <c r="Q121" s="395" t="str">
        <f>IFERROR(IF(MATCH(C121,'Portfolio Construction'!$AR:$AR,0),"Yes","No"),"No")</f>
        <v>No</v>
      </c>
      <c r="R121" s="395" t="str">
        <f>IFERROR(IF(MATCH(C121,'Portfolio Construction'!$AT:$AT,0),"Yes","No"),"No")</f>
        <v>No</v>
      </c>
      <c r="S121" s="395" t="str">
        <f>IFERROR(IF(MATCH(C121,'Portfolio Construction'!$AV:$AV,0),"Yes","No"),"No")</f>
        <v>No</v>
      </c>
      <c r="T121" s="395" t="str">
        <f>IFERROR(IF(MATCH(C121,'Portfolio Construction'!$AX:$AX,0),"Yes","No"),"No")</f>
        <v>No</v>
      </c>
      <c r="U121" s="395" t="str">
        <f>IFERROR(IF(MATCH(C121,'Portfolio Construction'!$AZ:$AZ,0),"Yes","No"),"No")</f>
        <v>No</v>
      </c>
      <c r="V121" s="395" t="str">
        <f>IFERROR(IF(MATCH(C121,'Portfolio Construction'!$BB:$BB,0),"Yes","No"),"No")</f>
        <v>No</v>
      </c>
      <c r="W121" s="638">
        <f>IF(VLOOKUP($AU121,'FE Source'!$A:$W,3,FALSE)=0,"-",VLOOKUP($AU121,'FE Source'!$A:$W,3,FALSE))</f>
        <v>2.48</v>
      </c>
      <c r="X121" s="609">
        <f>IF(VLOOKUP($AU121,'FE Source'!$A:$W,4,FALSE)=0,"-",VLOOKUP($AU121,'FE Source'!$A:$W,4,FALSE))</f>
        <v>-1.19</v>
      </c>
      <c r="Y121" s="609">
        <f>IF(VLOOKUP($AU121,'FE Source'!$A:$W,5,FALSE)=0,"-",VLOOKUP($AU121,'FE Source'!$A:$W,5,FALSE))</f>
        <v>1.91</v>
      </c>
      <c r="Z121" s="609">
        <f>IF(VLOOKUP($AU121,'FE Source'!$A:$W,6,FALSE)=0,"-",VLOOKUP($AU121,'FE Source'!$A:$W,6,FALSE))</f>
        <v>1.01</v>
      </c>
      <c r="AA121" s="609">
        <f>IF(VLOOKUP($AU121,'FE Source'!$A:$W,7,FALSE)=0,"-",VLOOKUP($AU121,'FE Source'!$A:$W,7,FALSE))</f>
        <v>-6.38</v>
      </c>
      <c r="AB121" s="609" t="str">
        <f>IF(VLOOKUP($AU121,'FE Source'!$A:$W,8,FALSE)=0,"-",VLOOKUP($AU121,'FE Source'!$A:$W,8,FALSE))</f>
        <v>-</v>
      </c>
      <c r="AC121" s="639" t="str">
        <f>IF(VLOOKUP($AU121,'FE Source'!$A:$W,9,FALSE)=0,"-",VLOOKUP($AU121,'FE Source'!$A:$W,9,FALSE))</f>
        <v>-</v>
      </c>
      <c r="AD121" s="146">
        <f>IF(VLOOKUP($AU121,'FE Source'!$A:$W,10,FALSE)=0,"-",VLOOKUP($AU121,'FE Source'!$A:$W,10,FALSE))</f>
        <v>1.29</v>
      </c>
      <c r="AE121" s="83">
        <f>IF(VLOOKUP($AU121,'FE Source'!$A:$W,11,FALSE)=0,"-",VLOOKUP($AU121,'FE Source'!$A:$W,11,FALSE))</f>
        <v>8.14</v>
      </c>
      <c r="AF121" s="83">
        <f>IF(VLOOKUP($AU121,'FE Source'!$A:$W,12,FALSE)=0,"-",VLOOKUP($AU121,'FE Source'!$A:$W,12,FALSE))</f>
        <v>-0.01</v>
      </c>
      <c r="AG121" s="131">
        <f>IF(VLOOKUP($AU121,'FE Source'!$A:$W,14,FALSE)=0,"-",VLOOKUP($AU121,'FE Source'!$A:$W,14,FALSE))</f>
        <v>-21.43</v>
      </c>
      <c r="AH121" s="174">
        <f>IF(VLOOKUP($AU121,'FE Source'!$A:$DJ,33,FALSE)=0,"-",VLOOKUP($AU121,'FE Source'!$A:$DJ,33,FALSE))</f>
        <v>-23.32</v>
      </c>
      <c r="AI121" s="204">
        <f>IF(VLOOKUP($AU121,'FE Source'!$A:$Y,20,FALSE)=0,"-",VLOOKUP($AU121,'FE Source'!$A:$Y,20,FALSE))</f>
        <v>49.39</v>
      </c>
      <c r="AJ121" s="396" t="str">
        <f>IF(VLOOKUP($AU121,'FE Source'!$A:$DJ,34,FALSE)=0,"-",VLOOKUP($AU121,'FE Source'!$A:$DJ,34,FALSE))</f>
        <v>-</v>
      </c>
      <c r="AK121" s="396">
        <f>IF(VLOOKUP($AU121,'FE Source'!$A:$DJ,35,FALSE)=0,"-",VLOOKUP($AU121,'FE Source'!$A:$DJ,35,FALSE))</f>
        <v>-366.74</v>
      </c>
      <c r="AL121" s="327">
        <f>IF(VLOOKUP($AU121,'FE Source'!$A:$Y,19,FALSE)=0,"-",VLOOKUP($AU121,'FE Source'!$A:$Y,19,FALSE))</f>
        <v>208.14</v>
      </c>
      <c r="AM121" s="394" t="str">
        <f>IF(VLOOKUP($AU121,'FE Source'!$A:$DJ,36,FALSE)=0,"-",VLOOKUP($AU121,'FE Source'!$A:$DJ,36,FALSE))</f>
        <v>-</v>
      </c>
      <c r="AN121" s="167">
        <f>IF(VLOOKUP($AU121,'FE Source'!$A:$W,13,FALSE)=0,"-",VLOOKUP($AU121,'FE Source'!$A:$W,13,FALSE))</f>
        <v>43.6</v>
      </c>
      <c r="AO121" s="199" t="str">
        <f>IF(J121="no","-",IF(VLOOKUP($AU121,'FE Source'!$A:$W,15,FALSE)=0,"-",VLOOKUP($AU121,'FE Source'!$A:$W,15,FALSE)))</f>
        <v>-</v>
      </c>
      <c r="AP121" s="202" t="str">
        <f>IF(AO121="-","-",IF(VLOOKUP($AU121,'FE Source'!$A:$Z,21,FALSE)=0,"-",IF(VLOOKUP($AU121,'FE Source'!$A:$Z,21,FALSE)=2,"Semi-Annual",IF(VLOOKUP($AU121,'FE Source'!$A:$Z,21,FALSE)=4,"Quarterly",IF(VLOOKUP($AU121,'FE Source'!$A:$Z,21,FALSE)=12,"Monthly","Annual")))))</f>
        <v>-</v>
      </c>
      <c r="AQ121" s="171">
        <f t="array" ref="AQ121">IF(VLOOKUP($AU121,'FE Source'!$A:$W,16,FALSE)=0,"-",VLOOKUP($AU121,'FE Source'!$A:$W,16,FALSE))</f>
        <v>1.1000000000000001</v>
      </c>
      <c r="AR121" s="176" t="str">
        <f>IF(VLOOKUP($AU121,'FE Source'!$A:$W,17,FALSE)=0,"-",VLOOKUP($AU121,'FE Source'!$A:$W,17,FALSE))</f>
        <v>-</v>
      </c>
      <c r="AS121" s="174">
        <f>IF(VLOOKUP($AU121,'FE Source'!$AN:$AS,4,FALSE)="",VLOOKUP($AU121,'FE Source'!$AN:$AS,3,FALSE),VLOOKUP($AU121,'FE Source'!$AN:$AS,4,FALSE))</f>
        <v>6.88</v>
      </c>
      <c r="AT121" s="180">
        <f>IF(VLOOKUP($AU121,'FE Source'!$AN:$AS,5,FALSE)=0,"-",VLOOKUP($AU121,'FE Source'!$AN:$AS,5,FALSE))</f>
        <v>45783</v>
      </c>
      <c r="AU121" s="177" t="s">
        <v>6904</v>
      </c>
      <c r="BE121" s="219" t="str">
        <f>IF(VLOOKUP($AU121,'FE Source'!$A:$AK,22,FALSE)=0,"-",VLOOKUP($AU121,'FE Source'!$A:$AK,22,FALSE))</f>
        <v>-</v>
      </c>
      <c r="BF121" s="219" t="str">
        <f>IF(VLOOKUP($AU121,'FE Source'!$A:$AK,23,FALSE)=0,"-",VLOOKUP($AU121,'FE Source'!$A:$AK,23,FALSE))</f>
        <v>-</v>
      </c>
      <c r="BG121" s="219" t="str">
        <f>IF(VLOOKUP($AU121,'FE Source'!$A:$AK,24,FALSE)=0,"-",VLOOKUP($AU121,'FE Source'!$A:$AK,24,FALSE))</f>
        <v>-</v>
      </c>
      <c r="BH121" s="219" t="str">
        <f>IF(VLOOKUP($AU121,'FE Source'!$A:$AK,25,FALSE)=0,"-",VLOOKUP($AU121,'FE Source'!$A:$AK,25,FALSE))</f>
        <v>-</v>
      </c>
      <c r="BI121" s="219" t="str">
        <f>IF(VLOOKUP($AU121,'FE Source'!$A:$AK,26,FALSE)=0,"-",VLOOKUP($AU121,'FE Source'!$A:$AK,26,FALSE))</f>
        <v>-</v>
      </c>
      <c r="BJ121" s="219" t="str">
        <f>IF(VLOOKUP($AU121,'FE Source'!$A:$AK,27,FALSE)=0,"-",VLOOKUP($AU121,'FE Source'!$A:$AK,27,FALSE))</f>
        <v>-</v>
      </c>
      <c r="BK121" s="219">
        <f>IF(VLOOKUP($AU121,'FE Source'!$A:$AK,28,FALSE)=0,"-",VLOOKUP($AU121,'FE Source'!$A:$AK,28,FALSE))</f>
        <v>-8.51</v>
      </c>
      <c r="BL121" s="219">
        <f>IF(VLOOKUP($AU121,'FE Source'!$A:$AK,29,FALSE)=0,"-",VLOOKUP($AU121,'FE Source'!$A:$AK,29,FALSE))</f>
        <v>-16.13</v>
      </c>
      <c r="BM121" s="219">
        <f>IF(VLOOKUP($AU121,'FE Source'!$A:$AK,30,FALSE)=0,"-",VLOOKUP($AU121,'FE Source'!$A:$AK,30,FALSE))</f>
        <v>-5.36</v>
      </c>
      <c r="BN121" t="str">
        <f>IF(VLOOKUP($AU121,'FE Source'!$A:$AK,31,FALSE)="No Specified Index","-",IF(VLOOKUP($AU121,'FE Source'!$A:$AK,31,FALSE)=0,"-",VLOOKUP($AU121,'FE Source'!$A:$AK,31,FALSE)))</f>
        <v>BLOOMBERG GLOBAL AGGREGATE USD HEDGED RETURN IN ..</v>
      </c>
      <c r="BO121" s="217">
        <f>IF(VLOOKUP($AU121,'FE Source'!$A:$AK,32,FALSE)=0,"-",VLOOKUP($AU121,'FE Source'!$A:$AK,32,FALSE))</f>
        <v>44060</v>
      </c>
      <c r="BP121" s="18" t="str">
        <f>IF(VLOOKUP($AU121,'FE Source'!$AZ:$BC,2,FALSE)=0,"-",VLOOKUP($AU121,'FE Source'!$AZ:$BC,2,FALSE))</f>
        <v>-</v>
      </c>
      <c r="BQ121" s="18" t="str">
        <f>IF(VLOOKUP($AU121,'FE Source'!$AZ:$BC,3,FALSE)=0,"-",VLOOKUP($AU121,'FE Source'!$AZ:$BC,3,FALSE))</f>
        <v>-</v>
      </c>
      <c r="BR121" s="18" t="str">
        <f>IF(VLOOKUP($AU121,'FE Source'!$AZ:$BC,4,FALSE)=0,"-",VLOOKUP($AU121,'FE Source'!$AZ:$BC,4,FALSE))</f>
        <v>-</v>
      </c>
    </row>
    <row r="122" spans="1:70" ht="15" customHeight="1">
      <c r="A122" s="3"/>
      <c r="B122" s="159" t="str">
        <f>INDEX('UT - Retail'!$A$7:$A$1409,MATCH(AU122,'UT - Retail'!$U$7:$U$1409,0),1)</f>
        <v>Allianz Global Investors</v>
      </c>
      <c r="C122" s="699" t="str">
        <f>INDEX('UT - Retail'!$B$7:$B$1409,MATCH(AU122,'UT - Retail'!$U$7:$U$1409,0),1)</f>
        <v>Allianz Strategic Bond AT USD</v>
      </c>
      <c r="D122" s="700"/>
      <c r="E122" s="150" t="str">
        <f>VLOOKUP(C122,'UT - Retail'!$B:$K,8,FALSE)</f>
        <v>Fixed Income</v>
      </c>
      <c r="F122" s="141" t="str">
        <f>VLOOKUP(C122,'UT - Retail'!$B:$K,9,FALSE)</f>
        <v>Global</v>
      </c>
      <c r="G122" s="141" t="str">
        <f>VLOOKUP(C122,'UT - Retail'!$B:$K,10,FALSE)</f>
        <v>General</v>
      </c>
      <c r="H122" s="82" t="str">
        <f>VLOOKUP(C122,'UT - Retail'!$B:$N,13,FALSE)</f>
        <v>No</v>
      </c>
      <c r="I122" s="82" t="str">
        <f>VLOOKUP(C122,'UT - Retail'!$B:$Q,14,FALSE)</f>
        <v>No</v>
      </c>
      <c r="J122" s="141" t="str">
        <f>VLOOKUP(C122,'UT - Retail'!$B:$Q,11,FALSE)</f>
        <v>No</v>
      </c>
      <c r="K122" s="130" t="str">
        <f>VLOOKUP(C122,'UT - Retail'!$B:$P,15,FALSE)</f>
        <v>Yes</v>
      </c>
      <c r="L122" s="82" t="str">
        <f>VLOOKUP(C122,'UT - Retail'!$B:$Q,16,FALSE)</f>
        <v>iFast</v>
      </c>
      <c r="M122" s="395" t="str">
        <f>VLOOKUP(C122,'UT - Retail'!$B:$K,6,FALSE)</f>
        <v>USD</v>
      </c>
      <c r="N122" s="395" t="str">
        <f>IFERROR(IF(MATCH(C122,'Portfolio Construction'!$AL:$AL,0),"Yes","No"),"No")</f>
        <v>No</v>
      </c>
      <c r="O122" s="395" t="str">
        <f>IFERROR(IF(MATCH(C122,'Portfolio Construction'!$AN:$AN,0),"Yes","No"),"No")</f>
        <v>No</v>
      </c>
      <c r="P122" s="395" t="str">
        <f>IFERROR(IF(MATCH(C122,'Portfolio Construction'!$AP:$AP,0),"Yes","No"),"No")</f>
        <v>No</v>
      </c>
      <c r="Q122" s="395" t="str">
        <f>IFERROR(IF(MATCH(C122,'Portfolio Construction'!$AR:$AR,0),"Yes","No"),"No")</f>
        <v>No</v>
      </c>
      <c r="R122" s="395" t="str">
        <f>IFERROR(IF(MATCH(C122,'Portfolio Construction'!$AT:$AT,0),"Yes","No"),"No")</f>
        <v>No</v>
      </c>
      <c r="S122" s="395" t="str">
        <f>IFERROR(IF(MATCH(C122,'Portfolio Construction'!$AV:$AV,0),"Yes","No"),"No")</f>
        <v>No</v>
      </c>
      <c r="T122" s="395" t="str">
        <f>IFERROR(IF(MATCH(C122,'Portfolio Construction'!$AX:$AX,0),"Yes","No"),"No")</f>
        <v>No</v>
      </c>
      <c r="U122" s="395" t="str">
        <f>IFERROR(IF(MATCH(C122,'Portfolio Construction'!$AZ:$AZ,0),"Yes","No"),"No")</f>
        <v>No</v>
      </c>
      <c r="V122" s="395" t="str">
        <f>IFERROR(IF(MATCH(C122,'Portfolio Construction'!$BB:$BB,0),"Yes","No"),"No")</f>
        <v>No</v>
      </c>
      <c r="W122" s="638">
        <f>IF(VLOOKUP($AU122,'FE Source'!$A:$W,3,FALSE)=0,"-",VLOOKUP($AU122,'FE Source'!$A:$W,3,FALSE))</f>
        <v>-2.5499999999999998</v>
      </c>
      <c r="X122" s="609">
        <f>IF(VLOOKUP($AU122,'FE Source'!$A:$W,4,FALSE)=0,"-",VLOOKUP($AU122,'FE Source'!$A:$W,4,FALSE))</f>
        <v>-4.9800000000000004</v>
      </c>
      <c r="Y122" s="609">
        <f>IF(VLOOKUP($AU122,'FE Source'!$A:$W,5,FALSE)=0,"-",VLOOKUP($AU122,'FE Source'!$A:$W,5,FALSE))</f>
        <v>-0.6</v>
      </c>
      <c r="Z122" s="609">
        <f>IF(VLOOKUP($AU122,'FE Source'!$A:$W,6,FALSE)=0,"-",VLOOKUP($AU122,'FE Source'!$A:$W,6,FALSE))</f>
        <v>-1.68</v>
      </c>
      <c r="AA122" s="609">
        <f>IF(VLOOKUP($AU122,'FE Source'!$A:$W,7,FALSE)=0,"-",VLOOKUP($AU122,'FE Source'!$A:$W,7,FALSE))</f>
        <v>-7.35</v>
      </c>
      <c r="AB122" s="609">
        <f>IF(VLOOKUP($AU122,'FE Source'!$A:$W,8,FALSE)=0,"-",VLOOKUP($AU122,'FE Source'!$A:$W,8,FALSE))</f>
        <v>-6.92</v>
      </c>
      <c r="AC122" s="639" t="str">
        <f>IF(VLOOKUP($AU122,'FE Source'!$A:$W,9,FALSE)=0,"-",VLOOKUP($AU122,'FE Source'!$A:$W,9,FALSE))</f>
        <v>-</v>
      </c>
      <c r="AD122" s="146">
        <f>IF(VLOOKUP($AU122,'FE Source'!$A:$W,10,FALSE)=0,"-",VLOOKUP($AU122,'FE Source'!$A:$W,10,FALSE))</f>
        <v>0.88</v>
      </c>
      <c r="AE122" s="83">
        <f>IF(VLOOKUP($AU122,'FE Source'!$A:$W,11,FALSE)=0,"-",VLOOKUP($AU122,'FE Source'!$A:$W,11,FALSE))</f>
        <v>6.59</v>
      </c>
      <c r="AF122" s="83">
        <f>IF(VLOOKUP($AU122,'FE Source'!$A:$W,12,FALSE)=0,"-",VLOOKUP($AU122,'FE Source'!$A:$W,12,FALSE))</f>
        <v>-0.01</v>
      </c>
      <c r="AG122" s="131">
        <f>IF(VLOOKUP($AU122,'FE Source'!$A:$W,14,FALSE)=0,"-",VLOOKUP($AU122,'FE Source'!$A:$W,14,FALSE))</f>
        <v>-21.73</v>
      </c>
      <c r="AH122" s="174">
        <f>IF(VLOOKUP($AU122,'FE Source'!$A:$DJ,33,FALSE)=0,"-",VLOOKUP($AU122,'FE Source'!$A:$DJ,33,FALSE))</f>
        <v>62.16</v>
      </c>
      <c r="AI122" s="204">
        <f>IF(VLOOKUP($AU122,'FE Source'!$A:$Y,20,FALSE)=0,"-",VLOOKUP($AU122,'FE Source'!$A:$Y,20,FALSE))</f>
        <v>34.479999999999997</v>
      </c>
      <c r="AJ122" s="396">
        <f>IF(VLOOKUP($AU122,'FE Source'!$A:$DJ,34,FALSE)=0,"-",VLOOKUP($AU122,'FE Source'!$A:$DJ,34,FALSE))</f>
        <v>47.9</v>
      </c>
      <c r="AK122" s="396">
        <f>IF(VLOOKUP($AU122,'FE Source'!$A:$DJ,35,FALSE)=0,"-",VLOOKUP($AU122,'FE Source'!$A:$DJ,35,FALSE))</f>
        <v>389.55</v>
      </c>
      <c r="AL122" s="327">
        <f>IF(VLOOKUP($AU122,'FE Source'!$A:$Y,19,FALSE)=0,"-",VLOOKUP($AU122,'FE Source'!$A:$Y,19,FALSE))</f>
        <v>202.79</v>
      </c>
      <c r="AM122" s="394">
        <f>IF(VLOOKUP($AU122,'FE Source'!$A:$DJ,36,FALSE)=0,"-",VLOOKUP($AU122,'FE Source'!$A:$DJ,36,FALSE))</f>
        <v>165.31</v>
      </c>
      <c r="AN122" s="167">
        <f>IF(VLOOKUP($AU122,'FE Source'!$A:$W,13,FALSE)=0,"-",VLOOKUP($AU122,'FE Source'!$A:$W,13,FALSE))</f>
        <v>43.6</v>
      </c>
      <c r="AO122" s="199" t="str">
        <f>IF(J122="no","-",IF(VLOOKUP($AU122,'FE Source'!$A:$W,15,FALSE)=0,"-",VLOOKUP($AU122,'FE Source'!$A:$W,15,FALSE)))</f>
        <v>-</v>
      </c>
      <c r="AP122" s="202" t="str">
        <f>IF(AO122="-","-",IF(VLOOKUP($AU122,'FE Source'!$A:$Z,21,FALSE)=0,"-",IF(VLOOKUP($AU122,'FE Source'!$A:$Z,21,FALSE)=2,"Semi-Annual",IF(VLOOKUP($AU122,'FE Source'!$A:$Z,21,FALSE)=4,"Quarterly",IF(VLOOKUP($AU122,'FE Source'!$A:$Z,21,FALSE)=12,"Monthly","Annual")))))</f>
        <v>-</v>
      </c>
      <c r="AQ122" s="171">
        <f t="array" ref="AQ122">IF(VLOOKUP($AU122,'FE Source'!$A:$W,16,FALSE)=0,"-",VLOOKUP($AU122,'FE Source'!$A:$W,16,FALSE))</f>
        <v>1.1499999999999999</v>
      </c>
      <c r="AR122" s="176" t="str">
        <f>IF(VLOOKUP($AU122,'FE Source'!$A:$W,17,FALSE)=0,"-",VLOOKUP($AU122,'FE Source'!$A:$W,17,FALSE))</f>
        <v>Neutral</v>
      </c>
      <c r="AS122" s="174">
        <f>IF(VLOOKUP($AU122,'FE Source'!$AN:$AS,4,FALSE)="",VLOOKUP($AU122,'FE Source'!$AN:$AS,3,FALSE),VLOOKUP($AU122,'FE Source'!$AN:$AS,4,FALSE))</f>
        <v>7.77</v>
      </c>
      <c r="AT122" s="180">
        <f>IF(VLOOKUP($AU122,'FE Source'!$AN:$AS,5,FALSE)=0,"-",VLOOKUP($AU122,'FE Source'!$AN:$AS,5,FALSE))</f>
        <v>45783</v>
      </c>
      <c r="AU122" s="177" t="s">
        <v>6905</v>
      </c>
      <c r="BE122" s="219" t="str">
        <f>IF(VLOOKUP($AU122,'FE Source'!$A:$AK,22,FALSE)=0,"-",VLOOKUP($AU122,'FE Source'!$A:$AK,22,FALSE))</f>
        <v>-</v>
      </c>
      <c r="BF122" s="219" t="str">
        <f>IF(VLOOKUP($AU122,'FE Source'!$A:$AK,23,FALSE)=0,"-",VLOOKUP($AU122,'FE Source'!$A:$AK,23,FALSE))</f>
        <v>-</v>
      </c>
      <c r="BG122" s="219" t="str">
        <f>IF(VLOOKUP($AU122,'FE Source'!$A:$AK,24,FALSE)=0,"-",VLOOKUP($AU122,'FE Source'!$A:$AK,24,FALSE))</f>
        <v>-</v>
      </c>
      <c r="BH122" s="219" t="str">
        <f>IF(VLOOKUP($AU122,'FE Source'!$A:$AK,25,FALSE)=0,"-",VLOOKUP($AU122,'FE Source'!$A:$AK,25,FALSE))</f>
        <v>-</v>
      </c>
      <c r="BI122" s="219" t="str">
        <f>IF(VLOOKUP($AU122,'FE Source'!$A:$AK,26,FALSE)=0,"-",VLOOKUP($AU122,'FE Source'!$A:$AK,26,FALSE))</f>
        <v>-</v>
      </c>
      <c r="BJ122" s="219" t="str">
        <f>IF(VLOOKUP($AU122,'FE Source'!$A:$AK,27,FALSE)=0,"-",VLOOKUP($AU122,'FE Source'!$A:$AK,27,FALSE))</f>
        <v>-</v>
      </c>
      <c r="BK122" s="219">
        <f>IF(VLOOKUP($AU122,'FE Source'!$A:$AK,28,FALSE)=0,"-",VLOOKUP($AU122,'FE Source'!$A:$AK,28,FALSE))</f>
        <v>-6.74</v>
      </c>
      <c r="BL122" s="219">
        <f>IF(VLOOKUP($AU122,'FE Source'!$A:$AK,29,FALSE)=0,"-",VLOOKUP($AU122,'FE Source'!$A:$AK,29,FALSE))</f>
        <v>-16.2</v>
      </c>
      <c r="BM122" s="219">
        <f>IF(VLOOKUP($AU122,'FE Source'!$A:$AK,30,FALSE)=0,"-",VLOOKUP($AU122,'FE Source'!$A:$AK,30,FALSE))</f>
        <v>-5.94</v>
      </c>
      <c r="BN122" t="str">
        <f>IF(VLOOKUP($AU122,'FE Source'!$A:$AK,31,FALSE)="No Specified Index","-",IF(VLOOKUP($AU122,'FE Source'!$A:$AK,31,FALSE)=0,"-",VLOOKUP($AU122,'FE Source'!$A:$AK,31,FALSE)))</f>
        <v>BLOOMBERG GLOBAL AGGREGATE USD HEDGED RETURN IN ..</v>
      </c>
      <c r="BO122" s="217">
        <f>IF(VLOOKUP($AU122,'FE Source'!$A:$AK,32,FALSE)=0,"-",VLOOKUP($AU122,'FE Source'!$A:$AK,32,FALSE))</f>
        <v>43941</v>
      </c>
      <c r="BP122" s="18" t="str">
        <f>IF(VLOOKUP($AU122,'FE Source'!$AZ:$BC,2,FALSE)=0,"-",VLOOKUP($AU122,'FE Source'!$AZ:$BC,2,FALSE))</f>
        <v>-</v>
      </c>
      <c r="BQ122" s="18" t="str">
        <f>IF(VLOOKUP($AU122,'FE Source'!$AZ:$BC,3,FALSE)=0,"-",VLOOKUP($AU122,'FE Source'!$AZ:$BC,3,FALSE))</f>
        <v>-</v>
      </c>
      <c r="BR122" s="18" t="str">
        <f>IF(VLOOKUP($AU122,'FE Source'!$AZ:$BC,4,FALSE)=0,"-",VLOOKUP($AU122,'FE Source'!$AZ:$BC,4,FALSE))</f>
        <v>-</v>
      </c>
    </row>
    <row r="123" spans="1:70" ht="15">
      <c r="A123" s="3"/>
      <c r="B123" s="159" t="str">
        <f>INDEX('UT - Retail'!$A$7:$A$1409,MATCH(AU123,'UT - Retail'!$U$7:$U$1409,0),1)</f>
        <v>Allianz Global Investors</v>
      </c>
      <c r="C123" s="699" t="str">
        <f>INDEX('UT - Retail'!$B$7:$B$1409,MATCH(AU123,'UT - Retail'!$U$7:$U$1409,0),1)</f>
        <v>Allianz Thematica Cl AMg DIS H2-AUD</v>
      </c>
      <c r="D123" s="700"/>
      <c r="E123" s="150" t="str">
        <f>VLOOKUP(C123,'UT - Retail'!$B:$K,8,FALSE)</f>
        <v>Equities</v>
      </c>
      <c r="F123" s="141" t="str">
        <f>VLOOKUP(C123,'UT - Retail'!$B:$K,9,FALSE)</f>
        <v>Global</v>
      </c>
      <c r="G123" s="141" t="str">
        <f>VLOOKUP(C123,'UT - Retail'!$B:$K,10,FALSE)</f>
        <v>ESG and Thematics</v>
      </c>
      <c r="H123" s="82" t="str">
        <f>VLOOKUP(C123,'UT - Retail'!$B:$N,13,FALSE)</f>
        <v>No</v>
      </c>
      <c r="I123" s="82" t="str">
        <f>VLOOKUP(C123,'UT - Retail'!$B:$Q,14,FALSE)</f>
        <v>No</v>
      </c>
      <c r="J123" s="141" t="str">
        <f>VLOOKUP(C123,'UT - Retail'!$B:$Q,11,FALSE)</f>
        <v>Yes</v>
      </c>
      <c r="K123" s="130" t="str">
        <f>VLOOKUP(C123,'UT - Retail'!$B:$P,15,FALSE)</f>
        <v>Yes</v>
      </c>
      <c r="L123" s="82" t="str">
        <f>VLOOKUP(C123,'UT - Retail'!$B:$Q,16,FALSE)</f>
        <v>iFast</v>
      </c>
      <c r="M123" s="395" t="str">
        <f>VLOOKUP(C123,'UT - Retail'!$B:$K,6,FALSE)</f>
        <v>AUD</v>
      </c>
      <c r="N123" s="395" t="str">
        <f>IFERROR(IF(MATCH(C123,'Portfolio Construction'!$AL:$AL,0),"Yes","No"),"No")</f>
        <v>No</v>
      </c>
      <c r="O123" s="395" t="str">
        <f>IFERROR(IF(MATCH(C123,'Portfolio Construction'!$AN:$AN,0),"Yes","No"),"No")</f>
        <v>No</v>
      </c>
      <c r="P123" s="395" t="str">
        <f>IFERROR(IF(MATCH(C123,'Portfolio Construction'!$AP:$AP,0),"Yes","No"),"No")</f>
        <v>No</v>
      </c>
      <c r="Q123" s="395" t="str">
        <f>IFERROR(IF(MATCH(C123,'Portfolio Construction'!$AR:$AR,0),"Yes","No"),"No")</f>
        <v>No</v>
      </c>
      <c r="R123" s="395" t="str">
        <f>IFERROR(IF(MATCH(C123,'Portfolio Construction'!$AT:$AT,0),"Yes","No"),"No")</f>
        <v>No</v>
      </c>
      <c r="S123" s="395" t="str">
        <f>IFERROR(IF(MATCH(C123,'Portfolio Construction'!$AV:$AV,0),"Yes","No"),"No")</f>
        <v>No</v>
      </c>
      <c r="T123" s="395" t="str">
        <f>IFERROR(IF(MATCH(C123,'Portfolio Construction'!$AX:$AX,0),"Yes","No"),"No")</f>
        <v>No</v>
      </c>
      <c r="U123" s="395" t="str">
        <f>IFERROR(IF(MATCH(C123,'Portfolio Construction'!$AZ:$AZ,0),"Yes","No"),"No")</f>
        <v>No</v>
      </c>
      <c r="V123" s="395" t="str">
        <f>IFERROR(IF(MATCH(C123,'Portfolio Construction'!$BB:$BB,0),"Yes","No"),"No")</f>
        <v>No</v>
      </c>
      <c r="W123" s="638">
        <f>IF(VLOOKUP($AU123,'FE Source'!$A:$W,3,FALSE)=0,"-",VLOOKUP($AU123,'FE Source'!$A:$W,3,FALSE))</f>
        <v>-4.83</v>
      </c>
      <c r="X123" s="609">
        <f>IF(VLOOKUP($AU123,'FE Source'!$A:$W,4,FALSE)=0,"-",VLOOKUP($AU123,'FE Source'!$A:$W,4,FALSE))</f>
        <v>9.82</v>
      </c>
      <c r="Y123" s="609">
        <f>IF(VLOOKUP($AU123,'FE Source'!$A:$W,5,FALSE)=0,"-",VLOOKUP($AU123,'FE Source'!$A:$W,5,FALSE))</f>
        <v>-11.64</v>
      </c>
      <c r="Z123" s="609">
        <f>IF(VLOOKUP($AU123,'FE Source'!$A:$W,6,FALSE)=0,"-",VLOOKUP($AU123,'FE Source'!$A:$W,6,FALSE))</f>
        <v>-10.75</v>
      </c>
      <c r="AA123" s="609">
        <f>IF(VLOOKUP($AU123,'FE Source'!$A:$W,7,FALSE)=0,"-",VLOOKUP($AU123,'FE Source'!$A:$W,7,FALSE))</f>
        <v>-4.46</v>
      </c>
      <c r="AB123" s="609">
        <f>IF(VLOOKUP($AU123,'FE Source'!$A:$W,8,FALSE)=0,"-",VLOOKUP($AU123,'FE Source'!$A:$W,8,FALSE))</f>
        <v>3.8</v>
      </c>
      <c r="AC123" s="639" t="str">
        <f>IF(VLOOKUP($AU123,'FE Source'!$A:$W,9,FALSE)=0,"-",VLOOKUP($AU123,'FE Source'!$A:$W,9,FALSE))</f>
        <v>-</v>
      </c>
      <c r="AD123" s="146">
        <f>IF(VLOOKUP($AU123,'FE Source'!$A:$W,10,FALSE)=0,"-",VLOOKUP($AU123,'FE Source'!$A:$W,10,FALSE))</f>
        <v>1.51</v>
      </c>
      <c r="AE123" s="83">
        <f>IF(VLOOKUP($AU123,'FE Source'!$A:$W,11,FALSE)=0,"-",VLOOKUP($AU123,'FE Source'!$A:$W,11,FALSE))</f>
        <v>20.56</v>
      </c>
      <c r="AF123" s="83">
        <f>IF(VLOOKUP($AU123,'FE Source'!$A:$W,12,FALSE)=0,"-",VLOOKUP($AU123,'FE Source'!$A:$W,12,FALSE))</f>
        <v>-0.02</v>
      </c>
      <c r="AG123" s="131">
        <f>IF(VLOOKUP($AU123,'FE Source'!$A:$W,14,FALSE)=0,"-",VLOOKUP($AU123,'FE Source'!$A:$W,14,FALSE))</f>
        <v>-22.07</v>
      </c>
      <c r="AH123" s="174">
        <f>IF(VLOOKUP($AU123,'FE Source'!$A:$DJ,33,FALSE)=0,"-",VLOOKUP($AU123,'FE Source'!$A:$DJ,33,FALSE))</f>
        <v>36.89</v>
      </c>
      <c r="AI123" s="204">
        <f>IF(VLOOKUP($AU123,'FE Source'!$A:$Y,20,FALSE)=0,"-",VLOOKUP($AU123,'FE Source'!$A:$Y,20,FALSE))</f>
        <v>106.53</v>
      </c>
      <c r="AJ123" s="396">
        <f>IF(VLOOKUP($AU123,'FE Source'!$A:$DJ,34,FALSE)=0,"-",VLOOKUP($AU123,'FE Source'!$A:$DJ,34,FALSE))</f>
        <v>156.86000000000001</v>
      </c>
      <c r="AK123" s="396">
        <f>IF(VLOOKUP($AU123,'FE Source'!$A:$DJ,35,FALSE)=0,"-",VLOOKUP($AU123,'FE Source'!$A:$DJ,35,FALSE))</f>
        <v>179.08</v>
      </c>
      <c r="AL123" s="327">
        <f>IF(VLOOKUP($AU123,'FE Source'!$A:$Y,19,FALSE)=0,"-",VLOOKUP($AU123,'FE Source'!$A:$Y,19,FALSE))</f>
        <v>151.59</v>
      </c>
      <c r="AM123" s="394">
        <f>IF(VLOOKUP($AU123,'FE Source'!$A:$DJ,36,FALSE)=0,"-",VLOOKUP($AU123,'FE Source'!$A:$DJ,36,FALSE))</f>
        <v>142.36000000000001</v>
      </c>
      <c r="AN123" s="167">
        <f>IF(VLOOKUP($AU123,'FE Source'!$A:$W,13,FALSE)=0,"-",VLOOKUP($AU123,'FE Source'!$A:$W,13,FALSE))</f>
        <v>4503.8</v>
      </c>
      <c r="AO123" s="199">
        <f>IF(J123="no","-",IF(VLOOKUP($AU123,'FE Source'!$A:$W,15,FALSE)=0,"-",VLOOKUP($AU123,'FE Source'!$A:$W,15,FALSE)))</f>
        <v>4.05</v>
      </c>
      <c r="AP123" s="202" t="str">
        <f>IF(AO123="-","-",IF(VLOOKUP($AU123,'FE Source'!$A:$Z,21,FALSE)=0,"-",IF(VLOOKUP($AU123,'FE Source'!$A:$Z,21,FALSE)=2,"Semi-Annual",IF(VLOOKUP($AU123,'FE Source'!$A:$Z,21,FALSE)=4,"Quarterly",IF(VLOOKUP($AU123,'FE Source'!$A:$Z,21,FALSE)=12,"Monthly","Annual")))))</f>
        <v>Monthly</v>
      </c>
      <c r="AQ123" s="171">
        <f t="array" ref="AQ123">IF(VLOOKUP($AU123,'FE Source'!$A:$W,16,FALSE)=0,"-",VLOOKUP($AU123,'FE Source'!$A:$W,16,FALSE))</f>
        <v>1.95</v>
      </c>
      <c r="AR123" s="176" t="str">
        <f>IF(VLOOKUP($AU123,'FE Source'!$A:$W,17,FALSE)=0,"-",VLOOKUP($AU123,'FE Source'!$A:$W,17,FALSE))</f>
        <v>-</v>
      </c>
      <c r="AS123" s="174">
        <f>IF(VLOOKUP($AU123,'FE Source'!$AN:$AS,4,FALSE)="",VLOOKUP($AU123,'FE Source'!$AN:$AS,3,FALSE),VLOOKUP($AU123,'FE Source'!$AN:$AS,4,FALSE))</f>
        <v>10.97</v>
      </c>
      <c r="AT123" s="180">
        <f>IF(VLOOKUP($AU123,'FE Source'!$AN:$AS,5,FALSE)=0,"-",VLOOKUP($AU123,'FE Source'!$AN:$AS,5,FALSE))</f>
        <v>45783</v>
      </c>
      <c r="AU123" s="177" t="s">
        <v>6859</v>
      </c>
      <c r="BE123" s="219" t="str">
        <f>IF(VLOOKUP($AU123,'FE Source'!$A:$AK,22,FALSE)=0,"-",VLOOKUP($AU123,'FE Source'!$A:$AK,22,FALSE))</f>
        <v>-</v>
      </c>
      <c r="BF123" s="219" t="str">
        <f>IF(VLOOKUP($AU123,'FE Source'!$A:$AK,23,FALSE)=0,"-",VLOOKUP($AU123,'FE Source'!$A:$AK,23,FALSE))</f>
        <v>-</v>
      </c>
      <c r="BG123" s="219" t="str">
        <f>IF(VLOOKUP($AU123,'FE Source'!$A:$AK,24,FALSE)=0,"-",VLOOKUP($AU123,'FE Source'!$A:$AK,24,FALSE))</f>
        <v>-</v>
      </c>
      <c r="BH123" s="219" t="str">
        <f>IF(VLOOKUP($AU123,'FE Source'!$A:$AK,25,FALSE)=0,"-",VLOOKUP($AU123,'FE Source'!$A:$AK,25,FALSE))</f>
        <v>-</v>
      </c>
      <c r="BI123" s="219" t="str">
        <f>IF(VLOOKUP($AU123,'FE Source'!$A:$AK,26,FALSE)=0,"-",VLOOKUP($AU123,'FE Source'!$A:$AK,26,FALSE))</f>
        <v>-</v>
      </c>
      <c r="BJ123" s="219">
        <f>IF(VLOOKUP($AU123,'FE Source'!$A:$AK,27,FALSE)=0,"-",VLOOKUP($AU123,'FE Source'!$A:$AK,27,FALSE))</f>
        <v>47.75</v>
      </c>
      <c r="BK123" s="219">
        <f>IF(VLOOKUP($AU123,'FE Source'!$A:$AK,28,FALSE)=0,"-",VLOOKUP($AU123,'FE Source'!$A:$AK,28,FALSE))</f>
        <v>5.19</v>
      </c>
      <c r="BL123" s="219">
        <f>IF(VLOOKUP($AU123,'FE Source'!$A:$AK,29,FALSE)=0,"-",VLOOKUP($AU123,'FE Source'!$A:$AK,29,FALSE))</f>
        <v>-29.33</v>
      </c>
      <c r="BM123" s="219">
        <f>IF(VLOOKUP($AU123,'FE Source'!$A:$AK,30,FALSE)=0,"-",VLOOKUP($AU123,'FE Source'!$A:$AK,30,FALSE))</f>
        <v>11.46</v>
      </c>
      <c r="BN123" t="str">
        <f>IF(VLOOKUP($AU123,'FE Source'!$A:$AK,31,FALSE)="No Specified Index","-",IF(VLOOKUP($AU123,'FE Source'!$A:$AK,31,FALSE)=0,"-",VLOOKUP($AU123,'FE Source'!$A:$AK,31,FALSE)))</f>
        <v>MSCI AC World</v>
      </c>
      <c r="BO123" s="217">
        <f>IF(VLOOKUP($AU123,'FE Source'!$A:$AK,32,FALSE)=0,"-",VLOOKUP($AU123,'FE Source'!$A:$AK,32,FALSE))</f>
        <v>43678</v>
      </c>
      <c r="BP123" s="18" t="str">
        <f>IF(VLOOKUP($AU123,'FE Source'!$AZ:$BC,2,FALSE)=0,"-",VLOOKUP($AU123,'FE Source'!$AZ:$BC,2,FALSE))</f>
        <v>-</v>
      </c>
      <c r="BQ123" s="18" t="str">
        <f>IF(VLOOKUP($AU123,'FE Source'!$AZ:$BC,3,FALSE)=0,"-",VLOOKUP($AU123,'FE Source'!$AZ:$BC,3,FALSE))</f>
        <v>-</v>
      </c>
      <c r="BR123" s="18" t="str">
        <f>IF(VLOOKUP($AU123,'FE Source'!$AZ:$BC,4,FALSE)=0,"-",VLOOKUP($AU123,'FE Source'!$AZ:$BC,4,FALSE))</f>
        <v>-</v>
      </c>
    </row>
    <row r="124" spans="1:70" ht="15" customHeight="1">
      <c r="A124" s="3"/>
      <c r="B124" s="159" t="str">
        <f>INDEX('UT - Retail'!$A$7:$A$1409,MATCH(AU124,'UT - Retail'!$U$7:$U$1409,0),1)</f>
        <v>Allianz Global Investors</v>
      </c>
      <c r="C124" s="699" t="str">
        <f>INDEX('UT - Retail'!$B$7:$B$1409,MATCH(AU124,'UT - Retail'!$U$7:$U$1409,0),1)</f>
        <v>Allianz Thematica Cl AMg DIS H2-SGD</v>
      </c>
      <c r="D124" s="700"/>
      <c r="E124" s="150" t="str">
        <f>VLOOKUP(C124,'UT - Retail'!$B:$K,8,FALSE)</f>
        <v>Equities</v>
      </c>
      <c r="F124" s="141" t="str">
        <f>VLOOKUP(C124,'UT - Retail'!$B:$K,9,FALSE)</f>
        <v>Global</v>
      </c>
      <c r="G124" s="141" t="str">
        <f>VLOOKUP(C124,'UT - Retail'!$B:$K,10,FALSE)</f>
        <v>ESG and Thematics</v>
      </c>
      <c r="H124" s="82" t="str">
        <f>VLOOKUP(C124,'UT - Retail'!$B:$N,13,FALSE)</f>
        <v>No</v>
      </c>
      <c r="I124" s="82" t="str">
        <f>VLOOKUP(C124,'UT - Retail'!$B:$Q,14,FALSE)</f>
        <v>No</v>
      </c>
      <c r="J124" s="141" t="str">
        <f>VLOOKUP(C124,'UT - Retail'!$B:$Q,11,FALSE)</f>
        <v>Yes</v>
      </c>
      <c r="K124" s="130" t="str">
        <f>VLOOKUP(C124,'UT - Retail'!$B:$P,15,FALSE)</f>
        <v>Yes</v>
      </c>
      <c r="L124" s="82" t="str">
        <f>VLOOKUP(C124,'UT - Retail'!$B:$Q,16,FALSE)</f>
        <v>Both</v>
      </c>
      <c r="M124" s="395" t="str">
        <f>VLOOKUP(C124,'UT - Retail'!$B:$K,6,FALSE)</f>
        <v>SGD</v>
      </c>
      <c r="N124" s="395" t="str">
        <f>IFERROR(IF(MATCH(C124,'Portfolio Construction'!$AL:$AL,0),"Yes","No"),"No")</f>
        <v>No</v>
      </c>
      <c r="O124" s="395" t="str">
        <f>IFERROR(IF(MATCH(C124,'Portfolio Construction'!$AN:$AN,0),"Yes","No"),"No")</f>
        <v>No</v>
      </c>
      <c r="P124" s="395" t="str">
        <f>IFERROR(IF(MATCH(C124,'Portfolio Construction'!$AP:$AP,0),"Yes","No"),"No")</f>
        <v>No</v>
      </c>
      <c r="Q124" s="395" t="str">
        <f>IFERROR(IF(MATCH(C124,'Portfolio Construction'!$AR:$AR,0),"Yes","No"),"No")</f>
        <v>No</v>
      </c>
      <c r="R124" s="395" t="str">
        <f>IFERROR(IF(MATCH(C124,'Portfolio Construction'!$AT:$AT,0),"Yes","No"),"No")</f>
        <v>No</v>
      </c>
      <c r="S124" s="395" t="str">
        <f>IFERROR(IF(MATCH(C124,'Portfolio Construction'!$AV:$AV,0),"Yes","No"),"No")</f>
        <v>No</v>
      </c>
      <c r="T124" s="395" t="str">
        <f>IFERROR(IF(MATCH(C124,'Portfolio Construction'!$AX:$AX,0),"Yes","No"),"No")</f>
        <v>No</v>
      </c>
      <c r="U124" s="395" t="str">
        <f>IFERROR(IF(MATCH(C124,'Portfolio Construction'!$AZ:$AZ,0),"Yes","No"),"No")</f>
        <v>No</v>
      </c>
      <c r="V124" s="395" t="str">
        <f>IFERROR(IF(MATCH(C124,'Portfolio Construction'!$BB:$BB,0),"Yes","No"),"No")</f>
        <v>No</v>
      </c>
      <c r="W124" s="638">
        <f>IF(VLOOKUP($AU124,'FE Source'!$A:$W,3,FALSE)=0,"-",VLOOKUP($AU124,'FE Source'!$A:$W,3,FALSE))</f>
        <v>-3.43</v>
      </c>
      <c r="X124" s="609">
        <f>IF(VLOOKUP($AU124,'FE Source'!$A:$W,4,FALSE)=0,"-",VLOOKUP($AU124,'FE Source'!$A:$W,4,FALSE))</f>
        <v>7.41</v>
      </c>
      <c r="Y124" s="609">
        <f>IF(VLOOKUP($AU124,'FE Source'!$A:$W,5,FALSE)=0,"-",VLOOKUP($AU124,'FE Source'!$A:$W,5,FALSE))</f>
        <v>-7.22</v>
      </c>
      <c r="Z124" s="609">
        <f>IF(VLOOKUP($AU124,'FE Source'!$A:$W,6,FALSE)=0,"-",VLOOKUP($AU124,'FE Source'!$A:$W,6,FALSE))</f>
        <v>-4.45</v>
      </c>
      <c r="AA124" s="609">
        <f>IF(VLOOKUP($AU124,'FE Source'!$A:$W,7,FALSE)=0,"-",VLOOKUP($AU124,'FE Source'!$A:$W,7,FALSE))</f>
        <v>1.54</v>
      </c>
      <c r="AB124" s="609">
        <f>IF(VLOOKUP($AU124,'FE Source'!$A:$W,8,FALSE)=0,"-",VLOOKUP($AU124,'FE Source'!$A:$W,8,FALSE))</f>
        <v>6.48</v>
      </c>
      <c r="AC124" s="639" t="str">
        <f>IF(VLOOKUP($AU124,'FE Source'!$A:$W,9,FALSE)=0,"-",VLOOKUP($AU124,'FE Source'!$A:$W,9,FALSE))</f>
        <v>-</v>
      </c>
      <c r="AD124" s="146">
        <f>IF(VLOOKUP($AU124,'FE Source'!$A:$W,10,FALSE)=0,"-",VLOOKUP($AU124,'FE Source'!$A:$W,10,FALSE))</f>
        <v>1.24</v>
      </c>
      <c r="AE124" s="83">
        <f>IF(VLOOKUP($AU124,'FE Source'!$A:$W,11,FALSE)=0,"-",VLOOKUP($AU124,'FE Source'!$A:$W,11,FALSE))</f>
        <v>16.64</v>
      </c>
      <c r="AF124" s="83" t="str">
        <f>IF(VLOOKUP($AU124,'FE Source'!$A:$W,12,FALSE)=0,"-",VLOOKUP($AU124,'FE Source'!$A:$W,12,FALSE))</f>
        <v>-</v>
      </c>
      <c r="AG124" s="131">
        <f>IF(VLOOKUP($AU124,'FE Source'!$A:$W,14,FALSE)=0,"-",VLOOKUP($AU124,'FE Source'!$A:$W,14,FALSE))</f>
        <v>-15.99</v>
      </c>
      <c r="AH124" s="174">
        <f>IF(VLOOKUP($AU124,'FE Source'!$A:$DJ,33,FALSE)=0,"-",VLOOKUP($AU124,'FE Source'!$A:$DJ,33,FALSE))</f>
        <v>46</v>
      </c>
      <c r="AI124" s="204">
        <f>IF(VLOOKUP($AU124,'FE Source'!$A:$Y,20,FALSE)=0,"-",VLOOKUP($AU124,'FE Source'!$A:$Y,20,FALSE))</f>
        <v>104.38</v>
      </c>
      <c r="AJ124" s="396">
        <f>IF(VLOOKUP($AU124,'FE Source'!$A:$DJ,34,FALSE)=0,"-",VLOOKUP($AU124,'FE Source'!$A:$DJ,34,FALSE))</f>
        <v>122.24</v>
      </c>
      <c r="AK124" s="396">
        <f>IF(VLOOKUP($AU124,'FE Source'!$A:$DJ,35,FALSE)=0,"-",VLOOKUP($AU124,'FE Source'!$A:$DJ,35,FALSE))</f>
        <v>131.59</v>
      </c>
      <c r="AL124" s="327">
        <f>IF(VLOOKUP($AU124,'FE Source'!$A:$Y,19,FALSE)=0,"-",VLOOKUP($AU124,'FE Source'!$A:$Y,19,FALSE))</f>
        <v>124.85</v>
      </c>
      <c r="AM124" s="394">
        <f>IF(VLOOKUP($AU124,'FE Source'!$A:$DJ,36,FALSE)=0,"-",VLOOKUP($AU124,'FE Source'!$A:$DJ,36,FALSE))</f>
        <v>120.4</v>
      </c>
      <c r="AN124" s="167">
        <f>IF(VLOOKUP($AU124,'FE Source'!$A:$W,13,FALSE)=0,"-",VLOOKUP($AU124,'FE Source'!$A:$W,13,FALSE))</f>
        <v>4503.8</v>
      </c>
      <c r="AO124" s="199">
        <f>IF(J124="no","-",IF(VLOOKUP($AU124,'FE Source'!$A:$W,15,FALSE)=0,"-",VLOOKUP($AU124,'FE Source'!$A:$W,15,FALSE)))</f>
        <v>3.59</v>
      </c>
      <c r="AP124" s="202" t="str">
        <f>IF(AO124="-","-",IF(VLOOKUP($AU124,'FE Source'!$A:$Z,21,FALSE)=0,"-",IF(VLOOKUP($AU124,'FE Source'!$A:$Z,21,FALSE)=2,"Semi-Annual",IF(VLOOKUP($AU124,'FE Source'!$A:$Z,21,FALSE)=4,"Quarterly",IF(VLOOKUP($AU124,'FE Source'!$A:$Z,21,FALSE)=12,"Monthly","Annual")))))</f>
        <v>Monthly</v>
      </c>
      <c r="AQ124" s="171">
        <f t="array" ref="AQ124">IF(VLOOKUP($AU124,'FE Source'!$A:$W,16,FALSE)=0,"-",VLOOKUP($AU124,'FE Source'!$A:$W,16,FALSE))</f>
        <v>1.95</v>
      </c>
      <c r="AR124" s="176" t="str">
        <f>IF(VLOOKUP($AU124,'FE Source'!$A:$W,17,FALSE)=0,"-",VLOOKUP($AU124,'FE Source'!$A:$W,17,FALSE))</f>
        <v>-</v>
      </c>
      <c r="AS124" s="174">
        <f>IF(VLOOKUP($AU124,'FE Source'!$AN:$AS,4,FALSE)="",VLOOKUP($AU124,'FE Source'!$AN:$AS,3,FALSE),VLOOKUP($AU124,'FE Source'!$AN:$AS,4,FALSE))</f>
        <v>11.6</v>
      </c>
      <c r="AT124" s="180">
        <f>IF(VLOOKUP($AU124,'FE Source'!$AN:$AS,5,FALSE)=0,"-",VLOOKUP($AU124,'FE Source'!$AN:$AS,5,FALSE))</f>
        <v>45783</v>
      </c>
      <c r="AU124" s="177" t="s">
        <v>6167</v>
      </c>
      <c r="BE124" s="219" t="str">
        <f>IF(VLOOKUP($AU124,'FE Source'!$A:$AK,22,FALSE)=0,"-",VLOOKUP($AU124,'FE Source'!$A:$AK,22,FALSE))</f>
        <v>-</v>
      </c>
      <c r="BF124" s="219" t="str">
        <f>IF(VLOOKUP($AU124,'FE Source'!$A:$AK,23,FALSE)=0,"-",VLOOKUP($AU124,'FE Source'!$A:$AK,23,FALSE))</f>
        <v>-</v>
      </c>
      <c r="BG124" s="219" t="str">
        <f>IF(VLOOKUP($AU124,'FE Source'!$A:$AK,24,FALSE)=0,"-",VLOOKUP($AU124,'FE Source'!$A:$AK,24,FALSE))</f>
        <v>-</v>
      </c>
      <c r="BH124" s="219" t="str">
        <f>IF(VLOOKUP($AU124,'FE Source'!$A:$AK,25,FALSE)=0,"-",VLOOKUP($AU124,'FE Source'!$A:$AK,25,FALSE))</f>
        <v>-</v>
      </c>
      <c r="BI124" s="219" t="str">
        <f>IF(VLOOKUP($AU124,'FE Source'!$A:$AK,26,FALSE)=0,"-",VLOOKUP($AU124,'FE Source'!$A:$AK,26,FALSE))</f>
        <v>-</v>
      </c>
      <c r="BJ124" s="219">
        <f>IF(VLOOKUP($AU124,'FE Source'!$A:$AK,27,FALSE)=0,"-",VLOOKUP($AU124,'FE Source'!$A:$AK,27,FALSE))</f>
        <v>39.92</v>
      </c>
      <c r="BK124" s="219">
        <f>IF(VLOOKUP($AU124,'FE Source'!$A:$AK,28,FALSE)=0,"-",VLOOKUP($AU124,'FE Source'!$A:$AK,28,FALSE))</f>
        <v>9.77</v>
      </c>
      <c r="BL124" s="219">
        <f>IF(VLOOKUP($AU124,'FE Source'!$A:$AK,29,FALSE)=0,"-",VLOOKUP($AU124,'FE Source'!$A:$AK,29,FALSE))</f>
        <v>-22.07</v>
      </c>
      <c r="BM124" s="219">
        <f>IF(VLOOKUP($AU124,'FE Source'!$A:$AK,30,FALSE)=0,"-",VLOOKUP($AU124,'FE Source'!$A:$AK,30,FALSE))</f>
        <v>13.14</v>
      </c>
      <c r="BN124" t="str">
        <f>IF(VLOOKUP($AU124,'FE Source'!$A:$AK,31,FALSE)="No Specified Index","-",IF(VLOOKUP($AU124,'FE Source'!$A:$AK,31,FALSE)=0,"-",VLOOKUP($AU124,'FE Source'!$A:$AK,31,FALSE)))</f>
        <v>MSCI AC World</v>
      </c>
      <c r="BO124" s="217">
        <f>IF(VLOOKUP($AU124,'FE Source'!$A:$AK,32,FALSE)=0,"-",VLOOKUP($AU124,'FE Source'!$A:$AK,32,FALSE))</f>
        <v>43678</v>
      </c>
      <c r="BP124" s="18" t="str">
        <f>IF(VLOOKUP($AU124,'FE Source'!$AZ:$BC,2,FALSE)=0,"-",VLOOKUP($AU124,'FE Source'!$AZ:$BC,2,FALSE))</f>
        <v>-</v>
      </c>
      <c r="BQ124" s="18" t="str">
        <f>IF(VLOOKUP($AU124,'FE Source'!$AZ:$BC,3,FALSE)=0,"-",VLOOKUP($AU124,'FE Source'!$AZ:$BC,3,FALSE))</f>
        <v>-</v>
      </c>
      <c r="BR124" s="18" t="str">
        <f>IF(VLOOKUP($AU124,'FE Source'!$AZ:$BC,4,FALSE)=0,"-",VLOOKUP($AU124,'FE Source'!$AZ:$BC,4,FALSE))</f>
        <v>-</v>
      </c>
    </row>
    <row r="125" spans="1:70" ht="15" customHeight="1">
      <c r="A125" s="3"/>
      <c r="B125" s="159" t="str">
        <f>INDEX('UT - Retail'!$A$7:$A$1409,MATCH(AU125,'UT - Retail'!$U$7:$U$1409,0),1)</f>
        <v>Allianz Global Investors</v>
      </c>
      <c r="C125" s="699" t="str">
        <f>INDEX('UT - Retail'!$B$7:$B$1409,MATCH(AU125,'UT - Retail'!$U$7:$U$1409,0),1)</f>
        <v>Allianz Thematica Cl AMg DIS USD</v>
      </c>
      <c r="D125" s="700"/>
      <c r="E125" s="150" t="str">
        <f>VLOOKUP(C125,'UT - Retail'!$B:$K,8,FALSE)</f>
        <v>Equities</v>
      </c>
      <c r="F125" s="141" t="str">
        <f>VLOOKUP(C125,'UT - Retail'!$B:$K,9,FALSE)</f>
        <v>Global</v>
      </c>
      <c r="G125" s="141" t="str">
        <f>VLOOKUP(C125,'UT - Retail'!$B:$K,10,FALSE)</f>
        <v>ESG and Thematics</v>
      </c>
      <c r="H125" s="82" t="str">
        <f>VLOOKUP(C125,'UT - Retail'!$B:$N,13,FALSE)</f>
        <v>No</v>
      </c>
      <c r="I125" s="82" t="str">
        <f>VLOOKUP(C125,'UT - Retail'!$B:$Q,14,FALSE)</f>
        <v>No</v>
      </c>
      <c r="J125" s="141" t="str">
        <f>VLOOKUP(C125,'UT - Retail'!$B:$Q,11,FALSE)</f>
        <v>Yes</v>
      </c>
      <c r="K125" s="130" t="str">
        <f>VLOOKUP(C125,'UT - Retail'!$B:$P,15,FALSE)</f>
        <v>Yes</v>
      </c>
      <c r="L125" s="82" t="str">
        <f>VLOOKUP(C125,'UT - Retail'!$B:$Q,16,FALSE)</f>
        <v>iFast</v>
      </c>
      <c r="M125" s="395" t="str">
        <f>VLOOKUP(C125,'UT - Retail'!$B:$K,6,FALSE)</f>
        <v>USD</v>
      </c>
      <c r="N125" s="395" t="str">
        <f>IFERROR(IF(MATCH(C125,'Portfolio Construction'!$AL:$AL,0),"Yes","No"),"No")</f>
        <v>No</v>
      </c>
      <c r="O125" s="395" t="str">
        <f>IFERROR(IF(MATCH(C125,'Portfolio Construction'!$AN:$AN,0),"Yes","No"),"No")</f>
        <v>No</v>
      </c>
      <c r="P125" s="395" t="str">
        <f>IFERROR(IF(MATCH(C125,'Portfolio Construction'!$AP:$AP,0),"Yes","No"),"No")</f>
        <v>No</v>
      </c>
      <c r="Q125" s="395" t="str">
        <f>IFERROR(IF(MATCH(C125,'Portfolio Construction'!$AR:$AR,0),"Yes","No"),"No")</f>
        <v>No</v>
      </c>
      <c r="R125" s="395" t="str">
        <f>IFERROR(IF(MATCH(C125,'Portfolio Construction'!$AT:$AT,0),"Yes","No"),"No")</f>
        <v>No</v>
      </c>
      <c r="S125" s="395" t="str">
        <f>IFERROR(IF(MATCH(C125,'Portfolio Construction'!$AV:$AV,0),"Yes","No"),"No")</f>
        <v>No</v>
      </c>
      <c r="T125" s="395" t="str">
        <f>IFERROR(IF(MATCH(C125,'Portfolio Construction'!$AX:$AX,0),"Yes","No"),"No")</f>
        <v>No</v>
      </c>
      <c r="U125" s="395" t="str">
        <f>IFERROR(IF(MATCH(C125,'Portfolio Construction'!$AZ:$AZ,0),"Yes","No"),"No")</f>
        <v>No</v>
      </c>
      <c r="V125" s="395" t="str">
        <f>IFERROR(IF(MATCH(C125,'Portfolio Construction'!$BB:$BB,0),"Yes","No"),"No")</f>
        <v>No</v>
      </c>
      <c r="W125" s="638">
        <f>IF(VLOOKUP($AU125,'FE Source'!$A:$W,3,FALSE)=0,"-",VLOOKUP($AU125,'FE Source'!$A:$W,3,FALSE))</f>
        <v>-7.6</v>
      </c>
      <c r="X125" s="609">
        <f>IF(VLOOKUP($AU125,'FE Source'!$A:$W,4,FALSE)=0,"-",VLOOKUP($AU125,'FE Source'!$A:$W,4,FALSE))</f>
        <v>3.58</v>
      </c>
      <c r="Y125" s="609">
        <f>IF(VLOOKUP($AU125,'FE Source'!$A:$W,5,FALSE)=0,"-",VLOOKUP($AU125,'FE Source'!$A:$W,5,FALSE))</f>
        <v>-9.25</v>
      </c>
      <c r="Z125" s="609">
        <f>IF(VLOOKUP($AU125,'FE Source'!$A:$W,6,FALSE)=0,"-",VLOOKUP($AU125,'FE Source'!$A:$W,6,FALSE))</f>
        <v>-6.81</v>
      </c>
      <c r="AA125" s="609">
        <f>IF(VLOOKUP($AU125,'FE Source'!$A:$W,7,FALSE)=0,"-",VLOOKUP($AU125,'FE Source'!$A:$W,7,FALSE))</f>
        <v>1.05</v>
      </c>
      <c r="AB125" s="609">
        <f>IF(VLOOKUP($AU125,'FE Source'!$A:$W,8,FALSE)=0,"-",VLOOKUP($AU125,'FE Source'!$A:$W,8,FALSE))</f>
        <v>5.86</v>
      </c>
      <c r="AC125" s="639" t="str">
        <f>IF(VLOOKUP($AU125,'FE Source'!$A:$W,9,FALSE)=0,"-",VLOOKUP($AU125,'FE Source'!$A:$W,9,FALSE))</f>
        <v>-</v>
      </c>
      <c r="AD125" s="146">
        <f>IF(VLOOKUP($AU125,'FE Source'!$A:$W,10,FALSE)=0,"-",VLOOKUP($AU125,'FE Source'!$A:$W,10,FALSE))</f>
        <v>1.07</v>
      </c>
      <c r="AE125" s="83">
        <f>IF(VLOOKUP($AU125,'FE Source'!$A:$W,11,FALSE)=0,"-",VLOOKUP($AU125,'FE Source'!$A:$W,11,FALSE))</f>
        <v>13.95</v>
      </c>
      <c r="AF125" s="83" t="str">
        <f>IF(VLOOKUP($AU125,'FE Source'!$A:$W,12,FALSE)=0,"-",VLOOKUP($AU125,'FE Source'!$A:$W,12,FALSE))</f>
        <v>-</v>
      </c>
      <c r="AG125" s="131">
        <f>IF(VLOOKUP($AU125,'FE Source'!$A:$W,14,FALSE)=0,"-",VLOOKUP($AU125,'FE Source'!$A:$W,14,FALSE))</f>
        <v>-12.12</v>
      </c>
      <c r="AH125" s="174">
        <f>IF(VLOOKUP($AU125,'FE Source'!$A:$DJ,33,FALSE)=0,"-",VLOOKUP($AU125,'FE Source'!$A:$DJ,33,FALSE))</f>
        <v>40.270000000000003</v>
      </c>
      <c r="AI125" s="204">
        <f>IF(VLOOKUP($AU125,'FE Source'!$A:$Y,20,FALSE)=0,"-",VLOOKUP($AU125,'FE Source'!$A:$Y,20,FALSE))</f>
        <v>81.239999999999995</v>
      </c>
      <c r="AJ125" s="396">
        <f>IF(VLOOKUP($AU125,'FE Source'!$A:$DJ,34,FALSE)=0,"-",VLOOKUP($AU125,'FE Source'!$A:$DJ,34,FALSE))</f>
        <v>94.77</v>
      </c>
      <c r="AK125" s="396">
        <f>IF(VLOOKUP($AU125,'FE Source'!$A:$DJ,35,FALSE)=0,"-",VLOOKUP($AU125,'FE Source'!$A:$DJ,35,FALSE))</f>
        <v>147.25</v>
      </c>
      <c r="AL125" s="327">
        <f>IF(VLOOKUP($AU125,'FE Source'!$A:$Y,19,FALSE)=0,"-",VLOOKUP($AU125,'FE Source'!$A:$Y,19,FALSE))</f>
        <v>107.88</v>
      </c>
      <c r="AM125" s="394">
        <f>IF(VLOOKUP($AU125,'FE Source'!$A:$DJ,36,FALSE)=0,"-",VLOOKUP($AU125,'FE Source'!$A:$DJ,36,FALSE))</f>
        <v>106.2</v>
      </c>
      <c r="AN125" s="167">
        <f>IF(VLOOKUP($AU125,'FE Source'!$A:$W,13,FALSE)=0,"-",VLOOKUP($AU125,'FE Source'!$A:$W,13,FALSE))</f>
        <v>4503.8</v>
      </c>
      <c r="AO125" s="199">
        <f>IF(J125="no","-",IF(VLOOKUP($AU125,'FE Source'!$A:$W,15,FALSE)=0,"-",VLOOKUP($AU125,'FE Source'!$A:$W,15,FALSE)))</f>
        <v>4.87</v>
      </c>
      <c r="AP125" s="202" t="str">
        <f>IF(AO125="-","-",IF(VLOOKUP($AU125,'FE Source'!$A:$Z,21,FALSE)=0,"-",IF(VLOOKUP($AU125,'FE Source'!$A:$Z,21,FALSE)=2,"Semi-Annual",IF(VLOOKUP($AU125,'FE Source'!$A:$Z,21,FALSE)=4,"Quarterly",IF(VLOOKUP($AU125,'FE Source'!$A:$Z,21,FALSE)=12,"Monthly","Annual")))))</f>
        <v>Monthly</v>
      </c>
      <c r="AQ125" s="171">
        <f t="array" ref="AQ125">IF(VLOOKUP($AU125,'FE Source'!$A:$W,16,FALSE)=0,"-",VLOOKUP($AU125,'FE Source'!$A:$W,16,FALSE))</f>
        <v>1.95</v>
      </c>
      <c r="AR125" s="176" t="str">
        <f>IF(VLOOKUP($AU125,'FE Source'!$A:$W,17,FALSE)=0,"-",VLOOKUP($AU125,'FE Source'!$A:$W,17,FALSE))</f>
        <v>Neutral</v>
      </c>
      <c r="AS125" s="174">
        <f>IF(VLOOKUP($AU125,'FE Source'!$AN:$AS,4,FALSE)="",VLOOKUP($AU125,'FE Source'!$AN:$AS,3,FALSE),VLOOKUP($AU125,'FE Source'!$AN:$AS,4,FALSE))</f>
        <v>12.08</v>
      </c>
      <c r="AT125" s="180">
        <f>IF(VLOOKUP($AU125,'FE Source'!$AN:$AS,5,FALSE)=0,"-",VLOOKUP($AU125,'FE Source'!$AN:$AS,5,FALSE))</f>
        <v>45783</v>
      </c>
      <c r="AU125" s="177" t="s">
        <v>6860</v>
      </c>
      <c r="BE125" s="219" t="str">
        <f>IF(VLOOKUP($AU125,'FE Source'!$A:$AK,22,FALSE)=0,"-",VLOOKUP($AU125,'FE Source'!$A:$AK,22,FALSE))</f>
        <v>-</v>
      </c>
      <c r="BF125" s="219" t="str">
        <f>IF(VLOOKUP($AU125,'FE Source'!$A:$AK,23,FALSE)=0,"-",VLOOKUP($AU125,'FE Source'!$A:$AK,23,FALSE))</f>
        <v>-</v>
      </c>
      <c r="BG125" s="219" t="str">
        <f>IF(VLOOKUP($AU125,'FE Source'!$A:$AK,24,FALSE)=0,"-",VLOOKUP($AU125,'FE Source'!$A:$AK,24,FALSE))</f>
        <v>-</v>
      </c>
      <c r="BH125" s="219" t="str">
        <f>IF(VLOOKUP($AU125,'FE Source'!$A:$AK,25,FALSE)=0,"-",VLOOKUP($AU125,'FE Source'!$A:$AK,25,FALSE))</f>
        <v>-</v>
      </c>
      <c r="BI125" s="219" t="str">
        <f>IF(VLOOKUP($AU125,'FE Source'!$A:$AK,26,FALSE)=0,"-",VLOOKUP($AU125,'FE Source'!$A:$AK,26,FALSE))</f>
        <v>-</v>
      </c>
      <c r="BJ125" s="219">
        <f>IF(VLOOKUP($AU125,'FE Source'!$A:$AK,27,FALSE)=0,"-",VLOOKUP($AU125,'FE Source'!$A:$AK,27,FALSE))</f>
        <v>38.58</v>
      </c>
      <c r="BK125" s="219">
        <f>IF(VLOOKUP($AU125,'FE Source'!$A:$AK,28,FALSE)=0,"-",VLOOKUP($AU125,'FE Source'!$A:$AK,28,FALSE))</f>
        <v>12.56</v>
      </c>
      <c r="BL125" s="219">
        <f>IF(VLOOKUP($AU125,'FE Source'!$A:$AK,29,FALSE)=0,"-",VLOOKUP($AU125,'FE Source'!$A:$AK,29,FALSE))</f>
        <v>-21.74</v>
      </c>
      <c r="BM125" s="219">
        <f>IF(VLOOKUP($AU125,'FE Source'!$A:$AK,30,FALSE)=0,"-",VLOOKUP($AU125,'FE Source'!$A:$AK,30,FALSE))</f>
        <v>13.32</v>
      </c>
      <c r="BN125" t="str">
        <f>IF(VLOOKUP($AU125,'FE Source'!$A:$AK,31,FALSE)="No Specified Index","-",IF(VLOOKUP($AU125,'FE Source'!$A:$AK,31,FALSE)=0,"-",VLOOKUP($AU125,'FE Source'!$A:$AK,31,FALSE)))</f>
        <v>MSCI AC World</v>
      </c>
      <c r="BO125" s="217">
        <f>IF(VLOOKUP($AU125,'FE Source'!$A:$AK,32,FALSE)=0,"-",VLOOKUP($AU125,'FE Source'!$A:$AK,32,FALSE))</f>
        <v>43570</v>
      </c>
      <c r="BP125" s="18" t="str">
        <f>IF(VLOOKUP($AU125,'FE Source'!$AZ:$BC,2,FALSE)=0,"-",VLOOKUP($AU125,'FE Source'!$AZ:$BC,2,FALSE))</f>
        <v>-</v>
      </c>
      <c r="BQ125" s="18" t="str">
        <f>IF(VLOOKUP($AU125,'FE Source'!$AZ:$BC,3,FALSE)=0,"-",VLOOKUP($AU125,'FE Source'!$AZ:$BC,3,FALSE))</f>
        <v>-</v>
      </c>
      <c r="BR125" s="18" t="str">
        <f>IF(VLOOKUP($AU125,'FE Source'!$AZ:$BC,4,FALSE)=0,"-",VLOOKUP($AU125,'FE Source'!$AZ:$BC,4,FALSE))</f>
        <v>-</v>
      </c>
    </row>
    <row r="126" spans="1:70" ht="15" customHeight="1">
      <c r="A126" s="3"/>
      <c r="B126" s="159" t="str">
        <f>INDEX('UT - Retail'!$A$7:$A$1409,MATCH(AU126,'UT - Retail'!$U$7:$U$1409,0),1)</f>
        <v>Allianz Global Investors</v>
      </c>
      <c r="C126" s="701" t="str">
        <f>INDEX('UT - Retail'!$B$7:$B$1409,MATCH(AU126,'UT - Retail'!$U$7:$U$1409,0),1)</f>
        <v>Allianz Thematica Cl AT Acc H2-SGD</v>
      </c>
      <c r="D126" s="702"/>
      <c r="E126" s="147" t="str">
        <f>VLOOKUP(C126,'UT - Retail'!$B:$K,8,FALSE)</f>
        <v>Equities</v>
      </c>
      <c r="F126" s="82" t="str">
        <f>VLOOKUP(C126,'UT - Retail'!$B:$K,9,FALSE)</f>
        <v>Global</v>
      </c>
      <c r="G126" s="82" t="str">
        <f>VLOOKUP(C126,'UT - Retail'!$B:$K,10,FALSE)</f>
        <v>ESG and Thematics</v>
      </c>
      <c r="H126" s="82" t="str">
        <f>VLOOKUP(C126,'UT - Retail'!$B:$N,13,FALSE)</f>
        <v>No</v>
      </c>
      <c r="I126" s="82" t="str">
        <f>VLOOKUP(C126,'UT - Retail'!$B:$Q,14,FALSE)</f>
        <v>No</v>
      </c>
      <c r="J126" s="82" t="str">
        <f>VLOOKUP(C126,'UT - Retail'!$B:$Q,11,FALSE)</f>
        <v>No</v>
      </c>
      <c r="K126" s="130" t="str">
        <f>VLOOKUP(C126,'UT - Retail'!$B:$P,15,FALSE)</f>
        <v>Yes</v>
      </c>
      <c r="L126" s="82" t="str">
        <f>VLOOKUP(C126,'UT - Retail'!$B:$Q,16,FALSE)</f>
        <v>Both</v>
      </c>
      <c r="M126" s="173" t="str">
        <f>VLOOKUP(C126,'UT - Retail'!$B:$K,6,FALSE)</f>
        <v>SGD</v>
      </c>
      <c r="N126" s="173" t="str">
        <f>IFERROR(IF(MATCH(C126,'Portfolio Construction'!$AL:$AL,0),"Yes","No"),"No")</f>
        <v>No</v>
      </c>
      <c r="O126" s="173" t="str">
        <f>IFERROR(IF(MATCH(C126,'Portfolio Construction'!$AN:$AN,0),"Yes","No"),"No")</f>
        <v>No</v>
      </c>
      <c r="P126" s="173" t="str">
        <f>IFERROR(IF(MATCH(C126,'Portfolio Construction'!$AP:$AP,0),"Yes","No"),"No")</f>
        <v>No</v>
      </c>
      <c r="Q126" s="173" t="str">
        <f>IFERROR(IF(MATCH(C126,'Portfolio Construction'!$AR:$AR,0),"Yes","No"),"No")</f>
        <v>No</v>
      </c>
      <c r="R126" s="173" t="str">
        <f>IFERROR(IF(MATCH(C126,'Portfolio Construction'!$AT:$AT,0),"Yes","No"),"No")</f>
        <v>No</v>
      </c>
      <c r="S126" s="173" t="str">
        <f>IFERROR(IF(MATCH(C126,'Portfolio Construction'!$AV:$AV,0),"Yes","No"),"No")</f>
        <v>No</v>
      </c>
      <c r="T126" s="173" t="str">
        <f>IFERROR(IF(MATCH(C126,'Portfolio Construction'!$AX:$AX,0),"Yes","No"),"No")</f>
        <v>No</v>
      </c>
      <c r="U126" s="173" t="str">
        <f>IFERROR(IF(MATCH(C126,'Portfolio Construction'!$AZ:$AZ,0),"Yes","No"),"No")</f>
        <v>No</v>
      </c>
      <c r="V126" s="173" t="str">
        <f>IFERROR(IF(MATCH(C126,'Portfolio Construction'!$BB:$BB,0),"Yes","No"),"No")</f>
        <v>No</v>
      </c>
      <c r="W126" s="619">
        <f>IF(VLOOKUP($AU126,'FE Source'!$A:$W,3,FALSE)=0,"-",VLOOKUP($AU126,'FE Source'!$A:$W,3,FALSE))</f>
        <v>-3.43</v>
      </c>
      <c r="X126" s="618">
        <f>IF(VLOOKUP($AU126,'FE Source'!$A:$W,4,FALSE)=0,"-",VLOOKUP($AU126,'FE Source'!$A:$W,4,FALSE))</f>
        <v>7.41</v>
      </c>
      <c r="Y126" s="618">
        <f>IF(VLOOKUP($AU126,'FE Source'!$A:$W,5,FALSE)=0,"-",VLOOKUP($AU126,'FE Source'!$A:$W,5,FALSE))</f>
        <v>-7.22</v>
      </c>
      <c r="Z126" s="618">
        <f>IF(VLOOKUP($AU126,'FE Source'!$A:$W,6,FALSE)=0,"-",VLOOKUP($AU126,'FE Source'!$A:$W,6,FALSE))</f>
        <v>-4.4400000000000004</v>
      </c>
      <c r="AA126" s="618">
        <f>IF(VLOOKUP($AU126,'FE Source'!$A:$W,7,FALSE)=0,"-",VLOOKUP($AU126,'FE Source'!$A:$W,7,FALSE))</f>
        <v>1.55</v>
      </c>
      <c r="AB126" s="618">
        <f>IF(VLOOKUP($AU126,'FE Source'!$A:$W,8,FALSE)=0,"-",VLOOKUP($AU126,'FE Source'!$A:$W,8,FALSE))</f>
        <v>6.48</v>
      </c>
      <c r="AC126" s="623" t="str">
        <f>IF(VLOOKUP($AU126,'FE Source'!$A:$W,9,FALSE)=0,"-",VLOOKUP($AU126,'FE Source'!$A:$W,9,FALSE))</f>
        <v>-</v>
      </c>
      <c r="AD126" s="147">
        <f>IF(VLOOKUP($AU126,'FE Source'!$A:$W,10,FALSE)=0,"-",VLOOKUP($AU126,'FE Source'!$A:$W,10,FALSE))</f>
        <v>1.24</v>
      </c>
      <c r="AE126" s="82">
        <f>IF(VLOOKUP($AU126,'FE Source'!$A:$W,11,FALSE)=0,"-",VLOOKUP($AU126,'FE Source'!$A:$W,11,FALSE))</f>
        <v>16.62</v>
      </c>
      <c r="AF126" s="82" t="str">
        <f>IF(VLOOKUP($AU126,'FE Source'!$A:$W,12,FALSE)=0,"-",VLOOKUP($AU126,'FE Source'!$A:$W,12,FALSE))</f>
        <v>-</v>
      </c>
      <c r="AG126" s="130">
        <f>IF(VLOOKUP($AU126,'FE Source'!$A:$W,14,FALSE)=0,"-",VLOOKUP($AU126,'FE Source'!$A:$W,14,FALSE))</f>
        <v>-15.92</v>
      </c>
      <c r="AH126" s="173">
        <f>IF(VLOOKUP($AU126,'FE Source'!$A:$DJ,33,FALSE)=0,"-",VLOOKUP($AU126,'FE Source'!$A:$DJ,33,FALSE))</f>
        <v>46.01</v>
      </c>
      <c r="AI126" s="203">
        <f>IF(VLOOKUP($AU126,'FE Source'!$A:$Y,20,FALSE)=0,"-",VLOOKUP($AU126,'FE Source'!$A:$Y,20,FALSE))</f>
        <v>104.2</v>
      </c>
      <c r="AJ126" s="257">
        <f>IF(VLOOKUP($AU126,'FE Source'!$A:$DJ,34,FALSE)=0,"-",VLOOKUP($AU126,'FE Source'!$A:$DJ,34,FALSE))</f>
        <v>121.91</v>
      </c>
      <c r="AK126" s="257">
        <f>IF(VLOOKUP($AU126,'FE Source'!$A:$DJ,35,FALSE)=0,"-",VLOOKUP($AU126,'FE Source'!$A:$DJ,35,FALSE))</f>
        <v>131.56</v>
      </c>
      <c r="AL126" s="326">
        <f>IF(VLOOKUP($AU126,'FE Source'!$A:$Y,19,FALSE)=0,"-",VLOOKUP($AU126,'FE Source'!$A:$Y,19,FALSE))</f>
        <v>124.64</v>
      </c>
      <c r="AM126" s="259">
        <f>IF(VLOOKUP($AU126,'FE Source'!$A:$DJ,36,FALSE)=0,"-",VLOOKUP($AU126,'FE Source'!$A:$DJ,36,FALSE))</f>
        <v>120.31</v>
      </c>
      <c r="AN126" s="165">
        <f>IF(VLOOKUP($AU126,'FE Source'!$A:$W,13,FALSE)=0,"-",VLOOKUP($AU126,'FE Source'!$A:$W,13,FALSE))</f>
        <v>4503.8</v>
      </c>
      <c r="AO126" s="198" t="str">
        <f>IF(J126="no","-",IF(VLOOKUP($AU126,'FE Source'!$A:$W,15,FALSE)=0,"-",VLOOKUP($AU126,'FE Source'!$A:$W,15,FALSE)))</f>
        <v>-</v>
      </c>
      <c r="AP126" s="201" t="str">
        <f>IF(AO126="-","-",IF(VLOOKUP($AU126,'FE Source'!$A:$Z,21,FALSE)=0,"-",IF(VLOOKUP($AU126,'FE Source'!$A:$Z,21,FALSE)=2,"Semi-Annual",IF(VLOOKUP($AU126,'FE Source'!$A:$Z,21,FALSE)=4,"Quarterly",IF(VLOOKUP($AU126,'FE Source'!$A:$Z,21,FALSE)=12,"Monthly","Annual")))))</f>
        <v>-</v>
      </c>
      <c r="AQ126" s="170">
        <f t="array" ref="AQ126">IF(VLOOKUP($AU126,'FE Source'!$A:$W,16,FALSE)=0,"-",VLOOKUP($AU126,'FE Source'!$A:$W,16,FALSE))</f>
        <v>1.95</v>
      </c>
      <c r="AR126" s="175" t="str">
        <f>IF(VLOOKUP($AU126,'FE Source'!$A:$W,17,FALSE)=0,"-",VLOOKUP($AU126,'FE Source'!$A:$W,17,FALSE))</f>
        <v>-</v>
      </c>
      <c r="AS126" s="173">
        <f>IF(VLOOKUP($AU126,'FE Source'!$AN:$AS,4,FALSE)="",VLOOKUP($AU126,'FE Source'!$AN:$AS,3,FALSE),VLOOKUP($AU126,'FE Source'!$AN:$AS,4,FALSE))</f>
        <v>13.92</v>
      </c>
      <c r="AT126" s="179">
        <f>IF(VLOOKUP($AU126,'FE Source'!$AN:$AS,5,FALSE)=0,"-",VLOOKUP($AU126,'FE Source'!$AN:$AS,5,FALSE))</f>
        <v>45783</v>
      </c>
      <c r="AU126" s="178" t="s">
        <v>6169</v>
      </c>
      <c r="BE126" s="219" t="str">
        <f>IF(VLOOKUP($AU126,'FE Source'!$A:$AK,22,FALSE)=0,"-",VLOOKUP($AU126,'FE Source'!$A:$AK,22,FALSE))</f>
        <v>-</v>
      </c>
      <c r="BF126" s="219" t="str">
        <f>IF(VLOOKUP($AU126,'FE Source'!$A:$AK,23,FALSE)=0,"-",VLOOKUP($AU126,'FE Source'!$A:$AK,23,FALSE))</f>
        <v>-</v>
      </c>
      <c r="BG126" s="219" t="str">
        <f>IF(VLOOKUP($AU126,'FE Source'!$A:$AK,24,FALSE)=0,"-",VLOOKUP($AU126,'FE Source'!$A:$AK,24,FALSE))</f>
        <v>-</v>
      </c>
      <c r="BH126" s="219" t="str">
        <f>IF(VLOOKUP($AU126,'FE Source'!$A:$AK,25,FALSE)=0,"-",VLOOKUP($AU126,'FE Source'!$A:$AK,25,FALSE))</f>
        <v>-</v>
      </c>
      <c r="BI126" s="219" t="str">
        <f>IF(VLOOKUP($AU126,'FE Source'!$A:$AK,26,FALSE)=0,"-",VLOOKUP($AU126,'FE Source'!$A:$AK,26,FALSE))</f>
        <v>-</v>
      </c>
      <c r="BJ126" s="219">
        <f>IF(VLOOKUP($AU126,'FE Source'!$A:$AK,27,FALSE)=0,"-",VLOOKUP($AU126,'FE Source'!$A:$AK,27,FALSE))</f>
        <v>39.83</v>
      </c>
      <c r="BK126" s="219">
        <f>IF(VLOOKUP($AU126,'FE Source'!$A:$AK,28,FALSE)=0,"-",VLOOKUP($AU126,'FE Source'!$A:$AK,28,FALSE))</f>
        <v>9.76</v>
      </c>
      <c r="BL126" s="219">
        <f>IF(VLOOKUP($AU126,'FE Source'!$A:$AK,29,FALSE)=0,"-",VLOOKUP($AU126,'FE Source'!$A:$AK,29,FALSE))</f>
        <v>-22.09</v>
      </c>
      <c r="BM126" s="219">
        <f>IF(VLOOKUP($AU126,'FE Source'!$A:$AK,30,FALSE)=0,"-",VLOOKUP($AU126,'FE Source'!$A:$AK,30,FALSE))</f>
        <v>13.13</v>
      </c>
      <c r="BN126" t="str">
        <f>IF(VLOOKUP($AU126,'FE Source'!$A:$AK,31,FALSE)="No Specified Index","-",IF(VLOOKUP($AU126,'FE Source'!$A:$AK,31,FALSE)=0,"-",VLOOKUP($AU126,'FE Source'!$A:$AK,31,FALSE)))</f>
        <v>MSCI AC World</v>
      </c>
      <c r="BO126" s="217">
        <f>IF(VLOOKUP($AU126,'FE Source'!$A:$AK,32,FALSE)=0,"-",VLOOKUP($AU126,'FE Source'!$A:$AK,32,FALSE))</f>
        <v>43678</v>
      </c>
      <c r="BP126" s="18" t="str">
        <f>IF(VLOOKUP($AU126,'FE Source'!$AZ:$BC,2,FALSE)=0,"-",VLOOKUP($AU126,'FE Source'!$AZ:$BC,2,FALSE))</f>
        <v>-</v>
      </c>
      <c r="BQ126" s="18" t="str">
        <f>IF(VLOOKUP($AU126,'FE Source'!$AZ:$BC,3,FALSE)=0,"-",VLOOKUP($AU126,'FE Source'!$AZ:$BC,3,FALSE))</f>
        <v>-</v>
      </c>
      <c r="BR126" s="18" t="str">
        <f>IF(VLOOKUP($AU126,'FE Source'!$AZ:$BC,4,FALSE)=0,"-",VLOOKUP($AU126,'FE Source'!$AZ:$BC,4,FALSE))</f>
        <v>-</v>
      </c>
    </row>
    <row r="127" spans="1:70" ht="15" customHeight="1">
      <c r="A127" s="3"/>
      <c r="B127" s="159" t="str">
        <f>INDEX('UT - Retail'!$A$7:$A$1409,MATCH(AU127,'UT - Retail'!$U$7:$U$1409,0),1)</f>
        <v>Allianz Global Investors</v>
      </c>
      <c r="C127" s="701" t="str">
        <f>INDEX('UT - Retail'!$B$7:$B$1409,MATCH(AU127,'UT - Retail'!$U$7:$U$1409,0),1)</f>
        <v>Allianz Thematica Cl AT Acc USD</v>
      </c>
      <c r="D127" s="702"/>
      <c r="E127" s="147" t="str">
        <f>VLOOKUP(C127,'UT - Retail'!$B:$K,8,FALSE)</f>
        <v>Equities</v>
      </c>
      <c r="F127" s="82" t="str">
        <f>VLOOKUP(C127,'UT - Retail'!$B:$K,9,FALSE)</f>
        <v>Global</v>
      </c>
      <c r="G127" s="82" t="str">
        <f>VLOOKUP(C127,'UT - Retail'!$B:$K,10,FALSE)</f>
        <v>ESG and Thematics</v>
      </c>
      <c r="H127" s="82" t="str">
        <f>VLOOKUP(C127,'UT - Retail'!$B:$N,13,FALSE)</f>
        <v>No</v>
      </c>
      <c r="I127" s="82" t="str">
        <f>VLOOKUP(C127,'UT - Retail'!$B:$Q,14,FALSE)</f>
        <v>No</v>
      </c>
      <c r="J127" s="82" t="str">
        <f>VLOOKUP(C127,'UT - Retail'!$B:$Q,11,FALSE)</f>
        <v>No</v>
      </c>
      <c r="K127" s="130" t="str">
        <f>VLOOKUP(C127,'UT - Retail'!$B:$P,15,FALSE)</f>
        <v>Yes</v>
      </c>
      <c r="L127" s="82" t="str">
        <f>VLOOKUP(C127,'UT - Retail'!$B:$Q,16,FALSE)</f>
        <v>Both</v>
      </c>
      <c r="M127" s="173" t="str">
        <f>VLOOKUP(C127,'UT - Retail'!$B:$K,6,FALSE)</f>
        <v>USD</v>
      </c>
      <c r="N127" s="173" t="str">
        <f>IFERROR(IF(MATCH(C127,'Portfolio Construction'!$AL:$AL,0),"Yes","No"),"No")</f>
        <v>No</v>
      </c>
      <c r="O127" s="173" t="str">
        <f>IFERROR(IF(MATCH(C127,'Portfolio Construction'!$AN:$AN,0),"Yes","No"),"No")</f>
        <v>No</v>
      </c>
      <c r="P127" s="173" t="str">
        <f>IFERROR(IF(MATCH(C127,'Portfolio Construction'!$AP:$AP,0),"Yes","No"),"No")</f>
        <v>No</v>
      </c>
      <c r="Q127" s="173" t="str">
        <f>IFERROR(IF(MATCH(C127,'Portfolio Construction'!$AR:$AR,0),"Yes","No"),"No")</f>
        <v>No</v>
      </c>
      <c r="R127" s="173" t="str">
        <f>IFERROR(IF(MATCH(C127,'Portfolio Construction'!$AT:$AT,0),"Yes","No"),"No")</f>
        <v>No</v>
      </c>
      <c r="S127" s="173" t="str">
        <f>IFERROR(IF(MATCH(C127,'Portfolio Construction'!$AV:$AV,0),"Yes","No"),"No")</f>
        <v>No</v>
      </c>
      <c r="T127" s="173" t="str">
        <f>IFERROR(IF(MATCH(C127,'Portfolio Construction'!$AX:$AX,0),"Yes","No"),"No")</f>
        <v>No</v>
      </c>
      <c r="U127" s="173" t="str">
        <f>IFERROR(IF(MATCH(C127,'Portfolio Construction'!$AZ:$AZ,0),"Yes","No"),"No")</f>
        <v>No</v>
      </c>
      <c r="V127" s="173" t="str">
        <f>IFERROR(IF(MATCH(C127,'Portfolio Construction'!$BB:$BB,0),"Yes","No"),"No")</f>
        <v>No</v>
      </c>
      <c r="W127" s="619">
        <f>IF(VLOOKUP($AU127,'FE Source'!$A:$W,3,FALSE)=0,"-",VLOOKUP($AU127,'FE Source'!$A:$W,3,FALSE))</f>
        <v>-7.6</v>
      </c>
      <c r="X127" s="618">
        <f>IF(VLOOKUP($AU127,'FE Source'!$A:$W,4,FALSE)=0,"-",VLOOKUP($AU127,'FE Source'!$A:$W,4,FALSE))</f>
        <v>3.58</v>
      </c>
      <c r="Y127" s="618">
        <f>IF(VLOOKUP($AU127,'FE Source'!$A:$W,5,FALSE)=0,"-",VLOOKUP($AU127,'FE Source'!$A:$W,5,FALSE))</f>
        <v>-9.25</v>
      </c>
      <c r="Z127" s="618">
        <f>IF(VLOOKUP($AU127,'FE Source'!$A:$W,6,FALSE)=0,"-",VLOOKUP($AU127,'FE Source'!$A:$W,6,FALSE))</f>
        <v>-6.81</v>
      </c>
      <c r="AA127" s="618">
        <f>IF(VLOOKUP($AU127,'FE Source'!$A:$W,7,FALSE)=0,"-",VLOOKUP($AU127,'FE Source'!$A:$W,7,FALSE))</f>
        <v>1.06</v>
      </c>
      <c r="AB127" s="618">
        <f>IF(VLOOKUP($AU127,'FE Source'!$A:$W,8,FALSE)=0,"-",VLOOKUP($AU127,'FE Source'!$A:$W,8,FALSE))</f>
        <v>5.85</v>
      </c>
      <c r="AC127" s="623" t="str">
        <f>IF(VLOOKUP($AU127,'FE Source'!$A:$W,9,FALSE)=0,"-",VLOOKUP($AU127,'FE Source'!$A:$W,9,FALSE))</f>
        <v>-</v>
      </c>
      <c r="AD127" s="147">
        <f>IF(VLOOKUP($AU127,'FE Source'!$A:$W,10,FALSE)=0,"-",VLOOKUP($AU127,'FE Source'!$A:$W,10,FALSE))</f>
        <v>1.1100000000000001</v>
      </c>
      <c r="AE127" s="82">
        <f>IF(VLOOKUP($AU127,'FE Source'!$A:$W,11,FALSE)=0,"-",VLOOKUP($AU127,'FE Source'!$A:$W,11,FALSE))</f>
        <v>13.93</v>
      </c>
      <c r="AF127" s="82" t="str">
        <f>IF(VLOOKUP($AU127,'FE Source'!$A:$W,12,FALSE)=0,"-",VLOOKUP($AU127,'FE Source'!$A:$W,12,FALSE))</f>
        <v>-</v>
      </c>
      <c r="AG127" s="130">
        <f>IF(VLOOKUP($AU127,'FE Source'!$A:$W,14,FALSE)=0,"-",VLOOKUP($AU127,'FE Source'!$A:$W,14,FALSE))</f>
        <v>-12.11</v>
      </c>
      <c r="AH127" s="173">
        <f>IF(VLOOKUP($AU127,'FE Source'!$A:$DJ,33,FALSE)=0,"-",VLOOKUP($AU127,'FE Source'!$A:$DJ,33,FALSE))</f>
        <v>40.94</v>
      </c>
      <c r="AI127" s="203">
        <f>IF(VLOOKUP($AU127,'FE Source'!$A:$Y,20,FALSE)=0,"-",VLOOKUP($AU127,'FE Source'!$A:$Y,20,FALSE))</f>
        <v>84.93</v>
      </c>
      <c r="AJ127" s="257">
        <f>IF(VLOOKUP($AU127,'FE Source'!$A:$DJ,34,FALSE)=0,"-",VLOOKUP($AU127,'FE Source'!$A:$DJ,34,FALSE))</f>
        <v>97.28</v>
      </c>
      <c r="AK127" s="257">
        <f>IF(VLOOKUP($AU127,'FE Source'!$A:$DJ,35,FALSE)=0,"-",VLOOKUP($AU127,'FE Source'!$A:$DJ,35,FALSE))</f>
        <v>169.78</v>
      </c>
      <c r="AL127" s="326">
        <f>IF(VLOOKUP($AU127,'FE Source'!$A:$Y,19,FALSE)=0,"-",VLOOKUP($AU127,'FE Source'!$A:$Y,19,FALSE))</f>
        <v>119.02</v>
      </c>
      <c r="AM127" s="259">
        <f>IF(VLOOKUP($AU127,'FE Source'!$A:$DJ,36,FALSE)=0,"-",VLOOKUP($AU127,'FE Source'!$A:$DJ,36,FALSE))</f>
        <v>113.75</v>
      </c>
      <c r="AN127" s="165">
        <f>IF(VLOOKUP($AU127,'FE Source'!$A:$W,13,FALSE)=0,"-",VLOOKUP($AU127,'FE Source'!$A:$W,13,FALSE))</f>
        <v>4503.8</v>
      </c>
      <c r="AO127" s="198" t="str">
        <f>IF(J127="no","-",IF(VLOOKUP($AU127,'FE Source'!$A:$W,15,FALSE)=0,"-",VLOOKUP($AU127,'FE Source'!$A:$W,15,FALSE)))</f>
        <v>-</v>
      </c>
      <c r="AP127" s="201" t="str">
        <f>IF(AO127="-","-",IF(VLOOKUP($AU127,'FE Source'!$A:$Z,21,FALSE)=0,"-",IF(VLOOKUP($AU127,'FE Source'!$A:$Z,21,FALSE)=2,"Semi-Annual",IF(VLOOKUP($AU127,'FE Source'!$A:$Z,21,FALSE)=4,"Quarterly",IF(VLOOKUP($AU127,'FE Source'!$A:$Z,21,FALSE)=12,"Monthly","Annual")))))</f>
        <v>-</v>
      </c>
      <c r="AQ127" s="170">
        <f t="array" ref="AQ127">IF(VLOOKUP($AU127,'FE Source'!$A:$W,16,FALSE)=0,"-",VLOOKUP($AU127,'FE Source'!$A:$W,16,FALSE))</f>
        <v>1.95</v>
      </c>
      <c r="AR127" s="175" t="str">
        <f>IF(VLOOKUP($AU127,'FE Source'!$A:$W,17,FALSE)=0,"-",VLOOKUP($AU127,'FE Source'!$A:$W,17,FALSE))</f>
        <v>Neutral</v>
      </c>
      <c r="AS127" s="173">
        <f>IF(VLOOKUP($AU127,'FE Source'!$AN:$AS,4,FALSE)="",VLOOKUP($AU127,'FE Source'!$AN:$AS,3,FALSE),VLOOKUP($AU127,'FE Source'!$AN:$AS,4,FALSE))</f>
        <v>162.29</v>
      </c>
      <c r="AT127" s="180">
        <f>IF(VLOOKUP($AU127,'FE Source'!$AN:$AS,5,FALSE)=0,"-",VLOOKUP($AU127,'FE Source'!$AN:$AS,5,FALSE))</f>
        <v>45783</v>
      </c>
      <c r="AU127" s="163" t="s">
        <v>6168</v>
      </c>
      <c r="BE127" s="219" t="str">
        <f>IF(VLOOKUP($AU127,'FE Source'!$A:$AK,22,FALSE)=0,"-",VLOOKUP($AU127,'FE Source'!$A:$AK,22,FALSE))</f>
        <v>-</v>
      </c>
      <c r="BF127" s="219" t="str">
        <f>IF(VLOOKUP($AU127,'FE Source'!$A:$AK,23,FALSE)=0,"-",VLOOKUP($AU127,'FE Source'!$A:$AK,23,FALSE))</f>
        <v>-</v>
      </c>
      <c r="BG127" s="219" t="str">
        <f>IF(VLOOKUP($AU127,'FE Source'!$A:$AK,24,FALSE)=0,"-",VLOOKUP($AU127,'FE Source'!$A:$AK,24,FALSE))</f>
        <v>-</v>
      </c>
      <c r="BH127" s="219" t="str">
        <f>IF(VLOOKUP($AU127,'FE Source'!$A:$AK,25,FALSE)=0,"-",VLOOKUP($AU127,'FE Source'!$A:$AK,25,FALSE))</f>
        <v>-</v>
      </c>
      <c r="BI127" s="219" t="str">
        <f>IF(VLOOKUP($AU127,'FE Source'!$A:$AK,26,FALSE)=0,"-",VLOOKUP($AU127,'FE Source'!$A:$AK,26,FALSE))</f>
        <v>-</v>
      </c>
      <c r="BJ127" s="219">
        <f>IF(VLOOKUP($AU127,'FE Source'!$A:$AK,27,FALSE)=0,"-",VLOOKUP($AU127,'FE Source'!$A:$AK,27,FALSE))</f>
        <v>38.520000000000003</v>
      </c>
      <c r="BK127" s="219">
        <f>IF(VLOOKUP($AU127,'FE Source'!$A:$AK,28,FALSE)=0,"-",VLOOKUP($AU127,'FE Source'!$A:$AK,28,FALSE))</f>
        <v>12.61</v>
      </c>
      <c r="BL127" s="219">
        <f>IF(VLOOKUP($AU127,'FE Source'!$A:$AK,29,FALSE)=0,"-",VLOOKUP($AU127,'FE Source'!$A:$AK,29,FALSE))</f>
        <v>-21.76</v>
      </c>
      <c r="BM127" s="219">
        <f>IF(VLOOKUP($AU127,'FE Source'!$A:$AK,30,FALSE)=0,"-",VLOOKUP($AU127,'FE Source'!$A:$AK,30,FALSE))</f>
        <v>13.33</v>
      </c>
      <c r="BN127" t="str">
        <f>IF(VLOOKUP($AU127,'FE Source'!$A:$AK,31,FALSE)="No Specified Index","-",IF(VLOOKUP($AU127,'FE Source'!$A:$AK,31,FALSE)=0,"-",VLOOKUP($AU127,'FE Source'!$A:$AK,31,FALSE)))</f>
        <v>MSCI AC World</v>
      </c>
      <c r="BO127" s="217">
        <f>IF(VLOOKUP($AU127,'FE Source'!$A:$AK,32,FALSE)=0,"-",VLOOKUP($AU127,'FE Source'!$A:$AK,32,FALSE))</f>
        <v>43490</v>
      </c>
      <c r="BP127" s="18" t="str">
        <f>IF(VLOOKUP($AU127,'FE Source'!$AZ:$BC,2,FALSE)=0,"-",VLOOKUP($AU127,'FE Source'!$AZ:$BC,2,FALSE))</f>
        <v>-</v>
      </c>
      <c r="BQ127" s="18" t="str">
        <f>IF(VLOOKUP($AU127,'FE Source'!$AZ:$BC,3,FALSE)=0,"-",VLOOKUP($AU127,'FE Source'!$AZ:$BC,3,FALSE))</f>
        <v>-</v>
      </c>
      <c r="BR127" s="18" t="str">
        <f>IF(VLOOKUP($AU127,'FE Source'!$AZ:$BC,4,FALSE)=0,"-",VLOOKUP($AU127,'FE Source'!$AZ:$BC,4,FALSE))</f>
        <v>-</v>
      </c>
    </row>
    <row r="128" spans="1:70" ht="15" customHeight="1">
      <c r="A128" s="3"/>
      <c r="B128" s="159" t="str">
        <f>INDEX('UT - Retail'!$A$7:$A$1409,MATCH(AU128,'UT - Retail'!$U$7:$U$1409,0),1)</f>
        <v>Allianz Global Investors</v>
      </c>
      <c r="C128" s="699" t="str">
        <f>INDEX('UT - Retail'!$B$7:$B$1409,MATCH(AU128,'UT - Retail'!$U$7:$U$1409,0),1)</f>
        <v>Allianz US High Yield Cl AM DIS H2-AUD</v>
      </c>
      <c r="D128" s="700"/>
      <c r="E128" s="150" t="str">
        <f>VLOOKUP(C128,'UT - Retail'!$B:$K,8,FALSE)</f>
        <v>Fixed Income</v>
      </c>
      <c r="F128" s="141" t="str">
        <f>VLOOKUP(C128,'UT - Retail'!$B:$K,9,FALSE)</f>
        <v>US</v>
      </c>
      <c r="G128" s="141" t="str">
        <f>VLOOKUP(C128,'UT - Retail'!$B:$K,10,FALSE)</f>
        <v>High Yield</v>
      </c>
      <c r="H128" s="82" t="str">
        <f>VLOOKUP(C128,'UT - Retail'!$B:$N,13,FALSE)</f>
        <v>No</v>
      </c>
      <c r="I128" s="82" t="str">
        <f>VLOOKUP(C128,'UT - Retail'!$B:$Q,14,FALSE)</f>
        <v>No</v>
      </c>
      <c r="J128" s="141" t="str">
        <f>VLOOKUP(C128,'UT - Retail'!$B:$Q,11,FALSE)</f>
        <v>Yes</v>
      </c>
      <c r="K128" s="130" t="str">
        <f>VLOOKUP(C128,'UT - Retail'!$B:$P,15,FALSE)</f>
        <v>Yes</v>
      </c>
      <c r="L128" s="82" t="str">
        <f>VLOOKUP(C128,'UT - Retail'!$B:$Q,16,FALSE)</f>
        <v>Both</v>
      </c>
      <c r="M128" s="395" t="str">
        <f>VLOOKUP(C128,'UT - Retail'!$B:$K,6,FALSE)</f>
        <v>AUD</v>
      </c>
      <c r="N128" s="395" t="str">
        <f>IFERROR(IF(MATCH(C128,'Portfolio Construction'!$AL:$AL,0),"Yes","No"),"No")</f>
        <v>No</v>
      </c>
      <c r="O128" s="395" t="str">
        <f>IFERROR(IF(MATCH(C128,'Portfolio Construction'!$AN:$AN,0),"Yes","No"),"No")</f>
        <v>No</v>
      </c>
      <c r="P128" s="395" t="str">
        <f>IFERROR(IF(MATCH(C128,'Portfolio Construction'!$AP:$AP,0),"Yes","No"),"No")</f>
        <v>No</v>
      </c>
      <c r="Q128" s="395" t="str">
        <f>IFERROR(IF(MATCH(C128,'Portfolio Construction'!$AR:$AR,0),"Yes","No"),"No")</f>
        <v>No</v>
      </c>
      <c r="R128" s="395" t="str">
        <f>IFERROR(IF(MATCH(C128,'Portfolio Construction'!$AT:$AT,0),"Yes","No"),"No")</f>
        <v>No</v>
      </c>
      <c r="S128" s="395" t="str">
        <f>IFERROR(IF(MATCH(C128,'Portfolio Construction'!$AV:$AV,0),"Yes","No"),"No")</f>
        <v>No</v>
      </c>
      <c r="T128" s="395" t="str">
        <f>IFERROR(IF(MATCH(C128,'Portfolio Construction'!$AX:$AX,0),"Yes","No"),"No")</f>
        <v>No</v>
      </c>
      <c r="U128" s="395" t="str">
        <f>IFERROR(IF(MATCH(C128,'Portfolio Construction'!$AZ:$AZ,0),"Yes","No"),"No")</f>
        <v>No</v>
      </c>
      <c r="V128" s="395" t="str">
        <f>IFERROR(IF(MATCH(C128,'Portfolio Construction'!$BB:$BB,0),"Yes","No"),"No")</f>
        <v>No</v>
      </c>
      <c r="W128" s="638">
        <f>IF(VLOOKUP($AU128,'FE Source'!$A:$W,3,FALSE)=0,"-",VLOOKUP($AU128,'FE Source'!$A:$W,3,FALSE))</f>
        <v>-0.44</v>
      </c>
      <c r="X128" s="609">
        <f>IF(VLOOKUP($AU128,'FE Source'!$A:$W,4,FALSE)=0,"-",VLOOKUP($AU128,'FE Source'!$A:$W,4,FALSE))</f>
        <v>4.18</v>
      </c>
      <c r="Y128" s="609">
        <f>IF(VLOOKUP($AU128,'FE Source'!$A:$W,5,FALSE)=0,"-",VLOOKUP($AU128,'FE Source'!$A:$W,5,FALSE))</f>
        <v>-3.74</v>
      </c>
      <c r="Z128" s="609">
        <f>IF(VLOOKUP($AU128,'FE Source'!$A:$W,6,FALSE)=0,"-",VLOOKUP($AU128,'FE Source'!$A:$W,6,FALSE))</f>
        <v>-1.85</v>
      </c>
      <c r="AA128" s="609">
        <f>IF(VLOOKUP($AU128,'FE Source'!$A:$W,7,FALSE)=0,"-",VLOOKUP($AU128,'FE Source'!$A:$W,7,FALSE))</f>
        <v>-1.55</v>
      </c>
      <c r="AB128" s="609">
        <f>IF(VLOOKUP($AU128,'FE Source'!$A:$W,8,FALSE)=0,"-",VLOOKUP($AU128,'FE Source'!$A:$W,8,FALSE))</f>
        <v>1.77</v>
      </c>
      <c r="AC128" s="639">
        <f>IF(VLOOKUP($AU128,'FE Source'!$A:$W,9,FALSE)=0,"-",VLOOKUP($AU128,'FE Source'!$A:$W,9,FALSE))</f>
        <v>-0.51</v>
      </c>
      <c r="AD128" s="146">
        <f>IF(VLOOKUP($AU128,'FE Source'!$A:$W,10,FALSE)=0,"-",VLOOKUP($AU128,'FE Source'!$A:$W,10,FALSE))</f>
        <v>1.25</v>
      </c>
      <c r="AE128" s="83">
        <f>IF(VLOOKUP($AU128,'FE Source'!$A:$W,11,FALSE)=0,"-",VLOOKUP($AU128,'FE Source'!$A:$W,11,FALSE))</f>
        <v>11.99</v>
      </c>
      <c r="AF128" s="83">
        <f>IF(VLOOKUP($AU128,'FE Source'!$A:$W,12,FALSE)=0,"-",VLOOKUP($AU128,'FE Source'!$A:$W,12,FALSE))</f>
        <v>-0.01</v>
      </c>
      <c r="AG128" s="131">
        <f>IF(VLOOKUP($AU128,'FE Source'!$A:$W,14,FALSE)=0,"-",VLOOKUP($AU128,'FE Source'!$A:$W,14,FALSE))</f>
        <v>-14.41</v>
      </c>
      <c r="AH128" s="174">
        <f>IF(VLOOKUP($AU128,'FE Source'!$A:$DJ,33,FALSE)=0,"-",VLOOKUP($AU128,'FE Source'!$A:$DJ,33,FALSE))</f>
        <v>-25.66</v>
      </c>
      <c r="AI128" s="204">
        <f>IF(VLOOKUP($AU128,'FE Source'!$A:$Y,20,FALSE)=0,"-",VLOOKUP($AU128,'FE Source'!$A:$Y,20,FALSE))</f>
        <v>57.87</v>
      </c>
      <c r="AJ128" s="396">
        <f>IF(VLOOKUP($AU128,'FE Source'!$A:$DJ,34,FALSE)=0,"-",VLOOKUP($AU128,'FE Source'!$A:$DJ,34,FALSE))</f>
        <v>83.03</v>
      </c>
      <c r="AK128" s="396">
        <f>IF(VLOOKUP($AU128,'FE Source'!$A:$DJ,35,FALSE)=0,"-",VLOOKUP($AU128,'FE Source'!$A:$DJ,35,FALSE))</f>
        <v>-46.57</v>
      </c>
      <c r="AL128" s="327">
        <f>IF(VLOOKUP($AU128,'FE Source'!$A:$Y,19,FALSE)=0,"-",VLOOKUP($AU128,'FE Source'!$A:$Y,19,FALSE))</f>
        <v>128.79</v>
      </c>
      <c r="AM128" s="394">
        <f>IF(VLOOKUP($AU128,'FE Source'!$A:$DJ,36,FALSE)=0,"-",VLOOKUP($AU128,'FE Source'!$A:$DJ,36,FALSE))</f>
        <v>116.17</v>
      </c>
      <c r="AN128" s="167">
        <f>IF(VLOOKUP($AU128,'FE Source'!$A:$W,13,FALSE)=0,"-",VLOOKUP($AU128,'FE Source'!$A:$W,13,FALSE))</f>
        <v>522.79999999999995</v>
      </c>
      <c r="AO128" s="199">
        <f>IF(J128="no","-",IF(VLOOKUP($AU128,'FE Source'!$A:$W,15,FALSE)=0,"-",VLOOKUP($AU128,'FE Source'!$A:$W,15,FALSE)))</f>
        <v>5.29</v>
      </c>
      <c r="AP128" s="202" t="str">
        <f>IF(AO128="-","-",IF(VLOOKUP($AU128,'FE Source'!$A:$Z,21,FALSE)=0,"-",IF(VLOOKUP($AU128,'FE Source'!$A:$Z,21,FALSE)=2,"Semi-Annual",IF(VLOOKUP($AU128,'FE Source'!$A:$Z,21,FALSE)=4,"Quarterly",IF(VLOOKUP($AU128,'FE Source'!$A:$Z,21,FALSE)=12,"Monthly","Annual")))))</f>
        <v>Monthly</v>
      </c>
      <c r="AQ128" s="171">
        <f t="array" ref="AQ128">IF(VLOOKUP($AU128,'FE Source'!$A:$W,16,FALSE)=0,"-",VLOOKUP($AU128,'FE Source'!$A:$W,16,FALSE))</f>
        <v>1.24</v>
      </c>
      <c r="AR128" s="176" t="str">
        <f>IF(VLOOKUP($AU128,'FE Source'!$A:$W,17,FALSE)=0,"-",VLOOKUP($AU128,'FE Source'!$A:$W,17,FALSE))</f>
        <v>-</v>
      </c>
      <c r="AS128" s="174">
        <f>IF(VLOOKUP($AU128,'FE Source'!$AN:$AS,4,FALSE)="",VLOOKUP($AU128,'FE Source'!$AN:$AS,3,FALSE),VLOOKUP($AU128,'FE Source'!$AN:$AS,4,FALSE))</f>
        <v>5.64</v>
      </c>
      <c r="AT128" s="180">
        <f>IF(VLOOKUP($AU128,'FE Source'!$AN:$AS,5,FALSE)=0,"-",VLOOKUP($AU128,'FE Source'!$AN:$AS,5,FALSE))</f>
        <v>45783</v>
      </c>
      <c r="AU128" s="177" t="s">
        <v>904</v>
      </c>
      <c r="BE128" s="219">
        <f>IF(VLOOKUP($AU128,'FE Source'!$A:$AK,22,FALSE)=0,"-",VLOOKUP($AU128,'FE Source'!$A:$AK,22,FALSE))</f>
        <v>-11.33</v>
      </c>
      <c r="BF128" s="219">
        <f>IF(VLOOKUP($AU128,'FE Source'!$A:$AK,23,FALSE)=0,"-",VLOOKUP($AU128,'FE Source'!$A:$AK,23,FALSE))</f>
        <v>16.739999999999998</v>
      </c>
      <c r="BG128" s="219">
        <f>IF(VLOOKUP($AU128,'FE Source'!$A:$AK,24,FALSE)=0,"-",VLOOKUP($AU128,'FE Source'!$A:$AK,24,FALSE))</f>
        <v>5.41</v>
      </c>
      <c r="BH128" s="219">
        <f>IF(VLOOKUP($AU128,'FE Source'!$A:$AK,25,FALSE)=0,"-",VLOOKUP($AU128,'FE Source'!$A:$AK,25,FALSE))</f>
        <v>-13.42</v>
      </c>
      <c r="BI128" s="219">
        <f>IF(VLOOKUP($AU128,'FE Source'!$A:$AK,26,FALSE)=0,"-",VLOOKUP($AU128,'FE Source'!$A:$AK,26,FALSE))</f>
        <v>10.46</v>
      </c>
      <c r="BJ128" s="219">
        <f>IF(VLOOKUP($AU128,'FE Source'!$A:$AK,27,FALSE)=0,"-",VLOOKUP($AU128,'FE Source'!$A:$AK,27,FALSE))</f>
        <v>6.88</v>
      </c>
      <c r="BK128" s="219">
        <f>IF(VLOOKUP($AU128,'FE Source'!$A:$AK,28,FALSE)=0,"-",VLOOKUP($AU128,'FE Source'!$A:$AK,28,FALSE))</f>
        <v>-0.47</v>
      </c>
      <c r="BL128" s="219">
        <f>IF(VLOOKUP($AU128,'FE Source'!$A:$AK,29,FALSE)=0,"-",VLOOKUP($AU128,'FE Source'!$A:$AK,29,FALSE))</f>
        <v>-18.89</v>
      </c>
      <c r="BM128" s="219">
        <f>IF(VLOOKUP($AU128,'FE Source'!$A:$AK,30,FALSE)=0,"-",VLOOKUP($AU128,'FE Source'!$A:$AK,30,FALSE))</f>
        <v>9.11</v>
      </c>
      <c r="BN128" t="str">
        <f>IF(VLOOKUP($AU128,'FE Source'!$A:$AK,31,FALSE)="No Specified Index","-",IF(VLOOKUP($AU128,'FE Source'!$A:$AK,31,FALSE)=0,"-",VLOOKUP($AU128,'FE Source'!$A:$AK,31,FALSE)))</f>
        <v>No Benchmark (USD)</v>
      </c>
      <c r="BO128" s="217">
        <f>IF(VLOOKUP($AU128,'FE Source'!$A:$AK,32,FALSE)=0,"-",VLOOKUP($AU128,'FE Source'!$A:$AK,32,FALSE))</f>
        <v>40879</v>
      </c>
      <c r="BP128" s="18">
        <f>IF(VLOOKUP($AU128,'FE Source'!$AZ:$BC,2,FALSE)=0,"-",VLOOKUP($AU128,'FE Source'!$AZ:$BC,2,FALSE))</f>
        <v>-6.71</v>
      </c>
      <c r="BQ128" s="18" t="str">
        <f>IF(VLOOKUP($AU128,'FE Source'!$AZ:$BC,3,FALSE)=0,"-",VLOOKUP($AU128,'FE Source'!$AZ:$BC,3,FALSE))</f>
        <v>-</v>
      </c>
      <c r="BR128" s="18" t="str">
        <f>IF(VLOOKUP($AU128,'FE Source'!$AZ:$BC,4,FALSE)=0,"-",VLOOKUP($AU128,'FE Source'!$AZ:$BC,4,FALSE))</f>
        <v>-</v>
      </c>
    </row>
    <row r="129" spans="1:70" ht="15" customHeight="1">
      <c r="A129" s="3"/>
      <c r="B129" s="159" t="str">
        <f>INDEX('UT - Retail'!$A$7:$A$1409,MATCH(AU129,'UT - Retail'!$U$7:$U$1409,0),1)</f>
        <v>Allianz Global Investors</v>
      </c>
      <c r="C129" s="699" t="str">
        <f>INDEX('UT - Retail'!$B$7:$B$1409,MATCH(AU129,'UT - Retail'!$U$7:$U$1409,0),1)</f>
        <v>Allianz US High Yield Cl AM DIS H2-GBP</v>
      </c>
      <c r="D129" s="700"/>
      <c r="E129" s="150" t="str">
        <f>VLOOKUP(C129,'UT - Retail'!$B:$K,8,FALSE)</f>
        <v>Fixed Income</v>
      </c>
      <c r="F129" s="141" t="str">
        <f>VLOOKUP(C129,'UT - Retail'!$B:$K,9,FALSE)</f>
        <v>US</v>
      </c>
      <c r="G129" s="141" t="str">
        <f>VLOOKUP(C129,'UT - Retail'!$B:$K,10,FALSE)</f>
        <v>High Yield</v>
      </c>
      <c r="H129" s="82" t="str">
        <f>VLOOKUP(C129,'UT - Retail'!$B:$N,13,FALSE)</f>
        <v>No</v>
      </c>
      <c r="I129" s="82" t="str">
        <f>VLOOKUP(C129,'UT - Retail'!$B:$Q,14,FALSE)</f>
        <v>No</v>
      </c>
      <c r="J129" s="141" t="str">
        <f>VLOOKUP(C129,'UT - Retail'!$B:$Q,11,FALSE)</f>
        <v>Yes</v>
      </c>
      <c r="K129" s="130" t="str">
        <f>VLOOKUP(C129,'UT - Retail'!$B:$P,15,FALSE)</f>
        <v>Yes</v>
      </c>
      <c r="L129" s="82" t="str">
        <f>VLOOKUP(C129,'UT - Retail'!$B:$Q,16,FALSE)</f>
        <v>Both</v>
      </c>
      <c r="M129" s="395" t="str">
        <f>VLOOKUP(C129,'UT - Retail'!$B:$K,6,FALSE)</f>
        <v>GBP</v>
      </c>
      <c r="N129" s="395" t="str">
        <f>IFERROR(IF(MATCH(C129,'Portfolio Construction'!$AL:$AL,0),"Yes","No"),"No")</f>
        <v>No</v>
      </c>
      <c r="O129" s="395" t="str">
        <f>IFERROR(IF(MATCH(C129,'Portfolio Construction'!$AN:$AN,0),"Yes","No"),"No")</f>
        <v>No</v>
      </c>
      <c r="P129" s="395" t="str">
        <f>IFERROR(IF(MATCH(C129,'Portfolio Construction'!$AP:$AP,0),"Yes","No"),"No")</f>
        <v>No</v>
      </c>
      <c r="Q129" s="395" t="str">
        <f>IFERROR(IF(MATCH(C129,'Portfolio Construction'!$AR:$AR,0),"Yes","No"),"No")</f>
        <v>No</v>
      </c>
      <c r="R129" s="395" t="str">
        <f>IFERROR(IF(MATCH(C129,'Portfolio Construction'!$AT:$AT,0),"Yes","No"),"No")</f>
        <v>No</v>
      </c>
      <c r="S129" s="395" t="str">
        <f>IFERROR(IF(MATCH(C129,'Portfolio Construction'!$AV:$AV,0),"Yes","No"),"No")</f>
        <v>No</v>
      </c>
      <c r="T129" s="395" t="str">
        <f>IFERROR(IF(MATCH(C129,'Portfolio Construction'!$AX:$AX,0),"Yes","No"),"No")</f>
        <v>No</v>
      </c>
      <c r="U129" s="395" t="str">
        <f>IFERROR(IF(MATCH(C129,'Portfolio Construction'!$AZ:$AZ,0),"Yes","No"),"No")</f>
        <v>No</v>
      </c>
      <c r="V129" s="395" t="str">
        <f>IFERROR(IF(MATCH(C129,'Portfolio Construction'!$BB:$BB,0),"Yes","No"),"No")</f>
        <v>No</v>
      </c>
      <c r="W129" s="638">
        <f>IF(VLOOKUP($AU129,'FE Source'!$A:$W,3,FALSE)=0,"-",VLOOKUP($AU129,'FE Source'!$A:$W,3,FALSE))</f>
        <v>1.76</v>
      </c>
      <c r="X129" s="609">
        <f>IF(VLOOKUP($AU129,'FE Source'!$A:$W,4,FALSE)=0,"-",VLOOKUP($AU129,'FE Source'!$A:$W,4,FALSE))</f>
        <v>0.82</v>
      </c>
      <c r="Y129" s="609">
        <f>IF(VLOOKUP($AU129,'FE Source'!$A:$W,5,FALSE)=0,"-",VLOOKUP($AU129,'FE Source'!$A:$W,5,FALSE))</f>
        <v>1.57</v>
      </c>
      <c r="Z129" s="609">
        <f>IF(VLOOKUP($AU129,'FE Source'!$A:$W,6,FALSE)=0,"-",VLOOKUP($AU129,'FE Source'!$A:$W,6,FALSE))</f>
        <v>7.25</v>
      </c>
      <c r="AA129" s="609">
        <f>IF(VLOOKUP($AU129,'FE Source'!$A:$W,7,FALSE)=0,"-",VLOOKUP($AU129,'FE Source'!$A:$W,7,FALSE))</f>
        <v>4.75</v>
      </c>
      <c r="AB129" s="609">
        <f>IF(VLOOKUP($AU129,'FE Source'!$A:$W,8,FALSE)=0,"-",VLOOKUP($AU129,'FE Source'!$A:$W,8,FALSE))</f>
        <v>3.63</v>
      </c>
      <c r="AC129" s="639">
        <f>IF(VLOOKUP($AU129,'FE Source'!$A:$W,9,FALSE)=0,"-",VLOOKUP($AU129,'FE Source'!$A:$W,9,FALSE))</f>
        <v>-0.21</v>
      </c>
      <c r="AD129" s="146">
        <f>IF(VLOOKUP($AU129,'FE Source'!$A:$W,10,FALSE)=0,"-",VLOOKUP($AU129,'FE Source'!$A:$W,10,FALSE))</f>
        <v>1.27</v>
      </c>
      <c r="AE129" s="83">
        <f>IF(VLOOKUP($AU129,'FE Source'!$A:$W,11,FALSE)=0,"-",VLOOKUP($AU129,'FE Source'!$A:$W,11,FALSE))</f>
        <v>10.56</v>
      </c>
      <c r="AF129" s="83">
        <f>IF(VLOOKUP($AU129,'FE Source'!$A:$W,12,FALSE)=0,"-",VLOOKUP($AU129,'FE Source'!$A:$W,12,FALSE))</f>
        <v>0.15</v>
      </c>
      <c r="AG129" s="131">
        <f>IF(VLOOKUP($AU129,'FE Source'!$A:$W,14,FALSE)=0,"-",VLOOKUP($AU129,'FE Source'!$A:$W,14,FALSE))</f>
        <v>-15.87</v>
      </c>
      <c r="AH129" s="174">
        <f>IF(VLOOKUP($AU129,'FE Source'!$A:$DJ,33,FALSE)=0,"-",VLOOKUP($AU129,'FE Source'!$A:$DJ,33,FALSE))</f>
        <v>56.16</v>
      </c>
      <c r="AI129" s="204">
        <f>IF(VLOOKUP($AU129,'FE Source'!$A:$Y,20,FALSE)=0,"-",VLOOKUP($AU129,'FE Source'!$A:$Y,20,FALSE))</f>
        <v>128.06</v>
      </c>
      <c r="AJ129" s="396">
        <f>IF(VLOOKUP($AU129,'FE Source'!$A:$DJ,34,FALSE)=0,"-",VLOOKUP($AU129,'FE Source'!$A:$DJ,34,FALSE))</f>
        <v>147.86000000000001</v>
      </c>
      <c r="AK129" s="396">
        <f>IF(VLOOKUP($AU129,'FE Source'!$A:$DJ,35,FALSE)=0,"-",VLOOKUP($AU129,'FE Source'!$A:$DJ,35,FALSE))</f>
        <v>-83.66</v>
      </c>
      <c r="AL129" s="327">
        <f>IF(VLOOKUP($AU129,'FE Source'!$A:$Y,19,FALSE)=0,"-",VLOOKUP($AU129,'FE Source'!$A:$Y,19,FALSE))</f>
        <v>126.36</v>
      </c>
      <c r="AM129" s="394">
        <f>IF(VLOOKUP($AU129,'FE Source'!$A:$DJ,36,FALSE)=0,"-",VLOOKUP($AU129,'FE Source'!$A:$DJ,36,FALSE))</f>
        <v>153.84</v>
      </c>
      <c r="AN129" s="167">
        <f>IF(VLOOKUP($AU129,'FE Source'!$A:$W,13,FALSE)=0,"-",VLOOKUP($AU129,'FE Source'!$A:$W,13,FALSE))</f>
        <v>522.79999999999995</v>
      </c>
      <c r="AO129" s="199">
        <f>IF(J129="no","-",IF(VLOOKUP($AU129,'FE Source'!$A:$W,15,FALSE)=0,"-",VLOOKUP($AU129,'FE Source'!$A:$W,15,FALSE)))</f>
        <v>5.75</v>
      </c>
      <c r="AP129" s="202" t="str">
        <f>IF(AO129="-","-",IF(VLOOKUP($AU129,'FE Source'!$A:$Z,21,FALSE)=0,"-",IF(VLOOKUP($AU129,'FE Source'!$A:$Z,21,FALSE)=2,"Semi-Annual",IF(VLOOKUP($AU129,'FE Source'!$A:$Z,21,FALSE)=4,"Quarterly",IF(VLOOKUP($AU129,'FE Source'!$A:$Z,21,FALSE)=12,"Monthly","Annual")))))</f>
        <v>Monthly</v>
      </c>
      <c r="AQ129" s="171">
        <f t="array" ref="AQ129">IF(VLOOKUP($AU129,'FE Source'!$A:$W,16,FALSE)=0,"-",VLOOKUP($AU129,'FE Source'!$A:$W,16,FALSE))</f>
        <v>1.24</v>
      </c>
      <c r="AR129" s="176" t="str">
        <f>IF(VLOOKUP($AU129,'FE Source'!$A:$W,17,FALSE)=0,"-",VLOOKUP($AU129,'FE Source'!$A:$W,17,FALSE))</f>
        <v>-</v>
      </c>
      <c r="AS129" s="174">
        <f>IF(VLOOKUP($AU129,'FE Source'!$AN:$AS,4,FALSE)="",VLOOKUP($AU129,'FE Source'!$AN:$AS,3,FALSE),VLOOKUP($AU129,'FE Source'!$AN:$AS,4,FALSE))</f>
        <v>5.83</v>
      </c>
      <c r="AT129" s="180">
        <f>IF(VLOOKUP($AU129,'FE Source'!$AN:$AS,5,FALSE)=0,"-",VLOOKUP($AU129,'FE Source'!$AN:$AS,5,FALSE))</f>
        <v>45783</v>
      </c>
      <c r="AU129" s="177" t="s">
        <v>581</v>
      </c>
      <c r="BE129" s="219">
        <f>IF(VLOOKUP($AU129,'FE Source'!$A:$AK,22,FALSE)=0,"-",VLOOKUP($AU129,'FE Source'!$A:$AK,22,FALSE))</f>
        <v>-7.46</v>
      </c>
      <c r="BF129" s="219">
        <f>IF(VLOOKUP($AU129,'FE Source'!$A:$AK,23,FALSE)=0,"-",VLOOKUP($AU129,'FE Source'!$A:$AK,23,FALSE))</f>
        <v>-3.23</v>
      </c>
      <c r="BG129" s="219">
        <f>IF(VLOOKUP($AU129,'FE Source'!$A:$AK,24,FALSE)=0,"-",VLOOKUP($AU129,'FE Source'!$A:$AK,24,FALSE))</f>
        <v>5.01</v>
      </c>
      <c r="BH129" s="219">
        <f>IF(VLOOKUP($AU129,'FE Source'!$A:$AK,25,FALSE)=0,"-",VLOOKUP($AU129,'FE Source'!$A:$AK,25,FALSE))</f>
        <v>-10.88</v>
      </c>
      <c r="BI129" s="219">
        <f>IF(VLOOKUP($AU129,'FE Source'!$A:$AK,26,FALSE)=0,"-",VLOOKUP($AU129,'FE Source'!$A:$AK,26,FALSE))</f>
        <v>14</v>
      </c>
      <c r="BJ129" s="219">
        <f>IF(VLOOKUP($AU129,'FE Source'!$A:$AK,27,FALSE)=0,"-",VLOOKUP($AU129,'FE Source'!$A:$AK,27,FALSE))</f>
        <v>0.37</v>
      </c>
      <c r="BK129" s="219">
        <f>IF(VLOOKUP($AU129,'FE Source'!$A:$AK,28,FALSE)=0,"-",VLOOKUP($AU129,'FE Source'!$A:$AK,28,FALSE))</f>
        <v>4.71</v>
      </c>
      <c r="BL129" s="219">
        <f>IF(VLOOKUP($AU129,'FE Source'!$A:$AK,29,FALSE)=0,"-",VLOOKUP($AU129,'FE Source'!$A:$AK,29,FALSE))</f>
        <v>-22.56</v>
      </c>
      <c r="BM129" s="219">
        <f>IF(VLOOKUP($AU129,'FE Source'!$A:$AK,30,FALSE)=0,"-",VLOOKUP($AU129,'FE Source'!$A:$AK,30,FALSE))</f>
        <v>15.76</v>
      </c>
      <c r="BN129" t="str">
        <f>IF(VLOOKUP($AU129,'FE Source'!$A:$AK,31,FALSE)="No Specified Index","-",IF(VLOOKUP($AU129,'FE Source'!$A:$AK,31,FALSE)=0,"-",VLOOKUP($AU129,'FE Source'!$A:$AK,31,FALSE)))</f>
        <v>No Benchmark (USD)</v>
      </c>
      <c r="BO129" s="217">
        <f>IF(VLOOKUP($AU129,'FE Source'!$A:$AK,32,FALSE)=0,"-",VLOOKUP($AU129,'FE Source'!$A:$AK,32,FALSE))</f>
        <v>40879</v>
      </c>
      <c r="BP129" s="18">
        <f>IF(VLOOKUP($AU129,'FE Source'!$AZ:$BC,2,FALSE)=0,"-",VLOOKUP($AU129,'FE Source'!$AZ:$BC,2,FALSE))</f>
        <v>-2.4500000000000002</v>
      </c>
      <c r="BQ129" s="18" t="str">
        <f>IF(VLOOKUP($AU129,'FE Source'!$AZ:$BC,3,FALSE)=0,"-",VLOOKUP($AU129,'FE Source'!$AZ:$BC,3,FALSE))</f>
        <v>-</v>
      </c>
      <c r="BR129" s="18" t="str">
        <f>IF(VLOOKUP($AU129,'FE Source'!$AZ:$BC,4,FALSE)=0,"-",VLOOKUP($AU129,'FE Source'!$AZ:$BC,4,FALSE))</f>
        <v>-</v>
      </c>
    </row>
    <row r="130" spans="1:70" ht="15" customHeight="1">
      <c r="A130" s="3"/>
      <c r="B130" s="159" t="str">
        <f>INDEX('UT - Retail'!$A$7:$A$1409,MATCH(AU130,'UT - Retail'!$U$7:$U$1409,0),1)</f>
        <v>Allianz Global Investors</v>
      </c>
      <c r="C130" s="699" t="str">
        <f>INDEX('UT - Retail'!$B$7:$B$1409,MATCH(AU130,'UT - Retail'!$U$7:$U$1409,0),1)</f>
        <v>Allianz US High Yield Cl AM DIS H2-RMB</v>
      </c>
      <c r="D130" s="700"/>
      <c r="E130" s="150" t="str">
        <f>VLOOKUP(C130,'UT - Retail'!$B:$K,8,FALSE)</f>
        <v>Fixed Income</v>
      </c>
      <c r="F130" s="141" t="str">
        <f>VLOOKUP(C130,'UT - Retail'!$B:$K,9,FALSE)</f>
        <v>US</v>
      </c>
      <c r="G130" s="141" t="str">
        <f>VLOOKUP(C130,'UT - Retail'!$B:$K,10,FALSE)</f>
        <v>High Yield</v>
      </c>
      <c r="H130" s="82" t="str">
        <f>VLOOKUP(C130,'UT - Retail'!$B:$N,13,FALSE)</f>
        <v>No</v>
      </c>
      <c r="I130" s="82" t="str">
        <f>VLOOKUP(C130,'UT - Retail'!$B:$Q,14,FALSE)</f>
        <v>No</v>
      </c>
      <c r="J130" s="141" t="str">
        <f>VLOOKUP(C130,'UT - Retail'!$B:$Q,11,FALSE)</f>
        <v>Yes</v>
      </c>
      <c r="K130" s="130" t="str">
        <f>VLOOKUP(C130,'UT - Retail'!$B:$P,15,FALSE)</f>
        <v>Yes</v>
      </c>
      <c r="L130" s="82" t="str">
        <f>VLOOKUP(C130,'UT - Retail'!$B:$Q,16,FALSE)</f>
        <v>Both</v>
      </c>
      <c r="M130" s="395" t="str">
        <f>VLOOKUP(C130,'UT - Retail'!$B:$K,6,FALSE)</f>
        <v>RMB</v>
      </c>
      <c r="N130" s="395" t="str">
        <f>IFERROR(IF(MATCH(C130,'Portfolio Construction'!$AL:$AL,0),"Yes","No"),"No")</f>
        <v>No</v>
      </c>
      <c r="O130" s="395" t="str">
        <f>IFERROR(IF(MATCH(C130,'Portfolio Construction'!$AN:$AN,0),"Yes","No"),"No")</f>
        <v>No</v>
      </c>
      <c r="P130" s="395" t="str">
        <f>IFERROR(IF(MATCH(C130,'Portfolio Construction'!$AP:$AP,0),"Yes","No"),"No")</f>
        <v>No</v>
      </c>
      <c r="Q130" s="395" t="str">
        <f>IFERROR(IF(MATCH(C130,'Portfolio Construction'!$AR:$AR,0),"Yes","No"),"No")</f>
        <v>No</v>
      </c>
      <c r="R130" s="395" t="str">
        <f>IFERROR(IF(MATCH(C130,'Portfolio Construction'!$AT:$AT,0),"Yes","No"),"No")</f>
        <v>No</v>
      </c>
      <c r="S130" s="395" t="str">
        <f>IFERROR(IF(MATCH(C130,'Portfolio Construction'!$AV:$AV,0),"Yes","No"),"No")</f>
        <v>No</v>
      </c>
      <c r="T130" s="395" t="str">
        <f>IFERROR(IF(MATCH(C130,'Portfolio Construction'!$AX:$AX,0),"Yes","No"),"No")</f>
        <v>No</v>
      </c>
      <c r="U130" s="395" t="str">
        <f>IFERROR(IF(MATCH(C130,'Portfolio Construction'!$AZ:$AZ,0),"Yes","No"),"No")</f>
        <v>No</v>
      </c>
      <c r="V130" s="395" t="str">
        <f>IFERROR(IF(MATCH(C130,'Portfolio Construction'!$BB:$BB,0),"Yes","No"),"No")</f>
        <v>No</v>
      </c>
      <c r="W130" s="638">
        <f>IF(VLOOKUP($AU130,'FE Source'!$A:$W,3,FALSE)=0,"-",VLOOKUP($AU130,'FE Source'!$A:$W,3,FALSE))</f>
        <v>-3.99</v>
      </c>
      <c r="X130" s="609">
        <f>IF(VLOOKUP($AU130,'FE Source'!$A:$W,4,FALSE)=0,"-",VLOOKUP($AU130,'FE Source'!$A:$W,4,FALSE))</f>
        <v>-1.45</v>
      </c>
      <c r="Y130" s="609">
        <f>IF(VLOOKUP($AU130,'FE Source'!$A:$W,5,FALSE)=0,"-",VLOOKUP($AU130,'FE Source'!$A:$W,5,FALSE))</f>
        <v>-3.75</v>
      </c>
      <c r="Z130" s="609">
        <f>IF(VLOOKUP($AU130,'FE Source'!$A:$W,6,FALSE)=0,"-",VLOOKUP($AU130,'FE Source'!$A:$W,6,FALSE))</f>
        <v>-1.38</v>
      </c>
      <c r="AA130" s="609">
        <f>IF(VLOOKUP($AU130,'FE Source'!$A:$W,7,FALSE)=0,"-",VLOOKUP($AU130,'FE Source'!$A:$W,7,FALSE))</f>
        <v>-2.14</v>
      </c>
      <c r="AB130" s="609">
        <f>IF(VLOOKUP($AU130,'FE Source'!$A:$W,8,FALSE)=0,"-",VLOOKUP($AU130,'FE Source'!$A:$W,8,FALSE))</f>
        <v>1.63</v>
      </c>
      <c r="AC130" s="639">
        <f>IF(VLOOKUP($AU130,'FE Source'!$A:$W,9,FALSE)=0,"-",VLOOKUP($AU130,'FE Source'!$A:$W,9,FALSE))</f>
        <v>1.07</v>
      </c>
      <c r="AD130" s="146">
        <f>IF(VLOOKUP($AU130,'FE Source'!$A:$W,10,FALSE)=0,"-",VLOOKUP($AU130,'FE Source'!$A:$W,10,FALSE))</f>
        <v>0.96</v>
      </c>
      <c r="AE130" s="83">
        <f>IF(VLOOKUP($AU130,'FE Source'!$A:$W,11,FALSE)=0,"-",VLOOKUP($AU130,'FE Source'!$A:$W,11,FALSE))</f>
        <v>7.44</v>
      </c>
      <c r="AF130" s="83" t="str">
        <f>IF(VLOOKUP($AU130,'FE Source'!$A:$W,12,FALSE)=0,"-",VLOOKUP($AU130,'FE Source'!$A:$W,12,FALSE))</f>
        <v>-</v>
      </c>
      <c r="AG130" s="131">
        <f>IF(VLOOKUP($AU130,'FE Source'!$A:$W,14,FALSE)=0,"-",VLOOKUP($AU130,'FE Source'!$A:$W,14,FALSE))</f>
        <v>-13.97</v>
      </c>
      <c r="AH130" s="174">
        <f>IF(VLOOKUP($AU130,'FE Source'!$A:$DJ,33,FALSE)=0,"-",VLOOKUP($AU130,'FE Source'!$A:$DJ,33,FALSE))</f>
        <v>42.49</v>
      </c>
      <c r="AI130" s="204">
        <f>IF(VLOOKUP($AU130,'FE Source'!$A:$Y,20,FALSE)=0,"-",VLOOKUP($AU130,'FE Source'!$A:$Y,20,FALSE))</f>
        <v>43.97</v>
      </c>
      <c r="AJ130" s="396">
        <f>IF(VLOOKUP($AU130,'FE Source'!$A:$DJ,34,FALSE)=0,"-",VLOOKUP($AU130,'FE Source'!$A:$DJ,34,FALSE))</f>
        <v>83.88</v>
      </c>
      <c r="AK130" s="396">
        <f>IF(VLOOKUP($AU130,'FE Source'!$A:$DJ,35,FALSE)=0,"-",VLOOKUP($AU130,'FE Source'!$A:$DJ,35,FALSE))</f>
        <v>91.22</v>
      </c>
      <c r="AL130" s="327">
        <f>IF(VLOOKUP($AU130,'FE Source'!$A:$Y,19,FALSE)=0,"-",VLOOKUP($AU130,'FE Source'!$A:$Y,19,FALSE))</f>
        <v>122.99</v>
      </c>
      <c r="AM130" s="394">
        <f>IF(VLOOKUP($AU130,'FE Source'!$A:$DJ,36,FALSE)=0,"-",VLOOKUP($AU130,'FE Source'!$A:$DJ,36,FALSE))</f>
        <v>113.46</v>
      </c>
      <c r="AN130" s="167">
        <f>IF(VLOOKUP($AU130,'FE Source'!$A:$W,13,FALSE)=0,"-",VLOOKUP($AU130,'FE Source'!$A:$W,13,FALSE))</f>
        <v>522.79999999999995</v>
      </c>
      <c r="AO130" s="199">
        <f>IF(J130="no","-",IF(VLOOKUP($AU130,'FE Source'!$A:$W,15,FALSE)=0,"-",VLOOKUP($AU130,'FE Source'!$A:$W,15,FALSE)))</f>
        <v>3.75</v>
      </c>
      <c r="AP130" s="202" t="str">
        <f>IF(AO130="-","-",IF(VLOOKUP($AU130,'FE Source'!$A:$Z,21,FALSE)=0,"-",IF(VLOOKUP($AU130,'FE Source'!$A:$Z,21,FALSE)=2,"Semi-Annual",IF(VLOOKUP($AU130,'FE Source'!$A:$Z,21,FALSE)=4,"Quarterly",IF(VLOOKUP($AU130,'FE Source'!$A:$Z,21,FALSE)=12,"Monthly","Annual")))))</f>
        <v>Monthly</v>
      </c>
      <c r="AQ130" s="171">
        <f t="array" ref="AQ130">IF(VLOOKUP($AU130,'FE Source'!$A:$W,16,FALSE)=0,"-",VLOOKUP($AU130,'FE Source'!$A:$W,16,FALSE))</f>
        <v>1.24</v>
      </c>
      <c r="AR130" s="176" t="str">
        <f>IF(VLOOKUP($AU130,'FE Source'!$A:$W,17,FALSE)=0,"-",VLOOKUP($AU130,'FE Source'!$A:$W,17,FALSE))</f>
        <v>-</v>
      </c>
      <c r="AS130" s="174">
        <f>IF(VLOOKUP($AU130,'FE Source'!$AN:$AS,4,FALSE)="",VLOOKUP($AU130,'FE Source'!$AN:$AS,3,FALSE),VLOOKUP($AU130,'FE Source'!$AN:$AS,4,FALSE))</f>
        <v>5.03</v>
      </c>
      <c r="AT130" s="180">
        <f>IF(VLOOKUP($AU130,'FE Source'!$AN:$AS,5,FALSE)=0,"-",VLOOKUP($AU130,'FE Source'!$AN:$AS,5,FALSE))</f>
        <v>45783</v>
      </c>
      <c r="AU130" s="177" t="s">
        <v>4015</v>
      </c>
      <c r="BE130" s="219">
        <f>IF(VLOOKUP($AU130,'FE Source'!$A:$AK,22,FALSE)=0,"-",VLOOKUP($AU130,'FE Source'!$A:$AK,22,FALSE))</f>
        <v>-4.04</v>
      </c>
      <c r="BF130" s="219">
        <f>IF(VLOOKUP($AU130,'FE Source'!$A:$AK,23,FALSE)=0,"-",VLOOKUP($AU130,'FE Source'!$A:$AK,23,FALSE))</f>
        <v>10.220000000000001</v>
      </c>
      <c r="BG130" s="219">
        <f>IF(VLOOKUP($AU130,'FE Source'!$A:$AK,24,FALSE)=0,"-",VLOOKUP($AU130,'FE Source'!$A:$AK,24,FALSE))</f>
        <v>7.3</v>
      </c>
      <c r="BH130" s="219">
        <f>IF(VLOOKUP($AU130,'FE Source'!$A:$AK,25,FALSE)=0,"-",VLOOKUP($AU130,'FE Source'!$A:$AK,25,FALSE))</f>
        <v>-7.41</v>
      </c>
      <c r="BI130" s="219">
        <f>IF(VLOOKUP($AU130,'FE Source'!$A:$AK,26,FALSE)=0,"-",VLOOKUP($AU130,'FE Source'!$A:$AK,26,FALSE))</f>
        <v>10.43</v>
      </c>
      <c r="BJ130" s="219">
        <f>IF(VLOOKUP($AU130,'FE Source'!$A:$AK,27,FALSE)=0,"-",VLOOKUP($AU130,'FE Source'!$A:$AK,27,FALSE))</f>
        <v>6.56</v>
      </c>
      <c r="BK130" s="219">
        <f>IF(VLOOKUP($AU130,'FE Source'!$A:$AK,28,FALSE)=0,"-",VLOOKUP($AU130,'FE Source'!$A:$AK,28,FALSE))</f>
        <v>11.35</v>
      </c>
      <c r="BL130" s="219">
        <f>IF(VLOOKUP($AU130,'FE Source'!$A:$AK,29,FALSE)=0,"-",VLOOKUP($AU130,'FE Source'!$A:$AK,29,FALSE))</f>
        <v>-19.14</v>
      </c>
      <c r="BM130" s="219">
        <f>IF(VLOOKUP($AU130,'FE Source'!$A:$AK,30,FALSE)=0,"-",VLOOKUP($AU130,'FE Source'!$A:$AK,30,FALSE))</f>
        <v>4.63</v>
      </c>
      <c r="BN130" t="str">
        <f>IF(VLOOKUP($AU130,'FE Source'!$A:$AK,31,FALSE)="No Specified Index","-",IF(VLOOKUP($AU130,'FE Source'!$A:$AK,31,FALSE)=0,"-",VLOOKUP($AU130,'FE Source'!$A:$AK,31,FALSE)))</f>
        <v>No Benchmark (USD)</v>
      </c>
      <c r="BO130" s="217">
        <f>IF(VLOOKUP($AU130,'FE Source'!$A:$AK,32,FALSE)=0,"-",VLOOKUP($AU130,'FE Source'!$A:$AK,32,FALSE))</f>
        <v>41010</v>
      </c>
      <c r="BP130" s="18">
        <f>IF(VLOOKUP($AU130,'FE Source'!$AZ:$BC,2,FALSE)=0,"-",VLOOKUP($AU130,'FE Source'!$AZ:$BC,2,FALSE))</f>
        <v>-2.4500000000000002</v>
      </c>
      <c r="BQ130" s="18" t="str">
        <f>IF(VLOOKUP($AU130,'FE Source'!$AZ:$BC,3,FALSE)=0,"-",VLOOKUP($AU130,'FE Source'!$AZ:$BC,3,FALSE))</f>
        <v>-</v>
      </c>
      <c r="BR130" s="18" t="str">
        <f>IF(VLOOKUP($AU130,'FE Source'!$AZ:$BC,4,FALSE)=0,"-",VLOOKUP($AU130,'FE Source'!$AZ:$BC,4,FALSE))</f>
        <v>-</v>
      </c>
    </row>
    <row r="131" spans="1:70" ht="15" customHeight="1">
      <c r="A131" s="3"/>
      <c r="B131" s="159" t="str">
        <f>INDEX('UT - Retail'!$A$7:$A$1409,MATCH(AU131,'UT - Retail'!$U$7:$U$1409,0),1)</f>
        <v>Allianz Global Investors</v>
      </c>
      <c r="C131" s="699" t="str">
        <f>INDEX('UT - Retail'!$B$7:$B$1409,MATCH(AU131,'UT - Retail'!$U$7:$U$1409,0),1)</f>
        <v>Allianz US High Yield Cl AM DIS H2-SGD</v>
      </c>
      <c r="D131" s="700"/>
      <c r="E131" s="150" t="str">
        <f>VLOOKUP(C131,'UT - Retail'!$B:$K,8,FALSE)</f>
        <v>Fixed Income</v>
      </c>
      <c r="F131" s="141" t="str">
        <f>VLOOKUP(C131,'UT - Retail'!$B:$K,9,FALSE)</f>
        <v>US</v>
      </c>
      <c r="G131" s="141" t="str">
        <f>VLOOKUP(C131,'UT - Retail'!$B:$K,10,FALSE)</f>
        <v>High Yield</v>
      </c>
      <c r="H131" s="82" t="str">
        <f>VLOOKUP(C131,'UT - Retail'!$B:$N,13,FALSE)</f>
        <v>No</v>
      </c>
      <c r="I131" s="82" t="str">
        <f>VLOOKUP(C131,'UT - Retail'!$B:$Q,14,FALSE)</f>
        <v>No</v>
      </c>
      <c r="J131" s="141" t="str">
        <f>VLOOKUP(C131,'UT - Retail'!$B:$Q,11,FALSE)</f>
        <v>Yes</v>
      </c>
      <c r="K131" s="130" t="str">
        <f>VLOOKUP(C131,'UT - Retail'!$B:$P,15,FALSE)</f>
        <v>Yes</v>
      </c>
      <c r="L131" s="82" t="str">
        <f>VLOOKUP(C131,'UT - Retail'!$B:$Q,16,FALSE)</f>
        <v>Both</v>
      </c>
      <c r="M131" s="395" t="str">
        <f>VLOOKUP(C131,'UT - Retail'!$B:$K,6,FALSE)</f>
        <v>SGD</v>
      </c>
      <c r="N131" s="395" t="str">
        <f>IFERROR(IF(MATCH(C131,'Portfolio Construction'!$AL:$AL,0),"Yes","No"),"No")</f>
        <v>No</v>
      </c>
      <c r="O131" s="395" t="str">
        <f>IFERROR(IF(MATCH(C131,'Portfolio Construction'!$AN:$AN,0),"Yes","No"),"No")</f>
        <v>No</v>
      </c>
      <c r="P131" s="395" t="str">
        <f>IFERROR(IF(MATCH(C131,'Portfolio Construction'!$AP:$AP,0),"Yes","No"),"No")</f>
        <v>No</v>
      </c>
      <c r="Q131" s="395" t="str">
        <f>IFERROR(IF(MATCH(C131,'Portfolio Construction'!$AR:$AR,0),"Yes","No"),"No")</f>
        <v>No</v>
      </c>
      <c r="R131" s="395" t="str">
        <f>IFERROR(IF(MATCH(C131,'Portfolio Construction'!$AT:$AT,0),"Yes","No"),"No")</f>
        <v>No</v>
      </c>
      <c r="S131" s="395" t="str">
        <f>IFERROR(IF(MATCH(C131,'Portfolio Construction'!$AV:$AV,0),"Yes","No"),"No")</f>
        <v>No</v>
      </c>
      <c r="T131" s="395" t="str">
        <f>IFERROR(IF(MATCH(C131,'Portfolio Construction'!$AX:$AX,0),"Yes","No"),"No")</f>
        <v>No</v>
      </c>
      <c r="U131" s="395" t="str">
        <f>IFERROR(IF(MATCH(C131,'Portfolio Construction'!$AZ:$AZ,0),"Yes","No"),"No")</f>
        <v>No</v>
      </c>
      <c r="V131" s="395" t="str">
        <f>IFERROR(IF(MATCH(C131,'Portfolio Construction'!$BB:$BB,0),"Yes","No"),"No")</f>
        <v>No</v>
      </c>
      <c r="W131" s="638">
        <f>IF(VLOOKUP($AU131,'FE Source'!$A:$W,3,FALSE)=0,"-",VLOOKUP($AU131,'FE Source'!$A:$W,3,FALSE))</f>
        <v>0.35</v>
      </c>
      <c r="X131" s="609">
        <f>IF(VLOOKUP($AU131,'FE Source'!$A:$W,4,FALSE)=0,"-",VLOOKUP($AU131,'FE Source'!$A:$W,4,FALSE))</f>
        <v>1.42</v>
      </c>
      <c r="Y131" s="609">
        <f>IF(VLOOKUP($AU131,'FE Source'!$A:$W,5,FALSE)=0,"-",VLOOKUP($AU131,'FE Source'!$A:$W,5,FALSE))</f>
        <v>0.49</v>
      </c>
      <c r="Z131" s="609">
        <f>IF(VLOOKUP($AU131,'FE Source'!$A:$W,6,FALSE)=0,"-",VLOOKUP($AU131,'FE Source'!$A:$W,6,FALSE))</f>
        <v>4.05</v>
      </c>
      <c r="AA131" s="609">
        <f>IF(VLOOKUP($AU131,'FE Source'!$A:$W,7,FALSE)=0,"-",VLOOKUP($AU131,'FE Source'!$A:$W,7,FALSE))</f>
        <v>3.67</v>
      </c>
      <c r="AB131" s="609">
        <f>IF(VLOOKUP($AU131,'FE Source'!$A:$W,8,FALSE)=0,"-",VLOOKUP($AU131,'FE Source'!$A:$W,8,FALSE))</f>
        <v>3.59</v>
      </c>
      <c r="AC131" s="639">
        <f>IF(VLOOKUP($AU131,'FE Source'!$A:$W,9,FALSE)=0,"-",VLOOKUP($AU131,'FE Source'!$A:$W,9,FALSE))</f>
        <v>1.64</v>
      </c>
      <c r="AD131" s="146">
        <f>IF(VLOOKUP($AU131,'FE Source'!$A:$W,10,FALSE)=0,"-",VLOOKUP($AU131,'FE Source'!$A:$W,10,FALSE))</f>
        <v>0.97</v>
      </c>
      <c r="AE131" s="83">
        <f>IF(VLOOKUP($AU131,'FE Source'!$A:$W,11,FALSE)=0,"-",VLOOKUP($AU131,'FE Source'!$A:$W,11,FALSE))</f>
        <v>7.86</v>
      </c>
      <c r="AF131" s="83">
        <f>IF(VLOOKUP($AU131,'FE Source'!$A:$W,12,FALSE)=0,"-",VLOOKUP($AU131,'FE Source'!$A:$W,12,FALSE))</f>
        <v>0.09</v>
      </c>
      <c r="AG131" s="131">
        <f>IF(VLOOKUP($AU131,'FE Source'!$A:$W,14,FALSE)=0,"-",VLOOKUP($AU131,'FE Source'!$A:$W,14,FALSE))</f>
        <v>-8.49</v>
      </c>
      <c r="AH131" s="174">
        <f>IF(VLOOKUP($AU131,'FE Source'!$A:$DJ,33,FALSE)=0,"-",VLOOKUP($AU131,'FE Source'!$A:$DJ,33,FALSE))</f>
        <v>50.58</v>
      </c>
      <c r="AI131" s="204">
        <f>IF(VLOOKUP($AU131,'FE Source'!$A:$Y,20,FALSE)=0,"-",VLOOKUP($AU131,'FE Source'!$A:$Y,20,FALSE))</f>
        <v>82.33</v>
      </c>
      <c r="AJ131" s="396">
        <f>IF(VLOOKUP($AU131,'FE Source'!$A:$DJ,34,FALSE)=0,"-",VLOOKUP($AU131,'FE Source'!$A:$DJ,34,FALSE))</f>
        <v>90.74</v>
      </c>
      <c r="AK131" s="396">
        <f>IF(VLOOKUP($AU131,'FE Source'!$A:$DJ,35,FALSE)=0,"-",VLOOKUP($AU131,'FE Source'!$A:$DJ,35,FALSE))</f>
        <v>-10.84</v>
      </c>
      <c r="AL131" s="327">
        <f>IF(VLOOKUP($AU131,'FE Source'!$A:$Y,19,FALSE)=0,"-",VLOOKUP($AU131,'FE Source'!$A:$Y,19,FALSE))</f>
        <v>83.29</v>
      </c>
      <c r="AM131" s="394">
        <f>IF(VLOOKUP($AU131,'FE Source'!$A:$DJ,36,FALSE)=0,"-",VLOOKUP($AU131,'FE Source'!$A:$DJ,36,FALSE))</f>
        <v>93.16</v>
      </c>
      <c r="AN131" s="167">
        <f>IF(VLOOKUP($AU131,'FE Source'!$A:$W,13,FALSE)=0,"-",VLOOKUP($AU131,'FE Source'!$A:$W,13,FALSE))</f>
        <v>522.79999999999995</v>
      </c>
      <c r="AO131" s="199">
        <f>IF(J131="no","-",IF(VLOOKUP($AU131,'FE Source'!$A:$W,15,FALSE)=0,"-",VLOOKUP($AU131,'FE Source'!$A:$W,15,FALSE)))</f>
        <v>4.97</v>
      </c>
      <c r="AP131" s="202" t="str">
        <f>IF(AO131="-","-",IF(VLOOKUP($AU131,'FE Source'!$A:$Z,21,FALSE)=0,"-",IF(VLOOKUP($AU131,'FE Source'!$A:$Z,21,FALSE)=2,"Semi-Annual",IF(VLOOKUP($AU131,'FE Source'!$A:$Z,21,FALSE)=4,"Quarterly",IF(VLOOKUP($AU131,'FE Source'!$A:$Z,21,FALSE)=12,"Monthly","Annual")))))</f>
        <v>Monthly</v>
      </c>
      <c r="AQ131" s="171">
        <f t="array" ref="AQ131">IF(VLOOKUP($AU131,'FE Source'!$A:$W,16,FALSE)=0,"-",VLOOKUP($AU131,'FE Source'!$A:$W,16,FALSE))</f>
        <v>1.24</v>
      </c>
      <c r="AR131" s="176" t="str">
        <f>IF(VLOOKUP($AU131,'FE Source'!$A:$W,17,FALSE)=0,"-",VLOOKUP($AU131,'FE Source'!$A:$W,17,FALSE))</f>
        <v>-</v>
      </c>
      <c r="AS131" s="174">
        <f>IF(VLOOKUP($AU131,'FE Source'!$AN:$AS,4,FALSE)="",VLOOKUP($AU131,'FE Source'!$AN:$AS,3,FALSE),VLOOKUP($AU131,'FE Source'!$AN:$AS,4,FALSE))</f>
        <v>5.48</v>
      </c>
      <c r="AT131" s="180">
        <f>IF(VLOOKUP($AU131,'FE Source'!$AN:$AS,5,FALSE)=0,"-",VLOOKUP($AU131,'FE Source'!$AN:$AS,5,FALSE))</f>
        <v>45783</v>
      </c>
      <c r="AU131" s="177" t="s">
        <v>580</v>
      </c>
      <c r="BE131" s="219">
        <f>IF(VLOOKUP($AU131,'FE Source'!$A:$AK,22,FALSE)=0,"-",VLOOKUP($AU131,'FE Source'!$A:$AK,22,FALSE))</f>
        <v>-8.18</v>
      </c>
      <c r="BF131" s="219">
        <f>IF(VLOOKUP($AU131,'FE Source'!$A:$AK,23,FALSE)=0,"-",VLOOKUP($AU131,'FE Source'!$A:$AK,23,FALSE))</f>
        <v>14.1</v>
      </c>
      <c r="BG131" s="219">
        <f>IF(VLOOKUP($AU131,'FE Source'!$A:$AK,24,FALSE)=0,"-",VLOOKUP($AU131,'FE Source'!$A:$AK,24,FALSE))</f>
        <v>4.47</v>
      </c>
      <c r="BH131" s="219">
        <f>IF(VLOOKUP($AU131,'FE Source'!$A:$AK,25,FALSE)=0,"-",VLOOKUP($AU131,'FE Source'!$A:$AK,25,FALSE))</f>
        <v>-6.35</v>
      </c>
      <c r="BI131" s="219">
        <f>IF(VLOOKUP($AU131,'FE Source'!$A:$AK,26,FALSE)=0,"-",VLOOKUP($AU131,'FE Source'!$A:$AK,26,FALSE))</f>
        <v>12.17</v>
      </c>
      <c r="BJ131" s="219">
        <f>IF(VLOOKUP($AU131,'FE Source'!$A:$AK,27,FALSE)=0,"-",VLOOKUP($AU131,'FE Source'!$A:$AK,27,FALSE))</f>
        <v>0.08</v>
      </c>
      <c r="BK131" s="219">
        <f>IF(VLOOKUP($AU131,'FE Source'!$A:$AK,28,FALSE)=0,"-",VLOOKUP($AU131,'FE Source'!$A:$AK,28,FALSE))</f>
        <v>3.78</v>
      </c>
      <c r="BL131" s="219">
        <f>IF(VLOOKUP($AU131,'FE Source'!$A:$AK,29,FALSE)=0,"-",VLOOKUP($AU131,'FE Source'!$A:$AK,29,FALSE))</f>
        <v>-11.92</v>
      </c>
      <c r="BM131" s="219">
        <f>IF(VLOOKUP($AU131,'FE Source'!$A:$AK,30,FALSE)=0,"-",VLOOKUP($AU131,'FE Source'!$A:$AK,30,FALSE))</f>
        <v>10.23</v>
      </c>
      <c r="BN131" t="str">
        <f>IF(VLOOKUP($AU131,'FE Source'!$A:$AK,31,FALSE)="No Specified Index","-",IF(VLOOKUP($AU131,'FE Source'!$A:$AK,31,FALSE)=0,"-",VLOOKUP($AU131,'FE Source'!$A:$AK,31,FALSE)))</f>
        <v>No Benchmark (USD)</v>
      </c>
      <c r="BO131" s="217">
        <f>IF(VLOOKUP($AU131,'FE Source'!$A:$AK,32,FALSE)=0,"-",VLOOKUP($AU131,'FE Source'!$A:$AK,32,FALSE))</f>
        <v>41075</v>
      </c>
      <c r="BP131" s="18">
        <f>IF(VLOOKUP($AU131,'FE Source'!$AZ:$BC,2,FALSE)=0,"-",VLOOKUP($AU131,'FE Source'!$AZ:$BC,2,FALSE))</f>
        <v>-2.72</v>
      </c>
      <c r="BQ131" s="18" t="str">
        <f>IF(VLOOKUP($AU131,'FE Source'!$AZ:$BC,3,FALSE)=0,"-",VLOOKUP($AU131,'FE Source'!$AZ:$BC,3,FALSE))</f>
        <v>-</v>
      </c>
      <c r="BR131" s="18" t="str">
        <f>IF(VLOOKUP($AU131,'FE Source'!$AZ:$BC,4,FALSE)=0,"-",VLOOKUP($AU131,'FE Source'!$AZ:$BC,4,FALSE))</f>
        <v>-</v>
      </c>
    </row>
    <row r="132" spans="1:70" ht="15" customHeight="1">
      <c r="A132" s="3"/>
      <c r="B132" s="159" t="str">
        <f>INDEX('UT - Retail'!$A$7:$A$1409,MATCH(AU132,'UT - Retail'!$U$7:$U$1409,0),1)</f>
        <v>Allianz Global Investors</v>
      </c>
      <c r="C132" s="699" t="str">
        <f>INDEX('UT - Retail'!$B$7:$B$1409,MATCH(AU132,'UT - Retail'!$U$7:$U$1409,0),1)</f>
        <v>Allianz US High Yield Cl AM DIS USD</v>
      </c>
      <c r="D132" s="700"/>
      <c r="E132" s="150" t="str">
        <f>VLOOKUP(C132,'UT - Retail'!$B:$K,8,FALSE)</f>
        <v>Fixed Income</v>
      </c>
      <c r="F132" s="141" t="str">
        <f>VLOOKUP(C132,'UT - Retail'!$B:$K,9,FALSE)</f>
        <v>US</v>
      </c>
      <c r="G132" s="141" t="str">
        <f>VLOOKUP(C132,'UT - Retail'!$B:$K,10,FALSE)</f>
        <v>High Yield</v>
      </c>
      <c r="H132" s="82" t="str">
        <f>VLOOKUP(C132,'UT - Retail'!$B:$N,13,FALSE)</f>
        <v>No</v>
      </c>
      <c r="I132" s="82" t="str">
        <f>VLOOKUP(C132,'UT - Retail'!$B:$Q,14,FALSE)</f>
        <v>No</v>
      </c>
      <c r="J132" s="141" t="str">
        <f>VLOOKUP(C132,'UT - Retail'!$B:$Q,11,FALSE)</f>
        <v>Yes</v>
      </c>
      <c r="K132" s="130" t="str">
        <f>VLOOKUP(C132,'UT - Retail'!$B:$P,15,FALSE)</f>
        <v>Yes</v>
      </c>
      <c r="L132" s="82" t="str">
        <f>VLOOKUP(C132,'UT - Retail'!$B:$Q,16,FALSE)</f>
        <v>Both</v>
      </c>
      <c r="M132" s="395" t="str">
        <f>VLOOKUP(C132,'UT - Retail'!$B:$K,6,FALSE)</f>
        <v>USD</v>
      </c>
      <c r="N132" s="395" t="str">
        <f>IFERROR(IF(MATCH(C132,'Portfolio Construction'!$AL:$AL,0),"Yes","No"),"No")</f>
        <v>No</v>
      </c>
      <c r="O132" s="395" t="str">
        <f>IFERROR(IF(MATCH(C132,'Portfolio Construction'!$AN:$AN,0),"Yes","No"),"No")</f>
        <v>No</v>
      </c>
      <c r="P132" s="395" t="str">
        <f>IFERROR(IF(MATCH(C132,'Portfolio Construction'!$AP:$AP,0),"Yes","No"),"No")</f>
        <v>No</v>
      </c>
      <c r="Q132" s="395" t="str">
        <f>IFERROR(IF(MATCH(C132,'Portfolio Construction'!$AR:$AR,0),"Yes","No"),"No")</f>
        <v>No</v>
      </c>
      <c r="R132" s="395" t="str">
        <f>IFERROR(IF(MATCH(C132,'Portfolio Construction'!$AT:$AT,0),"Yes","No"),"No")</f>
        <v>No</v>
      </c>
      <c r="S132" s="395" t="str">
        <f>IFERROR(IF(MATCH(C132,'Portfolio Construction'!$AV:$AV,0),"Yes","No"),"No")</f>
        <v>No</v>
      </c>
      <c r="T132" s="395" t="str">
        <f>IFERROR(IF(MATCH(C132,'Portfolio Construction'!$AX:$AX,0),"Yes","No"),"No")</f>
        <v>No</v>
      </c>
      <c r="U132" s="395" t="str">
        <f>IFERROR(IF(MATCH(C132,'Portfolio Construction'!$AZ:$AZ,0),"Yes","No"),"No")</f>
        <v>No</v>
      </c>
      <c r="V132" s="395" t="str">
        <f>IFERROR(IF(MATCH(C132,'Portfolio Construction'!$BB:$BB,0),"Yes","No"),"No")</f>
        <v>No</v>
      </c>
      <c r="W132" s="638">
        <f>IF(VLOOKUP($AU132,'FE Source'!$A:$W,3,FALSE)=0,"-",VLOOKUP($AU132,'FE Source'!$A:$W,3,FALSE))</f>
        <v>-4.59</v>
      </c>
      <c r="X132" s="609">
        <f>IF(VLOOKUP($AU132,'FE Source'!$A:$W,4,FALSE)=0,"-",VLOOKUP($AU132,'FE Source'!$A:$W,4,FALSE))</f>
        <v>-2.38</v>
      </c>
      <c r="Y132" s="609">
        <f>IF(VLOOKUP($AU132,'FE Source'!$A:$W,5,FALSE)=0,"-",VLOOKUP($AU132,'FE Source'!$A:$W,5,FALSE))</f>
        <v>-2.0499999999999998</v>
      </c>
      <c r="Z132" s="609">
        <f>IF(VLOOKUP($AU132,'FE Source'!$A:$W,6,FALSE)=0,"-",VLOOKUP($AU132,'FE Source'!$A:$W,6,FALSE))</f>
        <v>1.0900000000000001</v>
      </c>
      <c r="AA132" s="609">
        <f>IF(VLOOKUP($AU132,'FE Source'!$A:$W,7,FALSE)=0,"-",VLOOKUP($AU132,'FE Source'!$A:$W,7,FALSE))</f>
        <v>2.68</v>
      </c>
      <c r="AB132" s="609">
        <f>IF(VLOOKUP($AU132,'FE Source'!$A:$W,8,FALSE)=0,"-",VLOOKUP($AU132,'FE Source'!$A:$W,8,FALSE))</f>
        <v>2.5299999999999998</v>
      </c>
      <c r="AC132" s="639">
        <f>IF(VLOOKUP($AU132,'FE Source'!$A:$W,9,FALSE)=0,"-",VLOOKUP($AU132,'FE Source'!$A:$W,9,FALSE))</f>
        <v>1.99</v>
      </c>
      <c r="AD132" s="146">
        <f>IF(VLOOKUP($AU132,'FE Source'!$A:$W,10,FALSE)=0,"-",VLOOKUP($AU132,'FE Source'!$A:$W,10,FALSE))</f>
        <v>1.1200000000000001</v>
      </c>
      <c r="AE132" s="83">
        <f>IF(VLOOKUP($AU132,'FE Source'!$A:$W,11,FALSE)=0,"-",VLOOKUP($AU132,'FE Source'!$A:$W,11,FALSE))</f>
        <v>6.65</v>
      </c>
      <c r="AF132" s="83">
        <f>IF(VLOOKUP($AU132,'FE Source'!$A:$W,12,FALSE)=0,"-",VLOOKUP($AU132,'FE Source'!$A:$W,12,FALSE))</f>
        <v>0.03</v>
      </c>
      <c r="AG132" s="131">
        <f>IF(VLOOKUP($AU132,'FE Source'!$A:$W,14,FALSE)=0,"-",VLOOKUP($AU132,'FE Source'!$A:$W,14,FALSE))</f>
        <v>-6.95</v>
      </c>
      <c r="AH132" s="174">
        <f>IF(VLOOKUP($AU132,'FE Source'!$A:$DJ,33,FALSE)=0,"-",VLOOKUP($AU132,'FE Source'!$A:$DJ,33,FALSE))</f>
        <v>103.19</v>
      </c>
      <c r="AI132" s="204">
        <f>IF(VLOOKUP($AU132,'FE Source'!$A:$Y,20,FALSE)=0,"-",VLOOKUP($AU132,'FE Source'!$A:$Y,20,FALSE))</f>
        <v>111.66</v>
      </c>
      <c r="AJ132" s="396">
        <f>IF(VLOOKUP($AU132,'FE Source'!$A:$DJ,34,FALSE)=0,"-",VLOOKUP($AU132,'FE Source'!$A:$DJ,34,FALSE))</f>
        <v>108.12</v>
      </c>
      <c r="AK132" s="396">
        <f>IF(VLOOKUP($AU132,'FE Source'!$A:$DJ,35,FALSE)=0,"-",VLOOKUP($AU132,'FE Source'!$A:$DJ,35,FALSE))</f>
        <v>134.08000000000001</v>
      </c>
      <c r="AL132" s="327">
        <f>IF(VLOOKUP($AU132,'FE Source'!$A:$Y,19,FALSE)=0,"-",VLOOKUP($AU132,'FE Source'!$A:$Y,19,FALSE))</f>
        <v>127.6</v>
      </c>
      <c r="AM132" s="394">
        <f>IF(VLOOKUP($AU132,'FE Source'!$A:$DJ,36,FALSE)=0,"-",VLOOKUP($AU132,'FE Source'!$A:$DJ,36,FALSE))</f>
        <v>124.09</v>
      </c>
      <c r="AN132" s="167">
        <f>IF(VLOOKUP($AU132,'FE Source'!$A:$W,13,FALSE)=0,"-",VLOOKUP($AU132,'FE Source'!$A:$W,13,FALSE))</f>
        <v>522.79999999999995</v>
      </c>
      <c r="AO132" s="199">
        <f>IF(J132="no","-",IF(VLOOKUP($AU132,'FE Source'!$A:$W,15,FALSE)=0,"-",VLOOKUP($AU132,'FE Source'!$A:$W,15,FALSE)))</f>
        <v>6.32</v>
      </c>
      <c r="AP132" s="202" t="str">
        <f>IF(AO132="-","-",IF(VLOOKUP($AU132,'FE Source'!$A:$Z,21,FALSE)=0,"-",IF(VLOOKUP($AU132,'FE Source'!$A:$Z,21,FALSE)=2,"Semi-Annual",IF(VLOOKUP($AU132,'FE Source'!$A:$Z,21,FALSE)=4,"Quarterly",IF(VLOOKUP($AU132,'FE Source'!$A:$Z,21,FALSE)=12,"Monthly","Annual")))))</f>
        <v>Monthly</v>
      </c>
      <c r="AQ132" s="171">
        <f t="array" ref="AQ132">IF(VLOOKUP($AU132,'FE Source'!$A:$W,16,FALSE)=0,"-",VLOOKUP($AU132,'FE Source'!$A:$W,16,FALSE))</f>
        <v>1.24</v>
      </c>
      <c r="AR132" s="176" t="str">
        <f>IF(VLOOKUP($AU132,'FE Source'!$A:$W,17,FALSE)=0,"-",VLOOKUP($AU132,'FE Source'!$A:$W,17,FALSE))</f>
        <v>Neutral</v>
      </c>
      <c r="AS132" s="174">
        <f>IF(VLOOKUP($AU132,'FE Source'!$AN:$AS,4,FALSE)="",VLOOKUP($AU132,'FE Source'!$AN:$AS,3,FALSE),VLOOKUP($AU132,'FE Source'!$AN:$AS,4,FALSE))</f>
        <v>5.66</v>
      </c>
      <c r="AT132" s="180">
        <f>IF(VLOOKUP($AU132,'FE Source'!$AN:$AS,5,FALSE)=0,"-",VLOOKUP($AU132,'FE Source'!$AN:$AS,5,FALSE))</f>
        <v>45783</v>
      </c>
      <c r="AU132" s="177" t="s">
        <v>582</v>
      </c>
      <c r="BE132" s="219">
        <f>IF(VLOOKUP($AU132,'FE Source'!$A:$AK,22,FALSE)=0,"-",VLOOKUP($AU132,'FE Source'!$A:$AK,22,FALSE))</f>
        <v>-2.2999999999999998</v>
      </c>
      <c r="BF132" s="219">
        <f>IF(VLOOKUP($AU132,'FE Source'!$A:$AK,23,FALSE)=0,"-",VLOOKUP($AU132,'FE Source'!$A:$AK,23,FALSE))</f>
        <v>15.92</v>
      </c>
      <c r="BG132" s="219">
        <f>IF(VLOOKUP($AU132,'FE Source'!$A:$AK,24,FALSE)=0,"-",VLOOKUP($AU132,'FE Source'!$A:$AK,24,FALSE))</f>
        <v>-3.01</v>
      </c>
      <c r="BH132" s="219">
        <f>IF(VLOOKUP($AU132,'FE Source'!$A:$AK,25,FALSE)=0,"-",VLOOKUP($AU132,'FE Source'!$A:$AK,25,FALSE))</f>
        <v>-3.67</v>
      </c>
      <c r="BI132" s="219">
        <f>IF(VLOOKUP($AU132,'FE Source'!$A:$AK,26,FALSE)=0,"-",VLOOKUP($AU132,'FE Source'!$A:$AK,26,FALSE))</f>
        <v>11.61</v>
      </c>
      <c r="BJ132" s="219">
        <f>IF(VLOOKUP($AU132,'FE Source'!$A:$AK,27,FALSE)=0,"-",VLOOKUP($AU132,'FE Source'!$A:$AK,27,FALSE))</f>
        <v>-1.21</v>
      </c>
      <c r="BK132" s="219">
        <f>IF(VLOOKUP($AU132,'FE Source'!$A:$AK,28,FALSE)=0,"-",VLOOKUP($AU132,'FE Source'!$A:$AK,28,FALSE))</f>
        <v>5.83</v>
      </c>
      <c r="BL132" s="219">
        <f>IF(VLOOKUP($AU132,'FE Source'!$A:$AK,29,FALSE)=0,"-",VLOOKUP($AU132,'FE Source'!$A:$AK,29,FALSE))</f>
        <v>-11.88</v>
      </c>
      <c r="BM132" s="219">
        <f>IF(VLOOKUP($AU132,'FE Source'!$A:$AK,30,FALSE)=0,"-",VLOOKUP($AU132,'FE Source'!$A:$AK,30,FALSE))</f>
        <v>9.9600000000000009</v>
      </c>
      <c r="BN132" t="str">
        <f>IF(VLOOKUP($AU132,'FE Source'!$A:$AK,31,FALSE)="No Specified Index","-",IF(VLOOKUP($AU132,'FE Source'!$A:$AK,31,FALSE)=0,"-",VLOOKUP($AU132,'FE Source'!$A:$AK,31,FALSE)))</f>
        <v>No Benchmark (USD)</v>
      </c>
      <c r="BO132" s="217">
        <f>IF(VLOOKUP($AU132,'FE Source'!$A:$AK,32,FALSE)=0,"-",VLOOKUP($AU132,'FE Source'!$A:$AK,32,FALSE))</f>
        <v>40392</v>
      </c>
      <c r="BP132" s="18">
        <f>IF(VLOOKUP($AU132,'FE Source'!$AZ:$BC,2,FALSE)=0,"-",VLOOKUP($AU132,'FE Source'!$AZ:$BC,2,FALSE))</f>
        <v>-2.5299999999999998</v>
      </c>
      <c r="BQ132" s="18">
        <f>IF(VLOOKUP($AU132,'FE Source'!$AZ:$BC,3,FALSE)=0,"-",VLOOKUP($AU132,'FE Source'!$AZ:$BC,3,FALSE))</f>
        <v>-5.28</v>
      </c>
      <c r="BR132" s="18" t="str">
        <f>IF(VLOOKUP($AU132,'FE Source'!$AZ:$BC,4,FALSE)=0,"-",VLOOKUP($AU132,'FE Source'!$AZ:$BC,4,FALSE))</f>
        <v>-</v>
      </c>
    </row>
    <row r="133" spans="1:70" ht="15" customHeight="1">
      <c r="A133" s="3"/>
      <c r="B133" s="159" t="str">
        <f>INDEX('UT - Retail'!$A$7:$A$1409,MATCH(AU133,'UT - Retail'!$U$7:$U$1409,0),1)</f>
        <v>Allianz Global Investors</v>
      </c>
      <c r="C133" s="699" t="str">
        <f>INDEX('UT - Retail'!$B$7:$B$1409,MATCH(AU133,'UT - Retail'!$U$7:$U$1409,0),1)</f>
        <v>Allianz US Short Duration High Income Bond CI AMgi DIS H2-SGD</v>
      </c>
      <c r="D133" s="700"/>
      <c r="E133" s="150" t="str">
        <f>VLOOKUP(C133,'UT - Retail'!$B:$K,8,FALSE)</f>
        <v>Short Duration Fixed Income</v>
      </c>
      <c r="F133" s="141" t="str">
        <f>VLOOKUP(C133,'UT - Retail'!$B:$K,9,FALSE)</f>
        <v>US</v>
      </c>
      <c r="G133" s="141" t="str">
        <f>VLOOKUP(C133,'UT - Retail'!$B:$K,10,FALSE)</f>
        <v>General</v>
      </c>
      <c r="H133" s="82" t="str">
        <f>VLOOKUP(C133,'UT - Retail'!$B:$N,13,FALSE)</f>
        <v>No</v>
      </c>
      <c r="I133" s="82" t="str">
        <f>VLOOKUP(C133,'UT - Retail'!$B:$Q,14,FALSE)</f>
        <v>No</v>
      </c>
      <c r="J133" s="141" t="str">
        <f>VLOOKUP(C133,'UT - Retail'!$B:$Q,11,FALSE)</f>
        <v>Yes</v>
      </c>
      <c r="K133" s="130" t="str">
        <f>VLOOKUP(C133,'UT - Retail'!$B:$P,15,FALSE)</f>
        <v>Yes</v>
      </c>
      <c r="L133" s="82" t="str">
        <f>VLOOKUP(C133,'UT - Retail'!$B:$Q,16,FALSE)</f>
        <v>iFast</v>
      </c>
      <c r="M133" s="395" t="str">
        <f>VLOOKUP(C133,'UT - Retail'!$B:$K,6,FALSE)</f>
        <v>SGD</v>
      </c>
      <c r="N133" s="395" t="str">
        <f>IFERROR(IF(MATCH(C133,'Portfolio Construction'!$AL:$AL,0),"Yes","No"),"No")</f>
        <v>No</v>
      </c>
      <c r="O133" s="395" t="str">
        <f>IFERROR(IF(MATCH(C133,'Portfolio Construction'!$AN:$AN,0),"Yes","No"),"No")</f>
        <v>No</v>
      </c>
      <c r="P133" s="395" t="str">
        <f>IFERROR(IF(MATCH(C133,'Portfolio Construction'!$AP:$AP,0),"Yes","No"),"No")</f>
        <v>No</v>
      </c>
      <c r="Q133" s="395" t="str">
        <f>IFERROR(IF(MATCH(C133,'Portfolio Construction'!$AR:$AR,0),"Yes","No"),"No")</f>
        <v>No</v>
      </c>
      <c r="R133" s="395" t="str">
        <f>IFERROR(IF(MATCH(C133,'Portfolio Construction'!$AT:$AT,0),"Yes","No"),"No")</f>
        <v>No</v>
      </c>
      <c r="S133" s="395" t="str">
        <f>IFERROR(IF(MATCH(C133,'Portfolio Construction'!$AV:$AV,0),"Yes","No"),"No")</f>
        <v>No</v>
      </c>
      <c r="T133" s="395" t="str">
        <f>IFERROR(IF(MATCH(C133,'Portfolio Construction'!$AX:$AX,0),"Yes","No"),"No")</f>
        <v>No</v>
      </c>
      <c r="U133" s="395" t="str">
        <f>IFERROR(IF(MATCH(C133,'Portfolio Construction'!$AZ:$AZ,0),"Yes","No"),"No")</f>
        <v>No</v>
      </c>
      <c r="V133" s="395" t="str">
        <f>IFERROR(IF(MATCH(C133,'Portfolio Construction'!$BB:$BB,0),"Yes","No"),"No")</f>
        <v>No</v>
      </c>
      <c r="W133" s="638" t="str">
        <f>IF(VLOOKUP($AU133,'FE Source'!$A:$W,3,FALSE)=0,"-",VLOOKUP($AU133,'FE Source'!$A:$W,3,FALSE))</f>
        <v>-</v>
      </c>
      <c r="X133" s="609">
        <f>IF(VLOOKUP($AU133,'FE Source'!$A:$W,4,FALSE)=0,"-",VLOOKUP($AU133,'FE Source'!$A:$W,4,FALSE))</f>
        <v>-0.27</v>
      </c>
      <c r="Y133" s="609" t="str">
        <f>IF(VLOOKUP($AU133,'FE Source'!$A:$W,5,FALSE)=0,"-",VLOOKUP($AU133,'FE Source'!$A:$W,5,FALSE))</f>
        <v>-</v>
      </c>
      <c r="Z133" s="609" t="str">
        <f>IF(VLOOKUP($AU133,'FE Source'!$A:$W,6,FALSE)=0,"-",VLOOKUP($AU133,'FE Source'!$A:$W,6,FALSE))</f>
        <v>-</v>
      </c>
      <c r="AA133" s="609" t="str">
        <f>IF(VLOOKUP($AU133,'FE Source'!$A:$W,7,FALSE)=0,"-",VLOOKUP($AU133,'FE Source'!$A:$W,7,FALSE))</f>
        <v>-</v>
      </c>
      <c r="AB133" s="609" t="str">
        <f>IF(VLOOKUP($AU133,'FE Source'!$A:$W,8,FALSE)=0,"-",VLOOKUP($AU133,'FE Source'!$A:$W,8,FALSE))</f>
        <v>-</v>
      </c>
      <c r="AC133" s="639" t="str">
        <f>IF(VLOOKUP($AU133,'FE Source'!$A:$W,9,FALSE)=0,"-",VLOOKUP($AU133,'FE Source'!$A:$W,9,FALSE))</f>
        <v>-</v>
      </c>
      <c r="AD133" s="146" t="str">
        <f>IF(VLOOKUP($AU133,'FE Source'!$A:$W,10,FALSE)=0,"-",VLOOKUP($AU133,'FE Source'!$A:$W,10,FALSE))</f>
        <v>-</v>
      </c>
      <c r="AE133" s="83" t="str">
        <f>IF(VLOOKUP($AU133,'FE Source'!$A:$W,11,FALSE)=0,"-",VLOOKUP($AU133,'FE Source'!$A:$W,11,FALSE))</f>
        <v>-</v>
      </c>
      <c r="AF133" s="83" t="str">
        <f>IF(VLOOKUP($AU133,'FE Source'!$A:$W,12,FALSE)=0,"-",VLOOKUP($AU133,'FE Source'!$A:$W,12,FALSE))</f>
        <v>-</v>
      </c>
      <c r="AG133" s="131" t="str">
        <f>IF(VLOOKUP($AU133,'FE Source'!$A:$W,14,FALSE)=0,"-",VLOOKUP($AU133,'FE Source'!$A:$W,14,FALSE))</f>
        <v>-</v>
      </c>
      <c r="AH133" s="174" t="str">
        <f>IF(VLOOKUP($AU133,'FE Source'!$A:$DJ,33,FALSE)=0,"-",VLOOKUP($AU133,'FE Source'!$A:$DJ,33,FALSE))</f>
        <v>-</v>
      </c>
      <c r="AI133" s="204" t="str">
        <f>IF(VLOOKUP($AU133,'FE Source'!$A:$Y,20,FALSE)=0,"-",VLOOKUP($AU133,'FE Source'!$A:$Y,20,FALSE))</f>
        <v>-</v>
      </c>
      <c r="AJ133" s="396" t="str">
        <f>IF(VLOOKUP($AU133,'FE Source'!$A:$DJ,34,FALSE)=0,"-",VLOOKUP($AU133,'FE Source'!$A:$DJ,34,FALSE))</f>
        <v>-</v>
      </c>
      <c r="AK133" s="396" t="str">
        <f>IF(VLOOKUP($AU133,'FE Source'!$A:$DJ,35,FALSE)=0,"-",VLOOKUP($AU133,'FE Source'!$A:$DJ,35,FALSE))</f>
        <v>-</v>
      </c>
      <c r="AL133" s="327" t="str">
        <f>IF(VLOOKUP($AU133,'FE Source'!$A:$Y,19,FALSE)=0,"-",VLOOKUP($AU133,'FE Source'!$A:$Y,19,FALSE))</f>
        <v>-</v>
      </c>
      <c r="AM133" s="394" t="str">
        <f>IF(VLOOKUP($AU133,'FE Source'!$A:$DJ,36,FALSE)=0,"-",VLOOKUP($AU133,'FE Source'!$A:$DJ,36,FALSE))</f>
        <v>-</v>
      </c>
      <c r="AN133" s="167">
        <f>IF(VLOOKUP($AU133,'FE Source'!$A:$W,13,FALSE)=0,"-",VLOOKUP($AU133,'FE Source'!$A:$W,13,FALSE))</f>
        <v>3583.6</v>
      </c>
      <c r="AO133" s="199" t="str">
        <f>IF(J133="no","-",IF(VLOOKUP($AU133,'FE Source'!$A:$W,15,FALSE)=0,"-",VLOOKUP($AU133,'FE Source'!$A:$W,15,FALSE)))</f>
        <v>-</v>
      </c>
      <c r="AP133" s="202" t="str">
        <f>IF(AO133="-","-",IF(VLOOKUP($AU133,'FE Source'!$A:$Z,21,FALSE)=0,"-",IF(VLOOKUP($AU133,'FE Source'!$A:$Z,21,FALSE)=2,"Semi-Annual",IF(VLOOKUP($AU133,'FE Source'!$A:$Z,21,FALSE)=4,"Quarterly",IF(VLOOKUP($AU133,'FE Source'!$A:$Z,21,FALSE)=12,"Monthly","Annual")))))</f>
        <v>-</v>
      </c>
      <c r="AQ133" s="171" t="str">
        <f t="array" ref="AQ133">IF(VLOOKUP($AU133,'FE Source'!$A:$W,16,FALSE)=0,"-",VLOOKUP($AU133,'FE Source'!$A:$W,16,FALSE))</f>
        <v>-</v>
      </c>
      <c r="AR133" s="176" t="str">
        <f>IF(VLOOKUP($AU133,'FE Source'!$A:$W,17,FALSE)=0,"-",VLOOKUP($AU133,'FE Source'!$A:$W,17,FALSE))</f>
        <v>-</v>
      </c>
      <c r="AS133" s="174">
        <f>IF(VLOOKUP($AU133,'FE Source'!$AN:$AS,4,FALSE)="",VLOOKUP($AU133,'FE Source'!$AN:$AS,3,FALSE),VLOOKUP($AU133,'FE Source'!$AN:$AS,4,FALSE))</f>
        <v>9.4</v>
      </c>
      <c r="AT133" s="180">
        <f>IF(VLOOKUP($AU133,'FE Source'!$AN:$AS,5,FALSE)=0,"-",VLOOKUP($AU133,'FE Source'!$AN:$AS,5,FALSE))</f>
        <v>45783</v>
      </c>
      <c r="AU133" s="177" t="s">
        <v>11711</v>
      </c>
      <c r="BE133" s="219" t="str">
        <f>IF(VLOOKUP($AU133,'FE Source'!$A:$AK,22,FALSE)=0,"-",VLOOKUP($AU133,'FE Source'!$A:$AK,22,FALSE))</f>
        <v>-</v>
      </c>
      <c r="BF133" s="219" t="str">
        <f>IF(VLOOKUP($AU133,'FE Source'!$A:$AK,23,FALSE)=0,"-",VLOOKUP($AU133,'FE Source'!$A:$AK,23,FALSE))</f>
        <v>-</v>
      </c>
      <c r="BG133" s="219" t="str">
        <f>IF(VLOOKUP($AU133,'FE Source'!$A:$AK,24,FALSE)=0,"-",VLOOKUP($AU133,'FE Source'!$A:$AK,24,FALSE))</f>
        <v>-</v>
      </c>
      <c r="BH133" s="219" t="str">
        <f>IF(VLOOKUP($AU133,'FE Source'!$A:$AK,25,FALSE)=0,"-",VLOOKUP($AU133,'FE Source'!$A:$AK,25,FALSE))</f>
        <v>-</v>
      </c>
      <c r="BI133" s="219" t="str">
        <f>IF(VLOOKUP($AU133,'FE Source'!$A:$AK,26,FALSE)=0,"-",VLOOKUP($AU133,'FE Source'!$A:$AK,26,FALSE))</f>
        <v>-</v>
      </c>
      <c r="BJ133" s="219" t="str">
        <f>IF(VLOOKUP($AU133,'FE Source'!$A:$AK,27,FALSE)=0,"-",VLOOKUP($AU133,'FE Source'!$A:$AK,27,FALSE))</f>
        <v>-</v>
      </c>
      <c r="BK133" s="219" t="str">
        <f>IF(VLOOKUP($AU133,'FE Source'!$A:$AK,28,FALSE)=0,"-",VLOOKUP($AU133,'FE Source'!$A:$AK,28,FALSE))</f>
        <v>-</v>
      </c>
      <c r="BL133" s="219" t="str">
        <f>IF(VLOOKUP($AU133,'FE Source'!$A:$AK,29,FALSE)=0,"-",VLOOKUP($AU133,'FE Source'!$A:$AK,29,FALSE))</f>
        <v>-</v>
      </c>
      <c r="BM133" s="219" t="str">
        <f>IF(VLOOKUP($AU133,'FE Source'!$A:$AK,30,FALSE)=0,"-",VLOOKUP($AU133,'FE Source'!$A:$AK,30,FALSE))</f>
        <v>-</v>
      </c>
      <c r="BN133" t="str">
        <f>IF(VLOOKUP($AU133,'FE Source'!$A:$AK,31,FALSE)="No Specified Index","-",IF(VLOOKUP($AU133,'FE Source'!$A:$AK,31,FALSE)=0,"-",VLOOKUP($AU133,'FE Source'!$A:$AK,31,FALSE)))</f>
        <v>No Benchmark (USD)</v>
      </c>
      <c r="BO133" s="217">
        <f>IF(VLOOKUP($AU133,'FE Source'!$A:$AK,32,FALSE)=0,"-",VLOOKUP($AU133,'FE Source'!$A:$AK,32,FALSE))</f>
        <v>45691</v>
      </c>
      <c r="BP133" s="18" t="str">
        <f>IF(VLOOKUP($AU133,'FE Source'!$AZ:$BC,2,FALSE)=0,"-",VLOOKUP($AU133,'FE Source'!$AZ:$BC,2,FALSE))</f>
        <v>-</v>
      </c>
      <c r="BQ133" s="18" t="str">
        <f>IF(VLOOKUP($AU133,'FE Source'!$AZ:$BC,3,FALSE)=0,"-",VLOOKUP($AU133,'FE Source'!$AZ:$BC,3,FALSE))</f>
        <v>-</v>
      </c>
      <c r="BR133" s="18" t="str">
        <f>IF(VLOOKUP($AU133,'FE Source'!$AZ:$BC,4,FALSE)=0,"-",VLOOKUP($AU133,'FE Source'!$AZ:$BC,4,FALSE))</f>
        <v>-</v>
      </c>
    </row>
    <row r="134" spans="1:70" ht="15">
      <c r="A134" s="3"/>
      <c r="B134" s="159" t="str">
        <f>INDEX('UT - Retail'!$A$7:$A$1409,MATCH(AU134,'UT - Retail'!$U$7:$U$1409,0),1)</f>
        <v>Allianz Global Investors</v>
      </c>
      <c r="C134" s="699" t="str">
        <f>INDEX('UT - Retail'!$B$7:$B$1409,MATCH(AU134,'UT - Retail'!$U$7:$U$1409,0),1)</f>
        <v>Allianz US Short Duration High Income Bond CI AMi DIS H2-SGD</v>
      </c>
      <c r="D134" s="700"/>
      <c r="E134" s="150" t="str">
        <f>VLOOKUP(C134,'UT - Retail'!$B:$K,8,FALSE)</f>
        <v>Short Duration Fixed Income</v>
      </c>
      <c r="F134" s="141" t="str">
        <f>VLOOKUP(C134,'UT - Retail'!$B:$K,9,FALSE)</f>
        <v>US</v>
      </c>
      <c r="G134" s="141" t="str">
        <f>VLOOKUP(C134,'UT - Retail'!$B:$K,10,FALSE)</f>
        <v>General</v>
      </c>
      <c r="H134" s="82" t="str">
        <f>VLOOKUP(C134,'UT - Retail'!$B:$N,13,FALSE)</f>
        <v>No</v>
      </c>
      <c r="I134" s="82" t="str">
        <f>VLOOKUP(C134,'UT - Retail'!$B:$Q,14,FALSE)</f>
        <v>No</v>
      </c>
      <c r="J134" s="141" t="str">
        <f>VLOOKUP(C134,'UT - Retail'!$B:$Q,11,FALSE)</f>
        <v>Yes</v>
      </c>
      <c r="K134" s="130" t="str">
        <f>VLOOKUP(C134,'UT - Retail'!$B:$P,15,FALSE)</f>
        <v>Yes</v>
      </c>
      <c r="L134" s="82" t="str">
        <f>VLOOKUP(C134,'UT - Retail'!$B:$Q,16,FALSE)</f>
        <v>iFast</v>
      </c>
      <c r="M134" s="395" t="str">
        <f>VLOOKUP(C134,'UT - Retail'!$B:$K,6,FALSE)</f>
        <v>SGD</v>
      </c>
      <c r="N134" s="395" t="str">
        <f>IFERROR(IF(MATCH(C134,'Portfolio Construction'!$AL:$AL,0),"Yes","No"),"No")</f>
        <v>No</v>
      </c>
      <c r="O134" s="395" t="str">
        <f>IFERROR(IF(MATCH(C134,'Portfolio Construction'!$AN:$AN,0),"Yes","No"),"No")</f>
        <v>No</v>
      </c>
      <c r="P134" s="395" t="str">
        <f>IFERROR(IF(MATCH(C134,'Portfolio Construction'!$AP:$AP,0),"Yes","No"),"No")</f>
        <v>No</v>
      </c>
      <c r="Q134" s="395" t="str">
        <f>IFERROR(IF(MATCH(C134,'Portfolio Construction'!$AR:$AR,0),"Yes","No"),"No")</f>
        <v>No</v>
      </c>
      <c r="R134" s="395" t="str">
        <f>IFERROR(IF(MATCH(C134,'Portfolio Construction'!$AT:$AT,0),"Yes","No"),"No")</f>
        <v>No</v>
      </c>
      <c r="S134" s="395" t="str">
        <f>IFERROR(IF(MATCH(C134,'Portfolio Construction'!$AV:$AV,0),"Yes","No"),"No")</f>
        <v>No</v>
      </c>
      <c r="T134" s="395" t="str">
        <f>IFERROR(IF(MATCH(C134,'Portfolio Construction'!$AX:$AX,0),"Yes","No"),"No")</f>
        <v>No</v>
      </c>
      <c r="U134" s="395" t="str">
        <f>IFERROR(IF(MATCH(C134,'Portfolio Construction'!$AZ:$AZ,0),"Yes","No"),"No")</f>
        <v>No</v>
      </c>
      <c r="V134" s="395" t="str">
        <f>IFERROR(IF(MATCH(C134,'Portfolio Construction'!$BB:$BB,0),"Yes","No"),"No")</f>
        <v>No</v>
      </c>
      <c r="W134" s="638" t="str">
        <f>IF(VLOOKUP($AU134,'FE Source'!$A:$W,3,FALSE)=0,"-",VLOOKUP($AU134,'FE Source'!$A:$W,3,FALSE))</f>
        <v>-</v>
      </c>
      <c r="X134" s="609">
        <f>IF(VLOOKUP($AU134,'FE Source'!$A:$W,4,FALSE)=0,"-",VLOOKUP($AU134,'FE Source'!$A:$W,4,FALSE))</f>
        <v>-0.34</v>
      </c>
      <c r="Y134" s="609" t="str">
        <f>IF(VLOOKUP($AU134,'FE Source'!$A:$W,5,FALSE)=0,"-",VLOOKUP($AU134,'FE Source'!$A:$W,5,FALSE))</f>
        <v>-</v>
      </c>
      <c r="Z134" s="609" t="str">
        <f>IF(VLOOKUP($AU134,'FE Source'!$A:$W,6,FALSE)=0,"-",VLOOKUP($AU134,'FE Source'!$A:$W,6,FALSE))</f>
        <v>-</v>
      </c>
      <c r="AA134" s="609" t="str">
        <f>IF(VLOOKUP($AU134,'FE Source'!$A:$W,7,FALSE)=0,"-",VLOOKUP($AU134,'FE Source'!$A:$W,7,FALSE))</f>
        <v>-</v>
      </c>
      <c r="AB134" s="609" t="str">
        <f>IF(VLOOKUP($AU134,'FE Source'!$A:$W,8,FALSE)=0,"-",VLOOKUP($AU134,'FE Source'!$A:$W,8,FALSE))</f>
        <v>-</v>
      </c>
      <c r="AC134" s="639" t="str">
        <f>IF(VLOOKUP($AU134,'FE Source'!$A:$W,9,FALSE)=0,"-",VLOOKUP($AU134,'FE Source'!$A:$W,9,FALSE))</f>
        <v>-</v>
      </c>
      <c r="AD134" s="146" t="str">
        <f>IF(VLOOKUP($AU134,'FE Source'!$A:$W,10,FALSE)=0,"-",VLOOKUP($AU134,'FE Source'!$A:$W,10,FALSE))</f>
        <v>-</v>
      </c>
      <c r="AE134" s="83" t="str">
        <f>IF(VLOOKUP($AU134,'FE Source'!$A:$W,11,FALSE)=0,"-",VLOOKUP($AU134,'FE Source'!$A:$W,11,FALSE))</f>
        <v>-</v>
      </c>
      <c r="AF134" s="83" t="str">
        <f>IF(VLOOKUP($AU134,'FE Source'!$A:$W,12,FALSE)=0,"-",VLOOKUP($AU134,'FE Source'!$A:$W,12,FALSE))</f>
        <v>-</v>
      </c>
      <c r="AG134" s="131" t="str">
        <f>IF(VLOOKUP($AU134,'FE Source'!$A:$W,14,FALSE)=0,"-",VLOOKUP($AU134,'FE Source'!$A:$W,14,FALSE))</f>
        <v>-</v>
      </c>
      <c r="AH134" s="174" t="str">
        <f>IF(VLOOKUP($AU134,'FE Source'!$A:$DJ,33,FALSE)=0,"-",VLOOKUP($AU134,'FE Source'!$A:$DJ,33,FALSE))</f>
        <v>-</v>
      </c>
      <c r="AI134" s="204" t="str">
        <f>IF(VLOOKUP($AU134,'FE Source'!$A:$Y,20,FALSE)=0,"-",VLOOKUP($AU134,'FE Source'!$A:$Y,20,FALSE))</f>
        <v>-</v>
      </c>
      <c r="AJ134" s="396" t="str">
        <f>IF(VLOOKUP($AU134,'FE Source'!$A:$DJ,34,FALSE)=0,"-",VLOOKUP($AU134,'FE Source'!$A:$DJ,34,FALSE))</f>
        <v>-</v>
      </c>
      <c r="AK134" s="396" t="str">
        <f>IF(VLOOKUP($AU134,'FE Source'!$A:$DJ,35,FALSE)=0,"-",VLOOKUP($AU134,'FE Source'!$A:$DJ,35,FALSE))</f>
        <v>-</v>
      </c>
      <c r="AL134" s="327" t="str">
        <f>IF(VLOOKUP($AU134,'FE Source'!$A:$Y,19,FALSE)=0,"-",VLOOKUP($AU134,'FE Source'!$A:$Y,19,FALSE))</f>
        <v>-</v>
      </c>
      <c r="AM134" s="394" t="str">
        <f>IF(VLOOKUP($AU134,'FE Source'!$A:$DJ,36,FALSE)=0,"-",VLOOKUP($AU134,'FE Source'!$A:$DJ,36,FALSE))</f>
        <v>-</v>
      </c>
      <c r="AN134" s="167">
        <f>IF(VLOOKUP($AU134,'FE Source'!$A:$W,13,FALSE)=0,"-",VLOOKUP($AU134,'FE Source'!$A:$W,13,FALSE))</f>
        <v>3583.6</v>
      </c>
      <c r="AO134" s="199" t="str">
        <f>IF(J134="no","-",IF(VLOOKUP($AU134,'FE Source'!$A:$W,15,FALSE)=0,"-",VLOOKUP($AU134,'FE Source'!$A:$W,15,FALSE)))</f>
        <v>-</v>
      </c>
      <c r="AP134" s="202" t="str">
        <f>IF(AO134="-","-",IF(VLOOKUP($AU134,'FE Source'!$A:$Z,21,FALSE)=0,"-",IF(VLOOKUP($AU134,'FE Source'!$A:$Z,21,FALSE)=2,"Semi-Annual",IF(VLOOKUP($AU134,'FE Source'!$A:$Z,21,FALSE)=4,"Quarterly",IF(VLOOKUP($AU134,'FE Source'!$A:$Z,21,FALSE)=12,"Monthly","Annual")))))</f>
        <v>-</v>
      </c>
      <c r="AQ134" s="171" t="str">
        <f t="array" ref="AQ134">IF(VLOOKUP($AU134,'FE Source'!$A:$W,16,FALSE)=0,"-",VLOOKUP($AU134,'FE Source'!$A:$W,16,FALSE))</f>
        <v>-</v>
      </c>
      <c r="AR134" s="176" t="str">
        <f>IF(VLOOKUP($AU134,'FE Source'!$A:$W,17,FALSE)=0,"-",VLOOKUP($AU134,'FE Source'!$A:$W,17,FALSE))</f>
        <v>-</v>
      </c>
      <c r="AS134" s="174">
        <f>IF(VLOOKUP($AU134,'FE Source'!$AN:$AS,4,FALSE)="",VLOOKUP($AU134,'FE Source'!$AN:$AS,3,FALSE),VLOOKUP($AU134,'FE Source'!$AN:$AS,4,FALSE))</f>
        <v>9.42</v>
      </c>
      <c r="AT134" s="180">
        <f>IF(VLOOKUP($AU134,'FE Source'!$AN:$AS,5,FALSE)=0,"-",VLOOKUP($AU134,'FE Source'!$AN:$AS,5,FALSE))</f>
        <v>45783</v>
      </c>
      <c r="AU134" s="177" t="s">
        <v>11712</v>
      </c>
      <c r="BE134" s="219" t="str">
        <f>IF(VLOOKUP($AU134,'FE Source'!$A:$AK,22,FALSE)=0,"-",VLOOKUP($AU134,'FE Source'!$A:$AK,22,FALSE))</f>
        <v>-</v>
      </c>
      <c r="BF134" s="219" t="str">
        <f>IF(VLOOKUP($AU134,'FE Source'!$A:$AK,23,FALSE)=0,"-",VLOOKUP($AU134,'FE Source'!$A:$AK,23,FALSE))</f>
        <v>-</v>
      </c>
      <c r="BG134" s="219" t="str">
        <f>IF(VLOOKUP($AU134,'FE Source'!$A:$AK,24,FALSE)=0,"-",VLOOKUP($AU134,'FE Source'!$A:$AK,24,FALSE))</f>
        <v>-</v>
      </c>
      <c r="BH134" s="219" t="str">
        <f>IF(VLOOKUP($AU134,'FE Source'!$A:$AK,25,FALSE)=0,"-",VLOOKUP($AU134,'FE Source'!$A:$AK,25,FALSE))</f>
        <v>-</v>
      </c>
      <c r="BI134" s="219" t="str">
        <f>IF(VLOOKUP($AU134,'FE Source'!$A:$AK,26,FALSE)=0,"-",VLOOKUP($AU134,'FE Source'!$A:$AK,26,FALSE))</f>
        <v>-</v>
      </c>
      <c r="BJ134" s="219" t="str">
        <f>IF(VLOOKUP($AU134,'FE Source'!$A:$AK,27,FALSE)=0,"-",VLOOKUP($AU134,'FE Source'!$A:$AK,27,FALSE))</f>
        <v>-</v>
      </c>
      <c r="BK134" s="219" t="str">
        <f>IF(VLOOKUP($AU134,'FE Source'!$A:$AK,28,FALSE)=0,"-",VLOOKUP($AU134,'FE Source'!$A:$AK,28,FALSE))</f>
        <v>-</v>
      </c>
      <c r="BL134" s="219" t="str">
        <f>IF(VLOOKUP($AU134,'FE Source'!$A:$AK,29,FALSE)=0,"-",VLOOKUP($AU134,'FE Source'!$A:$AK,29,FALSE))</f>
        <v>-</v>
      </c>
      <c r="BM134" s="219" t="str">
        <f>IF(VLOOKUP($AU134,'FE Source'!$A:$AK,30,FALSE)=0,"-",VLOOKUP($AU134,'FE Source'!$A:$AK,30,FALSE))</f>
        <v>-</v>
      </c>
      <c r="BN134" t="str">
        <f>IF(VLOOKUP($AU134,'FE Source'!$A:$AK,31,FALSE)="No Specified Index","-",IF(VLOOKUP($AU134,'FE Source'!$A:$AK,31,FALSE)=0,"-",VLOOKUP($AU134,'FE Source'!$A:$AK,31,FALSE)))</f>
        <v>No Benchmark (USD)</v>
      </c>
      <c r="BO134" s="217">
        <f>IF(VLOOKUP($AU134,'FE Source'!$A:$AK,32,FALSE)=0,"-",VLOOKUP($AU134,'FE Source'!$A:$AK,32,FALSE))</f>
        <v>45691</v>
      </c>
      <c r="BP134" s="18" t="str">
        <f>IF(VLOOKUP($AU134,'FE Source'!$AZ:$BC,2,FALSE)=0,"-",VLOOKUP($AU134,'FE Source'!$AZ:$BC,2,FALSE))</f>
        <v>-</v>
      </c>
      <c r="BQ134" s="18" t="str">
        <f>IF(VLOOKUP($AU134,'FE Source'!$AZ:$BC,3,FALSE)=0,"-",VLOOKUP($AU134,'FE Source'!$AZ:$BC,3,FALSE))</f>
        <v>-</v>
      </c>
      <c r="BR134" s="18" t="str">
        <f>IF(VLOOKUP($AU134,'FE Source'!$AZ:$BC,4,FALSE)=0,"-",VLOOKUP($AU134,'FE Source'!$AZ:$BC,4,FALSE))</f>
        <v>-</v>
      </c>
    </row>
    <row r="135" spans="1:70" ht="15">
      <c r="A135" s="3"/>
      <c r="B135" s="159" t="str">
        <f>INDEX('UT - Retail'!$A$7:$A$1409,MATCH(AU135,'UT - Retail'!$U$7:$U$1409,0),1)</f>
        <v>Allianz Global Investors</v>
      </c>
      <c r="C135" s="699" t="str">
        <f>INDEX('UT - Retail'!$B$7:$B$1409,MATCH(AU135,'UT - Retail'!$U$7:$U$1409,0),1)</f>
        <v>Allianz US Short Duration High Income Bond Cl AM DIS H2-AUD</v>
      </c>
      <c r="D135" s="700"/>
      <c r="E135" s="150" t="str">
        <f>VLOOKUP(C135,'UT - Retail'!$B:$K,8,FALSE)</f>
        <v>Short Duration Fixed Income</v>
      </c>
      <c r="F135" s="141" t="str">
        <f>VLOOKUP(C135,'UT - Retail'!$B:$K,9,FALSE)</f>
        <v>US</v>
      </c>
      <c r="G135" s="141" t="str">
        <f>VLOOKUP(C135,'UT - Retail'!$B:$K,10,FALSE)</f>
        <v>General</v>
      </c>
      <c r="H135" s="82" t="str">
        <f>VLOOKUP(C135,'UT - Retail'!$B:$N,13,FALSE)</f>
        <v>No</v>
      </c>
      <c r="I135" s="82" t="str">
        <f>VLOOKUP(C135,'UT - Retail'!$B:$Q,14,FALSE)</f>
        <v>No</v>
      </c>
      <c r="J135" s="141" t="str">
        <f>VLOOKUP(C135,'UT - Retail'!$B:$Q,11,FALSE)</f>
        <v>Yes</v>
      </c>
      <c r="K135" s="130" t="str">
        <f>VLOOKUP(C135,'UT - Retail'!$B:$P,15,FALSE)</f>
        <v>Yes</v>
      </c>
      <c r="L135" s="82" t="str">
        <f>VLOOKUP(C135,'UT - Retail'!$B:$Q,16,FALSE)</f>
        <v>Both</v>
      </c>
      <c r="M135" s="395" t="str">
        <f>VLOOKUP(C135,'UT - Retail'!$B:$K,6,FALSE)</f>
        <v>AUD</v>
      </c>
      <c r="N135" s="395" t="str">
        <f>IFERROR(IF(MATCH(C135,'Portfolio Construction'!$AL:$AL,0),"Yes","No"),"No")</f>
        <v>No</v>
      </c>
      <c r="O135" s="395" t="str">
        <f>IFERROR(IF(MATCH(C135,'Portfolio Construction'!$AN:$AN,0),"Yes","No"),"No")</f>
        <v>No</v>
      </c>
      <c r="P135" s="395" t="str">
        <f>IFERROR(IF(MATCH(C135,'Portfolio Construction'!$AP:$AP,0),"Yes","No"),"No")</f>
        <v>No</v>
      </c>
      <c r="Q135" s="395" t="str">
        <f>IFERROR(IF(MATCH(C135,'Portfolio Construction'!$AR:$AR,0),"Yes","No"),"No")</f>
        <v>No</v>
      </c>
      <c r="R135" s="395" t="str">
        <f>IFERROR(IF(MATCH(C135,'Portfolio Construction'!$AT:$AT,0),"Yes","No"),"No")</f>
        <v>No</v>
      </c>
      <c r="S135" s="395" t="str">
        <f>IFERROR(IF(MATCH(C135,'Portfolio Construction'!$AV:$AV,0),"Yes","No"),"No")</f>
        <v>No</v>
      </c>
      <c r="T135" s="395" t="str">
        <f>IFERROR(IF(MATCH(C135,'Portfolio Construction'!$AX:$AX,0),"Yes","No"),"No")</f>
        <v>No</v>
      </c>
      <c r="U135" s="395" t="str">
        <f>IFERROR(IF(MATCH(C135,'Portfolio Construction'!$AZ:$AZ,0),"Yes","No"),"No")</f>
        <v>No</v>
      </c>
      <c r="V135" s="395" t="str">
        <f>IFERROR(IF(MATCH(C135,'Portfolio Construction'!$BB:$BB,0),"Yes","No"),"No")</f>
        <v>No</v>
      </c>
      <c r="W135" s="638">
        <f>IF(VLOOKUP($AU135,'FE Source'!$A:$W,3,FALSE)=0,"-",VLOOKUP($AU135,'FE Source'!$A:$W,3,FALSE))</f>
        <v>-4.1500000000000004</v>
      </c>
      <c r="X135" s="609">
        <f>IF(VLOOKUP($AU135,'FE Source'!$A:$W,4,FALSE)=0,"-",VLOOKUP($AU135,'FE Source'!$A:$W,4,FALSE))</f>
        <v>2.38</v>
      </c>
      <c r="Y135" s="609">
        <f>IF(VLOOKUP($AU135,'FE Source'!$A:$W,5,FALSE)=0,"-",VLOOKUP($AU135,'FE Source'!$A:$W,5,FALSE))</f>
        <v>-6.55</v>
      </c>
      <c r="Z135" s="609">
        <f>IF(VLOOKUP($AU135,'FE Source'!$A:$W,6,FALSE)=0,"-",VLOOKUP($AU135,'FE Source'!$A:$W,6,FALSE))</f>
        <v>-2.73</v>
      </c>
      <c r="AA135" s="609">
        <f>IF(VLOOKUP($AU135,'FE Source'!$A:$W,7,FALSE)=0,"-",VLOOKUP($AU135,'FE Source'!$A:$W,7,FALSE))</f>
        <v>-1.34</v>
      </c>
      <c r="AB135" s="609">
        <f>IF(VLOOKUP($AU135,'FE Source'!$A:$W,8,FALSE)=0,"-",VLOOKUP($AU135,'FE Source'!$A:$W,8,FALSE))</f>
        <v>3.36</v>
      </c>
      <c r="AC135" s="639" t="str">
        <f>IF(VLOOKUP($AU135,'FE Source'!$A:$W,9,FALSE)=0,"-",VLOOKUP($AU135,'FE Source'!$A:$W,9,FALSE))</f>
        <v>-</v>
      </c>
      <c r="AD135" s="146">
        <f>IF(VLOOKUP($AU135,'FE Source'!$A:$W,10,FALSE)=0,"-",VLOOKUP($AU135,'FE Source'!$A:$W,10,FALSE))</f>
        <v>1.01</v>
      </c>
      <c r="AE135" s="83">
        <f>IF(VLOOKUP($AU135,'FE Source'!$A:$W,11,FALSE)=0,"-",VLOOKUP($AU135,'FE Source'!$A:$W,11,FALSE))</f>
        <v>9.6999999999999993</v>
      </c>
      <c r="AF135" s="83" t="str">
        <f>IF(VLOOKUP($AU135,'FE Source'!$A:$W,12,FALSE)=0,"-",VLOOKUP($AU135,'FE Source'!$A:$W,12,FALSE))</f>
        <v>-</v>
      </c>
      <c r="AG135" s="131">
        <f>IF(VLOOKUP($AU135,'FE Source'!$A:$W,14,FALSE)=0,"-",VLOOKUP($AU135,'FE Source'!$A:$W,14,FALSE))</f>
        <v>-11.45</v>
      </c>
      <c r="AH135" s="174">
        <f>IF(VLOOKUP($AU135,'FE Source'!$A:$DJ,33,FALSE)=0,"-",VLOOKUP($AU135,'FE Source'!$A:$DJ,33,FALSE))</f>
        <v>-14.99</v>
      </c>
      <c r="AI135" s="204">
        <f>IF(VLOOKUP($AU135,'FE Source'!$A:$Y,20,FALSE)=0,"-",VLOOKUP($AU135,'FE Source'!$A:$Y,20,FALSE))</f>
        <v>56.87</v>
      </c>
      <c r="AJ135" s="396">
        <f>IF(VLOOKUP($AU135,'FE Source'!$A:$DJ,34,FALSE)=0,"-",VLOOKUP($AU135,'FE Source'!$A:$DJ,34,FALSE))</f>
        <v>78.94</v>
      </c>
      <c r="AK135" s="396">
        <f>IF(VLOOKUP($AU135,'FE Source'!$A:$DJ,35,FALSE)=0,"-",VLOOKUP($AU135,'FE Source'!$A:$DJ,35,FALSE))</f>
        <v>3.4</v>
      </c>
      <c r="AL135" s="327">
        <f>IF(VLOOKUP($AU135,'FE Source'!$A:$Y,19,FALSE)=0,"-",VLOOKUP($AU135,'FE Source'!$A:$Y,19,FALSE))</f>
        <v>107.29</v>
      </c>
      <c r="AM135" s="394">
        <f>IF(VLOOKUP($AU135,'FE Source'!$A:$DJ,36,FALSE)=0,"-",VLOOKUP($AU135,'FE Source'!$A:$DJ,36,FALSE))</f>
        <v>74.47</v>
      </c>
      <c r="AN135" s="167">
        <f>IF(VLOOKUP($AU135,'FE Source'!$A:$W,13,FALSE)=0,"-",VLOOKUP($AU135,'FE Source'!$A:$W,13,FALSE))</f>
        <v>3583.6</v>
      </c>
      <c r="AO135" s="199">
        <f>IF(J135="no","-",IF(VLOOKUP($AU135,'FE Source'!$A:$W,15,FALSE)=0,"-",VLOOKUP($AU135,'FE Source'!$A:$W,15,FALSE)))</f>
        <v>5.31</v>
      </c>
      <c r="AP135" s="202" t="str">
        <f>IF(AO135="-","-",IF(VLOOKUP($AU135,'FE Source'!$A:$Z,21,FALSE)=0,"-",IF(VLOOKUP($AU135,'FE Source'!$A:$Z,21,FALSE)=2,"Semi-Annual",IF(VLOOKUP($AU135,'FE Source'!$A:$Z,21,FALSE)=4,"Quarterly",IF(VLOOKUP($AU135,'FE Source'!$A:$Z,21,FALSE)=12,"Monthly","Annual")))))</f>
        <v>Monthly</v>
      </c>
      <c r="AQ135" s="171">
        <f t="array" ref="AQ135">IF(VLOOKUP($AU135,'FE Source'!$A:$W,16,FALSE)=0,"-",VLOOKUP($AU135,'FE Source'!$A:$W,16,FALSE))</f>
        <v>1.34</v>
      </c>
      <c r="AR135" s="176" t="str">
        <f>IF(VLOOKUP($AU135,'FE Source'!$A:$W,17,FALSE)=0,"-",VLOOKUP($AU135,'FE Source'!$A:$W,17,FALSE))</f>
        <v>-</v>
      </c>
      <c r="AS135" s="174">
        <f>IF(VLOOKUP($AU135,'FE Source'!$AN:$AS,4,FALSE)="",VLOOKUP($AU135,'FE Source'!$AN:$AS,3,FALSE),VLOOKUP($AU135,'FE Source'!$AN:$AS,4,FALSE))</f>
        <v>8.6</v>
      </c>
      <c r="AT135" s="180">
        <f>IF(VLOOKUP($AU135,'FE Source'!$AN:$AS,5,FALSE)=0,"-",VLOOKUP($AU135,'FE Source'!$AN:$AS,5,FALSE))</f>
        <v>45783</v>
      </c>
      <c r="AU135" s="177" t="s">
        <v>11203</v>
      </c>
      <c r="BE135" s="219" t="str">
        <f>IF(VLOOKUP($AU135,'FE Source'!$A:$AK,22,FALSE)=0,"-",VLOOKUP($AU135,'FE Source'!$A:$AK,22,FALSE))</f>
        <v>-</v>
      </c>
      <c r="BF135" s="219" t="str">
        <f>IF(VLOOKUP($AU135,'FE Source'!$A:$AK,23,FALSE)=0,"-",VLOOKUP($AU135,'FE Source'!$A:$AK,23,FALSE))</f>
        <v>-</v>
      </c>
      <c r="BG135" s="219">
        <f>IF(VLOOKUP($AU135,'FE Source'!$A:$AK,24,FALSE)=0,"-",VLOOKUP($AU135,'FE Source'!$A:$AK,24,FALSE))</f>
        <v>4.46</v>
      </c>
      <c r="BH135" s="219">
        <f>IF(VLOOKUP($AU135,'FE Source'!$A:$AK,25,FALSE)=0,"-",VLOOKUP($AU135,'FE Source'!$A:$AK,25,FALSE))</f>
        <v>-8.8000000000000007</v>
      </c>
      <c r="BI135" s="219">
        <f>IF(VLOOKUP($AU135,'FE Source'!$A:$AK,26,FALSE)=0,"-",VLOOKUP($AU135,'FE Source'!$A:$AK,26,FALSE))</f>
        <v>4.8</v>
      </c>
      <c r="BJ135" s="219">
        <f>IF(VLOOKUP($AU135,'FE Source'!$A:$AK,27,FALSE)=0,"-",VLOOKUP($AU135,'FE Source'!$A:$AK,27,FALSE))</f>
        <v>11.97</v>
      </c>
      <c r="BK135" s="219">
        <f>IF(VLOOKUP($AU135,'FE Source'!$A:$AK,28,FALSE)=0,"-",VLOOKUP($AU135,'FE Source'!$A:$AK,28,FALSE))</f>
        <v>0.02</v>
      </c>
      <c r="BL135" s="219">
        <f>IF(VLOOKUP($AU135,'FE Source'!$A:$AK,29,FALSE)=0,"-",VLOOKUP($AU135,'FE Source'!$A:$AK,29,FALSE))</f>
        <v>-14.16</v>
      </c>
      <c r="BM135" s="219">
        <f>IF(VLOOKUP($AU135,'FE Source'!$A:$AK,30,FALSE)=0,"-",VLOOKUP($AU135,'FE Source'!$A:$AK,30,FALSE))</f>
        <v>9.4600000000000009</v>
      </c>
      <c r="BN135" t="str">
        <f>IF(VLOOKUP($AU135,'FE Source'!$A:$AK,31,FALSE)="No Specified Index","-",IF(VLOOKUP($AU135,'FE Source'!$A:$AK,31,FALSE)=0,"-",VLOOKUP($AU135,'FE Source'!$A:$AK,31,FALSE)))</f>
        <v>No Benchmark (USD)</v>
      </c>
      <c r="BO135" s="217">
        <f>IF(VLOOKUP($AU135,'FE Source'!$A:$AK,32,FALSE)=0,"-",VLOOKUP($AU135,'FE Source'!$A:$AK,32,FALSE))</f>
        <v>42705</v>
      </c>
      <c r="BP135" s="18" t="str">
        <f>IF(VLOOKUP($AU135,'FE Source'!$AZ:$BC,2,FALSE)=0,"-",VLOOKUP($AU135,'FE Source'!$AZ:$BC,2,FALSE))</f>
        <v>-</v>
      </c>
      <c r="BQ135" s="18" t="str">
        <f>IF(VLOOKUP($AU135,'FE Source'!$AZ:$BC,3,FALSE)=0,"-",VLOOKUP($AU135,'FE Source'!$AZ:$BC,3,FALSE))</f>
        <v>-</v>
      </c>
      <c r="BR135" s="18" t="str">
        <f>IF(VLOOKUP($AU135,'FE Source'!$AZ:$BC,4,FALSE)=0,"-",VLOOKUP($AU135,'FE Source'!$AZ:$BC,4,FALSE))</f>
        <v>-</v>
      </c>
    </row>
    <row r="136" spans="1:70" ht="15" customHeight="1">
      <c r="A136" s="3"/>
      <c r="B136" s="159" t="str">
        <f>INDEX('UT - Retail'!$A$7:$A$1409,MATCH(AU136,'UT - Retail'!$U$7:$U$1409,0),1)</f>
        <v>Allianz Global Investors</v>
      </c>
      <c r="C136" s="699" t="str">
        <f>INDEX('UT - Retail'!$B$7:$B$1409,MATCH(AU136,'UT - Retail'!$U$7:$U$1409,0),1)</f>
        <v>Allianz US Short Duration High Income Bond Cl AM DIS H2-EUR</v>
      </c>
      <c r="D136" s="700"/>
      <c r="E136" s="150" t="str">
        <f>VLOOKUP(C136,'UT - Retail'!$B:$K,8,FALSE)</f>
        <v>Short Duration Fixed Income</v>
      </c>
      <c r="F136" s="141" t="str">
        <f>VLOOKUP(C136,'UT - Retail'!$B:$K,9,FALSE)</f>
        <v>US</v>
      </c>
      <c r="G136" s="141" t="str">
        <f>VLOOKUP(C136,'UT - Retail'!$B:$K,10,FALSE)</f>
        <v>General</v>
      </c>
      <c r="H136" s="82" t="str">
        <f>VLOOKUP(C136,'UT - Retail'!$B:$N,13,FALSE)</f>
        <v>No</v>
      </c>
      <c r="I136" s="82" t="str">
        <f>VLOOKUP(C136,'UT - Retail'!$B:$Q,14,FALSE)</f>
        <v>No</v>
      </c>
      <c r="J136" s="141" t="str">
        <f>VLOOKUP(C136,'UT - Retail'!$B:$Q,11,FALSE)</f>
        <v>Yes</v>
      </c>
      <c r="K136" s="130" t="str">
        <f>VLOOKUP(C136,'UT - Retail'!$B:$P,15,FALSE)</f>
        <v>Yes</v>
      </c>
      <c r="L136" s="82" t="str">
        <f>VLOOKUP(C136,'UT - Retail'!$B:$Q,16,FALSE)</f>
        <v>iFast</v>
      </c>
      <c r="M136" s="395" t="str">
        <f>VLOOKUP(C136,'UT - Retail'!$B:$K,6,FALSE)</f>
        <v>EUR</v>
      </c>
      <c r="N136" s="395" t="str">
        <f>IFERROR(IF(MATCH(C136,'Portfolio Construction'!$AL:$AL,0),"Yes","No"),"No")</f>
        <v>No</v>
      </c>
      <c r="O136" s="395" t="str">
        <f>IFERROR(IF(MATCH(C136,'Portfolio Construction'!$AN:$AN,0),"Yes","No"),"No")</f>
        <v>No</v>
      </c>
      <c r="P136" s="395" t="str">
        <f>IFERROR(IF(MATCH(C136,'Portfolio Construction'!$AP:$AP,0),"Yes","No"),"No")</f>
        <v>No</v>
      </c>
      <c r="Q136" s="395" t="str">
        <f>IFERROR(IF(MATCH(C136,'Portfolio Construction'!$AR:$AR,0),"Yes","No"),"No")</f>
        <v>No</v>
      </c>
      <c r="R136" s="395" t="str">
        <f>IFERROR(IF(MATCH(C136,'Portfolio Construction'!$AT:$AT,0),"Yes","No"),"No")</f>
        <v>No</v>
      </c>
      <c r="S136" s="395" t="str">
        <f>IFERROR(IF(MATCH(C136,'Portfolio Construction'!$AV:$AV,0),"Yes","No"),"No")</f>
        <v>No</v>
      </c>
      <c r="T136" s="395" t="str">
        <f>IFERROR(IF(MATCH(C136,'Portfolio Construction'!$AX:$AX,0),"Yes","No"),"No")</f>
        <v>No</v>
      </c>
      <c r="U136" s="395" t="str">
        <f>IFERROR(IF(MATCH(C136,'Portfolio Construction'!$AZ:$AZ,0),"Yes","No"),"No")</f>
        <v>No</v>
      </c>
      <c r="V136" s="395" t="str">
        <f>IFERROR(IF(MATCH(C136,'Portfolio Construction'!$BB:$BB,0),"Yes","No"),"No")</f>
        <v>No</v>
      </c>
      <c r="W136" s="638">
        <f>IF(VLOOKUP($AU136,'FE Source'!$A:$W,3,FALSE)=0,"-",VLOOKUP($AU136,'FE Source'!$A:$W,3,FALSE))</f>
        <v>0.05</v>
      </c>
      <c r="X136" s="609">
        <f>IF(VLOOKUP($AU136,'FE Source'!$A:$W,4,FALSE)=0,"-",VLOOKUP($AU136,'FE Source'!$A:$W,4,FALSE))</f>
        <v>-1.1499999999999999</v>
      </c>
      <c r="Y136" s="609">
        <f>IF(VLOOKUP($AU136,'FE Source'!$A:$W,5,FALSE)=0,"-",VLOOKUP($AU136,'FE Source'!$A:$W,5,FALSE))</f>
        <v>-0.35</v>
      </c>
      <c r="Z136" s="609">
        <f>IF(VLOOKUP($AU136,'FE Source'!$A:$W,6,FALSE)=0,"-",VLOOKUP($AU136,'FE Source'!$A:$W,6,FALSE))</f>
        <v>3.84</v>
      </c>
      <c r="AA136" s="609">
        <f>IF(VLOOKUP($AU136,'FE Source'!$A:$W,7,FALSE)=0,"-",VLOOKUP($AU136,'FE Source'!$A:$W,7,FALSE))</f>
        <v>3.21</v>
      </c>
      <c r="AB136" s="609">
        <f>IF(VLOOKUP($AU136,'FE Source'!$A:$W,8,FALSE)=0,"-",VLOOKUP($AU136,'FE Source'!$A:$W,8,FALSE))</f>
        <v>3.45</v>
      </c>
      <c r="AC136" s="639" t="str">
        <f>IF(VLOOKUP($AU136,'FE Source'!$A:$W,9,FALSE)=0,"-",VLOOKUP($AU136,'FE Source'!$A:$W,9,FALSE))</f>
        <v>-</v>
      </c>
      <c r="AD136" s="146">
        <f>IF(VLOOKUP($AU136,'FE Source'!$A:$W,10,FALSE)=0,"-",VLOOKUP($AU136,'FE Source'!$A:$W,10,FALSE))</f>
        <v>0.53</v>
      </c>
      <c r="AE136" s="83">
        <f>IF(VLOOKUP($AU136,'FE Source'!$A:$W,11,FALSE)=0,"-",VLOOKUP($AU136,'FE Source'!$A:$W,11,FALSE))</f>
        <v>6.17</v>
      </c>
      <c r="AF136" s="83">
        <f>IF(VLOOKUP($AU136,'FE Source'!$A:$W,12,FALSE)=0,"-",VLOOKUP($AU136,'FE Source'!$A:$W,12,FALSE))</f>
        <v>0.16</v>
      </c>
      <c r="AG136" s="131">
        <f>IF(VLOOKUP($AU136,'FE Source'!$A:$W,14,FALSE)=0,"-",VLOOKUP($AU136,'FE Source'!$A:$W,14,FALSE))</f>
        <v>-9.6</v>
      </c>
      <c r="AH136" s="174">
        <f>IF(VLOOKUP($AU136,'FE Source'!$A:$DJ,33,FALSE)=0,"-",VLOOKUP($AU136,'FE Source'!$A:$DJ,33,FALSE))</f>
        <v>28.08</v>
      </c>
      <c r="AI136" s="204">
        <f>IF(VLOOKUP($AU136,'FE Source'!$A:$Y,20,FALSE)=0,"-",VLOOKUP($AU136,'FE Source'!$A:$Y,20,FALSE))</f>
        <v>66.209999999999994</v>
      </c>
      <c r="AJ136" s="396">
        <f>IF(VLOOKUP($AU136,'FE Source'!$A:$DJ,34,FALSE)=0,"-",VLOOKUP($AU136,'FE Source'!$A:$DJ,34,FALSE))</f>
        <v>80.400000000000006</v>
      </c>
      <c r="AK136" s="396">
        <f>IF(VLOOKUP($AU136,'FE Source'!$A:$DJ,35,FALSE)=0,"-",VLOOKUP($AU136,'FE Source'!$A:$DJ,35,FALSE))</f>
        <v>-54.73</v>
      </c>
      <c r="AL136" s="327">
        <f>IF(VLOOKUP($AU136,'FE Source'!$A:$Y,19,FALSE)=0,"-",VLOOKUP($AU136,'FE Source'!$A:$Y,19,FALSE))</f>
        <v>43.3</v>
      </c>
      <c r="AM136" s="394">
        <f>IF(VLOOKUP($AU136,'FE Source'!$A:$DJ,36,FALSE)=0,"-",VLOOKUP($AU136,'FE Source'!$A:$DJ,36,FALSE))</f>
        <v>68.37</v>
      </c>
      <c r="AN136" s="167">
        <f>IF(VLOOKUP($AU136,'FE Source'!$A:$W,13,FALSE)=0,"-",VLOOKUP($AU136,'FE Source'!$A:$W,13,FALSE))</f>
        <v>3583.6</v>
      </c>
      <c r="AO136" s="199">
        <f>IF(J136="no","-",IF(VLOOKUP($AU136,'FE Source'!$A:$W,15,FALSE)=0,"-",VLOOKUP($AU136,'FE Source'!$A:$W,15,FALSE)))</f>
        <v>4.29</v>
      </c>
      <c r="AP136" s="202" t="str">
        <f>IF(AO136="-","-",IF(VLOOKUP($AU136,'FE Source'!$A:$Z,21,FALSE)=0,"-",IF(VLOOKUP($AU136,'FE Source'!$A:$Z,21,FALSE)=2,"Semi-Annual",IF(VLOOKUP($AU136,'FE Source'!$A:$Z,21,FALSE)=4,"Quarterly",IF(VLOOKUP($AU136,'FE Source'!$A:$Z,21,FALSE)=12,"Monthly","Annual")))))</f>
        <v>Monthly</v>
      </c>
      <c r="AQ136" s="171">
        <f t="array" ref="AQ136">IF(VLOOKUP($AU136,'FE Source'!$A:$W,16,FALSE)=0,"-",VLOOKUP($AU136,'FE Source'!$A:$W,16,FALSE))</f>
        <v>1.34</v>
      </c>
      <c r="AR136" s="176" t="str">
        <f>IF(VLOOKUP($AU136,'FE Source'!$A:$W,17,FALSE)=0,"-",VLOOKUP($AU136,'FE Source'!$A:$W,17,FALSE))</f>
        <v>-</v>
      </c>
      <c r="AS136" s="174">
        <f>IF(VLOOKUP($AU136,'FE Source'!$AN:$AS,4,FALSE)="",VLOOKUP($AU136,'FE Source'!$AN:$AS,3,FALSE),VLOOKUP($AU136,'FE Source'!$AN:$AS,4,FALSE))</f>
        <v>9.14</v>
      </c>
      <c r="AT136" s="180">
        <f>IF(VLOOKUP($AU136,'FE Source'!$AN:$AS,5,FALSE)=0,"-",VLOOKUP($AU136,'FE Source'!$AN:$AS,5,FALSE))</f>
        <v>45783</v>
      </c>
      <c r="AU136" s="177" t="s">
        <v>11204</v>
      </c>
      <c r="BE136" s="219" t="str">
        <f>IF(VLOOKUP($AU136,'FE Source'!$A:$AK,22,FALSE)=0,"-",VLOOKUP($AU136,'FE Source'!$A:$AK,22,FALSE))</f>
        <v>-</v>
      </c>
      <c r="BF136" s="219" t="str">
        <f>IF(VLOOKUP($AU136,'FE Source'!$A:$AK,23,FALSE)=0,"-",VLOOKUP($AU136,'FE Source'!$A:$AK,23,FALSE))</f>
        <v>-</v>
      </c>
      <c r="BG136" s="219">
        <f>IF(VLOOKUP($AU136,'FE Source'!$A:$AK,24,FALSE)=0,"-",VLOOKUP($AU136,'FE Source'!$A:$AK,24,FALSE))</f>
        <v>7.38</v>
      </c>
      <c r="BH136" s="219">
        <f>IF(VLOOKUP($AU136,'FE Source'!$A:$AK,25,FALSE)=0,"-",VLOOKUP($AU136,'FE Source'!$A:$AK,25,FALSE))</f>
        <v>-5.87</v>
      </c>
      <c r="BI136" s="219">
        <f>IF(VLOOKUP($AU136,'FE Source'!$A:$AK,26,FALSE)=0,"-",VLOOKUP($AU136,'FE Source'!$A:$AK,26,FALSE))</f>
        <v>0.88</v>
      </c>
      <c r="BJ136" s="219">
        <f>IF(VLOOKUP($AU136,'FE Source'!$A:$AK,27,FALSE)=0,"-",VLOOKUP($AU136,'FE Source'!$A:$AK,27,FALSE))</f>
        <v>10.28</v>
      </c>
      <c r="BK136" s="219">
        <f>IF(VLOOKUP($AU136,'FE Source'!$A:$AK,28,FALSE)=0,"-",VLOOKUP($AU136,'FE Source'!$A:$AK,28,FALSE))</f>
        <v>-1.86</v>
      </c>
      <c r="BL136" s="219">
        <f>IF(VLOOKUP($AU136,'FE Source'!$A:$AK,29,FALSE)=0,"-",VLOOKUP($AU136,'FE Source'!$A:$AK,29,FALSE))</f>
        <v>-14.65</v>
      </c>
      <c r="BM136" s="219">
        <f>IF(VLOOKUP($AU136,'FE Source'!$A:$AK,30,FALSE)=0,"-",VLOOKUP($AU136,'FE Source'!$A:$AK,30,FALSE))</f>
        <v>11.95</v>
      </c>
      <c r="BN136" t="str">
        <f>IF(VLOOKUP($AU136,'FE Source'!$A:$AK,31,FALSE)="No Specified Index","-",IF(VLOOKUP($AU136,'FE Source'!$A:$AK,31,FALSE)=0,"-",VLOOKUP($AU136,'FE Source'!$A:$AK,31,FALSE)))</f>
        <v>No Benchmark (USD)</v>
      </c>
      <c r="BO136" s="217">
        <f>IF(VLOOKUP($AU136,'FE Source'!$A:$AK,32,FALSE)=0,"-",VLOOKUP($AU136,'FE Source'!$A:$AK,32,FALSE))</f>
        <v>42436</v>
      </c>
      <c r="BP136" s="18" t="str">
        <f>IF(VLOOKUP($AU136,'FE Source'!$AZ:$BC,2,FALSE)=0,"-",VLOOKUP($AU136,'FE Source'!$AZ:$BC,2,FALSE))</f>
        <v>-</v>
      </c>
      <c r="BQ136" s="18" t="str">
        <f>IF(VLOOKUP($AU136,'FE Source'!$AZ:$BC,3,FALSE)=0,"-",VLOOKUP($AU136,'FE Source'!$AZ:$BC,3,FALSE))</f>
        <v>-</v>
      </c>
      <c r="BR136" s="18" t="str">
        <f>IF(VLOOKUP($AU136,'FE Source'!$AZ:$BC,4,FALSE)=0,"-",VLOOKUP($AU136,'FE Source'!$AZ:$BC,4,FALSE))</f>
        <v>-</v>
      </c>
    </row>
    <row r="137" spans="1:70" ht="15" customHeight="1">
      <c r="A137" s="3"/>
      <c r="B137" s="159" t="str">
        <f>INDEX('UT - Retail'!$A$7:$A$1409,MATCH(AU137,'UT - Retail'!$U$7:$U$1409,0),1)</f>
        <v>Allianz Global Investors</v>
      </c>
      <c r="C137" s="699" t="str">
        <f>INDEX('UT - Retail'!$B$7:$B$1409,MATCH(AU137,'UT - Retail'!$U$7:$U$1409,0),1)</f>
        <v>Allianz US Short Duration High Income Bond Cl AM DIS H2-GBP</v>
      </c>
      <c r="D137" s="700"/>
      <c r="E137" s="150" t="str">
        <f>VLOOKUP(C137,'UT - Retail'!$B:$K,8,FALSE)</f>
        <v>Short Duration Fixed Income</v>
      </c>
      <c r="F137" s="141" t="str">
        <f>VLOOKUP(C137,'UT - Retail'!$B:$K,9,FALSE)</f>
        <v>US</v>
      </c>
      <c r="G137" s="141" t="str">
        <f>VLOOKUP(C137,'UT - Retail'!$B:$K,10,FALSE)</f>
        <v>General</v>
      </c>
      <c r="H137" s="82" t="str">
        <f>VLOOKUP(C137,'UT - Retail'!$B:$N,13,FALSE)</f>
        <v>No</v>
      </c>
      <c r="I137" s="82" t="str">
        <f>VLOOKUP(C137,'UT - Retail'!$B:$Q,14,FALSE)</f>
        <v>No</v>
      </c>
      <c r="J137" s="141" t="str">
        <f>VLOOKUP(C137,'UT - Retail'!$B:$Q,11,FALSE)</f>
        <v>Yes</v>
      </c>
      <c r="K137" s="130" t="str">
        <f>VLOOKUP(C137,'UT - Retail'!$B:$P,15,FALSE)</f>
        <v>Yes</v>
      </c>
      <c r="L137" s="82" t="str">
        <f>VLOOKUP(C137,'UT - Retail'!$B:$Q,16,FALSE)</f>
        <v>Both</v>
      </c>
      <c r="M137" s="395" t="str">
        <f>VLOOKUP(C137,'UT - Retail'!$B:$K,6,FALSE)</f>
        <v>GBP</v>
      </c>
      <c r="N137" s="395" t="str">
        <f>IFERROR(IF(MATCH(C137,'Portfolio Construction'!$AL:$AL,0),"Yes","No"),"No")</f>
        <v>No</v>
      </c>
      <c r="O137" s="395" t="str">
        <f>IFERROR(IF(MATCH(C137,'Portfolio Construction'!$AN:$AN,0),"Yes","No"),"No")</f>
        <v>No</v>
      </c>
      <c r="P137" s="395" t="str">
        <f>IFERROR(IF(MATCH(C137,'Portfolio Construction'!$AP:$AP,0),"Yes","No"),"No")</f>
        <v>No</v>
      </c>
      <c r="Q137" s="395" t="str">
        <f>IFERROR(IF(MATCH(C137,'Portfolio Construction'!$AR:$AR,0),"Yes","No"),"No")</f>
        <v>No</v>
      </c>
      <c r="R137" s="395" t="str">
        <f>IFERROR(IF(MATCH(C137,'Portfolio Construction'!$AT:$AT,0),"Yes","No"),"No")</f>
        <v>No</v>
      </c>
      <c r="S137" s="395" t="str">
        <f>IFERROR(IF(MATCH(C137,'Portfolio Construction'!$AV:$AV,0),"Yes","No"),"No")</f>
        <v>No</v>
      </c>
      <c r="T137" s="395" t="str">
        <f>IFERROR(IF(MATCH(C137,'Portfolio Construction'!$AX:$AX,0),"Yes","No"),"No")</f>
        <v>No</v>
      </c>
      <c r="U137" s="395" t="str">
        <f>IFERROR(IF(MATCH(C137,'Portfolio Construction'!$AZ:$AZ,0),"Yes","No"),"No")</f>
        <v>No</v>
      </c>
      <c r="V137" s="395" t="str">
        <f>IFERROR(IF(MATCH(C137,'Portfolio Construction'!$BB:$BB,0),"Yes","No"),"No")</f>
        <v>No</v>
      </c>
      <c r="W137" s="638">
        <f>IF(VLOOKUP($AU137,'FE Source'!$A:$W,3,FALSE)=0,"-",VLOOKUP($AU137,'FE Source'!$A:$W,3,FALSE))</f>
        <v>-2.0099999999999998</v>
      </c>
      <c r="X137" s="609">
        <f>IF(VLOOKUP($AU137,'FE Source'!$A:$W,4,FALSE)=0,"-",VLOOKUP($AU137,'FE Source'!$A:$W,4,FALSE))</f>
        <v>-0.95</v>
      </c>
      <c r="Y137" s="609">
        <f>IF(VLOOKUP($AU137,'FE Source'!$A:$W,5,FALSE)=0,"-",VLOOKUP($AU137,'FE Source'!$A:$W,5,FALSE))</f>
        <v>-1.4</v>
      </c>
      <c r="Z137" s="609">
        <f>IF(VLOOKUP($AU137,'FE Source'!$A:$W,6,FALSE)=0,"-",VLOOKUP($AU137,'FE Source'!$A:$W,6,FALSE))</f>
        <v>6.38</v>
      </c>
      <c r="AA137" s="609">
        <f>IF(VLOOKUP($AU137,'FE Source'!$A:$W,7,FALSE)=0,"-",VLOOKUP($AU137,'FE Source'!$A:$W,7,FALSE))</f>
        <v>5.12</v>
      </c>
      <c r="AB137" s="609">
        <f>IF(VLOOKUP($AU137,'FE Source'!$A:$W,8,FALSE)=0,"-",VLOOKUP($AU137,'FE Source'!$A:$W,8,FALSE))</f>
        <v>5.23</v>
      </c>
      <c r="AC137" s="639" t="str">
        <f>IF(VLOOKUP($AU137,'FE Source'!$A:$W,9,FALSE)=0,"-",VLOOKUP($AU137,'FE Source'!$A:$W,9,FALSE))</f>
        <v>-</v>
      </c>
      <c r="AD137" s="146">
        <f>IF(VLOOKUP($AU137,'FE Source'!$A:$W,10,FALSE)=0,"-",VLOOKUP($AU137,'FE Source'!$A:$W,10,FALSE))</f>
        <v>0.93</v>
      </c>
      <c r="AE137" s="83">
        <f>IF(VLOOKUP($AU137,'FE Source'!$A:$W,11,FALSE)=0,"-",VLOOKUP($AU137,'FE Source'!$A:$W,11,FALSE))</f>
        <v>8.16</v>
      </c>
      <c r="AF137" s="83">
        <f>IF(VLOOKUP($AU137,'FE Source'!$A:$W,12,FALSE)=0,"-",VLOOKUP($AU137,'FE Source'!$A:$W,12,FALSE))</f>
        <v>0.26</v>
      </c>
      <c r="AG137" s="131">
        <f>IF(VLOOKUP($AU137,'FE Source'!$A:$W,14,FALSE)=0,"-",VLOOKUP($AU137,'FE Source'!$A:$W,14,FALSE))</f>
        <v>-12.83</v>
      </c>
      <c r="AH137" s="174">
        <f>IF(VLOOKUP($AU137,'FE Source'!$A:$DJ,33,FALSE)=0,"-",VLOOKUP($AU137,'FE Source'!$A:$DJ,33,FALSE))</f>
        <v>64.77</v>
      </c>
      <c r="AI137" s="204">
        <f>IF(VLOOKUP($AU137,'FE Source'!$A:$Y,20,FALSE)=0,"-",VLOOKUP($AU137,'FE Source'!$A:$Y,20,FALSE))</f>
        <v>131.09</v>
      </c>
      <c r="AJ137" s="396">
        <f>IF(VLOOKUP($AU137,'FE Source'!$A:$DJ,34,FALSE)=0,"-",VLOOKUP($AU137,'FE Source'!$A:$DJ,34,FALSE))</f>
        <v>132.84</v>
      </c>
      <c r="AK137" s="396">
        <f>IF(VLOOKUP($AU137,'FE Source'!$A:$DJ,35,FALSE)=0,"-",VLOOKUP($AU137,'FE Source'!$A:$DJ,35,FALSE))</f>
        <v>-27.56</v>
      </c>
      <c r="AL137" s="327">
        <f>IF(VLOOKUP($AU137,'FE Source'!$A:$Y,19,FALSE)=0,"-",VLOOKUP($AU137,'FE Source'!$A:$Y,19,FALSE))</f>
        <v>102.21</v>
      </c>
      <c r="AM137" s="394">
        <f>IF(VLOOKUP($AU137,'FE Source'!$A:$DJ,36,FALSE)=0,"-",VLOOKUP($AU137,'FE Source'!$A:$DJ,36,FALSE))</f>
        <v>101.94</v>
      </c>
      <c r="AN137" s="167">
        <f>IF(VLOOKUP($AU137,'FE Source'!$A:$W,13,FALSE)=0,"-",VLOOKUP($AU137,'FE Source'!$A:$W,13,FALSE))</f>
        <v>3583.6</v>
      </c>
      <c r="AO137" s="199">
        <f>IF(J137="no","-",IF(VLOOKUP($AU137,'FE Source'!$A:$W,15,FALSE)=0,"-",VLOOKUP($AU137,'FE Source'!$A:$W,15,FALSE)))</f>
        <v>5.66</v>
      </c>
      <c r="AP137" s="202" t="str">
        <f>IF(AO137="-","-",IF(VLOOKUP($AU137,'FE Source'!$A:$Z,21,FALSE)=0,"-",IF(VLOOKUP($AU137,'FE Source'!$A:$Z,21,FALSE)=2,"Semi-Annual",IF(VLOOKUP($AU137,'FE Source'!$A:$Z,21,FALSE)=4,"Quarterly",IF(VLOOKUP($AU137,'FE Source'!$A:$Z,21,FALSE)=12,"Monthly","Annual")))))</f>
        <v>Monthly</v>
      </c>
      <c r="AQ137" s="171">
        <f t="array" ref="AQ137">IF(VLOOKUP($AU137,'FE Source'!$A:$W,16,FALSE)=0,"-",VLOOKUP($AU137,'FE Source'!$A:$W,16,FALSE))</f>
        <v>1.34</v>
      </c>
      <c r="AR137" s="176" t="str">
        <f>IF(VLOOKUP($AU137,'FE Source'!$A:$W,17,FALSE)=0,"-",VLOOKUP($AU137,'FE Source'!$A:$W,17,FALSE))</f>
        <v>-</v>
      </c>
      <c r="AS137" s="174">
        <f>IF(VLOOKUP($AU137,'FE Source'!$AN:$AS,4,FALSE)="",VLOOKUP($AU137,'FE Source'!$AN:$AS,3,FALSE),VLOOKUP($AU137,'FE Source'!$AN:$AS,4,FALSE))</f>
        <v>8.89</v>
      </c>
      <c r="AT137" s="180">
        <f>IF(VLOOKUP($AU137,'FE Source'!$AN:$AS,5,FALSE)=0,"-",VLOOKUP($AU137,'FE Source'!$AN:$AS,5,FALSE))</f>
        <v>45783</v>
      </c>
      <c r="AU137" s="177" t="s">
        <v>11205</v>
      </c>
      <c r="BE137" s="219" t="str">
        <f>IF(VLOOKUP($AU137,'FE Source'!$A:$AK,22,FALSE)=0,"-",VLOOKUP($AU137,'FE Source'!$A:$AK,22,FALSE))</f>
        <v>-</v>
      </c>
      <c r="BF137" s="219" t="str">
        <f>IF(VLOOKUP($AU137,'FE Source'!$A:$AK,23,FALSE)=0,"-",VLOOKUP($AU137,'FE Source'!$A:$AK,23,FALSE))</f>
        <v>-</v>
      </c>
      <c r="BG137" s="219">
        <f>IF(VLOOKUP($AU137,'FE Source'!$A:$AK,24,FALSE)=0,"-",VLOOKUP($AU137,'FE Source'!$A:$AK,24,FALSE))</f>
        <v>4.17</v>
      </c>
      <c r="BH137" s="219">
        <f>IF(VLOOKUP($AU137,'FE Source'!$A:$AK,25,FALSE)=0,"-",VLOOKUP($AU137,'FE Source'!$A:$AK,25,FALSE))</f>
        <v>-5.89</v>
      </c>
      <c r="BI137" s="219">
        <f>IF(VLOOKUP($AU137,'FE Source'!$A:$AK,26,FALSE)=0,"-",VLOOKUP($AU137,'FE Source'!$A:$AK,26,FALSE))</f>
        <v>8.1300000000000008</v>
      </c>
      <c r="BJ137" s="219">
        <f>IF(VLOOKUP($AU137,'FE Source'!$A:$AK,27,FALSE)=0,"-",VLOOKUP($AU137,'FE Source'!$A:$AK,27,FALSE))</f>
        <v>4.87</v>
      </c>
      <c r="BK137" s="219">
        <f>IF(VLOOKUP($AU137,'FE Source'!$A:$AK,28,FALSE)=0,"-",VLOOKUP($AU137,'FE Source'!$A:$AK,28,FALSE))</f>
        <v>5.15</v>
      </c>
      <c r="BL137" s="219">
        <f>IF(VLOOKUP($AU137,'FE Source'!$A:$AK,29,FALSE)=0,"-",VLOOKUP($AU137,'FE Source'!$A:$AK,29,FALSE))</f>
        <v>-18</v>
      </c>
      <c r="BM137" s="219">
        <f>IF(VLOOKUP($AU137,'FE Source'!$A:$AK,30,FALSE)=0,"-",VLOOKUP($AU137,'FE Source'!$A:$AK,30,FALSE))</f>
        <v>16.260000000000002</v>
      </c>
      <c r="BN137" t="str">
        <f>IF(VLOOKUP($AU137,'FE Source'!$A:$AK,31,FALSE)="No Specified Index","-",IF(VLOOKUP($AU137,'FE Source'!$A:$AK,31,FALSE)=0,"-",VLOOKUP($AU137,'FE Source'!$A:$AK,31,FALSE)))</f>
        <v>No Benchmark (USD)</v>
      </c>
      <c r="BO137" s="217">
        <f>IF(VLOOKUP($AU137,'FE Source'!$A:$AK,32,FALSE)=0,"-",VLOOKUP($AU137,'FE Source'!$A:$AK,32,FALSE))</f>
        <v>42705</v>
      </c>
      <c r="BP137" s="18" t="str">
        <f>IF(VLOOKUP($AU137,'FE Source'!$AZ:$BC,2,FALSE)=0,"-",VLOOKUP($AU137,'FE Source'!$AZ:$BC,2,FALSE))</f>
        <v>-</v>
      </c>
      <c r="BQ137" s="18" t="str">
        <f>IF(VLOOKUP($AU137,'FE Source'!$AZ:$BC,3,FALSE)=0,"-",VLOOKUP($AU137,'FE Source'!$AZ:$BC,3,FALSE))</f>
        <v>-</v>
      </c>
      <c r="BR137" s="18" t="str">
        <f>IF(VLOOKUP($AU137,'FE Source'!$AZ:$BC,4,FALSE)=0,"-",VLOOKUP($AU137,'FE Source'!$AZ:$BC,4,FALSE))</f>
        <v>-</v>
      </c>
    </row>
    <row r="138" spans="1:70" ht="15">
      <c r="A138" s="3"/>
      <c r="B138" s="159" t="str">
        <f>INDEX('UT - Retail'!$A$7:$A$1409,MATCH(AU138,'UT - Retail'!$U$7:$U$1409,0),1)</f>
        <v>Allianz Global Investors</v>
      </c>
      <c r="C138" s="699" t="str">
        <f>INDEX('UT - Retail'!$B$7:$B$1409,MATCH(AU138,'UT - Retail'!$U$7:$U$1409,0),1)</f>
        <v>Allianz US Short Duration High Income Bond Cl AM DIS H2-SGD</v>
      </c>
      <c r="D138" s="700"/>
      <c r="E138" s="150" t="str">
        <f>VLOOKUP(C138,'UT - Retail'!$B:$K,8,FALSE)</f>
        <v>Short Duration Fixed Income</v>
      </c>
      <c r="F138" s="141" t="str">
        <f>VLOOKUP(C138,'UT - Retail'!$B:$K,9,FALSE)</f>
        <v>US</v>
      </c>
      <c r="G138" s="141" t="str">
        <f>VLOOKUP(C138,'UT - Retail'!$B:$K,10,FALSE)</f>
        <v>General</v>
      </c>
      <c r="H138" s="82" t="str">
        <f>VLOOKUP(C138,'UT - Retail'!$B:$N,13,FALSE)</f>
        <v>No</v>
      </c>
      <c r="I138" s="82" t="str">
        <f>VLOOKUP(C138,'UT - Retail'!$B:$Q,14,FALSE)</f>
        <v>No</v>
      </c>
      <c r="J138" s="141" t="str">
        <f>VLOOKUP(C138,'UT - Retail'!$B:$Q,11,FALSE)</f>
        <v>Yes</v>
      </c>
      <c r="K138" s="130" t="str">
        <f>VLOOKUP(C138,'UT - Retail'!$B:$P,15,FALSE)</f>
        <v>Yes</v>
      </c>
      <c r="L138" s="82" t="str">
        <f>VLOOKUP(C138,'UT - Retail'!$B:$Q,16,FALSE)</f>
        <v>Both</v>
      </c>
      <c r="M138" s="395" t="str">
        <f>VLOOKUP(C138,'UT - Retail'!$B:$K,6,FALSE)</f>
        <v>SGD</v>
      </c>
      <c r="N138" s="395" t="str">
        <f>IFERROR(IF(MATCH(C138,'Portfolio Construction'!$AL:$AL,0),"Yes","No"),"No")</f>
        <v>No</v>
      </c>
      <c r="O138" s="395" t="str">
        <f>IFERROR(IF(MATCH(C138,'Portfolio Construction'!$AN:$AN,0),"Yes","No"),"No")</f>
        <v>No</v>
      </c>
      <c r="P138" s="395" t="str">
        <f>IFERROR(IF(MATCH(C138,'Portfolio Construction'!$AP:$AP,0),"Yes","No"),"No")</f>
        <v>No</v>
      </c>
      <c r="Q138" s="395" t="str">
        <f>IFERROR(IF(MATCH(C138,'Portfolio Construction'!$AR:$AR,0),"Yes","No"),"No")</f>
        <v>No</v>
      </c>
      <c r="R138" s="395" t="str">
        <f>IFERROR(IF(MATCH(C138,'Portfolio Construction'!$AT:$AT,0),"Yes","No"),"No")</f>
        <v>No</v>
      </c>
      <c r="S138" s="395" t="str">
        <f>IFERROR(IF(MATCH(C138,'Portfolio Construction'!$AV:$AV,0),"Yes","No"),"No")</f>
        <v>No</v>
      </c>
      <c r="T138" s="395" t="str">
        <f>IFERROR(IF(MATCH(C138,'Portfolio Construction'!$AX:$AX,0),"Yes","No"),"No")</f>
        <v>No</v>
      </c>
      <c r="U138" s="395" t="str">
        <f>IFERROR(IF(MATCH(C138,'Portfolio Construction'!$AZ:$AZ,0),"Yes","No"),"No")</f>
        <v>No</v>
      </c>
      <c r="V138" s="395" t="str">
        <f>IFERROR(IF(MATCH(C138,'Portfolio Construction'!$BB:$BB,0),"Yes","No"),"No")</f>
        <v>No</v>
      </c>
      <c r="W138" s="638">
        <f>IF(VLOOKUP($AU138,'FE Source'!$A:$W,3,FALSE)=0,"-",VLOOKUP($AU138,'FE Source'!$A:$W,3,FALSE))</f>
        <v>-3.38</v>
      </c>
      <c r="X138" s="609">
        <f>IF(VLOOKUP($AU138,'FE Source'!$A:$W,4,FALSE)=0,"-",VLOOKUP($AU138,'FE Source'!$A:$W,4,FALSE))</f>
        <v>-0.34</v>
      </c>
      <c r="Y138" s="609">
        <f>IF(VLOOKUP($AU138,'FE Source'!$A:$W,5,FALSE)=0,"-",VLOOKUP($AU138,'FE Source'!$A:$W,5,FALSE))</f>
        <v>-2.4500000000000002</v>
      </c>
      <c r="Z138" s="609">
        <f>IF(VLOOKUP($AU138,'FE Source'!$A:$W,6,FALSE)=0,"-",VLOOKUP($AU138,'FE Source'!$A:$W,6,FALSE))</f>
        <v>3.22</v>
      </c>
      <c r="AA138" s="609">
        <f>IF(VLOOKUP($AU138,'FE Source'!$A:$W,7,FALSE)=0,"-",VLOOKUP($AU138,'FE Source'!$A:$W,7,FALSE))</f>
        <v>3.97</v>
      </c>
      <c r="AB138" s="609">
        <f>IF(VLOOKUP($AU138,'FE Source'!$A:$W,8,FALSE)=0,"-",VLOOKUP($AU138,'FE Source'!$A:$W,8,FALSE))</f>
        <v>5.2</v>
      </c>
      <c r="AC138" s="639" t="str">
        <f>IF(VLOOKUP($AU138,'FE Source'!$A:$W,9,FALSE)=0,"-",VLOOKUP($AU138,'FE Source'!$A:$W,9,FALSE))</f>
        <v>-</v>
      </c>
      <c r="AD138" s="146">
        <f>IF(VLOOKUP($AU138,'FE Source'!$A:$W,10,FALSE)=0,"-",VLOOKUP($AU138,'FE Source'!$A:$W,10,FALSE))</f>
        <v>0.72</v>
      </c>
      <c r="AE138" s="83">
        <f>IF(VLOOKUP($AU138,'FE Source'!$A:$W,11,FALSE)=0,"-",VLOOKUP($AU138,'FE Source'!$A:$W,11,FALSE))</f>
        <v>5.68</v>
      </c>
      <c r="AF138" s="83">
        <f>IF(VLOOKUP($AU138,'FE Source'!$A:$W,12,FALSE)=0,"-",VLOOKUP($AU138,'FE Source'!$A:$W,12,FALSE))</f>
        <v>0.18</v>
      </c>
      <c r="AG138" s="131">
        <f>IF(VLOOKUP($AU138,'FE Source'!$A:$W,14,FALSE)=0,"-",VLOOKUP($AU138,'FE Source'!$A:$W,14,FALSE))</f>
        <v>-5.48</v>
      </c>
      <c r="AH138" s="174">
        <f>IF(VLOOKUP($AU138,'FE Source'!$A:$DJ,33,FALSE)=0,"-",VLOOKUP($AU138,'FE Source'!$A:$DJ,33,FALSE))</f>
        <v>58.63</v>
      </c>
      <c r="AI138" s="204">
        <f>IF(VLOOKUP($AU138,'FE Source'!$A:$Y,20,FALSE)=0,"-",VLOOKUP($AU138,'FE Source'!$A:$Y,20,FALSE))</f>
        <v>83.78</v>
      </c>
      <c r="AJ138" s="396">
        <f>IF(VLOOKUP($AU138,'FE Source'!$A:$DJ,34,FALSE)=0,"-",VLOOKUP($AU138,'FE Source'!$A:$DJ,34,FALSE))</f>
        <v>85.19</v>
      </c>
      <c r="AK138" s="396">
        <f>IF(VLOOKUP($AU138,'FE Source'!$A:$DJ,35,FALSE)=0,"-",VLOOKUP($AU138,'FE Source'!$A:$DJ,35,FALSE))</f>
        <v>32.54</v>
      </c>
      <c r="AL138" s="327">
        <f>IF(VLOOKUP($AU138,'FE Source'!$A:$Y,19,FALSE)=0,"-",VLOOKUP($AU138,'FE Source'!$A:$Y,19,FALSE))</f>
        <v>64.56</v>
      </c>
      <c r="AM138" s="394">
        <f>IF(VLOOKUP($AU138,'FE Source'!$A:$DJ,36,FALSE)=0,"-",VLOOKUP($AU138,'FE Source'!$A:$DJ,36,FALSE))</f>
        <v>48.78</v>
      </c>
      <c r="AN138" s="167">
        <f>IF(VLOOKUP($AU138,'FE Source'!$A:$W,13,FALSE)=0,"-",VLOOKUP($AU138,'FE Source'!$A:$W,13,FALSE))</f>
        <v>3583.6</v>
      </c>
      <c r="AO138" s="199">
        <f>IF(J138="no","-",IF(VLOOKUP($AU138,'FE Source'!$A:$W,15,FALSE)=0,"-",VLOOKUP($AU138,'FE Source'!$A:$W,15,FALSE)))</f>
        <v>4.97</v>
      </c>
      <c r="AP138" s="202" t="str">
        <f>IF(AO138="-","-",IF(VLOOKUP($AU138,'FE Source'!$A:$Z,21,FALSE)=0,"-",IF(VLOOKUP($AU138,'FE Source'!$A:$Z,21,FALSE)=2,"Semi-Annual",IF(VLOOKUP($AU138,'FE Source'!$A:$Z,21,FALSE)=4,"Quarterly",IF(VLOOKUP($AU138,'FE Source'!$A:$Z,21,FALSE)=12,"Monthly","Annual")))))</f>
        <v>Monthly</v>
      </c>
      <c r="AQ138" s="171">
        <f t="array" ref="AQ138">IF(VLOOKUP($AU138,'FE Source'!$A:$W,16,FALSE)=0,"-",VLOOKUP($AU138,'FE Source'!$A:$W,16,FALSE))</f>
        <v>1.34</v>
      </c>
      <c r="AR138" s="176" t="str">
        <f>IF(VLOOKUP($AU138,'FE Source'!$A:$W,17,FALSE)=0,"-",VLOOKUP($AU138,'FE Source'!$A:$W,17,FALSE))</f>
        <v>-</v>
      </c>
      <c r="AS138" s="174">
        <f>IF(VLOOKUP($AU138,'FE Source'!$AN:$AS,4,FALSE)="",VLOOKUP($AU138,'FE Source'!$AN:$AS,3,FALSE),VLOOKUP($AU138,'FE Source'!$AN:$AS,4,FALSE))</f>
        <v>8.49</v>
      </c>
      <c r="AT138" s="180">
        <f>IF(VLOOKUP($AU138,'FE Source'!$AN:$AS,5,FALSE)=0,"-",VLOOKUP($AU138,'FE Source'!$AN:$AS,5,FALSE))</f>
        <v>45783</v>
      </c>
      <c r="AU138" s="177" t="s">
        <v>11206</v>
      </c>
      <c r="BE138" s="219" t="str">
        <f>IF(VLOOKUP($AU138,'FE Source'!$A:$AK,22,FALSE)=0,"-",VLOOKUP($AU138,'FE Source'!$A:$AK,22,FALSE))</f>
        <v>-</v>
      </c>
      <c r="BF138" s="219" t="str">
        <f>IF(VLOOKUP($AU138,'FE Source'!$A:$AK,23,FALSE)=0,"-",VLOOKUP($AU138,'FE Source'!$A:$AK,23,FALSE))</f>
        <v>-</v>
      </c>
      <c r="BG138" s="219">
        <f>IF(VLOOKUP($AU138,'FE Source'!$A:$AK,24,FALSE)=0,"-",VLOOKUP($AU138,'FE Source'!$A:$AK,24,FALSE))</f>
        <v>3.49</v>
      </c>
      <c r="BH138" s="219">
        <f>IF(VLOOKUP($AU138,'FE Source'!$A:$AK,25,FALSE)=0,"-",VLOOKUP($AU138,'FE Source'!$A:$AK,25,FALSE))</f>
        <v>-1.27</v>
      </c>
      <c r="BI138" s="219">
        <f>IF(VLOOKUP($AU138,'FE Source'!$A:$AK,26,FALSE)=0,"-",VLOOKUP($AU138,'FE Source'!$A:$AK,26,FALSE))</f>
        <v>6.46</v>
      </c>
      <c r="BJ138" s="219">
        <f>IF(VLOOKUP($AU138,'FE Source'!$A:$AK,27,FALSE)=0,"-",VLOOKUP($AU138,'FE Source'!$A:$AK,27,FALSE))</f>
        <v>4.32</v>
      </c>
      <c r="BK138" s="219">
        <f>IF(VLOOKUP($AU138,'FE Source'!$A:$AK,28,FALSE)=0,"-",VLOOKUP($AU138,'FE Source'!$A:$AK,28,FALSE))</f>
        <v>4.21</v>
      </c>
      <c r="BL138" s="219">
        <f>IF(VLOOKUP($AU138,'FE Source'!$A:$AK,29,FALSE)=0,"-",VLOOKUP($AU138,'FE Source'!$A:$AK,29,FALSE))</f>
        <v>-6.9</v>
      </c>
      <c r="BM138" s="219">
        <f>IF(VLOOKUP($AU138,'FE Source'!$A:$AK,30,FALSE)=0,"-",VLOOKUP($AU138,'FE Source'!$A:$AK,30,FALSE))</f>
        <v>10.79</v>
      </c>
      <c r="BN138" t="str">
        <f>IF(VLOOKUP($AU138,'FE Source'!$A:$AK,31,FALSE)="No Specified Index","-",IF(VLOOKUP($AU138,'FE Source'!$A:$AK,31,FALSE)=0,"-",VLOOKUP($AU138,'FE Source'!$A:$AK,31,FALSE)))</f>
        <v>No Benchmark (USD)</v>
      </c>
      <c r="BO138" s="217">
        <f>IF(VLOOKUP($AU138,'FE Source'!$A:$AK,32,FALSE)=0,"-",VLOOKUP($AU138,'FE Source'!$A:$AK,32,FALSE))</f>
        <v>42598</v>
      </c>
      <c r="BP138" s="18" t="str">
        <f>IF(VLOOKUP($AU138,'FE Source'!$AZ:$BC,2,FALSE)=0,"-",VLOOKUP($AU138,'FE Source'!$AZ:$BC,2,FALSE))</f>
        <v>-</v>
      </c>
      <c r="BQ138" s="18" t="str">
        <f>IF(VLOOKUP($AU138,'FE Source'!$AZ:$BC,3,FALSE)=0,"-",VLOOKUP($AU138,'FE Source'!$AZ:$BC,3,FALSE))</f>
        <v>-</v>
      </c>
      <c r="BR138" s="18" t="str">
        <f>IF(VLOOKUP($AU138,'FE Source'!$AZ:$BC,4,FALSE)=0,"-",VLOOKUP($AU138,'FE Source'!$AZ:$BC,4,FALSE))</f>
        <v>-</v>
      </c>
    </row>
    <row r="139" spans="1:70" ht="15" customHeight="1">
      <c r="A139" s="3"/>
      <c r="B139" s="159" t="str">
        <f>INDEX('UT - Retail'!$A$7:$A$1409,MATCH(AU139,'UT - Retail'!$U$7:$U$1409,0),1)</f>
        <v>Allianz Global Investors</v>
      </c>
      <c r="C139" s="710" t="str">
        <f>INDEX('UT - Retail'!$B$7:$B$1409,MATCH(AU139,'UT - Retail'!$U$7:$U$1409,0),1)</f>
        <v>Allianz US Short Duration High Income Bond Cl AM DIS SGD</v>
      </c>
      <c r="D139" s="711"/>
      <c r="E139" s="150" t="str">
        <f>VLOOKUP(C139,'UT - Retail'!$B:$K,8,FALSE)</f>
        <v>Short Duration Fixed Income</v>
      </c>
      <c r="F139" s="141" t="str">
        <f>VLOOKUP(C139,'UT - Retail'!$B:$K,9,FALSE)</f>
        <v>US</v>
      </c>
      <c r="G139" s="141" t="str">
        <f>VLOOKUP(C139,'UT - Retail'!$B:$K,10,FALSE)</f>
        <v>General</v>
      </c>
      <c r="H139" s="82" t="str">
        <f>VLOOKUP(C139,'UT - Retail'!$B:$N,13,FALSE)</f>
        <v>No</v>
      </c>
      <c r="I139" s="82" t="str">
        <f>VLOOKUP(C139,'UT - Retail'!$B:$Q,14,FALSE)</f>
        <v>No</v>
      </c>
      <c r="J139" s="141" t="str">
        <f>VLOOKUP(C139,'UT - Retail'!$B:$Q,11,FALSE)</f>
        <v>Yes</v>
      </c>
      <c r="K139" s="130" t="str">
        <f>VLOOKUP(C139,'UT - Retail'!$B:$P,15,FALSE)</f>
        <v>Yes</v>
      </c>
      <c r="L139" s="82" t="str">
        <f>VLOOKUP(C139,'UT - Retail'!$B:$Q,16,FALSE)</f>
        <v>Both</v>
      </c>
      <c r="M139" s="173" t="str">
        <f>VLOOKUP(C139,'UT - Retail'!$B:$K,6,FALSE)</f>
        <v>SGD</v>
      </c>
      <c r="N139" s="173" t="str">
        <f>IFERROR(IF(MATCH(C139,'Portfolio Construction'!$AL:$AL,0),"Yes","No"),"No")</f>
        <v>No</v>
      </c>
      <c r="O139" s="173" t="str">
        <f>IFERROR(IF(MATCH(C139,'Portfolio Construction'!$AN:$AN,0),"Yes","No"),"No")</f>
        <v>No</v>
      </c>
      <c r="P139" s="173" t="str">
        <f>IFERROR(IF(MATCH(C139,'Portfolio Construction'!$AP:$AP,0),"Yes","No"),"No")</f>
        <v>No</v>
      </c>
      <c r="Q139" s="173" t="str">
        <f>IFERROR(IF(MATCH(C139,'Portfolio Construction'!$AR:$AR,0),"Yes","No"),"No")</f>
        <v>No</v>
      </c>
      <c r="R139" s="173" t="str">
        <f>IFERROR(IF(MATCH(C139,'Portfolio Construction'!$AT:$AT,0),"Yes","No"),"No")</f>
        <v>No</v>
      </c>
      <c r="S139" s="173" t="str">
        <f>IFERROR(IF(MATCH(C139,'Portfolio Construction'!$AV:$AV,0),"Yes","No"),"No")</f>
        <v>No</v>
      </c>
      <c r="T139" s="173" t="str">
        <f>IFERROR(IF(MATCH(C139,'Portfolio Construction'!$AX:$AX,0),"Yes","No"),"No")</f>
        <v>No</v>
      </c>
      <c r="U139" s="173" t="str">
        <f>IFERROR(IF(MATCH(C139,'Portfolio Construction'!$AZ:$AZ,0),"Yes","No"),"No")</f>
        <v>No</v>
      </c>
      <c r="V139" s="173" t="str">
        <f>IFERROR(IF(MATCH(C139,'Portfolio Construction'!$BB:$BB,0),"Yes","No"),"No")</f>
        <v>No</v>
      </c>
      <c r="W139" s="619">
        <f>IF(VLOOKUP($AU139,'FE Source'!$A:$W,3,FALSE)=0,"-",VLOOKUP($AU139,'FE Source'!$A:$W,3,FALSE))</f>
        <v>-7.84</v>
      </c>
      <c r="X139" s="618">
        <f>IF(VLOOKUP($AU139,'FE Source'!$A:$W,4,FALSE)=0,"-",VLOOKUP($AU139,'FE Source'!$A:$W,4,FALSE))</f>
        <v>-3.51</v>
      </c>
      <c r="Y139" s="618">
        <f>IF(VLOOKUP($AU139,'FE Source'!$A:$W,5,FALSE)=0,"-",VLOOKUP($AU139,'FE Source'!$A:$W,5,FALSE))</f>
        <v>-4.5199999999999996</v>
      </c>
      <c r="Z139" s="618">
        <f>IF(VLOOKUP($AU139,'FE Source'!$A:$W,6,FALSE)=0,"-",VLOOKUP($AU139,'FE Source'!$A:$W,6,FALSE))</f>
        <v>0.54</v>
      </c>
      <c r="AA139" s="618">
        <f>IF(VLOOKUP($AU139,'FE Source'!$A:$W,7,FALSE)=0,"-",VLOOKUP($AU139,'FE Source'!$A:$W,7,FALSE))</f>
        <v>2.9</v>
      </c>
      <c r="AB139" s="618">
        <f>IF(VLOOKUP($AU139,'FE Source'!$A:$W,8,FALSE)=0,"-",VLOOKUP($AU139,'FE Source'!$A:$W,8,FALSE))</f>
        <v>4.1900000000000004</v>
      </c>
      <c r="AC139" s="623" t="str">
        <f>IF(VLOOKUP($AU139,'FE Source'!$A:$W,9,FALSE)=0,"-",VLOOKUP($AU139,'FE Source'!$A:$W,9,FALSE))</f>
        <v>-</v>
      </c>
      <c r="AD139" s="146">
        <f>IF(VLOOKUP($AU139,'FE Source'!$A:$W,10,FALSE)=0,"-",VLOOKUP($AU139,'FE Source'!$A:$W,10,FALSE))</f>
        <v>0.9</v>
      </c>
      <c r="AE139" s="83">
        <f>IF(VLOOKUP($AU139,'FE Source'!$A:$W,11,FALSE)=0,"-",VLOOKUP($AU139,'FE Source'!$A:$W,11,FALSE))</f>
        <v>6.56</v>
      </c>
      <c r="AF139" s="83">
        <f>IF(VLOOKUP($AU139,'FE Source'!$A:$W,12,FALSE)=0,"-",VLOOKUP($AU139,'FE Source'!$A:$W,12,FALSE))</f>
        <v>0.08</v>
      </c>
      <c r="AG139" s="131">
        <f>IF(VLOOKUP($AU139,'FE Source'!$A:$W,14,FALSE)=0,"-",VLOOKUP($AU139,'FE Source'!$A:$W,14,FALSE))</f>
        <v>-7.96</v>
      </c>
      <c r="AH139" s="173">
        <f>IF(VLOOKUP($AU139,'FE Source'!$A:$DJ,33,FALSE)=0,"-",VLOOKUP($AU139,'FE Source'!$A:$DJ,33,FALSE))</f>
        <v>117.75</v>
      </c>
      <c r="AI139" s="204">
        <f>IF(VLOOKUP($AU139,'FE Source'!$A:$Y,20,FALSE)=0,"-",VLOOKUP($AU139,'FE Source'!$A:$Y,20,FALSE))</f>
        <v>120.16</v>
      </c>
      <c r="AJ139" s="257">
        <f>IF(VLOOKUP($AU139,'FE Source'!$A:$DJ,34,FALSE)=0,"-",VLOOKUP($AU139,'FE Source'!$A:$DJ,34,FALSE))</f>
        <v>109.08</v>
      </c>
      <c r="AK139" s="257">
        <f>IF(VLOOKUP($AU139,'FE Source'!$A:$DJ,35,FALSE)=0,"-",VLOOKUP($AU139,'FE Source'!$A:$DJ,35,FALSE))</f>
        <v>161.94999999999999</v>
      </c>
      <c r="AL139" s="327">
        <f>IF(VLOOKUP($AU139,'FE Source'!$A:$Y,19,FALSE)=0,"-",VLOOKUP($AU139,'FE Source'!$A:$Y,19,FALSE))</f>
        <v>112.13</v>
      </c>
      <c r="AM139" s="259">
        <f>IF(VLOOKUP($AU139,'FE Source'!$A:$DJ,36,FALSE)=0,"-",VLOOKUP($AU139,'FE Source'!$A:$DJ,36,FALSE))</f>
        <v>87.57</v>
      </c>
      <c r="AN139" s="167">
        <f>IF(VLOOKUP($AU139,'FE Source'!$A:$W,13,FALSE)=0,"-",VLOOKUP($AU139,'FE Source'!$A:$W,13,FALSE))</f>
        <v>3583.6</v>
      </c>
      <c r="AO139" s="199">
        <f>IF(J139="no","-",IF(VLOOKUP($AU139,'FE Source'!$A:$W,15,FALSE)=0,"-",VLOOKUP($AU139,'FE Source'!$A:$W,15,FALSE)))</f>
        <v>6.38</v>
      </c>
      <c r="AP139" s="202" t="str">
        <f>IF(AO139="-","-",IF(VLOOKUP($AU139,'FE Source'!$A:$Z,21,FALSE)=0,"-",IF(VLOOKUP($AU139,'FE Source'!$A:$Z,21,FALSE)=2,"Semi-Annual",IF(VLOOKUP($AU139,'FE Source'!$A:$Z,21,FALSE)=4,"Quarterly",IF(VLOOKUP($AU139,'FE Source'!$A:$Z,21,FALSE)=12,"Monthly","Annual")))))</f>
        <v>Monthly</v>
      </c>
      <c r="AQ139" s="170">
        <f t="array" ref="AQ139">IF(VLOOKUP($AU139,'FE Source'!$A:$W,16,FALSE)=0,"-",VLOOKUP($AU139,'FE Source'!$A:$W,16,FALSE))</f>
        <v>1.34</v>
      </c>
      <c r="AR139" s="176" t="str">
        <f>IF(VLOOKUP($AU139,'FE Source'!$A:$W,17,FALSE)=0,"-",VLOOKUP($AU139,'FE Source'!$A:$W,17,FALSE))</f>
        <v>Neutral</v>
      </c>
      <c r="AS139" s="174">
        <f>IF(VLOOKUP($AU139,'FE Source'!$AN:$AS,4,FALSE)="",VLOOKUP($AU139,'FE Source'!$AN:$AS,3,FALSE),VLOOKUP($AU139,'FE Source'!$AN:$AS,4,FALSE))</f>
        <v>8.3000000000000007</v>
      </c>
      <c r="AT139" s="180">
        <f>IF(VLOOKUP($AU139,'FE Source'!$AN:$AS,5,FALSE)=0,"-",VLOOKUP($AU139,'FE Source'!$AN:$AS,5,FALSE))</f>
        <v>45783</v>
      </c>
      <c r="AU139" s="163" t="s">
        <v>11207</v>
      </c>
      <c r="BE139" s="219" t="str">
        <f>IF(VLOOKUP($AU139,'FE Source'!$A:$AK,22,FALSE)=0,"-",VLOOKUP($AU139,'FE Source'!$A:$AK,22,FALSE))</f>
        <v>-</v>
      </c>
      <c r="BF139" s="219" t="str">
        <f>IF(VLOOKUP($AU139,'FE Source'!$A:$AK,23,FALSE)=0,"-",VLOOKUP($AU139,'FE Source'!$A:$AK,23,FALSE))</f>
        <v>-</v>
      </c>
      <c r="BG139" s="219" t="str">
        <f>IF(VLOOKUP($AU139,'FE Source'!$A:$AK,24,FALSE)=0,"-",VLOOKUP($AU139,'FE Source'!$A:$AK,24,FALSE))</f>
        <v>-</v>
      </c>
      <c r="BH139" s="219">
        <f>IF(VLOOKUP($AU139,'FE Source'!$A:$AK,25,FALSE)=0,"-",VLOOKUP($AU139,'FE Source'!$A:$AK,25,FALSE))</f>
        <v>1.61</v>
      </c>
      <c r="BI139" s="219">
        <f>IF(VLOOKUP($AU139,'FE Source'!$A:$AK,26,FALSE)=0,"-",VLOOKUP($AU139,'FE Source'!$A:$AK,26,FALSE))</f>
        <v>6.01</v>
      </c>
      <c r="BJ139" s="219">
        <f>IF(VLOOKUP($AU139,'FE Source'!$A:$AK,27,FALSE)=0,"-",VLOOKUP($AU139,'FE Source'!$A:$AK,27,FALSE))</f>
        <v>3.3</v>
      </c>
      <c r="BK139" s="219">
        <f>IF(VLOOKUP($AU139,'FE Source'!$A:$AK,28,FALSE)=0,"-",VLOOKUP($AU139,'FE Source'!$A:$AK,28,FALSE))</f>
        <v>6.59</v>
      </c>
      <c r="BL139" s="219">
        <f>IF(VLOOKUP($AU139,'FE Source'!$A:$AK,29,FALSE)=0,"-",VLOOKUP($AU139,'FE Source'!$A:$AK,29,FALSE))</f>
        <v>-7.21</v>
      </c>
      <c r="BM139" s="219">
        <f>IF(VLOOKUP($AU139,'FE Source'!$A:$AK,30,FALSE)=0,"-",VLOOKUP($AU139,'FE Source'!$A:$AK,30,FALSE))</f>
        <v>10.55</v>
      </c>
      <c r="BN139" t="str">
        <f>IF(VLOOKUP($AU139,'FE Source'!$A:$AK,31,FALSE)="No Specified Index","-",IF(VLOOKUP($AU139,'FE Source'!$A:$AK,31,FALSE)=0,"-",VLOOKUP($AU139,'FE Source'!$A:$AK,31,FALSE)))</f>
        <v>No Benchmark (USD)</v>
      </c>
      <c r="BO139" s="217">
        <f>IF(VLOOKUP($AU139,'FE Source'!$A:$AK,32,FALSE)=0,"-",VLOOKUP($AU139,'FE Source'!$A:$AK,32,FALSE))</f>
        <v>42809</v>
      </c>
      <c r="BP139" s="18" t="str">
        <f>IF(VLOOKUP($AU139,'FE Source'!$AZ:$BC,2,FALSE)=0,"-",VLOOKUP($AU139,'FE Source'!$AZ:$BC,2,FALSE))</f>
        <v>-</v>
      </c>
      <c r="BQ139" s="18" t="str">
        <f>IF(VLOOKUP($AU139,'FE Source'!$AZ:$BC,3,FALSE)=0,"-",VLOOKUP($AU139,'FE Source'!$AZ:$BC,3,FALSE))</f>
        <v>-</v>
      </c>
      <c r="BR139" s="18" t="str">
        <f>IF(VLOOKUP($AU139,'FE Source'!$AZ:$BC,4,FALSE)=0,"-",VLOOKUP($AU139,'FE Source'!$AZ:$BC,4,FALSE))</f>
        <v>-</v>
      </c>
    </row>
    <row r="140" spans="1:70" ht="15" customHeight="1">
      <c r="A140" s="3"/>
      <c r="B140" s="159" t="str">
        <f>INDEX('UT - Retail'!$A$7:$A$1409,MATCH(AU140,'UT - Retail'!$U$7:$U$1409,0),1)</f>
        <v>Allianz Global Investors</v>
      </c>
      <c r="C140" s="710" t="str">
        <f>INDEX('UT - Retail'!$B$7:$B$1409,MATCH(AU140,'UT - Retail'!$U$7:$U$1409,0),1)</f>
        <v>Allianz US Short Duration High Income Bond Cl AM DIS USD</v>
      </c>
      <c r="D140" s="711"/>
      <c r="E140" s="147" t="str">
        <f>VLOOKUP(C140,'UT - Retail'!$B:$K,8,FALSE)</f>
        <v>Short Duration Fixed Income</v>
      </c>
      <c r="F140" s="82" t="str">
        <f>VLOOKUP(C140,'UT - Retail'!$B:$K,9,FALSE)</f>
        <v>US</v>
      </c>
      <c r="G140" s="82" t="str">
        <f>VLOOKUP(C140,'UT - Retail'!$B:$K,10,FALSE)</f>
        <v>General</v>
      </c>
      <c r="H140" s="82" t="str">
        <f>VLOOKUP(C140,'UT - Retail'!$B:$N,13,FALSE)</f>
        <v>No</v>
      </c>
      <c r="I140" s="82" t="str">
        <f>VLOOKUP(C140,'UT - Retail'!$B:$Q,14,FALSE)</f>
        <v>No</v>
      </c>
      <c r="J140" s="82" t="str">
        <f>VLOOKUP(C140,'UT - Retail'!$B:$Q,11,FALSE)</f>
        <v>Yes</v>
      </c>
      <c r="K140" s="130" t="str">
        <f>VLOOKUP(C140,'UT - Retail'!$B:$P,15,FALSE)</f>
        <v>Yes</v>
      </c>
      <c r="L140" s="82" t="str">
        <f>VLOOKUP(C140,'UT - Retail'!$B:$Q,16,FALSE)</f>
        <v>Both</v>
      </c>
      <c r="M140" s="173" t="str">
        <f>VLOOKUP(C140,'UT - Retail'!$B:$K,6,FALSE)</f>
        <v>USD</v>
      </c>
      <c r="N140" s="173" t="str">
        <f>IFERROR(IF(MATCH(C140,'Portfolio Construction'!$AL:$AL,0),"Yes","No"),"No")</f>
        <v>No</v>
      </c>
      <c r="O140" s="173" t="str">
        <f>IFERROR(IF(MATCH(C140,'Portfolio Construction'!$AN:$AN,0),"Yes","No"),"No")</f>
        <v>No</v>
      </c>
      <c r="P140" s="173" t="str">
        <f>IFERROR(IF(MATCH(C140,'Portfolio Construction'!$AP:$AP,0),"Yes","No"),"No")</f>
        <v>No</v>
      </c>
      <c r="Q140" s="173" t="str">
        <f>IFERROR(IF(MATCH(C140,'Portfolio Construction'!$AR:$AR,0),"Yes","No"),"No")</f>
        <v>No</v>
      </c>
      <c r="R140" s="173" t="str">
        <f>IFERROR(IF(MATCH(C140,'Portfolio Construction'!$AT:$AT,0),"Yes","No"),"No")</f>
        <v>No</v>
      </c>
      <c r="S140" s="173" t="str">
        <f>IFERROR(IF(MATCH(C140,'Portfolio Construction'!$AV:$AV,0),"Yes","No"),"No")</f>
        <v>No</v>
      </c>
      <c r="T140" s="173" t="str">
        <f>IFERROR(IF(MATCH(C140,'Portfolio Construction'!$AX:$AX,0),"Yes","No"),"No")</f>
        <v>No</v>
      </c>
      <c r="U140" s="173" t="str">
        <f>IFERROR(IF(MATCH(C140,'Portfolio Construction'!$AZ:$AZ,0),"Yes","No"),"No")</f>
        <v>No</v>
      </c>
      <c r="V140" s="173" t="str">
        <f>IFERROR(IF(MATCH(C140,'Portfolio Construction'!$BB:$BB,0),"Yes","No"),"No")</f>
        <v>No</v>
      </c>
      <c r="W140" s="619">
        <f>IF(VLOOKUP($AU140,'FE Source'!$A:$W,3,FALSE)=0,"-",VLOOKUP($AU140,'FE Source'!$A:$W,3,FALSE))</f>
        <v>-8.16</v>
      </c>
      <c r="X140" s="618">
        <f>IF(VLOOKUP($AU140,'FE Source'!$A:$W,4,FALSE)=0,"-",VLOOKUP($AU140,'FE Source'!$A:$W,4,FALSE))</f>
        <v>-4.09</v>
      </c>
      <c r="Y140" s="618">
        <f>IF(VLOOKUP($AU140,'FE Source'!$A:$W,5,FALSE)=0,"-",VLOOKUP($AU140,'FE Source'!$A:$W,5,FALSE))</f>
        <v>-4.92</v>
      </c>
      <c r="Z140" s="618">
        <f>IF(VLOOKUP($AU140,'FE Source'!$A:$W,6,FALSE)=0,"-",VLOOKUP($AU140,'FE Source'!$A:$W,6,FALSE))</f>
        <v>0.3</v>
      </c>
      <c r="AA140" s="618">
        <f>IF(VLOOKUP($AU140,'FE Source'!$A:$W,7,FALSE)=0,"-",VLOOKUP($AU140,'FE Source'!$A:$W,7,FALSE))</f>
        <v>2.92</v>
      </c>
      <c r="AB140" s="618">
        <f>IF(VLOOKUP($AU140,'FE Source'!$A:$W,8,FALSE)=0,"-",VLOOKUP($AU140,'FE Source'!$A:$W,8,FALSE))</f>
        <v>4.0599999999999996</v>
      </c>
      <c r="AC140" s="623" t="str">
        <f>IF(VLOOKUP($AU140,'FE Source'!$A:$W,9,FALSE)=0,"-",VLOOKUP($AU140,'FE Source'!$A:$W,9,FALSE))</f>
        <v>-</v>
      </c>
      <c r="AD140" s="147">
        <f>IF(VLOOKUP($AU140,'FE Source'!$A:$W,10,FALSE)=0,"-",VLOOKUP($AU140,'FE Source'!$A:$W,10,FALSE))</f>
        <v>0.88</v>
      </c>
      <c r="AE140" s="82">
        <f>IF(VLOOKUP($AU140,'FE Source'!$A:$W,11,FALSE)=0,"-",VLOOKUP($AU140,'FE Source'!$A:$W,11,FALSE))</f>
        <v>6.42</v>
      </c>
      <c r="AF140" s="82">
        <f>IF(VLOOKUP($AU140,'FE Source'!$A:$W,12,FALSE)=0,"-",VLOOKUP($AU140,'FE Source'!$A:$W,12,FALSE))</f>
        <v>0.08</v>
      </c>
      <c r="AG140" s="130">
        <f>IF(VLOOKUP($AU140,'FE Source'!$A:$W,14,FALSE)=0,"-",VLOOKUP($AU140,'FE Source'!$A:$W,14,FALSE))</f>
        <v>-7.96</v>
      </c>
      <c r="AH140" s="173">
        <f>IF(VLOOKUP($AU140,'FE Source'!$A:$DJ,33,FALSE)=0,"-",VLOOKUP($AU140,'FE Source'!$A:$DJ,33,FALSE))</f>
        <v>110.5</v>
      </c>
      <c r="AI140" s="203">
        <f>IF(VLOOKUP($AU140,'FE Source'!$A:$Y,20,FALSE)=0,"-",VLOOKUP($AU140,'FE Source'!$A:$Y,20,FALSE))</f>
        <v>115.01</v>
      </c>
      <c r="AJ140" s="257">
        <f>IF(VLOOKUP($AU140,'FE Source'!$A:$DJ,34,FALSE)=0,"-",VLOOKUP($AU140,'FE Source'!$A:$DJ,34,FALSE))</f>
        <v>106.48</v>
      </c>
      <c r="AK140" s="257">
        <f>IF(VLOOKUP($AU140,'FE Source'!$A:$DJ,35,FALSE)=0,"-",VLOOKUP($AU140,'FE Source'!$A:$DJ,35,FALSE))</f>
        <v>156.27000000000001</v>
      </c>
      <c r="AL140" s="326">
        <f>IF(VLOOKUP($AU140,'FE Source'!$A:$Y,19,FALSE)=0,"-",VLOOKUP($AU140,'FE Source'!$A:$Y,19,FALSE))</f>
        <v>106.96</v>
      </c>
      <c r="AM140" s="259">
        <f>IF(VLOOKUP($AU140,'FE Source'!$A:$DJ,36,FALSE)=0,"-",VLOOKUP($AU140,'FE Source'!$A:$DJ,36,FALSE))</f>
        <v>85.98</v>
      </c>
      <c r="AN140" s="165">
        <f>IF(VLOOKUP($AU140,'FE Source'!$A:$W,13,FALSE)=0,"-",VLOOKUP($AU140,'FE Source'!$A:$W,13,FALSE))</f>
        <v>3583.6</v>
      </c>
      <c r="AO140" s="198">
        <f>IF(J140="no","-",IF(VLOOKUP($AU140,'FE Source'!$A:$W,15,FALSE)=0,"-",VLOOKUP($AU140,'FE Source'!$A:$W,15,FALSE)))</f>
        <v>6.25</v>
      </c>
      <c r="AP140" s="201" t="str">
        <f>IF(AO140="-","-",IF(VLOOKUP($AU140,'FE Source'!$A:$Z,21,FALSE)=0,"-",IF(VLOOKUP($AU140,'FE Source'!$A:$Z,21,FALSE)=2,"Semi-Annual",IF(VLOOKUP($AU140,'FE Source'!$A:$Z,21,FALSE)=4,"Quarterly",IF(VLOOKUP($AU140,'FE Source'!$A:$Z,21,FALSE)=12,"Monthly","Annual")))))</f>
        <v>Monthly</v>
      </c>
      <c r="AQ140" s="170">
        <f t="array" ref="AQ140">IF(VLOOKUP($AU140,'FE Source'!$A:$W,16,FALSE)=0,"-",VLOOKUP($AU140,'FE Source'!$A:$W,16,FALSE))</f>
        <v>1.34</v>
      </c>
      <c r="AR140" s="175" t="str">
        <f>IF(VLOOKUP($AU140,'FE Source'!$A:$W,17,FALSE)=0,"-",VLOOKUP($AU140,'FE Source'!$A:$W,17,FALSE))</f>
        <v>Neutral</v>
      </c>
      <c r="AS140" s="173">
        <f>IF(VLOOKUP($AU140,'FE Source'!$AN:$AS,4,FALSE)="",VLOOKUP($AU140,'FE Source'!$AN:$AS,3,FALSE),VLOOKUP($AU140,'FE Source'!$AN:$AS,4,FALSE))</f>
        <v>9.19</v>
      </c>
      <c r="AT140" s="179">
        <f>IF(VLOOKUP($AU140,'FE Source'!$AN:$AS,5,FALSE)=0,"-",VLOOKUP($AU140,'FE Source'!$AN:$AS,5,FALSE))</f>
        <v>45783</v>
      </c>
      <c r="AU140" s="163" t="s">
        <v>11208</v>
      </c>
      <c r="BE140" s="219" t="str">
        <f>IF(VLOOKUP($AU140,'FE Source'!$A:$AK,22,FALSE)=0,"-",VLOOKUP($AU140,'FE Source'!$A:$AK,22,FALSE))</f>
        <v>-</v>
      </c>
      <c r="BF140" s="219">
        <f>IF(VLOOKUP($AU140,'FE Source'!$A:$AK,23,FALSE)=0,"-",VLOOKUP($AU140,'FE Source'!$A:$AK,23,FALSE))</f>
        <v>9.2200000000000006</v>
      </c>
      <c r="BG140" s="219">
        <f>IF(VLOOKUP($AU140,'FE Source'!$A:$AK,24,FALSE)=0,"-",VLOOKUP($AU140,'FE Source'!$A:$AK,24,FALSE))</f>
        <v>-3.83</v>
      </c>
      <c r="BH140" s="219">
        <f>IF(VLOOKUP($AU140,'FE Source'!$A:$AK,25,FALSE)=0,"-",VLOOKUP($AU140,'FE Source'!$A:$AK,25,FALSE))</f>
        <v>1.55</v>
      </c>
      <c r="BI140" s="219">
        <f>IF(VLOOKUP($AU140,'FE Source'!$A:$AK,26,FALSE)=0,"-",VLOOKUP($AU140,'FE Source'!$A:$AK,26,FALSE))</f>
        <v>5.8</v>
      </c>
      <c r="BJ140" s="219">
        <f>IF(VLOOKUP($AU140,'FE Source'!$A:$AK,27,FALSE)=0,"-",VLOOKUP($AU140,'FE Source'!$A:$AK,27,FALSE))</f>
        <v>2.95</v>
      </c>
      <c r="BK140" s="219">
        <f>IF(VLOOKUP($AU140,'FE Source'!$A:$AK,28,FALSE)=0,"-",VLOOKUP($AU140,'FE Source'!$A:$AK,28,FALSE))</f>
        <v>6.28</v>
      </c>
      <c r="BL140" s="219">
        <f>IF(VLOOKUP($AU140,'FE Source'!$A:$AK,29,FALSE)=0,"-",VLOOKUP($AU140,'FE Source'!$A:$AK,29,FALSE))</f>
        <v>-7.11</v>
      </c>
      <c r="BM140" s="219">
        <f>IF(VLOOKUP($AU140,'FE Source'!$A:$AK,30,FALSE)=0,"-",VLOOKUP($AU140,'FE Source'!$A:$AK,30,FALSE))</f>
        <v>10.5</v>
      </c>
      <c r="BN140" t="str">
        <f>IF(VLOOKUP($AU140,'FE Source'!$A:$AK,31,FALSE)="No Specified Index","-",IF(VLOOKUP($AU140,'FE Source'!$A:$AK,31,FALSE)=0,"-",VLOOKUP($AU140,'FE Source'!$A:$AK,31,FALSE)))</f>
        <v>No Benchmark (USD)</v>
      </c>
      <c r="BO140" s="217">
        <f>IF(VLOOKUP($AU140,'FE Source'!$A:$AK,32,FALSE)=0,"-",VLOOKUP($AU140,'FE Source'!$A:$AK,32,FALSE))</f>
        <v>42348</v>
      </c>
      <c r="BP140" s="18" t="str">
        <f>IF(VLOOKUP($AU140,'FE Source'!$AZ:$BC,2,FALSE)=0,"-",VLOOKUP($AU140,'FE Source'!$AZ:$BC,2,FALSE))</f>
        <v>-</v>
      </c>
      <c r="BQ140" s="18" t="str">
        <f>IF(VLOOKUP($AU140,'FE Source'!$AZ:$BC,3,FALSE)=0,"-",VLOOKUP($AU140,'FE Source'!$AZ:$BC,3,FALSE))</f>
        <v>-</v>
      </c>
      <c r="BR140" s="18" t="str">
        <f>IF(VLOOKUP($AU140,'FE Source'!$AZ:$BC,4,FALSE)=0,"-",VLOOKUP($AU140,'FE Source'!$AZ:$BC,4,FALSE))</f>
        <v>-</v>
      </c>
    </row>
    <row r="141" spans="1:70" ht="15" customHeight="1">
      <c r="A141" s="3"/>
      <c r="B141" s="159" t="str">
        <f>INDEX('UT - Retail'!$A$7:$A$1409,MATCH(AU141,'UT - Retail'!$U$7:$U$1409,0),1)</f>
        <v xml:space="preserve">Allspring Funds Management </v>
      </c>
      <c r="C141" s="710" t="str">
        <f>INDEX('UT - Retail'!$B$7:$B$1409,MATCH(AU141,'UT - Retail'!$U$7:$U$1409,0),1)</f>
        <v>Allspring Global Equity Enhanced Income A Dis SGD-H</v>
      </c>
      <c r="D141" s="711"/>
      <c r="E141" s="147" t="str">
        <f>VLOOKUP(C141,'UT - Retail'!$B:$K,8,FALSE)</f>
        <v>Equities</v>
      </c>
      <c r="F141" s="82" t="str">
        <f>VLOOKUP(C141,'UT - Retail'!$B:$K,9,FALSE)</f>
        <v>Global</v>
      </c>
      <c r="G141" s="82" t="str">
        <f>VLOOKUP(C141,'UT - Retail'!$B:$K,10,FALSE)</f>
        <v>General</v>
      </c>
      <c r="H141" s="82" t="str">
        <f>VLOOKUP(C141,'UT - Retail'!$B:$N,13,FALSE)</f>
        <v>No</v>
      </c>
      <c r="I141" s="82" t="str">
        <f>VLOOKUP(C141,'UT - Retail'!$B:$Q,14,FALSE)</f>
        <v>No</v>
      </c>
      <c r="J141" s="82" t="str">
        <f>VLOOKUP(C141,'UT - Retail'!$B:$Q,11,FALSE)</f>
        <v>Yes</v>
      </c>
      <c r="K141" s="130" t="str">
        <f>VLOOKUP(C141,'UT - Retail'!$B:$P,15,FALSE)</f>
        <v>Yes</v>
      </c>
      <c r="L141" s="82" t="str">
        <f>VLOOKUP(C141,'UT - Retail'!$B:$Q,16,FALSE)</f>
        <v>Both</v>
      </c>
      <c r="M141" s="173" t="str">
        <f>VLOOKUP(C141,'UT - Retail'!$B:$K,6,FALSE)</f>
        <v>SGD</v>
      </c>
      <c r="N141" s="173" t="str">
        <f>IFERROR(IF(MATCH(C141,'Portfolio Construction'!$AL:$AL,0),"Yes","No"),"No")</f>
        <v>No</v>
      </c>
      <c r="O141" s="173" t="str">
        <f>IFERROR(IF(MATCH(C141,'Portfolio Construction'!$AN:$AN,0),"Yes","No"),"No")</f>
        <v>No</v>
      </c>
      <c r="P141" s="173" t="str">
        <f>IFERROR(IF(MATCH(C141,'Portfolio Construction'!$AP:$AP,0),"Yes","No"),"No")</f>
        <v>No</v>
      </c>
      <c r="Q141" s="173" t="str">
        <f>IFERROR(IF(MATCH(C141,'Portfolio Construction'!$AR:$AR,0),"Yes","No"),"No")</f>
        <v>No</v>
      </c>
      <c r="R141" s="173" t="str">
        <f>IFERROR(IF(MATCH(C141,'Portfolio Construction'!$AT:$AT,0),"Yes","No"),"No")</f>
        <v>No</v>
      </c>
      <c r="S141" s="173" t="str">
        <f>IFERROR(IF(MATCH(C141,'Portfolio Construction'!$AV:$AV,0),"Yes","No"),"No")</f>
        <v>No</v>
      </c>
      <c r="T141" s="173" t="str">
        <f>IFERROR(IF(MATCH(C141,'Portfolio Construction'!$AX:$AX,0),"Yes","No"),"No")</f>
        <v>No</v>
      </c>
      <c r="U141" s="173" t="str">
        <f>IFERROR(IF(MATCH(C141,'Portfolio Construction'!$AZ:$AZ,0),"Yes","No"),"No")</f>
        <v>No</v>
      </c>
      <c r="V141" s="173" t="str">
        <f>IFERROR(IF(MATCH(C141,'Portfolio Construction'!$BB:$BB,0),"Yes","No"),"No")</f>
        <v>No</v>
      </c>
      <c r="W141" s="619">
        <f>IF(VLOOKUP($AU141,'FE Source'!$A:$W,3,FALSE)=0,"-",VLOOKUP($AU141,'FE Source'!$A:$W,3,FALSE))</f>
        <v>2.2999999999999998</v>
      </c>
      <c r="X141" s="618">
        <f>IF(VLOOKUP($AU141,'FE Source'!$A:$W,4,FALSE)=0,"-",VLOOKUP($AU141,'FE Source'!$A:$W,4,FALSE))</f>
        <v>12.04</v>
      </c>
      <c r="Y141" s="618">
        <f>IF(VLOOKUP($AU141,'FE Source'!$A:$W,5,FALSE)=0,"-",VLOOKUP($AU141,'FE Source'!$A:$W,5,FALSE))</f>
        <v>2.84</v>
      </c>
      <c r="Z141" s="618">
        <f>IF(VLOOKUP($AU141,'FE Source'!$A:$W,6,FALSE)=0,"-",VLOOKUP($AU141,'FE Source'!$A:$W,6,FALSE))</f>
        <v>8.4499999999999993</v>
      </c>
      <c r="AA141" s="618">
        <f>IF(VLOOKUP($AU141,'FE Source'!$A:$W,7,FALSE)=0,"-",VLOOKUP($AU141,'FE Source'!$A:$W,7,FALSE))</f>
        <v>8.48</v>
      </c>
      <c r="AB141" s="618" t="str">
        <f>IF(VLOOKUP($AU141,'FE Source'!$A:$W,8,FALSE)=0,"-",VLOOKUP($AU141,'FE Source'!$A:$W,8,FALSE))</f>
        <v>-</v>
      </c>
      <c r="AC141" s="623" t="str">
        <f>IF(VLOOKUP($AU141,'FE Source'!$A:$W,9,FALSE)=0,"-",VLOOKUP($AU141,'FE Source'!$A:$W,9,FALSE))</f>
        <v>-</v>
      </c>
      <c r="AD141" s="147">
        <f>IF(VLOOKUP($AU141,'FE Source'!$A:$W,10,FALSE)=0,"-",VLOOKUP($AU141,'FE Source'!$A:$W,10,FALSE))</f>
        <v>1.1200000000000001</v>
      </c>
      <c r="AE141" s="82">
        <f>IF(VLOOKUP($AU141,'FE Source'!$A:$W,11,FALSE)=0,"-",VLOOKUP($AU141,'FE Source'!$A:$W,11,FALSE))</f>
        <v>14.79</v>
      </c>
      <c r="AF141" s="82">
        <f>IF(VLOOKUP($AU141,'FE Source'!$A:$W,12,FALSE)=0,"-",VLOOKUP($AU141,'FE Source'!$A:$W,12,FALSE))</f>
        <v>0.4</v>
      </c>
      <c r="AG141" s="130">
        <f>IF(VLOOKUP($AU141,'FE Source'!$A:$W,14,FALSE)=0,"-",VLOOKUP($AU141,'FE Source'!$A:$W,14,FALSE))</f>
        <v>-15.87</v>
      </c>
      <c r="AH141" s="173">
        <f>IF(VLOOKUP($AU141,'FE Source'!$A:$DJ,33,FALSE)=0,"-",VLOOKUP($AU141,'FE Source'!$A:$DJ,33,FALSE))</f>
        <v>111.59</v>
      </c>
      <c r="AI141" s="203">
        <f>IF(VLOOKUP($AU141,'FE Source'!$A:$Y,20,FALSE)=0,"-",VLOOKUP($AU141,'FE Source'!$A:$Y,20,FALSE))</f>
        <v>128.27000000000001</v>
      </c>
      <c r="AJ141" s="257" t="str">
        <f>IF(VLOOKUP($AU141,'FE Source'!$A:$DJ,34,FALSE)=0,"-",VLOOKUP($AU141,'FE Source'!$A:$DJ,34,FALSE))</f>
        <v>-</v>
      </c>
      <c r="AK141" s="257">
        <f>IF(VLOOKUP($AU141,'FE Source'!$A:$DJ,35,FALSE)=0,"-",VLOOKUP($AU141,'FE Source'!$A:$DJ,35,FALSE))</f>
        <v>27.54</v>
      </c>
      <c r="AL141" s="326">
        <f>IF(VLOOKUP($AU141,'FE Source'!$A:$Y,19,FALSE)=0,"-",VLOOKUP($AU141,'FE Source'!$A:$Y,19,FALSE))</f>
        <v>96.46</v>
      </c>
      <c r="AM141" s="259" t="str">
        <f>IF(VLOOKUP($AU141,'FE Source'!$A:$DJ,36,FALSE)=0,"-",VLOOKUP($AU141,'FE Source'!$A:$DJ,36,FALSE))</f>
        <v>-</v>
      </c>
      <c r="AN141" s="165">
        <f>IF(VLOOKUP($AU141,'FE Source'!$A:$W,13,FALSE)=0,"-",VLOOKUP($AU141,'FE Source'!$A:$W,13,FALSE))</f>
        <v>85.3</v>
      </c>
      <c r="AO141" s="198">
        <f>IF(J141="no","-",IF(VLOOKUP($AU141,'FE Source'!$A:$W,15,FALSE)=0,"-",VLOOKUP($AU141,'FE Source'!$A:$W,15,FALSE)))</f>
        <v>6.6</v>
      </c>
      <c r="AP141" s="201" t="str">
        <f>IF(AO141="-","-",IF(VLOOKUP($AU141,'FE Source'!$A:$Z,21,FALSE)=0,"-",IF(VLOOKUP($AU141,'FE Source'!$A:$Z,21,FALSE)=2,"Semi-Annual",IF(VLOOKUP($AU141,'FE Source'!$A:$Z,21,FALSE)=4,"Quarterly",IF(VLOOKUP($AU141,'FE Source'!$A:$Z,21,FALSE)=12,"Monthly","Annual")))))</f>
        <v>Monthly</v>
      </c>
      <c r="AQ141" s="170">
        <f t="array" ref="AQ141">IF(VLOOKUP($AU141,'FE Source'!$A:$W,16,FALSE)=0,"-",VLOOKUP($AU141,'FE Source'!$A:$W,16,FALSE))</f>
        <v>1.4</v>
      </c>
      <c r="AR141" s="175" t="str">
        <f>IF(VLOOKUP($AU141,'FE Source'!$A:$W,17,FALSE)=0,"-",VLOOKUP($AU141,'FE Source'!$A:$W,17,FALSE))</f>
        <v>-</v>
      </c>
      <c r="AS141" s="173">
        <f>IF(VLOOKUP($AU141,'FE Source'!$AN:$AS,4,FALSE)="",VLOOKUP($AU141,'FE Source'!$AN:$AS,3,FALSE),VLOOKUP($AU141,'FE Source'!$AN:$AS,4,FALSE))</f>
        <v>97.45</v>
      </c>
      <c r="AT141" s="179">
        <f>IF(VLOOKUP($AU141,'FE Source'!$AN:$AS,5,FALSE)=0,"-",VLOOKUP($AU141,'FE Source'!$AN:$AS,5,FALSE))</f>
        <v>45783</v>
      </c>
      <c r="AU141" s="163" t="s">
        <v>10316</v>
      </c>
      <c r="BE141" s="219" t="str">
        <f>IF(VLOOKUP($AU141,'FE Source'!$A:$AK,22,FALSE)=0,"-",VLOOKUP($AU141,'FE Source'!$A:$AK,22,FALSE))</f>
        <v>-</v>
      </c>
      <c r="BF141" s="219" t="str">
        <f>IF(VLOOKUP($AU141,'FE Source'!$A:$AK,23,FALSE)=0,"-",VLOOKUP($AU141,'FE Source'!$A:$AK,23,FALSE))</f>
        <v>-</v>
      </c>
      <c r="BG141" s="219" t="str">
        <f>IF(VLOOKUP($AU141,'FE Source'!$A:$AK,24,FALSE)=0,"-",VLOOKUP($AU141,'FE Source'!$A:$AK,24,FALSE))</f>
        <v>-</v>
      </c>
      <c r="BH141" s="219" t="str">
        <f>IF(VLOOKUP($AU141,'FE Source'!$A:$AK,25,FALSE)=0,"-",VLOOKUP($AU141,'FE Source'!$A:$AK,25,FALSE))</f>
        <v>-</v>
      </c>
      <c r="BI141" s="219" t="str">
        <f>IF(VLOOKUP($AU141,'FE Source'!$A:$AK,26,FALSE)=0,"-",VLOOKUP($AU141,'FE Source'!$A:$AK,26,FALSE))</f>
        <v>-</v>
      </c>
      <c r="BJ141" s="219" t="str">
        <f>IF(VLOOKUP($AU141,'FE Source'!$A:$AK,27,FALSE)=0,"-",VLOOKUP($AU141,'FE Source'!$A:$AK,27,FALSE))</f>
        <v>-</v>
      </c>
      <c r="BK141" s="219" t="str">
        <f>IF(VLOOKUP($AU141,'FE Source'!$A:$AK,28,FALSE)=0,"-",VLOOKUP($AU141,'FE Source'!$A:$AK,28,FALSE))</f>
        <v>-</v>
      </c>
      <c r="BL141" s="219">
        <f>IF(VLOOKUP($AU141,'FE Source'!$A:$AK,29,FALSE)=0,"-",VLOOKUP($AU141,'FE Source'!$A:$AK,29,FALSE))</f>
        <v>-17.61</v>
      </c>
      <c r="BM141" s="219">
        <f>IF(VLOOKUP($AU141,'FE Source'!$A:$AK,30,FALSE)=0,"-",VLOOKUP($AU141,'FE Source'!$A:$AK,30,FALSE))</f>
        <v>15.72</v>
      </c>
      <c r="BN141" t="str">
        <f>IF(VLOOKUP($AU141,'FE Source'!$A:$AK,31,FALSE)="No Specified Index","-",IF(VLOOKUP($AU141,'FE Source'!$A:$AK,31,FALSE)=0,"-",VLOOKUP($AU141,'FE Source'!$A:$AK,31,FALSE)))</f>
        <v>MSCI All Country World Index</v>
      </c>
      <c r="BO141" s="217" t="str">
        <f>IF(VLOOKUP($AU141,'FE Source'!$A:$AK,32,FALSE)=0,"-",VLOOKUP($AU141,'FE Source'!$A:$AK,32,FALSE))</f>
        <v>-</v>
      </c>
      <c r="BP141" s="18" t="str">
        <f>IF(VLOOKUP($AU141,'FE Source'!$AZ:$BC,2,FALSE)=0,"-",VLOOKUP($AU141,'FE Source'!$AZ:$BC,2,FALSE))</f>
        <v>-</v>
      </c>
      <c r="BQ141" s="18" t="str">
        <f>IF(VLOOKUP($AU141,'FE Source'!$AZ:$BC,3,FALSE)=0,"-",VLOOKUP($AU141,'FE Source'!$AZ:$BC,3,FALSE))</f>
        <v>-</v>
      </c>
      <c r="BR141" s="18" t="str">
        <f>IF(VLOOKUP($AU141,'FE Source'!$AZ:$BC,4,FALSE)=0,"-",VLOOKUP($AU141,'FE Source'!$AZ:$BC,4,FALSE))</f>
        <v>-</v>
      </c>
    </row>
    <row r="142" spans="1:70" ht="15" customHeight="1">
      <c r="A142" s="3"/>
      <c r="B142" s="159" t="str">
        <f>INDEX('UT - Retail'!$A$7:$A$1409,MATCH(AU142,'UT - Retail'!$U$7:$U$1409,0),1)</f>
        <v xml:space="preserve">Allspring Funds Management </v>
      </c>
      <c r="C142" s="710" t="str">
        <f>INDEX('UT - Retail'!$B$7:$B$1409,MATCH(AU142,'UT - Retail'!$U$7:$U$1409,0),1)</f>
        <v>Allspring Global Equity Enhanced Income A Dis USD</v>
      </c>
      <c r="D142" s="711"/>
      <c r="E142" s="147" t="str">
        <f>VLOOKUP(C142,'UT - Retail'!$B:$K,8,FALSE)</f>
        <v>Equities</v>
      </c>
      <c r="F142" s="82" t="str">
        <f>VLOOKUP(C142,'UT - Retail'!$B:$K,9,FALSE)</f>
        <v>Global</v>
      </c>
      <c r="G142" s="82" t="str">
        <f>VLOOKUP(C142,'UT - Retail'!$B:$K,10,FALSE)</f>
        <v>General</v>
      </c>
      <c r="H142" s="82" t="str">
        <f>VLOOKUP(C142,'UT - Retail'!$B:$N,13,FALSE)</f>
        <v>No</v>
      </c>
      <c r="I142" s="82" t="str">
        <f>VLOOKUP(C142,'UT - Retail'!$B:$Q,14,FALSE)</f>
        <v>No</v>
      </c>
      <c r="J142" s="82" t="str">
        <f>VLOOKUP(C142,'UT - Retail'!$B:$Q,11,FALSE)</f>
        <v>Yes</v>
      </c>
      <c r="K142" s="130" t="str">
        <f>VLOOKUP(C142,'UT - Retail'!$B:$P,15,FALSE)</f>
        <v>Yes</v>
      </c>
      <c r="L142" s="82" t="str">
        <f>VLOOKUP(C142,'UT - Retail'!$B:$Q,16,FALSE)</f>
        <v>Both</v>
      </c>
      <c r="M142" s="173" t="str">
        <f>VLOOKUP(C142,'UT - Retail'!$B:$K,6,FALSE)</f>
        <v>USD</v>
      </c>
      <c r="N142" s="173" t="str">
        <f>IFERROR(IF(MATCH(C142,'Portfolio Construction'!$AL:$AL,0),"Yes","No"),"No")</f>
        <v>No</v>
      </c>
      <c r="O142" s="173" t="str">
        <f>IFERROR(IF(MATCH(C142,'Portfolio Construction'!$AN:$AN,0),"Yes","No"),"No")</f>
        <v>No</v>
      </c>
      <c r="P142" s="173" t="str">
        <f>IFERROR(IF(MATCH(C142,'Portfolio Construction'!$AP:$AP,0),"Yes","No"),"No")</f>
        <v>No</v>
      </c>
      <c r="Q142" s="173" t="str">
        <f>IFERROR(IF(MATCH(C142,'Portfolio Construction'!$AR:$AR,0),"Yes","No"),"No")</f>
        <v>No</v>
      </c>
      <c r="R142" s="173" t="str">
        <f>IFERROR(IF(MATCH(C142,'Portfolio Construction'!$AT:$AT,0),"Yes","No"),"No")</f>
        <v>No</v>
      </c>
      <c r="S142" s="173" t="str">
        <f>IFERROR(IF(MATCH(C142,'Portfolio Construction'!$AV:$AV,0),"Yes","No"),"No")</f>
        <v>No</v>
      </c>
      <c r="T142" s="173" t="str">
        <f>IFERROR(IF(MATCH(C142,'Portfolio Construction'!$AX:$AX,0),"Yes","No"),"No")</f>
        <v>No</v>
      </c>
      <c r="U142" s="173" t="str">
        <f>IFERROR(IF(MATCH(C142,'Portfolio Construction'!$AZ:$AZ,0),"Yes","No"),"No")</f>
        <v>No</v>
      </c>
      <c r="V142" s="173" t="str">
        <f>IFERROR(IF(MATCH(C142,'Portfolio Construction'!$BB:$BB,0),"Yes","No"),"No")</f>
        <v>No</v>
      </c>
      <c r="W142" s="619">
        <f>IF(VLOOKUP($AU142,'FE Source'!$A:$W,3,FALSE)=0,"-",VLOOKUP($AU142,'FE Source'!$A:$W,3,FALSE))</f>
        <v>-2.54</v>
      </c>
      <c r="X142" s="618">
        <f>IF(VLOOKUP($AU142,'FE Source'!$A:$W,4,FALSE)=0,"-",VLOOKUP($AU142,'FE Source'!$A:$W,4,FALSE))</f>
        <v>7.71</v>
      </c>
      <c r="Y142" s="618">
        <f>IF(VLOOKUP($AU142,'FE Source'!$A:$W,5,FALSE)=0,"-",VLOOKUP($AU142,'FE Source'!$A:$W,5,FALSE))</f>
        <v>0.42</v>
      </c>
      <c r="Z142" s="618">
        <f>IF(VLOOKUP($AU142,'FE Source'!$A:$W,6,FALSE)=0,"-",VLOOKUP($AU142,'FE Source'!$A:$W,6,FALSE))</f>
        <v>5.59</v>
      </c>
      <c r="AA142" s="618">
        <f>IF(VLOOKUP($AU142,'FE Source'!$A:$W,7,FALSE)=0,"-",VLOOKUP($AU142,'FE Source'!$A:$W,7,FALSE))</f>
        <v>7.65</v>
      </c>
      <c r="AB142" s="618" t="str">
        <f>IF(VLOOKUP($AU142,'FE Source'!$A:$W,8,FALSE)=0,"-",VLOOKUP($AU142,'FE Source'!$A:$W,8,FALSE))</f>
        <v>-</v>
      </c>
      <c r="AC142" s="623" t="str">
        <f>IF(VLOOKUP($AU142,'FE Source'!$A:$W,9,FALSE)=0,"-",VLOOKUP($AU142,'FE Source'!$A:$W,9,FALSE))</f>
        <v>-</v>
      </c>
      <c r="AD142" s="147">
        <f>IF(VLOOKUP($AU142,'FE Source'!$A:$W,10,FALSE)=0,"-",VLOOKUP($AU142,'FE Source'!$A:$W,10,FALSE))</f>
        <v>0.96</v>
      </c>
      <c r="AE142" s="82">
        <f>IF(VLOOKUP($AU142,'FE Source'!$A:$W,11,FALSE)=0,"-",VLOOKUP($AU142,'FE Source'!$A:$W,11,FALSE))</f>
        <v>12.57</v>
      </c>
      <c r="AF142" s="82">
        <f>IF(VLOOKUP($AU142,'FE Source'!$A:$W,12,FALSE)=0,"-",VLOOKUP($AU142,'FE Source'!$A:$W,12,FALSE))</f>
        <v>0.44</v>
      </c>
      <c r="AG142" s="130">
        <f>IF(VLOOKUP($AU142,'FE Source'!$A:$W,14,FALSE)=0,"-",VLOOKUP($AU142,'FE Source'!$A:$W,14,FALSE))</f>
        <v>-11.86</v>
      </c>
      <c r="AH142" s="173">
        <f>IF(VLOOKUP($AU142,'FE Source'!$A:$DJ,33,FALSE)=0,"-",VLOOKUP($AU142,'FE Source'!$A:$DJ,33,FALSE))</f>
        <v>102</v>
      </c>
      <c r="AI142" s="203">
        <f>IF(VLOOKUP($AU142,'FE Source'!$A:$Y,20,FALSE)=0,"-",VLOOKUP($AU142,'FE Source'!$A:$Y,20,FALSE))</f>
        <v>105.14</v>
      </c>
      <c r="AJ142" s="257" t="str">
        <f>IF(VLOOKUP($AU142,'FE Source'!$A:$DJ,34,FALSE)=0,"-",VLOOKUP($AU142,'FE Source'!$A:$DJ,34,FALSE))</f>
        <v>-</v>
      </c>
      <c r="AK142" s="257">
        <f>IF(VLOOKUP($AU142,'FE Source'!$A:$DJ,35,FALSE)=0,"-",VLOOKUP($AU142,'FE Source'!$A:$DJ,35,FALSE))</f>
        <v>40.98</v>
      </c>
      <c r="AL142" s="326">
        <f>IF(VLOOKUP($AU142,'FE Source'!$A:$Y,19,FALSE)=0,"-",VLOOKUP($AU142,'FE Source'!$A:$Y,19,FALSE))</f>
        <v>80.84</v>
      </c>
      <c r="AM142" s="259" t="str">
        <f>IF(VLOOKUP($AU142,'FE Source'!$A:$DJ,36,FALSE)=0,"-",VLOOKUP($AU142,'FE Source'!$A:$DJ,36,FALSE))</f>
        <v>-</v>
      </c>
      <c r="AN142" s="165">
        <f>IF(VLOOKUP($AU142,'FE Source'!$A:$W,13,FALSE)=0,"-",VLOOKUP($AU142,'FE Source'!$A:$W,13,FALSE))</f>
        <v>85.3</v>
      </c>
      <c r="AO142" s="198">
        <f>IF(J142="no","-",IF(VLOOKUP($AU142,'FE Source'!$A:$W,15,FALSE)=0,"-",VLOOKUP($AU142,'FE Source'!$A:$W,15,FALSE)))</f>
        <v>6.54</v>
      </c>
      <c r="AP142" s="201" t="str">
        <f>IF(AO142="-","-",IF(VLOOKUP($AU142,'FE Source'!$A:$Z,21,FALSE)=0,"-",IF(VLOOKUP($AU142,'FE Source'!$A:$Z,21,FALSE)=2,"Semi-Annual",IF(VLOOKUP($AU142,'FE Source'!$A:$Z,21,FALSE)=4,"Quarterly",IF(VLOOKUP($AU142,'FE Source'!$A:$Z,21,FALSE)=12,"Monthly","Annual")))))</f>
        <v>Monthly</v>
      </c>
      <c r="AQ142" s="170">
        <f t="array" ref="AQ142">IF(VLOOKUP($AU142,'FE Source'!$A:$W,16,FALSE)=0,"-",VLOOKUP($AU142,'FE Source'!$A:$W,16,FALSE))</f>
        <v>1.4</v>
      </c>
      <c r="AR142" s="175" t="str">
        <f>IF(VLOOKUP($AU142,'FE Source'!$A:$W,17,FALSE)=0,"-",VLOOKUP($AU142,'FE Source'!$A:$W,17,FALSE))</f>
        <v>Neutral</v>
      </c>
      <c r="AS142" s="173">
        <f>IF(VLOOKUP($AU142,'FE Source'!$AN:$AS,4,FALSE)="",VLOOKUP($AU142,'FE Source'!$AN:$AS,3,FALSE),VLOOKUP($AU142,'FE Source'!$AN:$AS,4,FALSE))</f>
        <v>121.8</v>
      </c>
      <c r="AT142" s="179">
        <f>IF(VLOOKUP($AU142,'FE Source'!$AN:$AS,5,FALSE)=0,"-",VLOOKUP($AU142,'FE Source'!$AN:$AS,5,FALSE))</f>
        <v>45783</v>
      </c>
      <c r="AU142" s="163" t="s">
        <v>10312</v>
      </c>
      <c r="BE142" s="219" t="str">
        <f>IF(VLOOKUP($AU142,'FE Source'!$A:$AK,22,FALSE)=0,"-",VLOOKUP($AU142,'FE Source'!$A:$AK,22,FALSE))</f>
        <v>-</v>
      </c>
      <c r="BF142" s="219" t="str">
        <f>IF(VLOOKUP($AU142,'FE Source'!$A:$AK,23,FALSE)=0,"-",VLOOKUP($AU142,'FE Source'!$A:$AK,23,FALSE))</f>
        <v>-</v>
      </c>
      <c r="BG142" s="219" t="str">
        <f>IF(VLOOKUP($AU142,'FE Source'!$A:$AK,24,FALSE)=0,"-",VLOOKUP($AU142,'FE Source'!$A:$AK,24,FALSE))</f>
        <v>-</v>
      </c>
      <c r="BH142" s="219" t="str">
        <f>IF(VLOOKUP($AU142,'FE Source'!$A:$AK,25,FALSE)=0,"-",VLOOKUP($AU142,'FE Source'!$A:$AK,25,FALSE))</f>
        <v>-</v>
      </c>
      <c r="BI142" s="219" t="str">
        <f>IF(VLOOKUP($AU142,'FE Source'!$A:$AK,26,FALSE)=0,"-",VLOOKUP($AU142,'FE Source'!$A:$AK,26,FALSE))</f>
        <v>-</v>
      </c>
      <c r="BJ142" s="219" t="str">
        <f>IF(VLOOKUP($AU142,'FE Source'!$A:$AK,27,FALSE)=0,"-",VLOOKUP($AU142,'FE Source'!$A:$AK,27,FALSE))</f>
        <v>-</v>
      </c>
      <c r="BK142" s="219">
        <f>IF(VLOOKUP($AU142,'FE Source'!$A:$AK,28,FALSE)=0,"-",VLOOKUP($AU142,'FE Source'!$A:$AK,28,FALSE))</f>
        <v>22.33</v>
      </c>
      <c r="BL142" s="219">
        <f>IF(VLOOKUP($AU142,'FE Source'!$A:$AK,29,FALSE)=0,"-",VLOOKUP($AU142,'FE Source'!$A:$AK,29,FALSE))</f>
        <v>-17.41</v>
      </c>
      <c r="BM142" s="219">
        <f>IF(VLOOKUP($AU142,'FE Source'!$A:$AK,30,FALSE)=0,"-",VLOOKUP($AU142,'FE Source'!$A:$AK,30,FALSE))</f>
        <v>15.62</v>
      </c>
      <c r="BN142" t="str">
        <f>IF(VLOOKUP($AU142,'FE Source'!$A:$AK,31,FALSE)="No Specified Index","-",IF(VLOOKUP($AU142,'FE Source'!$A:$AK,31,FALSE)=0,"-",VLOOKUP($AU142,'FE Source'!$A:$AK,31,FALSE)))</f>
        <v>MSCI All Country World Index</v>
      </c>
      <c r="BO142" s="217">
        <f>IF(VLOOKUP($AU142,'FE Source'!$A:$AK,32,FALSE)=0,"-",VLOOKUP($AU142,'FE Source'!$A:$AK,32,FALSE))</f>
        <v>44028</v>
      </c>
      <c r="BP142" s="18" t="str">
        <f>IF(VLOOKUP($AU142,'FE Source'!$AZ:$BC,2,FALSE)=0,"-",VLOOKUP($AU142,'FE Source'!$AZ:$BC,2,FALSE))</f>
        <v>-</v>
      </c>
      <c r="BQ142" s="18" t="str">
        <f>IF(VLOOKUP($AU142,'FE Source'!$AZ:$BC,3,FALSE)=0,"-",VLOOKUP($AU142,'FE Source'!$AZ:$BC,3,FALSE))</f>
        <v>-</v>
      </c>
      <c r="BR142" s="18" t="str">
        <f>IF(VLOOKUP($AU142,'FE Source'!$AZ:$BC,4,FALSE)=0,"-",VLOOKUP($AU142,'FE Source'!$AZ:$BC,4,FALSE))</f>
        <v>-</v>
      </c>
    </row>
    <row r="143" spans="1:70" ht="15" customHeight="1">
      <c r="A143" s="3"/>
      <c r="B143" s="159" t="str">
        <f>INDEX('UT - Retail'!$A$7:$A$1409,MATCH(AU143,'UT - Retail'!$U$7:$U$1409,0),1)</f>
        <v xml:space="preserve">Allspring Funds Management </v>
      </c>
      <c r="C143" s="710" t="str">
        <f>INDEX('UT - Retail'!$B$7:$B$1409,MATCH(AU143,'UT - Retail'!$U$7:$U$1409,0),1)</f>
        <v>Allspring US All Cap Growth Fund Cl A Acc SGD-H</v>
      </c>
      <c r="D143" s="711"/>
      <c r="E143" s="147" t="str">
        <f>VLOOKUP(C143,'UT - Retail'!$B:$K,8,FALSE)</f>
        <v>Equities</v>
      </c>
      <c r="F143" s="82" t="str">
        <f>VLOOKUP(C143,'UT - Retail'!$B:$K,9,FALSE)</f>
        <v>US</v>
      </c>
      <c r="G143" s="82" t="str">
        <f>VLOOKUP(C143,'UT - Retail'!$B:$K,10,FALSE)</f>
        <v>General</v>
      </c>
      <c r="H143" s="82" t="str">
        <f>VLOOKUP(C143,'UT - Retail'!$B:$N,13,FALSE)</f>
        <v>No</v>
      </c>
      <c r="I143" s="82" t="str">
        <f>VLOOKUP(C143,'UT - Retail'!$B:$Q,14,FALSE)</f>
        <v>No</v>
      </c>
      <c r="J143" s="82" t="str">
        <f>VLOOKUP(C143,'UT - Retail'!$B:$Q,11,FALSE)</f>
        <v>No</v>
      </c>
      <c r="K143" s="130" t="str">
        <f>VLOOKUP(C143,'UT - Retail'!$B:$P,15,FALSE)</f>
        <v>No</v>
      </c>
      <c r="L143" s="82" t="str">
        <f>VLOOKUP(C143,'UT - Retail'!$B:$Q,16,FALSE)</f>
        <v>Both</v>
      </c>
      <c r="M143" s="173" t="str">
        <f>VLOOKUP(C143,'UT - Retail'!$B:$K,6,FALSE)</f>
        <v>SGD</v>
      </c>
      <c r="N143" s="173" t="str">
        <f>IFERROR(IF(MATCH(C143,'Portfolio Construction'!$AL:$AL,0),"Yes","No"),"No")</f>
        <v>No</v>
      </c>
      <c r="O143" s="173" t="str">
        <f>IFERROR(IF(MATCH(C143,'Portfolio Construction'!$AN:$AN,0),"Yes","No"),"No")</f>
        <v>No</v>
      </c>
      <c r="P143" s="173" t="str">
        <f>IFERROR(IF(MATCH(C143,'Portfolio Construction'!$AP:$AP,0),"Yes","No"),"No")</f>
        <v>No</v>
      </c>
      <c r="Q143" s="173" t="str">
        <f>IFERROR(IF(MATCH(C143,'Portfolio Construction'!$AR:$AR,0),"Yes","No"),"No")</f>
        <v>No</v>
      </c>
      <c r="R143" s="173" t="str">
        <f>IFERROR(IF(MATCH(C143,'Portfolio Construction'!$AT:$AT,0),"Yes","No"),"No")</f>
        <v>No</v>
      </c>
      <c r="S143" s="173" t="str">
        <f>IFERROR(IF(MATCH(C143,'Portfolio Construction'!$AV:$AV,0),"Yes","No"),"No")</f>
        <v>No</v>
      </c>
      <c r="T143" s="173" t="str">
        <f>IFERROR(IF(MATCH(C143,'Portfolio Construction'!$AX:$AX,0),"Yes","No"),"No")</f>
        <v>No</v>
      </c>
      <c r="U143" s="173" t="str">
        <f>IFERROR(IF(MATCH(C143,'Portfolio Construction'!$AZ:$AZ,0),"Yes","No"),"No")</f>
        <v>No</v>
      </c>
      <c r="V143" s="173" t="str">
        <f>IFERROR(IF(MATCH(C143,'Portfolio Construction'!$BB:$BB,0),"Yes","No"),"No")</f>
        <v>No</v>
      </c>
      <c r="W143" s="619">
        <f>IF(VLOOKUP($AU143,'FE Source'!$A:$W,3,FALSE)=0,"-",VLOOKUP($AU143,'FE Source'!$A:$W,3,FALSE))</f>
        <v>-7.15</v>
      </c>
      <c r="X143" s="618">
        <f>IF(VLOOKUP($AU143,'FE Source'!$A:$W,4,FALSE)=0,"-",VLOOKUP($AU143,'FE Source'!$A:$W,4,FALSE))</f>
        <v>18.41</v>
      </c>
      <c r="Y143" s="618">
        <f>IF(VLOOKUP($AU143,'FE Source'!$A:$W,5,FALSE)=0,"-",VLOOKUP($AU143,'FE Source'!$A:$W,5,FALSE))</f>
        <v>-7.87</v>
      </c>
      <c r="Z143" s="618">
        <f>IF(VLOOKUP($AU143,'FE Source'!$A:$W,6,FALSE)=0,"-",VLOOKUP($AU143,'FE Source'!$A:$W,6,FALSE))</f>
        <v>4.13</v>
      </c>
      <c r="AA143" s="618">
        <f>IF(VLOOKUP($AU143,'FE Source'!$A:$W,7,FALSE)=0,"-",VLOOKUP($AU143,'FE Source'!$A:$W,7,FALSE))</f>
        <v>9.81</v>
      </c>
      <c r="AB143" s="618">
        <f>IF(VLOOKUP($AU143,'FE Source'!$A:$W,8,FALSE)=0,"-",VLOOKUP($AU143,'FE Source'!$A:$W,8,FALSE))</f>
        <v>8.3000000000000007</v>
      </c>
      <c r="AC143" s="623" t="str">
        <f>IF(VLOOKUP($AU143,'FE Source'!$A:$W,9,FALSE)=0,"-",VLOOKUP($AU143,'FE Source'!$A:$W,9,FALSE))</f>
        <v>-</v>
      </c>
      <c r="AD143" s="147">
        <f>IF(VLOOKUP($AU143,'FE Source'!$A:$W,10,FALSE)=0,"-",VLOOKUP($AU143,'FE Source'!$A:$W,10,FALSE))</f>
        <v>1.25</v>
      </c>
      <c r="AE143" s="82">
        <f>IF(VLOOKUP($AU143,'FE Source'!$A:$W,11,FALSE)=0,"-",VLOOKUP($AU143,'FE Source'!$A:$W,11,FALSE))</f>
        <v>19.559999999999999</v>
      </c>
      <c r="AF143" s="82">
        <f>IF(VLOOKUP($AU143,'FE Source'!$A:$W,12,FALSE)=0,"-",VLOOKUP($AU143,'FE Source'!$A:$W,12,FALSE))</f>
        <v>0.25</v>
      </c>
      <c r="AG143" s="130">
        <f>IF(VLOOKUP($AU143,'FE Source'!$A:$W,14,FALSE)=0,"-",VLOOKUP($AU143,'FE Source'!$A:$W,14,FALSE))</f>
        <v>-16.649999999999999</v>
      </c>
      <c r="AH143" s="173">
        <f>IF(VLOOKUP($AU143,'FE Source'!$A:$DJ,33,FALSE)=0,"-",VLOOKUP($AU143,'FE Source'!$A:$DJ,33,FALSE))</f>
        <v>106.48</v>
      </c>
      <c r="AI143" s="203">
        <f>IF(VLOOKUP($AU143,'FE Source'!$A:$Y,20,FALSE)=0,"-",VLOOKUP($AU143,'FE Source'!$A:$Y,20,FALSE))</f>
        <v>143.58000000000001</v>
      </c>
      <c r="AJ143" s="257">
        <f>IF(VLOOKUP($AU143,'FE Source'!$A:$DJ,34,FALSE)=0,"-",VLOOKUP($AU143,'FE Source'!$A:$DJ,34,FALSE))</f>
        <v>146.47</v>
      </c>
      <c r="AK143" s="257">
        <f>IF(VLOOKUP($AU143,'FE Source'!$A:$DJ,35,FALSE)=0,"-",VLOOKUP($AU143,'FE Source'!$A:$DJ,35,FALSE))</f>
        <v>88.07</v>
      </c>
      <c r="AL143" s="326">
        <f>IF(VLOOKUP($AU143,'FE Source'!$A:$Y,19,FALSE)=0,"-",VLOOKUP($AU143,'FE Source'!$A:$Y,19,FALSE))</f>
        <v>125.17</v>
      </c>
      <c r="AM143" s="259">
        <f>IF(VLOOKUP($AU143,'FE Source'!$A:$DJ,36,FALSE)=0,"-",VLOOKUP($AU143,'FE Source'!$A:$DJ,36,FALSE))</f>
        <v>133.22</v>
      </c>
      <c r="AN143" s="165">
        <f>IF(VLOOKUP($AU143,'FE Source'!$A:$W,13,FALSE)=0,"-",VLOOKUP($AU143,'FE Source'!$A:$W,13,FALSE))</f>
        <v>233.2</v>
      </c>
      <c r="AO143" s="198" t="str">
        <f>IF(J143="no","-",IF(VLOOKUP($AU143,'FE Source'!$A:$W,15,FALSE)=0,"-",VLOOKUP($AU143,'FE Source'!$A:$W,15,FALSE)))</f>
        <v>-</v>
      </c>
      <c r="AP143" s="201" t="str">
        <f>IF(AO143="-","-",IF(VLOOKUP($AU143,'FE Source'!$A:$Z,21,FALSE)=0,"-",IF(VLOOKUP($AU143,'FE Source'!$A:$Z,21,FALSE)=2,"Semi-Annual",IF(VLOOKUP($AU143,'FE Source'!$A:$Z,21,FALSE)=4,"Quarterly",IF(VLOOKUP($AU143,'FE Source'!$A:$Z,21,FALSE)=12,"Monthly","Annual")))))</f>
        <v>-</v>
      </c>
      <c r="AQ143" s="170">
        <f t="array" ref="AQ143">IF(VLOOKUP($AU143,'FE Source'!$A:$W,16,FALSE)=0,"-",VLOOKUP($AU143,'FE Source'!$A:$W,16,FALSE))</f>
        <v>1.8</v>
      </c>
      <c r="AR143" s="175" t="str">
        <f>IF(VLOOKUP($AU143,'FE Source'!$A:$W,17,FALSE)=0,"-",VLOOKUP($AU143,'FE Source'!$A:$W,17,FALSE))</f>
        <v>-</v>
      </c>
      <c r="AS143" s="173">
        <f>IF(VLOOKUP($AU143,'FE Source'!$AN:$AS,4,FALSE)="",VLOOKUP($AU143,'FE Source'!$AN:$AS,3,FALSE),VLOOKUP($AU143,'FE Source'!$AN:$AS,4,FALSE))</f>
        <v>149.58000000000001</v>
      </c>
      <c r="AT143" s="179">
        <f>IF(VLOOKUP($AU143,'FE Source'!$AN:$AS,5,FALSE)=0,"-",VLOOKUP($AU143,'FE Source'!$AN:$AS,5,FALSE))</f>
        <v>45783</v>
      </c>
      <c r="AU143" s="163" t="s">
        <v>7667</v>
      </c>
      <c r="BE143" s="219" t="str">
        <f>IF(VLOOKUP($AU143,'FE Source'!$A:$AK,22,FALSE)=0,"-",VLOOKUP($AU143,'FE Source'!$A:$AK,22,FALSE))</f>
        <v>-</v>
      </c>
      <c r="BF143" s="219" t="str">
        <f>IF(VLOOKUP($AU143,'FE Source'!$A:$AK,23,FALSE)=0,"-",VLOOKUP($AU143,'FE Source'!$A:$AK,23,FALSE))</f>
        <v>-</v>
      </c>
      <c r="BG143" s="219" t="str">
        <f>IF(VLOOKUP($AU143,'FE Source'!$A:$AK,24,FALSE)=0,"-",VLOOKUP($AU143,'FE Source'!$A:$AK,24,FALSE))</f>
        <v>-</v>
      </c>
      <c r="BH143" s="219" t="str">
        <f>IF(VLOOKUP($AU143,'FE Source'!$A:$AK,25,FALSE)=0,"-",VLOOKUP($AU143,'FE Source'!$A:$AK,25,FALSE))</f>
        <v>-</v>
      </c>
      <c r="BI143" s="219" t="str">
        <f>IF(VLOOKUP($AU143,'FE Source'!$A:$AK,26,FALSE)=0,"-",VLOOKUP($AU143,'FE Source'!$A:$AK,26,FALSE))</f>
        <v>-</v>
      </c>
      <c r="BJ143" s="219" t="str">
        <f>IF(VLOOKUP($AU143,'FE Source'!$A:$AK,27,FALSE)=0,"-",VLOOKUP($AU143,'FE Source'!$A:$AK,27,FALSE))</f>
        <v>-</v>
      </c>
      <c r="BK143" s="219">
        <f>IF(VLOOKUP($AU143,'FE Source'!$A:$AK,28,FALSE)=0,"-",VLOOKUP($AU143,'FE Source'!$A:$AK,28,FALSE))</f>
        <v>6.35</v>
      </c>
      <c r="BL143" s="219">
        <f>IF(VLOOKUP($AU143,'FE Source'!$A:$AK,29,FALSE)=0,"-",VLOOKUP($AU143,'FE Source'!$A:$AK,29,FALSE))</f>
        <v>-38.42</v>
      </c>
      <c r="BM143" s="219">
        <f>IF(VLOOKUP($AU143,'FE Source'!$A:$AK,30,FALSE)=0,"-",VLOOKUP($AU143,'FE Source'!$A:$AK,30,FALSE))</f>
        <v>30.22</v>
      </c>
      <c r="BN143" t="str">
        <f>IF(VLOOKUP($AU143,'FE Source'!$A:$AK,31,FALSE)="No Specified Index","-",IF(VLOOKUP($AU143,'FE Source'!$A:$AK,31,FALSE)=0,"-",VLOOKUP($AU143,'FE Source'!$A:$AK,31,FALSE)))</f>
        <v>Russell 3000 Growth</v>
      </c>
      <c r="BO143" s="217">
        <f>IF(VLOOKUP($AU143,'FE Source'!$A:$AK,32,FALSE)=0,"-",VLOOKUP($AU143,'FE Source'!$A:$AK,32,FALSE))</f>
        <v>43889</v>
      </c>
      <c r="BP143" s="18" t="str">
        <f>IF(VLOOKUP($AU143,'FE Source'!$AZ:$BC,2,FALSE)=0,"-",VLOOKUP($AU143,'FE Source'!$AZ:$BC,2,FALSE))</f>
        <v>-</v>
      </c>
      <c r="BQ143" s="18" t="str">
        <f>IF(VLOOKUP($AU143,'FE Source'!$AZ:$BC,3,FALSE)=0,"-",VLOOKUP($AU143,'FE Source'!$AZ:$BC,3,FALSE))</f>
        <v>-</v>
      </c>
      <c r="BR143" s="18" t="str">
        <f>IF(VLOOKUP($AU143,'FE Source'!$AZ:$BC,4,FALSE)=0,"-",VLOOKUP($AU143,'FE Source'!$AZ:$BC,4,FALSE))</f>
        <v>-</v>
      </c>
    </row>
    <row r="144" spans="1:70" ht="15" customHeight="1">
      <c r="A144" s="3"/>
      <c r="B144" s="159" t="str">
        <f>INDEX('UT - Retail'!$A$7:$A$1409,MATCH(AU144,'UT - Retail'!$U$7:$U$1409,0),1)</f>
        <v xml:space="preserve">Allspring Funds Management </v>
      </c>
      <c r="C144" s="710" t="str">
        <f>INDEX('UT - Retail'!$B$7:$B$1409,MATCH(AU144,'UT - Retail'!$U$7:$U$1409,0),1)</f>
        <v>Allspring US All Cap Growth Fund Cl A Acc USD</v>
      </c>
      <c r="D144" s="711"/>
      <c r="E144" s="147" t="str">
        <f>VLOOKUP(C144,'UT - Retail'!$B:$K,8,FALSE)</f>
        <v>Equities</v>
      </c>
      <c r="F144" s="82" t="str">
        <f>VLOOKUP(C144,'UT - Retail'!$B:$K,9,FALSE)</f>
        <v>US</v>
      </c>
      <c r="G144" s="82" t="str">
        <f>VLOOKUP(C144,'UT - Retail'!$B:$K,10,FALSE)</f>
        <v>General</v>
      </c>
      <c r="H144" s="82" t="str">
        <f>VLOOKUP(C144,'UT - Retail'!$B:$N,13,FALSE)</f>
        <v>No</v>
      </c>
      <c r="I144" s="82" t="str">
        <f>VLOOKUP(C144,'UT - Retail'!$B:$Q,14,FALSE)</f>
        <v>No</v>
      </c>
      <c r="J144" s="82" t="str">
        <f>VLOOKUP(C144,'UT - Retail'!$B:$Q,11,FALSE)</f>
        <v>No</v>
      </c>
      <c r="K144" s="130" t="str">
        <f>VLOOKUP(C144,'UT - Retail'!$B:$P,15,FALSE)</f>
        <v>No</v>
      </c>
      <c r="L144" s="82" t="str">
        <f>VLOOKUP(C144,'UT - Retail'!$B:$Q,16,FALSE)</f>
        <v>Both</v>
      </c>
      <c r="M144" s="173" t="str">
        <f>VLOOKUP(C144,'UT - Retail'!$B:$K,6,FALSE)</f>
        <v>USD</v>
      </c>
      <c r="N144" s="173" t="str">
        <f>IFERROR(IF(MATCH(C144,'Portfolio Construction'!$AL:$AL,0),"Yes","No"),"No")</f>
        <v>No</v>
      </c>
      <c r="O144" s="173" t="str">
        <f>IFERROR(IF(MATCH(C144,'Portfolio Construction'!$AN:$AN,0),"Yes","No"),"No")</f>
        <v>No</v>
      </c>
      <c r="P144" s="173" t="str">
        <f>IFERROR(IF(MATCH(C144,'Portfolio Construction'!$AP:$AP,0),"Yes","No"),"No")</f>
        <v>No</v>
      </c>
      <c r="Q144" s="173" t="str">
        <f>IFERROR(IF(MATCH(C144,'Portfolio Construction'!$AR:$AR,0),"Yes","No"),"No")</f>
        <v>No</v>
      </c>
      <c r="R144" s="173" t="str">
        <f>IFERROR(IF(MATCH(C144,'Portfolio Construction'!$AT:$AT,0),"Yes","No"),"No")</f>
        <v>No</v>
      </c>
      <c r="S144" s="173" t="str">
        <f>IFERROR(IF(MATCH(C144,'Portfolio Construction'!$AV:$AV,0),"Yes","No"),"No")</f>
        <v>No</v>
      </c>
      <c r="T144" s="173" t="str">
        <f>IFERROR(IF(MATCH(C144,'Portfolio Construction'!$AX:$AX,0),"Yes","No"),"No")</f>
        <v>No</v>
      </c>
      <c r="U144" s="173" t="str">
        <f>IFERROR(IF(MATCH(C144,'Portfolio Construction'!$AZ:$AZ,0),"Yes","No"),"No")</f>
        <v>No</v>
      </c>
      <c r="V144" s="173" t="str">
        <f>IFERROR(IF(MATCH(C144,'Portfolio Construction'!$BB:$BB,0),"Yes","No"),"No")</f>
        <v>No</v>
      </c>
      <c r="W144" s="619">
        <f>IF(VLOOKUP($AU144,'FE Source'!$A:$W,3,FALSE)=0,"-",VLOOKUP($AU144,'FE Source'!$A:$W,3,FALSE))</f>
        <v>-11.53</v>
      </c>
      <c r="X144" s="618">
        <f>IF(VLOOKUP($AU144,'FE Source'!$A:$W,4,FALSE)=0,"-",VLOOKUP($AU144,'FE Source'!$A:$W,4,FALSE))</f>
        <v>13.88</v>
      </c>
      <c r="Y144" s="618">
        <f>IF(VLOOKUP($AU144,'FE Source'!$A:$W,5,FALSE)=0,"-",VLOOKUP($AU144,'FE Source'!$A:$W,5,FALSE))</f>
        <v>-10.02</v>
      </c>
      <c r="Z144" s="618">
        <f>IF(VLOOKUP($AU144,'FE Source'!$A:$W,6,FALSE)=0,"-",VLOOKUP($AU144,'FE Source'!$A:$W,6,FALSE))</f>
        <v>1.39</v>
      </c>
      <c r="AA144" s="618">
        <f>IF(VLOOKUP($AU144,'FE Source'!$A:$W,7,FALSE)=0,"-",VLOOKUP($AU144,'FE Source'!$A:$W,7,FALSE))</f>
        <v>9.1</v>
      </c>
      <c r="AB144" s="618">
        <f>IF(VLOOKUP($AU144,'FE Source'!$A:$W,8,FALSE)=0,"-",VLOOKUP($AU144,'FE Source'!$A:$W,8,FALSE))</f>
        <v>7.57</v>
      </c>
      <c r="AC144" s="623">
        <f>IF(VLOOKUP($AU144,'FE Source'!$A:$W,9,FALSE)=0,"-",VLOOKUP($AU144,'FE Source'!$A:$W,9,FALSE))</f>
        <v>10.23</v>
      </c>
      <c r="AD144" s="147">
        <f>IF(VLOOKUP($AU144,'FE Source'!$A:$W,10,FALSE)=0,"-",VLOOKUP($AU144,'FE Source'!$A:$W,10,FALSE))</f>
        <v>1.18</v>
      </c>
      <c r="AE144" s="82">
        <f>IF(VLOOKUP($AU144,'FE Source'!$A:$W,11,FALSE)=0,"-",VLOOKUP($AU144,'FE Source'!$A:$W,11,FALSE))</f>
        <v>17.93</v>
      </c>
      <c r="AF144" s="82">
        <f>IF(VLOOKUP($AU144,'FE Source'!$A:$W,12,FALSE)=0,"-",VLOOKUP($AU144,'FE Source'!$A:$W,12,FALSE))</f>
        <v>0.26</v>
      </c>
      <c r="AG144" s="130">
        <f>IF(VLOOKUP($AU144,'FE Source'!$A:$W,14,FALSE)=0,"-",VLOOKUP($AU144,'FE Source'!$A:$W,14,FALSE))</f>
        <v>-17.73</v>
      </c>
      <c r="AH144" s="173">
        <f>IF(VLOOKUP($AU144,'FE Source'!$A:$DJ,33,FALSE)=0,"-",VLOOKUP($AU144,'FE Source'!$A:$DJ,33,FALSE))</f>
        <v>114.97</v>
      </c>
      <c r="AI144" s="203">
        <f>IF(VLOOKUP($AU144,'FE Source'!$A:$Y,20,FALSE)=0,"-",VLOOKUP($AU144,'FE Source'!$A:$Y,20,FALSE))</f>
        <v>127.08</v>
      </c>
      <c r="AJ144" s="257">
        <f>IF(VLOOKUP($AU144,'FE Source'!$A:$DJ,34,FALSE)=0,"-",VLOOKUP($AU144,'FE Source'!$A:$DJ,34,FALSE))</f>
        <v>122.25</v>
      </c>
      <c r="AK144" s="257">
        <f>IF(VLOOKUP($AU144,'FE Source'!$A:$DJ,35,FALSE)=0,"-",VLOOKUP($AU144,'FE Source'!$A:$DJ,35,FALSE))</f>
        <v>111.41</v>
      </c>
      <c r="AL144" s="326">
        <f>IF(VLOOKUP($AU144,'FE Source'!$A:$Y,19,FALSE)=0,"-",VLOOKUP($AU144,'FE Source'!$A:$Y,19,FALSE))</f>
        <v>116.18</v>
      </c>
      <c r="AM144" s="259">
        <f>IF(VLOOKUP($AU144,'FE Source'!$A:$DJ,36,FALSE)=0,"-",VLOOKUP($AU144,'FE Source'!$A:$DJ,36,FALSE))</f>
        <v>124.86</v>
      </c>
      <c r="AN144" s="165">
        <f>IF(VLOOKUP($AU144,'FE Source'!$A:$W,13,FALSE)=0,"-",VLOOKUP($AU144,'FE Source'!$A:$W,13,FALSE))</f>
        <v>233.2</v>
      </c>
      <c r="AO144" s="198" t="str">
        <f>IF(J144="no","-",IF(VLOOKUP($AU144,'FE Source'!$A:$W,15,FALSE)=0,"-",VLOOKUP($AU144,'FE Source'!$A:$W,15,FALSE)))</f>
        <v>-</v>
      </c>
      <c r="AP144" s="201" t="str">
        <f>IF(AO144="-","-",IF(VLOOKUP($AU144,'FE Source'!$A:$Z,21,FALSE)=0,"-",IF(VLOOKUP($AU144,'FE Source'!$A:$Z,21,FALSE)=2,"Semi-Annual",IF(VLOOKUP($AU144,'FE Source'!$A:$Z,21,FALSE)=4,"Quarterly",IF(VLOOKUP($AU144,'FE Source'!$A:$Z,21,FALSE)=12,"Monthly","Annual")))))</f>
        <v>-</v>
      </c>
      <c r="AQ144" s="170">
        <f t="array" ref="AQ144">IF(VLOOKUP($AU144,'FE Source'!$A:$W,16,FALSE)=0,"-",VLOOKUP($AU144,'FE Source'!$A:$W,16,FALSE))</f>
        <v>1.77</v>
      </c>
      <c r="AR144" s="175" t="str">
        <f>IF(VLOOKUP($AU144,'FE Source'!$A:$W,17,FALSE)=0,"-",VLOOKUP($AU144,'FE Source'!$A:$W,17,FALSE))</f>
        <v>Neutral</v>
      </c>
      <c r="AS144" s="173">
        <f>IF(VLOOKUP($AU144,'FE Source'!$AN:$AS,4,FALSE)="",VLOOKUP($AU144,'FE Source'!$AN:$AS,3,FALSE),VLOOKUP($AU144,'FE Source'!$AN:$AS,4,FALSE))</f>
        <v>555.02</v>
      </c>
      <c r="AT144" s="179">
        <f>IF(VLOOKUP($AU144,'FE Source'!$AN:$AS,5,FALSE)=0,"-",VLOOKUP($AU144,'FE Source'!$AN:$AS,5,FALSE))</f>
        <v>45783</v>
      </c>
      <c r="AU144" s="163" t="s">
        <v>7668</v>
      </c>
      <c r="BE144" s="219">
        <f>IF(VLOOKUP($AU144,'FE Source'!$A:$AK,22,FALSE)=0,"-",VLOOKUP($AU144,'FE Source'!$A:$AK,22,FALSE))</f>
        <v>9.15</v>
      </c>
      <c r="BF144" s="219">
        <f>IF(VLOOKUP($AU144,'FE Source'!$A:$AK,23,FALSE)=0,"-",VLOOKUP($AU144,'FE Source'!$A:$AK,23,FALSE))</f>
        <v>0.27</v>
      </c>
      <c r="BG144" s="219">
        <f>IF(VLOOKUP($AU144,'FE Source'!$A:$AK,24,FALSE)=0,"-",VLOOKUP($AU144,'FE Source'!$A:$AK,24,FALSE))</f>
        <v>23.41</v>
      </c>
      <c r="BH144" s="219">
        <f>IF(VLOOKUP($AU144,'FE Source'!$A:$AK,25,FALSE)=0,"-",VLOOKUP($AU144,'FE Source'!$A:$AK,25,FALSE))</f>
        <v>1.38</v>
      </c>
      <c r="BI144" s="219">
        <f>IF(VLOOKUP($AU144,'FE Source'!$A:$AK,26,FALSE)=0,"-",VLOOKUP($AU144,'FE Source'!$A:$AK,26,FALSE))</f>
        <v>34.44</v>
      </c>
      <c r="BJ144" s="219">
        <f>IF(VLOOKUP($AU144,'FE Source'!$A:$AK,27,FALSE)=0,"-",VLOOKUP($AU144,'FE Source'!$A:$AK,27,FALSE))</f>
        <v>44.89</v>
      </c>
      <c r="BK144" s="219">
        <f>IF(VLOOKUP($AU144,'FE Source'!$A:$AK,28,FALSE)=0,"-",VLOOKUP($AU144,'FE Source'!$A:$AK,28,FALSE))</f>
        <v>8.89</v>
      </c>
      <c r="BL144" s="219">
        <f>IF(VLOOKUP($AU144,'FE Source'!$A:$AK,29,FALSE)=0,"-",VLOOKUP($AU144,'FE Source'!$A:$AK,29,FALSE))</f>
        <v>-38.01</v>
      </c>
      <c r="BM144" s="219">
        <f>IF(VLOOKUP($AU144,'FE Source'!$A:$AK,30,FALSE)=0,"-",VLOOKUP($AU144,'FE Source'!$A:$AK,30,FALSE))</f>
        <v>30.23</v>
      </c>
      <c r="BN144" t="str">
        <f>IF(VLOOKUP($AU144,'FE Source'!$A:$AK,31,FALSE)="No Specified Index","-",IF(VLOOKUP($AU144,'FE Source'!$A:$AK,31,FALSE)=0,"-",VLOOKUP($AU144,'FE Source'!$A:$AK,31,FALSE)))</f>
        <v>Russell 3000 Growth</v>
      </c>
      <c r="BO144" s="217">
        <f>IF(VLOOKUP($AU144,'FE Source'!$A:$AK,32,FALSE)=0,"-",VLOOKUP($AU144,'FE Source'!$A:$AK,32,FALSE))</f>
        <v>39570</v>
      </c>
      <c r="BP144" s="18">
        <f>IF(VLOOKUP($AU144,'FE Source'!$AZ:$BC,2,FALSE)=0,"-",VLOOKUP($AU144,'FE Source'!$AZ:$BC,2,FALSE))</f>
        <v>-1.0900000000000001</v>
      </c>
      <c r="BQ144" s="18">
        <f>IF(VLOOKUP($AU144,'FE Source'!$AZ:$BC,3,FALSE)=0,"-",VLOOKUP($AU144,'FE Source'!$AZ:$BC,3,FALSE))</f>
        <v>-6.65</v>
      </c>
      <c r="BR144" s="18">
        <f>IF(VLOOKUP($AU144,'FE Source'!$AZ:$BC,4,FALSE)=0,"-",VLOOKUP($AU144,'FE Source'!$AZ:$BC,4,FALSE))</f>
        <v>-3.71</v>
      </c>
    </row>
    <row r="145" spans="1:70" ht="15">
      <c r="A145" s="3"/>
      <c r="B145" s="159" t="str">
        <f>INDEX('UT - Retail'!$A$7:$A$1409,MATCH(AU145,'UT - Retail'!$U$7:$U$1409,0),1)</f>
        <v xml:space="preserve">Amundi </v>
      </c>
      <c r="C145" s="710" t="str">
        <f>INDEX('UT - Retail'!$B$7:$B$1409,MATCH(AU145,'UT - Retail'!$U$7:$U$1409,0),1)</f>
        <v>Amundi Funds Emerging Markets Blended Bond A2 (C) EUR</v>
      </c>
      <c r="D145" s="711"/>
      <c r="E145" s="147" t="str">
        <f>VLOOKUP(C145,'UT - Retail'!$B:$K,8,FALSE)</f>
        <v>Fixed Income</v>
      </c>
      <c r="F145" s="82" t="str">
        <f>VLOOKUP(C145,'UT - Retail'!$B:$K,9,FALSE)</f>
        <v>Emerging Markets</v>
      </c>
      <c r="G145" s="82" t="str">
        <f>VLOOKUP(C145,'UT - Retail'!$B:$K,10,FALSE)</f>
        <v>General</v>
      </c>
      <c r="H145" s="82" t="str">
        <f>VLOOKUP(C145,'UT - Retail'!$B:$N,13,FALSE)</f>
        <v>No</v>
      </c>
      <c r="I145" s="82" t="str">
        <f>VLOOKUP(C145,'UT - Retail'!$B:$Q,14,FALSE)</f>
        <v>No</v>
      </c>
      <c r="J145" s="82" t="str">
        <f>VLOOKUP(C145,'UT - Retail'!$B:$Q,11,FALSE)</f>
        <v>No</v>
      </c>
      <c r="K145" s="130" t="str">
        <f>VLOOKUP(C145,'UT - Retail'!$B:$P,15,FALSE)</f>
        <v>No</v>
      </c>
      <c r="L145" s="82" t="str">
        <f>VLOOKUP(C145,'UT - Retail'!$B:$Q,16,FALSE)</f>
        <v>iFast</v>
      </c>
      <c r="M145" s="173" t="str">
        <f>VLOOKUP(C145,'UT - Retail'!$B:$K,6,FALSE)</f>
        <v>EUR</v>
      </c>
      <c r="N145" s="173" t="str">
        <f>IFERROR(IF(MATCH(C145,'Portfolio Construction'!$AL:$AL,0),"Yes","No"),"No")</f>
        <v>Yes</v>
      </c>
      <c r="O145" s="173" t="str">
        <f>IFERROR(IF(MATCH(C145,'Portfolio Construction'!$AN:$AN,0),"Yes","No"),"No")</f>
        <v>No</v>
      </c>
      <c r="P145" s="173" t="str">
        <f>IFERROR(IF(MATCH(C145,'Portfolio Construction'!$AP:$AP,0),"Yes","No"),"No")</f>
        <v>No</v>
      </c>
      <c r="Q145" s="173" t="str">
        <f>IFERROR(IF(MATCH(C145,'Portfolio Construction'!$AR:$AR,0),"Yes","No"),"No")</f>
        <v>No</v>
      </c>
      <c r="R145" s="173" t="str">
        <f>IFERROR(IF(MATCH(C145,'Portfolio Construction'!$AT:$AT,0),"Yes","No"),"No")</f>
        <v>No</v>
      </c>
      <c r="S145" s="173" t="str">
        <f>IFERROR(IF(MATCH(C145,'Portfolio Construction'!$AV:$AV,0),"Yes","No"),"No")</f>
        <v>No</v>
      </c>
      <c r="T145" s="173" t="str">
        <f>IFERROR(IF(MATCH(C145,'Portfolio Construction'!$AX:$AX,0),"Yes","No"),"No")</f>
        <v>No</v>
      </c>
      <c r="U145" s="173" t="str">
        <f>IFERROR(IF(MATCH(C145,'Portfolio Construction'!$AZ:$AZ,0),"Yes","No"),"No")</f>
        <v>No</v>
      </c>
      <c r="V145" s="173" t="str">
        <f>IFERROR(IF(MATCH(C145,'Portfolio Construction'!$BB:$BB,0),"Yes","No"),"No")</f>
        <v>No</v>
      </c>
      <c r="W145" s="619">
        <f>IF(VLOOKUP($AU145,'FE Source'!$A:$W,3,FALSE)=0,"-",VLOOKUP($AU145,'FE Source'!$A:$W,3,FALSE))</f>
        <v>1.9</v>
      </c>
      <c r="X145" s="618">
        <f>IF(VLOOKUP($AU145,'FE Source'!$A:$W,4,FALSE)=0,"-",VLOOKUP($AU145,'FE Source'!$A:$W,4,FALSE))</f>
        <v>-0.74</v>
      </c>
      <c r="Y145" s="618">
        <f>IF(VLOOKUP($AU145,'FE Source'!$A:$W,5,FALSE)=0,"-",VLOOKUP($AU145,'FE Source'!$A:$W,5,FALSE))</f>
        <v>1.37</v>
      </c>
      <c r="Z145" s="618">
        <f>IF(VLOOKUP($AU145,'FE Source'!$A:$W,6,FALSE)=0,"-",VLOOKUP($AU145,'FE Source'!$A:$W,6,FALSE))</f>
        <v>1.76</v>
      </c>
      <c r="AA145" s="618">
        <f>IF(VLOOKUP($AU145,'FE Source'!$A:$W,7,FALSE)=0,"-",VLOOKUP($AU145,'FE Source'!$A:$W,7,FALSE))</f>
        <v>2.4300000000000002</v>
      </c>
      <c r="AB145" s="618" t="str">
        <f>IF(VLOOKUP($AU145,'FE Source'!$A:$W,8,FALSE)=0,"-",VLOOKUP($AU145,'FE Source'!$A:$W,8,FALSE))</f>
        <v>-</v>
      </c>
      <c r="AC145" s="623" t="str">
        <f>IF(VLOOKUP($AU145,'FE Source'!$A:$W,9,FALSE)=0,"-",VLOOKUP($AU145,'FE Source'!$A:$W,9,FALSE))</f>
        <v>-</v>
      </c>
      <c r="AD145" s="147">
        <f>IF(VLOOKUP($AU145,'FE Source'!$A:$W,10,FALSE)=0,"-",VLOOKUP($AU145,'FE Source'!$A:$W,10,FALSE))</f>
        <v>1.3</v>
      </c>
      <c r="AE145" s="82">
        <f>IF(VLOOKUP($AU145,'FE Source'!$A:$W,11,FALSE)=0,"-",VLOOKUP($AU145,'FE Source'!$A:$W,11,FALSE))</f>
        <v>7.43</v>
      </c>
      <c r="AF145" s="82">
        <f>IF(VLOOKUP($AU145,'FE Source'!$A:$W,12,FALSE)=0,"-",VLOOKUP($AU145,'FE Source'!$A:$W,12,FALSE))</f>
        <v>0.03</v>
      </c>
      <c r="AG145" s="130">
        <f>IF(VLOOKUP($AU145,'FE Source'!$A:$W,14,FALSE)=0,"-",VLOOKUP($AU145,'FE Source'!$A:$W,14,FALSE))</f>
        <v>-11.34</v>
      </c>
      <c r="AH145" s="173">
        <f>IF(VLOOKUP($AU145,'FE Source'!$A:$DJ,33,FALSE)=0,"-",VLOOKUP($AU145,'FE Source'!$A:$DJ,33,FALSE))</f>
        <v>60.82</v>
      </c>
      <c r="AI145" s="203">
        <f>IF(VLOOKUP($AU145,'FE Source'!$A:$Y,20,FALSE)=0,"-",VLOOKUP($AU145,'FE Source'!$A:$Y,20,FALSE))</f>
        <v>117.66</v>
      </c>
      <c r="AJ145" s="257" t="str">
        <f>IF(VLOOKUP($AU145,'FE Source'!$A:$DJ,34,FALSE)=0,"-",VLOOKUP($AU145,'FE Source'!$A:$DJ,34,FALSE))</f>
        <v>-</v>
      </c>
      <c r="AK145" s="257">
        <f>IF(VLOOKUP($AU145,'FE Source'!$A:$DJ,35,FALSE)=0,"-",VLOOKUP($AU145,'FE Source'!$A:$DJ,35,FALSE))</f>
        <v>-40.04</v>
      </c>
      <c r="AL145" s="326">
        <f>IF(VLOOKUP($AU145,'FE Source'!$A:$Y,19,FALSE)=0,"-",VLOOKUP($AU145,'FE Source'!$A:$Y,19,FALSE))</f>
        <v>119.85</v>
      </c>
      <c r="AM145" s="259" t="str">
        <f>IF(VLOOKUP($AU145,'FE Source'!$A:$DJ,36,FALSE)=0,"-",VLOOKUP($AU145,'FE Source'!$A:$DJ,36,FALSE))</f>
        <v>-</v>
      </c>
      <c r="AN145" s="165">
        <f>IF(VLOOKUP($AU145,'FE Source'!$A:$W,13,FALSE)=0,"-",VLOOKUP($AU145,'FE Source'!$A:$W,13,FALSE))</f>
        <v>4829.8</v>
      </c>
      <c r="AO145" s="198" t="str">
        <f>IF(J145="no","-",IF(VLOOKUP($AU145,'FE Source'!$A:$W,15,FALSE)=0,"-",VLOOKUP($AU145,'FE Source'!$A:$W,15,FALSE)))</f>
        <v>-</v>
      </c>
      <c r="AP145" s="201" t="str">
        <f>IF(AO145="-","-",IF(VLOOKUP($AU145,'FE Source'!$A:$Z,21,FALSE)=0,"-",IF(VLOOKUP($AU145,'FE Source'!$A:$Z,21,FALSE)=2,"Semi-Annual",IF(VLOOKUP($AU145,'FE Source'!$A:$Z,21,FALSE)=4,"Quarterly",IF(VLOOKUP($AU145,'FE Source'!$A:$Z,21,FALSE)=12,"Monthly","Annual")))))</f>
        <v>-</v>
      </c>
      <c r="AQ145" s="170">
        <f t="array" ref="AQ145">IF(VLOOKUP($AU145,'FE Source'!$A:$W,16,FALSE)=0,"-",VLOOKUP($AU145,'FE Source'!$A:$W,16,FALSE))</f>
        <v>1.68</v>
      </c>
      <c r="AR145" s="175" t="str">
        <f>IF(VLOOKUP($AU145,'FE Source'!$A:$W,17,FALSE)=0,"-",VLOOKUP($AU145,'FE Source'!$A:$W,17,FALSE))</f>
        <v>Neutral</v>
      </c>
      <c r="AS145" s="173">
        <f>IF(VLOOKUP($AU145,'FE Source'!$AN:$AS,4,FALSE)="",VLOOKUP($AU145,'FE Source'!$AN:$AS,3,FALSE),VLOOKUP($AU145,'FE Source'!$AN:$AS,4,FALSE))</f>
        <v>104.61</v>
      </c>
      <c r="AT145" s="179">
        <f>IF(VLOOKUP($AU145,'FE Source'!$AN:$AS,5,FALSE)=0,"-",VLOOKUP($AU145,'FE Source'!$AN:$AS,5,FALSE))</f>
        <v>45782</v>
      </c>
      <c r="AU145" s="163" t="s">
        <v>4481</v>
      </c>
      <c r="BE145" s="219" t="str">
        <f>IF(VLOOKUP($AU145,'FE Source'!$A:$AK,22,FALSE)=0,"-",VLOOKUP($AU145,'FE Source'!$A:$AK,22,FALSE))</f>
        <v>-</v>
      </c>
      <c r="BF145" s="219" t="str">
        <f>IF(VLOOKUP($AU145,'FE Source'!$A:$AK,23,FALSE)=0,"-",VLOOKUP($AU145,'FE Source'!$A:$AK,23,FALSE))</f>
        <v>-</v>
      </c>
      <c r="BG145" s="219" t="str">
        <f>IF(VLOOKUP($AU145,'FE Source'!$A:$AK,24,FALSE)=0,"-",VLOOKUP($AU145,'FE Source'!$A:$AK,24,FALSE))</f>
        <v>-</v>
      </c>
      <c r="BH145" s="219" t="str">
        <f>IF(VLOOKUP($AU145,'FE Source'!$A:$AK,25,FALSE)=0,"-",VLOOKUP($AU145,'FE Source'!$A:$AK,25,FALSE))</f>
        <v>-</v>
      </c>
      <c r="BI145" s="219" t="str">
        <f>IF(VLOOKUP($AU145,'FE Source'!$A:$AK,26,FALSE)=0,"-",VLOOKUP($AU145,'FE Source'!$A:$AK,26,FALSE))</f>
        <v>-</v>
      </c>
      <c r="BJ145" s="219" t="str">
        <f>IF(VLOOKUP($AU145,'FE Source'!$A:$AK,27,FALSE)=0,"-",VLOOKUP($AU145,'FE Source'!$A:$AK,27,FALSE))</f>
        <v>-</v>
      </c>
      <c r="BK145" s="219">
        <f>IF(VLOOKUP($AU145,'FE Source'!$A:$AK,28,FALSE)=0,"-",VLOOKUP($AU145,'FE Source'!$A:$AK,28,FALSE))</f>
        <v>-8.17</v>
      </c>
      <c r="BL145" s="219">
        <f>IF(VLOOKUP($AU145,'FE Source'!$A:$AK,29,FALSE)=0,"-",VLOOKUP($AU145,'FE Source'!$A:$AK,29,FALSE))</f>
        <v>-14.48</v>
      </c>
      <c r="BM145" s="219">
        <f>IF(VLOOKUP($AU145,'FE Source'!$A:$AK,30,FALSE)=0,"-",VLOOKUP($AU145,'FE Source'!$A:$AK,30,FALSE))</f>
        <v>9.83</v>
      </c>
      <c r="BN145" t="str">
        <f>IF(VLOOKUP($AU145,'FE Source'!$A:$AK,31,FALSE)="No Specified Index","-",IF(VLOOKUP($AU145,'FE Source'!$A:$AK,31,FALSE)=0,"-",VLOOKUP($AU145,'FE Source'!$A:$AK,31,FALSE)))</f>
        <v>-</v>
      </c>
      <c r="BO145" s="217">
        <f>IF(VLOOKUP($AU145,'FE Source'!$A:$AK,32,FALSE)=0,"-",VLOOKUP($AU145,'FE Source'!$A:$AK,32,FALSE))</f>
        <v>42719</v>
      </c>
      <c r="BP145" s="18" t="str">
        <f>IF(VLOOKUP($AU145,'FE Source'!$AZ:$BC,2,FALSE)=0,"-",VLOOKUP($AU145,'FE Source'!$AZ:$BC,2,FALSE))</f>
        <v>-</v>
      </c>
      <c r="BQ145" s="18" t="str">
        <f>IF(VLOOKUP($AU145,'FE Source'!$AZ:$BC,3,FALSE)=0,"-",VLOOKUP($AU145,'FE Source'!$AZ:$BC,3,FALSE))</f>
        <v>-</v>
      </c>
      <c r="BR145" s="18" t="str">
        <f>IF(VLOOKUP($AU145,'FE Source'!$AZ:$BC,4,FALSE)=0,"-",VLOOKUP($AU145,'FE Source'!$AZ:$BC,4,FALSE))</f>
        <v>-</v>
      </c>
    </row>
    <row r="146" spans="1:70" ht="15" customHeight="1">
      <c r="A146" s="3"/>
      <c r="B146" s="159" t="str">
        <f>INDEX('UT - Retail'!$A$7:$A$1409,MATCH(AU146,'UT - Retail'!$U$7:$U$1409,0),1)</f>
        <v xml:space="preserve">Amundi </v>
      </c>
      <c r="C146" s="710" t="str">
        <f>INDEX('UT - Retail'!$B$7:$B$1409,MATCH(AU146,'UT - Retail'!$U$7:$U$1409,0),1)</f>
        <v>Amundi Funds Emerging Markets Blended Bond A2 (C) SGD-H</v>
      </c>
      <c r="D146" s="711"/>
      <c r="E146" s="147" t="str">
        <f>VLOOKUP(C146,'UT - Retail'!$B:$K,8,FALSE)</f>
        <v>Fixed Income</v>
      </c>
      <c r="F146" s="82" t="str">
        <f>VLOOKUP(C146,'UT - Retail'!$B:$K,9,FALSE)</f>
        <v>Emerging Markets</v>
      </c>
      <c r="G146" s="82" t="str">
        <f>VLOOKUP(C146,'UT - Retail'!$B:$K,10,FALSE)</f>
        <v>General</v>
      </c>
      <c r="H146" s="82" t="str">
        <f>VLOOKUP(C146,'UT - Retail'!$B:$N,13,FALSE)</f>
        <v>No</v>
      </c>
      <c r="I146" s="82" t="str">
        <f>VLOOKUP(C146,'UT - Retail'!$B:$Q,14,FALSE)</f>
        <v>No</v>
      </c>
      <c r="J146" s="82" t="str">
        <f>VLOOKUP(C146,'UT - Retail'!$B:$Q,11,FALSE)</f>
        <v>No</v>
      </c>
      <c r="K146" s="130" t="str">
        <f>VLOOKUP(C146,'UT - Retail'!$B:$P,15,FALSE)</f>
        <v>No</v>
      </c>
      <c r="L146" s="82" t="str">
        <f>VLOOKUP(C146,'UT - Retail'!$B:$Q,16,FALSE)</f>
        <v>Both</v>
      </c>
      <c r="M146" s="173" t="str">
        <f>VLOOKUP(C146,'UT - Retail'!$B:$K,6,FALSE)</f>
        <v>SGD</v>
      </c>
      <c r="N146" s="173" t="str">
        <f>IFERROR(IF(MATCH(C146,'Portfolio Construction'!$AL:$AL,0),"Yes","No"),"No")</f>
        <v>Yes</v>
      </c>
      <c r="O146" s="173" t="str">
        <f>IFERROR(IF(MATCH(C146,'Portfolio Construction'!$AN:$AN,0),"Yes","No"),"No")</f>
        <v>No</v>
      </c>
      <c r="P146" s="173" t="str">
        <f>IFERROR(IF(MATCH(C146,'Portfolio Construction'!$AP:$AP,0),"Yes","No"),"No")</f>
        <v>No</v>
      </c>
      <c r="Q146" s="173" t="str">
        <f>IFERROR(IF(MATCH(C146,'Portfolio Construction'!$AR:$AR,0),"Yes","No"),"No")</f>
        <v>No</v>
      </c>
      <c r="R146" s="173" t="str">
        <f>IFERROR(IF(MATCH(C146,'Portfolio Construction'!$AT:$AT,0),"Yes","No"),"No")</f>
        <v>No</v>
      </c>
      <c r="S146" s="173" t="str">
        <f>IFERROR(IF(MATCH(C146,'Portfolio Construction'!$AV:$AV,0),"Yes","No"),"No")</f>
        <v>No</v>
      </c>
      <c r="T146" s="173" t="str">
        <f>IFERROR(IF(MATCH(C146,'Portfolio Construction'!$AX:$AX,0),"Yes","No"),"No")</f>
        <v>No</v>
      </c>
      <c r="U146" s="173" t="str">
        <f>IFERROR(IF(MATCH(C146,'Portfolio Construction'!$AZ:$AZ,0),"Yes","No"),"No")</f>
        <v>No</v>
      </c>
      <c r="V146" s="173" t="str">
        <f>IFERROR(IF(MATCH(C146,'Portfolio Construction'!$BB:$BB,0),"Yes","No"),"No")</f>
        <v>No</v>
      </c>
      <c r="W146" s="619">
        <f>IF(VLOOKUP($AU146,'FE Source'!$A:$W,3,FALSE)=0,"-",VLOOKUP($AU146,'FE Source'!$A:$W,3,FALSE))</f>
        <v>-1.64</v>
      </c>
      <c r="X146" s="618">
        <f>IF(VLOOKUP($AU146,'FE Source'!$A:$W,4,FALSE)=0,"-",VLOOKUP($AU146,'FE Source'!$A:$W,4,FALSE))</f>
        <v>0.2</v>
      </c>
      <c r="Y146" s="618">
        <f>IF(VLOOKUP($AU146,'FE Source'!$A:$W,5,FALSE)=0,"-",VLOOKUP($AU146,'FE Source'!$A:$W,5,FALSE))</f>
        <v>-0.75</v>
      </c>
      <c r="Z146" s="618">
        <f>IF(VLOOKUP($AU146,'FE Source'!$A:$W,6,FALSE)=0,"-",VLOOKUP($AU146,'FE Source'!$A:$W,6,FALSE))</f>
        <v>1.1299999999999999</v>
      </c>
      <c r="AA146" s="618">
        <f>IF(VLOOKUP($AU146,'FE Source'!$A:$W,7,FALSE)=0,"-",VLOOKUP($AU146,'FE Source'!$A:$W,7,FALSE))</f>
        <v>2.91</v>
      </c>
      <c r="AB146" s="618">
        <f>IF(VLOOKUP($AU146,'FE Source'!$A:$W,8,FALSE)=0,"-",VLOOKUP($AU146,'FE Source'!$A:$W,8,FALSE))</f>
        <v>2.65</v>
      </c>
      <c r="AC146" s="623" t="str">
        <f>IF(VLOOKUP($AU146,'FE Source'!$A:$W,9,FALSE)=0,"-",VLOOKUP($AU146,'FE Source'!$A:$W,9,FALSE))</f>
        <v>-</v>
      </c>
      <c r="AD146" s="147">
        <f>IF(VLOOKUP($AU146,'FE Source'!$A:$W,10,FALSE)=0,"-",VLOOKUP($AU146,'FE Source'!$A:$W,10,FALSE))</f>
        <v>1.1200000000000001</v>
      </c>
      <c r="AE146" s="82">
        <f>IF(VLOOKUP($AU146,'FE Source'!$A:$W,11,FALSE)=0,"-",VLOOKUP($AU146,'FE Source'!$A:$W,11,FALSE))</f>
        <v>6.78</v>
      </c>
      <c r="AF146" s="82" t="str">
        <f>IF(VLOOKUP($AU146,'FE Source'!$A:$W,12,FALSE)=0,"-",VLOOKUP($AU146,'FE Source'!$A:$W,12,FALSE))</f>
        <v>-</v>
      </c>
      <c r="AG146" s="130">
        <f>IF(VLOOKUP($AU146,'FE Source'!$A:$W,14,FALSE)=0,"-",VLOOKUP($AU146,'FE Source'!$A:$W,14,FALSE))</f>
        <v>-6.96</v>
      </c>
      <c r="AH146" s="173">
        <f>IF(VLOOKUP($AU146,'FE Source'!$A:$DJ,33,FALSE)=0,"-",VLOOKUP($AU146,'FE Source'!$A:$DJ,33,FALSE))</f>
        <v>59.13</v>
      </c>
      <c r="AI146" s="203">
        <f>IF(VLOOKUP($AU146,'FE Source'!$A:$Y,20,FALSE)=0,"-",VLOOKUP($AU146,'FE Source'!$A:$Y,20,FALSE))</f>
        <v>103.62</v>
      </c>
      <c r="AJ146" s="257">
        <f>IF(VLOOKUP($AU146,'FE Source'!$A:$DJ,34,FALSE)=0,"-",VLOOKUP($AU146,'FE Source'!$A:$DJ,34,FALSE))</f>
        <v>105.93</v>
      </c>
      <c r="AK146" s="257">
        <f>IF(VLOOKUP($AU146,'FE Source'!$A:$DJ,35,FALSE)=0,"-",VLOOKUP($AU146,'FE Source'!$A:$DJ,35,FALSE))</f>
        <v>92.79</v>
      </c>
      <c r="AL146" s="326">
        <f>IF(VLOOKUP($AU146,'FE Source'!$A:$Y,19,FALSE)=0,"-",VLOOKUP($AU146,'FE Source'!$A:$Y,19,FALSE))</f>
        <v>107.16</v>
      </c>
      <c r="AM146" s="259">
        <f>IF(VLOOKUP($AU146,'FE Source'!$A:$DJ,36,FALSE)=0,"-",VLOOKUP($AU146,'FE Source'!$A:$DJ,36,FALSE))</f>
        <v>81.459999999999994</v>
      </c>
      <c r="AN146" s="165">
        <f>IF(VLOOKUP($AU146,'FE Source'!$A:$W,13,FALSE)=0,"-",VLOOKUP($AU146,'FE Source'!$A:$W,13,FALSE))</f>
        <v>4829.8</v>
      </c>
      <c r="AO146" s="198" t="str">
        <f>IF(J146="no","-",IF(VLOOKUP($AU146,'FE Source'!$A:$W,15,FALSE)=0,"-",VLOOKUP($AU146,'FE Source'!$A:$W,15,FALSE)))</f>
        <v>-</v>
      </c>
      <c r="AP146" s="201" t="str">
        <f>IF(AO146="-","-",IF(VLOOKUP($AU146,'FE Source'!$A:$Z,21,FALSE)=0,"-",IF(VLOOKUP($AU146,'FE Source'!$A:$Z,21,FALSE)=2,"Semi-Annual",IF(VLOOKUP($AU146,'FE Source'!$A:$Z,21,FALSE)=4,"Quarterly",IF(VLOOKUP($AU146,'FE Source'!$A:$Z,21,FALSE)=12,"Monthly","Annual")))))</f>
        <v>-</v>
      </c>
      <c r="AQ146" s="170">
        <f t="array" ref="AQ146">IF(VLOOKUP($AU146,'FE Source'!$A:$W,16,FALSE)=0,"-",VLOOKUP($AU146,'FE Source'!$A:$W,16,FALSE))</f>
        <v>1.68</v>
      </c>
      <c r="AR146" s="175" t="str">
        <f>IF(VLOOKUP($AU146,'FE Source'!$A:$W,17,FALSE)=0,"-",VLOOKUP($AU146,'FE Source'!$A:$W,17,FALSE))</f>
        <v>-</v>
      </c>
      <c r="AS146" s="173">
        <f>IF(VLOOKUP($AU146,'FE Source'!$AN:$AS,4,FALSE)="",VLOOKUP($AU146,'FE Source'!$AN:$AS,3,FALSE),VLOOKUP($AU146,'FE Source'!$AN:$AS,4,FALSE))</f>
        <v>107.26</v>
      </c>
      <c r="AT146" s="179">
        <f>IF(VLOOKUP($AU146,'FE Source'!$AN:$AS,5,FALSE)=0,"-",VLOOKUP($AU146,'FE Source'!$AN:$AS,5,FALSE))</f>
        <v>45783</v>
      </c>
      <c r="AU146" s="163" t="s">
        <v>4478</v>
      </c>
      <c r="BE146" s="219" t="str">
        <f>IF(VLOOKUP($AU146,'FE Source'!$A:$AK,22,FALSE)=0,"-",VLOOKUP($AU146,'FE Source'!$A:$AK,22,FALSE))</f>
        <v>-</v>
      </c>
      <c r="BF146" s="219" t="str">
        <f>IF(VLOOKUP($AU146,'FE Source'!$A:$AK,23,FALSE)=0,"-",VLOOKUP($AU146,'FE Source'!$A:$AK,23,FALSE))</f>
        <v>-</v>
      </c>
      <c r="BG146" s="219" t="str">
        <f>IF(VLOOKUP($AU146,'FE Source'!$A:$AK,24,FALSE)=0,"-",VLOOKUP($AU146,'FE Source'!$A:$AK,24,FALSE))</f>
        <v>-</v>
      </c>
      <c r="BH146" s="219">
        <f>IF(VLOOKUP($AU146,'FE Source'!$A:$AK,25,FALSE)=0,"-",VLOOKUP($AU146,'FE Source'!$A:$AK,25,FALSE))</f>
        <v>-6.08</v>
      </c>
      <c r="BI146" s="219">
        <f>IF(VLOOKUP($AU146,'FE Source'!$A:$AK,26,FALSE)=0,"-",VLOOKUP($AU146,'FE Source'!$A:$AK,26,FALSE))</f>
        <v>12.31</v>
      </c>
      <c r="BJ146" s="219">
        <f>IF(VLOOKUP($AU146,'FE Source'!$A:$AK,27,FALSE)=0,"-",VLOOKUP($AU146,'FE Source'!$A:$AK,27,FALSE))</f>
        <v>0.82</v>
      </c>
      <c r="BK146" s="219">
        <f>IF(VLOOKUP($AU146,'FE Source'!$A:$AK,28,FALSE)=0,"-",VLOOKUP($AU146,'FE Source'!$A:$AK,28,FALSE))</f>
        <v>-2.41</v>
      </c>
      <c r="BL146" s="219">
        <f>IF(VLOOKUP($AU146,'FE Source'!$A:$AK,29,FALSE)=0,"-",VLOOKUP($AU146,'FE Source'!$A:$AK,29,FALSE))</f>
        <v>-7.01</v>
      </c>
      <c r="BM146" s="219">
        <f>IF(VLOOKUP($AU146,'FE Source'!$A:$AK,30,FALSE)=0,"-",VLOOKUP($AU146,'FE Source'!$A:$AK,30,FALSE))</f>
        <v>8.33</v>
      </c>
      <c r="BN146" t="str">
        <f>IF(VLOOKUP($AU146,'FE Source'!$A:$AK,31,FALSE)="No Specified Index","-",IF(VLOOKUP($AU146,'FE Source'!$A:$AK,31,FALSE)=0,"-",VLOOKUP($AU146,'FE Source'!$A:$AK,31,FALSE)))</f>
        <v>-</v>
      </c>
      <c r="BO146" s="217">
        <f>IF(VLOOKUP($AU146,'FE Source'!$A:$AK,32,FALSE)=0,"-",VLOOKUP($AU146,'FE Source'!$A:$AK,32,FALSE))</f>
        <v>42858</v>
      </c>
      <c r="BP146" s="18" t="str">
        <f>IF(VLOOKUP($AU146,'FE Source'!$AZ:$BC,2,FALSE)=0,"-",VLOOKUP($AU146,'FE Source'!$AZ:$BC,2,FALSE))</f>
        <v>-</v>
      </c>
      <c r="BQ146" s="18" t="str">
        <f>IF(VLOOKUP($AU146,'FE Source'!$AZ:$BC,3,FALSE)=0,"-",VLOOKUP($AU146,'FE Source'!$AZ:$BC,3,FALSE))</f>
        <v>-</v>
      </c>
      <c r="BR146" s="18" t="str">
        <f>IF(VLOOKUP($AU146,'FE Source'!$AZ:$BC,4,FALSE)=0,"-",VLOOKUP($AU146,'FE Source'!$AZ:$BC,4,FALSE))</f>
        <v>-</v>
      </c>
    </row>
    <row r="147" spans="1:70" ht="15" customHeight="1">
      <c r="A147" s="3"/>
      <c r="B147" s="159" t="str">
        <f>INDEX('UT - Retail'!$A$7:$A$1409,MATCH(AU147,'UT - Retail'!$U$7:$U$1409,0),1)</f>
        <v xml:space="preserve">Amundi </v>
      </c>
      <c r="C147" s="710" t="str">
        <f>INDEX('UT - Retail'!$B$7:$B$1409,MATCH(AU147,'UT - Retail'!$U$7:$U$1409,0),1)</f>
        <v>Amundi Funds Emerging Markets Blended Bond A2 (MTD) SGD-H</v>
      </c>
      <c r="D147" s="711"/>
      <c r="E147" s="147" t="str">
        <f>VLOOKUP(C147,'UT - Retail'!$B:$K,8,FALSE)</f>
        <v>Fixed Income</v>
      </c>
      <c r="F147" s="82" t="str">
        <f>VLOOKUP(C147,'UT - Retail'!$B:$K,9,FALSE)</f>
        <v>Emerging Markets</v>
      </c>
      <c r="G147" s="82" t="str">
        <f>VLOOKUP(C147,'UT - Retail'!$B:$K,10,FALSE)</f>
        <v>General</v>
      </c>
      <c r="H147" s="82" t="str">
        <f>VLOOKUP(C147,'UT - Retail'!$B:$N,13,FALSE)</f>
        <v>No</v>
      </c>
      <c r="I147" s="82" t="str">
        <f>VLOOKUP(C147,'UT - Retail'!$B:$Q,14,FALSE)</f>
        <v>No</v>
      </c>
      <c r="J147" s="82" t="str">
        <f>VLOOKUP(C147,'UT - Retail'!$B:$Q,11,FALSE)</f>
        <v>Yes</v>
      </c>
      <c r="K147" s="130" t="str">
        <f>VLOOKUP(C147,'UT - Retail'!$B:$P,15,FALSE)</f>
        <v>No</v>
      </c>
      <c r="L147" s="82" t="str">
        <f>VLOOKUP(C147,'UT - Retail'!$B:$Q,16,FALSE)</f>
        <v>Both</v>
      </c>
      <c r="M147" s="173" t="str">
        <f>VLOOKUP(C147,'UT - Retail'!$B:$K,6,FALSE)</f>
        <v>SGD</v>
      </c>
      <c r="N147" s="173" t="str">
        <f>IFERROR(IF(MATCH(C147,'Portfolio Construction'!$AL:$AL,0),"Yes","No"),"No")</f>
        <v>Yes</v>
      </c>
      <c r="O147" s="173" t="str">
        <f>IFERROR(IF(MATCH(C147,'Portfolio Construction'!$AN:$AN,0),"Yes","No"),"No")</f>
        <v>No</v>
      </c>
      <c r="P147" s="173" t="str">
        <f>IFERROR(IF(MATCH(C147,'Portfolio Construction'!$AP:$AP,0),"Yes","No"),"No")</f>
        <v>No</v>
      </c>
      <c r="Q147" s="173" t="str">
        <f>IFERROR(IF(MATCH(C147,'Portfolio Construction'!$AR:$AR,0),"Yes","No"),"No")</f>
        <v>No</v>
      </c>
      <c r="R147" s="173" t="str">
        <f>IFERROR(IF(MATCH(C147,'Portfolio Construction'!$AT:$AT,0),"Yes","No"),"No")</f>
        <v>No</v>
      </c>
      <c r="S147" s="173" t="str">
        <f>IFERROR(IF(MATCH(C147,'Portfolio Construction'!$AV:$AV,0),"Yes","No"),"No")</f>
        <v>No</v>
      </c>
      <c r="T147" s="173" t="str">
        <f>IFERROR(IF(MATCH(C147,'Portfolio Construction'!$AX:$AX,0),"Yes","No"),"No")</f>
        <v>No</v>
      </c>
      <c r="U147" s="173" t="str">
        <f>IFERROR(IF(MATCH(C147,'Portfolio Construction'!$AZ:$AZ,0),"Yes","No"),"No")</f>
        <v>No</v>
      </c>
      <c r="V147" s="173" t="str">
        <f>IFERROR(IF(MATCH(C147,'Portfolio Construction'!$BB:$BB,0),"Yes","No"),"No")</f>
        <v>No</v>
      </c>
      <c r="W147" s="619">
        <f>IF(VLOOKUP($AU147,'FE Source'!$A:$W,3,FALSE)=0,"-",VLOOKUP($AU147,'FE Source'!$A:$W,3,FALSE))</f>
        <v>-1.62</v>
      </c>
      <c r="X147" s="618">
        <f>IF(VLOOKUP($AU147,'FE Source'!$A:$W,4,FALSE)=0,"-",VLOOKUP($AU147,'FE Source'!$A:$W,4,FALSE))</f>
        <v>0.2</v>
      </c>
      <c r="Y147" s="618">
        <f>IF(VLOOKUP($AU147,'FE Source'!$A:$W,5,FALSE)=0,"-",VLOOKUP($AU147,'FE Source'!$A:$W,5,FALSE))</f>
        <v>-0.72</v>
      </c>
      <c r="Z147" s="618">
        <f>IF(VLOOKUP($AU147,'FE Source'!$A:$W,6,FALSE)=0,"-",VLOOKUP($AU147,'FE Source'!$A:$W,6,FALSE))</f>
        <v>1.1399999999999999</v>
      </c>
      <c r="AA147" s="618">
        <f>IF(VLOOKUP($AU147,'FE Source'!$A:$W,7,FALSE)=0,"-",VLOOKUP($AU147,'FE Source'!$A:$W,7,FALSE))</f>
        <v>3.02</v>
      </c>
      <c r="AB147" s="618">
        <f>IF(VLOOKUP($AU147,'FE Source'!$A:$W,8,FALSE)=0,"-",VLOOKUP($AU147,'FE Source'!$A:$W,8,FALSE))</f>
        <v>2.69</v>
      </c>
      <c r="AC147" s="623" t="str">
        <f>IF(VLOOKUP($AU147,'FE Source'!$A:$W,9,FALSE)=0,"-",VLOOKUP($AU147,'FE Source'!$A:$W,9,FALSE))</f>
        <v>-</v>
      </c>
      <c r="AD147" s="147">
        <f>IF(VLOOKUP($AU147,'FE Source'!$A:$W,10,FALSE)=0,"-",VLOOKUP($AU147,'FE Source'!$A:$W,10,FALSE))</f>
        <v>1.1200000000000001</v>
      </c>
      <c r="AE147" s="82">
        <f>IF(VLOOKUP($AU147,'FE Source'!$A:$W,11,FALSE)=0,"-",VLOOKUP($AU147,'FE Source'!$A:$W,11,FALSE))</f>
        <v>6.77</v>
      </c>
      <c r="AF147" s="82">
        <f>IF(VLOOKUP($AU147,'FE Source'!$A:$W,12,FALSE)=0,"-",VLOOKUP($AU147,'FE Source'!$A:$W,12,FALSE))</f>
        <v>0.01</v>
      </c>
      <c r="AG147" s="130">
        <f>IF(VLOOKUP($AU147,'FE Source'!$A:$W,14,FALSE)=0,"-",VLOOKUP($AU147,'FE Source'!$A:$W,14,FALSE))</f>
        <v>-6.75</v>
      </c>
      <c r="AH147" s="173">
        <f>IF(VLOOKUP($AU147,'FE Source'!$A:$DJ,33,FALSE)=0,"-",VLOOKUP($AU147,'FE Source'!$A:$DJ,33,FALSE))</f>
        <v>59.21</v>
      </c>
      <c r="AI147" s="203">
        <f>IF(VLOOKUP($AU147,'FE Source'!$A:$Y,20,FALSE)=0,"-",VLOOKUP($AU147,'FE Source'!$A:$Y,20,FALSE))</f>
        <v>104.19</v>
      </c>
      <c r="AJ147" s="257">
        <f>IF(VLOOKUP($AU147,'FE Source'!$A:$DJ,34,FALSE)=0,"-",VLOOKUP($AU147,'FE Source'!$A:$DJ,34,FALSE))</f>
        <v>105.92</v>
      </c>
      <c r="AK147" s="257">
        <f>IF(VLOOKUP($AU147,'FE Source'!$A:$DJ,35,FALSE)=0,"-",VLOOKUP($AU147,'FE Source'!$A:$DJ,35,FALSE))</f>
        <v>93.05</v>
      </c>
      <c r="AL147" s="326">
        <f>IF(VLOOKUP($AU147,'FE Source'!$A:$Y,19,FALSE)=0,"-",VLOOKUP($AU147,'FE Source'!$A:$Y,19,FALSE))</f>
        <v>105.9</v>
      </c>
      <c r="AM147" s="259">
        <f>IF(VLOOKUP($AU147,'FE Source'!$A:$DJ,36,FALSE)=0,"-",VLOOKUP($AU147,'FE Source'!$A:$DJ,36,FALSE))</f>
        <v>81.06</v>
      </c>
      <c r="AN147" s="165">
        <f>IF(VLOOKUP($AU147,'FE Source'!$A:$W,13,FALSE)=0,"-",VLOOKUP($AU147,'FE Source'!$A:$W,13,FALSE))</f>
        <v>4829.8</v>
      </c>
      <c r="AO147" s="198">
        <f>IF(J147="no","-",IF(VLOOKUP($AU147,'FE Source'!$A:$W,15,FALSE)=0,"-",VLOOKUP($AU147,'FE Source'!$A:$W,15,FALSE)))</f>
        <v>5.2</v>
      </c>
      <c r="AP147" s="201" t="str">
        <f>IF(AO147="-","-",IF(VLOOKUP($AU147,'FE Source'!$A:$Z,21,FALSE)=0,"-",IF(VLOOKUP($AU147,'FE Source'!$A:$Z,21,FALSE)=2,"Semi-Annual",IF(VLOOKUP($AU147,'FE Source'!$A:$Z,21,FALSE)=4,"Quarterly",IF(VLOOKUP($AU147,'FE Source'!$A:$Z,21,FALSE)=12,"Monthly","Annual")))))</f>
        <v>Monthly</v>
      </c>
      <c r="AQ147" s="170">
        <f t="array" ref="AQ147">IF(VLOOKUP($AU147,'FE Source'!$A:$W,16,FALSE)=0,"-",VLOOKUP($AU147,'FE Source'!$A:$W,16,FALSE))</f>
        <v>1.68</v>
      </c>
      <c r="AR147" s="175" t="str">
        <f>IF(VLOOKUP($AU147,'FE Source'!$A:$W,17,FALSE)=0,"-",VLOOKUP($AU147,'FE Source'!$A:$W,17,FALSE))</f>
        <v>-</v>
      </c>
      <c r="AS147" s="173">
        <f>IF(VLOOKUP($AU147,'FE Source'!$AN:$AS,4,FALSE)="",VLOOKUP($AU147,'FE Source'!$AN:$AS,3,FALSE),VLOOKUP($AU147,'FE Source'!$AN:$AS,4,FALSE))</f>
        <v>72.36</v>
      </c>
      <c r="AT147" s="180">
        <f>IF(VLOOKUP($AU147,'FE Source'!$AN:$AS,5,FALSE)=0,"-",VLOOKUP($AU147,'FE Source'!$AN:$AS,5,FALSE))</f>
        <v>45783</v>
      </c>
      <c r="AU147" s="163" t="s">
        <v>4479</v>
      </c>
      <c r="BE147" s="219" t="str">
        <f>IF(VLOOKUP($AU147,'FE Source'!$A:$AK,22,FALSE)=0,"-",VLOOKUP($AU147,'FE Source'!$A:$AK,22,FALSE))</f>
        <v>-</v>
      </c>
      <c r="BF147" s="219" t="str">
        <f>IF(VLOOKUP($AU147,'FE Source'!$A:$AK,23,FALSE)=0,"-",VLOOKUP($AU147,'FE Source'!$A:$AK,23,FALSE))</f>
        <v>-</v>
      </c>
      <c r="BG147" s="219" t="str">
        <f>IF(VLOOKUP($AU147,'FE Source'!$A:$AK,24,FALSE)=0,"-",VLOOKUP($AU147,'FE Source'!$A:$AK,24,FALSE))</f>
        <v>-</v>
      </c>
      <c r="BH147" s="219">
        <f>IF(VLOOKUP($AU147,'FE Source'!$A:$AK,25,FALSE)=0,"-",VLOOKUP($AU147,'FE Source'!$A:$AK,25,FALSE))</f>
        <v>-6.11</v>
      </c>
      <c r="BI147" s="219">
        <f>IF(VLOOKUP($AU147,'FE Source'!$A:$AK,26,FALSE)=0,"-",VLOOKUP($AU147,'FE Source'!$A:$AK,26,FALSE))</f>
        <v>12.22</v>
      </c>
      <c r="BJ147" s="219">
        <f>IF(VLOOKUP($AU147,'FE Source'!$A:$AK,27,FALSE)=0,"-",VLOOKUP($AU147,'FE Source'!$A:$AK,27,FALSE))</f>
        <v>0.91</v>
      </c>
      <c r="BK147" s="219">
        <f>IF(VLOOKUP($AU147,'FE Source'!$A:$AK,28,FALSE)=0,"-",VLOOKUP($AU147,'FE Source'!$A:$AK,28,FALSE))</f>
        <v>-2.4300000000000002</v>
      </c>
      <c r="BL147" s="219">
        <f>IF(VLOOKUP($AU147,'FE Source'!$A:$AK,29,FALSE)=0,"-",VLOOKUP($AU147,'FE Source'!$A:$AK,29,FALSE))</f>
        <v>-6.78</v>
      </c>
      <c r="BM147" s="219">
        <f>IF(VLOOKUP($AU147,'FE Source'!$A:$AK,30,FALSE)=0,"-",VLOOKUP($AU147,'FE Source'!$A:$AK,30,FALSE))</f>
        <v>8.41</v>
      </c>
      <c r="BN147" t="str">
        <f>IF(VLOOKUP($AU147,'FE Source'!$A:$AK,31,FALSE)="No Specified Index","-",IF(VLOOKUP($AU147,'FE Source'!$A:$AK,31,FALSE)=0,"-",VLOOKUP($AU147,'FE Source'!$A:$AK,31,FALSE)))</f>
        <v>-</v>
      </c>
      <c r="BO147" s="217">
        <f>IF(VLOOKUP($AU147,'FE Source'!$A:$AK,32,FALSE)=0,"-",VLOOKUP($AU147,'FE Source'!$A:$AK,32,FALSE))</f>
        <v>42720</v>
      </c>
      <c r="BP147" s="18" t="str">
        <f>IF(VLOOKUP($AU147,'FE Source'!$AZ:$BC,2,FALSE)=0,"-",VLOOKUP($AU147,'FE Source'!$AZ:$BC,2,FALSE))</f>
        <v>-</v>
      </c>
      <c r="BQ147" s="18" t="str">
        <f>IF(VLOOKUP($AU147,'FE Source'!$AZ:$BC,3,FALSE)=0,"-",VLOOKUP($AU147,'FE Source'!$AZ:$BC,3,FALSE))</f>
        <v>-</v>
      </c>
      <c r="BR147" s="18" t="str">
        <f>IF(VLOOKUP($AU147,'FE Source'!$AZ:$BC,4,FALSE)=0,"-",VLOOKUP($AU147,'FE Source'!$AZ:$BC,4,FALSE))</f>
        <v>-</v>
      </c>
    </row>
    <row r="148" spans="1:70" ht="15" customHeight="1">
      <c r="A148" s="3"/>
      <c r="B148" s="159" t="str">
        <f>INDEX('UT - Retail'!$A$7:$A$1409,MATCH(AU148,'UT - Retail'!$U$7:$U$1409,0),1)</f>
        <v xml:space="preserve">Amundi </v>
      </c>
      <c r="C148" s="710" t="str">
        <f>INDEX('UT - Retail'!$B$7:$B$1409,MATCH(AU148,'UT - Retail'!$U$7:$U$1409,0),1)</f>
        <v>Amundi Funds Emerging Markets Hard Currency Bond A2 (C) EUR</v>
      </c>
      <c r="D148" s="711"/>
      <c r="E148" s="147" t="str">
        <f>VLOOKUP(C148,'UT - Retail'!$B:$K,8,FALSE)</f>
        <v>Fixed Income</v>
      </c>
      <c r="F148" s="82" t="str">
        <f>VLOOKUP(C148,'UT - Retail'!$B:$K,9,FALSE)</f>
        <v>Emerging Markets</v>
      </c>
      <c r="G148" s="82" t="str">
        <f>VLOOKUP(C148,'UT - Retail'!$B:$K,10,FALSE)</f>
        <v>General</v>
      </c>
      <c r="H148" s="82" t="str">
        <f>VLOOKUP(C148,'UT - Retail'!$B:$N,13,FALSE)</f>
        <v>No</v>
      </c>
      <c r="I148" s="82" t="str">
        <f>VLOOKUP(C148,'UT - Retail'!$B:$Q,14,FALSE)</f>
        <v>No</v>
      </c>
      <c r="J148" s="82" t="str">
        <f>VLOOKUP(C148,'UT - Retail'!$B:$Q,11,FALSE)</f>
        <v>No</v>
      </c>
      <c r="K148" s="130" t="str">
        <f>VLOOKUP(C148,'UT - Retail'!$B:$P,15,FALSE)</f>
        <v>No</v>
      </c>
      <c r="L148" s="82" t="str">
        <f>VLOOKUP(C148,'UT - Retail'!$B:$Q,16,FALSE)</f>
        <v>iFast</v>
      </c>
      <c r="M148" s="173" t="str">
        <f>VLOOKUP(C148,'UT - Retail'!$B:$K,6,FALSE)</f>
        <v>EUR</v>
      </c>
      <c r="N148" s="173" t="str">
        <f>IFERROR(IF(MATCH(C148,'Portfolio Construction'!$AL:$AL,0),"Yes","No"),"No")</f>
        <v>No</v>
      </c>
      <c r="O148" s="173" t="str">
        <f>IFERROR(IF(MATCH(C148,'Portfolio Construction'!$AN:$AN,0),"Yes","No"),"No")</f>
        <v>No</v>
      </c>
      <c r="P148" s="173" t="str">
        <f>IFERROR(IF(MATCH(C148,'Portfolio Construction'!$AP:$AP,0),"Yes","No"),"No")</f>
        <v>No</v>
      </c>
      <c r="Q148" s="173" t="str">
        <f>IFERROR(IF(MATCH(C148,'Portfolio Construction'!$AR:$AR,0),"Yes","No"),"No")</f>
        <v>No</v>
      </c>
      <c r="R148" s="173" t="str">
        <f>IFERROR(IF(MATCH(C148,'Portfolio Construction'!$AT:$AT,0),"Yes","No"),"No")</f>
        <v>No</v>
      </c>
      <c r="S148" s="173" t="str">
        <f>IFERROR(IF(MATCH(C148,'Portfolio Construction'!$AV:$AV,0),"Yes","No"),"No")</f>
        <v>No</v>
      </c>
      <c r="T148" s="173" t="str">
        <f>IFERROR(IF(MATCH(C148,'Portfolio Construction'!$AX:$AX,0),"Yes","No"),"No")</f>
        <v>No</v>
      </c>
      <c r="U148" s="173" t="str">
        <f>IFERROR(IF(MATCH(C148,'Portfolio Construction'!$AZ:$AZ,0),"Yes","No"),"No")</f>
        <v>No</v>
      </c>
      <c r="V148" s="173" t="str">
        <f>IFERROR(IF(MATCH(C148,'Portfolio Construction'!$BB:$BB,0),"Yes","No"),"No")</f>
        <v>No</v>
      </c>
      <c r="W148" s="619">
        <f>IF(VLOOKUP($AU148,'FE Source'!$A:$W,3,FALSE)=0,"-",VLOOKUP($AU148,'FE Source'!$A:$W,3,FALSE))</f>
        <v>3.78</v>
      </c>
      <c r="X148" s="618">
        <f>IF(VLOOKUP($AU148,'FE Source'!$A:$W,4,FALSE)=0,"-",VLOOKUP($AU148,'FE Source'!$A:$W,4,FALSE))</f>
        <v>-1</v>
      </c>
      <c r="Y148" s="618">
        <f>IF(VLOOKUP($AU148,'FE Source'!$A:$W,5,FALSE)=0,"-",VLOOKUP($AU148,'FE Source'!$A:$W,5,FALSE))</f>
        <v>2.33</v>
      </c>
      <c r="Z148" s="618">
        <f>IF(VLOOKUP($AU148,'FE Source'!$A:$W,6,FALSE)=0,"-",VLOOKUP($AU148,'FE Source'!$A:$W,6,FALSE))</f>
        <v>4.67</v>
      </c>
      <c r="AA148" s="618">
        <f>IF(VLOOKUP($AU148,'FE Source'!$A:$W,7,FALSE)=0,"-",VLOOKUP($AU148,'FE Source'!$A:$W,7,FALSE))</f>
        <v>2.1800000000000002</v>
      </c>
      <c r="AB148" s="618">
        <f>IF(VLOOKUP($AU148,'FE Source'!$A:$W,8,FALSE)=0,"-",VLOOKUP($AU148,'FE Source'!$A:$W,8,FALSE))</f>
        <v>0.41</v>
      </c>
      <c r="AC148" s="623" t="str">
        <f>IF(VLOOKUP($AU148,'FE Source'!$A:$W,9,FALSE)=0,"-",VLOOKUP($AU148,'FE Source'!$A:$W,9,FALSE))</f>
        <v>-</v>
      </c>
      <c r="AD148" s="147">
        <f>IF(VLOOKUP($AU148,'FE Source'!$A:$W,10,FALSE)=0,"-",VLOOKUP($AU148,'FE Source'!$A:$W,10,FALSE))</f>
        <v>1.74</v>
      </c>
      <c r="AE148" s="82">
        <f>IF(VLOOKUP($AU148,'FE Source'!$A:$W,11,FALSE)=0,"-",VLOOKUP($AU148,'FE Source'!$A:$W,11,FALSE))</f>
        <v>10.99</v>
      </c>
      <c r="AF148" s="82">
        <f>IF(VLOOKUP($AU148,'FE Source'!$A:$W,12,FALSE)=0,"-",VLOOKUP($AU148,'FE Source'!$A:$W,12,FALSE))</f>
        <v>0.01</v>
      </c>
      <c r="AG148" s="130">
        <f>IF(VLOOKUP($AU148,'FE Source'!$A:$W,14,FALSE)=0,"-",VLOOKUP($AU148,'FE Source'!$A:$W,14,FALSE))</f>
        <v>-18.010000000000002</v>
      </c>
      <c r="AH148" s="173">
        <f>IF(VLOOKUP($AU148,'FE Source'!$A:$DJ,33,FALSE)=0,"-",VLOOKUP($AU148,'FE Source'!$A:$DJ,33,FALSE))</f>
        <v>50.82</v>
      </c>
      <c r="AI148" s="203">
        <f>IF(VLOOKUP($AU148,'FE Source'!$A:$Y,20,FALSE)=0,"-",VLOOKUP($AU148,'FE Source'!$A:$Y,20,FALSE))</f>
        <v>129.82</v>
      </c>
      <c r="AJ148" s="257">
        <f>IF(VLOOKUP($AU148,'FE Source'!$A:$DJ,34,FALSE)=0,"-",VLOOKUP($AU148,'FE Source'!$A:$DJ,34,FALSE))</f>
        <v>175.7</v>
      </c>
      <c r="AK148" s="257">
        <f>IF(VLOOKUP($AU148,'FE Source'!$A:$DJ,35,FALSE)=0,"-",VLOOKUP($AU148,'FE Source'!$A:$DJ,35,FALSE))</f>
        <v>-220.22</v>
      </c>
      <c r="AL148" s="326">
        <f>IF(VLOOKUP($AU148,'FE Source'!$A:$Y,19,FALSE)=0,"-",VLOOKUP($AU148,'FE Source'!$A:$Y,19,FALSE))</f>
        <v>135.75</v>
      </c>
      <c r="AM148" s="259">
        <f>IF(VLOOKUP($AU148,'FE Source'!$A:$DJ,36,FALSE)=0,"-",VLOOKUP($AU148,'FE Source'!$A:$DJ,36,FALSE))</f>
        <v>149.91</v>
      </c>
      <c r="AN148" s="165">
        <f>IF(VLOOKUP($AU148,'FE Source'!$A:$W,13,FALSE)=0,"-",VLOOKUP($AU148,'FE Source'!$A:$W,13,FALSE))</f>
        <v>1082.0999999999999</v>
      </c>
      <c r="AO148" s="198" t="str">
        <f>IF(J148="no","-",IF(VLOOKUP($AU148,'FE Source'!$A:$W,15,FALSE)=0,"-",VLOOKUP($AU148,'FE Source'!$A:$W,15,FALSE)))</f>
        <v>-</v>
      </c>
      <c r="AP148" s="201" t="str">
        <f>IF(AO148="-","-",IF(VLOOKUP($AU148,'FE Source'!$A:$Z,21,FALSE)=0,"-",IF(VLOOKUP($AU148,'FE Source'!$A:$Z,21,FALSE)=2,"Semi-Annual",IF(VLOOKUP($AU148,'FE Source'!$A:$Z,21,FALSE)=4,"Quarterly",IF(VLOOKUP($AU148,'FE Source'!$A:$Z,21,FALSE)=12,"Monthly","Annual")))))</f>
        <v>-</v>
      </c>
      <c r="AQ148" s="170">
        <f t="array" ref="AQ148">IF(VLOOKUP($AU148,'FE Source'!$A:$W,16,FALSE)=0,"-",VLOOKUP($AU148,'FE Source'!$A:$W,16,FALSE))</f>
        <v>1.68</v>
      </c>
      <c r="AR148" s="175" t="str">
        <f>IF(VLOOKUP($AU148,'FE Source'!$A:$W,17,FALSE)=0,"-",VLOOKUP($AU148,'FE Source'!$A:$W,17,FALSE))</f>
        <v>Neutral</v>
      </c>
      <c r="AS148" s="173">
        <f>IF(VLOOKUP($AU148,'FE Source'!$AN:$AS,4,FALSE)="",VLOOKUP($AU148,'FE Source'!$AN:$AS,3,FALSE),VLOOKUP($AU148,'FE Source'!$AN:$AS,4,FALSE))</f>
        <v>92.52</v>
      </c>
      <c r="AT148" s="179">
        <f>IF(VLOOKUP($AU148,'FE Source'!$AN:$AS,5,FALSE)=0,"-",VLOOKUP($AU148,'FE Source'!$AN:$AS,5,FALSE))</f>
        <v>45783</v>
      </c>
      <c r="AU148" s="177" t="s">
        <v>4455</v>
      </c>
      <c r="BE148" s="219" t="str">
        <f>IF(VLOOKUP($AU148,'FE Source'!$A:$AK,22,FALSE)=0,"-",VLOOKUP($AU148,'FE Source'!$A:$AK,22,FALSE))</f>
        <v>-</v>
      </c>
      <c r="BF148" s="219" t="str">
        <f>IF(VLOOKUP($AU148,'FE Source'!$A:$AK,23,FALSE)=0,"-",VLOOKUP($AU148,'FE Source'!$A:$AK,23,FALSE))</f>
        <v>-</v>
      </c>
      <c r="BG148" s="219" t="str">
        <f>IF(VLOOKUP($AU148,'FE Source'!$A:$AK,24,FALSE)=0,"-",VLOOKUP($AU148,'FE Source'!$A:$AK,24,FALSE))</f>
        <v>-</v>
      </c>
      <c r="BH148" s="219">
        <f>IF(VLOOKUP($AU148,'FE Source'!$A:$AK,25,FALSE)=0,"-",VLOOKUP($AU148,'FE Source'!$A:$AK,25,FALSE))</f>
        <v>-12.22</v>
      </c>
      <c r="BI148" s="219">
        <f>IF(VLOOKUP($AU148,'FE Source'!$A:$AK,26,FALSE)=0,"-",VLOOKUP($AU148,'FE Source'!$A:$AK,26,FALSE))</f>
        <v>6.37</v>
      </c>
      <c r="BJ148" s="219">
        <f>IF(VLOOKUP($AU148,'FE Source'!$A:$AK,27,FALSE)=0,"-",VLOOKUP($AU148,'FE Source'!$A:$AK,27,FALSE))</f>
        <v>11.01</v>
      </c>
      <c r="BK148" s="219">
        <f>IF(VLOOKUP($AU148,'FE Source'!$A:$AK,28,FALSE)=0,"-",VLOOKUP($AU148,'FE Source'!$A:$AK,28,FALSE))</f>
        <v>-9.3699999999999992</v>
      </c>
      <c r="BL148" s="219">
        <f>IF(VLOOKUP($AU148,'FE Source'!$A:$AK,29,FALSE)=0,"-",VLOOKUP($AU148,'FE Source'!$A:$AK,29,FALSE))</f>
        <v>-24.17</v>
      </c>
      <c r="BM148" s="219">
        <f>IF(VLOOKUP($AU148,'FE Source'!$A:$AK,30,FALSE)=0,"-",VLOOKUP($AU148,'FE Source'!$A:$AK,30,FALSE))</f>
        <v>10.93</v>
      </c>
      <c r="BN148" t="str">
        <f>IF(VLOOKUP($AU148,'FE Source'!$A:$AK,31,FALSE)="No Specified Index","-",IF(VLOOKUP($AU148,'FE Source'!$A:$AK,31,FALSE)=0,"-",VLOOKUP($AU148,'FE Source'!$A:$AK,31,FALSE)))</f>
        <v>JPM EMBI GLOBAL DIVERSIFIED HEDGED</v>
      </c>
      <c r="BO148" s="217">
        <f>IF(VLOOKUP($AU148,'FE Source'!$A:$AK,32,FALSE)=0,"-",VLOOKUP($AU148,'FE Source'!$A:$AK,32,FALSE))</f>
        <v>42719</v>
      </c>
      <c r="BP148" s="18" t="str">
        <f>IF(VLOOKUP($AU148,'FE Source'!$AZ:$BC,2,FALSE)=0,"-",VLOOKUP($AU148,'FE Source'!$AZ:$BC,2,FALSE))</f>
        <v>-</v>
      </c>
      <c r="BQ148" s="18" t="str">
        <f>IF(VLOOKUP($AU148,'FE Source'!$AZ:$BC,3,FALSE)=0,"-",VLOOKUP($AU148,'FE Source'!$AZ:$BC,3,FALSE))</f>
        <v>-</v>
      </c>
      <c r="BR148" s="18" t="str">
        <f>IF(VLOOKUP($AU148,'FE Source'!$AZ:$BC,4,FALSE)=0,"-",VLOOKUP($AU148,'FE Source'!$AZ:$BC,4,FALSE))</f>
        <v>-</v>
      </c>
    </row>
    <row r="149" spans="1:70" ht="15" customHeight="1">
      <c r="A149" s="3"/>
      <c r="B149" s="159" t="str">
        <f>INDEX('UT - Retail'!$A$7:$A$1409,MATCH(AU149,'UT - Retail'!$U$7:$U$1409,0),1)</f>
        <v xml:space="preserve">Amundi </v>
      </c>
      <c r="C149" s="710" t="str">
        <f>INDEX('UT - Retail'!$B$7:$B$1409,MATCH(AU149,'UT - Retail'!$U$7:$U$1409,0),1)</f>
        <v>Amundi Funds Emerging Markets Hard Currency Bond A2 (C) SGD-H</v>
      </c>
      <c r="D149" s="711"/>
      <c r="E149" s="147" t="str">
        <f>VLOOKUP(C149,'UT - Retail'!$B:$K,8,FALSE)</f>
        <v>Fixed Income</v>
      </c>
      <c r="F149" s="82" t="str">
        <f>VLOOKUP(C149,'UT - Retail'!$B:$K,9,FALSE)</f>
        <v>Emerging Markets</v>
      </c>
      <c r="G149" s="82" t="str">
        <f>VLOOKUP(C149,'UT - Retail'!$B:$K,10,FALSE)</f>
        <v>General</v>
      </c>
      <c r="H149" s="82" t="str">
        <f>VLOOKUP(C149,'UT - Retail'!$B:$N,13,FALSE)</f>
        <v>No</v>
      </c>
      <c r="I149" s="82" t="str">
        <f>VLOOKUP(C149,'UT - Retail'!$B:$Q,14,FALSE)</f>
        <v>No</v>
      </c>
      <c r="J149" s="82" t="str">
        <f>VLOOKUP(C149,'UT - Retail'!$B:$Q,11,FALSE)</f>
        <v>No</v>
      </c>
      <c r="K149" s="130" t="str">
        <f>VLOOKUP(C149,'UT - Retail'!$B:$P,15,FALSE)</f>
        <v>No</v>
      </c>
      <c r="L149" s="82" t="str">
        <f>VLOOKUP(C149,'UT - Retail'!$B:$Q,16,FALSE)</f>
        <v>Both</v>
      </c>
      <c r="M149" s="173" t="str">
        <f>VLOOKUP(C149,'UT - Retail'!$B:$K,6,FALSE)</f>
        <v>SGD</v>
      </c>
      <c r="N149" s="173" t="str">
        <f>IFERROR(IF(MATCH(C149,'Portfolio Construction'!$AL:$AL,0),"Yes","No"),"No")</f>
        <v>No</v>
      </c>
      <c r="O149" s="173" t="str">
        <f>IFERROR(IF(MATCH(C149,'Portfolio Construction'!$AN:$AN,0),"Yes","No"),"No")</f>
        <v>No</v>
      </c>
      <c r="P149" s="173" t="str">
        <f>IFERROR(IF(MATCH(C149,'Portfolio Construction'!$AP:$AP,0),"Yes","No"),"No")</f>
        <v>No</v>
      </c>
      <c r="Q149" s="173" t="str">
        <f>IFERROR(IF(MATCH(C149,'Portfolio Construction'!$AR:$AR,0),"Yes","No"),"No")</f>
        <v>No</v>
      </c>
      <c r="R149" s="173" t="str">
        <f>IFERROR(IF(MATCH(C149,'Portfolio Construction'!$AT:$AT,0),"Yes","No"),"No")</f>
        <v>No</v>
      </c>
      <c r="S149" s="173" t="str">
        <f>IFERROR(IF(MATCH(C149,'Portfolio Construction'!$AV:$AV,0),"Yes","No"),"No")</f>
        <v>No</v>
      </c>
      <c r="T149" s="173" t="str">
        <f>IFERROR(IF(MATCH(C149,'Portfolio Construction'!$AX:$AX,0),"Yes","No"),"No")</f>
        <v>No</v>
      </c>
      <c r="U149" s="173" t="str">
        <f>IFERROR(IF(MATCH(C149,'Portfolio Construction'!$AZ:$AZ,0),"Yes","No"),"No")</f>
        <v>No</v>
      </c>
      <c r="V149" s="173" t="str">
        <f>IFERROR(IF(MATCH(C149,'Portfolio Construction'!$BB:$BB,0),"Yes","No"),"No")</f>
        <v>No</v>
      </c>
      <c r="W149" s="619">
        <f>IF(VLOOKUP($AU149,'FE Source'!$A:$W,3,FALSE)=0,"-",VLOOKUP($AU149,'FE Source'!$A:$W,3,FALSE))</f>
        <v>0.22</v>
      </c>
      <c r="X149" s="618">
        <f>IF(VLOOKUP($AU149,'FE Source'!$A:$W,4,FALSE)=0,"-",VLOOKUP($AU149,'FE Source'!$A:$W,4,FALSE))</f>
        <v>-7.0000000000000007E-2</v>
      </c>
      <c r="Y149" s="618">
        <f>IF(VLOOKUP($AU149,'FE Source'!$A:$W,5,FALSE)=0,"-",VLOOKUP($AU149,'FE Source'!$A:$W,5,FALSE))</f>
        <v>0.26</v>
      </c>
      <c r="Z149" s="618">
        <f>IF(VLOOKUP($AU149,'FE Source'!$A:$W,6,FALSE)=0,"-",VLOOKUP($AU149,'FE Source'!$A:$W,6,FALSE))</f>
        <v>4.1399999999999997</v>
      </c>
      <c r="AA149" s="618">
        <f>IF(VLOOKUP($AU149,'FE Source'!$A:$W,7,FALSE)=0,"-",VLOOKUP($AU149,'FE Source'!$A:$W,7,FALSE))</f>
        <v>2.94</v>
      </c>
      <c r="AB149" s="618">
        <f>IF(VLOOKUP($AU149,'FE Source'!$A:$W,8,FALSE)=0,"-",VLOOKUP($AU149,'FE Source'!$A:$W,8,FALSE))</f>
        <v>2.12</v>
      </c>
      <c r="AC149" s="623" t="str">
        <f>IF(VLOOKUP($AU149,'FE Source'!$A:$W,9,FALSE)=0,"-",VLOOKUP($AU149,'FE Source'!$A:$W,9,FALSE))</f>
        <v>-</v>
      </c>
      <c r="AD149" s="147">
        <f>IF(VLOOKUP($AU149,'FE Source'!$A:$W,10,FALSE)=0,"-",VLOOKUP($AU149,'FE Source'!$A:$W,10,FALSE))</f>
        <v>1.62</v>
      </c>
      <c r="AE149" s="82">
        <f>IF(VLOOKUP($AU149,'FE Source'!$A:$W,11,FALSE)=0,"-",VLOOKUP($AU149,'FE Source'!$A:$W,11,FALSE))</f>
        <v>9.81</v>
      </c>
      <c r="AF149" s="82">
        <f>IF(VLOOKUP($AU149,'FE Source'!$A:$W,12,FALSE)=0,"-",VLOOKUP($AU149,'FE Source'!$A:$W,12,FALSE))</f>
        <v>0.02</v>
      </c>
      <c r="AG149" s="130">
        <f>IF(VLOOKUP($AU149,'FE Source'!$A:$W,14,FALSE)=0,"-",VLOOKUP($AU149,'FE Source'!$A:$W,14,FALSE))</f>
        <v>-13.61</v>
      </c>
      <c r="AH149" s="173">
        <f>IF(VLOOKUP($AU149,'FE Source'!$A:$DJ,33,FALSE)=0,"-",VLOOKUP($AU149,'FE Source'!$A:$DJ,33,FALSE))</f>
        <v>111.93</v>
      </c>
      <c r="AI149" s="203">
        <f>IF(VLOOKUP($AU149,'FE Source'!$A:$Y,20,FALSE)=0,"-",VLOOKUP($AU149,'FE Source'!$A:$Y,20,FALSE))</f>
        <v>130.31</v>
      </c>
      <c r="AJ149" s="257">
        <f>IF(VLOOKUP($AU149,'FE Source'!$A:$DJ,34,FALSE)=0,"-",VLOOKUP($AU149,'FE Source'!$A:$DJ,34,FALSE))</f>
        <v>153.69999999999999</v>
      </c>
      <c r="AK149" s="257">
        <f>IF(VLOOKUP($AU149,'FE Source'!$A:$DJ,35,FALSE)=0,"-",VLOOKUP($AU149,'FE Source'!$A:$DJ,35,FALSE))</f>
        <v>28.22</v>
      </c>
      <c r="AL149" s="326">
        <f>IF(VLOOKUP($AU149,'FE Source'!$A:$Y,19,FALSE)=0,"-",VLOOKUP($AU149,'FE Source'!$A:$Y,19,FALSE))</f>
        <v>135.47</v>
      </c>
      <c r="AM149" s="259">
        <f>IF(VLOOKUP($AU149,'FE Source'!$A:$DJ,36,FALSE)=0,"-",VLOOKUP($AU149,'FE Source'!$A:$DJ,36,FALSE))</f>
        <v>122.09</v>
      </c>
      <c r="AN149" s="165">
        <f>IF(VLOOKUP($AU149,'FE Source'!$A:$W,13,FALSE)=0,"-",VLOOKUP($AU149,'FE Source'!$A:$W,13,FALSE))</f>
        <v>1082.0999999999999</v>
      </c>
      <c r="AO149" s="198" t="str">
        <f>IF(J149="no","-",IF(VLOOKUP($AU149,'FE Source'!$A:$W,15,FALSE)=0,"-",VLOOKUP($AU149,'FE Source'!$A:$W,15,FALSE)))</f>
        <v>-</v>
      </c>
      <c r="AP149" s="201" t="str">
        <f>IF(AO149="-","-",IF(VLOOKUP($AU149,'FE Source'!$A:$Z,21,FALSE)=0,"-",IF(VLOOKUP($AU149,'FE Source'!$A:$Z,21,FALSE)=2,"Semi-Annual",IF(VLOOKUP($AU149,'FE Source'!$A:$Z,21,FALSE)=4,"Quarterly",IF(VLOOKUP($AU149,'FE Source'!$A:$Z,21,FALSE)=12,"Monthly","Annual")))))</f>
        <v>-</v>
      </c>
      <c r="AQ149" s="170">
        <f t="array" ref="AQ149">IF(VLOOKUP($AU149,'FE Source'!$A:$W,16,FALSE)=0,"-",VLOOKUP($AU149,'FE Source'!$A:$W,16,FALSE))</f>
        <v>1.68</v>
      </c>
      <c r="AR149" s="175" t="str">
        <f>IF(VLOOKUP($AU149,'FE Source'!$A:$W,17,FALSE)=0,"-",VLOOKUP($AU149,'FE Source'!$A:$W,17,FALSE))</f>
        <v>-</v>
      </c>
      <c r="AS149" s="173">
        <f>IF(VLOOKUP($AU149,'FE Source'!$AN:$AS,4,FALSE)="",VLOOKUP($AU149,'FE Source'!$AN:$AS,3,FALSE),VLOOKUP($AU149,'FE Source'!$AN:$AS,4,FALSE))</f>
        <v>107.1</v>
      </c>
      <c r="AT149" s="179">
        <f>IF(VLOOKUP($AU149,'FE Source'!$AN:$AS,5,FALSE)=0,"-",VLOOKUP($AU149,'FE Source'!$AN:$AS,5,FALSE))</f>
        <v>45783</v>
      </c>
      <c r="AU149" s="163" t="s">
        <v>4456</v>
      </c>
      <c r="BE149" s="219" t="str">
        <f>IF(VLOOKUP($AU149,'FE Source'!$A:$AK,22,FALSE)=0,"-",VLOOKUP($AU149,'FE Source'!$A:$AK,22,FALSE))</f>
        <v>-</v>
      </c>
      <c r="BF149" s="219" t="str">
        <f>IF(VLOOKUP($AU149,'FE Source'!$A:$AK,23,FALSE)=0,"-",VLOOKUP($AU149,'FE Source'!$A:$AK,23,FALSE))</f>
        <v>-</v>
      </c>
      <c r="BG149" s="219" t="str">
        <f>IF(VLOOKUP($AU149,'FE Source'!$A:$AK,24,FALSE)=0,"-",VLOOKUP($AU149,'FE Source'!$A:$AK,24,FALSE))</f>
        <v>-</v>
      </c>
      <c r="BH149" s="219">
        <f>IF(VLOOKUP($AU149,'FE Source'!$A:$AK,25,FALSE)=0,"-",VLOOKUP($AU149,'FE Source'!$A:$AK,25,FALSE))</f>
        <v>-8.0299999999999994</v>
      </c>
      <c r="BI149" s="219">
        <f>IF(VLOOKUP($AU149,'FE Source'!$A:$AK,26,FALSE)=0,"-",VLOOKUP($AU149,'FE Source'!$A:$AK,26,FALSE))</f>
        <v>12.52</v>
      </c>
      <c r="BJ149" s="219">
        <f>IF(VLOOKUP($AU149,'FE Source'!$A:$AK,27,FALSE)=0,"-",VLOOKUP($AU149,'FE Source'!$A:$AK,27,FALSE))</f>
        <v>4.5999999999999996</v>
      </c>
      <c r="BK149" s="219">
        <f>IF(VLOOKUP($AU149,'FE Source'!$A:$AK,28,FALSE)=0,"-",VLOOKUP($AU149,'FE Source'!$A:$AK,28,FALSE))</f>
        <v>-3.72</v>
      </c>
      <c r="BL149" s="219">
        <f>IF(VLOOKUP($AU149,'FE Source'!$A:$AK,29,FALSE)=0,"-",VLOOKUP($AU149,'FE Source'!$A:$AK,29,FALSE))</f>
        <v>-17.05</v>
      </c>
      <c r="BM149" s="219">
        <f>IF(VLOOKUP($AU149,'FE Source'!$A:$AK,30,FALSE)=0,"-",VLOOKUP($AU149,'FE Source'!$A:$AK,30,FALSE))</f>
        <v>9.61</v>
      </c>
      <c r="BN149" t="str">
        <f>IF(VLOOKUP($AU149,'FE Source'!$A:$AK,31,FALSE)="No Specified Index","-",IF(VLOOKUP($AU149,'FE Source'!$A:$AK,31,FALSE)=0,"-",VLOOKUP($AU149,'FE Source'!$A:$AK,31,FALSE)))</f>
        <v>JPM EMBI GLOBAL DIVERSIFIED HEDGED</v>
      </c>
      <c r="BO149" s="217">
        <f>IF(VLOOKUP($AU149,'FE Source'!$A:$AK,32,FALSE)=0,"-",VLOOKUP($AU149,'FE Source'!$A:$AK,32,FALSE))</f>
        <v>42719</v>
      </c>
      <c r="BP149" s="18" t="str">
        <f>IF(VLOOKUP($AU149,'FE Source'!$AZ:$BC,2,FALSE)=0,"-",VLOOKUP($AU149,'FE Source'!$AZ:$BC,2,FALSE))</f>
        <v>-</v>
      </c>
      <c r="BQ149" s="18" t="str">
        <f>IF(VLOOKUP($AU149,'FE Source'!$AZ:$BC,3,FALSE)=0,"-",VLOOKUP($AU149,'FE Source'!$AZ:$BC,3,FALSE))</f>
        <v>-</v>
      </c>
      <c r="BR149" s="18" t="str">
        <f>IF(VLOOKUP($AU149,'FE Source'!$AZ:$BC,4,FALSE)=0,"-",VLOOKUP($AU149,'FE Source'!$AZ:$BC,4,FALSE))</f>
        <v>-</v>
      </c>
    </row>
    <row r="150" spans="1:70" ht="15" customHeight="1">
      <c r="A150" s="3"/>
      <c r="B150" s="159" t="str">
        <f>INDEX('UT - Retail'!$A$7:$A$1409,MATCH(AU150,'UT - Retail'!$U$7:$U$1409,0),1)</f>
        <v xml:space="preserve">Amundi </v>
      </c>
      <c r="C150" s="710" t="str">
        <f>INDEX('UT - Retail'!$B$7:$B$1409,MATCH(AU150,'UT - Retail'!$U$7:$U$1409,0),1)</f>
        <v>Amundi Funds Emerging Markets Hard Currency Bond A2 (MTD) SGD-H</v>
      </c>
      <c r="D150" s="711"/>
      <c r="E150" s="147" t="str">
        <f>VLOOKUP(C150,'UT - Retail'!$B:$K,8,FALSE)</f>
        <v>Fixed Income</v>
      </c>
      <c r="F150" s="82" t="str">
        <f>VLOOKUP(C150,'UT - Retail'!$B:$K,9,FALSE)</f>
        <v>Emerging Markets</v>
      </c>
      <c r="G150" s="82" t="str">
        <f>VLOOKUP(C150,'UT - Retail'!$B:$K,10,FALSE)</f>
        <v>General</v>
      </c>
      <c r="H150" s="82" t="str">
        <f>VLOOKUP(C150,'UT - Retail'!$B:$N,13,FALSE)</f>
        <v>No</v>
      </c>
      <c r="I150" s="82" t="str">
        <f>VLOOKUP(C150,'UT - Retail'!$B:$Q,14,FALSE)</f>
        <v>No</v>
      </c>
      <c r="J150" s="82" t="str">
        <f>VLOOKUP(C150,'UT - Retail'!$B:$Q,11,FALSE)</f>
        <v>Yes</v>
      </c>
      <c r="K150" s="130" t="str">
        <f>VLOOKUP(C150,'UT - Retail'!$B:$P,15,FALSE)</f>
        <v>No</v>
      </c>
      <c r="L150" s="82" t="str">
        <f>VLOOKUP(C150,'UT - Retail'!$B:$Q,16,FALSE)</f>
        <v>iFast</v>
      </c>
      <c r="M150" s="173" t="str">
        <f>VLOOKUP(C150,'UT - Retail'!$B:$K,6,FALSE)</f>
        <v>SGD</v>
      </c>
      <c r="N150" s="173" t="str">
        <f>IFERROR(IF(MATCH(C150,'Portfolio Construction'!$AL:$AL,0),"Yes","No"),"No")</f>
        <v>No</v>
      </c>
      <c r="O150" s="173" t="str">
        <f>IFERROR(IF(MATCH(C150,'Portfolio Construction'!$AN:$AN,0),"Yes","No"),"No")</f>
        <v>No</v>
      </c>
      <c r="P150" s="173" t="str">
        <f>IFERROR(IF(MATCH(C150,'Portfolio Construction'!$AP:$AP,0),"Yes","No"),"No")</f>
        <v>No</v>
      </c>
      <c r="Q150" s="173" t="str">
        <f>IFERROR(IF(MATCH(C150,'Portfolio Construction'!$AR:$AR,0),"Yes","No"),"No")</f>
        <v>No</v>
      </c>
      <c r="R150" s="173" t="str">
        <f>IFERROR(IF(MATCH(C150,'Portfolio Construction'!$AT:$AT,0),"Yes","No"),"No")</f>
        <v>No</v>
      </c>
      <c r="S150" s="173" t="str">
        <f>IFERROR(IF(MATCH(C150,'Portfolio Construction'!$AV:$AV,0),"Yes","No"),"No")</f>
        <v>No</v>
      </c>
      <c r="T150" s="173" t="str">
        <f>IFERROR(IF(MATCH(C150,'Portfolio Construction'!$AX:$AX,0),"Yes","No"),"No")</f>
        <v>No</v>
      </c>
      <c r="U150" s="173" t="str">
        <f>IFERROR(IF(MATCH(C150,'Portfolio Construction'!$AZ:$AZ,0),"Yes","No"),"No")</f>
        <v>No</v>
      </c>
      <c r="V150" s="173" t="str">
        <f>IFERROR(IF(MATCH(C150,'Portfolio Construction'!$BB:$BB,0),"Yes","No"),"No")</f>
        <v>No</v>
      </c>
      <c r="W150" s="619">
        <f>IF(VLOOKUP($AU150,'FE Source'!$A:$W,3,FALSE)=0,"-",VLOOKUP($AU150,'FE Source'!$A:$W,3,FALSE))</f>
        <v>0.25</v>
      </c>
      <c r="X150" s="618">
        <f>IF(VLOOKUP($AU150,'FE Source'!$A:$W,4,FALSE)=0,"-",VLOOKUP($AU150,'FE Source'!$A:$W,4,FALSE))</f>
        <v>-0.03</v>
      </c>
      <c r="Y150" s="618">
        <f>IF(VLOOKUP($AU150,'FE Source'!$A:$W,5,FALSE)=0,"-",VLOOKUP($AU150,'FE Source'!$A:$W,5,FALSE))</f>
        <v>0.31</v>
      </c>
      <c r="Z150" s="618">
        <f>IF(VLOOKUP($AU150,'FE Source'!$A:$W,6,FALSE)=0,"-",VLOOKUP($AU150,'FE Source'!$A:$W,6,FALSE))</f>
        <v>4.1900000000000004</v>
      </c>
      <c r="AA150" s="618">
        <f>IF(VLOOKUP($AU150,'FE Source'!$A:$W,7,FALSE)=0,"-",VLOOKUP($AU150,'FE Source'!$A:$W,7,FALSE))</f>
        <v>2.94</v>
      </c>
      <c r="AB150" s="618">
        <f>IF(VLOOKUP($AU150,'FE Source'!$A:$W,8,FALSE)=0,"-",VLOOKUP($AU150,'FE Source'!$A:$W,8,FALSE))</f>
        <v>2.1800000000000002</v>
      </c>
      <c r="AC150" s="623" t="str">
        <f>IF(VLOOKUP($AU150,'FE Source'!$A:$W,9,FALSE)=0,"-",VLOOKUP($AU150,'FE Source'!$A:$W,9,FALSE))</f>
        <v>-</v>
      </c>
      <c r="AD150" s="147">
        <f>IF(VLOOKUP($AU150,'FE Source'!$A:$W,10,FALSE)=0,"-",VLOOKUP($AU150,'FE Source'!$A:$W,10,FALSE))</f>
        <v>1.62</v>
      </c>
      <c r="AE150" s="82">
        <f>IF(VLOOKUP($AU150,'FE Source'!$A:$W,11,FALSE)=0,"-",VLOOKUP($AU150,'FE Source'!$A:$W,11,FALSE))</f>
        <v>9.82</v>
      </c>
      <c r="AF150" s="82">
        <f>IF(VLOOKUP($AU150,'FE Source'!$A:$W,12,FALSE)=0,"-",VLOOKUP($AU150,'FE Source'!$A:$W,12,FALSE))</f>
        <v>0.02</v>
      </c>
      <c r="AG150" s="130">
        <f>IF(VLOOKUP($AU150,'FE Source'!$A:$W,14,FALSE)=0,"-",VLOOKUP($AU150,'FE Source'!$A:$W,14,FALSE))</f>
        <v>-13.53</v>
      </c>
      <c r="AH150" s="173">
        <f>IF(VLOOKUP($AU150,'FE Source'!$A:$DJ,33,FALSE)=0,"-",VLOOKUP($AU150,'FE Source'!$A:$DJ,33,FALSE))</f>
        <v>113.22</v>
      </c>
      <c r="AI150" s="203">
        <f>IF(VLOOKUP($AU150,'FE Source'!$A:$Y,20,FALSE)=0,"-",VLOOKUP($AU150,'FE Source'!$A:$Y,20,FALSE))</f>
        <v>130.36000000000001</v>
      </c>
      <c r="AJ150" s="257">
        <f>IF(VLOOKUP($AU150,'FE Source'!$A:$DJ,34,FALSE)=0,"-",VLOOKUP($AU150,'FE Source'!$A:$DJ,34,FALSE))</f>
        <v>154.75</v>
      </c>
      <c r="AK150" s="257">
        <f>IF(VLOOKUP($AU150,'FE Source'!$A:$DJ,35,FALSE)=0,"-",VLOOKUP($AU150,'FE Source'!$A:$DJ,35,FALSE))</f>
        <v>28.59</v>
      </c>
      <c r="AL150" s="326">
        <f>IF(VLOOKUP($AU150,'FE Source'!$A:$Y,19,FALSE)=0,"-",VLOOKUP($AU150,'FE Source'!$A:$Y,19,FALSE))</f>
        <v>135.46</v>
      </c>
      <c r="AM150" s="259">
        <f>IF(VLOOKUP($AU150,'FE Source'!$A:$DJ,36,FALSE)=0,"-",VLOOKUP($AU150,'FE Source'!$A:$DJ,36,FALSE))</f>
        <v>122.01</v>
      </c>
      <c r="AN150" s="165">
        <f>IF(VLOOKUP($AU150,'FE Source'!$A:$W,13,FALSE)=0,"-",VLOOKUP($AU150,'FE Source'!$A:$W,13,FALSE))</f>
        <v>1082.0999999999999</v>
      </c>
      <c r="AO150" s="198">
        <f>IF(J150="no","-",IF(VLOOKUP($AU150,'FE Source'!$A:$W,15,FALSE)=0,"-",VLOOKUP($AU150,'FE Source'!$A:$W,15,FALSE)))</f>
        <v>5.05</v>
      </c>
      <c r="AP150" s="201" t="str">
        <f>IF(AO150="-","-",IF(VLOOKUP($AU150,'FE Source'!$A:$Z,21,FALSE)=0,"-",IF(VLOOKUP($AU150,'FE Source'!$A:$Z,21,FALSE)=2,"Semi-Annual",IF(VLOOKUP($AU150,'FE Source'!$A:$Z,21,FALSE)=4,"Quarterly",IF(VLOOKUP($AU150,'FE Source'!$A:$Z,21,FALSE)=12,"Monthly","Annual")))))</f>
        <v>Monthly</v>
      </c>
      <c r="AQ150" s="170">
        <f t="array" ref="AQ150">IF(VLOOKUP($AU150,'FE Source'!$A:$W,16,FALSE)=0,"-",VLOOKUP($AU150,'FE Source'!$A:$W,16,FALSE))</f>
        <v>1.68</v>
      </c>
      <c r="AR150" s="175" t="str">
        <f>IF(VLOOKUP($AU150,'FE Source'!$A:$W,17,FALSE)=0,"-",VLOOKUP($AU150,'FE Source'!$A:$W,17,FALSE))</f>
        <v>-</v>
      </c>
      <c r="AS150" s="173">
        <f>IF(VLOOKUP($AU150,'FE Source'!$AN:$AS,4,FALSE)="",VLOOKUP($AU150,'FE Source'!$AN:$AS,3,FALSE),VLOOKUP($AU150,'FE Source'!$AN:$AS,4,FALSE))</f>
        <v>71.150000000000006</v>
      </c>
      <c r="AT150" s="179">
        <f>IF(VLOOKUP($AU150,'FE Source'!$AN:$AS,5,FALSE)=0,"-",VLOOKUP($AU150,'FE Source'!$AN:$AS,5,FALSE))</f>
        <v>45783</v>
      </c>
      <c r="AU150" s="163" t="s">
        <v>4457</v>
      </c>
      <c r="BE150" s="219" t="str">
        <f>IF(VLOOKUP($AU150,'FE Source'!$A:$AK,22,FALSE)=0,"-",VLOOKUP($AU150,'FE Source'!$A:$AK,22,FALSE))</f>
        <v>-</v>
      </c>
      <c r="BF150" s="219" t="str">
        <f>IF(VLOOKUP($AU150,'FE Source'!$A:$AK,23,FALSE)=0,"-",VLOOKUP($AU150,'FE Source'!$A:$AK,23,FALSE))</f>
        <v>-</v>
      </c>
      <c r="BG150" s="219" t="str">
        <f>IF(VLOOKUP($AU150,'FE Source'!$A:$AK,24,FALSE)=0,"-",VLOOKUP($AU150,'FE Source'!$A:$AK,24,FALSE))</f>
        <v>-</v>
      </c>
      <c r="BH150" s="219">
        <f>IF(VLOOKUP($AU150,'FE Source'!$A:$AK,25,FALSE)=0,"-",VLOOKUP($AU150,'FE Source'!$A:$AK,25,FALSE))</f>
        <v>-8.0500000000000007</v>
      </c>
      <c r="BI150" s="219">
        <f>IF(VLOOKUP($AU150,'FE Source'!$A:$AK,26,FALSE)=0,"-",VLOOKUP($AU150,'FE Source'!$A:$AK,26,FALSE))</f>
        <v>12.56</v>
      </c>
      <c r="BJ150" s="219">
        <f>IF(VLOOKUP($AU150,'FE Source'!$A:$AK,27,FALSE)=0,"-",VLOOKUP($AU150,'FE Source'!$A:$AK,27,FALSE))</f>
        <v>5.88</v>
      </c>
      <c r="BK150" s="219">
        <f>IF(VLOOKUP($AU150,'FE Source'!$A:$AK,28,FALSE)=0,"-",VLOOKUP($AU150,'FE Source'!$A:$AK,28,FALSE))</f>
        <v>-3.73</v>
      </c>
      <c r="BL150" s="219">
        <f>IF(VLOOKUP($AU150,'FE Source'!$A:$AK,29,FALSE)=0,"-",VLOOKUP($AU150,'FE Source'!$A:$AK,29,FALSE))</f>
        <v>-16.96</v>
      </c>
      <c r="BM150" s="219">
        <f>IF(VLOOKUP($AU150,'FE Source'!$A:$AK,30,FALSE)=0,"-",VLOOKUP($AU150,'FE Source'!$A:$AK,30,FALSE))</f>
        <v>9.52</v>
      </c>
      <c r="BN150" t="str">
        <f>IF(VLOOKUP($AU150,'FE Source'!$A:$AK,31,FALSE)="No Specified Index","-",IF(VLOOKUP($AU150,'FE Source'!$A:$AK,31,FALSE)=0,"-",VLOOKUP($AU150,'FE Source'!$A:$AK,31,FALSE)))</f>
        <v>JPM EMBI GLOBAL DIVERSIFIED HEDGED</v>
      </c>
      <c r="BO150" s="217">
        <f>IF(VLOOKUP($AU150,'FE Source'!$A:$AK,32,FALSE)=0,"-",VLOOKUP($AU150,'FE Source'!$A:$AK,32,FALSE))</f>
        <v>42719</v>
      </c>
      <c r="BP150" s="18" t="str">
        <f>IF(VLOOKUP($AU150,'FE Source'!$AZ:$BC,2,FALSE)=0,"-",VLOOKUP($AU150,'FE Source'!$AZ:$BC,2,FALSE))</f>
        <v>-</v>
      </c>
      <c r="BQ150" s="18" t="str">
        <f>IF(VLOOKUP($AU150,'FE Source'!$AZ:$BC,3,FALSE)=0,"-",VLOOKUP($AU150,'FE Source'!$AZ:$BC,3,FALSE))</f>
        <v>-</v>
      </c>
      <c r="BR150" s="18" t="str">
        <f>IF(VLOOKUP($AU150,'FE Source'!$AZ:$BC,4,FALSE)=0,"-",VLOOKUP($AU150,'FE Source'!$AZ:$BC,4,FALSE))</f>
        <v>-</v>
      </c>
    </row>
    <row r="151" spans="1:70" ht="15" customHeight="1">
      <c r="A151" s="3"/>
      <c r="B151" s="159" t="str">
        <f>INDEX('UT - Retail'!$A$7:$A$1409,MATCH(AU151,'UT - Retail'!$U$7:$U$1409,0),1)</f>
        <v xml:space="preserve">Amundi </v>
      </c>
      <c r="C151" s="710" t="str">
        <f>INDEX('UT - Retail'!$B$7:$B$1409,MATCH(AU151,'UT - Retail'!$U$7:$U$1409,0),1)</f>
        <v>Amundi Funds Emerging Markets Hard Currency Bond A2 (MTD) USD-H</v>
      </c>
      <c r="D151" s="711"/>
      <c r="E151" s="147" t="str">
        <f>VLOOKUP(C151,'UT - Retail'!$B:$K,8,FALSE)</f>
        <v>Fixed Income</v>
      </c>
      <c r="F151" s="82" t="str">
        <f>VLOOKUP(C151,'UT - Retail'!$B:$K,9,FALSE)</f>
        <v>Emerging Markets</v>
      </c>
      <c r="G151" s="82" t="str">
        <f>VLOOKUP(C151,'UT - Retail'!$B:$K,10,FALSE)</f>
        <v>General</v>
      </c>
      <c r="H151" s="82" t="str">
        <f>VLOOKUP(C151,'UT - Retail'!$B:$N,13,FALSE)</f>
        <v>No</v>
      </c>
      <c r="I151" s="82" t="str">
        <f>VLOOKUP(C151,'UT - Retail'!$B:$Q,14,FALSE)</f>
        <v>No</v>
      </c>
      <c r="J151" s="82" t="str">
        <f>VLOOKUP(C151,'UT - Retail'!$B:$Q,11,FALSE)</f>
        <v>Yes</v>
      </c>
      <c r="K151" s="130" t="str">
        <f>VLOOKUP(C151,'UT - Retail'!$B:$P,15,FALSE)</f>
        <v>No</v>
      </c>
      <c r="L151" s="82" t="str">
        <f>VLOOKUP(C151,'UT - Retail'!$B:$Q,16,FALSE)</f>
        <v>iFast</v>
      </c>
      <c r="M151" s="173" t="str">
        <f>VLOOKUP(C151,'UT - Retail'!$B:$K,6,FALSE)</f>
        <v>USD</v>
      </c>
      <c r="N151" s="173" t="str">
        <f>IFERROR(IF(MATCH(C151,'Portfolio Construction'!$AL:$AL,0),"Yes","No"),"No")</f>
        <v>No</v>
      </c>
      <c r="O151" s="173" t="str">
        <f>IFERROR(IF(MATCH(C151,'Portfolio Construction'!$AN:$AN,0),"Yes","No"),"No")</f>
        <v>No</v>
      </c>
      <c r="P151" s="173" t="str">
        <f>IFERROR(IF(MATCH(C151,'Portfolio Construction'!$AP:$AP,0),"Yes","No"),"No")</f>
        <v>No</v>
      </c>
      <c r="Q151" s="173" t="str">
        <f>IFERROR(IF(MATCH(C151,'Portfolio Construction'!$AR:$AR,0),"Yes","No"),"No")</f>
        <v>No</v>
      </c>
      <c r="R151" s="173" t="str">
        <f>IFERROR(IF(MATCH(C151,'Portfolio Construction'!$AT:$AT,0),"Yes","No"),"No")</f>
        <v>No</v>
      </c>
      <c r="S151" s="173" t="str">
        <f>IFERROR(IF(MATCH(C151,'Portfolio Construction'!$AV:$AV,0),"Yes","No"),"No")</f>
        <v>No</v>
      </c>
      <c r="T151" s="173" t="str">
        <f>IFERROR(IF(MATCH(C151,'Portfolio Construction'!$AX:$AX,0),"Yes","No"),"No")</f>
        <v>No</v>
      </c>
      <c r="U151" s="173" t="str">
        <f>IFERROR(IF(MATCH(C151,'Portfolio Construction'!$AZ:$AZ,0),"Yes","No"),"No")</f>
        <v>No</v>
      </c>
      <c r="V151" s="173" t="str">
        <f>IFERROR(IF(MATCH(C151,'Portfolio Construction'!$BB:$BB,0),"Yes","No"),"No")</f>
        <v>No</v>
      </c>
      <c r="W151" s="619">
        <f>IF(VLOOKUP($AU151,'FE Source'!$A:$W,3,FALSE)=0,"-",VLOOKUP($AU151,'FE Source'!$A:$W,3,FALSE))</f>
        <v>-4.7300000000000004</v>
      </c>
      <c r="X151" s="618">
        <f>IF(VLOOKUP($AU151,'FE Source'!$A:$W,4,FALSE)=0,"-",VLOOKUP($AU151,'FE Source'!$A:$W,4,FALSE))</f>
        <v>-3.92</v>
      </c>
      <c r="Y151" s="618">
        <f>IF(VLOOKUP($AU151,'FE Source'!$A:$W,5,FALSE)=0,"-",VLOOKUP($AU151,'FE Source'!$A:$W,5,FALSE))</f>
        <v>-2.33</v>
      </c>
      <c r="Z151" s="618">
        <f>IF(VLOOKUP($AU151,'FE Source'!$A:$W,6,FALSE)=0,"-",VLOOKUP($AU151,'FE Source'!$A:$W,6,FALSE))</f>
        <v>1.08</v>
      </c>
      <c r="AA151" s="618">
        <f>IF(VLOOKUP($AU151,'FE Source'!$A:$W,7,FALSE)=0,"-",VLOOKUP($AU151,'FE Source'!$A:$W,7,FALSE))</f>
        <v>2.16</v>
      </c>
      <c r="AB151" s="618">
        <f>IF(VLOOKUP($AU151,'FE Source'!$A:$W,8,FALSE)=0,"-",VLOOKUP($AU151,'FE Source'!$A:$W,8,FALSE))</f>
        <v>1.17</v>
      </c>
      <c r="AC151" s="623" t="str">
        <f>IF(VLOOKUP($AU151,'FE Source'!$A:$W,9,FALSE)=0,"-",VLOOKUP($AU151,'FE Source'!$A:$W,9,FALSE))</f>
        <v>-</v>
      </c>
      <c r="AD151" s="147">
        <f>IF(VLOOKUP($AU151,'FE Source'!$A:$W,10,FALSE)=0,"-",VLOOKUP($AU151,'FE Source'!$A:$W,10,FALSE))</f>
        <v>1.32</v>
      </c>
      <c r="AE151" s="82">
        <f>IF(VLOOKUP($AU151,'FE Source'!$A:$W,11,FALSE)=0,"-",VLOOKUP($AU151,'FE Source'!$A:$W,11,FALSE))</f>
        <v>7.18</v>
      </c>
      <c r="AF151" s="82" t="str">
        <f>IF(VLOOKUP($AU151,'FE Source'!$A:$W,12,FALSE)=0,"-",VLOOKUP($AU151,'FE Source'!$A:$W,12,FALSE))</f>
        <v>-</v>
      </c>
      <c r="AG151" s="130">
        <f>IF(VLOOKUP($AU151,'FE Source'!$A:$W,14,FALSE)=0,"-",VLOOKUP($AU151,'FE Source'!$A:$W,14,FALSE))</f>
        <v>-11.24</v>
      </c>
      <c r="AH151" s="173">
        <f>IF(VLOOKUP($AU151,'FE Source'!$A:$DJ,33,FALSE)=0,"-",VLOOKUP($AU151,'FE Source'!$A:$DJ,33,FALSE))</f>
        <v>161.99</v>
      </c>
      <c r="AI151" s="203">
        <f>IF(VLOOKUP($AU151,'FE Source'!$A:$Y,20,FALSE)=0,"-",VLOOKUP($AU151,'FE Source'!$A:$Y,20,FALSE))</f>
        <v>125.74</v>
      </c>
      <c r="AJ151" s="257">
        <f>IF(VLOOKUP($AU151,'FE Source'!$A:$DJ,34,FALSE)=0,"-",VLOOKUP($AU151,'FE Source'!$A:$DJ,34,FALSE))</f>
        <v>131.15</v>
      </c>
      <c r="AK151" s="257">
        <f>IF(VLOOKUP($AU151,'FE Source'!$A:$DJ,35,FALSE)=0,"-",VLOOKUP($AU151,'FE Source'!$A:$DJ,35,FALSE))</f>
        <v>261.99</v>
      </c>
      <c r="AL151" s="326">
        <f>IF(VLOOKUP($AU151,'FE Source'!$A:$Y,19,FALSE)=0,"-",VLOOKUP($AU151,'FE Source'!$A:$Y,19,FALSE))</f>
        <v>134.69999999999999</v>
      </c>
      <c r="AM151" s="259">
        <f>IF(VLOOKUP($AU151,'FE Source'!$A:$DJ,36,FALSE)=0,"-",VLOOKUP($AU151,'FE Source'!$A:$DJ,36,FALSE))</f>
        <v>113.03</v>
      </c>
      <c r="AN151" s="165">
        <f>IF(VLOOKUP($AU151,'FE Source'!$A:$W,13,FALSE)=0,"-",VLOOKUP($AU151,'FE Source'!$A:$W,13,FALSE))</f>
        <v>1082.0999999999999</v>
      </c>
      <c r="AO151" s="198">
        <f>IF(J151="no","-",IF(VLOOKUP($AU151,'FE Source'!$A:$W,15,FALSE)=0,"-",VLOOKUP($AU151,'FE Source'!$A:$W,15,FALSE)))</f>
        <v>4.97</v>
      </c>
      <c r="AP151" s="201" t="str">
        <f>IF(AO151="-","-",IF(VLOOKUP($AU151,'FE Source'!$A:$Z,21,FALSE)=0,"-",IF(VLOOKUP($AU151,'FE Source'!$A:$Z,21,FALSE)=2,"Semi-Annual",IF(VLOOKUP($AU151,'FE Source'!$A:$Z,21,FALSE)=4,"Quarterly",IF(VLOOKUP($AU151,'FE Source'!$A:$Z,21,FALSE)=12,"Monthly","Annual")))))</f>
        <v>Monthly</v>
      </c>
      <c r="AQ151" s="170">
        <f t="array" ref="AQ151">IF(VLOOKUP($AU151,'FE Source'!$A:$W,16,FALSE)=0,"-",VLOOKUP($AU151,'FE Source'!$A:$W,16,FALSE))</f>
        <v>1.68</v>
      </c>
      <c r="AR151" s="175" t="str">
        <f>IF(VLOOKUP($AU151,'FE Source'!$A:$W,17,FALSE)=0,"-",VLOOKUP($AU151,'FE Source'!$A:$W,17,FALSE))</f>
        <v>Neutral</v>
      </c>
      <c r="AS151" s="173">
        <f>IF(VLOOKUP($AU151,'FE Source'!$AN:$AS,4,FALSE)="",VLOOKUP($AU151,'FE Source'!$AN:$AS,3,FALSE),VLOOKUP($AU151,'FE Source'!$AN:$AS,4,FALSE))</f>
        <v>75.83</v>
      </c>
      <c r="AT151" s="179">
        <f>IF(VLOOKUP($AU151,'FE Source'!$AN:$AS,5,FALSE)=0,"-",VLOOKUP($AU151,'FE Source'!$AN:$AS,5,FALSE))</f>
        <v>45783</v>
      </c>
      <c r="AU151" s="163" t="s">
        <v>4458</v>
      </c>
      <c r="BE151" s="219" t="str">
        <f>IF(VLOOKUP($AU151,'FE Source'!$A:$AK,22,FALSE)=0,"-",VLOOKUP($AU151,'FE Source'!$A:$AK,22,FALSE))</f>
        <v>-</v>
      </c>
      <c r="BF151" s="219" t="str">
        <f>IF(VLOOKUP($AU151,'FE Source'!$A:$AK,23,FALSE)=0,"-",VLOOKUP($AU151,'FE Source'!$A:$AK,23,FALSE))</f>
        <v>-</v>
      </c>
      <c r="BG151" s="219" t="str">
        <f>IF(VLOOKUP($AU151,'FE Source'!$A:$AK,24,FALSE)=0,"-",VLOOKUP($AU151,'FE Source'!$A:$AK,24,FALSE))</f>
        <v>-</v>
      </c>
      <c r="BH151" s="219">
        <f>IF(VLOOKUP($AU151,'FE Source'!$A:$AK,25,FALSE)=0,"-",VLOOKUP($AU151,'FE Source'!$A:$AK,25,FALSE))</f>
        <v>-5.42</v>
      </c>
      <c r="BI151" s="219">
        <f>IF(VLOOKUP($AU151,'FE Source'!$A:$AK,26,FALSE)=0,"-",VLOOKUP($AU151,'FE Source'!$A:$AK,26,FALSE))</f>
        <v>11.8</v>
      </c>
      <c r="BJ151" s="219">
        <f>IF(VLOOKUP($AU151,'FE Source'!$A:$AK,27,FALSE)=0,"-",VLOOKUP($AU151,'FE Source'!$A:$AK,27,FALSE))</f>
        <v>3.37</v>
      </c>
      <c r="BK151" s="219">
        <f>IF(VLOOKUP($AU151,'FE Source'!$A:$AK,28,FALSE)=0,"-",VLOOKUP($AU151,'FE Source'!$A:$AK,28,FALSE))</f>
        <v>-1.85</v>
      </c>
      <c r="BL151" s="219">
        <f>IF(VLOOKUP($AU151,'FE Source'!$A:$AK,29,FALSE)=0,"-",VLOOKUP($AU151,'FE Source'!$A:$AK,29,FALSE))</f>
        <v>-16.91</v>
      </c>
      <c r="BM151" s="219">
        <f>IF(VLOOKUP($AU151,'FE Source'!$A:$AK,30,FALSE)=0,"-",VLOOKUP($AU151,'FE Source'!$A:$AK,30,FALSE))</f>
        <v>10.050000000000001</v>
      </c>
      <c r="BN151" t="str">
        <f>IF(VLOOKUP($AU151,'FE Source'!$A:$AK,31,FALSE)="No Specified Index","-",IF(VLOOKUP($AU151,'FE Source'!$A:$AK,31,FALSE)=0,"-",VLOOKUP($AU151,'FE Source'!$A:$AK,31,FALSE)))</f>
        <v>JPM EMBI GLOBAL DIVERSIFIED HEDGED</v>
      </c>
      <c r="BO151" s="217">
        <f>IF(VLOOKUP($AU151,'FE Source'!$A:$AK,32,FALSE)=0,"-",VLOOKUP($AU151,'FE Source'!$A:$AK,32,FALSE))</f>
        <v>42719</v>
      </c>
      <c r="BP151" s="18" t="str">
        <f>IF(VLOOKUP($AU151,'FE Source'!$AZ:$BC,2,FALSE)=0,"-",VLOOKUP($AU151,'FE Source'!$AZ:$BC,2,FALSE))</f>
        <v>-</v>
      </c>
      <c r="BQ151" s="18" t="str">
        <f>IF(VLOOKUP($AU151,'FE Source'!$AZ:$BC,3,FALSE)=0,"-",VLOOKUP($AU151,'FE Source'!$AZ:$BC,3,FALSE))</f>
        <v>-</v>
      </c>
      <c r="BR151" s="18" t="str">
        <f>IF(VLOOKUP($AU151,'FE Source'!$AZ:$BC,4,FALSE)=0,"-",VLOOKUP($AU151,'FE Source'!$AZ:$BC,4,FALSE))</f>
        <v>-</v>
      </c>
    </row>
    <row r="152" spans="1:70" ht="15" customHeight="1">
      <c r="A152" s="3"/>
      <c r="B152" s="159" t="str">
        <f>INDEX('UT - Retail'!$A$7:$A$1409,MATCH(AU152,'UT - Retail'!$U$7:$U$1409,0),1)</f>
        <v xml:space="preserve">Amundi </v>
      </c>
      <c r="C152" s="710" t="str">
        <f>INDEX('UT - Retail'!$B$7:$B$1409,MATCH(AU152,'UT - Retail'!$U$7:$U$1409,0),1)</f>
        <v>Amundi Index Solutions - Index MSCI World A12S C SGD</v>
      </c>
      <c r="D152" s="711"/>
      <c r="E152" s="147" t="str">
        <f>VLOOKUP(C152,'UT - Retail'!$B:$K,8,FALSE)</f>
        <v>Equities</v>
      </c>
      <c r="F152" s="82" t="str">
        <f>VLOOKUP(C152,'UT - Retail'!$B:$K,9,FALSE)</f>
        <v>Global</v>
      </c>
      <c r="G152" s="82" t="str">
        <f>VLOOKUP(C152,'UT - Retail'!$B:$K,10,FALSE)</f>
        <v>General</v>
      </c>
      <c r="H152" s="82" t="str">
        <f>VLOOKUP(C152,'UT - Retail'!$B:$N,13,FALSE)</f>
        <v>Yes</v>
      </c>
      <c r="I152" s="82" t="str">
        <f>VLOOKUP(C152,'UT - Retail'!$B:$Q,14,FALSE)</f>
        <v>No</v>
      </c>
      <c r="J152" s="82" t="str">
        <f>VLOOKUP(C152,'UT - Retail'!$B:$Q,11,FALSE)</f>
        <v>No</v>
      </c>
      <c r="K152" s="130" t="str">
        <f>VLOOKUP(C152,'UT - Retail'!$B:$P,15,FALSE)</f>
        <v>Yes</v>
      </c>
      <c r="L152" s="82" t="str">
        <f>VLOOKUP(C152,'UT - Retail'!$B:$Q,16,FALSE)</f>
        <v>Navigator</v>
      </c>
      <c r="M152" s="173" t="str">
        <f>VLOOKUP(C152,'UT - Retail'!$B:$K,6,FALSE)</f>
        <v>SGD</v>
      </c>
      <c r="N152" s="173" t="str">
        <f>IFERROR(IF(MATCH(C152,'Portfolio Construction'!$AL:$AL,0),"Yes","No"),"No")</f>
        <v>No</v>
      </c>
      <c r="O152" s="173" t="str">
        <f>IFERROR(IF(MATCH(C152,'Portfolio Construction'!$AN:$AN,0),"Yes","No"),"No")</f>
        <v>No</v>
      </c>
      <c r="P152" s="173" t="str">
        <f>IFERROR(IF(MATCH(C152,'Portfolio Construction'!$AP:$AP,0),"Yes","No"),"No")</f>
        <v>No</v>
      </c>
      <c r="Q152" s="173" t="str">
        <f>IFERROR(IF(MATCH(C152,'Portfolio Construction'!$AR:$AR,0),"Yes","No"),"No")</f>
        <v>No</v>
      </c>
      <c r="R152" s="173" t="str">
        <f>IFERROR(IF(MATCH(C152,'Portfolio Construction'!$AT:$AT,0),"Yes","No"),"No")</f>
        <v>No</v>
      </c>
      <c r="S152" s="173" t="str">
        <f>IFERROR(IF(MATCH(C152,'Portfolio Construction'!$AV:$AV,0),"Yes","No"),"No")</f>
        <v>No</v>
      </c>
      <c r="T152" s="173" t="str">
        <f>IFERROR(IF(MATCH(C152,'Portfolio Construction'!$AX:$AX,0),"Yes","No"),"No")</f>
        <v>No</v>
      </c>
      <c r="U152" s="173" t="str">
        <f>IFERROR(IF(MATCH(C152,'Portfolio Construction'!$AZ:$AZ,0),"Yes","No"),"No")</f>
        <v>No</v>
      </c>
      <c r="V152" s="173" t="str">
        <f>IFERROR(IF(MATCH(C152,'Portfolio Construction'!$BB:$BB,0),"Yes","No"),"No")</f>
        <v>No</v>
      </c>
      <c r="W152" s="619">
        <f>IF(VLOOKUP($AU152,'FE Source'!$A:$W,3,FALSE)=0,"-",VLOOKUP($AU152,'FE Source'!$A:$W,3,FALSE))</f>
        <v>-5.07</v>
      </c>
      <c r="X152" s="618">
        <f>IF(VLOOKUP($AU152,'FE Source'!$A:$W,4,FALSE)=0,"-",VLOOKUP($AU152,'FE Source'!$A:$W,4,FALSE))</f>
        <v>7.13</v>
      </c>
      <c r="Y152" s="618">
        <f>IF(VLOOKUP($AU152,'FE Source'!$A:$W,5,FALSE)=0,"-",VLOOKUP($AU152,'FE Source'!$A:$W,5,FALSE))</f>
        <v>-3.89</v>
      </c>
      <c r="Z152" s="618">
        <f>IF(VLOOKUP($AU152,'FE Source'!$A:$W,6,FALSE)=0,"-",VLOOKUP($AU152,'FE Source'!$A:$W,6,FALSE))</f>
        <v>5.8</v>
      </c>
      <c r="AA152" s="618">
        <f>IF(VLOOKUP($AU152,'FE Source'!$A:$W,7,FALSE)=0,"-",VLOOKUP($AU152,'FE Source'!$A:$W,7,FALSE))</f>
        <v>9.39</v>
      </c>
      <c r="AB152" s="618" t="str">
        <f>IF(VLOOKUP($AU152,'FE Source'!$A:$W,8,FALSE)=0,"-",VLOOKUP($AU152,'FE Source'!$A:$W,8,FALSE))</f>
        <v>-</v>
      </c>
      <c r="AC152" s="623" t="str">
        <f>IF(VLOOKUP($AU152,'FE Source'!$A:$W,9,FALSE)=0,"-",VLOOKUP($AU152,'FE Source'!$A:$W,9,FALSE))</f>
        <v>-</v>
      </c>
      <c r="AD152" s="147">
        <f>IF(VLOOKUP($AU152,'FE Source'!$A:$W,10,FALSE)=0,"-",VLOOKUP($AU152,'FE Source'!$A:$W,10,FALSE))</f>
        <v>1.06</v>
      </c>
      <c r="AE152" s="82">
        <f>IF(VLOOKUP($AU152,'FE Source'!$A:$W,11,FALSE)=0,"-",VLOOKUP($AU152,'FE Source'!$A:$W,11,FALSE))</f>
        <v>13.32</v>
      </c>
      <c r="AF152" s="82">
        <f>IF(VLOOKUP($AU152,'FE Source'!$A:$W,12,FALSE)=0,"-",VLOOKUP($AU152,'FE Source'!$A:$W,12,FALSE))</f>
        <v>0.49</v>
      </c>
      <c r="AG152" s="130">
        <f>IF(VLOOKUP($AU152,'FE Source'!$A:$W,14,FALSE)=0,"-",VLOOKUP($AU152,'FE Source'!$A:$W,14,FALSE))</f>
        <v>-10.94</v>
      </c>
      <c r="AH152" s="173">
        <f>IF(VLOOKUP($AU152,'FE Source'!$A:$DJ,33,FALSE)=0,"-",VLOOKUP($AU152,'FE Source'!$A:$DJ,33,FALSE))</f>
        <v>146.09</v>
      </c>
      <c r="AI152" s="203">
        <f>IF(VLOOKUP($AU152,'FE Source'!$A:$Y,20,FALSE)=0,"-",VLOOKUP($AU152,'FE Source'!$A:$Y,20,FALSE))</f>
        <v>132.16999999999999</v>
      </c>
      <c r="AJ152" s="257" t="str">
        <f>IF(VLOOKUP($AU152,'FE Source'!$A:$DJ,34,FALSE)=0,"-",VLOOKUP($AU152,'FE Source'!$A:$DJ,34,FALSE))</f>
        <v>-</v>
      </c>
      <c r="AK152" s="257">
        <f>IF(VLOOKUP($AU152,'FE Source'!$A:$DJ,35,FALSE)=0,"-",VLOOKUP($AU152,'FE Source'!$A:$DJ,35,FALSE))</f>
        <v>91.73</v>
      </c>
      <c r="AL152" s="326">
        <f>IF(VLOOKUP($AU152,'FE Source'!$A:$Y,19,FALSE)=0,"-",VLOOKUP($AU152,'FE Source'!$A:$Y,19,FALSE))</f>
        <v>95.88</v>
      </c>
      <c r="AM152" s="259" t="str">
        <f>IF(VLOOKUP($AU152,'FE Source'!$A:$DJ,36,FALSE)=0,"-",VLOOKUP($AU152,'FE Source'!$A:$DJ,36,FALSE))</f>
        <v>-</v>
      </c>
      <c r="AN152" s="165">
        <f>IF(VLOOKUP($AU152,'FE Source'!$A:$W,13,FALSE)=0,"-",VLOOKUP($AU152,'FE Source'!$A:$W,13,FALSE))</f>
        <v>6491</v>
      </c>
      <c r="AO152" s="198" t="str">
        <f>IF(J152="no","-",IF(VLOOKUP($AU152,'FE Source'!$A:$W,15,FALSE)=0,"-",VLOOKUP($AU152,'FE Source'!$A:$W,15,FALSE)))</f>
        <v>-</v>
      </c>
      <c r="AP152" s="201" t="str">
        <f>IF(AO152="-","-",IF(VLOOKUP($AU152,'FE Source'!$A:$Z,21,FALSE)=0,"-",IF(VLOOKUP($AU152,'FE Source'!$A:$Z,21,FALSE)=2,"Semi-Annual",IF(VLOOKUP($AU152,'FE Source'!$A:$Z,21,FALSE)=4,"Quarterly",IF(VLOOKUP($AU152,'FE Source'!$A:$Z,21,FALSE)=12,"Monthly","Annual")))))</f>
        <v>-</v>
      </c>
      <c r="AQ152" s="170">
        <f t="array" ref="AQ152">IF(VLOOKUP($AU152,'FE Source'!$A:$W,16,FALSE)=0,"-",VLOOKUP($AU152,'FE Source'!$A:$W,16,FALSE))</f>
        <v>0.1</v>
      </c>
      <c r="AR152" s="175" t="str">
        <f>IF(VLOOKUP($AU152,'FE Source'!$A:$W,17,FALSE)=0,"-",VLOOKUP($AU152,'FE Source'!$A:$W,17,FALSE))</f>
        <v>Silver</v>
      </c>
      <c r="AS152" s="173">
        <f>IF(VLOOKUP($AU152,'FE Source'!$AN:$AS,4,FALSE)="",VLOOKUP($AU152,'FE Source'!$AN:$AS,3,FALSE),VLOOKUP($AU152,'FE Source'!$AN:$AS,4,FALSE))</f>
        <v>177.39</v>
      </c>
      <c r="AT152" s="179">
        <f>IF(VLOOKUP($AU152,'FE Source'!$AN:$AS,5,FALSE)=0,"-",VLOOKUP($AU152,'FE Source'!$AN:$AS,5,FALSE))</f>
        <v>45782</v>
      </c>
      <c r="AU152" s="177" t="s">
        <v>10722</v>
      </c>
      <c r="BE152" s="219" t="str">
        <f>IF(VLOOKUP($AU152,'FE Source'!$A:$AK,22,FALSE)=0,"-",VLOOKUP($AU152,'FE Source'!$A:$AK,22,FALSE))</f>
        <v>-</v>
      </c>
      <c r="BF152" s="219" t="str">
        <f>IF(VLOOKUP($AU152,'FE Source'!$A:$AK,23,FALSE)=0,"-",VLOOKUP($AU152,'FE Source'!$A:$AK,23,FALSE))</f>
        <v>-</v>
      </c>
      <c r="BG152" s="219" t="str">
        <f>IF(VLOOKUP($AU152,'FE Source'!$A:$AK,24,FALSE)=0,"-",VLOOKUP($AU152,'FE Source'!$A:$AK,24,FALSE))</f>
        <v>-</v>
      </c>
      <c r="BH152" s="219" t="str">
        <f>IF(VLOOKUP($AU152,'FE Source'!$A:$AK,25,FALSE)=0,"-",VLOOKUP($AU152,'FE Source'!$A:$AK,25,FALSE))</f>
        <v>-</v>
      </c>
      <c r="BI152" s="219" t="str">
        <f>IF(VLOOKUP($AU152,'FE Source'!$A:$AK,26,FALSE)=0,"-",VLOOKUP($AU152,'FE Source'!$A:$AK,26,FALSE))</f>
        <v>-</v>
      </c>
      <c r="BJ152" s="219" t="str">
        <f>IF(VLOOKUP($AU152,'FE Source'!$A:$AK,27,FALSE)=0,"-",VLOOKUP($AU152,'FE Source'!$A:$AK,27,FALSE))</f>
        <v>-</v>
      </c>
      <c r="BK152" s="219" t="str">
        <f>IF(VLOOKUP($AU152,'FE Source'!$A:$AK,28,FALSE)=0,"-",VLOOKUP($AU152,'FE Source'!$A:$AK,28,FALSE))</f>
        <v>-</v>
      </c>
      <c r="BL152" s="219" t="str">
        <f>IF(VLOOKUP($AU152,'FE Source'!$A:$AK,29,FALSE)=0,"-",VLOOKUP($AU152,'FE Source'!$A:$AK,29,FALSE))</f>
        <v>-</v>
      </c>
      <c r="BM152" s="219">
        <f>IF(VLOOKUP($AU152,'FE Source'!$A:$AK,30,FALSE)=0,"-",VLOOKUP($AU152,'FE Source'!$A:$AK,30,FALSE))</f>
        <v>21.89</v>
      </c>
      <c r="BN152" t="str">
        <f>IF(VLOOKUP($AU152,'FE Source'!$A:$AK,31,FALSE)="No Specified Index","-",IF(VLOOKUP($AU152,'FE Source'!$A:$AK,31,FALSE)=0,"-",VLOOKUP($AU152,'FE Source'!$A:$AK,31,FALSE)))</f>
        <v>MSCI World</v>
      </c>
      <c r="BO152" s="217" t="str">
        <f>IF(VLOOKUP($AU152,'FE Source'!$A:$AK,32,FALSE)=0,"-",VLOOKUP($AU152,'FE Source'!$A:$AK,32,FALSE))</f>
        <v>-</v>
      </c>
      <c r="BP152" s="18" t="str">
        <f>IF(VLOOKUP($AU152,'FE Source'!$AZ:$BC,2,FALSE)=0,"-",VLOOKUP($AU152,'FE Source'!$AZ:$BC,2,FALSE))</f>
        <v>-</v>
      </c>
      <c r="BQ152" s="18" t="str">
        <f>IF(VLOOKUP($AU152,'FE Source'!$AZ:$BC,3,FALSE)=0,"-",VLOOKUP($AU152,'FE Source'!$AZ:$BC,3,FALSE))</f>
        <v>-</v>
      </c>
      <c r="BR152" s="18" t="str">
        <f>IF(VLOOKUP($AU152,'FE Source'!$AZ:$BC,4,FALSE)=0,"-",VLOOKUP($AU152,'FE Source'!$AZ:$BC,4,FALSE))</f>
        <v>-</v>
      </c>
    </row>
    <row r="153" spans="1:70" ht="15" customHeight="1">
      <c r="A153" s="3"/>
      <c r="B153" s="159" t="str">
        <f>INDEX('UT - Retail'!$A$7:$A$1409,MATCH(AU153,'UT - Retail'!$U$7:$U$1409,0),1)</f>
        <v xml:space="preserve">Amundi </v>
      </c>
      <c r="C153" s="710" t="str">
        <f>INDEX('UT - Retail'!$B$7:$B$1409,MATCH(AU153,'UT - Retail'!$U$7:$U$1409,0),1)</f>
        <v>Amundi Index Solutions - Prime USA AS C SGD</v>
      </c>
      <c r="D153" s="711"/>
      <c r="E153" s="147" t="str">
        <f>VLOOKUP(C153,'UT - Retail'!$B:$K,8,FALSE)</f>
        <v>Equities</v>
      </c>
      <c r="F153" s="82" t="str">
        <f>VLOOKUP(C153,'UT - Retail'!$B:$K,9,FALSE)</f>
        <v>US</v>
      </c>
      <c r="G153" s="82" t="str">
        <f>VLOOKUP(C153,'UT - Retail'!$B:$K,10,FALSE)</f>
        <v>General</v>
      </c>
      <c r="H153" s="82" t="str">
        <f>VLOOKUP(C153,'UT - Retail'!$B:$N,13,FALSE)</f>
        <v>Yes</v>
      </c>
      <c r="I153" s="82" t="str">
        <f>VLOOKUP(C153,'UT - Retail'!$B:$Q,14,FALSE)</f>
        <v>No</v>
      </c>
      <c r="J153" s="82" t="str">
        <f>VLOOKUP(C153,'UT - Retail'!$B:$Q,11,FALSE)</f>
        <v>No</v>
      </c>
      <c r="K153" s="130" t="str">
        <f>VLOOKUP(C153,'UT - Retail'!$B:$P,15,FALSE)</f>
        <v>Yes</v>
      </c>
      <c r="L153" s="82" t="str">
        <f>VLOOKUP(C153,'UT - Retail'!$B:$Q,16,FALSE)</f>
        <v>Navigator</v>
      </c>
      <c r="M153" s="173" t="str">
        <f>VLOOKUP(C153,'UT - Retail'!$B:$K,6,FALSE)</f>
        <v>SGD</v>
      </c>
      <c r="N153" s="173" t="str">
        <f>IFERROR(IF(MATCH(C153,'Portfolio Construction'!$AL:$AL,0),"Yes","No"),"No")</f>
        <v>No</v>
      </c>
      <c r="O153" s="173" t="str">
        <f>IFERROR(IF(MATCH(C153,'Portfolio Construction'!$AN:$AN,0),"Yes","No"),"No")</f>
        <v>No</v>
      </c>
      <c r="P153" s="173" t="str">
        <f>IFERROR(IF(MATCH(C153,'Portfolio Construction'!$AP:$AP,0),"Yes","No"),"No")</f>
        <v>No</v>
      </c>
      <c r="Q153" s="173" t="str">
        <f>IFERROR(IF(MATCH(C153,'Portfolio Construction'!$AR:$AR,0),"Yes","No"),"No")</f>
        <v>No</v>
      </c>
      <c r="R153" s="173" t="str">
        <f>IFERROR(IF(MATCH(C153,'Portfolio Construction'!$AT:$AT,0),"Yes","No"),"No")</f>
        <v>No</v>
      </c>
      <c r="S153" s="173" t="str">
        <f>IFERROR(IF(MATCH(C153,'Portfolio Construction'!$AV:$AV,0),"Yes","No"),"No")</f>
        <v>No</v>
      </c>
      <c r="T153" s="173" t="str">
        <f>IFERROR(IF(MATCH(C153,'Portfolio Construction'!$AX:$AX,0),"Yes","No"),"No")</f>
        <v>No</v>
      </c>
      <c r="U153" s="173" t="str">
        <f>IFERROR(IF(MATCH(C153,'Portfolio Construction'!$AZ:$AZ,0),"Yes","No"),"No")</f>
        <v>No</v>
      </c>
      <c r="V153" s="173" t="str">
        <f>IFERROR(IF(MATCH(C153,'Portfolio Construction'!$BB:$BB,0),"Yes","No"),"No")</f>
        <v>No</v>
      </c>
      <c r="W153" s="619">
        <f>IF(VLOOKUP($AU153,'FE Source'!$A:$W,3,FALSE)=0,"-",VLOOKUP($AU153,'FE Source'!$A:$W,3,FALSE))</f>
        <v>-8.9499999999999993</v>
      </c>
      <c r="X153" s="618">
        <f>IF(VLOOKUP($AU153,'FE Source'!$A:$W,4,FALSE)=0,"-",VLOOKUP($AU153,'FE Source'!$A:$W,4,FALSE))</f>
        <v>7.32</v>
      </c>
      <c r="Y153" s="618">
        <f>IF(VLOOKUP($AU153,'FE Source'!$A:$W,5,FALSE)=0,"-",VLOOKUP($AU153,'FE Source'!$A:$W,5,FALSE))</f>
        <v>-7.29</v>
      </c>
      <c r="Z153" s="618">
        <f>IF(VLOOKUP($AU153,'FE Source'!$A:$W,6,FALSE)=0,"-",VLOOKUP($AU153,'FE Source'!$A:$W,6,FALSE))</f>
        <v>5.35</v>
      </c>
      <c r="AA153" s="618">
        <f>IF(VLOOKUP($AU153,'FE Source'!$A:$W,7,FALSE)=0,"-",VLOOKUP($AU153,'FE Source'!$A:$W,7,FALSE))</f>
        <v>10.02</v>
      </c>
      <c r="AB153" s="618" t="str">
        <f>IF(VLOOKUP($AU153,'FE Source'!$A:$W,8,FALSE)=0,"-",VLOOKUP($AU153,'FE Source'!$A:$W,8,FALSE))</f>
        <v>-</v>
      </c>
      <c r="AC153" s="623" t="str">
        <f>IF(VLOOKUP($AU153,'FE Source'!$A:$W,9,FALSE)=0,"-",VLOOKUP($AU153,'FE Source'!$A:$W,9,FALSE))</f>
        <v>-</v>
      </c>
      <c r="AD153" s="147">
        <f>IF(VLOOKUP($AU153,'FE Source'!$A:$W,10,FALSE)=0,"-",VLOOKUP($AU153,'FE Source'!$A:$W,10,FALSE))</f>
        <v>1.02</v>
      </c>
      <c r="AE153" s="82">
        <f>IF(VLOOKUP($AU153,'FE Source'!$A:$W,11,FALSE)=0,"-",VLOOKUP($AU153,'FE Source'!$A:$W,11,FALSE))</f>
        <v>14.69</v>
      </c>
      <c r="AF153" s="82">
        <f>IF(VLOOKUP($AU153,'FE Source'!$A:$W,12,FALSE)=0,"-",VLOOKUP($AU153,'FE Source'!$A:$W,12,FALSE))</f>
        <v>0.5</v>
      </c>
      <c r="AG153" s="130">
        <f>IF(VLOOKUP($AU153,'FE Source'!$A:$W,14,FALSE)=0,"-",VLOOKUP($AU153,'FE Source'!$A:$W,14,FALSE))</f>
        <v>-11.23</v>
      </c>
      <c r="AH153" s="173">
        <f>IF(VLOOKUP($AU153,'FE Source'!$A:$DJ,33,FALSE)=0,"-",VLOOKUP($AU153,'FE Source'!$A:$DJ,33,FALSE))</f>
        <v>116.58</v>
      </c>
      <c r="AI153" s="203">
        <f>IF(VLOOKUP($AU153,'FE Source'!$A:$Y,20,FALSE)=0,"-",VLOOKUP($AU153,'FE Source'!$A:$Y,20,FALSE))</f>
        <v>111.99</v>
      </c>
      <c r="AJ153" s="257" t="str">
        <f>IF(VLOOKUP($AU153,'FE Source'!$A:$DJ,34,FALSE)=0,"-",VLOOKUP($AU153,'FE Source'!$A:$DJ,34,FALSE))</f>
        <v>-</v>
      </c>
      <c r="AK153" s="257">
        <f>IF(VLOOKUP($AU153,'FE Source'!$A:$DJ,35,FALSE)=0,"-",VLOOKUP($AU153,'FE Source'!$A:$DJ,35,FALSE))</f>
        <v>88.23</v>
      </c>
      <c r="AL153" s="326">
        <f>IF(VLOOKUP($AU153,'FE Source'!$A:$Y,19,FALSE)=0,"-",VLOOKUP($AU153,'FE Source'!$A:$Y,19,FALSE))</f>
        <v>96.84</v>
      </c>
      <c r="AM153" s="259" t="str">
        <f>IF(VLOOKUP($AU153,'FE Source'!$A:$DJ,36,FALSE)=0,"-",VLOOKUP($AU153,'FE Source'!$A:$DJ,36,FALSE))</f>
        <v>-</v>
      </c>
      <c r="AN153" s="165">
        <f>IF(VLOOKUP($AU153,'FE Source'!$A:$W,13,FALSE)=0,"-",VLOOKUP($AU153,'FE Source'!$A:$W,13,FALSE))</f>
        <v>704.5</v>
      </c>
      <c r="AO153" s="198" t="str">
        <f>IF(J153="no","-",IF(VLOOKUP($AU153,'FE Source'!$A:$W,15,FALSE)=0,"-",VLOOKUP($AU153,'FE Source'!$A:$W,15,FALSE)))</f>
        <v>-</v>
      </c>
      <c r="AP153" s="201" t="str">
        <f>IF(AO153="-","-",IF(VLOOKUP($AU153,'FE Source'!$A:$Z,21,FALSE)=0,"-",IF(VLOOKUP($AU153,'FE Source'!$A:$Z,21,FALSE)=2,"Semi-Annual",IF(VLOOKUP($AU153,'FE Source'!$A:$Z,21,FALSE)=4,"Quarterly",IF(VLOOKUP($AU153,'FE Source'!$A:$Z,21,FALSE)=12,"Monthly","Annual")))))</f>
        <v>-</v>
      </c>
      <c r="AQ153" s="170">
        <f t="array" ref="AQ153">IF(VLOOKUP($AU153,'FE Source'!$A:$W,16,FALSE)=0,"-",VLOOKUP($AU153,'FE Source'!$A:$W,16,FALSE))</f>
        <v>0.05</v>
      </c>
      <c r="AR153" s="175" t="str">
        <f>IF(VLOOKUP($AU153,'FE Source'!$A:$W,17,FALSE)=0,"-",VLOOKUP($AU153,'FE Source'!$A:$W,17,FALSE))</f>
        <v>Bronze</v>
      </c>
      <c r="AS153" s="173">
        <f>IF(VLOOKUP($AU153,'FE Source'!$AN:$AS,4,FALSE)="",VLOOKUP($AU153,'FE Source'!$AN:$AS,3,FALSE),VLOOKUP($AU153,'FE Source'!$AN:$AS,4,FALSE))</f>
        <v>179.26</v>
      </c>
      <c r="AT153" s="179">
        <f>IF(VLOOKUP($AU153,'FE Source'!$AN:$AS,5,FALSE)=0,"-",VLOOKUP($AU153,'FE Source'!$AN:$AS,5,FALSE))</f>
        <v>45782</v>
      </c>
      <c r="AU153" s="163" t="s">
        <v>10725</v>
      </c>
      <c r="BE153" s="219" t="str">
        <f>IF(VLOOKUP($AU153,'FE Source'!$A:$AK,22,FALSE)=0,"-",VLOOKUP($AU153,'FE Source'!$A:$AK,22,FALSE))</f>
        <v>-</v>
      </c>
      <c r="BF153" s="219" t="str">
        <f>IF(VLOOKUP($AU153,'FE Source'!$A:$AK,23,FALSE)=0,"-",VLOOKUP($AU153,'FE Source'!$A:$AK,23,FALSE))</f>
        <v>-</v>
      </c>
      <c r="BG153" s="219" t="str">
        <f>IF(VLOOKUP($AU153,'FE Source'!$A:$AK,24,FALSE)=0,"-",VLOOKUP($AU153,'FE Source'!$A:$AK,24,FALSE))</f>
        <v>-</v>
      </c>
      <c r="BH153" s="219" t="str">
        <f>IF(VLOOKUP($AU153,'FE Source'!$A:$AK,25,FALSE)=0,"-",VLOOKUP($AU153,'FE Source'!$A:$AK,25,FALSE))</f>
        <v>-</v>
      </c>
      <c r="BI153" s="219" t="str">
        <f>IF(VLOOKUP($AU153,'FE Source'!$A:$AK,26,FALSE)=0,"-",VLOOKUP($AU153,'FE Source'!$A:$AK,26,FALSE))</f>
        <v>-</v>
      </c>
      <c r="BJ153" s="219" t="str">
        <f>IF(VLOOKUP($AU153,'FE Source'!$A:$AK,27,FALSE)=0,"-",VLOOKUP($AU153,'FE Source'!$A:$AK,27,FALSE))</f>
        <v>-</v>
      </c>
      <c r="BK153" s="219" t="str">
        <f>IF(VLOOKUP($AU153,'FE Source'!$A:$AK,28,FALSE)=0,"-",VLOOKUP($AU153,'FE Source'!$A:$AK,28,FALSE))</f>
        <v>-</v>
      </c>
      <c r="BL153" s="219" t="str">
        <f>IF(VLOOKUP($AU153,'FE Source'!$A:$AK,29,FALSE)=0,"-",VLOOKUP($AU153,'FE Source'!$A:$AK,29,FALSE))</f>
        <v>-</v>
      </c>
      <c r="BM153" s="219">
        <f>IF(VLOOKUP($AU153,'FE Source'!$A:$AK,30,FALSE)=0,"-",VLOOKUP($AU153,'FE Source'!$A:$AK,30,FALSE))</f>
        <v>25.24</v>
      </c>
      <c r="BN153" t="str">
        <f>IF(VLOOKUP($AU153,'FE Source'!$A:$AK,31,FALSE)="No Specified Index","-",IF(VLOOKUP($AU153,'FE Source'!$A:$AK,31,FALSE)=0,"-",VLOOKUP($AU153,'FE Source'!$A:$AK,31,FALSE)))</f>
        <v>Solactive GBS United States Large &amp; Mid Cap Inde..</v>
      </c>
      <c r="BO153" s="217">
        <f>IF(VLOOKUP($AU153,'FE Source'!$A:$AK,32,FALSE)=0,"-",VLOOKUP($AU153,'FE Source'!$A:$AK,32,FALSE))</f>
        <v>44628</v>
      </c>
      <c r="BP153" s="18" t="str">
        <f>IF(VLOOKUP($AU153,'FE Source'!$AZ:$BC,2,FALSE)=0,"-",VLOOKUP($AU153,'FE Source'!$AZ:$BC,2,FALSE))</f>
        <v>-</v>
      </c>
      <c r="BQ153" s="18" t="str">
        <f>IF(VLOOKUP($AU153,'FE Source'!$AZ:$BC,3,FALSE)=0,"-",VLOOKUP($AU153,'FE Source'!$AZ:$BC,3,FALSE))</f>
        <v>-</v>
      </c>
      <c r="BR153" s="18" t="str">
        <f>IF(VLOOKUP($AU153,'FE Source'!$AZ:$BC,4,FALSE)=0,"-",VLOOKUP($AU153,'FE Source'!$AZ:$BC,4,FALSE))</f>
        <v>-</v>
      </c>
    </row>
    <row r="154" spans="1:70" ht="15" customHeight="1">
      <c r="A154" s="3"/>
      <c r="B154" s="159" t="str">
        <f>INDEX('UT - Retail'!$A$7:$A$1409,MATCH(AU154,'UT - Retail'!$U$7:$U$1409,0),1)</f>
        <v xml:space="preserve">Aviva Investors </v>
      </c>
      <c r="C154" s="710" t="str">
        <f>INDEX('UT - Retail'!$B$7:$B$1409,MATCH(AU154,'UT - Retail'!$U$7:$U$1409,0),1)</f>
        <v>Aviva Investors - Global High Yield Bond A USD</v>
      </c>
      <c r="D154" s="711"/>
      <c r="E154" s="147" t="str">
        <f>VLOOKUP(C154,'UT - Retail'!$B:$K,8,FALSE)</f>
        <v>Fixed Income</v>
      </c>
      <c r="F154" s="82" t="str">
        <f>VLOOKUP(C154,'UT - Retail'!$B:$K,9,FALSE)</f>
        <v>Global</v>
      </c>
      <c r="G154" s="82" t="str">
        <f>VLOOKUP(C154,'UT - Retail'!$B:$K,10,FALSE)</f>
        <v>High Yield</v>
      </c>
      <c r="H154" s="82" t="str">
        <f>VLOOKUP(C154,'UT - Retail'!$B:$N,13,FALSE)</f>
        <v>No</v>
      </c>
      <c r="I154" s="82" t="str">
        <f>VLOOKUP(C154,'UT - Retail'!$B:$Q,14,FALSE)</f>
        <v>No</v>
      </c>
      <c r="J154" s="82" t="str">
        <f>VLOOKUP(C154,'UT - Retail'!$B:$Q,11,FALSE)</f>
        <v>No</v>
      </c>
      <c r="K154" s="130" t="str">
        <f>VLOOKUP(C154,'UT - Retail'!$B:$P,15,FALSE)</f>
        <v>Yes</v>
      </c>
      <c r="L154" s="82" t="str">
        <f>VLOOKUP(C154,'UT - Retail'!$B:$Q,16,FALSE)</f>
        <v>Both</v>
      </c>
      <c r="M154" s="173" t="str">
        <f>VLOOKUP(C154,'UT - Retail'!$B:$K,6,FALSE)</f>
        <v>USD</v>
      </c>
      <c r="N154" s="173" t="str">
        <f>IFERROR(IF(MATCH(C154,'Portfolio Construction'!$AL:$AL,0),"Yes","No"),"No")</f>
        <v>No</v>
      </c>
      <c r="O154" s="173" t="str">
        <f>IFERROR(IF(MATCH(C154,'Portfolio Construction'!$AN:$AN,0),"Yes","No"),"No")</f>
        <v>No</v>
      </c>
      <c r="P154" s="173" t="str">
        <f>IFERROR(IF(MATCH(C154,'Portfolio Construction'!$AP:$AP,0),"Yes","No"),"No")</f>
        <v>No</v>
      </c>
      <c r="Q154" s="173" t="str">
        <f>IFERROR(IF(MATCH(C154,'Portfolio Construction'!$AR:$AR,0),"Yes","No"),"No")</f>
        <v>No</v>
      </c>
      <c r="R154" s="173" t="str">
        <f>IFERROR(IF(MATCH(C154,'Portfolio Construction'!$AT:$AT,0),"Yes","No"),"No")</f>
        <v>No</v>
      </c>
      <c r="S154" s="173" t="str">
        <f>IFERROR(IF(MATCH(C154,'Portfolio Construction'!$AV:$AV,0),"Yes","No"),"No")</f>
        <v>No</v>
      </c>
      <c r="T154" s="173" t="str">
        <f>IFERROR(IF(MATCH(C154,'Portfolio Construction'!$AX:$AX,0),"Yes","No"),"No")</f>
        <v>No</v>
      </c>
      <c r="U154" s="173" t="str">
        <f>IFERROR(IF(MATCH(C154,'Portfolio Construction'!$AZ:$AZ,0),"Yes","No"),"No")</f>
        <v>No</v>
      </c>
      <c r="V154" s="173" t="str">
        <f>IFERROR(IF(MATCH(C154,'Portfolio Construction'!$BB:$BB,0),"Yes","No"),"No")</f>
        <v>No</v>
      </c>
      <c r="W154" s="619">
        <f>IF(VLOOKUP($AU154,'FE Source'!$A:$W,3,FALSE)=0,"-",VLOOKUP($AU154,'FE Source'!$A:$W,3,FALSE))</f>
        <v>-4.49</v>
      </c>
      <c r="X154" s="618">
        <f>IF(VLOOKUP($AU154,'FE Source'!$A:$W,4,FALSE)=0,"-",VLOOKUP($AU154,'FE Source'!$A:$W,4,FALSE))</f>
        <v>-2.48</v>
      </c>
      <c r="Y154" s="618">
        <f>IF(VLOOKUP($AU154,'FE Source'!$A:$W,5,FALSE)=0,"-",VLOOKUP($AU154,'FE Source'!$A:$W,5,FALSE))</f>
        <v>-1.7</v>
      </c>
      <c r="Z154" s="618">
        <f>IF(VLOOKUP($AU154,'FE Source'!$A:$W,6,FALSE)=0,"-",VLOOKUP($AU154,'FE Source'!$A:$W,6,FALSE))</f>
        <v>1.99</v>
      </c>
      <c r="AA154" s="618">
        <f>IF(VLOOKUP($AU154,'FE Source'!$A:$W,7,FALSE)=0,"-",VLOOKUP($AU154,'FE Source'!$A:$W,7,FALSE))</f>
        <v>3.52</v>
      </c>
      <c r="AB154" s="618">
        <f>IF(VLOOKUP($AU154,'FE Source'!$A:$W,8,FALSE)=0,"-",VLOOKUP($AU154,'FE Source'!$A:$W,8,FALSE))</f>
        <v>3.01</v>
      </c>
      <c r="AC154" s="623">
        <f>IF(VLOOKUP($AU154,'FE Source'!$A:$W,9,FALSE)=0,"-",VLOOKUP($AU154,'FE Source'!$A:$W,9,FALSE))</f>
        <v>3.29</v>
      </c>
      <c r="AD154" s="147">
        <f>IF(VLOOKUP($AU154,'FE Source'!$A:$W,10,FALSE)=0,"-",VLOOKUP($AU154,'FE Source'!$A:$W,10,FALSE))</f>
        <v>1.22</v>
      </c>
      <c r="AE154" s="82">
        <f>IF(VLOOKUP($AU154,'FE Source'!$A:$W,11,FALSE)=0,"-",VLOOKUP($AU154,'FE Source'!$A:$W,11,FALSE))</f>
        <v>6.23</v>
      </c>
      <c r="AF154" s="82">
        <f>IF(VLOOKUP($AU154,'FE Source'!$A:$W,12,FALSE)=0,"-",VLOOKUP($AU154,'FE Source'!$A:$W,12,FALSE))</f>
        <v>0.16</v>
      </c>
      <c r="AG154" s="130">
        <f>IF(VLOOKUP($AU154,'FE Source'!$A:$W,14,FALSE)=0,"-",VLOOKUP($AU154,'FE Source'!$A:$W,14,FALSE))</f>
        <v>-6.36</v>
      </c>
      <c r="AH154" s="173">
        <f>IF(VLOOKUP($AU154,'FE Source'!$A:$DJ,33,FALSE)=0,"-",VLOOKUP($AU154,'FE Source'!$A:$DJ,33,FALSE))</f>
        <v>141.87</v>
      </c>
      <c r="AI154" s="203">
        <f>IF(VLOOKUP($AU154,'FE Source'!$A:$Y,20,FALSE)=0,"-",VLOOKUP($AU154,'FE Source'!$A:$Y,20,FALSE))</f>
        <v>126.21</v>
      </c>
      <c r="AJ154" s="257">
        <f>IF(VLOOKUP($AU154,'FE Source'!$A:$DJ,34,FALSE)=0,"-",VLOOKUP($AU154,'FE Source'!$A:$DJ,34,FALSE))</f>
        <v>118.24</v>
      </c>
      <c r="AK154" s="257">
        <f>IF(VLOOKUP($AU154,'FE Source'!$A:$DJ,35,FALSE)=0,"-",VLOOKUP($AU154,'FE Source'!$A:$DJ,35,FALSE))</f>
        <v>287.64999999999998</v>
      </c>
      <c r="AL154" s="326">
        <f>IF(VLOOKUP($AU154,'FE Source'!$A:$Y,19,FALSE)=0,"-",VLOOKUP($AU154,'FE Source'!$A:$Y,19,FALSE))</f>
        <v>142.94999999999999</v>
      </c>
      <c r="AM154" s="259">
        <f>IF(VLOOKUP($AU154,'FE Source'!$A:$DJ,36,FALSE)=0,"-",VLOOKUP($AU154,'FE Source'!$A:$DJ,36,FALSE))</f>
        <v>126.86</v>
      </c>
      <c r="AN154" s="165">
        <f>IF(VLOOKUP($AU154,'FE Source'!$A:$W,13,FALSE)=0,"-",VLOOKUP($AU154,'FE Source'!$A:$W,13,FALSE))</f>
        <v>4205.3999999999996</v>
      </c>
      <c r="AO154" s="198" t="str">
        <f>IF(J154="no","-",IF(VLOOKUP($AU154,'FE Source'!$A:$W,15,FALSE)=0,"-",VLOOKUP($AU154,'FE Source'!$A:$W,15,FALSE)))</f>
        <v>-</v>
      </c>
      <c r="AP154" s="201" t="str">
        <f>IF(AO154="-","-",IF(VLOOKUP($AU154,'FE Source'!$A:$Z,21,FALSE)=0,"-",IF(VLOOKUP($AU154,'FE Source'!$A:$Z,21,FALSE)=2,"Semi-Annual",IF(VLOOKUP($AU154,'FE Source'!$A:$Z,21,FALSE)=4,"Quarterly",IF(VLOOKUP($AU154,'FE Source'!$A:$Z,21,FALSE)=12,"Monthly","Annual")))))</f>
        <v>-</v>
      </c>
      <c r="AQ154" s="170">
        <f t="array" ref="AQ154">IF(VLOOKUP($AU154,'FE Source'!$A:$W,16,FALSE)=0,"-",VLOOKUP($AU154,'FE Source'!$A:$W,16,FALSE))</f>
        <v>1.86</v>
      </c>
      <c r="AR154" s="175" t="str">
        <f>IF(VLOOKUP($AU154,'FE Source'!$A:$W,17,FALSE)=0,"-",VLOOKUP($AU154,'FE Source'!$A:$W,17,FALSE))</f>
        <v>Neutral</v>
      </c>
      <c r="AS154" s="173">
        <f>IF(VLOOKUP($AU154,'FE Source'!$AN:$AS,4,FALSE)="",VLOOKUP($AU154,'FE Source'!$AN:$AS,3,FALSE),VLOOKUP($AU154,'FE Source'!$AN:$AS,4,FALSE))</f>
        <v>27.13</v>
      </c>
      <c r="AT154" s="179">
        <f>IF(VLOOKUP($AU154,'FE Source'!$AN:$AS,5,FALSE)=0,"-",VLOOKUP($AU154,'FE Source'!$AN:$AS,5,FALSE))</f>
        <v>45782</v>
      </c>
      <c r="AU154" s="163" t="s">
        <v>548</v>
      </c>
      <c r="BE154" s="219">
        <f>IF(VLOOKUP($AU154,'FE Source'!$A:$AK,22,FALSE)=0,"-",VLOOKUP($AU154,'FE Source'!$A:$AK,22,FALSE))</f>
        <v>6.77</v>
      </c>
      <c r="BF154" s="219">
        <f>IF(VLOOKUP($AU154,'FE Source'!$A:$AK,23,FALSE)=0,"-",VLOOKUP($AU154,'FE Source'!$A:$AK,23,FALSE))</f>
        <v>11.87</v>
      </c>
      <c r="BG154" s="219">
        <f>IF(VLOOKUP($AU154,'FE Source'!$A:$AK,24,FALSE)=0,"-",VLOOKUP($AU154,'FE Source'!$A:$AK,24,FALSE))</f>
        <v>-2.2799999999999998</v>
      </c>
      <c r="BH154" s="219">
        <f>IF(VLOOKUP($AU154,'FE Source'!$A:$AK,25,FALSE)=0,"-",VLOOKUP($AU154,'FE Source'!$A:$AK,25,FALSE))</f>
        <v>-1.1499999999999999</v>
      </c>
      <c r="BI154" s="219">
        <f>IF(VLOOKUP($AU154,'FE Source'!$A:$AK,26,FALSE)=0,"-",VLOOKUP($AU154,'FE Source'!$A:$AK,26,FALSE))</f>
        <v>12.58</v>
      </c>
      <c r="BJ154" s="219">
        <f>IF(VLOOKUP($AU154,'FE Source'!$A:$AK,27,FALSE)=0,"-",VLOOKUP($AU154,'FE Source'!$A:$AK,27,FALSE))</f>
        <v>0.92</v>
      </c>
      <c r="BK154" s="219">
        <f>IF(VLOOKUP($AU154,'FE Source'!$A:$AK,28,FALSE)=0,"-",VLOOKUP($AU154,'FE Source'!$A:$AK,28,FALSE))</f>
        <v>5.46</v>
      </c>
      <c r="BL154" s="219">
        <f>IF(VLOOKUP($AU154,'FE Source'!$A:$AK,29,FALSE)=0,"-",VLOOKUP($AU154,'FE Source'!$A:$AK,29,FALSE))</f>
        <v>-11.37</v>
      </c>
      <c r="BM154" s="219">
        <f>IF(VLOOKUP($AU154,'FE Source'!$A:$AK,30,FALSE)=0,"-",VLOOKUP($AU154,'FE Source'!$A:$AK,30,FALSE))</f>
        <v>9.8800000000000008</v>
      </c>
      <c r="BN154" t="str">
        <f>IF(VLOOKUP($AU154,'FE Source'!$A:$AK,31,FALSE)="No Specified Index","-",IF(VLOOKUP($AU154,'FE Source'!$A:$AK,31,FALSE)=0,"-",VLOOKUP($AU154,'FE Source'!$A:$AK,31,FALSE)))</f>
        <v>Bloomberg Barclays Global High Yield Excl CMBS &amp;..</v>
      </c>
      <c r="BO154" s="217">
        <f>IF(VLOOKUP($AU154,'FE Source'!$A:$AK,32,FALSE)=0,"-",VLOOKUP($AU154,'FE Source'!$A:$AK,32,FALSE))</f>
        <v>39713</v>
      </c>
      <c r="BP154" s="18">
        <f>IF(VLOOKUP($AU154,'FE Source'!$AZ:$BC,2,FALSE)=0,"-",VLOOKUP($AU154,'FE Source'!$AZ:$BC,2,FALSE))</f>
        <v>-2.81</v>
      </c>
      <c r="BQ154" s="18">
        <f>IF(VLOOKUP($AU154,'FE Source'!$AZ:$BC,3,FALSE)=0,"-",VLOOKUP($AU154,'FE Source'!$AZ:$BC,3,FALSE))</f>
        <v>-4.41</v>
      </c>
      <c r="BR154" s="18" t="str">
        <f>IF(VLOOKUP($AU154,'FE Source'!$AZ:$BC,4,FALSE)=0,"-",VLOOKUP($AU154,'FE Source'!$AZ:$BC,4,FALSE))</f>
        <v>-</v>
      </c>
    </row>
    <row r="155" spans="1:70" ht="15" customHeight="1">
      <c r="A155" s="3"/>
      <c r="B155" s="159" t="str">
        <f>INDEX('UT - Retail'!$A$7:$A$1409,MATCH(AU155,'UT - Retail'!$U$7:$U$1409,0),1)</f>
        <v xml:space="preserve">Aviva Investors </v>
      </c>
      <c r="C155" s="706" t="str">
        <f>INDEX('UT - Retail'!$B$7:$B$1409,MATCH(AU155,'UT - Retail'!$U$7:$U$1409,0),1)</f>
        <v>Aviva Investors - Global High Yield Bond Ah SGD</v>
      </c>
      <c r="D155" s="707"/>
      <c r="E155" s="150" t="str">
        <f>VLOOKUP(C155,'UT - Retail'!$B:$K,8,FALSE)</f>
        <v>Fixed Income</v>
      </c>
      <c r="F155" s="141" t="str">
        <f>VLOOKUP(C155,'UT - Retail'!$B:$K,9,FALSE)</f>
        <v>Global</v>
      </c>
      <c r="G155" s="141" t="str">
        <f>VLOOKUP(C155,'UT - Retail'!$B:$K,10,FALSE)</f>
        <v>High Yield</v>
      </c>
      <c r="H155" s="82" t="str">
        <f>VLOOKUP(C155,'UT - Retail'!$B:$N,13,FALSE)</f>
        <v>No</v>
      </c>
      <c r="I155" s="82" t="str">
        <f>VLOOKUP(C155,'UT - Retail'!$B:$Q,14,FALSE)</f>
        <v>No</v>
      </c>
      <c r="J155" s="141" t="str">
        <f>VLOOKUP(C155,'UT - Retail'!$B:$Q,11,FALSE)</f>
        <v>No</v>
      </c>
      <c r="K155" s="130" t="str">
        <f>VLOOKUP(C155,'UT - Retail'!$B:$P,15,FALSE)</f>
        <v>Yes</v>
      </c>
      <c r="L155" s="82" t="str">
        <f>VLOOKUP(C155,'UT - Retail'!$B:$Q,16,FALSE)</f>
        <v>Both</v>
      </c>
      <c r="M155" s="395" t="str">
        <f>VLOOKUP(C155,'UT - Retail'!$B:$K,6,FALSE)</f>
        <v>SGD</v>
      </c>
      <c r="N155" s="395" t="str">
        <f>IFERROR(IF(MATCH(C155,'Portfolio Construction'!$AL:$AL,0),"Yes","No"),"No")</f>
        <v>No</v>
      </c>
      <c r="O155" s="395" t="str">
        <f>IFERROR(IF(MATCH(C155,'Portfolio Construction'!$AN:$AN,0),"Yes","No"),"No")</f>
        <v>No</v>
      </c>
      <c r="P155" s="395" t="str">
        <f>IFERROR(IF(MATCH(C155,'Portfolio Construction'!$AP:$AP,0),"Yes","No"),"No")</f>
        <v>No</v>
      </c>
      <c r="Q155" s="395" t="str">
        <f>IFERROR(IF(MATCH(C155,'Portfolio Construction'!$AR:$AR,0),"Yes","No"),"No")</f>
        <v>No</v>
      </c>
      <c r="R155" s="395" t="str">
        <f>IFERROR(IF(MATCH(C155,'Portfolio Construction'!$AT:$AT,0),"Yes","No"),"No")</f>
        <v>No</v>
      </c>
      <c r="S155" s="395" t="str">
        <f>IFERROR(IF(MATCH(C155,'Portfolio Construction'!$AV:$AV,0),"Yes","No"),"No")</f>
        <v>No</v>
      </c>
      <c r="T155" s="395" t="str">
        <f>IFERROR(IF(MATCH(C155,'Portfolio Construction'!$AX:$AX,0),"Yes","No"),"No")</f>
        <v>No</v>
      </c>
      <c r="U155" s="395" t="str">
        <f>IFERROR(IF(MATCH(C155,'Portfolio Construction'!$AZ:$AZ,0),"Yes","No"),"No")</f>
        <v>No</v>
      </c>
      <c r="V155" s="395" t="str">
        <f>IFERROR(IF(MATCH(C155,'Portfolio Construction'!$BB:$BB,0),"Yes","No"),"No")</f>
        <v>No</v>
      </c>
      <c r="W155" s="638">
        <f>IF(VLOOKUP($AU155,'FE Source'!$A:$W,3,FALSE)=0,"-",VLOOKUP($AU155,'FE Source'!$A:$W,3,FALSE))</f>
        <v>0.47</v>
      </c>
      <c r="X155" s="609">
        <f>IF(VLOOKUP($AU155,'FE Source'!$A:$W,4,FALSE)=0,"-",VLOOKUP($AU155,'FE Source'!$A:$W,4,FALSE))</f>
        <v>1.41</v>
      </c>
      <c r="Y155" s="609">
        <f>IF(VLOOKUP($AU155,'FE Source'!$A:$W,5,FALSE)=0,"-",VLOOKUP($AU155,'FE Source'!$A:$W,5,FALSE))</f>
        <v>0.89</v>
      </c>
      <c r="Z155" s="609">
        <f>IF(VLOOKUP($AU155,'FE Source'!$A:$W,6,FALSE)=0,"-",VLOOKUP($AU155,'FE Source'!$A:$W,6,FALSE))</f>
        <v>5.05</v>
      </c>
      <c r="AA155" s="609">
        <f>IF(VLOOKUP($AU155,'FE Source'!$A:$W,7,FALSE)=0,"-",VLOOKUP($AU155,'FE Source'!$A:$W,7,FALSE))</f>
        <v>4.4400000000000004</v>
      </c>
      <c r="AB155" s="609">
        <f>IF(VLOOKUP($AU155,'FE Source'!$A:$W,8,FALSE)=0,"-",VLOOKUP($AU155,'FE Source'!$A:$W,8,FALSE))</f>
        <v>4.04</v>
      </c>
      <c r="AC155" s="639">
        <f>IF(VLOOKUP($AU155,'FE Source'!$A:$W,9,FALSE)=0,"-",VLOOKUP($AU155,'FE Source'!$A:$W,9,FALSE))</f>
        <v>2.87</v>
      </c>
      <c r="AD155" s="146">
        <f>IF(VLOOKUP($AU155,'FE Source'!$A:$W,10,FALSE)=0,"-",VLOOKUP($AU155,'FE Source'!$A:$W,10,FALSE))</f>
        <v>1.17</v>
      </c>
      <c r="AE155" s="83">
        <f>IF(VLOOKUP($AU155,'FE Source'!$A:$W,11,FALSE)=0,"-",VLOOKUP($AU155,'FE Source'!$A:$W,11,FALSE))</f>
        <v>7.14</v>
      </c>
      <c r="AF155" s="83">
        <f>IF(VLOOKUP($AU155,'FE Source'!$A:$W,12,FALSE)=0,"-",VLOOKUP($AU155,'FE Source'!$A:$W,12,FALSE))</f>
        <v>0.19</v>
      </c>
      <c r="AG155" s="131">
        <f>IF(VLOOKUP($AU155,'FE Source'!$A:$W,14,FALSE)=0,"-",VLOOKUP($AU155,'FE Source'!$A:$W,14,FALSE))</f>
        <v>-8.2899999999999991</v>
      </c>
      <c r="AH155" s="174">
        <f>IF(VLOOKUP($AU155,'FE Source'!$A:$DJ,33,FALSE)=0,"-",VLOOKUP($AU155,'FE Source'!$A:$DJ,33,FALSE))</f>
        <v>75.16</v>
      </c>
      <c r="AI155" s="204">
        <f>IF(VLOOKUP($AU155,'FE Source'!$A:$Y,20,FALSE)=0,"-",VLOOKUP($AU155,'FE Source'!$A:$Y,20,FALSE))</f>
        <v>106.03</v>
      </c>
      <c r="AJ155" s="396">
        <f>IF(VLOOKUP($AU155,'FE Source'!$A:$DJ,34,FALSE)=0,"-",VLOOKUP($AU155,'FE Source'!$A:$DJ,34,FALSE))</f>
        <v>109.32</v>
      </c>
      <c r="AK155" s="396">
        <f>IF(VLOOKUP($AU155,'FE Source'!$A:$DJ,35,FALSE)=0,"-",VLOOKUP($AU155,'FE Source'!$A:$DJ,35,FALSE))</f>
        <v>-32.21</v>
      </c>
      <c r="AL155" s="327">
        <f>IF(VLOOKUP($AU155,'FE Source'!$A:$Y,19,FALSE)=0,"-",VLOOKUP($AU155,'FE Source'!$A:$Y,19,FALSE))</f>
        <v>106.52</v>
      </c>
      <c r="AM155" s="394">
        <f>IF(VLOOKUP($AU155,'FE Source'!$A:$DJ,36,FALSE)=0,"-",VLOOKUP($AU155,'FE Source'!$A:$DJ,36,FALSE))</f>
        <v>104.05</v>
      </c>
      <c r="AN155" s="167">
        <f>IF(VLOOKUP($AU155,'FE Source'!$A:$W,13,FALSE)=0,"-",VLOOKUP($AU155,'FE Source'!$A:$W,13,FALSE))</f>
        <v>4205.3999999999996</v>
      </c>
      <c r="AO155" s="199" t="str">
        <f>IF(J155="no","-",IF(VLOOKUP($AU155,'FE Source'!$A:$W,15,FALSE)=0,"-",VLOOKUP($AU155,'FE Source'!$A:$W,15,FALSE)))</f>
        <v>-</v>
      </c>
      <c r="AP155" s="202" t="str">
        <f>IF(AO155="-","-",IF(VLOOKUP($AU155,'FE Source'!$A:$Z,21,FALSE)=0,"-",IF(VLOOKUP($AU155,'FE Source'!$A:$Z,21,FALSE)=2,"Semi-Annual",IF(VLOOKUP($AU155,'FE Source'!$A:$Z,21,FALSE)=4,"Quarterly",IF(VLOOKUP($AU155,'FE Source'!$A:$Z,21,FALSE)=12,"Monthly","Annual")))))</f>
        <v>-</v>
      </c>
      <c r="AQ155" s="171" t="str">
        <f t="array" ref="AQ155">IF(VLOOKUP($AU155,'FE Source'!$A:$W,16,FALSE)=0,"-",VLOOKUP($AU155,'FE Source'!$A:$W,16,FALSE))</f>
        <v>-</v>
      </c>
      <c r="AR155" s="176" t="str">
        <f>IF(VLOOKUP($AU155,'FE Source'!$A:$W,17,FALSE)=0,"-",VLOOKUP($AU155,'FE Source'!$A:$W,17,FALSE))</f>
        <v>-</v>
      </c>
      <c r="AS155" s="174">
        <f>IF(VLOOKUP($AU155,'FE Source'!$AN:$AS,4,FALSE)="",VLOOKUP($AU155,'FE Source'!$AN:$AS,3,FALSE),VLOOKUP($AU155,'FE Source'!$AN:$AS,4,FALSE))</f>
        <v>19.62</v>
      </c>
      <c r="AT155" s="180">
        <f>IF(VLOOKUP($AU155,'FE Source'!$AN:$AS,5,FALSE)=0,"-",VLOOKUP($AU155,'FE Source'!$AN:$AS,5,FALSE))</f>
        <v>45782</v>
      </c>
      <c r="AU155" s="177" t="s">
        <v>1416</v>
      </c>
      <c r="BE155" s="219">
        <f>IF(VLOOKUP($AU155,'FE Source'!$A:$AK,22,FALSE)=0,"-",VLOOKUP($AU155,'FE Source'!$A:$AK,22,FALSE))</f>
        <v>0.53</v>
      </c>
      <c r="BF155" s="219">
        <f>IF(VLOOKUP($AU155,'FE Source'!$A:$AK,23,FALSE)=0,"-",VLOOKUP($AU155,'FE Source'!$A:$AK,23,FALSE))</f>
        <v>10.14</v>
      </c>
      <c r="BG155" s="219">
        <f>IF(VLOOKUP($AU155,'FE Source'!$A:$AK,24,FALSE)=0,"-",VLOOKUP($AU155,'FE Source'!$A:$AK,24,FALSE))</f>
        <v>5.16</v>
      </c>
      <c r="BH155" s="219">
        <f>IF(VLOOKUP($AU155,'FE Source'!$A:$AK,25,FALSE)=0,"-",VLOOKUP($AU155,'FE Source'!$A:$AK,25,FALSE))</f>
        <v>-3.91</v>
      </c>
      <c r="BI155" s="219">
        <f>IF(VLOOKUP($AU155,'FE Source'!$A:$AK,26,FALSE)=0,"-",VLOOKUP($AU155,'FE Source'!$A:$AK,26,FALSE))</f>
        <v>13.2</v>
      </c>
      <c r="BJ155" s="219">
        <f>IF(VLOOKUP($AU155,'FE Source'!$A:$AK,27,FALSE)=0,"-",VLOOKUP($AU155,'FE Source'!$A:$AK,27,FALSE))</f>
        <v>1.73</v>
      </c>
      <c r="BK155" s="219">
        <f>IF(VLOOKUP($AU155,'FE Source'!$A:$AK,28,FALSE)=0,"-",VLOOKUP($AU155,'FE Source'!$A:$AK,28,FALSE))</f>
        <v>3.36</v>
      </c>
      <c r="BL155" s="219">
        <f>IF(VLOOKUP($AU155,'FE Source'!$A:$AK,29,FALSE)=0,"-",VLOOKUP($AU155,'FE Source'!$A:$AK,29,FALSE))</f>
        <v>-11.36</v>
      </c>
      <c r="BM155" s="219">
        <f>IF(VLOOKUP($AU155,'FE Source'!$A:$AK,30,FALSE)=0,"-",VLOOKUP($AU155,'FE Source'!$A:$AK,30,FALSE))</f>
        <v>9.8800000000000008</v>
      </c>
      <c r="BN155" t="str">
        <f>IF(VLOOKUP($AU155,'FE Source'!$A:$AK,31,FALSE)="No Specified Index","-",IF(VLOOKUP($AU155,'FE Source'!$A:$AK,31,FALSE)=0,"-",VLOOKUP($AU155,'FE Source'!$A:$AK,31,FALSE)))</f>
        <v>Bloomberg Barclays Global High Yield Excl CMBS &amp;..</v>
      </c>
      <c r="BO155" s="217">
        <f>IF(VLOOKUP($AU155,'FE Source'!$A:$AK,32,FALSE)=0,"-",VLOOKUP($AU155,'FE Source'!$A:$AK,32,FALSE))</f>
        <v>40359</v>
      </c>
      <c r="BP155" s="18">
        <f>IF(VLOOKUP($AU155,'FE Source'!$AZ:$BC,2,FALSE)=0,"-",VLOOKUP($AU155,'FE Source'!$AZ:$BC,2,FALSE))</f>
        <v>-3.07</v>
      </c>
      <c r="BQ155" s="18">
        <f>IF(VLOOKUP($AU155,'FE Source'!$AZ:$BC,3,FALSE)=0,"-",VLOOKUP($AU155,'FE Source'!$AZ:$BC,3,FALSE))</f>
        <v>-4.32</v>
      </c>
      <c r="BR155" s="18" t="str">
        <f>IF(VLOOKUP($AU155,'FE Source'!$AZ:$BC,4,FALSE)=0,"-",VLOOKUP($AU155,'FE Source'!$AZ:$BC,4,FALSE))</f>
        <v>-</v>
      </c>
    </row>
    <row r="156" spans="1:70" ht="15" customHeight="1">
      <c r="A156" s="3"/>
      <c r="B156" s="159" t="str">
        <f>INDEX('UT - Retail'!$A$7:$A$1409,MATCH(AU156,'UT - Retail'!$U$7:$U$1409,0),1)</f>
        <v xml:space="preserve">Aviva Investors </v>
      </c>
      <c r="C156" s="706" t="str">
        <f>INDEX('UT - Retail'!$B$7:$B$1409,MATCH(AU156,'UT - Retail'!$U$7:$U$1409,0),1)</f>
        <v>Aviva Investors - Global High Yield Bond Am USD</v>
      </c>
      <c r="D156" s="707"/>
      <c r="E156" s="150" t="str">
        <f>VLOOKUP(C156,'UT - Retail'!$B:$K,8,FALSE)</f>
        <v>Fixed Income</v>
      </c>
      <c r="F156" s="141" t="str">
        <f>VLOOKUP(C156,'UT - Retail'!$B:$K,9,FALSE)</f>
        <v>Global</v>
      </c>
      <c r="G156" s="141" t="str">
        <f>VLOOKUP(C156,'UT - Retail'!$B:$K,10,FALSE)</f>
        <v>High Yield</v>
      </c>
      <c r="H156" s="82" t="str">
        <f>VLOOKUP(C156,'UT - Retail'!$B:$N,13,FALSE)</f>
        <v>No</v>
      </c>
      <c r="I156" s="82" t="str">
        <f>VLOOKUP(C156,'UT - Retail'!$B:$Q,14,FALSE)</f>
        <v>No</v>
      </c>
      <c r="J156" s="141" t="str">
        <f>VLOOKUP(C156,'UT - Retail'!$B:$Q,11,FALSE)</f>
        <v>Yes</v>
      </c>
      <c r="K156" s="130" t="str">
        <f>VLOOKUP(C156,'UT - Retail'!$B:$P,15,FALSE)</f>
        <v>Yes</v>
      </c>
      <c r="L156" s="82" t="str">
        <f>VLOOKUP(C156,'UT - Retail'!$B:$Q,16,FALSE)</f>
        <v>Both</v>
      </c>
      <c r="M156" s="395" t="str">
        <f>VLOOKUP(C156,'UT - Retail'!$B:$K,6,FALSE)</f>
        <v>USD</v>
      </c>
      <c r="N156" s="395" t="str">
        <f>IFERROR(IF(MATCH(C156,'Portfolio Construction'!$AL:$AL,0),"Yes","No"),"No")</f>
        <v>No</v>
      </c>
      <c r="O156" s="395" t="str">
        <f>IFERROR(IF(MATCH(C156,'Portfolio Construction'!$AN:$AN,0),"Yes","No"),"No")</f>
        <v>No</v>
      </c>
      <c r="P156" s="395" t="str">
        <f>IFERROR(IF(MATCH(C156,'Portfolio Construction'!$AP:$AP,0),"Yes","No"),"No")</f>
        <v>No</v>
      </c>
      <c r="Q156" s="395" t="str">
        <f>IFERROR(IF(MATCH(C156,'Portfolio Construction'!$AR:$AR,0),"Yes","No"),"No")</f>
        <v>No</v>
      </c>
      <c r="R156" s="395" t="str">
        <f>IFERROR(IF(MATCH(C156,'Portfolio Construction'!$AT:$AT,0),"Yes","No"),"No")</f>
        <v>No</v>
      </c>
      <c r="S156" s="395" t="str">
        <f>IFERROR(IF(MATCH(C156,'Portfolio Construction'!$AV:$AV,0),"Yes","No"),"No")</f>
        <v>No</v>
      </c>
      <c r="T156" s="395" t="str">
        <f>IFERROR(IF(MATCH(C156,'Portfolio Construction'!$AX:$AX,0),"Yes","No"),"No")</f>
        <v>No</v>
      </c>
      <c r="U156" s="395" t="str">
        <f>IFERROR(IF(MATCH(C156,'Portfolio Construction'!$AZ:$AZ,0),"Yes","No"),"No")</f>
        <v>No</v>
      </c>
      <c r="V156" s="395" t="str">
        <f>IFERROR(IF(MATCH(C156,'Portfolio Construction'!$BB:$BB,0),"Yes","No"),"No")</f>
        <v>No</v>
      </c>
      <c r="W156" s="638">
        <f>IF(VLOOKUP($AU156,'FE Source'!$A:$W,3,FALSE)=0,"-",VLOOKUP($AU156,'FE Source'!$A:$W,3,FALSE))</f>
        <v>-4.49</v>
      </c>
      <c r="X156" s="609">
        <f>IF(VLOOKUP($AU156,'FE Source'!$A:$W,4,FALSE)=0,"-",VLOOKUP($AU156,'FE Source'!$A:$W,4,FALSE))</f>
        <v>-2.48</v>
      </c>
      <c r="Y156" s="609">
        <f>IF(VLOOKUP($AU156,'FE Source'!$A:$W,5,FALSE)=0,"-",VLOOKUP($AU156,'FE Source'!$A:$W,5,FALSE))</f>
        <v>-1.71</v>
      </c>
      <c r="Z156" s="609">
        <f>IF(VLOOKUP($AU156,'FE Source'!$A:$W,6,FALSE)=0,"-",VLOOKUP($AU156,'FE Source'!$A:$W,6,FALSE))</f>
        <v>1.98</v>
      </c>
      <c r="AA156" s="609">
        <f>IF(VLOOKUP($AU156,'FE Source'!$A:$W,7,FALSE)=0,"-",VLOOKUP($AU156,'FE Source'!$A:$W,7,FALSE))</f>
        <v>3.36</v>
      </c>
      <c r="AB156" s="609">
        <f>IF(VLOOKUP($AU156,'FE Source'!$A:$W,8,FALSE)=0,"-",VLOOKUP($AU156,'FE Source'!$A:$W,8,FALSE))</f>
        <v>2.92</v>
      </c>
      <c r="AC156" s="639">
        <f>IF(VLOOKUP($AU156,'FE Source'!$A:$W,9,FALSE)=0,"-",VLOOKUP($AU156,'FE Source'!$A:$W,9,FALSE))</f>
        <v>3.24</v>
      </c>
      <c r="AD156" s="146">
        <f>IF(VLOOKUP($AU156,'FE Source'!$A:$W,10,FALSE)=0,"-",VLOOKUP($AU156,'FE Source'!$A:$W,10,FALSE))</f>
        <v>1.21</v>
      </c>
      <c r="AE156" s="83">
        <f>IF(VLOOKUP($AU156,'FE Source'!$A:$W,11,FALSE)=0,"-",VLOOKUP($AU156,'FE Source'!$A:$W,11,FALSE))</f>
        <v>6.19</v>
      </c>
      <c r="AF156" s="83">
        <f>IF(VLOOKUP($AU156,'FE Source'!$A:$W,12,FALSE)=0,"-",VLOOKUP($AU156,'FE Source'!$A:$W,12,FALSE))</f>
        <v>0.13</v>
      </c>
      <c r="AG156" s="131">
        <f>IF(VLOOKUP($AU156,'FE Source'!$A:$W,14,FALSE)=0,"-",VLOOKUP($AU156,'FE Source'!$A:$W,14,FALSE))</f>
        <v>-6.36</v>
      </c>
      <c r="AH156" s="174">
        <f>IF(VLOOKUP($AU156,'FE Source'!$A:$DJ,33,FALSE)=0,"-",VLOOKUP($AU156,'FE Source'!$A:$DJ,33,FALSE))</f>
        <v>141.80000000000001</v>
      </c>
      <c r="AI156" s="204">
        <f>IF(VLOOKUP($AU156,'FE Source'!$A:$Y,20,FALSE)=0,"-",VLOOKUP($AU156,'FE Source'!$A:$Y,20,FALSE))</f>
        <v>123.98</v>
      </c>
      <c r="AJ156" s="396">
        <f>IF(VLOOKUP($AU156,'FE Source'!$A:$DJ,34,FALSE)=0,"-",VLOOKUP($AU156,'FE Source'!$A:$DJ,34,FALSE))</f>
        <v>116.74</v>
      </c>
      <c r="AK156" s="396">
        <f>IF(VLOOKUP($AU156,'FE Source'!$A:$DJ,35,FALSE)=0,"-",VLOOKUP($AU156,'FE Source'!$A:$DJ,35,FALSE))</f>
        <v>287.68</v>
      </c>
      <c r="AL156" s="327">
        <f>IF(VLOOKUP($AU156,'FE Source'!$A:$Y,19,FALSE)=0,"-",VLOOKUP($AU156,'FE Source'!$A:$Y,19,FALSE))</f>
        <v>142.97</v>
      </c>
      <c r="AM156" s="394">
        <f>IF(VLOOKUP($AU156,'FE Source'!$A:$DJ,36,FALSE)=0,"-",VLOOKUP($AU156,'FE Source'!$A:$DJ,36,FALSE))</f>
        <v>126.88</v>
      </c>
      <c r="AN156" s="167">
        <f>IF(VLOOKUP($AU156,'FE Source'!$A:$W,13,FALSE)=0,"-",VLOOKUP($AU156,'FE Source'!$A:$W,13,FALSE))</f>
        <v>4205.3999999999996</v>
      </c>
      <c r="AO156" s="199">
        <f>IF(J156="no","-",IF(VLOOKUP($AU156,'FE Source'!$A:$W,15,FALSE)=0,"-",VLOOKUP($AU156,'FE Source'!$A:$W,15,FALSE)))</f>
        <v>6.59</v>
      </c>
      <c r="AP156" s="202" t="str">
        <f>IF(AO156="-","-",IF(VLOOKUP($AU156,'FE Source'!$A:$Z,21,FALSE)=0,"-",IF(VLOOKUP($AU156,'FE Source'!$A:$Z,21,FALSE)=2,"Semi-Annual",IF(VLOOKUP($AU156,'FE Source'!$A:$Z,21,FALSE)=4,"Quarterly",IF(VLOOKUP($AU156,'FE Source'!$A:$Z,21,FALSE)=12,"Monthly","Annual")))))</f>
        <v>Monthly</v>
      </c>
      <c r="AQ156" s="171" t="str">
        <f t="array" ref="AQ156">IF(VLOOKUP($AU156,'FE Source'!$A:$W,16,FALSE)=0,"-",VLOOKUP($AU156,'FE Source'!$A:$W,16,FALSE))</f>
        <v>-</v>
      </c>
      <c r="AR156" s="176" t="str">
        <f>IF(VLOOKUP($AU156,'FE Source'!$A:$W,17,FALSE)=0,"-",VLOOKUP($AU156,'FE Source'!$A:$W,17,FALSE))</f>
        <v>Neutral</v>
      </c>
      <c r="AS156" s="174">
        <f>IF(VLOOKUP($AU156,'FE Source'!$AN:$AS,4,FALSE)="",VLOOKUP($AU156,'FE Source'!$AN:$AS,3,FALSE),VLOOKUP($AU156,'FE Source'!$AN:$AS,4,FALSE))</f>
        <v>7.89</v>
      </c>
      <c r="AT156" s="180">
        <f>IF(VLOOKUP($AU156,'FE Source'!$AN:$AS,5,FALSE)=0,"-",VLOOKUP($AU156,'FE Source'!$AN:$AS,5,FALSE))</f>
        <v>45782</v>
      </c>
      <c r="AU156" s="177" t="s">
        <v>1195</v>
      </c>
      <c r="BE156" s="219">
        <f>IF(VLOOKUP($AU156,'FE Source'!$A:$AK,22,FALSE)=0,"-",VLOOKUP($AU156,'FE Source'!$A:$AK,22,FALSE))</f>
        <v>6.76</v>
      </c>
      <c r="BF156" s="219">
        <f>IF(VLOOKUP($AU156,'FE Source'!$A:$AK,23,FALSE)=0,"-",VLOOKUP($AU156,'FE Source'!$A:$AK,23,FALSE))</f>
        <v>11.87</v>
      </c>
      <c r="BG156" s="219">
        <f>IF(VLOOKUP($AU156,'FE Source'!$A:$AK,24,FALSE)=0,"-",VLOOKUP($AU156,'FE Source'!$A:$AK,24,FALSE))</f>
        <v>-2.2799999999999998</v>
      </c>
      <c r="BH156" s="219">
        <f>IF(VLOOKUP($AU156,'FE Source'!$A:$AK,25,FALSE)=0,"-",VLOOKUP($AU156,'FE Source'!$A:$AK,25,FALSE))</f>
        <v>-1.1499999999999999</v>
      </c>
      <c r="BI156" s="219">
        <f>IF(VLOOKUP($AU156,'FE Source'!$A:$AK,26,FALSE)=0,"-",VLOOKUP($AU156,'FE Source'!$A:$AK,26,FALSE))</f>
        <v>12.58</v>
      </c>
      <c r="BJ156" s="219">
        <f>IF(VLOOKUP($AU156,'FE Source'!$A:$AK,27,FALSE)=0,"-",VLOOKUP($AU156,'FE Source'!$A:$AK,27,FALSE))</f>
        <v>0.92</v>
      </c>
      <c r="BK156" s="219">
        <f>IF(VLOOKUP($AU156,'FE Source'!$A:$AK,28,FALSE)=0,"-",VLOOKUP($AU156,'FE Source'!$A:$AK,28,FALSE))</f>
        <v>5.45</v>
      </c>
      <c r="BL156" s="219">
        <f>IF(VLOOKUP($AU156,'FE Source'!$A:$AK,29,FALSE)=0,"-",VLOOKUP($AU156,'FE Source'!$A:$AK,29,FALSE))</f>
        <v>-11.37</v>
      </c>
      <c r="BM156" s="219">
        <f>IF(VLOOKUP($AU156,'FE Source'!$A:$AK,30,FALSE)=0,"-",VLOOKUP($AU156,'FE Source'!$A:$AK,30,FALSE))</f>
        <v>9.39</v>
      </c>
      <c r="BN156" t="str">
        <f>IF(VLOOKUP($AU156,'FE Source'!$A:$AK,31,FALSE)="No Specified Index","-",IF(VLOOKUP($AU156,'FE Source'!$A:$AK,31,FALSE)=0,"-",VLOOKUP($AU156,'FE Source'!$A:$AK,31,FALSE)))</f>
        <v>Bloomberg Barclays Global High Yield Excl CMBS &amp;..</v>
      </c>
      <c r="BO156" s="217">
        <f>IF(VLOOKUP($AU156,'FE Source'!$A:$AK,32,FALSE)=0,"-",VLOOKUP($AU156,'FE Source'!$A:$AK,32,FALSE))</f>
        <v>40976</v>
      </c>
      <c r="BP156" s="18">
        <f>IF(VLOOKUP($AU156,'FE Source'!$AZ:$BC,2,FALSE)=0,"-",VLOOKUP($AU156,'FE Source'!$AZ:$BC,2,FALSE))</f>
        <v>-2.81</v>
      </c>
      <c r="BQ156" s="18" t="str">
        <f>IF(VLOOKUP($AU156,'FE Source'!$AZ:$BC,3,FALSE)=0,"-",VLOOKUP($AU156,'FE Source'!$AZ:$BC,3,FALSE))</f>
        <v>-</v>
      </c>
      <c r="BR156" s="18" t="str">
        <f>IF(VLOOKUP($AU156,'FE Source'!$AZ:$BC,4,FALSE)=0,"-",VLOOKUP($AU156,'FE Source'!$AZ:$BC,4,FALSE))</f>
        <v>-</v>
      </c>
    </row>
    <row r="157" spans="1:70" ht="15" customHeight="1">
      <c r="A157" s="3"/>
      <c r="B157" s="159" t="str">
        <f>INDEX('UT - Retail'!$A$7:$A$1409,MATCH(AU157,'UT - Retail'!$U$7:$U$1409,0),1)</f>
        <v xml:space="preserve">Aviva Investors </v>
      </c>
      <c r="C157" s="706" t="str">
        <f>INDEX('UT - Retail'!$B$7:$B$1409,MATCH(AU157,'UT - Retail'!$U$7:$U$1409,0),1)</f>
        <v>Aviva Investors - Global High Yield Bond Amh SGD</v>
      </c>
      <c r="D157" s="707"/>
      <c r="E157" s="150" t="str">
        <f>VLOOKUP(C157,'UT - Retail'!$B:$K,8,FALSE)</f>
        <v>Fixed Income</v>
      </c>
      <c r="F157" s="141" t="str">
        <f>VLOOKUP(C157,'UT - Retail'!$B:$K,9,FALSE)</f>
        <v>Global</v>
      </c>
      <c r="G157" s="141" t="str">
        <f>VLOOKUP(C157,'UT - Retail'!$B:$K,10,FALSE)</f>
        <v>High Yield</v>
      </c>
      <c r="H157" s="82" t="str">
        <f>VLOOKUP(C157,'UT - Retail'!$B:$N,13,FALSE)</f>
        <v>No</v>
      </c>
      <c r="I157" s="82" t="str">
        <f>VLOOKUP(C157,'UT - Retail'!$B:$Q,14,FALSE)</f>
        <v>No</v>
      </c>
      <c r="J157" s="141" t="str">
        <f>VLOOKUP(C157,'UT - Retail'!$B:$Q,11,FALSE)</f>
        <v>Yes</v>
      </c>
      <c r="K157" s="130" t="str">
        <f>VLOOKUP(C157,'UT - Retail'!$B:$P,15,FALSE)</f>
        <v>Yes</v>
      </c>
      <c r="L157" s="82" t="str">
        <f>VLOOKUP(C157,'UT - Retail'!$B:$Q,16,FALSE)</f>
        <v>Both</v>
      </c>
      <c r="M157" s="395" t="str">
        <f>VLOOKUP(C157,'UT - Retail'!$B:$K,6,FALSE)</f>
        <v>SGD</v>
      </c>
      <c r="N157" s="395" t="str">
        <f>IFERROR(IF(MATCH(C157,'Portfolio Construction'!$AL:$AL,0),"Yes","No"),"No")</f>
        <v>No</v>
      </c>
      <c r="O157" s="395" t="str">
        <f>IFERROR(IF(MATCH(C157,'Portfolio Construction'!$AN:$AN,0),"Yes","No"),"No")</f>
        <v>No</v>
      </c>
      <c r="P157" s="395" t="str">
        <f>IFERROR(IF(MATCH(C157,'Portfolio Construction'!$AP:$AP,0),"Yes","No"),"No")</f>
        <v>No</v>
      </c>
      <c r="Q157" s="395" t="str">
        <f>IFERROR(IF(MATCH(C157,'Portfolio Construction'!$AR:$AR,0),"Yes","No"),"No")</f>
        <v>No</v>
      </c>
      <c r="R157" s="395" t="str">
        <f>IFERROR(IF(MATCH(C157,'Portfolio Construction'!$AT:$AT,0),"Yes","No"),"No")</f>
        <v>No</v>
      </c>
      <c r="S157" s="395" t="str">
        <f>IFERROR(IF(MATCH(C157,'Portfolio Construction'!$AV:$AV,0),"Yes","No"),"No")</f>
        <v>No</v>
      </c>
      <c r="T157" s="395" t="str">
        <f>IFERROR(IF(MATCH(C157,'Portfolio Construction'!$AX:$AX,0),"Yes","No"),"No")</f>
        <v>No</v>
      </c>
      <c r="U157" s="395" t="str">
        <f>IFERROR(IF(MATCH(C157,'Portfolio Construction'!$AZ:$AZ,0),"Yes","No"),"No")</f>
        <v>No</v>
      </c>
      <c r="V157" s="395" t="str">
        <f>IFERROR(IF(MATCH(C157,'Portfolio Construction'!$BB:$BB,0),"Yes","No"),"No")</f>
        <v>No</v>
      </c>
      <c r="W157" s="638">
        <f>IF(VLOOKUP($AU157,'FE Source'!$A:$W,3,FALSE)=0,"-",VLOOKUP($AU157,'FE Source'!$A:$W,3,FALSE))</f>
        <v>0.39</v>
      </c>
      <c r="X157" s="609">
        <f>IF(VLOOKUP($AU157,'FE Source'!$A:$W,4,FALSE)=0,"-",VLOOKUP($AU157,'FE Source'!$A:$W,4,FALSE))</f>
        <v>1.34</v>
      </c>
      <c r="Y157" s="609">
        <f>IF(VLOOKUP($AU157,'FE Source'!$A:$W,5,FALSE)=0,"-",VLOOKUP($AU157,'FE Source'!$A:$W,5,FALSE))</f>
        <v>0.8</v>
      </c>
      <c r="Z157" s="609">
        <f>IF(VLOOKUP($AU157,'FE Source'!$A:$W,6,FALSE)=0,"-",VLOOKUP($AU157,'FE Source'!$A:$W,6,FALSE))</f>
        <v>4.38</v>
      </c>
      <c r="AA157" s="609">
        <f>IF(VLOOKUP($AU157,'FE Source'!$A:$W,7,FALSE)=0,"-",VLOOKUP($AU157,'FE Source'!$A:$W,7,FALSE))</f>
        <v>3.61</v>
      </c>
      <c r="AB157" s="609">
        <f>IF(VLOOKUP($AU157,'FE Source'!$A:$W,8,FALSE)=0,"-",VLOOKUP($AU157,'FE Source'!$A:$W,8,FALSE))</f>
        <v>3.55</v>
      </c>
      <c r="AC157" s="639">
        <f>IF(VLOOKUP($AU157,'FE Source'!$A:$W,9,FALSE)=0,"-",VLOOKUP($AU157,'FE Source'!$A:$W,9,FALSE))</f>
        <v>2.62</v>
      </c>
      <c r="AD157" s="146">
        <f>IF(VLOOKUP($AU157,'FE Source'!$A:$W,10,FALSE)=0,"-",VLOOKUP($AU157,'FE Source'!$A:$W,10,FALSE))</f>
        <v>1.1299999999999999</v>
      </c>
      <c r="AE157" s="83">
        <f>IF(VLOOKUP($AU157,'FE Source'!$A:$W,11,FALSE)=0,"-",VLOOKUP($AU157,'FE Source'!$A:$W,11,FALSE))</f>
        <v>7.07</v>
      </c>
      <c r="AF157" s="83">
        <f>IF(VLOOKUP($AU157,'FE Source'!$A:$W,12,FALSE)=0,"-",VLOOKUP($AU157,'FE Source'!$A:$W,12,FALSE))</f>
        <v>0.08</v>
      </c>
      <c r="AG157" s="131">
        <f>IF(VLOOKUP($AU157,'FE Source'!$A:$W,14,FALSE)=0,"-",VLOOKUP($AU157,'FE Source'!$A:$W,14,FALSE))</f>
        <v>-8.3000000000000007</v>
      </c>
      <c r="AH157" s="174">
        <f>IF(VLOOKUP($AU157,'FE Source'!$A:$DJ,33,FALSE)=0,"-",VLOOKUP($AU157,'FE Source'!$A:$DJ,33,FALSE))</f>
        <v>66.34</v>
      </c>
      <c r="AI157" s="204">
        <f>IF(VLOOKUP($AU157,'FE Source'!$A:$Y,20,FALSE)=0,"-",VLOOKUP($AU157,'FE Source'!$A:$Y,20,FALSE))</f>
        <v>96.45</v>
      </c>
      <c r="AJ157" s="396">
        <f>IF(VLOOKUP($AU157,'FE Source'!$A:$DJ,34,FALSE)=0,"-",VLOOKUP($AU157,'FE Source'!$A:$DJ,34,FALSE))</f>
        <v>102.85</v>
      </c>
      <c r="AK157" s="396">
        <f>IF(VLOOKUP($AU157,'FE Source'!$A:$DJ,35,FALSE)=0,"-",VLOOKUP($AU157,'FE Source'!$A:$DJ,35,FALSE))</f>
        <v>-29.86</v>
      </c>
      <c r="AL157" s="327">
        <f>IF(VLOOKUP($AU157,'FE Source'!$A:$Y,19,FALSE)=0,"-",VLOOKUP($AU157,'FE Source'!$A:$Y,19,FALSE))</f>
        <v>108.59</v>
      </c>
      <c r="AM157" s="394">
        <f>IF(VLOOKUP($AU157,'FE Source'!$A:$DJ,36,FALSE)=0,"-",VLOOKUP($AU157,'FE Source'!$A:$DJ,36,FALSE))</f>
        <v>105.25</v>
      </c>
      <c r="AN157" s="167">
        <f>IF(VLOOKUP($AU157,'FE Source'!$A:$W,13,FALSE)=0,"-",VLOOKUP($AU157,'FE Source'!$A:$W,13,FALSE))</f>
        <v>4205.3999999999996</v>
      </c>
      <c r="AO157" s="199">
        <f>IF(J157="no","-",IF(VLOOKUP($AU157,'FE Source'!$A:$W,15,FALSE)=0,"-",VLOOKUP($AU157,'FE Source'!$A:$W,15,FALSE)))</f>
        <v>6.17</v>
      </c>
      <c r="AP157" s="202" t="str">
        <f>IF(AO157="-","-",IF(VLOOKUP($AU157,'FE Source'!$A:$Z,21,FALSE)=0,"-",IF(VLOOKUP($AU157,'FE Source'!$A:$Z,21,FALSE)=2,"Semi-Annual",IF(VLOOKUP($AU157,'FE Source'!$A:$Z,21,FALSE)=4,"Quarterly",IF(VLOOKUP($AU157,'FE Source'!$A:$Z,21,FALSE)=12,"Monthly","Annual")))))</f>
        <v>Monthly</v>
      </c>
      <c r="AQ157" s="171" t="str">
        <f t="array" ref="AQ157">IF(VLOOKUP($AU157,'FE Source'!$A:$W,16,FALSE)=0,"-",VLOOKUP($AU157,'FE Source'!$A:$W,16,FALSE))</f>
        <v>-</v>
      </c>
      <c r="AR157" s="176" t="str">
        <f>IF(VLOOKUP($AU157,'FE Source'!$A:$W,17,FALSE)=0,"-",VLOOKUP($AU157,'FE Source'!$A:$W,17,FALSE))</f>
        <v>-</v>
      </c>
      <c r="AS157" s="174">
        <f>IF(VLOOKUP($AU157,'FE Source'!$AN:$AS,4,FALSE)="",VLOOKUP($AU157,'FE Source'!$AN:$AS,3,FALSE),VLOOKUP($AU157,'FE Source'!$AN:$AS,4,FALSE))</f>
        <v>7.7</v>
      </c>
      <c r="AT157" s="180">
        <f>IF(VLOOKUP($AU157,'FE Source'!$AN:$AS,5,FALSE)=0,"-",VLOOKUP($AU157,'FE Source'!$AN:$AS,5,FALSE))</f>
        <v>45782</v>
      </c>
      <c r="AU157" s="177" t="s">
        <v>587</v>
      </c>
      <c r="BE157" s="219">
        <f>IF(VLOOKUP($AU157,'FE Source'!$A:$AK,22,FALSE)=0,"-",VLOOKUP($AU157,'FE Source'!$A:$AK,22,FALSE))</f>
        <v>0.51</v>
      </c>
      <c r="BF157" s="219">
        <f>IF(VLOOKUP($AU157,'FE Source'!$A:$AK,23,FALSE)=0,"-",VLOOKUP($AU157,'FE Source'!$A:$AK,23,FALSE))</f>
        <v>10.15</v>
      </c>
      <c r="BG157" s="219">
        <f>IF(VLOOKUP($AU157,'FE Source'!$A:$AK,24,FALSE)=0,"-",VLOOKUP($AU157,'FE Source'!$A:$AK,24,FALSE))</f>
        <v>5.15</v>
      </c>
      <c r="BH157" s="219">
        <f>IF(VLOOKUP($AU157,'FE Source'!$A:$AK,25,FALSE)=0,"-",VLOOKUP($AU157,'FE Source'!$A:$AK,25,FALSE))</f>
        <v>-3.93</v>
      </c>
      <c r="BI157" s="219">
        <f>IF(VLOOKUP($AU157,'FE Source'!$A:$AK,26,FALSE)=0,"-",VLOOKUP($AU157,'FE Source'!$A:$AK,26,FALSE))</f>
        <v>13.19</v>
      </c>
      <c r="BJ157" s="219">
        <f>IF(VLOOKUP($AU157,'FE Source'!$A:$AK,27,FALSE)=0,"-",VLOOKUP($AU157,'FE Source'!$A:$AK,27,FALSE))</f>
        <v>1.72</v>
      </c>
      <c r="BK157" s="219">
        <f>IF(VLOOKUP($AU157,'FE Source'!$A:$AK,28,FALSE)=0,"-",VLOOKUP($AU157,'FE Source'!$A:$AK,28,FALSE))</f>
        <v>3.37</v>
      </c>
      <c r="BL157" s="219">
        <f>IF(VLOOKUP($AU157,'FE Source'!$A:$AK,29,FALSE)=0,"-",VLOOKUP($AU157,'FE Source'!$A:$AK,29,FALSE))</f>
        <v>-11.36</v>
      </c>
      <c r="BM157" s="219">
        <f>IF(VLOOKUP($AU157,'FE Source'!$A:$AK,30,FALSE)=0,"-",VLOOKUP($AU157,'FE Source'!$A:$AK,30,FALSE))</f>
        <v>8.57</v>
      </c>
      <c r="BN157" t="str">
        <f>IF(VLOOKUP($AU157,'FE Source'!$A:$AK,31,FALSE)="No Specified Index","-",IF(VLOOKUP($AU157,'FE Source'!$A:$AK,31,FALSE)=0,"-",VLOOKUP($AU157,'FE Source'!$A:$AK,31,FALSE)))</f>
        <v>Bloomberg Barclays Global High Yield Excl CMBS &amp;..</v>
      </c>
      <c r="BO157" s="217">
        <f>IF(VLOOKUP($AU157,'FE Source'!$A:$AK,32,FALSE)=0,"-",VLOOKUP($AU157,'FE Source'!$A:$AK,32,FALSE))</f>
        <v>40359</v>
      </c>
      <c r="BP157" s="18">
        <f>IF(VLOOKUP($AU157,'FE Source'!$AZ:$BC,2,FALSE)=0,"-",VLOOKUP($AU157,'FE Source'!$AZ:$BC,2,FALSE))</f>
        <v>-3.07</v>
      </c>
      <c r="BQ157" s="18">
        <f>IF(VLOOKUP($AU157,'FE Source'!$AZ:$BC,3,FALSE)=0,"-",VLOOKUP($AU157,'FE Source'!$AZ:$BC,3,FALSE))</f>
        <v>-4.32</v>
      </c>
      <c r="BR157" s="18" t="str">
        <f>IF(VLOOKUP($AU157,'FE Source'!$AZ:$BC,4,FALSE)=0,"-",VLOOKUP($AU157,'FE Source'!$AZ:$BC,4,FALSE))</f>
        <v>-</v>
      </c>
    </row>
    <row r="158" spans="1:70" ht="15">
      <c r="A158" s="3"/>
      <c r="B158" s="159" t="str">
        <f>INDEX('UT - Retail'!$A$7:$A$1409,MATCH(AU158,'UT - Retail'!$U$7:$U$1409,0),1)</f>
        <v xml:space="preserve">Aviva Investors </v>
      </c>
      <c r="C158" s="706" t="str">
        <f>INDEX('UT - Retail'!$B$7:$B$1409,MATCH(AU158,'UT - Retail'!$U$7:$U$1409,0),1)</f>
        <v>Aviva Investors - Multi-Strategy Target Return A EUR</v>
      </c>
      <c r="D158" s="707"/>
      <c r="E158" s="150" t="str">
        <f>VLOOKUP(C158,'UT - Retail'!$B:$K,8,FALSE)</f>
        <v>Alternatives</v>
      </c>
      <c r="F158" s="141" t="str">
        <f>VLOOKUP(C158,'UT - Retail'!$B:$K,9,FALSE)</f>
        <v>Global</v>
      </c>
      <c r="G158" s="141" t="str">
        <f>VLOOKUP(C158,'UT - Retail'!$B:$K,10,FALSE)</f>
        <v>General</v>
      </c>
      <c r="H158" s="82" t="str">
        <f>VLOOKUP(C158,'UT - Retail'!$B:$N,13,FALSE)</f>
        <v>No</v>
      </c>
      <c r="I158" s="82" t="str">
        <f>VLOOKUP(C158,'UT - Retail'!$B:$Q,14,FALSE)</f>
        <v>No</v>
      </c>
      <c r="J158" s="141" t="str">
        <f>VLOOKUP(C158,'UT - Retail'!$B:$Q,11,FALSE)</f>
        <v>No</v>
      </c>
      <c r="K158" s="130" t="str">
        <f>VLOOKUP(C158,'UT - Retail'!$B:$P,15,FALSE)</f>
        <v>Yes</v>
      </c>
      <c r="L158" s="82" t="str">
        <f>VLOOKUP(C158,'UT - Retail'!$B:$Q,16,FALSE)</f>
        <v>iFast</v>
      </c>
      <c r="M158" s="395" t="str">
        <f>VLOOKUP(C158,'UT - Retail'!$B:$K,6,FALSE)</f>
        <v>EUR</v>
      </c>
      <c r="N158" s="395" t="str">
        <f>IFERROR(IF(MATCH(C158,'Portfolio Construction'!$AL:$AL,0),"Yes","No"),"No")</f>
        <v>Yes</v>
      </c>
      <c r="O158" s="395" t="str">
        <f>IFERROR(IF(MATCH(C158,'Portfolio Construction'!$AN:$AN,0),"Yes","No"),"No")</f>
        <v>No</v>
      </c>
      <c r="P158" s="395" t="str">
        <f>IFERROR(IF(MATCH(C158,'Portfolio Construction'!$AP:$AP,0),"Yes","No"),"No")</f>
        <v>No</v>
      </c>
      <c r="Q158" s="395" t="str">
        <f>IFERROR(IF(MATCH(C158,'Portfolio Construction'!$AR:$AR,0),"Yes","No"),"No")</f>
        <v>No</v>
      </c>
      <c r="R158" s="395" t="str">
        <f>IFERROR(IF(MATCH(C158,'Portfolio Construction'!$AT:$AT,0),"Yes","No"),"No")</f>
        <v>No</v>
      </c>
      <c r="S158" s="395" t="str">
        <f>IFERROR(IF(MATCH(C158,'Portfolio Construction'!$AV:$AV,0),"Yes","No"),"No")</f>
        <v>No</v>
      </c>
      <c r="T158" s="395" t="str">
        <f>IFERROR(IF(MATCH(C158,'Portfolio Construction'!$AX:$AX,0),"Yes","No"),"No")</f>
        <v>No</v>
      </c>
      <c r="U158" s="395" t="str">
        <f>IFERROR(IF(MATCH(C158,'Portfolio Construction'!$AZ:$AZ,0),"Yes","No"),"No")</f>
        <v>No</v>
      </c>
      <c r="V158" s="395" t="str">
        <f>IFERROR(IF(MATCH(C158,'Portfolio Construction'!$BB:$BB,0),"Yes","No"),"No")</f>
        <v>No</v>
      </c>
      <c r="W158" s="638">
        <f>IF(VLOOKUP($AU158,'FE Source'!$A:$W,3,FALSE)=0,"-",VLOOKUP($AU158,'FE Source'!$A:$W,3,FALSE))</f>
        <v>8.26</v>
      </c>
      <c r="X158" s="609">
        <f>IF(VLOOKUP($AU158,'FE Source'!$A:$W,4,FALSE)=0,"-",VLOOKUP($AU158,'FE Source'!$A:$W,4,FALSE))</f>
        <v>-0.28000000000000003</v>
      </c>
      <c r="Y158" s="609">
        <f>IF(VLOOKUP($AU158,'FE Source'!$A:$W,5,FALSE)=0,"-",VLOOKUP($AU158,'FE Source'!$A:$W,5,FALSE))</f>
        <v>6.61</v>
      </c>
      <c r="Z158" s="609">
        <f>IF(VLOOKUP($AU158,'FE Source'!$A:$W,6,FALSE)=0,"-",VLOOKUP($AU158,'FE Source'!$A:$W,6,FALSE))</f>
        <v>3.96</v>
      </c>
      <c r="AA158" s="609">
        <f>IF(VLOOKUP($AU158,'FE Source'!$A:$W,7,FALSE)=0,"-",VLOOKUP($AU158,'FE Source'!$A:$W,7,FALSE))</f>
        <v>4.1900000000000004</v>
      </c>
      <c r="AB158" s="609">
        <f>IF(VLOOKUP($AU158,'FE Source'!$A:$W,8,FALSE)=0,"-",VLOOKUP($AU158,'FE Source'!$A:$W,8,FALSE))</f>
        <v>2.95</v>
      </c>
      <c r="AC158" s="639">
        <f>IF(VLOOKUP($AU158,'FE Source'!$A:$W,9,FALSE)=0,"-",VLOOKUP($AU158,'FE Source'!$A:$W,9,FALSE))</f>
        <v>0.96</v>
      </c>
      <c r="AD158" s="146">
        <f>IF(VLOOKUP($AU158,'FE Source'!$A:$W,10,FALSE)=0,"-",VLOOKUP($AU158,'FE Source'!$A:$W,10,FALSE))</f>
        <v>1.21</v>
      </c>
      <c r="AE158" s="83">
        <f>IF(VLOOKUP($AU158,'FE Source'!$A:$W,11,FALSE)=0,"-",VLOOKUP($AU158,'FE Source'!$A:$W,11,FALSE))</f>
        <v>6.78</v>
      </c>
      <c r="AF158" s="83">
        <f>IF(VLOOKUP($AU158,'FE Source'!$A:$W,12,FALSE)=0,"-",VLOOKUP($AU158,'FE Source'!$A:$W,12,FALSE))</f>
        <v>0.37</v>
      </c>
      <c r="AG158" s="131">
        <f>IF(VLOOKUP($AU158,'FE Source'!$A:$W,14,FALSE)=0,"-",VLOOKUP($AU158,'FE Source'!$A:$W,14,FALSE))</f>
        <v>-8</v>
      </c>
      <c r="AH158" s="174">
        <f>IF(VLOOKUP($AU158,'FE Source'!$A:$DJ,33,FALSE)=0,"-",VLOOKUP($AU158,'FE Source'!$A:$DJ,33,FALSE))</f>
        <v>147.22</v>
      </c>
      <c r="AI158" s="204">
        <f>IF(VLOOKUP($AU158,'FE Source'!$A:$Y,20,FALSE)=0,"-",VLOOKUP($AU158,'FE Source'!$A:$Y,20,FALSE))</f>
        <v>118.85</v>
      </c>
      <c r="AJ158" s="396">
        <f>IF(VLOOKUP($AU158,'FE Source'!$A:$DJ,34,FALSE)=0,"-",VLOOKUP($AU158,'FE Source'!$A:$DJ,34,FALSE))</f>
        <v>129.71</v>
      </c>
      <c r="AK158" s="396">
        <f>IF(VLOOKUP($AU158,'FE Source'!$A:$DJ,35,FALSE)=0,"-",VLOOKUP($AU158,'FE Source'!$A:$DJ,35,FALSE))</f>
        <v>186.25</v>
      </c>
      <c r="AL158" s="327">
        <f>IF(VLOOKUP($AU158,'FE Source'!$A:$Y,19,FALSE)=0,"-",VLOOKUP($AU158,'FE Source'!$A:$Y,19,FALSE))</f>
        <v>50.79</v>
      </c>
      <c r="AM158" s="394">
        <f>IF(VLOOKUP($AU158,'FE Source'!$A:$DJ,36,FALSE)=0,"-",VLOOKUP($AU158,'FE Source'!$A:$DJ,36,FALSE))</f>
        <v>102.57</v>
      </c>
      <c r="AN158" s="167">
        <f>IF(VLOOKUP($AU158,'FE Source'!$A:$W,13,FALSE)=0,"-",VLOOKUP($AU158,'FE Source'!$A:$W,13,FALSE))</f>
        <v>924.2</v>
      </c>
      <c r="AO158" s="199" t="str">
        <f>IF(J158="no","-",IF(VLOOKUP($AU158,'FE Source'!$A:$W,15,FALSE)=0,"-",VLOOKUP($AU158,'FE Source'!$A:$W,15,FALSE)))</f>
        <v>-</v>
      </c>
      <c r="AP158" s="202" t="str">
        <f>IF(AO158="-","-",IF(VLOOKUP($AU158,'FE Source'!$A:$Z,21,FALSE)=0,"-",IF(VLOOKUP($AU158,'FE Source'!$A:$Z,21,FALSE)=2,"Semi-Annual",IF(VLOOKUP($AU158,'FE Source'!$A:$Z,21,FALSE)=4,"Quarterly",IF(VLOOKUP($AU158,'FE Source'!$A:$Z,21,FALSE)=12,"Monthly","Annual")))))</f>
        <v>-</v>
      </c>
      <c r="AQ158" s="171" t="str">
        <f t="array" ref="AQ158">IF(VLOOKUP($AU158,'FE Source'!$A:$W,16,FALSE)=0,"-",VLOOKUP($AU158,'FE Source'!$A:$W,16,FALSE))</f>
        <v>-</v>
      </c>
      <c r="AR158" s="176" t="str">
        <f>IF(VLOOKUP($AU158,'FE Source'!$A:$W,17,FALSE)=0,"-",VLOOKUP($AU158,'FE Source'!$A:$W,17,FALSE))</f>
        <v>-</v>
      </c>
      <c r="AS158" s="174">
        <f>IF(VLOOKUP($AU158,'FE Source'!$AN:$AS,4,FALSE)="",VLOOKUP($AU158,'FE Source'!$AN:$AS,3,FALSE),VLOOKUP($AU158,'FE Source'!$AN:$AS,4,FALSE))</f>
        <v>12.08</v>
      </c>
      <c r="AT158" s="180">
        <f>IF(VLOOKUP($AU158,'FE Source'!$AN:$AS,5,FALSE)=0,"-",VLOOKUP($AU158,'FE Source'!$AN:$AS,5,FALSE))</f>
        <v>45782</v>
      </c>
      <c r="AU158" s="177" t="s">
        <v>3938</v>
      </c>
      <c r="BE158" s="219">
        <f>IF(VLOOKUP($AU158,'FE Source'!$A:$AK,22,FALSE)=0,"-",VLOOKUP($AU158,'FE Source'!$A:$AK,22,FALSE))</f>
        <v>-0.73</v>
      </c>
      <c r="BF158" s="219">
        <f>IF(VLOOKUP($AU158,'FE Source'!$A:$AK,23,FALSE)=0,"-",VLOOKUP($AU158,'FE Source'!$A:$AK,23,FALSE))</f>
        <v>-1.44</v>
      </c>
      <c r="BG158" s="219">
        <f>IF(VLOOKUP($AU158,'FE Source'!$A:$AK,24,FALSE)=0,"-",VLOOKUP($AU158,'FE Source'!$A:$AK,24,FALSE))</f>
        <v>1.48</v>
      </c>
      <c r="BH158" s="219">
        <f>IF(VLOOKUP($AU158,'FE Source'!$A:$AK,25,FALSE)=0,"-",VLOOKUP($AU158,'FE Source'!$A:$AK,25,FALSE))</f>
        <v>-10.48</v>
      </c>
      <c r="BI158" s="219">
        <f>IF(VLOOKUP($AU158,'FE Source'!$A:$AK,26,FALSE)=0,"-",VLOOKUP($AU158,'FE Source'!$A:$AK,26,FALSE))</f>
        <v>4.6399999999999997</v>
      </c>
      <c r="BJ158" s="219">
        <f>IF(VLOOKUP($AU158,'FE Source'!$A:$AK,27,FALSE)=0,"-",VLOOKUP($AU158,'FE Source'!$A:$AK,27,FALSE))</f>
        <v>9</v>
      </c>
      <c r="BK158" s="219">
        <f>IF(VLOOKUP($AU158,'FE Source'!$A:$AK,28,FALSE)=0,"-",VLOOKUP($AU158,'FE Source'!$A:$AK,28,FALSE))</f>
        <v>-4.75</v>
      </c>
      <c r="BL158" s="219">
        <f>IF(VLOOKUP($AU158,'FE Source'!$A:$AK,29,FALSE)=0,"-",VLOOKUP($AU158,'FE Source'!$A:$AK,29,FALSE))</f>
        <v>-3.59</v>
      </c>
      <c r="BM158" s="219">
        <f>IF(VLOOKUP($AU158,'FE Source'!$A:$AK,30,FALSE)=0,"-",VLOOKUP($AU158,'FE Source'!$A:$AK,30,FALSE))</f>
        <v>6.01</v>
      </c>
      <c r="BN158" t="str">
        <f>IF(VLOOKUP($AU158,'FE Source'!$A:$AK,31,FALSE)="No Specified Index","-",IF(VLOOKUP($AU158,'FE Source'!$A:$AK,31,FALSE)=0,"-",VLOOKUP($AU158,'FE Source'!$A:$AK,31,FALSE)))</f>
        <v>European Central Bank Deposit Rate / 5%</v>
      </c>
      <c r="BO158" s="217">
        <f>IF(VLOOKUP($AU158,'FE Source'!$A:$AK,32,FALSE)=0,"-",VLOOKUP($AU158,'FE Source'!$A:$AK,32,FALSE))</f>
        <v>41821</v>
      </c>
      <c r="BP158" s="18" t="str">
        <f>IF(VLOOKUP($AU158,'FE Source'!$AZ:$BC,2,FALSE)=0,"-",VLOOKUP($AU158,'FE Source'!$AZ:$BC,2,FALSE))</f>
        <v>-</v>
      </c>
      <c r="BQ158" s="18" t="str">
        <f>IF(VLOOKUP($AU158,'FE Source'!$AZ:$BC,3,FALSE)=0,"-",VLOOKUP($AU158,'FE Source'!$AZ:$BC,3,FALSE))</f>
        <v>-</v>
      </c>
      <c r="BR158" s="18" t="str">
        <f>IF(VLOOKUP($AU158,'FE Source'!$AZ:$BC,4,FALSE)=0,"-",VLOOKUP($AU158,'FE Source'!$AZ:$BC,4,FALSE))</f>
        <v>-</v>
      </c>
    </row>
    <row r="159" spans="1:70" ht="15" customHeight="1">
      <c r="A159" s="3"/>
      <c r="B159" s="159" t="str">
        <f>INDEX('UT - Retail'!$A$7:$A$1409,MATCH(AU159,'UT - Retail'!$U$7:$U$1409,0),1)</f>
        <v xml:space="preserve">Aviva Investors </v>
      </c>
      <c r="C159" s="706" t="str">
        <f>INDEX('UT - Retail'!$B$7:$B$1409,MATCH(AU159,'UT - Retail'!$U$7:$U$1409,0),1)</f>
        <v>Aviva Investors - Multi-Strategy Target Return Ah SGD</v>
      </c>
      <c r="D159" s="707"/>
      <c r="E159" s="150" t="str">
        <f>VLOOKUP(C159,'UT - Retail'!$B:$K,8,FALSE)</f>
        <v>Alternatives</v>
      </c>
      <c r="F159" s="141" t="str">
        <f>VLOOKUP(C159,'UT - Retail'!$B:$K,9,FALSE)</f>
        <v>Global</v>
      </c>
      <c r="G159" s="141" t="str">
        <f>VLOOKUP(C159,'UT - Retail'!$B:$K,10,FALSE)</f>
        <v>General</v>
      </c>
      <c r="H159" s="82" t="str">
        <f>VLOOKUP(C159,'UT - Retail'!$B:$N,13,FALSE)</f>
        <v>No</v>
      </c>
      <c r="I159" s="82" t="str">
        <f>VLOOKUP(C159,'UT - Retail'!$B:$Q,14,FALSE)</f>
        <v>No</v>
      </c>
      <c r="J159" s="141" t="str">
        <f>VLOOKUP(C159,'UT - Retail'!$B:$Q,11,FALSE)</f>
        <v>No</v>
      </c>
      <c r="K159" s="130" t="str">
        <f>VLOOKUP(C159,'UT - Retail'!$B:$P,15,FALSE)</f>
        <v>Yes</v>
      </c>
      <c r="L159" s="82" t="str">
        <f>VLOOKUP(C159,'UT - Retail'!$B:$Q,16,FALSE)</f>
        <v>Both</v>
      </c>
      <c r="M159" s="395" t="str">
        <f>VLOOKUP(C159,'UT - Retail'!$B:$K,6,FALSE)</f>
        <v>SGD</v>
      </c>
      <c r="N159" s="395" t="str">
        <f>IFERROR(IF(MATCH(C159,'Portfolio Construction'!$AL:$AL,0),"Yes","No"),"No")</f>
        <v>Yes</v>
      </c>
      <c r="O159" s="395" t="str">
        <f>IFERROR(IF(MATCH(C159,'Portfolio Construction'!$AN:$AN,0),"Yes","No"),"No")</f>
        <v>No</v>
      </c>
      <c r="P159" s="395" t="str">
        <f>IFERROR(IF(MATCH(C159,'Portfolio Construction'!$AP:$AP,0),"Yes","No"),"No")</f>
        <v>No</v>
      </c>
      <c r="Q159" s="395" t="str">
        <f>IFERROR(IF(MATCH(C159,'Portfolio Construction'!$AR:$AR,0),"Yes","No"),"No")</f>
        <v>No</v>
      </c>
      <c r="R159" s="395" t="str">
        <f>IFERROR(IF(MATCH(C159,'Portfolio Construction'!$AT:$AT,0),"Yes","No"),"No")</f>
        <v>No</v>
      </c>
      <c r="S159" s="395" t="str">
        <f>IFERROR(IF(MATCH(C159,'Portfolio Construction'!$AV:$AV,0),"Yes","No"),"No")</f>
        <v>No</v>
      </c>
      <c r="T159" s="395" t="str">
        <f>IFERROR(IF(MATCH(C159,'Portfolio Construction'!$AX:$AX,0),"Yes","No"),"No")</f>
        <v>No</v>
      </c>
      <c r="U159" s="395" t="str">
        <f>IFERROR(IF(MATCH(C159,'Portfolio Construction'!$AZ:$AZ,0),"Yes","No"),"No")</f>
        <v>No</v>
      </c>
      <c r="V159" s="395" t="str">
        <f>IFERROR(IF(MATCH(C159,'Portfolio Construction'!$BB:$BB,0),"Yes","No"),"No")</f>
        <v>No</v>
      </c>
      <c r="W159" s="638">
        <f>IF(VLOOKUP($AU159,'FE Source'!$A:$W,3,FALSE)=0,"-",VLOOKUP($AU159,'FE Source'!$A:$W,3,FALSE))</f>
        <v>4.66</v>
      </c>
      <c r="X159" s="609">
        <f>IF(VLOOKUP($AU159,'FE Source'!$A:$W,4,FALSE)=0,"-",VLOOKUP($AU159,'FE Source'!$A:$W,4,FALSE))</f>
        <v>0.71</v>
      </c>
      <c r="Y159" s="609">
        <f>IF(VLOOKUP($AU159,'FE Source'!$A:$W,5,FALSE)=0,"-",VLOOKUP($AU159,'FE Source'!$A:$W,5,FALSE))</f>
        <v>4.51</v>
      </c>
      <c r="Z159" s="609">
        <f>IF(VLOOKUP($AU159,'FE Source'!$A:$W,6,FALSE)=0,"-",VLOOKUP($AU159,'FE Source'!$A:$W,6,FALSE))</f>
        <v>3.51</v>
      </c>
      <c r="AA159" s="609">
        <f>IF(VLOOKUP($AU159,'FE Source'!$A:$W,7,FALSE)=0,"-",VLOOKUP($AU159,'FE Source'!$A:$W,7,FALSE))</f>
        <v>4.92</v>
      </c>
      <c r="AB159" s="609">
        <f>IF(VLOOKUP($AU159,'FE Source'!$A:$W,8,FALSE)=0,"-",VLOOKUP($AU159,'FE Source'!$A:$W,8,FALSE))</f>
        <v>4.6900000000000004</v>
      </c>
      <c r="AC159" s="639" t="str">
        <f>IF(VLOOKUP($AU159,'FE Source'!$A:$W,9,FALSE)=0,"-",VLOOKUP($AU159,'FE Source'!$A:$W,9,FALSE))</f>
        <v>-</v>
      </c>
      <c r="AD159" s="146">
        <f>IF(VLOOKUP($AU159,'FE Source'!$A:$W,10,FALSE)=0,"-",VLOOKUP($AU159,'FE Source'!$A:$W,10,FALSE))</f>
        <v>0.53</v>
      </c>
      <c r="AE159" s="83">
        <f>IF(VLOOKUP($AU159,'FE Source'!$A:$W,11,FALSE)=0,"-",VLOOKUP($AU159,'FE Source'!$A:$W,11,FALSE))</f>
        <v>4.5599999999999996</v>
      </c>
      <c r="AF159" s="83">
        <f>IF(VLOOKUP($AU159,'FE Source'!$A:$W,12,FALSE)=0,"-",VLOOKUP($AU159,'FE Source'!$A:$W,12,FALSE))</f>
        <v>0.55000000000000004</v>
      </c>
      <c r="AG159" s="131">
        <f>IF(VLOOKUP($AU159,'FE Source'!$A:$W,14,FALSE)=0,"-",VLOOKUP($AU159,'FE Source'!$A:$W,14,FALSE))</f>
        <v>-4.33</v>
      </c>
      <c r="AH159" s="174">
        <f>IF(VLOOKUP($AU159,'FE Source'!$A:$DJ,33,FALSE)=0,"-",VLOOKUP($AU159,'FE Source'!$A:$DJ,33,FALSE))</f>
        <v>65.03</v>
      </c>
      <c r="AI159" s="204">
        <f>IF(VLOOKUP($AU159,'FE Source'!$A:$Y,20,FALSE)=0,"-",VLOOKUP($AU159,'FE Source'!$A:$Y,20,FALSE))</f>
        <v>56.41</v>
      </c>
      <c r="AJ159" s="396">
        <f>IF(VLOOKUP($AU159,'FE Source'!$A:$DJ,34,FALSE)=0,"-",VLOOKUP($AU159,'FE Source'!$A:$DJ,34,FALSE))</f>
        <v>61.9</v>
      </c>
      <c r="AK159" s="396">
        <f>IF(VLOOKUP($AU159,'FE Source'!$A:$DJ,35,FALSE)=0,"-",VLOOKUP($AU159,'FE Source'!$A:$DJ,35,FALSE))</f>
        <v>-23.75</v>
      </c>
      <c r="AL159" s="327">
        <f>IF(VLOOKUP($AU159,'FE Source'!$A:$Y,19,FALSE)=0,"-",VLOOKUP($AU159,'FE Source'!$A:$Y,19,FALSE))</f>
        <v>-42.34</v>
      </c>
      <c r="AM159" s="394">
        <f>IF(VLOOKUP($AU159,'FE Source'!$A:$DJ,36,FALSE)=0,"-",VLOOKUP($AU159,'FE Source'!$A:$DJ,36,FALSE))</f>
        <v>-10.01</v>
      </c>
      <c r="AN159" s="167">
        <f>IF(VLOOKUP($AU159,'FE Source'!$A:$W,13,FALSE)=0,"-",VLOOKUP($AU159,'FE Source'!$A:$W,13,FALSE))</f>
        <v>924.2</v>
      </c>
      <c r="AO159" s="199" t="str">
        <f>IF(J159="no","-",IF(VLOOKUP($AU159,'FE Source'!$A:$W,15,FALSE)=0,"-",VLOOKUP($AU159,'FE Source'!$A:$W,15,FALSE)))</f>
        <v>-</v>
      </c>
      <c r="AP159" s="202" t="str">
        <f>IF(AO159="-","-",IF(VLOOKUP($AU159,'FE Source'!$A:$Z,21,FALSE)=0,"-",IF(VLOOKUP($AU159,'FE Source'!$A:$Z,21,FALSE)=2,"Semi-Annual",IF(VLOOKUP($AU159,'FE Source'!$A:$Z,21,FALSE)=4,"Quarterly",IF(VLOOKUP($AU159,'FE Source'!$A:$Z,21,FALSE)=12,"Monthly","Annual")))))</f>
        <v>-</v>
      </c>
      <c r="AQ159" s="171" t="str">
        <f t="array" ref="AQ159">IF(VLOOKUP($AU159,'FE Source'!$A:$W,16,FALSE)=0,"-",VLOOKUP($AU159,'FE Source'!$A:$W,16,FALSE))</f>
        <v>-</v>
      </c>
      <c r="AR159" s="176" t="str">
        <f>IF(VLOOKUP($AU159,'FE Source'!$A:$W,17,FALSE)=0,"-",VLOOKUP($AU159,'FE Source'!$A:$W,17,FALSE))</f>
        <v>-</v>
      </c>
      <c r="AS159" s="174">
        <f>IF(VLOOKUP($AU159,'FE Source'!$AN:$AS,4,FALSE)="",VLOOKUP($AU159,'FE Source'!$AN:$AS,3,FALSE),VLOOKUP($AU159,'FE Source'!$AN:$AS,4,FALSE))</f>
        <v>12.53</v>
      </c>
      <c r="AT159" s="180">
        <f>IF(VLOOKUP($AU159,'FE Source'!$AN:$AS,5,FALSE)=0,"-",VLOOKUP($AU159,'FE Source'!$AN:$AS,5,FALSE))</f>
        <v>45782</v>
      </c>
      <c r="AU159" s="177" t="s">
        <v>2157</v>
      </c>
      <c r="BE159" s="219" t="str">
        <f>IF(VLOOKUP($AU159,'FE Source'!$A:$AK,22,FALSE)=0,"-",VLOOKUP($AU159,'FE Source'!$A:$AK,22,FALSE))</f>
        <v>-</v>
      </c>
      <c r="BF159" s="219" t="str">
        <f>IF(VLOOKUP($AU159,'FE Source'!$A:$AK,23,FALSE)=0,"-",VLOOKUP($AU159,'FE Source'!$A:$AK,23,FALSE))</f>
        <v>-</v>
      </c>
      <c r="BG159" s="219">
        <f>IF(VLOOKUP($AU159,'FE Source'!$A:$AK,24,FALSE)=0,"-",VLOOKUP($AU159,'FE Source'!$A:$AK,24,FALSE))</f>
        <v>-2.23</v>
      </c>
      <c r="BH159" s="219">
        <f>IF(VLOOKUP($AU159,'FE Source'!$A:$AK,25,FALSE)=0,"-",VLOOKUP($AU159,'FE Source'!$A:$AK,25,FALSE))</f>
        <v>-5.95</v>
      </c>
      <c r="BI159" s="219">
        <f>IF(VLOOKUP($AU159,'FE Source'!$A:$AK,26,FALSE)=0,"-",VLOOKUP($AU159,'FE Source'!$A:$AK,26,FALSE))</f>
        <v>10.47</v>
      </c>
      <c r="BJ159" s="219">
        <f>IF(VLOOKUP($AU159,'FE Source'!$A:$AK,27,FALSE)=0,"-",VLOOKUP($AU159,'FE Source'!$A:$AK,27,FALSE))</f>
        <v>2.65</v>
      </c>
      <c r="BK159" s="219">
        <f>IF(VLOOKUP($AU159,'FE Source'!$A:$AK,28,FALSE)=0,"-",VLOOKUP($AU159,'FE Source'!$A:$AK,28,FALSE))</f>
        <v>1.21</v>
      </c>
      <c r="BL159" s="219">
        <f>IF(VLOOKUP($AU159,'FE Source'!$A:$AK,29,FALSE)=0,"-",VLOOKUP($AU159,'FE Source'!$A:$AK,29,FALSE))</f>
        <v>5.31</v>
      </c>
      <c r="BM159" s="219">
        <f>IF(VLOOKUP($AU159,'FE Source'!$A:$AK,30,FALSE)=0,"-",VLOOKUP($AU159,'FE Source'!$A:$AK,30,FALSE))</f>
        <v>4.7</v>
      </c>
      <c r="BN159" t="str">
        <f>IF(VLOOKUP($AU159,'FE Source'!$A:$AK,31,FALSE)="No Specified Index","-",IF(VLOOKUP($AU159,'FE Source'!$A:$AK,31,FALSE)=0,"-",VLOOKUP($AU159,'FE Source'!$A:$AK,31,FALSE)))</f>
        <v>European Central Bank Deposit Rate / 5%</v>
      </c>
      <c r="BO159" s="217">
        <f>IF(VLOOKUP($AU159,'FE Source'!$A:$AK,32,FALSE)=0,"-",VLOOKUP($AU159,'FE Source'!$A:$AK,32,FALSE))</f>
        <v>42374</v>
      </c>
      <c r="BP159" s="18" t="str">
        <f>IF(VLOOKUP($AU159,'FE Source'!$AZ:$BC,2,FALSE)=0,"-",VLOOKUP($AU159,'FE Source'!$AZ:$BC,2,FALSE))</f>
        <v>-</v>
      </c>
      <c r="BQ159" s="18" t="str">
        <f>IF(VLOOKUP($AU159,'FE Source'!$AZ:$BC,3,FALSE)=0,"-",VLOOKUP($AU159,'FE Source'!$AZ:$BC,3,FALSE))</f>
        <v>-</v>
      </c>
      <c r="BR159" s="18" t="str">
        <f>IF(VLOOKUP($AU159,'FE Source'!$AZ:$BC,4,FALSE)=0,"-",VLOOKUP($AU159,'FE Source'!$AZ:$BC,4,FALSE))</f>
        <v>-</v>
      </c>
    </row>
    <row r="160" spans="1:70" ht="15" customHeight="1">
      <c r="A160" s="3"/>
      <c r="B160" s="159" t="str">
        <f>INDEX('UT - Retail'!$A$7:$A$1409,MATCH(AU160,'UT - Retail'!$U$7:$U$1409,0),1)</f>
        <v xml:space="preserve">Aviva Investors </v>
      </c>
      <c r="C160" s="706" t="str">
        <f>INDEX('UT - Retail'!$B$7:$B$1409,MATCH(AU160,'UT - Retail'!$U$7:$U$1409,0),1)</f>
        <v>Aviva Investors - Multi-Strategy Target Return Ah USD</v>
      </c>
      <c r="D160" s="707"/>
      <c r="E160" s="150" t="str">
        <f>VLOOKUP(C160,'UT - Retail'!$B:$K,8,FALSE)</f>
        <v>Alternatives</v>
      </c>
      <c r="F160" s="141" t="str">
        <f>VLOOKUP(C160,'UT - Retail'!$B:$K,9,FALSE)</f>
        <v>Global</v>
      </c>
      <c r="G160" s="141" t="str">
        <f>VLOOKUP(C160,'UT - Retail'!$B:$K,10,FALSE)</f>
        <v>General</v>
      </c>
      <c r="H160" s="82" t="str">
        <f>VLOOKUP(C160,'UT - Retail'!$B:$N,13,FALSE)</f>
        <v>No</v>
      </c>
      <c r="I160" s="82" t="str">
        <f>VLOOKUP(C160,'UT - Retail'!$B:$Q,14,FALSE)</f>
        <v>No</v>
      </c>
      <c r="J160" s="141" t="str">
        <f>VLOOKUP(C160,'UT - Retail'!$B:$Q,11,FALSE)</f>
        <v>No</v>
      </c>
      <c r="K160" s="130" t="str">
        <f>VLOOKUP(C160,'UT - Retail'!$B:$P,15,FALSE)</f>
        <v>Yes</v>
      </c>
      <c r="L160" s="82" t="str">
        <f>VLOOKUP(C160,'UT - Retail'!$B:$Q,16,FALSE)</f>
        <v>Both</v>
      </c>
      <c r="M160" s="395" t="str">
        <f>VLOOKUP(C160,'UT - Retail'!$B:$K,6,FALSE)</f>
        <v>USD</v>
      </c>
      <c r="N160" s="395" t="str">
        <f>IFERROR(IF(MATCH(C160,'Portfolio Construction'!$AL:$AL,0),"Yes","No"),"No")</f>
        <v>Yes</v>
      </c>
      <c r="O160" s="395" t="str">
        <f>IFERROR(IF(MATCH(C160,'Portfolio Construction'!$AN:$AN,0),"Yes","No"),"No")</f>
        <v>No</v>
      </c>
      <c r="P160" s="395" t="str">
        <f>IFERROR(IF(MATCH(C160,'Portfolio Construction'!$AP:$AP,0),"Yes","No"),"No")</f>
        <v>No</v>
      </c>
      <c r="Q160" s="395" t="str">
        <f>IFERROR(IF(MATCH(C160,'Portfolio Construction'!$AR:$AR,0),"Yes","No"),"No")</f>
        <v>No</v>
      </c>
      <c r="R160" s="395" t="str">
        <f>IFERROR(IF(MATCH(C160,'Portfolio Construction'!$AT:$AT,0),"Yes","No"),"No")</f>
        <v>No</v>
      </c>
      <c r="S160" s="395" t="str">
        <f>IFERROR(IF(MATCH(C160,'Portfolio Construction'!$AV:$AV,0),"Yes","No"),"No")</f>
        <v>No</v>
      </c>
      <c r="T160" s="395" t="str">
        <f>IFERROR(IF(MATCH(C160,'Portfolio Construction'!$AX:$AX,0),"Yes","No"),"No")</f>
        <v>No</v>
      </c>
      <c r="U160" s="395" t="str">
        <f>IFERROR(IF(MATCH(C160,'Portfolio Construction'!$AZ:$AZ,0),"Yes","No"),"No")</f>
        <v>No</v>
      </c>
      <c r="V160" s="395" t="str">
        <f>IFERROR(IF(MATCH(C160,'Portfolio Construction'!$BB:$BB,0),"Yes","No"),"No")</f>
        <v>No</v>
      </c>
      <c r="W160" s="638">
        <f>IF(VLOOKUP($AU160,'FE Source'!$A:$W,3,FALSE)=0,"-",VLOOKUP($AU160,'FE Source'!$A:$W,3,FALSE))</f>
        <v>-0.51</v>
      </c>
      <c r="X160" s="609">
        <f>IF(VLOOKUP($AU160,'FE Source'!$A:$W,4,FALSE)=0,"-",VLOOKUP($AU160,'FE Source'!$A:$W,4,FALSE))</f>
        <v>-3.16</v>
      </c>
      <c r="Y160" s="609">
        <f>IF(VLOOKUP($AU160,'FE Source'!$A:$W,5,FALSE)=0,"-",VLOOKUP($AU160,'FE Source'!$A:$W,5,FALSE))</f>
        <v>1.79</v>
      </c>
      <c r="Z160" s="609">
        <f>IF(VLOOKUP($AU160,'FE Source'!$A:$W,6,FALSE)=0,"-",VLOOKUP($AU160,'FE Source'!$A:$W,6,FALSE))</f>
        <v>0.44</v>
      </c>
      <c r="AA160" s="609">
        <f>IF(VLOOKUP($AU160,'FE Source'!$A:$W,7,FALSE)=0,"-",VLOOKUP($AU160,'FE Source'!$A:$W,7,FALSE))</f>
        <v>3.92</v>
      </c>
      <c r="AB160" s="609">
        <f>IF(VLOOKUP($AU160,'FE Source'!$A:$W,8,FALSE)=0,"-",VLOOKUP($AU160,'FE Source'!$A:$W,8,FALSE))</f>
        <v>3.58</v>
      </c>
      <c r="AC160" s="639">
        <f>IF(VLOOKUP($AU160,'FE Source'!$A:$W,9,FALSE)=0,"-",VLOOKUP($AU160,'FE Source'!$A:$W,9,FALSE))</f>
        <v>2.75</v>
      </c>
      <c r="AD160" s="146">
        <f>IF(VLOOKUP($AU160,'FE Source'!$A:$W,10,FALSE)=0,"-",VLOOKUP($AU160,'FE Source'!$A:$W,10,FALSE))</f>
        <v>0.13</v>
      </c>
      <c r="AE160" s="83">
        <f>IF(VLOOKUP($AU160,'FE Source'!$A:$W,11,FALSE)=0,"-",VLOOKUP($AU160,'FE Source'!$A:$W,11,FALSE))</f>
        <v>5.16</v>
      </c>
      <c r="AF160" s="83">
        <f>IF(VLOOKUP($AU160,'FE Source'!$A:$W,12,FALSE)=0,"-",VLOOKUP($AU160,'FE Source'!$A:$W,12,FALSE))</f>
        <v>0.4</v>
      </c>
      <c r="AG160" s="131">
        <f>IF(VLOOKUP($AU160,'FE Source'!$A:$W,14,FALSE)=0,"-",VLOOKUP($AU160,'FE Source'!$A:$W,14,FALSE))</f>
        <v>-4.8899999999999997</v>
      </c>
      <c r="AH160" s="174">
        <f>IF(VLOOKUP($AU160,'FE Source'!$A:$DJ,33,FALSE)=0,"-",VLOOKUP($AU160,'FE Source'!$A:$DJ,33,FALSE))</f>
        <v>82.93</v>
      </c>
      <c r="AI160" s="204">
        <f>IF(VLOOKUP($AU160,'FE Source'!$A:$Y,20,FALSE)=0,"-",VLOOKUP($AU160,'FE Source'!$A:$Y,20,FALSE))</f>
        <v>49.07</v>
      </c>
      <c r="AJ160" s="396">
        <f>IF(VLOOKUP($AU160,'FE Source'!$A:$DJ,34,FALSE)=0,"-",VLOOKUP($AU160,'FE Source'!$A:$DJ,34,FALSE))</f>
        <v>29.69</v>
      </c>
      <c r="AK160" s="396">
        <f>IF(VLOOKUP($AU160,'FE Source'!$A:$DJ,35,FALSE)=0,"-",VLOOKUP($AU160,'FE Source'!$A:$DJ,35,FALSE))</f>
        <v>319.88</v>
      </c>
      <c r="AL160" s="327">
        <f>IF(VLOOKUP($AU160,'FE Source'!$A:$Y,19,FALSE)=0,"-",VLOOKUP($AU160,'FE Source'!$A:$Y,19,FALSE))</f>
        <v>-41.78</v>
      </c>
      <c r="AM160" s="394">
        <f>IF(VLOOKUP($AU160,'FE Source'!$A:$DJ,36,FALSE)=0,"-",VLOOKUP($AU160,'FE Source'!$A:$DJ,36,FALSE))</f>
        <v>-47.22</v>
      </c>
      <c r="AN160" s="167">
        <f>IF(VLOOKUP($AU160,'FE Source'!$A:$W,13,FALSE)=0,"-",VLOOKUP($AU160,'FE Source'!$A:$W,13,FALSE))</f>
        <v>924.2</v>
      </c>
      <c r="AO160" s="199" t="str">
        <f>IF(J160="no","-",IF(VLOOKUP($AU160,'FE Source'!$A:$W,15,FALSE)=0,"-",VLOOKUP($AU160,'FE Source'!$A:$W,15,FALSE)))</f>
        <v>-</v>
      </c>
      <c r="AP160" s="202" t="str">
        <f>IF(AO160="-","-",IF(VLOOKUP($AU160,'FE Source'!$A:$Z,21,FALSE)=0,"-",IF(VLOOKUP($AU160,'FE Source'!$A:$Z,21,FALSE)=2,"Semi-Annual",IF(VLOOKUP($AU160,'FE Source'!$A:$Z,21,FALSE)=4,"Quarterly",IF(VLOOKUP($AU160,'FE Source'!$A:$Z,21,FALSE)=12,"Monthly","Annual")))))</f>
        <v>-</v>
      </c>
      <c r="AQ160" s="171" t="str">
        <f t="array" ref="AQ160">IF(VLOOKUP($AU160,'FE Source'!$A:$W,16,FALSE)=0,"-",VLOOKUP($AU160,'FE Source'!$A:$W,16,FALSE))</f>
        <v>-</v>
      </c>
      <c r="AR160" s="176" t="str">
        <f>IF(VLOOKUP($AU160,'FE Source'!$A:$W,17,FALSE)=0,"-",VLOOKUP($AU160,'FE Source'!$A:$W,17,FALSE))</f>
        <v>-</v>
      </c>
      <c r="AS160" s="174">
        <f>IF(VLOOKUP($AU160,'FE Source'!$AN:$AS,4,FALSE)="",VLOOKUP($AU160,'FE Source'!$AN:$AS,3,FALSE),VLOOKUP($AU160,'FE Source'!$AN:$AS,4,FALSE))</f>
        <v>13.25</v>
      </c>
      <c r="AT160" s="180">
        <f>IF(VLOOKUP($AU160,'FE Source'!$AN:$AS,5,FALSE)=0,"-",VLOOKUP($AU160,'FE Source'!$AN:$AS,5,FALSE))</f>
        <v>45782</v>
      </c>
      <c r="AU160" s="177" t="s">
        <v>2158</v>
      </c>
      <c r="BE160" s="219" t="str">
        <f>IF(VLOOKUP($AU160,'FE Source'!$A:$AK,22,FALSE)=0,"-",VLOOKUP($AU160,'FE Source'!$A:$AK,22,FALSE))</f>
        <v>-</v>
      </c>
      <c r="BF160" s="219">
        <f>IF(VLOOKUP($AU160,'FE Source'!$A:$AK,23,FALSE)=0,"-",VLOOKUP($AU160,'FE Source'!$A:$AK,23,FALSE))</f>
        <v>2.65</v>
      </c>
      <c r="BG160" s="219">
        <f>IF(VLOOKUP($AU160,'FE Source'!$A:$AK,24,FALSE)=0,"-",VLOOKUP($AU160,'FE Source'!$A:$AK,24,FALSE))</f>
        <v>-9.25</v>
      </c>
      <c r="BH160" s="219">
        <f>IF(VLOOKUP($AU160,'FE Source'!$A:$AK,25,FALSE)=0,"-",VLOOKUP($AU160,'FE Source'!$A:$AK,25,FALSE))</f>
        <v>-3.23</v>
      </c>
      <c r="BI160" s="219">
        <f>IF(VLOOKUP($AU160,'FE Source'!$A:$AK,26,FALSE)=0,"-",VLOOKUP($AU160,'FE Source'!$A:$AK,26,FALSE))</f>
        <v>9.6999999999999993</v>
      </c>
      <c r="BJ160" s="219">
        <f>IF(VLOOKUP($AU160,'FE Source'!$A:$AK,27,FALSE)=0,"-",VLOOKUP($AU160,'FE Source'!$A:$AK,27,FALSE))</f>
        <v>1.2</v>
      </c>
      <c r="BK160" s="219">
        <f>IF(VLOOKUP($AU160,'FE Source'!$A:$AK,28,FALSE)=0,"-",VLOOKUP($AU160,'FE Source'!$A:$AK,28,FALSE))</f>
        <v>3.21</v>
      </c>
      <c r="BL160" s="219">
        <f>IF(VLOOKUP($AU160,'FE Source'!$A:$AK,29,FALSE)=0,"-",VLOOKUP($AU160,'FE Source'!$A:$AK,29,FALSE))</f>
        <v>5.29</v>
      </c>
      <c r="BM160" s="219">
        <f>IF(VLOOKUP($AU160,'FE Source'!$A:$AK,30,FALSE)=0,"-",VLOOKUP($AU160,'FE Source'!$A:$AK,30,FALSE))</f>
        <v>4.5599999999999996</v>
      </c>
      <c r="BN160" t="str">
        <f>IF(VLOOKUP($AU160,'FE Source'!$A:$AK,31,FALSE)="No Specified Index","-",IF(VLOOKUP($AU160,'FE Source'!$A:$AK,31,FALSE)=0,"-",VLOOKUP($AU160,'FE Source'!$A:$AK,31,FALSE)))</f>
        <v>European Central Bank Deposit Rate / 5%</v>
      </c>
      <c r="BO160" s="217">
        <f>IF(VLOOKUP($AU160,'FE Source'!$A:$AK,32,FALSE)=0,"-",VLOOKUP($AU160,'FE Source'!$A:$AK,32,FALSE))</f>
        <v>42090</v>
      </c>
      <c r="BP160" s="18" t="str">
        <f>IF(VLOOKUP($AU160,'FE Source'!$AZ:$BC,2,FALSE)=0,"-",VLOOKUP($AU160,'FE Source'!$AZ:$BC,2,FALSE))</f>
        <v>-</v>
      </c>
      <c r="BQ160" s="18" t="str">
        <f>IF(VLOOKUP($AU160,'FE Source'!$AZ:$BC,3,FALSE)=0,"-",VLOOKUP($AU160,'FE Source'!$AZ:$BC,3,FALSE))</f>
        <v>-</v>
      </c>
      <c r="BR160" s="18" t="str">
        <f>IF(VLOOKUP($AU160,'FE Source'!$AZ:$BC,4,FALSE)=0,"-",VLOOKUP($AU160,'FE Source'!$AZ:$BC,4,FALSE))</f>
        <v>-</v>
      </c>
    </row>
    <row r="161" spans="1:70" ht="15" customHeight="1">
      <c r="A161" s="3"/>
      <c r="B161" s="159" t="str">
        <f>INDEX('UT - Retail'!$A$7:$A$1409,MATCH(AU161,'UT - Retail'!$U$7:$U$1409,0),1)</f>
        <v xml:space="preserve">Blackrock </v>
      </c>
      <c r="C161" s="706" t="str">
        <f>INDEX('UT - Retail'!$B$7:$B$1409,MATCH(AU161,'UT - Retail'!$U$7:$U$1409,0),1)</f>
        <v>Blackrock Asian High Yield Bond A2 SGD-H</v>
      </c>
      <c r="D161" s="707"/>
      <c r="E161" s="150" t="str">
        <f>VLOOKUP(C161,'UT - Retail'!$B:$K,8,FALSE)</f>
        <v>Fixed Income</v>
      </c>
      <c r="F161" s="141" t="str">
        <f>VLOOKUP(C161,'UT - Retail'!$B:$K,9,FALSE)</f>
        <v>Asia Pacific ex-Japan</v>
      </c>
      <c r="G161" s="141" t="str">
        <f>VLOOKUP(C161,'UT - Retail'!$B:$K,10,FALSE)</f>
        <v>High Yield</v>
      </c>
      <c r="H161" s="82" t="str">
        <f>VLOOKUP(C161,'UT - Retail'!$B:$N,13,FALSE)</f>
        <v>No</v>
      </c>
      <c r="I161" s="82" t="str">
        <f>VLOOKUP(C161,'UT - Retail'!$B:$Q,14,FALSE)</f>
        <v>No</v>
      </c>
      <c r="J161" s="141" t="str">
        <f>VLOOKUP(C161,'UT - Retail'!$B:$Q,11,FALSE)</f>
        <v>No</v>
      </c>
      <c r="K161" s="130" t="str">
        <f>VLOOKUP(C161,'UT - Retail'!$B:$P,15,FALSE)</f>
        <v>Yes</v>
      </c>
      <c r="L161" s="82" t="str">
        <f>VLOOKUP(C161,'UT - Retail'!$B:$Q,16,FALSE)</f>
        <v>Both</v>
      </c>
      <c r="M161" s="395" t="str">
        <f>VLOOKUP(C161,'UT - Retail'!$B:$K,6,FALSE)</f>
        <v>SGD</v>
      </c>
      <c r="N161" s="395" t="str">
        <f>IFERROR(IF(MATCH(C161,'Portfolio Construction'!$AL:$AL,0),"Yes","No"),"No")</f>
        <v>No</v>
      </c>
      <c r="O161" s="395" t="str">
        <f>IFERROR(IF(MATCH(C161,'Portfolio Construction'!$AN:$AN,0),"Yes","No"),"No")</f>
        <v>No</v>
      </c>
      <c r="P161" s="395" t="str">
        <f>IFERROR(IF(MATCH(C161,'Portfolio Construction'!$AP:$AP,0),"Yes","No"),"No")</f>
        <v>No</v>
      </c>
      <c r="Q161" s="395" t="str">
        <f>IFERROR(IF(MATCH(C161,'Portfolio Construction'!$AR:$AR,0),"Yes","No"),"No")</f>
        <v>No</v>
      </c>
      <c r="R161" s="395" t="str">
        <f>IFERROR(IF(MATCH(C161,'Portfolio Construction'!$AT:$AT,0),"Yes","No"),"No")</f>
        <v>No</v>
      </c>
      <c r="S161" s="395" t="str">
        <f>IFERROR(IF(MATCH(C161,'Portfolio Construction'!$AV:$AV,0),"Yes","No"),"No")</f>
        <v>No</v>
      </c>
      <c r="T161" s="395" t="str">
        <f>IFERROR(IF(MATCH(C161,'Portfolio Construction'!$AX:$AX,0),"Yes","No"),"No")</f>
        <v>No</v>
      </c>
      <c r="U161" s="395" t="str">
        <f>IFERROR(IF(MATCH(C161,'Portfolio Construction'!$AZ:$AZ,0),"Yes","No"),"No")</f>
        <v>No</v>
      </c>
      <c r="V161" s="395" t="str">
        <f>IFERROR(IF(MATCH(C161,'Portfolio Construction'!$BB:$BB,0),"Yes","No"),"No")</f>
        <v>No</v>
      </c>
      <c r="W161" s="638">
        <f>IF(VLOOKUP($AU161,'FE Source'!$A:$W,3,FALSE)=0,"-",VLOOKUP($AU161,'FE Source'!$A:$W,3,FALSE))</f>
        <v>1.01</v>
      </c>
      <c r="X161" s="609">
        <f>IF(VLOOKUP($AU161,'FE Source'!$A:$W,4,FALSE)=0,"-",VLOOKUP($AU161,'FE Source'!$A:$W,4,FALSE))</f>
        <v>-0.99</v>
      </c>
      <c r="Y161" s="609">
        <f>IF(VLOOKUP($AU161,'FE Source'!$A:$W,5,FALSE)=0,"-",VLOOKUP($AU161,'FE Source'!$A:$W,5,FALSE))</f>
        <v>0.56000000000000005</v>
      </c>
      <c r="Z161" s="609">
        <f>IF(VLOOKUP($AU161,'FE Source'!$A:$W,6,FALSE)=0,"-",VLOOKUP($AU161,'FE Source'!$A:$W,6,FALSE))</f>
        <v>6.9</v>
      </c>
      <c r="AA161" s="609">
        <f>IF(VLOOKUP($AU161,'FE Source'!$A:$W,7,FALSE)=0,"-",VLOOKUP($AU161,'FE Source'!$A:$W,7,FALSE))</f>
        <v>0.53</v>
      </c>
      <c r="AB161" s="609">
        <f>IF(VLOOKUP($AU161,'FE Source'!$A:$W,8,FALSE)=0,"-",VLOOKUP($AU161,'FE Source'!$A:$W,8,FALSE))</f>
        <v>-2.91</v>
      </c>
      <c r="AC161" s="639" t="str">
        <f>IF(VLOOKUP($AU161,'FE Source'!$A:$W,9,FALSE)=0,"-",VLOOKUP($AU161,'FE Source'!$A:$W,9,FALSE))</f>
        <v>-</v>
      </c>
      <c r="AD161" s="146">
        <f>IF(VLOOKUP($AU161,'FE Source'!$A:$W,10,FALSE)=0,"-",VLOOKUP($AU161,'FE Source'!$A:$W,10,FALSE))</f>
        <v>0.97</v>
      </c>
      <c r="AE161" s="83">
        <f>IF(VLOOKUP($AU161,'FE Source'!$A:$W,11,FALSE)=0,"-",VLOOKUP($AU161,'FE Source'!$A:$W,11,FALSE))</f>
        <v>14.69</v>
      </c>
      <c r="AF161" s="83" t="str">
        <f>IF(VLOOKUP($AU161,'FE Source'!$A:$W,12,FALSE)=0,"-",VLOOKUP($AU161,'FE Source'!$A:$W,12,FALSE))</f>
        <v>-</v>
      </c>
      <c r="AG161" s="131">
        <f>IF(VLOOKUP($AU161,'FE Source'!$A:$W,14,FALSE)=0,"-",VLOOKUP($AU161,'FE Source'!$A:$W,14,FALSE))</f>
        <v>-24.63</v>
      </c>
      <c r="AH161" s="174">
        <f>IF(VLOOKUP($AU161,'FE Source'!$A:$DJ,33,FALSE)=0,"-",VLOOKUP($AU161,'FE Source'!$A:$DJ,33,FALSE))</f>
        <v>78.48</v>
      </c>
      <c r="AI161" s="204">
        <f>IF(VLOOKUP($AU161,'FE Source'!$A:$Y,20,FALSE)=0,"-",VLOOKUP($AU161,'FE Source'!$A:$Y,20,FALSE))</f>
        <v>96.8</v>
      </c>
      <c r="AJ161" s="396">
        <f>IF(VLOOKUP($AU161,'FE Source'!$A:$DJ,34,FALSE)=0,"-",VLOOKUP($AU161,'FE Source'!$A:$DJ,34,FALSE))</f>
        <v>110.27</v>
      </c>
      <c r="AK161" s="396">
        <f>IF(VLOOKUP($AU161,'FE Source'!$A:$DJ,35,FALSE)=0,"-",VLOOKUP($AU161,'FE Source'!$A:$DJ,35,FALSE))</f>
        <v>24.31</v>
      </c>
      <c r="AL161" s="327">
        <f>IF(VLOOKUP($AU161,'FE Source'!$A:$Y,19,FALSE)=0,"-",VLOOKUP($AU161,'FE Source'!$A:$Y,19,FALSE))</f>
        <v>96.91</v>
      </c>
      <c r="AM161" s="394">
        <f>IF(VLOOKUP($AU161,'FE Source'!$A:$DJ,36,FALSE)=0,"-",VLOOKUP($AU161,'FE Source'!$A:$DJ,36,FALSE))</f>
        <v>98.87</v>
      </c>
      <c r="AN161" s="167">
        <f>IF(VLOOKUP($AU161,'FE Source'!$A:$W,13,FALSE)=0,"-",VLOOKUP($AU161,'FE Source'!$A:$W,13,FALSE))</f>
        <v>1855.5</v>
      </c>
      <c r="AO161" s="199" t="str">
        <f>IF(J161="no","-",IF(VLOOKUP($AU161,'FE Source'!$A:$W,15,FALSE)=0,"-",VLOOKUP($AU161,'FE Source'!$A:$W,15,FALSE)))</f>
        <v>-</v>
      </c>
      <c r="AP161" s="202" t="str">
        <f>IF(AO161="-","-",IF(VLOOKUP($AU161,'FE Source'!$A:$Z,21,FALSE)=0,"-",IF(VLOOKUP($AU161,'FE Source'!$A:$Z,21,FALSE)=2,"Semi-Annual",IF(VLOOKUP($AU161,'FE Source'!$A:$Z,21,FALSE)=4,"Quarterly",IF(VLOOKUP($AU161,'FE Source'!$A:$Z,21,FALSE)=12,"Monthly","Annual")))))</f>
        <v>-</v>
      </c>
      <c r="AQ161" s="171">
        <f t="array" ref="AQ161">IF(VLOOKUP($AU161,'FE Source'!$A:$W,16,FALSE)=0,"-",VLOOKUP($AU161,'FE Source'!$A:$W,16,FALSE))</f>
        <v>1.1599999999999999</v>
      </c>
      <c r="AR161" s="176" t="str">
        <f>IF(VLOOKUP($AU161,'FE Source'!$A:$W,17,FALSE)=0,"-",VLOOKUP($AU161,'FE Source'!$A:$W,17,FALSE))</f>
        <v>-</v>
      </c>
      <c r="AS161" s="174">
        <f>IF(VLOOKUP($AU161,'FE Source'!$AN:$AS,4,FALSE)="",VLOOKUP($AU161,'FE Source'!$AN:$AS,3,FALSE),VLOOKUP($AU161,'FE Source'!$AN:$AS,4,FALSE))</f>
        <v>8.98</v>
      </c>
      <c r="AT161" s="180">
        <f>IF(VLOOKUP($AU161,'FE Source'!$AN:$AS,5,FALSE)=0,"-",VLOOKUP($AU161,'FE Source'!$AN:$AS,5,FALSE))</f>
        <v>45783</v>
      </c>
      <c r="AU161" s="177" t="s">
        <v>7200</v>
      </c>
      <c r="BE161" s="219" t="str">
        <f>IF(VLOOKUP($AU161,'FE Source'!$A:$AK,22,FALSE)=0,"-",VLOOKUP($AU161,'FE Source'!$A:$AK,22,FALSE))</f>
        <v>-</v>
      </c>
      <c r="BF161" s="219" t="str">
        <f>IF(VLOOKUP($AU161,'FE Source'!$A:$AK,23,FALSE)=0,"-",VLOOKUP($AU161,'FE Source'!$A:$AK,23,FALSE))</f>
        <v>-</v>
      </c>
      <c r="BG161" s="219" t="str">
        <f>IF(VLOOKUP($AU161,'FE Source'!$A:$AK,24,FALSE)=0,"-",VLOOKUP($AU161,'FE Source'!$A:$AK,24,FALSE))</f>
        <v>-</v>
      </c>
      <c r="BH161" s="219" t="str">
        <f>IF(VLOOKUP($AU161,'FE Source'!$A:$AK,25,FALSE)=0,"-",VLOOKUP($AU161,'FE Source'!$A:$AK,25,FALSE))</f>
        <v>-</v>
      </c>
      <c r="BI161" s="219" t="str">
        <f>IF(VLOOKUP($AU161,'FE Source'!$A:$AK,26,FALSE)=0,"-",VLOOKUP($AU161,'FE Source'!$A:$AK,26,FALSE))</f>
        <v>-</v>
      </c>
      <c r="BJ161" s="219" t="str">
        <f>IF(VLOOKUP($AU161,'FE Source'!$A:$AK,27,FALSE)=0,"-",VLOOKUP($AU161,'FE Source'!$A:$AK,27,FALSE))</f>
        <v>-</v>
      </c>
      <c r="BK161" s="219">
        <f>IF(VLOOKUP($AU161,'FE Source'!$A:$AK,28,FALSE)=0,"-",VLOOKUP($AU161,'FE Source'!$A:$AK,28,FALSE))</f>
        <v>-17.510000000000002</v>
      </c>
      <c r="BL161" s="219">
        <f>IF(VLOOKUP($AU161,'FE Source'!$A:$AK,29,FALSE)=0,"-",VLOOKUP($AU161,'FE Source'!$A:$AK,29,FALSE))</f>
        <v>-19.57</v>
      </c>
      <c r="BM161" s="219">
        <f>IF(VLOOKUP($AU161,'FE Source'!$A:$AK,30,FALSE)=0,"-",VLOOKUP($AU161,'FE Source'!$A:$AK,30,FALSE))</f>
        <v>-4.26</v>
      </c>
      <c r="BN161" t="str">
        <f>IF(VLOOKUP($AU161,'FE Source'!$A:$AK,31,FALSE)="No Specified Index","-",IF(VLOOKUP($AU161,'FE Source'!$A:$AK,31,FALSE)=0,"-",VLOOKUP($AU161,'FE Source'!$A:$AK,31,FALSE)))</f>
        <v>ICE BofAML Blended Index: ACCY 20% Lvl4 Cap 3% C..</v>
      </c>
      <c r="BO161" s="217">
        <f>IF(VLOOKUP($AU161,'FE Source'!$A:$AK,32,FALSE)=0,"-",VLOOKUP($AU161,'FE Source'!$A:$AK,32,FALSE))</f>
        <v>43908</v>
      </c>
      <c r="BP161" s="18" t="str">
        <f>IF(VLOOKUP($AU161,'FE Source'!$AZ:$BC,2,FALSE)=0,"-",VLOOKUP($AU161,'FE Source'!$AZ:$BC,2,FALSE))</f>
        <v>-</v>
      </c>
      <c r="BQ161" s="18" t="str">
        <f>IF(VLOOKUP($AU161,'FE Source'!$AZ:$BC,3,FALSE)=0,"-",VLOOKUP($AU161,'FE Source'!$AZ:$BC,3,FALSE))</f>
        <v>-</v>
      </c>
      <c r="BR161" s="18" t="str">
        <f>IF(VLOOKUP($AU161,'FE Source'!$AZ:$BC,4,FALSE)=0,"-",VLOOKUP($AU161,'FE Source'!$AZ:$BC,4,FALSE))</f>
        <v>-</v>
      </c>
    </row>
    <row r="162" spans="1:70" ht="15" customHeight="1">
      <c r="A162" s="3"/>
      <c r="B162" s="159" t="str">
        <f>INDEX('UT - Retail'!$A$7:$A$1409,MATCH(AU162,'UT - Retail'!$U$7:$U$1409,0),1)</f>
        <v xml:space="preserve">Blackrock </v>
      </c>
      <c r="C162" s="706" t="str">
        <f>INDEX('UT - Retail'!$B$7:$B$1409,MATCH(AU162,'UT - Retail'!$U$7:$U$1409,0),1)</f>
        <v>Blackrock Asian High Yield Bond A6 USD</v>
      </c>
      <c r="D162" s="707"/>
      <c r="E162" s="150" t="str">
        <f>VLOOKUP(C162,'UT - Retail'!$B:$K,8,FALSE)</f>
        <v>Fixed Income</v>
      </c>
      <c r="F162" s="141" t="str">
        <f>VLOOKUP(C162,'UT - Retail'!$B:$K,9,FALSE)</f>
        <v>Asia Pacific ex-Japan</v>
      </c>
      <c r="G162" s="141" t="str">
        <f>VLOOKUP(C162,'UT - Retail'!$B:$K,10,FALSE)</f>
        <v>High Yield</v>
      </c>
      <c r="H162" s="82" t="str">
        <f>VLOOKUP(C162,'UT - Retail'!$B:$N,13,FALSE)</f>
        <v>No</v>
      </c>
      <c r="I162" s="82" t="str">
        <f>VLOOKUP(C162,'UT - Retail'!$B:$Q,14,FALSE)</f>
        <v>No</v>
      </c>
      <c r="J162" s="141" t="str">
        <f>VLOOKUP(C162,'UT - Retail'!$B:$Q,11,FALSE)</f>
        <v>Yes</v>
      </c>
      <c r="K162" s="130" t="str">
        <f>VLOOKUP(C162,'UT - Retail'!$B:$P,15,FALSE)</f>
        <v>Yes</v>
      </c>
      <c r="L162" s="82" t="str">
        <f>VLOOKUP(C162,'UT - Retail'!$B:$Q,16,FALSE)</f>
        <v>Both</v>
      </c>
      <c r="M162" s="395" t="str">
        <f>VLOOKUP(C162,'UT - Retail'!$B:$K,6,FALSE)</f>
        <v>USD</v>
      </c>
      <c r="N162" s="395" t="str">
        <f>IFERROR(IF(MATCH(C162,'Portfolio Construction'!$AL:$AL,0),"Yes","No"),"No")</f>
        <v>No</v>
      </c>
      <c r="O162" s="395" t="str">
        <f>IFERROR(IF(MATCH(C162,'Portfolio Construction'!$AN:$AN,0),"Yes","No"),"No")</f>
        <v>No</v>
      </c>
      <c r="P162" s="395" t="str">
        <f>IFERROR(IF(MATCH(C162,'Portfolio Construction'!$AP:$AP,0),"Yes","No"),"No")</f>
        <v>No</v>
      </c>
      <c r="Q162" s="395" t="str">
        <f>IFERROR(IF(MATCH(C162,'Portfolio Construction'!$AR:$AR,0),"Yes","No"),"No")</f>
        <v>No</v>
      </c>
      <c r="R162" s="395" t="str">
        <f>IFERROR(IF(MATCH(C162,'Portfolio Construction'!$AT:$AT,0),"Yes","No"),"No")</f>
        <v>No</v>
      </c>
      <c r="S162" s="395" t="str">
        <f>IFERROR(IF(MATCH(C162,'Portfolio Construction'!$AV:$AV,0),"Yes","No"),"No")</f>
        <v>No</v>
      </c>
      <c r="T162" s="395" t="str">
        <f>IFERROR(IF(MATCH(C162,'Portfolio Construction'!$AX:$AX,0),"Yes","No"),"No")</f>
        <v>No</v>
      </c>
      <c r="U162" s="395" t="str">
        <f>IFERROR(IF(MATCH(C162,'Portfolio Construction'!$AZ:$AZ,0),"Yes","No"),"No")</f>
        <v>No</v>
      </c>
      <c r="V162" s="395" t="str">
        <f>IFERROR(IF(MATCH(C162,'Portfolio Construction'!$BB:$BB,0),"Yes","No"),"No")</f>
        <v>No</v>
      </c>
      <c r="W162" s="638">
        <f>IF(VLOOKUP($AU162,'FE Source'!$A:$W,3,FALSE)=0,"-",VLOOKUP($AU162,'FE Source'!$A:$W,3,FALSE))</f>
        <v>-3.77</v>
      </c>
      <c r="X162" s="609">
        <f>IF(VLOOKUP($AU162,'FE Source'!$A:$W,4,FALSE)=0,"-",VLOOKUP($AU162,'FE Source'!$A:$W,4,FALSE))</f>
        <v>-4.6500000000000004</v>
      </c>
      <c r="Y162" s="609">
        <f>IF(VLOOKUP($AU162,'FE Source'!$A:$W,5,FALSE)=0,"-",VLOOKUP($AU162,'FE Source'!$A:$W,5,FALSE))</f>
        <v>-1.89</v>
      </c>
      <c r="Z162" s="609">
        <f>IF(VLOOKUP($AU162,'FE Source'!$A:$W,6,FALSE)=0,"-",VLOOKUP($AU162,'FE Source'!$A:$W,6,FALSE))</f>
        <v>4.16</v>
      </c>
      <c r="AA162" s="609">
        <f>IF(VLOOKUP($AU162,'FE Source'!$A:$W,7,FALSE)=0,"-",VLOOKUP($AU162,'FE Source'!$A:$W,7,FALSE))</f>
        <v>-0.17</v>
      </c>
      <c r="AB162" s="609">
        <f>IF(VLOOKUP($AU162,'FE Source'!$A:$W,8,FALSE)=0,"-",VLOOKUP($AU162,'FE Source'!$A:$W,8,FALSE))</f>
        <v>-3.68</v>
      </c>
      <c r="AC162" s="639" t="str">
        <f>IF(VLOOKUP($AU162,'FE Source'!$A:$W,9,FALSE)=0,"-",VLOOKUP($AU162,'FE Source'!$A:$W,9,FALSE))</f>
        <v>-</v>
      </c>
      <c r="AD162" s="146">
        <f>IF(VLOOKUP($AU162,'FE Source'!$A:$W,10,FALSE)=0,"-",VLOOKUP($AU162,'FE Source'!$A:$W,10,FALSE))</f>
        <v>0.89</v>
      </c>
      <c r="AE162" s="83">
        <f>IF(VLOOKUP($AU162,'FE Source'!$A:$W,11,FALSE)=0,"-",VLOOKUP($AU162,'FE Source'!$A:$W,11,FALSE))</f>
        <v>13.2</v>
      </c>
      <c r="AF162" s="83" t="str">
        <f>IF(VLOOKUP($AU162,'FE Source'!$A:$W,12,FALSE)=0,"-",VLOOKUP($AU162,'FE Source'!$A:$W,12,FALSE))</f>
        <v>-</v>
      </c>
      <c r="AG162" s="131">
        <f>IF(VLOOKUP($AU162,'FE Source'!$A:$W,14,FALSE)=0,"-",VLOOKUP($AU162,'FE Source'!$A:$W,14,FALSE))</f>
        <v>-22.34</v>
      </c>
      <c r="AH162" s="174">
        <f>IF(VLOOKUP($AU162,'FE Source'!$A:$DJ,33,FALSE)=0,"-",VLOOKUP($AU162,'FE Source'!$A:$DJ,33,FALSE))</f>
        <v>105.83</v>
      </c>
      <c r="AI162" s="204">
        <f>IF(VLOOKUP($AU162,'FE Source'!$A:$Y,20,FALSE)=0,"-",VLOOKUP($AU162,'FE Source'!$A:$Y,20,FALSE))</f>
        <v>93.02</v>
      </c>
      <c r="AJ162" s="396">
        <f>IF(VLOOKUP($AU162,'FE Source'!$A:$DJ,34,FALSE)=0,"-",VLOOKUP($AU162,'FE Source'!$A:$DJ,34,FALSE))</f>
        <v>98.37</v>
      </c>
      <c r="AK162" s="396">
        <f>IF(VLOOKUP($AU162,'FE Source'!$A:$DJ,35,FALSE)=0,"-",VLOOKUP($AU162,'FE Source'!$A:$DJ,35,FALSE))</f>
        <v>128.72999999999999</v>
      </c>
      <c r="AL162" s="327">
        <f>IF(VLOOKUP($AU162,'FE Source'!$A:$Y,19,FALSE)=0,"-",VLOOKUP($AU162,'FE Source'!$A:$Y,19,FALSE))</f>
        <v>95.7</v>
      </c>
      <c r="AM162" s="394">
        <f>IF(VLOOKUP($AU162,'FE Source'!$A:$DJ,36,FALSE)=0,"-",VLOOKUP($AU162,'FE Source'!$A:$DJ,36,FALSE))</f>
        <v>98.64</v>
      </c>
      <c r="AN162" s="167">
        <f>IF(VLOOKUP($AU162,'FE Source'!$A:$W,13,FALSE)=0,"-",VLOOKUP($AU162,'FE Source'!$A:$W,13,FALSE))</f>
        <v>1855.5</v>
      </c>
      <c r="AO162" s="199">
        <f>IF(J162="no","-",IF(VLOOKUP($AU162,'FE Source'!$A:$W,15,FALSE)=0,"-",VLOOKUP($AU162,'FE Source'!$A:$W,15,FALSE)))</f>
        <v>9.0500000000000007</v>
      </c>
      <c r="AP162" s="202" t="str">
        <f>IF(AO162="-","-",IF(VLOOKUP($AU162,'FE Source'!$A:$Z,21,FALSE)=0,"-",IF(VLOOKUP($AU162,'FE Source'!$A:$Z,21,FALSE)=2,"Semi-Annual",IF(VLOOKUP($AU162,'FE Source'!$A:$Z,21,FALSE)=4,"Quarterly",IF(VLOOKUP($AU162,'FE Source'!$A:$Z,21,FALSE)=12,"Monthly","Annual")))))</f>
        <v>Monthly</v>
      </c>
      <c r="AQ162" s="171">
        <f t="array" ref="AQ162">IF(VLOOKUP($AU162,'FE Source'!$A:$W,16,FALSE)=0,"-",VLOOKUP($AU162,'FE Source'!$A:$W,16,FALSE))</f>
        <v>1.1599999999999999</v>
      </c>
      <c r="AR162" s="176" t="str">
        <f>IF(VLOOKUP($AU162,'FE Source'!$A:$W,17,FALSE)=0,"-",VLOOKUP($AU162,'FE Source'!$A:$W,17,FALSE))</f>
        <v>Neutral</v>
      </c>
      <c r="AS162" s="174">
        <f>IF(VLOOKUP($AU162,'FE Source'!$AN:$AS,4,FALSE)="",VLOOKUP($AU162,'FE Source'!$AN:$AS,3,FALSE),VLOOKUP($AU162,'FE Source'!$AN:$AS,4,FALSE))</f>
        <v>4.8899999999999997</v>
      </c>
      <c r="AT162" s="180">
        <f>IF(VLOOKUP($AU162,'FE Source'!$AN:$AS,5,FALSE)=0,"-",VLOOKUP($AU162,'FE Source'!$AN:$AS,5,FALSE))</f>
        <v>45783</v>
      </c>
      <c r="AU162" s="177" t="s">
        <v>7201</v>
      </c>
      <c r="BE162" s="219" t="str">
        <f>IF(VLOOKUP($AU162,'FE Source'!$A:$AK,22,FALSE)=0,"-",VLOOKUP($AU162,'FE Source'!$A:$AK,22,FALSE))</f>
        <v>-</v>
      </c>
      <c r="BF162" s="219" t="str">
        <f>IF(VLOOKUP($AU162,'FE Source'!$A:$AK,23,FALSE)=0,"-",VLOOKUP($AU162,'FE Source'!$A:$AK,23,FALSE))</f>
        <v>-</v>
      </c>
      <c r="BG162" s="219" t="str">
        <f>IF(VLOOKUP($AU162,'FE Source'!$A:$AK,24,FALSE)=0,"-",VLOOKUP($AU162,'FE Source'!$A:$AK,24,FALSE))</f>
        <v>-</v>
      </c>
      <c r="BH162" s="219">
        <f>IF(VLOOKUP($AU162,'FE Source'!$A:$AK,25,FALSE)=0,"-",VLOOKUP($AU162,'FE Source'!$A:$AK,25,FALSE))</f>
        <v>-1.72</v>
      </c>
      <c r="BI162" s="219">
        <f>IF(VLOOKUP($AU162,'FE Source'!$A:$AK,26,FALSE)=0,"-",VLOOKUP($AU162,'FE Source'!$A:$AK,26,FALSE))</f>
        <v>11.55</v>
      </c>
      <c r="BJ162" s="219">
        <f>IF(VLOOKUP($AU162,'FE Source'!$A:$AK,27,FALSE)=0,"-",VLOOKUP($AU162,'FE Source'!$A:$AK,27,FALSE))</f>
        <v>8.9600000000000009</v>
      </c>
      <c r="BK162" s="219">
        <f>IF(VLOOKUP($AU162,'FE Source'!$A:$AK,28,FALSE)=0,"-",VLOOKUP($AU162,'FE Source'!$A:$AK,28,FALSE))</f>
        <v>-15.73</v>
      </c>
      <c r="BL162" s="219">
        <f>IF(VLOOKUP($AU162,'FE Source'!$A:$AK,29,FALSE)=0,"-",VLOOKUP($AU162,'FE Source'!$A:$AK,29,FALSE))</f>
        <v>-19.100000000000001</v>
      </c>
      <c r="BM162" s="219">
        <f>IF(VLOOKUP($AU162,'FE Source'!$A:$AK,30,FALSE)=0,"-",VLOOKUP($AU162,'FE Source'!$A:$AK,30,FALSE))</f>
        <v>-4.38</v>
      </c>
      <c r="BN162" t="str">
        <f>IF(VLOOKUP($AU162,'FE Source'!$A:$AK,31,FALSE)="No Specified Index","-",IF(VLOOKUP($AU162,'FE Source'!$A:$AK,31,FALSE)=0,"-",VLOOKUP($AU162,'FE Source'!$A:$AK,31,FALSE)))</f>
        <v>ICE BofAML Blended Index: ACCY 20% Lvl4 Cap 3% C..</v>
      </c>
      <c r="BO162" s="217">
        <f>IF(VLOOKUP($AU162,'FE Source'!$A:$AK,32,FALSE)=0,"-",VLOOKUP($AU162,'FE Source'!$A:$AK,32,FALSE))</f>
        <v>43070</v>
      </c>
      <c r="BP162" s="18" t="str">
        <f>IF(VLOOKUP($AU162,'FE Source'!$AZ:$BC,2,FALSE)=0,"-",VLOOKUP($AU162,'FE Source'!$AZ:$BC,2,FALSE))</f>
        <v>-</v>
      </c>
      <c r="BQ162" s="18" t="str">
        <f>IF(VLOOKUP($AU162,'FE Source'!$AZ:$BC,3,FALSE)=0,"-",VLOOKUP($AU162,'FE Source'!$AZ:$BC,3,FALSE))</f>
        <v>-</v>
      </c>
      <c r="BR162" s="18" t="str">
        <f>IF(VLOOKUP($AU162,'FE Source'!$AZ:$BC,4,FALSE)=0,"-",VLOOKUP($AU162,'FE Source'!$AZ:$BC,4,FALSE))</f>
        <v>-</v>
      </c>
    </row>
    <row r="163" spans="1:70" ht="15" customHeight="1">
      <c r="A163" s="3"/>
      <c r="B163" s="159" t="str">
        <f>INDEX('UT - Retail'!$A$7:$A$1409,MATCH(AU163,'UT - Retail'!$U$7:$U$1409,0),1)</f>
        <v xml:space="preserve">Blackrock </v>
      </c>
      <c r="C163" s="706" t="str">
        <f>INDEX('UT - Retail'!$B$7:$B$1409,MATCH(AU163,'UT - Retail'!$U$7:$U$1409,0),1)</f>
        <v>Blackrock Asian High Yield Bond A8 AUD-H</v>
      </c>
      <c r="D163" s="707"/>
      <c r="E163" s="150" t="str">
        <f>VLOOKUP(C163,'UT - Retail'!$B:$K,8,FALSE)</f>
        <v>Fixed Income</v>
      </c>
      <c r="F163" s="141" t="str">
        <f>VLOOKUP(C163,'UT - Retail'!$B:$K,9,FALSE)</f>
        <v>Asia Pacific ex-Japan</v>
      </c>
      <c r="G163" s="141" t="str">
        <f>VLOOKUP(C163,'UT - Retail'!$B:$K,10,FALSE)</f>
        <v>High Yield</v>
      </c>
      <c r="H163" s="82" t="str">
        <f>VLOOKUP(C163,'UT - Retail'!$B:$N,13,FALSE)</f>
        <v>No</v>
      </c>
      <c r="I163" s="82" t="str">
        <f>VLOOKUP(C163,'UT - Retail'!$B:$Q,14,FALSE)</f>
        <v>No</v>
      </c>
      <c r="J163" s="141" t="str">
        <f>VLOOKUP(C163,'UT - Retail'!$B:$Q,11,FALSE)</f>
        <v>Yes</v>
      </c>
      <c r="K163" s="130" t="str">
        <f>VLOOKUP(C163,'UT - Retail'!$B:$P,15,FALSE)</f>
        <v>Yes</v>
      </c>
      <c r="L163" s="82" t="str">
        <f>VLOOKUP(C163,'UT - Retail'!$B:$Q,16,FALSE)</f>
        <v>iFast</v>
      </c>
      <c r="M163" s="395" t="str">
        <f>VLOOKUP(C163,'UT - Retail'!$B:$K,6,FALSE)</f>
        <v>AUD</v>
      </c>
      <c r="N163" s="395" t="str">
        <f>IFERROR(IF(MATCH(C163,'Portfolio Construction'!$AL:$AL,0),"Yes","No"),"No")</f>
        <v>No</v>
      </c>
      <c r="O163" s="395" t="str">
        <f>IFERROR(IF(MATCH(C163,'Portfolio Construction'!$AN:$AN,0),"Yes","No"),"No")</f>
        <v>No</v>
      </c>
      <c r="P163" s="395" t="str">
        <f>IFERROR(IF(MATCH(C163,'Portfolio Construction'!$AP:$AP,0),"Yes","No"),"No")</f>
        <v>No</v>
      </c>
      <c r="Q163" s="395" t="str">
        <f>IFERROR(IF(MATCH(C163,'Portfolio Construction'!$AR:$AR,0),"Yes","No"),"No")</f>
        <v>No</v>
      </c>
      <c r="R163" s="395" t="str">
        <f>IFERROR(IF(MATCH(C163,'Portfolio Construction'!$AT:$AT,0),"Yes","No"),"No")</f>
        <v>No</v>
      </c>
      <c r="S163" s="395" t="str">
        <f>IFERROR(IF(MATCH(C163,'Portfolio Construction'!$AV:$AV,0),"Yes","No"),"No")</f>
        <v>No</v>
      </c>
      <c r="T163" s="395" t="str">
        <f>IFERROR(IF(MATCH(C163,'Portfolio Construction'!$AX:$AX,0),"Yes","No"),"No")</f>
        <v>No</v>
      </c>
      <c r="U163" s="395" t="str">
        <f>IFERROR(IF(MATCH(C163,'Portfolio Construction'!$AZ:$AZ,0),"Yes","No"),"No")</f>
        <v>No</v>
      </c>
      <c r="V163" s="395" t="str">
        <f>IFERROR(IF(MATCH(C163,'Portfolio Construction'!$BB:$BB,0),"Yes","No"),"No")</f>
        <v>No</v>
      </c>
      <c r="W163" s="638">
        <f>IF(VLOOKUP($AU163,'FE Source'!$A:$W,3,FALSE)=0,"-",VLOOKUP($AU163,'FE Source'!$A:$W,3,FALSE))</f>
        <v>0.32</v>
      </c>
      <c r="X163" s="609">
        <f>IF(VLOOKUP($AU163,'FE Source'!$A:$W,4,FALSE)=0,"-",VLOOKUP($AU163,'FE Source'!$A:$W,4,FALSE))</f>
        <v>1.63</v>
      </c>
      <c r="Y163" s="609">
        <f>IF(VLOOKUP($AU163,'FE Source'!$A:$W,5,FALSE)=0,"-",VLOOKUP($AU163,'FE Source'!$A:$W,5,FALSE))</f>
        <v>-3.72</v>
      </c>
      <c r="Z163" s="609">
        <f>IF(VLOOKUP($AU163,'FE Source'!$A:$W,6,FALSE)=0,"-",VLOOKUP($AU163,'FE Source'!$A:$W,6,FALSE))</f>
        <v>0.72</v>
      </c>
      <c r="AA163" s="609">
        <f>IF(VLOOKUP($AU163,'FE Source'!$A:$W,7,FALSE)=0,"-",VLOOKUP($AU163,'FE Source'!$A:$W,7,FALSE))</f>
        <v>-4.83</v>
      </c>
      <c r="AB163" s="609">
        <f>IF(VLOOKUP($AU163,'FE Source'!$A:$W,8,FALSE)=0,"-",VLOOKUP($AU163,'FE Source'!$A:$W,8,FALSE))</f>
        <v>-4.76</v>
      </c>
      <c r="AC163" s="639" t="str">
        <f>IF(VLOOKUP($AU163,'FE Source'!$A:$W,9,FALSE)=0,"-",VLOOKUP($AU163,'FE Source'!$A:$W,9,FALSE))</f>
        <v>-</v>
      </c>
      <c r="AD163" s="146">
        <f>IF(VLOOKUP($AU163,'FE Source'!$A:$W,10,FALSE)=0,"-",VLOOKUP($AU163,'FE Source'!$A:$W,10,FALSE))</f>
        <v>1.1000000000000001</v>
      </c>
      <c r="AE163" s="83">
        <f>IF(VLOOKUP($AU163,'FE Source'!$A:$W,11,FALSE)=0,"-",VLOOKUP($AU163,'FE Source'!$A:$W,11,FALSE))</f>
        <v>18.03</v>
      </c>
      <c r="AF163" s="83">
        <f>IF(VLOOKUP($AU163,'FE Source'!$A:$W,12,FALSE)=0,"-",VLOOKUP($AU163,'FE Source'!$A:$W,12,FALSE))</f>
        <v>-0.01</v>
      </c>
      <c r="AG163" s="131">
        <f>IF(VLOOKUP($AU163,'FE Source'!$A:$W,14,FALSE)=0,"-",VLOOKUP($AU163,'FE Source'!$A:$W,14,FALSE))</f>
        <v>-31.08</v>
      </c>
      <c r="AH163" s="174">
        <f>IF(VLOOKUP($AU163,'FE Source'!$A:$DJ,33,FALSE)=0,"-",VLOOKUP($AU163,'FE Source'!$A:$DJ,33,FALSE))</f>
        <v>23.69</v>
      </c>
      <c r="AI163" s="204">
        <f>IF(VLOOKUP($AU163,'FE Source'!$A:$Y,20,FALSE)=0,"-",VLOOKUP($AU163,'FE Source'!$A:$Y,20,FALSE))</f>
        <v>96.27</v>
      </c>
      <c r="AJ163" s="396">
        <f>IF(VLOOKUP($AU163,'FE Source'!$A:$DJ,34,FALSE)=0,"-",VLOOKUP($AU163,'FE Source'!$A:$DJ,34,FALSE))</f>
        <v>121.97</v>
      </c>
      <c r="AK163" s="396">
        <f>IF(VLOOKUP($AU163,'FE Source'!$A:$DJ,35,FALSE)=0,"-",VLOOKUP($AU163,'FE Source'!$A:$DJ,35,FALSE))</f>
        <v>3.33</v>
      </c>
      <c r="AL163" s="327">
        <f>IF(VLOOKUP($AU163,'FE Source'!$A:$Y,19,FALSE)=0,"-",VLOOKUP($AU163,'FE Source'!$A:$Y,19,FALSE))</f>
        <v>118.67</v>
      </c>
      <c r="AM163" s="394">
        <f>IF(VLOOKUP($AU163,'FE Source'!$A:$DJ,36,FALSE)=0,"-",VLOOKUP($AU163,'FE Source'!$A:$DJ,36,FALSE))</f>
        <v>111.89</v>
      </c>
      <c r="AN163" s="167">
        <f>IF(VLOOKUP($AU163,'FE Source'!$A:$W,13,FALSE)=0,"-",VLOOKUP($AU163,'FE Source'!$A:$W,13,FALSE))</f>
        <v>1855.5</v>
      </c>
      <c r="AO163" s="199">
        <f>IF(J163="no","-",IF(VLOOKUP($AU163,'FE Source'!$A:$W,15,FALSE)=0,"-",VLOOKUP($AU163,'FE Source'!$A:$W,15,FALSE)))</f>
        <v>7.9</v>
      </c>
      <c r="AP163" s="202" t="str">
        <f>IF(AO163="-","-",IF(VLOOKUP($AU163,'FE Source'!$A:$Z,21,FALSE)=0,"-",IF(VLOOKUP($AU163,'FE Source'!$A:$Z,21,FALSE)=2,"Semi-Annual",IF(VLOOKUP($AU163,'FE Source'!$A:$Z,21,FALSE)=4,"Quarterly",IF(VLOOKUP($AU163,'FE Source'!$A:$Z,21,FALSE)=12,"Monthly","Annual")))))</f>
        <v>Monthly</v>
      </c>
      <c r="AQ163" s="171">
        <f t="array" ref="AQ163">IF(VLOOKUP($AU163,'FE Source'!$A:$W,16,FALSE)=0,"-",VLOOKUP($AU163,'FE Source'!$A:$W,16,FALSE))</f>
        <v>1.1599999999999999</v>
      </c>
      <c r="AR163" s="176" t="str">
        <f>IF(VLOOKUP($AU163,'FE Source'!$A:$W,17,FALSE)=0,"-",VLOOKUP($AU163,'FE Source'!$A:$W,17,FALSE))</f>
        <v>-</v>
      </c>
      <c r="AS163" s="174">
        <f>IF(VLOOKUP($AU163,'FE Source'!$AN:$AS,4,FALSE)="",VLOOKUP($AU163,'FE Source'!$AN:$AS,3,FALSE),VLOOKUP($AU163,'FE Source'!$AN:$AS,4,FALSE))</f>
        <v>5.25</v>
      </c>
      <c r="AT163" s="180">
        <f>IF(VLOOKUP($AU163,'FE Source'!$AN:$AS,5,FALSE)=0,"-",VLOOKUP($AU163,'FE Source'!$AN:$AS,5,FALSE))</f>
        <v>45783</v>
      </c>
      <c r="AU163" s="177" t="s">
        <v>7202</v>
      </c>
      <c r="BE163" s="219" t="str">
        <f>IF(VLOOKUP($AU163,'FE Source'!$A:$AK,22,FALSE)=0,"-",VLOOKUP($AU163,'FE Source'!$A:$AK,22,FALSE))</f>
        <v>-</v>
      </c>
      <c r="BF163" s="219" t="str">
        <f>IF(VLOOKUP($AU163,'FE Source'!$A:$AK,23,FALSE)=0,"-",VLOOKUP($AU163,'FE Source'!$A:$AK,23,FALSE))</f>
        <v>-</v>
      </c>
      <c r="BG163" s="219" t="str">
        <f>IF(VLOOKUP($AU163,'FE Source'!$A:$AK,24,FALSE)=0,"-",VLOOKUP($AU163,'FE Source'!$A:$AK,24,FALSE))</f>
        <v>-</v>
      </c>
      <c r="BH163" s="219" t="str">
        <f>IF(VLOOKUP($AU163,'FE Source'!$A:$AK,25,FALSE)=0,"-",VLOOKUP($AU163,'FE Source'!$A:$AK,25,FALSE))</f>
        <v>-</v>
      </c>
      <c r="BI163" s="219" t="str">
        <f>IF(VLOOKUP($AU163,'FE Source'!$A:$AK,26,FALSE)=0,"-",VLOOKUP($AU163,'FE Source'!$A:$AK,26,FALSE))</f>
        <v>-</v>
      </c>
      <c r="BJ163" s="219" t="str">
        <f>IF(VLOOKUP($AU163,'FE Source'!$A:$AK,27,FALSE)=0,"-",VLOOKUP($AU163,'FE Source'!$A:$AK,27,FALSE))</f>
        <v>-</v>
      </c>
      <c r="BK163" s="219">
        <f>IF(VLOOKUP($AU163,'FE Source'!$A:$AK,28,FALSE)=0,"-",VLOOKUP($AU163,'FE Source'!$A:$AK,28,FALSE))</f>
        <v>-20.93</v>
      </c>
      <c r="BL163" s="219">
        <f>IF(VLOOKUP($AU163,'FE Source'!$A:$AK,29,FALSE)=0,"-",VLOOKUP($AU163,'FE Source'!$A:$AK,29,FALSE))</f>
        <v>-26.23</v>
      </c>
      <c r="BM163" s="219">
        <f>IF(VLOOKUP($AU163,'FE Source'!$A:$AK,30,FALSE)=0,"-",VLOOKUP($AU163,'FE Source'!$A:$AK,30,FALSE))</f>
        <v>-5.29</v>
      </c>
      <c r="BN163" t="str">
        <f>IF(VLOOKUP($AU163,'FE Source'!$A:$AK,31,FALSE)="No Specified Index","-",IF(VLOOKUP($AU163,'FE Source'!$A:$AK,31,FALSE)=0,"-",VLOOKUP($AU163,'FE Source'!$A:$AK,31,FALSE)))</f>
        <v>ICE BofAML Blended Index: ACCY 20% Lvl4 Cap 3% C..</v>
      </c>
      <c r="BO163" s="217">
        <f>IF(VLOOKUP($AU163,'FE Source'!$A:$AK,32,FALSE)=0,"-",VLOOKUP($AU163,'FE Source'!$A:$AK,32,FALSE))</f>
        <v>43901</v>
      </c>
      <c r="BP163" s="18" t="str">
        <f>IF(VLOOKUP($AU163,'FE Source'!$AZ:$BC,2,FALSE)=0,"-",VLOOKUP($AU163,'FE Source'!$AZ:$BC,2,FALSE))</f>
        <v>-</v>
      </c>
      <c r="BQ163" s="18" t="str">
        <f>IF(VLOOKUP($AU163,'FE Source'!$AZ:$BC,3,FALSE)=0,"-",VLOOKUP($AU163,'FE Source'!$AZ:$BC,3,FALSE))</f>
        <v>-</v>
      </c>
      <c r="BR163" s="18" t="str">
        <f>IF(VLOOKUP($AU163,'FE Source'!$AZ:$BC,4,FALSE)=0,"-",VLOOKUP($AU163,'FE Source'!$AZ:$BC,4,FALSE))</f>
        <v>-</v>
      </c>
    </row>
    <row r="164" spans="1:70" ht="15" customHeight="1">
      <c r="A164" s="3"/>
      <c r="B164" s="159" t="str">
        <f>INDEX('UT - Retail'!$A$7:$A$1409,MATCH(AU164,'UT - Retail'!$U$7:$U$1409,0),1)</f>
        <v xml:space="preserve">Blackrock </v>
      </c>
      <c r="C164" s="706" t="str">
        <f>INDEX('UT - Retail'!$B$7:$B$1409,MATCH(AU164,'UT - Retail'!$U$7:$U$1409,0),1)</f>
        <v>Blackrock Asian High Yield Bond A8 EUR-H</v>
      </c>
      <c r="D164" s="707"/>
      <c r="E164" s="150" t="str">
        <f>VLOOKUP(C164,'UT - Retail'!$B:$K,8,FALSE)</f>
        <v>Fixed Income</v>
      </c>
      <c r="F164" s="141" t="str">
        <f>VLOOKUP(C164,'UT - Retail'!$B:$K,9,FALSE)</f>
        <v>Asia Pacific ex-Japan</v>
      </c>
      <c r="G164" s="141" t="str">
        <f>VLOOKUP(C164,'UT - Retail'!$B:$K,10,FALSE)</f>
        <v>High Yield</v>
      </c>
      <c r="H164" s="82" t="str">
        <f>VLOOKUP(C164,'UT - Retail'!$B:$N,13,FALSE)</f>
        <v>No</v>
      </c>
      <c r="I164" s="82" t="str">
        <f>VLOOKUP(C164,'UT - Retail'!$B:$Q,14,FALSE)</f>
        <v>No</v>
      </c>
      <c r="J164" s="141" t="str">
        <f>VLOOKUP(C164,'UT - Retail'!$B:$Q,11,FALSE)</f>
        <v>Yes</v>
      </c>
      <c r="K164" s="130" t="str">
        <f>VLOOKUP(C164,'UT - Retail'!$B:$P,15,FALSE)</f>
        <v>Yes</v>
      </c>
      <c r="L164" s="82" t="str">
        <f>VLOOKUP(C164,'UT - Retail'!$B:$Q,16,FALSE)</f>
        <v>iFast</v>
      </c>
      <c r="M164" s="395" t="str">
        <f>VLOOKUP(C164,'UT - Retail'!$B:$K,6,FALSE)</f>
        <v>EUR</v>
      </c>
      <c r="N164" s="395" t="str">
        <f>IFERROR(IF(MATCH(C164,'Portfolio Construction'!$AL:$AL,0),"Yes","No"),"No")</f>
        <v>No</v>
      </c>
      <c r="O164" s="395" t="str">
        <f>IFERROR(IF(MATCH(C164,'Portfolio Construction'!$AN:$AN,0),"Yes","No"),"No")</f>
        <v>No</v>
      </c>
      <c r="P164" s="395" t="str">
        <f>IFERROR(IF(MATCH(C164,'Portfolio Construction'!$AP:$AP,0),"Yes","No"),"No")</f>
        <v>No</v>
      </c>
      <c r="Q164" s="395" t="str">
        <f>IFERROR(IF(MATCH(C164,'Portfolio Construction'!$AR:$AR,0),"Yes","No"),"No")</f>
        <v>No</v>
      </c>
      <c r="R164" s="395" t="str">
        <f>IFERROR(IF(MATCH(C164,'Portfolio Construction'!$AT:$AT,0),"Yes","No"),"No")</f>
        <v>No</v>
      </c>
      <c r="S164" s="395" t="str">
        <f>IFERROR(IF(MATCH(C164,'Portfolio Construction'!$AV:$AV,0),"Yes","No"),"No")</f>
        <v>No</v>
      </c>
      <c r="T164" s="395" t="str">
        <f>IFERROR(IF(MATCH(C164,'Portfolio Construction'!$AX:$AX,0),"Yes","No"),"No")</f>
        <v>No</v>
      </c>
      <c r="U164" s="395" t="str">
        <f>IFERROR(IF(MATCH(C164,'Portfolio Construction'!$AZ:$AZ,0),"Yes","No"),"No")</f>
        <v>No</v>
      </c>
      <c r="V164" s="395" t="str">
        <f>IFERROR(IF(MATCH(C164,'Portfolio Construction'!$BB:$BB,0),"Yes","No"),"No")</f>
        <v>No</v>
      </c>
      <c r="W164" s="638">
        <f>IF(VLOOKUP($AU164,'FE Source'!$A:$W,3,FALSE)=0,"-",VLOOKUP($AU164,'FE Source'!$A:$W,3,FALSE))</f>
        <v>4.6100000000000003</v>
      </c>
      <c r="X164" s="609">
        <f>IF(VLOOKUP($AU164,'FE Source'!$A:$W,4,FALSE)=0,"-",VLOOKUP($AU164,'FE Source'!$A:$W,4,FALSE))</f>
        <v>-1.81</v>
      </c>
      <c r="Y164" s="609">
        <f>IF(VLOOKUP($AU164,'FE Source'!$A:$W,5,FALSE)=0,"-",VLOOKUP($AU164,'FE Source'!$A:$W,5,FALSE))</f>
        <v>2.67</v>
      </c>
      <c r="Z164" s="609">
        <f>IF(VLOOKUP($AU164,'FE Source'!$A:$W,6,FALSE)=0,"-",VLOOKUP($AU164,'FE Source'!$A:$W,6,FALSE))</f>
        <v>7.61</v>
      </c>
      <c r="AA164" s="609">
        <f>IF(VLOOKUP($AU164,'FE Source'!$A:$W,7,FALSE)=0,"-",VLOOKUP($AU164,'FE Source'!$A:$W,7,FALSE))</f>
        <v>-0.22</v>
      </c>
      <c r="AB164" s="609">
        <f>IF(VLOOKUP($AU164,'FE Source'!$A:$W,8,FALSE)=0,"-",VLOOKUP($AU164,'FE Source'!$A:$W,8,FALSE))</f>
        <v>-4.58</v>
      </c>
      <c r="AC164" s="639" t="str">
        <f>IF(VLOOKUP($AU164,'FE Source'!$A:$W,9,FALSE)=0,"-",VLOOKUP($AU164,'FE Source'!$A:$W,9,FALSE))</f>
        <v>-</v>
      </c>
      <c r="AD164" s="146">
        <f>IF(VLOOKUP($AU164,'FE Source'!$A:$W,10,FALSE)=0,"-",VLOOKUP($AU164,'FE Source'!$A:$W,10,FALSE))</f>
        <v>1.03</v>
      </c>
      <c r="AE164" s="83">
        <f>IF(VLOOKUP($AU164,'FE Source'!$A:$W,11,FALSE)=0,"-",VLOOKUP($AU164,'FE Source'!$A:$W,11,FALSE))</f>
        <v>16.190000000000001</v>
      </c>
      <c r="AF164" s="83" t="str">
        <f>IF(VLOOKUP($AU164,'FE Source'!$A:$W,12,FALSE)=0,"-",VLOOKUP($AU164,'FE Source'!$A:$W,12,FALSE))</f>
        <v>-</v>
      </c>
      <c r="AG164" s="131">
        <f>IF(VLOOKUP($AU164,'FE Source'!$A:$W,14,FALSE)=0,"-",VLOOKUP($AU164,'FE Source'!$A:$W,14,FALSE))</f>
        <v>-28.55</v>
      </c>
      <c r="AH164" s="174">
        <f>IF(VLOOKUP($AU164,'FE Source'!$A:$DJ,33,FALSE)=0,"-",VLOOKUP($AU164,'FE Source'!$A:$DJ,33,FALSE))</f>
        <v>79.89</v>
      </c>
      <c r="AI164" s="204">
        <f>IF(VLOOKUP($AU164,'FE Source'!$A:$Y,20,FALSE)=0,"-",VLOOKUP($AU164,'FE Source'!$A:$Y,20,FALSE))</f>
        <v>100.97</v>
      </c>
      <c r="AJ164" s="396">
        <f>IF(VLOOKUP($AU164,'FE Source'!$A:$DJ,34,FALSE)=0,"-",VLOOKUP($AU164,'FE Source'!$A:$DJ,34,FALSE))</f>
        <v>107.74</v>
      </c>
      <c r="AK164" s="396">
        <f>IF(VLOOKUP($AU164,'FE Source'!$A:$DJ,35,FALSE)=0,"-",VLOOKUP($AU164,'FE Source'!$A:$DJ,35,FALSE))</f>
        <v>-2.42</v>
      </c>
      <c r="AL164" s="327">
        <f>IF(VLOOKUP($AU164,'FE Source'!$A:$Y,19,FALSE)=0,"-",VLOOKUP($AU164,'FE Source'!$A:$Y,19,FALSE))</f>
        <v>100.14</v>
      </c>
      <c r="AM164" s="394">
        <f>IF(VLOOKUP($AU164,'FE Source'!$A:$DJ,36,FALSE)=0,"-",VLOOKUP($AU164,'FE Source'!$A:$DJ,36,FALSE))</f>
        <v>105.96</v>
      </c>
      <c r="AN164" s="167">
        <f>IF(VLOOKUP($AU164,'FE Source'!$A:$W,13,FALSE)=0,"-",VLOOKUP($AU164,'FE Source'!$A:$W,13,FALSE))</f>
        <v>1855.5</v>
      </c>
      <c r="AO164" s="199">
        <f>IF(J164="no","-",IF(VLOOKUP($AU164,'FE Source'!$A:$W,15,FALSE)=0,"-",VLOOKUP($AU164,'FE Source'!$A:$W,15,FALSE)))</f>
        <v>7.18</v>
      </c>
      <c r="AP164" s="202" t="str">
        <f>IF(AO164="-","-",IF(VLOOKUP($AU164,'FE Source'!$A:$Z,21,FALSE)=0,"-",IF(VLOOKUP($AU164,'FE Source'!$A:$Z,21,FALSE)=2,"Semi-Annual",IF(VLOOKUP($AU164,'FE Source'!$A:$Z,21,FALSE)=4,"Quarterly",IF(VLOOKUP($AU164,'FE Source'!$A:$Z,21,FALSE)=12,"Monthly","Annual")))))</f>
        <v>Monthly</v>
      </c>
      <c r="AQ164" s="171">
        <f t="array" ref="AQ164">IF(VLOOKUP($AU164,'FE Source'!$A:$W,16,FALSE)=0,"-",VLOOKUP($AU164,'FE Source'!$A:$W,16,FALSE))</f>
        <v>1.1599999999999999</v>
      </c>
      <c r="AR164" s="176" t="str">
        <f>IF(VLOOKUP($AU164,'FE Source'!$A:$W,17,FALSE)=0,"-",VLOOKUP($AU164,'FE Source'!$A:$W,17,FALSE))</f>
        <v>-</v>
      </c>
      <c r="AS164" s="174">
        <f>IF(VLOOKUP($AU164,'FE Source'!$AN:$AS,4,FALSE)="",VLOOKUP($AU164,'FE Source'!$AN:$AS,3,FALSE),VLOOKUP($AU164,'FE Source'!$AN:$AS,4,FALSE))</f>
        <v>5.26</v>
      </c>
      <c r="AT164" s="180">
        <f>IF(VLOOKUP($AU164,'FE Source'!$AN:$AS,5,FALSE)=0,"-",VLOOKUP($AU164,'FE Source'!$AN:$AS,5,FALSE))</f>
        <v>45783</v>
      </c>
      <c r="AU164" s="177" t="s">
        <v>7203</v>
      </c>
      <c r="BE164" s="219" t="str">
        <f>IF(VLOOKUP($AU164,'FE Source'!$A:$AK,22,FALSE)=0,"-",VLOOKUP($AU164,'FE Source'!$A:$AK,22,FALSE))</f>
        <v>-</v>
      </c>
      <c r="BF164" s="219" t="str">
        <f>IF(VLOOKUP($AU164,'FE Source'!$A:$AK,23,FALSE)=0,"-",VLOOKUP($AU164,'FE Source'!$A:$AK,23,FALSE))</f>
        <v>-</v>
      </c>
      <c r="BG164" s="219" t="str">
        <f>IF(VLOOKUP($AU164,'FE Source'!$A:$AK,24,FALSE)=0,"-",VLOOKUP($AU164,'FE Source'!$A:$AK,24,FALSE))</f>
        <v>-</v>
      </c>
      <c r="BH164" s="219" t="str">
        <f>IF(VLOOKUP($AU164,'FE Source'!$A:$AK,25,FALSE)=0,"-",VLOOKUP($AU164,'FE Source'!$A:$AK,25,FALSE))</f>
        <v>-</v>
      </c>
      <c r="BI164" s="219" t="str">
        <f>IF(VLOOKUP($AU164,'FE Source'!$A:$AK,26,FALSE)=0,"-",VLOOKUP($AU164,'FE Source'!$A:$AK,26,FALSE))</f>
        <v>-</v>
      </c>
      <c r="BJ164" s="219" t="str">
        <f>IF(VLOOKUP($AU164,'FE Source'!$A:$AK,27,FALSE)=0,"-",VLOOKUP($AU164,'FE Source'!$A:$AK,27,FALSE))</f>
        <v>-</v>
      </c>
      <c r="BK164" s="219">
        <f>IF(VLOOKUP($AU164,'FE Source'!$A:$AK,28,FALSE)=0,"-",VLOOKUP($AU164,'FE Source'!$A:$AK,28,FALSE))</f>
        <v>-22.51</v>
      </c>
      <c r="BL164" s="219">
        <f>IF(VLOOKUP($AU164,'FE Source'!$A:$AK,29,FALSE)=0,"-",VLOOKUP($AU164,'FE Source'!$A:$AK,29,FALSE))</f>
        <v>-26.46</v>
      </c>
      <c r="BM164" s="219">
        <f>IF(VLOOKUP($AU164,'FE Source'!$A:$AK,30,FALSE)=0,"-",VLOOKUP($AU164,'FE Source'!$A:$AK,30,FALSE))</f>
        <v>-3.09</v>
      </c>
      <c r="BN164" t="str">
        <f>IF(VLOOKUP($AU164,'FE Source'!$A:$AK,31,FALSE)="No Specified Index","-",IF(VLOOKUP($AU164,'FE Source'!$A:$AK,31,FALSE)=0,"-",VLOOKUP($AU164,'FE Source'!$A:$AK,31,FALSE)))</f>
        <v>ICE BofAML Blended Index: ACCY 20% Lvl4 Cap 3% C..</v>
      </c>
      <c r="BO164" s="217">
        <f>IF(VLOOKUP($AU164,'FE Source'!$A:$AK,32,FALSE)=0,"-",VLOOKUP($AU164,'FE Source'!$A:$AK,32,FALSE))</f>
        <v>43901</v>
      </c>
      <c r="BP164" s="18" t="str">
        <f>IF(VLOOKUP($AU164,'FE Source'!$AZ:$BC,2,FALSE)=0,"-",VLOOKUP($AU164,'FE Source'!$AZ:$BC,2,FALSE))</f>
        <v>-</v>
      </c>
      <c r="BQ164" s="18" t="str">
        <f>IF(VLOOKUP($AU164,'FE Source'!$AZ:$BC,3,FALSE)=0,"-",VLOOKUP($AU164,'FE Source'!$AZ:$BC,3,FALSE))</f>
        <v>-</v>
      </c>
      <c r="BR164" s="18" t="str">
        <f>IF(VLOOKUP($AU164,'FE Source'!$AZ:$BC,4,FALSE)=0,"-",VLOOKUP($AU164,'FE Source'!$AZ:$BC,4,FALSE))</f>
        <v>-</v>
      </c>
    </row>
    <row r="165" spans="1:70" ht="15" customHeight="1">
      <c r="A165" s="3"/>
      <c r="B165" s="159" t="str">
        <f>INDEX('UT - Retail'!$A$7:$A$1409,MATCH(AU165,'UT - Retail'!$U$7:$U$1409,0),1)</f>
        <v xml:space="preserve">Blackrock </v>
      </c>
      <c r="C165" s="710" t="str">
        <f>INDEX('UT - Retail'!$B$7:$B$1409,MATCH(AU165,'UT - Retail'!$U$7:$U$1409,0),1)</f>
        <v>Blackrock Asian High Yield Bond A8 GBP-H</v>
      </c>
      <c r="D165" s="711"/>
      <c r="E165" s="147" t="str">
        <f>VLOOKUP(C165,'UT - Retail'!$B:$K,8,FALSE)</f>
        <v>Fixed Income</v>
      </c>
      <c r="F165" s="82" t="str">
        <f>VLOOKUP(C165,'UT - Retail'!$B:$K,9,FALSE)</f>
        <v>Asia Pacific ex-Japan</v>
      </c>
      <c r="G165" s="82" t="str">
        <f>VLOOKUP(C165,'UT - Retail'!$B:$K,10,FALSE)</f>
        <v>High Yield</v>
      </c>
      <c r="H165" s="82" t="str">
        <f>VLOOKUP(C165,'UT - Retail'!$B:$N,13,FALSE)</f>
        <v>No</v>
      </c>
      <c r="I165" s="82" t="str">
        <f>VLOOKUP(C165,'UT - Retail'!$B:$Q,14,FALSE)</f>
        <v>No</v>
      </c>
      <c r="J165" s="82" t="str">
        <f>VLOOKUP(C165,'UT - Retail'!$B:$Q,11,FALSE)</f>
        <v>Yes</v>
      </c>
      <c r="K165" s="130" t="str">
        <f>VLOOKUP(C165,'UT - Retail'!$B:$P,15,FALSE)</f>
        <v>Yes</v>
      </c>
      <c r="L165" s="82" t="str">
        <f>VLOOKUP(C165,'UT - Retail'!$B:$Q,16,FALSE)</f>
        <v>iFast</v>
      </c>
      <c r="M165" s="173" t="str">
        <f>VLOOKUP(C165,'UT - Retail'!$B:$K,6,FALSE)</f>
        <v>GBP</v>
      </c>
      <c r="N165" s="173" t="str">
        <f>IFERROR(IF(MATCH(C165,'Portfolio Construction'!$AL:$AL,0),"Yes","No"),"No")</f>
        <v>No</v>
      </c>
      <c r="O165" s="173" t="str">
        <f>IFERROR(IF(MATCH(C165,'Portfolio Construction'!$AN:$AN,0),"Yes","No"),"No")</f>
        <v>No</v>
      </c>
      <c r="P165" s="173" t="str">
        <f>IFERROR(IF(MATCH(C165,'Portfolio Construction'!$AP:$AP,0),"Yes","No"),"No")</f>
        <v>No</v>
      </c>
      <c r="Q165" s="173" t="str">
        <f>IFERROR(IF(MATCH(C165,'Portfolio Construction'!$AR:$AR,0),"Yes","No"),"No")</f>
        <v>No</v>
      </c>
      <c r="R165" s="173" t="str">
        <f>IFERROR(IF(MATCH(C165,'Portfolio Construction'!$AT:$AT,0),"Yes","No"),"No")</f>
        <v>No</v>
      </c>
      <c r="S165" s="173" t="str">
        <f>IFERROR(IF(MATCH(C165,'Portfolio Construction'!$AV:$AV,0),"Yes","No"),"No")</f>
        <v>No</v>
      </c>
      <c r="T165" s="173" t="str">
        <f>IFERROR(IF(MATCH(C165,'Portfolio Construction'!$AX:$AX,0),"Yes","No"),"No")</f>
        <v>No</v>
      </c>
      <c r="U165" s="173" t="str">
        <f>IFERROR(IF(MATCH(C165,'Portfolio Construction'!$AZ:$AZ,0),"Yes","No"),"No")</f>
        <v>No</v>
      </c>
      <c r="V165" s="173" t="str">
        <f>IFERROR(IF(MATCH(C165,'Portfolio Construction'!$BB:$BB,0),"Yes","No"),"No")</f>
        <v>No</v>
      </c>
      <c r="W165" s="619">
        <f>IF(VLOOKUP($AU165,'FE Source'!$A:$W,3,FALSE)=0,"-",VLOOKUP($AU165,'FE Source'!$A:$W,3,FALSE))</f>
        <v>2.66</v>
      </c>
      <c r="X165" s="618">
        <f>IF(VLOOKUP($AU165,'FE Source'!$A:$W,4,FALSE)=0,"-",VLOOKUP($AU165,'FE Source'!$A:$W,4,FALSE))</f>
        <v>-1.56</v>
      </c>
      <c r="Y165" s="618">
        <f>IF(VLOOKUP($AU165,'FE Source'!$A:$W,5,FALSE)=0,"-",VLOOKUP($AU165,'FE Source'!$A:$W,5,FALSE))</f>
        <v>1.77</v>
      </c>
      <c r="Z165" s="618">
        <f>IF(VLOOKUP($AU165,'FE Source'!$A:$W,6,FALSE)=0,"-",VLOOKUP($AU165,'FE Source'!$A:$W,6,FALSE))</f>
        <v>10.39</v>
      </c>
      <c r="AA165" s="618">
        <f>IF(VLOOKUP($AU165,'FE Source'!$A:$W,7,FALSE)=0,"-",VLOOKUP($AU165,'FE Source'!$A:$W,7,FALSE))</f>
        <v>1.75</v>
      </c>
      <c r="AB165" s="618">
        <f>IF(VLOOKUP($AU165,'FE Source'!$A:$W,8,FALSE)=0,"-",VLOOKUP($AU165,'FE Source'!$A:$W,8,FALSE))</f>
        <v>-2.8</v>
      </c>
      <c r="AC165" s="623" t="str">
        <f>IF(VLOOKUP($AU165,'FE Source'!$A:$W,9,FALSE)=0,"-",VLOOKUP($AU165,'FE Source'!$A:$W,9,FALSE))</f>
        <v>-</v>
      </c>
      <c r="AD165" s="147">
        <f>IF(VLOOKUP($AU165,'FE Source'!$A:$W,10,FALSE)=0,"-",VLOOKUP($AU165,'FE Source'!$A:$W,10,FALSE))</f>
        <v>0.95</v>
      </c>
      <c r="AE165" s="82">
        <f>IF(VLOOKUP($AU165,'FE Source'!$A:$W,11,FALSE)=0,"-",VLOOKUP($AU165,'FE Source'!$A:$W,11,FALSE))</f>
        <v>15.45</v>
      </c>
      <c r="AF165" s="82" t="str">
        <f>IF(VLOOKUP($AU165,'FE Source'!$A:$W,12,FALSE)=0,"-",VLOOKUP($AU165,'FE Source'!$A:$W,12,FALSE))</f>
        <v>-</v>
      </c>
      <c r="AG165" s="130">
        <f>IF(VLOOKUP($AU165,'FE Source'!$A:$W,14,FALSE)=0,"-",VLOOKUP($AU165,'FE Source'!$A:$W,14,FALSE))</f>
        <v>-29.41</v>
      </c>
      <c r="AH165" s="173">
        <f>IF(VLOOKUP($AU165,'FE Source'!$A:$DJ,33,FALSE)=0,"-",VLOOKUP($AU165,'FE Source'!$A:$DJ,33,FALSE))</f>
        <v>115.2</v>
      </c>
      <c r="AI165" s="203">
        <f>IF(VLOOKUP($AU165,'FE Source'!$A:$Y,20,FALSE)=0,"-",VLOOKUP($AU165,'FE Source'!$A:$Y,20,FALSE))</f>
        <v>103.28</v>
      </c>
      <c r="AJ165" s="257">
        <f>IF(VLOOKUP($AU165,'FE Source'!$A:$DJ,34,FALSE)=0,"-",VLOOKUP($AU165,'FE Source'!$A:$DJ,34,FALSE))</f>
        <v>115.01</v>
      </c>
      <c r="AK165" s="257">
        <f>IF(VLOOKUP($AU165,'FE Source'!$A:$DJ,35,FALSE)=0,"-",VLOOKUP($AU165,'FE Source'!$A:$DJ,35,FALSE))</f>
        <v>36.75</v>
      </c>
      <c r="AL165" s="326">
        <f>IF(VLOOKUP($AU165,'FE Source'!$A:$Y,19,FALSE)=0,"-",VLOOKUP($AU165,'FE Source'!$A:$Y,19,FALSE))</f>
        <v>96.36</v>
      </c>
      <c r="AM165" s="259">
        <f>IF(VLOOKUP($AU165,'FE Source'!$A:$DJ,36,FALSE)=0,"-",VLOOKUP($AU165,'FE Source'!$A:$DJ,36,FALSE))</f>
        <v>102.71</v>
      </c>
      <c r="AN165" s="165">
        <f>IF(VLOOKUP($AU165,'FE Source'!$A:$W,13,FALSE)=0,"-",VLOOKUP($AU165,'FE Source'!$A:$W,13,FALSE))</f>
        <v>1855.5</v>
      </c>
      <c r="AO165" s="198">
        <f>IF(J165="no","-",IF(VLOOKUP($AU165,'FE Source'!$A:$W,15,FALSE)=0,"-",VLOOKUP($AU165,'FE Source'!$A:$W,15,FALSE)))</f>
        <v>8.5299999999999994</v>
      </c>
      <c r="AP165" s="201" t="str">
        <f>IF(AO165="-","-",IF(VLOOKUP($AU165,'FE Source'!$A:$Z,21,FALSE)=0,"-",IF(VLOOKUP($AU165,'FE Source'!$A:$Z,21,FALSE)=2,"Semi-Annual",IF(VLOOKUP($AU165,'FE Source'!$A:$Z,21,FALSE)=4,"Quarterly",IF(VLOOKUP($AU165,'FE Source'!$A:$Z,21,FALSE)=12,"Monthly","Annual")))))</f>
        <v>Monthly</v>
      </c>
      <c r="AQ165" s="170">
        <f t="array" ref="AQ165">IF(VLOOKUP($AU165,'FE Source'!$A:$W,16,FALSE)=0,"-",VLOOKUP($AU165,'FE Source'!$A:$W,16,FALSE))</f>
        <v>1.1599999999999999</v>
      </c>
      <c r="AR165" s="175" t="str">
        <f>IF(VLOOKUP($AU165,'FE Source'!$A:$W,17,FALSE)=0,"-",VLOOKUP($AU165,'FE Source'!$A:$W,17,FALSE))</f>
        <v>-</v>
      </c>
      <c r="AS165" s="173">
        <f>IF(VLOOKUP($AU165,'FE Source'!$AN:$AS,4,FALSE)="",VLOOKUP($AU165,'FE Source'!$AN:$AS,3,FALSE),VLOOKUP($AU165,'FE Source'!$AN:$AS,4,FALSE))</f>
        <v>5.35</v>
      </c>
      <c r="AT165" s="179">
        <f>IF(VLOOKUP($AU165,'FE Source'!$AN:$AS,5,FALSE)=0,"-",VLOOKUP($AU165,'FE Source'!$AN:$AS,5,FALSE))</f>
        <v>45783</v>
      </c>
      <c r="AU165" s="163" t="s">
        <v>7204</v>
      </c>
      <c r="BE165" s="219" t="str">
        <f>IF(VLOOKUP($AU165,'FE Source'!$A:$AK,22,FALSE)=0,"-",VLOOKUP($AU165,'FE Source'!$A:$AK,22,FALSE))</f>
        <v>-</v>
      </c>
      <c r="BF165" s="219" t="str">
        <f>IF(VLOOKUP($AU165,'FE Source'!$A:$AK,23,FALSE)=0,"-",VLOOKUP($AU165,'FE Source'!$A:$AK,23,FALSE))</f>
        <v>-</v>
      </c>
      <c r="BG165" s="219" t="str">
        <f>IF(VLOOKUP($AU165,'FE Source'!$A:$AK,24,FALSE)=0,"-",VLOOKUP($AU165,'FE Source'!$A:$AK,24,FALSE))</f>
        <v>-</v>
      </c>
      <c r="BH165" s="219" t="str">
        <f>IF(VLOOKUP($AU165,'FE Source'!$A:$AK,25,FALSE)=0,"-",VLOOKUP($AU165,'FE Source'!$A:$AK,25,FALSE))</f>
        <v>-</v>
      </c>
      <c r="BI165" s="219" t="str">
        <f>IF(VLOOKUP($AU165,'FE Source'!$A:$AK,26,FALSE)=0,"-",VLOOKUP($AU165,'FE Source'!$A:$AK,26,FALSE))</f>
        <v>-</v>
      </c>
      <c r="BJ165" s="219" t="str">
        <f>IF(VLOOKUP($AU165,'FE Source'!$A:$AK,27,FALSE)=0,"-",VLOOKUP($AU165,'FE Source'!$A:$AK,27,FALSE))</f>
        <v>-</v>
      </c>
      <c r="BK165" s="219">
        <f>IF(VLOOKUP($AU165,'FE Source'!$A:$AK,28,FALSE)=0,"-",VLOOKUP($AU165,'FE Source'!$A:$AK,28,FALSE))</f>
        <v>-16.829999999999998</v>
      </c>
      <c r="BL165" s="219">
        <f>IF(VLOOKUP($AU165,'FE Source'!$A:$AK,29,FALSE)=0,"-",VLOOKUP($AU165,'FE Source'!$A:$AK,29,FALSE))</f>
        <v>-29.18</v>
      </c>
      <c r="BM165" s="219">
        <f>IF(VLOOKUP($AU165,'FE Source'!$A:$AK,30,FALSE)=0,"-",VLOOKUP($AU165,'FE Source'!$A:$AK,30,FALSE))</f>
        <v>0.91</v>
      </c>
      <c r="BN165" t="str">
        <f>IF(VLOOKUP($AU165,'FE Source'!$A:$AK,31,FALSE)="No Specified Index","-",IF(VLOOKUP($AU165,'FE Source'!$A:$AK,31,FALSE)=0,"-",VLOOKUP($AU165,'FE Source'!$A:$AK,31,FALSE)))</f>
        <v>ICE BofAML Blended Index: ACCY 20% Lvl4 Cap 3% C..</v>
      </c>
      <c r="BO165" s="217">
        <f>IF(VLOOKUP($AU165,'FE Source'!$A:$AK,32,FALSE)=0,"-",VLOOKUP($AU165,'FE Source'!$A:$AK,32,FALSE))</f>
        <v>43901</v>
      </c>
      <c r="BP165" s="18" t="str">
        <f>IF(VLOOKUP($AU165,'FE Source'!$AZ:$BC,2,FALSE)=0,"-",VLOOKUP($AU165,'FE Source'!$AZ:$BC,2,FALSE))</f>
        <v>-</v>
      </c>
      <c r="BQ165" s="18" t="str">
        <f>IF(VLOOKUP($AU165,'FE Source'!$AZ:$BC,3,FALSE)=0,"-",VLOOKUP($AU165,'FE Source'!$AZ:$BC,3,FALSE))</f>
        <v>-</v>
      </c>
      <c r="BR165" s="18" t="str">
        <f>IF(VLOOKUP($AU165,'FE Source'!$AZ:$BC,4,FALSE)=0,"-",VLOOKUP($AU165,'FE Source'!$AZ:$BC,4,FALSE))</f>
        <v>-</v>
      </c>
    </row>
    <row r="166" spans="1:70" ht="15" customHeight="1">
      <c r="A166" s="3"/>
      <c r="B166" s="159" t="str">
        <f>INDEX('UT - Retail'!$A$7:$A$1409,MATCH(AU166,'UT - Retail'!$U$7:$U$1409,0),1)</f>
        <v xml:space="preserve">Blackrock </v>
      </c>
      <c r="C166" s="710" t="str">
        <f>INDEX('UT - Retail'!$B$7:$B$1409,MATCH(AU166,'UT - Retail'!$U$7:$U$1409,0),1)</f>
        <v>Blackrock Asian High Yield Bond A8 SGD-H</v>
      </c>
      <c r="D166" s="711"/>
      <c r="E166" s="147" t="str">
        <f>VLOOKUP(C166,'UT - Retail'!$B:$K,8,FALSE)</f>
        <v>Fixed Income</v>
      </c>
      <c r="F166" s="82" t="str">
        <f>VLOOKUP(C166,'UT - Retail'!$B:$K,9,FALSE)</f>
        <v>Asia Pacific ex-Japan</v>
      </c>
      <c r="G166" s="82" t="str">
        <f>VLOOKUP(C166,'UT - Retail'!$B:$K,10,FALSE)</f>
        <v>High Yield</v>
      </c>
      <c r="H166" s="82" t="str">
        <f>VLOOKUP(C166,'UT - Retail'!$B:$N,13,FALSE)</f>
        <v>No</v>
      </c>
      <c r="I166" s="82" t="str">
        <f>VLOOKUP(C166,'UT - Retail'!$B:$Q,14,FALSE)</f>
        <v>No</v>
      </c>
      <c r="J166" s="82" t="str">
        <f>VLOOKUP(C166,'UT - Retail'!$B:$Q,11,FALSE)</f>
        <v>Yes</v>
      </c>
      <c r="K166" s="130" t="str">
        <f>VLOOKUP(C166,'UT - Retail'!$B:$P,15,FALSE)</f>
        <v>Yes</v>
      </c>
      <c r="L166" s="82" t="str">
        <f>VLOOKUP(C166,'UT - Retail'!$B:$Q,16,FALSE)</f>
        <v>Both</v>
      </c>
      <c r="M166" s="173" t="str">
        <f>VLOOKUP(C166,'UT - Retail'!$B:$K,6,FALSE)</f>
        <v>SGD</v>
      </c>
      <c r="N166" s="173" t="str">
        <f>IFERROR(IF(MATCH(C166,'Portfolio Construction'!$AL:$AL,0),"Yes","No"),"No")</f>
        <v>No</v>
      </c>
      <c r="O166" s="173" t="str">
        <f>IFERROR(IF(MATCH(C166,'Portfolio Construction'!$AN:$AN,0),"Yes","No"),"No")</f>
        <v>No</v>
      </c>
      <c r="P166" s="173" t="str">
        <f>IFERROR(IF(MATCH(C166,'Portfolio Construction'!$AP:$AP,0),"Yes","No"),"No")</f>
        <v>No</v>
      </c>
      <c r="Q166" s="173" t="str">
        <f>IFERROR(IF(MATCH(C166,'Portfolio Construction'!$AR:$AR,0),"Yes","No"),"No")</f>
        <v>No</v>
      </c>
      <c r="R166" s="173" t="str">
        <f>IFERROR(IF(MATCH(C166,'Portfolio Construction'!$AT:$AT,0),"Yes","No"),"No")</f>
        <v>No</v>
      </c>
      <c r="S166" s="173" t="str">
        <f>IFERROR(IF(MATCH(C166,'Portfolio Construction'!$AV:$AV,0),"Yes","No"),"No")</f>
        <v>No</v>
      </c>
      <c r="T166" s="173" t="str">
        <f>IFERROR(IF(MATCH(C166,'Portfolio Construction'!$AX:$AX,0),"Yes","No"),"No")</f>
        <v>No</v>
      </c>
      <c r="U166" s="173" t="str">
        <f>IFERROR(IF(MATCH(C166,'Portfolio Construction'!$AZ:$AZ,0),"Yes","No"),"No")</f>
        <v>No</v>
      </c>
      <c r="V166" s="173" t="str">
        <f>IFERROR(IF(MATCH(C166,'Portfolio Construction'!$BB:$BB,0),"Yes","No"),"No")</f>
        <v>No</v>
      </c>
      <c r="W166" s="619">
        <f>IF(VLOOKUP($AU166,'FE Source'!$A:$W,3,FALSE)=0,"-",VLOOKUP($AU166,'FE Source'!$A:$W,3,FALSE))</f>
        <v>0.9</v>
      </c>
      <c r="X166" s="618">
        <f>IF(VLOOKUP($AU166,'FE Source'!$A:$W,4,FALSE)=0,"-",VLOOKUP($AU166,'FE Source'!$A:$W,4,FALSE))</f>
        <v>-1.07</v>
      </c>
      <c r="Y166" s="618">
        <f>IF(VLOOKUP($AU166,'FE Source'!$A:$W,5,FALSE)=0,"-",VLOOKUP($AU166,'FE Source'!$A:$W,5,FALSE))</f>
        <v>0.42</v>
      </c>
      <c r="Z166" s="618">
        <f>IF(VLOOKUP($AU166,'FE Source'!$A:$W,6,FALSE)=0,"-",VLOOKUP($AU166,'FE Source'!$A:$W,6,FALSE))</f>
        <v>6.74</v>
      </c>
      <c r="AA166" s="618">
        <f>IF(VLOOKUP($AU166,'FE Source'!$A:$W,7,FALSE)=0,"-",VLOOKUP($AU166,'FE Source'!$A:$W,7,FALSE))</f>
        <v>0.49</v>
      </c>
      <c r="AB166" s="618">
        <f>IF(VLOOKUP($AU166,'FE Source'!$A:$W,8,FALSE)=0,"-",VLOOKUP($AU166,'FE Source'!$A:$W,8,FALSE))</f>
        <v>-2.92</v>
      </c>
      <c r="AC166" s="623" t="str">
        <f>IF(VLOOKUP($AU166,'FE Source'!$A:$W,9,FALSE)=0,"-",VLOOKUP($AU166,'FE Source'!$A:$W,9,FALSE))</f>
        <v>-</v>
      </c>
      <c r="AD166" s="147">
        <f>IF(VLOOKUP($AU166,'FE Source'!$A:$W,10,FALSE)=0,"-",VLOOKUP($AU166,'FE Source'!$A:$W,10,FALSE))</f>
        <v>0.97</v>
      </c>
      <c r="AE166" s="82">
        <f>IF(VLOOKUP($AU166,'FE Source'!$A:$W,11,FALSE)=0,"-",VLOOKUP($AU166,'FE Source'!$A:$W,11,FALSE))</f>
        <v>14.66</v>
      </c>
      <c r="AF166" s="82" t="str">
        <f>IF(VLOOKUP($AU166,'FE Source'!$A:$W,12,FALSE)=0,"-",VLOOKUP($AU166,'FE Source'!$A:$W,12,FALSE))</f>
        <v>-</v>
      </c>
      <c r="AG166" s="130">
        <f>IF(VLOOKUP($AU166,'FE Source'!$A:$W,14,FALSE)=0,"-",VLOOKUP($AU166,'FE Source'!$A:$W,14,FALSE))</f>
        <v>-24.61</v>
      </c>
      <c r="AH166" s="173">
        <f>IF(VLOOKUP($AU166,'FE Source'!$A:$DJ,33,FALSE)=0,"-",VLOOKUP($AU166,'FE Source'!$A:$DJ,33,FALSE))</f>
        <v>78.64</v>
      </c>
      <c r="AI166" s="203">
        <f>IF(VLOOKUP($AU166,'FE Source'!$A:$Y,20,FALSE)=0,"-",VLOOKUP($AU166,'FE Source'!$A:$Y,20,FALSE))</f>
        <v>96.76</v>
      </c>
      <c r="AJ166" s="257">
        <f>IF(VLOOKUP($AU166,'FE Source'!$A:$DJ,34,FALSE)=0,"-",VLOOKUP($AU166,'FE Source'!$A:$DJ,34,FALSE))</f>
        <v>109.97</v>
      </c>
      <c r="AK166" s="257">
        <f>IF(VLOOKUP($AU166,'FE Source'!$A:$DJ,35,FALSE)=0,"-",VLOOKUP($AU166,'FE Source'!$A:$DJ,35,FALSE))</f>
        <v>25.95</v>
      </c>
      <c r="AL166" s="326">
        <f>IF(VLOOKUP($AU166,'FE Source'!$A:$Y,19,FALSE)=0,"-",VLOOKUP($AU166,'FE Source'!$A:$Y,19,FALSE))</f>
        <v>97.01</v>
      </c>
      <c r="AM166" s="259">
        <f>IF(VLOOKUP($AU166,'FE Source'!$A:$DJ,36,FALSE)=0,"-",VLOOKUP($AU166,'FE Source'!$A:$DJ,36,FALSE))</f>
        <v>98.87</v>
      </c>
      <c r="AN166" s="165">
        <f>IF(VLOOKUP($AU166,'FE Source'!$A:$W,13,FALSE)=0,"-",VLOOKUP($AU166,'FE Source'!$A:$W,13,FALSE))</f>
        <v>1855.5</v>
      </c>
      <c r="AO166" s="198">
        <f>IF(J166="no","-",IF(VLOOKUP($AU166,'FE Source'!$A:$W,15,FALSE)=0,"-",VLOOKUP($AU166,'FE Source'!$A:$W,15,FALSE)))</f>
        <v>8.7899999999999991</v>
      </c>
      <c r="AP166" s="201" t="str">
        <f>IF(AO166="-","-",IF(VLOOKUP($AU166,'FE Source'!$A:$Z,21,FALSE)=0,"-",IF(VLOOKUP($AU166,'FE Source'!$A:$Z,21,FALSE)=2,"Semi-Annual",IF(VLOOKUP($AU166,'FE Source'!$A:$Z,21,FALSE)=4,"Quarterly",IF(VLOOKUP($AU166,'FE Source'!$A:$Z,21,FALSE)=12,"Monthly","Annual")))))</f>
        <v>Monthly</v>
      </c>
      <c r="AQ166" s="170">
        <f t="array" ref="AQ166">IF(VLOOKUP($AU166,'FE Source'!$A:$W,16,FALSE)=0,"-",VLOOKUP($AU166,'FE Source'!$A:$W,16,FALSE))</f>
        <v>1.1599999999999999</v>
      </c>
      <c r="AR166" s="175" t="str">
        <f>IF(VLOOKUP($AU166,'FE Source'!$A:$W,17,FALSE)=0,"-",VLOOKUP($AU166,'FE Source'!$A:$W,17,FALSE))</f>
        <v>-</v>
      </c>
      <c r="AS166" s="173">
        <f>IF(VLOOKUP($AU166,'FE Source'!$AN:$AS,4,FALSE)="",VLOOKUP($AU166,'FE Source'!$AN:$AS,3,FALSE),VLOOKUP($AU166,'FE Source'!$AN:$AS,4,FALSE))</f>
        <v>5.72</v>
      </c>
      <c r="AT166" s="179">
        <f>IF(VLOOKUP($AU166,'FE Source'!$AN:$AS,5,FALSE)=0,"-",VLOOKUP($AU166,'FE Source'!$AN:$AS,5,FALSE))</f>
        <v>45783</v>
      </c>
      <c r="AU166" s="163" t="s">
        <v>7205</v>
      </c>
      <c r="BE166" s="219" t="str">
        <f>IF(VLOOKUP($AU166,'FE Source'!$A:$AK,22,FALSE)=0,"-",VLOOKUP($AU166,'FE Source'!$A:$AK,22,FALSE))</f>
        <v>-</v>
      </c>
      <c r="BF166" s="219" t="str">
        <f>IF(VLOOKUP($AU166,'FE Source'!$A:$AK,23,FALSE)=0,"-",VLOOKUP($AU166,'FE Source'!$A:$AK,23,FALSE))</f>
        <v>-</v>
      </c>
      <c r="BG166" s="219" t="str">
        <f>IF(VLOOKUP($AU166,'FE Source'!$A:$AK,24,FALSE)=0,"-",VLOOKUP($AU166,'FE Source'!$A:$AK,24,FALSE))</f>
        <v>-</v>
      </c>
      <c r="BH166" s="219" t="str">
        <f>IF(VLOOKUP($AU166,'FE Source'!$A:$AK,25,FALSE)=0,"-",VLOOKUP($AU166,'FE Source'!$A:$AK,25,FALSE))</f>
        <v>-</v>
      </c>
      <c r="BI166" s="219" t="str">
        <f>IF(VLOOKUP($AU166,'FE Source'!$A:$AK,26,FALSE)=0,"-",VLOOKUP($AU166,'FE Source'!$A:$AK,26,FALSE))</f>
        <v>-</v>
      </c>
      <c r="BJ166" s="219" t="str">
        <f>IF(VLOOKUP($AU166,'FE Source'!$A:$AK,27,FALSE)=0,"-",VLOOKUP($AU166,'FE Source'!$A:$AK,27,FALSE))</f>
        <v>-</v>
      </c>
      <c r="BK166" s="219">
        <f>IF(VLOOKUP($AU166,'FE Source'!$A:$AK,28,FALSE)=0,"-",VLOOKUP($AU166,'FE Source'!$A:$AK,28,FALSE))</f>
        <v>-17.45</v>
      </c>
      <c r="BL166" s="219">
        <f>IF(VLOOKUP($AU166,'FE Source'!$A:$AK,29,FALSE)=0,"-",VLOOKUP($AU166,'FE Source'!$A:$AK,29,FALSE))</f>
        <v>-19.559999999999999</v>
      </c>
      <c r="BM166" s="219">
        <f>IF(VLOOKUP($AU166,'FE Source'!$A:$AK,30,FALSE)=0,"-",VLOOKUP($AU166,'FE Source'!$A:$AK,30,FALSE))</f>
        <v>-4.24</v>
      </c>
      <c r="BN166" t="str">
        <f>IF(VLOOKUP($AU166,'FE Source'!$A:$AK,31,FALSE)="No Specified Index","-",IF(VLOOKUP($AU166,'FE Source'!$A:$AK,31,FALSE)=0,"-",VLOOKUP($AU166,'FE Source'!$A:$AK,31,FALSE)))</f>
        <v>ICE BofAML Blended Index: ACCY 20% Lvl4 Cap 3% C..</v>
      </c>
      <c r="BO166" s="217">
        <f>IF(VLOOKUP($AU166,'FE Source'!$A:$AK,32,FALSE)=0,"-",VLOOKUP($AU166,'FE Source'!$A:$AK,32,FALSE))</f>
        <v>43908</v>
      </c>
      <c r="BP166" s="18" t="str">
        <f>IF(VLOOKUP($AU166,'FE Source'!$AZ:$BC,2,FALSE)=0,"-",VLOOKUP($AU166,'FE Source'!$AZ:$BC,2,FALSE))</f>
        <v>-</v>
      </c>
      <c r="BQ166" s="18" t="str">
        <f>IF(VLOOKUP($AU166,'FE Source'!$AZ:$BC,3,FALSE)=0,"-",VLOOKUP($AU166,'FE Source'!$AZ:$BC,3,FALSE))</f>
        <v>-</v>
      </c>
      <c r="BR166" s="18" t="str">
        <f>IF(VLOOKUP($AU166,'FE Source'!$AZ:$BC,4,FALSE)=0,"-",VLOOKUP($AU166,'FE Source'!$AZ:$BC,4,FALSE))</f>
        <v>-</v>
      </c>
    </row>
    <row r="167" spans="1:70" ht="15" customHeight="1">
      <c r="A167" s="3"/>
      <c r="B167" s="159" t="str">
        <f>INDEX('UT - Retail'!$A$7:$A$1409,MATCH(AU167,'UT - Retail'!$U$7:$U$1409,0),1)</f>
        <v xml:space="preserve">Blackrock </v>
      </c>
      <c r="C167" s="710" t="str">
        <f>INDEX('UT - Retail'!$B$7:$B$1409,MATCH(AU167,'UT - Retail'!$U$7:$U$1409,0),1)</f>
        <v>Blackrock Asian Tiger Bond A1 USD</v>
      </c>
      <c r="D167" s="711"/>
      <c r="E167" s="147" t="str">
        <f>VLOOKUP(C167,'UT - Retail'!$B:$K,8,FALSE)</f>
        <v>Fixed Income</v>
      </c>
      <c r="F167" s="82" t="str">
        <f>VLOOKUP(C167,'UT - Retail'!$B:$K,9,FALSE)</f>
        <v>Asia Pacific ex-Japan</v>
      </c>
      <c r="G167" s="82" t="str">
        <f>VLOOKUP(C167,'UT - Retail'!$B:$K,10,FALSE)</f>
        <v>General</v>
      </c>
      <c r="H167" s="82" t="str">
        <f>VLOOKUP(C167,'UT - Retail'!$B:$N,13,FALSE)</f>
        <v>No</v>
      </c>
      <c r="I167" s="82" t="str">
        <f>VLOOKUP(C167,'UT - Retail'!$B:$Q,14,FALSE)</f>
        <v>No</v>
      </c>
      <c r="J167" s="82" t="str">
        <f>VLOOKUP(C167,'UT - Retail'!$B:$Q,11,FALSE)</f>
        <v>Yes</v>
      </c>
      <c r="K167" s="130" t="str">
        <f>VLOOKUP(C167,'UT - Retail'!$B:$P,15,FALSE)</f>
        <v>Yes</v>
      </c>
      <c r="L167" s="82" t="str">
        <f>VLOOKUP(C167,'UT - Retail'!$B:$Q,16,FALSE)</f>
        <v>iFast</v>
      </c>
      <c r="M167" s="173" t="str">
        <f>VLOOKUP(C167,'UT - Retail'!$B:$K,6,FALSE)</f>
        <v>USD</v>
      </c>
      <c r="N167" s="173" t="str">
        <f>IFERROR(IF(MATCH(C167,'Portfolio Construction'!$AL:$AL,0),"Yes","No"),"No")</f>
        <v>No</v>
      </c>
      <c r="O167" s="173" t="str">
        <f>IFERROR(IF(MATCH(C167,'Portfolio Construction'!$AN:$AN,0),"Yes","No"),"No")</f>
        <v>No</v>
      </c>
      <c r="P167" s="173" t="str">
        <f>IFERROR(IF(MATCH(C167,'Portfolio Construction'!$AP:$AP,0),"Yes","No"),"No")</f>
        <v>No</v>
      </c>
      <c r="Q167" s="173" t="str">
        <f>IFERROR(IF(MATCH(C167,'Portfolio Construction'!$AR:$AR,0),"Yes","No"),"No")</f>
        <v>No</v>
      </c>
      <c r="R167" s="173" t="str">
        <f>IFERROR(IF(MATCH(C167,'Portfolio Construction'!$AT:$AT,0),"Yes","No"),"No")</f>
        <v>No</v>
      </c>
      <c r="S167" s="173" t="str">
        <f>IFERROR(IF(MATCH(C167,'Portfolio Construction'!$AV:$AV,0),"Yes","No"),"No")</f>
        <v>No</v>
      </c>
      <c r="T167" s="173" t="str">
        <f>IFERROR(IF(MATCH(C167,'Portfolio Construction'!$AX:$AX,0),"Yes","No"),"No")</f>
        <v>No</v>
      </c>
      <c r="U167" s="173" t="str">
        <f>IFERROR(IF(MATCH(C167,'Portfolio Construction'!$AZ:$AZ,0),"Yes","No"),"No")</f>
        <v>No</v>
      </c>
      <c r="V167" s="173" t="str">
        <f>IFERROR(IF(MATCH(C167,'Portfolio Construction'!$BB:$BB,0),"Yes","No"),"No")</f>
        <v>No</v>
      </c>
      <c r="W167" s="619">
        <f>IF(VLOOKUP($AU167,'FE Source'!$A:$W,3,FALSE)=0,"-",VLOOKUP($AU167,'FE Source'!$A:$W,3,FALSE))</f>
        <v>-3.86</v>
      </c>
      <c r="X167" s="618">
        <f>IF(VLOOKUP($AU167,'FE Source'!$A:$W,4,FALSE)=0,"-",VLOOKUP($AU167,'FE Source'!$A:$W,4,FALSE))</f>
        <v>-5.26</v>
      </c>
      <c r="Y167" s="618">
        <f>IF(VLOOKUP($AU167,'FE Source'!$A:$W,5,FALSE)=0,"-",VLOOKUP($AU167,'FE Source'!$A:$W,5,FALSE))</f>
        <v>-1.91</v>
      </c>
      <c r="Z167" s="618">
        <f>IF(VLOOKUP($AU167,'FE Source'!$A:$W,6,FALSE)=0,"-",VLOOKUP($AU167,'FE Source'!$A:$W,6,FALSE))</f>
        <v>1.51</v>
      </c>
      <c r="AA167" s="618">
        <f>IF(VLOOKUP($AU167,'FE Source'!$A:$W,7,FALSE)=0,"-",VLOOKUP($AU167,'FE Source'!$A:$W,7,FALSE))</f>
        <v>0.28000000000000003</v>
      </c>
      <c r="AB167" s="618">
        <f>IF(VLOOKUP($AU167,'FE Source'!$A:$W,8,FALSE)=0,"-",VLOOKUP($AU167,'FE Source'!$A:$W,8,FALSE))</f>
        <v>-2.13</v>
      </c>
      <c r="AC167" s="623">
        <f>IF(VLOOKUP($AU167,'FE Source'!$A:$W,9,FALSE)=0,"-",VLOOKUP($AU167,'FE Source'!$A:$W,9,FALSE))</f>
        <v>1.03</v>
      </c>
      <c r="AD167" s="147">
        <f>IF(VLOOKUP($AU167,'FE Source'!$A:$W,10,FALSE)=0,"-",VLOOKUP($AU167,'FE Source'!$A:$W,10,FALSE))</f>
        <v>1.1599999999999999</v>
      </c>
      <c r="AE167" s="82">
        <f>IF(VLOOKUP($AU167,'FE Source'!$A:$W,11,FALSE)=0,"-",VLOOKUP($AU167,'FE Source'!$A:$W,11,FALSE))</f>
        <v>5.52</v>
      </c>
      <c r="AF167" s="82" t="str">
        <f>IF(VLOOKUP($AU167,'FE Source'!$A:$W,12,FALSE)=0,"-",VLOOKUP($AU167,'FE Source'!$A:$W,12,FALSE))</f>
        <v>-</v>
      </c>
      <c r="AG167" s="130">
        <f>IF(VLOOKUP($AU167,'FE Source'!$A:$W,14,FALSE)=0,"-",VLOOKUP($AU167,'FE Source'!$A:$W,14,FALSE))</f>
        <v>-10.34</v>
      </c>
      <c r="AH167" s="173">
        <f>IF(VLOOKUP($AU167,'FE Source'!$A:$DJ,33,FALSE)=0,"-",VLOOKUP($AU167,'FE Source'!$A:$DJ,33,FALSE))</f>
        <v>127.84</v>
      </c>
      <c r="AI167" s="203">
        <f>IF(VLOOKUP($AU167,'FE Source'!$A:$Y,20,FALSE)=0,"-",VLOOKUP($AU167,'FE Source'!$A:$Y,20,FALSE))</f>
        <v>116.65</v>
      </c>
      <c r="AJ167" s="257">
        <f>IF(VLOOKUP($AU167,'FE Source'!$A:$DJ,34,FALSE)=0,"-",VLOOKUP($AU167,'FE Source'!$A:$DJ,34,FALSE))</f>
        <v>107.61</v>
      </c>
      <c r="AK167" s="257">
        <f>IF(VLOOKUP($AU167,'FE Source'!$A:$DJ,35,FALSE)=0,"-",VLOOKUP($AU167,'FE Source'!$A:$DJ,35,FALSE))</f>
        <v>161.66</v>
      </c>
      <c r="AL167" s="326">
        <f>IF(VLOOKUP($AU167,'FE Source'!$A:$Y,19,FALSE)=0,"-",VLOOKUP($AU167,'FE Source'!$A:$Y,19,FALSE))</f>
        <v>108.17</v>
      </c>
      <c r="AM167" s="259">
        <f>IF(VLOOKUP($AU167,'FE Source'!$A:$DJ,36,FALSE)=0,"-",VLOOKUP($AU167,'FE Source'!$A:$DJ,36,FALSE))</f>
        <v>123.32</v>
      </c>
      <c r="AN167" s="165">
        <f>IF(VLOOKUP($AU167,'FE Source'!$A:$W,13,FALSE)=0,"-",VLOOKUP($AU167,'FE Source'!$A:$W,13,FALSE))</f>
        <v>2700.3</v>
      </c>
      <c r="AO167" s="198">
        <f>IF(J167="no","-",IF(VLOOKUP($AU167,'FE Source'!$A:$W,15,FALSE)=0,"-",VLOOKUP($AU167,'FE Source'!$A:$W,15,FALSE)))</f>
        <v>4.4400000000000004</v>
      </c>
      <c r="AP167" s="201" t="str">
        <f>IF(AO167="-","-",IF(VLOOKUP($AU167,'FE Source'!$A:$Z,21,FALSE)=0,"-",IF(VLOOKUP($AU167,'FE Source'!$A:$Z,21,FALSE)=2,"Semi-Annual",IF(VLOOKUP($AU167,'FE Source'!$A:$Z,21,FALSE)=4,"Quarterly",IF(VLOOKUP($AU167,'FE Source'!$A:$Z,21,FALSE)=12,"Monthly","Annual")))))</f>
        <v>Monthly</v>
      </c>
      <c r="AQ167" s="170">
        <f t="array" ref="AQ167">IF(VLOOKUP($AU167,'FE Source'!$A:$W,16,FALSE)=0,"-",VLOOKUP($AU167,'FE Source'!$A:$W,16,FALSE))</f>
        <v>1.1599999999999999</v>
      </c>
      <c r="AR167" s="175" t="str">
        <f>IF(VLOOKUP($AU167,'FE Source'!$A:$W,17,FALSE)=0,"-",VLOOKUP($AU167,'FE Source'!$A:$W,17,FALSE))</f>
        <v>Neutral</v>
      </c>
      <c r="AS167" s="173">
        <f>IF(VLOOKUP($AU167,'FE Source'!$AN:$AS,4,FALSE)="",VLOOKUP($AU167,'FE Source'!$AN:$AS,3,FALSE),VLOOKUP($AU167,'FE Source'!$AN:$AS,4,FALSE))</f>
        <v>9.98</v>
      </c>
      <c r="AT167" s="179">
        <f>IF(VLOOKUP($AU167,'FE Source'!$AN:$AS,5,FALSE)=0,"-",VLOOKUP($AU167,'FE Source'!$AN:$AS,5,FALSE))</f>
        <v>45783</v>
      </c>
      <c r="AU167" s="163" t="s">
        <v>8523</v>
      </c>
      <c r="BE167" s="219">
        <f>IF(VLOOKUP($AU167,'FE Source'!$A:$AK,22,FALSE)=0,"-",VLOOKUP($AU167,'FE Source'!$A:$AK,22,FALSE))</f>
        <v>9.57</v>
      </c>
      <c r="BF167" s="219">
        <f>IF(VLOOKUP($AU167,'FE Source'!$A:$AK,23,FALSE)=0,"-",VLOOKUP($AU167,'FE Source'!$A:$AK,23,FALSE))</f>
        <v>6.64</v>
      </c>
      <c r="BG167" s="219">
        <f>IF(VLOOKUP($AU167,'FE Source'!$A:$AK,24,FALSE)=0,"-",VLOOKUP($AU167,'FE Source'!$A:$AK,24,FALSE))</f>
        <v>-1.33</v>
      </c>
      <c r="BH167" s="219">
        <f>IF(VLOOKUP($AU167,'FE Source'!$A:$AK,25,FALSE)=0,"-",VLOOKUP($AU167,'FE Source'!$A:$AK,25,FALSE))</f>
        <v>-1.2</v>
      </c>
      <c r="BI167" s="219">
        <f>IF(VLOOKUP($AU167,'FE Source'!$A:$AK,26,FALSE)=0,"-",VLOOKUP($AU167,'FE Source'!$A:$AK,26,FALSE))</f>
        <v>9.74</v>
      </c>
      <c r="BJ167" s="219">
        <f>IF(VLOOKUP($AU167,'FE Source'!$A:$AK,27,FALSE)=0,"-",VLOOKUP($AU167,'FE Source'!$A:$AK,27,FALSE))</f>
        <v>4.78</v>
      </c>
      <c r="BK167" s="219">
        <f>IF(VLOOKUP($AU167,'FE Source'!$A:$AK,28,FALSE)=0,"-",VLOOKUP($AU167,'FE Source'!$A:$AK,28,FALSE))</f>
        <v>-5.59</v>
      </c>
      <c r="BL167" s="219">
        <f>IF(VLOOKUP($AU167,'FE Source'!$A:$AK,29,FALSE)=0,"-",VLOOKUP($AU167,'FE Source'!$A:$AK,29,FALSE))</f>
        <v>-16.41</v>
      </c>
      <c r="BM167" s="219">
        <f>IF(VLOOKUP($AU167,'FE Source'!$A:$AK,30,FALSE)=0,"-",VLOOKUP($AU167,'FE Source'!$A:$AK,30,FALSE))</f>
        <v>4.04</v>
      </c>
      <c r="BN167" t="str">
        <f>IF(VLOOKUP($AU167,'FE Source'!$A:$AK,31,FALSE)="No Specified Index","-",IF(VLOOKUP($AU167,'FE Source'!$A:$AK,31,FALSE)=0,"-",VLOOKUP($AU167,'FE Source'!$A:$AK,31,FALSE)))</f>
        <v>JP Morgan Asia Credit Index</v>
      </c>
      <c r="BO167" s="217">
        <f>IF(VLOOKUP($AU167,'FE Source'!$A:$AK,32,FALSE)=0,"-",VLOOKUP($AU167,'FE Source'!$A:$AK,32,FALSE))</f>
        <v>35097</v>
      </c>
      <c r="BP167" s="18">
        <f>IF(VLOOKUP($AU167,'FE Source'!$AZ:$BC,2,FALSE)=0,"-",VLOOKUP($AU167,'FE Source'!$AZ:$BC,2,FALSE))</f>
        <v>-5.19</v>
      </c>
      <c r="BQ167" s="18">
        <f>IF(VLOOKUP($AU167,'FE Source'!$AZ:$BC,3,FALSE)=0,"-",VLOOKUP($AU167,'FE Source'!$AZ:$BC,3,FALSE))</f>
        <v>-0.47</v>
      </c>
      <c r="BR167" s="18">
        <f>IF(VLOOKUP($AU167,'FE Source'!$AZ:$BC,4,FALSE)=0,"-",VLOOKUP($AU167,'FE Source'!$AZ:$BC,4,FALSE))</f>
        <v>0.1</v>
      </c>
    </row>
    <row r="168" spans="1:70" ht="15" customHeight="1">
      <c r="A168" s="3"/>
      <c r="B168" s="159" t="str">
        <f>INDEX('UT - Retail'!$A$7:$A$1409,MATCH(AU168,'UT - Retail'!$U$7:$U$1409,0),1)</f>
        <v xml:space="preserve">Blackrock </v>
      </c>
      <c r="C168" s="710" t="str">
        <f>INDEX('UT - Retail'!$B$7:$B$1409,MATCH(AU168,'UT - Retail'!$U$7:$U$1409,0),1)</f>
        <v>Blackrock Asian Tiger Bond A2 SGD-H</v>
      </c>
      <c r="D168" s="711"/>
      <c r="E168" s="147" t="str">
        <f>VLOOKUP(C168,'UT - Retail'!$B:$K,8,FALSE)</f>
        <v>Fixed Income</v>
      </c>
      <c r="F168" s="82" t="str">
        <f>VLOOKUP(C168,'UT - Retail'!$B:$K,9,FALSE)</f>
        <v>Asia Pacific ex-Japan</v>
      </c>
      <c r="G168" s="82" t="str">
        <f>VLOOKUP(C168,'UT - Retail'!$B:$K,10,FALSE)</f>
        <v>General</v>
      </c>
      <c r="H168" s="82" t="str">
        <f>VLOOKUP(C168,'UT - Retail'!$B:$N,13,FALSE)</f>
        <v>No</v>
      </c>
      <c r="I168" s="82" t="str">
        <f>VLOOKUP(C168,'UT - Retail'!$B:$Q,14,FALSE)</f>
        <v>No</v>
      </c>
      <c r="J168" s="82" t="str">
        <f>VLOOKUP(C168,'UT - Retail'!$B:$Q,11,FALSE)</f>
        <v>No</v>
      </c>
      <c r="K168" s="130" t="str">
        <f>VLOOKUP(C168,'UT - Retail'!$B:$P,15,FALSE)</f>
        <v>Yes</v>
      </c>
      <c r="L168" s="82" t="str">
        <f>VLOOKUP(C168,'UT - Retail'!$B:$Q,16,FALSE)</f>
        <v>Both</v>
      </c>
      <c r="M168" s="173" t="str">
        <f>VLOOKUP(C168,'UT - Retail'!$B:$K,6,FALSE)</f>
        <v>SGD</v>
      </c>
      <c r="N168" s="173" t="str">
        <f>IFERROR(IF(MATCH(C168,'Portfolio Construction'!$AL:$AL,0),"Yes","No"),"No")</f>
        <v>No</v>
      </c>
      <c r="O168" s="173" t="str">
        <f>IFERROR(IF(MATCH(C168,'Portfolio Construction'!$AN:$AN,0),"Yes","No"),"No")</f>
        <v>No</v>
      </c>
      <c r="P168" s="173" t="str">
        <f>IFERROR(IF(MATCH(C168,'Portfolio Construction'!$AP:$AP,0),"Yes","No"),"No")</f>
        <v>No</v>
      </c>
      <c r="Q168" s="173" t="str">
        <f>IFERROR(IF(MATCH(C168,'Portfolio Construction'!$AR:$AR,0),"Yes","No"),"No")</f>
        <v>No</v>
      </c>
      <c r="R168" s="173" t="str">
        <f>IFERROR(IF(MATCH(C168,'Portfolio Construction'!$AT:$AT,0),"Yes","No"),"No")</f>
        <v>No</v>
      </c>
      <c r="S168" s="173" t="str">
        <f>IFERROR(IF(MATCH(C168,'Portfolio Construction'!$AV:$AV,0),"Yes","No"),"No")</f>
        <v>No</v>
      </c>
      <c r="T168" s="173" t="str">
        <f>IFERROR(IF(MATCH(C168,'Portfolio Construction'!$AX:$AX,0),"Yes","No"),"No")</f>
        <v>No</v>
      </c>
      <c r="U168" s="173" t="str">
        <f>IFERROR(IF(MATCH(C168,'Portfolio Construction'!$AZ:$AZ,0),"Yes","No"),"No")</f>
        <v>No</v>
      </c>
      <c r="V168" s="173" t="str">
        <f>IFERROR(IF(MATCH(C168,'Portfolio Construction'!$BB:$BB,0),"Yes","No"),"No")</f>
        <v>No</v>
      </c>
      <c r="W168" s="619">
        <f>IF(VLOOKUP($AU168,'FE Source'!$A:$W,3,FALSE)=0,"-",VLOOKUP($AU168,'FE Source'!$A:$W,3,FALSE))</f>
        <v>1.03</v>
      </c>
      <c r="X168" s="618">
        <f>IF(VLOOKUP($AU168,'FE Source'!$A:$W,4,FALSE)=0,"-",VLOOKUP($AU168,'FE Source'!$A:$W,4,FALSE))</f>
        <v>-1.62</v>
      </c>
      <c r="Y168" s="618">
        <f>IF(VLOOKUP($AU168,'FE Source'!$A:$W,5,FALSE)=0,"-",VLOOKUP($AU168,'FE Source'!$A:$W,5,FALSE))</f>
        <v>0.47</v>
      </c>
      <c r="Z168" s="618">
        <f>IF(VLOOKUP($AU168,'FE Source'!$A:$W,6,FALSE)=0,"-",VLOOKUP($AU168,'FE Source'!$A:$W,6,FALSE))</f>
        <v>4.24</v>
      </c>
      <c r="AA168" s="618">
        <f>IF(VLOOKUP($AU168,'FE Source'!$A:$W,7,FALSE)=0,"-",VLOOKUP($AU168,'FE Source'!$A:$W,7,FALSE))</f>
        <v>1.0900000000000001</v>
      </c>
      <c r="AB168" s="618">
        <f>IF(VLOOKUP($AU168,'FE Source'!$A:$W,8,FALSE)=0,"-",VLOOKUP($AU168,'FE Source'!$A:$W,8,FALSE))</f>
        <v>-1.21</v>
      </c>
      <c r="AC168" s="623">
        <f>IF(VLOOKUP($AU168,'FE Source'!$A:$W,9,FALSE)=0,"-",VLOOKUP($AU168,'FE Source'!$A:$W,9,FALSE))</f>
        <v>0.55000000000000004</v>
      </c>
      <c r="AD168" s="147">
        <f>IF(VLOOKUP($AU168,'FE Source'!$A:$W,10,FALSE)=0,"-",VLOOKUP($AU168,'FE Source'!$A:$W,10,FALSE))</f>
        <v>1.17</v>
      </c>
      <c r="AE168" s="82">
        <f>IF(VLOOKUP($AU168,'FE Source'!$A:$W,11,FALSE)=0,"-",VLOOKUP($AU168,'FE Source'!$A:$W,11,FALSE))</f>
        <v>6.76</v>
      </c>
      <c r="AF168" s="82" t="str">
        <f>IF(VLOOKUP($AU168,'FE Source'!$A:$W,12,FALSE)=0,"-",VLOOKUP($AU168,'FE Source'!$A:$W,12,FALSE))</f>
        <v>-</v>
      </c>
      <c r="AG168" s="130">
        <f>IF(VLOOKUP($AU168,'FE Source'!$A:$W,14,FALSE)=0,"-",VLOOKUP($AU168,'FE Source'!$A:$W,14,FALSE))</f>
        <v>-12.75</v>
      </c>
      <c r="AH168" s="173">
        <f>IF(VLOOKUP($AU168,'FE Source'!$A:$DJ,33,FALSE)=0,"-",VLOOKUP($AU168,'FE Source'!$A:$DJ,33,FALSE))</f>
        <v>74.319999999999993</v>
      </c>
      <c r="AI168" s="203">
        <f>IF(VLOOKUP($AU168,'FE Source'!$A:$Y,20,FALSE)=0,"-",VLOOKUP($AU168,'FE Source'!$A:$Y,20,FALSE))</f>
        <v>127.14</v>
      </c>
      <c r="AJ168" s="257">
        <f>IF(VLOOKUP($AU168,'FE Source'!$A:$DJ,34,FALSE)=0,"-",VLOOKUP($AU168,'FE Source'!$A:$DJ,34,FALSE))</f>
        <v>121.48</v>
      </c>
      <c r="AK168" s="257">
        <f>IF(VLOOKUP($AU168,'FE Source'!$A:$DJ,35,FALSE)=0,"-",VLOOKUP($AU168,'FE Source'!$A:$DJ,35,FALSE))</f>
        <v>-34.14</v>
      </c>
      <c r="AL168" s="326">
        <f>IF(VLOOKUP($AU168,'FE Source'!$A:$Y,19,FALSE)=0,"-",VLOOKUP($AU168,'FE Source'!$A:$Y,19,FALSE))</f>
        <v>112.23</v>
      </c>
      <c r="AM168" s="259">
        <f>IF(VLOOKUP($AU168,'FE Source'!$A:$DJ,36,FALSE)=0,"-",VLOOKUP($AU168,'FE Source'!$A:$DJ,36,FALSE))</f>
        <v>124.83</v>
      </c>
      <c r="AN168" s="165">
        <f>IF(VLOOKUP($AU168,'FE Source'!$A:$W,13,FALSE)=0,"-",VLOOKUP($AU168,'FE Source'!$A:$W,13,FALSE))</f>
        <v>2700.3</v>
      </c>
      <c r="AO168" s="198" t="str">
        <f>IF(J168="no","-",IF(VLOOKUP($AU168,'FE Source'!$A:$W,15,FALSE)=0,"-",VLOOKUP($AU168,'FE Source'!$A:$W,15,FALSE)))</f>
        <v>-</v>
      </c>
      <c r="AP168" s="201" t="str">
        <f>IF(AO168="-","-",IF(VLOOKUP($AU168,'FE Source'!$A:$Z,21,FALSE)=0,"-",IF(VLOOKUP($AU168,'FE Source'!$A:$Z,21,FALSE)=2,"Semi-Annual",IF(VLOOKUP($AU168,'FE Source'!$A:$Z,21,FALSE)=4,"Quarterly",IF(VLOOKUP($AU168,'FE Source'!$A:$Z,21,FALSE)=12,"Monthly","Annual")))))</f>
        <v>-</v>
      </c>
      <c r="AQ168" s="170">
        <f t="array" ref="AQ168">IF(VLOOKUP($AU168,'FE Source'!$A:$W,16,FALSE)=0,"-",VLOOKUP($AU168,'FE Source'!$A:$W,16,FALSE))</f>
        <v>1.1599999999999999</v>
      </c>
      <c r="AR168" s="175" t="str">
        <f>IF(VLOOKUP($AU168,'FE Source'!$A:$W,17,FALSE)=0,"-",VLOOKUP($AU168,'FE Source'!$A:$W,17,FALSE))</f>
        <v>Neutral</v>
      </c>
      <c r="AS168" s="173">
        <f>IF(VLOOKUP($AU168,'FE Source'!$AN:$AS,4,FALSE)="",VLOOKUP($AU168,'FE Source'!$AN:$AS,3,FALSE),VLOOKUP($AU168,'FE Source'!$AN:$AS,4,FALSE))</f>
        <v>12.77</v>
      </c>
      <c r="AT168" s="179">
        <f>IF(VLOOKUP($AU168,'FE Source'!$AN:$AS,5,FALSE)=0,"-",VLOOKUP($AU168,'FE Source'!$AN:$AS,5,FALSE))</f>
        <v>45783</v>
      </c>
      <c r="AU168" s="163" t="s">
        <v>2179</v>
      </c>
      <c r="BE168" s="219">
        <f>IF(VLOOKUP($AU168,'FE Source'!$A:$AK,22,FALSE)=0,"-",VLOOKUP($AU168,'FE Source'!$A:$AK,22,FALSE))</f>
        <v>3.07</v>
      </c>
      <c r="BF168" s="219">
        <f>IF(VLOOKUP($AU168,'FE Source'!$A:$AK,23,FALSE)=0,"-",VLOOKUP($AU168,'FE Source'!$A:$AK,23,FALSE))</f>
        <v>4.71</v>
      </c>
      <c r="BG168" s="219">
        <f>IF(VLOOKUP($AU168,'FE Source'!$A:$AK,24,FALSE)=0,"-",VLOOKUP($AU168,'FE Source'!$A:$AK,24,FALSE))</f>
        <v>6</v>
      </c>
      <c r="BH168" s="219">
        <f>IF(VLOOKUP($AU168,'FE Source'!$A:$AK,25,FALSE)=0,"-",VLOOKUP($AU168,'FE Source'!$A:$AK,25,FALSE))</f>
        <v>-4.0999999999999996</v>
      </c>
      <c r="BI168" s="219">
        <f>IF(VLOOKUP($AU168,'FE Source'!$A:$AK,26,FALSE)=0,"-",VLOOKUP($AU168,'FE Source'!$A:$AK,26,FALSE))</f>
        <v>10.57</v>
      </c>
      <c r="BJ168" s="219">
        <f>IF(VLOOKUP($AU168,'FE Source'!$A:$AK,27,FALSE)=0,"-",VLOOKUP($AU168,'FE Source'!$A:$AK,27,FALSE))</f>
        <v>5.76</v>
      </c>
      <c r="BK168" s="219">
        <f>IF(VLOOKUP($AU168,'FE Source'!$A:$AK,28,FALSE)=0,"-",VLOOKUP($AU168,'FE Source'!$A:$AK,28,FALSE))</f>
        <v>-7.51</v>
      </c>
      <c r="BL168" s="219">
        <f>IF(VLOOKUP($AU168,'FE Source'!$A:$AK,29,FALSE)=0,"-",VLOOKUP($AU168,'FE Source'!$A:$AK,29,FALSE))</f>
        <v>-16.52</v>
      </c>
      <c r="BM168" s="219">
        <f>IF(VLOOKUP($AU168,'FE Source'!$A:$AK,30,FALSE)=0,"-",VLOOKUP($AU168,'FE Source'!$A:$AK,30,FALSE))</f>
        <v>4.13</v>
      </c>
      <c r="BN168" t="str">
        <f>IF(VLOOKUP($AU168,'FE Source'!$A:$AK,31,FALSE)="No Specified Index","-",IF(VLOOKUP($AU168,'FE Source'!$A:$AK,31,FALSE)=0,"-",VLOOKUP($AU168,'FE Source'!$A:$AK,31,FALSE)))</f>
        <v>JP Morgan Asia Credit Index</v>
      </c>
      <c r="BO168" s="217">
        <f>IF(VLOOKUP($AU168,'FE Source'!$A:$AK,32,FALSE)=0,"-",VLOOKUP($AU168,'FE Source'!$A:$AK,32,FALSE))</f>
        <v>40452</v>
      </c>
      <c r="BP168" s="18">
        <f>IF(VLOOKUP($AU168,'FE Source'!$AZ:$BC,2,FALSE)=0,"-",VLOOKUP($AU168,'FE Source'!$AZ:$BC,2,FALSE))</f>
        <v>-5.53</v>
      </c>
      <c r="BQ168" s="18">
        <f>IF(VLOOKUP($AU168,'FE Source'!$AZ:$BC,3,FALSE)=0,"-",VLOOKUP($AU168,'FE Source'!$AZ:$BC,3,FALSE))</f>
        <v>-0.4</v>
      </c>
      <c r="BR168" s="18" t="str">
        <f>IF(VLOOKUP($AU168,'FE Source'!$AZ:$BC,4,FALSE)=0,"-",VLOOKUP($AU168,'FE Source'!$AZ:$BC,4,FALSE))</f>
        <v>-</v>
      </c>
    </row>
    <row r="169" spans="1:70" ht="15" customHeight="1">
      <c r="A169" s="3"/>
      <c r="B169" s="159" t="str">
        <f>INDEX('UT - Retail'!$A$7:$A$1409,MATCH(AU169,'UT - Retail'!$U$7:$U$1409,0),1)</f>
        <v xml:space="preserve">Blackrock </v>
      </c>
      <c r="C169" s="710" t="str">
        <f>INDEX('UT - Retail'!$B$7:$B$1409,MATCH(AU169,'UT - Retail'!$U$7:$U$1409,0),1)</f>
        <v>Blackrock Asian Tiger Bond A2 USD</v>
      </c>
      <c r="D169" s="711"/>
      <c r="E169" s="147" t="str">
        <f>VLOOKUP(C169,'UT - Retail'!$B:$K,8,FALSE)</f>
        <v>Fixed Income</v>
      </c>
      <c r="F169" s="82" t="str">
        <f>VLOOKUP(C169,'UT - Retail'!$B:$K,9,FALSE)</f>
        <v>Asia Pacific ex-Japan</v>
      </c>
      <c r="G169" s="82" t="str">
        <f>VLOOKUP(C169,'UT - Retail'!$B:$K,10,FALSE)</f>
        <v>General</v>
      </c>
      <c r="H169" s="82" t="str">
        <f>VLOOKUP(C169,'UT - Retail'!$B:$N,13,FALSE)</f>
        <v>No</v>
      </c>
      <c r="I169" s="82" t="str">
        <f>VLOOKUP(C169,'UT - Retail'!$B:$Q,14,FALSE)</f>
        <v>No</v>
      </c>
      <c r="J169" s="82" t="str">
        <f>VLOOKUP(C169,'UT - Retail'!$B:$Q,11,FALSE)</f>
        <v>No</v>
      </c>
      <c r="K169" s="130" t="str">
        <f>VLOOKUP(C169,'UT - Retail'!$B:$P,15,FALSE)</f>
        <v>Yes</v>
      </c>
      <c r="L169" s="82" t="str">
        <f>VLOOKUP(C169,'UT - Retail'!$B:$Q,16,FALSE)</f>
        <v>iFast</v>
      </c>
      <c r="M169" s="173" t="str">
        <f>VLOOKUP(C169,'UT - Retail'!$B:$K,6,FALSE)</f>
        <v>USD</v>
      </c>
      <c r="N169" s="173" t="str">
        <f>IFERROR(IF(MATCH(C169,'Portfolio Construction'!$AL:$AL,0),"Yes","No"),"No")</f>
        <v>No</v>
      </c>
      <c r="O169" s="173" t="str">
        <f>IFERROR(IF(MATCH(C169,'Portfolio Construction'!$AN:$AN,0),"Yes","No"),"No")</f>
        <v>No</v>
      </c>
      <c r="P169" s="173" t="str">
        <f>IFERROR(IF(MATCH(C169,'Portfolio Construction'!$AP:$AP,0),"Yes","No"),"No")</f>
        <v>No</v>
      </c>
      <c r="Q169" s="173" t="str">
        <f>IFERROR(IF(MATCH(C169,'Portfolio Construction'!$AR:$AR,0),"Yes","No"),"No")</f>
        <v>No</v>
      </c>
      <c r="R169" s="173" t="str">
        <f>IFERROR(IF(MATCH(C169,'Portfolio Construction'!$AT:$AT,0),"Yes","No"),"No")</f>
        <v>No</v>
      </c>
      <c r="S169" s="173" t="str">
        <f>IFERROR(IF(MATCH(C169,'Portfolio Construction'!$AV:$AV,0),"Yes","No"),"No")</f>
        <v>No</v>
      </c>
      <c r="T169" s="173" t="str">
        <f>IFERROR(IF(MATCH(C169,'Portfolio Construction'!$AX:$AX,0),"Yes","No"),"No")</f>
        <v>No</v>
      </c>
      <c r="U169" s="173" t="str">
        <f>IFERROR(IF(MATCH(C169,'Portfolio Construction'!$AZ:$AZ,0),"Yes","No"),"No")</f>
        <v>No</v>
      </c>
      <c r="V169" s="173" t="str">
        <f>IFERROR(IF(MATCH(C169,'Portfolio Construction'!$BB:$BB,0),"Yes","No"),"No")</f>
        <v>No</v>
      </c>
      <c r="W169" s="619">
        <f>IF(VLOOKUP($AU169,'FE Source'!$A:$W,3,FALSE)=0,"-",VLOOKUP($AU169,'FE Source'!$A:$W,3,FALSE))</f>
        <v>-3.79</v>
      </c>
      <c r="X169" s="618">
        <f>IF(VLOOKUP($AU169,'FE Source'!$A:$W,4,FALSE)=0,"-",VLOOKUP($AU169,'FE Source'!$A:$W,4,FALSE))</f>
        <v>-5.25</v>
      </c>
      <c r="Y169" s="618">
        <f>IF(VLOOKUP($AU169,'FE Source'!$A:$W,5,FALSE)=0,"-",VLOOKUP($AU169,'FE Source'!$A:$W,5,FALSE))</f>
        <v>-1.92</v>
      </c>
      <c r="Z169" s="618">
        <f>IF(VLOOKUP($AU169,'FE Source'!$A:$W,6,FALSE)=0,"-",VLOOKUP($AU169,'FE Source'!$A:$W,6,FALSE))</f>
        <v>1.52</v>
      </c>
      <c r="AA169" s="618">
        <f>IF(VLOOKUP($AU169,'FE Source'!$A:$W,7,FALSE)=0,"-",VLOOKUP($AU169,'FE Source'!$A:$W,7,FALSE))</f>
        <v>0.31</v>
      </c>
      <c r="AB169" s="618">
        <f>IF(VLOOKUP($AU169,'FE Source'!$A:$W,8,FALSE)=0,"-",VLOOKUP($AU169,'FE Source'!$A:$W,8,FALSE))</f>
        <v>-2.12</v>
      </c>
      <c r="AC169" s="623">
        <f>IF(VLOOKUP($AU169,'FE Source'!$A:$W,9,FALSE)=0,"-",VLOOKUP($AU169,'FE Source'!$A:$W,9,FALSE))</f>
        <v>1.03</v>
      </c>
      <c r="AD169" s="146">
        <f>IF(VLOOKUP($AU169,'FE Source'!$A:$W,10,FALSE)=0,"-",VLOOKUP($AU169,'FE Source'!$A:$W,10,FALSE))</f>
        <v>1.1499999999999999</v>
      </c>
      <c r="AE169" s="83">
        <f>IF(VLOOKUP($AU169,'FE Source'!$A:$W,11,FALSE)=0,"-",VLOOKUP($AU169,'FE Source'!$A:$W,11,FALSE))</f>
        <v>5.5</v>
      </c>
      <c r="AF169" s="83" t="str">
        <f>IF(VLOOKUP($AU169,'FE Source'!$A:$W,12,FALSE)=0,"-",VLOOKUP($AU169,'FE Source'!$A:$W,12,FALSE))</f>
        <v>-</v>
      </c>
      <c r="AG169" s="131">
        <f>IF(VLOOKUP($AU169,'FE Source'!$A:$W,14,FALSE)=0,"-",VLOOKUP($AU169,'FE Source'!$A:$W,14,FALSE))</f>
        <v>-10.33</v>
      </c>
      <c r="AH169" s="173">
        <f>IF(VLOOKUP($AU169,'FE Source'!$A:$DJ,33,FALSE)=0,"-",VLOOKUP($AU169,'FE Source'!$A:$DJ,33,FALSE))</f>
        <v>129.35</v>
      </c>
      <c r="AI169" s="204">
        <f>IF(VLOOKUP($AU169,'FE Source'!$A:$Y,20,FALSE)=0,"-",VLOOKUP($AU169,'FE Source'!$A:$Y,20,FALSE))</f>
        <v>117.5</v>
      </c>
      <c r="AJ169" s="257">
        <f>IF(VLOOKUP($AU169,'FE Source'!$A:$DJ,34,FALSE)=0,"-",VLOOKUP($AU169,'FE Source'!$A:$DJ,34,FALSE))</f>
        <v>108.2</v>
      </c>
      <c r="AK169" s="257">
        <f>IF(VLOOKUP($AU169,'FE Source'!$A:$DJ,35,FALSE)=0,"-",VLOOKUP($AU169,'FE Source'!$A:$DJ,35,FALSE))</f>
        <v>163.5</v>
      </c>
      <c r="AL169" s="327">
        <f>IF(VLOOKUP($AU169,'FE Source'!$A:$Y,19,FALSE)=0,"-",VLOOKUP($AU169,'FE Source'!$A:$Y,19,FALSE))</f>
        <v>108.7</v>
      </c>
      <c r="AM169" s="259">
        <f>IF(VLOOKUP($AU169,'FE Source'!$A:$DJ,36,FALSE)=0,"-",VLOOKUP($AU169,'FE Source'!$A:$DJ,36,FALSE))</f>
        <v>123.51</v>
      </c>
      <c r="AN169" s="167">
        <f>IF(VLOOKUP($AU169,'FE Source'!$A:$W,13,FALSE)=0,"-",VLOOKUP($AU169,'FE Source'!$A:$W,13,FALSE))</f>
        <v>2700.3</v>
      </c>
      <c r="AO169" s="199" t="str">
        <f>IF(J169="no","-",IF(VLOOKUP($AU169,'FE Source'!$A:$W,15,FALSE)=0,"-",VLOOKUP($AU169,'FE Source'!$A:$W,15,FALSE)))</f>
        <v>-</v>
      </c>
      <c r="AP169" s="202" t="str">
        <f>IF(AO169="-","-",IF(VLOOKUP($AU169,'FE Source'!$A:$Z,21,FALSE)=0,"-",IF(VLOOKUP($AU169,'FE Source'!$A:$Z,21,FALSE)=2,"Semi-Annual",IF(VLOOKUP($AU169,'FE Source'!$A:$Z,21,FALSE)=4,"Quarterly",IF(VLOOKUP($AU169,'FE Source'!$A:$Z,21,FALSE)=12,"Monthly","Annual")))))</f>
        <v>-</v>
      </c>
      <c r="AQ169" s="170">
        <f t="array" ref="AQ169">IF(VLOOKUP($AU169,'FE Source'!$A:$W,16,FALSE)=0,"-",VLOOKUP($AU169,'FE Source'!$A:$W,16,FALSE))</f>
        <v>1.1599999999999999</v>
      </c>
      <c r="AR169" s="176" t="str">
        <f>IF(VLOOKUP($AU169,'FE Source'!$A:$W,17,FALSE)=0,"-",VLOOKUP($AU169,'FE Source'!$A:$W,17,FALSE))</f>
        <v>Neutral</v>
      </c>
      <c r="AS169" s="174">
        <f>IF(VLOOKUP($AU169,'FE Source'!$AN:$AS,4,FALSE)="",VLOOKUP($AU169,'FE Source'!$AN:$AS,3,FALSE),VLOOKUP($AU169,'FE Source'!$AN:$AS,4,FALSE))</f>
        <v>41.58</v>
      </c>
      <c r="AT169" s="180">
        <f>IF(VLOOKUP($AU169,'FE Source'!$AN:$AS,5,FALSE)=0,"-",VLOOKUP($AU169,'FE Source'!$AN:$AS,5,FALSE))</f>
        <v>45783</v>
      </c>
      <c r="AU169" s="178" t="s">
        <v>6280</v>
      </c>
      <c r="BE169" s="219">
        <f>IF(VLOOKUP($AU169,'FE Source'!$A:$AK,22,FALSE)=0,"-",VLOOKUP($AU169,'FE Source'!$A:$AK,22,FALSE))</f>
        <v>9.5</v>
      </c>
      <c r="BF169" s="219">
        <f>IF(VLOOKUP($AU169,'FE Source'!$A:$AK,23,FALSE)=0,"-",VLOOKUP($AU169,'FE Source'!$A:$AK,23,FALSE))</f>
        <v>6.63</v>
      </c>
      <c r="BG169" s="219">
        <f>IF(VLOOKUP($AU169,'FE Source'!$A:$AK,24,FALSE)=0,"-",VLOOKUP($AU169,'FE Source'!$A:$AK,24,FALSE))</f>
        <v>-1.28</v>
      </c>
      <c r="BH169" s="219">
        <f>IF(VLOOKUP($AU169,'FE Source'!$A:$AK,25,FALSE)=0,"-",VLOOKUP($AU169,'FE Source'!$A:$AK,25,FALSE))</f>
        <v>-1.22</v>
      </c>
      <c r="BI169" s="219">
        <f>IF(VLOOKUP($AU169,'FE Source'!$A:$AK,26,FALSE)=0,"-",VLOOKUP($AU169,'FE Source'!$A:$AK,26,FALSE))</f>
        <v>9.81</v>
      </c>
      <c r="BJ169" s="219">
        <f>IF(VLOOKUP($AU169,'FE Source'!$A:$AK,27,FALSE)=0,"-",VLOOKUP($AU169,'FE Source'!$A:$AK,27,FALSE))</f>
        <v>4.75</v>
      </c>
      <c r="BK169" s="219">
        <f>IF(VLOOKUP($AU169,'FE Source'!$A:$AK,28,FALSE)=0,"-",VLOOKUP($AU169,'FE Source'!$A:$AK,28,FALSE))</f>
        <v>-5.56</v>
      </c>
      <c r="BL169" s="219">
        <f>IF(VLOOKUP($AU169,'FE Source'!$A:$AK,29,FALSE)=0,"-",VLOOKUP($AU169,'FE Source'!$A:$AK,29,FALSE))</f>
        <v>-16.489999999999998</v>
      </c>
      <c r="BM169" s="219">
        <f>IF(VLOOKUP($AU169,'FE Source'!$A:$AK,30,FALSE)=0,"-",VLOOKUP($AU169,'FE Source'!$A:$AK,30,FALSE))</f>
        <v>4.05</v>
      </c>
      <c r="BN169" t="str">
        <f>IF(VLOOKUP($AU169,'FE Source'!$A:$AK,31,FALSE)="No Specified Index","-",IF(VLOOKUP($AU169,'FE Source'!$A:$AK,31,FALSE)=0,"-",VLOOKUP($AU169,'FE Source'!$A:$AK,31,FALSE)))</f>
        <v>JP Morgan Asia Credit Index</v>
      </c>
      <c r="BO169" s="217">
        <f>IF(VLOOKUP($AU169,'FE Source'!$A:$AK,32,FALSE)=0,"-",VLOOKUP($AU169,'FE Source'!$A:$AK,32,FALSE))</f>
        <v>35097</v>
      </c>
      <c r="BP169" s="18">
        <f>IF(VLOOKUP($AU169,'FE Source'!$AZ:$BC,2,FALSE)=0,"-",VLOOKUP($AU169,'FE Source'!$AZ:$BC,2,FALSE))</f>
        <v>-5.17</v>
      </c>
      <c r="BQ169" s="18">
        <f>IF(VLOOKUP($AU169,'FE Source'!$AZ:$BC,3,FALSE)=0,"-",VLOOKUP($AU169,'FE Source'!$AZ:$BC,3,FALSE))</f>
        <v>-0.5</v>
      </c>
      <c r="BR169" s="18">
        <f>IF(VLOOKUP($AU169,'FE Source'!$AZ:$BC,4,FALSE)=0,"-",VLOOKUP($AU169,'FE Source'!$AZ:$BC,4,FALSE))</f>
        <v>0.33</v>
      </c>
    </row>
    <row r="170" spans="1:70" ht="15" customHeight="1">
      <c r="A170" s="3"/>
      <c r="B170" s="159" t="str">
        <f>INDEX('UT - Retail'!$A$7:$A$1409,MATCH(AU170,'UT - Retail'!$U$7:$U$1409,0),1)</f>
        <v xml:space="preserve">Blackrock </v>
      </c>
      <c r="C170" s="712" t="str">
        <f>INDEX('UT - Retail'!$B$7:$B$1409,MATCH(AU170,'UT - Retail'!$U$7:$U$1409,0),1)</f>
        <v>Blackrock Asian Tiger Bond A3 SGD-H</v>
      </c>
      <c r="D170" s="713"/>
      <c r="E170" s="146" t="str">
        <f>VLOOKUP(C170,'UT - Retail'!$B:$K,8,FALSE)</f>
        <v>Fixed Income</v>
      </c>
      <c r="F170" s="83" t="str">
        <f>VLOOKUP(C170,'UT - Retail'!$B:$K,9,FALSE)</f>
        <v>Asia Pacific ex-Japan</v>
      </c>
      <c r="G170" s="83" t="str">
        <f>VLOOKUP(C170,'UT - Retail'!$B:$K,10,FALSE)</f>
        <v>General</v>
      </c>
      <c r="H170" s="82" t="str">
        <f>VLOOKUP(C170,'UT - Retail'!$B:$N,13,FALSE)</f>
        <v>No</v>
      </c>
      <c r="I170" s="82" t="str">
        <f>VLOOKUP(C170,'UT - Retail'!$B:$Q,14,FALSE)</f>
        <v>No</v>
      </c>
      <c r="J170" s="83" t="str">
        <f>VLOOKUP(C170,'UT - Retail'!$B:$Q,11,FALSE)</f>
        <v>Yes</v>
      </c>
      <c r="K170" s="130" t="str">
        <f>VLOOKUP(C170,'UT - Retail'!$B:$P,15,FALSE)</f>
        <v>Yes</v>
      </c>
      <c r="L170" s="82" t="str">
        <f>VLOOKUP(C170,'UT - Retail'!$B:$Q,16,FALSE)</f>
        <v>Both</v>
      </c>
      <c r="M170" s="173" t="str">
        <f>VLOOKUP(C170,'UT - Retail'!$B:$K,6,FALSE)</f>
        <v>SGD</v>
      </c>
      <c r="N170" s="173" t="str">
        <f>IFERROR(IF(MATCH(C170,'Portfolio Construction'!$AL:$AL,0),"Yes","No"),"No")</f>
        <v>No</v>
      </c>
      <c r="O170" s="173" t="str">
        <f>IFERROR(IF(MATCH(C170,'Portfolio Construction'!$AN:$AN,0),"Yes","No"),"No")</f>
        <v>No</v>
      </c>
      <c r="P170" s="173" t="str">
        <f>IFERROR(IF(MATCH(C170,'Portfolio Construction'!$AP:$AP,0),"Yes","No"),"No")</f>
        <v>No</v>
      </c>
      <c r="Q170" s="173" t="str">
        <f>IFERROR(IF(MATCH(C170,'Portfolio Construction'!$AR:$AR,0),"Yes","No"),"No")</f>
        <v>No</v>
      </c>
      <c r="R170" s="173" t="str">
        <f>IFERROR(IF(MATCH(C170,'Portfolio Construction'!$AT:$AT,0),"Yes","No"),"No")</f>
        <v>No</v>
      </c>
      <c r="S170" s="173" t="str">
        <f>IFERROR(IF(MATCH(C170,'Portfolio Construction'!$AV:$AV,0),"Yes","No"),"No")</f>
        <v>No</v>
      </c>
      <c r="T170" s="173" t="str">
        <f>IFERROR(IF(MATCH(C170,'Portfolio Construction'!$AX:$AX,0),"Yes","No"),"No")</f>
        <v>No</v>
      </c>
      <c r="U170" s="173" t="str">
        <f>IFERROR(IF(MATCH(C170,'Portfolio Construction'!$AZ:$AZ,0),"Yes","No"),"No")</f>
        <v>No</v>
      </c>
      <c r="V170" s="173" t="str">
        <f>IFERROR(IF(MATCH(C170,'Portfolio Construction'!$BB:$BB,0),"Yes","No"),"No")</f>
        <v>No</v>
      </c>
      <c r="W170" s="619">
        <f>IF(VLOOKUP($AU170,'FE Source'!$A:$W,3,FALSE)=0,"-",VLOOKUP($AU170,'FE Source'!$A:$W,3,FALSE))</f>
        <v>0.96</v>
      </c>
      <c r="X170" s="618">
        <f>IF(VLOOKUP($AU170,'FE Source'!$A:$W,4,FALSE)=0,"-",VLOOKUP($AU170,'FE Source'!$A:$W,4,FALSE))</f>
        <v>-1.58</v>
      </c>
      <c r="Y170" s="618">
        <f>IF(VLOOKUP($AU170,'FE Source'!$A:$W,5,FALSE)=0,"-",VLOOKUP($AU170,'FE Source'!$A:$W,5,FALSE))</f>
        <v>0.46</v>
      </c>
      <c r="Z170" s="618">
        <f>IF(VLOOKUP($AU170,'FE Source'!$A:$W,6,FALSE)=0,"-",VLOOKUP($AU170,'FE Source'!$A:$W,6,FALSE))</f>
        <v>4.25</v>
      </c>
      <c r="AA170" s="618">
        <f>IF(VLOOKUP($AU170,'FE Source'!$A:$W,7,FALSE)=0,"-",VLOOKUP($AU170,'FE Source'!$A:$W,7,FALSE))</f>
        <v>1.0900000000000001</v>
      </c>
      <c r="AB170" s="618">
        <f>IF(VLOOKUP($AU170,'FE Source'!$A:$W,8,FALSE)=0,"-",VLOOKUP($AU170,'FE Source'!$A:$W,8,FALSE))</f>
        <v>-1.21</v>
      </c>
      <c r="AC170" s="623">
        <f>IF(VLOOKUP($AU170,'FE Source'!$A:$W,9,FALSE)=0,"-",VLOOKUP($AU170,'FE Source'!$A:$W,9,FALSE))</f>
        <v>0.54</v>
      </c>
      <c r="AD170" s="146">
        <f>IF(VLOOKUP($AU170,'FE Source'!$A:$W,10,FALSE)=0,"-",VLOOKUP($AU170,'FE Source'!$A:$W,10,FALSE))</f>
        <v>1.17</v>
      </c>
      <c r="AE170" s="83">
        <f>IF(VLOOKUP($AU170,'FE Source'!$A:$W,11,FALSE)=0,"-",VLOOKUP($AU170,'FE Source'!$A:$W,11,FALSE))</f>
        <v>6.77</v>
      </c>
      <c r="AF170" s="83" t="str">
        <f>IF(VLOOKUP($AU170,'FE Source'!$A:$W,12,FALSE)=0,"-",VLOOKUP($AU170,'FE Source'!$A:$W,12,FALSE))</f>
        <v>-</v>
      </c>
      <c r="AG170" s="131">
        <f>IF(VLOOKUP($AU170,'FE Source'!$A:$W,14,FALSE)=0,"-",VLOOKUP($AU170,'FE Source'!$A:$W,14,FALSE))</f>
        <v>-12.73</v>
      </c>
      <c r="AH170" s="173">
        <f>IF(VLOOKUP($AU170,'FE Source'!$A:$DJ,33,FALSE)=0,"-",VLOOKUP($AU170,'FE Source'!$A:$DJ,33,FALSE))</f>
        <v>74.38</v>
      </c>
      <c r="AI170" s="204">
        <f>IF(VLOOKUP($AU170,'FE Source'!$A:$Y,20,FALSE)=0,"-",VLOOKUP($AU170,'FE Source'!$A:$Y,20,FALSE))</f>
        <v>126.05</v>
      </c>
      <c r="AJ170" s="257">
        <f>IF(VLOOKUP($AU170,'FE Source'!$A:$DJ,34,FALSE)=0,"-",VLOOKUP($AU170,'FE Source'!$A:$DJ,34,FALSE))</f>
        <v>120.75</v>
      </c>
      <c r="AK170" s="257">
        <f>IF(VLOOKUP($AU170,'FE Source'!$A:$DJ,35,FALSE)=0,"-",VLOOKUP($AU170,'FE Source'!$A:$DJ,35,FALSE))</f>
        <v>-32.76</v>
      </c>
      <c r="AL170" s="327">
        <f>IF(VLOOKUP($AU170,'FE Source'!$A:$Y,19,FALSE)=0,"-",VLOOKUP($AU170,'FE Source'!$A:$Y,19,FALSE))</f>
        <v>111.22</v>
      </c>
      <c r="AM170" s="259">
        <f>IF(VLOOKUP($AU170,'FE Source'!$A:$DJ,36,FALSE)=0,"-",VLOOKUP($AU170,'FE Source'!$A:$DJ,36,FALSE))</f>
        <v>124.48</v>
      </c>
      <c r="AN170" s="167">
        <f>IF(VLOOKUP($AU170,'FE Source'!$A:$W,13,FALSE)=0,"-",VLOOKUP($AU170,'FE Source'!$A:$W,13,FALSE))</f>
        <v>2700.3</v>
      </c>
      <c r="AO170" s="199">
        <f>IF(J170="no","-",IF(VLOOKUP($AU170,'FE Source'!$A:$W,15,FALSE)=0,"-",VLOOKUP($AU170,'FE Source'!$A:$W,15,FALSE)))</f>
        <v>4.47</v>
      </c>
      <c r="AP170" s="202" t="str">
        <f>IF(AO170="-","-",IF(VLOOKUP($AU170,'FE Source'!$A:$Z,21,FALSE)=0,"-",IF(VLOOKUP($AU170,'FE Source'!$A:$Z,21,FALSE)=2,"Semi-Annual",IF(VLOOKUP($AU170,'FE Source'!$A:$Z,21,FALSE)=4,"Quarterly",IF(VLOOKUP($AU170,'FE Source'!$A:$Z,21,FALSE)=12,"Monthly","Annual")))))</f>
        <v>Monthly</v>
      </c>
      <c r="AQ170" s="170">
        <f t="array" ref="AQ170">IF(VLOOKUP($AU170,'FE Source'!$A:$W,16,FALSE)=0,"-",VLOOKUP($AU170,'FE Source'!$A:$W,16,FALSE))</f>
        <v>1.1599999999999999</v>
      </c>
      <c r="AR170" s="176" t="str">
        <f>IF(VLOOKUP($AU170,'FE Source'!$A:$W,17,FALSE)=0,"-",VLOOKUP($AU170,'FE Source'!$A:$W,17,FALSE))</f>
        <v>Neutral</v>
      </c>
      <c r="AS170" s="174">
        <f>IF(VLOOKUP($AU170,'FE Source'!$AN:$AS,4,FALSE)="",VLOOKUP($AU170,'FE Source'!$AN:$AS,3,FALSE),VLOOKUP($AU170,'FE Source'!$AN:$AS,4,FALSE))</f>
        <v>7.39</v>
      </c>
      <c r="AT170" s="179">
        <f>IF(VLOOKUP($AU170,'FE Source'!$AN:$AS,5,FALSE)=0,"-",VLOOKUP($AU170,'FE Source'!$AN:$AS,5,FALSE))</f>
        <v>45783</v>
      </c>
      <c r="AU170" s="163" t="s">
        <v>2180</v>
      </c>
      <c r="BE170" s="219">
        <f>IF(VLOOKUP($AU170,'FE Source'!$A:$AK,22,FALSE)=0,"-",VLOOKUP($AU170,'FE Source'!$A:$AK,22,FALSE))</f>
        <v>3.01</v>
      </c>
      <c r="BF170" s="219">
        <f>IF(VLOOKUP($AU170,'FE Source'!$A:$AK,23,FALSE)=0,"-",VLOOKUP($AU170,'FE Source'!$A:$AK,23,FALSE))</f>
        <v>4.66</v>
      </c>
      <c r="BG170" s="219">
        <f>IF(VLOOKUP($AU170,'FE Source'!$A:$AK,24,FALSE)=0,"-",VLOOKUP($AU170,'FE Source'!$A:$AK,24,FALSE))</f>
        <v>6.05</v>
      </c>
      <c r="BH170" s="219">
        <f>IF(VLOOKUP($AU170,'FE Source'!$A:$AK,25,FALSE)=0,"-",VLOOKUP($AU170,'FE Source'!$A:$AK,25,FALSE))</f>
        <v>-4.04</v>
      </c>
      <c r="BI170" s="219">
        <f>IF(VLOOKUP($AU170,'FE Source'!$A:$AK,26,FALSE)=0,"-",VLOOKUP($AU170,'FE Source'!$A:$AK,26,FALSE))</f>
        <v>10.5</v>
      </c>
      <c r="BJ170" s="219">
        <f>IF(VLOOKUP($AU170,'FE Source'!$A:$AK,27,FALSE)=0,"-",VLOOKUP($AU170,'FE Source'!$A:$AK,27,FALSE))</f>
        <v>5.73</v>
      </c>
      <c r="BK170" s="219">
        <f>IF(VLOOKUP($AU170,'FE Source'!$A:$AK,28,FALSE)=0,"-",VLOOKUP($AU170,'FE Source'!$A:$AK,28,FALSE))</f>
        <v>-7.44</v>
      </c>
      <c r="BL170" s="219">
        <f>IF(VLOOKUP($AU170,'FE Source'!$A:$AK,29,FALSE)=0,"-",VLOOKUP($AU170,'FE Source'!$A:$AK,29,FALSE))</f>
        <v>-16.47</v>
      </c>
      <c r="BM170" s="219">
        <f>IF(VLOOKUP($AU170,'FE Source'!$A:$AK,30,FALSE)=0,"-",VLOOKUP($AU170,'FE Source'!$A:$AK,30,FALSE))</f>
        <v>4.05</v>
      </c>
      <c r="BN170" t="str">
        <f>IF(VLOOKUP($AU170,'FE Source'!$A:$AK,31,FALSE)="No Specified Index","-",IF(VLOOKUP($AU170,'FE Source'!$A:$AK,31,FALSE)=0,"-",VLOOKUP($AU170,'FE Source'!$A:$AK,31,FALSE)))</f>
        <v>JP Morgan Asia Credit Index</v>
      </c>
      <c r="BO170" s="217">
        <f>IF(VLOOKUP($AU170,'FE Source'!$A:$AK,32,FALSE)=0,"-",VLOOKUP($AU170,'FE Source'!$A:$AK,32,FALSE))</f>
        <v>41185</v>
      </c>
      <c r="BP170" s="18">
        <f>IF(VLOOKUP($AU170,'FE Source'!$AZ:$BC,2,FALSE)=0,"-",VLOOKUP($AU170,'FE Source'!$AZ:$BC,2,FALSE))</f>
        <v>-5.49</v>
      </c>
      <c r="BQ170" s="18" t="str">
        <f>IF(VLOOKUP($AU170,'FE Source'!$AZ:$BC,3,FALSE)=0,"-",VLOOKUP($AU170,'FE Source'!$AZ:$BC,3,FALSE))</f>
        <v>-</v>
      </c>
      <c r="BR170" s="18" t="str">
        <f>IF(VLOOKUP($AU170,'FE Source'!$AZ:$BC,4,FALSE)=0,"-",VLOOKUP($AU170,'FE Source'!$AZ:$BC,4,FALSE))</f>
        <v>-</v>
      </c>
    </row>
    <row r="171" spans="1:70" ht="15" customHeight="1">
      <c r="A171" s="3"/>
      <c r="B171" s="159" t="str">
        <f>INDEX('UT - Retail'!$A$7:$A$1409,MATCH(AU171,'UT - Retail'!$U$7:$U$1409,0),1)</f>
        <v xml:space="preserve">Blackrock </v>
      </c>
      <c r="C171" s="710" t="str">
        <f>INDEX('UT - Retail'!$B$7:$B$1409,MATCH(AU171,'UT - Retail'!$U$7:$U$1409,0),1)</f>
        <v>Blackrock Asian Tiger Bond A3 USD</v>
      </c>
      <c r="D171" s="711"/>
      <c r="E171" s="147" t="str">
        <f>VLOOKUP(C171,'UT - Retail'!$B:$K,8,FALSE)</f>
        <v>Fixed Income</v>
      </c>
      <c r="F171" s="82" t="str">
        <f>VLOOKUP(C171,'UT - Retail'!$B:$K,9,FALSE)</f>
        <v>Asia Pacific ex-Japan</v>
      </c>
      <c r="G171" s="82" t="str">
        <f>VLOOKUP(C171,'UT - Retail'!$B:$K,10,FALSE)</f>
        <v>General</v>
      </c>
      <c r="H171" s="82" t="str">
        <f>VLOOKUP(C171,'UT - Retail'!$B:$N,13,FALSE)</f>
        <v>No</v>
      </c>
      <c r="I171" s="82" t="str">
        <f>VLOOKUP(C171,'UT - Retail'!$B:$Q,14,FALSE)</f>
        <v>No</v>
      </c>
      <c r="J171" s="82" t="str">
        <f>VLOOKUP(C171,'UT - Retail'!$B:$Q,11,FALSE)</f>
        <v>Yes</v>
      </c>
      <c r="K171" s="130" t="str">
        <f>VLOOKUP(C171,'UT - Retail'!$B:$P,15,FALSE)</f>
        <v>Yes</v>
      </c>
      <c r="L171" s="82" t="str">
        <f>VLOOKUP(C171,'UT - Retail'!$B:$Q,16,FALSE)</f>
        <v>iFast</v>
      </c>
      <c r="M171" s="173" t="str">
        <f>VLOOKUP(C171,'UT - Retail'!$B:$K,6,FALSE)</f>
        <v>USD</v>
      </c>
      <c r="N171" s="173" t="str">
        <f>IFERROR(IF(MATCH(C171,'Portfolio Construction'!$AL:$AL,0),"Yes","No"),"No")</f>
        <v>No</v>
      </c>
      <c r="O171" s="173" t="str">
        <f>IFERROR(IF(MATCH(C171,'Portfolio Construction'!$AN:$AN,0),"Yes","No"),"No")</f>
        <v>No</v>
      </c>
      <c r="P171" s="173" t="str">
        <f>IFERROR(IF(MATCH(C171,'Portfolio Construction'!$AP:$AP,0),"Yes","No"),"No")</f>
        <v>No</v>
      </c>
      <c r="Q171" s="173" t="str">
        <f>IFERROR(IF(MATCH(C171,'Portfolio Construction'!$AR:$AR,0),"Yes","No"),"No")</f>
        <v>No</v>
      </c>
      <c r="R171" s="173" t="str">
        <f>IFERROR(IF(MATCH(C171,'Portfolio Construction'!$AT:$AT,0),"Yes","No"),"No")</f>
        <v>No</v>
      </c>
      <c r="S171" s="173" t="str">
        <f>IFERROR(IF(MATCH(C171,'Portfolio Construction'!$AV:$AV,0),"Yes","No"),"No")</f>
        <v>No</v>
      </c>
      <c r="T171" s="173" t="str">
        <f>IFERROR(IF(MATCH(C171,'Portfolio Construction'!$AX:$AX,0),"Yes","No"),"No")</f>
        <v>No</v>
      </c>
      <c r="U171" s="173" t="str">
        <f>IFERROR(IF(MATCH(C171,'Portfolio Construction'!$AZ:$AZ,0),"Yes","No"),"No")</f>
        <v>No</v>
      </c>
      <c r="V171" s="173" t="str">
        <f>IFERROR(IF(MATCH(C171,'Portfolio Construction'!$BB:$BB,0),"Yes","No"),"No")</f>
        <v>No</v>
      </c>
      <c r="W171" s="619">
        <f>IF(VLOOKUP($AU171,'FE Source'!$A:$W,3,FALSE)=0,"-",VLOOKUP($AU171,'FE Source'!$A:$W,3,FALSE))</f>
        <v>-3.76</v>
      </c>
      <c r="X171" s="618">
        <f>IF(VLOOKUP($AU171,'FE Source'!$A:$W,4,FALSE)=0,"-",VLOOKUP($AU171,'FE Source'!$A:$W,4,FALSE))</f>
        <v>-5.25</v>
      </c>
      <c r="Y171" s="618">
        <f>IF(VLOOKUP($AU171,'FE Source'!$A:$W,5,FALSE)=0,"-",VLOOKUP($AU171,'FE Source'!$A:$W,5,FALSE))</f>
        <v>-1.91</v>
      </c>
      <c r="Z171" s="618">
        <f>IF(VLOOKUP($AU171,'FE Source'!$A:$W,6,FALSE)=0,"-",VLOOKUP($AU171,'FE Source'!$A:$W,6,FALSE))</f>
        <v>1.52</v>
      </c>
      <c r="AA171" s="618">
        <f>IF(VLOOKUP($AU171,'FE Source'!$A:$W,7,FALSE)=0,"-",VLOOKUP($AU171,'FE Source'!$A:$W,7,FALSE))</f>
        <v>0.32</v>
      </c>
      <c r="AB171" s="618">
        <f>IF(VLOOKUP($AU171,'FE Source'!$A:$W,8,FALSE)=0,"-",VLOOKUP($AU171,'FE Source'!$A:$W,8,FALSE))</f>
        <v>-2.12</v>
      </c>
      <c r="AC171" s="623">
        <f>IF(VLOOKUP($AU171,'FE Source'!$A:$W,9,FALSE)=0,"-",VLOOKUP($AU171,'FE Source'!$A:$W,9,FALSE))</f>
        <v>1.04</v>
      </c>
      <c r="AD171" s="147">
        <f>IF(VLOOKUP($AU171,'FE Source'!$A:$W,10,FALSE)=0,"-",VLOOKUP($AU171,'FE Source'!$A:$W,10,FALSE))</f>
        <v>1.1499999999999999</v>
      </c>
      <c r="AE171" s="82">
        <f>IF(VLOOKUP($AU171,'FE Source'!$A:$W,11,FALSE)=0,"-",VLOOKUP($AU171,'FE Source'!$A:$W,11,FALSE))</f>
        <v>5.5</v>
      </c>
      <c r="AF171" s="82" t="str">
        <f>IF(VLOOKUP($AU171,'FE Source'!$A:$W,12,FALSE)=0,"-",VLOOKUP($AU171,'FE Source'!$A:$W,12,FALSE))</f>
        <v>-</v>
      </c>
      <c r="AG171" s="130">
        <f>IF(VLOOKUP($AU171,'FE Source'!$A:$W,14,FALSE)=0,"-",VLOOKUP($AU171,'FE Source'!$A:$W,14,FALSE))</f>
        <v>-10.32</v>
      </c>
      <c r="AH171" s="173">
        <f>IF(VLOOKUP($AU171,'FE Source'!$A:$DJ,33,FALSE)=0,"-",VLOOKUP($AU171,'FE Source'!$A:$DJ,33,FALSE))</f>
        <v>127.86</v>
      </c>
      <c r="AI171" s="203">
        <f>IF(VLOOKUP($AU171,'FE Source'!$A:$Y,20,FALSE)=0,"-",VLOOKUP($AU171,'FE Source'!$A:$Y,20,FALSE))</f>
        <v>116.63</v>
      </c>
      <c r="AJ171" s="257">
        <f>IF(VLOOKUP($AU171,'FE Source'!$A:$DJ,34,FALSE)=0,"-",VLOOKUP($AU171,'FE Source'!$A:$DJ,34,FALSE))</f>
        <v>107.63</v>
      </c>
      <c r="AK171" s="257">
        <f>IF(VLOOKUP($AU171,'FE Source'!$A:$DJ,35,FALSE)=0,"-",VLOOKUP($AU171,'FE Source'!$A:$DJ,35,FALSE))</f>
        <v>161.56</v>
      </c>
      <c r="AL171" s="326">
        <f>IF(VLOOKUP($AU171,'FE Source'!$A:$Y,19,FALSE)=0,"-",VLOOKUP($AU171,'FE Source'!$A:$Y,19,FALSE))</f>
        <v>107.99</v>
      </c>
      <c r="AM171" s="259">
        <f>IF(VLOOKUP($AU171,'FE Source'!$A:$DJ,36,FALSE)=0,"-",VLOOKUP($AU171,'FE Source'!$A:$DJ,36,FALSE))</f>
        <v>123.18</v>
      </c>
      <c r="AN171" s="165">
        <f>IF(VLOOKUP($AU171,'FE Source'!$A:$W,13,FALSE)=0,"-",VLOOKUP($AU171,'FE Source'!$A:$W,13,FALSE))</f>
        <v>2700.3</v>
      </c>
      <c r="AO171" s="198">
        <f>IF(J171="no","-",IF(VLOOKUP($AU171,'FE Source'!$A:$W,15,FALSE)=0,"-",VLOOKUP($AU171,'FE Source'!$A:$W,15,FALSE)))</f>
        <v>4.42</v>
      </c>
      <c r="AP171" s="201" t="str">
        <f>IF(AO171="-","-",IF(VLOOKUP($AU171,'FE Source'!$A:$Z,21,FALSE)=0,"-",IF(VLOOKUP($AU171,'FE Source'!$A:$Z,21,FALSE)=2,"Semi-Annual",IF(VLOOKUP($AU171,'FE Source'!$A:$Z,21,FALSE)=4,"Quarterly",IF(VLOOKUP($AU171,'FE Source'!$A:$Z,21,FALSE)=12,"Monthly","Annual")))))</f>
        <v>Monthly</v>
      </c>
      <c r="AQ171" s="170">
        <f t="array" ref="AQ171">IF(VLOOKUP($AU171,'FE Source'!$A:$W,16,FALSE)=0,"-",VLOOKUP($AU171,'FE Source'!$A:$W,16,FALSE))</f>
        <v>1.1599999999999999</v>
      </c>
      <c r="AR171" s="175" t="str">
        <f>IF(VLOOKUP($AU171,'FE Source'!$A:$W,17,FALSE)=0,"-",VLOOKUP($AU171,'FE Source'!$A:$W,17,FALSE))</f>
        <v>Neutral</v>
      </c>
      <c r="AS171" s="173">
        <f>IF(VLOOKUP($AU171,'FE Source'!$AN:$AS,4,FALSE)="",VLOOKUP($AU171,'FE Source'!$AN:$AS,3,FALSE),VLOOKUP($AU171,'FE Source'!$AN:$AS,4,FALSE))</f>
        <v>10</v>
      </c>
      <c r="AT171" s="179">
        <f>IF(VLOOKUP($AU171,'FE Source'!$AN:$AS,5,FALSE)=0,"-",VLOOKUP($AU171,'FE Source'!$AN:$AS,5,FALSE))</f>
        <v>45783</v>
      </c>
      <c r="AU171" s="163" t="s">
        <v>6282</v>
      </c>
      <c r="BE171" s="219">
        <f>IF(VLOOKUP($AU171,'FE Source'!$A:$AK,22,FALSE)=0,"-",VLOOKUP($AU171,'FE Source'!$A:$AK,22,FALSE))</f>
        <v>9.57</v>
      </c>
      <c r="BF171" s="219">
        <f>IF(VLOOKUP($AU171,'FE Source'!$A:$AK,23,FALSE)=0,"-",VLOOKUP($AU171,'FE Source'!$A:$AK,23,FALSE))</f>
        <v>6.64</v>
      </c>
      <c r="BG171" s="219">
        <f>IF(VLOOKUP($AU171,'FE Source'!$A:$AK,24,FALSE)=0,"-",VLOOKUP($AU171,'FE Source'!$A:$AK,24,FALSE))</f>
        <v>-1.33</v>
      </c>
      <c r="BH171" s="219">
        <f>IF(VLOOKUP($AU171,'FE Source'!$A:$AK,25,FALSE)=0,"-",VLOOKUP($AU171,'FE Source'!$A:$AK,25,FALSE))</f>
        <v>-1.19</v>
      </c>
      <c r="BI171" s="219">
        <f>IF(VLOOKUP($AU171,'FE Source'!$A:$AK,26,FALSE)=0,"-",VLOOKUP($AU171,'FE Source'!$A:$AK,26,FALSE))</f>
        <v>9.82</v>
      </c>
      <c r="BJ171" s="219">
        <f>IF(VLOOKUP($AU171,'FE Source'!$A:$AK,27,FALSE)=0,"-",VLOOKUP($AU171,'FE Source'!$A:$AK,27,FALSE))</f>
        <v>4.78</v>
      </c>
      <c r="BK171" s="219">
        <f>IF(VLOOKUP($AU171,'FE Source'!$A:$AK,28,FALSE)=0,"-",VLOOKUP($AU171,'FE Source'!$A:$AK,28,FALSE))</f>
        <v>-5.57</v>
      </c>
      <c r="BL171" s="219">
        <f>IF(VLOOKUP($AU171,'FE Source'!$A:$AK,29,FALSE)=0,"-",VLOOKUP($AU171,'FE Source'!$A:$AK,29,FALSE))</f>
        <v>-16.54</v>
      </c>
      <c r="BM171" s="219">
        <f>IF(VLOOKUP($AU171,'FE Source'!$A:$AK,30,FALSE)=0,"-",VLOOKUP($AU171,'FE Source'!$A:$AK,30,FALSE))</f>
        <v>4.05</v>
      </c>
      <c r="BN171" t="str">
        <f>IF(VLOOKUP($AU171,'FE Source'!$A:$AK,31,FALSE)="No Specified Index","-",IF(VLOOKUP($AU171,'FE Source'!$A:$AK,31,FALSE)=0,"-",VLOOKUP($AU171,'FE Source'!$A:$AK,31,FALSE)))</f>
        <v>JP Morgan Asia Credit Index</v>
      </c>
      <c r="BO171" s="217">
        <f>IF(VLOOKUP($AU171,'FE Source'!$A:$AK,32,FALSE)=0,"-",VLOOKUP($AU171,'FE Source'!$A:$AK,32,FALSE))</f>
        <v>37918</v>
      </c>
      <c r="BP171" s="18">
        <f>IF(VLOOKUP($AU171,'FE Source'!$AZ:$BC,2,FALSE)=0,"-",VLOOKUP($AU171,'FE Source'!$AZ:$BC,2,FALSE))</f>
        <v>-5.19</v>
      </c>
      <c r="BQ171" s="18">
        <f>IF(VLOOKUP($AU171,'FE Source'!$AZ:$BC,3,FALSE)=0,"-",VLOOKUP($AU171,'FE Source'!$AZ:$BC,3,FALSE))</f>
        <v>-0.47</v>
      </c>
      <c r="BR171" s="18">
        <f>IF(VLOOKUP($AU171,'FE Source'!$AZ:$BC,4,FALSE)=0,"-",VLOOKUP($AU171,'FE Source'!$AZ:$BC,4,FALSE))</f>
        <v>0.28999999999999998</v>
      </c>
    </row>
    <row r="172" spans="1:70" ht="15" customHeight="1">
      <c r="A172" s="3"/>
      <c r="B172" s="159" t="str">
        <f>INDEX('UT - Retail'!$A$7:$A$1409,MATCH(AU172,'UT - Retail'!$U$7:$U$1409,0),1)</f>
        <v xml:space="preserve">Blackrock </v>
      </c>
      <c r="C172" s="706" t="str">
        <f>INDEX('UT - Retail'!$B$7:$B$1409,MATCH(AU172,'UT - Retail'!$U$7:$U$1409,0),1)</f>
        <v>Blackrock Asian Tiger Bond A6 GBP-H</v>
      </c>
      <c r="D172" s="707"/>
      <c r="E172" s="150" t="str">
        <f>VLOOKUP(C172,'UT - Retail'!$B:$K,8,FALSE)</f>
        <v>Fixed Income</v>
      </c>
      <c r="F172" s="141" t="str">
        <f>VLOOKUP(C172,'UT - Retail'!$B:$K,9,FALSE)</f>
        <v>Asia Pacific ex-Japan</v>
      </c>
      <c r="G172" s="141" t="str">
        <f>VLOOKUP(C172,'UT - Retail'!$B:$K,10,FALSE)</f>
        <v>General</v>
      </c>
      <c r="H172" s="82" t="str">
        <f>VLOOKUP(C172,'UT - Retail'!$B:$N,13,FALSE)</f>
        <v>No</v>
      </c>
      <c r="I172" s="82" t="str">
        <f>VLOOKUP(C172,'UT - Retail'!$B:$Q,14,FALSE)</f>
        <v>No</v>
      </c>
      <c r="J172" s="141" t="str">
        <f>VLOOKUP(C172,'UT - Retail'!$B:$Q,11,FALSE)</f>
        <v>Yes</v>
      </c>
      <c r="K172" s="130" t="str">
        <f>VLOOKUP(C172,'UT - Retail'!$B:$P,15,FALSE)</f>
        <v>Yes</v>
      </c>
      <c r="L172" s="82" t="str">
        <f>VLOOKUP(C172,'UT - Retail'!$B:$Q,16,FALSE)</f>
        <v>iFast</v>
      </c>
      <c r="M172" s="395" t="str">
        <f>VLOOKUP(C172,'UT - Retail'!$B:$K,6,FALSE)</f>
        <v>GBP</v>
      </c>
      <c r="N172" s="395" t="str">
        <f>IFERROR(IF(MATCH(C172,'Portfolio Construction'!$AL:$AL,0),"Yes","No"),"No")</f>
        <v>No</v>
      </c>
      <c r="O172" s="395" t="str">
        <f>IFERROR(IF(MATCH(C172,'Portfolio Construction'!$AN:$AN,0),"Yes","No"),"No")</f>
        <v>No</v>
      </c>
      <c r="P172" s="395" t="str">
        <f>IFERROR(IF(MATCH(C172,'Portfolio Construction'!$AP:$AP,0),"Yes","No"),"No")</f>
        <v>No</v>
      </c>
      <c r="Q172" s="395" t="str">
        <f>IFERROR(IF(MATCH(C172,'Portfolio Construction'!$AR:$AR,0),"Yes","No"),"No")</f>
        <v>No</v>
      </c>
      <c r="R172" s="395" t="str">
        <f>IFERROR(IF(MATCH(C172,'Portfolio Construction'!$AT:$AT,0),"Yes","No"),"No")</f>
        <v>No</v>
      </c>
      <c r="S172" s="395" t="str">
        <f>IFERROR(IF(MATCH(C172,'Portfolio Construction'!$AV:$AV,0),"Yes","No"),"No")</f>
        <v>No</v>
      </c>
      <c r="T172" s="395" t="str">
        <f>IFERROR(IF(MATCH(C172,'Portfolio Construction'!$AX:$AX,0),"Yes","No"),"No")</f>
        <v>No</v>
      </c>
      <c r="U172" s="395" t="str">
        <f>IFERROR(IF(MATCH(C172,'Portfolio Construction'!$AZ:$AZ,0),"Yes","No"),"No")</f>
        <v>No</v>
      </c>
      <c r="V172" s="395" t="str">
        <f>IFERROR(IF(MATCH(C172,'Portfolio Construction'!$BB:$BB,0),"Yes","No"),"No")</f>
        <v>No</v>
      </c>
      <c r="W172" s="638">
        <f>IF(VLOOKUP($AU172,'FE Source'!$A:$W,3,FALSE)=0,"-",VLOOKUP($AU172,'FE Source'!$A:$W,3,FALSE))</f>
        <v>2.57</v>
      </c>
      <c r="X172" s="609">
        <f>IF(VLOOKUP($AU172,'FE Source'!$A:$W,4,FALSE)=0,"-",VLOOKUP($AU172,'FE Source'!$A:$W,4,FALSE))</f>
        <v>-2.2200000000000002</v>
      </c>
      <c r="Y172" s="609">
        <f>IF(VLOOKUP($AU172,'FE Source'!$A:$W,5,FALSE)=0,"-",VLOOKUP($AU172,'FE Source'!$A:$W,5,FALSE))</f>
        <v>1.54</v>
      </c>
      <c r="Z172" s="609">
        <f>IF(VLOOKUP($AU172,'FE Source'!$A:$W,6,FALSE)=0,"-",VLOOKUP($AU172,'FE Source'!$A:$W,6,FALSE))</f>
        <v>7.57</v>
      </c>
      <c r="AA172" s="609">
        <f>IF(VLOOKUP($AU172,'FE Source'!$A:$W,7,FALSE)=0,"-",VLOOKUP($AU172,'FE Source'!$A:$W,7,FALSE))</f>
        <v>2.17</v>
      </c>
      <c r="AB172" s="609">
        <f>IF(VLOOKUP($AU172,'FE Source'!$A:$W,8,FALSE)=0,"-",VLOOKUP($AU172,'FE Source'!$A:$W,8,FALSE))</f>
        <v>-1.18</v>
      </c>
      <c r="AC172" s="639">
        <f>IF(VLOOKUP($AU172,'FE Source'!$A:$W,9,FALSE)=0,"-",VLOOKUP($AU172,'FE Source'!$A:$W,9,FALSE))</f>
        <v>-1.25</v>
      </c>
      <c r="AD172" s="146">
        <f>IF(VLOOKUP($AU172,'FE Source'!$A:$W,10,FALSE)=0,"-",VLOOKUP($AU172,'FE Source'!$A:$W,10,FALSE))</f>
        <v>1.02</v>
      </c>
      <c r="AE172" s="83">
        <f>IF(VLOOKUP($AU172,'FE Source'!$A:$W,11,FALSE)=0,"-",VLOOKUP($AU172,'FE Source'!$A:$W,11,FALSE))</f>
        <v>8.83</v>
      </c>
      <c r="AF172" s="83" t="str">
        <f>IF(VLOOKUP($AU172,'FE Source'!$A:$W,12,FALSE)=0,"-",VLOOKUP($AU172,'FE Source'!$A:$W,12,FALSE))</f>
        <v>-</v>
      </c>
      <c r="AG172" s="131">
        <f>IF(VLOOKUP($AU172,'FE Source'!$A:$W,14,FALSE)=0,"-",VLOOKUP($AU172,'FE Source'!$A:$W,14,FALSE))</f>
        <v>-18.29</v>
      </c>
      <c r="AH172" s="174">
        <f>IF(VLOOKUP($AU172,'FE Source'!$A:$DJ,33,FALSE)=0,"-",VLOOKUP($AU172,'FE Source'!$A:$DJ,33,FALSE))</f>
        <v>83.92</v>
      </c>
      <c r="AI172" s="204">
        <f>IF(VLOOKUP($AU172,'FE Source'!$A:$Y,20,FALSE)=0,"-",VLOOKUP($AU172,'FE Source'!$A:$Y,20,FALSE))</f>
        <v>145.91</v>
      </c>
      <c r="AJ172" s="396">
        <f>IF(VLOOKUP($AU172,'FE Source'!$A:$DJ,34,FALSE)=0,"-",VLOOKUP($AU172,'FE Source'!$A:$DJ,34,FALSE))</f>
        <v>138.1</v>
      </c>
      <c r="AK172" s="396">
        <f>IF(VLOOKUP($AU172,'FE Source'!$A:$DJ,35,FALSE)=0,"-",VLOOKUP($AU172,'FE Source'!$A:$DJ,35,FALSE))</f>
        <v>-126.79</v>
      </c>
      <c r="AL172" s="327">
        <f>IF(VLOOKUP($AU172,'FE Source'!$A:$Y,19,FALSE)=0,"-",VLOOKUP($AU172,'FE Source'!$A:$Y,19,FALSE))</f>
        <v>109.08</v>
      </c>
      <c r="AM172" s="394">
        <f>IF(VLOOKUP($AU172,'FE Source'!$A:$DJ,36,FALSE)=0,"-",VLOOKUP($AU172,'FE Source'!$A:$DJ,36,FALSE))</f>
        <v>129.08000000000001</v>
      </c>
      <c r="AN172" s="167">
        <f>IF(VLOOKUP($AU172,'FE Source'!$A:$W,13,FALSE)=0,"-",VLOOKUP($AU172,'FE Source'!$A:$W,13,FALSE))</f>
        <v>2700.3</v>
      </c>
      <c r="AO172" s="199">
        <f>IF(J172="no","-",IF(VLOOKUP($AU172,'FE Source'!$A:$W,15,FALSE)=0,"-",VLOOKUP($AU172,'FE Source'!$A:$W,15,FALSE)))</f>
        <v>6.07</v>
      </c>
      <c r="AP172" s="202" t="str">
        <f>IF(AO172="-","-",IF(VLOOKUP($AU172,'FE Source'!$A:$Z,21,FALSE)=0,"-",IF(VLOOKUP($AU172,'FE Source'!$A:$Z,21,FALSE)=2,"Semi-Annual",IF(VLOOKUP($AU172,'FE Source'!$A:$Z,21,FALSE)=4,"Quarterly",IF(VLOOKUP($AU172,'FE Source'!$A:$Z,21,FALSE)=12,"Monthly","Annual")))))</f>
        <v>Monthly</v>
      </c>
      <c r="AQ172" s="171">
        <f t="array" ref="AQ172">IF(VLOOKUP($AU172,'FE Source'!$A:$W,16,FALSE)=0,"-",VLOOKUP($AU172,'FE Source'!$A:$W,16,FALSE))</f>
        <v>1.1599999999999999</v>
      </c>
      <c r="AR172" s="176" t="str">
        <f>IF(VLOOKUP($AU172,'FE Source'!$A:$W,17,FALSE)=0,"-",VLOOKUP($AU172,'FE Source'!$A:$W,17,FALSE))</f>
        <v>-</v>
      </c>
      <c r="AS172" s="174">
        <f>IF(VLOOKUP($AU172,'FE Source'!$AN:$AS,4,FALSE)="",VLOOKUP($AU172,'FE Source'!$AN:$AS,3,FALSE),VLOOKUP($AU172,'FE Source'!$AN:$AS,4,FALSE))</f>
        <v>4.9400000000000004</v>
      </c>
      <c r="AT172" s="180">
        <f>IF(VLOOKUP($AU172,'FE Source'!$AN:$AS,5,FALSE)=0,"-",VLOOKUP($AU172,'FE Source'!$AN:$AS,5,FALSE))</f>
        <v>45783</v>
      </c>
      <c r="AU172" s="177" t="s">
        <v>5253</v>
      </c>
      <c r="BE172" s="219" t="str">
        <f>IF(VLOOKUP($AU172,'FE Source'!$A:$AK,22,FALSE)=0,"-",VLOOKUP($AU172,'FE Source'!$A:$AK,22,FALSE))</f>
        <v>-</v>
      </c>
      <c r="BF172" s="219">
        <f>IF(VLOOKUP($AU172,'FE Source'!$A:$AK,23,FALSE)=0,"-",VLOOKUP($AU172,'FE Source'!$A:$AK,23,FALSE))</f>
        <v>-10.92</v>
      </c>
      <c r="BG172" s="219">
        <f>IF(VLOOKUP($AU172,'FE Source'!$A:$AK,24,FALSE)=0,"-",VLOOKUP($AU172,'FE Source'!$A:$AK,24,FALSE))</f>
        <v>6.64</v>
      </c>
      <c r="BH172" s="219">
        <f>IF(VLOOKUP($AU172,'FE Source'!$A:$AK,25,FALSE)=0,"-",VLOOKUP($AU172,'FE Source'!$A:$AK,25,FALSE))</f>
        <v>-8.58</v>
      </c>
      <c r="BI172" s="219">
        <f>IF(VLOOKUP($AU172,'FE Source'!$A:$AK,26,FALSE)=0,"-",VLOOKUP($AU172,'FE Source'!$A:$AK,26,FALSE))</f>
        <v>12.05</v>
      </c>
      <c r="BJ172" s="219">
        <f>IF(VLOOKUP($AU172,'FE Source'!$A:$AK,27,FALSE)=0,"-",VLOOKUP($AU172,'FE Source'!$A:$AK,27,FALSE))</f>
        <v>6.43</v>
      </c>
      <c r="BK172" s="219">
        <f>IF(VLOOKUP($AU172,'FE Source'!$A:$AK,28,FALSE)=0,"-",VLOOKUP($AU172,'FE Source'!$A:$AK,28,FALSE))</f>
        <v>-6.67</v>
      </c>
      <c r="BL172" s="219">
        <f>IF(VLOOKUP($AU172,'FE Source'!$A:$AK,29,FALSE)=0,"-",VLOOKUP($AU172,'FE Source'!$A:$AK,29,FALSE))</f>
        <v>-26.63</v>
      </c>
      <c r="BM172" s="219">
        <f>IF(VLOOKUP($AU172,'FE Source'!$A:$AK,30,FALSE)=0,"-",VLOOKUP($AU172,'FE Source'!$A:$AK,30,FALSE))</f>
        <v>9.2100000000000009</v>
      </c>
      <c r="BN172" t="str">
        <f>IF(VLOOKUP($AU172,'FE Source'!$A:$AK,31,FALSE)="No Specified Index","-",IF(VLOOKUP($AU172,'FE Source'!$A:$AK,31,FALSE)=0,"-",VLOOKUP($AU172,'FE Source'!$A:$AK,31,FALSE)))</f>
        <v>JP Morgan Asia Credit Index</v>
      </c>
      <c r="BO172" s="217">
        <f>IF(VLOOKUP($AU172,'FE Source'!$A:$AK,32,FALSE)=0,"-",VLOOKUP($AU172,'FE Source'!$A:$AK,32,FALSE))</f>
        <v>42074</v>
      </c>
      <c r="BP172" s="18" t="str">
        <f>IF(VLOOKUP($AU172,'FE Source'!$AZ:$BC,2,FALSE)=0,"-",VLOOKUP($AU172,'FE Source'!$AZ:$BC,2,FALSE))</f>
        <v>-</v>
      </c>
      <c r="BQ172" s="18" t="str">
        <f>IF(VLOOKUP($AU172,'FE Source'!$AZ:$BC,3,FALSE)=0,"-",VLOOKUP($AU172,'FE Source'!$AZ:$BC,3,FALSE))</f>
        <v>-</v>
      </c>
      <c r="BR172" s="18" t="str">
        <f>IF(VLOOKUP($AU172,'FE Source'!$AZ:$BC,4,FALSE)=0,"-",VLOOKUP($AU172,'FE Source'!$AZ:$BC,4,FALSE))</f>
        <v>-</v>
      </c>
    </row>
    <row r="173" spans="1:70" ht="15">
      <c r="A173" s="3"/>
      <c r="B173" s="159" t="str">
        <f>INDEX('UT - Retail'!$A$7:$A$1409,MATCH(AU173,'UT - Retail'!$U$7:$U$1409,0),1)</f>
        <v xml:space="preserve">Blackrock </v>
      </c>
      <c r="C173" s="708" t="str">
        <f>INDEX('UT - Retail'!$B$7:$B$1409,MATCH(AU173,'UT - Retail'!$U$7:$U$1409,0),1)</f>
        <v>Blackrock Asian Tiger Bond A6 SGD-H</v>
      </c>
      <c r="D173" s="709"/>
      <c r="E173" s="150" t="str">
        <f>VLOOKUP(C173,'UT - Retail'!$B:$K,8,FALSE)</f>
        <v>Fixed Income</v>
      </c>
      <c r="F173" s="141" t="str">
        <f>VLOOKUP(C173,'UT - Retail'!$B:$K,9,FALSE)</f>
        <v>Asia Pacific ex-Japan</v>
      </c>
      <c r="G173" s="141" t="str">
        <f>VLOOKUP(C173,'UT - Retail'!$B:$K,10,FALSE)</f>
        <v>General</v>
      </c>
      <c r="H173" s="82" t="str">
        <f>VLOOKUP(C173,'UT - Retail'!$B:$N,13,FALSE)</f>
        <v>No</v>
      </c>
      <c r="I173" s="82" t="str">
        <f>VLOOKUP(C173,'UT - Retail'!$B:$Q,14,FALSE)</f>
        <v>No</v>
      </c>
      <c r="J173" s="141" t="str">
        <f>VLOOKUP(C173,'UT - Retail'!$B:$Q,11,FALSE)</f>
        <v>Yes</v>
      </c>
      <c r="K173" s="130" t="str">
        <f>VLOOKUP(C173,'UT - Retail'!$B:$P,15,FALSE)</f>
        <v>Yes</v>
      </c>
      <c r="L173" s="82" t="str">
        <f>VLOOKUP(C173,'UT - Retail'!$B:$Q,16,FALSE)</f>
        <v>Both</v>
      </c>
      <c r="M173" s="395" t="str">
        <f>VLOOKUP(C173,'UT - Retail'!$B:$K,6,FALSE)</f>
        <v>SGD</v>
      </c>
      <c r="N173" s="173" t="str">
        <f>IFERROR(IF(MATCH(C173,'Portfolio Construction'!$AL:$AL,0),"Yes","No"),"No")</f>
        <v>No</v>
      </c>
      <c r="O173" s="173" t="str">
        <f>IFERROR(IF(MATCH(C173,'Portfolio Construction'!$AN:$AN,0),"Yes","No"),"No")</f>
        <v>No</v>
      </c>
      <c r="P173" s="173" t="str">
        <f>IFERROR(IF(MATCH(C173,'Portfolio Construction'!$AP:$AP,0),"Yes","No"),"No")</f>
        <v>No</v>
      </c>
      <c r="Q173" s="173" t="str">
        <f>IFERROR(IF(MATCH(C173,'Portfolio Construction'!$AR:$AR,0),"Yes","No"),"No")</f>
        <v>No</v>
      </c>
      <c r="R173" s="173" t="str">
        <f>IFERROR(IF(MATCH(C173,'Portfolio Construction'!$AT:$AT,0),"Yes","No"),"No")</f>
        <v>No</v>
      </c>
      <c r="S173" s="173" t="str">
        <f>IFERROR(IF(MATCH(C173,'Portfolio Construction'!$AV:$AV,0),"Yes","No"),"No")</f>
        <v>No</v>
      </c>
      <c r="T173" s="173" t="str">
        <f>IFERROR(IF(MATCH(C173,'Portfolio Construction'!$AX:$AX,0),"Yes","No"),"No")</f>
        <v>No</v>
      </c>
      <c r="U173" s="173" t="str">
        <f>IFERROR(IF(MATCH(C173,'Portfolio Construction'!$AZ:$AZ,0),"Yes","No"),"No")</f>
        <v>No</v>
      </c>
      <c r="V173" s="173" t="str">
        <f>IFERROR(IF(MATCH(C173,'Portfolio Construction'!$BB:$BB,0),"Yes","No"),"No")</f>
        <v>No</v>
      </c>
      <c r="W173" s="619">
        <f>IF(VLOOKUP($AU173,'FE Source'!$A:$W,3,FALSE)=0,"-",VLOOKUP($AU173,'FE Source'!$A:$W,3,FALSE))</f>
        <v>0.98</v>
      </c>
      <c r="X173" s="618">
        <f>IF(VLOOKUP($AU173,'FE Source'!$A:$W,4,FALSE)=0,"-",VLOOKUP($AU173,'FE Source'!$A:$W,4,FALSE))</f>
        <v>-1.64</v>
      </c>
      <c r="Y173" s="618">
        <f>IF(VLOOKUP($AU173,'FE Source'!$A:$W,5,FALSE)=0,"-",VLOOKUP($AU173,'FE Source'!$A:$W,5,FALSE))</f>
        <v>0.47</v>
      </c>
      <c r="Z173" s="618">
        <f>IF(VLOOKUP($AU173,'FE Source'!$A:$W,6,FALSE)=0,"-",VLOOKUP($AU173,'FE Source'!$A:$W,6,FALSE))</f>
        <v>4.17</v>
      </c>
      <c r="AA173" s="618">
        <f>IF(VLOOKUP($AU173,'FE Source'!$A:$W,7,FALSE)=0,"-",VLOOKUP($AU173,'FE Source'!$A:$W,7,FALSE))</f>
        <v>1.1000000000000001</v>
      </c>
      <c r="AB173" s="618">
        <f>IF(VLOOKUP($AU173,'FE Source'!$A:$W,8,FALSE)=0,"-",VLOOKUP($AU173,'FE Source'!$A:$W,8,FALSE))</f>
        <v>-1.22</v>
      </c>
      <c r="AC173" s="623">
        <f>IF(VLOOKUP($AU173,'FE Source'!$A:$W,9,FALSE)=0,"-",VLOOKUP($AU173,'FE Source'!$A:$W,9,FALSE))</f>
        <v>0.53</v>
      </c>
      <c r="AD173" s="146">
        <f>IF(VLOOKUP($AU173,'FE Source'!$A:$W,10,FALSE)=0,"-",VLOOKUP($AU173,'FE Source'!$A:$W,10,FALSE))</f>
        <v>1.17</v>
      </c>
      <c r="AE173" s="83">
        <f>IF(VLOOKUP($AU173,'FE Source'!$A:$W,11,FALSE)=0,"-",VLOOKUP($AU173,'FE Source'!$A:$W,11,FALSE))</f>
        <v>6.7</v>
      </c>
      <c r="AF173" s="83" t="str">
        <f>IF(VLOOKUP($AU173,'FE Source'!$A:$W,12,FALSE)=0,"-",VLOOKUP($AU173,'FE Source'!$A:$W,12,FALSE))</f>
        <v>-</v>
      </c>
      <c r="AG173" s="131">
        <f>IF(VLOOKUP($AU173,'FE Source'!$A:$W,14,FALSE)=0,"-",VLOOKUP($AU173,'FE Source'!$A:$W,14,FALSE))</f>
        <v>-12.75</v>
      </c>
      <c r="AH173" s="174">
        <f>IF(VLOOKUP($AU173,'FE Source'!$A:$DJ,33,FALSE)=0,"-",VLOOKUP($AU173,'FE Source'!$A:$DJ,33,FALSE))</f>
        <v>73.66</v>
      </c>
      <c r="AI173" s="204">
        <f>IF(VLOOKUP($AU173,'FE Source'!$A:$Y,20,FALSE)=0,"-",VLOOKUP($AU173,'FE Source'!$A:$Y,20,FALSE))</f>
        <v>125.05</v>
      </c>
      <c r="AJ173" s="396">
        <f>IF(VLOOKUP($AU173,'FE Source'!$A:$DJ,34,FALSE)=0,"-",VLOOKUP($AU173,'FE Source'!$A:$DJ,34,FALSE))</f>
        <v>119.89</v>
      </c>
      <c r="AK173" s="396">
        <f>IF(VLOOKUP($AU173,'FE Source'!$A:$DJ,35,FALSE)=0,"-",VLOOKUP($AU173,'FE Source'!$A:$DJ,35,FALSE))</f>
        <v>-33.950000000000003</v>
      </c>
      <c r="AL173" s="327">
        <f>IF(VLOOKUP($AU173,'FE Source'!$A:$Y,19,FALSE)=0,"-",VLOOKUP($AU173,'FE Source'!$A:$Y,19,FALSE))</f>
        <v>110.37</v>
      </c>
      <c r="AM173" s="394">
        <f>IF(VLOOKUP($AU173,'FE Source'!$A:$DJ,36,FALSE)=0,"-",VLOOKUP($AU173,'FE Source'!$A:$DJ,36,FALSE))</f>
        <v>123.81</v>
      </c>
      <c r="AN173" s="167">
        <f>IF(VLOOKUP($AU173,'FE Source'!$A:$W,13,FALSE)=0,"-",VLOOKUP($AU173,'FE Source'!$A:$W,13,FALSE))</f>
        <v>2700.3</v>
      </c>
      <c r="AO173" s="199">
        <f>IF(J173="no","-",IF(VLOOKUP($AU173,'FE Source'!$A:$W,15,FALSE)=0,"-",VLOOKUP($AU173,'FE Source'!$A:$W,15,FALSE)))</f>
        <v>6.21</v>
      </c>
      <c r="AP173" s="202" t="str">
        <f>IF(AO173="-","-",IF(VLOOKUP($AU173,'FE Source'!$A:$Z,21,FALSE)=0,"-",IF(VLOOKUP($AU173,'FE Source'!$A:$Z,21,FALSE)=2,"Semi-Annual",IF(VLOOKUP($AU173,'FE Source'!$A:$Z,21,FALSE)=4,"Quarterly",IF(VLOOKUP($AU173,'FE Source'!$A:$Z,21,FALSE)=12,"Monthly","Annual")))))</f>
        <v>Monthly</v>
      </c>
      <c r="AQ173" s="171">
        <f t="array" ref="AQ173">IF(VLOOKUP($AU173,'FE Source'!$A:$W,16,FALSE)=0,"-",VLOOKUP($AU173,'FE Source'!$A:$W,16,FALSE))</f>
        <v>1.1599999999999999</v>
      </c>
      <c r="AR173" s="176" t="str">
        <f>IF(VLOOKUP($AU173,'FE Source'!$A:$W,17,FALSE)=0,"-",VLOOKUP($AU173,'FE Source'!$A:$W,17,FALSE))</f>
        <v>Neutral</v>
      </c>
      <c r="AS173" s="174">
        <f>IF(VLOOKUP($AU173,'FE Source'!$AN:$AS,4,FALSE)="",VLOOKUP($AU173,'FE Source'!$AN:$AS,3,FALSE),VLOOKUP($AU173,'FE Source'!$AN:$AS,4,FALSE))</f>
        <v>6.36</v>
      </c>
      <c r="AT173" s="180">
        <f>IF(VLOOKUP($AU173,'FE Source'!$AN:$AS,5,FALSE)=0,"-",VLOOKUP($AU173,'FE Source'!$AN:$AS,5,FALSE))</f>
        <v>45783</v>
      </c>
      <c r="AU173" s="163" t="s">
        <v>2181</v>
      </c>
      <c r="BE173" s="219">
        <f>IF(VLOOKUP($AU173,'FE Source'!$A:$AK,22,FALSE)=0,"-",VLOOKUP($AU173,'FE Source'!$A:$AK,22,FALSE))</f>
        <v>3.08</v>
      </c>
      <c r="BF173" s="219">
        <f>IF(VLOOKUP($AU173,'FE Source'!$A:$AK,23,FALSE)=0,"-",VLOOKUP($AU173,'FE Source'!$A:$AK,23,FALSE))</f>
        <v>4.66</v>
      </c>
      <c r="BG173" s="219">
        <f>IF(VLOOKUP($AU173,'FE Source'!$A:$AK,24,FALSE)=0,"-",VLOOKUP($AU173,'FE Source'!$A:$AK,24,FALSE))</f>
        <v>6.03</v>
      </c>
      <c r="BH173" s="219">
        <f>IF(VLOOKUP($AU173,'FE Source'!$A:$AK,25,FALSE)=0,"-",VLOOKUP($AU173,'FE Source'!$A:$AK,25,FALSE))</f>
        <v>-4.0999999999999996</v>
      </c>
      <c r="BI173" s="219">
        <f>IF(VLOOKUP($AU173,'FE Source'!$A:$AK,26,FALSE)=0,"-",VLOOKUP($AU173,'FE Source'!$A:$AK,26,FALSE))</f>
        <v>10.55</v>
      </c>
      <c r="BJ173" s="219">
        <f>IF(VLOOKUP($AU173,'FE Source'!$A:$AK,27,FALSE)=0,"-",VLOOKUP($AU173,'FE Source'!$A:$AK,27,FALSE))</f>
        <v>5.8</v>
      </c>
      <c r="BK173" s="219">
        <f>IF(VLOOKUP($AU173,'FE Source'!$A:$AK,28,FALSE)=0,"-",VLOOKUP($AU173,'FE Source'!$A:$AK,28,FALSE))</f>
        <v>-7.49</v>
      </c>
      <c r="BL173" s="219">
        <f>IF(VLOOKUP($AU173,'FE Source'!$A:$AK,29,FALSE)=0,"-",VLOOKUP($AU173,'FE Source'!$A:$AK,29,FALSE))</f>
        <v>-16.5</v>
      </c>
      <c r="BM173" s="219">
        <f>IF(VLOOKUP($AU173,'FE Source'!$A:$AK,30,FALSE)=0,"-",VLOOKUP($AU173,'FE Source'!$A:$AK,30,FALSE))</f>
        <v>3.99</v>
      </c>
      <c r="BN173" t="str">
        <f>IF(VLOOKUP($AU173,'FE Source'!$A:$AK,31,FALSE)="No Specified Index","-",IF(VLOOKUP($AU173,'FE Source'!$A:$AK,31,FALSE)=0,"-",VLOOKUP($AU173,'FE Source'!$A:$AK,31,FALSE)))</f>
        <v>JP Morgan Asia Credit Index</v>
      </c>
      <c r="BO173" s="217">
        <f>IF(VLOOKUP($AU173,'FE Source'!$A:$AK,32,FALSE)=0,"-",VLOOKUP($AU173,'FE Source'!$A:$AK,32,FALSE))</f>
        <v>41983</v>
      </c>
      <c r="BP173" s="18" t="str">
        <f>IF(VLOOKUP($AU173,'FE Source'!$AZ:$BC,2,FALSE)=0,"-",VLOOKUP($AU173,'FE Source'!$AZ:$BC,2,FALSE))</f>
        <v>-</v>
      </c>
      <c r="BQ173" s="18" t="str">
        <f>IF(VLOOKUP($AU173,'FE Source'!$AZ:$BC,3,FALSE)=0,"-",VLOOKUP($AU173,'FE Source'!$AZ:$BC,3,FALSE))</f>
        <v>-</v>
      </c>
      <c r="BR173" s="18" t="str">
        <f>IF(VLOOKUP($AU173,'FE Source'!$AZ:$BC,4,FALSE)=0,"-",VLOOKUP($AU173,'FE Source'!$AZ:$BC,4,FALSE))</f>
        <v>-</v>
      </c>
    </row>
    <row r="174" spans="1:70" ht="15" customHeight="1">
      <c r="A174" s="3"/>
      <c r="B174" s="159" t="str">
        <f>INDEX('UT - Retail'!$A$7:$A$1409,MATCH(AU174,'UT - Retail'!$U$7:$U$1409,0),1)</f>
        <v xml:space="preserve">Blackrock </v>
      </c>
      <c r="C174" s="710" t="str">
        <f>INDEX('UT - Retail'!$B$7:$B$1409,MATCH(AU174,'UT - Retail'!$U$7:$U$1409,0),1)</f>
        <v>Blackrock Asian Tiger Bond A6 USD</v>
      </c>
      <c r="D174" s="711"/>
      <c r="E174" s="147" t="str">
        <f>VLOOKUP(C174,'UT - Retail'!$B:$K,8,FALSE)</f>
        <v>Fixed Income</v>
      </c>
      <c r="F174" s="82" t="str">
        <f>VLOOKUP(C174,'UT - Retail'!$B:$K,9,FALSE)</f>
        <v>Asia Pacific ex-Japan</v>
      </c>
      <c r="G174" s="82" t="str">
        <f>VLOOKUP(C174,'UT - Retail'!$B:$K,10,FALSE)</f>
        <v>General</v>
      </c>
      <c r="H174" s="82" t="str">
        <f>VLOOKUP(C174,'UT - Retail'!$B:$N,13,FALSE)</f>
        <v>No</v>
      </c>
      <c r="I174" s="82" t="str">
        <f>VLOOKUP(C174,'UT - Retail'!$B:$Q,14,FALSE)</f>
        <v>No</v>
      </c>
      <c r="J174" s="82" t="str">
        <f>VLOOKUP(C174,'UT - Retail'!$B:$Q,11,FALSE)</f>
        <v>Yes</v>
      </c>
      <c r="K174" s="130" t="str">
        <f>VLOOKUP(C174,'UT - Retail'!$B:$P,15,FALSE)</f>
        <v>Yes</v>
      </c>
      <c r="L174" s="82" t="str">
        <f>VLOOKUP(C174,'UT - Retail'!$B:$Q,16,FALSE)</f>
        <v>Both</v>
      </c>
      <c r="M174" s="173" t="str">
        <f>VLOOKUP(C174,'UT - Retail'!$B:$K,6,FALSE)</f>
        <v>USD</v>
      </c>
      <c r="N174" s="173" t="str">
        <f>IFERROR(IF(MATCH(C174,'Portfolio Construction'!$AL:$AL,0),"Yes","No"),"No")</f>
        <v>No</v>
      </c>
      <c r="O174" s="173" t="str">
        <f>IFERROR(IF(MATCH(C174,'Portfolio Construction'!$AN:$AN,0),"Yes","No"),"No")</f>
        <v>No</v>
      </c>
      <c r="P174" s="173" t="str">
        <f>IFERROR(IF(MATCH(C174,'Portfolio Construction'!$AP:$AP,0),"Yes","No"),"No")</f>
        <v>No</v>
      </c>
      <c r="Q174" s="173" t="str">
        <f>IFERROR(IF(MATCH(C174,'Portfolio Construction'!$AR:$AR,0),"Yes","No"),"No")</f>
        <v>No</v>
      </c>
      <c r="R174" s="173" t="str">
        <f>IFERROR(IF(MATCH(C174,'Portfolio Construction'!$AT:$AT,0),"Yes","No"),"No")</f>
        <v>No</v>
      </c>
      <c r="S174" s="173" t="str">
        <f>IFERROR(IF(MATCH(C174,'Portfolio Construction'!$AV:$AV,0),"Yes","No"),"No")</f>
        <v>No</v>
      </c>
      <c r="T174" s="173" t="str">
        <f>IFERROR(IF(MATCH(C174,'Portfolio Construction'!$AX:$AX,0),"Yes","No"),"No")</f>
        <v>No</v>
      </c>
      <c r="U174" s="173" t="str">
        <f>IFERROR(IF(MATCH(C174,'Portfolio Construction'!$AZ:$AZ,0),"Yes","No"),"No")</f>
        <v>No</v>
      </c>
      <c r="V174" s="173" t="str">
        <f>IFERROR(IF(MATCH(C174,'Portfolio Construction'!$BB:$BB,0),"Yes","No"),"No")</f>
        <v>No</v>
      </c>
      <c r="W174" s="619">
        <f>IF(VLOOKUP($AU174,'FE Source'!$A:$W,3,FALSE)=0,"-",VLOOKUP($AU174,'FE Source'!$A:$W,3,FALSE))</f>
        <v>-3.77</v>
      </c>
      <c r="X174" s="618">
        <f>IF(VLOOKUP($AU174,'FE Source'!$A:$W,4,FALSE)=0,"-",VLOOKUP($AU174,'FE Source'!$A:$W,4,FALSE))</f>
        <v>-5.19</v>
      </c>
      <c r="Y174" s="618">
        <f>IF(VLOOKUP($AU174,'FE Source'!$A:$W,5,FALSE)=0,"-",VLOOKUP($AU174,'FE Source'!$A:$W,5,FALSE))</f>
        <v>-1.88</v>
      </c>
      <c r="Z174" s="618">
        <f>IF(VLOOKUP($AU174,'FE Source'!$A:$W,6,FALSE)=0,"-",VLOOKUP($AU174,'FE Source'!$A:$W,6,FALSE))</f>
        <v>1.51</v>
      </c>
      <c r="AA174" s="618">
        <f>IF(VLOOKUP($AU174,'FE Source'!$A:$W,7,FALSE)=0,"-",VLOOKUP($AU174,'FE Source'!$A:$W,7,FALSE))</f>
        <v>0.3</v>
      </c>
      <c r="AB174" s="618">
        <f>IF(VLOOKUP($AU174,'FE Source'!$A:$W,8,FALSE)=0,"-",VLOOKUP($AU174,'FE Source'!$A:$W,8,FALSE))</f>
        <v>-2.13</v>
      </c>
      <c r="AC174" s="623">
        <f>IF(VLOOKUP($AU174,'FE Source'!$A:$W,9,FALSE)=0,"-",VLOOKUP($AU174,'FE Source'!$A:$W,9,FALSE))</f>
        <v>1.04</v>
      </c>
      <c r="AD174" s="147">
        <f>IF(VLOOKUP($AU174,'FE Source'!$A:$W,10,FALSE)=0,"-",VLOOKUP($AU174,'FE Source'!$A:$W,10,FALSE))</f>
        <v>1.1399999999999999</v>
      </c>
      <c r="AE174" s="82">
        <f>IF(VLOOKUP($AU174,'FE Source'!$A:$W,11,FALSE)=0,"-",VLOOKUP($AU174,'FE Source'!$A:$W,11,FALSE))</f>
        <v>5.47</v>
      </c>
      <c r="AF174" s="82" t="str">
        <f>IF(VLOOKUP($AU174,'FE Source'!$A:$W,12,FALSE)=0,"-",VLOOKUP($AU174,'FE Source'!$A:$W,12,FALSE))</f>
        <v>-</v>
      </c>
      <c r="AG174" s="130">
        <f>IF(VLOOKUP($AU174,'FE Source'!$A:$W,14,FALSE)=0,"-",VLOOKUP($AU174,'FE Source'!$A:$W,14,FALSE))</f>
        <v>-10.33</v>
      </c>
      <c r="AH174" s="173">
        <f>IF(VLOOKUP($AU174,'FE Source'!$A:$DJ,33,FALSE)=0,"-",VLOOKUP($AU174,'FE Source'!$A:$DJ,33,FALSE))</f>
        <v>125.38</v>
      </c>
      <c r="AI174" s="203">
        <f>IF(VLOOKUP($AU174,'FE Source'!$A:$Y,20,FALSE)=0,"-",VLOOKUP($AU174,'FE Source'!$A:$Y,20,FALSE))</f>
        <v>115.71</v>
      </c>
      <c r="AJ174" s="257">
        <f>IF(VLOOKUP($AU174,'FE Source'!$A:$DJ,34,FALSE)=0,"-",VLOOKUP($AU174,'FE Source'!$A:$DJ,34,FALSE))</f>
        <v>106.84</v>
      </c>
      <c r="AK174" s="257">
        <f>IF(VLOOKUP($AU174,'FE Source'!$A:$DJ,35,FALSE)=0,"-",VLOOKUP($AU174,'FE Source'!$A:$DJ,35,FALSE))</f>
        <v>158.46</v>
      </c>
      <c r="AL174" s="326">
        <f>IF(VLOOKUP($AU174,'FE Source'!$A:$Y,19,FALSE)=0,"-",VLOOKUP($AU174,'FE Source'!$A:$Y,19,FALSE))</f>
        <v>107.79</v>
      </c>
      <c r="AM174" s="259">
        <f>IF(VLOOKUP($AU174,'FE Source'!$A:$DJ,36,FALSE)=0,"-",VLOOKUP($AU174,'FE Source'!$A:$DJ,36,FALSE))</f>
        <v>122.83</v>
      </c>
      <c r="AN174" s="165">
        <f>IF(VLOOKUP($AU174,'FE Source'!$A:$W,13,FALSE)=0,"-",VLOOKUP($AU174,'FE Source'!$A:$W,13,FALSE))</f>
        <v>2700.3</v>
      </c>
      <c r="AO174" s="198">
        <f>IF(J174="no","-",IF(VLOOKUP($AU174,'FE Source'!$A:$W,15,FALSE)=0,"-",VLOOKUP($AU174,'FE Source'!$A:$W,15,FALSE)))</f>
        <v>6.06</v>
      </c>
      <c r="AP174" s="201" t="str">
        <f>IF(AO174="-","-",IF(VLOOKUP($AU174,'FE Source'!$A:$Z,21,FALSE)=0,"-",IF(VLOOKUP($AU174,'FE Source'!$A:$Z,21,FALSE)=2,"Semi-Annual",IF(VLOOKUP($AU174,'FE Source'!$A:$Z,21,FALSE)=4,"Quarterly",IF(VLOOKUP($AU174,'FE Source'!$A:$Z,21,FALSE)=12,"Monthly","Annual")))))</f>
        <v>Monthly</v>
      </c>
      <c r="AQ174" s="170">
        <f t="array" ref="AQ174">IF(VLOOKUP($AU174,'FE Source'!$A:$W,16,FALSE)=0,"-",VLOOKUP($AU174,'FE Source'!$A:$W,16,FALSE))</f>
        <v>1.1599999999999999</v>
      </c>
      <c r="AR174" s="175" t="str">
        <f>IF(VLOOKUP($AU174,'FE Source'!$A:$W,17,FALSE)=0,"-",VLOOKUP($AU174,'FE Source'!$A:$W,17,FALSE))</f>
        <v>Neutral</v>
      </c>
      <c r="AS174" s="173">
        <f>IF(VLOOKUP($AU174,'FE Source'!$AN:$AS,4,FALSE)="",VLOOKUP($AU174,'FE Source'!$AN:$AS,3,FALSE),VLOOKUP($AU174,'FE Source'!$AN:$AS,4,FALSE))</f>
        <v>8.2100000000000009</v>
      </c>
      <c r="AT174" s="180">
        <f>IF(VLOOKUP($AU174,'FE Source'!$AN:$AS,5,FALSE)=0,"-",VLOOKUP($AU174,'FE Source'!$AN:$AS,5,FALSE))</f>
        <v>45783</v>
      </c>
      <c r="AU174" s="163" t="s">
        <v>2182</v>
      </c>
      <c r="BE174" s="219">
        <f>IF(VLOOKUP($AU174,'FE Source'!$A:$AK,22,FALSE)=0,"-",VLOOKUP($AU174,'FE Source'!$A:$AK,22,FALSE))</f>
        <v>9.52</v>
      </c>
      <c r="BF174" s="219">
        <f>IF(VLOOKUP($AU174,'FE Source'!$A:$AK,23,FALSE)=0,"-",VLOOKUP($AU174,'FE Source'!$A:$AK,23,FALSE))</f>
        <v>6.63</v>
      </c>
      <c r="BG174" s="219">
        <f>IF(VLOOKUP($AU174,'FE Source'!$A:$AK,24,FALSE)=0,"-",VLOOKUP($AU174,'FE Source'!$A:$AK,24,FALSE))</f>
        <v>-1.27</v>
      </c>
      <c r="BH174" s="219">
        <f>IF(VLOOKUP($AU174,'FE Source'!$A:$AK,25,FALSE)=0,"-",VLOOKUP($AU174,'FE Source'!$A:$AK,25,FALSE))</f>
        <v>-1.23</v>
      </c>
      <c r="BI174" s="219">
        <f>IF(VLOOKUP($AU174,'FE Source'!$A:$AK,26,FALSE)=0,"-",VLOOKUP($AU174,'FE Source'!$A:$AK,26,FALSE))</f>
        <v>9.8699999999999992</v>
      </c>
      <c r="BJ174" s="219">
        <f>IF(VLOOKUP($AU174,'FE Source'!$A:$AK,27,FALSE)=0,"-",VLOOKUP($AU174,'FE Source'!$A:$AK,27,FALSE))</f>
        <v>4.76</v>
      </c>
      <c r="BK174" s="219">
        <f>IF(VLOOKUP($AU174,'FE Source'!$A:$AK,28,FALSE)=0,"-",VLOOKUP($AU174,'FE Source'!$A:$AK,28,FALSE))</f>
        <v>-5.57</v>
      </c>
      <c r="BL174" s="219">
        <f>IF(VLOOKUP($AU174,'FE Source'!$A:$AK,29,FALSE)=0,"-",VLOOKUP($AU174,'FE Source'!$A:$AK,29,FALSE))</f>
        <v>-16.5</v>
      </c>
      <c r="BM174" s="219">
        <f>IF(VLOOKUP($AU174,'FE Source'!$A:$AK,30,FALSE)=0,"-",VLOOKUP($AU174,'FE Source'!$A:$AK,30,FALSE))</f>
        <v>4.01</v>
      </c>
      <c r="BN174" t="str">
        <f>IF(VLOOKUP($AU174,'FE Source'!$A:$AK,31,FALSE)="No Specified Index","-",IF(VLOOKUP($AU174,'FE Source'!$A:$AK,31,FALSE)=0,"-",VLOOKUP($AU174,'FE Source'!$A:$AK,31,FALSE)))</f>
        <v>JP Morgan Asia Credit Index</v>
      </c>
      <c r="BO174" s="217">
        <f>IF(VLOOKUP($AU174,'FE Source'!$A:$AK,32,FALSE)=0,"-",VLOOKUP($AU174,'FE Source'!$A:$AK,32,FALSE))</f>
        <v>41001</v>
      </c>
      <c r="BP174" s="18">
        <f>IF(VLOOKUP($AU174,'FE Source'!$AZ:$BC,2,FALSE)=0,"-",VLOOKUP($AU174,'FE Source'!$AZ:$BC,2,FALSE))</f>
        <v>-5.17</v>
      </c>
      <c r="BQ174" s="18" t="str">
        <f>IF(VLOOKUP($AU174,'FE Source'!$AZ:$BC,3,FALSE)=0,"-",VLOOKUP($AU174,'FE Source'!$AZ:$BC,3,FALSE))</f>
        <v>-</v>
      </c>
      <c r="BR174" s="18" t="str">
        <f>IF(VLOOKUP($AU174,'FE Source'!$AZ:$BC,4,FALSE)=0,"-",VLOOKUP($AU174,'FE Source'!$AZ:$BC,4,FALSE))</f>
        <v>-</v>
      </c>
    </row>
    <row r="175" spans="1:70" ht="15" customHeight="1">
      <c r="A175" s="3"/>
      <c r="B175" s="159" t="str">
        <f>INDEX('UT - Retail'!$A$7:$A$1409,MATCH(AU175,'UT - Retail'!$U$7:$U$1409,0),1)</f>
        <v xml:space="preserve">Blackrock </v>
      </c>
      <c r="C175" s="708" t="str">
        <f>INDEX('UT - Retail'!$B$7:$B$1409,MATCH(AU175,'UT - Retail'!$U$7:$U$1409,0),1)</f>
        <v>Blackrock Asian Tiger Bond A8 AUD-H</v>
      </c>
      <c r="D175" s="709"/>
      <c r="E175" s="150" t="str">
        <f>VLOOKUP(C175,'UT - Retail'!$B:$K,8,FALSE)</f>
        <v>Fixed Income</v>
      </c>
      <c r="F175" s="141" t="str">
        <f>VLOOKUP(C175,'UT - Retail'!$B:$K,9,FALSE)</f>
        <v>Asia Pacific ex-Japan</v>
      </c>
      <c r="G175" s="141" t="str">
        <f>VLOOKUP(C175,'UT - Retail'!$B:$K,10,FALSE)</f>
        <v>General</v>
      </c>
      <c r="H175" s="82" t="str">
        <f>VLOOKUP(C175,'UT - Retail'!$B:$N,13,FALSE)</f>
        <v>No</v>
      </c>
      <c r="I175" s="82" t="str">
        <f>VLOOKUP(C175,'UT - Retail'!$B:$Q,14,FALSE)</f>
        <v>No</v>
      </c>
      <c r="J175" s="141" t="str">
        <f>VLOOKUP(C175,'UT - Retail'!$B:$Q,11,FALSE)</f>
        <v>Yes</v>
      </c>
      <c r="K175" s="130" t="str">
        <f>VLOOKUP(C175,'UT - Retail'!$B:$P,15,FALSE)</f>
        <v>Yes</v>
      </c>
      <c r="L175" s="82" t="str">
        <f>VLOOKUP(C175,'UT - Retail'!$B:$Q,16,FALSE)</f>
        <v>iFast</v>
      </c>
      <c r="M175" s="173" t="str">
        <f>VLOOKUP(C175,'UT - Retail'!$B:$K,6,FALSE)</f>
        <v>AUD</v>
      </c>
      <c r="N175" s="173" t="str">
        <f>IFERROR(IF(MATCH(C175,'Portfolio Construction'!$AL:$AL,0),"Yes","No"),"No")</f>
        <v>No</v>
      </c>
      <c r="O175" s="173" t="str">
        <f>IFERROR(IF(MATCH(C175,'Portfolio Construction'!$AN:$AN,0),"Yes","No"),"No")</f>
        <v>No</v>
      </c>
      <c r="P175" s="173" t="str">
        <f>IFERROR(IF(MATCH(C175,'Portfolio Construction'!$AP:$AP,0),"Yes","No"),"No")</f>
        <v>No</v>
      </c>
      <c r="Q175" s="173" t="str">
        <f>IFERROR(IF(MATCH(C175,'Portfolio Construction'!$AR:$AR,0),"Yes","No"),"No")</f>
        <v>No</v>
      </c>
      <c r="R175" s="173" t="str">
        <f>IFERROR(IF(MATCH(C175,'Portfolio Construction'!$AT:$AT,0),"Yes","No"),"No")</f>
        <v>No</v>
      </c>
      <c r="S175" s="173" t="str">
        <f>IFERROR(IF(MATCH(C175,'Portfolio Construction'!$AV:$AV,0),"Yes","No"),"No")</f>
        <v>No</v>
      </c>
      <c r="T175" s="173" t="str">
        <f>IFERROR(IF(MATCH(C175,'Portfolio Construction'!$AX:$AX,0),"Yes","No"),"No")</f>
        <v>No</v>
      </c>
      <c r="U175" s="173" t="str">
        <f>IFERROR(IF(MATCH(C175,'Portfolio Construction'!$AZ:$AZ,0),"Yes","No"),"No")</f>
        <v>No</v>
      </c>
      <c r="V175" s="173" t="str">
        <f>IFERROR(IF(MATCH(C175,'Portfolio Construction'!$BB:$BB,0),"Yes","No"),"No")</f>
        <v>No</v>
      </c>
      <c r="W175" s="619">
        <f>IF(VLOOKUP($AU175,'FE Source'!$A:$W,3,FALSE)=0,"-",VLOOKUP($AU175,'FE Source'!$A:$W,3,FALSE))</f>
        <v>0.41</v>
      </c>
      <c r="X175" s="618">
        <f>IF(VLOOKUP($AU175,'FE Source'!$A:$W,4,FALSE)=0,"-",VLOOKUP($AU175,'FE Source'!$A:$W,4,FALSE))</f>
        <v>1.1399999999999999</v>
      </c>
      <c r="Y175" s="618">
        <f>IF(VLOOKUP($AU175,'FE Source'!$A:$W,5,FALSE)=0,"-",VLOOKUP($AU175,'FE Source'!$A:$W,5,FALSE))</f>
        <v>-3.58</v>
      </c>
      <c r="Z175" s="618">
        <f>IF(VLOOKUP($AU175,'FE Source'!$A:$W,6,FALSE)=0,"-",VLOOKUP($AU175,'FE Source'!$A:$W,6,FALSE))</f>
        <v>-1.63</v>
      </c>
      <c r="AA175" s="618">
        <f>IF(VLOOKUP($AU175,'FE Source'!$A:$W,7,FALSE)=0,"-",VLOOKUP($AU175,'FE Source'!$A:$W,7,FALSE))</f>
        <v>-4.03</v>
      </c>
      <c r="AB175" s="618">
        <f>IF(VLOOKUP($AU175,'FE Source'!$A:$W,8,FALSE)=0,"-",VLOOKUP($AU175,'FE Source'!$A:$W,8,FALSE))</f>
        <v>-2.95</v>
      </c>
      <c r="AC175" s="623">
        <f>IF(VLOOKUP($AU175,'FE Source'!$A:$W,9,FALSE)=0,"-",VLOOKUP($AU175,'FE Source'!$A:$W,9,FALSE))</f>
        <v>-1.55</v>
      </c>
      <c r="AD175" s="146">
        <f>IF(VLOOKUP($AU175,'FE Source'!$A:$W,10,FALSE)=0,"-",VLOOKUP($AU175,'FE Source'!$A:$W,10,FALSE))</f>
        <v>1.61</v>
      </c>
      <c r="AE175" s="83">
        <f>IF(VLOOKUP($AU175,'FE Source'!$A:$W,11,FALSE)=0,"-",VLOOKUP($AU175,'FE Source'!$A:$W,11,FALSE))</f>
        <v>11.09</v>
      </c>
      <c r="AF175" s="83">
        <f>IF(VLOOKUP($AU175,'FE Source'!$A:$W,12,FALSE)=0,"-",VLOOKUP($AU175,'FE Source'!$A:$W,12,FALSE))</f>
        <v>-0.01</v>
      </c>
      <c r="AG175" s="131">
        <f>IF(VLOOKUP($AU175,'FE Source'!$A:$W,14,FALSE)=0,"-",VLOOKUP($AU175,'FE Source'!$A:$W,14,FALSE))</f>
        <v>-20.09</v>
      </c>
      <c r="AH175" s="173">
        <f>IF(VLOOKUP($AU175,'FE Source'!$A:$DJ,33,FALSE)=0,"-",VLOOKUP($AU175,'FE Source'!$A:$DJ,33,FALSE))</f>
        <v>-21.93</v>
      </c>
      <c r="AI175" s="204">
        <f>IF(VLOOKUP($AU175,'FE Source'!$A:$Y,20,FALSE)=0,"-",VLOOKUP($AU175,'FE Source'!$A:$Y,20,FALSE))</f>
        <v>111.5</v>
      </c>
      <c r="AJ175" s="257">
        <f>IF(VLOOKUP($AU175,'FE Source'!$A:$DJ,34,FALSE)=0,"-",VLOOKUP($AU175,'FE Source'!$A:$DJ,34,FALSE))</f>
        <v>116.06</v>
      </c>
      <c r="AK175" s="257">
        <f>IF(VLOOKUP($AU175,'FE Source'!$A:$DJ,35,FALSE)=0,"-",VLOOKUP($AU175,'FE Source'!$A:$DJ,35,FALSE))</f>
        <v>-84.94</v>
      </c>
      <c r="AL175" s="327">
        <f>IF(VLOOKUP($AU175,'FE Source'!$A:$Y,19,FALSE)=0,"-",VLOOKUP($AU175,'FE Source'!$A:$Y,19,FALSE))</f>
        <v>178.62</v>
      </c>
      <c r="AM175" s="259">
        <f>IF(VLOOKUP($AU175,'FE Source'!$A:$DJ,36,FALSE)=0,"-",VLOOKUP($AU175,'FE Source'!$A:$DJ,36,FALSE))</f>
        <v>147.97999999999999</v>
      </c>
      <c r="AN175" s="167">
        <f>IF(VLOOKUP($AU175,'FE Source'!$A:$W,13,FALSE)=0,"-",VLOOKUP($AU175,'FE Source'!$A:$W,13,FALSE))</f>
        <v>2700.3</v>
      </c>
      <c r="AO175" s="199">
        <f>IF(J175="no","-",IF(VLOOKUP($AU175,'FE Source'!$A:$W,15,FALSE)=0,"-",VLOOKUP($AU175,'FE Source'!$A:$W,15,FALSE)))</f>
        <v>4.8899999999999997</v>
      </c>
      <c r="AP175" s="202" t="str">
        <f>IF(AO175="-","-",IF(VLOOKUP($AU175,'FE Source'!$A:$Z,21,FALSE)=0,"-",IF(VLOOKUP($AU175,'FE Source'!$A:$Z,21,FALSE)=2,"Semi-Annual",IF(VLOOKUP($AU175,'FE Source'!$A:$Z,21,FALSE)=4,"Quarterly",IF(VLOOKUP($AU175,'FE Source'!$A:$Z,21,FALSE)=12,"Monthly","Annual")))))</f>
        <v>Monthly</v>
      </c>
      <c r="AQ175" s="170">
        <f t="array" ref="AQ175">IF(VLOOKUP($AU175,'FE Source'!$A:$W,16,FALSE)=0,"-",VLOOKUP($AU175,'FE Source'!$A:$W,16,FALSE))</f>
        <v>1.1599999999999999</v>
      </c>
      <c r="AR175" s="176" t="str">
        <f>IF(VLOOKUP($AU175,'FE Source'!$A:$W,17,FALSE)=0,"-",VLOOKUP($AU175,'FE Source'!$A:$W,17,FALSE))</f>
        <v>-</v>
      </c>
      <c r="AS175" s="173">
        <f>IF(VLOOKUP($AU175,'FE Source'!$AN:$AS,4,FALSE)="",VLOOKUP($AU175,'FE Source'!$AN:$AS,3,FALSE),VLOOKUP($AU175,'FE Source'!$AN:$AS,4,FALSE))</f>
        <v>7.94</v>
      </c>
      <c r="AT175" s="179">
        <f>IF(VLOOKUP($AU175,'FE Source'!$AN:$AS,5,FALSE)=0,"-",VLOOKUP($AU175,'FE Source'!$AN:$AS,5,FALSE))</f>
        <v>45783</v>
      </c>
      <c r="AU175" s="178" t="s">
        <v>2183</v>
      </c>
      <c r="BE175" s="219">
        <f>IF(VLOOKUP($AU175,'FE Source'!$A:$AK,22,FALSE)=0,"-",VLOOKUP($AU175,'FE Source'!$A:$AK,22,FALSE))</f>
        <v>-0.61</v>
      </c>
      <c r="BF175" s="219">
        <f>IF(VLOOKUP($AU175,'FE Source'!$A:$AK,23,FALSE)=0,"-",VLOOKUP($AU175,'FE Source'!$A:$AK,23,FALSE))</f>
        <v>7.27</v>
      </c>
      <c r="BG175" s="219">
        <f>IF(VLOOKUP($AU175,'FE Source'!$A:$AK,24,FALSE)=0,"-",VLOOKUP($AU175,'FE Source'!$A:$AK,24,FALSE))</f>
        <v>7.07</v>
      </c>
      <c r="BH175" s="219">
        <f>IF(VLOOKUP($AU175,'FE Source'!$A:$AK,25,FALSE)=0,"-",VLOOKUP($AU175,'FE Source'!$A:$AK,25,FALSE))</f>
        <v>-11.41</v>
      </c>
      <c r="BI175" s="219">
        <f>IF(VLOOKUP($AU175,'FE Source'!$A:$AK,26,FALSE)=0,"-",VLOOKUP($AU175,'FE Source'!$A:$AK,26,FALSE))</f>
        <v>8.66</v>
      </c>
      <c r="BJ175" s="219">
        <f>IF(VLOOKUP($AU175,'FE Source'!$A:$AK,27,FALSE)=0,"-",VLOOKUP($AU175,'FE Source'!$A:$AK,27,FALSE))</f>
        <v>13.45</v>
      </c>
      <c r="BK175" s="219">
        <f>IF(VLOOKUP($AU175,'FE Source'!$A:$AK,28,FALSE)=0,"-",VLOOKUP($AU175,'FE Source'!$A:$AK,28,FALSE))</f>
        <v>-11.31</v>
      </c>
      <c r="BL175" s="219">
        <f>IF(VLOOKUP($AU175,'FE Source'!$A:$AK,29,FALSE)=0,"-",VLOOKUP($AU175,'FE Source'!$A:$AK,29,FALSE))</f>
        <v>-23.16</v>
      </c>
      <c r="BM175" s="219">
        <f>IF(VLOOKUP($AU175,'FE Source'!$A:$AK,30,FALSE)=0,"-",VLOOKUP($AU175,'FE Source'!$A:$AK,30,FALSE))</f>
        <v>3.02</v>
      </c>
      <c r="BN175" t="str">
        <f>IF(VLOOKUP($AU175,'FE Source'!$A:$AK,31,FALSE)="No Specified Index","-",IF(VLOOKUP($AU175,'FE Source'!$A:$AK,31,FALSE)=0,"-",VLOOKUP($AU175,'FE Source'!$A:$AK,31,FALSE)))</f>
        <v>JP Morgan Asia Credit Index</v>
      </c>
      <c r="BO175" s="217">
        <f>IF(VLOOKUP($AU175,'FE Source'!$A:$AK,32,FALSE)=0,"-",VLOOKUP($AU175,'FE Source'!$A:$AK,32,FALSE))</f>
        <v>41325</v>
      </c>
      <c r="BP175" s="18">
        <f>IF(VLOOKUP($AU175,'FE Source'!$AZ:$BC,2,FALSE)=0,"-",VLOOKUP($AU175,'FE Source'!$AZ:$BC,2,FALSE))</f>
        <v>-9.3800000000000008</v>
      </c>
      <c r="BQ175" s="18" t="str">
        <f>IF(VLOOKUP($AU175,'FE Source'!$AZ:$BC,3,FALSE)=0,"-",VLOOKUP($AU175,'FE Source'!$AZ:$BC,3,FALSE))</f>
        <v>-</v>
      </c>
      <c r="BR175" s="18" t="str">
        <f>IF(VLOOKUP($AU175,'FE Source'!$AZ:$BC,4,FALSE)=0,"-",VLOOKUP($AU175,'FE Source'!$AZ:$BC,4,FALSE))</f>
        <v>-</v>
      </c>
    </row>
    <row r="176" spans="1:70" ht="15" customHeight="1">
      <c r="A176" s="3"/>
      <c r="B176" s="159" t="str">
        <f>INDEX('UT - Retail'!$A$7:$A$1409,MATCH(AU176,'UT - Retail'!$U$7:$U$1409,0),1)</f>
        <v xml:space="preserve">Blackrock </v>
      </c>
      <c r="C176" s="710" t="str">
        <f>INDEX('UT - Retail'!$B$7:$B$1409,MATCH(AU176,'UT - Retail'!$U$7:$U$1409,0),1)</f>
        <v>Blackrock Asian Tiger Bond A8 NZD-H</v>
      </c>
      <c r="D176" s="711"/>
      <c r="E176" s="147" t="str">
        <f>VLOOKUP(C176,'UT - Retail'!$B:$K,8,FALSE)</f>
        <v>Fixed Income</v>
      </c>
      <c r="F176" s="82" t="str">
        <f>VLOOKUP(C176,'UT - Retail'!$B:$K,9,FALSE)</f>
        <v>Asia Pacific ex-Japan</v>
      </c>
      <c r="G176" s="82" t="str">
        <f>VLOOKUP(C176,'UT - Retail'!$B:$K,10,FALSE)</f>
        <v>General</v>
      </c>
      <c r="H176" s="82" t="str">
        <f>VLOOKUP(C176,'UT - Retail'!$B:$N,13,FALSE)</f>
        <v>No</v>
      </c>
      <c r="I176" s="82" t="str">
        <f>VLOOKUP(C176,'UT - Retail'!$B:$Q,14,FALSE)</f>
        <v>No</v>
      </c>
      <c r="J176" s="82" t="str">
        <f>VLOOKUP(C176,'UT - Retail'!$B:$Q,11,FALSE)</f>
        <v>Yes</v>
      </c>
      <c r="K176" s="130" t="str">
        <f>VLOOKUP(C176,'UT - Retail'!$B:$P,15,FALSE)</f>
        <v>Yes</v>
      </c>
      <c r="L176" s="82" t="str">
        <f>VLOOKUP(C176,'UT - Retail'!$B:$Q,16,FALSE)</f>
        <v>iFast</v>
      </c>
      <c r="M176" s="173" t="str">
        <f>VLOOKUP(C176,'UT - Retail'!$B:$K,6,FALSE)</f>
        <v>NZD</v>
      </c>
      <c r="N176" s="173" t="str">
        <f>IFERROR(IF(MATCH(C176,'Portfolio Construction'!$AL:$AL,0),"Yes","No"),"No")</f>
        <v>No</v>
      </c>
      <c r="O176" s="173" t="str">
        <f>IFERROR(IF(MATCH(C176,'Portfolio Construction'!$AN:$AN,0),"Yes","No"),"No")</f>
        <v>No</v>
      </c>
      <c r="P176" s="173" t="str">
        <f>IFERROR(IF(MATCH(C176,'Portfolio Construction'!$AP:$AP,0),"Yes","No"),"No")</f>
        <v>No</v>
      </c>
      <c r="Q176" s="173" t="str">
        <f>IFERROR(IF(MATCH(C176,'Portfolio Construction'!$AR:$AR,0),"Yes","No"),"No")</f>
        <v>No</v>
      </c>
      <c r="R176" s="173" t="str">
        <f>IFERROR(IF(MATCH(C176,'Portfolio Construction'!$AT:$AT,0),"Yes","No"),"No")</f>
        <v>No</v>
      </c>
      <c r="S176" s="173" t="str">
        <f>IFERROR(IF(MATCH(C176,'Portfolio Construction'!$AV:$AV,0),"Yes","No"),"No")</f>
        <v>No</v>
      </c>
      <c r="T176" s="173" t="str">
        <f>IFERROR(IF(MATCH(C176,'Portfolio Construction'!$AX:$AX,0),"Yes","No"),"No")</f>
        <v>No</v>
      </c>
      <c r="U176" s="173" t="str">
        <f>IFERROR(IF(MATCH(C176,'Portfolio Construction'!$AZ:$AZ,0),"Yes","No"),"No")</f>
        <v>No</v>
      </c>
      <c r="V176" s="173" t="str">
        <f>IFERROR(IF(MATCH(C176,'Portfolio Construction'!$BB:$BB,0),"Yes","No"),"No")</f>
        <v>No</v>
      </c>
      <c r="W176" s="619">
        <f>IF(VLOOKUP($AU176,'FE Source'!$A:$W,3,FALSE)=0,"-",VLOOKUP($AU176,'FE Source'!$A:$W,3,FALSE))</f>
        <v>2.5</v>
      </c>
      <c r="X176" s="618">
        <f>IF(VLOOKUP($AU176,'FE Source'!$A:$W,4,FALSE)=0,"-",VLOOKUP($AU176,'FE Source'!$A:$W,4,FALSE))</f>
        <v>0.88</v>
      </c>
      <c r="Y176" s="618">
        <f>IF(VLOOKUP($AU176,'FE Source'!$A:$W,5,FALSE)=0,"-",VLOOKUP($AU176,'FE Source'!$A:$W,5,FALSE))</f>
        <v>-1.72</v>
      </c>
      <c r="Z176" s="618">
        <f>IF(VLOOKUP($AU176,'FE Source'!$A:$W,6,FALSE)=0,"-",VLOOKUP($AU176,'FE Source'!$A:$W,6,FALSE))</f>
        <v>0.56000000000000005</v>
      </c>
      <c r="AA176" s="618">
        <f>IF(VLOOKUP($AU176,'FE Source'!$A:$W,7,FALSE)=0,"-",VLOOKUP($AU176,'FE Source'!$A:$W,7,FALSE))</f>
        <v>-2.6</v>
      </c>
      <c r="AB176" s="618">
        <f>IF(VLOOKUP($AU176,'FE Source'!$A:$W,8,FALSE)=0,"-",VLOOKUP($AU176,'FE Source'!$A:$W,8,FALSE))</f>
        <v>-2.62</v>
      </c>
      <c r="AC176" s="623">
        <f>IF(VLOOKUP($AU176,'FE Source'!$A:$W,9,FALSE)=0,"-",VLOOKUP($AU176,'FE Source'!$A:$W,9,FALSE))</f>
        <v>-1.23</v>
      </c>
      <c r="AD176" s="147">
        <f>IF(VLOOKUP($AU176,'FE Source'!$A:$W,10,FALSE)=0,"-",VLOOKUP($AU176,'FE Source'!$A:$W,10,FALSE))</f>
        <v>1.1000000000000001</v>
      </c>
      <c r="AE176" s="82">
        <f>IF(VLOOKUP($AU176,'FE Source'!$A:$W,11,FALSE)=0,"-",VLOOKUP($AU176,'FE Source'!$A:$W,11,FALSE))</f>
        <v>12.21</v>
      </c>
      <c r="AF176" s="82">
        <f>IF(VLOOKUP($AU176,'FE Source'!$A:$W,12,FALSE)=0,"-",VLOOKUP($AU176,'FE Source'!$A:$W,12,FALSE))</f>
        <v>-0.01</v>
      </c>
      <c r="AG176" s="130">
        <f>IF(VLOOKUP($AU176,'FE Source'!$A:$W,14,FALSE)=0,"-",VLOOKUP($AU176,'FE Source'!$A:$W,14,FALSE))</f>
        <v>-20.010000000000002</v>
      </c>
      <c r="AH176" s="173">
        <f>IF(VLOOKUP($AU176,'FE Source'!$A:$DJ,33,FALSE)=0,"-",VLOOKUP($AU176,'FE Source'!$A:$DJ,33,FALSE))</f>
        <v>-82.76</v>
      </c>
      <c r="AI176" s="203">
        <f>IF(VLOOKUP($AU176,'FE Source'!$A:$Y,20,FALSE)=0,"-",VLOOKUP($AU176,'FE Source'!$A:$Y,20,FALSE))</f>
        <v>75.52</v>
      </c>
      <c r="AJ176" s="257">
        <f>IF(VLOOKUP($AU176,'FE Source'!$A:$DJ,34,FALSE)=0,"-",VLOOKUP($AU176,'FE Source'!$A:$DJ,34,FALSE))</f>
        <v>78.78</v>
      </c>
      <c r="AK176" s="257">
        <f>IF(VLOOKUP($AU176,'FE Source'!$A:$DJ,35,FALSE)=0,"-",VLOOKUP($AU176,'FE Source'!$A:$DJ,35,FALSE))</f>
        <v>-262.49</v>
      </c>
      <c r="AL176" s="326">
        <f>IF(VLOOKUP($AU176,'FE Source'!$A:$Y,19,FALSE)=0,"-",VLOOKUP($AU176,'FE Source'!$A:$Y,19,FALSE))</f>
        <v>122.71</v>
      </c>
      <c r="AM176" s="259">
        <f>IF(VLOOKUP($AU176,'FE Source'!$A:$DJ,36,FALSE)=0,"-",VLOOKUP($AU176,'FE Source'!$A:$DJ,36,FALSE))</f>
        <v>115.32</v>
      </c>
      <c r="AN176" s="165">
        <f>IF(VLOOKUP($AU176,'FE Source'!$A:$W,13,FALSE)=0,"-",VLOOKUP($AU176,'FE Source'!$A:$W,13,FALSE))</f>
        <v>2700.3</v>
      </c>
      <c r="AO176" s="198">
        <f>IF(J176="no","-",IF(VLOOKUP($AU176,'FE Source'!$A:$W,15,FALSE)=0,"-",VLOOKUP($AU176,'FE Source'!$A:$W,15,FALSE)))</f>
        <v>5.88</v>
      </c>
      <c r="AP176" s="201" t="str">
        <f>IF(AO176="-","-",IF(VLOOKUP($AU176,'FE Source'!$A:$Z,21,FALSE)=0,"-",IF(VLOOKUP($AU176,'FE Source'!$A:$Z,21,FALSE)=2,"Semi-Annual",IF(VLOOKUP($AU176,'FE Source'!$A:$Z,21,FALSE)=4,"Quarterly",IF(VLOOKUP($AU176,'FE Source'!$A:$Z,21,FALSE)=12,"Monthly","Annual")))))</f>
        <v>Monthly</v>
      </c>
      <c r="AQ176" s="170">
        <f t="array" ref="AQ176">IF(VLOOKUP($AU176,'FE Source'!$A:$W,16,FALSE)=0,"-",VLOOKUP($AU176,'FE Source'!$A:$W,16,FALSE))</f>
        <v>1.1599999999999999</v>
      </c>
      <c r="AR176" s="175" t="str">
        <f>IF(VLOOKUP($AU176,'FE Source'!$A:$W,17,FALSE)=0,"-",VLOOKUP($AU176,'FE Source'!$A:$W,17,FALSE))</f>
        <v>-</v>
      </c>
      <c r="AS176" s="173">
        <f>IF(VLOOKUP($AU176,'FE Source'!$AN:$AS,4,FALSE)="",VLOOKUP($AU176,'FE Source'!$AN:$AS,3,FALSE),VLOOKUP($AU176,'FE Source'!$AN:$AS,4,FALSE))</f>
        <v>8.35</v>
      </c>
      <c r="AT176" s="179">
        <f>IF(VLOOKUP($AU176,'FE Source'!$AN:$AS,5,FALSE)=0,"-",VLOOKUP($AU176,'FE Source'!$AN:$AS,5,FALSE))</f>
        <v>45783</v>
      </c>
      <c r="AU176" s="178" t="s">
        <v>5257</v>
      </c>
      <c r="BE176" s="219" t="str">
        <f>IF(VLOOKUP($AU176,'FE Source'!$A:$AK,22,FALSE)=0,"-",VLOOKUP($AU176,'FE Source'!$A:$AK,22,FALSE))</f>
        <v>-</v>
      </c>
      <c r="BF176" s="219">
        <f>IF(VLOOKUP($AU176,'FE Source'!$A:$AK,23,FALSE)=0,"-",VLOOKUP($AU176,'FE Source'!$A:$AK,23,FALSE))</f>
        <v>10.210000000000001</v>
      </c>
      <c r="BG176" s="219">
        <f>IF(VLOOKUP($AU176,'FE Source'!$A:$AK,24,FALSE)=0,"-",VLOOKUP($AU176,'FE Source'!$A:$AK,24,FALSE))</f>
        <v>1.32</v>
      </c>
      <c r="BH176" s="219">
        <f>IF(VLOOKUP($AU176,'FE Source'!$A:$AK,25,FALSE)=0,"-",VLOOKUP($AU176,'FE Source'!$A:$AK,25,FALSE))</f>
        <v>-6.99</v>
      </c>
      <c r="BI176" s="219">
        <f>IF(VLOOKUP($AU176,'FE Source'!$A:$AK,26,FALSE)=0,"-",VLOOKUP($AU176,'FE Source'!$A:$AK,26,FALSE))</f>
        <v>9.5</v>
      </c>
      <c r="BJ176" s="219">
        <f>IF(VLOOKUP($AU176,'FE Source'!$A:$AK,27,FALSE)=0,"-",VLOOKUP($AU176,'FE Source'!$A:$AK,27,FALSE))</f>
        <v>10.57</v>
      </c>
      <c r="BK176" s="219">
        <f>IF(VLOOKUP($AU176,'FE Source'!$A:$AK,28,FALSE)=0,"-",VLOOKUP($AU176,'FE Source'!$A:$AK,28,FALSE))</f>
        <v>-10.29</v>
      </c>
      <c r="BL176" s="219">
        <f>IF(VLOOKUP($AU176,'FE Source'!$A:$AK,29,FALSE)=0,"-",VLOOKUP($AU176,'FE Source'!$A:$AK,29,FALSE))</f>
        <v>-23.23</v>
      </c>
      <c r="BM176" s="219">
        <f>IF(VLOOKUP($AU176,'FE Source'!$A:$AK,30,FALSE)=0,"-",VLOOKUP($AU176,'FE Source'!$A:$AK,30,FALSE))</f>
        <v>3.85</v>
      </c>
      <c r="BN176" t="str">
        <f>IF(VLOOKUP($AU176,'FE Source'!$A:$AK,31,FALSE)="No Specified Index","-",IF(VLOOKUP($AU176,'FE Source'!$A:$AK,31,FALSE)=0,"-",VLOOKUP($AU176,'FE Source'!$A:$AK,31,FALSE)))</f>
        <v>JP Morgan Asia Credit Index</v>
      </c>
      <c r="BO176" s="217">
        <f>IF(VLOOKUP($AU176,'FE Source'!$A:$AK,32,FALSE)=0,"-",VLOOKUP($AU176,'FE Source'!$A:$AK,32,FALSE))</f>
        <v>42074</v>
      </c>
      <c r="BP176" s="18" t="str">
        <f>IF(VLOOKUP($AU176,'FE Source'!$AZ:$BC,2,FALSE)=0,"-",VLOOKUP($AU176,'FE Source'!$AZ:$BC,2,FALSE))</f>
        <v>-</v>
      </c>
      <c r="BQ176" s="18" t="str">
        <f>IF(VLOOKUP($AU176,'FE Source'!$AZ:$BC,3,FALSE)=0,"-",VLOOKUP($AU176,'FE Source'!$AZ:$BC,3,FALSE))</f>
        <v>-</v>
      </c>
      <c r="BR176" s="18" t="str">
        <f>IF(VLOOKUP($AU176,'FE Source'!$AZ:$BC,4,FALSE)=0,"-",VLOOKUP($AU176,'FE Source'!$AZ:$BC,4,FALSE))</f>
        <v>-</v>
      </c>
    </row>
    <row r="177" spans="1:70" ht="15" customHeight="1">
      <c r="A177" s="3"/>
      <c r="B177" s="159" t="str">
        <f>INDEX('UT - Retail'!$A$7:$A$1409,MATCH(AU177,'UT - Retail'!$U$7:$U$1409,0),1)</f>
        <v xml:space="preserve">Blackrock </v>
      </c>
      <c r="C177" s="710" t="str">
        <f>INDEX('UT - Retail'!$B$7:$B$1409,MATCH(AU177,'UT - Retail'!$U$7:$U$1409,0),1)</f>
        <v>Blackrock China Bond A2 RMB</v>
      </c>
      <c r="D177" s="711"/>
      <c r="E177" s="147" t="str">
        <f>VLOOKUP(C177,'UT - Retail'!$B:$K,8,FALSE)</f>
        <v>Fixed Income</v>
      </c>
      <c r="F177" s="82" t="str">
        <f>VLOOKUP(C177,'UT - Retail'!$B:$K,9,FALSE)</f>
        <v>China</v>
      </c>
      <c r="G177" s="82" t="str">
        <f>VLOOKUP(C177,'UT - Retail'!$B:$K,10,FALSE)</f>
        <v>General</v>
      </c>
      <c r="H177" s="82" t="str">
        <f>VLOOKUP(C177,'UT - Retail'!$B:$N,13,FALSE)</f>
        <v>No</v>
      </c>
      <c r="I177" s="82" t="str">
        <f>VLOOKUP(C177,'UT - Retail'!$B:$Q,14,FALSE)</f>
        <v>No</v>
      </c>
      <c r="J177" s="82" t="str">
        <f>VLOOKUP(C177,'UT - Retail'!$B:$Q,11,FALSE)</f>
        <v>No</v>
      </c>
      <c r="K177" s="130" t="str">
        <f>VLOOKUP(C177,'UT - Retail'!$B:$P,15,FALSE)</f>
        <v>Yes</v>
      </c>
      <c r="L177" s="82" t="str">
        <f>VLOOKUP(C177,'UT - Retail'!$B:$Q,16,FALSE)</f>
        <v>Both</v>
      </c>
      <c r="M177" s="173" t="str">
        <f>VLOOKUP(C177,'UT - Retail'!$B:$K,6,FALSE)</f>
        <v>RMB</v>
      </c>
      <c r="N177" s="173" t="str">
        <f>IFERROR(IF(MATCH(C177,'Portfolio Construction'!$AL:$AL,0),"Yes","No"),"No")</f>
        <v>No</v>
      </c>
      <c r="O177" s="173" t="str">
        <f>IFERROR(IF(MATCH(C177,'Portfolio Construction'!$AN:$AN,0),"Yes","No"),"No")</f>
        <v>No</v>
      </c>
      <c r="P177" s="173" t="str">
        <f>IFERROR(IF(MATCH(C177,'Portfolio Construction'!$AP:$AP,0),"Yes","No"),"No")</f>
        <v>No</v>
      </c>
      <c r="Q177" s="173" t="str">
        <f>IFERROR(IF(MATCH(C177,'Portfolio Construction'!$AR:$AR,0),"Yes","No"),"No")</f>
        <v>No</v>
      </c>
      <c r="R177" s="173" t="str">
        <f>IFERROR(IF(MATCH(C177,'Portfolio Construction'!$AT:$AT,0),"Yes","No"),"No")</f>
        <v>No</v>
      </c>
      <c r="S177" s="173" t="str">
        <f>IFERROR(IF(MATCH(C177,'Portfolio Construction'!$AV:$AV,0),"Yes","No"),"No")</f>
        <v>No</v>
      </c>
      <c r="T177" s="173" t="str">
        <f>IFERROR(IF(MATCH(C177,'Portfolio Construction'!$AX:$AX,0),"Yes","No"),"No")</f>
        <v>No</v>
      </c>
      <c r="U177" s="173" t="str">
        <f>IFERROR(IF(MATCH(C177,'Portfolio Construction'!$AZ:$AZ,0),"Yes","No"),"No")</f>
        <v>No</v>
      </c>
      <c r="V177" s="173" t="str">
        <f>IFERROR(IF(MATCH(C177,'Portfolio Construction'!$BB:$BB,0),"Yes","No"),"No")</f>
        <v>No</v>
      </c>
      <c r="W177" s="619">
        <f>IF(VLOOKUP($AU177,'FE Source'!$A:$W,3,FALSE)=0,"-",VLOOKUP($AU177,'FE Source'!$A:$W,3,FALSE))</f>
        <v>-3.11</v>
      </c>
      <c r="X177" s="618">
        <f>IF(VLOOKUP($AU177,'FE Source'!$A:$W,4,FALSE)=0,"-",VLOOKUP($AU177,'FE Source'!$A:$W,4,FALSE))</f>
        <v>-3.08</v>
      </c>
      <c r="Y177" s="618">
        <f>IF(VLOOKUP($AU177,'FE Source'!$A:$W,5,FALSE)=0,"-",VLOOKUP($AU177,'FE Source'!$A:$W,5,FALSE))</f>
        <v>-2.58</v>
      </c>
      <c r="Z177" s="618">
        <f>IF(VLOOKUP($AU177,'FE Source'!$A:$W,6,FALSE)=0,"-",VLOOKUP($AU177,'FE Source'!$A:$W,6,FALSE))</f>
        <v>-0.2</v>
      </c>
      <c r="AA177" s="618">
        <f>IF(VLOOKUP($AU177,'FE Source'!$A:$W,7,FALSE)=0,"-",VLOOKUP($AU177,'FE Source'!$A:$W,7,FALSE))</f>
        <v>-2.54</v>
      </c>
      <c r="AB177" s="618">
        <f>IF(VLOOKUP($AU177,'FE Source'!$A:$W,8,FALSE)=0,"-",VLOOKUP($AU177,'FE Source'!$A:$W,8,FALSE))</f>
        <v>-0.25</v>
      </c>
      <c r="AC177" s="623">
        <f>IF(VLOOKUP($AU177,'FE Source'!$A:$W,9,FALSE)=0,"-",VLOOKUP($AU177,'FE Source'!$A:$W,9,FALSE))</f>
        <v>2</v>
      </c>
      <c r="AD177" s="147">
        <f>IF(VLOOKUP($AU177,'FE Source'!$A:$W,10,FALSE)=0,"-",VLOOKUP($AU177,'FE Source'!$A:$W,10,FALSE))</f>
        <v>1.1000000000000001</v>
      </c>
      <c r="AE177" s="82">
        <f>IF(VLOOKUP($AU177,'FE Source'!$A:$W,11,FALSE)=0,"-",VLOOKUP($AU177,'FE Source'!$A:$W,11,FALSE))</f>
        <v>5.22</v>
      </c>
      <c r="AF177" s="82" t="str">
        <f>IF(VLOOKUP($AU177,'FE Source'!$A:$W,12,FALSE)=0,"-",VLOOKUP($AU177,'FE Source'!$A:$W,12,FALSE))</f>
        <v>-</v>
      </c>
      <c r="AG177" s="130">
        <f>IF(VLOOKUP($AU177,'FE Source'!$A:$W,14,FALSE)=0,"-",VLOOKUP($AU177,'FE Source'!$A:$W,14,FALSE))</f>
        <v>-12.16</v>
      </c>
      <c r="AH177" s="173">
        <f>IF(VLOOKUP($AU177,'FE Source'!$A:$DJ,33,FALSE)=0,"-",VLOOKUP($AU177,'FE Source'!$A:$DJ,33,FALSE))</f>
        <v>58.2</v>
      </c>
      <c r="AI177" s="203">
        <f>IF(VLOOKUP($AU177,'FE Source'!$A:$Y,20,FALSE)=0,"-",VLOOKUP($AU177,'FE Source'!$A:$Y,20,FALSE))</f>
        <v>89.1</v>
      </c>
      <c r="AJ177" s="257">
        <f>IF(VLOOKUP($AU177,'FE Source'!$A:$DJ,34,FALSE)=0,"-",VLOOKUP($AU177,'FE Source'!$A:$DJ,34,FALSE))</f>
        <v>105.56</v>
      </c>
      <c r="AK177" s="257">
        <f>IF(VLOOKUP($AU177,'FE Source'!$A:$DJ,35,FALSE)=0,"-",VLOOKUP($AU177,'FE Source'!$A:$DJ,35,FALSE))</f>
        <v>57.09</v>
      </c>
      <c r="AL177" s="326">
        <f>IF(VLOOKUP($AU177,'FE Source'!$A:$Y,19,FALSE)=0,"-",VLOOKUP($AU177,'FE Source'!$A:$Y,19,FALSE))</f>
        <v>98.09</v>
      </c>
      <c r="AM177" s="259">
        <f>IF(VLOOKUP($AU177,'FE Source'!$A:$DJ,36,FALSE)=0,"-",VLOOKUP($AU177,'FE Source'!$A:$DJ,36,FALSE))</f>
        <v>93.27</v>
      </c>
      <c r="AN177" s="165">
        <f>IF(VLOOKUP($AU177,'FE Source'!$A:$W,13,FALSE)=0,"-",VLOOKUP($AU177,'FE Source'!$A:$W,13,FALSE))</f>
        <v>2793.9</v>
      </c>
      <c r="AO177" s="198" t="str">
        <f>IF(J177="no","-",IF(VLOOKUP($AU177,'FE Source'!$A:$W,15,FALSE)=0,"-",VLOOKUP($AU177,'FE Source'!$A:$W,15,FALSE)))</f>
        <v>-</v>
      </c>
      <c r="AP177" s="201" t="str">
        <f>IF(AO177="-","-",IF(VLOOKUP($AU177,'FE Source'!$A:$Z,21,FALSE)=0,"-",IF(VLOOKUP($AU177,'FE Source'!$A:$Z,21,FALSE)=2,"Semi-Annual",IF(VLOOKUP($AU177,'FE Source'!$A:$Z,21,FALSE)=4,"Quarterly",IF(VLOOKUP($AU177,'FE Source'!$A:$Z,21,FALSE)=12,"Monthly","Annual")))))</f>
        <v>-</v>
      </c>
      <c r="AQ177" s="170">
        <f t="array" ref="AQ177">IF(VLOOKUP($AU177,'FE Source'!$A:$W,16,FALSE)=0,"-",VLOOKUP($AU177,'FE Source'!$A:$W,16,FALSE))</f>
        <v>0.97</v>
      </c>
      <c r="AR177" s="175" t="str">
        <f>IF(VLOOKUP($AU177,'FE Source'!$A:$W,17,FALSE)=0,"-",VLOOKUP($AU177,'FE Source'!$A:$W,17,FALSE))</f>
        <v>Neutral</v>
      </c>
      <c r="AS177" s="173">
        <f>IF(VLOOKUP($AU177,'FE Source'!$AN:$AS,4,FALSE)="",VLOOKUP($AU177,'FE Source'!$AN:$AS,3,FALSE),VLOOKUP($AU177,'FE Source'!$AN:$AS,4,FALSE))</f>
        <v>107.56</v>
      </c>
      <c r="AT177" s="179">
        <f>IF(VLOOKUP($AU177,'FE Source'!$AN:$AS,5,FALSE)=0,"-",VLOOKUP($AU177,'FE Source'!$AN:$AS,5,FALSE))</f>
        <v>45783</v>
      </c>
      <c r="AU177" s="163" t="s">
        <v>5876</v>
      </c>
      <c r="BE177" s="219">
        <f>IF(VLOOKUP($AU177,'FE Source'!$A:$AK,22,FALSE)=0,"-",VLOOKUP($AU177,'FE Source'!$A:$AK,22,FALSE))</f>
        <v>5.15</v>
      </c>
      <c r="BF177" s="219">
        <f>IF(VLOOKUP($AU177,'FE Source'!$A:$AK,23,FALSE)=0,"-",VLOOKUP($AU177,'FE Source'!$A:$AK,23,FALSE))</f>
        <v>0.32</v>
      </c>
      <c r="BG177" s="219">
        <f>IF(VLOOKUP($AU177,'FE Source'!$A:$AK,24,FALSE)=0,"-",VLOOKUP($AU177,'FE Source'!$A:$AK,24,FALSE))</f>
        <v>7.62</v>
      </c>
      <c r="BH177" s="219">
        <f>IF(VLOOKUP($AU177,'FE Source'!$A:$AK,25,FALSE)=0,"-",VLOOKUP($AU177,'FE Source'!$A:$AK,25,FALSE))</f>
        <v>-0.15</v>
      </c>
      <c r="BI177" s="219">
        <f>IF(VLOOKUP($AU177,'FE Source'!$A:$AK,26,FALSE)=0,"-",VLOOKUP($AU177,'FE Source'!$A:$AK,26,FALSE))</f>
        <v>5.86</v>
      </c>
      <c r="BJ177" s="219">
        <f>IF(VLOOKUP($AU177,'FE Source'!$A:$AK,27,FALSE)=0,"-",VLOOKUP($AU177,'FE Source'!$A:$AK,27,FALSE))</f>
        <v>14</v>
      </c>
      <c r="BK177" s="219">
        <f>IF(VLOOKUP($AU177,'FE Source'!$A:$AK,28,FALSE)=0,"-",VLOOKUP($AU177,'FE Source'!$A:$AK,28,FALSE))</f>
        <v>2.1</v>
      </c>
      <c r="BL177" s="219">
        <f>IF(VLOOKUP($AU177,'FE Source'!$A:$AK,29,FALSE)=0,"-",VLOOKUP($AU177,'FE Source'!$A:$AK,29,FALSE))</f>
        <v>-12.53</v>
      </c>
      <c r="BM177" s="219">
        <f>IF(VLOOKUP($AU177,'FE Source'!$A:$AK,30,FALSE)=0,"-",VLOOKUP($AU177,'FE Source'!$A:$AK,30,FALSE))</f>
        <v>-2.5</v>
      </c>
      <c r="BN177" t="str">
        <f>IF(VLOOKUP($AU177,'FE Source'!$A:$AK,31,FALSE)="No Specified Index","-",IF(VLOOKUP($AU177,'FE Source'!$A:$AK,31,FALSE)=0,"-",VLOOKUP($AU177,'FE Source'!$A:$AK,31,FALSE)))</f>
        <v>Chinese Yuan Offshore (Renminbi) 1 Month Deposit..</v>
      </c>
      <c r="BO177" s="217">
        <f>IF(VLOOKUP($AU177,'FE Source'!$A:$AK,32,FALSE)=0,"-",VLOOKUP($AU177,'FE Source'!$A:$AK,32,FALSE))</f>
        <v>40858</v>
      </c>
      <c r="BP177" s="18">
        <f>IF(VLOOKUP($AU177,'FE Source'!$AZ:$BC,2,FALSE)=0,"-",VLOOKUP($AU177,'FE Source'!$AZ:$BC,2,FALSE))</f>
        <v>-2.31</v>
      </c>
      <c r="BQ177" s="18" t="str">
        <f>IF(VLOOKUP($AU177,'FE Source'!$AZ:$BC,3,FALSE)=0,"-",VLOOKUP($AU177,'FE Source'!$AZ:$BC,3,FALSE))</f>
        <v>-</v>
      </c>
      <c r="BR177" s="18" t="str">
        <f>IF(VLOOKUP($AU177,'FE Source'!$AZ:$BC,4,FALSE)=0,"-",VLOOKUP($AU177,'FE Source'!$AZ:$BC,4,FALSE))</f>
        <v>-</v>
      </c>
    </row>
    <row r="178" spans="1:70" ht="15" customHeight="1">
      <c r="A178" s="3"/>
      <c r="B178" s="159" t="str">
        <f>INDEX('UT - Retail'!$A$7:$A$1409,MATCH(AU178,'UT - Retail'!$U$7:$U$1409,0),1)</f>
        <v xml:space="preserve">Blackrock </v>
      </c>
      <c r="C178" s="710" t="str">
        <f>INDEX('UT - Retail'!$B$7:$B$1409,MATCH(AU178,'UT - Retail'!$U$7:$U$1409,0),1)</f>
        <v>Blackrock China Bond A3 HKD</v>
      </c>
      <c r="D178" s="711"/>
      <c r="E178" s="147" t="str">
        <f>VLOOKUP(C178,'UT - Retail'!$B:$K,8,FALSE)</f>
        <v>Fixed Income</v>
      </c>
      <c r="F178" s="82" t="str">
        <f>VLOOKUP(C178,'UT - Retail'!$B:$K,9,FALSE)</f>
        <v>China</v>
      </c>
      <c r="G178" s="82" t="str">
        <f>VLOOKUP(C178,'UT - Retail'!$B:$K,10,FALSE)</f>
        <v>General</v>
      </c>
      <c r="H178" s="82" t="str">
        <f>VLOOKUP(C178,'UT - Retail'!$B:$N,13,FALSE)</f>
        <v>No</v>
      </c>
      <c r="I178" s="82" t="str">
        <f>VLOOKUP(C178,'UT - Retail'!$B:$Q,14,FALSE)</f>
        <v>No</v>
      </c>
      <c r="J178" s="82" t="str">
        <f>VLOOKUP(C178,'UT - Retail'!$B:$Q,11,FALSE)</f>
        <v>Yes</v>
      </c>
      <c r="K178" s="130" t="str">
        <f>VLOOKUP(C178,'UT - Retail'!$B:$P,15,FALSE)</f>
        <v>Yes</v>
      </c>
      <c r="L178" s="82" t="str">
        <f>VLOOKUP(C178,'UT - Retail'!$B:$Q,16,FALSE)</f>
        <v>iFast</v>
      </c>
      <c r="M178" s="173" t="str">
        <f>VLOOKUP(C178,'UT - Retail'!$B:$K,6,FALSE)</f>
        <v>HKD</v>
      </c>
      <c r="N178" s="173" t="str">
        <f>IFERROR(IF(MATCH(C178,'Portfolio Construction'!$AL:$AL,0),"Yes","No"),"No")</f>
        <v>No</v>
      </c>
      <c r="O178" s="173" t="str">
        <f>IFERROR(IF(MATCH(C178,'Portfolio Construction'!$AN:$AN,0),"Yes","No"),"No")</f>
        <v>No</v>
      </c>
      <c r="P178" s="173" t="str">
        <f>IFERROR(IF(MATCH(C178,'Portfolio Construction'!$AP:$AP,0),"Yes","No"),"No")</f>
        <v>No</v>
      </c>
      <c r="Q178" s="173" t="str">
        <f>IFERROR(IF(MATCH(C178,'Portfolio Construction'!$AR:$AR,0),"Yes","No"),"No")</f>
        <v>No</v>
      </c>
      <c r="R178" s="173" t="str">
        <f>IFERROR(IF(MATCH(C178,'Portfolio Construction'!$AT:$AT,0),"Yes","No"),"No")</f>
        <v>No</v>
      </c>
      <c r="S178" s="173" t="str">
        <f>IFERROR(IF(MATCH(C178,'Portfolio Construction'!$AV:$AV,0),"Yes","No"),"No")</f>
        <v>No</v>
      </c>
      <c r="T178" s="173" t="str">
        <f>IFERROR(IF(MATCH(C178,'Portfolio Construction'!$AX:$AX,0),"Yes","No"),"No")</f>
        <v>No</v>
      </c>
      <c r="U178" s="173" t="str">
        <f>IFERROR(IF(MATCH(C178,'Portfolio Construction'!$AZ:$AZ,0),"Yes","No"),"No")</f>
        <v>No</v>
      </c>
      <c r="V178" s="173" t="str">
        <f>IFERROR(IF(MATCH(C178,'Portfolio Construction'!$BB:$BB,0),"Yes","No"),"No")</f>
        <v>No</v>
      </c>
      <c r="W178" s="619">
        <f>IF(VLOOKUP($AU178,'FE Source'!$A:$W,3,FALSE)=0,"-",VLOOKUP($AU178,'FE Source'!$A:$W,3,FALSE))</f>
        <v>-3.24</v>
      </c>
      <c r="X178" s="618">
        <f>IF(VLOOKUP($AU178,'FE Source'!$A:$W,4,FALSE)=0,"-",VLOOKUP($AU178,'FE Source'!$A:$W,4,FALSE))</f>
        <v>-3.05</v>
      </c>
      <c r="Y178" s="618">
        <f>IF(VLOOKUP($AU178,'FE Source'!$A:$W,5,FALSE)=0,"-",VLOOKUP($AU178,'FE Source'!$A:$W,5,FALSE))</f>
        <v>-2.5099999999999998</v>
      </c>
      <c r="Z178" s="618">
        <f>IF(VLOOKUP($AU178,'FE Source'!$A:$W,6,FALSE)=0,"-",VLOOKUP($AU178,'FE Source'!$A:$W,6,FALSE))</f>
        <v>-0.21</v>
      </c>
      <c r="AA178" s="618">
        <f>IF(VLOOKUP($AU178,'FE Source'!$A:$W,7,FALSE)=0,"-",VLOOKUP($AU178,'FE Source'!$A:$W,7,FALSE))</f>
        <v>-2.5099999999999998</v>
      </c>
      <c r="AB178" s="618">
        <f>IF(VLOOKUP($AU178,'FE Source'!$A:$W,8,FALSE)=0,"-",VLOOKUP($AU178,'FE Source'!$A:$W,8,FALSE))</f>
        <v>-0.26</v>
      </c>
      <c r="AC178" s="623">
        <f>IF(VLOOKUP($AU178,'FE Source'!$A:$W,9,FALSE)=0,"-",VLOOKUP($AU178,'FE Source'!$A:$W,9,FALSE))</f>
        <v>1.37</v>
      </c>
      <c r="AD178" s="147">
        <f>IF(VLOOKUP($AU178,'FE Source'!$A:$W,10,FALSE)=0,"-",VLOOKUP($AU178,'FE Source'!$A:$W,10,FALSE))</f>
        <v>1.0900000000000001</v>
      </c>
      <c r="AE178" s="82">
        <f>IF(VLOOKUP($AU178,'FE Source'!$A:$W,11,FALSE)=0,"-",VLOOKUP($AU178,'FE Source'!$A:$W,11,FALSE))</f>
        <v>5.15</v>
      </c>
      <c r="AF178" s="82" t="str">
        <f>IF(VLOOKUP($AU178,'FE Source'!$A:$W,12,FALSE)=0,"-",VLOOKUP($AU178,'FE Source'!$A:$W,12,FALSE))</f>
        <v>-</v>
      </c>
      <c r="AG178" s="130">
        <f>IF(VLOOKUP($AU178,'FE Source'!$A:$W,14,FALSE)=0,"-",VLOOKUP($AU178,'FE Source'!$A:$W,14,FALSE))</f>
        <v>-12.23</v>
      </c>
      <c r="AH178" s="173">
        <f>IF(VLOOKUP($AU178,'FE Source'!$A:$DJ,33,FALSE)=0,"-",VLOOKUP($AU178,'FE Source'!$A:$DJ,33,FALSE))</f>
        <v>64.3</v>
      </c>
      <c r="AI178" s="203">
        <f>IF(VLOOKUP($AU178,'FE Source'!$A:$Y,20,FALSE)=0,"-",VLOOKUP($AU178,'FE Source'!$A:$Y,20,FALSE))</f>
        <v>89.12</v>
      </c>
      <c r="AJ178" s="257">
        <f>IF(VLOOKUP($AU178,'FE Source'!$A:$DJ,34,FALSE)=0,"-",VLOOKUP($AU178,'FE Source'!$A:$DJ,34,FALSE))</f>
        <v>105.86</v>
      </c>
      <c r="AK178" s="257">
        <f>IF(VLOOKUP($AU178,'FE Source'!$A:$DJ,35,FALSE)=0,"-",VLOOKUP($AU178,'FE Source'!$A:$DJ,35,FALSE))</f>
        <v>61.84</v>
      </c>
      <c r="AL178" s="326">
        <f>IF(VLOOKUP($AU178,'FE Source'!$A:$Y,19,FALSE)=0,"-",VLOOKUP($AU178,'FE Source'!$A:$Y,19,FALSE))</f>
        <v>98.64</v>
      </c>
      <c r="AM178" s="259">
        <f>IF(VLOOKUP($AU178,'FE Source'!$A:$DJ,36,FALSE)=0,"-",VLOOKUP($AU178,'FE Source'!$A:$DJ,36,FALSE))</f>
        <v>93.12</v>
      </c>
      <c r="AN178" s="165">
        <f>IF(VLOOKUP($AU178,'FE Source'!$A:$W,13,FALSE)=0,"-",VLOOKUP($AU178,'FE Source'!$A:$W,13,FALSE))</f>
        <v>2793.9</v>
      </c>
      <c r="AO178" s="198">
        <f>IF(J178="no","-",IF(VLOOKUP($AU178,'FE Source'!$A:$W,15,FALSE)=0,"-",VLOOKUP($AU178,'FE Source'!$A:$W,15,FALSE)))</f>
        <v>3.8</v>
      </c>
      <c r="AP178" s="201" t="str">
        <f>IF(AO178="-","-",IF(VLOOKUP($AU178,'FE Source'!$A:$Z,21,FALSE)=0,"-",IF(VLOOKUP($AU178,'FE Source'!$A:$Z,21,FALSE)=2,"Semi-Annual",IF(VLOOKUP($AU178,'FE Source'!$A:$Z,21,FALSE)=4,"Quarterly",IF(VLOOKUP($AU178,'FE Source'!$A:$Z,21,FALSE)=12,"Monthly","Annual")))))</f>
        <v>Monthly</v>
      </c>
      <c r="AQ178" s="170">
        <f t="array" ref="AQ178">IF(VLOOKUP($AU178,'FE Source'!$A:$W,16,FALSE)=0,"-",VLOOKUP($AU178,'FE Source'!$A:$W,16,FALSE))</f>
        <v>0.97</v>
      </c>
      <c r="AR178" s="175" t="str">
        <f>IF(VLOOKUP($AU178,'FE Source'!$A:$W,17,FALSE)=0,"-",VLOOKUP($AU178,'FE Source'!$A:$W,17,FALSE))</f>
        <v>Neutral</v>
      </c>
      <c r="AS178" s="173">
        <f>IF(VLOOKUP($AU178,'FE Source'!$AN:$AS,4,FALSE)="",VLOOKUP($AU178,'FE Source'!$AN:$AS,3,FALSE),VLOOKUP($AU178,'FE Source'!$AN:$AS,4,FALSE))</f>
        <v>69.77</v>
      </c>
      <c r="AT178" s="179">
        <f>IF(VLOOKUP($AU178,'FE Source'!$AN:$AS,5,FALSE)=0,"-",VLOOKUP($AU178,'FE Source'!$AN:$AS,5,FALSE))</f>
        <v>45783</v>
      </c>
      <c r="AU178" s="163" t="s">
        <v>5894</v>
      </c>
      <c r="BE178" s="219">
        <f>IF(VLOOKUP($AU178,'FE Source'!$A:$AK,22,FALSE)=0,"-",VLOOKUP($AU178,'FE Source'!$A:$AK,22,FALSE))</f>
        <v>5.18</v>
      </c>
      <c r="BF178" s="219">
        <f>IF(VLOOKUP($AU178,'FE Source'!$A:$AK,23,FALSE)=0,"-",VLOOKUP($AU178,'FE Source'!$A:$AK,23,FALSE))</f>
        <v>-1.39</v>
      </c>
      <c r="BG178" s="219">
        <f>IF(VLOOKUP($AU178,'FE Source'!$A:$AK,24,FALSE)=0,"-",VLOOKUP($AU178,'FE Source'!$A:$AK,24,FALSE))</f>
        <v>3.89</v>
      </c>
      <c r="BH178" s="219">
        <f>IF(VLOOKUP($AU178,'FE Source'!$A:$AK,25,FALSE)=0,"-",VLOOKUP($AU178,'FE Source'!$A:$AK,25,FALSE))</f>
        <v>-1.0900000000000001</v>
      </c>
      <c r="BI178" s="219">
        <f>IF(VLOOKUP($AU178,'FE Source'!$A:$AK,26,FALSE)=0,"-",VLOOKUP($AU178,'FE Source'!$A:$AK,26,FALSE))</f>
        <v>5.78</v>
      </c>
      <c r="BJ178" s="219">
        <f>IF(VLOOKUP($AU178,'FE Source'!$A:$AK,27,FALSE)=0,"-",VLOOKUP($AU178,'FE Source'!$A:$AK,27,FALSE))</f>
        <v>14.01</v>
      </c>
      <c r="BK178" s="219">
        <f>IF(VLOOKUP($AU178,'FE Source'!$A:$AK,28,FALSE)=0,"-",VLOOKUP($AU178,'FE Source'!$A:$AK,28,FALSE))</f>
        <v>2.21</v>
      </c>
      <c r="BL178" s="219">
        <f>IF(VLOOKUP($AU178,'FE Source'!$A:$AK,29,FALSE)=0,"-",VLOOKUP($AU178,'FE Source'!$A:$AK,29,FALSE))</f>
        <v>-12.56</v>
      </c>
      <c r="BM178" s="219">
        <f>IF(VLOOKUP($AU178,'FE Source'!$A:$AK,30,FALSE)=0,"-",VLOOKUP($AU178,'FE Source'!$A:$AK,30,FALSE))</f>
        <v>-2.4900000000000002</v>
      </c>
      <c r="BN178" t="str">
        <f>IF(VLOOKUP($AU178,'FE Source'!$A:$AK,31,FALSE)="No Specified Index","-",IF(VLOOKUP($AU178,'FE Source'!$A:$AK,31,FALSE)=0,"-",VLOOKUP($AU178,'FE Source'!$A:$AK,31,FALSE)))</f>
        <v>Chinese Yuan Offshore (Renminbi) 1 Month Deposit..</v>
      </c>
      <c r="BO178" s="217">
        <f>IF(VLOOKUP($AU178,'FE Source'!$A:$AK,32,FALSE)=0,"-",VLOOKUP($AU178,'FE Source'!$A:$AK,32,FALSE))</f>
        <v>41353</v>
      </c>
      <c r="BP178" s="18">
        <f>IF(VLOOKUP($AU178,'FE Source'!$AZ:$BC,2,FALSE)=0,"-",VLOOKUP($AU178,'FE Source'!$AZ:$BC,2,FALSE))</f>
        <v>-2.29</v>
      </c>
      <c r="BQ178" s="18" t="str">
        <f>IF(VLOOKUP($AU178,'FE Source'!$AZ:$BC,3,FALSE)=0,"-",VLOOKUP($AU178,'FE Source'!$AZ:$BC,3,FALSE))</f>
        <v>-</v>
      </c>
      <c r="BR178" s="18" t="str">
        <f>IF(VLOOKUP($AU178,'FE Source'!$AZ:$BC,4,FALSE)=0,"-",VLOOKUP($AU178,'FE Source'!$AZ:$BC,4,FALSE))</f>
        <v>-</v>
      </c>
    </row>
    <row r="179" spans="1:70" ht="15" customHeight="1">
      <c r="A179" s="3"/>
      <c r="B179" s="159" t="str">
        <f>INDEX('UT - Retail'!$A$7:$A$1409,MATCH(AU179,'UT - Retail'!$U$7:$U$1409,0),1)</f>
        <v xml:space="preserve">Blackrock </v>
      </c>
      <c r="C179" s="710" t="str">
        <f>INDEX('UT - Retail'!$B$7:$B$1409,MATCH(AU179,'UT - Retail'!$U$7:$U$1409,0),1)</f>
        <v>Blackrock China Bond A3 RMB</v>
      </c>
      <c r="D179" s="711"/>
      <c r="E179" s="147" t="str">
        <f>VLOOKUP(C179,'UT - Retail'!$B:$K,8,FALSE)</f>
        <v>Fixed Income</v>
      </c>
      <c r="F179" s="82" t="str">
        <f>VLOOKUP(C179,'UT - Retail'!$B:$K,9,FALSE)</f>
        <v>China</v>
      </c>
      <c r="G179" s="82" t="str">
        <f>VLOOKUP(C179,'UT - Retail'!$B:$K,10,FALSE)</f>
        <v>General</v>
      </c>
      <c r="H179" s="82" t="str">
        <f>VLOOKUP(C179,'UT - Retail'!$B:$N,13,FALSE)</f>
        <v>No</v>
      </c>
      <c r="I179" s="82" t="str">
        <f>VLOOKUP(C179,'UT - Retail'!$B:$Q,14,FALSE)</f>
        <v>No</v>
      </c>
      <c r="J179" s="82" t="str">
        <f>VLOOKUP(C179,'UT - Retail'!$B:$Q,11,FALSE)</f>
        <v>Yes</v>
      </c>
      <c r="K179" s="130" t="str">
        <f>VLOOKUP(C179,'UT - Retail'!$B:$P,15,FALSE)</f>
        <v>Yes</v>
      </c>
      <c r="L179" s="82" t="str">
        <f>VLOOKUP(C179,'UT - Retail'!$B:$Q,16,FALSE)</f>
        <v>Both</v>
      </c>
      <c r="M179" s="173" t="str">
        <f>VLOOKUP(C179,'UT - Retail'!$B:$K,6,FALSE)</f>
        <v>RMB</v>
      </c>
      <c r="N179" s="173" t="str">
        <f>IFERROR(IF(MATCH(C179,'Portfolio Construction'!$AL:$AL,0),"Yes","No"),"No")</f>
        <v>No</v>
      </c>
      <c r="O179" s="173" t="str">
        <f>IFERROR(IF(MATCH(C179,'Portfolio Construction'!$AN:$AN,0),"Yes","No"),"No")</f>
        <v>No</v>
      </c>
      <c r="P179" s="173" t="str">
        <f>IFERROR(IF(MATCH(C179,'Portfolio Construction'!$AP:$AP,0),"Yes","No"),"No")</f>
        <v>No</v>
      </c>
      <c r="Q179" s="173" t="str">
        <f>IFERROR(IF(MATCH(C179,'Portfolio Construction'!$AR:$AR,0),"Yes","No"),"No")</f>
        <v>No</v>
      </c>
      <c r="R179" s="173" t="str">
        <f>IFERROR(IF(MATCH(C179,'Portfolio Construction'!$AT:$AT,0),"Yes","No"),"No")</f>
        <v>No</v>
      </c>
      <c r="S179" s="173" t="str">
        <f>IFERROR(IF(MATCH(C179,'Portfolio Construction'!$AV:$AV,0),"Yes","No"),"No")</f>
        <v>No</v>
      </c>
      <c r="T179" s="173" t="str">
        <f>IFERROR(IF(MATCH(C179,'Portfolio Construction'!$AX:$AX,0),"Yes","No"),"No")</f>
        <v>No</v>
      </c>
      <c r="U179" s="173" t="str">
        <f>IFERROR(IF(MATCH(C179,'Portfolio Construction'!$AZ:$AZ,0),"Yes","No"),"No")</f>
        <v>No</v>
      </c>
      <c r="V179" s="173" t="str">
        <f>IFERROR(IF(MATCH(C179,'Portfolio Construction'!$BB:$BB,0),"Yes","No"),"No")</f>
        <v>No</v>
      </c>
      <c r="W179" s="619">
        <f>IF(VLOOKUP($AU179,'FE Source'!$A:$W,3,FALSE)=0,"-",VLOOKUP($AU179,'FE Source'!$A:$W,3,FALSE))</f>
        <v>-3.1</v>
      </c>
      <c r="X179" s="618">
        <f>IF(VLOOKUP($AU179,'FE Source'!$A:$W,4,FALSE)=0,"-",VLOOKUP($AU179,'FE Source'!$A:$W,4,FALSE))</f>
        <v>-3.07</v>
      </c>
      <c r="Y179" s="618">
        <f>IF(VLOOKUP($AU179,'FE Source'!$A:$W,5,FALSE)=0,"-",VLOOKUP($AU179,'FE Source'!$A:$W,5,FALSE))</f>
        <v>-2.58</v>
      </c>
      <c r="Z179" s="618">
        <f>IF(VLOOKUP($AU179,'FE Source'!$A:$W,6,FALSE)=0,"-",VLOOKUP($AU179,'FE Source'!$A:$W,6,FALSE))</f>
        <v>-0.2</v>
      </c>
      <c r="AA179" s="618">
        <f>IF(VLOOKUP($AU179,'FE Source'!$A:$W,7,FALSE)=0,"-",VLOOKUP($AU179,'FE Source'!$A:$W,7,FALSE))</f>
        <v>-2.54</v>
      </c>
      <c r="AB179" s="618">
        <f>IF(VLOOKUP($AU179,'FE Source'!$A:$W,8,FALSE)=0,"-",VLOOKUP($AU179,'FE Source'!$A:$W,8,FALSE))</f>
        <v>-0.25</v>
      </c>
      <c r="AC179" s="623">
        <f>IF(VLOOKUP($AU179,'FE Source'!$A:$W,9,FALSE)=0,"-",VLOOKUP($AU179,'FE Source'!$A:$W,9,FALSE))</f>
        <v>2</v>
      </c>
      <c r="AD179" s="147">
        <f>IF(VLOOKUP($AU179,'FE Source'!$A:$W,10,FALSE)=0,"-",VLOOKUP($AU179,'FE Source'!$A:$W,10,FALSE))</f>
        <v>1.1200000000000001</v>
      </c>
      <c r="AE179" s="82">
        <f>IF(VLOOKUP($AU179,'FE Source'!$A:$W,11,FALSE)=0,"-",VLOOKUP($AU179,'FE Source'!$A:$W,11,FALSE))</f>
        <v>5.22</v>
      </c>
      <c r="AF179" s="82" t="str">
        <f>IF(VLOOKUP($AU179,'FE Source'!$A:$W,12,FALSE)=0,"-",VLOOKUP($AU179,'FE Source'!$A:$W,12,FALSE))</f>
        <v>-</v>
      </c>
      <c r="AG179" s="130">
        <f>IF(VLOOKUP($AU179,'FE Source'!$A:$W,14,FALSE)=0,"-",VLOOKUP($AU179,'FE Source'!$A:$W,14,FALSE))</f>
        <v>-12.16</v>
      </c>
      <c r="AH179" s="173">
        <f>IF(VLOOKUP($AU179,'FE Source'!$A:$DJ,33,FALSE)=0,"-",VLOOKUP($AU179,'FE Source'!$A:$DJ,33,FALSE))</f>
        <v>59.44</v>
      </c>
      <c r="AI179" s="203">
        <f>IF(VLOOKUP($AU179,'FE Source'!$A:$Y,20,FALSE)=0,"-",VLOOKUP($AU179,'FE Source'!$A:$Y,20,FALSE))</f>
        <v>102.86</v>
      </c>
      <c r="AJ179" s="257">
        <f>IF(VLOOKUP($AU179,'FE Source'!$A:$DJ,34,FALSE)=0,"-",VLOOKUP($AU179,'FE Source'!$A:$DJ,34,FALSE))</f>
        <v>103.99</v>
      </c>
      <c r="AK179" s="257">
        <f>IF(VLOOKUP($AU179,'FE Source'!$A:$DJ,35,FALSE)=0,"-",VLOOKUP($AU179,'FE Source'!$A:$DJ,35,FALSE))</f>
        <v>50.53</v>
      </c>
      <c r="AL179" s="326">
        <f>IF(VLOOKUP($AU179,'FE Source'!$A:$Y,19,FALSE)=0,"-",VLOOKUP($AU179,'FE Source'!$A:$Y,19,FALSE))</f>
        <v>100.29</v>
      </c>
      <c r="AM179" s="259">
        <f>IF(VLOOKUP($AU179,'FE Source'!$A:$DJ,36,FALSE)=0,"-",VLOOKUP($AU179,'FE Source'!$A:$DJ,36,FALSE))</f>
        <v>95.24</v>
      </c>
      <c r="AN179" s="165">
        <f>IF(VLOOKUP($AU179,'FE Source'!$A:$W,13,FALSE)=0,"-",VLOOKUP($AU179,'FE Source'!$A:$W,13,FALSE))</f>
        <v>2793.9</v>
      </c>
      <c r="AO179" s="198">
        <f>IF(J179="no","-",IF(VLOOKUP($AU179,'FE Source'!$A:$W,15,FALSE)=0,"-",VLOOKUP($AU179,'FE Source'!$A:$W,15,FALSE)))</f>
        <v>3.75</v>
      </c>
      <c r="AP179" s="201" t="str">
        <f>IF(AO179="-","-",IF(VLOOKUP($AU179,'FE Source'!$A:$Z,21,FALSE)=0,"-",IF(VLOOKUP($AU179,'FE Source'!$A:$Z,21,FALSE)=2,"Semi-Annual",IF(VLOOKUP($AU179,'FE Source'!$A:$Z,21,FALSE)=4,"Quarterly",IF(VLOOKUP($AU179,'FE Source'!$A:$Z,21,FALSE)=12,"Monthly","Annual")))))</f>
        <v>Monthly</v>
      </c>
      <c r="AQ179" s="170">
        <f t="array" ref="AQ179">IF(VLOOKUP($AU179,'FE Source'!$A:$W,16,FALSE)=0,"-",VLOOKUP($AU179,'FE Source'!$A:$W,16,FALSE))</f>
        <v>0.97</v>
      </c>
      <c r="AR179" s="175" t="str">
        <f>IF(VLOOKUP($AU179,'FE Source'!$A:$W,17,FALSE)=0,"-",VLOOKUP($AU179,'FE Source'!$A:$W,17,FALSE))</f>
        <v>Neutral</v>
      </c>
      <c r="AS179" s="173">
        <f>IF(VLOOKUP($AU179,'FE Source'!$AN:$AS,4,FALSE)="",VLOOKUP($AU179,'FE Source'!$AN:$AS,3,FALSE),VLOOKUP($AU179,'FE Source'!$AN:$AS,4,FALSE))</f>
        <v>64.900000000000006</v>
      </c>
      <c r="AT179" s="179">
        <f>IF(VLOOKUP($AU179,'FE Source'!$AN:$AS,5,FALSE)=0,"-",VLOOKUP($AU179,'FE Source'!$AN:$AS,5,FALSE))</f>
        <v>45783</v>
      </c>
      <c r="AU179" s="178" t="s">
        <v>5873</v>
      </c>
      <c r="BE179" s="219">
        <f>IF(VLOOKUP($AU179,'FE Source'!$A:$AK,22,FALSE)=0,"-",VLOOKUP($AU179,'FE Source'!$A:$AK,22,FALSE))</f>
        <v>5.16</v>
      </c>
      <c r="BF179" s="219">
        <f>IF(VLOOKUP($AU179,'FE Source'!$A:$AK,23,FALSE)=0,"-",VLOOKUP($AU179,'FE Source'!$A:$AK,23,FALSE))</f>
        <v>0.31</v>
      </c>
      <c r="BG179" s="219">
        <f>IF(VLOOKUP($AU179,'FE Source'!$A:$AK,24,FALSE)=0,"-",VLOOKUP($AU179,'FE Source'!$A:$AK,24,FALSE))</f>
        <v>7.6</v>
      </c>
      <c r="BH179" s="219">
        <f>IF(VLOOKUP($AU179,'FE Source'!$A:$AK,25,FALSE)=0,"-",VLOOKUP($AU179,'FE Source'!$A:$AK,25,FALSE))</f>
        <v>-0.16</v>
      </c>
      <c r="BI179" s="219">
        <f>IF(VLOOKUP($AU179,'FE Source'!$A:$AK,26,FALSE)=0,"-",VLOOKUP($AU179,'FE Source'!$A:$AK,26,FALSE))</f>
        <v>5.84</v>
      </c>
      <c r="BJ179" s="219">
        <f>IF(VLOOKUP($AU179,'FE Source'!$A:$AK,27,FALSE)=0,"-",VLOOKUP($AU179,'FE Source'!$A:$AK,27,FALSE))</f>
        <v>14.02</v>
      </c>
      <c r="BK179" s="219">
        <f>IF(VLOOKUP($AU179,'FE Source'!$A:$AK,28,FALSE)=0,"-",VLOOKUP($AU179,'FE Source'!$A:$AK,28,FALSE))</f>
        <v>2.09</v>
      </c>
      <c r="BL179" s="219">
        <f>IF(VLOOKUP($AU179,'FE Source'!$A:$AK,29,FALSE)=0,"-",VLOOKUP($AU179,'FE Source'!$A:$AK,29,FALSE))</f>
        <v>-12.52</v>
      </c>
      <c r="BM179" s="219">
        <f>IF(VLOOKUP($AU179,'FE Source'!$A:$AK,30,FALSE)=0,"-",VLOOKUP($AU179,'FE Source'!$A:$AK,30,FALSE))</f>
        <v>-2.5</v>
      </c>
      <c r="BN179" t="str">
        <f>IF(VLOOKUP($AU179,'FE Source'!$A:$AK,31,FALSE)="No Specified Index","-",IF(VLOOKUP($AU179,'FE Source'!$A:$AK,31,FALSE)=0,"-",VLOOKUP($AU179,'FE Source'!$A:$AK,31,FALSE)))</f>
        <v>Chinese Yuan Offshore (Renminbi) 1 Month Deposit..</v>
      </c>
      <c r="BO179" s="217">
        <f>IF(VLOOKUP($AU179,'FE Source'!$A:$AK,32,FALSE)=0,"-",VLOOKUP($AU179,'FE Source'!$A:$AK,32,FALSE))</f>
        <v>41346</v>
      </c>
      <c r="BP179" s="18">
        <f>IF(VLOOKUP($AU179,'FE Source'!$AZ:$BC,2,FALSE)=0,"-",VLOOKUP($AU179,'FE Source'!$AZ:$BC,2,FALSE))</f>
        <v>-2.2999999999999998</v>
      </c>
      <c r="BQ179" s="18" t="str">
        <f>IF(VLOOKUP($AU179,'FE Source'!$AZ:$BC,3,FALSE)=0,"-",VLOOKUP($AU179,'FE Source'!$AZ:$BC,3,FALSE))</f>
        <v>-</v>
      </c>
      <c r="BR179" s="18" t="str">
        <f>IF(VLOOKUP($AU179,'FE Source'!$AZ:$BC,4,FALSE)=0,"-",VLOOKUP($AU179,'FE Source'!$AZ:$BC,4,FALSE))</f>
        <v>-</v>
      </c>
    </row>
    <row r="180" spans="1:70" ht="15" customHeight="1">
      <c r="A180" s="3"/>
      <c r="B180" s="159" t="str">
        <f>INDEX('UT - Retail'!$A$7:$A$1409,MATCH(AU180,'UT - Retail'!$U$7:$U$1409,0),1)</f>
        <v xml:space="preserve">Blackrock </v>
      </c>
      <c r="C180" s="710" t="str">
        <f>INDEX('UT - Retail'!$B$7:$B$1409,MATCH(AU180,'UT - Retail'!$U$7:$U$1409,0),1)</f>
        <v>Blackrock China Bond A3 USD</v>
      </c>
      <c r="D180" s="711"/>
      <c r="E180" s="147" t="str">
        <f>VLOOKUP(C180,'UT - Retail'!$B:$K,8,FALSE)</f>
        <v>Fixed Income</v>
      </c>
      <c r="F180" s="82" t="str">
        <f>VLOOKUP(C180,'UT - Retail'!$B:$K,9,FALSE)</f>
        <v>China</v>
      </c>
      <c r="G180" s="82" t="str">
        <f>VLOOKUP(C180,'UT - Retail'!$B:$K,10,FALSE)</f>
        <v>General</v>
      </c>
      <c r="H180" s="82" t="str">
        <f>VLOOKUP(C180,'UT - Retail'!$B:$N,13,FALSE)</f>
        <v>No</v>
      </c>
      <c r="I180" s="82" t="str">
        <f>VLOOKUP(C180,'UT - Retail'!$B:$Q,14,FALSE)</f>
        <v>No</v>
      </c>
      <c r="J180" s="82" t="str">
        <f>VLOOKUP(C180,'UT - Retail'!$B:$Q,11,FALSE)</f>
        <v>Yes</v>
      </c>
      <c r="K180" s="130" t="str">
        <f>VLOOKUP(C180,'UT - Retail'!$B:$P,15,FALSE)</f>
        <v>Yes</v>
      </c>
      <c r="L180" s="82" t="str">
        <f>VLOOKUP(C180,'UT - Retail'!$B:$Q,16,FALSE)</f>
        <v>Both</v>
      </c>
      <c r="M180" s="173" t="str">
        <f>VLOOKUP(C180,'UT - Retail'!$B:$K,6,FALSE)</f>
        <v>USD</v>
      </c>
      <c r="N180" s="173" t="str">
        <f>IFERROR(IF(MATCH(C180,'Portfolio Construction'!$AL:$AL,0),"Yes","No"),"No")</f>
        <v>No</v>
      </c>
      <c r="O180" s="173" t="str">
        <f>IFERROR(IF(MATCH(C180,'Portfolio Construction'!$AN:$AN,0),"Yes","No"),"No")</f>
        <v>No</v>
      </c>
      <c r="P180" s="173" t="str">
        <f>IFERROR(IF(MATCH(C180,'Portfolio Construction'!$AP:$AP,0),"Yes","No"),"No")</f>
        <v>No</v>
      </c>
      <c r="Q180" s="173" t="str">
        <f>IFERROR(IF(MATCH(C180,'Portfolio Construction'!$AR:$AR,0),"Yes","No"),"No")</f>
        <v>No</v>
      </c>
      <c r="R180" s="173" t="str">
        <f>IFERROR(IF(MATCH(C180,'Portfolio Construction'!$AT:$AT,0),"Yes","No"),"No")</f>
        <v>No</v>
      </c>
      <c r="S180" s="173" t="str">
        <f>IFERROR(IF(MATCH(C180,'Portfolio Construction'!$AV:$AV,0),"Yes","No"),"No")</f>
        <v>No</v>
      </c>
      <c r="T180" s="173" t="str">
        <f>IFERROR(IF(MATCH(C180,'Portfolio Construction'!$AX:$AX,0),"Yes","No"),"No")</f>
        <v>No</v>
      </c>
      <c r="U180" s="173" t="str">
        <f>IFERROR(IF(MATCH(C180,'Portfolio Construction'!$AZ:$AZ,0),"Yes","No"),"No")</f>
        <v>No</v>
      </c>
      <c r="V180" s="173" t="str">
        <f>IFERROR(IF(MATCH(C180,'Portfolio Construction'!$BB:$BB,0),"Yes","No"),"No")</f>
        <v>No</v>
      </c>
      <c r="W180" s="619">
        <f>IF(VLOOKUP($AU180,'FE Source'!$A:$W,3,FALSE)=0,"-",VLOOKUP($AU180,'FE Source'!$A:$W,3,FALSE))</f>
        <v>-3.25</v>
      </c>
      <c r="X180" s="618">
        <f>IF(VLOOKUP($AU180,'FE Source'!$A:$W,4,FALSE)=0,"-",VLOOKUP($AU180,'FE Source'!$A:$W,4,FALSE))</f>
        <v>-3.09</v>
      </c>
      <c r="Y180" s="618">
        <f>IF(VLOOKUP($AU180,'FE Source'!$A:$W,5,FALSE)=0,"-",VLOOKUP($AU180,'FE Source'!$A:$W,5,FALSE))</f>
        <v>-2.58</v>
      </c>
      <c r="Z180" s="618">
        <f>IF(VLOOKUP($AU180,'FE Source'!$A:$W,6,FALSE)=0,"-",VLOOKUP($AU180,'FE Source'!$A:$W,6,FALSE))</f>
        <v>-0.24</v>
      </c>
      <c r="AA180" s="618">
        <f>IF(VLOOKUP($AU180,'FE Source'!$A:$W,7,FALSE)=0,"-",VLOOKUP($AU180,'FE Source'!$A:$W,7,FALSE))</f>
        <v>-2.5099999999999998</v>
      </c>
      <c r="AB180" s="618">
        <f>IF(VLOOKUP($AU180,'FE Source'!$A:$W,8,FALSE)=0,"-",VLOOKUP($AU180,'FE Source'!$A:$W,8,FALSE))</f>
        <v>-0.26</v>
      </c>
      <c r="AC180" s="623">
        <f>IF(VLOOKUP($AU180,'FE Source'!$A:$W,9,FALSE)=0,"-",VLOOKUP($AU180,'FE Source'!$A:$W,9,FALSE))</f>
        <v>2</v>
      </c>
      <c r="AD180" s="147">
        <f>IF(VLOOKUP($AU180,'FE Source'!$A:$W,10,FALSE)=0,"-",VLOOKUP($AU180,'FE Source'!$A:$W,10,FALSE))</f>
        <v>1.0900000000000001</v>
      </c>
      <c r="AE180" s="82">
        <f>IF(VLOOKUP($AU180,'FE Source'!$A:$W,11,FALSE)=0,"-",VLOOKUP($AU180,'FE Source'!$A:$W,11,FALSE))</f>
        <v>5.19</v>
      </c>
      <c r="AF180" s="82" t="str">
        <f>IF(VLOOKUP($AU180,'FE Source'!$A:$W,12,FALSE)=0,"-",VLOOKUP($AU180,'FE Source'!$A:$W,12,FALSE))</f>
        <v>-</v>
      </c>
      <c r="AG180" s="130">
        <f>IF(VLOOKUP($AU180,'FE Source'!$A:$W,14,FALSE)=0,"-",VLOOKUP($AU180,'FE Source'!$A:$W,14,FALSE))</f>
        <v>-12.23</v>
      </c>
      <c r="AH180" s="173">
        <f>IF(VLOOKUP($AU180,'FE Source'!$A:$DJ,33,FALSE)=0,"-",VLOOKUP($AU180,'FE Source'!$A:$DJ,33,FALSE))</f>
        <v>63.03</v>
      </c>
      <c r="AI180" s="203">
        <f>IF(VLOOKUP($AU180,'FE Source'!$A:$Y,20,FALSE)=0,"-",VLOOKUP($AU180,'FE Source'!$A:$Y,20,FALSE))</f>
        <v>87.31</v>
      </c>
      <c r="AJ180" s="257">
        <f>IF(VLOOKUP($AU180,'FE Source'!$A:$DJ,34,FALSE)=0,"-",VLOOKUP($AU180,'FE Source'!$A:$DJ,34,FALSE))</f>
        <v>105.07</v>
      </c>
      <c r="AK180" s="257">
        <f>IF(VLOOKUP($AU180,'FE Source'!$A:$DJ,35,FALSE)=0,"-",VLOOKUP($AU180,'FE Source'!$A:$DJ,35,FALSE))</f>
        <v>60.45</v>
      </c>
      <c r="AL180" s="326">
        <f>IF(VLOOKUP($AU180,'FE Source'!$A:$Y,19,FALSE)=0,"-",VLOOKUP($AU180,'FE Source'!$A:$Y,19,FALSE))</f>
        <v>97.48</v>
      </c>
      <c r="AM180" s="259">
        <f>IF(VLOOKUP($AU180,'FE Source'!$A:$DJ,36,FALSE)=0,"-",VLOOKUP($AU180,'FE Source'!$A:$DJ,36,FALSE))</f>
        <v>92.45</v>
      </c>
      <c r="AN180" s="165">
        <f>IF(VLOOKUP($AU180,'FE Source'!$A:$W,13,FALSE)=0,"-",VLOOKUP($AU180,'FE Source'!$A:$W,13,FALSE))</f>
        <v>2793.9</v>
      </c>
      <c r="AO180" s="198">
        <f>IF(J180="no","-",IF(VLOOKUP($AU180,'FE Source'!$A:$W,15,FALSE)=0,"-",VLOOKUP($AU180,'FE Source'!$A:$W,15,FALSE)))</f>
        <v>3.79</v>
      </c>
      <c r="AP180" s="201" t="str">
        <f>IF(AO180="-","-",IF(VLOOKUP($AU180,'FE Source'!$A:$Z,21,FALSE)=0,"-",IF(VLOOKUP($AU180,'FE Source'!$A:$Z,21,FALSE)=2,"Semi-Annual",IF(VLOOKUP($AU180,'FE Source'!$A:$Z,21,FALSE)=4,"Quarterly",IF(VLOOKUP($AU180,'FE Source'!$A:$Z,21,FALSE)=12,"Monthly","Annual")))))</f>
        <v>Monthly</v>
      </c>
      <c r="AQ180" s="170">
        <f t="array" ref="AQ180">IF(VLOOKUP($AU180,'FE Source'!$A:$W,16,FALSE)=0,"-",VLOOKUP($AU180,'FE Source'!$A:$W,16,FALSE))</f>
        <v>0.97</v>
      </c>
      <c r="AR180" s="175" t="str">
        <f>IF(VLOOKUP($AU180,'FE Source'!$A:$W,17,FALSE)=0,"-",VLOOKUP($AU180,'FE Source'!$A:$W,17,FALSE))</f>
        <v>Neutral</v>
      </c>
      <c r="AS180" s="173">
        <f>IF(VLOOKUP($AU180,'FE Source'!$AN:$AS,4,FALSE)="",VLOOKUP($AU180,'FE Source'!$AN:$AS,3,FALSE),VLOOKUP($AU180,'FE Source'!$AN:$AS,4,FALSE))</f>
        <v>9</v>
      </c>
      <c r="AT180" s="179">
        <f>IF(VLOOKUP($AU180,'FE Source'!$AN:$AS,5,FALSE)=0,"-",VLOOKUP($AU180,'FE Source'!$AN:$AS,5,FALSE))</f>
        <v>45783</v>
      </c>
      <c r="AU180" s="163" t="s">
        <v>5881</v>
      </c>
      <c r="BE180" s="219">
        <f>IF(VLOOKUP($AU180,'FE Source'!$A:$AK,22,FALSE)=0,"-",VLOOKUP($AU180,'FE Source'!$A:$AK,22,FALSE))</f>
        <v>5.2</v>
      </c>
      <c r="BF180" s="219">
        <f>IF(VLOOKUP($AU180,'FE Source'!$A:$AK,23,FALSE)=0,"-",VLOOKUP($AU180,'FE Source'!$A:$AK,23,FALSE))</f>
        <v>0.31</v>
      </c>
      <c r="BG180" s="219">
        <f>IF(VLOOKUP($AU180,'FE Source'!$A:$AK,24,FALSE)=0,"-",VLOOKUP($AU180,'FE Source'!$A:$AK,24,FALSE))</f>
        <v>7.56</v>
      </c>
      <c r="BH180" s="219">
        <f>IF(VLOOKUP($AU180,'FE Source'!$A:$AK,25,FALSE)=0,"-",VLOOKUP($AU180,'FE Source'!$A:$AK,25,FALSE))</f>
        <v>-0.15</v>
      </c>
      <c r="BI180" s="219">
        <f>IF(VLOOKUP($AU180,'FE Source'!$A:$AK,26,FALSE)=0,"-",VLOOKUP($AU180,'FE Source'!$A:$AK,26,FALSE))</f>
        <v>5.87</v>
      </c>
      <c r="BJ180" s="219">
        <f>IF(VLOOKUP($AU180,'FE Source'!$A:$AK,27,FALSE)=0,"-",VLOOKUP($AU180,'FE Source'!$A:$AK,27,FALSE))</f>
        <v>13.92</v>
      </c>
      <c r="BK180" s="219">
        <f>IF(VLOOKUP($AU180,'FE Source'!$A:$AK,28,FALSE)=0,"-",VLOOKUP($AU180,'FE Source'!$A:$AK,28,FALSE))</f>
        <v>2.1800000000000002</v>
      </c>
      <c r="BL180" s="219">
        <f>IF(VLOOKUP($AU180,'FE Source'!$A:$AK,29,FALSE)=0,"-",VLOOKUP($AU180,'FE Source'!$A:$AK,29,FALSE))</f>
        <v>-12.48</v>
      </c>
      <c r="BM180" s="219">
        <f>IF(VLOOKUP($AU180,'FE Source'!$A:$AK,30,FALSE)=0,"-",VLOOKUP($AU180,'FE Source'!$A:$AK,30,FALSE))</f>
        <v>-2.59</v>
      </c>
      <c r="BN180" t="str">
        <f>IF(VLOOKUP($AU180,'FE Source'!$A:$AK,31,FALSE)="No Specified Index","-",IF(VLOOKUP($AU180,'FE Source'!$A:$AK,31,FALSE)=0,"-",VLOOKUP($AU180,'FE Source'!$A:$AK,31,FALSE)))</f>
        <v>Chinese Yuan Offshore (Renminbi) 1 Month Deposit..</v>
      </c>
      <c r="BO180" s="217">
        <f>IF(VLOOKUP($AU180,'FE Source'!$A:$AK,32,FALSE)=0,"-",VLOOKUP($AU180,'FE Source'!$A:$AK,32,FALSE))</f>
        <v>40858</v>
      </c>
      <c r="BP180" s="18">
        <f>IF(VLOOKUP($AU180,'FE Source'!$AZ:$BC,2,FALSE)=0,"-",VLOOKUP($AU180,'FE Source'!$AZ:$BC,2,FALSE))</f>
        <v>-2.27</v>
      </c>
      <c r="BQ180" s="18" t="str">
        <f>IF(VLOOKUP($AU180,'FE Source'!$AZ:$BC,3,FALSE)=0,"-",VLOOKUP($AU180,'FE Source'!$AZ:$BC,3,FALSE))</f>
        <v>-</v>
      </c>
      <c r="BR180" s="18" t="str">
        <f>IF(VLOOKUP($AU180,'FE Source'!$AZ:$BC,4,FALSE)=0,"-",VLOOKUP($AU180,'FE Source'!$AZ:$BC,4,FALSE))</f>
        <v>-</v>
      </c>
    </row>
    <row r="181" spans="1:70" ht="15">
      <c r="A181" s="3"/>
      <c r="B181" s="159" t="str">
        <f>INDEX('UT - Retail'!$A$7:$A$1409,MATCH(AU181,'UT - Retail'!$U$7:$U$1409,0),1)</f>
        <v xml:space="preserve">Blackrock </v>
      </c>
      <c r="C181" s="710" t="str">
        <f>INDEX('UT - Retail'!$B$7:$B$1409,MATCH(AU181,'UT - Retail'!$U$7:$U$1409,0),1)</f>
        <v>Blackrock China Bond A6 AUD-H</v>
      </c>
      <c r="D181" s="711"/>
      <c r="E181" s="147" t="str">
        <f>VLOOKUP(C181,'UT - Retail'!$B:$K,8,FALSE)</f>
        <v>Fixed Income</v>
      </c>
      <c r="F181" s="82" t="str">
        <f>VLOOKUP(C181,'UT - Retail'!$B:$K,9,FALSE)</f>
        <v>China</v>
      </c>
      <c r="G181" s="82" t="str">
        <f>VLOOKUP(C181,'UT - Retail'!$B:$K,10,FALSE)</f>
        <v>General</v>
      </c>
      <c r="H181" s="82" t="str">
        <f>VLOOKUP(C181,'UT - Retail'!$B:$N,13,FALSE)</f>
        <v>No</v>
      </c>
      <c r="I181" s="82" t="str">
        <f>VLOOKUP(C181,'UT - Retail'!$B:$Q,14,FALSE)</f>
        <v>No</v>
      </c>
      <c r="J181" s="82" t="str">
        <f>VLOOKUP(C181,'UT - Retail'!$B:$Q,11,FALSE)</f>
        <v>Yes</v>
      </c>
      <c r="K181" s="130" t="str">
        <f>VLOOKUP(C181,'UT - Retail'!$B:$P,15,FALSE)</f>
        <v>Yes</v>
      </c>
      <c r="L181" s="82" t="str">
        <f>VLOOKUP(C181,'UT - Retail'!$B:$Q,16,FALSE)</f>
        <v>iFast</v>
      </c>
      <c r="M181" s="173" t="str">
        <f>VLOOKUP(C181,'UT - Retail'!$B:$K,6,FALSE)</f>
        <v>AUD</v>
      </c>
      <c r="N181" s="173" t="str">
        <f>IFERROR(IF(MATCH(C181,'Portfolio Construction'!$AL:$AL,0),"Yes","No"),"No")</f>
        <v>No</v>
      </c>
      <c r="O181" s="173" t="str">
        <f>IFERROR(IF(MATCH(C181,'Portfolio Construction'!$AN:$AN,0),"Yes","No"),"No")</f>
        <v>No</v>
      </c>
      <c r="P181" s="173" t="str">
        <f>IFERROR(IF(MATCH(C181,'Portfolio Construction'!$AP:$AP,0),"Yes","No"),"No")</f>
        <v>No</v>
      </c>
      <c r="Q181" s="173" t="str">
        <f>IFERROR(IF(MATCH(C181,'Portfolio Construction'!$AR:$AR,0),"Yes","No"),"No")</f>
        <v>No</v>
      </c>
      <c r="R181" s="173" t="str">
        <f>IFERROR(IF(MATCH(C181,'Portfolio Construction'!$AT:$AT,0),"Yes","No"),"No")</f>
        <v>No</v>
      </c>
      <c r="S181" s="173" t="str">
        <f>IFERROR(IF(MATCH(C181,'Portfolio Construction'!$AV:$AV,0),"Yes","No"),"No")</f>
        <v>No</v>
      </c>
      <c r="T181" s="173" t="str">
        <f>IFERROR(IF(MATCH(C181,'Portfolio Construction'!$AX:$AX,0),"Yes","No"),"No")</f>
        <v>No</v>
      </c>
      <c r="U181" s="173" t="str">
        <f>IFERROR(IF(MATCH(C181,'Portfolio Construction'!$AZ:$AZ,0),"Yes","No"),"No")</f>
        <v>No</v>
      </c>
      <c r="V181" s="173" t="str">
        <f>IFERROR(IF(MATCH(C181,'Portfolio Construction'!$BB:$BB,0),"Yes","No"),"No")</f>
        <v>No</v>
      </c>
      <c r="W181" s="619">
        <f>IF(VLOOKUP($AU181,'FE Source'!$A:$W,3,FALSE)=0,"-",VLOOKUP($AU181,'FE Source'!$A:$W,3,FALSE))</f>
        <v>-0.12</v>
      </c>
      <c r="X181" s="618">
        <f>IF(VLOOKUP($AU181,'FE Source'!$A:$W,4,FALSE)=0,"-",VLOOKUP($AU181,'FE Source'!$A:$W,4,FALSE))</f>
        <v>2.65</v>
      </c>
      <c r="Y181" s="618">
        <f>IF(VLOOKUP($AU181,'FE Source'!$A:$W,5,FALSE)=0,"-",VLOOKUP($AU181,'FE Source'!$A:$W,5,FALSE))</f>
        <v>-3.1</v>
      </c>
      <c r="Z181" s="618">
        <f>IF(VLOOKUP($AU181,'FE Source'!$A:$W,6,FALSE)=0,"-",VLOOKUP($AU181,'FE Source'!$A:$W,6,FALSE))</f>
        <v>-0.86</v>
      </c>
      <c r="AA181" s="618">
        <f>IF(VLOOKUP($AU181,'FE Source'!$A:$W,7,FALSE)=0,"-",VLOOKUP($AU181,'FE Source'!$A:$W,7,FALSE))</f>
        <v>-2.44</v>
      </c>
      <c r="AB181" s="618">
        <f>IF(VLOOKUP($AU181,'FE Source'!$A:$W,8,FALSE)=0,"-",VLOOKUP($AU181,'FE Source'!$A:$W,8,FALSE))</f>
        <v>-0.59</v>
      </c>
      <c r="AC181" s="623" t="str">
        <f>IF(VLOOKUP($AU181,'FE Source'!$A:$W,9,FALSE)=0,"-",VLOOKUP($AU181,'FE Source'!$A:$W,9,FALSE))</f>
        <v>-</v>
      </c>
      <c r="AD181" s="147">
        <f>IF(VLOOKUP($AU181,'FE Source'!$A:$W,10,FALSE)=0,"-",VLOOKUP($AU181,'FE Source'!$A:$W,10,FALSE))</f>
        <v>1.48</v>
      </c>
      <c r="AE181" s="82">
        <f>IF(VLOOKUP($AU181,'FE Source'!$A:$W,11,FALSE)=0,"-",VLOOKUP($AU181,'FE Source'!$A:$W,11,FALSE))</f>
        <v>7.12</v>
      </c>
      <c r="AF181" s="82" t="str">
        <f>IF(VLOOKUP($AU181,'FE Source'!$A:$W,12,FALSE)=0,"-",VLOOKUP($AU181,'FE Source'!$A:$W,12,FALSE))</f>
        <v>-</v>
      </c>
      <c r="AG181" s="130">
        <f>IF(VLOOKUP($AU181,'FE Source'!$A:$W,14,FALSE)=0,"-",VLOOKUP($AU181,'FE Source'!$A:$W,14,FALSE))</f>
        <v>-13.53</v>
      </c>
      <c r="AH181" s="173">
        <f>IF(VLOOKUP($AU181,'FE Source'!$A:$DJ,33,FALSE)=0,"-",VLOOKUP($AU181,'FE Source'!$A:$DJ,33,FALSE))</f>
        <v>27.34</v>
      </c>
      <c r="AI181" s="203">
        <f>IF(VLOOKUP($AU181,'FE Source'!$A:$Y,20,FALSE)=0,"-",VLOOKUP($AU181,'FE Source'!$A:$Y,20,FALSE))</f>
        <v>84.96</v>
      </c>
      <c r="AJ181" s="257">
        <f>IF(VLOOKUP($AU181,'FE Source'!$A:$DJ,34,FALSE)=0,"-",VLOOKUP($AU181,'FE Source'!$A:$DJ,34,FALSE))</f>
        <v>99.68</v>
      </c>
      <c r="AK181" s="257">
        <f>IF(VLOOKUP($AU181,'FE Source'!$A:$DJ,35,FALSE)=0,"-",VLOOKUP($AU181,'FE Source'!$A:$DJ,35,FALSE))</f>
        <v>295.74</v>
      </c>
      <c r="AL181" s="326">
        <f>IF(VLOOKUP($AU181,'FE Source'!$A:$Y,19,FALSE)=0,"-",VLOOKUP($AU181,'FE Source'!$A:$Y,19,FALSE))</f>
        <v>156.85</v>
      </c>
      <c r="AM181" s="259">
        <f>IF(VLOOKUP($AU181,'FE Source'!$A:$DJ,36,FALSE)=0,"-",VLOOKUP($AU181,'FE Source'!$A:$DJ,36,FALSE))</f>
        <v>130.13</v>
      </c>
      <c r="AN181" s="165">
        <f>IF(VLOOKUP($AU181,'FE Source'!$A:$W,13,FALSE)=0,"-",VLOOKUP($AU181,'FE Source'!$A:$W,13,FALSE))</f>
        <v>2793.9</v>
      </c>
      <c r="AO181" s="198">
        <f>IF(J181="no","-",IF(VLOOKUP($AU181,'FE Source'!$A:$W,15,FALSE)=0,"-",VLOOKUP($AU181,'FE Source'!$A:$W,15,FALSE)))</f>
        <v>5.16</v>
      </c>
      <c r="AP181" s="201" t="str">
        <f>IF(AO181="-","-",IF(VLOOKUP($AU181,'FE Source'!$A:$Z,21,FALSE)=0,"-",IF(VLOOKUP($AU181,'FE Source'!$A:$Z,21,FALSE)=2,"Semi-Annual",IF(VLOOKUP($AU181,'FE Source'!$A:$Z,21,FALSE)=4,"Quarterly",IF(VLOOKUP($AU181,'FE Source'!$A:$Z,21,FALSE)=12,"Monthly","Annual")))))</f>
        <v>Monthly</v>
      </c>
      <c r="AQ181" s="170">
        <f t="array" ref="AQ181">IF(VLOOKUP($AU181,'FE Source'!$A:$W,16,FALSE)=0,"-",VLOOKUP($AU181,'FE Source'!$A:$W,16,FALSE))</f>
        <v>0.97</v>
      </c>
      <c r="AR181" s="175" t="str">
        <f>IF(VLOOKUP($AU181,'FE Source'!$A:$W,17,FALSE)=0,"-",VLOOKUP($AU181,'FE Source'!$A:$W,17,FALSE))</f>
        <v>-</v>
      </c>
      <c r="AS181" s="173">
        <f>IF(VLOOKUP($AU181,'FE Source'!$AN:$AS,4,FALSE)="",VLOOKUP($AU181,'FE Source'!$AN:$AS,3,FALSE),VLOOKUP($AU181,'FE Source'!$AN:$AS,4,FALSE))</f>
        <v>8.01</v>
      </c>
      <c r="AT181" s="179">
        <f>IF(VLOOKUP($AU181,'FE Source'!$AN:$AS,5,FALSE)=0,"-",VLOOKUP($AU181,'FE Source'!$AN:$AS,5,FALSE))</f>
        <v>45783</v>
      </c>
      <c r="AU181" s="163" t="s">
        <v>5895</v>
      </c>
      <c r="BE181" s="219" t="str">
        <f>IF(VLOOKUP($AU181,'FE Source'!$A:$AK,22,FALSE)=0,"-",VLOOKUP($AU181,'FE Source'!$A:$AK,22,FALSE))</f>
        <v>-</v>
      </c>
      <c r="BF181" s="219" t="str">
        <f>IF(VLOOKUP($AU181,'FE Source'!$A:$AK,23,FALSE)=0,"-",VLOOKUP($AU181,'FE Source'!$A:$AK,23,FALSE))</f>
        <v>-</v>
      </c>
      <c r="BG181" s="219" t="str">
        <f>IF(VLOOKUP($AU181,'FE Source'!$A:$AK,24,FALSE)=0,"-",VLOOKUP($AU181,'FE Source'!$A:$AK,24,FALSE))</f>
        <v>-</v>
      </c>
      <c r="BH181" s="219" t="str">
        <f>IF(VLOOKUP($AU181,'FE Source'!$A:$AK,25,FALSE)=0,"-",VLOOKUP($AU181,'FE Source'!$A:$AK,25,FALSE))</f>
        <v>-</v>
      </c>
      <c r="BI181" s="219">
        <f>IF(VLOOKUP($AU181,'FE Source'!$A:$AK,26,FALSE)=0,"-",VLOOKUP($AU181,'FE Source'!$A:$AK,26,FALSE))</f>
        <v>5.55</v>
      </c>
      <c r="BJ181" s="219">
        <f>IF(VLOOKUP($AU181,'FE Source'!$A:$AK,27,FALSE)=0,"-",VLOOKUP($AU181,'FE Source'!$A:$AK,27,FALSE))</f>
        <v>13.64</v>
      </c>
      <c r="BK181" s="219">
        <f>IF(VLOOKUP($AU181,'FE Source'!$A:$AK,28,FALSE)=0,"-",VLOOKUP($AU181,'FE Source'!$A:$AK,28,FALSE))</f>
        <v>-8.58</v>
      </c>
      <c r="BL181" s="219">
        <f>IF(VLOOKUP($AU181,'FE Source'!$A:$AK,29,FALSE)=0,"-",VLOOKUP($AU181,'FE Source'!$A:$AK,29,FALSE))</f>
        <v>-12.67</v>
      </c>
      <c r="BM181" s="219">
        <f>IF(VLOOKUP($AU181,'FE Source'!$A:$AK,30,FALSE)=0,"-",VLOOKUP($AU181,'FE Source'!$A:$AK,30,FALSE))</f>
        <v>1.8</v>
      </c>
      <c r="BN181" t="str">
        <f>IF(VLOOKUP($AU181,'FE Source'!$A:$AK,31,FALSE)="No Specified Index","-",IF(VLOOKUP($AU181,'FE Source'!$A:$AK,31,FALSE)=0,"-",VLOOKUP($AU181,'FE Source'!$A:$AK,31,FALSE)))</f>
        <v>Chinese Yuan Offshore (Renminbi) 1 Month Deposit..</v>
      </c>
      <c r="BO181" s="217">
        <f>IF(VLOOKUP($AU181,'FE Source'!$A:$AK,32,FALSE)=0,"-",VLOOKUP($AU181,'FE Source'!$A:$AK,32,FALSE))</f>
        <v>43306</v>
      </c>
      <c r="BP181" s="18" t="str">
        <f>IF(VLOOKUP($AU181,'FE Source'!$AZ:$BC,2,FALSE)=0,"-",VLOOKUP($AU181,'FE Source'!$AZ:$BC,2,FALSE))</f>
        <v>-</v>
      </c>
      <c r="BQ181" s="18" t="str">
        <f>IF(VLOOKUP($AU181,'FE Source'!$AZ:$BC,3,FALSE)=0,"-",VLOOKUP($AU181,'FE Source'!$AZ:$BC,3,FALSE))</f>
        <v>-</v>
      </c>
      <c r="BR181" s="18" t="str">
        <f>IF(VLOOKUP($AU181,'FE Source'!$AZ:$BC,4,FALSE)=0,"-",VLOOKUP($AU181,'FE Source'!$AZ:$BC,4,FALSE))</f>
        <v>-</v>
      </c>
    </row>
    <row r="182" spans="1:70" ht="15">
      <c r="A182" s="3"/>
      <c r="B182" s="159" t="str">
        <f>INDEX('UT - Retail'!$A$7:$A$1409,MATCH(AU182,'UT - Retail'!$U$7:$U$1409,0),1)</f>
        <v xml:space="preserve">Blackrock </v>
      </c>
      <c r="C182" s="706" t="str">
        <f>INDEX('UT - Retail'!$B$7:$B$1409,MATCH(AU182,'UT - Retail'!$U$7:$U$1409,0),1)</f>
        <v>Blackrock China Bond A6 SGD-H</v>
      </c>
      <c r="D182" s="707"/>
      <c r="E182" s="150" t="str">
        <f>VLOOKUP(C182,'UT - Retail'!$B:$K,8,FALSE)</f>
        <v>Fixed Income</v>
      </c>
      <c r="F182" s="141" t="str">
        <f>VLOOKUP(C182,'UT - Retail'!$B:$K,9,FALSE)</f>
        <v>China</v>
      </c>
      <c r="G182" s="141" t="str">
        <f>VLOOKUP(C182,'UT - Retail'!$B:$K,10,FALSE)</f>
        <v>General</v>
      </c>
      <c r="H182" s="82" t="str">
        <f>VLOOKUP(C182,'UT - Retail'!$B:$N,13,FALSE)</f>
        <v>No</v>
      </c>
      <c r="I182" s="82" t="str">
        <f>VLOOKUP(C182,'UT - Retail'!$B:$Q,14,FALSE)</f>
        <v>No</v>
      </c>
      <c r="J182" s="141" t="str">
        <f>VLOOKUP(C182,'UT - Retail'!$B:$Q,11,FALSE)</f>
        <v>Yes</v>
      </c>
      <c r="K182" s="130" t="str">
        <f>VLOOKUP(C182,'UT - Retail'!$B:$P,15,FALSE)</f>
        <v>Yes</v>
      </c>
      <c r="L182" s="82" t="str">
        <f>VLOOKUP(C182,'UT - Retail'!$B:$Q,16,FALSE)</f>
        <v>Both</v>
      </c>
      <c r="M182" s="395" t="str">
        <f>VLOOKUP(C182,'UT - Retail'!$B:$K,6,FALSE)</f>
        <v>SGD</v>
      </c>
      <c r="N182" s="395" t="str">
        <f>IFERROR(IF(MATCH(C182,'Portfolio Construction'!$AL:$AL,0),"Yes","No"),"No")</f>
        <v>No</v>
      </c>
      <c r="O182" s="395" t="str">
        <f>IFERROR(IF(MATCH(C182,'Portfolio Construction'!$AN:$AN,0),"Yes","No"),"No")</f>
        <v>No</v>
      </c>
      <c r="P182" s="395" t="str">
        <f>IFERROR(IF(MATCH(C182,'Portfolio Construction'!$AP:$AP,0),"Yes","No"),"No")</f>
        <v>No</v>
      </c>
      <c r="Q182" s="395" t="str">
        <f>IFERROR(IF(MATCH(C182,'Portfolio Construction'!$AR:$AR,0),"Yes","No"),"No")</f>
        <v>No</v>
      </c>
      <c r="R182" s="395" t="str">
        <f>IFERROR(IF(MATCH(C182,'Portfolio Construction'!$AT:$AT,0),"Yes","No"),"No")</f>
        <v>No</v>
      </c>
      <c r="S182" s="395" t="str">
        <f>IFERROR(IF(MATCH(C182,'Portfolio Construction'!$AV:$AV,0),"Yes","No"),"No")</f>
        <v>No</v>
      </c>
      <c r="T182" s="395" t="str">
        <f>IFERROR(IF(MATCH(C182,'Portfolio Construction'!$AX:$AX,0),"Yes","No"),"No")</f>
        <v>No</v>
      </c>
      <c r="U182" s="395" t="str">
        <f>IFERROR(IF(MATCH(C182,'Portfolio Construction'!$AZ:$AZ,0),"Yes","No"),"No")</f>
        <v>No</v>
      </c>
      <c r="V182" s="395" t="str">
        <f>IFERROR(IF(MATCH(C182,'Portfolio Construction'!$BB:$BB,0),"Yes","No"),"No")</f>
        <v>No</v>
      </c>
      <c r="W182" s="638">
        <f>IF(VLOOKUP($AU182,'FE Source'!$A:$W,3,FALSE)=0,"-",VLOOKUP($AU182,'FE Source'!$A:$W,3,FALSE))</f>
        <v>0.49</v>
      </c>
      <c r="X182" s="609">
        <f>IF(VLOOKUP($AU182,'FE Source'!$A:$W,4,FALSE)=0,"-",VLOOKUP($AU182,'FE Source'!$A:$W,4,FALSE))</f>
        <v>-0.18</v>
      </c>
      <c r="Y182" s="609">
        <f>IF(VLOOKUP($AU182,'FE Source'!$A:$W,5,FALSE)=0,"-",VLOOKUP($AU182,'FE Source'!$A:$W,5,FALSE))</f>
        <v>0.99</v>
      </c>
      <c r="Z182" s="609">
        <f>IF(VLOOKUP($AU182,'FE Source'!$A:$W,6,FALSE)=0,"-",VLOOKUP($AU182,'FE Source'!$A:$W,6,FALSE))</f>
        <v>4.9000000000000004</v>
      </c>
      <c r="AA182" s="609">
        <f>IF(VLOOKUP($AU182,'FE Source'!$A:$W,7,FALSE)=0,"-",VLOOKUP($AU182,'FE Source'!$A:$W,7,FALSE))</f>
        <v>2.7</v>
      </c>
      <c r="AB182" s="609">
        <f>IF(VLOOKUP($AU182,'FE Source'!$A:$W,8,FALSE)=0,"-",VLOOKUP($AU182,'FE Source'!$A:$W,8,FALSE))</f>
        <v>1.1100000000000001</v>
      </c>
      <c r="AC182" s="639" t="str">
        <f>IF(VLOOKUP($AU182,'FE Source'!$A:$W,9,FALSE)=0,"-",VLOOKUP($AU182,'FE Source'!$A:$W,9,FALSE))</f>
        <v>-</v>
      </c>
      <c r="AD182" s="146">
        <f>IF(VLOOKUP($AU182,'FE Source'!$A:$W,10,FALSE)=0,"-",VLOOKUP($AU182,'FE Source'!$A:$W,10,FALSE))</f>
        <v>0.38</v>
      </c>
      <c r="AE182" s="83">
        <f>IF(VLOOKUP($AU182,'FE Source'!$A:$W,11,FALSE)=0,"-",VLOOKUP($AU182,'FE Source'!$A:$W,11,FALSE))</f>
        <v>2.5299999999999998</v>
      </c>
      <c r="AF182" s="83">
        <f>IF(VLOOKUP($AU182,'FE Source'!$A:$W,12,FALSE)=0,"-",VLOOKUP($AU182,'FE Source'!$A:$W,12,FALSE))</f>
        <v>0.08</v>
      </c>
      <c r="AG182" s="131">
        <f>IF(VLOOKUP($AU182,'FE Source'!$A:$W,14,FALSE)=0,"-",VLOOKUP($AU182,'FE Source'!$A:$W,14,FALSE))</f>
        <v>-4.2699999999999996</v>
      </c>
      <c r="AH182" s="174">
        <f>IF(VLOOKUP($AU182,'FE Source'!$A:$DJ,33,FALSE)=0,"-",VLOOKUP($AU182,'FE Source'!$A:$DJ,33,FALSE))</f>
        <v>48.96</v>
      </c>
      <c r="AI182" s="204">
        <f>IF(VLOOKUP($AU182,'FE Source'!$A:$Y,20,FALSE)=0,"-",VLOOKUP($AU182,'FE Source'!$A:$Y,20,FALSE))</f>
        <v>68.23</v>
      </c>
      <c r="AJ182" s="396">
        <f>IF(VLOOKUP($AU182,'FE Source'!$A:$DJ,34,FALSE)=0,"-",VLOOKUP($AU182,'FE Source'!$A:$DJ,34,FALSE))</f>
        <v>37.83</v>
      </c>
      <c r="AK182" s="396">
        <f>IF(VLOOKUP($AU182,'FE Source'!$A:$DJ,35,FALSE)=0,"-",VLOOKUP($AU182,'FE Source'!$A:$DJ,35,FALSE))</f>
        <v>-60.28</v>
      </c>
      <c r="AL182" s="327">
        <f>IF(VLOOKUP($AU182,'FE Source'!$A:$Y,19,FALSE)=0,"-",VLOOKUP($AU182,'FE Source'!$A:$Y,19,FALSE))</f>
        <v>1.99</v>
      </c>
      <c r="AM182" s="394">
        <f>IF(VLOOKUP($AU182,'FE Source'!$A:$DJ,36,FALSE)=0,"-",VLOOKUP($AU182,'FE Source'!$A:$DJ,36,FALSE))</f>
        <v>15.88</v>
      </c>
      <c r="AN182" s="167">
        <f>IF(VLOOKUP($AU182,'FE Source'!$A:$W,13,FALSE)=0,"-",VLOOKUP($AU182,'FE Source'!$A:$W,13,FALSE))</f>
        <v>2793.9</v>
      </c>
      <c r="AO182" s="199">
        <f>IF(J182="no","-",IF(VLOOKUP($AU182,'FE Source'!$A:$W,15,FALSE)=0,"-",VLOOKUP($AU182,'FE Source'!$A:$W,15,FALSE)))</f>
        <v>5.2</v>
      </c>
      <c r="AP182" s="202" t="str">
        <f>IF(AO182="-","-",IF(VLOOKUP($AU182,'FE Source'!$A:$Z,21,FALSE)=0,"-",IF(VLOOKUP($AU182,'FE Source'!$A:$Z,21,FALSE)=2,"Semi-Annual",IF(VLOOKUP($AU182,'FE Source'!$A:$Z,21,FALSE)=4,"Quarterly",IF(VLOOKUP($AU182,'FE Source'!$A:$Z,21,FALSE)=12,"Monthly","Annual")))))</f>
        <v>Monthly</v>
      </c>
      <c r="AQ182" s="171">
        <f t="array" ref="AQ182">IF(VLOOKUP($AU182,'FE Source'!$A:$W,16,FALSE)=0,"-",VLOOKUP($AU182,'FE Source'!$A:$W,16,FALSE))</f>
        <v>0.97</v>
      </c>
      <c r="AR182" s="176" t="str">
        <f>IF(VLOOKUP($AU182,'FE Source'!$A:$W,17,FALSE)=0,"-",VLOOKUP($AU182,'FE Source'!$A:$W,17,FALSE))</f>
        <v>-</v>
      </c>
      <c r="AS182" s="174">
        <f>IF(VLOOKUP($AU182,'FE Source'!$AN:$AS,4,FALSE)="",VLOOKUP($AU182,'FE Source'!$AN:$AS,3,FALSE),VLOOKUP($AU182,'FE Source'!$AN:$AS,4,FALSE))</f>
        <v>8.06</v>
      </c>
      <c r="AT182" s="180">
        <f>IF(VLOOKUP($AU182,'FE Source'!$AN:$AS,5,FALSE)=0,"-",VLOOKUP($AU182,'FE Source'!$AN:$AS,5,FALSE))</f>
        <v>45783</v>
      </c>
      <c r="AU182" s="177" t="s">
        <v>5880</v>
      </c>
      <c r="BE182" s="219" t="str">
        <f>IF(VLOOKUP($AU182,'FE Source'!$A:$AK,22,FALSE)=0,"-",VLOOKUP($AU182,'FE Source'!$A:$AK,22,FALSE))</f>
        <v>-</v>
      </c>
      <c r="BF182" s="219" t="str">
        <f>IF(VLOOKUP($AU182,'FE Source'!$A:$AK,23,FALSE)=0,"-",VLOOKUP($AU182,'FE Source'!$A:$AK,23,FALSE))</f>
        <v>-</v>
      </c>
      <c r="BG182" s="219" t="str">
        <f>IF(VLOOKUP($AU182,'FE Source'!$A:$AK,24,FALSE)=0,"-",VLOOKUP($AU182,'FE Source'!$A:$AK,24,FALSE))</f>
        <v>-</v>
      </c>
      <c r="BH182" s="219" t="str">
        <f>IF(VLOOKUP($AU182,'FE Source'!$A:$AK,25,FALSE)=0,"-",VLOOKUP($AU182,'FE Source'!$A:$AK,25,FALSE))</f>
        <v>-</v>
      </c>
      <c r="BI182" s="219">
        <f>IF(VLOOKUP($AU182,'FE Source'!$A:$AK,26,FALSE)=0,"-",VLOOKUP($AU182,'FE Source'!$A:$AK,26,FALSE))</f>
        <v>7.43</v>
      </c>
      <c r="BJ182" s="219">
        <f>IF(VLOOKUP($AU182,'FE Source'!$A:$AK,27,FALSE)=0,"-",VLOOKUP($AU182,'FE Source'!$A:$AK,27,FALSE))</f>
        <v>5.86</v>
      </c>
      <c r="BK182" s="219">
        <f>IF(VLOOKUP($AU182,'FE Source'!$A:$AK,28,FALSE)=0,"-",VLOOKUP($AU182,'FE Source'!$A:$AK,28,FALSE))</f>
        <v>-4.66</v>
      </c>
      <c r="BL182" s="219">
        <f>IF(VLOOKUP($AU182,'FE Source'!$A:$AK,29,FALSE)=0,"-",VLOOKUP($AU182,'FE Source'!$A:$AK,29,FALSE))</f>
        <v>-5.17</v>
      </c>
      <c r="BM182" s="219">
        <f>IF(VLOOKUP($AU182,'FE Source'!$A:$AK,30,FALSE)=0,"-",VLOOKUP($AU182,'FE Source'!$A:$AK,30,FALSE))</f>
        <v>2.76</v>
      </c>
      <c r="BN182" t="str">
        <f>IF(VLOOKUP($AU182,'FE Source'!$A:$AK,31,FALSE)="No Specified Index","-",IF(VLOOKUP($AU182,'FE Source'!$A:$AK,31,FALSE)=0,"-",VLOOKUP($AU182,'FE Source'!$A:$AK,31,FALSE)))</f>
        <v>Chinese Yuan Offshore (Renminbi) 1 Month Deposit..</v>
      </c>
      <c r="BO182" s="217">
        <f>IF(VLOOKUP($AU182,'FE Source'!$A:$AK,32,FALSE)=0,"-",VLOOKUP($AU182,'FE Source'!$A:$AK,32,FALSE))</f>
        <v>43299</v>
      </c>
      <c r="BP182" s="18" t="str">
        <f>IF(VLOOKUP($AU182,'FE Source'!$AZ:$BC,2,FALSE)=0,"-",VLOOKUP($AU182,'FE Source'!$AZ:$BC,2,FALSE))</f>
        <v>-</v>
      </c>
      <c r="BQ182" s="18" t="str">
        <f>IF(VLOOKUP($AU182,'FE Source'!$AZ:$BC,3,FALSE)=0,"-",VLOOKUP($AU182,'FE Source'!$AZ:$BC,3,FALSE))</f>
        <v>-</v>
      </c>
      <c r="BR182" s="18" t="str">
        <f>IF(VLOOKUP($AU182,'FE Source'!$AZ:$BC,4,FALSE)=0,"-",VLOOKUP($AU182,'FE Source'!$AZ:$BC,4,FALSE))</f>
        <v>-</v>
      </c>
    </row>
    <row r="183" spans="1:70" ht="15" customHeight="1">
      <c r="A183" s="3"/>
      <c r="B183" s="159" t="str">
        <f>INDEX('UT - Retail'!$A$7:$A$1409,MATCH(AU183,'UT - Retail'!$U$7:$U$1409,0),1)</f>
        <v xml:space="preserve">Blackrock </v>
      </c>
      <c r="C183" s="706" t="str">
        <f>INDEX('UT - Retail'!$B$7:$B$1409,MATCH(AU183,'UT - Retail'!$U$7:$U$1409,0),1)</f>
        <v>Blackrock China Fund A2 AUD-H</v>
      </c>
      <c r="D183" s="707"/>
      <c r="E183" s="150" t="str">
        <f>VLOOKUP(C183,'UT - Retail'!$B:$K,8,FALSE)</f>
        <v>Equities</v>
      </c>
      <c r="F183" s="141" t="str">
        <f>VLOOKUP(C183,'UT - Retail'!$B:$K,9,FALSE)</f>
        <v>China</v>
      </c>
      <c r="G183" s="141" t="str">
        <f>VLOOKUP(C183,'UT - Retail'!$B:$K,10,FALSE)</f>
        <v>General</v>
      </c>
      <c r="H183" s="82" t="str">
        <f>VLOOKUP(C183,'UT - Retail'!$B:$N,13,FALSE)</f>
        <v>No</v>
      </c>
      <c r="I183" s="82" t="str">
        <f>VLOOKUP(C183,'UT - Retail'!$B:$Q,14,FALSE)</f>
        <v>No</v>
      </c>
      <c r="J183" s="141" t="str">
        <f>VLOOKUP(C183,'UT - Retail'!$B:$Q,11,FALSE)</f>
        <v>No</v>
      </c>
      <c r="K183" s="130" t="str">
        <f>VLOOKUP(C183,'UT - Retail'!$B:$P,15,FALSE)</f>
        <v>Yes</v>
      </c>
      <c r="L183" s="82" t="str">
        <f>VLOOKUP(C183,'UT - Retail'!$B:$Q,16,FALSE)</f>
        <v>Both</v>
      </c>
      <c r="M183" s="395" t="str">
        <f>VLOOKUP(C183,'UT - Retail'!$B:$K,6,FALSE)</f>
        <v>AUD</v>
      </c>
      <c r="N183" s="395" t="str">
        <f>IFERROR(IF(MATCH(C183,'Portfolio Construction'!$AL:$AL,0),"Yes","No"),"No")</f>
        <v>No</v>
      </c>
      <c r="O183" s="395" t="str">
        <f>IFERROR(IF(MATCH(C183,'Portfolio Construction'!$AN:$AN,0),"Yes","No"),"No")</f>
        <v>No</v>
      </c>
      <c r="P183" s="395" t="str">
        <f>IFERROR(IF(MATCH(C183,'Portfolio Construction'!$AP:$AP,0),"Yes","No"),"No")</f>
        <v>No</v>
      </c>
      <c r="Q183" s="395" t="str">
        <f>IFERROR(IF(MATCH(C183,'Portfolio Construction'!$AR:$AR,0),"Yes","No"),"No")</f>
        <v>No</v>
      </c>
      <c r="R183" s="395" t="str">
        <f>IFERROR(IF(MATCH(C183,'Portfolio Construction'!$AT:$AT,0),"Yes","No"),"No")</f>
        <v>No</v>
      </c>
      <c r="S183" s="395" t="str">
        <f>IFERROR(IF(MATCH(C183,'Portfolio Construction'!$AV:$AV,0),"Yes","No"),"No")</f>
        <v>No</v>
      </c>
      <c r="T183" s="395" t="str">
        <f>IFERROR(IF(MATCH(C183,'Portfolio Construction'!$AX:$AX,0),"Yes","No"),"No")</f>
        <v>No</v>
      </c>
      <c r="U183" s="395" t="str">
        <f>IFERROR(IF(MATCH(C183,'Portfolio Construction'!$AZ:$AZ,0),"Yes","No"),"No")</f>
        <v>No</v>
      </c>
      <c r="V183" s="395" t="str">
        <f>IFERROR(IF(MATCH(C183,'Portfolio Construction'!$BB:$BB,0),"Yes","No"),"No")</f>
        <v>No</v>
      </c>
      <c r="W183" s="638" t="e">
        <f>IF(VLOOKUP($AU183,'FE Source'!$A:$W,3,FALSE)=0,"-",VLOOKUP($AU183,'FE Source'!$A:$W,3,FALSE))</f>
        <v>#N/A</v>
      </c>
      <c r="X183" s="609" t="e">
        <f>IF(VLOOKUP($AU183,'FE Source'!$A:$W,4,FALSE)=0,"-",VLOOKUP($AU183,'FE Source'!$A:$W,4,FALSE))</f>
        <v>#N/A</v>
      </c>
      <c r="Y183" s="609" t="e">
        <f>IF(VLOOKUP($AU183,'FE Source'!$A:$W,5,FALSE)=0,"-",VLOOKUP($AU183,'FE Source'!$A:$W,5,FALSE))</f>
        <v>#N/A</v>
      </c>
      <c r="Z183" s="609" t="e">
        <f>IF(VLOOKUP($AU183,'FE Source'!$A:$W,6,FALSE)=0,"-",VLOOKUP($AU183,'FE Source'!$A:$W,6,FALSE))</f>
        <v>#N/A</v>
      </c>
      <c r="AA183" s="609" t="e">
        <f>IF(VLOOKUP($AU183,'FE Source'!$A:$W,7,FALSE)=0,"-",VLOOKUP($AU183,'FE Source'!$A:$W,7,FALSE))</f>
        <v>#N/A</v>
      </c>
      <c r="AB183" s="609" t="e">
        <f>IF(VLOOKUP($AU183,'FE Source'!$A:$W,8,FALSE)=0,"-",VLOOKUP($AU183,'FE Source'!$A:$W,8,FALSE))</f>
        <v>#N/A</v>
      </c>
      <c r="AC183" s="639" t="e">
        <f>IF(VLOOKUP($AU183,'FE Source'!$A:$W,9,FALSE)=0,"-",VLOOKUP($AU183,'FE Source'!$A:$W,9,FALSE))</f>
        <v>#N/A</v>
      </c>
      <c r="AD183" s="146" t="e">
        <f>IF(VLOOKUP($AU183,'FE Source'!$A:$W,10,FALSE)=0,"-",VLOOKUP($AU183,'FE Source'!$A:$W,10,FALSE))</f>
        <v>#N/A</v>
      </c>
      <c r="AE183" s="83" t="e">
        <f>IF(VLOOKUP($AU183,'FE Source'!$A:$W,11,FALSE)=0,"-",VLOOKUP($AU183,'FE Source'!$A:$W,11,FALSE))</f>
        <v>#N/A</v>
      </c>
      <c r="AF183" s="83" t="e">
        <f>IF(VLOOKUP($AU183,'FE Source'!$A:$W,12,FALSE)=0,"-",VLOOKUP($AU183,'FE Source'!$A:$W,12,FALSE))</f>
        <v>#N/A</v>
      </c>
      <c r="AG183" s="131" t="e">
        <f>IF(VLOOKUP($AU183,'FE Source'!$A:$W,14,FALSE)=0,"-",VLOOKUP($AU183,'FE Source'!$A:$W,14,FALSE))</f>
        <v>#N/A</v>
      </c>
      <c r="AH183" s="174" t="e">
        <f>IF(VLOOKUP($AU183,'FE Source'!$A:$DJ,33,FALSE)=0,"-",VLOOKUP($AU183,'FE Source'!$A:$DJ,33,FALSE))</f>
        <v>#N/A</v>
      </c>
      <c r="AI183" s="204" t="e">
        <f>IF(VLOOKUP($AU183,'FE Source'!$A:$Y,20,FALSE)=0,"-",VLOOKUP($AU183,'FE Source'!$A:$Y,20,FALSE))</f>
        <v>#N/A</v>
      </c>
      <c r="AJ183" s="396" t="e">
        <f>IF(VLOOKUP($AU183,'FE Source'!$A:$DJ,34,FALSE)=0,"-",VLOOKUP($AU183,'FE Source'!$A:$DJ,34,FALSE))</f>
        <v>#N/A</v>
      </c>
      <c r="AK183" s="396" t="e">
        <f>IF(VLOOKUP($AU183,'FE Source'!$A:$DJ,35,FALSE)=0,"-",VLOOKUP($AU183,'FE Source'!$A:$DJ,35,FALSE))</f>
        <v>#N/A</v>
      </c>
      <c r="AL183" s="327" t="e">
        <f>IF(VLOOKUP($AU183,'FE Source'!$A:$Y,19,FALSE)=0,"-",VLOOKUP($AU183,'FE Source'!$A:$Y,19,FALSE))</f>
        <v>#N/A</v>
      </c>
      <c r="AM183" s="394" t="e">
        <f>IF(VLOOKUP($AU183,'FE Source'!$A:$DJ,36,FALSE)=0,"-",VLOOKUP($AU183,'FE Source'!$A:$DJ,36,FALSE))</f>
        <v>#N/A</v>
      </c>
      <c r="AN183" s="167" t="e">
        <f>IF(VLOOKUP($AU183,'FE Source'!$A:$W,13,FALSE)=0,"-",VLOOKUP($AU183,'FE Source'!$A:$W,13,FALSE))</f>
        <v>#N/A</v>
      </c>
      <c r="AO183" s="199" t="str">
        <f>IF(J183="no","-",IF(VLOOKUP($AU183,'FE Source'!$A:$W,15,FALSE)=0,"-",VLOOKUP($AU183,'FE Source'!$A:$W,15,FALSE)))</f>
        <v>-</v>
      </c>
      <c r="AP183" s="202" t="str">
        <f>IF(AO183="-","-",IF(VLOOKUP($AU183,'FE Source'!$A:$Z,21,FALSE)=0,"-",IF(VLOOKUP($AU183,'FE Source'!$A:$Z,21,FALSE)=2,"Semi-Annual",IF(VLOOKUP($AU183,'FE Source'!$A:$Z,21,FALSE)=4,"Quarterly",IF(VLOOKUP($AU183,'FE Source'!$A:$Z,21,FALSE)=12,"Monthly","Annual")))))</f>
        <v>-</v>
      </c>
      <c r="AQ183" s="171" t="e">
        <f t="array" ref="AQ183">IF(VLOOKUP($AU183,'FE Source'!$A:$W,16,FALSE)=0,"-",VLOOKUP($AU183,'FE Source'!$A:$W,16,FALSE))</f>
        <v>#N/A</v>
      </c>
      <c r="AR183" s="176" t="e">
        <f>IF(VLOOKUP($AU183,'FE Source'!$A:$W,17,FALSE)=0,"-",VLOOKUP($AU183,'FE Source'!$A:$W,17,FALSE))</f>
        <v>#N/A</v>
      </c>
      <c r="AS183" s="174" t="e">
        <f>IF(VLOOKUP($AU183,'FE Source'!$AN:$AS,4,FALSE)="",VLOOKUP($AU183,'FE Source'!$AN:$AS,3,FALSE),VLOOKUP($AU183,'FE Source'!$AN:$AS,4,FALSE))</f>
        <v>#N/A</v>
      </c>
      <c r="AT183" s="180" t="e">
        <f>IF(VLOOKUP($AU183,'FE Source'!$AN:$AS,5,FALSE)=0,"-",VLOOKUP($AU183,'FE Source'!$AN:$AS,5,FALSE))</f>
        <v>#N/A</v>
      </c>
      <c r="AU183" s="177" t="s">
        <v>3870</v>
      </c>
      <c r="BE183" s="219" t="e">
        <f>IF(VLOOKUP($AU183,'FE Source'!$A:$AK,22,FALSE)=0,"-",VLOOKUP($AU183,'FE Source'!$A:$AK,22,FALSE))</f>
        <v>#N/A</v>
      </c>
      <c r="BF183" s="219" t="e">
        <f>IF(VLOOKUP($AU183,'FE Source'!$A:$AK,23,FALSE)=0,"-",VLOOKUP($AU183,'FE Source'!$A:$AK,23,FALSE))</f>
        <v>#N/A</v>
      </c>
      <c r="BG183" s="219" t="e">
        <f>IF(VLOOKUP($AU183,'FE Source'!$A:$AK,24,FALSE)=0,"-",VLOOKUP($AU183,'FE Source'!$A:$AK,24,FALSE))</f>
        <v>#N/A</v>
      </c>
      <c r="BH183" s="219" t="e">
        <f>IF(VLOOKUP($AU183,'FE Source'!$A:$AK,25,FALSE)=0,"-",VLOOKUP($AU183,'FE Source'!$A:$AK,25,FALSE))</f>
        <v>#N/A</v>
      </c>
      <c r="BI183" s="219" t="e">
        <f>IF(VLOOKUP($AU183,'FE Source'!$A:$AK,26,FALSE)=0,"-",VLOOKUP($AU183,'FE Source'!$A:$AK,26,FALSE))</f>
        <v>#N/A</v>
      </c>
      <c r="BJ183" s="219" t="e">
        <f>IF(VLOOKUP($AU183,'FE Source'!$A:$AK,27,FALSE)=0,"-",VLOOKUP($AU183,'FE Source'!$A:$AK,27,FALSE))</f>
        <v>#N/A</v>
      </c>
      <c r="BK183" s="219" t="e">
        <f>IF(VLOOKUP($AU183,'FE Source'!$A:$AK,28,FALSE)=0,"-",VLOOKUP($AU183,'FE Source'!$A:$AK,28,FALSE))</f>
        <v>#N/A</v>
      </c>
      <c r="BL183" s="219" t="e">
        <f>IF(VLOOKUP($AU183,'FE Source'!$A:$AK,29,FALSE)=0,"-",VLOOKUP($AU183,'FE Source'!$A:$AK,29,FALSE))</f>
        <v>#N/A</v>
      </c>
      <c r="BM183" s="219" t="e">
        <f>IF(VLOOKUP($AU183,'FE Source'!$A:$AK,30,FALSE)=0,"-",VLOOKUP($AU183,'FE Source'!$A:$AK,30,FALSE))</f>
        <v>#N/A</v>
      </c>
      <c r="BN183" t="e">
        <f>IF(VLOOKUP($AU183,'FE Source'!$A:$AK,31,FALSE)="No Specified Index","-",IF(VLOOKUP($AU183,'FE Source'!$A:$AK,31,FALSE)=0,"-",VLOOKUP($AU183,'FE Source'!$A:$AK,31,FALSE)))</f>
        <v>#N/A</v>
      </c>
      <c r="BO183" s="217" t="e">
        <f>IF(VLOOKUP($AU183,'FE Source'!$A:$AK,32,FALSE)=0,"-",VLOOKUP($AU183,'FE Source'!$A:$AK,32,FALSE))</f>
        <v>#N/A</v>
      </c>
      <c r="BP183" s="18" t="e">
        <f>IF(VLOOKUP($AU183,'FE Source'!$AZ:$BC,2,FALSE)=0,"-",VLOOKUP($AU183,'FE Source'!$AZ:$BC,2,FALSE))</f>
        <v>#N/A</v>
      </c>
      <c r="BQ183" s="18" t="e">
        <f>IF(VLOOKUP($AU183,'FE Source'!$AZ:$BC,3,FALSE)=0,"-",VLOOKUP($AU183,'FE Source'!$AZ:$BC,3,FALSE))</f>
        <v>#N/A</v>
      </c>
      <c r="BR183" s="18" t="e">
        <f>IF(VLOOKUP($AU183,'FE Source'!$AZ:$BC,4,FALSE)=0,"-",VLOOKUP($AU183,'FE Source'!$AZ:$BC,4,FALSE))</f>
        <v>#N/A</v>
      </c>
    </row>
    <row r="184" spans="1:70" ht="15" customHeight="1">
      <c r="A184" s="3"/>
      <c r="B184" s="159" t="str">
        <f>INDEX('UT - Retail'!$A$7:$A$1409,MATCH(AU184,'UT - Retail'!$U$7:$U$1409,0),1)</f>
        <v xml:space="preserve">Blackrock </v>
      </c>
      <c r="C184" s="710" t="str">
        <f>INDEX('UT - Retail'!$B$7:$B$1409,MATCH(AU184,'UT - Retail'!$U$7:$U$1409,0),1)</f>
        <v>Blackrock China Fund A2 EUR-H</v>
      </c>
      <c r="D184" s="711"/>
      <c r="E184" s="147" t="str">
        <f>VLOOKUP(C184,'UT - Retail'!$B:$K,8,FALSE)</f>
        <v>Equities</v>
      </c>
      <c r="F184" s="82" t="str">
        <f>VLOOKUP(C184,'UT - Retail'!$B:$K,9,FALSE)</f>
        <v>China</v>
      </c>
      <c r="G184" s="82" t="str">
        <f>VLOOKUP(C184,'UT - Retail'!$B:$K,10,FALSE)</f>
        <v>General</v>
      </c>
      <c r="H184" s="82" t="str">
        <f>VLOOKUP(C184,'UT - Retail'!$B:$N,13,FALSE)</f>
        <v>No</v>
      </c>
      <c r="I184" s="82" t="str">
        <f>VLOOKUP(C184,'UT - Retail'!$B:$Q,14,FALSE)</f>
        <v>No</v>
      </c>
      <c r="J184" s="82" t="str">
        <f>VLOOKUP(C184,'UT - Retail'!$B:$Q,11,FALSE)</f>
        <v>No</v>
      </c>
      <c r="K184" s="130" t="str">
        <f>VLOOKUP(C184,'UT - Retail'!$B:$P,15,FALSE)</f>
        <v>Yes</v>
      </c>
      <c r="L184" s="82" t="str">
        <f>VLOOKUP(C184,'UT - Retail'!$B:$Q,16,FALSE)</f>
        <v>Both</v>
      </c>
      <c r="M184" s="173" t="str">
        <f>VLOOKUP(C184,'UT - Retail'!$B:$K,6,FALSE)</f>
        <v>EUR</v>
      </c>
      <c r="N184" s="173" t="str">
        <f>IFERROR(IF(MATCH(C184,'Portfolio Construction'!$AL:$AL,0),"Yes","No"),"No")</f>
        <v>No</v>
      </c>
      <c r="O184" s="173" t="str">
        <f>IFERROR(IF(MATCH(C184,'Portfolio Construction'!$AN:$AN,0),"Yes","No"),"No")</f>
        <v>No</v>
      </c>
      <c r="P184" s="173" t="str">
        <f>IFERROR(IF(MATCH(C184,'Portfolio Construction'!$AP:$AP,0),"Yes","No"),"No")</f>
        <v>No</v>
      </c>
      <c r="Q184" s="173" t="str">
        <f>IFERROR(IF(MATCH(C184,'Portfolio Construction'!$AR:$AR,0),"Yes","No"),"No")</f>
        <v>No</v>
      </c>
      <c r="R184" s="173" t="str">
        <f>IFERROR(IF(MATCH(C184,'Portfolio Construction'!$AT:$AT,0),"Yes","No"),"No")</f>
        <v>No</v>
      </c>
      <c r="S184" s="173" t="str">
        <f>IFERROR(IF(MATCH(C184,'Portfolio Construction'!$AV:$AV,0),"Yes","No"),"No")</f>
        <v>No</v>
      </c>
      <c r="T184" s="173" t="str">
        <f>IFERROR(IF(MATCH(C184,'Portfolio Construction'!$AX:$AX,0),"Yes","No"),"No")</f>
        <v>No</v>
      </c>
      <c r="U184" s="173" t="str">
        <f>IFERROR(IF(MATCH(C184,'Portfolio Construction'!$AZ:$AZ,0),"Yes","No"),"No")</f>
        <v>No</v>
      </c>
      <c r="V184" s="173" t="str">
        <f>IFERROR(IF(MATCH(C184,'Portfolio Construction'!$BB:$BB,0),"Yes","No"),"No")</f>
        <v>No</v>
      </c>
      <c r="W184" s="619" t="e">
        <f>IF(VLOOKUP($AU184,'FE Source'!$A:$W,3,FALSE)=0,"-",VLOOKUP($AU184,'FE Source'!$A:$W,3,FALSE))</f>
        <v>#N/A</v>
      </c>
      <c r="X184" s="618" t="e">
        <f>IF(VLOOKUP($AU184,'FE Source'!$A:$W,4,FALSE)=0,"-",VLOOKUP($AU184,'FE Source'!$A:$W,4,FALSE))</f>
        <v>#N/A</v>
      </c>
      <c r="Y184" s="618" t="e">
        <f>IF(VLOOKUP($AU184,'FE Source'!$A:$W,5,FALSE)=0,"-",VLOOKUP($AU184,'FE Source'!$A:$W,5,FALSE))</f>
        <v>#N/A</v>
      </c>
      <c r="Z184" s="618" t="e">
        <f>IF(VLOOKUP($AU184,'FE Source'!$A:$W,6,FALSE)=0,"-",VLOOKUP($AU184,'FE Source'!$A:$W,6,FALSE))</f>
        <v>#N/A</v>
      </c>
      <c r="AA184" s="618" t="e">
        <f>IF(VLOOKUP($AU184,'FE Source'!$A:$W,7,FALSE)=0,"-",VLOOKUP($AU184,'FE Source'!$A:$W,7,FALSE))</f>
        <v>#N/A</v>
      </c>
      <c r="AB184" s="618" t="e">
        <f>IF(VLOOKUP($AU184,'FE Source'!$A:$W,8,FALSE)=0,"-",VLOOKUP($AU184,'FE Source'!$A:$W,8,FALSE))</f>
        <v>#N/A</v>
      </c>
      <c r="AC184" s="623" t="e">
        <f>IF(VLOOKUP($AU184,'FE Source'!$A:$W,9,FALSE)=0,"-",VLOOKUP($AU184,'FE Source'!$A:$W,9,FALSE))</f>
        <v>#N/A</v>
      </c>
      <c r="AD184" s="147" t="e">
        <f>IF(VLOOKUP($AU184,'FE Source'!$A:$W,10,FALSE)=0,"-",VLOOKUP($AU184,'FE Source'!$A:$W,10,FALSE))</f>
        <v>#N/A</v>
      </c>
      <c r="AE184" s="82" t="e">
        <f>IF(VLOOKUP($AU184,'FE Source'!$A:$W,11,FALSE)=0,"-",VLOOKUP($AU184,'FE Source'!$A:$W,11,FALSE))</f>
        <v>#N/A</v>
      </c>
      <c r="AF184" s="82" t="e">
        <f>IF(VLOOKUP($AU184,'FE Source'!$A:$W,12,FALSE)=0,"-",VLOOKUP($AU184,'FE Source'!$A:$W,12,FALSE))</f>
        <v>#N/A</v>
      </c>
      <c r="AG184" s="130" t="e">
        <f>IF(VLOOKUP($AU184,'FE Source'!$A:$W,14,FALSE)=0,"-",VLOOKUP($AU184,'FE Source'!$A:$W,14,FALSE))</f>
        <v>#N/A</v>
      </c>
      <c r="AH184" s="173" t="e">
        <f>IF(VLOOKUP($AU184,'FE Source'!$A:$DJ,33,FALSE)=0,"-",VLOOKUP($AU184,'FE Source'!$A:$DJ,33,FALSE))</f>
        <v>#N/A</v>
      </c>
      <c r="AI184" s="203" t="e">
        <f>IF(VLOOKUP($AU184,'FE Source'!$A:$Y,20,FALSE)=0,"-",VLOOKUP($AU184,'FE Source'!$A:$Y,20,FALSE))</f>
        <v>#N/A</v>
      </c>
      <c r="AJ184" s="257" t="e">
        <f>IF(VLOOKUP($AU184,'FE Source'!$A:$DJ,34,FALSE)=0,"-",VLOOKUP($AU184,'FE Source'!$A:$DJ,34,FALSE))</f>
        <v>#N/A</v>
      </c>
      <c r="AK184" s="257" t="e">
        <f>IF(VLOOKUP($AU184,'FE Source'!$A:$DJ,35,FALSE)=0,"-",VLOOKUP($AU184,'FE Source'!$A:$DJ,35,FALSE))</f>
        <v>#N/A</v>
      </c>
      <c r="AL184" s="326" t="e">
        <f>IF(VLOOKUP($AU184,'FE Source'!$A:$Y,19,FALSE)=0,"-",VLOOKUP($AU184,'FE Source'!$A:$Y,19,FALSE))</f>
        <v>#N/A</v>
      </c>
      <c r="AM184" s="259" t="e">
        <f>IF(VLOOKUP($AU184,'FE Source'!$A:$DJ,36,FALSE)=0,"-",VLOOKUP($AU184,'FE Source'!$A:$DJ,36,FALSE))</f>
        <v>#N/A</v>
      </c>
      <c r="AN184" s="165" t="e">
        <f>IF(VLOOKUP($AU184,'FE Source'!$A:$W,13,FALSE)=0,"-",VLOOKUP($AU184,'FE Source'!$A:$W,13,FALSE))</f>
        <v>#N/A</v>
      </c>
      <c r="AO184" s="198" t="str">
        <f>IF(J184="no","-",IF(VLOOKUP($AU184,'FE Source'!$A:$W,15,FALSE)=0,"-",VLOOKUP($AU184,'FE Source'!$A:$W,15,FALSE)))</f>
        <v>-</v>
      </c>
      <c r="AP184" s="201" t="str">
        <f>IF(AO184="-","-",IF(VLOOKUP($AU184,'FE Source'!$A:$Z,21,FALSE)=0,"-",IF(VLOOKUP($AU184,'FE Source'!$A:$Z,21,FALSE)=2,"Semi-Annual",IF(VLOOKUP($AU184,'FE Source'!$A:$Z,21,FALSE)=4,"Quarterly",IF(VLOOKUP($AU184,'FE Source'!$A:$Z,21,FALSE)=12,"Monthly","Annual")))))</f>
        <v>-</v>
      </c>
      <c r="AQ184" s="170" t="e">
        <f t="array" ref="AQ184">IF(VLOOKUP($AU184,'FE Source'!$A:$W,16,FALSE)=0,"-",VLOOKUP($AU184,'FE Source'!$A:$W,16,FALSE))</f>
        <v>#N/A</v>
      </c>
      <c r="AR184" s="175" t="e">
        <f>IF(VLOOKUP($AU184,'FE Source'!$A:$W,17,FALSE)=0,"-",VLOOKUP($AU184,'FE Source'!$A:$W,17,FALSE))</f>
        <v>#N/A</v>
      </c>
      <c r="AS184" s="173" t="e">
        <f>IF(VLOOKUP($AU184,'FE Source'!$AN:$AS,4,FALSE)="",VLOOKUP($AU184,'FE Source'!$AN:$AS,3,FALSE),VLOOKUP($AU184,'FE Source'!$AN:$AS,4,FALSE))</f>
        <v>#N/A</v>
      </c>
      <c r="AT184" s="179" t="e">
        <f>IF(VLOOKUP($AU184,'FE Source'!$AN:$AS,5,FALSE)=0,"-",VLOOKUP($AU184,'FE Source'!$AN:$AS,5,FALSE))</f>
        <v>#N/A</v>
      </c>
      <c r="AU184" s="163" t="s">
        <v>3868</v>
      </c>
      <c r="BE184" s="219" t="e">
        <f>IF(VLOOKUP($AU184,'FE Source'!$A:$AK,22,FALSE)=0,"-",VLOOKUP($AU184,'FE Source'!$A:$AK,22,FALSE))</f>
        <v>#N/A</v>
      </c>
      <c r="BF184" s="219" t="e">
        <f>IF(VLOOKUP($AU184,'FE Source'!$A:$AK,23,FALSE)=0,"-",VLOOKUP($AU184,'FE Source'!$A:$AK,23,FALSE))</f>
        <v>#N/A</v>
      </c>
      <c r="BG184" s="219" t="e">
        <f>IF(VLOOKUP($AU184,'FE Source'!$A:$AK,24,FALSE)=0,"-",VLOOKUP($AU184,'FE Source'!$A:$AK,24,FALSE))</f>
        <v>#N/A</v>
      </c>
      <c r="BH184" s="219" t="e">
        <f>IF(VLOOKUP($AU184,'FE Source'!$A:$AK,25,FALSE)=0,"-",VLOOKUP($AU184,'FE Source'!$A:$AK,25,FALSE))</f>
        <v>#N/A</v>
      </c>
      <c r="BI184" s="219" t="e">
        <f>IF(VLOOKUP($AU184,'FE Source'!$A:$AK,26,FALSE)=0,"-",VLOOKUP($AU184,'FE Source'!$A:$AK,26,FALSE))</f>
        <v>#N/A</v>
      </c>
      <c r="BJ184" s="219" t="e">
        <f>IF(VLOOKUP($AU184,'FE Source'!$A:$AK,27,FALSE)=0,"-",VLOOKUP($AU184,'FE Source'!$A:$AK,27,FALSE))</f>
        <v>#N/A</v>
      </c>
      <c r="BK184" s="219" t="e">
        <f>IF(VLOOKUP($AU184,'FE Source'!$A:$AK,28,FALSE)=0,"-",VLOOKUP($AU184,'FE Source'!$A:$AK,28,FALSE))</f>
        <v>#N/A</v>
      </c>
      <c r="BL184" s="219" t="e">
        <f>IF(VLOOKUP($AU184,'FE Source'!$A:$AK,29,FALSE)=0,"-",VLOOKUP($AU184,'FE Source'!$A:$AK,29,FALSE))</f>
        <v>#N/A</v>
      </c>
      <c r="BM184" s="219" t="e">
        <f>IF(VLOOKUP($AU184,'FE Source'!$A:$AK,30,FALSE)=0,"-",VLOOKUP($AU184,'FE Source'!$A:$AK,30,FALSE))</f>
        <v>#N/A</v>
      </c>
      <c r="BN184" t="e">
        <f>IF(VLOOKUP($AU184,'FE Source'!$A:$AK,31,FALSE)="No Specified Index","-",IF(VLOOKUP($AU184,'FE Source'!$A:$AK,31,FALSE)=0,"-",VLOOKUP($AU184,'FE Source'!$A:$AK,31,FALSE)))</f>
        <v>#N/A</v>
      </c>
      <c r="BO184" s="217" t="e">
        <f>IF(VLOOKUP($AU184,'FE Source'!$A:$AK,32,FALSE)=0,"-",VLOOKUP($AU184,'FE Source'!$A:$AK,32,FALSE))</f>
        <v>#N/A</v>
      </c>
      <c r="BP184" s="18" t="e">
        <f>IF(VLOOKUP($AU184,'FE Source'!$AZ:$BC,2,FALSE)=0,"-",VLOOKUP($AU184,'FE Source'!$AZ:$BC,2,FALSE))</f>
        <v>#N/A</v>
      </c>
      <c r="BQ184" s="18" t="e">
        <f>IF(VLOOKUP($AU184,'FE Source'!$AZ:$BC,3,FALSE)=0,"-",VLOOKUP($AU184,'FE Source'!$AZ:$BC,3,FALSE))</f>
        <v>#N/A</v>
      </c>
      <c r="BR184" s="18" t="e">
        <f>IF(VLOOKUP($AU184,'FE Source'!$AZ:$BC,4,FALSE)=0,"-",VLOOKUP($AU184,'FE Source'!$AZ:$BC,4,FALSE))</f>
        <v>#N/A</v>
      </c>
    </row>
    <row r="185" spans="1:70" ht="15" customHeight="1">
      <c r="A185" s="3"/>
      <c r="B185" s="159" t="str">
        <f>INDEX('UT - Retail'!$A$7:$A$1409,MATCH(AU185,'UT - Retail'!$U$7:$U$1409,0),1)</f>
        <v xml:space="preserve">Blackrock </v>
      </c>
      <c r="C185" s="710" t="str">
        <f>INDEX('UT - Retail'!$B$7:$B$1409,MATCH(AU185,'UT - Retail'!$U$7:$U$1409,0),1)</f>
        <v>Blackrock China Fund A2 SGD-H</v>
      </c>
      <c r="D185" s="711"/>
      <c r="E185" s="147" t="str">
        <f>VLOOKUP(C185,'UT - Retail'!$B:$K,8,FALSE)</f>
        <v>Equities</v>
      </c>
      <c r="F185" s="82" t="str">
        <f>VLOOKUP(C185,'UT - Retail'!$B:$K,9,FALSE)</f>
        <v>China</v>
      </c>
      <c r="G185" s="82" t="str">
        <f>VLOOKUP(C185,'UT - Retail'!$B:$K,10,FALSE)</f>
        <v>General</v>
      </c>
      <c r="H185" s="82" t="str">
        <f>VLOOKUP(C185,'UT - Retail'!$B:$N,13,FALSE)</f>
        <v>No</v>
      </c>
      <c r="I185" s="82" t="str">
        <f>VLOOKUP(C185,'UT - Retail'!$B:$Q,14,FALSE)</f>
        <v>No</v>
      </c>
      <c r="J185" s="82" t="str">
        <f>VLOOKUP(C185,'UT - Retail'!$B:$Q,11,FALSE)</f>
        <v>No</v>
      </c>
      <c r="K185" s="130" t="str">
        <f>VLOOKUP(C185,'UT - Retail'!$B:$P,15,FALSE)</f>
        <v>Yes</v>
      </c>
      <c r="L185" s="82" t="str">
        <f>VLOOKUP(C185,'UT - Retail'!$B:$Q,16,FALSE)</f>
        <v>Both</v>
      </c>
      <c r="M185" s="173" t="str">
        <f>VLOOKUP(C185,'UT - Retail'!$B:$K,6,FALSE)</f>
        <v>SGD</v>
      </c>
      <c r="N185" s="173" t="str">
        <f>IFERROR(IF(MATCH(C185,'Portfolio Construction'!$AL:$AL,0),"Yes","No"),"No")</f>
        <v>No</v>
      </c>
      <c r="O185" s="173" t="str">
        <f>IFERROR(IF(MATCH(C185,'Portfolio Construction'!$AN:$AN,0),"Yes","No"),"No")</f>
        <v>No</v>
      </c>
      <c r="P185" s="173" t="str">
        <f>IFERROR(IF(MATCH(C185,'Portfolio Construction'!$AP:$AP,0),"Yes","No"),"No")</f>
        <v>No</v>
      </c>
      <c r="Q185" s="173" t="str">
        <f>IFERROR(IF(MATCH(C185,'Portfolio Construction'!$AR:$AR,0),"Yes","No"),"No")</f>
        <v>No</v>
      </c>
      <c r="R185" s="173" t="str">
        <f>IFERROR(IF(MATCH(C185,'Portfolio Construction'!$AT:$AT,0),"Yes","No"),"No")</f>
        <v>No</v>
      </c>
      <c r="S185" s="173" t="str">
        <f>IFERROR(IF(MATCH(C185,'Portfolio Construction'!$AV:$AV,0),"Yes","No"),"No")</f>
        <v>No</v>
      </c>
      <c r="T185" s="173" t="str">
        <f>IFERROR(IF(MATCH(C185,'Portfolio Construction'!$AX:$AX,0),"Yes","No"),"No")</f>
        <v>No</v>
      </c>
      <c r="U185" s="173" t="str">
        <f>IFERROR(IF(MATCH(C185,'Portfolio Construction'!$AZ:$AZ,0),"Yes","No"),"No")</f>
        <v>No</v>
      </c>
      <c r="V185" s="173" t="str">
        <f>IFERROR(IF(MATCH(C185,'Portfolio Construction'!$BB:$BB,0),"Yes","No"),"No")</f>
        <v>No</v>
      </c>
      <c r="W185" s="619">
        <f>IF(VLOOKUP($AU185,'FE Source'!$A:$W,3,FALSE)=0,"-",VLOOKUP($AU185,'FE Source'!$A:$W,3,FALSE))</f>
        <v>7.13</v>
      </c>
      <c r="X185" s="618">
        <f>IF(VLOOKUP($AU185,'FE Source'!$A:$W,4,FALSE)=0,"-",VLOOKUP($AU185,'FE Source'!$A:$W,4,FALSE))</f>
        <v>2.15</v>
      </c>
      <c r="Y185" s="618">
        <f>IF(VLOOKUP($AU185,'FE Source'!$A:$W,5,FALSE)=0,"-",VLOOKUP($AU185,'FE Source'!$A:$W,5,FALSE))</f>
        <v>3.08</v>
      </c>
      <c r="Z185" s="618">
        <f>IF(VLOOKUP($AU185,'FE Source'!$A:$W,6,FALSE)=0,"-",VLOOKUP($AU185,'FE Source'!$A:$W,6,FALSE))</f>
        <v>11.68</v>
      </c>
      <c r="AA185" s="618">
        <f>IF(VLOOKUP($AU185,'FE Source'!$A:$W,7,FALSE)=0,"-",VLOOKUP($AU185,'FE Source'!$A:$W,7,FALSE))</f>
        <v>-0.69</v>
      </c>
      <c r="AB185" s="618">
        <f>IF(VLOOKUP($AU185,'FE Source'!$A:$W,8,FALSE)=0,"-",VLOOKUP($AU185,'FE Source'!$A:$W,8,FALSE))</f>
        <v>-2.0499999999999998</v>
      </c>
      <c r="AC185" s="623">
        <f>IF(VLOOKUP($AU185,'FE Source'!$A:$W,9,FALSE)=0,"-",VLOOKUP($AU185,'FE Source'!$A:$W,9,FALSE))</f>
        <v>-1.31</v>
      </c>
      <c r="AD185" s="147">
        <f>IF(VLOOKUP($AU185,'FE Source'!$A:$W,10,FALSE)=0,"-",VLOOKUP($AU185,'FE Source'!$A:$W,10,FALSE))</f>
        <v>1.1200000000000001</v>
      </c>
      <c r="AE185" s="82">
        <f>IF(VLOOKUP($AU185,'FE Source'!$A:$W,11,FALSE)=0,"-",VLOOKUP($AU185,'FE Source'!$A:$W,11,FALSE))</f>
        <v>28.83</v>
      </c>
      <c r="AF185" s="82">
        <f>IF(VLOOKUP($AU185,'FE Source'!$A:$W,12,FALSE)=0,"-",VLOOKUP($AU185,'FE Source'!$A:$W,12,FALSE))</f>
        <v>-0.02</v>
      </c>
      <c r="AG185" s="130">
        <f>IF(VLOOKUP($AU185,'FE Source'!$A:$W,14,FALSE)=0,"-",VLOOKUP($AU185,'FE Source'!$A:$W,14,FALSE))</f>
        <v>-35.28</v>
      </c>
      <c r="AH185" s="173">
        <f>IF(VLOOKUP($AU185,'FE Source'!$A:$DJ,33,FALSE)=0,"-",VLOOKUP($AU185,'FE Source'!$A:$DJ,33,FALSE))</f>
        <v>126.52</v>
      </c>
      <c r="AI185" s="203">
        <f>IF(VLOOKUP($AU185,'FE Source'!$A:$Y,20,FALSE)=0,"-",VLOOKUP($AU185,'FE Source'!$A:$Y,20,FALSE))</f>
        <v>123</v>
      </c>
      <c r="AJ185" s="257">
        <f>IF(VLOOKUP($AU185,'FE Source'!$A:$DJ,34,FALSE)=0,"-",VLOOKUP($AU185,'FE Source'!$A:$DJ,34,FALSE))</f>
        <v>130.19</v>
      </c>
      <c r="AK185" s="257">
        <f>IF(VLOOKUP($AU185,'FE Source'!$A:$DJ,35,FALSE)=0,"-",VLOOKUP($AU185,'FE Source'!$A:$DJ,35,FALSE))</f>
        <v>85.87</v>
      </c>
      <c r="AL185" s="326">
        <f>IF(VLOOKUP($AU185,'FE Source'!$A:$Y,19,FALSE)=0,"-",VLOOKUP($AU185,'FE Source'!$A:$Y,19,FALSE))</f>
        <v>101.25</v>
      </c>
      <c r="AM185" s="259">
        <f>IF(VLOOKUP($AU185,'FE Source'!$A:$DJ,36,FALSE)=0,"-",VLOOKUP($AU185,'FE Source'!$A:$DJ,36,FALSE))</f>
        <v>102.8</v>
      </c>
      <c r="AN185" s="165">
        <f>IF(VLOOKUP($AU185,'FE Source'!$A:$W,13,FALSE)=0,"-",VLOOKUP($AU185,'FE Source'!$A:$W,13,FALSE))</f>
        <v>1667.3</v>
      </c>
      <c r="AO185" s="198" t="str">
        <f>IF(J185="no","-",IF(VLOOKUP($AU185,'FE Source'!$A:$W,15,FALSE)=0,"-",VLOOKUP($AU185,'FE Source'!$A:$W,15,FALSE)))</f>
        <v>-</v>
      </c>
      <c r="AP185" s="201" t="str">
        <f>IF(AO185="-","-",IF(VLOOKUP($AU185,'FE Source'!$A:$Z,21,FALSE)=0,"-",IF(VLOOKUP($AU185,'FE Source'!$A:$Z,21,FALSE)=2,"Semi-Annual",IF(VLOOKUP($AU185,'FE Source'!$A:$Z,21,FALSE)=4,"Quarterly",IF(VLOOKUP($AU185,'FE Source'!$A:$Z,21,FALSE)=12,"Monthly","Annual")))))</f>
        <v>-</v>
      </c>
      <c r="AQ185" s="170">
        <f t="array" ref="AQ185">IF(VLOOKUP($AU185,'FE Source'!$A:$W,16,FALSE)=0,"-",VLOOKUP($AU185,'FE Source'!$A:$W,16,FALSE))</f>
        <v>1.77</v>
      </c>
      <c r="AR185" s="175" t="str">
        <f>IF(VLOOKUP($AU185,'FE Source'!$A:$W,17,FALSE)=0,"-",VLOOKUP($AU185,'FE Source'!$A:$W,17,FALSE))</f>
        <v>-</v>
      </c>
      <c r="AS185" s="173">
        <f>IF(VLOOKUP($AU185,'FE Source'!$AN:$AS,4,FALSE)="",VLOOKUP($AU185,'FE Source'!$AN:$AS,3,FALSE),VLOOKUP($AU185,'FE Source'!$AN:$AS,4,FALSE))</f>
        <v>14.73</v>
      </c>
      <c r="AT185" s="179">
        <f>IF(VLOOKUP($AU185,'FE Source'!$AN:$AS,5,FALSE)=0,"-",VLOOKUP($AU185,'FE Source'!$AN:$AS,5,FALSE))</f>
        <v>45783</v>
      </c>
      <c r="AU185" s="163" t="s">
        <v>3866</v>
      </c>
      <c r="BE185" s="219">
        <f>IF(VLOOKUP($AU185,'FE Source'!$A:$AK,22,FALSE)=0,"-",VLOOKUP($AU185,'FE Source'!$A:$AK,22,FALSE))</f>
        <v>-2.5</v>
      </c>
      <c r="BF185" s="219">
        <f>IF(VLOOKUP($AU185,'FE Source'!$A:$AK,23,FALSE)=0,"-",VLOOKUP($AU185,'FE Source'!$A:$AK,23,FALSE))</f>
        <v>4.9000000000000004</v>
      </c>
      <c r="BG185" s="219">
        <f>IF(VLOOKUP($AU185,'FE Source'!$A:$AK,24,FALSE)=0,"-",VLOOKUP($AU185,'FE Source'!$A:$AK,24,FALSE))</f>
        <v>35.78</v>
      </c>
      <c r="BH185" s="219">
        <f>IF(VLOOKUP($AU185,'FE Source'!$A:$AK,25,FALSE)=0,"-",VLOOKUP($AU185,'FE Source'!$A:$AK,25,FALSE))</f>
        <v>-21.59</v>
      </c>
      <c r="BI185" s="219">
        <f>IF(VLOOKUP($AU185,'FE Source'!$A:$AK,26,FALSE)=0,"-",VLOOKUP($AU185,'FE Source'!$A:$AK,26,FALSE))</f>
        <v>15.18</v>
      </c>
      <c r="BJ185" s="219">
        <f>IF(VLOOKUP($AU185,'FE Source'!$A:$AK,27,FALSE)=0,"-",VLOOKUP($AU185,'FE Source'!$A:$AK,27,FALSE))</f>
        <v>44.82</v>
      </c>
      <c r="BK185" s="219">
        <f>IF(VLOOKUP($AU185,'FE Source'!$A:$AK,28,FALSE)=0,"-",VLOOKUP($AU185,'FE Source'!$A:$AK,28,FALSE))</f>
        <v>-15.29</v>
      </c>
      <c r="BL185" s="219">
        <f>IF(VLOOKUP($AU185,'FE Source'!$A:$AK,29,FALSE)=0,"-",VLOOKUP($AU185,'FE Source'!$A:$AK,29,FALSE))</f>
        <v>-32.520000000000003</v>
      </c>
      <c r="BM185" s="219">
        <f>IF(VLOOKUP($AU185,'FE Source'!$A:$AK,30,FALSE)=0,"-",VLOOKUP($AU185,'FE Source'!$A:$AK,30,FALSE))</f>
        <v>-14.08</v>
      </c>
      <c r="BN185" t="str">
        <f>IF(VLOOKUP($AU185,'FE Source'!$A:$AK,31,FALSE)="No Specified Index","-",IF(VLOOKUP($AU185,'FE Source'!$A:$AK,31,FALSE)=0,"-",VLOOKUP($AU185,'FE Source'!$A:$AK,31,FALSE)))</f>
        <v>MSCI EM China 10/40 Net TR Index</v>
      </c>
      <c r="BO185" s="217">
        <f>IF(VLOOKUP($AU185,'FE Source'!$A:$AK,32,FALSE)=0,"-",VLOOKUP($AU185,'FE Source'!$A:$AK,32,FALSE))</f>
        <v>39623</v>
      </c>
      <c r="BP185" s="18">
        <f>IF(VLOOKUP($AU185,'FE Source'!$AZ:$BC,2,FALSE)=0,"-",VLOOKUP($AU185,'FE Source'!$AZ:$BC,2,FALSE))</f>
        <v>-8.19</v>
      </c>
      <c r="BQ185" s="18">
        <f>IF(VLOOKUP($AU185,'FE Source'!$AZ:$BC,3,FALSE)=0,"-",VLOOKUP($AU185,'FE Source'!$AZ:$BC,3,FALSE))</f>
        <v>-10.79</v>
      </c>
      <c r="BR185" s="18">
        <f>IF(VLOOKUP($AU185,'FE Source'!$AZ:$BC,4,FALSE)=0,"-",VLOOKUP($AU185,'FE Source'!$AZ:$BC,4,FALSE))</f>
        <v>-15.68</v>
      </c>
    </row>
    <row r="186" spans="1:70" ht="15" customHeight="1">
      <c r="A186" s="3"/>
      <c r="B186" s="159" t="str">
        <f>INDEX('UT - Retail'!$A$7:$A$1409,MATCH(AU186,'UT - Retail'!$U$7:$U$1409,0),1)</f>
        <v xml:space="preserve">Blackrock </v>
      </c>
      <c r="C186" s="706" t="str">
        <f>INDEX('UT - Retail'!$B$7:$B$1409,MATCH(AU186,'UT - Retail'!$U$7:$U$1409,0),1)</f>
        <v>Blackrock China Fund A2 USD</v>
      </c>
      <c r="D186" s="707"/>
      <c r="E186" s="150" t="str">
        <f>VLOOKUP(C186,'UT - Retail'!$B:$K,8,FALSE)</f>
        <v>Equities</v>
      </c>
      <c r="F186" s="141" t="str">
        <f>VLOOKUP(C186,'UT - Retail'!$B:$K,9,FALSE)</f>
        <v>China</v>
      </c>
      <c r="G186" s="141" t="str">
        <f>VLOOKUP(C186,'UT - Retail'!$B:$K,10,FALSE)</f>
        <v>General</v>
      </c>
      <c r="H186" s="82" t="str">
        <f>VLOOKUP(C186,'UT - Retail'!$B:$N,13,FALSE)</f>
        <v>No</v>
      </c>
      <c r="I186" s="82" t="str">
        <f>VLOOKUP(C186,'UT - Retail'!$B:$Q,14,FALSE)</f>
        <v>No</v>
      </c>
      <c r="J186" s="141" t="str">
        <f>VLOOKUP(C186,'UT - Retail'!$B:$Q,11,FALSE)</f>
        <v>No</v>
      </c>
      <c r="K186" s="130" t="str">
        <f>VLOOKUP(C186,'UT - Retail'!$B:$P,15,FALSE)</f>
        <v>Yes</v>
      </c>
      <c r="L186" s="82" t="str">
        <f>VLOOKUP(C186,'UT - Retail'!$B:$Q,16,FALSE)</f>
        <v>Both</v>
      </c>
      <c r="M186" s="395" t="str">
        <f>VLOOKUP(C186,'UT - Retail'!$B:$K,6,FALSE)</f>
        <v>USD</v>
      </c>
      <c r="N186" s="395" t="str">
        <f>IFERROR(IF(MATCH(C186,'Portfolio Construction'!$AL:$AL,0),"Yes","No"),"No")</f>
        <v>No</v>
      </c>
      <c r="O186" s="395" t="str">
        <f>IFERROR(IF(MATCH(C186,'Portfolio Construction'!$AN:$AN,0),"Yes","No"),"No")</f>
        <v>No</v>
      </c>
      <c r="P186" s="395" t="str">
        <f>IFERROR(IF(MATCH(C186,'Portfolio Construction'!$AP:$AP,0),"Yes","No"),"No")</f>
        <v>No</v>
      </c>
      <c r="Q186" s="395" t="str">
        <f>IFERROR(IF(MATCH(C186,'Portfolio Construction'!$AR:$AR,0),"Yes","No"),"No")</f>
        <v>No</v>
      </c>
      <c r="R186" s="395" t="str">
        <f>IFERROR(IF(MATCH(C186,'Portfolio Construction'!$AT:$AT,0),"Yes","No"),"No")</f>
        <v>No</v>
      </c>
      <c r="S186" s="395" t="str">
        <f>IFERROR(IF(MATCH(C186,'Portfolio Construction'!$AV:$AV,0),"Yes","No"),"No")</f>
        <v>No</v>
      </c>
      <c r="T186" s="395" t="str">
        <f>IFERROR(IF(MATCH(C186,'Portfolio Construction'!$AX:$AX,0),"Yes","No"),"No")</f>
        <v>No</v>
      </c>
      <c r="U186" s="395" t="str">
        <f>IFERROR(IF(MATCH(C186,'Portfolio Construction'!$AZ:$AZ,0),"Yes","No"),"No")</f>
        <v>No</v>
      </c>
      <c r="V186" s="395" t="str">
        <f>IFERROR(IF(MATCH(C186,'Portfolio Construction'!$BB:$BB,0),"Yes","No"),"No")</f>
        <v>No</v>
      </c>
      <c r="W186" s="638">
        <f>IF(VLOOKUP($AU186,'FE Source'!$A:$W,3,FALSE)=0,"-",VLOOKUP($AU186,'FE Source'!$A:$W,3,FALSE))</f>
        <v>2.74</v>
      </c>
      <c r="X186" s="609">
        <f>IF(VLOOKUP($AU186,'FE Source'!$A:$W,4,FALSE)=0,"-",VLOOKUP($AU186,'FE Source'!$A:$W,4,FALSE))</f>
        <v>-1.34</v>
      </c>
      <c r="Y186" s="609">
        <f>IF(VLOOKUP($AU186,'FE Source'!$A:$W,5,FALSE)=0,"-",VLOOKUP($AU186,'FE Source'!$A:$W,5,FALSE))</f>
        <v>1.37</v>
      </c>
      <c r="Z186" s="609">
        <f>IF(VLOOKUP($AU186,'FE Source'!$A:$W,6,FALSE)=0,"-",VLOOKUP($AU186,'FE Source'!$A:$W,6,FALSE))</f>
        <v>9.84</v>
      </c>
      <c r="AA186" s="609">
        <f>IF(VLOOKUP($AU186,'FE Source'!$A:$W,7,FALSE)=0,"-",VLOOKUP($AU186,'FE Source'!$A:$W,7,FALSE))</f>
        <v>-0.73</v>
      </c>
      <c r="AB186" s="609">
        <f>IF(VLOOKUP($AU186,'FE Source'!$A:$W,8,FALSE)=0,"-",VLOOKUP($AU186,'FE Source'!$A:$W,8,FALSE))</f>
        <v>-2.34</v>
      </c>
      <c r="AC186" s="639">
        <f>IF(VLOOKUP($AU186,'FE Source'!$A:$W,9,FALSE)=0,"-",VLOOKUP($AU186,'FE Source'!$A:$W,9,FALSE))</f>
        <v>-0.32</v>
      </c>
      <c r="AD186" s="146">
        <f>IF(VLOOKUP($AU186,'FE Source'!$A:$W,10,FALSE)=0,"-",VLOOKUP($AU186,'FE Source'!$A:$W,10,FALSE))</f>
        <v>1.05</v>
      </c>
      <c r="AE186" s="83">
        <f>IF(VLOOKUP($AU186,'FE Source'!$A:$W,11,FALSE)=0,"-",VLOOKUP($AU186,'FE Source'!$A:$W,11,FALSE))</f>
        <v>26.58</v>
      </c>
      <c r="AF186" s="83">
        <f>IF(VLOOKUP($AU186,'FE Source'!$A:$W,12,FALSE)=0,"-",VLOOKUP($AU186,'FE Source'!$A:$W,12,FALSE))</f>
        <v>-0.02</v>
      </c>
      <c r="AG186" s="131">
        <f>IF(VLOOKUP($AU186,'FE Source'!$A:$W,14,FALSE)=0,"-",VLOOKUP($AU186,'FE Source'!$A:$W,14,FALSE))</f>
        <v>-34.01</v>
      </c>
      <c r="AH186" s="174">
        <f>IF(VLOOKUP($AU186,'FE Source'!$A:$DJ,33,FALSE)=0,"-",VLOOKUP($AU186,'FE Source'!$A:$DJ,33,FALSE))</f>
        <v>131.47999999999999</v>
      </c>
      <c r="AI186" s="204">
        <f>IF(VLOOKUP($AU186,'FE Source'!$A:$Y,20,FALSE)=0,"-",VLOOKUP($AU186,'FE Source'!$A:$Y,20,FALSE))</f>
        <v>115.55</v>
      </c>
      <c r="AJ186" s="396">
        <f>IF(VLOOKUP($AU186,'FE Source'!$A:$DJ,34,FALSE)=0,"-",VLOOKUP($AU186,'FE Source'!$A:$DJ,34,FALSE))</f>
        <v>113.71</v>
      </c>
      <c r="AK186" s="396">
        <f>IF(VLOOKUP($AU186,'FE Source'!$A:$DJ,35,FALSE)=0,"-",VLOOKUP($AU186,'FE Source'!$A:$DJ,35,FALSE))</f>
        <v>96.07</v>
      </c>
      <c r="AL186" s="327">
        <f>IF(VLOOKUP($AU186,'FE Source'!$A:$Y,19,FALSE)=0,"-",VLOOKUP($AU186,'FE Source'!$A:$Y,19,FALSE))</f>
        <v>98.5</v>
      </c>
      <c r="AM186" s="394">
        <f>IF(VLOOKUP($AU186,'FE Source'!$A:$DJ,36,FALSE)=0,"-",VLOOKUP($AU186,'FE Source'!$A:$DJ,36,FALSE))</f>
        <v>100</v>
      </c>
      <c r="AN186" s="167">
        <f>IF(VLOOKUP($AU186,'FE Source'!$A:$W,13,FALSE)=0,"-",VLOOKUP($AU186,'FE Source'!$A:$W,13,FALSE))</f>
        <v>1667.3</v>
      </c>
      <c r="AO186" s="199" t="str">
        <f>IF(J186="no","-",IF(VLOOKUP($AU186,'FE Source'!$A:$W,15,FALSE)=0,"-",VLOOKUP($AU186,'FE Source'!$A:$W,15,FALSE)))</f>
        <v>-</v>
      </c>
      <c r="AP186" s="202" t="str">
        <f>IF(AO186="-","-",IF(VLOOKUP($AU186,'FE Source'!$A:$Z,21,FALSE)=0,"-",IF(VLOOKUP($AU186,'FE Source'!$A:$Z,21,FALSE)=2,"Semi-Annual",IF(VLOOKUP($AU186,'FE Source'!$A:$Z,21,FALSE)=4,"Quarterly",IF(VLOOKUP($AU186,'FE Source'!$A:$Z,21,FALSE)=12,"Monthly","Annual")))))</f>
        <v>-</v>
      </c>
      <c r="AQ186" s="171">
        <f t="array" ref="AQ186">IF(VLOOKUP($AU186,'FE Source'!$A:$W,16,FALSE)=0,"-",VLOOKUP($AU186,'FE Source'!$A:$W,16,FALSE))</f>
        <v>1.77</v>
      </c>
      <c r="AR186" s="176" t="str">
        <f>IF(VLOOKUP($AU186,'FE Source'!$A:$W,17,FALSE)=0,"-",VLOOKUP($AU186,'FE Source'!$A:$W,17,FALSE))</f>
        <v>Neutral</v>
      </c>
      <c r="AS186" s="174">
        <f>IF(VLOOKUP($AU186,'FE Source'!$AN:$AS,4,FALSE)="",VLOOKUP($AU186,'FE Source'!$AN:$AS,3,FALSE),VLOOKUP($AU186,'FE Source'!$AN:$AS,4,FALSE))</f>
        <v>18.11</v>
      </c>
      <c r="AT186" s="180">
        <f>IF(VLOOKUP($AU186,'FE Source'!$AN:$AS,5,FALSE)=0,"-",VLOOKUP($AU186,'FE Source'!$AN:$AS,5,FALSE))</f>
        <v>45783</v>
      </c>
      <c r="AU186" s="177" t="s">
        <v>3864</v>
      </c>
      <c r="BE186" s="219">
        <f>IF(VLOOKUP($AU186,'FE Source'!$A:$AK,22,FALSE)=0,"-",VLOOKUP($AU186,'FE Source'!$A:$AK,22,FALSE))</f>
        <v>4.3</v>
      </c>
      <c r="BF186" s="219">
        <f>IF(VLOOKUP($AU186,'FE Source'!$A:$AK,23,FALSE)=0,"-",VLOOKUP($AU186,'FE Source'!$A:$AK,23,FALSE))</f>
        <v>7.08</v>
      </c>
      <c r="BG186" s="219">
        <f>IF(VLOOKUP($AU186,'FE Source'!$A:$AK,24,FALSE)=0,"-",VLOOKUP($AU186,'FE Source'!$A:$AK,24,FALSE))</f>
        <v>26.48</v>
      </c>
      <c r="BH186" s="219">
        <f>IF(VLOOKUP($AU186,'FE Source'!$A:$AK,25,FALSE)=0,"-",VLOOKUP($AU186,'FE Source'!$A:$AK,25,FALSE))</f>
        <v>-18.739999999999998</v>
      </c>
      <c r="BI186" s="219">
        <f>IF(VLOOKUP($AU186,'FE Source'!$A:$AK,26,FALSE)=0,"-",VLOOKUP($AU186,'FE Source'!$A:$AK,26,FALSE))</f>
        <v>14.96</v>
      </c>
      <c r="BJ186" s="219">
        <f>IF(VLOOKUP($AU186,'FE Source'!$A:$AK,27,FALSE)=0,"-",VLOOKUP($AU186,'FE Source'!$A:$AK,27,FALSE))</f>
        <v>44.1</v>
      </c>
      <c r="BK186" s="219">
        <f>IF(VLOOKUP($AU186,'FE Source'!$A:$AK,28,FALSE)=0,"-",VLOOKUP($AU186,'FE Source'!$A:$AK,28,FALSE))</f>
        <v>-13.27</v>
      </c>
      <c r="BL186" s="219">
        <f>IF(VLOOKUP($AU186,'FE Source'!$A:$AK,29,FALSE)=0,"-",VLOOKUP($AU186,'FE Source'!$A:$AK,29,FALSE))</f>
        <v>-31.8</v>
      </c>
      <c r="BM186" s="219">
        <f>IF(VLOOKUP($AU186,'FE Source'!$A:$AK,30,FALSE)=0,"-",VLOOKUP($AU186,'FE Source'!$A:$AK,30,FALSE))</f>
        <v>-13.59</v>
      </c>
      <c r="BN186" t="str">
        <f>IF(VLOOKUP($AU186,'FE Source'!$A:$AK,31,FALSE)="No Specified Index","-",IF(VLOOKUP($AU186,'FE Source'!$A:$AK,31,FALSE)=0,"-",VLOOKUP($AU186,'FE Source'!$A:$AK,31,FALSE)))</f>
        <v>MSCI EM China 10/40 Net TR Index</v>
      </c>
      <c r="BO186" s="217">
        <f>IF(VLOOKUP($AU186,'FE Source'!$A:$AK,32,FALSE)=0,"-",VLOOKUP($AU186,'FE Source'!$A:$AK,32,FALSE))</f>
        <v>39623</v>
      </c>
      <c r="BP186" s="18">
        <f>IF(VLOOKUP($AU186,'FE Source'!$AZ:$BC,2,FALSE)=0,"-",VLOOKUP($AU186,'FE Source'!$AZ:$BC,2,FALSE))</f>
        <v>-7.83</v>
      </c>
      <c r="BQ186" s="18">
        <f>IF(VLOOKUP($AU186,'FE Source'!$AZ:$BC,3,FALSE)=0,"-",VLOOKUP($AU186,'FE Source'!$AZ:$BC,3,FALSE))</f>
        <v>-10.95</v>
      </c>
      <c r="BR186" s="18">
        <f>IF(VLOOKUP($AU186,'FE Source'!$AZ:$BC,4,FALSE)=0,"-",VLOOKUP($AU186,'FE Source'!$AZ:$BC,4,FALSE))</f>
        <v>-15.32</v>
      </c>
    </row>
    <row r="187" spans="1:70" ht="15">
      <c r="A187" s="3"/>
      <c r="B187" s="159" t="str">
        <f>INDEX('UT - Retail'!$A$7:$A$1409,MATCH(AU187,'UT - Retail'!$U$7:$U$1409,0),1)</f>
        <v xml:space="preserve">Blackrock </v>
      </c>
      <c r="C187" s="710" t="str">
        <f>INDEX('UT - Retail'!$B$7:$B$1409,MATCH(AU187,'UT - Retail'!$U$7:$U$1409,0),1)</f>
        <v>Blackrock China Fund A4 GBP-H</v>
      </c>
      <c r="D187" s="711"/>
      <c r="E187" s="147" t="str">
        <f>VLOOKUP(C187,'UT - Retail'!$B:$K,8,FALSE)</f>
        <v>Equities</v>
      </c>
      <c r="F187" s="82" t="str">
        <f>VLOOKUP(C187,'UT - Retail'!$B:$K,9,FALSE)</f>
        <v>China</v>
      </c>
      <c r="G187" s="82" t="str">
        <f>VLOOKUP(C187,'UT - Retail'!$B:$K,10,FALSE)</f>
        <v>General</v>
      </c>
      <c r="H187" s="82" t="str">
        <f>VLOOKUP(C187,'UT - Retail'!$B:$N,13,FALSE)</f>
        <v>No</v>
      </c>
      <c r="I187" s="82" t="str">
        <f>VLOOKUP(C187,'UT - Retail'!$B:$Q,14,FALSE)</f>
        <v>No</v>
      </c>
      <c r="J187" s="82" t="str">
        <f>VLOOKUP(C187,'UT - Retail'!$B:$Q,11,FALSE)</f>
        <v>No</v>
      </c>
      <c r="K187" s="130" t="str">
        <f>VLOOKUP(C187,'UT - Retail'!$B:$P,15,FALSE)</f>
        <v>Yes</v>
      </c>
      <c r="L187" s="82" t="str">
        <f>VLOOKUP(C187,'UT - Retail'!$B:$Q,16,FALSE)</f>
        <v>Both</v>
      </c>
      <c r="M187" s="173" t="str">
        <f>VLOOKUP(C187,'UT - Retail'!$B:$K,6,FALSE)</f>
        <v>GBP</v>
      </c>
      <c r="N187" s="173" t="str">
        <f>IFERROR(IF(MATCH(C187,'Portfolio Construction'!$AL:$AL,0),"Yes","No"),"No")</f>
        <v>No</v>
      </c>
      <c r="O187" s="173" t="str">
        <f>IFERROR(IF(MATCH(C187,'Portfolio Construction'!$AN:$AN,0),"Yes","No"),"No")</f>
        <v>No</v>
      </c>
      <c r="P187" s="173" t="str">
        <f>IFERROR(IF(MATCH(C187,'Portfolio Construction'!$AP:$AP,0),"Yes","No"),"No")</f>
        <v>No</v>
      </c>
      <c r="Q187" s="173" t="str">
        <f>IFERROR(IF(MATCH(C187,'Portfolio Construction'!$AR:$AR,0),"Yes","No"),"No")</f>
        <v>No</v>
      </c>
      <c r="R187" s="173" t="str">
        <f>IFERROR(IF(MATCH(C187,'Portfolio Construction'!$AT:$AT,0),"Yes","No"),"No")</f>
        <v>No</v>
      </c>
      <c r="S187" s="173" t="str">
        <f>IFERROR(IF(MATCH(C187,'Portfolio Construction'!$AV:$AV,0),"Yes","No"),"No")</f>
        <v>No</v>
      </c>
      <c r="T187" s="173" t="str">
        <f>IFERROR(IF(MATCH(C187,'Portfolio Construction'!$AX:$AX,0),"Yes","No"),"No")</f>
        <v>No</v>
      </c>
      <c r="U187" s="173" t="str">
        <f>IFERROR(IF(MATCH(C187,'Portfolio Construction'!$AZ:$AZ,0),"Yes","No"),"No")</f>
        <v>No</v>
      </c>
      <c r="V187" s="173" t="str">
        <f>IFERROR(IF(MATCH(C187,'Portfolio Construction'!$BB:$BB,0),"Yes","No"),"No")</f>
        <v>No</v>
      </c>
      <c r="W187" s="619" t="e">
        <f>IF(VLOOKUP($AU187,'FE Source'!$A:$W,3,FALSE)=0,"-",VLOOKUP($AU187,'FE Source'!$A:$W,3,FALSE))</f>
        <v>#N/A</v>
      </c>
      <c r="X187" s="618" t="e">
        <f>IF(VLOOKUP($AU187,'FE Source'!$A:$W,4,FALSE)=0,"-",VLOOKUP($AU187,'FE Source'!$A:$W,4,FALSE))</f>
        <v>#N/A</v>
      </c>
      <c r="Y187" s="618" t="e">
        <f>IF(VLOOKUP($AU187,'FE Source'!$A:$W,5,FALSE)=0,"-",VLOOKUP($AU187,'FE Source'!$A:$W,5,FALSE))</f>
        <v>#N/A</v>
      </c>
      <c r="Z187" s="618" t="e">
        <f>IF(VLOOKUP($AU187,'FE Source'!$A:$W,6,FALSE)=0,"-",VLOOKUP($AU187,'FE Source'!$A:$W,6,FALSE))</f>
        <v>#N/A</v>
      </c>
      <c r="AA187" s="618" t="e">
        <f>IF(VLOOKUP($AU187,'FE Source'!$A:$W,7,FALSE)=0,"-",VLOOKUP($AU187,'FE Source'!$A:$W,7,FALSE))</f>
        <v>#N/A</v>
      </c>
      <c r="AB187" s="618" t="e">
        <f>IF(VLOOKUP($AU187,'FE Source'!$A:$W,8,FALSE)=0,"-",VLOOKUP($AU187,'FE Source'!$A:$W,8,FALSE))</f>
        <v>#N/A</v>
      </c>
      <c r="AC187" s="623" t="e">
        <f>IF(VLOOKUP($AU187,'FE Source'!$A:$W,9,FALSE)=0,"-",VLOOKUP($AU187,'FE Source'!$A:$W,9,FALSE))</f>
        <v>#N/A</v>
      </c>
      <c r="AD187" s="147" t="e">
        <f>IF(VLOOKUP($AU187,'FE Source'!$A:$W,10,FALSE)=0,"-",VLOOKUP($AU187,'FE Source'!$A:$W,10,FALSE))</f>
        <v>#N/A</v>
      </c>
      <c r="AE187" s="82" t="e">
        <f>IF(VLOOKUP($AU187,'FE Source'!$A:$W,11,FALSE)=0,"-",VLOOKUP($AU187,'FE Source'!$A:$W,11,FALSE))</f>
        <v>#N/A</v>
      </c>
      <c r="AF187" s="82" t="e">
        <f>IF(VLOOKUP($AU187,'FE Source'!$A:$W,12,FALSE)=0,"-",VLOOKUP($AU187,'FE Source'!$A:$W,12,FALSE))</f>
        <v>#N/A</v>
      </c>
      <c r="AG187" s="130" t="e">
        <f>IF(VLOOKUP($AU187,'FE Source'!$A:$W,14,FALSE)=0,"-",VLOOKUP($AU187,'FE Source'!$A:$W,14,FALSE))</f>
        <v>#N/A</v>
      </c>
      <c r="AH187" s="173" t="e">
        <f>IF(VLOOKUP($AU187,'FE Source'!$A:$DJ,33,FALSE)=0,"-",VLOOKUP($AU187,'FE Source'!$A:$DJ,33,FALSE))</f>
        <v>#N/A</v>
      </c>
      <c r="AI187" s="203" t="e">
        <f>IF(VLOOKUP($AU187,'FE Source'!$A:$Y,20,FALSE)=0,"-",VLOOKUP($AU187,'FE Source'!$A:$Y,20,FALSE))</f>
        <v>#N/A</v>
      </c>
      <c r="AJ187" s="257" t="e">
        <f>IF(VLOOKUP($AU187,'FE Source'!$A:$DJ,34,FALSE)=0,"-",VLOOKUP($AU187,'FE Source'!$A:$DJ,34,FALSE))</f>
        <v>#N/A</v>
      </c>
      <c r="AK187" s="257" t="e">
        <f>IF(VLOOKUP($AU187,'FE Source'!$A:$DJ,35,FALSE)=0,"-",VLOOKUP($AU187,'FE Source'!$A:$DJ,35,FALSE))</f>
        <v>#N/A</v>
      </c>
      <c r="AL187" s="326" t="e">
        <f>IF(VLOOKUP($AU187,'FE Source'!$A:$Y,19,FALSE)=0,"-",VLOOKUP($AU187,'FE Source'!$A:$Y,19,FALSE))</f>
        <v>#N/A</v>
      </c>
      <c r="AM187" s="259" t="e">
        <f>IF(VLOOKUP($AU187,'FE Source'!$A:$DJ,36,FALSE)=0,"-",VLOOKUP($AU187,'FE Source'!$A:$DJ,36,FALSE))</f>
        <v>#N/A</v>
      </c>
      <c r="AN187" s="165" t="e">
        <f>IF(VLOOKUP($AU187,'FE Source'!$A:$W,13,FALSE)=0,"-",VLOOKUP($AU187,'FE Source'!$A:$W,13,FALSE))</f>
        <v>#N/A</v>
      </c>
      <c r="AO187" s="198" t="str">
        <f>IF(J187="no","-",IF(VLOOKUP($AU187,'FE Source'!$A:$W,15,FALSE)=0,"-",VLOOKUP($AU187,'FE Source'!$A:$W,15,FALSE)))</f>
        <v>-</v>
      </c>
      <c r="AP187" s="201" t="str">
        <f>IF(AO187="-","-",IF(VLOOKUP($AU187,'FE Source'!$A:$Z,21,FALSE)=0,"-",IF(VLOOKUP($AU187,'FE Source'!$A:$Z,21,FALSE)=2,"Semi-Annual",IF(VLOOKUP($AU187,'FE Source'!$A:$Z,21,FALSE)=4,"Quarterly",IF(VLOOKUP($AU187,'FE Source'!$A:$Z,21,FALSE)=12,"Monthly","Annual")))))</f>
        <v>-</v>
      </c>
      <c r="AQ187" s="170" t="e">
        <f t="array" ref="AQ187">IF(VLOOKUP($AU187,'FE Source'!$A:$W,16,FALSE)=0,"-",VLOOKUP($AU187,'FE Source'!$A:$W,16,FALSE))</f>
        <v>#N/A</v>
      </c>
      <c r="AR187" s="175" t="e">
        <f>IF(VLOOKUP($AU187,'FE Source'!$A:$W,17,FALSE)=0,"-",VLOOKUP($AU187,'FE Source'!$A:$W,17,FALSE))</f>
        <v>#N/A</v>
      </c>
      <c r="AS187" s="173" t="e">
        <f>IF(VLOOKUP($AU187,'FE Source'!$AN:$AS,4,FALSE)="",VLOOKUP($AU187,'FE Source'!$AN:$AS,3,FALSE),VLOOKUP($AU187,'FE Source'!$AN:$AS,4,FALSE))</f>
        <v>#N/A</v>
      </c>
      <c r="AT187" s="179" t="e">
        <f>IF(VLOOKUP($AU187,'FE Source'!$AN:$AS,5,FALSE)=0,"-",VLOOKUP($AU187,'FE Source'!$AN:$AS,5,FALSE))</f>
        <v>#N/A</v>
      </c>
      <c r="AU187" s="163" t="s">
        <v>9259</v>
      </c>
      <c r="BE187" s="219" t="e">
        <f>IF(VLOOKUP($AU187,'FE Source'!$A:$AK,22,FALSE)=0,"-",VLOOKUP($AU187,'FE Source'!$A:$AK,22,FALSE))</f>
        <v>#N/A</v>
      </c>
      <c r="BF187" s="219" t="e">
        <f>IF(VLOOKUP($AU187,'FE Source'!$A:$AK,23,FALSE)=0,"-",VLOOKUP($AU187,'FE Source'!$A:$AK,23,FALSE))</f>
        <v>#N/A</v>
      </c>
      <c r="BG187" s="219" t="e">
        <f>IF(VLOOKUP($AU187,'FE Source'!$A:$AK,24,FALSE)=0,"-",VLOOKUP($AU187,'FE Source'!$A:$AK,24,FALSE))</f>
        <v>#N/A</v>
      </c>
      <c r="BH187" s="219" t="e">
        <f>IF(VLOOKUP($AU187,'FE Source'!$A:$AK,25,FALSE)=0,"-",VLOOKUP($AU187,'FE Source'!$A:$AK,25,FALSE))</f>
        <v>#N/A</v>
      </c>
      <c r="BI187" s="219" t="e">
        <f>IF(VLOOKUP($AU187,'FE Source'!$A:$AK,26,FALSE)=0,"-",VLOOKUP($AU187,'FE Source'!$A:$AK,26,FALSE))</f>
        <v>#N/A</v>
      </c>
      <c r="BJ187" s="219" t="e">
        <f>IF(VLOOKUP($AU187,'FE Source'!$A:$AK,27,FALSE)=0,"-",VLOOKUP($AU187,'FE Source'!$A:$AK,27,FALSE))</f>
        <v>#N/A</v>
      </c>
      <c r="BK187" s="219" t="e">
        <f>IF(VLOOKUP($AU187,'FE Source'!$A:$AK,28,FALSE)=0,"-",VLOOKUP($AU187,'FE Source'!$A:$AK,28,FALSE))</f>
        <v>#N/A</v>
      </c>
      <c r="BL187" s="219" t="e">
        <f>IF(VLOOKUP($AU187,'FE Source'!$A:$AK,29,FALSE)=0,"-",VLOOKUP($AU187,'FE Source'!$A:$AK,29,FALSE))</f>
        <v>#N/A</v>
      </c>
      <c r="BM187" s="219" t="e">
        <f>IF(VLOOKUP($AU187,'FE Source'!$A:$AK,30,FALSE)=0,"-",VLOOKUP($AU187,'FE Source'!$A:$AK,30,FALSE))</f>
        <v>#N/A</v>
      </c>
      <c r="BN187" t="e">
        <f>IF(VLOOKUP($AU187,'FE Source'!$A:$AK,31,FALSE)="No Specified Index","-",IF(VLOOKUP($AU187,'FE Source'!$A:$AK,31,FALSE)=0,"-",VLOOKUP($AU187,'FE Source'!$A:$AK,31,FALSE)))</f>
        <v>#N/A</v>
      </c>
      <c r="BO187" s="217" t="e">
        <f>IF(VLOOKUP($AU187,'FE Source'!$A:$AK,32,FALSE)=0,"-",VLOOKUP($AU187,'FE Source'!$A:$AK,32,FALSE))</f>
        <v>#N/A</v>
      </c>
      <c r="BP187" s="18" t="e">
        <f>IF(VLOOKUP($AU187,'FE Source'!$AZ:$BC,2,FALSE)=0,"-",VLOOKUP($AU187,'FE Source'!$AZ:$BC,2,FALSE))</f>
        <v>#N/A</v>
      </c>
      <c r="BQ187" s="18" t="e">
        <f>IF(VLOOKUP($AU187,'FE Source'!$AZ:$BC,3,FALSE)=0,"-",VLOOKUP($AU187,'FE Source'!$AZ:$BC,3,FALSE))</f>
        <v>#N/A</v>
      </c>
      <c r="BR187" s="18" t="e">
        <f>IF(VLOOKUP($AU187,'FE Source'!$AZ:$BC,4,FALSE)=0,"-",VLOOKUP($AU187,'FE Source'!$AZ:$BC,4,FALSE))</f>
        <v>#N/A</v>
      </c>
    </row>
    <row r="188" spans="1:70" ht="15" customHeight="1">
      <c r="A188" s="3"/>
      <c r="B188" s="159" t="str">
        <f>INDEX('UT - Retail'!$A$7:$A$1409,MATCH(AU188,'UT - Retail'!$U$7:$U$1409,0),1)</f>
        <v xml:space="preserve">Blackrock </v>
      </c>
      <c r="C188" s="706" t="str">
        <f>INDEX('UT - Retail'!$B$7:$B$1409,MATCH(AU188,'UT - Retail'!$U$7:$U$1409,0),1)</f>
        <v>Blackrock Circular Economy A2 EUR</v>
      </c>
      <c r="D188" s="707"/>
      <c r="E188" s="150" t="str">
        <f>VLOOKUP(C188,'UT - Retail'!$B:$K,8,FALSE)</f>
        <v>Equities</v>
      </c>
      <c r="F188" s="141" t="str">
        <f>VLOOKUP(C188,'UT - Retail'!$B:$K,9,FALSE)</f>
        <v>Global</v>
      </c>
      <c r="G188" s="141" t="str">
        <f>VLOOKUP(C188,'UT - Retail'!$B:$K,10,FALSE)</f>
        <v>ESG and Thematics</v>
      </c>
      <c r="H188" s="82" t="str">
        <f>VLOOKUP(C188,'UT - Retail'!$B:$N,13,FALSE)</f>
        <v>No</v>
      </c>
      <c r="I188" s="82" t="str">
        <f>VLOOKUP(C188,'UT - Retail'!$B:$Q,14,FALSE)</f>
        <v>No</v>
      </c>
      <c r="J188" s="141" t="str">
        <f>VLOOKUP(C188,'UT - Retail'!$B:$Q,11,FALSE)</f>
        <v>No</v>
      </c>
      <c r="K188" s="130" t="str">
        <f>VLOOKUP(C188,'UT - Retail'!$B:$P,15,FALSE)</f>
        <v>Yes</v>
      </c>
      <c r="L188" s="82" t="str">
        <f>VLOOKUP(C188,'UT - Retail'!$B:$Q,16,FALSE)</f>
        <v>iFast</v>
      </c>
      <c r="M188" s="395" t="str">
        <f>VLOOKUP(C188,'UT - Retail'!$B:$K,6,FALSE)</f>
        <v>EUR</v>
      </c>
      <c r="N188" s="395" t="str">
        <f>IFERROR(IF(MATCH(C188,'Portfolio Construction'!$AL:$AL,0),"Yes","No"),"No")</f>
        <v>No</v>
      </c>
      <c r="O188" s="395" t="str">
        <f>IFERROR(IF(MATCH(C188,'Portfolio Construction'!$AN:$AN,0),"Yes","No"),"No")</f>
        <v>No</v>
      </c>
      <c r="P188" s="395" t="str">
        <f>IFERROR(IF(MATCH(C188,'Portfolio Construction'!$AP:$AP,0),"Yes","No"),"No")</f>
        <v>No</v>
      </c>
      <c r="Q188" s="395" t="str">
        <f>IFERROR(IF(MATCH(C188,'Portfolio Construction'!$AR:$AR,0),"Yes","No"),"No")</f>
        <v>No</v>
      </c>
      <c r="R188" s="395" t="str">
        <f>IFERROR(IF(MATCH(C188,'Portfolio Construction'!$AT:$AT,0),"Yes","No"),"No")</f>
        <v>No</v>
      </c>
      <c r="S188" s="395" t="str">
        <f>IFERROR(IF(MATCH(C188,'Portfolio Construction'!$AV:$AV,0),"Yes","No"),"No")</f>
        <v>No</v>
      </c>
      <c r="T188" s="395" t="str">
        <f>IFERROR(IF(MATCH(C188,'Portfolio Construction'!$AX:$AX,0),"Yes","No"),"No")</f>
        <v>No</v>
      </c>
      <c r="U188" s="395" t="str">
        <f>IFERROR(IF(MATCH(C188,'Portfolio Construction'!$AZ:$AZ,0),"Yes","No"),"No")</f>
        <v>No</v>
      </c>
      <c r="V188" s="395" t="str">
        <f>IFERROR(IF(MATCH(C188,'Portfolio Construction'!$BB:$BB,0),"Yes","No"),"No")</f>
        <v>No</v>
      </c>
      <c r="W188" s="638">
        <f>IF(VLOOKUP($AU188,'FE Source'!$A:$W,3,FALSE)=0,"-",VLOOKUP($AU188,'FE Source'!$A:$W,3,FALSE))</f>
        <v>-4.79</v>
      </c>
      <c r="X188" s="609">
        <f>IF(VLOOKUP($AU188,'FE Source'!$A:$W,4,FALSE)=0,"-",VLOOKUP($AU188,'FE Source'!$A:$W,4,FALSE))</f>
        <v>2.62</v>
      </c>
      <c r="Y188" s="609">
        <f>IF(VLOOKUP($AU188,'FE Source'!$A:$W,5,FALSE)=0,"-",VLOOKUP($AU188,'FE Source'!$A:$W,5,FALSE))</f>
        <v>-7.33</v>
      </c>
      <c r="Z188" s="609">
        <f>IF(VLOOKUP($AU188,'FE Source'!$A:$W,6,FALSE)=0,"-",VLOOKUP($AU188,'FE Source'!$A:$W,6,FALSE))</f>
        <v>-6.76</v>
      </c>
      <c r="AA188" s="609">
        <f>IF(VLOOKUP($AU188,'FE Source'!$A:$W,7,FALSE)=0,"-",VLOOKUP($AU188,'FE Source'!$A:$W,7,FALSE))</f>
        <v>1.83</v>
      </c>
      <c r="AB188" s="609">
        <f>IF(VLOOKUP($AU188,'FE Source'!$A:$W,8,FALSE)=0,"-",VLOOKUP($AU188,'FE Source'!$A:$W,8,FALSE))</f>
        <v>5.84</v>
      </c>
      <c r="AC188" s="639" t="str">
        <f>IF(VLOOKUP($AU188,'FE Source'!$A:$W,9,FALSE)=0,"-",VLOOKUP($AU188,'FE Source'!$A:$W,9,FALSE))</f>
        <v>-</v>
      </c>
      <c r="AD188" s="146">
        <f>IF(VLOOKUP($AU188,'FE Source'!$A:$W,10,FALSE)=0,"-",VLOOKUP($AU188,'FE Source'!$A:$W,10,FALSE))</f>
        <v>1.1100000000000001</v>
      </c>
      <c r="AE188" s="83">
        <f>IF(VLOOKUP($AU188,'FE Source'!$A:$W,11,FALSE)=0,"-",VLOOKUP($AU188,'FE Source'!$A:$W,11,FALSE))</f>
        <v>14.88</v>
      </c>
      <c r="AF188" s="83" t="str">
        <f>IF(VLOOKUP($AU188,'FE Source'!$A:$W,12,FALSE)=0,"-",VLOOKUP($AU188,'FE Source'!$A:$W,12,FALSE))</f>
        <v>-</v>
      </c>
      <c r="AG188" s="131">
        <f>IF(VLOOKUP($AU188,'FE Source'!$A:$W,14,FALSE)=0,"-",VLOOKUP($AU188,'FE Source'!$A:$W,14,FALSE))</f>
        <v>-16.510000000000002</v>
      </c>
      <c r="AH188" s="174">
        <f>IF(VLOOKUP($AU188,'FE Source'!$A:$DJ,33,FALSE)=0,"-",VLOOKUP($AU188,'FE Source'!$A:$DJ,33,FALSE))</f>
        <v>68.739999999999995</v>
      </c>
      <c r="AI188" s="204">
        <f>IF(VLOOKUP($AU188,'FE Source'!$A:$Y,20,FALSE)=0,"-",VLOOKUP($AU188,'FE Source'!$A:$Y,20,FALSE))</f>
        <v>96.77</v>
      </c>
      <c r="AJ188" s="396">
        <f>IF(VLOOKUP($AU188,'FE Source'!$A:$DJ,34,FALSE)=0,"-",VLOOKUP($AU188,'FE Source'!$A:$DJ,34,FALSE))</f>
        <v>106.18</v>
      </c>
      <c r="AK188" s="396">
        <f>IF(VLOOKUP($AU188,'FE Source'!$A:$DJ,35,FALSE)=0,"-",VLOOKUP($AU188,'FE Source'!$A:$DJ,35,FALSE))</f>
        <v>145.44</v>
      </c>
      <c r="AL188" s="327">
        <f>IF(VLOOKUP($AU188,'FE Source'!$A:$Y,19,FALSE)=0,"-",VLOOKUP($AU188,'FE Source'!$A:$Y,19,FALSE))</f>
        <v>117.64</v>
      </c>
      <c r="AM188" s="394">
        <f>IF(VLOOKUP($AU188,'FE Source'!$A:$DJ,36,FALSE)=0,"-",VLOOKUP($AU188,'FE Source'!$A:$DJ,36,FALSE))</f>
        <v>113.71</v>
      </c>
      <c r="AN188" s="167">
        <f>IF(VLOOKUP($AU188,'FE Source'!$A:$W,13,FALSE)=0,"-",VLOOKUP($AU188,'FE Source'!$A:$W,13,FALSE))</f>
        <v>1629.5</v>
      </c>
      <c r="AO188" s="199" t="str">
        <f>IF(J188="no","-",IF(VLOOKUP($AU188,'FE Source'!$A:$W,15,FALSE)=0,"-",VLOOKUP($AU188,'FE Source'!$A:$W,15,FALSE)))</f>
        <v>-</v>
      </c>
      <c r="AP188" s="202" t="str">
        <f>IF(AO188="-","-",IF(VLOOKUP($AU188,'FE Source'!$A:$Z,21,FALSE)=0,"-",IF(VLOOKUP($AU188,'FE Source'!$A:$Z,21,FALSE)=2,"Semi-Annual",IF(VLOOKUP($AU188,'FE Source'!$A:$Z,21,FALSE)=4,"Quarterly",IF(VLOOKUP($AU188,'FE Source'!$A:$Z,21,FALSE)=12,"Monthly","Annual")))))</f>
        <v>-</v>
      </c>
      <c r="AQ188" s="171">
        <f t="array" ref="AQ188">IF(VLOOKUP($AU188,'FE Source'!$A:$W,16,FALSE)=0,"-",VLOOKUP($AU188,'FE Source'!$A:$W,16,FALSE))</f>
        <v>1.76</v>
      </c>
      <c r="AR188" s="176" t="str">
        <f>IF(VLOOKUP($AU188,'FE Source'!$A:$W,17,FALSE)=0,"-",VLOOKUP($AU188,'FE Source'!$A:$W,17,FALSE))</f>
        <v>Neutral</v>
      </c>
      <c r="AS188" s="174">
        <f>IF(VLOOKUP($AU188,'FE Source'!$AN:$AS,4,FALSE)="",VLOOKUP($AU188,'FE Source'!$AN:$AS,3,FALSE),VLOOKUP($AU188,'FE Source'!$AN:$AS,4,FALSE))</f>
        <v>11.78</v>
      </c>
      <c r="AT188" s="180">
        <f>IF(VLOOKUP($AU188,'FE Source'!$AN:$AS,5,FALSE)=0,"-",VLOOKUP($AU188,'FE Source'!$AN:$AS,5,FALSE))</f>
        <v>45783</v>
      </c>
      <c r="AU188" s="177" t="s">
        <v>9143</v>
      </c>
      <c r="BE188" s="219" t="str">
        <f>IF(VLOOKUP($AU188,'FE Source'!$A:$AK,22,FALSE)=0,"-",VLOOKUP($AU188,'FE Source'!$A:$AK,22,FALSE))</f>
        <v>-</v>
      </c>
      <c r="BF188" s="219" t="str">
        <f>IF(VLOOKUP($AU188,'FE Source'!$A:$AK,23,FALSE)=0,"-",VLOOKUP($AU188,'FE Source'!$A:$AK,23,FALSE))</f>
        <v>-</v>
      </c>
      <c r="BG188" s="219" t="str">
        <f>IF(VLOOKUP($AU188,'FE Source'!$A:$AK,24,FALSE)=0,"-",VLOOKUP($AU188,'FE Source'!$A:$AK,24,FALSE))</f>
        <v>-</v>
      </c>
      <c r="BH188" s="219" t="str">
        <f>IF(VLOOKUP($AU188,'FE Source'!$A:$AK,25,FALSE)=0,"-",VLOOKUP($AU188,'FE Source'!$A:$AK,25,FALSE))</f>
        <v>-</v>
      </c>
      <c r="BI188" s="219" t="str">
        <f>IF(VLOOKUP($AU188,'FE Source'!$A:$AK,26,FALSE)=0,"-",VLOOKUP($AU188,'FE Source'!$A:$AK,26,FALSE))</f>
        <v>-</v>
      </c>
      <c r="BJ188" s="219">
        <f>IF(VLOOKUP($AU188,'FE Source'!$A:$AK,27,FALSE)=0,"-",VLOOKUP($AU188,'FE Source'!$A:$AK,27,FALSE))</f>
        <v>19.53</v>
      </c>
      <c r="BK188" s="219">
        <f>IF(VLOOKUP($AU188,'FE Source'!$A:$AK,28,FALSE)=0,"-",VLOOKUP($AU188,'FE Source'!$A:$AK,28,FALSE))</f>
        <v>20.57</v>
      </c>
      <c r="BL188" s="219">
        <f>IF(VLOOKUP($AU188,'FE Source'!$A:$AK,29,FALSE)=0,"-",VLOOKUP($AU188,'FE Source'!$A:$AK,29,FALSE))</f>
        <v>-27.68</v>
      </c>
      <c r="BM188" s="219">
        <f>IF(VLOOKUP($AU188,'FE Source'!$A:$AK,30,FALSE)=0,"-",VLOOKUP($AU188,'FE Source'!$A:$AK,30,FALSE))</f>
        <v>13.57</v>
      </c>
      <c r="BN188" t="str">
        <f>IF(VLOOKUP($AU188,'FE Source'!$A:$AK,31,FALSE)="No Specified Index","-",IF(VLOOKUP($AU188,'FE Source'!$A:$AK,31,FALSE)=0,"-",VLOOKUP($AU188,'FE Source'!$A:$AK,31,FALSE)))</f>
        <v>-</v>
      </c>
      <c r="BO188" s="217">
        <f>IF(VLOOKUP($AU188,'FE Source'!$A:$AK,32,FALSE)=0,"-",VLOOKUP($AU188,'FE Source'!$A:$AK,32,FALSE))</f>
        <v>43740</v>
      </c>
      <c r="BP188" s="18" t="str">
        <f>IF(VLOOKUP($AU188,'FE Source'!$AZ:$BC,2,FALSE)=0,"-",VLOOKUP($AU188,'FE Source'!$AZ:$BC,2,FALSE))</f>
        <v>-</v>
      </c>
      <c r="BQ188" s="18" t="str">
        <f>IF(VLOOKUP($AU188,'FE Source'!$AZ:$BC,3,FALSE)=0,"-",VLOOKUP($AU188,'FE Source'!$AZ:$BC,3,FALSE))</f>
        <v>-</v>
      </c>
      <c r="BR188" s="18" t="str">
        <f>IF(VLOOKUP($AU188,'FE Source'!$AZ:$BC,4,FALSE)=0,"-",VLOOKUP($AU188,'FE Source'!$AZ:$BC,4,FALSE))</f>
        <v>-</v>
      </c>
    </row>
    <row r="189" spans="1:70" ht="15" customHeight="1">
      <c r="A189" s="3"/>
      <c r="B189" s="159" t="str">
        <f>INDEX('UT - Retail'!$A$7:$A$1409,MATCH(AU189,'UT - Retail'!$U$7:$U$1409,0),1)</f>
        <v xml:space="preserve">Blackrock </v>
      </c>
      <c r="C189" s="706" t="str">
        <f>INDEX('UT - Retail'!$B$7:$B$1409,MATCH(AU189,'UT - Retail'!$U$7:$U$1409,0),1)</f>
        <v>Blackrock Circular Economy A2 SGD-H</v>
      </c>
      <c r="D189" s="707"/>
      <c r="E189" s="150" t="str">
        <f>VLOOKUP(C189,'UT - Retail'!$B:$K,8,FALSE)</f>
        <v>Equities</v>
      </c>
      <c r="F189" s="141" t="str">
        <f>VLOOKUP(C189,'UT - Retail'!$B:$K,9,FALSE)</f>
        <v>Global</v>
      </c>
      <c r="G189" s="141" t="str">
        <f>VLOOKUP(C189,'UT - Retail'!$B:$K,10,FALSE)</f>
        <v>ESG and Thematics</v>
      </c>
      <c r="H189" s="82" t="str">
        <f>VLOOKUP(C189,'UT - Retail'!$B:$N,13,FALSE)</f>
        <v>No</v>
      </c>
      <c r="I189" s="82" t="str">
        <f>VLOOKUP(C189,'UT - Retail'!$B:$Q,14,FALSE)</f>
        <v>No</v>
      </c>
      <c r="J189" s="141" t="str">
        <f>VLOOKUP(C189,'UT - Retail'!$B:$Q,11,FALSE)</f>
        <v>No</v>
      </c>
      <c r="K189" s="130" t="str">
        <f>VLOOKUP(C189,'UT - Retail'!$B:$P,15,FALSE)</f>
        <v>Yes</v>
      </c>
      <c r="L189" s="82" t="str">
        <f>VLOOKUP(C189,'UT - Retail'!$B:$Q,16,FALSE)</f>
        <v>Both</v>
      </c>
      <c r="M189" s="395" t="str">
        <f>VLOOKUP(C189,'UT - Retail'!$B:$K,6,FALSE)</f>
        <v>SGD</v>
      </c>
      <c r="N189" s="395" t="str">
        <f>IFERROR(IF(MATCH(C189,'Portfolio Construction'!$AL:$AL,0),"Yes","No"),"No")</f>
        <v>No</v>
      </c>
      <c r="O189" s="395" t="str">
        <f>IFERROR(IF(MATCH(C189,'Portfolio Construction'!$AN:$AN,0),"Yes","No"),"No")</f>
        <v>No</v>
      </c>
      <c r="P189" s="395" t="str">
        <f>IFERROR(IF(MATCH(C189,'Portfolio Construction'!$AP:$AP,0),"Yes","No"),"No")</f>
        <v>No</v>
      </c>
      <c r="Q189" s="395" t="str">
        <f>IFERROR(IF(MATCH(C189,'Portfolio Construction'!$AR:$AR,0),"Yes","No"),"No")</f>
        <v>No</v>
      </c>
      <c r="R189" s="395" t="str">
        <f>IFERROR(IF(MATCH(C189,'Portfolio Construction'!$AT:$AT,0),"Yes","No"),"No")</f>
        <v>No</v>
      </c>
      <c r="S189" s="395" t="str">
        <f>IFERROR(IF(MATCH(C189,'Portfolio Construction'!$AV:$AV,0),"Yes","No"),"No")</f>
        <v>No</v>
      </c>
      <c r="T189" s="395" t="str">
        <f>IFERROR(IF(MATCH(C189,'Portfolio Construction'!$AX:$AX,0),"Yes","No"),"No")</f>
        <v>No</v>
      </c>
      <c r="U189" s="395" t="str">
        <f>IFERROR(IF(MATCH(C189,'Portfolio Construction'!$AZ:$AZ,0),"Yes","No"),"No")</f>
        <v>No</v>
      </c>
      <c r="V189" s="395" t="str">
        <f>IFERROR(IF(MATCH(C189,'Portfolio Construction'!$BB:$BB,0),"Yes","No"),"No")</f>
        <v>No</v>
      </c>
      <c r="W189" s="638">
        <f>IF(VLOOKUP($AU189,'FE Source'!$A:$W,3,FALSE)=0,"-",VLOOKUP($AU189,'FE Source'!$A:$W,3,FALSE))</f>
        <v>-0.52</v>
      </c>
      <c r="X189" s="609">
        <f>IF(VLOOKUP($AU189,'FE Source'!$A:$W,4,FALSE)=0,"-",VLOOKUP($AU189,'FE Source'!$A:$W,4,FALSE))</f>
        <v>6.23</v>
      </c>
      <c r="Y189" s="609">
        <f>IF(VLOOKUP($AU189,'FE Source'!$A:$W,5,FALSE)=0,"-",VLOOKUP($AU189,'FE Source'!$A:$W,5,FALSE))</f>
        <v>-5.16</v>
      </c>
      <c r="Z189" s="609">
        <f>IF(VLOOKUP($AU189,'FE Source'!$A:$W,6,FALSE)=0,"-",VLOOKUP($AU189,'FE Source'!$A:$W,6,FALSE))</f>
        <v>-4.45</v>
      </c>
      <c r="AA189" s="609">
        <f>IF(VLOOKUP($AU189,'FE Source'!$A:$W,7,FALSE)=0,"-",VLOOKUP($AU189,'FE Source'!$A:$W,7,FALSE))</f>
        <v>2.3199999999999998</v>
      </c>
      <c r="AB189" s="609">
        <f>IF(VLOOKUP($AU189,'FE Source'!$A:$W,8,FALSE)=0,"-",VLOOKUP($AU189,'FE Source'!$A:$W,8,FALSE))</f>
        <v>6.45</v>
      </c>
      <c r="AC189" s="639" t="str">
        <f>IF(VLOOKUP($AU189,'FE Source'!$A:$W,9,FALSE)=0,"-",VLOOKUP($AU189,'FE Source'!$A:$W,9,FALSE))</f>
        <v>-</v>
      </c>
      <c r="AD189" s="146">
        <f>IF(VLOOKUP($AU189,'FE Source'!$A:$W,10,FALSE)=0,"-",VLOOKUP($AU189,'FE Source'!$A:$W,10,FALSE))</f>
        <v>1.28</v>
      </c>
      <c r="AE189" s="83">
        <f>IF(VLOOKUP($AU189,'FE Source'!$A:$W,11,FALSE)=0,"-",VLOOKUP($AU189,'FE Source'!$A:$W,11,FALSE))</f>
        <v>17.75</v>
      </c>
      <c r="AF189" s="83">
        <f>IF(VLOOKUP($AU189,'FE Source'!$A:$W,12,FALSE)=0,"-",VLOOKUP($AU189,'FE Source'!$A:$W,12,FALSE))</f>
        <v>-0.01</v>
      </c>
      <c r="AG189" s="131">
        <f>IF(VLOOKUP($AU189,'FE Source'!$A:$W,14,FALSE)=0,"-",VLOOKUP($AU189,'FE Source'!$A:$W,14,FALSE))</f>
        <v>-20.29</v>
      </c>
      <c r="AH189" s="174">
        <f>IF(VLOOKUP($AU189,'FE Source'!$A:$DJ,33,FALSE)=0,"-",VLOOKUP($AU189,'FE Source'!$A:$DJ,33,FALSE))</f>
        <v>81.900000000000006</v>
      </c>
      <c r="AI189" s="204">
        <f>IF(VLOOKUP($AU189,'FE Source'!$A:$Y,20,FALSE)=0,"-",VLOOKUP($AU189,'FE Source'!$A:$Y,20,FALSE))</f>
        <v>117.5</v>
      </c>
      <c r="AJ189" s="396">
        <f>IF(VLOOKUP($AU189,'FE Source'!$A:$DJ,34,FALSE)=0,"-",VLOOKUP($AU189,'FE Source'!$A:$DJ,34,FALSE))</f>
        <v>132.36000000000001</v>
      </c>
      <c r="AK189" s="396">
        <f>IF(VLOOKUP($AU189,'FE Source'!$A:$DJ,35,FALSE)=0,"-",VLOOKUP($AU189,'FE Source'!$A:$DJ,35,FALSE))</f>
        <v>140.37</v>
      </c>
      <c r="AL189" s="327">
        <f>IF(VLOOKUP($AU189,'FE Source'!$A:$Y,19,FALSE)=0,"-",VLOOKUP($AU189,'FE Source'!$A:$Y,19,FALSE))</f>
        <v>130.01</v>
      </c>
      <c r="AM189" s="394">
        <f>IF(VLOOKUP($AU189,'FE Source'!$A:$DJ,36,FALSE)=0,"-",VLOOKUP($AU189,'FE Source'!$A:$DJ,36,FALSE))</f>
        <v>123.67</v>
      </c>
      <c r="AN189" s="167">
        <f>IF(VLOOKUP($AU189,'FE Source'!$A:$W,13,FALSE)=0,"-",VLOOKUP($AU189,'FE Source'!$A:$W,13,FALSE))</f>
        <v>1629.5</v>
      </c>
      <c r="AO189" s="199" t="str">
        <f>IF(J189="no","-",IF(VLOOKUP($AU189,'FE Source'!$A:$W,15,FALSE)=0,"-",VLOOKUP($AU189,'FE Source'!$A:$W,15,FALSE)))</f>
        <v>-</v>
      </c>
      <c r="AP189" s="202" t="str">
        <f>IF(AO189="-","-",IF(VLOOKUP($AU189,'FE Source'!$A:$Z,21,FALSE)=0,"-",IF(VLOOKUP($AU189,'FE Source'!$A:$Z,21,FALSE)=2,"Semi-Annual",IF(VLOOKUP($AU189,'FE Source'!$A:$Z,21,FALSE)=4,"Quarterly",IF(VLOOKUP($AU189,'FE Source'!$A:$Z,21,FALSE)=12,"Monthly","Annual")))))</f>
        <v>-</v>
      </c>
      <c r="AQ189" s="171">
        <f t="array" ref="AQ189">IF(VLOOKUP($AU189,'FE Source'!$A:$W,16,FALSE)=0,"-",VLOOKUP($AU189,'FE Source'!$A:$W,16,FALSE))</f>
        <v>1.76</v>
      </c>
      <c r="AR189" s="176" t="str">
        <f>IF(VLOOKUP($AU189,'FE Source'!$A:$W,17,FALSE)=0,"-",VLOOKUP($AU189,'FE Source'!$A:$W,17,FALSE))</f>
        <v>-</v>
      </c>
      <c r="AS189" s="174">
        <f>IF(VLOOKUP($AU189,'FE Source'!$AN:$AS,4,FALSE)="",VLOOKUP($AU189,'FE Source'!$AN:$AS,3,FALSE),VLOOKUP($AU189,'FE Source'!$AN:$AS,4,FALSE))</f>
        <v>11.59</v>
      </c>
      <c r="AT189" s="180">
        <f>IF(VLOOKUP($AU189,'FE Source'!$AN:$AS,5,FALSE)=0,"-",VLOOKUP($AU189,'FE Source'!$AN:$AS,5,FALSE))</f>
        <v>45783</v>
      </c>
      <c r="AU189" s="177" t="s">
        <v>9138</v>
      </c>
      <c r="BE189" s="219" t="str">
        <f>IF(VLOOKUP($AU189,'FE Source'!$A:$AK,22,FALSE)=0,"-",VLOOKUP($AU189,'FE Source'!$A:$AK,22,FALSE))</f>
        <v>-</v>
      </c>
      <c r="BF189" s="219" t="str">
        <f>IF(VLOOKUP($AU189,'FE Source'!$A:$AK,23,FALSE)=0,"-",VLOOKUP($AU189,'FE Source'!$A:$AK,23,FALSE))</f>
        <v>-</v>
      </c>
      <c r="BG189" s="219" t="str">
        <f>IF(VLOOKUP($AU189,'FE Source'!$A:$AK,24,FALSE)=0,"-",VLOOKUP($AU189,'FE Source'!$A:$AK,24,FALSE))</f>
        <v>-</v>
      </c>
      <c r="BH189" s="219" t="str">
        <f>IF(VLOOKUP($AU189,'FE Source'!$A:$AK,25,FALSE)=0,"-",VLOOKUP($AU189,'FE Source'!$A:$AK,25,FALSE))</f>
        <v>-</v>
      </c>
      <c r="BI189" s="219" t="str">
        <f>IF(VLOOKUP($AU189,'FE Source'!$A:$AK,26,FALSE)=0,"-",VLOOKUP($AU189,'FE Source'!$A:$AK,26,FALSE))</f>
        <v>-</v>
      </c>
      <c r="BJ189" s="219" t="str">
        <f>IF(VLOOKUP($AU189,'FE Source'!$A:$AK,27,FALSE)=0,"-",VLOOKUP($AU189,'FE Source'!$A:$AK,27,FALSE))</f>
        <v>-</v>
      </c>
      <c r="BK189" s="219">
        <f>IF(VLOOKUP($AU189,'FE Source'!$A:$AK,28,FALSE)=0,"-",VLOOKUP($AU189,'FE Source'!$A:$AK,28,FALSE))</f>
        <v>17.3</v>
      </c>
      <c r="BL189" s="219">
        <f>IF(VLOOKUP($AU189,'FE Source'!$A:$AK,29,FALSE)=0,"-",VLOOKUP($AU189,'FE Source'!$A:$AK,29,FALSE))</f>
        <v>-27.95</v>
      </c>
      <c r="BM189" s="219">
        <f>IF(VLOOKUP($AU189,'FE Source'!$A:$AK,30,FALSE)=0,"-",VLOOKUP($AU189,'FE Source'!$A:$AK,30,FALSE))</f>
        <v>13.26</v>
      </c>
      <c r="BN189" t="str">
        <f>IF(VLOOKUP($AU189,'FE Source'!$A:$AK,31,FALSE)="No Specified Index","-",IF(VLOOKUP($AU189,'FE Source'!$A:$AK,31,FALSE)=0,"-",VLOOKUP($AU189,'FE Source'!$A:$AK,31,FALSE)))</f>
        <v>-</v>
      </c>
      <c r="BO189" s="217">
        <f>IF(VLOOKUP($AU189,'FE Source'!$A:$AK,32,FALSE)=0,"-",VLOOKUP($AU189,'FE Source'!$A:$AK,32,FALSE))</f>
        <v>43838</v>
      </c>
      <c r="BP189" s="18" t="str">
        <f>IF(VLOOKUP($AU189,'FE Source'!$AZ:$BC,2,FALSE)=0,"-",VLOOKUP($AU189,'FE Source'!$AZ:$BC,2,FALSE))</f>
        <v>-</v>
      </c>
      <c r="BQ189" s="18" t="str">
        <f>IF(VLOOKUP($AU189,'FE Source'!$AZ:$BC,3,FALSE)=0,"-",VLOOKUP($AU189,'FE Source'!$AZ:$BC,3,FALSE))</f>
        <v>-</v>
      </c>
      <c r="BR189" s="18" t="str">
        <f>IF(VLOOKUP($AU189,'FE Source'!$AZ:$BC,4,FALSE)=0,"-",VLOOKUP($AU189,'FE Source'!$AZ:$BC,4,FALSE))</f>
        <v>-</v>
      </c>
    </row>
    <row r="190" spans="1:70" ht="15" customHeight="1">
      <c r="A190" s="3"/>
      <c r="B190" s="159" t="str">
        <f>INDEX('UT - Retail'!$A$7:$A$1409,MATCH(AU190,'UT - Retail'!$U$7:$U$1409,0),1)</f>
        <v xml:space="preserve">Blackrock </v>
      </c>
      <c r="C190" s="706" t="str">
        <f>INDEX('UT - Retail'!$B$7:$B$1409,MATCH(AU190,'UT - Retail'!$U$7:$U$1409,0),1)</f>
        <v>Blackrock Circular Economy A2 USD</v>
      </c>
      <c r="D190" s="707"/>
      <c r="E190" s="150" t="str">
        <f>VLOOKUP(C190,'UT - Retail'!$B:$K,8,FALSE)</f>
        <v>Equities</v>
      </c>
      <c r="F190" s="141" t="str">
        <f>VLOOKUP(C190,'UT - Retail'!$B:$K,9,FALSE)</f>
        <v>Global</v>
      </c>
      <c r="G190" s="141" t="str">
        <f>VLOOKUP(C190,'UT - Retail'!$B:$K,10,FALSE)</f>
        <v>ESG and Thematics</v>
      </c>
      <c r="H190" s="82" t="str">
        <f>VLOOKUP(C190,'UT - Retail'!$B:$N,13,FALSE)</f>
        <v>No</v>
      </c>
      <c r="I190" s="82" t="str">
        <f>VLOOKUP(C190,'UT - Retail'!$B:$Q,14,FALSE)</f>
        <v>No</v>
      </c>
      <c r="J190" s="141" t="str">
        <f>VLOOKUP(C190,'UT - Retail'!$B:$Q,11,FALSE)</f>
        <v>No</v>
      </c>
      <c r="K190" s="130" t="str">
        <f>VLOOKUP(C190,'UT - Retail'!$B:$P,15,FALSE)</f>
        <v>Yes</v>
      </c>
      <c r="L190" s="82" t="str">
        <f>VLOOKUP(C190,'UT - Retail'!$B:$Q,16,FALSE)</f>
        <v>Both</v>
      </c>
      <c r="M190" s="395" t="str">
        <f>VLOOKUP(C190,'UT - Retail'!$B:$K,6,FALSE)</f>
        <v>USD</v>
      </c>
      <c r="N190" s="395" t="str">
        <f>IFERROR(IF(MATCH(C190,'Portfolio Construction'!$AL:$AL,0),"Yes","No"),"No")</f>
        <v>No</v>
      </c>
      <c r="O190" s="395" t="str">
        <f>IFERROR(IF(MATCH(C190,'Portfolio Construction'!$AN:$AN,0),"Yes","No"),"No")</f>
        <v>No</v>
      </c>
      <c r="P190" s="395" t="str">
        <f>IFERROR(IF(MATCH(C190,'Portfolio Construction'!$AP:$AP,0),"Yes","No"),"No")</f>
        <v>No</v>
      </c>
      <c r="Q190" s="395" t="str">
        <f>IFERROR(IF(MATCH(C190,'Portfolio Construction'!$AR:$AR,0),"Yes","No"),"No")</f>
        <v>No</v>
      </c>
      <c r="R190" s="395" t="str">
        <f>IFERROR(IF(MATCH(C190,'Portfolio Construction'!$AT:$AT,0),"Yes","No"),"No")</f>
        <v>No</v>
      </c>
      <c r="S190" s="395" t="str">
        <f>IFERROR(IF(MATCH(C190,'Portfolio Construction'!$AV:$AV,0),"Yes","No"),"No")</f>
        <v>No</v>
      </c>
      <c r="T190" s="395" t="str">
        <f>IFERROR(IF(MATCH(C190,'Portfolio Construction'!$AX:$AX,0),"Yes","No"),"No")</f>
        <v>No</v>
      </c>
      <c r="U190" s="395" t="str">
        <f>IFERROR(IF(MATCH(C190,'Portfolio Construction'!$AZ:$AZ,0),"Yes","No"),"No")</f>
        <v>No</v>
      </c>
      <c r="V190" s="395" t="str">
        <f>IFERROR(IF(MATCH(C190,'Portfolio Construction'!$BB:$BB,0),"Yes","No"),"No")</f>
        <v>No</v>
      </c>
      <c r="W190" s="638">
        <f>IF(VLOOKUP($AU190,'FE Source'!$A:$W,3,FALSE)=0,"-",VLOOKUP($AU190,'FE Source'!$A:$W,3,FALSE))</f>
        <v>-4.99</v>
      </c>
      <c r="X190" s="609">
        <f>IF(VLOOKUP($AU190,'FE Source'!$A:$W,4,FALSE)=0,"-",VLOOKUP($AU190,'FE Source'!$A:$W,4,FALSE))</f>
        <v>2.57</v>
      </c>
      <c r="Y190" s="609">
        <f>IF(VLOOKUP($AU190,'FE Source'!$A:$W,5,FALSE)=0,"-",VLOOKUP($AU190,'FE Source'!$A:$W,5,FALSE))</f>
        <v>-7.09</v>
      </c>
      <c r="Z190" s="609">
        <f>IF(VLOOKUP($AU190,'FE Source'!$A:$W,6,FALSE)=0,"-",VLOOKUP($AU190,'FE Source'!$A:$W,6,FALSE))</f>
        <v>-6.7</v>
      </c>
      <c r="AA190" s="609">
        <f>IF(VLOOKUP($AU190,'FE Source'!$A:$W,7,FALSE)=0,"-",VLOOKUP($AU190,'FE Source'!$A:$W,7,FALSE))</f>
        <v>1.88</v>
      </c>
      <c r="AB190" s="609">
        <f>IF(VLOOKUP($AU190,'FE Source'!$A:$W,8,FALSE)=0,"-",VLOOKUP($AU190,'FE Source'!$A:$W,8,FALSE))</f>
        <v>5.82</v>
      </c>
      <c r="AC190" s="639" t="str">
        <f>IF(VLOOKUP($AU190,'FE Source'!$A:$W,9,FALSE)=0,"-",VLOOKUP($AU190,'FE Source'!$A:$W,9,FALSE))</f>
        <v>-</v>
      </c>
      <c r="AD190" s="146">
        <f>IF(VLOOKUP($AU190,'FE Source'!$A:$W,10,FALSE)=0,"-",VLOOKUP($AU190,'FE Source'!$A:$W,10,FALSE))</f>
        <v>1.1100000000000001</v>
      </c>
      <c r="AE190" s="83">
        <f>IF(VLOOKUP($AU190,'FE Source'!$A:$W,11,FALSE)=0,"-",VLOOKUP($AU190,'FE Source'!$A:$W,11,FALSE))</f>
        <v>14.81</v>
      </c>
      <c r="AF190" s="83" t="str">
        <f>IF(VLOOKUP($AU190,'FE Source'!$A:$W,12,FALSE)=0,"-",VLOOKUP($AU190,'FE Source'!$A:$W,12,FALSE))</f>
        <v>-</v>
      </c>
      <c r="AG190" s="131">
        <f>IF(VLOOKUP($AU190,'FE Source'!$A:$W,14,FALSE)=0,"-",VLOOKUP($AU190,'FE Source'!$A:$W,14,FALSE))</f>
        <v>-16.559999999999999</v>
      </c>
      <c r="AH190" s="174">
        <f>IF(VLOOKUP($AU190,'FE Source'!$A:$DJ,33,FALSE)=0,"-",VLOOKUP($AU190,'FE Source'!$A:$DJ,33,FALSE))</f>
        <v>63.72</v>
      </c>
      <c r="AI190" s="204">
        <f>IF(VLOOKUP($AU190,'FE Source'!$A:$Y,20,FALSE)=0,"-",VLOOKUP($AU190,'FE Source'!$A:$Y,20,FALSE))</f>
        <v>95.92</v>
      </c>
      <c r="AJ190" s="396">
        <f>IF(VLOOKUP($AU190,'FE Source'!$A:$DJ,34,FALSE)=0,"-",VLOOKUP($AU190,'FE Source'!$A:$DJ,34,FALSE))</f>
        <v>104.58</v>
      </c>
      <c r="AK190" s="396">
        <f>IF(VLOOKUP($AU190,'FE Source'!$A:$DJ,35,FALSE)=0,"-",VLOOKUP($AU190,'FE Source'!$A:$DJ,35,FALSE))</f>
        <v>141.13999999999999</v>
      </c>
      <c r="AL190" s="327">
        <f>IF(VLOOKUP($AU190,'FE Source'!$A:$Y,19,FALSE)=0,"-",VLOOKUP($AU190,'FE Source'!$A:$Y,19,FALSE))</f>
        <v>116.82</v>
      </c>
      <c r="AM190" s="394">
        <f>IF(VLOOKUP($AU190,'FE Source'!$A:$DJ,36,FALSE)=0,"-",VLOOKUP($AU190,'FE Source'!$A:$DJ,36,FALSE))</f>
        <v>112.15</v>
      </c>
      <c r="AN190" s="167">
        <f>IF(VLOOKUP($AU190,'FE Source'!$A:$W,13,FALSE)=0,"-",VLOOKUP($AU190,'FE Source'!$A:$W,13,FALSE))</f>
        <v>1629.5</v>
      </c>
      <c r="AO190" s="199" t="str">
        <f>IF(J190="no","-",IF(VLOOKUP($AU190,'FE Source'!$A:$W,15,FALSE)=0,"-",VLOOKUP($AU190,'FE Source'!$A:$W,15,FALSE)))</f>
        <v>-</v>
      </c>
      <c r="AP190" s="202" t="str">
        <f>IF(AO190="-","-",IF(VLOOKUP($AU190,'FE Source'!$A:$Z,21,FALSE)=0,"-",IF(VLOOKUP($AU190,'FE Source'!$A:$Z,21,FALSE)=2,"Semi-Annual",IF(VLOOKUP($AU190,'FE Source'!$A:$Z,21,FALSE)=4,"Quarterly",IF(VLOOKUP($AU190,'FE Source'!$A:$Z,21,FALSE)=12,"Monthly","Annual")))))</f>
        <v>-</v>
      </c>
      <c r="AQ190" s="171">
        <f t="array" ref="AQ190">IF(VLOOKUP($AU190,'FE Source'!$A:$W,16,FALSE)=0,"-",VLOOKUP($AU190,'FE Source'!$A:$W,16,FALSE))</f>
        <v>1.76</v>
      </c>
      <c r="AR190" s="176" t="str">
        <f>IF(VLOOKUP($AU190,'FE Source'!$A:$W,17,FALSE)=0,"-",VLOOKUP($AU190,'FE Source'!$A:$W,17,FALSE))</f>
        <v>Neutral</v>
      </c>
      <c r="AS190" s="174">
        <f>IF(VLOOKUP($AU190,'FE Source'!$AN:$AS,4,FALSE)="",VLOOKUP($AU190,'FE Source'!$AN:$AS,3,FALSE),VLOOKUP($AU190,'FE Source'!$AN:$AS,4,FALSE))</f>
        <v>13.37</v>
      </c>
      <c r="AT190" s="180">
        <f>IF(VLOOKUP($AU190,'FE Source'!$AN:$AS,5,FALSE)=0,"-",VLOOKUP($AU190,'FE Source'!$AN:$AS,5,FALSE))</f>
        <v>45783</v>
      </c>
      <c r="AU190" s="177" t="s">
        <v>9139</v>
      </c>
      <c r="BE190" s="219" t="str">
        <f>IF(VLOOKUP($AU190,'FE Source'!$A:$AK,22,FALSE)=0,"-",VLOOKUP($AU190,'FE Source'!$A:$AK,22,FALSE))</f>
        <v>-</v>
      </c>
      <c r="BF190" s="219" t="str">
        <f>IF(VLOOKUP($AU190,'FE Source'!$A:$AK,23,FALSE)=0,"-",VLOOKUP($AU190,'FE Source'!$A:$AK,23,FALSE))</f>
        <v>-</v>
      </c>
      <c r="BG190" s="219" t="str">
        <f>IF(VLOOKUP($AU190,'FE Source'!$A:$AK,24,FALSE)=0,"-",VLOOKUP($AU190,'FE Source'!$A:$AK,24,FALSE))</f>
        <v>-</v>
      </c>
      <c r="BH190" s="219" t="str">
        <f>IF(VLOOKUP($AU190,'FE Source'!$A:$AK,25,FALSE)=0,"-",VLOOKUP($AU190,'FE Source'!$A:$AK,25,FALSE))</f>
        <v>-</v>
      </c>
      <c r="BI190" s="219" t="str">
        <f>IF(VLOOKUP($AU190,'FE Source'!$A:$AK,26,FALSE)=0,"-",VLOOKUP($AU190,'FE Source'!$A:$AK,26,FALSE))</f>
        <v>-</v>
      </c>
      <c r="BJ190" s="219">
        <f>IF(VLOOKUP($AU190,'FE Source'!$A:$AK,27,FALSE)=0,"-",VLOOKUP($AU190,'FE Source'!$A:$AK,27,FALSE))</f>
        <v>19.920000000000002</v>
      </c>
      <c r="BK190" s="219">
        <f>IF(VLOOKUP($AU190,'FE Source'!$A:$AK,28,FALSE)=0,"-",VLOOKUP($AU190,'FE Source'!$A:$AK,28,FALSE))</f>
        <v>19.940000000000001</v>
      </c>
      <c r="BL190" s="219">
        <f>IF(VLOOKUP($AU190,'FE Source'!$A:$AK,29,FALSE)=0,"-",VLOOKUP($AU190,'FE Source'!$A:$AK,29,FALSE))</f>
        <v>-27.37</v>
      </c>
      <c r="BM190" s="219">
        <f>IF(VLOOKUP($AU190,'FE Source'!$A:$AK,30,FALSE)=0,"-",VLOOKUP($AU190,'FE Source'!$A:$AK,30,FALSE))</f>
        <v>13.61</v>
      </c>
      <c r="BN190" t="str">
        <f>IF(VLOOKUP($AU190,'FE Source'!$A:$AK,31,FALSE)="No Specified Index","-",IF(VLOOKUP($AU190,'FE Source'!$A:$AK,31,FALSE)=0,"-",VLOOKUP($AU190,'FE Source'!$A:$AK,31,FALSE)))</f>
        <v>-</v>
      </c>
      <c r="BO190" s="217">
        <f>IF(VLOOKUP($AU190,'FE Source'!$A:$AK,32,FALSE)=0,"-",VLOOKUP($AU190,'FE Source'!$A:$AK,32,FALSE))</f>
        <v>43740</v>
      </c>
      <c r="BP190" s="18" t="str">
        <f>IF(VLOOKUP($AU190,'FE Source'!$AZ:$BC,2,FALSE)=0,"-",VLOOKUP($AU190,'FE Source'!$AZ:$BC,2,FALSE))</f>
        <v>-</v>
      </c>
      <c r="BQ190" s="18" t="str">
        <f>IF(VLOOKUP($AU190,'FE Source'!$AZ:$BC,3,FALSE)=0,"-",VLOOKUP($AU190,'FE Source'!$AZ:$BC,3,FALSE))</f>
        <v>-</v>
      </c>
      <c r="BR190" s="18" t="str">
        <f>IF(VLOOKUP($AU190,'FE Source'!$AZ:$BC,4,FALSE)=0,"-",VLOOKUP($AU190,'FE Source'!$AZ:$BC,4,FALSE))</f>
        <v>-</v>
      </c>
    </row>
    <row r="191" spans="1:70" ht="15" customHeight="1">
      <c r="A191" s="3"/>
      <c r="B191" s="159" t="str">
        <f>INDEX('UT - Retail'!$A$7:$A$1409,MATCH(AU191,'UT - Retail'!$U$7:$U$1409,0),1)</f>
        <v xml:space="preserve">Blackrock </v>
      </c>
      <c r="C191" s="706" t="str">
        <f>INDEX('UT - Retail'!$B$7:$B$1409,MATCH(AU191,'UT - Retail'!$U$7:$U$1409,0),1)</f>
        <v>Blackrock Emerging Markets Local Currency Bond A6 GBP-H</v>
      </c>
      <c r="D191" s="707"/>
      <c r="E191" s="150" t="str">
        <f>VLOOKUP(C191,'UT - Retail'!$B:$K,8,FALSE)</f>
        <v>Fixed Income</v>
      </c>
      <c r="F191" s="141" t="str">
        <f>VLOOKUP(C191,'UT - Retail'!$B:$K,9,FALSE)</f>
        <v>Emerging Markets</v>
      </c>
      <c r="G191" s="141" t="str">
        <f>VLOOKUP(C191,'UT - Retail'!$B:$K,10,FALSE)</f>
        <v>General</v>
      </c>
      <c r="H191" s="82" t="str">
        <f>VLOOKUP(C191,'UT - Retail'!$B:$N,13,FALSE)</f>
        <v>No</v>
      </c>
      <c r="I191" s="82" t="str">
        <f>VLOOKUP(C191,'UT - Retail'!$B:$Q,14,FALSE)</f>
        <v>No</v>
      </c>
      <c r="J191" s="141" t="str">
        <f>VLOOKUP(C191,'UT - Retail'!$B:$Q,11,FALSE)</f>
        <v>Yes</v>
      </c>
      <c r="K191" s="130" t="str">
        <f>VLOOKUP(C191,'UT - Retail'!$B:$P,15,FALSE)</f>
        <v>Yes</v>
      </c>
      <c r="L191" s="82" t="str">
        <f>VLOOKUP(C191,'UT - Retail'!$B:$Q,16,FALSE)</f>
        <v>iFast</v>
      </c>
      <c r="M191" s="395" t="str">
        <f>VLOOKUP(C191,'UT - Retail'!$B:$K,6,FALSE)</f>
        <v>GBP</v>
      </c>
      <c r="N191" s="395" t="str">
        <f>IFERROR(IF(MATCH(C191,'Portfolio Construction'!$AL:$AL,0),"Yes","No"),"No")</f>
        <v>No</v>
      </c>
      <c r="O191" s="395" t="str">
        <f>IFERROR(IF(MATCH(C191,'Portfolio Construction'!$AN:$AN,0),"Yes","No"),"No")</f>
        <v>No</v>
      </c>
      <c r="P191" s="395" t="str">
        <f>IFERROR(IF(MATCH(C191,'Portfolio Construction'!$AP:$AP,0),"Yes","No"),"No")</f>
        <v>No</v>
      </c>
      <c r="Q191" s="395" t="str">
        <f>IFERROR(IF(MATCH(C191,'Portfolio Construction'!$AR:$AR,0),"Yes","No"),"No")</f>
        <v>No</v>
      </c>
      <c r="R191" s="395" t="str">
        <f>IFERROR(IF(MATCH(C191,'Portfolio Construction'!$AT:$AT,0),"Yes","No"),"No")</f>
        <v>No</v>
      </c>
      <c r="S191" s="395" t="str">
        <f>IFERROR(IF(MATCH(C191,'Portfolio Construction'!$AV:$AV,0),"Yes","No"),"No")</f>
        <v>No</v>
      </c>
      <c r="T191" s="395" t="str">
        <f>IFERROR(IF(MATCH(C191,'Portfolio Construction'!$AX:$AX,0),"Yes","No"),"No")</f>
        <v>No</v>
      </c>
      <c r="U191" s="395" t="str">
        <f>IFERROR(IF(MATCH(C191,'Portfolio Construction'!$AZ:$AZ,0),"Yes","No"),"No")</f>
        <v>No</v>
      </c>
      <c r="V191" s="395" t="str">
        <f>IFERROR(IF(MATCH(C191,'Portfolio Construction'!$BB:$BB,0),"Yes","No"),"No")</f>
        <v>No</v>
      </c>
      <c r="W191" s="638">
        <f>IF(VLOOKUP($AU191,'FE Source'!$A:$W,3,FALSE)=0,"-",VLOOKUP($AU191,'FE Source'!$A:$W,3,FALSE))</f>
        <v>9.19</v>
      </c>
      <c r="X191" s="609">
        <f>IF(VLOOKUP($AU191,'FE Source'!$A:$W,4,FALSE)=0,"-",VLOOKUP($AU191,'FE Source'!$A:$W,4,FALSE))</f>
        <v>2.0099999999999998</v>
      </c>
      <c r="Y191" s="609">
        <f>IF(VLOOKUP($AU191,'FE Source'!$A:$W,5,FALSE)=0,"-",VLOOKUP($AU191,'FE Source'!$A:$W,5,FALSE))</f>
        <v>6.04</v>
      </c>
      <c r="Z191" s="609">
        <f>IF(VLOOKUP($AU191,'FE Source'!$A:$W,6,FALSE)=0,"-",VLOOKUP($AU191,'FE Source'!$A:$W,6,FALSE))</f>
        <v>5.53</v>
      </c>
      <c r="AA191" s="609">
        <f>IF(VLOOKUP($AU191,'FE Source'!$A:$W,7,FALSE)=0,"-",VLOOKUP($AU191,'FE Source'!$A:$W,7,FALSE))</f>
        <v>6.34</v>
      </c>
      <c r="AB191" s="609">
        <f>IF(VLOOKUP($AU191,'FE Source'!$A:$W,8,FALSE)=0,"-",VLOOKUP($AU191,'FE Source'!$A:$W,8,FALSE))</f>
        <v>1.75</v>
      </c>
      <c r="AC191" s="639" t="str">
        <f>IF(VLOOKUP($AU191,'FE Source'!$A:$W,9,FALSE)=0,"-",VLOOKUP($AU191,'FE Source'!$A:$W,9,FALSE))</f>
        <v>-</v>
      </c>
      <c r="AD191" s="146">
        <f>IF(VLOOKUP($AU191,'FE Source'!$A:$W,10,FALSE)=0,"-",VLOOKUP($AU191,'FE Source'!$A:$W,10,FALSE))</f>
        <v>1.58</v>
      </c>
      <c r="AE191" s="83">
        <f>IF(VLOOKUP($AU191,'FE Source'!$A:$W,11,FALSE)=0,"-",VLOOKUP($AU191,'FE Source'!$A:$W,11,FALSE))</f>
        <v>13.95</v>
      </c>
      <c r="AF191" s="83">
        <f>IF(VLOOKUP($AU191,'FE Source'!$A:$W,12,FALSE)=0,"-",VLOOKUP($AU191,'FE Source'!$A:$W,12,FALSE))</f>
        <v>0.23</v>
      </c>
      <c r="AG191" s="131">
        <f>IF(VLOOKUP($AU191,'FE Source'!$A:$W,14,FALSE)=0,"-",VLOOKUP($AU191,'FE Source'!$A:$W,14,FALSE))</f>
        <v>-14.9</v>
      </c>
      <c r="AH191" s="174">
        <f>IF(VLOOKUP($AU191,'FE Source'!$A:$DJ,33,FALSE)=0,"-",VLOOKUP($AU191,'FE Source'!$A:$DJ,33,FALSE))</f>
        <v>-30.84</v>
      </c>
      <c r="AI191" s="204">
        <f>IF(VLOOKUP($AU191,'FE Source'!$A:$Y,20,FALSE)=0,"-",VLOOKUP($AU191,'FE Source'!$A:$Y,20,FALSE))</f>
        <v>137.02000000000001</v>
      </c>
      <c r="AJ191" s="396">
        <f>IF(VLOOKUP($AU191,'FE Source'!$A:$DJ,34,FALSE)=0,"-",VLOOKUP($AU191,'FE Source'!$A:$DJ,34,FALSE))</f>
        <v>155.65</v>
      </c>
      <c r="AK191" s="396">
        <f>IF(VLOOKUP($AU191,'FE Source'!$A:$DJ,35,FALSE)=0,"-",VLOOKUP($AU191,'FE Source'!$A:$DJ,35,FALSE))</f>
        <v>-583.13</v>
      </c>
      <c r="AL191" s="327">
        <f>IF(VLOOKUP($AU191,'FE Source'!$A:$Y,19,FALSE)=0,"-",VLOOKUP($AU191,'FE Source'!$A:$Y,19,FALSE))</f>
        <v>104.08</v>
      </c>
      <c r="AM191" s="394">
        <f>IF(VLOOKUP($AU191,'FE Source'!$A:$DJ,36,FALSE)=0,"-",VLOOKUP($AU191,'FE Source'!$A:$DJ,36,FALSE))</f>
        <v>139.08000000000001</v>
      </c>
      <c r="AN191" s="167">
        <f>IF(VLOOKUP($AU191,'FE Source'!$A:$W,13,FALSE)=0,"-",VLOOKUP($AU191,'FE Source'!$A:$W,13,FALSE))</f>
        <v>2010.4</v>
      </c>
      <c r="AO191" s="199">
        <f>IF(J191="no","-",IF(VLOOKUP($AU191,'FE Source'!$A:$W,15,FALSE)=0,"-",VLOOKUP($AU191,'FE Source'!$A:$W,15,FALSE)))</f>
        <v>7.93</v>
      </c>
      <c r="AP191" s="202" t="str">
        <f>IF(AO191="-","-",IF(VLOOKUP($AU191,'FE Source'!$A:$Z,21,FALSE)=0,"-",IF(VLOOKUP($AU191,'FE Source'!$A:$Z,21,FALSE)=2,"Semi-Annual",IF(VLOOKUP($AU191,'FE Source'!$A:$Z,21,FALSE)=4,"Quarterly",IF(VLOOKUP($AU191,'FE Source'!$A:$Z,21,FALSE)=12,"Monthly","Annual")))))</f>
        <v>Monthly</v>
      </c>
      <c r="AQ191" s="171">
        <f t="array" ref="AQ191">IF(VLOOKUP($AU191,'FE Source'!$A:$W,16,FALSE)=0,"-",VLOOKUP($AU191,'FE Source'!$A:$W,16,FALSE))</f>
        <v>1.21</v>
      </c>
      <c r="AR191" s="176" t="str">
        <f>IF(VLOOKUP($AU191,'FE Source'!$A:$W,17,FALSE)=0,"-",VLOOKUP($AU191,'FE Source'!$A:$W,17,FALSE))</f>
        <v>-</v>
      </c>
      <c r="AS191" s="174">
        <f>IF(VLOOKUP($AU191,'FE Source'!$AN:$AS,4,FALSE)="",VLOOKUP($AU191,'FE Source'!$AN:$AS,3,FALSE),VLOOKUP($AU191,'FE Source'!$AN:$AS,4,FALSE))</f>
        <v>5.35</v>
      </c>
      <c r="AT191" s="180">
        <f>IF(VLOOKUP($AU191,'FE Source'!$AN:$AS,5,FALSE)=0,"-",VLOOKUP($AU191,'FE Source'!$AN:$AS,5,FALSE))</f>
        <v>45783</v>
      </c>
      <c r="AU191" s="177" t="s">
        <v>10238</v>
      </c>
      <c r="BE191" s="219" t="str">
        <f>IF(VLOOKUP($AU191,'FE Source'!$A:$AK,22,FALSE)=0,"-",VLOOKUP($AU191,'FE Source'!$A:$AK,22,FALSE))</f>
        <v>-</v>
      </c>
      <c r="BF191" s="219" t="str">
        <f>IF(VLOOKUP($AU191,'FE Source'!$A:$AK,23,FALSE)=0,"-",VLOOKUP($AU191,'FE Source'!$A:$AK,23,FALSE))</f>
        <v>-</v>
      </c>
      <c r="BG191" s="219">
        <f>IF(VLOOKUP($AU191,'FE Source'!$A:$AK,24,FALSE)=0,"-",VLOOKUP($AU191,'FE Source'!$A:$AK,24,FALSE))</f>
        <v>13.8</v>
      </c>
      <c r="BH191" s="219">
        <f>IF(VLOOKUP($AU191,'FE Source'!$A:$AK,25,FALSE)=0,"-",VLOOKUP($AU191,'FE Source'!$A:$AK,25,FALSE))</f>
        <v>-17.68</v>
      </c>
      <c r="BI191" s="219">
        <f>IF(VLOOKUP($AU191,'FE Source'!$A:$AK,26,FALSE)=0,"-",VLOOKUP($AU191,'FE Source'!$A:$AK,26,FALSE))</f>
        <v>12.29</v>
      </c>
      <c r="BJ191" s="219">
        <f>IF(VLOOKUP($AU191,'FE Source'!$A:$AK,27,FALSE)=0,"-",VLOOKUP($AU191,'FE Source'!$A:$AK,27,FALSE))</f>
        <v>1.45</v>
      </c>
      <c r="BK191" s="219">
        <f>IF(VLOOKUP($AU191,'FE Source'!$A:$AK,28,FALSE)=0,"-",VLOOKUP($AU191,'FE Source'!$A:$AK,28,FALSE))</f>
        <v>-7.53</v>
      </c>
      <c r="BL191" s="219">
        <f>IF(VLOOKUP($AU191,'FE Source'!$A:$AK,29,FALSE)=0,"-",VLOOKUP($AU191,'FE Source'!$A:$AK,29,FALSE))</f>
        <v>-20.88</v>
      </c>
      <c r="BM191" s="219">
        <f>IF(VLOOKUP($AU191,'FE Source'!$A:$AK,30,FALSE)=0,"-",VLOOKUP($AU191,'FE Source'!$A:$AK,30,FALSE))</f>
        <v>18.61</v>
      </c>
      <c r="BN191" t="str">
        <f>IF(VLOOKUP($AU191,'FE Source'!$A:$AK,31,FALSE)="No Specified Index","-",IF(VLOOKUP($AU191,'FE Source'!$A:$AK,31,FALSE)=0,"-",VLOOKUP($AU191,'FE Source'!$A:$AK,31,FALSE)))</f>
        <v>JPM GBI EM Global Diversified</v>
      </c>
      <c r="BO191" s="217">
        <f>IF(VLOOKUP($AU191,'FE Source'!$A:$AK,32,FALSE)=0,"-",VLOOKUP($AU191,'FE Source'!$A:$AK,32,FALSE))</f>
        <v>42501</v>
      </c>
      <c r="BP191" s="18" t="str">
        <f>IF(VLOOKUP($AU191,'FE Source'!$AZ:$BC,2,FALSE)=0,"-",VLOOKUP($AU191,'FE Source'!$AZ:$BC,2,FALSE))</f>
        <v>-</v>
      </c>
      <c r="BQ191" s="18" t="str">
        <f>IF(VLOOKUP($AU191,'FE Source'!$AZ:$BC,3,FALSE)=0,"-",VLOOKUP($AU191,'FE Source'!$AZ:$BC,3,FALSE))</f>
        <v>-</v>
      </c>
      <c r="BR191" s="18" t="str">
        <f>IF(VLOOKUP($AU191,'FE Source'!$AZ:$BC,4,FALSE)=0,"-",VLOOKUP($AU191,'FE Source'!$AZ:$BC,4,FALSE))</f>
        <v>-</v>
      </c>
    </row>
    <row r="192" spans="1:70" ht="15" customHeight="1">
      <c r="A192" s="3"/>
      <c r="B192" s="159" t="str">
        <f>INDEX('UT - Retail'!$A$7:$A$1409,MATCH(AU192,'UT - Retail'!$U$7:$U$1409,0),1)</f>
        <v xml:space="preserve">Blackrock </v>
      </c>
      <c r="C192" s="712" t="str">
        <f>INDEX('UT - Retail'!$B$7:$B$1409,MATCH(AU192,'UT - Retail'!$U$7:$U$1409,0),1)</f>
        <v>Blackrock Emerging Markets Local Currency Bond A6 SGD-H</v>
      </c>
      <c r="D192" s="713"/>
      <c r="E192" s="146" t="str">
        <f>VLOOKUP(C192,'UT - Retail'!$B:$K,8,FALSE)</f>
        <v>Fixed Income</v>
      </c>
      <c r="F192" s="83" t="str">
        <f>VLOOKUP(C192,'UT - Retail'!$B:$K,9,FALSE)</f>
        <v>Emerging Markets</v>
      </c>
      <c r="G192" s="83" t="str">
        <f>VLOOKUP(C192,'UT - Retail'!$B:$K,10,FALSE)</f>
        <v>General</v>
      </c>
      <c r="H192" s="82" t="str">
        <f>VLOOKUP(C192,'UT - Retail'!$B:$N,13,FALSE)</f>
        <v>No</v>
      </c>
      <c r="I192" s="82" t="str">
        <f>VLOOKUP(C192,'UT - Retail'!$B:$Q,14,FALSE)</f>
        <v>No</v>
      </c>
      <c r="J192" s="83" t="str">
        <f>VLOOKUP(C192,'UT - Retail'!$B:$Q,11,FALSE)</f>
        <v>Yes</v>
      </c>
      <c r="K192" s="130" t="str">
        <f>VLOOKUP(C192,'UT - Retail'!$B:$P,15,FALSE)</f>
        <v>Yes</v>
      </c>
      <c r="L192" s="82" t="str">
        <f>VLOOKUP(C192,'UT - Retail'!$B:$Q,16,FALSE)</f>
        <v>iFast</v>
      </c>
      <c r="M192" s="173" t="str">
        <f>VLOOKUP(C192,'UT - Retail'!$B:$K,6,FALSE)</f>
        <v>SGD</v>
      </c>
      <c r="N192" s="173" t="str">
        <f>IFERROR(IF(MATCH(C192,'Portfolio Construction'!$AL:$AL,0),"Yes","No"),"No")</f>
        <v>No</v>
      </c>
      <c r="O192" s="173" t="str">
        <f>IFERROR(IF(MATCH(C192,'Portfolio Construction'!$AN:$AN,0),"Yes","No"),"No")</f>
        <v>No</v>
      </c>
      <c r="P192" s="173" t="str">
        <f>IFERROR(IF(MATCH(C192,'Portfolio Construction'!$AP:$AP,0),"Yes","No"),"No")</f>
        <v>No</v>
      </c>
      <c r="Q192" s="173" t="str">
        <f>IFERROR(IF(MATCH(C192,'Portfolio Construction'!$AR:$AR,0),"Yes","No"),"No")</f>
        <v>No</v>
      </c>
      <c r="R192" s="173" t="str">
        <f>IFERROR(IF(MATCH(C192,'Portfolio Construction'!$AT:$AT,0),"Yes","No"),"No")</f>
        <v>No</v>
      </c>
      <c r="S192" s="173" t="str">
        <f>IFERROR(IF(MATCH(C192,'Portfolio Construction'!$AV:$AV,0),"Yes","No"),"No")</f>
        <v>No</v>
      </c>
      <c r="T192" s="173" t="str">
        <f>IFERROR(IF(MATCH(C192,'Portfolio Construction'!$AX:$AX,0),"Yes","No"),"No")</f>
        <v>No</v>
      </c>
      <c r="U192" s="173" t="str">
        <f>IFERROR(IF(MATCH(C192,'Portfolio Construction'!$AZ:$AZ,0),"Yes","No"),"No")</f>
        <v>No</v>
      </c>
      <c r="V192" s="173" t="str">
        <f>IFERROR(IF(MATCH(C192,'Portfolio Construction'!$BB:$BB,0),"Yes","No"),"No")</f>
        <v>No</v>
      </c>
      <c r="W192" s="619">
        <f>IF(VLOOKUP($AU192,'FE Source'!$A:$W,3,FALSE)=0,"-",VLOOKUP($AU192,'FE Source'!$A:$W,3,FALSE))</f>
        <v>7.59</v>
      </c>
      <c r="X192" s="618">
        <f>IF(VLOOKUP($AU192,'FE Source'!$A:$W,4,FALSE)=0,"-",VLOOKUP($AU192,'FE Source'!$A:$W,4,FALSE))</f>
        <v>2.66</v>
      </c>
      <c r="Y192" s="618">
        <f>IF(VLOOKUP($AU192,'FE Source'!$A:$W,5,FALSE)=0,"-",VLOOKUP($AU192,'FE Source'!$A:$W,5,FALSE))</f>
        <v>4.88</v>
      </c>
      <c r="Z192" s="618">
        <f>IF(VLOOKUP($AU192,'FE Source'!$A:$W,6,FALSE)=0,"-",VLOOKUP($AU192,'FE Source'!$A:$W,6,FALSE))</f>
        <v>2.35</v>
      </c>
      <c r="AA192" s="618">
        <f>IF(VLOOKUP($AU192,'FE Source'!$A:$W,7,FALSE)=0,"-",VLOOKUP($AU192,'FE Source'!$A:$W,7,FALSE))</f>
        <v>5.38</v>
      </c>
      <c r="AB192" s="618">
        <f>IF(VLOOKUP($AU192,'FE Source'!$A:$W,8,FALSE)=0,"-",VLOOKUP($AU192,'FE Source'!$A:$W,8,FALSE))</f>
        <v>1.81</v>
      </c>
      <c r="AC192" s="623" t="str">
        <f>IF(VLOOKUP($AU192,'FE Source'!$A:$W,9,FALSE)=0,"-",VLOOKUP($AU192,'FE Source'!$A:$W,9,FALSE))</f>
        <v>-</v>
      </c>
      <c r="AD192" s="146">
        <f>IF(VLOOKUP($AU192,'FE Source'!$A:$W,10,FALSE)=0,"-",VLOOKUP($AU192,'FE Source'!$A:$W,10,FALSE))</f>
        <v>1.27</v>
      </c>
      <c r="AE192" s="83">
        <f>IF(VLOOKUP($AU192,'FE Source'!$A:$W,11,FALSE)=0,"-",VLOOKUP($AU192,'FE Source'!$A:$W,11,FALSE))</f>
        <v>11.71</v>
      </c>
      <c r="AF192" s="83">
        <f>IF(VLOOKUP($AU192,'FE Source'!$A:$W,12,FALSE)=0,"-",VLOOKUP($AU192,'FE Source'!$A:$W,12,FALSE))</f>
        <v>0.2</v>
      </c>
      <c r="AG192" s="131">
        <f>IF(VLOOKUP($AU192,'FE Source'!$A:$W,14,FALSE)=0,"-",VLOOKUP($AU192,'FE Source'!$A:$W,14,FALSE))</f>
        <v>-10.210000000000001</v>
      </c>
      <c r="AH192" s="173">
        <f>IF(VLOOKUP($AU192,'FE Source'!$A:$DJ,33,FALSE)=0,"-",VLOOKUP($AU192,'FE Source'!$A:$DJ,33,FALSE))</f>
        <v>-51.57</v>
      </c>
      <c r="AI192" s="204">
        <f>IF(VLOOKUP($AU192,'FE Source'!$A:$Y,20,FALSE)=0,"-",VLOOKUP($AU192,'FE Source'!$A:$Y,20,FALSE))</f>
        <v>112.7</v>
      </c>
      <c r="AJ192" s="257">
        <f>IF(VLOOKUP($AU192,'FE Source'!$A:$DJ,34,FALSE)=0,"-",VLOOKUP($AU192,'FE Source'!$A:$DJ,34,FALSE))</f>
        <v>124.01</v>
      </c>
      <c r="AK192" s="257">
        <f>IF(VLOOKUP($AU192,'FE Source'!$A:$DJ,35,FALSE)=0,"-",VLOOKUP($AU192,'FE Source'!$A:$DJ,35,FALSE))</f>
        <v>-414.63</v>
      </c>
      <c r="AL192" s="327">
        <f>IF(VLOOKUP($AU192,'FE Source'!$A:$Y,19,FALSE)=0,"-",VLOOKUP($AU192,'FE Source'!$A:$Y,19,FALSE))</f>
        <v>89.53</v>
      </c>
      <c r="AM192" s="259">
        <f>IF(VLOOKUP($AU192,'FE Source'!$A:$DJ,36,FALSE)=0,"-",VLOOKUP($AU192,'FE Source'!$A:$DJ,36,FALSE))</f>
        <v>118.03</v>
      </c>
      <c r="AN192" s="167">
        <f>IF(VLOOKUP($AU192,'FE Source'!$A:$W,13,FALSE)=0,"-",VLOOKUP($AU192,'FE Source'!$A:$W,13,FALSE))</f>
        <v>2010.4</v>
      </c>
      <c r="AO192" s="199">
        <f>IF(J192="no","-",IF(VLOOKUP($AU192,'FE Source'!$A:$W,15,FALSE)=0,"-",VLOOKUP($AU192,'FE Source'!$A:$W,15,FALSE)))</f>
        <v>8.18</v>
      </c>
      <c r="AP192" s="202" t="str">
        <f>IF(AO192="-","-",IF(VLOOKUP($AU192,'FE Source'!$A:$Z,21,FALSE)=0,"-",IF(VLOOKUP($AU192,'FE Source'!$A:$Z,21,FALSE)=2,"Semi-Annual",IF(VLOOKUP($AU192,'FE Source'!$A:$Z,21,FALSE)=4,"Quarterly",IF(VLOOKUP($AU192,'FE Source'!$A:$Z,21,FALSE)=12,"Monthly","Annual")))))</f>
        <v>Monthly</v>
      </c>
      <c r="AQ192" s="170">
        <f t="array" ref="AQ192">IF(VLOOKUP($AU192,'FE Source'!$A:$W,16,FALSE)=0,"-",VLOOKUP($AU192,'FE Source'!$A:$W,16,FALSE))</f>
        <v>1.22</v>
      </c>
      <c r="AR192" s="176" t="str">
        <f>IF(VLOOKUP($AU192,'FE Source'!$A:$W,17,FALSE)=0,"-",VLOOKUP($AU192,'FE Source'!$A:$W,17,FALSE))</f>
        <v>-</v>
      </c>
      <c r="AS192" s="174">
        <f>IF(VLOOKUP($AU192,'FE Source'!$AN:$AS,4,FALSE)="",VLOOKUP($AU192,'FE Source'!$AN:$AS,3,FALSE),VLOOKUP($AU192,'FE Source'!$AN:$AS,4,FALSE))</f>
        <v>5.19</v>
      </c>
      <c r="AT192" s="180">
        <f>IF(VLOOKUP($AU192,'FE Source'!$AN:$AS,5,FALSE)=0,"-",VLOOKUP($AU192,'FE Source'!$AN:$AS,5,FALSE))</f>
        <v>45783</v>
      </c>
      <c r="AU192" s="163" t="s">
        <v>10239</v>
      </c>
      <c r="BE192" s="219" t="str">
        <f>IF(VLOOKUP($AU192,'FE Source'!$A:$AK,22,FALSE)=0,"-",VLOOKUP($AU192,'FE Source'!$A:$AK,22,FALSE))</f>
        <v>-</v>
      </c>
      <c r="BF192" s="219" t="str">
        <f>IF(VLOOKUP($AU192,'FE Source'!$A:$AK,23,FALSE)=0,"-",VLOOKUP($AU192,'FE Source'!$A:$AK,23,FALSE))</f>
        <v>-</v>
      </c>
      <c r="BG192" s="219" t="str">
        <f>IF(VLOOKUP($AU192,'FE Source'!$A:$AK,24,FALSE)=0,"-",VLOOKUP($AU192,'FE Source'!$A:$AK,24,FALSE))</f>
        <v>-</v>
      </c>
      <c r="BH192" s="219">
        <f>IF(VLOOKUP($AU192,'FE Source'!$A:$AK,25,FALSE)=0,"-",VLOOKUP($AU192,'FE Source'!$A:$AK,25,FALSE))</f>
        <v>-13.42</v>
      </c>
      <c r="BI192" s="219">
        <f>IF(VLOOKUP($AU192,'FE Source'!$A:$AK,26,FALSE)=0,"-",VLOOKUP($AU192,'FE Source'!$A:$AK,26,FALSE))</f>
        <v>10.8</v>
      </c>
      <c r="BJ192" s="219">
        <f>IF(VLOOKUP($AU192,'FE Source'!$A:$AK,27,FALSE)=0,"-",VLOOKUP($AU192,'FE Source'!$A:$AK,27,FALSE))</f>
        <v>1.1000000000000001</v>
      </c>
      <c r="BK192" s="219">
        <f>IF(VLOOKUP($AU192,'FE Source'!$A:$AK,28,FALSE)=0,"-",VLOOKUP($AU192,'FE Source'!$A:$AK,28,FALSE))</f>
        <v>-8.42</v>
      </c>
      <c r="BL192" s="219">
        <f>IF(VLOOKUP($AU192,'FE Source'!$A:$AK,29,FALSE)=0,"-",VLOOKUP($AU192,'FE Source'!$A:$AK,29,FALSE))</f>
        <v>-9.8699999999999992</v>
      </c>
      <c r="BM192" s="219">
        <f>IF(VLOOKUP($AU192,'FE Source'!$A:$AK,30,FALSE)=0,"-",VLOOKUP($AU192,'FE Source'!$A:$AK,30,FALSE))</f>
        <v>13.34</v>
      </c>
      <c r="BN192" t="str">
        <f>IF(VLOOKUP($AU192,'FE Source'!$A:$AK,31,FALSE)="No Specified Index","-",IF(VLOOKUP($AU192,'FE Source'!$A:$AK,31,FALSE)=0,"-",VLOOKUP($AU192,'FE Source'!$A:$AK,31,FALSE)))</f>
        <v>JPM GBI EM Global Diversified</v>
      </c>
      <c r="BO192" s="217">
        <f>IF(VLOOKUP($AU192,'FE Source'!$A:$AK,32,FALSE)=0,"-",VLOOKUP($AU192,'FE Source'!$A:$AK,32,FALSE))</f>
        <v>42984</v>
      </c>
      <c r="BP192" s="18" t="str">
        <f>IF(VLOOKUP($AU192,'FE Source'!$AZ:$BC,2,FALSE)=0,"-",VLOOKUP($AU192,'FE Source'!$AZ:$BC,2,FALSE))</f>
        <v>-</v>
      </c>
      <c r="BQ192" s="18" t="str">
        <f>IF(VLOOKUP($AU192,'FE Source'!$AZ:$BC,3,FALSE)=0,"-",VLOOKUP($AU192,'FE Source'!$AZ:$BC,3,FALSE))</f>
        <v>-</v>
      </c>
      <c r="BR192" s="18" t="str">
        <f>IF(VLOOKUP($AU192,'FE Source'!$AZ:$BC,4,FALSE)=0,"-",VLOOKUP($AU192,'FE Source'!$AZ:$BC,4,FALSE))</f>
        <v>-</v>
      </c>
    </row>
    <row r="193" spans="1:70" ht="15" customHeight="1">
      <c r="A193" s="3"/>
      <c r="B193" s="159" t="str">
        <f>INDEX('UT - Retail'!$A$7:$A$1409,MATCH(AU193,'UT - Retail'!$U$7:$U$1409,0),1)</f>
        <v xml:space="preserve">Blackrock </v>
      </c>
      <c r="C193" s="706" t="str">
        <f>INDEX('UT - Retail'!$B$7:$B$1409,MATCH(AU193,'UT - Retail'!$U$7:$U$1409,0),1)</f>
        <v>Blackrock Emerging Markets Local Currency Bond A6 USD</v>
      </c>
      <c r="D193" s="707"/>
      <c r="E193" s="150" t="str">
        <f>VLOOKUP(C193,'UT - Retail'!$B:$K,8,FALSE)</f>
        <v>Fixed Income</v>
      </c>
      <c r="F193" s="141" t="str">
        <f>VLOOKUP(C193,'UT - Retail'!$B:$K,9,FALSE)</f>
        <v>Emerging Markets</v>
      </c>
      <c r="G193" s="141" t="str">
        <f>VLOOKUP(C193,'UT - Retail'!$B:$K,10,FALSE)</f>
        <v>General</v>
      </c>
      <c r="H193" s="82" t="str">
        <f>VLOOKUP(C193,'UT - Retail'!$B:$N,13,FALSE)</f>
        <v>No</v>
      </c>
      <c r="I193" s="82" t="str">
        <f>VLOOKUP(C193,'UT - Retail'!$B:$Q,14,FALSE)</f>
        <v>No</v>
      </c>
      <c r="J193" s="141" t="str">
        <f>VLOOKUP(C193,'UT - Retail'!$B:$Q,11,FALSE)</f>
        <v>No</v>
      </c>
      <c r="K193" s="130" t="str">
        <f>VLOOKUP(C193,'UT - Retail'!$B:$P,15,FALSE)</f>
        <v>No</v>
      </c>
      <c r="L193" s="82" t="str">
        <f>VLOOKUP(C193,'UT - Retail'!$B:$Q,16,FALSE)</f>
        <v>iFast</v>
      </c>
      <c r="M193" s="395" t="str">
        <f>VLOOKUP(C193,'UT - Retail'!$B:$K,6,FALSE)</f>
        <v>USD</v>
      </c>
      <c r="N193" s="395" t="str">
        <f>IFERROR(IF(MATCH(C193,'Portfolio Construction'!$AL:$AL,0),"Yes","No"),"No")</f>
        <v>No</v>
      </c>
      <c r="O193" s="395" t="str">
        <f>IFERROR(IF(MATCH(C193,'Portfolio Construction'!$AN:$AN,0),"Yes","No"),"No")</f>
        <v>No</v>
      </c>
      <c r="P193" s="395" t="str">
        <f>IFERROR(IF(MATCH(C193,'Portfolio Construction'!$AP:$AP,0),"Yes","No"),"No")</f>
        <v>No</v>
      </c>
      <c r="Q193" s="395" t="str">
        <f>IFERROR(IF(MATCH(C193,'Portfolio Construction'!$AR:$AR,0),"Yes","No"),"No")</f>
        <v>No</v>
      </c>
      <c r="R193" s="395" t="str">
        <f>IFERROR(IF(MATCH(C193,'Portfolio Construction'!$AT:$AT,0),"Yes","No"),"No")</f>
        <v>No</v>
      </c>
      <c r="S193" s="395" t="str">
        <f>IFERROR(IF(MATCH(C193,'Portfolio Construction'!$AV:$AV,0),"Yes","No"),"No")</f>
        <v>No</v>
      </c>
      <c r="T193" s="395" t="str">
        <f>IFERROR(IF(MATCH(C193,'Portfolio Construction'!$AX:$AX,0),"Yes","No"),"No")</f>
        <v>No</v>
      </c>
      <c r="U193" s="395" t="str">
        <f>IFERROR(IF(MATCH(C193,'Portfolio Construction'!$AZ:$AZ,0),"Yes","No"),"No")</f>
        <v>No</v>
      </c>
      <c r="V193" s="395" t="str">
        <f>IFERROR(IF(MATCH(C193,'Portfolio Construction'!$BB:$BB,0),"Yes","No"),"No")</f>
        <v>No</v>
      </c>
      <c r="W193" s="638">
        <f>IF(VLOOKUP($AU193,'FE Source'!$A:$W,3,FALSE)=0,"-",VLOOKUP($AU193,'FE Source'!$A:$W,3,FALSE))</f>
        <v>2.46</v>
      </c>
      <c r="X193" s="609">
        <f>IF(VLOOKUP($AU193,'FE Source'!$A:$W,4,FALSE)=0,"-",VLOOKUP($AU193,'FE Source'!$A:$W,4,FALSE))</f>
        <v>-1.05</v>
      </c>
      <c r="Y193" s="609">
        <f>IF(VLOOKUP($AU193,'FE Source'!$A:$W,5,FALSE)=0,"-",VLOOKUP($AU193,'FE Source'!$A:$W,5,FALSE))</f>
        <v>2.5</v>
      </c>
      <c r="Z193" s="609">
        <f>IF(VLOOKUP($AU193,'FE Source'!$A:$W,6,FALSE)=0,"-",VLOOKUP($AU193,'FE Source'!$A:$W,6,FALSE))</f>
        <v>-0.31</v>
      </c>
      <c r="AA193" s="609">
        <f>IF(VLOOKUP($AU193,'FE Source'!$A:$W,7,FALSE)=0,"-",VLOOKUP($AU193,'FE Source'!$A:$W,7,FALSE))</f>
        <v>4.72</v>
      </c>
      <c r="AB193" s="609">
        <f>IF(VLOOKUP($AU193,'FE Source'!$A:$W,8,FALSE)=0,"-",VLOOKUP($AU193,'FE Source'!$A:$W,8,FALSE))</f>
        <v>1.06</v>
      </c>
      <c r="AC193" s="639" t="str">
        <f>IF(VLOOKUP($AU193,'FE Source'!$A:$W,9,FALSE)=0,"-",VLOOKUP($AU193,'FE Source'!$A:$W,9,FALSE))</f>
        <v>-</v>
      </c>
      <c r="AD193" s="146">
        <f>IF(VLOOKUP($AU193,'FE Source'!$A:$W,10,FALSE)=0,"-",VLOOKUP($AU193,'FE Source'!$A:$W,10,FALSE))</f>
        <v>0.84</v>
      </c>
      <c r="AE193" s="83">
        <f>IF(VLOOKUP($AU193,'FE Source'!$A:$W,11,FALSE)=0,"-",VLOOKUP($AU193,'FE Source'!$A:$W,11,FALSE))</f>
        <v>7.04</v>
      </c>
      <c r="AF193" s="83">
        <f>IF(VLOOKUP($AU193,'FE Source'!$A:$W,12,FALSE)=0,"-",VLOOKUP($AU193,'FE Source'!$A:$W,12,FALSE))</f>
        <v>0.32</v>
      </c>
      <c r="AG193" s="131">
        <f>IF(VLOOKUP($AU193,'FE Source'!$A:$W,14,FALSE)=0,"-",VLOOKUP($AU193,'FE Source'!$A:$W,14,FALSE))</f>
        <v>-4.8899999999999997</v>
      </c>
      <c r="AH193" s="174">
        <f>IF(VLOOKUP($AU193,'FE Source'!$A:$DJ,33,FALSE)=0,"-",VLOOKUP($AU193,'FE Source'!$A:$DJ,33,FALSE))</f>
        <v>-4.6500000000000004</v>
      </c>
      <c r="AI193" s="204">
        <f>IF(VLOOKUP($AU193,'FE Source'!$A:$Y,20,FALSE)=0,"-",VLOOKUP($AU193,'FE Source'!$A:$Y,20,FALSE))</f>
        <v>85.25</v>
      </c>
      <c r="AJ193" s="396">
        <f>IF(VLOOKUP($AU193,'FE Source'!$A:$DJ,34,FALSE)=0,"-",VLOOKUP($AU193,'FE Source'!$A:$DJ,34,FALSE))</f>
        <v>93.72</v>
      </c>
      <c r="AK193" s="396">
        <f>IF(VLOOKUP($AU193,'FE Source'!$A:$DJ,35,FALSE)=0,"-",VLOOKUP($AU193,'FE Source'!$A:$DJ,35,FALSE))</f>
        <v>-78.58</v>
      </c>
      <c r="AL193" s="327">
        <f>IF(VLOOKUP($AU193,'FE Source'!$A:$Y,19,FALSE)=0,"-",VLOOKUP($AU193,'FE Source'!$A:$Y,19,FALSE))</f>
        <v>41.27</v>
      </c>
      <c r="AM193" s="394">
        <f>IF(VLOOKUP($AU193,'FE Source'!$A:$DJ,36,FALSE)=0,"-",VLOOKUP($AU193,'FE Source'!$A:$DJ,36,FALSE))</f>
        <v>90.85</v>
      </c>
      <c r="AN193" s="167">
        <f>IF(VLOOKUP($AU193,'FE Source'!$A:$W,13,FALSE)=0,"-",VLOOKUP($AU193,'FE Source'!$A:$W,13,FALSE))</f>
        <v>2010.4</v>
      </c>
      <c r="AO193" s="199" t="str">
        <f>IF(J193="no","-",IF(VLOOKUP($AU193,'FE Source'!$A:$W,15,FALSE)=0,"-",VLOOKUP($AU193,'FE Source'!$A:$W,15,FALSE)))</f>
        <v>-</v>
      </c>
      <c r="AP193" s="202" t="str">
        <f>IF(AO193="-","-",IF(VLOOKUP($AU193,'FE Source'!$A:$Z,21,FALSE)=0,"-",IF(VLOOKUP($AU193,'FE Source'!$A:$Z,21,FALSE)=2,"Semi-Annual",IF(VLOOKUP($AU193,'FE Source'!$A:$Z,21,FALSE)=4,"Quarterly",IF(VLOOKUP($AU193,'FE Source'!$A:$Z,21,FALSE)=12,"Monthly","Annual")))))</f>
        <v>-</v>
      </c>
      <c r="AQ193" s="171">
        <f t="array" ref="AQ193">IF(VLOOKUP($AU193,'FE Source'!$A:$W,16,FALSE)=0,"-",VLOOKUP($AU193,'FE Source'!$A:$W,16,FALSE))</f>
        <v>1.22</v>
      </c>
      <c r="AR193" s="176" t="str">
        <f>IF(VLOOKUP($AU193,'FE Source'!$A:$W,17,FALSE)=0,"-",VLOOKUP($AU193,'FE Source'!$A:$W,17,FALSE))</f>
        <v>Neutral</v>
      </c>
      <c r="AS193" s="174">
        <f>IF(VLOOKUP($AU193,'FE Source'!$AN:$AS,4,FALSE)="",VLOOKUP($AU193,'FE Source'!$AN:$AS,3,FALSE),VLOOKUP($AU193,'FE Source'!$AN:$AS,4,FALSE))</f>
        <v>6.1</v>
      </c>
      <c r="AT193" s="180">
        <f>IF(VLOOKUP($AU193,'FE Source'!$AN:$AS,5,FALSE)=0,"-",VLOOKUP($AU193,'FE Source'!$AN:$AS,5,FALSE))</f>
        <v>45783</v>
      </c>
      <c r="AU193" s="177" t="s">
        <v>4674</v>
      </c>
      <c r="BE193" s="219" t="str">
        <f>IF(VLOOKUP($AU193,'FE Source'!$A:$AK,22,FALSE)=0,"-",VLOOKUP($AU193,'FE Source'!$A:$AK,22,FALSE))</f>
        <v>-</v>
      </c>
      <c r="BF193" s="219" t="str">
        <f>IF(VLOOKUP($AU193,'FE Source'!$A:$AK,23,FALSE)=0,"-",VLOOKUP($AU193,'FE Source'!$A:$AK,23,FALSE))</f>
        <v>-</v>
      </c>
      <c r="BG193" s="219">
        <f>IF(VLOOKUP($AU193,'FE Source'!$A:$AK,24,FALSE)=0,"-",VLOOKUP($AU193,'FE Source'!$A:$AK,24,FALSE))</f>
        <v>5.38</v>
      </c>
      <c r="BH193" s="219">
        <f>IF(VLOOKUP($AU193,'FE Source'!$A:$AK,25,FALSE)=0,"-",VLOOKUP($AU193,'FE Source'!$A:$AK,25,FALSE))</f>
        <v>-10.6</v>
      </c>
      <c r="BI193" s="219">
        <f>IF(VLOOKUP($AU193,'FE Source'!$A:$AK,26,FALSE)=0,"-",VLOOKUP($AU193,'FE Source'!$A:$AK,26,FALSE))</f>
        <v>10.3</v>
      </c>
      <c r="BJ193" s="219">
        <f>IF(VLOOKUP($AU193,'FE Source'!$A:$AK,27,FALSE)=0,"-",VLOOKUP($AU193,'FE Source'!$A:$AK,27,FALSE))</f>
        <v>0.43</v>
      </c>
      <c r="BK193" s="219">
        <f>IF(VLOOKUP($AU193,'FE Source'!$A:$AK,28,FALSE)=0,"-",VLOOKUP($AU193,'FE Source'!$A:$AK,28,FALSE))</f>
        <v>-6.36</v>
      </c>
      <c r="BL193" s="219">
        <f>IF(VLOOKUP($AU193,'FE Source'!$A:$AK,29,FALSE)=0,"-",VLOOKUP($AU193,'FE Source'!$A:$AK,29,FALSE))</f>
        <v>-9.58</v>
      </c>
      <c r="BM193" s="219">
        <f>IF(VLOOKUP($AU193,'FE Source'!$A:$AK,30,FALSE)=0,"-",VLOOKUP($AU193,'FE Source'!$A:$AK,30,FALSE))</f>
        <v>13.67</v>
      </c>
      <c r="BN193" t="str">
        <f>IF(VLOOKUP($AU193,'FE Source'!$A:$AK,31,FALSE)="No Specified Index","-",IF(VLOOKUP($AU193,'FE Source'!$A:$AK,31,FALSE)=0,"-",VLOOKUP($AU193,'FE Source'!$A:$AK,31,FALSE)))</f>
        <v>JPM GBI EM Global Diversified</v>
      </c>
      <c r="BO193" s="217">
        <f>IF(VLOOKUP($AU193,'FE Source'!$A:$AK,32,FALSE)=0,"-",VLOOKUP($AU193,'FE Source'!$A:$AK,32,FALSE))</f>
        <v>42501</v>
      </c>
      <c r="BP193" s="18" t="str">
        <f>IF(VLOOKUP($AU193,'FE Source'!$AZ:$BC,2,FALSE)=0,"-",VLOOKUP($AU193,'FE Source'!$AZ:$BC,2,FALSE))</f>
        <v>-</v>
      </c>
      <c r="BQ193" s="18" t="str">
        <f>IF(VLOOKUP($AU193,'FE Source'!$AZ:$BC,3,FALSE)=0,"-",VLOOKUP($AU193,'FE Source'!$AZ:$BC,3,FALSE))</f>
        <v>-</v>
      </c>
      <c r="BR193" s="18" t="str">
        <f>IF(VLOOKUP($AU193,'FE Source'!$AZ:$BC,4,FALSE)=0,"-",VLOOKUP($AU193,'FE Source'!$AZ:$BC,4,FALSE))</f>
        <v>-</v>
      </c>
    </row>
    <row r="194" spans="1:70" ht="15">
      <c r="A194" s="3"/>
      <c r="B194" s="159" t="str">
        <f>INDEX('UT - Retail'!$A$7:$A$1409,MATCH(AU194,'UT - Retail'!$U$7:$U$1409,0),1)</f>
        <v xml:space="preserve">Blackrock </v>
      </c>
      <c r="C194" s="706" t="str">
        <f>INDEX('UT - Retail'!$B$7:$B$1409,MATCH(AU194,'UT - Retail'!$U$7:$U$1409,0),1)</f>
        <v>Blackrock Emerging Markets Local Currency Bond A8 AUD-H</v>
      </c>
      <c r="D194" s="707"/>
      <c r="E194" s="150" t="str">
        <f>VLOOKUP(C194,'UT - Retail'!$B:$K,8,FALSE)</f>
        <v>Fixed Income</v>
      </c>
      <c r="F194" s="141" t="str">
        <f>VLOOKUP(C194,'UT - Retail'!$B:$K,9,FALSE)</f>
        <v>Emerging Markets</v>
      </c>
      <c r="G194" s="141" t="str">
        <f>VLOOKUP(C194,'UT - Retail'!$B:$K,10,FALSE)</f>
        <v>General</v>
      </c>
      <c r="H194" s="82" t="str">
        <f>VLOOKUP(C194,'UT - Retail'!$B:$N,13,FALSE)</f>
        <v>No</v>
      </c>
      <c r="I194" s="82" t="str">
        <f>VLOOKUP(C194,'UT - Retail'!$B:$Q,14,FALSE)</f>
        <v>No</v>
      </c>
      <c r="J194" s="141" t="str">
        <f>VLOOKUP(C194,'UT - Retail'!$B:$Q,11,FALSE)</f>
        <v>Yes</v>
      </c>
      <c r="K194" s="130" t="str">
        <f>VLOOKUP(C194,'UT - Retail'!$B:$P,15,FALSE)</f>
        <v>Yes</v>
      </c>
      <c r="L194" s="82" t="str">
        <f>VLOOKUP(C194,'UT - Retail'!$B:$Q,16,FALSE)</f>
        <v>iFast</v>
      </c>
      <c r="M194" s="395" t="str">
        <f>VLOOKUP(C194,'UT - Retail'!$B:$K,6,FALSE)</f>
        <v>AUD</v>
      </c>
      <c r="N194" s="395" t="str">
        <f>IFERROR(IF(MATCH(C194,'Portfolio Construction'!$AL:$AL,0),"Yes","No"),"No")</f>
        <v>No</v>
      </c>
      <c r="O194" s="395" t="str">
        <f>IFERROR(IF(MATCH(C194,'Portfolio Construction'!$AN:$AN,0),"Yes","No"),"No")</f>
        <v>No</v>
      </c>
      <c r="P194" s="395" t="str">
        <f>IFERROR(IF(MATCH(C194,'Portfolio Construction'!$AP:$AP,0),"Yes","No"),"No")</f>
        <v>No</v>
      </c>
      <c r="Q194" s="395" t="str">
        <f>IFERROR(IF(MATCH(C194,'Portfolio Construction'!$AR:$AR,0),"Yes","No"),"No")</f>
        <v>No</v>
      </c>
      <c r="R194" s="395" t="str">
        <f>IFERROR(IF(MATCH(C194,'Portfolio Construction'!$AT:$AT,0),"Yes","No"),"No")</f>
        <v>No</v>
      </c>
      <c r="S194" s="395" t="str">
        <f>IFERROR(IF(MATCH(C194,'Portfolio Construction'!$AV:$AV,0),"Yes","No"),"No")</f>
        <v>No</v>
      </c>
      <c r="T194" s="395" t="str">
        <f>IFERROR(IF(MATCH(C194,'Portfolio Construction'!$AX:$AX,0),"Yes","No"),"No")</f>
        <v>No</v>
      </c>
      <c r="U194" s="395" t="str">
        <f>IFERROR(IF(MATCH(C194,'Portfolio Construction'!$AZ:$AZ,0),"Yes","No"),"No")</f>
        <v>No</v>
      </c>
      <c r="V194" s="395" t="str">
        <f>IFERROR(IF(MATCH(C194,'Portfolio Construction'!$BB:$BB,0),"Yes","No"),"No")</f>
        <v>No</v>
      </c>
      <c r="W194" s="638">
        <f>IF(VLOOKUP($AU194,'FE Source'!$A:$W,3,FALSE)=0,"-",VLOOKUP($AU194,'FE Source'!$A:$W,3,FALSE))</f>
        <v>6.78</v>
      </c>
      <c r="X194" s="609">
        <f>IF(VLOOKUP($AU194,'FE Source'!$A:$W,4,FALSE)=0,"-",VLOOKUP($AU194,'FE Source'!$A:$W,4,FALSE))</f>
        <v>5.51</v>
      </c>
      <c r="Y194" s="609">
        <f>IF(VLOOKUP($AU194,'FE Source'!$A:$W,5,FALSE)=0,"-",VLOOKUP($AU194,'FE Source'!$A:$W,5,FALSE))</f>
        <v>0.49</v>
      </c>
      <c r="Z194" s="609">
        <f>IF(VLOOKUP($AU194,'FE Source'!$A:$W,6,FALSE)=0,"-",VLOOKUP($AU194,'FE Source'!$A:$W,6,FALSE))</f>
        <v>-3.51</v>
      </c>
      <c r="AA194" s="609">
        <f>IF(VLOOKUP($AU194,'FE Source'!$A:$W,7,FALSE)=0,"-",VLOOKUP($AU194,'FE Source'!$A:$W,7,FALSE))</f>
        <v>-0.16</v>
      </c>
      <c r="AB194" s="609">
        <f>IF(VLOOKUP($AU194,'FE Source'!$A:$W,8,FALSE)=0,"-",VLOOKUP($AU194,'FE Source'!$A:$W,8,FALSE))</f>
        <v>-0.08</v>
      </c>
      <c r="AC194" s="639">
        <f>IF(VLOOKUP($AU194,'FE Source'!$A:$W,9,FALSE)=0,"-",VLOOKUP($AU194,'FE Source'!$A:$W,9,FALSE))</f>
        <v>-2.3199999999999998</v>
      </c>
      <c r="AD194" s="146">
        <f>IF(VLOOKUP($AU194,'FE Source'!$A:$W,10,FALSE)=0,"-",VLOOKUP($AU194,'FE Source'!$A:$W,10,FALSE))</f>
        <v>1.83</v>
      </c>
      <c r="AE194" s="83">
        <f>IF(VLOOKUP($AU194,'FE Source'!$A:$W,11,FALSE)=0,"-",VLOOKUP($AU194,'FE Source'!$A:$W,11,FALSE))</f>
        <v>15.9</v>
      </c>
      <c r="AF194" s="83" t="str">
        <f>IF(VLOOKUP($AU194,'FE Source'!$A:$W,12,FALSE)=0,"-",VLOOKUP($AU194,'FE Source'!$A:$W,12,FALSE))</f>
        <v>-</v>
      </c>
      <c r="AG194" s="131">
        <f>IF(VLOOKUP($AU194,'FE Source'!$A:$W,14,FALSE)=0,"-",VLOOKUP($AU194,'FE Source'!$A:$W,14,FALSE))</f>
        <v>-14.51</v>
      </c>
      <c r="AH194" s="174">
        <f>IF(VLOOKUP($AU194,'FE Source'!$A:$DJ,33,FALSE)=0,"-",VLOOKUP($AU194,'FE Source'!$A:$DJ,33,FALSE))</f>
        <v>-146.35</v>
      </c>
      <c r="AI194" s="204">
        <f>IF(VLOOKUP($AU194,'FE Source'!$A:$Y,20,FALSE)=0,"-",VLOOKUP($AU194,'FE Source'!$A:$Y,20,FALSE))</f>
        <v>99.78</v>
      </c>
      <c r="AJ194" s="396">
        <f>IF(VLOOKUP($AU194,'FE Source'!$A:$DJ,34,FALSE)=0,"-",VLOOKUP($AU194,'FE Source'!$A:$DJ,34,FALSE))</f>
        <v>141.86000000000001</v>
      </c>
      <c r="AK194" s="396">
        <f>IF(VLOOKUP($AU194,'FE Source'!$A:$DJ,35,FALSE)=0,"-",VLOOKUP($AU194,'FE Source'!$A:$DJ,35,FALSE))</f>
        <v>-413.71</v>
      </c>
      <c r="AL194" s="327">
        <f>IF(VLOOKUP($AU194,'FE Source'!$A:$Y,19,FALSE)=0,"-",VLOOKUP($AU194,'FE Source'!$A:$Y,19,FALSE))</f>
        <v>156.43</v>
      </c>
      <c r="AM194" s="394">
        <f>IF(VLOOKUP($AU194,'FE Source'!$A:$DJ,36,FALSE)=0,"-",VLOOKUP($AU194,'FE Source'!$A:$DJ,36,FALSE))</f>
        <v>148.13999999999999</v>
      </c>
      <c r="AN194" s="167">
        <f>IF(VLOOKUP($AU194,'FE Source'!$A:$W,13,FALSE)=0,"-",VLOOKUP($AU194,'FE Source'!$A:$W,13,FALSE))</f>
        <v>2010.4</v>
      </c>
      <c r="AO194" s="199">
        <f>IF(J194="no","-",IF(VLOOKUP($AU194,'FE Source'!$A:$W,15,FALSE)=0,"-",VLOOKUP($AU194,'FE Source'!$A:$W,15,FALSE)))</f>
        <v>6.55</v>
      </c>
      <c r="AP194" s="202" t="str">
        <f>IF(AO194="-","-",IF(VLOOKUP($AU194,'FE Source'!$A:$Z,21,FALSE)=0,"-",IF(VLOOKUP($AU194,'FE Source'!$A:$Z,21,FALSE)=2,"Semi-Annual",IF(VLOOKUP($AU194,'FE Source'!$A:$Z,21,FALSE)=4,"Quarterly",IF(VLOOKUP($AU194,'FE Source'!$A:$Z,21,FALSE)=12,"Monthly","Annual")))))</f>
        <v>Monthly</v>
      </c>
      <c r="AQ194" s="171">
        <f t="array" ref="AQ194">IF(VLOOKUP($AU194,'FE Source'!$A:$W,16,FALSE)=0,"-",VLOOKUP($AU194,'FE Source'!$A:$W,16,FALSE))</f>
        <v>1.22</v>
      </c>
      <c r="AR194" s="176" t="str">
        <f>IF(VLOOKUP($AU194,'FE Source'!$A:$W,17,FALSE)=0,"-",VLOOKUP($AU194,'FE Source'!$A:$W,17,FALSE))</f>
        <v>-</v>
      </c>
      <c r="AS194" s="174">
        <f>IF(VLOOKUP($AU194,'FE Source'!$AN:$AS,4,FALSE)="",VLOOKUP($AU194,'FE Source'!$AN:$AS,3,FALSE),VLOOKUP($AU194,'FE Source'!$AN:$AS,4,FALSE))</f>
        <v>4.82</v>
      </c>
      <c r="AT194" s="180">
        <f>IF(VLOOKUP($AU194,'FE Source'!$AN:$AS,5,FALSE)=0,"-",VLOOKUP($AU194,'FE Source'!$AN:$AS,5,FALSE))</f>
        <v>45783</v>
      </c>
      <c r="AU194" s="177" t="s">
        <v>10124</v>
      </c>
      <c r="AW194" s="6"/>
      <c r="BE194" s="219">
        <f>IF(VLOOKUP($AU194,'FE Source'!$A:$AK,22,FALSE)=0,"-",VLOOKUP($AU194,'FE Source'!$A:$AK,22,FALSE))</f>
        <v>-17.27</v>
      </c>
      <c r="BF194" s="219">
        <f>IF(VLOOKUP($AU194,'FE Source'!$A:$AK,23,FALSE)=0,"-",VLOOKUP($AU194,'FE Source'!$A:$AK,23,FALSE))</f>
        <v>14.92</v>
      </c>
      <c r="BG194" s="219">
        <f>IF(VLOOKUP($AU194,'FE Source'!$A:$AK,24,FALSE)=0,"-",VLOOKUP($AU194,'FE Source'!$A:$AK,24,FALSE))</f>
        <v>13.89</v>
      </c>
      <c r="BH194" s="219">
        <f>IF(VLOOKUP($AU194,'FE Source'!$A:$AK,25,FALSE)=0,"-",VLOOKUP($AU194,'FE Source'!$A:$AK,25,FALSE))</f>
        <v>-20.21</v>
      </c>
      <c r="BI194" s="219">
        <f>IF(VLOOKUP($AU194,'FE Source'!$A:$AK,26,FALSE)=0,"-",VLOOKUP($AU194,'FE Source'!$A:$AK,26,FALSE))</f>
        <v>8.86</v>
      </c>
      <c r="BJ194" s="219">
        <f>IF(VLOOKUP($AU194,'FE Source'!$A:$AK,27,FALSE)=0,"-",VLOOKUP($AU194,'FE Source'!$A:$AK,27,FALSE))</f>
        <v>8.0299999999999994</v>
      </c>
      <c r="BK194" s="219">
        <f>IF(VLOOKUP($AU194,'FE Source'!$A:$AK,28,FALSE)=0,"-",VLOOKUP($AU194,'FE Source'!$A:$AK,28,FALSE))</f>
        <v>-12.2</v>
      </c>
      <c r="BL194" s="219">
        <f>IF(VLOOKUP($AU194,'FE Source'!$A:$AK,29,FALSE)=0,"-",VLOOKUP($AU194,'FE Source'!$A:$AK,29,FALSE))</f>
        <v>-17.079999999999998</v>
      </c>
      <c r="BM194" s="219">
        <f>IF(VLOOKUP($AU194,'FE Source'!$A:$AK,30,FALSE)=0,"-",VLOOKUP($AU194,'FE Source'!$A:$AK,30,FALSE))</f>
        <v>11.81</v>
      </c>
      <c r="BN194" t="str">
        <f>IF(VLOOKUP($AU194,'FE Source'!$A:$AK,31,FALSE)="No Specified Index","-",IF(VLOOKUP($AU194,'FE Source'!$A:$AK,31,FALSE)=0,"-",VLOOKUP($AU194,'FE Source'!$A:$AK,31,FALSE)))</f>
        <v>JPM GBI EM Global Diversified</v>
      </c>
      <c r="BO194" s="217">
        <f>IF(VLOOKUP($AU194,'FE Source'!$A:$AK,32,FALSE)=0,"-",VLOOKUP($AU194,'FE Source'!$A:$AK,32,FALSE))</f>
        <v>41962</v>
      </c>
      <c r="BP194" s="18" t="str">
        <f>IF(VLOOKUP($AU194,'FE Source'!$AZ:$BC,2,FALSE)=0,"-",VLOOKUP($AU194,'FE Source'!$AZ:$BC,2,FALSE))</f>
        <v>-</v>
      </c>
      <c r="BQ194" s="18" t="str">
        <f>IF(VLOOKUP($AU194,'FE Source'!$AZ:$BC,3,FALSE)=0,"-",VLOOKUP($AU194,'FE Source'!$AZ:$BC,3,FALSE))</f>
        <v>-</v>
      </c>
      <c r="BR194" s="18" t="str">
        <f>IF(VLOOKUP($AU194,'FE Source'!$AZ:$BC,4,FALSE)=0,"-",VLOOKUP($AU194,'FE Source'!$AZ:$BC,4,FALSE))</f>
        <v>-</v>
      </c>
    </row>
    <row r="195" spans="1:70" ht="15" customHeight="1">
      <c r="A195" s="3"/>
      <c r="B195" s="159" t="str">
        <f>INDEX('UT - Retail'!$A$7:$A$1409,MATCH(AU195,'UT - Retail'!$U$7:$U$1409,0),1)</f>
        <v xml:space="preserve">Blackrock </v>
      </c>
      <c r="C195" s="706" t="str">
        <f>INDEX('UT - Retail'!$B$7:$B$1409,MATCH(AU195,'UT - Retail'!$U$7:$U$1409,0),1)</f>
        <v>Blackrock ESG Multi-Asset A10 SGD-H</v>
      </c>
      <c r="D195" s="707"/>
      <c r="E195" s="150" t="str">
        <f>VLOOKUP(C195,'UT - Retail'!$B:$K,8,FALSE)</f>
        <v>Mixed Assets</v>
      </c>
      <c r="F195" s="141" t="str">
        <f>VLOOKUP(C195,'UT - Retail'!$B:$K,9,FALSE)</f>
        <v>Global</v>
      </c>
      <c r="G195" s="141" t="str">
        <f>VLOOKUP(C195,'UT - Retail'!$B:$K,10,FALSE)</f>
        <v>General</v>
      </c>
      <c r="H195" s="82" t="str">
        <f>VLOOKUP(C195,'UT - Retail'!$B:$N,13,FALSE)</f>
        <v>No</v>
      </c>
      <c r="I195" s="82" t="str">
        <f>VLOOKUP(C195,'UT - Retail'!$B:$Q,14,FALSE)</f>
        <v>No</v>
      </c>
      <c r="J195" s="141" t="str">
        <f>VLOOKUP(C195,'UT - Retail'!$B:$Q,11,FALSE)</f>
        <v>Yes</v>
      </c>
      <c r="K195" s="130" t="str">
        <f>VLOOKUP(C195,'UT - Retail'!$B:$P,15,FALSE)</f>
        <v>Yes</v>
      </c>
      <c r="L195" s="82" t="str">
        <f>VLOOKUP(C195,'UT - Retail'!$B:$Q,16,FALSE)</f>
        <v>iFast</v>
      </c>
      <c r="M195" s="395" t="str">
        <f>VLOOKUP(C195,'UT - Retail'!$B:$K,6,FALSE)</f>
        <v>SGD</v>
      </c>
      <c r="N195" s="395" t="str">
        <f>IFERROR(IF(MATCH(C195,'Portfolio Construction'!$AL:$AL,0),"Yes","No"),"No")</f>
        <v>No</v>
      </c>
      <c r="O195" s="395" t="str">
        <f>IFERROR(IF(MATCH(C195,'Portfolio Construction'!$AN:$AN,0),"Yes","No"),"No")</f>
        <v>No</v>
      </c>
      <c r="P195" s="395" t="str">
        <f>IFERROR(IF(MATCH(C195,'Portfolio Construction'!$AP:$AP,0),"Yes","No"),"No")</f>
        <v>No</v>
      </c>
      <c r="Q195" s="395" t="str">
        <f>IFERROR(IF(MATCH(C195,'Portfolio Construction'!$AR:$AR,0),"Yes","No"),"No")</f>
        <v>No</v>
      </c>
      <c r="R195" s="395" t="str">
        <f>IFERROR(IF(MATCH(C195,'Portfolio Construction'!$AT:$AT,0),"Yes","No"),"No")</f>
        <v>No</v>
      </c>
      <c r="S195" s="395" t="str">
        <f>IFERROR(IF(MATCH(C195,'Portfolio Construction'!$AV:$AV,0),"Yes","No"),"No")</f>
        <v>No</v>
      </c>
      <c r="T195" s="395" t="str">
        <f>IFERROR(IF(MATCH(C195,'Portfolio Construction'!$AX:$AX,0),"Yes","No"),"No")</f>
        <v>No</v>
      </c>
      <c r="U195" s="395" t="str">
        <f>IFERROR(IF(MATCH(C195,'Portfolio Construction'!$AZ:$AZ,0),"Yes","No"),"No")</f>
        <v>No</v>
      </c>
      <c r="V195" s="395" t="str">
        <f>IFERROR(IF(MATCH(C195,'Portfolio Construction'!$BB:$BB,0),"Yes","No"),"No")</f>
        <v>No</v>
      </c>
      <c r="W195" s="638">
        <f>IF(VLOOKUP($AU195,'FE Source'!$A:$W,3,FALSE)=0,"-",VLOOKUP($AU195,'FE Source'!$A:$W,3,FALSE))</f>
        <v>-4.21</v>
      </c>
      <c r="X195" s="609">
        <f>IF(VLOOKUP($AU195,'FE Source'!$A:$W,4,FALSE)=0,"-",VLOOKUP($AU195,'FE Source'!$A:$W,4,FALSE))</f>
        <v>3.24</v>
      </c>
      <c r="Y195" s="609">
        <f>IF(VLOOKUP($AU195,'FE Source'!$A:$W,5,FALSE)=0,"-",VLOOKUP($AU195,'FE Source'!$A:$W,5,FALSE))</f>
        <v>-3.32</v>
      </c>
      <c r="Z195" s="609">
        <f>IF(VLOOKUP($AU195,'FE Source'!$A:$W,6,FALSE)=0,"-",VLOOKUP($AU195,'FE Source'!$A:$W,6,FALSE))</f>
        <v>0.4</v>
      </c>
      <c r="AA195" s="609">
        <f>IF(VLOOKUP($AU195,'FE Source'!$A:$W,7,FALSE)=0,"-",VLOOKUP($AU195,'FE Source'!$A:$W,7,FALSE))</f>
        <v>0.47</v>
      </c>
      <c r="AB195" s="609" t="str">
        <f>IF(VLOOKUP($AU195,'FE Source'!$A:$W,8,FALSE)=0,"-",VLOOKUP($AU195,'FE Source'!$A:$W,8,FALSE))</f>
        <v>-</v>
      </c>
      <c r="AC195" s="639" t="str">
        <f>IF(VLOOKUP($AU195,'FE Source'!$A:$W,9,FALSE)=0,"-",VLOOKUP($AU195,'FE Source'!$A:$W,9,FALSE))</f>
        <v>-</v>
      </c>
      <c r="AD195" s="146">
        <f>IF(VLOOKUP($AU195,'FE Source'!$A:$W,10,FALSE)=0,"-",VLOOKUP($AU195,'FE Source'!$A:$W,10,FALSE))</f>
        <v>1.1399999999999999</v>
      </c>
      <c r="AE195" s="83">
        <f>IF(VLOOKUP($AU195,'FE Source'!$A:$W,11,FALSE)=0,"-",VLOOKUP($AU195,'FE Source'!$A:$W,11,FALSE))</f>
        <v>8.86</v>
      </c>
      <c r="AF195" s="83" t="str">
        <f>IF(VLOOKUP($AU195,'FE Source'!$A:$W,12,FALSE)=0,"-",VLOOKUP($AU195,'FE Source'!$A:$W,12,FALSE))</f>
        <v>-</v>
      </c>
      <c r="AG195" s="131">
        <f>IF(VLOOKUP($AU195,'FE Source'!$A:$W,14,FALSE)=0,"-",VLOOKUP($AU195,'FE Source'!$A:$W,14,FALSE))</f>
        <v>-11.7</v>
      </c>
      <c r="AH195" s="174">
        <f>IF(VLOOKUP($AU195,'FE Source'!$A:$DJ,33,FALSE)=0,"-",VLOOKUP($AU195,'FE Source'!$A:$DJ,33,FALSE))</f>
        <v>109.85</v>
      </c>
      <c r="AI195" s="204">
        <f>IF(VLOOKUP($AU195,'FE Source'!$A:$Y,20,FALSE)=0,"-",VLOOKUP($AU195,'FE Source'!$A:$Y,20,FALSE))</f>
        <v>111.73</v>
      </c>
      <c r="AJ195" s="396" t="str">
        <f>IF(VLOOKUP($AU195,'FE Source'!$A:$DJ,34,FALSE)=0,"-",VLOOKUP($AU195,'FE Source'!$A:$DJ,34,FALSE))</f>
        <v>-</v>
      </c>
      <c r="AK195" s="396">
        <f>IF(VLOOKUP($AU195,'FE Source'!$A:$DJ,35,FALSE)=0,"-",VLOOKUP($AU195,'FE Source'!$A:$DJ,35,FALSE))</f>
        <v>183.91</v>
      </c>
      <c r="AL195" s="327">
        <f>IF(VLOOKUP($AU195,'FE Source'!$A:$Y,19,FALSE)=0,"-",VLOOKUP($AU195,'FE Source'!$A:$Y,19,FALSE))</f>
        <v>130.06</v>
      </c>
      <c r="AM195" s="394" t="str">
        <f>IF(VLOOKUP($AU195,'FE Source'!$A:$DJ,36,FALSE)=0,"-",VLOOKUP($AU195,'FE Source'!$A:$DJ,36,FALSE))</f>
        <v>-</v>
      </c>
      <c r="AN195" s="167">
        <f>IF(VLOOKUP($AU195,'FE Source'!$A:$W,13,FALSE)=0,"-",VLOOKUP($AU195,'FE Source'!$A:$W,13,FALSE))</f>
        <v>5538.7</v>
      </c>
      <c r="AO195" s="199">
        <f>IF(J195="no","-",IF(VLOOKUP($AU195,'FE Source'!$A:$W,15,FALSE)=0,"-",VLOOKUP($AU195,'FE Source'!$A:$W,15,FALSE)))</f>
        <v>4.38</v>
      </c>
      <c r="AP195" s="202" t="str">
        <f>IF(AO195="-","-",IF(VLOOKUP($AU195,'FE Source'!$A:$Z,21,FALSE)=0,"-",IF(VLOOKUP($AU195,'FE Source'!$A:$Z,21,FALSE)=2,"Semi-Annual",IF(VLOOKUP($AU195,'FE Source'!$A:$Z,21,FALSE)=4,"Quarterly",IF(VLOOKUP($AU195,'FE Source'!$A:$Z,21,FALSE)=12,"Monthly","Annual")))))</f>
        <v>Monthly</v>
      </c>
      <c r="AQ195" s="171">
        <f t="array" ref="AQ195">IF(VLOOKUP($AU195,'FE Source'!$A:$W,16,FALSE)=0,"-",VLOOKUP($AU195,'FE Source'!$A:$W,16,FALSE))</f>
        <v>1.46</v>
      </c>
      <c r="AR195" s="176" t="str">
        <f>IF(VLOOKUP($AU195,'FE Source'!$A:$W,17,FALSE)=0,"-",VLOOKUP($AU195,'FE Source'!$A:$W,17,FALSE))</f>
        <v>-</v>
      </c>
      <c r="AS195" s="174">
        <f>IF(VLOOKUP($AU195,'FE Source'!$AN:$AS,4,FALSE)="",VLOOKUP($AU195,'FE Source'!$AN:$AS,3,FALSE),VLOOKUP($AU195,'FE Source'!$AN:$AS,4,FALSE))</f>
        <v>8.58</v>
      </c>
      <c r="AT195" s="180">
        <f>IF(VLOOKUP($AU195,'FE Source'!$AN:$AS,5,FALSE)=0,"-",VLOOKUP($AU195,'FE Source'!$AN:$AS,5,FALSE))</f>
        <v>45783</v>
      </c>
      <c r="AU195" s="177" t="s">
        <v>8237</v>
      </c>
      <c r="AW195" s="6"/>
      <c r="BE195" s="219" t="str">
        <f>IF(VLOOKUP($AU195,'FE Source'!$A:$AK,22,FALSE)=0,"-",VLOOKUP($AU195,'FE Source'!$A:$AK,22,FALSE))</f>
        <v>-</v>
      </c>
      <c r="BF195" s="219" t="str">
        <f>IF(VLOOKUP($AU195,'FE Source'!$A:$AK,23,FALSE)=0,"-",VLOOKUP($AU195,'FE Source'!$A:$AK,23,FALSE))</f>
        <v>-</v>
      </c>
      <c r="BG195" s="219" t="str">
        <f>IF(VLOOKUP($AU195,'FE Source'!$A:$AK,24,FALSE)=0,"-",VLOOKUP($AU195,'FE Source'!$A:$AK,24,FALSE))</f>
        <v>-</v>
      </c>
      <c r="BH195" s="219" t="str">
        <f>IF(VLOOKUP($AU195,'FE Source'!$A:$AK,25,FALSE)=0,"-",VLOOKUP($AU195,'FE Source'!$A:$AK,25,FALSE))</f>
        <v>-</v>
      </c>
      <c r="BI195" s="219" t="str">
        <f>IF(VLOOKUP($AU195,'FE Source'!$A:$AK,26,FALSE)=0,"-",VLOOKUP($AU195,'FE Source'!$A:$AK,26,FALSE))</f>
        <v>-</v>
      </c>
      <c r="BJ195" s="219" t="str">
        <f>IF(VLOOKUP($AU195,'FE Source'!$A:$AK,27,FALSE)=0,"-",VLOOKUP($AU195,'FE Source'!$A:$AK,27,FALSE))</f>
        <v>-</v>
      </c>
      <c r="BK195" s="219" t="str">
        <f>IF(VLOOKUP($AU195,'FE Source'!$A:$AK,28,FALSE)=0,"-",VLOOKUP($AU195,'FE Source'!$A:$AK,28,FALSE))</f>
        <v>-</v>
      </c>
      <c r="BL195" s="219" t="str">
        <f>IF(VLOOKUP($AU195,'FE Source'!$A:$AK,29,FALSE)=0,"-",VLOOKUP($AU195,'FE Source'!$A:$AK,29,FALSE))</f>
        <v>-</v>
      </c>
      <c r="BM195" s="219">
        <f>IF(VLOOKUP($AU195,'FE Source'!$A:$AK,30,FALSE)=0,"-",VLOOKUP($AU195,'FE Source'!$A:$AK,30,FALSE))</f>
        <v>5.69</v>
      </c>
      <c r="BN195" t="str">
        <f>IF(VLOOKUP($AU195,'FE Source'!$A:$AK,31,FALSE)="No Specified Index","-",IF(VLOOKUP($AU195,'FE Source'!$A:$AK,31,FALSE)=0,"-",VLOOKUP($AU195,'FE Source'!$A:$AK,31,FALSE)))</f>
        <v>-</v>
      </c>
      <c r="BO195" s="217">
        <f>IF(VLOOKUP($AU195,'FE Source'!$A:$AK,32,FALSE)=0,"-",VLOOKUP($AU195,'FE Source'!$A:$AK,32,FALSE))</f>
        <v>44643</v>
      </c>
      <c r="BP195" s="18" t="str">
        <f>IF(VLOOKUP($AU195,'FE Source'!$AZ:$BC,2,FALSE)=0,"-",VLOOKUP($AU195,'FE Source'!$AZ:$BC,2,FALSE))</f>
        <v>-</v>
      </c>
      <c r="BQ195" s="18" t="str">
        <f>IF(VLOOKUP($AU195,'FE Source'!$AZ:$BC,3,FALSE)=0,"-",VLOOKUP($AU195,'FE Source'!$AZ:$BC,3,FALSE))</f>
        <v>-</v>
      </c>
      <c r="BR195" s="18" t="str">
        <f>IF(VLOOKUP($AU195,'FE Source'!$AZ:$BC,4,FALSE)=0,"-",VLOOKUP($AU195,'FE Source'!$AZ:$BC,4,FALSE))</f>
        <v>-</v>
      </c>
    </row>
    <row r="196" spans="1:70" ht="15" customHeight="1">
      <c r="A196" s="3"/>
      <c r="B196" s="159" t="str">
        <f>INDEX('UT - Retail'!$A$7:$A$1409,MATCH(AU196,'UT - Retail'!$U$7:$U$1409,0),1)</f>
        <v xml:space="preserve">Blackrock </v>
      </c>
      <c r="C196" s="706" t="str">
        <f>INDEX('UT - Retail'!$B$7:$B$1409,MATCH(AU196,'UT - Retail'!$U$7:$U$1409,0),1)</f>
        <v>Blackrock ESG Multi-Asset A10 USD-H</v>
      </c>
      <c r="D196" s="707"/>
      <c r="E196" s="150" t="str">
        <f>VLOOKUP(C196,'UT - Retail'!$B:$K,8,FALSE)</f>
        <v>Mixed Assets</v>
      </c>
      <c r="F196" s="141" t="str">
        <f>VLOOKUP(C196,'UT - Retail'!$B:$K,9,FALSE)</f>
        <v>Global</v>
      </c>
      <c r="G196" s="141" t="str">
        <f>VLOOKUP(C196,'UT - Retail'!$B:$K,10,FALSE)</f>
        <v>General</v>
      </c>
      <c r="H196" s="82" t="str">
        <f>VLOOKUP(C196,'UT - Retail'!$B:$N,13,FALSE)</f>
        <v>No</v>
      </c>
      <c r="I196" s="82" t="str">
        <f>VLOOKUP(C196,'UT - Retail'!$B:$Q,14,FALSE)</f>
        <v>No</v>
      </c>
      <c r="J196" s="141" t="str">
        <f>VLOOKUP(C196,'UT - Retail'!$B:$Q,11,FALSE)</f>
        <v>Yes</v>
      </c>
      <c r="K196" s="130" t="str">
        <f>VLOOKUP(C196,'UT - Retail'!$B:$P,15,FALSE)</f>
        <v>Yes</v>
      </c>
      <c r="L196" s="82" t="str">
        <f>VLOOKUP(C196,'UT - Retail'!$B:$Q,16,FALSE)</f>
        <v>iFast</v>
      </c>
      <c r="M196" s="395" t="str">
        <f>VLOOKUP(C196,'UT - Retail'!$B:$K,6,FALSE)</f>
        <v>USD</v>
      </c>
      <c r="N196" s="395" t="str">
        <f>IFERROR(IF(MATCH(C196,'Portfolio Construction'!$AL:$AL,0),"Yes","No"),"No")</f>
        <v>No</v>
      </c>
      <c r="O196" s="395" t="str">
        <f>IFERROR(IF(MATCH(C196,'Portfolio Construction'!$AN:$AN,0),"Yes","No"),"No")</f>
        <v>No</v>
      </c>
      <c r="P196" s="395" t="str">
        <f>IFERROR(IF(MATCH(C196,'Portfolio Construction'!$AP:$AP,0),"Yes","No"),"No")</f>
        <v>No</v>
      </c>
      <c r="Q196" s="395" t="str">
        <f>IFERROR(IF(MATCH(C196,'Portfolio Construction'!$AR:$AR,0),"Yes","No"),"No")</f>
        <v>No</v>
      </c>
      <c r="R196" s="395" t="str">
        <f>IFERROR(IF(MATCH(C196,'Portfolio Construction'!$AT:$AT,0),"Yes","No"),"No")</f>
        <v>No</v>
      </c>
      <c r="S196" s="395" t="str">
        <f>IFERROR(IF(MATCH(C196,'Portfolio Construction'!$AV:$AV,0),"Yes","No"),"No")</f>
        <v>No</v>
      </c>
      <c r="T196" s="395" t="str">
        <f>IFERROR(IF(MATCH(C196,'Portfolio Construction'!$AX:$AX,0),"Yes","No"),"No")</f>
        <v>No</v>
      </c>
      <c r="U196" s="395" t="str">
        <f>IFERROR(IF(MATCH(C196,'Portfolio Construction'!$AZ:$AZ,0),"Yes","No"),"No")</f>
        <v>No</v>
      </c>
      <c r="V196" s="395" t="str">
        <f>IFERROR(IF(MATCH(C196,'Portfolio Construction'!$BB:$BB,0),"Yes","No"),"No")</f>
        <v>No</v>
      </c>
      <c r="W196" s="638">
        <f>IF(VLOOKUP($AU196,'FE Source'!$A:$W,3,FALSE)=0,"-",VLOOKUP($AU196,'FE Source'!$A:$W,3,FALSE))</f>
        <v>-8.77</v>
      </c>
      <c r="X196" s="609">
        <f>IF(VLOOKUP($AU196,'FE Source'!$A:$W,4,FALSE)=0,"-",VLOOKUP($AU196,'FE Source'!$A:$W,4,FALSE))</f>
        <v>-0.51</v>
      </c>
      <c r="Y196" s="609">
        <f>IF(VLOOKUP($AU196,'FE Source'!$A:$W,5,FALSE)=0,"-",VLOOKUP($AU196,'FE Source'!$A:$W,5,FALSE))</f>
        <v>-5.49</v>
      </c>
      <c r="Z196" s="609">
        <f>IF(VLOOKUP($AU196,'FE Source'!$A:$W,6,FALSE)=0,"-",VLOOKUP($AU196,'FE Source'!$A:$W,6,FALSE))</f>
        <v>-2.21</v>
      </c>
      <c r="AA196" s="609">
        <f>IF(VLOOKUP($AU196,'FE Source'!$A:$W,7,FALSE)=0,"-",VLOOKUP($AU196,'FE Source'!$A:$W,7,FALSE))</f>
        <v>-0.3</v>
      </c>
      <c r="AB196" s="609" t="str">
        <f>IF(VLOOKUP($AU196,'FE Source'!$A:$W,8,FALSE)=0,"-",VLOOKUP($AU196,'FE Source'!$A:$W,8,FALSE))</f>
        <v>-</v>
      </c>
      <c r="AC196" s="639" t="str">
        <f>IF(VLOOKUP($AU196,'FE Source'!$A:$W,9,FALSE)=0,"-",VLOOKUP($AU196,'FE Source'!$A:$W,9,FALSE))</f>
        <v>-</v>
      </c>
      <c r="AD196" s="146">
        <f>IF(VLOOKUP($AU196,'FE Source'!$A:$W,10,FALSE)=0,"-",VLOOKUP($AU196,'FE Source'!$A:$W,10,FALSE))</f>
        <v>0.77</v>
      </c>
      <c r="AE196" s="83">
        <f>IF(VLOOKUP($AU196,'FE Source'!$A:$W,11,FALSE)=0,"-",VLOOKUP($AU196,'FE Source'!$A:$W,11,FALSE))</f>
        <v>8.44</v>
      </c>
      <c r="AF196" s="83" t="str">
        <f>IF(VLOOKUP($AU196,'FE Source'!$A:$W,12,FALSE)=0,"-",VLOOKUP($AU196,'FE Source'!$A:$W,12,FALSE))</f>
        <v>-</v>
      </c>
      <c r="AG196" s="131">
        <f>IF(VLOOKUP($AU196,'FE Source'!$A:$W,14,FALSE)=0,"-",VLOOKUP($AU196,'FE Source'!$A:$W,14,FALSE))</f>
        <v>-10.81</v>
      </c>
      <c r="AH196" s="174">
        <f>IF(VLOOKUP($AU196,'FE Source'!$A:$DJ,33,FALSE)=0,"-",VLOOKUP($AU196,'FE Source'!$A:$DJ,33,FALSE))</f>
        <v>131.91999999999999</v>
      </c>
      <c r="AI196" s="204">
        <f>IF(VLOOKUP($AU196,'FE Source'!$A:$Y,20,FALSE)=0,"-",VLOOKUP($AU196,'FE Source'!$A:$Y,20,FALSE))</f>
        <v>78.36</v>
      </c>
      <c r="AJ196" s="396" t="str">
        <f>IF(VLOOKUP($AU196,'FE Source'!$A:$DJ,34,FALSE)=0,"-",VLOOKUP($AU196,'FE Source'!$A:$DJ,34,FALSE))</f>
        <v>-</v>
      </c>
      <c r="AK196" s="396">
        <f>IF(VLOOKUP($AU196,'FE Source'!$A:$DJ,35,FALSE)=0,"-",VLOOKUP($AU196,'FE Source'!$A:$DJ,35,FALSE))</f>
        <v>285.19</v>
      </c>
      <c r="AL196" s="327">
        <f>IF(VLOOKUP($AU196,'FE Source'!$A:$Y,19,FALSE)=0,"-",VLOOKUP($AU196,'FE Source'!$A:$Y,19,FALSE))</f>
        <v>104.9</v>
      </c>
      <c r="AM196" s="394" t="str">
        <f>IF(VLOOKUP($AU196,'FE Source'!$A:$DJ,36,FALSE)=0,"-",VLOOKUP($AU196,'FE Source'!$A:$DJ,36,FALSE))</f>
        <v>-</v>
      </c>
      <c r="AN196" s="167">
        <f>IF(VLOOKUP($AU196,'FE Source'!$A:$W,13,FALSE)=0,"-",VLOOKUP($AU196,'FE Source'!$A:$W,13,FALSE))</f>
        <v>5538.7</v>
      </c>
      <c r="AO196" s="199">
        <f>IF(J196="no","-",IF(VLOOKUP($AU196,'FE Source'!$A:$W,15,FALSE)=0,"-",VLOOKUP($AU196,'FE Source'!$A:$W,15,FALSE)))</f>
        <v>5.29</v>
      </c>
      <c r="AP196" s="202" t="str">
        <f>IF(AO196="-","-",IF(VLOOKUP($AU196,'FE Source'!$A:$Z,21,FALSE)=0,"-",IF(VLOOKUP($AU196,'FE Source'!$A:$Z,21,FALSE)=2,"Semi-Annual",IF(VLOOKUP($AU196,'FE Source'!$A:$Z,21,FALSE)=4,"Quarterly",IF(VLOOKUP($AU196,'FE Source'!$A:$Z,21,FALSE)=12,"Monthly","Annual")))))</f>
        <v>Monthly</v>
      </c>
      <c r="AQ196" s="171">
        <f t="array" ref="AQ196">IF(VLOOKUP($AU196,'FE Source'!$A:$W,16,FALSE)=0,"-",VLOOKUP($AU196,'FE Source'!$A:$W,16,FALSE))</f>
        <v>1.46</v>
      </c>
      <c r="AR196" s="176" t="str">
        <f>IF(VLOOKUP($AU196,'FE Source'!$A:$W,17,FALSE)=0,"-",VLOOKUP($AU196,'FE Source'!$A:$W,17,FALSE))</f>
        <v>Neutral</v>
      </c>
      <c r="AS196" s="174">
        <f>IF(VLOOKUP($AU196,'FE Source'!$AN:$AS,4,FALSE)="",VLOOKUP($AU196,'FE Source'!$AN:$AS,3,FALSE),VLOOKUP($AU196,'FE Source'!$AN:$AS,4,FALSE))</f>
        <v>8.89</v>
      </c>
      <c r="AT196" s="180">
        <f>IF(VLOOKUP($AU196,'FE Source'!$AN:$AS,5,FALSE)=0,"-",VLOOKUP($AU196,'FE Source'!$AN:$AS,5,FALSE))</f>
        <v>45783</v>
      </c>
      <c r="AU196" s="177" t="s">
        <v>8238</v>
      </c>
      <c r="BE196" s="219" t="str">
        <f>IF(VLOOKUP($AU196,'FE Source'!$A:$AK,22,FALSE)=0,"-",VLOOKUP($AU196,'FE Source'!$A:$AK,22,FALSE))</f>
        <v>-</v>
      </c>
      <c r="BF196" s="219" t="str">
        <f>IF(VLOOKUP($AU196,'FE Source'!$A:$AK,23,FALSE)=0,"-",VLOOKUP($AU196,'FE Source'!$A:$AK,23,FALSE))</f>
        <v>-</v>
      </c>
      <c r="BG196" s="219" t="str">
        <f>IF(VLOOKUP($AU196,'FE Source'!$A:$AK,24,FALSE)=0,"-",VLOOKUP($AU196,'FE Source'!$A:$AK,24,FALSE))</f>
        <v>-</v>
      </c>
      <c r="BH196" s="219" t="str">
        <f>IF(VLOOKUP($AU196,'FE Source'!$A:$AK,25,FALSE)=0,"-",VLOOKUP($AU196,'FE Source'!$A:$AK,25,FALSE))</f>
        <v>-</v>
      </c>
      <c r="BI196" s="219" t="str">
        <f>IF(VLOOKUP($AU196,'FE Source'!$A:$AK,26,FALSE)=0,"-",VLOOKUP($AU196,'FE Source'!$A:$AK,26,FALSE))</f>
        <v>-</v>
      </c>
      <c r="BJ196" s="219" t="str">
        <f>IF(VLOOKUP($AU196,'FE Source'!$A:$AK,27,FALSE)=0,"-",VLOOKUP($AU196,'FE Source'!$A:$AK,27,FALSE))</f>
        <v>-</v>
      </c>
      <c r="BK196" s="219" t="str">
        <f>IF(VLOOKUP($AU196,'FE Source'!$A:$AK,28,FALSE)=0,"-",VLOOKUP($AU196,'FE Source'!$A:$AK,28,FALSE))</f>
        <v>-</v>
      </c>
      <c r="BL196" s="219" t="str">
        <f>IF(VLOOKUP($AU196,'FE Source'!$A:$AK,29,FALSE)=0,"-",VLOOKUP($AU196,'FE Source'!$A:$AK,29,FALSE))</f>
        <v>-</v>
      </c>
      <c r="BM196" s="219">
        <f>IF(VLOOKUP($AU196,'FE Source'!$A:$AK,30,FALSE)=0,"-",VLOOKUP($AU196,'FE Source'!$A:$AK,30,FALSE))</f>
        <v>5.78</v>
      </c>
      <c r="BN196" t="str">
        <f>IF(VLOOKUP($AU196,'FE Source'!$A:$AK,31,FALSE)="No Specified Index","-",IF(VLOOKUP($AU196,'FE Source'!$A:$AK,31,FALSE)=0,"-",VLOOKUP($AU196,'FE Source'!$A:$AK,31,FALSE)))</f>
        <v>-</v>
      </c>
      <c r="BO196" s="217">
        <f>IF(VLOOKUP($AU196,'FE Source'!$A:$AK,32,FALSE)=0,"-",VLOOKUP($AU196,'FE Source'!$A:$AK,32,FALSE))</f>
        <v>44650</v>
      </c>
      <c r="BP196" s="18" t="str">
        <f>IF(VLOOKUP($AU196,'FE Source'!$AZ:$BC,2,FALSE)=0,"-",VLOOKUP($AU196,'FE Source'!$AZ:$BC,2,FALSE))</f>
        <v>-</v>
      </c>
      <c r="BQ196" s="18" t="str">
        <f>IF(VLOOKUP($AU196,'FE Source'!$AZ:$BC,3,FALSE)=0,"-",VLOOKUP($AU196,'FE Source'!$AZ:$BC,3,FALSE))</f>
        <v>-</v>
      </c>
      <c r="BR196" s="18" t="str">
        <f>IF(VLOOKUP($AU196,'FE Source'!$AZ:$BC,4,FALSE)=0,"-",VLOOKUP($AU196,'FE Source'!$AZ:$BC,4,FALSE))</f>
        <v>-</v>
      </c>
    </row>
    <row r="197" spans="1:70" ht="15" customHeight="1">
      <c r="A197" s="3"/>
      <c r="B197" s="159" t="str">
        <f>INDEX('UT - Retail'!$A$7:$A$1409,MATCH(AU197,'UT - Retail'!$U$7:$U$1409,0),1)</f>
        <v xml:space="preserve">Blackrock </v>
      </c>
      <c r="C197" s="710" t="str">
        <f>INDEX('UT - Retail'!$B$7:$B$1409,MATCH(AU197,'UT - Retail'!$U$7:$U$1409,0),1)</f>
        <v>Blackrock ESG Multi-Asset A2 EUR</v>
      </c>
      <c r="D197" s="711"/>
      <c r="E197" s="147" t="str">
        <f>VLOOKUP(C197,'UT - Retail'!$B:$K,8,FALSE)</f>
        <v>Mixed Assets</v>
      </c>
      <c r="F197" s="82" t="str">
        <f>VLOOKUP(C197,'UT - Retail'!$B:$K,9,FALSE)</f>
        <v>Global</v>
      </c>
      <c r="G197" s="82" t="str">
        <f>VLOOKUP(C197,'UT - Retail'!$B:$K,10,FALSE)</f>
        <v>General</v>
      </c>
      <c r="H197" s="82" t="str">
        <f>VLOOKUP(C197,'UT - Retail'!$B:$N,13,FALSE)</f>
        <v>No</v>
      </c>
      <c r="I197" s="82" t="str">
        <f>VLOOKUP(C197,'UT - Retail'!$B:$Q,14,FALSE)</f>
        <v>No</v>
      </c>
      <c r="J197" s="82" t="str">
        <f>VLOOKUP(C197,'UT - Retail'!$B:$Q,11,FALSE)</f>
        <v>No</v>
      </c>
      <c r="K197" s="130" t="str">
        <f>VLOOKUP(C197,'UT - Retail'!$B:$P,15,FALSE)</f>
        <v>Yes</v>
      </c>
      <c r="L197" s="82" t="str">
        <f>VLOOKUP(C197,'UT - Retail'!$B:$Q,16,FALSE)</f>
        <v>Both</v>
      </c>
      <c r="M197" s="173" t="str">
        <f>VLOOKUP(C197,'UT - Retail'!$B:$K,6,FALSE)</f>
        <v>EUR</v>
      </c>
      <c r="N197" s="173" t="str">
        <f>IFERROR(IF(MATCH(C197,'Portfolio Construction'!$AL:$AL,0),"Yes","No"),"No")</f>
        <v>No</v>
      </c>
      <c r="O197" s="173" t="str">
        <f>IFERROR(IF(MATCH(C197,'Portfolio Construction'!$AN:$AN,0),"Yes","No"),"No")</f>
        <v>No</v>
      </c>
      <c r="P197" s="173" t="str">
        <f>IFERROR(IF(MATCH(C197,'Portfolio Construction'!$AP:$AP,0),"Yes","No"),"No")</f>
        <v>No</v>
      </c>
      <c r="Q197" s="173" t="str">
        <f>IFERROR(IF(MATCH(C197,'Portfolio Construction'!$AR:$AR,0),"Yes","No"),"No")</f>
        <v>No</v>
      </c>
      <c r="R197" s="173" t="str">
        <f>IFERROR(IF(MATCH(C197,'Portfolio Construction'!$AT:$AT,0),"Yes","No"),"No")</f>
        <v>No</v>
      </c>
      <c r="S197" s="173" t="str">
        <f>IFERROR(IF(MATCH(C197,'Portfolio Construction'!$AV:$AV,0),"Yes","No"),"No")</f>
        <v>No</v>
      </c>
      <c r="T197" s="173" t="str">
        <f>IFERROR(IF(MATCH(C197,'Portfolio Construction'!$AX:$AX,0),"Yes","No"),"No")</f>
        <v>No</v>
      </c>
      <c r="U197" s="173" t="str">
        <f>IFERROR(IF(MATCH(C197,'Portfolio Construction'!$AZ:$AZ,0),"Yes","No"),"No")</f>
        <v>No</v>
      </c>
      <c r="V197" s="173" t="str">
        <f>IFERROR(IF(MATCH(C197,'Portfolio Construction'!$BB:$BB,0),"Yes","No"),"No")</f>
        <v>No</v>
      </c>
      <c r="W197" s="619">
        <f>IF(VLOOKUP($AU197,'FE Source'!$A:$W,3,FALSE)=0,"-",VLOOKUP($AU197,'FE Source'!$A:$W,3,FALSE))</f>
        <v>-0.56000000000000005</v>
      </c>
      <c r="X197" s="618">
        <f>IF(VLOOKUP($AU197,'FE Source'!$A:$W,4,FALSE)=0,"-",VLOOKUP($AU197,'FE Source'!$A:$W,4,FALSE))</f>
        <v>2.4300000000000002</v>
      </c>
      <c r="Y197" s="618">
        <f>IF(VLOOKUP($AU197,'FE Source'!$A:$W,5,FALSE)=0,"-",VLOOKUP($AU197,'FE Source'!$A:$W,5,FALSE))</f>
        <v>-0.88</v>
      </c>
      <c r="Z197" s="618">
        <f>IF(VLOOKUP($AU197,'FE Source'!$A:$W,6,FALSE)=0,"-",VLOOKUP($AU197,'FE Source'!$A:$W,6,FALSE))</f>
        <v>1.29</v>
      </c>
      <c r="AA197" s="618">
        <f>IF(VLOOKUP($AU197,'FE Source'!$A:$W,7,FALSE)=0,"-",VLOOKUP($AU197,'FE Source'!$A:$W,7,FALSE))</f>
        <v>-0.03</v>
      </c>
      <c r="AB197" s="618">
        <f>IF(VLOOKUP($AU197,'FE Source'!$A:$W,8,FALSE)=0,"-",VLOOKUP($AU197,'FE Source'!$A:$W,8,FALSE))</f>
        <v>2.2599999999999998</v>
      </c>
      <c r="AC197" s="623">
        <f>IF(VLOOKUP($AU197,'FE Source'!$A:$W,9,FALSE)=0,"-",VLOOKUP($AU197,'FE Source'!$A:$W,9,FALSE))</f>
        <v>2.62</v>
      </c>
      <c r="AD197" s="147">
        <f>IF(VLOOKUP($AU197,'FE Source'!$A:$W,10,FALSE)=0,"-",VLOOKUP($AU197,'FE Source'!$A:$W,10,FALSE))</f>
        <v>1.1399999999999999</v>
      </c>
      <c r="AE197" s="82">
        <f>IF(VLOOKUP($AU197,'FE Source'!$A:$W,11,FALSE)=0,"-",VLOOKUP($AU197,'FE Source'!$A:$W,11,FALSE))</f>
        <v>8.33</v>
      </c>
      <c r="AF197" s="82" t="str">
        <f>IF(VLOOKUP($AU197,'FE Source'!$A:$W,12,FALSE)=0,"-",VLOOKUP($AU197,'FE Source'!$A:$W,12,FALSE))</f>
        <v>-</v>
      </c>
      <c r="AG197" s="130">
        <f>IF(VLOOKUP($AU197,'FE Source'!$A:$W,14,FALSE)=0,"-",VLOOKUP($AU197,'FE Source'!$A:$W,14,FALSE))</f>
        <v>-13.93</v>
      </c>
      <c r="AH197" s="173">
        <f>IF(VLOOKUP($AU197,'FE Source'!$A:$DJ,33,FALSE)=0,"-",VLOOKUP($AU197,'FE Source'!$A:$DJ,33,FALSE))</f>
        <v>65.48</v>
      </c>
      <c r="AI197" s="203">
        <f>IF(VLOOKUP($AU197,'FE Source'!$A:$Y,20,FALSE)=0,"-",VLOOKUP($AU197,'FE Source'!$A:$Y,20,FALSE))</f>
        <v>107.93</v>
      </c>
      <c r="AJ197" s="257">
        <f>IF(VLOOKUP($AU197,'FE Source'!$A:$DJ,34,FALSE)=0,"-",VLOOKUP($AU197,'FE Source'!$A:$DJ,34,FALSE))</f>
        <v>116.89</v>
      </c>
      <c r="AK197" s="257">
        <f>IF(VLOOKUP($AU197,'FE Source'!$A:$DJ,35,FALSE)=0,"-",VLOOKUP($AU197,'FE Source'!$A:$DJ,35,FALSE))</f>
        <v>48.29</v>
      </c>
      <c r="AL197" s="326">
        <f>IF(VLOOKUP($AU197,'FE Source'!$A:$Y,19,FALSE)=0,"-",VLOOKUP($AU197,'FE Source'!$A:$Y,19,FALSE))</f>
        <v>125.8</v>
      </c>
      <c r="AM197" s="259">
        <f>IF(VLOOKUP($AU197,'FE Source'!$A:$DJ,36,FALSE)=0,"-",VLOOKUP($AU197,'FE Source'!$A:$DJ,36,FALSE))</f>
        <v>114.28</v>
      </c>
      <c r="AN197" s="165">
        <f>IF(VLOOKUP($AU197,'FE Source'!$A:$W,13,FALSE)=0,"-",VLOOKUP($AU197,'FE Source'!$A:$W,13,FALSE))</f>
        <v>5538.7</v>
      </c>
      <c r="AO197" s="198" t="str">
        <f>IF(J197="no","-",IF(VLOOKUP($AU197,'FE Source'!$A:$W,15,FALSE)=0,"-",VLOOKUP($AU197,'FE Source'!$A:$W,15,FALSE)))</f>
        <v>-</v>
      </c>
      <c r="AP197" s="201" t="str">
        <f>IF(AO197="-","-",IF(VLOOKUP($AU197,'FE Source'!$A:$Z,21,FALSE)=0,"-",IF(VLOOKUP($AU197,'FE Source'!$A:$Z,21,FALSE)=2,"Semi-Annual",IF(VLOOKUP($AU197,'FE Source'!$A:$Z,21,FALSE)=4,"Quarterly",IF(VLOOKUP($AU197,'FE Source'!$A:$Z,21,FALSE)=12,"Monthly","Annual")))))</f>
        <v>-</v>
      </c>
      <c r="AQ197" s="170">
        <f t="array" ref="AQ197">IF(VLOOKUP($AU197,'FE Source'!$A:$W,16,FALSE)=0,"-",VLOOKUP($AU197,'FE Source'!$A:$W,16,FALSE))</f>
        <v>1.47</v>
      </c>
      <c r="AR197" s="175" t="str">
        <f>IF(VLOOKUP($AU197,'FE Source'!$A:$W,17,FALSE)=0,"-",VLOOKUP($AU197,'FE Source'!$A:$W,17,FALSE))</f>
        <v>Neutral</v>
      </c>
      <c r="AS197" s="173">
        <f>IF(VLOOKUP($AU197,'FE Source'!$AN:$AS,4,FALSE)="",VLOOKUP($AU197,'FE Source'!$AN:$AS,3,FALSE),VLOOKUP($AU197,'FE Source'!$AN:$AS,4,FALSE))</f>
        <v>18.96</v>
      </c>
      <c r="AT197" s="179">
        <f>IF(VLOOKUP($AU197,'FE Source'!$AN:$AS,5,FALSE)=0,"-",VLOOKUP($AU197,'FE Source'!$AN:$AS,5,FALSE))</f>
        <v>45783</v>
      </c>
      <c r="AU197" s="163" t="s">
        <v>7070</v>
      </c>
      <c r="BE197" s="219">
        <f>IF(VLOOKUP($AU197,'FE Source'!$A:$AK,22,FALSE)=0,"-",VLOOKUP($AU197,'FE Source'!$A:$AK,22,FALSE))</f>
        <v>-2.62</v>
      </c>
      <c r="BF197" s="219">
        <f>IF(VLOOKUP($AU197,'FE Source'!$A:$AK,23,FALSE)=0,"-",VLOOKUP($AU197,'FE Source'!$A:$AK,23,FALSE))</f>
        <v>-0.26</v>
      </c>
      <c r="BG197" s="219">
        <f>IF(VLOOKUP($AU197,'FE Source'!$A:$AK,24,FALSE)=0,"-",VLOOKUP($AU197,'FE Source'!$A:$AK,24,FALSE))</f>
        <v>11.95</v>
      </c>
      <c r="BH197" s="219">
        <f>IF(VLOOKUP($AU197,'FE Source'!$A:$AK,25,FALSE)=0,"-",VLOOKUP($AU197,'FE Source'!$A:$AK,25,FALSE))</f>
        <v>-7.42</v>
      </c>
      <c r="BI197" s="219">
        <f>IF(VLOOKUP($AU197,'FE Source'!$A:$AK,26,FALSE)=0,"-",VLOOKUP($AU197,'FE Source'!$A:$AK,26,FALSE))</f>
        <v>10.9</v>
      </c>
      <c r="BJ197" s="219">
        <f>IF(VLOOKUP($AU197,'FE Source'!$A:$AK,27,FALSE)=0,"-",VLOOKUP($AU197,'FE Source'!$A:$AK,27,FALSE))</f>
        <v>17.91</v>
      </c>
      <c r="BK197" s="219">
        <f>IF(VLOOKUP($AU197,'FE Source'!$A:$AK,28,FALSE)=0,"-",VLOOKUP($AU197,'FE Source'!$A:$AK,28,FALSE))</f>
        <v>9</v>
      </c>
      <c r="BL197" s="219">
        <f>IF(VLOOKUP($AU197,'FE Source'!$A:$AK,29,FALSE)=0,"-",VLOOKUP($AU197,'FE Source'!$A:$AK,29,FALSE))</f>
        <v>-19.97</v>
      </c>
      <c r="BM197" s="219">
        <f>IF(VLOOKUP($AU197,'FE Source'!$A:$AK,30,FALSE)=0,"-",VLOOKUP($AU197,'FE Source'!$A:$AK,30,FALSE))</f>
        <v>7.07</v>
      </c>
      <c r="BN197" t="str">
        <f>IF(VLOOKUP($AU197,'FE Source'!$A:$AK,31,FALSE)="No Specified Index","-",IF(VLOOKUP($AU197,'FE Source'!$A:$AK,31,FALSE)=0,"-",VLOOKUP($AU197,'FE Source'!$A:$AK,31,FALSE)))</f>
        <v>-</v>
      </c>
      <c r="BO197" s="217">
        <f>IF(VLOOKUP($AU197,'FE Source'!$A:$AK,32,FALSE)=0,"-",VLOOKUP($AU197,'FE Source'!$A:$AK,32,FALSE))</f>
        <v>36164</v>
      </c>
      <c r="BP197" s="18">
        <f>IF(VLOOKUP($AU197,'FE Source'!$AZ:$BC,2,FALSE)=0,"-",VLOOKUP($AU197,'FE Source'!$AZ:$BC,2,FALSE))</f>
        <v>-2.95</v>
      </c>
      <c r="BQ197" s="18">
        <f>IF(VLOOKUP($AU197,'FE Source'!$AZ:$BC,3,FALSE)=0,"-",VLOOKUP($AU197,'FE Source'!$AZ:$BC,3,FALSE))</f>
        <v>-3.99</v>
      </c>
      <c r="BR197" s="18">
        <f>IF(VLOOKUP($AU197,'FE Source'!$AZ:$BC,4,FALSE)=0,"-",VLOOKUP($AU197,'FE Source'!$AZ:$BC,4,FALSE))</f>
        <v>-6.68</v>
      </c>
    </row>
    <row r="198" spans="1:70" ht="15" customHeight="1">
      <c r="A198" s="3"/>
      <c r="B198" s="159" t="str">
        <f>INDEX('UT - Retail'!$A$7:$A$1409,MATCH(AU198,'UT - Retail'!$U$7:$U$1409,0),1)</f>
        <v xml:space="preserve">Blackrock </v>
      </c>
      <c r="C198" s="710" t="str">
        <f>INDEX('UT - Retail'!$B$7:$B$1409,MATCH(AU198,'UT - Retail'!$U$7:$U$1409,0),1)</f>
        <v>Blackrock ESG Multi-Asset A2 SGD-H</v>
      </c>
      <c r="D198" s="711"/>
      <c r="E198" s="147" t="str">
        <f>VLOOKUP(C198,'UT - Retail'!$B:$K,8,FALSE)</f>
        <v>Mixed Assets</v>
      </c>
      <c r="F198" s="82" t="str">
        <f>VLOOKUP(C198,'UT - Retail'!$B:$K,9,FALSE)</f>
        <v>Global</v>
      </c>
      <c r="G198" s="82" t="str">
        <f>VLOOKUP(C198,'UT - Retail'!$B:$K,10,FALSE)</f>
        <v>General</v>
      </c>
      <c r="H198" s="82" t="str">
        <f>VLOOKUP(C198,'UT - Retail'!$B:$N,13,FALSE)</f>
        <v>No</v>
      </c>
      <c r="I198" s="82" t="str">
        <f>VLOOKUP(C198,'UT - Retail'!$B:$Q,14,FALSE)</f>
        <v>No</v>
      </c>
      <c r="J198" s="82" t="str">
        <f>VLOOKUP(C198,'UT - Retail'!$B:$Q,11,FALSE)</f>
        <v>No</v>
      </c>
      <c r="K198" s="130" t="str">
        <f>VLOOKUP(C198,'UT - Retail'!$B:$P,15,FALSE)</f>
        <v>Yes</v>
      </c>
      <c r="L198" s="82" t="str">
        <f>VLOOKUP(C198,'UT - Retail'!$B:$Q,16,FALSE)</f>
        <v>Both</v>
      </c>
      <c r="M198" s="173" t="str">
        <f>VLOOKUP(C198,'UT - Retail'!$B:$K,6,FALSE)</f>
        <v>SGD</v>
      </c>
      <c r="N198" s="173" t="str">
        <f>IFERROR(IF(MATCH(C198,'Portfolio Construction'!$AL:$AL,0),"Yes","No"),"No")</f>
        <v>No</v>
      </c>
      <c r="O198" s="173" t="str">
        <f>IFERROR(IF(MATCH(C198,'Portfolio Construction'!$AN:$AN,0),"Yes","No"),"No")</f>
        <v>No</v>
      </c>
      <c r="P198" s="173" t="str">
        <f>IFERROR(IF(MATCH(C198,'Portfolio Construction'!$AP:$AP,0),"Yes","No"),"No")</f>
        <v>No</v>
      </c>
      <c r="Q198" s="173" t="str">
        <f>IFERROR(IF(MATCH(C198,'Portfolio Construction'!$AR:$AR,0),"Yes","No"),"No")</f>
        <v>No</v>
      </c>
      <c r="R198" s="173" t="str">
        <f>IFERROR(IF(MATCH(C198,'Portfolio Construction'!$AT:$AT,0),"Yes","No"),"No")</f>
        <v>No</v>
      </c>
      <c r="S198" s="173" t="str">
        <f>IFERROR(IF(MATCH(C198,'Portfolio Construction'!$AV:$AV,0),"Yes","No"),"No")</f>
        <v>No</v>
      </c>
      <c r="T198" s="173" t="str">
        <f>IFERROR(IF(MATCH(C198,'Portfolio Construction'!$AX:$AX,0),"Yes","No"),"No")</f>
        <v>No</v>
      </c>
      <c r="U198" s="173" t="str">
        <f>IFERROR(IF(MATCH(C198,'Portfolio Construction'!$AZ:$AZ,0),"Yes","No"),"No")</f>
        <v>No</v>
      </c>
      <c r="V198" s="173" t="str">
        <f>IFERROR(IF(MATCH(C198,'Portfolio Construction'!$BB:$BB,0),"Yes","No"),"No")</f>
        <v>No</v>
      </c>
      <c r="W198" s="619">
        <f>IF(VLOOKUP($AU198,'FE Source'!$A:$W,3,FALSE)=0,"-",VLOOKUP($AU198,'FE Source'!$A:$W,3,FALSE))</f>
        <v>-4.21</v>
      </c>
      <c r="X198" s="618">
        <f>IF(VLOOKUP($AU198,'FE Source'!$A:$W,4,FALSE)=0,"-",VLOOKUP($AU198,'FE Source'!$A:$W,4,FALSE))</f>
        <v>3.25</v>
      </c>
      <c r="Y198" s="618">
        <f>IF(VLOOKUP($AU198,'FE Source'!$A:$W,5,FALSE)=0,"-",VLOOKUP($AU198,'FE Source'!$A:$W,5,FALSE))</f>
        <v>-3.29</v>
      </c>
      <c r="Z198" s="618">
        <f>IF(VLOOKUP($AU198,'FE Source'!$A:$W,6,FALSE)=0,"-",VLOOKUP($AU198,'FE Source'!$A:$W,6,FALSE))</f>
        <v>0.42</v>
      </c>
      <c r="AA198" s="618">
        <f>IF(VLOOKUP($AU198,'FE Source'!$A:$W,7,FALSE)=0,"-",VLOOKUP($AU198,'FE Source'!$A:$W,7,FALSE))</f>
        <v>0.5</v>
      </c>
      <c r="AB198" s="618">
        <f>IF(VLOOKUP($AU198,'FE Source'!$A:$W,8,FALSE)=0,"-",VLOOKUP($AU198,'FE Source'!$A:$W,8,FALSE))</f>
        <v>3.83</v>
      </c>
      <c r="AC198" s="623" t="str">
        <f>IF(VLOOKUP($AU198,'FE Source'!$A:$W,9,FALSE)=0,"-",VLOOKUP($AU198,'FE Source'!$A:$W,9,FALSE))</f>
        <v>-</v>
      </c>
      <c r="AD198" s="147">
        <f>IF(VLOOKUP($AU198,'FE Source'!$A:$W,10,FALSE)=0,"-",VLOOKUP($AU198,'FE Source'!$A:$W,10,FALSE))</f>
        <v>1.1399999999999999</v>
      </c>
      <c r="AE198" s="82">
        <f>IF(VLOOKUP($AU198,'FE Source'!$A:$W,11,FALSE)=0,"-",VLOOKUP($AU198,'FE Source'!$A:$W,11,FALSE))</f>
        <v>8.82</v>
      </c>
      <c r="AF198" s="82" t="str">
        <f>IF(VLOOKUP($AU198,'FE Source'!$A:$W,12,FALSE)=0,"-",VLOOKUP($AU198,'FE Source'!$A:$W,12,FALSE))</f>
        <v>-</v>
      </c>
      <c r="AG198" s="130">
        <f>IF(VLOOKUP($AU198,'FE Source'!$A:$W,14,FALSE)=0,"-",VLOOKUP($AU198,'FE Source'!$A:$W,14,FALSE))</f>
        <v>-11.67</v>
      </c>
      <c r="AH198" s="173">
        <f>IF(VLOOKUP($AU198,'FE Source'!$A:$DJ,33,FALSE)=0,"-",VLOOKUP($AU198,'FE Source'!$A:$DJ,33,FALSE))</f>
        <v>113.08</v>
      </c>
      <c r="AI198" s="203">
        <f>IF(VLOOKUP($AU198,'FE Source'!$A:$Y,20,FALSE)=0,"-",VLOOKUP($AU198,'FE Source'!$A:$Y,20,FALSE))</f>
        <v>111.58</v>
      </c>
      <c r="AJ198" s="257">
        <f>IF(VLOOKUP($AU198,'FE Source'!$A:$DJ,34,FALSE)=0,"-",VLOOKUP($AU198,'FE Source'!$A:$DJ,34,FALSE))</f>
        <v>110.97</v>
      </c>
      <c r="AK198" s="257">
        <f>IF(VLOOKUP($AU198,'FE Source'!$A:$DJ,35,FALSE)=0,"-",VLOOKUP($AU198,'FE Source'!$A:$DJ,35,FALSE))</f>
        <v>188.37</v>
      </c>
      <c r="AL198" s="326">
        <f>IF(VLOOKUP($AU198,'FE Source'!$A:$Y,19,FALSE)=0,"-",VLOOKUP($AU198,'FE Source'!$A:$Y,19,FALSE))</f>
        <v>129.93</v>
      </c>
      <c r="AM198" s="259">
        <f>IF(VLOOKUP($AU198,'FE Source'!$A:$DJ,36,FALSE)=0,"-",VLOOKUP($AU198,'FE Source'!$A:$DJ,36,FALSE))</f>
        <v>95.35</v>
      </c>
      <c r="AN198" s="165">
        <f>IF(VLOOKUP($AU198,'FE Source'!$A:$W,13,FALSE)=0,"-",VLOOKUP($AU198,'FE Source'!$A:$W,13,FALSE))</f>
        <v>5538.7</v>
      </c>
      <c r="AO198" s="198" t="str">
        <f>IF(J198="no","-",IF(VLOOKUP($AU198,'FE Source'!$A:$W,15,FALSE)=0,"-",VLOOKUP($AU198,'FE Source'!$A:$W,15,FALSE)))</f>
        <v>-</v>
      </c>
      <c r="AP198" s="201" t="str">
        <f>IF(AO198="-","-",IF(VLOOKUP($AU198,'FE Source'!$A:$Z,21,FALSE)=0,"-",IF(VLOOKUP($AU198,'FE Source'!$A:$Z,21,FALSE)=2,"Semi-Annual",IF(VLOOKUP($AU198,'FE Source'!$A:$Z,21,FALSE)=4,"Quarterly",IF(VLOOKUP($AU198,'FE Source'!$A:$Z,21,FALSE)=12,"Monthly","Annual")))))</f>
        <v>-</v>
      </c>
      <c r="AQ198" s="170">
        <f t="array" ref="AQ198">IF(VLOOKUP($AU198,'FE Source'!$A:$W,16,FALSE)=0,"-",VLOOKUP($AU198,'FE Source'!$A:$W,16,FALSE))</f>
        <v>1.46</v>
      </c>
      <c r="AR198" s="175" t="str">
        <f>IF(VLOOKUP($AU198,'FE Source'!$A:$W,17,FALSE)=0,"-",VLOOKUP($AU198,'FE Source'!$A:$W,17,FALSE))</f>
        <v>-</v>
      </c>
      <c r="AS198" s="173">
        <f>IF(VLOOKUP($AU198,'FE Source'!$AN:$AS,4,FALSE)="",VLOOKUP($AU198,'FE Source'!$AN:$AS,3,FALSE),VLOOKUP($AU198,'FE Source'!$AN:$AS,4,FALSE))</f>
        <v>12.07</v>
      </c>
      <c r="AT198" s="179">
        <f>IF(VLOOKUP($AU198,'FE Source'!$AN:$AS,5,FALSE)=0,"-",VLOOKUP($AU198,'FE Source'!$AN:$AS,5,FALSE))</f>
        <v>45783</v>
      </c>
      <c r="AU198" s="178" t="s">
        <v>7071</v>
      </c>
      <c r="BE198" s="219" t="str">
        <f>IF(VLOOKUP($AU198,'FE Source'!$A:$AK,22,FALSE)=0,"-",VLOOKUP($AU198,'FE Source'!$A:$AK,22,FALSE))</f>
        <v>-</v>
      </c>
      <c r="BF198" s="219" t="str">
        <f>IF(VLOOKUP($AU198,'FE Source'!$A:$AK,23,FALSE)=0,"-",VLOOKUP($AU198,'FE Source'!$A:$AK,23,FALSE))</f>
        <v>-</v>
      </c>
      <c r="BG198" s="219" t="str">
        <f>IF(VLOOKUP($AU198,'FE Source'!$A:$AK,24,FALSE)=0,"-",VLOOKUP($AU198,'FE Source'!$A:$AK,24,FALSE))</f>
        <v>-</v>
      </c>
      <c r="BH198" s="219" t="str">
        <f>IF(VLOOKUP($AU198,'FE Source'!$A:$AK,25,FALSE)=0,"-",VLOOKUP($AU198,'FE Source'!$A:$AK,25,FALSE))</f>
        <v>-</v>
      </c>
      <c r="BI198" s="219" t="str">
        <f>IF(VLOOKUP($AU198,'FE Source'!$A:$AK,26,FALSE)=0,"-",VLOOKUP($AU198,'FE Source'!$A:$AK,26,FALSE))</f>
        <v>-</v>
      </c>
      <c r="BJ198" s="219">
        <f>IF(VLOOKUP($AU198,'FE Source'!$A:$AK,27,FALSE)=0,"-",VLOOKUP($AU198,'FE Source'!$A:$AK,27,FALSE))</f>
        <v>10.69</v>
      </c>
      <c r="BK198" s="219">
        <f>IF(VLOOKUP($AU198,'FE Source'!$A:$AK,28,FALSE)=0,"-",VLOOKUP($AU198,'FE Source'!$A:$AK,28,FALSE))</f>
        <v>15.7</v>
      </c>
      <c r="BL198" s="219">
        <f>IF(VLOOKUP($AU198,'FE Source'!$A:$AK,29,FALSE)=0,"-",VLOOKUP($AU198,'FE Source'!$A:$AK,29,FALSE))</f>
        <v>-12.71</v>
      </c>
      <c r="BM198" s="219">
        <f>IF(VLOOKUP($AU198,'FE Source'!$A:$AK,30,FALSE)=0,"-",VLOOKUP($AU198,'FE Source'!$A:$AK,30,FALSE))</f>
        <v>5.72</v>
      </c>
      <c r="BN198" t="str">
        <f>IF(VLOOKUP($AU198,'FE Source'!$A:$AK,31,FALSE)="No Specified Index","-",IF(VLOOKUP($AU198,'FE Source'!$A:$AK,31,FALSE)=0,"-",VLOOKUP($AU198,'FE Source'!$A:$AK,31,FALSE)))</f>
        <v>-</v>
      </c>
      <c r="BO198" s="217">
        <f>IF(VLOOKUP($AU198,'FE Source'!$A:$AK,32,FALSE)=0,"-",VLOOKUP($AU198,'FE Source'!$A:$AK,32,FALSE))</f>
        <v>43796</v>
      </c>
      <c r="BP198" s="18" t="str">
        <f>IF(VLOOKUP($AU198,'FE Source'!$AZ:$BC,2,FALSE)=0,"-",VLOOKUP($AU198,'FE Source'!$AZ:$BC,2,FALSE))</f>
        <v>-</v>
      </c>
      <c r="BQ198" s="18" t="str">
        <f>IF(VLOOKUP($AU198,'FE Source'!$AZ:$BC,3,FALSE)=0,"-",VLOOKUP($AU198,'FE Source'!$AZ:$BC,3,FALSE))</f>
        <v>-</v>
      </c>
      <c r="BR198" s="18" t="str">
        <f>IF(VLOOKUP($AU198,'FE Source'!$AZ:$BC,4,FALSE)=0,"-",VLOOKUP($AU198,'FE Source'!$AZ:$BC,4,FALSE))</f>
        <v>-</v>
      </c>
    </row>
    <row r="199" spans="1:70" ht="15" customHeight="1">
      <c r="A199" s="3"/>
      <c r="B199" s="159" t="str">
        <f>INDEX('UT - Retail'!$A$7:$A$1409,MATCH(AU199,'UT - Retail'!$U$7:$U$1409,0),1)</f>
        <v xml:space="preserve">Blackrock </v>
      </c>
      <c r="C199" s="710" t="str">
        <f>INDEX('UT - Retail'!$B$7:$B$1409,MATCH(AU199,'UT - Retail'!$U$7:$U$1409,0),1)</f>
        <v>Blackrock ESG Multi-Asset A2 USD-H</v>
      </c>
      <c r="D199" s="711"/>
      <c r="E199" s="147" t="str">
        <f>VLOOKUP(C199,'UT - Retail'!$B:$K,8,FALSE)</f>
        <v>Mixed Assets</v>
      </c>
      <c r="F199" s="82" t="str">
        <f>VLOOKUP(C199,'UT - Retail'!$B:$K,9,FALSE)</f>
        <v>Global</v>
      </c>
      <c r="G199" s="82" t="str">
        <f>VLOOKUP(C199,'UT - Retail'!$B:$K,10,FALSE)</f>
        <v>General</v>
      </c>
      <c r="H199" s="82" t="str">
        <f>VLOOKUP(C199,'UT - Retail'!$B:$N,13,FALSE)</f>
        <v>No</v>
      </c>
      <c r="I199" s="82" t="str">
        <f>VLOOKUP(C199,'UT - Retail'!$B:$Q,14,FALSE)</f>
        <v>No</v>
      </c>
      <c r="J199" s="82" t="str">
        <f>VLOOKUP(C199,'UT - Retail'!$B:$Q,11,FALSE)</f>
        <v>No</v>
      </c>
      <c r="K199" s="130" t="str">
        <f>VLOOKUP(C199,'UT - Retail'!$B:$P,15,FALSE)</f>
        <v>Yes</v>
      </c>
      <c r="L199" s="82" t="str">
        <f>VLOOKUP(C199,'UT - Retail'!$B:$Q,16,FALSE)</f>
        <v>iFast</v>
      </c>
      <c r="M199" s="173" t="str">
        <f>VLOOKUP(C199,'UT - Retail'!$B:$K,6,FALSE)</f>
        <v>USD</v>
      </c>
      <c r="N199" s="173" t="str">
        <f>IFERROR(IF(MATCH(C199,'Portfolio Construction'!$AL:$AL,0),"Yes","No"),"No")</f>
        <v>No</v>
      </c>
      <c r="O199" s="173" t="str">
        <f>IFERROR(IF(MATCH(C199,'Portfolio Construction'!$AN:$AN,0),"Yes","No"),"No")</f>
        <v>No</v>
      </c>
      <c r="P199" s="173" t="str">
        <f>IFERROR(IF(MATCH(C199,'Portfolio Construction'!$AP:$AP,0),"Yes","No"),"No")</f>
        <v>No</v>
      </c>
      <c r="Q199" s="173" t="str">
        <f>IFERROR(IF(MATCH(C199,'Portfolio Construction'!$AR:$AR,0),"Yes","No"),"No")</f>
        <v>No</v>
      </c>
      <c r="R199" s="173" t="str">
        <f>IFERROR(IF(MATCH(C199,'Portfolio Construction'!$AT:$AT,0),"Yes","No"),"No")</f>
        <v>No</v>
      </c>
      <c r="S199" s="173" t="str">
        <f>IFERROR(IF(MATCH(C199,'Portfolio Construction'!$AV:$AV,0),"Yes","No"),"No")</f>
        <v>No</v>
      </c>
      <c r="T199" s="173" t="str">
        <f>IFERROR(IF(MATCH(C199,'Portfolio Construction'!$AX:$AX,0),"Yes","No"),"No")</f>
        <v>No</v>
      </c>
      <c r="U199" s="173" t="str">
        <f>IFERROR(IF(MATCH(C199,'Portfolio Construction'!$AZ:$AZ,0),"Yes","No"),"No")</f>
        <v>No</v>
      </c>
      <c r="V199" s="173" t="str">
        <f>IFERROR(IF(MATCH(C199,'Portfolio Construction'!$BB:$BB,0),"Yes","No"),"No")</f>
        <v>No</v>
      </c>
      <c r="W199" s="619">
        <f>IF(VLOOKUP($AU199,'FE Source'!$A:$W,3,FALSE)=0,"-",VLOOKUP($AU199,'FE Source'!$A:$W,3,FALSE))</f>
        <v>-8.74</v>
      </c>
      <c r="X199" s="618">
        <f>IF(VLOOKUP($AU199,'FE Source'!$A:$W,4,FALSE)=0,"-",VLOOKUP($AU199,'FE Source'!$A:$W,4,FALSE))</f>
        <v>-0.52</v>
      </c>
      <c r="Y199" s="618">
        <f>IF(VLOOKUP($AU199,'FE Source'!$A:$W,5,FALSE)=0,"-",VLOOKUP($AU199,'FE Source'!$A:$W,5,FALSE))</f>
        <v>-5.51</v>
      </c>
      <c r="Z199" s="618">
        <f>IF(VLOOKUP($AU199,'FE Source'!$A:$W,6,FALSE)=0,"-",VLOOKUP($AU199,'FE Source'!$A:$W,6,FALSE))</f>
        <v>-2.25</v>
      </c>
      <c r="AA199" s="618">
        <f>IF(VLOOKUP($AU199,'FE Source'!$A:$W,7,FALSE)=0,"-",VLOOKUP($AU199,'FE Source'!$A:$W,7,FALSE))</f>
        <v>-0.31</v>
      </c>
      <c r="AB199" s="618">
        <f>IF(VLOOKUP($AU199,'FE Source'!$A:$W,8,FALSE)=0,"-",VLOOKUP($AU199,'FE Source'!$A:$W,8,FALSE))</f>
        <v>2.82</v>
      </c>
      <c r="AC199" s="623">
        <f>IF(VLOOKUP($AU199,'FE Source'!$A:$W,9,FALSE)=0,"-",VLOOKUP($AU199,'FE Source'!$A:$W,9,FALSE))</f>
        <v>4.28</v>
      </c>
      <c r="AD199" s="147">
        <f>IF(VLOOKUP($AU199,'FE Source'!$A:$W,10,FALSE)=0,"-",VLOOKUP($AU199,'FE Source'!$A:$W,10,FALSE))</f>
        <v>0.78</v>
      </c>
      <c r="AE199" s="82">
        <f>IF(VLOOKUP($AU199,'FE Source'!$A:$W,11,FALSE)=0,"-",VLOOKUP($AU199,'FE Source'!$A:$W,11,FALSE))</f>
        <v>8.51</v>
      </c>
      <c r="AF199" s="82" t="str">
        <f>IF(VLOOKUP($AU199,'FE Source'!$A:$W,12,FALSE)=0,"-",VLOOKUP($AU199,'FE Source'!$A:$W,12,FALSE))</f>
        <v>-</v>
      </c>
      <c r="AG199" s="130">
        <f>IF(VLOOKUP($AU199,'FE Source'!$A:$W,14,FALSE)=0,"-",VLOOKUP($AU199,'FE Source'!$A:$W,14,FALSE))</f>
        <v>-10.87</v>
      </c>
      <c r="AH199" s="173">
        <f>IF(VLOOKUP($AU199,'FE Source'!$A:$DJ,33,FALSE)=0,"-",VLOOKUP($AU199,'FE Source'!$A:$DJ,33,FALSE))</f>
        <v>133.6</v>
      </c>
      <c r="AI199" s="203">
        <f>IF(VLOOKUP($AU199,'FE Source'!$A:$Y,20,FALSE)=0,"-",VLOOKUP($AU199,'FE Source'!$A:$Y,20,FALSE))</f>
        <v>79.290000000000006</v>
      </c>
      <c r="AJ199" s="257">
        <f>IF(VLOOKUP($AU199,'FE Source'!$A:$DJ,34,FALSE)=0,"-",VLOOKUP($AU199,'FE Source'!$A:$DJ,34,FALSE))</f>
        <v>73.28</v>
      </c>
      <c r="AK199" s="257">
        <f>IF(VLOOKUP($AU199,'FE Source'!$A:$DJ,35,FALSE)=0,"-",VLOOKUP($AU199,'FE Source'!$A:$DJ,35,FALSE))</f>
        <v>288.05</v>
      </c>
      <c r="AL199" s="326">
        <f>IF(VLOOKUP($AU199,'FE Source'!$A:$Y,19,FALSE)=0,"-",VLOOKUP($AU199,'FE Source'!$A:$Y,19,FALSE))</f>
        <v>105.92</v>
      </c>
      <c r="AM199" s="259">
        <f>IF(VLOOKUP($AU199,'FE Source'!$A:$DJ,36,FALSE)=0,"-",VLOOKUP($AU199,'FE Source'!$A:$DJ,36,FALSE))</f>
        <v>66.599999999999994</v>
      </c>
      <c r="AN199" s="165">
        <f>IF(VLOOKUP($AU199,'FE Source'!$A:$W,13,FALSE)=0,"-",VLOOKUP($AU199,'FE Source'!$A:$W,13,FALSE))</f>
        <v>5538.7</v>
      </c>
      <c r="AO199" s="198" t="str">
        <f>IF(J199="no","-",IF(VLOOKUP($AU199,'FE Source'!$A:$W,15,FALSE)=0,"-",VLOOKUP($AU199,'FE Source'!$A:$W,15,FALSE)))</f>
        <v>-</v>
      </c>
      <c r="AP199" s="201" t="str">
        <f>IF(AO199="-","-",IF(VLOOKUP($AU199,'FE Source'!$A:$Z,21,FALSE)=0,"-",IF(VLOOKUP($AU199,'FE Source'!$A:$Z,21,FALSE)=2,"Semi-Annual",IF(VLOOKUP($AU199,'FE Source'!$A:$Z,21,FALSE)=4,"Quarterly",IF(VLOOKUP($AU199,'FE Source'!$A:$Z,21,FALSE)=12,"Monthly","Annual")))))</f>
        <v>-</v>
      </c>
      <c r="AQ199" s="170">
        <f t="array" ref="AQ199">IF(VLOOKUP($AU199,'FE Source'!$A:$W,16,FALSE)=0,"-",VLOOKUP($AU199,'FE Source'!$A:$W,16,FALSE))</f>
        <v>1.46</v>
      </c>
      <c r="AR199" s="175" t="str">
        <f>IF(VLOOKUP($AU199,'FE Source'!$A:$W,17,FALSE)=0,"-",VLOOKUP($AU199,'FE Source'!$A:$W,17,FALSE))</f>
        <v>Neutral</v>
      </c>
      <c r="AS199" s="173">
        <f>IF(VLOOKUP($AU199,'FE Source'!$AN:$AS,4,FALSE)="",VLOOKUP($AU199,'FE Source'!$AN:$AS,3,FALSE),VLOOKUP($AU199,'FE Source'!$AN:$AS,4,FALSE))</f>
        <v>52.97</v>
      </c>
      <c r="AT199" s="179">
        <f>IF(VLOOKUP($AU199,'FE Source'!$AN:$AS,5,FALSE)=0,"-",VLOOKUP($AU199,'FE Source'!$AN:$AS,5,FALSE))</f>
        <v>45783</v>
      </c>
      <c r="AU199" s="163" t="s">
        <v>7072</v>
      </c>
      <c r="BE199" s="219">
        <f>IF(VLOOKUP($AU199,'FE Source'!$A:$AK,22,FALSE)=0,"-",VLOOKUP($AU199,'FE Source'!$A:$AK,22,FALSE))</f>
        <v>7.91</v>
      </c>
      <c r="BF199" s="219">
        <f>IF(VLOOKUP($AU199,'FE Source'!$A:$AK,23,FALSE)=0,"-",VLOOKUP($AU199,'FE Source'!$A:$AK,23,FALSE))</f>
        <v>3.35</v>
      </c>
      <c r="BG199" s="219">
        <f>IF(VLOOKUP($AU199,'FE Source'!$A:$AK,24,FALSE)=0,"-",VLOOKUP($AU199,'FE Source'!$A:$AK,24,FALSE))</f>
        <v>0.09</v>
      </c>
      <c r="BH199" s="219">
        <f>IF(VLOOKUP($AU199,'FE Source'!$A:$AK,25,FALSE)=0,"-",VLOOKUP($AU199,'FE Source'!$A:$AK,25,FALSE))</f>
        <v>-0.28999999999999998</v>
      </c>
      <c r="BI199" s="219">
        <f>IF(VLOOKUP($AU199,'FE Source'!$A:$AK,26,FALSE)=0,"-",VLOOKUP($AU199,'FE Source'!$A:$AK,26,FALSE))</f>
        <v>16.23</v>
      </c>
      <c r="BJ199" s="219">
        <f>IF(VLOOKUP($AU199,'FE Source'!$A:$AK,27,FALSE)=0,"-",VLOOKUP($AU199,'FE Source'!$A:$AK,27,FALSE))</f>
        <v>9.5399999999999991</v>
      </c>
      <c r="BK199" s="219">
        <f>IF(VLOOKUP($AU199,'FE Source'!$A:$AK,28,FALSE)=0,"-",VLOOKUP($AU199,'FE Source'!$A:$AK,28,FALSE))</f>
        <v>18.059999999999999</v>
      </c>
      <c r="BL199" s="219">
        <f>IF(VLOOKUP($AU199,'FE Source'!$A:$AK,29,FALSE)=0,"-",VLOOKUP($AU199,'FE Source'!$A:$AK,29,FALSE))</f>
        <v>-12.86</v>
      </c>
      <c r="BM199" s="219">
        <f>IF(VLOOKUP($AU199,'FE Source'!$A:$AK,30,FALSE)=0,"-",VLOOKUP($AU199,'FE Source'!$A:$AK,30,FALSE))</f>
        <v>5.77</v>
      </c>
      <c r="BN199" t="str">
        <f>IF(VLOOKUP($AU199,'FE Source'!$A:$AK,31,FALSE)="No Specified Index","-",IF(VLOOKUP($AU199,'FE Source'!$A:$AK,31,FALSE)=0,"-",VLOOKUP($AU199,'FE Source'!$A:$AK,31,FALSE)))</f>
        <v>-</v>
      </c>
      <c r="BO199" s="217">
        <f>IF(VLOOKUP($AU199,'FE Source'!$A:$AK,32,FALSE)=0,"-",VLOOKUP($AU199,'FE Source'!$A:$AK,32,FALSE))</f>
        <v>39202</v>
      </c>
      <c r="BP199" s="18">
        <f>IF(VLOOKUP($AU199,'FE Source'!$AZ:$BC,2,FALSE)=0,"-",VLOOKUP($AU199,'FE Source'!$AZ:$BC,2,FALSE))</f>
        <v>-3.33</v>
      </c>
      <c r="BQ199" s="18">
        <f>IF(VLOOKUP($AU199,'FE Source'!$AZ:$BC,3,FALSE)=0,"-",VLOOKUP($AU199,'FE Source'!$AZ:$BC,3,FALSE))</f>
        <v>-5.46</v>
      </c>
      <c r="BR199" s="18">
        <f>IF(VLOOKUP($AU199,'FE Source'!$AZ:$BC,4,FALSE)=0,"-",VLOOKUP($AU199,'FE Source'!$AZ:$BC,4,FALSE))</f>
        <v>-5.6</v>
      </c>
    </row>
    <row r="200" spans="1:70" ht="15" customHeight="1">
      <c r="A200" s="3"/>
      <c r="B200" s="159" t="str">
        <f>INDEX('UT - Retail'!$A$7:$A$1409,MATCH(AU200,'UT - Retail'!$U$7:$U$1409,0),1)</f>
        <v xml:space="preserve">Blackrock </v>
      </c>
      <c r="C200" s="710" t="str">
        <f>INDEX('UT - Retail'!$B$7:$B$1409,MATCH(AU200,'UT - Retail'!$U$7:$U$1409,0),1)</f>
        <v>Blackrock ESG Multi-Asset A8 SGD-H</v>
      </c>
      <c r="D200" s="711"/>
      <c r="E200" s="147" t="str">
        <f>VLOOKUP(C200,'UT - Retail'!$B:$K,8,FALSE)</f>
        <v>Mixed Assets</v>
      </c>
      <c r="F200" s="82" t="str">
        <f>VLOOKUP(C200,'UT - Retail'!$B:$K,9,FALSE)</f>
        <v>Global</v>
      </c>
      <c r="G200" s="82" t="str">
        <f>VLOOKUP(C200,'UT - Retail'!$B:$K,10,FALSE)</f>
        <v>General</v>
      </c>
      <c r="H200" s="82" t="str">
        <f>VLOOKUP(C200,'UT - Retail'!$B:$N,13,FALSE)</f>
        <v>No</v>
      </c>
      <c r="I200" s="82" t="str">
        <f>VLOOKUP(C200,'UT - Retail'!$B:$Q,14,FALSE)</f>
        <v>No</v>
      </c>
      <c r="J200" s="82" t="str">
        <f>VLOOKUP(C200,'UT - Retail'!$B:$Q,11,FALSE)</f>
        <v>Yes</v>
      </c>
      <c r="K200" s="130" t="str">
        <f>VLOOKUP(C200,'UT - Retail'!$B:$P,15,FALSE)</f>
        <v>Yes</v>
      </c>
      <c r="L200" s="82" t="str">
        <f>VLOOKUP(C200,'UT - Retail'!$B:$Q,16,FALSE)</f>
        <v>Both</v>
      </c>
      <c r="M200" s="173" t="str">
        <f>VLOOKUP(C200,'UT - Retail'!$B:$K,6,FALSE)</f>
        <v>SGD</v>
      </c>
      <c r="N200" s="173" t="str">
        <f>IFERROR(IF(MATCH(C200,'Portfolio Construction'!$AL:$AL,0),"Yes","No"),"No")</f>
        <v>No</v>
      </c>
      <c r="O200" s="173" t="str">
        <f>IFERROR(IF(MATCH(C200,'Portfolio Construction'!$AN:$AN,0),"Yes","No"),"No")</f>
        <v>No</v>
      </c>
      <c r="P200" s="173" t="str">
        <f>IFERROR(IF(MATCH(C200,'Portfolio Construction'!$AP:$AP,0),"Yes","No"),"No")</f>
        <v>No</v>
      </c>
      <c r="Q200" s="173" t="str">
        <f>IFERROR(IF(MATCH(C200,'Portfolio Construction'!$AR:$AR,0),"Yes","No"),"No")</f>
        <v>No</v>
      </c>
      <c r="R200" s="173" t="str">
        <f>IFERROR(IF(MATCH(C200,'Portfolio Construction'!$AT:$AT,0),"Yes","No"),"No")</f>
        <v>No</v>
      </c>
      <c r="S200" s="173" t="str">
        <f>IFERROR(IF(MATCH(C200,'Portfolio Construction'!$AV:$AV,0),"Yes","No"),"No")</f>
        <v>No</v>
      </c>
      <c r="T200" s="173" t="str">
        <f>IFERROR(IF(MATCH(C200,'Portfolio Construction'!$AX:$AX,0),"Yes","No"),"No")</f>
        <v>No</v>
      </c>
      <c r="U200" s="173" t="str">
        <f>IFERROR(IF(MATCH(C200,'Portfolio Construction'!$AZ:$AZ,0),"Yes","No"),"No")</f>
        <v>No</v>
      </c>
      <c r="V200" s="173" t="str">
        <f>IFERROR(IF(MATCH(C200,'Portfolio Construction'!$BB:$BB,0),"Yes","No"),"No")</f>
        <v>No</v>
      </c>
      <c r="W200" s="619">
        <f>IF(VLOOKUP($AU200,'FE Source'!$A:$W,3,FALSE)=0,"-",VLOOKUP($AU200,'FE Source'!$A:$W,3,FALSE))</f>
        <v>-4.24</v>
      </c>
      <c r="X200" s="618">
        <f>IF(VLOOKUP($AU200,'FE Source'!$A:$W,4,FALSE)=0,"-",VLOOKUP($AU200,'FE Source'!$A:$W,4,FALSE))</f>
        <v>3.23</v>
      </c>
      <c r="Y200" s="618">
        <f>IF(VLOOKUP($AU200,'FE Source'!$A:$W,5,FALSE)=0,"-",VLOOKUP($AU200,'FE Source'!$A:$W,5,FALSE))</f>
        <v>-3.23</v>
      </c>
      <c r="Z200" s="618">
        <f>IF(VLOOKUP($AU200,'FE Source'!$A:$W,6,FALSE)=0,"-",VLOOKUP($AU200,'FE Source'!$A:$W,6,FALSE))</f>
        <v>0.44</v>
      </c>
      <c r="AA200" s="618">
        <f>IF(VLOOKUP($AU200,'FE Source'!$A:$W,7,FALSE)=0,"-",VLOOKUP($AU200,'FE Source'!$A:$W,7,FALSE))</f>
        <v>0.51</v>
      </c>
      <c r="AB200" s="618">
        <f>IF(VLOOKUP($AU200,'FE Source'!$A:$W,8,FALSE)=0,"-",VLOOKUP($AU200,'FE Source'!$A:$W,8,FALSE))</f>
        <v>3.83</v>
      </c>
      <c r="AC200" s="623" t="str">
        <f>IF(VLOOKUP($AU200,'FE Source'!$A:$W,9,FALSE)=0,"-",VLOOKUP($AU200,'FE Source'!$A:$W,9,FALSE))</f>
        <v>-</v>
      </c>
      <c r="AD200" s="147">
        <f>IF(VLOOKUP($AU200,'FE Source'!$A:$W,10,FALSE)=0,"-",VLOOKUP($AU200,'FE Source'!$A:$W,10,FALSE))</f>
        <v>1.18</v>
      </c>
      <c r="AE200" s="82">
        <f>IF(VLOOKUP($AU200,'FE Source'!$A:$W,11,FALSE)=0,"-",VLOOKUP($AU200,'FE Source'!$A:$W,11,FALSE))</f>
        <v>8.86</v>
      </c>
      <c r="AF200" s="82" t="str">
        <f>IF(VLOOKUP($AU200,'FE Source'!$A:$W,12,FALSE)=0,"-",VLOOKUP($AU200,'FE Source'!$A:$W,12,FALSE))</f>
        <v>-</v>
      </c>
      <c r="AG200" s="130">
        <f>IF(VLOOKUP($AU200,'FE Source'!$A:$W,14,FALSE)=0,"-",VLOOKUP($AU200,'FE Source'!$A:$W,14,FALSE))</f>
        <v>-11.7</v>
      </c>
      <c r="AH200" s="173">
        <f>IF(VLOOKUP($AU200,'FE Source'!$A:$DJ,33,FALSE)=0,"-",VLOOKUP($AU200,'FE Source'!$A:$DJ,33,FALSE))</f>
        <v>111.93</v>
      </c>
      <c r="AI200" s="203">
        <f>IF(VLOOKUP($AU200,'FE Source'!$A:$Y,20,FALSE)=0,"-",VLOOKUP($AU200,'FE Source'!$A:$Y,20,FALSE))</f>
        <v>110.36</v>
      </c>
      <c r="AJ200" s="257">
        <f>IF(VLOOKUP($AU200,'FE Source'!$A:$DJ,34,FALSE)=0,"-",VLOOKUP($AU200,'FE Source'!$A:$DJ,34,FALSE))</f>
        <v>117.1</v>
      </c>
      <c r="AK200" s="257">
        <f>IF(VLOOKUP($AU200,'FE Source'!$A:$DJ,35,FALSE)=0,"-",VLOOKUP($AU200,'FE Source'!$A:$DJ,35,FALSE))</f>
        <v>223.01</v>
      </c>
      <c r="AL200" s="326">
        <f>IF(VLOOKUP($AU200,'FE Source'!$A:$Y,19,FALSE)=0,"-",VLOOKUP($AU200,'FE Source'!$A:$Y,19,FALSE))</f>
        <v>135.66999999999999</v>
      </c>
      <c r="AM200" s="259">
        <f>IF(VLOOKUP($AU200,'FE Source'!$A:$DJ,36,FALSE)=0,"-",VLOOKUP($AU200,'FE Source'!$A:$DJ,36,FALSE))</f>
        <v>103.98</v>
      </c>
      <c r="AN200" s="165">
        <f>IF(VLOOKUP($AU200,'FE Source'!$A:$W,13,FALSE)=0,"-",VLOOKUP($AU200,'FE Source'!$A:$W,13,FALSE))</f>
        <v>5538.7</v>
      </c>
      <c r="AO200" s="198">
        <f>IF(J200="no","-",IF(VLOOKUP($AU200,'FE Source'!$A:$W,15,FALSE)=0,"-",VLOOKUP($AU200,'FE Source'!$A:$W,15,FALSE)))</f>
        <v>2.21</v>
      </c>
      <c r="AP200" s="201" t="str">
        <f>IF(AO200="-","-",IF(VLOOKUP($AU200,'FE Source'!$A:$Z,21,FALSE)=0,"-",IF(VLOOKUP($AU200,'FE Source'!$A:$Z,21,FALSE)=2,"Semi-Annual",IF(VLOOKUP($AU200,'FE Source'!$A:$Z,21,FALSE)=4,"Quarterly",IF(VLOOKUP($AU200,'FE Source'!$A:$Z,21,FALSE)=12,"Monthly","Annual")))))</f>
        <v>Monthly</v>
      </c>
      <c r="AQ200" s="170">
        <f t="array" ref="AQ200">IF(VLOOKUP($AU200,'FE Source'!$A:$W,16,FALSE)=0,"-",VLOOKUP($AU200,'FE Source'!$A:$W,16,FALSE))</f>
        <v>1.51</v>
      </c>
      <c r="AR200" s="175" t="str">
        <f>IF(VLOOKUP($AU200,'FE Source'!$A:$W,17,FALSE)=0,"-",VLOOKUP($AU200,'FE Source'!$A:$W,17,FALSE))</f>
        <v>-</v>
      </c>
      <c r="AS200" s="173">
        <f>IF(VLOOKUP($AU200,'FE Source'!$AN:$AS,4,FALSE)="",VLOOKUP($AU200,'FE Source'!$AN:$AS,3,FALSE),VLOOKUP($AU200,'FE Source'!$AN:$AS,4,FALSE))</f>
        <v>10.56</v>
      </c>
      <c r="AT200" s="179">
        <f>IF(VLOOKUP($AU200,'FE Source'!$AN:$AS,5,FALSE)=0,"-",VLOOKUP($AU200,'FE Source'!$AN:$AS,5,FALSE))</f>
        <v>45783</v>
      </c>
      <c r="AU200" s="163" t="s">
        <v>7073</v>
      </c>
      <c r="BE200" s="219" t="str">
        <f>IF(VLOOKUP($AU200,'FE Source'!$A:$AK,22,FALSE)=0,"-",VLOOKUP($AU200,'FE Source'!$A:$AK,22,FALSE))</f>
        <v>-</v>
      </c>
      <c r="BF200" s="219" t="str">
        <f>IF(VLOOKUP($AU200,'FE Source'!$A:$AK,23,FALSE)=0,"-",VLOOKUP($AU200,'FE Source'!$A:$AK,23,FALSE))</f>
        <v>-</v>
      </c>
      <c r="BG200" s="219" t="str">
        <f>IF(VLOOKUP($AU200,'FE Source'!$A:$AK,24,FALSE)=0,"-",VLOOKUP($AU200,'FE Source'!$A:$AK,24,FALSE))</f>
        <v>-</v>
      </c>
      <c r="BH200" s="219" t="str">
        <f>IF(VLOOKUP($AU200,'FE Source'!$A:$AK,25,FALSE)=0,"-",VLOOKUP($AU200,'FE Source'!$A:$AK,25,FALSE))</f>
        <v>-</v>
      </c>
      <c r="BI200" s="219" t="str">
        <f>IF(VLOOKUP($AU200,'FE Source'!$A:$AK,26,FALSE)=0,"-",VLOOKUP($AU200,'FE Source'!$A:$AK,26,FALSE))</f>
        <v>-</v>
      </c>
      <c r="BJ200" s="219">
        <f>IF(VLOOKUP($AU200,'FE Source'!$A:$AK,27,FALSE)=0,"-",VLOOKUP($AU200,'FE Source'!$A:$AK,27,FALSE))</f>
        <v>10.66</v>
      </c>
      <c r="BK200" s="219">
        <f>IF(VLOOKUP($AU200,'FE Source'!$A:$AK,28,FALSE)=0,"-",VLOOKUP($AU200,'FE Source'!$A:$AK,28,FALSE))</f>
        <v>15.71</v>
      </c>
      <c r="BL200" s="219">
        <f>IF(VLOOKUP($AU200,'FE Source'!$A:$AK,29,FALSE)=0,"-",VLOOKUP($AU200,'FE Source'!$A:$AK,29,FALSE))</f>
        <v>-12.76</v>
      </c>
      <c r="BM200" s="219">
        <f>IF(VLOOKUP($AU200,'FE Source'!$A:$AK,30,FALSE)=0,"-",VLOOKUP($AU200,'FE Source'!$A:$AK,30,FALSE))</f>
        <v>5.82</v>
      </c>
      <c r="BN200" t="str">
        <f>IF(VLOOKUP($AU200,'FE Source'!$A:$AK,31,FALSE)="No Specified Index","-",IF(VLOOKUP($AU200,'FE Source'!$A:$AK,31,FALSE)=0,"-",VLOOKUP($AU200,'FE Source'!$A:$AK,31,FALSE)))</f>
        <v>-</v>
      </c>
      <c r="BO200" s="217">
        <f>IF(VLOOKUP($AU200,'FE Source'!$A:$AK,32,FALSE)=0,"-",VLOOKUP($AU200,'FE Source'!$A:$AK,32,FALSE))</f>
        <v>43817</v>
      </c>
      <c r="BP200" s="18" t="str">
        <f>IF(VLOOKUP($AU200,'FE Source'!$AZ:$BC,2,FALSE)=0,"-",VLOOKUP($AU200,'FE Source'!$AZ:$BC,2,FALSE))</f>
        <v>-</v>
      </c>
      <c r="BQ200" s="18" t="str">
        <f>IF(VLOOKUP($AU200,'FE Source'!$AZ:$BC,3,FALSE)=0,"-",VLOOKUP($AU200,'FE Source'!$AZ:$BC,3,FALSE))</f>
        <v>-</v>
      </c>
      <c r="BR200" s="18" t="str">
        <f>IF(VLOOKUP($AU200,'FE Source'!$AZ:$BC,4,FALSE)=0,"-",VLOOKUP($AU200,'FE Source'!$AZ:$BC,4,FALSE))</f>
        <v>-</v>
      </c>
    </row>
    <row r="201" spans="1:70" ht="15">
      <c r="A201" s="3"/>
      <c r="B201" s="159" t="str">
        <f>INDEX('UT - Retail'!$A$7:$A$1409,MATCH(AU201,'UT - Retail'!$U$7:$U$1409,0),1)</f>
        <v xml:space="preserve">Blackrock </v>
      </c>
      <c r="C201" s="708" t="str">
        <f>INDEX('UT - Retail'!$B$7:$B$1409,MATCH(AU201,'UT - Retail'!$U$7:$U$1409,0),1)</f>
        <v>Blackrock ESG Multi-Asset A8 USD-H</v>
      </c>
      <c r="D201" s="709"/>
      <c r="E201" s="150" t="str">
        <f>VLOOKUP(C201,'UT - Retail'!$B:$K,8,FALSE)</f>
        <v>Mixed Assets</v>
      </c>
      <c r="F201" s="141" t="str">
        <f>VLOOKUP(C201,'UT - Retail'!$B:$K,9,FALSE)</f>
        <v>Global</v>
      </c>
      <c r="G201" s="141" t="str">
        <f>VLOOKUP(C201,'UT - Retail'!$B:$K,10,FALSE)</f>
        <v>General</v>
      </c>
      <c r="H201" s="82" t="str">
        <f>VLOOKUP(C201,'UT - Retail'!$B:$N,13,FALSE)</f>
        <v>No</v>
      </c>
      <c r="I201" s="82" t="str">
        <f>VLOOKUP(C201,'UT - Retail'!$B:$Q,14,FALSE)</f>
        <v>No</v>
      </c>
      <c r="J201" s="141" t="str">
        <f>VLOOKUP(C201,'UT - Retail'!$B:$Q,11,FALSE)</f>
        <v>Yes</v>
      </c>
      <c r="K201" s="130" t="str">
        <f>VLOOKUP(C201,'UT - Retail'!$B:$P,15,FALSE)</f>
        <v>Yes</v>
      </c>
      <c r="L201" s="82" t="str">
        <f>VLOOKUP(C201,'UT - Retail'!$B:$Q,16,FALSE)</f>
        <v>Both</v>
      </c>
      <c r="M201" s="173" t="str">
        <f>VLOOKUP(C201,'UT - Retail'!$B:$K,6,FALSE)</f>
        <v>USD</v>
      </c>
      <c r="N201" s="173" t="str">
        <f>IFERROR(IF(MATCH(C201,'Portfolio Construction'!$AL:$AL,0),"Yes","No"),"No")</f>
        <v>No</v>
      </c>
      <c r="O201" s="173" t="str">
        <f>IFERROR(IF(MATCH(C201,'Portfolio Construction'!$AN:$AN,0),"Yes","No"),"No")</f>
        <v>No</v>
      </c>
      <c r="P201" s="173" t="str">
        <f>IFERROR(IF(MATCH(C201,'Portfolio Construction'!$AP:$AP,0),"Yes","No"),"No")</f>
        <v>No</v>
      </c>
      <c r="Q201" s="173" t="str">
        <f>IFERROR(IF(MATCH(C201,'Portfolio Construction'!$AR:$AR,0),"Yes","No"),"No")</f>
        <v>No</v>
      </c>
      <c r="R201" s="173" t="str">
        <f>IFERROR(IF(MATCH(C201,'Portfolio Construction'!$AT:$AT,0),"Yes","No"),"No")</f>
        <v>No</v>
      </c>
      <c r="S201" s="173" t="str">
        <f>IFERROR(IF(MATCH(C201,'Portfolio Construction'!$AV:$AV,0),"Yes","No"),"No")</f>
        <v>No</v>
      </c>
      <c r="T201" s="173" t="str">
        <f>IFERROR(IF(MATCH(C201,'Portfolio Construction'!$AX:$AX,0),"Yes","No"),"No")</f>
        <v>No</v>
      </c>
      <c r="U201" s="173" t="str">
        <f>IFERROR(IF(MATCH(C201,'Portfolio Construction'!$AZ:$AZ,0),"Yes","No"),"No")</f>
        <v>No</v>
      </c>
      <c r="V201" s="173" t="str">
        <f>IFERROR(IF(MATCH(C201,'Portfolio Construction'!$BB:$BB,0),"Yes","No"),"No")</f>
        <v>No</v>
      </c>
      <c r="W201" s="619">
        <f>IF(VLOOKUP($AU201,'FE Source'!$A:$W,3,FALSE)=0,"-",VLOOKUP($AU201,'FE Source'!$A:$W,3,FALSE))</f>
        <v>-8.7200000000000006</v>
      </c>
      <c r="X201" s="618">
        <f>IF(VLOOKUP($AU201,'FE Source'!$A:$W,4,FALSE)=0,"-",VLOOKUP($AU201,'FE Source'!$A:$W,4,FALSE))</f>
        <v>-0.51</v>
      </c>
      <c r="Y201" s="618">
        <f>IF(VLOOKUP($AU201,'FE Source'!$A:$W,5,FALSE)=0,"-",VLOOKUP($AU201,'FE Source'!$A:$W,5,FALSE))</f>
        <v>-5.49</v>
      </c>
      <c r="Z201" s="618">
        <f>IF(VLOOKUP($AU201,'FE Source'!$A:$W,6,FALSE)=0,"-",VLOOKUP($AU201,'FE Source'!$A:$W,6,FALSE))</f>
        <v>-2.27</v>
      </c>
      <c r="AA201" s="618">
        <f>IF(VLOOKUP($AU201,'FE Source'!$A:$W,7,FALSE)=0,"-",VLOOKUP($AU201,'FE Source'!$A:$W,7,FALSE))</f>
        <v>-0.31</v>
      </c>
      <c r="AB201" s="618">
        <f>IF(VLOOKUP($AU201,'FE Source'!$A:$W,8,FALSE)=0,"-",VLOOKUP($AU201,'FE Source'!$A:$W,8,FALSE))</f>
        <v>2.83</v>
      </c>
      <c r="AC201" s="623" t="str">
        <f>IF(VLOOKUP($AU201,'FE Source'!$A:$W,9,FALSE)=0,"-",VLOOKUP($AU201,'FE Source'!$A:$W,9,FALSE))</f>
        <v>-</v>
      </c>
      <c r="AD201" s="146">
        <f>IF(VLOOKUP($AU201,'FE Source'!$A:$W,10,FALSE)=0,"-",VLOOKUP($AU201,'FE Source'!$A:$W,10,FALSE))</f>
        <v>0.78</v>
      </c>
      <c r="AE201" s="82">
        <f>IF(VLOOKUP($AU201,'FE Source'!$A:$W,11,FALSE)=0,"-",VLOOKUP($AU201,'FE Source'!$A:$W,11,FALSE))</f>
        <v>8.5</v>
      </c>
      <c r="AF201" s="82" t="str">
        <f>IF(VLOOKUP($AU201,'FE Source'!$A:$W,12,FALSE)=0,"-",VLOOKUP($AU201,'FE Source'!$A:$W,12,FALSE))</f>
        <v>-</v>
      </c>
      <c r="AG201" s="130">
        <f>IF(VLOOKUP($AU201,'FE Source'!$A:$W,14,FALSE)=0,"-",VLOOKUP($AU201,'FE Source'!$A:$W,14,FALSE))</f>
        <v>-10.89</v>
      </c>
      <c r="AH201" s="173">
        <f>IF(VLOOKUP($AU201,'FE Source'!$A:$DJ,33,FALSE)=0,"-",VLOOKUP($AU201,'FE Source'!$A:$DJ,33,FALSE))</f>
        <v>133.66</v>
      </c>
      <c r="AI201" s="203">
        <f>IF(VLOOKUP($AU201,'FE Source'!$A:$Y,20,FALSE)=0,"-",VLOOKUP($AU201,'FE Source'!$A:$Y,20,FALSE))</f>
        <v>78.27</v>
      </c>
      <c r="AJ201" s="257">
        <f>IF(VLOOKUP($AU201,'FE Source'!$A:$DJ,34,FALSE)=0,"-",VLOOKUP($AU201,'FE Source'!$A:$DJ,34,FALSE))</f>
        <v>79.150000000000006</v>
      </c>
      <c r="AK201" s="257">
        <f>IF(VLOOKUP($AU201,'FE Source'!$A:$DJ,35,FALSE)=0,"-",VLOOKUP($AU201,'FE Source'!$A:$DJ,35,FALSE))</f>
        <v>343.42</v>
      </c>
      <c r="AL201" s="326">
        <f>IF(VLOOKUP($AU201,'FE Source'!$A:$Y,19,FALSE)=0,"-",VLOOKUP($AU201,'FE Source'!$A:$Y,19,FALSE))</f>
        <v>110.41</v>
      </c>
      <c r="AM201" s="259">
        <f>IF(VLOOKUP($AU201,'FE Source'!$A:$DJ,36,FALSE)=0,"-",VLOOKUP($AU201,'FE Source'!$A:$DJ,36,FALSE))</f>
        <v>76.069999999999993</v>
      </c>
      <c r="AN201" s="167">
        <f>IF(VLOOKUP($AU201,'FE Source'!$A:$W,13,FALSE)=0,"-",VLOOKUP($AU201,'FE Source'!$A:$W,13,FALSE))</f>
        <v>5538.7</v>
      </c>
      <c r="AO201" s="199">
        <f>IF(J201="no","-",IF(VLOOKUP($AU201,'FE Source'!$A:$W,15,FALSE)=0,"-",VLOOKUP($AU201,'FE Source'!$A:$W,15,FALSE)))</f>
        <v>3.76</v>
      </c>
      <c r="AP201" s="202" t="str">
        <f>IF(AO201="-","-",IF(VLOOKUP($AU201,'FE Source'!$A:$Z,21,FALSE)=0,"-",IF(VLOOKUP($AU201,'FE Source'!$A:$Z,21,FALSE)=2,"Semi-Annual",IF(VLOOKUP($AU201,'FE Source'!$A:$Z,21,FALSE)=4,"Quarterly",IF(VLOOKUP($AU201,'FE Source'!$A:$Z,21,FALSE)=12,"Monthly","Annual")))))</f>
        <v>Monthly</v>
      </c>
      <c r="AQ201" s="170">
        <f t="array" ref="AQ201">IF(VLOOKUP($AU201,'FE Source'!$A:$W,16,FALSE)=0,"-",VLOOKUP($AU201,'FE Source'!$A:$W,16,FALSE))</f>
        <v>1.46</v>
      </c>
      <c r="AR201" s="176" t="str">
        <f>IF(VLOOKUP($AU201,'FE Source'!$A:$W,17,FALSE)=0,"-",VLOOKUP($AU201,'FE Source'!$A:$W,17,FALSE))</f>
        <v>Neutral</v>
      </c>
      <c r="AS201" s="174">
        <f>IF(VLOOKUP($AU201,'FE Source'!$AN:$AS,4,FALSE)="",VLOOKUP($AU201,'FE Source'!$AN:$AS,3,FALSE),VLOOKUP($AU201,'FE Source'!$AN:$AS,4,FALSE))</f>
        <v>10.83</v>
      </c>
      <c r="AT201" s="179">
        <f>IF(VLOOKUP($AU201,'FE Source'!$AN:$AS,5,FALSE)=0,"-",VLOOKUP($AU201,'FE Source'!$AN:$AS,5,FALSE))</f>
        <v>45783</v>
      </c>
      <c r="AU201" s="163" t="s">
        <v>7074</v>
      </c>
      <c r="BE201" s="219" t="str">
        <f>IF(VLOOKUP($AU201,'FE Source'!$A:$AK,22,FALSE)=0,"-",VLOOKUP($AU201,'FE Source'!$A:$AK,22,FALSE))</f>
        <v>-</v>
      </c>
      <c r="BF201" s="219" t="str">
        <f>IF(VLOOKUP($AU201,'FE Source'!$A:$AK,23,FALSE)=0,"-",VLOOKUP($AU201,'FE Source'!$A:$AK,23,FALSE))</f>
        <v>-</v>
      </c>
      <c r="BG201" s="219" t="str">
        <f>IF(VLOOKUP($AU201,'FE Source'!$A:$AK,24,FALSE)=0,"-",VLOOKUP($AU201,'FE Source'!$A:$AK,24,FALSE))</f>
        <v>-</v>
      </c>
      <c r="BH201" s="219" t="str">
        <f>IF(VLOOKUP($AU201,'FE Source'!$A:$AK,25,FALSE)=0,"-",VLOOKUP($AU201,'FE Source'!$A:$AK,25,FALSE))</f>
        <v>-</v>
      </c>
      <c r="BI201" s="219" t="str">
        <f>IF(VLOOKUP($AU201,'FE Source'!$A:$AK,26,FALSE)=0,"-",VLOOKUP($AU201,'FE Source'!$A:$AK,26,FALSE))</f>
        <v>-</v>
      </c>
      <c r="BJ201" s="219">
        <f>IF(VLOOKUP($AU201,'FE Source'!$A:$AK,27,FALSE)=0,"-",VLOOKUP($AU201,'FE Source'!$A:$AK,27,FALSE))</f>
        <v>9.4700000000000006</v>
      </c>
      <c r="BK201" s="219">
        <f>IF(VLOOKUP($AU201,'FE Source'!$A:$AK,28,FALSE)=0,"-",VLOOKUP($AU201,'FE Source'!$A:$AK,28,FALSE))</f>
        <v>18.079999999999998</v>
      </c>
      <c r="BL201" s="219">
        <f>IF(VLOOKUP($AU201,'FE Source'!$A:$AK,29,FALSE)=0,"-",VLOOKUP($AU201,'FE Source'!$A:$AK,29,FALSE))</f>
        <v>-12.87</v>
      </c>
      <c r="BM201" s="219">
        <f>IF(VLOOKUP($AU201,'FE Source'!$A:$AK,30,FALSE)=0,"-",VLOOKUP($AU201,'FE Source'!$A:$AK,30,FALSE))</f>
        <v>5.81</v>
      </c>
      <c r="BN201" t="str">
        <f>IF(VLOOKUP($AU201,'FE Source'!$A:$AK,31,FALSE)="No Specified Index","-",IF(VLOOKUP($AU201,'FE Source'!$A:$AK,31,FALSE)=0,"-",VLOOKUP($AU201,'FE Source'!$A:$AK,31,FALSE)))</f>
        <v>-</v>
      </c>
      <c r="BO201" s="217">
        <f>IF(VLOOKUP($AU201,'FE Source'!$A:$AK,32,FALSE)=0,"-",VLOOKUP($AU201,'FE Source'!$A:$AK,32,FALSE))</f>
        <v>43817</v>
      </c>
      <c r="BP201" s="18" t="str">
        <f>IF(VLOOKUP($AU201,'FE Source'!$AZ:$BC,2,FALSE)=0,"-",VLOOKUP($AU201,'FE Source'!$AZ:$BC,2,FALSE))</f>
        <v>-</v>
      </c>
      <c r="BQ201" s="18" t="str">
        <f>IF(VLOOKUP($AU201,'FE Source'!$AZ:$BC,3,FALSE)=0,"-",VLOOKUP($AU201,'FE Source'!$AZ:$BC,3,FALSE))</f>
        <v>-</v>
      </c>
      <c r="BR201" s="18" t="str">
        <f>IF(VLOOKUP($AU201,'FE Source'!$AZ:$BC,4,FALSE)=0,"-",VLOOKUP($AU201,'FE Source'!$AZ:$BC,4,FALSE))</f>
        <v>-</v>
      </c>
    </row>
    <row r="202" spans="1:70" ht="15" customHeight="1">
      <c r="A202" s="3"/>
      <c r="B202" s="159" t="str">
        <f>INDEX('UT - Retail'!$A$7:$A$1409,MATCH(AU202,'UT - Retail'!$U$7:$U$1409,0),1)</f>
        <v xml:space="preserve">Blackrock </v>
      </c>
      <c r="C202" s="710" t="str">
        <f>INDEX('UT - Retail'!$B$7:$B$1409,MATCH(AU202,'UT - Retail'!$U$7:$U$1409,0),1)</f>
        <v>Blackrock European Equity Income A5 EUR</v>
      </c>
      <c r="D202" s="711"/>
      <c r="E202" s="147" t="str">
        <f>VLOOKUP(C202,'UT - Retail'!$B:$K,8,FALSE)</f>
        <v>Equities</v>
      </c>
      <c r="F202" s="82" t="str">
        <f>VLOOKUP(C202,'UT - Retail'!$B:$K,9,FALSE)</f>
        <v>Europe incl-UK</v>
      </c>
      <c r="G202" s="82" t="str">
        <f>VLOOKUP(C202,'UT - Retail'!$B:$K,10,FALSE)</f>
        <v>General</v>
      </c>
      <c r="H202" s="82" t="str">
        <f>VLOOKUP(C202,'UT - Retail'!$B:$N,13,FALSE)</f>
        <v>No</v>
      </c>
      <c r="I202" s="82" t="str">
        <f>VLOOKUP(C202,'UT - Retail'!$B:$Q,14,FALSE)</f>
        <v>No</v>
      </c>
      <c r="J202" s="82" t="str">
        <f>VLOOKUP(C202,'UT - Retail'!$B:$Q,11,FALSE)</f>
        <v>Yes</v>
      </c>
      <c r="K202" s="130" t="str">
        <f>VLOOKUP(C202,'UT - Retail'!$B:$P,15,FALSE)</f>
        <v>Yes</v>
      </c>
      <c r="L202" s="82" t="str">
        <f>VLOOKUP(C202,'UT - Retail'!$B:$Q,16,FALSE)</f>
        <v>Both</v>
      </c>
      <c r="M202" s="173" t="str">
        <f>VLOOKUP(C202,'UT - Retail'!$B:$K,6,FALSE)</f>
        <v>EUR</v>
      </c>
      <c r="N202" s="173" t="str">
        <f>IFERROR(IF(MATCH(C202,'Portfolio Construction'!$AL:$AL,0),"Yes","No"),"No")</f>
        <v>No</v>
      </c>
      <c r="O202" s="173" t="str">
        <f>IFERROR(IF(MATCH(C202,'Portfolio Construction'!$AN:$AN,0),"Yes","No"),"No")</f>
        <v>No</v>
      </c>
      <c r="P202" s="173" t="str">
        <f>IFERROR(IF(MATCH(C202,'Portfolio Construction'!$AP:$AP,0),"Yes","No"),"No")</f>
        <v>No</v>
      </c>
      <c r="Q202" s="173" t="str">
        <f>IFERROR(IF(MATCH(C202,'Portfolio Construction'!$AR:$AR,0),"Yes","No"),"No")</f>
        <v>No</v>
      </c>
      <c r="R202" s="173" t="str">
        <f>IFERROR(IF(MATCH(C202,'Portfolio Construction'!$AT:$AT,0),"Yes","No"),"No")</f>
        <v>No</v>
      </c>
      <c r="S202" s="173" t="str">
        <f>IFERROR(IF(MATCH(C202,'Portfolio Construction'!$AV:$AV,0),"Yes","No"),"No")</f>
        <v>No</v>
      </c>
      <c r="T202" s="173" t="str">
        <f>IFERROR(IF(MATCH(C202,'Portfolio Construction'!$AX:$AX,0),"Yes","No"),"No")</f>
        <v>No</v>
      </c>
      <c r="U202" s="173" t="str">
        <f>IFERROR(IF(MATCH(C202,'Portfolio Construction'!$AZ:$AZ,0),"Yes","No"),"No")</f>
        <v>No</v>
      </c>
      <c r="V202" s="173" t="str">
        <f>IFERROR(IF(MATCH(C202,'Portfolio Construction'!$BB:$BB,0),"Yes","No"),"No")</f>
        <v>No</v>
      </c>
      <c r="W202" s="619">
        <f>IF(VLOOKUP($AU202,'FE Source'!$A:$W,3,FALSE)=0,"-",VLOOKUP($AU202,'FE Source'!$A:$W,3,FALSE))</f>
        <v>12</v>
      </c>
      <c r="X202" s="618">
        <f>IF(VLOOKUP($AU202,'FE Source'!$A:$W,4,FALSE)=0,"-",VLOOKUP($AU202,'FE Source'!$A:$W,4,FALSE))</f>
        <v>7.02</v>
      </c>
      <c r="Y202" s="618">
        <f>IF(VLOOKUP($AU202,'FE Source'!$A:$W,5,FALSE)=0,"-",VLOOKUP($AU202,'FE Source'!$A:$W,5,FALSE))</f>
        <v>9.84</v>
      </c>
      <c r="Z202" s="618">
        <f>IF(VLOOKUP($AU202,'FE Source'!$A:$W,6,FALSE)=0,"-",VLOOKUP($AU202,'FE Source'!$A:$W,6,FALSE))</f>
        <v>10.48</v>
      </c>
      <c r="AA202" s="618">
        <f>IF(VLOOKUP($AU202,'FE Source'!$A:$W,7,FALSE)=0,"-",VLOOKUP($AU202,'FE Source'!$A:$W,7,FALSE))</f>
        <v>9.73</v>
      </c>
      <c r="AB202" s="618">
        <f>IF(VLOOKUP($AU202,'FE Source'!$A:$W,8,FALSE)=0,"-",VLOOKUP($AU202,'FE Source'!$A:$W,8,FALSE))</f>
        <v>10</v>
      </c>
      <c r="AC202" s="623">
        <f>IF(VLOOKUP($AU202,'FE Source'!$A:$W,9,FALSE)=0,"-",VLOOKUP($AU202,'FE Source'!$A:$W,9,FALSE))</f>
        <v>4.7699999999999996</v>
      </c>
      <c r="AD202" s="147">
        <f>IF(VLOOKUP($AU202,'FE Source'!$A:$W,10,FALSE)=0,"-",VLOOKUP($AU202,'FE Source'!$A:$W,10,FALSE))</f>
        <v>0.9</v>
      </c>
      <c r="AE202" s="82">
        <f>IF(VLOOKUP($AU202,'FE Source'!$A:$W,11,FALSE)=0,"-",VLOOKUP($AU202,'FE Source'!$A:$W,11,FALSE))</f>
        <v>13.06</v>
      </c>
      <c r="AF202" s="82">
        <f>IF(VLOOKUP($AU202,'FE Source'!$A:$W,12,FALSE)=0,"-",VLOOKUP($AU202,'FE Source'!$A:$W,12,FALSE))</f>
        <v>0.4</v>
      </c>
      <c r="AG202" s="130">
        <f>IF(VLOOKUP($AU202,'FE Source'!$A:$W,14,FALSE)=0,"-",VLOOKUP($AU202,'FE Source'!$A:$W,14,FALSE))</f>
        <v>-16.010000000000002</v>
      </c>
      <c r="AH202" s="173">
        <f>IF(VLOOKUP($AU202,'FE Source'!$A:$DJ,33,FALSE)=0,"-",VLOOKUP($AU202,'FE Source'!$A:$DJ,33,FALSE))</f>
        <v>113.56</v>
      </c>
      <c r="AI202" s="203">
        <f>IF(VLOOKUP($AU202,'FE Source'!$A:$Y,20,FALSE)=0,"-",VLOOKUP($AU202,'FE Source'!$A:$Y,20,FALSE))</f>
        <v>91.85</v>
      </c>
      <c r="AJ202" s="257">
        <f>IF(VLOOKUP($AU202,'FE Source'!$A:$DJ,34,FALSE)=0,"-",VLOOKUP($AU202,'FE Source'!$A:$DJ,34,FALSE))</f>
        <v>86.23</v>
      </c>
      <c r="AK202" s="257">
        <f>IF(VLOOKUP($AU202,'FE Source'!$A:$DJ,35,FALSE)=0,"-",VLOOKUP($AU202,'FE Source'!$A:$DJ,35,FALSE))</f>
        <v>81.150000000000006</v>
      </c>
      <c r="AL202" s="326">
        <f>IF(VLOOKUP($AU202,'FE Source'!$A:$Y,19,FALSE)=0,"-",VLOOKUP($AU202,'FE Source'!$A:$Y,19,FALSE))</f>
        <v>89.17</v>
      </c>
      <c r="AM202" s="259">
        <f>IF(VLOOKUP($AU202,'FE Source'!$A:$DJ,36,FALSE)=0,"-",VLOOKUP($AU202,'FE Source'!$A:$DJ,36,FALSE))</f>
        <v>91.03</v>
      </c>
      <c r="AN202" s="165">
        <f>IF(VLOOKUP($AU202,'FE Source'!$A:$W,13,FALSE)=0,"-",VLOOKUP($AU202,'FE Source'!$A:$W,13,FALSE))</f>
        <v>2280.6999999999998</v>
      </c>
      <c r="AO202" s="198">
        <f>IF(J202="no","-",IF(VLOOKUP($AU202,'FE Source'!$A:$W,15,FALSE)=0,"-",VLOOKUP($AU202,'FE Source'!$A:$W,15,FALSE)))</f>
        <v>3.57</v>
      </c>
      <c r="AP202" s="201" t="str">
        <f>IF(AO202="-","-",IF(VLOOKUP($AU202,'FE Source'!$A:$Z,21,FALSE)=0,"-",IF(VLOOKUP($AU202,'FE Source'!$A:$Z,21,FALSE)=2,"Semi-Annual",IF(VLOOKUP($AU202,'FE Source'!$A:$Z,21,FALSE)=4,"Quarterly",IF(VLOOKUP($AU202,'FE Source'!$A:$Z,21,FALSE)=12,"Monthly","Annual")))))</f>
        <v>Monthly</v>
      </c>
      <c r="AQ202" s="170">
        <f t="array" ref="AQ202">IF(VLOOKUP($AU202,'FE Source'!$A:$W,16,FALSE)=0,"-",VLOOKUP($AU202,'FE Source'!$A:$W,16,FALSE))</f>
        <v>1.77</v>
      </c>
      <c r="AR202" s="175" t="str">
        <f>IF(VLOOKUP($AU202,'FE Source'!$A:$W,17,FALSE)=0,"-",VLOOKUP($AU202,'FE Source'!$A:$W,17,FALSE))</f>
        <v>Neutral</v>
      </c>
      <c r="AS202" s="173">
        <f>IF(VLOOKUP($AU202,'FE Source'!$AN:$AS,4,FALSE)="",VLOOKUP($AU202,'FE Source'!$AN:$AS,3,FALSE),VLOOKUP($AU202,'FE Source'!$AN:$AS,4,FALSE))</f>
        <v>16.84</v>
      </c>
      <c r="AT202" s="179">
        <f>IF(VLOOKUP($AU202,'FE Source'!$AN:$AS,5,FALSE)=0,"-",VLOOKUP($AU202,'FE Source'!$AN:$AS,5,FALSE))</f>
        <v>45783</v>
      </c>
      <c r="AU202" s="163" t="s">
        <v>971</v>
      </c>
      <c r="BE202" s="219">
        <f>IF(VLOOKUP($AU202,'FE Source'!$A:$AK,22,FALSE)=0,"-",VLOOKUP($AU202,'FE Source'!$A:$AK,22,FALSE))</f>
        <v>10.99</v>
      </c>
      <c r="BF202" s="219">
        <f>IF(VLOOKUP($AU202,'FE Source'!$A:$AK,23,FALSE)=0,"-",VLOOKUP($AU202,'FE Source'!$A:$AK,23,FALSE))</f>
        <v>-7.92</v>
      </c>
      <c r="BG202" s="219">
        <f>IF(VLOOKUP($AU202,'FE Source'!$A:$AK,24,FALSE)=0,"-",VLOOKUP($AU202,'FE Source'!$A:$AK,24,FALSE))</f>
        <v>16.37</v>
      </c>
      <c r="BH202" s="219">
        <f>IF(VLOOKUP($AU202,'FE Source'!$A:$AK,25,FALSE)=0,"-",VLOOKUP($AU202,'FE Source'!$A:$AK,25,FALSE))</f>
        <v>-15.47</v>
      </c>
      <c r="BI202" s="219">
        <f>IF(VLOOKUP($AU202,'FE Source'!$A:$AK,26,FALSE)=0,"-",VLOOKUP($AU202,'FE Source'!$A:$AK,26,FALSE))</f>
        <v>22.62</v>
      </c>
      <c r="BJ202" s="219">
        <f>IF(VLOOKUP($AU202,'FE Source'!$A:$AK,27,FALSE)=0,"-",VLOOKUP($AU202,'FE Source'!$A:$AK,27,FALSE))</f>
        <v>7.25</v>
      </c>
      <c r="BK202" s="219">
        <f>IF(VLOOKUP($AU202,'FE Source'!$A:$AK,28,FALSE)=0,"-",VLOOKUP($AU202,'FE Source'!$A:$AK,28,FALSE))</f>
        <v>13.79</v>
      </c>
      <c r="BL202" s="219">
        <f>IF(VLOOKUP($AU202,'FE Source'!$A:$AK,29,FALSE)=0,"-",VLOOKUP($AU202,'FE Source'!$A:$AK,29,FALSE))</f>
        <v>-17.739999999999998</v>
      </c>
      <c r="BM202" s="219">
        <f>IF(VLOOKUP($AU202,'FE Source'!$A:$AK,30,FALSE)=0,"-",VLOOKUP($AU202,'FE Source'!$A:$AK,30,FALSE))</f>
        <v>15.98</v>
      </c>
      <c r="BN202" t="str">
        <f>IF(VLOOKUP($AU202,'FE Source'!$A:$AK,31,FALSE)="No Specified Index","-",IF(VLOOKUP($AU202,'FE Source'!$A:$AK,31,FALSE)=0,"-",VLOOKUP($AU202,'FE Source'!$A:$AK,31,FALSE)))</f>
        <v>MSCI Europe</v>
      </c>
      <c r="BO202" s="217">
        <f>IF(VLOOKUP($AU202,'FE Source'!$A:$AK,32,FALSE)=0,"-",VLOOKUP($AU202,'FE Source'!$A:$AK,32,FALSE))</f>
        <v>40515</v>
      </c>
      <c r="BP202" s="18">
        <f>IF(VLOOKUP($AU202,'FE Source'!$AZ:$BC,2,FALSE)=0,"-",VLOOKUP($AU202,'FE Source'!$AZ:$BC,2,FALSE))</f>
        <v>-3.24</v>
      </c>
      <c r="BQ202" s="18">
        <f>IF(VLOOKUP($AU202,'FE Source'!$AZ:$BC,3,FALSE)=0,"-",VLOOKUP($AU202,'FE Source'!$AZ:$BC,3,FALSE))</f>
        <v>-6.93</v>
      </c>
      <c r="BR202" s="18" t="str">
        <f>IF(VLOOKUP($AU202,'FE Source'!$AZ:$BC,4,FALSE)=0,"-",VLOOKUP($AU202,'FE Source'!$AZ:$BC,4,FALSE))</f>
        <v>-</v>
      </c>
    </row>
    <row r="203" spans="1:70" ht="15" customHeight="1">
      <c r="A203" s="3"/>
      <c r="B203" s="159" t="str">
        <f>INDEX('UT - Retail'!$A$7:$A$1409,MATCH(AU203,'UT - Retail'!$U$7:$U$1409,0),1)</f>
        <v xml:space="preserve">Blackrock </v>
      </c>
      <c r="C203" s="708" t="str">
        <f>INDEX('UT - Retail'!$B$7:$B$1409,MATCH(AU203,'UT - Retail'!$U$7:$U$1409,0),1)</f>
        <v>Blackrock European Equity Income A6 SGD-H</v>
      </c>
      <c r="D203" s="709"/>
      <c r="E203" s="150" t="str">
        <f>VLOOKUP(C203,'UT - Retail'!$B:$K,8,FALSE)</f>
        <v>Equities</v>
      </c>
      <c r="F203" s="141" t="str">
        <f>VLOOKUP(C203,'UT - Retail'!$B:$K,9,FALSE)</f>
        <v>Europe incl-UK</v>
      </c>
      <c r="G203" s="141" t="str">
        <f>VLOOKUP(C203,'UT - Retail'!$B:$K,10,FALSE)</f>
        <v>General</v>
      </c>
      <c r="H203" s="82" t="str">
        <f>VLOOKUP(C203,'UT - Retail'!$B:$N,13,FALSE)</f>
        <v>No</v>
      </c>
      <c r="I203" s="82" t="str">
        <f>VLOOKUP(C203,'UT - Retail'!$B:$Q,14,FALSE)</f>
        <v>No</v>
      </c>
      <c r="J203" s="141" t="str">
        <f>VLOOKUP(C203,'UT - Retail'!$B:$Q,11,FALSE)</f>
        <v>Yes</v>
      </c>
      <c r="K203" s="130" t="str">
        <f>VLOOKUP(C203,'UT - Retail'!$B:$P,15,FALSE)</f>
        <v>Yes</v>
      </c>
      <c r="L203" s="82" t="str">
        <f>VLOOKUP(C203,'UT - Retail'!$B:$Q,16,FALSE)</f>
        <v>Both</v>
      </c>
      <c r="M203" s="173" t="str">
        <f>VLOOKUP(C203,'UT - Retail'!$B:$K,6,FALSE)</f>
        <v>SGD</v>
      </c>
      <c r="N203" s="173" t="str">
        <f>IFERROR(IF(MATCH(C203,'Portfolio Construction'!$AL:$AL,0),"Yes","No"),"No")</f>
        <v>No</v>
      </c>
      <c r="O203" s="173" t="str">
        <f>IFERROR(IF(MATCH(C203,'Portfolio Construction'!$AN:$AN,0),"Yes","No"),"No")</f>
        <v>No</v>
      </c>
      <c r="P203" s="173" t="str">
        <f>IFERROR(IF(MATCH(C203,'Portfolio Construction'!$AP:$AP,0),"Yes","No"),"No")</f>
        <v>No</v>
      </c>
      <c r="Q203" s="173" t="str">
        <f>IFERROR(IF(MATCH(C203,'Portfolio Construction'!$AR:$AR,0),"Yes","No"),"No")</f>
        <v>No</v>
      </c>
      <c r="R203" s="173" t="str">
        <f>IFERROR(IF(MATCH(C203,'Portfolio Construction'!$AT:$AT,0),"Yes","No"),"No")</f>
        <v>No</v>
      </c>
      <c r="S203" s="173" t="str">
        <f>IFERROR(IF(MATCH(C203,'Portfolio Construction'!$AV:$AV,0),"Yes","No"),"No")</f>
        <v>No</v>
      </c>
      <c r="T203" s="173" t="str">
        <f>IFERROR(IF(MATCH(C203,'Portfolio Construction'!$AX:$AX,0),"Yes","No"),"No")</f>
        <v>No</v>
      </c>
      <c r="U203" s="173" t="str">
        <f>IFERROR(IF(MATCH(C203,'Portfolio Construction'!$AZ:$AZ,0),"Yes","No"),"No")</f>
        <v>No</v>
      </c>
      <c r="V203" s="173" t="str">
        <f>IFERROR(IF(MATCH(C203,'Portfolio Construction'!$BB:$BB,0),"Yes","No"),"No")</f>
        <v>No</v>
      </c>
      <c r="W203" s="619">
        <f>IF(VLOOKUP($AU203,'FE Source'!$A:$W,3,FALSE)=0,"-",VLOOKUP($AU203,'FE Source'!$A:$W,3,FALSE))</f>
        <v>7.7</v>
      </c>
      <c r="X203" s="618">
        <f>IF(VLOOKUP($AU203,'FE Source'!$A:$W,4,FALSE)=0,"-",VLOOKUP($AU203,'FE Source'!$A:$W,4,FALSE))</f>
        <v>7.85</v>
      </c>
      <c r="Y203" s="618">
        <f>IF(VLOOKUP($AU203,'FE Source'!$A:$W,5,FALSE)=0,"-",VLOOKUP($AU203,'FE Source'!$A:$W,5,FALSE))</f>
        <v>7.11</v>
      </c>
      <c r="Z203" s="618">
        <f>IF(VLOOKUP($AU203,'FE Source'!$A:$W,6,FALSE)=0,"-",VLOOKUP($AU203,'FE Source'!$A:$W,6,FALSE))</f>
        <v>9.4700000000000006</v>
      </c>
      <c r="AA203" s="618">
        <f>IF(VLOOKUP($AU203,'FE Source'!$A:$W,7,FALSE)=0,"-",VLOOKUP($AU203,'FE Source'!$A:$W,7,FALSE))</f>
        <v>10.3</v>
      </c>
      <c r="AB203" s="618">
        <f>IF(VLOOKUP($AU203,'FE Source'!$A:$W,8,FALSE)=0,"-",VLOOKUP($AU203,'FE Source'!$A:$W,8,FALSE))</f>
        <v>11.72</v>
      </c>
      <c r="AC203" s="623">
        <f>IF(VLOOKUP($AU203,'FE Source'!$A:$W,9,FALSE)=0,"-",VLOOKUP($AU203,'FE Source'!$A:$W,9,FALSE))</f>
        <v>5.89</v>
      </c>
      <c r="AD203" s="146">
        <f>IF(VLOOKUP($AU203,'FE Source'!$A:$W,10,FALSE)=0,"-",VLOOKUP($AU203,'FE Source'!$A:$W,10,FALSE))</f>
        <v>0.85</v>
      </c>
      <c r="AE203" s="82">
        <f>IF(VLOOKUP($AU203,'FE Source'!$A:$W,11,FALSE)=0,"-",VLOOKUP($AU203,'FE Source'!$A:$W,11,FALSE))</f>
        <v>12.99</v>
      </c>
      <c r="AF203" s="82">
        <f>IF(VLOOKUP($AU203,'FE Source'!$A:$W,12,FALSE)=0,"-",VLOOKUP($AU203,'FE Source'!$A:$W,12,FALSE))</f>
        <v>0.39</v>
      </c>
      <c r="AG203" s="130">
        <f>IF(VLOOKUP($AU203,'FE Source'!$A:$W,14,FALSE)=0,"-",VLOOKUP($AU203,'FE Source'!$A:$W,14,FALSE))</f>
        <v>-12.15</v>
      </c>
      <c r="AH203" s="173">
        <f>IF(VLOOKUP($AU203,'FE Source'!$A:$DJ,33,FALSE)=0,"-",VLOOKUP($AU203,'FE Source'!$A:$DJ,33,FALSE))</f>
        <v>99.97</v>
      </c>
      <c r="AI203" s="203">
        <f>IF(VLOOKUP($AU203,'FE Source'!$A:$Y,20,FALSE)=0,"-",VLOOKUP($AU203,'FE Source'!$A:$Y,20,FALSE))</f>
        <v>86.37</v>
      </c>
      <c r="AJ203" s="257">
        <f>IF(VLOOKUP($AU203,'FE Source'!$A:$DJ,34,FALSE)=0,"-",VLOOKUP($AU203,'FE Source'!$A:$DJ,34,FALSE))</f>
        <v>77.44</v>
      </c>
      <c r="AK203" s="257">
        <f>IF(VLOOKUP($AU203,'FE Source'!$A:$DJ,35,FALSE)=0,"-",VLOOKUP($AU203,'FE Source'!$A:$DJ,35,FALSE))</f>
        <v>86.71</v>
      </c>
      <c r="AL203" s="326">
        <f>IF(VLOOKUP($AU203,'FE Source'!$A:$Y,19,FALSE)=0,"-",VLOOKUP($AU203,'FE Source'!$A:$Y,19,FALSE))</f>
        <v>84.81</v>
      </c>
      <c r="AM203" s="259">
        <f>IF(VLOOKUP($AU203,'FE Source'!$A:$DJ,36,FALSE)=0,"-",VLOOKUP($AU203,'FE Source'!$A:$DJ,36,FALSE))</f>
        <v>77.599999999999994</v>
      </c>
      <c r="AN203" s="167">
        <f>IF(VLOOKUP($AU203,'FE Source'!$A:$W,13,FALSE)=0,"-",VLOOKUP($AU203,'FE Source'!$A:$W,13,FALSE))</f>
        <v>2280.6999999999998</v>
      </c>
      <c r="AO203" s="199">
        <f>IF(J203="no","-",IF(VLOOKUP($AU203,'FE Source'!$A:$W,15,FALSE)=0,"-",VLOOKUP($AU203,'FE Source'!$A:$W,15,FALSE)))</f>
        <v>3.45</v>
      </c>
      <c r="AP203" s="202" t="str">
        <f>IF(AO203="-","-",IF(VLOOKUP($AU203,'FE Source'!$A:$Z,21,FALSE)=0,"-",IF(VLOOKUP($AU203,'FE Source'!$A:$Z,21,FALSE)=2,"Semi-Annual",IF(VLOOKUP($AU203,'FE Source'!$A:$Z,21,FALSE)=4,"Quarterly",IF(VLOOKUP($AU203,'FE Source'!$A:$Z,21,FALSE)=12,"Monthly","Annual")))))</f>
        <v>Monthly</v>
      </c>
      <c r="AQ203" s="170">
        <f t="array" ref="AQ203">IF(VLOOKUP($AU203,'FE Source'!$A:$W,16,FALSE)=0,"-",VLOOKUP($AU203,'FE Source'!$A:$W,16,FALSE))</f>
        <v>1.77</v>
      </c>
      <c r="AR203" s="176" t="str">
        <f>IF(VLOOKUP($AU203,'FE Source'!$A:$W,17,FALSE)=0,"-",VLOOKUP($AU203,'FE Source'!$A:$W,17,FALSE))</f>
        <v>-</v>
      </c>
      <c r="AS203" s="174">
        <f>IF(VLOOKUP($AU203,'FE Source'!$AN:$AS,4,FALSE)="",VLOOKUP($AU203,'FE Source'!$AN:$AS,3,FALSE),VLOOKUP($AU203,'FE Source'!$AN:$AS,4,FALSE))</f>
        <v>13.99</v>
      </c>
      <c r="AT203" s="179">
        <f>IF(VLOOKUP($AU203,'FE Source'!$AN:$AS,5,FALSE)=0,"-",VLOOKUP($AU203,'FE Source'!$AN:$AS,5,FALSE))</f>
        <v>45783</v>
      </c>
      <c r="AU203" s="163" t="s">
        <v>972</v>
      </c>
      <c r="BE203" s="219">
        <f>IF(VLOOKUP($AU203,'FE Source'!$A:$AK,22,FALSE)=0,"-",VLOOKUP($AU203,'FE Source'!$A:$AK,22,FALSE))</f>
        <v>14.9</v>
      </c>
      <c r="BF203" s="219">
        <f>IF(VLOOKUP($AU203,'FE Source'!$A:$AK,23,FALSE)=0,"-",VLOOKUP($AU203,'FE Source'!$A:$AK,23,FALSE))</f>
        <v>-6.28</v>
      </c>
      <c r="BG203" s="219">
        <f>IF(VLOOKUP($AU203,'FE Source'!$A:$AK,24,FALSE)=0,"-",VLOOKUP($AU203,'FE Source'!$A:$AK,24,FALSE))</f>
        <v>12.09</v>
      </c>
      <c r="BH203" s="219">
        <f>IF(VLOOKUP($AU203,'FE Source'!$A:$AK,25,FALSE)=0,"-",VLOOKUP($AU203,'FE Source'!$A:$AK,25,FALSE))</f>
        <v>-11.62</v>
      </c>
      <c r="BI203" s="219">
        <f>IF(VLOOKUP($AU203,'FE Source'!$A:$AK,26,FALSE)=0,"-",VLOOKUP($AU203,'FE Source'!$A:$AK,26,FALSE))</f>
        <v>29.19</v>
      </c>
      <c r="BJ203" s="219">
        <f>IF(VLOOKUP($AU203,'FE Source'!$A:$AK,27,FALSE)=0,"-",VLOOKUP($AU203,'FE Source'!$A:$AK,27,FALSE))</f>
        <v>0.04</v>
      </c>
      <c r="BK203" s="219">
        <f>IF(VLOOKUP($AU203,'FE Source'!$A:$AK,28,FALSE)=0,"-",VLOOKUP($AU203,'FE Source'!$A:$AK,28,FALSE))</f>
        <v>20.96</v>
      </c>
      <c r="BL203" s="219">
        <f>IF(VLOOKUP($AU203,'FE Source'!$A:$AK,29,FALSE)=0,"-",VLOOKUP($AU203,'FE Source'!$A:$AK,29,FALSE))</f>
        <v>-10.24</v>
      </c>
      <c r="BM203" s="219">
        <f>IF(VLOOKUP($AU203,'FE Source'!$A:$AK,30,FALSE)=0,"-",VLOOKUP($AU203,'FE Source'!$A:$AK,30,FALSE))</f>
        <v>14.63</v>
      </c>
      <c r="BN203" t="str">
        <f>IF(VLOOKUP($AU203,'FE Source'!$A:$AK,31,FALSE)="No Specified Index","-",IF(VLOOKUP($AU203,'FE Source'!$A:$AK,31,FALSE)=0,"-",VLOOKUP($AU203,'FE Source'!$A:$AK,31,FALSE)))</f>
        <v>MSCI Europe</v>
      </c>
      <c r="BO203" s="217">
        <f>IF(VLOOKUP($AU203,'FE Source'!$A:$AK,32,FALSE)=0,"-",VLOOKUP($AU203,'FE Source'!$A:$AK,32,FALSE))</f>
        <v>41669</v>
      </c>
      <c r="BP203" s="18" t="str">
        <f>IF(VLOOKUP($AU203,'FE Source'!$AZ:$BC,2,FALSE)=0,"-",VLOOKUP($AU203,'FE Source'!$AZ:$BC,2,FALSE))</f>
        <v>-</v>
      </c>
      <c r="BQ203" s="18" t="str">
        <f>IF(VLOOKUP($AU203,'FE Source'!$AZ:$BC,3,FALSE)=0,"-",VLOOKUP($AU203,'FE Source'!$AZ:$BC,3,FALSE))</f>
        <v>-</v>
      </c>
      <c r="BR203" s="18" t="str">
        <f>IF(VLOOKUP($AU203,'FE Source'!$AZ:$BC,4,FALSE)=0,"-",VLOOKUP($AU203,'FE Source'!$AZ:$BC,4,FALSE))</f>
        <v>-</v>
      </c>
    </row>
    <row r="204" spans="1:70" ht="15" customHeight="1">
      <c r="A204" s="3"/>
      <c r="B204" s="159" t="str">
        <f>INDEX('UT - Retail'!$A$7:$A$1409,MATCH(AU204,'UT - Retail'!$U$7:$U$1409,0),1)</f>
        <v xml:space="preserve">Blackrock </v>
      </c>
      <c r="C204" s="710" t="str">
        <f>INDEX('UT - Retail'!$B$7:$B$1409,MATCH(AU204,'UT - Retail'!$U$7:$U$1409,0),1)</f>
        <v>Blackrock European Equity Income A6 USD-H</v>
      </c>
      <c r="D204" s="711"/>
      <c r="E204" s="147" t="str">
        <f>VLOOKUP(C204,'UT - Retail'!$B:$K,8,FALSE)</f>
        <v>Equities</v>
      </c>
      <c r="F204" s="82" t="str">
        <f>VLOOKUP(C204,'UT - Retail'!$B:$K,9,FALSE)</f>
        <v>Europe incl-UK</v>
      </c>
      <c r="G204" s="82" t="str">
        <f>VLOOKUP(C204,'UT - Retail'!$B:$K,10,FALSE)</f>
        <v>General</v>
      </c>
      <c r="H204" s="82" t="str">
        <f>VLOOKUP(C204,'UT - Retail'!$B:$N,13,FALSE)</f>
        <v>No</v>
      </c>
      <c r="I204" s="82" t="str">
        <f>VLOOKUP(C204,'UT - Retail'!$B:$Q,14,FALSE)</f>
        <v>No</v>
      </c>
      <c r="J204" s="82" t="str">
        <f>VLOOKUP(C204,'UT - Retail'!$B:$Q,11,FALSE)</f>
        <v>Yes</v>
      </c>
      <c r="K204" s="130" t="str">
        <f>VLOOKUP(C204,'UT - Retail'!$B:$P,15,FALSE)</f>
        <v>Yes</v>
      </c>
      <c r="L204" s="82" t="str">
        <f>VLOOKUP(C204,'UT - Retail'!$B:$Q,16,FALSE)</f>
        <v>Both</v>
      </c>
      <c r="M204" s="173" t="str">
        <f>VLOOKUP(C204,'UT - Retail'!$B:$K,6,FALSE)</f>
        <v>USD</v>
      </c>
      <c r="N204" s="173" t="str">
        <f>IFERROR(IF(MATCH(C204,'Portfolio Construction'!$AL:$AL,0),"Yes","No"),"No")</f>
        <v>No</v>
      </c>
      <c r="O204" s="173" t="str">
        <f>IFERROR(IF(MATCH(C204,'Portfolio Construction'!$AN:$AN,0),"Yes","No"),"No")</f>
        <v>No</v>
      </c>
      <c r="P204" s="173" t="str">
        <f>IFERROR(IF(MATCH(C204,'Portfolio Construction'!$AP:$AP,0),"Yes","No"),"No")</f>
        <v>No</v>
      </c>
      <c r="Q204" s="173" t="str">
        <f>IFERROR(IF(MATCH(C204,'Portfolio Construction'!$AR:$AR,0),"Yes","No"),"No")</f>
        <v>No</v>
      </c>
      <c r="R204" s="173" t="str">
        <f>IFERROR(IF(MATCH(C204,'Portfolio Construction'!$AT:$AT,0),"Yes","No"),"No")</f>
        <v>No</v>
      </c>
      <c r="S204" s="173" t="str">
        <f>IFERROR(IF(MATCH(C204,'Portfolio Construction'!$AV:$AV,0),"Yes","No"),"No")</f>
        <v>No</v>
      </c>
      <c r="T204" s="173" t="str">
        <f>IFERROR(IF(MATCH(C204,'Portfolio Construction'!$AX:$AX,0),"Yes","No"),"No")</f>
        <v>No</v>
      </c>
      <c r="U204" s="173" t="str">
        <f>IFERROR(IF(MATCH(C204,'Portfolio Construction'!$AZ:$AZ,0),"Yes","No"),"No")</f>
        <v>No</v>
      </c>
      <c r="V204" s="173" t="str">
        <f>IFERROR(IF(MATCH(C204,'Portfolio Construction'!$BB:$BB,0),"Yes","No"),"No")</f>
        <v>No</v>
      </c>
      <c r="W204" s="619">
        <f>IF(VLOOKUP($AU204,'FE Source'!$A:$W,3,FALSE)=0,"-",VLOOKUP($AU204,'FE Source'!$A:$W,3,FALSE))</f>
        <v>3.02</v>
      </c>
      <c r="X204" s="618">
        <f>IF(VLOOKUP($AU204,'FE Source'!$A:$W,4,FALSE)=0,"-",VLOOKUP($AU204,'FE Source'!$A:$W,4,FALSE))</f>
        <v>4.18</v>
      </c>
      <c r="Y204" s="618">
        <f>IF(VLOOKUP($AU204,'FE Source'!$A:$W,5,FALSE)=0,"-",VLOOKUP($AU204,'FE Source'!$A:$W,5,FALSE))</f>
        <v>4.9400000000000004</v>
      </c>
      <c r="Z204" s="618">
        <f>IF(VLOOKUP($AU204,'FE Source'!$A:$W,6,FALSE)=0,"-",VLOOKUP($AU204,'FE Source'!$A:$W,6,FALSE))</f>
        <v>6.92</v>
      </c>
      <c r="AA204" s="618">
        <f>IF(VLOOKUP($AU204,'FE Source'!$A:$W,7,FALSE)=0,"-",VLOOKUP($AU204,'FE Source'!$A:$W,7,FALSE))</f>
        <v>9.64</v>
      </c>
      <c r="AB204" s="618">
        <f>IF(VLOOKUP($AU204,'FE Source'!$A:$W,8,FALSE)=0,"-",VLOOKUP($AU204,'FE Source'!$A:$W,8,FALSE))</f>
        <v>10.86</v>
      </c>
      <c r="AC204" s="623">
        <f>IF(VLOOKUP($AU204,'FE Source'!$A:$W,9,FALSE)=0,"-",VLOOKUP($AU204,'FE Source'!$A:$W,9,FALSE))</f>
        <v>6.53</v>
      </c>
      <c r="AD204" s="147">
        <f>IF(VLOOKUP($AU204,'FE Source'!$A:$W,10,FALSE)=0,"-",VLOOKUP($AU204,'FE Source'!$A:$W,10,FALSE))</f>
        <v>0.61</v>
      </c>
      <c r="AE204" s="82">
        <f>IF(VLOOKUP($AU204,'FE Source'!$A:$W,11,FALSE)=0,"-",VLOOKUP($AU204,'FE Source'!$A:$W,11,FALSE))</f>
        <v>11.42</v>
      </c>
      <c r="AF204" s="82">
        <f>IF(VLOOKUP($AU204,'FE Source'!$A:$W,12,FALSE)=0,"-",VLOOKUP($AU204,'FE Source'!$A:$W,12,FALSE))</f>
        <v>0.44</v>
      </c>
      <c r="AG204" s="130">
        <f>IF(VLOOKUP($AU204,'FE Source'!$A:$W,14,FALSE)=0,"-",VLOOKUP($AU204,'FE Source'!$A:$W,14,FALSE))</f>
        <v>-8.3000000000000007</v>
      </c>
      <c r="AH204" s="173">
        <f>IF(VLOOKUP($AU204,'FE Source'!$A:$DJ,33,FALSE)=0,"-",VLOOKUP($AU204,'FE Source'!$A:$DJ,33,FALSE))</f>
        <v>47.09</v>
      </c>
      <c r="AI204" s="203">
        <f>IF(VLOOKUP($AU204,'FE Source'!$A:$Y,20,FALSE)=0,"-",VLOOKUP($AU204,'FE Source'!$A:$Y,20,FALSE))</f>
        <v>59.94</v>
      </c>
      <c r="AJ204" s="257">
        <f>IF(VLOOKUP($AU204,'FE Source'!$A:$DJ,34,FALSE)=0,"-",VLOOKUP($AU204,'FE Source'!$A:$DJ,34,FALSE))</f>
        <v>51.76</v>
      </c>
      <c r="AK204" s="257">
        <f>IF(VLOOKUP($AU204,'FE Source'!$A:$DJ,35,FALSE)=0,"-",VLOOKUP($AU204,'FE Source'!$A:$DJ,35,FALSE))</f>
        <v>24.85</v>
      </c>
      <c r="AL204" s="326">
        <f>IF(VLOOKUP($AU204,'FE Source'!$A:$Y,19,FALSE)=0,"-",VLOOKUP($AU204,'FE Source'!$A:$Y,19,FALSE))</f>
        <v>56.92</v>
      </c>
      <c r="AM204" s="259">
        <f>IF(VLOOKUP($AU204,'FE Source'!$A:$DJ,36,FALSE)=0,"-",VLOOKUP($AU204,'FE Source'!$A:$DJ,36,FALSE))</f>
        <v>51.26</v>
      </c>
      <c r="AN204" s="165">
        <f>IF(VLOOKUP($AU204,'FE Source'!$A:$W,13,FALSE)=0,"-",VLOOKUP($AU204,'FE Source'!$A:$W,13,FALSE))</f>
        <v>2280.6999999999998</v>
      </c>
      <c r="AO204" s="198">
        <f>IF(J204="no","-",IF(VLOOKUP($AU204,'FE Source'!$A:$W,15,FALSE)=0,"-",VLOOKUP($AU204,'FE Source'!$A:$W,15,FALSE)))</f>
        <v>3.37</v>
      </c>
      <c r="AP204" s="201" t="str">
        <f>IF(AO204="-","-",IF(VLOOKUP($AU204,'FE Source'!$A:$Z,21,FALSE)=0,"-",IF(VLOOKUP($AU204,'FE Source'!$A:$Z,21,FALSE)=2,"Semi-Annual",IF(VLOOKUP($AU204,'FE Source'!$A:$Z,21,FALSE)=4,"Quarterly",IF(VLOOKUP($AU204,'FE Source'!$A:$Z,21,FALSE)=12,"Monthly","Annual")))))</f>
        <v>Monthly</v>
      </c>
      <c r="AQ204" s="170">
        <f t="array" ref="AQ204">IF(VLOOKUP($AU204,'FE Source'!$A:$W,16,FALSE)=0,"-",VLOOKUP($AU204,'FE Source'!$A:$W,16,FALSE))</f>
        <v>1.77</v>
      </c>
      <c r="AR204" s="175" t="str">
        <f>IF(VLOOKUP($AU204,'FE Source'!$A:$W,17,FALSE)=0,"-",VLOOKUP($AU204,'FE Source'!$A:$W,17,FALSE))</f>
        <v>-</v>
      </c>
      <c r="AS204" s="173">
        <f>IF(VLOOKUP($AU204,'FE Source'!$AN:$AS,4,FALSE)="",VLOOKUP($AU204,'FE Source'!$AN:$AS,3,FALSE),VLOOKUP($AU204,'FE Source'!$AN:$AS,4,FALSE))</f>
        <v>15.25</v>
      </c>
      <c r="AT204" s="179">
        <f>IF(VLOOKUP($AU204,'FE Source'!$AN:$AS,5,FALSE)=0,"-",VLOOKUP($AU204,'FE Source'!$AN:$AS,5,FALSE))</f>
        <v>45783</v>
      </c>
      <c r="AU204" s="163" t="s">
        <v>3846</v>
      </c>
      <c r="BE204" s="219">
        <f>IF(VLOOKUP($AU204,'FE Source'!$A:$AK,22,FALSE)=0,"-",VLOOKUP($AU204,'FE Source'!$A:$AK,22,FALSE))</f>
        <v>22.5</v>
      </c>
      <c r="BF204" s="219">
        <f>IF(VLOOKUP($AU204,'FE Source'!$A:$AK,23,FALSE)=0,"-",VLOOKUP($AU204,'FE Source'!$A:$AK,23,FALSE))</f>
        <v>-4.74</v>
      </c>
      <c r="BG204" s="219">
        <f>IF(VLOOKUP($AU204,'FE Source'!$A:$AK,24,FALSE)=0,"-",VLOOKUP($AU204,'FE Source'!$A:$AK,24,FALSE))</f>
        <v>4.16</v>
      </c>
      <c r="BH204" s="219">
        <f>IF(VLOOKUP($AU204,'FE Source'!$A:$AK,25,FALSE)=0,"-",VLOOKUP($AU204,'FE Source'!$A:$AK,25,FALSE))</f>
        <v>-9</v>
      </c>
      <c r="BI204" s="219">
        <f>IF(VLOOKUP($AU204,'FE Source'!$A:$AK,26,FALSE)=0,"-",VLOOKUP($AU204,'FE Source'!$A:$AK,26,FALSE))</f>
        <v>28.57</v>
      </c>
      <c r="BJ204" s="219">
        <f>IF(VLOOKUP($AU204,'FE Source'!$A:$AK,27,FALSE)=0,"-",VLOOKUP($AU204,'FE Source'!$A:$AK,27,FALSE))</f>
        <v>-0.65</v>
      </c>
      <c r="BK204" s="219">
        <f>IF(VLOOKUP($AU204,'FE Source'!$A:$AK,28,FALSE)=0,"-",VLOOKUP($AU204,'FE Source'!$A:$AK,28,FALSE))</f>
        <v>23.47</v>
      </c>
      <c r="BL204" s="219">
        <f>IF(VLOOKUP($AU204,'FE Source'!$A:$AK,29,FALSE)=0,"-",VLOOKUP($AU204,'FE Source'!$A:$AK,29,FALSE))</f>
        <v>-9.84</v>
      </c>
      <c r="BM204" s="219">
        <f>IF(VLOOKUP($AU204,'FE Source'!$A:$AK,30,FALSE)=0,"-",VLOOKUP($AU204,'FE Source'!$A:$AK,30,FALSE))</f>
        <v>14.66</v>
      </c>
      <c r="BN204" t="str">
        <f>IF(VLOOKUP($AU204,'FE Source'!$A:$AK,31,FALSE)="No Specified Index","-",IF(VLOOKUP($AU204,'FE Source'!$A:$AK,31,FALSE)=0,"-",VLOOKUP($AU204,'FE Source'!$A:$AK,31,FALSE)))</f>
        <v>MSCI Europe</v>
      </c>
      <c r="BO204" s="217">
        <f>IF(VLOOKUP($AU204,'FE Source'!$A:$AK,32,FALSE)=0,"-",VLOOKUP($AU204,'FE Source'!$A:$AK,32,FALSE))</f>
        <v>41669</v>
      </c>
      <c r="BP204" s="18" t="str">
        <f>IF(VLOOKUP($AU204,'FE Source'!$AZ:$BC,2,FALSE)=0,"-",VLOOKUP($AU204,'FE Source'!$AZ:$BC,2,FALSE))</f>
        <v>-</v>
      </c>
      <c r="BQ204" s="18" t="str">
        <f>IF(VLOOKUP($AU204,'FE Source'!$AZ:$BC,3,FALSE)=0,"-",VLOOKUP($AU204,'FE Source'!$AZ:$BC,3,FALSE))</f>
        <v>-</v>
      </c>
      <c r="BR204" s="18" t="str">
        <f>IF(VLOOKUP($AU204,'FE Source'!$AZ:$BC,4,FALSE)=0,"-",VLOOKUP($AU204,'FE Source'!$AZ:$BC,4,FALSE))</f>
        <v>-</v>
      </c>
    </row>
    <row r="205" spans="1:70" ht="15" customHeight="1">
      <c r="A205" s="3"/>
      <c r="B205" s="159" t="str">
        <f>INDEX('UT - Retail'!$A$7:$A$1409,MATCH(AU205,'UT - Retail'!$U$7:$U$1409,0),1)</f>
        <v xml:space="preserve">Blackrock </v>
      </c>
      <c r="C205" s="710" t="str">
        <f>INDEX('UT - Retail'!$B$7:$B$1409,MATCH(AU205,'UT - Retail'!$U$7:$U$1409,0),1)</f>
        <v>Blackrock European Equity Income A8 AUD-H</v>
      </c>
      <c r="D205" s="711"/>
      <c r="E205" s="147" t="str">
        <f>VLOOKUP(C205,'UT - Retail'!$B:$K,8,FALSE)</f>
        <v>Equities</v>
      </c>
      <c r="F205" s="82" t="str">
        <f>VLOOKUP(C205,'UT - Retail'!$B:$K,9,FALSE)</f>
        <v>Europe incl-UK</v>
      </c>
      <c r="G205" s="82" t="str">
        <f>VLOOKUP(C205,'UT - Retail'!$B:$K,10,FALSE)</f>
        <v>General</v>
      </c>
      <c r="H205" s="82" t="str">
        <f>VLOOKUP(C205,'UT - Retail'!$B:$N,13,FALSE)</f>
        <v>No</v>
      </c>
      <c r="I205" s="82" t="str">
        <f>VLOOKUP(C205,'UT - Retail'!$B:$Q,14,FALSE)</f>
        <v>No</v>
      </c>
      <c r="J205" s="82" t="str">
        <f>VLOOKUP(C205,'UT - Retail'!$B:$Q,11,FALSE)</f>
        <v>Yes</v>
      </c>
      <c r="K205" s="130" t="str">
        <f>VLOOKUP(C205,'UT - Retail'!$B:$P,15,FALSE)</f>
        <v>Yes</v>
      </c>
      <c r="L205" s="82" t="str">
        <f>VLOOKUP(C205,'UT - Retail'!$B:$Q,16,FALSE)</f>
        <v>iFast</v>
      </c>
      <c r="M205" s="173" t="str">
        <f>VLOOKUP(C205,'UT - Retail'!$B:$K,6,FALSE)</f>
        <v>AUD</v>
      </c>
      <c r="N205" s="173" t="str">
        <f>IFERROR(IF(MATCH(C205,'Portfolio Construction'!$AL:$AL,0),"Yes","No"),"No")</f>
        <v>No</v>
      </c>
      <c r="O205" s="173" t="str">
        <f>IFERROR(IF(MATCH(C205,'Portfolio Construction'!$AN:$AN,0),"Yes","No"),"No")</f>
        <v>No</v>
      </c>
      <c r="P205" s="173" t="str">
        <f>IFERROR(IF(MATCH(C205,'Portfolio Construction'!$AP:$AP,0),"Yes","No"),"No")</f>
        <v>No</v>
      </c>
      <c r="Q205" s="173" t="str">
        <f>IFERROR(IF(MATCH(C205,'Portfolio Construction'!$AR:$AR,0),"Yes","No"),"No")</f>
        <v>No</v>
      </c>
      <c r="R205" s="173" t="str">
        <f>IFERROR(IF(MATCH(C205,'Portfolio Construction'!$AT:$AT,0),"Yes","No"),"No")</f>
        <v>No</v>
      </c>
      <c r="S205" s="173" t="str">
        <f>IFERROR(IF(MATCH(C205,'Portfolio Construction'!$AV:$AV,0),"Yes","No"),"No")</f>
        <v>No</v>
      </c>
      <c r="T205" s="173" t="str">
        <f>IFERROR(IF(MATCH(C205,'Portfolio Construction'!$AX:$AX,0),"Yes","No"),"No")</f>
        <v>No</v>
      </c>
      <c r="U205" s="173" t="str">
        <f>IFERROR(IF(MATCH(C205,'Portfolio Construction'!$AZ:$AZ,0),"Yes","No"),"No")</f>
        <v>No</v>
      </c>
      <c r="V205" s="173" t="str">
        <f>IFERROR(IF(MATCH(C205,'Portfolio Construction'!$BB:$BB,0),"Yes","No"),"No")</f>
        <v>No</v>
      </c>
      <c r="W205" s="619">
        <f>IF(VLOOKUP($AU205,'FE Source'!$A:$W,3,FALSE)=0,"-",VLOOKUP($AU205,'FE Source'!$A:$W,3,FALSE))</f>
        <v>6.44</v>
      </c>
      <c r="X205" s="618">
        <f>IF(VLOOKUP($AU205,'FE Source'!$A:$W,4,FALSE)=0,"-",VLOOKUP($AU205,'FE Source'!$A:$W,4,FALSE))</f>
        <v>10.32</v>
      </c>
      <c r="Y205" s="618">
        <f>IF(VLOOKUP($AU205,'FE Source'!$A:$W,5,FALSE)=0,"-",VLOOKUP($AU205,'FE Source'!$A:$W,5,FALSE))</f>
        <v>2.04</v>
      </c>
      <c r="Z205" s="618">
        <f>IF(VLOOKUP($AU205,'FE Source'!$A:$W,6,FALSE)=0,"-",VLOOKUP($AU205,'FE Source'!$A:$W,6,FALSE))</f>
        <v>2.15</v>
      </c>
      <c r="AA205" s="618">
        <f>IF(VLOOKUP($AU205,'FE Source'!$A:$W,7,FALSE)=0,"-",VLOOKUP($AU205,'FE Source'!$A:$W,7,FALSE))</f>
        <v>4.3</v>
      </c>
      <c r="AB205" s="618">
        <f>IF(VLOOKUP($AU205,'FE Source'!$A:$W,8,FALSE)=0,"-",VLOOKUP($AU205,'FE Source'!$A:$W,8,FALSE))</f>
        <v>9.3800000000000008</v>
      </c>
      <c r="AC205" s="623">
        <f>IF(VLOOKUP($AU205,'FE Source'!$A:$W,9,FALSE)=0,"-",VLOOKUP($AU205,'FE Source'!$A:$W,9,FALSE))</f>
        <v>3.34</v>
      </c>
      <c r="AD205" s="147">
        <f>IF(VLOOKUP($AU205,'FE Source'!$A:$W,10,FALSE)=0,"-",VLOOKUP($AU205,'FE Source'!$A:$W,10,FALSE))</f>
        <v>1.07</v>
      </c>
      <c r="AE205" s="82">
        <f>IF(VLOOKUP($AU205,'FE Source'!$A:$W,11,FALSE)=0,"-",VLOOKUP($AU205,'FE Source'!$A:$W,11,FALSE))</f>
        <v>16.72</v>
      </c>
      <c r="AF205" s="82" t="str">
        <f>IF(VLOOKUP($AU205,'FE Source'!$A:$W,12,FALSE)=0,"-",VLOOKUP($AU205,'FE Source'!$A:$W,12,FALSE))</f>
        <v>-</v>
      </c>
      <c r="AG205" s="130">
        <f>IF(VLOOKUP($AU205,'FE Source'!$A:$W,14,FALSE)=0,"-",VLOOKUP($AU205,'FE Source'!$A:$W,14,FALSE))</f>
        <v>-17.84</v>
      </c>
      <c r="AH205" s="173">
        <f>IF(VLOOKUP($AU205,'FE Source'!$A:$DJ,33,FALSE)=0,"-",VLOOKUP($AU205,'FE Source'!$A:$DJ,33,FALSE))</f>
        <v>84.56</v>
      </c>
      <c r="AI205" s="203">
        <f>IF(VLOOKUP($AU205,'FE Source'!$A:$Y,20,FALSE)=0,"-",VLOOKUP($AU205,'FE Source'!$A:$Y,20,FALSE))</f>
        <v>83.87</v>
      </c>
      <c r="AJ205" s="257">
        <f>IF(VLOOKUP($AU205,'FE Source'!$A:$DJ,34,FALSE)=0,"-",VLOOKUP($AU205,'FE Source'!$A:$DJ,34,FALSE))</f>
        <v>96.13</v>
      </c>
      <c r="AK205" s="257">
        <f>IF(VLOOKUP($AU205,'FE Source'!$A:$DJ,35,FALSE)=0,"-",VLOOKUP($AU205,'FE Source'!$A:$DJ,35,FALSE))</f>
        <v>127.74</v>
      </c>
      <c r="AL205" s="326">
        <f>IF(VLOOKUP($AU205,'FE Source'!$A:$Y,19,FALSE)=0,"-",VLOOKUP($AU205,'FE Source'!$A:$Y,19,FALSE))</f>
        <v>109.63</v>
      </c>
      <c r="AM205" s="259">
        <f>IF(VLOOKUP($AU205,'FE Source'!$A:$DJ,36,FALSE)=0,"-",VLOOKUP($AU205,'FE Source'!$A:$DJ,36,FALSE))</f>
        <v>101.19</v>
      </c>
      <c r="AN205" s="165">
        <f>IF(VLOOKUP($AU205,'FE Source'!$A:$W,13,FALSE)=0,"-",VLOOKUP($AU205,'FE Source'!$A:$W,13,FALSE))</f>
        <v>2280.6999999999998</v>
      </c>
      <c r="AO205" s="198">
        <f>IF(J205="no","-",IF(VLOOKUP($AU205,'FE Source'!$A:$W,15,FALSE)=0,"-",VLOOKUP($AU205,'FE Source'!$A:$W,15,FALSE)))</f>
        <v>3.58</v>
      </c>
      <c r="AP205" s="201" t="str">
        <f>IF(AO205="-","-",IF(VLOOKUP($AU205,'FE Source'!$A:$Z,21,FALSE)=0,"-",IF(VLOOKUP($AU205,'FE Source'!$A:$Z,21,FALSE)=2,"Semi-Annual",IF(VLOOKUP($AU205,'FE Source'!$A:$Z,21,FALSE)=4,"Quarterly",IF(VLOOKUP($AU205,'FE Source'!$A:$Z,21,FALSE)=12,"Monthly","Annual")))))</f>
        <v>Monthly</v>
      </c>
      <c r="AQ205" s="170">
        <f t="array" ref="AQ205">IF(VLOOKUP($AU205,'FE Source'!$A:$W,16,FALSE)=0,"-",VLOOKUP($AU205,'FE Source'!$A:$W,16,FALSE))</f>
        <v>1.77</v>
      </c>
      <c r="AR205" s="175" t="str">
        <f>IF(VLOOKUP($AU205,'FE Source'!$A:$W,17,FALSE)=0,"-",VLOOKUP($AU205,'FE Source'!$A:$W,17,FALSE))</f>
        <v>-</v>
      </c>
      <c r="AS205" s="173">
        <f>IF(VLOOKUP($AU205,'FE Source'!$AN:$AS,4,FALSE)="",VLOOKUP($AU205,'FE Source'!$AN:$AS,3,FALSE),VLOOKUP($AU205,'FE Source'!$AN:$AS,4,FALSE))</f>
        <v>12.7</v>
      </c>
      <c r="AT205" s="179">
        <f>IF(VLOOKUP($AU205,'FE Source'!$AN:$AS,5,FALSE)=0,"-",VLOOKUP($AU205,'FE Source'!$AN:$AS,5,FALSE))</f>
        <v>45783</v>
      </c>
      <c r="AU205" s="163" t="s">
        <v>1055</v>
      </c>
      <c r="BE205" s="219">
        <f>IF(VLOOKUP($AU205,'FE Source'!$A:$AK,22,FALSE)=0,"-",VLOOKUP($AU205,'FE Source'!$A:$AK,22,FALSE))</f>
        <v>10.85</v>
      </c>
      <c r="BF205" s="219">
        <f>IF(VLOOKUP($AU205,'FE Source'!$A:$AK,23,FALSE)=0,"-",VLOOKUP($AU205,'FE Source'!$A:$AK,23,FALSE))</f>
        <v>-4.05</v>
      </c>
      <c r="BG205" s="219">
        <f>IF(VLOOKUP($AU205,'FE Source'!$A:$AK,24,FALSE)=0,"-",VLOOKUP($AU205,'FE Source'!$A:$AK,24,FALSE))</f>
        <v>13.24</v>
      </c>
      <c r="BH205" s="219">
        <f>IF(VLOOKUP($AU205,'FE Source'!$A:$AK,25,FALSE)=0,"-",VLOOKUP($AU205,'FE Source'!$A:$AK,25,FALSE))</f>
        <v>-18.440000000000001</v>
      </c>
      <c r="BI205" s="219">
        <f>IF(VLOOKUP($AU205,'FE Source'!$A:$AK,26,FALSE)=0,"-",VLOOKUP($AU205,'FE Source'!$A:$AK,26,FALSE))</f>
        <v>26.77</v>
      </c>
      <c r="BJ205" s="219">
        <f>IF(VLOOKUP($AU205,'FE Source'!$A:$AK,27,FALSE)=0,"-",VLOOKUP($AU205,'FE Source'!$A:$AK,27,FALSE))</f>
        <v>5.92</v>
      </c>
      <c r="BK205" s="219">
        <f>IF(VLOOKUP($AU205,'FE Source'!$A:$AK,28,FALSE)=0,"-",VLOOKUP($AU205,'FE Source'!$A:$AK,28,FALSE))</f>
        <v>15.61</v>
      </c>
      <c r="BL205" s="219">
        <f>IF(VLOOKUP($AU205,'FE Source'!$A:$AK,29,FALSE)=0,"-",VLOOKUP($AU205,'FE Source'!$A:$AK,29,FALSE))</f>
        <v>-17.22</v>
      </c>
      <c r="BM205" s="219">
        <f>IF(VLOOKUP($AU205,'FE Source'!$A:$AK,30,FALSE)=0,"-",VLOOKUP($AU205,'FE Source'!$A:$AK,30,FALSE))</f>
        <v>13.14</v>
      </c>
      <c r="BN205" t="str">
        <f>IF(VLOOKUP($AU205,'FE Source'!$A:$AK,31,FALSE)="No Specified Index","-",IF(VLOOKUP($AU205,'FE Source'!$A:$AK,31,FALSE)=0,"-",VLOOKUP($AU205,'FE Source'!$A:$AK,31,FALSE)))</f>
        <v>MSCI Europe</v>
      </c>
      <c r="BO205" s="217">
        <f>IF(VLOOKUP($AU205,'FE Source'!$A:$AK,32,FALSE)=0,"-",VLOOKUP($AU205,'FE Source'!$A:$AK,32,FALSE))</f>
        <v>41669</v>
      </c>
      <c r="BP205" s="18" t="str">
        <f>IF(VLOOKUP($AU205,'FE Source'!$AZ:$BC,2,FALSE)=0,"-",VLOOKUP($AU205,'FE Source'!$AZ:$BC,2,FALSE))</f>
        <v>-</v>
      </c>
      <c r="BQ205" s="18" t="str">
        <f>IF(VLOOKUP($AU205,'FE Source'!$AZ:$BC,3,FALSE)=0,"-",VLOOKUP($AU205,'FE Source'!$AZ:$BC,3,FALSE))</f>
        <v>-</v>
      </c>
      <c r="BR205" s="18" t="str">
        <f>IF(VLOOKUP($AU205,'FE Source'!$AZ:$BC,4,FALSE)=0,"-",VLOOKUP($AU205,'FE Source'!$AZ:$BC,4,FALSE))</f>
        <v>-</v>
      </c>
    </row>
    <row r="206" spans="1:70" ht="15" customHeight="1">
      <c r="A206" s="3"/>
      <c r="B206" s="159" t="str">
        <f>INDEX('UT - Retail'!$A$7:$A$1409,MATCH(AU206,'UT - Retail'!$U$7:$U$1409,0),1)</f>
        <v xml:space="preserve">Blackrock </v>
      </c>
      <c r="C206" s="710" t="str">
        <f>INDEX('UT - Retail'!$B$7:$B$1409,MATCH(AU206,'UT - Retail'!$U$7:$U$1409,0),1)</f>
        <v>Blackrock European Equity Income A8 NZD-H</v>
      </c>
      <c r="D206" s="711"/>
      <c r="E206" s="147" t="str">
        <f>VLOOKUP(C206,'UT - Retail'!$B:$K,8,FALSE)</f>
        <v>Equities</v>
      </c>
      <c r="F206" s="82" t="str">
        <f>VLOOKUP(C206,'UT - Retail'!$B:$K,9,FALSE)</f>
        <v>Europe incl-UK</v>
      </c>
      <c r="G206" s="82" t="str">
        <f>VLOOKUP(C206,'UT - Retail'!$B:$K,10,FALSE)</f>
        <v>General</v>
      </c>
      <c r="H206" s="82" t="str">
        <f>VLOOKUP(C206,'UT - Retail'!$B:$N,13,FALSE)</f>
        <v>No</v>
      </c>
      <c r="I206" s="82" t="str">
        <f>VLOOKUP(C206,'UT - Retail'!$B:$Q,14,FALSE)</f>
        <v>No</v>
      </c>
      <c r="J206" s="82" t="str">
        <f>VLOOKUP(C206,'UT - Retail'!$B:$Q,11,FALSE)</f>
        <v>Yes</v>
      </c>
      <c r="K206" s="130" t="str">
        <f>VLOOKUP(C206,'UT - Retail'!$B:$P,15,FALSE)</f>
        <v>Yes</v>
      </c>
      <c r="L206" s="82" t="str">
        <f>VLOOKUP(C206,'UT - Retail'!$B:$Q,16,FALSE)</f>
        <v>iFast</v>
      </c>
      <c r="M206" s="173" t="str">
        <f>VLOOKUP(C206,'UT - Retail'!$B:$K,6,FALSE)</f>
        <v>NZD</v>
      </c>
      <c r="N206" s="173" t="str">
        <f>IFERROR(IF(MATCH(C206,'Portfolio Construction'!$AL:$AL,0),"Yes","No"),"No")</f>
        <v>No</v>
      </c>
      <c r="O206" s="173" t="str">
        <f>IFERROR(IF(MATCH(C206,'Portfolio Construction'!$AN:$AN,0),"Yes","No"),"No")</f>
        <v>No</v>
      </c>
      <c r="P206" s="173" t="str">
        <f>IFERROR(IF(MATCH(C206,'Portfolio Construction'!$AP:$AP,0),"Yes","No"),"No")</f>
        <v>No</v>
      </c>
      <c r="Q206" s="173" t="str">
        <f>IFERROR(IF(MATCH(C206,'Portfolio Construction'!$AR:$AR,0),"Yes","No"),"No")</f>
        <v>No</v>
      </c>
      <c r="R206" s="173" t="str">
        <f>IFERROR(IF(MATCH(C206,'Portfolio Construction'!$AT:$AT,0),"Yes","No"),"No")</f>
        <v>No</v>
      </c>
      <c r="S206" s="173" t="str">
        <f>IFERROR(IF(MATCH(C206,'Portfolio Construction'!$AV:$AV,0),"Yes","No"),"No")</f>
        <v>No</v>
      </c>
      <c r="T206" s="173" t="str">
        <f>IFERROR(IF(MATCH(C206,'Portfolio Construction'!$AX:$AX,0),"Yes","No"),"No")</f>
        <v>No</v>
      </c>
      <c r="U206" s="173" t="str">
        <f>IFERROR(IF(MATCH(C206,'Portfolio Construction'!$AZ:$AZ,0),"Yes","No"),"No")</f>
        <v>No</v>
      </c>
      <c r="V206" s="173" t="str">
        <f>IFERROR(IF(MATCH(C206,'Portfolio Construction'!$BB:$BB,0),"Yes","No"),"No")</f>
        <v>No</v>
      </c>
      <c r="W206" s="619">
        <f>IF(VLOOKUP($AU206,'FE Source'!$A:$W,3,FALSE)=0,"-",VLOOKUP($AU206,'FE Source'!$A:$W,3,FALSE))</f>
        <v>8.82</v>
      </c>
      <c r="X206" s="618">
        <f>IF(VLOOKUP($AU206,'FE Source'!$A:$W,4,FALSE)=0,"-",VLOOKUP($AU206,'FE Source'!$A:$W,4,FALSE))</f>
        <v>10.09</v>
      </c>
      <c r="Y206" s="618">
        <f>IF(VLOOKUP($AU206,'FE Source'!$A:$W,5,FALSE)=0,"-",VLOOKUP($AU206,'FE Source'!$A:$W,5,FALSE))</f>
        <v>4.24</v>
      </c>
      <c r="Z206" s="618">
        <f>IF(VLOOKUP($AU206,'FE Source'!$A:$W,6,FALSE)=0,"-",VLOOKUP($AU206,'FE Source'!$A:$W,6,FALSE))</f>
        <v>4.88</v>
      </c>
      <c r="AA206" s="618">
        <f>IF(VLOOKUP($AU206,'FE Source'!$A:$W,7,FALSE)=0,"-",VLOOKUP($AU206,'FE Source'!$A:$W,7,FALSE))</f>
        <v>5.96</v>
      </c>
      <c r="AB206" s="618">
        <f>IF(VLOOKUP($AU206,'FE Source'!$A:$W,8,FALSE)=0,"-",VLOOKUP($AU206,'FE Source'!$A:$W,8,FALSE))</f>
        <v>9.77</v>
      </c>
      <c r="AC206" s="623">
        <f>IF(VLOOKUP($AU206,'FE Source'!$A:$W,9,FALSE)=0,"-",VLOOKUP($AU206,'FE Source'!$A:$W,9,FALSE))</f>
        <v>3.86</v>
      </c>
      <c r="AD206" s="147">
        <f>IF(VLOOKUP($AU206,'FE Source'!$A:$W,10,FALSE)=0,"-",VLOOKUP($AU206,'FE Source'!$A:$W,10,FALSE))</f>
        <v>1.21</v>
      </c>
      <c r="AE206" s="82">
        <f>IF(VLOOKUP($AU206,'FE Source'!$A:$W,11,FALSE)=0,"-",VLOOKUP($AU206,'FE Source'!$A:$W,11,FALSE))</f>
        <v>18.149999999999999</v>
      </c>
      <c r="AF206" s="82">
        <f>IF(VLOOKUP($AU206,'FE Source'!$A:$W,12,FALSE)=0,"-",VLOOKUP($AU206,'FE Source'!$A:$W,12,FALSE))</f>
        <v>0.03</v>
      </c>
      <c r="AG206" s="130">
        <f>IF(VLOOKUP($AU206,'FE Source'!$A:$W,14,FALSE)=0,"-",VLOOKUP($AU206,'FE Source'!$A:$W,14,FALSE))</f>
        <v>-20.83</v>
      </c>
      <c r="AH206" s="173">
        <f>IF(VLOOKUP($AU206,'FE Source'!$A:$DJ,33,FALSE)=0,"-",VLOOKUP($AU206,'FE Source'!$A:$DJ,33,FALSE))</f>
        <v>120.98</v>
      </c>
      <c r="AI206" s="203">
        <f>IF(VLOOKUP($AU206,'FE Source'!$A:$Y,20,FALSE)=0,"-",VLOOKUP($AU206,'FE Source'!$A:$Y,20,FALSE))</f>
        <v>108.54</v>
      </c>
      <c r="AJ206" s="257">
        <f>IF(VLOOKUP($AU206,'FE Source'!$A:$DJ,34,FALSE)=0,"-",VLOOKUP($AU206,'FE Source'!$A:$DJ,34,FALSE))</f>
        <v>112.17</v>
      </c>
      <c r="AK206" s="257">
        <f>IF(VLOOKUP($AU206,'FE Source'!$A:$DJ,35,FALSE)=0,"-",VLOOKUP($AU206,'FE Source'!$A:$DJ,35,FALSE))</f>
        <v>140.46</v>
      </c>
      <c r="AL206" s="326">
        <f>IF(VLOOKUP($AU206,'FE Source'!$A:$Y,19,FALSE)=0,"-",VLOOKUP($AU206,'FE Source'!$A:$Y,19,FALSE))</f>
        <v>119.02</v>
      </c>
      <c r="AM206" s="259">
        <f>IF(VLOOKUP($AU206,'FE Source'!$A:$DJ,36,FALSE)=0,"-",VLOOKUP($AU206,'FE Source'!$A:$DJ,36,FALSE))</f>
        <v>106.32</v>
      </c>
      <c r="AN206" s="165">
        <f>IF(VLOOKUP($AU206,'FE Source'!$A:$W,13,FALSE)=0,"-",VLOOKUP($AU206,'FE Source'!$A:$W,13,FALSE))</f>
        <v>2280.6999999999998</v>
      </c>
      <c r="AO206" s="198">
        <f>IF(J206="no","-",IF(VLOOKUP($AU206,'FE Source'!$A:$W,15,FALSE)=0,"-",VLOOKUP($AU206,'FE Source'!$A:$W,15,FALSE)))</f>
        <v>4.4000000000000004</v>
      </c>
      <c r="AP206" s="201" t="str">
        <f>IF(AO206="-","-",IF(VLOOKUP($AU206,'FE Source'!$A:$Z,21,FALSE)=0,"-",IF(VLOOKUP($AU206,'FE Source'!$A:$Z,21,FALSE)=2,"Semi-Annual",IF(VLOOKUP($AU206,'FE Source'!$A:$Z,21,FALSE)=4,"Quarterly",IF(VLOOKUP($AU206,'FE Source'!$A:$Z,21,FALSE)=12,"Monthly","Annual")))))</f>
        <v>Monthly</v>
      </c>
      <c r="AQ206" s="170">
        <f t="array" ref="AQ206">IF(VLOOKUP($AU206,'FE Source'!$A:$W,16,FALSE)=0,"-",VLOOKUP($AU206,'FE Source'!$A:$W,16,FALSE))</f>
        <v>1.77</v>
      </c>
      <c r="AR206" s="175" t="str">
        <f>IF(VLOOKUP($AU206,'FE Source'!$A:$W,17,FALSE)=0,"-",VLOOKUP($AU206,'FE Source'!$A:$W,17,FALSE))</f>
        <v>-</v>
      </c>
      <c r="AS206" s="173">
        <f>IF(VLOOKUP($AU206,'FE Source'!$AN:$AS,4,FALSE)="",VLOOKUP($AU206,'FE Source'!$AN:$AS,3,FALSE),VLOOKUP($AU206,'FE Source'!$AN:$AS,4,FALSE))</f>
        <v>10.34</v>
      </c>
      <c r="AT206" s="179">
        <f>IF(VLOOKUP($AU206,'FE Source'!$AN:$AS,5,FALSE)=0,"-",VLOOKUP($AU206,'FE Source'!$AN:$AS,5,FALSE))</f>
        <v>45783</v>
      </c>
      <c r="AU206" s="163" t="s">
        <v>5265</v>
      </c>
      <c r="BE206" s="219" t="str">
        <f>IF(VLOOKUP($AU206,'FE Source'!$A:$AK,22,FALSE)=0,"-",VLOOKUP($AU206,'FE Source'!$A:$AK,22,FALSE))</f>
        <v>-</v>
      </c>
      <c r="BF206" s="219">
        <f>IF(VLOOKUP($AU206,'FE Source'!$A:$AK,23,FALSE)=0,"-",VLOOKUP($AU206,'FE Source'!$A:$AK,23,FALSE))</f>
        <v>-0.92</v>
      </c>
      <c r="BG206" s="219">
        <f>IF(VLOOKUP($AU206,'FE Source'!$A:$AK,24,FALSE)=0,"-",VLOOKUP($AU206,'FE Source'!$A:$AK,24,FALSE))</f>
        <v>7.03</v>
      </c>
      <c r="BH206" s="219">
        <f>IF(VLOOKUP($AU206,'FE Source'!$A:$AK,25,FALSE)=0,"-",VLOOKUP($AU206,'FE Source'!$A:$AK,25,FALSE))</f>
        <v>-14.31</v>
      </c>
      <c r="BI206" s="219">
        <f>IF(VLOOKUP($AU206,'FE Source'!$A:$AK,26,FALSE)=0,"-",VLOOKUP($AU206,'FE Source'!$A:$AK,26,FALSE))</f>
        <v>28.08</v>
      </c>
      <c r="BJ206" s="219">
        <f>IF(VLOOKUP($AU206,'FE Source'!$A:$AK,27,FALSE)=0,"-",VLOOKUP($AU206,'FE Source'!$A:$AK,27,FALSE))</f>
        <v>3.76</v>
      </c>
      <c r="BK206" s="219">
        <f>IF(VLOOKUP($AU206,'FE Source'!$A:$AK,28,FALSE)=0,"-",VLOOKUP($AU206,'FE Source'!$A:$AK,28,FALSE))</f>
        <v>17.04</v>
      </c>
      <c r="BL206" s="219">
        <f>IF(VLOOKUP($AU206,'FE Source'!$A:$AK,29,FALSE)=0,"-",VLOOKUP($AU206,'FE Source'!$A:$AK,29,FALSE))</f>
        <v>-17.850000000000001</v>
      </c>
      <c r="BM206" s="219">
        <f>IF(VLOOKUP($AU206,'FE Source'!$A:$AK,30,FALSE)=0,"-",VLOOKUP($AU206,'FE Source'!$A:$AK,30,FALSE))</f>
        <v>14.26</v>
      </c>
      <c r="BN206" t="str">
        <f>IF(VLOOKUP($AU206,'FE Source'!$A:$AK,31,FALSE)="No Specified Index","-",IF(VLOOKUP($AU206,'FE Source'!$A:$AK,31,FALSE)=0,"-",VLOOKUP($AU206,'FE Source'!$A:$AK,31,FALSE)))</f>
        <v>MSCI Europe</v>
      </c>
      <c r="BO206" s="217">
        <f>IF(VLOOKUP($AU206,'FE Source'!$A:$AK,32,FALSE)=0,"-",VLOOKUP($AU206,'FE Source'!$A:$AK,32,FALSE))</f>
        <v>42123</v>
      </c>
      <c r="BP206" s="18" t="str">
        <f>IF(VLOOKUP($AU206,'FE Source'!$AZ:$BC,2,FALSE)=0,"-",VLOOKUP($AU206,'FE Source'!$AZ:$BC,2,FALSE))</f>
        <v>-</v>
      </c>
      <c r="BQ206" s="18" t="str">
        <f>IF(VLOOKUP($AU206,'FE Source'!$AZ:$BC,3,FALSE)=0,"-",VLOOKUP($AU206,'FE Source'!$AZ:$BC,3,FALSE))</f>
        <v>-</v>
      </c>
      <c r="BR206" s="18" t="str">
        <f>IF(VLOOKUP($AU206,'FE Source'!$AZ:$BC,4,FALSE)=0,"-",VLOOKUP($AU206,'FE Source'!$AZ:$BC,4,FALSE))</f>
        <v>-</v>
      </c>
    </row>
    <row r="207" spans="1:70" ht="15" customHeight="1">
      <c r="A207" s="3"/>
      <c r="B207" s="159" t="str">
        <f>INDEX('UT - Retail'!$A$7:$A$1409,MATCH(AU207,'UT - Retail'!$U$7:$U$1409,0),1)</f>
        <v xml:space="preserve">Blackrock </v>
      </c>
      <c r="C207" s="710" t="str">
        <f>INDEX('UT - Retail'!$B$7:$B$1409,MATCH(AU207,'UT - Retail'!$U$7:$U$1409,0),1)</f>
        <v>Blackrock European Fund A2 AUD-H</v>
      </c>
      <c r="D207" s="711"/>
      <c r="E207" s="147" t="str">
        <f>VLOOKUP(C207,'UT - Retail'!$B:$K,8,FALSE)</f>
        <v>Equities</v>
      </c>
      <c r="F207" s="82" t="str">
        <f>VLOOKUP(C207,'UT - Retail'!$B:$K,9,FALSE)</f>
        <v>Europe incl-UK</v>
      </c>
      <c r="G207" s="82" t="str">
        <f>VLOOKUP(C207,'UT - Retail'!$B:$K,10,FALSE)</f>
        <v>General</v>
      </c>
      <c r="H207" s="82" t="str">
        <f>VLOOKUP(C207,'UT - Retail'!$B:$N,13,FALSE)</f>
        <v>No</v>
      </c>
      <c r="I207" s="82" t="str">
        <f>VLOOKUP(C207,'UT - Retail'!$B:$Q,14,FALSE)</f>
        <v>No</v>
      </c>
      <c r="J207" s="82" t="str">
        <f>VLOOKUP(C207,'UT - Retail'!$B:$Q,11,FALSE)</f>
        <v>No</v>
      </c>
      <c r="K207" s="130" t="str">
        <f>VLOOKUP(C207,'UT - Retail'!$B:$P,15,FALSE)</f>
        <v>Yes</v>
      </c>
      <c r="L207" s="82" t="str">
        <f>VLOOKUP(C207,'UT - Retail'!$B:$Q,16,FALSE)</f>
        <v>iFast</v>
      </c>
      <c r="M207" s="173" t="str">
        <f>VLOOKUP(C207,'UT - Retail'!$B:$K,6,FALSE)</f>
        <v>AUD</v>
      </c>
      <c r="N207" s="173" t="str">
        <f>IFERROR(IF(MATCH(C207,'Portfolio Construction'!$AL:$AL,0),"Yes","No"),"No")</f>
        <v>No</v>
      </c>
      <c r="O207" s="173" t="str">
        <f>IFERROR(IF(MATCH(C207,'Portfolio Construction'!$AN:$AN,0),"Yes","No"),"No")</f>
        <v>No</v>
      </c>
      <c r="P207" s="173" t="str">
        <f>IFERROR(IF(MATCH(C207,'Portfolio Construction'!$AP:$AP,0),"Yes","No"),"No")</f>
        <v>No</v>
      </c>
      <c r="Q207" s="173" t="str">
        <f>IFERROR(IF(MATCH(C207,'Portfolio Construction'!$AR:$AR,0),"Yes","No"),"No")</f>
        <v>No</v>
      </c>
      <c r="R207" s="173" t="str">
        <f>IFERROR(IF(MATCH(C207,'Portfolio Construction'!$AT:$AT,0),"Yes","No"),"No")</f>
        <v>No</v>
      </c>
      <c r="S207" s="173" t="str">
        <f>IFERROR(IF(MATCH(C207,'Portfolio Construction'!$AV:$AV,0),"Yes","No"),"No")</f>
        <v>No</v>
      </c>
      <c r="T207" s="173" t="str">
        <f>IFERROR(IF(MATCH(C207,'Portfolio Construction'!$AX:$AX,0),"Yes","No"),"No")</f>
        <v>No</v>
      </c>
      <c r="U207" s="173" t="str">
        <f>IFERROR(IF(MATCH(C207,'Portfolio Construction'!$AZ:$AZ,0),"Yes","No"),"No")</f>
        <v>No</v>
      </c>
      <c r="V207" s="173" t="str">
        <f>IFERROR(IF(MATCH(C207,'Portfolio Construction'!$BB:$BB,0),"Yes","No"),"No")</f>
        <v>No</v>
      </c>
      <c r="W207" s="619">
        <f>IF(VLOOKUP($AU207,'FE Source'!$A:$W,3,FALSE)=0,"-",VLOOKUP($AU207,'FE Source'!$A:$W,3,FALSE))</f>
        <v>-2.93</v>
      </c>
      <c r="X207" s="618">
        <f>IF(VLOOKUP($AU207,'FE Source'!$A:$W,4,FALSE)=0,"-",VLOOKUP($AU207,'FE Source'!$A:$W,4,FALSE))</f>
        <v>12.6</v>
      </c>
      <c r="Y207" s="618">
        <f>IF(VLOOKUP($AU207,'FE Source'!$A:$W,5,FALSE)=0,"-",VLOOKUP($AU207,'FE Source'!$A:$W,5,FALSE))</f>
        <v>-6.46</v>
      </c>
      <c r="Z207" s="618">
        <f>IF(VLOOKUP($AU207,'FE Source'!$A:$W,6,FALSE)=0,"-",VLOOKUP($AU207,'FE Source'!$A:$W,6,FALSE))</f>
        <v>-9.67</v>
      </c>
      <c r="AA207" s="618">
        <f>IF(VLOOKUP($AU207,'FE Source'!$A:$W,7,FALSE)=0,"-",VLOOKUP($AU207,'FE Source'!$A:$W,7,FALSE))</f>
        <v>1.69</v>
      </c>
      <c r="AB207" s="618">
        <f>IF(VLOOKUP($AU207,'FE Source'!$A:$W,8,FALSE)=0,"-",VLOOKUP($AU207,'FE Source'!$A:$W,8,FALSE))</f>
        <v>8.4600000000000009</v>
      </c>
      <c r="AC207" s="623">
        <f>IF(VLOOKUP($AU207,'FE Source'!$A:$W,9,FALSE)=0,"-",VLOOKUP($AU207,'FE Source'!$A:$W,9,FALSE))</f>
        <v>3.01</v>
      </c>
      <c r="AD207" s="147">
        <f>IF(VLOOKUP($AU207,'FE Source'!$A:$W,10,FALSE)=0,"-",VLOOKUP($AU207,'FE Source'!$A:$W,10,FALSE))</f>
        <v>1.35</v>
      </c>
      <c r="AE207" s="82">
        <f>IF(VLOOKUP($AU207,'FE Source'!$A:$W,11,FALSE)=0,"-",VLOOKUP($AU207,'FE Source'!$A:$W,11,FALSE))</f>
        <v>21.22</v>
      </c>
      <c r="AF207" s="82">
        <f>IF(VLOOKUP($AU207,'FE Source'!$A:$W,12,FALSE)=0,"-",VLOOKUP($AU207,'FE Source'!$A:$W,12,FALSE))</f>
        <v>-0.01</v>
      </c>
      <c r="AG207" s="130">
        <f>IF(VLOOKUP($AU207,'FE Source'!$A:$W,14,FALSE)=0,"-",VLOOKUP($AU207,'FE Source'!$A:$W,14,FALSE))</f>
        <v>-22.77</v>
      </c>
      <c r="AH207" s="173">
        <f>IF(VLOOKUP($AU207,'FE Source'!$A:$DJ,33,FALSE)=0,"-",VLOOKUP($AU207,'FE Source'!$A:$DJ,33,FALSE))</f>
        <v>31.02</v>
      </c>
      <c r="AI207" s="203">
        <f>IF(VLOOKUP($AU207,'FE Source'!$A:$Y,20,FALSE)=0,"-",VLOOKUP($AU207,'FE Source'!$A:$Y,20,FALSE))</f>
        <v>111.31</v>
      </c>
      <c r="AJ207" s="257">
        <f>IF(VLOOKUP($AU207,'FE Source'!$A:$DJ,34,FALSE)=0,"-",VLOOKUP($AU207,'FE Source'!$A:$DJ,34,FALSE))</f>
        <v>147.26</v>
      </c>
      <c r="AK207" s="257">
        <f>IF(VLOOKUP($AU207,'FE Source'!$A:$DJ,35,FALSE)=0,"-",VLOOKUP($AU207,'FE Source'!$A:$DJ,35,FALSE))</f>
        <v>196.17</v>
      </c>
      <c r="AL207" s="326">
        <f>IF(VLOOKUP($AU207,'FE Source'!$A:$Y,19,FALSE)=0,"-",VLOOKUP($AU207,'FE Source'!$A:$Y,19,FALSE))</f>
        <v>143.11000000000001</v>
      </c>
      <c r="AM207" s="259">
        <f>IF(VLOOKUP($AU207,'FE Source'!$A:$DJ,36,FALSE)=0,"-",VLOOKUP($AU207,'FE Source'!$A:$DJ,36,FALSE))</f>
        <v>124.48</v>
      </c>
      <c r="AN207" s="165">
        <f>IF(VLOOKUP($AU207,'FE Source'!$A:$W,13,FALSE)=0,"-",VLOOKUP($AU207,'FE Source'!$A:$W,13,FALSE))</f>
        <v>1845.5</v>
      </c>
      <c r="AO207" s="198" t="str">
        <f>IF(J207="no","-",IF(VLOOKUP($AU207,'FE Source'!$A:$W,15,FALSE)=0,"-",VLOOKUP($AU207,'FE Source'!$A:$W,15,FALSE)))</f>
        <v>-</v>
      </c>
      <c r="AP207" s="201" t="str">
        <f>IF(AO207="-","-",IF(VLOOKUP($AU207,'FE Source'!$A:$Z,21,FALSE)=0,"-",IF(VLOOKUP($AU207,'FE Source'!$A:$Z,21,FALSE)=2,"Semi-Annual",IF(VLOOKUP($AU207,'FE Source'!$A:$Z,21,FALSE)=4,"Quarterly",IF(VLOOKUP($AU207,'FE Source'!$A:$Z,21,FALSE)=12,"Monthly","Annual")))))</f>
        <v>-</v>
      </c>
      <c r="AQ207" s="170">
        <f t="array" ref="AQ207">IF(VLOOKUP($AU207,'FE Source'!$A:$W,16,FALSE)=0,"-",VLOOKUP($AU207,'FE Source'!$A:$W,16,FALSE))</f>
        <v>1.77</v>
      </c>
      <c r="AR207" s="175" t="str">
        <f>IF(VLOOKUP($AU207,'FE Source'!$A:$W,17,FALSE)=0,"-",VLOOKUP($AU207,'FE Source'!$A:$W,17,FALSE))</f>
        <v>-</v>
      </c>
      <c r="AS207" s="173">
        <f>IF(VLOOKUP($AU207,'FE Source'!$AN:$AS,4,FALSE)="",VLOOKUP($AU207,'FE Source'!$AN:$AS,3,FALSE),VLOOKUP($AU207,'FE Source'!$AN:$AS,4,FALSE))</f>
        <v>20.05</v>
      </c>
      <c r="AT207" s="179">
        <f>IF(VLOOKUP($AU207,'FE Source'!$AN:$AS,5,FALSE)=0,"-",VLOOKUP($AU207,'FE Source'!$AN:$AS,5,FALSE))</f>
        <v>45783</v>
      </c>
      <c r="AU207" s="163" t="s">
        <v>3842</v>
      </c>
      <c r="BE207" s="219">
        <f>IF(VLOOKUP($AU207,'FE Source'!$A:$AK,22,FALSE)=0,"-",VLOOKUP($AU207,'FE Source'!$A:$AK,22,FALSE))</f>
        <v>6.45</v>
      </c>
      <c r="BF207" s="219">
        <f>IF(VLOOKUP($AU207,'FE Source'!$A:$AK,23,FALSE)=0,"-",VLOOKUP($AU207,'FE Source'!$A:$AK,23,FALSE))</f>
        <v>-2.94</v>
      </c>
      <c r="BG207" s="219">
        <f>IF(VLOOKUP($AU207,'FE Source'!$A:$AK,24,FALSE)=0,"-",VLOOKUP($AU207,'FE Source'!$A:$AK,24,FALSE))</f>
        <v>9.4</v>
      </c>
      <c r="BH207" s="219">
        <f>IF(VLOOKUP($AU207,'FE Source'!$A:$AK,25,FALSE)=0,"-",VLOOKUP($AU207,'FE Source'!$A:$AK,25,FALSE))</f>
        <v>-19.940000000000001</v>
      </c>
      <c r="BI207" s="219">
        <f>IF(VLOOKUP($AU207,'FE Source'!$A:$AK,26,FALSE)=0,"-",VLOOKUP($AU207,'FE Source'!$A:$AK,26,FALSE))</f>
        <v>32.32</v>
      </c>
      <c r="BJ207" s="219">
        <f>IF(VLOOKUP($AU207,'FE Source'!$A:$AK,27,FALSE)=0,"-",VLOOKUP($AU207,'FE Source'!$A:$AK,27,FALSE))</f>
        <v>27.41</v>
      </c>
      <c r="BK207" s="219">
        <f>IF(VLOOKUP($AU207,'FE Source'!$A:$AK,28,FALSE)=0,"-",VLOOKUP($AU207,'FE Source'!$A:$AK,28,FALSE))</f>
        <v>24.33</v>
      </c>
      <c r="BL207" s="219">
        <f>IF(VLOOKUP($AU207,'FE Source'!$A:$AK,29,FALSE)=0,"-",VLOOKUP($AU207,'FE Source'!$A:$AK,29,FALSE))</f>
        <v>-29.45</v>
      </c>
      <c r="BM207" s="219">
        <f>IF(VLOOKUP($AU207,'FE Source'!$A:$AK,30,FALSE)=0,"-",VLOOKUP($AU207,'FE Source'!$A:$AK,30,FALSE))</f>
        <v>16.940000000000001</v>
      </c>
      <c r="BN207" t="str">
        <f>IF(VLOOKUP($AU207,'FE Source'!$A:$AK,31,FALSE)="No Specified Index","-",IF(VLOOKUP($AU207,'FE Source'!$A:$AK,31,FALSE)=0,"-",VLOOKUP($AU207,'FE Source'!$A:$AK,31,FALSE)))</f>
        <v>MSCI Europe</v>
      </c>
      <c r="BO207" s="217">
        <f>IF(VLOOKUP($AU207,'FE Source'!$A:$AK,32,FALSE)=0,"-",VLOOKUP($AU207,'FE Source'!$A:$AK,32,FALSE))</f>
        <v>41696</v>
      </c>
      <c r="BP207" s="18" t="str">
        <f>IF(VLOOKUP($AU207,'FE Source'!$AZ:$BC,2,FALSE)=0,"-",VLOOKUP($AU207,'FE Source'!$AZ:$BC,2,FALSE))</f>
        <v>-</v>
      </c>
      <c r="BQ207" s="18" t="str">
        <f>IF(VLOOKUP($AU207,'FE Source'!$AZ:$BC,3,FALSE)=0,"-",VLOOKUP($AU207,'FE Source'!$AZ:$BC,3,FALSE))</f>
        <v>-</v>
      </c>
      <c r="BR207" s="18" t="str">
        <f>IF(VLOOKUP($AU207,'FE Source'!$AZ:$BC,4,FALSE)=0,"-",VLOOKUP($AU207,'FE Source'!$AZ:$BC,4,FALSE))</f>
        <v>-</v>
      </c>
    </row>
    <row r="208" spans="1:70" ht="15" customHeight="1">
      <c r="A208" s="3"/>
      <c r="B208" s="159" t="str">
        <f>INDEX('UT - Retail'!$A$7:$A$1409,MATCH(AU208,'UT - Retail'!$U$7:$U$1409,0),1)</f>
        <v xml:space="preserve">Blackrock </v>
      </c>
      <c r="C208" s="706" t="str">
        <f>INDEX('UT - Retail'!$B$7:$B$1409,MATCH(AU208,'UT - Retail'!$U$7:$U$1409,0),1)</f>
        <v>Blackrock European Fund A2 EUR</v>
      </c>
      <c r="D208" s="707"/>
      <c r="E208" s="150" t="str">
        <f>VLOOKUP(C208,'UT - Retail'!$B:$K,8,FALSE)</f>
        <v>Equities</v>
      </c>
      <c r="F208" s="141" t="str">
        <f>VLOOKUP(C208,'UT - Retail'!$B:$K,9,FALSE)</f>
        <v>Europe incl-UK</v>
      </c>
      <c r="G208" s="141" t="str">
        <f>VLOOKUP(C208,'UT - Retail'!$B:$K,10,FALSE)</f>
        <v>General</v>
      </c>
      <c r="H208" s="82" t="str">
        <f>VLOOKUP(C208,'UT - Retail'!$B:$N,13,FALSE)</f>
        <v>No</v>
      </c>
      <c r="I208" s="82" t="str">
        <f>VLOOKUP(C208,'UT - Retail'!$B:$Q,14,FALSE)</f>
        <v>No</v>
      </c>
      <c r="J208" s="141" t="str">
        <f>VLOOKUP(C208,'UT - Retail'!$B:$Q,11,FALSE)</f>
        <v>No</v>
      </c>
      <c r="K208" s="130" t="str">
        <f>VLOOKUP(C208,'UT - Retail'!$B:$P,15,FALSE)</f>
        <v>Yes</v>
      </c>
      <c r="L208" s="82" t="str">
        <f>VLOOKUP(C208,'UT - Retail'!$B:$Q,16,FALSE)</f>
        <v>iFast</v>
      </c>
      <c r="M208" s="395" t="str">
        <f>VLOOKUP(C208,'UT - Retail'!$B:$K,6,FALSE)</f>
        <v>EUR</v>
      </c>
      <c r="N208" s="395" t="str">
        <f>IFERROR(IF(MATCH(C208,'Portfolio Construction'!$AL:$AL,0),"Yes","No"),"No")</f>
        <v>No</v>
      </c>
      <c r="O208" s="395" t="str">
        <f>IFERROR(IF(MATCH(C208,'Portfolio Construction'!$AN:$AN,0),"Yes","No"),"No")</f>
        <v>No</v>
      </c>
      <c r="P208" s="395" t="str">
        <f>IFERROR(IF(MATCH(C208,'Portfolio Construction'!$AP:$AP,0),"Yes","No"),"No")</f>
        <v>No</v>
      </c>
      <c r="Q208" s="395" t="str">
        <f>IFERROR(IF(MATCH(C208,'Portfolio Construction'!$AR:$AR,0),"Yes","No"),"No")</f>
        <v>No</v>
      </c>
      <c r="R208" s="395" t="str">
        <f>IFERROR(IF(MATCH(C208,'Portfolio Construction'!$AT:$AT,0),"Yes","No"),"No")</f>
        <v>No</v>
      </c>
      <c r="S208" s="395" t="str">
        <f>IFERROR(IF(MATCH(C208,'Portfolio Construction'!$AV:$AV,0),"Yes","No"),"No")</f>
        <v>No</v>
      </c>
      <c r="T208" s="395" t="str">
        <f>IFERROR(IF(MATCH(C208,'Portfolio Construction'!$AX:$AX,0),"Yes","No"),"No")</f>
        <v>No</v>
      </c>
      <c r="U208" s="395" t="str">
        <f>IFERROR(IF(MATCH(C208,'Portfolio Construction'!$AZ:$AZ,0),"Yes","No"),"No")</f>
        <v>No</v>
      </c>
      <c r="V208" s="395" t="str">
        <f>IFERROR(IF(MATCH(C208,'Portfolio Construction'!$BB:$BB,0),"Yes","No"),"No")</f>
        <v>No</v>
      </c>
      <c r="W208" s="638">
        <f>IF(VLOOKUP($AU208,'FE Source'!$A:$W,3,FALSE)=0,"-",VLOOKUP($AU208,'FE Source'!$A:$W,3,FALSE))</f>
        <v>2.48</v>
      </c>
      <c r="X208" s="609">
        <f>IF(VLOOKUP($AU208,'FE Source'!$A:$W,4,FALSE)=0,"-",VLOOKUP($AU208,'FE Source'!$A:$W,4,FALSE))</f>
        <v>9.2799999999999994</v>
      </c>
      <c r="Y208" s="609">
        <f>IF(VLOOKUP($AU208,'FE Source'!$A:$W,5,FALSE)=0,"-",VLOOKUP($AU208,'FE Source'!$A:$W,5,FALSE))</f>
        <v>1.03</v>
      </c>
      <c r="Z208" s="609">
        <f>IF(VLOOKUP($AU208,'FE Source'!$A:$W,6,FALSE)=0,"-",VLOOKUP($AU208,'FE Source'!$A:$W,6,FALSE))</f>
        <v>-1.76</v>
      </c>
      <c r="AA208" s="609">
        <f>IF(VLOOKUP($AU208,'FE Source'!$A:$W,7,FALSE)=0,"-",VLOOKUP($AU208,'FE Source'!$A:$W,7,FALSE))</f>
        <v>7.17</v>
      </c>
      <c r="AB208" s="609">
        <f>IF(VLOOKUP($AU208,'FE Source'!$A:$W,8,FALSE)=0,"-",VLOOKUP($AU208,'FE Source'!$A:$W,8,FALSE))</f>
        <v>9.15</v>
      </c>
      <c r="AC208" s="639">
        <f>IF(VLOOKUP($AU208,'FE Source'!$A:$W,9,FALSE)=0,"-",VLOOKUP($AU208,'FE Source'!$A:$W,9,FALSE))</f>
        <v>4.51</v>
      </c>
      <c r="AD208" s="146">
        <f>IF(VLOOKUP($AU208,'FE Source'!$A:$W,10,FALSE)=0,"-",VLOOKUP($AU208,'FE Source'!$A:$W,10,FALSE))</f>
        <v>1.18</v>
      </c>
      <c r="AE208" s="83">
        <f>IF(VLOOKUP($AU208,'FE Source'!$A:$W,11,FALSE)=0,"-",VLOOKUP($AU208,'FE Source'!$A:$W,11,FALSE))</f>
        <v>17.03</v>
      </c>
      <c r="AF208" s="83">
        <f>IF(VLOOKUP($AU208,'FE Source'!$A:$W,12,FALSE)=0,"-",VLOOKUP($AU208,'FE Source'!$A:$W,12,FALSE))</f>
        <v>0.06</v>
      </c>
      <c r="AG208" s="131">
        <f>IF(VLOOKUP($AU208,'FE Source'!$A:$W,14,FALSE)=0,"-",VLOOKUP($AU208,'FE Source'!$A:$W,14,FALSE))</f>
        <v>-20.88</v>
      </c>
      <c r="AH208" s="174">
        <f>IF(VLOOKUP($AU208,'FE Source'!$A:$DJ,33,FALSE)=0,"-",VLOOKUP($AU208,'FE Source'!$A:$DJ,33,FALSE))</f>
        <v>61.73</v>
      </c>
      <c r="AI208" s="204">
        <f>IF(VLOOKUP($AU208,'FE Source'!$A:$Y,20,FALSE)=0,"-",VLOOKUP($AU208,'FE Source'!$A:$Y,20,FALSE))</f>
        <v>121.56</v>
      </c>
      <c r="AJ208" s="396">
        <f>IF(VLOOKUP($AU208,'FE Source'!$A:$DJ,34,FALSE)=0,"-",VLOOKUP($AU208,'FE Source'!$A:$DJ,34,FALSE))</f>
        <v>133.36000000000001</v>
      </c>
      <c r="AK208" s="396">
        <f>IF(VLOOKUP($AU208,'FE Source'!$A:$DJ,35,FALSE)=0,"-",VLOOKUP($AU208,'FE Source'!$A:$DJ,35,FALSE))</f>
        <v>148.29</v>
      </c>
      <c r="AL208" s="327">
        <f>IF(VLOOKUP($AU208,'FE Source'!$A:$Y,19,FALSE)=0,"-",VLOOKUP($AU208,'FE Source'!$A:$Y,19,FALSE))</f>
        <v>125.32</v>
      </c>
      <c r="AM208" s="394">
        <f>IF(VLOOKUP($AU208,'FE Source'!$A:$DJ,36,FALSE)=0,"-",VLOOKUP($AU208,'FE Source'!$A:$DJ,36,FALSE))</f>
        <v>116.35</v>
      </c>
      <c r="AN208" s="167">
        <f>IF(VLOOKUP($AU208,'FE Source'!$A:$W,13,FALSE)=0,"-",VLOOKUP($AU208,'FE Source'!$A:$W,13,FALSE))</f>
        <v>1845.5</v>
      </c>
      <c r="AO208" s="199" t="str">
        <f>IF(J208="no","-",IF(VLOOKUP($AU208,'FE Source'!$A:$W,15,FALSE)=0,"-",VLOOKUP($AU208,'FE Source'!$A:$W,15,FALSE)))</f>
        <v>-</v>
      </c>
      <c r="AP208" s="202" t="str">
        <f>IF(AO208="-","-",IF(VLOOKUP($AU208,'FE Source'!$A:$Z,21,FALSE)=0,"-",IF(VLOOKUP($AU208,'FE Source'!$A:$Z,21,FALSE)=2,"Semi-Annual",IF(VLOOKUP($AU208,'FE Source'!$A:$Z,21,FALSE)=4,"Quarterly",IF(VLOOKUP($AU208,'FE Source'!$A:$Z,21,FALSE)=12,"Monthly","Annual")))))</f>
        <v>-</v>
      </c>
      <c r="AQ208" s="171">
        <f t="array" ref="AQ208">IF(VLOOKUP($AU208,'FE Source'!$A:$W,16,FALSE)=0,"-",VLOOKUP($AU208,'FE Source'!$A:$W,16,FALSE))</f>
        <v>1.81</v>
      </c>
      <c r="AR208" s="176" t="str">
        <f>IF(VLOOKUP($AU208,'FE Source'!$A:$W,17,FALSE)=0,"-",VLOOKUP($AU208,'FE Source'!$A:$W,17,FALSE))</f>
        <v>Bronze</v>
      </c>
      <c r="AS208" s="174">
        <f>IF(VLOOKUP($AU208,'FE Source'!$AN:$AS,4,FALSE)="",VLOOKUP($AU208,'FE Source'!$AN:$AS,3,FALSE),VLOOKUP($AU208,'FE Source'!$AN:$AS,4,FALSE))</f>
        <v>186.02</v>
      </c>
      <c r="AT208" s="180">
        <f>IF(VLOOKUP($AU208,'FE Source'!$AN:$AS,5,FALSE)=0,"-",VLOOKUP($AU208,'FE Source'!$AN:$AS,5,FALSE))</f>
        <v>45783</v>
      </c>
      <c r="AU208" s="177" t="s">
        <v>3839</v>
      </c>
      <c r="BE208" s="219">
        <f>IF(VLOOKUP($AU208,'FE Source'!$A:$AK,22,FALSE)=0,"-",VLOOKUP($AU208,'FE Source'!$A:$AK,22,FALSE))</f>
        <v>6.66</v>
      </c>
      <c r="BF208" s="219">
        <f>IF(VLOOKUP($AU208,'FE Source'!$A:$AK,23,FALSE)=0,"-",VLOOKUP($AU208,'FE Source'!$A:$AK,23,FALSE))</f>
        <v>-6.66</v>
      </c>
      <c r="BG208" s="219">
        <f>IF(VLOOKUP($AU208,'FE Source'!$A:$AK,24,FALSE)=0,"-",VLOOKUP($AU208,'FE Source'!$A:$AK,24,FALSE))</f>
        <v>12.48</v>
      </c>
      <c r="BH208" s="219">
        <f>IF(VLOOKUP($AU208,'FE Source'!$A:$AK,25,FALSE)=0,"-",VLOOKUP($AU208,'FE Source'!$A:$AK,25,FALSE))</f>
        <v>-17.03</v>
      </c>
      <c r="BI208" s="219">
        <f>IF(VLOOKUP($AU208,'FE Source'!$A:$AK,26,FALSE)=0,"-",VLOOKUP($AU208,'FE Source'!$A:$AK,26,FALSE))</f>
        <v>28.06</v>
      </c>
      <c r="BJ208" s="219">
        <f>IF(VLOOKUP($AU208,'FE Source'!$A:$AK,27,FALSE)=0,"-",VLOOKUP($AU208,'FE Source'!$A:$AK,27,FALSE))</f>
        <v>28.87</v>
      </c>
      <c r="BK208" s="219">
        <f>IF(VLOOKUP($AU208,'FE Source'!$A:$AK,28,FALSE)=0,"-",VLOOKUP($AU208,'FE Source'!$A:$AK,28,FALSE))</f>
        <v>22.25</v>
      </c>
      <c r="BL208" s="219">
        <f>IF(VLOOKUP($AU208,'FE Source'!$A:$AK,29,FALSE)=0,"-",VLOOKUP($AU208,'FE Source'!$A:$AK,29,FALSE))</f>
        <v>-29.73</v>
      </c>
      <c r="BM208" s="219">
        <f>IF(VLOOKUP($AU208,'FE Source'!$A:$AK,30,FALSE)=0,"-",VLOOKUP($AU208,'FE Source'!$A:$AK,30,FALSE))</f>
        <v>19.829999999999998</v>
      </c>
      <c r="BN208" t="str">
        <f>IF(VLOOKUP($AU208,'FE Source'!$A:$AK,31,FALSE)="No Specified Index","-",IF(VLOOKUP($AU208,'FE Source'!$A:$AK,31,FALSE)=0,"-",VLOOKUP($AU208,'FE Source'!$A:$AK,31,FALSE)))</f>
        <v>MSCI Europe</v>
      </c>
      <c r="BO208" s="217">
        <f>IF(VLOOKUP($AU208,'FE Source'!$A:$AK,32,FALSE)=0,"-",VLOOKUP($AU208,'FE Source'!$A:$AK,32,FALSE))</f>
        <v>34303</v>
      </c>
      <c r="BP208" s="18">
        <f>IF(VLOOKUP($AU208,'FE Source'!$AZ:$BC,2,FALSE)=0,"-",VLOOKUP($AU208,'FE Source'!$AZ:$BC,2,FALSE))</f>
        <v>-4.5999999999999996</v>
      </c>
      <c r="BQ208" s="18">
        <f>IF(VLOOKUP($AU208,'FE Source'!$AZ:$BC,3,FALSE)=0,"-",VLOOKUP($AU208,'FE Source'!$AZ:$BC,3,FALSE))</f>
        <v>-10.66</v>
      </c>
      <c r="BR208" s="18">
        <f>IF(VLOOKUP($AU208,'FE Source'!$AZ:$BC,4,FALSE)=0,"-",VLOOKUP($AU208,'FE Source'!$AZ:$BC,4,FALSE))</f>
        <v>-8.84</v>
      </c>
    </row>
    <row r="209" spans="1:70" ht="15" customHeight="1">
      <c r="B209" s="159" t="str">
        <f>INDEX('UT - Retail'!$A$7:$A$1409,MATCH(AU209,'UT - Retail'!$U$7:$U$1409,0),1)</f>
        <v xml:space="preserve">Blackrock </v>
      </c>
      <c r="C209" s="706" t="str">
        <f>INDEX('UT - Retail'!$B$7:$B$1409,MATCH(AU209,'UT - Retail'!$U$7:$U$1409,0),1)</f>
        <v>Blackrock European Fund A2 GBP-H</v>
      </c>
      <c r="D209" s="707"/>
      <c r="E209" s="150" t="str">
        <f>VLOOKUP(C209,'UT - Retail'!$B:$K,8,FALSE)</f>
        <v>Equities</v>
      </c>
      <c r="F209" s="141" t="str">
        <f>VLOOKUP(C209,'UT - Retail'!$B:$K,9,FALSE)</f>
        <v>Europe incl-UK</v>
      </c>
      <c r="G209" s="141" t="str">
        <f>VLOOKUP(C209,'UT - Retail'!$B:$K,10,FALSE)</f>
        <v>General</v>
      </c>
      <c r="H209" s="82" t="str">
        <f>VLOOKUP(C209,'UT - Retail'!$B:$N,13,FALSE)</f>
        <v>No</v>
      </c>
      <c r="I209" s="82" t="str">
        <f>VLOOKUP(C209,'UT - Retail'!$B:$Q,14,FALSE)</f>
        <v>No</v>
      </c>
      <c r="J209" s="141" t="str">
        <f>VLOOKUP(C209,'UT - Retail'!$B:$Q,11,FALSE)</f>
        <v>No</v>
      </c>
      <c r="K209" s="130" t="str">
        <f>VLOOKUP(C209,'UT - Retail'!$B:$P,15,FALSE)</f>
        <v>Yes</v>
      </c>
      <c r="L209" s="82" t="str">
        <f>VLOOKUP(C209,'UT - Retail'!$B:$Q,16,FALSE)</f>
        <v>iFast</v>
      </c>
      <c r="M209" s="395" t="str">
        <f>VLOOKUP(C209,'UT - Retail'!$B:$K,6,FALSE)</f>
        <v>GBP</v>
      </c>
      <c r="N209" s="395" t="str">
        <f>IFERROR(IF(MATCH(C209,'Portfolio Construction'!$AL:$AL,0),"Yes","No"),"No")</f>
        <v>No</v>
      </c>
      <c r="O209" s="395" t="str">
        <f>IFERROR(IF(MATCH(C209,'Portfolio Construction'!$AN:$AN,0),"Yes","No"),"No")</f>
        <v>No</v>
      </c>
      <c r="P209" s="395" t="str">
        <f>IFERROR(IF(MATCH(C209,'Portfolio Construction'!$AP:$AP,0),"Yes","No"),"No")</f>
        <v>No</v>
      </c>
      <c r="Q209" s="395" t="str">
        <f>IFERROR(IF(MATCH(C209,'Portfolio Construction'!$AR:$AR,0),"Yes","No"),"No")</f>
        <v>No</v>
      </c>
      <c r="R209" s="395" t="str">
        <f>IFERROR(IF(MATCH(C209,'Portfolio Construction'!$AT:$AT,0),"Yes","No"),"No")</f>
        <v>No</v>
      </c>
      <c r="S209" s="395" t="str">
        <f>IFERROR(IF(MATCH(C209,'Portfolio Construction'!$AV:$AV,0),"Yes","No"),"No")</f>
        <v>No</v>
      </c>
      <c r="T209" s="395" t="str">
        <f>IFERROR(IF(MATCH(C209,'Portfolio Construction'!$AX:$AX,0),"Yes","No"),"No")</f>
        <v>No</v>
      </c>
      <c r="U209" s="395" t="str">
        <f>IFERROR(IF(MATCH(C209,'Portfolio Construction'!$AZ:$AZ,0),"Yes","No"),"No")</f>
        <v>No</v>
      </c>
      <c r="V209" s="395" t="str">
        <f>IFERROR(IF(MATCH(C209,'Portfolio Construction'!$BB:$BB,0),"Yes","No"),"No")</f>
        <v>No</v>
      </c>
      <c r="W209" s="638">
        <f>IF(VLOOKUP($AU209,'FE Source'!$A:$W,3,FALSE)=0,"-",VLOOKUP($AU209,'FE Source'!$A:$W,3,FALSE))</f>
        <v>0.28000000000000003</v>
      </c>
      <c r="X209" s="609">
        <f>IF(VLOOKUP($AU209,'FE Source'!$A:$W,4,FALSE)=0,"-",VLOOKUP($AU209,'FE Source'!$A:$W,4,FALSE))</f>
        <v>9.36</v>
      </c>
      <c r="Y209" s="609">
        <f>IF(VLOOKUP($AU209,'FE Source'!$A:$W,5,FALSE)=0,"-",VLOOKUP($AU209,'FE Source'!$A:$W,5,FALSE))</f>
        <v>-0.19</v>
      </c>
      <c r="Z209" s="609">
        <f>IF(VLOOKUP($AU209,'FE Source'!$A:$W,6,FALSE)=0,"-",VLOOKUP($AU209,'FE Source'!$A:$W,6,FALSE))</f>
        <v>0.43</v>
      </c>
      <c r="AA209" s="609">
        <f>IF(VLOOKUP($AU209,'FE Source'!$A:$W,7,FALSE)=0,"-",VLOOKUP($AU209,'FE Source'!$A:$W,7,FALSE))</f>
        <v>8.85</v>
      </c>
      <c r="AB209" s="609">
        <f>IF(VLOOKUP($AU209,'FE Source'!$A:$W,8,FALSE)=0,"-",VLOOKUP($AU209,'FE Source'!$A:$W,8,FALSE))</f>
        <v>10.85</v>
      </c>
      <c r="AC209" s="639">
        <f>IF(VLOOKUP($AU209,'FE Source'!$A:$W,9,FALSE)=0,"-",VLOOKUP($AU209,'FE Source'!$A:$W,9,FALSE))</f>
        <v>3.59</v>
      </c>
      <c r="AD209" s="146">
        <f>IF(VLOOKUP($AU209,'FE Source'!$A:$W,10,FALSE)=0,"-",VLOOKUP($AU209,'FE Source'!$A:$W,10,FALSE))</f>
        <v>1.31</v>
      </c>
      <c r="AE209" s="83">
        <f>IF(VLOOKUP($AU209,'FE Source'!$A:$W,11,FALSE)=0,"-",VLOOKUP($AU209,'FE Source'!$A:$W,11,FALSE))</f>
        <v>19.77</v>
      </c>
      <c r="AF209" s="83">
        <f>IF(VLOOKUP($AU209,'FE Source'!$A:$W,12,FALSE)=0,"-",VLOOKUP($AU209,'FE Source'!$A:$W,12,FALSE))</f>
        <v>0.09</v>
      </c>
      <c r="AG209" s="131">
        <f>IF(VLOOKUP($AU209,'FE Source'!$A:$W,14,FALSE)=0,"-",VLOOKUP($AU209,'FE Source'!$A:$W,14,FALSE))</f>
        <v>-24.07</v>
      </c>
      <c r="AH209" s="174">
        <f>IF(VLOOKUP($AU209,'FE Source'!$A:$DJ,33,FALSE)=0,"-",VLOOKUP($AU209,'FE Source'!$A:$DJ,33,FALSE))</f>
        <v>59.29</v>
      </c>
      <c r="AI209" s="204">
        <f>IF(VLOOKUP($AU209,'FE Source'!$A:$Y,20,FALSE)=0,"-",VLOOKUP($AU209,'FE Source'!$A:$Y,20,FALSE))</f>
        <v>142.99</v>
      </c>
      <c r="AJ209" s="396">
        <f>IF(VLOOKUP($AU209,'FE Source'!$A:$DJ,34,FALSE)=0,"-",VLOOKUP($AU209,'FE Source'!$A:$DJ,34,FALSE))</f>
        <v>158.69999999999999</v>
      </c>
      <c r="AK209" s="396">
        <f>IF(VLOOKUP($AU209,'FE Source'!$A:$DJ,35,FALSE)=0,"-",VLOOKUP($AU209,'FE Source'!$A:$DJ,35,FALSE))</f>
        <v>127.47</v>
      </c>
      <c r="AL209" s="327">
        <f>IF(VLOOKUP($AU209,'FE Source'!$A:$Y,19,FALSE)=0,"-",VLOOKUP($AU209,'FE Source'!$A:$Y,19,FALSE))</f>
        <v>134.41999999999999</v>
      </c>
      <c r="AM209" s="394">
        <f>IF(VLOOKUP($AU209,'FE Source'!$A:$DJ,36,FALSE)=0,"-",VLOOKUP($AU209,'FE Source'!$A:$DJ,36,FALSE))</f>
        <v>120.67</v>
      </c>
      <c r="AN209" s="167">
        <f>IF(VLOOKUP($AU209,'FE Source'!$A:$W,13,FALSE)=0,"-",VLOOKUP($AU209,'FE Source'!$A:$W,13,FALSE))</f>
        <v>1845.5</v>
      </c>
      <c r="AO209" s="199" t="str">
        <f>IF(J209="no","-",IF(VLOOKUP($AU209,'FE Source'!$A:$W,15,FALSE)=0,"-",VLOOKUP($AU209,'FE Source'!$A:$W,15,FALSE)))</f>
        <v>-</v>
      </c>
      <c r="AP209" s="202" t="str">
        <f>IF(AO209="-","-",IF(VLOOKUP($AU209,'FE Source'!$A:$Z,21,FALSE)=0,"-",IF(VLOOKUP($AU209,'FE Source'!$A:$Z,21,FALSE)=2,"Semi-Annual",IF(VLOOKUP($AU209,'FE Source'!$A:$Z,21,FALSE)=4,"Quarterly",IF(VLOOKUP($AU209,'FE Source'!$A:$Z,21,FALSE)=12,"Monthly","Annual")))))</f>
        <v>-</v>
      </c>
      <c r="AQ209" s="171">
        <f t="array" ref="AQ209">IF(VLOOKUP($AU209,'FE Source'!$A:$W,16,FALSE)=0,"-",VLOOKUP($AU209,'FE Source'!$A:$W,16,FALSE))</f>
        <v>1.81</v>
      </c>
      <c r="AR209" s="176" t="str">
        <f>IF(VLOOKUP($AU209,'FE Source'!$A:$W,17,FALSE)=0,"-",VLOOKUP($AU209,'FE Source'!$A:$W,17,FALSE))</f>
        <v>-</v>
      </c>
      <c r="AS209" s="174">
        <f>IF(VLOOKUP($AU209,'FE Source'!$AN:$AS,4,FALSE)="",VLOOKUP($AU209,'FE Source'!$AN:$AS,3,FALSE),VLOOKUP($AU209,'FE Source'!$AN:$AS,4,FALSE))</f>
        <v>19.14</v>
      </c>
      <c r="AT209" s="180">
        <f>IF(VLOOKUP($AU209,'FE Source'!$AN:$AS,5,FALSE)=0,"-",VLOOKUP($AU209,'FE Source'!$AN:$AS,5,FALSE))</f>
        <v>45783</v>
      </c>
      <c r="AU209" s="177" t="s">
        <v>3837</v>
      </c>
      <c r="BE209" s="219">
        <f>IF(VLOOKUP($AU209,'FE Source'!$A:$AK,22,FALSE)=0,"-",VLOOKUP($AU209,'FE Source'!$A:$AK,22,FALSE))</f>
        <v>11.93</v>
      </c>
      <c r="BF209" s="219">
        <f>IF(VLOOKUP($AU209,'FE Source'!$A:$AK,23,FALSE)=0,"-",VLOOKUP($AU209,'FE Source'!$A:$AK,23,FALSE))</f>
        <v>-20.11</v>
      </c>
      <c r="BG209" s="219">
        <f>IF(VLOOKUP($AU209,'FE Source'!$A:$AK,24,FALSE)=0,"-",VLOOKUP($AU209,'FE Source'!$A:$AK,24,FALSE))</f>
        <v>8.6199999999999992</v>
      </c>
      <c r="BH209" s="219">
        <f>IF(VLOOKUP($AU209,'FE Source'!$A:$AK,25,FALSE)=0,"-",VLOOKUP($AU209,'FE Source'!$A:$AK,25,FALSE))</f>
        <v>-17.14</v>
      </c>
      <c r="BI209" s="219">
        <f>IF(VLOOKUP($AU209,'FE Source'!$A:$AK,26,FALSE)=0,"-",VLOOKUP($AU209,'FE Source'!$A:$AK,26,FALSE))</f>
        <v>36.28</v>
      </c>
      <c r="BJ209" s="219">
        <f>IF(VLOOKUP($AU209,'FE Source'!$A:$AK,27,FALSE)=0,"-",VLOOKUP($AU209,'FE Source'!$A:$AK,27,FALSE))</f>
        <v>20.73</v>
      </c>
      <c r="BK209" s="219">
        <f>IF(VLOOKUP($AU209,'FE Source'!$A:$AK,28,FALSE)=0,"-",VLOOKUP($AU209,'FE Source'!$A:$AK,28,FALSE))</f>
        <v>30.94</v>
      </c>
      <c r="BL209" s="219">
        <f>IF(VLOOKUP($AU209,'FE Source'!$A:$AK,29,FALSE)=0,"-",VLOOKUP($AU209,'FE Source'!$A:$AK,29,FALSE))</f>
        <v>-32.83</v>
      </c>
      <c r="BM209" s="219">
        <f>IF(VLOOKUP($AU209,'FE Source'!$A:$AK,30,FALSE)=0,"-",VLOOKUP($AU209,'FE Source'!$A:$AK,30,FALSE))</f>
        <v>24.51</v>
      </c>
      <c r="BN209" t="str">
        <f>IF(VLOOKUP($AU209,'FE Source'!$A:$AK,31,FALSE)="No Specified Index","-",IF(VLOOKUP($AU209,'FE Source'!$A:$AK,31,FALSE)=0,"-",VLOOKUP($AU209,'FE Source'!$A:$AK,31,FALSE)))</f>
        <v>MSCI Europe</v>
      </c>
      <c r="BO209" s="217">
        <f>IF(VLOOKUP($AU209,'FE Source'!$A:$AK,32,FALSE)=0,"-",VLOOKUP($AU209,'FE Source'!$A:$AK,32,FALSE))</f>
        <v>41696</v>
      </c>
      <c r="BP209" s="18" t="str">
        <f>IF(VLOOKUP($AU209,'FE Source'!$AZ:$BC,2,FALSE)=0,"-",VLOOKUP($AU209,'FE Source'!$AZ:$BC,2,FALSE))</f>
        <v>-</v>
      </c>
      <c r="BQ209" s="18" t="str">
        <f>IF(VLOOKUP($AU209,'FE Source'!$AZ:$BC,3,FALSE)=0,"-",VLOOKUP($AU209,'FE Source'!$AZ:$BC,3,FALSE))</f>
        <v>-</v>
      </c>
      <c r="BR209" s="18" t="str">
        <f>IF(VLOOKUP($AU209,'FE Source'!$AZ:$BC,4,FALSE)=0,"-",VLOOKUP($AU209,'FE Source'!$AZ:$BC,4,FALSE))</f>
        <v>-</v>
      </c>
    </row>
    <row r="210" spans="1:70" ht="15" customHeight="1">
      <c r="A210" s="3"/>
      <c r="B210" s="159" t="str">
        <f>INDEX('UT - Retail'!$A$7:$A$1409,MATCH(AU210,'UT - Retail'!$U$7:$U$1409,0),1)</f>
        <v xml:space="preserve">Blackrock </v>
      </c>
      <c r="C210" s="706" t="str">
        <f>INDEX('UT - Retail'!$B$7:$B$1409,MATCH(AU210,'UT - Retail'!$U$7:$U$1409,0),1)</f>
        <v>Blackrock European Fund A2 SGD-H</v>
      </c>
      <c r="D210" s="707"/>
      <c r="E210" s="150" t="str">
        <f>VLOOKUP(C210,'UT - Retail'!$B:$K,8,FALSE)</f>
        <v>Equities</v>
      </c>
      <c r="F210" s="141" t="str">
        <f>VLOOKUP(C210,'UT - Retail'!$B:$K,9,FALSE)</f>
        <v>Europe incl-UK</v>
      </c>
      <c r="G210" s="141" t="str">
        <f>VLOOKUP(C210,'UT - Retail'!$B:$K,10,FALSE)</f>
        <v>General</v>
      </c>
      <c r="H210" s="82" t="str">
        <f>VLOOKUP(C210,'UT - Retail'!$B:$N,13,FALSE)</f>
        <v>No</v>
      </c>
      <c r="I210" s="82" t="str">
        <f>VLOOKUP(C210,'UT - Retail'!$B:$Q,14,FALSE)</f>
        <v>No</v>
      </c>
      <c r="J210" s="141" t="str">
        <f>VLOOKUP(C210,'UT - Retail'!$B:$Q,11,FALSE)</f>
        <v>No</v>
      </c>
      <c r="K210" s="130" t="str">
        <f>VLOOKUP(C210,'UT - Retail'!$B:$P,15,FALSE)</f>
        <v>Yes</v>
      </c>
      <c r="L210" s="82" t="str">
        <f>VLOOKUP(C210,'UT - Retail'!$B:$Q,16,FALSE)</f>
        <v>Both</v>
      </c>
      <c r="M210" s="395" t="str">
        <f>VLOOKUP(C210,'UT - Retail'!$B:$K,6,FALSE)</f>
        <v>SGD</v>
      </c>
      <c r="N210" s="395" t="str">
        <f>IFERROR(IF(MATCH(C210,'Portfolio Construction'!$AL:$AL,0),"Yes","No"),"No")</f>
        <v>No</v>
      </c>
      <c r="O210" s="395" t="str">
        <f>IFERROR(IF(MATCH(C210,'Portfolio Construction'!$AN:$AN,0),"Yes","No"),"No")</f>
        <v>No</v>
      </c>
      <c r="P210" s="395" t="str">
        <f>IFERROR(IF(MATCH(C210,'Portfolio Construction'!$AP:$AP,0),"Yes","No"),"No")</f>
        <v>No</v>
      </c>
      <c r="Q210" s="395" t="str">
        <f>IFERROR(IF(MATCH(C210,'Portfolio Construction'!$AR:$AR,0),"Yes","No"),"No")</f>
        <v>No</v>
      </c>
      <c r="R210" s="395" t="str">
        <f>IFERROR(IF(MATCH(C210,'Portfolio Construction'!$AT:$AT,0),"Yes","No"),"No")</f>
        <v>No</v>
      </c>
      <c r="S210" s="395" t="str">
        <f>IFERROR(IF(MATCH(C210,'Portfolio Construction'!$AV:$AV,0),"Yes","No"),"No")</f>
        <v>No</v>
      </c>
      <c r="T210" s="395" t="str">
        <f>IFERROR(IF(MATCH(C210,'Portfolio Construction'!$AX:$AX,0),"Yes","No"),"No")</f>
        <v>No</v>
      </c>
      <c r="U210" s="395" t="str">
        <f>IFERROR(IF(MATCH(C210,'Portfolio Construction'!$AZ:$AZ,0),"Yes","No"),"No")</f>
        <v>No</v>
      </c>
      <c r="V210" s="395" t="str">
        <f>IFERROR(IF(MATCH(C210,'Portfolio Construction'!$BB:$BB,0),"Yes","No"),"No")</f>
        <v>No</v>
      </c>
      <c r="W210" s="638">
        <f>IF(VLOOKUP($AU210,'FE Source'!$A:$W,3,FALSE)=0,"-",VLOOKUP($AU210,'FE Source'!$A:$W,3,FALSE))</f>
        <v>-1.6</v>
      </c>
      <c r="X210" s="609">
        <f>IF(VLOOKUP($AU210,'FE Source'!$A:$W,4,FALSE)=0,"-",VLOOKUP($AU210,'FE Source'!$A:$W,4,FALSE))</f>
        <v>10.130000000000001</v>
      </c>
      <c r="Y210" s="609">
        <f>IF(VLOOKUP($AU210,'FE Source'!$A:$W,5,FALSE)=0,"-",VLOOKUP($AU210,'FE Source'!$A:$W,5,FALSE))</f>
        <v>-1.68</v>
      </c>
      <c r="Z210" s="609">
        <f>IF(VLOOKUP($AU210,'FE Source'!$A:$W,6,FALSE)=0,"-",VLOOKUP($AU210,'FE Source'!$A:$W,6,FALSE))</f>
        <v>-2.89</v>
      </c>
      <c r="AA210" s="609">
        <f>IF(VLOOKUP($AU210,'FE Source'!$A:$W,7,FALSE)=0,"-",VLOOKUP($AU210,'FE Source'!$A:$W,7,FALSE))</f>
        <v>7.63</v>
      </c>
      <c r="AB210" s="609">
        <f>IF(VLOOKUP($AU210,'FE Source'!$A:$W,8,FALSE)=0,"-",VLOOKUP($AU210,'FE Source'!$A:$W,8,FALSE))</f>
        <v>10.84</v>
      </c>
      <c r="AC210" s="639">
        <f>IF(VLOOKUP($AU210,'FE Source'!$A:$W,9,FALSE)=0,"-",VLOOKUP($AU210,'FE Source'!$A:$W,9,FALSE))</f>
        <v>5.6</v>
      </c>
      <c r="AD210" s="146">
        <f>IF(VLOOKUP($AU210,'FE Source'!$A:$W,10,FALSE)=0,"-",VLOOKUP($AU210,'FE Source'!$A:$W,10,FALSE))</f>
        <v>1.1200000000000001</v>
      </c>
      <c r="AE210" s="83">
        <f>IF(VLOOKUP($AU210,'FE Source'!$A:$W,11,FALSE)=0,"-",VLOOKUP($AU210,'FE Source'!$A:$W,11,FALSE))</f>
        <v>17.850000000000001</v>
      </c>
      <c r="AF210" s="83">
        <f>IF(VLOOKUP($AU210,'FE Source'!$A:$W,12,FALSE)=0,"-",VLOOKUP($AU210,'FE Source'!$A:$W,12,FALSE))</f>
        <v>0.05</v>
      </c>
      <c r="AG210" s="131">
        <f>IF(VLOOKUP($AU210,'FE Source'!$A:$W,14,FALSE)=0,"-",VLOOKUP($AU210,'FE Source'!$A:$W,14,FALSE))</f>
        <v>-17.2</v>
      </c>
      <c r="AH210" s="174">
        <f>IF(VLOOKUP($AU210,'FE Source'!$A:$DJ,33,FALSE)=0,"-",VLOOKUP($AU210,'FE Source'!$A:$DJ,33,FALSE))</f>
        <v>48.53</v>
      </c>
      <c r="AI210" s="204">
        <f>IF(VLOOKUP($AU210,'FE Source'!$A:$Y,20,FALSE)=0,"-",VLOOKUP($AU210,'FE Source'!$A:$Y,20,FALSE))</f>
        <v>115.12</v>
      </c>
      <c r="AJ210" s="396">
        <f>IF(VLOOKUP($AU210,'FE Source'!$A:$DJ,34,FALSE)=0,"-",VLOOKUP($AU210,'FE Source'!$A:$DJ,34,FALSE))</f>
        <v>123.51</v>
      </c>
      <c r="AK210" s="396">
        <f>IF(VLOOKUP($AU210,'FE Source'!$A:$DJ,35,FALSE)=0,"-",VLOOKUP($AU210,'FE Source'!$A:$DJ,35,FALSE))</f>
        <v>156.41999999999999</v>
      </c>
      <c r="AL210" s="327">
        <f>IF(VLOOKUP($AU210,'FE Source'!$A:$Y,19,FALSE)=0,"-",VLOOKUP($AU210,'FE Source'!$A:$Y,19,FALSE))</f>
        <v>121.98</v>
      </c>
      <c r="AM210" s="394">
        <f>IF(VLOOKUP($AU210,'FE Source'!$A:$DJ,36,FALSE)=0,"-",VLOOKUP($AU210,'FE Source'!$A:$DJ,36,FALSE))</f>
        <v>107.19</v>
      </c>
      <c r="AN210" s="167">
        <f>IF(VLOOKUP($AU210,'FE Source'!$A:$W,13,FALSE)=0,"-",VLOOKUP($AU210,'FE Source'!$A:$W,13,FALSE))</f>
        <v>1845.5</v>
      </c>
      <c r="AO210" s="199" t="str">
        <f>IF(J210="no","-",IF(VLOOKUP($AU210,'FE Source'!$A:$W,15,FALSE)=0,"-",VLOOKUP($AU210,'FE Source'!$A:$W,15,FALSE)))</f>
        <v>-</v>
      </c>
      <c r="AP210" s="202" t="str">
        <f>IF(AO210="-","-",IF(VLOOKUP($AU210,'FE Source'!$A:$Z,21,FALSE)=0,"-",IF(VLOOKUP($AU210,'FE Source'!$A:$Z,21,FALSE)=2,"Semi-Annual",IF(VLOOKUP($AU210,'FE Source'!$A:$Z,21,FALSE)=4,"Quarterly",IF(VLOOKUP($AU210,'FE Source'!$A:$Z,21,FALSE)=12,"Monthly","Annual")))))</f>
        <v>-</v>
      </c>
      <c r="AQ210" s="171">
        <f t="array" ref="AQ210">IF(VLOOKUP($AU210,'FE Source'!$A:$W,16,FALSE)=0,"-",VLOOKUP($AU210,'FE Source'!$A:$W,16,FALSE))</f>
        <v>1.77</v>
      </c>
      <c r="AR210" s="176" t="str">
        <f>IF(VLOOKUP($AU210,'FE Source'!$A:$W,17,FALSE)=0,"-",VLOOKUP($AU210,'FE Source'!$A:$W,17,FALSE))</f>
        <v>-</v>
      </c>
      <c r="AS210" s="174">
        <f>IF(VLOOKUP($AU210,'FE Source'!$AN:$AS,4,FALSE)="",VLOOKUP($AU210,'FE Source'!$AN:$AS,3,FALSE),VLOOKUP($AU210,'FE Source'!$AN:$AS,4,FALSE))</f>
        <v>22.18</v>
      </c>
      <c r="AT210" s="180">
        <f>IF(VLOOKUP($AU210,'FE Source'!$AN:$AS,5,FALSE)=0,"-",VLOOKUP($AU210,'FE Source'!$AN:$AS,5,FALSE))</f>
        <v>45783</v>
      </c>
      <c r="AU210" s="177" t="s">
        <v>3835</v>
      </c>
      <c r="BE210" s="219">
        <f>IF(VLOOKUP($AU210,'FE Source'!$A:$AK,22,FALSE)=0,"-",VLOOKUP($AU210,'FE Source'!$A:$AK,22,FALSE))</f>
        <v>10.36</v>
      </c>
      <c r="BF210" s="219">
        <f>IF(VLOOKUP($AU210,'FE Source'!$A:$AK,23,FALSE)=0,"-",VLOOKUP($AU210,'FE Source'!$A:$AK,23,FALSE))</f>
        <v>-5.0199999999999996</v>
      </c>
      <c r="BG210" s="219">
        <f>IF(VLOOKUP($AU210,'FE Source'!$A:$AK,24,FALSE)=0,"-",VLOOKUP($AU210,'FE Source'!$A:$AK,24,FALSE))</f>
        <v>8.26</v>
      </c>
      <c r="BH210" s="219">
        <f>IF(VLOOKUP($AU210,'FE Source'!$A:$AK,25,FALSE)=0,"-",VLOOKUP($AU210,'FE Source'!$A:$AK,25,FALSE))</f>
        <v>-13.3</v>
      </c>
      <c r="BI210" s="219">
        <f>IF(VLOOKUP($AU210,'FE Source'!$A:$AK,26,FALSE)=0,"-",VLOOKUP($AU210,'FE Source'!$A:$AK,26,FALSE))</f>
        <v>34.94</v>
      </c>
      <c r="BJ210" s="219">
        <f>IF(VLOOKUP($AU210,'FE Source'!$A:$AK,27,FALSE)=0,"-",VLOOKUP($AU210,'FE Source'!$A:$AK,27,FALSE))</f>
        <v>20.309999999999999</v>
      </c>
      <c r="BK210" s="219">
        <f>IF(VLOOKUP($AU210,'FE Source'!$A:$AK,28,FALSE)=0,"-",VLOOKUP($AU210,'FE Source'!$A:$AK,28,FALSE))</f>
        <v>29.85</v>
      </c>
      <c r="BL210" s="219">
        <f>IF(VLOOKUP($AU210,'FE Source'!$A:$AK,29,FALSE)=0,"-",VLOOKUP($AU210,'FE Source'!$A:$AK,29,FALSE))</f>
        <v>-23.2</v>
      </c>
      <c r="BM210" s="219">
        <f>IF(VLOOKUP($AU210,'FE Source'!$A:$AK,30,FALSE)=0,"-",VLOOKUP($AU210,'FE Source'!$A:$AK,30,FALSE))</f>
        <v>18.39</v>
      </c>
      <c r="BN210" t="str">
        <f>IF(VLOOKUP($AU210,'FE Source'!$A:$AK,31,FALSE)="No Specified Index","-",IF(VLOOKUP($AU210,'FE Source'!$A:$AK,31,FALSE)=0,"-",VLOOKUP($AU210,'FE Source'!$A:$AK,31,FALSE)))</f>
        <v>MSCI Europe</v>
      </c>
      <c r="BO210" s="217">
        <f>IF(VLOOKUP($AU210,'FE Source'!$A:$AK,32,FALSE)=0,"-",VLOOKUP($AU210,'FE Source'!$A:$AK,32,FALSE))</f>
        <v>41521</v>
      </c>
      <c r="BP210" s="18" t="str">
        <f>IF(VLOOKUP($AU210,'FE Source'!$AZ:$BC,2,FALSE)=0,"-",VLOOKUP($AU210,'FE Source'!$AZ:$BC,2,FALSE))</f>
        <v>-</v>
      </c>
      <c r="BQ210" s="18" t="str">
        <f>IF(VLOOKUP($AU210,'FE Source'!$AZ:$BC,3,FALSE)=0,"-",VLOOKUP($AU210,'FE Source'!$AZ:$BC,3,FALSE))</f>
        <v>-</v>
      </c>
      <c r="BR210" s="18" t="str">
        <f>IF(VLOOKUP($AU210,'FE Source'!$AZ:$BC,4,FALSE)=0,"-",VLOOKUP($AU210,'FE Source'!$AZ:$BC,4,FALSE))</f>
        <v>-</v>
      </c>
    </row>
    <row r="211" spans="1:70" ht="15" customHeight="1">
      <c r="A211" s="3"/>
      <c r="B211" s="159" t="str">
        <f>INDEX('UT - Retail'!$A$7:$A$1409,MATCH(AU211,'UT - Retail'!$U$7:$U$1409,0),1)</f>
        <v xml:space="preserve">Blackrock </v>
      </c>
      <c r="C211" s="706" t="str">
        <f>INDEX('UT - Retail'!$B$7:$B$1409,MATCH(AU211,'UT - Retail'!$U$7:$U$1409,0),1)</f>
        <v>Blackrock European Fund A2 USD-H</v>
      </c>
      <c r="D211" s="707"/>
      <c r="E211" s="150" t="str">
        <f>VLOOKUP(C211,'UT - Retail'!$B:$K,8,FALSE)</f>
        <v>Equities</v>
      </c>
      <c r="F211" s="141" t="str">
        <f>VLOOKUP(C211,'UT - Retail'!$B:$K,9,FALSE)</f>
        <v>Europe incl-UK</v>
      </c>
      <c r="G211" s="141" t="str">
        <f>VLOOKUP(C211,'UT - Retail'!$B:$K,10,FALSE)</f>
        <v>General</v>
      </c>
      <c r="H211" s="82" t="str">
        <f>VLOOKUP(C211,'UT - Retail'!$B:$N,13,FALSE)</f>
        <v>No</v>
      </c>
      <c r="I211" s="82" t="str">
        <f>VLOOKUP(C211,'UT - Retail'!$B:$Q,14,FALSE)</f>
        <v>No</v>
      </c>
      <c r="J211" s="141" t="str">
        <f>VLOOKUP(C211,'UT - Retail'!$B:$Q,11,FALSE)</f>
        <v>No</v>
      </c>
      <c r="K211" s="130" t="str">
        <f>VLOOKUP(C211,'UT - Retail'!$B:$P,15,FALSE)</f>
        <v>Yes</v>
      </c>
      <c r="L211" s="82" t="str">
        <f>VLOOKUP(C211,'UT - Retail'!$B:$Q,16,FALSE)</f>
        <v>iFast</v>
      </c>
      <c r="M211" s="395" t="str">
        <f>VLOOKUP(C211,'UT - Retail'!$B:$K,6,FALSE)</f>
        <v>USD</v>
      </c>
      <c r="N211" s="395" t="str">
        <f>IFERROR(IF(MATCH(C211,'Portfolio Construction'!$AL:$AL,0),"Yes","No"),"No")</f>
        <v>No</v>
      </c>
      <c r="O211" s="395" t="str">
        <f>IFERROR(IF(MATCH(C211,'Portfolio Construction'!$AN:$AN,0),"Yes","No"),"No")</f>
        <v>No</v>
      </c>
      <c r="P211" s="395" t="str">
        <f>IFERROR(IF(MATCH(C211,'Portfolio Construction'!$AP:$AP,0),"Yes","No"),"No")</f>
        <v>No</v>
      </c>
      <c r="Q211" s="395" t="str">
        <f>IFERROR(IF(MATCH(C211,'Portfolio Construction'!$AR:$AR,0),"Yes","No"),"No")</f>
        <v>No</v>
      </c>
      <c r="R211" s="395" t="str">
        <f>IFERROR(IF(MATCH(C211,'Portfolio Construction'!$AT:$AT,0),"Yes","No"),"No")</f>
        <v>No</v>
      </c>
      <c r="S211" s="395" t="str">
        <f>IFERROR(IF(MATCH(C211,'Portfolio Construction'!$AV:$AV,0),"Yes","No"),"No")</f>
        <v>No</v>
      </c>
      <c r="T211" s="395" t="str">
        <f>IFERROR(IF(MATCH(C211,'Portfolio Construction'!$AX:$AX,0),"Yes","No"),"No")</f>
        <v>No</v>
      </c>
      <c r="U211" s="395" t="str">
        <f>IFERROR(IF(MATCH(C211,'Portfolio Construction'!$AZ:$AZ,0),"Yes","No"),"No")</f>
        <v>No</v>
      </c>
      <c r="V211" s="395" t="str">
        <f>IFERROR(IF(MATCH(C211,'Portfolio Construction'!$BB:$BB,0),"Yes","No"),"No")</f>
        <v>No</v>
      </c>
      <c r="W211" s="638">
        <f>IF(VLOOKUP($AU211,'FE Source'!$A:$W,3,FALSE)=0,"-",VLOOKUP($AU211,'FE Source'!$A:$W,3,FALSE))</f>
        <v>-6.08</v>
      </c>
      <c r="X211" s="609">
        <f>IF(VLOOKUP($AU211,'FE Source'!$A:$W,4,FALSE)=0,"-",VLOOKUP($AU211,'FE Source'!$A:$W,4,FALSE))</f>
        <v>6.33</v>
      </c>
      <c r="Y211" s="609">
        <f>IF(VLOOKUP($AU211,'FE Source'!$A:$W,5,FALSE)=0,"-",VLOOKUP($AU211,'FE Source'!$A:$W,5,FALSE))</f>
        <v>-3.85</v>
      </c>
      <c r="Z211" s="609">
        <f>IF(VLOOKUP($AU211,'FE Source'!$A:$W,6,FALSE)=0,"-",VLOOKUP($AU211,'FE Source'!$A:$W,6,FALSE))</f>
        <v>-5.38</v>
      </c>
      <c r="AA211" s="609">
        <f>IF(VLOOKUP($AU211,'FE Source'!$A:$W,7,FALSE)=0,"-",VLOOKUP($AU211,'FE Source'!$A:$W,7,FALSE))</f>
        <v>7</v>
      </c>
      <c r="AB211" s="609">
        <f>IF(VLOOKUP($AU211,'FE Source'!$A:$W,8,FALSE)=0,"-",VLOOKUP($AU211,'FE Source'!$A:$W,8,FALSE))</f>
        <v>10.039999999999999</v>
      </c>
      <c r="AC211" s="639">
        <f>IF(VLOOKUP($AU211,'FE Source'!$A:$W,9,FALSE)=0,"-",VLOOKUP($AU211,'FE Source'!$A:$W,9,FALSE))</f>
        <v>6.3</v>
      </c>
      <c r="AD211" s="146">
        <f>IF(VLOOKUP($AU211,'FE Source'!$A:$W,10,FALSE)=0,"-",VLOOKUP($AU211,'FE Source'!$A:$W,10,FALSE))</f>
        <v>0.85</v>
      </c>
      <c r="AE211" s="83">
        <f>IF(VLOOKUP($AU211,'FE Source'!$A:$W,11,FALSE)=0,"-",VLOOKUP($AU211,'FE Source'!$A:$W,11,FALSE))</f>
        <v>16.21</v>
      </c>
      <c r="AF211" s="83">
        <f>IF(VLOOKUP($AU211,'FE Source'!$A:$W,12,FALSE)=0,"-",VLOOKUP($AU211,'FE Source'!$A:$W,12,FALSE))</f>
        <v>0.05</v>
      </c>
      <c r="AG211" s="131">
        <f>IF(VLOOKUP($AU211,'FE Source'!$A:$W,14,FALSE)=0,"-",VLOOKUP($AU211,'FE Source'!$A:$W,14,FALSE))</f>
        <v>-13.88</v>
      </c>
      <c r="AH211" s="174">
        <f>IF(VLOOKUP($AU211,'FE Source'!$A:$DJ,33,FALSE)=0,"-",VLOOKUP($AU211,'FE Source'!$A:$DJ,33,FALSE))</f>
        <v>-5.17</v>
      </c>
      <c r="AI211" s="204">
        <f>IF(VLOOKUP($AU211,'FE Source'!$A:$Y,20,FALSE)=0,"-",VLOOKUP($AU211,'FE Source'!$A:$Y,20,FALSE))</f>
        <v>83.07</v>
      </c>
      <c r="AJ211" s="396">
        <f>IF(VLOOKUP($AU211,'FE Source'!$A:$DJ,34,FALSE)=0,"-",VLOOKUP($AU211,'FE Source'!$A:$DJ,34,FALSE))</f>
        <v>89.23</v>
      </c>
      <c r="AK211" s="396">
        <f>IF(VLOOKUP($AU211,'FE Source'!$A:$DJ,35,FALSE)=0,"-",VLOOKUP($AU211,'FE Source'!$A:$DJ,35,FALSE))</f>
        <v>95.72</v>
      </c>
      <c r="AL211" s="327">
        <f>IF(VLOOKUP($AU211,'FE Source'!$A:$Y,19,FALSE)=0,"-",VLOOKUP($AU211,'FE Source'!$A:$Y,19,FALSE))</f>
        <v>98.39</v>
      </c>
      <c r="AM211" s="394">
        <f>IF(VLOOKUP($AU211,'FE Source'!$A:$DJ,36,FALSE)=0,"-",VLOOKUP($AU211,'FE Source'!$A:$DJ,36,FALSE))</f>
        <v>88.69</v>
      </c>
      <c r="AN211" s="167">
        <f>IF(VLOOKUP($AU211,'FE Source'!$A:$W,13,FALSE)=0,"-",VLOOKUP($AU211,'FE Source'!$A:$W,13,FALSE))</f>
        <v>1845.5</v>
      </c>
      <c r="AO211" s="199" t="str">
        <f>IF(J211="no","-",IF(VLOOKUP($AU211,'FE Source'!$A:$W,15,FALSE)=0,"-",VLOOKUP($AU211,'FE Source'!$A:$W,15,FALSE)))</f>
        <v>-</v>
      </c>
      <c r="AP211" s="202" t="str">
        <f>IF(AO211="-","-",IF(VLOOKUP($AU211,'FE Source'!$A:$Z,21,FALSE)=0,"-",IF(VLOOKUP($AU211,'FE Source'!$A:$Z,21,FALSE)=2,"Semi-Annual",IF(VLOOKUP($AU211,'FE Source'!$A:$Z,21,FALSE)=4,"Quarterly",IF(VLOOKUP($AU211,'FE Source'!$A:$Z,21,FALSE)=12,"Monthly","Annual")))))</f>
        <v>-</v>
      </c>
      <c r="AQ211" s="171">
        <f t="array" ref="AQ211">IF(VLOOKUP($AU211,'FE Source'!$A:$W,16,FALSE)=0,"-",VLOOKUP($AU211,'FE Source'!$A:$W,16,FALSE))</f>
        <v>1.77</v>
      </c>
      <c r="AR211" s="176" t="str">
        <f>IF(VLOOKUP($AU211,'FE Source'!$A:$W,17,FALSE)=0,"-",VLOOKUP($AU211,'FE Source'!$A:$W,17,FALSE))</f>
        <v>Bronze</v>
      </c>
      <c r="AS211" s="174">
        <f>IF(VLOOKUP($AU211,'FE Source'!$AN:$AS,4,FALSE)="",VLOOKUP($AU211,'FE Source'!$AN:$AS,3,FALSE),VLOOKUP($AU211,'FE Source'!$AN:$AS,4,FALSE))</f>
        <v>31.33</v>
      </c>
      <c r="AT211" s="180">
        <f>IF(VLOOKUP($AU211,'FE Source'!$AN:$AS,5,FALSE)=0,"-",VLOOKUP($AU211,'FE Source'!$AN:$AS,5,FALSE))</f>
        <v>45783</v>
      </c>
      <c r="AU211" s="177" t="s">
        <v>3833</v>
      </c>
      <c r="BE211" s="219">
        <f>IF(VLOOKUP($AU211,'FE Source'!$A:$AK,22,FALSE)=0,"-",VLOOKUP($AU211,'FE Source'!$A:$AK,22,FALSE))</f>
        <v>17.88</v>
      </c>
      <c r="BF211" s="219">
        <f>IF(VLOOKUP($AU211,'FE Source'!$A:$AK,23,FALSE)=0,"-",VLOOKUP($AU211,'FE Source'!$A:$AK,23,FALSE))</f>
        <v>-3.48</v>
      </c>
      <c r="BG211" s="219">
        <f>IF(VLOOKUP($AU211,'FE Source'!$A:$AK,24,FALSE)=0,"-",VLOOKUP($AU211,'FE Source'!$A:$AK,24,FALSE))</f>
        <v>0.6</v>
      </c>
      <c r="BH211" s="219">
        <f>IF(VLOOKUP($AU211,'FE Source'!$A:$AK,25,FALSE)=0,"-",VLOOKUP($AU211,'FE Source'!$A:$AK,25,FALSE))</f>
        <v>-10.63</v>
      </c>
      <c r="BI211" s="219">
        <f>IF(VLOOKUP($AU211,'FE Source'!$A:$AK,26,FALSE)=0,"-",VLOOKUP($AU211,'FE Source'!$A:$AK,26,FALSE))</f>
        <v>34.28</v>
      </c>
      <c r="BJ211" s="219">
        <f>IF(VLOOKUP($AU211,'FE Source'!$A:$AK,27,FALSE)=0,"-",VLOOKUP($AU211,'FE Source'!$A:$AK,27,FALSE))</f>
        <v>19.75</v>
      </c>
      <c r="BK211" s="219">
        <f>IF(VLOOKUP($AU211,'FE Source'!$A:$AK,28,FALSE)=0,"-",VLOOKUP($AU211,'FE Source'!$A:$AK,28,FALSE))</f>
        <v>32.82</v>
      </c>
      <c r="BL211" s="219">
        <f>IF(VLOOKUP($AU211,'FE Source'!$A:$AK,29,FALSE)=0,"-",VLOOKUP($AU211,'FE Source'!$A:$AK,29,FALSE))</f>
        <v>-22.67</v>
      </c>
      <c r="BM211" s="219">
        <f>IF(VLOOKUP($AU211,'FE Source'!$A:$AK,30,FALSE)=0,"-",VLOOKUP($AU211,'FE Source'!$A:$AK,30,FALSE))</f>
        <v>18.5</v>
      </c>
      <c r="BN211" t="str">
        <f>IF(VLOOKUP($AU211,'FE Source'!$A:$AK,31,FALSE)="No Specified Index","-",IF(VLOOKUP($AU211,'FE Source'!$A:$AK,31,FALSE)=0,"-",VLOOKUP($AU211,'FE Source'!$A:$AK,31,FALSE)))</f>
        <v>MSCI Europe</v>
      </c>
      <c r="BO211" s="217">
        <f>IF(VLOOKUP($AU211,'FE Source'!$A:$AK,32,FALSE)=0,"-",VLOOKUP($AU211,'FE Source'!$A:$AK,32,FALSE))</f>
        <v>40458</v>
      </c>
      <c r="BP211" s="18">
        <f>IF(VLOOKUP($AU211,'FE Source'!$AZ:$BC,2,FALSE)=0,"-",VLOOKUP($AU211,'FE Source'!$AZ:$BC,2,FALSE))</f>
        <v>-4.9000000000000004</v>
      </c>
      <c r="BQ211" s="18">
        <f>IF(VLOOKUP($AU211,'FE Source'!$AZ:$BC,3,FALSE)=0,"-",VLOOKUP($AU211,'FE Source'!$AZ:$BC,3,FALSE))</f>
        <v>-12.11</v>
      </c>
      <c r="BR211" s="18" t="str">
        <f>IF(VLOOKUP($AU211,'FE Source'!$AZ:$BC,4,FALSE)=0,"-",VLOOKUP($AU211,'FE Source'!$AZ:$BC,4,FALSE))</f>
        <v>-</v>
      </c>
    </row>
    <row r="212" spans="1:70" ht="15" customHeight="1">
      <c r="A212" s="3"/>
      <c r="B212" s="159" t="str">
        <f>INDEX('UT - Retail'!$A$7:$A$1409,MATCH(AU212,'UT - Retail'!$U$7:$U$1409,0),1)</f>
        <v xml:space="preserve">Blackrock </v>
      </c>
      <c r="C212" s="706" t="str">
        <f>INDEX('UT - Retail'!$B$7:$B$1409,MATCH(AU212,'UT - Retail'!$U$7:$U$1409,0),1)</f>
        <v>Blackrock European Special Situations A2 AUD-H</v>
      </c>
      <c r="D212" s="707"/>
      <c r="E212" s="150" t="str">
        <f>VLOOKUP(C212,'UT - Retail'!$B:$K,8,FALSE)</f>
        <v>Equities</v>
      </c>
      <c r="F212" s="141" t="str">
        <f>VLOOKUP(C212,'UT - Retail'!$B:$K,9,FALSE)</f>
        <v>Europe incl-UK</v>
      </c>
      <c r="G212" s="141" t="str">
        <f>VLOOKUP(C212,'UT - Retail'!$B:$K,10,FALSE)</f>
        <v>General</v>
      </c>
      <c r="H212" s="82" t="str">
        <f>VLOOKUP(C212,'UT - Retail'!$B:$N,13,FALSE)</f>
        <v>No</v>
      </c>
      <c r="I212" s="82" t="str">
        <f>VLOOKUP(C212,'UT - Retail'!$B:$Q,14,FALSE)</f>
        <v>No</v>
      </c>
      <c r="J212" s="141" t="str">
        <f>VLOOKUP(C212,'UT - Retail'!$B:$Q,11,FALSE)</f>
        <v>No</v>
      </c>
      <c r="K212" s="130" t="str">
        <f>VLOOKUP(C212,'UT - Retail'!$B:$P,15,FALSE)</f>
        <v>Yes</v>
      </c>
      <c r="L212" s="82" t="str">
        <f>VLOOKUP(C212,'UT - Retail'!$B:$Q,16,FALSE)</f>
        <v>iFast</v>
      </c>
      <c r="M212" s="395" t="str">
        <f>VLOOKUP(C212,'UT - Retail'!$B:$K,6,FALSE)</f>
        <v>AUD</v>
      </c>
      <c r="N212" s="395" t="str">
        <f>IFERROR(IF(MATCH(C212,'Portfolio Construction'!$AL:$AL,0),"Yes","No"),"No")</f>
        <v>No</v>
      </c>
      <c r="O212" s="395" t="str">
        <f>IFERROR(IF(MATCH(C212,'Portfolio Construction'!$AN:$AN,0),"Yes","No"),"No")</f>
        <v>No</v>
      </c>
      <c r="P212" s="395" t="str">
        <f>IFERROR(IF(MATCH(C212,'Portfolio Construction'!$AP:$AP,0),"Yes","No"),"No")</f>
        <v>No</v>
      </c>
      <c r="Q212" s="395" t="str">
        <f>IFERROR(IF(MATCH(C212,'Portfolio Construction'!$AR:$AR,0),"Yes","No"),"No")</f>
        <v>No</v>
      </c>
      <c r="R212" s="395" t="str">
        <f>IFERROR(IF(MATCH(C212,'Portfolio Construction'!$AT:$AT,0),"Yes","No"),"No")</f>
        <v>No</v>
      </c>
      <c r="S212" s="395" t="str">
        <f>IFERROR(IF(MATCH(C212,'Portfolio Construction'!$AV:$AV,0),"Yes","No"),"No")</f>
        <v>No</v>
      </c>
      <c r="T212" s="395" t="str">
        <f>IFERROR(IF(MATCH(C212,'Portfolio Construction'!$AX:$AX,0),"Yes","No"),"No")</f>
        <v>No</v>
      </c>
      <c r="U212" s="395" t="str">
        <f>IFERROR(IF(MATCH(C212,'Portfolio Construction'!$AZ:$AZ,0),"Yes","No"),"No")</f>
        <v>No</v>
      </c>
      <c r="V212" s="395" t="str">
        <f>IFERROR(IF(MATCH(C212,'Portfolio Construction'!$BB:$BB,0),"Yes","No"),"No")</f>
        <v>No</v>
      </c>
      <c r="W212" s="638">
        <f>IF(VLOOKUP($AU212,'FE Source'!$A:$W,3,FALSE)=0,"-",VLOOKUP($AU212,'FE Source'!$A:$W,3,FALSE))</f>
        <v>-4.79</v>
      </c>
      <c r="X212" s="609">
        <f>IF(VLOOKUP($AU212,'FE Source'!$A:$W,4,FALSE)=0,"-",VLOOKUP($AU212,'FE Source'!$A:$W,4,FALSE))</f>
        <v>11.93</v>
      </c>
      <c r="Y212" s="609">
        <f>IF(VLOOKUP($AU212,'FE Source'!$A:$W,5,FALSE)=0,"-",VLOOKUP($AU212,'FE Source'!$A:$W,5,FALSE))</f>
        <v>-8.26</v>
      </c>
      <c r="Z212" s="609">
        <f>IF(VLOOKUP($AU212,'FE Source'!$A:$W,6,FALSE)=0,"-",VLOOKUP($AU212,'FE Source'!$A:$W,6,FALSE))</f>
        <v>-11.92</v>
      </c>
      <c r="AA212" s="609">
        <f>IF(VLOOKUP($AU212,'FE Source'!$A:$W,7,FALSE)=0,"-",VLOOKUP($AU212,'FE Source'!$A:$W,7,FALSE))</f>
        <v>0.59</v>
      </c>
      <c r="AB212" s="609">
        <f>IF(VLOOKUP($AU212,'FE Source'!$A:$W,8,FALSE)=0,"-",VLOOKUP($AU212,'FE Source'!$A:$W,8,FALSE))</f>
        <v>5.62</v>
      </c>
      <c r="AC212" s="639">
        <f>IF(VLOOKUP($AU212,'FE Source'!$A:$W,9,FALSE)=0,"-",VLOOKUP($AU212,'FE Source'!$A:$W,9,FALSE))</f>
        <v>3.69</v>
      </c>
      <c r="AD212" s="146">
        <f>IF(VLOOKUP($AU212,'FE Source'!$A:$W,10,FALSE)=0,"-",VLOOKUP($AU212,'FE Source'!$A:$W,10,FALSE))</f>
        <v>1.35</v>
      </c>
      <c r="AE212" s="83">
        <f>IF(VLOOKUP($AU212,'FE Source'!$A:$W,11,FALSE)=0,"-",VLOOKUP($AU212,'FE Source'!$A:$W,11,FALSE))</f>
        <v>21.82</v>
      </c>
      <c r="AF212" s="83">
        <f>IF(VLOOKUP($AU212,'FE Source'!$A:$W,12,FALSE)=0,"-",VLOOKUP($AU212,'FE Source'!$A:$W,12,FALSE))</f>
        <v>-0.01</v>
      </c>
      <c r="AG212" s="131">
        <f>IF(VLOOKUP($AU212,'FE Source'!$A:$W,14,FALSE)=0,"-",VLOOKUP($AU212,'FE Source'!$A:$W,14,FALSE))</f>
        <v>-22.57</v>
      </c>
      <c r="AH212" s="174">
        <f>IF(VLOOKUP($AU212,'FE Source'!$A:$DJ,33,FALSE)=0,"-",VLOOKUP($AU212,'FE Source'!$A:$DJ,33,FALSE))</f>
        <v>27.04</v>
      </c>
      <c r="AI212" s="204">
        <f>IF(VLOOKUP($AU212,'FE Source'!$A:$Y,20,FALSE)=0,"-",VLOOKUP($AU212,'FE Source'!$A:$Y,20,FALSE))</f>
        <v>104.51</v>
      </c>
      <c r="AJ212" s="396">
        <f>IF(VLOOKUP($AU212,'FE Source'!$A:$DJ,34,FALSE)=0,"-",VLOOKUP($AU212,'FE Source'!$A:$DJ,34,FALSE))</f>
        <v>129.28</v>
      </c>
      <c r="AK212" s="396">
        <f>IF(VLOOKUP($AU212,'FE Source'!$A:$DJ,35,FALSE)=0,"-",VLOOKUP($AU212,'FE Source'!$A:$DJ,35,FALSE))</f>
        <v>195.02</v>
      </c>
      <c r="AL212" s="327">
        <f>IF(VLOOKUP($AU212,'FE Source'!$A:$Y,19,FALSE)=0,"-",VLOOKUP($AU212,'FE Source'!$A:$Y,19,FALSE))</f>
        <v>142.4</v>
      </c>
      <c r="AM212" s="394">
        <f>IF(VLOOKUP($AU212,'FE Source'!$A:$DJ,36,FALSE)=0,"-",VLOOKUP($AU212,'FE Source'!$A:$DJ,36,FALSE))</f>
        <v>125.52</v>
      </c>
      <c r="AN212" s="167">
        <f>IF(VLOOKUP($AU212,'FE Source'!$A:$W,13,FALSE)=0,"-",VLOOKUP($AU212,'FE Source'!$A:$W,13,FALSE))</f>
        <v>1503.6</v>
      </c>
      <c r="AO212" s="199" t="str">
        <f>IF(J212="no","-",IF(VLOOKUP($AU212,'FE Source'!$A:$W,15,FALSE)=0,"-",VLOOKUP($AU212,'FE Source'!$A:$W,15,FALSE)))</f>
        <v>-</v>
      </c>
      <c r="AP212" s="202" t="str">
        <f>IF(AO212="-","-",IF(VLOOKUP($AU212,'FE Source'!$A:$Z,21,FALSE)=0,"-",IF(VLOOKUP($AU212,'FE Source'!$A:$Z,21,FALSE)=2,"Semi-Annual",IF(VLOOKUP($AU212,'FE Source'!$A:$Z,21,FALSE)=4,"Quarterly",IF(VLOOKUP($AU212,'FE Source'!$A:$Z,21,FALSE)=12,"Monthly","Annual")))))</f>
        <v>-</v>
      </c>
      <c r="AQ212" s="171">
        <f t="array" ref="AQ212">IF(VLOOKUP($AU212,'FE Source'!$A:$W,16,FALSE)=0,"-",VLOOKUP($AU212,'FE Source'!$A:$W,16,FALSE))</f>
        <v>1.78</v>
      </c>
      <c r="AR212" s="176" t="str">
        <f>IF(VLOOKUP($AU212,'FE Source'!$A:$W,17,FALSE)=0,"-",VLOOKUP($AU212,'FE Source'!$A:$W,17,FALSE))</f>
        <v>-</v>
      </c>
      <c r="AS212" s="174">
        <f>IF(VLOOKUP($AU212,'FE Source'!$AN:$AS,4,FALSE)="",VLOOKUP($AU212,'FE Source'!$AN:$AS,3,FALSE),VLOOKUP($AU212,'FE Source'!$AN:$AS,4,FALSE))</f>
        <v>22.6</v>
      </c>
      <c r="AT212" s="180">
        <f>IF(VLOOKUP($AU212,'FE Source'!$AN:$AS,5,FALSE)=0,"-",VLOOKUP($AU212,'FE Source'!$AN:$AS,5,FALSE))</f>
        <v>45783</v>
      </c>
      <c r="AU212" s="177" t="s">
        <v>3831</v>
      </c>
      <c r="BE212" s="219">
        <f>IF(VLOOKUP($AU212,'FE Source'!$A:$AK,22,FALSE)=0,"-",VLOOKUP($AU212,'FE Source'!$A:$AK,22,FALSE))</f>
        <v>20.61</v>
      </c>
      <c r="BF212" s="219">
        <f>IF(VLOOKUP($AU212,'FE Source'!$A:$AK,23,FALSE)=0,"-",VLOOKUP($AU212,'FE Source'!$A:$AK,23,FALSE))</f>
        <v>-4.22</v>
      </c>
      <c r="BG212" s="219">
        <f>IF(VLOOKUP($AU212,'FE Source'!$A:$AK,24,FALSE)=0,"-",VLOOKUP($AU212,'FE Source'!$A:$AK,24,FALSE))</f>
        <v>20.059999999999999</v>
      </c>
      <c r="BH212" s="219">
        <f>IF(VLOOKUP($AU212,'FE Source'!$A:$AK,25,FALSE)=0,"-",VLOOKUP($AU212,'FE Source'!$A:$AK,25,FALSE))</f>
        <v>-19.579999999999998</v>
      </c>
      <c r="BI212" s="219">
        <f>IF(VLOOKUP($AU212,'FE Source'!$A:$AK,26,FALSE)=0,"-",VLOOKUP($AU212,'FE Source'!$A:$AK,26,FALSE))</f>
        <v>38.1</v>
      </c>
      <c r="BJ212" s="219">
        <f>IF(VLOOKUP($AU212,'FE Source'!$A:$AK,27,FALSE)=0,"-",VLOOKUP($AU212,'FE Source'!$A:$AK,27,FALSE))</f>
        <v>16.399999999999999</v>
      </c>
      <c r="BK212" s="219">
        <f>IF(VLOOKUP($AU212,'FE Source'!$A:$AK,28,FALSE)=0,"-",VLOOKUP($AU212,'FE Source'!$A:$AK,28,FALSE))</f>
        <v>21.27</v>
      </c>
      <c r="BL212" s="219">
        <f>IF(VLOOKUP($AU212,'FE Source'!$A:$AK,29,FALSE)=0,"-",VLOOKUP($AU212,'FE Source'!$A:$AK,29,FALSE))</f>
        <v>-30.58</v>
      </c>
      <c r="BM212" s="219">
        <f>IF(VLOOKUP($AU212,'FE Source'!$A:$AK,30,FALSE)=0,"-",VLOOKUP($AU212,'FE Source'!$A:$AK,30,FALSE))</f>
        <v>16.170000000000002</v>
      </c>
      <c r="BN212" t="str">
        <f>IF(VLOOKUP($AU212,'FE Source'!$A:$AK,31,FALSE)="No Specified Index","-",IF(VLOOKUP($AU212,'FE Source'!$A:$AK,31,FALSE)=0,"-",VLOOKUP($AU212,'FE Source'!$A:$AK,31,FALSE)))</f>
        <v>MSCI Europe Growth Developed in EUR</v>
      </c>
      <c r="BO212" s="217">
        <f>IF(VLOOKUP($AU212,'FE Source'!$A:$AK,32,FALSE)=0,"-",VLOOKUP($AU212,'FE Source'!$A:$AK,32,FALSE))</f>
        <v>41696</v>
      </c>
      <c r="BP212" s="18" t="str">
        <f>IF(VLOOKUP($AU212,'FE Source'!$AZ:$BC,2,FALSE)=0,"-",VLOOKUP($AU212,'FE Source'!$AZ:$BC,2,FALSE))</f>
        <v>-</v>
      </c>
      <c r="BQ212" s="18" t="str">
        <f>IF(VLOOKUP($AU212,'FE Source'!$AZ:$BC,3,FALSE)=0,"-",VLOOKUP($AU212,'FE Source'!$AZ:$BC,3,FALSE))</f>
        <v>-</v>
      </c>
      <c r="BR212" s="18" t="str">
        <f>IF(VLOOKUP($AU212,'FE Source'!$AZ:$BC,4,FALSE)=0,"-",VLOOKUP($AU212,'FE Source'!$AZ:$BC,4,FALSE))</f>
        <v>-</v>
      </c>
    </row>
    <row r="213" spans="1:70" ht="15" customHeight="1">
      <c r="A213" s="3"/>
      <c r="B213" s="159" t="str">
        <f>INDEX('UT - Retail'!$A$7:$A$1409,MATCH(AU213,'UT - Retail'!$U$7:$U$1409,0),1)</f>
        <v xml:space="preserve">Blackrock </v>
      </c>
      <c r="C213" s="706" t="str">
        <f>INDEX('UT - Retail'!$B$7:$B$1409,MATCH(AU213,'UT - Retail'!$U$7:$U$1409,0),1)</f>
        <v>Blackrock European Special Situations A2 EUR</v>
      </c>
      <c r="D213" s="707"/>
      <c r="E213" s="150" t="str">
        <f>VLOOKUP(C213,'UT - Retail'!$B:$K,8,FALSE)</f>
        <v>Equities</v>
      </c>
      <c r="F213" s="141" t="str">
        <f>VLOOKUP(C213,'UT - Retail'!$B:$K,9,FALSE)</f>
        <v>Europe incl-UK</v>
      </c>
      <c r="G213" s="141" t="str">
        <f>VLOOKUP(C213,'UT - Retail'!$B:$K,10,FALSE)</f>
        <v>General</v>
      </c>
      <c r="H213" s="82" t="str">
        <f>VLOOKUP(C213,'UT - Retail'!$B:$N,13,FALSE)</f>
        <v>No</v>
      </c>
      <c r="I213" s="82" t="str">
        <f>VLOOKUP(C213,'UT - Retail'!$B:$Q,14,FALSE)</f>
        <v>No</v>
      </c>
      <c r="J213" s="141" t="str">
        <f>VLOOKUP(C213,'UT - Retail'!$B:$Q,11,FALSE)</f>
        <v>No</v>
      </c>
      <c r="K213" s="130" t="str">
        <f>VLOOKUP(C213,'UT - Retail'!$B:$P,15,FALSE)</f>
        <v>Yes</v>
      </c>
      <c r="L213" s="82" t="str">
        <f>VLOOKUP(C213,'UT - Retail'!$B:$Q,16,FALSE)</f>
        <v>iFast</v>
      </c>
      <c r="M213" s="395" t="str">
        <f>VLOOKUP(C213,'UT - Retail'!$B:$K,6,FALSE)</f>
        <v>EUR</v>
      </c>
      <c r="N213" s="395" t="str">
        <f>IFERROR(IF(MATCH(C213,'Portfolio Construction'!$AL:$AL,0),"Yes","No"),"No")</f>
        <v>No</v>
      </c>
      <c r="O213" s="395" t="str">
        <f>IFERROR(IF(MATCH(C213,'Portfolio Construction'!$AN:$AN,0),"Yes","No"),"No")</f>
        <v>No</v>
      </c>
      <c r="P213" s="395" t="str">
        <f>IFERROR(IF(MATCH(C213,'Portfolio Construction'!$AP:$AP,0),"Yes","No"),"No")</f>
        <v>No</v>
      </c>
      <c r="Q213" s="395" t="str">
        <f>IFERROR(IF(MATCH(C213,'Portfolio Construction'!$AR:$AR,0),"Yes","No"),"No")</f>
        <v>No</v>
      </c>
      <c r="R213" s="395" t="str">
        <f>IFERROR(IF(MATCH(C213,'Portfolio Construction'!$AT:$AT,0),"Yes","No"),"No")</f>
        <v>No</v>
      </c>
      <c r="S213" s="395" t="str">
        <f>IFERROR(IF(MATCH(C213,'Portfolio Construction'!$AV:$AV,0),"Yes","No"),"No")</f>
        <v>No</v>
      </c>
      <c r="T213" s="395" t="str">
        <f>IFERROR(IF(MATCH(C213,'Portfolio Construction'!$AX:$AX,0),"Yes","No"),"No")</f>
        <v>No</v>
      </c>
      <c r="U213" s="395" t="str">
        <f>IFERROR(IF(MATCH(C213,'Portfolio Construction'!$AZ:$AZ,0),"Yes","No"),"No")</f>
        <v>No</v>
      </c>
      <c r="V213" s="395" t="str">
        <f>IFERROR(IF(MATCH(C213,'Portfolio Construction'!$BB:$BB,0),"Yes","No"),"No")</f>
        <v>No</v>
      </c>
      <c r="W213" s="638">
        <f>IF(VLOOKUP($AU213,'FE Source'!$A:$W,3,FALSE)=0,"-",VLOOKUP($AU213,'FE Source'!$A:$W,3,FALSE))</f>
        <v>0.51</v>
      </c>
      <c r="X213" s="609">
        <f>IF(VLOOKUP($AU213,'FE Source'!$A:$W,4,FALSE)=0,"-",VLOOKUP($AU213,'FE Source'!$A:$W,4,FALSE))</f>
        <v>8.58</v>
      </c>
      <c r="Y213" s="609">
        <f>IF(VLOOKUP($AU213,'FE Source'!$A:$W,5,FALSE)=0,"-",VLOOKUP($AU213,'FE Source'!$A:$W,5,FALSE))</f>
        <v>-0.9</v>
      </c>
      <c r="Z213" s="609">
        <f>IF(VLOOKUP($AU213,'FE Source'!$A:$W,6,FALSE)=0,"-",VLOOKUP($AU213,'FE Source'!$A:$W,6,FALSE))</f>
        <v>-4.26</v>
      </c>
      <c r="AA213" s="609">
        <f>IF(VLOOKUP($AU213,'FE Source'!$A:$W,7,FALSE)=0,"-",VLOOKUP($AU213,'FE Source'!$A:$W,7,FALSE))</f>
        <v>6.01</v>
      </c>
      <c r="AB213" s="609">
        <f>IF(VLOOKUP($AU213,'FE Source'!$A:$W,8,FALSE)=0,"-",VLOOKUP($AU213,'FE Source'!$A:$W,8,FALSE))</f>
        <v>6.3</v>
      </c>
      <c r="AC213" s="639">
        <f>IF(VLOOKUP($AU213,'FE Source'!$A:$W,9,FALSE)=0,"-",VLOOKUP($AU213,'FE Source'!$A:$W,9,FALSE))</f>
        <v>5.18</v>
      </c>
      <c r="AD213" s="146">
        <f>IF(VLOOKUP($AU213,'FE Source'!$A:$W,10,FALSE)=0,"-",VLOOKUP($AU213,'FE Source'!$A:$W,10,FALSE))</f>
        <v>1.18</v>
      </c>
      <c r="AE213" s="83">
        <f>IF(VLOOKUP($AU213,'FE Source'!$A:$W,11,FALSE)=0,"-",VLOOKUP($AU213,'FE Source'!$A:$W,11,FALSE))</f>
        <v>17.53</v>
      </c>
      <c r="AF213" s="83" t="str">
        <f>IF(VLOOKUP($AU213,'FE Source'!$A:$W,12,FALSE)=0,"-",VLOOKUP($AU213,'FE Source'!$A:$W,12,FALSE))</f>
        <v>-</v>
      </c>
      <c r="AG213" s="131">
        <f>IF(VLOOKUP($AU213,'FE Source'!$A:$W,14,FALSE)=0,"-",VLOOKUP($AU213,'FE Source'!$A:$W,14,FALSE))</f>
        <v>-20.62</v>
      </c>
      <c r="AH213" s="174">
        <f>IF(VLOOKUP($AU213,'FE Source'!$A:$DJ,33,FALSE)=0,"-",VLOOKUP($AU213,'FE Source'!$A:$DJ,33,FALSE))</f>
        <v>55.78</v>
      </c>
      <c r="AI213" s="204">
        <f>IF(VLOOKUP($AU213,'FE Source'!$A:$Y,20,FALSE)=0,"-",VLOOKUP($AU213,'FE Source'!$A:$Y,20,FALSE))</f>
        <v>113.98</v>
      </c>
      <c r="AJ213" s="396">
        <f>IF(VLOOKUP($AU213,'FE Source'!$A:$DJ,34,FALSE)=0,"-",VLOOKUP($AU213,'FE Source'!$A:$DJ,34,FALSE))</f>
        <v>116.79</v>
      </c>
      <c r="AK213" s="396">
        <f>IF(VLOOKUP($AU213,'FE Source'!$A:$DJ,35,FALSE)=0,"-",VLOOKUP($AU213,'FE Source'!$A:$DJ,35,FALSE))</f>
        <v>153.06</v>
      </c>
      <c r="AL213" s="327">
        <f>IF(VLOOKUP($AU213,'FE Source'!$A:$Y,19,FALSE)=0,"-",VLOOKUP($AU213,'FE Source'!$A:$Y,19,FALSE))</f>
        <v>125.64</v>
      </c>
      <c r="AM213" s="394">
        <f>IF(VLOOKUP($AU213,'FE Source'!$A:$DJ,36,FALSE)=0,"-",VLOOKUP($AU213,'FE Source'!$A:$DJ,36,FALSE))</f>
        <v>118.09</v>
      </c>
      <c r="AN213" s="167">
        <f>IF(VLOOKUP($AU213,'FE Source'!$A:$W,13,FALSE)=0,"-",VLOOKUP($AU213,'FE Source'!$A:$W,13,FALSE))</f>
        <v>1503.6</v>
      </c>
      <c r="AO213" s="199" t="str">
        <f>IF(J213="no","-",IF(VLOOKUP($AU213,'FE Source'!$A:$W,15,FALSE)=0,"-",VLOOKUP($AU213,'FE Source'!$A:$W,15,FALSE)))</f>
        <v>-</v>
      </c>
      <c r="AP213" s="202" t="str">
        <f>IF(AO213="-","-",IF(VLOOKUP($AU213,'FE Source'!$A:$Z,21,FALSE)=0,"-",IF(VLOOKUP($AU213,'FE Source'!$A:$Z,21,FALSE)=2,"Semi-Annual",IF(VLOOKUP($AU213,'FE Source'!$A:$Z,21,FALSE)=4,"Quarterly",IF(VLOOKUP($AU213,'FE Source'!$A:$Z,21,FALSE)=12,"Monthly","Annual")))))</f>
        <v>-</v>
      </c>
      <c r="AQ213" s="171">
        <f t="array" ref="AQ213">IF(VLOOKUP($AU213,'FE Source'!$A:$W,16,FALSE)=0,"-",VLOOKUP($AU213,'FE Source'!$A:$W,16,FALSE))</f>
        <v>1.78</v>
      </c>
      <c r="AR213" s="176" t="str">
        <f>IF(VLOOKUP($AU213,'FE Source'!$A:$W,17,FALSE)=0,"-",VLOOKUP($AU213,'FE Source'!$A:$W,17,FALSE))</f>
        <v>Silver</v>
      </c>
      <c r="AS213" s="174">
        <f>IF(VLOOKUP($AU213,'FE Source'!$AN:$AS,4,FALSE)="",VLOOKUP($AU213,'FE Source'!$AN:$AS,3,FALSE),VLOOKUP($AU213,'FE Source'!$AN:$AS,4,FALSE))</f>
        <v>61.97</v>
      </c>
      <c r="AT213" s="180">
        <f>IF(VLOOKUP($AU213,'FE Source'!$AN:$AS,5,FALSE)=0,"-",VLOOKUP($AU213,'FE Source'!$AN:$AS,5,FALSE))</f>
        <v>45783</v>
      </c>
      <c r="AU213" s="177" t="s">
        <v>3829</v>
      </c>
      <c r="BE213" s="219">
        <f>IF(VLOOKUP($AU213,'FE Source'!$A:$AK,22,FALSE)=0,"-",VLOOKUP($AU213,'FE Source'!$A:$AK,22,FALSE))</f>
        <v>20.87</v>
      </c>
      <c r="BF213" s="219">
        <f>IF(VLOOKUP($AU213,'FE Source'!$A:$AK,23,FALSE)=0,"-",VLOOKUP($AU213,'FE Source'!$A:$AK,23,FALSE))</f>
        <v>-8.16</v>
      </c>
      <c r="BG213" s="219">
        <f>IF(VLOOKUP($AU213,'FE Source'!$A:$AK,24,FALSE)=0,"-",VLOOKUP($AU213,'FE Source'!$A:$AK,24,FALSE))</f>
        <v>23.44</v>
      </c>
      <c r="BH213" s="219">
        <f>IF(VLOOKUP($AU213,'FE Source'!$A:$AK,25,FALSE)=0,"-",VLOOKUP($AU213,'FE Source'!$A:$AK,25,FALSE))</f>
        <v>-16.57</v>
      </c>
      <c r="BI213" s="219">
        <f>IF(VLOOKUP($AU213,'FE Source'!$A:$AK,26,FALSE)=0,"-",VLOOKUP($AU213,'FE Source'!$A:$AK,26,FALSE))</f>
        <v>33.619999999999997</v>
      </c>
      <c r="BJ213" s="219">
        <f>IF(VLOOKUP($AU213,'FE Source'!$A:$AK,27,FALSE)=0,"-",VLOOKUP($AU213,'FE Source'!$A:$AK,27,FALSE))</f>
        <v>17.829999999999998</v>
      </c>
      <c r="BK213" s="219">
        <f>IF(VLOOKUP($AU213,'FE Source'!$A:$AK,28,FALSE)=0,"-",VLOOKUP($AU213,'FE Source'!$A:$AK,28,FALSE))</f>
        <v>19.149999999999999</v>
      </c>
      <c r="BL213" s="219">
        <f>IF(VLOOKUP($AU213,'FE Source'!$A:$AK,29,FALSE)=0,"-",VLOOKUP($AU213,'FE Source'!$A:$AK,29,FALSE))</f>
        <v>-30.84</v>
      </c>
      <c r="BM213" s="219">
        <f>IF(VLOOKUP($AU213,'FE Source'!$A:$AK,30,FALSE)=0,"-",VLOOKUP($AU213,'FE Source'!$A:$AK,30,FALSE))</f>
        <v>19.09</v>
      </c>
      <c r="BN213" t="str">
        <f>IF(VLOOKUP($AU213,'FE Source'!$A:$AK,31,FALSE)="No Specified Index","-",IF(VLOOKUP($AU213,'FE Source'!$A:$AK,31,FALSE)=0,"-",VLOOKUP($AU213,'FE Source'!$A:$AK,31,FALSE)))</f>
        <v>MSCI Europe Growth Developed in EUR</v>
      </c>
      <c r="BO213" s="217">
        <f>IF(VLOOKUP($AU213,'FE Source'!$A:$AK,32,FALSE)=0,"-",VLOOKUP($AU213,'FE Source'!$A:$AK,32,FALSE))</f>
        <v>37543</v>
      </c>
      <c r="BP213" s="18">
        <f>IF(VLOOKUP($AU213,'FE Source'!$AZ:$BC,2,FALSE)=0,"-",VLOOKUP($AU213,'FE Source'!$AZ:$BC,2,FALSE))</f>
        <v>-2.31</v>
      </c>
      <c r="BQ213" s="18">
        <f>IF(VLOOKUP($AU213,'FE Source'!$AZ:$BC,3,FALSE)=0,"-",VLOOKUP($AU213,'FE Source'!$AZ:$BC,3,FALSE))</f>
        <v>-8.5399999999999991</v>
      </c>
      <c r="BR213" s="18">
        <f>IF(VLOOKUP($AU213,'FE Source'!$AZ:$BC,4,FALSE)=0,"-",VLOOKUP($AU213,'FE Source'!$AZ:$BC,4,FALSE))</f>
        <v>-9.7200000000000006</v>
      </c>
    </row>
    <row r="214" spans="1:70" ht="15" customHeight="1">
      <c r="A214" s="3"/>
      <c r="B214" s="159" t="str">
        <f>INDEX('UT - Retail'!$A$7:$A$1409,MATCH(AU214,'UT - Retail'!$U$7:$U$1409,0),1)</f>
        <v xml:space="preserve">Blackrock </v>
      </c>
      <c r="C214" s="706" t="str">
        <f>INDEX('UT - Retail'!$B$7:$B$1409,MATCH(AU214,'UT - Retail'!$U$7:$U$1409,0),1)</f>
        <v>Blackrock European Special Situations A2 GBP-H</v>
      </c>
      <c r="D214" s="707"/>
      <c r="E214" s="150" t="str">
        <f>VLOOKUP(C214,'UT - Retail'!$B:$K,8,FALSE)</f>
        <v>Equities</v>
      </c>
      <c r="F214" s="141" t="str">
        <f>VLOOKUP(C214,'UT - Retail'!$B:$K,9,FALSE)</f>
        <v>Europe incl-UK</v>
      </c>
      <c r="G214" s="141" t="str">
        <f>VLOOKUP(C214,'UT - Retail'!$B:$K,10,FALSE)</f>
        <v>General</v>
      </c>
      <c r="H214" s="82" t="str">
        <f>VLOOKUP(C214,'UT - Retail'!$B:$N,13,FALSE)</f>
        <v>No</v>
      </c>
      <c r="I214" s="82" t="str">
        <f>VLOOKUP(C214,'UT - Retail'!$B:$Q,14,FALSE)</f>
        <v>No</v>
      </c>
      <c r="J214" s="141" t="str">
        <f>VLOOKUP(C214,'UT - Retail'!$B:$Q,11,FALSE)</f>
        <v>No</v>
      </c>
      <c r="K214" s="130" t="str">
        <f>VLOOKUP(C214,'UT - Retail'!$B:$P,15,FALSE)</f>
        <v>Yes</v>
      </c>
      <c r="L214" s="82" t="str">
        <f>VLOOKUP(C214,'UT - Retail'!$B:$Q,16,FALSE)</f>
        <v>iFast</v>
      </c>
      <c r="M214" s="395" t="str">
        <f>VLOOKUP(C214,'UT - Retail'!$B:$K,6,FALSE)</f>
        <v>GBP</v>
      </c>
      <c r="N214" s="395" t="str">
        <f>IFERROR(IF(MATCH(C214,'Portfolio Construction'!$AL:$AL,0),"Yes","No"),"No")</f>
        <v>No</v>
      </c>
      <c r="O214" s="395" t="str">
        <f>IFERROR(IF(MATCH(C214,'Portfolio Construction'!$AN:$AN,0),"Yes","No"),"No")</f>
        <v>No</v>
      </c>
      <c r="P214" s="395" t="str">
        <f>IFERROR(IF(MATCH(C214,'Portfolio Construction'!$AP:$AP,0),"Yes","No"),"No")</f>
        <v>No</v>
      </c>
      <c r="Q214" s="395" t="str">
        <f>IFERROR(IF(MATCH(C214,'Portfolio Construction'!$AR:$AR,0),"Yes","No"),"No")</f>
        <v>No</v>
      </c>
      <c r="R214" s="395" t="str">
        <f>IFERROR(IF(MATCH(C214,'Portfolio Construction'!$AT:$AT,0),"Yes","No"),"No")</f>
        <v>No</v>
      </c>
      <c r="S214" s="395" t="str">
        <f>IFERROR(IF(MATCH(C214,'Portfolio Construction'!$AV:$AV,0),"Yes","No"),"No")</f>
        <v>No</v>
      </c>
      <c r="T214" s="395" t="str">
        <f>IFERROR(IF(MATCH(C214,'Portfolio Construction'!$AX:$AX,0),"Yes","No"),"No")</f>
        <v>No</v>
      </c>
      <c r="U214" s="395" t="str">
        <f>IFERROR(IF(MATCH(C214,'Portfolio Construction'!$AZ:$AZ,0),"Yes","No"),"No")</f>
        <v>No</v>
      </c>
      <c r="V214" s="395" t="str">
        <f>IFERROR(IF(MATCH(C214,'Portfolio Construction'!$BB:$BB,0),"Yes","No"),"No")</f>
        <v>No</v>
      </c>
      <c r="W214" s="638">
        <f>IF(VLOOKUP($AU214,'FE Source'!$A:$W,3,FALSE)=0,"-",VLOOKUP($AU214,'FE Source'!$A:$W,3,FALSE))</f>
        <v>-1.66</v>
      </c>
      <c r="X214" s="609">
        <f>IF(VLOOKUP($AU214,'FE Source'!$A:$W,4,FALSE)=0,"-",VLOOKUP($AU214,'FE Source'!$A:$W,4,FALSE))</f>
        <v>8.6999999999999993</v>
      </c>
      <c r="Y214" s="609">
        <f>IF(VLOOKUP($AU214,'FE Source'!$A:$W,5,FALSE)=0,"-",VLOOKUP($AU214,'FE Source'!$A:$W,5,FALSE))</f>
        <v>-2.14</v>
      </c>
      <c r="Z214" s="609">
        <f>IF(VLOOKUP($AU214,'FE Source'!$A:$W,6,FALSE)=0,"-",VLOOKUP($AU214,'FE Source'!$A:$W,6,FALSE))</f>
        <v>-2.14</v>
      </c>
      <c r="AA214" s="609">
        <f>IF(VLOOKUP($AU214,'FE Source'!$A:$W,7,FALSE)=0,"-",VLOOKUP($AU214,'FE Source'!$A:$W,7,FALSE))</f>
        <v>7.67</v>
      </c>
      <c r="AB214" s="609">
        <f>IF(VLOOKUP($AU214,'FE Source'!$A:$W,8,FALSE)=0,"-",VLOOKUP($AU214,'FE Source'!$A:$W,8,FALSE))</f>
        <v>7.97</v>
      </c>
      <c r="AC214" s="639">
        <f>IF(VLOOKUP($AU214,'FE Source'!$A:$W,9,FALSE)=0,"-",VLOOKUP($AU214,'FE Source'!$A:$W,9,FALSE))</f>
        <v>4.2300000000000004</v>
      </c>
      <c r="AD214" s="146">
        <f>IF(VLOOKUP($AU214,'FE Source'!$A:$W,10,FALSE)=0,"-",VLOOKUP($AU214,'FE Source'!$A:$W,10,FALSE))</f>
        <v>1.31</v>
      </c>
      <c r="AE214" s="83">
        <f>IF(VLOOKUP($AU214,'FE Source'!$A:$W,11,FALSE)=0,"-",VLOOKUP($AU214,'FE Source'!$A:$W,11,FALSE))</f>
        <v>20.329999999999998</v>
      </c>
      <c r="AF214" s="83">
        <f>IF(VLOOKUP($AU214,'FE Source'!$A:$W,12,FALSE)=0,"-",VLOOKUP($AU214,'FE Source'!$A:$W,12,FALSE))</f>
        <v>0.03</v>
      </c>
      <c r="AG214" s="131">
        <f>IF(VLOOKUP($AU214,'FE Source'!$A:$W,14,FALSE)=0,"-",VLOOKUP($AU214,'FE Source'!$A:$W,14,FALSE))</f>
        <v>-23.86</v>
      </c>
      <c r="AH214" s="174">
        <f>IF(VLOOKUP($AU214,'FE Source'!$A:$DJ,33,FALSE)=0,"-",VLOOKUP($AU214,'FE Source'!$A:$DJ,33,FALSE))</f>
        <v>53.58</v>
      </c>
      <c r="AI214" s="204">
        <f>IF(VLOOKUP($AU214,'FE Source'!$A:$Y,20,FALSE)=0,"-",VLOOKUP($AU214,'FE Source'!$A:$Y,20,FALSE))</f>
        <v>134.22</v>
      </c>
      <c r="AJ214" s="396">
        <f>IF(VLOOKUP($AU214,'FE Source'!$A:$DJ,34,FALSE)=0,"-",VLOOKUP($AU214,'FE Source'!$A:$DJ,34,FALSE))</f>
        <v>139.65</v>
      </c>
      <c r="AK214" s="396">
        <f>IF(VLOOKUP($AU214,'FE Source'!$A:$DJ,35,FALSE)=0,"-",VLOOKUP($AU214,'FE Source'!$A:$DJ,35,FALSE))</f>
        <v>135.05000000000001</v>
      </c>
      <c r="AL214" s="327">
        <f>IF(VLOOKUP($AU214,'FE Source'!$A:$Y,19,FALSE)=0,"-",VLOOKUP($AU214,'FE Source'!$A:$Y,19,FALSE))</f>
        <v>134.21</v>
      </c>
      <c r="AM214" s="394">
        <f>IF(VLOOKUP($AU214,'FE Source'!$A:$DJ,36,FALSE)=0,"-",VLOOKUP($AU214,'FE Source'!$A:$DJ,36,FALSE))</f>
        <v>122.1</v>
      </c>
      <c r="AN214" s="167">
        <f>IF(VLOOKUP($AU214,'FE Source'!$A:$W,13,FALSE)=0,"-",VLOOKUP($AU214,'FE Source'!$A:$W,13,FALSE))</f>
        <v>1503.6</v>
      </c>
      <c r="AO214" s="199" t="str">
        <f>IF(J214="no","-",IF(VLOOKUP($AU214,'FE Source'!$A:$W,15,FALSE)=0,"-",VLOOKUP($AU214,'FE Source'!$A:$W,15,FALSE)))</f>
        <v>-</v>
      </c>
      <c r="AP214" s="202" t="str">
        <f>IF(AO214="-","-",IF(VLOOKUP($AU214,'FE Source'!$A:$Z,21,FALSE)=0,"-",IF(VLOOKUP($AU214,'FE Source'!$A:$Z,21,FALSE)=2,"Semi-Annual",IF(VLOOKUP($AU214,'FE Source'!$A:$Z,21,FALSE)=4,"Quarterly",IF(VLOOKUP($AU214,'FE Source'!$A:$Z,21,FALSE)=12,"Monthly","Annual")))))</f>
        <v>-</v>
      </c>
      <c r="AQ214" s="171">
        <f t="array" ref="AQ214">IF(VLOOKUP($AU214,'FE Source'!$A:$W,16,FALSE)=0,"-",VLOOKUP($AU214,'FE Source'!$A:$W,16,FALSE))</f>
        <v>1.78</v>
      </c>
      <c r="AR214" s="176" t="str">
        <f>IF(VLOOKUP($AU214,'FE Source'!$A:$W,17,FALSE)=0,"-",VLOOKUP($AU214,'FE Source'!$A:$W,17,FALSE))</f>
        <v>-</v>
      </c>
      <c r="AS214" s="174">
        <f>IF(VLOOKUP($AU214,'FE Source'!$AN:$AS,4,FALSE)="",VLOOKUP($AU214,'FE Source'!$AN:$AS,3,FALSE),VLOOKUP($AU214,'FE Source'!$AN:$AS,4,FALSE))</f>
        <v>21.4</v>
      </c>
      <c r="AT214" s="180">
        <f>IF(VLOOKUP($AU214,'FE Source'!$AN:$AS,5,FALSE)=0,"-",VLOOKUP($AU214,'FE Source'!$AN:$AS,5,FALSE))</f>
        <v>45783</v>
      </c>
      <c r="AU214" s="177" t="s">
        <v>3827</v>
      </c>
      <c r="BE214" s="219">
        <f>IF(VLOOKUP($AU214,'FE Source'!$A:$AK,22,FALSE)=0,"-",VLOOKUP($AU214,'FE Source'!$A:$AK,22,FALSE))</f>
        <v>26.32</v>
      </c>
      <c r="BF214" s="219">
        <f>IF(VLOOKUP($AU214,'FE Source'!$A:$AK,23,FALSE)=0,"-",VLOOKUP($AU214,'FE Source'!$A:$AK,23,FALSE))</f>
        <v>-21.46</v>
      </c>
      <c r="BG214" s="219">
        <f>IF(VLOOKUP($AU214,'FE Source'!$A:$AK,24,FALSE)=0,"-",VLOOKUP($AU214,'FE Source'!$A:$AK,24,FALSE))</f>
        <v>19.23</v>
      </c>
      <c r="BH214" s="219">
        <f>IF(VLOOKUP($AU214,'FE Source'!$A:$AK,25,FALSE)=0,"-",VLOOKUP($AU214,'FE Source'!$A:$AK,25,FALSE))</f>
        <v>-16.72</v>
      </c>
      <c r="BI214" s="219">
        <f>IF(VLOOKUP($AU214,'FE Source'!$A:$AK,26,FALSE)=0,"-",VLOOKUP($AU214,'FE Source'!$A:$AK,26,FALSE))</f>
        <v>42.08</v>
      </c>
      <c r="BJ214" s="219">
        <f>IF(VLOOKUP($AU214,'FE Source'!$A:$AK,27,FALSE)=0,"-",VLOOKUP($AU214,'FE Source'!$A:$AK,27,FALSE))</f>
        <v>10.51</v>
      </c>
      <c r="BK214" s="219">
        <f>IF(VLOOKUP($AU214,'FE Source'!$A:$AK,28,FALSE)=0,"-",VLOOKUP($AU214,'FE Source'!$A:$AK,28,FALSE))</f>
        <v>27.62</v>
      </c>
      <c r="BL214" s="219">
        <f>IF(VLOOKUP($AU214,'FE Source'!$A:$AK,29,FALSE)=0,"-",VLOOKUP($AU214,'FE Source'!$A:$AK,29,FALSE))</f>
        <v>-33.9</v>
      </c>
      <c r="BM214" s="219">
        <f>IF(VLOOKUP($AU214,'FE Source'!$A:$AK,30,FALSE)=0,"-",VLOOKUP($AU214,'FE Source'!$A:$AK,30,FALSE))</f>
        <v>23.71</v>
      </c>
      <c r="BN214" t="str">
        <f>IF(VLOOKUP($AU214,'FE Source'!$A:$AK,31,FALSE)="No Specified Index","-",IF(VLOOKUP($AU214,'FE Source'!$A:$AK,31,FALSE)=0,"-",VLOOKUP($AU214,'FE Source'!$A:$AK,31,FALSE)))</f>
        <v>MSCI Europe Growth Developed in EUR</v>
      </c>
      <c r="BO214" s="217">
        <f>IF(VLOOKUP($AU214,'FE Source'!$A:$AK,32,FALSE)=0,"-",VLOOKUP($AU214,'FE Source'!$A:$AK,32,FALSE))</f>
        <v>41696</v>
      </c>
      <c r="BP214" s="18" t="str">
        <f>IF(VLOOKUP($AU214,'FE Source'!$AZ:$BC,2,FALSE)=0,"-",VLOOKUP($AU214,'FE Source'!$AZ:$BC,2,FALSE))</f>
        <v>-</v>
      </c>
      <c r="BQ214" s="18" t="str">
        <f>IF(VLOOKUP($AU214,'FE Source'!$AZ:$BC,3,FALSE)=0,"-",VLOOKUP($AU214,'FE Source'!$AZ:$BC,3,FALSE))</f>
        <v>-</v>
      </c>
      <c r="BR214" s="18" t="str">
        <f>IF(VLOOKUP($AU214,'FE Source'!$AZ:$BC,4,FALSE)=0,"-",VLOOKUP($AU214,'FE Source'!$AZ:$BC,4,FALSE))</f>
        <v>-</v>
      </c>
    </row>
    <row r="215" spans="1:70" ht="15" customHeight="1">
      <c r="A215" s="3"/>
      <c r="B215" s="159" t="str">
        <f>INDEX('UT - Retail'!$A$7:$A$1409,MATCH(AU215,'UT - Retail'!$U$7:$U$1409,0),1)</f>
        <v xml:space="preserve">Blackrock </v>
      </c>
      <c r="C215" s="706" t="str">
        <f>INDEX('UT - Retail'!$B$7:$B$1409,MATCH(AU215,'UT - Retail'!$U$7:$U$1409,0),1)</f>
        <v>Blackrock European Special Situations A2 USD-H</v>
      </c>
      <c r="D215" s="707"/>
      <c r="E215" s="150" t="str">
        <f>VLOOKUP(C215,'UT - Retail'!$B:$K,8,FALSE)</f>
        <v>Equities</v>
      </c>
      <c r="F215" s="141" t="str">
        <f>VLOOKUP(C215,'UT - Retail'!$B:$K,9,FALSE)</f>
        <v>Europe incl-UK</v>
      </c>
      <c r="G215" s="141" t="str">
        <f>VLOOKUP(C215,'UT - Retail'!$B:$K,10,FALSE)</f>
        <v>General</v>
      </c>
      <c r="H215" s="82" t="str">
        <f>VLOOKUP(C215,'UT - Retail'!$B:$N,13,FALSE)</f>
        <v>No</v>
      </c>
      <c r="I215" s="82" t="str">
        <f>VLOOKUP(C215,'UT - Retail'!$B:$Q,14,FALSE)</f>
        <v>No</v>
      </c>
      <c r="J215" s="141" t="str">
        <f>VLOOKUP(C215,'UT - Retail'!$B:$Q,11,FALSE)</f>
        <v>No</v>
      </c>
      <c r="K215" s="130" t="str">
        <f>VLOOKUP(C215,'UT - Retail'!$B:$P,15,FALSE)</f>
        <v>Yes</v>
      </c>
      <c r="L215" s="82" t="str">
        <f>VLOOKUP(C215,'UT - Retail'!$B:$Q,16,FALSE)</f>
        <v>Both</v>
      </c>
      <c r="M215" s="395" t="str">
        <f>VLOOKUP(C215,'UT - Retail'!$B:$K,6,FALSE)</f>
        <v>USD</v>
      </c>
      <c r="N215" s="395" t="str">
        <f>IFERROR(IF(MATCH(C215,'Portfolio Construction'!$AL:$AL,0),"Yes","No"),"No")</f>
        <v>No</v>
      </c>
      <c r="O215" s="395" t="str">
        <f>IFERROR(IF(MATCH(C215,'Portfolio Construction'!$AN:$AN,0),"Yes","No"),"No")</f>
        <v>No</v>
      </c>
      <c r="P215" s="395" t="str">
        <f>IFERROR(IF(MATCH(C215,'Portfolio Construction'!$AP:$AP,0),"Yes","No"),"No")</f>
        <v>No</v>
      </c>
      <c r="Q215" s="395" t="str">
        <f>IFERROR(IF(MATCH(C215,'Portfolio Construction'!$AR:$AR,0),"Yes","No"),"No")</f>
        <v>No</v>
      </c>
      <c r="R215" s="395" t="str">
        <f>IFERROR(IF(MATCH(C215,'Portfolio Construction'!$AT:$AT,0),"Yes","No"),"No")</f>
        <v>No</v>
      </c>
      <c r="S215" s="395" t="str">
        <f>IFERROR(IF(MATCH(C215,'Portfolio Construction'!$AV:$AV,0),"Yes","No"),"No")</f>
        <v>No</v>
      </c>
      <c r="T215" s="395" t="str">
        <f>IFERROR(IF(MATCH(C215,'Portfolio Construction'!$AX:$AX,0),"Yes","No"),"No")</f>
        <v>No</v>
      </c>
      <c r="U215" s="395" t="str">
        <f>IFERROR(IF(MATCH(C215,'Portfolio Construction'!$AZ:$AZ,0),"Yes","No"),"No")</f>
        <v>No</v>
      </c>
      <c r="V215" s="395" t="str">
        <f>IFERROR(IF(MATCH(C215,'Portfolio Construction'!$BB:$BB,0),"Yes","No"),"No")</f>
        <v>No</v>
      </c>
      <c r="W215" s="638">
        <f>IF(VLOOKUP($AU215,'FE Source'!$A:$W,3,FALSE)=0,"-",VLOOKUP($AU215,'FE Source'!$A:$W,3,FALSE))</f>
        <v>-7.69</v>
      </c>
      <c r="X215" s="609">
        <f>IF(VLOOKUP($AU215,'FE Source'!$A:$W,4,FALSE)=0,"-",VLOOKUP($AU215,'FE Source'!$A:$W,4,FALSE))</f>
        <v>5.67</v>
      </c>
      <c r="Y215" s="609">
        <f>IF(VLOOKUP($AU215,'FE Source'!$A:$W,5,FALSE)=0,"-",VLOOKUP($AU215,'FE Source'!$A:$W,5,FALSE))</f>
        <v>-5.48</v>
      </c>
      <c r="Z215" s="609">
        <f>IF(VLOOKUP($AU215,'FE Source'!$A:$W,6,FALSE)=0,"-",VLOOKUP($AU215,'FE Source'!$A:$W,6,FALSE))</f>
        <v>-7.57</v>
      </c>
      <c r="AA215" s="609">
        <f>IF(VLOOKUP($AU215,'FE Source'!$A:$W,7,FALSE)=0,"-",VLOOKUP($AU215,'FE Source'!$A:$W,7,FALSE))</f>
        <v>5.91</v>
      </c>
      <c r="AB215" s="609">
        <f>IF(VLOOKUP($AU215,'FE Source'!$A:$W,8,FALSE)=0,"-",VLOOKUP($AU215,'FE Source'!$A:$W,8,FALSE))</f>
        <v>7.2</v>
      </c>
      <c r="AC215" s="639">
        <f>IF(VLOOKUP($AU215,'FE Source'!$A:$W,9,FALSE)=0,"-",VLOOKUP($AU215,'FE Source'!$A:$W,9,FALSE))</f>
        <v>6.98</v>
      </c>
      <c r="AD215" s="146">
        <f>IF(VLOOKUP($AU215,'FE Source'!$A:$W,10,FALSE)=0,"-",VLOOKUP($AU215,'FE Source'!$A:$W,10,FALSE))</f>
        <v>0.87</v>
      </c>
      <c r="AE215" s="83">
        <f>IF(VLOOKUP($AU215,'FE Source'!$A:$W,11,FALSE)=0,"-",VLOOKUP($AU215,'FE Source'!$A:$W,11,FALSE))</f>
        <v>16.84</v>
      </c>
      <c r="AF215" s="83" t="str">
        <f>IF(VLOOKUP($AU215,'FE Source'!$A:$W,12,FALSE)=0,"-",VLOOKUP($AU215,'FE Source'!$A:$W,12,FALSE))</f>
        <v>-</v>
      </c>
      <c r="AG215" s="131">
        <f>IF(VLOOKUP($AU215,'FE Source'!$A:$W,14,FALSE)=0,"-",VLOOKUP($AU215,'FE Source'!$A:$W,14,FALSE))</f>
        <v>-14.65</v>
      </c>
      <c r="AH215" s="174">
        <f>IF(VLOOKUP($AU215,'FE Source'!$A:$DJ,33,FALSE)=0,"-",VLOOKUP($AU215,'FE Source'!$A:$DJ,33,FALSE))</f>
        <v>-7.71</v>
      </c>
      <c r="AI215" s="204">
        <f>IF(VLOOKUP($AU215,'FE Source'!$A:$Y,20,FALSE)=0,"-",VLOOKUP($AU215,'FE Source'!$A:$Y,20,FALSE))</f>
        <v>77.67</v>
      </c>
      <c r="AJ215" s="396">
        <f>IF(VLOOKUP($AU215,'FE Source'!$A:$DJ,34,FALSE)=0,"-",VLOOKUP($AU215,'FE Source'!$A:$DJ,34,FALSE))</f>
        <v>77.27</v>
      </c>
      <c r="AK215" s="396">
        <f>IF(VLOOKUP($AU215,'FE Source'!$A:$DJ,35,FALSE)=0,"-",VLOOKUP($AU215,'FE Source'!$A:$DJ,35,FALSE))</f>
        <v>104.83</v>
      </c>
      <c r="AL215" s="327">
        <f>IF(VLOOKUP($AU215,'FE Source'!$A:$Y,19,FALSE)=0,"-",VLOOKUP($AU215,'FE Source'!$A:$Y,19,FALSE))</f>
        <v>100.01</v>
      </c>
      <c r="AM215" s="394">
        <f>IF(VLOOKUP($AU215,'FE Source'!$A:$DJ,36,FALSE)=0,"-",VLOOKUP($AU215,'FE Source'!$A:$DJ,36,FALSE))</f>
        <v>92.67</v>
      </c>
      <c r="AN215" s="167">
        <f>IF(VLOOKUP($AU215,'FE Source'!$A:$W,13,FALSE)=0,"-",VLOOKUP($AU215,'FE Source'!$A:$W,13,FALSE))</f>
        <v>1503.6</v>
      </c>
      <c r="AO215" s="199" t="str">
        <f>IF(J215="no","-",IF(VLOOKUP($AU215,'FE Source'!$A:$W,15,FALSE)=0,"-",VLOOKUP($AU215,'FE Source'!$A:$W,15,FALSE)))</f>
        <v>-</v>
      </c>
      <c r="AP215" s="202" t="str">
        <f>IF(AO215="-","-",IF(VLOOKUP($AU215,'FE Source'!$A:$Z,21,FALSE)=0,"-",IF(VLOOKUP($AU215,'FE Source'!$A:$Z,21,FALSE)=2,"Semi-Annual",IF(VLOOKUP($AU215,'FE Source'!$A:$Z,21,FALSE)=4,"Quarterly",IF(VLOOKUP($AU215,'FE Source'!$A:$Z,21,FALSE)=12,"Monthly","Annual")))))</f>
        <v>-</v>
      </c>
      <c r="AQ215" s="171">
        <f t="array" ref="AQ215">IF(VLOOKUP($AU215,'FE Source'!$A:$W,16,FALSE)=0,"-",VLOOKUP($AU215,'FE Source'!$A:$W,16,FALSE))</f>
        <v>1.78</v>
      </c>
      <c r="AR215" s="176" t="str">
        <f>IF(VLOOKUP($AU215,'FE Source'!$A:$W,17,FALSE)=0,"-",VLOOKUP($AU215,'FE Source'!$A:$W,17,FALSE))</f>
        <v>-</v>
      </c>
      <c r="AS215" s="174">
        <f>IF(VLOOKUP($AU215,'FE Source'!$AN:$AS,4,FALSE)="",VLOOKUP($AU215,'FE Source'!$AN:$AS,3,FALSE),VLOOKUP($AU215,'FE Source'!$AN:$AS,4,FALSE))</f>
        <v>26.79</v>
      </c>
      <c r="AT215" s="180">
        <f>IF(VLOOKUP($AU215,'FE Source'!$AN:$AS,5,FALSE)=0,"-",VLOOKUP($AU215,'FE Source'!$AN:$AS,5,FALSE))</f>
        <v>45783</v>
      </c>
      <c r="AU215" s="177" t="s">
        <v>3825</v>
      </c>
      <c r="BE215" s="219">
        <f>IF(VLOOKUP($AU215,'FE Source'!$A:$AK,22,FALSE)=0,"-",VLOOKUP($AU215,'FE Source'!$A:$AK,22,FALSE))</f>
        <v>33.4</v>
      </c>
      <c r="BF215" s="219">
        <f>IF(VLOOKUP($AU215,'FE Source'!$A:$AK,23,FALSE)=0,"-",VLOOKUP($AU215,'FE Source'!$A:$AK,23,FALSE))</f>
        <v>-4.9400000000000004</v>
      </c>
      <c r="BG215" s="219">
        <f>IF(VLOOKUP($AU215,'FE Source'!$A:$AK,24,FALSE)=0,"-",VLOOKUP($AU215,'FE Source'!$A:$AK,24,FALSE))</f>
        <v>10.46</v>
      </c>
      <c r="BH215" s="219">
        <f>IF(VLOOKUP($AU215,'FE Source'!$A:$AK,25,FALSE)=0,"-",VLOOKUP($AU215,'FE Source'!$A:$AK,25,FALSE))</f>
        <v>-10.119999999999999</v>
      </c>
      <c r="BI215" s="219">
        <f>IF(VLOOKUP($AU215,'FE Source'!$A:$AK,26,FALSE)=0,"-",VLOOKUP($AU215,'FE Source'!$A:$AK,26,FALSE))</f>
        <v>40.090000000000003</v>
      </c>
      <c r="BJ215" s="219">
        <f>IF(VLOOKUP($AU215,'FE Source'!$A:$AK,27,FALSE)=0,"-",VLOOKUP($AU215,'FE Source'!$A:$AK,27,FALSE))</f>
        <v>9.41</v>
      </c>
      <c r="BK215" s="219">
        <f>IF(VLOOKUP($AU215,'FE Source'!$A:$AK,28,FALSE)=0,"-",VLOOKUP($AU215,'FE Source'!$A:$AK,28,FALSE))</f>
        <v>29.34</v>
      </c>
      <c r="BL215" s="219">
        <f>IF(VLOOKUP($AU215,'FE Source'!$A:$AK,29,FALSE)=0,"-",VLOOKUP($AU215,'FE Source'!$A:$AK,29,FALSE))</f>
        <v>-23.9</v>
      </c>
      <c r="BM215" s="219">
        <f>IF(VLOOKUP($AU215,'FE Source'!$A:$AK,30,FALSE)=0,"-",VLOOKUP($AU215,'FE Source'!$A:$AK,30,FALSE))</f>
        <v>17.72</v>
      </c>
      <c r="BN215" t="str">
        <f>IF(VLOOKUP($AU215,'FE Source'!$A:$AK,31,FALSE)="No Specified Index","-",IF(VLOOKUP($AU215,'FE Source'!$A:$AK,31,FALSE)=0,"-",VLOOKUP($AU215,'FE Source'!$A:$AK,31,FALSE)))</f>
        <v>MSCI Europe Growth Developed in EUR</v>
      </c>
      <c r="BO215" s="217">
        <f>IF(VLOOKUP($AU215,'FE Source'!$A:$AK,32,FALSE)=0,"-",VLOOKUP($AU215,'FE Source'!$A:$AK,32,FALSE))</f>
        <v>41542</v>
      </c>
      <c r="BP215" s="18" t="str">
        <f>IF(VLOOKUP($AU215,'FE Source'!$AZ:$BC,2,FALSE)=0,"-",VLOOKUP($AU215,'FE Source'!$AZ:$BC,2,FALSE))</f>
        <v>-</v>
      </c>
      <c r="BQ215" s="18" t="str">
        <f>IF(VLOOKUP($AU215,'FE Source'!$AZ:$BC,3,FALSE)=0,"-",VLOOKUP($AU215,'FE Source'!$AZ:$BC,3,FALSE))</f>
        <v>-</v>
      </c>
      <c r="BR215" s="18" t="str">
        <f>IF(VLOOKUP($AU215,'FE Source'!$AZ:$BC,4,FALSE)=0,"-",VLOOKUP($AU215,'FE Source'!$AZ:$BC,4,FALSE))</f>
        <v>-</v>
      </c>
    </row>
    <row r="216" spans="1:70" ht="15">
      <c r="A216" s="3"/>
      <c r="B216" s="159" t="str">
        <f>INDEX('UT - Retail'!$A$7:$A$1409,MATCH(AU216,'UT - Retail'!$U$7:$U$1409,0),1)</f>
        <v xml:space="preserve">Blackrock </v>
      </c>
      <c r="C216" s="706" t="str">
        <f>INDEX('UT - Retail'!$B$7:$B$1409,MATCH(AU216,'UT - Retail'!$U$7:$U$1409,0),1)</f>
        <v>Blackrock FinTech A2 SGD-H</v>
      </c>
      <c r="D216" s="707"/>
      <c r="E216" s="150" t="str">
        <f>VLOOKUP(C216,'UT - Retail'!$B:$K,8,FALSE)</f>
        <v>Equities</v>
      </c>
      <c r="F216" s="141" t="str">
        <f>VLOOKUP(C216,'UT - Retail'!$B:$K,9,FALSE)</f>
        <v>Global</v>
      </c>
      <c r="G216" s="141" t="str">
        <f>VLOOKUP(C216,'UT - Retail'!$B:$K,10,FALSE)</f>
        <v>New Economy</v>
      </c>
      <c r="H216" s="82" t="str">
        <f>VLOOKUP(C216,'UT - Retail'!$B:$N,13,FALSE)</f>
        <v>No</v>
      </c>
      <c r="I216" s="82" t="str">
        <f>VLOOKUP(C216,'UT - Retail'!$B:$Q,14,FALSE)</f>
        <v>No</v>
      </c>
      <c r="J216" s="141" t="str">
        <f>VLOOKUP(C216,'UT - Retail'!$B:$Q,11,FALSE)</f>
        <v>No</v>
      </c>
      <c r="K216" s="130" t="str">
        <f>VLOOKUP(C216,'UT - Retail'!$B:$P,15,FALSE)</f>
        <v>Yes</v>
      </c>
      <c r="L216" s="82" t="str">
        <f>VLOOKUP(C216,'UT - Retail'!$B:$Q,16,FALSE)</f>
        <v>Both</v>
      </c>
      <c r="M216" s="395" t="str">
        <f>VLOOKUP(C216,'UT - Retail'!$B:$K,6,FALSE)</f>
        <v>SGD</v>
      </c>
      <c r="N216" s="395" t="str">
        <f>IFERROR(IF(MATCH(C216,'Portfolio Construction'!$AL:$AL,0),"Yes","No"),"No")</f>
        <v>No</v>
      </c>
      <c r="O216" s="395" t="str">
        <f>IFERROR(IF(MATCH(C216,'Portfolio Construction'!$AN:$AN,0),"Yes","No"),"No")</f>
        <v>No</v>
      </c>
      <c r="P216" s="395" t="str">
        <f>IFERROR(IF(MATCH(C216,'Portfolio Construction'!$AP:$AP,0),"Yes","No"),"No")</f>
        <v>No</v>
      </c>
      <c r="Q216" s="395" t="str">
        <f>IFERROR(IF(MATCH(C216,'Portfolio Construction'!$AR:$AR,0),"Yes","No"),"No")</f>
        <v>No</v>
      </c>
      <c r="R216" s="395" t="str">
        <f>IFERROR(IF(MATCH(C216,'Portfolio Construction'!$AT:$AT,0),"Yes","No"),"No")</f>
        <v>No</v>
      </c>
      <c r="S216" s="395" t="str">
        <f>IFERROR(IF(MATCH(C216,'Portfolio Construction'!$AV:$AV,0),"Yes","No"),"No")</f>
        <v>No</v>
      </c>
      <c r="T216" s="395" t="str">
        <f>IFERROR(IF(MATCH(C216,'Portfolio Construction'!$AX:$AX,0),"Yes","No"),"No")</f>
        <v>No</v>
      </c>
      <c r="U216" s="395" t="str">
        <f>IFERROR(IF(MATCH(C216,'Portfolio Construction'!$AZ:$AZ,0),"Yes","No"),"No")</f>
        <v>No</v>
      </c>
      <c r="V216" s="395" t="str">
        <f>IFERROR(IF(MATCH(C216,'Portfolio Construction'!$BB:$BB,0),"Yes","No"),"No")</f>
        <v>No</v>
      </c>
      <c r="W216" s="638">
        <f>IF(VLOOKUP($AU216,'FE Source'!$A:$W,3,FALSE)=0,"-",VLOOKUP($AU216,'FE Source'!$A:$W,3,FALSE))</f>
        <v>-8.9</v>
      </c>
      <c r="X216" s="609">
        <f>IF(VLOOKUP($AU216,'FE Source'!$A:$W,4,FALSE)=0,"-",VLOOKUP($AU216,'FE Source'!$A:$W,4,FALSE))</f>
        <v>12.17</v>
      </c>
      <c r="Y216" s="609">
        <f>IF(VLOOKUP($AU216,'FE Source'!$A:$W,5,FALSE)=0,"-",VLOOKUP($AU216,'FE Source'!$A:$W,5,FALSE))</f>
        <v>-7.83</v>
      </c>
      <c r="Z216" s="609">
        <f>IF(VLOOKUP($AU216,'FE Source'!$A:$W,6,FALSE)=0,"-",VLOOKUP($AU216,'FE Source'!$A:$W,6,FALSE))</f>
        <v>-0.9</v>
      </c>
      <c r="AA216" s="609">
        <f>IF(VLOOKUP($AU216,'FE Source'!$A:$W,7,FALSE)=0,"-",VLOOKUP($AU216,'FE Source'!$A:$W,7,FALSE))</f>
        <v>-0.51</v>
      </c>
      <c r="AB216" s="609">
        <f>IF(VLOOKUP($AU216,'FE Source'!$A:$W,8,FALSE)=0,"-",VLOOKUP($AU216,'FE Source'!$A:$W,8,FALSE))</f>
        <v>2.7</v>
      </c>
      <c r="AC216" s="639" t="str">
        <f>IF(VLOOKUP($AU216,'FE Source'!$A:$W,9,FALSE)=0,"-",VLOOKUP($AU216,'FE Source'!$A:$W,9,FALSE))</f>
        <v>-</v>
      </c>
      <c r="AD216" s="146">
        <f>IF(VLOOKUP($AU216,'FE Source'!$A:$W,10,FALSE)=0,"-",VLOOKUP($AU216,'FE Source'!$A:$W,10,FALSE))</f>
        <v>1.31</v>
      </c>
      <c r="AE216" s="83">
        <f>IF(VLOOKUP($AU216,'FE Source'!$A:$W,11,FALSE)=0,"-",VLOOKUP($AU216,'FE Source'!$A:$W,11,FALSE))</f>
        <v>27.11</v>
      </c>
      <c r="AF216" s="83">
        <f>IF(VLOOKUP($AU216,'FE Source'!$A:$W,12,FALSE)=0,"-",VLOOKUP($AU216,'FE Source'!$A:$W,12,FALSE))</f>
        <v>-0.02</v>
      </c>
      <c r="AG216" s="131">
        <f>IF(VLOOKUP($AU216,'FE Source'!$A:$W,14,FALSE)=0,"-",VLOOKUP($AU216,'FE Source'!$A:$W,14,FALSE))</f>
        <v>-31.89</v>
      </c>
      <c r="AH216" s="174">
        <f>IF(VLOOKUP($AU216,'FE Source'!$A:$DJ,33,FALSE)=0,"-",VLOOKUP($AU216,'FE Source'!$A:$DJ,33,FALSE))</f>
        <v>75.31</v>
      </c>
      <c r="AI216" s="204">
        <f>IF(VLOOKUP($AU216,'FE Source'!$A:$Y,20,FALSE)=0,"-",VLOOKUP($AU216,'FE Source'!$A:$Y,20,FALSE))</f>
        <v>104.22</v>
      </c>
      <c r="AJ216" s="396">
        <f>IF(VLOOKUP($AU216,'FE Source'!$A:$DJ,34,FALSE)=0,"-",VLOOKUP($AU216,'FE Source'!$A:$DJ,34,FALSE))</f>
        <v>117.35</v>
      </c>
      <c r="AK216" s="396">
        <f>IF(VLOOKUP($AU216,'FE Source'!$A:$DJ,35,FALSE)=0,"-",VLOOKUP($AU216,'FE Source'!$A:$DJ,35,FALSE))</f>
        <v>165.13</v>
      </c>
      <c r="AL216" s="327">
        <f>IF(VLOOKUP($AU216,'FE Source'!$A:$Y,19,FALSE)=0,"-",VLOOKUP($AU216,'FE Source'!$A:$Y,19,FALSE))</f>
        <v>137.56</v>
      </c>
      <c r="AM216" s="394">
        <f>IF(VLOOKUP($AU216,'FE Source'!$A:$DJ,36,FALSE)=0,"-",VLOOKUP($AU216,'FE Source'!$A:$DJ,36,FALSE))</f>
        <v>127.33</v>
      </c>
      <c r="AN216" s="167">
        <f>IF(VLOOKUP($AU216,'FE Source'!$A:$W,13,FALSE)=0,"-",VLOOKUP($AU216,'FE Source'!$A:$W,13,FALSE))</f>
        <v>239.2</v>
      </c>
      <c r="AO216" s="199" t="str">
        <f>IF(J216="no","-",IF(VLOOKUP($AU216,'FE Source'!$A:$W,15,FALSE)=0,"-",VLOOKUP($AU216,'FE Source'!$A:$W,15,FALSE)))</f>
        <v>-</v>
      </c>
      <c r="AP216" s="202" t="str">
        <f>IF(AO216="-","-",IF(VLOOKUP($AU216,'FE Source'!$A:$Z,21,FALSE)=0,"-",IF(VLOOKUP($AU216,'FE Source'!$A:$Z,21,FALSE)=2,"Semi-Annual",IF(VLOOKUP($AU216,'FE Source'!$A:$Z,21,FALSE)=4,"Quarterly",IF(VLOOKUP($AU216,'FE Source'!$A:$Z,21,FALSE)=12,"Monthly","Annual")))))</f>
        <v>-</v>
      </c>
      <c r="AQ216" s="171">
        <f t="array" ref="AQ216">IF(VLOOKUP($AU216,'FE Source'!$A:$W,16,FALSE)=0,"-",VLOOKUP($AU216,'FE Source'!$A:$W,16,FALSE))</f>
        <v>1.78</v>
      </c>
      <c r="AR216" s="176" t="str">
        <f>IF(VLOOKUP($AU216,'FE Source'!$A:$W,17,FALSE)=0,"-",VLOOKUP($AU216,'FE Source'!$A:$W,17,FALSE))</f>
        <v>-</v>
      </c>
      <c r="AS216" s="174">
        <f>IF(VLOOKUP($AU216,'FE Source'!$AN:$AS,4,FALSE)="",VLOOKUP($AU216,'FE Source'!$AN:$AS,3,FALSE),VLOOKUP($AU216,'FE Source'!$AN:$AS,4,FALSE))</f>
        <v>11.06</v>
      </c>
      <c r="AT216" s="180">
        <f>IF(VLOOKUP($AU216,'FE Source'!$AN:$AS,5,FALSE)=0,"-",VLOOKUP($AU216,'FE Source'!$AN:$AS,5,FALSE))</f>
        <v>45783</v>
      </c>
      <c r="AU216" s="177" t="s">
        <v>6416</v>
      </c>
      <c r="BE216" s="219" t="str">
        <f>IF(VLOOKUP($AU216,'FE Source'!$A:$AK,22,FALSE)=0,"-",VLOOKUP($AU216,'FE Source'!$A:$AK,22,FALSE))</f>
        <v>-</v>
      </c>
      <c r="BF216" s="219" t="str">
        <f>IF(VLOOKUP($AU216,'FE Source'!$A:$AK,23,FALSE)=0,"-",VLOOKUP($AU216,'FE Source'!$A:$AK,23,FALSE))</f>
        <v>-</v>
      </c>
      <c r="BG216" s="219" t="str">
        <f>IF(VLOOKUP($AU216,'FE Source'!$A:$AK,24,FALSE)=0,"-",VLOOKUP($AU216,'FE Source'!$A:$AK,24,FALSE))</f>
        <v>-</v>
      </c>
      <c r="BH216" s="219" t="str">
        <f>IF(VLOOKUP($AU216,'FE Source'!$A:$AK,25,FALSE)=0,"-",VLOOKUP($AU216,'FE Source'!$A:$AK,25,FALSE))</f>
        <v>-</v>
      </c>
      <c r="BI216" s="219">
        <f>IF(VLOOKUP($AU216,'FE Source'!$A:$AK,26,FALSE)=0,"-",VLOOKUP($AU216,'FE Source'!$A:$AK,26,FALSE))</f>
        <v>42.03</v>
      </c>
      <c r="BJ216" s="219">
        <f>IF(VLOOKUP($AU216,'FE Source'!$A:$AK,27,FALSE)=0,"-",VLOOKUP($AU216,'FE Source'!$A:$AK,27,FALSE))</f>
        <v>40.03</v>
      </c>
      <c r="BK216" s="219">
        <f>IF(VLOOKUP($AU216,'FE Source'!$A:$AK,28,FALSE)=0,"-",VLOOKUP($AU216,'FE Source'!$A:$AK,28,FALSE))</f>
        <v>-0.37</v>
      </c>
      <c r="BL216" s="219">
        <f>IF(VLOOKUP($AU216,'FE Source'!$A:$AK,29,FALSE)=0,"-",VLOOKUP($AU216,'FE Source'!$A:$AK,29,FALSE))</f>
        <v>-41.73</v>
      </c>
      <c r="BM216" s="219">
        <f>IF(VLOOKUP($AU216,'FE Source'!$A:$AK,30,FALSE)=0,"-",VLOOKUP($AU216,'FE Source'!$A:$AK,30,FALSE))</f>
        <v>14.99</v>
      </c>
      <c r="BN216" t="str">
        <f>IF(VLOOKUP($AU216,'FE Source'!$A:$AK,31,FALSE)="No Specified Index","-",IF(VLOOKUP($AU216,'FE Source'!$A:$AK,31,FALSE)=0,"-",VLOOKUP($AU216,'FE Source'!$A:$AK,31,FALSE)))</f>
        <v>No specified benchmark</v>
      </c>
      <c r="BO216" s="217">
        <f>IF(VLOOKUP($AU216,'FE Source'!$A:$AK,32,FALSE)=0,"-",VLOOKUP($AU216,'FE Source'!$A:$AK,32,FALSE))</f>
        <v>43347</v>
      </c>
      <c r="BP216" s="18" t="str">
        <f>IF(VLOOKUP($AU216,'FE Source'!$AZ:$BC,2,FALSE)=0,"-",VLOOKUP($AU216,'FE Source'!$AZ:$BC,2,FALSE))</f>
        <v>-</v>
      </c>
      <c r="BQ216" s="18" t="str">
        <f>IF(VLOOKUP($AU216,'FE Source'!$AZ:$BC,3,FALSE)=0,"-",VLOOKUP($AU216,'FE Source'!$AZ:$BC,3,FALSE))</f>
        <v>-</v>
      </c>
      <c r="BR216" s="18" t="str">
        <f>IF(VLOOKUP($AU216,'FE Source'!$AZ:$BC,4,FALSE)=0,"-",VLOOKUP($AU216,'FE Source'!$AZ:$BC,4,FALSE))</f>
        <v>-</v>
      </c>
    </row>
    <row r="217" spans="1:70" ht="15" customHeight="1">
      <c r="A217" s="3"/>
      <c r="B217" s="159" t="str">
        <f>INDEX('UT - Retail'!$A$7:$A$1409,MATCH(AU217,'UT - Retail'!$U$7:$U$1409,0),1)</f>
        <v xml:space="preserve">Blackrock </v>
      </c>
      <c r="C217" s="706" t="str">
        <f>INDEX('UT - Retail'!$B$7:$B$1409,MATCH(AU217,'UT - Retail'!$U$7:$U$1409,0),1)</f>
        <v>Blackrock FinTech A2 USD</v>
      </c>
      <c r="D217" s="707"/>
      <c r="E217" s="150" t="str">
        <f>VLOOKUP(C217,'UT - Retail'!$B:$K,8,FALSE)</f>
        <v>Equities</v>
      </c>
      <c r="F217" s="141" t="str">
        <f>VLOOKUP(C217,'UT - Retail'!$B:$K,9,FALSE)</f>
        <v>Global</v>
      </c>
      <c r="G217" s="141" t="str">
        <f>VLOOKUP(C217,'UT - Retail'!$B:$K,10,FALSE)</f>
        <v>New Economy</v>
      </c>
      <c r="H217" s="82" t="str">
        <f>VLOOKUP(C217,'UT - Retail'!$B:$N,13,FALSE)</f>
        <v>No</v>
      </c>
      <c r="I217" s="82" t="str">
        <f>VLOOKUP(C217,'UT - Retail'!$B:$Q,14,FALSE)</f>
        <v>No</v>
      </c>
      <c r="J217" s="141" t="str">
        <f>VLOOKUP(C217,'UT - Retail'!$B:$Q,11,FALSE)</f>
        <v>No</v>
      </c>
      <c r="K217" s="130" t="str">
        <f>VLOOKUP(C217,'UT - Retail'!$B:$P,15,FALSE)</f>
        <v>Yes</v>
      </c>
      <c r="L217" s="82" t="str">
        <f>VLOOKUP(C217,'UT - Retail'!$B:$Q,16,FALSE)</f>
        <v>Both</v>
      </c>
      <c r="M217" s="395" t="str">
        <f>VLOOKUP(C217,'UT - Retail'!$B:$K,6,FALSE)</f>
        <v>USD</v>
      </c>
      <c r="N217" s="395" t="str">
        <f>IFERROR(IF(MATCH(C217,'Portfolio Construction'!$AL:$AL,0),"Yes","No"),"No")</f>
        <v>No</v>
      </c>
      <c r="O217" s="395" t="str">
        <f>IFERROR(IF(MATCH(C217,'Portfolio Construction'!$AN:$AN,0),"Yes","No"),"No")</f>
        <v>No</v>
      </c>
      <c r="P217" s="395" t="str">
        <f>IFERROR(IF(MATCH(C217,'Portfolio Construction'!$AP:$AP,0),"Yes","No"),"No")</f>
        <v>No</v>
      </c>
      <c r="Q217" s="395" t="str">
        <f>IFERROR(IF(MATCH(C217,'Portfolio Construction'!$AR:$AR,0),"Yes","No"),"No")</f>
        <v>No</v>
      </c>
      <c r="R217" s="395" t="str">
        <f>IFERROR(IF(MATCH(C217,'Portfolio Construction'!$AT:$AT,0),"Yes","No"),"No")</f>
        <v>No</v>
      </c>
      <c r="S217" s="395" t="str">
        <f>IFERROR(IF(MATCH(C217,'Portfolio Construction'!$AV:$AV,0),"Yes","No"),"No")</f>
        <v>No</v>
      </c>
      <c r="T217" s="395" t="str">
        <f>IFERROR(IF(MATCH(C217,'Portfolio Construction'!$AX:$AX,0),"Yes","No"),"No")</f>
        <v>No</v>
      </c>
      <c r="U217" s="395" t="str">
        <f>IFERROR(IF(MATCH(C217,'Portfolio Construction'!$AZ:$AZ,0),"Yes","No"),"No")</f>
        <v>No</v>
      </c>
      <c r="V217" s="395" t="str">
        <f>IFERROR(IF(MATCH(C217,'Portfolio Construction'!$BB:$BB,0),"Yes","No"),"No")</f>
        <v>No</v>
      </c>
      <c r="W217" s="638">
        <f>IF(VLOOKUP($AU217,'FE Source'!$A:$W,3,FALSE)=0,"-",VLOOKUP($AU217,'FE Source'!$A:$W,3,FALSE))</f>
        <v>-12.98</v>
      </c>
      <c r="X217" s="609">
        <f>IF(VLOOKUP($AU217,'FE Source'!$A:$W,4,FALSE)=0,"-",VLOOKUP($AU217,'FE Source'!$A:$W,4,FALSE))</f>
        <v>8.32</v>
      </c>
      <c r="Y217" s="609">
        <f>IF(VLOOKUP($AU217,'FE Source'!$A:$W,5,FALSE)=0,"-",VLOOKUP($AU217,'FE Source'!$A:$W,5,FALSE))</f>
        <v>-9.7799999999999994</v>
      </c>
      <c r="Z217" s="609">
        <f>IF(VLOOKUP($AU217,'FE Source'!$A:$W,6,FALSE)=0,"-",VLOOKUP($AU217,'FE Source'!$A:$W,6,FALSE))</f>
        <v>-3.43</v>
      </c>
      <c r="AA217" s="609">
        <f>IF(VLOOKUP($AU217,'FE Source'!$A:$W,7,FALSE)=0,"-",VLOOKUP($AU217,'FE Source'!$A:$W,7,FALSE))</f>
        <v>-0.9</v>
      </c>
      <c r="AB217" s="609">
        <f>IF(VLOOKUP($AU217,'FE Source'!$A:$W,8,FALSE)=0,"-",VLOOKUP($AU217,'FE Source'!$A:$W,8,FALSE))</f>
        <v>2.2200000000000002</v>
      </c>
      <c r="AC217" s="639" t="str">
        <f>IF(VLOOKUP($AU217,'FE Source'!$A:$W,9,FALSE)=0,"-",VLOOKUP($AU217,'FE Source'!$A:$W,9,FALSE))</f>
        <v>-</v>
      </c>
      <c r="AD217" s="146">
        <f>IF(VLOOKUP($AU217,'FE Source'!$A:$W,10,FALSE)=0,"-",VLOOKUP($AU217,'FE Source'!$A:$W,10,FALSE))</f>
        <v>1.25</v>
      </c>
      <c r="AE217" s="83">
        <f>IF(VLOOKUP($AU217,'FE Source'!$A:$W,11,FALSE)=0,"-",VLOOKUP($AU217,'FE Source'!$A:$W,11,FALSE))</f>
        <v>25.63</v>
      </c>
      <c r="AF217" s="83">
        <f>IF(VLOOKUP($AU217,'FE Source'!$A:$W,12,FALSE)=0,"-",VLOOKUP($AU217,'FE Source'!$A:$W,12,FALSE))</f>
        <v>-0.02</v>
      </c>
      <c r="AG217" s="131">
        <f>IF(VLOOKUP($AU217,'FE Source'!$A:$W,14,FALSE)=0,"-",VLOOKUP($AU217,'FE Source'!$A:$W,14,FALSE))</f>
        <v>-32.03</v>
      </c>
      <c r="AH217" s="174">
        <f>IF(VLOOKUP($AU217,'FE Source'!$A:$DJ,33,FALSE)=0,"-",VLOOKUP($AU217,'FE Source'!$A:$DJ,33,FALSE))</f>
        <v>83.09</v>
      </c>
      <c r="AI217" s="204">
        <f>IF(VLOOKUP($AU217,'FE Source'!$A:$Y,20,FALSE)=0,"-",VLOOKUP($AU217,'FE Source'!$A:$Y,20,FALSE))</f>
        <v>99.29</v>
      </c>
      <c r="AJ217" s="396">
        <f>IF(VLOOKUP($AU217,'FE Source'!$A:$DJ,34,FALSE)=0,"-",VLOOKUP($AU217,'FE Source'!$A:$DJ,34,FALSE))</f>
        <v>103.17</v>
      </c>
      <c r="AK217" s="396">
        <f>IF(VLOOKUP($AU217,'FE Source'!$A:$DJ,35,FALSE)=0,"-",VLOOKUP($AU217,'FE Source'!$A:$DJ,35,FALSE))</f>
        <v>191.86</v>
      </c>
      <c r="AL217" s="327">
        <f>IF(VLOOKUP($AU217,'FE Source'!$A:$Y,19,FALSE)=0,"-",VLOOKUP($AU217,'FE Source'!$A:$Y,19,FALSE))</f>
        <v>135.13999999999999</v>
      </c>
      <c r="AM217" s="394">
        <f>IF(VLOOKUP($AU217,'FE Source'!$A:$DJ,36,FALSE)=0,"-",VLOOKUP($AU217,'FE Source'!$A:$DJ,36,FALSE))</f>
        <v>123.87</v>
      </c>
      <c r="AN217" s="167">
        <f>IF(VLOOKUP($AU217,'FE Source'!$A:$W,13,FALSE)=0,"-",VLOOKUP($AU217,'FE Source'!$A:$W,13,FALSE))</f>
        <v>239.2</v>
      </c>
      <c r="AO217" s="199" t="str">
        <f>IF(J217="no","-",IF(VLOOKUP($AU217,'FE Source'!$A:$W,15,FALSE)=0,"-",VLOOKUP($AU217,'FE Source'!$A:$W,15,FALSE)))</f>
        <v>-</v>
      </c>
      <c r="AP217" s="202" t="str">
        <f>IF(AO217="-","-",IF(VLOOKUP($AU217,'FE Source'!$A:$Z,21,FALSE)=0,"-",IF(VLOOKUP($AU217,'FE Source'!$A:$Z,21,FALSE)=2,"Semi-Annual",IF(VLOOKUP($AU217,'FE Source'!$A:$Z,21,FALSE)=4,"Quarterly",IF(VLOOKUP($AU217,'FE Source'!$A:$Z,21,FALSE)=12,"Monthly","Annual")))))</f>
        <v>-</v>
      </c>
      <c r="AQ217" s="171">
        <f t="array" ref="AQ217">IF(VLOOKUP($AU217,'FE Source'!$A:$W,16,FALSE)=0,"-",VLOOKUP($AU217,'FE Source'!$A:$W,16,FALSE))</f>
        <v>1.78</v>
      </c>
      <c r="AR217" s="176" t="str">
        <f>IF(VLOOKUP($AU217,'FE Source'!$A:$W,17,FALSE)=0,"-",VLOOKUP($AU217,'FE Source'!$A:$W,17,FALSE))</f>
        <v>Neutral</v>
      </c>
      <c r="AS217" s="174">
        <f>IF(VLOOKUP($AU217,'FE Source'!$AN:$AS,4,FALSE)="",VLOOKUP($AU217,'FE Source'!$AN:$AS,3,FALSE),VLOOKUP($AU217,'FE Source'!$AN:$AS,4,FALSE))</f>
        <v>12.18</v>
      </c>
      <c r="AT217" s="180">
        <f>IF(VLOOKUP($AU217,'FE Source'!$AN:$AS,5,FALSE)=0,"-",VLOOKUP($AU217,'FE Source'!$AN:$AS,5,FALSE))</f>
        <v>45783</v>
      </c>
      <c r="AU217" s="177" t="s">
        <v>6417</v>
      </c>
      <c r="BE217" s="219" t="str">
        <f>IF(VLOOKUP($AU217,'FE Source'!$A:$AK,22,FALSE)=0,"-",VLOOKUP($AU217,'FE Source'!$A:$AK,22,FALSE))</f>
        <v>-</v>
      </c>
      <c r="BF217" s="219" t="str">
        <f>IF(VLOOKUP($AU217,'FE Source'!$A:$AK,23,FALSE)=0,"-",VLOOKUP($AU217,'FE Source'!$A:$AK,23,FALSE))</f>
        <v>-</v>
      </c>
      <c r="BG217" s="219" t="str">
        <f>IF(VLOOKUP($AU217,'FE Source'!$A:$AK,24,FALSE)=0,"-",VLOOKUP($AU217,'FE Source'!$A:$AK,24,FALSE))</f>
        <v>-</v>
      </c>
      <c r="BH217" s="219" t="str">
        <f>IF(VLOOKUP($AU217,'FE Source'!$A:$AK,25,FALSE)=0,"-",VLOOKUP($AU217,'FE Source'!$A:$AK,25,FALSE))</f>
        <v>-</v>
      </c>
      <c r="BI217" s="219">
        <f>IF(VLOOKUP($AU217,'FE Source'!$A:$AK,26,FALSE)=0,"-",VLOOKUP($AU217,'FE Source'!$A:$AK,26,FALSE))</f>
        <v>40.880000000000003</v>
      </c>
      <c r="BJ217" s="219">
        <f>IF(VLOOKUP($AU217,'FE Source'!$A:$AK,27,FALSE)=0,"-",VLOOKUP($AU217,'FE Source'!$A:$AK,27,FALSE))</f>
        <v>40.11</v>
      </c>
      <c r="BK217" s="219">
        <f>IF(VLOOKUP($AU217,'FE Source'!$A:$AK,28,FALSE)=0,"-",VLOOKUP($AU217,'FE Source'!$A:$AK,28,FALSE))</f>
        <v>1.94</v>
      </c>
      <c r="BL217" s="219">
        <f>IF(VLOOKUP($AU217,'FE Source'!$A:$AK,29,FALSE)=0,"-",VLOOKUP($AU217,'FE Source'!$A:$AK,29,FALSE))</f>
        <v>-41.12</v>
      </c>
      <c r="BM217" s="219">
        <f>IF(VLOOKUP($AU217,'FE Source'!$A:$AK,30,FALSE)=0,"-",VLOOKUP($AU217,'FE Source'!$A:$AK,30,FALSE))</f>
        <v>15.63</v>
      </c>
      <c r="BN217" t="str">
        <f>IF(VLOOKUP($AU217,'FE Source'!$A:$AK,31,FALSE)="No Specified Index","-",IF(VLOOKUP($AU217,'FE Source'!$A:$AK,31,FALSE)=0,"-",VLOOKUP($AU217,'FE Source'!$A:$AK,31,FALSE)))</f>
        <v>No specified benchmark</v>
      </c>
      <c r="BO217" s="217">
        <f>IF(VLOOKUP($AU217,'FE Source'!$A:$AK,32,FALSE)=0,"-",VLOOKUP($AU217,'FE Source'!$A:$AK,32,FALSE))</f>
        <v>43347</v>
      </c>
      <c r="BP217" s="18" t="str">
        <f>IF(VLOOKUP($AU217,'FE Source'!$AZ:$BC,2,FALSE)=0,"-",VLOOKUP($AU217,'FE Source'!$AZ:$BC,2,FALSE))</f>
        <v>-</v>
      </c>
      <c r="BQ217" s="18" t="str">
        <f>IF(VLOOKUP($AU217,'FE Source'!$AZ:$BC,3,FALSE)=0,"-",VLOOKUP($AU217,'FE Source'!$AZ:$BC,3,FALSE))</f>
        <v>-</v>
      </c>
      <c r="BR217" s="18" t="str">
        <f>IF(VLOOKUP($AU217,'FE Source'!$AZ:$BC,4,FALSE)=0,"-",VLOOKUP($AU217,'FE Source'!$AZ:$BC,4,FALSE))</f>
        <v>-</v>
      </c>
    </row>
    <row r="218" spans="1:70" ht="15">
      <c r="A218" s="3"/>
      <c r="B218" s="159" t="str">
        <f>INDEX('UT - Retail'!$A$7:$A$1409,MATCH(AU218,'UT - Retail'!$U$7:$U$1409,0),1)</f>
        <v xml:space="preserve">Blackrock </v>
      </c>
      <c r="C218" s="706" t="str">
        <f>INDEX('UT - Retail'!$B$7:$B$1409,MATCH(AU218,'UT - Retail'!$U$7:$U$1409,0),1)</f>
        <v>Blackrock Fixed Income Global Opportunities A2 EUR-H</v>
      </c>
      <c r="D218" s="707"/>
      <c r="E218" s="150" t="str">
        <f>VLOOKUP(C218,'UT - Retail'!$B:$K,8,FALSE)</f>
        <v>Fixed Income</v>
      </c>
      <c r="F218" s="141" t="str">
        <f>VLOOKUP(C218,'UT - Retail'!$B:$K,9,FALSE)</f>
        <v>Global</v>
      </c>
      <c r="G218" s="141" t="str">
        <f>VLOOKUP(C218,'UT - Retail'!$B:$K,10,FALSE)</f>
        <v>General</v>
      </c>
      <c r="H218" s="82" t="str">
        <f>VLOOKUP(C218,'UT - Retail'!$B:$N,13,FALSE)</f>
        <v>No</v>
      </c>
      <c r="I218" s="82" t="str">
        <f>VLOOKUP(C218,'UT - Retail'!$B:$Q,14,FALSE)</f>
        <v>No</v>
      </c>
      <c r="J218" s="141" t="str">
        <f>VLOOKUP(C218,'UT - Retail'!$B:$Q,11,FALSE)</f>
        <v>No</v>
      </c>
      <c r="K218" s="130" t="str">
        <f>VLOOKUP(C218,'UT - Retail'!$B:$P,15,FALSE)</f>
        <v>Yes</v>
      </c>
      <c r="L218" s="82" t="str">
        <f>VLOOKUP(C218,'UT - Retail'!$B:$Q,16,FALSE)</f>
        <v>iFast</v>
      </c>
      <c r="M218" s="395" t="str">
        <f>VLOOKUP(C218,'UT - Retail'!$B:$K,6,FALSE)</f>
        <v>EUR</v>
      </c>
      <c r="N218" s="395" t="str">
        <f>IFERROR(IF(MATCH(C218,'Portfolio Construction'!$AL:$AL,0),"Yes","No"),"No")</f>
        <v>No</v>
      </c>
      <c r="O218" s="395" t="str">
        <f>IFERROR(IF(MATCH(C218,'Portfolio Construction'!$AN:$AN,0),"Yes","No"),"No")</f>
        <v>No</v>
      </c>
      <c r="P218" s="395" t="str">
        <f>IFERROR(IF(MATCH(C218,'Portfolio Construction'!$AP:$AP,0),"Yes","No"),"No")</f>
        <v>No</v>
      </c>
      <c r="Q218" s="395" t="str">
        <f>IFERROR(IF(MATCH(C218,'Portfolio Construction'!$AR:$AR,0),"Yes","No"),"No")</f>
        <v>No</v>
      </c>
      <c r="R218" s="395" t="str">
        <f>IFERROR(IF(MATCH(C218,'Portfolio Construction'!$AT:$AT,0),"Yes","No"),"No")</f>
        <v>No</v>
      </c>
      <c r="S218" s="395" t="str">
        <f>IFERROR(IF(MATCH(C218,'Portfolio Construction'!$AV:$AV,0),"Yes","No"),"No")</f>
        <v>No</v>
      </c>
      <c r="T218" s="395" t="str">
        <f>IFERROR(IF(MATCH(C218,'Portfolio Construction'!$AX:$AX,0),"Yes","No"),"No")</f>
        <v>No</v>
      </c>
      <c r="U218" s="395" t="str">
        <f>IFERROR(IF(MATCH(C218,'Portfolio Construction'!$AZ:$AZ,0),"Yes","No"),"No")</f>
        <v>No</v>
      </c>
      <c r="V218" s="395" t="str">
        <f>IFERROR(IF(MATCH(C218,'Portfolio Construction'!$BB:$BB,0),"Yes","No"),"No")</f>
        <v>No</v>
      </c>
      <c r="W218" s="638" t="e">
        <f>IF(VLOOKUP($AU218,'FE Source'!$A:$W,3,FALSE)=0,"-",VLOOKUP($AU218,'FE Source'!$A:$W,3,FALSE))</f>
        <v>#N/A</v>
      </c>
      <c r="X218" s="609" t="e">
        <f>IF(VLOOKUP($AU218,'FE Source'!$A:$W,4,FALSE)=0,"-",VLOOKUP($AU218,'FE Source'!$A:$W,4,FALSE))</f>
        <v>#N/A</v>
      </c>
      <c r="Y218" s="609" t="e">
        <f>IF(VLOOKUP($AU218,'FE Source'!$A:$W,5,FALSE)=0,"-",VLOOKUP($AU218,'FE Source'!$A:$W,5,FALSE))</f>
        <v>#N/A</v>
      </c>
      <c r="Z218" s="609" t="e">
        <f>IF(VLOOKUP($AU218,'FE Source'!$A:$W,6,FALSE)=0,"-",VLOOKUP($AU218,'FE Source'!$A:$W,6,FALSE))</f>
        <v>#N/A</v>
      </c>
      <c r="AA218" s="609" t="e">
        <f>IF(VLOOKUP($AU218,'FE Source'!$A:$W,7,FALSE)=0,"-",VLOOKUP($AU218,'FE Source'!$A:$W,7,FALSE))</f>
        <v>#N/A</v>
      </c>
      <c r="AB218" s="609" t="e">
        <f>IF(VLOOKUP($AU218,'FE Source'!$A:$W,8,FALSE)=0,"-",VLOOKUP($AU218,'FE Source'!$A:$W,8,FALSE))</f>
        <v>#N/A</v>
      </c>
      <c r="AC218" s="639" t="e">
        <f>IF(VLOOKUP($AU218,'FE Source'!$A:$W,9,FALSE)=0,"-",VLOOKUP($AU218,'FE Source'!$A:$W,9,FALSE))</f>
        <v>#N/A</v>
      </c>
      <c r="AD218" s="146" t="e">
        <f>IF(VLOOKUP($AU218,'FE Source'!$A:$W,10,FALSE)=0,"-",VLOOKUP($AU218,'FE Source'!$A:$W,10,FALSE))</f>
        <v>#N/A</v>
      </c>
      <c r="AE218" s="83" t="e">
        <f>IF(VLOOKUP($AU218,'FE Source'!$A:$W,11,FALSE)=0,"-",VLOOKUP($AU218,'FE Source'!$A:$W,11,FALSE))</f>
        <v>#N/A</v>
      </c>
      <c r="AF218" s="83" t="e">
        <f>IF(VLOOKUP($AU218,'FE Source'!$A:$W,12,FALSE)=0,"-",VLOOKUP($AU218,'FE Source'!$A:$W,12,FALSE))</f>
        <v>#N/A</v>
      </c>
      <c r="AG218" s="131" t="e">
        <f>IF(VLOOKUP($AU218,'FE Source'!$A:$W,14,FALSE)=0,"-",VLOOKUP($AU218,'FE Source'!$A:$W,14,FALSE))</f>
        <v>#N/A</v>
      </c>
      <c r="AH218" s="174" t="e">
        <f>IF(VLOOKUP($AU218,'FE Source'!$A:$DJ,33,FALSE)=0,"-",VLOOKUP($AU218,'FE Source'!$A:$DJ,33,FALSE))</f>
        <v>#N/A</v>
      </c>
      <c r="AI218" s="204" t="e">
        <f>IF(VLOOKUP($AU218,'FE Source'!$A:$Y,20,FALSE)=0,"-",VLOOKUP($AU218,'FE Source'!$A:$Y,20,FALSE))</f>
        <v>#N/A</v>
      </c>
      <c r="AJ218" s="396" t="e">
        <f>IF(VLOOKUP($AU218,'FE Source'!$A:$DJ,34,FALSE)=0,"-",VLOOKUP($AU218,'FE Source'!$A:$DJ,34,FALSE))</f>
        <v>#N/A</v>
      </c>
      <c r="AK218" s="396" t="e">
        <f>IF(VLOOKUP($AU218,'FE Source'!$A:$DJ,35,FALSE)=0,"-",VLOOKUP($AU218,'FE Source'!$A:$DJ,35,FALSE))</f>
        <v>#N/A</v>
      </c>
      <c r="AL218" s="327" t="e">
        <f>IF(VLOOKUP($AU218,'FE Source'!$A:$Y,19,FALSE)=0,"-",VLOOKUP($AU218,'FE Source'!$A:$Y,19,FALSE))</f>
        <v>#N/A</v>
      </c>
      <c r="AM218" s="394" t="e">
        <f>IF(VLOOKUP($AU218,'FE Source'!$A:$DJ,36,FALSE)=0,"-",VLOOKUP($AU218,'FE Source'!$A:$DJ,36,FALSE))</f>
        <v>#N/A</v>
      </c>
      <c r="AN218" s="167" t="e">
        <f>IF(VLOOKUP($AU218,'FE Source'!$A:$W,13,FALSE)=0,"-",VLOOKUP($AU218,'FE Source'!$A:$W,13,FALSE))</f>
        <v>#N/A</v>
      </c>
      <c r="AO218" s="199" t="str">
        <f>IF(J218="no","-",IF(VLOOKUP($AU218,'FE Source'!$A:$W,15,FALSE)=0,"-",VLOOKUP($AU218,'FE Source'!$A:$W,15,FALSE)))</f>
        <v>-</v>
      </c>
      <c r="AP218" s="202" t="str">
        <f>IF(AO218="-","-",IF(VLOOKUP($AU218,'FE Source'!$A:$Z,21,FALSE)=0,"-",IF(VLOOKUP($AU218,'FE Source'!$A:$Z,21,FALSE)=2,"Semi-Annual",IF(VLOOKUP($AU218,'FE Source'!$A:$Z,21,FALSE)=4,"Quarterly",IF(VLOOKUP($AU218,'FE Source'!$A:$Z,21,FALSE)=12,"Monthly","Annual")))))</f>
        <v>-</v>
      </c>
      <c r="AQ218" s="171" t="e">
        <f t="array" ref="AQ218">IF(VLOOKUP($AU218,'FE Source'!$A:$W,16,FALSE)=0,"-",VLOOKUP($AU218,'FE Source'!$A:$W,16,FALSE))</f>
        <v>#N/A</v>
      </c>
      <c r="AR218" s="176" t="e">
        <f>IF(VLOOKUP($AU218,'FE Source'!$A:$W,17,FALSE)=0,"-",VLOOKUP($AU218,'FE Source'!$A:$W,17,FALSE))</f>
        <v>#N/A</v>
      </c>
      <c r="AS218" s="174" t="e">
        <f>IF(VLOOKUP($AU218,'FE Source'!$AN:$AS,4,FALSE)="",VLOOKUP($AU218,'FE Source'!$AN:$AS,3,FALSE),VLOOKUP($AU218,'FE Source'!$AN:$AS,4,FALSE))</f>
        <v>#N/A</v>
      </c>
      <c r="AT218" s="180" t="e">
        <f>IF(VLOOKUP($AU218,'FE Source'!$AN:$AS,5,FALSE)=0,"-",VLOOKUP($AU218,'FE Source'!$AN:$AS,5,FALSE))</f>
        <v>#N/A</v>
      </c>
      <c r="AU218" s="177" t="s">
        <v>3823</v>
      </c>
      <c r="BE218" s="219" t="e">
        <f>IF(VLOOKUP($AU218,'FE Source'!$A:$AK,22,FALSE)=0,"-",VLOOKUP($AU218,'FE Source'!$A:$AK,22,FALSE))</f>
        <v>#N/A</v>
      </c>
      <c r="BF218" s="219" t="e">
        <f>IF(VLOOKUP($AU218,'FE Source'!$A:$AK,23,FALSE)=0,"-",VLOOKUP($AU218,'FE Source'!$A:$AK,23,FALSE))</f>
        <v>#N/A</v>
      </c>
      <c r="BG218" s="219" t="e">
        <f>IF(VLOOKUP($AU218,'FE Source'!$A:$AK,24,FALSE)=0,"-",VLOOKUP($AU218,'FE Source'!$A:$AK,24,FALSE))</f>
        <v>#N/A</v>
      </c>
      <c r="BH218" s="219" t="e">
        <f>IF(VLOOKUP($AU218,'FE Source'!$A:$AK,25,FALSE)=0,"-",VLOOKUP($AU218,'FE Source'!$A:$AK,25,FALSE))</f>
        <v>#N/A</v>
      </c>
      <c r="BI218" s="219" t="e">
        <f>IF(VLOOKUP($AU218,'FE Source'!$A:$AK,26,FALSE)=0,"-",VLOOKUP($AU218,'FE Source'!$A:$AK,26,FALSE))</f>
        <v>#N/A</v>
      </c>
      <c r="BJ218" s="219" t="e">
        <f>IF(VLOOKUP($AU218,'FE Source'!$A:$AK,27,FALSE)=0,"-",VLOOKUP($AU218,'FE Source'!$A:$AK,27,FALSE))</f>
        <v>#N/A</v>
      </c>
      <c r="BK218" s="219" t="e">
        <f>IF(VLOOKUP($AU218,'FE Source'!$A:$AK,28,FALSE)=0,"-",VLOOKUP($AU218,'FE Source'!$A:$AK,28,FALSE))</f>
        <v>#N/A</v>
      </c>
      <c r="BL218" s="219" t="e">
        <f>IF(VLOOKUP($AU218,'FE Source'!$A:$AK,29,FALSE)=0,"-",VLOOKUP($AU218,'FE Source'!$A:$AK,29,FALSE))</f>
        <v>#N/A</v>
      </c>
      <c r="BM218" s="219" t="e">
        <f>IF(VLOOKUP($AU218,'FE Source'!$A:$AK,30,FALSE)=0,"-",VLOOKUP($AU218,'FE Source'!$A:$AK,30,FALSE))</f>
        <v>#N/A</v>
      </c>
      <c r="BN218" t="e">
        <f>IF(VLOOKUP($AU218,'FE Source'!$A:$AK,31,FALSE)="No Specified Index","-",IF(VLOOKUP($AU218,'FE Source'!$A:$AK,31,FALSE)=0,"-",VLOOKUP($AU218,'FE Source'!$A:$AK,31,FALSE)))</f>
        <v>#N/A</v>
      </c>
      <c r="BO218" s="217" t="e">
        <f>IF(VLOOKUP($AU218,'FE Source'!$A:$AK,32,FALSE)=0,"-",VLOOKUP($AU218,'FE Source'!$A:$AK,32,FALSE))</f>
        <v>#N/A</v>
      </c>
      <c r="BP218" s="18" t="e">
        <f>IF(VLOOKUP($AU218,'FE Source'!$AZ:$BC,2,FALSE)=0,"-",VLOOKUP($AU218,'FE Source'!$AZ:$BC,2,FALSE))</f>
        <v>#N/A</v>
      </c>
      <c r="BQ218" s="18" t="e">
        <f>IF(VLOOKUP($AU218,'FE Source'!$AZ:$BC,3,FALSE)=0,"-",VLOOKUP($AU218,'FE Source'!$AZ:$BC,3,FALSE))</f>
        <v>#N/A</v>
      </c>
      <c r="BR218" s="18" t="e">
        <f>IF(VLOOKUP($AU218,'FE Source'!$AZ:$BC,4,FALSE)=0,"-",VLOOKUP($AU218,'FE Source'!$AZ:$BC,4,FALSE))</f>
        <v>#N/A</v>
      </c>
    </row>
    <row r="219" spans="1:70" ht="15" customHeight="1">
      <c r="A219" s="3"/>
      <c r="B219" s="159" t="str">
        <f>INDEX('UT - Retail'!$A$7:$A$1409,MATCH(AU219,'UT - Retail'!$U$7:$U$1409,0),1)</f>
        <v xml:space="preserve">Blackrock </v>
      </c>
      <c r="C219" s="706" t="str">
        <f>INDEX('UT - Retail'!$B$7:$B$1409,MATCH(AU219,'UT - Retail'!$U$7:$U$1409,0),1)</f>
        <v>Blackrock Fixed Income Global Opportunities A2 GBP-H</v>
      </c>
      <c r="D219" s="707"/>
      <c r="E219" s="150" t="str">
        <f>VLOOKUP(C219,'UT - Retail'!$B:$K,8,FALSE)</f>
        <v>Fixed Income</v>
      </c>
      <c r="F219" s="141" t="str">
        <f>VLOOKUP(C219,'UT - Retail'!$B:$K,9,FALSE)</f>
        <v>Global</v>
      </c>
      <c r="G219" s="141" t="str">
        <f>VLOOKUP(C219,'UT - Retail'!$B:$K,10,FALSE)</f>
        <v>General</v>
      </c>
      <c r="H219" s="82" t="str">
        <f>VLOOKUP(C219,'UT - Retail'!$B:$N,13,FALSE)</f>
        <v>No</v>
      </c>
      <c r="I219" s="82" t="str">
        <f>VLOOKUP(C219,'UT - Retail'!$B:$Q,14,FALSE)</f>
        <v>No</v>
      </c>
      <c r="J219" s="141" t="str">
        <f>VLOOKUP(C219,'UT - Retail'!$B:$Q,11,FALSE)</f>
        <v>No</v>
      </c>
      <c r="K219" s="130" t="str">
        <f>VLOOKUP(C219,'UT - Retail'!$B:$P,15,FALSE)</f>
        <v>Yes</v>
      </c>
      <c r="L219" s="82" t="str">
        <f>VLOOKUP(C219,'UT - Retail'!$B:$Q,16,FALSE)</f>
        <v>iFast</v>
      </c>
      <c r="M219" s="395" t="str">
        <f>VLOOKUP(C219,'UT - Retail'!$B:$K,6,FALSE)</f>
        <v>GBP</v>
      </c>
      <c r="N219" s="395" t="str">
        <f>IFERROR(IF(MATCH(C219,'Portfolio Construction'!$AL:$AL,0),"Yes","No"),"No")</f>
        <v>No</v>
      </c>
      <c r="O219" s="395" t="str">
        <f>IFERROR(IF(MATCH(C219,'Portfolio Construction'!$AN:$AN,0),"Yes","No"),"No")</f>
        <v>No</v>
      </c>
      <c r="P219" s="395" t="str">
        <f>IFERROR(IF(MATCH(C219,'Portfolio Construction'!$AP:$AP,0),"Yes","No"),"No")</f>
        <v>No</v>
      </c>
      <c r="Q219" s="395" t="str">
        <f>IFERROR(IF(MATCH(C219,'Portfolio Construction'!$AR:$AR,0),"Yes","No"),"No")</f>
        <v>No</v>
      </c>
      <c r="R219" s="395" t="str">
        <f>IFERROR(IF(MATCH(C219,'Portfolio Construction'!$AT:$AT,0),"Yes","No"),"No")</f>
        <v>No</v>
      </c>
      <c r="S219" s="395" t="str">
        <f>IFERROR(IF(MATCH(C219,'Portfolio Construction'!$AV:$AV,0),"Yes","No"),"No")</f>
        <v>No</v>
      </c>
      <c r="T219" s="395" t="str">
        <f>IFERROR(IF(MATCH(C219,'Portfolio Construction'!$AX:$AX,0),"Yes","No"),"No")</f>
        <v>No</v>
      </c>
      <c r="U219" s="395" t="str">
        <f>IFERROR(IF(MATCH(C219,'Portfolio Construction'!$AZ:$AZ,0),"Yes","No"),"No")</f>
        <v>No</v>
      </c>
      <c r="V219" s="395" t="str">
        <f>IFERROR(IF(MATCH(C219,'Portfolio Construction'!$BB:$BB,0),"Yes","No"),"No")</f>
        <v>No</v>
      </c>
      <c r="W219" s="638" t="e">
        <f>IF(VLOOKUP($AU219,'FE Source'!$A:$W,3,FALSE)=0,"-",VLOOKUP($AU219,'FE Source'!$A:$W,3,FALSE))</f>
        <v>#N/A</v>
      </c>
      <c r="X219" s="609" t="e">
        <f>IF(VLOOKUP($AU219,'FE Source'!$A:$W,4,FALSE)=0,"-",VLOOKUP($AU219,'FE Source'!$A:$W,4,FALSE))</f>
        <v>#N/A</v>
      </c>
      <c r="Y219" s="609" t="e">
        <f>IF(VLOOKUP($AU219,'FE Source'!$A:$W,5,FALSE)=0,"-",VLOOKUP($AU219,'FE Source'!$A:$W,5,FALSE))</f>
        <v>#N/A</v>
      </c>
      <c r="Z219" s="609" t="e">
        <f>IF(VLOOKUP($AU219,'FE Source'!$A:$W,6,FALSE)=0,"-",VLOOKUP($AU219,'FE Source'!$A:$W,6,FALSE))</f>
        <v>#N/A</v>
      </c>
      <c r="AA219" s="609" t="e">
        <f>IF(VLOOKUP($AU219,'FE Source'!$A:$W,7,FALSE)=0,"-",VLOOKUP($AU219,'FE Source'!$A:$W,7,FALSE))</f>
        <v>#N/A</v>
      </c>
      <c r="AB219" s="609" t="e">
        <f>IF(VLOOKUP($AU219,'FE Source'!$A:$W,8,FALSE)=0,"-",VLOOKUP($AU219,'FE Source'!$A:$W,8,FALSE))</f>
        <v>#N/A</v>
      </c>
      <c r="AC219" s="639" t="e">
        <f>IF(VLOOKUP($AU219,'FE Source'!$A:$W,9,FALSE)=0,"-",VLOOKUP($AU219,'FE Source'!$A:$W,9,FALSE))</f>
        <v>#N/A</v>
      </c>
      <c r="AD219" s="146" t="e">
        <f>IF(VLOOKUP($AU219,'FE Source'!$A:$W,10,FALSE)=0,"-",VLOOKUP($AU219,'FE Source'!$A:$W,10,FALSE))</f>
        <v>#N/A</v>
      </c>
      <c r="AE219" s="83" t="e">
        <f>IF(VLOOKUP($AU219,'FE Source'!$A:$W,11,FALSE)=0,"-",VLOOKUP($AU219,'FE Source'!$A:$W,11,FALSE))</f>
        <v>#N/A</v>
      </c>
      <c r="AF219" s="83" t="e">
        <f>IF(VLOOKUP($AU219,'FE Source'!$A:$W,12,FALSE)=0,"-",VLOOKUP($AU219,'FE Source'!$A:$W,12,FALSE))</f>
        <v>#N/A</v>
      </c>
      <c r="AG219" s="131" t="e">
        <f>IF(VLOOKUP($AU219,'FE Source'!$A:$W,14,FALSE)=0,"-",VLOOKUP($AU219,'FE Source'!$A:$W,14,FALSE))</f>
        <v>#N/A</v>
      </c>
      <c r="AH219" s="174" t="e">
        <f>IF(VLOOKUP($AU219,'FE Source'!$A:$DJ,33,FALSE)=0,"-",VLOOKUP($AU219,'FE Source'!$A:$DJ,33,FALSE))</f>
        <v>#N/A</v>
      </c>
      <c r="AI219" s="204" t="e">
        <f>IF(VLOOKUP($AU219,'FE Source'!$A:$Y,20,FALSE)=0,"-",VLOOKUP($AU219,'FE Source'!$A:$Y,20,FALSE))</f>
        <v>#N/A</v>
      </c>
      <c r="AJ219" s="396" t="e">
        <f>IF(VLOOKUP($AU219,'FE Source'!$A:$DJ,34,FALSE)=0,"-",VLOOKUP($AU219,'FE Source'!$A:$DJ,34,FALSE))</f>
        <v>#N/A</v>
      </c>
      <c r="AK219" s="396" t="e">
        <f>IF(VLOOKUP($AU219,'FE Source'!$A:$DJ,35,FALSE)=0,"-",VLOOKUP($AU219,'FE Source'!$A:$DJ,35,FALSE))</f>
        <v>#N/A</v>
      </c>
      <c r="AL219" s="327" t="e">
        <f>IF(VLOOKUP($AU219,'FE Source'!$A:$Y,19,FALSE)=0,"-",VLOOKUP($AU219,'FE Source'!$A:$Y,19,FALSE))</f>
        <v>#N/A</v>
      </c>
      <c r="AM219" s="394" t="e">
        <f>IF(VLOOKUP($AU219,'FE Source'!$A:$DJ,36,FALSE)=0,"-",VLOOKUP($AU219,'FE Source'!$A:$DJ,36,FALSE))</f>
        <v>#N/A</v>
      </c>
      <c r="AN219" s="167" t="e">
        <f>IF(VLOOKUP($AU219,'FE Source'!$A:$W,13,FALSE)=0,"-",VLOOKUP($AU219,'FE Source'!$A:$W,13,FALSE))</f>
        <v>#N/A</v>
      </c>
      <c r="AO219" s="199" t="str">
        <f>IF(J219="no","-",IF(VLOOKUP($AU219,'FE Source'!$A:$W,15,FALSE)=0,"-",VLOOKUP($AU219,'FE Source'!$A:$W,15,FALSE)))</f>
        <v>-</v>
      </c>
      <c r="AP219" s="202" t="str">
        <f>IF(AO219="-","-",IF(VLOOKUP($AU219,'FE Source'!$A:$Z,21,FALSE)=0,"-",IF(VLOOKUP($AU219,'FE Source'!$A:$Z,21,FALSE)=2,"Semi-Annual",IF(VLOOKUP($AU219,'FE Source'!$A:$Z,21,FALSE)=4,"Quarterly",IF(VLOOKUP($AU219,'FE Source'!$A:$Z,21,FALSE)=12,"Monthly","Annual")))))</f>
        <v>-</v>
      </c>
      <c r="AQ219" s="171" t="e">
        <f t="array" ref="AQ219">IF(VLOOKUP($AU219,'FE Source'!$A:$W,16,FALSE)=0,"-",VLOOKUP($AU219,'FE Source'!$A:$W,16,FALSE))</f>
        <v>#N/A</v>
      </c>
      <c r="AR219" s="176" t="e">
        <f>IF(VLOOKUP($AU219,'FE Source'!$A:$W,17,FALSE)=0,"-",VLOOKUP($AU219,'FE Source'!$A:$W,17,FALSE))</f>
        <v>#N/A</v>
      </c>
      <c r="AS219" s="174" t="e">
        <f>IF(VLOOKUP($AU219,'FE Source'!$AN:$AS,4,FALSE)="",VLOOKUP($AU219,'FE Source'!$AN:$AS,3,FALSE),VLOOKUP($AU219,'FE Source'!$AN:$AS,4,FALSE))</f>
        <v>#N/A</v>
      </c>
      <c r="AT219" s="180" t="e">
        <f>IF(VLOOKUP($AU219,'FE Source'!$AN:$AS,5,FALSE)=0,"-",VLOOKUP($AU219,'FE Source'!$AN:$AS,5,FALSE))</f>
        <v>#N/A</v>
      </c>
      <c r="AU219" s="177" t="s">
        <v>9262</v>
      </c>
      <c r="BE219" s="219" t="e">
        <f>IF(VLOOKUP($AU219,'FE Source'!$A:$AK,22,FALSE)=0,"-",VLOOKUP($AU219,'FE Source'!$A:$AK,22,FALSE))</f>
        <v>#N/A</v>
      </c>
      <c r="BF219" s="219" t="e">
        <f>IF(VLOOKUP($AU219,'FE Source'!$A:$AK,23,FALSE)=0,"-",VLOOKUP($AU219,'FE Source'!$A:$AK,23,FALSE))</f>
        <v>#N/A</v>
      </c>
      <c r="BG219" s="219" t="e">
        <f>IF(VLOOKUP($AU219,'FE Source'!$A:$AK,24,FALSE)=0,"-",VLOOKUP($AU219,'FE Source'!$A:$AK,24,FALSE))</f>
        <v>#N/A</v>
      </c>
      <c r="BH219" s="219" t="e">
        <f>IF(VLOOKUP($AU219,'FE Source'!$A:$AK,25,FALSE)=0,"-",VLOOKUP($AU219,'FE Source'!$A:$AK,25,FALSE))</f>
        <v>#N/A</v>
      </c>
      <c r="BI219" s="219" t="e">
        <f>IF(VLOOKUP($AU219,'FE Source'!$A:$AK,26,FALSE)=0,"-",VLOOKUP($AU219,'FE Source'!$A:$AK,26,FALSE))</f>
        <v>#N/A</v>
      </c>
      <c r="BJ219" s="219" t="e">
        <f>IF(VLOOKUP($AU219,'FE Source'!$A:$AK,27,FALSE)=0,"-",VLOOKUP($AU219,'FE Source'!$A:$AK,27,FALSE))</f>
        <v>#N/A</v>
      </c>
      <c r="BK219" s="219" t="e">
        <f>IF(VLOOKUP($AU219,'FE Source'!$A:$AK,28,FALSE)=0,"-",VLOOKUP($AU219,'FE Source'!$A:$AK,28,FALSE))</f>
        <v>#N/A</v>
      </c>
      <c r="BL219" s="219" t="e">
        <f>IF(VLOOKUP($AU219,'FE Source'!$A:$AK,29,FALSE)=0,"-",VLOOKUP($AU219,'FE Source'!$A:$AK,29,FALSE))</f>
        <v>#N/A</v>
      </c>
      <c r="BM219" s="219" t="e">
        <f>IF(VLOOKUP($AU219,'FE Source'!$A:$AK,30,FALSE)=0,"-",VLOOKUP($AU219,'FE Source'!$A:$AK,30,FALSE))</f>
        <v>#N/A</v>
      </c>
      <c r="BN219" t="e">
        <f>IF(VLOOKUP($AU219,'FE Source'!$A:$AK,31,FALSE)="No Specified Index","-",IF(VLOOKUP($AU219,'FE Source'!$A:$AK,31,FALSE)=0,"-",VLOOKUP($AU219,'FE Source'!$A:$AK,31,FALSE)))</f>
        <v>#N/A</v>
      </c>
      <c r="BO219" s="217" t="e">
        <f>IF(VLOOKUP($AU219,'FE Source'!$A:$AK,32,FALSE)=0,"-",VLOOKUP($AU219,'FE Source'!$A:$AK,32,FALSE))</f>
        <v>#N/A</v>
      </c>
      <c r="BP219" s="18" t="e">
        <f>IF(VLOOKUP($AU219,'FE Source'!$AZ:$BC,2,FALSE)=0,"-",VLOOKUP($AU219,'FE Source'!$AZ:$BC,2,FALSE))</f>
        <v>#N/A</v>
      </c>
      <c r="BQ219" s="18" t="e">
        <f>IF(VLOOKUP($AU219,'FE Source'!$AZ:$BC,3,FALSE)=0,"-",VLOOKUP($AU219,'FE Source'!$AZ:$BC,3,FALSE))</f>
        <v>#N/A</v>
      </c>
      <c r="BR219" s="18" t="e">
        <f>IF(VLOOKUP($AU219,'FE Source'!$AZ:$BC,4,FALSE)=0,"-",VLOOKUP($AU219,'FE Source'!$AZ:$BC,4,FALSE))</f>
        <v>#N/A</v>
      </c>
    </row>
    <row r="220" spans="1:70" ht="15">
      <c r="A220" s="3"/>
      <c r="B220" s="159" t="str">
        <f>INDEX('UT - Retail'!$A$7:$A$1409,MATCH(AU220,'UT - Retail'!$U$7:$U$1409,0),1)</f>
        <v xml:space="preserve">Blackrock </v>
      </c>
      <c r="C220" s="706" t="str">
        <f>INDEX('UT - Retail'!$B$7:$B$1409,MATCH(AU220,'UT - Retail'!$U$7:$U$1409,0),1)</f>
        <v>Blackrock Fixed Income Global Opportunities A2 USD</v>
      </c>
      <c r="D220" s="707"/>
      <c r="E220" s="150" t="str">
        <f>VLOOKUP(C220,'UT - Retail'!$B:$K,8,FALSE)</f>
        <v>Fixed Income</v>
      </c>
      <c r="F220" s="141" t="str">
        <f>VLOOKUP(C220,'UT - Retail'!$B:$K,9,FALSE)</f>
        <v>Global</v>
      </c>
      <c r="G220" s="141" t="str">
        <f>VLOOKUP(C220,'UT - Retail'!$B:$K,10,FALSE)</f>
        <v>General</v>
      </c>
      <c r="H220" s="82" t="str">
        <f>VLOOKUP(C220,'UT - Retail'!$B:$N,13,FALSE)</f>
        <v>No</v>
      </c>
      <c r="I220" s="82" t="str">
        <f>VLOOKUP(C220,'UT - Retail'!$B:$Q,14,FALSE)</f>
        <v>No</v>
      </c>
      <c r="J220" s="141" t="str">
        <f>VLOOKUP(C220,'UT - Retail'!$B:$Q,11,FALSE)</f>
        <v>No</v>
      </c>
      <c r="K220" s="130" t="str">
        <f>VLOOKUP(C220,'UT - Retail'!$B:$P,15,FALSE)</f>
        <v>Yes</v>
      </c>
      <c r="L220" s="82" t="str">
        <f>VLOOKUP(C220,'UT - Retail'!$B:$Q,16,FALSE)</f>
        <v>Both</v>
      </c>
      <c r="M220" s="395" t="str">
        <f>VLOOKUP(C220,'UT - Retail'!$B:$K,6,FALSE)</f>
        <v>USD</v>
      </c>
      <c r="N220" s="395" t="str">
        <f>IFERROR(IF(MATCH(C220,'Portfolio Construction'!$AL:$AL,0),"Yes","No"),"No")</f>
        <v>No</v>
      </c>
      <c r="O220" s="395" t="str">
        <f>IFERROR(IF(MATCH(C220,'Portfolio Construction'!$AN:$AN,0),"Yes","No"),"No")</f>
        <v>No</v>
      </c>
      <c r="P220" s="395" t="str">
        <f>IFERROR(IF(MATCH(C220,'Portfolio Construction'!$AP:$AP,0),"Yes","No"),"No")</f>
        <v>No</v>
      </c>
      <c r="Q220" s="395" t="str">
        <f>IFERROR(IF(MATCH(C220,'Portfolio Construction'!$AR:$AR,0),"Yes","No"),"No")</f>
        <v>No</v>
      </c>
      <c r="R220" s="395" t="str">
        <f>IFERROR(IF(MATCH(C220,'Portfolio Construction'!$AT:$AT,0),"Yes","No"),"No")</f>
        <v>No</v>
      </c>
      <c r="S220" s="395" t="str">
        <f>IFERROR(IF(MATCH(C220,'Portfolio Construction'!$AV:$AV,0),"Yes","No"),"No")</f>
        <v>No</v>
      </c>
      <c r="T220" s="395" t="str">
        <f>IFERROR(IF(MATCH(C220,'Portfolio Construction'!$AX:$AX,0),"Yes","No"),"No")</f>
        <v>No</v>
      </c>
      <c r="U220" s="395" t="str">
        <f>IFERROR(IF(MATCH(C220,'Portfolio Construction'!$AZ:$AZ,0),"Yes","No"),"No")</f>
        <v>No</v>
      </c>
      <c r="V220" s="395" t="str">
        <f>IFERROR(IF(MATCH(C220,'Portfolio Construction'!$BB:$BB,0),"Yes","No"),"No")</f>
        <v>No</v>
      </c>
      <c r="W220" s="638">
        <f>IF(VLOOKUP($AU220,'FE Source'!$A:$W,3,FALSE)=0,"-",VLOOKUP($AU220,'FE Source'!$A:$W,3,FALSE))</f>
        <v>-3.8</v>
      </c>
      <c r="X220" s="609">
        <f>IF(VLOOKUP($AU220,'FE Source'!$A:$W,4,FALSE)=0,"-",VLOOKUP($AU220,'FE Source'!$A:$W,4,FALSE))</f>
        <v>-3.96</v>
      </c>
      <c r="Y220" s="609">
        <f>IF(VLOOKUP($AU220,'FE Source'!$A:$W,5,FALSE)=0,"-",VLOOKUP($AU220,'FE Source'!$A:$W,5,FALSE))</f>
        <v>-0.88</v>
      </c>
      <c r="Z220" s="609">
        <f>IF(VLOOKUP($AU220,'FE Source'!$A:$W,6,FALSE)=0,"-",VLOOKUP($AU220,'FE Source'!$A:$W,6,FALSE))</f>
        <v>1.52</v>
      </c>
      <c r="AA220" s="609">
        <f>IF(VLOOKUP($AU220,'FE Source'!$A:$W,7,FALSE)=0,"-",VLOOKUP($AU220,'FE Source'!$A:$W,7,FALSE))</f>
        <v>1.01</v>
      </c>
      <c r="AB220" s="609">
        <f>IF(VLOOKUP($AU220,'FE Source'!$A:$W,8,FALSE)=0,"-",VLOOKUP($AU220,'FE Source'!$A:$W,8,FALSE))</f>
        <v>0.83</v>
      </c>
      <c r="AC220" s="639">
        <f>IF(VLOOKUP($AU220,'FE Source'!$A:$W,9,FALSE)=0,"-",VLOOKUP($AU220,'FE Source'!$A:$W,9,FALSE))</f>
        <v>1.93</v>
      </c>
      <c r="AD220" s="146">
        <f>IF(VLOOKUP($AU220,'FE Source'!$A:$W,10,FALSE)=0,"-",VLOOKUP($AU220,'FE Source'!$A:$W,10,FALSE))</f>
        <v>0.5</v>
      </c>
      <c r="AE220" s="83">
        <f>IF(VLOOKUP($AU220,'FE Source'!$A:$W,11,FALSE)=0,"-",VLOOKUP($AU220,'FE Source'!$A:$W,11,FALSE))</f>
        <v>3.94</v>
      </c>
      <c r="AF220" s="83" t="str">
        <f>IF(VLOOKUP($AU220,'FE Source'!$A:$W,12,FALSE)=0,"-",VLOOKUP($AU220,'FE Source'!$A:$W,12,FALSE))</f>
        <v>-</v>
      </c>
      <c r="AG220" s="131">
        <f>IF(VLOOKUP($AU220,'FE Source'!$A:$W,14,FALSE)=0,"-",VLOOKUP($AU220,'FE Source'!$A:$W,14,FALSE))</f>
        <v>-5.77</v>
      </c>
      <c r="AH220" s="174">
        <f>IF(VLOOKUP($AU220,'FE Source'!$A:$DJ,33,FALSE)=0,"-",VLOOKUP($AU220,'FE Source'!$A:$DJ,33,FALSE))</f>
        <v>159.49</v>
      </c>
      <c r="AI220" s="204">
        <f>IF(VLOOKUP($AU220,'FE Source'!$A:$Y,20,FALSE)=0,"-",VLOOKUP($AU220,'FE Source'!$A:$Y,20,FALSE))</f>
        <v>76.27</v>
      </c>
      <c r="AJ220" s="396">
        <f>IF(VLOOKUP($AU220,'FE Source'!$A:$DJ,34,FALSE)=0,"-",VLOOKUP($AU220,'FE Source'!$A:$DJ,34,FALSE))</f>
        <v>81.5</v>
      </c>
      <c r="AK220" s="396">
        <f>IF(VLOOKUP($AU220,'FE Source'!$A:$DJ,35,FALSE)=0,"-",VLOOKUP($AU220,'FE Source'!$A:$DJ,35,FALSE))</f>
        <v>453.87</v>
      </c>
      <c r="AL220" s="327">
        <f>IF(VLOOKUP($AU220,'FE Source'!$A:$Y,19,FALSE)=0,"-",VLOOKUP($AU220,'FE Source'!$A:$Y,19,FALSE))</f>
        <v>66.63</v>
      </c>
      <c r="AM220" s="394">
        <f>IF(VLOOKUP($AU220,'FE Source'!$A:$DJ,36,FALSE)=0,"-",VLOOKUP($AU220,'FE Source'!$A:$DJ,36,FALSE))</f>
        <v>57.44</v>
      </c>
      <c r="AN220" s="167">
        <f>IF(VLOOKUP($AU220,'FE Source'!$A:$W,13,FALSE)=0,"-",VLOOKUP($AU220,'FE Source'!$A:$W,13,FALSE))</f>
        <v>9823.5</v>
      </c>
      <c r="AO220" s="199" t="str">
        <f>IF(J220="no","-",IF(VLOOKUP($AU220,'FE Source'!$A:$W,15,FALSE)=0,"-",VLOOKUP($AU220,'FE Source'!$A:$W,15,FALSE)))</f>
        <v>-</v>
      </c>
      <c r="AP220" s="202" t="str">
        <f>IF(AO220="-","-",IF(VLOOKUP($AU220,'FE Source'!$A:$Z,21,FALSE)=0,"-",IF(VLOOKUP($AU220,'FE Source'!$A:$Z,21,FALSE)=2,"Semi-Annual",IF(VLOOKUP($AU220,'FE Source'!$A:$Z,21,FALSE)=4,"Quarterly",IF(VLOOKUP($AU220,'FE Source'!$A:$Z,21,FALSE)=12,"Monthly","Annual")))))</f>
        <v>-</v>
      </c>
      <c r="AQ220" s="171">
        <f t="array" ref="AQ220">IF(VLOOKUP($AU220,'FE Source'!$A:$W,16,FALSE)=0,"-",VLOOKUP($AU220,'FE Source'!$A:$W,16,FALSE))</f>
        <v>1.17</v>
      </c>
      <c r="AR220" s="176" t="str">
        <f>IF(VLOOKUP($AU220,'FE Source'!$A:$W,17,FALSE)=0,"-",VLOOKUP($AU220,'FE Source'!$A:$W,17,FALSE))</f>
        <v>Silver</v>
      </c>
      <c r="AS220" s="174">
        <f>IF(VLOOKUP($AU220,'FE Source'!$AN:$AS,4,FALSE)="",VLOOKUP($AU220,'FE Source'!$AN:$AS,3,FALSE),VLOOKUP($AU220,'FE Source'!$AN:$AS,4,FALSE))</f>
        <v>16.59</v>
      </c>
      <c r="AT220" s="180">
        <f>IF(VLOOKUP($AU220,'FE Source'!$AN:$AS,5,FALSE)=0,"-",VLOOKUP($AU220,'FE Source'!$AN:$AS,5,FALSE))</f>
        <v>45783</v>
      </c>
      <c r="AU220" s="177" t="s">
        <v>3998</v>
      </c>
      <c r="BE220" s="219">
        <f>IF(VLOOKUP($AU220,'FE Source'!$A:$AK,22,FALSE)=0,"-",VLOOKUP($AU220,'FE Source'!$A:$AK,22,FALSE))</f>
        <v>6.09</v>
      </c>
      <c r="BF220" s="219">
        <f>IF(VLOOKUP($AU220,'FE Source'!$A:$AK,23,FALSE)=0,"-",VLOOKUP($AU220,'FE Source'!$A:$AK,23,FALSE))</f>
        <v>4.32</v>
      </c>
      <c r="BG220" s="219">
        <f>IF(VLOOKUP($AU220,'FE Source'!$A:$AK,24,FALSE)=0,"-",VLOOKUP($AU220,'FE Source'!$A:$AK,24,FALSE))</f>
        <v>-3.71</v>
      </c>
      <c r="BH220" s="219">
        <f>IF(VLOOKUP($AU220,'FE Source'!$A:$AK,25,FALSE)=0,"-",VLOOKUP($AU220,'FE Source'!$A:$AK,25,FALSE))</f>
        <v>0.75</v>
      </c>
      <c r="BI220" s="219">
        <f>IF(VLOOKUP($AU220,'FE Source'!$A:$AK,26,FALSE)=0,"-",VLOOKUP($AU220,'FE Source'!$A:$AK,26,FALSE))</f>
        <v>5.64</v>
      </c>
      <c r="BJ220" s="219">
        <f>IF(VLOOKUP($AU220,'FE Source'!$A:$AK,27,FALSE)=0,"-",VLOOKUP($AU220,'FE Source'!$A:$AK,27,FALSE))</f>
        <v>3.93</v>
      </c>
      <c r="BK220" s="219">
        <f>IF(VLOOKUP($AU220,'FE Source'!$A:$AK,28,FALSE)=0,"-",VLOOKUP($AU220,'FE Source'!$A:$AK,28,FALSE))</f>
        <v>2.0099999999999998</v>
      </c>
      <c r="BL220" s="219">
        <f>IF(VLOOKUP($AU220,'FE Source'!$A:$AK,29,FALSE)=0,"-",VLOOKUP($AU220,'FE Source'!$A:$AK,29,FALSE))</f>
        <v>-7</v>
      </c>
      <c r="BM220" s="219">
        <f>IF(VLOOKUP($AU220,'FE Source'!$A:$AK,30,FALSE)=0,"-",VLOOKUP($AU220,'FE Source'!$A:$AK,30,FALSE))</f>
        <v>4.87</v>
      </c>
      <c r="BN220" t="str">
        <f>IF(VLOOKUP($AU220,'FE Source'!$A:$AK,31,FALSE)="No Specified Index","-",IF(VLOOKUP($AU220,'FE Source'!$A:$AK,31,FALSE)=0,"-",VLOOKUP($AU220,'FE Source'!$A:$AK,31,FALSE)))</f>
        <v>MSCI World</v>
      </c>
      <c r="BO220" s="217">
        <f>IF(VLOOKUP($AU220,'FE Source'!$A:$AK,32,FALSE)=0,"-",VLOOKUP($AU220,'FE Source'!$A:$AK,32,FALSE))</f>
        <v>39113</v>
      </c>
      <c r="BP220" s="18">
        <f>IF(VLOOKUP($AU220,'FE Source'!$AZ:$BC,2,FALSE)=0,"-",VLOOKUP($AU220,'FE Source'!$AZ:$BC,2,FALSE))</f>
        <v>-1.45</v>
      </c>
      <c r="BQ220" s="18">
        <f>IF(VLOOKUP($AU220,'FE Source'!$AZ:$BC,3,FALSE)=0,"-",VLOOKUP($AU220,'FE Source'!$AZ:$BC,3,FALSE))</f>
        <v>-1.89</v>
      </c>
      <c r="BR220" s="18">
        <f>IF(VLOOKUP($AU220,'FE Source'!$AZ:$BC,4,FALSE)=0,"-",VLOOKUP($AU220,'FE Source'!$AZ:$BC,4,FALSE))</f>
        <v>-1.46</v>
      </c>
    </row>
    <row r="221" spans="1:70" ht="15" customHeight="1">
      <c r="A221" s="3"/>
      <c r="B221" s="159" t="str">
        <f>INDEX('UT - Retail'!$A$7:$A$1409,MATCH(AU221,'UT - Retail'!$U$7:$U$1409,0),1)</f>
        <v xml:space="preserve">Blackrock </v>
      </c>
      <c r="C221" s="710" t="str">
        <f>INDEX('UT - Retail'!$B$7:$B$1409,MATCH(AU221,'UT - Retail'!$U$7:$U$1409,0),1)</f>
        <v>Blackrock Fixed Income Global Opportunities A5 SGD-H</v>
      </c>
      <c r="D221" s="711"/>
      <c r="E221" s="147" t="str">
        <f>VLOOKUP(C221,'UT - Retail'!$B:$K,8,FALSE)</f>
        <v>Fixed Income</v>
      </c>
      <c r="F221" s="82" t="str">
        <f>VLOOKUP(C221,'UT - Retail'!$B:$K,9,FALSE)</f>
        <v>Global</v>
      </c>
      <c r="G221" s="82" t="str">
        <f>VLOOKUP(C221,'UT - Retail'!$B:$K,10,FALSE)</f>
        <v>General</v>
      </c>
      <c r="H221" s="82" t="str">
        <f>VLOOKUP(C221,'UT - Retail'!$B:$N,13,FALSE)</f>
        <v>No</v>
      </c>
      <c r="I221" s="82" t="str">
        <f>VLOOKUP(C221,'UT - Retail'!$B:$Q,14,FALSE)</f>
        <v>No</v>
      </c>
      <c r="J221" s="82" t="str">
        <f>VLOOKUP(C221,'UT - Retail'!$B:$Q,11,FALSE)</f>
        <v>Yes</v>
      </c>
      <c r="K221" s="130" t="str">
        <f>VLOOKUP(C221,'UT - Retail'!$B:$P,15,FALSE)</f>
        <v>Yes</v>
      </c>
      <c r="L221" s="82" t="str">
        <f>VLOOKUP(C221,'UT - Retail'!$B:$Q,16,FALSE)</f>
        <v>Both</v>
      </c>
      <c r="M221" s="173" t="str">
        <f>VLOOKUP(C221,'UT - Retail'!$B:$K,6,FALSE)</f>
        <v>SGD</v>
      </c>
      <c r="N221" s="173" t="str">
        <f>IFERROR(IF(MATCH(C221,'Portfolio Construction'!$AL:$AL,0),"Yes","No"),"No")</f>
        <v>No</v>
      </c>
      <c r="O221" s="173" t="str">
        <f>IFERROR(IF(MATCH(C221,'Portfolio Construction'!$AN:$AN,0),"Yes","No"),"No")</f>
        <v>No</v>
      </c>
      <c r="P221" s="173" t="str">
        <f>IFERROR(IF(MATCH(C221,'Portfolio Construction'!$AP:$AP,0),"Yes","No"),"No")</f>
        <v>No</v>
      </c>
      <c r="Q221" s="173" t="str">
        <f>IFERROR(IF(MATCH(C221,'Portfolio Construction'!$AR:$AR,0),"Yes","No"),"No")</f>
        <v>No</v>
      </c>
      <c r="R221" s="173" t="str">
        <f>IFERROR(IF(MATCH(C221,'Portfolio Construction'!$AT:$AT,0),"Yes","No"),"No")</f>
        <v>No</v>
      </c>
      <c r="S221" s="173" t="str">
        <f>IFERROR(IF(MATCH(C221,'Portfolio Construction'!$AV:$AV,0),"Yes","No"),"No")</f>
        <v>No</v>
      </c>
      <c r="T221" s="173" t="str">
        <f>IFERROR(IF(MATCH(C221,'Portfolio Construction'!$AX:$AX,0),"Yes","No"),"No")</f>
        <v>No</v>
      </c>
      <c r="U221" s="173" t="str">
        <f>IFERROR(IF(MATCH(C221,'Portfolio Construction'!$AZ:$AZ,0),"Yes","No"),"No")</f>
        <v>No</v>
      </c>
      <c r="V221" s="173" t="str">
        <f>IFERROR(IF(MATCH(C221,'Portfolio Construction'!$BB:$BB,0),"Yes","No"),"No")</f>
        <v>No</v>
      </c>
      <c r="W221" s="619" t="e">
        <f>IF(VLOOKUP($AU221,'FE Source'!$A:$W,3,FALSE)=0,"-",VLOOKUP($AU221,'FE Source'!$A:$W,3,FALSE))</f>
        <v>#N/A</v>
      </c>
      <c r="X221" s="618" t="e">
        <f>IF(VLOOKUP($AU221,'FE Source'!$A:$W,4,FALSE)=0,"-",VLOOKUP($AU221,'FE Source'!$A:$W,4,FALSE))</f>
        <v>#N/A</v>
      </c>
      <c r="Y221" s="618" t="e">
        <f>IF(VLOOKUP($AU221,'FE Source'!$A:$W,5,FALSE)=0,"-",VLOOKUP($AU221,'FE Source'!$A:$W,5,FALSE))</f>
        <v>#N/A</v>
      </c>
      <c r="Z221" s="618" t="e">
        <f>IF(VLOOKUP($AU221,'FE Source'!$A:$W,6,FALSE)=0,"-",VLOOKUP($AU221,'FE Source'!$A:$W,6,FALSE))</f>
        <v>#N/A</v>
      </c>
      <c r="AA221" s="618" t="e">
        <f>IF(VLOOKUP($AU221,'FE Source'!$A:$W,7,FALSE)=0,"-",VLOOKUP($AU221,'FE Source'!$A:$W,7,FALSE))</f>
        <v>#N/A</v>
      </c>
      <c r="AB221" s="618" t="e">
        <f>IF(VLOOKUP($AU221,'FE Source'!$A:$W,8,FALSE)=0,"-",VLOOKUP($AU221,'FE Source'!$A:$W,8,FALSE))</f>
        <v>#N/A</v>
      </c>
      <c r="AC221" s="623" t="e">
        <f>IF(VLOOKUP($AU221,'FE Source'!$A:$W,9,FALSE)=0,"-",VLOOKUP($AU221,'FE Source'!$A:$W,9,FALSE))</f>
        <v>#N/A</v>
      </c>
      <c r="AD221" s="147" t="e">
        <f>IF(VLOOKUP($AU221,'FE Source'!$A:$W,10,FALSE)=0,"-",VLOOKUP($AU221,'FE Source'!$A:$W,10,FALSE))</f>
        <v>#N/A</v>
      </c>
      <c r="AE221" s="82" t="e">
        <f>IF(VLOOKUP($AU221,'FE Source'!$A:$W,11,FALSE)=0,"-",VLOOKUP($AU221,'FE Source'!$A:$W,11,FALSE))</f>
        <v>#N/A</v>
      </c>
      <c r="AF221" s="82" t="e">
        <f>IF(VLOOKUP($AU221,'FE Source'!$A:$W,12,FALSE)=0,"-",VLOOKUP($AU221,'FE Source'!$A:$W,12,FALSE))</f>
        <v>#N/A</v>
      </c>
      <c r="AG221" s="130" t="e">
        <f>IF(VLOOKUP($AU221,'FE Source'!$A:$W,14,FALSE)=0,"-",VLOOKUP($AU221,'FE Source'!$A:$W,14,FALSE))</f>
        <v>#N/A</v>
      </c>
      <c r="AH221" s="173" t="e">
        <f>IF(VLOOKUP($AU221,'FE Source'!$A:$DJ,33,FALSE)=0,"-",VLOOKUP($AU221,'FE Source'!$A:$DJ,33,FALSE))</f>
        <v>#N/A</v>
      </c>
      <c r="AI221" s="203" t="e">
        <f>IF(VLOOKUP($AU221,'FE Source'!$A:$Y,20,FALSE)=0,"-",VLOOKUP($AU221,'FE Source'!$A:$Y,20,FALSE))</f>
        <v>#N/A</v>
      </c>
      <c r="AJ221" s="257" t="e">
        <f>IF(VLOOKUP($AU221,'FE Source'!$A:$DJ,34,FALSE)=0,"-",VLOOKUP($AU221,'FE Source'!$A:$DJ,34,FALSE))</f>
        <v>#N/A</v>
      </c>
      <c r="AK221" s="257" t="e">
        <f>IF(VLOOKUP($AU221,'FE Source'!$A:$DJ,35,FALSE)=0,"-",VLOOKUP($AU221,'FE Source'!$A:$DJ,35,FALSE))</f>
        <v>#N/A</v>
      </c>
      <c r="AL221" s="326" t="e">
        <f>IF(VLOOKUP($AU221,'FE Source'!$A:$Y,19,FALSE)=0,"-",VLOOKUP($AU221,'FE Source'!$A:$Y,19,FALSE))</f>
        <v>#N/A</v>
      </c>
      <c r="AM221" s="259" t="e">
        <f>IF(VLOOKUP($AU221,'FE Source'!$A:$DJ,36,FALSE)=0,"-",VLOOKUP($AU221,'FE Source'!$A:$DJ,36,FALSE))</f>
        <v>#N/A</v>
      </c>
      <c r="AN221" s="165" t="e">
        <f>IF(VLOOKUP($AU221,'FE Source'!$A:$W,13,FALSE)=0,"-",VLOOKUP($AU221,'FE Source'!$A:$W,13,FALSE))</f>
        <v>#N/A</v>
      </c>
      <c r="AO221" s="198" t="e">
        <f>IF(J221="no","-",IF(VLOOKUP($AU221,'FE Source'!$A:$W,15,FALSE)=0,"-",VLOOKUP($AU221,'FE Source'!$A:$W,15,FALSE)))</f>
        <v>#N/A</v>
      </c>
      <c r="AP221" s="201" t="e">
        <f>IF(AO221="-","-",IF(VLOOKUP($AU221,'FE Source'!$A:$Z,21,FALSE)=0,"-",IF(VLOOKUP($AU221,'FE Source'!$A:$Z,21,FALSE)=2,"Semi-Annual",IF(VLOOKUP($AU221,'FE Source'!$A:$Z,21,FALSE)=4,"Quarterly",IF(VLOOKUP($AU221,'FE Source'!$A:$Z,21,FALSE)=12,"Monthly","Annual")))))</f>
        <v>#N/A</v>
      </c>
      <c r="AQ221" s="170" t="e">
        <f t="array" ref="AQ221">IF(VLOOKUP($AU221,'FE Source'!$A:$W,16,FALSE)=0,"-",VLOOKUP($AU221,'FE Source'!$A:$W,16,FALSE))</f>
        <v>#N/A</v>
      </c>
      <c r="AR221" s="175" t="e">
        <f>IF(VLOOKUP($AU221,'FE Source'!$A:$W,17,FALSE)=0,"-",VLOOKUP($AU221,'FE Source'!$A:$W,17,FALSE))</f>
        <v>#N/A</v>
      </c>
      <c r="AS221" s="173" t="e">
        <f>IF(VLOOKUP($AU221,'FE Source'!$AN:$AS,4,FALSE)="",VLOOKUP($AU221,'FE Source'!$AN:$AS,3,FALSE),VLOOKUP($AU221,'FE Source'!$AN:$AS,4,FALSE))</f>
        <v>#N/A</v>
      </c>
      <c r="AT221" s="179" t="e">
        <f>IF(VLOOKUP($AU221,'FE Source'!$AN:$AS,5,FALSE)=0,"-",VLOOKUP($AU221,'FE Source'!$AN:$AS,5,FALSE))</f>
        <v>#N/A</v>
      </c>
      <c r="AU221" s="163" t="s">
        <v>3821</v>
      </c>
      <c r="BE221" s="219" t="e">
        <f>IF(VLOOKUP($AU221,'FE Source'!$A:$AK,22,FALSE)=0,"-",VLOOKUP($AU221,'FE Source'!$A:$AK,22,FALSE))</f>
        <v>#N/A</v>
      </c>
      <c r="BF221" s="219" t="e">
        <f>IF(VLOOKUP($AU221,'FE Source'!$A:$AK,23,FALSE)=0,"-",VLOOKUP($AU221,'FE Source'!$A:$AK,23,FALSE))</f>
        <v>#N/A</v>
      </c>
      <c r="BG221" s="219" t="e">
        <f>IF(VLOOKUP($AU221,'FE Source'!$A:$AK,24,FALSE)=0,"-",VLOOKUP($AU221,'FE Source'!$A:$AK,24,FALSE))</f>
        <v>#N/A</v>
      </c>
      <c r="BH221" s="219" t="e">
        <f>IF(VLOOKUP($AU221,'FE Source'!$A:$AK,25,FALSE)=0,"-",VLOOKUP($AU221,'FE Source'!$A:$AK,25,FALSE))</f>
        <v>#N/A</v>
      </c>
      <c r="BI221" s="219" t="e">
        <f>IF(VLOOKUP($AU221,'FE Source'!$A:$AK,26,FALSE)=0,"-",VLOOKUP($AU221,'FE Source'!$A:$AK,26,FALSE))</f>
        <v>#N/A</v>
      </c>
      <c r="BJ221" s="219" t="e">
        <f>IF(VLOOKUP($AU221,'FE Source'!$A:$AK,27,FALSE)=0,"-",VLOOKUP($AU221,'FE Source'!$A:$AK,27,FALSE))</f>
        <v>#N/A</v>
      </c>
      <c r="BK221" s="219" t="e">
        <f>IF(VLOOKUP($AU221,'FE Source'!$A:$AK,28,FALSE)=0,"-",VLOOKUP($AU221,'FE Source'!$A:$AK,28,FALSE))</f>
        <v>#N/A</v>
      </c>
      <c r="BL221" s="219" t="e">
        <f>IF(VLOOKUP($AU221,'FE Source'!$A:$AK,29,FALSE)=0,"-",VLOOKUP($AU221,'FE Source'!$A:$AK,29,FALSE))</f>
        <v>#N/A</v>
      </c>
      <c r="BM221" s="219" t="e">
        <f>IF(VLOOKUP($AU221,'FE Source'!$A:$AK,30,FALSE)=0,"-",VLOOKUP($AU221,'FE Source'!$A:$AK,30,FALSE))</f>
        <v>#N/A</v>
      </c>
      <c r="BN221" t="e">
        <f>IF(VLOOKUP($AU221,'FE Source'!$A:$AK,31,FALSE)="No Specified Index","-",IF(VLOOKUP($AU221,'FE Source'!$A:$AK,31,FALSE)=0,"-",VLOOKUP($AU221,'FE Source'!$A:$AK,31,FALSE)))</f>
        <v>#N/A</v>
      </c>
      <c r="BO221" s="217" t="e">
        <f>IF(VLOOKUP($AU221,'FE Source'!$A:$AK,32,FALSE)=0,"-",VLOOKUP($AU221,'FE Source'!$A:$AK,32,FALSE))</f>
        <v>#N/A</v>
      </c>
      <c r="BP221" s="18" t="e">
        <f>IF(VLOOKUP($AU221,'FE Source'!$AZ:$BC,2,FALSE)=0,"-",VLOOKUP($AU221,'FE Source'!$AZ:$BC,2,FALSE))</f>
        <v>#N/A</v>
      </c>
      <c r="BQ221" s="18" t="e">
        <f>IF(VLOOKUP($AU221,'FE Source'!$AZ:$BC,3,FALSE)=0,"-",VLOOKUP($AU221,'FE Source'!$AZ:$BC,3,FALSE))</f>
        <v>#N/A</v>
      </c>
      <c r="BR221" s="18" t="e">
        <f>IF(VLOOKUP($AU221,'FE Source'!$AZ:$BC,4,FALSE)=0,"-",VLOOKUP($AU221,'FE Source'!$AZ:$BC,4,FALSE))</f>
        <v>#N/A</v>
      </c>
    </row>
    <row r="222" spans="1:70" ht="15" customHeight="1">
      <c r="A222" s="3"/>
      <c r="B222" s="159" t="str">
        <f>INDEX('UT - Retail'!$A$7:$A$1409,MATCH(AU222,'UT - Retail'!$U$7:$U$1409,0),1)</f>
        <v xml:space="preserve">Blackrock </v>
      </c>
      <c r="C222" s="710" t="str">
        <f>INDEX('UT - Retail'!$B$7:$B$1409,MATCH(AU222,'UT - Retail'!$U$7:$U$1409,0),1)</f>
        <v>Blackrock Fixed Income Global Opportunities A6 USD</v>
      </c>
      <c r="D222" s="711"/>
      <c r="E222" s="147" t="str">
        <f>VLOOKUP(C222,'UT - Retail'!$B:$K,8,FALSE)</f>
        <v>Fixed Income</v>
      </c>
      <c r="F222" s="82" t="str">
        <f>VLOOKUP(C222,'UT - Retail'!$B:$K,9,FALSE)</f>
        <v>Global</v>
      </c>
      <c r="G222" s="82" t="str">
        <f>VLOOKUP(C222,'UT - Retail'!$B:$K,10,FALSE)</f>
        <v>General</v>
      </c>
      <c r="H222" s="82" t="str">
        <f>VLOOKUP(C222,'UT - Retail'!$B:$N,13,FALSE)</f>
        <v>No</v>
      </c>
      <c r="I222" s="82" t="str">
        <f>VLOOKUP(C222,'UT - Retail'!$B:$Q,14,FALSE)</f>
        <v>No</v>
      </c>
      <c r="J222" s="82" t="str">
        <f>VLOOKUP(C222,'UT - Retail'!$B:$Q,11,FALSE)</f>
        <v>No</v>
      </c>
      <c r="K222" s="130" t="str">
        <f>VLOOKUP(C222,'UT - Retail'!$B:$P,15,FALSE)</f>
        <v>Yes</v>
      </c>
      <c r="L222" s="82" t="str">
        <f>VLOOKUP(C222,'UT - Retail'!$B:$Q,16,FALSE)</f>
        <v>iFast</v>
      </c>
      <c r="M222" s="173" t="str">
        <f>VLOOKUP(C222,'UT - Retail'!$B:$K,6,FALSE)</f>
        <v>USD</v>
      </c>
      <c r="N222" s="173" t="str">
        <f>IFERROR(IF(MATCH(C222,'Portfolio Construction'!$AL:$AL,0),"Yes","No"),"No")</f>
        <v>No</v>
      </c>
      <c r="O222" s="173" t="str">
        <f>IFERROR(IF(MATCH(C222,'Portfolio Construction'!$AN:$AN,0),"Yes","No"),"No")</f>
        <v>No</v>
      </c>
      <c r="P222" s="173" t="str">
        <f>IFERROR(IF(MATCH(C222,'Portfolio Construction'!$AP:$AP,0),"Yes","No"),"No")</f>
        <v>No</v>
      </c>
      <c r="Q222" s="173" t="str">
        <f>IFERROR(IF(MATCH(C222,'Portfolio Construction'!$AR:$AR,0),"Yes","No"),"No")</f>
        <v>No</v>
      </c>
      <c r="R222" s="173" t="str">
        <f>IFERROR(IF(MATCH(C222,'Portfolio Construction'!$AT:$AT,0),"Yes","No"),"No")</f>
        <v>No</v>
      </c>
      <c r="S222" s="173" t="str">
        <f>IFERROR(IF(MATCH(C222,'Portfolio Construction'!$AV:$AV,0),"Yes","No"),"No")</f>
        <v>No</v>
      </c>
      <c r="T222" s="173" t="str">
        <f>IFERROR(IF(MATCH(C222,'Portfolio Construction'!$AX:$AX,0),"Yes","No"),"No")</f>
        <v>No</v>
      </c>
      <c r="U222" s="173" t="str">
        <f>IFERROR(IF(MATCH(C222,'Portfolio Construction'!$AZ:$AZ,0),"Yes","No"),"No")</f>
        <v>No</v>
      </c>
      <c r="V222" s="173" t="str">
        <f>IFERROR(IF(MATCH(C222,'Portfolio Construction'!$BB:$BB,0),"Yes","No"),"No")</f>
        <v>No</v>
      </c>
      <c r="W222" s="619" t="e">
        <f>IF(VLOOKUP($AU222,'FE Source'!$A:$W,3,FALSE)=0,"-",VLOOKUP($AU222,'FE Source'!$A:$W,3,FALSE))</f>
        <v>#N/A</v>
      </c>
      <c r="X222" s="618" t="e">
        <f>IF(VLOOKUP($AU222,'FE Source'!$A:$W,4,FALSE)=0,"-",VLOOKUP($AU222,'FE Source'!$A:$W,4,FALSE))</f>
        <v>#N/A</v>
      </c>
      <c r="Y222" s="618" t="e">
        <f>IF(VLOOKUP($AU222,'FE Source'!$A:$W,5,FALSE)=0,"-",VLOOKUP($AU222,'FE Source'!$A:$W,5,FALSE))</f>
        <v>#N/A</v>
      </c>
      <c r="Z222" s="618" t="e">
        <f>IF(VLOOKUP($AU222,'FE Source'!$A:$W,6,FALSE)=0,"-",VLOOKUP($AU222,'FE Source'!$A:$W,6,FALSE))</f>
        <v>#N/A</v>
      </c>
      <c r="AA222" s="618" t="e">
        <f>IF(VLOOKUP($AU222,'FE Source'!$A:$W,7,FALSE)=0,"-",VLOOKUP($AU222,'FE Source'!$A:$W,7,FALSE))</f>
        <v>#N/A</v>
      </c>
      <c r="AB222" s="618" t="e">
        <f>IF(VLOOKUP($AU222,'FE Source'!$A:$W,8,FALSE)=0,"-",VLOOKUP($AU222,'FE Source'!$A:$W,8,FALSE))</f>
        <v>#N/A</v>
      </c>
      <c r="AC222" s="623" t="e">
        <f>IF(VLOOKUP($AU222,'FE Source'!$A:$W,9,FALSE)=0,"-",VLOOKUP($AU222,'FE Source'!$A:$W,9,FALSE))</f>
        <v>#N/A</v>
      </c>
      <c r="AD222" s="147" t="e">
        <f>IF(VLOOKUP($AU222,'FE Source'!$A:$W,10,FALSE)=0,"-",VLOOKUP($AU222,'FE Source'!$A:$W,10,FALSE))</f>
        <v>#N/A</v>
      </c>
      <c r="AE222" s="82" t="e">
        <f>IF(VLOOKUP($AU222,'FE Source'!$A:$W,11,FALSE)=0,"-",VLOOKUP($AU222,'FE Source'!$A:$W,11,FALSE))</f>
        <v>#N/A</v>
      </c>
      <c r="AF222" s="82" t="e">
        <f>IF(VLOOKUP($AU222,'FE Source'!$A:$W,12,FALSE)=0,"-",VLOOKUP($AU222,'FE Source'!$A:$W,12,FALSE))</f>
        <v>#N/A</v>
      </c>
      <c r="AG222" s="130" t="e">
        <f>IF(VLOOKUP($AU222,'FE Source'!$A:$W,14,FALSE)=0,"-",VLOOKUP($AU222,'FE Source'!$A:$W,14,FALSE))</f>
        <v>#N/A</v>
      </c>
      <c r="AH222" s="173" t="e">
        <f>IF(VLOOKUP($AU222,'FE Source'!$A:$DJ,33,FALSE)=0,"-",VLOOKUP($AU222,'FE Source'!$A:$DJ,33,FALSE))</f>
        <v>#N/A</v>
      </c>
      <c r="AI222" s="203" t="e">
        <f>IF(VLOOKUP($AU222,'FE Source'!$A:$Y,20,FALSE)=0,"-",VLOOKUP($AU222,'FE Source'!$A:$Y,20,FALSE))</f>
        <v>#N/A</v>
      </c>
      <c r="AJ222" s="257" t="e">
        <f>IF(VLOOKUP($AU222,'FE Source'!$A:$DJ,34,FALSE)=0,"-",VLOOKUP($AU222,'FE Source'!$A:$DJ,34,FALSE))</f>
        <v>#N/A</v>
      </c>
      <c r="AK222" s="257" t="e">
        <f>IF(VLOOKUP($AU222,'FE Source'!$A:$DJ,35,FALSE)=0,"-",VLOOKUP($AU222,'FE Source'!$A:$DJ,35,FALSE))</f>
        <v>#N/A</v>
      </c>
      <c r="AL222" s="326" t="e">
        <f>IF(VLOOKUP($AU222,'FE Source'!$A:$Y,19,FALSE)=0,"-",VLOOKUP($AU222,'FE Source'!$A:$Y,19,FALSE))</f>
        <v>#N/A</v>
      </c>
      <c r="AM222" s="259" t="e">
        <f>IF(VLOOKUP($AU222,'FE Source'!$A:$DJ,36,FALSE)=0,"-",VLOOKUP($AU222,'FE Source'!$A:$DJ,36,FALSE))</f>
        <v>#N/A</v>
      </c>
      <c r="AN222" s="165" t="e">
        <f>IF(VLOOKUP($AU222,'FE Source'!$A:$W,13,FALSE)=0,"-",VLOOKUP($AU222,'FE Source'!$A:$W,13,FALSE))</f>
        <v>#N/A</v>
      </c>
      <c r="AO222" s="198" t="str">
        <f>IF(J222="no","-",IF(VLOOKUP($AU222,'FE Source'!$A:$W,15,FALSE)=0,"-",VLOOKUP($AU222,'FE Source'!$A:$W,15,FALSE)))</f>
        <v>-</v>
      </c>
      <c r="AP222" s="201" t="str">
        <f>IF(AO222="-","-",IF(VLOOKUP($AU222,'FE Source'!$A:$Z,21,FALSE)=0,"-",IF(VLOOKUP($AU222,'FE Source'!$A:$Z,21,FALSE)=2,"Semi-Annual",IF(VLOOKUP($AU222,'FE Source'!$A:$Z,21,FALSE)=4,"Quarterly",IF(VLOOKUP($AU222,'FE Source'!$A:$Z,21,FALSE)=12,"Monthly","Annual")))))</f>
        <v>-</v>
      </c>
      <c r="AQ222" s="170" t="e">
        <f t="array" ref="AQ222">IF(VLOOKUP($AU222,'FE Source'!$A:$W,16,FALSE)=0,"-",VLOOKUP($AU222,'FE Source'!$A:$W,16,FALSE))</f>
        <v>#N/A</v>
      </c>
      <c r="AR222" s="175" t="e">
        <f>IF(VLOOKUP($AU222,'FE Source'!$A:$W,17,FALSE)=0,"-",VLOOKUP($AU222,'FE Source'!$A:$W,17,FALSE))</f>
        <v>#N/A</v>
      </c>
      <c r="AS222" s="173" t="e">
        <f>IF(VLOOKUP($AU222,'FE Source'!$AN:$AS,4,FALSE)="",VLOOKUP($AU222,'FE Source'!$AN:$AS,3,FALSE),VLOOKUP($AU222,'FE Source'!$AN:$AS,4,FALSE))</f>
        <v>#N/A</v>
      </c>
      <c r="AT222" s="179" t="e">
        <f>IF(VLOOKUP($AU222,'FE Source'!$AN:$AS,5,FALSE)=0,"-",VLOOKUP($AU222,'FE Source'!$AN:$AS,5,FALSE))</f>
        <v>#N/A</v>
      </c>
      <c r="AU222" s="163" t="s">
        <v>3819</v>
      </c>
      <c r="BE222" s="219" t="e">
        <f>IF(VLOOKUP($AU222,'FE Source'!$A:$AK,22,FALSE)=0,"-",VLOOKUP($AU222,'FE Source'!$A:$AK,22,FALSE))</f>
        <v>#N/A</v>
      </c>
      <c r="BF222" s="219" t="e">
        <f>IF(VLOOKUP($AU222,'FE Source'!$A:$AK,23,FALSE)=0,"-",VLOOKUP($AU222,'FE Source'!$A:$AK,23,FALSE))</f>
        <v>#N/A</v>
      </c>
      <c r="BG222" s="219" t="e">
        <f>IF(VLOOKUP($AU222,'FE Source'!$A:$AK,24,FALSE)=0,"-",VLOOKUP($AU222,'FE Source'!$A:$AK,24,FALSE))</f>
        <v>#N/A</v>
      </c>
      <c r="BH222" s="219" t="e">
        <f>IF(VLOOKUP($AU222,'FE Source'!$A:$AK,25,FALSE)=0,"-",VLOOKUP($AU222,'FE Source'!$A:$AK,25,FALSE))</f>
        <v>#N/A</v>
      </c>
      <c r="BI222" s="219" t="e">
        <f>IF(VLOOKUP($AU222,'FE Source'!$A:$AK,26,FALSE)=0,"-",VLOOKUP($AU222,'FE Source'!$A:$AK,26,FALSE))</f>
        <v>#N/A</v>
      </c>
      <c r="BJ222" s="219" t="e">
        <f>IF(VLOOKUP($AU222,'FE Source'!$A:$AK,27,FALSE)=0,"-",VLOOKUP($AU222,'FE Source'!$A:$AK,27,FALSE))</f>
        <v>#N/A</v>
      </c>
      <c r="BK222" s="219" t="e">
        <f>IF(VLOOKUP($AU222,'FE Source'!$A:$AK,28,FALSE)=0,"-",VLOOKUP($AU222,'FE Source'!$A:$AK,28,FALSE))</f>
        <v>#N/A</v>
      </c>
      <c r="BL222" s="219" t="e">
        <f>IF(VLOOKUP($AU222,'FE Source'!$A:$AK,29,FALSE)=0,"-",VLOOKUP($AU222,'FE Source'!$A:$AK,29,FALSE))</f>
        <v>#N/A</v>
      </c>
      <c r="BM222" s="219" t="e">
        <f>IF(VLOOKUP($AU222,'FE Source'!$A:$AK,30,FALSE)=0,"-",VLOOKUP($AU222,'FE Source'!$A:$AK,30,FALSE))</f>
        <v>#N/A</v>
      </c>
      <c r="BN222" t="e">
        <f>IF(VLOOKUP($AU222,'FE Source'!$A:$AK,31,FALSE)="No Specified Index","-",IF(VLOOKUP($AU222,'FE Source'!$A:$AK,31,FALSE)=0,"-",VLOOKUP($AU222,'FE Source'!$A:$AK,31,FALSE)))</f>
        <v>#N/A</v>
      </c>
      <c r="BO222" s="217" t="e">
        <f>IF(VLOOKUP($AU222,'FE Source'!$A:$AK,32,FALSE)=0,"-",VLOOKUP($AU222,'FE Source'!$A:$AK,32,FALSE))</f>
        <v>#N/A</v>
      </c>
      <c r="BP222" s="18" t="e">
        <f>IF(VLOOKUP($AU222,'FE Source'!$AZ:$BC,2,FALSE)=0,"-",VLOOKUP($AU222,'FE Source'!$AZ:$BC,2,FALSE))</f>
        <v>#N/A</v>
      </c>
      <c r="BQ222" s="18" t="e">
        <f>IF(VLOOKUP($AU222,'FE Source'!$AZ:$BC,3,FALSE)=0,"-",VLOOKUP($AU222,'FE Source'!$AZ:$BC,3,FALSE))</f>
        <v>#N/A</v>
      </c>
      <c r="BR222" s="18" t="e">
        <f>IF(VLOOKUP($AU222,'FE Source'!$AZ:$BC,4,FALSE)=0,"-",VLOOKUP($AU222,'FE Source'!$AZ:$BC,4,FALSE))</f>
        <v>#N/A</v>
      </c>
    </row>
    <row r="223" spans="1:70" ht="15" customHeight="1">
      <c r="A223" s="3"/>
      <c r="B223" s="159" t="str">
        <f>INDEX('UT - Retail'!$A$7:$A$1409,MATCH(AU223,'UT - Retail'!$U$7:$U$1409,0),1)</f>
        <v xml:space="preserve">Blackrock </v>
      </c>
      <c r="C223" s="710" t="str">
        <f>INDEX('UT - Retail'!$B$7:$B$1409,MATCH(AU223,'UT - Retail'!$U$7:$U$1409,0),1)</f>
        <v>Blackrock Fixed Income Global Opportunities A8 AUD-H</v>
      </c>
      <c r="D223" s="711"/>
      <c r="E223" s="147" t="str">
        <f>VLOOKUP(C223,'UT - Retail'!$B:$K,8,FALSE)</f>
        <v>Fixed Income</v>
      </c>
      <c r="F223" s="82" t="str">
        <f>VLOOKUP(C223,'UT - Retail'!$B:$K,9,FALSE)</f>
        <v>Global</v>
      </c>
      <c r="G223" s="82" t="str">
        <f>VLOOKUP(C223,'UT - Retail'!$B:$K,10,FALSE)</f>
        <v>General</v>
      </c>
      <c r="H223" s="82" t="str">
        <f>VLOOKUP(C223,'UT - Retail'!$B:$N,13,FALSE)</f>
        <v>No</v>
      </c>
      <c r="I223" s="82" t="str">
        <f>VLOOKUP(C223,'UT - Retail'!$B:$Q,14,FALSE)</f>
        <v>No</v>
      </c>
      <c r="J223" s="82" t="str">
        <f>VLOOKUP(C223,'UT - Retail'!$B:$Q,11,FALSE)</f>
        <v>No</v>
      </c>
      <c r="K223" s="130" t="str">
        <f>VLOOKUP(C223,'UT - Retail'!$B:$P,15,FALSE)</f>
        <v>Yes</v>
      </c>
      <c r="L223" s="82" t="str">
        <f>VLOOKUP(C223,'UT - Retail'!$B:$Q,16,FALSE)</f>
        <v>iFast</v>
      </c>
      <c r="M223" s="173" t="str">
        <f>VLOOKUP(C223,'UT - Retail'!$B:$K,6,FALSE)</f>
        <v>AUD</v>
      </c>
      <c r="N223" s="173" t="str">
        <f>IFERROR(IF(MATCH(C223,'Portfolio Construction'!$AL:$AL,0),"Yes","No"),"No")</f>
        <v>No</v>
      </c>
      <c r="O223" s="173" t="str">
        <f>IFERROR(IF(MATCH(C223,'Portfolio Construction'!$AN:$AN,0),"Yes","No"),"No")</f>
        <v>No</v>
      </c>
      <c r="P223" s="173" t="str">
        <f>IFERROR(IF(MATCH(C223,'Portfolio Construction'!$AP:$AP,0),"Yes","No"),"No")</f>
        <v>No</v>
      </c>
      <c r="Q223" s="173" t="str">
        <f>IFERROR(IF(MATCH(C223,'Portfolio Construction'!$AR:$AR,0),"Yes","No"),"No")</f>
        <v>No</v>
      </c>
      <c r="R223" s="173" t="str">
        <f>IFERROR(IF(MATCH(C223,'Portfolio Construction'!$AT:$AT,0),"Yes","No"),"No")</f>
        <v>No</v>
      </c>
      <c r="S223" s="173" t="str">
        <f>IFERROR(IF(MATCH(C223,'Portfolio Construction'!$AV:$AV,0),"Yes","No"),"No")</f>
        <v>No</v>
      </c>
      <c r="T223" s="173" t="str">
        <f>IFERROR(IF(MATCH(C223,'Portfolio Construction'!$AX:$AX,0),"Yes","No"),"No")</f>
        <v>No</v>
      </c>
      <c r="U223" s="173" t="str">
        <f>IFERROR(IF(MATCH(C223,'Portfolio Construction'!$AZ:$AZ,0),"Yes","No"),"No")</f>
        <v>No</v>
      </c>
      <c r="V223" s="173" t="str">
        <f>IFERROR(IF(MATCH(C223,'Portfolio Construction'!$BB:$BB,0),"Yes","No"),"No")</f>
        <v>No</v>
      </c>
      <c r="W223" s="619" t="e">
        <f>IF(VLOOKUP($AU223,'FE Source'!$A:$W,3,FALSE)=0,"-",VLOOKUP($AU223,'FE Source'!$A:$W,3,FALSE))</f>
        <v>#N/A</v>
      </c>
      <c r="X223" s="618" t="e">
        <f>IF(VLOOKUP($AU223,'FE Source'!$A:$W,4,FALSE)=0,"-",VLOOKUP($AU223,'FE Source'!$A:$W,4,FALSE))</f>
        <v>#N/A</v>
      </c>
      <c r="Y223" s="618" t="e">
        <f>IF(VLOOKUP($AU223,'FE Source'!$A:$W,5,FALSE)=0,"-",VLOOKUP($AU223,'FE Source'!$A:$W,5,FALSE))</f>
        <v>#N/A</v>
      </c>
      <c r="Z223" s="618" t="e">
        <f>IF(VLOOKUP($AU223,'FE Source'!$A:$W,6,FALSE)=0,"-",VLOOKUP($AU223,'FE Source'!$A:$W,6,FALSE))</f>
        <v>#N/A</v>
      </c>
      <c r="AA223" s="618" t="e">
        <f>IF(VLOOKUP($AU223,'FE Source'!$A:$W,7,FALSE)=0,"-",VLOOKUP($AU223,'FE Source'!$A:$W,7,FALSE))</f>
        <v>#N/A</v>
      </c>
      <c r="AB223" s="618" t="e">
        <f>IF(VLOOKUP($AU223,'FE Source'!$A:$W,8,FALSE)=0,"-",VLOOKUP($AU223,'FE Source'!$A:$W,8,FALSE))</f>
        <v>#N/A</v>
      </c>
      <c r="AC223" s="623" t="e">
        <f>IF(VLOOKUP($AU223,'FE Source'!$A:$W,9,FALSE)=0,"-",VLOOKUP($AU223,'FE Source'!$A:$W,9,FALSE))</f>
        <v>#N/A</v>
      </c>
      <c r="AD223" s="147" t="e">
        <f>IF(VLOOKUP($AU223,'FE Source'!$A:$W,10,FALSE)=0,"-",VLOOKUP($AU223,'FE Source'!$A:$W,10,FALSE))</f>
        <v>#N/A</v>
      </c>
      <c r="AE223" s="82" t="e">
        <f>IF(VLOOKUP($AU223,'FE Source'!$A:$W,11,FALSE)=0,"-",VLOOKUP($AU223,'FE Source'!$A:$W,11,FALSE))</f>
        <v>#N/A</v>
      </c>
      <c r="AF223" s="82" t="e">
        <f>IF(VLOOKUP($AU223,'FE Source'!$A:$W,12,FALSE)=0,"-",VLOOKUP($AU223,'FE Source'!$A:$W,12,FALSE))</f>
        <v>#N/A</v>
      </c>
      <c r="AG223" s="130" t="e">
        <f>IF(VLOOKUP($AU223,'FE Source'!$A:$W,14,FALSE)=0,"-",VLOOKUP($AU223,'FE Source'!$A:$W,14,FALSE))</f>
        <v>#N/A</v>
      </c>
      <c r="AH223" s="173" t="e">
        <f>IF(VLOOKUP($AU223,'FE Source'!$A:$DJ,33,FALSE)=0,"-",VLOOKUP($AU223,'FE Source'!$A:$DJ,33,FALSE))</f>
        <v>#N/A</v>
      </c>
      <c r="AI223" s="203" t="e">
        <f>IF(VLOOKUP($AU223,'FE Source'!$A:$Y,20,FALSE)=0,"-",VLOOKUP($AU223,'FE Source'!$A:$Y,20,FALSE))</f>
        <v>#N/A</v>
      </c>
      <c r="AJ223" s="257" t="e">
        <f>IF(VLOOKUP($AU223,'FE Source'!$A:$DJ,34,FALSE)=0,"-",VLOOKUP($AU223,'FE Source'!$A:$DJ,34,FALSE))</f>
        <v>#N/A</v>
      </c>
      <c r="AK223" s="257" t="e">
        <f>IF(VLOOKUP($AU223,'FE Source'!$A:$DJ,35,FALSE)=0,"-",VLOOKUP($AU223,'FE Source'!$A:$DJ,35,FALSE))</f>
        <v>#N/A</v>
      </c>
      <c r="AL223" s="326" t="e">
        <f>IF(VLOOKUP($AU223,'FE Source'!$A:$Y,19,FALSE)=0,"-",VLOOKUP($AU223,'FE Source'!$A:$Y,19,FALSE))</f>
        <v>#N/A</v>
      </c>
      <c r="AM223" s="259" t="e">
        <f>IF(VLOOKUP($AU223,'FE Source'!$A:$DJ,36,FALSE)=0,"-",VLOOKUP($AU223,'FE Source'!$A:$DJ,36,FALSE))</f>
        <v>#N/A</v>
      </c>
      <c r="AN223" s="165" t="e">
        <f>IF(VLOOKUP($AU223,'FE Source'!$A:$W,13,FALSE)=0,"-",VLOOKUP($AU223,'FE Source'!$A:$W,13,FALSE))</f>
        <v>#N/A</v>
      </c>
      <c r="AO223" s="198" t="str">
        <f>IF(J223="no","-",IF(VLOOKUP($AU223,'FE Source'!$A:$W,15,FALSE)=0,"-",VLOOKUP($AU223,'FE Source'!$A:$W,15,FALSE)))</f>
        <v>-</v>
      </c>
      <c r="AP223" s="201" t="str">
        <f>IF(AO223="-","-",IF(VLOOKUP($AU223,'FE Source'!$A:$Z,21,FALSE)=0,"-",IF(VLOOKUP($AU223,'FE Source'!$A:$Z,21,FALSE)=2,"Semi-Annual",IF(VLOOKUP($AU223,'FE Source'!$A:$Z,21,FALSE)=4,"Quarterly",IF(VLOOKUP($AU223,'FE Source'!$A:$Z,21,FALSE)=12,"Monthly","Annual")))))</f>
        <v>-</v>
      </c>
      <c r="AQ223" s="170" t="e">
        <f t="array" ref="AQ223">IF(VLOOKUP($AU223,'FE Source'!$A:$W,16,FALSE)=0,"-",VLOOKUP($AU223,'FE Source'!$A:$W,16,FALSE))</f>
        <v>#N/A</v>
      </c>
      <c r="AR223" s="175" t="e">
        <f>IF(VLOOKUP($AU223,'FE Source'!$A:$W,17,FALSE)=0,"-",VLOOKUP($AU223,'FE Source'!$A:$W,17,FALSE))</f>
        <v>#N/A</v>
      </c>
      <c r="AS223" s="173" t="e">
        <f>IF(VLOOKUP($AU223,'FE Source'!$AN:$AS,4,FALSE)="",VLOOKUP($AU223,'FE Source'!$AN:$AS,3,FALSE),VLOOKUP($AU223,'FE Source'!$AN:$AS,4,FALSE))</f>
        <v>#N/A</v>
      </c>
      <c r="AT223" s="179" t="e">
        <f>IF(VLOOKUP($AU223,'FE Source'!$AN:$AS,5,FALSE)=0,"-",VLOOKUP($AU223,'FE Source'!$AN:$AS,5,FALSE))</f>
        <v>#N/A</v>
      </c>
      <c r="AU223" s="163" t="s">
        <v>9269</v>
      </c>
      <c r="BE223" s="219" t="e">
        <f>IF(VLOOKUP($AU223,'FE Source'!$A:$AK,22,FALSE)=0,"-",VLOOKUP($AU223,'FE Source'!$A:$AK,22,FALSE))</f>
        <v>#N/A</v>
      </c>
      <c r="BF223" s="219" t="e">
        <f>IF(VLOOKUP($AU223,'FE Source'!$A:$AK,23,FALSE)=0,"-",VLOOKUP($AU223,'FE Source'!$A:$AK,23,FALSE))</f>
        <v>#N/A</v>
      </c>
      <c r="BG223" s="219" t="e">
        <f>IF(VLOOKUP($AU223,'FE Source'!$A:$AK,24,FALSE)=0,"-",VLOOKUP($AU223,'FE Source'!$A:$AK,24,FALSE))</f>
        <v>#N/A</v>
      </c>
      <c r="BH223" s="219" t="e">
        <f>IF(VLOOKUP($AU223,'FE Source'!$A:$AK,25,FALSE)=0,"-",VLOOKUP($AU223,'FE Source'!$A:$AK,25,FALSE))</f>
        <v>#N/A</v>
      </c>
      <c r="BI223" s="219" t="e">
        <f>IF(VLOOKUP($AU223,'FE Source'!$A:$AK,26,FALSE)=0,"-",VLOOKUP($AU223,'FE Source'!$A:$AK,26,FALSE))</f>
        <v>#N/A</v>
      </c>
      <c r="BJ223" s="219" t="e">
        <f>IF(VLOOKUP($AU223,'FE Source'!$A:$AK,27,FALSE)=0,"-",VLOOKUP($AU223,'FE Source'!$A:$AK,27,FALSE))</f>
        <v>#N/A</v>
      </c>
      <c r="BK223" s="219" t="e">
        <f>IF(VLOOKUP($AU223,'FE Source'!$A:$AK,28,FALSE)=0,"-",VLOOKUP($AU223,'FE Source'!$A:$AK,28,FALSE))</f>
        <v>#N/A</v>
      </c>
      <c r="BL223" s="219" t="e">
        <f>IF(VLOOKUP($AU223,'FE Source'!$A:$AK,29,FALSE)=0,"-",VLOOKUP($AU223,'FE Source'!$A:$AK,29,FALSE))</f>
        <v>#N/A</v>
      </c>
      <c r="BM223" s="219" t="e">
        <f>IF(VLOOKUP($AU223,'FE Source'!$A:$AK,30,FALSE)=0,"-",VLOOKUP($AU223,'FE Source'!$A:$AK,30,FALSE))</f>
        <v>#N/A</v>
      </c>
      <c r="BN223" t="e">
        <f>IF(VLOOKUP($AU223,'FE Source'!$A:$AK,31,FALSE)="No Specified Index","-",IF(VLOOKUP($AU223,'FE Source'!$A:$AK,31,FALSE)=0,"-",VLOOKUP($AU223,'FE Source'!$A:$AK,31,FALSE)))</f>
        <v>#N/A</v>
      </c>
      <c r="BO223" s="217" t="e">
        <f>IF(VLOOKUP($AU223,'FE Source'!$A:$AK,32,FALSE)=0,"-",VLOOKUP($AU223,'FE Source'!$A:$AK,32,FALSE))</f>
        <v>#N/A</v>
      </c>
      <c r="BP223" s="18" t="e">
        <f>IF(VLOOKUP($AU223,'FE Source'!$AZ:$BC,2,FALSE)=0,"-",VLOOKUP($AU223,'FE Source'!$AZ:$BC,2,FALSE))</f>
        <v>#N/A</v>
      </c>
      <c r="BQ223" s="18" t="e">
        <f>IF(VLOOKUP($AU223,'FE Source'!$AZ:$BC,3,FALSE)=0,"-",VLOOKUP($AU223,'FE Source'!$AZ:$BC,3,FALSE))</f>
        <v>#N/A</v>
      </c>
      <c r="BR223" s="18" t="e">
        <f>IF(VLOOKUP($AU223,'FE Source'!$AZ:$BC,4,FALSE)=0,"-",VLOOKUP($AU223,'FE Source'!$AZ:$BC,4,FALSE))</f>
        <v>#N/A</v>
      </c>
    </row>
    <row r="224" spans="1:70" ht="15" customHeight="1">
      <c r="A224" s="3"/>
      <c r="B224" s="159" t="str">
        <f>INDEX('UT - Retail'!$A$7:$A$1409,MATCH(AU224,'UT - Retail'!$U$7:$U$1409,0),1)</f>
        <v xml:space="preserve">Blackrock </v>
      </c>
      <c r="C224" s="710" t="str">
        <f>INDEX('UT - Retail'!$B$7:$B$1409,MATCH(AU224,'UT - Retail'!$U$7:$U$1409,0),1)</f>
        <v>BlackRock Funds I ICAV - BF1 Global Unconstrained Equity Fund A Acc SGD Hedged</v>
      </c>
      <c r="D224" s="711"/>
      <c r="E224" s="147" t="str">
        <f>VLOOKUP(C224,'UT - Retail'!$B:$K,8,FALSE)</f>
        <v>Equities</v>
      </c>
      <c r="F224" s="82" t="str">
        <f>VLOOKUP(C224,'UT - Retail'!$B:$K,9,FALSE)</f>
        <v>Global</v>
      </c>
      <c r="G224" s="82" t="str">
        <f>VLOOKUP(C224,'UT - Retail'!$B:$K,10,FALSE)</f>
        <v>General</v>
      </c>
      <c r="H224" s="82" t="str">
        <f>VLOOKUP(C224,'UT - Retail'!$B:$N,13,FALSE)</f>
        <v>No</v>
      </c>
      <c r="I224" s="82" t="str">
        <f>VLOOKUP(C224,'UT - Retail'!$B:$Q,14,FALSE)</f>
        <v>No</v>
      </c>
      <c r="J224" s="82" t="str">
        <f>VLOOKUP(C224,'UT - Retail'!$B:$Q,11,FALSE)</f>
        <v>No</v>
      </c>
      <c r="K224" s="130" t="str">
        <f>VLOOKUP(C224,'UT - Retail'!$B:$P,15,FALSE)</f>
        <v>Yes</v>
      </c>
      <c r="L224" s="82" t="str">
        <f>VLOOKUP(C224,'UT - Retail'!$B:$Q,16,FALSE)</f>
        <v>Navigator</v>
      </c>
      <c r="M224" s="173" t="str">
        <f>VLOOKUP(C224,'UT - Retail'!$B:$K,6,FALSE)</f>
        <v>SGD</v>
      </c>
      <c r="N224" s="173" t="str">
        <f>IFERROR(IF(MATCH(C224,'Portfolio Construction'!$AL:$AL,0),"Yes","No"),"No")</f>
        <v>No</v>
      </c>
      <c r="O224" s="173" t="str">
        <f>IFERROR(IF(MATCH(C224,'Portfolio Construction'!$AN:$AN,0),"Yes","No"),"No")</f>
        <v>No</v>
      </c>
      <c r="P224" s="173" t="str">
        <f>IFERROR(IF(MATCH(C224,'Portfolio Construction'!$AP:$AP,0),"Yes","No"),"No")</f>
        <v>No</v>
      </c>
      <c r="Q224" s="173" t="str">
        <f>IFERROR(IF(MATCH(C224,'Portfolio Construction'!$AR:$AR,0),"Yes","No"),"No")</f>
        <v>No</v>
      </c>
      <c r="R224" s="173" t="str">
        <f>IFERROR(IF(MATCH(C224,'Portfolio Construction'!$AT:$AT,0),"Yes","No"),"No")</f>
        <v>No</v>
      </c>
      <c r="S224" s="173" t="str">
        <f>IFERROR(IF(MATCH(C224,'Portfolio Construction'!$AV:$AV,0),"Yes","No"),"No")</f>
        <v>No</v>
      </c>
      <c r="T224" s="173" t="str">
        <f>IFERROR(IF(MATCH(C224,'Portfolio Construction'!$AX:$AX,0),"Yes","No"),"No")</f>
        <v>No</v>
      </c>
      <c r="U224" s="173" t="str">
        <f>IFERROR(IF(MATCH(C224,'Portfolio Construction'!$AZ:$AZ,0),"Yes","No"),"No")</f>
        <v>No</v>
      </c>
      <c r="V224" s="173" t="str">
        <f>IFERROR(IF(MATCH(C224,'Portfolio Construction'!$BB:$BB,0),"Yes","No"),"No")</f>
        <v>No</v>
      </c>
      <c r="W224" s="619">
        <f>IF(VLOOKUP($AU224,'FE Source'!$A:$W,3,FALSE)=0,"-",VLOOKUP($AU224,'FE Source'!$A:$W,3,FALSE))</f>
        <v>-2.73</v>
      </c>
      <c r="X224" s="618">
        <f>IF(VLOOKUP($AU224,'FE Source'!$A:$W,4,FALSE)=0,"-",VLOOKUP($AU224,'FE Source'!$A:$W,4,FALSE))</f>
        <v>14.5</v>
      </c>
      <c r="Y224" s="618">
        <f>IF(VLOOKUP($AU224,'FE Source'!$A:$W,5,FALSE)=0,"-",VLOOKUP($AU224,'FE Source'!$A:$W,5,FALSE))</f>
        <v>-3.07</v>
      </c>
      <c r="Z224" s="618">
        <f>IF(VLOOKUP($AU224,'FE Source'!$A:$W,6,FALSE)=0,"-",VLOOKUP($AU224,'FE Source'!$A:$W,6,FALSE))</f>
        <v>-2.93</v>
      </c>
      <c r="AA224" s="618" t="str">
        <f>IF(VLOOKUP($AU224,'FE Source'!$A:$W,7,FALSE)=0,"-",VLOOKUP($AU224,'FE Source'!$A:$W,7,FALSE))</f>
        <v>-</v>
      </c>
      <c r="AB224" s="618" t="str">
        <f>IF(VLOOKUP($AU224,'FE Source'!$A:$W,8,FALSE)=0,"-",VLOOKUP($AU224,'FE Source'!$A:$W,8,FALSE))</f>
        <v>-</v>
      </c>
      <c r="AC224" s="623" t="str">
        <f>IF(VLOOKUP($AU224,'FE Source'!$A:$W,9,FALSE)=0,"-",VLOOKUP($AU224,'FE Source'!$A:$W,9,FALSE))</f>
        <v>-</v>
      </c>
      <c r="AD224" s="147" t="str">
        <f>IF(VLOOKUP($AU224,'FE Source'!$A:$W,10,FALSE)=0,"-",VLOOKUP($AU224,'FE Source'!$A:$W,10,FALSE))</f>
        <v>-</v>
      </c>
      <c r="AE224" s="82" t="str">
        <f>IF(VLOOKUP($AU224,'FE Source'!$A:$W,11,FALSE)=0,"-",VLOOKUP($AU224,'FE Source'!$A:$W,11,FALSE))</f>
        <v>-</v>
      </c>
      <c r="AF224" s="82" t="str">
        <f>IF(VLOOKUP($AU224,'FE Source'!$A:$W,12,FALSE)=0,"-",VLOOKUP($AU224,'FE Source'!$A:$W,12,FALSE))</f>
        <v>-</v>
      </c>
      <c r="AG224" s="130" t="str">
        <f>IF(VLOOKUP($AU224,'FE Source'!$A:$W,14,FALSE)=0,"-",VLOOKUP($AU224,'FE Source'!$A:$W,14,FALSE))</f>
        <v>-</v>
      </c>
      <c r="AH224" s="173">
        <f>IF(VLOOKUP($AU224,'FE Source'!$A:$DJ,33,FALSE)=0,"-",VLOOKUP($AU224,'FE Source'!$A:$DJ,33,FALSE))</f>
        <v>84.06</v>
      </c>
      <c r="AI224" s="203" t="str">
        <f>IF(VLOOKUP($AU224,'FE Source'!$A:$Y,20,FALSE)=0,"-",VLOOKUP($AU224,'FE Source'!$A:$Y,20,FALSE))</f>
        <v>-</v>
      </c>
      <c r="AJ224" s="257" t="str">
        <f>IF(VLOOKUP($AU224,'FE Source'!$A:$DJ,34,FALSE)=0,"-",VLOOKUP($AU224,'FE Source'!$A:$DJ,34,FALSE))</f>
        <v>-</v>
      </c>
      <c r="AK224" s="257">
        <f>IF(VLOOKUP($AU224,'FE Source'!$A:$DJ,35,FALSE)=0,"-",VLOOKUP($AU224,'FE Source'!$A:$DJ,35,FALSE))</f>
        <v>176.48</v>
      </c>
      <c r="AL224" s="326" t="str">
        <f>IF(VLOOKUP($AU224,'FE Source'!$A:$Y,19,FALSE)=0,"-",VLOOKUP($AU224,'FE Source'!$A:$Y,19,FALSE))</f>
        <v>-</v>
      </c>
      <c r="AM224" s="259" t="str">
        <f>IF(VLOOKUP($AU224,'FE Source'!$A:$DJ,36,FALSE)=0,"-",VLOOKUP($AU224,'FE Source'!$A:$DJ,36,FALSE))</f>
        <v>-</v>
      </c>
      <c r="AN224" s="165">
        <f>IF(VLOOKUP($AU224,'FE Source'!$A:$W,13,FALSE)=0,"-",VLOOKUP($AU224,'FE Source'!$A:$W,13,FALSE))</f>
        <v>4836.3999999999996</v>
      </c>
      <c r="AO224" s="198" t="str">
        <f>IF(J224="no","-",IF(VLOOKUP($AU224,'FE Source'!$A:$W,15,FALSE)=0,"-",VLOOKUP($AU224,'FE Source'!$A:$W,15,FALSE)))</f>
        <v>-</v>
      </c>
      <c r="AP224" s="201" t="str">
        <f>IF(AO224="-","-",IF(VLOOKUP($AU224,'FE Source'!$A:$Z,21,FALSE)=0,"-",IF(VLOOKUP($AU224,'FE Source'!$A:$Z,21,FALSE)=2,"Semi-Annual",IF(VLOOKUP($AU224,'FE Source'!$A:$Z,21,FALSE)=4,"Quarterly",IF(VLOOKUP($AU224,'FE Source'!$A:$Z,21,FALSE)=12,"Monthly","Annual")))))</f>
        <v>-</v>
      </c>
      <c r="AQ224" s="170" t="str">
        <f t="array" ref="AQ224">IF(VLOOKUP($AU224,'FE Source'!$A:$W,16,FALSE)=0,"-",VLOOKUP($AU224,'FE Source'!$A:$W,16,FALSE))</f>
        <v>-</v>
      </c>
      <c r="AR224" s="175" t="str">
        <f>IF(VLOOKUP($AU224,'FE Source'!$A:$W,17,FALSE)=0,"-",VLOOKUP($AU224,'FE Source'!$A:$W,17,FALSE))</f>
        <v>-</v>
      </c>
      <c r="AS224" s="173">
        <f>IF(VLOOKUP($AU224,'FE Source'!$AN:$AS,4,FALSE)="",VLOOKUP($AU224,'FE Source'!$AN:$AS,3,FALSE),VLOOKUP($AU224,'FE Source'!$AN:$AS,4,FALSE))</f>
        <v>102.95</v>
      </c>
      <c r="AT224" s="179">
        <f>IF(VLOOKUP($AU224,'FE Source'!$AN:$AS,5,FALSE)=0,"-",VLOOKUP($AU224,'FE Source'!$AN:$AS,5,FALSE))</f>
        <v>45783</v>
      </c>
      <c r="AU224" s="163" t="s">
        <v>9937</v>
      </c>
      <c r="BE224" s="219" t="str">
        <f>IF(VLOOKUP($AU224,'FE Source'!$A:$AK,22,FALSE)=0,"-",VLOOKUP($AU224,'FE Source'!$A:$AK,22,FALSE))</f>
        <v>-</v>
      </c>
      <c r="BF224" s="219" t="str">
        <f>IF(VLOOKUP($AU224,'FE Source'!$A:$AK,23,FALSE)=0,"-",VLOOKUP($AU224,'FE Source'!$A:$AK,23,FALSE))</f>
        <v>-</v>
      </c>
      <c r="BG224" s="219" t="str">
        <f>IF(VLOOKUP($AU224,'FE Source'!$A:$AK,24,FALSE)=0,"-",VLOOKUP($AU224,'FE Source'!$A:$AK,24,FALSE))</f>
        <v>-</v>
      </c>
      <c r="BH224" s="219" t="str">
        <f>IF(VLOOKUP($AU224,'FE Source'!$A:$AK,25,FALSE)=0,"-",VLOOKUP($AU224,'FE Source'!$A:$AK,25,FALSE))</f>
        <v>-</v>
      </c>
      <c r="BI224" s="219" t="str">
        <f>IF(VLOOKUP($AU224,'FE Source'!$A:$AK,26,FALSE)=0,"-",VLOOKUP($AU224,'FE Source'!$A:$AK,26,FALSE))</f>
        <v>-</v>
      </c>
      <c r="BJ224" s="219" t="str">
        <f>IF(VLOOKUP($AU224,'FE Source'!$A:$AK,27,FALSE)=0,"-",VLOOKUP($AU224,'FE Source'!$A:$AK,27,FALSE))</f>
        <v>-</v>
      </c>
      <c r="BK224" s="219" t="str">
        <f>IF(VLOOKUP($AU224,'FE Source'!$A:$AK,28,FALSE)=0,"-",VLOOKUP($AU224,'FE Source'!$A:$AK,28,FALSE))</f>
        <v>-</v>
      </c>
      <c r="BL224" s="219" t="str">
        <f>IF(VLOOKUP($AU224,'FE Source'!$A:$AK,29,FALSE)=0,"-",VLOOKUP($AU224,'FE Source'!$A:$AK,29,FALSE))</f>
        <v>-</v>
      </c>
      <c r="BM224" s="219" t="str">
        <f>IF(VLOOKUP($AU224,'FE Source'!$A:$AK,30,FALSE)=0,"-",VLOOKUP($AU224,'FE Source'!$A:$AK,30,FALSE))</f>
        <v>-</v>
      </c>
      <c r="BN224" t="str">
        <f>IF(VLOOKUP($AU224,'FE Source'!$A:$AK,31,FALSE)="No Specified Index","-",IF(VLOOKUP($AU224,'FE Source'!$A:$AK,31,FALSE)=0,"-",VLOOKUP($AU224,'FE Source'!$A:$AK,31,FALSE)))</f>
        <v>MSCI World</v>
      </c>
      <c r="BO224" s="217">
        <f>IF(VLOOKUP($AU224,'FE Source'!$A:$AK,32,FALSE)=0,"-",VLOOKUP($AU224,'FE Source'!$A:$AK,32,FALSE))</f>
        <v>45280</v>
      </c>
      <c r="BP224" s="18" t="str">
        <f>IF(VLOOKUP($AU224,'FE Source'!$AZ:$BC,2,FALSE)=0,"-",VLOOKUP($AU224,'FE Source'!$AZ:$BC,2,FALSE))</f>
        <v>-</v>
      </c>
      <c r="BQ224" s="18" t="str">
        <f>IF(VLOOKUP($AU224,'FE Source'!$AZ:$BC,3,FALSE)=0,"-",VLOOKUP($AU224,'FE Source'!$AZ:$BC,3,FALSE))</f>
        <v>-</v>
      </c>
      <c r="BR224" s="18" t="str">
        <f>IF(VLOOKUP($AU224,'FE Source'!$AZ:$BC,4,FALSE)=0,"-",VLOOKUP($AU224,'FE Source'!$AZ:$BC,4,FALSE))</f>
        <v>-</v>
      </c>
    </row>
    <row r="225" spans="1:70" ht="15" customHeight="1">
      <c r="A225" s="3"/>
      <c r="B225" s="159" t="str">
        <f>INDEX('UT - Retail'!$A$7:$A$1409,MATCH(AU225,'UT - Retail'!$U$7:$U$1409,0),1)</f>
        <v xml:space="preserve">Blackrock </v>
      </c>
      <c r="C225" s="710" t="str">
        <f>INDEX('UT - Retail'!$B$7:$B$1409,MATCH(AU225,'UT - Retail'!$U$7:$U$1409,0),1)</f>
        <v>BlackRock Funds I ICAV - BF1 Sustainable Advantage US Equity Fund A Acc SGD Hedged</v>
      </c>
      <c r="D225" s="711"/>
      <c r="E225" s="147" t="str">
        <f>VLOOKUP(C225,'UT - Retail'!$B:$K,8,FALSE)</f>
        <v>Equities</v>
      </c>
      <c r="F225" s="82" t="str">
        <f>VLOOKUP(C225,'UT - Retail'!$B:$K,9,FALSE)</f>
        <v>US</v>
      </c>
      <c r="G225" s="82" t="str">
        <f>VLOOKUP(C225,'UT - Retail'!$B:$K,10,FALSE)</f>
        <v>General</v>
      </c>
      <c r="H225" s="82" t="str">
        <f>VLOOKUP(C225,'UT - Retail'!$B:$N,13,FALSE)</f>
        <v>No</v>
      </c>
      <c r="I225" s="82" t="str">
        <f>VLOOKUP(C225,'UT - Retail'!$B:$Q,14,FALSE)</f>
        <v>No</v>
      </c>
      <c r="J225" s="82" t="str">
        <f>VLOOKUP(C225,'UT - Retail'!$B:$Q,11,FALSE)</f>
        <v>No</v>
      </c>
      <c r="K225" s="130" t="str">
        <f>VLOOKUP(C225,'UT - Retail'!$B:$P,15,FALSE)</f>
        <v>Yes</v>
      </c>
      <c r="L225" s="82" t="str">
        <f>VLOOKUP(C225,'UT - Retail'!$B:$Q,16,FALSE)</f>
        <v>Navigator</v>
      </c>
      <c r="M225" s="173" t="str">
        <f>VLOOKUP(C225,'UT - Retail'!$B:$K,6,FALSE)</f>
        <v>SGD</v>
      </c>
      <c r="N225" s="173" t="str">
        <f>IFERROR(IF(MATCH(C225,'Portfolio Construction'!$AL:$AL,0),"Yes","No"),"No")</f>
        <v>No</v>
      </c>
      <c r="O225" s="173" t="str">
        <f>IFERROR(IF(MATCH(C225,'Portfolio Construction'!$AN:$AN,0),"Yes","No"),"No")</f>
        <v>No</v>
      </c>
      <c r="P225" s="173" t="str">
        <f>IFERROR(IF(MATCH(C225,'Portfolio Construction'!$AP:$AP,0),"Yes","No"),"No")</f>
        <v>No</v>
      </c>
      <c r="Q225" s="173" t="str">
        <f>IFERROR(IF(MATCH(C225,'Portfolio Construction'!$AR:$AR,0),"Yes","No"),"No")</f>
        <v>No</v>
      </c>
      <c r="R225" s="173" t="str">
        <f>IFERROR(IF(MATCH(C225,'Portfolio Construction'!$AT:$AT,0),"Yes","No"),"No")</f>
        <v>No</v>
      </c>
      <c r="S225" s="173" t="str">
        <f>IFERROR(IF(MATCH(C225,'Portfolio Construction'!$AV:$AV,0),"Yes","No"),"No")</f>
        <v>No</v>
      </c>
      <c r="T225" s="173" t="str">
        <f>IFERROR(IF(MATCH(C225,'Portfolio Construction'!$AX:$AX,0),"Yes","No"),"No")</f>
        <v>No</v>
      </c>
      <c r="U225" s="173" t="str">
        <f>IFERROR(IF(MATCH(C225,'Portfolio Construction'!$AZ:$AZ,0),"Yes","No"),"No")</f>
        <v>No</v>
      </c>
      <c r="V225" s="173" t="str">
        <f>IFERROR(IF(MATCH(C225,'Portfolio Construction'!$BB:$BB,0),"Yes","No"),"No")</f>
        <v>No</v>
      </c>
      <c r="W225" s="619">
        <f>IF(VLOOKUP($AU225,'FE Source'!$A:$W,3,FALSE)=0,"-",VLOOKUP($AU225,'FE Source'!$A:$W,3,FALSE))</f>
        <v>-5.63</v>
      </c>
      <c r="X225" s="618">
        <f>IF(VLOOKUP($AU225,'FE Source'!$A:$W,4,FALSE)=0,"-",VLOOKUP($AU225,'FE Source'!$A:$W,4,FALSE))</f>
        <v>9.17</v>
      </c>
      <c r="Y225" s="618">
        <f>IF(VLOOKUP($AU225,'FE Source'!$A:$W,5,FALSE)=0,"-",VLOOKUP($AU225,'FE Source'!$A:$W,5,FALSE))</f>
        <v>-5.53</v>
      </c>
      <c r="Z225" s="618">
        <f>IF(VLOOKUP($AU225,'FE Source'!$A:$W,6,FALSE)=0,"-",VLOOKUP($AU225,'FE Source'!$A:$W,6,FALSE))</f>
        <v>8.77</v>
      </c>
      <c r="AA225" s="618" t="str">
        <f>IF(VLOOKUP($AU225,'FE Source'!$A:$W,7,FALSE)=0,"-",VLOOKUP($AU225,'FE Source'!$A:$W,7,FALSE))</f>
        <v>-</v>
      </c>
      <c r="AB225" s="618" t="str">
        <f>IF(VLOOKUP($AU225,'FE Source'!$A:$W,8,FALSE)=0,"-",VLOOKUP($AU225,'FE Source'!$A:$W,8,FALSE))</f>
        <v>-</v>
      </c>
      <c r="AC225" s="623" t="str">
        <f>IF(VLOOKUP($AU225,'FE Source'!$A:$W,9,FALSE)=0,"-",VLOOKUP($AU225,'FE Source'!$A:$W,9,FALSE))</f>
        <v>-</v>
      </c>
      <c r="AD225" s="147" t="str">
        <f>IF(VLOOKUP($AU225,'FE Source'!$A:$W,10,FALSE)=0,"-",VLOOKUP($AU225,'FE Source'!$A:$W,10,FALSE))</f>
        <v>-</v>
      </c>
      <c r="AE225" s="82" t="str">
        <f>IF(VLOOKUP($AU225,'FE Source'!$A:$W,11,FALSE)=0,"-",VLOOKUP($AU225,'FE Source'!$A:$W,11,FALSE))</f>
        <v>-</v>
      </c>
      <c r="AF225" s="82" t="str">
        <f>IF(VLOOKUP($AU225,'FE Source'!$A:$W,12,FALSE)=0,"-",VLOOKUP($AU225,'FE Source'!$A:$W,12,FALSE))</f>
        <v>-</v>
      </c>
      <c r="AG225" s="130" t="str">
        <f>IF(VLOOKUP($AU225,'FE Source'!$A:$W,14,FALSE)=0,"-",VLOOKUP($AU225,'FE Source'!$A:$W,14,FALSE))</f>
        <v>-</v>
      </c>
      <c r="AH225" s="173">
        <f>IF(VLOOKUP($AU225,'FE Source'!$A:$DJ,33,FALSE)=0,"-",VLOOKUP($AU225,'FE Source'!$A:$DJ,33,FALSE))</f>
        <v>109.89</v>
      </c>
      <c r="AI225" s="203" t="str">
        <f>IF(VLOOKUP($AU225,'FE Source'!$A:$Y,20,FALSE)=0,"-",VLOOKUP($AU225,'FE Source'!$A:$Y,20,FALSE))</f>
        <v>-</v>
      </c>
      <c r="AJ225" s="257" t="str">
        <f>IF(VLOOKUP($AU225,'FE Source'!$A:$DJ,34,FALSE)=0,"-",VLOOKUP($AU225,'FE Source'!$A:$DJ,34,FALSE))</f>
        <v>-</v>
      </c>
      <c r="AK225" s="257">
        <f>IF(VLOOKUP($AU225,'FE Source'!$A:$DJ,35,FALSE)=0,"-",VLOOKUP($AU225,'FE Source'!$A:$DJ,35,FALSE))</f>
        <v>85.07</v>
      </c>
      <c r="AL225" s="326" t="str">
        <f>IF(VLOOKUP($AU225,'FE Source'!$A:$Y,19,FALSE)=0,"-",VLOOKUP($AU225,'FE Source'!$A:$Y,19,FALSE))</f>
        <v>-</v>
      </c>
      <c r="AM225" s="259" t="str">
        <f>IF(VLOOKUP($AU225,'FE Source'!$A:$DJ,36,FALSE)=0,"-",VLOOKUP($AU225,'FE Source'!$A:$DJ,36,FALSE))</f>
        <v>-</v>
      </c>
      <c r="AN225" s="165">
        <f>IF(VLOOKUP($AU225,'FE Source'!$A:$W,13,FALSE)=0,"-",VLOOKUP($AU225,'FE Source'!$A:$W,13,FALSE))</f>
        <v>3037.8</v>
      </c>
      <c r="AO225" s="198" t="str">
        <f>IF(J225="no","-",IF(VLOOKUP($AU225,'FE Source'!$A:$W,15,FALSE)=0,"-",VLOOKUP($AU225,'FE Source'!$A:$W,15,FALSE)))</f>
        <v>-</v>
      </c>
      <c r="AP225" s="201" t="str">
        <f>IF(AO225="-","-",IF(VLOOKUP($AU225,'FE Source'!$A:$Z,21,FALSE)=0,"-",IF(VLOOKUP($AU225,'FE Source'!$A:$Z,21,FALSE)=2,"Semi-Annual",IF(VLOOKUP($AU225,'FE Source'!$A:$Z,21,FALSE)=4,"Quarterly",IF(VLOOKUP($AU225,'FE Source'!$A:$Z,21,FALSE)=12,"Monthly","Annual")))))</f>
        <v>-</v>
      </c>
      <c r="AQ225" s="170" t="str">
        <f t="array" ref="AQ225">IF(VLOOKUP($AU225,'FE Source'!$A:$W,16,FALSE)=0,"-",VLOOKUP($AU225,'FE Source'!$A:$W,16,FALSE))</f>
        <v>-</v>
      </c>
      <c r="AR225" s="175" t="str">
        <f>IF(VLOOKUP($AU225,'FE Source'!$A:$W,17,FALSE)=0,"-",VLOOKUP($AU225,'FE Source'!$A:$W,17,FALSE))</f>
        <v>-</v>
      </c>
      <c r="AS225" s="173">
        <f>IF(VLOOKUP($AU225,'FE Source'!$AN:$AS,4,FALSE)="",VLOOKUP($AU225,'FE Source'!$AN:$AS,3,FALSE),VLOOKUP($AU225,'FE Source'!$AN:$AS,4,FALSE))</f>
        <v>116.92</v>
      </c>
      <c r="AT225" s="179">
        <f>IF(VLOOKUP($AU225,'FE Source'!$AN:$AS,5,FALSE)=0,"-",VLOOKUP($AU225,'FE Source'!$AN:$AS,5,FALSE))</f>
        <v>45783</v>
      </c>
      <c r="AU225" s="177" t="s">
        <v>10085</v>
      </c>
      <c r="BE225" s="219" t="str">
        <f>IF(VLOOKUP($AU225,'FE Source'!$A:$AK,22,FALSE)=0,"-",VLOOKUP($AU225,'FE Source'!$A:$AK,22,FALSE))</f>
        <v>-</v>
      </c>
      <c r="BF225" s="219" t="str">
        <f>IF(VLOOKUP($AU225,'FE Source'!$A:$AK,23,FALSE)=0,"-",VLOOKUP($AU225,'FE Source'!$A:$AK,23,FALSE))</f>
        <v>-</v>
      </c>
      <c r="BG225" s="219" t="str">
        <f>IF(VLOOKUP($AU225,'FE Source'!$A:$AK,24,FALSE)=0,"-",VLOOKUP($AU225,'FE Source'!$A:$AK,24,FALSE))</f>
        <v>-</v>
      </c>
      <c r="BH225" s="219" t="str">
        <f>IF(VLOOKUP($AU225,'FE Source'!$A:$AK,25,FALSE)=0,"-",VLOOKUP($AU225,'FE Source'!$A:$AK,25,FALSE))</f>
        <v>-</v>
      </c>
      <c r="BI225" s="219" t="str">
        <f>IF(VLOOKUP($AU225,'FE Source'!$A:$AK,26,FALSE)=0,"-",VLOOKUP($AU225,'FE Source'!$A:$AK,26,FALSE))</f>
        <v>-</v>
      </c>
      <c r="BJ225" s="219" t="str">
        <f>IF(VLOOKUP($AU225,'FE Source'!$A:$AK,27,FALSE)=0,"-",VLOOKUP($AU225,'FE Source'!$A:$AK,27,FALSE))</f>
        <v>-</v>
      </c>
      <c r="BK225" s="219" t="str">
        <f>IF(VLOOKUP($AU225,'FE Source'!$A:$AK,28,FALSE)=0,"-",VLOOKUP($AU225,'FE Source'!$A:$AK,28,FALSE))</f>
        <v>-</v>
      </c>
      <c r="BL225" s="219" t="str">
        <f>IF(VLOOKUP($AU225,'FE Source'!$A:$AK,29,FALSE)=0,"-",VLOOKUP($AU225,'FE Source'!$A:$AK,29,FALSE))</f>
        <v>-</v>
      </c>
      <c r="BM225" s="219" t="str">
        <f>IF(VLOOKUP($AU225,'FE Source'!$A:$AK,30,FALSE)=0,"-",VLOOKUP($AU225,'FE Source'!$A:$AK,30,FALSE))</f>
        <v>-</v>
      </c>
      <c r="BN225" t="str">
        <f>IF(VLOOKUP($AU225,'FE Source'!$A:$AK,31,FALSE)="No Specified Index","-",IF(VLOOKUP($AU225,'FE Source'!$A:$AK,31,FALSE)=0,"-",VLOOKUP($AU225,'FE Source'!$A:$AK,31,FALSE)))</f>
        <v>-</v>
      </c>
      <c r="BO225" s="217">
        <f>IF(VLOOKUP($AU225,'FE Source'!$A:$AK,32,FALSE)=0,"-",VLOOKUP($AU225,'FE Source'!$A:$AK,32,FALSE))</f>
        <v>45280</v>
      </c>
      <c r="BP225" s="18" t="str">
        <f>IF(VLOOKUP($AU225,'FE Source'!$AZ:$BC,2,FALSE)=0,"-",VLOOKUP($AU225,'FE Source'!$AZ:$BC,2,FALSE))</f>
        <v>-</v>
      </c>
      <c r="BQ225" s="18" t="str">
        <f>IF(VLOOKUP($AU225,'FE Source'!$AZ:$BC,3,FALSE)=0,"-",VLOOKUP($AU225,'FE Source'!$AZ:$BC,3,FALSE))</f>
        <v>-</v>
      </c>
      <c r="BR225" s="18" t="str">
        <f>IF(VLOOKUP($AU225,'FE Source'!$AZ:$BC,4,FALSE)=0,"-",VLOOKUP($AU225,'FE Source'!$AZ:$BC,4,FALSE))</f>
        <v>-</v>
      </c>
    </row>
    <row r="226" spans="1:70" ht="15" customHeight="1">
      <c r="A226" s="3"/>
      <c r="B226" s="159" t="str">
        <f>INDEX('UT - Retail'!$A$7:$A$1409,MATCH(AU226,'UT - Retail'!$U$7:$U$1409,0),1)</f>
        <v xml:space="preserve">Blackrock </v>
      </c>
      <c r="C226" s="712" t="str">
        <f>INDEX('UT - Retail'!$B$7:$B$1409,MATCH(AU226,'UT - Retail'!$U$7:$U$1409,0),1)</f>
        <v>Blackrock Future of Transport A2 SGD-H</v>
      </c>
      <c r="D226" s="713"/>
      <c r="E226" s="146" t="str">
        <f>VLOOKUP(C226,'UT - Retail'!$B:$K,8,FALSE)</f>
        <v>Equities</v>
      </c>
      <c r="F226" s="83" t="str">
        <f>VLOOKUP(C226,'UT - Retail'!$B:$K,9,FALSE)</f>
        <v>Global</v>
      </c>
      <c r="G226" s="83" t="str">
        <f>VLOOKUP(C226,'UT - Retail'!$B:$K,10,FALSE)</f>
        <v>ESG and Thematics</v>
      </c>
      <c r="H226" s="82" t="str">
        <f>VLOOKUP(C226,'UT - Retail'!$B:$N,13,FALSE)</f>
        <v>No</v>
      </c>
      <c r="I226" s="82" t="str">
        <f>VLOOKUP(C226,'UT - Retail'!$B:$Q,14,FALSE)</f>
        <v>No</v>
      </c>
      <c r="J226" s="83" t="str">
        <f>VLOOKUP(C226,'UT - Retail'!$B:$Q,11,FALSE)</f>
        <v>No</v>
      </c>
      <c r="K226" s="130" t="str">
        <f>VLOOKUP(C226,'UT - Retail'!$B:$P,15,FALSE)</f>
        <v>Yes</v>
      </c>
      <c r="L226" s="82" t="str">
        <f>VLOOKUP(C226,'UT - Retail'!$B:$Q,16,FALSE)</f>
        <v>Both</v>
      </c>
      <c r="M226" s="173" t="str">
        <f>VLOOKUP(C226,'UT - Retail'!$B:$K,6,FALSE)</f>
        <v>SGD</v>
      </c>
      <c r="N226" s="173" t="str">
        <f>IFERROR(IF(MATCH(C226,'Portfolio Construction'!$AL:$AL,0),"Yes","No"),"No")</f>
        <v>No</v>
      </c>
      <c r="O226" s="173" t="str">
        <f>IFERROR(IF(MATCH(C226,'Portfolio Construction'!$AN:$AN,0),"Yes","No"),"No")</f>
        <v>No</v>
      </c>
      <c r="P226" s="173" t="str">
        <f>IFERROR(IF(MATCH(C226,'Portfolio Construction'!$AP:$AP,0),"Yes","No"),"No")</f>
        <v>No</v>
      </c>
      <c r="Q226" s="173" t="str">
        <f>IFERROR(IF(MATCH(C226,'Portfolio Construction'!$AR:$AR,0),"Yes","No"),"No")</f>
        <v>No</v>
      </c>
      <c r="R226" s="173" t="str">
        <f>IFERROR(IF(MATCH(C226,'Portfolio Construction'!$AT:$AT,0),"Yes","No"),"No")</f>
        <v>No</v>
      </c>
      <c r="S226" s="173" t="str">
        <f>IFERROR(IF(MATCH(C226,'Portfolio Construction'!$AV:$AV,0),"Yes","No"),"No")</f>
        <v>No</v>
      </c>
      <c r="T226" s="173" t="str">
        <f>IFERROR(IF(MATCH(C226,'Portfolio Construction'!$AX:$AX,0),"Yes","No"),"No")</f>
        <v>No</v>
      </c>
      <c r="U226" s="173" t="str">
        <f>IFERROR(IF(MATCH(C226,'Portfolio Construction'!$AZ:$AZ,0),"Yes","No"),"No")</f>
        <v>No</v>
      </c>
      <c r="V226" s="173" t="str">
        <f>IFERROR(IF(MATCH(C226,'Portfolio Construction'!$BB:$BB,0),"Yes","No"),"No")</f>
        <v>No</v>
      </c>
      <c r="W226" s="619">
        <f>IF(VLOOKUP($AU226,'FE Source'!$A:$W,3,FALSE)=0,"-",VLOOKUP($AU226,'FE Source'!$A:$W,3,FALSE))</f>
        <v>-1.91</v>
      </c>
      <c r="X226" s="618">
        <f>IF(VLOOKUP($AU226,'FE Source'!$A:$W,4,FALSE)=0,"-",VLOOKUP($AU226,'FE Source'!$A:$W,4,FALSE))</f>
        <v>9.82</v>
      </c>
      <c r="Y226" s="618">
        <f>IF(VLOOKUP($AU226,'FE Source'!$A:$W,5,FALSE)=0,"-",VLOOKUP($AU226,'FE Source'!$A:$W,5,FALSE))</f>
        <v>-5.29</v>
      </c>
      <c r="Z226" s="618">
        <f>IF(VLOOKUP($AU226,'FE Source'!$A:$W,6,FALSE)=0,"-",VLOOKUP($AU226,'FE Source'!$A:$W,6,FALSE))</f>
        <v>-11.52</v>
      </c>
      <c r="AA226" s="618">
        <f>IF(VLOOKUP($AU226,'FE Source'!$A:$W,7,FALSE)=0,"-",VLOOKUP($AU226,'FE Source'!$A:$W,7,FALSE))</f>
        <v>-4.3</v>
      </c>
      <c r="AB226" s="618">
        <f>IF(VLOOKUP($AU226,'FE Source'!$A:$W,8,FALSE)=0,"-",VLOOKUP($AU226,'FE Source'!$A:$W,8,FALSE))</f>
        <v>8.32</v>
      </c>
      <c r="AC226" s="623" t="str">
        <f>IF(VLOOKUP($AU226,'FE Source'!$A:$W,9,FALSE)=0,"-",VLOOKUP($AU226,'FE Source'!$A:$W,9,FALSE))</f>
        <v>-</v>
      </c>
      <c r="AD226" s="146">
        <f>IF(VLOOKUP($AU226,'FE Source'!$A:$W,10,FALSE)=0,"-",VLOOKUP($AU226,'FE Source'!$A:$W,10,FALSE))</f>
        <v>1.77</v>
      </c>
      <c r="AE226" s="83">
        <f>IF(VLOOKUP($AU226,'FE Source'!$A:$W,11,FALSE)=0,"-",VLOOKUP($AU226,'FE Source'!$A:$W,11,FALSE))</f>
        <v>21.84</v>
      </c>
      <c r="AF226" s="83">
        <f>IF(VLOOKUP($AU226,'FE Source'!$A:$W,12,FALSE)=0,"-",VLOOKUP($AU226,'FE Source'!$A:$W,12,FALSE))</f>
        <v>-0.02</v>
      </c>
      <c r="AG226" s="131">
        <f>IF(VLOOKUP($AU226,'FE Source'!$A:$W,14,FALSE)=0,"-",VLOOKUP($AU226,'FE Source'!$A:$W,14,FALSE))</f>
        <v>-26.1</v>
      </c>
      <c r="AH226" s="173">
        <f>IF(VLOOKUP($AU226,'FE Source'!$A:$DJ,33,FALSE)=0,"-",VLOOKUP($AU226,'FE Source'!$A:$DJ,33,FALSE))</f>
        <v>30.27</v>
      </c>
      <c r="AI226" s="204">
        <f>IF(VLOOKUP($AU226,'FE Source'!$A:$Y,20,FALSE)=0,"-",VLOOKUP($AU226,'FE Source'!$A:$Y,20,FALSE))</f>
        <v>144.05000000000001</v>
      </c>
      <c r="AJ226" s="257">
        <f>IF(VLOOKUP($AU226,'FE Source'!$A:$DJ,34,FALSE)=0,"-",VLOOKUP($AU226,'FE Source'!$A:$DJ,34,FALSE))</f>
        <v>208.37</v>
      </c>
      <c r="AK226" s="257">
        <f>IF(VLOOKUP($AU226,'FE Source'!$A:$DJ,35,FALSE)=0,"-",VLOOKUP($AU226,'FE Source'!$A:$DJ,35,FALSE))</f>
        <v>292.79000000000002</v>
      </c>
      <c r="AL226" s="327">
        <f>IF(VLOOKUP($AU226,'FE Source'!$A:$Y,19,FALSE)=0,"-",VLOOKUP($AU226,'FE Source'!$A:$Y,19,FALSE))</f>
        <v>172.57</v>
      </c>
      <c r="AM226" s="259">
        <f>IF(VLOOKUP($AU226,'FE Source'!$A:$DJ,36,FALSE)=0,"-",VLOOKUP($AU226,'FE Source'!$A:$DJ,36,FALSE))</f>
        <v>148.9</v>
      </c>
      <c r="AN226" s="167">
        <f>IF(VLOOKUP($AU226,'FE Source'!$A:$W,13,FALSE)=0,"-",VLOOKUP($AU226,'FE Source'!$A:$W,13,FALSE))</f>
        <v>867.6</v>
      </c>
      <c r="AO226" s="199" t="str">
        <f>IF(J226="no","-",IF(VLOOKUP($AU226,'FE Source'!$A:$W,15,FALSE)=0,"-",VLOOKUP($AU226,'FE Source'!$A:$W,15,FALSE)))</f>
        <v>-</v>
      </c>
      <c r="AP226" s="202" t="str">
        <f>IF(AO226="-","-",IF(VLOOKUP($AU226,'FE Source'!$A:$Z,21,FALSE)=0,"-",IF(VLOOKUP($AU226,'FE Source'!$A:$Z,21,FALSE)=2,"Semi-Annual",IF(VLOOKUP($AU226,'FE Source'!$A:$Z,21,FALSE)=4,"Quarterly",IF(VLOOKUP($AU226,'FE Source'!$A:$Z,21,FALSE)=12,"Monthly","Annual")))))</f>
        <v>-</v>
      </c>
      <c r="AQ226" s="170">
        <f t="array" ref="AQ226">IF(VLOOKUP($AU226,'FE Source'!$A:$W,16,FALSE)=0,"-",VLOOKUP($AU226,'FE Source'!$A:$W,16,FALSE))</f>
        <v>1.76</v>
      </c>
      <c r="AR226" s="176" t="str">
        <f>IF(VLOOKUP($AU226,'FE Source'!$A:$W,17,FALSE)=0,"-",VLOOKUP($AU226,'FE Source'!$A:$W,17,FALSE))</f>
        <v>-</v>
      </c>
      <c r="AS226" s="174">
        <f>IF(VLOOKUP($AU226,'FE Source'!$AN:$AS,4,FALSE)="",VLOOKUP($AU226,'FE Source'!$AN:$AS,3,FALSE),VLOOKUP($AU226,'FE Source'!$AN:$AS,4,FALSE))</f>
        <v>11.29</v>
      </c>
      <c r="AT226" s="179">
        <f>IF(VLOOKUP($AU226,'FE Source'!$AN:$AS,5,FALSE)=0,"-",VLOOKUP($AU226,'FE Source'!$AN:$AS,5,FALSE))</f>
        <v>45783</v>
      </c>
      <c r="AU226" s="163" t="s">
        <v>7663</v>
      </c>
      <c r="BE226" s="219" t="str">
        <f>IF(VLOOKUP($AU226,'FE Source'!$A:$AK,22,FALSE)=0,"-",VLOOKUP($AU226,'FE Source'!$A:$AK,22,FALSE))</f>
        <v>-</v>
      </c>
      <c r="BF226" s="219" t="str">
        <f>IF(VLOOKUP($AU226,'FE Source'!$A:$AK,23,FALSE)=0,"-",VLOOKUP($AU226,'FE Source'!$A:$AK,23,FALSE))</f>
        <v>-</v>
      </c>
      <c r="BG226" s="219" t="str">
        <f>IF(VLOOKUP($AU226,'FE Source'!$A:$AK,24,FALSE)=0,"-",VLOOKUP($AU226,'FE Source'!$A:$AK,24,FALSE))</f>
        <v>-</v>
      </c>
      <c r="BH226" s="219" t="str">
        <f>IF(VLOOKUP($AU226,'FE Source'!$A:$AK,25,FALSE)=0,"-",VLOOKUP($AU226,'FE Source'!$A:$AK,25,FALSE))</f>
        <v>-</v>
      </c>
      <c r="BI226" s="219">
        <f>IF(VLOOKUP($AU226,'FE Source'!$A:$AK,26,FALSE)=0,"-",VLOOKUP($AU226,'FE Source'!$A:$AK,26,FALSE))</f>
        <v>16.27</v>
      </c>
      <c r="BJ226" s="219">
        <f>IF(VLOOKUP($AU226,'FE Source'!$A:$AK,27,FALSE)=0,"-",VLOOKUP($AU226,'FE Source'!$A:$AK,27,FALSE))</f>
        <v>50.11</v>
      </c>
      <c r="BK226" s="219">
        <f>IF(VLOOKUP($AU226,'FE Source'!$A:$AK,28,FALSE)=0,"-",VLOOKUP($AU226,'FE Source'!$A:$AK,28,FALSE))</f>
        <v>20.09</v>
      </c>
      <c r="BL226" s="219">
        <f>IF(VLOOKUP($AU226,'FE Source'!$A:$AK,29,FALSE)=0,"-",VLOOKUP($AU226,'FE Source'!$A:$AK,29,FALSE))</f>
        <v>-24.97</v>
      </c>
      <c r="BM226" s="219">
        <f>IF(VLOOKUP($AU226,'FE Source'!$A:$AK,30,FALSE)=0,"-",VLOOKUP($AU226,'FE Source'!$A:$AK,30,FALSE))</f>
        <v>7.62</v>
      </c>
      <c r="BN226" t="str">
        <f>IF(VLOOKUP($AU226,'FE Source'!$A:$AK,31,FALSE)="No Specified Index","-",IF(VLOOKUP($AU226,'FE Source'!$A:$AK,31,FALSE)=0,"-",VLOOKUP($AU226,'FE Source'!$A:$AK,31,FALSE)))</f>
        <v>-</v>
      </c>
      <c r="BO226" s="217">
        <f>IF(VLOOKUP($AU226,'FE Source'!$A:$AK,32,FALSE)=0,"-",VLOOKUP($AU226,'FE Source'!$A:$AK,32,FALSE))</f>
        <v>43347</v>
      </c>
      <c r="BP226" s="18" t="str">
        <f>IF(VLOOKUP($AU226,'FE Source'!$AZ:$BC,2,FALSE)=0,"-",VLOOKUP($AU226,'FE Source'!$AZ:$BC,2,FALSE))</f>
        <v>-</v>
      </c>
      <c r="BQ226" s="18" t="str">
        <f>IF(VLOOKUP($AU226,'FE Source'!$AZ:$BC,3,FALSE)=0,"-",VLOOKUP($AU226,'FE Source'!$AZ:$BC,3,FALSE))</f>
        <v>-</v>
      </c>
      <c r="BR226" s="18" t="str">
        <f>IF(VLOOKUP($AU226,'FE Source'!$AZ:$BC,4,FALSE)=0,"-",VLOOKUP($AU226,'FE Source'!$AZ:$BC,4,FALSE))</f>
        <v>-</v>
      </c>
    </row>
    <row r="227" spans="1:70" ht="15" customHeight="1">
      <c r="A227" s="3"/>
      <c r="B227" s="159" t="str">
        <f>INDEX('UT - Retail'!$A$7:$A$1409,MATCH(AU227,'UT - Retail'!$U$7:$U$1409,0),1)</f>
        <v xml:space="preserve">Blackrock </v>
      </c>
      <c r="C227" s="710" t="str">
        <f>INDEX('UT - Retail'!$B$7:$B$1409,MATCH(AU227,'UT - Retail'!$U$7:$U$1409,0),1)</f>
        <v>Blackrock Future of Transport A2 USD</v>
      </c>
      <c r="D227" s="711"/>
      <c r="E227" s="147" t="str">
        <f>VLOOKUP(C227,'UT - Retail'!$B:$K,8,FALSE)</f>
        <v>Equities</v>
      </c>
      <c r="F227" s="82" t="str">
        <f>VLOOKUP(C227,'UT - Retail'!$B:$K,9,FALSE)</f>
        <v>Global</v>
      </c>
      <c r="G227" s="82" t="str">
        <f>VLOOKUP(C227,'UT - Retail'!$B:$K,10,FALSE)</f>
        <v>ESG and Thematics</v>
      </c>
      <c r="H227" s="82" t="str">
        <f>VLOOKUP(C227,'UT - Retail'!$B:$N,13,FALSE)</f>
        <v>No</v>
      </c>
      <c r="I227" s="82" t="str">
        <f>VLOOKUP(C227,'UT - Retail'!$B:$Q,14,FALSE)</f>
        <v>No</v>
      </c>
      <c r="J227" s="82" t="str">
        <f>VLOOKUP(C227,'UT - Retail'!$B:$Q,11,FALSE)</f>
        <v>No</v>
      </c>
      <c r="K227" s="130" t="str">
        <f>VLOOKUP(C227,'UT - Retail'!$B:$P,15,FALSE)</f>
        <v>Yes</v>
      </c>
      <c r="L227" s="82" t="str">
        <f>VLOOKUP(C227,'UT - Retail'!$B:$Q,16,FALSE)</f>
        <v>Both</v>
      </c>
      <c r="M227" s="173" t="str">
        <f>VLOOKUP(C227,'UT - Retail'!$B:$K,6,FALSE)</f>
        <v>USD</v>
      </c>
      <c r="N227" s="173" t="str">
        <f>IFERROR(IF(MATCH(C227,'Portfolio Construction'!$AL:$AL,0),"Yes","No"),"No")</f>
        <v>No</v>
      </c>
      <c r="O227" s="173" t="str">
        <f>IFERROR(IF(MATCH(C227,'Portfolio Construction'!$AN:$AN,0),"Yes","No"),"No")</f>
        <v>No</v>
      </c>
      <c r="P227" s="173" t="str">
        <f>IFERROR(IF(MATCH(C227,'Portfolio Construction'!$AP:$AP,0),"Yes","No"),"No")</f>
        <v>No</v>
      </c>
      <c r="Q227" s="173" t="str">
        <f>IFERROR(IF(MATCH(C227,'Portfolio Construction'!$AR:$AR,0),"Yes","No"),"No")</f>
        <v>No</v>
      </c>
      <c r="R227" s="173" t="str">
        <f>IFERROR(IF(MATCH(C227,'Portfolio Construction'!$AT:$AT,0),"Yes","No"),"No")</f>
        <v>No</v>
      </c>
      <c r="S227" s="173" t="str">
        <f>IFERROR(IF(MATCH(C227,'Portfolio Construction'!$AV:$AV,0),"Yes","No"),"No")</f>
        <v>No</v>
      </c>
      <c r="T227" s="173" t="str">
        <f>IFERROR(IF(MATCH(C227,'Portfolio Construction'!$AX:$AX,0),"Yes","No"),"No")</f>
        <v>No</v>
      </c>
      <c r="U227" s="173" t="str">
        <f>IFERROR(IF(MATCH(C227,'Portfolio Construction'!$AZ:$AZ,0),"Yes","No"),"No")</f>
        <v>No</v>
      </c>
      <c r="V227" s="173" t="str">
        <f>IFERROR(IF(MATCH(C227,'Portfolio Construction'!$BB:$BB,0),"Yes","No"),"No")</f>
        <v>No</v>
      </c>
      <c r="W227" s="619">
        <f>IF(VLOOKUP($AU227,'FE Source'!$A:$W,3,FALSE)=0,"-",VLOOKUP($AU227,'FE Source'!$A:$W,3,FALSE))</f>
        <v>-6.16</v>
      </c>
      <c r="X227" s="618">
        <f>IF(VLOOKUP($AU227,'FE Source'!$A:$W,4,FALSE)=0,"-",VLOOKUP($AU227,'FE Source'!$A:$W,4,FALSE))</f>
        <v>6.04</v>
      </c>
      <c r="Y227" s="618">
        <f>IF(VLOOKUP($AU227,'FE Source'!$A:$W,5,FALSE)=0,"-",VLOOKUP($AU227,'FE Source'!$A:$W,5,FALSE))</f>
        <v>-7.04</v>
      </c>
      <c r="Z227" s="618">
        <f>IF(VLOOKUP($AU227,'FE Source'!$A:$W,6,FALSE)=0,"-",VLOOKUP($AU227,'FE Source'!$A:$W,6,FALSE))</f>
        <v>-13.39</v>
      </c>
      <c r="AA227" s="618">
        <f>IF(VLOOKUP($AU227,'FE Source'!$A:$W,7,FALSE)=0,"-",VLOOKUP($AU227,'FE Source'!$A:$W,7,FALSE))</f>
        <v>-4.5599999999999996</v>
      </c>
      <c r="AB227" s="618">
        <f>IF(VLOOKUP($AU227,'FE Source'!$A:$W,8,FALSE)=0,"-",VLOOKUP($AU227,'FE Source'!$A:$W,8,FALSE))</f>
        <v>7.82</v>
      </c>
      <c r="AC227" s="623" t="str">
        <f>IF(VLOOKUP($AU227,'FE Source'!$A:$W,9,FALSE)=0,"-",VLOOKUP($AU227,'FE Source'!$A:$W,9,FALSE))</f>
        <v>-</v>
      </c>
      <c r="AD227" s="147">
        <f>IF(VLOOKUP($AU227,'FE Source'!$A:$W,10,FALSE)=0,"-",VLOOKUP($AU227,'FE Source'!$A:$W,10,FALSE))</f>
        <v>1.49</v>
      </c>
      <c r="AE227" s="82">
        <f>IF(VLOOKUP($AU227,'FE Source'!$A:$W,11,FALSE)=0,"-",VLOOKUP($AU227,'FE Source'!$A:$W,11,FALSE))</f>
        <v>18.850000000000001</v>
      </c>
      <c r="AF227" s="82">
        <f>IF(VLOOKUP($AU227,'FE Source'!$A:$W,12,FALSE)=0,"-",VLOOKUP($AU227,'FE Source'!$A:$W,12,FALSE))</f>
        <v>-0.02</v>
      </c>
      <c r="AG227" s="130">
        <f>IF(VLOOKUP($AU227,'FE Source'!$A:$W,14,FALSE)=0,"-",VLOOKUP($AU227,'FE Source'!$A:$W,14,FALSE))</f>
        <v>-24.35</v>
      </c>
      <c r="AH227" s="173">
        <f>IF(VLOOKUP($AU227,'FE Source'!$A:$DJ,33,FALSE)=0,"-",VLOOKUP($AU227,'FE Source'!$A:$DJ,33,FALSE))</f>
        <v>7.09</v>
      </c>
      <c r="AI227" s="203">
        <f>IF(VLOOKUP($AU227,'FE Source'!$A:$Y,20,FALSE)=0,"-",VLOOKUP($AU227,'FE Source'!$A:$Y,20,FALSE))</f>
        <v>104.91</v>
      </c>
      <c r="AJ227" s="257">
        <f>IF(VLOOKUP($AU227,'FE Source'!$A:$DJ,34,FALSE)=0,"-",VLOOKUP($AU227,'FE Source'!$A:$DJ,34,FALSE))</f>
        <v>154.96</v>
      </c>
      <c r="AK227" s="257">
        <f>IF(VLOOKUP($AU227,'FE Source'!$A:$DJ,35,FALSE)=0,"-",VLOOKUP($AU227,'FE Source'!$A:$DJ,35,FALSE))</f>
        <v>284.51</v>
      </c>
      <c r="AL227" s="326">
        <f>IF(VLOOKUP($AU227,'FE Source'!$A:$Y,19,FALSE)=0,"-",VLOOKUP($AU227,'FE Source'!$A:$Y,19,FALSE))</f>
        <v>152.5</v>
      </c>
      <c r="AM227" s="259">
        <f>IF(VLOOKUP($AU227,'FE Source'!$A:$DJ,36,FALSE)=0,"-",VLOOKUP($AU227,'FE Source'!$A:$DJ,36,FALSE))</f>
        <v>130.28</v>
      </c>
      <c r="AN227" s="165">
        <f>IF(VLOOKUP($AU227,'FE Source'!$A:$W,13,FALSE)=0,"-",VLOOKUP($AU227,'FE Source'!$A:$W,13,FALSE))</f>
        <v>867.6</v>
      </c>
      <c r="AO227" s="198" t="str">
        <f>IF(J227="no","-",IF(VLOOKUP($AU227,'FE Source'!$A:$W,15,FALSE)=0,"-",VLOOKUP($AU227,'FE Source'!$A:$W,15,FALSE)))</f>
        <v>-</v>
      </c>
      <c r="AP227" s="201" t="str">
        <f>IF(AO227="-","-",IF(VLOOKUP($AU227,'FE Source'!$A:$Z,21,FALSE)=0,"-",IF(VLOOKUP($AU227,'FE Source'!$A:$Z,21,FALSE)=2,"Semi-Annual",IF(VLOOKUP($AU227,'FE Source'!$A:$Z,21,FALSE)=4,"Quarterly",IF(VLOOKUP($AU227,'FE Source'!$A:$Z,21,FALSE)=12,"Monthly","Annual")))))</f>
        <v>-</v>
      </c>
      <c r="AQ227" s="170">
        <f t="array" ref="AQ227">IF(VLOOKUP($AU227,'FE Source'!$A:$W,16,FALSE)=0,"-",VLOOKUP($AU227,'FE Source'!$A:$W,16,FALSE))</f>
        <v>1.76</v>
      </c>
      <c r="AR227" s="175" t="str">
        <f>IF(VLOOKUP($AU227,'FE Source'!$A:$W,17,FALSE)=0,"-",VLOOKUP($AU227,'FE Source'!$A:$W,17,FALSE))</f>
        <v>Neutral</v>
      </c>
      <c r="AS227" s="173">
        <f>IF(VLOOKUP($AU227,'FE Source'!$AN:$AS,4,FALSE)="",VLOOKUP($AU227,'FE Source'!$AN:$AS,3,FALSE),VLOOKUP($AU227,'FE Source'!$AN:$AS,4,FALSE))</f>
        <v>12.52</v>
      </c>
      <c r="AT227" s="180">
        <f>IF(VLOOKUP($AU227,'FE Source'!$AN:$AS,5,FALSE)=0,"-",VLOOKUP($AU227,'FE Source'!$AN:$AS,5,FALSE))</f>
        <v>45783</v>
      </c>
      <c r="AU227" s="178" t="s">
        <v>7664</v>
      </c>
      <c r="BE227" s="219" t="str">
        <f>IF(VLOOKUP($AU227,'FE Source'!$A:$AK,22,FALSE)=0,"-",VLOOKUP($AU227,'FE Source'!$A:$AK,22,FALSE))</f>
        <v>-</v>
      </c>
      <c r="BF227" s="219" t="str">
        <f>IF(VLOOKUP($AU227,'FE Source'!$A:$AK,23,FALSE)=0,"-",VLOOKUP($AU227,'FE Source'!$A:$AK,23,FALSE))</f>
        <v>-</v>
      </c>
      <c r="BG227" s="219" t="str">
        <f>IF(VLOOKUP($AU227,'FE Source'!$A:$AK,24,FALSE)=0,"-",VLOOKUP($AU227,'FE Source'!$A:$AK,24,FALSE))</f>
        <v>-</v>
      </c>
      <c r="BH227" s="219" t="str">
        <f>IF(VLOOKUP($AU227,'FE Source'!$A:$AK,25,FALSE)=0,"-",VLOOKUP($AU227,'FE Source'!$A:$AK,25,FALSE))</f>
        <v>-</v>
      </c>
      <c r="BI227" s="219">
        <f>IF(VLOOKUP($AU227,'FE Source'!$A:$AK,26,FALSE)=0,"-",VLOOKUP($AU227,'FE Source'!$A:$AK,26,FALSE))</f>
        <v>16.13</v>
      </c>
      <c r="BJ227" s="219">
        <f>IF(VLOOKUP($AU227,'FE Source'!$A:$AK,27,FALSE)=0,"-",VLOOKUP($AU227,'FE Source'!$A:$AK,27,FALSE))</f>
        <v>50.32</v>
      </c>
      <c r="BK227" s="219">
        <f>IF(VLOOKUP($AU227,'FE Source'!$A:$AK,28,FALSE)=0,"-",VLOOKUP($AU227,'FE Source'!$A:$AK,28,FALSE))</f>
        <v>22.79</v>
      </c>
      <c r="BL227" s="219">
        <f>IF(VLOOKUP($AU227,'FE Source'!$A:$AK,29,FALSE)=0,"-",VLOOKUP($AU227,'FE Source'!$A:$AK,29,FALSE))</f>
        <v>-24.22</v>
      </c>
      <c r="BM227" s="219">
        <f>IF(VLOOKUP($AU227,'FE Source'!$A:$AK,30,FALSE)=0,"-",VLOOKUP($AU227,'FE Source'!$A:$AK,30,FALSE))</f>
        <v>8.01</v>
      </c>
      <c r="BN227" t="str">
        <f>IF(VLOOKUP($AU227,'FE Source'!$A:$AK,31,FALSE)="No Specified Index","-",IF(VLOOKUP($AU227,'FE Source'!$A:$AK,31,FALSE)=0,"-",VLOOKUP($AU227,'FE Source'!$A:$AK,31,FALSE)))</f>
        <v>-</v>
      </c>
      <c r="BO227" s="217">
        <f>IF(VLOOKUP($AU227,'FE Source'!$A:$AK,32,FALSE)=0,"-",VLOOKUP($AU227,'FE Source'!$A:$AK,32,FALSE))</f>
        <v>43347</v>
      </c>
      <c r="BP227" s="18" t="str">
        <f>IF(VLOOKUP($AU227,'FE Source'!$AZ:$BC,2,FALSE)=0,"-",VLOOKUP($AU227,'FE Source'!$AZ:$BC,2,FALSE))</f>
        <v>-</v>
      </c>
      <c r="BQ227" s="18" t="str">
        <f>IF(VLOOKUP($AU227,'FE Source'!$AZ:$BC,3,FALSE)=0,"-",VLOOKUP($AU227,'FE Source'!$AZ:$BC,3,FALSE))</f>
        <v>-</v>
      </c>
      <c r="BR227" s="18" t="str">
        <f>IF(VLOOKUP($AU227,'FE Source'!$AZ:$BC,4,FALSE)=0,"-",VLOOKUP($AU227,'FE Source'!$AZ:$BC,4,FALSE))</f>
        <v>-</v>
      </c>
    </row>
    <row r="228" spans="1:70" ht="15" customHeight="1">
      <c r="B228" s="159" t="str">
        <f>INDEX('UT - Retail'!$A$7:$A$1409,MATCH(AU228,'UT - Retail'!$U$7:$U$1409,0),1)</f>
        <v xml:space="preserve">Blackrock </v>
      </c>
      <c r="C228" s="710" t="str">
        <f>INDEX('UT - Retail'!$B$7:$B$1409,MATCH(AU228,'UT - Retail'!$U$7:$U$1409,0),1)</f>
        <v>Blackrock Global Allocation A2 AUD-H</v>
      </c>
      <c r="D228" s="711"/>
      <c r="E228" s="147" t="str">
        <f>VLOOKUP(C228,'UT - Retail'!$B:$K,8,FALSE)</f>
        <v>Mixed Assets</v>
      </c>
      <c r="F228" s="82" t="str">
        <f>VLOOKUP(C228,'UT - Retail'!$B:$K,9,FALSE)</f>
        <v>Global</v>
      </c>
      <c r="G228" s="82" t="str">
        <f>VLOOKUP(C228,'UT - Retail'!$B:$K,10,FALSE)</f>
        <v>General</v>
      </c>
      <c r="H228" s="82" t="str">
        <f>VLOOKUP(C228,'UT - Retail'!$B:$N,13,FALSE)</f>
        <v>No</v>
      </c>
      <c r="I228" s="82" t="str">
        <f>VLOOKUP(C228,'UT - Retail'!$B:$Q,14,FALSE)</f>
        <v>No</v>
      </c>
      <c r="J228" s="82" t="str">
        <f>VLOOKUP(C228,'UT - Retail'!$B:$Q,11,FALSE)</f>
        <v>No</v>
      </c>
      <c r="K228" s="130" t="str">
        <f>VLOOKUP(C228,'UT - Retail'!$B:$P,15,FALSE)</f>
        <v>Yes</v>
      </c>
      <c r="L228" s="82" t="str">
        <f>VLOOKUP(C228,'UT - Retail'!$B:$Q,16,FALSE)</f>
        <v>iFast</v>
      </c>
      <c r="M228" s="173" t="str">
        <f>VLOOKUP(C228,'UT - Retail'!$B:$K,6,FALSE)</f>
        <v>AUD</v>
      </c>
      <c r="N228" s="173" t="str">
        <f>IFERROR(IF(MATCH(C228,'Portfolio Construction'!$AL:$AL,0),"Yes","No"),"No")</f>
        <v>No</v>
      </c>
      <c r="O228" s="173" t="str">
        <f>IFERROR(IF(MATCH(C228,'Portfolio Construction'!$AN:$AN,0),"Yes","No"),"No")</f>
        <v>No</v>
      </c>
      <c r="P228" s="173" t="str">
        <f>IFERROR(IF(MATCH(C228,'Portfolio Construction'!$AP:$AP,0),"Yes","No"),"No")</f>
        <v>No</v>
      </c>
      <c r="Q228" s="173" t="str">
        <f>IFERROR(IF(MATCH(C228,'Portfolio Construction'!$AR:$AR,0),"Yes","No"),"No")</f>
        <v>No</v>
      </c>
      <c r="R228" s="173" t="str">
        <f>IFERROR(IF(MATCH(C228,'Portfolio Construction'!$AT:$AT,0),"Yes","No"),"No")</f>
        <v>No</v>
      </c>
      <c r="S228" s="173" t="str">
        <f>IFERROR(IF(MATCH(C228,'Portfolio Construction'!$AV:$AV,0),"Yes","No"),"No")</f>
        <v>No</v>
      </c>
      <c r="T228" s="173" t="str">
        <f>IFERROR(IF(MATCH(C228,'Portfolio Construction'!$AX:$AX,0),"Yes","No"),"No")</f>
        <v>No</v>
      </c>
      <c r="U228" s="173" t="str">
        <f>IFERROR(IF(MATCH(C228,'Portfolio Construction'!$AZ:$AZ,0),"Yes","No"),"No")</f>
        <v>No</v>
      </c>
      <c r="V228" s="173" t="str">
        <f>IFERROR(IF(MATCH(C228,'Portfolio Construction'!$BB:$BB,0),"Yes","No"),"No")</f>
        <v>No</v>
      </c>
      <c r="W228" s="619">
        <f>IF(VLOOKUP($AU228,'FE Source'!$A:$W,3,FALSE)=0,"-",VLOOKUP($AU228,'FE Source'!$A:$W,3,FALSE))</f>
        <v>0.14000000000000001</v>
      </c>
      <c r="X228" s="618">
        <f>IF(VLOOKUP($AU228,'FE Source'!$A:$W,4,FALSE)=0,"-",VLOOKUP($AU228,'FE Source'!$A:$W,4,FALSE))</f>
        <v>8.66</v>
      </c>
      <c r="Y228" s="618">
        <f>IF(VLOOKUP($AU228,'FE Source'!$A:$W,5,FALSE)=0,"-",VLOOKUP($AU228,'FE Source'!$A:$W,5,FALSE))</f>
        <v>-4.16</v>
      </c>
      <c r="Z228" s="618">
        <f>IF(VLOOKUP($AU228,'FE Source'!$A:$W,6,FALSE)=0,"-",VLOOKUP($AU228,'FE Source'!$A:$W,6,FALSE))</f>
        <v>-1.73</v>
      </c>
      <c r="AA228" s="618">
        <f>IF(VLOOKUP($AU228,'FE Source'!$A:$W,7,FALSE)=0,"-",VLOOKUP($AU228,'FE Source'!$A:$W,7,FALSE))</f>
        <v>-1.08</v>
      </c>
      <c r="AB228" s="618">
        <f>IF(VLOOKUP($AU228,'FE Source'!$A:$W,8,FALSE)=0,"-",VLOOKUP($AU228,'FE Source'!$A:$W,8,FALSE))</f>
        <v>3.8</v>
      </c>
      <c r="AC228" s="623">
        <f>IF(VLOOKUP($AU228,'FE Source'!$A:$W,9,FALSE)=0,"-",VLOOKUP($AU228,'FE Source'!$A:$W,9,FALSE))</f>
        <v>1.21</v>
      </c>
      <c r="AD228" s="147">
        <f>IF(VLOOKUP($AU228,'FE Source'!$A:$W,10,FALSE)=0,"-",VLOOKUP($AU228,'FE Source'!$A:$W,10,FALSE))</f>
        <v>2.02</v>
      </c>
      <c r="AE228" s="82">
        <f>IF(VLOOKUP($AU228,'FE Source'!$A:$W,11,FALSE)=0,"-",VLOOKUP($AU228,'FE Source'!$A:$W,11,FALSE))</f>
        <v>15.3</v>
      </c>
      <c r="AF228" s="82">
        <f>IF(VLOOKUP($AU228,'FE Source'!$A:$W,12,FALSE)=0,"-",VLOOKUP($AU228,'FE Source'!$A:$W,12,FALSE))</f>
        <v>-0.01</v>
      </c>
      <c r="AG228" s="130">
        <f>IF(VLOOKUP($AU228,'FE Source'!$A:$W,14,FALSE)=0,"-",VLOOKUP($AU228,'FE Source'!$A:$W,14,FALSE))</f>
        <v>-19.16</v>
      </c>
      <c r="AH228" s="173">
        <f>IF(VLOOKUP($AU228,'FE Source'!$A:$DJ,33,FALSE)=0,"-",VLOOKUP($AU228,'FE Source'!$A:$DJ,33,FALSE))</f>
        <v>88.45</v>
      </c>
      <c r="AI228" s="203">
        <f>IF(VLOOKUP($AU228,'FE Source'!$A:$Y,20,FALSE)=0,"-",VLOOKUP($AU228,'FE Source'!$A:$Y,20,FALSE))</f>
        <v>171.07</v>
      </c>
      <c r="AJ228" s="257">
        <f>IF(VLOOKUP($AU228,'FE Source'!$A:$DJ,34,FALSE)=0,"-",VLOOKUP($AU228,'FE Source'!$A:$DJ,34,FALSE))</f>
        <v>236.93</v>
      </c>
      <c r="AK228" s="257">
        <f>IF(VLOOKUP($AU228,'FE Source'!$A:$DJ,35,FALSE)=0,"-",VLOOKUP($AU228,'FE Source'!$A:$DJ,35,FALSE))</f>
        <v>209.52</v>
      </c>
      <c r="AL228" s="326">
        <f>IF(VLOOKUP($AU228,'FE Source'!$A:$Y,19,FALSE)=0,"-",VLOOKUP($AU228,'FE Source'!$A:$Y,19,FALSE))</f>
        <v>184.37</v>
      </c>
      <c r="AM228" s="259">
        <f>IF(VLOOKUP($AU228,'FE Source'!$A:$DJ,36,FALSE)=0,"-",VLOOKUP($AU228,'FE Source'!$A:$DJ,36,FALSE))</f>
        <v>175.55</v>
      </c>
      <c r="AN228" s="165">
        <f>IF(VLOOKUP($AU228,'FE Source'!$A:$W,13,FALSE)=0,"-",VLOOKUP($AU228,'FE Source'!$A:$W,13,FALSE))</f>
        <v>19271.3</v>
      </c>
      <c r="AO228" s="198" t="str">
        <f>IF(J228="no","-",IF(VLOOKUP($AU228,'FE Source'!$A:$W,15,FALSE)=0,"-",VLOOKUP($AU228,'FE Source'!$A:$W,15,FALSE)))</f>
        <v>-</v>
      </c>
      <c r="AP228" s="201" t="str">
        <f>IF(AO228="-","-",IF(VLOOKUP($AU228,'FE Source'!$A:$Z,21,FALSE)=0,"-",IF(VLOOKUP($AU228,'FE Source'!$A:$Z,21,FALSE)=2,"Semi-Annual",IF(VLOOKUP($AU228,'FE Source'!$A:$Z,21,FALSE)=4,"Quarterly",IF(VLOOKUP($AU228,'FE Source'!$A:$Z,21,FALSE)=12,"Monthly","Annual")))))</f>
        <v>-</v>
      </c>
      <c r="AQ228" s="170">
        <f t="array" ref="AQ228">IF(VLOOKUP($AU228,'FE Source'!$A:$W,16,FALSE)=0,"-",VLOOKUP($AU228,'FE Source'!$A:$W,16,FALSE))</f>
        <v>1.72</v>
      </c>
      <c r="AR228" s="175" t="str">
        <f>IF(VLOOKUP($AU228,'FE Source'!$A:$W,17,FALSE)=0,"-",VLOOKUP($AU228,'FE Source'!$A:$W,17,FALSE))</f>
        <v>-</v>
      </c>
      <c r="AS228" s="173">
        <f>IF(VLOOKUP($AU228,'FE Source'!$AN:$AS,4,FALSE)="",VLOOKUP($AU228,'FE Source'!$AN:$AS,3,FALSE),VLOOKUP($AU228,'FE Source'!$AN:$AS,4,FALSE))</f>
        <v>21.96</v>
      </c>
      <c r="AT228" s="179">
        <f>IF(VLOOKUP($AU228,'FE Source'!$AN:$AS,5,FALSE)=0,"-",VLOOKUP($AU228,'FE Source'!$AN:$AS,5,FALSE))</f>
        <v>45783</v>
      </c>
      <c r="AU228" s="163" t="s">
        <v>5267</v>
      </c>
      <c r="BE228" s="219">
        <f>IF(VLOOKUP($AU228,'FE Source'!$A:$AK,22,FALSE)=0,"-",VLOOKUP($AU228,'FE Source'!$A:$AK,22,FALSE))</f>
        <v>-5.34</v>
      </c>
      <c r="BF228" s="219">
        <f>IF(VLOOKUP($AU228,'FE Source'!$A:$AK,23,FALSE)=0,"-",VLOOKUP($AU228,'FE Source'!$A:$AK,23,FALSE))</f>
        <v>5.65</v>
      </c>
      <c r="BG228" s="219">
        <f>IF(VLOOKUP($AU228,'FE Source'!$A:$AK,24,FALSE)=0,"-",VLOOKUP($AU228,'FE Source'!$A:$AK,24,FALSE))</f>
        <v>13.21</v>
      </c>
      <c r="BH228" s="219">
        <f>IF(VLOOKUP($AU228,'FE Source'!$A:$AK,25,FALSE)=0,"-",VLOOKUP($AU228,'FE Source'!$A:$AK,25,FALSE))</f>
        <v>-16.91</v>
      </c>
      <c r="BI228" s="219">
        <f>IF(VLOOKUP($AU228,'FE Source'!$A:$AK,26,FALSE)=0,"-",VLOOKUP($AU228,'FE Source'!$A:$AK,26,FALSE))</f>
        <v>13.74</v>
      </c>
      <c r="BJ228" s="219">
        <f>IF(VLOOKUP($AU228,'FE Source'!$A:$AK,27,FALSE)=0,"-",VLOOKUP($AU228,'FE Source'!$A:$AK,27,FALSE))</f>
        <v>26.41</v>
      </c>
      <c r="BK228" s="219">
        <f>IF(VLOOKUP($AU228,'FE Source'!$A:$AK,28,FALSE)=0,"-",VLOOKUP($AU228,'FE Source'!$A:$AK,28,FALSE))</f>
        <v>1.38</v>
      </c>
      <c r="BL228" s="219">
        <f>IF(VLOOKUP($AU228,'FE Source'!$A:$AK,29,FALSE)=0,"-",VLOOKUP($AU228,'FE Source'!$A:$AK,29,FALSE))</f>
        <v>-23.75</v>
      </c>
      <c r="BM228" s="219">
        <f>IF(VLOOKUP($AU228,'FE Source'!$A:$AK,30,FALSE)=0,"-",VLOOKUP($AU228,'FE Source'!$A:$AK,30,FALSE))</f>
        <v>9.0500000000000007</v>
      </c>
      <c r="BN228" t="str">
        <f>IF(VLOOKUP($AU228,'FE Source'!$A:$AK,31,FALSE)="No Specified Index","-",IF(VLOOKUP($AU228,'FE Source'!$A:$AK,31,FALSE)=0,"-",VLOOKUP($AU228,'FE Source'!$A:$AK,31,FALSE)))</f>
        <v>36SP500 24FWXUS 24ML5 16FWGBIX Index</v>
      </c>
      <c r="BO228" s="217">
        <f>IF(VLOOKUP($AU228,'FE Source'!$A:$AK,32,FALSE)=0,"-",VLOOKUP($AU228,'FE Source'!$A:$AK,32,FALSE))</f>
        <v>40200</v>
      </c>
      <c r="BP228" s="18">
        <f>IF(VLOOKUP($AU228,'FE Source'!$AZ:$BC,2,FALSE)=0,"-",VLOOKUP($AU228,'FE Source'!$AZ:$BC,2,FALSE))</f>
        <v>-7.08</v>
      </c>
      <c r="BQ228" s="18">
        <f>IF(VLOOKUP($AU228,'FE Source'!$AZ:$BC,3,FALSE)=0,"-",VLOOKUP($AU228,'FE Source'!$AZ:$BC,3,FALSE))</f>
        <v>-6.36</v>
      </c>
      <c r="BR228" s="18" t="str">
        <f>IF(VLOOKUP($AU228,'FE Source'!$AZ:$BC,4,FALSE)=0,"-",VLOOKUP($AU228,'FE Source'!$AZ:$BC,4,FALSE))</f>
        <v>-</v>
      </c>
    </row>
    <row r="229" spans="1:70" ht="15" customHeight="1">
      <c r="B229" s="159" t="str">
        <f>INDEX('UT - Retail'!$A$7:$A$1409,MATCH(AU229,'UT - Retail'!$U$7:$U$1409,0),1)</f>
        <v xml:space="preserve">Blackrock </v>
      </c>
      <c r="C229" s="710" t="str">
        <f>INDEX('UT - Retail'!$B$7:$B$1409,MATCH(AU229,'UT - Retail'!$U$7:$U$1409,0),1)</f>
        <v>Blackrock Global Allocation A2 GBP-H</v>
      </c>
      <c r="D229" s="711"/>
      <c r="E229" s="147" t="str">
        <f>VLOOKUP(C229,'UT - Retail'!$B:$K,8,FALSE)</f>
        <v>Mixed Assets</v>
      </c>
      <c r="F229" s="82" t="str">
        <f>VLOOKUP(C229,'UT - Retail'!$B:$K,9,FALSE)</f>
        <v>Global</v>
      </c>
      <c r="G229" s="82" t="str">
        <f>VLOOKUP(C229,'UT - Retail'!$B:$K,10,FALSE)</f>
        <v>General</v>
      </c>
      <c r="H229" s="82" t="str">
        <f>VLOOKUP(C229,'UT - Retail'!$B:$N,13,FALSE)</f>
        <v>No</v>
      </c>
      <c r="I229" s="82" t="str">
        <f>VLOOKUP(C229,'UT - Retail'!$B:$Q,14,FALSE)</f>
        <v>No</v>
      </c>
      <c r="J229" s="82" t="str">
        <f>VLOOKUP(C229,'UT - Retail'!$B:$Q,11,FALSE)</f>
        <v>No</v>
      </c>
      <c r="K229" s="130" t="str">
        <f>VLOOKUP(C229,'UT - Retail'!$B:$P,15,FALSE)</f>
        <v>Yes</v>
      </c>
      <c r="L229" s="82" t="str">
        <f>VLOOKUP(C229,'UT - Retail'!$B:$Q,16,FALSE)</f>
        <v>Both</v>
      </c>
      <c r="M229" s="173" t="str">
        <f>VLOOKUP(C229,'UT - Retail'!$B:$K,6,FALSE)</f>
        <v>GBP</v>
      </c>
      <c r="N229" s="173" t="str">
        <f>IFERROR(IF(MATCH(C229,'Portfolio Construction'!$AL:$AL,0),"Yes","No"),"No")</f>
        <v>No</v>
      </c>
      <c r="O229" s="173" t="str">
        <f>IFERROR(IF(MATCH(C229,'Portfolio Construction'!$AN:$AN,0),"Yes","No"),"No")</f>
        <v>No</v>
      </c>
      <c r="P229" s="173" t="str">
        <f>IFERROR(IF(MATCH(C229,'Portfolio Construction'!$AP:$AP,0),"Yes","No"),"No")</f>
        <v>No</v>
      </c>
      <c r="Q229" s="173" t="str">
        <f>IFERROR(IF(MATCH(C229,'Portfolio Construction'!$AR:$AR,0),"Yes","No"),"No")</f>
        <v>No</v>
      </c>
      <c r="R229" s="173" t="str">
        <f>IFERROR(IF(MATCH(C229,'Portfolio Construction'!$AT:$AT,0),"Yes","No"),"No")</f>
        <v>No</v>
      </c>
      <c r="S229" s="173" t="str">
        <f>IFERROR(IF(MATCH(C229,'Portfolio Construction'!$AV:$AV,0),"Yes","No"),"No")</f>
        <v>No</v>
      </c>
      <c r="T229" s="173" t="str">
        <f>IFERROR(IF(MATCH(C229,'Portfolio Construction'!$AX:$AX,0),"Yes","No"),"No")</f>
        <v>No</v>
      </c>
      <c r="U229" s="173" t="str">
        <f>IFERROR(IF(MATCH(C229,'Portfolio Construction'!$AZ:$AZ,0),"Yes","No"),"No")</f>
        <v>No</v>
      </c>
      <c r="V229" s="173" t="str">
        <f>IFERROR(IF(MATCH(C229,'Portfolio Construction'!$BB:$BB,0),"Yes","No"),"No")</f>
        <v>No</v>
      </c>
      <c r="W229" s="619">
        <f>IF(VLOOKUP($AU229,'FE Source'!$A:$W,3,FALSE)=0,"-",VLOOKUP($AU229,'FE Source'!$A:$W,3,FALSE))</f>
        <v>2.73</v>
      </c>
      <c r="X229" s="618">
        <f>IF(VLOOKUP($AU229,'FE Source'!$A:$W,4,FALSE)=0,"-",VLOOKUP($AU229,'FE Source'!$A:$W,4,FALSE))</f>
        <v>5.2</v>
      </c>
      <c r="Y229" s="618">
        <f>IF(VLOOKUP($AU229,'FE Source'!$A:$W,5,FALSE)=0,"-",VLOOKUP($AU229,'FE Source'!$A:$W,5,FALSE))</f>
        <v>1.58</v>
      </c>
      <c r="Z229" s="618">
        <f>IF(VLOOKUP($AU229,'FE Source'!$A:$W,6,FALSE)=0,"-",VLOOKUP($AU229,'FE Source'!$A:$W,6,FALSE))</f>
        <v>8.2100000000000009</v>
      </c>
      <c r="AA229" s="618">
        <f>IF(VLOOKUP($AU229,'FE Source'!$A:$W,7,FALSE)=0,"-",VLOOKUP($AU229,'FE Source'!$A:$W,7,FALSE))</f>
        <v>5.54</v>
      </c>
      <c r="AB229" s="618">
        <f>IF(VLOOKUP($AU229,'FE Source'!$A:$W,8,FALSE)=0,"-",VLOOKUP($AU229,'FE Source'!$A:$W,8,FALSE))</f>
        <v>5.88</v>
      </c>
      <c r="AC229" s="623">
        <f>IF(VLOOKUP($AU229,'FE Source'!$A:$W,9,FALSE)=0,"-",VLOOKUP($AU229,'FE Source'!$A:$W,9,FALSE))</f>
        <v>1.69</v>
      </c>
      <c r="AD229" s="147">
        <f>IF(VLOOKUP($AU229,'FE Source'!$A:$W,10,FALSE)=0,"-",VLOOKUP($AU229,'FE Source'!$A:$W,10,FALSE))</f>
        <v>1.75</v>
      </c>
      <c r="AE229" s="82">
        <f>IF(VLOOKUP($AU229,'FE Source'!$A:$W,11,FALSE)=0,"-",VLOOKUP($AU229,'FE Source'!$A:$W,11,FALSE))</f>
        <v>13.32</v>
      </c>
      <c r="AF229" s="82">
        <f>IF(VLOOKUP($AU229,'FE Source'!$A:$W,12,FALSE)=0,"-",VLOOKUP($AU229,'FE Source'!$A:$W,12,FALSE))</f>
        <v>0.09</v>
      </c>
      <c r="AG229" s="130">
        <f>IF(VLOOKUP($AU229,'FE Source'!$A:$W,14,FALSE)=0,"-",VLOOKUP($AU229,'FE Source'!$A:$W,14,FALSE))</f>
        <v>-18.84</v>
      </c>
      <c r="AH229" s="173">
        <f>IF(VLOOKUP($AU229,'FE Source'!$A:$DJ,33,FALSE)=0,"-",VLOOKUP($AU229,'FE Source'!$A:$DJ,33,FALSE))</f>
        <v>115.33</v>
      </c>
      <c r="AI229" s="203">
        <f>IF(VLOOKUP($AU229,'FE Source'!$A:$Y,20,FALSE)=0,"-",VLOOKUP($AU229,'FE Source'!$A:$Y,20,FALSE))</f>
        <v>194.41</v>
      </c>
      <c r="AJ229" s="257">
        <f>IF(VLOOKUP($AU229,'FE Source'!$A:$DJ,34,FALSE)=0,"-",VLOOKUP($AU229,'FE Source'!$A:$DJ,34,FALSE))</f>
        <v>232.11</v>
      </c>
      <c r="AK229" s="257">
        <f>IF(VLOOKUP($AU229,'FE Source'!$A:$DJ,35,FALSE)=0,"-",VLOOKUP($AU229,'FE Source'!$A:$DJ,35,FALSE))</f>
        <v>-12.02</v>
      </c>
      <c r="AL229" s="326">
        <f>IF(VLOOKUP($AU229,'FE Source'!$A:$Y,19,FALSE)=0,"-",VLOOKUP($AU229,'FE Source'!$A:$Y,19,FALSE))</f>
        <v>145.27000000000001</v>
      </c>
      <c r="AM229" s="259">
        <f>IF(VLOOKUP($AU229,'FE Source'!$A:$DJ,36,FALSE)=0,"-",VLOOKUP($AU229,'FE Source'!$A:$DJ,36,FALSE))</f>
        <v>158.02000000000001</v>
      </c>
      <c r="AN229" s="165">
        <f>IF(VLOOKUP($AU229,'FE Source'!$A:$W,13,FALSE)=0,"-",VLOOKUP($AU229,'FE Source'!$A:$W,13,FALSE))</f>
        <v>19271.3</v>
      </c>
      <c r="AO229" s="198" t="str">
        <f>IF(J229="no","-",IF(VLOOKUP($AU229,'FE Source'!$A:$W,15,FALSE)=0,"-",VLOOKUP($AU229,'FE Source'!$A:$W,15,FALSE)))</f>
        <v>-</v>
      </c>
      <c r="AP229" s="201" t="str">
        <f>IF(AO229="-","-",IF(VLOOKUP($AU229,'FE Source'!$A:$Z,21,FALSE)=0,"-",IF(VLOOKUP($AU229,'FE Source'!$A:$Z,21,FALSE)=2,"Semi-Annual",IF(VLOOKUP($AU229,'FE Source'!$A:$Z,21,FALSE)=4,"Quarterly",IF(VLOOKUP($AU229,'FE Source'!$A:$Z,21,FALSE)=12,"Monthly","Annual")))))</f>
        <v>-</v>
      </c>
      <c r="AQ229" s="170">
        <f t="array" ref="AQ229">IF(VLOOKUP($AU229,'FE Source'!$A:$W,16,FALSE)=0,"-",VLOOKUP($AU229,'FE Source'!$A:$W,16,FALSE))</f>
        <v>1.77</v>
      </c>
      <c r="AR229" s="175" t="str">
        <f>IF(VLOOKUP($AU229,'FE Source'!$A:$W,17,FALSE)=0,"-",VLOOKUP($AU229,'FE Source'!$A:$W,17,FALSE))</f>
        <v>Bronze</v>
      </c>
      <c r="AS229" s="173">
        <f>IF(VLOOKUP($AU229,'FE Source'!$AN:$AS,4,FALSE)="",VLOOKUP($AU229,'FE Source'!$AN:$AS,3,FALSE),VLOOKUP($AU229,'FE Source'!$AN:$AS,4,FALSE))</f>
        <v>39.049999999999997</v>
      </c>
      <c r="AT229" s="179">
        <f>IF(VLOOKUP($AU229,'FE Source'!$AN:$AS,5,FALSE)=0,"-",VLOOKUP($AU229,'FE Source'!$AN:$AS,5,FALSE))</f>
        <v>45783</v>
      </c>
      <c r="AU229" s="178" t="s">
        <v>912</v>
      </c>
      <c r="BE229" s="219">
        <f>IF(VLOOKUP($AU229,'FE Source'!$A:$AK,22,FALSE)=0,"-",VLOOKUP($AU229,'FE Source'!$A:$AK,22,FALSE))</f>
        <v>-0.96</v>
      </c>
      <c r="BF229" s="219">
        <f>IF(VLOOKUP($AU229,'FE Source'!$A:$AK,23,FALSE)=0,"-",VLOOKUP($AU229,'FE Source'!$A:$AK,23,FALSE))</f>
        <v>-12.48</v>
      </c>
      <c r="BG229" s="219">
        <f>IF(VLOOKUP($AU229,'FE Source'!$A:$AK,24,FALSE)=0,"-",VLOOKUP($AU229,'FE Source'!$A:$AK,24,FALSE))</f>
        <v>12.82</v>
      </c>
      <c r="BH229" s="219">
        <f>IF(VLOOKUP($AU229,'FE Source'!$A:$AK,25,FALSE)=0,"-",VLOOKUP($AU229,'FE Source'!$A:$AK,25,FALSE))</f>
        <v>-14.31</v>
      </c>
      <c r="BI229" s="219">
        <f>IF(VLOOKUP($AU229,'FE Source'!$A:$AK,26,FALSE)=0,"-",VLOOKUP($AU229,'FE Source'!$A:$AK,26,FALSE))</f>
        <v>17.399999999999999</v>
      </c>
      <c r="BJ229" s="219">
        <f>IF(VLOOKUP($AU229,'FE Source'!$A:$AK,27,FALSE)=0,"-",VLOOKUP($AU229,'FE Source'!$A:$AK,27,FALSE))</f>
        <v>19.38</v>
      </c>
      <c r="BK229" s="219">
        <f>IF(VLOOKUP($AU229,'FE Source'!$A:$AK,28,FALSE)=0,"-",VLOOKUP($AU229,'FE Source'!$A:$AK,28,FALSE))</f>
        <v>6.95</v>
      </c>
      <c r="BL229" s="219">
        <f>IF(VLOOKUP($AU229,'FE Source'!$A:$AK,29,FALSE)=0,"-",VLOOKUP($AU229,'FE Source'!$A:$AK,29,FALSE))</f>
        <v>-27.51</v>
      </c>
      <c r="BM229" s="219">
        <f>IF(VLOOKUP($AU229,'FE Source'!$A:$AK,30,FALSE)=0,"-",VLOOKUP($AU229,'FE Source'!$A:$AK,30,FALSE))</f>
        <v>15.96</v>
      </c>
      <c r="BN229" t="str">
        <f>IF(VLOOKUP($AU229,'FE Source'!$A:$AK,31,FALSE)="No Specified Index","-",IF(VLOOKUP($AU229,'FE Source'!$A:$AK,31,FALSE)=0,"-",VLOOKUP($AU229,'FE Source'!$A:$AK,31,FALSE)))</f>
        <v>36SP500 24FWXUS 24ML5 16FWGBIX Index</v>
      </c>
      <c r="BO229" s="217">
        <f>IF(VLOOKUP($AU229,'FE Source'!$A:$AK,32,FALSE)=0,"-",VLOOKUP($AU229,'FE Source'!$A:$AK,32,FALSE))</f>
        <v>38686</v>
      </c>
      <c r="BP229" s="18">
        <f>IF(VLOOKUP($AU229,'FE Source'!$AZ:$BC,2,FALSE)=0,"-",VLOOKUP($AU229,'FE Source'!$AZ:$BC,2,FALSE))</f>
        <v>-2.66</v>
      </c>
      <c r="BQ229" s="18">
        <f>IF(VLOOKUP($AU229,'FE Source'!$AZ:$BC,3,FALSE)=0,"-",VLOOKUP($AU229,'FE Source'!$AZ:$BC,3,FALSE))</f>
        <v>-3.95</v>
      </c>
      <c r="BR229" s="18">
        <f>IF(VLOOKUP($AU229,'FE Source'!$AZ:$BC,4,FALSE)=0,"-",VLOOKUP($AU229,'FE Source'!$AZ:$BC,4,FALSE))</f>
        <v>-5.01</v>
      </c>
    </row>
    <row r="230" spans="1:70" ht="15" customHeight="1">
      <c r="A230" s="3"/>
      <c r="B230" s="159" t="str">
        <f>INDEX('UT - Retail'!$A$7:$A$1409,MATCH(AU230,'UT - Retail'!$U$7:$U$1409,0),1)</f>
        <v xml:space="preserve">Blackrock </v>
      </c>
      <c r="C230" s="710" t="str">
        <f>INDEX('UT - Retail'!$B$7:$B$1409,MATCH(AU230,'UT - Retail'!$U$7:$U$1409,0),1)</f>
        <v>Blackrock Global Allocation A2 SGD-H</v>
      </c>
      <c r="D230" s="711"/>
      <c r="E230" s="147" t="str">
        <f>VLOOKUP(C230,'UT - Retail'!$B:$K,8,FALSE)</f>
        <v>Mixed Assets</v>
      </c>
      <c r="F230" s="82" t="str">
        <f>VLOOKUP(C230,'UT - Retail'!$B:$K,9,FALSE)</f>
        <v>Global</v>
      </c>
      <c r="G230" s="82" t="str">
        <f>VLOOKUP(C230,'UT - Retail'!$B:$K,10,FALSE)</f>
        <v>General</v>
      </c>
      <c r="H230" s="82" t="str">
        <f>VLOOKUP(C230,'UT - Retail'!$B:$N,13,FALSE)</f>
        <v>No</v>
      </c>
      <c r="I230" s="82" t="str">
        <f>VLOOKUP(C230,'UT - Retail'!$B:$Q,14,FALSE)</f>
        <v>No</v>
      </c>
      <c r="J230" s="82" t="str">
        <f>VLOOKUP(C230,'UT - Retail'!$B:$Q,11,FALSE)</f>
        <v>No</v>
      </c>
      <c r="K230" s="130" t="str">
        <f>VLOOKUP(C230,'UT - Retail'!$B:$P,15,FALSE)</f>
        <v>Yes</v>
      </c>
      <c r="L230" s="82" t="str">
        <f>VLOOKUP(C230,'UT - Retail'!$B:$Q,16,FALSE)</f>
        <v>Both</v>
      </c>
      <c r="M230" s="173" t="str">
        <f>VLOOKUP(C230,'UT - Retail'!$B:$K,6,FALSE)</f>
        <v>SGD</v>
      </c>
      <c r="N230" s="173" t="str">
        <f>IFERROR(IF(MATCH(C230,'Portfolio Construction'!$AL:$AL,0),"Yes","No"),"No")</f>
        <v>No</v>
      </c>
      <c r="O230" s="173" t="str">
        <f>IFERROR(IF(MATCH(C230,'Portfolio Construction'!$AN:$AN,0),"Yes","No"),"No")</f>
        <v>No</v>
      </c>
      <c r="P230" s="173" t="str">
        <f>IFERROR(IF(MATCH(C230,'Portfolio Construction'!$AP:$AP,0),"Yes","No"),"No")</f>
        <v>No</v>
      </c>
      <c r="Q230" s="173" t="str">
        <f>IFERROR(IF(MATCH(C230,'Portfolio Construction'!$AR:$AR,0),"Yes","No"),"No")</f>
        <v>No</v>
      </c>
      <c r="R230" s="173" t="str">
        <f>IFERROR(IF(MATCH(C230,'Portfolio Construction'!$AT:$AT,0),"Yes","No"),"No")</f>
        <v>No</v>
      </c>
      <c r="S230" s="173" t="str">
        <f>IFERROR(IF(MATCH(C230,'Portfolio Construction'!$AV:$AV,0),"Yes","No"),"No")</f>
        <v>No</v>
      </c>
      <c r="T230" s="173" t="str">
        <f>IFERROR(IF(MATCH(C230,'Portfolio Construction'!$AX:$AX,0),"Yes","No"),"No")</f>
        <v>No</v>
      </c>
      <c r="U230" s="173" t="str">
        <f>IFERROR(IF(MATCH(C230,'Portfolio Construction'!$AZ:$AZ,0),"Yes","No"),"No")</f>
        <v>No</v>
      </c>
      <c r="V230" s="173" t="str">
        <f>IFERROR(IF(MATCH(C230,'Portfolio Construction'!$BB:$BB,0),"Yes","No"),"No")</f>
        <v>No</v>
      </c>
      <c r="W230" s="619">
        <f>IF(VLOOKUP($AU230,'FE Source'!$A:$W,3,FALSE)=0,"-",VLOOKUP($AU230,'FE Source'!$A:$W,3,FALSE))</f>
        <v>1.08</v>
      </c>
      <c r="X230" s="618">
        <f>IF(VLOOKUP($AU230,'FE Source'!$A:$W,4,FALSE)=0,"-",VLOOKUP($AU230,'FE Source'!$A:$W,4,FALSE))</f>
        <v>5.89</v>
      </c>
      <c r="Y230" s="618">
        <f>IF(VLOOKUP($AU230,'FE Source'!$A:$W,5,FALSE)=0,"-",VLOOKUP($AU230,'FE Source'!$A:$W,5,FALSE))</f>
        <v>0.34</v>
      </c>
      <c r="Z230" s="618">
        <f>IF(VLOOKUP($AU230,'FE Source'!$A:$W,6,FALSE)=0,"-",VLOOKUP($AU230,'FE Source'!$A:$W,6,FALSE))</f>
        <v>4.83</v>
      </c>
      <c r="AA230" s="618">
        <f>IF(VLOOKUP($AU230,'FE Source'!$A:$W,7,FALSE)=0,"-",VLOOKUP($AU230,'FE Source'!$A:$W,7,FALSE))</f>
        <v>4.58</v>
      </c>
      <c r="AB230" s="618">
        <f>IF(VLOOKUP($AU230,'FE Source'!$A:$W,8,FALSE)=0,"-",VLOOKUP($AU230,'FE Source'!$A:$W,8,FALSE))</f>
        <v>6</v>
      </c>
      <c r="AC230" s="623">
        <f>IF(VLOOKUP($AU230,'FE Source'!$A:$W,9,FALSE)=0,"-",VLOOKUP($AU230,'FE Source'!$A:$W,9,FALSE))</f>
        <v>3.63</v>
      </c>
      <c r="AD230" s="147">
        <f>IF(VLOOKUP($AU230,'FE Source'!$A:$W,10,FALSE)=0,"-",VLOOKUP($AU230,'FE Source'!$A:$W,10,FALSE))</f>
        <v>1.47</v>
      </c>
      <c r="AE230" s="82">
        <f>IF(VLOOKUP($AU230,'FE Source'!$A:$W,11,FALSE)=0,"-",VLOOKUP($AU230,'FE Source'!$A:$W,11,FALSE))</f>
        <v>10.88</v>
      </c>
      <c r="AF230" s="82">
        <f>IF(VLOOKUP($AU230,'FE Source'!$A:$W,12,FALSE)=0,"-",VLOOKUP($AU230,'FE Source'!$A:$W,12,FALSE))</f>
        <v>0.04</v>
      </c>
      <c r="AG230" s="130">
        <f>IF(VLOOKUP($AU230,'FE Source'!$A:$W,14,FALSE)=0,"-",VLOOKUP($AU230,'FE Source'!$A:$W,14,FALSE))</f>
        <v>-11.54</v>
      </c>
      <c r="AH230" s="173">
        <f>IF(VLOOKUP($AU230,'FE Source'!$A:$DJ,33,FALSE)=0,"-",VLOOKUP($AU230,'FE Source'!$A:$DJ,33,FALSE))</f>
        <v>120.4</v>
      </c>
      <c r="AI230" s="203">
        <f>IF(VLOOKUP($AU230,'FE Source'!$A:$Y,20,FALSE)=0,"-",VLOOKUP($AU230,'FE Source'!$A:$Y,20,FALSE))</f>
        <v>160.05000000000001</v>
      </c>
      <c r="AJ230" s="257">
        <f>IF(VLOOKUP($AU230,'FE Source'!$A:$DJ,34,FALSE)=0,"-",VLOOKUP($AU230,'FE Source'!$A:$DJ,34,FALSE))</f>
        <v>177.72</v>
      </c>
      <c r="AK230" s="257">
        <f>IF(VLOOKUP($AU230,'FE Source'!$A:$DJ,35,FALSE)=0,"-",VLOOKUP($AU230,'FE Source'!$A:$DJ,35,FALSE))</f>
        <v>111.93</v>
      </c>
      <c r="AL230" s="326">
        <f>IF(VLOOKUP($AU230,'FE Source'!$A:$Y,19,FALSE)=0,"-",VLOOKUP($AU230,'FE Source'!$A:$Y,19,FALSE))</f>
        <v>130.1</v>
      </c>
      <c r="AM230" s="259">
        <f>IF(VLOOKUP($AU230,'FE Source'!$A:$DJ,36,FALSE)=0,"-",VLOOKUP($AU230,'FE Source'!$A:$DJ,36,FALSE))</f>
        <v>131.11000000000001</v>
      </c>
      <c r="AN230" s="165">
        <f>IF(VLOOKUP($AU230,'FE Source'!$A:$W,13,FALSE)=0,"-",VLOOKUP($AU230,'FE Source'!$A:$W,13,FALSE))</f>
        <v>19271.3</v>
      </c>
      <c r="AO230" s="198" t="str">
        <f>IF(J230="no","-",IF(VLOOKUP($AU230,'FE Source'!$A:$W,15,FALSE)=0,"-",VLOOKUP($AU230,'FE Source'!$A:$W,15,FALSE)))</f>
        <v>-</v>
      </c>
      <c r="AP230" s="201" t="str">
        <f>IF(AO230="-","-",IF(VLOOKUP($AU230,'FE Source'!$A:$Z,21,FALSE)=0,"-",IF(VLOOKUP($AU230,'FE Source'!$A:$Z,21,FALSE)=2,"Semi-Annual",IF(VLOOKUP($AU230,'FE Source'!$A:$Z,21,FALSE)=4,"Quarterly",IF(VLOOKUP($AU230,'FE Source'!$A:$Z,21,FALSE)=12,"Monthly","Annual")))))</f>
        <v>-</v>
      </c>
      <c r="AQ230" s="170">
        <f t="array" ref="AQ230">IF(VLOOKUP($AU230,'FE Source'!$A:$W,16,FALSE)=0,"-",VLOOKUP($AU230,'FE Source'!$A:$W,16,FALSE))</f>
        <v>1.77</v>
      </c>
      <c r="AR230" s="175" t="str">
        <f>IF(VLOOKUP($AU230,'FE Source'!$A:$W,17,FALSE)=0,"-",VLOOKUP($AU230,'FE Source'!$A:$W,17,FALSE))</f>
        <v>-</v>
      </c>
      <c r="AS230" s="173">
        <f>IF(VLOOKUP($AU230,'FE Source'!$AN:$AS,4,FALSE)="",VLOOKUP($AU230,'FE Source'!$AN:$AS,3,FALSE),VLOOKUP($AU230,'FE Source'!$AN:$AS,4,FALSE))</f>
        <v>17.8</v>
      </c>
      <c r="AT230" s="179">
        <f>IF(VLOOKUP($AU230,'FE Source'!$AN:$AS,5,FALSE)=0,"-",VLOOKUP($AU230,'FE Source'!$AN:$AS,5,FALSE))</f>
        <v>45783</v>
      </c>
      <c r="AU230" s="163" t="s">
        <v>854</v>
      </c>
      <c r="BE230" s="219">
        <f>IF(VLOOKUP($AU230,'FE Source'!$A:$AK,22,FALSE)=0,"-",VLOOKUP($AU230,'FE Source'!$A:$AK,22,FALSE))</f>
        <v>-1.75</v>
      </c>
      <c r="BF230" s="219">
        <f>IF(VLOOKUP($AU230,'FE Source'!$A:$AK,23,FALSE)=0,"-",VLOOKUP($AU230,'FE Source'!$A:$AK,23,FALSE))</f>
        <v>3.3</v>
      </c>
      <c r="BG230" s="219">
        <f>IF(VLOOKUP($AU230,'FE Source'!$A:$AK,24,FALSE)=0,"-",VLOOKUP($AU230,'FE Source'!$A:$AK,24,FALSE))</f>
        <v>12.12</v>
      </c>
      <c r="BH230" s="219">
        <f>IF(VLOOKUP($AU230,'FE Source'!$A:$AK,25,FALSE)=0,"-",VLOOKUP($AU230,'FE Source'!$A:$AK,25,FALSE))</f>
        <v>-9.86</v>
      </c>
      <c r="BI230" s="219">
        <f>IF(VLOOKUP($AU230,'FE Source'!$A:$AK,26,FALSE)=0,"-",VLOOKUP($AU230,'FE Source'!$A:$AK,26,FALSE))</f>
        <v>15.88</v>
      </c>
      <c r="BJ230" s="219">
        <f>IF(VLOOKUP($AU230,'FE Source'!$A:$AK,27,FALSE)=0,"-",VLOOKUP($AU230,'FE Source'!$A:$AK,27,FALSE))</f>
        <v>18.53</v>
      </c>
      <c r="BK230" s="219">
        <f>IF(VLOOKUP($AU230,'FE Source'!$A:$AK,28,FALSE)=0,"-",VLOOKUP($AU230,'FE Source'!$A:$AK,28,FALSE))</f>
        <v>6.08</v>
      </c>
      <c r="BL230" s="219">
        <f>IF(VLOOKUP($AU230,'FE Source'!$A:$AK,29,FALSE)=0,"-",VLOOKUP($AU230,'FE Source'!$A:$AK,29,FALSE))</f>
        <v>-17.07</v>
      </c>
      <c r="BM230" s="219">
        <f>IF(VLOOKUP($AU230,'FE Source'!$A:$AK,30,FALSE)=0,"-",VLOOKUP($AU230,'FE Source'!$A:$AK,30,FALSE))</f>
        <v>10.53</v>
      </c>
      <c r="BN230" t="str">
        <f>IF(VLOOKUP($AU230,'FE Source'!$A:$AK,31,FALSE)="No Specified Index","-",IF(VLOOKUP($AU230,'FE Source'!$A:$AK,31,FALSE)=0,"-",VLOOKUP($AU230,'FE Source'!$A:$AK,31,FALSE)))</f>
        <v>36SP500 24FWXUS 24ML5 16FWGBIX Index</v>
      </c>
      <c r="BO230" s="217">
        <f>IF(VLOOKUP($AU230,'FE Source'!$A:$AK,32,FALSE)=0,"-",VLOOKUP($AU230,'FE Source'!$A:$AK,32,FALSE))</f>
        <v>39294</v>
      </c>
      <c r="BP230" s="18">
        <f>IF(VLOOKUP($AU230,'FE Source'!$AZ:$BC,2,FALSE)=0,"-",VLOOKUP($AU230,'FE Source'!$AZ:$BC,2,FALSE))</f>
        <v>-3.04</v>
      </c>
      <c r="BQ230" s="18">
        <f>IF(VLOOKUP($AU230,'FE Source'!$AZ:$BC,3,FALSE)=0,"-",VLOOKUP($AU230,'FE Source'!$AZ:$BC,3,FALSE))</f>
        <v>-4.1399999999999997</v>
      </c>
      <c r="BR230" s="18">
        <f>IF(VLOOKUP($AU230,'FE Source'!$AZ:$BC,4,FALSE)=0,"-",VLOOKUP($AU230,'FE Source'!$AZ:$BC,4,FALSE))</f>
        <v>-4.91</v>
      </c>
    </row>
    <row r="231" spans="1:70" ht="15" customHeight="1">
      <c r="A231" s="3"/>
      <c r="B231" s="159" t="str">
        <f>INDEX('UT - Retail'!$A$7:$A$1409,MATCH(AU231,'UT - Retail'!$U$7:$U$1409,0),1)</f>
        <v xml:space="preserve">Blackrock </v>
      </c>
      <c r="C231" s="710" t="str">
        <f>INDEX('UT - Retail'!$B$7:$B$1409,MATCH(AU231,'UT - Retail'!$U$7:$U$1409,0),1)</f>
        <v>Blackrock Global Allocation A2 USD</v>
      </c>
      <c r="D231" s="711"/>
      <c r="E231" s="147" t="str">
        <f>VLOOKUP(C231,'UT - Retail'!$B:$K,8,FALSE)</f>
        <v>Mixed Assets</v>
      </c>
      <c r="F231" s="82" t="str">
        <f>VLOOKUP(C231,'UT - Retail'!$B:$K,9,FALSE)</f>
        <v>Global</v>
      </c>
      <c r="G231" s="82" t="str">
        <f>VLOOKUP(C231,'UT - Retail'!$B:$K,10,FALSE)</f>
        <v>General</v>
      </c>
      <c r="H231" s="82" t="str">
        <f>VLOOKUP(C231,'UT - Retail'!$B:$N,13,FALSE)</f>
        <v>No</v>
      </c>
      <c r="I231" s="82" t="str">
        <f>VLOOKUP(C231,'UT - Retail'!$B:$Q,14,FALSE)</f>
        <v>No</v>
      </c>
      <c r="J231" s="82" t="str">
        <f>VLOOKUP(C231,'UT - Retail'!$B:$Q,11,FALSE)</f>
        <v>No</v>
      </c>
      <c r="K231" s="130" t="str">
        <f>VLOOKUP(C231,'UT - Retail'!$B:$P,15,FALSE)</f>
        <v>Yes</v>
      </c>
      <c r="L231" s="82" t="str">
        <f>VLOOKUP(C231,'UT - Retail'!$B:$Q,16,FALSE)</f>
        <v>Both</v>
      </c>
      <c r="M231" s="173" t="str">
        <f>VLOOKUP(C231,'UT - Retail'!$B:$K,6,FALSE)</f>
        <v>USD</v>
      </c>
      <c r="N231" s="173" t="str">
        <f>IFERROR(IF(MATCH(C231,'Portfolio Construction'!$AL:$AL,0),"Yes","No"),"No")</f>
        <v>No</v>
      </c>
      <c r="O231" s="173" t="str">
        <f>IFERROR(IF(MATCH(C231,'Portfolio Construction'!$AN:$AN,0),"Yes","No"),"No")</f>
        <v>No</v>
      </c>
      <c r="P231" s="173" t="str">
        <f>IFERROR(IF(MATCH(C231,'Portfolio Construction'!$AP:$AP,0),"Yes","No"),"No")</f>
        <v>No</v>
      </c>
      <c r="Q231" s="173" t="str">
        <f>IFERROR(IF(MATCH(C231,'Portfolio Construction'!$AR:$AR,0),"Yes","No"),"No")</f>
        <v>No</v>
      </c>
      <c r="R231" s="173" t="str">
        <f>IFERROR(IF(MATCH(C231,'Portfolio Construction'!$AT:$AT,0),"Yes","No"),"No")</f>
        <v>No</v>
      </c>
      <c r="S231" s="173" t="str">
        <f>IFERROR(IF(MATCH(C231,'Portfolio Construction'!$AV:$AV,0),"Yes","No"),"No")</f>
        <v>No</v>
      </c>
      <c r="T231" s="173" t="str">
        <f>IFERROR(IF(MATCH(C231,'Portfolio Construction'!$AX:$AX,0),"Yes","No"),"No")</f>
        <v>No</v>
      </c>
      <c r="U231" s="173" t="str">
        <f>IFERROR(IF(MATCH(C231,'Portfolio Construction'!$AZ:$AZ,0),"Yes","No"),"No")</f>
        <v>No</v>
      </c>
      <c r="V231" s="173" t="str">
        <f>IFERROR(IF(MATCH(C231,'Portfolio Construction'!$BB:$BB,0),"Yes","No"),"No")</f>
        <v>No</v>
      </c>
      <c r="W231" s="619">
        <f>IF(VLOOKUP($AU231,'FE Source'!$A:$W,3,FALSE)=0,"-",VLOOKUP($AU231,'FE Source'!$A:$W,3,FALSE))</f>
        <v>-3.6</v>
      </c>
      <c r="X231" s="618">
        <f>IF(VLOOKUP($AU231,'FE Source'!$A:$W,4,FALSE)=0,"-",VLOOKUP($AU231,'FE Source'!$A:$W,4,FALSE))</f>
        <v>2.1</v>
      </c>
      <c r="Y231" s="618">
        <f>IF(VLOOKUP($AU231,'FE Source'!$A:$W,5,FALSE)=0,"-",VLOOKUP($AU231,'FE Source'!$A:$W,5,FALSE))</f>
        <v>-1.91</v>
      </c>
      <c r="Z231" s="618">
        <f>IF(VLOOKUP($AU231,'FE Source'!$A:$W,6,FALSE)=0,"-",VLOOKUP($AU231,'FE Source'!$A:$W,6,FALSE))</f>
        <v>2.21</v>
      </c>
      <c r="AA231" s="618">
        <f>IF(VLOOKUP($AU231,'FE Source'!$A:$W,7,FALSE)=0,"-",VLOOKUP($AU231,'FE Source'!$A:$W,7,FALSE))</f>
        <v>3.95</v>
      </c>
      <c r="AB231" s="618">
        <f>IF(VLOOKUP($AU231,'FE Source'!$A:$W,8,FALSE)=0,"-",VLOOKUP($AU231,'FE Source'!$A:$W,8,FALSE))</f>
        <v>5.18</v>
      </c>
      <c r="AC231" s="623">
        <f>IF(VLOOKUP($AU231,'FE Source'!$A:$W,9,FALSE)=0,"-",VLOOKUP($AU231,'FE Source'!$A:$W,9,FALSE))</f>
        <v>4.26</v>
      </c>
      <c r="AD231" s="147">
        <f>IF(VLOOKUP($AU231,'FE Source'!$A:$W,10,FALSE)=0,"-",VLOOKUP($AU231,'FE Source'!$A:$W,10,FALSE))</f>
        <v>1.08</v>
      </c>
      <c r="AE231" s="82">
        <f>IF(VLOOKUP($AU231,'FE Source'!$A:$W,11,FALSE)=0,"-",VLOOKUP($AU231,'FE Source'!$A:$W,11,FALSE))</f>
        <v>8.3000000000000007</v>
      </c>
      <c r="AF231" s="82">
        <f>IF(VLOOKUP($AU231,'FE Source'!$A:$W,12,FALSE)=0,"-",VLOOKUP($AU231,'FE Source'!$A:$W,12,FALSE))</f>
        <v>0.03</v>
      </c>
      <c r="AG231" s="130">
        <f>IF(VLOOKUP($AU231,'FE Source'!$A:$W,14,FALSE)=0,"-",VLOOKUP($AU231,'FE Source'!$A:$W,14,FALSE))</f>
        <v>-9.01</v>
      </c>
      <c r="AH231" s="173">
        <f>IF(VLOOKUP($AU231,'FE Source'!$A:$DJ,33,FALSE)=0,"-",VLOOKUP($AU231,'FE Source'!$A:$DJ,33,FALSE))</f>
        <v>141.19999999999999</v>
      </c>
      <c r="AI231" s="203">
        <f>IF(VLOOKUP($AU231,'FE Source'!$A:$Y,20,FALSE)=0,"-",VLOOKUP($AU231,'FE Source'!$A:$Y,20,FALSE))</f>
        <v>127.26</v>
      </c>
      <c r="AJ231" s="257">
        <f>IF(VLOOKUP($AU231,'FE Source'!$A:$DJ,34,FALSE)=0,"-",VLOOKUP($AU231,'FE Source'!$A:$DJ,34,FALSE))</f>
        <v>134.28</v>
      </c>
      <c r="AK231" s="257">
        <f>IF(VLOOKUP($AU231,'FE Source'!$A:$DJ,35,FALSE)=0,"-",VLOOKUP($AU231,'FE Source'!$A:$DJ,35,FALSE))</f>
        <v>215.25</v>
      </c>
      <c r="AL231" s="326">
        <f>IF(VLOOKUP($AU231,'FE Source'!$A:$Y,19,FALSE)=0,"-",VLOOKUP($AU231,'FE Source'!$A:$Y,19,FALSE))</f>
        <v>107.22</v>
      </c>
      <c r="AM231" s="259">
        <f>IF(VLOOKUP($AU231,'FE Source'!$A:$DJ,36,FALSE)=0,"-",VLOOKUP($AU231,'FE Source'!$A:$DJ,36,FALSE))</f>
        <v>106.65</v>
      </c>
      <c r="AN231" s="165">
        <f>IF(VLOOKUP($AU231,'FE Source'!$A:$W,13,FALSE)=0,"-",VLOOKUP($AU231,'FE Source'!$A:$W,13,FALSE))</f>
        <v>19271.3</v>
      </c>
      <c r="AO231" s="198" t="str">
        <f>IF(J231="no","-",IF(VLOOKUP($AU231,'FE Source'!$A:$W,15,FALSE)=0,"-",VLOOKUP($AU231,'FE Source'!$A:$W,15,FALSE)))</f>
        <v>-</v>
      </c>
      <c r="AP231" s="201" t="str">
        <f>IF(AO231="-","-",IF(VLOOKUP($AU231,'FE Source'!$A:$Z,21,FALSE)=0,"-",IF(VLOOKUP($AU231,'FE Source'!$A:$Z,21,FALSE)=2,"Semi-Annual",IF(VLOOKUP($AU231,'FE Source'!$A:$Z,21,FALSE)=4,"Quarterly",IF(VLOOKUP($AU231,'FE Source'!$A:$Z,21,FALSE)=12,"Monthly","Annual")))))</f>
        <v>-</v>
      </c>
      <c r="AQ231" s="170">
        <f t="array" ref="AQ231">IF(VLOOKUP($AU231,'FE Source'!$A:$W,16,FALSE)=0,"-",VLOOKUP($AU231,'FE Source'!$A:$W,16,FALSE))</f>
        <v>1.72</v>
      </c>
      <c r="AR231" s="175" t="str">
        <f>IF(VLOOKUP($AU231,'FE Source'!$A:$W,17,FALSE)=0,"-",VLOOKUP($AU231,'FE Source'!$A:$W,17,FALSE))</f>
        <v>Bronze</v>
      </c>
      <c r="AS231" s="173">
        <f>IF(VLOOKUP($AU231,'FE Source'!$AN:$AS,4,FALSE)="",VLOOKUP($AU231,'FE Source'!$AN:$AS,3,FALSE),VLOOKUP($AU231,'FE Source'!$AN:$AS,4,FALSE))</f>
        <v>80.89</v>
      </c>
      <c r="AT231" s="179">
        <f>IF(VLOOKUP($AU231,'FE Source'!$AN:$AS,5,FALSE)=0,"-",VLOOKUP($AU231,'FE Source'!$AN:$AS,5,FALSE))</f>
        <v>45783</v>
      </c>
      <c r="AU231" s="163" t="s">
        <v>855</v>
      </c>
      <c r="BE231" s="219">
        <f>IF(VLOOKUP($AU231,'FE Source'!$A:$AK,22,FALSE)=0,"-",VLOOKUP($AU231,'FE Source'!$A:$AK,22,FALSE))</f>
        <v>4.63</v>
      </c>
      <c r="BF231" s="219">
        <f>IF(VLOOKUP($AU231,'FE Source'!$A:$AK,23,FALSE)=0,"-",VLOOKUP($AU231,'FE Source'!$A:$AK,23,FALSE))</f>
        <v>5.14</v>
      </c>
      <c r="BG231" s="219">
        <f>IF(VLOOKUP($AU231,'FE Source'!$A:$AK,24,FALSE)=0,"-",VLOOKUP($AU231,'FE Source'!$A:$AK,24,FALSE))</f>
        <v>4.37</v>
      </c>
      <c r="BH231" s="219">
        <f>IF(VLOOKUP($AU231,'FE Source'!$A:$AK,25,FALSE)=0,"-",VLOOKUP($AU231,'FE Source'!$A:$AK,25,FALSE))</f>
        <v>-7.06</v>
      </c>
      <c r="BI231" s="219">
        <f>IF(VLOOKUP($AU231,'FE Source'!$A:$AK,26,FALSE)=0,"-",VLOOKUP($AU231,'FE Source'!$A:$AK,26,FALSE))</f>
        <v>15.23</v>
      </c>
      <c r="BJ231" s="219">
        <f>IF(VLOOKUP($AU231,'FE Source'!$A:$AK,27,FALSE)=0,"-",VLOOKUP($AU231,'FE Source'!$A:$AK,27,FALSE))</f>
        <v>17.68</v>
      </c>
      <c r="BK231" s="219">
        <f>IF(VLOOKUP($AU231,'FE Source'!$A:$AK,28,FALSE)=0,"-",VLOOKUP($AU231,'FE Source'!$A:$AK,28,FALSE))</f>
        <v>8.4</v>
      </c>
      <c r="BL231" s="219">
        <f>IF(VLOOKUP($AU231,'FE Source'!$A:$AK,29,FALSE)=0,"-",VLOOKUP($AU231,'FE Source'!$A:$AK,29,FALSE))</f>
        <v>-16.760000000000002</v>
      </c>
      <c r="BM231" s="219">
        <f>IF(VLOOKUP($AU231,'FE Source'!$A:$AK,30,FALSE)=0,"-",VLOOKUP($AU231,'FE Source'!$A:$AK,30,FALSE))</f>
        <v>10.67</v>
      </c>
      <c r="BN231" t="str">
        <f>IF(VLOOKUP($AU231,'FE Source'!$A:$AK,31,FALSE)="No Specified Index","-",IF(VLOOKUP($AU231,'FE Source'!$A:$AK,31,FALSE)=0,"-",VLOOKUP($AU231,'FE Source'!$A:$AK,31,FALSE)))</f>
        <v>36SP500 24FWXUS 24ML5 16FWGBIX Index</v>
      </c>
      <c r="BO231" s="217">
        <f>IF(VLOOKUP($AU231,'FE Source'!$A:$AK,32,FALSE)=0,"-",VLOOKUP($AU231,'FE Source'!$A:$AK,32,FALSE))</f>
        <v>35433</v>
      </c>
      <c r="BP231" s="18">
        <f>IF(VLOOKUP($AU231,'FE Source'!$AZ:$BC,2,FALSE)=0,"-",VLOOKUP($AU231,'FE Source'!$AZ:$BC,2,FALSE))</f>
        <v>-2.73</v>
      </c>
      <c r="BQ231" s="18">
        <f>IF(VLOOKUP($AU231,'FE Source'!$AZ:$BC,3,FALSE)=0,"-",VLOOKUP($AU231,'FE Source'!$AZ:$BC,3,FALSE))</f>
        <v>-4.2300000000000004</v>
      </c>
      <c r="BR231" s="18">
        <f>IF(VLOOKUP($AU231,'FE Source'!$AZ:$BC,4,FALSE)=0,"-",VLOOKUP($AU231,'FE Source'!$AZ:$BC,4,FALSE))</f>
        <v>-4.54</v>
      </c>
    </row>
    <row r="232" spans="1:70" ht="15" customHeight="1">
      <c r="A232" s="3"/>
      <c r="B232" s="159" t="str">
        <f>INDEX('UT - Retail'!$A$7:$A$1409,MATCH(AU232,'UT - Retail'!$U$7:$U$1409,0),1)</f>
        <v xml:space="preserve">Blackrock </v>
      </c>
      <c r="C232" s="710" t="str">
        <f>INDEX('UT - Retail'!$B$7:$B$1409,MATCH(AU232,'UT - Retail'!$U$7:$U$1409,0),1)</f>
        <v>Blackrock Global Equity Income A5 SGD-H</v>
      </c>
      <c r="D232" s="711"/>
      <c r="E232" s="147" t="str">
        <f>VLOOKUP(C232,'UT - Retail'!$B:$K,8,FALSE)</f>
        <v>Equities</v>
      </c>
      <c r="F232" s="82" t="str">
        <f>VLOOKUP(C232,'UT - Retail'!$B:$K,9,FALSE)</f>
        <v>Global</v>
      </c>
      <c r="G232" s="82" t="str">
        <f>VLOOKUP(C232,'UT - Retail'!$B:$K,10,FALSE)</f>
        <v>General</v>
      </c>
      <c r="H232" s="82" t="str">
        <f>VLOOKUP(C232,'UT - Retail'!$B:$N,13,FALSE)</f>
        <v>No</v>
      </c>
      <c r="I232" s="82" t="str">
        <f>VLOOKUP(C232,'UT - Retail'!$B:$Q,14,FALSE)</f>
        <v>No</v>
      </c>
      <c r="J232" s="82" t="str">
        <f>VLOOKUP(C232,'UT - Retail'!$B:$Q,11,FALSE)</f>
        <v>No</v>
      </c>
      <c r="K232" s="130" t="str">
        <f>VLOOKUP(C232,'UT - Retail'!$B:$P,15,FALSE)</f>
        <v>Yes</v>
      </c>
      <c r="L232" s="82" t="str">
        <f>VLOOKUP(C232,'UT - Retail'!$B:$Q,16,FALSE)</f>
        <v>iFast</v>
      </c>
      <c r="M232" s="173" t="str">
        <f>VLOOKUP(C232,'UT - Retail'!$B:$K,6,FALSE)</f>
        <v>SGD</v>
      </c>
      <c r="N232" s="173" t="str">
        <f>IFERROR(IF(MATCH(C232,'Portfolio Construction'!$AL:$AL,0),"Yes","No"),"No")</f>
        <v>No</v>
      </c>
      <c r="O232" s="173" t="str">
        <f>IFERROR(IF(MATCH(C232,'Portfolio Construction'!$AN:$AN,0),"Yes","No"),"No")</f>
        <v>No</v>
      </c>
      <c r="P232" s="173" t="str">
        <f>IFERROR(IF(MATCH(C232,'Portfolio Construction'!$AP:$AP,0),"Yes","No"),"No")</f>
        <v>No</v>
      </c>
      <c r="Q232" s="173" t="str">
        <f>IFERROR(IF(MATCH(C232,'Portfolio Construction'!$AR:$AR,0),"Yes","No"),"No")</f>
        <v>No</v>
      </c>
      <c r="R232" s="173" t="str">
        <f>IFERROR(IF(MATCH(C232,'Portfolio Construction'!$AT:$AT,0),"Yes","No"),"No")</f>
        <v>No</v>
      </c>
      <c r="S232" s="173" t="str">
        <f>IFERROR(IF(MATCH(C232,'Portfolio Construction'!$AV:$AV,0),"Yes","No"),"No")</f>
        <v>No</v>
      </c>
      <c r="T232" s="173" t="str">
        <f>IFERROR(IF(MATCH(C232,'Portfolio Construction'!$AX:$AX,0),"Yes","No"),"No")</f>
        <v>No</v>
      </c>
      <c r="U232" s="173" t="str">
        <f>IFERROR(IF(MATCH(C232,'Portfolio Construction'!$AZ:$AZ,0),"Yes","No"),"No")</f>
        <v>No</v>
      </c>
      <c r="V232" s="173" t="str">
        <f>IFERROR(IF(MATCH(C232,'Portfolio Construction'!$BB:$BB,0),"Yes","No"),"No")</f>
        <v>No</v>
      </c>
      <c r="W232" s="619" t="e">
        <f>IF(VLOOKUP($AU232,'FE Source'!$A:$W,3,FALSE)=0,"-",VLOOKUP($AU232,'FE Source'!$A:$W,3,FALSE))</f>
        <v>#N/A</v>
      </c>
      <c r="X232" s="618" t="e">
        <f>IF(VLOOKUP($AU232,'FE Source'!$A:$W,4,FALSE)=0,"-",VLOOKUP($AU232,'FE Source'!$A:$W,4,FALSE))</f>
        <v>#N/A</v>
      </c>
      <c r="Y232" s="618" t="e">
        <f>IF(VLOOKUP($AU232,'FE Source'!$A:$W,5,FALSE)=0,"-",VLOOKUP($AU232,'FE Source'!$A:$W,5,FALSE))</f>
        <v>#N/A</v>
      </c>
      <c r="Z232" s="618" t="e">
        <f>IF(VLOOKUP($AU232,'FE Source'!$A:$W,6,FALSE)=0,"-",VLOOKUP($AU232,'FE Source'!$A:$W,6,FALSE))</f>
        <v>#N/A</v>
      </c>
      <c r="AA232" s="618" t="e">
        <f>IF(VLOOKUP($AU232,'FE Source'!$A:$W,7,FALSE)=0,"-",VLOOKUP($AU232,'FE Source'!$A:$W,7,FALSE))</f>
        <v>#N/A</v>
      </c>
      <c r="AB232" s="618" t="e">
        <f>IF(VLOOKUP($AU232,'FE Source'!$A:$W,8,FALSE)=0,"-",VLOOKUP($AU232,'FE Source'!$A:$W,8,FALSE))</f>
        <v>#N/A</v>
      </c>
      <c r="AC232" s="623" t="e">
        <f>IF(VLOOKUP($AU232,'FE Source'!$A:$W,9,FALSE)=0,"-",VLOOKUP($AU232,'FE Source'!$A:$W,9,FALSE))</f>
        <v>#N/A</v>
      </c>
      <c r="AD232" s="147" t="e">
        <f>IF(VLOOKUP($AU232,'FE Source'!$A:$W,10,FALSE)=0,"-",VLOOKUP($AU232,'FE Source'!$A:$W,10,FALSE))</f>
        <v>#N/A</v>
      </c>
      <c r="AE232" s="82" t="e">
        <f>IF(VLOOKUP($AU232,'FE Source'!$A:$W,11,FALSE)=0,"-",VLOOKUP($AU232,'FE Source'!$A:$W,11,FALSE))</f>
        <v>#N/A</v>
      </c>
      <c r="AF232" s="82" t="e">
        <f>IF(VLOOKUP($AU232,'FE Source'!$A:$W,12,FALSE)=0,"-",VLOOKUP($AU232,'FE Source'!$A:$W,12,FALSE))</f>
        <v>#N/A</v>
      </c>
      <c r="AG232" s="130" t="e">
        <f>IF(VLOOKUP($AU232,'FE Source'!$A:$W,14,FALSE)=0,"-",VLOOKUP($AU232,'FE Source'!$A:$W,14,FALSE))</f>
        <v>#N/A</v>
      </c>
      <c r="AH232" s="173" t="e">
        <f>IF(VLOOKUP($AU232,'FE Source'!$A:$DJ,33,FALSE)=0,"-",VLOOKUP($AU232,'FE Source'!$A:$DJ,33,FALSE))</f>
        <v>#N/A</v>
      </c>
      <c r="AI232" s="203" t="e">
        <f>IF(VLOOKUP($AU232,'FE Source'!$A:$Y,20,FALSE)=0,"-",VLOOKUP($AU232,'FE Source'!$A:$Y,20,FALSE))</f>
        <v>#N/A</v>
      </c>
      <c r="AJ232" s="257" t="e">
        <f>IF(VLOOKUP($AU232,'FE Source'!$A:$DJ,34,FALSE)=0,"-",VLOOKUP($AU232,'FE Source'!$A:$DJ,34,FALSE))</f>
        <v>#N/A</v>
      </c>
      <c r="AK232" s="257" t="e">
        <f>IF(VLOOKUP($AU232,'FE Source'!$A:$DJ,35,FALSE)=0,"-",VLOOKUP($AU232,'FE Source'!$A:$DJ,35,FALSE))</f>
        <v>#N/A</v>
      </c>
      <c r="AL232" s="326" t="e">
        <f>IF(VLOOKUP($AU232,'FE Source'!$A:$Y,19,FALSE)=0,"-",VLOOKUP($AU232,'FE Source'!$A:$Y,19,FALSE))</f>
        <v>#N/A</v>
      </c>
      <c r="AM232" s="259" t="e">
        <f>IF(VLOOKUP($AU232,'FE Source'!$A:$DJ,36,FALSE)=0,"-",VLOOKUP($AU232,'FE Source'!$A:$DJ,36,FALSE))</f>
        <v>#N/A</v>
      </c>
      <c r="AN232" s="165" t="e">
        <f>IF(VLOOKUP($AU232,'FE Source'!$A:$W,13,FALSE)=0,"-",VLOOKUP($AU232,'FE Source'!$A:$W,13,FALSE))</f>
        <v>#N/A</v>
      </c>
      <c r="AO232" s="198" t="str">
        <f>IF(J232="no","-",IF(VLOOKUP($AU232,'FE Source'!$A:$W,15,FALSE)=0,"-",VLOOKUP($AU232,'FE Source'!$A:$W,15,FALSE)))</f>
        <v>-</v>
      </c>
      <c r="AP232" s="201" t="str">
        <f>IF(AO232="-","-",IF(VLOOKUP($AU232,'FE Source'!$A:$Z,21,FALSE)=0,"-",IF(VLOOKUP($AU232,'FE Source'!$A:$Z,21,FALSE)=2,"Semi-Annual",IF(VLOOKUP($AU232,'FE Source'!$A:$Z,21,FALSE)=4,"Quarterly",IF(VLOOKUP($AU232,'FE Source'!$A:$Z,21,FALSE)=12,"Monthly","Annual")))))</f>
        <v>-</v>
      </c>
      <c r="AQ232" s="170" t="e">
        <f t="array" ref="AQ232">IF(VLOOKUP($AU232,'FE Source'!$A:$W,16,FALSE)=0,"-",VLOOKUP($AU232,'FE Source'!$A:$W,16,FALSE))</f>
        <v>#N/A</v>
      </c>
      <c r="AR232" s="175" t="e">
        <f>IF(VLOOKUP($AU232,'FE Source'!$A:$W,17,FALSE)=0,"-",VLOOKUP($AU232,'FE Source'!$A:$W,17,FALSE))</f>
        <v>#N/A</v>
      </c>
      <c r="AS232" s="173" t="e">
        <f>IF(VLOOKUP($AU232,'FE Source'!$AN:$AS,4,FALSE)="",VLOOKUP($AU232,'FE Source'!$AN:$AS,3,FALSE),VLOOKUP($AU232,'FE Source'!$AN:$AS,4,FALSE))</f>
        <v>#N/A</v>
      </c>
      <c r="AT232" s="179" t="e">
        <f>IF(VLOOKUP($AU232,'FE Source'!$AN:$AS,5,FALSE)=0,"-",VLOOKUP($AU232,'FE Source'!$AN:$AS,5,FALSE))</f>
        <v>#N/A</v>
      </c>
      <c r="AU232" s="163" t="s">
        <v>3799</v>
      </c>
      <c r="BE232" s="219" t="e">
        <f>IF(VLOOKUP($AU232,'FE Source'!$A:$AK,22,FALSE)=0,"-",VLOOKUP($AU232,'FE Source'!$A:$AK,22,FALSE))</f>
        <v>#N/A</v>
      </c>
      <c r="BF232" s="219" t="e">
        <f>IF(VLOOKUP($AU232,'FE Source'!$A:$AK,23,FALSE)=0,"-",VLOOKUP($AU232,'FE Source'!$A:$AK,23,FALSE))</f>
        <v>#N/A</v>
      </c>
      <c r="BG232" s="219" t="e">
        <f>IF(VLOOKUP($AU232,'FE Source'!$A:$AK,24,FALSE)=0,"-",VLOOKUP($AU232,'FE Source'!$A:$AK,24,FALSE))</f>
        <v>#N/A</v>
      </c>
      <c r="BH232" s="219" t="e">
        <f>IF(VLOOKUP($AU232,'FE Source'!$A:$AK,25,FALSE)=0,"-",VLOOKUP($AU232,'FE Source'!$A:$AK,25,FALSE))</f>
        <v>#N/A</v>
      </c>
      <c r="BI232" s="219" t="e">
        <f>IF(VLOOKUP($AU232,'FE Source'!$A:$AK,26,FALSE)=0,"-",VLOOKUP($AU232,'FE Source'!$A:$AK,26,FALSE))</f>
        <v>#N/A</v>
      </c>
      <c r="BJ232" s="219" t="e">
        <f>IF(VLOOKUP($AU232,'FE Source'!$A:$AK,27,FALSE)=0,"-",VLOOKUP($AU232,'FE Source'!$A:$AK,27,FALSE))</f>
        <v>#N/A</v>
      </c>
      <c r="BK232" s="219" t="e">
        <f>IF(VLOOKUP($AU232,'FE Source'!$A:$AK,28,FALSE)=0,"-",VLOOKUP($AU232,'FE Source'!$A:$AK,28,FALSE))</f>
        <v>#N/A</v>
      </c>
      <c r="BL232" s="219" t="e">
        <f>IF(VLOOKUP($AU232,'FE Source'!$A:$AK,29,FALSE)=0,"-",VLOOKUP($AU232,'FE Source'!$A:$AK,29,FALSE))</f>
        <v>#N/A</v>
      </c>
      <c r="BM232" s="219" t="e">
        <f>IF(VLOOKUP($AU232,'FE Source'!$A:$AK,30,FALSE)=0,"-",VLOOKUP($AU232,'FE Source'!$A:$AK,30,FALSE))</f>
        <v>#N/A</v>
      </c>
      <c r="BN232" t="e">
        <f>IF(VLOOKUP($AU232,'FE Source'!$A:$AK,31,FALSE)="No Specified Index","-",IF(VLOOKUP($AU232,'FE Source'!$A:$AK,31,FALSE)=0,"-",VLOOKUP($AU232,'FE Source'!$A:$AK,31,FALSE)))</f>
        <v>#N/A</v>
      </c>
      <c r="BO232" s="217" t="e">
        <f>IF(VLOOKUP($AU232,'FE Source'!$A:$AK,32,FALSE)=0,"-",VLOOKUP($AU232,'FE Source'!$A:$AK,32,FALSE))</f>
        <v>#N/A</v>
      </c>
      <c r="BP232" s="18" t="e">
        <f>IF(VLOOKUP($AU232,'FE Source'!$AZ:$BC,2,FALSE)=0,"-",VLOOKUP($AU232,'FE Source'!$AZ:$BC,2,FALSE))</f>
        <v>#N/A</v>
      </c>
      <c r="BQ232" s="18" t="e">
        <f>IF(VLOOKUP($AU232,'FE Source'!$AZ:$BC,3,FALSE)=0,"-",VLOOKUP($AU232,'FE Source'!$AZ:$BC,3,FALSE))</f>
        <v>#N/A</v>
      </c>
      <c r="BR232" s="18" t="e">
        <f>IF(VLOOKUP($AU232,'FE Source'!$AZ:$BC,4,FALSE)=0,"-",VLOOKUP($AU232,'FE Source'!$AZ:$BC,4,FALSE))</f>
        <v>#N/A</v>
      </c>
    </row>
    <row r="233" spans="1:70" ht="15" customHeight="1">
      <c r="A233" s="3"/>
      <c r="B233" s="159" t="str">
        <f>INDEX('UT - Retail'!$A$7:$A$1409,MATCH(AU233,'UT - Retail'!$U$7:$U$1409,0),1)</f>
        <v xml:space="preserve">Blackrock </v>
      </c>
      <c r="C233" s="710" t="str">
        <f>INDEX('UT - Retail'!$B$7:$B$1409,MATCH(AU233,'UT - Retail'!$U$7:$U$1409,0),1)</f>
        <v>Blackrock Global Equity Income A6 SGD-H</v>
      </c>
      <c r="D233" s="711"/>
      <c r="E233" s="147" t="str">
        <f>VLOOKUP(C233,'UT - Retail'!$B:$K,8,FALSE)</f>
        <v>Equities</v>
      </c>
      <c r="F233" s="82" t="str">
        <f>VLOOKUP(C233,'UT - Retail'!$B:$K,9,FALSE)</f>
        <v>Global</v>
      </c>
      <c r="G233" s="82" t="str">
        <f>VLOOKUP(C233,'UT - Retail'!$B:$K,10,FALSE)</f>
        <v>General</v>
      </c>
      <c r="H233" s="82" t="str">
        <f>VLOOKUP(C233,'UT - Retail'!$B:$N,13,FALSE)</f>
        <v>No</v>
      </c>
      <c r="I233" s="82" t="str">
        <f>VLOOKUP(C233,'UT - Retail'!$B:$Q,14,FALSE)</f>
        <v>No</v>
      </c>
      <c r="J233" s="82" t="str">
        <f>VLOOKUP(C233,'UT - Retail'!$B:$Q,11,FALSE)</f>
        <v>Yes</v>
      </c>
      <c r="K233" s="130" t="str">
        <f>VLOOKUP(C233,'UT - Retail'!$B:$P,15,FALSE)</f>
        <v>Yes</v>
      </c>
      <c r="L233" s="82" t="str">
        <f>VLOOKUP(C233,'UT - Retail'!$B:$Q,16,FALSE)</f>
        <v>Both</v>
      </c>
      <c r="M233" s="173" t="str">
        <f>VLOOKUP(C233,'UT - Retail'!$B:$K,6,FALSE)</f>
        <v>SGD</v>
      </c>
      <c r="N233" s="173" t="str">
        <f>IFERROR(IF(MATCH(C233,'Portfolio Construction'!$AL:$AL,0),"Yes","No"),"No")</f>
        <v>No</v>
      </c>
      <c r="O233" s="173" t="str">
        <f>IFERROR(IF(MATCH(C233,'Portfolio Construction'!$AN:$AN,0),"Yes","No"),"No")</f>
        <v>No</v>
      </c>
      <c r="P233" s="173" t="str">
        <f>IFERROR(IF(MATCH(C233,'Portfolio Construction'!$AP:$AP,0),"Yes","No"),"No")</f>
        <v>No</v>
      </c>
      <c r="Q233" s="173" t="str">
        <f>IFERROR(IF(MATCH(C233,'Portfolio Construction'!$AR:$AR,0),"Yes","No"),"No")</f>
        <v>No</v>
      </c>
      <c r="R233" s="173" t="str">
        <f>IFERROR(IF(MATCH(C233,'Portfolio Construction'!$AT:$AT,0),"Yes","No"),"No")</f>
        <v>No</v>
      </c>
      <c r="S233" s="173" t="str">
        <f>IFERROR(IF(MATCH(C233,'Portfolio Construction'!$AV:$AV,0),"Yes","No"),"No")</f>
        <v>No</v>
      </c>
      <c r="T233" s="173" t="str">
        <f>IFERROR(IF(MATCH(C233,'Portfolio Construction'!$AX:$AX,0),"Yes","No"),"No")</f>
        <v>No</v>
      </c>
      <c r="U233" s="173" t="str">
        <f>IFERROR(IF(MATCH(C233,'Portfolio Construction'!$AZ:$AZ,0),"Yes","No"),"No")</f>
        <v>No</v>
      </c>
      <c r="V233" s="173" t="str">
        <f>IFERROR(IF(MATCH(C233,'Portfolio Construction'!$BB:$BB,0),"Yes","No"),"No")</f>
        <v>No</v>
      </c>
      <c r="W233" s="619">
        <f>IF(VLOOKUP($AU233,'FE Source'!$A:$W,3,FALSE)=0,"-",VLOOKUP($AU233,'FE Source'!$A:$W,3,FALSE))</f>
        <v>-1.47</v>
      </c>
      <c r="X233" s="618">
        <f>IF(VLOOKUP($AU233,'FE Source'!$A:$W,4,FALSE)=0,"-",VLOOKUP($AU233,'FE Source'!$A:$W,4,FALSE))</f>
        <v>5.18</v>
      </c>
      <c r="Y233" s="618">
        <f>IF(VLOOKUP($AU233,'FE Source'!$A:$W,5,FALSE)=0,"-",VLOOKUP($AU233,'FE Source'!$A:$W,5,FALSE))</f>
        <v>-4.0199999999999996</v>
      </c>
      <c r="Z233" s="618">
        <f>IF(VLOOKUP($AU233,'FE Source'!$A:$W,6,FALSE)=0,"-",VLOOKUP($AU233,'FE Source'!$A:$W,6,FALSE))</f>
        <v>2.59</v>
      </c>
      <c r="AA233" s="618">
        <f>IF(VLOOKUP($AU233,'FE Source'!$A:$W,7,FALSE)=0,"-",VLOOKUP($AU233,'FE Source'!$A:$W,7,FALSE))</f>
        <v>3.86</v>
      </c>
      <c r="AB233" s="618">
        <f>IF(VLOOKUP($AU233,'FE Source'!$A:$W,8,FALSE)=0,"-",VLOOKUP($AU233,'FE Source'!$A:$W,8,FALSE))</f>
        <v>7.74</v>
      </c>
      <c r="AC233" s="623">
        <f>IF(VLOOKUP($AU233,'FE Source'!$A:$W,9,FALSE)=0,"-",VLOOKUP($AU233,'FE Source'!$A:$W,9,FALSE))</f>
        <v>4.22</v>
      </c>
      <c r="AD233" s="147">
        <f>IF(VLOOKUP($AU233,'FE Source'!$A:$W,10,FALSE)=0,"-",VLOOKUP($AU233,'FE Source'!$A:$W,10,FALSE))</f>
        <v>1.0900000000000001</v>
      </c>
      <c r="AE233" s="82">
        <f>IF(VLOOKUP($AU233,'FE Source'!$A:$W,11,FALSE)=0,"-",VLOOKUP($AU233,'FE Source'!$A:$W,11,FALSE))</f>
        <v>14.69</v>
      </c>
      <c r="AF233" s="82" t="str">
        <f>IF(VLOOKUP($AU233,'FE Source'!$A:$W,12,FALSE)=0,"-",VLOOKUP($AU233,'FE Source'!$A:$W,12,FALSE))</f>
        <v>-</v>
      </c>
      <c r="AG233" s="130">
        <f>IF(VLOOKUP($AU233,'FE Source'!$A:$W,14,FALSE)=0,"-",VLOOKUP($AU233,'FE Source'!$A:$W,14,FALSE))</f>
        <v>-18.27</v>
      </c>
      <c r="AH233" s="173">
        <f>IF(VLOOKUP($AU233,'FE Source'!$A:$DJ,33,FALSE)=0,"-",VLOOKUP($AU233,'FE Source'!$A:$DJ,33,FALSE))</f>
        <v>108.79</v>
      </c>
      <c r="AI233" s="203">
        <f>IF(VLOOKUP($AU233,'FE Source'!$A:$Y,20,FALSE)=0,"-",VLOOKUP($AU233,'FE Source'!$A:$Y,20,FALSE))</f>
        <v>106.28</v>
      </c>
      <c r="AJ233" s="257">
        <f>IF(VLOOKUP($AU233,'FE Source'!$A:$DJ,34,FALSE)=0,"-",VLOOKUP($AU233,'FE Source'!$A:$DJ,34,FALSE))</f>
        <v>105.08</v>
      </c>
      <c r="AK233" s="257">
        <f>IF(VLOOKUP($AU233,'FE Source'!$A:$DJ,35,FALSE)=0,"-",VLOOKUP($AU233,'FE Source'!$A:$DJ,35,FALSE))</f>
        <v>124.17</v>
      </c>
      <c r="AL233" s="326">
        <f>IF(VLOOKUP($AU233,'FE Source'!$A:$Y,19,FALSE)=0,"-",VLOOKUP($AU233,'FE Source'!$A:$Y,19,FALSE))</f>
        <v>114.72</v>
      </c>
      <c r="AM233" s="259">
        <f>IF(VLOOKUP($AU233,'FE Source'!$A:$DJ,36,FALSE)=0,"-",VLOOKUP($AU233,'FE Source'!$A:$DJ,36,FALSE))</f>
        <v>105.05</v>
      </c>
      <c r="AN233" s="165">
        <f>IF(VLOOKUP($AU233,'FE Source'!$A:$W,13,FALSE)=0,"-",VLOOKUP($AU233,'FE Source'!$A:$W,13,FALSE))</f>
        <v>1159.4000000000001</v>
      </c>
      <c r="AO233" s="198">
        <f>IF(J233="no","-",IF(VLOOKUP($AU233,'FE Source'!$A:$W,15,FALSE)=0,"-",VLOOKUP($AU233,'FE Source'!$A:$W,15,FALSE)))</f>
        <v>2.4300000000000002</v>
      </c>
      <c r="AP233" s="201" t="str">
        <f>IF(AO233="-","-",IF(VLOOKUP($AU233,'FE Source'!$A:$Z,21,FALSE)=0,"-",IF(VLOOKUP($AU233,'FE Source'!$A:$Z,21,FALSE)=2,"Semi-Annual",IF(VLOOKUP($AU233,'FE Source'!$A:$Z,21,FALSE)=4,"Quarterly",IF(VLOOKUP($AU233,'FE Source'!$A:$Z,21,FALSE)=12,"Monthly","Annual")))))</f>
        <v>Monthly</v>
      </c>
      <c r="AQ233" s="170">
        <f t="array" ref="AQ233">IF(VLOOKUP($AU233,'FE Source'!$A:$W,16,FALSE)=0,"-",VLOOKUP($AU233,'FE Source'!$A:$W,16,FALSE))</f>
        <v>1.76</v>
      </c>
      <c r="AR233" s="175" t="str">
        <f>IF(VLOOKUP($AU233,'FE Source'!$A:$W,17,FALSE)=0,"-",VLOOKUP($AU233,'FE Source'!$A:$W,17,FALSE))</f>
        <v>-</v>
      </c>
      <c r="AS233" s="173">
        <f>IF(VLOOKUP($AU233,'FE Source'!$AN:$AS,4,FALSE)="",VLOOKUP($AU233,'FE Source'!$AN:$AS,3,FALSE),VLOOKUP($AU233,'FE Source'!$AN:$AS,4,FALSE))</f>
        <v>11.83</v>
      </c>
      <c r="AT233" s="179">
        <f>IF(VLOOKUP($AU233,'FE Source'!$AN:$AS,5,FALSE)=0,"-",VLOOKUP($AU233,'FE Source'!$AN:$AS,5,FALSE))</f>
        <v>45783</v>
      </c>
      <c r="AU233" s="163" t="s">
        <v>1163</v>
      </c>
      <c r="BE233" s="219">
        <f>IF(VLOOKUP($AU233,'FE Source'!$A:$AK,22,FALSE)=0,"-",VLOOKUP($AU233,'FE Source'!$A:$AK,22,FALSE))</f>
        <v>0.85</v>
      </c>
      <c r="BF233" s="219">
        <f>IF(VLOOKUP($AU233,'FE Source'!$A:$AK,23,FALSE)=0,"-",VLOOKUP($AU233,'FE Source'!$A:$AK,23,FALSE))</f>
        <v>4.18</v>
      </c>
      <c r="BG233" s="219">
        <f>IF(VLOOKUP($AU233,'FE Source'!$A:$AK,24,FALSE)=0,"-",VLOOKUP($AU233,'FE Source'!$A:$AK,24,FALSE))</f>
        <v>17.670000000000002</v>
      </c>
      <c r="BH233" s="219">
        <f>IF(VLOOKUP($AU233,'FE Source'!$A:$AK,25,FALSE)=0,"-",VLOOKUP($AU233,'FE Source'!$A:$AK,25,FALSE))</f>
        <v>-13.01</v>
      </c>
      <c r="BI233" s="219">
        <f>IF(VLOOKUP($AU233,'FE Source'!$A:$AK,26,FALSE)=0,"-",VLOOKUP($AU233,'FE Source'!$A:$AK,26,FALSE))</f>
        <v>20.03</v>
      </c>
      <c r="BJ233" s="219">
        <f>IF(VLOOKUP($AU233,'FE Source'!$A:$AK,27,FALSE)=0,"-",VLOOKUP($AU233,'FE Source'!$A:$AK,27,FALSE))</f>
        <v>3.88</v>
      </c>
      <c r="BK233" s="219">
        <f>IF(VLOOKUP($AU233,'FE Source'!$A:$AK,28,FALSE)=0,"-",VLOOKUP($AU233,'FE Source'!$A:$AK,28,FALSE))</f>
        <v>16.57</v>
      </c>
      <c r="BL233" s="219">
        <f>IF(VLOOKUP($AU233,'FE Source'!$A:$AK,29,FALSE)=0,"-",VLOOKUP($AU233,'FE Source'!$A:$AK,29,FALSE))</f>
        <v>-15.78</v>
      </c>
      <c r="BM233" s="219">
        <f>IF(VLOOKUP($AU233,'FE Source'!$A:$AK,30,FALSE)=0,"-",VLOOKUP($AU233,'FE Source'!$A:$AK,30,FALSE))</f>
        <v>13.1</v>
      </c>
      <c r="BN233" t="str">
        <f>IF(VLOOKUP($AU233,'FE Source'!$A:$AK,31,FALSE)="No Specified Index","-",IF(VLOOKUP($AU233,'FE Source'!$A:$AK,31,FALSE)=0,"-",VLOOKUP($AU233,'FE Source'!$A:$AK,31,FALSE)))</f>
        <v>MSCI AC World</v>
      </c>
      <c r="BO233" s="217">
        <f>IF(VLOOKUP($AU233,'FE Source'!$A:$AK,32,FALSE)=0,"-",VLOOKUP($AU233,'FE Source'!$A:$AK,32,FALSE))</f>
        <v>41472</v>
      </c>
      <c r="BP233" s="18" t="str">
        <f>IF(VLOOKUP($AU233,'FE Source'!$AZ:$BC,2,FALSE)=0,"-",VLOOKUP($AU233,'FE Source'!$AZ:$BC,2,FALSE))</f>
        <v>-</v>
      </c>
      <c r="BQ233" s="18" t="str">
        <f>IF(VLOOKUP($AU233,'FE Source'!$AZ:$BC,3,FALSE)=0,"-",VLOOKUP($AU233,'FE Source'!$AZ:$BC,3,FALSE))</f>
        <v>-</v>
      </c>
      <c r="BR233" s="18" t="str">
        <f>IF(VLOOKUP($AU233,'FE Source'!$AZ:$BC,4,FALSE)=0,"-",VLOOKUP($AU233,'FE Source'!$AZ:$BC,4,FALSE))</f>
        <v>-</v>
      </c>
    </row>
    <row r="234" spans="1:70" ht="15" customHeight="1">
      <c r="A234" s="3"/>
      <c r="B234" s="159" t="str">
        <f>INDEX('UT - Retail'!$A$7:$A$1409,MATCH(AU234,'UT - Retail'!$U$7:$U$1409,0),1)</f>
        <v xml:space="preserve">Blackrock </v>
      </c>
      <c r="C234" s="710" t="str">
        <f>INDEX('UT - Retail'!$B$7:$B$1409,MATCH(AU234,'UT - Retail'!$U$7:$U$1409,0),1)</f>
        <v>Blackrock Global Equity Income A6 USD</v>
      </c>
      <c r="D234" s="711"/>
      <c r="E234" s="147" t="str">
        <f>VLOOKUP(C234,'UT - Retail'!$B:$K,8,FALSE)</f>
        <v>Equities</v>
      </c>
      <c r="F234" s="82" t="str">
        <f>VLOOKUP(C234,'UT - Retail'!$B:$K,9,FALSE)</f>
        <v>Global</v>
      </c>
      <c r="G234" s="82" t="str">
        <f>VLOOKUP(C234,'UT - Retail'!$B:$K,10,FALSE)</f>
        <v>General</v>
      </c>
      <c r="H234" s="82" t="str">
        <f>VLOOKUP(C234,'UT - Retail'!$B:$N,13,FALSE)</f>
        <v>No</v>
      </c>
      <c r="I234" s="82" t="str">
        <f>VLOOKUP(C234,'UT - Retail'!$B:$Q,14,FALSE)</f>
        <v>No</v>
      </c>
      <c r="J234" s="82" t="str">
        <f>VLOOKUP(C234,'UT - Retail'!$B:$Q,11,FALSE)</f>
        <v>Yes</v>
      </c>
      <c r="K234" s="130" t="str">
        <f>VLOOKUP(C234,'UT - Retail'!$B:$P,15,FALSE)</f>
        <v>Yes</v>
      </c>
      <c r="L234" s="82" t="str">
        <f>VLOOKUP(C234,'UT - Retail'!$B:$Q,16,FALSE)</f>
        <v>Both</v>
      </c>
      <c r="M234" s="173" t="str">
        <f>VLOOKUP(C234,'UT - Retail'!$B:$K,6,FALSE)</f>
        <v>USD</v>
      </c>
      <c r="N234" s="173" t="str">
        <f>IFERROR(IF(MATCH(C234,'Portfolio Construction'!$AL:$AL,0),"Yes","No"),"No")</f>
        <v>No</v>
      </c>
      <c r="O234" s="173" t="str">
        <f>IFERROR(IF(MATCH(C234,'Portfolio Construction'!$AN:$AN,0),"Yes","No"),"No")</f>
        <v>No</v>
      </c>
      <c r="P234" s="173" t="str">
        <f>IFERROR(IF(MATCH(C234,'Portfolio Construction'!$AP:$AP,0),"Yes","No"),"No")</f>
        <v>No</v>
      </c>
      <c r="Q234" s="173" t="str">
        <f>IFERROR(IF(MATCH(C234,'Portfolio Construction'!$AR:$AR,0),"Yes","No"),"No")</f>
        <v>No</v>
      </c>
      <c r="R234" s="173" t="str">
        <f>IFERROR(IF(MATCH(C234,'Portfolio Construction'!$AT:$AT,0),"Yes","No"),"No")</f>
        <v>No</v>
      </c>
      <c r="S234" s="173" t="str">
        <f>IFERROR(IF(MATCH(C234,'Portfolio Construction'!$AV:$AV,0),"Yes","No"),"No")</f>
        <v>No</v>
      </c>
      <c r="T234" s="173" t="str">
        <f>IFERROR(IF(MATCH(C234,'Portfolio Construction'!$AX:$AX,0),"Yes","No"),"No")</f>
        <v>No</v>
      </c>
      <c r="U234" s="173" t="str">
        <f>IFERROR(IF(MATCH(C234,'Portfolio Construction'!$AZ:$AZ,0),"Yes","No"),"No")</f>
        <v>No</v>
      </c>
      <c r="V234" s="173" t="str">
        <f>IFERROR(IF(MATCH(C234,'Portfolio Construction'!$BB:$BB,0),"Yes","No"),"No")</f>
        <v>No</v>
      </c>
      <c r="W234" s="619">
        <f>IF(VLOOKUP($AU234,'FE Source'!$A:$W,3,FALSE)=0,"-",VLOOKUP($AU234,'FE Source'!$A:$W,3,FALSE))</f>
        <v>-5.88</v>
      </c>
      <c r="X234" s="618">
        <f>IF(VLOOKUP($AU234,'FE Source'!$A:$W,4,FALSE)=0,"-",VLOOKUP($AU234,'FE Source'!$A:$W,4,FALSE))</f>
        <v>1.55</v>
      </c>
      <c r="Y234" s="618">
        <f>IF(VLOOKUP($AU234,'FE Source'!$A:$W,5,FALSE)=0,"-",VLOOKUP($AU234,'FE Source'!$A:$W,5,FALSE))</f>
        <v>-6.02</v>
      </c>
      <c r="Z234" s="618">
        <f>IF(VLOOKUP($AU234,'FE Source'!$A:$W,6,FALSE)=0,"-",VLOOKUP($AU234,'FE Source'!$A:$W,6,FALSE))</f>
        <v>0.19</v>
      </c>
      <c r="AA234" s="618">
        <f>IF(VLOOKUP($AU234,'FE Source'!$A:$W,7,FALSE)=0,"-",VLOOKUP($AU234,'FE Source'!$A:$W,7,FALSE))</f>
        <v>3.41</v>
      </c>
      <c r="AB234" s="618">
        <f>IF(VLOOKUP($AU234,'FE Source'!$A:$W,8,FALSE)=0,"-",VLOOKUP($AU234,'FE Source'!$A:$W,8,FALSE))</f>
        <v>7.07</v>
      </c>
      <c r="AC234" s="623">
        <f>IF(VLOOKUP($AU234,'FE Source'!$A:$W,9,FALSE)=0,"-",VLOOKUP($AU234,'FE Source'!$A:$W,9,FALSE))</f>
        <v>5.01</v>
      </c>
      <c r="AD234" s="147">
        <f>IF(VLOOKUP($AU234,'FE Source'!$A:$W,10,FALSE)=0,"-",VLOOKUP($AU234,'FE Source'!$A:$W,10,FALSE))</f>
        <v>0.92</v>
      </c>
      <c r="AE234" s="82">
        <f>IF(VLOOKUP($AU234,'FE Source'!$A:$W,11,FALSE)=0,"-",VLOOKUP($AU234,'FE Source'!$A:$W,11,FALSE))</f>
        <v>11.87</v>
      </c>
      <c r="AF234" s="82" t="str">
        <f>IF(VLOOKUP($AU234,'FE Source'!$A:$W,12,FALSE)=0,"-",VLOOKUP($AU234,'FE Source'!$A:$W,12,FALSE))</f>
        <v>-</v>
      </c>
      <c r="AG234" s="130">
        <f>IF(VLOOKUP($AU234,'FE Source'!$A:$W,14,FALSE)=0,"-",VLOOKUP($AU234,'FE Source'!$A:$W,14,FALSE))</f>
        <v>-14.58</v>
      </c>
      <c r="AH234" s="173">
        <f>IF(VLOOKUP($AU234,'FE Source'!$A:$DJ,33,FALSE)=0,"-",VLOOKUP($AU234,'FE Source'!$A:$DJ,33,FALSE))</f>
        <v>99.11</v>
      </c>
      <c r="AI234" s="203">
        <f>IF(VLOOKUP($AU234,'FE Source'!$A:$Y,20,FALSE)=0,"-",VLOOKUP($AU234,'FE Source'!$A:$Y,20,FALSE))</f>
        <v>85.64</v>
      </c>
      <c r="AJ234" s="257">
        <f>IF(VLOOKUP($AU234,'FE Source'!$A:$DJ,34,FALSE)=0,"-",VLOOKUP($AU234,'FE Source'!$A:$DJ,34,FALSE))</f>
        <v>81.02</v>
      </c>
      <c r="AK234" s="257">
        <f>IF(VLOOKUP($AU234,'FE Source'!$A:$DJ,35,FALSE)=0,"-",VLOOKUP($AU234,'FE Source'!$A:$DJ,35,FALSE))</f>
        <v>134.66999999999999</v>
      </c>
      <c r="AL234" s="326">
        <f>IF(VLOOKUP($AU234,'FE Source'!$A:$Y,19,FALSE)=0,"-",VLOOKUP($AU234,'FE Source'!$A:$Y,19,FALSE))</f>
        <v>99.75</v>
      </c>
      <c r="AM234" s="259">
        <f>IF(VLOOKUP($AU234,'FE Source'!$A:$DJ,36,FALSE)=0,"-",VLOOKUP($AU234,'FE Source'!$A:$DJ,36,FALSE))</f>
        <v>89.8</v>
      </c>
      <c r="AN234" s="165">
        <f>IF(VLOOKUP($AU234,'FE Source'!$A:$W,13,FALSE)=0,"-",VLOOKUP($AU234,'FE Source'!$A:$W,13,FALSE))</f>
        <v>1159.4000000000001</v>
      </c>
      <c r="AO234" s="198">
        <f>IF(J234="no","-",IF(VLOOKUP($AU234,'FE Source'!$A:$W,15,FALSE)=0,"-",VLOOKUP($AU234,'FE Source'!$A:$W,15,FALSE)))</f>
        <v>2.31</v>
      </c>
      <c r="AP234" s="201" t="str">
        <f>IF(AO234="-","-",IF(VLOOKUP($AU234,'FE Source'!$A:$Z,21,FALSE)=0,"-",IF(VLOOKUP($AU234,'FE Source'!$A:$Z,21,FALSE)=2,"Semi-Annual",IF(VLOOKUP($AU234,'FE Source'!$A:$Z,21,FALSE)=4,"Quarterly",IF(VLOOKUP($AU234,'FE Source'!$A:$Z,21,FALSE)=12,"Monthly","Annual")))))</f>
        <v>Monthly</v>
      </c>
      <c r="AQ234" s="170">
        <f t="array" ref="AQ234">IF(VLOOKUP($AU234,'FE Source'!$A:$W,16,FALSE)=0,"-",VLOOKUP($AU234,'FE Source'!$A:$W,16,FALSE))</f>
        <v>1.81</v>
      </c>
      <c r="AR234" s="175" t="str">
        <f>IF(VLOOKUP($AU234,'FE Source'!$A:$W,17,FALSE)=0,"-",VLOOKUP($AU234,'FE Source'!$A:$W,17,FALSE))</f>
        <v>Neutral</v>
      </c>
      <c r="AS234" s="173">
        <f>IF(VLOOKUP($AU234,'FE Source'!$AN:$AS,4,FALSE)="",VLOOKUP($AU234,'FE Source'!$AN:$AS,3,FALSE),VLOOKUP($AU234,'FE Source'!$AN:$AS,4,FALSE))</f>
        <v>16.22</v>
      </c>
      <c r="AT234" s="179">
        <f>IF(VLOOKUP($AU234,'FE Source'!$AN:$AS,5,FALSE)=0,"-",VLOOKUP($AU234,'FE Source'!$AN:$AS,5,FALSE))</f>
        <v>45783</v>
      </c>
      <c r="AU234" s="163" t="s">
        <v>1164</v>
      </c>
      <c r="BE234" s="219">
        <f>IF(VLOOKUP($AU234,'FE Source'!$A:$AK,22,FALSE)=0,"-",VLOOKUP($AU234,'FE Source'!$A:$AK,22,FALSE))</f>
        <v>7.64</v>
      </c>
      <c r="BF234" s="219">
        <f>IF(VLOOKUP($AU234,'FE Source'!$A:$AK,23,FALSE)=0,"-",VLOOKUP($AU234,'FE Source'!$A:$AK,23,FALSE))</f>
        <v>6.14</v>
      </c>
      <c r="BG234" s="219">
        <f>IF(VLOOKUP($AU234,'FE Source'!$A:$AK,24,FALSE)=0,"-",VLOOKUP($AU234,'FE Source'!$A:$AK,24,FALSE))</f>
        <v>9.65</v>
      </c>
      <c r="BH234" s="219">
        <f>IF(VLOOKUP($AU234,'FE Source'!$A:$AK,25,FALSE)=0,"-",VLOOKUP($AU234,'FE Source'!$A:$AK,25,FALSE))</f>
        <v>-10.41</v>
      </c>
      <c r="BI234" s="219">
        <f>IF(VLOOKUP($AU234,'FE Source'!$A:$AK,26,FALSE)=0,"-",VLOOKUP($AU234,'FE Source'!$A:$AK,26,FALSE))</f>
        <v>19.46</v>
      </c>
      <c r="BJ234" s="219">
        <f>IF(VLOOKUP($AU234,'FE Source'!$A:$AK,27,FALSE)=0,"-",VLOOKUP($AU234,'FE Source'!$A:$AK,27,FALSE))</f>
        <v>3.65</v>
      </c>
      <c r="BK234" s="219">
        <f>IF(VLOOKUP($AU234,'FE Source'!$A:$AK,28,FALSE)=0,"-",VLOOKUP($AU234,'FE Source'!$A:$AK,28,FALSE))</f>
        <v>19.13</v>
      </c>
      <c r="BL234" s="219">
        <f>IF(VLOOKUP($AU234,'FE Source'!$A:$AK,29,FALSE)=0,"-",VLOOKUP($AU234,'FE Source'!$A:$AK,29,FALSE))</f>
        <v>-15.3</v>
      </c>
      <c r="BM234" s="219">
        <f>IF(VLOOKUP($AU234,'FE Source'!$A:$AK,30,FALSE)=0,"-",VLOOKUP($AU234,'FE Source'!$A:$AK,30,FALSE))</f>
        <v>13.45</v>
      </c>
      <c r="BN234" t="str">
        <f>IF(VLOOKUP($AU234,'FE Source'!$A:$AK,31,FALSE)="No Specified Index","-",IF(VLOOKUP($AU234,'FE Source'!$A:$AK,31,FALSE)=0,"-",VLOOKUP($AU234,'FE Source'!$A:$AK,31,FALSE)))</f>
        <v>MSCI AC World</v>
      </c>
      <c r="BO234" s="217">
        <f>IF(VLOOKUP($AU234,'FE Source'!$A:$AK,32,FALSE)=0,"-",VLOOKUP($AU234,'FE Source'!$A:$AK,32,FALSE))</f>
        <v>40940</v>
      </c>
      <c r="BP234" s="18">
        <f>IF(VLOOKUP($AU234,'FE Source'!$AZ:$BC,2,FALSE)=0,"-",VLOOKUP($AU234,'FE Source'!$AZ:$BC,2,FALSE))</f>
        <v>-2.71</v>
      </c>
      <c r="BQ234" s="18" t="str">
        <f>IF(VLOOKUP($AU234,'FE Source'!$AZ:$BC,3,FALSE)=0,"-",VLOOKUP($AU234,'FE Source'!$AZ:$BC,3,FALSE))</f>
        <v>-</v>
      </c>
      <c r="BR234" s="18" t="str">
        <f>IF(VLOOKUP($AU234,'FE Source'!$AZ:$BC,4,FALSE)=0,"-",VLOOKUP($AU234,'FE Source'!$AZ:$BC,4,FALSE))</f>
        <v>-</v>
      </c>
    </row>
    <row r="235" spans="1:70" ht="15" customHeight="1">
      <c r="A235" s="3"/>
      <c r="B235" s="159" t="str">
        <f>INDEX('UT - Retail'!$A$7:$A$1409,MATCH(AU235,'UT - Retail'!$U$7:$U$1409,0),1)</f>
        <v xml:space="preserve">Blackrock </v>
      </c>
      <c r="C235" s="706" t="str">
        <f>INDEX('UT - Retail'!$B$7:$B$1409,MATCH(AU235,'UT - Retail'!$U$7:$U$1409,0),1)</f>
        <v>Blackrock Global Equity Income A8 AUD-H</v>
      </c>
      <c r="D235" s="707"/>
      <c r="E235" s="150" t="str">
        <f>VLOOKUP(C235,'UT - Retail'!$B:$K,8,FALSE)</f>
        <v>Equities</v>
      </c>
      <c r="F235" s="141" t="str">
        <f>VLOOKUP(C235,'UT - Retail'!$B:$K,9,FALSE)</f>
        <v>Global</v>
      </c>
      <c r="G235" s="141" t="str">
        <f>VLOOKUP(C235,'UT - Retail'!$B:$K,10,FALSE)</f>
        <v>General</v>
      </c>
      <c r="H235" s="82" t="str">
        <f>VLOOKUP(C235,'UT - Retail'!$B:$N,13,FALSE)</f>
        <v>No</v>
      </c>
      <c r="I235" s="82" t="str">
        <f>VLOOKUP(C235,'UT - Retail'!$B:$Q,14,FALSE)</f>
        <v>No</v>
      </c>
      <c r="J235" s="141" t="str">
        <f>VLOOKUP(C235,'UT - Retail'!$B:$Q,11,FALSE)</f>
        <v>No</v>
      </c>
      <c r="K235" s="130" t="str">
        <f>VLOOKUP(C235,'UT - Retail'!$B:$P,15,FALSE)</f>
        <v>Yes</v>
      </c>
      <c r="L235" s="82" t="str">
        <f>VLOOKUP(C235,'UT - Retail'!$B:$Q,16,FALSE)</f>
        <v>iFast</v>
      </c>
      <c r="M235" s="395" t="str">
        <f>VLOOKUP(C235,'UT - Retail'!$B:$K,6,FALSE)</f>
        <v>AUD</v>
      </c>
      <c r="N235" s="395" t="str">
        <f>IFERROR(IF(MATCH(C235,'Portfolio Construction'!$AL:$AL,0),"Yes","No"),"No")</f>
        <v>No</v>
      </c>
      <c r="O235" s="395" t="str">
        <f>IFERROR(IF(MATCH(C235,'Portfolio Construction'!$AN:$AN,0),"Yes","No"),"No")</f>
        <v>No</v>
      </c>
      <c r="P235" s="395" t="str">
        <f>IFERROR(IF(MATCH(C235,'Portfolio Construction'!$AP:$AP,0),"Yes","No"),"No")</f>
        <v>No</v>
      </c>
      <c r="Q235" s="395" t="str">
        <f>IFERROR(IF(MATCH(C235,'Portfolio Construction'!$AR:$AR,0),"Yes","No"),"No")</f>
        <v>No</v>
      </c>
      <c r="R235" s="395" t="str">
        <f>IFERROR(IF(MATCH(C235,'Portfolio Construction'!$AT:$AT,0),"Yes","No"),"No")</f>
        <v>No</v>
      </c>
      <c r="S235" s="395" t="str">
        <f>IFERROR(IF(MATCH(C235,'Portfolio Construction'!$AV:$AV,0),"Yes","No"),"No")</f>
        <v>No</v>
      </c>
      <c r="T235" s="395" t="str">
        <f>IFERROR(IF(MATCH(C235,'Portfolio Construction'!$AX:$AX,0),"Yes","No"),"No")</f>
        <v>No</v>
      </c>
      <c r="U235" s="395" t="str">
        <f>IFERROR(IF(MATCH(C235,'Portfolio Construction'!$AZ:$AZ,0),"Yes","No"),"No")</f>
        <v>No</v>
      </c>
      <c r="V235" s="395" t="str">
        <f>IFERROR(IF(MATCH(C235,'Portfolio Construction'!$BB:$BB,0),"Yes","No"),"No")</f>
        <v>No</v>
      </c>
      <c r="W235" s="638" t="e">
        <f>IF(VLOOKUP($AU235,'FE Source'!$A:$W,3,FALSE)=0,"-",VLOOKUP($AU235,'FE Source'!$A:$W,3,FALSE))</f>
        <v>#N/A</v>
      </c>
      <c r="X235" s="609" t="e">
        <f>IF(VLOOKUP($AU235,'FE Source'!$A:$W,4,FALSE)=0,"-",VLOOKUP($AU235,'FE Source'!$A:$W,4,FALSE))</f>
        <v>#N/A</v>
      </c>
      <c r="Y235" s="609" t="e">
        <f>IF(VLOOKUP($AU235,'FE Source'!$A:$W,5,FALSE)=0,"-",VLOOKUP($AU235,'FE Source'!$A:$W,5,FALSE))</f>
        <v>#N/A</v>
      </c>
      <c r="Z235" s="609" t="e">
        <f>IF(VLOOKUP($AU235,'FE Source'!$A:$W,6,FALSE)=0,"-",VLOOKUP($AU235,'FE Source'!$A:$W,6,FALSE))</f>
        <v>#N/A</v>
      </c>
      <c r="AA235" s="609" t="e">
        <f>IF(VLOOKUP($AU235,'FE Source'!$A:$W,7,FALSE)=0,"-",VLOOKUP($AU235,'FE Source'!$A:$W,7,FALSE))</f>
        <v>#N/A</v>
      </c>
      <c r="AB235" s="609" t="e">
        <f>IF(VLOOKUP($AU235,'FE Source'!$A:$W,8,FALSE)=0,"-",VLOOKUP($AU235,'FE Source'!$A:$W,8,FALSE))</f>
        <v>#N/A</v>
      </c>
      <c r="AC235" s="639" t="e">
        <f>IF(VLOOKUP($AU235,'FE Source'!$A:$W,9,FALSE)=0,"-",VLOOKUP($AU235,'FE Source'!$A:$W,9,FALSE))</f>
        <v>#N/A</v>
      </c>
      <c r="AD235" s="146" t="e">
        <f>IF(VLOOKUP($AU235,'FE Source'!$A:$W,10,FALSE)=0,"-",VLOOKUP($AU235,'FE Source'!$A:$W,10,FALSE))</f>
        <v>#N/A</v>
      </c>
      <c r="AE235" s="83" t="e">
        <f>IF(VLOOKUP($AU235,'FE Source'!$A:$W,11,FALSE)=0,"-",VLOOKUP($AU235,'FE Source'!$A:$W,11,FALSE))</f>
        <v>#N/A</v>
      </c>
      <c r="AF235" s="83" t="e">
        <f>IF(VLOOKUP($AU235,'FE Source'!$A:$W,12,FALSE)=0,"-",VLOOKUP($AU235,'FE Source'!$A:$W,12,FALSE))</f>
        <v>#N/A</v>
      </c>
      <c r="AG235" s="131" t="e">
        <f>IF(VLOOKUP($AU235,'FE Source'!$A:$W,14,FALSE)=0,"-",VLOOKUP($AU235,'FE Source'!$A:$W,14,FALSE))</f>
        <v>#N/A</v>
      </c>
      <c r="AH235" s="174" t="e">
        <f>IF(VLOOKUP($AU235,'FE Source'!$A:$DJ,33,FALSE)=0,"-",VLOOKUP($AU235,'FE Source'!$A:$DJ,33,FALSE))</f>
        <v>#N/A</v>
      </c>
      <c r="AI235" s="204" t="e">
        <f>IF(VLOOKUP($AU235,'FE Source'!$A:$Y,20,FALSE)=0,"-",VLOOKUP($AU235,'FE Source'!$A:$Y,20,FALSE))</f>
        <v>#N/A</v>
      </c>
      <c r="AJ235" s="396" t="e">
        <f>IF(VLOOKUP($AU235,'FE Source'!$A:$DJ,34,FALSE)=0,"-",VLOOKUP($AU235,'FE Source'!$A:$DJ,34,FALSE))</f>
        <v>#N/A</v>
      </c>
      <c r="AK235" s="396" t="e">
        <f>IF(VLOOKUP($AU235,'FE Source'!$A:$DJ,35,FALSE)=0,"-",VLOOKUP($AU235,'FE Source'!$A:$DJ,35,FALSE))</f>
        <v>#N/A</v>
      </c>
      <c r="AL235" s="327" t="e">
        <f>IF(VLOOKUP($AU235,'FE Source'!$A:$Y,19,FALSE)=0,"-",VLOOKUP($AU235,'FE Source'!$A:$Y,19,FALSE))</f>
        <v>#N/A</v>
      </c>
      <c r="AM235" s="394" t="e">
        <f>IF(VLOOKUP($AU235,'FE Source'!$A:$DJ,36,FALSE)=0,"-",VLOOKUP($AU235,'FE Source'!$A:$DJ,36,FALSE))</f>
        <v>#N/A</v>
      </c>
      <c r="AN235" s="167" t="e">
        <f>IF(VLOOKUP($AU235,'FE Source'!$A:$W,13,FALSE)=0,"-",VLOOKUP($AU235,'FE Source'!$A:$W,13,FALSE))</f>
        <v>#N/A</v>
      </c>
      <c r="AO235" s="199" t="str">
        <f>IF(J235="no","-",IF(VLOOKUP($AU235,'FE Source'!$A:$W,15,FALSE)=0,"-",VLOOKUP($AU235,'FE Source'!$A:$W,15,FALSE)))</f>
        <v>-</v>
      </c>
      <c r="AP235" s="202" t="str">
        <f>IF(AO235="-","-",IF(VLOOKUP($AU235,'FE Source'!$A:$Z,21,FALSE)=0,"-",IF(VLOOKUP($AU235,'FE Source'!$A:$Z,21,FALSE)=2,"Semi-Annual",IF(VLOOKUP($AU235,'FE Source'!$A:$Z,21,FALSE)=4,"Quarterly",IF(VLOOKUP($AU235,'FE Source'!$A:$Z,21,FALSE)=12,"Monthly","Annual")))))</f>
        <v>-</v>
      </c>
      <c r="AQ235" s="171" t="e">
        <f t="array" ref="AQ235">IF(VLOOKUP($AU235,'FE Source'!$A:$W,16,FALSE)=0,"-",VLOOKUP($AU235,'FE Source'!$A:$W,16,FALSE))</f>
        <v>#N/A</v>
      </c>
      <c r="AR235" s="176" t="e">
        <f>IF(VLOOKUP($AU235,'FE Source'!$A:$W,17,FALSE)=0,"-",VLOOKUP($AU235,'FE Source'!$A:$W,17,FALSE))</f>
        <v>#N/A</v>
      </c>
      <c r="AS235" s="174" t="e">
        <f>IF(VLOOKUP($AU235,'FE Source'!$AN:$AS,4,FALSE)="",VLOOKUP($AU235,'FE Source'!$AN:$AS,3,FALSE),VLOOKUP($AU235,'FE Source'!$AN:$AS,4,FALSE))</f>
        <v>#N/A</v>
      </c>
      <c r="AT235" s="180" t="e">
        <f>IF(VLOOKUP($AU235,'FE Source'!$AN:$AS,5,FALSE)=0,"-",VLOOKUP($AU235,'FE Source'!$AN:$AS,5,FALSE))</f>
        <v>#N/A</v>
      </c>
      <c r="AU235" s="177" t="s">
        <v>918</v>
      </c>
      <c r="BE235" s="219" t="e">
        <f>IF(VLOOKUP($AU235,'FE Source'!$A:$AK,22,FALSE)=0,"-",VLOOKUP($AU235,'FE Source'!$A:$AK,22,FALSE))</f>
        <v>#N/A</v>
      </c>
      <c r="BF235" s="219" t="e">
        <f>IF(VLOOKUP($AU235,'FE Source'!$A:$AK,23,FALSE)=0,"-",VLOOKUP($AU235,'FE Source'!$A:$AK,23,FALSE))</f>
        <v>#N/A</v>
      </c>
      <c r="BG235" s="219" t="e">
        <f>IF(VLOOKUP($AU235,'FE Source'!$A:$AK,24,FALSE)=0,"-",VLOOKUP($AU235,'FE Source'!$A:$AK,24,FALSE))</f>
        <v>#N/A</v>
      </c>
      <c r="BH235" s="219" t="e">
        <f>IF(VLOOKUP($AU235,'FE Source'!$A:$AK,25,FALSE)=0,"-",VLOOKUP($AU235,'FE Source'!$A:$AK,25,FALSE))</f>
        <v>#N/A</v>
      </c>
      <c r="BI235" s="219" t="e">
        <f>IF(VLOOKUP($AU235,'FE Source'!$A:$AK,26,FALSE)=0,"-",VLOOKUP($AU235,'FE Source'!$A:$AK,26,FALSE))</f>
        <v>#N/A</v>
      </c>
      <c r="BJ235" s="219" t="e">
        <f>IF(VLOOKUP($AU235,'FE Source'!$A:$AK,27,FALSE)=0,"-",VLOOKUP($AU235,'FE Source'!$A:$AK,27,FALSE))</f>
        <v>#N/A</v>
      </c>
      <c r="BK235" s="219" t="e">
        <f>IF(VLOOKUP($AU235,'FE Source'!$A:$AK,28,FALSE)=0,"-",VLOOKUP($AU235,'FE Source'!$A:$AK,28,FALSE))</f>
        <v>#N/A</v>
      </c>
      <c r="BL235" s="219" t="e">
        <f>IF(VLOOKUP($AU235,'FE Source'!$A:$AK,29,FALSE)=0,"-",VLOOKUP($AU235,'FE Source'!$A:$AK,29,FALSE))</f>
        <v>#N/A</v>
      </c>
      <c r="BM235" s="219" t="e">
        <f>IF(VLOOKUP($AU235,'FE Source'!$A:$AK,30,FALSE)=0,"-",VLOOKUP($AU235,'FE Source'!$A:$AK,30,FALSE))</f>
        <v>#N/A</v>
      </c>
      <c r="BN235" t="e">
        <f>IF(VLOOKUP($AU235,'FE Source'!$A:$AK,31,FALSE)="No Specified Index","-",IF(VLOOKUP($AU235,'FE Source'!$A:$AK,31,FALSE)=0,"-",VLOOKUP($AU235,'FE Source'!$A:$AK,31,FALSE)))</f>
        <v>#N/A</v>
      </c>
      <c r="BO235" s="217" t="e">
        <f>IF(VLOOKUP($AU235,'FE Source'!$A:$AK,32,FALSE)=0,"-",VLOOKUP($AU235,'FE Source'!$A:$AK,32,FALSE))</f>
        <v>#N/A</v>
      </c>
      <c r="BP235" s="18" t="e">
        <f>IF(VLOOKUP($AU235,'FE Source'!$AZ:$BC,2,FALSE)=0,"-",VLOOKUP($AU235,'FE Source'!$AZ:$BC,2,FALSE))</f>
        <v>#N/A</v>
      </c>
      <c r="BQ235" s="18" t="e">
        <f>IF(VLOOKUP($AU235,'FE Source'!$AZ:$BC,3,FALSE)=0,"-",VLOOKUP($AU235,'FE Source'!$AZ:$BC,3,FALSE))</f>
        <v>#N/A</v>
      </c>
      <c r="BR235" s="18" t="e">
        <f>IF(VLOOKUP($AU235,'FE Source'!$AZ:$BC,4,FALSE)=0,"-",VLOOKUP($AU235,'FE Source'!$AZ:$BC,4,FALSE))</f>
        <v>#N/A</v>
      </c>
    </row>
    <row r="236" spans="1:70" ht="15" customHeight="1">
      <c r="A236" s="3"/>
      <c r="B236" s="159" t="str">
        <f>INDEX('UT - Retail'!$A$7:$A$1409,MATCH(AU236,'UT - Retail'!$U$7:$U$1409,0),1)</f>
        <v xml:space="preserve">Blackrock </v>
      </c>
      <c r="C236" s="706" t="str">
        <f>INDEX('UT - Retail'!$B$7:$B$1409,MATCH(AU236,'UT - Retail'!$U$7:$U$1409,0),1)</f>
        <v>Blackrock Global Equity Income A8 CNH-H</v>
      </c>
      <c r="D236" s="707"/>
      <c r="E236" s="150" t="str">
        <f>VLOOKUP(C236,'UT - Retail'!$B:$K,8,FALSE)</f>
        <v>Equities</v>
      </c>
      <c r="F236" s="141" t="str">
        <f>VLOOKUP(C236,'UT - Retail'!$B:$K,9,FALSE)</f>
        <v>Global</v>
      </c>
      <c r="G236" s="141" t="str">
        <f>VLOOKUP(C236,'UT - Retail'!$B:$K,10,FALSE)</f>
        <v>General</v>
      </c>
      <c r="H236" s="82" t="str">
        <f>VLOOKUP(C236,'UT - Retail'!$B:$N,13,FALSE)</f>
        <v>No</v>
      </c>
      <c r="I236" s="82" t="str">
        <f>VLOOKUP(C236,'UT - Retail'!$B:$Q,14,FALSE)</f>
        <v>No</v>
      </c>
      <c r="J236" s="141" t="str">
        <f>VLOOKUP(C236,'UT - Retail'!$B:$Q,11,FALSE)</f>
        <v>No</v>
      </c>
      <c r="K236" s="130" t="str">
        <f>VLOOKUP(C236,'UT - Retail'!$B:$P,15,FALSE)</f>
        <v>Yes</v>
      </c>
      <c r="L236" s="82" t="str">
        <f>VLOOKUP(C236,'UT - Retail'!$B:$Q,16,FALSE)</f>
        <v>iFast</v>
      </c>
      <c r="M236" s="395" t="str">
        <f>VLOOKUP(C236,'UT - Retail'!$B:$K,6,FALSE)</f>
        <v>CNH</v>
      </c>
      <c r="N236" s="395" t="str">
        <f>IFERROR(IF(MATCH(C236,'Portfolio Construction'!$AL:$AL,0),"Yes","No"),"No")</f>
        <v>No</v>
      </c>
      <c r="O236" s="395" t="str">
        <f>IFERROR(IF(MATCH(C236,'Portfolio Construction'!$AN:$AN,0),"Yes","No"),"No")</f>
        <v>No</v>
      </c>
      <c r="P236" s="395" t="str">
        <f>IFERROR(IF(MATCH(C236,'Portfolio Construction'!$AP:$AP,0),"Yes","No"),"No")</f>
        <v>No</v>
      </c>
      <c r="Q236" s="395" t="str">
        <f>IFERROR(IF(MATCH(C236,'Portfolio Construction'!$AR:$AR,0),"Yes","No"),"No")</f>
        <v>No</v>
      </c>
      <c r="R236" s="395" t="str">
        <f>IFERROR(IF(MATCH(C236,'Portfolio Construction'!$AT:$AT,0),"Yes","No"),"No")</f>
        <v>No</v>
      </c>
      <c r="S236" s="395" t="str">
        <f>IFERROR(IF(MATCH(C236,'Portfolio Construction'!$AV:$AV,0),"Yes","No"),"No")</f>
        <v>No</v>
      </c>
      <c r="T236" s="395" t="str">
        <f>IFERROR(IF(MATCH(C236,'Portfolio Construction'!$AX:$AX,0),"Yes","No"),"No")</f>
        <v>No</v>
      </c>
      <c r="U236" s="395" t="str">
        <f>IFERROR(IF(MATCH(C236,'Portfolio Construction'!$AZ:$AZ,0),"Yes","No"),"No")</f>
        <v>No</v>
      </c>
      <c r="V236" s="395" t="str">
        <f>IFERROR(IF(MATCH(C236,'Portfolio Construction'!$BB:$BB,0),"Yes","No"),"No")</f>
        <v>No</v>
      </c>
      <c r="W236" s="638" t="e">
        <f>IF(VLOOKUP($AU236,'FE Source'!$A:$W,3,FALSE)=0,"-",VLOOKUP($AU236,'FE Source'!$A:$W,3,FALSE))</f>
        <v>#N/A</v>
      </c>
      <c r="X236" s="609" t="e">
        <f>IF(VLOOKUP($AU236,'FE Source'!$A:$W,4,FALSE)=0,"-",VLOOKUP($AU236,'FE Source'!$A:$W,4,FALSE))</f>
        <v>#N/A</v>
      </c>
      <c r="Y236" s="609" t="e">
        <f>IF(VLOOKUP($AU236,'FE Source'!$A:$W,5,FALSE)=0,"-",VLOOKUP($AU236,'FE Source'!$A:$W,5,FALSE))</f>
        <v>#N/A</v>
      </c>
      <c r="Z236" s="609" t="e">
        <f>IF(VLOOKUP($AU236,'FE Source'!$A:$W,6,FALSE)=0,"-",VLOOKUP($AU236,'FE Source'!$A:$W,6,FALSE))</f>
        <v>#N/A</v>
      </c>
      <c r="AA236" s="609" t="e">
        <f>IF(VLOOKUP($AU236,'FE Source'!$A:$W,7,FALSE)=0,"-",VLOOKUP($AU236,'FE Source'!$A:$W,7,FALSE))</f>
        <v>#N/A</v>
      </c>
      <c r="AB236" s="609" t="e">
        <f>IF(VLOOKUP($AU236,'FE Source'!$A:$W,8,FALSE)=0,"-",VLOOKUP($AU236,'FE Source'!$A:$W,8,FALSE))</f>
        <v>#N/A</v>
      </c>
      <c r="AC236" s="639" t="e">
        <f>IF(VLOOKUP($AU236,'FE Source'!$A:$W,9,FALSE)=0,"-",VLOOKUP($AU236,'FE Source'!$A:$W,9,FALSE))</f>
        <v>#N/A</v>
      </c>
      <c r="AD236" s="146" t="e">
        <f>IF(VLOOKUP($AU236,'FE Source'!$A:$W,10,FALSE)=0,"-",VLOOKUP($AU236,'FE Source'!$A:$W,10,FALSE))</f>
        <v>#N/A</v>
      </c>
      <c r="AE236" s="83" t="e">
        <f>IF(VLOOKUP($AU236,'FE Source'!$A:$W,11,FALSE)=0,"-",VLOOKUP($AU236,'FE Source'!$A:$W,11,FALSE))</f>
        <v>#N/A</v>
      </c>
      <c r="AF236" s="83" t="e">
        <f>IF(VLOOKUP($AU236,'FE Source'!$A:$W,12,FALSE)=0,"-",VLOOKUP($AU236,'FE Source'!$A:$W,12,FALSE))</f>
        <v>#N/A</v>
      </c>
      <c r="AG236" s="131" t="e">
        <f>IF(VLOOKUP($AU236,'FE Source'!$A:$W,14,FALSE)=0,"-",VLOOKUP($AU236,'FE Source'!$A:$W,14,FALSE))</f>
        <v>#N/A</v>
      </c>
      <c r="AH236" s="174" t="e">
        <f>IF(VLOOKUP($AU236,'FE Source'!$A:$DJ,33,FALSE)=0,"-",VLOOKUP($AU236,'FE Source'!$A:$DJ,33,FALSE))</f>
        <v>#N/A</v>
      </c>
      <c r="AI236" s="204" t="e">
        <f>IF(VLOOKUP($AU236,'FE Source'!$A:$Y,20,FALSE)=0,"-",VLOOKUP($AU236,'FE Source'!$A:$Y,20,FALSE))</f>
        <v>#N/A</v>
      </c>
      <c r="AJ236" s="396" t="e">
        <f>IF(VLOOKUP($AU236,'FE Source'!$A:$DJ,34,FALSE)=0,"-",VLOOKUP($AU236,'FE Source'!$A:$DJ,34,FALSE))</f>
        <v>#N/A</v>
      </c>
      <c r="AK236" s="396" t="e">
        <f>IF(VLOOKUP($AU236,'FE Source'!$A:$DJ,35,FALSE)=0,"-",VLOOKUP($AU236,'FE Source'!$A:$DJ,35,FALSE))</f>
        <v>#N/A</v>
      </c>
      <c r="AL236" s="327" t="e">
        <f>IF(VLOOKUP($AU236,'FE Source'!$A:$Y,19,FALSE)=0,"-",VLOOKUP($AU236,'FE Source'!$A:$Y,19,FALSE))</f>
        <v>#N/A</v>
      </c>
      <c r="AM236" s="394" t="e">
        <f>IF(VLOOKUP($AU236,'FE Source'!$A:$DJ,36,FALSE)=0,"-",VLOOKUP($AU236,'FE Source'!$A:$DJ,36,FALSE))</f>
        <v>#N/A</v>
      </c>
      <c r="AN236" s="167" t="e">
        <f>IF(VLOOKUP($AU236,'FE Source'!$A:$W,13,FALSE)=0,"-",VLOOKUP($AU236,'FE Source'!$A:$W,13,FALSE))</f>
        <v>#N/A</v>
      </c>
      <c r="AO236" s="199" t="str">
        <f>IF(J236="no","-",IF(VLOOKUP($AU236,'FE Source'!$A:$W,15,FALSE)=0,"-",VLOOKUP($AU236,'FE Source'!$A:$W,15,FALSE)))</f>
        <v>-</v>
      </c>
      <c r="AP236" s="202" t="str">
        <f>IF(AO236="-","-",IF(VLOOKUP($AU236,'FE Source'!$A:$Z,21,FALSE)=0,"-",IF(VLOOKUP($AU236,'FE Source'!$A:$Z,21,FALSE)=2,"Semi-Annual",IF(VLOOKUP($AU236,'FE Source'!$A:$Z,21,FALSE)=4,"Quarterly",IF(VLOOKUP($AU236,'FE Source'!$A:$Z,21,FALSE)=12,"Monthly","Annual")))))</f>
        <v>-</v>
      </c>
      <c r="AQ236" s="171" t="e">
        <f t="array" ref="AQ236">IF(VLOOKUP($AU236,'FE Source'!$A:$W,16,FALSE)=0,"-",VLOOKUP($AU236,'FE Source'!$A:$W,16,FALSE))</f>
        <v>#N/A</v>
      </c>
      <c r="AR236" s="176" t="e">
        <f>IF(VLOOKUP($AU236,'FE Source'!$A:$W,17,FALSE)=0,"-",VLOOKUP($AU236,'FE Source'!$A:$W,17,FALSE))</f>
        <v>#N/A</v>
      </c>
      <c r="AS236" s="174" t="e">
        <f>IF(VLOOKUP($AU236,'FE Source'!$AN:$AS,4,FALSE)="",VLOOKUP($AU236,'FE Source'!$AN:$AS,3,FALSE),VLOOKUP($AU236,'FE Source'!$AN:$AS,4,FALSE))</f>
        <v>#N/A</v>
      </c>
      <c r="AT236" s="180" t="e">
        <f>IF(VLOOKUP($AU236,'FE Source'!$AN:$AS,5,FALSE)=0,"-",VLOOKUP($AU236,'FE Source'!$AN:$AS,5,FALSE))</f>
        <v>#N/A</v>
      </c>
      <c r="AU236" s="177" t="s">
        <v>5276</v>
      </c>
      <c r="BE236" s="219" t="e">
        <f>IF(VLOOKUP($AU236,'FE Source'!$A:$AK,22,FALSE)=0,"-",VLOOKUP($AU236,'FE Source'!$A:$AK,22,FALSE))</f>
        <v>#N/A</v>
      </c>
      <c r="BF236" s="219" t="e">
        <f>IF(VLOOKUP($AU236,'FE Source'!$A:$AK,23,FALSE)=0,"-",VLOOKUP($AU236,'FE Source'!$A:$AK,23,FALSE))</f>
        <v>#N/A</v>
      </c>
      <c r="BG236" s="219" t="e">
        <f>IF(VLOOKUP($AU236,'FE Source'!$A:$AK,24,FALSE)=0,"-",VLOOKUP($AU236,'FE Source'!$A:$AK,24,FALSE))</f>
        <v>#N/A</v>
      </c>
      <c r="BH236" s="219" t="e">
        <f>IF(VLOOKUP($AU236,'FE Source'!$A:$AK,25,FALSE)=0,"-",VLOOKUP($AU236,'FE Source'!$A:$AK,25,FALSE))</f>
        <v>#N/A</v>
      </c>
      <c r="BI236" s="219" t="e">
        <f>IF(VLOOKUP($AU236,'FE Source'!$A:$AK,26,FALSE)=0,"-",VLOOKUP($AU236,'FE Source'!$A:$AK,26,FALSE))</f>
        <v>#N/A</v>
      </c>
      <c r="BJ236" s="219" t="e">
        <f>IF(VLOOKUP($AU236,'FE Source'!$A:$AK,27,FALSE)=0,"-",VLOOKUP($AU236,'FE Source'!$A:$AK,27,FALSE))</f>
        <v>#N/A</v>
      </c>
      <c r="BK236" s="219" t="e">
        <f>IF(VLOOKUP($AU236,'FE Source'!$A:$AK,28,FALSE)=0,"-",VLOOKUP($AU236,'FE Source'!$A:$AK,28,FALSE))</f>
        <v>#N/A</v>
      </c>
      <c r="BL236" s="219" t="e">
        <f>IF(VLOOKUP($AU236,'FE Source'!$A:$AK,29,FALSE)=0,"-",VLOOKUP($AU236,'FE Source'!$A:$AK,29,FALSE))</f>
        <v>#N/A</v>
      </c>
      <c r="BM236" s="219" t="e">
        <f>IF(VLOOKUP($AU236,'FE Source'!$A:$AK,30,FALSE)=0,"-",VLOOKUP($AU236,'FE Source'!$A:$AK,30,FALSE))</f>
        <v>#N/A</v>
      </c>
      <c r="BN236" t="e">
        <f>IF(VLOOKUP($AU236,'FE Source'!$A:$AK,31,FALSE)="No Specified Index","-",IF(VLOOKUP($AU236,'FE Source'!$A:$AK,31,FALSE)=0,"-",VLOOKUP($AU236,'FE Source'!$A:$AK,31,FALSE)))</f>
        <v>#N/A</v>
      </c>
      <c r="BO236" s="217" t="e">
        <f>IF(VLOOKUP($AU236,'FE Source'!$A:$AK,32,FALSE)=0,"-",VLOOKUP($AU236,'FE Source'!$A:$AK,32,FALSE))</f>
        <v>#N/A</v>
      </c>
      <c r="BP236" s="18" t="e">
        <f>IF(VLOOKUP($AU236,'FE Source'!$AZ:$BC,2,FALSE)=0,"-",VLOOKUP($AU236,'FE Source'!$AZ:$BC,2,FALSE))</f>
        <v>#N/A</v>
      </c>
      <c r="BQ236" s="18" t="e">
        <f>IF(VLOOKUP($AU236,'FE Source'!$AZ:$BC,3,FALSE)=0,"-",VLOOKUP($AU236,'FE Source'!$AZ:$BC,3,FALSE))</f>
        <v>#N/A</v>
      </c>
      <c r="BR236" s="18" t="e">
        <f>IF(VLOOKUP($AU236,'FE Source'!$AZ:$BC,4,FALSE)=0,"-",VLOOKUP($AU236,'FE Source'!$AZ:$BC,4,FALSE))</f>
        <v>#N/A</v>
      </c>
    </row>
    <row r="237" spans="1:70" ht="15" customHeight="1">
      <c r="A237" s="3"/>
      <c r="B237" s="159" t="str">
        <f>INDEX('UT - Retail'!$A$7:$A$1409,MATCH(AU237,'UT - Retail'!$U$7:$U$1409,0),1)</f>
        <v xml:space="preserve">Blackrock </v>
      </c>
      <c r="C237" s="706" t="str">
        <f>INDEX('UT - Retail'!$B$7:$B$1409,MATCH(AU237,'UT - Retail'!$U$7:$U$1409,0),1)</f>
        <v>BlackRock Global Funds - Asian High Yield Bond Fund A2 USD</v>
      </c>
      <c r="D237" s="707"/>
      <c r="E237" s="150" t="str">
        <f>VLOOKUP(C237,'UT - Retail'!$B:$K,8,FALSE)</f>
        <v>Fixed Income</v>
      </c>
      <c r="F237" s="141" t="str">
        <f>VLOOKUP(C237,'UT - Retail'!$B:$K,9,FALSE)</f>
        <v>Asia Pacific ex-Japan</v>
      </c>
      <c r="G237" s="141" t="str">
        <f>VLOOKUP(C237,'UT - Retail'!$B:$K,10,FALSE)</f>
        <v>High Yield</v>
      </c>
      <c r="H237" s="82" t="str">
        <f>VLOOKUP(C237,'UT - Retail'!$B:$N,13,FALSE)</f>
        <v>No</v>
      </c>
      <c r="I237" s="82" t="str">
        <f>VLOOKUP(C237,'UT - Retail'!$B:$Q,14,FALSE)</f>
        <v>No</v>
      </c>
      <c r="J237" s="141" t="str">
        <f>VLOOKUP(C237,'UT - Retail'!$B:$Q,11,FALSE)</f>
        <v>No</v>
      </c>
      <c r="K237" s="130" t="str">
        <f>VLOOKUP(C237,'UT - Retail'!$B:$P,15,FALSE)</f>
        <v>Yes</v>
      </c>
      <c r="L237" s="82" t="str">
        <f>VLOOKUP(C237,'UT - Retail'!$B:$Q,16,FALSE)</f>
        <v>Navigator</v>
      </c>
      <c r="M237" s="395" t="str">
        <f>VLOOKUP(C237,'UT - Retail'!$B:$K,6,FALSE)</f>
        <v>USD</v>
      </c>
      <c r="N237" s="395" t="str">
        <f>IFERROR(IF(MATCH(C237,'Portfolio Construction'!$AL:$AL,0),"Yes","No"),"No")</f>
        <v>No</v>
      </c>
      <c r="O237" s="395" t="str">
        <f>IFERROR(IF(MATCH(C237,'Portfolio Construction'!$AN:$AN,0),"Yes","No"),"No")</f>
        <v>No</v>
      </c>
      <c r="P237" s="395" t="str">
        <f>IFERROR(IF(MATCH(C237,'Portfolio Construction'!$AP:$AP,0),"Yes","No"),"No")</f>
        <v>No</v>
      </c>
      <c r="Q237" s="395" t="str">
        <f>IFERROR(IF(MATCH(C237,'Portfolio Construction'!$AR:$AR,0),"Yes","No"),"No")</f>
        <v>No</v>
      </c>
      <c r="R237" s="395" t="str">
        <f>IFERROR(IF(MATCH(C237,'Portfolio Construction'!$AT:$AT,0),"Yes","No"),"No")</f>
        <v>No</v>
      </c>
      <c r="S237" s="395" t="str">
        <f>IFERROR(IF(MATCH(C237,'Portfolio Construction'!$AV:$AV,0),"Yes","No"),"No")</f>
        <v>No</v>
      </c>
      <c r="T237" s="395" t="str">
        <f>IFERROR(IF(MATCH(C237,'Portfolio Construction'!$AX:$AX,0),"Yes","No"),"No")</f>
        <v>No</v>
      </c>
      <c r="U237" s="395" t="str">
        <f>IFERROR(IF(MATCH(C237,'Portfolio Construction'!$AZ:$AZ,0),"Yes","No"),"No")</f>
        <v>No</v>
      </c>
      <c r="V237" s="395" t="str">
        <f>IFERROR(IF(MATCH(C237,'Portfolio Construction'!$BB:$BB,0),"Yes","No"),"No")</f>
        <v>No</v>
      </c>
      <c r="W237" s="638">
        <f>IF(VLOOKUP($AU237,'FE Source'!$A:$W,3,FALSE)=0,"-",VLOOKUP($AU237,'FE Source'!$A:$W,3,FALSE))</f>
        <v>-3.82</v>
      </c>
      <c r="X237" s="609">
        <f>IF(VLOOKUP($AU237,'FE Source'!$A:$W,4,FALSE)=0,"-",VLOOKUP($AU237,'FE Source'!$A:$W,4,FALSE))</f>
        <v>-4.68</v>
      </c>
      <c r="Y237" s="609">
        <f>IF(VLOOKUP($AU237,'FE Source'!$A:$W,5,FALSE)=0,"-",VLOOKUP($AU237,'FE Source'!$A:$W,5,FALSE))</f>
        <v>-1.85</v>
      </c>
      <c r="Z237" s="609">
        <f>IF(VLOOKUP($AU237,'FE Source'!$A:$W,6,FALSE)=0,"-",VLOOKUP($AU237,'FE Source'!$A:$W,6,FALSE))</f>
        <v>4.1100000000000003</v>
      </c>
      <c r="AA237" s="609">
        <f>IF(VLOOKUP($AU237,'FE Source'!$A:$W,7,FALSE)=0,"-",VLOOKUP($AU237,'FE Source'!$A:$W,7,FALSE))</f>
        <v>-0.16</v>
      </c>
      <c r="AB237" s="609">
        <f>IF(VLOOKUP($AU237,'FE Source'!$A:$W,8,FALSE)=0,"-",VLOOKUP($AU237,'FE Source'!$A:$W,8,FALSE))</f>
        <v>-3.68</v>
      </c>
      <c r="AC237" s="639" t="str">
        <f>IF(VLOOKUP($AU237,'FE Source'!$A:$W,9,FALSE)=0,"-",VLOOKUP($AU237,'FE Source'!$A:$W,9,FALSE))</f>
        <v>-</v>
      </c>
      <c r="AD237" s="146">
        <f>IF(VLOOKUP($AU237,'FE Source'!$A:$W,10,FALSE)=0,"-",VLOOKUP($AU237,'FE Source'!$A:$W,10,FALSE))</f>
        <v>0.89</v>
      </c>
      <c r="AE237" s="83">
        <f>IF(VLOOKUP($AU237,'FE Source'!$A:$W,11,FALSE)=0,"-",VLOOKUP($AU237,'FE Source'!$A:$W,11,FALSE))</f>
        <v>13.22</v>
      </c>
      <c r="AF237" s="83" t="str">
        <f>IF(VLOOKUP($AU237,'FE Source'!$A:$W,12,FALSE)=0,"-",VLOOKUP($AU237,'FE Source'!$A:$W,12,FALSE))</f>
        <v>-</v>
      </c>
      <c r="AG237" s="131">
        <f>IF(VLOOKUP($AU237,'FE Source'!$A:$W,14,FALSE)=0,"-",VLOOKUP($AU237,'FE Source'!$A:$W,14,FALSE))</f>
        <v>-22.44</v>
      </c>
      <c r="AH237" s="174">
        <f>IF(VLOOKUP($AU237,'FE Source'!$A:$DJ,33,FALSE)=0,"-",VLOOKUP($AU237,'FE Source'!$A:$DJ,33,FALSE))</f>
        <v>105.56</v>
      </c>
      <c r="AI237" s="204">
        <f>IF(VLOOKUP($AU237,'FE Source'!$A:$Y,20,FALSE)=0,"-",VLOOKUP($AU237,'FE Source'!$A:$Y,20,FALSE))</f>
        <v>92.87</v>
      </c>
      <c r="AJ237" s="396">
        <f>IF(VLOOKUP($AU237,'FE Source'!$A:$DJ,34,FALSE)=0,"-",VLOOKUP($AU237,'FE Source'!$A:$DJ,34,FALSE))</f>
        <v>98.02</v>
      </c>
      <c r="AK237" s="396">
        <f>IF(VLOOKUP($AU237,'FE Source'!$A:$DJ,35,FALSE)=0,"-",VLOOKUP($AU237,'FE Source'!$A:$DJ,35,FALSE))</f>
        <v>128.4</v>
      </c>
      <c r="AL237" s="327">
        <f>IF(VLOOKUP($AU237,'FE Source'!$A:$Y,19,FALSE)=0,"-",VLOOKUP($AU237,'FE Source'!$A:$Y,19,FALSE))</f>
        <v>95.55</v>
      </c>
      <c r="AM237" s="394">
        <f>IF(VLOOKUP($AU237,'FE Source'!$A:$DJ,36,FALSE)=0,"-",VLOOKUP($AU237,'FE Source'!$A:$DJ,36,FALSE))</f>
        <v>98.54</v>
      </c>
      <c r="AN237" s="167">
        <f>IF(VLOOKUP($AU237,'FE Source'!$A:$W,13,FALSE)=0,"-",VLOOKUP($AU237,'FE Source'!$A:$W,13,FALSE))</f>
        <v>1855.5</v>
      </c>
      <c r="AO237" s="199" t="str">
        <f>IF(J237="no","-",IF(VLOOKUP($AU237,'FE Source'!$A:$W,15,FALSE)=0,"-",VLOOKUP($AU237,'FE Source'!$A:$W,15,FALSE)))</f>
        <v>-</v>
      </c>
      <c r="AP237" s="202" t="str">
        <f>IF(AO237="-","-",IF(VLOOKUP($AU237,'FE Source'!$A:$Z,21,FALSE)=0,"-",IF(VLOOKUP($AU237,'FE Source'!$A:$Z,21,FALSE)=2,"Semi-Annual",IF(VLOOKUP($AU237,'FE Source'!$A:$Z,21,FALSE)=4,"Quarterly",IF(VLOOKUP($AU237,'FE Source'!$A:$Z,21,FALSE)=12,"Monthly","Annual")))))</f>
        <v>-</v>
      </c>
      <c r="AQ237" s="171">
        <f t="array" ref="AQ237">IF(VLOOKUP($AU237,'FE Source'!$A:$W,16,FALSE)=0,"-",VLOOKUP($AU237,'FE Source'!$A:$W,16,FALSE))</f>
        <v>1.1599999999999999</v>
      </c>
      <c r="AR237" s="176" t="str">
        <f>IF(VLOOKUP($AU237,'FE Source'!$A:$W,17,FALSE)=0,"-",VLOOKUP($AU237,'FE Source'!$A:$W,17,FALSE))</f>
        <v>Neutral</v>
      </c>
      <c r="AS237" s="174">
        <f>IF(VLOOKUP($AU237,'FE Source'!$AN:$AS,4,FALSE)="",VLOOKUP($AU237,'FE Source'!$AN:$AS,3,FALSE),VLOOKUP($AU237,'FE Source'!$AN:$AS,4,FALSE))</f>
        <v>9.27</v>
      </c>
      <c r="AT237" s="180">
        <f>IF(VLOOKUP($AU237,'FE Source'!$AN:$AS,5,FALSE)=0,"-",VLOOKUP($AU237,'FE Source'!$AN:$AS,5,FALSE))</f>
        <v>45783</v>
      </c>
      <c r="AU237" s="177" t="s">
        <v>7212</v>
      </c>
      <c r="BE237" s="219" t="str">
        <f>IF(VLOOKUP($AU237,'FE Source'!$A:$AK,22,FALSE)=0,"-",VLOOKUP($AU237,'FE Source'!$A:$AK,22,FALSE))</f>
        <v>-</v>
      </c>
      <c r="BF237" s="219" t="str">
        <f>IF(VLOOKUP($AU237,'FE Source'!$A:$AK,23,FALSE)=0,"-",VLOOKUP($AU237,'FE Source'!$A:$AK,23,FALSE))</f>
        <v>-</v>
      </c>
      <c r="BG237" s="219" t="str">
        <f>IF(VLOOKUP($AU237,'FE Source'!$A:$AK,24,FALSE)=0,"-",VLOOKUP($AU237,'FE Source'!$A:$AK,24,FALSE))</f>
        <v>-</v>
      </c>
      <c r="BH237" s="219">
        <f>IF(VLOOKUP($AU237,'FE Source'!$A:$AK,25,FALSE)=0,"-",VLOOKUP($AU237,'FE Source'!$A:$AK,25,FALSE))</f>
        <v>-1.77</v>
      </c>
      <c r="BI237" s="219">
        <f>IF(VLOOKUP($AU237,'FE Source'!$A:$AK,26,FALSE)=0,"-",VLOOKUP($AU237,'FE Source'!$A:$AK,26,FALSE))</f>
        <v>11.51</v>
      </c>
      <c r="BJ237" s="219">
        <f>IF(VLOOKUP($AU237,'FE Source'!$A:$AK,27,FALSE)=0,"-",VLOOKUP($AU237,'FE Source'!$A:$AK,27,FALSE))</f>
        <v>8.99</v>
      </c>
      <c r="BK237" s="219">
        <f>IF(VLOOKUP($AU237,'FE Source'!$A:$AK,28,FALSE)=0,"-",VLOOKUP($AU237,'FE Source'!$A:$AK,28,FALSE))</f>
        <v>-15.75</v>
      </c>
      <c r="BL237" s="219">
        <f>IF(VLOOKUP($AU237,'FE Source'!$A:$AK,29,FALSE)=0,"-",VLOOKUP($AU237,'FE Source'!$A:$AK,29,FALSE))</f>
        <v>-19.100000000000001</v>
      </c>
      <c r="BM237" s="219">
        <f>IF(VLOOKUP($AU237,'FE Source'!$A:$AK,30,FALSE)=0,"-",VLOOKUP($AU237,'FE Source'!$A:$AK,30,FALSE))</f>
        <v>-4.3099999999999996</v>
      </c>
      <c r="BN237" t="str">
        <f>IF(VLOOKUP($AU237,'FE Source'!$A:$AK,31,FALSE)="No Specified Index","-",IF(VLOOKUP($AU237,'FE Source'!$A:$AK,31,FALSE)=0,"-",VLOOKUP($AU237,'FE Source'!$A:$AK,31,FALSE)))</f>
        <v>ICE BofAML Blended Index: ACCY 20% Lvl4 Cap 3% C..</v>
      </c>
      <c r="BO237" s="217">
        <f>IF(VLOOKUP($AU237,'FE Source'!$A:$AK,32,FALSE)=0,"-",VLOOKUP($AU237,'FE Source'!$A:$AK,32,FALSE))</f>
        <v>43070</v>
      </c>
      <c r="BP237" s="18" t="str">
        <f>IF(VLOOKUP($AU237,'FE Source'!$AZ:$BC,2,FALSE)=0,"-",VLOOKUP($AU237,'FE Source'!$AZ:$BC,2,FALSE))</f>
        <v>-</v>
      </c>
      <c r="BQ237" s="18" t="str">
        <f>IF(VLOOKUP($AU237,'FE Source'!$AZ:$BC,3,FALSE)=0,"-",VLOOKUP($AU237,'FE Source'!$AZ:$BC,3,FALSE))</f>
        <v>-</v>
      </c>
      <c r="BR237" s="18" t="str">
        <f>IF(VLOOKUP($AU237,'FE Source'!$AZ:$BC,4,FALSE)=0,"-",VLOOKUP($AU237,'FE Source'!$AZ:$BC,4,FALSE))</f>
        <v>-</v>
      </c>
    </row>
    <row r="238" spans="1:70" ht="15" customHeight="1">
      <c r="A238" s="3"/>
      <c r="B238" s="159" t="str">
        <f>INDEX('UT - Retail'!$A$7:$A$1409,MATCH(AU238,'UT - Retail'!$U$7:$U$1409,0),1)</f>
        <v xml:space="preserve">Blackrock </v>
      </c>
      <c r="C238" s="706" t="str">
        <f>INDEX('UT - Retail'!$B$7:$B$1409,MATCH(AU238,'UT - Retail'!$U$7:$U$1409,0),1)</f>
        <v>BlackRock Global Funds - China Bond Fund A2 USD</v>
      </c>
      <c r="D238" s="707"/>
      <c r="E238" s="150" t="str">
        <f>VLOOKUP(C238,'UT - Retail'!$B:$K,8,FALSE)</f>
        <v>Fixed Income</v>
      </c>
      <c r="F238" s="141" t="str">
        <f>VLOOKUP(C238,'UT - Retail'!$B:$K,9,FALSE)</f>
        <v>China</v>
      </c>
      <c r="G238" s="141" t="str">
        <f>VLOOKUP(C238,'UT - Retail'!$B:$K,10,FALSE)</f>
        <v>General</v>
      </c>
      <c r="H238" s="82" t="str">
        <f>VLOOKUP(C238,'UT - Retail'!$B:$N,13,FALSE)</f>
        <v>No</v>
      </c>
      <c r="I238" s="82" t="str">
        <f>VLOOKUP(C238,'UT - Retail'!$B:$Q,14,FALSE)</f>
        <v>No</v>
      </c>
      <c r="J238" s="141" t="str">
        <f>VLOOKUP(C238,'UT - Retail'!$B:$Q,11,FALSE)</f>
        <v>No</v>
      </c>
      <c r="K238" s="130" t="str">
        <f>VLOOKUP(C238,'UT - Retail'!$B:$P,15,FALSE)</f>
        <v>Yes</v>
      </c>
      <c r="L238" s="82" t="str">
        <f>VLOOKUP(C238,'UT - Retail'!$B:$Q,16,FALSE)</f>
        <v>Navigator</v>
      </c>
      <c r="M238" s="395" t="str">
        <f>VLOOKUP(C238,'UT - Retail'!$B:$K,6,FALSE)</f>
        <v>USD</v>
      </c>
      <c r="N238" s="395" t="str">
        <f>IFERROR(IF(MATCH(C238,'Portfolio Construction'!$AL:$AL,0),"Yes","No"),"No")</f>
        <v>No</v>
      </c>
      <c r="O238" s="395" t="str">
        <f>IFERROR(IF(MATCH(C238,'Portfolio Construction'!$AN:$AN,0),"Yes","No"),"No")</f>
        <v>No</v>
      </c>
      <c r="P238" s="395" t="str">
        <f>IFERROR(IF(MATCH(C238,'Portfolio Construction'!$AP:$AP,0),"Yes","No"),"No")</f>
        <v>No</v>
      </c>
      <c r="Q238" s="395" t="str">
        <f>IFERROR(IF(MATCH(C238,'Portfolio Construction'!$AR:$AR,0),"Yes","No"),"No")</f>
        <v>No</v>
      </c>
      <c r="R238" s="395" t="str">
        <f>IFERROR(IF(MATCH(C238,'Portfolio Construction'!$AT:$AT,0),"Yes","No"),"No")</f>
        <v>No</v>
      </c>
      <c r="S238" s="395" t="str">
        <f>IFERROR(IF(MATCH(C238,'Portfolio Construction'!$AV:$AV,0),"Yes","No"),"No")</f>
        <v>No</v>
      </c>
      <c r="T238" s="395" t="str">
        <f>IFERROR(IF(MATCH(C238,'Portfolio Construction'!$AX:$AX,0),"Yes","No"),"No")</f>
        <v>No</v>
      </c>
      <c r="U238" s="395" t="str">
        <f>IFERROR(IF(MATCH(C238,'Portfolio Construction'!$AZ:$AZ,0),"Yes","No"),"No")</f>
        <v>No</v>
      </c>
      <c r="V238" s="395" t="str">
        <f>IFERROR(IF(MATCH(C238,'Portfolio Construction'!$BB:$BB,0),"Yes","No"),"No")</f>
        <v>No</v>
      </c>
      <c r="W238" s="638">
        <f>IF(VLOOKUP($AU238,'FE Source'!$A:$W,3,FALSE)=0,"-",VLOOKUP($AU238,'FE Source'!$A:$W,3,FALSE))</f>
        <v>-3.28</v>
      </c>
      <c r="X238" s="609">
        <f>IF(VLOOKUP($AU238,'FE Source'!$A:$W,4,FALSE)=0,"-",VLOOKUP($AU238,'FE Source'!$A:$W,4,FALSE))</f>
        <v>-3.05</v>
      </c>
      <c r="Y238" s="609">
        <f>IF(VLOOKUP($AU238,'FE Source'!$A:$W,5,FALSE)=0,"-",VLOOKUP($AU238,'FE Source'!$A:$W,5,FALSE))</f>
        <v>-2.48</v>
      </c>
      <c r="Z238" s="609">
        <f>IF(VLOOKUP($AU238,'FE Source'!$A:$W,6,FALSE)=0,"-",VLOOKUP($AU238,'FE Source'!$A:$W,6,FALSE))</f>
        <v>-0.19</v>
      </c>
      <c r="AA238" s="609">
        <f>IF(VLOOKUP($AU238,'FE Source'!$A:$W,7,FALSE)=0,"-",VLOOKUP($AU238,'FE Source'!$A:$W,7,FALSE))</f>
        <v>-2.52</v>
      </c>
      <c r="AB238" s="609">
        <f>IF(VLOOKUP($AU238,'FE Source'!$A:$W,8,FALSE)=0,"-",VLOOKUP($AU238,'FE Source'!$A:$W,8,FALSE))</f>
        <v>-0.27</v>
      </c>
      <c r="AC238" s="639">
        <f>IF(VLOOKUP($AU238,'FE Source'!$A:$W,9,FALSE)=0,"-",VLOOKUP($AU238,'FE Source'!$A:$W,9,FALSE))</f>
        <v>2</v>
      </c>
      <c r="AD238" s="146">
        <f>IF(VLOOKUP($AU238,'FE Source'!$A:$W,10,FALSE)=0,"-",VLOOKUP($AU238,'FE Source'!$A:$W,10,FALSE))</f>
        <v>1.0900000000000001</v>
      </c>
      <c r="AE238" s="83">
        <f>IF(VLOOKUP($AU238,'FE Source'!$A:$W,11,FALSE)=0,"-",VLOOKUP($AU238,'FE Source'!$A:$W,11,FALSE))</f>
        <v>5.18</v>
      </c>
      <c r="AF238" s="83" t="str">
        <f>IF(VLOOKUP($AU238,'FE Source'!$A:$W,12,FALSE)=0,"-",VLOOKUP($AU238,'FE Source'!$A:$W,12,FALSE))</f>
        <v>-</v>
      </c>
      <c r="AG238" s="131">
        <f>IF(VLOOKUP($AU238,'FE Source'!$A:$W,14,FALSE)=0,"-",VLOOKUP($AU238,'FE Source'!$A:$W,14,FALSE))</f>
        <v>-12.23</v>
      </c>
      <c r="AH238" s="174">
        <f>IF(VLOOKUP($AU238,'FE Source'!$A:$DJ,33,FALSE)=0,"-",VLOOKUP($AU238,'FE Source'!$A:$DJ,33,FALSE))</f>
        <v>64.08</v>
      </c>
      <c r="AI238" s="204">
        <f>IF(VLOOKUP($AU238,'FE Source'!$A:$Y,20,FALSE)=0,"-",VLOOKUP($AU238,'FE Source'!$A:$Y,20,FALSE))</f>
        <v>89.7</v>
      </c>
      <c r="AJ238" s="396">
        <f>IF(VLOOKUP($AU238,'FE Source'!$A:$DJ,34,FALSE)=0,"-",VLOOKUP($AU238,'FE Source'!$A:$DJ,34,FALSE))</f>
        <v>106.79</v>
      </c>
      <c r="AK238" s="396">
        <f>IF(VLOOKUP($AU238,'FE Source'!$A:$DJ,35,FALSE)=0,"-",VLOOKUP($AU238,'FE Source'!$A:$DJ,35,FALSE))</f>
        <v>62.58</v>
      </c>
      <c r="AL238" s="327">
        <f>IF(VLOOKUP($AU238,'FE Source'!$A:$Y,19,FALSE)=0,"-",VLOOKUP($AU238,'FE Source'!$A:$Y,19,FALSE))</f>
        <v>98.91</v>
      </c>
      <c r="AM238" s="394">
        <f>IF(VLOOKUP($AU238,'FE Source'!$A:$DJ,36,FALSE)=0,"-",VLOOKUP($AU238,'FE Source'!$A:$DJ,36,FALSE))</f>
        <v>93.8</v>
      </c>
      <c r="AN238" s="167">
        <f>IF(VLOOKUP($AU238,'FE Source'!$A:$W,13,FALSE)=0,"-",VLOOKUP($AU238,'FE Source'!$A:$W,13,FALSE))</f>
        <v>2793.9</v>
      </c>
      <c r="AO238" s="199" t="str">
        <f>IF(J238="no","-",IF(VLOOKUP($AU238,'FE Source'!$A:$W,15,FALSE)=0,"-",VLOOKUP($AU238,'FE Source'!$A:$W,15,FALSE)))</f>
        <v>-</v>
      </c>
      <c r="AP238" s="202" t="str">
        <f>IF(AO238="-","-",IF(VLOOKUP($AU238,'FE Source'!$A:$Z,21,FALSE)=0,"-",IF(VLOOKUP($AU238,'FE Source'!$A:$Z,21,FALSE)=2,"Semi-Annual",IF(VLOOKUP($AU238,'FE Source'!$A:$Z,21,FALSE)=4,"Quarterly",IF(VLOOKUP($AU238,'FE Source'!$A:$Z,21,FALSE)=12,"Monthly","Annual")))))</f>
        <v>-</v>
      </c>
      <c r="AQ238" s="171">
        <f t="array" ref="AQ238">IF(VLOOKUP($AU238,'FE Source'!$A:$W,16,FALSE)=0,"-",VLOOKUP($AU238,'FE Source'!$A:$W,16,FALSE))</f>
        <v>0.97</v>
      </c>
      <c r="AR238" s="176" t="str">
        <f>IF(VLOOKUP($AU238,'FE Source'!$A:$W,17,FALSE)=0,"-",VLOOKUP($AU238,'FE Source'!$A:$W,17,FALSE))</f>
        <v>Neutral</v>
      </c>
      <c r="AS238" s="174">
        <f>IF(VLOOKUP($AU238,'FE Source'!$AN:$AS,4,FALSE)="",VLOOKUP($AU238,'FE Source'!$AN:$AS,3,FALSE),VLOOKUP($AU238,'FE Source'!$AN:$AS,4,FALSE))</f>
        <v>14.92</v>
      </c>
      <c r="AT238" s="180">
        <f>IF(VLOOKUP($AU238,'FE Source'!$AN:$AS,5,FALSE)=0,"-",VLOOKUP($AU238,'FE Source'!$AN:$AS,5,FALSE))</f>
        <v>45783</v>
      </c>
      <c r="AU238" s="177" t="s">
        <v>5882</v>
      </c>
      <c r="BE238" s="219">
        <f>IF(VLOOKUP($AU238,'FE Source'!$A:$AK,22,FALSE)=0,"-",VLOOKUP($AU238,'FE Source'!$A:$AK,22,FALSE))</f>
        <v>5.15</v>
      </c>
      <c r="BF238" s="219">
        <f>IF(VLOOKUP($AU238,'FE Source'!$A:$AK,23,FALSE)=0,"-",VLOOKUP($AU238,'FE Source'!$A:$AK,23,FALSE))</f>
        <v>0.25</v>
      </c>
      <c r="BG238" s="219">
        <f>IF(VLOOKUP($AU238,'FE Source'!$A:$AK,24,FALSE)=0,"-",VLOOKUP($AU238,'FE Source'!$A:$AK,24,FALSE))</f>
        <v>7.68</v>
      </c>
      <c r="BH238" s="219">
        <f>IF(VLOOKUP($AU238,'FE Source'!$A:$AK,25,FALSE)=0,"-",VLOOKUP($AU238,'FE Source'!$A:$AK,25,FALSE))</f>
        <v>-0.16</v>
      </c>
      <c r="BI238" s="219">
        <f>IF(VLOOKUP($AU238,'FE Source'!$A:$AK,26,FALSE)=0,"-",VLOOKUP($AU238,'FE Source'!$A:$AK,26,FALSE))</f>
        <v>5.87</v>
      </c>
      <c r="BJ238" s="219">
        <f>IF(VLOOKUP($AU238,'FE Source'!$A:$AK,27,FALSE)=0,"-",VLOOKUP($AU238,'FE Source'!$A:$AK,27,FALSE))</f>
        <v>13.94</v>
      </c>
      <c r="BK238" s="219">
        <f>IF(VLOOKUP($AU238,'FE Source'!$A:$AK,28,FALSE)=0,"-",VLOOKUP($AU238,'FE Source'!$A:$AK,28,FALSE))</f>
        <v>2.13</v>
      </c>
      <c r="BL238" s="219">
        <f>IF(VLOOKUP($AU238,'FE Source'!$A:$AK,29,FALSE)=0,"-",VLOOKUP($AU238,'FE Source'!$A:$AK,29,FALSE))</f>
        <v>-12.38</v>
      </c>
      <c r="BM238" s="219">
        <f>IF(VLOOKUP($AU238,'FE Source'!$A:$AK,30,FALSE)=0,"-",VLOOKUP($AU238,'FE Source'!$A:$AK,30,FALSE))</f>
        <v>-2.68</v>
      </c>
      <c r="BN238" t="str">
        <f>IF(VLOOKUP($AU238,'FE Source'!$A:$AK,31,FALSE)="No Specified Index","-",IF(VLOOKUP($AU238,'FE Source'!$A:$AK,31,FALSE)=0,"-",VLOOKUP($AU238,'FE Source'!$A:$AK,31,FALSE)))</f>
        <v>Chinese Yuan Offshore (Renminbi) 1 Month Deposit..</v>
      </c>
      <c r="BO238" s="217">
        <f>IF(VLOOKUP($AU238,'FE Source'!$A:$AK,32,FALSE)=0,"-",VLOOKUP($AU238,'FE Source'!$A:$AK,32,FALSE))</f>
        <v>40858</v>
      </c>
      <c r="BP238" s="18">
        <f>IF(VLOOKUP($AU238,'FE Source'!$AZ:$BC,2,FALSE)=0,"-",VLOOKUP($AU238,'FE Source'!$AZ:$BC,2,FALSE))</f>
        <v>-2.2599999999999998</v>
      </c>
      <c r="BQ238" s="18" t="str">
        <f>IF(VLOOKUP($AU238,'FE Source'!$AZ:$BC,3,FALSE)=0,"-",VLOOKUP($AU238,'FE Source'!$AZ:$BC,3,FALSE))</f>
        <v>-</v>
      </c>
      <c r="BR238" s="18" t="str">
        <f>IF(VLOOKUP($AU238,'FE Source'!$AZ:$BC,4,FALSE)=0,"-",VLOOKUP($AU238,'FE Source'!$AZ:$BC,4,FALSE))</f>
        <v>-</v>
      </c>
    </row>
    <row r="239" spans="1:70" ht="15" customHeight="1">
      <c r="A239" s="3"/>
      <c r="B239" s="159" t="str">
        <f>INDEX('UT - Retail'!$A$7:$A$1409,MATCH(AU239,'UT - Retail'!$U$7:$U$1409,0),1)</f>
        <v xml:space="preserve">Blackrock </v>
      </c>
      <c r="C239" s="706" t="str">
        <f>INDEX('UT - Retail'!$B$7:$B$1409,MATCH(AU239,'UT - Retail'!$U$7:$U$1409,0),1)</f>
        <v>BlackRock Global Funds - China Bond Fund A3 SGD</v>
      </c>
      <c r="D239" s="707"/>
      <c r="E239" s="150" t="str">
        <f>VLOOKUP(C239,'UT - Retail'!$B:$K,8,FALSE)</f>
        <v>Fixed Income</v>
      </c>
      <c r="F239" s="141" t="str">
        <f>VLOOKUP(C239,'UT - Retail'!$B:$K,9,FALSE)</f>
        <v>China</v>
      </c>
      <c r="G239" s="141" t="str">
        <f>VLOOKUP(C239,'UT - Retail'!$B:$K,10,FALSE)</f>
        <v>General</v>
      </c>
      <c r="H239" s="82" t="str">
        <f>VLOOKUP(C239,'UT - Retail'!$B:$N,13,FALSE)</f>
        <v>No</v>
      </c>
      <c r="I239" s="82" t="str">
        <f>VLOOKUP(C239,'UT - Retail'!$B:$Q,14,FALSE)</f>
        <v>No</v>
      </c>
      <c r="J239" s="141" t="str">
        <f>VLOOKUP(C239,'UT - Retail'!$B:$Q,11,FALSE)</f>
        <v>Yes</v>
      </c>
      <c r="K239" s="130" t="str">
        <f>VLOOKUP(C239,'UT - Retail'!$B:$P,15,FALSE)</f>
        <v>Yes</v>
      </c>
      <c r="L239" s="82" t="str">
        <f>VLOOKUP(C239,'UT - Retail'!$B:$Q,16,FALSE)</f>
        <v>Navigator</v>
      </c>
      <c r="M239" s="395" t="str">
        <f>VLOOKUP(C239,'UT - Retail'!$B:$K,6,FALSE)</f>
        <v>SGD</v>
      </c>
      <c r="N239" s="395" t="str">
        <f>IFERROR(IF(MATCH(C239,'Portfolio Construction'!$AL:$AL,0),"Yes","No"),"No")</f>
        <v>No</v>
      </c>
      <c r="O239" s="395" t="str">
        <f>IFERROR(IF(MATCH(C239,'Portfolio Construction'!$AN:$AN,0),"Yes","No"),"No")</f>
        <v>No</v>
      </c>
      <c r="P239" s="395" t="str">
        <f>IFERROR(IF(MATCH(C239,'Portfolio Construction'!$AP:$AP,0),"Yes","No"),"No")</f>
        <v>No</v>
      </c>
      <c r="Q239" s="395" t="str">
        <f>IFERROR(IF(MATCH(C239,'Portfolio Construction'!$AR:$AR,0),"Yes","No"),"No")</f>
        <v>No</v>
      </c>
      <c r="R239" s="395" t="str">
        <f>IFERROR(IF(MATCH(C239,'Portfolio Construction'!$AT:$AT,0),"Yes","No"),"No")</f>
        <v>No</v>
      </c>
      <c r="S239" s="395" t="str">
        <f>IFERROR(IF(MATCH(C239,'Portfolio Construction'!$AV:$AV,0),"Yes","No"),"No")</f>
        <v>No</v>
      </c>
      <c r="T239" s="395" t="str">
        <f>IFERROR(IF(MATCH(C239,'Portfolio Construction'!$AX:$AX,0),"Yes","No"),"No")</f>
        <v>No</v>
      </c>
      <c r="U239" s="395" t="str">
        <f>IFERROR(IF(MATCH(C239,'Portfolio Construction'!$AZ:$AZ,0),"Yes","No"),"No")</f>
        <v>No</v>
      </c>
      <c r="V239" s="395" t="str">
        <f>IFERROR(IF(MATCH(C239,'Portfolio Construction'!$BB:$BB,0),"Yes","No"),"No")</f>
        <v>No</v>
      </c>
      <c r="W239" s="638">
        <f>IF(VLOOKUP($AU239,'FE Source'!$A:$W,3,FALSE)=0,"-",VLOOKUP($AU239,'FE Source'!$A:$W,3,FALSE))</f>
        <v>-3.24</v>
      </c>
      <c r="X239" s="609">
        <f>IF(VLOOKUP($AU239,'FE Source'!$A:$W,4,FALSE)=0,"-",VLOOKUP($AU239,'FE Source'!$A:$W,4,FALSE))</f>
        <v>-3</v>
      </c>
      <c r="Y239" s="609">
        <f>IF(VLOOKUP($AU239,'FE Source'!$A:$W,5,FALSE)=0,"-",VLOOKUP($AU239,'FE Source'!$A:$W,5,FALSE))</f>
        <v>-2.71</v>
      </c>
      <c r="Z239" s="609">
        <f>IF(VLOOKUP($AU239,'FE Source'!$A:$W,6,FALSE)=0,"-",VLOOKUP($AU239,'FE Source'!$A:$W,6,FALSE))</f>
        <v>-0.23</v>
      </c>
      <c r="AA239" s="609">
        <f>IF(VLOOKUP($AU239,'FE Source'!$A:$W,7,FALSE)=0,"-",VLOOKUP($AU239,'FE Source'!$A:$W,7,FALSE))</f>
        <v>-2.56</v>
      </c>
      <c r="AB239" s="609" t="str">
        <f>IF(VLOOKUP($AU239,'FE Source'!$A:$W,8,FALSE)=0,"-",VLOOKUP($AU239,'FE Source'!$A:$W,8,FALSE))</f>
        <v>-</v>
      </c>
      <c r="AC239" s="639" t="str">
        <f>IF(VLOOKUP($AU239,'FE Source'!$A:$W,9,FALSE)=0,"-",VLOOKUP($AU239,'FE Source'!$A:$W,9,FALSE))</f>
        <v>-</v>
      </c>
      <c r="AD239" s="146">
        <f>IF(VLOOKUP($AU239,'FE Source'!$A:$W,10,FALSE)=0,"-",VLOOKUP($AU239,'FE Source'!$A:$W,10,FALSE))</f>
        <v>1.1299999999999999</v>
      </c>
      <c r="AE239" s="83">
        <f>IF(VLOOKUP($AU239,'FE Source'!$A:$W,11,FALSE)=0,"-",VLOOKUP($AU239,'FE Source'!$A:$W,11,FALSE))</f>
        <v>5.22</v>
      </c>
      <c r="AF239" s="83" t="str">
        <f>IF(VLOOKUP($AU239,'FE Source'!$A:$W,12,FALSE)=0,"-",VLOOKUP($AU239,'FE Source'!$A:$W,12,FALSE))</f>
        <v>-</v>
      </c>
      <c r="AG239" s="131">
        <f>IF(VLOOKUP($AU239,'FE Source'!$A:$W,14,FALSE)=0,"-",VLOOKUP($AU239,'FE Source'!$A:$W,14,FALSE))</f>
        <v>-12.34</v>
      </c>
      <c r="AH239" s="174">
        <f>IF(VLOOKUP($AU239,'FE Source'!$A:$DJ,33,FALSE)=0,"-",VLOOKUP($AU239,'FE Source'!$A:$DJ,33,FALSE))</f>
        <v>62.5</v>
      </c>
      <c r="AI239" s="204">
        <f>IF(VLOOKUP($AU239,'FE Source'!$A:$Y,20,FALSE)=0,"-",VLOOKUP($AU239,'FE Source'!$A:$Y,20,FALSE))</f>
        <v>105.55</v>
      </c>
      <c r="AJ239" s="396" t="str">
        <f>IF(VLOOKUP($AU239,'FE Source'!$A:$DJ,34,FALSE)=0,"-",VLOOKUP($AU239,'FE Source'!$A:$DJ,34,FALSE))</f>
        <v>-</v>
      </c>
      <c r="AK239" s="396">
        <f>IF(VLOOKUP($AU239,'FE Source'!$A:$DJ,35,FALSE)=0,"-",VLOOKUP($AU239,'FE Source'!$A:$DJ,35,FALSE))</f>
        <v>54.21</v>
      </c>
      <c r="AL239" s="327">
        <f>IF(VLOOKUP($AU239,'FE Source'!$A:$Y,19,FALSE)=0,"-",VLOOKUP($AU239,'FE Source'!$A:$Y,19,FALSE))</f>
        <v>102.51</v>
      </c>
      <c r="AM239" s="394" t="str">
        <f>IF(VLOOKUP($AU239,'FE Source'!$A:$DJ,36,FALSE)=0,"-",VLOOKUP($AU239,'FE Source'!$A:$DJ,36,FALSE))</f>
        <v>-</v>
      </c>
      <c r="AN239" s="167">
        <f>IF(VLOOKUP($AU239,'FE Source'!$A:$W,13,FALSE)=0,"-",VLOOKUP($AU239,'FE Source'!$A:$W,13,FALSE))</f>
        <v>2793.9</v>
      </c>
      <c r="AO239" s="199">
        <f>IF(J239="no","-",IF(VLOOKUP($AU239,'FE Source'!$A:$W,15,FALSE)=0,"-",VLOOKUP($AU239,'FE Source'!$A:$W,15,FALSE)))</f>
        <v>3.85</v>
      </c>
      <c r="AP239" s="202" t="str">
        <f>IF(AO239="-","-",IF(VLOOKUP($AU239,'FE Source'!$A:$Z,21,FALSE)=0,"-",IF(VLOOKUP($AU239,'FE Source'!$A:$Z,21,FALSE)=2,"Semi-Annual",IF(VLOOKUP($AU239,'FE Source'!$A:$Z,21,FALSE)=4,"Quarterly",IF(VLOOKUP($AU239,'FE Source'!$A:$Z,21,FALSE)=12,"Monthly","Annual")))))</f>
        <v>Monthly</v>
      </c>
      <c r="AQ239" s="171">
        <f t="array" ref="AQ239">IF(VLOOKUP($AU239,'FE Source'!$A:$W,16,FALSE)=0,"-",VLOOKUP($AU239,'FE Source'!$A:$W,16,FALSE))</f>
        <v>0.97</v>
      </c>
      <c r="AR239" s="176" t="str">
        <f>IF(VLOOKUP($AU239,'FE Source'!$A:$W,17,FALSE)=0,"-",VLOOKUP($AU239,'FE Source'!$A:$W,17,FALSE))</f>
        <v>Neutral</v>
      </c>
      <c r="AS239" s="174">
        <f>IF(VLOOKUP($AU239,'FE Source'!$AN:$AS,4,FALSE)="",VLOOKUP($AU239,'FE Source'!$AN:$AS,3,FALSE),VLOOKUP($AU239,'FE Source'!$AN:$AS,4,FALSE))</f>
        <v>11.6</v>
      </c>
      <c r="AT239" s="180">
        <f>IF(VLOOKUP($AU239,'FE Source'!$AN:$AS,5,FALSE)=0,"-",VLOOKUP($AU239,'FE Source'!$AN:$AS,5,FALSE))</f>
        <v>45783</v>
      </c>
      <c r="AU239" s="177" t="s">
        <v>7543</v>
      </c>
      <c r="BE239" s="219" t="str">
        <f>IF(VLOOKUP($AU239,'FE Source'!$A:$AK,22,FALSE)=0,"-",VLOOKUP($AU239,'FE Source'!$A:$AK,22,FALSE))</f>
        <v>-</v>
      </c>
      <c r="BF239" s="219" t="str">
        <f>IF(VLOOKUP($AU239,'FE Source'!$A:$AK,23,FALSE)=0,"-",VLOOKUP($AU239,'FE Source'!$A:$AK,23,FALSE))</f>
        <v>-</v>
      </c>
      <c r="BG239" s="219" t="str">
        <f>IF(VLOOKUP($AU239,'FE Source'!$A:$AK,24,FALSE)=0,"-",VLOOKUP($AU239,'FE Source'!$A:$AK,24,FALSE))</f>
        <v>-</v>
      </c>
      <c r="BH239" s="219" t="str">
        <f>IF(VLOOKUP($AU239,'FE Source'!$A:$AK,25,FALSE)=0,"-",VLOOKUP($AU239,'FE Source'!$A:$AK,25,FALSE))</f>
        <v>-</v>
      </c>
      <c r="BI239" s="219" t="str">
        <f>IF(VLOOKUP($AU239,'FE Source'!$A:$AK,26,FALSE)=0,"-",VLOOKUP($AU239,'FE Source'!$A:$AK,26,FALSE))</f>
        <v>-</v>
      </c>
      <c r="BJ239" s="219" t="str">
        <f>IF(VLOOKUP($AU239,'FE Source'!$A:$AK,27,FALSE)=0,"-",VLOOKUP($AU239,'FE Source'!$A:$AK,27,FALSE))</f>
        <v>-</v>
      </c>
      <c r="BK239" s="219" t="str">
        <f>IF(VLOOKUP($AU239,'FE Source'!$A:$AK,28,FALSE)=0,"-",VLOOKUP($AU239,'FE Source'!$A:$AK,28,FALSE))</f>
        <v>-</v>
      </c>
      <c r="BL239" s="219">
        <f>IF(VLOOKUP($AU239,'FE Source'!$A:$AK,29,FALSE)=0,"-",VLOOKUP($AU239,'FE Source'!$A:$AK,29,FALSE))</f>
        <v>-12.55</v>
      </c>
      <c r="BM239" s="219">
        <f>IF(VLOOKUP($AU239,'FE Source'!$A:$AK,30,FALSE)=0,"-",VLOOKUP($AU239,'FE Source'!$A:$AK,30,FALSE))</f>
        <v>-2.5</v>
      </c>
      <c r="BN239" t="str">
        <f>IF(VLOOKUP($AU239,'FE Source'!$A:$AK,31,FALSE)="No Specified Index","-",IF(VLOOKUP($AU239,'FE Source'!$A:$AK,31,FALSE)=0,"-",VLOOKUP($AU239,'FE Source'!$A:$AK,31,FALSE)))</f>
        <v>Chinese Yuan Offshore (Renminbi) 1 Month Deposit..</v>
      </c>
      <c r="BO239" s="217">
        <f>IF(VLOOKUP($AU239,'FE Source'!$A:$AK,32,FALSE)=0,"-",VLOOKUP($AU239,'FE Source'!$A:$AK,32,FALSE))</f>
        <v>44251</v>
      </c>
      <c r="BP239" s="18" t="str">
        <f>IF(VLOOKUP($AU239,'FE Source'!$AZ:$BC,2,FALSE)=0,"-",VLOOKUP($AU239,'FE Source'!$AZ:$BC,2,FALSE))</f>
        <v>-</v>
      </c>
      <c r="BQ239" s="18" t="str">
        <f>IF(VLOOKUP($AU239,'FE Source'!$AZ:$BC,3,FALSE)=0,"-",VLOOKUP($AU239,'FE Source'!$AZ:$BC,3,FALSE))</f>
        <v>-</v>
      </c>
      <c r="BR239" s="18" t="str">
        <f>IF(VLOOKUP($AU239,'FE Source'!$AZ:$BC,4,FALSE)=0,"-",VLOOKUP($AU239,'FE Source'!$AZ:$BC,4,FALSE))</f>
        <v>-</v>
      </c>
    </row>
    <row r="240" spans="1:70" ht="15" customHeight="1">
      <c r="A240" s="3"/>
      <c r="B240" s="159" t="str">
        <f>INDEX('UT - Retail'!$A$7:$A$1409,MATCH(AU240,'UT - Retail'!$U$7:$U$1409,0),1)</f>
        <v xml:space="preserve">Blackrock </v>
      </c>
      <c r="C240" s="706" t="str">
        <f>INDEX('UT - Retail'!$B$7:$B$1409,MATCH(AU240,'UT - Retail'!$U$7:$U$1409,0),1)</f>
        <v>BlackRock Global Funds - China Bond Fund A6 USD Hedged</v>
      </c>
      <c r="D240" s="707"/>
      <c r="E240" s="150" t="str">
        <f>VLOOKUP(C240,'UT - Retail'!$B:$K,8,FALSE)</f>
        <v>Fixed Income</v>
      </c>
      <c r="F240" s="141" t="str">
        <f>VLOOKUP(C240,'UT - Retail'!$B:$K,9,FALSE)</f>
        <v>China</v>
      </c>
      <c r="G240" s="141" t="str">
        <f>VLOOKUP(C240,'UT - Retail'!$B:$K,10,FALSE)</f>
        <v>General</v>
      </c>
      <c r="H240" s="82" t="str">
        <f>VLOOKUP(C240,'UT - Retail'!$B:$N,13,FALSE)</f>
        <v>No</v>
      </c>
      <c r="I240" s="82" t="str">
        <f>VLOOKUP(C240,'UT - Retail'!$B:$Q,14,FALSE)</f>
        <v>No</v>
      </c>
      <c r="J240" s="141" t="str">
        <f>VLOOKUP(C240,'UT - Retail'!$B:$Q,11,FALSE)</f>
        <v>Yes</v>
      </c>
      <c r="K240" s="130" t="str">
        <f>VLOOKUP(C240,'UT - Retail'!$B:$P,15,FALSE)</f>
        <v>Yes</v>
      </c>
      <c r="L240" s="82" t="str">
        <f>VLOOKUP(C240,'UT - Retail'!$B:$Q,16,FALSE)</f>
        <v>Navigator</v>
      </c>
      <c r="M240" s="395" t="str">
        <f>VLOOKUP(C240,'UT - Retail'!$B:$K,6,FALSE)</f>
        <v>USD</v>
      </c>
      <c r="N240" s="395" t="str">
        <f>IFERROR(IF(MATCH(C240,'Portfolio Construction'!$AL:$AL,0),"Yes","No"),"No")</f>
        <v>No</v>
      </c>
      <c r="O240" s="395" t="str">
        <f>IFERROR(IF(MATCH(C240,'Portfolio Construction'!$AN:$AN,0),"Yes","No"),"No")</f>
        <v>No</v>
      </c>
      <c r="P240" s="395" t="str">
        <f>IFERROR(IF(MATCH(C240,'Portfolio Construction'!$AP:$AP,0),"Yes","No"),"No")</f>
        <v>No</v>
      </c>
      <c r="Q240" s="395" t="str">
        <f>IFERROR(IF(MATCH(C240,'Portfolio Construction'!$AR:$AR,0),"Yes","No"),"No")</f>
        <v>No</v>
      </c>
      <c r="R240" s="395" t="str">
        <f>IFERROR(IF(MATCH(C240,'Portfolio Construction'!$AT:$AT,0),"Yes","No"),"No")</f>
        <v>No</v>
      </c>
      <c r="S240" s="395" t="str">
        <f>IFERROR(IF(MATCH(C240,'Portfolio Construction'!$AV:$AV,0),"Yes","No"),"No")</f>
        <v>No</v>
      </c>
      <c r="T240" s="395" t="str">
        <f>IFERROR(IF(MATCH(C240,'Portfolio Construction'!$AX:$AX,0),"Yes","No"),"No")</f>
        <v>No</v>
      </c>
      <c r="U240" s="395" t="str">
        <f>IFERROR(IF(MATCH(C240,'Portfolio Construction'!$AZ:$AZ,0),"Yes","No"),"No")</f>
        <v>No</v>
      </c>
      <c r="V240" s="395" t="str">
        <f>IFERROR(IF(MATCH(C240,'Portfolio Construction'!$BB:$BB,0),"Yes","No"),"No")</f>
        <v>No</v>
      </c>
      <c r="W240" s="638">
        <f>IF(VLOOKUP($AU240,'FE Source'!$A:$W,3,FALSE)=0,"-",VLOOKUP($AU240,'FE Source'!$A:$W,3,FALSE))</f>
        <v>-4.4800000000000004</v>
      </c>
      <c r="X240" s="609">
        <f>IF(VLOOKUP($AU240,'FE Source'!$A:$W,4,FALSE)=0,"-",VLOOKUP($AU240,'FE Source'!$A:$W,4,FALSE))</f>
        <v>-4.01</v>
      </c>
      <c r="Y240" s="609">
        <f>IF(VLOOKUP($AU240,'FE Source'!$A:$W,5,FALSE)=0,"-",VLOOKUP($AU240,'FE Source'!$A:$W,5,FALSE))</f>
        <v>-1.61</v>
      </c>
      <c r="Z240" s="609">
        <f>IF(VLOOKUP($AU240,'FE Source'!$A:$W,6,FALSE)=0,"-",VLOOKUP($AU240,'FE Source'!$A:$W,6,FALSE))</f>
        <v>2.0099999999999998</v>
      </c>
      <c r="AA240" s="609">
        <f>IF(VLOOKUP($AU240,'FE Source'!$A:$W,7,FALSE)=0,"-",VLOOKUP($AU240,'FE Source'!$A:$W,7,FALSE))</f>
        <v>1.66</v>
      </c>
      <c r="AB240" s="609" t="str">
        <f>IF(VLOOKUP($AU240,'FE Source'!$A:$W,8,FALSE)=0,"-",VLOOKUP($AU240,'FE Source'!$A:$W,8,FALSE))</f>
        <v>-</v>
      </c>
      <c r="AC240" s="639" t="str">
        <f>IF(VLOOKUP($AU240,'FE Source'!$A:$W,9,FALSE)=0,"-",VLOOKUP($AU240,'FE Source'!$A:$W,9,FALSE))</f>
        <v>-</v>
      </c>
      <c r="AD240" s="146">
        <f>IF(VLOOKUP($AU240,'FE Source'!$A:$W,10,FALSE)=0,"-",VLOOKUP($AU240,'FE Source'!$A:$W,10,FALSE))</f>
        <v>0.66</v>
      </c>
      <c r="AE240" s="83">
        <f>IF(VLOOKUP($AU240,'FE Source'!$A:$W,11,FALSE)=0,"-",VLOOKUP($AU240,'FE Source'!$A:$W,11,FALSE))</f>
        <v>5.66</v>
      </c>
      <c r="AF240" s="83" t="str">
        <f>IF(VLOOKUP($AU240,'FE Source'!$A:$W,12,FALSE)=0,"-",VLOOKUP($AU240,'FE Source'!$A:$W,12,FALSE))</f>
        <v>-</v>
      </c>
      <c r="AG240" s="131">
        <f>IF(VLOOKUP($AU240,'FE Source'!$A:$W,14,FALSE)=0,"-",VLOOKUP($AU240,'FE Source'!$A:$W,14,FALSE))</f>
        <v>-6.69</v>
      </c>
      <c r="AH240" s="174">
        <f>IF(VLOOKUP($AU240,'FE Source'!$A:$DJ,33,FALSE)=0,"-",VLOOKUP($AU240,'FE Source'!$A:$DJ,33,FALSE))</f>
        <v>182.78</v>
      </c>
      <c r="AI240" s="204">
        <f>IF(VLOOKUP($AU240,'FE Source'!$A:$Y,20,FALSE)=0,"-",VLOOKUP($AU240,'FE Source'!$A:$Y,20,FALSE))</f>
        <v>84.37</v>
      </c>
      <c r="AJ240" s="396">
        <f>IF(VLOOKUP($AU240,'FE Source'!$A:$DJ,34,FALSE)=0,"-",VLOOKUP($AU240,'FE Source'!$A:$DJ,34,FALSE))</f>
        <v>47.68</v>
      </c>
      <c r="AK240" s="396">
        <f>IF(VLOOKUP($AU240,'FE Source'!$A:$DJ,35,FALSE)=0,"-",VLOOKUP($AU240,'FE Source'!$A:$DJ,35,FALSE))</f>
        <v>125.48</v>
      </c>
      <c r="AL240" s="327">
        <f>IF(VLOOKUP($AU240,'FE Source'!$A:$Y,19,FALSE)=0,"-",VLOOKUP($AU240,'FE Source'!$A:$Y,19,FALSE))</f>
        <v>23.11</v>
      </c>
      <c r="AM240" s="394">
        <f>IF(VLOOKUP($AU240,'FE Source'!$A:$DJ,36,FALSE)=0,"-",VLOOKUP($AU240,'FE Source'!$A:$DJ,36,FALSE))</f>
        <v>37.4</v>
      </c>
      <c r="AN240" s="167">
        <f>IF(VLOOKUP($AU240,'FE Source'!$A:$W,13,FALSE)=0,"-",VLOOKUP($AU240,'FE Source'!$A:$W,13,FALSE))</f>
        <v>2793.9</v>
      </c>
      <c r="AO240" s="199">
        <f>IF(J240="no","-",IF(VLOOKUP($AU240,'FE Source'!$A:$W,15,FALSE)=0,"-",VLOOKUP($AU240,'FE Source'!$A:$W,15,FALSE)))</f>
        <v>4.96</v>
      </c>
      <c r="AP240" s="202" t="str">
        <f>IF(AO240="-","-",IF(VLOOKUP($AU240,'FE Source'!$A:$Z,21,FALSE)=0,"-",IF(VLOOKUP($AU240,'FE Source'!$A:$Z,21,FALSE)=2,"Semi-Annual",IF(VLOOKUP($AU240,'FE Source'!$A:$Z,21,FALSE)=4,"Quarterly",IF(VLOOKUP($AU240,'FE Source'!$A:$Z,21,FALSE)=12,"Monthly","Annual")))))</f>
        <v>Monthly</v>
      </c>
      <c r="AQ240" s="171">
        <f t="array" ref="AQ240">IF(VLOOKUP($AU240,'FE Source'!$A:$W,16,FALSE)=0,"-",VLOOKUP($AU240,'FE Source'!$A:$W,16,FALSE))</f>
        <v>0.97</v>
      </c>
      <c r="AR240" s="176" t="str">
        <f>IF(VLOOKUP($AU240,'FE Source'!$A:$W,17,FALSE)=0,"-",VLOOKUP($AU240,'FE Source'!$A:$W,17,FALSE))</f>
        <v>-</v>
      </c>
      <c r="AS240" s="174">
        <f>IF(VLOOKUP($AU240,'FE Source'!$AN:$AS,4,FALSE)="",VLOOKUP($AU240,'FE Source'!$AN:$AS,3,FALSE),VLOOKUP($AU240,'FE Source'!$AN:$AS,4,FALSE))</f>
        <v>8.4499999999999993</v>
      </c>
      <c r="AT240" s="180">
        <f>IF(VLOOKUP($AU240,'FE Source'!$AN:$AS,5,FALSE)=0,"-",VLOOKUP($AU240,'FE Source'!$AN:$AS,5,FALSE))</f>
        <v>45783</v>
      </c>
      <c r="AU240" s="177" t="s">
        <v>6398</v>
      </c>
      <c r="BE240" s="219" t="str">
        <f>IF(VLOOKUP($AU240,'FE Source'!$A:$AK,22,FALSE)=0,"-",VLOOKUP($AU240,'FE Source'!$A:$AK,22,FALSE))</f>
        <v>-</v>
      </c>
      <c r="BF240" s="219" t="str">
        <f>IF(VLOOKUP($AU240,'FE Source'!$A:$AK,23,FALSE)=0,"-",VLOOKUP($AU240,'FE Source'!$A:$AK,23,FALSE))</f>
        <v>-</v>
      </c>
      <c r="BG240" s="219" t="str">
        <f>IF(VLOOKUP($AU240,'FE Source'!$A:$AK,24,FALSE)=0,"-",VLOOKUP($AU240,'FE Source'!$A:$AK,24,FALSE))</f>
        <v>-</v>
      </c>
      <c r="BH240" s="219" t="str">
        <f>IF(VLOOKUP($AU240,'FE Source'!$A:$AK,25,FALSE)=0,"-",VLOOKUP($AU240,'FE Source'!$A:$AK,25,FALSE))</f>
        <v>-</v>
      </c>
      <c r="BI240" s="219">
        <f>IF(VLOOKUP($AU240,'FE Source'!$A:$AK,26,FALSE)=0,"-",VLOOKUP($AU240,'FE Source'!$A:$AK,26,FALSE))</f>
        <v>6.68</v>
      </c>
      <c r="BJ240" s="219">
        <f>IF(VLOOKUP($AU240,'FE Source'!$A:$AK,27,FALSE)=0,"-",VLOOKUP($AU240,'FE Source'!$A:$AK,27,FALSE))</f>
        <v>4.38</v>
      </c>
      <c r="BK240" s="219">
        <f>IF(VLOOKUP($AU240,'FE Source'!$A:$AK,28,FALSE)=0,"-",VLOOKUP($AU240,'FE Source'!$A:$AK,28,FALSE))</f>
        <v>-2.78</v>
      </c>
      <c r="BL240" s="219">
        <f>IF(VLOOKUP($AU240,'FE Source'!$A:$AK,29,FALSE)=0,"-",VLOOKUP($AU240,'FE Source'!$A:$AK,29,FALSE))</f>
        <v>-5.6</v>
      </c>
      <c r="BM240" s="219">
        <f>IF(VLOOKUP($AU240,'FE Source'!$A:$AK,30,FALSE)=0,"-",VLOOKUP($AU240,'FE Source'!$A:$AK,30,FALSE))</f>
        <v>2.67</v>
      </c>
      <c r="BN240" t="str">
        <f>IF(VLOOKUP($AU240,'FE Source'!$A:$AK,31,FALSE)="No Specified Index","-",IF(VLOOKUP($AU240,'FE Source'!$A:$AK,31,FALSE)=0,"-",VLOOKUP($AU240,'FE Source'!$A:$AK,31,FALSE)))</f>
        <v>Chinese Yuan Offshore (Renminbi) 1 Month Deposit..</v>
      </c>
      <c r="BO240" s="217">
        <f>IF(VLOOKUP($AU240,'FE Source'!$A:$AK,32,FALSE)=0,"-",VLOOKUP($AU240,'FE Source'!$A:$AK,32,FALSE))</f>
        <v>43285</v>
      </c>
      <c r="BP240" s="18" t="str">
        <f>IF(VLOOKUP($AU240,'FE Source'!$AZ:$BC,2,FALSE)=0,"-",VLOOKUP($AU240,'FE Source'!$AZ:$BC,2,FALSE))</f>
        <v>-</v>
      </c>
      <c r="BQ240" s="18" t="str">
        <f>IF(VLOOKUP($AU240,'FE Source'!$AZ:$BC,3,FALSE)=0,"-",VLOOKUP($AU240,'FE Source'!$AZ:$BC,3,FALSE))</f>
        <v>-</v>
      </c>
      <c r="BR240" s="18" t="str">
        <f>IF(VLOOKUP($AU240,'FE Source'!$AZ:$BC,4,FALSE)=0,"-",VLOOKUP($AU240,'FE Source'!$AZ:$BC,4,FALSE))</f>
        <v>-</v>
      </c>
    </row>
    <row r="241" spans="1:70" ht="15" customHeight="1">
      <c r="A241" s="3"/>
      <c r="B241" s="159" t="str">
        <f>INDEX('UT - Retail'!$A$7:$A$1409,MATCH(AU241,'UT - Retail'!$U$7:$U$1409,0),1)</f>
        <v xml:space="preserve">Blackrock </v>
      </c>
      <c r="C241" s="706" t="str">
        <f>INDEX('UT - Retail'!$B$7:$B$1409,MATCH(AU241,'UT - Retail'!$U$7:$U$1409,0),1)</f>
        <v>BlackRock Global Funds - Circular Economy Fund A5 SGD Hedged</v>
      </c>
      <c r="D241" s="707"/>
      <c r="E241" s="150" t="str">
        <f>VLOOKUP(C241,'UT - Retail'!$B:$K,8,FALSE)</f>
        <v>Equities</v>
      </c>
      <c r="F241" s="141" t="str">
        <f>VLOOKUP(C241,'UT - Retail'!$B:$K,9,FALSE)</f>
        <v>Global</v>
      </c>
      <c r="G241" s="141" t="str">
        <f>VLOOKUP(C241,'UT - Retail'!$B:$K,10,FALSE)</f>
        <v>ESG and Thematics</v>
      </c>
      <c r="H241" s="82" t="str">
        <f>VLOOKUP(C241,'UT - Retail'!$B:$N,13,FALSE)</f>
        <v>No</v>
      </c>
      <c r="I241" s="82" t="str">
        <f>VLOOKUP(C241,'UT - Retail'!$B:$Q,14,FALSE)</f>
        <v>No</v>
      </c>
      <c r="J241" s="141" t="str">
        <f>VLOOKUP(C241,'UT - Retail'!$B:$Q,11,FALSE)</f>
        <v>Yes</v>
      </c>
      <c r="K241" s="130" t="str">
        <f>VLOOKUP(C241,'UT - Retail'!$B:$P,15,FALSE)</f>
        <v>Yes</v>
      </c>
      <c r="L241" s="82" t="str">
        <f>VLOOKUP(C241,'UT - Retail'!$B:$Q,16,FALSE)</f>
        <v>Navigator</v>
      </c>
      <c r="M241" s="395" t="str">
        <f>VLOOKUP(C241,'UT - Retail'!$B:$K,6,FALSE)</f>
        <v>SGD</v>
      </c>
      <c r="N241" s="395" t="str">
        <f>IFERROR(IF(MATCH(C241,'Portfolio Construction'!$AL:$AL,0),"Yes","No"),"No")</f>
        <v>No</v>
      </c>
      <c r="O241" s="395" t="str">
        <f>IFERROR(IF(MATCH(C241,'Portfolio Construction'!$AN:$AN,0),"Yes","No"),"No")</f>
        <v>No</v>
      </c>
      <c r="P241" s="395" t="str">
        <f>IFERROR(IF(MATCH(C241,'Portfolio Construction'!$AP:$AP,0),"Yes","No"),"No")</f>
        <v>No</v>
      </c>
      <c r="Q241" s="395" t="str">
        <f>IFERROR(IF(MATCH(C241,'Portfolio Construction'!$AR:$AR,0),"Yes","No"),"No")</f>
        <v>No</v>
      </c>
      <c r="R241" s="395" t="str">
        <f>IFERROR(IF(MATCH(C241,'Portfolio Construction'!$AT:$AT,0),"Yes","No"),"No")</f>
        <v>No</v>
      </c>
      <c r="S241" s="395" t="str">
        <f>IFERROR(IF(MATCH(C241,'Portfolio Construction'!$AV:$AV,0),"Yes","No"),"No")</f>
        <v>No</v>
      </c>
      <c r="T241" s="395" t="str">
        <f>IFERROR(IF(MATCH(C241,'Portfolio Construction'!$AX:$AX,0),"Yes","No"),"No")</f>
        <v>No</v>
      </c>
      <c r="U241" s="395" t="str">
        <f>IFERROR(IF(MATCH(C241,'Portfolio Construction'!$AZ:$AZ,0),"Yes","No"),"No")</f>
        <v>No</v>
      </c>
      <c r="V241" s="395" t="str">
        <f>IFERROR(IF(MATCH(C241,'Portfolio Construction'!$BB:$BB,0),"Yes","No"),"No")</f>
        <v>No</v>
      </c>
      <c r="W241" s="638" t="e">
        <f>IF(VLOOKUP($AU241,'FE Source'!$A:$W,3,FALSE)=0,"-",VLOOKUP($AU241,'FE Source'!$A:$W,3,FALSE))</f>
        <v>#N/A</v>
      </c>
      <c r="X241" s="609" t="e">
        <f>IF(VLOOKUP($AU241,'FE Source'!$A:$W,4,FALSE)=0,"-",VLOOKUP($AU241,'FE Source'!$A:$W,4,FALSE))</f>
        <v>#N/A</v>
      </c>
      <c r="Y241" s="609" t="e">
        <f>IF(VLOOKUP($AU241,'FE Source'!$A:$W,5,FALSE)=0,"-",VLOOKUP($AU241,'FE Source'!$A:$W,5,FALSE))</f>
        <v>#N/A</v>
      </c>
      <c r="Z241" s="609" t="e">
        <f>IF(VLOOKUP($AU241,'FE Source'!$A:$W,6,FALSE)=0,"-",VLOOKUP($AU241,'FE Source'!$A:$W,6,FALSE))</f>
        <v>#N/A</v>
      </c>
      <c r="AA241" s="609" t="e">
        <f>IF(VLOOKUP($AU241,'FE Source'!$A:$W,7,FALSE)=0,"-",VLOOKUP($AU241,'FE Source'!$A:$W,7,FALSE))</f>
        <v>#N/A</v>
      </c>
      <c r="AB241" s="609" t="e">
        <f>IF(VLOOKUP($AU241,'FE Source'!$A:$W,8,FALSE)=0,"-",VLOOKUP($AU241,'FE Source'!$A:$W,8,FALSE))</f>
        <v>#N/A</v>
      </c>
      <c r="AC241" s="639" t="e">
        <f>IF(VLOOKUP($AU241,'FE Source'!$A:$W,9,FALSE)=0,"-",VLOOKUP($AU241,'FE Source'!$A:$W,9,FALSE))</f>
        <v>#N/A</v>
      </c>
      <c r="AD241" s="146" t="e">
        <f>IF(VLOOKUP($AU241,'FE Source'!$A:$W,10,FALSE)=0,"-",VLOOKUP($AU241,'FE Source'!$A:$W,10,FALSE))</f>
        <v>#N/A</v>
      </c>
      <c r="AE241" s="83" t="e">
        <f>IF(VLOOKUP($AU241,'FE Source'!$A:$W,11,FALSE)=0,"-",VLOOKUP($AU241,'FE Source'!$A:$W,11,FALSE))</f>
        <v>#N/A</v>
      </c>
      <c r="AF241" s="83" t="e">
        <f>IF(VLOOKUP($AU241,'FE Source'!$A:$W,12,FALSE)=0,"-",VLOOKUP($AU241,'FE Source'!$A:$W,12,FALSE))</f>
        <v>#N/A</v>
      </c>
      <c r="AG241" s="131" t="e">
        <f>IF(VLOOKUP($AU241,'FE Source'!$A:$W,14,FALSE)=0,"-",VLOOKUP($AU241,'FE Source'!$A:$W,14,FALSE))</f>
        <v>#N/A</v>
      </c>
      <c r="AH241" s="174" t="e">
        <f>IF(VLOOKUP($AU241,'FE Source'!$A:$DJ,33,FALSE)=0,"-",VLOOKUP($AU241,'FE Source'!$A:$DJ,33,FALSE))</f>
        <v>#N/A</v>
      </c>
      <c r="AI241" s="204" t="e">
        <f>IF(VLOOKUP($AU241,'FE Source'!$A:$Y,20,FALSE)=0,"-",VLOOKUP($AU241,'FE Source'!$A:$Y,20,FALSE))</f>
        <v>#N/A</v>
      </c>
      <c r="AJ241" s="396" t="e">
        <f>IF(VLOOKUP($AU241,'FE Source'!$A:$DJ,34,FALSE)=0,"-",VLOOKUP($AU241,'FE Source'!$A:$DJ,34,FALSE))</f>
        <v>#N/A</v>
      </c>
      <c r="AK241" s="396" t="e">
        <f>IF(VLOOKUP($AU241,'FE Source'!$A:$DJ,35,FALSE)=0,"-",VLOOKUP($AU241,'FE Source'!$A:$DJ,35,FALSE))</f>
        <v>#N/A</v>
      </c>
      <c r="AL241" s="327" t="e">
        <f>IF(VLOOKUP($AU241,'FE Source'!$A:$Y,19,FALSE)=0,"-",VLOOKUP($AU241,'FE Source'!$A:$Y,19,FALSE))</f>
        <v>#N/A</v>
      </c>
      <c r="AM241" s="394" t="e">
        <f>IF(VLOOKUP($AU241,'FE Source'!$A:$DJ,36,FALSE)=0,"-",VLOOKUP($AU241,'FE Source'!$A:$DJ,36,FALSE))</f>
        <v>#N/A</v>
      </c>
      <c r="AN241" s="167" t="e">
        <f>IF(VLOOKUP($AU241,'FE Source'!$A:$W,13,FALSE)=0,"-",VLOOKUP($AU241,'FE Source'!$A:$W,13,FALSE))</f>
        <v>#N/A</v>
      </c>
      <c r="AO241" s="199" t="e">
        <f>IF(J241="no","-",IF(VLOOKUP($AU241,'FE Source'!$A:$W,15,FALSE)=0,"-",VLOOKUP($AU241,'FE Source'!$A:$W,15,FALSE)))</f>
        <v>#N/A</v>
      </c>
      <c r="AP241" s="202" t="e">
        <f>IF(AO241="-","-",IF(VLOOKUP($AU241,'FE Source'!$A:$Z,21,FALSE)=0,"-",IF(VLOOKUP($AU241,'FE Source'!$A:$Z,21,FALSE)=2,"Semi-Annual",IF(VLOOKUP($AU241,'FE Source'!$A:$Z,21,FALSE)=4,"Quarterly",IF(VLOOKUP($AU241,'FE Source'!$A:$Z,21,FALSE)=12,"Monthly","Annual")))))</f>
        <v>#N/A</v>
      </c>
      <c r="AQ241" s="171" t="e">
        <f t="array" ref="AQ241">IF(VLOOKUP($AU241,'FE Source'!$A:$W,16,FALSE)=0,"-",VLOOKUP($AU241,'FE Source'!$A:$W,16,FALSE))</f>
        <v>#N/A</v>
      </c>
      <c r="AR241" s="176" t="e">
        <f>IF(VLOOKUP($AU241,'FE Source'!$A:$W,17,FALSE)=0,"-",VLOOKUP($AU241,'FE Source'!$A:$W,17,FALSE))</f>
        <v>#N/A</v>
      </c>
      <c r="AS241" s="174" t="e">
        <f>IF(VLOOKUP($AU241,'FE Source'!$AN:$AS,4,FALSE)="",VLOOKUP($AU241,'FE Source'!$AN:$AS,3,FALSE),VLOOKUP($AU241,'FE Source'!$AN:$AS,4,FALSE))</f>
        <v>#N/A</v>
      </c>
      <c r="AT241" s="180" t="e">
        <f>IF(VLOOKUP($AU241,'FE Source'!$AN:$AS,5,FALSE)=0,"-",VLOOKUP($AU241,'FE Source'!$AN:$AS,5,FALSE))</f>
        <v>#N/A</v>
      </c>
      <c r="AU241" s="177" t="s">
        <v>9141</v>
      </c>
      <c r="BE241" s="219" t="e">
        <f>IF(VLOOKUP($AU241,'FE Source'!$A:$AK,22,FALSE)=0,"-",VLOOKUP($AU241,'FE Source'!$A:$AK,22,FALSE))</f>
        <v>#N/A</v>
      </c>
      <c r="BF241" s="219" t="e">
        <f>IF(VLOOKUP($AU241,'FE Source'!$A:$AK,23,FALSE)=0,"-",VLOOKUP($AU241,'FE Source'!$A:$AK,23,FALSE))</f>
        <v>#N/A</v>
      </c>
      <c r="BG241" s="219" t="e">
        <f>IF(VLOOKUP($AU241,'FE Source'!$A:$AK,24,FALSE)=0,"-",VLOOKUP($AU241,'FE Source'!$A:$AK,24,FALSE))</f>
        <v>#N/A</v>
      </c>
      <c r="BH241" s="219" t="e">
        <f>IF(VLOOKUP($AU241,'FE Source'!$A:$AK,25,FALSE)=0,"-",VLOOKUP($AU241,'FE Source'!$A:$AK,25,FALSE))</f>
        <v>#N/A</v>
      </c>
      <c r="BI241" s="219" t="e">
        <f>IF(VLOOKUP($AU241,'FE Source'!$A:$AK,26,FALSE)=0,"-",VLOOKUP($AU241,'FE Source'!$A:$AK,26,FALSE))</f>
        <v>#N/A</v>
      </c>
      <c r="BJ241" s="219" t="e">
        <f>IF(VLOOKUP($AU241,'FE Source'!$A:$AK,27,FALSE)=0,"-",VLOOKUP($AU241,'FE Source'!$A:$AK,27,FALSE))</f>
        <v>#N/A</v>
      </c>
      <c r="BK241" s="219" t="e">
        <f>IF(VLOOKUP($AU241,'FE Source'!$A:$AK,28,FALSE)=0,"-",VLOOKUP($AU241,'FE Source'!$A:$AK,28,FALSE))</f>
        <v>#N/A</v>
      </c>
      <c r="BL241" s="219" t="e">
        <f>IF(VLOOKUP($AU241,'FE Source'!$A:$AK,29,FALSE)=0,"-",VLOOKUP($AU241,'FE Source'!$A:$AK,29,FALSE))</f>
        <v>#N/A</v>
      </c>
      <c r="BM241" s="219" t="e">
        <f>IF(VLOOKUP($AU241,'FE Source'!$A:$AK,30,FALSE)=0,"-",VLOOKUP($AU241,'FE Source'!$A:$AK,30,FALSE))</f>
        <v>#N/A</v>
      </c>
      <c r="BN241" t="e">
        <f>IF(VLOOKUP($AU241,'FE Source'!$A:$AK,31,FALSE)="No Specified Index","-",IF(VLOOKUP($AU241,'FE Source'!$A:$AK,31,FALSE)=0,"-",VLOOKUP($AU241,'FE Source'!$A:$AK,31,FALSE)))</f>
        <v>#N/A</v>
      </c>
      <c r="BO241" s="217" t="e">
        <f>IF(VLOOKUP($AU241,'FE Source'!$A:$AK,32,FALSE)=0,"-",VLOOKUP($AU241,'FE Source'!$A:$AK,32,FALSE))</f>
        <v>#N/A</v>
      </c>
      <c r="BP241" s="18" t="e">
        <f>IF(VLOOKUP($AU241,'FE Source'!$AZ:$BC,2,FALSE)=0,"-",VLOOKUP($AU241,'FE Source'!$AZ:$BC,2,FALSE))</f>
        <v>#N/A</v>
      </c>
      <c r="BQ241" s="18" t="e">
        <f>IF(VLOOKUP($AU241,'FE Source'!$AZ:$BC,3,FALSE)=0,"-",VLOOKUP($AU241,'FE Source'!$AZ:$BC,3,FALSE))</f>
        <v>#N/A</v>
      </c>
      <c r="BR241" s="18" t="e">
        <f>IF(VLOOKUP($AU241,'FE Source'!$AZ:$BC,4,FALSE)=0,"-",VLOOKUP($AU241,'FE Source'!$AZ:$BC,4,FALSE))</f>
        <v>#N/A</v>
      </c>
    </row>
    <row r="242" spans="1:70" ht="15" customHeight="1">
      <c r="A242" s="3"/>
      <c r="B242" s="159" t="str">
        <f>INDEX('UT - Retail'!$A$7:$A$1409,MATCH(AU242,'UT - Retail'!$U$7:$U$1409,0),1)</f>
        <v xml:space="preserve">Blackrock </v>
      </c>
      <c r="C242" s="706" t="str">
        <f>INDEX('UT - Retail'!$B$7:$B$1409,MATCH(AU242,'UT - Retail'!$U$7:$U$1409,0),1)</f>
        <v>BlackRock Global Funds - Fixed Income Global Opportunities A2 SGD Hedged</v>
      </c>
      <c r="D242" s="707"/>
      <c r="E242" s="150" t="str">
        <f>VLOOKUP(C242,'UT - Retail'!$B:$K,8,FALSE)</f>
        <v>Fixed Income</v>
      </c>
      <c r="F242" s="141" t="str">
        <f>VLOOKUP(C242,'UT - Retail'!$B:$K,9,FALSE)</f>
        <v>Global</v>
      </c>
      <c r="G242" s="141" t="str">
        <f>VLOOKUP(C242,'UT - Retail'!$B:$K,10,FALSE)</f>
        <v>General</v>
      </c>
      <c r="H242" s="82" t="str">
        <f>VLOOKUP(C242,'UT - Retail'!$B:$N,13,FALSE)</f>
        <v>No</v>
      </c>
      <c r="I242" s="82" t="str">
        <f>VLOOKUP(C242,'UT - Retail'!$B:$Q,14,FALSE)</f>
        <v>No</v>
      </c>
      <c r="J242" s="141" t="str">
        <f>VLOOKUP(C242,'UT - Retail'!$B:$Q,11,FALSE)</f>
        <v>No</v>
      </c>
      <c r="K242" s="130" t="str">
        <f>VLOOKUP(C242,'UT - Retail'!$B:$P,15,FALSE)</f>
        <v>Yes</v>
      </c>
      <c r="L242" s="82" t="str">
        <f>VLOOKUP(C242,'UT - Retail'!$B:$Q,16,FALSE)</f>
        <v>Navigator</v>
      </c>
      <c r="M242" s="395" t="str">
        <f>VLOOKUP(C242,'UT - Retail'!$B:$K,6,FALSE)</f>
        <v>SGD</v>
      </c>
      <c r="N242" s="395" t="str">
        <f>IFERROR(IF(MATCH(C242,'Portfolio Construction'!$AL:$AL,0),"Yes","No"),"No")</f>
        <v>No</v>
      </c>
      <c r="O242" s="395" t="str">
        <f>IFERROR(IF(MATCH(C242,'Portfolio Construction'!$AN:$AN,0),"Yes","No"),"No")</f>
        <v>No</v>
      </c>
      <c r="P242" s="395" t="str">
        <f>IFERROR(IF(MATCH(C242,'Portfolio Construction'!$AP:$AP,0),"Yes","No"),"No")</f>
        <v>No</v>
      </c>
      <c r="Q242" s="395" t="str">
        <f>IFERROR(IF(MATCH(C242,'Portfolio Construction'!$AR:$AR,0),"Yes","No"),"No")</f>
        <v>No</v>
      </c>
      <c r="R242" s="395" t="str">
        <f>IFERROR(IF(MATCH(C242,'Portfolio Construction'!$AT:$AT,0),"Yes","No"),"No")</f>
        <v>No</v>
      </c>
      <c r="S242" s="395" t="str">
        <f>IFERROR(IF(MATCH(C242,'Portfolio Construction'!$AV:$AV,0),"Yes","No"),"No")</f>
        <v>No</v>
      </c>
      <c r="T242" s="395" t="str">
        <f>IFERROR(IF(MATCH(C242,'Portfolio Construction'!$AX:$AX,0),"Yes","No"),"No")</f>
        <v>No</v>
      </c>
      <c r="U242" s="395" t="str">
        <f>IFERROR(IF(MATCH(C242,'Portfolio Construction'!$AZ:$AZ,0),"Yes","No"),"No")</f>
        <v>No</v>
      </c>
      <c r="V242" s="395" t="str">
        <f>IFERROR(IF(MATCH(C242,'Portfolio Construction'!$BB:$BB,0),"Yes","No"),"No")</f>
        <v>No</v>
      </c>
      <c r="W242" s="638">
        <f>IF(VLOOKUP($AU242,'FE Source'!$A:$W,3,FALSE)=0,"-",VLOOKUP($AU242,'FE Source'!$A:$W,3,FALSE))</f>
        <v>1.07</v>
      </c>
      <c r="X242" s="609">
        <f>IF(VLOOKUP($AU242,'FE Source'!$A:$W,4,FALSE)=0,"-",VLOOKUP($AU242,'FE Source'!$A:$W,4,FALSE))</f>
        <v>-0.22</v>
      </c>
      <c r="Y242" s="609">
        <f>IF(VLOOKUP($AU242,'FE Source'!$A:$W,5,FALSE)=0,"-",VLOOKUP($AU242,'FE Source'!$A:$W,5,FALSE))</f>
        <v>1.57</v>
      </c>
      <c r="Z242" s="609">
        <f>IF(VLOOKUP($AU242,'FE Source'!$A:$W,6,FALSE)=0,"-",VLOOKUP($AU242,'FE Source'!$A:$W,6,FALSE))</f>
        <v>4.33</v>
      </c>
      <c r="AA242" s="609">
        <f>IF(VLOOKUP($AU242,'FE Source'!$A:$W,7,FALSE)=0,"-",VLOOKUP($AU242,'FE Source'!$A:$W,7,FALSE))</f>
        <v>1.91</v>
      </c>
      <c r="AB242" s="609">
        <f>IF(VLOOKUP($AU242,'FE Source'!$A:$W,8,FALSE)=0,"-",VLOOKUP($AU242,'FE Source'!$A:$W,8,FALSE))</f>
        <v>1.86</v>
      </c>
      <c r="AC242" s="639">
        <f>IF(VLOOKUP($AU242,'FE Source'!$A:$W,9,FALSE)=0,"-",VLOOKUP($AU242,'FE Source'!$A:$W,9,FALSE))</f>
        <v>1.53</v>
      </c>
      <c r="AD242" s="146">
        <f>IF(VLOOKUP($AU242,'FE Source'!$A:$W,10,FALSE)=0,"-",VLOOKUP($AU242,'FE Source'!$A:$W,10,FALSE))</f>
        <v>0.87</v>
      </c>
      <c r="AE242" s="83">
        <f>IF(VLOOKUP($AU242,'FE Source'!$A:$W,11,FALSE)=0,"-",VLOOKUP($AU242,'FE Source'!$A:$W,11,FALSE))</f>
        <v>4.26</v>
      </c>
      <c r="AF242" s="83" t="str">
        <f>IF(VLOOKUP($AU242,'FE Source'!$A:$W,12,FALSE)=0,"-",VLOOKUP($AU242,'FE Source'!$A:$W,12,FALSE))</f>
        <v>-</v>
      </c>
      <c r="AG242" s="131">
        <f>IF(VLOOKUP($AU242,'FE Source'!$A:$W,14,FALSE)=0,"-",VLOOKUP($AU242,'FE Source'!$A:$W,14,FALSE))</f>
        <v>-4.7</v>
      </c>
      <c r="AH242" s="174">
        <f>IF(VLOOKUP($AU242,'FE Source'!$A:$DJ,33,FALSE)=0,"-",VLOOKUP($AU242,'FE Source'!$A:$DJ,33,FALSE))</f>
        <v>65.12</v>
      </c>
      <c r="AI242" s="204">
        <f>IF(VLOOKUP($AU242,'FE Source'!$A:$Y,20,FALSE)=0,"-",VLOOKUP($AU242,'FE Source'!$A:$Y,20,FALSE))</f>
        <v>78.87</v>
      </c>
      <c r="AJ242" s="396">
        <f>IF(VLOOKUP($AU242,'FE Source'!$A:$DJ,34,FALSE)=0,"-",VLOOKUP($AU242,'FE Source'!$A:$DJ,34,FALSE))</f>
        <v>80.83</v>
      </c>
      <c r="AK242" s="396">
        <f>IF(VLOOKUP($AU242,'FE Source'!$A:$DJ,35,FALSE)=0,"-",VLOOKUP($AU242,'FE Source'!$A:$DJ,35,FALSE))</f>
        <v>-246.77</v>
      </c>
      <c r="AL242" s="327">
        <f>IF(VLOOKUP($AU242,'FE Source'!$A:$Y,19,FALSE)=0,"-",VLOOKUP($AU242,'FE Source'!$A:$Y,19,FALSE))</f>
        <v>60.46</v>
      </c>
      <c r="AM242" s="394">
        <f>IF(VLOOKUP($AU242,'FE Source'!$A:$DJ,36,FALSE)=0,"-",VLOOKUP($AU242,'FE Source'!$A:$DJ,36,FALSE))</f>
        <v>44.49</v>
      </c>
      <c r="AN242" s="167">
        <f>IF(VLOOKUP($AU242,'FE Source'!$A:$W,13,FALSE)=0,"-",VLOOKUP($AU242,'FE Source'!$A:$W,13,FALSE))</f>
        <v>9823.5</v>
      </c>
      <c r="AO242" s="199" t="str">
        <f>IF(J242="no","-",IF(VLOOKUP($AU242,'FE Source'!$A:$W,15,FALSE)=0,"-",VLOOKUP($AU242,'FE Source'!$A:$W,15,FALSE)))</f>
        <v>-</v>
      </c>
      <c r="AP242" s="202" t="str">
        <f>IF(AO242="-","-",IF(VLOOKUP($AU242,'FE Source'!$A:$Z,21,FALSE)=0,"-",IF(VLOOKUP($AU242,'FE Source'!$A:$Z,21,FALSE)=2,"Semi-Annual",IF(VLOOKUP($AU242,'FE Source'!$A:$Z,21,FALSE)=4,"Quarterly",IF(VLOOKUP($AU242,'FE Source'!$A:$Z,21,FALSE)=12,"Monthly","Annual")))))</f>
        <v>-</v>
      </c>
      <c r="AQ242" s="171">
        <f t="array" ref="AQ242">IF(VLOOKUP($AU242,'FE Source'!$A:$W,16,FALSE)=0,"-",VLOOKUP($AU242,'FE Source'!$A:$W,16,FALSE))</f>
        <v>1.17</v>
      </c>
      <c r="AR242" s="176" t="str">
        <f>IF(VLOOKUP($AU242,'FE Source'!$A:$W,17,FALSE)=0,"-",VLOOKUP($AU242,'FE Source'!$A:$W,17,FALSE))</f>
        <v>Silver</v>
      </c>
      <c r="AS242" s="174">
        <f>IF(VLOOKUP($AU242,'FE Source'!$AN:$AS,4,FALSE)="",VLOOKUP($AU242,'FE Source'!$AN:$AS,3,FALSE),VLOOKUP($AU242,'FE Source'!$AN:$AS,4,FALSE))</f>
        <v>22.64</v>
      </c>
      <c r="AT242" s="180">
        <f>IF(VLOOKUP($AU242,'FE Source'!$AN:$AS,5,FALSE)=0,"-",VLOOKUP($AU242,'FE Source'!$AN:$AS,5,FALSE))</f>
        <v>45783</v>
      </c>
      <c r="AU242" s="177" t="s">
        <v>3993</v>
      </c>
      <c r="BE242" s="219">
        <f>IF(VLOOKUP($AU242,'FE Source'!$A:$AK,22,FALSE)=0,"-",VLOOKUP($AU242,'FE Source'!$A:$AK,22,FALSE))</f>
        <v>-0.21</v>
      </c>
      <c r="BF242" s="219">
        <f>IF(VLOOKUP($AU242,'FE Source'!$A:$AK,23,FALSE)=0,"-",VLOOKUP($AU242,'FE Source'!$A:$AK,23,FALSE))</f>
        <v>2.5499999999999998</v>
      </c>
      <c r="BG242" s="219">
        <f>IF(VLOOKUP($AU242,'FE Source'!$A:$AK,24,FALSE)=0,"-",VLOOKUP($AU242,'FE Source'!$A:$AK,24,FALSE))</f>
        <v>3.55</v>
      </c>
      <c r="BH242" s="219">
        <f>IF(VLOOKUP($AU242,'FE Source'!$A:$AK,25,FALSE)=0,"-",VLOOKUP($AU242,'FE Source'!$A:$AK,25,FALSE))</f>
        <v>-2.16</v>
      </c>
      <c r="BI242" s="219">
        <f>IF(VLOOKUP($AU242,'FE Source'!$A:$AK,26,FALSE)=0,"-",VLOOKUP($AU242,'FE Source'!$A:$AK,26,FALSE))</f>
        <v>6.31</v>
      </c>
      <c r="BJ242" s="219">
        <f>IF(VLOOKUP($AU242,'FE Source'!$A:$AK,27,FALSE)=0,"-",VLOOKUP($AU242,'FE Source'!$A:$AK,27,FALSE))</f>
        <v>5.23</v>
      </c>
      <c r="BK242" s="219">
        <f>IF(VLOOKUP($AU242,'FE Source'!$A:$AK,28,FALSE)=0,"-",VLOOKUP($AU242,'FE Source'!$A:$AK,28,FALSE))</f>
        <v>-0.04</v>
      </c>
      <c r="BL242" s="219">
        <f>IF(VLOOKUP($AU242,'FE Source'!$A:$AK,29,FALSE)=0,"-",VLOOKUP($AU242,'FE Source'!$A:$AK,29,FALSE))</f>
        <v>-6.81</v>
      </c>
      <c r="BM242" s="219">
        <f>IF(VLOOKUP($AU242,'FE Source'!$A:$AK,30,FALSE)=0,"-",VLOOKUP($AU242,'FE Source'!$A:$AK,30,FALSE))</f>
        <v>4.95</v>
      </c>
      <c r="BN242" t="str">
        <f>IF(VLOOKUP($AU242,'FE Source'!$A:$AK,31,FALSE)="No Specified Index","-",IF(VLOOKUP($AU242,'FE Source'!$A:$AK,31,FALSE)=0,"-",VLOOKUP($AU242,'FE Source'!$A:$AK,31,FALSE)))</f>
        <v>MSCI World</v>
      </c>
      <c r="BO242" s="217">
        <f>IF(VLOOKUP($AU242,'FE Source'!$A:$AK,32,FALSE)=0,"-",VLOOKUP($AU242,'FE Source'!$A:$AK,32,FALSE))</f>
        <v>39114</v>
      </c>
      <c r="BP242" s="18">
        <f>IF(VLOOKUP($AU242,'FE Source'!$AZ:$BC,2,FALSE)=0,"-",VLOOKUP($AU242,'FE Source'!$AZ:$BC,2,FALSE))</f>
        <v>-1.79</v>
      </c>
      <c r="BQ242" s="18">
        <f>IF(VLOOKUP($AU242,'FE Source'!$AZ:$BC,3,FALSE)=0,"-",VLOOKUP($AU242,'FE Source'!$AZ:$BC,3,FALSE))</f>
        <v>-1.75</v>
      </c>
      <c r="BR242" s="18">
        <f>IF(VLOOKUP($AU242,'FE Source'!$AZ:$BC,4,FALSE)=0,"-",VLOOKUP($AU242,'FE Source'!$AZ:$BC,4,FALSE))</f>
        <v>-1.67</v>
      </c>
    </row>
    <row r="243" spans="1:70" ht="15" customHeight="1">
      <c r="A243" s="3"/>
      <c r="B243" s="159" t="str">
        <f>INDEX('UT - Retail'!$A$7:$A$1409,MATCH(AU243,'UT - Retail'!$U$7:$U$1409,0),1)</f>
        <v xml:space="preserve">Blackrock </v>
      </c>
      <c r="C243" s="706" t="str">
        <f>INDEX('UT - Retail'!$B$7:$B$1409,MATCH(AU243,'UT - Retail'!$U$7:$U$1409,0),1)</f>
        <v>BlackRock Global Funds - Global Equity Income Fund A2 SGD-Hedged</v>
      </c>
      <c r="D243" s="707"/>
      <c r="E243" s="150" t="str">
        <f>VLOOKUP(C243,'UT - Retail'!$B:$K,8,FALSE)</f>
        <v>Equities</v>
      </c>
      <c r="F243" s="141" t="str">
        <f>VLOOKUP(C243,'UT - Retail'!$B:$K,9,FALSE)</f>
        <v>Global</v>
      </c>
      <c r="G243" s="141" t="str">
        <f>VLOOKUP(C243,'UT - Retail'!$B:$K,10,FALSE)</f>
        <v>General</v>
      </c>
      <c r="H243" s="82" t="str">
        <f>VLOOKUP(C243,'UT - Retail'!$B:$N,13,FALSE)</f>
        <v>No</v>
      </c>
      <c r="I243" s="82" t="str">
        <f>VLOOKUP(C243,'UT - Retail'!$B:$Q,14,FALSE)</f>
        <v>No</v>
      </c>
      <c r="J243" s="141" t="str">
        <f>VLOOKUP(C243,'UT - Retail'!$B:$Q,11,FALSE)</f>
        <v>No</v>
      </c>
      <c r="K243" s="130" t="str">
        <f>VLOOKUP(C243,'UT - Retail'!$B:$P,15,FALSE)</f>
        <v>Yes</v>
      </c>
      <c r="L243" s="82" t="str">
        <f>VLOOKUP(C243,'UT - Retail'!$B:$Q,16,FALSE)</f>
        <v>Navigator</v>
      </c>
      <c r="M243" s="395" t="str">
        <f>VLOOKUP(C243,'UT - Retail'!$B:$K,6,FALSE)</f>
        <v>SGD</v>
      </c>
      <c r="N243" s="395" t="str">
        <f>IFERROR(IF(MATCH(C243,'Portfolio Construction'!$AL:$AL,0),"Yes","No"),"No")</f>
        <v>No</v>
      </c>
      <c r="O243" s="395" t="str">
        <f>IFERROR(IF(MATCH(C243,'Portfolio Construction'!$AN:$AN,0),"Yes","No"),"No")</f>
        <v>No</v>
      </c>
      <c r="P243" s="395" t="str">
        <f>IFERROR(IF(MATCH(C243,'Portfolio Construction'!$AP:$AP,0),"Yes","No"),"No")</f>
        <v>No</v>
      </c>
      <c r="Q243" s="395" t="str">
        <f>IFERROR(IF(MATCH(C243,'Portfolio Construction'!$AR:$AR,0),"Yes","No"),"No")</f>
        <v>No</v>
      </c>
      <c r="R243" s="395" t="str">
        <f>IFERROR(IF(MATCH(C243,'Portfolio Construction'!$AT:$AT,0),"Yes","No"),"No")</f>
        <v>No</v>
      </c>
      <c r="S243" s="395" t="str">
        <f>IFERROR(IF(MATCH(C243,'Portfolio Construction'!$AV:$AV,0),"Yes","No"),"No")</f>
        <v>No</v>
      </c>
      <c r="T243" s="395" t="str">
        <f>IFERROR(IF(MATCH(C243,'Portfolio Construction'!$AX:$AX,0),"Yes","No"),"No")</f>
        <v>No</v>
      </c>
      <c r="U243" s="395" t="str">
        <f>IFERROR(IF(MATCH(C243,'Portfolio Construction'!$AZ:$AZ,0),"Yes","No"),"No")</f>
        <v>No</v>
      </c>
      <c r="V243" s="395" t="str">
        <f>IFERROR(IF(MATCH(C243,'Portfolio Construction'!$BB:$BB,0),"Yes","No"),"No")</f>
        <v>No</v>
      </c>
      <c r="W243" s="638">
        <f>IF(VLOOKUP($AU243,'FE Source'!$A:$W,3,FALSE)=0,"-",VLOOKUP($AU243,'FE Source'!$A:$W,3,FALSE))</f>
        <v>-1.41</v>
      </c>
      <c r="X243" s="609">
        <f>IF(VLOOKUP($AU243,'FE Source'!$A:$W,4,FALSE)=0,"-",VLOOKUP($AU243,'FE Source'!$A:$W,4,FALSE))</f>
        <v>5.23</v>
      </c>
      <c r="Y243" s="609">
        <f>IF(VLOOKUP($AU243,'FE Source'!$A:$W,5,FALSE)=0,"-",VLOOKUP($AU243,'FE Source'!$A:$W,5,FALSE))</f>
        <v>-4.0599999999999996</v>
      </c>
      <c r="Z243" s="609">
        <f>IF(VLOOKUP($AU243,'FE Source'!$A:$W,6,FALSE)=0,"-",VLOOKUP($AU243,'FE Source'!$A:$W,6,FALSE))</f>
        <v>2.58</v>
      </c>
      <c r="AA243" s="609">
        <f>IF(VLOOKUP($AU243,'FE Source'!$A:$W,7,FALSE)=0,"-",VLOOKUP($AU243,'FE Source'!$A:$W,7,FALSE))</f>
        <v>3.88</v>
      </c>
      <c r="AB243" s="609">
        <f>IF(VLOOKUP($AU243,'FE Source'!$A:$W,8,FALSE)=0,"-",VLOOKUP($AU243,'FE Source'!$A:$W,8,FALSE))</f>
        <v>7.76</v>
      </c>
      <c r="AC243" s="639">
        <f>IF(VLOOKUP($AU243,'FE Source'!$A:$W,9,FALSE)=0,"-",VLOOKUP($AU243,'FE Source'!$A:$W,9,FALSE))</f>
        <v>4.22</v>
      </c>
      <c r="AD243" s="146">
        <f>IF(VLOOKUP($AU243,'FE Source'!$A:$W,10,FALSE)=0,"-",VLOOKUP($AU243,'FE Source'!$A:$W,10,FALSE))</f>
        <v>1.1000000000000001</v>
      </c>
      <c r="AE243" s="83">
        <f>IF(VLOOKUP($AU243,'FE Source'!$A:$W,11,FALSE)=0,"-",VLOOKUP($AU243,'FE Source'!$A:$W,11,FALSE))</f>
        <v>14.77</v>
      </c>
      <c r="AF243" s="83" t="str">
        <f>IF(VLOOKUP($AU243,'FE Source'!$A:$W,12,FALSE)=0,"-",VLOOKUP($AU243,'FE Source'!$A:$W,12,FALSE))</f>
        <v>-</v>
      </c>
      <c r="AG243" s="131">
        <f>IF(VLOOKUP($AU243,'FE Source'!$A:$W,14,FALSE)=0,"-",VLOOKUP($AU243,'FE Source'!$A:$W,14,FALSE))</f>
        <v>-18.32</v>
      </c>
      <c r="AH243" s="174">
        <f>IF(VLOOKUP($AU243,'FE Source'!$A:$DJ,33,FALSE)=0,"-",VLOOKUP($AU243,'FE Source'!$A:$DJ,33,FALSE))</f>
        <v>109.75</v>
      </c>
      <c r="AI243" s="204">
        <f>IF(VLOOKUP($AU243,'FE Source'!$A:$Y,20,FALSE)=0,"-",VLOOKUP($AU243,'FE Source'!$A:$Y,20,FALSE))</f>
        <v>106.95</v>
      </c>
      <c r="AJ243" s="396">
        <f>IF(VLOOKUP($AU243,'FE Source'!$A:$DJ,34,FALSE)=0,"-",VLOOKUP($AU243,'FE Source'!$A:$DJ,34,FALSE))</f>
        <v>105.59</v>
      </c>
      <c r="AK243" s="396">
        <f>IF(VLOOKUP($AU243,'FE Source'!$A:$DJ,35,FALSE)=0,"-",VLOOKUP($AU243,'FE Source'!$A:$DJ,35,FALSE))</f>
        <v>124.58</v>
      </c>
      <c r="AL243" s="327">
        <f>IF(VLOOKUP($AU243,'FE Source'!$A:$Y,19,FALSE)=0,"-",VLOOKUP($AU243,'FE Source'!$A:$Y,19,FALSE))</f>
        <v>115.12</v>
      </c>
      <c r="AM243" s="394">
        <f>IF(VLOOKUP($AU243,'FE Source'!$A:$DJ,36,FALSE)=0,"-",VLOOKUP($AU243,'FE Source'!$A:$DJ,36,FALSE))</f>
        <v>105.3</v>
      </c>
      <c r="AN243" s="167">
        <f>IF(VLOOKUP($AU243,'FE Source'!$A:$W,13,FALSE)=0,"-",VLOOKUP($AU243,'FE Source'!$A:$W,13,FALSE))</f>
        <v>1159.4000000000001</v>
      </c>
      <c r="AO243" s="199" t="str">
        <f>IF(J243="no","-",IF(VLOOKUP($AU243,'FE Source'!$A:$W,15,FALSE)=0,"-",VLOOKUP($AU243,'FE Source'!$A:$W,15,FALSE)))</f>
        <v>-</v>
      </c>
      <c r="AP243" s="202" t="str">
        <f>IF(AO243="-","-",IF(VLOOKUP($AU243,'FE Source'!$A:$Z,21,FALSE)=0,"-",IF(VLOOKUP($AU243,'FE Source'!$A:$Z,21,FALSE)=2,"Semi-Annual",IF(VLOOKUP($AU243,'FE Source'!$A:$Z,21,FALSE)=4,"Quarterly",IF(VLOOKUP($AU243,'FE Source'!$A:$Z,21,FALSE)=12,"Monthly","Annual")))))</f>
        <v>-</v>
      </c>
      <c r="AQ243" s="171">
        <f t="array" ref="AQ243">IF(VLOOKUP($AU243,'FE Source'!$A:$W,16,FALSE)=0,"-",VLOOKUP($AU243,'FE Source'!$A:$W,16,FALSE))</f>
        <v>1.76</v>
      </c>
      <c r="AR243" s="176" t="str">
        <f>IF(VLOOKUP($AU243,'FE Source'!$A:$W,17,FALSE)=0,"-",VLOOKUP($AU243,'FE Source'!$A:$W,17,FALSE))</f>
        <v>-</v>
      </c>
      <c r="AS243" s="174">
        <f>IF(VLOOKUP($AU243,'FE Source'!$AN:$AS,4,FALSE)="",VLOOKUP($AU243,'FE Source'!$AN:$AS,3,FALSE),VLOOKUP($AU243,'FE Source'!$AN:$AS,4,FALSE))</f>
        <v>20.309999999999999</v>
      </c>
      <c r="AT243" s="180">
        <f>IF(VLOOKUP($AU243,'FE Source'!$AN:$AS,5,FALSE)=0,"-",VLOOKUP($AU243,'FE Source'!$AN:$AS,5,FALSE))</f>
        <v>45783</v>
      </c>
      <c r="AU243" s="177" t="s">
        <v>4602</v>
      </c>
      <c r="BE243" s="219">
        <f>IF(VLOOKUP($AU243,'FE Source'!$A:$AK,22,FALSE)=0,"-",VLOOKUP($AU243,'FE Source'!$A:$AK,22,FALSE))</f>
        <v>0.84</v>
      </c>
      <c r="BF243" s="219">
        <f>IF(VLOOKUP($AU243,'FE Source'!$A:$AK,23,FALSE)=0,"-",VLOOKUP($AU243,'FE Source'!$A:$AK,23,FALSE))</f>
        <v>4.17</v>
      </c>
      <c r="BG243" s="219">
        <f>IF(VLOOKUP($AU243,'FE Source'!$A:$AK,24,FALSE)=0,"-",VLOOKUP($AU243,'FE Source'!$A:$AK,24,FALSE))</f>
        <v>17.7</v>
      </c>
      <c r="BH243" s="219">
        <f>IF(VLOOKUP($AU243,'FE Source'!$A:$AK,25,FALSE)=0,"-",VLOOKUP($AU243,'FE Source'!$A:$AK,25,FALSE))</f>
        <v>-13.06</v>
      </c>
      <c r="BI243" s="219">
        <f>IF(VLOOKUP($AU243,'FE Source'!$A:$AK,26,FALSE)=0,"-",VLOOKUP($AU243,'FE Source'!$A:$AK,26,FALSE))</f>
        <v>20</v>
      </c>
      <c r="BJ243" s="219">
        <f>IF(VLOOKUP($AU243,'FE Source'!$A:$AK,27,FALSE)=0,"-",VLOOKUP($AU243,'FE Source'!$A:$AK,27,FALSE))</f>
        <v>3.97</v>
      </c>
      <c r="BK243" s="219">
        <f>IF(VLOOKUP($AU243,'FE Source'!$A:$AK,28,FALSE)=0,"-",VLOOKUP($AU243,'FE Source'!$A:$AK,28,FALSE))</f>
        <v>16.54</v>
      </c>
      <c r="BL243" s="219">
        <f>IF(VLOOKUP($AU243,'FE Source'!$A:$AK,29,FALSE)=0,"-",VLOOKUP($AU243,'FE Source'!$A:$AK,29,FALSE))</f>
        <v>-15.81</v>
      </c>
      <c r="BM243" s="219">
        <f>IF(VLOOKUP($AU243,'FE Source'!$A:$AK,30,FALSE)=0,"-",VLOOKUP($AU243,'FE Source'!$A:$AK,30,FALSE))</f>
        <v>13.14</v>
      </c>
      <c r="BN243" t="str">
        <f>IF(VLOOKUP($AU243,'FE Source'!$A:$AK,31,FALSE)="No Specified Index","-",IF(VLOOKUP($AU243,'FE Source'!$A:$AK,31,FALSE)=0,"-",VLOOKUP($AU243,'FE Source'!$A:$AK,31,FALSE)))</f>
        <v>MSCI AC World</v>
      </c>
      <c r="BO243" s="217">
        <f>IF(VLOOKUP($AU243,'FE Source'!$A:$AK,32,FALSE)=0,"-",VLOOKUP($AU243,'FE Source'!$A:$AK,32,FALSE))</f>
        <v>40858</v>
      </c>
      <c r="BP243" s="18">
        <f>IF(VLOOKUP($AU243,'FE Source'!$AZ:$BC,2,FALSE)=0,"-",VLOOKUP($AU243,'FE Source'!$AZ:$BC,2,FALSE))</f>
        <v>-3.08</v>
      </c>
      <c r="BQ243" s="18" t="str">
        <f>IF(VLOOKUP($AU243,'FE Source'!$AZ:$BC,3,FALSE)=0,"-",VLOOKUP($AU243,'FE Source'!$AZ:$BC,3,FALSE))</f>
        <v>-</v>
      </c>
      <c r="BR243" s="18" t="str">
        <f>IF(VLOOKUP($AU243,'FE Source'!$AZ:$BC,4,FALSE)=0,"-",VLOOKUP($AU243,'FE Source'!$AZ:$BC,4,FALSE))</f>
        <v>-</v>
      </c>
    </row>
    <row r="244" spans="1:70" ht="15" customHeight="1">
      <c r="A244" s="3"/>
      <c r="B244" s="159" t="str">
        <f>INDEX('UT - Retail'!$A$7:$A$1409,MATCH(AU244,'UT - Retail'!$U$7:$U$1409,0),1)</f>
        <v xml:space="preserve">Blackrock </v>
      </c>
      <c r="C244" s="710" t="str">
        <f>INDEX('UT - Retail'!$B$7:$B$1409,MATCH(AU244,'UT - Retail'!$U$7:$U$1409,0),1)</f>
        <v>BlackRock Global Funds - Global Unconstrained Equity Fund A2 SGD Hedged</v>
      </c>
      <c r="D244" s="711"/>
      <c r="E244" s="147" t="str">
        <f>VLOOKUP(C244,'UT - Retail'!$B:$K,8,FALSE)</f>
        <v>Equities</v>
      </c>
      <c r="F244" s="82" t="str">
        <f>VLOOKUP(C244,'UT - Retail'!$B:$K,9,FALSE)</f>
        <v>Global</v>
      </c>
      <c r="G244" s="82" t="str">
        <f>VLOOKUP(C244,'UT - Retail'!$B:$K,10,FALSE)</f>
        <v>General</v>
      </c>
      <c r="H244" s="82" t="str">
        <f>VLOOKUP(C244,'UT - Retail'!$B:$N,13,FALSE)</f>
        <v>No</v>
      </c>
      <c r="I244" s="82" t="str">
        <f>VLOOKUP(C244,'UT - Retail'!$B:$Q,14,FALSE)</f>
        <v>No</v>
      </c>
      <c r="J244" s="82" t="str">
        <f>VLOOKUP(C244,'UT - Retail'!$B:$Q,11,FALSE)</f>
        <v>No</v>
      </c>
      <c r="K244" s="130" t="str">
        <f>VLOOKUP(C244,'UT - Retail'!$B:$P,15,FALSE)</f>
        <v>Yes</v>
      </c>
      <c r="L244" s="82" t="str">
        <f>VLOOKUP(C244,'UT - Retail'!$B:$Q,16,FALSE)</f>
        <v>Navigator</v>
      </c>
      <c r="M244" s="173" t="str">
        <f>VLOOKUP(C244,'UT - Retail'!$B:$K,6,FALSE)</f>
        <v>SGD</v>
      </c>
      <c r="N244" s="173" t="str">
        <f>IFERROR(IF(MATCH(C244,'Portfolio Construction'!$AL:$AL,0),"Yes","No"),"No")</f>
        <v>No</v>
      </c>
      <c r="O244" s="173" t="str">
        <f>IFERROR(IF(MATCH(C244,'Portfolio Construction'!$AN:$AN,0),"Yes","No"),"No")</f>
        <v>No</v>
      </c>
      <c r="P244" s="173" t="str">
        <f>IFERROR(IF(MATCH(C244,'Portfolio Construction'!$AP:$AP,0),"Yes","No"),"No")</f>
        <v>No</v>
      </c>
      <c r="Q244" s="173" t="str">
        <f>IFERROR(IF(MATCH(C244,'Portfolio Construction'!$AR:$AR,0),"Yes","No"),"No")</f>
        <v>No</v>
      </c>
      <c r="R244" s="173" t="str">
        <f>IFERROR(IF(MATCH(C244,'Portfolio Construction'!$AT:$AT,0),"Yes","No"),"No")</f>
        <v>No</v>
      </c>
      <c r="S244" s="173" t="str">
        <f>IFERROR(IF(MATCH(C244,'Portfolio Construction'!$AV:$AV,0),"Yes","No"),"No")</f>
        <v>No</v>
      </c>
      <c r="T244" s="173" t="str">
        <f>IFERROR(IF(MATCH(C244,'Portfolio Construction'!$AX:$AX,0),"Yes","No"),"No")</f>
        <v>No</v>
      </c>
      <c r="U244" s="173" t="str">
        <f>IFERROR(IF(MATCH(C244,'Portfolio Construction'!$AZ:$AZ,0),"Yes","No"),"No")</f>
        <v>No</v>
      </c>
      <c r="V244" s="173" t="str">
        <f>IFERROR(IF(MATCH(C244,'Portfolio Construction'!$BB:$BB,0),"Yes","No"),"No")</f>
        <v>No</v>
      </c>
      <c r="W244" s="619">
        <f>IF(VLOOKUP($AU244,'FE Source'!$A:$W,3,FALSE)=0,"-",VLOOKUP($AU244,'FE Source'!$A:$W,3,FALSE))</f>
        <v>-3.71</v>
      </c>
      <c r="X244" s="618">
        <f>IF(VLOOKUP($AU244,'FE Source'!$A:$W,4,FALSE)=0,"-",VLOOKUP($AU244,'FE Source'!$A:$W,4,FALSE))</f>
        <v>12.08</v>
      </c>
      <c r="Y244" s="618">
        <f>IF(VLOOKUP($AU244,'FE Source'!$A:$W,5,FALSE)=0,"-",VLOOKUP($AU244,'FE Source'!$A:$W,5,FALSE))</f>
        <v>-3.61</v>
      </c>
      <c r="Z244" s="618">
        <f>IF(VLOOKUP($AU244,'FE Source'!$A:$W,6,FALSE)=0,"-",VLOOKUP($AU244,'FE Source'!$A:$W,6,FALSE))</f>
        <v>-4.62</v>
      </c>
      <c r="AA244" s="618" t="str">
        <f>IF(VLOOKUP($AU244,'FE Source'!$A:$W,7,FALSE)=0,"-",VLOOKUP($AU244,'FE Source'!$A:$W,7,FALSE))</f>
        <v>-</v>
      </c>
      <c r="AB244" s="618" t="str">
        <f>IF(VLOOKUP($AU244,'FE Source'!$A:$W,8,FALSE)=0,"-",VLOOKUP($AU244,'FE Source'!$A:$W,8,FALSE))</f>
        <v>-</v>
      </c>
      <c r="AC244" s="623" t="str">
        <f>IF(VLOOKUP($AU244,'FE Source'!$A:$W,9,FALSE)=0,"-",VLOOKUP($AU244,'FE Source'!$A:$W,9,FALSE))</f>
        <v>-</v>
      </c>
      <c r="AD244" s="147" t="str">
        <f>IF(VLOOKUP($AU244,'FE Source'!$A:$W,10,FALSE)=0,"-",VLOOKUP($AU244,'FE Source'!$A:$W,10,FALSE))</f>
        <v>-</v>
      </c>
      <c r="AE244" s="82" t="str">
        <f>IF(VLOOKUP($AU244,'FE Source'!$A:$W,11,FALSE)=0,"-",VLOOKUP($AU244,'FE Source'!$A:$W,11,FALSE))</f>
        <v>-</v>
      </c>
      <c r="AF244" s="82" t="str">
        <f>IF(VLOOKUP($AU244,'FE Source'!$A:$W,12,FALSE)=0,"-",VLOOKUP($AU244,'FE Source'!$A:$W,12,FALSE))</f>
        <v>-</v>
      </c>
      <c r="AG244" s="130" t="str">
        <f>IF(VLOOKUP($AU244,'FE Source'!$A:$W,14,FALSE)=0,"-",VLOOKUP($AU244,'FE Source'!$A:$W,14,FALSE))</f>
        <v>-</v>
      </c>
      <c r="AH244" s="173">
        <f>IF(VLOOKUP($AU244,'FE Source'!$A:$DJ,33,FALSE)=0,"-",VLOOKUP($AU244,'FE Source'!$A:$DJ,33,FALSE))</f>
        <v>65.650000000000006</v>
      </c>
      <c r="AI244" s="203" t="str">
        <f>IF(VLOOKUP($AU244,'FE Source'!$A:$Y,20,FALSE)=0,"-",VLOOKUP($AU244,'FE Source'!$A:$Y,20,FALSE))</f>
        <v>-</v>
      </c>
      <c r="AJ244" s="257" t="str">
        <f>IF(VLOOKUP($AU244,'FE Source'!$A:$DJ,34,FALSE)=0,"-",VLOOKUP($AU244,'FE Source'!$A:$DJ,34,FALSE))</f>
        <v>-</v>
      </c>
      <c r="AK244" s="257">
        <f>IF(VLOOKUP($AU244,'FE Source'!$A:$DJ,35,FALSE)=0,"-",VLOOKUP($AU244,'FE Source'!$A:$DJ,35,FALSE))</f>
        <v>160.93</v>
      </c>
      <c r="AL244" s="326" t="str">
        <f>IF(VLOOKUP($AU244,'FE Source'!$A:$Y,19,FALSE)=0,"-",VLOOKUP($AU244,'FE Source'!$A:$Y,19,FALSE))</f>
        <v>-</v>
      </c>
      <c r="AM244" s="259" t="str">
        <f>IF(VLOOKUP($AU244,'FE Source'!$A:$DJ,36,FALSE)=0,"-",VLOOKUP($AU244,'FE Source'!$A:$DJ,36,FALSE))</f>
        <v>-</v>
      </c>
      <c r="AN244" s="165">
        <f>IF(VLOOKUP($AU244,'FE Source'!$A:$W,13,FALSE)=0,"-",VLOOKUP($AU244,'FE Source'!$A:$W,13,FALSE))</f>
        <v>144.19999999999999</v>
      </c>
      <c r="AO244" s="198" t="str">
        <f>IF(J244="no","-",IF(VLOOKUP($AU244,'FE Source'!$A:$W,15,FALSE)=0,"-",VLOOKUP($AU244,'FE Source'!$A:$W,15,FALSE)))</f>
        <v>-</v>
      </c>
      <c r="AP244" s="201" t="str">
        <f>IF(AO244="-","-",IF(VLOOKUP($AU244,'FE Source'!$A:$Z,21,FALSE)=0,"-",IF(VLOOKUP($AU244,'FE Source'!$A:$Z,21,FALSE)=2,"Semi-Annual",IF(VLOOKUP($AU244,'FE Source'!$A:$Z,21,FALSE)=4,"Quarterly",IF(VLOOKUP($AU244,'FE Source'!$A:$Z,21,FALSE)=12,"Monthly","Annual")))))</f>
        <v>-</v>
      </c>
      <c r="AQ244" s="170" t="str">
        <f t="array" ref="AQ244">IF(VLOOKUP($AU244,'FE Source'!$A:$W,16,FALSE)=0,"-",VLOOKUP($AU244,'FE Source'!$A:$W,16,FALSE))</f>
        <v>-</v>
      </c>
      <c r="AR244" s="175" t="str">
        <f>IF(VLOOKUP($AU244,'FE Source'!$A:$W,17,FALSE)=0,"-",VLOOKUP($AU244,'FE Source'!$A:$W,17,FALSE))</f>
        <v>-</v>
      </c>
      <c r="AS244" s="173">
        <f>IF(VLOOKUP($AU244,'FE Source'!$AN:$AS,4,FALSE)="",VLOOKUP($AU244,'FE Source'!$AN:$AS,3,FALSE),VLOOKUP($AU244,'FE Source'!$AN:$AS,4,FALSE))</f>
        <v>9.09</v>
      </c>
      <c r="AT244" s="179">
        <f>IF(VLOOKUP($AU244,'FE Source'!$AN:$AS,5,FALSE)=0,"-",VLOOKUP($AU244,'FE Source'!$AN:$AS,5,FALSE))</f>
        <v>45783</v>
      </c>
      <c r="AU244" s="177" t="s">
        <v>10048</v>
      </c>
      <c r="BE244" s="219" t="str">
        <f>IF(VLOOKUP($AU244,'FE Source'!$A:$AK,22,FALSE)=0,"-",VLOOKUP($AU244,'FE Source'!$A:$AK,22,FALSE))</f>
        <v>-</v>
      </c>
      <c r="BF244" s="219" t="str">
        <f>IF(VLOOKUP($AU244,'FE Source'!$A:$AK,23,FALSE)=0,"-",VLOOKUP($AU244,'FE Source'!$A:$AK,23,FALSE))</f>
        <v>-</v>
      </c>
      <c r="BG244" s="219" t="str">
        <f>IF(VLOOKUP($AU244,'FE Source'!$A:$AK,24,FALSE)=0,"-",VLOOKUP($AU244,'FE Source'!$A:$AK,24,FALSE))</f>
        <v>-</v>
      </c>
      <c r="BH244" s="219" t="str">
        <f>IF(VLOOKUP($AU244,'FE Source'!$A:$AK,25,FALSE)=0,"-",VLOOKUP($AU244,'FE Source'!$A:$AK,25,FALSE))</f>
        <v>-</v>
      </c>
      <c r="BI244" s="219" t="str">
        <f>IF(VLOOKUP($AU244,'FE Source'!$A:$AK,26,FALSE)=0,"-",VLOOKUP($AU244,'FE Source'!$A:$AK,26,FALSE))</f>
        <v>-</v>
      </c>
      <c r="BJ244" s="219" t="str">
        <f>IF(VLOOKUP($AU244,'FE Source'!$A:$AK,27,FALSE)=0,"-",VLOOKUP($AU244,'FE Source'!$A:$AK,27,FALSE))</f>
        <v>-</v>
      </c>
      <c r="BK244" s="219" t="str">
        <f>IF(VLOOKUP($AU244,'FE Source'!$A:$AK,28,FALSE)=0,"-",VLOOKUP($AU244,'FE Source'!$A:$AK,28,FALSE))</f>
        <v>-</v>
      </c>
      <c r="BL244" s="219" t="str">
        <f>IF(VLOOKUP($AU244,'FE Source'!$A:$AK,29,FALSE)=0,"-",VLOOKUP($AU244,'FE Source'!$A:$AK,29,FALSE))</f>
        <v>-</v>
      </c>
      <c r="BM244" s="219" t="str">
        <f>IF(VLOOKUP($AU244,'FE Source'!$A:$AK,30,FALSE)=0,"-",VLOOKUP($AU244,'FE Source'!$A:$AK,30,FALSE))</f>
        <v>-</v>
      </c>
      <c r="BN244" t="str">
        <f>IF(VLOOKUP($AU244,'FE Source'!$A:$AK,31,FALSE)="No Specified Index","-",IF(VLOOKUP($AU244,'FE Source'!$A:$AK,31,FALSE)=0,"-",VLOOKUP($AU244,'FE Source'!$A:$AK,31,FALSE)))</f>
        <v>-</v>
      </c>
      <c r="BO244" s="217">
        <f>IF(VLOOKUP($AU244,'FE Source'!$A:$AK,32,FALSE)=0,"-",VLOOKUP($AU244,'FE Source'!$A:$AK,32,FALSE))</f>
        <v>45358</v>
      </c>
      <c r="BP244" s="18" t="str">
        <f>IF(VLOOKUP($AU244,'FE Source'!$AZ:$BC,2,FALSE)=0,"-",VLOOKUP($AU244,'FE Source'!$AZ:$BC,2,FALSE))</f>
        <v>-</v>
      </c>
      <c r="BQ244" s="18" t="str">
        <f>IF(VLOOKUP($AU244,'FE Source'!$AZ:$BC,3,FALSE)=0,"-",VLOOKUP($AU244,'FE Source'!$AZ:$BC,3,FALSE))</f>
        <v>-</v>
      </c>
      <c r="BR244" s="18" t="str">
        <f>IF(VLOOKUP($AU244,'FE Source'!$AZ:$BC,4,FALSE)=0,"-",VLOOKUP($AU244,'FE Source'!$AZ:$BC,4,FALSE))</f>
        <v>-</v>
      </c>
    </row>
    <row r="245" spans="1:70" ht="15" customHeight="1">
      <c r="A245" s="3"/>
      <c r="B245" s="159" t="str">
        <f>INDEX('UT - Retail'!$A$7:$A$1409,MATCH(AU245,'UT - Retail'!$U$7:$U$1409,0),1)</f>
        <v xml:space="preserve">Blackrock </v>
      </c>
      <c r="C245" s="710" t="str">
        <f>INDEX('UT - Retail'!$B$7:$B$1409,MATCH(AU245,'UT - Retail'!$U$7:$U$1409,0),1)</f>
        <v>BlackRock Global Funds - Japan Flexible Equity Fund A2 USD</v>
      </c>
      <c r="D245" s="711"/>
      <c r="E245" s="147" t="str">
        <f>VLOOKUP(C245,'UT - Retail'!$B:$K,8,FALSE)</f>
        <v>Equities</v>
      </c>
      <c r="F245" s="82" t="str">
        <f>VLOOKUP(C245,'UT - Retail'!$B:$K,9,FALSE)</f>
        <v>Japan</v>
      </c>
      <c r="G245" s="82" t="str">
        <f>VLOOKUP(C245,'UT - Retail'!$B:$K,10,FALSE)</f>
        <v>General</v>
      </c>
      <c r="H245" s="82" t="str">
        <f>VLOOKUP(C245,'UT - Retail'!$B:$N,13,FALSE)</f>
        <v>No</v>
      </c>
      <c r="I245" s="82" t="str">
        <f>VLOOKUP(C245,'UT - Retail'!$B:$Q,14,FALSE)</f>
        <v>No</v>
      </c>
      <c r="J245" s="82" t="str">
        <f>VLOOKUP(C245,'UT - Retail'!$B:$Q,11,FALSE)</f>
        <v>No</v>
      </c>
      <c r="K245" s="130" t="str">
        <f>VLOOKUP(C245,'UT - Retail'!$B:$P,15,FALSE)</f>
        <v>Yes</v>
      </c>
      <c r="L245" s="82" t="str">
        <f>VLOOKUP(C245,'UT - Retail'!$B:$Q,16,FALSE)</f>
        <v>Navigator</v>
      </c>
      <c r="M245" s="173" t="str">
        <f>VLOOKUP(C245,'UT - Retail'!$B:$K,6,FALSE)</f>
        <v>USD</v>
      </c>
      <c r="N245" s="173" t="str">
        <f>IFERROR(IF(MATCH(C245,'Portfolio Construction'!$AL:$AL,0),"Yes","No"),"No")</f>
        <v>No</v>
      </c>
      <c r="O245" s="173" t="str">
        <f>IFERROR(IF(MATCH(C245,'Portfolio Construction'!$AN:$AN,0),"Yes","No"),"No")</f>
        <v>No</v>
      </c>
      <c r="P245" s="173" t="str">
        <f>IFERROR(IF(MATCH(C245,'Portfolio Construction'!$AP:$AP,0),"Yes","No"),"No")</f>
        <v>No</v>
      </c>
      <c r="Q245" s="173" t="str">
        <f>IFERROR(IF(MATCH(C245,'Portfolio Construction'!$AR:$AR,0),"Yes","No"),"No")</f>
        <v>No</v>
      </c>
      <c r="R245" s="173" t="str">
        <f>IFERROR(IF(MATCH(C245,'Portfolio Construction'!$AT:$AT,0),"Yes","No"),"No")</f>
        <v>No</v>
      </c>
      <c r="S245" s="173" t="str">
        <f>IFERROR(IF(MATCH(C245,'Portfolio Construction'!$AV:$AV,0),"Yes","No"),"No")</f>
        <v>No</v>
      </c>
      <c r="T245" s="173" t="str">
        <f>IFERROR(IF(MATCH(C245,'Portfolio Construction'!$AX:$AX,0),"Yes","No"),"No")</f>
        <v>No</v>
      </c>
      <c r="U245" s="173" t="str">
        <f>IFERROR(IF(MATCH(C245,'Portfolio Construction'!$AZ:$AZ,0),"Yes","No"),"No")</f>
        <v>No</v>
      </c>
      <c r="V245" s="173" t="str">
        <f>IFERROR(IF(MATCH(C245,'Portfolio Construction'!$BB:$BB,0),"Yes","No"),"No")</f>
        <v>No</v>
      </c>
      <c r="W245" s="619">
        <f>IF(VLOOKUP($AU245,'FE Source'!$A:$W,3,FALSE)=0,"-",VLOOKUP($AU245,'FE Source'!$A:$W,3,FALSE))</f>
        <v>-2.82</v>
      </c>
      <c r="X245" s="618">
        <f>IF(VLOOKUP($AU245,'FE Source'!$A:$W,4,FALSE)=0,"-",VLOOKUP($AU245,'FE Source'!$A:$W,4,FALSE))</f>
        <v>7.63</v>
      </c>
      <c r="Y245" s="618">
        <f>IF(VLOOKUP($AU245,'FE Source'!$A:$W,5,FALSE)=0,"-",VLOOKUP($AU245,'FE Source'!$A:$W,5,FALSE))</f>
        <v>1.74</v>
      </c>
      <c r="Z245" s="618">
        <f>IF(VLOOKUP($AU245,'FE Source'!$A:$W,6,FALSE)=0,"-",VLOOKUP($AU245,'FE Source'!$A:$W,6,FALSE))</f>
        <v>-2.35</v>
      </c>
      <c r="AA245" s="618">
        <f>IF(VLOOKUP($AU245,'FE Source'!$A:$W,7,FALSE)=0,"-",VLOOKUP($AU245,'FE Source'!$A:$W,7,FALSE))</f>
        <v>8.85</v>
      </c>
      <c r="AB245" s="618">
        <f>IF(VLOOKUP($AU245,'FE Source'!$A:$W,8,FALSE)=0,"-",VLOOKUP($AU245,'FE Source'!$A:$W,8,FALSE))</f>
        <v>6.93</v>
      </c>
      <c r="AC245" s="623">
        <f>IF(VLOOKUP($AU245,'FE Source'!$A:$W,9,FALSE)=0,"-",VLOOKUP($AU245,'FE Source'!$A:$W,9,FALSE))</f>
        <v>5.48</v>
      </c>
      <c r="AD245" s="147">
        <f>IF(VLOOKUP($AU245,'FE Source'!$A:$W,10,FALSE)=0,"-",VLOOKUP($AU245,'FE Source'!$A:$W,10,FALSE))</f>
        <v>1.05</v>
      </c>
      <c r="AE245" s="82">
        <f>IF(VLOOKUP($AU245,'FE Source'!$A:$W,11,FALSE)=0,"-",VLOOKUP($AU245,'FE Source'!$A:$W,11,FALSE))</f>
        <v>11.82</v>
      </c>
      <c r="AF245" s="82">
        <f>IF(VLOOKUP($AU245,'FE Source'!$A:$W,12,FALSE)=0,"-",VLOOKUP($AU245,'FE Source'!$A:$W,12,FALSE))</f>
        <v>0.46</v>
      </c>
      <c r="AG245" s="130">
        <f>IF(VLOOKUP($AU245,'FE Source'!$A:$W,14,FALSE)=0,"-",VLOOKUP($AU245,'FE Source'!$A:$W,14,FALSE))</f>
        <v>-11.81</v>
      </c>
      <c r="AH245" s="173">
        <f>IF(VLOOKUP($AU245,'FE Source'!$A:$DJ,33,FALSE)=0,"-",VLOOKUP($AU245,'FE Source'!$A:$DJ,33,FALSE))</f>
        <v>83.43</v>
      </c>
      <c r="AI245" s="203">
        <f>IF(VLOOKUP($AU245,'FE Source'!$A:$Y,20,FALSE)=0,"-",VLOOKUP($AU245,'FE Source'!$A:$Y,20,FALSE))</f>
        <v>104.58</v>
      </c>
      <c r="AJ245" s="257">
        <f>IF(VLOOKUP($AU245,'FE Source'!$A:$DJ,34,FALSE)=0,"-",VLOOKUP($AU245,'FE Source'!$A:$DJ,34,FALSE))</f>
        <v>100.36</v>
      </c>
      <c r="AK245" s="257">
        <f>IF(VLOOKUP($AU245,'FE Source'!$A:$DJ,35,FALSE)=0,"-",VLOOKUP($AU245,'FE Source'!$A:$DJ,35,FALSE))</f>
        <v>133.55000000000001</v>
      </c>
      <c r="AL245" s="326">
        <f>IF(VLOOKUP($AU245,'FE Source'!$A:$Y,19,FALSE)=0,"-",VLOOKUP($AU245,'FE Source'!$A:$Y,19,FALSE))</f>
        <v>101.86</v>
      </c>
      <c r="AM245" s="259">
        <f>IF(VLOOKUP($AU245,'FE Source'!$A:$DJ,36,FALSE)=0,"-",VLOOKUP($AU245,'FE Source'!$A:$DJ,36,FALSE))</f>
        <v>102.64</v>
      </c>
      <c r="AN245" s="165">
        <f>IF(VLOOKUP($AU245,'FE Source'!$A:$W,13,FALSE)=0,"-",VLOOKUP($AU245,'FE Source'!$A:$W,13,FALSE))</f>
        <v>807.3</v>
      </c>
      <c r="AO245" s="198" t="str">
        <f>IF(J245="no","-",IF(VLOOKUP($AU245,'FE Source'!$A:$W,15,FALSE)=0,"-",VLOOKUP($AU245,'FE Source'!$A:$W,15,FALSE)))</f>
        <v>-</v>
      </c>
      <c r="AP245" s="201" t="str">
        <f>IF(AO245="-","-",IF(VLOOKUP($AU245,'FE Source'!$A:$Z,21,FALSE)=0,"-",IF(VLOOKUP($AU245,'FE Source'!$A:$Z,21,FALSE)=2,"Semi-Annual",IF(VLOOKUP($AU245,'FE Source'!$A:$Z,21,FALSE)=4,"Quarterly",IF(VLOOKUP($AU245,'FE Source'!$A:$Z,21,FALSE)=12,"Monthly","Annual")))))</f>
        <v>-</v>
      </c>
      <c r="AQ245" s="170">
        <f t="array" ref="AQ245">IF(VLOOKUP($AU245,'FE Source'!$A:$W,16,FALSE)=0,"-",VLOOKUP($AU245,'FE Source'!$A:$W,16,FALSE))</f>
        <v>1.76</v>
      </c>
      <c r="AR245" s="175" t="str">
        <f>IF(VLOOKUP($AU245,'FE Source'!$A:$W,17,FALSE)=0,"-",VLOOKUP($AU245,'FE Source'!$A:$W,17,FALSE))</f>
        <v>Neutral</v>
      </c>
      <c r="AS245" s="173">
        <f>IF(VLOOKUP($AU245,'FE Source'!$AN:$AS,4,FALSE)="",VLOOKUP($AU245,'FE Source'!$AN:$AS,3,FALSE),VLOOKUP($AU245,'FE Source'!$AN:$AS,4,FALSE))</f>
        <v>20.07</v>
      </c>
      <c r="AT245" s="179">
        <f>IF(VLOOKUP($AU245,'FE Source'!$AN:$AS,5,FALSE)=0,"-",VLOOKUP($AU245,'FE Source'!$AN:$AS,5,FALSE))</f>
        <v>45783</v>
      </c>
      <c r="AU245" s="178" t="s">
        <v>10114</v>
      </c>
      <c r="BE245" s="219">
        <f>IF(VLOOKUP($AU245,'FE Source'!$A:$AK,22,FALSE)=0,"-",VLOOKUP($AU245,'FE Source'!$A:$AK,22,FALSE))</f>
        <v>15.81</v>
      </c>
      <c r="BF245" s="219">
        <f>IF(VLOOKUP($AU245,'FE Source'!$A:$AK,23,FALSE)=0,"-",VLOOKUP($AU245,'FE Source'!$A:$AK,23,FALSE))</f>
        <v>2.13</v>
      </c>
      <c r="BG245" s="219">
        <f>IF(VLOOKUP($AU245,'FE Source'!$A:$AK,24,FALSE)=0,"-",VLOOKUP($AU245,'FE Source'!$A:$AK,24,FALSE))</f>
        <v>17.760000000000002</v>
      </c>
      <c r="BH245" s="219">
        <f>IF(VLOOKUP($AU245,'FE Source'!$A:$AK,25,FALSE)=0,"-",VLOOKUP($AU245,'FE Source'!$A:$AK,25,FALSE))</f>
        <v>-15</v>
      </c>
      <c r="BI245" s="219">
        <f>IF(VLOOKUP($AU245,'FE Source'!$A:$AK,26,FALSE)=0,"-",VLOOKUP($AU245,'FE Source'!$A:$AK,26,FALSE))</f>
        <v>18.600000000000001</v>
      </c>
      <c r="BJ245" s="219">
        <f>IF(VLOOKUP($AU245,'FE Source'!$A:$AK,27,FALSE)=0,"-",VLOOKUP($AU245,'FE Source'!$A:$AK,27,FALSE))</f>
        <v>22.32</v>
      </c>
      <c r="BK245" s="219">
        <f>IF(VLOOKUP($AU245,'FE Source'!$A:$AK,28,FALSE)=0,"-",VLOOKUP($AU245,'FE Source'!$A:$AK,28,FALSE))</f>
        <v>1.93</v>
      </c>
      <c r="BL245" s="219">
        <f>IF(VLOOKUP($AU245,'FE Source'!$A:$AK,29,FALSE)=0,"-",VLOOKUP($AU245,'FE Source'!$A:$AK,29,FALSE))</f>
        <v>-21.01</v>
      </c>
      <c r="BM245" s="219">
        <f>IF(VLOOKUP($AU245,'FE Source'!$A:$AK,30,FALSE)=0,"-",VLOOKUP($AU245,'FE Source'!$A:$AK,30,FALSE))</f>
        <v>20.149999999999999</v>
      </c>
      <c r="BN245" t="str">
        <f>IF(VLOOKUP($AU245,'FE Source'!$A:$AK,31,FALSE)="No Specified Index","-",IF(VLOOKUP($AU245,'FE Source'!$A:$AK,31,FALSE)=0,"-",VLOOKUP($AU245,'FE Source'!$A:$AK,31,FALSE)))</f>
        <v>MSCI Japan Value</v>
      </c>
      <c r="BO245" s="217">
        <f>IF(VLOOKUP($AU245,'FE Source'!$A:$AK,32,FALSE)=0,"-",VLOOKUP($AU245,'FE Source'!$A:$AK,32,FALSE))</f>
        <v>38411</v>
      </c>
      <c r="BP245" s="18">
        <f>IF(VLOOKUP($AU245,'FE Source'!$AZ:$BC,2,FALSE)=0,"-",VLOOKUP($AU245,'FE Source'!$AZ:$BC,2,FALSE))</f>
        <v>4.51</v>
      </c>
      <c r="BQ245" s="18">
        <f>IF(VLOOKUP($AU245,'FE Source'!$AZ:$BC,3,FALSE)=0,"-",VLOOKUP($AU245,'FE Source'!$AZ:$BC,3,FALSE))</f>
        <v>-10.51</v>
      </c>
      <c r="BR245" s="18">
        <f>IF(VLOOKUP($AU245,'FE Source'!$AZ:$BC,4,FALSE)=0,"-",VLOOKUP($AU245,'FE Source'!$AZ:$BC,4,FALSE))</f>
        <v>-7.3</v>
      </c>
    </row>
    <row r="246" spans="1:70" ht="15" customHeight="1">
      <c r="A246" s="3"/>
      <c r="B246" s="159" t="str">
        <f>INDEX('UT - Retail'!$A$7:$A$1409,MATCH(AU246,'UT - Retail'!$U$7:$U$1409,0),1)</f>
        <v xml:space="preserve">Blackrock </v>
      </c>
      <c r="C246" s="708" t="str">
        <f>INDEX('UT - Retail'!$B$7:$B$1409,MATCH(AU246,'UT - Retail'!$U$7:$U$1409,0),1)</f>
        <v>BlackRock Global Funds - Sustainable World Bond Fund A6 SGD Hedged</v>
      </c>
      <c r="D246" s="709"/>
      <c r="E246" s="150" t="str">
        <f>VLOOKUP(C246,'UT - Retail'!$B:$K,8,FALSE)</f>
        <v>Fixed Income</v>
      </c>
      <c r="F246" s="141" t="str">
        <f>VLOOKUP(C246,'UT - Retail'!$B:$K,9,FALSE)</f>
        <v>Global</v>
      </c>
      <c r="G246" s="141" t="str">
        <f>VLOOKUP(C246,'UT - Retail'!$B:$K,10,FALSE)</f>
        <v>General</v>
      </c>
      <c r="H246" s="82" t="str">
        <f>VLOOKUP(C246,'UT - Retail'!$B:$N,13,FALSE)</f>
        <v>No</v>
      </c>
      <c r="I246" s="82" t="str">
        <f>VLOOKUP(C246,'UT - Retail'!$B:$Q,14,FALSE)</f>
        <v>No</v>
      </c>
      <c r="J246" s="141" t="str">
        <f>VLOOKUP(C246,'UT - Retail'!$B:$Q,11,FALSE)</f>
        <v>Yes</v>
      </c>
      <c r="K246" s="130" t="str">
        <f>VLOOKUP(C246,'UT - Retail'!$B:$P,15,FALSE)</f>
        <v>Yes</v>
      </c>
      <c r="L246" s="82" t="str">
        <f>VLOOKUP(C246,'UT - Retail'!$B:$Q,16,FALSE)</f>
        <v>Navigator</v>
      </c>
      <c r="M246" s="173" t="str">
        <f>VLOOKUP(C246,'UT - Retail'!$B:$K,6,FALSE)</f>
        <v>SGD</v>
      </c>
      <c r="N246" s="173" t="str">
        <f>IFERROR(IF(MATCH(C246,'Portfolio Construction'!$AL:$AL,0),"Yes","No"),"No")</f>
        <v>No</v>
      </c>
      <c r="O246" s="173" t="str">
        <f>IFERROR(IF(MATCH(C246,'Portfolio Construction'!$AN:$AN,0),"Yes","No"),"No")</f>
        <v>No</v>
      </c>
      <c r="P246" s="173" t="str">
        <f>IFERROR(IF(MATCH(C246,'Portfolio Construction'!$AP:$AP,0),"Yes","No"),"No")</f>
        <v>No</v>
      </c>
      <c r="Q246" s="173" t="str">
        <f>IFERROR(IF(MATCH(C246,'Portfolio Construction'!$AR:$AR,0),"Yes","No"),"No")</f>
        <v>No</v>
      </c>
      <c r="R246" s="173" t="str">
        <f>IFERROR(IF(MATCH(C246,'Portfolio Construction'!$AT:$AT,0),"Yes","No"),"No")</f>
        <v>No</v>
      </c>
      <c r="S246" s="173" t="str">
        <f>IFERROR(IF(MATCH(C246,'Portfolio Construction'!$AV:$AV,0),"Yes","No"),"No")</f>
        <v>No</v>
      </c>
      <c r="T246" s="173" t="str">
        <f>IFERROR(IF(MATCH(C246,'Portfolio Construction'!$AX:$AX,0),"Yes","No"),"No")</f>
        <v>No</v>
      </c>
      <c r="U246" s="173" t="str">
        <f>IFERROR(IF(MATCH(C246,'Portfolio Construction'!$AZ:$AZ,0),"Yes","No"),"No")</f>
        <v>No</v>
      </c>
      <c r="V246" s="173" t="str">
        <f>IFERROR(IF(MATCH(C246,'Portfolio Construction'!$BB:$BB,0),"Yes","No"),"No")</f>
        <v>No</v>
      </c>
      <c r="W246" s="619">
        <f>IF(VLOOKUP($AU246,'FE Source'!$A:$W,3,FALSE)=0,"-",VLOOKUP($AU246,'FE Source'!$A:$W,3,FALSE))</f>
        <v>0.32</v>
      </c>
      <c r="X246" s="618">
        <f>IF(VLOOKUP($AU246,'FE Source'!$A:$W,4,FALSE)=0,"-",VLOOKUP($AU246,'FE Source'!$A:$W,4,FALSE))</f>
        <v>-0.94</v>
      </c>
      <c r="Y246" s="618">
        <f>IF(VLOOKUP($AU246,'FE Source'!$A:$W,5,FALSE)=0,"-",VLOOKUP($AU246,'FE Source'!$A:$W,5,FALSE))</f>
        <v>0.78</v>
      </c>
      <c r="Z246" s="618">
        <f>IF(VLOOKUP($AU246,'FE Source'!$A:$W,6,FALSE)=0,"-",VLOOKUP($AU246,'FE Source'!$A:$W,6,FALSE))</f>
        <v>3.05</v>
      </c>
      <c r="AA246" s="618">
        <f>IF(VLOOKUP($AU246,'FE Source'!$A:$W,7,FALSE)=0,"-",VLOOKUP($AU246,'FE Source'!$A:$W,7,FALSE))</f>
        <v>0.1</v>
      </c>
      <c r="AB246" s="618">
        <f>IF(VLOOKUP($AU246,'FE Source'!$A:$W,8,FALSE)=0,"-",VLOOKUP($AU246,'FE Source'!$A:$W,8,FALSE))</f>
        <v>-1</v>
      </c>
      <c r="AC246" s="623" t="str">
        <f>IF(VLOOKUP($AU246,'FE Source'!$A:$W,9,FALSE)=0,"-",VLOOKUP($AU246,'FE Source'!$A:$W,9,FALSE))</f>
        <v>-</v>
      </c>
      <c r="AD246" s="146">
        <f>IF(VLOOKUP($AU246,'FE Source'!$A:$W,10,FALSE)=0,"-",VLOOKUP($AU246,'FE Source'!$A:$W,10,FALSE))</f>
        <v>1</v>
      </c>
      <c r="AE246" s="82">
        <f>IF(VLOOKUP($AU246,'FE Source'!$A:$W,11,FALSE)=0,"-",VLOOKUP($AU246,'FE Source'!$A:$W,11,FALSE))</f>
        <v>5.86</v>
      </c>
      <c r="AF246" s="82" t="str">
        <f>IF(VLOOKUP($AU246,'FE Source'!$A:$W,12,FALSE)=0,"-",VLOOKUP($AU246,'FE Source'!$A:$W,12,FALSE))</f>
        <v>-</v>
      </c>
      <c r="AG246" s="130">
        <f>IF(VLOOKUP($AU246,'FE Source'!$A:$W,14,FALSE)=0,"-",VLOOKUP($AU246,'FE Source'!$A:$W,14,FALSE))</f>
        <v>-8.14</v>
      </c>
      <c r="AH246" s="173">
        <f>IF(VLOOKUP($AU246,'FE Source'!$A:$DJ,33,FALSE)=0,"-",VLOOKUP($AU246,'FE Source'!$A:$DJ,33,FALSE))</f>
        <v>37.700000000000003</v>
      </c>
      <c r="AI246" s="203">
        <f>IF(VLOOKUP($AU246,'FE Source'!$A:$Y,20,FALSE)=0,"-",VLOOKUP($AU246,'FE Source'!$A:$Y,20,FALSE))</f>
        <v>103.44</v>
      </c>
      <c r="AJ246" s="257">
        <f>IF(VLOOKUP($AU246,'FE Source'!$A:$DJ,34,FALSE)=0,"-",VLOOKUP($AU246,'FE Source'!$A:$DJ,34,FALSE))</f>
        <v>99.05</v>
      </c>
      <c r="AK246" s="257">
        <f>IF(VLOOKUP($AU246,'FE Source'!$A:$DJ,35,FALSE)=0,"-",VLOOKUP($AU246,'FE Source'!$A:$DJ,35,FALSE))</f>
        <v>-76.5</v>
      </c>
      <c r="AL246" s="326">
        <f>IF(VLOOKUP($AU246,'FE Source'!$A:$Y,19,FALSE)=0,"-",VLOOKUP($AU246,'FE Source'!$A:$Y,19,FALSE))</f>
        <v>97.54</v>
      </c>
      <c r="AM246" s="259">
        <f>IF(VLOOKUP($AU246,'FE Source'!$A:$DJ,36,FALSE)=0,"-",VLOOKUP($AU246,'FE Source'!$A:$DJ,36,FALSE))</f>
        <v>94.78</v>
      </c>
      <c r="AN246" s="167">
        <f>IF(VLOOKUP($AU246,'FE Source'!$A:$W,13,FALSE)=0,"-",VLOOKUP($AU246,'FE Source'!$A:$W,13,FALSE))</f>
        <v>1197.9000000000001</v>
      </c>
      <c r="AO246" s="199">
        <f>IF(J246="no","-",IF(VLOOKUP($AU246,'FE Source'!$A:$W,15,FALSE)=0,"-",VLOOKUP($AU246,'FE Source'!$A:$W,15,FALSE)))</f>
        <v>4.1100000000000003</v>
      </c>
      <c r="AP246" s="202" t="str">
        <f>IF(AO246="-","-",IF(VLOOKUP($AU246,'FE Source'!$A:$Z,21,FALSE)=0,"-",IF(VLOOKUP($AU246,'FE Source'!$A:$Z,21,FALSE)=2,"Semi-Annual",IF(VLOOKUP($AU246,'FE Source'!$A:$Z,21,FALSE)=4,"Quarterly",IF(VLOOKUP($AU246,'FE Source'!$A:$Z,21,FALSE)=12,"Monthly","Annual")))))</f>
        <v>Monthly</v>
      </c>
      <c r="AQ246" s="170">
        <f t="array" ref="AQ246">IF(VLOOKUP($AU246,'FE Source'!$A:$W,16,FALSE)=0,"-",VLOOKUP($AU246,'FE Source'!$A:$W,16,FALSE))</f>
        <v>1.02</v>
      </c>
      <c r="AR246" s="176" t="str">
        <f>IF(VLOOKUP($AU246,'FE Source'!$A:$W,17,FALSE)=0,"-",VLOOKUP($AU246,'FE Source'!$A:$W,17,FALSE))</f>
        <v>-</v>
      </c>
      <c r="AS246" s="174">
        <f>IF(VLOOKUP($AU246,'FE Source'!$AN:$AS,4,FALSE)="",VLOOKUP($AU246,'FE Source'!$AN:$AS,3,FALSE),VLOOKUP($AU246,'FE Source'!$AN:$AS,4,FALSE))</f>
        <v>8.44</v>
      </c>
      <c r="AT246" s="179">
        <f>IF(VLOOKUP($AU246,'FE Source'!$AN:$AS,5,FALSE)=0,"-",VLOOKUP($AU246,'FE Source'!$AN:$AS,5,FALSE))</f>
        <v>45783</v>
      </c>
      <c r="AU246" s="163" t="s">
        <v>10088</v>
      </c>
      <c r="BE246" s="219" t="str">
        <f>IF(VLOOKUP($AU246,'FE Source'!$A:$AK,22,FALSE)=0,"-",VLOOKUP($AU246,'FE Source'!$A:$AK,22,FALSE))</f>
        <v>-</v>
      </c>
      <c r="BF246" s="219" t="str">
        <f>IF(VLOOKUP($AU246,'FE Source'!$A:$AK,23,FALSE)=0,"-",VLOOKUP($AU246,'FE Source'!$A:$AK,23,FALSE))</f>
        <v>-</v>
      </c>
      <c r="BG246" s="219" t="str">
        <f>IF(VLOOKUP($AU246,'FE Source'!$A:$AK,24,FALSE)=0,"-",VLOOKUP($AU246,'FE Source'!$A:$AK,24,FALSE))</f>
        <v>-</v>
      </c>
      <c r="BH246" s="219" t="str">
        <f>IF(VLOOKUP($AU246,'FE Source'!$A:$AK,25,FALSE)=0,"-",VLOOKUP($AU246,'FE Source'!$A:$AK,25,FALSE))</f>
        <v>-</v>
      </c>
      <c r="BI246" s="219">
        <f>IF(VLOOKUP($AU246,'FE Source'!$A:$AK,26,FALSE)=0,"-",VLOOKUP($AU246,'FE Source'!$A:$AK,26,FALSE))</f>
        <v>7.78</v>
      </c>
      <c r="BJ246" s="219">
        <f>IF(VLOOKUP($AU246,'FE Source'!$A:$AK,27,FALSE)=0,"-",VLOOKUP($AU246,'FE Source'!$A:$AK,27,FALSE))</f>
        <v>6.05</v>
      </c>
      <c r="BK246" s="219">
        <f>IF(VLOOKUP($AU246,'FE Source'!$A:$AK,28,FALSE)=0,"-",VLOOKUP($AU246,'FE Source'!$A:$AK,28,FALSE))</f>
        <v>-1.6</v>
      </c>
      <c r="BL246" s="219">
        <f>IF(VLOOKUP($AU246,'FE Source'!$A:$AK,29,FALSE)=0,"-",VLOOKUP($AU246,'FE Source'!$A:$AK,29,FALSE))</f>
        <v>-14.05</v>
      </c>
      <c r="BM246" s="219">
        <f>IF(VLOOKUP($AU246,'FE Source'!$A:$AK,30,FALSE)=0,"-",VLOOKUP($AU246,'FE Source'!$A:$AK,30,FALSE))</f>
        <v>5.05</v>
      </c>
      <c r="BN246" t="str">
        <f>IF(VLOOKUP($AU246,'FE Source'!$A:$AK,31,FALSE)="No Specified Index","-",IF(VLOOKUP($AU246,'FE Source'!$A:$AK,31,FALSE)=0,"-",VLOOKUP($AU246,'FE Source'!$A:$AK,31,FALSE)))</f>
        <v>Bloomberg Barclays Global Aggregate Index (USD H..</v>
      </c>
      <c r="BO246" s="217">
        <f>IF(VLOOKUP($AU246,'FE Source'!$A:$AK,32,FALSE)=0,"-",VLOOKUP($AU246,'FE Source'!$A:$AK,32,FALSE))</f>
        <v>43271</v>
      </c>
      <c r="BP246" s="18" t="str">
        <f>IF(VLOOKUP($AU246,'FE Source'!$AZ:$BC,2,FALSE)=0,"-",VLOOKUP($AU246,'FE Source'!$AZ:$BC,2,FALSE))</f>
        <v>-</v>
      </c>
      <c r="BQ246" s="18" t="str">
        <f>IF(VLOOKUP($AU246,'FE Source'!$AZ:$BC,3,FALSE)=0,"-",VLOOKUP($AU246,'FE Source'!$AZ:$BC,3,FALSE))</f>
        <v>-</v>
      </c>
      <c r="BR246" s="18" t="str">
        <f>IF(VLOOKUP($AU246,'FE Source'!$AZ:$BC,4,FALSE)=0,"-",VLOOKUP($AU246,'FE Source'!$AZ:$BC,4,FALSE))</f>
        <v>-</v>
      </c>
    </row>
    <row r="247" spans="1:70" ht="15" customHeight="1">
      <c r="A247" s="3"/>
      <c r="B247" s="159" t="str">
        <f>INDEX('UT - Retail'!$A$7:$A$1409,MATCH(AU247,'UT - Retail'!$U$7:$U$1409,0),1)</f>
        <v xml:space="preserve">Blackrock </v>
      </c>
      <c r="C247" s="710" t="str">
        <f>INDEX('UT - Retail'!$B$7:$B$1409,MATCH(AU247,'UT - Retail'!$U$7:$U$1409,0),1)</f>
        <v>BlackRock Global Funds - US Dollar Short Duration Bond A10 SGD Hedged</v>
      </c>
      <c r="D247" s="711"/>
      <c r="E247" s="147" t="str">
        <f>VLOOKUP(C247,'UT - Retail'!$B:$K,8,FALSE)</f>
        <v>Short Duration Fixed Income</v>
      </c>
      <c r="F247" s="82" t="str">
        <f>VLOOKUP(C247,'UT - Retail'!$B:$K,9,FALSE)</f>
        <v>US</v>
      </c>
      <c r="G247" s="82" t="str">
        <f>VLOOKUP(C247,'UT - Retail'!$B:$K,10,FALSE)</f>
        <v>General</v>
      </c>
      <c r="H247" s="82" t="str">
        <f>VLOOKUP(C247,'UT - Retail'!$B:$N,13,FALSE)</f>
        <v>No</v>
      </c>
      <c r="I247" s="82" t="str">
        <f>VLOOKUP(C247,'UT - Retail'!$B:$Q,14,FALSE)</f>
        <v>No</v>
      </c>
      <c r="J247" s="82" t="str">
        <f>VLOOKUP(C247,'UT - Retail'!$B:$Q,11,FALSE)</f>
        <v>Yes</v>
      </c>
      <c r="K247" s="130" t="str">
        <f>VLOOKUP(C247,'UT - Retail'!$B:$P,15,FALSE)</f>
        <v>Yes</v>
      </c>
      <c r="L247" s="82" t="str">
        <f>VLOOKUP(C247,'UT - Retail'!$B:$Q,16,FALSE)</f>
        <v>Navigator</v>
      </c>
      <c r="M247" s="173" t="str">
        <f>VLOOKUP(C247,'UT - Retail'!$B:$K,6,FALSE)</f>
        <v>SGD</v>
      </c>
      <c r="N247" s="173" t="str">
        <f>IFERROR(IF(MATCH(C247,'Portfolio Construction'!$AL:$AL,0),"Yes","No"),"No")</f>
        <v>No</v>
      </c>
      <c r="O247" s="173" t="str">
        <f>IFERROR(IF(MATCH(C247,'Portfolio Construction'!$AN:$AN,0),"Yes","No"),"No")</f>
        <v>No</v>
      </c>
      <c r="P247" s="173" t="str">
        <f>IFERROR(IF(MATCH(C247,'Portfolio Construction'!$AP:$AP,0),"Yes","No"),"No")</f>
        <v>No</v>
      </c>
      <c r="Q247" s="173" t="str">
        <f>IFERROR(IF(MATCH(C247,'Portfolio Construction'!$AR:$AR,0),"Yes","No"),"No")</f>
        <v>No</v>
      </c>
      <c r="R247" s="173" t="str">
        <f>IFERROR(IF(MATCH(C247,'Portfolio Construction'!$AT:$AT,0),"Yes","No"),"No")</f>
        <v>No</v>
      </c>
      <c r="S247" s="173" t="str">
        <f>IFERROR(IF(MATCH(C247,'Portfolio Construction'!$AV:$AV,0),"Yes","No"),"No")</f>
        <v>No</v>
      </c>
      <c r="T247" s="173" t="str">
        <f>IFERROR(IF(MATCH(C247,'Portfolio Construction'!$AX:$AX,0),"Yes","No"),"No")</f>
        <v>No</v>
      </c>
      <c r="U247" s="173" t="str">
        <f>IFERROR(IF(MATCH(C247,'Portfolio Construction'!$AZ:$AZ,0),"Yes","No"),"No")</f>
        <v>No</v>
      </c>
      <c r="V247" s="173" t="str">
        <f>IFERROR(IF(MATCH(C247,'Portfolio Construction'!$BB:$BB,0),"Yes","No"),"No")</f>
        <v>No</v>
      </c>
      <c r="W247" s="619" t="e">
        <f>IF(VLOOKUP($AU247,'FE Source'!$A:$W,3,FALSE)=0,"-",VLOOKUP($AU247,'FE Source'!$A:$W,3,FALSE))</f>
        <v>#N/A</v>
      </c>
      <c r="X247" s="618" t="e">
        <f>IF(VLOOKUP($AU247,'FE Source'!$A:$W,4,FALSE)=0,"-",VLOOKUP($AU247,'FE Source'!$A:$W,4,FALSE))</f>
        <v>#N/A</v>
      </c>
      <c r="Y247" s="618" t="e">
        <f>IF(VLOOKUP($AU247,'FE Source'!$A:$W,5,FALSE)=0,"-",VLOOKUP($AU247,'FE Source'!$A:$W,5,FALSE))</f>
        <v>#N/A</v>
      </c>
      <c r="Z247" s="618" t="e">
        <f>IF(VLOOKUP($AU247,'FE Source'!$A:$W,6,FALSE)=0,"-",VLOOKUP($AU247,'FE Source'!$A:$W,6,FALSE))</f>
        <v>#N/A</v>
      </c>
      <c r="AA247" s="618" t="e">
        <f>IF(VLOOKUP($AU247,'FE Source'!$A:$W,7,FALSE)=0,"-",VLOOKUP($AU247,'FE Source'!$A:$W,7,FALSE))</f>
        <v>#N/A</v>
      </c>
      <c r="AB247" s="618" t="e">
        <f>IF(VLOOKUP($AU247,'FE Source'!$A:$W,8,FALSE)=0,"-",VLOOKUP($AU247,'FE Source'!$A:$W,8,FALSE))</f>
        <v>#N/A</v>
      </c>
      <c r="AC247" s="623" t="e">
        <f>IF(VLOOKUP($AU247,'FE Source'!$A:$W,9,FALSE)=0,"-",VLOOKUP($AU247,'FE Source'!$A:$W,9,FALSE))</f>
        <v>#N/A</v>
      </c>
      <c r="AD247" s="147" t="e">
        <f>IF(VLOOKUP($AU247,'FE Source'!$A:$W,10,FALSE)=0,"-",VLOOKUP($AU247,'FE Source'!$A:$W,10,FALSE))</f>
        <v>#N/A</v>
      </c>
      <c r="AE247" s="82" t="e">
        <f>IF(VLOOKUP($AU247,'FE Source'!$A:$W,11,FALSE)=0,"-",VLOOKUP($AU247,'FE Source'!$A:$W,11,FALSE))</f>
        <v>#N/A</v>
      </c>
      <c r="AF247" s="82" t="e">
        <f>IF(VLOOKUP($AU247,'FE Source'!$A:$W,12,FALSE)=0,"-",VLOOKUP($AU247,'FE Source'!$A:$W,12,FALSE))</f>
        <v>#N/A</v>
      </c>
      <c r="AG247" s="130" t="e">
        <f>IF(VLOOKUP($AU247,'FE Source'!$A:$W,14,FALSE)=0,"-",VLOOKUP($AU247,'FE Source'!$A:$W,14,FALSE))</f>
        <v>#N/A</v>
      </c>
      <c r="AH247" s="173" t="e">
        <f>IF(VLOOKUP($AU247,'FE Source'!$A:$DJ,33,FALSE)=0,"-",VLOOKUP($AU247,'FE Source'!$A:$DJ,33,FALSE))</f>
        <v>#N/A</v>
      </c>
      <c r="AI247" s="203" t="e">
        <f>IF(VLOOKUP($AU247,'FE Source'!$A:$Y,20,FALSE)=0,"-",VLOOKUP($AU247,'FE Source'!$A:$Y,20,FALSE))</f>
        <v>#N/A</v>
      </c>
      <c r="AJ247" s="257" t="e">
        <f>IF(VLOOKUP($AU247,'FE Source'!$A:$DJ,34,FALSE)=0,"-",VLOOKUP($AU247,'FE Source'!$A:$DJ,34,FALSE))</f>
        <v>#N/A</v>
      </c>
      <c r="AK247" s="257" t="e">
        <f>IF(VLOOKUP($AU247,'FE Source'!$A:$DJ,35,FALSE)=0,"-",VLOOKUP($AU247,'FE Source'!$A:$DJ,35,FALSE))</f>
        <v>#N/A</v>
      </c>
      <c r="AL247" s="326" t="e">
        <f>IF(VLOOKUP($AU247,'FE Source'!$A:$Y,19,FALSE)=0,"-",VLOOKUP($AU247,'FE Source'!$A:$Y,19,FALSE))</f>
        <v>#N/A</v>
      </c>
      <c r="AM247" s="259" t="e">
        <f>IF(VLOOKUP($AU247,'FE Source'!$A:$DJ,36,FALSE)=0,"-",VLOOKUP($AU247,'FE Source'!$A:$DJ,36,FALSE))</f>
        <v>#N/A</v>
      </c>
      <c r="AN247" s="165" t="e">
        <f>IF(VLOOKUP($AU247,'FE Source'!$A:$W,13,FALSE)=0,"-",VLOOKUP($AU247,'FE Source'!$A:$W,13,FALSE))</f>
        <v>#N/A</v>
      </c>
      <c r="AO247" s="198" t="e">
        <f>IF(J247="no","-",IF(VLOOKUP($AU247,'FE Source'!$A:$W,15,FALSE)=0,"-",VLOOKUP($AU247,'FE Source'!$A:$W,15,FALSE)))</f>
        <v>#N/A</v>
      </c>
      <c r="AP247" s="201" t="e">
        <f>IF(AO247="-","-",IF(VLOOKUP($AU247,'FE Source'!$A:$Z,21,FALSE)=0,"-",IF(VLOOKUP($AU247,'FE Source'!$A:$Z,21,FALSE)=2,"Semi-Annual",IF(VLOOKUP($AU247,'FE Source'!$A:$Z,21,FALSE)=4,"Quarterly",IF(VLOOKUP($AU247,'FE Source'!$A:$Z,21,FALSE)=12,"Monthly","Annual")))))</f>
        <v>#N/A</v>
      </c>
      <c r="AQ247" s="170" t="e">
        <f t="array" ref="AQ247">IF(VLOOKUP($AU247,'FE Source'!$A:$W,16,FALSE)=0,"-",VLOOKUP($AU247,'FE Source'!$A:$W,16,FALSE))</f>
        <v>#N/A</v>
      </c>
      <c r="AR247" s="175" t="e">
        <f>IF(VLOOKUP($AU247,'FE Source'!$A:$W,17,FALSE)=0,"-",VLOOKUP($AU247,'FE Source'!$A:$W,17,FALSE))</f>
        <v>#N/A</v>
      </c>
      <c r="AS247" s="173" t="e">
        <f>IF(VLOOKUP($AU247,'FE Source'!$AN:$AS,4,FALSE)="",VLOOKUP($AU247,'FE Source'!$AN:$AS,3,FALSE),VLOOKUP($AU247,'FE Source'!$AN:$AS,4,FALSE))</f>
        <v>#N/A</v>
      </c>
      <c r="AT247" s="179" t="e">
        <f>IF(VLOOKUP($AU247,'FE Source'!$AN:$AS,5,FALSE)=0,"-",VLOOKUP($AU247,'FE Source'!$AN:$AS,5,FALSE))</f>
        <v>#N/A</v>
      </c>
      <c r="AU247" s="178" t="s">
        <v>9148</v>
      </c>
      <c r="BE247" s="219" t="e">
        <f>IF(VLOOKUP($AU247,'FE Source'!$A:$AK,22,FALSE)=0,"-",VLOOKUP($AU247,'FE Source'!$A:$AK,22,FALSE))</f>
        <v>#N/A</v>
      </c>
      <c r="BF247" s="219" t="e">
        <f>IF(VLOOKUP($AU247,'FE Source'!$A:$AK,23,FALSE)=0,"-",VLOOKUP($AU247,'FE Source'!$A:$AK,23,FALSE))</f>
        <v>#N/A</v>
      </c>
      <c r="BG247" s="219" t="e">
        <f>IF(VLOOKUP($AU247,'FE Source'!$A:$AK,24,FALSE)=0,"-",VLOOKUP($AU247,'FE Source'!$A:$AK,24,FALSE))</f>
        <v>#N/A</v>
      </c>
      <c r="BH247" s="219" t="e">
        <f>IF(VLOOKUP($AU247,'FE Source'!$A:$AK,25,FALSE)=0,"-",VLOOKUP($AU247,'FE Source'!$A:$AK,25,FALSE))</f>
        <v>#N/A</v>
      </c>
      <c r="BI247" s="219" t="e">
        <f>IF(VLOOKUP($AU247,'FE Source'!$A:$AK,26,FALSE)=0,"-",VLOOKUP($AU247,'FE Source'!$A:$AK,26,FALSE))</f>
        <v>#N/A</v>
      </c>
      <c r="BJ247" s="219" t="e">
        <f>IF(VLOOKUP($AU247,'FE Source'!$A:$AK,27,FALSE)=0,"-",VLOOKUP($AU247,'FE Source'!$A:$AK,27,FALSE))</f>
        <v>#N/A</v>
      </c>
      <c r="BK247" s="219" t="e">
        <f>IF(VLOOKUP($AU247,'FE Source'!$A:$AK,28,FALSE)=0,"-",VLOOKUP($AU247,'FE Source'!$A:$AK,28,FALSE))</f>
        <v>#N/A</v>
      </c>
      <c r="BL247" s="219" t="e">
        <f>IF(VLOOKUP($AU247,'FE Source'!$A:$AK,29,FALSE)=0,"-",VLOOKUP($AU247,'FE Source'!$A:$AK,29,FALSE))</f>
        <v>#N/A</v>
      </c>
      <c r="BM247" s="219" t="e">
        <f>IF(VLOOKUP($AU247,'FE Source'!$A:$AK,30,FALSE)=0,"-",VLOOKUP($AU247,'FE Source'!$A:$AK,30,FALSE))</f>
        <v>#N/A</v>
      </c>
      <c r="BN247" t="e">
        <f>IF(VLOOKUP($AU247,'FE Source'!$A:$AK,31,FALSE)="No Specified Index","-",IF(VLOOKUP($AU247,'FE Source'!$A:$AK,31,FALSE)=0,"-",VLOOKUP($AU247,'FE Source'!$A:$AK,31,FALSE)))</f>
        <v>#N/A</v>
      </c>
      <c r="BO247" s="217" t="e">
        <f>IF(VLOOKUP($AU247,'FE Source'!$A:$AK,32,FALSE)=0,"-",VLOOKUP($AU247,'FE Source'!$A:$AK,32,FALSE))</f>
        <v>#N/A</v>
      </c>
      <c r="BP247" s="18" t="e">
        <f>IF(VLOOKUP($AU247,'FE Source'!$AZ:$BC,2,FALSE)=0,"-",VLOOKUP($AU247,'FE Source'!$AZ:$BC,2,FALSE))</f>
        <v>#N/A</v>
      </c>
      <c r="BQ247" s="18" t="e">
        <f>IF(VLOOKUP($AU247,'FE Source'!$AZ:$BC,3,FALSE)=0,"-",VLOOKUP($AU247,'FE Source'!$AZ:$BC,3,FALSE))</f>
        <v>#N/A</v>
      </c>
      <c r="BR247" s="18" t="e">
        <f>IF(VLOOKUP($AU247,'FE Source'!$AZ:$BC,4,FALSE)=0,"-",VLOOKUP($AU247,'FE Source'!$AZ:$BC,4,FALSE))</f>
        <v>#N/A</v>
      </c>
    </row>
    <row r="248" spans="1:70" ht="15" customHeight="1">
      <c r="A248" s="3"/>
      <c r="B248" s="159" t="str">
        <f>INDEX('UT - Retail'!$A$7:$A$1409,MATCH(AU248,'UT - Retail'!$U$7:$U$1409,0),1)</f>
        <v xml:space="preserve">Blackrock </v>
      </c>
      <c r="C248" s="710" t="str">
        <f>INDEX('UT - Retail'!$B$7:$B$1409,MATCH(AU248,'UT - Retail'!$U$7:$U$1409,0),1)</f>
        <v>BlackRock Global Funds - World Financials Fund A2 EUR</v>
      </c>
      <c r="D248" s="711"/>
      <c r="E248" s="147" t="str">
        <f>VLOOKUP(C248,'UT - Retail'!$B:$K,8,FALSE)</f>
        <v>Equities</v>
      </c>
      <c r="F248" s="82" t="str">
        <f>VLOOKUP(C248,'UT - Retail'!$B:$K,9,FALSE)</f>
        <v>Global</v>
      </c>
      <c r="G248" s="82" t="str">
        <f>VLOOKUP(C248,'UT - Retail'!$B:$K,10,FALSE)</f>
        <v>Financials</v>
      </c>
      <c r="H248" s="82" t="str">
        <f>VLOOKUP(C248,'UT - Retail'!$B:$N,13,FALSE)</f>
        <v>No</v>
      </c>
      <c r="I248" s="82" t="str">
        <f>VLOOKUP(C248,'UT - Retail'!$B:$Q,14,FALSE)</f>
        <v>No</v>
      </c>
      <c r="J248" s="82" t="str">
        <f>VLOOKUP(C248,'UT - Retail'!$B:$Q,11,FALSE)</f>
        <v>No</v>
      </c>
      <c r="K248" s="130" t="str">
        <f>VLOOKUP(C248,'UT - Retail'!$B:$P,15,FALSE)</f>
        <v>Yes</v>
      </c>
      <c r="L248" s="82" t="str">
        <f>VLOOKUP(C248,'UT - Retail'!$B:$Q,16,FALSE)</f>
        <v>Navigator</v>
      </c>
      <c r="M248" s="173" t="str">
        <f>VLOOKUP(C248,'UT - Retail'!$B:$K,6,FALSE)</f>
        <v>EUR</v>
      </c>
      <c r="N248" s="173" t="str">
        <f>IFERROR(IF(MATCH(C248,'Portfolio Construction'!$AL:$AL,0),"Yes","No"),"No")</f>
        <v>No</v>
      </c>
      <c r="O248" s="173" t="str">
        <f>IFERROR(IF(MATCH(C248,'Portfolio Construction'!$AN:$AN,0),"Yes","No"),"No")</f>
        <v>No</v>
      </c>
      <c r="P248" s="173" t="str">
        <f>IFERROR(IF(MATCH(C248,'Portfolio Construction'!$AP:$AP,0),"Yes","No"),"No")</f>
        <v>No</v>
      </c>
      <c r="Q248" s="173" t="str">
        <f>IFERROR(IF(MATCH(C248,'Portfolio Construction'!$AR:$AR,0),"Yes","No"),"No")</f>
        <v>No</v>
      </c>
      <c r="R248" s="173" t="str">
        <f>IFERROR(IF(MATCH(C248,'Portfolio Construction'!$AT:$AT,0),"Yes","No"),"No")</f>
        <v>No</v>
      </c>
      <c r="S248" s="173" t="str">
        <f>IFERROR(IF(MATCH(C248,'Portfolio Construction'!$AV:$AV,0),"Yes","No"),"No")</f>
        <v>No</v>
      </c>
      <c r="T248" s="173" t="str">
        <f>IFERROR(IF(MATCH(C248,'Portfolio Construction'!$AX:$AX,0),"Yes","No"),"No")</f>
        <v>No</v>
      </c>
      <c r="U248" s="173" t="str">
        <f>IFERROR(IF(MATCH(C248,'Portfolio Construction'!$AZ:$AZ,0),"Yes","No"),"No")</f>
        <v>No</v>
      </c>
      <c r="V248" s="173" t="str">
        <f>IFERROR(IF(MATCH(C248,'Portfolio Construction'!$BB:$BB,0),"Yes","No"),"No")</f>
        <v>No</v>
      </c>
      <c r="W248" s="619">
        <f>IF(VLOOKUP($AU248,'FE Source'!$A:$W,3,FALSE)=0,"-",VLOOKUP($AU248,'FE Source'!$A:$W,3,FALSE))</f>
        <v>-2.74</v>
      </c>
      <c r="X248" s="618">
        <f>IF(VLOOKUP($AU248,'FE Source'!$A:$W,4,FALSE)=0,"-",VLOOKUP($AU248,'FE Source'!$A:$W,4,FALSE))</f>
        <v>10.48</v>
      </c>
      <c r="Y248" s="618">
        <f>IF(VLOOKUP($AU248,'FE Source'!$A:$W,5,FALSE)=0,"-",VLOOKUP($AU248,'FE Source'!$A:$W,5,FALSE))</f>
        <v>-0.19</v>
      </c>
      <c r="Z248" s="618">
        <f>IF(VLOOKUP($AU248,'FE Source'!$A:$W,6,FALSE)=0,"-",VLOOKUP($AU248,'FE Source'!$A:$W,6,FALSE))</f>
        <v>13.99</v>
      </c>
      <c r="AA248" s="618">
        <f>IF(VLOOKUP($AU248,'FE Source'!$A:$W,7,FALSE)=0,"-",VLOOKUP($AU248,'FE Source'!$A:$W,7,FALSE))</f>
        <v>18.190000000000001</v>
      </c>
      <c r="AB248" s="618">
        <f>IF(VLOOKUP($AU248,'FE Source'!$A:$W,8,FALSE)=0,"-",VLOOKUP($AU248,'FE Source'!$A:$W,8,FALSE))</f>
        <v>19.420000000000002</v>
      </c>
      <c r="AC248" s="623">
        <f>IF(VLOOKUP($AU248,'FE Source'!$A:$W,9,FALSE)=0,"-",VLOOKUP($AU248,'FE Source'!$A:$W,9,FALSE))</f>
        <v>9.18</v>
      </c>
      <c r="AD248" s="147">
        <f>IF(VLOOKUP($AU248,'FE Source'!$A:$W,10,FALSE)=0,"-",VLOOKUP($AU248,'FE Source'!$A:$W,10,FALSE))</f>
        <v>1.1000000000000001</v>
      </c>
      <c r="AE248" s="82">
        <f>IF(VLOOKUP($AU248,'FE Source'!$A:$W,11,FALSE)=0,"-",VLOOKUP($AU248,'FE Source'!$A:$W,11,FALSE))</f>
        <v>21.58</v>
      </c>
      <c r="AF248" s="82">
        <f>IF(VLOOKUP($AU248,'FE Source'!$A:$W,12,FALSE)=0,"-",VLOOKUP($AU248,'FE Source'!$A:$W,12,FALSE))</f>
        <v>0.6</v>
      </c>
      <c r="AG248" s="130">
        <f>IF(VLOOKUP($AU248,'FE Source'!$A:$W,14,FALSE)=0,"-",VLOOKUP($AU248,'FE Source'!$A:$W,14,FALSE))</f>
        <v>-14.88</v>
      </c>
      <c r="AH248" s="173">
        <f>IF(VLOOKUP($AU248,'FE Source'!$A:$DJ,33,FALSE)=0,"-",VLOOKUP($AU248,'FE Source'!$A:$DJ,33,FALSE))</f>
        <v>112.16</v>
      </c>
      <c r="AI248" s="203">
        <f>IF(VLOOKUP($AU248,'FE Source'!$A:$Y,20,FALSE)=0,"-",VLOOKUP($AU248,'FE Source'!$A:$Y,20,FALSE))</f>
        <v>129.83000000000001</v>
      </c>
      <c r="AJ248" s="257">
        <f>IF(VLOOKUP($AU248,'FE Source'!$A:$DJ,34,FALSE)=0,"-",VLOOKUP($AU248,'FE Source'!$A:$DJ,34,FALSE))</f>
        <v>141.41999999999999</v>
      </c>
      <c r="AK248" s="257">
        <f>IF(VLOOKUP($AU248,'FE Source'!$A:$DJ,35,FALSE)=0,"-",VLOOKUP($AU248,'FE Source'!$A:$DJ,35,FALSE))</f>
        <v>142.15</v>
      </c>
      <c r="AL248" s="326">
        <f>IF(VLOOKUP($AU248,'FE Source'!$A:$Y,19,FALSE)=0,"-",VLOOKUP($AU248,'FE Source'!$A:$Y,19,FALSE))</f>
        <v>100.71</v>
      </c>
      <c r="AM248" s="259">
        <f>IF(VLOOKUP($AU248,'FE Source'!$A:$DJ,36,FALSE)=0,"-",VLOOKUP($AU248,'FE Source'!$A:$DJ,36,FALSE))</f>
        <v>102.13</v>
      </c>
      <c r="AN248" s="165">
        <f>IF(VLOOKUP($AU248,'FE Source'!$A:$W,13,FALSE)=0,"-",VLOOKUP($AU248,'FE Source'!$A:$W,13,FALSE))</f>
        <v>2499.6999999999998</v>
      </c>
      <c r="AO248" s="198" t="str">
        <f>IF(J248="no","-",IF(VLOOKUP($AU248,'FE Source'!$A:$W,15,FALSE)=0,"-",VLOOKUP($AU248,'FE Source'!$A:$W,15,FALSE)))</f>
        <v>-</v>
      </c>
      <c r="AP248" s="201" t="str">
        <f>IF(AO248="-","-",IF(VLOOKUP($AU248,'FE Source'!$A:$Z,21,FALSE)=0,"-",IF(VLOOKUP($AU248,'FE Source'!$A:$Z,21,FALSE)=2,"Semi-Annual",IF(VLOOKUP($AU248,'FE Source'!$A:$Z,21,FALSE)=4,"Quarterly",IF(VLOOKUP($AU248,'FE Source'!$A:$Z,21,FALSE)=12,"Monthly","Annual")))))</f>
        <v>-</v>
      </c>
      <c r="AQ248" s="170">
        <f t="array" ref="AQ248">IF(VLOOKUP($AU248,'FE Source'!$A:$W,16,FALSE)=0,"-",VLOOKUP($AU248,'FE Source'!$A:$W,16,FALSE))</f>
        <v>1.8</v>
      </c>
      <c r="AR248" s="175" t="str">
        <f>IF(VLOOKUP($AU248,'FE Source'!$A:$W,17,FALSE)=0,"-",VLOOKUP($AU248,'FE Source'!$A:$W,17,FALSE))</f>
        <v>Bronze</v>
      </c>
      <c r="AS248" s="173">
        <f>IF(VLOOKUP($AU248,'FE Source'!$AN:$AS,4,FALSE)="",VLOOKUP($AU248,'FE Source'!$AN:$AS,3,FALSE),VLOOKUP($AU248,'FE Source'!$AN:$AS,4,FALSE))</f>
        <v>48.7</v>
      </c>
      <c r="AT248" s="179">
        <f>IF(VLOOKUP($AU248,'FE Source'!$AN:$AS,5,FALSE)=0,"-",VLOOKUP($AU248,'FE Source'!$AN:$AS,5,FALSE))</f>
        <v>45783</v>
      </c>
      <c r="AU248" s="163" t="s">
        <v>6428</v>
      </c>
      <c r="BE248" s="219">
        <f>IF(VLOOKUP($AU248,'FE Source'!$A:$AK,22,FALSE)=0,"-",VLOOKUP($AU248,'FE Source'!$A:$AK,22,FALSE))</f>
        <v>-1.05</v>
      </c>
      <c r="BF248" s="219">
        <f>IF(VLOOKUP($AU248,'FE Source'!$A:$AK,23,FALSE)=0,"-",VLOOKUP($AU248,'FE Source'!$A:$AK,23,FALSE))</f>
        <v>8.6300000000000008</v>
      </c>
      <c r="BG248" s="219">
        <f>IF(VLOOKUP($AU248,'FE Source'!$A:$AK,24,FALSE)=0,"-",VLOOKUP($AU248,'FE Source'!$A:$AK,24,FALSE))</f>
        <v>22.45</v>
      </c>
      <c r="BH248" s="219">
        <f>IF(VLOOKUP($AU248,'FE Source'!$A:$AK,25,FALSE)=0,"-",VLOOKUP($AU248,'FE Source'!$A:$AK,25,FALSE))</f>
        <v>-13.98</v>
      </c>
      <c r="BI248" s="219">
        <f>IF(VLOOKUP($AU248,'FE Source'!$A:$AK,26,FALSE)=0,"-",VLOOKUP($AU248,'FE Source'!$A:$AK,26,FALSE))</f>
        <v>30.82</v>
      </c>
      <c r="BJ248" s="219">
        <f>IF(VLOOKUP($AU248,'FE Source'!$A:$AK,27,FALSE)=0,"-",VLOOKUP($AU248,'FE Source'!$A:$AK,27,FALSE))</f>
        <v>6.3</v>
      </c>
      <c r="BK248" s="219">
        <f>IF(VLOOKUP($AU248,'FE Source'!$A:$AK,28,FALSE)=0,"-",VLOOKUP($AU248,'FE Source'!$A:$AK,28,FALSE))</f>
        <v>19.059999999999999</v>
      </c>
      <c r="BL248" s="219">
        <f>IF(VLOOKUP($AU248,'FE Source'!$A:$AK,29,FALSE)=0,"-",VLOOKUP($AU248,'FE Source'!$A:$AK,29,FALSE))</f>
        <v>-20.149999999999999</v>
      </c>
      <c r="BM248" s="219">
        <f>IF(VLOOKUP($AU248,'FE Source'!$A:$AK,30,FALSE)=0,"-",VLOOKUP($AU248,'FE Source'!$A:$AK,30,FALSE))</f>
        <v>25.67</v>
      </c>
      <c r="BN248" t="str">
        <f>IF(VLOOKUP($AU248,'FE Source'!$A:$AK,31,FALSE)="No Specified Index","-",IF(VLOOKUP($AU248,'FE Source'!$A:$AK,31,FALSE)=0,"-",VLOOKUP($AU248,'FE Source'!$A:$AK,31,FALSE)))</f>
        <v>MSCI ACWI Financials Index</v>
      </c>
      <c r="BO248" s="217">
        <f>IF(VLOOKUP($AU248,'FE Source'!$A:$AK,32,FALSE)=0,"-",VLOOKUP($AU248,'FE Source'!$A:$AK,32,FALSE))</f>
        <v>36588</v>
      </c>
      <c r="BP248" s="18">
        <f>IF(VLOOKUP($AU248,'FE Source'!$AZ:$BC,2,FALSE)=0,"-",VLOOKUP($AU248,'FE Source'!$AZ:$BC,2,FALSE))</f>
        <v>-3.56</v>
      </c>
      <c r="BQ248" s="18">
        <f>IF(VLOOKUP($AU248,'FE Source'!$AZ:$BC,3,FALSE)=0,"-",VLOOKUP($AU248,'FE Source'!$AZ:$BC,3,FALSE))</f>
        <v>-10.69</v>
      </c>
      <c r="BR248" s="18">
        <f>IF(VLOOKUP($AU248,'FE Source'!$AZ:$BC,4,FALSE)=0,"-",VLOOKUP($AU248,'FE Source'!$AZ:$BC,4,FALSE))</f>
        <v>-6.33</v>
      </c>
    </row>
    <row r="249" spans="1:70" ht="15">
      <c r="A249" s="3"/>
      <c r="B249" s="159" t="str">
        <f>INDEX('UT - Retail'!$A$7:$A$1409,MATCH(AU249,'UT - Retail'!$U$7:$U$1409,0),1)</f>
        <v xml:space="preserve">Blackrock </v>
      </c>
      <c r="C249" s="708" t="str">
        <f>INDEX('UT - Retail'!$B$7:$B$1409,MATCH(AU249,'UT - Retail'!$U$7:$U$1409,0),1)</f>
        <v>BlackRock Global Funds - World Gold Fund A2 EUR</v>
      </c>
      <c r="D249" s="709"/>
      <c r="E249" s="147" t="str">
        <f>VLOOKUP(C249,'UT - Retail'!$B:$K,8,FALSE)</f>
        <v>Equities</v>
      </c>
      <c r="F249" s="82" t="str">
        <f>VLOOKUP(C249,'UT - Retail'!$B:$K,9,FALSE)</f>
        <v>Global</v>
      </c>
      <c r="G249" s="82" t="str">
        <f>VLOOKUP(C249,'UT - Retail'!$B:$K,10,FALSE)</f>
        <v>Gold</v>
      </c>
      <c r="H249" s="82" t="str">
        <f>VLOOKUP(C249,'UT - Retail'!$B:$N,13,FALSE)</f>
        <v>No</v>
      </c>
      <c r="I249" s="82" t="str">
        <f>VLOOKUP(C249,'UT - Retail'!$B:$Q,14,FALSE)</f>
        <v>No</v>
      </c>
      <c r="J249" s="82" t="str">
        <f>VLOOKUP(C249,'UT - Retail'!$B:$Q,11,FALSE)</f>
        <v>No</v>
      </c>
      <c r="K249" s="130" t="str">
        <f>VLOOKUP(C249,'UT - Retail'!$B:$P,15,FALSE)</f>
        <v>Yes</v>
      </c>
      <c r="L249" s="82" t="str">
        <f>VLOOKUP(C249,'UT - Retail'!$B:$Q,16,FALSE)</f>
        <v>Navigator</v>
      </c>
      <c r="M249" s="173" t="str">
        <f>VLOOKUP(C249,'UT - Retail'!$B:$K,6,FALSE)</f>
        <v>EUR</v>
      </c>
      <c r="N249" s="173" t="str">
        <f>IFERROR(IF(MATCH(C249,'Portfolio Construction'!$AL:$AL,0),"Yes","No"),"No")</f>
        <v>No</v>
      </c>
      <c r="O249" s="173" t="str">
        <f>IFERROR(IF(MATCH(C249,'Portfolio Construction'!$AN:$AN,0),"Yes","No"),"No")</f>
        <v>No</v>
      </c>
      <c r="P249" s="173" t="str">
        <f>IFERROR(IF(MATCH(C249,'Portfolio Construction'!$AP:$AP,0),"Yes","No"),"No")</f>
        <v>No</v>
      </c>
      <c r="Q249" s="173" t="str">
        <f>IFERROR(IF(MATCH(C249,'Portfolio Construction'!$AR:$AR,0),"Yes","No"),"No")</f>
        <v>No</v>
      </c>
      <c r="R249" s="173" t="str">
        <f>IFERROR(IF(MATCH(C249,'Portfolio Construction'!$AT:$AT,0),"Yes","No"),"No")</f>
        <v>No</v>
      </c>
      <c r="S249" s="173" t="str">
        <f>IFERROR(IF(MATCH(C249,'Portfolio Construction'!$AV:$AV,0),"Yes","No"),"No")</f>
        <v>No</v>
      </c>
      <c r="T249" s="173" t="str">
        <f>IFERROR(IF(MATCH(C249,'Portfolio Construction'!$AX:$AX,0),"Yes","No"),"No")</f>
        <v>No</v>
      </c>
      <c r="U249" s="173" t="str">
        <f>IFERROR(IF(MATCH(C249,'Portfolio Construction'!$AZ:$AZ,0),"Yes","No"),"No")</f>
        <v>No</v>
      </c>
      <c r="V249" s="173" t="str">
        <f>IFERROR(IF(MATCH(C249,'Portfolio Construction'!$BB:$BB,0),"Yes","No"),"No")</f>
        <v>No</v>
      </c>
      <c r="W249" s="619">
        <f>IF(VLOOKUP($AU249,'FE Source'!$A:$W,3,FALSE)=0,"-",VLOOKUP($AU249,'FE Source'!$A:$W,3,FALSE))</f>
        <v>37.15</v>
      </c>
      <c r="X249" s="618">
        <f>IF(VLOOKUP($AU249,'FE Source'!$A:$W,4,FALSE)=0,"-",VLOOKUP($AU249,'FE Source'!$A:$W,4,FALSE))</f>
        <v>11.19</v>
      </c>
      <c r="Y249" s="618">
        <f>IF(VLOOKUP($AU249,'FE Source'!$A:$W,5,FALSE)=0,"-",VLOOKUP($AU249,'FE Source'!$A:$W,5,FALSE))</f>
        <v>24.52</v>
      </c>
      <c r="Z249" s="618">
        <f>IF(VLOOKUP($AU249,'FE Source'!$A:$W,6,FALSE)=0,"-",VLOOKUP($AU249,'FE Source'!$A:$W,6,FALSE))</f>
        <v>45.49</v>
      </c>
      <c r="AA249" s="618">
        <f>IF(VLOOKUP($AU249,'FE Source'!$A:$W,7,FALSE)=0,"-",VLOOKUP($AU249,'FE Source'!$A:$W,7,FALSE))</f>
        <v>11.97</v>
      </c>
      <c r="AB249" s="618">
        <f>IF(VLOOKUP($AU249,'FE Source'!$A:$W,8,FALSE)=0,"-",VLOOKUP($AU249,'FE Source'!$A:$W,8,FALSE))</f>
        <v>5.48</v>
      </c>
      <c r="AC249" s="623">
        <f>IF(VLOOKUP($AU249,'FE Source'!$A:$W,9,FALSE)=0,"-",VLOOKUP($AU249,'FE Source'!$A:$W,9,FALSE))</f>
        <v>7.77</v>
      </c>
      <c r="AD249" s="147">
        <f>IF(VLOOKUP($AU249,'FE Source'!$A:$W,10,FALSE)=0,"-",VLOOKUP($AU249,'FE Source'!$A:$W,10,FALSE))</f>
        <v>0.99</v>
      </c>
      <c r="AE249" s="82">
        <f>IF(VLOOKUP($AU249,'FE Source'!$A:$W,11,FALSE)=0,"-",VLOOKUP($AU249,'FE Source'!$A:$W,11,FALSE))</f>
        <v>27.66</v>
      </c>
      <c r="AF249" s="82">
        <f>IF(VLOOKUP($AU249,'FE Source'!$A:$W,12,FALSE)=0,"-",VLOOKUP($AU249,'FE Source'!$A:$W,12,FALSE))</f>
        <v>0.27</v>
      </c>
      <c r="AG249" s="130">
        <f>IF(VLOOKUP($AU249,'FE Source'!$A:$W,14,FALSE)=0,"-",VLOOKUP($AU249,'FE Source'!$A:$W,14,FALSE))</f>
        <v>-30.35</v>
      </c>
      <c r="AH249" s="173">
        <f>IF(VLOOKUP($AU249,'FE Source'!$A:$DJ,33,FALSE)=0,"-",VLOOKUP($AU249,'FE Source'!$A:$DJ,33,FALSE))</f>
        <v>115.61</v>
      </c>
      <c r="AI249" s="203">
        <f>IF(VLOOKUP($AU249,'FE Source'!$A:$Y,20,FALSE)=0,"-",VLOOKUP($AU249,'FE Source'!$A:$Y,20,FALSE))</f>
        <v>107.11</v>
      </c>
      <c r="AJ249" s="257">
        <f>IF(VLOOKUP($AU249,'FE Source'!$A:$DJ,34,FALSE)=0,"-",VLOOKUP($AU249,'FE Source'!$A:$DJ,34,FALSE))</f>
        <v>93.54</v>
      </c>
      <c r="AK249" s="257">
        <f>IF(VLOOKUP($AU249,'FE Source'!$A:$DJ,35,FALSE)=0,"-",VLOOKUP($AU249,'FE Source'!$A:$DJ,35,FALSE))</f>
        <v>101.77</v>
      </c>
      <c r="AL249" s="326">
        <f>IF(VLOOKUP($AU249,'FE Source'!$A:$Y,19,FALSE)=0,"-",VLOOKUP($AU249,'FE Source'!$A:$Y,19,FALSE))</f>
        <v>100.27</v>
      </c>
      <c r="AM249" s="259">
        <f>IF(VLOOKUP($AU249,'FE Source'!$A:$DJ,36,FALSE)=0,"-",VLOOKUP($AU249,'FE Source'!$A:$DJ,36,FALSE))</f>
        <v>104.08</v>
      </c>
      <c r="AN249" s="165">
        <f>IF(VLOOKUP($AU249,'FE Source'!$A:$W,13,FALSE)=0,"-",VLOOKUP($AU249,'FE Source'!$A:$W,13,FALSE))</f>
        <v>6616.9</v>
      </c>
      <c r="AO249" s="198" t="str">
        <f>IF(J249="no","-",IF(VLOOKUP($AU249,'FE Source'!$A:$W,15,FALSE)=0,"-",VLOOKUP($AU249,'FE Source'!$A:$W,15,FALSE)))</f>
        <v>-</v>
      </c>
      <c r="AP249" s="201" t="str">
        <f>IF(AO249="-","-",IF(VLOOKUP($AU249,'FE Source'!$A:$Z,21,FALSE)=0,"-",IF(VLOOKUP($AU249,'FE Source'!$A:$Z,21,FALSE)=2,"Semi-Annual",IF(VLOOKUP($AU249,'FE Source'!$A:$Z,21,FALSE)=4,"Quarterly",IF(VLOOKUP($AU249,'FE Source'!$A:$Z,21,FALSE)=12,"Monthly","Annual")))))</f>
        <v>-</v>
      </c>
      <c r="AQ249" s="170">
        <f t="array" ref="AQ249">IF(VLOOKUP($AU249,'FE Source'!$A:$W,16,FALSE)=0,"-",VLOOKUP($AU249,'FE Source'!$A:$W,16,FALSE))</f>
        <v>2.08</v>
      </c>
      <c r="AR249" s="175" t="str">
        <f>IF(VLOOKUP($AU249,'FE Source'!$A:$W,17,FALSE)=0,"-",VLOOKUP($AU249,'FE Source'!$A:$W,17,FALSE))</f>
        <v>Neutral</v>
      </c>
      <c r="AS249" s="173">
        <f>IF(VLOOKUP($AU249,'FE Source'!$AN:$AS,4,FALSE)="",VLOOKUP($AU249,'FE Source'!$AN:$AS,3,FALSE),VLOOKUP($AU249,'FE Source'!$AN:$AS,4,FALSE))</f>
        <v>49.44</v>
      </c>
      <c r="AT249" s="179">
        <f>IF(VLOOKUP($AU249,'FE Source'!$AN:$AS,5,FALSE)=0,"-",VLOOKUP($AU249,'FE Source'!$AN:$AS,5,FALSE))</f>
        <v>45783</v>
      </c>
      <c r="AU249" s="163" t="s">
        <v>5279</v>
      </c>
      <c r="BE249" s="219">
        <f>IF(VLOOKUP($AU249,'FE Source'!$A:$AK,22,FALSE)=0,"-",VLOOKUP($AU249,'FE Source'!$A:$AK,22,FALSE))</f>
        <v>-16.32</v>
      </c>
      <c r="BF249" s="219">
        <f>IF(VLOOKUP($AU249,'FE Source'!$A:$AK,23,FALSE)=0,"-",VLOOKUP($AU249,'FE Source'!$A:$AK,23,FALSE))</f>
        <v>53.93</v>
      </c>
      <c r="BG249" s="219">
        <f>IF(VLOOKUP($AU249,'FE Source'!$A:$AK,24,FALSE)=0,"-",VLOOKUP($AU249,'FE Source'!$A:$AK,24,FALSE))</f>
        <v>-4.88</v>
      </c>
      <c r="BH249" s="219">
        <f>IF(VLOOKUP($AU249,'FE Source'!$A:$AK,25,FALSE)=0,"-",VLOOKUP($AU249,'FE Source'!$A:$AK,25,FALSE))</f>
        <v>-16.079999999999998</v>
      </c>
      <c r="BI249" s="219">
        <f>IF(VLOOKUP($AU249,'FE Source'!$A:$AK,26,FALSE)=0,"-",VLOOKUP($AU249,'FE Source'!$A:$AK,26,FALSE))</f>
        <v>32.78</v>
      </c>
      <c r="BJ249" s="219">
        <f>IF(VLOOKUP($AU249,'FE Source'!$A:$AK,27,FALSE)=0,"-",VLOOKUP($AU249,'FE Source'!$A:$AK,27,FALSE))</f>
        <v>25.81</v>
      </c>
      <c r="BK249" s="219">
        <f>IF(VLOOKUP($AU249,'FE Source'!$A:$AK,28,FALSE)=0,"-",VLOOKUP($AU249,'FE Source'!$A:$AK,28,FALSE))</f>
        <v>-8.32</v>
      </c>
      <c r="BL249" s="219">
        <f>IF(VLOOKUP($AU249,'FE Source'!$A:$AK,29,FALSE)=0,"-",VLOOKUP($AU249,'FE Source'!$A:$AK,29,FALSE))</f>
        <v>-17.78</v>
      </c>
      <c r="BM249" s="219">
        <f>IF(VLOOKUP($AU249,'FE Source'!$A:$AK,30,FALSE)=0,"-",VLOOKUP($AU249,'FE Source'!$A:$AK,30,FALSE))</f>
        <v>4.6900000000000004</v>
      </c>
      <c r="BN249" t="str">
        <f>IF(VLOOKUP($AU249,'FE Source'!$A:$AK,31,FALSE)="No Specified Index","-",IF(VLOOKUP($AU249,'FE Source'!$A:$AK,31,FALSE)=0,"-",VLOOKUP($AU249,'FE Source'!$A:$AK,31,FALSE)))</f>
        <v>FTSE Gold Mines Index (Price Return)</v>
      </c>
      <c r="BO249" s="217">
        <f>IF(VLOOKUP($AU249,'FE Source'!$A:$AK,32,FALSE)=0,"-",VLOOKUP($AU249,'FE Source'!$A:$AK,32,FALSE))</f>
        <v>36986</v>
      </c>
      <c r="BP249" s="18">
        <f>IF(VLOOKUP($AU249,'FE Source'!$AZ:$BC,2,FALSE)=0,"-",VLOOKUP($AU249,'FE Source'!$AZ:$BC,2,FALSE))</f>
        <v>-21.58</v>
      </c>
      <c r="BQ249" s="18">
        <f>IF(VLOOKUP($AU249,'FE Source'!$AZ:$BC,3,FALSE)=0,"-",VLOOKUP($AU249,'FE Source'!$AZ:$BC,3,FALSE))</f>
        <v>8.14</v>
      </c>
      <c r="BR249" s="18">
        <f>IF(VLOOKUP($AU249,'FE Source'!$AZ:$BC,4,FALSE)=0,"-",VLOOKUP($AU249,'FE Source'!$AZ:$BC,4,FALSE))</f>
        <v>-16.88</v>
      </c>
    </row>
    <row r="250" spans="1:70" ht="15" customHeight="1">
      <c r="A250" s="3"/>
      <c r="B250" s="159" t="str">
        <f>INDEX('UT - Retail'!$A$7:$A$1409,MATCH(AU250,'UT - Retail'!$U$7:$U$1409,0),1)</f>
        <v xml:space="preserve">Blackrock </v>
      </c>
      <c r="C250" s="710" t="str">
        <f>INDEX('UT - Retail'!$B$7:$B$1409,MATCH(AU250,'UT - Retail'!$U$7:$U$1409,0),1)</f>
        <v>BlackRock Global Funds - World Gold Fund A2 EUR Hedged</v>
      </c>
      <c r="D250" s="711"/>
      <c r="E250" s="147" t="str">
        <f>VLOOKUP(C250,'UT - Retail'!$B:$K,8,FALSE)</f>
        <v>Equities</v>
      </c>
      <c r="F250" s="82" t="str">
        <f>VLOOKUP(C250,'UT - Retail'!$B:$K,9,FALSE)</f>
        <v>Global</v>
      </c>
      <c r="G250" s="82" t="str">
        <f>VLOOKUP(C250,'UT - Retail'!$B:$K,10,FALSE)</f>
        <v>Gold</v>
      </c>
      <c r="H250" s="82" t="str">
        <f>VLOOKUP(C250,'UT - Retail'!$B:$N,13,FALSE)</f>
        <v>No</v>
      </c>
      <c r="I250" s="82" t="str">
        <f>VLOOKUP(C250,'UT - Retail'!$B:$Q,14,FALSE)</f>
        <v>No</v>
      </c>
      <c r="J250" s="82" t="str">
        <f>VLOOKUP(C250,'UT - Retail'!$B:$Q,11,FALSE)</f>
        <v>No</v>
      </c>
      <c r="K250" s="130" t="str">
        <f>VLOOKUP(C250,'UT - Retail'!$B:$P,15,FALSE)</f>
        <v>Yes</v>
      </c>
      <c r="L250" s="82" t="str">
        <f>VLOOKUP(C250,'UT - Retail'!$B:$Q,16,FALSE)</f>
        <v>Navigator</v>
      </c>
      <c r="M250" s="173" t="str">
        <f>VLOOKUP(C250,'UT - Retail'!$B:$K,6,FALSE)</f>
        <v>EUR</v>
      </c>
      <c r="N250" s="173" t="str">
        <f>IFERROR(IF(MATCH(C250,'Portfolio Construction'!$AL:$AL,0),"Yes","No"),"No")</f>
        <v>No</v>
      </c>
      <c r="O250" s="173" t="str">
        <f>IFERROR(IF(MATCH(C250,'Portfolio Construction'!$AN:$AN,0),"Yes","No"),"No")</f>
        <v>No</v>
      </c>
      <c r="P250" s="173" t="str">
        <f>IFERROR(IF(MATCH(C250,'Portfolio Construction'!$AP:$AP,0),"Yes","No"),"No")</f>
        <v>No</v>
      </c>
      <c r="Q250" s="173" t="str">
        <f>IFERROR(IF(MATCH(C250,'Portfolio Construction'!$AR:$AR,0),"Yes","No"),"No")</f>
        <v>No</v>
      </c>
      <c r="R250" s="173" t="str">
        <f>IFERROR(IF(MATCH(C250,'Portfolio Construction'!$AT:$AT,0),"Yes","No"),"No")</f>
        <v>No</v>
      </c>
      <c r="S250" s="173" t="str">
        <f>IFERROR(IF(MATCH(C250,'Portfolio Construction'!$AV:$AV,0),"Yes","No"),"No")</f>
        <v>No</v>
      </c>
      <c r="T250" s="173" t="str">
        <f>IFERROR(IF(MATCH(C250,'Portfolio Construction'!$AX:$AX,0),"Yes","No"),"No")</f>
        <v>No</v>
      </c>
      <c r="U250" s="173" t="str">
        <f>IFERROR(IF(MATCH(C250,'Portfolio Construction'!$AZ:$AZ,0),"Yes","No"),"No")</f>
        <v>No</v>
      </c>
      <c r="V250" s="173" t="str">
        <f>IFERROR(IF(MATCH(C250,'Portfolio Construction'!$BB:$BB,0),"Yes","No"),"No")</f>
        <v>No</v>
      </c>
      <c r="W250" s="619">
        <f>IF(VLOOKUP($AU250,'FE Source'!$A:$W,3,FALSE)=0,"-",VLOOKUP($AU250,'FE Source'!$A:$W,3,FALSE))</f>
        <v>48.66</v>
      </c>
      <c r="X250" s="618">
        <f>IF(VLOOKUP($AU250,'FE Source'!$A:$W,4,FALSE)=0,"-",VLOOKUP($AU250,'FE Source'!$A:$W,4,FALSE))</f>
        <v>14.2</v>
      </c>
      <c r="Y250" s="618">
        <f>IF(VLOOKUP($AU250,'FE Source'!$A:$W,5,FALSE)=0,"-",VLOOKUP($AU250,'FE Source'!$A:$W,5,FALSE))</f>
        <v>30.41</v>
      </c>
      <c r="Z250" s="618">
        <f>IF(VLOOKUP($AU250,'FE Source'!$A:$W,6,FALSE)=0,"-",VLOOKUP($AU250,'FE Source'!$A:$W,6,FALSE))</f>
        <v>49.83</v>
      </c>
      <c r="AA250" s="618">
        <f>IF(VLOOKUP($AU250,'FE Source'!$A:$W,7,FALSE)=0,"-",VLOOKUP($AU250,'FE Source'!$A:$W,7,FALSE))</f>
        <v>10.9</v>
      </c>
      <c r="AB250" s="618">
        <f>IF(VLOOKUP($AU250,'FE Source'!$A:$W,8,FALSE)=0,"-",VLOOKUP($AU250,'FE Source'!$A:$W,8,FALSE))</f>
        <v>3.74</v>
      </c>
      <c r="AC250" s="623">
        <f>IF(VLOOKUP($AU250,'FE Source'!$A:$W,9,FALSE)=0,"-",VLOOKUP($AU250,'FE Source'!$A:$W,9,FALSE))</f>
        <v>4.83</v>
      </c>
      <c r="AD250" s="147">
        <f>IF(VLOOKUP($AU250,'FE Source'!$A:$W,10,FALSE)=0,"-",VLOOKUP($AU250,'FE Source'!$A:$W,10,FALSE))</f>
        <v>1.1599999999999999</v>
      </c>
      <c r="AE250" s="82">
        <f>IF(VLOOKUP($AU250,'FE Source'!$A:$W,11,FALSE)=0,"-",VLOOKUP($AU250,'FE Source'!$A:$W,11,FALSE))</f>
        <v>32.61</v>
      </c>
      <c r="AF250" s="82">
        <f>IF(VLOOKUP($AU250,'FE Source'!$A:$W,12,FALSE)=0,"-",VLOOKUP($AU250,'FE Source'!$A:$W,12,FALSE))</f>
        <v>0.2</v>
      </c>
      <c r="AG250" s="130">
        <f>IF(VLOOKUP($AU250,'FE Source'!$A:$W,14,FALSE)=0,"-",VLOOKUP($AU250,'FE Source'!$A:$W,14,FALSE))</f>
        <v>-36.08</v>
      </c>
      <c r="AH250" s="173">
        <f>IF(VLOOKUP($AU250,'FE Source'!$A:$DJ,33,FALSE)=0,"-",VLOOKUP($AU250,'FE Source'!$A:$DJ,33,FALSE))</f>
        <v>146.30000000000001</v>
      </c>
      <c r="AI250" s="203">
        <f>IF(VLOOKUP($AU250,'FE Source'!$A:$Y,20,FALSE)=0,"-",VLOOKUP($AU250,'FE Source'!$A:$Y,20,FALSE))</f>
        <v>147.18</v>
      </c>
      <c r="AJ250" s="257">
        <f>IF(VLOOKUP($AU250,'FE Source'!$A:$DJ,34,FALSE)=0,"-",VLOOKUP($AU250,'FE Source'!$A:$DJ,34,FALSE))</f>
        <v>132.88</v>
      </c>
      <c r="AK250" s="257">
        <f>IF(VLOOKUP($AU250,'FE Source'!$A:$DJ,35,FALSE)=0,"-",VLOOKUP($AU250,'FE Source'!$A:$DJ,35,FALSE))</f>
        <v>134.47999999999999</v>
      </c>
      <c r="AL250" s="326">
        <f>IF(VLOOKUP($AU250,'FE Source'!$A:$Y,19,FALSE)=0,"-",VLOOKUP($AU250,'FE Source'!$A:$Y,19,FALSE))</f>
        <v>114.07</v>
      </c>
      <c r="AM250" s="259">
        <f>IF(VLOOKUP($AU250,'FE Source'!$A:$DJ,36,FALSE)=0,"-",VLOOKUP($AU250,'FE Source'!$A:$DJ,36,FALSE))</f>
        <v>111.09</v>
      </c>
      <c r="AN250" s="165">
        <f>IF(VLOOKUP($AU250,'FE Source'!$A:$W,13,FALSE)=0,"-",VLOOKUP($AU250,'FE Source'!$A:$W,13,FALSE))</f>
        <v>6616.9</v>
      </c>
      <c r="AO250" s="198" t="str">
        <f>IF(J250="no","-",IF(VLOOKUP($AU250,'FE Source'!$A:$W,15,FALSE)=0,"-",VLOOKUP($AU250,'FE Source'!$A:$W,15,FALSE)))</f>
        <v>-</v>
      </c>
      <c r="AP250" s="201" t="str">
        <f>IF(AO250="-","-",IF(VLOOKUP($AU250,'FE Source'!$A:$Z,21,FALSE)=0,"-",IF(VLOOKUP($AU250,'FE Source'!$A:$Z,21,FALSE)=2,"Semi-Annual",IF(VLOOKUP($AU250,'FE Source'!$A:$Z,21,FALSE)=4,"Quarterly",IF(VLOOKUP($AU250,'FE Source'!$A:$Z,21,FALSE)=12,"Monthly","Annual")))))</f>
        <v>-</v>
      </c>
      <c r="AQ250" s="170">
        <f t="array" ref="AQ250">IF(VLOOKUP($AU250,'FE Source'!$A:$W,16,FALSE)=0,"-",VLOOKUP($AU250,'FE Source'!$A:$W,16,FALSE))</f>
        <v>2.0099999999999998</v>
      </c>
      <c r="AR250" s="175" t="str">
        <f>IF(VLOOKUP($AU250,'FE Source'!$A:$W,17,FALSE)=0,"-",VLOOKUP($AU250,'FE Source'!$A:$W,17,FALSE))</f>
        <v>-</v>
      </c>
      <c r="AS250" s="173">
        <f>IF(VLOOKUP($AU250,'FE Source'!$AN:$AS,4,FALSE)="",VLOOKUP($AU250,'FE Source'!$AN:$AS,3,FALSE),VLOOKUP($AU250,'FE Source'!$AN:$AS,4,FALSE))</f>
        <v>7.28</v>
      </c>
      <c r="AT250" s="179">
        <f>IF(VLOOKUP($AU250,'FE Source'!$AN:$AS,5,FALSE)=0,"-",VLOOKUP($AU250,'FE Source'!$AN:$AS,5,FALSE))</f>
        <v>45783</v>
      </c>
      <c r="AU250" s="178" t="s">
        <v>5282</v>
      </c>
      <c r="BE250" s="219">
        <f>IF(VLOOKUP($AU250,'FE Source'!$A:$AK,22,FALSE)=0,"-",VLOOKUP($AU250,'FE Source'!$A:$AK,22,FALSE))</f>
        <v>-26.63</v>
      </c>
      <c r="BF250" s="219">
        <f>IF(VLOOKUP($AU250,'FE Source'!$A:$AK,23,FALSE)=0,"-",VLOOKUP($AU250,'FE Source'!$A:$AK,23,FALSE))</f>
        <v>45.46</v>
      </c>
      <c r="BG250" s="219">
        <f>IF(VLOOKUP($AU250,'FE Source'!$A:$AK,24,FALSE)=0,"-",VLOOKUP($AU250,'FE Source'!$A:$AK,24,FALSE))</f>
        <v>5.75</v>
      </c>
      <c r="BH250" s="219">
        <f>IF(VLOOKUP($AU250,'FE Source'!$A:$AK,25,FALSE)=0,"-",VLOOKUP($AU250,'FE Source'!$A:$AK,25,FALSE))</f>
        <v>-22.48</v>
      </c>
      <c r="BI250" s="219">
        <f>IF(VLOOKUP($AU250,'FE Source'!$A:$AK,26,FALSE)=0,"-",VLOOKUP($AU250,'FE Source'!$A:$AK,26,FALSE))</f>
        <v>26.08</v>
      </c>
      <c r="BJ250" s="219">
        <f>IF(VLOOKUP($AU250,'FE Source'!$A:$AK,27,FALSE)=0,"-",VLOOKUP($AU250,'FE Source'!$A:$AK,27,FALSE))</f>
        <v>34.08</v>
      </c>
      <c r="BK250" s="219">
        <f>IF(VLOOKUP($AU250,'FE Source'!$A:$AK,28,FALSE)=0,"-",VLOOKUP($AU250,'FE Source'!$A:$AK,28,FALSE))</f>
        <v>-16.59</v>
      </c>
      <c r="BL250" s="219">
        <f>IF(VLOOKUP($AU250,'FE Source'!$A:$AK,29,FALSE)=0,"-",VLOOKUP($AU250,'FE Source'!$A:$AK,29,FALSE))</f>
        <v>-25.61</v>
      </c>
      <c r="BM250" s="219">
        <f>IF(VLOOKUP($AU250,'FE Source'!$A:$AK,30,FALSE)=0,"-",VLOOKUP($AU250,'FE Source'!$A:$AK,30,FALSE))</f>
        <v>4.5599999999999996</v>
      </c>
      <c r="BN250" t="str">
        <f>IF(VLOOKUP($AU250,'FE Source'!$A:$AK,31,FALSE)="No Specified Index","-",IF(VLOOKUP($AU250,'FE Source'!$A:$AK,31,FALSE)=0,"-",VLOOKUP($AU250,'FE Source'!$A:$AK,31,FALSE)))</f>
        <v>FTSE Gold Mines Index (Price Return)</v>
      </c>
      <c r="BO250" s="217">
        <f>IF(VLOOKUP($AU250,'FE Source'!$A:$AK,32,FALSE)=0,"-",VLOOKUP($AU250,'FE Source'!$A:$AK,32,FALSE))</f>
        <v>39416</v>
      </c>
      <c r="BP250" s="18">
        <f>IF(VLOOKUP($AU250,'FE Source'!$AZ:$BC,2,FALSE)=0,"-",VLOOKUP($AU250,'FE Source'!$AZ:$BC,2,FALSE))</f>
        <v>-21.25</v>
      </c>
      <c r="BQ250" s="18">
        <f>IF(VLOOKUP($AU250,'FE Source'!$AZ:$BC,3,FALSE)=0,"-",VLOOKUP($AU250,'FE Source'!$AZ:$BC,3,FALSE))</f>
        <v>8.9499999999999993</v>
      </c>
      <c r="BR250" s="18">
        <f>IF(VLOOKUP($AU250,'FE Source'!$AZ:$BC,4,FALSE)=0,"-",VLOOKUP($AU250,'FE Source'!$AZ:$BC,4,FALSE))</f>
        <v>-20.53</v>
      </c>
    </row>
    <row r="251" spans="1:70" ht="15" customHeight="1">
      <c r="A251" s="3"/>
      <c r="B251" s="159" t="str">
        <f>INDEX('UT - Retail'!$A$7:$A$1409,MATCH(AU251,'UT - Retail'!$U$7:$U$1409,0),1)</f>
        <v xml:space="preserve">Blackrock </v>
      </c>
      <c r="C251" s="710" t="str">
        <f>INDEX('UT - Retail'!$B$7:$B$1409,MATCH(AU251,'UT - Retail'!$U$7:$U$1409,0),1)</f>
        <v>Blackrock Global Multi-Asset Income A2 USD</v>
      </c>
      <c r="D251" s="711"/>
      <c r="E251" s="147" t="str">
        <f>VLOOKUP(C251,'UT - Retail'!$B:$K,8,FALSE)</f>
        <v>Mixed Assets</v>
      </c>
      <c r="F251" s="82" t="str">
        <f>VLOOKUP(C251,'UT - Retail'!$B:$K,9,FALSE)</f>
        <v>Global</v>
      </c>
      <c r="G251" s="82" t="str">
        <f>VLOOKUP(C251,'UT - Retail'!$B:$K,10,FALSE)</f>
        <v>General</v>
      </c>
      <c r="H251" s="82" t="str">
        <f>VLOOKUP(C251,'UT - Retail'!$B:$N,13,FALSE)</f>
        <v>No</v>
      </c>
      <c r="I251" s="82" t="str">
        <f>VLOOKUP(C251,'UT - Retail'!$B:$Q,14,FALSE)</f>
        <v>No</v>
      </c>
      <c r="J251" s="82" t="str">
        <f>VLOOKUP(C251,'UT - Retail'!$B:$Q,11,FALSE)</f>
        <v>No</v>
      </c>
      <c r="K251" s="130" t="str">
        <f>VLOOKUP(C251,'UT - Retail'!$B:$P,15,FALSE)</f>
        <v>Yes</v>
      </c>
      <c r="L251" s="82" t="str">
        <f>VLOOKUP(C251,'UT - Retail'!$B:$Q,16,FALSE)</f>
        <v>Both</v>
      </c>
      <c r="M251" s="173" t="str">
        <f>VLOOKUP(C251,'UT - Retail'!$B:$K,6,FALSE)</f>
        <v>USD</v>
      </c>
      <c r="N251" s="173" t="str">
        <f>IFERROR(IF(MATCH(C251,'Portfolio Construction'!$AL:$AL,0),"Yes","No"),"No")</f>
        <v>No</v>
      </c>
      <c r="O251" s="173" t="str">
        <f>IFERROR(IF(MATCH(C251,'Portfolio Construction'!$AN:$AN,0),"Yes","No"),"No")</f>
        <v>No</v>
      </c>
      <c r="P251" s="173" t="str">
        <f>IFERROR(IF(MATCH(C251,'Portfolio Construction'!$AP:$AP,0),"Yes","No"),"No")</f>
        <v>No</v>
      </c>
      <c r="Q251" s="173" t="str">
        <f>IFERROR(IF(MATCH(C251,'Portfolio Construction'!$AR:$AR,0),"Yes","No"),"No")</f>
        <v>No</v>
      </c>
      <c r="R251" s="173" t="str">
        <f>IFERROR(IF(MATCH(C251,'Portfolio Construction'!$AT:$AT,0),"Yes","No"),"No")</f>
        <v>No</v>
      </c>
      <c r="S251" s="173" t="str">
        <f>IFERROR(IF(MATCH(C251,'Portfolio Construction'!$AV:$AV,0),"Yes","No"),"No")</f>
        <v>No</v>
      </c>
      <c r="T251" s="173" t="str">
        <f>IFERROR(IF(MATCH(C251,'Portfolio Construction'!$AX:$AX,0),"Yes","No"),"No")</f>
        <v>No</v>
      </c>
      <c r="U251" s="173" t="str">
        <f>IFERROR(IF(MATCH(C251,'Portfolio Construction'!$AZ:$AZ,0),"Yes","No"),"No")</f>
        <v>No</v>
      </c>
      <c r="V251" s="173" t="str">
        <f>IFERROR(IF(MATCH(C251,'Portfolio Construction'!$BB:$BB,0),"Yes","No"),"No")</f>
        <v>No</v>
      </c>
      <c r="W251" s="619">
        <f>IF(VLOOKUP($AU251,'FE Source'!$A:$W,3,FALSE)=0,"-",VLOOKUP($AU251,'FE Source'!$A:$W,3,FALSE))</f>
        <v>-3.85</v>
      </c>
      <c r="X251" s="618">
        <f>IF(VLOOKUP($AU251,'FE Source'!$A:$W,4,FALSE)=0,"-",VLOOKUP($AU251,'FE Source'!$A:$W,4,FALSE))</f>
        <v>-1.75</v>
      </c>
      <c r="Y251" s="618">
        <f>IF(VLOOKUP($AU251,'FE Source'!$A:$W,5,FALSE)=0,"-",VLOOKUP($AU251,'FE Source'!$A:$W,5,FALSE))</f>
        <v>-2.33</v>
      </c>
      <c r="Z251" s="618">
        <f>IF(VLOOKUP($AU251,'FE Source'!$A:$W,6,FALSE)=0,"-",VLOOKUP($AU251,'FE Source'!$A:$W,6,FALSE))</f>
        <v>1.75</v>
      </c>
      <c r="AA251" s="618">
        <f>IF(VLOOKUP($AU251,'FE Source'!$A:$W,7,FALSE)=0,"-",VLOOKUP($AU251,'FE Source'!$A:$W,7,FALSE))</f>
        <v>2.0099999999999998</v>
      </c>
      <c r="AB251" s="618">
        <f>IF(VLOOKUP($AU251,'FE Source'!$A:$W,8,FALSE)=0,"-",VLOOKUP($AU251,'FE Source'!$A:$W,8,FALSE))</f>
        <v>2.41</v>
      </c>
      <c r="AC251" s="623">
        <f>IF(VLOOKUP($AU251,'FE Source'!$A:$W,9,FALSE)=0,"-",VLOOKUP($AU251,'FE Source'!$A:$W,9,FALSE))</f>
        <v>2.91</v>
      </c>
      <c r="AD251" s="147">
        <f>IF(VLOOKUP($AU251,'FE Source'!$A:$W,10,FALSE)=0,"-",VLOOKUP($AU251,'FE Source'!$A:$W,10,FALSE))</f>
        <v>0.87</v>
      </c>
      <c r="AE251" s="82">
        <f>IF(VLOOKUP($AU251,'FE Source'!$A:$W,11,FALSE)=0,"-",VLOOKUP($AU251,'FE Source'!$A:$W,11,FALSE))</f>
        <v>6.42</v>
      </c>
      <c r="AF251" s="82" t="str">
        <f>IF(VLOOKUP($AU251,'FE Source'!$A:$W,12,FALSE)=0,"-",VLOOKUP($AU251,'FE Source'!$A:$W,12,FALSE))</f>
        <v>-</v>
      </c>
      <c r="AG251" s="130">
        <f>IF(VLOOKUP($AU251,'FE Source'!$A:$W,14,FALSE)=0,"-",VLOOKUP($AU251,'FE Source'!$A:$W,14,FALSE))</f>
        <v>-8.7100000000000009</v>
      </c>
      <c r="AH251" s="173">
        <f>IF(VLOOKUP($AU251,'FE Source'!$A:$DJ,33,FALSE)=0,"-",VLOOKUP($AU251,'FE Source'!$A:$DJ,33,FALSE))</f>
        <v>134.1</v>
      </c>
      <c r="AI251" s="203">
        <f>IF(VLOOKUP($AU251,'FE Source'!$A:$Y,20,FALSE)=0,"-",VLOOKUP($AU251,'FE Source'!$A:$Y,20,FALSE))</f>
        <v>92.81</v>
      </c>
      <c r="AJ251" s="257">
        <f>IF(VLOOKUP($AU251,'FE Source'!$A:$DJ,34,FALSE)=0,"-",VLOOKUP($AU251,'FE Source'!$A:$DJ,34,FALSE))</f>
        <v>78.14</v>
      </c>
      <c r="AK251" s="257">
        <f>IF(VLOOKUP($AU251,'FE Source'!$A:$DJ,35,FALSE)=0,"-",VLOOKUP($AU251,'FE Source'!$A:$DJ,35,FALSE))</f>
        <v>204.24</v>
      </c>
      <c r="AL251" s="326">
        <f>IF(VLOOKUP($AU251,'FE Source'!$A:$Y,19,FALSE)=0,"-",VLOOKUP($AU251,'FE Source'!$A:$Y,19,FALSE))</f>
        <v>93.55</v>
      </c>
      <c r="AM251" s="259">
        <f>IF(VLOOKUP($AU251,'FE Source'!$A:$DJ,36,FALSE)=0,"-",VLOOKUP($AU251,'FE Source'!$A:$DJ,36,FALSE))</f>
        <v>77.680000000000007</v>
      </c>
      <c r="AN251" s="165">
        <f>IF(VLOOKUP($AU251,'FE Source'!$A:$W,13,FALSE)=0,"-",VLOOKUP($AU251,'FE Source'!$A:$W,13,FALSE))</f>
        <v>5375.8</v>
      </c>
      <c r="AO251" s="198" t="str">
        <f>IF(J251="no","-",IF(VLOOKUP($AU251,'FE Source'!$A:$W,15,FALSE)=0,"-",VLOOKUP($AU251,'FE Source'!$A:$W,15,FALSE)))</f>
        <v>-</v>
      </c>
      <c r="AP251" s="201" t="str">
        <f>IF(AO251="-","-",IF(VLOOKUP($AU251,'FE Source'!$A:$Z,21,FALSE)=0,"-",IF(VLOOKUP($AU251,'FE Source'!$A:$Z,21,FALSE)=2,"Semi-Annual",IF(VLOOKUP($AU251,'FE Source'!$A:$Z,21,FALSE)=4,"Quarterly",IF(VLOOKUP($AU251,'FE Source'!$A:$Z,21,FALSE)=12,"Monthly","Annual")))))</f>
        <v>-</v>
      </c>
      <c r="AQ251" s="170">
        <f t="array" ref="AQ251">IF(VLOOKUP($AU251,'FE Source'!$A:$W,16,FALSE)=0,"-",VLOOKUP($AU251,'FE Source'!$A:$W,16,FALSE))</f>
        <v>1.73</v>
      </c>
      <c r="AR251" s="175" t="str">
        <f>IF(VLOOKUP($AU251,'FE Source'!$A:$W,17,FALSE)=0,"-",VLOOKUP($AU251,'FE Source'!$A:$W,17,FALSE))</f>
        <v>Neutral</v>
      </c>
      <c r="AS251" s="173">
        <f>IF(VLOOKUP($AU251,'FE Source'!$AN:$AS,4,FALSE)="",VLOOKUP($AU251,'FE Source'!$AN:$AS,3,FALSE),VLOOKUP($AU251,'FE Source'!$AN:$AS,4,FALSE))</f>
        <v>16.510000000000002</v>
      </c>
      <c r="AT251" s="179">
        <f>IF(VLOOKUP($AU251,'FE Source'!$AN:$AS,5,FALSE)=0,"-",VLOOKUP($AU251,'FE Source'!$AN:$AS,5,FALSE))</f>
        <v>45783</v>
      </c>
      <c r="AU251" s="163" t="s">
        <v>1347</v>
      </c>
      <c r="BE251" s="219">
        <f>IF(VLOOKUP($AU251,'FE Source'!$A:$AK,22,FALSE)=0,"-",VLOOKUP($AU251,'FE Source'!$A:$AK,22,FALSE))</f>
        <v>4.54</v>
      </c>
      <c r="BF251" s="219">
        <f>IF(VLOOKUP($AU251,'FE Source'!$A:$AK,23,FALSE)=0,"-",VLOOKUP($AU251,'FE Source'!$A:$AK,23,FALSE))</f>
        <v>7.27</v>
      </c>
      <c r="BG251" s="219">
        <f>IF(VLOOKUP($AU251,'FE Source'!$A:$AK,24,FALSE)=0,"-",VLOOKUP($AU251,'FE Source'!$A:$AK,24,FALSE))</f>
        <v>0.51</v>
      </c>
      <c r="BH251" s="219">
        <f>IF(VLOOKUP($AU251,'FE Source'!$A:$AK,25,FALSE)=0,"-",VLOOKUP($AU251,'FE Source'!$A:$AK,25,FALSE))</f>
        <v>-2.99</v>
      </c>
      <c r="BI251" s="219">
        <f>IF(VLOOKUP($AU251,'FE Source'!$A:$AK,26,FALSE)=0,"-",VLOOKUP($AU251,'FE Source'!$A:$AK,26,FALSE))</f>
        <v>11.83</v>
      </c>
      <c r="BJ251" s="219">
        <f>IF(VLOOKUP($AU251,'FE Source'!$A:$AK,27,FALSE)=0,"-",VLOOKUP($AU251,'FE Source'!$A:$AK,27,FALSE))</f>
        <v>3.77</v>
      </c>
      <c r="BK251" s="219">
        <f>IF(VLOOKUP($AU251,'FE Source'!$A:$AK,28,FALSE)=0,"-",VLOOKUP($AU251,'FE Source'!$A:$AK,28,FALSE))</f>
        <v>7.93</v>
      </c>
      <c r="BL251" s="219">
        <f>IF(VLOOKUP($AU251,'FE Source'!$A:$AK,29,FALSE)=0,"-",VLOOKUP($AU251,'FE Source'!$A:$AK,29,FALSE))</f>
        <v>-13.56</v>
      </c>
      <c r="BM251" s="219">
        <f>IF(VLOOKUP($AU251,'FE Source'!$A:$AK,30,FALSE)=0,"-",VLOOKUP($AU251,'FE Source'!$A:$AK,30,FALSE))</f>
        <v>7.96</v>
      </c>
      <c r="BN251" t="str">
        <f>IF(VLOOKUP($AU251,'FE Source'!$A:$AK,31,FALSE)="No Specified Index","-",IF(VLOOKUP($AU251,'FE Source'!$A:$AK,31,FALSE)=0,"-",VLOOKUP($AU251,'FE Source'!$A:$AK,31,FALSE)))</f>
        <v>-</v>
      </c>
      <c r="BO251" s="217">
        <f>IF(VLOOKUP($AU251,'FE Source'!$A:$AK,32,FALSE)=0,"-",VLOOKUP($AU251,'FE Source'!$A:$AK,32,FALSE))</f>
        <v>41088</v>
      </c>
      <c r="BP251" s="18">
        <f>IF(VLOOKUP($AU251,'FE Source'!$AZ:$BC,2,FALSE)=0,"-",VLOOKUP($AU251,'FE Source'!$AZ:$BC,2,FALSE))</f>
        <v>-3.39</v>
      </c>
      <c r="BQ251" s="18" t="str">
        <f>IF(VLOOKUP($AU251,'FE Source'!$AZ:$BC,3,FALSE)=0,"-",VLOOKUP($AU251,'FE Source'!$AZ:$BC,3,FALSE))</f>
        <v>-</v>
      </c>
      <c r="BR251" s="18" t="str">
        <f>IF(VLOOKUP($AU251,'FE Source'!$AZ:$BC,4,FALSE)=0,"-",VLOOKUP($AU251,'FE Source'!$AZ:$BC,4,FALSE))</f>
        <v>-</v>
      </c>
    </row>
    <row r="252" spans="1:70" ht="15" customHeight="1">
      <c r="A252" s="3"/>
      <c r="B252" s="159" t="str">
        <f>INDEX('UT - Retail'!$A$7:$A$1409,MATCH(AU252,'UT - Retail'!$U$7:$U$1409,0),1)</f>
        <v xml:space="preserve">Blackrock </v>
      </c>
      <c r="C252" s="710" t="str">
        <f>INDEX('UT - Retail'!$B$7:$B$1409,MATCH(AU252,'UT - Retail'!$U$7:$U$1409,0),1)</f>
        <v>Blackrock Global Multi-Asset Income A5 AUD-H</v>
      </c>
      <c r="D252" s="711"/>
      <c r="E252" s="147" t="str">
        <f>VLOOKUP(C252,'UT - Retail'!$B:$K,8,FALSE)</f>
        <v>Mixed Assets</v>
      </c>
      <c r="F252" s="82" t="str">
        <f>VLOOKUP(C252,'UT - Retail'!$B:$K,9,FALSE)</f>
        <v>Global</v>
      </c>
      <c r="G252" s="82" t="str">
        <f>VLOOKUP(C252,'UT - Retail'!$B:$K,10,FALSE)</f>
        <v>General</v>
      </c>
      <c r="H252" s="82" t="str">
        <f>VLOOKUP(C252,'UT - Retail'!$B:$N,13,FALSE)</f>
        <v>No</v>
      </c>
      <c r="I252" s="82" t="str">
        <f>VLOOKUP(C252,'UT - Retail'!$B:$Q,14,FALSE)</f>
        <v>No</v>
      </c>
      <c r="J252" s="82" t="str">
        <f>VLOOKUP(C252,'UT - Retail'!$B:$Q,11,FALSE)</f>
        <v>Yes</v>
      </c>
      <c r="K252" s="130" t="str">
        <f>VLOOKUP(C252,'UT - Retail'!$B:$P,15,FALSE)</f>
        <v>Yes</v>
      </c>
      <c r="L252" s="82" t="str">
        <f>VLOOKUP(C252,'UT - Retail'!$B:$Q,16,FALSE)</f>
        <v>iFast</v>
      </c>
      <c r="M252" s="173" t="str">
        <f>VLOOKUP(C252,'UT - Retail'!$B:$K,6,FALSE)</f>
        <v>AUD</v>
      </c>
      <c r="N252" s="173" t="str">
        <f>IFERROR(IF(MATCH(C252,'Portfolio Construction'!$AL:$AL,0),"Yes","No"),"No")</f>
        <v>No</v>
      </c>
      <c r="O252" s="173" t="str">
        <f>IFERROR(IF(MATCH(C252,'Portfolio Construction'!$AN:$AN,0),"Yes","No"),"No")</f>
        <v>No</v>
      </c>
      <c r="P252" s="173" t="str">
        <f>IFERROR(IF(MATCH(C252,'Portfolio Construction'!$AP:$AP,0),"Yes","No"),"No")</f>
        <v>No</v>
      </c>
      <c r="Q252" s="173" t="str">
        <f>IFERROR(IF(MATCH(C252,'Portfolio Construction'!$AR:$AR,0),"Yes","No"),"No")</f>
        <v>No</v>
      </c>
      <c r="R252" s="173" t="str">
        <f>IFERROR(IF(MATCH(C252,'Portfolio Construction'!$AT:$AT,0),"Yes","No"),"No")</f>
        <v>No</v>
      </c>
      <c r="S252" s="173" t="str">
        <f>IFERROR(IF(MATCH(C252,'Portfolio Construction'!$AV:$AV,0),"Yes","No"),"No")</f>
        <v>No</v>
      </c>
      <c r="T252" s="173" t="str">
        <f>IFERROR(IF(MATCH(C252,'Portfolio Construction'!$AX:$AX,0),"Yes","No"),"No")</f>
        <v>No</v>
      </c>
      <c r="U252" s="173" t="str">
        <f>IFERROR(IF(MATCH(C252,'Portfolio Construction'!$AZ:$AZ,0),"Yes","No"),"No")</f>
        <v>No</v>
      </c>
      <c r="V252" s="173" t="str">
        <f>IFERROR(IF(MATCH(C252,'Portfolio Construction'!$BB:$BB,0),"Yes","No"),"No")</f>
        <v>No</v>
      </c>
      <c r="W252" s="619">
        <f>IF(VLOOKUP($AU252,'FE Source'!$A:$W,3,FALSE)=0,"-",VLOOKUP($AU252,'FE Source'!$A:$W,3,FALSE))</f>
        <v>0.19</v>
      </c>
      <c r="X252" s="618">
        <f>IF(VLOOKUP($AU252,'FE Source'!$A:$W,4,FALSE)=0,"-",VLOOKUP($AU252,'FE Source'!$A:$W,4,FALSE))</f>
        <v>4.7300000000000004</v>
      </c>
      <c r="Y252" s="618">
        <f>IF(VLOOKUP($AU252,'FE Source'!$A:$W,5,FALSE)=0,"-",VLOOKUP($AU252,'FE Source'!$A:$W,5,FALSE))</f>
        <v>-4.24</v>
      </c>
      <c r="Z252" s="618">
        <f>IF(VLOOKUP($AU252,'FE Source'!$A:$W,6,FALSE)=0,"-",VLOOKUP($AU252,'FE Source'!$A:$W,6,FALSE))</f>
        <v>-1.64</v>
      </c>
      <c r="AA252" s="618">
        <f>IF(VLOOKUP($AU252,'FE Source'!$A:$W,7,FALSE)=0,"-",VLOOKUP($AU252,'FE Source'!$A:$W,7,FALSE))</f>
        <v>-2.65</v>
      </c>
      <c r="AB252" s="618">
        <f>IF(VLOOKUP($AU252,'FE Source'!$A:$W,8,FALSE)=0,"-",VLOOKUP($AU252,'FE Source'!$A:$W,8,FALSE))</f>
        <v>1.35</v>
      </c>
      <c r="AC252" s="623">
        <f>IF(VLOOKUP($AU252,'FE Source'!$A:$W,9,FALSE)=0,"-",VLOOKUP($AU252,'FE Source'!$A:$W,9,FALSE))</f>
        <v>0.1</v>
      </c>
      <c r="AD252" s="147">
        <f>IF(VLOOKUP($AU252,'FE Source'!$A:$W,10,FALSE)=0,"-",VLOOKUP($AU252,'FE Source'!$A:$W,10,FALSE))</f>
        <v>1.79</v>
      </c>
      <c r="AE252" s="82">
        <f>IF(VLOOKUP($AU252,'FE Source'!$A:$W,11,FALSE)=0,"-",VLOOKUP($AU252,'FE Source'!$A:$W,11,FALSE))</f>
        <v>13.08</v>
      </c>
      <c r="AF252" s="82">
        <f>IF(VLOOKUP($AU252,'FE Source'!$A:$W,12,FALSE)=0,"-",VLOOKUP($AU252,'FE Source'!$A:$W,12,FALSE))</f>
        <v>-0.01</v>
      </c>
      <c r="AG252" s="130">
        <f>IF(VLOOKUP($AU252,'FE Source'!$A:$W,14,FALSE)=0,"-",VLOOKUP($AU252,'FE Source'!$A:$W,14,FALSE))</f>
        <v>-19.329999999999998</v>
      </c>
      <c r="AH252" s="173">
        <f>IF(VLOOKUP($AU252,'FE Source'!$A:$DJ,33,FALSE)=0,"-",VLOOKUP($AU252,'FE Source'!$A:$DJ,33,FALSE))</f>
        <v>76.459999999999994</v>
      </c>
      <c r="AI252" s="203">
        <f>IF(VLOOKUP($AU252,'FE Source'!$A:$Y,20,FALSE)=0,"-",VLOOKUP($AU252,'FE Source'!$A:$Y,20,FALSE))</f>
        <v>137.37</v>
      </c>
      <c r="AJ252" s="257">
        <f>IF(VLOOKUP($AU252,'FE Source'!$A:$DJ,34,FALSE)=0,"-",VLOOKUP($AU252,'FE Source'!$A:$DJ,34,FALSE))</f>
        <v>164.04</v>
      </c>
      <c r="AK252" s="257">
        <f>IF(VLOOKUP($AU252,'FE Source'!$A:$DJ,35,FALSE)=0,"-",VLOOKUP($AU252,'FE Source'!$A:$DJ,35,FALSE))</f>
        <v>157.38999999999999</v>
      </c>
      <c r="AL252" s="326">
        <f>IF(VLOOKUP($AU252,'FE Source'!$A:$Y,19,FALSE)=0,"-",VLOOKUP($AU252,'FE Source'!$A:$Y,19,FALSE))</f>
        <v>176.02</v>
      </c>
      <c r="AM252" s="259">
        <f>IF(VLOOKUP($AU252,'FE Source'!$A:$DJ,36,FALSE)=0,"-",VLOOKUP($AU252,'FE Source'!$A:$DJ,36,FALSE))</f>
        <v>153.12</v>
      </c>
      <c r="AN252" s="165">
        <f>IF(VLOOKUP($AU252,'FE Source'!$A:$W,13,FALSE)=0,"-",VLOOKUP($AU252,'FE Source'!$A:$W,13,FALSE))</f>
        <v>5375.8</v>
      </c>
      <c r="AO252" s="198">
        <f>IF(J252="no","-",IF(VLOOKUP($AU252,'FE Source'!$A:$W,15,FALSE)=0,"-",VLOOKUP($AU252,'FE Source'!$A:$W,15,FALSE)))</f>
        <v>6.4</v>
      </c>
      <c r="AP252" s="201" t="str">
        <f>IF(AO252="-","-",IF(VLOOKUP($AU252,'FE Source'!$A:$Z,21,FALSE)=0,"-",IF(VLOOKUP($AU252,'FE Source'!$A:$Z,21,FALSE)=2,"Semi-Annual",IF(VLOOKUP($AU252,'FE Source'!$A:$Z,21,FALSE)=4,"Quarterly",IF(VLOOKUP($AU252,'FE Source'!$A:$Z,21,FALSE)=12,"Monthly","Annual")))))</f>
        <v>Monthly</v>
      </c>
      <c r="AQ252" s="170">
        <f t="array" ref="AQ252">IF(VLOOKUP($AU252,'FE Source'!$A:$W,16,FALSE)=0,"-",VLOOKUP($AU252,'FE Source'!$A:$W,16,FALSE))</f>
        <v>1.73</v>
      </c>
      <c r="AR252" s="175" t="str">
        <f>IF(VLOOKUP($AU252,'FE Source'!$A:$W,17,FALSE)=0,"-",VLOOKUP($AU252,'FE Source'!$A:$W,17,FALSE))</f>
        <v>-</v>
      </c>
      <c r="AS252" s="173">
        <f>IF(VLOOKUP($AU252,'FE Source'!$AN:$AS,4,FALSE)="",VLOOKUP($AU252,'FE Source'!$AN:$AS,3,FALSE),VLOOKUP($AU252,'FE Source'!$AN:$AS,4,FALSE))</f>
        <v>7.81</v>
      </c>
      <c r="AT252" s="179">
        <f>IF(VLOOKUP($AU252,'FE Source'!$AN:$AS,5,FALSE)=0,"-",VLOOKUP($AU252,'FE Source'!$AN:$AS,5,FALSE))</f>
        <v>45783</v>
      </c>
      <c r="AU252" s="163" t="s">
        <v>10126</v>
      </c>
      <c r="BE252" s="219">
        <f>IF(VLOOKUP($AU252,'FE Source'!$A:$AK,22,FALSE)=0,"-",VLOOKUP($AU252,'FE Source'!$A:$AK,22,FALSE))</f>
        <v>-5.25</v>
      </c>
      <c r="BF252" s="219">
        <f>IF(VLOOKUP($AU252,'FE Source'!$A:$AK,23,FALSE)=0,"-",VLOOKUP($AU252,'FE Source'!$A:$AK,23,FALSE))</f>
        <v>7.87</v>
      </c>
      <c r="BG252" s="219">
        <f>IF(VLOOKUP($AU252,'FE Source'!$A:$AK,24,FALSE)=0,"-",VLOOKUP($AU252,'FE Source'!$A:$AK,24,FALSE))</f>
        <v>9.0500000000000007</v>
      </c>
      <c r="BH252" s="219">
        <f>IF(VLOOKUP($AU252,'FE Source'!$A:$AK,25,FALSE)=0,"-",VLOOKUP($AU252,'FE Source'!$A:$AK,25,FALSE))</f>
        <v>-13.08</v>
      </c>
      <c r="BI252" s="219">
        <f>IF(VLOOKUP($AU252,'FE Source'!$A:$AK,26,FALSE)=0,"-",VLOOKUP($AU252,'FE Source'!$A:$AK,26,FALSE))</f>
        <v>10.48</v>
      </c>
      <c r="BJ252" s="219">
        <f>IF(VLOOKUP($AU252,'FE Source'!$A:$AK,27,FALSE)=0,"-",VLOOKUP($AU252,'FE Source'!$A:$AK,27,FALSE))</f>
        <v>11.84</v>
      </c>
      <c r="BK252" s="219">
        <f>IF(VLOOKUP($AU252,'FE Source'!$A:$AK,28,FALSE)=0,"-",VLOOKUP($AU252,'FE Source'!$A:$AK,28,FALSE))</f>
        <v>1.29</v>
      </c>
      <c r="BL252" s="219">
        <f>IF(VLOOKUP($AU252,'FE Source'!$A:$AK,29,FALSE)=0,"-",VLOOKUP($AU252,'FE Source'!$A:$AK,29,FALSE))</f>
        <v>-20.67</v>
      </c>
      <c r="BM252" s="219">
        <f>IF(VLOOKUP($AU252,'FE Source'!$A:$AK,30,FALSE)=0,"-",VLOOKUP($AU252,'FE Source'!$A:$AK,30,FALSE))</f>
        <v>6.61</v>
      </c>
      <c r="BN252" t="str">
        <f>IF(VLOOKUP($AU252,'FE Source'!$A:$AK,31,FALSE)="No Specified Index","-",IF(VLOOKUP($AU252,'FE Source'!$A:$AK,31,FALSE)=0,"-",VLOOKUP($AU252,'FE Source'!$A:$AK,31,FALSE)))</f>
        <v>-</v>
      </c>
      <c r="BO252" s="217">
        <f>IF(VLOOKUP($AU252,'FE Source'!$A:$AK,32,FALSE)=0,"-",VLOOKUP($AU252,'FE Source'!$A:$AK,32,FALSE))</f>
        <v>41472</v>
      </c>
      <c r="BP252" s="18" t="str">
        <f>IF(VLOOKUP($AU252,'FE Source'!$AZ:$BC,2,FALSE)=0,"-",VLOOKUP($AU252,'FE Source'!$AZ:$BC,2,FALSE))</f>
        <v>-</v>
      </c>
      <c r="BQ252" s="18" t="str">
        <f>IF(VLOOKUP($AU252,'FE Source'!$AZ:$BC,3,FALSE)=0,"-",VLOOKUP($AU252,'FE Source'!$AZ:$BC,3,FALSE))</f>
        <v>-</v>
      </c>
      <c r="BR252" s="18" t="str">
        <f>IF(VLOOKUP($AU252,'FE Source'!$AZ:$BC,4,FALSE)=0,"-",VLOOKUP($AU252,'FE Source'!$AZ:$BC,4,FALSE))</f>
        <v>-</v>
      </c>
    </row>
    <row r="253" spans="1:70" ht="15" customHeight="1">
      <c r="A253" s="3"/>
      <c r="B253" s="159" t="str">
        <f>INDEX('UT - Retail'!$A$7:$A$1409,MATCH(AU253,'UT - Retail'!$U$7:$U$1409,0),1)</f>
        <v xml:space="preserve">Blackrock </v>
      </c>
      <c r="C253" s="710" t="str">
        <f>INDEX('UT - Retail'!$B$7:$B$1409,MATCH(AU253,'UT - Retail'!$U$7:$U$1409,0),1)</f>
        <v>Blackrock Global Multi-Asset Income A6 SGD-H</v>
      </c>
      <c r="D253" s="711"/>
      <c r="E253" s="147" t="str">
        <f>VLOOKUP(C253,'UT - Retail'!$B:$K,8,FALSE)</f>
        <v>Mixed Assets</v>
      </c>
      <c r="F253" s="82" t="str">
        <f>VLOOKUP(C253,'UT - Retail'!$B:$K,9,FALSE)</f>
        <v>Global</v>
      </c>
      <c r="G253" s="82" t="str">
        <f>VLOOKUP(C253,'UT - Retail'!$B:$K,10,FALSE)</f>
        <v>General</v>
      </c>
      <c r="H253" s="82" t="str">
        <f>VLOOKUP(C253,'UT - Retail'!$B:$N,13,FALSE)</f>
        <v>No</v>
      </c>
      <c r="I253" s="82" t="str">
        <f>VLOOKUP(C253,'UT - Retail'!$B:$Q,14,FALSE)</f>
        <v>No</v>
      </c>
      <c r="J253" s="82" t="str">
        <f>VLOOKUP(C253,'UT - Retail'!$B:$Q,11,FALSE)</f>
        <v>Yes</v>
      </c>
      <c r="K253" s="130" t="str">
        <f>VLOOKUP(C253,'UT - Retail'!$B:$P,15,FALSE)</f>
        <v>Yes</v>
      </c>
      <c r="L253" s="82" t="str">
        <f>VLOOKUP(C253,'UT - Retail'!$B:$Q,16,FALSE)</f>
        <v>Both</v>
      </c>
      <c r="M253" s="173" t="str">
        <f>VLOOKUP(C253,'UT - Retail'!$B:$K,6,FALSE)</f>
        <v>SGD</v>
      </c>
      <c r="N253" s="173" t="str">
        <f>IFERROR(IF(MATCH(C253,'Portfolio Construction'!$AL:$AL,0),"Yes","No"),"No")</f>
        <v>No</v>
      </c>
      <c r="O253" s="173" t="str">
        <f>IFERROR(IF(MATCH(C253,'Portfolio Construction'!$AN:$AN,0),"Yes","No"),"No")</f>
        <v>No</v>
      </c>
      <c r="P253" s="173" t="str">
        <f>IFERROR(IF(MATCH(C253,'Portfolio Construction'!$AP:$AP,0),"Yes","No"),"No")</f>
        <v>No</v>
      </c>
      <c r="Q253" s="173" t="str">
        <f>IFERROR(IF(MATCH(C253,'Portfolio Construction'!$AR:$AR,0),"Yes","No"),"No")</f>
        <v>No</v>
      </c>
      <c r="R253" s="173" t="str">
        <f>IFERROR(IF(MATCH(C253,'Portfolio Construction'!$AT:$AT,0),"Yes","No"),"No")</f>
        <v>No</v>
      </c>
      <c r="S253" s="173" t="str">
        <f>IFERROR(IF(MATCH(C253,'Portfolio Construction'!$AV:$AV,0),"Yes","No"),"No")</f>
        <v>No</v>
      </c>
      <c r="T253" s="173" t="str">
        <f>IFERROR(IF(MATCH(C253,'Portfolio Construction'!$AX:$AX,0),"Yes","No"),"No")</f>
        <v>No</v>
      </c>
      <c r="U253" s="173" t="str">
        <f>IFERROR(IF(MATCH(C253,'Portfolio Construction'!$AZ:$AZ,0),"Yes","No"),"No")</f>
        <v>No</v>
      </c>
      <c r="V253" s="173" t="str">
        <f>IFERROR(IF(MATCH(C253,'Portfolio Construction'!$BB:$BB,0),"Yes","No"),"No")</f>
        <v>No</v>
      </c>
      <c r="W253" s="619">
        <f>IF(VLOOKUP($AU253,'FE Source'!$A:$W,3,FALSE)=0,"-",VLOOKUP($AU253,'FE Source'!$A:$W,3,FALSE))</f>
        <v>0.9</v>
      </c>
      <c r="X253" s="618">
        <f>IF(VLOOKUP($AU253,'FE Source'!$A:$W,4,FALSE)=0,"-",VLOOKUP($AU253,'FE Source'!$A:$W,4,FALSE))</f>
        <v>1.98</v>
      </c>
      <c r="Y253" s="618">
        <f>IF(VLOOKUP($AU253,'FE Source'!$A:$W,5,FALSE)=0,"-",VLOOKUP($AU253,'FE Source'!$A:$W,5,FALSE))</f>
        <v>0.03</v>
      </c>
      <c r="Z253" s="618">
        <f>IF(VLOOKUP($AU253,'FE Source'!$A:$W,6,FALSE)=0,"-",VLOOKUP($AU253,'FE Source'!$A:$W,6,FALSE))</f>
        <v>4.43</v>
      </c>
      <c r="AA253" s="618">
        <f>IF(VLOOKUP($AU253,'FE Source'!$A:$W,7,FALSE)=0,"-",VLOOKUP($AU253,'FE Source'!$A:$W,7,FALSE))</f>
        <v>2.75</v>
      </c>
      <c r="AB253" s="618">
        <f>IF(VLOOKUP($AU253,'FE Source'!$A:$W,8,FALSE)=0,"-",VLOOKUP($AU253,'FE Source'!$A:$W,8,FALSE))</f>
        <v>3.3</v>
      </c>
      <c r="AC253" s="623">
        <f>IF(VLOOKUP($AU253,'FE Source'!$A:$W,9,FALSE)=0,"-",VLOOKUP($AU253,'FE Source'!$A:$W,9,FALSE))</f>
        <v>2.35</v>
      </c>
      <c r="AD253" s="147">
        <f>IF(VLOOKUP($AU253,'FE Source'!$A:$W,10,FALSE)=0,"-",VLOOKUP($AU253,'FE Source'!$A:$W,10,FALSE))</f>
        <v>1.2</v>
      </c>
      <c r="AE253" s="82">
        <f>IF(VLOOKUP($AU253,'FE Source'!$A:$W,11,FALSE)=0,"-",VLOOKUP($AU253,'FE Source'!$A:$W,11,FALSE))</f>
        <v>8.65</v>
      </c>
      <c r="AF253" s="82" t="str">
        <f>IF(VLOOKUP($AU253,'FE Source'!$A:$W,12,FALSE)=0,"-",VLOOKUP($AU253,'FE Source'!$A:$W,12,FALSE))</f>
        <v>-</v>
      </c>
      <c r="AG253" s="130">
        <f>IF(VLOOKUP($AU253,'FE Source'!$A:$W,14,FALSE)=0,"-",VLOOKUP($AU253,'FE Source'!$A:$W,14,FALSE))</f>
        <v>-10.51</v>
      </c>
      <c r="AH253" s="173">
        <f>IF(VLOOKUP($AU253,'FE Source'!$A:$DJ,33,FALSE)=0,"-",VLOOKUP($AU253,'FE Source'!$A:$DJ,33,FALSE))</f>
        <v>109.4</v>
      </c>
      <c r="AI253" s="203">
        <f>IF(VLOOKUP($AU253,'FE Source'!$A:$Y,20,FALSE)=0,"-",VLOOKUP($AU253,'FE Source'!$A:$Y,20,FALSE))</f>
        <v>125.75</v>
      </c>
      <c r="AJ253" s="257">
        <f>IF(VLOOKUP($AU253,'FE Source'!$A:$DJ,34,FALSE)=0,"-",VLOOKUP($AU253,'FE Source'!$A:$DJ,34,FALSE))</f>
        <v>117.67</v>
      </c>
      <c r="AK253" s="257">
        <f>IF(VLOOKUP($AU253,'FE Source'!$A:$DJ,35,FALSE)=0,"-",VLOOKUP($AU253,'FE Source'!$A:$DJ,35,FALSE))</f>
        <v>68.349999999999994</v>
      </c>
      <c r="AL253" s="326">
        <f>IF(VLOOKUP($AU253,'FE Source'!$A:$Y,19,FALSE)=0,"-",VLOOKUP($AU253,'FE Source'!$A:$Y,19,FALSE))</f>
        <v>114.97</v>
      </c>
      <c r="AM253" s="259">
        <f>IF(VLOOKUP($AU253,'FE Source'!$A:$DJ,36,FALSE)=0,"-",VLOOKUP($AU253,'FE Source'!$A:$DJ,36,FALSE))</f>
        <v>104.33</v>
      </c>
      <c r="AN253" s="165">
        <f>IF(VLOOKUP($AU253,'FE Source'!$A:$W,13,FALSE)=0,"-",VLOOKUP($AU253,'FE Source'!$A:$W,13,FALSE))</f>
        <v>5375.8</v>
      </c>
      <c r="AO253" s="198">
        <f>IF(J253="no","-",IF(VLOOKUP($AU253,'FE Source'!$A:$W,15,FALSE)=0,"-",VLOOKUP($AU253,'FE Source'!$A:$W,15,FALSE)))</f>
        <v>6.45</v>
      </c>
      <c r="AP253" s="201" t="str">
        <f>IF(AO253="-","-",IF(VLOOKUP($AU253,'FE Source'!$A:$Z,21,FALSE)=0,"-",IF(VLOOKUP($AU253,'FE Source'!$A:$Z,21,FALSE)=2,"Semi-Annual",IF(VLOOKUP($AU253,'FE Source'!$A:$Z,21,FALSE)=4,"Quarterly",IF(VLOOKUP($AU253,'FE Source'!$A:$Z,21,FALSE)=12,"Monthly","Annual")))))</f>
        <v>Monthly</v>
      </c>
      <c r="AQ253" s="170">
        <f t="array" ref="AQ253">IF(VLOOKUP($AU253,'FE Source'!$A:$W,16,FALSE)=0,"-",VLOOKUP($AU253,'FE Source'!$A:$W,16,FALSE))</f>
        <v>1.73</v>
      </c>
      <c r="AR253" s="175" t="str">
        <f>IF(VLOOKUP($AU253,'FE Source'!$A:$W,17,FALSE)=0,"-",VLOOKUP($AU253,'FE Source'!$A:$W,17,FALSE))</f>
        <v>-</v>
      </c>
      <c r="AS253" s="173">
        <f>IF(VLOOKUP($AU253,'FE Source'!$AN:$AS,4,FALSE)="",VLOOKUP($AU253,'FE Source'!$AN:$AS,3,FALSE),VLOOKUP($AU253,'FE Source'!$AN:$AS,4,FALSE))</f>
        <v>7.12</v>
      </c>
      <c r="AT253" s="179">
        <f>IF(VLOOKUP($AU253,'FE Source'!$AN:$AS,5,FALSE)=0,"-",VLOOKUP($AU253,'FE Source'!$AN:$AS,5,FALSE))</f>
        <v>45783</v>
      </c>
      <c r="AU253" s="163" t="s">
        <v>1189</v>
      </c>
      <c r="BE253" s="219">
        <f>IF(VLOOKUP($AU253,'FE Source'!$A:$AK,22,FALSE)=0,"-",VLOOKUP($AU253,'FE Source'!$A:$AK,22,FALSE))</f>
        <v>-1.77</v>
      </c>
      <c r="BF253" s="219">
        <f>IF(VLOOKUP($AU253,'FE Source'!$A:$AK,23,FALSE)=0,"-",VLOOKUP($AU253,'FE Source'!$A:$AK,23,FALSE))</f>
        <v>5.46</v>
      </c>
      <c r="BG253" s="219">
        <f>IF(VLOOKUP($AU253,'FE Source'!$A:$AK,24,FALSE)=0,"-",VLOOKUP($AU253,'FE Source'!$A:$AK,24,FALSE))</f>
        <v>8.02</v>
      </c>
      <c r="BH253" s="219">
        <f>IF(VLOOKUP($AU253,'FE Source'!$A:$AK,25,FALSE)=0,"-",VLOOKUP($AU253,'FE Source'!$A:$AK,25,FALSE))</f>
        <v>-5.86</v>
      </c>
      <c r="BI253" s="219">
        <f>IF(VLOOKUP($AU253,'FE Source'!$A:$AK,26,FALSE)=0,"-",VLOOKUP($AU253,'FE Source'!$A:$AK,26,FALSE))</f>
        <v>12.57</v>
      </c>
      <c r="BJ253" s="219">
        <f>IF(VLOOKUP($AU253,'FE Source'!$A:$AK,27,FALSE)=0,"-",VLOOKUP($AU253,'FE Source'!$A:$AK,27,FALSE))</f>
        <v>4.5</v>
      </c>
      <c r="BK253" s="219">
        <f>IF(VLOOKUP($AU253,'FE Source'!$A:$AK,28,FALSE)=0,"-",VLOOKUP($AU253,'FE Source'!$A:$AK,28,FALSE))</f>
        <v>5.75</v>
      </c>
      <c r="BL253" s="219">
        <f>IF(VLOOKUP($AU253,'FE Source'!$A:$AK,29,FALSE)=0,"-",VLOOKUP($AU253,'FE Source'!$A:$AK,29,FALSE))</f>
        <v>-13.7</v>
      </c>
      <c r="BM253" s="219">
        <f>IF(VLOOKUP($AU253,'FE Source'!$A:$AK,30,FALSE)=0,"-",VLOOKUP($AU253,'FE Source'!$A:$AK,30,FALSE))</f>
        <v>7.86</v>
      </c>
      <c r="BN253" t="str">
        <f>IF(VLOOKUP($AU253,'FE Source'!$A:$AK,31,FALSE)="No Specified Index","-",IF(VLOOKUP($AU253,'FE Source'!$A:$AK,31,FALSE)=0,"-",VLOOKUP($AU253,'FE Source'!$A:$AK,31,FALSE)))</f>
        <v>-</v>
      </c>
      <c r="BO253" s="217">
        <f>IF(VLOOKUP($AU253,'FE Source'!$A:$AK,32,FALSE)=0,"-",VLOOKUP($AU253,'FE Source'!$A:$AK,32,FALSE))</f>
        <v>41486</v>
      </c>
      <c r="BP253" s="18" t="str">
        <f>IF(VLOOKUP($AU253,'FE Source'!$AZ:$BC,2,FALSE)=0,"-",VLOOKUP($AU253,'FE Source'!$AZ:$BC,2,FALSE))</f>
        <v>-</v>
      </c>
      <c r="BQ253" s="18" t="str">
        <f>IF(VLOOKUP($AU253,'FE Source'!$AZ:$BC,3,FALSE)=0,"-",VLOOKUP($AU253,'FE Source'!$AZ:$BC,3,FALSE))</f>
        <v>-</v>
      </c>
      <c r="BR253" s="18" t="str">
        <f>IF(VLOOKUP($AU253,'FE Source'!$AZ:$BC,4,FALSE)=0,"-",VLOOKUP($AU253,'FE Source'!$AZ:$BC,4,FALSE))</f>
        <v>-</v>
      </c>
    </row>
    <row r="254" spans="1:70" ht="15" customHeight="1">
      <c r="A254" s="3"/>
      <c r="B254" s="159" t="str">
        <f>INDEX('UT - Retail'!$A$7:$A$1409,MATCH(AU254,'UT - Retail'!$U$7:$U$1409,0),1)</f>
        <v xml:space="preserve">Blackrock </v>
      </c>
      <c r="C254" s="710" t="str">
        <f>INDEX('UT - Retail'!$B$7:$B$1409,MATCH(AU254,'UT - Retail'!$U$7:$U$1409,0),1)</f>
        <v>Blackrock Global Multi-Asset Income A6 USD</v>
      </c>
      <c r="D254" s="711"/>
      <c r="E254" s="147" t="str">
        <f>VLOOKUP(C254,'UT - Retail'!$B:$K,8,FALSE)</f>
        <v>Mixed Assets</v>
      </c>
      <c r="F254" s="82" t="str">
        <f>VLOOKUP(C254,'UT - Retail'!$B:$K,9,FALSE)</f>
        <v>Global</v>
      </c>
      <c r="G254" s="82" t="str">
        <f>VLOOKUP(C254,'UT - Retail'!$B:$K,10,FALSE)</f>
        <v>General</v>
      </c>
      <c r="H254" s="82" t="str">
        <f>VLOOKUP(C254,'UT - Retail'!$B:$N,13,FALSE)</f>
        <v>No</v>
      </c>
      <c r="I254" s="82" t="str">
        <f>VLOOKUP(C254,'UT - Retail'!$B:$Q,14,FALSE)</f>
        <v>No</v>
      </c>
      <c r="J254" s="82" t="str">
        <f>VLOOKUP(C254,'UT - Retail'!$B:$Q,11,FALSE)</f>
        <v>Yes</v>
      </c>
      <c r="K254" s="130" t="str">
        <f>VLOOKUP(C254,'UT - Retail'!$B:$P,15,FALSE)</f>
        <v>Yes</v>
      </c>
      <c r="L254" s="82" t="str">
        <f>VLOOKUP(C254,'UT - Retail'!$B:$Q,16,FALSE)</f>
        <v>Both</v>
      </c>
      <c r="M254" s="173" t="str">
        <f>VLOOKUP(C254,'UT - Retail'!$B:$K,6,FALSE)</f>
        <v>USD</v>
      </c>
      <c r="N254" s="173" t="str">
        <f>IFERROR(IF(MATCH(C254,'Portfolio Construction'!$AL:$AL,0),"Yes","No"),"No")</f>
        <v>No</v>
      </c>
      <c r="O254" s="173" t="str">
        <f>IFERROR(IF(MATCH(C254,'Portfolio Construction'!$AN:$AN,0),"Yes","No"),"No")</f>
        <v>No</v>
      </c>
      <c r="P254" s="173" t="str">
        <f>IFERROR(IF(MATCH(C254,'Portfolio Construction'!$AP:$AP,0),"Yes","No"),"No")</f>
        <v>No</v>
      </c>
      <c r="Q254" s="173" t="str">
        <f>IFERROR(IF(MATCH(C254,'Portfolio Construction'!$AR:$AR,0),"Yes","No"),"No")</f>
        <v>No</v>
      </c>
      <c r="R254" s="173" t="str">
        <f>IFERROR(IF(MATCH(C254,'Portfolio Construction'!$AT:$AT,0),"Yes","No"),"No")</f>
        <v>No</v>
      </c>
      <c r="S254" s="173" t="str">
        <f>IFERROR(IF(MATCH(C254,'Portfolio Construction'!$AV:$AV,0),"Yes","No"),"No")</f>
        <v>No</v>
      </c>
      <c r="T254" s="173" t="str">
        <f>IFERROR(IF(MATCH(C254,'Portfolio Construction'!$AX:$AX,0),"Yes","No"),"No")</f>
        <v>No</v>
      </c>
      <c r="U254" s="173" t="str">
        <f>IFERROR(IF(MATCH(C254,'Portfolio Construction'!$AZ:$AZ,0),"Yes","No"),"No")</f>
        <v>No</v>
      </c>
      <c r="V254" s="173" t="str">
        <f>IFERROR(IF(MATCH(C254,'Portfolio Construction'!$BB:$BB,0),"Yes","No"),"No")</f>
        <v>No</v>
      </c>
      <c r="W254" s="619">
        <f>IF(VLOOKUP($AU254,'FE Source'!$A:$W,3,FALSE)=0,"-",VLOOKUP($AU254,'FE Source'!$A:$W,3,FALSE))</f>
        <v>-3.82</v>
      </c>
      <c r="X254" s="618">
        <f>IF(VLOOKUP($AU254,'FE Source'!$A:$W,4,FALSE)=0,"-",VLOOKUP($AU254,'FE Source'!$A:$W,4,FALSE))</f>
        <v>-1.74</v>
      </c>
      <c r="Y254" s="618">
        <f>IF(VLOOKUP($AU254,'FE Source'!$A:$W,5,FALSE)=0,"-",VLOOKUP($AU254,'FE Source'!$A:$W,5,FALSE))</f>
        <v>-2.29</v>
      </c>
      <c r="Z254" s="618">
        <f>IF(VLOOKUP($AU254,'FE Source'!$A:$W,6,FALSE)=0,"-",VLOOKUP($AU254,'FE Source'!$A:$W,6,FALSE))</f>
        <v>1.8</v>
      </c>
      <c r="AA254" s="618">
        <f>IF(VLOOKUP($AU254,'FE Source'!$A:$W,7,FALSE)=0,"-",VLOOKUP($AU254,'FE Source'!$A:$W,7,FALSE))</f>
        <v>2.0499999999999998</v>
      </c>
      <c r="AB254" s="618">
        <f>IF(VLOOKUP($AU254,'FE Source'!$A:$W,8,FALSE)=0,"-",VLOOKUP($AU254,'FE Source'!$A:$W,8,FALSE))</f>
        <v>2.41</v>
      </c>
      <c r="AC254" s="623">
        <f>IF(VLOOKUP($AU254,'FE Source'!$A:$W,9,FALSE)=0,"-",VLOOKUP($AU254,'FE Source'!$A:$W,9,FALSE))</f>
        <v>2.91</v>
      </c>
      <c r="AD254" s="147">
        <f>IF(VLOOKUP($AU254,'FE Source'!$A:$W,10,FALSE)=0,"-",VLOOKUP($AU254,'FE Source'!$A:$W,10,FALSE))</f>
        <v>0.81</v>
      </c>
      <c r="AE254" s="82">
        <f>IF(VLOOKUP($AU254,'FE Source'!$A:$W,11,FALSE)=0,"-",VLOOKUP($AU254,'FE Source'!$A:$W,11,FALSE))</f>
        <v>6.48</v>
      </c>
      <c r="AF254" s="82" t="str">
        <f>IF(VLOOKUP($AU254,'FE Source'!$A:$W,12,FALSE)=0,"-",VLOOKUP($AU254,'FE Source'!$A:$W,12,FALSE))</f>
        <v>-</v>
      </c>
      <c r="AG254" s="130">
        <f>IF(VLOOKUP($AU254,'FE Source'!$A:$W,14,FALSE)=0,"-",VLOOKUP($AU254,'FE Source'!$A:$W,14,FALSE))</f>
        <v>-8.7799999999999994</v>
      </c>
      <c r="AH254" s="173">
        <f>IF(VLOOKUP($AU254,'FE Source'!$A:$DJ,33,FALSE)=0,"-",VLOOKUP($AU254,'FE Source'!$A:$DJ,33,FALSE))</f>
        <v>100.03</v>
      </c>
      <c r="AI254" s="203">
        <f>IF(VLOOKUP($AU254,'FE Source'!$A:$Y,20,FALSE)=0,"-",VLOOKUP($AU254,'FE Source'!$A:$Y,20,FALSE))</f>
        <v>80.59</v>
      </c>
      <c r="AJ254" s="257">
        <f>IF(VLOOKUP($AU254,'FE Source'!$A:$DJ,34,FALSE)=0,"-",VLOOKUP($AU254,'FE Source'!$A:$DJ,34,FALSE))</f>
        <v>68.11</v>
      </c>
      <c r="AK254" s="257">
        <f>IF(VLOOKUP($AU254,'FE Source'!$A:$DJ,35,FALSE)=0,"-",VLOOKUP($AU254,'FE Source'!$A:$DJ,35,FALSE))</f>
        <v>213.72</v>
      </c>
      <c r="AL254" s="326">
        <f>IF(VLOOKUP($AU254,'FE Source'!$A:$Y,19,FALSE)=0,"-",VLOOKUP($AU254,'FE Source'!$A:$Y,19,FALSE))</f>
        <v>88.33</v>
      </c>
      <c r="AM254" s="259">
        <f>IF(VLOOKUP($AU254,'FE Source'!$A:$DJ,36,FALSE)=0,"-",VLOOKUP($AU254,'FE Source'!$A:$DJ,36,FALSE))</f>
        <v>72.89</v>
      </c>
      <c r="AN254" s="165" t="str">
        <f>IF(VLOOKUP($AU254,'FE Source'!$A:$W,13,FALSE)=0,"-",VLOOKUP($AU254,'FE Source'!$A:$W,13,FALSE))</f>
        <v>-</v>
      </c>
      <c r="AO254" s="198" t="str">
        <f>IF(J254="no","-",IF(VLOOKUP($AU254,'FE Source'!$A:$W,15,FALSE)=0,"-",VLOOKUP($AU254,'FE Source'!$A:$W,15,FALSE)))</f>
        <v>-</v>
      </c>
      <c r="AP254" s="201" t="str">
        <f>IF(AO254="-","-",IF(VLOOKUP($AU254,'FE Source'!$A:$Z,21,FALSE)=0,"-",IF(VLOOKUP($AU254,'FE Source'!$A:$Z,21,FALSE)=2,"Semi-Annual",IF(VLOOKUP($AU254,'FE Source'!$A:$Z,21,FALSE)=4,"Quarterly",IF(VLOOKUP($AU254,'FE Source'!$A:$Z,21,FALSE)=12,"Monthly","Annual")))))</f>
        <v>-</v>
      </c>
      <c r="AQ254" s="170" t="str">
        <f t="array" ref="AQ254">IF(VLOOKUP($AU254,'FE Source'!$A:$W,16,FALSE)=0,"-",VLOOKUP($AU254,'FE Source'!$A:$W,16,FALSE))</f>
        <v>-</v>
      </c>
      <c r="AR254" s="175" t="str">
        <f>IF(VLOOKUP($AU254,'FE Source'!$A:$W,17,FALSE)=0,"-",VLOOKUP($AU254,'FE Source'!$A:$W,17,FALSE))</f>
        <v>Neutral</v>
      </c>
      <c r="AS254" s="173">
        <f>IF(VLOOKUP($AU254,'FE Source'!$AN:$AS,4,FALSE)="",VLOOKUP($AU254,'FE Source'!$AN:$AS,3,FALSE),VLOOKUP($AU254,'FE Source'!$AN:$AS,4,FALSE))</f>
        <v>8.1</v>
      </c>
      <c r="AT254" s="179">
        <f>IF(VLOOKUP($AU254,'FE Source'!$AN:$AS,5,FALSE)=0,"-",VLOOKUP($AU254,'FE Source'!$AN:$AS,5,FALSE))</f>
        <v>45783</v>
      </c>
      <c r="AU254" s="163" t="s">
        <v>1190</v>
      </c>
      <c r="BE254" s="219">
        <f>IF(VLOOKUP($AU254,'FE Source'!$A:$AK,22,FALSE)=0,"-",VLOOKUP($AU254,'FE Source'!$A:$AK,22,FALSE))</f>
        <v>4.5</v>
      </c>
      <c r="BF254" s="219">
        <f>IF(VLOOKUP($AU254,'FE Source'!$A:$AK,23,FALSE)=0,"-",VLOOKUP($AU254,'FE Source'!$A:$AK,23,FALSE))</f>
        <v>7.28</v>
      </c>
      <c r="BG254" s="219">
        <f>IF(VLOOKUP($AU254,'FE Source'!$A:$AK,24,FALSE)=0,"-",VLOOKUP($AU254,'FE Source'!$A:$AK,24,FALSE))</f>
        <v>0.53</v>
      </c>
      <c r="BH254" s="219">
        <f>IF(VLOOKUP($AU254,'FE Source'!$A:$AK,25,FALSE)=0,"-",VLOOKUP($AU254,'FE Source'!$A:$AK,25,FALSE))</f>
        <v>-3.04</v>
      </c>
      <c r="BI254" s="219">
        <f>IF(VLOOKUP($AU254,'FE Source'!$A:$AK,26,FALSE)=0,"-",VLOOKUP($AU254,'FE Source'!$A:$AK,26,FALSE))</f>
        <v>11.92</v>
      </c>
      <c r="BJ254" s="219">
        <f>IF(VLOOKUP($AU254,'FE Source'!$A:$AK,27,FALSE)=0,"-",VLOOKUP($AU254,'FE Source'!$A:$AK,27,FALSE))</f>
        <v>3.72</v>
      </c>
      <c r="BK254" s="219">
        <f>IF(VLOOKUP($AU254,'FE Source'!$A:$AK,28,FALSE)=0,"-",VLOOKUP($AU254,'FE Source'!$A:$AK,28,FALSE))</f>
        <v>7.89</v>
      </c>
      <c r="BL254" s="219">
        <f>IF(VLOOKUP($AU254,'FE Source'!$A:$AK,29,FALSE)=0,"-",VLOOKUP($AU254,'FE Source'!$A:$AK,29,FALSE))</f>
        <v>-13.59</v>
      </c>
      <c r="BM254" s="219">
        <f>IF(VLOOKUP($AU254,'FE Source'!$A:$AK,30,FALSE)=0,"-",VLOOKUP($AU254,'FE Source'!$A:$AK,30,FALSE))</f>
        <v>8.07</v>
      </c>
      <c r="BN254" t="str">
        <f>IF(VLOOKUP($AU254,'FE Source'!$A:$AK,31,FALSE)="No Specified Index","-",IF(VLOOKUP($AU254,'FE Source'!$A:$AK,31,FALSE)=0,"-",VLOOKUP($AU254,'FE Source'!$A:$AK,31,FALSE)))</f>
        <v>-</v>
      </c>
      <c r="BO254" s="217" t="str">
        <f>IF(VLOOKUP($AU254,'FE Source'!$A:$AK,32,FALSE)=0,"-",VLOOKUP($AU254,'FE Source'!$A:$AK,32,FALSE))</f>
        <v>-</v>
      </c>
      <c r="BP254" s="18">
        <f>IF(VLOOKUP($AU254,'FE Source'!$AZ:$BC,2,FALSE)=0,"-",VLOOKUP($AU254,'FE Source'!$AZ:$BC,2,FALSE))</f>
        <v>-3.49</v>
      </c>
      <c r="BQ254" s="18" t="str">
        <f>IF(VLOOKUP($AU254,'FE Source'!$AZ:$BC,3,FALSE)=0,"-",VLOOKUP($AU254,'FE Source'!$AZ:$BC,3,FALSE))</f>
        <v>-</v>
      </c>
      <c r="BR254" s="18" t="str">
        <f>IF(VLOOKUP($AU254,'FE Source'!$AZ:$BC,4,FALSE)=0,"-",VLOOKUP($AU254,'FE Source'!$AZ:$BC,4,FALSE))</f>
        <v>-</v>
      </c>
    </row>
    <row r="255" spans="1:70" ht="15" customHeight="1">
      <c r="A255" s="3"/>
      <c r="B255" s="159" t="str">
        <f>INDEX('UT - Retail'!$A$7:$A$1409,MATCH(AU255,'UT - Retail'!$U$7:$U$1409,0),1)</f>
        <v xml:space="preserve">Blackrock </v>
      </c>
      <c r="C255" s="710" t="str">
        <f>INDEX('UT - Retail'!$B$7:$B$1409,MATCH(AU255,'UT - Retail'!$U$7:$U$1409,0),1)</f>
        <v>Blackrock Global Multi-Asset Income A8 AUD-H</v>
      </c>
      <c r="D255" s="711"/>
      <c r="E255" s="147" t="str">
        <f>VLOOKUP(C255,'UT - Retail'!$B:$K,8,FALSE)</f>
        <v>Mixed Assets</v>
      </c>
      <c r="F255" s="82" t="str">
        <f>VLOOKUP(C255,'UT - Retail'!$B:$K,9,FALSE)</f>
        <v>Global</v>
      </c>
      <c r="G255" s="82" t="str">
        <f>VLOOKUP(C255,'UT - Retail'!$B:$K,10,FALSE)</f>
        <v>General</v>
      </c>
      <c r="H255" s="82" t="str">
        <f>VLOOKUP(C255,'UT - Retail'!$B:$N,13,FALSE)</f>
        <v>No</v>
      </c>
      <c r="I255" s="82" t="str">
        <f>VLOOKUP(C255,'UT - Retail'!$B:$Q,14,FALSE)</f>
        <v>No</v>
      </c>
      <c r="J255" s="82" t="str">
        <f>VLOOKUP(C255,'UT - Retail'!$B:$Q,11,FALSE)</f>
        <v>Yes</v>
      </c>
      <c r="K255" s="130" t="str">
        <f>VLOOKUP(C255,'UT - Retail'!$B:$P,15,FALSE)</f>
        <v>Yes</v>
      </c>
      <c r="L255" s="82" t="str">
        <f>VLOOKUP(C255,'UT - Retail'!$B:$Q,16,FALSE)</f>
        <v>Both</v>
      </c>
      <c r="M255" s="173" t="str">
        <f>VLOOKUP(C255,'UT - Retail'!$B:$K,6,FALSE)</f>
        <v>AUD</v>
      </c>
      <c r="N255" s="173" t="str">
        <f>IFERROR(IF(MATCH(C255,'Portfolio Construction'!$AL:$AL,0),"Yes","No"),"No")</f>
        <v>No</v>
      </c>
      <c r="O255" s="173" t="str">
        <f>IFERROR(IF(MATCH(C255,'Portfolio Construction'!$AN:$AN,0),"Yes","No"),"No")</f>
        <v>No</v>
      </c>
      <c r="P255" s="173" t="str">
        <f>IFERROR(IF(MATCH(C255,'Portfolio Construction'!$AP:$AP,0),"Yes","No"),"No")</f>
        <v>No</v>
      </c>
      <c r="Q255" s="173" t="str">
        <f>IFERROR(IF(MATCH(C255,'Portfolio Construction'!$AR:$AR,0),"Yes","No"),"No")</f>
        <v>No</v>
      </c>
      <c r="R255" s="173" t="str">
        <f>IFERROR(IF(MATCH(C255,'Portfolio Construction'!$AT:$AT,0),"Yes","No"),"No")</f>
        <v>No</v>
      </c>
      <c r="S255" s="173" t="str">
        <f>IFERROR(IF(MATCH(C255,'Portfolio Construction'!$AV:$AV,0),"Yes","No"),"No")</f>
        <v>No</v>
      </c>
      <c r="T255" s="173" t="str">
        <f>IFERROR(IF(MATCH(C255,'Portfolio Construction'!$AX:$AX,0),"Yes","No"),"No")</f>
        <v>No</v>
      </c>
      <c r="U255" s="173" t="str">
        <f>IFERROR(IF(MATCH(C255,'Portfolio Construction'!$AZ:$AZ,0),"Yes","No"),"No")</f>
        <v>No</v>
      </c>
      <c r="V255" s="173" t="str">
        <f>IFERROR(IF(MATCH(C255,'Portfolio Construction'!$BB:$BB,0),"Yes","No"),"No")</f>
        <v>No</v>
      </c>
      <c r="W255" s="619">
        <f>IF(VLOOKUP($AU255,'FE Source'!$A:$W,3,FALSE)=0,"-",VLOOKUP($AU255,'FE Source'!$A:$W,3,FALSE))</f>
        <v>0.12</v>
      </c>
      <c r="X255" s="618">
        <f>IF(VLOOKUP($AU255,'FE Source'!$A:$W,4,FALSE)=0,"-",VLOOKUP($AU255,'FE Source'!$A:$W,4,FALSE))</f>
        <v>4.8099999999999996</v>
      </c>
      <c r="Y255" s="618">
        <f>IF(VLOOKUP($AU255,'FE Source'!$A:$W,5,FALSE)=0,"-",VLOOKUP($AU255,'FE Source'!$A:$W,5,FALSE))</f>
        <v>-4.32</v>
      </c>
      <c r="Z255" s="618">
        <f>IF(VLOOKUP($AU255,'FE Source'!$A:$W,6,FALSE)=0,"-",VLOOKUP($AU255,'FE Source'!$A:$W,6,FALSE))</f>
        <v>-1.68</v>
      </c>
      <c r="AA255" s="618">
        <f>IF(VLOOKUP($AU255,'FE Source'!$A:$W,7,FALSE)=0,"-",VLOOKUP($AU255,'FE Source'!$A:$W,7,FALSE))</f>
        <v>-2.64</v>
      </c>
      <c r="AB255" s="618">
        <f>IF(VLOOKUP($AU255,'FE Source'!$A:$W,8,FALSE)=0,"-",VLOOKUP($AU255,'FE Source'!$A:$W,8,FALSE))</f>
        <v>1.35</v>
      </c>
      <c r="AC255" s="623">
        <f>IF(VLOOKUP($AU255,'FE Source'!$A:$W,9,FALSE)=0,"-",VLOOKUP($AU255,'FE Source'!$A:$W,9,FALSE))</f>
        <v>0.1</v>
      </c>
      <c r="AD255" s="147">
        <f>IF(VLOOKUP($AU255,'FE Source'!$A:$W,10,FALSE)=0,"-",VLOOKUP($AU255,'FE Source'!$A:$W,10,FALSE))</f>
        <v>1.81</v>
      </c>
      <c r="AE255" s="82">
        <f>IF(VLOOKUP($AU255,'FE Source'!$A:$W,11,FALSE)=0,"-",VLOOKUP($AU255,'FE Source'!$A:$W,11,FALSE))</f>
        <v>13.19</v>
      </c>
      <c r="AF255" s="82">
        <f>IF(VLOOKUP($AU255,'FE Source'!$A:$W,12,FALSE)=0,"-",VLOOKUP($AU255,'FE Source'!$A:$W,12,FALSE))</f>
        <v>-0.01</v>
      </c>
      <c r="AG255" s="130">
        <f>IF(VLOOKUP($AU255,'FE Source'!$A:$W,14,FALSE)=0,"-",VLOOKUP($AU255,'FE Source'!$A:$W,14,FALSE))</f>
        <v>-19.440000000000001</v>
      </c>
      <c r="AH255" s="173">
        <f>IF(VLOOKUP($AU255,'FE Source'!$A:$DJ,33,FALSE)=0,"-",VLOOKUP($AU255,'FE Source'!$A:$DJ,33,FALSE))</f>
        <v>75.930000000000007</v>
      </c>
      <c r="AI255" s="203">
        <f>IF(VLOOKUP($AU255,'FE Source'!$A:$Y,20,FALSE)=0,"-",VLOOKUP($AU255,'FE Source'!$A:$Y,20,FALSE))</f>
        <v>139.22</v>
      </c>
      <c r="AJ255" s="257">
        <f>IF(VLOOKUP($AU255,'FE Source'!$A:$DJ,34,FALSE)=0,"-",VLOOKUP($AU255,'FE Source'!$A:$DJ,34,FALSE))</f>
        <v>165.17</v>
      </c>
      <c r="AK255" s="257">
        <f>IF(VLOOKUP($AU255,'FE Source'!$A:$DJ,35,FALSE)=0,"-",VLOOKUP($AU255,'FE Source'!$A:$DJ,35,FALSE))</f>
        <v>153.97</v>
      </c>
      <c r="AL255" s="326">
        <f>IF(VLOOKUP($AU255,'FE Source'!$A:$Y,19,FALSE)=0,"-",VLOOKUP($AU255,'FE Source'!$A:$Y,19,FALSE))</f>
        <v>177.33</v>
      </c>
      <c r="AM255" s="259">
        <f>IF(VLOOKUP($AU255,'FE Source'!$A:$DJ,36,FALSE)=0,"-",VLOOKUP($AU255,'FE Source'!$A:$DJ,36,FALSE))</f>
        <v>153.88999999999999</v>
      </c>
      <c r="AN255" s="165">
        <f>IF(VLOOKUP($AU255,'FE Source'!$A:$W,13,FALSE)=0,"-",VLOOKUP($AU255,'FE Source'!$A:$W,13,FALSE))</f>
        <v>5375.8</v>
      </c>
      <c r="AO255" s="198">
        <f>IF(J255="no","-",IF(VLOOKUP($AU255,'FE Source'!$A:$W,15,FALSE)=0,"-",VLOOKUP($AU255,'FE Source'!$A:$W,15,FALSE)))</f>
        <v>5.15</v>
      </c>
      <c r="AP255" s="201" t="str">
        <f>IF(AO255="-","-",IF(VLOOKUP($AU255,'FE Source'!$A:$Z,21,FALSE)=0,"-",IF(VLOOKUP($AU255,'FE Source'!$A:$Z,21,FALSE)=2,"Semi-Annual",IF(VLOOKUP($AU255,'FE Source'!$A:$Z,21,FALSE)=4,"Quarterly",IF(VLOOKUP($AU255,'FE Source'!$A:$Z,21,FALSE)=12,"Monthly","Annual")))))</f>
        <v>Monthly</v>
      </c>
      <c r="AQ255" s="170">
        <f t="array" ref="AQ255">IF(VLOOKUP($AU255,'FE Source'!$A:$W,16,FALSE)=0,"-",VLOOKUP($AU255,'FE Source'!$A:$W,16,FALSE))</f>
        <v>1.73</v>
      </c>
      <c r="AR255" s="175" t="str">
        <f>IF(VLOOKUP($AU255,'FE Source'!$A:$W,17,FALSE)=0,"-",VLOOKUP($AU255,'FE Source'!$A:$W,17,FALSE))</f>
        <v>-</v>
      </c>
      <c r="AS255" s="173">
        <f>IF(VLOOKUP($AU255,'FE Source'!$AN:$AS,4,FALSE)="",VLOOKUP($AU255,'FE Source'!$AN:$AS,3,FALSE),VLOOKUP($AU255,'FE Source'!$AN:$AS,4,FALSE))</f>
        <v>7.87</v>
      </c>
      <c r="AT255" s="179">
        <f>IF(VLOOKUP($AU255,'FE Source'!$AN:$AS,5,FALSE)=0,"-",VLOOKUP($AU255,'FE Source'!$AN:$AS,5,FALSE))</f>
        <v>45783</v>
      </c>
      <c r="AU255" s="163" t="s">
        <v>1361</v>
      </c>
      <c r="BE255" s="219">
        <f>IF(VLOOKUP($AU255,'FE Source'!$A:$AK,22,FALSE)=0,"-",VLOOKUP($AU255,'FE Source'!$A:$AK,22,FALSE))</f>
        <v>-5.33</v>
      </c>
      <c r="BF255" s="219">
        <f>IF(VLOOKUP($AU255,'FE Source'!$A:$AK,23,FALSE)=0,"-",VLOOKUP($AU255,'FE Source'!$A:$AK,23,FALSE))</f>
        <v>7.96</v>
      </c>
      <c r="BG255" s="219">
        <f>IF(VLOOKUP($AU255,'FE Source'!$A:$AK,24,FALSE)=0,"-",VLOOKUP($AU255,'FE Source'!$A:$AK,24,FALSE))</f>
        <v>9.01</v>
      </c>
      <c r="BH255" s="219">
        <f>IF(VLOOKUP($AU255,'FE Source'!$A:$AK,25,FALSE)=0,"-",VLOOKUP($AU255,'FE Source'!$A:$AK,25,FALSE))</f>
        <v>-13.08</v>
      </c>
      <c r="BI255" s="219">
        <f>IF(VLOOKUP($AU255,'FE Source'!$A:$AK,26,FALSE)=0,"-",VLOOKUP($AU255,'FE Source'!$A:$AK,26,FALSE))</f>
        <v>10.52</v>
      </c>
      <c r="BJ255" s="219">
        <f>IF(VLOOKUP($AU255,'FE Source'!$A:$AK,27,FALSE)=0,"-",VLOOKUP($AU255,'FE Source'!$A:$AK,27,FALSE))</f>
        <v>11.8</v>
      </c>
      <c r="BK255" s="219">
        <f>IF(VLOOKUP($AU255,'FE Source'!$A:$AK,28,FALSE)=0,"-",VLOOKUP($AU255,'FE Source'!$A:$AK,28,FALSE))</f>
        <v>1.23</v>
      </c>
      <c r="BL255" s="219">
        <f>IF(VLOOKUP($AU255,'FE Source'!$A:$AK,29,FALSE)=0,"-",VLOOKUP($AU255,'FE Source'!$A:$AK,29,FALSE))</f>
        <v>-20.63</v>
      </c>
      <c r="BM255" s="219">
        <f>IF(VLOOKUP($AU255,'FE Source'!$A:$AK,30,FALSE)=0,"-",VLOOKUP($AU255,'FE Source'!$A:$AK,30,FALSE))</f>
        <v>6.66</v>
      </c>
      <c r="BN255" t="str">
        <f>IF(VLOOKUP($AU255,'FE Source'!$A:$AK,31,FALSE)="No Specified Index","-",IF(VLOOKUP($AU255,'FE Source'!$A:$AK,31,FALSE)=0,"-",VLOOKUP($AU255,'FE Source'!$A:$AK,31,FALSE)))</f>
        <v>-</v>
      </c>
      <c r="BO255" s="217">
        <f>IF(VLOOKUP($AU255,'FE Source'!$A:$AK,32,FALSE)=0,"-",VLOOKUP($AU255,'FE Source'!$A:$AK,32,FALSE))</f>
        <v>41325</v>
      </c>
      <c r="BP255" s="18">
        <f>IF(VLOOKUP($AU255,'FE Source'!$AZ:$BC,2,FALSE)=0,"-",VLOOKUP($AU255,'FE Source'!$AZ:$BC,2,FALSE))</f>
        <v>-7.8</v>
      </c>
      <c r="BQ255" s="18" t="str">
        <f>IF(VLOOKUP($AU255,'FE Source'!$AZ:$BC,3,FALSE)=0,"-",VLOOKUP($AU255,'FE Source'!$AZ:$BC,3,FALSE))</f>
        <v>-</v>
      </c>
      <c r="BR255" s="18" t="str">
        <f>IF(VLOOKUP($AU255,'FE Source'!$AZ:$BC,4,FALSE)=0,"-",VLOOKUP($AU255,'FE Source'!$AZ:$BC,4,FALSE))</f>
        <v>-</v>
      </c>
    </row>
    <row r="256" spans="1:70" ht="15" customHeight="1">
      <c r="A256" s="3"/>
      <c r="B256" s="159" t="str">
        <f>INDEX('UT - Retail'!$A$7:$A$1409,MATCH(AU256,'UT - Retail'!$U$7:$U$1409,0),1)</f>
        <v xml:space="preserve">Blackrock </v>
      </c>
      <c r="C256" s="712" t="str">
        <f>INDEX('UT - Retail'!$B$7:$B$1409,MATCH(AU256,'UT - Retail'!$U$7:$U$1409,0),1)</f>
        <v>Blackrock Global Multi-Asset Income A8 NZD-H</v>
      </c>
      <c r="D256" s="713"/>
      <c r="E256" s="146" t="str">
        <f>VLOOKUP(C256,'UT - Retail'!$B:$K,8,FALSE)</f>
        <v>Mixed Assets</v>
      </c>
      <c r="F256" s="83" t="str">
        <f>VLOOKUP(C256,'UT - Retail'!$B:$K,9,FALSE)</f>
        <v>Global</v>
      </c>
      <c r="G256" s="83" t="str">
        <f>VLOOKUP(C256,'UT - Retail'!$B:$K,10,FALSE)</f>
        <v>General</v>
      </c>
      <c r="H256" s="82" t="str">
        <f>VLOOKUP(C256,'UT - Retail'!$B:$N,13,FALSE)</f>
        <v>No</v>
      </c>
      <c r="I256" s="82" t="str">
        <f>VLOOKUP(C256,'UT - Retail'!$B:$Q,14,FALSE)</f>
        <v>No</v>
      </c>
      <c r="J256" s="83" t="str">
        <f>VLOOKUP(C256,'UT - Retail'!$B:$Q,11,FALSE)</f>
        <v>Yes</v>
      </c>
      <c r="K256" s="130" t="str">
        <f>VLOOKUP(C256,'UT - Retail'!$B:$P,15,FALSE)</f>
        <v>Yes</v>
      </c>
      <c r="L256" s="82" t="str">
        <f>VLOOKUP(C256,'UT - Retail'!$B:$Q,16,FALSE)</f>
        <v>Both</v>
      </c>
      <c r="M256" s="173" t="str">
        <f>VLOOKUP(C256,'UT - Retail'!$B:$K,6,FALSE)</f>
        <v>NZD</v>
      </c>
      <c r="N256" s="173" t="str">
        <f>IFERROR(IF(MATCH(C256,'Portfolio Construction'!$AL:$AL,0),"Yes","No"),"No")</f>
        <v>No</v>
      </c>
      <c r="O256" s="173" t="str">
        <f>IFERROR(IF(MATCH(C256,'Portfolio Construction'!$AN:$AN,0),"Yes","No"),"No")</f>
        <v>No</v>
      </c>
      <c r="P256" s="173" t="str">
        <f>IFERROR(IF(MATCH(C256,'Portfolio Construction'!$AP:$AP,0),"Yes","No"),"No")</f>
        <v>No</v>
      </c>
      <c r="Q256" s="173" t="str">
        <f>IFERROR(IF(MATCH(C256,'Portfolio Construction'!$AR:$AR,0),"Yes","No"),"No")</f>
        <v>No</v>
      </c>
      <c r="R256" s="173" t="str">
        <f>IFERROR(IF(MATCH(C256,'Portfolio Construction'!$AT:$AT,0),"Yes","No"),"No")</f>
        <v>No</v>
      </c>
      <c r="S256" s="173" t="str">
        <f>IFERROR(IF(MATCH(C256,'Portfolio Construction'!$AV:$AV,0),"Yes","No"),"No")</f>
        <v>No</v>
      </c>
      <c r="T256" s="173" t="str">
        <f>IFERROR(IF(MATCH(C256,'Portfolio Construction'!$AX:$AX,0),"Yes","No"),"No")</f>
        <v>No</v>
      </c>
      <c r="U256" s="173" t="str">
        <f>IFERROR(IF(MATCH(C256,'Portfolio Construction'!$AZ:$AZ,0),"Yes","No"),"No")</f>
        <v>No</v>
      </c>
      <c r="V256" s="173" t="str">
        <f>IFERROR(IF(MATCH(C256,'Portfolio Construction'!$BB:$BB,0),"Yes","No"),"No")</f>
        <v>No</v>
      </c>
      <c r="W256" s="619">
        <f>IF(VLOOKUP($AU256,'FE Source'!$A:$W,3,FALSE)=0,"-",VLOOKUP($AU256,'FE Source'!$A:$W,3,FALSE))</f>
        <v>2.29</v>
      </c>
      <c r="X256" s="618">
        <f>IF(VLOOKUP($AU256,'FE Source'!$A:$W,4,FALSE)=0,"-",VLOOKUP($AU256,'FE Source'!$A:$W,4,FALSE))</f>
        <v>4.4800000000000004</v>
      </c>
      <c r="Y256" s="618">
        <f>IF(VLOOKUP($AU256,'FE Source'!$A:$W,5,FALSE)=0,"-",VLOOKUP($AU256,'FE Source'!$A:$W,5,FALSE))</f>
        <v>-2.29</v>
      </c>
      <c r="Z256" s="618">
        <f>IF(VLOOKUP($AU256,'FE Source'!$A:$W,6,FALSE)=0,"-",VLOOKUP($AU256,'FE Source'!$A:$W,6,FALSE))</f>
        <v>0.6</v>
      </c>
      <c r="AA256" s="618">
        <f>IF(VLOOKUP($AU256,'FE Source'!$A:$W,7,FALSE)=0,"-",VLOOKUP($AU256,'FE Source'!$A:$W,7,FALSE))</f>
        <v>-1.1499999999999999</v>
      </c>
      <c r="AB256" s="618">
        <f>IF(VLOOKUP($AU256,'FE Source'!$A:$W,8,FALSE)=0,"-",VLOOKUP($AU256,'FE Source'!$A:$W,8,FALSE))</f>
        <v>1.69</v>
      </c>
      <c r="AC256" s="623">
        <f>IF(VLOOKUP($AU256,'FE Source'!$A:$W,9,FALSE)=0,"-",VLOOKUP($AU256,'FE Source'!$A:$W,9,FALSE))</f>
        <v>0.46</v>
      </c>
      <c r="AD256" s="147">
        <f>IF(VLOOKUP($AU256,'FE Source'!$A:$W,10,FALSE)=0,"-",VLOOKUP($AU256,'FE Source'!$A:$W,10,FALSE))</f>
        <v>1.92</v>
      </c>
      <c r="AE256" s="83">
        <f>IF(VLOOKUP($AU256,'FE Source'!$A:$W,11,FALSE)=0,"-",VLOOKUP($AU256,'FE Source'!$A:$W,11,FALSE))</f>
        <v>14.39</v>
      </c>
      <c r="AF256" s="83">
        <f>IF(VLOOKUP($AU256,'FE Source'!$A:$W,12,FALSE)=0,"-",VLOOKUP($AU256,'FE Source'!$A:$W,12,FALSE))</f>
        <v>-0.01</v>
      </c>
      <c r="AG256" s="131">
        <f>IF(VLOOKUP($AU256,'FE Source'!$A:$W,14,FALSE)=0,"-",VLOOKUP($AU256,'FE Source'!$A:$W,14,FALSE))</f>
        <v>-19</v>
      </c>
      <c r="AH256" s="173">
        <f>IF(VLOOKUP($AU256,'FE Source'!$A:$DJ,33,FALSE)=0,"-",VLOOKUP($AU256,'FE Source'!$A:$DJ,33,FALSE))</f>
        <v>55.23</v>
      </c>
      <c r="AI256" s="204">
        <f>IF(VLOOKUP($AU256,'FE Source'!$A:$Y,20,FALSE)=0,"-",VLOOKUP($AU256,'FE Source'!$A:$Y,20,FALSE))</f>
        <v>140.78</v>
      </c>
      <c r="AJ256" s="257">
        <f>IF(VLOOKUP($AU256,'FE Source'!$A:$DJ,34,FALSE)=0,"-",VLOOKUP($AU256,'FE Source'!$A:$DJ,34,FALSE))</f>
        <v>161.82</v>
      </c>
      <c r="AK256" s="257">
        <f>IF(VLOOKUP($AU256,'FE Source'!$A:$DJ,35,FALSE)=0,"-",VLOOKUP($AU256,'FE Source'!$A:$DJ,35,FALSE))</f>
        <v>65.94</v>
      </c>
      <c r="AL256" s="327">
        <f>IF(VLOOKUP($AU256,'FE Source'!$A:$Y,19,FALSE)=0,"-",VLOOKUP($AU256,'FE Source'!$A:$Y,19,FALSE))</f>
        <v>174.15</v>
      </c>
      <c r="AM256" s="259">
        <f>IF(VLOOKUP($AU256,'FE Source'!$A:$DJ,36,FALSE)=0,"-",VLOOKUP($AU256,'FE Source'!$A:$DJ,36,FALSE))</f>
        <v>152.86000000000001</v>
      </c>
      <c r="AN256" s="167">
        <f>IF(VLOOKUP($AU256,'FE Source'!$A:$W,13,FALSE)=0,"-",VLOOKUP($AU256,'FE Source'!$A:$W,13,FALSE))</f>
        <v>5375.8</v>
      </c>
      <c r="AO256" s="198">
        <f>IF(J256="no","-",IF(VLOOKUP($AU256,'FE Source'!$A:$W,15,FALSE)=0,"-",VLOOKUP($AU256,'FE Source'!$A:$W,15,FALSE)))</f>
        <v>6.16</v>
      </c>
      <c r="AP256" s="201" t="str">
        <f>IF(AO256="-","-",IF(VLOOKUP($AU256,'FE Source'!$A:$Z,21,FALSE)=0,"-",IF(VLOOKUP($AU256,'FE Source'!$A:$Z,21,FALSE)=2,"Semi-Annual",IF(VLOOKUP($AU256,'FE Source'!$A:$Z,21,FALSE)=4,"Quarterly",IF(VLOOKUP($AU256,'FE Source'!$A:$Z,21,FALSE)=12,"Monthly","Annual")))))</f>
        <v>Monthly</v>
      </c>
      <c r="AQ256" s="170">
        <f t="array" ref="AQ256">IF(VLOOKUP($AU256,'FE Source'!$A:$W,16,FALSE)=0,"-",VLOOKUP($AU256,'FE Source'!$A:$W,16,FALSE))</f>
        <v>1.73</v>
      </c>
      <c r="AR256" s="175" t="str">
        <f>IF(VLOOKUP($AU256,'FE Source'!$A:$W,17,FALSE)=0,"-",VLOOKUP($AU256,'FE Source'!$A:$W,17,FALSE))</f>
        <v>-</v>
      </c>
      <c r="AS256" s="173">
        <f>IF(VLOOKUP($AU256,'FE Source'!$AN:$AS,4,FALSE)="",VLOOKUP($AU256,'FE Source'!$AN:$AS,3,FALSE),VLOOKUP($AU256,'FE Source'!$AN:$AS,4,FALSE))</f>
        <v>7.57</v>
      </c>
      <c r="AT256" s="179">
        <f>IF(VLOOKUP($AU256,'FE Source'!$AN:$AS,5,FALSE)=0,"-",VLOOKUP($AU256,'FE Source'!$AN:$AS,5,FALSE))</f>
        <v>45783</v>
      </c>
      <c r="AU256" s="178" t="s">
        <v>4429</v>
      </c>
      <c r="BE256" s="219">
        <f>IF(VLOOKUP($AU256,'FE Source'!$A:$AK,22,FALSE)=0,"-",VLOOKUP($AU256,'FE Source'!$A:$AK,22,FALSE))</f>
        <v>-5.72</v>
      </c>
      <c r="BF256" s="219">
        <f>IF(VLOOKUP($AU256,'FE Source'!$A:$AK,23,FALSE)=0,"-",VLOOKUP($AU256,'FE Source'!$A:$AK,23,FALSE))</f>
        <v>11.08</v>
      </c>
      <c r="BG256" s="219">
        <f>IF(VLOOKUP($AU256,'FE Source'!$A:$AK,24,FALSE)=0,"-",VLOOKUP($AU256,'FE Source'!$A:$AK,24,FALSE))</f>
        <v>3.27</v>
      </c>
      <c r="BH256" s="219">
        <f>IF(VLOOKUP($AU256,'FE Source'!$A:$AK,25,FALSE)=0,"-",VLOOKUP($AU256,'FE Source'!$A:$AK,25,FALSE))</f>
        <v>-8.77</v>
      </c>
      <c r="BI256" s="219">
        <f>IF(VLOOKUP($AU256,'FE Source'!$A:$AK,26,FALSE)=0,"-",VLOOKUP($AU256,'FE Source'!$A:$AK,26,FALSE))</f>
        <v>11.57</v>
      </c>
      <c r="BJ256" s="219">
        <f>IF(VLOOKUP($AU256,'FE Source'!$A:$AK,27,FALSE)=0,"-",VLOOKUP($AU256,'FE Source'!$A:$AK,27,FALSE))</f>
        <v>9.02</v>
      </c>
      <c r="BK256" s="219">
        <f>IF(VLOOKUP($AU256,'FE Source'!$A:$AK,28,FALSE)=0,"-",VLOOKUP($AU256,'FE Source'!$A:$AK,28,FALSE))</f>
        <v>2.4</v>
      </c>
      <c r="BL256" s="219">
        <f>IF(VLOOKUP($AU256,'FE Source'!$A:$AK,29,FALSE)=0,"-",VLOOKUP($AU256,'FE Source'!$A:$AK,29,FALSE))</f>
        <v>-20.83</v>
      </c>
      <c r="BM256" s="219">
        <f>IF(VLOOKUP($AU256,'FE Source'!$A:$AK,30,FALSE)=0,"-",VLOOKUP($AU256,'FE Source'!$A:$AK,30,FALSE))</f>
        <v>7.44</v>
      </c>
      <c r="BN256" t="str">
        <f>IF(VLOOKUP($AU256,'FE Source'!$A:$AK,31,FALSE)="No Specified Index","-",IF(VLOOKUP($AU256,'FE Source'!$A:$AK,31,FALSE)=0,"-",VLOOKUP($AU256,'FE Source'!$A:$AK,31,FALSE)))</f>
        <v>-</v>
      </c>
      <c r="BO256" s="217">
        <f>IF(VLOOKUP($AU256,'FE Source'!$A:$AK,32,FALSE)=0,"-",VLOOKUP($AU256,'FE Source'!$A:$AK,32,FALSE))</f>
        <v>41472</v>
      </c>
      <c r="BP256" s="18" t="str">
        <f>IF(VLOOKUP($AU256,'FE Source'!$AZ:$BC,2,FALSE)=0,"-",VLOOKUP($AU256,'FE Source'!$AZ:$BC,2,FALSE))</f>
        <v>-</v>
      </c>
      <c r="BQ256" s="18" t="str">
        <f>IF(VLOOKUP($AU256,'FE Source'!$AZ:$BC,3,FALSE)=0,"-",VLOOKUP($AU256,'FE Source'!$AZ:$BC,3,FALSE))</f>
        <v>-</v>
      </c>
      <c r="BR256" s="18" t="str">
        <f>IF(VLOOKUP($AU256,'FE Source'!$AZ:$BC,4,FALSE)=0,"-",VLOOKUP($AU256,'FE Source'!$AZ:$BC,4,FALSE))</f>
        <v>-</v>
      </c>
    </row>
    <row r="257" spans="1:70" ht="15" customHeight="1">
      <c r="A257" s="3"/>
      <c r="B257" s="159" t="str">
        <f>INDEX('UT - Retail'!$A$7:$A$1409,MATCH(AU257,'UT - Retail'!$U$7:$U$1409,0),1)</f>
        <v xml:space="preserve">Blackrock </v>
      </c>
      <c r="C257" s="710" t="str">
        <f>INDEX('UT - Retail'!$B$7:$B$1409,MATCH(AU257,'UT - Retail'!$U$7:$U$1409,0),1)</f>
        <v>Blackrock Japan Flexible Equity A2 JPY</v>
      </c>
      <c r="D257" s="711"/>
      <c r="E257" s="147" t="str">
        <f>VLOOKUP(C257,'UT - Retail'!$B:$K,8,FALSE)</f>
        <v>Equities</v>
      </c>
      <c r="F257" s="82" t="str">
        <f>VLOOKUP(C257,'UT - Retail'!$B:$K,9,FALSE)</f>
        <v>Japan</v>
      </c>
      <c r="G257" s="82" t="str">
        <f>VLOOKUP(C257,'UT - Retail'!$B:$K,10,FALSE)</f>
        <v>General</v>
      </c>
      <c r="H257" s="82" t="str">
        <f>VLOOKUP(C257,'UT - Retail'!$B:$N,13,FALSE)</f>
        <v>No</v>
      </c>
      <c r="I257" s="82" t="str">
        <f>VLOOKUP(C257,'UT - Retail'!$B:$Q,14,FALSE)</f>
        <v>No</v>
      </c>
      <c r="J257" s="82" t="str">
        <f>VLOOKUP(C257,'UT - Retail'!$B:$Q,11,FALSE)</f>
        <v>No</v>
      </c>
      <c r="K257" s="130" t="str">
        <f>VLOOKUP(C257,'UT - Retail'!$B:$P,15,FALSE)</f>
        <v>Yes</v>
      </c>
      <c r="L257" s="82" t="str">
        <f>VLOOKUP(C257,'UT - Retail'!$B:$Q,16,FALSE)</f>
        <v>Both</v>
      </c>
      <c r="M257" s="173" t="str">
        <f>VLOOKUP(C257,'UT - Retail'!$B:$K,6,FALSE)</f>
        <v>JPY</v>
      </c>
      <c r="N257" s="173" t="str">
        <f>IFERROR(IF(MATCH(C257,'Portfolio Construction'!$AL:$AL,0),"Yes","No"),"No")</f>
        <v>No</v>
      </c>
      <c r="O257" s="173" t="str">
        <f>IFERROR(IF(MATCH(C257,'Portfolio Construction'!$AN:$AN,0),"Yes","No"),"No")</f>
        <v>No</v>
      </c>
      <c r="P257" s="173" t="str">
        <f>IFERROR(IF(MATCH(C257,'Portfolio Construction'!$AP:$AP,0),"Yes","No"),"No")</f>
        <v>No</v>
      </c>
      <c r="Q257" s="173" t="str">
        <f>IFERROR(IF(MATCH(C257,'Portfolio Construction'!$AR:$AR,0),"Yes","No"),"No")</f>
        <v>No</v>
      </c>
      <c r="R257" s="173" t="str">
        <f>IFERROR(IF(MATCH(C257,'Portfolio Construction'!$AT:$AT,0),"Yes","No"),"No")</f>
        <v>No</v>
      </c>
      <c r="S257" s="173" t="str">
        <f>IFERROR(IF(MATCH(C257,'Portfolio Construction'!$AV:$AV,0),"Yes","No"),"No")</f>
        <v>No</v>
      </c>
      <c r="T257" s="173" t="str">
        <f>IFERROR(IF(MATCH(C257,'Portfolio Construction'!$AX:$AX,0),"Yes","No"),"No")</f>
        <v>No</v>
      </c>
      <c r="U257" s="173" t="str">
        <f>IFERROR(IF(MATCH(C257,'Portfolio Construction'!$AZ:$AZ,0),"Yes","No"),"No")</f>
        <v>No</v>
      </c>
      <c r="V257" s="173" t="str">
        <f>IFERROR(IF(MATCH(C257,'Portfolio Construction'!$BB:$BB,0),"Yes","No"),"No")</f>
        <v>No</v>
      </c>
      <c r="W257" s="619">
        <f>IF(VLOOKUP($AU257,'FE Source'!$A:$W,3,FALSE)=0,"-",VLOOKUP($AU257,'FE Source'!$A:$W,3,FALSE))</f>
        <v>-3.25</v>
      </c>
      <c r="X257" s="618">
        <f>IF(VLOOKUP($AU257,'FE Source'!$A:$W,4,FALSE)=0,"-",VLOOKUP($AU257,'FE Source'!$A:$W,4,FALSE))</f>
        <v>7.23</v>
      </c>
      <c r="Y257" s="618">
        <f>IF(VLOOKUP($AU257,'FE Source'!$A:$W,5,FALSE)=0,"-",VLOOKUP($AU257,'FE Source'!$A:$W,5,FALSE))</f>
        <v>1.54</v>
      </c>
      <c r="Z257" s="618">
        <f>IF(VLOOKUP($AU257,'FE Source'!$A:$W,6,FALSE)=0,"-",VLOOKUP($AU257,'FE Source'!$A:$W,6,FALSE))</f>
        <v>-2.5299999999999998</v>
      </c>
      <c r="AA257" s="618">
        <f>IF(VLOOKUP($AU257,'FE Source'!$A:$W,7,FALSE)=0,"-",VLOOKUP($AU257,'FE Source'!$A:$W,7,FALSE))</f>
        <v>8.77</v>
      </c>
      <c r="AB257" s="618">
        <f>IF(VLOOKUP($AU257,'FE Source'!$A:$W,8,FALSE)=0,"-",VLOOKUP($AU257,'FE Source'!$A:$W,8,FALSE))</f>
        <v>6.95</v>
      </c>
      <c r="AC257" s="623">
        <f>IF(VLOOKUP($AU257,'FE Source'!$A:$W,9,FALSE)=0,"-",VLOOKUP($AU257,'FE Source'!$A:$W,9,FALSE))</f>
        <v>5.46</v>
      </c>
      <c r="AD257" s="147">
        <f>IF(VLOOKUP($AU257,'FE Source'!$A:$W,10,FALSE)=0,"-",VLOOKUP($AU257,'FE Source'!$A:$W,10,FALSE))</f>
        <v>1.05</v>
      </c>
      <c r="AE257" s="82">
        <f>IF(VLOOKUP($AU257,'FE Source'!$A:$W,11,FALSE)=0,"-",VLOOKUP($AU257,'FE Source'!$A:$W,11,FALSE))</f>
        <v>11.81</v>
      </c>
      <c r="AF257" s="82">
        <f>IF(VLOOKUP($AU257,'FE Source'!$A:$W,12,FALSE)=0,"-",VLOOKUP($AU257,'FE Source'!$A:$W,12,FALSE))</f>
        <v>0.45</v>
      </c>
      <c r="AG257" s="130">
        <f>IF(VLOOKUP($AU257,'FE Source'!$A:$W,14,FALSE)=0,"-",VLOOKUP($AU257,'FE Source'!$A:$W,14,FALSE))</f>
        <v>-12.33</v>
      </c>
      <c r="AH257" s="173">
        <f>IF(VLOOKUP($AU257,'FE Source'!$A:$DJ,33,FALSE)=0,"-",VLOOKUP($AU257,'FE Source'!$A:$DJ,33,FALSE))</f>
        <v>77.02</v>
      </c>
      <c r="AI257" s="203">
        <f>IF(VLOOKUP($AU257,'FE Source'!$A:$Y,20,FALSE)=0,"-",VLOOKUP($AU257,'FE Source'!$A:$Y,20,FALSE))</f>
        <v>102.87</v>
      </c>
      <c r="AJ257" s="257">
        <f>IF(VLOOKUP($AU257,'FE Source'!$A:$DJ,34,FALSE)=0,"-",VLOOKUP($AU257,'FE Source'!$A:$DJ,34,FALSE))</f>
        <v>99.84</v>
      </c>
      <c r="AK257" s="257">
        <f>IF(VLOOKUP($AU257,'FE Source'!$A:$DJ,35,FALSE)=0,"-",VLOOKUP($AU257,'FE Source'!$A:$DJ,35,FALSE))</f>
        <v>125.05</v>
      </c>
      <c r="AL257" s="326">
        <f>IF(VLOOKUP($AU257,'FE Source'!$A:$Y,19,FALSE)=0,"-",VLOOKUP($AU257,'FE Source'!$A:$Y,19,FALSE))</f>
        <v>100.95</v>
      </c>
      <c r="AM257" s="259">
        <f>IF(VLOOKUP($AU257,'FE Source'!$A:$DJ,36,FALSE)=0,"-",VLOOKUP($AU257,'FE Source'!$A:$DJ,36,FALSE))</f>
        <v>101.8</v>
      </c>
      <c r="AN257" s="165">
        <f>IF(VLOOKUP($AU257,'FE Source'!$A:$W,13,FALSE)=0,"-",VLOOKUP($AU257,'FE Source'!$A:$W,13,FALSE))</f>
        <v>807.3</v>
      </c>
      <c r="AO257" s="198" t="str">
        <f>IF(J257="no","-",IF(VLOOKUP($AU257,'FE Source'!$A:$W,15,FALSE)=0,"-",VLOOKUP($AU257,'FE Source'!$A:$W,15,FALSE)))</f>
        <v>-</v>
      </c>
      <c r="AP257" s="201" t="str">
        <f>IF(AO257="-","-",IF(VLOOKUP($AU257,'FE Source'!$A:$Z,21,FALSE)=0,"-",IF(VLOOKUP($AU257,'FE Source'!$A:$Z,21,FALSE)=2,"Semi-Annual",IF(VLOOKUP($AU257,'FE Source'!$A:$Z,21,FALSE)=4,"Quarterly",IF(VLOOKUP($AU257,'FE Source'!$A:$Z,21,FALSE)=12,"Monthly","Annual")))))</f>
        <v>-</v>
      </c>
      <c r="AQ257" s="170">
        <f t="array" ref="AQ257">IF(VLOOKUP($AU257,'FE Source'!$A:$W,16,FALSE)=0,"-",VLOOKUP($AU257,'FE Source'!$A:$W,16,FALSE))</f>
        <v>1.81</v>
      </c>
      <c r="AR257" s="175" t="str">
        <f>IF(VLOOKUP($AU257,'FE Source'!$A:$W,17,FALSE)=0,"-",VLOOKUP($AU257,'FE Source'!$A:$W,17,FALSE))</f>
        <v>Neutral</v>
      </c>
      <c r="AS257" s="173">
        <f>IF(VLOOKUP($AU257,'FE Source'!$AN:$AS,4,FALSE)="",VLOOKUP($AU257,'FE Source'!$AN:$AS,3,FALSE),VLOOKUP($AU257,'FE Source'!$AN:$AS,4,FALSE))</f>
        <v>2859</v>
      </c>
      <c r="AT257" s="179">
        <f>IF(VLOOKUP($AU257,'FE Source'!$AN:$AS,5,FALSE)=0,"-",VLOOKUP($AU257,'FE Source'!$AN:$AS,5,FALSE))</f>
        <v>45783</v>
      </c>
      <c r="AU257" s="177" t="s">
        <v>10111</v>
      </c>
      <c r="BE257" s="219">
        <f>IF(VLOOKUP($AU257,'FE Source'!$A:$AK,22,FALSE)=0,"-",VLOOKUP($AU257,'FE Source'!$A:$AK,22,FALSE))</f>
        <v>15.73</v>
      </c>
      <c r="BF257" s="219">
        <f>IF(VLOOKUP($AU257,'FE Source'!$A:$AK,23,FALSE)=0,"-",VLOOKUP($AU257,'FE Source'!$A:$AK,23,FALSE))</f>
        <v>2.3199999999999998</v>
      </c>
      <c r="BG257" s="219">
        <f>IF(VLOOKUP($AU257,'FE Source'!$A:$AK,24,FALSE)=0,"-",VLOOKUP($AU257,'FE Source'!$A:$AK,24,FALSE))</f>
        <v>17.52</v>
      </c>
      <c r="BH257" s="219">
        <f>IF(VLOOKUP($AU257,'FE Source'!$A:$AK,25,FALSE)=0,"-",VLOOKUP($AU257,'FE Source'!$A:$AK,25,FALSE))</f>
        <v>-15.02</v>
      </c>
      <c r="BI257" s="219">
        <f>IF(VLOOKUP($AU257,'FE Source'!$A:$AK,26,FALSE)=0,"-",VLOOKUP($AU257,'FE Source'!$A:$AK,26,FALSE))</f>
        <v>18.59</v>
      </c>
      <c r="BJ257" s="219">
        <f>IF(VLOOKUP($AU257,'FE Source'!$A:$AK,27,FALSE)=0,"-",VLOOKUP($AU257,'FE Source'!$A:$AK,27,FALSE))</f>
        <v>22.32</v>
      </c>
      <c r="BK257" s="219">
        <f>IF(VLOOKUP($AU257,'FE Source'!$A:$AK,28,FALSE)=0,"-",VLOOKUP($AU257,'FE Source'!$A:$AK,28,FALSE))</f>
        <v>1.87</v>
      </c>
      <c r="BL257" s="219">
        <f>IF(VLOOKUP($AU257,'FE Source'!$A:$AK,29,FALSE)=0,"-",VLOOKUP($AU257,'FE Source'!$A:$AK,29,FALSE))</f>
        <v>-21.02</v>
      </c>
      <c r="BM257" s="219">
        <f>IF(VLOOKUP($AU257,'FE Source'!$A:$AK,30,FALSE)=0,"-",VLOOKUP($AU257,'FE Source'!$A:$AK,30,FALSE))</f>
        <v>20.25</v>
      </c>
      <c r="BN257" t="str">
        <f>IF(VLOOKUP($AU257,'FE Source'!$A:$AK,31,FALSE)="No Specified Index","-",IF(VLOOKUP($AU257,'FE Source'!$A:$AK,31,FALSE)=0,"-",VLOOKUP($AU257,'FE Source'!$A:$AK,31,FALSE)))</f>
        <v>MSCI Japan Value</v>
      </c>
      <c r="BO257" s="217">
        <f>IF(VLOOKUP($AU257,'FE Source'!$A:$AK,32,FALSE)=0,"-",VLOOKUP($AU257,'FE Source'!$A:$AK,32,FALSE))</f>
        <v>38411</v>
      </c>
      <c r="BP257" s="18">
        <f>IF(VLOOKUP($AU257,'FE Source'!$AZ:$BC,2,FALSE)=0,"-",VLOOKUP($AU257,'FE Source'!$AZ:$BC,2,FALSE))</f>
        <v>4.17</v>
      </c>
      <c r="BQ257" s="18">
        <f>IF(VLOOKUP($AU257,'FE Source'!$AZ:$BC,3,FALSE)=0,"-",VLOOKUP($AU257,'FE Source'!$AZ:$BC,3,FALSE))</f>
        <v>-10.220000000000001</v>
      </c>
      <c r="BR257" s="18">
        <f>IF(VLOOKUP($AU257,'FE Source'!$AZ:$BC,4,FALSE)=0,"-",VLOOKUP($AU257,'FE Source'!$AZ:$BC,4,FALSE))</f>
        <v>-7.85</v>
      </c>
    </row>
    <row r="258" spans="1:70" ht="15" customHeight="1">
      <c r="A258" s="3"/>
      <c r="B258" s="159" t="str">
        <f>INDEX('UT - Retail'!$A$7:$A$1409,MATCH(AU258,'UT - Retail'!$U$7:$U$1409,0),1)</f>
        <v xml:space="preserve">Blackrock </v>
      </c>
      <c r="C258" s="708" t="str">
        <f>INDEX('UT - Retail'!$B$7:$B$1409,MATCH(AU258,'UT - Retail'!$U$7:$U$1409,0),1)</f>
        <v>Blackrock Japan Flexible Equity A2 USD-H</v>
      </c>
      <c r="D258" s="709"/>
      <c r="E258" s="150" t="str">
        <f>VLOOKUP(C258,'UT - Retail'!$B:$K,8,FALSE)</f>
        <v>Equities</v>
      </c>
      <c r="F258" s="141" t="str">
        <f>VLOOKUP(C258,'UT - Retail'!$B:$K,9,FALSE)</f>
        <v>Japan</v>
      </c>
      <c r="G258" s="141" t="str">
        <f>VLOOKUP(C258,'UT - Retail'!$B:$K,10,FALSE)</f>
        <v>General</v>
      </c>
      <c r="H258" s="82" t="str">
        <f>VLOOKUP(C258,'UT - Retail'!$B:$N,13,FALSE)</f>
        <v>No</v>
      </c>
      <c r="I258" s="82" t="str">
        <f>VLOOKUP(C258,'UT - Retail'!$B:$Q,14,FALSE)</f>
        <v>No</v>
      </c>
      <c r="J258" s="141" t="str">
        <f>VLOOKUP(C258,'UT - Retail'!$B:$Q,11,FALSE)</f>
        <v>No</v>
      </c>
      <c r="K258" s="130" t="str">
        <f>VLOOKUP(C258,'UT - Retail'!$B:$P,15,FALSE)</f>
        <v>Yes</v>
      </c>
      <c r="L258" s="82" t="str">
        <f>VLOOKUP(C258,'UT - Retail'!$B:$Q,16,FALSE)</f>
        <v>Both</v>
      </c>
      <c r="M258" s="173" t="str">
        <f>VLOOKUP(C258,'UT - Retail'!$B:$K,6,FALSE)</f>
        <v>USD</v>
      </c>
      <c r="N258" s="173" t="str">
        <f>IFERROR(IF(MATCH(C258,'Portfolio Construction'!$AL:$AL,0),"Yes","No"),"No")</f>
        <v>No</v>
      </c>
      <c r="O258" s="173" t="str">
        <f>IFERROR(IF(MATCH(C258,'Portfolio Construction'!$AN:$AN,0),"Yes","No"),"No")</f>
        <v>No</v>
      </c>
      <c r="P258" s="173" t="str">
        <f>IFERROR(IF(MATCH(C258,'Portfolio Construction'!$AP:$AP,0),"Yes","No"),"No")</f>
        <v>No</v>
      </c>
      <c r="Q258" s="173" t="str">
        <f>IFERROR(IF(MATCH(C258,'Portfolio Construction'!$AR:$AR,0),"Yes","No"),"No")</f>
        <v>No</v>
      </c>
      <c r="R258" s="173" t="str">
        <f>IFERROR(IF(MATCH(C258,'Portfolio Construction'!$AT:$AT,0),"Yes","No"),"No")</f>
        <v>No</v>
      </c>
      <c r="S258" s="173" t="str">
        <f>IFERROR(IF(MATCH(C258,'Portfolio Construction'!$AV:$AV,0),"Yes","No"),"No")</f>
        <v>No</v>
      </c>
      <c r="T258" s="173" t="str">
        <f>IFERROR(IF(MATCH(C258,'Portfolio Construction'!$AX:$AX,0),"Yes","No"),"No")</f>
        <v>No</v>
      </c>
      <c r="U258" s="173" t="str">
        <f>IFERROR(IF(MATCH(C258,'Portfolio Construction'!$AZ:$AZ,0),"Yes","No"),"No")</f>
        <v>No</v>
      </c>
      <c r="V258" s="173" t="str">
        <f>IFERROR(IF(MATCH(C258,'Portfolio Construction'!$BB:$BB,0),"Yes","No"),"No")</f>
        <v>No</v>
      </c>
      <c r="W258" s="619">
        <f>IF(VLOOKUP($AU258,'FE Source'!$A:$W,3,FALSE)=0,"-",VLOOKUP($AU258,'FE Source'!$A:$W,3,FALSE))</f>
        <v>-10.96</v>
      </c>
      <c r="X258" s="618">
        <f>IF(VLOOKUP($AU258,'FE Source'!$A:$W,4,FALSE)=0,"-",VLOOKUP($AU258,'FE Source'!$A:$W,4,FALSE))</f>
        <v>5.86</v>
      </c>
      <c r="Y258" s="618">
        <f>IF(VLOOKUP($AU258,'FE Source'!$A:$W,5,FALSE)=0,"-",VLOOKUP($AU258,'FE Source'!$A:$W,5,FALSE))</f>
        <v>-4.05</v>
      </c>
      <c r="Z258" s="618">
        <f>IF(VLOOKUP($AU258,'FE Source'!$A:$W,6,FALSE)=0,"-",VLOOKUP($AU258,'FE Source'!$A:$W,6,FALSE))</f>
        <v>-6.98</v>
      </c>
      <c r="AA258" s="618">
        <f>IF(VLOOKUP($AU258,'FE Source'!$A:$W,7,FALSE)=0,"-",VLOOKUP($AU258,'FE Source'!$A:$W,7,FALSE))</f>
        <v>16.32</v>
      </c>
      <c r="AB258" s="618">
        <f>IF(VLOOKUP($AU258,'FE Source'!$A:$W,8,FALSE)=0,"-",VLOOKUP($AU258,'FE Source'!$A:$W,8,FALSE))</f>
        <v>15.84</v>
      </c>
      <c r="AC258" s="623">
        <f>IF(VLOOKUP($AU258,'FE Source'!$A:$W,9,FALSE)=0,"-",VLOOKUP($AU258,'FE Source'!$A:$W,9,FALSE))</f>
        <v>8.86</v>
      </c>
      <c r="AD258" s="146">
        <f>IF(VLOOKUP($AU258,'FE Source'!$A:$W,10,FALSE)=0,"-",VLOOKUP($AU258,'FE Source'!$A:$W,10,FALSE))</f>
        <v>0.53</v>
      </c>
      <c r="AE258" s="82">
        <f>IF(VLOOKUP($AU258,'FE Source'!$A:$W,11,FALSE)=0,"-",VLOOKUP($AU258,'FE Source'!$A:$W,11,FALSE))</f>
        <v>14.37</v>
      </c>
      <c r="AF258" s="82">
        <f>IF(VLOOKUP($AU258,'FE Source'!$A:$W,12,FALSE)=0,"-",VLOOKUP($AU258,'FE Source'!$A:$W,12,FALSE))</f>
        <v>0.91</v>
      </c>
      <c r="AG258" s="130">
        <f>IF(VLOOKUP($AU258,'FE Source'!$A:$W,14,FALSE)=0,"-",VLOOKUP($AU258,'FE Source'!$A:$W,14,FALSE))</f>
        <v>-12.6</v>
      </c>
      <c r="AH258" s="173">
        <f>IF(VLOOKUP($AU258,'FE Source'!$A:$DJ,33,FALSE)=0,"-",VLOOKUP($AU258,'FE Source'!$A:$DJ,33,FALSE))</f>
        <v>26.48</v>
      </c>
      <c r="AI258" s="203">
        <f>IF(VLOOKUP($AU258,'FE Source'!$A:$Y,20,FALSE)=0,"-",VLOOKUP($AU258,'FE Source'!$A:$Y,20,FALSE))</f>
        <v>91.03</v>
      </c>
      <c r="AJ258" s="257">
        <f>IF(VLOOKUP($AU258,'FE Source'!$A:$DJ,34,FALSE)=0,"-",VLOOKUP($AU258,'FE Source'!$A:$DJ,34,FALSE))</f>
        <v>104.15</v>
      </c>
      <c r="AK258" s="257">
        <f>IF(VLOOKUP($AU258,'FE Source'!$A:$DJ,35,FALSE)=0,"-",VLOOKUP($AU258,'FE Source'!$A:$DJ,35,FALSE))</f>
        <v>140.04</v>
      </c>
      <c r="AL258" s="326">
        <f>IF(VLOOKUP($AU258,'FE Source'!$A:$Y,19,FALSE)=0,"-",VLOOKUP($AU258,'FE Source'!$A:$Y,19,FALSE))</f>
        <v>30.8</v>
      </c>
      <c r="AM258" s="259">
        <f>IF(VLOOKUP($AU258,'FE Source'!$A:$DJ,36,FALSE)=0,"-",VLOOKUP($AU258,'FE Source'!$A:$DJ,36,FALSE))</f>
        <v>49.66</v>
      </c>
      <c r="AN258" s="167">
        <f>IF(VLOOKUP($AU258,'FE Source'!$A:$W,13,FALSE)=0,"-",VLOOKUP($AU258,'FE Source'!$A:$W,13,FALSE))</f>
        <v>807.3</v>
      </c>
      <c r="AO258" s="199" t="str">
        <f>IF(J258="no","-",IF(VLOOKUP($AU258,'FE Source'!$A:$W,15,FALSE)=0,"-",VLOOKUP($AU258,'FE Source'!$A:$W,15,FALSE)))</f>
        <v>-</v>
      </c>
      <c r="AP258" s="202" t="str">
        <f>IF(AO258="-","-",IF(VLOOKUP($AU258,'FE Source'!$A:$Z,21,FALSE)=0,"-",IF(VLOOKUP($AU258,'FE Source'!$A:$Z,21,FALSE)=2,"Semi-Annual",IF(VLOOKUP($AU258,'FE Source'!$A:$Z,21,FALSE)=4,"Quarterly",IF(VLOOKUP($AU258,'FE Source'!$A:$Z,21,FALSE)=12,"Monthly","Annual")))))</f>
        <v>-</v>
      </c>
      <c r="AQ258" s="170">
        <f t="array" ref="AQ258">IF(VLOOKUP($AU258,'FE Source'!$A:$W,16,FALSE)=0,"-",VLOOKUP($AU258,'FE Source'!$A:$W,16,FALSE))</f>
        <v>1.77</v>
      </c>
      <c r="AR258" s="176" t="str">
        <f>IF(VLOOKUP($AU258,'FE Source'!$A:$W,17,FALSE)=0,"-",VLOOKUP($AU258,'FE Source'!$A:$W,17,FALSE))</f>
        <v>-</v>
      </c>
      <c r="AS258" s="174">
        <f>IF(VLOOKUP($AU258,'FE Source'!$AN:$AS,4,FALSE)="",VLOOKUP($AU258,'FE Source'!$AN:$AS,3,FALSE),VLOOKUP($AU258,'FE Source'!$AN:$AS,4,FALSE))</f>
        <v>32.04</v>
      </c>
      <c r="AT258" s="179">
        <f>IF(VLOOKUP($AU258,'FE Source'!$AN:$AS,5,FALSE)=0,"-",VLOOKUP($AU258,'FE Source'!$AN:$AS,5,FALSE))</f>
        <v>45783</v>
      </c>
      <c r="AU258" s="163" t="s">
        <v>10110</v>
      </c>
      <c r="BE258" s="219">
        <f>IF(VLOOKUP($AU258,'FE Source'!$A:$AK,22,FALSE)=0,"-",VLOOKUP($AU258,'FE Source'!$A:$AK,22,FALSE))</f>
        <v>14.89</v>
      </c>
      <c r="BF258" s="219">
        <f>IF(VLOOKUP($AU258,'FE Source'!$A:$AK,23,FALSE)=0,"-",VLOOKUP($AU258,'FE Source'!$A:$AK,23,FALSE))</f>
        <v>-2.23</v>
      </c>
      <c r="BG258" s="219">
        <f>IF(VLOOKUP($AU258,'FE Source'!$A:$AK,24,FALSE)=0,"-",VLOOKUP($AU258,'FE Source'!$A:$AK,24,FALSE))</f>
        <v>15.04</v>
      </c>
      <c r="BH258" s="219">
        <f>IF(VLOOKUP($AU258,'FE Source'!$A:$AK,25,FALSE)=0,"-",VLOOKUP($AU258,'FE Source'!$A:$AK,25,FALSE))</f>
        <v>-15.13</v>
      </c>
      <c r="BI258" s="219">
        <f>IF(VLOOKUP($AU258,'FE Source'!$A:$AK,26,FALSE)=0,"-",VLOOKUP($AU258,'FE Source'!$A:$AK,26,FALSE))</f>
        <v>20.18</v>
      </c>
      <c r="BJ258" s="219">
        <f>IF(VLOOKUP($AU258,'FE Source'!$A:$AK,27,FALSE)=0,"-",VLOOKUP($AU258,'FE Source'!$A:$AK,27,FALSE))</f>
        <v>15.65</v>
      </c>
      <c r="BK258" s="219">
        <f>IF(VLOOKUP($AU258,'FE Source'!$A:$AK,28,FALSE)=0,"-",VLOOKUP($AU258,'FE Source'!$A:$AK,28,FALSE))</f>
        <v>12.98</v>
      </c>
      <c r="BL258" s="219">
        <f>IF(VLOOKUP($AU258,'FE Source'!$A:$AK,29,FALSE)=0,"-",VLOOKUP($AU258,'FE Source'!$A:$AK,29,FALSE))</f>
        <v>-7.04</v>
      </c>
      <c r="BM258" s="219">
        <f>IF(VLOOKUP($AU258,'FE Source'!$A:$AK,30,FALSE)=0,"-",VLOOKUP($AU258,'FE Source'!$A:$AK,30,FALSE))</f>
        <v>33.49</v>
      </c>
      <c r="BN258" t="str">
        <f>IF(VLOOKUP($AU258,'FE Source'!$A:$AK,31,FALSE)="No Specified Index","-",IF(VLOOKUP($AU258,'FE Source'!$A:$AK,31,FALSE)=0,"-",VLOOKUP($AU258,'FE Source'!$A:$AK,31,FALSE)))</f>
        <v>MSCI Japan Value</v>
      </c>
      <c r="BO258" s="217">
        <f>IF(VLOOKUP($AU258,'FE Source'!$A:$AK,32,FALSE)=0,"-",VLOOKUP($AU258,'FE Source'!$A:$AK,32,FALSE))</f>
        <v>41444</v>
      </c>
      <c r="BP258" s="18" t="str">
        <f>IF(VLOOKUP($AU258,'FE Source'!$AZ:$BC,2,FALSE)=0,"-",VLOOKUP($AU258,'FE Source'!$AZ:$BC,2,FALSE))</f>
        <v>-</v>
      </c>
      <c r="BQ258" s="18" t="str">
        <f>IF(VLOOKUP($AU258,'FE Source'!$AZ:$BC,3,FALSE)=0,"-",VLOOKUP($AU258,'FE Source'!$AZ:$BC,3,FALSE))</f>
        <v>-</v>
      </c>
      <c r="BR258" s="18" t="str">
        <f>IF(VLOOKUP($AU258,'FE Source'!$AZ:$BC,4,FALSE)=0,"-",VLOOKUP($AU258,'FE Source'!$AZ:$BC,4,FALSE))</f>
        <v>-</v>
      </c>
    </row>
    <row r="259" spans="1:70" ht="15" customHeight="1">
      <c r="A259" s="3"/>
      <c r="B259" s="159" t="str">
        <f>INDEX('UT - Retail'!$A$7:$A$1409,MATCH(AU259,'UT - Retail'!$U$7:$U$1409,0),1)</f>
        <v xml:space="preserve">Blackrock </v>
      </c>
      <c r="C259" s="710" t="str">
        <f>INDEX('UT - Retail'!$B$7:$B$1409,MATCH(AU259,'UT - Retail'!$U$7:$U$1409,0),1)</f>
        <v>Blackrock Latin American A2 AUD-H</v>
      </c>
      <c r="D259" s="711"/>
      <c r="E259" s="147" t="str">
        <f>VLOOKUP(C259,'UT - Retail'!$B:$K,8,FALSE)</f>
        <v>Equities</v>
      </c>
      <c r="F259" s="82" t="str">
        <f>VLOOKUP(C259,'UT - Retail'!$B:$K,9,FALSE)</f>
        <v>Latin America</v>
      </c>
      <c r="G259" s="82" t="str">
        <f>VLOOKUP(C259,'UT - Retail'!$B:$K,10,FALSE)</f>
        <v>General</v>
      </c>
      <c r="H259" s="82" t="str">
        <f>VLOOKUP(C259,'UT - Retail'!$B:$N,13,FALSE)</f>
        <v>No</v>
      </c>
      <c r="I259" s="82" t="str">
        <f>VLOOKUP(C259,'UT - Retail'!$B:$Q,14,FALSE)</f>
        <v>No</v>
      </c>
      <c r="J259" s="82" t="str">
        <f>VLOOKUP(C259,'UT - Retail'!$B:$Q,11,FALSE)</f>
        <v>No</v>
      </c>
      <c r="K259" s="130" t="str">
        <f>VLOOKUP(C259,'UT - Retail'!$B:$P,15,FALSE)</f>
        <v>Yes</v>
      </c>
      <c r="L259" s="82" t="str">
        <f>VLOOKUP(C259,'UT - Retail'!$B:$Q,16,FALSE)</f>
        <v>iFast</v>
      </c>
      <c r="M259" s="173" t="str">
        <f>VLOOKUP(C259,'UT - Retail'!$B:$K,6,FALSE)</f>
        <v>AUD</v>
      </c>
      <c r="N259" s="173" t="str">
        <f>IFERROR(IF(MATCH(C259,'Portfolio Construction'!$AL:$AL,0),"Yes","No"),"No")</f>
        <v>No</v>
      </c>
      <c r="O259" s="173" t="str">
        <f>IFERROR(IF(MATCH(C259,'Portfolio Construction'!$AN:$AN,0),"Yes","No"),"No")</f>
        <v>No</v>
      </c>
      <c r="P259" s="173" t="str">
        <f>IFERROR(IF(MATCH(C259,'Portfolio Construction'!$AP:$AP,0),"Yes","No"),"No")</f>
        <v>No</v>
      </c>
      <c r="Q259" s="173" t="str">
        <f>IFERROR(IF(MATCH(C259,'Portfolio Construction'!$AR:$AR,0),"Yes","No"),"No")</f>
        <v>No</v>
      </c>
      <c r="R259" s="173" t="str">
        <f>IFERROR(IF(MATCH(C259,'Portfolio Construction'!$AT:$AT,0),"Yes","No"),"No")</f>
        <v>No</v>
      </c>
      <c r="S259" s="173" t="str">
        <f>IFERROR(IF(MATCH(C259,'Portfolio Construction'!$AV:$AV,0),"Yes","No"),"No")</f>
        <v>No</v>
      </c>
      <c r="T259" s="173" t="str">
        <f>IFERROR(IF(MATCH(C259,'Portfolio Construction'!$AX:$AX,0),"Yes","No"),"No")</f>
        <v>No</v>
      </c>
      <c r="U259" s="173" t="str">
        <f>IFERROR(IF(MATCH(C259,'Portfolio Construction'!$AZ:$AZ,0),"Yes","No"),"No")</f>
        <v>No</v>
      </c>
      <c r="V259" s="173" t="str">
        <f>IFERROR(IF(MATCH(C259,'Portfolio Construction'!$BB:$BB,0),"Yes","No"),"No")</f>
        <v>No</v>
      </c>
      <c r="W259" s="619">
        <f>IF(VLOOKUP($AU259,'FE Source'!$A:$W,3,FALSE)=0,"-",VLOOKUP($AU259,'FE Source'!$A:$W,3,FALSE))</f>
        <v>18.72</v>
      </c>
      <c r="X259" s="618">
        <f>IF(VLOOKUP($AU259,'FE Source'!$A:$W,4,FALSE)=0,"-",VLOOKUP($AU259,'FE Source'!$A:$W,4,FALSE))</f>
        <v>11.49</v>
      </c>
      <c r="Y259" s="618">
        <f>IF(VLOOKUP($AU259,'FE Source'!$A:$W,5,FALSE)=0,"-",VLOOKUP($AU259,'FE Source'!$A:$W,5,FALSE))</f>
        <v>-1.92</v>
      </c>
      <c r="Z259" s="618">
        <f>IF(VLOOKUP($AU259,'FE Source'!$A:$W,6,FALSE)=0,"-",VLOOKUP($AU259,'FE Source'!$A:$W,6,FALSE))</f>
        <v>-20.65</v>
      </c>
      <c r="AA259" s="618">
        <f>IF(VLOOKUP($AU259,'FE Source'!$A:$W,7,FALSE)=0,"-",VLOOKUP($AU259,'FE Source'!$A:$W,7,FALSE))</f>
        <v>-3.75</v>
      </c>
      <c r="AB259" s="618">
        <f>IF(VLOOKUP($AU259,'FE Source'!$A:$W,8,FALSE)=0,"-",VLOOKUP($AU259,'FE Source'!$A:$W,8,FALSE))</f>
        <v>4.29</v>
      </c>
      <c r="AC259" s="623">
        <f>IF(VLOOKUP($AU259,'FE Source'!$A:$W,9,FALSE)=0,"-",VLOOKUP($AU259,'FE Source'!$A:$W,9,FALSE))</f>
        <v>-3.79</v>
      </c>
      <c r="AD259" s="147">
        <f>IF(VLOOKUP($AU259,'FE Source'!$A:$W,10,FALSE)=0,"-",VLOOKUP($AU259,'FE Source'!$A:$W,10,FALSE))</f>
        <v>1.29</v>
      </c>
      <c r="AE259" s="82">
        <f>IF(VLOOKUP($AU259,'FE Source'!$A:$W,11,FALSE)=0,"-",VLOOKUP($AU259,'FE Source'!$A:$W,11,FALSE))</f>
        <v>27.98</v>
      </c>
      <c r="AF259" s="82">
        <f>IF(VLOOKUP($AU259,'FE Source'!$A:$W,12,FALSE)=0,"-",VLOOKUP($AU259,'FE Source'!$A:$W,12,FALSE))</f>
        <v>-0.02</v>
      </c>
      <c r="AG259" s="130">
        <f>IF(VLOOKUP($AU259,'FE Source'!$A:$W,14,FALSE)=0,"-",VLOOKUP($AU259,'FE Source'!$A:$W,14,FALSE))</f>
        <v>-39.21</v>
      </c>
      <c r="AH259" s="173">
        <f>IF(VLOOKUP($AU259,'FE Source'!$A:$DJ,33,FALSE)=0,"-",VLOOKUP($AU259,'FE Source'!$A:$DJ,33,FALSE))</f>
        <v>149.13999999999999</v>
      </c>
      <c r="AI259" s="203">
        <f>IF(VLOOKUP($AU259,'FE Source'!$A:$Y,20,FALSE)=0,"-",VLOOKUP($AU259,'FE Source'!$A:$Y,20,FALSE))</f>
        <v>150.04</v>
      </c>
      <c r="AJ259" s="257">
        <f>IF(VLOOKUP($AU259,'FE Source'!$A:$DJ,34,FALSE)=0,"-",VLOOKUP($AU259,'FE Source'!$A:$DJ,34,FALSE))</f>
        <v>153.76</v>
      </c>
      <c r="AK259" s="257">
        <f>IF(VLOOKUP($AU259,'FE Source'!$A:$DJ,35,FALSE)=0,"-",VLOOKUP($AU259,'FE Source'!$A:$DJ,35,FALSE))</f>
        <v>148.61000000000001</v>
      </c>
      <c r="AL259" s="326">
        <f>IF(VLOOKUP($AU259,'FE Source'!$A:$Y,19,FALSE)=0,"-",VLOOKUP($AU259,'FE Source'!$A:$Y,19,FALSE))</f>
        <v>125.28</v>
      </c>
      <c r="AM259" s="259">
        <f>IF(VLOOKUP($AU259,'FE Source'!$A:$DJ,36,FALSE)=0,"-",VLOOKUP($AU259,'FE Source'!$A:$DJ,36,FALSE))</f>
        <v>113.07</v>
      </c>
      <c r="AN259" s="165">
        <f>IF(VLOOKUP($AU259,'FE Source'!$A:$W,13,FALSE)=0,"-",VLOOKUP($AU259,'FE Source'!$A:$W,13,FALSE))</f>
        <v>727.4</v>
      </c>
      <c r="AO259" s="198" t="str">
        <f>IF(J259="no","-",IF(VLOOKUP($AU259,'FE Source'!$A:$W,15,FALSE)=0,"-",VLOOKUP($AU259,'FE Source'!$A:$W,15,FALSE)))</f>
        <v>-</v>
      </c>
      <c r="AP259" s="201" t="str">
        <f>IF(AO259="-","-",IF(VLOOKUP($AU259,'FE Source'!$A:$Z,21,FALSE)=0,"-",IF(VLOOKUP($AU259,'FE Source'!$A:$Z,21,FALSE)=2,"Semi-Annual",IF(VLOOKUP($AU259,'FE Source'!$A:$Z,21,FALSE)=4,"Quarterly",IF(VLOOKUP($AU259,'FE Source'!$A:$Z,21,FALSE)=12,"Monthly","Annual")))))</f>
        <v>-</v>
      </c>
      <c r="AQ259" s="170">
        <f t="array" ref="AQ259">IF(VLOOKUP($AU259,'FE Source'!$A:$W,16,FALSE)=0,"-",VLOOKUP($AU259,'FE Source'!$A:$W,16,FALSE))</f>
        <v>2.0299999999999998</v>
      </c>
      <c r="AR259" s="175" t="str">
        <f>IF(VLOOKUP($AU259,'FE Source'!$A:$W,17,FALSE)=0,"-",VLOOKUP($AU259,'FE Source'!$A:$W,17,FALSE))</f>
        <v>-</v>
      </c>
      <c r="AS259" s="173">
        <f>IF(VLOOKUP($AU259,'FE Source'!$AN:$AS,4,FALSE)="",VLOOKUP($AU259,'FE Source'!$AN:$AS,3,FALSE),VLOOKUP($AU259,'FE Source'!$AN:$AS,4,FALSE))</f>
        <v>8.39</v>
      </c>
      <c r="AT259" s="179">
        <f>IF(VLOOKUP($AU259,'FE Source'!$AN:$AS,5,FALSE)=0,"-",VLOOKUP($AU259,'FE Source'!$AN:$AS,5,FALSE))</f>
        <v>45783</v>
      </c>
      <c r="AU259" s="177" t="s">
        <v>3775</v>
      </c>
      <c r="BE259" s="219">
        <f>IF(VLOOKUP($AU259,'FE Source'!$A:$AK,22,FALSE)=0,"-",VLOOKUP($AU259,'FE Source'!$A:$AK,22,FALSE))</f>
        <v>-33.39</v>
      </c>
      <c r="BF259" s="219">
        <f>IF(VLOOKUP($AU259,'FE Source'!$A:$AK,23,FALSE)=0,"-",VLOOKUP($AU259,'FE Source'!$A:$AK,23,FALSE))</f>
        <v>26.18</v>
      </c>
      <c r="BG259" s="219">
        <f>IF(VLOOKUP($AU259,'FE Source'!$A:$AK,24,FALSE)=0,"-",VLOOKUP($AU259,'FE Source'!$A:$AK,24,FALSE))</f>
        <v>25.16</v>
      </c>
      <c r="BH259" s="219">
        <f>IF(VLOOKUP($AU259,'FE Source'!$A:$AK,25,FALSE)=0,"-",VLOOKUP($AU259,'FE Source'!$A:$AK,25,FALSE))</f>
        <v>-12.55</v>
      </c>
      <c r="BI259" s="219">
        <f>IF(VLOOKUP($AU259,'FE Source'!$A:$AK,26,FALSE)=0,"-",VLOOKUP($AU259,'FE Source'!$A:$AK,26,FALSE))</f>
        <v>13.59</v>
      </c>
      <c r="BJ259" s="219">
        <f>IF(VLOOKUP($AU259,'FE Source'!$A:$AK,27,FALSE)=0,"-",VLOOKUP($AU259,'FE Source'!$A:$AK,27,FALSE))</f>
        <v>-15.29</v>
      </c>
      <c r="BK259" s="219">
        <f>IF(VLOOKUP($AU259,'FE Source'!$A:$AK,28,FALSE)=0,"-",VLOOKUP($AU259,'FE Source'!$A:$AK,28,FALSE))</f>
        <v>-19.53</v>
      </c>
      <c r="BL259" s="219">
        <f>IF(VLOOKUP($AU259,'FE Source'!$A:$AK,29,FALSE)=0,"-",VLOOKUP($AU259,'FE Source'!$A:$AK,29,FALSE))</f>
        <v>-2.79</v>
      </c>
      <c r="BM259" s="219">
        <f>IF(VLOOKUP($AU259,'FE Source'!$A:$AK,30,FALSE)=0,"-",VLOOKUP($AU259,'FE Source'!$A:$AK,30,FALSE))</f>
        <v>31.18</v>
      </c>
      <c r="BN259" t="str">
        <f>IF(VLOOKUP($AU259,'FE Source'!$A:$AK,31,FALSE)="No Specified Index","-",IF(VLOOKUP($AU259,'FE Source'!$A:$AK,31,FALSE)=0,"-",VLOOKUP($AU259,'FE Source'!$A:$AK,31,FALSE)))</f>
        <v>MSCI EM Latin America Price Index in USD</v>
      </c>
      <c r="BO259" s="217">
        <f>IF(VLOOKUP($AU259,'FE Source'!$A:$AK,32,FALSE)=0,"-",VLOOKUP($AU259,'FE Source'!$A:$AK,32,FALSE))</f>
        <v>41696</v>
      </c>
      <c r="BP259" s="18" t="str">
        <f>IF(VLOOKUP($AU259,'FE Source'!$AZ:$BC,2,FALSE)=0,"-",VLOOKUP($AU259,'FE Source'!$AZ:$BC,2,FALSE))</f>
        <v>-</v>
      </c>
      <c r="BQ259" s="18" t="str">
        <f>IF(VLOOKUP($AU259,'FE Source'!$AZ:$BC,3,FALSE)=0,"-",VLOOKUP($AU259,'FE Source'!$AZ:$BC,3,FALSE))</f>
        <v>-</v>
      </c>
      <c r="BR259" s="18" t="str">
        <f>IF(VLOOKUP($AU259,'FE Source'!$AZ:$BC,4,FALSE)=0,"-",VLOOKUP($AU259,'FE Source'!$AZ:$BC,4,FALSE))</f>
        <v>-</v>
      </c>
    </row>
    <row r="260" spans="1:70" ht="15" customHeight="1">
      <c r="A260" s="3"/>
      <c r="B260" s="159" t="str">
        <f>INDEX('UT - Retail'!$A$7:$A$1409,MATCH(AU260,'UT - Retail'!$U$7:$U$1409,0),1)</f>
        <v xml:space="preserve">Blackrock </v>
      </c>
      <c r="C260" s="710" t="str">
        <f>INDEX('UT - Retail'!$B$7:$B$1409,MATCH(AU260,'UT - Retail'!$U$7:$U$1409,0),1)</f>
        <v>Blackrock Latin American A2 GBP</v>
      </c>
      <c r="D260" s="711"/>
      <c r="E260" s="147" t="str">
        <f>VLOOKUP(C260,'UT - Retail'!$B:$K,8,FALSE)</f>
        <v>Equities</v>
      </c>
      <c r="F260" s="82" t="str">
        <f>VLOOKUP(C260,'UT - Retail'!$B:$K,9,FALSE)</f>
        <v>Latin America</v>
      </c>
      <c r="G260" s="82" t="str">
        <f>VLOOKUP(C260,'UT - Retail'!$B:$K,10,FALSE)</f>
        <v>General</v>
      </c>
      <c r="H260" s="82" t="str">
        <f>VLOOKUP(C260,'UT - Retail'!$B:$N,13,FALSE)</f>
        <v>No</v>
      </c>
      <c r="I260" s="82" t="str">
        <f>VLOOKUP(C260,'UT - Retail'!$B:$Q,14,FALSE)</f>
        <v>No</v>
      </c>
      <c r="J260" s="82" t="str">
        <f>VLOOKUP(C260,'UT - Retail'!$B:$Q,11,FALSE)</f>
        <v>No</v>
      </c>
      <c r="K260" s="130" t="str">
        <f>VLOOKUP(C260,'UT - Retail'!$B:$P,15,FALSE)</f>
        <v>Yes</v>
      </c>
      <c r="L260" s="82" t="str">
        <f>VLOOKUP(C260,'UT - Retail'!$B:$Q,16,FALSE)</f>
        <v>iFast</v>
      </c>
      <c r="M260" s="173" t="str">
        <f>VLOOKUP(C260,'UT - Retail'!$B:$K,6,FALSE)</f>
        <v>GBP</v>
      </c>
      <c r="N260" s="173" t="str">
        <f>IFERROR(IF(MATCH(C260,'Portfolio Construction'!$AL:$AL,0),"Yes","No"),"No")</f>
        <v>No</v>
      </c>
      <c r="O260" s="173" t="str">
        <f>IFERROR(IF(MATCH(C260,'Portfolio Construction'!$AN:$AN,0),"Yes","No"),"No")</f>
        <v>No</v>
      </c>
      <c r="P260" s="173" t="str">
        <f>IFERROR(IF(MATCH(C260,'Portfolio Construction'!$AP:$AP,0),"Yes","No"),"No")</f>
        <v>No</v>
      </c>
      <c r="Q260" s="173" t="str">
        <f>IFERROR(IF(MATCH(C260,'Portfolio Construction'!$AR:$AR,0),"Yes","No"),"No")</f>
        <v>No</v>
      </c>
      <c r="R260" s="173" t="str">
        <f>IFERROR(IF(MATCH(C260,'Portfolio Construction'!$AT:$AT,0),"Yes","No"),"No")</f>
        <v>No</v>
      </c>
      <c r="S260" s="173" t="str">
        <f>IFERROR(IF(MATCH(C260,'Portfolio Construction'!$AV:$AV,0),"Yes","No"),"No")</f>
        <v>No</v>
      </c>
      <c r="T260" s="173" t="str">
        <f>IFERROR(IF(MATCH(C260,'Portfolio Construction'!$AX:$AX,0),"Yes","No"),"No")</f>
        <v>No</v>
      </c>
      <c r="U260" s="173" t="str">
        <f>IFERROR(IF(MATCH(C260,'Portfolio Construction'!$AZ:$AZ,0),"Yes","No"),"No")</f>
        <v>No</v>
      </c>
      <c r="V260" s="173" t="str">
        <f>IFERROR(IF(MATCH(C260,'Portfolio Construction'!$BB:$BB,0),"Yes","No"),"No")</f>
        <v>No</v>
      </c>
      <c r="W260" s="619">
        <f>IF(VLOOKUP($AU260,'FE Source'!$A:$W,3,FALSE)=0,"-",VLOOKUP($AU260,'FE Source'!$A:$W,3,FALSE))</f>
        <v>15</v>
      </c>
      <c r="X260" s="618">
        <f>IF(VLOOKUP($AU260,'FE Source'!$A:$W,4,FALSE)=0,"-",VLOOKUP($AU260,'FE Source'!$A:$W,4,FALSE))</f>
        <v>5.27</v>
      </c>
      <c r="Y260" s="618">
        <f>IF(VLOOKUP($AU260,'FE Source'!$A:$W,5,FALSE)=0,"-",VLOOKUP($AU260,'FE Source'!$A:$W,5,FALSE))</f>
        <v>1.02</v>
      </c>
      <c r="Z260" s="618">
        <f>IF(VLOOKUP($AU260,'FE Source'!$A:$W,6,FALSE)=0,"-",VLOOKUP($AU260,'FE Source'!$A:$W,6,FALSE))</f>
        <v>-16.87</v>
      </c>
      <c r="AA260" s="618">
        <f>IF(VLOOKUP($AU260,'FE Source'!$A:$W,7,FALSE)=0,"-",VLOOKUP($AU260,'FE Source'!$A:$W,7,FALSE))</f>
        <v>1.64</v>
      </c>
      <c r="AB260" s="618">
        <f>IF(VLOOKUP($AU260,'FE Source'!$A:$W,8,FALSE)=0,"-",VLOOKUP($AU260,'FE Source'!$A:$W,8,FALSE))</f>
        <v>6.49</v>
      </c>
      <c r="AC260" s="623">
        <f>IF(VLOOKUP($AU260,'FE Source'!$A:$W,9,FALSE)=0,"-",VLOOKUP($AU260,'FE Source'!$A:$W,9,FALSE))</f>
        <v>-0.09</v>
      </c>
      <c r="AD260" s="147">
        <f>IF(VLOOKUP($AU260,'FE Source'!$A:$W,10,FALSE)=0,"-",VLOOKUP($AU260,'FE Source'!$A:$W,10,FALSE))</f>
        <v>1.1000000000000001</v>
      </c>
      <c r="AE260" s="82">
        <f>IF(VLOOKUP($AU260,'FE Source'!$A:$W,11,FALSE)=0,"-",VLOOKUP($AU260,'FE Source'!$A:$W,11,FALSE))</f>
        <v>22.59</v>
      </c>
      <c r="AF260" s="82">
        <f>IF(VLOOKUP($AU260,'FE Source'!$A:$W,12,FALSE)=0,"-",VLOOKUP($AU260,'FE Source'!$A:$W,12,FALSE))</f>
        <v>-0.01</v>
      </c>
      <c r="AG260" s="130">
        <f>IF(VLOOKUP($AU260,'FE Source'!$A:$W,14,FALSE)=0,"-",VLOOKUP($AU260,'FE Source'!$A:$W,14,FALSE))</f>
        <v>-31.86</v>
      </c>
      <c r="AH260" s="173">
        <f>IF(VLOOKUP($AU260,'FE Source'!$A:$DJ,33,FALSE)=0,"-",VLOOKUP($AU260,'FE Source'!$A:$DJ,33,FALSE))</f>
        <v>114.89</v>
      </c>
      <c r="AI260" s="203">
        <f>IF(VLOOKUP($AU260,'FE Source'!$A:$Y,20,FALSE)=0,"-",VLOOKUP($AU260,'FE Source'!$A:$Y,20,FALSE))</f>
        <v>122.48</v>
      </c>
      <c r="AJ260" s="257">
        <f>IF(VLOOKUP($AU260,'FE Source'!$A:$DJ,34,FALSE)=0,"-",VLOOKUP($AU260,'FE Source'!$A:$DJ,34,FALSE))</f>
        <v>105.81</v>
      </c>
      <c r="AK260" s="257">
        <f>IF(VLOOKUP($AU260,'FE Source'!$A:$DJ,35,FALSE)=0,"-",VLOOKUP($AU260,'FE Source'!$A:$DJ,35,FALSE))</f>
        <v>122.13</v>
      </c>
      <c r="AL260" s="326">
        <f>IF(VLOOKUP($AU260,'FE Source'!$A:$Y,19,FALSE)=0,"-",VLOOKUP($AU260,'FE Source'!$A:$Y,19,FALSE))</f>
        <v>107.26</v>
      </c>
      <c r="AM260" s="259">
        <f>IF(VLOOKUP($AU260,'FE Source'!$A:$DJ,36,FALSE)=0,"-",VLOOKUP($AU260,'FE Source'!$A:$DJ,36,FALSE))</f>
        <v>102.76</v>
      </c>
      <c r="AN260" s="165">
        <f>IF(VLOOKUP($AU260,'FE Source'!$A:$W,13,FALSE)=0,"-",VLOOKUP($AU260,'FE Source'!$A:$W,13,FALSE))</f>
        <v>727.4</v>
      </c>
      <c r="AO260" s="198" t="str">
        <f>IF(J260="no","-",IF(VLOOKUP($AU260,'FE Source'!$A:$W,15,FALSE)=0,"-",VLOOKUP($AU260,'FE Source'!$A:$W,15,FALSE)))</f>
        <v>-</v>
      </c>
      <c r="AP260" s="201" t="str">
        <f>IF(AO260="-","-",IF(VLOOKUP($AU260,'FE Source'!$A:$Z,21,FALSE)=0,"-",IF(VLOOKUP($AU260,'FE Source'!$A:$Z,21,FALSE)=2,"Semi-Annual",IF(VLOOKUP($AU260,'FE Source'!$A:$Z,21,FALSE)=4,"Quarterly",IF(VLOOKUP($AU260,'FE Source'!$A:$Z,21,FALSE)=12,"Monthly","Annual")))))</f>
        <v>-</v>
      </c>
      <c r="AQ260" s="170">
        <f t="array" ref="AQ260">IF(VLOOKUP($AU260,'FE Source'!$A:$W,16,FALSE)=0,"-",VLOOKUP($AU260,'FE Source'!$A:$W,16,FALSE))</f>
        <v>2.0299999999999998</v>
      </c>
      <c r="AR260" s="175" t="str">
        <f>IF(VLOOKUP($AU260,'FE Source'!$A:$W,17,FALSE)=0,"-",VLOOKUP($AU260,'FE Source'!$A:$W,17,FALSE))</f>
        <v>Neutral</v>
      </c>
      <c r="AS260" s="173">
        <f>IF(VLOOKUP($AU260,'FE Source'!$AN:$AS,4,FALSE)="",VLOOKUP($AU260,'FE Source'!$AN:$AS,3,FALSE),VLOOKUP($AU260,'FE Source'!$AN:$AS,4,FALSE))</f>
        <v>47.59</v>
      </c>
      <c r="AT260" s="179">
        <f>IF(VLOOKUP($AU260,'FE Source'!$AN:$AS,5,FALSE)=0,"-",VLOOKUP($AU260,'FE Source'!$AN:$AS,5,FALSE))</f>
        <v>45783</v>
      </c>
      <c r="AU260" s="163" t="s">
        <v>3773</v>
      </c>
      <c r="BE260" s="219">
        <f>IF(VLOOKUP($AU260,'FE Source'!$A:$AK,22,FALSE)=0,"-",VLOOKUP($AU260,'FE Source'!$A:$AK,22,FALSE))</f>
        <v>-26.25</v>
      </c>
      <c r="BF260" s="219">
        <f>IF(VLOOKUP($AU260,'FE Source'!$A:$AK,23,FALSE)=0,"-",VLOOKUP($AU260,'FE Source'!$A:$AK,23,FALSE))</f>
        <v>27.58</v>
      </c>
      <c r="BG260" s="219">
        <f>IF(VLOOKUP($AU260,'FE Source'!$A:$AK,24,FALSE)=0,"-",VLOOKUP($AU260,'FE Source'!$A:$AK,24,FALSE))</f>
        <v>16.399999999999999</v>
      </c>
      <c r="BH260" s="219">
        <f>IF(VLOOKUP($AU260,'FE Source'!$A:$AK,25,FALSE)=0,"-",VLOOKUP($AU260,'FE Source'!$A:$AK,25,FALSE))</f>
        <v>-2.2000000000000002</v>
      </c>
      <c r="BI260" s="219">
        <f>IF(VLOOKUP($AU260,'FE Source'!$A:$AK,26,FALSE)=0,"-",VLOOKUP($AU260,'FE Source'!$A:$AK,26,FALSE))</f>
        <v>16.14</v>
      </c>
      <c r="BJ260" s="219">
        <f>IF(VLOOKUP($AU260,'FE Source'!$A:$AK,27,FALSE)=0,"-",VLOOKUP($AU260,'FE Source'!$A:$AK,27,FALSE))</f>
        <v>-19.43</v>
      </c>
      <c r="BK260" s="219">
        <f>IF(VLOOKUP($AU260,'FE Source'!$A:$AK,28,FALSE)=0,"-",VLOOKUP($AU260,'FE Source'!$A:$AK,28,FALSE))</f>
        <v>-13.72</v>
      </c>
      <c r="BL260" s="219">
        <f>IF(VLOOKUP($AU260,'FE Source'!$A:$AK,29,FALSE)=0,"-",VLOOKUP($AU260,'FE Source'!$A:$AK,29,FALSE))</f>
        <v>6.04</v>
      </c>
      <c r="BM260" s="219">
        <f>IF(VLOOKUP($AU260,'FE Source'!$A:$AK,30,FALSE)=0,"-",VLOOKUP($AU260,'FE Source'!$A:$AK,30,FALSE))</f>
        <v>34.79</v>
      </c>
      <c r="BN260" t="str">
        <f>IF(VLOOKUP($AU260,'FE Source'!$A:$AK,31,FALSE)="No Specified Index","-",IF(VLOOKUP($AU260,'FE Source'!$A:$AK,31,FALSE)=0,"-",VLOOKUP($AU260,'FE Source'!$A:$AK,31,FALSE)))</f>
        <v>MSCI EM Latin America Price Index in USD</v>
      </c>
      <c r="BO260" s="217">
        <f>IF(VLOOKUP($AU260,'FE Source'!$A:$AK,32,FALSE)=0,"-",VLOOKUP($AU260,'FE Source'!$A:$AK,32,FALSE))</f>
        <v>35438</v>
      </c>
      <c r="BP260" s="18">
        <f>IF(VLOOKUP($AU260,'FE Source'!$AZ:$BC,2,FALSE)=0,"-",VLOOKUP($AU260,'FE Source'!$AZ:$BC,2,FALSE))</f>
        <v>-10.73</v>
      </c>
      <c r="BQ260" s="18">
        <f>IF(VLOOKUP($AU260,'FE Source'!$AZ:$BC,3,FALSE)=0,"-",VLOOKUP($AU260,'FE Source'!$AZ:$BC,3,FALSE))</f>
        <v>-6.46</v>
      </c>
      <c r="BR260" s="18">
        <f>IF(VLOOKUP($AU260,'FE Source'!$AZ:$BC,4,FALSE)=0,"-",VLOOKUP($AU260,'FE Source'!$AZ:$BC,4,FALSE))</f>
        <v>-15.8</v>
      </c>
    </row>
    <row r="261" spans="1:70" ht="15" customHeight="1">
      <c r="A261" s="3"/>
      <c r="B261" s="159" t="str">
        <f>INDEX('UT - Retail'!$A$7:$A$1409,MATCH(AU261,'UT - Retail'!$U$7:$U$1409,0),1)</f>
        <v xml:space="preserve">Blackrock </v>
      </c>
      <c r="C261" s="710" t="str">
        <f>INDEX('UT - Retail'!$B$7:$B$1409,MATCH(AU261,'UT - Retail'!$U$7:$U$1409,0),1)</f>
        <v>Blackrock Latin American A2 SGD-H</v>
      </c>
      <c r="D261" s="711"/>
      <c r="E261" s="147" t="str">
        <f>VLOOKUP(C261,'UT - Retail'!$B:$K,8,FALSE)</f>
        <v>Equities</v>
      </c>
      <c r="F261" s="82" t="str">
        <f>VLOOKUP(C261,'UT - Retail'!$B:$K,9,FALSE)</f>
        <v>Latin America</v>
      </c>
      <c r="G261" s="82" t="str">
        <f>VLOOKUP(C261,'UT - Retail'!$B:$K,10,FALSE)</f>
        <v>General</v>
      </c>
      <c r="H261" s="82" t="str">
        <f>VLOOKUP(C261,'UT - Retail'!$B:$N,13,FALSE)</f>
        <v>No</v>
      </c>
      <c r="I261" s="82" t="str">
        <f>VLOOKUP(C261,'UT - Retail'!$B:$Q,14,FALSE)</f>
        <v>No</v>
      </c>
      <c r="J261" s="82" t="str">
        <f>VLOOKUP(C261,'UT - Retail'!$B:$Q,11,FALSE)</f>
        <v>No</v>
      </c>
      <c r="K261" s="130" t="str">
        <f>VLOOKUP(C261,'UT - Retail'!$B:$P,15,FALSE)</f>
        <v>Yes</v>
      </c>
      <c r="L261" s="82" t="str">
        <f>VLOOKUP(C261,'UT - Retail'!$B:$Q,16,FALSE)</f>
        <v>Both</v>
      </c>
      <c r="M261" s="173" t="str">
        <f>VLOOKUP(C261,'UT - Retail'!$B:$K,6,FALSE)</f>
        <v>SGD</v>
      </c>
      <c r="N261" s="173" t="str">
        <f>IFERROR(IF(MATCH(C261,'Portfolio Construction'!$AL:$AL,0),"Yes","No"),"No")</f>
        <v>No</v>
      </c>
      <c r="O261" s="173" t="str">
        <f>IFERROR(IF(MATCH(C261,'Portfolio Construction'!$AN:$AN,0),"Yes","No"),"No")</f>
        <v>No</v>
      </c>
      <c r="P261" s="173" t="str">
        <f>IFERROR(IF(MATCH(C261,'Portfolio Construction'!$AP:$AP,0),"Yes","No"),"No")</f>
        <v>No</v>
      </c>
      <c r="Q261" s="173" t="str">
        <f>IFERROR(IF(MATCH(C261,'Portfolio Construction'!$AR:$AR,0),"Yes","No"),"No")</f>
        <v>No</v>
      </c>
      <c r="R261" s="173" t="str">
        <f>IFERROR(IF(MATCH(C261,'Portfolio Construction'!$AT:$AT,0),"Yes","No"),"No")</f>
        <v>No</v>
      </c>
      <c r="S261" s="173" t="str">
        <f>IFERROR(IF(MATCH(C261,'Portfolio Construction'!$AV:$AV,0),"Yes","No"),"No")</f>
        <v>No</v>
      </c>
      <c r="T261" s="173" t="str">
        <f>IFERROR(IF(MATCH(C261,'Portfolio Construction'!$AX:$AX,0),"Yes","No"),"No")</f>
        <v>No</v>
      </c>
      <c r="U261" s="173" t="str">
        <f>IFERROR(IF(MATCH(C261,'Portfolio Construction'!$AZ:$AZ,0),"Yes","No"),"No")</f>
        <v>No</v>
      </c>
      <c r="V261" s="173" t="str">
        <f>IFERROR(IF(MATCH(C261,'Portfolio Construction'!$BB:$BB,0),"Yes","No"),"No")</f>
        <v>No</v>
      </c>
      <c r="W261" s="619">
        <f>IF(VLOOKUP($AU261,'FE Source'!$A:$W,3,FALSE)=0,"-",VLOOKUP($AU261,'FE Source'!$A:$W,3,FALSE))</f>
        <v>20.350000000000001</v>
      </c>
      <c r="X261" s="618">
        <f>IF(VLOOKUP($AU261,'FE Source'!$A:$W,4,FALSE)=0,"-",VLOOKUP($AU261,'FE Source'!$A:$W,4,FALSE))</f>
        <v>8.81</v>
      </c>
      <c r="Y261" s="618">
        <f>IF(VLOOKUP($AU261,'FE Source'!$A:$W,5,FALSE)=0,"-",VLOOKUP($AU261,'FE Source'!$A:$W,5,FALSE))</f>
        <v>3.15</v>
      </c>
      <c r="Z261" s="618">
        <f>IF(VLOOKUP($AU261,'FE Source'!$A:$W,6,FALSE)=0,"-",VLOOKUP($AU261,'FE Source'!$A:$W,6,FALSE))</f>
        <v>-15.11</v>
      </c>
      <c r="AA261" s="618">
        <f>IF(VLOOKUP($AU261,'FE Source'!$A:$W,7,FALSE)=0,"-",VLOOKUP($AU261,'FE Source'!$A:$W,7,FALSE))</f>
        <v>2.2599999999999998</v>
      </c>
      <c r="AB261" s="618">
        <f>IF(VLOOKUP($AU261,'FE Source'!$A:$W,8,FALSE)=0,"-",VLOOKUP($AU261,'FE Source'!$A:$W,8,FALSE))</f>
        <v>7.08</v>
      </c>
      <c r="AC261" s="623">
        <f>IF(VLOOKUP($AU261,'FE Source'!$A:$W,9,FALSE)=0,"-",VLOOKUP($AU261,'FE Source'!$A:$W,9,FALSE))</f>
        <v>-1.1000000000000001</v>
      </c>
      <c r="AD261" s="147">
        <f>IF(VLOOKUP($AU261,'FE Source'!$A:$W,10,FALSE)=0,"-",VLOOKUP($AU261,'FE Source'!$A:$W,10,FALSE))</f>
        <v>1.18</v>
      </c>
      <c r="AE261" s="82">
        <f>IF(VLOOKUP($AU261,'FE Source'!$A:$W,11,FALSE)=0,"-",VLOOKUP($AU261,'FE Source'!$A:$W,11,FALSE))</f>
        <v>24.99</v>
      </c>
      <c r="AF261" s="82">
        <f>IF(VLOOKUP($AU261,'FE Source'!$A:$W,12,FALSE)=0,"-",VLOOKUP($AU261,'FE Source'!$A:$W,12,FALSE))</f>
        <v>-0.01</v>
      </c>
      <c r="AG261" s="130">
        <f>IF(VLOOKUP($AU261,'FE Source'!$A:$W,14,FALSE)=0,"-",VLOOKUP($AU261,'FE Source'!$A:$W,14,FALSE))</f>
        <v>-35.47</v>
      </c>
      <c r="AH261" s="173">
        <f>IF(VLOOKUP($AU261,'FE Source'!$A:$DJ,33,FALSE)=0,"-",VLOOKUP($AU261,'FE Source'!$A:$DJ,33,FALSE))</f>
        <v>145.55000000000001</v>
      </c>
      <c r="AI261" s="203">
        <f>IF(VLOOKUP($AU261,'FE Source'!$A:$Y,20,FALSE)=0,"-",VLOOKUP($AU261,'FE Source'!$A:$Y,20,FALSE))</f>
        <v>141.02000000000001</v>
      </c>
      <c r="AJ261" s="257">
        <f>IF(VLOOKUP($AU261,'FE Source'!$A:$DJ,34,FALSE)=0,"-",VLOOKUP($AU261,'FE Source'!$A:$DJ,34,FALSE))</f>
        <v>126.01</v>
      </c>
      <c r="AK261" s="257">
        <f>IF(VLOOKUP($AU261,'FE Source'!$A:$DJ,35,FALSE)=0,"-",VLOOKUP($AU261,'FE Source'!$A:$DJ,35,FALSE))</f>
        <v>131.66999999999999</v>
      </c>
      <c r="AL261" s="326">
        <f>IF(VLOOKUP($AU261,'FE Source'!$A:$Y,19,FALSE)=0,"-",VLOOKUP($AU261,'FE Source'!$A:$Y,19,FALSE))</f>
        <v>113.23</v>
      </c>
      <c r="AM261" s="259">
        <f>IF(VLOOKUP($AU261,'FE Source'!$A:$DJ,36,FALSE)=0,"-",VLOOKUP($AU261,'FE Source'!$A:$DJ,36,FALSE))</f>
        <v>106.33</v>
      </c>
      <c r="AN261" s="165">
        <f>IF(VLOOKUP($AU261,'FE Source'!$A:$W,13,FALSE)=0,"-",VLOOKUP($AU261,'FE Source'!$A:$W,13,FALSE))</f>
        <v>727.4</v>
      </c>
      <c r="AO261" s="198" t="str">
        <f>IF(J261="no","-",IF(VLOOKUP($AU261,'FE Source'!$A:$W,15,FALSE)=0,"-",VLOOKUP($AU261,'FE Source'!$A:$W,15,FALSE)))</f>
        <v>-</v>
      </c>
      <c r="AP261" s="201" t="str">
        <f>IF(AO261="-","-",IF(VLOOKUP($AU261,'FE Source'!$A:$Z,21,FALSE)=0,"-",IF(VLOOKUP($AU261,'FE Source'!$A:$Z,21,FALSE)=2,"Semi-Annual",IF(VLOOKUP($AU261,'FE Source'!$A:$Z,21,FALSE)=4,"Quarterly",IF(VLOOKUP($AU261,'FE Source'!$A:$Z,21,FALSE)=12,"Monthly","Annual")))))</f>
        <v>-</v>
      </c>
      <c r="AQ261" s="170">
        <f t="array" ref="AQ261">IF(VLOOKUP($AU261,'FE Source'!$A:$W,16,FALSE)=0,"-",VLOOKUP($AU261,'FE Source'!$A:$W,16,FALSE))</f>
        <v>2.0299999999999998</v>
      </c>
      <c r="AR261" s="175" t="str">
        <f>IF(VLOOKUP($AU261,'FE Source'!$A:$W,17,FALSE)=0,"-",VLOOKUP($AU261,'FE Source'!$A:$W,17,FALSE))</f>
        <v>-</v>
      </c>
      <c r="AS261" s="173">
        <f>IF(VLOOKUP($AU261,'FE Source'!$AN:$AS,4,FALSE)="",VLOOKUP($AU261,'FE Source'!$AN:$AS,3,FALSE),VLOOKUP($AU261,'FE Source'!$AN:$AS,4,FALSE))</f>
        <v>5.56</v>
      </c>
      <c r="AT261" s="179">
        <f>IF(VLOOKUP($AU261,'FE Source'!$AN:$AS,5,FALSE)=0,"-",VLOOKUP($AU261,'FE Source'!$AN:$AS,5,FALSE))</f>
        <v>45783</v>
      </c>
      <c r="AU261" s="163" t="s">
        <v>1610</v>
      </c>
      <c r="BE261" s="219">
        <f>IF(VLOOKUP($AU261,'FE Source'!$A:$AK,22,FALSE)=0,"-",VLOOKUP($AU261,'FE Source'!$A:$AK,22,FALSE))</f>
        <v>-30.91</v>
      </c>
      <c r="BF261" s="219">
        <f>IF(VLOOKUP($AU261,'FE Source'!$A:$AK,23,FALSE)=0,"-",VLOOKUP($AU261,'FE Source'!$A:$AK,23,FALSE))</f>
        <v>23.97</v>
      </c>
      <c r="BG261" s="219">
        <f>IF(VLOOKUP($AU261,'FE Source'!$A:$AK,24,FALSE)=0,"-",VLOOKUP($AU261,'FE Source'!$A:$AK,24,FALSE))</f>
        <v>24.68</v>
      </c>
      <c r="BH261" s="219">
        <f>IF(VLOOKUP($AU261,'FE Source'!$A:$AK,25,FALSE)=0,"-",VLOOKUP($AU261,'FE Source'!$A:$AK,25,FALSE))</f>
        <v>-5.0199999999999996</v>
      </c>
      <c r="BI261" s="219">
        <f>IF(VLOOKUP($AU261,'FE Source'!$A:$AK,26,FALSE)=0,"-",VLOOKUP($AU261,'FE Source'!$A:$AK,26,FALSE))</f>
        <v>15.71</v>
      </c>
      <c r="BJ261" s="219">
        <f>IF(VLOOKUP($AU261,'FE Source'!$A:$AK,27,FALSE)=0,"-",VLOOKUP($AU261,'FE Source'!$A:$AK,27,FALSE))</f>
        <v>-19.760000000000002</v>
      </c>
      <c r="BK261" s="219">
        <f>IF(VLOOKUP($AU261,'FE Source'!$A:$AK,28,FALSE)=0,"-",VLOOKUP($AU261,'FE Source'!$A:$AK,28,FALSE))</f>
        <v>-15.91</v>
      </c>
      <c r="BL261" s="219">
        <f>IF(VLOOKUP($AU261,'FE Source'!$A:$AK,29,FALSE)=0,"-",VLOOKUP($AU261,'FE Source'!$A:$AK,29,FALSE))</f>
        <v>6.57</v>
      </c>
      <c r="BM261" s="219">
        <f>IF(VLOOKUP($AU261,'FE Source'!$A:$AK,30,FALSE)=0,"-",VLOOKUP($AU261,'FE Source'!$A:$AK,30,FALSE))</f>
        <v>33.83</v>
      </c>
      <c r="BN261" t="str">
        <f>IF(VLOOKUP($AU261,'FE Source'!$A:$AK,31,FALSE)="No Specified Index","-",IF(VLOOKUP($AU261,'FE Source'!$A:$AK,31,FALSE)=0,"-",VLOOKUP($AU261,'FE Source'!$A:$AK,31,FALSE)))</f>
        <v>MSCI EM Latin America Price Index in USD</v>
      </c>
      <c r="BO261" s="217">
        <f>IF(VLOOKUP($AU261,'FE Source'!$A:$AK,32,FALSE)=0,"-",VLOOKUP($AU261,'FE Source'!$A:$AK,32,FALSE))</f>
        <v>40571</v>
      </c>
      <c r="BP261" s="18">
        <f>IF(VLOOKUP($AU261,'FE Source'!$AZ:$BC,2,FALSE)=0,"-",VLOOKUP($AU261,'FE Source'!$AZ:$BC,2,FALSE))</f>
        <v>-10.84</v>
      </c>
      <c r="BQ261" s="18">
        <f>IF(VLOOKUP($AU261,'FE Source'!$AZ:$BC,3,FALSE)=0,"-",VLOOKUP($AU261,'FE Source'!$AZ:$BC,3,FALSE))</f>
        <v>-6.54</v>
      </c>
      <c r="BR261" s="18" t="str">
        <f>IF(VLOOKUP($AU261,'FE Source'!$AZ:$BC,4,FALSE)=0,"-",VLOOKUP($AU261,'FE Source'!$AZ:$BC,4,FALSE))</f>
        <v>-</v>
      </c>
    </row>
    <row r="262" spans="1:70" ht="15" customHeight="1">
      <c r="A262" s="3"/>
      <c r="B262" s="159" t="str">
        <f>INDEX('UT - Retail'!$A$7:$A$1409,MATCH(AU262,'UT - Retail'!$U$7:$U$1409,0),1)</f>
        <v xml:space="preserve">Blackrock </v>
      </c>
      <c r="C262" s="710" t="str">
        <f>INDEX('UT - Retail'!$B$7:$B$1409,MATCH(AU262,'UT - Retail'!$U$7:$U$1409,0),1)</f>
        <v>Blackrock Latin American A2 USD</v>
      </c>
      <c r="D262" s="711"/>
      <c r="E262" s="147" t="str">
        <f>VLOOKUP(C262,'UT - Retail'!$B:$K,8,FALSE)</f>
        <v>Equities</v>
      </c>
      <c r="F262" s="82" t="str">
        <f>VLOOKUP(C262,'UT - Retail'!$B:$K,9,FALSE)</f>
        <v>Latin America</v>
      </c>
      <c r="G262" s="82" t="str">
        <f>VLOOKUP(C262,'UT - Retail'!$B:$K,10,FALSE)</f>
        <v>General</v>
      </c>
      <c r="H262" s="82" t="str">
        <f>VLOOKUP(C262,'UT - Retail'!$B:$N,13,FALSE)</f>
        <v>No</v>
      </c>
      <c r="I262" s="82" t="str">
        <f>VLOOKUP(C262,'UT - Retail'!$B:$Q,14,FALSE)</f>
        <v>No</v>
      </c>
      <c r="J262" s="82" t="str">
        <f>VLOOKUP(C262,'UT - Retail'!$B:$Q,11,FALSE)</f>
        <v>No</v>
      </c>
      <c r="K262" s="130" t="str">
        <f>VLOOKUP(C262,'UT - Retail'!$B:$P,15,FALSE)</f>
        <v>Yes</v>
      </c>
      <c r="L262" s="82" t="str">
        <f>VLOOKUP(C262,'UT - Retail'!$B:$Q,16,FALSE)</f>
        <v>Both</v>
      </c>
      <c r="M262" s="173" t="str">
        <f>VLOOKUP(C262,'UT - Retail'!$B:$K,6,FALSE)</f>
        <v>USD</v>
      </c>
      <c r="N262" s="173" t="str">
        <f>IFERROR(IF(MATCH(C262,'Portfolio Construction'!$AL:$AL,0),"Yes","No"),"No")</f>
        <v>No</v>
      </c>
      <c r="O262" s="173" t="str">
        <f>IFERROR(IF(MATCH(C262,'Portfolio Construction'!$AN:$AN,0),"Yes","No"),"No")</f>
        <v>No</v>
      </c>
      <c r="P262" s="173" t="str">
        <f>IFERROR(IF(MATCH(C262,'Portfolio Construction'!$AP:$AP,0),"Yes","No"),"No")</f>
        <v>No</v>
      </c>
      <c r="Q262" s="173" t="str">
        <f>IFERROR(IF(MATCH(C262,'Portfolio Construction'!$AR:$AR,0),"Yes","No"),"No")</f>
        <v>No</v>
      </c>
      <c r="R262" s="173" t="str">
        <f>IFERROR(IF(MATCH(C262,'Portfolio Construction'!$AT:$AT,0),"Yes","No"),"No")</f>
        <v>No</v>
      </c>
      <c r="S262" s="173" t="str">
        <f>IFERROR(IF(MATCH(C262,'Portfolio Construction'!$AV:$AV,0),"Yes","No"),"No")</f>
        <v>No</v>
      </c>
      <c r="T262" s="173" t="str">
        <f>IFERROR(IF(MATCH(C262,'Portfolio Construction'!$AX:$AX,0),"Yes","No"),"No")</f>
        <v>No</v>
      </c>
      <c r="U262" s="173" t="str">
        <f>IFERROR(IF(MATCH(C262,'Portfolio Construction'!$AZ:$AZ,0),"Yes","No"),"No")</f>
        <v>No</v>
      </c>
      <c r="V262" s="173" t="str">
        <f>IFERROR(IF(MATCH(C262,'Portfolio Construction'!$BB:$BB,0),"Yes","No"),"No")</f>
        <v>No</v>
      </c>
      <c r="W262" s="619">
        <f>IF(VLOOKUP($AU262,'FE Source'!$A:$W,3,FALSE)=0,"-",VLOOKUP($AU262,'FE Source'!$A:$W,3,FALSE))</f>
        <v>15.08</v>
      </c>
      <c r="X262" s="618">
        <f>IF(VLOOKUP($AU262,'FE Source'!$A:$W,4,FALSE)=0,"-",VLOOKUP($AU262,'FE Source'!$A:$W,4,FALSE))</f>
        <v>5.05</v>
      </c>
      <c r="Y262" s="618">
        <f>IF(VLOOKUP($AU262,'FE Source'!$A:$W,5,FALSE)=0,"-",VLOOKUP($AU262,'FE Source'!$A:$W,5,FALSE))</f>
        <v>1.33</v>
      </c>
      <c r="Z262" s="618">
        <f>IF(VLOOKUP($AU262,'FE Source'!$A:$W,6,FALSE)=0,"-",VLOOKUP($AU262,'FE Source'!$A:$W,6,FALSE))</f>
        <v>-16.809999999999999</v>
      </c>
      <c r="AA262" s="618">
        <f>IF(VLOOKUP($AU262,'FE Source'!$A:$W,7,FALSE)=0,"-",VLOOKUP($AU262,'FE Source'!$A:$W,7,FALSE))</f>
        <v>1.75</v>
      </c>
      <c r="AB262" s="618">
        <f>IF(VLOOKUP($AU262,'FE Source'!$A:$W,8,FALSE)=0,"-",VLOOKUP($AU262,'FE Source'!$A:$W,8,FALSE))</f>
        <v>6.5</v>
      </c>
      <c r="AC262" s="623">
        <f>IF(VLOOKUP($AU262,'FE Source'!$A:$W,9,FALSE)=0,"-",VLOOKUP($AU262,'FE Source'!$A:$W,9,FALSE))</f>
        <v>-0.09</v>
      </c>
      <c r="AD262" s="147">
        <f>IF(VLOOKUP($AU262,'FE Source'!$A:$W,10,FALSE)=0,"-",VLOOKUP($AU262,'FE Source'!$A:$W,10,FALSE))</f>
        <v>1.08</v>
      </c>
      <c r="AE262" s="82">
        <f>IF(VLOOKUP($AU262,'FE Source'!$A:$W,11,FALSE)=0,"-",VLOOKUP($AU262,'FE Source'!$A:$W,11,FALSE))</f>
        <v>22.38</v>
      </c>
      <c r="AF262" s="82">
        <f>IF(VLOOKUP($AU262,'FE Source'!$A:$W,12,FALSE)=0,"-",VLOOKUP($AU262,'FE Source'!$A:$W,12,FALSE))</f>
        <v>-0.01</v>
      </c>
      <c r="AG262" s="130">
        <f>IF(VLOOKUP($AU262,'FE Source'!$A:$W,14,FALSE)=0,"-",VLOOKUP($AU262,'FE Source'!$A:$W,14,FALSE))</f>
        <v>-31.77</v>
      </c>
      <c r="AH262" s="173">
        <f>IF(VLOOKUP($AU262,'FE Source'!$A:$DJ,33,FALSE)=0,"-",VLOOKUP($AU262,'FE Source'!$A:$DJ,33,FALSE))</f>
        <v>111.55</v>
      </c>
      <c r="AI262" s="203">
        <f>IF(VLOOKUP($AU262,'FE Source'!$A:$Y,20,FALSE)=0,"-",VLOOKUP($AU262,'FE Source'!$A:$Y,20,FALSE))</f>
        <v>119.15</v>
      </c>
      <c r="AJ262" s="257">
        <f>IF(VLOOKUP($AU262,'FE Source'!$A:$DJ,34,FALSE)=0,"-",VLOOKUP($AU262,'FE Source'!$A:$DJ,34,FALSE))</f>
        <v>103.95</v>
      </c>
      <c r="AK262" s="257">
        <f>IF(VLOOKUP($AU262,'FE Source'!$A:$DJ,35,FALSE)=0,"-",VLOOKUP($AU262,'FE Source'!$A:$DJ,35,FALSE))</f>
        <v>121.24</v>
      </c>
      <c r="AL262" s="326">
        <f>IF(VLOOKUP($AU262,'FE Source'!$A:$Y,19,FALSE)=0,"-",VLOOKUP($AU262,'FE Source'!$A:$Y,19,FALSE))</f>
        <v>106.3</v>
      </c>
      <c r="AM262" s="259">
        <f>IF(VLOOKUP($AU262,'FE Source'!$A:$DJ,36,FALSE)=0,"-",VLOOKUP($AU262,'FE Source'!$A:$DJ,36,FALSE))</f>
        <v>102.16</v>
      </c>
      <c r="AN262" s="165">
        <f>IF(VLOOKUP($AU262,'FE Source'!$A:$W,13,FALSE)=0,"-",VLOOKUP($AU262,'FE Source'!$A:$W,13,FALSE))</f>
        <v>727.4</v>
      </c>
      <c r="AO262" s="198" t="str">
        <f>IF(J262="no","-",IF(VLOOKUP($AU262,'FE Source'!$A:$W,15,FALSE)=0,"-",VLOOKUP($AU262,'FE Source'!$A:$W,15,FALSE)))</f>
        <v>-</v>
      </c>
      <c r="AP262" s="201" t="str">
        <f>IF(AO262="-","-",IF(VLOOKUP($AU262,'FE Source'!$A:$Z,21,FALSE)=0,"-",IF(VLOOKUP($AU262,'FE Source'!$A:$Z,21,FALSE)=2,"Semi-Annual",IF(VLOOKUP($AU262,'FE Source'!$A:$Z,21,FALSE)=4,"Quarterly",IF(VLOOKUP($AU262,'FE Source'!$A:$Z,21,FALSE)=12,"Monthly","Annual")))))</f>
        <v>-</v>
      </c>
      <c r="AQ262" s="170">
        <f t="array" ref="AQ262">IF(VLOOKUP($AU262,'FE Source'!$A:$W,16,FALSE)=0,"-",VLOOKUP($AU262,'FE Source'!$A:$W,16,FALSE))</f>
        <v>2.0299999999999998</v>
      </c>
      <c r="AR262" s="175" t="str">
        <f>IF(VLOOKUP($AU262,'FE Source'!$A:$W,17,FALSE)=0,"-",VLOOKUP($AU262,'FE Source'!$A:$W,17,FALSE))</f>
        <v>Neutral</v>
      </c>
      <c r="AS262" s="173">
        <f>IF(VLOOKUP($AU262,'FE Source'!$AN:$AS,4,FALSE)="",VLOOKUP($AU262,'FE Source'!$AN:$AS,3,FALSE),VLOOKUP($AU262,'FE Source'!$AN:$AS,4,FALSE))</f>
        <v>63.7</v>
      </c>
      <c r="AT262" s="179">
        <f>IF(VLOOKUP($AU262,'FE Source'!$AN:$AS,5,FALSE)=0,"-",VLOOKUP($AU262,'FE Source'!$AN:$AS,5,FALSE))</f>
        <v>45783</v>
      </c>
      <c r="AU262" s="163" t="s">
        <v>1611</v>
      </c>
      <c r="BE262" s="219">
        <f>IF(VLOOKUP($AU262,'FE Source'!$A:$AK,22,FALSE)=0,"-",VLOOKUP($AU262,'FE Source'!$A:$AK,22,FALSE))</f>
        <v>-25.79</v>
      </c>
      <c r="BF262" s="219">
        <f>IF(VLOOKUP($AU262,'FE Source'!$A:$AK,23,FALSE)=0,"-",VLOOKUP($AU262,'FE Source'!$A:$AK,23,FALSE))</f>
        <v>27.26</v>
      </c>
      <c r="BG262" s="219">
        <f>IF(VLOOKUP($AU262,'FE Source'!$A:$AK,24,FALSE)=0,"-",VLOOKUP($AU262,'FE Source'!$A:$AK,24,FALSE))</f>
        <v>16.12</v>
      </c>
      <c r="BH262" s="219">
        <f>IF(VLOOKUP($AU262,'FE Source'!$A:$AK,25,FALSE)=0,"-",VLOOKUP($AU262,'FE Source'!$A:$AK,25,FALSE))</f>
        <v>-1.66</v>
      </c>
      <c r="BI262" s="219">
        <f>IF(VLOOKUP($AU262,'FE Source'!$A:$AK,26,FALSE)=0,"-",VLOOKUP($AU262,'FE Source'!$A:$AK,26,FALSE))</f>
        <v>15.29</v>
      </c>
      <c r="BJ262" s="219">
        <f>IF(VLOOKUP($AU262,'FE Source'!$A:$AK,27,FALSE)=0,"-",VLOOKUP($AU262,'FE Source'!$A:$AK,27,FALSE))</f>
        <v>-19.29</v>
      </c>
      <c r="BK262" s="219">
        <f>IF(VLOOKUP($AU262,'FE Source'!$A:$AK,28,FALSE)=0,"-",VLOOKUP($AU262,'FE Source'!$A:$AK,28,FALSE))</f>
        <v>-13.85</v>
      </c>
      <c r="BL262" s="219">
        <f>IF(VLOOKUP($AU262,'FE Source'!$A:$AK,29,FALSE)=0,"-",VLOOKUP($AU262,'FE Source'!$A:$AK,29,FALSE))</f>
        <v>6.71</v>
      </c>
      <c r="BM262" s="219">
        <f>IF(VLOOKUP($AU262,'FE Source'!$A:$AK,30,FALSE)=0,"-",VLOOKUP($AU262,'FE Source'!$A:$AK,30,FALSE))</f>
        <v>34.1</v>
      </c>
      <c r="BN262" t="str">
        <f>IF(VLOOKUP($AU262,'FE Source'!$A:$AK,31,FALSE)="No Specified Index","-",IF(VLOOKUP($AU262,'FE Source'!$A:$AK,31,FALSE)=0,"-",VLOOKUP($AU262,'FE Source'!$A:$AK,31,FALSE)))</f>
        <v>MSCI EM Latin America Price Index in USD</v>
      </c>
      <c r="BO262" s="217">
        <f>IF(VLOOKUP($AU262,'FE Source'!$A:$AK,32,FALSE)=0,"-",VLOOKUP($AU262,'FE Source'!$A:$AK,32,FALSE))</f>
        <v>35439</v>
      </c>
      <c r="BP262" s="18">
        <f>IF(VLOOKUP($AU262,'FE Source'!$AZ:$BC,2,FALSE)=0,"-",VLOOKUP($AU262,'FE Source'!$AZ:$BC,2,FALSE))</f>
        <v>-10.5</v>
      </c>
      <c r="BQ262" s="18">
        <f>IF(VLOOKUP($AU262,'FE Source'!$AZ:$BC,3,FALSE)=0,"-",VLOOKUP($AU262,'FE Source'!$AZ:$BC,3,FALSE))</f>
        <v>-6.64</v>
      </c>
      <c r="BR262" s="18">
        <f>IF(VLOOKUP($AU262,'FE Source'!$AZ:$BC,4,FALSE)=0,"-",VLOOKUP($AU262,'FE Source'!$AZ:$BC,4,FALSE))</f>
        <v>-16.23</v>
      </c>
    </row>
    <row r="263" spans="1:70" ht="15" customHeight="1">
      <c r="A263" s="3"/>
      <c r="B263" s="159" t="str">
        <f>INDEX('UT - Retail'!$A$7:$A$1409,MATCH(AU263,'UT - Retail'!$U$7:$U$1409,0),1)</f>
        <v xml:space="preserve">Blackrock </v>
      </c>
      <c r="C263" s="710" t="str">
        <f>INDEX('UT - Retail'!$B$7:$B$1409,MATCH(AU263,'UT - Retail'!$U$7:$U$1409,0),1)</f>
        <v>Blackrock Natural Resources A2 USD</v>
      </c>
      <c r="D263" s="711"/>
      <c r="E263" s="147" t="str">
        <f>VLOOKUP(C263,'UT - Retail'!$B:$K,8,FALSE)</f>
        <v>Equities</v>
      </c>
      <c r="F263" s="82" t="str">
        <f>VLOOKUP(C263,'UT - Retail'!$B:$K,9,FALSE)</f>
        <v>Global</v>
      </c>
      <c r="G263" s="82" t="str">
        <f>VLOOKUP(C263,'UT - Retail'!$B:$K,10,FALSE)</f>
        <v>Resources</v>
      </c>
      <c r="H263" s="82" t="str">
        <f>VLOOKUP(C263,'UT - Retail'!$B:$N,13,FALSE)</f>
        <v>No</v>
      </c>
      <c r="I263" s="82" t="str">
        <f>VLOOKUP(C263,'UT - Retail'!$B:$Q,14,FALSE)</f>
        <v>No</v>
      </c>
      <c r="J263" s="82" t="str">
        <f>VLOOKUP(C263,'UT - Retail'!$B:$Q,11,FALSE)</f>
        <v>No</v>
      </c>
      <c r="K263" s="130" t="str">
        <f>VLOOKUP(C263,'UT - Retail'!$B:$P,15,FALSE)</f>
        <v>Yes</v>
      </c>
      <c r="L263" s="82" t="str">
        <f>VLOOKUP(C263,'UT - Retail'!$B:$Q,16,FALSE)</f>
        <v>Both</v>
      </c>
      <c r="M263" s="173" t="str">
        <f>VLOOKUP(C263,'UT - Retail'!$B:$K,6,FALSE)</f>
        <v>USD</v>
      </c>
      <c r="N263" s="173" t="str">
        <f>IFERROR(IF(MATCH(C263,'Portfolio Construction'!$AL:$AL,0),"Yes","No"),"No")</f>
        <v>No</v>
      </c>
      <c r="O263" s="173" t="str">
        <f>IFERROR(IF(MATCH(C263,'Portfolio Construction'!$AN:$AN,0),"Yes","No"),"No")</f>
        <v>No</v>
      </c>
      <c r="P263" s="173" t="str">
        <f>IFERROR(IF(MATCH(C263,'Portfolio Construction'!$AP:$AP,0),"Yes","No"),"No")</f>
        <v>No</v>
      </c>
      <c r="Q263" s="173" t="str">
        <f>IFERROR(IF(MATCH(C263,'Portfolio Construction'!$AR:$AR,0),"Yes","No"),"No")</f>
        <v>No</v>
      </c>
      <c r="R263" s="173" t="str">
        <f>IFERROR(IF(MATCH(C263,'Portfolio Construction'!$AT:$AT,0),"Yes","No"),"No")</f>
        <v>No</v>
      </c>
      <c r="S263" s="173" t="str">
        <f>IFERROR(IF(MATCH(C263,'Portfolio Construction'!$AV:$AV,0),"Yes","No"),"No")</f>
        <v>No</v>
      </c>
      <c r="T263" s="173" t="str">
        <f>IFERROR(IF(MATCH(C263,'Portfolio Construction'!$AX:$AX,0),"Yes","No"),"No")</f>
        <v>No</v>
      </c>
      <c r="U263" s="173" t="str">
        <f>IFERROR(IF(MATCH(C263,'Portfolio Construction'!$AZ:$AZ,0),"Yes","No"),"No")</f>
        <v>No</v>
      </c>
      <c r="V263" s="173" t="str">
        <f>IFERROR(IF(MATCH(C263,'Portfolio Construction'!$BB:$BB,0),"Yes","No"),"No")</f>
        <v>No</v>
      </c>
      <c r="W263" s="619">
        <f>IF(VLOOKUP($AU263,'FE Source'!$A:$W,3,FALSE)=0,"-",VLOOKUP($AU263,'FE Source'!$A:$W,3,FALSE))</f>
        <v>-3.42</v>
      </c>
      <c r="X263" s="618">
        <f>IF(VLOOKUP($AU263,'FE Source'!$A:$W,4,FALSE)=0,"-",VLOOKUP($AU263,'FE Source'!$A:$W,4,FALSE))</f>
        <v>1.43</v>
      </c>
      <c r="Y263" s="618">
        <f>IF(VLOOKUP($AU263,'FE Source'!$A:$W,5,FALSE)=0,"-",VLOOKUP($AU263,'FE Source'!$A:$W,5,FALSE))</f>
        <v>-8.9600000000000009</v>
      </c>
      <c r="Z263" s="618">
        <f>IF(VLOOKUP($AU263,'FE Source'!$A:$W,6,FALSE)=0,"-",VLOOKUP($AU263,'FE Source'!$A:$W,6,FALSE))</f>
        <v>-10.83</v>
      </c>
      <c r="AA263" s="618">
        <f>IF(VLOOKUP($AU263,'FE Source'!$A:$W,7,FALSE)=0,"-",VLOOKUP($AU263,'FE Source'!$A:$W,7,FALSE))</f>
        <v>-3.46</v>
      </c>
      <c r="AB263" s="618">
        <f>IF(VLOOKUP($AU263,'FE Source'!$A:$W,8,FALSE)=0,"-",VLOOKUP($AU263,'FE Source'!$A:$W,8,FALSE))</f>
        <v>12.2</v>
      </c>
      <c r="AC263" s="623">
        <f>IF(VLOOKUP($AU263,'FE Source'!$A:$W,9,FALSE)=0,"-",VLOOKUP($AU263,'FE Source'!$A:$W,9,FALSE))</f>
        <v>4.22</v>
      </c>
      <c r="AD263" s="147">
        <f>IF(VLOOKUP($AU263,'FE Source'!$A:$W,10,FALSE)=0,"-",VLOOKUP($AU263,'FE Source'!$A:$W,10,FALSE))</f>
        <v>1.1200000000000001</v>
      </c>
      <c r="AE263" s="82">
        <f>IF(VLOOKUP($AU263,'FE Source'!$A:$W,11,FALSE)=0,"-",VLOOKUP($AU263,'FE Source'!$A:$W,11,FALSE))</f>
        <v>17.87</v>
      </c>
      <c r="AF263" s="82">
        <f>IF(VLOOKUP($AU263,'FE Source'!$A:$W,12,FALSE)=0,"-",VLOOKUP($AU263,'FE Source'!$A:$W,12,FALSE))</f>
        <v>-0.01</v>
      </c>
      <c r="AG263" s="130">
        <f>IF(VLOOKUP($AU263,'FE Source'!$A:$W,14,FALSE)=0,"-",VLOOKUP($AU263,'FE Source'!$A:$W,14,FALSE))</f>
        <v>-17.2</v>
      </c>
      <c r="AH263" s="173">
        <f>IF(VLOOKUP($AU263,'FE Source'!$A:$DJ,33,FALSE)=0,"-",VLOOKUP($AU263,'FE Source'!$A:$DJ,33,FALSE))</f>
        <v>74.37</v>
      </c>
      <c r="AI263" s="203">
        <f>IF(VLOOKUP($AU263,'FE Source'!$A:$Y,20,FALSE)=0,"-",VLOOKUP($AU263,'FE Source'!$A:$Y,20,FALSE))</f>
        <v>106.2</v>
      </c>
      <c r="AJ263" s="257">
        <f>IF(VLOOKUP($AU263,'FE Source'!$A:$DJ,34,FALSE)=0,"-",VLOOKUP($AU263,'FE Source'!$A:$DJ,34,FALSE))</f>
        <v>121.11</v>
      </c>
      <c r="AK263" s="257">
        <f>IF(VLOOKUP($AU263,'FE Source'!$A:$DJ,35,FALSE)=0,"-",VLOOKUP($AU263,'FE Source'!$A:$DJ,35,FALSE))</f>
        <v>110.6</v>
      </c>
      <c r="AL263" s="326">
        <f>IF(VLOOKUP($AU263,'FE Source'!$A:$Y,19,FALSE)=0,"-",VLOOKUP($AU263,'FE Source'!$A:$Y,19,FALSE))</f>
        <v>107.37</v>
      </c>
      <c r="AM263" s="259">
        <f>IF(VLOOKUP($AU263,'FE Source'!$A:$DJ,36,FALSE)=0,"-",VLOOKUP($AU263,'FE Source'!$A:$DJ,36,FALSE))</f>
        <v>106.57</v>
      </c>
      <c r="AN263" s="165">
        <f>IF(VLOOKUP($AU263,'FE Source'!$A:$W,13,FALSE)=0,"-",VLOOKUP($AU263,'FE Source'!$A:$W,13,FALSE))</f>
        <v>361.6</v>
      </c>
      <c r="AO263" s="198" t="str">
        <f>IF(J263="no","-",IF(VLOOKUP($AU263,'FE Source'!$A:$W,15,FALSE)=0,"-",VLOOKUP($AU263,'FE Source'!$A:$W,15,FALSE)))</f>
        <v>-</v>
      </c>
      <c r="AP263" s="201" t="str">
        <f>IF(AO263="-","-",IF(VLOOKUP($AU263,'FE Source'!$A:$Z,21,FALSE)=0,"-",IF(VLOOKUP($AU263,'FE Source'!$A:$Z,21,FALSE)=2,"Semi-Annual",IF(VLOOKUP($AU263,'FE Source'!$A:$Z,21,FALSE)=4,"Quarterly",IF(VLOOKUP($AU263,'FE Source'!$A:$Z,21,FALSE)=12,"Monthly","Annual")))))</f>
        <v>-</v>
      </c>
      <c r="AQ263" s="170">
        <f t="array" ref="AQ263">IF(VLOOKUP($AU263,'FE Source'!$A:$W,16,FALSE)=0,"-",VLOOKUP($AU263,'FE Source'!$A:$W,16,FALSE))</f>
        <v>1.77</v>
      </c>
      <c r="AR263" s="175" t="str">
        <f>IF(VLOOKUP($AU263,'FE Source'!$A:$W,17,FALSE)=0,"-",VLOOKUP($AU263,'FE Source'!$A:$W,17,FALSE))</f>
        <v>Neutral</v>
      </c>
      <c r="AS263" s="173">
        <f>IF(VLOOKUP($AU263,'FE Source'!$AN:$AS,4,FALSE)="",VLOOKUP($AU263,'FE Source'!$AN:$AS,3,FALSE),VLOOKUP($AU263,'FE Source'!$AN:$AS,4,FALSE))</f>
        <v>12.61</v>
      </c>
      <c r="AT263" s="179">
        <f>IF(VLOOKUP($AU263,'FE Source'!$AN:$AS,5,FALSE)=0,"-",VLOOKUP($AU263,'FE Source'!$AN:$AS,5,FALSE))</f>
        <v>45783</v>
      </c>
      <c r="AU263" s="163" t="s">
        <v>8340</v>
      </c>
      <c r="BE263" s="219">
        <f>IF(VLOOKUP($AU263,'FE Source'!$A:$AK,22,FALSE)=0,"-",VLOOKUP($AU263,'FE Source'!$A:$AK,22,FALSE))</f>
        <v>-19.57</v>
      </c>
      <c r="BF263" s="219">
        <f>IF(VLOOKUP($AU263,'FE Source'!$A:$AK,23,FALSE)=0,"-",VLOOKUP($AU263,'FE Source'!$A:$AK,23,FALSE))</f>
        <v>34.56</v>
      </c>
      <c r="BG263" s="219">
        <f>IF(VLOOKUP($AU263,'FE Source'!$A:$AK,24,FALSE)=0,"-",VLOOKUP($AU263,'FE Source'!$A:$AK,24,FALSE))</f>
        <v>4.67</v>
      </c>
      <c r="BH263" s="219">
        <f>IF(VLOOKUP($AU263,'FE Source'!$A:$AK,25,FALSE)=0,"-",VLOOKUP($AU263,'FE Source'!$A:$AK,25,FALSE))</f>
        <v>-17.02</v>
      </c>
      <c r="BI263" s="219">
        <f>IF(VLOOKUP($AU263,'FE Source'!$A:$AK,26,FALSE)=0,"-",VLOOKUP($AU263,'FE Source'!$A:$AK,26,FALSE))</f>
        <v>13.94</v>
      </c>
      <c r="BJ263" s="219">
        <f>IF(VLOOKUP($AU263,'FE Source'!$A:$AK,27,FALSE)=0,"-",VLOOKUP($AU263,'FE Source'!$A:$AK,27,FALSE))</f>
        <v>0.47</v>
      </c>
      <c r="BK263" s="219">
        <f>IF(VLOOKUP($AU263,'FE Source'!$A:$AK,28,FALSE)=0,"-",VLOOKUP($AU263,'FE Source'!$A:$AK,28,FALSE))</f>
        <v>31.93</v>
      </c>
      <c r="BL263" s="219">
        <f>IF(VLOOKUP($AU263,'FE Source'!$A:$AK,29,FALSE)=0,"-",VLOOKUP($AU263,'FE Source'!$A:$AK,29,FALSE))</f>
        <v>16.170000000000002</v>
      </c>
      <c r="BM263" s="219">
        <f>IF(VLOOKUP($AU263,'FE Source'!$A:$AK,30,FALSE)=0,"-",VLOOKUP($AU263,'FE Source'!$A:$AK,30,FALSE))</f>
        <v>-3.58</v>
      </c>
      <c r="BN263" t="str">
        <f>IF(VLOOKUP($AU263,'FE Source'!$A:$AK,31,FALSE)="No Specified Index","-",IF(VLOOKUP($AU263,'FE Source'!$A:$AK,31,FALSE)=0,"-",VLOOKUP($AU263,'FE Source'!$A:$AK,31,FALSE)))</f>
        <v>S&amp;P Global Natural Resources</v>
      </c>
      <c r="BO263" s="217">
        <f>IF(VLOOKUP($AU263,'FE Source'!$A:$AK,32,FALSE)=0,"-",VLOOKUP($AU263,'FE Source'!$A:$AK,32,FALSE))</f>
        <v>40648</v>
      </c>
      <c r="BP263" s="18">
        <f>IF(VLOOKUP($AU263,'FE Source'!$AZ:$BC,2,FALSE)=0,"-",VLOOKUP($AU263,'FE Source'!$AZ:$BC,2,FALSE))</f>
        <v>-6.57</v>
      </c>
      <c r="BQ263" s="18">
        <f>IF(VLOOKUP($AU263,'FE Source'!$AZ:$BC,3,FALSE)=0,"-",VLOOKUP($AU263,'FE Source'!$AZ:$BC,3,FALSE))</f>
        <v>-6.85</v>
      </c>
      <c r="BR263" s="18" t="str">
        <f>IF(VLOOKUP($AU263,'FE Source'!$AZ:$BC,4,FALSE)=0,"-",VLOOKUP($AU263,'FE Source'!$AZ:$BC,4,FALSE))</f>
        <v>-</v>
      </c>
    </row>
    <row r="264" spans="1:70" ht="15" customHeight="1">
      <c r="A264" s="3"/>
      <c r="B264" s="159" t="str">
        <f>INDEX('UT - Retail'!$A$7:$A$1409,MATCH(AU264,'UT - Retail'!$U$7:$U$1409,0),1)</f>
        <v xml:space="preserve">Blackrock </v>
      </c>
      <c r="C264" s="710" t="str">
        <f>INDEX('UT - Retail'!$B$7:$B$1409,MATCH(AU264,'UT - Retail'!$U$7:$U$1409,0),1)</f>
        <v>Blackrock Natural Resources A3 USD</v>
      </c>
      <c r="D264" s="711"/>
      <c r="E264" s="147" t="str">
        <f>VLOOKUP(C264,'UT - Retail'!$B:$K,8,FALSE)</f>
        <v>Equities</v>
      </c>
      <c r="F264" s="82" t="str">
        <f>VLOOKUP(C264,'UT - Retail'!$B:$K,9,FALSE)</f>
        <v>Global</v>
      </c>
      <c r="G264" s="82" t="str">
        <f>VLOOKUP(C264,'UT - Retail'!$B:$K,10,FALSE)</f>
        <v>Resources</v>
      </c>
      <c r="H264" s="82" t="str">
        <f>VLOOKUP(C264,'UT - Retail'!$B:$N,13,FALSE)</f>
        <v>No</v>
      </c>
      <c r="I264" s="82" t="str">
        <f>VLOOKUP(C264,'UT - Retail'!$B:$Q,14,FALSE)</f>
        <v>No</v>
      </c>
      <c r="J264" s="82" t="str">
        <f>VLOOKUP(C264,'UT - Retail'!$B:$Q,11,FALSE)</f>
        <v>Yes</v>
      </c>
      <c r="K264" s="130" t="str">
        <f>VLOOKUP(C264,'UT - Retail'!$B:$P,15,FALSE)</f>
        <v>Yes</v>
      </c>
      <c r="L264" s="82" t="str">
        <f>VLOOKUP(C264,'UT - Retail'!$B:$Q,16,FALSE)</f>
        <v>Both</v>
      </c>
      <c r="M264" s="173" t="str">
        <f>VLOOKUP(C264,'UT - Retail'!$B:$K,6,FALSE)</f>
        <v>USD</v>
      </c>
      <c r="N264" s="173" t="str">
        <f>IFERROR(IF(MATCH(C264,'Portfolio Construction'!$AL:$AL,0),"Yes","No"),"No")</f>
        <v>No</v>
      </c>
      <c r="O264" s="173" t="str">
        <f>IFERROR(IF(MATCH(C264,'Portfolio Construction'!$AN:$AN,0),"Yes","No"),"No")</f>
        <v>No</v>
      </c>
      <c r="P264" s="173" t="str">
        <f>IFERROR(IF(MATCH(C264,'Portfolio Construction'!$AP:$AP,0),"Yes","No"),"No")</f>
        <v>No</v>
      </c>
      <c r="Q264" s="173" t="str">
        <f>IFERROR(IF(MATCH(C264,'Portfolio Construction'!$AR:$AR,0),"Yes","No"),"No")</f>
        <v>No</v>
      </c>
      <c r="R264" s="173" t="str">
        <f>IFERROR(IF(MATCH(C264,'Portfolio Construction'!$AT:$AT,0),"Yes","No"),"No")</f>
        <v>No</v>
      </c>
      <c r="S264" s="173" t="str">
        <f>IFERROR(IF(MATCH(C264,'Portfolio Construction'!$AV:$AV,0),"Yes","No"),"No")</f>
        <v>No</v>
      </c>
      <c r="T264" s="173" t="str">
        <f>IFERROR(IF(MATCH(C264,'Portfolio Construction'!$AX:$AX,0),"Yes","No"),"No")</f>
        <v>No</v>
      </c>
      <c r="U264" s="173" t="str">
        <f>IFERROR(IF(MATCH(C264,'Portfolio Construction'!$AZ:$AZ,0),"Yes","No"),"No")</f>
        <v>No</v>
      </c>
      <c r="V264" s="173" t="str">
        <f>IFERROR(IF(MATCH(C264,'Portfolio Construction'!$BB:$BB,0),"Yes","No"),"No")</f>
        <v>No</v>
      </c>
      <c r="W264" s="619">
        <f>IF(VLOOKUP($AU264,'FE Source'!$A:$W,3,FALSE)=0,"-",VLOOKUP($AU264,'FE Source'!$A:$W,3,FALSE))</f>
        <v>-3.44</v>
      </c>
      <c r="X264" s="618">
        <f>IF(VLOOKUP($AU264,'FE Source'!$A:$W,4,FALSE)=0,"-",VLOOKUP($AU264,'FE Source'!$A:$W,4,FALSE))</f>
        <v>1.43</v>
      </c>
      <c r="Y264" s="618">
        <f>IF(VLOOKUP($AU264,'FE Source'!$A:$W,5,FALSE)=0,"-",VLOOKUP($AU264,'FE Source'!$A:$W,5,FALSE))</f>
        <v>-8.9700000000000006</v>
      </c>
      <c r="Z264" s="618">
        <f>IF(VLOOKUP($AU264,'FE Source'!$A:$W,6,FALSE)=0,"-",VLOOKUP($AU264,'FE Source'!$A:$W,6,FALSE))</f>
        <v>-10.83</v>
      </c>
      <c r="AA264" s="618">
        <f>IF(VLOOKUP($AU264,'FE Source'!$A:$W,7,FALSE)=0,"-",VLOOKUP($AU264,'FE Source'!$A:$W,7,FALSE))</f>
        <v>-3.46</v>
      </c>
      <c r="AB264" s="618">
        <f>IF(VLOOKUP($AU264,'FE Source'!$A:$W,8,FALSE)=0,"-",VLOOKUP($AU264,'FE Source'!$A:$W,8,FALSE))</f>
        <v>12.19</v>
      </c>
      <c r="AC264" s="623" t="str">
        <f>IF(VLOOKUP($AU264,'FE Source'!$A:$W,9,FALSE)=0,"-",VLOOKUP($AU264,'FE Source'!$A:$W,9,FALSE))</f>
        <v>-</v>
      </c>
      <c r="AD264" s="147">
        <f>IF(VLOOKUP($AU264,'FE Source'!$A:$W,10,FALSE)=0,"-",VLOOKUP($AU264,'FE Source'!$A:$W,10,FALSE))</f>
        <v>1.1100000000000001</v>
      </c>
      <c r="AE264" s="82">
        <f>IF(VLOOKUP($AU264,'FE Source'!$A:$W,11,FALSE)=0,"-",VLOOKUP($AU264,'FE Source'!$A:$W,11,FALSE))</f>
        <v>17.850000000000001</v>
      </c>
      <c r="AF264" s="82">
        <f>IF(VLOOKUP($AU264,'FE Source'!$A:$W,12,FALSE)=0,"-",VLOOKUP($AU264,'FE Source'!$A:$W,12,FALSE))</f>
        <v>-0.01</v>
      </c>
      <c r="AG264" s="130">
        <f>IF(VLOOKUP($AU264,'FE Source'!$A:$W,14,FALSE)=0,"-",VLOOKUP($AU264,'FE Source'!$A:$W,14,FALSE))</f>
        <v>-17.239999999999998</v>
      </c>
      <c r="AH264" s="173">
        <f>IF(VLOOKUP($AU264,'FE Source'!$A:$DJ,33,FALSE)=0,"-",VLOOKUP($AU264,'FE Source'!$A:$DJ,33,FALSE))</f>
        <v>74</v>
      </c>
      <c r="AI264" s="203">
        <f>IF(VLOOKUP($AU264,'FE Source'!$A:$Y,20,FALSE)=0,"-",VLOOKUP($AU264,'FE Source'!$A:$Y,20,FALSE))</f>
        <v>105.65</v>
      </c>
      <c r="AJ264" s="257">
        <f>IF(VLOOKUP($AU264,'FE Source'!$A:$DJ,34,FALSE)=0,"-",VLOOKUP($AU264,'FE Source'!$A:$DJ,34,FALSE))</f>
        <v>121.02</v>
      </c>
      <c r="AK264" s="257">
        <f>IF(VLOOKUP($AU264,'FE Source'!$A:$DJ,35,FALSE)=0,"-",VLOOKUP($AU264,'FE Source'!$A:$DJ,35,FALSE))</f>
        <v>110.33</v>
      </c>
      <c r="AL264" s="326">
        <f>IF(VLOOKUP($AU264,'FE Source'!$A:$Y,19,FALSE)=0,"-",VLOOKUP($AU264,'FE Source'!$A:$Y,19,FALSE))</f>
        <v>107.14</v>
      </c>
      <c r="AM264" s="259">
        <f>IF(VLOOKUP($AU264,'FE Source'!$A:$DJ,36,FALSE)=0,"-",VLOOKUP($AU264,'FE Source'!$A:$DJ,36,FALSE))</f>
        <v>106.48</v>
      </c>
      <c r="AN264" s="165">
        <f>IF(VLOOKUP($AU264,'FE Source'!$A:$W,13,FALSE)=0,"-",VLOOKUP($AU264,'FE Source'!$A:$W,13,FALSE))</f>
        <v>361.6</v>
      </c>
      <c r="AO264" s="198">
        <f>IF(J264="no","-",IF(VLOOKUP($AU264,'FE Source'!$A:$W,15,FALSE)=0,"-",VLOOKUP($AU264,'FE Source'!$A:$W,15,FALSE)))</f>
        <v>2.96</v>
      </c>
      <c r="AP264" s="201" t="str">
        <f>IF(AO264="-","-",IF(VLOOKUP($AU264,'FE Source'!$A:$Z,21,FALSE)=0,"-",IF(VLOOKUP($AU264,'FE Source'!$A:$Z,21,FALSE)=2,"Semi-Annual",IF(VLOOKUP($AU264,'FE Source'!$A:$Z,21,FALSE)=4,"Quarterly",IF(VLOOKUP($AU264,'FE Source'!$A:$Z,21,FALSE)=12,"Monthly","Annual")))))</f>
        <v>Monthly</v>
      </c>
      <c r="AQ264" s="170">
        <f t="array" ref="AQ264">IF(VLOOKUP($AU264,'FE Source'!$A:$W,16,FALSE)=0,"-",VLOOKUP($AU264,'FE Source'!$A:$W,16,FALSE))</f>
        <v>1.77</v>
      </c>
      <c r="AR264" s="175" t="str">
        <f>IF(VLOOKUP($AU264,'FE Source'!$A:$W,17,FALSE)=0,"-",VLOOKUP($AU264,'FE Source'!$A:$W,17,FALSE))</f>
        <v>Neutral</v>
      </c>
      <c r="AS264" s="173">
        <f>IF(VLOOKUP($AU264,'FE Source'!$AN:$AS,4,FALSE)="",VLOOKUP($AU264,'FE Source'!$AN:$AS,3,FALSE),VLOOKUP($AU264,'FE Source'!$AN:$AS,4,FALSE))</f>
        <v>13.15</v>
      </c>
      <c r="AT264" s="179">
        <f>IF(VLOOKUP($AU264,'FE Source'!$AN:$AS,5,FALSE)=0,"-",VLOOKUP($AU264,'FE Source'!$AN:$AS,5,FALSE))</f>
        <v>45783</v>
      </c>
      <c r="AU264" s="177" t="s">
        <v>8442</v>
      </c>
      <c r="BE264" s="219" t="str">
        <f>IF(VLOOKUP($AU264,'FE Source'!$A:$AK,22,FALSE)=0,"-",VLOOKUP($AU264,'FE Source'!$A:$AK,22,FALSE))</f>
        <v>-</v>
      </c>
      <c r="BF264" s="219" t="str">
        <f>IF(VLOOKUP($AU264,'FE Source'!$A:$AK,23,FALSE)=0,"-",VLOOKUP($AU264,'FE Source'!$A:$AK,23,FALSE))</f>
        <v>-</v>
      </c>
      <c r="BG264" s="219">
        <f>IF(VLOOKUP($AU264,'FE Source'!$A:$AK,24,FALSE)=0,"-",VLOOKUP($AU264,'FE Source'!$A:$AK,24,FALSE))</f>
        <v>4.6900000000000004</v>
      </c>
      <c r="BH264" s="219">
        <f>IF(VLOOKUP($AU264,'FE Source'!$A:$AK,25,FALSE)=0,"-",VLOOKUP($AU264,'FE Source'!$A:$AK,25,FALSE))</f>
        <v>-16.940000000000001</v>
      </c>
      <c r="BI264" s="219">
        <f>IF(VLOOKUP($AU264,'FE Source'!$A:$AK,26,FALSE)=0,"-",VLOOKUP($AU264,'FE Source'!$A:$AK,26,FALSE))</f>
        <v>13.92</v>
      </c>
      <c r="BJ264" s="219">
        <f>IF(VLOOKUP($AU264,'FE Source'!$A:$AK,27,FALSE)=0,"-",VLOOKUP($AU264,'FE Source'!$A:$AK,27,FALSE))</f>
        <v>0.56000000000000005</v>
      </c>
      <c r="BK264" s="219">
        <f>IF(VLOOKUP($AU264,'FE Source'!$A:$AK,28,FALSE)=0,"-",VLOOKUP($AU264,'FE Source'!$A:$AK,28,FALSE))</f>
        <v>31.92</v>
      </c>
      <c r="BL264" s="219">
        <f>IF(VLOOKUP($AU264,'FE Source'!$A:$AK,29,FALSE)=0,"-",VLOOKUP($AU264,'FE Source'!$A:$AK,29,FALSE))</f>
        <v>16.25</v>
      </c>
      <c r="BM264" s="219">
        <f>IF(VLOOKUP($AU264,'FE Source'!$A:$AK,30,FALSE)=0,"-",VLOOKUP($AU264,'FE Source'!$A:$AK,30,FALSE))</f>
        <v>-3.65</v>
      </c>
      <c r="BN264" t="str">
        <f>IF(VLOOKUP($AU264,'FE Source'!$A:$AK,31,FALSE)="No Specified Index","-",IF(VLOOKUP($AU264,'FE Source'!$A:$AK,31,FALSE)=0,"-",VLOOKUP($AU264,'FE Source'!$A:$AK,31,FALSE)))</f>
        <v>S&amp;P Global Natural Resources</v>
      </c>
      <c r="BO264" s="217">
        <f>IF(VLOOKUP($AU264,'FE Source'!$A:$AK,32,FALSE)=0,"-",VLOOKUP($AU264,'FE Source'!$A:$AK,32,FALSE))</f>
        <v>42529</v>
      </c>
      <c r="BP264" s="18" t="str">
        <f>IF(VLOOKUP($AU264,'FE Source'!$AZ:$BC,2,FALSE)=0,"-",VLOOKUP($AU264,'FE Source'!$AZ:$BC,2,FALSE))</f>
        <v>-</v>
      </c>
      <c r="BQ264" s="18" t="str">
        <f>IF(VLOOKUP($AU264,'FE Source'!$AZ:$BC,3,FALSE)=0,"-",VLOOKUP($AU264,'FE Source'!$AZ:$BC,3,FALSE))</f>
        <v>-</v>
      </c>
      <c r="BR264" s="18" t="str">
        <f>IF(VLOOKUP($AU264,'FE Source'!$AZ:$BC,4,FALSE)=0,"-",VLOOKUP($AU264,'FE Source'!$AZ:$BC,4,FALSE))</f>
        <v>-</v>
      </c>
    </row>
    <row r="265" spans="1:70" ht="15">
      <c r="B265" s="159" t="str">
        <f>INDEX('UT - Retail'!$A$7:$A$1409,MATCH(AU265,'UT - Retail'!$U$7:$U$1409,0),1)</f>
        <v xml:space="preserve">Blackrock </v>
      </c>
      <c r="C265" s="708" t="str">
        <f>INDEX('UT - Retail'!$B$7:$B$1409,MATCH(AU265,'UT - Retail'!$U$7:$U$1409,0),1)</f>
        <v>Blackrock Next Generation Technology A2 SGD-H</v>
      </c>
      <c r="D265" s="709"/>
      <c r="E265" s="150" t="str">
        <f>VLOOKUP(C265,'UT - Retail'!$B:$K,8,FALSE)</f>
        <v>Equities</v>
      </c>
      <c r="F265" s="141" t="str">
        <f>VLOOKUP(C265,'UT - Retail'!$B:$K,9,FALSE)</f>
        <v>Global</v>
      </c>
      <c r="G265" s="141" t="str">
        <f>VLOOKUP(C265,'UT - Retail'!$B:$K,10,FALSE)</f>
        <v>New Economy</v>
      </c>
      <c r="H265" s="82" t="str">
        <f>VLOOKUP(C265,'UT - Retail'!$B:$N,13,FALSE)</f>
        <v>No</v>
      </c>
      <c r="I265" s="82" t="str">
        <f>VLOOKUP(C265,'UT - Retail'!$B:$Q,14,FALSE)</f>
        <v>No</v>
      </c>
      <c r="J265" s="141" t="str">
        <f>VLOOKUP(C265,'UT - Retail'!$B:$Q,11,FALSE)</f>
        <v>No</v>
      </c>
      <c r="K265" s="130" t="str">
        <f>VLOOKUP(C265,'UT - Retail'!$B:$P,15,FALSE)</f>
        <v>Yes</v>
      </c>
      <c r="L265" s="82" t="str">
        <f>VLOOKUP(C265,'UT - Retail'!$B:$Q,16,FALSE)</f>
        <v>Both</v>
      </c>
      <c r="M265" s="173" t="str">
        <f>VLOOKUP(C265,'UT - Retail'!$B:$K,6,FALSE)</f>
        <v>SGD</v>
      </c>
      <c r="N265" s="173" t="str">
        <f>IFERROR(IF(MATCH(C265,'Portfolio Construction'!$AL:$AL,0),"Yes","No"),"No")</f>
        <v>No</v>
      </c>
      <c r="O265" s="173" t="str">
        <f>IFERROR(IF(MATCH(C265,'Portfolio Construction'!$AN:$AN,0),"Yes","No"),"No")</f>
        <v>No</v>
      </c>
      <c r="P265" s="173" t="str">
        <f>IFERROR(IF(MATCH(C265,'Portfolio Construction'!$AP:$AP,0),"Yes","No"),"No")</f>
        <v>No</v>
      </c>
      <c r="Q265" s="173" t="str">
        <f>IFERROR(IF(MATCH(C265,'Portfolio Construction'!$AR:$AR,0),"Yes","No"),"No")</f>
        <v>No</v>
      </c>
      <c r="R265" s="173" t="str">
        <f>IFERROR(IF(MATCH(C265,'Portfolio Construction'!$AT:$AT,0),"Yes","No"),"No")</f>
        <v>No</v>
      </c>
      <c r="S265" s="173" t="str">
        <f>IFERROR(IF(MATCH(C265,'Portfolio Construction'!$AV:$AV,0),"Yes","No"),"No")</f>
        <v>No</v>
      </c>
      <c r="T265" s="173" t="str">
        <f>IFERROR(IF(MATCH(C265,'Portfolio Construction'!$AX:$AX,0),"Yes","No"),"No")</f>
        <v>No</v>
      </c>
      <c r="U265" s="173" t="str">
        <f>IFERROR(IF(MATCH(C265,'Portfolio Construction'!$AZ:$AZ,0),"Yes","No"),"No")</f>
        <v>No</v>
      </c>
      <c r="V265" s="173" t="str">
        <f>IFERROR(IF(MATCH(C265,'Portfolio Construction'!$BB:$BB,0),"Yes","No"),"No")</f>
        <v>No</v>
      </c>
      <c r="W265" s="619">
        <f>IF(VLOOKUP($AU265,'FE Source'!$A:$W,3,FALSE)=0,"-",VLOOKUP($AU265,'FE Source'!$A:$W,3,FALSE))</f>
        <v>-15.36</v>
      </c>
      <c r="X265" s="618">
        <f>IF(VLOOKUP($AU265,'FE Source'!$A:$W,4,FALSE)=0,"-",VLOOKUP($AU265,'FE Source'!$A:$W,4,FALSE))</f>
        <v>13.33</v>
      </c>
      <c r="Y265" s="618">
        <f>IF(VLOOKUP($AU265,'FE Source'!$A:$W,5,FALSE)=0,"-",VLOOKUP($AU265,'FE Source'!$A:$W,5,FALSE))</f>
        <v>-12.34</v>
      </c>
      <c r="Z265" s="618">
        <f>IF(VLOOKUP($AU265,'FE Source'!$A:$W,6,FALSE)=0,"-",VLOOKUP($AU265,'FE Source'!$A:$W,6,FALSE))</f>
        <v>-2.44</v>
      </c>
      <c r="AA265" s="618">
        <f>IF(VLOOKUP($AU265,'FE Source'!$A:$W,7,FALSE)=0,"-",VLOOKUP($AU265,'FE Source'!$A:$W,7,FALSE))</f>
        <v>2.36</v>
      </c>
      <c r="AB265" s="618">
        <f>IF(VLOOKUP($AU265,'FE Source'!$A:$W,8,FALSE)=0,"-",VLOOKUP($AU265,'FE Source'!$A:$W,8,FALSE))</f>
        <v>5.34</v>
      </c>
      <c r="AC265" s="623" t="str">
        <f>IF(VLOOKUP($AU265,'FE Source'!$A:$W,9,FALSE)=0,"-",VLOOKUP($AU265,'FE Source'!$A:$W,9,FALSE))</f>
        <v>-</v>
      </c>
      <c r="AD265" s="146">
        <f>IF(VLOOKUP($AU265,'FE Source'!$A:$W,10,FALSE)=0,"-",VLOOKUP($AU265,'FE Source'!$A:$W,10,FALSE))</f>
        <v>1.29</v>
      </c>
      <c r="AE265" s="82">
        <f>IF(VLOOKUP($AU265,'FE Source'!$A:$W,11,FALSE)=0,"-",VLOOKUP($AU265,'FE Source'!$A:$W,11,FALSE))</f>
        <v>25.89</v>
      </c>
      <c r="AF265" s="82">
        <f>IF(VLOOKUP($AU265,'FE Source'!$A:$W,12,FALSE)=0,"-",VLOOKUP($AU265,'FE Source'!$A:$W,12,FALSE))</f>
        <v>-0.01</v>
      </c>
      <c r="AG265" s="130">
        <f>IF(VLOOKUP($AU265,'FE Source'!$A:$W,14,FALSE)=0,"-",VLOOKUP($AU265,'FE Source'!$A:$W,14,FALSE))</f>
        <v>-28.31</v>
      </c>
      <c r="AH265" s="173">
        <f>IF(VLOOKUP($AU265,'FE Source'!$A:$DJ,33,FALSE)=0,"-",VLOOKUP($AU265,'FE Source'!$A:$DJ,33,FALSE))</f>
        <v>116.11</v>
      </c>
      <c r="AI265" s="203">
        <f>IF(VLOOKUP($AU265,'FE Source'!$A:$Y,20,FALSE)=0,"-",VLOOKUP($AU265,'FE Source'!$A:$Y,20,FALSE))</f>
        <v>114.53</v>
      </c>
      <c r="AJ265" s="257">
        <f>IF(VLOOKUP($AU265,'FE Source'!$A:$DJ,34,FALSE)=0,"-",VLOOKUP($AU265,'FE Source'!$A:$DJ,34,FALSE))</f>
        <v>146.08000000000001</v>
      </c>
      <c r="AK265" s="257">
        <f>IF(VLOOKUP($AU265,'FE Source'!$A:$DJ,35,FALSE)=0,"-",VLOOKUP($AU265,'FE Source'!$A:$DJ,35,FALSE))</f>
        <v>142.24</v>
      </c>
      <c r="AL265" s="326">
        <f>IF(VLOOKUP($AU265,'FE Source'!$A:$Y,19,FALSE)=0,"-",VLOOKUP($AU265,'FE Source'!$A:$Y,19,FALSE))</f>
        <v>123.75</v>
      </c>
      <c r="AM265" s="259">
        <f>IF(VLOOKUP($AU265,'FE Source'!$A:$DJ,36,FALSE)=0,"-",VLOOKUP($AU265,'FE Source'!$A:$DJ,36,FALSE))</f>
        <v>116.75</v>
      </c>
      <c r="AN265" s="167">
        <f>IF(VLOOKUP($AU265,'FE Source'!$A:$W,13,FALSE)=0,"-",VLOOKUP($AU265,'FE Source'!$A:$W,13,FALSE))</f>
        <v>2479.1</v>
      </c>
      <c r="AO265" s="199" t="str">
        <f>IF(J265="no","-",IF(VLOOKUP($AU265,'FE Source'!$A:$W,15,FALSE)=0,"-",VLOOKUP($AU265,'FE Source'!$A:$W,15,FALSE)))</f>
        <v>-</v>
      </c>
      <c r="AP265" s="202" t="str">
        <f>IF(AO265="-","-",IF(VLOOKUP($AU265,'FE Source'!$A:$Z,21,FALSE)=0,"-",IF(VLOOKUP($AU265,'FE Source'!$A:$Z,21,FALSE)=2,"Semi-Annual",IF(VLOOKUP($AU265,'FE Source'!$A:$Z,21,FALSE)=4,"Quarterly",IF(VLOOKUP($AU265,'FE Source'!$A:$Z,21,FALSE)=12,"Monthly","Annual")))))</f>
        <v>-</v>
      </c>
      <c r="AQ265" s="170">
        <f t="array" ref="AQ265">IF(VLOOKUP($AU265,'FE Source'!$A:$W,16,FALSE)=0,"-",VLOOKUP($AU265,'FE Source'!$A:$W,16,FALSE))</f>
        <v>1.76</v>
      </c>
      <c r="AR265" s="175" t="str">
        <f>IF(VLOOKUP($AU265,'FE Source'!$A:$W,17,FALSE)=0,"-",VLOOKUP($AU265,'FE Source'!$A:$W,17,FALSE))</f>
        <v>-</v>
      </c>
      <c r="AS265" s="173">
        <f>IF(VLOOKUP($AU265,'FE Source'!$AN:$AS,4,FALSE)="",VLOOKUP($AU265,'FE Source'!$AN:$AS,3,FALSE),VLOOKUP($AU265,'FE Source'!$AN:$AS,4,FALSE))</f>
        <v>15.98</v>
      </c>
      <c r="AT265" s="180">
        <f>IF(VLOOKUP($AU265,'FE Source'!$AN:$AS,5,FALSE)=0,"-",VLOOKUP($AU265,'FE Source'!$AN:$AS,5,FALSE))</f>
        <v>45783</v>
      </c>
      <c r="AU265" s="163" t="s">
        <v>6536</v>
      </c>
      <c r="BE265" s="219" t="str">
        <f>IF(VLOOKUP($AU265,'FE Source'!$A:$AK,22,FALSE)=0,"-",VLOOKUP($AU265,'FE Source'!$A:$AK,22,FALSE))</f>
        <v>-</v>
      </c>
      <c r="BF265" s="219" t="str">
        <f>IF(VLOOKUP($AU265,'FE Source'!$A:$AK,23,FALSE)=0,"-",VLOOKUP($AU265,'FE Source'!$A:$AK,23,FALSE))</f>
        <v>-</v>
      </c>
      <c r="BG265" s="219" t="str">
        <f>IF(VLOOKUP($AU265,'FE Source'!$A:$AK,24,FALSE)=0,"-",VLOOKUP($AU265,'FE Source'!$A:$AK,24,FALSE))</f>
        <v>-</v>
      </c>
      <c r="BH265" s="219" t="str">
        <f>IF(VLOOKUP($AU265,'FE Source'!$A:$AK,25,FALSE)=0,"-",VLOOKUP($AU265,'FE Source'!$A:$AK,25,FALSE))</f>
        <v>-</v>
      </c>
      <c r="BI265" s="219">
        <f>IF(VLOOKUP($AU265,'FE Source'!$A:$AK,26,FALSE)=0,"-",VLOOKUP($AU265,'FE Source'!$A:$AK,26,FALSE))</f>
        <v>46.56</v>
      </c>
      <c r="BJ265" s="219">
        <f>IF(VLOOKUP($AU265,'FE Source'!$A:$AK,27,FALSE)=0,"-",VLOOKUP($AU265,'FE Source'!$A:$AK,27,FALSE))</f>
        <v>112.67</v>
      </c>
      <c r="BK265" s="219">
        <f>IF(VLOOKUP($AU265,'FE Source'!$A:$AK,28,FALSE)=0,"-",VLOOKUP($AU265,'FE Source'!$A:$AK,28,FALSE))</f>
        <v>1.1000000000000001</v>
      </c>
      <c r="BL265" s="219">
        <f>IF(VLOOKUP($AU265,'FE Source'!$A:$AK,29,FALSE)=0,"-",VLOOKUP($AU265,'FE Source'!$A:$AK,29,FALSE))</f>
        <v>-51.64</v>
      </c>
      <c r="BM265" s="219">
        <f>IF(VLOOKUP($AU265,'FE Source'!$A:$AK,30,FALSE)=0,"-",VLOOKUP($AU265,'FE Source'!$A:$AK,30,FALSE))</f>
        <v>30.13</v>
      </c>
      <c r="BN265" t="str">
        <f>IF(VLOOKUP($AU265,'FE Source'!$A:$AK,31,FALSE)="No Specified Index","-",IF(VLOOKUP($AU265,'FE Source'!$A:$AK,31,FALSE)=0,"-",VLOOKUP($AU265,'FE Source'!$A:$AK,31,FALSE)))</f>
        <v>-</v>
      </c>
      <c r="BO265" s="217">
        <f>IF(VLOOKUP($AU265,'FE Source'!$A:$AK,32,FALSE)=0,"-",VLOOKUP($AU265,'FE Source'!$A:$AK,32,FALSE))</f>
        <v>43347</v>
      </c>
      <c r="BP265" s="18" t="str">
        <f>IF(VLOOKUP($AU265,'FE Source'!$AZ:$BC,2,FALSE)=0,"-",VLOOKUP($AU265,'FE Source'!$AZ:$BC,2,FALSE))</f>
        <v>-</v>
      </c>
      <c r="BQ265" s="18" t="str">
        <f>IF(VLOOKUP($AU265,'FE Source'!$AZ:$BC,3,FALSE)=0,"-",VLOOKUP($AU265,'FE Source'!$AZ:$BC,3,FALSE))</f>
        <v>-</v>
      </c>
      <c r="BR265" s="18" t="str">
        <f>IF(VLOOKUP($AU265,'FE Source'!$AZ:$BC,4,FALSE)=0,"-",VLOOKUP($AU265,'FE Source'!$AZ:$BC,4,FALSE))</f>
        <v>-</v>
      </c>
    </row>
    <row r="266" spans="1:70" ht="15">
      <c r="B266" s="159" t="str">
        <f>INDEX('UT - Retail'!$A$7:$A$1409,MATCH(AU266,'UT - Retail'!$U$7:$U$1409,0),1)</f>
        <v xml:space="preserve">Blackrock </v>
      </c>
      <c r="C266" s="710" t="str">
        <f>INDEX('UT - Retail'!$B$7:$B$1409,MATCH(AU266,'UT - Retail'!$U$7:$U$1409,0),1)</f>
        <v>Blackrock Next Generation Technology A2 USD</v>
      </c>
      <c r="D266" s="711"/>
      <c r="E266" s="147" t="str">
        <f>VLOOKUP(C266,'UT - Retail'!$B:$K,8,FALSE)</f>
        <v>Equities</v>
      </c>
      <c r="F266" s="82" t="str">
        <f>VLOOKUP(C266,'UT - Retail'!$B:$K,9,FALSE)</f>
        <v>Global</v>
      </c>
      <c r="G266" s="82" t="str">
        <f>VLOOKUP(C266,'UT - Retail'!$B:$K,10,FALSE)</f>
        <v>New Economy</v>
      </c>
      <c r="H266" s="82" t="str">
        <f>VLOOKUP(C266,'UT - Retail'!$B:$N,13,FALSE)</f>
        <v>No</v>
      </c>
      <c r="I266" s="82" t="str">
        <f>VLOOKUP(C266,'UT - Retail'!$B:$Q,14,FALSE)</f>
        <v>No</v>
      </c>
      <c r="J266" s="82" t="str">
        <f>VLOOKUP(C266,'UT - Retail'!$B:$Q,11,FALSE)</f>
        <v>No</v>
      </c>
      <c r="K266" s="130" t="str">
        <f>VLOOKUP(C266,'UT - Retail'!$B:$P,15,FALSE)</f>
        <v>Yes</v>
      </c>
      <c r="L266" s="82" t="str">
        <f>VLOOKUP(C266,'UT - Retail'!$B:$Q,16,FALSE)</f>
        <v>Both</v>
      </c>
      <c r="M266" s="173" t="str">
        <f>VLOOKUP(C266,'UT - Retail'!$B:$K,6,FALSE)</f>
        <v>USD</v>
      </c>
      <c r="N266" s="173" t="str">
        <f>IFERROR(IF(MATCH(C266,'Portfolio Construction'!$AL:$AL,0),"Yes","No"),"No")</f>
        <v>No</v>
      </c>
      <c r="O266" s="173" t="str">
        <f>IFERROR(IF(MATCH(C266,'Portfolio Construction'!$AN:$AN,0),"Yes","No"),"No")</f>
        <v>No</v>
      </c>
      <c r="P266" s="173" t="str">
        <f>IFERROR(IF(MATCH(C266,'Portfolio Construction'!$AP:$AP,0),"Yes","No"),"No")</f>
        <v>No</v>
      </c>
      <c r="Q266" s="173" t="str">
        <f>IFERROR(IF(MATCH(C266,'Portfolio Construction'!$AR:$AR,0),"Yes","No"),"No")</f>
        <v>No</v>
      </c>
      <c r="R266" s="173" t="str">
        <f>IFERROR(IF(MATCH(C266,'Portfolio Construction'!$AT:$AT,0),"Yes","No"),"No")</f>
        <v>No</v>
      </c>
      <c r="S266" s="173" t="str">
        <f>IFERROR(IF(MATCH(C266,'Portfolio Construction'!$AV:$AV,0),"Yes","No"),"No")</f>
        <v>No</v>
      </c>
      <c r="T266" s="173" t="str">
        <f>IFERROR(IF(MATCH(C266,'Portfolio Construction'!$AX:$AX,0),"Yes","No"),"No")</f>
        <v>No</v>
      </c>
      <c r="U266" s="173" t="str">
        <f>IFERROR(IF(MATCH(C266,'Portfolio Construction'!$AZ:$AZ,0),"Yes","No"),"No")</f>
        <v>No</v>
      </c>
      <c r="V266" s="173" t="str">
        <f>IFERROR(IF(MATCH(C266,'Portfolio Construction'!$BB:$BB,0),"Yes","No"),"No")</f>
        <v>No</v>
      </c>
      <c r="W266" s="619">
        <f>IF(VLOOKUP($AU266,'FE Source'!$A:$W,3,FALSE)=0,"-",VLOOKUP($AU266,'FE Source'!$A:$W,3,FALSE))</f>
        <v>-19.239999999999998</v>
      </c>
      <c r="X266" s="618">
        <f>IF(VLOOKUP($AU266,'FE Source'!$A:$W,4,FALSE)=0,"-",VLOOKUP($AU266,'FE Source'!$A:$W,4,FALSE))</f>
        <v>9.43</v>
      </c>
      <c r="Y266" s="618">
        <f>IF(VLOOKUP($AU266,'FE Source'!$A:$W,5,FALSE)=0,"-",VLOOKUP($AU266,'FE Source'!$A:$W,5,FALSE))</f>
        <v>-14.31</v>
      </c>
      <c r="Z266" s="618">
        <f>IF(VLOOKUP($AU266,'FE Source'!$A:$W,6,FALSE)=0,"-",VLOOKUP($AU266,'FE Source'!$A:$W,6,FALSE))</f>
        <v>-5.14</v>
      </c>
      <c r="AA266" s="618">
        <f>IF(VLOOKUP($AU266,'FE Source'!$A:$W,7,FALSE)=0,"-",VLOOKUP($AU266,'FE Source'!$A:$W,7,FALSE))</f>
        <v>1.82</v>
      </c>
      <c r="AB266" s="618">
        <f>IF(VLOOKUP($AU266,'FE Source'!$A:$W,8,FALSE)=0,"-",VLOOKUP($AU266,'FE Source'!$A:$W,8,FALSE))</f>
        <v>4.75</v>
      </c>
      <c r="AC266" s="623" t="str">
        <f>IF(VLOOKUP($AU266,'FE Source'!$A:$W,9,FALSE)=0,"-",VLOOKUP($AU266,'FE Source'!$A:$W,9,FALSE))</f>
        <v>-</v>
      </c>
      <c r="AD266" s="147">
        <f>IF(VLOOKUP($AU266,'FE Source'!$A:$W,10,FALSE)=0,"-",VLOOKUP($AU266,'FE Source'!$A:$W,10,FALSE))</f>
        <v>1.23</v>
      </c>
      <c r="AE266" s="82">
        <f>IF(VLOOKUP($AU266,'FE Source'!$A:$W,11,FALSE)=0,"-",VLOOKUP($AU266,'FE Source'!$A:$W,11,FALSE))</f>
        <v>25.01</v>
      </c>
      <c r="AF266" s="82">
        <f>IF(VLOOKUP($AU266,'FE Source'!$A:$W,12,FALSE)=0,"-",VLOOKUP($AU266,'FE Source'!$A:$W,12,FALSE))</f>
        <v>-0.01</v>
      </c>
      <c r="AG266" s="130">
        <f>IF(VLOOKUP($AU266,'FE Source'!$A:$W,14,FALSE)=0,"-",VLOOKUP($AU266,'FE Source'!$A:$W,14,FALSE))</f>
        <v>-29.36</v>
      </c>
      <c r="AH266" s="173">
        <f>IF(VLOOKUP($AU266,'FE Source'!$A:$DJ,33,FALSE)=0,"-",VLOOKUP($AU266,'FE Source'!$A:$DJ,33,FALSE))</f>
        <v>137.97</v>
      </c>
      <c r="AI266" s="203">
        <f>IF(VLOOKUP($AU266,'FE Source'!$A:$Y,20,FALSE)=0,"-",VLOOKUP($AU266,'FE Source'!$A:$Y,20,FALSE))</f>
        <v>110.56</v>
      </c>
      <c r="AJ266" s="257">
        <f>IF(VLOOKUP($AU266,'FE Source'!$A:$DJ,34,FALSE)=0,"-",VLOOKUP($AU266,'FE Source'!$A:$DJ,34,FALSE))</f>
        <v>135.83000000000001</v>
      </c>
      <c r="AK266" s="257">
        <f>IF(VLOOKUP($AU266,'FE Source'!$A:$DJ,35,FALSE)=0,"-",VLOOKUP($AU266,'FE Source'!$A:$DJ,35,FALSE))</f>
        <v>168.24</v>
      </c>
      <c r="AL266" s="326">
        <f>IF(VLOOKUP($AU266,'FE Source'!$A:$Y,19,FALSE)=0,"-",VLOOKUP($AU266,'FE Source'!$A:$Y,19,FALSE))</f>
        <v>122.32</v>
      </c>
      <c r="AM266" s="259">
        <f>IF(VLOOKUP($AU266,'FE Source'!$A:$DJ,36,FALSE)=0,"-",VLOOKUP($AU266,'FE Source'!$A:$DJ,36,FALSE))</f>
        <v>115.24</v>
      </c>
      <c r="AN266" s="165">
        <f>IF(VLOOKUP($AU266,'FE Source'!$A:$W,13,FALSE)=0,"-",VLOOKUP($AU266,'FE Source'!$A:$W,13,FALSE))</f>
        <v>2479.1</v>
      </c>
      <c r="AO266" s="198" t="str">
        <f>IF(J266="no","-",IF(VLOOKUP($AU266,'FE Source'!$A:$W,15,FALSE)=0,"-",VLOOKUP($AU266,'FE Source'!$A:$W,15,FALSE)))</f>
        <v>-</v>
      </c>
      <c r="AP266" s="201" t="str">
        <f>IF(AO266="-","-",IF(VLOOKUP($AU266,'FE Source'!$A:$Z,21,FALSE)=0,"-",IF(VLOOKUP($AU266,'FE Source'!$A:$Z,21,FALSE)=2,"Semi-Annual",IF(VLOOKUP($AU266,'FE Source'!$A:$Z,21,FALSE)=4,"Quarterly",IF(VLOOKUP($AU266,'FE Source'!$A:$Z,21,FALSE)=12,"Monthly","Annual")))))</f>
        <v>-</v>
      </c>
      <c r="AQ266" s="170">
        <f t="array" ref="AQ266">IF(VLOOKUP($AU266,'FE Source'!$A:$W,16,FALSE)=0,"-",VLOOKUP($AU266,'FE Source'!$A:$W,16,FALSE))</f>
        <v>1.76</v>
      </c>
      <c r="AR266" s="175" t="str">
        <f>IF(VLOOKUP($AU266,'FE Source'!$A:$W,17,FALSE)=0,"-",VLOOKUP($AU266,'FE Source'!$A:$W,17,FALSE))</f>
        <v>Neutral</v>
      </c>
      <c r="AS266" s="173">
        <f>IF(VLOOKUP($AU266,'FE Source'!$AN:$AS,4,FALSE)="",VLOOKUP($AU266,'FE Source'!$AN:$AS,3,FALSE),VLOOKUP($AU266,'FE Source'!$AN:$AS,4,FALSE))</f>
        <v>17.489999999999998</v>
      </c>
      <c r="AT266" s="180">
        <f>IF(VLOOKUP($AU266,'FE Source'!$AN:$AS,5,FALSE)=0,"-",VLOOKUP($AU266,'FE Source'!$AN:$AS,5,FALSE))</f>
        <v>45783</v>
      </c>
      <c r="AU266" s="163" t="s">
        <v>6537</v>
      </c>
      <c r="BE266" s="219" t="str">
        <f>IF(VLOOKUP($AU266,'FE Source'!$A:$AK,22,FALSE)=0,"-",VLOOKUP($AU266,'FE Source'!$A:$AK,22,FALSE))</f>
        <v>-</v>
      </c>
      <c r="BF266" s="219" t="str">
        <f>IF(VLOOKUP($AU266,'FE Source'!$A:$AK,23,FALSE)=0,"-",VLOOKUP($AU266,'FE Source'!$A:$AK,23,FALSE))</f>
        <v>-</v>
      </c>
      <c r="BG266" s="219" t="str">
        <f>IF(VLOOKUP($AU266,'FE Source'!$A:$AK,24,FALSE)=0,"-",VLOOKUP($AU266,'FE Source'!$A:$AK,24,FALSE))</f>
        <v>-</v>
      </c>
      <c r="BH266" s="219" t="str">
        <f>IF(VLOOKUP($AU266,'FE Source'!$A:$AK,25,FALSE)=0,"-",VLOOKUP($AU266,'FE Source'!$A:$AK,25,FALSE))</f>
        <v>-</v>
      </c>
      <c r="BI266" s="219">
        <f>IF(VLOOKUP($AU266,'FE Source'!$A:$AK,26,FALSE)=0,"-",VLOOKUP($AU266,'FE Source'!$A:$AK,26,FALSE))</f>
        <v>45.92</v>
      </c>
      <c r="BJ266" s="219">
        <f>IF(VLOOKUP($AU266,'FE Source'!$A:$AK,27,FALSE)=0,"-",VLOOKUP($AU266,'FE Source'!$A:$AK,27,FALSE))</f>
        <v>111.57</v>
      </c>
      <c r="BK266" s="219">
        <f>IF(VLOOKUP($AU266,'FE Source'!$A:$AK,28,FALSE)=0,"-",VLOOKUP($AU266,'FE Source'!$A:$AK,28,FALSE))</f>
        <v>3.59</v>
      </c>
      <c r="BL266" s="219">
        <f>IF(VLOOKUP($AU266,'FE Source'!$A:$AK,29,FALSE)=0,"-",VLOOKUP($AU266,'FE Source'!$A:$AK,29,FALSE))</f>
        <v>-51.02</v>
      </c>
      <c r="BM266" s="219">
        <f>IF(VLOOKUP($AU266,'FE Source'!$A:$AK,30,FALSE)=0,"-",VLOOKUP($AU266,'FE Source'!$A:$AK,30,FALSE))</f>
        <v>30.38</v>
      </c>
      <c r="BN266" t="str">
        <f>IF(VLOOKUP($AU266,'FE Source'!$A:$AK,31,FALSE)="No Specified Index","-",IF(VLOOKUP($AU266,'FE Source'!$A:$AK,31,FALSE)=0,"-",VLOOKUP($AU266,'FE Source'!$A:$AK,31,FALSE)))</f>
        <v>-</v>
      </c>
      <c r="BO266" s="217">
        <f>IF(VLOOKUP($AU266,'FE Source'!$A:$AK,32,FALSE)=0,"-",VLOOKUP($AU266,'FE Source'!$A:$AK,32,FALSE))</f>
        <v>43347</v>
      </c>
      <c r="BP266" s="18" t="str">
        <f>IF(VLOOKUP($AU266,'FE Source'!$AZ:$BC,2,FALSE)=0,"-",VLOOKUP($AU266,'FE Source'!$AZ:$BC,2,FALSE))</f>
        <v>-</v>
      </c>
      <c r="BQ266" s="18" t="str">
        <f>IF(VLOOKUP($AU266,'FE Source'!$AZ:$BC,3,FALSE)=0,"-",VLOOKUP($AU266,'FE Source'!$AZ:$BC,3,FALSE))</f>
        <v>-</v>
      </c>
      <c r="BR266" s="18" t="str">
        <f>IF(VLOOKUP($AU266,'FE Source'!$AZ:$BC,4,FALSE)=0,"-",VLOOKUP($AU266,'FE Source'!$AZ:$BC,4,FALSE))</f>
        <v>-</v>
      </c>
    </row>
    <row r="267" spans="1:70" ht="15" customHeight="1">
      <c r="B267" s="159" t="str">
        <f>INDEX('UT - Retail'!$A$7:$A$1409,MATCH(AU267,'UT - Retail'!$U$7:$U$1409,0),1)</f>
        <v xml:space="preserve">Blackrock </v>
      </c>
      <c r="C267" s="710" t="str">
        <f>INDEX('UT - Retail'!$B$7:$B$1409,MATCH(AU267,'UT - Retail'!$U$7:$U$1409,0),1)</f>
        <v>Blackrock Nutrition A2 EUR-H</v>
      </c>
      <c r="D267" s="711"/>
      <c r="E267" s="147" t="str">
        <f>VLOOKUP(C267,'UT - Retail'!$B:$K,8,FALSE)</f>
        <v>Equities</v>
      </c>
      <c r="F267" s="82" t="str">
        <f>VLOOKUP(C267,'UT - Retail'!$B:$K,9,FALSE)</f>
        <v>Global</v>
      </c>
      <c r="G267" s="82" t="str">
        <f>VLOOKUP(C267,'UT - Retail'!$B:$K,10,FALSE)</f>
        <v>Agriculture</v>
      </c>
      <c r="H267" s="82" t="str">
        <f>VLOOKUP(C267,'UT - Retail'!$B:$N,13,FALSE)</f>
        <v>No</v>
      </c>
      <c r="I267" s="82" t="str">
        <f>VLOOKUP(C267,'UT - Retail'!$B:$Q,14,FALSE)</f>
        <v>No</v>
      </c>
      <c r="J267" s="82" t="str">
        <f>VLOOKUP(C267,'UT - Retail'!$B:$Q,11,FALSE)</f>
        <v>No</v>
      </c>
      <c r="K267" s="130" t="str">
        <f>VLOOKUP(C267,'UT - Retail'!$B:$P,15,FALSE)</f>
        <v>Yes</v>
      </c>
      <c r="L267" s="82" t="str">
        <f>VLOOKUP(C267,'UT - Retail'!$B:$Q,16,FALSE)</f>
        <v>iFast</v>
      </c>
      <c r="M267" s="173" t="str">
        <f>VLOOKUP(C267,'UT - Retail'!$B:$K,6,FALSE)</f>
        <v>EUR</v>
      </c>
      <c r="N267" s="173" t="str">
        <f>IFERROR(IF(MATCH(C267,'Portfolio Construction'!$AL:$AL,0),"Yes","No"),"No")</f>
        <v>No</v>
      </c>
      <c r="O267" s="173" t="str">
        <f>IFERROR(IF(MATCH(C267,'Portfolio Construction'!$AN:$AN,0),"Yes","No"),"No")</f>
        <v>No</v>
      </c>
      <c r="P267" s="173" t="str">
        <f>IFERROR(IF(MATCH(C267,'Portfolio Construction'!$AP:$AP,0),"Yes","No"),"No")</f>
        <v>No</v>
      </c>
      <c r="Q267" s="173" t="str">
        <f>IFERROR(IF(MATCH(C267,'Portfolio Construction'!$AR:$AR,0),"Yes","No"),"No")</f>
        <v>No</v>
      </c>
      <c r="R267" s="173" t="str">
        <f>IFERROR(IF(MATCH(C267,'Portfolio Construction'!$AT:$AT,0),"Yes","No"),"No")</f>
        <v>No</v>
      </c>
      <c r="S267" s="173" t="str">
        <f>IFERROR(IF(MATCH(C267,'Portfolio Construction'!$AV:$AV,0),"Yes","No"),"No")</f>
        <v>No</v>
      </c>
      <c r="T267" s="173" t="str">
        <f>IFERROR(IF(MATCH(C267,'Portfolio Construction'!$AX:$AX,0),"Yes","No"),"No")</f>
        <v>No</v>
      </c>
      <c r="U267" s="173" t="str">
        <f>IFERROR(IF(MATCH(C267,'Portfolio Construction'!$AZ:$AZ,0),"Yes","No"),"No")</f>
        <v>No</v>
      </c>
      <c r="V267" s="173" t="str">
        <f>IFERROR(IF(MATCH(C267,'Portfolio Construction'!$BB:$BB,0),"Yes","No"),"No")</f>
        <v>No</v>
      </c>
      <c r="W267" s="619">
        <f>IF(VLOOKUP($AU267,'FE Source'!$A:$W,3,FALSE)=0,"-",VLOOKUP($AU267,'FE Source'!$A:$W,3,FALSE))</f>
        <v>2.76</v>
      </c>
      <c r="X267" s="618">
        <f>IF(VLOOKUP($AU267,'FE Source'!$A:$W,4,FALSE)=0,"-",VLOOKUP($AU267,'FE Source'!$A:$W,4,FALSE))</f>
        <v>2.77</v>
      </c>
      <c r="Y267" s="618">
        <f>IF(VLOOKUP($AU267,'FE Source'!$A:$W,5,FALSE)=0,"-",VLOOKUP($AU267,'FE Source'!$A:$W,5,FALSE))</f>
        <v>-3.29</v>
      </c>
      <c r="Z267" s="618">
        <f>IF(VLOOKUP($AU267,'FE Source'!$A:$W,6,FALSE)=0,"-",VLOOKUP($AU267,'FE Source'!$A:$W,6,FALSE))</f>
        <v>-2.2799999999999998</v>
      </c>
      <c r="AA267" s="618">
        <f>IF(VLOOKUP($AU267,'FE Source'!$A:$W,7,FALSE)=0,"-",VLOOKUP($AU267,'FE Source'!$A:$W,7,FALSE))</f>
        <v>-9.0399999999999991</v>
      </c>
      <c r="AB267" s="618">
        <f>IF(VLOOKUP($AU267,'FE Source'!$A:$W,8,FALSE)=0,"-",VLOOKUP($AU267,'FE Source'!$A:$W,8,FALSE))</f>
        <v>-2.54</v>
      </c>
      <c r="AC267" s="623">
        <f>IF(VLOOKUP($AU267,'FE Source'!$A:$W,9,FALSE)=0,"-",VLOOKUP($AU267,'FE Source'!$A:$W,9,FALSE))</f>
        <v>-3.11</v>
      </c>
      <c r="AD267" s="147">
        <f>IF(VLOOKUP($AU267,'FE Source'!$A:$W,10,FALSE)=0,"-",VLOOKUP($AU267,'FE Source'!$A:$W,10,FALSE))</f>
        <v>0.72</v>
      </c>
      <c r="AE267" s="82">
        <f>IF(VLOOKUP($AU267,'FE Source'!$A:$W,11,FALSE)=0,"-",VLOOKUP($AU267,'FE Source'!$A:$W,11,FALSE))</f>
        <v>15.83</v>
      </c>
      <c r="AF267" s="82">
        <f>IF(VLOOKUP($AU267,'FE Source'!$A:$W,12,FALSE)=0,"-",VLOOKUP($AU267,'FE Source'!$A:$W,12,FALSE))</f>
        <v>-0.02</v>
      </c>
      <c r="AG267" s="130">
        <f>IF(VLOOKUP($AU267,'FE Source'!$A:$W,14,FALSE)=0,"-",VLOOKUP($AU267,'FE Source'!$A:$W,14,FALSE))</f>
        <v>-31.53</v>
      </c>
      <c r="AH267" s="173">
        <f>IF(VLOOKUP($AU267,'FE Source'!$A:$DJ,33,FALSE)=0,"-",VLOOKUP($AU267,'FE Source'!$A:$DJ,33,FALSE))</f>
        <v>52.16</v>
      </c>
      <c r="AI267" s="203">
        <f>IF(VLOOKUP($AU267,'FE Source'!$A:$Y,20,FALSE)=0,"-",VLOOKUP($AU267,'FE Source'!$A:$Y,20,FALSE))</f>
        <v>45.02</v>
      </c>
      <c r="AJ267" s="257">
        <f>IF(VLOOKUP($AU267,'FE Source'!$A:$DJ,34,FALSE)=0,"-",VLOOKUP($AU267,'FE Source'!$A:$DJ,34,FALSE))</f>
        <v>37.42</v>
      </c>
      <c r="AK267" s="257">
        <f>IF(VLOOKUP($AU267,'FE Source'!$A:$DJ,35,FALSE)=0,"-",VLOOKUP($AU267,'FE Source'!$A:$DJ,35,FALSE))</f>
        <v>37.97</v>
      </c>
      <c r="AL267" s="326">
        <f>IF(VLOOKUP($AU267,'FE Source'!$A:$Y,19,FALSE)=0,"-",VLOOKUP($AU267,'FE Source'!$A:$Y,19,FALSE))</f>
        <v>97.41</v>
      </c>
      <c r="AM267" s="259">
        <f>IF(VLOOKUP($AU267,'FE Source'!$A:$DJ,36,FALSE)=0,"-",VLOOKUP($AU267,'FE Source'!$A:$DJ,36,FALSE))</f>
        <v>102.16</v>
      </c>
      <c r="AN267" s="165">
        <f>IF(VLOOKUP($AU267,'FE Source'!$A:$W,13,FALSE)=0,"-",VLOOKUP($AU267,'FE Source'!$A:$W,13,FALSE))</f>
        <v>166.1</v>
      </c>
      <c r="AO267" s="198" t="str">
        <f>IF(J267="no","-",IF(VLOOKUP($AU267,'FE Source'!$A:$W,15,FALSE)=0,"-",VLOOKUP($AU267,'FE Source'!$A:$W,15,FALSE)))</f>
        <v>-</v>
      </c>
      <c r="AP267" s="201" t="str">
        <f>IF(AO267="-","-",IF(VLOOKUP($AU267,'FE Source'!$A:$Z,21,FALSE)=0,"-",IF(VLOOKUP($AU267,'FE Source'!$A:$Z,21,FALSE)=2,"Semi-Annual",IF(VLOOKUP($AU267,'FE Source'!$A:$Z,21,FALSE)=4,"Quarterly",IF(VLOOKUP($AU267,'FE Source'!$A:$Z,21,FALSE)=12,"Monthly","Annual")))))</f>
        <v>-</v>
      </c>
      <c r="AQ267" s="170">
        <f t="array" ref="AQ267">IF(VLOOKUP($AU267,'FE Source'!$A:$W,16,FALSE)=0,"-",VLOOKUP($AU267,'FE Source'!$A:$W,16,FALSE))</f>
        <v>1.78</v>
      </c>
      <c r="AR267" s="175" t="str">
        <f>IF(VLOOKUP($AU267,'FE Source'!$A:$W,17,FALSE)=0,"-",VLOOKUP($AU267,'FE Source'!$A:$W,17,FALSE))</f>
        <v>-</v>
      </c>
      <c r="AS267" s="173">
        <f>IF(VLOOKUP($AU267,'FE Source'!$AN:$AS,4,FALSE)="",VLOOKUP($AU267,'FE Source'!$AN:$AS,3,FALSE),VLOOKUP($AU267,'FE Source'!$AN:$AS,4,FALSE))</f>
        <v>9.33</v>
      </c>
      <c r="AT267" s="179">
        <f>IF(VLOOKUP($AU267,'FE Source'!$AN:$AS,5,FALSE)=0,"-",VLOOKUP($AU267,'FE Source'!$AN:$AS,5,FALSE))</f>
        <v>45783</v>
      </c>
      <c r="AU267" s="163" t="s">
        <v>3738</v>
      </c>
      <c r="BE267" s="219">
        <f>IF(VLOOKUP($AU267,'FE Source'!$A:$AK,22,FALSE)=0,"-",VLOOKUP($AU267,'FE Source'!$A:$AK,22,FALSE))</f>
        <v>-18.05</v>
      </c>
      <c r="BF267" s="219">
        <f>IF(VLOOKUP($AU267,'FE Source'!$A:$AK,23,FALSE)=0,"-",VLOOKUP($AU267,'FE Source'!$A:$AK,23,FALSE))</f>
        <v>7.1</v>
      </c>
      <c r="BG267" s="219">
        <f>IF(VLOOKUP($AU267,'FE Source'!$A:$AK,24,FALSE)=0,"-",VLOOKUP($AU267,'FE Source'!$A:$AK,24,FALSE))</f>
        <v>14.66</v>
      </c>
      <c r="BH267" s="219">
        <f>IF(VLOOKUP($AU267,'FE Source'!$A:$AK,25,FALSE)=0,"-",VLOOKUP($AU267,'FE Source'!$A:$AK,25,FALSE))</f>
        <v>-21.09</v>
      </c>
      <c r="BI267" s="219">
        <f>IF(VLOOKUP($AU267,'FE Source'!$A:$AK,26,FALSE)=0,"-",VLOOKUP($AU267,'FE Source'!$A:$AK,26,FALSE))</f>
        <v>10.79</v>
      </c>
      <c r="BJ267" s="219">
        <f>IF(VLOOKUP($AU267,'FE Source'!$A:$AK,27,FALSE)=0,"-",VLOOKUP($AU267,'FE Source'!$A:$AK,27,FALSE))</f>
        <v>25.84</v>
      </c>
      <c r="BK267" s="219">
        <f>IF(VLOOKUP($AU267,'FE Source'!$A:$AK,28,FALSE)=0,"-",VLOOKUP($AU267,'FE Source'!$A:$AK,28,FALSE))</f>
        <v>-1.86</v>
      </c>
      <c r="BL267" s="219">
        <f>IF(VLOOKUP($AU267,'FE Source'!$A:$AK,29,FALSE)=0,"-",VLOOKUP($AU267,'FE Source'!$A:$AK,29,FALSE))</f>
        <v>-29.56</v>
      </c>
      <c r="BM267" s="219">
        <f>IF(VLOOKUP($AU267,'FE Source'!$A:$AK,30,FALSE)=0,"-",VLOOKUP($AU267,'FE Source'!$A:$AK,30,FALSE))</f>
        <v>-6.15</v>
      </c>
      <c r="BN267" t="str">
        <f>IF(VLOOKUP($AU267,'FE Source'!$A:$AK,31,FALSE)="No Specified Index","-",IF(VLOOKUP($AU267,'FE Source'!$A:$AK,31,FALSE)=0,"-",VLOOKUP($AU267,'FE Source'!$A:$AK,31,FALSE)))</f>
        <v>DAX Global Agribusiness</v>
      </c>
      <c r="BO267" s="217">
        <f>IF(VLOOKUP($AU267,'FE Source'!$A:$AK,32,FALSE)=0,"-",VLOOKUP($AU267,'FE Source'!$A:$AK,32,FALSE))</f>
        <v>40218</v>
      </c>
      <c r="BP267" s="18">
        <f>IF(VLOOKUP($AU267,'FE Source'!$AZ:$BC,2,FALSE)=0,"-",VLOOKUP($AU267,'FE Source'!$AZ:$BC,2,FALSE))</f>
        <v>-3.69</v>
      </c>
      <c r="BQ267" s="18">
        <f>IF(VLOOKUP($AU267,'FE Source'!$AZ:$BC,3,FALSE)=0,"-",VLOOKUP($AU267,'FE Source'!$AZ:$BC,3,FALSE))</f>
        <v>-2.58</v>
      </c>
      <c r="BR267" s="18" t="str">
        <f>IF(VLOOKUP($AU267,'FE Source'!$AZ:$BC,4,FALSE)=0,"-",VLOOKUP($AU267,'FE Source'!$AZ:$BC,4,FALSE))</f>
        <v>-</v>
      </c>
    </row>
    <row r="268" spans="1:70" ht="15">
      <c r="A268" s="3"/>
      <c r="B268" s="159" t="str">
        <f>INDEX('UT - Retail'!$A$7:$A$1409,MATCH(AU268,'UT - Retail'!$U$7:$U$1409,0),1)</f>
        <v xml:space="preserve">Blackrock </v>
      </c>
      <c r="C268" s="710" t="str">
        <f>INDEX('UT - Retail'!$B$7:$B$1409,MATCH(AU268,'UT - Retail'!$U$7:$U$1409,0),1)</f>
        <v>Blackrock Nutrition A2 SGD-H</v>
      </c>
      <c r="D268" s="711"/>
      <c r="E268" s="147" t="str">
        <f>VLOOKUP(C268,'UT - Retail'!$B:$K,8,FALSE)</f>
        <v>Equities</v>
      </c>
      <c r="F268" s="82" t="str">
        <f>VLOOKUP(C268,'UT - Retail'!$B:$K,9,FALSE)</f>
        <v>Global</v>
      </c>
      <c r="G268" s="82" t="str">
        <f>VLOOKUP(C268,'UT - Retail'!$B:$K,10,FALSE)</f>
        <v>Agriculture</v>
      </c>
      <c r="H268" s="82" t="str">
        <f>VLOOKUP(C268,'UT - Retail'!$B:$N,13,FALSE)</f>
        <v>No</v>
      </c>
      <c r="I268" s="82" t="str">
        <f>VLOOKUP(C268,'UT - Retail'!$B:$Q,14,FALSE)</f>
        <v>No</v>
      </c>
      <c r="J268" s="82" t="str">
        <f>VLOOKUP(C268,'UT - Retail'!$B:$Q,11,FALSE)</f>
        <v>No</v>
      </c>
      <c r="K268" s="130" t="str">
        <f>VLOOKUP(C268,'UT - Retail'!$B:$P,15,FALSE)</f>
        <v>Yes</v>
      </c>
      <c r="L268" s="82" t="str">
        <f>VLOOKUP(C268,'UT - Retail'!$B:$Q,16,FALSE)</f>
        <v>Both</v>
      </c>
      <c r="M268" s="173" t="str">
        <f>VLOOKUP(C268,'UT - Retail'!$B:$K,6,FALSE)</f>
        <v>SGD</v>
      </c>
      <c r="N268" s="173" t="str">
        <f>IFERROR(IF(MATCH(C268,'Portfolio Construction'!$AL:$AL,0),"Yes","No"),"No")</f>
        <v>No</v>
      </c>
      <c r="O268" s="173" t="str">
        <f>IFERROR(IF(MATCH(C268,'Portfolio Construction'!$AN:$AN,0),"Yes","No"),"No")</f>
        <v>No</v>
      </c>
      <c r="P268" s="173" t="str">
        <f>IFERROR(IF(MATCH(C268,'Portfolio Construction'!$AP:$AP,0),"Yes","No"),"No")</f>
        <v>No</v>
      </c>
      <c r="Q268" s="173" t="str">
        <f>IFERROR(IF(MATCH(C268,'Portfolio Construction'!$AR:$AR,0),"Yes","No"),"No")</f>
        <v>No</v>
      </c>
      <c r="R268" s="173" t="str">
        <f>IFERROR(IF(MATCH(C268,'Portfolio Construction'!$AT:$AT,0),"Yes","No"),"No")</f>
        <v>No</v>
      </c>
      <c r="S268" s="173" t="str">
        <f>IFERROR(IF(MATCH(C268,'Portfolio Construction'!$AV:$AV,0),"Yes","No"),"No")</f>
        <v>No</v>
      </c>
      <c r="T268" s="173" t="str">
        <f>IFERROR(IF(MATCH(C268,'Portfolio Construction'!$AX:$AX,0),"Yes","No"),"No")</f>
        <v>No</v>
      </c>
      <c r="U268" s="173" t="str">
        <f>IFERROR(IF(MATCH(C268,'Portfolio Construction'!$AZ:$AZ,0),"Yes","No"),"No")</f>
        <v>No</v>
      </c>
      <c r="V268" s="173" t="str">
        <f>IFERROR(IF(MATCH(C268,'Portfolio Construction'!$BB:$BB,0),"Yes","No"),"No")</f>
        <v>No</v>
      </c>
      <c r="W268" s="619">
        <f>IF(VLOOKUP($AU268,'FE Source'!$A:$W,3,FALSE)=0,"-",VLOOKUP($AU268,'FE Source'!$A:$W,3,FALSE))</f>
        <v>-0.84</v>
      </c>
      <c r="X268" s="618">
        <f>IF(VLOOKUP($AU268,'FE Source'!$A:$W,4,FALSE)=0,"-",VLOOKUP($AU268,'FE Source'!$A:$W,4,FALSE))</f>
        <v>3.52</v>
      </c>
      <c r="Y268" s="618">
        <f>IF(VLOOKUP($AU268,'FE Source'!$A:$W,5,FALSE)=0,"-",VLOOKUP($AU268,'FE Source'!$A:$W,5,FALSE))</f>
        <v>-5.44</v>
      </c>
      <c r="Z268" s="618">
        <f>IF(VLOOKUP($AU268,'FE Source'!$A:$W,6,FALSE)=0,"-",VLOOKUP($AU268,'FE Source'!$A:$W,6,FALSE))</f>
        <v>-2.84</v>
      </c>
      <c r="AA268" s="618">
        <f>IF(VLOOKUP($AU268,'FE Source'!$A:$W,7,FALSE)=0,"-",VLOOKUP($AU268,'FE Source'!$A:$W,7,FALSE))</f>
        <v>-8.2200000000000006</v>
      </c>
      <c r="AB268" s="618">
        <f>IF(VLOOKUP($AU268,'FE Source'!$A:$W,8,FALSE)=0,"-",VLOOKUP($AU268,'FE Source'!$A:$W,8,FALSE))</f>
        <v>-0.7</v>
      </c>
      <c r="AC268" s="623">
        <f>IF(VLOOKUP($AU268,'FE Source'!$A:$W,9,FALSE)=0,"-",VLOOKUP($AU268,'FE Source'!$A:$W,9,FALSE))</f>
        <v>-1.74</v>
      </c>
      <c r="AD268" s="147">
        <f>IF(VLOOKUP($AU268,'FE Source'!$A:$W,10,FALSE)=0,"-",VLOOKUP($AU268,'FE Source'!$A:$W,10,FALSE))</f>
        <v>0.69</v>
      </c>
      <c r="AE268" s="82">
        <f>IF(VLOOKUP($AU268,'FE Source'!$A:$W,11,FALSE)=0,"-",VLOOKUP($AU268,'FE Source'!$A:$W,11,FALSE))</f>
        <v>15.2</v>
      </c>
      <c r="AF268" s="82">
        <f>IF(VLOOKUP($AU268,'FE Source'!$A:$W,12,FALSE)=0,"-",VLOOKUP($AU268,'FE Source'!$A:$W,12,FALSE))</f>
        <v>-0.02</v>
      </c>
      <c r="AG268" s="130">
        <f>IF(VLOOKUP($AU268,'FE Source'!$A:$W,14,FALSE)=0,"-",VLOOKUP($AU268,'FE Source'!$A:$W,14,FALSE))</f>
        <v>-29.32</v>
      </c>
      <c r="AH268" s="173">
        <f>IF(VLOOKUP($AU268,'FE Source'!$A:$DJ,33,FALSE)=0,"-",VLOOKUP($AU268,'FE Source'!$A:$DJ,33,FALSE))</f>
        <v>39.380000000000003</v>
      </c>
      <c r="AI268" s="203">
        <f>IF(VLOOKUP($AU268,'FE Source'!$A:$Y,20,FALSE)=0,"-",VLOOKUP($AU268,'FE Source'!$A:$Y,20,FALSE))</f>
        <v>43.36</v>
      </c>
      <c r="AJ268" s="257">
        <f>IF(VLOOKUP($AU268,'FE Source'!$A:$DJ,34,FALSE)=0,"-",VLOOKUP($AU268,'FE Source'!$A:$DJ,34,FALSE))</f>
        <v>35.86</v>
      </c>
      <c r="AK268" s="257">
        <f>IF(VLOOKUP($AU268,'FE Source'!$A:$DJ,35,FALSE)=0,"-",VLOOKUP($AU268,'FE Source'!$A:$DJ,35,FALSE))</f>
        <v>41.8</v>
      </c>
      <c r="AL268" s="326">
        <f>IF(VLOOKUP($AU268,'FE Source'!$A:$Y,19,FALSE)=0,"-",VLOOKUP($AU268,'FE Source'!$A:$Y,19,FALSE))</f>
        <v>95.44</v>
      </c>
      <c r="AM268" s="259">
        <f>IF(VLOOKUP($AU268,'FE Source'!$A:$DJ,36,FALSE)=0,"-",VLOOKUP($AU268,'FE Source'!$A:$DJ,36,FALSE))</f>
        <v>93.71</v>
      </c>
      <c r="AN268" s="165">
        <f>IF(VLOOKUP($AU268,'FE Source'!$A:$W,13,FALSE)=0,"-",VLOOKUP($AU268,'FE Source'!$A:$W,13,FALSE))</f>
        <v>166.1</v>
      </c>
      <c r="AO268" s="198" t="str">
        <f>IF(J268="no","-",IF(VLOOKUP($AU268,'FE Source'!$A:$W,15,FALSE)=0,"-",VLOOKUP($AU268,'FE Source'!$A:$W,15,FALSE)))</f>
        <v>-</v>
      </c>
      <c r="AP268" s="201" t="str">
        <f>IF(AO268="-","-",IF(VLOOKUP($AU268,'FE Source'!$A:$Z,21,FALSE)=0,"-",IF(VLOOKUP($AU268,'FE Source'!$A:$Z,21,FALSE)=2,"Semi-Annual",IF(VLOOKUP($AU268,'FE Source'!$A:$Z,21,FALSE)=4,"Quarterly",IF(VLOOKUP($AU268,'FE Source'!$A:$Z,21,FALSE)=12,"Monthly","Annual")))))</f>
        <v>-</v>
      </c>
      <c r="AQ268" s="170">
        <f t="array" ref="AQ268">IF(VLOOKUP($AU268,'FE Source'!$A:$W,16,FALSE)=0,"-",VLOOKUP($AU268,'FE Source'!$A:$W,16,FALSE))</f>
        <v>1.81</v>
      </c>
      <c r="AR268" s="175" t="str">
        <f>IF(VLOOKUP($AU268,'FE Source'!$A:$W,17,FALSE)=0,"-",VLOOKUP($AU268,'FE Source'!$A:$W,17,FALSE))</f>
        <v>-</v>
      </c>
      <c r="AS268" s="173">
        <f>IF(VLOOKUP($AU268,'FE Source'!$AN:$AS,4,FALSE)="",VLOOKUP($AU268,'FE Source'!$AN:$AS,3,FALSE),VLOOKUP($AU268,'FE Source'!$AN:$AS,4,FALSE))</f>
        <v>10.6</v>
      </c>
      <c r="AT268" s="179">
        <f>IF(VLOOKUP($AU268,'FE Source'!$AN:$AS,5,FALSE)=0,"-",VLOOKUP($AU268,'FE Source'!$AN:$AS,5,FALSE))</f>
        <v>45783</v>
      </c>
      <c r="AU268" s="163" t="s">
        <v>3734</v>
      </c>
      <c r="BE268" s="219">
        <f>IF(VLOOKUP($AU268,'FE Source'!$A:$AK,22,FALSE)=0,"-",VLOOKUP($AU268,'FE Source'!$A:$AK,22,FALSE))</f>
        <v>-13.97</v>
      </c>
      <c r="BF268" s="219">
        <f>IF(VLOOKUP($AU268,'FE Source'!$A:$AK,23,FALSE)=0,"-",VLOOKUP($AU268,'FE Source'!$A:$AK,23,FALSE))</f>
        <v>9.26</v>
      </c>
      <c r="BG268" s="219">
        <f>IF(VLOOKUP($AU268,'FE Source'!$A:$AK,24,FALSE)=0,"-",VLOOKUP($AU268,'FE Source'!$A:$AK,24,FALSE))</f>
        <v>10.55</v>
      </c>
      <c r="BH268" s="219">
        <f>IF(VLOOKUP($AU268,'FE Source'!$A:$AK,25,FALSE)=0,"-",VLOOKUP($AU268,'FE Source'!$A:$AK,25,FALSE))</f>
        <v>-17.36</v>
      </c>
      <c r="BI268" s="219">
        <f>IF(VLOOKUP($AU268,'FE Source'!$A:$AK,26,FALSE)=0,"-",VLOOKUP($AU268,'FE Source'!$A:$AK,26,FALSE))</f>
        <v>17</v>
      </c>
      <c r="BJ268" s="219">
        <f>IF(VLOOKUP($AU268,'FE Source'!$A:$AK,27,FALSE)=0,"-",VLOOKUP($AU268,'FE Source'!$A:$AK,27,FALSE))</f>
        <v>18.260000000000002</v>
      </c>
      <c r="BK268" s="219">
        <f>IF(VLOOKUP($AU268,'FE Source'!$A:$AK,28,FALSE)=0,"-",VLOOKUP($AU268,'FE Source'!$A:$AK,28,FALSE))</f>
        <v>4.4000000000000004</v>
      </c>
      <c r="BL268" s="219">
        <f>IF(VLOOKUP($AU268,'FE Source'!$A:$AK,29,FALSE)=0,"-",VLOOKUP($AU268,'FE Source'!$A:$AK,29,FALSE))</f>
        <v>-22.66</v>
      </c>
      <c r="BM268" s="219">
        <f>IF(VLOOKUP($AU268,'FE Source'!$A:$AK,30,FALSE)=0,"-",VLOOKUP($AU268,'FE Source'!$A:$AK,30,FALSE))</f>
        <v>-7</v>
      </c>
      <c r="BN268" t="str">
        <f>IF(VLOOKUP($AU268,'FE Source'!$A:$AK,31,FALSE)="No Specified Index","-",IF(VLOOKUP($AU268,'FE Source'!$A:$AK,31,FALSE)=0,"-",VLOOKUP($AU268,'FE Source'!$A:$AK,31,FALSE)))</f>
        <v>DAX Global Agribusiness</v>
      </c>
      <c r="BO268" s="217">
        <f>IF(VLOOKUP($AU268,'FE Source'!$A:$AK,32,FALSE)=0,"-",VLOOKUP($AU268,'FE Source'!$A:$AK,32,FALSE))</f>
        <v>40218</v>
      </c>
      <c r="BP268" s="18">
        <f>IF(VLOOKUP($AU268,'FE Source'!$AZ:$BC,2,FALSE)=0,"-",VLOOKUP($AU268,'FE Source'!$AZ:$BC,2,FALSE))</f>
        <v>-4.37</v>
      </c>
      <c r="BQ268" s="18">
        <f>IF(VLOOKUP($AU268,'FE Source'!$AZ:$BC,3,FALSE)=0,"-",VLOOKUP($AU268,'FE Source'!$AZ:$BC,3,FALSE))</f>
        <v>-4</v>
      </c>
      <c r="BR268" s="18" t="str">
        <f>IF(VLOOKUP($AU268,'FE Source'!$AZ:$BC,4,FALSE)=0,"-",VLOOKUP($AU268,'FE Source'!$AZ:$BC,4,FALSE))</f>
        <v>-</v>
      </c>
    </row>
    <row r="269" spans="1:70" ht="15">
      <c r="B269" s="159" t="str">
        <f>INDEX('UT - Retail'!$A$7:$A$1409,MATCH(AU269,'UT - Retail'!$U$7:$U$1409,0),1)</f>
        <v xml:space="preserve">Blackrock </v>
      </c>
      <c r="C269" s="710" t="str">
        <f>INDEX('UT - Retail'!$B$7:$B$1409,MATCH(AU269,'UT - Retail'!$U$7:$U$1409,0),1)</f>
        <v>Blackrock Nutrition A2 USD</v>
      </c>
      <c r="D269" s="711"/>
      <c r="E269" s="147" t="str">
        <f>VLOOKUP(C269,'UT - Retail'!$B:$K,8,FALSE)</f>
        <v>Equities</v>
      </c>
      <c r="F269" s="82" t="str">
        <f>VLOOKUP(C269,'UT - Retail'!$B:$K,9,FALSE)</f>
        <v>Global</v>
      </c>
      <c r="G269" s="82" t="str">
        <f>VLOOKUP(C269,'UT - Retail'!$B:$K,10,FALSE)</f>
        <v>Agriculture</v>
      </c>
      <c r="H269" s="82" t="str">
        <f>VLOOKUP(C269,'UT - Retail'!$B:$N,13,FALSE)</f>
        <v>No</v>
      </c>
      <c r="I269" s="82" t="str">
        <f>VLOOKUP(C269,'UT - Retail'!$B:$Q,14,FALSE)</f>
        <v>No</v>
      </c>
      <c r="J269" s="82" t="str">
        <f>VLOOKUP(C269,'UT - Retail'!$B:$Q,11,FALSE)</f>
        <v>No</v>
      </c>
      <c r="K269" s="130" t="str">
        <f>VLOOKUP(C269,'UT - Retail'!$B:$P,15,FALSE)</f>
        <v>Yes</v>
      </c>
      <c r="L269" s="82" t="str">
        <f>VLOOKUP(C269,'UT - Retail'!$B:$Q,16,FALSE)</f>
        <v>Both</v>
      </c>
      <c r="M269" s="173" t="str">
        <f>VLOOKUP(C269,'UT - Retail'!$B:$K,6,FALSE)</f>
        <v>USD</v>
      </c>
      <c r="N269" s="173" t="str">
        <f>IFERROR(IF(MATCH(C269,'Portfolio Construction'!$AL:$AL,0),"Yes","No"),"No")</f>
        <v>No</v>
      </c>
      <c r="O269" s="173" t="str">
        <f>IFERROR(IF(MATCH(C269,'Portfolio Construction'!$AN:$AN,0),"Yes","No"),"No")</f>
        <v>No</v>
      </c>
      <c r="P269" s="173" t="str">
        <f>IFERROR(IF(MATCH(C269,'Portfolio Construction'!$AP:$AP,0),"Yes","No"),"No")</f>
        <v>No</v>
      </c>
      <c r="Q269" s="173" t="str">
        <f>IFERROR(IF(MATCH(C269,'Portfolio Construction'!$AR:$AR,0),"Yes","No"),"No")</f>
        <v>No</v>
      </c>
      <c r="R269" s="173" t="str">
        <f>IFERROR(IF(MATCH(C269,'Portfolio Construction'!$AT:$AT,0),"Yes","No"),"No")</f>
        <v>No</v>
      </c>
      <c r="S269" s="173" t="str">
        <f>IFERROR(IF(MATCH(C269,'Portfolio Construction'!$AV:$AV,0),"Yes","No"),"No")</f>
        <v>No</v>
      </c>
      <c r="T269" s="173" t="str">
        <f>IFERROR(IF(MATCH(C269,'Portfolio Construction'!$AX:$AX,0),"Yes","No"),"No")</f>
        <v>No</v>
      </c>
      <c r="U269" s="173" t="str">
        <f>IFERROR(IF(MATCH(C269,'Portfolio Construction'!$AZ:$AZ,0),"Yes","No"),"No")</f>
        <v>No</v>
      </c>
      <c r="V269" s="173" t="str">
        <f>IFERROR(IF(MATCH(C269,'Portfolio Construction'!$BB:$BB,0),"Yes","No"),"No")</f>
        <v>No</v>
      </c>
      <c r="W269" s="619">
        <f>IF(VLOOKUP($AU269,'FE Source'!$A:$W,3,FALSE)=0,"-",VLOOKUP($AU269,'FE Source'!$A:$W,3,FALSE))</f>
        <v>-5.33</v>
      </c>
      <c r="X269" s="618">
        <f>IF(VLOOKUP($AU269,'FE Source'!$A:$W,4,FALSE)=0,"-",VLOOKUP($AU269,'FE Source'!$A:$W,4,FALSE))</f>
        <v>-0.1</v>
      </c>
      <c r="Y269" s="618">
        <f>IF(VLOOKUP($AU269,'FE Source'!$A:$W,5,FALSE)=0,"-",VLOOKUP($AU269,'FE Source'!$A:$W,5,FALSE))</f>
        <v>-7.36</v>
      </c>
      <c r="Z269" s="618">
        <f>IF(VLOOKUP($AU269,'FE Source'!$A:$W,6,FALSE)=0,"-",VLOOKUP($AU269,'FE Source'!$A:$W,6,FALSE))</f>
        <v>-5.08</v>
      </c>
      <c r="AA269" s="618">
        <f>IF(VLOOKUP($AU269,'FE Source'!$A:$W,7,FALSE)=0,"-",VLOOKUP($AU269,'FE Source'!$A:$W,7,FALSE))</f>
        <v>-8.61</v>
      </c>
      <c r="AB269" s="618">
        <f>IF(VLOOKUP($AU269,'FE Source'!$A:$W,8,FALSE)=0,"-",VLOOKUP($AU269,'FE Source'!$A:$W,8,FALSE))</f>
        <v>-1.31</v>
      </c>
      <c r="AC269" s="623">
        <f>IF(VLOOKUP($AU269,'FE Source'!$A:$W,9,FALSE)=0,"-",VLOOKUP($AU269,'FE Source'!$A:$W,9,FALSE))</f>
        <v>-1.01</v>
      </c>
      <c r="AD269" s="147">
        <f>IF(VLOOKUP($AU269,'FE Source'!$A:$W,10,FALSE)=0,"-",VLOOKUP($AU269,'FE Source'!$A:$W,10,FALSE))</f>
        <v>0.53</v>
      </c>
      <c r="AE269" s="82">
        <f>IF(VLOOKUP($AU269,'FE Source'!$A:$W,11,FALSE)=0,"-",VLOOKUP($AU269,'FE Source'!$A:$W,11,FALSE))</f>
        <v>11.81</v>
      </c>
      <c r="AF269" s="82">
        <f>IF(VLOOKUP($AU269,'FE Source'!$A:$W,12,FALSE)=0,"-",VLOOKUP($AU269,'FE Source'!$A:$W,12,FALSE))</f>
        <v>-0.02</v>
      </c>
      <c r="AG269" s="130">
        <f>IF(VLOOKUP($AU269,'FE Source'!$A:$W,14,FALSE)=0,"-",VLOOKUP($AU269,'FE Source'!$A:$W,14,FALSE))</f>
        <v>-27.72</v>
      </c>
      <c r="AH269" s="173">
        <f>IF(VLOOKUP($AU269,'FE Source'!$A:$DJ,33,FALSE)=0,"-",VLOOKUP($AU269,'FE Source'!$A:$DJ,33,FALSE))</f>
        <v>11.83</v>
      </c>
      <c r="AI269" s="203">
        <f>IF(VLOOKUP($AU269,'FE Source'!$A:$Y,20,FALSE)=0,"-",VLOOKUP($AU269,'FE Source'!$A:$Y,20,FALSE))</f>
        <v>23.39</v>
      </c>
      <c r="AJ269" s="257">
        <f>IF(VLOOKUP($AU269,'FE Source'!$A:$DJ,34,FALSE)=0,"-",VLOOKUP($AU269,'FE Source'!$A:$DJ,34,FALSE))</f>
        <v>23.08</v>
      </c>
      <c r="AK269" s="257">
        <f>IF(VLOOKUP($AU269,'FE Source'!$A:$DJ,35,FALSE)=0,"-",VLOOKUP($AU269,'FE Source'!$A:$DJ,35,FALSE))</f>
        <v>37.5</v>
      </c>
      <c r="AL269" s="326">
        <f>IF(VLOOKUP($AU269,'FE Source'!$A:$Y,19,FALSE)=0,"-",VLOOKUP($AU269,'FE Source'!$A:$Y,19,FALSE))</f>
        <v>80.41</v>
      </c>
      <c r="AM269" s="259">
        <f>IF(VLOOKUP($AU269,'FE Source'!$A:$DJ,36,FALSE)=0,"-",VLOOKUP($AU269,'FE Source'!$A:$DJ,36,FALSE))</f>
        <v>76.349999999999994</v>
      </c>
      <c r="AN269" s="165">
        <f>IF(VLOOKUP($AU269,'FE Source'!$A:$W,13,FALSE)=0,"-",VLOOKUP($AU269,'FE Source'!$A:$W,13,FALSE))</f>
        <v>166.1</v>
      </c>
      <c r="AO269" s="198" t="str">
        <f>IF(J269="no","-",IF(VLOOKUP($AU269,'FE Source'!$A:$W,15,FALSE)=0,"-",VLOOKUP($AU269,'FE Source'!$A:$W,15,FALSE)))</f>
        <v>-</v>
      </c>
      <c r="AP269" s="201" t="str">
        <f>IF(AO269="-","-",IF(VLOOKUP($AU269,'FE Source'!$A:$Z,21,FALSE)=0,"-",IF(VLOOKUP($AU269,'FE Source'!$A:$Z,21,FALSE)=2,"Semi-Annual",IF(VLOOKUP($AU269,'FE Source'!$A:$Z,21,FALSE)=4,"Quarterly",IF(VLOOKUP($AU269,'FE Source'!$A:$Z,21,FALSE)=12,"Monthly","Annual")))))</f>
        <v>-</v>
      </c>
      <c r="AQ269" s="170">
        <f t="array" ref="AQ269">IF(VLOOKUP($AU269,'FE Source'!$A:$W,16,FALSE)=0,"-",VLOOKUP($AU269,'FE Source'!$A:$W,16,FALSE))</f>
        <v>1.82</v>
      </c>
      <c r="AR269" s="175" t="str">
        <f>IF(VLOOKUP($AU269,'FE Source'!$A:$W,17,FALSE)=0,"-",VLOOKUP($AU269,'FE Source'!$A:$W,17,FALSE))</f>
        <v>Neutral</v>
      </c>
      <c r="AS269" s="173">
        <f>IF(VLOOKUP($AU269,'FE Source'!$AN:$AS,4,FALSE)="",VLOOKUP($AU269,'FE Source'!$AN:$AS,3,FALSE),VLOOKUP($AU269,'FE Source'!$AN:$AS,4,FALSE))</f>
        <v>12.18</v>
      </c>
      <c r="AT269" s="179">
        <f>IF(VLOOKUP($AU269,'FE Source'!$AN:$AS,5,FALSE)=0,"-",VLOOKUP($AU269,'FE Source'!$AN:$AS,5,FALSE))</f>
        <v>45783</v>
      </c>
      <c r="AU269" s="163" t="s">
        <v>3729</v>
      </c>
      <c r="BE269" s="219">
        <f>IF(VLOOKUP($AU269,'FE Source'!$A:$AK,22,FALSE)=0,"-",VLOOKUP($AU269,'FE Source'!$A:$AK,22,FALSE))</f>
        <v>-7.97</v>
      </c>
      <c r="BF269" s="219">
        <f>IF(VLOOKUP($AU269,'FE Source'!$A:$AK,23,FALSE)=0,"-",VLOOKUP($AU269,'FE Source'!$A:$AK,23,FALSE))</f>
        <v>11.17</v>
      </c>
      <c r="BG269" s="219">
        <f>IF(VLOOKUP($AU269,'FE Source'!$A:$AK,24,FALSE)=0,"-",VLOOKUP($AU269,'FE Source'!$A:$AK,24,FALSE))</f>
        <v>3.01</v>
      </c>
      <c r="BH269" s="219">
        <f>IF(VLOOKUP($AU269,'FE Source'!$A:$AK,25,FALSE)=0,"-",VLOOKUP($AU269,'FE Source'!$A:$AK,25,FALSE))</f>
        <v>-14.79</v>
      </c>
      <c r="BI269" s="219">
        <f>IF(VLOOKUP($AU269,'FE Source'!$A:$AK,26,FALSE)=0,"-",VLOOKUP($AU269,'FE Source'!$A:$AK,26,FALSE))</f>
        <v>16.47</v>
      </c>
      <c r="BJ269" s="219">
        <f>IF(VLOOKUP($AU269,'FE Source'!$A:$AK,27,FALSE)=0,"-",VLOOKUP($AU269,'FE Source'!$A:$AK,27,FALSE))</f>
        <v>17.55</v>
      </c>
      <c r="BK269" s="219">
        <f>IF(VLOOKUP($AU269,'FE Source'!$A:$AK,28,FALSE)=0,"-",VLOOKUP($AU269,'FE Source'!$A:$AK,28,FALSE))</f>
        <v>6.85</v>
      </c>
      <c r="BL269" s="219">
        <f>IF(VLOOKUP($AU269,'FE Source'!$A:$AK,29,FALSE)=0,"-",VLOOKUP($AU269,'FE Source'!$A:$AK,29,FALSE))</f>
        <v>-22.32</v>
      </c>
      <c r="BM269" s="219">
        <f>IF(VLOOKUP($AU269,'FE Source'!$A:$AK,30,FALSE)=0,"-",VLOOKUP($AU269,'FE Source'!$A:$AK,30,FALSE))</f>
        <v>-6.7</v>
      </c>
      <c r="BN269" t="str">
        <f>IF(VLOOKUP($AU269,'FE Source'!$A:$AK,31,FALSE)="No Specified Index","-",IF(VLOOKUP($AU269,'FE Source'!$A:$AK,31,FALSE)=0,"-",VLOOKUP($AU269,'FE Source'!$A:$AK,31,FALSE)))</f>
        <v>DAX Global Agribusiness</v>
      </c>
      <c r="BO269" s="217">
        <f>IF(VLOOKUP($AU269,'FE Source'!$A:$AK,32,FALSE)=0,"-",VLOOKUP($AU269,'FE Source'!$A:$AK,32,FALSE))</f>
        <v>40218</v>
      </c>
      <c r="BP269" s="18">
        <f>IF(VLOOKUP($AU269,'FE Source'!$AZ:$BC,2,FALSE)=0,"-",VLOOKUP($AU269,'FE Source'!$AZ:$BC,2,FALSE))</f>
        <v>-3.94</v>
      </c>
      <c r="BQ269" s="18">
        <f>IF(VLOOKUP($AU269,'FE Source'!$AZ:$BC,3,FALSE)=0,"-",VLOOKUP($AU269,'FE Source'!$AZ:$BC,3,FALSE))</f>
        <v>-4.08</v>
      </c>
      <c r="BR269" s="18" t="str">
        <f>IF(VLOOKUP($AU269,'FE Source'!$AZ:$BC,4,FALSE)=0,"-",VLOOKUP($AU269,'FE Source'!$AZ:$BC,4,FALSE))</f>
        <v>-</v>
      </c>
    </row>
    <row r="270" spans="1:70" ht="15" customHeight="1">
      <c r="B270" s="159" t="str">
        <f>INDEX('UT - Retail'!$A$7:$A$1409,MATCH(AU270,'UT - Retail'!$U$7:$U$1409,0),1)</f>
        <v xml:space="preserve">Blackrock </v>
      </c>
      <c r="C270" s="710" t="str">
        <f>INDEX('UT - Retail'!$B$7:$B$1409,MATCH(AU270,'UT - Retail'!$U$7:$U$1409,0),1)</f>
        <v>BlackRock Strategic Funds - Systematic Asia Pacific Equity Absolute Return Fund A2 SGD Hedged</v>
      </c>
      <c r="D270" s="711"/>
      <c r="E270" s="147" t="str">
        <f>VLOOKUP(C270,'UT - Retail'!$B:$K,8,FALSE)</f>
        <v>Alternatives</v>
      </c>
      <c r="F270" s="82" t="str">
        <f>VLOOKUP(C270,'UT - Retail'!$B:$K,9,FALSE)</f>
        <v>Asia Pacific</v>
      </c>
      <c r="G270" s="82" t="str">
        <f>VLOOKUP(C270,'UT - Retail'!$B:$K,10,FALSE)</f>
        <v>General</v>
      </c>
      <c r="H270" s="82" t="str">
        <f>VLOOKUP(C270,'UT - Retail'!$B:$N,13,FALSE)</f>
        <v>No</v>
      </c>
      <c r="I270" s="82" t="str">
        <f>VLOOKUP(C270,'UT - Retail'!$B:$Q,14,FALSE)</f>
        <v>No</v>
      </c>
      <c r="J270" s="82" t="str">
        <f>VLOOKUP(C270,'UT - Retail'!$B:$Q,11,FALSE)</f>
        <v>No</v>
      </c>
      <c r="K270" s="130" t="str">
        <f>VLOOKUP(C270,'UT - Retail'!$B:$P,15,FALSE)</f>
        <v>Yes</v>
      </c>
      <c r="L270" s="82" t="str">
        <f>VLOOKUP(C270,'UT - Retail'!$B:$Q,16,FALSE)</f>
        <v>Both</v>
      </c>
      <c r="M270" s="173" t="str">
        <f>VLOOKUP(C270,'UT - Retail'!$B:$K,6,FALSE)</f>
        <v>SGD</v>
      </c>
      <c r="N270" s="173" t="str">
        <f>IFERROR(IF(MATCH(C270,'Portfolio Construction'!$AL:$AL,0),"Yes","No"),"No")</f>
        <v>Yes</v>
      </c>
      <c r="O270" s="173" t="str">
        <f>IFERROR(IF(MATCH(C270,'Portfolio Construction'!$AN:$AN,0),"Yes","No"),"No")</f>
        <v>No</v>
      </c>
      <c r="P270" s="173" t="str">
        <f>IFERROR(IF(MATCH(C270,'Portfolio Construction'!$AP:$AP,0),"Yes","No"),"No")</f>
        <v>No</v>
      </c>
      <c r="Q270" s="173" t="str">
        <f>IFERROR(IF(MATCH(C270,'Portfolio Construction'!$AR:$AR,0),"Yes","No"),"No")</f>
        <v>No</v>
      </c>
      <c r="R270" s="173" t="str">
        <f>IFERROR(IF(MATCH(C270,'Portfolio Construction'!$AT:$AT,0),"Yes","No"),"No")</f>
        <v>No</v>
      </c>
      <c r="S270" s="173" t="str">
        <f>IFERROR(IF(MATCH(C270,'Portfolio Construction'!$AV:$AV,0),"Yes","No"),"No")</f>
        <v>No</v>
      </c>
      <c r="T270" s="173" t="str">
        <f>IFERROR(IF(MATCH(C270,'Portfolio Construction'!$AX:$AX,0),"Yes","No"),"No")</f>
        <v>No</v>
      </c>
      <c r="U270" s="173" t="str">
        <f>IFERROR(IF(MATCH(C270,'Portfolio Construction'!$AZ:$AZ,0),"Yes","No"),"No")</f>
        <v>No</v>
      </c>
      <c r="V270" s="173" t="str">
        <f>IFERROR(IF(MATCH(C270,'Portfolio Construction'!$BB:$BB,0),"Yes","No"),"No")</f>
        <v>No</v>
      </c>
      <c r="W270" s="619">
        <f>IF(VLOOKUP($AU270,'FE Source'!$A:$W,3,FALSE)=0,"-",VLOOKUP($AU270,'FE Source'!$A:$W,3,FALSE))</f>
        <v>2.86</v>
      </c>
      <c r="X270" s="618">
        <f>IF(VLOOKUP($AU270,'FE Source'!$A:$W,4,FALSE)=0,"-",VLOOKUP($AU270,'FE Source'!$A:$W,4,FALSE))</f>
        <v>-0.33</v>
      </c>
      <c r="Y270" s="618">
        <f>IF(VLOOKUP($AU270,'FE Source'!$A:$W,5,FALSE)=0,"-",VLOOKUP($AU270,'FE Source'!$A:$W,5,FALSE))</f>
        <v>8.08</v>
      </c>
      <c r="Z270" s="618">
        <f>IF(VLOOKUP($AU270,'FE Source'!$A:$W,6,FALSE)=0,"-",VLOOKUP($AU270,'FE Source'!$A:$W,6,FALSE))</f>
        <v>15.85</v>
      </c>
      <c r="AA270" s="618" t="str">
        <f>IF(VLOOKUP($AU270,'FE Source'!$A:$W,7,FALSE)=0,"-",VLOOKUP($AU270,'FE Source'!$A:$W,7,FALSE))</f>
        <v>-</v>
      </c>
      <c r="AB270" s="618" t="str">
        <f>IF(VLOOKUP($AU270,'FE Source'!$A:$W,8,FALSE)=0,"-",VLOOKUP($AU270,'FE Source'!$A:$W,8,FALSE))</f>
        <v>-</v>
      </c>
      <c r="AC270" s="623" t="str">
        <f>IF(VLOOKUP($AU270,'FE Source'!$A:$W,9,FALSE)=0,"-",VLOOKUP($AU270,'FE Source'!$A:$W,9,FALSE))</f>
        <v>-</v>
      </c>
      <c r="AD270" s="147" t="str">
        <f>IF(VLOOKUP($AU270,'FE Source'!$A:$W,10,FALSE)=0,"-",VLOOKUP($AU270,'FE Source'!$A:$W,10,FALSE))</f>
        <v>-</v>
      </c>
      <c r="AE270" s="82" t="str">
        <f>IF(VLOOKUP($AU270,'FE Source'!$A:$W,11,FALSE)=0,"-",VLOOKUP($AU270,'FE Source'!$A:$W,11,FALSE))</f>
        <v>-</v>
      </c>
      <c r="AF270" s="82" t="str">
        <f>IF(VLOOKUP($AU270,'FE Source'!$A:$W,12,FALSE)=0,"-",VLOOKUP($AU270,'FE Source'!$A:$W,12,FALSE))</f>
        <v>-</v>
      </c>
      <c r="AG270" s="130" t="str">
        <f>IF(VLOOKUP($AU270,'FE Source'!$A:$W,14,FALSE)=0,"-",VLOOKUP($AU270,'FE Source'!$A:$W,14,FALSE))</f>
        <v>-</v>
      </c>
      <c r="AH270" s="173">
        <f>IF(VLOOKUP($AU270,'FE Source'!$A:$DJ,33,FALSE)=0,"-",VLOOKUP($AU270,'FE Source'!$A:$DJ,33,FALSE))</f>
        <v>155.54</v>
      </c>
      <c r="AI270" s="203" t="str">
        <f>IF(VLOOKUP($AU270,'FE Source'!$A:$Y,20,FALSE)=0,"-",VLOOKUP($AU270,'FE Source'!$A:$Y,20,FALSE))</f>
        <v>-</v>
      </c>
      <c r="AJ270" s="257" t="str">
        <f>IF(VLOOKUP($AU270,'FE Source'!$A:$DJ,34,FALSE)=0,"-",VLOOKUP($AU270,'FE Source'!$A:$DJ,34,FALSE))</f>
        <v>-</v>
      </c>
      <c r="AK270" s="257">
        <f>IF(VLOOKUP($AU270,'FE Source'!$A:$DJ,35,FALSE)=0,"-",VLOOKUP($AU270,'FE Source'!$A:$DJ,35,FALSE))</f>
        <v>-454.44</v>
      </c>
      <c r="AL270" s="326" t="str">
        <f>IF(VLOOKUP($AU270,'FE Source'!$A:$Y,19,FALSE)=0,"-",VLOOKUP($AU270,'FE Source'!$A:$Y,19,FALSE))</f>
        <v>-</v>
      </c>
      <c r="AM270" s="259" t="str">
        <f>IF(VLOOKUP($AU270,'FE Source'!$A:$DJ,36,FALSE)=0,"-",VLOOKUP($AU270,'FE Source'!$A:$DJ,36,FALSE))</f>
        <v>-</v>
      </c>
      <c r="AN270" s="165">
        <f>IF(VLOOKUP($AU270,'FE Source'!$A:$W,13,FALSE)=0,"-",VLOOKUP($AU270,'FE Source'!$A:$W,13,FALSE))</f>
        <v>787.2</v>
      </c>
      <c r="AO270" s="198" t="str">
        <f>IF(J270="no","-",IF(VLOOKUP($AU270,'FE Source'!$A:$W,15,FALSE)=0,"-",VLOOKUP($AU270,'FE Source'!$A:$W,15,FALSE)))</f>
        <v>-</v>
      </c>
      <c r="AP270" s="201" t="str">
        <f>IF(AO270="-","-",IF(VLOOKUP($AU270,'FE Source'!$A:$Z,21,FALSE)=0,"-",IF(VLOOKUP($AU270,'FE Source'!$A:$Z,21,FALSE)=2,"Semi-Annual",IF(VLOOKUP($AU270,'FE Source'!$A:$Z,21,FALSE)=4,"Quarterly",IF(VLOOKUP($AU270,'FE Source'!$A:$Z,21,FALSE)=12,"Monthly","Annual")))))</f>
        <v>-</v>
      </c>
      <c r="AQ270" s="170">
        <f t="array" ref="AQ270">IF(VLOOKUP($AU270,'FE Source'!$A:$W,16,FALSE)=0,"-",VLOOKUP($AU270,'FE Source'!$A:$W,16,FALSE))</f>
        <v>1.89</v>
      </c>
      <c r="AR270" s="175" t="str">
        <f>IF(VLOOKUP($AU270,'FE Source'!$A:$W,17,FALSE)=0,"-",VLOOKUP($AU270,'FE Source'!$A:$W,17,FALSE))</f>
        <v>-</v>
      </c>
      <c r="AS270" s="173">
        <f>IF(VLOOKUP($AU270,'FE Source'!$AN:$AS,4,FALSE)="",VLOOKUP($AU270,'FE Source'!$AN:$AS,3,FALSE),VLOOKUP($AU270,'FE Source'!$AN:$AS,4,FALSE))</f>
        <v>131.1</v>
      </c>
      <c r="AT270" s="179">
        <f>IF(VLOOKUP($AU270,'FE Source'!$AN:$AS,5,FALSE)=0,"-",VLOOKUP($AU270,'FE Source'!$AN:$AS,5,FALSE))</f>
        <v>45783</v>
      </c>
      <c r="AU270" s="178" t="s">
        <v>9149</v>
      </c>
      <c r="BE270" s="219" t="str">
        <f>IF(VLOOKUP($AU270,'FE Source'!$A:$AK,22,FALSE)=0,"-",VLOOKUP($AU270,'FE Source'!$A:$AK,22,FALSE))</f>
        <v>-</v>
      </c>
      <c r="BF270" s="219" t="str">
        <f>IF(VLOOKUP($AU270,'FE Source'!$A:$AK,23,FALSE)=0,"-",VLOOKUP($AU270,'FE Source'!$A:$AK,23,FALSE))</f>
        <v>-</v>
      </c>
      <c r="BG270" s="219" t="str">
        <f>IF(VLOOKUP($AU270,'FE Source'!$A:$AK,24,FALSE)=0,"-",VLOOKUP($AU270,'FE Source'!$A:$AK,24,FALSE))</f>
        <v>-</v>
      </c>
      <c r="BH270" s="219" t="str">
        <f>IF(VLOOKUP($AU270,'FE Source'!$A:$AK,25,FALSE)=0,"-",VLOOKUP($AU270,'FE Source'!$A:$AK,25,FALSE))</f>
        <v>-</v>
      </c>
      <c r="BI270" s="219" t="str">
        <f>IF(VLOOKUP($AU270,'FE Source'!$A:$AK,26,FALSE)=0,"-",VLOOKUP($AU270,'FE Source'!$A:$AK,26,FALSE))</f>
        <v>-</v>
      </c>
      <c r="BJ270" s="219" t="str">
        <f>IF(VLOOKUP($AU270,'FE Source'!$A:$AK,27,FALSE)=0,"-",VLOOKUP($AU270,'FE Source'!$A:$AK,27,FALSE))</f>
        <v>-</v>
      </c>
      <c r="BK270" s="219" t="str">
        <f>IF(VLOOKUP($AU270,'FE Source'!$A:$AK,28,FALSE)=0,"-",VLOOKUP($AU270,'FE Source'!$A:$AK,28,FALSE))</f>
        <v>-</v>
      </c>
      <c r="BL270" s="219" t="str">
        <f>IF(VLOOKUP($AU270,'FE Source'!$A:$AK,29,FALSE)=0,"-",VLOOKUP($AU270,'FE Source'!$A:$AK,29,FALSE))</f>
        <v>-</v>
      </c>
      <c r="BM270" s="219" t="str">
        <f>IF(VLOOKUP($AU270,'FE Source'!$A:$AK,30,FALSE)=0,"-",VLOOKUP($AU270,'FE Source'!$A:$AK,30,FALSE))</f>
        <v>-</v>
      </c>
      <c r="BN270" t="str">
        <f>IF(VLOOKUP($AU270,'FE Source'!$A:$AK,31,FALSE)="No Specified Index","-",IF(VLOOKUP($AU270,'FE Source'!$A:$AK,31,FALSE)=0,"-",VLOOKUP($AU270,'FE Source'!$A:$AK,31,FALSE)))</f>
        <v>3 month LIBOR</v>
      </c>
      <c r="BO270" s="217">
        <f>IF(VLOOKUP($AU270,'FE Source'!$A:$AK,32,FALSE)=0,"-",VLOOKUP($AU270,'FE Source'!$A:$AK,32,FALSE))</f>
        <v>45210</v>
      </c>
      <c r="BP270" s="18" t="str">
        <f>IF(VLOOKUP($AU270,'FE Source'!$AZ:$BC,2,FALSE)=0,"-",VLOOKUP($AU270,'FE Source'!$AZ:$BC,2,FALSE))</f>
        <v>-</v>
      </c>
      <c r="BQ270" s="18" t="str">
        <f>IF(VLOOKUP($AU270,'FE Source'!$AZ:$BC,3,FALSE)=0,"-",VLOOKUP($AU270,'FE Source'!$AZ:$BC,3,FALSE))</f>
        <v>-</v>
      </c>
      <c r="BR270" s="18" t="str">
        <f>IF(VLOOKUP($AU270,'FE Source'!$AZ:$BC,4,FALSE)=0,"-",VLOOKUP($AU270,'FE Source'!$AZ:$BC,4,FALSE))</f>
        <v>-</v>
      </c>
    </row>
    <row r="271" spans="1:70" ht="15" customHeight="1">
      <c r="B271" s="159" t="str">
        <f>INDEX('UT - Retail'!$A$7:$A$1409,MATCH(AU271,'UT - Retail'!$U$7:$U$1409,0),1)</f>
        <v xml:space="preserve">Blackrock </v>
      </c>
      <c r="C271" s="710" t="str">
        <f>INDEX('UT - Retail'!$B$7:$B$1409,MATCH(AU271,'UT - Retail'!$U$7:$U$1409,0),1)</f>
        <v>Blackrock Sustainable Energy A2 SGD-H</v>
      </c>
      <c r="D271" s="711"/>
      <c r="E271" s="147" t="str">
        <f>VLOOKUP(C271,'UT - Retail'!$B:$K,8,FALSE)</f>
        <v>Equities</v>
      </c>
      <c r="F271" s="82" t="str">
        <f>VLOOKUP(C271,'UT - Retail'!$B:$K,9,FALSE)</f>
        <v>Global</v>
      </c>
      <c r="G271" s="82" t="str">
        <f>VLOOKUP(C271,'UT - Retail'!$B:$K,10,FALSE)</f>
        <v>Energy</v>
      </c>
      <c r="H271" s="82" t="str">
        <f>VLOOKUP(C271,'UT - Retail'!$B:$N,13,FALSE)</f>
        <v>No</v>
      </c>
      <c r="I271" s="82" t="str">
        <f>VLOOKUP(C271,'UT - Retail'!$B:$Q,14,FALSE)</f>
        <v>No</v>
      </c>
      <c r="J271" s="82" t="str">
        <f>VLOOKUP(C271,'UT - Retail'!$B:$Q,11,FALSE)</f>
        <v>No</v>
      </c>
      <c r="K271" s="130" t="str">
        <f>VLOOKUP(C271,'UT - Retail'!$B:$P,15,FALSE)</f>
        <v>Yes</v>
      </c>
      <c r="L271" s="82" t="str">
        <f>VLOOKUP(C271,'UT - Retail'!$B:$Q,16,FALSE)</f>
        <v>Both</v>
      </c>
      <c r="M271" s="173" t="str">
        <f>VLOOKUP(C271,'UT - Retail'!$B:$K,6,FALSE)</f>
        <v>SGD</v>
      </c>
      <c r="N271" s="173" t="str">
        <f>IFERROR(IF(MATCH(C271,'Portfolio Construction'!$AL:$AL,0),"Yes","No"),"No")</f>
        <v>No</v>
      </c>
      <c r="O271" s="173" t="str">
        <f>IFERROR(IF(MATCH(C271,'Portfolio Construction'!$AN:$AN,0),"Yes","No"),"No")</f>
        <v>No</v>
      </c>
      <c r="P271" s="173" t="str">
        <f>IFERROR(IF(MATCH(C271,'Portfolio Construction'!$AP:$AP,0),"Yes","No"),"No")</f>
        <v>No</v>
      </c>
      <c r="Q271" s="173" t="str">
        <f>IFERROR(IF(MATCH(C271,'Portfolio Construction'!$AR:$AR,0),"Yes","No"),"No")</f>
        <v>No</v>
      </c>
      <c r="R271" s="173" t="str">
        <f>IFERROR(IF(MATCH(C271,'Portfolio Construction'!$AT:$AT,0),"Yes","No"),"No")</f>
        <v>No</v>
      </c>
      <c r="S271" s="173" t="str">
        <f>IFERROR(IF(MATCH(C271,'Portfolio Construction'!$AV:$AV,0),"Yes","No"),"No")</f>
        <v>No</v>
      </c>
      <c r="T271" s="173" t="str">
        <f>IFERROR(IF(MATCH(C271,'Portfolio Construction'!$AX:$AX,0),"Yes","No"),"No")</f>
        <v>No</v>
      </c>
      <c r="U271" s="173" t="str">
        <f>IFERROR(IF(MATCH(C271,'Portfolio Construction'!$AZ:$AZ,0),"Yes","No"),"No")</f>
        <v>No</v>
      </c>
      <c r="V271" s="173" t="str">
        <f>IFERROR(IF(MATCH(C271,'Portfolio Construction'!$BB:$BB,0),"Yes","No"),"No")</f>
        <v>No</v>
      </c>
      <c r="W271" s="619">
        <f>IF(VLOOKUP($AU271,'FE Source'!$A:$W,3,FALSE)=0,"-",VLOOKUP($AU271,'FE Source'!$A:$W,3,FALSE))</f>
        <v>-3.53</v>
      </c>
      <c r="X271" s="618">
        <f>IF(VLOOKUP($AU271,'FE Source'!$A:$W,4,FALSE)=0,"-",VLOOKUP($AU271,'FE Source'!$A:$W,4,FALSE))</f>
        <v>11.17</v>
      </c>
      <c r="Y271" s="618">
        <f>IF(VLOOKUP($AU271,'FE Source'!$A:$W,5,FALSE)=0,"-",VLOOKUP($AU271,'FE Source'!$A:$W,5,FALSE))</f>
        <v>-8.1300000000000008</v>
      </c>
      <c r="Z271" s="618">
        <f>IF(VLOOKUP($AU271,'FE Source'!$A:$W,6,FALSE)=0,"-",VLOOKUP($AU271,'FE Source'!$A:$W,6,FALSE))</f>
        <v>-9.9499999999999993</v>
      </c>
      <c r="AA271" s="618">
        <f>IF(VLOOKUP($AU271,'FE Source'!$A:$W,7,FALSE)=0,"-",VLOOKUP($AU271,'FE Source'!$A:$W,7,FALSE))</f>
        <v>-0.7</v>
      </c>
      <c r="AB271" s="618">
        <f>IF(VLOOKUP($AU271,'FE Source'!$A:$W,8,FALSE)=0,"-",VLOOKUP($AU271,'FE Source'!$A:$W,8,FALSE))</f>
        <v>8.8000000000000007</v>
      </c>
      <c r="AC271" s="623" t="str">
        <f>IF(VLOOKUP($AU271,'FE Source'!$A:$W,9,FALSE)=0,"-",VLOOKUP($AU271,'FE Source'!$A:$W,9,FALSE))</f>
        <v>-</v>
      </c>
      <c r="AD271" s="147">
        <f>IF(VLOOKUP($AU271,'FE Source'!$A:$W,10,FALSE)=0,"-",VLOOKUP($AU271,'FE Source'!$A:$W,10,FALSE))</f>
        <v>1.02</v>
      </c>
      <c r="AE271" s="82">
        <f>IF(VLOOKUP($AU271,'FE Source'!$A:$W,11,FALSE)=0,"-",VLOOKUP($AU271,'FE Source'!$A:$W,11,FALSE))</f>
        <v>21.53</v>
      </c>
      <c r="AF271" s="82">
        <f>IF(VLOOKUP($AU271,'FE Source'!$A:$W,12,FALSE)=0,"-",VLOOKUP($AU271,'FE Source'!$A:$W,12,FALSE))</f>
        <v>-0.01</v>
      </c>
      <c r="AG271" s="130">
        <f>IF(VLOOKUP($AU271,'FE Source'!$A:$W,14,FALSE)=0,"-",VLOOKUP($AU271,'FE Source'!$A:$W,14,FALSE))</f>
        <v>-21.97</v>
      </c>
      <c r="AH271" s="173">
        <f>IF(VLOOKUP($AU271,'FE Source'!$A:$DJ,33,FALSE)=0,"-",VLOOKUP($AU271,'FE Source'!$A:$DJ,33,FALSE))</f>
        <v>141.18</v>
      </c>
      <c r="AI271" s="203">
        <f>IF(VLOOKUP($AU271,'FE Source'!$A:$Y,20,FALSE)=0,"-",VLOOKUP($AU271,'FE Source'!$A:$Y,20,FALSE))</f>
        <v>124.39</v>
      </c>
      <c r="AJ271" s="257">
        <f>IF(VLOOKUP($AU271,'FE Source'!$A:$DJ,34,FALSE)=0,"-",VLOOKUP($AU271,'FE Source'!$A:$DJ,34,FALSE))</f>
        <v>76.86</v>
      </c>
      <c r="AK271" s="257">
        <f>IF(VLOOKUP($AU271,'FE Source'!$A:$DJ,35,FALSE)=0,"-",VLOOKUP($AU271,'FE Source'!$A:$DJ,35,FALSE))</f>
        <v>122.7</v>
      </c>
      <c r="AL271" s="326">
        <f>IF(VLOOKUP($AU271,'FE Source'!$A:$Y,19,FALSE)=0,"-",VLOOKUP($AU271,'FE Source'!$A:$Y,19,FALSE))</f>
        <v>110.33</v>
      </c>
      <c r="AM271" s="259">
        <f>IF(VLOOKUP($AU271,'FE Source'!$A:$DJ,36,FALSE)=0,"-",VLOOKUP($AU271,'FE Source'!$A:$DJ,36,FALSE))</f>
        <v>94.86</v>
      </c>
      <c r="AN271" s="165">
        <f>IF(VLOOKUP($AU271,'FE Source'!$A:$W,13,FALSE)=0,"-",VLOOKUP($AU271,'FE Source'!$A:$W,13,FALSE))</f>
        <v>4367.7</v>
      </c>
      <c r="AO271" s="198" t="str">
        <f>IF(J271="no","-",IF(VLOOKUP($AU271,'FE Source'!$A:$W,15,FALSE)=0,"-",VLOOKUP($AU271,'FE Source'!$A:$W,15,FALSE)))</f>
        <v>-</v>
      </c>
      <c r="AP271" s="201" t="str">
        <f>IF(AO271="-","-",IF(VLOOKUP($AU271,'FE Source'!$A:$Z,21,FALSE)=0,"-",IF(VLOOKUP($AU271,'FE Source'!$A:$Z,21,FALSE)=2,"Semi-Annual",IF(VLOOKUP($AU271,'FE Source'!$A:$Z,21,FALSE)=4,"Quarterly",IF(VLOOKUP($AU271,'FE Source'!$A:$Z,21,FALSE)=12,"Monthly","Annual")))))</f>
        <v>-</v>
      </c>
      <c r="AQ271" s="170">
        <f t="array" ref="AQ271">IF(VLOOKUP($AU271,'FE Source'!$A:$W,16,FALSE)=0,"-",VLOOKUP($AU271,'FE Source'!$A:$W,16,FALSE))</f>
        <v>1.91</v>
      </c>
      <c r="AR271" s="175" t="str">
        <f>IF(VLOOKUP($AU271,'FE Source'!$A:$W,17,FALSE)=0,"-",VLOOKUP($AU271,'FE Source'!$A:$W,17,FALSE))</f>
        <v>-</v>
      </c>
      <c r="AS271" s="173">
        <f>IF(VLOOKUP($AU271,'FE Source'!$AN:$AS,4,FALSE)="",VLOOKUP($AU271,'FE Source'!$AN:$AS,3,FALSE),VLOOKUP($AU271,'FE Source'!$AN:$AS,4,FALSE))</f>
        <v>15.03</v>
      </c>
      <c r="AT271" s="179">
        <f>IF(VLOOKUP($AU271,'FE Source'!$AN:$AS,5,FALSE)=0,"-",VLOOKUP($AU271,'FE Source'!$AN:$AS,5,FALSE))</f>
        <v>45783</v>
      </c>
      <c r="AU271" s="177" t="s">
        <v>6519</v>
      </c>
      <c r="BE271" s="219" t="str">
        <f>IF(VLOOKUP($AU271,'FE Source'!$A:$AK,22,FALSE)=0,"-",VLOOKUP($AU271,'FE Source'!$A:$AK,22,FALSE))</f>
        <v>-</v>
      </c>
      <c r="BF271" s="219" t="str">
        <f>IF(VLOOKUP($AU271,'FE Source'!$A:$AK,23,FALSE)=0,"-",VLOOKUP($AU271,'FE Source'!$A:$AK,23,FALSE))</f>
        <v>-</v>
      </c>
      <c r="BG271" s="219" t="str">
        <f>IF(VLOOKUP($AU271,'FE Source'!$A:$AK,24,FALSE)=0,"-",VLOOKUP($AU271,'FE Source'!$A:$AK,24,FALSE))</f>
        <v>-</v>
      </c>
      <c r="BH271" s="219" t="str">
        <f>IF(VLOOKUP($AU271,'FE Source'!$A:$AK,25,FALSE)=0,"-",VLOOKUP($AU271,'FE Source'!$A:$AK,25,FALSE))</f>
        <v>-</v>
      </c>
      <c r="BI271" s="219" t="str">
        <f>IF(VLOOKUP($AU271,'FE Source'!$A:$AK,26,FALSE)=0,"-",VLOOKUP($AU271,'FE Source'!$A:$AK,26,FALSE))</f>
        <v>-</v>
      </c>
      <c r="BJ271" s="219">
        <f>IF(VLOOKUP($AU271,'FE Source'!$A:$AK,27,FALSE)=0,"-",VLOOKUP($AU271,'FE Source'!$A:$AK,27,FALSE))</f>
        <v>48.43</v>
      </c>
      <c r="BK271" s="219">
        <f>IF(VLOOKUP($AU271,'FE Source'!$A:$AK,28,FALSE)=0,"-",VLOOKUP($AU271,'FE Source'!$A:$AK,28,FALSE))</f>
        <v>15.34</v>
      </c>
      <c r="BL271" s="219">
        <f>IF(VLOOKUP($AU271,'FE Source'!$A:$AK,29,FALSE)=0,"-",VLOOKUP($AU271,'FE Source'!$A:$AK,29,FALSE))</f>
        <v>-19.47</v>
      </c>
      <c r="BM271" s="219">
        <f>IF(VLOOKUP($AU271,'FE Source'!$A:$AK,30,FALSE)=0,"-",VLOOKUP($AU271,'FE Source'!$A:$AK,30,FALSE))</f>
        <v>10.57</v>
      </c>
      <c r="BN271" t="str">
        <f>IF(VLOOKUP($AU271,'FE Source'!$A:$AK,31,FALSE)="No Specified Index","-",IF(VLOOKUP($AU271,'FE Source'!$A:$AK,31,FALSE)=0,"-",VLOOKUP($AU271,'FE Source'!$A:$AK,31,FALSE)))</f>
        <v>MSCI All Country World Index</v>
      </c>
      <c r="BO271" s="217">
        <f>IF(VLOOKUP($AU271,'FE Source'!$A:$AK,32,FALSE)=0,"-",VLOOKUP($AU271,'FE Source'!$A:$AK,32,FALSE))</f>
        <v>43607</v>
      </c>
      <c r="BP271" s="18" t="str">
        <f>IF(VLOOKUP($AU271,'FE Source'!$AZ:$BC,2,FALSE)=0,"-",VLOOKUP($AU271,'FE Source'!$AZ:$BC,2,FALSE))</f>
        <v>-</v>
      </c>
      <c r="BQ271" s="18" t="str">
        <f>IF(VLOOKUP($AU271,'FE Source'!$AZ:$BC,3,FALSE)=0,"-",VLOOKUP($AU271,'FE Source'!$AZ:$BC,3,FALSE))</f>
        <v>-</v>
      </c>
      <c r="BR271" s="18" t="str">
        <f>IF(VLOOKUP($AU271,'FE Source'!$AZ:$BC,4,FALSE)=0,"-",VLOOKUP($AU271,'FE Source'!$AZ:$BC,4,FALSE))</f>
        <v>-</v>
      </c>
    </row>
    <row r="272" spans="1:70" ht="15" customHeight="1">
      <c r="B272" s="159" t="str">
        <f>INDEX('UT - Retail'!$A$7:$A$1409,MATCH(AU272,'UT - Retail'!$U$7:$U$1409,0),1)</f>
        <v xml:space="preserve">Blackrock </v>
      </c>
      <c r="C272" s="710" t="str">
        <f>INDEX('UT - Retail'!$B$7:$B$1409,MATCH(AU272,'UT - Retail'!$U$7:$U$1409,0),1)</f>
        <v>Blackrock Sustainable Energy A2 USD</v>
      </c>
      <c r="D272" s="711"/>
      <c r="E272" s="147" t="str">
        <f>VLOOKUP(C272,'UT - Retail'!$B:$K,8,FALSE)</f>
        <v>Equities</v>
      </c>
      <c r="F272" s="82" t="str">
        <f>VLOOKUP(C272,'UT - Retail'!$B:$K,9,FALSE)</f>
        <v>Global</v>
      </c>
      <c r="G272" s="82" t="str">
        <f>VLOOKUP(C272,'UT - Retail'!$B:$K,10,FALSE)</f>
        <v>Energy</v>
      </c>
      <c r="H272" s="82" t="str">
        <f>VLOOKUP(C272,'UT - Retail'!$B:$N,13,FALSE)</f>
        <v>No</v>
      </c>
      <c r="I272" s="82" t="str">
        <f>VLOOKUP(C272,'UT - Retail'!$B:$Q,14,FALSE)</f>
        <v>No</v>
      </c>
      <c r="J272" s="82" t="str">
        <f>VLOOKUP(C272,'UT - Retail'!$B:$Q,11,FALSE)</f>
        <v>No</v>
      </c>
      <c r="K272" s="130" t="str">
        <f>VLOOKUP(C272,'UT - Retail'!$B:$P,15,FALSE)</f>
        <v>Yes</v>
      </c>
      <c r="L272" s="82" t="str">
        <f>VLOOKUP(C272,'UT - Retail'!$B:$Q,16,FALSE)</f>
        <v>Both</v>
      </c>
      <c r="M272" s="173" t="str">
        <f>VLOOKUP(C272,'UT - Retail'!$B:$K,6,FALSE)</f>
        <v>USD</v>
      </c>
      <c r="N272" s="173" t="str">
        <f>IFERROR(IF(MATCH(C272,'Portfolio Construction'!$AL:$AL,0),"Yes","No"),"No")</f>
        <v>No</v>
      </c>
      <c r="O272" s="173" t="str">
        <f>IFERROR(IF(MATCH(C272,'Portfolio Construction'!$AN:$AN,0),"Yes","No"),"No")</f>
        <v>No</v>
      </c>
      <c r="P272" s="173" t="str">
        <f>IFERROR(IF(MATCH(C272,'Portfolio Construction'!$AP:$AP,0),"Yes","No"),"No")</f>
        <v>No</v>
      </c>
      <c r="Q272" s="173" t="str">
        <f>IFERROR(IF(MATCH(C272,'Portfolio Construction'!$AR:$AR,0),"Yes","No"),"No")</f>
        <v>No</v>
      </c>
      <c r="R272" s="173" t="str">
        <f>IFERROR(IF(MATCH(C272,'Portfolio Construction'!$AT:$AT,0),"Yes","No"),"No")</f>
        <v>No</v>
      </c>
      <c r="S272" s="173" t="str">
        <f>IFERROR(IF(MATCH(C272,'Portfolio Construction'!$AV:$AV,0),"Yes","No"),"No")</f>
        <v>No</v>
      </c>
      <c r="T272" s="173" t="str">
        <f>IFERROR(IF(MATCH(C272,'Portfolio Construction'!$AX:$AX,0),"Yes","No"),"No")</f>
        <v>No</v>
      </c>
      <c r="U272" s="173" t="str">
        <f>IFERROR(IF(MATCH(C272,'Portfolio Construction'!$AZ:$AZ,0),"Yes","No"),"No")</f>
        <v>No</v>
      </c>
      <c r="V272" s="173" t="str">
        <f>IFERROR(IF(MATCH(C272,'Portfolio Construction'!$BB:$BB,0),"Yes","No"),"No")</f>
        <v>No</v>
      </c>
      <c r="W272" s="619">
        <f>IF(VLOOKUP($AU272,'FE Source'!$A:$W,3,FALSE)=0,"-",VLOOKUP($AU272,'FE Source'!$A:$W,3,FALSE))</f>
        <v>-7.73</v>
      </c>
      <c r="X272" s="618">
        <f>IF(VLOOKUP($AU272,'FE Source'!$A:$W,4,FALSE)=0,"-",VLOOKUP($AU272,'FE Source'!$A:$W,4,FALSE))</f>
        <v>7.41</v>
      </c>
      <c r="Y272" s="618">
        <f>IF(VLOOKUP($AU272,'FE Source'!$A:$W,5,FALSE)=0,"-",VLOOKUP($AU272,'FE Source'!$A:$W,5,FALSE))</f>
        <v>-9.85</v>
      </c>
      <c r="Z272" s="618">
        <f>IF(VLOOKUP($AU272,'FE Source'!$A:$W,6,FALSE)=0,"-",VLOOKUP($AU272,'FE Source'!$A:$W,6,FALSE))</f>
        <v>-11.84</v>
      </c>
      <c r="AA272" s="618">
        <f>IF(VLOOKUP($AU272,'FE Source'!$A:$W,7,FALSE)=0,"-",VLOOKUP($AU272,'FE Source'!$A:$W,7,FALSE))</f>
        <v>-0.96</v>
      </c>
      <c r="AB272" s="618">
        <f>IF(VLOOKUP($AU272,'FE Source'!$A:$W,8,FALSE)=0,"-",VLOOKUP($AU272,'FE Source'!$A:$W,8,FALSE))</f>
        <v>8.26</v>
      </c>
      <c r="AC272" s="623">
        <f>IF(VLOOKUP($AU272,'FE Source'!$A:$W,9,FALSE)=0,"-",VLOOKUP($AU272,'FE Source'!$A:$W,9,FALSE))</f>
        <v>6.26</v>
      </c>
      <c r="AD272" s="147">
        <f>IF(VLOOKUP($AU272,'FE Source'!$A:$W,10,FALSE)=0,"-",VLOOKUP($AU272,'FE Source'!$A:$W,10,FALSE))</f>
        <v>0.82</v>
      </c>
      <c r="AE272" s="82">
        <f>IF(VLOOKUP($AU272,'FE Source'!$A:$W,11,FALSE)=0,"-",VLOOKUP($AU272,'FE Source'!$A:$W,11,FALSE))</f>
        <v>18</v>
      </c>
      <c r="AF272" s="82">
        <f>IF(VLOOKUP($AU272,'FE Source'!$A:$W,12,FALSE)=0,"-",VLOOKUP($AU272,'FE Source'!$A:$W,12,FALSE))</f>
        <v>-0.01</v>
      </c>
      <c r="AG272" s="130">
        <f>IF(VLOOKUP($AU272,'FE Source'!$A:$W,14,FALSE)=0,"-",VLOOKUP($AU272,'FE Source'!$A:$W,14,FALSE))</f>
        <v>-18.510000000000002</v>
      </c>
      <c r="AH272" s="173">
        <f>IF(VLOOKUP($AU272,'FE Source'!$A:$DJ,33,FALSE)=0,"-",VLOOKUP($AU272,'FE Source'!$A:$DJ,33,FALSE))</f>
        <v>93.96</v>
      </c>
      <c r="AI272" s="203">
        <f>IF(VLOOKUP($AU272,'FE Source'!$A:$Y,20,FALSE)=0,"-",VLOOKUP($AU272,'FE Source'!$A:$Y,20,FALSE))</f>
        <v>79.459999999999994</v>
      </c>
      <c r="AJ272" s="257">
        <f>IF(VLOOKUP($AU272,'FE Source'!$A:$DJ,34,FALSE)=0,"-",VLOOKUP($AU272,'FE Source'!$A:$DJ,34,FALSE))</f>
        <v>58.27</v>
      </c>
      <c r="AK272" s="257">
        <f>IF(VLOOKUP($AU272,'FE Source'!$A:$DJ,35,FALSE)=0,"-",VLOOKUP($AU272,'FE Source'!$A:$DJ,35,FALSE))</f>
        <v>99.17</v>
      </c>
      <c r="AL272" s="326">
        <f>IF(VLOOKUP($AU272,'FE Source'!$A:$Y,19,FALSE)=0,"-",VLOOKUP($AU272,'FE Source'!$A:$Y,19,FALSE))</f>
        <v>82.59</v>
      </c>
      <c r="AM272" s="259">
        <f>IF(VLOOKUP($AU272,'FE Source'!$A:$DJ,36,FALSE)=0,"-",VLOOKUP($AU272,'FE Source'!$A:$DJ,36,FALSE))</f>
        <v>82.06</v>
      </c>
      <c r="AN272" s="165">
        <f>IF(VLOOKUP($AU272,'FE Source'!$A:$W,13,FALSE)=0,"-",VLOOKUP($AU272,'FE Source'!$A:$W,13,FALSE))</f>
        <v>4367.7</v>
      </c>
      <c r="AO272" s="198" t="str">
        <f>IF(J272="no","-",IF(VLOOKUP($AU272,'FE Source'!$A:$W,15,FALSE)=0,"-",VLOOKUP($AU272,'FE Source'!$A:$W,15,FALSE)))</f>
        <v>-</v>
      </c>
      <c r="AP272" s="201" t="str">
        <f>IF(AO272="-","-",IF(VLOOKUP($AU272,'FE Source'!$A:$Z,21,FALSE)=0,"-",IF(VLOOKUP($AU272,'FE Source'!$A:$Z,21,FALSE)=2,"Semi-Annual",IF(VLOOKUP($AU272,'FE Source'!$A:$Z,21,FALSE)=4,"Quarterly",IF(VLOOKUP($AU272,'FE Source'!$A:$Z,21,FALSE)=12,"Monthly","Annual")))))</f>
        <v>-</v>
      </c>
      <c r="AQ272" s="170">
        <f t="array" ref="AQ272">IF(VLOOKUP($AU272,'FE Source'!$A:$W,16,FALSE)=0,"-",VLOOKUP($AU272,'FE Source'!$A:$W,16,FALSE))</f>
        <v>1.92</v>
      </c>
      <c r="AR272" s="175" t="str">
        <f>IF(VLOOKUP($AU272,'FE Source'!$A:$W,17,FALSE)=0,"-",VLOOKUP($AU272,'FE Source'!$A:$W,17,FALSE))</f>
        <v>Bronze</v>
      </c>
      <c r="AS272" s="173">
        <f>IF(VLOOKUP($AU272,'FE Source'!$AN:$AS,4,FALSE)="",VLOOKUP($AU272,'FE Source'!$AN:$AS,3,FALSE),VLOOKUP($AU272,'FE Source'!$AN:$AS,4,FALSE))</f>
        <v>15.22</v>
      </c>
      <c r="AT272" s="179">
        <f>IF(VLOOKUP($AU272,'FE Source'!$AN:$AS,5,FALSE)=0,"-",VLOOKUP($AU272,'FE Source'!$AN:$AS,5,FALSE))</f>
        <v>45783</v>
      </c>
      <c r="AU272" s="163" t="s">
        <v>3764</v>
      </c>
      <c r="BE272" s="219">
        <f>IF(VLOOKUP($AU272,'FE Source'!$A:$AK,22,FALSE)=0,"-",VLOOKUP($AU272,'FE Source'!$A:$AK,22,FALSE))</f>
        <v>4.04</v>
      </c>
      <c r="BF272" s="219">
        <f>IF(VLOOKUP($AU272,'FE Source'!$A:$AK,23,FALSE)=0,"-",VLOOKUP($AU272,'FE Source'!$A:$AK,23,FALSE))</f>
        <v>3.18</v>
      </c>
      <c r="BG272" s="219">
        <f>IF(VLOOKUP($AU272,'FE Source'!$A:$AK,24,FALSE)=0,"-",VLOOKUP($AU272,'FE Source'!$A:$AK,24,FALSE))</f>
        <v>15.18</v>
      </c>
      <c r="BH272" s="219">
        <f>IF(VLOOKUP($AU272,'FE Source'!$A:$AK,25,FALSE)=0,"-",VLOOKUP($AU272,'FE Source'!$A:$AK,25,FALSE))</f>
        <v>-12.32</v>
      </c>
      <c r="BI272" s="219">
        <f>IF(VLOOKUP($AU272,'FE Source'!$A:$AK,26,FALSE)=0,"-",VLOOKUP($AU272,'FE Source'!$A:$AK,26,FALSE))</f>
        <v>28.45</v>
      </c>
      <c r="BJ272" s="219">
        <f>IF(VLOOKUP($AU272,'FE Source'!$A:$AK,27,FALSE)=0,"-",VLOOKUP($AU272,'FE Source'!$A:$AK,27,FALSE))</f>
        <v>47.85</v>
      </c>
      <c r="BK272" s="219">
        <f>IF(VLOOKUP($AU272,'FE Source'!$A:$AK,28,FALSE)=0,"-",VLOOKUP($AU272,'FE Source'!$A:$AK,28,FALSE))</f>
        <v>18.05</v>
      </c>
      <c r="BL272" s="219">
        <f>IF(VLOOKUP($AU272,'FE Source'!$A:$AK,29,FALSE)=0,"-",VLOOKUP($AU272,'FE Source'!$A:$AK,29,FALSE))</f>
        <v>-18.739999999999998</v>
      </c>
      <c r="BM272" s="219">
        <f>IF(VLOOKUP($AU272,'FE Source'!$A:$AK,30,FALSE)=0,"-",VLOOKUP($AU272,'FE Source'!$A:$AK,30,FALSE))</f>
        <v>10.91</v>
      </c>
      <c r="BN272" t="str">
        <f>IF(VLOOKUP($AU272,'FE Source'!$A:$AK,31,FALSE)="No Specified Index","-",IF(VLOOKUP($AU272,'FE Source'!$A:$AK,31,FALSE)=0,"-",VLOOKUP($AU272,'FE Source'!$A:$AK,31,FALSE)))</f>
        <v>MSCI All Country World Index</v>
      </c>
      <c r="BO272" s="217">
        <f>IF(VLOOKUP($AU272,'FE Source'!$A:$AK,32,FALSE)=0,"-",VLOOKUP($AU272,'FE Source'!$A:$AK,32,FALSE))</f>
        <v>36987</v>
      </c>
      <c r="BP272" s="18">
        <f>IF(VLOOKUP($AU272,'FE Source'!$AZ:$BC,2,FALSE)=0,"-",VLOOKUP($AU272,'FE Source'!$AZ:$BC,2,FALSE))</f>
        <v>-3.38</v>
      </c>
      <c r="BQ272" s="18">
        <f>IF(VLOOKUP($AU272,'FE Source'!$AZ:$BC,3,FALSE)=0,"-",VLOOKUP($AU272,'FE Source'!$AZ:$BC,3,FALSE))</f>
        <v>-7.53</v>
      </c>
      <c r="BR272" s="18">
        <f>IF(VLOOKUP($AU272,'FE Source'!$AZ:$BC,4,FALSE)=0,"-",VLOOKUP($AU272,'FE Source'!$AZ:$BC,4,FALSE))</f>
        <v>-15.43</v>
      </c>
    </row>
    <row r="273" spans="1:70" ht="15" customHeight="1">
      <c r="A273" s="3"/>
      <c r="B273" s="159" t="str">
        <f>INDEX('UT - Retail'!$A$7:$A$1409,MATCH(AU273,'UT - Retail'!$U$7:$U$1409,0),1)</f>
        <v xml:space="preserve">Blackrock </v>
      </c>
      <c r="C273" s="710" t="str">
        <f>INDEX('UT - Retail'!$B$7:$B$1409,MATCH(AU273,'UT - Retail'!$U$7:$U$1409,0),1)</f>
        <v>Blackrock US Dollar High Yield Bond A2 AUD-H</v>
      </c>
      <c r="D273" s="711"/>
      <c r="E273" s="147" t="str">
        <f>VLOOKUP(C273,'UT - Retail'!$B:$K,8,FALSE)</f>
        <v>Fixed Income</v>
      </c>
      <c r="F273" s="82" t="str">
        <f>VLOOKUP(C273,'UT - Retail'!$B:$K,9,FALSE)</f>
        <v>US</v>
      </c>
      <c r="G273" s="82" t="str">
        <f>VLOOKUP(C273,'UT - Retail'!$B:$K,10,FALSE)</f>
        <v>High Yield</v>
      </c>
      <c r="H273" s="82" t="str">
        <f>VLOOKUP(C273,'UT - Retail'!$B:$N,13,FALSE)</f>
        <v>No</v>
      </c>
      <c r="I273" s="82" t="str">
        <f>VLOOKUP(C273,'UT - Retail'!$B:$Q,14,FALSE)</f>
        <v>No</v>
      </c>
      <c r="J273" s="82" t="str">
        <f>VLOOKUP(C273,'UT - Retail'!$B:$Q,11,FALSE)</f>
        <v>No</v>
      </c>
      <c r="K273" s="130" t="str">
        <f>VLOOKUP(C273,'UT - Retail'!$B:$P,15,FALSE)</f>
        <v>Yes</v>
      </c>
      <c r="L273" s="82" t="str">
        <f>VLOOKUP(C273,'UT - Retail'!$B:$Q,16,FALSE)</f>
        <v>iFast</v>
      </c>
      <c r="M273" s="173" t="str">
        <f>VLOOKUP(C273,'UT - Retail'!$B:$K,6,FALSE)</f>
        <v>AUD</v>
      </c>
      <c r="N273" s="173" t="str">
        <f>IFERROR(IF(MATCH(C273,'Portfolio Construction'!$AL:$AL,0),"Yes","No"),"No")</f>
        <v>Yes</v>
      </c>
      <c r="O273" s="173" t="str">
        <f>IFERROR(IF(MATCH(C273,'Portfolio Construction'!$AN:$AN,0),"Yes","No"),"No")</f>
        <v>No</v>
      </c>
      <c r="P273" s="173" t="str">
        <f>IFERROR(IF(MATCH(C273,'Portfolio Construction'!$AP:$AP,0),"Yes","No"),"No")</f>
        <v>No</v>
      </c>
      <c r="Q273" s="173" t="str">
        <f>IFERROR(IF(MATCH(C273,'Portfolio Construction'!$AR:$AR,0),"Yes","No"),"No")</f>
        <v>No</v>
      </c>
      <c r="R273" s="173" t="str">
        <f>IFERROR(IF(MATCH(C273,'Portfolio Construction'!$AT:$AT,0),"Yes","No"),"No")</f>
        <v>No</v>
      </c>
      <c r="S273" s="173" t="str">
        <f>IFERROR(IF(MATCH(C273,'Portfolio Construction'!$AV:$AV,0),"Yes","No"),"No")</f>
        <v>No</v>
      </c>
      <c r="T273" s="173" t="str">
        <f>IFERROR(IF(MATCH(C273,'Portfolio Construction'!$AX:$AX,0),"Yes","No"),"No")</f>
        <v>No</v>
      </c>
      <c r="U273" s="173" t="str">
        <f>IFERROR(IF(MATCH(C273,'Portfolio Construction'!$AZ:$AZ,0),"Yes","No"),"No")</f>
        <v>No</v>
      </c>
      <c r="V273" s="173" t="str">
        <f>IFERROR(IF(MATCH(C273,'Portfolio Construction'!$BB:$BB,0),"Yes","No"),"No")</f>
        <v>No</v>
      </c>
      <c r="W273" s="619">
        <f>IF(VLOOKUP($AU273,'FE Source'!$A:$W,3,FALSE)=0,"-",VLOOKUP($AU273,'FE Source'!$A:$W,3,FALSE))</f>
        <v>-0.18</v>
      </c>
      <c r="X273" s="618">
        <f>IF(VLOOKUP($AU273,'FE Source'!$A:$W,4,FALSE)=0,"-",VLOOKUP($AU273,'FE Source'!$A:$W,4,FALSE))</f>
        <v>4.7300000000000004</v>
      </c>
      <c r="Y273" s="618">
        <f>IF(VLOOKUP($AU273,'FE Source'!$A:$W,5,FALSE)=0,"-",VLOOKUP($AU273,'FE Source'!$A:$W,5,FALSE))</f>
        <v>-3.56</v>
      </c>
      <c r="Z273" s="618">
        <f>IF(VLOOKUP($AU273,'FE Source'!$A:$W,6,FALSE)=0,"-",VLOOKUP($AU273,'FE Source'!$A:$W,6,FALSE))</f>
        <v>-1.47</v>
      </c>
      <c r="AA273" s="618">
        <f>IF(VLOOKUP($AU273,'FE Source'!$A:$W,7,FALSE)=0,"-",VLOOKUP($AU273,'FE Source'!$A:$W,7,FALSE))</f>
        <v>-1.0900000000000001</v>
      </c>
      <c r="AB273" s="618">
        <f>IF(VLOOKUP($AU273,'FE Source'!$A:$W,8,FALSE)=0,"-",VLOOKUP($AU273,'FE Source'!$A:$W,8,FALSE))</f>
        <v>2.33</v>
      </c>
      <c r="AC273" s="623">
        <f>IF(VLOOKUP($AU273,'FE Source'!$A:$W,9,FALSE)=0,"-",VLOOKUP($AU273,'FE Source'!$A:$W,9,FALSE))</f>
        <v>0.86</v>
      </c>
      <c r="AD273" s="147">
        <f>IF(VLOOKUP($AU273,'FE Source'!$A:$W,10,FALSE)=0,"-",VLOOKUP($AU273,'FE Source'!$A:$W,10,FALSE))</f>
        <v>1.21</v>
      </c>
      <c r="AE273" s="82">
        <f>IF(VLOOKUP($AU273,'FE Source'!$A:$W,11,FALSE)=0,"-",VLOOKUP($AU273,'FE Source'!$A:$W,11,FALSE))</f>
        <v>11.95</v>
      </c>
      <c r="AF273" s="82">
        <f>IF(VLOOKUP($AU273,'FE Source'!$A:$W,12,FALSE)=0,"-",VLOOKUP($AU273,'FE Source'!$A:$W,12,FALSE))</f>
        <v>-0.01</v>
      </c>
      <c r="AG273" s="130">
        <f>IF(VLOOKUP($AU273,'FE Source'!$A:$W,14,FALSE)=0,"-",VLOOKUP($AU273,'FE Source'!$A:$W,14,FALSE))</f>
        <v>-14.36</v>
      </c>
      <c r="AH273" s="173">
        <f>IF(VLOOKUP($AU273,'FE Source'!$A:$DJ,33,FALSE)=0,"-",VLOOKUP($AU273,'FE Source'!$A:$DJ,33,FALSE))</f>
        <v>-27.67</v>
      </c>
      <c r="AI273" s="203">
        <f>IF(VLOOKUP($AU273,'FE Source'!$A:$Y,20,FALSE)=0,"-",VLOOKUP($AU273,'FE Source'!$A:$Y,20,FALSE))</f>
        <v>62.68</v>
      </c>
      <c r="AJ273" s="257">
        <f>IF(VLOOKUP($AU273,'FE Source'!$A:$DJ,34,FALSE)=0,"-",VLOOKUP($AU273,'FE Source'!$A:$DJ,34,FALSE))</f>
        <v>88.2</v>
      </c>
      <c r="AK273" s="257">
        <f>IF(VLOOKUP($AU273,'FE Source'!$A:$DJ,35,FALSE)=0,"-",VLOOKUP($AU273,'FE Source'!$A:$DJ,35,FALSE))</f>
        <v>-50.77</v>
      </c>
      <c r="AL273" s="326">
        <f>IF(VLOOKUP($AU273,'FE Source'!$A:$Y,19,FALSE)=0,"-",VLOOKUP($AU273,'FE Source'!$A:$Y,19,FALSE))</f>
        <v>113.83</v>
      </c>
      <c r="AM273" s="259">
        <f>IF(VLOOKUP($AU273,'FE Source'!$A:$DJ,36,FALSE)=0,"-",VLOOKUP($AU273,'FE Source'!$A:$DJ,36,FALSE))</f>
        <v>100.97</v>
      </c>
      <c r="AN273" s="165">
        <f>IF(VLOOKUP($AU273,'FE Source'!$A:$W,13,FALSE)=0,"-",VLOOKUP($AU273,'FE Source'!$A:$W,13,FALSE))</f>
        <v>3208.7</v>
      </c>
      <c r="AO273" s="198" t="str">
        <f>IF(J273="no","-",IF(VLOOKUP($AU273,'FE Source'!$A:$W,15,FALSE)=0,"-",VLOOKUP($AU273,'FE Source'!$A:$W,15,FALSE)))</f>
        <v>-</v>
      </c>
      <c r="AP273" s="201" t="str">
        <f>IF(AO273="-","-",IF(VLOOKUP($AU273,'FE Source'!$A:$Z,21,FALSE)=0,"-",IF(VLOOKUP($AU273,'FE Source'!$A:$Z,21,FALSE)=2,"Semi-Annual",IF(VLOOKUP($AU273,'FE Source'!$A:$Z,21,FALSE)=4,"Quarterly",IF(VLOOKUP($AU273,'FE Source'!$A:$Z,21,FALSE)=12,"Monthly","Annual")))))</f>
        <v>-</v>
      </c>
      <c r="AQ273" s="170">
        <f t="array" ref="AQ273">IF(VLOOKUP($AU273,'FE Source'!$A:$W,16,FALSE)=0,"-",VLOOKUP($AU273,'FE Source'!$A:$W,16,FALSE))</f>
        <v>1.41</v>
      </c>
      <c r="AR273" s="175" t="str">
        <f>IF(VLOOKUP($AU273,'FE Source'!$A:$W,17,FALSE)=0,"-",VLOOKUP($AU273,'FE Source'!$A:$W,17,FALSE))</f>
        <v>-</v>
      </c>
      <c r="AS273" s="173">
        <f>IF(VLOOKUP($AU273,'FE Source'!$AN:$AS,4,FALSE)="",VLOOKUP($AU273,'FE Source'!$AN:$AS,3,FALSE),VLOOKUP($AU273,'FE Source'!$AN:$AS,4,FALSE))</f>
        <v>19.760000000000002</v>
      </c>
      <c r="AT273" s="179">
        <f>IF(VLOOKUP($AU273,'FE Source'!$AN:$AS,5,FALSE)=0,"-",VLOOKUP($AU273,'FE Source'!$AN:$AS,5,FALSE))</f>
        <v>45783</v>
      </c>
      <c r="AU273" s="163" t="s">
        <v>3753</v>
      </c>
      <c r="BE273" s="219">
        <f>IF(VLOOKUP($AU273,'FE Source'!$A:$AK,22,FALSE)=0,"-",VLOOKUP($AU273,'FE Source'!$A:$AK,22,FALSE))</f>
        <v>-7.8</v>
      </c>
      <c r="BF273" s="219">
        <f>IF(VLOOKUP($AU273,'FE Source'!$A:$AK,23,FALSE)=0,"-",VLOOKUP($AU273,'FE Source'!$A:$AK,23,FALSE))</f>
        <v>16.059999999999999</v>
      </c>
      <c r="BG273" s="219">
        <f>IF(VLOOKUP($AU273,'FE Source'!$A:$AK,24,FALSE)=0,"-",VLOOKUP($AU273,'FE Source'!$A:$AK,24,FALSE))</f>
        <v>7.4</v>
      </c>
      <c r="BH273" s="219">
        <f>IF(VLOOKUP($AU273,'FE Source'!$A:$AK,25,FALSE)=0,"-",VLOOKUP($AU273,'FE Source'!$A:$AK,25,FALSE))</f>
        <v>-11.62</v>
      </c>
      <c r="BI273" s="219">
        <f>IF(VLOOKUP($AU273,'FE Source'!$A:$AK,26,FALSE)=0,"-",VLOOKUP($AU273,'FE Source'!$A:$AK,26,FALSE))</f>
        <v>11.44</v>
      </c>
      <c r="BJ273" s="219">
        <f>IF(VLOOKUP($AU273,'FE Source'!$A:$AK,27,FALSE)=0,"-",VLOOKUP($AU273,'FE Source'!$A:$AK,27,FALSE))</f>
        <v>11.83</v>
      </c>
      <c r="BK273" s="219">
        <f>IF(VLOOKUP($AU273,'FE Source'!$A:$AK,28,FALSE)=0,"-",VLOOKUP($AU273,'FE Source'!$A:$AK,28,FALSE))</f>
        <v>-0.09</v>
      </c>
      <c r="BL273" s="219">
        <f>IF(VLOOKUP($AU273,'FE Source'!$A:$AK,29,FALSE)=0,"-",VLOOKUP($AU273,'FE Source'!$A:$AK,29,FALSE))</f>
        <v>-19.48</v>
      </c>
      <c r="BM273" s="219">
        <f>IF(VLOOKUP($AU273,'FE Source'!$A:$AK,30,FALSE)=0,"-",VLOOKUP($AU273,'FE Source'!$A:$AK,30,FALSE))</f>
        <v>9.35</v>
      </c>
      <c r="BN273" t="str">
        <f>IF(VLOOKUP($AU273,'FE Source'!$A:$AK,31,FALSE)="No Specified Index","-",IF(VLOOKUP($AU273,'FE Source'!$A:$AK,31,FALSE)=0,"-",VLOOKUP($AU273,'FE Source'!$A:$AK,31,FALSE)))</f>
        <v>Bloomberg Barclays US Corp High Yield 2% Issuer ..</v>
      </c>
      <c r="BO273" s="217">
        <f>IF(VLOOKUP($AU273,'FE Source'!$A:$AK,32,FALSE)=0,"-",VLOOKUP($AU273,'FE Source'!$A:$AK,32,FALSE))</f>
        <v>40606</v>
      </c>
      <c r="BP273" s="18">
        <f>IF(VLOOKUP($AU273,'FE Source'!$AZ:$BC,2,FALSE)=0,"-",VLOOKUP($AU273,'FE Source'!$AZ:$BC,2,FALSE))</f>
        <v>-7.51</v>
      </c>
      <c r="BQ273" s="18">
        <f>IF(VLOOKUP($AU273,'FE Source'!$AZ:$BC,3,FALSE)=0,"-",VLOOKUP($AU273,'FE Source'!$AZ:$BC,3,FALSE))</f>
        <v>-7.6</v>
      </c>
      <c r="BR273" s="18" t="str">
        <f>IF(VLOOKUP($AU273,'FE Source'!$AZ:$BC,4,FALSE)=0,"-",VLOOKUP($AU273,'FE Source'!$AZ:$BC,4,FALSE))</f>
        <v>-</v>
      </c>
    </row>
    <row r="274" spans="1:70" ht="15" customHeight="1">
      <c r="A274" s="3"/>
      <c r="B274" s="159" t="str">
        <f>INDEX('UT - Retail'!$A$7:$A$1409,MATCH(AU274,'UT - Retail'!$U$7:$U$1409,0),1)</f>
        <v xml:space="preserve">Blackrock </v>
      </c>
      <c r="C274" s="710" t="str">
        <f>INDEX('UT - Retail'!$B$7:$B$1409,MATCH(AU274,'UT - Retail'!$U$7:$U$1409,0),1)</f>
        <v>Blackrock US Dollar High Yield Bond A2 SGD-H</v>
      </c>
      <c r="D274" s="711"/>
      <c r="E274" s="147" t="str">
        <f>VLOOKUP(C274,'UT - Retail'!$B:$K,8,FALSE)</f>
        <v>Fixed Income</v>
      </c>
      <c r="F274" s="82" t="str">
        <f>VLOOKUP(C274,'UT - Retail'!$B:$K,9,FALSE)</f>
        <v>US</v>
      </c>
      <c r="G274" s="82" t="str">
        <f>VLOOKUP(C274,'UT - Retail'!$B:$K,10,FALSE)</f>
        <v>High Yield</v>
      </c>
      <c r="H274" s="82" t="str">
        <f>VLOOKUP(C274,'UT - Retail'!$B:$N,13,FALSE)</f>
        <v>No</v>
      </c>
      <c r="I274" s="82" t="str">
        <f>VLOOKUP(C274,'UT - Retail'!$B:$Q,14,FALSE)</f>
        <v>No</v>
      </c>
      <c r="J274" s="82" t="str">
        <f>VLOOKUP(C274,'UT - Retail'!$B:$Q,11,FALSE)</f>
        <v>No</v>
      </c>
      <c r="K274" s="130" t="str">
        <f>VLOOKUP(C274,'UT - Retail'!$B:$P,15,FALSE)</f>
        <v>Yes</v>
      </c>
      <c r="L274" s="82" t="str">
        <f>VLOOKUP(C274,'UT - Retail'!$B:$Q,16,FALSE)</f>
        <v>Both</v>
      </c>
      <c r="M274" s="173" t="str">
        <f>VLOOKUP(C274,'UT - Retail'!$B:$K,6,FALSE)</f>
        <v>SGD</v>
      </c>
      <c r="N274" s="173" t="str">
        <f>IFERROR(IF(MATCH(C274,'Portfolio Construction'!$AL:$AL,0),"Yes","No"),"No")</f>
        <v>Yes</v>
      </c>
      <c r="O274" s="173" t="str">
        <f>IFERROR(IF(MATCH(C274,'Portfolio Construction'!$AN:$AN,0),"Yes","No"),"No")</f>
        <v>No</v>
      </c>
      <c r="P274" s="173" t="str">
        <f>IFERROR(IF(MATCH(C274,'Portfolio Construction'!$AP:$AP,0),"Yes","No"),"No")</f>
        <v>No</v>
      </c>
      <c r="Q274" s="173" t="str">
        <f>IFERROR(IF(MATCH(C274,'Portfolio Construction'!$AR:$AR,0),"Yes","No"),"No")</f>
        <v>No</v>
      </c>
      <c r="R274" s="173" t="str">
        <f>IFERROR(IF(MATCH(C274,'Portfolio Construction'!$AT:$AT,0),"Yes","No"),"No")</f>
        <v>No</v>
      </c>
      <c r="S274" s="173" t="str">
        <f>IFERROR(IF(MATCH(C274,'Portfolio Construction'!$AV:$AV,0),"Yes","No"),"No")</f>
        <v>No</v>
      </c>
      <c r="T274" s="173" t="str">
        <f>IFERROR(IF(MATCH(C274,'Portfolio Construction'!$AX:$AX,0),"Yes","No"),"No")</f>
        <v>No</v>
      </c>
      <c r="U274" s="173" t="str">
        <f>IFERROR(IF(MATCH(C274,'Portfolio Construction'!$AZ:$AZ,0),"Yes","No"),"No")</f>
        <v>No</v>
      </c>
      <c r="V274" s="173" t="str">
        <f>IFERROR(IF(MATCH(C274,'Portfolio Construction'!$BB:$BB,0),"Yes","No"),"No")</f>
        <v>No</v>
      </c>
      <c r="W274" s="619">
        <f>IF(VLOOKUP($AU274,'FE Source'!$A:$W,3,FALSE)=0,"-",VLOOKUP($AU274,'FE Source'!$A:$W,3,FALSE))</f>
        <v>0.47</v>
      </c>
      <c r="X274" s="618">
        <f>IF(VLOOKUP($AU274,'FE Source'!$A:$W,4,FALSE)=0,"-",VLOOKUP($AU274,'FE Source'!$A:$W,4,FALSE))</f>
        <v>1.9</v>
      </c>
      <c r="Y274" s="618">
        <f>IF(VLOOKUP($AU274,'FE Source'!$A:$W,5,FALSE)=0,"-",VLOOKUP($AU274,'FE Source'!$A:$W,5,FALSE))</f>
        <v>0.59</v>
      </c>
      <c r="Z274" s="618">
        <f>IF(VLOOKUP($AU274,'FE Source'!$A:$W,6,FALSE)=0,"-",VLOOKUP($AU274,'FE Source'!$A:$W,6,FALSE))</f>
        <v>4.5</v>
      </c>
      <c r="AA274" s="618">
        <f>IF(VLOOKUP($AU274,'FE Source'!$A:$W,7,FALSE)=0,"-",VLOOKUP($AU274,'FE Source'!$A:$W,7,FALSE))</f>
        <v>4.26</v>
      </c>
      <c r="AB274" s="618">
        <f>IF(VLOOKUP($AU274,'FE Source'!$A:$W,8,FALSE)=0,"-",VLOOKUP($AU274,'FE Source'!$A:$W,8,FALSE))</f>
        <v>4.2300000000000004</v>
      </c>
      <c r="AC274" s="623">
        <f>IF(VLOOKUP($AU274,'FE Source'!$A:$W,9,FALSE)=0,"-",VLOOKUP($AU274,'FE Source'!$A:$W,9,FALSE))</f>
        <v>3.1</v>
      </c>
      <c r="AD274" s="147">
        <f>IF(VLOOKUP($AU274,'FE Source'!$A:$W,10,FALSE)=0,"-",VLOOKUP($AU274,'FE Source'!$A:$W,10,FALSE))</f>
        <v>0.92</v>
      </c>
      <c r="AE274" s="82">
        <f>IF(VLOOKUP($AU274,'FE Source'!$A:$W,11,FALSE)=0,"-",VLOOKUP($AU274,'FE Source'!$A:$W,11,FALSE))</f>
        <v>7.81</v>
      </c>
      <c r="AF274" s="82">
        <f>IF(VLOOKUP($AU274,'FE Source'!$A:$W,12,FALSE)=0,"-",VLOOKUP($AU274,'FE Source'!$A:$W,12,FALSE))</f>
        <v>0.14000000000000001</v>
      </c>
      <c r="AG274" s="130">
        <f>IF(VLOOKUP($AU274,'FE Source'!$A:$W,14,FALSE)=0,"-",VLOOKUP($AU274,'FE Source'!$A:$W,14,FALSE))</f>
        <v>-8.51</v>
      </c>
      <c r="AH274" s="173">
        <f>IF(VLOOKUP($AU274,'FE Source'!$A:$DJ,33,FALSE)=0,"-",VLOOKUP($AU274,'FE Source'!$A:$DJ,33,FALSE))</f>
        <v>46.12</v>
      </c>
      <c r="AI274" s="203">
        <f>IF(VLOOKUP($AU274,'FE Source'!$A:$Y,20,FALSE)=0,"-",VLOOKUP($AU274,'FE Source'!$A:$Y,20,FALSE))</f>
        <v>90.43</v>
      </c>
      <c r="AJ274" s="257">
        <f>IF(VLOOKUP($AU274,'FE Source'!$A:$DJ,34,FALSE)=0,"-",VLOOKUP($AU274,'FE Source'!$A:$DJ,34,FALSE))</f>
        <v>96.21</v>
      </c>
      <c r="AK274" s="257">
        <f>IF(VLOOKUP($AU274,'FE Source'!$A:$DJ,35,FALSE)=0,"-",VLOOKUP($AU274,'FE Source'!$A:$DJ,35,FALSE))</f>
        <v>-19.579999999999998</v>
      </c>
      <c r="AL274" s="326">
        <f>IF(VLOOKUP($AU274,'FE Source'!$A:$Y,19,FALSE)=0,"-",VLOOKUP($AU274,'FE Source'!$A:$Y,19,FALSE))</f>
        <v>71.8</v>
      </c>
      <c r="AM274" s="259">
        <f>IF(VLOOKUP($AU274,'FE Source'!$A:$DJ,36,FALSE)=0,"-",VLOOKUP($AU274,'FE Source'!$A:$DJ,36,FALSE))</f>
        <v>77.88</v>
      </c>
      <c r="AN274" s="165">
        <f>IF(VLOOKUP($AU274,'FE Source'!$A:$W,13,FALSE)=0,"-",VLOOKUP($AU274,'FE Source'!$A:$W,13,FALSE))</f>
        <v>3208.7</v>
      </c>
      <c r="AO274" s="198" t="str">
        <f>IF(J274="no","-",IF(VLOOKUP($AU274,'FE Source'!$A:$W,15,FALSE)=0,"-",VLOOKUP($AU274,'FE Source'!$A:$W,15,FALSE)))</f>
        <v>-</v>
      </c>
      <c r="AP274" s="201" t="str">
        <f>IF(AO274="-","-",IF(VLOOKUP($AU274,'FE Source'!$A:$Z,21,FALSE)=0,"-",IF(VLOOKUP($AU274,'FE Source'!$A:$Z,21,FALSE)=2,"Semi-Annual",IF(VLOOKUP($AU274,'FE Source'!$A:$Z,21,FALSE)=4,"Quarterly",IF(VLOOKUP($AU274,'FE Source'!$A:$Z,21,FALSE)=12,"Monthly","Annual")))))</f>
        <v>-</v>
      </c>
      <c r="AQ274" s="170">
        <f t="array" ref="AQ274">IF(VLOOKUP($AU274,'FE Source'!$A:$W,16,FALSE)=0,"-",VLOOKUP($AU274,'FE Source'!$A:$W,16,FALSE))</f>
        <v>1.41</v>
      </c>
      <c r="AR274" s="175" t="str">
        <f>IF(VLOOKUP($AU274,'FE Source'!$A:$W,17,FALSE)=0,"-",VLOOKUP($AU274,'FE Source'!$A:$W,17,FALSE))</f>
        <v>-</v>
      </c>
      <c r="AS274" s="173">
        <f>IF(VLOOKUP($AU274,'FE Source'!$AN:$AS,4,FALSE)="",VLOOKUP($AU274,'FE Source'!$AN:$AS,3,FALSE),VLOOKUP($AU274,'FE Source'!$AN:$AS,4,FALSE))</f>
        <v>17.170000000000002</v>
      </c>
      <c r="AT274" s="179">
        <f>IF(VLOOKUP($AU274,'FE Source'!$AN:$AS,5,FALSE)=0,"-",VLOOKUP($AU274,'FE Source'!$AN:$AS,5,FALSE))</f>
        <v>45783</v>
      </c>
      <c r="AU274" s="163" t="s">
        <v>3751</v>
      </c>
      <c r="BE274" s="219">
        <f>IF(VLOOKUP($AU274,'FE Source'!$A:$AK,22,FALSE)=0,"-",VLOOKUP($AU274,'FE Source'!$A:$AK,22,FALSE))</f>
        <v>-4.33</v>
      </c>
      <c r="BF274" s="219">
        <f>IF(VLOOKUP($AU274,'FE Source'!$A:$AK,23,FALSE)=0,"-",VLOOKUP($AU274,'FE Source'!$A:$AK,23,FALSE))</f>
        <v>13.42</v>
      </c>
      <c r="BG274" s="219">
        <f>IF(VLOOKUP($AU274,'FE Source'!$A:$AK,24,FALSE)=0,"-",VLOOKUP($AU274,'FE Source'!$A:$AK,24,FALSE))</f>
        <v>6.41</v>
      </c>
      <c r="BH274" s="219">
        <f>IF(VLOOKUP($AU274,'FE Source'!$A:$AK,25,FALSE)=0,"-",VLOOKUP($AU274,'FE Source'!$A:$AK,25,FALSE))</f>
        <v>-4.32</v>
      </c>
      <c r="BI274" s="219">
        <f>IF(VLOOKUP($AU274,'FE Source'!$A:$AK,26,FALSE)=0,"-",VLOOKUP($AU274,'FE Source'!$A:$AK,26,FALSE))</f>
        <v>13.47</v>
      </c>
      <c r="BJ274" s="219">
        <f>IF(VLOOKUP($AU274,'FE Source'!$A:$AK,27,FALSE)=0,"-",VLOOKUP($AU274,'FE Source'!$A:$AK,27,FALSE))</f>
        <v>4.76</v>
      </c>
      <c r="BK274" s="219">
        <f>IF(VLOOKUP($AU274,'FE Source'!$A:$AK,28,FALSE)=0,"-",VLOOKUP($AU274,'FE Source'!$A:$AK,28,FALSE))</f>
        <v>4.2300000000000004</v>
      </c>
      <c r="BL274" s="219">
        <f>IF(VLOOKUP($AU274,'FE Source'!$A:$AK,29,FALSE)=0,"-",VLOOKUP($AU274,'FE Source'!$A:$AK,29,FALSE))</f>
        <v>-12.49</v>
      </c>
      <c r="BM274" s="219">
        <f>IF(VLOOKUP($AU274,'FE Source'!$A:$AK,30,FALSE)=0,"-",VLOOKUP($AU274,'FE Source'!$A:$AK,30,FALSE))</f>
        <v>10.58</v>
      </c>
      <c r="BN274" t="str">
        <f>IF(VLOOKUP($AU274,'FE Source'!$A:$AK,31,FALSE)="No Specified Index","-",IF(VLOOKUP($AU274,'FE Source'!$A:$AK,31,FALSE)=0,"-",VLOOKUP($AU274,'FE Source'!$A:$AK,31,FALSE)))</f>
        <v>Bloomberg Barclays US Corp High Yield 2% Issuer ..</v>
      </c>
      <c r="BO274" s="217">
        <f>IF(VLOOKUP($AU274,'FE Source'!$A:$AK,32,FALSE)=0,"-",VLOOKUP($AU274,'FE Source'!$A:$AK,32,FALSE))</f>
        <v>40611</v>
      </c>
      <c r="BP274" s="18">
        <f>IF(VLOOKUP($AU274,'FE Source'!$AZ:$BC,2,FALSE)=0,"-",VLOOKUP($AU274,'FE Source'!$AZ:$BC,2,FALSE))</f>
        <v>-3.42</v>
      </c>
      <c r="BQ274" s="18">
        <f>IF(VLOOKUP($AU274,'FE Source'!$AZ:$BC,3,FALSE)=0,"-",VLOOKUP($AU274,'FE Source'!$AZ:$BC,3,FALSE))</f>
        <v>-5.53</v>
      </c>
      <c r="BR274" s="18" t="str">
        <f>IF(VLOOKUP($AU274,'FE Source'!$AZ:$BC,4,FALSE)=0,"-",VLOOKUP($AU274,'FE Source'!$AZ:$BC,4,FALSE))</f>
        <v>-</v>
      </c>
    </row>
    <row r="275" spans="1:70" ht="15" customHeight="1">
      <c r="A275" s="3"/>
      <c r="B275" s="159" t="str">
        <f>INDEX('UT - Retail'!$A$7:$A$1409,MATCH(AU275,'UT - Retail'!$U$7:$U$1409,0),1)</f>
        <v xml:space="preserve">Blackrock </v>
      </c>
      <c r="C275" s="710" t="str">
        <f>INDEX('UT - Retail'!$B$7:$B$1409,MATCH(AU275,'UT - Retail'!$U$7:$U$1409,0),1)</f>
        <v>Blackrock US Dollar High Yield Bond A3 SGD-H</v>
      </c>
      <c r="D275" s="711"/>
      <c r="E275" s="147" t="str">
        <f>VLOOKUP(C275,'UT - Retail'!$B:$K,8,FALSE)</f>
        <v>Fixed Income</v>
      </c>
      <c r="F275" s="82" t="str">
        <f>VLOOKUP(C275,'UT - Retail'!$B:$K,9,FALSE)</f>
        <v>US</v>
      </c>
      <c r="G275" s="82" t="str">
        <f>VLOOKUP(C275,'UT - Retail'!$B:$K,10,FALSE)</f>
        <v>High Yield</v>
      </c>
      <c r="H275" s="82" t="str">
        <f>VLOOKUP(C275,'UT - Retail'!$B:$N,13,FALSE)</f>
        <v>No</v>
      </c>
      <c r="I275" s="82" t="str">
        <f>VLOOKUP(C275,'UT - Retail'!$B:$Q,14,FALSE)</f>
        <v>No</v>
      </c>
      <c r="J275" s="82" t="str">
        <f>VLOOKUP(C275,'UT - Retail'!$B:$Q,11,FALSE)</f>
        <v>Yes</v>
      </c>
      <c r="K275" s="130" t="str">
        <f>VLOOKUP(C275,'UT - Retail'!$B:$P,15,FALSE)</f>
        <v>Yes</v>
      </c>
      <c r="L275" s="82" t="str">
        <f>VLOOKUP(C275,'UT - Retail'!$B:$Q,16,FALSE)</f>
        <v>Both</v>
      </c>
      <c r="M275" s="173" t="str">
        <f>VLOOKUP(C275,'UT - Retail'!$B:$K,6,FALSE)</f>
        <v>SGD</v>
      </c>
      <c r="N275" s="173" t="str">
        <f>IFERROR(IF(MATCH(C275,'Portfolio Construction'!$AL:$AL,0),"Yes","No"),"No")</f>
        <v>Yes</v>
      </c>
      <c r="O275" s="173" t="str">
        <f>IFERROR(IF(MATCH(C275,'Portfolio Construction'!$AN:$AN,0),"Yes","No"),"No")</f>
        <v>No</v>
      </c>
      <c r="P275" s="173" t="str">
        <f>IFERROR(IF(MATCH(C275,'Portfolio Construction'!$AP:$AP,0),"Yes","No"),"No")</f>
        <v>No</v>
      </c>
      <c r="Q275" s="173" t="str">
        <f>IFERROR(IF(MATCH(C275,'Portfolio Construction'!$AR:$AR,0),"Yes","No"),"No")</f>
        <v>No</v>
      </c>
      <c r="R275" s="173" t="str">
        <f>IFERROR(IF(MATCH(C275,'Portfolio Construction'!$AT:$AT,0),"Yes","No"),"No")</f>
        <v>No</v>
      </c>
      <c r="S275" s="173" t="str">
        <f>IFERROR(IF(MATCH(C275,'Portfolio Construction'!$AV:$AV,0),"Yes","No"),"No")</f>
        <v>No</v>
      </c>
      <c r="T275" s="173" t="str">
        <f>IFERROR(IF(MATCH(C275,'Portfolio Construction'!$AX:$AX,0),"Yes","No"),"No")</f>
        <v>No</v>
      </c>
      <c r="U275" s="173" t="str">
        <f>IFERROR(IF(MATCH(C275,'Portfolio Construction'!$AZ:$AZ,0),"Yes","No"),"No")</f>
        <v>No</v>
      </c>
      <c r="V275" s="173" t="str">
        <f>IFERROR(IF(MATCH(C275,'Portfolio Construction'!$BB:$BB,0),"Yes","No"),"No")</f>
        <v>No</v>
      </c>
      <c r="W275" s="619">
        <f>IF(VLOOKUP($AU275,'FE Source'!$A:$W,3,FALSE)=0,"-",VLOOKUP($AU275,'FE Source'!$A:$W,3,FALSE))</f>
        <v>0.45</v>
      </c>
      <c r="X275" s="618">
        <f>IF(VLOOKUP($AU275,'FE Source'!$A:$W,4,FALSE)=0,"-",VLOOKUP($AU275,'FE Source'!$A:$W,4,FALSE))</f>
        <v>1.88</v>
      </c>
      <c r="Y275" s="618">
        <f>IF(VLOOKUP($AU275,'FE Source'!$A:$W,5,FALSE)=0,"-",VLOOKUP($AU275,'FE Source'!$A:$W,5,FALSE))</f>
        <v>0.56000000000000005</v>
      </c>
      <c r="Z275" s="618">
        <f>IF(VLOOKUP($AU275,'FE Source'!$A:$W,6,FALSE)=0,"-",VLOOKUP($AU275,'FE Source'!$A:$W,6,FALSE))</f>
        <v>4.41</v>
      </c>
      <c r="AA275" s="618">
        <f>IF(VLOOKUP($AU275,'FE Source'!$A:$W,7,FALSE)=0,"-",VLOOKUP($AU275,'FE Source'!$A:$W,7,FALSE))</f>
        <v>4.26</v>
      </c>
      <c r="AB275" s="618">
        <f>IF(VLOOKUP($AU275,'FE Source'!$A:$W,8,FALSE)=0,"-",VLOOKUP($AU275,'FE Source'!$A:$W,8,FALSE))</f>
        <v>4.2</v>
      </c>
      <c r="AC275" s="623">
        <f>IF(VLOOKUP($AU275,'FE Source'!$A:$W,9,FALSE)=0,"-",VLOOKUP($AU275,'FE Source'!$A:$W,9,FALSE))</f>
        <v>3.1</v>
      </c>
      <c r="AD275" s="147">
        <f>IF(VLOOKUP($AU275,'FE Source'!$A:$W,10,FALSE)=0,"-",VLOOKUP($AU275,'FE Source'!$A:$W,10,FALSE))</f>
        <v>0.93</v>
      </c>
      <c r="AE275" s="82">
        <f>IF(VLOOKUP($AU275,'FE Source'!$A:$W,11,FALSE)=0,"-",VLOOKUP($AU275,'FE Source'!$A:$W,11,FALSE))</f>
        <v>7.88</v>
      </c>
      <c r="AF275" s="82">
        <f>IF(VLOOKUP($AU275,'FE Source'!$A:$W,12,FALSE)=0,"-",VLOOKUP($AU275,'FE Source'!$A:$W,12,FALSE))</f>
        <v>0.14000000000000001</v>
      </c>
      <c r="AG275" s="130">
        <f>IF(VLOOKUP($AU275,'FE Source'!$A:$W,14,FALSE)=0,"-",VLOOKUP($AU275,'FE Source'!$A:$W,14,FALSE))</f>
        <v>-8.49</v>
      </c>
      <c r="AH275" s="173">
        <f>IF(VLOOKUP($AU275,'FE Source'!$A:$DJ,33,FALSE)=0,"-",VLOOKUP($AU275,'FE Source'!$A:$DJ,33,FALSE))</f>
        <v>44.51</v>
      </c>
      <c r="AI275" s="203">
        <f>IF(VLOOKUP($AU275,'FE Source'!$A:$Y,20,FALSE)=0,"-",VLOOKUP($AU275,'FE Source'!$A:$Y,20,FALSE))</f>
        <v>90.19</v>
      </c>
      <c r="AJ275" s="257">
        <f>IF(VLOOKUP($AU275,'FE Source'!$A:$DJ,34,FALSE)=0,"-",VLOOKUP($AU275,'FE Source'!$A:$DJ,34,FALSE))</f>
        <v>95.56</v>
      </c>
      <c r="AK275" s="257">
        <f>IF(VLOOKUP($AU275,'FE Source'!$A:$DJ,35,FALSE)=0,"-",VLOOKUP($AU275,'FE Source'!$A:$DJ,35,FALSE))</f>
        <v>-21.7</v>
      </c>
      <c r="AL275" s="326">
        <f>IF(VLOOKUP($AU275,'FE Source'!$A:$Y,19,FALSE)=0,"-",VLOOKUP($AU275,'FE Source'!$A:$Y,19,FALSE))</f>
        <v>71.319999999999993</v>
      </c>
      <c r="AM275" s="259">
        <f>IF(VLOOKUP($AU275,'FE Source'!$A:$DJ,36,FALSE)=0,"-",VLOOKUP($AU275,'FE Source'!$A:$DJ,36,FALSE))</f>
        <v>77.11</v>
      </c>
      <c r="AN275" s="165">
        <f>IF(VLOOKUP($AU275,'FE Source'!$A:$W,13,FALSE)=0,"-",VLOOKUP($AU275,'FE Source'!$A:$W,13,FALSE))</f>
        <v>3208.7</v>
      </c>
      <c r="AO275" s="198">
        <f>IF(J275="no","-",IF(VLOOKUP($AU275,'FE Source'!$A:$W,15,FALSE)=0,"-",VLOOKUP($AU275,'FE Source'!$A:$W,15,FALSE)))</f>
        <v>5.78</v>
      </c>
      <c r="AP275" s="201" t="str">
        <f>IF(AO275="-","-",IF(VLOOKUP($AU275,'FE Source'!$A:$Z,21,FALSE)=0,"-",IF(VLOOKUP($AU275,'FE Source'!$A:$Z,21,FALSE)=2,"Semi-Annual",IF(VLOOKUP($AU275,'FE Source'!$A:$Z,21,FALSE)=4,"Quarterly",IF(VLOOKUP($AU275,'FE Source'!$A:$Z,21,FALSE)=12,"Monthly","Annual")))))</f>
        <v>Monthly</v>
      </c>
      <c r="AQ275" s="170">
        <f t="array" ref="AQ275">IF(VLOOKUP($AU275,'FE Source'!$A:$W,16,FALSE)=0,"-",VLOOKUP($AU275,'FE Source'!$A:$W,16,FALSE))</f>
        <v>1.41</v>
      </c>
      <c r="AR275" s="175" t="str">
        <f>IF(VLOOKUP($AU275,'FE Source'!$A:$W,17,FALSE)=0,"-",VLOOKUP($AU275,'FE Source'!$A:$W,17,FALSE))</f>
        <v>-</v>
      </c>
      <c r="AS275" s="173">
        <f>IF(VLOOKUP($AU275,'FE Source'!$AN:$AS,4,FALSE)="",VLOOKUP($AU275,'FE Source'!$AN:$AS,3,FALSE),VLOOKUP($AU275,'FE Source'!$AN:$AS,4,FALSE))</f>
        <v>8.64</v>
      </c>
      <c r="AT275" s="179">
        <f>IF(VLOOKUP($AU275,'FE Source'!$AN:$AS,5,FALSE)=0,"-",VLOOKUP($AU275,'FE Source'!$AN:$AS,5,FALSE))</f>
        <v>45783</v>
      </c>
      <c r="AU275" s="163" t="s">
        <v>3749</v>
      </c>
      <c r="BE275" s="219">
        <f>IF(VLOOKUP($AU275,'FE Source'!$A:$AK,22,FALSE)=0,"-",VLOOKUP($AU275,'FE Source'!$A:$AK,22,FALSE))</f>
        <v>-4.34</v>
      </c>
      <c r="BF275" s="219">
        <f>IF(VLOOKUP($AU275,'FE Source'!$A:$AK,23,FALSE)=0,"-",VLOOKUP($AU275,'FE Source'!$A:$AK,23,FALSE))</f>
        <v>13.52</v>
      </c>
      <c r="BG275" s="219">
        <f>IF(VLOOKUP($AU275,'FE Source'!$A:$AK,24,FALSE)=0,"-",VLOOKUP($AU275,'FE Source'!$A:$AK,24,FALSE))</f>
        <v>6.37</v>
      </c>
      <c r="BH275" s="219">
        <f>IF(VLOOKUP($AU275,'FE Source'!$A:$AK,25,FALSE)=0,"-",VLOOKUP($AU275,'FE Source'!$A:$AK,25,FALSE))</f>
        <v>-4.33</v>
      </c>
      <c r="BI275" s="219">
        <f>IF(VLOOKUP($AU275,'FE Source'!$A:$AK,26,FALSE)=0,"-",VLOOKUP($AU275,'FE Source'!$A:$AK,26,FALSE))</f>
        <v>13.46</v>
      </c>
      <c r="BJ275" s="219">
        <f>IF(VLOOKUP($AU275,'FE Source'!$A:$AK,27,FALSE)=0,"-",VLOOKUP($AU275,'FE Source'!$A:$AK,27,FALSE))</f>
        <v>4.76</v>
      </c>
      <c r="BK275" s="219">
        <f>IF(VLOOKUP($AU275,'FE Source'!$A:$AK,28,FALSE)=0,"-",VLOOKUP($AU275,'FE Source'!$A:$AK,28,FALSE))</f>
        <v>4.25</v>
      </c>
      <c r="BL275" s="219">
        <f>IF(VLOOKUP($AU275,'FE Source'!$A:$AK,29,FALSE)=0,"-",VLOOKUP($AU275,'FE Source'!$A:$AK,29,FALSE))</f>
        <v>-12.51</v>
      </c>
      <c r="BM275" s="219">
        <f>IF(VLOOKUP($AU275,'FE Source'!$A:$AK,30,FALSE)=0,"-",VLOOKUP($AU275,'FE Source'!$A:$AK,30,FALSE))</f>
        <v>10.63</v>
      </c>
      <c r="BN275" t="str">
        <f>IF(VLOOKUP($AU275,'FE Source'!$A:$AK,31,FALSE)="No Specified Index","-",IF(VLOOKUP($AU275,'FE Source'!$A:$AK,31,FALSE)=0,"-",VLOOKUP($AU275,'FE Source'!$A:$AK,31,FALSE)))</f>
        <v>Bloomberg Barclays US Corp High Yield 2% Issuer ..</v>
      </c>
      <c r="BO275" s="217">
        <f>IF(VLOOKUP($AU275,'FE Source'!$A:$AK,32,FALSE)=0,"-",VLOOKUP($AU275,'FE Source'!$A:$AK,32,FALSE))</f>
        <v>40611</v>
      </c>
      <c r="BP275" s="18">
        <f>IF(VLOOKUP($AU275,'FE Source'!$AZ:$BC,2,FALSE)=0,"-",VLOOKUP($AU275,'FE Source'!$AZ:$BC,2,FALSE))</f>
        <v>-3.49</v>
      </c>
      <c r="BQ275" s="18">
        <f>IF(VLOOKUP($AU275,'FE Source'!$AZ:$BC,3,FALSE)=0,"-",VLOOKUP($AU275,'FE Source'!$AZ:$BC,3,FALSE))</f>
        <v>-5.49</v>
      </c>
      <c r="BR275" s="18" t="str">
        <f>IF(VLOOKUP($AU275,'FE Source'!$AZ:$BC,4,FALSE)=0,"-",VLOOKUP($AU275,'FE Source'!$AZ:$BC,4,FALSE))</f>
        <v>-</v>
      </c>
    </row>
    <row r="276" spans="1:70" ht="15" customHeight="1">
      <c r="A276" s="3"/>
      <c r="B276" s="159" t="str">
        <f>INDEX('UT - Retail'!$A$7:$A$1409,MATCH(AU276,'UT - Retail'!$U$7:$U$1409,0),1)</f>
        <v xml:space="preserve">Blackrock </v>
      </c>
      <c r="C276" s="710" t="str">
        <f>INDEX('UT - Retail'!$B$7:$B$1409,MATCH(AU276,'UT - Retail'!$U$7:$U$1409,0),1)</f>
        <v>Blackrock US Dollar High Yield Bond A6 SGD-H</v>
      </c>
      <c r="D276" s="711"/>
      <c r="E276" s="147" t="str">
        <f>VLOOKUP(C276,'UT - Retail'!$B:$K,8,FALSE)</f>
        <v>Fixed Income</v>
      </c>
      <c r="F276" s="82" t="str">
        <f>VLOOKUP(C276,'UT - Retail'!$B:$K,9,FALSE)</f>
        <v>US</v>
      </c>
      <c r="G276" s="82" t="str">
        <f>VLOOKUP(C276,'UT - Retail'!$B:$K,10,FALSE)</f>
        <v>High Yield</v>
      </c>
      <c r="H276" s="82" t="str">
        <f>VLOOKUP(C276,'UT - Retail'!$B:$N,13,FALSE)</f>
        <v>No</v>
      </c>
      <c r="I276" s="82" t="str">
        <f>VLOOKUP(C276,'UT - Retail'!$B:$Q,14,FALSE)</f>
        <v>No</v>
      </c>
      <c r="J276" s="82" t="str">
        <f>VLOOKUP(C276,'UT - Retail'!$B:$Q,11,FALSE)</f>
        <v>Yes</v>
      </c>
      <c r="K276" s="130" t="str">
        <f>VLOOKUP(C276,'UT - Retail'!$B:$P,15,FALSE)</f>
        <v>Yes</v>
      </c>
      <c r="L276" s="82" t="str">
        <f>VLOOKUP(C276,'UT - Retail'!$B:$Q,16,FALSE)</f>
        <v>Both</v>
      </c>
      <c r="M276" s="173" t="str">
        <f>VLOOKUP(C276,'UT - Retail'!$B:$K,6,FALSE)</f>
        <v>SGD</v>
      </c>
      <c r="N276" s="173" t="str">
        <f>IFERROR(IF(MATCH(C276,'Portfolio Construction'!$AL:$AL,0),"Yes","No"),"No")</f>
        <v>Yes</v>
      </c>
      <c r="O276" s="173" t="str">
        <f>IFERROR(IF(MATCH(C276,'Portfolio Construction'!$AN:$AN,0),"Yes","No"),"No")</f>
        <v>No</v>
      </c>
      <c r="P276" s="173" t="str">
        <f>IFERROR(IF(MATCH(C276,'Portfolio Construction'!$AP:$AP,0),"Yes","No"),"No")</f>
        <v>No</v>
      </c>
      <c r="Q276" s="173" t="str">
        <f>IFERROR(IF(MATCH(C276,'Portfolio Construction'!$AR:$AR,0),"Yes","No"),"No")</f>
        <v>No</v>
      </c>
      <c r="R276" s="173" t="str">
        <f>IFERROR(IF(MATCH(C276,'Portfolio Construction'!$AT:$AT,0),"Yes","No"),"No")</f>
        <v>No</v>
      </c>
      <c r="S276" s="173" t="str">
        <f>IFERROR(IF(MATCH(C276,'Portfolio Construction'!$AV:$AV,0),"Yes","No"),"No")</f>
        <v>No</v>
      </c>
      <c r="T276" s="173" t="str">
        <f>IFERROR(IF(MATCH(C276,'Portfolio Construction'!$AX:$AX,0),"Yes","No"),"No")</f>
        <v>No</v>
      </c>
      <c r="U276" s="173" t="str">
        <f>IFERROR(IF(MATCH(C276,'Portfolio Construction'!$AZ:$AZ,0),"Yes","No"),"No")</f>
        <v>No</v>
      </c>
      <c r="V276" s="173" t="str">
        <f>IFERROR(IF(MATCH(C276,'Portfolio Construction'!$BB:$BB,0),"Yes","No"),"No")</f>
        <v>No</v>
      </c>
      <c r="W276" s="619">
        <f>IF(VLOOKUP($AU276,'FE Source'!$A:$W,3,FALSE)=0,"-",VLOOKUP($AU276,'FE Source'!$A:$W,3,FALSE))</f>
        <v>0.43</v>
      </c>
      <c r="X276" s="618">
        <f>IF(VLOOKUP($AU276,'FE Source'!$A:$W,4,FALSE)=0,"-",VLOOKUP($AU276,'FE Source'!$A:$W,4,FALSE))</f>
        <v>1.83</v>
      </c>
      <c r="Y276" s="618">
        <f>IF(VLOOKUP($AU276,'FE Source'!$A:$W,5,FALSE)=0,"-",VLOOKUP($AU276,'FE Source'!$A:$W,5,FALSE))</f>
        <v>0.56999999999999995</v>
      </c>
      <c r="Z276" s="618">
        <f>IF(VLOOKUP($AU276,'FE Source'!$A:$W,6,FALSE)=0,"-",VLOOKUP($AU276,'FE Source'!$A:$W,6,FALSE))</f>
        <v>4.51</v>
      </c>
      <c r="AA276" s="618">
        <f>IF(VLOOKUP($AU276,'FE Source'!$A:$W,7,FALSE)=0,"-",VLOOKUP($AU276,'FE Source'!$A:$W,7,FALSE))</f>
        <v>4.2699999999999996</v>
      </c>
      <c r="AB276" s="618">
        <f>IF(VLOOKUP($AU276,'FE Source'!$A:$W,8,FALSE)=0,"-",VLOOKUP($AU276,'FE Source'!$A:$W,8,FALSE))</f>
        <v>4.21</v>
      </c>
      <c r="AC276" s="623" t="str">
        <f>IF(VLOOKUP($AU276,'FE Source'!$A:$W,9,FALSE)=0,"-",VLOOKUP($AU276,'FE Source'!$A:$W,9,FALSE))</f>
        <v>-</v>
      </c>
      <c r="AD276" s="147">
        <f>IF(VLOOKUP($AU276,'FE Source'!$A:$W,10,FALSE)=0,"-",VLOOKUP($AU276,'FE Source'!$A:$W,10,FALSE))</f>
        <v>0.92</v>
      </c>
      <c r="AE276" s="82">
        <f>IF(VLOOKUP($AU276,'FE Source'!$A:$W,11,FALSE)=0,"-",VLOOKUP($AU276,'FE Source'!$A:$W,11,FALSE))</f>
        <v>7.76</v>
      </c>
      <c r="AF276" s="82">
        <f>IF(VLOOKUP($AU276,'FE Source'!$A:$W,12,FALSE)=0,"-",VLOOKUP($AU276,'FE Source'!$A:$W,12,FALSE))</f>
        <v>0.14000000000000001</v>
      </c>
      <c r="AG276" s="130">
        <f>IF(VLOOKUP($AU276,'FE Source'!$A:$W,14,FALSE)=0,"-",VLOOKUP($AU276,'FE Source'!$A:$W,14,FALSE))</f>
        <v>-8.5299999999999994</v>
      </c>
      <c r="AH276" s="173">
        <f>IF(VLOOKUP($AU276,'FE Source'!$A:$DJ,33,FALSE)=0,"-",VLOOKUP($AU276,'FE Source'!$A:$DJ,33,FALSE))</f>
        <v>46.43</v>
      </c>
      <c r="AI276" s="203">
        <f>IF(VLOOKUP($AU276,'FE Source'!$A:$Y,20,FALSE)=0,"-",VLOOKUP($AU276,'FE Source'!$A:$Y,20,FALSE))</f>
        <v>89.94</v>
      </c>
      <c r="AJ276" s="257">
        <f>IF(VLOOKUP($AU276,'FE Source'!$A:$DJ,34,FALSE)=0,"-",VLOOKUP($AU276,'FE Source'!$A:$DJ,34,FALSE))</f>
        <v>95.49</v>
      </c>
      <c r="AK276" s="257">
        <f>IF(VLOOKUP($AU276,'FE Source'!$A:$DJ,35,FALSE)=0,"-",VLOOKUP($AU276,'FE Source'!$A:$DJ,35,FALSE))</f>
        <v>-19.559999999999999</v>
      </c>
      <c r="AL276" s="326">
        <f>IF(VLOOKUP($AU276,'FE Source'!$A:$Y,19,FALSE)=0,"-",VLOOKUP($AU276,'FE Source'!$A:$Y,19,FALSE))</f>
        <v>71.36</v>
      </c>
      <c r="AM276" s="259">
        <f>IF(VLOOKUP($AU276,'FE Source'!$A:$DJ,36,FALSE)=0,"-",VLOOKUP($AU276,'FE Source'!$A:$DJ,36,FALSE))</f>
        <v>77</v>
      </c>
      <c r="AN276" s="165">
        <f>IF(VLOOKUP($AU276,'FE Source'!$A:$W,13,FALSE)=0,"-",VLOOKUP($AU276,'FE Source'!$A:$W,13,FALSE))</f>
        <v>3208.7</v>
      </c>
      <c r="AO276" s="198">
        <f>IF(J276="no","-",IF(VLOOKUP($AU276,'FE Source'!$A:$W,15,FALSE)=0,"-",VLOOKUP($AU276,'FE Source'!$A:$W,15,FALSE)))</f>
        <v>7.19</v>
      </c>
      <c r="AP276" s="201" t="str">
        <f>IF(AO276="-","-",IF(VLOOKUP($AU276,'FE Source'!$A:$Z,21,FALSE)=0,"-",IF(VLOOKUP($AU276,'FE Source'!$A:$Z,21,FALSE)=2,"Semi-Annual",IF(VLOOKUP($AU276,'FE Source'!$A:$Z,21,FALSE)=4,"Quarterly",IF(VLOOKUP($AU276,'FE Source'!$A:$Z,21,FALSE)=12,"Monthly","Annual")))))</f>
        <v>Monthly</v>
      </c>
      <c r="AQ276" s="170">
        <f t="array" ref="AQ276">IF(VLOOKUP($AU276,'FE Source'!$A:$W,16,FALSE)=0,"-",VLOOKUP($AU276,'FE Source'!$A:$W,16,FALSE))</f>
        <v>1.41</v>
      </c>
      <c r="AR276" s="175" t="str">
        <f>IF(VLOOKUP($AU276,'FE Source'!$A:$W,17,FALSE)=0,"-",VLOOKUP($AU276,'FE Source'!$A:$W,17,FALSE))</f>
        <v>-</v>
      </c>
      <c r="AS276" s="173">
        <f>IF(VLOOKUP($AU276,'FE Source'!$AN:$AS,4,FALSE)="",VLOOKUP($AU276,'FE Source'!$AN:$AS,3,FALSE),VLOOKUP($AU276,'FE Source'!$AN:$AS,4,FALSE))</f>
        <v>7.52</v>
      </c>
      <c r="AT276" s="179">
        <f>IF(VLOOKUP($AU276,'FE Source'!$AN:$AS,5,FALSE)=0,"-",VLOOKUP($AU276,'FE Source'!$AN:$AS,5,FALSE))</f>
        <v>45783</v>
      </c>
      <c r="AU276" s="178" t="s">
        <v>7162</v>
      </c>
      <c r="BE276" s="219" t="str">
        <f>IF(VLOOKUP($AU276,'FE Source'!$A:$AK,22,FALSE)=0,"-",VLOOKUP($AU276,'FE Source'!$A:$AK,22,FALSE))</f>
        <v>-</v>
      </c>
      <c r="BF276" s="219">
        <f>IF(VLOOKUP($AU276,'FE Source'!$A:$AK,23,FALSE)=0,"-",VLOOKUP($AU276,'FE Source'!$A:$AK,23,FALSE))</f>
        <v>12.89</v>
      </c>
      <c r="BG276" s="219">
        <f>IF(VLOOKUP($AU276,'FE Source'!$A:$AK,24,FALSE)=0,"-",VLOOKUP($AU276,'FE Source'!$A:$AK,24,FALSE))</f>
        <v>6.33</v>
      </c>
      <c r="BH276" s="219">
        <f>IF(VLOOKUP($AU276,'FE Source'!$A:$AK,25,FALSE)=0,"-",VLOOKUP($AU276,'FE Source'!$A:$AK,25,FALSE))</f>
        <v>-4.2699999999999996</v>
      </c>
      <c r="BI276" s="219">
        <f>IF(VLOOKUP($AU276,'FE Source'!$A:$AK,26,FALSE)=0,"-",VLOOKUP($AU276,'FE Source'!$A:$AK,26,FALSE))</f>
        <v>13.46</v>
      </c>
      <c r="BJ276" s="219">
        <f>IF(VLOOKUP($AU276,'FE Source'!$A:$AK,27,FALSE)=0,"-",VLOOKUP($AU276,'FE Source'!$A:$AK,27,FALSE))</f>
        <v>4.7699999999999996</v>
      </c>
      <c r="BK276" s="219">
        <f>IF(VLOOKUP($AU276,'FE Source'!$A:$AK,28,FALSE)=0,"-",VLOOKUP($AU276,'FE Source'!$A:$AK,28,FALSE))</f>
        <v>4.18</v>
      </c>
      <c r="BL276" s="219">
        <f>IF(VLOOKUP($AU276,'FE Source'!$A:$AK,29,FALSE)=0,"-",VLOOKUP($AU276,'FE Source'!$A:$AK,29,FALSE))</f>
        <v>-12.48</v>
      </c>
      <c r="BM276" s="219">
        <f>IF(VLOOKUP($AU276,'FE Source'!$A:$AK,30,FALSE)=0,"-",VLOOKUP($AU276,'FE Source'!$A:$AK,30,FALSE))</f>
        <v>10.64</v>
      </c>
      <c r="BN276" t="str">
        <f>IF(VLOOKUP($AU276,'FE Source'!$A:$AK,31,FALSE)="No Specified Index","-",IF(VLOOKUP($AU276,'FE Source'!$A:$AK,31,FALSE)=0,"-",VLOOKUP($AU276,'FE Source'!$A:$AK,31,FALSE)))</f>
        <v>Bloomberg Barclays US Corp High Yield 2% Issuer ..</v>
      </c>
      <c r="BO276" s="217">
        <f>IF(VLOOKUP($AU276,'FE Source'!$A:$AK,32,FALSE)=0,"-",VLOOKUP($AU276,'FE Source'!$A:$AK,32,FALSE))</f>
        <v>42312</v>
      </c>
      <c r="BP276" s="18" t="str">
        <f>IF(VLOOKUP($AU276,'FE Source'!$AZ:$BC,2,FALSE)=0,"-",VLOOKUP($AU276,'FE Source'!$AZ:$BC,2,FALSE))</f>
        <v>-</v>
      </c>
      <c r="BQ276" s="18" t="str">
        <f>IF(VLOOKUP($AU276,'FE Source'!$AZ:$BC,3,FALSE)=0,"-",VLOOKUP($AU276,'FE Source'!$AZ:$BC,3,FALSE))</f>
        <v>-</v>
      </c>
      <c r="BR276" s="18" t="str">
        <f>IF(VLOOKUP($AU276,'FE Source'!$AZ:$BC,4,FALSE)=0,"-",VLOOKUP($AU276,'FE Source'!$AZ:$BC,4,FALSE))</f>
        <v>-</v>
      </c>
    </row>
    <row r="277" spans="1:70" ht="15" customHeight="1">
      <c r="A277" s="3"/>
      <c r="B277" s="159" t="str">
        <f>INDEX('UT - Retail'!$A$7:$A$1409,MATCH(AU277,'UT - Retail'!$U$7:$U$1409,0),1)</f>
        <v xml:space="preserve">Blackrock </v>
      </c>
      <c r="C277" s="710" t="str">
        <f>INDEX('UT - Retail'!$B$7:$B$1409,MATCH(AU277,'UT - Retail'!$U$7:$U$1409,0),1)</f>
        <v>Blackrock US Dollar High Yield Bond A6 USD</v>
      </c>
      <c r="D277" s="711"/>
      <c r="E277" s="147" t="str">
        <f>VLOOKUP(C277,'UT - Retail'!$B:$K,8,FALSE)</f>
        <v>Fixed Income</v>
      </c>
      <c r="F277" s="82" t="str">
        <f>VLOOKUP(C277,'UT - Retail'!$B:$K,9,FALSE)</f>
        <v>US</v>
      </c>
      <c r="G277" s="82" t="str">
        <f>VLOOKUP(C277,'UT - Retail'!$B:$K,10,FALSE)</f>
        <v>High Yield</v>
      </c>
      <c r="H277" s="82" t="str">
        <f>VLOOKUP(C277,'UT - Retail'!$B:$N,13,FALSE)</f>
        <v>No</v>
      </c>
      <c r="I277" s="82" t="str">
        <f>VLOOKUP(C277,'UT - Retail'!$B:$Q,14,FALSE)</f>
        <v>No</v>
      </c>
      <c r="J277" s="82" t="str">
        <f>VLOOKUP(C277,'UT - Retail'!$B:$Q,11,FALSE)</f>
        <v>Yes</v>
      </c>
      <c r="K277" s="130" t="str">
        <f>VLOOKUP(C277,'UT - Retail'!$B:$P,15,FALSE)</f>
        <v>Yes</v>
      </c>
      <c r="L277" s="82" t="str">
        <f>VLOOKUP(C277,'UT - Retail'!$B:$Q,16,FALSE)</f>
        <v>Both</v>
      </c>
      <c r="M277" s="173" t="str">
        <f>VLOOKUP(C277,'UT - Retail'!$B:$K,6,FALSE)</f>
        <v>USD</v>
      </c>
      <c r="N277" s="173" t="str">
        <f>IFERROR(IF(MATCH(C277,'Portfolio Construction'!$AL:$AL,0),"Yes","No"),"No")</f>
        <v>Yes</v>
      </c>
      <c r="O277" s="173" t="str">
        <f>IFERROR(IF(MATCH(C277,'Portfolio Construction'!$AN:$AN,0),"Yes","No"),"No")</f>
        <v>No</v>
      </c>
      <c r="P277" s="173" t="str">
        <f>IFERROR(IF(MATCH(C277,'Portfolio Construction'!$AP:$AP,0),"Yes","No"),"No")</f>
        <v>No</v>
      </c>
      <c r="Q277" s="173" t="str">
        <f>IFERROR(IF(MATCH(C277,'Portfolio Construction'!$AR:$AR,0),"Yes","No"),"No")</f>
        <v>No</v>
      </c>
      <c r="R277" s="173" t="str">
        <f>IFERROR(IF(MATCH(C277,'Portfolio Construction'!$AT:$AT,0),"Yes","No"),"No")</f>
        <v>No</v>
      </c>
      <c r="S277" s="173" t="str">
        <f>IFERROR(IF(MATCH(C277,'Portfolio Construction'!$AV:$AV,0),"Yes","No"),"No")</f>
        <v>No</v>
      </c>
      <c r="T277" s="173" t="str">
        <f>IFERROR(IF(MATCH(C277,'Portfolio Construction'!$AX:$AX,0),"Yes","No"),"No")</f>
        <v>No</v>
      </c>
      <c r="U277" s="173" t="str">
        <f>IFERROR(IF(MATCH(C277,'Portfolio Construction'!$AZ:$AZ,0),"Yes","No"),"No")</f>
        <v>No</v>
      </c>
      <c r="V277" s="173" t="str">
        <f>IFERROR(IF(MATCH(C277,'Portfolio Construction'!$BB:$BB,0),"Yes","No"),"No")</f>
        <v>No</v>
      </c>
      <c r="W277" s="619">
        <f>IF(VLOOKUP($AU277,'FE Source'!$A:$W,3,FALSE)=0,"-",VLOOKUP($AU277,'FE Source'!$A:$W,3,FALSE))</f>
        <v>-4.32</v>
      </c>
      <c r="X277" s="618">
        <f>IF(VLOOKUP($AU277,'FE Source'!$A:$W,4,FALSE)=0,"-",VLOOKUP($AU277,'FE Source'!$A:$W,4,FALSE))</f>
        <v>-1.78</v>
      </c>
      <c r="Y277" s="618">
        <f>IF(VLOOKUP($AU277,'FE Source'!$A:$W,5,FALSE)=0,"-",VLOOKUP($AU277,'FE Source'!$A:$W,5,FALSE))</f>
        <v>-1.68</v>
      </c>
      <c r="Z277" s="618">
        <f>IF(VLOOKUP($AU277,'FE Source'!$A:$W,6,FALSE)=0,"-",VLOOKUP($AU277,'FE Source'!$A:$W,6,FALSE))</f>
        <v>1.84</v>
      </c>
      <c r="AA277" s="618">
        <f>IF(VLOOKUP($AU277,'FE Source'!$A:$W,7,FALSE)=0,"-",VLOOKUP($AU277,'FE Source'!$A:$W,7,FALSE))</f>
        <v>3.48</v>
      </c>
      <c r="AB277" s="618">
        <f>IF(VLOOKUP($AU277,'FE Source'!$A:$W,8,FALSE)=0,"-",VLOOKUP($AU277,'FE Source'!$A:$W,8,FALSE))</f>
        <v>3.25</v>
      </c>
      <c r="AC277" s="623">
        <f>IF(VLOOKUP($AU277,'FE Source'!$A:$W,9,FALSE)=0,"-",VLOOKUP($AU277,'FE Source'!$A:$W,9,FALSE))</f>
        <v>3.6</v>
      </c>
      <c r="AD277" s="147">
        <f>IF(VLOOKUP($AU277,'FE Source'!$A:$W,10,FALSE)=0,"-",VLOOKUP($AU277,'FE Source'!$A:$W,10,FALSE))</f>
        <v>1.06</v>
      </c>
      <c r="AE277" s="82">
        <f>IF(VLOOKUP($AU277,'FE Source'!$A:$W,11,FALSE)=0,"-",VLOOKUP($AU277,'FE Source'!$A:$W,11,FALSE))</f>
        <v>6.44</v>
      </c>
      <c r="AF277" s="82">
        <f>IF(VLOOKUP($AU277,'FE Source'!$A:$W,12,FALSE)=0,"-",VLOOKUP($AU277,'FE Source'!$A:$W,12,FALSE))</f>
        <v>0.12</v>
      </c>
      <c r="AG277" s="130">
        <f>IF(VLOOKUP($AU277,'FE Source'!$A:$W,14,FALSE)=0,"-",VLOOKUP($AU277,'FE Source'!$A:$W,14,FALSE))</f>
        <v>-7.11</v>
      </c>
      <c r="AH277" s="173">
        <f>IF(VLOOKUP($AU277,'FE Source'!$A:$DJ,33,FALSE)=0,"-",VLOOKUP($AU277,'FE Source'!$A:$DJ,33,FALSE))</f>
        <v>96.62</v>
      </c>
      <c r="AI277" s="203">
        <f>IF(VLOOKUP($AU277,'FE Source'!$A:$Y,20,FALSE)=0,"-",VLOOKUP($AU277,'FE Source'!$A:$Y,20,FALSE))</f>
        <v>120.95</v>
      </c>
      <c r="AJ277" s="257">
        <f>IF(VLOOKUP($AU277,'FE Source'!$A:$DJ,34,FALSE)=0,"-",VLOOKUP($AU277,'FE Source'!$A:$DJ,34,FALSE))</f>
        <v>116.6</v>
      </c>
      <c r="AK277" s="257">
        <f>IF(VLOOKUP($AU277,'FE Source'!$A:$DJ,35,FALSE)=0,"-",VLOOKUP($AU277,'FE Source'!$A:$DJ,35,FALSE))</f>
        <v>104.75</v>
      </c>
      <c r="AL277" s="326">
        <f>IF(VLOOKUP($AU277,'FE Source'!$A:$Y,19,FALSE)=0,"-",VLOOKUP($AU277,'FE Source'!$A:$Y,19,FALSE))</f>
        <v>109.25</v>
      </c>
      <c r="AM277" s="259">
        <f>IF(VLOOKUP($AU277,'FE Source'!$A:$DJ,36,FALSE)=0,"-",VLOOKUP($AU277,'FE Source'!$A:$DJ,36,FALSE))</f>
        <v>108.69</v>
      </c>
      <c r="AN277" s="165">
        <f>IF(VLOOKUP($AU277,'FE Source'!$A:$W,13,FALSE)=0,"-",VLOOKUP($AU277,'FE Source'!$A:$W,13,FALSE))</f>
        <v>3208.7</v>
      </c>
      <c r="AO277" s="198">
        <f>IF(J277="no","-",IF(VLOOKUP($AU277,'FE Source'!$A:$W,15,FALSE)=0,"-",VLOOKUP($AU277,'FE Source'!$A:$W,15,FALSE)))</f>
        <v>7.01</v>
      </c>
      <c r="AP277" s="201" t="str">
        <f>IF(AO277="-","-",IF(VLOOKUP($AU277,'FE Source'!$A:$Z,21,FALSE)=0,"-",IF(VLOOKUP($AU277,'FE Source'!$A:$Z,21,FALSE)=2,"Semi-Annual",IF(VLOOKUP($AU277,'FE Source'!$A:$Z,21,FALSE)=4,"Quarterly",IF(VLOOKUP($AU277,'FE Source'!$A:$Z,21,FALSE)=12,"Monthly","Annual")))))</f>
        <v>Monthly</v>
      </c>
      <c r="AQ277" s="170">
        <f t="array" ref="AQ277">IF(VLOOKUP($AU277,'FE Source'!$A:$W,16,FALSE)=0,"-",VLOOKUP($AU277,'FE Source'!$A:$W,16,FALSE))</f>
        <v>1.41</v>
      </c>
      <c r="AR277" s="175" t="str">
        <f>IF(VLOOKUP($AU277,'FE Source'!$A:$W,17,FALSE)=0,"-",VLOOKUP($AU277,'FE Source'!$A:$W,17,FALSE))</f>
        <v>Neutral</v>
      </c>
      <c r="AS277" s="173">
        <f>IF(VLOOKUP($AU277,'FE Source'!$AN:$AS,4,FALSE)="",VLOOKUP($AU277,'FE Source'!$AN:$AS,3,FALSE),VLOOKUP($AU277,'FE Source'!$AN:$AS,4,FALSE))</f>
        <v>4.3099999999999996</v>
      </c>
      <c r="AT277" s="180">
        <f>IF(VLOOKUP($AU277,'FE Source'!$AN:$AS,5,FALSE)=0,"-",VLOOKUP($AU277,'FE Source'!$AN:$AS,5,FALSE))</f>
        <v>45783</v>
      </c>
      <c r="AU277" s="178" t="s">
        <v>3745</v>
      </c>
      <c r="BE277" s="219">
        <f>IF(VLOOKUP($AU277,'FE Source'!$A:$AK,22,FALSE)=0,"-",VLOOKUP($AU277,'FE Source'!$A:$AK,22,FALSE))</f>
        <v>1.72</v>
      </c>
      <c r="BF277" s="219">
        <f>IF(VLOOKUP($AU277,'FE Source'!$A:$AK,23,FALSE)=0,"-",VLOOKUP($AU277,'FE Source'!$A:$AK,23,FALSE))</f>
        <v>15.14</v>
      </c>
      <c r="BG277" s="219">
        <f>IF(VLOOKUP($AU277,'FE Source'!$A:$AK,24,FALSE)=0,"-",VLOOKUP($AU277,'FE Source'!$A:$AK,24,FALSE))</f>
        <v>-0.87</v>
      </c>
      <c r="BH277" s="219">
        <f>IF(VLOOKUP($AU277,'FE Source'!$A:$AK,25,FALSE)=0,"-",VLOOKUP($AU277,'FE Source'!$A:$AK,25,FALSE))</f>
        <v>-1.52</v>
      </c>
      <c r="BI277" s="219">
        <f>IF(VLOOKUP($AU277,'FE Source'!$A:$AK,26,FALSE)=0,"-",VLOOKUP($AU277,'FE Source'!$A:$AK,26,FALSE))</f>
        <v>12.69</v>
      </c>
      <c r="BJ277" s="219">
        <f>IF(VLOOKUP($AU277,'FE Source'!$A:$AK,27,FALSE)=0,"-",VLOOKUP($AU277,'FE Source'!$A:$AK,27,FALSE))</f>
        <v>4.0199999999999996</v>
      </c>
      <c r="BK277" s="219">
        <f>IF(VLOOKUP($AU277,'FE Source'!$A:$AK,28,FALSE)=0,"-",VLOOKUP($AU277,'FE Source'!$A:$AK,28,FALSE))</f>
        <v>6.32</v>
      </c>
      <c r="BL277" s="219">
        <f>IF(VLOOKUP($AU277,'FE Source'!$A:$AK,29,FALSE)=0,"-",VLOOKUP($AU277,'FE Source'!$A:$AK,29,FALSE))</f>
        <v>-12.49</v>
      </c>
      <c r="BM277" s="219">
        <f>IF(VLOOKUP($AU277,'FE Source'!$A:$AK,30,FALSE)=0,"-",VLOOKUP($AU277,'FE Source'!$A:$AK,30,FALSE))</f>
        <v>10.65</v>
      </c>
      <c r="BN277" t="str">
        <f>IF(VLOOKUP($AU277,'FE Source'!$A:$AK,31,FALSE)="No Specified Index","-",IF(VLOOKUP($AU277,'FE Source'!$A:$AK,31,FALSE)=0,"-",VLOOKUP($AU277,'FE Source'!$A:$AK,31,FALSE)))</f>
        <v>Bloomberg Barclays US Corp High Yield 2% Issuer ..</v>
      </c>
      <c r="BO277" s="217">
        <f>IF(VLOOKUP($AU277,'FE Source'!$A:$AK,32,FALSE)=0,"-",VLOOKUP($AU277,'FE Source'!$A:$AK,32,FALSE))</f>
        <v>40940</v>
      </c>
      <c r="BP277" s="18">
        <f>IF(VLOOKUP($AU277,'FE Source'!$AZ:$BC,2,FALSE)=0,"-",VLOOKUP($AU277,'FE Source'!$AZ:$BC,2,FALSE))</f>
        <v>-3.03</v>
      </c>
      <c r="BQ277" s="18" t="str">
        <f>IF(VLOOKUP($AU277,'FE Source'!$AZ:$BC,3,FALSE)=0,"-",VLOOKUP($AU277,'FE Source'!$AZ:$BC,3,FALSE))</f>
        <v>-</v>
      </c>
      <c r="BR277" s="18" t="str">
        <f>IF(VLOOKUP($AU277,'FE Source'!$AZ:$BC,4,FALSE)=0,"-",VLOOKUP($AU277,'FE Source'!$AZ:$BC,4,FALSE))</f>
        <v>-</v>
      </c>
    </row>
    <row r="278" spans="1:70" ht="15" customHeight="1">
      <c r="A278" s="3"/>
      <c r="B278" s="159" t="str">
        <f>INDEX('UT - Retail'!$A$7:$A$1409,MATCH(AU278,'UT - Retail'!$U$7:$U$1409,0),1)</f>
        <v xml:space="preserve">Blackrock </v>
      </c>
      <c r="C278" s="710" t="str">
        <f>INDEX('UT - Retail'!$B$7:$B$1409,MATCH(AU278,'UT - Retail'!$U$7:$U$1409,0),1)</f>
        <v>Blackrock US Dollar High Yield Bond A8 AUD-H</v>
      </c>
      <c r="D278" s="711"/>
      <c r="E278" s="147" t="str">
        <f>VLOOKUP(C278,'UT - Retail'!$B:$K,8,FALSE)</f>
        <v>Fixed Income</v>
      </c>
      <c r="F278" s="82" t="str">
        <f>VLOOKUP(C278,'UT - Retail'!$B:$K,9,FALSE)</f>
        <v>US</v>
      </c>
      <c r="G278" s="82" t="str">
        <f>VLOOKUP(C278,'UT - Retail'!$B:$K,10,FALSE)</f>
        <v>High Yield</v>
      </c>
      <c r="H278" s="82" t="str">
        <f>VLOOKUP(C278,'UT - Retail'!$B:$N,13,FALSE)</f>
        <v>No</v>
      </c>
      <c r="I278" s="82" t="str">
        <f>VLOOKUP(C278,'UT - Retail'!$B:$Q,14,FALSE)</f>
        <v>No</v>
      </c>
      <c r="J278" s="82" t="str">
        <f>VLOOKUP(C278,'UT - Retail'!$B:$Q,11,FALSE)</f>
        <v>Yes</v>
      </c>
      <c r="K278" s="130" t="str">
        <f>VLOOKUP(C278,'UT - Retail'!$B:$P,15,FALSE)</f>
        <v>Yes</v>
      </c>
      <c r="L278" s="82" t="str">
        <f>VLOOKUP(C278,'UT - Retail'!$B:$Q,16,FALSE)</f>
        <v>iFast</v>
      </c>
      <c r="M278" s="173" t="str">
        <f>VLOOKUP(C278,'UT - Retail'!$B:$K,6,FALSE)</f>
        <v>AUD</v>
      </c>
      <c r="N278" s="173" t="str">
        <f>IFERROR(IF(MATCH(C278,'Portfolio Construction'!$AL:$AL,0),"Yes","No"),"No")</f>
        <v>Yes</v>
      </c>
      <c r="O278" s="173" t="str">
        <f>IFERROR(IF(MATCH(C278,'Portfolio Construction'!$AN:$AN,0),"Yes","No"),"No")</f>
        <v>No</v>
      </c>
      <c r="P278" s="173" t="str">
        <f>IFERROR(IF(MATCH(C278,'Portfolio Construction'!$AP:$AP,0),"Yes","No"),"No")</f>
        <v>No</v>
      </c>
      <c r="Q278" s="173" t="str">
        <f>IFERROR(IF(MATCH(C278,'Portfolio Construction'!$AR:$AR,0),"Yes","No"),"No")</f>
        <v>No</v>
      </c>
      <c r="R278" s="173" t="str">
        <f>IFERROR(IF(MATCH(C278,'Portfolio Construction'!$AT:$AT,0),"Yes","No"),"No")</f>
        <v>No</v>
      </c>
      <c r="S278" s="173" t="str">
        <f>IFERROR(IF(MATCH(C278,'Portfolio Construction'!$AV:$AV,0),"Yes","No"),"No")</f>
        <v>No</v>
      </c>
      <c r="T278" s="173" t="str">
        <f>IFERROR(IF(MATCH(C278,'Portfolio Construction'!$AX:$AX,0),"Yes","No"),"No")</f>
        <v>No</v>
      </c>
      <c r="U278" s="173" t="str">
        <f>IFERROR(IF(MATCH(C278,'Portfolio Construction'!$AZ:$AZ,0),"Yes","No"),"No")</f>
        <v>No</v>
      </c>
      <c r="V278" s="173" t="str">
        <f>IFERROR(IF(MATCH(C278,'Portfolio Construction'!$BB:$BB,0),"Yes","No"),"No")</f>
        <v>No</v>
      </c>
      <c r="W278" s="619">
        <f>IF(VLOOKUP($AU278,'FE Source'!$A:$W,3,FALSE)=0,"-",VLOOKUP($AU278,'FE Source'!$A:$W,3,FALSE))</f>
        <v>-0.18</v>
      </c>
      <c r="X278" s="618">
        <f>IF(VLOOKUP($AU278,'FE Source'!$A:$W,4,FALSE)=0,"-",VLOOKUP($AU278,'FE Source'!$A:$W,4,FALSE))</f>
        <v>4.75</v>
      </c>
      <c r="Y278" s="618">
        <f>IF(VLOOKUP($AU278,'FE Source'!$A:$W,5,FALSE)=0,"-",VLOOKUP($AU278,'FE Source'!$A:$W,5,FALSE))</f>
        <v>-3.54</v>
      </c>
      <c r="Z278" s="618">
        <f>IF(VLOOKUP($AU278,'FE Source'!$A:$W,6,FALSE)=0,"-",VLOOKUP($AU278,'FE Source'!$A:$W,6,FALSE))</f>
        <v>-1.51</v>
      </c>
      <c r="AA278" s="618">
        <f>IF(VLOOKUP($AU278,'FE Source'!$A:$W,7,FALSE)=0,"-",VLOOKUP($AU278,'FE Source'!$A:$W,7,FALSE))</f>
        <v>-1.06</v>
      </c>
      <c r="AB278" s="618">
        <f>IF(VLOOKUP($AU278,'FE Source'!$A:$W,8,FALSE)=0,"-",VLOOKUP($AU278,'FE Source'!$A:$W,8,FALSE))</f>
        <v>2.3199999999999998</v>
      </c>
      <c r="AC278" s="623">
        <f>IF(VLOOKUP($AU278,'FE Source'!$A:$W,9,FALSE)=0,"-",VLOOKUP($AU278,'FE Source'!$A:$W,9,FALSE))</f>
        <v>0.85</v>
      </c>
      <c r="AD278" s="147">
        <f>IF(VLOOKUP($AU278,'FE Source'!$A:$W,10,FALSE)=0,"-",VLOOKUP($AU278,'FE Source'!$A:$W,10,FALSE))</f>
        <v>1.21</v>
      </c>
      <c r="AE278" s="82">
        <f>IF(VLOOKUP($AU278,'FE Source'!$A:$W,11,FALSE)=0,"-",VLOOKUP($AU278,'FE Source'!$A:$W,11,FALSE))</f>
        <v>11.95</v>
      </c>
      <c r="AF278" s="82">
        <f>IF(VLOOKUP($AU278,'FE Source'!$A:$W,12,FALSE)=0,"-",VLOOKUP($AU278,'FE Source'!$A:$W,12,FALSE))</f>
        <v>-0.01</v>
      </c>
      <c r="AG278" s="130">
        <f>IF(VLOOKUP($AU278,'FE Source'!$A:$W,14,FALSE)=0,"-",VLOOKUP($AU278,'FE Source'!$A:$W,14,FALSE))</f>
        <v>-14.37</v>
      </c>
      <c r="AH278" s="173">
        <f>IF(VLOOKUP($AU278,'FE Source'!$A:$DJ,33,FALSE)=0,"-",VLOOKUP($AU278,'FE Source'!$A:$DJ,33,FALSE))</f>
        <v>-26.96</v>
      </c>
      <c r="AI278" s="203">
        <f>IF(VLOOKUP($AU278,'FE Source'!$A:$Y,20,FALSE)=0,"-",VLOOKUP($AU278,'FE Source'!$A:$Y,20,FALSE))</f>
        <v>63.06</v>
      </c>
      <c r="AJ278" s="257">
        <f>IF(VLOOKUP($AU278,'FE Source'!$A:$DJ,34,FALSE)=0,"-",VLOOKUP($AU278,'FE Source'!$A:$DJ,34,FALSE))</f>
        <v>88.43</v>
      </c>
      <c r="AK278" s="257">
        <f>IF(VLOOKUP($AU278,'FE Source'!$A:$DJ,35,FALSE)=0,"-",VLOOKUP($AU278,'FE Source'!$A:$DJ,35,FALSE))</f>
        <v>-50.4</v>
      </c>
      <c r="AL278" s="326">
        <f>IF(VLOOKUP($AU278,'FE Source'!$A:$Y,19,FALSE)=0,"-",VLOOKUP($AU278,'FE Source'!$A:$Y,19,FALSE))</f>
        <v>114.11</v>
      </c>
      <c r="AM278" s="259">
        <f>IF(VLOOKUP($AU278,'FE Source'!$A:$DJ,36,FALSE)=0,"-",VLOOKUP($AU278,'FE Source'!$A:$DJ,36,FALSE))</f>
        <v>101.29</v>
      </c>
      <c r="AN278" s="165">
        <f>IF(VLOOKUP($AU278,'FE Source'!$A:$W,13,FALSE)=0,"-",VLOOKUP($AU278,'FE Source'!$A:$W,13,FALSE))</f>
        <v>3208.7</v>
      </c>
      <c r="AO278" s="198">
        <f>IF(J278="no","-",IF(VLOOKUP($AU278,'FE Source'!$A:$W,15,FALSE)=0,"-",VLOOKUP($AU278,'FE Source'!$A:$W,15,FALSE)))</f>
        <v>5.82</v>
      </c>
      <c r="AP278" s="201" t="str">
        <f>IF(AO278="-","-",IF(VLOOKUP($AU278,'FE Source'!$A:$Z,21,FALSE)=0,"-",IF(VLOOKUP($AU278,'FE Source'!$A:$Z,21,FALSE)=2,"Semi-Annual",IF(VLOOKUP($AU278,'FE Source'!$A:$Z,21,FALSE)=4,"Quarterly",IF(VLOOKUP($AU278,'FE Source'!$A:$Z,21,FALSE)=12,"Monthly","Annual")))))</f>
        <v>Monthly</v>
      </c>
      <c r="AQ278" s="170">
        <f t="array" ref="AQ278">IF(VLOOKUP($AU278,'FE Source'!$A:$W,16,FALSE)=0,"-",VLOOKUP($AU278,'FE Source'!$A:$W,16,FALSE))</f>
        <v>1.41</v>
      </c>
      <c r="AR278" s="175" t="str">
        <f>IF(VLOOKUP($AU278,'FE Source'!$A:$W,17,FALSE)=0,"-",VLOOKUP($AU278,'FE Source'!$A:$W,17,FALSE))</f>
        <v>-</v>
      </c>
      <c r="AS278" s="173">
        <f>IF(VLOOKUP($AU278,'FE Source'!$AN:$AS,4,FALSE)="",VLOOKUP($AU278,'FE Source'!$AN:$AS,3,FALSE),VLOOKUP($AU278,'FE Source'!$AN:$AS,4,FALSE))</f>
        <v>7.79</v>
      </c>
      <c r="AT278" s="179">
        <f>IF(VLOOKUP($AU278,'FE Source'!$AN:$AS,5,FALSE)=0,"-",VLOOKUP($AU278,'FE Source'!$AN:$AS,5,FALSE))</f>
        <v>45783</v>
      </c>
      <c r="AU278" s="178" t="s">
        <v>3743</v>
      </c>
      <c r="BE278" s="219">
        <f>IF(VLOOKUP($AU278,'FE Source'!$A:$AK,22,FALSE)=0,"-",VLOOKUP($AU278,'FE Source'!$A:$AK,22,FALSE))</f>
        <v>-7.83</v>
      </c>
      <c r="BF278" s="219">
        <f>IF(VLOOKUP($AU278,'FE Source'!$A:$AK,23,FALSE)=0,"-",VLOOKUP($AU278,'FE Source'!$A:$AK,23,FALSE))</f>
        <v>15.99</v>
      </c>
      <c r="BG278" s="219">
        <f>IF(VLOOKUP($AU278,'FE Source'!$A:$AK,24,FALSE)=0,"-",VLOOKUP($AU278,'FE Source'!$A:$AK,24,FALSE))</f>
        <v>7.4</v>
      </c>
      <c r="BH278" s="219">
        <f>IF(VLOOKUP($AU278,'FE Source'!$A:$AK,25,FALSE)=0,"-",VLOOKUP($AU278,'FE Source'!$A:$AK,25,FALSE))</f>
        <v>-11.59</v>
      </c>
      <c r="BI278" s="219">
        <f>IF(VLOOKUP($AU278,'FE Source'!$A:$AK,26,FALSE)=0,"-",VLOOKUP($AU278,'FE Source'!$A:$AK,26,FALSE))</f>
        <v>11.4</v>
      </c>
      <c r="BJ278" s="219">
        <f>IF(VLOOKUP($AU278,'FE Source'!$A:$AK,27,FALSE)=0,"-",VLOOKUP($AU278,'FE Source'!$A:$AK,27,FALSE))</f>
        <v>11.84</v>
      </c>
      <c r="BK278" s="219">
        <f>IF(VLOOKUP($AU278,'FE Source'!$A:$AK,28,FALSE)=0,"-",VLOOKUP($AU278,'FE Source'!$A:$AK,28,FALSE))</f>
        <v>-0.05</v>
      </c>
      <c r="BL278" s="219">
        <f>IF(VLOOKUP($AU278,'FE Source'!$A:$AK,29,FALSE)=0,"-",VLOOKUP($AU278,'FE Source'!$A:$AK,29,FALSE))</f>
        <v>-19.57</v>
      </c>
      <c r="BM278" s="219">
        <f>IF(VLOOKUP($AU278,'FE Source'!$A:$AK,30,FALSE)=0,"-",VLOOKUP($AU278,'FE Source'!$A:$AK,30,FALSE))</f>
        <v>9.4700000000000006</v>
      </c>
      <c r="BN278" t="str">
        <f>IF(VLOOKUP($AU278,'FE Source'!$A:$AK,31,FALSE)="No Specified Index","-",IF(VLOOKUP($AU278,'FE Source'!$A:$AK,31,FALSE)=0,"-",VLOOKUP($AU278,'FE Source'!$A:$AK,31,FALSE)))</f>
        <v>Bloomberg Barclays US Corp High Yield 2% Issuer ..</v>
      </c>
      <c r="BO278" s="217">
        <f>IF(VLOOKUP($AU278,'FE Source'!$A:$AK,32,FALSE)=0,"-",VLOOKUP($AU278,'FE Source'!$A:$AK,32,FALSE))</f>
        <v>41325</v>
      </c>
      <c r="BP278" s="18">
        <f>IF(VLOOKUP($AU278,'FE Source'!$AZ:$BC,2,FALSE)=0,"-",VLOOKUP($AU278,'FE Source'!$AZ:$BC,2,FALSE))</f>
        <v>-7.37</v>
      </c>
      <c r="BQ278" s="18" t="str">
        <f>IF(VLOOKUP($AU278,'FE Source'!$AZ:$BC,3,FALSE)=0,"-",VLOOKUP($AU278,'FE Source'!$AZ:$BC,3,FALSE))</f>
        <v>-</v>
      </c>
      <c r="BR278" s="18" t="str">
        <f>IF(VLOOKUP($AU278,'FE Source'!$AZ:$BC,4,FALSE)=0,"-",VLOOKUP($AU278,'FE Source'!$AZ:$BC,4,FALSE))</f>
        <v>-</v>
      </c>
    </row>
    <row r="279" spans="1:70" ht="15">
      <c r="A279" s="3"/>
      <c r="B279" s="159" t="str">
        <f>INDEX('UT - Retail'!$A$7:$A$1409,MATCH(AU279,'UT - Retail'!$U$7:$U$1409,0),1)</f>
        <v xml:space="preserve">Blackrock </v>
      </c>
      <c r="C279" s="710" t="str">
        <f>INDEX('UT - Retail'!$B$7:$B$1409,MATCH(AU279,'UT - Retail'!$U$7:$U$1409,0),1)</f>
        <v>Blackrock US Dollar Short Duration Bond A3 USD</v>
      </c>
      <c r="D279" s="711"/>
      <c r="E279" s="147" t="str">
        <f>VLOOKUP(C279,'UT - Retail'!$B:$K,8,FALSE)</f>
        <v>Short Duration Fixed Income</v>
      </c>
      <c r="F279" s="82" t="str">
        <f>VLOOKUP(C279,'UT - Retail'!$B:$K,9,FALSE)</f>
        <v>US</v>
      </c>
      <c r="G279" s="82" t="str">
        <f>VLOOKUP(C279,'UT - Retail'!$B:$K,10,FALSE)</f>
        <v>General</v>
      </c>
      <c r="H279" s="82" t="str">
        <f>VLOOKUP(C279,'UT - Retail'!$B:$N,13,FALSE)</f>
        <v>No</v>
      </c>
      <c r="I279" s="82" t="str">
        <f>VLOOKUP(C279,'UT - Retail'!$B:$Q,14,FALSE)</f>
        <v>No</v>
      </c>
      <c r="J279" s="82" t="str">
        <f>VLOOKUP(C279,'UT - Retail'!$B:$Q,11,FALSE)</f>
        <v>Yes</v>
      </c>
      <c r="K279" s="130" t="str">
        <f>VLOOKUP(C279,'UT - Retail'!$B:$P,15,FALSE)</f>
        <v>Yes</v>
      </c>
      <c r="L279" s="82" t="str">
        <f>VLOOKUP(C279,'UT - Retail'!$B:$Q,16,FALSE)</f>
        <v>Both</v>
      </c>
      <c r="M279" s="173" t="str">
        <f>VLOOKUP(C279,'UT - Retail'!$B:$K,6,FALSE)</f>
        <v>USD</v>
      </c>
      <c r="N279" s="173" t="str">
        <f>IFERROR(IF(MATCH(C279,'Portfolio Construction'!$AL:$AL,0),"Yes","No"),"No")</f>
        <v>No</v>
      </c>
      <c r="O279" s="173" t="str">
        <f>IFERROR(IF(MATCH(C279,'Portfolio Construction'!$AN:$AN,0),"Yes","No"),"No")</f>
        <v>No</v>
      </c>
      <c r="P279" s="173" t="str">
        <f>IFERROR(IF(MATCH(C279,'Portfolio Construction'!$AP:$AP,0),"Yes","No"),"No")</f>
        <v>No</v>
      </c>
      <c r="Q279" s="173" t="str">
        <f>IFERROR(IF(MATCH(C279,'Portfolio Construction'!$AR:$AR,0),"Yes","No"),"No")</f>
        <v>No</v>
      </c>
      <c r="R279" s="173" t="str">
        <f>IFERROR(IF(MATCH(C279,'Portfolio Construction'!$AT:$AT,0),"Yes","No"),"No")</f>
        <v>No</v>
      </c>
      <c r="S279" s="173" t="str">
        <f>IFERROR(IF(MATCH(C279,'Portfolio Construction'!$AV:$AV,0),"Yes","No"),"No")</f>
        <v>No</v>
      </c>
      <c r="T279" s="173" t="str">
        <f>IFERROR(IF(MATCH(C279,'Portfolio Construction'!$AX:$AX,0),"Yes","No"),"No")</f>
        <v>No</v>
      </c>
      <c r="U279" s="173" t="str">
        <f>IFERROR(IF(MATCH(C279,'Portfolio Construction'!$AZ:$AZ,0),"Yes","No"),"No")</f>
        <v>No</v>
      </c>
      <c r="V279" s="173" t="str">
        <f>IFERROR(IF(MATCH(C279,'Portfolio Construction'!$BB:$BB,0),"Yes","No"),"No")</f>
        <v>No</v>
      </c>
      <c r="W279" s="619">
        <f>IF(VLOOKUP($AU279,'FE Source'!$A:$W,3,FALSE)=0,"-",VLOOKUP($AU279,'FE Source'!$A:$W,3,FALSE))</f>
        <v>-3.84</v>
      </c>
      <c r="X279" s="618">
        <f>IF(VLOOKUP($AU279,'FE Source'!$A:$W,4,FALSE)=0,"-",VLOOKUP($AU279,'FE Source'!$A:$W,4,FALSE))</f>
        <v>-3.9</v>
      </c>
      <c r="Y279" s="618">
        <f>IF(VLOOKUP($AU279,'FE Source'!$A:$W,5,FALSE)=0,"-",VLOOKUP($AU279,'FE Source'!$A:$W,5,FALSE))</f>
        <v>-0.91</v>
      </c>
      <c r="Z279" s="618">
        <f>IF(VLOOKUP($AU279,'FE Source'!$A:$W,6,FALSE)=0,"-",VLOOKUP($AU279,'FE Source'!$A:$W,6,FALSE))</f>
        <v>0.75</v>
      </c>
      <c r="AA279" s="618">
        <f>IF(VLOOKUP($AU279,'FE Source'!$A:$W,7,FALSE)=0,"-",VLOOKUP($AU279,'FE Source'!$A:$W,7,FALSE))</f>
        <v>0.89</v>
      </c>
      <c r="AB279" s="618">
        <f>IF(VLOOKUP($AU279,'FE Source'!$A:$W,8,FALSE)=0,"-",VLOOKUP($AU279,'FE Source'!$A:$W,8,FALSE))</f>
        <v>-0.26</v>
      </c>
      <c r="AC279" s="623">
        <f>IF(VLOOKUP($AU279,'FE Source'!$A:$W,9,FALSE)=0,"-",VLOOKUP($AU279,'FE Source'!$A:$W,9,FALSE))</f>
        <v>1.27</v>
      </c>
      <c r="AD279" s="147">
        <f>IF(VLOOKUP($AU279,'FE Source'!$A:$W,10,FALSE)=0,"-",VLOOKUP($AU279,'FE Source'!$A:$W,10,FALSE))</f>
        <v>0.53</v>
      </c>
      <c r="AE279" s="82">
        <f>IF(VLOOKUP($AU279,'FE Source'!$A:$W,11,FALSE)=0,"-",VLOOKUP($AU279,'FE Source'!$A:$W,11,FALSE))</f>
        <v>4.3600000000000003</v>
      </c>
      <c r="AF279" s="82" t="str">
        <f>IF(VLOOKUP($AU279,'FE Source'!$A:$W,12,FALSE)=0,"-",VLOOKUP($AU279,'FE Source'!$A:$W,12,FALSE))</f>
        <v>-</v>
      </c>
      <c r="AG279" s="130">
        <f>IF(VLOOKUP($AU279,'FE Source'!$A:$W,14,FALSE)=0,"-",VLOOKUP($AU279,'FE Source'!$A:$W,14,FALSE))</f>
        <v>-6.47</v>
      </c>
      <c r="AH279" s="173">
        <f>IF(VLOOKUP($AU279,'FE Source'!$A:$DJ,33,FALSE)=0,"-",VLOOKUP($AU279,'FE Source'!$A:$DJ,33,FALSE))</f>
        <v>97.38</v>
      </c>
      <c r="AI279" s="203">
        <f>IF(VLOOKUP($AU279,'FE Source'!$A:$Y,20,FALSE)=0,"-",VLOOKUP($AU279,'FE Source'!$A:$Y,20,FALSE))</f>
        <v>55.25</v>
      </c>
      <c r="AJ279" s="257">
        <f>IF(VLOOKUP($AU279,'FE Source'!$A:$DJ,34,FALSE)=0,"-",VLOOKUP($AU279,'FE Source'!$A:$DJ,34,FALSE))</f>
        <v>59.97</v>
      </c>
      <c r="AK279" s="257">
        <f>IF(VLOOKUP($AU279,'FE Source'!$A:$DJ,35,FALSE)=0,"-",VLOOKUP($AU279,'FE Source'!$A:$DJ,35,FALSE))</f>
        <v>130.24</v>
      </c>
      <c r="AL279" s="326">
        <f>IF(VLOOKUP($AU279,'FE Source'!$A:$Y,19,FALSE)=0,"-",VLOOKUP($AU279,'FE Source'!$A:$Y,19,FALSE))</f>
        <v>41.87</v>
      </c>
      <c r="AM279" s="259">
        <f>IF(VLOOKUP($AU279,'FE Source'!$A:$DJ,36,FALSE)=0,"-",VLOOKUP($AU279,'FE Source'!$A:$DJ,36,FALSE))</f>
        <v>55.11</v>
      </c>
      <c r="AN279" s="165">
        <f>IF(VLOOKUP($AU279,'FE Source'!$A:$W,13,FALSE)=0,"-",VLOOKUP($AU279,'FE Source'!$A:$W,13,FALSE))</f>
        <v>1655.8</v>
      </c>
      <c r="AO279" s="198">
        <f>IF(J279="no","-",IF(VLOOKUP($AU279,'FE Source'!$A:$W,15,FALSE)=0,"-",VLOOKUP($AU279,'FE Source'!$A:$W,15,FALSE)))</f>
        <v>3.75</v>
      </c>
      <c r="AP279" s="201" t="str">
        <f>IF(AO279="-","-",IF(VLOOKUP($AU279,'FE Source'!$A:$Z,21,FALSE)=0,"-",IF(VLOOKUP($AU279,'FE Source'!$A:$Z,21,FALSE)=2,"Semi-Annual",IF(VLOOKUP($AU279,'FE Source'!$A:$Z,21,FALSE)=4,"Quarterly",IF(VLOOKUP($AU279,'FE Source'!$A:$Z,21,FALSE)=12,"Monthly","Annual")))))</f>
        <v>Monthly</v>
      </c>
      <c r="AQ279" s="170">
        <f t="array" ref="AQ279">IF(VLOOKUP($AU279,'FE Source'!$A:$W,16,FALSE)=0,"-",VLOOKUP($AU279,'FE Source'!$A:$W,16,FALSE))</f>
        <v>0.84</v>
      </c>
      <c r="AR279" s="175" t="str">
        <f>IF(VLOOKUP($AU279,'FE Source'!$A:$W,17,FALSE)=0,"-",VLOOKUP($AU279,'FE Source'!$A:$W,17,FALSE))</f>
        <v>Neutral</v>
      </c>
      <c r="AS279" s="173">
        <f>IF(VLOOKUP($AU279,'FE Source'!$AN:$AS,4,FALSE)="",VLOOKUP($AU279,'FE Source'!$AN:$AS,3,FALSE),VLOOKUP($AU279,'FE Source'!$AN:$AS,4,FALSE))</f>
        <v>8.15</v>
      </c>
      <c r="AT279" s="179">
        <f>IF(VLOOKUP($AU279,'FE Source'!$AN:$AS,5,FALSE)=0,"-",VLOOKUP($AU279,'FE Source'!$AN:$AS,5,FALSE))</f>
        <v>45783</v>
      </c>
      <c r="AU279" s="163" t="s">
        <v>9145</v>
      </c>
      <c r="BE279" s="219">
        <f>IF(VLOOKUP($AU279,'FE Source'!$A:$AK,22,FALSE)=0,"-",VLOOKUP($AU279,'FE Source'!$A:$AK,22,FALSE))</f>
        <v>7.48</v>
      </c>
      <c r="BF279" s="219">
        <f>IF(VLOOKUP($AU279,'FE Source'!$A:$AK,23,FALSE)=0,"-",VLOOKUP($AU279,'FE Source'!$A:$AK,23,FALSE))</f>
        <v>3.17</v>
      </c>
      <c r="BG279" s="219">
        <f>IF(VLOOKUP($AU279,'FE Source'!$A:$AK,24,FALSE)=0,"-",VLOOKUP($AU279,'FE Source'!$A:$AK,24,FALSE))</f>
        <v>-6.18</v>
      </c>
      <c r="BH279" s="219">
        <f>IF(VLOOKUP($AU279,'FE Source'!$A:$AK,25,FALSE)=0,"-",VLOOKUP($AU279,'FE Source'!$A:$AK,25,FALSE))</f>
        <v>2.56</v>
      </c>
      <c r="BI279" s="219">
        <f>IF(VLOOKUP($AU279,'FE Source'!$A:$AK,26,FALSE)=0,"-",VLOOKUP($AU279,'FE Source'!$A:$AK,26,FALSE))</f>
        <v>2.97</v>
      </c>
      <c r="BJ279" s="219">
        <f>IF(VLOOKUP($AU279,'FE Source'!$A:$AK,27,FALSE)=0,"-",VLOOKUP($AU279,'FE Source'!$A:$AK,27,FALSE))</f>
        <v>1.27</v>
      </c>
      <c r="BK279" s="219">
        <f>IF(VLOOKUP($AU279,'FE Source'!$A:$AK,28,FALSE)=0,"-",VLOOKUP($AU279,'FE Source'!$A:$AK,28,FALSE))</f>
        <v>1.28</v>
      </c>
      <c r="BL279" s="219">
        <f>IF(VLOOKUP($AU279,'FE Source'!$A:$AK,29,FALSE)=0,"-",VLOOKUP($AU279,'FE Source'!$A:$AK,29,FALSE))</f>
        <v>-5.58</v>
      </c>
      <c r="BM279" s="219">
        <f>IF(VLOOKUP($AU279,'FE Source'!$A:$AK,30,FALSE)=0,"-",VLOOKUP($AU279,'FE Source'!$A:$AK,30,FALSE))</f>
        <v>3.19</v>
      </c>
      <c r="BN279" t="str">
        <f>IF(VLOOKUP($AU279,'FE Source'!$A:$AK,31,FALSE)="No Specified Index","-",IF(VLOOKUP($AU279,'FE Source'!$A:$AK,31,FALSE)=0,"-",VLOOKUP($AU279,'FE Source'!$A:$AK,31,FALSE)))</f>
        <v>ICE BofAML Government Corporate 1-3 Yr Index</v>
      </c>
      <c r="BO279" s="217">
        <f>IF(VLOOKUP($AU279,'FE Source'!$A:$AK,32,FALSE)=0,"-",VLOOKUP($AU279,'FE Source'!$A:$AK,32,FALSE))</f>
        <v>37865</v>
      </c>
      <c r="BP279" s="18">
        <f>IF(VLOOKUP($AU279,'FE Source'!$AZ:$BC,2,FALSE)=0,"-",VLOOKUP($AU279,'FE Source'!$AZ:$BC,2,FALSE))</f>
        <v>-0.71</v>
      </c>
      <c r="BQ279" s="18">
        <f>IF(VLOOKUP($AU279,'FE Source'!$AZ:$BC,3,FALSE)=0,"-",VLOOKUP($AU279,'FE Source'!$AZ:$BC,3,FALSE))</f>
        <v>-0.72</v>
      </c>
      <c r="BR279" s="18">
        <f>IF(VLOOKUP($AU279,'FE Source'!$AZ:$BC,4,FALSE)=0,"-",VLOOKUP($AU279,'FE Source'!$AZ:$BC,4,FALSE))</f>
        <v>-0.71</v>
      </c>
    </row>
    <row r="280" spans="1:70" ht="15" customHeight="1">
      <c r="A280" s="3"/>
      <c r="B280" s="159" t="str">
        <f>INDEX('UT - Retail'!$A$7:$A$1409,MATCH(AU280,'UT - Retail'!$U$7:$U$1409,0),1)</f>
        <v xml:space="preserve">Blackrock </v>
      </c>
      <c r="C280" s="710" t="str">
        <f>INDEX('UT - Retail'!$B$7:$B$1409,MATCH(AU280,'UT - Retail'!$U$7:$U$1409,0),1)</f>
        <v>Blackrock World Energy Fund A2 AUD-H</v>
      </c>
      <c r="D280" s="711"/>
      <c r="E280" s="147" t="str">
        <f>VLOOKUP(C280,'UT - Retail'!$B:$K,8,FALSE)</f>
        <v>Equities</v>
      </c>
      <c r="F280" s="82" t="str">
        <f>VLOOKUP(C280,'UT - Retail'!$B:$K,9,FALSE)</f>
        <v>Global</v>
      </c>
      <c r="G280" s="82" t="str">
        <f>VLOOKUP(C280,'UT - Retail'!$B:$K,10,FALSE)</f>
        <v>Energy</v>
      </c>
      <c r="H280" s="82" t="str">
        <f>VLOOKUP(C280,'UT - Retail'!$B:$N,13,FALSE)</f>
        <v>No</v>
      </c>
      <c r="I280" s="82" t="str">
        <f>VLOOKUP(C280,'UT - Retail'!$B:$Q,14,FALSE)</f>
        <v>No</v>
      </c>
      <c r="J280" s="82" t="str">
        <f>VLOOKUP(C280,'UT - Retail'!$B:$Q,11,FALSE)</f>
        <v>No</v>
      </c>
      <c r="K280" s="130" t="str">
        <f>VLOOKUP(C280,'UT - Retail'!$B:$P,15,FALSE)</f>
        <v>Yes</v>
      </c>
      <c r="L280" s="82" t="str">
        <f>VLOOKUP(C280,'UT - Retail'!$B:$Q,16,FALSE)</f>
        <v>iFast</v>
      </c>
      <c r="M280" s="173" t="str">
        <f>VLOOKUP(C280,'UT - Retail'!$B:$K,6,FALSE)</f>
        <v>AUD</v>
      </c>
      <c r="N280" s="173" t="str">
        <f>IFERROR(IF(MATCH(C280,'Portfolio Construction'!$AL:$AL,0),"Yes","No"),"No")</f>
        <v>No</v>
      </c>
      <c r="O280" s="173" t="str">
        <f>IFERROR(IF(MATCH(C280,'Portfolio Construction'!$AN:$AN,0),"Yes","No"),"No")</f>
        <v>No</v>
      </c>
      <c r="P280" s="173" t="str">
        <f>IFERROR(IF(MATCH(C280,'Portfolio Construction'!$AP:$AP,0),"Yes","No"),"No")</f>
        <v>No</v>
      </c>
      <c r="Q280" s="173" t="str">
        <f>IFERROR(IF(MATCH(C280,'Portfolio Construction'!$AR:$AR,0),"Yes","No"),"No")</f>
        <v>No</v>
      </c>
      <c r="R280" s="173" t="str">
        <f>IFERROR(IF(MATCH(C280,'Portfolio Construction'!$AT:$AT,0),"Yes","No"),"No")</f>
        <v>No</v>
      </c>
      <c r="S280" s="173" t="str">
        <f>IFERROR(IF(MATCH(C280,'Portfolio Construction'!$AV:$AV,0),"Yes","No"),"No")</f>
        <v>No</v>
      </c>
      <c r="T280" s="173" t="str">
        <f>IFERROR(IF(MATCH(C280,'Portfolio Construction'!$AX:$AX,0),"Yes","No"),"No")</f>
        <v>No</v>
      </c>
      <c r="U280" s="173" t="str">
        <f>IFERROR(IF(MATCH(C280,'Portfolio Construction'!$AZ:$AZ,0),"Yes","No"),"No")</f>
        <v>No</v>
      </c>
      <c r="V280" s="173" t="str">
        <f>IFERROR(IF(MATCH(C280,'Portfolio Construction'!$BB:$BB,0),"Yes","No"),"No")</f>
        <v>No</v>
      </c>
      <c r="W280" s="619">
        <f>IF(VLOOKUP($AU280,'FE Source'!$A:$W,3,FALSE)=0,"-",VLOOKUP($AU280,'FE Source'!$A:$W,3,FALSE))</f>
        <v>-5.75</v>
      </c>
      <c r="X280" s="618">
        <f>IF(VLOOKUP($AU280,'FE Source'!$A:$W,4,FALSE)=0,"-",VLOOKUP($AU280,'FE Source'!$A:$W,4,FALSE))</f>
        <v>3.09</v>
      </c>
      <c r="Y280" s="618">
        <f>IF(VLOOKUP($AU280,'FE Source'!$A:$W,5,FALSE)=0,"-",VLOOKUP($AU280,'FE Source'!$A:$W,5,FALSE))</f>
        <v>-13.88</v>
      </c>
      <c r="Z280" s="618">
        <f>IF(VLOOKUP($AU280,'FE Source'!$A:$W,6,FALSE)=0,"-",VLOOKUP($AU280,'FE Source'!$A:$W,6,FALSE))</f>
        <v>-18.47</v>
      </c>
      <c r="AA280" s="618">
        <f>IF(VLOOKUP($AU280,'FE Source'!$A:$W,7,FALSE)=0,"-",VLOOKUP($AU280,'FE Source'!$A:$W,7,FALSE))</f>
        <v>-6.02</v>
      </c>
      <c r="AB280" s="618">
        <f>IF(VLOOKUP($AU280,'FE Source'!$A:$W,8,FALSE)=0,"-",VLOOKUP($AU280,'FE Source'!$A:$W,8,FALSE))</f>
        <v>13.06</v>
      </c>
      <c r="AC280" s="623">
        <f>IF(VLOOKUP($AU280,'FE Source'!$A:$W,9,FALSE)=0,"-",VLOOKUP($AU280,'FE Source'!$A:$W,9,FALSE))</f>
        <v>-3.16</v>
      </c>
      <c r="AD280" s="147">
        <f>IF(VLOOKUP($AU280,'FE Source'!$A:$W,10,FALSE)=0,"-",VLOOKUP($AU280,'FE Source'!$A:$W,10,FALSE))</f>
        <v>0.99</v>
      </c>
      <c r="AE280" s="82">
        <f>IF(VLOOKUP($AU280,'FE Source'!$A:$W,11,FALSE)=0,"-",VLOOKUP($AU280,'FE Source'!$A:$W,11,FALSE))</f>
        <v>25.08</v>
      </c>
      <c r="AF280" s="82">
        <f>IF(VLOOKUP($AU280,'FE Source'!$A:$W,12,FALSE)=0,"-",VLOOKUP($AU280,'FE Source'!$A:$W,12,FALSE))</f>
        <v>-0.02</v>
      </c>
      <c r="AG280" s="130">
        <f>IF(VLOOKUP($AU280,'FE Source'!$A:$W,14,FALSE)=0,"-",VLOOKUP($AU280,'FE Source'!$A:$W,14,FALSE))</f>
        <v>-27.26</v>
      </c>
      <c r="AH280" s="173">
        <f>IF(VLOOKUP($AU280,'FE Source'!$A:$DJ,33,FALSE)=0,"-",VLOOKUP($AU280,'FE Source'!$A:$DJ,33,FALSE))</f>
        <v>7.85</v>
      </c>
      <c r="AI280" s="203">
        <f>IF(VLOOKUP($AU280,'FE Source'!$A:$Y,20,FALSE)=0,"-",VLOOKUP($AU280,'FE Source'!$A:$Y,20,FALSE))</f>
        <v>98.64</v>
      </c>
      <c r="AJ280" s="257">
        <f>IF(VLOOKUP($AU280,'FE Source'!$A:$DJ,34,FALSE)=0,"-",VLOOKUP($AU280,'FE Source'!$A:$DJ,34,FALSE))</f>
        <v>123.97</v>
      </c>
      <c r="AK280" s="257">
        <f>IF(VLOOKUP($AU280,'FE Source'!$A:$DJ,35,FALSE)=0,"-",VLOOKUP($AU280,'FE Source'!$A:$DJ,35,FALSE))</f>
        <v>88.74</v>
      </c>
      <c r="AL280" s="326">
        <f>IF(VLOOKUP($AU280,'FE Source'!$A:$Y,19,FALSE)=0,"-",VLOOKUP($AU280,'FE Source'!$A:$Y,19,FALSE))</f>
        <v>95.24</v>
      </c>
      <c r="AM280" s="259">
        <f>IF(VLOOKUP($AU280,'FE Source'!$A:$DJ,36,FALSE)=0,"-",VLOOKUP($AU280,'FE Source'!$A:$DJ,36,FALSE))</f>
        <v>101.95</v>
      </c>
      <c r="AN280" s="165">
        <f>IF(VLOOKUP($AU280,'FE Source'!$A:$W,13,FALSE)=0,"-",VLOOKUP($AU280,'FE Source'!$A:$W,13,FALSE))</f>
        <v>2404.1999999999998</v>
      </c>
      <c r="AO280" s="198" t="str">
        <f>IF(J280="no","-",IF(VLOOKUP($AU280,'FE Source'!$A:$W,15,FALSE)=0,"-",VLOOKUP($AU280,'FE Source'!$A:$W,15,FALSE)))</f>
        <v>-</v>
      </c>
      <c r="AP280" s="201" t="str">
        <f>IF(AO280="-","-",IF(VLOOKUP($AU280,'FE Source'!$A:$Z,21,FALSE)=0,"-",IF(VLOOKUP($AU280,'FE Source'!$A:$Z,21,FALSE)=2,"Semi-Annual",IF(VLOOKUP($AU280,'FE Source'!$A:$Z,21,FALSE)=4,"Quarterly",IF(VLOOKUP($AU280,'FE Source'!$A:$Z,21,FALSE)=12,"Monthly","Annual")))))</f>
        <v>-</v>
      </c>
      <c r="AQ280" s="170">
        <f t="array" ref="AQ280">IF(VLOOKUP($AU280,'FE Source'!$A:$W,16,FALSE)=0,"-",VLOOKUP($AU280,'FE Source'!$A:$W,16,FALSE))</f>
        <v>2.0099999999999998</v>
      </c>
      <c r="AR280" s="175" t="str">
        <f>IF(VLOOKUP($AU280,'FE Source'!$A:$W,17,FALSE)=0,"-",VLOOKUP($AU280,'FE Source'!$A:$W,17,FALSE))</f>
        <v>-</v>
      </c>
      <c r="AS280" s="173">
        <f>IF(VLOOKUP($AU280,'FE Source'!$AN:$AS,4,FALSE)="",VLOOKUP($AU280,'FE Source'!$AN:$AS,3,FALSE),VLOOKUP($AU280,'FE Source'!$AN:$AS,4,FALSE))</f>
        <v>8.2799999999999994</v>
      </c>
      <c r="AT280" s="179">
        <f>IF(VLOOKUP($AU280,'FE Source'!$AN:$AS,5,FALSE)=0,"-",VLOOKUP($AU280,'FE Source'!$AN:$AS,5,FALSE))</f>
        <v>45783</v>
      </c>
      <c r="AU280" s="177" t="s">
        <v>4955</v>
      </c>
      <c r="BE280" s="219">
        <f>IF(VLOOKUP($AU280,'FE Source'!$A:$AK,22,FALSE)=0,"-",VLOOKUP($AU280,'FE Source'!$A:$AK,22,FALSE))</f>
        <v>-32.39</v>
      </c>
      <c r="BF280" s="219">
        <f>IF(VLOOKUP($AU280,'FE Source'!$A:$AK,23,FALSE)=0,"-",VLOOKUP($AU280,'FE Source'!$A:$AK,23,FALSE))</f>
        <v>29.46</v>
      </c>
      <c r="BG280" s="219">
        <f>IF(VLOOKUP($AU280,'FE Source'!$A:$AK,24,FALSE)=0,"-",VLOOKUP($AU280,'FE Source'!$A:$AK,24,FALSE))</f>
        <v>-0.46</v>
      </c>
      <c r="BH280" s="219">
        <f>IF(VLOOKUP($AU280,'FE Source'!$A:$AK,25,FALSE)=0,"-",VLOOKUP($AU280,'FE Source'!$A:$AK,25,FALSE))</f>
        <v>-27.97</v>
      </c>
      <c r="BI280" s="219">
        <f>IF(VLOOKUP($AU280,'FE Source'!$A:$AK,26,FALSE)=0,"-",VLOOKUP($AU280,'FE Source'!$A:$AK,26,FALSE))</f>
        <v>7.84</v>
      </c>
      <c r="BJ280" s="219">
        <f>IF(VLOOKUP($AU280,'FE Source'!$A:$AK,27,FALSE)=0,"-",VLOOKUP($AU280,'FE Source'!$A:$AK,27,FALSE))</f>
        <v>-27.05</v>
      </c>
      <c r="BK280" s="219">
        <f>IF(VLOOKUP($AU280,'FE Source'!$A:$AK,28,FALSE)=0,"-",VLOOKUP($AU280,'FE Source'!$A:$AK,28,FALSE))</f>
        <v>33.450000000000003</v>
      </c>
      <c r="BL280" s="219">
        <f>IF(VLOOKUP($AU280,'FE Source'!$A:$AK,29,FALSE)=0,"-",VLOOKUP($AU280,'FE Source'!$A:$AK,29,FALSE))</f>
        <v>25.69</v>
      </c>
      <c r="BM280" s="219">
        <f>IF(VLOOKUP($AU280,'FE Source'!$A:$AK,30,FALSE)=0,"-",VLOOKUP($AU280,'FE Source'!$A:$AK,30,FALSE))</f>
        <v>0.59</v>
      </c>
      <c r="BN280" t="str">
        <f>IF(VLOOKUP($AU280,'FE Source'!$A:$AK,31,FALSE)="No Specified Index","-",IF(VLOOKUP($AU280,'FE Source'!$A:$AK,31,FALSE)=0,"-",VLOOKUP($AU280,'FE Source'!$A:$AK,31,FALSE)))</f>
        <v>MSCI World Energy 30% Buffer 10/40</v>
      </c>
      <c r="BO280" s="217">
        <f>IF(VLOOKUP($AU280,'FE Source'!$A:$AK,32,FALSE)=0,"-",VLOOKUP($AU280,'FE Source'!$A:$AK,32,FALSE))</f>
        <v>41696</v>
      </c>
      <c r="BP280" s="18" t="str">
        <f>IF(VLOOKUP($AU280,'FE Source'!$AZ:$BC,2,FALSE)=0,"-",VLOOKUP($AU280,'FE Source'!$AZ:$BC,2,FALSE))</f>
        <v>-</v>
      </c>
      <c r="BQ280" s="18" t="str">
        <f>IF(VLOOKUP($AU280,'FE Source'!$AZ:$BC,3,FALSE)=0,"-",VLOOKUP($AU280,'FE Source'!$AZ:$BC,3,FALSE))</f>
        <v>-</v>
      </c>
      <c r="BR280" s="18" t="str">
        <f>IF(VLOOKUP($AU280,'FE Source'!$AZ:$BC,4,FALSE)=0,"-",VLOOKUP($AU280,'FE Source'!$AZ:$BC,4,FALSE))</f>
        <v>-</v>
      </c>
    </row>
    <row r="281" spans="1:70" ht="15" customHeight="1">
      <c r="A281" s="3"/>
      <c r="B281" s="159" t="str">
        <f>INDEX('UT - Retail'!$A$7:$A$1409,MATCH(AU281,'UT - Retail'!$U$7:$U$1409,0),1)</f>
        <v xml:space="preserve">Blackrock </v>
      </c>
      <c r="C281" s="710" t="str">
        <f>INDEX('UT - Retail'!$B$7:$B$1409,MATCH(AU281,'UT - Retail'!$U$7:$U$1409,0),1)</f>
        <v>Blackrock World Energy Fund A2 SGD-H</v>
      </c>
      <c r="D281" s="711"/>
      <c r="E281" s="147" t="str">
        <f>VLOOKUP(C281,'UT - Retail'!$B:$K,8,FALSE)</f>
        <v>Equities</v>
      </c>
      <c r="F281" s="82" t="str">
        <f>VLOOKUP(C281,'UT - Retail'!$B:$K,9,FALSE)</f>
        <v>Global</v>
      </c>
      <c r="G281" s="82" t="str">
        <f>VLOOKUP(C281,'UT - Retail'!$B:$K,10,FALSE)</f>
        <v>Energy</v>
      </c>
      <c r="H281" s="82" t="str">
        <f>VLOOKUP(C281,'UT - Retail'!$B:$N,13,FALSE)</f>
        <v>No</v>
      </c>
      <c r="I281" s="82" t="str">
        <f>VLOOKUP(C281,'UT - Retail'!$B:$Q,14,FALSE)</f>
        <v>No</v>
      </c>
      <c r="J281" s="82" t="str">
        <f>VLOOKUP(C281,'UT - Retail'!$B:$Q,11,FALSE)</f>
        <v>No</v>
      </c>
      <c r="K281" s="130" t="str">
        <f>VLOOKUP(C281,'UT - Retail'!$B:$P,15,FALSE)</f>
        <v>Yes</v>
      </c>
      <c r="L281" s="82" t="str">
        <f>VLOOKUP(C281,'UT - Retail'!$B:$Q,16,FALSE)</f>
        <v>Both</v>
      </c>
      <c r="M281" s="173" t="str">
        <f>VLOOKUP(C281,'UT - Retail'!$B:$K,6,FALSE)</f>
        <v>SGD</v>
      </c>
      <c r="N281" s="173" t="str">
        <f>IFERROR(IF(MATCH(C281,'Portfolio Construction'!$AL:$AL,0),"Yes","No"),"No")</f>
        <v>No</v>
      </c>
      <c r="O281" s="173" t="str">
        <f>IFERROR(IF(MATCH(C281,'Portfolio Construction'!$AN:$AN,0),"Yes","No"),"No")</f>
        <v>No</v>
      </c>
      <c r="P281" s="173" t="str">
        <f>IFERROR(IF(MATCH(C281,'Portfolio Construction'!$AP:$AP,0),"Yes","No"),"No")</f>
        <v>No</v>
      </c>
      <c r="Q281" s="173" t="str">
        <f>IFERROR(IF(MATCH(C281,'Portfolio Construction'!$AR:$AR,0),"Yes","No"),"No")</f>
        <v>No</v>
      </c>
      <c r="R281" s="173" t="str">
        <f>IFERROR(IF(MATCH(C281,'Portfolio Construction'!$AT:$AT,0),"Yes","No"),"No")</f>
        <v>No</v>
      </c>
      <c r="S281" s="173" t="str">
        <f>IFERROR(IF(MATCH(C281,'Portfolio Construction'!$AV:$AV,0),"Yes","No"),"No")</f>
        <v>No</v>
      </c>
      <c r="T281" s="173" t="str">
        <f>IFERROR(IF(MATCH(C281,'Portfolio Construction'!$AX:$AX,0),"Yes","No"),"No")</f>
        <v>No</v>
      </c>
      <c r="U281" s="173" t="str">
        <f>IFERROR(IF(MATCH(C281,'Portfolio Construction'!$AZ:$AZ,0),"Yes","No"),"No")</f>
        <v>No</v>
      </c>
      <c r="V281" s="173" t="str">
        <f>IFERROR(IF(MATCH(C281,'Portfolio Construction'!$BB:$BB,0),"Yes","No"),"No")</f>
        <v>No</v>
      </c>
      <c r="W281" s="619">
        <f>IF(VLOOKUP($AU281,'FE Source'!$A:$W,3,FALSE)=0,"-",VLOOKUP($AU281,'FE Source'!$A:$W,3,FALSE))</f>
        <v>-4.6399999999999997</v>
      </c>
      <c r="X281" s="618">
        <f>IF(VLOOKUP($AU281,'FE Source'!$A:$W,4,FALSE)=0,"-",VLOOKUP($AU281,'FE Source'!$A:$W,4,FALSE))</f>
        <v>0.49</v>
      </c>
      <c r="Y281" s="618">
        <f>IF(VLOOKUP($AU281,'FE Source'!$A:$W,5,FALSE)=0,"-",VLOOKUP($AU281,'FE Source'!$A:$W,5,FALSE))</f>
        <v>-9.66</v>
      </c>
      <c r="Z281" s="618">
        <f>IF(VLOOKUP($AU281,'FE Source'!$A:$W,6,FALSE)=0,"-",VLOOKUP($AU281,'FE Source'!$A:$W,6,FALSE))</f>
        <v>-12.85</v>
      </c>
      <c r="AA281" s="618">
        <f>IF(VLOOKUP($AU281,'FE Source'!$A:$W,7,FALSE)=0,"-",VLOOKUP($AU281,'FE Source'!$A:$W,7,FALSE))</f>
        <v>-0.22</v>
      </c>
      <c r="AB281" s="618">
        <f>IF(VLOOKUP($AU281,'FE Source'!$A:$W,8,FALSE)=0,"-",VLOOKUP($AU281,'FE Source'!$A:$W,8,FALSE))</f>
        <v>16.14</v>
      </c>
      <c r="AC281" s="623">
        <f>IF(VLOOKUP($AU281,'FE Source'!$A:$W,9,FALSE)=0,"-",VLOOKUP($AU281,'FE Source'!$A:$W,9,FALSE))</f>
        <v>-0.32</v>
      </c>
      <c r="AD281" s="147">
        <f>IF(VLOOKUP($AU281,'FE Source'!$A:$W,10,FALSE)=0,"-",VLOOKUP($AU281,'FE Source'!$A:$W,10,FALSE))</f>
        <v>0.8</v>
      </c>
      <c r="AE281" s="82">
        <f>IF(VLOOKUP($AU281,'FE Source'!$A:$W,11,FALSE)=0,"-",VLOOKUP($AU281,'FE Source'!$A:$W,11,FALSE))</f>
        <v>22.89</v>
      </c>
      <c r="AF281" s="82" t="str">
        <f>IF(VLOOKUP($AU281,'FE Source'!$A:$W,12,FALSE)=0,"-",VLOOKUP($AU281,'FE Source'!$A:$W,12,FALSE))</f>
        <v>-</v>
      </c>
      <c r="AG281" s="130">
        <f>IF(VLOOKUP($AU281,'FE Source'!$A:$W,14,FALSE)=0,"-",VLOOKUP($AU281,'FE Source'!$A:$W,14,FALSE))</f>
        <v>-19.739999999999998</v>
      </c>
      <c r="AH281" s="173">
        <f>IF(VLOOKUP($AU281,'FE Source'!$A:$DJ,33,FALSE)=0,"-",VLOOKUP($AU281,'FE Source'!$A:$DJ,33,FALSE))</f>
        <v>5.98</v>
      </c>
      <c r="AI281" s="203">
        <f>IF(VLOOKUP($AU281,'FE Source'!$A:$Y,20,FALSE)=0,"-",VLOOKUP($AU281,'FE Source'!$A:$Y,20,FALSE))</f>
        <v>84.16</v>
      </c>
      <c r="AJ281" s="257">
        <f>IF(VLOOKUP($AU281,'FE Source'!$A:$DJ,34,FALSE)=0,"-",VLOOKUP($AU281,'FE Source'!$A:$DJ,34,FALSE))</f>
        <v>87.74</v>
      </c>
      <c r="AK281" s="257">
        <f>IF(VLOOKUP($AU281,'FE Source'!$A:$DJ,35,FALSE)=0,"-",VLOOKUP($AU281,'FE Source'!$A:$DJ,35,FALSE))</f>
        <v>66.900000000000006</v>
      </c>
      <c r="AL281" s="326">
        <f>IF(VLOOKUP($AU281,'FE Source'!$A:$Y,19,FALSE)=0,"-",VLOOKUP($AU281,'FE Source'!$A:$Y,19,FALSE))</f>
        <v>74.75</v>
      </c>
      <c r="AM281" s="259">
        <f>IF(VLOOKUP($AU281,'FE Source'!$A:$DJ,36,FALSE)=0,"-",VLOOKUP($AU281,'FE Source'!$A:$DJ,36,FALSE))</f>
        <v>79.790000000000006</v>
      </c>
      <c r="AN281" s="165">
        <f>IF(VLOOKUP($AU281,'FE Source'!$A:$W,13,FALSE)=0,"-",VLOOKUP($AU281,'FE Source'!$A:$W,13,FALSE))</f>
        <v>2404.1999999999998</v>
      </c>
      <c r="AO281" s="198" t="str">
        <f>IF(J281="no","-",IF(VLOOKUP($AU281,'FE Source'!$A:$W,15,FALSE)=0,"-",VLOOKUP($AU281,'FE Source'!$A:$W,15,FALSE)))</f>
        <v>-</v>
      </c>
      <c r="AP281" s="201" t="str">
        <f>IF(AO281="-","-",IF(VLOOKUP($AU281,'FE Source'!$A:$Z,21,FALSE)=0,"-",IF(VLOOKUP($AU281,'FE Source'!$A:$Z,21,FALSE)=2,"Semi-Annual",IF(VLOOKUP($AU281,'FE Source'!$A:$Z,21,FALSE)=4,"Quarterly",IF(VLOOKUP($AU281,'FE Source'!$A:$Z,21,FALSE)=12,"Monthly","Annual")))))</f>
        <v>-</v>
      </c>
      <c r="AQ281" s="170">
        <f t="array" ref="AQ281">IF(VLOOKUP($AU281,'FE Source'!$A:$W,16,FALSE)=0,"-",VLOOKUP($AU281,'FE Source'!$A:$W,16,FALSE))</f>
        <v>2.0099999999999998</v>
      </c>
      <c r="AR281" s="175" t="str">
        <f>IF(VLOOKUP($AU281,'FE Source'!$A:$W,17,FALSE)=0,"-",VLOOKUP($AU281,'FE Source'!$A:$W,17,FALSE))</f>
        <v>-</v>
      </c>
      <c r="AS281" s="173">
        <f>IF(VLOOKUP($AU281,'FE Source'!$AN:$AS,4,FALSE)="",VLOOKUP($AU281,'FE Source'!$AN:$AS,3,FALSE),VLOOKUP($AU281,'FE Source'!$AN:$AS,4,FALSE))</f>
        <v>6.17</v>
      </c>
      <c r="AT281" s="179">
        <f>IF(VLOOKUP($AU281,'FE Source'!$AN:$AS,5,FALSE)=0,"-",VLOOKUP($AU281,'FE Source'!$AN:$AS,5,FALSE))</f>
        <v>45783</v>
      </c>
      <c r="AU281" s="163" t="s">
        <v>1191</v>
      </c>
      <c r="BE281" s="219">
        <f>IF(VLOOKUP($AU281,'FE Source'!$A:$AK,22,FALSE)=0,"-",VLOOKUP($AU281,'FE Source'!$A:$AK,22,FALSE))</f>
        <v>-29.87</v>
      </c>
      <c r="BF281" s="219">
        <f>IF(VLOOKUP($AU281,'FE Source'!$A:$AK,23,FALSE)=0,"-",VLOOKUP($AU281,'FE Source'!$A:$AK,23,FALSE))</f>
        <v>27.08</v>
      </c>
      <c r="BG281" s="219">
        <f>IF(VLOOKUP($AU281,'FE Source'!$A:$AK,24,FALSE)=0,"-",VLOOKUP($AU281,'FE Source'!$A:$AK,24,FALSE))</f>
        <v>-1.0900000000000001</v>
      </c>
      <c r="BH281" s="219">
        <f>IF(VLOOKUP($AU281,'FE Source'!$A:$AK,25,FALSE)=0,"-",VLOOKUP($AU281,'FE Source'!$A:$AK,25,FALSE))</f>
        <v>-21.92</v>
      </c>
      <c r="BI281" s="219">
        <f>IF(VLOOKUP($AU281,'FE Source'!$A:$AK,26,FALSE)=0,"-",VLOOKUP($AU281,'FE Source'!$A:$AK,26,FALSE))</f>
        <v>10.14</v>
      </c>
      <c r="BJ281" s="219">
        <f>IF(VLOOKUP($AU281,'FE Source'!$A:$AK,27,FALSE)=0,"-",VLOOKUP($AU281,'FE Source'!$A:$AK,27,FALSE))</f>
        <v>-30.41</v>
      </c>
      <c r="BK281" s="219">
        <f>IF(VLOOKUP($AU281,'FE Source'!$A:$AK,28,FALSE)=0,"-",VLOOKUP($AU281,'FE Source'!$A:$AK,28,FALSE))</f>
        <v>40.619999999999997</v>
      </c>
      <c r="BL281" s="219">
        <f>IF(VLOOKUP($AU281,'FE Source'!$A:$AK,29,FALSE)=0,"-",VLOOKUP($AU281,'FE Source'!$A:$AK,29,FALSE))</f>
        <v>38.950000000000003</v>
      </c>
      <c r="BM281" s="219">
        <f>IF(VLOOKUP($AU281,'FE Source'!$A:$AK,30,FALSE)=0,"-",VLOOKUP($AU281,'FE Source'!$A:$AK,30,FALSE))</f>
        <v>1.73</v>
      </c>
      <c r="BN281" t="str">
        <f>IF(VLOOKUP($AU281,'FE Source'!$A:$AK,31,FALSE)="No Specified Index","-",IF(VLOOKUP($AU281,'FE Source'!$A:$AK,31,FALSE)=0,"-",VLOOKUP($AU281,'FE Source'!$A:$AK,31,FALSE)))</f>
        <v>MSCI World Energy 30% Buffer 10/40</v>
      </c>
      <c r="BO281" s="217">
        <f>IF(VLOOKUP($AU281,'FE Source'!$A:$AK,32,FALSE)=0,"-",VLOOKUP($AU281,'FE Source'!$A:$AK,32,FALSE))</f>
        <v>39637</v>
      </c>
      <c r="BP281" s="18">
        <f>IF(VLOOKUP($AU281,'FE Source'!$AZ:$BC,2,FALSE)=0,"-",VLOOKUP($AU281,'FE Source'!$AZ:$BC,2,FALSE))</f>
        <v>-4.22</v>
      </c>
      <c r="BQ281" s="18">
        <f>IF(VLOOKUP($AU281,'FE Source'!$AZ:$BC,3,FALSE)=0,"-",VLOOKUP($AU281,'FE Source'!$AZ:$BC,3,FALSE))</f>
        <v>-11.83</v>
      </c>
      <c r="BR281" s="18">
        <f>IF(VLOOKUP($AU281,'FE Source'!$AZ:$BC,4,FALSE)=0,"-",VLOOKUP($AU281,'FE Source'!$AZ:$BC,4,FALSE))</f>
        <v>-14.42</v>
      </c>
    </row>
    <row r="282" spans="1:70" ht="15" customHeight="1">
      <c r="A282" s="3"/>
      <c r="B282" s="159" t="str">
        <f>INDEX('UT - Retail'!$A$7:$A$1409,MATCH(AU282,'UT - Retail'!$U$7:$U$1409,0),1)</f>
        <v xml:space="preserve">Blackrock </v>
      </c>
      <c r="C282" s="710" t="str">
        <f>INDEX('UT - Retail'!$B$7:$B$1409,MATCH(AU282,'UT - Retail'!$U$7:$U$1409,0),1)</f>
        <v>Blackrock World Energy Fund A2 USD</v>
      </c>
      <c r="D282" s="711"/>
      <c r="E282" s="147" t="str">
        <f>VLOOKUP(C282,'UT - Retail'!$B:$K,8,FALSE)</f>
        <v>Equities</v>
      </c>
      <c r="F282" s="82" t="str">
        <f>VLOOKUP(C282,'UT - Retail'!$B:$K,9,FALSE)</f>
        <v>Global</v>
      </c>
      <c r="G282" s="82" t="str">
        <f>VLOOKUP(C282,'UT - Retail'!$B:$K,10,FALSE)</f>
        <v>Energy</v>
      </c>
      <c r="H282" s="82" t="str">
        <f>VLOOKUP(C282,'UT - Retail'!$B:$N,13,FALSE)</f>
        <v>No</v>
      </c>
      <c r="I282" s="82" t="str">
        <f>VLOOKUP(C282,'UT - Retail'!$B:$Q,14,FALSE)</f>
        <v>No</v>
      </c>
      <c r="J282" s="82" t="str">
        <f>VLOOKUP(C282,'UT - Retail'!$B:$Q,11,FALSE)</f>
        <v>No</v>
      </c>
      <c r="K282" s="130" t="str">
        <f>VLOOKUP(C282,'UT - Retail'!$B:$P,15,FALSE)</f>
        <v>Yes</v>
      </c>
      <c r="L282" s="82" t="str">
        <f>VLOOKUP(C282,'UT - Retail'!$B:$Q,16,FALSE)</f>
        <v>Both</v>
      </c>
      <c r="M282" s="173" t="str">
        <f>VLOOKUP(C282,'UT - Retail'!$B:$K,6,FALSE)</f>
        <v>USD</v>
      </c>
      <c r="N282" s="173" t="str">
        <f>IFERROR(IF(MATCH(C282,'Portfolio Construction'!$AL:$AL,0),"Yes","No"),"No")</f>
        <v>No</v>
      </c>
      <c r="O282" s="173" t="str">
        <f>IFERROR(IF(MATCH(C282,'Portfolio Construction'!$AN:$AN,0),"Yes","No"),"No")</f>
        <v>No</v>
      </c>
      <c r="P282" s="173" t="str">
        <f>IFERROR(IF(MATCH(C282,'Portfolio Construction'!$AP:$AP,0),"Yes","No"),"No")</f>
        <v>No</v>
      </c>
      <c r="Q282" s="173" t="str">
        <f>IFERROR(IF(MATCH(C282,'Portfolio Construction'!$AR:$AR,0),"Yes","No"),"No")</f>
        <v>No</v>
      </c>
      <c r="R282" s="173" t="str">
        <f>IFERROR(IF(MATCH(C282,'Portfolio Construction'!$AT:$AT,0),"Yes","No"),"No")</f>
        <v>No</v>
      </c>
      <c r="S282" s="173" t="str">
        <f>IFERROR(IF(MATCH(C282,'Portfolio Construction'!$AV:$AV,0),"Yes","No"),"No")</f>
        <v>No</v>
      </c>
      <c r="T282" s="173" t="str">
        <f>IFERROR(IF(MATCH(C282,'Portfolio Construction'!$AX:$AX,0),"Yes","No"),"No")</f>
        <v>No</v>
      </c>
      <c r="U282" s="173" t="str">
        <f>IFERROR(IF(MATCH(C282,'Portfolio Construction'!$AZ:$AZ,0),"Yes","No"),"No")</f>
        <v>No</v>
      </c>
      <c r="V282" s="173" t="str">
        <f>IFERROR(IF(MATCH(C282,'Portfolio Construction'!$BB:$BB,0),"Yes","No"),"No")</f>
        <v>No</v>
      </c>
      <c r="W282" s="619">
        <f>IF(VLOOKUP($AU282,'FE Source'!$A:$W,3,FALSE)=0,"-",VLOOKUP($AU282,'FE Source'!$A:$W,3,FALSE))</f>
        <v>-9.08</v>
      </c>
      <c r="X282" s="618">
        <f>IF(VLOOKUP($AU282,'FE Source'!$A:$W,4,FALSE)=0,"-",VLOOKUP($AU282,'FE Source'!$A:$W,4,FALSE))</f>
        <v>-2.96</v>
      </c>
      <c r="Y282" s="618">
        <f>IF(VLOOKUP($AU282,'FE Source'!$A:$W,5,FALSE)=0,"-",VLOOKUP($AU282,'FE Source'!$A:$W,5,FALSE))</f>
        <v>-11.58</v>
      </c>
      <c r="Z282" s="618">
        <f>IF(VLOOKUP($AU282,'FE Source'!$A:$W,6,FALSE)=0,"-",VLOOKUP($AU282,'FE Source'!$A:$W,6,FALSE))</f>
        <v>-15.03</v>
      </c>
      <c r="AA282" s="618">
        <f>IF(VLOOKUP($AU282,'FE Source'!$A:$W,7,FALSE)=0,"-",VLOOKUP($AU282,'FE Source'!$A:$W,7,FALSE))</f>
        <v>-0.93</v>
      </c>
      <c r="AB282" s="618">
        <f>IF(VLOOKUP($AU282,'FE Source'!$A:$W,8,FALSE)=0,"-",VLOOKUP($AU282,'FE Source'!$A:$W,8,FALSE))</f>
        <v>15.28</v>
      </c>
      <c r="AC282" s="623">
        <f>IF(VLOOKUP($AU282,'FE Source'!$A:$W,9,FALSE)=0,"-",VLOOKUP($AU282,'FE Source'!$A:$W,9,FALSE))</f>
        <v>0.5</v>
      </c>
      <c r="AD282" s="147">
        <f>IF(VLOOKUP($AU282,'FE Source'!$A:$W,10,FALSE)=0,"-",VLOOKUP($AU282,'FE Source'!$A:$W,10,FALSE))</f>
        <v>0.67</v>
      </c>
      <c r="AE282" s="82">
        <f>IF(VLOOKUP($AU282,'FE Source'!$A:$W,11,FALSE)=0,"-",VLOOKUP($AU282,'FE Source'!$A:$W,11,FALSE))</f>
        <v>22.35</v>
      </c>
      <c r="AF282" s="82">
        <f>IF(VLOOKUP($AU282,'FE Source'!$A:$W,12,FALSE)=0,"-",VLOOKUP($AU282,'FE Source'!$A:$W,12,FALSE))</f>
        <v>-0.01</v>
      </c>
      <c r="AG282" s="130">
        <f>IF(VLOOKUP($AU282,'FE Source'!$A:$W,14,FALSE)=0,"-",VLOOKUP($AU282,'FE Source'!$A:$W,14,FALSE))</f>
        <v>-16.670000000000002</v>
      </c>
      <c r="AH282" s="173">
        <f>IF(VLOOKUP($AU282,'FE Source'!$A:$DJ,33,FALSE)=0,"-",VLOOKUP($AU282,'FE Source'!$A:$DJ,33,FALSE))</f>
        <v>-15.33</v>
      </c>
      <c r="AI282" s="203">
        <f>IF(VLOOKUP($AU282,'FE Source'!$A:$Y,20,FALSE)=0,"-",VLOOKUP($AU282,'FE Source'!$A:$Y,20,FALSE))</f>
        <v>60.22</v>
      </c>
      <c r="AJ282" s="257">
        <f>IF(VLOOKUP($AU282,'FE Source'!$A:$DJ,34,FALSE)=0,"-",VLOOKUP($AU282,'FE Source'!$A:$DJ,34,FALSE))</f>
        <v>68.7</v>
      </c>
      <c r="AK282" s="257">
        <f>IF(VLOOKUP($AU282,'FE Source'!$A:$DJ,35,FALSE)=0,"-",VLOOKUP($AU282,'FE Source'!$A:$DJ,35,FALSE))</f>
        <v>66.599999999999994</v>
      </c>
      <c r="AL282" s="326">
        <f>IF(VLOOKUP($AU282,'FE Source'!$A:$Y,19,FALSE)=0,"-",VLOOKUP($AU282,'FE Source'!$A:$Y,19,FALSE))</f>
        <v>61.86</v>
      </c>
      <c r="AM282" s="259">
        <f>IF(VLOOKUP($AU282,'FE Source'!$A:$DJ,36,FALSE)=0,"-",VLOOKUP($AU282,'FE Source'!$A:$DJ,36,FALSE))</f>
        <v>67.790000000000006</v>
      </c>
      <c r="AN282" s="165">
        <f>IF(VLOOKUP($AU282,'FE Source'!$A:$W,13,FALSE)=0,"-",VLOOKUP($AU282,'FE Source'!$A:$W,13,FALSE))</f>
        <v>2404.1999999999998</v>
      </c>
      <c r="AO282" s="198" t="str">
        <f>IF(J282="no","-",IF(VLOOKUP($AU282,'FE Source'!$A:$W,15,FALSE)=0,"-",VLOOKUP($AU282,'FE Source'!$A:$W,15,FALSE)))</f>
        <v>-</v>
      </c>
      <c r="AP282" s="201" t="str">
        <f>IF(AO282="-","-",IF(VLOOKUP($AU282,'FE Source'!$A:$Z,21,FALSE)=0,"-",IF(VLOOKUP($AU282,'FE Source'!$A:$Z,21,FALSE)=2,"Semi-Annual",IF(VLOOKUP($AU282,'FE Source'!$A:$Z,21,FALSE)=4,"Quarterly",IF(VLOOKUP($AU282,'FE Source'!$A:$Z,21,FALSE)=12,"Monthly","Annual")))))</f>
        <v>-</v>
      </c>
      <c r="AQ282" s="170">
        <f t="array" ref="AQ282">IF(VLOOKUP($AU282,'FE Source'!$A:$W,16,FALSE)=0,"-",VLOOKUP($AU282,'FE Source'!$A:$W,16,FALSE))</f>
        <v>2.0099999999999998</v>
      </c>
      <c r="AR282" s="175" t="str">
        <f>IF(VLOOKUP($AU282,'FE Source'!$A:$W,17,FALSE)=0,"-",VLOOKUP($AU282,'FE Source'!$A:$W,17,FALSE))</f>
        <v>Neutral</v>
      </c>
      <c r="AS282" s="173">
        <f>IF(VLOOKUP($AU282,'FE Source'!$AN:$AS,4,FALSE)="",VLOOKUP($AU282,'FE Source'!$AN:$AS,3,FALSE),VLOOKUP($AU282,'FE Source'!$AN:$AS,4,FALSE))</f>
        <v>23.48</v>
      </c>
      <c r="AT282" s="180">
        <f>IF(VLOOKUP($AU282,'FE Source'!$AN:$AS,5,FALSE)=0,"-",VLOOKUP($AU282,'FE Source'!$AN:$AS,5,FALSE))</f>
        <v>45783</v>
      </c>
      <c r="AU282" s="163" t="s">
        <v>1192</v>
      </c>
      <c r="BE282" s="219">
        <f>IF(VLOOKUP($AU282,'FE Source'!$A:$AK,22,FALSE)=0,"-",VLOOKUP($AU282,'FE Source'!$A:$AK,22,FALSE))</f>
        <v>-24.96</v>
      </c>
      <c r="BF282" s="219">
        <f>IF(VLOOKUP($AU282,'FE Source'!$A:$AK,23,FALSE)=0,"-",VLOOKUP($AU282,'FE Source'!$A:$AK,23,FALSE))</f>
        <v>29.82</v>
      </c>
      <c r="BG282" s="219">
        <f>IF(VLOOKUP($AU282,'FE Source'!$A:$AK,24,FALSE)=0,"-",VLOOKUP($AU282,'FE Source'!$A:$AK,24,FALSE))</f>
        <v>-8.09</v>
      </c>
      <c r="BH282" s="219">
        <f>IF(VLOOKUP($AU282,'FE Source'!$A:$AK,25,FALSE)=0,"-",VLOOKUP($AU282,'FE Source'!$A:$AK,25,FALSE))</f>
        <v>-19.59</v>
      </c>
      <c r="BI282" s="219">
        <f>IF(VLOOKUP($AU282,'FE Source'!$A:$AK,26,FALSE)=0,"-",VLOOKUP($AU282,'FE Source'!$A:$AK,26,FALSE))</f>
        <v>9.91</v>
      </c>
      <c r="BJ282" s="219">
        <f>IF(VLOOKUP($AU282,'FE Source'!$A:$AK,27,FALSE)=0,"-",VLOOKUP($AU282,'FE Source'!$A:$AK,27,FALSE))</f>
        <v>-29.76</v>
      </c>
      <c r="BK282" s="219">
        <f>IF(VLOOKUP($AU282,'FE Source'!$A:$AK,28,FALSE)=0,"-",VLOOKUP($AU282,'FE Source'!$A:$AK,28,FALSE))</f>
        <v>44.04</v>
      </c>
      <c r="BL282" s="219">
        <f>IF(VLOOKUP($AU282,'FE Source'!$A:$AK,29,FALSE)=0,"-",VLOOKUP($AU282,'FE Source'!$A:$AK,29,FALSE))</f>
        <v>38.86</v>
      </c>
      <c r="BM282" s="219">
        <f>IF(VLOOKUP($AU282,'FE Source'!$A:$AK,30,FALSE)=0,"-",VLOOKUP($AU282,'FE Source'!$A:$AK,30,FALSE))</f>
        <v>1.97</v>
      </c>
      <c r="BN282" t="str">
        <f>IF(VLOOKUP($AU282,'FE Source'!$A:$AK,31,FALSE)="No Specified Index","-",IF(VLOOKUP($AU282,'FE Source'!$A:$AK,31,FALSE)=0,"-",VLOOKUP($AU282,'FE Source'!$A:$AK,31,FALSE)))</f>
        <v>MSCI World Energy 30% Buffer 10/40</v>
      </c>
      <c r="BO282" s="217">
        <f>IF(VLOOKUP($AU282,'FE Source'!$A:$AK,32,FALSE)=0,"-",VLOOKUP($AU282,'FE Source'!$A:$AK,32,FALSE))</f>
        <v>36987</v>
      </c>
      <c r="BP282" s="18">
        <f>IF(VLOOKUP($AU282,'FE Source'!$AZ:$BC,2,FALSE)=0,"-",VLOOKUP($AU282,'FE Source'!$AZ:$BC,2,FALSE))</f>
        <v>-3.8</v>
      </c>
      <c r="BQ282" s="18">
        <f>IF(VLOOKUP($AU282,'FE Source'!$AZ:$BC,3,FALSE)=0,"-",VLOOKUP($AU282,'FE Source'!$AZ:$BC,3,FALSE))</f>
        <v>-11.91</v>
      </c>
      <c r="BR282" s="18">
        <f>IF(VLOOKUP($AU282,'FE Source'!$AZ:$BC,4,FALSE)=0,"-",VLOOKUP($AU282,'FE Source'!$AZ:$BC,4,FALSE))</f>
        <v>-13.72</v>
      </c>
    </row>
    <row r="283" spans="1:70" ht="15" customHeight="1">
      <c r="A283" s="3"/>
      <c r="B283" s="159" t="str">
        <f>INDEX('UT - Retail'!$A$7:$A$1409,MATCH(AU283,'UT - Retail'!$U$7:$U$1409,0),1)</f>
        <v xml:space="preserve">Blackrock </v>
      </c>
      <c r="C283" s="710" t="str">
        <f>INDEX('UT - Retail'!$B$7:$B$1409,MATCH(AU283,'UT - Retail'!$U$7:$U$1409,0),1)</f>
        <v>Blackrock World Financials A2 SGD-H</v>
      </c>
      <c r="D283" s="711"/>
      <c r="E283" s="147" t="str">
        <f>VLOOKUP(C283,'UT - Retail'!$B:$K,8,FALSE)</f>
        <v>Equities</v>
      </c>
      <c r="F283" s="82" t="str">
        <f>VLOOKUP(C283,'UT - Retail'!$B:$K,9,FALSE)</f>
        <v>Global</v>
      </c>
      <c r="G283" s="82" t="str">
        <f>VLOOKUP(C283,'UT - Retail'!$B:$K,10,FALSE)</f>
        <v>Financials</v>
      </c>
      <c r="H283" s="82" t="str">
        <f>VLOOKUP(C283,'UT - Retail'!$B:$N,13,FALSE)</f>
        <v>No</v>
      </c>
      <c r="I283" s="82" t="str">
        <f>VLOOKUP(C283,'UT - Retail'!$B:$Q,14,FALSE)</f>
        <v>No</v>
      </c>
      <c r="J283" s="82" t="str">
        <f>VLOOKUP(C283,'UT - Retail'!$B:$Q,11,FALSE)</f>
        <v>No</v>
      </c>
      <c r="K283" s="130" t="str">
        <f>VLOOKUP(C283,'UT - Retail'!$B:$P,15,FALSE)</f>
        <v>Yes</v>
      </c>
      <c r="L283" s="82" t="str">
        <f>VLOOKUP(C283,'UT - Retail'!$B:$Q,16,FALSE)</f>
        <v>Both</v>
      </c>
      <c r="M283" s="173" t="str">
        <f>VLOOKUP(C283,'UT - Retail'!$B:$K,6,FALSE)</f>
        <v>SGD</v>
      </c>
      <c r="N283" s="173" t="str">
        <f>IFERROR(IF(MATCH(C283,'Portfolio Construction'!$AL:$AL,0),"Yes","No"),"No")</f>
        <v>No</v>
      </c>
      <c r="O283" s="173" t="str">
        <f>IFERROR(IF(MATCH(C283,'Portfolio Construction'!$AN:$AN,0),"Yes","No"),"No")</f>
        <v>No</v>
      </c>
      <c r="P283" s="173" t="str">
        <f>IFERROR(IF(MATCH(C283,'Portfolio Construction'!$AP:$AP,0),"Yes","No"),"No")</f>
        <v>No</v>
      </c>
      <c r="Q283" s="173" t="str">
        <f>IFERROR(IF(MATCH(C283,'Portfolio Construction'!$AR:$AR,0),"Yes","No"),"No")</f>
        <v>No</v>
      </c>
      <c r="R283" s="173" t="str">
        <f>IFERROR(IF(MATCH(C283,'Portfolio Construction'!$AT:$AT,0),"Yes","No"),"No")</f>
        <v>No</v>
      </c>
      <c r="S283" s="173" t="str">
        <f>IFERROR(IF(MATCH(C283,'Portfolio Construction'!$AV:$AV,0),"Yes","No"),"No")</f>
        <v>No</v>
      </c>
      <c r="T283" s="173" t="str">
        <f>IFERROR(IF(MATCH(C283,'Portfolio Construction'!$AX:$AX,0),"Yes","No"),"No")</f>
        <v>No</v>
      </c>
      <c r="U283" s="173" t="str">
        <f>IFERROR(IF(MATCH(C283,'Portfolio Construction'!$AZ:$AZ,0),"Yes","No"),"No")</f>
        <v>No</v>
      </c>
      <c r="V283" s="173" t="str">
        <f>IFERROR(IF(MATCH(C283,'Portfolio Construction'!$BB:$BB,0),"Yes","No"),"No")</f>
        <v>No</v>
      </c>
      <c r="W283" s="619">
        <f>IF(VLOOKUP($AU283,'FE Source'!$A:$W,3,FALSE)=0,"-",VLOOKUP($AU283,'FE Source'!$A:$W,3,FALSE))</f>
        <v>1.63</v>
      </c>
      <c r="X283" s="618">
        <f>IF(VLOOKUP($AU283,'FE Source'!$A:$W,4,FALSE)=0,"-",VLOOKUP($AU283,'FE Source'!$A:$W,4,FALSE))</f>
        <v>14.35</v>
      </c>
      <c r="Y283" s="618">
        <f>IF(VLOOKUP($AU283,'FE Source'!$A:$W,5,FALSE)=0,"-",VLOOKUP($AU283,'FE Source'!$A:$W,5,FALSE))</f>
        <v>2.17</v>
      </c>
      <c r="Z283" s="618">
        <f>IF(VLOOKUP($AU283,'FE Source'!$A:$W,6,FALSE)=0,"-",VLOOKUP($AU283,'FE Source'!$A:$W,6,FALSE))</f>
        <v>16.920000000000002</v>
      </c>
      <c r="AA283" s="618">
        <f>IF(VLOOKUP($AU283,'FE Source'!$A:$W,7,FALSE)=0,"-",VLOOKUP($AU283,'FE Source'!$A:$W,7,FALSE))</f>
        <v>18.79</v>
      </c>
      <c r="AB283" s="618">
        <f>IF(VLOOKUP($AU283,'FE Source'!$A:$W,8,FALSE)=0,"-",VLOOKUP($AU283,'FE Source'!$A:$W,8,FALSE))</f>
        <v>20.059999999999999</v>
      </c>
      <c r="AC283" s="623" t="str">
        <f>IF(VLOOKUP($AU283,'FE Source'!$A:$W,9,FALSE)=0,"-",VLOOKUP($AU283,'FE Source'!$A:$W,9,FALSE))</f>
        <v>-</v>
      </c>
      <c r="AD283" s="147">
        <f>IF(VLOOKUP($AU283,'FE Source'!$A:$W,10,FALSE)=0,"-",VLOOKUP($AU283,'FE Source'!$A:$W,10,FALSE))</f>
        <v>1.33</v>
      </c>
      <c r="AE283" s="82">
        <f>IF(VLOOKUP($AU283,'FE Source'!$A:$W,11,FALSE)=0,"-",VLOOKUP($AU283,'FE Source'!$A:$W,11,FALSE))</f>
        <v>22.79</v>
      </c>
      <c r="AF283" s="82">
        <f>IF(VLOOKUP($AU283,'FE Source'!$A:$W,12,FALSE)=0,"-",VLOOKUP($AU283,'FE Source'!$A:$W,12,FALSE))</f>
        <v>0.56999999999999995</v>
      </c>
      <c r="AG283" s="130">
        <f>IF(VLOOKUP($AU283,'FE Source'!$A:$W,14,FALSE)=0,"-",VLOOKUP($AU283,'FE Source'!$A:$W,14,FALSE))</f>
        <v>-16.489999999999998</v>
      </c>
      <c r="AH283" s="173">
        <f>IF(VLOOKUP($AU283,'FE Source'!$A:$DJ,33,FALSE)=0,"-",VLOOKUP($AU283,'FE Source'!$A:$DJ,33,FALSE))</f>
        <v>107.01</v>
      </c>
      <c r="AI283" s="203">
        <f>IF(VLOOKUP($AU283,'FE Source'!$A:$Y,20,FALSE)=0,"-",VLOOKUP($AU283,'FE Source'!$A:$Y,20,FALSE))</f>
        <v>135.22</v>
      </c>
      <c r="AJ283" s="257">
        <f>IF(VLOOKUP($AU283,'FE Source'!$A:$DJ,34,FALSE)=0,"-",VLOOKUP($AU283,'FE Source'!$A:$DJ,34,FALSE))</f>
        <v>152.04</v>
      </c>
      <c r="AK283" s="257">
        <f>IF(VLOOKUP($AU283,'FE Source'!$A:$DJ,35,FALSE)=0,"-",VLOOKUP($AU283,'FE Source'!$A:$DJ,35,FALSE))</f>
        <v>150.46</v>
      </c>
      <c r="AL283" s="326">
        <f>IF(VLOOKUP($AU283,'FE Source'!$A:$Y,19,FALSE)=0,"-",VLOOKUP($AU283,'FE Source'!$A:$Y,19,FALSE))</f>
        <v>118.48</v>
      </c>
      <c r="AM283" s="259">
        <f>IF(VLOOKUP($AU283,'FE Source'!$A:$DJ,36,FALSE)=0,"-",VLOOKUP($AU283,'FE Source'!$A:$DJ,36,FALSE))</f>
        <v>120.88</v>
      </c>
      <c r="AN283" s="165">
        <f>IF(VLOOKUP($AU283,'FE Source'!$A:$W,13,FALSE)=0,"-",VLOOKUP($AU283,'FE Source'!$A:$W,13,FALSE))</f>
        <v>2499.6999999999998</v>
      </c>
      <c r="AO283" s="198" t="str">
        <f>IF(J283="no","-",IF(VLOOKUP($AU283,'FE Source'!$A:$W,15,FALSE)=0,"-",VLOOKUP($AU283,'FE Source'!$A:$W,15,FALSE)))</f>
        <v>-</v>
      </c>
      <c r="AP283" s="201" t="str">
        <f>IF(AO283="-","-",IF(VLOOKUP($AU283,'FE Source'!$A:$Z,21,FALSE)=0,"-",IF(VLOOKUP($AU283,'FE Source'!$A:$Z,21,FALSE)=2,"Semi-Annual",IF(VLOOKUP($AU283,'FE Source'!$A:$Z,21,FALSE)=4,"Quarterly",IF(VLOOKUP($AU283,'FE Source'!$A:$Z,21,FALSE)=12,"Monthly","Annual")))))</f>
        <v>-</v>
      </c>
      <c r="AQ283" s="170">
        <f t="array" ref="AQ283">IF(VLOOKUP($AU283,'FE Source'!$A:$W,16,FALSE)=0,"-",VLOOKUP($AU283,'FE Source'!$A:$W,16,FALSE))</f>
        <v>1.8</v>
      </c>
      <c r="AR283" s="175" t="str">
        <f>IF(VLOOKUP($AU283,'FE Source'!$A:$W,17,FALSE)=0,"-",VLOOKUP($AU283,'FE Source'!$A:$W,17,FALSE))</f>
        <v>-</v>
      </c>
      <c r="AS283" s="173">
        <f>IF(VLOOKUP($AU283,'FE Source'!$AN:$AS,4,FALSE)="",VLOOKUP($AU283,'FE Source'!$AN:$AS,3,FALSE),VLOOKUP($AU283,'FE Source'!$AN:$AS,4,FALSE))</f>
        <v>19.28</v>
      </c>
      <c r="AT283" s="179">
        <f>IF(VLOOKUP($AU283,'FE Source'!$AN:$AS,5,FALSE)=0,"-",VLOOKUP($AU283,'FE Source'!$AN:$AS,5,FALSE))</f>
        <v>45783</v>
      </c>
      <c r="AU283" s="163" t="s">
        <v>6423</v>
      </c>
      <c r="BE283" s="219" t="str">
        <f>IF(VLOOKUP($AU283,'FE Source'!$A:$AK,22,FALSE)=0,"-",VLOOKUP($AU283,'FE Source'!$A:$AK,22,FALSE))</f>
        <v>-</v>
      </c>
      <c r="BF283" s="219" t="str">
        <f>IF(VLOOKUP($AU283,'FE Source'!$A:$AK,23,FALSE)=0,"-",VLOOKUP($AU283,'FE Source'!$A:$AK,23,FALSE))</f>
        <v>-</v>
      </c>
      <c r="BG283" s="219" t="str">
        <f>IF(VLOOKUP($AU283,'FE Source'!$A:$AK,24,FALSE)=0,"-",VLOOKUP($AU283,'FE Source'!$A:$AK,24,FALSE))</f>
        <v>-</v>
      </c>
      <c r="BH283" s="219">
        <f>IF(VLOOKUP($AU283,'FE Source'!$A:$AK,25,FALSE)=0,"-",VLOOKUP($AU283,'FE Source'!$A:$AK,25,FALSE))</f>
        <v>-16.649999999999999</v>
      </c>
      <c r="BI283" s="219">
        <f>IF(VLOOKUP($AU283,'FE Source'!$A:$AK,26,FALSE)=0,"-",VLOOKUP($AU283,'FE Source'!$A:$AK,26,FALSE))</f>
        <v>31.11</v>
      </c>
      <c r="BJ283" s="219">
        <f>IF(VLOOKUP($AU283,'FE Source'!$A:$AK,27,FALSE)=0,"-",VLOOKUP($AU283,'FE Source'!$A:$AK,27,FALSE))</f>
        <v>6.41</v>
      </c>
      <c r="BK283" s="219">
        <f>IF(VLOOKUP($AU283,'FE Source'!$A:$AK,28,FALSE)=0,"-",VLOOKUP($AU283,'FE Source'!$A:$AK,28,FALSE))</f>
        <v>15.81</v>
      </c>
      <c r="BL283" s="219">
        <f>IF(VLOOKUP($AU283,'FE Source'!$A:$AK,29,FALSE)=0,"-",VLOOKUP($AU283,'FE Source'!$A:$AK,29,FALSE))</f>
        <v>-20.54</v>
      </c>
      <c r="BM283" s="219">
        <f>IF(VLOOKUP($AU283,'FE Source'!$A:$AK,30,FALSE)=0,"-",VLOOKUP($AU283,'FE Source'!$A:$AK,30,FALSE))</f>
        <v>25.17</v>
      </c>
      <c r="BN283" t="str">
        <f>IF(VLOOKUP($AU283,'FE Source'!$A:$AK,31,FALSE)="No Specified Index","-",IF(VLOOKUP($AU283,'FE Source'!$A:$AK,31,FALSE)=0,"-",VLOOKUP($AU283,'FE Source'!$A:$AK,31,FALSE)))</f>
        <v>MSCI ACWI Financials Index</v>
      </c>
      <c r="BO283" s="217">
        <f>IF(VLOOKUP($AU283,'FE Source'!$A:$AK,32,FALSE)=0,"-",VLOOKUP($AU283,'FE Source'!$A:$AK,32,FALSE))</f>
        <v>42984</v>
      </c>
      <c r="BP283" s="18" t="str">
        <f>IF(VLOOKUP($AU283,'FE Source'!$AZ:$BC,2,FALSE)=0,"-",VLOOKUP($AU283,'FE Source'!$AZ:$BC,2,FALSE))</f>
        <v>-</v>
      </c>
      <c r="BQ283" s="18" t="str">
        <f>IF(VLOOKUP($AU283,'FE Source'!$AZ:$BC,3,FALSE)=0,"-",VLOOKUP($AU283,'FE Source'!$AZ:$BC,3,FALSE))</f>
        <v>-</v>
      </c>
      <c r="BR283" s="18" t="str">
        <f>IF(VLOOKUP($AU283,'FE Source'!$AZ:$BC,4,FALSE)=0,"-",VLOOKUP($AU283,'FE Source'!$AZ:$BC,4,FALSE))</f>
        <v>-</v>
      </c>
    </row>
    <row r="284" spans="1:70" ht="15" customHeight="1">
      <c r="A284" s="3"/>
      <c r="B284" s="159" t="str">
        <f>INDEX('UT - Retail'!$A$7:$A$1409,MATCH(AU284,'UT - Retail'!$U$7:$U$1409,0),1)</f>
        <v xml:space="preserve">Blackrock </v>
      </c>
      <c r="C284" s="710" t="str">
        <f>INDEX('UT - Retail'!$B$7:$B$1409,MATCH(AU284,'UT - Retail'!$U$7:$U$1409,0),1)</f>
        <v>Blackrock World Financials A2 USD</v>
      </c>
      <c r="D284" s="711"/>
      <c r="E284" s="147" t="str">
        <f>VLOOKUP(C284,'UT - Retail'!$B:$K,8,FALSE)</f>
        <v>Equities</v>
      </c>
      <c r="F284" s="82" t="str">
        <f>VLOOKUP(C284,'UT - Retail'!$B:$K,9,FALSE)</f>
        <v>Global</v>
      </c>
      <c r="G284" s="82" t="str">
        <f>VLOOKUP(C284,'UT - Retail'!$B:$K,10,FALSE)</f>
        <v>Financials</v>
      </c>
      <c r="H284" s="82" t="str">
        <f>VLOOKUP(C284,'UT - Retail'!$B:$N,13,FALSE)</f>
        <v>No</v>
      </c>
      <c r="I284" s="82" t="str">
        <f>VLOOKUP(C284,'UT - Retail'!$B:$Q,14,FALSE)</f>
        <v>No</v>
      </c>
      <c r="J284" s="82" t="str">
        <f>VLOOKUP(C284,'UT - Retail'!$B:$Q,11,FALSE)</f>
        <v>No</v>
      </c>
      <c r="K284" s="130" t="str">
        <f>VLOOKUP(C284,'UT - Retail'!$B:$P,15,FALSE)</f>
        <v>Yes</v>
      </c>
      <c r="L284" s="82" t="str">
        <f>VLOOKUP(C284,'UT - Retail'!$B:$Q,16,FALSE)</f>
        <v>Both</v>
      </c>
      <c r="M284" s="173" t="str">
        <f>VLOOKUP(C284,'UT - Retail'!$B:$K,6,FALSE)</f>
        <v>USD</v>
      </c>
      <c r="N284" s="173" t="str">
        <f>IFERROR(IF(MATCH(C284,'Portfolio Construction'!$AL:$AL,0),"Yes","No"),"No")</f>
        <v>No</v>
      </c>
      <c r="O284" s="173" t="str">
        <f>IFERROR(IF(MATCH(C284,'Portfolio Construction'!$AN:$AN,0),"Yes","No"),"No")</f>
        <v>No</v>
      </c>
      <c r="P284" s="173" t="str">
        <f>IFERROR(IF(MATCH(C284,'Portfolio Construction'!$AP:$AP,0),"Yes","No"),"No")</f>
        <v>No</v>
      </c>
      <c r="Q284" s="173" t="str">
        <f>IFERROR(IF(MATCH(C284,'Portfolio Construction'!$AR:$AR,0),"Yes","No"),"No")</f>
        <v>No</v>
      </c>
      <c r="R284" s="173" t="str">
        <f>IFERROR(IF(MATCH(C284,'Portfolio Construction'!$AT:$AT,0),"Yes","No"),"No")</f>
        <v>No</v>
      </c>
      <c r="S284" s="173" t="str">
        <f>IFERROR(IF(MATCH(C284,'Portfolio Construction'!$AV:$AV,0),"Yes","No"),"No")</f>
        <v>No</v>
      </c>
      <c r="T284" s="173" t="str">
        <f>IFERROR(IF(MATCH(C284,'Portfolio Construction'!$AX:$AX,0),"Yes","No"),"No")</f>
        <v>No</v>
      </c>
      <c r="U284" s="173" t="str">
        <f>IFERROR(IF(MATCH(C284,'Portfolio Construction'!$AZ:$AZ,0),"Yes","No"),"No")</f>
        <v>No</v>
      </c>
      <c r="V284" s="173" t="str">
        <f>IFERROR(IF(MATCH(C284,'Portfolio Construction'!$BB:$BB,0),"Yes","No"),"No")</f>
        <v>No</v>
      </c>
      <c r="W284" s="619">
        <f>IF(VLOOKUP($AU284,'FE Source'!$A:$W,3,FALSE)=0,"-",VLOOKUP($AU284,'FE Source'!$A:$W,3,FALSE))</f>
        <v>-2.87</v>
      </c>
      <c r="X284" s="618">
        <f>IF(VLOOKUP($AU284,'FE Source'!$A:$W,4,FALSE)=0,"-",VLOOKUP($AU284,'FE Source'!$A:$W,4,FALSE))</f>
        <v>10.4</v>
      </c>
      <c r="Y284" s="618">
        <f>IF(VLOOKUP($AU284,'FE Source'!$A:$W,5,FALSE)=0,"-",VLOOKUP($AU284,'FE Source'!$A:$W,5,FALSE))</f>
        <v>0.09</v>
      </c>
      <c r="Z284" s="618">
        <f>IF(VLOOKUP($AU284,'FE Source'!$A:$W,6,FALSE)=0,"-",VLOOKUP($AU284,'FE Source'!$A:$W,6,FALSE))</f>
        <v>14.03</v>
      </c>
      <c r="AA284" s="618">
        <f>IF(VLOOKUP($AU284,'FE Source'!$A:$W,7,FALSE)=0,"-",VLOOKUP($AU284,'FE Source'!$A:$W,7,FALSE))</f>
        <v>18.25</v>
      </c>
      <c r="AB284" s="618">
        <f>IF(VLOOKUP($AU284,'FE Source'!$A:$W,8,FALSE)=0,"-",VLOOKUP($AU284,'FE Source'!$A:$W,8,FALSE))</f>
        <v>19.41</v>
      </c>
      <c r="AC284" s="623">
        <f>IF(VLOOKUP($AU284,'FE Source'!$A:$W,9,FALSE)=0,"-",VLOOKUP($AU284,'FE Source'!$A:$W,9,FALSE))</f>
        <v>9.2100000000000009</v>
      </c>
      <c r="AD284" s="147">
        <f>IF(VLOOKUP($AU284,'FE Source'!$A:$W,10,FALSE)=0,"-",VLOOKUP($AU284,'FE Source'!$A:$W,10,FALSE))</f>
        <v>1.1000000000000001</v>
      </c>
      <c r="AE284" s="82">
        <f>IF(VLOOKUP($AU284,'FE Source'!$A:$W,11,FALSE)=0,"-",VLOOKUP($AU284,'FE Source'!$A:$W,11,FALSE))</f>
        <v>21.44</v>
      </c>
      <c r="AF284" s="82">
        <f>IF(VLOOKUP($AU284,'FE Source'!$A:$W,12,FALSE)=0,"-",VLOOKUP($AU284,'FE Source'!$A:$W,12,FALSE))</f>
        <v>0.61</v>
      </c>
      <c r="AG284" s="130">
        <f>IF(VLOOKUP($AU284,'FE Source'!$A:$W,14,FALSE)=0,"-",VLOOKUP($AU284,'FE Source'!$A:$W,14,FALSE))</f>
        <v>-15.05</v>
      </c>
      <c r="AH284" s="173">
        <f>IF(VLOOKUP($AU284,'FE Source'!$A:$DJ,33,FALSE)=0,"-",VLOOKUP($AU284,'FE Source'!$A:$DJ,33,FALSE))</f>
        <v>110.85</v>
      </c>
      <c r="AI284" s="203">
        <f>IF(VLOOKUP($AU284,'FE Source'!$A:$Y,20,FALSE)=0,"-",VLOOKUP($AU284,'FE Source'!$A:$Y,20,FALSE))</f>
        <v>129.36000000000001</v>
      </c>
      <c r="AJ284" s="257">
        <f>IF(VLOOKUP($AU284,'FE Source'!$A:$DJ,34,FALSE)=0,"-",VLOOKUP($AU284,'FE Source'!$A:$DJ,34,FALSE))</f>
        <v>140.63</v>
      </c>
      <c r="AK284" s="257">
        <f>IF(VLOOKUP($AU284,'FE Source'!$A:$DJ,35,FALSE)=0,"-",VLOOKUP($AU284,'FE Source'!$A:$DJ,35,FALSE))</f>
        <v>140.93</v>
      </c>
      <c r="AL284" s="326">
        <f>IF(VLOOKUP($AU284,'FE Source'!$A:$Y,19,FALSE)=0,"-",VLOOKUP($AU284,'FE Source'!$A:$Y,19,FALSE))</f>
        <v>100.29</v>
      </c>
      <c r="AM284" s="259">
        <f>IF(VLOOKUP($AU284,'FE Source'!$A:$DJ,36,FALSE)=0,"-",VLOOKUP($AU284,'FE Source'!$A:$DJ,36,FALSE))</f>
        <v>101.36</v>
      </c>
      <c r="AN284" s="165">
        <f>IF(VLOOKUP($AU284,'FE Source'!$A:$W,13,FALSE)=0,"-",VLOOKUP($AU284,'FE Source'!$A:$W,13,FALSE))</f>
        <v>2499.6999999999998</v>
      </c>
      <c r="AO284" s="198" t="str">
        <f>IF(J284="no","-",IF(VLOOKUP($AU284,'FE Source'!$A:$W,15,FALSE)=0,"-",VLOOKUP($AU284,'FE Source'!$A:$W,15,FALSE)))</f>
        <v>-</v>
      </c>
      <c r="AP284" s="201" t="str">
        <f>IF(AO284="-","-",IF(VLOOKUP($AU284,'FE Source'!$A:$Z,21,FALSE)=0,"-",IF(VLOOKUP($AU284,'FE Source'!$A:$Z,21,FALSE)=2,"Semi-Annual",IF(VLOOKUP($AU284,'FE Source'!$A:$Z,21,FALSE)=4,"Quarterly",IF(VLOOKUP($AU284,'FE Source'!$A:$Z,21,FALSE)=12,"Monthly","Annual")))))</f>
        <v>-</v>
      </c>
      <c r="AQ284" s="170">
        <f t="array" ref="AQ284">IF(VLOOKUP($AU284,'FE Source'!$A:$W,16,FALSE)=0,"-",VLOOKUP($AU284,'FE Source'!$A:$W,16,FALSE))</f>
        <v>1.8</v>
      </c>
      <c r="AR284" s="175" t="str">
        <f>IF(VLOOKUP($AU284,'FE Source'!$A:$W,17,FALSE)=0,"-",VLOOKUP($AU284,'FE Source'!$A:$W,17,FALSE))</f>
        <v>Bronze</v>
      </c>
      <c r="AS284" s="173">
        <f>IF(VLOOKUP($AU284,'FE Source'!$AN:$AS,4,FALSE)="",VLOOKUP($AU284,'FE Source'!$AN:$AS,3,FALSE),VLOOKUP($AU284,'FE Source'!$AN:$AS,4,FALSE))</f>
        <v>55.28</v>
      </c>
      <c r="AT284" s="179">
        <f>IF(VLOOKUP($AU284,'FE Source'!$AN:$AS,5,FALSE)=0,"-",VLOOKUP($AU284,'FE Source'!$AN:$AS,5,FALSE))</f>
        <v>45783</v>
      </c>
      <c r="AU284" s="163" t="s">
        <v>3726</v>
      </c>
      <c r="BE284" s="219">
        <f>IF(VLOOKUP($AU284,'FE Source'!$A:$AK,22,FALSE)=0,"-",VLOOKUP($AU284,'FE Source'!$A:$AK,22,FALSE))</f>
        <v>-1.1100000000000001</v>
      </c>
      <c r="BF284" s="219">
        <f>IF(VLOOKUP($AU284,'FE Source'!$A:$AK,23,FALSE)=0,"-",VLOOKUP($AU284,'FE Source'!$A:$AK,23,FALSE))</f>
        <v>8.43</v>
      </c>
      <c r="BG284" s="219">
        <f>IF(VLOOKUP($AU284,'FE Source'!$A:$AK,24,FALSE)=0,"-",VLOOKUP($AU284,'FE Source'!$A:$AK,24,FALSE))</f>
        <v>22.3</v>
      </c>
      <c r="BH284" s="219">
        <f>IF(VLOOKUP($AU284,'FE Source'!$A:$AK,25,FALSE)=0,"-",VLOOKUP($AU284,'FE Source'!$A:$AK,25,FALSE))</f>
        <v>-13.84</v>
      </c>
      <c r="BI284" s="219">
        <f>IF(VLOOKUP($AU284,'FE Source'!$A:$AK,26,FALSE)=0,"-",VLOOKUP($AU284,'FE Source'!$A:$AK,26,FALSE))</f>
        <v>30.7</v>
      </c>
      <c r="BJ284" s="219">
        <f>IF(VLOOKUP($AU284,'FE Source'!$A:$AK,27,FALSE)=0,"-",VLOOKUP($AU284,'FE Source'!$A:$AK,27,FALSE))</f>
        <v>6.61</v>
      </c>
      <c r="BK284" s="219">
        <f>IF(VLOOKUP($AU284,'FE Source'!$A:$AK,28,FALSE)=0,"-",VLOOKUP($AU284,'FE Source'!$A:$AK,28,FALSE))</f>
        <v>18.440000000000001</v>
      </c>
      <c r="BL284" s="219">
        <f>IF(VLOOKUP($AU284,'FE Source'!$A:$AK,29,FALSE)=0,"-",VLOOKUP($AU284,'FE Source'!$A:$AK,29,FALSE))</f>
        <v>-19.809999999999999</v>
      </c>
      <c r="BM284" s="219">
        <f>IF(VLOOKUP($AU284,'FE Source'!$A:$AK,30,FALSE)=0,"-",VLOOKUP($AU284,'FE Source'!$A:$AK,30,FALSE))</f>
        <v>25.75</v>
      </c>
      <c r="BN284" t="str">
        <f>IF(VLOOKUP($AU284,'FE Source'!$A:$AK,31,FALSE)="No Specified Index","-",IF(VLOOKUP($AU284,'FE Source'!$A:$AK,31,FALSE)=0,"-",VLOOKUP($AU284,'FE Source'!$A:$AK,31,FALSE)))</f>
        <v>MSCI ACWI Financials Index</v>
      </c>
      <c r="BO284" s="217">
        <f>IF(VLOOKUP($AU284,'FE Source'!$A:$AK,32,FALSE)=0,"-",VLOOKUP($AU284,'FE Source'!$A:$AK,32,FALSE))</f>
        <v>36588</v>
      </c>
      <c r="BP284" s="18">
        <f>IF(VLOOKUP($AU284,'FE Source'!$AZ:$BC,2,FALSE)=0,"-",VLOOKUP($AU284,'FE Source'!$AZ:$BC,2,FALSE))</f>
        <v>-3.41</v>
      </c>
      <c r="BQ284" s="18">
        <f>IF(VLOOKUP($AU284,'FE Source'!$AZ:$BC,3,FALSE)=0,"-",VLOOKUP($AU284,'FE Source'!$AZ:$BC,3,FALSE))</f>
        <v>-11.18</v>
      </c>
      <c r="BR284" s="18">
        <f>IF(VLOOKUP($AU284,'FE Source'!$AZ:$BC,4,FALSE)=0,"-",VLOOKUP($AU284,'FE Source'!$AZ:$BC,4,FALSE))</f>
        <v>-6.41</v>
      </c>
    </row>
    <row r="285" spans="1:70" ht="15" customHeight="1">
      <c r="A285" s="3"/>
      <c r="B285" s="159" t="str">
        <f>INDEX('UT - Retail'!$A$7:$A$1409,MATCH(AU285,'UT - Retail'!$U$7:$U$1409,0),1)</f>
        <v xml:space="preserve">Blackrock </v>
      </c>
      <c r="C285" s="710" t="str">
        <f>INDEX('UT - Retail'!$B$7:$B$1409,MATCH(AU285,'UT - Retail'!$U$7:$U$1409,0),1)</f>
        <v>Blackrock World Gold Fund A2 AUD-H</v>
      </c>
      <c r="D285" s="711"/>
      <c r="E285" s="147" t="str">
        <f>VLOOKUP(C285,'UT - Retail'!$B:$K,8,FALSE)</f>
        <v>Equities</v>
      </c>
      <c r="F285" s="82" t="str">
        <f>VLOOKUP(C285,'UT - Retail'!$B:$K,9,FALSE)</f>
        <v>Global</v>
      </c>
      <c r="G285" s="82" t="str">
        <f>VLOOKUP(C285,'UT - Retail'!$B:$K,10,FALSE)</f>
        <v>Gold</v>
      </c>
      <c r="H285" s="82" t="str">
        <f>VLOOKUP(C285,'UT - Retail'!$B:$N,13,FALSE)</f>
        <v>No</v>
      </c>
      <c r="I285" s="82" t="str">
        <f>VLOOKUP(C285,'UT - Retail'!$B:$Q,14,FALSE)</f>
        <v>No</v>
      </c>
      <c r="J285" s="82" t="str">
        <f>VLOOKUP(C285,'UT - Retail'!$B:$Q,11,FALSE)</f>
        <v>No</v>
      </c>
      <c r="K285" s="130" t="str">
        <f>VLOOKUP(C285,'UT - Retail'!$B:$P,15,FALSE)</f>
        <v>Yes</v>
      </c>
      <c r="L285" s="82" t="str">
        <f>VLOOKUP(C285,'UT - Retail'!$B:$Q,16,FALSE)</f>
        <v>iFast</v>
      </c>
      <c r="M285" s="173" t="str">
        <f>VLOOKUP(C285,'UT - Retail'!$B:$K,6,FALSE)</f>
        <v>AUD</v>
      </c>
      <c r="N285" s="173" t="str">
        <f>IFERROR(IF(MATCH(C285,'Portfolio Construction'!$AL:$AL,0),"Yes","No"),"No")</f>
        <v>No</v>
      </c>
      <c r="O285" s="173" t="str">
        <f>IFERROR(IF(MATCH(C285,'Portfolio Construction'!$AN:$AN,0),"Yes","No"),"No")</f>
        <v>No</v>
      </c>
      <c r="P285" s="173" t="str">
        <f>IFERROR(IF(MATCH(C285,'Portfolio Construction'!$AP:$AP,0),"Yes","No"),"No")</f>
        <v>No</v>
      </c>
      <c r="Q285" s="173" t="str">
        <f>IFERROR(IF(MATCH(C285,'Portfolio Construction'!$AR:$AR,0),"Yes","No"),"No")</f>
        <v>No</v>
      </c>
      <c r="R285" s="173" t="str">
        <f>IFERROR(IF(MATCH(C285,'Portfolio Construction'!$AT:$AT,0),"Yes","No"),"No")</f>
        <v>No</v>
      </c>
      <c r="S285" s="173" t="str">
        <f>IFERROR(IF(MATCH(C285,'Portfolio Construction'!$AV:$AV,0),"Yes","No"),"No")</f>
        <v>No</v>
      </c>
      <c r="T285" s="173" t="str">
        <f>IFERROR(IF(MATCH(C285,'Portfolio Construction'!$AX:$AX,0),"Yes","No"),"No")</f>
        <v>No</v>
      </c>
      <c r="U285" s="173" t="str">
        <f>IFERROR(IF(MATCH(C285,'Portfolio Construction'!$AZ:$AZ,0),"Yes","No"),"No")</f>
        <v>No</v>
      </c>
      <c r="V285" s="173" t="str">
        <f>IFERROR(IF(MATCH(C285,'Portfolio Construction'!$BB:$BB,0),"Yes","No"),"No")</f>
        <v>No</v>
      </c>
      <c r="W285" s="619">
        <f>IF(VLOOKUP($AU285,'FE Source'!$A:$W,3,FALSE)=0,"-",VLOOKUP($AU285,'FE Source'!$A:$W,3,FALSE))</f>
        <v>41.85</v>
      </c>
      <c r="X285" s="618">
        <f>IF(VLOOKUP($AU285,'FE Source'!$A:$W,4,FALSE)=0,"-",VLOOKUP($AU285,'FE Source'!$A:$W,4,FALSE))</f>
        <v>17.670000000000002</v>
      </c>
      <c r="Y285" s="618">
        <f>IF(VLOOKUP($AU285,'FE Source'!$A:$W,5,FALSE)=0,"-",VLOOKUP($AU285,'FE Source'!$A:$W,5,FALSE))</f>
        <v>21.34</v>
      </c>
      <c r="Z285" s="618">
        <f>IF(VLOOKUP($AU285,'FE Source'!$A:$W,6,FALSE)=0,"-",VLOOKUP($AU285,'FE Source'!$A:$W,6,FALSE))</f>
        <v>38.56</v>
      </c>
      <c r="AA285" s="618">
        <f>IF(VLOOKUP($AU285,'FE Source'!$A:$W,7,FALSE)=0,"-",VLOOKUP($AU285,'FE Source'!$A:$W,7,FALSE))</f>
        <v>5.29</v>
      </c>
      <c r="AB285" s="618">
        <f>IF(VLOOKUP($AU285,'FE Source'!$A:$W,8,FALSE)=0,"-",VLOOKUP($AU285,'FE Source'!$A:$W,8,FALSE))</f>
        <v>2.95</v>
      </c>
      <c r="AC285" s="623">
        <f>IF(VLOOKUP($AU285,'FE Source'!$A:$W,9,FALSE)=0,"-",VLOOKUP($AU285,'FE Source'!$A:$W,9,FALSE))</f>
        <v>3.4</v>
      </c>
      <c r="AD285" s="147">
        <f>IF(VLOOKUP($AU285,'FE Source'!$A:$W,10,FALSE)=0,"-",VLOOKUP($AU285,'FE Source'!$A:$W,10,FALSE))</f>
        <v>1.1499999999999999</v>
      </c>
      <c r="AE285" s="82">
        <f>IF(VLOOKUP($AU285,'FE Source'!$A:$W,11,FALSE)=0,"-",VLOOKUP($AU285,'FE Source'!$A:$W,11,FALSE))</f>
        <v>32.39</v>
      </c>
      <c r="AF285" s="82">
        <f>IF(VLOOKUP($AU285,'FE Source'!$A:$W,12,FALSE)=0,"-",VLOOKUP($AU285,'FE Source'!$A:$W,12,FALSE))</f>
        <v>0.01</v>
      </c>
      <c r="AG285" s="130">
        <f>IF(VLOOKUP($AU285,'FE Source'!$A:$W,14,FALSE)=0,"-",VLOOKUP($AU285,'FE Source'!$A:$W,14,FALSE))</f>
        <v>-37.58</v>
      </c>
      <c r="AH285" s="173">
        <f>IF(VLOOKUP($AU285,'FE Source'!$A:$DJ,33,FALSE)=0,"-",VLOOKUP($AU285,'FE Source'!$A:$DJ,33,FALSE))</f>
        <v>120.48</v>
      </c>
      <c r="AI285" s="203">
        <f>IF(VLOOKUP($AU285,'FE Source'!$A:$Y,20,FALSE)=0,"-",VLOOKUP($AU285,'FE Source'!$A:$Y,20,FALSE))</f>
        <v>126.91</v>
      </c>
      <c r="AJ285" s="257">
        <f>IF(VLOOKUP($AU285,'FE Source'!$A:$DJ,34,FALSE)=0,"-",VLOOKUP($AU285,'FE Source'!$A:$DJ,34,FALSE))</f>
        <v>131.58000000000001</v>
      </c>
      <c r="AK285" s="257">
        <f>IF(VLOOKUP($AU285,'FE Source'!$A:$DJ,35,FALSE)=0,"-",VLOOKUP($AU285,'FE Source'!$A:$DJ,35,FALSE))</f>
        <v>132.07</v>
      </c>
      <c r="AL285" s="326">
        <f>IF(VLOOKUP($AU285,'FE Source'!$A:$Y,19,FALSE)=0,"-",VLOOKUP($AU285,'FE Source'!$A:$Y,19,FALSE))</f>
        <v>116.78</v>
      </c>
      <c r="AM285" s="259">
        <f>IF(VLOOKUP($AU285,'FE Source'!$A:$DJ,36,FALSE)=0,"-",VLOOKUP($AU285,'FE Source'!$A:$DJ,36,FALSE))</f>
        <v>111.77</v>
      </c>
      <c r="AN285" s="165">
        <f>IF(VLOOKUP($AU285,'FE Source'!$A:$W,13,FALSE)=0,"-",VLOOKUP($AU285,'FE Source'!$A:$W,13,FALSE))</f>
        <v>6616.9</v>
      </c>
      <c r="AO285" s="198" t="str">
        <f>IF(J285="no","-",IF(VLOOKUP($AU285,'FE Source'!$A:$W,15,FALSE)=0,"-",VLOOKUP($AU285,'FE Source'!$A:$W,15,FALSE)))</f>
        <v>-</v>
      </c>
      <c r="AP285" s="201" t="str">
        <f>IF(AO285="-","-",IF(VLOOKUP($AU285,'FE Source'!$A:$Z,21,FALSE)=0,"-",IF(VLOOKUP($AU285,'FE Source'!$A:$Z,21,FALSE)=2,"Semi-Annual",IF(VLOOKUP($AU285,'FE Source'!$A:$Z,21,FALSE)=4,"Quarterly",IF(VLOOKUP($AU285,'FE Source'!$A:$Z,21,FALSE)=12,"Monthly","Annual")))))</f>
        <v>-</v>
      </c>
      <c r="AQ285" s="170">
        <f t="array" ref="AQ285">IF(VLOOKUP($AU285,'FE Source'!$A:$W,16,FALSE)=0,"-",VLOOKUP($AU285,'FE Source'!$A:$W,16,FALSE))</f>
        <v>2.0099999999999998</v>
      </c>
      <c r="AR285" s="175" t="str">
        <f>IF(VLOOKUP($AU285,'FE Source'!$A:$W,17,FALSE)=0,"-",VLOOKUP($AU285,'FE Source'!$A:$W,17,FALSE))</f>
        <v>-</v>
      </c>
      <c r="AS285" s="173">
        <f>IF(VLOOKUP($AU285,'FE Source'!$AN:$AS,4,FALSE)="",VLOOKUP($AU285,'FE Source'!$AN:$AS,3,FALSE),VLOOKUP($AU285,'FE Source'!$AN:$AS,4,FALSE))</f>
        <v>14.8</v>
      </c>
      <c r="AT285" s="179">
        <f>IF(VLOOKUP($AU285,'FE Source'!$AN:$AS,5,FALSE)=0,"-",VLOOKUP($AU285,'FE Source'!$AN:$AS,5,FALSE))</f>
        <v>45783</v>
      </c>
      <c r="AU285" s="163" t="s">
        <v>5290</v>
      </c>
      <c r="BE285" s="219">
        <f>IF(VLOOKUP($AU285,'FE Source'!$A:$AK,22,FALSE)=0,"-",VLOOKUP($AU285,'FE Source'!$A:$AK,22,FALSE))</f>
        <v>-25.87</v>
      </c>
      <c r="BF285" s="219">
        <f>IF(VLOOKUP($AU285,'FE Source'!$A:$AK,23,FALSE)=0,"-",VLOOKUP($AU285,'FE Source'!$A:$AK,23,FALSE))</f>
        <v>51.63</v>
      </c>
      <c r="BG285" s="219">
        <f>IF(VLOOKUP($AU285,'FE Source'!$A:$AK,24,FALSE)=0,"-",VLOOKUP($AU285,'FE Source'!$A:$AK,24,FALSE))</f>
        <v>2.37</v>
      </c>
      <c r="BH285" s="219">
        <f>IF(VLOOKUP($AU285,'FE Source'!$A:$AK,25,FALSE)=0,"-",VLOOKUP($AU285,'FE Source'!$A:$AK,25,FALSE))</f>
        <v>-25.2</v>
      </c>
      <c r="BI285" s="219">
        <f>IF(VLOOKUP($AU285,'FE Source'!$A:$AK,26,FALSE)=0,"-",VLOOKUP($AU285,'FE Source'!$A:$AK,26,FALSE))</f>
        <v>31.22</v>
      </c>
      <c r="BJ285" s="219">
        <f>IF(VLOOKUP($AU285,'FE Source'!$A:$AK,27,FALSE)=0,"-",VLOOKUP($AU285,'FE Source'!$A:$AK,27,FALSE))</f>
        <v>32.93</v>
      </c>
      <c r="BK285" s="219">
        <f>IF(VLOOKUP($AU285,'FE Source'!$A:$AK,28,FALSE)=0,"-",VLOOKUP($AU285,'FE Source'!$A:$AK,28,FALSE))</f>
        <v>-15.41</v>
      </c>
      <c r="BL285" s="219">
        <f>IF(VLOOKUP($AU285,'FE Source'!$A:$AK,29,FALSE)=0,"-",VLOOKUP($AU285,'FE Source'!$A:$AK,29,FALSE))</f>
        <v>-26.08</v>
      </c>
      <c r="BM285" s="219">
        <f>IF(VLOOKUP($AU285,'FE Source'!$A:$AK,30,FALSE)=0,"-",VLOOKUP($AU285,'FE Source'!$A:$AK,30,FALSE))</f>
        <v>1.93</v>
      </c>
      <c r="BN285" t="str">
        <f>IF(VLOOKUP($AU285,'FE Source'!$A:$AK,31,FALSE)="No Specified Index","-",IF(VLOOKUP($AU285,'FE Source'!$A:$AK,31,FALSE)=0,"-",VLOOKUP($AU285,'FE Source'!$A:$AK,31,FALSE)))</f>
        <v>FTSE Gold Mines Index (Price Return)</v>
      </c>
      <c r="BO285" s="217">
        <f>IF(VLOOKUP($AU285,'FE Source'!$A:$AK,32,FALSE)=0,"-",VLOOKUP($AU285,'FE Source'!$A:$AK,32,FALSE))</f>
        <v>41696</v>
      </c>
      <c r="BP285" s="18" t="str">
        <f>IF(VLOOKUP($AU285,'FE Source'!$AZ:$BC,2,FALSE)=0,"-",VLOOKUP($AU285,'FE Source'!$AZ:$BC,2,FALSE))</f>
        <v>-</v>
      </c>
      <c r="BQ285" s="18" t="str">
        <f>IF(VLOOKUP($AU285,'FE Source'!$AZ:$BC,3,FALSE)=0,"-",VLOOKUP($AU285,'FE Source'!$AZ:$BC,3,FALSE))</f>
        <v>-</v>
      </c>
      <c r="BR285" s="18" t="str">
        <f>IF(VLOOKUP($AU285,'FE Source'!$AZ:$BC,4,FALSE)=0,"-",VLOOKUP($AU285,'FE Source'!$AZ:$BC,4,FALSE))</f>
        <v>-</v>
      </c>
    </row>
    <row r="286" spans="1:70" ht="15" customHeight="1">
      <c r="A286" s="3"/>
      <c r="B286" s="159" t="str">
        <f>INDEX('UT - Retail'!$A$7:$A$1409,MATCH(AU286,'UT - Retail'!$U$7:$U$1409,0),1)</f>
        <v xml:space="preserve">Blackrock </v>
      </c>
      <c r="C286" s="710" t="str">
        <f>INDEX('UT - Retail'!$B$7:$B$1409,MATCH(AU286,'UT - Retail'!$U$7:$U$1409,0),1)</f>
        <v>Blackrock World Gold Fund A2 SGD-H</v>
      </c>
      <c r="D286" s="711"/>
      <c r="E286" s="147" t="str">
        <f>VLOOKUP(C286,'UT - Retail'!$B:$K,8,FALSE)</f>
        <v>Equities</v>
      </c>
      <c r="F286" s="82" t="str">
        <f>VLOOKUP(C286,'UT - Retail'!$B:$K,9,FALSE)</f>
        <v>Global</v>
      </c>
      <c r="G286" s="82" t="str">
        <f>VLOOKUP(C286,'UT - Retail'!$B:$K,10,FALSE)</f>
        <v>Gold</v>
      </c>
      <c r="H286" s="82" t="str">
        <f>VLOOKUP(C286,'UT - Retail'!$B:$N,13,FALSE)</f>
        <v>No</v>
      </c>
      <c r="I286" s="82" t="str">
        <f>VLOOKUP(C286,'UT - Retail'!$B:$Q,14,FALSE)</f>
        <v>No</v>
      </c>
      <c r="J286" s="82" t="str">
        <f>VLOOKUP(C286,'UT - Retail'!$B:$Q,11,FALSE)</f>
        <v>No</v>
      </c>
      <c r="K286" s="130" t="str">
        <f>VLOOKUP(C286,'UT - Retail'!$B:$P,15,FALSE)</f>
        <v>Yes</v>
      </c>
      <c r="L286" s="82" t="str">
        <f>VLOOKUP(C286,'UT - Retail'!$B:$Q,16,FALSE)</f>
        <v>Both</v>
      </c>
      <c r="M286" s="173" t="str">
        <f>VLOOKUP(C286,'UT - Retail'!$B:$K,6,FALSE)</f>
        <v>SGD</v>
      </c>
      <c r="N286" s="173" t="str">
        <f>IFERROR(IF(MATCH(C286,'Portfolio Construction'!$AL:$AL,0),"Yes","No"),"No")</f>
        <v>No</v>
      </c>
      <c r="O286" s="173" t="str">
        <f>IFERROR(IF(MATCH(C286,'Portfolio Construction'!$AN:$AN,0),"Yes","No"),"No")</f>
        <v>No</v>
      </c>
      <c r="P286" s="173" t="str">
        <f>IFERROR(IF(MATCH(C286,'Portfolio Construction'!$AP:$AP,0),"Yes","No"),"No")</f>
        <v>No</v>
      </c>
      <c r="Q286" s="173" t="str">
        <f>IFERROR(IF(MATCH(C286,'Portfolio Construction'!$AR:$AR,0),"Yes","No"),"No")</f>
        <v>No</v>
      </c>
      <c r="R286" s="173" t="str">
        <f>IFERROR(IF(MATCH(C286,'Portfolio Construction'!$AT:$AT,0),"Yes","No"),"No")</f>
        <v>No</v>
      </c>
      <c r="S286" s="173" t="str">
        <f>IFERROR(IF(MATCH(C286,'Portfolio Construction'!$AV:$AV,0),"Yes","No"),"No")</f>
        <v>No</v>
      </c>
      <c r="T286" s="173" t="str">
        <f>IFERROR(IF(MATCH(C286,'Portfolio Construction'!$AX:$AX,0),"Yes","No"),"No")</f>
        <v>No</v>
      </c>
      <c r="U286" s="173" t="str">
        <f>IFERROR(IF(MATCH(C286,'Portfolio Construction'!$AZ:$AZ,0),"Yes","No"),"No")</f>
        <v>No</v>
      </c>
      <c r="V286" s="173" t="str">
        <f>IFERROR(IF(MATCH(C286,'Portfolio Construction'!$BB:$BB,0),"Yes","No"),"No")</f>
        <v>No</v>
      </c>
      <c r="W286" s="619">
        <f>IF(VLOOKUP($AU286,'FE Source'!$A:$W,3,FALSE)=0,"-",VLOOKUP($AU286,'FE Source'!$A:$W,3,FALSE))</f>
        <v>43.69</v>
      </c>
      <c r="X286" s="618">
        <f>IF(VLOOKUP($AU286,'FE Source'!$A:$W,4,FALSE)=0,"-",VLOOKUP($AU286,'FE Source'!$A:$W,4,FALSE))</f>
        <v>15.18</v>
      </c>
      <c r="Y286" s="618">
        <f>IF(VLOOKUP($AU286,'FE Source'!$A:$W,5,FALSE)=0,"-",VLOOKUP($AU286,'FE Source'!$A:$W,5,FALSE))</f>
        <v>27.59</v>
      </c>
      <c r="Z286" s="618">
        <f>IF(VLOOKUP($AU286,'FE Source'!$A:$W,6,FALSE)=0,"-",VLOOKUP($AU286,'FE Source'!$A:$W,6,FALSE))</f>
        <v>48.99</v>
      </c>
      <c r="AA286" s="618">
        <f>IF(VLOOKUP($AU286,'FE Source'!$A:$W,7,FALSE)=0,"-",VLOOKUP($AU286,'FE Source'!$A:$W,7,FALSE))</f>
        <v>12.18</v>
      </c>
      <c r="AB286" s="618">
        <f>IF(VLOOKUP($AU286,'FE Source'!$A:$W,8,FALSE)=0,"-",VLOOKUP($AU286,'FE Source'!$A:$W,8,FALSE))</f>
        <v>5.92</v>
      </c>
      <c r="AC286" s="623">
        <f>IF(VLOOKUP($AU286,'FE Source'!$A:$W,9,FALSE)=0,"-",VLOOKUP($AU286,'FE Source'!$A:$W,9,FALSE))</f>
        <v>6.57</v>
      </c>
      <c r="AD286" s="147">
        <f>IF(VLOOKUP($AU286,'FE Source'!$A:$W,10,FALSE)=0,"-",VLOOKUP($AU286,'FE Source'!$A:$W,10,FALSE))</f>
        <v>1.0900000000000001</v>
      </c>
      <c r="AE286" s="82">
        <f>IF(VLOOKUP($AU286,'FE Source'!$A:$W,11,FALSE)=0,"-",VLOOKUP($AU286,'FE Source'!$A:$W,11,FALSE))</f>
        <v>30.42</v>
      </c>
      <c r="AF286" s="82">
        <f>IF(VLOOKUP($AU286,'FE Source'!$A:$W,12,FALSE)=0,"-",VLOOKUP($AU286,'FE Source'!$A:$W,12,FALSE))</f>
        <v>0.24</v>
      </c>
      <c r="AG286" s="130">
        <f>IF(VLOOKUP($AU286,'FE Source'!$A:$W,14,FALSE)=0,"-",VLOOKUP($AU286,'FE Source'!$A:$W,14,FALSE))</f>
        <v>-32.619999999999997</v>
      </c>
      <c r="AH286" s="173">
        <f>IF(VLOOKUP($AU286,'FE Source'!$A:$DJ,33,FALSE)=0,"-",VLOOKUP($AU286,'FE Source'!$A:$DJ,33,FALSE))</f>
        <v>131.32</v>
      </c>
      <c r="AI286" s="203">
        <f>IF(VLOOKUP($AU286,'FE Source'!$A:$Y,20,FALSE)=0,"-",VLOOKUP($AU286,'FE Source'!$A:$Y,20,FALSE))</f>
        <v>130.94999999999999</v>
      </c>
      <c r="AJ286" s="257">
        <f>IF(VLOOKUP($AU286,'FE Source'!$A:$DJ,34,FALSE)=0,"-",VLOOKUP($AU286,'FE Source'!$A:$DJ,34,FALSE))</f>
        <v>116.62</v>
      </c>
      <c r="AK286" s="257">
        <f>IF(VLOOKUP($AU286,'FE Source'!$A:$DJ,35,FALSE)=0,"-",VLOOKUP($AU286,'FE Source'!$A:$DJ,35,FALSE))</f>
        <v>119.52</v>
      </c>
      <c r="AL286" s="326">
        <f>IF(VLOOKUP($AU286,'FE Source'!$A:$Y,19,FALSE)=0,"-",VLOOKUP($AU286,'FE Source'!$A:$Y,19,FALSE))</f>
        <v>108.9</v>
      </c>
      <c r="AM286" s="259">
        <f>IF(VLOOKUP($AU286,'FE Source'!$A:$DJ,36,FALSE)=0,"-",VLOOKUP($AU286,'FE Source'!$A:$DJ,36,FALSE))</f>
        <v>107.68</v>
      </c>
      <c r="AN286" s="165">
        <f>IF(VLOOKUP($AU286,'FE Source'!$A:$W,13,FALSE)=0,"-",VLOOKUP($AU286,'FE Source'!$A:$W,13,FALSE))</f>
        <v>6616.9</v>
      </c>
      <c r="AO286" s="198" t="str">
        <f>IF(J286="no","-",IF(VLOOKUP($AU286,'FE Source'!$A:$W,15,FALSE)=0,"-",VLOOKUP($AU286,'FE Source'!$A:$W,15,FALSE)))</f>
        <v>-</v>
      </c>
      <c r="AP286" s="201" t="str">
        <f>IF(AO286="-","-",IF(VLOOKUP($AU286,'FE Source'!$A:$Z,21,FALSE)=0,"-",IF(VLOOKUP($AU286,'FE Source'!$A:$Z,21,FALSE)=2,"Semi-Annual",IF(VLOOKUP($AU286,'FE Source'!$A:$Z,21,FALSE)=4,"Quarterly",IF(VLOOKUP($AU286,'FE Source'!$A:$Z,21,FALSE)=12,"Monthly","Annual")))))</f>
        <v>-</v>
      </c>
      <c r="AQ286" s="170">
        <f t="array" ref="AQ286">IF(VLOOKUP($AU286,'FE Source'!$A:$W,16,FALSE)=0,"-",VLOOKUP($AU286,'FE Source'!$A:$W,16,FALSE))</f>
        <v>2.09</v>
      </c>
      <c r="AR286" s="175" t="str">
        <f>IF(VLOOKUP($AU286,'FE Source'!$A:$W,17,FALSE)=0,"-",VLOOKUP($AU286,'FE Source'!$A:$W,17,FALSE))</f>
        <v>-</v>
      </c>
      <c r="AS286" s="173">
        <f>IF(VLOOKUP($AU286,'FE Source'!$AN:$AS,4,FALSE)="",VLOOKUP($AU286,'FE Source'!$AN:$AS,3,FALSE),VLOOKUP($AU286,'FE Source'!$AN:$AS,4,FALSE))</f>
        <v>8.8800000000000008</v>
      </c>
      <c r="AT286" s="179">
        <f>IF(VLOOKUP($AU286,'FE Source'!$AN:$AS,5,FALSE)=0,"-",VLOOKUP($AU286,'FE Source'!$AN:$AS,5,FALSE))</f>
        <v>45783</v>
      </c>
      <c r="AU286" s="163" t="s">
        <v>590</v>
      </c>
      <c r="BE286" s="219">
        <f>IF(VLOOKUP($AU286,'FE Source'!$A:$AK,22,FALSE)=0,"-",VLOOKUP($AU286,'FE Source'!$A:$AK,22,FALSE))</f>
        <v>-22.15</v>
      </c>
      <c r="BF286" s="219">
        <f>IF(VLOOKUP($AU286,'FE Source'!$A:$AK,23,FALSE)=0,"-",VLOOKUP($AU286,'FE Source'!$A:$AK,23,FALSE))</f>
        <v>47.89</v>
      </c>
      <c r="BG286" s="219">
        <f>IF(VLOOKUP($AU286,'FE Source'!$A:$AK,24,FALSE)=0,"-",VLOOKUP($AU286,'FE Source'!$A:$AK,24,FALSE))</f>
        <v>1.71</v>
      </c>
      <c r="BH286" s="219">
        <f>IF(VLOOKUP($AU286,'FE Source'!$A:$AK,25,FALSE)=0,"-",VLOOKUP($AU286,'FE Source'!$A:$AK,25,FALSE))</f>
        <v>-18.73</v>
      </c>
      <c r="BI286" s="219">
        <f>IF(VLOOKUP($AU286,'FE Source'!$A:$AK,26,FALSE)=0,"-",VLOOKUP($AU286,'FE Source'!$A:$AK,26,FALSE))</f>
        <v>33.64</v>
      </c>
      <c r="BJ286" s="219">
        <f>IF(VLOOKUP($AU286,'FE Source'!$A:$AK,27,FALSE)=0,"-",VLOOKUP($AU286,'FE Source'!$A:$AK,27,FALSE))</f>
        <v>26.72</v>
      </c>
      <c r="BK286" s="219">
        <f>IF(VLOOKUP($AU286,'FE Source'!$A:$AK,28,FALSE)=0,"-",VLOOKUP($AU286,'FE Source'!$A:$AK,28,FALSE))</f>
        <v>-11.16</v>
      </c>
      <c r="BL286" s="219">
        <f>IF(VLOOKUP($AU286,'FE Source'!$A:$AK,29,FALSE)=0,"-",VLOOKUP($AU286,'FE Source'!$A:$AK,29,FALSE))</f>
        <v>-18.07</v>
      </c>
      <c r="BM286" s="219">
        <f>IF(VLOOKUP($AU286,'FE Source'!$A:$AK,30,FALSE)=0,"-",VLOOKUP($AU286,'FE Source'!$A:$AK,30,FALSE))</f>
        <v>3.74</v>
      </c>
      <c r="BN286" t="str">
        <f>IF(VLOOKUP($AU286,'FE Source'!$A:$AK,31,FALSE)="No Specified Index","-",IF(VLOOKUP($AU286,'FE Source'!$A:$AK,31,FALSE)=0,"-",VLOOKUP($AU286,'FE Source'!$A:$AK,31,FALSE)))</f>
        <v>FTSE Gold Mines Index (Price Return)</v>
      </c>
      <c r="BO286" s="217">
        <f>IF(VLOOKUP($AU286,'FE Source'!$A:$AK,32,FALSE)=0,"-",VLOOKUP($AU286,'FE Source'!$A:$AK,32,FALSE))</f>
        <v>39637</v>
      </c>
      <c r="BP286" s="18">
        <f>IF(VLOOKUP($AU286,'FE Source'!$AZ:$BC,2,FALSE)=0,"-",VLOOKUP($AU286,'FE Source'!$AZ:$BC,2,FALSE))</f>
        <v>-21.97</v>
      </c>
      <c r="BQ286" s="18">
        <f>IF(VLOOKUP($AU286,'FE Source'!$AZ:$BC,3,FALSE)=0,"-",VLOOKUP($AU286,'FE Source'!$AZ:$BC,3,FALSE))</f>
        <v>7.48</v>
      </c>
      <c r="BR286" s="18">
        <f>IF(VLOOKUP($AU286,'FE Source'!$AZ:$BC,4,FALSE)=0,"-",VLOOKUP($AU286,'FE Source'!$AZ:$BC,4,FALSE))</f>
        <v>-17.96</v>
      </c>
    </row>
    <row r="287" spans="1:70" ht="15" customHeight="1">
      <c r="A287" s="3"/>
      <c r="B287" s="159" t="str">
        <f>INDEX('UT - Retail'!$A$7:$A$1409,MATCH(AU287,'UT - Retail'!$U$7:$U$1409,0),1)</f>
        <v xml:space="preserve">Blackrock </v>
      </c>
      <c r="C287" s="710" t="str">
        <f>INDEX('UT - Retail'!$B$7:$B$1409,MATCH(AU287,'UT - Retail'!$U$7:$U$1409,0),1)</f>
        <v>Blackrock World Gold Fund A2 USD</v>
      </c>
      <c r="D287" s="711"/>
      <c r="E287" s="147" t="str">
        <f>VLOOKUP(C287,'UT - Retail'!$B:$K,8,FALSE)</f>
        <v>Equities</v>
      </c>
      <c r="F287" s="82" t="str">
        <f>VLOOKUP(C287,'UT - Retail'!$B:$K,9,FALSE)</f>
        <v>Global</v>
      </c>
      <c r="G287" s="82" t="str">
        <f>VLOOKUP(C287,'UT - Retail'!$B:$K,10,FALSE)</f>
        <v>Gold</v>
      </c>
      <c r="H287" s="82" t="str">
        <f>VLOOKUP(C287,'UT - Retail'!$B:$N,13,FALSE)</f>
        <v>No</v>
      </c>
      <c r="I287" s="82" t="str">
        <f>VLOOKUP(C287,'UT - Retail'!$B:$Q,14,FALSE)</f>
        <v>No</v>
      </c>
      <c r="J287" s="82" t="str">
        <f>VLOOKUP(C287,'UT - Retail'!$B:$Q,11,FALSE)</f>
        <v>No</v>
      </c>
      <c r="K287" s="130" t="str">
        <f>VLOOKUP(C287,'UT - Retail'!$B:$P,15,FALSE)</f>
        <v>Yes</v>
      </c>
      <c r="L287" s="82" t="str">
        <f>VLOOKUP(C287,'UT - Retail'!$B:$Q,16,FALSE)</f>
        <v>Both</v>
      </c>
      <c r="M287" s="173" t="str">
        <f>VLOOKUP(C287,'UT - Retail'!$B:$K,6,FALSE)</f>
        <v>USD</v>
      </c>
      <c r="N287" s="173" t="str">
        <f>IFERROR(IF(MATCH(C287,'Portfolio Construction'!$AL:$AL,0),"Yes","No"),"No")</f>
        <v>No</v>
      </c>
      <c r="O287" s="173" t="str">
        <f>IFERROR(IF(MATCH(C287,'Portfolio Construction'!$AN:$AN,0),"Yes","No"),"No")</f>
        <v>No</v>
      </c>
      <c r="P287" s="173" t="str">
        <f>IFERROR(IF(MATCH(C287,'Portfolio Construction'!$AP:$AP,0),"Yes","No"),"No")</f>
        <v>No</v>
      </c>
      <c r="Q287" s="173" t="str">
        <f>IFERROR(IF(MATCH(C287,'Portfolio Construction'!$AR:$AR,0),"Yes","No"),"No")</f>
        <v>No</v>
      </c>
      <c r="R287" s="173" t="str">
        <f>IFERROR(IF(MATCH(C287,'Portfolio Construction'!$AT:$AT,0),"Yes","No"),"No")</f>
        <v>No</v>
      </c>
      <c r="S287" s="173" t="str">
        <f>IFERROR(IF(MATCH(C287,'Portfolio Construction'!$AV:$AV,0),"Yes","No"),"No")</f>
        <v>No</v>
      </c>
      <c r="T287" s="173" t="str">
        <f>IFERROR(IF(MATCH(C287,'Portfolio Construction'!$AX:$AX,0),"Yes","No"),"No")</f>
        <v>No</v>
      </c>
      <c r="U287" s="173" t="str">
        <f>IFERROR(IF(MATCH(C287,'Portfolio Construction'!$AZ:$AZ,0),"Yes","No"),"No")</f>
        <v>No</v>
      </c>
      <c r="V287" s="173" t="str">
        <f>IFERROR(IF(MATCH(C287,'Portfolio Construction'!$BB:$BB,0),"Yes","No"),"No")</f>
        <v>No</v>
      </c>
      <c r="W287" s="619">
        <f>IF(VLOOKUP($AU287,'FE Source'!$A:$W,3,FALSE)=0,"-",VLOOKUP($AU287,'FE Source'!$A:$W,3,FALSE))</f>
        <v>36.99</v>
      </c>
      <c r="X287" s="618">
        <f>IF(VLOOKUP($AU287,'FE Source'!$A:$W,4,FALSE)=0,"-",VLOOKUP($AU287,'FE Source'!$A:$W,4,FALSE))</f>
        <v>11.11</v>
      </c>
      <c r="Y287" s="618">
        <f>IF(VLOOKUP($AU287,'FE Source'!$A:$W,5,FALSE)=0,"-",VLOOKUP($AU287,'FE Source'!$A:$W,5,FALSE))</f>
        <v>24.86</v>
      </c>
      <c r="Z287" s="618">
        <f>IF(VLOOKUP($AU287,'FE Source'!$A:$W,6,FALSE)=0,"-",VLOOKUP($AU287,'FE Source'!$A:$W,6,FALSE))</f>
        <v>45.54</v>
      </c>
      <c r="AA287" s="618">
        <f>IF(VLOOKUP($AU287,'FE Source'!$A:$W,7,FALSE)=0,"-",VLOOKUP($AU287,'FE Source'!$A:$W,7,FALSE))</f>
        <v>12.03</v>
      </c>
      <c r="AB287" s="618">
        <f>IF(VLOOKUP($AU287,'FE Source'!$A:$W,8,FALSE)=0,"-",VLOOKUP($AU287,'FE Source'!$A:$W,8,FALSE))</f>
        <v>5.46</v>
      </c>
      <c r="AC287" s="623">
        <f>IF(VLOOKUP($AU287,'FE Source'!$A:$W,9,FALSE)=0,"-",VLOOKUP($AU287,'FE Source'!$A:$W,9,FALSE))</f>
        <v>7.79</v>
      </c>
      <c r="AD287" s="147">
        <f>IF(VLOOKUP($AU287,'FE Source'!$A:$W,10,FALSE)=0,"-",VLOOKUP($AU287,'FE Source'!$A:$W,10,FALSE))</f>
        <v>0.99</v>
      </c>
      <c r="AE287" s="82">
        <f>IF(VLOOKUP($AU287,'FE Source'!$A:$W,11,FALSE)=0,"-",VLOOKUP($AU287,'FE Source'!$A:$W,11,FALSE))</f>
        <v>27.53</v>
      </c>
      <c r="AF287" s="82">
        <f>IF(VLOOKUP($AU287,'FE Source'!$A:$W,12,FALSE)=0,"-",VLOOKUP($AU287,'FE Source'!$A:$W,12,FALSE))</f>
        <v>0.27</v>
      </c>
      <c r="AG287" s="130">
        <f>IF(VLOOKUP($AU287,'FE Source'!$A:$W,14,FALSE)=0,"-",VLOOKUP($AU287,'FE Source'!$A:$W,14,FALSE))</f>
        <v>-30.59</v>
      </c>
      <c r="AH287" s="173">
        <f>IF(VLOOKUP($AU287,'FE Source'!$A:$DJ,33,FALSE)=0,"-",VLOOKUP($AU287,'FE Source'!$A:$DJ,33,FALSE))</f>
        <v>114.65</v>
      </c>
      <c r="AI287" s="203">
        <f>IF(VLOOKUP($AU287,'FE Source'!$A:$Y,20,FALSE)=0,"-",VLOOKUP($AU287,'FE Source'!$A:$Y,20,FALSE))</f>
        <v>105.59</v>
      </c>
      <c r="AJ287" s="257">
        <f>IF(VLOOKUP($AU287,'FE Source'!$A:$DJ,34,FALSE)=0,"-",VLOOKUP($AU287,'FE Source'!$A:$DJ,34,FALSE))</f>
        <v>92.92</v>
      </c>
      <c r="AK287" s="257">
        <f>IF(VLOOKUP($AU287,'FE Source'!$A:$DJ,35,FALSE)=0,"-",VLOOKUP($AU287,'FE Source'!$A:$DJ,35,FALSE))</f>
        <v>100.61</v>
      </c>
      <c r="AL287" s="326">
        <f>IF(VLOOKUP($AU287,'FE Source'!$A:$Y,19,FALSE)=0,"-",VLOOKUP($AU287,'FE Source'!$A:$Y,19,FALSE))</f>
        <v>99.55</v>
      </c>
      <c r="AM287" s="259">
        <f>IF(VLOOKUP($AU287,'FE Source'!$A:$DJ,36,FALSE)=0,"-",VLOOKUP($AU287,'FE Source'!$A:$DJ,36,FALSE))</f>
        <v>103.77</v>
      </c>
      <c r="AN287" s="165">
        <f>IF(VLOOKUP($AU287,'FE Source'!$A:$W,13,FALSE)=0,"-",VLOOKUP($AU287,'FE Source'!$A:$W,13,FALSE))</f>
        <v>6616.9</v>
      </c>
      <c r="AO287" s="198" t="str">
        <f>IF(J287="no","-",IF(VLOOKUP($AU287,'FE Source'!$A:$W,15,FALSE)=0,"-",VLOOKUP($AU287,'FE Source'!$A:$W,15,FALSE)))</f>
        <v>-</v>
      </c>
      <c r="AP287" s="201" t="str">
        <f>IF(AO287="-","-",IF(VLOOKUP($AU287,'FE Source'!$A:$Z,21,FALSE)=0,"-",IF(VLOOKUP($AU287,'FE Source'!$A:$Z,21,FALSE)=2,"Semi-Annual",IF(VLOOKUP($AU287,'FE Source'!$A:$Z,21,FALSE)=4,"Quarterly",IF(VLOOKUP($AU287,'FE Source'!$A:$Z,21,FALSE)=12,"Monthly","Annual")))))</f>
        <v>-</v>
      </c>
      <c r="AQ287" s="170">
        <f t="array" ref="AQ287">IF(VLOOKUP($AU287,'FE Source'!$A:$W,16,FALSE)=0,"-",VLOOKUP($AU287,'FE Source'!$A:$W,16,FALSE))</f>
        <v>2.08</v>
      </c>
      <c r="AR287" s="175" t="str">
        <f>IF(VLOOKUP($AU287,'FE Source'!$A:$W,17,FALSE)=0,"-",VLOOKUP($AU287,'FE Source'!$A:$W,17,FALSE))</f>
        <v>Neutral</v>
      </c>
      <c r="AS287" s="173">
        <f>IF(VLOOKUP($AU287,'FE Source'!$AN:$AS,4,FALSE)="",VLOOKUP($AU287,'FE Source'!$AN:$AS,3,FALSE),VLOOKUP($AU287,'FE Source'!$AN:$AS,4,FALSE))</f>
        <v>56.12</v>
      </c>
      <c r="AT287" s="179">
        <f>IF(VLOOKUP($AU287,'FE Source'!$AN:$AS,5,FALSE)=0,"-",VLOOKUP($AU287,'FE Source'!$AN:$AS,5,FALSE))</f>
        <v>45783</v>
      </c>
      <c r="AU287" s="177" t="s">
        <v>591</v>
      </c>
      <c r="BE287" s="219">
        <f>IF(VLOOKUP($AU287,'FE Source'!$A:$AK,22,FALSE)=0,"-",VLOOKUP($AU287,'FE Source'!$A:$AK,22,FALSE))</f>
        <v>-16.37</v>
      </c>
      <c r="BF287" s="219">
        <f>IF(VLOOKUP($AU287,'FE Source'!$A:$AK,23,FALSE)=0,"-",VLOOKUP($AU287,'FE Source'!$A:$AK,23,FALSE))</f>
        <v>53.69</v>
      </c>
      <c r="BG287" s="219">
        <f>IF(VLOOKUP($AU287,'FE Source'!$A:$AK,24,FALSE)=0,"-",VLOOKUP($AU287,'FE Source'!$A:$AK,24,FALSE))</f>
        <v>-5.0199999999999996</v>
      </c>
      <c r="BH287" s="219">
        <f>IF(VLOOKUP($AU287,'FE Source'!$A:$AK,25,FALSE)=0,"-",VLOOKUP($AU287,'FE Source'!$A:$AK,25,FALSE))</f>
        <v>-15.94</v>
      </c>
      <c r="BI287" s="219">
        <f>IF(VLOOKUP($AU287,'FE Source'!$A:$AK,26,FALSE)=0,"-",VLOOKUP($AU287,'FE Source'!$A:$AK,26,FALSE))</f>
        <v>32.74</v>
      </c>
      <c r="BJ287" s="219">
        <f>IF(VLOOKUP($AU287,'FE Source'!$A:$AK,27,FALSE)=0,"-",VLOOKUP($AU287,'FE Source'!$A:$AK,27,FALSE))</f>
        <v>26.19</v>
      </c>
      <c r="BK287" s="219">
        <f>IF(VLOOKUP($AU287,'FE Source'!$A:$AK,28,FALSE)=0,"-",VLOOKUP($AU287,'FE Source'!$A:$AK,28,FALSE))</f>
        <v>-8.8000000000000007</v>
      </c>
      <c r="BL287" s="219">
        <f>IF(VLOOKUP($AU287,'FE Source'!$A:$AK,29,FALSE)=0,"-",VLOOKUP($AU287,'FE Source'!$A:$AK,29,FALSE))</f>
        <v>-17.43</v>
      </c>
      <c r="BM287" s="219">
        <f>IF(VLOOKUP($AU287,'FE Source'!$A:$AK,30,FALSE)=0,"-",VLOOKUP($AU287,'FE Source'!$A:$AK,30,FALSE))</f>
        <v>4.71</v>
      </c>
      <c r="BN287" t="str">
        <f>IF(VLOOKUP($AU287,'FE Source'!$A:$AK,31,FALSE)="No Specified Index","-",IF(VLOOKUP($AU287,'FE Source'!$A:$AK,31,FALSE)=0,"-",VLOOKUP($AU287,'FE Source'!$A:$AK,31,FALSE)))</f>
        <v>FTSE Gold Mines Index (Price Return)</v>
      </c>
      <c r="BO287" s="217">
        <f>IF(VLOOKUP($AU287,'FE Source'!$A:$AK,32,FALSE)=0,"-",VLOOKUP($AU287,'FE Source'!$A:$AK,32,FALSE))</f>
        <v>34698</v>
      </c>
      <c r="BP287" s="18">
        <f>IF(VLOOKUP($AU287,'FE Source'!$AZ:$BC,2,FALSE)=0,"-",VLOOKUP($AU287,'FE Source'!$AZ:$BC,2,FALSE))</f>
        <v>-21.49</v>
      </c>
      <c r="BQ287" s="18">
        <f>IF(VLOOKUP($AU287,'FE Source'!$AZ:$BC,3,FALSE)=0,"-",VLOOKUP($AU287,'FE Source'!$AZ:$BC,3,FALSE))</f>
        <v>7.49</v>
      </c>
      <c r="BR287" s="18">
        <f>IF(VLOOKUP($AU287,'FE Source'!$AZ:$BC,4,FALSE)=0,"-",VLOOKUP($AU287,'FE Source'!$AZ:$BC,4,FALSE))</f>
        <v>-17.02</v>
      </c>
    </row>
    <row r="288" spans="1:70" ht="15" customHeight="1">
      <c r="A288" s="3"/>
      <c r="B288" s="159" t="str">
        <f>INDEX('UT - Retail'!$A$7:$A$1409,MATCH(AU288,'UT - Retail'!$U$7:$U$1409,0),1)</f>
        <v xml:space="preserve">Blackrock </v>
      </c>
      <c r="C288" s="712" t="str">
        <f>INDEX('UT - Retail'!$B$7:$B$1409,MATCH(AU288,'UT - Retail'!$U$7:$U$1409,0),1)</f>
        <v>Blackrock World Healthscience A2 AUD-H</v>
      </c>
      <c r="D288" s="713"/>
      <c r="E288" s="146" t="str">
        <f>VLOOKUP(C288,'UT - Retail'!$B:$K,8,FALSE)</f>
        <v>Equities</v>
      </c>
      <c r="F288" s="83" t="str">
        <f>VLOOKUP(C288,'UT - Retail'!$B:$K,9,FALSE)</f>
        <v>Global</v>
      </c>
      <c r="G288" s="83" t="str">
        <f>VLOOKUP(C288,'UT - Retail'!$B:$K,10,FALSE)</f>
        <v>Healthcare</v>
      </c>
      <c r="H288" s="82" t="str">
        <f>VLOOKUP(C288,'UT - Retail'!$B:$N,13,FALSE)</f>
        <v>No</v>
      </c>
      <c r="I288" s="82" t="str">
        <f>VLOOKUP(C288,'UT - Retail'!$B:$Q,14,FALSE)</f>
        <v>No</v>
      </c>
      <c r="J288" s="83" t="str">
        <f>VLOOKUP(C288,'UT - Retail'!$B:$Q,11,FALSE)</f>
        <v>No</v>
      </c>
      <c r="K288" s="130" t="str">
        <f>VLOOKUP(C288,'UT - Retail'!$B:$P,15,FALSE)</f>
        <v>Yes</v>
      </c>
      <c r="L288" s="82" t="str">
        <f>VLOOKUP(C288,'UT - Retail'!$B:$Q,16,FALSE)</f>
        <v>Both</v>
      </c>
      <c r="M288" s="173" t="str">
        <f>VLOOKUP(C288,'UT - Retail'!$B:$K,6,FALSE)</f>
        <v>AUD</v>
      </c>
      <c r="N288" s="173" t="str">
        <f>IFERROR(IF(MATCH(C288,'Portfolio Construction'!$AL:$AL,0),"Yes","No"),"No")</f>
        <v>No</v>
      </c>
      <c r="O288" s="173" t="str">
        <f>IFERROR(IF(MATCH(C288,'Portfolio Construction'!$AN:$AN,0),"Yes","No"),"No")</f>
        <v>No</v>
      </c>
      <c r="P288" s="173" t="str">
        <f>IFERROR(IF(MATCH(C288,'Portfolio Construction'!$AP:$AP,0),"Yes","No"),"No")</f>
        <v>No</v>
      </c>
      <c r="Q288" s="173" t="str">
        <f>IFERROR(IF(MATCH(C288,'Portfolio Construction'!$AR:$AR,0),"Yes","No"),"No")</f>
        <v>No</v>
      </c>
      <c r="R288" s="173" t="str">
        <f>IFERROR(IF(MATCH(C288,'Portfolio Construction'!$AT:$AT,0),"Yes","No"),"No")</f>
        <v>No</v>
      </c>
      <c r="S288" s="173" t="str">
        <f>IFERROR(IF(MATCH(C288,'Portfolio Construction'!$AV:$AV,0),"Yes","No"),"No")</f>
        <v>No</v>
      </c>
      <c r="T288" s="173" t="str">
        <f>IFERROR(IF(MATCH(C288,'Portfolio Construction'!$AX:$AX,0),"Yes","No"),"No")</f>
        <v>No</v>
      </c>
      <c r="U288" s="173" t="str">
        <f>IFERROR(IF(MATCH(C288,'Portfolio Construction'!$AZ:$AZ,0),"Yes","No"),"No")</f>
        <v>No</v>
      </c>
      <c r="V288" s="173" t="str">
        <f>IFERROR(IF(MATCH(C288,'Portfolio Construction'!$BB:$BB,0),"Yes","No"),"No")</f>
        <v>No</v>
      </c>
      <c r="W288" s="619">
        <f>IF(VLOOKUP($AU288,'FE Source'!$A:$W,3,FALSE)=0,"-",VLOOKUP($AU288,'FE Source'!$A:$W,3,FALSE))</f>
        <v>-1.37</v>
      </c>
      <c r="X288" s="618">
        <f>IF(VLOOKUP($AU288,'FE Source'!$A:$W,4,FALSE)=0,"-",VLOOKUP($AU288,'FE Source'!$A:$W,4,FALSE))</f>
        <v>2.19</v>
      </c>
      <c r="Y288" s="618">
        <f>IF(VLOOKUP($AU288,'FE Source'!$A:$W,5,FALSE)=0,"-",VLOOKUP($AU288,'FE Source'!$A:$W,5,FALSE))</f>
        <v>-11.01</v>
      </c>
      <c r="Z288" s="618">
        <f>IF(VLOOKUP($AU288,'FE Source'!$A:$W,6,FALSE)=0,"-",VLOOKUP($AU288,'FE Source'!$A:$W,6,FALSE))</f>
        <v>-10.72</v>
      </c>
      <c r="AA288" s="618">
        <f>IF(VLOOKUP($AU288,'FE Source'!$A:$W,7,FALSE)=0,"-",VLOOKUP($AU288,'FE Source'!$A:$W,7,FALSE))</f>
        <v>-3.94</v>
      </c>
      <c r="AB288" s="618">
        <f>IF(VLOOKUP($AU288,'FE Source'!$A:$W,8,FALSE)=0,"-",VLOOKUP($AU288,'FE Source'!$A:$W,8,FALSE))</f>
        <v>2.0299999999999998</v>
      </c>
      <c r="AC288" s="623">
        <f>IF(VLOOKUP($AU288,'FE Source'!$A:$W,9,FALSE)=0,"-",VLOOKUP($AU288,'FE Source'!$A:$W,9,FALSE))</f>
        <v>3.02</v>
      </c>
      <c r="AD288" s="147">
        <f>IF(VLOOKUP($AU288,'FE Source'!$A:$W,10,FALSE)=0,"-",VLOOKUP($AU288,'FE Source'!$A:$W,10,FALSE))</f>
        <v>1.17</v>
      </c>
      <c r="AE288" s="83">
        <f>IF(VLOOKUP($AU288,'FE Source'!$A:$W,11,FALSE)=0,"-",VLOOKUP($AU288,'FE Source'!$A:$W,11,FALSE))</f>
        <v>15.31</v>
      </c>
      <c r="AF288" s="83">
        <f>IF(VLOOKUP($AU288,'FE Source'!$A:$W,12,FALSE)=0,"-",VLOOKUP($AU288,'FE Source'!$A:$W,12,FALSE))</f>
        <v>-0.01</v>
      </c>
      <c r="AG288" s="131">
        <f>IF(VLOOKUP($AU288,'FE Source'!$A:$W,14,FALSE)=0,"-",VLOOKUP($AU288,'FE Source'!$A:$W,14,FALSE))</f>
        <v>-18.43</v>
      </c>
      <c r="AH288" s="173">
        <f>IF(VLOOKUP($AU288,'FE Source'!$A:$DJ,33,FALSE)=0,"-",VLOOKUP($AU288,'FE Source'!$A:$DJ,33,FALSE))</f>
        <v>141.12</v>
      </c>
      <c r="AI288" s="204">
        <f>IF(VLOOKUP($AU288,'FE Source'!$A:$Y,20,FALSE)=0,"-",VLOOKUP($AU288,'FE Source'!$A:$Y,20,FALSE))</f>
        <v>114.88</v>
      </c>
      <c r="AJ288" s="257">
        <f>IF(VLOOKUP($AU288,'FE Source'!$A:$DJ,34,FALSE)=0,"-",VLOOKUP($AU288,'FE Source'!$A:$DJ,34,FALSE))</f>
        <v>158.63</v>
      </c>
      <c r="AK288" s="257">
        <f>IF(VLOOKUP($AU288,'FE Source'!$A:$DJ,35,FALSE)=0,"-",VLOOKUP($AU288,'FE Source'!$A:$DJ,35,FALSE))</f>
        <v>176.91</v>
      </c>
      <c r="AL288" s="327">
        <f>IF(VLOOKUP($AU288,'FE Source'!$A:$Y,19,FALSE)=0,"-",VLOOKUP($AU288,'FE Source'!$A:$Y,19,FALSE))</f>
        <v>139.27000000000001</v>
      </c>
      <c r="AM288" s="259">
        <f>IF(VLOOKUP($AU288,'FE Source'!$A:$DJ,36,FALSE)=0,"-",VLOOKUP($AU288,'FE Source'!$A:$DJ,36,FALSE))</f>
        <v>125.72</v>
      </c>
      <c r="AN288" s="167">
        <f>IF(VLOOKUP($AU288,'FE Source'!$A:$W,13,FALSE)=0,"-",VLOOKUP($AU288,'FE Source'!$A:$W,13,FALSE))</f>
        <v>17337</v>
      </c>
      <c r="AO288" s="198" t="str">
        <f>IF(J288="no","-",IF(VLOOKUP($AU288,'FE Source'!$A:$W,15,FALSE)=0,"-",VLOOKUP($AU288,'FE Source'!$A:$W,15,FALSE)))</f>
        <v>-</v>
      </c>
      <c r="AP288" s="201" t="str">
        <f>IF(AO288="-","-",IF(VLOOKUP($AU288,'FE Source'!$A:$Z,21,FALSE)=0,"-",IF(VLOOKUP($AU288,'FE Source'!$A:$Z,21,FALSE)=2,"Semi-Annual",IF(VLOOKUP($AU288,'FE Source'!$A:$Z,21,FALSE)=4,"Quarterly",IF(VLOOKUP($AU288,'FE Source'!$A:$Z,21,FALSE)=12,"Monthly","Annual")))))</f>
        <v>-</v>
      </c>
      <c r="AQ288" s="170">
        <f t="array" ref="AQ288">IF(VLOOKUP($AU288,'FE Source'!$A:$W,16,FALSE)=0,"-",VLOOKUP($AU288,'FE Source'!$A:$W,16,FALSE))</f>
        <v>1.73</v>
      </c>
      <c r="AR288" s="175" t="str">
        <f>IF(VLOOKUP($AU288,'FE Source'!$A:$W,17,FALSE)=0,"-",VLOOKUP($AU288,'FE Source'!$A:$W,17,FALSE))</f>
        <v>-</v>
      </c>
      <c r="AS288" s="173">
        <f>IF(VLOOKUP($AU288,'FE Source'!$AN:$AS,4,FALSE)="",VLOOKUP($AU288,'FE Source'!$AN:$AS,3,FALSE),VLOOKUP($AU288,'FE Source'!$AN:$AS,4,FALSE))</f>
        <v>21.1</v>
      </c>
      <c r="AT288" s="180">
        <f>IF(VLOOKUP($AU288,'FE Source'!$AN:$AS,5,FALSE)=0,"-",VLOOKUP($AU288,'FE Source'!$AN:$AS,5,FALSE))</f>
        <v>45783</v>
      </c>
      <c r="AU288" s="178" t="s">
        <v>1473</v>
      </c>
      <c r="BE288" s="219">
        <f>IF(VLOOKUP($AU288,'FE Source'!$A:$AK,22,FALSE)=0,"-",VLOOKUP($AU288,'FE Source'!$A:$AK,22,FALSE))</f>
        <v>1.37</v>
      </c>
      <c r="BF288" s="219">
        <f>IF(VLOOKUP($AU288,'FE Source'!$A:$AK,23,FALSE)=0,"-",VLOOKUP($AU288,'FE Source'!$A:$AK,23,FALSE))</f>
        <v>-5.99</v>
      </c>
      <c r="BG288" s="219">
        <f>IF(VLOOKUP($AU288,'FE Source'!$A:$AK,24,FALSE)=0,"-",VLOOKUP($AU288,'FE Source'!$A:$AK,24,FALSE))</f>
        <v>22.2</v>
      </c>
      <c r="BH288" s="219">
        <f>IF(VLOOKUP($AU288,'FE Source'!$A:$AK,25,FALSE)=0,"-",VLOOKUP($AU288,'FE Source'!$A:$AK,25,FALSE))</f>
        <v>-4.4400000000000004</v>
      </c>
      <c r="BI288" s="219">
        <f>IF(VLOOKUP($AU288,'FE Source'!$A:$AK,26,FALSE)=0,"-",VLOOKUP($AU288,'FE Source'!$A:$AK,26,FALSE))</f>
        <v>21.13</v>
      </c>
      <c r="BJ288" s="219">
        <f>IF(VLOOKUP($AU288,'FE Source'!$A:$AK,27,FALSE)=0,"-",VLOOKUP($AU288,'FE Source'!$A:$AK,27,FALSE))</f>
        <v>20.18</v>
      </c>
      <c r="BK288" s="219">
        <f>IF(VLOOKUP($AU288,'FE Source'!$A:$AK,28,FALSE)=0,"-",VLOOKUP($AU288,'FE Source'!$A:$AK,28,FALSE))</f>
        <v>9.08</v>
      </c>
      <c r="BL288" s="219">
        <f>IF(VLOOKUP($AU288,'FE Source'!$A:$AK,29,FALSE)=0,"-",VLOOKUP($AU288,'FE Source'!$A:$AK,29,FALSE))</f>
        <v>-13.3</v>
      </c>
      <c r="BM288" s="219">
        <f>IF(VLOOKUP($AU288,'FE Source'!$A:$AK,30,FALSE)=0,"-",VLOOKUP($AU288,'FE Source'!$A:$AK,30,FALSE))</f>
        <v>-1.0900000000000001</v>
      </c>
      <c r="BN288" t="str">
        <f>IF(VLOOKUP($AU288,'FE Source'!$A:$AK,31,FALSE)="No Specified Index","-",IF(VLOOKUP($AU288,'FE Source'!$A:$AK,31,FALSE)=0,"-",VLOOKUP($AU288,'FE Source'!$A:$AK,31,FALSE)))</f>
        <v>MSCI World Healthcare</v>
      </c>
      <c r="BO288" s="217">
        <f>IF(VLOOKUP($AU288,'FE Source'!$A:$AK,32,FALSE)=0,"-",VLOOKUP($AU288,'FE Source'!$A:$AK,32,FALSE))</f>
        <v>41696</v>
      </c>
      <c r="BP288" s="18" t="str">
        <f>IF(VLOOKUP($AU288,'FE Source'!$AZ:$BC,2,FALSE)=0,"-",VLOOKUP($AU288,'FE Source'!$AZ:$BC,2,FALSE))</f>
        <v>-</v>
      </c>
      <c r="BQ288" s="18" t="str">
        <f>IF(VLOOKUP($AU288,'FE Source'!$AZ:$BC,3,FALSE)=0,"-",VLOOKUP($AU288,'FE Source'!$AZ:$BC,3,FALSE))</f>
        <v>-</v>
      </c>
      <c r="BR288" s="18" t="str">
        <f>IF(VLOOKUP($AU288,'FE Source'!$AZ:$BC,4,FALSE)=0,"-",VLOOKUP($AU288,'FE Source'!$AZ:$BC,4,FALSE))</f>
        <v>-</v>
      </c>
    </row>
    <row r="289" spans="1:70" ht="15">
      <c r="B289" s="159" t="str">
        <f>INDEX('UT - Retail'!$A$7:$A$1409,MATCH(AU289,'UT - Retail'!$U$7:$U$1409,0),1)</f>
        <v xml:space="preserve">Blackrock </v>
      </c>
      <c r="C289" s="712" t="str">
        <f>INDEX('UT - Retail'!$B$7:$B$1409,MATCH(AU289,'UT - Retail'!$U$7:$U$1409,0),1)</f>
        <v>Blackrock World Healthscience A2 SGD-H</v>
      </c>
      <c r="D289" s="713"/>
      <c r="E289" s="146" t="str">
        <f>VLOOKUP(C289,'UT - Retail'!$B:$K,8,FALSE)</f>
        <v>Equities</v>
      </c>
      <c r="F289" s="83" t="str">
        <f>VLOOKUP(C289,'UT - Retail'!$B:$K,9,FALSE)</f>
        <v>Global</v>
      </c>
      <c r="G289" s="83" t="str">
        <f>VLOOKUP(C289,'UT - Retail'!$B:$K,10,FALSE)</f>
        <v>Healthcare</v>
      </c>
      <c r="H289" s="82" t="str">
        <f>VLOOKUP(C289,'UT - Retail'!$B:$N,13,FALSE)</f>
        <v>No</v>
      </c>
      <c r="I289" s="82" t="str">
        <f>VLOOKUP(C289,'UT - Retail'!$B:$Q,14,FALSE)</f>
        <v>No</v>
      </c>
      <c r="J289" s="83" t="str">
        <f>VLOOKUP(C289,'UT - Retail'!$B:$Q,11,FALSE)</f>
        <v>No</v>
      </c>
      <c r="K289" s="130" t="str">
        <f>VLOOKUP(C289,'UT - Retail'!$B:$P,15,FALSE)</f>
        <v>Yes</v>
      </c>
      <c r="L289" s="82" t="str">
        <f>VLOOKUP(C289,'UT - Retail'!$B:$Q,16,FALSE)</f>
        <v>Both</v>
      </c>
      <c r="M289" s="173" t="str">
        <f>VLOOKUP(C289,'UT - Retail'!$B:$K,6,FALSE)</f>
        <v>SGD</v>
      </c>
      <c r="N289" s="173" t="str">
        <f>IFERROR(IF(MATCH(C289,'Portfolio Construction'!$AL:$AL,0),"Yes","No"),"No")</f>
        <v>No</v>
      </c>
      <c r="O289" s="173" t="str">
        <f>IFERROR(IF(MATCH(C289,'Portfolio Construction'!$AN:$AN,0),"Yes","No"),"No")</f>
        <v>No</v>
      </c>
      <c r="P289" s="173" t="str">
        <f>IFERROR(IF(MATCH(C289,'Portfolio Construction'!$AP:$AP,0),"Yes","No"),"No")</f>
        <v>No</v>
      </c>
      <c r="Q289" s="173" t="str">
        <f>IFERROR(IF(MATCH(C289,'Portfolio Construction'!$AR:$AR,0),"Yes","No"),"No")</f>
        <v>No</v>
      </c>
      <c r="R289" s="173" t="str">
        <f>IFERROR(IF(MATCH(C289,'Portfolio Construction'!$AT:$AT,0),"Yes","No"),"No")</f>
        <v>No</v>
      </c>
      <c r="S289" s="173" t="str">
        <f>IFERROR(IF(MATCH(C289,'Portfolio Construction'!$AV:$AV,0),"Yes","No"),"No")</f>
        <v>No</v>
      </c>
      <c r="T289" s="173" t="str">
        <f>IFERROR(IF(MATCH(C289,'Portfolio Construction'!$AX:$AX,0),"Yes","No"),"No")</f>
        <v>No</v>
      </c>
      <c r="U289" s="173" t="str">
        <f>IFERROR(IF(MATCH(C289,'Portfolio Construction'!$AZ:$AZ,0),"Yes","No"),"No")</f>
        <v>No</v>
      </c>
      <c r="V289" s="173" t="str">
        <f>IFERROR(IF(MATCH(C289,'Portfolio Construction'!$BB:$BB,0),"Yes","No"),"No")</f>
        <v>No</v>
      </c>
      <c r="W289" s="619">
        <f>IF(VLOOKUP($AU289,'FE Source'!$A:$W,3,FALSE)=0,"-",VLOOKUP($AU289,'FE Source'!$A:$W,3,FALSE))</f>
        <v>-0.37</v>
      </c>
      <c r="X289" s="618">
        <f>IF(VLOOKUP($AU289,'FE Source'!$A:$W,4,FALSE)=0,"-",VLOOKUP($AU289,'FE Source'!$A:$W,4,FALSE))</f>
        <v>-0.28000000000000003</v>
      </c>
      <c r="Y289" s="618">
        <f>IF(VLOOKUP($AU289,'FE Source'!$A:$W,5,FALSE)=0,"-",VLOOKUP($AU289,'FE Source'!$A:$W,5,FALSE))</f>
        <v>-6.75</v>
      </c>
      <c r="Z289" s="618">
        <f>IF(VLOOKUP($AU289,'FE Source'!$A:$W,6,FALSE)=0,"-",VLOOKUP($AU289,'FE Source'!$A:$W,6,FALSE))</f>
        <v>-4.8099999999999996</v>
      </c>
      <c r="AA289" s="618">
        <f>IF(VLOOKUP($AU289,'FE Source'!$A:$W,7,FALSE)=0,"-",VLOOKUP($AU289,'FE Source'!$A:$W,7,FALSE))</f>
        <v>1.43</v>
      </c>
      <c r="AB289" s="618">
        <f>IF(VLOOKUP($AU289,'FE Source'!$A:$W,8,FALSE)=0,"-",VLOOKUP($AU289,'FE Source'!$A:$W,8,FALSE))</f>
        <v>4.12</v>
      </c>
      <c r="AC289" s="623">
        <f>IF(VLOOKUP($AU289,'FE Source'!$A:$W,9,FALSE)=0,"-",VLOOKUP($AU289,'FE Source'!$A:$W,9,FALSE))</f>
        <v>5.46</v>
      </c>
      <c r="AD289" s="146">
        <f>IF(VLOOKUP($AU289,'FE Source'!$A:$W,10,FALSE)=0,"-",VLOOKUP($AU289,'FE Source'!$A:$W,10,FALSE))</f>
        <v>1.01</v>
      </c>
      <c r="AE289" s="83">
        <f>IF(VLOOKUP($AU289,'FE Source'!$A:$W,11,FALSE)=0,"-",VLOOKUP($AU289,'FE Source'!$A:$W,11,FALSE))</f>
        <v>12.35</v>
      </c>
      <c r="AF289" s="83" t="str">
        <f>IF(VLOOKUP($AU289,'FE Source'!$A:$W,12,FALSE)=0,"-",VLOOKUP($AU289,'FE Source'!$A:$W,12,FALSE))</f>
        <v>-</v>
      </c>
      <c r="AG289" s="131">
        <f>IF(VLOOKUP($AU289,'FE Source'!$A:$W,14,FALSE)=0,"-",VLOOKUP($AU289,'FE Source'!$A:$W,14,FALSE))</f>
        <v>-13.45</v>
      </c>
      <c r="AH289" s="173">
        <f>IF(VLOOKUP($AU289,'FE Source'!$A:$DJ,33,FALSE)=0,"-",VLOOKUP($AU289,'FE Source'!$A:$DJ,33,FALSE))</f>
        <v>131.44999999999999</v>
      </c>
      <c r="AI289" s="204">
        <f>IF(VLOOKUP($AU289,'FE Source'!$A:$Y,20,FALSE)=0,"-",VLOOKUP($AU289,'FE Source'!$A:$Y,20,FALSE))</f>
        <v>105.92</v>
      </c>
      <c r="AJ289" s="257">
        <f>IF(VLOOKUP($AU289,'FE Source'!$A:$DJ,34,FALSE)=0,"-",VLOOKUP($AU289,'FE Source'!$A:$DJ,34,FALSE))</f>
        <v>114.7</v>
      </c>
      <c r="AK289" s="257">
        <f>IF(VLOOKUP($AU289,'FE Source'!$A:$DJ,35,FALSE)=0,"-",VLOOKUP($AU289,'FE Source'!$A:$DJ,35,FALSE))</f>
        <v>137.97</v>
      </c>
      <c r="AL289" s="327">
        <f>IF(VLOOKUP($AU289,'FE Source'!$A:$Y,19,FALSE)=0,"-",VLOOKUP($AU289,'FE Source'!$A:$Y,19,FALSE))</f>
        <v>106.89</v>
      </c>
      <c r="AM289" s="259">
        <f>IF(VLOOKUP($AU289,'FE Source'!$A:$DJ,36,FALSE)=0,"-",VLOOKUP($AU289,'FE Source'!$A:$DJ,36,FALSE))</f>
        <v>99.6</v>
      </c>
      <c r="AN289" s="167">
        <f>IF(VLOOKUP($AU289,'FE Source'!$A:$W,13,FALSE)=0,"-",VLOOKUP($AU289,'FE Source'!$A:$W,13,FALSE))</f>
        <v>17337</v>
      </c>
      <c r="AO289" s="199" t="str">
        <f>IF(J289="no","-",IF(VLOOKUP($AU289,'FE Source'!$A:$W,15,FALSE)=0,"-",VLOOKUP($AU289,'FE Source'!$A:$W,15,FALSE)))</f>
        <v>-</v>
      </c>
      <c r="AP289" s="202" t="str">
        <f>IF(AO289="-","-",IF(VLOOKUP($AU289,'FE Source'!$A:$Z,21,FALSE)=0,"-",IF(VLOOKUP($AU289,'FE Source'!$A:$Z,21,FALSE)=2,"Semi-Annual",IF(VLOOKUP($AU289,'FE Source'!$A:$Z,21,FALSE)=4,"Quarterly",IF(VLOOKUP($AU289,'FE Source'!$A:$Z,21,FALSE)=12,"Monthly","Annual")))))</f>
        <v>-</v>
      </c>
      <c r="AQ289" s="170">
        <f t="array" ref="AQ289">IF(VLOOKUP($AU289,'FE Source'!$A:$W,16,FALSE)=0,"-",VLOOKUP($AU289,'FE Source'!$A:$W,16,FALSE))</f>
        <v>1.73</v>
      </c>
      <c r="AR289" s="176" t="str">
        <f>IF(VLOOKUP($AU289,'FE Source'!$A:$W,17,FALSE)=0,"-",VLOOKUP($AU289,'FE Source'!$A:$W,17,FALSE))</f>
        <v>-</v>
      </c>
      <c r="AS289" s="174">
        <f>IF(VLOOKUP($AU289,'FE Source'!$AN:$AS,4,FALSE)="",VLOOKUP($AU289,'FE Source'!$AN:$AS,3,FALSE),VLOOKUP($AU289,'FE Source'!$AN:$AS,4,FALSE))</f>
        <v>21.55</v>
      </c>
      <c r="AT289" s="179">
        <f>IF(VLOOKUP($AU289,'FE Source'!$AN:$AS,5,FALSE)=0,"-",VLOOKUP($AU289,'FE Source'!$AN:$AS,5,FALSE))</f>
        <v>45783</v>
      </c>
      <c r="AU289" s="163" t="s">
        <v>1378</v>
      </c>
      <c r="BE289" s="219">
        <f>IF(VLOOKUP($AU289,'FE Source'!$A:$AK,22,FALSE)=0,"-",VLOOKUP($AU289,'FE Source'!$A:$AK,22,FALSE))</f>
        <v>5.04</v>
      </c>
      <c r="BF289" s="219">
        <f>IF(VLOOKUP($AU289,'FE Source'!$A:$AK,23,FALSE)=0,"-",VLOOKUP($AU289,'FE Source'!$A:$AK,23,FALSE))</f>
        <v>-7.99</v>
      </c>
      <c r="BG289" s="219">
        <f>IF(VLOOKUP($AU289,'FE Source'!$A:$AK,24,FALSE)=0,"-",VLOOKUP($AU289,'FE Source'!$A:$AK,24,FALSE))</f>
        <v>21.03</v>
      </c>
      <c r="BH289" s="219">
        <f>IF(VLOOKUP($AU289,'FE Source'!$A:$AK,25,FALSE)=0,"-",VLOOKUP($AU289,'FE Source'!$A:$AK,25,FALSE))</f>
        <v>3.8</v>
      </c>
      <c r="BI289" s="219">
        <f>IF(VLOOKUP($AU289,'FE Source'!$A:$AK,26,FALSE)=0,"-",VLOOKUP($AU289,'FE Source'!$A:$AK,26,FALSE))</f>
        <v>23.37</v>
      </c>
      <c r="BJ289" s="219">
        <f>IF(VLOOKUP($AU289,'FE Source'!$A:$AK,27,FALSE)=0,"-",VLOOKUP($AU289,'FE Source'!$A:$AK,27,FALSE))</f>
        <v>12.56</v>
      </c>
      <c r="BK289" s="219">
        <f>IF(VLOOKUP($AU289,'FE Source'!$A:$AK,28,FALSE)=0,"-",VLOOKUP($AU289,'FE Source'!$A:$AK,28,FALSE))</f>
        <v>14.09</v>
      </c>
      <c r="BL289" s="219">
        <f>IF(VLOOKUP($AU289,'FE Source'!$A:$AK,29,FALSE)=0,"-",VLOOKUP($AU289,'FE Source'!$A:$AK,29,FALSE))</f>
        <v>-5.81</v>
      </c>
      <c r="BM289" s="219">
        <f>IF(VLOOKUP($AU289,'FE Source'!$A:$AK,30,FALSE)=0,"-",VLOOKUP($AU289,'FE Source'!$A:$AK,30,FALSE))</f>
        <v>0.23</v>
      </c>
      <c r="BN289" t="str">
        <f>IF(VLOOKUP($AU289,'FE Source'!$A:$AK,31,FALSE)="No Specified Index","-",IF(VLOOKUP($AU289,'FE Source'!$A:$AK,31,FALSE)=0,"-",VLOOKUP($AU289,'FE Source'!$A:$AK,31,FALSE)))</f>
        <v>MSCI World Healthcare</v>
      </c>
      <c r="BO289" s="217">
        <f>IF(VLOOKUP($AU289,'FE Source'!$A:$AK,32,FALSE)=0,"-",VLOOKUP($AU289,'FE Source'!$A:$AK,32,FALSE))</f>
        <v>41759</v>
      </c>
      <c r="BP289" s="18" t="str">
        <f>IF(VLOOKUP($AU289,'FE Source'!$AZ:$BC,2,FALSE)=0,"-",VLOOKUP($AU289,'FE Source'!$AZ:$BC,2,FALSE))</f>
        <v>-</v>
      </c>
      <c r="BQ289" s="18" t="str">
        <f>IF(VLOOKUP($AU289,'FE Source'!$AZ:$BC,3,FALSE)=0,"-",VLOOKUP($AU289,'FE Source'!$AZ:$BC,3,FALSE))</f>
        <v>-</v>
      </c>
      <c r="BR289" s="18" t="str">
        <f>IF(VLOOKUP($AU289,'FE Source'!$AZ:$BC,4,FALSE)=0,"-",VLOOKUP($AU289,'FE Source'!$AZ:$BC,4,FALSE))</f>
        <v>-</v>
      </c>
    </row>
    <row r="290" spans="1:70" ht="15" customHeight="1">
      <c r="B290" s="159" t="str">
        <f>INDEX('UT - Retail'!$A$7:$A$1409,MATCH(AU290,'UT - Retail'!$U$7:$U$1409,0),1)</f>
        <v xml:space="preserve">Blackrock </v>
      </c>
      <c r="C290" s="710" t="str">
        <f>INDEX('UT - Retail'!$B$7:$B$1409,MATCH(AU290,'UT - Retail'!$U$7:$U$1409,0),1)</f>
        <v>Blackrock World Healthscience A2 USD</v>
      </c>
      <c r="D290" s="711"/>
      <c r="E290" s="147" t="str">
        <f>VLOOKUP(C290,'UT - Retail'!$B:$K,8,FALSE)</f>
        <v>Equities</v>
      </c>
      <c r="F290" s="82" t="str">
        <f>VLOOKUP(C290,'UT - Retail'!$B:$K,9,FALSE)</f>
        <v>Global</v>
      </c>
      <c r="G290" s="82" t="str">
        <f>VLOOKUP(C290,'UT - Retail'!$B:$K,10,FALSE)</f>
        <v>Healthcare</v>
      </c>
      <c r="H290" s="82" t="str">
        <f>VLOOKUP(C290,'UT - Retail'!$B:$N,13,FALSE)</f>
        <v>No</v>
      </c>
      <c r="I290" s="82" t="str">
        <f>VLOOKUP(C290,'UT - Retail'!$B:$Q,14,FALSE)</f>
        <v>No</v>
      </c>
      <c r="J290" s="82" t="str">
        <f>VLOOKUP(C290,'UT - Retail'!$B:$Q,11,FALSE)</f>
        <v>No</v>
      </c>
      <c r="K290" s="130" t="str">
        <f>VLOOKUP(C290,'UT - Retail'!$B:$P,15,FALSE)</f>
        <v>Yes</v>
      </c>
      <c r="L290" s="82" t="str">
        <f>VLOOKUP(C290,'UT - Retail'!$B:$Q,16,FALSE)</f>
        <v>Both</v>
      </c>
      <c r="M290" s="173" t="str">
        <f>VLOOKUP(C290,'UT - Retail'!$B:$K,6,FALSE)</f>
        <v>USD</v>
      </c>
      <c r="N290" s="173" t="str">
        <f>IFERROR(IF(MATCH(C290,'Portfolio Construction'!$AL:$AL,0),"Yes","No"),"No")</f>
        <v>No</v>
      </c>
      <c r="O290" s="173" t="str">
        <f>IFERROR(IF(MATCH(C290,'Portfolio Construction'!$AN:$AN,0),"Yes","No"),"No")</f>
        <v>No</v>
      </c>
      <c r="P290" s="173" t="str">
        <f>IFERROR(IF(MATCH(C290,'Portfolio Construction'!$AP:$AP,0),"Yes","No"),"No")</f>
        <v>No</v>
      </c>
      <c r="Q290" s="173" t="str">
        <f>IFERROR(IF(MATCH(C290,'Portfolio Construction'!$AR:$AR,0),"Yes","No"),"No")</f>
        <v>No</v>
      </c>
      <c r="R290" s="173" t="str">
        <f>IFERROR(IF(MATCH(C290,'Portfolio Construction'!$AT:$AT,0),"Yes","No"),"No")</f>
        <v>No</v>
      </c>
      <c r="S290" s="173" t="str">
        <f>IFERROR(IF(MATCH(C290,'Portfolio Construction'!$AV:$AV,0),"Yes","No"),"No")</f>
        <v>No</v>
      </c>
      <c r="T290" s="173" t="str">
        <f>IFERROR(IF(MATCH(C290,'Portfolio Construction'!$AX:$AX,0),"Yes","No"),"No")</f>
        <v>No</v>
      </c>
      <c r="U290" s="173" t="str">
        <f>IFERROR(IF(MATCH(C290,'Portfolio Construction'!$AZ:$AZ,0),"Yes","No"),"No")</f>
        <v>No</v>
      </c>
      <c r="V290" s="173" t="str">
        <f>IFERROR(IF(MATCH(C290,'Portfolio Construction'!$BB:$BB,0),"Yes","No"),"No")</f>
        <v>No</v>
      </c>
      <c r="W290" s="619">
        <f>IF(VLOOKUP($AU290,'FE Source'!$A:$W,3,FALSE)=0,"-",VLOOKUP($AU290,'FE Source'!$A:$W,3,FALSE))</f>
        <v>-4.93</v>
      </c>
      <c r="X290" s="618">
        <f>IF(VLOOKUP($AU290,'FE Source'!$A:$W,4,FALSE)=0,"-",VLOOKUP($AU290,'FE Source'!$A:$W,4,FALSE))</f>
        <v>-3.87</v>
      </c>
      <c r="Y290" s="618">
        <f>IF(VLOOKUP($AU290,'FE Source'!$A:$W,5,FALSE)=0,"-",VLOOKUP($AU290,'FE Source'!$A:$W,5,FALSE))</f>
        <v>-8.6999999999999993</v>
      </c>
      <c r="Z290" s="618">
        <f>IF(VLOOKUP($AU290,'FE Source'!$A:$W,6,FALSE)=0,"-",VLOOKUP($AU290,'FE Source'!$A:$W,6,FALSE))</f>
        <v>-7.07</v>
      </c>
      <c r="AA290" s="618">
        <f>IF(VLOOKUP($AU290,'FE Source'!$A:$W,7,FALSE)=0,"-",VLOOKUP($AU290,'FE Source'!$A:$W,7,FALSE))</f>
        <v>0.83</v>
      </c>
      <c r="AB290" s="618">
        <f>IF(VLOOKUP($AU290,'FE Source'!$A:$W,8,FALSE)=0,"-",VLOOKUP($AU290,'FE Source'!$A:$W,8,FALSE))</f>
        <v>3.3</v>
      </c>
      <c r="AC290" s="623">
        <f>IF(VLOOKUP($AU290,'FE Source'!$A:$W,9,FALSE)=0,"-",VLOOKUP($AU290,'FE Source'!$A:$W,9,FALSE))</f>
        <v>6.15</v>
      </c>
      <c r="AD290" s="147">
        <f>IF(VLOOKUP($AU290,'FE Source'!$A:$W,10,FALSE)=0,"-",VLOOKUP($AU290,'FE Source'!$A:$W,10,FALSE))</f>
        <v>0.26</v>
      </c>
      <c r="AE290" s="82">
        <f>IF(VLOOKUP($AU290,'FE Source'!$A:$W,11,FALSE)=0,"-",VLOOKUP($AU290,'FE Source'!$A:$W,11,FALSE))</f>
        <v>10.86</v>
      </c>
      <c r="AF290" s="82" t="str">
        <f>IF(VLOOKUP($AU290,'FE Source'!$A:$W,12,FALSE)=0,"-",VLOOKUP($AU290,'FE Source'!$A:$W,12,FALSE))</f>
        <v>-</v>
      </c>
      <c r="AG290" s="130">
        <f>IF(VLOOKUP($AU290,'FE Source'!$A:$W,14,FALSE)=0,"-",VLOOKUP($AU290,'FE Source'!$A:$W,14,FALSE))</f>
        <v>-11.24</v>
      </c>
      <c r="AH290" s="173">
        <f>IF(VLOOKUP($AU290,'FE Source'!$A:$DJ,33,FALSE)=0,"-",VLOOKUP($AU290,'FE Source'!$A:$DJ,33,FALSE))</f>
        <v>24.96</v>
      </c>
      <c r="AI290" s="203">
        <f>IF(VLOOKUP($AU290,'FE Source'!$A:$Y,20,FALSE)=0,"-",VLOOKUP($AU290,'FE Source'!$A:$Y,20,FALSE))</f>
        <v>43.03</v>
      </c>
      <c r="AJ290" s="257">
        <f>IF(VLOOKUP($AU290,'FE Source'!$A:$DJ,34,FALSE)=0,"-",VLOOKUP($AU290,'FE Source'!$A:$DJ,34,FALSE))</f>
        <v>59.87</v>
      </c>
      <c r="AK290" s="257">
        <f>IF(VLOOKUP($AU290,'FE Source'!$A:$DJ,35,FALSE)=0,"-",VLOOKUP($AU290,'FE Source'!$A:$DJ,35,FALSE))</f>
        <v>72.14</v>
      </c>
      <c r="AL290" s="326">
        <f>IF(VLOOKUP($AU290,'FE Source'!$A:$Y,19,FALSE)=0,"-",VLOOKUP($AU290,'FE Source'!$A:$Y,19,FALSE))</f>
        <v>42.84</v>
      </c>
      <c r="AM290" s="259">
        <f>IF(VLOOKUP($AU290,'FE Source'!$A:$DJ,36,FALSE)=0,"-",VLOOKUP($AU290,'FE Source'!$A:$DJ,36,FALSE))</f>
        <v>44.23</v>
      </c>
      <c r="AN290" s="165">
        <f>IF(VLOOKUP($AU290,'FE Source'!$A:$W,13,FALSE)=0,"-",VLOOKUP($AU290,'FE Source'!$A:$W,13,FALSE))</f>
        <v>17337</v>
      </c>
      <c r="AO290" s="198" t="str">
        <f>IF(J290="no","-",IF(VLOOKUP($AU290,'FE Source'!$A:$W,15,FALSE)=0,"-",VLOOKUP($AU290,'FE Source'!$A:$W,15,FALSE)))</f>
        <v>-</v>
      </c>
      <c r="AP290" s="201" t="str">
        <f>IF(AO290="-","-",IF(VLOOKUP($AU290,'FE Source'!$A:$Z,21,FALSE)=0,"-",IF(VLOOKUP($AU290,'FE Source'!$A:$Z,21,FALSE)=2,"Semi-Annual",IF(VLOOKUP($AU290,'FE Source'!$A:$Z,21,FALSE)=4,"Quarterly",IF(VLOOKUP($AU290,'FE Source'!$A:$Z,21,FALSE)=12,"Monthly","Annual")))))</f>
        <v>-</v>
      </c>
      <c r="AQ290" s="170">
        <f t="array" ref="AQ290">IF(VLOOKUP($AU290,'FE Source'!$A:$W,16,FALSE)=0,"-",VLOOKUP($AU290,'FE Source'!$A:$W,16,FALSE))</f>
        <v>1.76</v>
      </c>
      <c r="AR290" s="175" t="str">
        <f>IF(VLOOKUP($AU290,'FE Source'!$A:$W,17,FALSE)=0,"-",VLOOKUP($AU290,'FE Source'!$A:$W,17,FALSE))</f>
        <v>Neutral</v>
      </c>
      <c r="AS290" s="173">
        <f>IF(VLOOKUP($AU290,'FE Source'!$AN:$AS,4,FALSE)="",VLOOKUP($AU290,'FE Source'!$AN:$AS,3,FALSE),VLOOKUP($AU290,'FE Source'!$AN:$AS,4,FALSE))</f>
        <v>66.72</v>
      </c>
      <c r="AT290" s="179">
        <f>IF(VLOOKUP($AU290,'FE Source'!$AN:$AS,5,FALSE)=0,"-",VLOOKUP($AU290,'FE Source'!$AN:$AS,5,FALSE))</f>
        <v>45783</v>
      </c>
      <c r="AU290" s="177" t="s">
        <v>1377</v>
      </c>
      <c r="BE290" s="219">
        <f>IF(VLOOKUP($AU290,'FE Source'!$A:$AK,22,FALSE)=0,"-",VLOOKUP($AU290,'FE Source'!$A:$AK,22,FALSE))</f>
        <v>11.94</v>
      </c>
      <c r="BF290" s="219">
        <f>IF(VLOOKUP($AU290,'FE Source'!$A:$AK,23,FALSE)=0,"-",VLOOKUP($AU290,'FE Source'!$A:$AK,23,FALSE))</f>
        <v>-6.33</v>
      </c>
      <c r="BG290" s="219">
        <f>IF(VLOOKUP($AU290,'FE Source'!$A:$AK,24,FALSE)=0,"-",VLOOKUP($AU290,'FE Source'!$A:$AK,24,FALSE))</f>
        <v>12.65</v>
      </c>
      <c r="BH290" s="219">
        <f>IF(VLOOKUP($AU290,'FE Source'!$A:$AK,25,FALSE)=0,"-",VLOOKUP($AU290,'FE Source'!$A:$AK,25,FALSE))</f>
        <v>7.07</v>
      </c>
      <c r="BI290" s="219">
        <f>IF(VLOOKUP($AU290,'FE Source'!$A:$AK,26,FALSE)=0,"-",VLOOKUP($AU290,'FE Source'!$A:$AK,26,FALSE))</f>
        <v>22.69</v>
      </c>
      <c r="BJ290" s="219">
        <f>IF(VLOOKUP($AU290,'FE Source'!$A:$AK,27,FALSE)=0,"-",VLOOKUP($AU290,'FE Source'!$A:$AK,27,FALSE))</f>
        <v>12.04</v>
      </c>
      <c r="BK290" s="219">
        <f>IF(VLOOKUP($AU290,'FE Source'!$A:$AK,28,FALSE)=0,"-",VLOOKUP($AU290,'FE Source'!$A:$AK,28,FALSE))</f>
        <v>16.48</v>
      </c>
      <c r="BL290" s="219">
        <f>IF(VLOOKUP($AU290,'FE Source'!$A:$AK,29,FALSE)=0,"-",VLOOKUP($AU290,'FE Source'!$A:$AK,29,FALSE))</f>
        <v>-5.7</v>
      </c>
      <c r="BM290" s="219">
        <f>IF(VLOOKUP($AU290,'FE Source'!$A:$AK,30,FALSE)=0,"-",VLOOKUP($AU290,'FE Source'!$A:$AK,30,FALSE))</f>
        <v>0.5</v>
      </c>
      <c r="BN290" t="str">
        <f>IF(VLOOKUP($AU290,'FE Source'!$A:$AK,31,FALSE)="No Specified Index","-",IF(VLOOKUP($AU290,'FE Source'!$A:$AK,31,FALSE)=0,"-",VLOOKUP($AU290,'FE Source'!$A:$AK,31,FALSE)))</f>
        <v>MSCI World Healthcare</v>
      </c>
      <c r="BO290" s="217">
        <f>IF(VLOOKUP($AU290,'FE Source'!$A:$AK,32,FALSE)=0,"-",VLOOKUP($AU290,'FE Source'!$A:$AK,32,FALSE))</f>
        <v>36987</v>
      </c>
      <c r="BP290" s="18">
        <f>IF(VLOOKUP($AU290,'FE Source'!$AZ:$BC,2,FALSE)=0,"-",VLOOKUP($AU290,'FE Source'!$AZ:$BC,2,FALSE))</f>
        <v>-2.79</v>
      </c>
      <c r="BQ290" s="18">
        <f>IF(VLOOKUP($AU290,'FE Source'!$AZ:$BC,3,FALSE)=0,"-",VLOOKUP($AU290,'FE Source'!$AZ:$BC,3,FALSE))</f>
        <v>-4.01</v>
      </c>
      <c r="BR290" s="18">
        <f>IF(VLOOKUP($AU290,'FE Source'!$AZ:$BC,4,FALSE)=0,"-",VLOOKUP($AU290,'FE Source'!$AZ:$BC,4,FALSE))</f>
        <v>-2.86</v>
      </c>
    </row>
    <row r="291" spans="1:70" ht="15" customHeight="1">
      <c r="B291" s="159" t="str">
        <f>INDEX('UT - Retail'!$A$7:$A$1409,MATCH(AU291,'UT - Retail'!$U$7:$U$1409,0),1)</f>
        <v xml:space="preserve">Blackrock </v>
      </c>
      <c r="C291" s="710" t="str">
        <f>INDEX('UT - Retail'!$B$7:$B$1409,MATCH(AU291,'UT - Retail'!$U$7:$U$1409,0),1)</f>
        <v>Blackrock World Mining A2 AUD-H</v>
      </c>
      <c r="D291" s="711"/>
      <c r="E291" s="147" t="str">
        <f>VLOOKUP(C291,'UT - Retail'!$B:$K,8,FALSE)</f>
        <v>Equities</v>
      </c>
      <c r="F291" s="82" t="str">
        <f>VLOOKUP(C291,'UT - Retail'!$B:$K,9,FALSE)</f>
        <v>Global</v>
      </c>
      <c r="G291" s="82" t="str">
        <f>VLOOKUP(C291,'UT - Retail'!$B:$K,10,FALSE)</f>
        <v>Resources</v>
      </c>
      <c r="H291" s="82" t="str">
        <f>VLOOKUP(C291,'UT - Retail'!$B:$N,13,FALSE)</f>
        <v>No</v>
      </c>
      <c r="I291" s="82" t="str">
        <f>VLOOKUP(C291,'UT - Retail'!$B:$Q,14,FALSE)</f>
        <v>No</v>
      </c>
      <c r="J291" s="82" t="str">
        <f>VLOOKUP(C291,'UT - Retail'!$B:$Q,11,FALSE)</f>
        <v>No</v>
      </c>
      <c r="K291" s="130" t="str">
        <f>VLOOKUP(C291,'UT - Retail'!$B:$P,15,FALSE)</f>
        <v>Yes</v>
      </c>
      <c r="L291" s="82" t="str">
        <f>VLOOKUP(C291,'UT - Retail'!$B:$Q,16,FALSE)</f>
        <v>iFast</v>
      </c>
      <c r="M291" s="173" t="str">
        <f>VLOOKUP(C291,'UT - Retail'!$B:$K,6,FALSE)</f>
        <v>AUD</v>
      </c>
      <c r="N291" s="173" t="str">
        <f>IFERROR(IF(MATCH(C291,'Portfolio Construction'!$AL:$AL,0),"Yes","No"),"No")</f>
        <v>No</v>
      </c>
      <c r="O291" s="173" t="str">
        <f>IFERROR(IF(MATCH(C291,'Portfolio Construction'!$AN:$AN,0),"Yes","No"),"No")</f>
        <v>No</v>
      </c>
      <c r="P291" s="173" t="str">
        <f>IFERROR(IF(MATCH(C291,'Portfolio Construction'!$AP:$AP,0),"Yes","No"),"No")</f>
        <v>No</v>
      </c>
      <c r="Q291" s="173" t="str">
        <f>IFERROR(IF(MATCH(C291,'Portfolio Construction'!$AR:$AR,0),"Yes","No"),"No")</f>
        <v>No</v>
      </c>
      <c r="R291" s="173" t="str">
        <f>IFERROR(IF(MATCH(C291,'Portfolio Construction'!$AT:$AT,0),"Yes","No"),"No")</f>
        <v>No</v>
      </c>
      <c r="S291" s="173" t="str">
        <f>IFERROR(IF(MATCH(C291,'Portfolio Construction'!$AV:$AV,0),"Yes","No"),"No")</f>
        <v>No</v>
      </c>
      <c r="T291" s="173" t="str">
        <f>IFERROR(IF(MATCH(C291,'Portfolio Construction'!$AX:$AX,0),"Yes","No"),"No")</f>
        <v>No</v>
      </c>
      <c r="U291" s="173" t="str">
        <f>IFERROR(IF(MATCH(C291,'Portfolio Construction'!$AZ:$AZ,0),"Yes","No"),"No")</f>
        <v>No</v>
      </c>
      <c r="V291" s="173" t="str">
        <f>IFERROR(IF(MATCH(C291,'Portfolio Construction'!$BB:$BB,0),"Yes","No"),"No")</f>
        <v>No</v>
      </c>
      <c r="W291" s="619">
        <f>IF(VLOOKUP($AU291,'FE Source'!$A:$W,3,FALSE)=0,"-",VLOOKUP($AU291,'FE Source'!$A:$W,3,FALSE))</f>
        <v>6.69</v>
      </c>
      <c r="X291" s="618">
        <f>IF(VLOOKUP($AU291,'FE Source'!$A:$W,4,FALSE)=0,"-",VLOOKUP($AU291,'FE Source'!$A:$W,4,FALSE))</f>
        <v>15.45</v>
      </c>
      <c r="Y291" s="618">
        <f>IF(VLOOKUP($AU291,'FE Source'!$A:$W,5,FALSE)=0,"-",VLOOKUP($AU291,'FE Source'!$A:$W,5,FALSE))</f>
        <v>-9.5500000000000007</v>
      </c>
      <c r="Z291" s="618">
        <f>IF(VLOOKUP($AU291,'FE Source'!$A:$W,6,FALSE)=0,"-",VLOOKUP($AU291,'FE Source'!$A:$W,6,FALSE))</f>
        <v>-14.27</v>
      </c>
      <c r="AA291" s="618">
        <f>IF(VLOOKUP($AU291,'FE Source'!$A:$W,7,FALSE)=0,"-",VLOOKUP($AU291,'FE Source'!$A:$W,7,FALSE))</f>
        <v>-9.8800000000000008</v>
      </c>
      <c r="AB291" s="618">
        <f>IF(VLOOKUP($AU291,'FE Source'!$A:$W,8,FALSE)=0,"-",VLOOKUP($AU291,'FE Source'!$A:$W,8,FALSE))</f>
        <v>7.31</v>
      </c>
      <c r="AC291" s="623">
        <f>IF(VLOOKUP($AU291,'FE Source'!$A:$W,9,FALSE)=0,"-",VLOOKUP($AU291,'FE Source'!$A:$W,9,FALSE))</f>
        <v>0.56999999999999995</v>
      </c>
      <c r="AD291" s="147">
        <f>IF(VLOOKUP($AU291,'FE Source'!$A:$W,10,FALSE)=0,"-",VLOOKUP($AU291,'FE Source'!$A:$W,10,FALSE))</f>
        <v>0.76</v>
      </c>
      <c r="AE291" s="82">
        <f>IF(VLOOKUP($AU291,'FE Source'!$A:$W,11,FALSE)=0,"-",VLOOKUP($AU291,'FE Source'!$A:$W,11,FALSE))</f>
        <v>29.33</v>
      </c>
      <c r="AF291" s="82">
        <f>IF(VLOOKUP($AU291,'FE Source'!$A:$W,12,FALSE)=0,"-",VLOOKUP($AU291,'FE Source'!$A:$W,12,FALSE))</f>
        <v>-0.05</v>
      </c>
      <c r="AG291" s="130">
        <f>IF(VLOOKUP($AU291,'FE Source'!$A:$W,14,FALSE)=0,"-",VLOOKUP($AU291,'FE Source'!$A:$W,14,FALSE))</f>
        <v>-36.520000000000003</v>
      </c>
      <c r="AH291" s="173">
        <f>IF(VLOOKUP($AU291,'FE Source'!$A:$DJ,33,FALSE)=0,"-",VLOOKUP($AU291,'FE Source'!$A:$DJ,33,FALSE))</f>
        <v>15.22</v>
      </c>
      <c r="AI291" s="203">
        <f>IF(VLOOKUP($AU291,'FE Source'!$A:$Y,20,FALSE)=0,"-",VLOOKUP($AU291,'FE Source'!$A:$Y,20,FALSE))</f>
        <v>34.270000000000003</v>
      </c>
      <c r="AJ291" s="257">
        <f>IF(VLOOKUP($AU291,'FE Source'!$A:$DJ,34,FALSE)=0,"-",VLOOKUP($AU291,'FE Source'!$A:$DJ,34,FALSE))</f>
        <v>54.13</v>
      </c>
      <c r="AK291" s="257">
        <f>IF(VLOOKUP($AU291,'FE Source'!$A:$DJ,35,FALSE)=0,"-",VLOOKUP($AU291,'FE Source'!$A:$DJ,35,FALSE))</f>
        <v>136.43</v>
      </c>
      <c r="AL291" s="326">
        <f>IF(VLOOKUP($AU291,'FE Source'!$A:$Y,19,FALSE)=0,"-",VLOOKUP($AU291,'FE Source'!$A:$Y,19,FALSE))</f>
        <v>102.01</v>
      </c>
      <c r="AM291" s="259">
        <f>IF(VLOOKUP($AU291,'FE Source'!$A:$DJ,36,FALSE)=0,"-",VLOOKUP($AU291,'FE Source'!$A:$DJ,36,FALSE))</f>
        <v>90.47</v>
      </c>
      <c r="AN291" s="165">
        <f>IF(VLOOKUP($AU291,'FE Source'!$A:$W,13,FALSE)=0,"-",VLOOKUP($AU291,'FE Source'!$A:$W,13,FALSE))</f>
        <v>5371.3</v>
      </c>
      <c r="AO291" s="198" t="str">
        <f>IF(J291="no","-",IF(VLOOKUP($AU291,'FE Source'!$A:$W,15,FALSE)=0,"-",VLOOKUP($AU291,'FE Source'!$A:$W,15,FALSE)))</f>
        <v>-</v>
      </c>
      <c r="AP291" s="201" t="str">
        <f>IF(AO291="-","-",IF(VLOOKUP($AU291,'FE Source'!$A:$Z,21,FALSE)=0,"-",IF(VLOOKUP($AU291,'FE Source'!$A:$Z,21,FALSE)=2,"Semi-Annual",IF(VLOOKUP($AU291,'FE Source'!$A:$Z,21,FALSE)=4,"Quarterly",IF(VLOOKUP($AU291,'FE Source'!$A:$Z,21,FALSE)=12,"Monthly","Annual")))))</f>
        <v>-</v>
      </c>
      <c r="AQ291" s="170">
        <f t="array" ref="AQ291">IF(VLOOKUP($AU291,'FE Source'!$A:$W,16,FALSE)=0,"-",VLOOKUP($AU291,'FE Source'!$A:$W,16,FALSE))</f>
        <v>2.02</v>
      </c>
      <c r="AR291" s="175" t="str">
        <f>IF(VLOOKUP($AU291,'FE Source'!$A:$W,17,FALSE)=0,"-",VLOOKUP($AU291,'FE Source'!$A:$W,17,FALSE))</f>
        <v>-</v>
      </c>
      <c r="AS291" s="173">
        <f>IF(VLOOKUP($AU291,'FE Source'!$AN:$AS,4,FALSE)="",VLOOKUP($AU291,'FE Source'!$AN:$AS,3,FALSE),VLOOKUP($AU291,'FE Source'!$AN:$AS,4,FALSE))</f>
        <v>10.7</v>
      </c>
      <c r="AT291" s="179">
        <f>IF(VLOOKUP($AU291,'FE Source'!$AN:$AS,5,FALSE)=0,"-",VLOOKUP($AU291,'FE Source'!$AN:$AS,5,FALSE))</f>
        <v>45783</v>
      </c>
      <c r="AU291" s="163" t="s">
        <v>5292</v>
      </c>
      <c r="BE291" s="219">
        <f>IF(VLOOKUP($AU291,'FE Source'!$A:$AK,22,FALSE)=0,"-",VLOOKUP($AU291,'FE Source'!$A:$AK,22,FALSE))</f>
        <v>-44.28</v>
      </c>
      <c r="BF291" s="219">
        <f>IF(VLOOKUP($AU291,'FE Source'!$A:$AK,23,FALSE)=0,"-",VLOOKUP($AU291,'FE Source'!$A:$AK,23,FALSE))</f>
        <v>52.14</v>
      </c>
      <c r="BG291" s="219">
        <f>IF(VLOOKUP($AU291,'FE Source'!$A:$AK,24,FALSE)=0,"-",VLOOKUP($AU291,'FE Source'!$A:$AK,24,FALSE))</f>
        <v>30.61</v>
      </c>
      <c r="BH291" s="219">
        <f>IF(VLOOKUP($AU291,'FE Source'!$A:$AK,25,FALSE)=0,"-",VLOOKUP($AU291,'FE Source'!$A:$AK,25,FALSE))</f>
        <v>-25.29</v>
      </c>
      <c r="BI291" s="219">
        <f>IF(VLOOKUP($AU291,'FE Source'!$A:$AK,26,FALSE)=0,"-",VLOOKUP($AU291,'FE Source'!$A:$AK,26,FALSE))</f>
        <v>15.68</v>
      </c>
      <c r="BJ291" s="219">
        <f>IF(VLOOKUP($AU291,'FE Source'!$A:$AK,27,FALSE)=0,"-",VLOOKUP($AU291,'FE Source'!$A:$AK,27,FALSE))</f>
        <v>36.979999999999997</v>
      </c>
      <c r="BK291" s="219">
        <f>IF(VLOOKUP($AU291,'FE Source'!$A:$AK,28,FALSE)=0,"-",VLOOKUP($AU291,'FE Source'!$A:$AK,28,FALSE))</f>
        <v>9.6</v>
      </c>
      <c r="BL291" s="219">
        <f>IF(VLOOKUP($AU291,'FE Source'!$A:$AK,29,FALSE)=0,"-",VLOOKUP($AU291,'FE Source'!$A:$AK,29,FALSE))</f>
        <v>-10.18</v>
      </c>
      <c r="BM291" s="219">
        <f>IF(VLOOKUP($AU291,'FE Source'!$A:$AK,30,FALSE)=0,"-",VLOOKUP($AU291,'FE Source'!$A:$AK,30,FALSE))</f>
        <v>-4.5599999999999996</v>
      </c>
      <c r="BN291" t="str">
        <f>IF(VLOOKUP($AU291,'FE Source'!$A:$AK,31,FALSE)="No Specified Index","-",IF(VLOOKUP($AU291,'FE Source'!$A:$AK,31,FALSE)=0,"-",VLOOKUP($AU291,'FE Source'!$A:$AK,31,FALSE)))</f>
        <v>MSCI ACWI Metals &amp; Mining 30% Buffer 10/40 (1994)</v>
      </c>
      <c r="BO291" s="217">
        <f>IF(VLOOKUP($AU291,'FE Source'!$A:$AK,32,FALSE)=0,"-",VLOOKUP($AU291,'FE Source'!$A:$AK,32,FALSE))</f>
        <v>41696</v>
      </c>
      <c r="BP291" s="18" t="str">
        <f>IF(VLOOKUP($AU291,'FE Source'!$AZ:$BC,2,FALSE)=0,"-",VLOOKUP($AU291,'FE Source'!$AZ:$BC,2,FALSE))</f>
        <v>-</v>
      </c>
      <c r="BQ291" s="18" t="str">
        <f>IF(VLOOKUP($AU291,'FE Source'!$AZ:$BC,3,FALSE)=0,"-",VLOOKUP($AU291,'FE Source'!$AZ:$BC,3,FALSE))</f>
        <v>-</v>
      </c>
      <c r="BR291" s="18" t="str">
        <f>IF(VLOOKUP($AU291,'FE Source'!$AZ:$BC,4,FALSE)=0,"-",VLOOKUP($AU291,'FE Source'!$AZ:$BC,4,FALSE))</f>
        <v>-</v>
      </c>
    </row>
    <row r="292" spans="1:70" ht="15" customHeight="1">
      <c r="B292" s="159" t="str">
        <f>INDEX('UT - Retail'!$A$7:$A$1409,MATCH(AU292,'UT - Retail'!$U$7:$U$1409,0),1)</f>
        <v xml:space="preserve">Blackrock </v>
      </c>
      <c r="C292" s="710" t="str">
        <f>INDEX('UT - Retail'!$B$7:$B$1409,MATCH(AU292,'UT - Retail'!$U$7:$U$1409,0),1)</f>
        <v>Blackrock World Mining A2 SGD-H</v>
      </c>
      <c r="D292" s="711"/>
      <c r="E292" s="147" t="str">
        <f>VLOOKUP(C292,'UT - Retail'!$B:$K,8,FALSE)</f>
        <v>Equities</v>
      </c>
      <c r="F292" s="82" t="str">
        <f>VLOOKUP(C292,'UT - Retail'!$B:$K,9,FALSE)</f>
        <v>Global</v>
      </c>
      <c r="G292" s="82" t="str">
        <f>VLOOKUP(C292,'UT - Retail'!$B:$K,10,FALSE)</f>
        <v>Resources</v>
      </c>
      <c r="H292" s="82" t="str">
        <f>VLOOKUP(C292,'UT - Retail'!$B:$N,13,FALSE)</f>
        <v>No</v>
      </c>
      <c r="I292" s="82" t="str">
        <f>VLOOKUP(C292,'UT - Retail'!$B:$Q,14,FALSE)</f>
        <v>No</v>
      </c>
      <c r="J292" s="82" t="str">
        <f>VLOOKUP(C292,'UT - Retail'!$B:$Q,11,FALSE)</f>
        <v>No</v>
      </c>
      <c r="K292" s="130" t="str">
        <f>VLOOKUP(C292,'UT - Retail'!$B:$P,15,FALSE)</f>
        <v>Yes</v>
      </c>
      <c r="L292" s="82" t="str">
        <f>VLOOKUP(C292,'UT - Retail'!$B:$Q,16,FALSE)</f>
        <v>Both</v>
      </c>
      <c r="M292" s="173" t="str">
        <f>VLOOKUP(C292,'UT - Retail'!$B:$K,6,FALSE)</f>
        <v>SGD</v>
      </c>
      <c r="N292" s="173" t="str">
        <f>IFERROR(IF(MATCH(C292,'Portfolio Construction'!$AL:$AL,0),"Yes","No"),"No")</f>
        <v>No</v>
      </c>
      <c r="O292" s="173" t="str">
        <f>IFERROR(IF(MATCH(C292,'Portfolio Construction'!$AN:$AN,0),"Yes","No"),"No")</f>
        <v>No</v>
      </c>
      <c r="P292" s="173" t="str">
        <f>IFERROR(IF(MATCH(C292,'Portfolio Construction'!$AP:$AP,0),"Yes","No"),"No")</f>
        <v>No</v>
      </c>
      <c r="Q292" s="173" t="str">
        <f>IFERROR(IF(MATCH(C292,'Portfolio Construction'!$AR:$AR,0),"Yes","No"),"No")</f>
        <v>No</v>
      </c>
      <c r="R292" s="173" t="str">
        <f>IFERROR(IF(MATCH(C292,'Portfolio Construction'!$AT:$AT,0),"Yes","No"),"No")</f>
        <v>No</v>
      </c>
      <c r="S292" s="173" t="str">
        <f>IFERROR(IF(MATCH(C292,'Portfolio Construction'!$AV:$AV,0),"Yes","No"),"No")</f>
        <v>No</v>
      </c>
      <c r="T292" s="173" t="str">
        <f>IFERROR(IF(MATCH(C292,'Portfolio Construction'!$AX:$AX,0),"Yes","No"),"No")</f>
        <v>No</v>
      </c>
      <c r="U292" s="173" t="str">
        <f>IFERROR(IF(MATCH(C292,'Portfolio Construction'!$AZ:$AZ,0),"Yes","No"),"No")</f>
        <v>No</v>
      </c>
      <c r="V292" s="173" t="str">
        <f>IFERROR(IF(MATCH(C292,'Portfolio Construction'!$BB:$BB,0),"Yes","No"),"No")</f>
        <v>No</v>
      </c>
      <c r="W292" s="619">
        <f>IF(VLOOKUP($AU292,'FE Source'!$A:$W,3,FALSE)=0,"-",VLOOKUP($AU292,'FE Source'!$A:$W,3,FALSE))</f>
        <v>7.97</v>
      </c>
      <c r="X292" s="618">
        <f>IF(VLOOKUP($AU292,'FE Source'!$A:$W,4,FALSE)=0,"-",VLOOKUP($AU292,'FE Source'!$A:$W,4,FALSE))</f>
        <v>12.69</v>
      </c>
      <c r="Y292" s="618">
        <f>IF(VLOOKUP($AU292,'FE Source'!$A:$W,5,FALSE)=0,"-",VLOOKUP($AU292,'FE Source'!$A:$W,5,FALSE))</f>
        <v>-4.9800000000000004</v>
      </c>
      <c r="Z292" s="618">
        <f>IF(VLOOKUP($AU292,'FE Source'!$A:$W,6,FALSE)=0,"-",VLOOKUP($AU292,'FE Source'!$A:$W,6,FALSE))</f>
        <v>-7.87</v>
      </c>
      <c r="AA292" s="618">
        <f>IF(VLOOKUP($AU292,'FE Source'!$A:$W,7,FALSE)=0,"-",VLOOKUP($AU292,'FE Source'!$A:$W,7,FALSE))</f>
        <v>-3.94</v>
      </c>
      <c r="AB292" s="618">
        <f>IF(VLOOKUP($AU292,'FE Source'!$A:$W,8,FALSE)=0,"-",VLOOKUP($AU292,'FE Source'!$A:$W,8,FALSE))</f>
        <v>10.47</v>
      </c>
      <c r="AC292" s="623">
        <f>IF(VLOOKUP($AU292,'FE Source'!$A:$W,9,FALSE)=0,"-",VLOOKUP($AU292,'FE Source'!$A:$W,9,FALSE))</f>
        <v>3.91</v>
      </c>
      <c r="AD292" s="147">
        <f>IF(VLOOKUP($AU292,'FE Source'!$A:$W,10,FALSE)=0,"-",VLOOKUP($AU292,'FE Source'!$A:$W,10,FALSE))</f>
        <v>0.7</v>
      </c>
      <c r="AE292" s="82">
        <f>IF(VLOOKUP($AU292,'FE Source'!$A:$W,11,FALSE)=0,"-",VLOOKUP($AU292,'FE Source'!$A:$W,11,FALSE))</f>
        <v>25.35</v>
      </c>
      <c r="AF292" s="82">
        <f>IF(VLOOKUP($AU292,'FE Source'!$A:$W,12,FALSE)=0,"-",VLOOKUP($AU292,'FE Source'!$A:$W,12,FALSE))</f>
        <v>-0.02</v>
      </c>
      <c r="AG292" s="130">
        <f>IF(VLOOKUP($AU292,'FE Source'!$A:$W,14,FALSE)=0,"-",VLOOKUP($AU292,'FE Source'!$A:$W,14,FALSE))</f>
        <v>-27.14</v>
      </c>
      <c r="AH292" s="173">
        <f>IF(VLOOKUP($AU292,'FE Source'!$A:$DJ,33,FALSE)=0,"-",VLOOKUP($AU292,'FE Source'!$A:$DJ,33,FALSE))</f>
        <v>21.72</v>
      </c>
      <c r="AI292" s="203">
        <f>IF(VLOOKUP($AU292,'FE Source'!$A:$Y,20,FALSE)=0,"-",VLOOKUP($AU292,'FE Source'!$A:$Y,20,FALSE))</f>
        <v>36.15</v>
      </c>
      <c r="AJ292" s="257">
        <f>IF(VLOOKUP($AU292,'FE Source'!$A:$DJ,34,FALSE)=0,"-",VLOOKUP($AU292,'FE Source'!$A:$DJ,34,FALSE))</f>
        <v>47.37</v>
      </c>
      <c r="AK292" s="257">
        <f>IF(VLOOKUP($AU292,'FE Source'!$A:$DJ,35,FALSE)=0,"-",VLOOKUP($AU292,'FE Source'!$A:$DJ,35,FALSE))</f>
        <v>123.34</v>
      </c>
      <c r="AL292" s="326">
        <f>IF(VLOOKUP($AU292,'FE Source'!$A:$Y,19,FALSE)=0,"-",VLOOKUP($AU292,'FE Source'!$A:$Y,19,FALSE))</f>
        <v>91.6</v>
      </c>
      <c r="AM292" s="259">
        <f>IF(VLOOKUP($AU292,'FE Source'!$A:$DJ,36,FALSE)=0,"-",VLOOKUP($AU292,'FE Source'!$A:$DJ,36,FALSE))</f>
        <v>80.099999999999994</v>
      </c>
      <c r="AN292" s="165">
        <f>IF(VLOOKUP($AU292,'FE Source'!$A:$W,13,FALSE)=0,"-",VLOOKUP($AU292,'FE Source'!$A:$W,13,FALSE))</f>
        <v>5371.3</v>
      </c>
      <c r="AO292" s="198" t="str">
        <f>IF(J292="no","-",IF(VLOOKUP($AU292,'FE Source'!$A:$W,15,FALSE)=0,"-",VLOOKUP($AU292,'FE Source'!$A:$W,15,FALSE)))</f>
        <v>-</v>
      </c>
      <c r="AP292" s="201" t="str">
        <f>IF(AO292="-","-",IF(VLOOKUP($AU292,'FE Source'!$A:$Z,21,FALSE)=0,"-",IF(VLOOKUP($AU292,'FE Source'!$A:$Z,21,FALSE)=2,"Semi-Annual",IF(VLOOKUP($AU292,'FE Source'!$A:$Z,21,FALSE)=4,"Quarterly",IF(VLOOKUP($AU292,'FE Source'!$A:$Z,21,FALSE)=12,"Monthly","Annual")))))</f>
        <v>-</v>
      </c>
      <c r="AQ292" s="170">
        <f t="array" ref="AQ292">IF(VLOOKUP($AU292,'FE Source'!$A:$W,16,FALSE)=0,"-",VLOOKUP($AU292,'FE Source'!$A:$W,16,FALSE))</f>
        <v>2.02</v>
      </c>
      <c r="AR292" s="175" t="str">
        <f>IF(VLOOKUP($AU292,'FE Source'!$A:$W,17,FALSE)=0,"-",VLOOKUP($AU292,'FE Source'!$A:$W,17,FALSE))</f>
        <v>-</v>
      </c>
      <c r="AS292" s="173">
        <f>IF(VLOOKUP($AU292,'FE Source'!$AN:$AS,4,FALSE)="",VLOOKUP($AU292,'FE Source'!$AN:$AS,3,FALSE),VLOOKUP($AU292,'FE Source'!$AN:$AS,4,FALSE))</f>
        <v>5.15</v>
      </c>
      <c r="AT292" s="179">
        <f>IF(VLOOKUP($AU292,'FE Source'!$AN:$AS,5,FALSE)=0,"-",VLOOKUP($AU292,'FE Source'!$AN:$AS,5,FALSE))</f>
        <v>45783</v>
      </c>
      <c r="AU292" s="163" t="s">
        <v>588</v>
      </c>
      <c r="BE292" s="219">
        <f>IF(VLOOKUP($AU292,'FE Source'!$A:$AK,22,FALSE)=0,"-",VLOOKUP($AU292,'FE Source'!$A:$AK,22,FALSE))</f>
        <v>-41.47</v>
      </c>
      <c r="BF292" s="219">
        <f>IF(VLOOKUP($AU292,'FE Source'!$A:$AK,23,FALSE)=0,"-",VLOOKUP($AU292,'FE Source'!$A:$AK,23,FALSE))</f>
        <v>49.75</v>
      </c>
      <c r="BG292" s="219">
        <f>IF(VLOOKUP($AU292,'FE Source'!$A:$AK,24,FALSE)=0,"-",VLOOKUP($AU292,'FE Source'!$A:$AK,24,FALSE))</f>
        <v>29.87</v>
      </c>
      <c r="BH292" s="219">
        <f>IF(VLOOKUP($AU292,'FE Source'!$A:$AK,25,FALSE)=0,"-",VLOOKUP($AU292,'FE Source'!$A:$AK,25,FALSE))</f>
        <v>-18.350000000000001</v>
      </c>
      <c r="BI292" s="219">
        <f>IF(VLOOKUP($AU292,'FE Source'!$A:$AK,26,FALSE)=0,"-",VLOOKUP($AU292,'FE Source'!$A:$AK,26,FALSE))</f>
        <v>18.350000000000001</v>
      </c>
      <c r="BJ292" s="219">
        <f>IF(VLOOKUP($AU292,'FE Source'!$A:$AK,27,FALSE)=0,"-",VLOOKUP($AU292,'FE Source'!$A:$AK,27,FALSE))</f>
        <v>31.02</v>
      </c>
      <c r="BK292" s="219">
        <f>IF(VLOOKUP($AU292,'FE Source'!$A:$AK,28,FALSE)=0,"-",VLOOKUP($AU292,'FE Source'!$A:$AK,28,FALSE))</f>
        <v>15.31</v>
      </c>
      <c r="BL292" s="219">
        <f>IF(VLOOKUP($AU292,'FE Source'!$A:$AK,29,FALSE)=0,"-",VLOOKUP($AU292,'FE Source'!$A:$AK,29,FALSE))</f>
        <v>-0.53</v>
      </c>
      <c r="BM292" s="219">
        <f>IF(VLOOKUP($AU292,'FE Source'!$A:$AK,30,FALSE)=0,"-",VLOOKUP($AU292,'FE Source'!$A:$AK,30,FALSE))</f>
        <v>-2.67</v>
      </c>
      <c r="BN292" t="str">
        <f>IF(VLOOKUP($AU292,'FE Source'!$A:$AK,31,FALSE)="No Specified Index","-",IF(VLOOKUP($AU292,'FE Source'!$A:$AK,31,FALSE)=0,"-",VLOOKUP($AU292,'FE Source'!$A:$AK,31,FALSE)))</f>
        <v>MSCI ACWI Metals &amp; Mining 30% Buffer 10/40 (1994)</v>
      </c>
      <c r="BO292" s="217">
        <f>IF(VLOOKUP($AU292,'FE Source'!$A:$AK,32,FALSE)=0,"-",VLOOKUP($AU292,'FE Source'!$A:$AK,32,FALSE))</f>
        <v>39413</v>
      </c>
      <c r="BP292" s="18">
        <f>IF(VLOOKUP($AU292,'FE Source'!$AZ:$BC,2,FALSE)=0,"-",VLOOKUP($AU292,'FE Source'!$AZ:$BC,2,FALSE))</f>
        <v>-15.49</v>
      </c>
      <c r="BQ292" s="18">
        <f>IF(VLOOKUP($AU292,'FE Source'!$AZ:$BC,3,FALSE)=0,"-",VLOOKUP($AU292,'FE Source'!$AZ:$BC,3,FALSE))</f>
        <v>-8.18</v>
      </c>
      <c r="BR292" s="18">
        <f>IF(VLOOKUP($AU292,'FE Source'!$AZ:$BC,4,FALSE)=0,"-",VLOOKUP($AU292,'FE Source'!$AZ:$BC,4,FALSE))</f>
        <v>-18.02</v>
      </c>
    </row>
    <row r="293" spans="1:70" ht="15" customHeight="1">
      <c r="B293" s="159" t="str">
        <f>INDEX('UT - Retail'!$A$7:$A$1409,MATCH(AU293,'UT - Retail'!$U$7:$U$1409,0),1)</f>
        <v xml:space="preserve">Blackrock </v>
      </c>
      <c r="C293" s="710" t="str">
        <f>INDEX('UT - Retail'!$B$7:$B$1409,MATCH(AU293,'UT - Retail'!$U$7:$U$1409,0),1)</f>
        <v>Blackrock World Mining A2 USD</v>
      </c>
      <c r="D293" s="711"/>
      <c r="E293" s="147" t="str">
        <f>VLOOKUP(C293,'UT - Retail'!$B:$K,8,FALSE)</f>
        <v>Equities</v>
      </c>
      <c r="F293" s="82" t="str">
        <f>VLOOKUP(C293,'UT - Retail'!$B:$K,9,FALSE)</f>
        <v>Global</v>
      </c>
      <c r="G293" s="82" t="str">
        <f>VLOOKUP(C293,'UT - Retail'!$B:$K,10,FALSE)</f>
        <v>Resources</v>
      </c>
      <c r="H293" s="82" t="str">
        <f>VLOOKUP(C293,'UT - Retail'!$B:$N,13,FALSE)</f>
        <v>No</v>
      </c>
      <c r="I293" s="82" t="str">
        <f>VLOOKUP(C293,'UT - Retail'!$B:$Q,14,FALSE)</f>
        <v>No</v>
      </c>
      <c r="J293" s="82" t="str">
        <f>VLOOKUP(C293,'UT - Retail'!$B:$Q,11,FALSE)</f>
        <v>No</v>
      </c>
      <c r="K293" s="130" t="str">
        <f>VLOOKUP(C293,'UT - Retail'!$B:$P,15,FALSE)</f>
        <v>Yes</v>
      </c>
      <c r="L293" s="82" t="str">
        <f>VLOOKUP(C293,'UT - Retail'!$B:$Q,16,FALSE)</f>
        <v>Both</v>
      </c>
      <c r="M293" s="173" t="str">
        <f>VLOOKUP(C293,'UT - Retail'!$B:$K,6,FALSE)</f>
        <v>USD</v>
      </c>
      <c r="N293" s="173" t="str">
        <f>IFERROR(IF(MATCH(C293,'Portfolio Construction'!$AL:$AL,0),"Yes","No"),"No")</f>
        <v>No</v>
      </c>
      <c r="O293" s="173" t="str">
        <f>IFERROR(IF(MATCH(C293,'Portfolio Construction'!$AN:$AN,0),"Yes","No"),"No")</f>
        <v>No</v>
      </c>
      <c r="P293" s="173" t="str">
        <f>IFERROR(IF(MATCH(C293,'Portfolio Construction'!$AP:$AP,0),"Yes","No"),"No")</f>
        <v>No</v>
      </c>
      <c r="Q293" s="173" t="str">
        <f>IFERROR(IF(MATCH(C293,'Portfolio Construction'!$AR:$AR,0),"Yes","No"),"No")</f>
        <v>No</v>
      </c>
      <c r="R293" s="173" t="str">
        <f>IFERROR(IF(MATCH(C293,'Portfolio Construction'!$AT:$AT,0),"Yes","No"),"No")</f>
        <v>No</v>
      </c>
      <c r="S293" s="173" t="str">
        <f>IFERROR(IF(MATCH(C293,'Portfolio Construction'!$AV:$AV,0),"Yes","No"),"No")</f>
        <v>No</v>
      </c>
      <c r="T293" s="173" t="str">
        <f>IFERROR(IF(MATCH(C293,'Portfolio Construction'!$AX:$AX,0),"Yes","No"),"No")</f>
        <v>No</v>
      </c>
      <c r="U293" s="173" t="str">
        <f>IFERROR(IF(MATCH(C293,'Portfolio Construction'!$AZ:$AZ,0),"Yes","No"),"No")</f>
        <v>No</v>
      </c>
      <c r="V293" s="173" t="str">
        <f>IFERROR(IF(MATCH(C293,'Portfolio Construction'!$BB:$BB,0),"Yes","No"),"No")</f>
        <v>No</v>
      </c>
      <c r="W293" s="619">
        <f>IF(VLOOKUP($AU293,'FE Source'!$A:$W,3,FALSE)=0,"-",VLOOKUP($AU293,'FE Source'!$A:$W,3,FALSE))</f>
        <v>3.21</v>
      </c>
      <c r="X293" s="618">
        <f>IF(VLOOKUP($AU293,'FE Source'!$A:$W,4,FALSE)=0,"-",VLOOKUP($AU293,'FE Source'!$A:$W,4,FALSE))</f>
        <v>8.83</v>
      </c>
      <c r="Y293" s="618">
        <f>IF(VLOOKUP($AU293,'FE Source'!$A:$W,5,FALSE)=0,"-",VLOOKUP($AU293,'FE Source'!$A:$W,5,FALSE))</f>
        <v>-6.73</v>
      </c>
      <c r="Z293" s="618">
        <f>IF(VLOOKUP($AU293,'FE Source'!$A:$W,6,FALSE)=0,"-",VLOOKUP($AU293,'FE Source'!$A:$W,6,FALSE))</f>
        <v>-9.73</v>
      </c>
      <c r="AA293" s="618">
        <f>IF(VLOOKUP($AU293,'FE Source'!$A:$W,7,FALSE)=0,"-",VLOOKUP($AU293,'FE Source'!$A:$W,7,FALSE))</f>
        <v>-4.0199999999999996</v>
      </c>
      <c r="AB293" s="618">
        <f>IF(VLOOKUP($AU293,'FE Source'!$A:$W,8,FALSE)=0,"-",VLOOKUP($AU293,'FE Source'!$A:$W,8,FALSE))</f>
        <v>10.130000000000001</v>
      </c>
      <c r="AC293" s="623">
        <f>IF(VLOOKUP($AU293,'FE Source'!$A:$W,9,FALSE)=0,"-",VLOOKUP($AU293,'FE Source'!$A:$W,9,FALSE))</f>
        <v>5.18</v>
      </c>
      <c r="AD293" s="147">
        <f>IF(VLOOKUP($AU293,'FE Source'!$A:$W,10,FALSE)=0,"-",VLOOKUP($AU293,'FE Source'!$A:$W,10,FALSE))</f>
        <v>0.6</v>
      </c>
      <c r="AE293" s="82">
        <f>IF(VLOOKUP($AU293,'FE Source'!$A:$W,11,FALSE)=0,"-",VLOOKUP($AU293,'FE Source'!$A:$W,11,FALSE))</f>
        <v>21.8</v>
      </c>
      <c r="AF293" s="82">
        <f>IF(VLOOKUP($AU293,'FE Source'!$A:$W,12,FALSE)=0,"-",VLOOKUP($AU293,'FE Source'!$A:$W,12,FALSE))</f>
        <v>-0.02</v>
      </c>
      <c r="AG293" s="130">
        <f>IF(VLOOKUP($AU293,'FE Source'!$A:$W,14,FALSE)=0,"-",VLOOKUP($AU293,'FE Source'!$A:$W,14,FALSE))</f>
        <v>-23.48</v>
      </c>
      <c r="AH293" s="173">
        <f>IF(VLOOKUP($AU293,'FE Source'!$A:$DJ,33,FALSE)=0,"-",VLOOKUP($AU293,'FE Source'!$A:$DJ,33,FALSE))</f>
        <v>11.97</v>
      </c>
      <c r="AI293" s="203">
        <f>IF(VLOOKUP($AU293,'FE Source'!$A:$Y,20,FALSE)=0,"-",VLOOKUP($AU293,'FE Source'!$A:$Y,20,FALSE))</f>
        <v>24.92</v>
      </c>
      <c r="AJ293" s="257">
        <f>IF(VLOOKUP($AU293,'FE Source'!$A:$DJ,34,FALSE)=0,"-",VLOOKUP($AU293,'FE Source'!$A:$DJ,34,FALSE))</f>
        <v>36.44</v>
      </c>
      <c r="AK293" s="257">
        <f>IF(VLOOKUP($AU293,'FE Source'!$A:$DJ,35,FALSE)=0,"-",VLOOKUP($AU293,'FE Source'!$A:$DJ,35,FALSE))</f>
        <v>104.99</v>
      </c>
      <c r="AL293" s="326">
        <f>IF(VLOOKUP($AU293,'FE Source'!$A:$Y,19,FALSE)=0,"-",VLOOKUP($AU293,'FE Source'!$A:$Y,19,FALSE))</f>
        <v>79.06</v>
      </c>
      <c r="AM293" s="259">
        <f>IF(VLOOKUP($AU293,'FE Source'!$A:$DJ,36,FALSE)=0,"-",VLOOKUP($AU293,'FE Source'!$A:$DJ,36,FALSE))</f>
        <v>69.959999999999994</v>
      </c>
      <c r="AN293" s="165">
        <f>IF(VLOOKUP($AU293,'FE Source'!$A:$W,13,FALSE)=0,"-",VLOOKUP($AU293,'FE Source'!$A:$W,13,FALSE))</f>
        <v>5371.3</v>
      </c>
      <c r="AO293" s="198" t="str">
        <f>IF(J293="no","-",IF(VLOOKUP($AU293,'FE Source'!$A:$W,15,FALSE)=0,"-",VLOOKUP($AU293,'FE Source'!$A:$W,15,FALSE)))</f>
        <v>-</v>
      </c>
      <c r="AP293" s="201" t="str">
        <f>IF(AO293="-","-",IF(VLOOKUP($AU293,'FE Source'!$A:$Z,21,FALSE)=0,"-",IF(VLOOKUP($AU293,'FE Source'!$A:$Z,21,FALSE)=2,"Semi-Annual",IF(VLOOKUP($AU293,'FE Source'!$A:$Z,21,FALSE)=4,"Quarterly",IF(VLOOKUP($AU293,'FE Source'!$A:$Z,21,FALSE)=12,"Monthly","Annual")))))</f>
        <v>-</v>
      </c>
      <c r="AQ293" s="170">
        <f t="array" ref="AQ293">IF(VLOOKUP($AU293,'FE Source'!$A:$W,16,FALSE)=0,"-",VLOOKUP($AU293,'FE Source'!$A:$W,16,FALSE))</f>
        <v>2.02</v>
      </c>
      <c r="AR293" s="175" t="str">
        <f>IF(VLOOKUP($AU293,'FE Source'!$A:$W,17,FALSE)=0,"-",VLOOKUP($AU293,'FE Source'!$A:$W,17,FALSE))</f>
        <v>Neutral</v>
      </c>
      <c r="AS293" s="173">
        <f>IF(VLOOKUP($AU293,'FE Source'!$AN:$AS,4,FALSE)="",VLOOKUP($AU293,'FE Source'!$AN:$AS,3,FALSE),VLOOKUP($AU293,'FE Source'!$AN:$AS,4,FALSE))</f>
        <v>61.53</v>
      </c>
      <c r="AT293" s="179">
        <f>IF(VLOOKUP($AU293,'FE Source'!$AN:$AS,5,FALSE)=0,"-",VLOOKUP($AU293,'FE Source'!$AN:$AS,5,FALSE))</f>
        <v>45783</v>
      </c>
      <c r="AU293" s="163" t="s">
        <v>589</v>
      </c>
      <c r="BE293" s="219">
        <f>IF(VLOOKUP($AU293,'FE Source'!$A:$AK,22,FALSE)=0,"-",VLOOKUP($AU293,'FE Source'!$A:$AK,22,FALSE))</f>
        <v>-37.21</v>
      </c>
      <c r="BF293" s="219">
        <f>IF(VLOOKUP($AU293,'FE Source'!$A:$AK,23,FALSE)=0,"-",VLOOKUP($AU293,'FE Source'!$A:$AK,23,FALSE))</f>
        <v>55.13</v>
      </c>
      <c r="BG293" s="219">
        <f>IF(VLOOKUP($AU293,'FE Source'!$A:$AK,24,FALSE)=0,"-",VLOOKUP($AU293,'FE Source'!$A:$AK,24,FALSE))</f>
        <v>21</v>
      </c>
      <c r="BH293" s="219">
        <f>IF(VLOOKUP($AU293,'FE Source'!$A:$AK,25,FALSE)=0,"-",VLOOKUP($AU293,'FE Source'!$A:$AK,25,FALSE))</f>
        <v>-15.4</v>
      </c>
      <c r="BI293" s="219">
        <f>IF(VLOOKUP($AU293,'FE Source'!$A:$AK,26,FALSE)=0,"-",VLOOKUP($AU293,'FE Source'!$A:$AK,26,FALSE))</f>
        <v>18.010000000000002</v>
      </c>
      <c r="BJ293" s="219">
        <f>IF(VLOOKUP($AU293,'FE Source'!$A:$AK,27,FALSE)=0,"-",VLOOKUP($AU293,'FE Source'!$A:$AK,27,FALSE))</f>
        <v>31.01</v>
      </c>
      <c r="BK293" s="219">
        <f>IF(VLOOKUP($AU293,'FE Source'!$A:$AK,28,FALSE)=0,"-",VLOOKUP($AU293,'FE Source'!$A:$AK,28,FALSE))</f>
        <v>18.46</v>
      </c>
      <c r="BL293" s="219">
        <f>IF(VLOOKUP($AU293,'FE Source'!$A:$AK,29,FALSE)=0,"-",VLOOKUP($AU293,'FE Source'!$A:$AK,29,FALSE))</f>
        <v>0.51</v>
      </c>
      <c r="BM293" s="219">
        <f>IF(VLOOKUP($AU293,'FE Source'!$A:$AK,30,FALSE)=0,"-",VLOOKUP($AU293,'FE Source'!$A:$AK,30,FALSE))</f>
        <v>-2.0499999999999998</v>
      </c>
      <c r="BN293" t="str">
        <f>IF(VLOOKUP($AU293,'FE Source'!$A:$AK,31,FALSE)="No Specified Index","-",IF(VLOOKUP($AU293,'FE Source'!$A:$AK,31,FALSE)=0,"-",VLOOKUP($AU293,'FE Source'!$A:$AK,31,FALSE)))</f>
        <v>MSCI ACWI Metals &amp; Mining 30% Buffer 10/40 (1994)</v>
      </c>
      <c r="BO293" s="217">
        <f>IF(VLOOKUP($AU293,'FE Source'!$A:$AK,32,FALSE)=0,"-",VLOOKUP($AU293,'FE Source'!$A:$AK,32,FALSE))</f>
        <v>35513</v>
      </c>
      <c r="BP293" s="18">
        <f>IF(VLOOKUP($AU293,'FE Source'!$AZ:$BC,2,FALSE)=0,"-",VLOOKUP($AU293,'FE Source'!$AZ:$BC,2,FALSE))</f>
        <v>-14.85</v>
      </c>
      <c r="BQ293" s="18">
        <f>IF(VLOOKUP($AU293,'FE Source'!$AZ:$BC,3,FALSE)=0,"-",VLOOKUP($AU293,'FE Source'!$AZ:$BC,3,FALSE))</f>
        <v>-8.3000000000000007</v>
      </c>
      <c r="BR293" s="18">
        <f>IF(VLOOKUP($AU293,'FE Source'!$AZ:$BC,4,FALSE)=0,"-",VLOOKUP($AU293,'FE Source'!$AZ:$BC,4,FALSE))</f>
        <v>-17.11</v>
      </c>
    </row>
    <row r="294" spans="1:70" ht="15" customHeight="1">
      <c r="B294" s="159" t="str">
        <f>INDEX('UT - Retail'!$A$7:$A$1409,MATCH(AU294,'UT - Retail'!$U$7:$U$1409,0),1)</f>
        <v xml:space="preserve">Blackrock </v>
      </c>
      <c r="C294" s="710" t="str">
        <f>INDEX('UT - Retail'!$B$7:$B$1409,MATCH(AU294,'UT - Retail'!$U$7:$U$1409,0),1)</f>
        <v>Blackrock World Mining A4 GBP</v>
      </c>
      <c r="D294" s="711"/>
      <c r="E294" s="147" t="str">
        <f>VLOOKUP(C294,'UT - Retail'!$B:$K,8,FALSE)</f>
        <v>Equities</v>
      </c>
      <c r="F294" s="82" t="str">
        <f>VLOOKUP(C294,'UT - Retail'!$B:$K,9,FALSE)</f>
        <v>Global</v>
      </c>
      <c r="G294" s="82" t="str">
        <f>VLOOKUP(C294,'UT - Retail'!$B:$K,10,FALSE)</f>
        <v>Resources</v>
      </c>
      <c r="H294" s="82" t="str">
        <f>VLOOKUP(C294,'UT - Retail'!$B:$N,13,FALSE)</f>
        <v>No</v>
      </c>
      <c r="I294" s="82" t="str">
        <f>VLOOKUP(C294,'UT - Retail'!$B:$Q,14,FALSE)</f>
        <v>No</v>
      </c>
      <c r="J294" s="82" t="str">
        <f>VLOOKUP(C294,'UT - Retail'!$B:$Q,11,FALSE)</f>
        <v>No</v>
      </c>
      <c r="K294" s="130" t="str">
        <f>VLOOKUP(C294,'UT - Retail'!$B:$P,15,FALSE)</f>
        <v>Yes</v>
      </c>
      <c r="L294" s="82" t="str">
        <f>VLOOKUP(C294,'UT - Retail'!$B:$Q,16,FALSE)</f>
        <v>iFast</v>
      </c>
      <c r="M294" s="173" t="str">
        <f>VLOOKUP(C294,'UT - Retail'!$B:$K,6,FALSE)</f>
        <v>GBP</v>
      </c>
      <c r="N294" s="173" t="str">
        <f>IFERROR(IF(MATCH(C294,'Portfolio Construction'!$AL:$AL,0),"Yes","No"),"No")</f>
        <v>No</v>
      </c>
      <c r="O294" s="173" t="str">
        <f>IFERROR(IF(MATCH(C294,'Portfolio Construction'!$AN:$AN,0),"Yes","No"),"No")</f>
        <v>No</v>
      </c>
      <c r="P294" s="173" t="str">
        <f>IFERROR(IF(MATCH(C294,'Portfolio Construction'!$AP:$AP,0),"Yes","No"),"No")</f>
        <v>No</v>
      </c>
      <c r="Q294" s="173" t="str">
        <f>IFERROR(IF(MATCH(C294,'Portfolio Construction'!$AR:$AR,0),"Yes","No"),"No")</f>
        <v>No</v>
      </c>
      <c r="R294" s="173" t="str">
        <f>IFERROR(IF(MATCH(C294,'Portfolio Construction'!$AT:$AT,0),"Yes","No"),"No")</f>
        <v>No</v>
      </c>
      <c r="S294" s="173" t="str">
        <f>IFERROR(IF(MATCH(C294,'Portfolio Construction'!$AV:$AV,0),"Yes","No"),"No")</f>
        <v>No</v>
      </c>
      <c r="T294" s="173" t="str">
        <f>IFERROR(IF(MATCH(C294,'Portfolio Construction'!$AX:$AX,0),"Yes","No"),"No")</f>
        <v>No</v>
      </c>
      <c r="U294" s="173" t="str">
        <f>IFERROR(IF(MATCH(C294,'Portfolio Construction'!$AZ:$AZ,0),"Yes","No"),"No")</f>
        <v>No</v>
      </c>
      <c r="V294" s="173" t="str">
        <f>IFERROR(IF(MATCH(C294,'Portfolio Construction'!$BB:$BB,0),"Yes","No"),"No")</f>
        <v>No</v>
      </c>
      <c r="W294" s="619">
        <f>IF(VLOOKUP($AU294,'FE Source'!$A:$W,3,FALSE)=0,"-",VLOOKUP($AU294,'FE Source'!$A:$W,3,FALSE))</f>
        <v>3.14</v>
      </c>
      <c r="X294" s="618">
        <f>IF(VLOOKUP($AU294,'FE Source'!$A:$W,4,FALSE)=0,"-",VLOOKUP($AU294,'FE Source'!$A:$W,4,FALSE))</f>
        <v>9.0299999999999994</v>
      </c>
      <c r="Y294" s="618">
        <f>IF(VLOOKUP($AU294,'FE Source'!$A:$W,5,FALSE)=0,"-",VLOOKUP($AU294,'FE Source'!$A:$W,5,FALSE))</f>
        <v>-7.01</v>
      </c>
      <c r="Z294" s="618">
        <f>IF(VLOOKUP($AU294,'FE Source'!$A:$W,6,FALSE)=0,"-",VLOOKUP($AU294,'FE Source'!$A:$W,6,FALSE))</f>
        <v>-9.7899999999999991</v>
      </c>
      <c r="AA294" s="618">
        <f>IF(VLOOKUP($AU294,'FE Source'!$A:$W,7,FALSE)=0,"-",VLOOKUP($AU294,'FE Source'!$A:$W,7,FALSE))</f>
        <v>-4.12</v>
      </c>
      <c r="AB294" s="618">
        <f>IF(VLOOKUP($AU294,'FE Source'!$A:$W,8,FALSE)=0,"-",VLOOKUP($AU294,'FE Source'!$A:$W,8,FALSE))</f>
        <v>10.119999999999999</v>
      </c>
      <c r="AC294" s="623">
        <f>IF(VLOOKUP($AU294,'FE Source'!$A:$W,9,FALSE)=0,"-",VLOOKUP($AU294,'FE Source'!$A:$W,9,FALSE))</f>
        <v>5.17</v>
      </c>
      <c r="AD294" s="147">
        <f>IF(VLOOKUP($AU294,'FE Source'!$A:$W,10,FALSE)=0,"-",VLOOKUP($AU294,'FE Source'!$A:$W,10,FALSE))</f>
        <v>0.6</v>
      </c>
      <c r="AE294" s="82">
        <f>IF(VLOOKUP($AU294,'FE Source'!$A:$W,11,FALSE)=0,"-",VLOOKUP($AU294,'FE Source'!$A:$W,11,FALSE))</f>
        <v>21.78</v>
      </c>
      <c r="AF294" s="82">
        <f>IF(VLOOKUP($AU294,'FE Source'!$A:$W,12,FALSE)=0,"-",VLOOKUP($AU294,'FE Source'!$A:$W,12,FALSE))</f>
        <v>-0.02</v>
      </c>
      <c r="AG294" s="130">
        <f>IF(VLOOKUP($AU294,'FE Source'!$A:$W,14,FALSE)=0,"-",VLOOKUP($AU294,'FE Source'!$A:$W,14,FALSE))</f>
        <v>-23.24</v>
      </c>
      <c r="AH294" s="173">
        <f>IF(VLOOKUP($AU294,'FE Source'!$A:$DJ,33,FALSE)=0,"-",VLOOKUP($AU294,'FE Source'!$A:$DJ,33,FALSE))</f>
        <v>12.28</v>
      </c>
      <c r="AI294" s="203">
        <f>IF(VLOOKUP($AU294,'FE Source'!$A:$Y,20,FALSE)=0,"-",VLOOKUP($AU294,'FE Source'!$A:$Y,20,FALSE))</f>
        <v>25.66</v>
      </c>
      <c r="AJ294" s="257">
        <f>IF(VLOOKUP($AU294,'FE Source'!$A:$DJ,34,FALSE)=0,"-",VLOOKUP($AU294,'FE Source'!$A:$DJ,34,FALSE))</f>
        <v>36.74</v>
      </c>
      <c r="AK294" s="257">
        <f>IF(VLOOKUP($AU294,'FE Source'!$A:$DJ,35,FALSE)=0,"-",VLOOKUP($AU294,'FE Source'!$A:$DJ,35,FALSE))</f>
        <v>104.59</v>
      </c>
      <c r="AL294" s="326">
        <f>IF(VLOOKUP($AU294,'FE Source'!$A:$Y,19,FALSE)=0,"-",VLOOKUP($AU294,'FE Source'!$A:$Y,19,FALSE))</f>
        <v>79.73</v>
      </c>
      <c r="AM294" s="259">
        <f>IF(VLOOKUP($AU294,'FE Source'!$A:$DJ,36,FALSE)=0,"-",VLOOKUP($AU294,'FE Source'!$A:$DJ,36,FALSE))</f>
        <v>70.59</v>
      </c>
      <c r="AN294" s="165">
        <f>IF(VLOOKUP($AU294,'FE Source'!$A:$W,13,FALSE)=0,"-",VLOOKUP($AU294,'FE Source'!$A:$W,13,FALSE))</f>
        <v>5371.3</v>
      </c>
      <c r="AO294" s="198" t="str">
        <f>IF(J294="no","-",IF(VLOOKUP($AU294,'FE Source'!$A:$W,15,FALSE)=0,"-",VLOOKUP($AU294,'FE Source'!$A:$W,15,FALSE)))</f>
        <v>-</v>
      </c>
      <c r="AP294" s="201" t="str">
        <f>IF(AO294="-","-",IF(VLOOKUP($AU294,'FE Source'!$A:$Z,21,FALSE)=0,"-",IF(VLOOKUP($AU294,'FE Source'!$A:$Z,21,FALSE)=2,"Semi-Annual",IF(VLOOKUP($AU294,'FE Source'!$A:$Z,21,FALSE)=4,"Quarterly",IF(VLOOKUP($AU294,'FE Source'!$A:$Z,21,FALSE)=12,"Monthly","Annual")))))</f>
        <v>-</v>
      </c>
      <c r="AQ294" s="170">
        <f t="array" ref="AQ294">IF(VLOOKUP($AU294,'FE Source'!$A:$W,16,FALSE)=0,"-",VLOOKUP($AU294,'FE Source'!$A:$W,16,FALSE))</f>
        <v>2.02</v>
      </c>
      <c r="AR294" s="175" t="str">
        <f>IF(VLOOKUP($AU294,'FE Source'!$A:$W,17,FALSE)=0,"-",VLOOKUP($AU294,'FE Source'!$A:$W,17,FALSE))</f>
        <v>Neutral</v>
      </c>
      <c r="AS294" s="173">
        <f>IF(VLOOKUP($AU294,'FE Source'!$AN:$AS,4,FALSE)="",VLOOKUP($AU294,'FE Source'!$AN:$AS,3,FALSE),VLOOKUP($AU294,'FE Source'!$AN:$AS,4,FALSE))</f>
        <v>39.79</v>
      </c>
      <c r="AT294" s="179">
        <f>IF(VLOOKUP($AU294,'FE Source'!$AN:$AS,5,FALSE)=0,"-",VLOOKUP($AU294,'FE Source'!$AN:$AS,5,FALSE))</f>
        <v>45783</v>
      </c>
      <c r="AU294" s="163" t="s">
        <v>7280</v>
      </c>
      <c r="BE294" s="219">
        <f>IF(VLOOKUP($AU294,'FE Source'!$A:$AK,22,FALSE)=0,"-",VLOOKUP($AU294,'FE Source'!$A:$AK,22,FALSE))</f>
        <v>-37.6</v>
      </c>
      <c r="BF294" s="219">
        <f>IF(VLOOKUP($AU294,'FE Source'!$A:$AK,23,FALSE)=0,"-",VLOOKUP($AU294,'FE Source'!$A:$AK,23,FALSE))</f>
        <v>55.54</v>
      </c>
      <c r="BG294" s="219">
        <f>IF(VLOOKUP($AU294,'FE Source'!$A:$AK,24,FALSE)=0,"-",VLOOKUP($AU294,'FE Source'!$A:$AK,24,FALSE))</f>
        <v>21.33</v>
      </c>
      <c r="BH294" s="219">
        <f>IF(VLOOKUP($AU294,'FE Source'!$A:$AK,25,FALSE)=0,"-",VLOOKUP($AU294,'FE Source'!$A:$AK,25,FALSE))</f>
        <v>-15.92</v>
      </c>
      <c r="BI294" s="219">
        <f>IF(VLOOKUP($AU294,'FE Source'!$A:$AK,26,FALSE)=0,"-",VLOOKUP($AU294,'FE Source'!$A:$AK,26,FALSE))</f>
        <v>18.93</v>
      </c>
      <c r="BJ294" s="219">
        <f>IF(VLOOKUP($AU294,'FE Source'!$A:$AK,27,FALSE)=0,"-",VLOOKUP($AU294,'FE Source'!$A:$AK,27,FALSE))</f>
        <v>30.75</v>
      </c>
      <c r="BK294" s="219">
        <f>IF(VLOOKUP($AU294,'FE Source'!$A:$AK,28,FALSE)=0,"-",VLOOKUP($AU294,'FE Source'!$A:$AK,28,FALSE))</f>
        <v>18.63</v>
      </c>
      <c r="BL294" s="219">
        <f>IF(VLOOKUP($AU294,'FE Source'!$A:$AK,29,FALSE)=0,"-",VLOOKUP($AU294,'FE Source'!$A:$AK,29,FALSE))</f>
        <v>-0.11</v>
      </c>
      <c r="BM294" s="219">
        <f>IF(VLOOKUP($AU294,'FE Source'!$A:$AK,30,FALSE)=0,"-",VLOOKUP($AU294,'FE Source'!$A:$AK,30,FALSE))</f>
        <v>-1.55</v>
      </c>
      <c r="BN294" t="str">
        <f>IF(VLOOKUP($AU294,'FE Source'!$A:$AK,31,FALSE)="No Specified Index","-",IF(VLOOKUP($AU294,'FE Source'!$A:$AK,31,FALSE)=0,"-",VLOOKUP($AU294,'FE Source'!$A:$AK,31,FALSE)))</f>
        <v>MSCI ACWI Metals &amp; Mining 30% Buffer 10/40 (1994)</v>
      </c>
      <c r="BO294" s="217">
        <f>IF(VLOOKUP($AU294,'FE Source'!$A:$AK,32,FALSE)=0,"-",VLOOKUP($AU294,'FE Source'!$A:$AK,32,FALSE))</f>
        <v>38371</v>
      </c>
      <c r="BP294" s="18">
        <f>IF(VLOOKUP($AU294,'FE Source'!$AZ:$BC,2,FALSE)=0,"-",VLOOKUP($AU294,'FE Source'!$AZ:$BC,2,FALSE))</f>
        <v>-15.07</v>
      </c>
      <c r="BQ294" s="18">
        <f>IF(VLOOKUP($AU294,'FE Source'!$AZ:$BC,3,FALSE)=0,"-",VLOOKUP($AU294,'FE Source'!$AZ:$BC,3,FALSE))</f>
        <v>-8.1</v>
      </c>
      <c r="BR294" s="18">
        <f>IF(VLOOKUP($AU294,'FE Source'!$AZ:$BC,4,FALSE)=0,"-",VLOOKUP($AU294,'FE Source'!$AZ:$BC,4,FALSE))</f>
        <v>-16.71</v>
      </c>
    </row>
    <row r="295" spans="1:70" ht="15" customHeight="1">
      <c r="B295" s="159" t="str">
        <f>INDEX('UT - Retail'!$A$7:$A$1409,MATCH(AU295,'UT - Retail'!$U$7:$U$1409,0),1)</f>
        <v xml:space="preserve">Blackrock </v>
      </c>
      <c r="C295" s="710" t="str">
        <f>INDEX('UT - Retail'!$B$7:$B$1409,MATCH(AU295,'UT - Retail'!$U$7:$U$1409,0),1)</f>
        <v>Blackrock World Technology Fund A2 AUD-H</v>
      </c>
      <c r="D295" s="711"/>
      <c r="E295" s="147" t="str">
        <f>VLOOKUP(C295,'UT - Retail'!$B:$K,8,FALSE)</f>
        <v>Equities</v>
      </c>
      <c r="F295" s="82" t="str">
        <f>VLOOKUP(C295,'UT - Retail'!$B:$K,9,FALSE)</f>
        <v>Global</v>
      </c>
      <c r="G295" s="82" t="str">
        <f>VLOOKUP(C295,'UT - Retail'!$B:$K,10,FALSE)</f>
        <v>Technology</v>
      </c>
      <c r="H295" s="82" t="str">
        <f>VLOOKUP(C295,'UT - Retail'!$B:$N,13,FALSE)</f>
        <v>No</v>
      </c>
      <c r="I295" s="82" t="str">
        <f>VLOOKUP(C295,'UT - Retail'!$B:$Q,14,FALSE)</f>
        <v>No</v>
      </c>
      <c r="J295" s="82" t="str">
        <f>VLOOKUP(C295,'UT - Retail'!$B:$Q,11,FALSE)</f>
        <v>No</v>
      </c>
      <c r="K295" s="130" t="str">
        <f>VLOOKUP(C295,'UT - Retail'!$B:$P,15,FALSE)</f>
        <v>Yes</v>
      </c>
      <c r="L295" s="82" t="str">
        <f>VLOOKUP(C295,'UT - Retail'!$B:$Q,16,FALSE)</f>
        <v>iFast</v>
      </c>
      <c r="M295" s="173" t="str">
        <f>VLOOKUP(C295,'UT - Retail'!$B:$K,6,FALSE)</f>
        <v>AUD</v>
      </c>
      <c r="N295" s="173" t="str">
        <f>IFERROR(IF(MATCH(C295,'Portfolio Construction'!$AL:$AL,0),"Yes","No"),"No")</f>
        <v>No</v>
      </c>
      <c r="O295" s="173" t="str">
        <f>IFERROR(IF(MATCH(C295,'Portfolio Construction'!$AN:$AN,0),"Yes","No"),"No")</f>
        <v>No</v>
      </c>
      <c r="P295" s="173" t="str">
        <f>IFERROR(IF(MATCH(C295,'Portfolio Construction'!$AP:$AP,0),"Yes","No"),"No")</f>
        <v>No</v>
      </c>
      <c r="Q295" s="173" t="str">
        <f>IFERROR(IF(MATCH(C295,'Portfolio Construction'!$AR:$AR,0),"Yes","No"),"No")</f>
        <v>No</v>
      </c>
      <c r="R295" s="173" t="str">
        <f>IFERROR(IF(MATCH(C295,'Portfolio Construction'!$AT:$AT,0),"Yes","No"),"No")</f>
        <v>No</v>
      </c>
      <c r="S295" s="173" t="str">
        <f>IFERROR(IF(MATCH(C295,'Portfolio Construction'!$AV:$AV,0),"Yes","No"),"No")</f>
        <v>No</v>
      </c>
      <c r="T295" s="173" t="str">
        <f>IFERROR(IF(MATCH(C295,'Portfolio Construction'!$AX:$AX,0),"Yes","No"),"No")</f>
        <v>No</v>
      </c>
      <c r="U295" s="173" t="str">
        <f>IFERROR(IF(MATCH(C295,'Portfolio Construction'!$AZ:$AZ,0),"Yes","No"),"No")</f>
        <v>No</v>
      </c>
      <c r="V295" s="173" t="str">
        <f>IFERROR(IF(MATCH(C295,'Portfolio Construction'!$BB:$BB,0),"Yes","No"),"No")</f>
        <v>No</v>
      </c>
      <c r="W295" s="619">
        <f>IF(VLOOKUP($AU295,'FE Source'!$A:$W,3,FALSE)=0,"-",VLOOKUP($AU295,'FE Source'!$A:$W,3,FALSE))</f>
        <v>-11.04</v>
      </c>
      <c r="X295" s="618">
        <f>IF(VLOOKUP($AU295,'FE Source'!$A:$W,4,FALSE)=0,"-",VLOOKUP($AU295,'FE Source'!$A:$W,4,FALSE))</f>
        <v>16.670000000000002</v>
      </c>
      <c r="Y295" s="618">
        <f>IF(VLOOKUP($AU295,'FE Source'!$A:$W,5,FALSE)=0,"-",VLOOKUP($AU295,'FE Source'!$A:$W,5,FALSE))</f>
        <v>-11.46</v>
      </c>
      <c r="Z295" s="618">
        <f>IF(VLOOKUP($AU295,'FE Source'!$A:$W,6,FALSE)=0,"-",VLOOKUP($AU295,'FE Source'!$A:$W,6,FALSE))</f>
        <v>-1.44</v>
      </c>
      <c r="AA295" s="618">
        <f>IF(VLOOKUP($AU295,'FE Source'!$A:$W,7,FALSE)=0,"-",VLOOKUP($AU295,'FE Source'!$A:$W,7,FALSE))</f>
        <v>6.08</v>
      </c>
      <c r="AB295" s="618" t="str">
        <f>IF(VLOOKUP($AU295,'FE Source'!$A:$W,8,FALSE)=0,"-",VLOOKUP($AU295,'FE Source'!$A:$W,8,FALSE))</f>
        <v>-</v>
      </c>
      <c r="AC295" s="623" t="str">
        <f>IF(VLOOKUP($AU295,'FE Source'!$A:$W,9,FALSE)=0,"-",VLOOKUP($AU295,'FE Source'!$A:$W,9,FALSE))</f>
        <v>-</v>
      </c>
      <c r="AD295" s="147">
        <f>IF(VLOOKUP($AU295,'FE Source'!$A:$W,10,FALSE)=0,"-",VLOOKUP($AU295,'FE Source'!$A:$W,10,FALSE))</f>
        <v>1.32</v>
      </c>
      <c r="AE295" s="82">
        <f>IF(VLOOKUP($AU295,'FE Source'!$A:$W,11,FALSE)=0,"-",VLOOKUP($AU295,'FE Source'!$A:$W,11,FALSE))</f>
        <v>26.84</v>
      </c>
      <c r="AF295" s="82" t="str">
        <f>IF(VLOOKUP($AU295,'FE Source'!$A:$W,12,FALSE)=0,"-",VLOOKUP($AU295,'FE Source'!$A:$W,12,FALSE))</f>
        <v>-</v>
      </c>
      <c r="AG295" s="130">
        <f>IF(VLOOKUP($AU295,'FE Source'!$A:$W,14,FALSE)=0,"-",VLOOKUP($AU295,'FE Source'!$A:$W,14,FALSE))</f>
        <v>-30.41</v>
      </c>
      <c r="AH295" s="173">
        <f>IF(VLOOKUP($AU295,'FE Source'!$A:$DJ,33,FALSE)=0,"-",VLOOKUP($AU295,'FE Source'!$A:$DJ,33,FALSE))</f>
        <v>99.15</v>
      </c>
      <c r="AI295" s="203">
        <f>IF(VLOOKUP($AU295,'FE Source'!$A:$Y,20,FALSE)=0,"-",VLOOKUP($AU295,'FE Source'!$A:$Y,20,FALSE))</f>
        <v>125.07</v>
      </c>
      <c r="AJ295" s="257" t="str">
        <f>IF(VLOOKUP($AU295,'FE Source'!$A:$DJ,34,FALSE)=0,"-",VLOOKUP($AU295,'FE Source'!$A:$DJ,34,FALSE))</f>
        <v>-</v>
      </c>
      <c r="AK295" s="257">
        <f>IF(VLOOKUP($AU295,'FE Source'!$A:$DJ,35,FALSE)=0,"-",VLOOKUP($AU295,'FE Source'!$A:$DJ,35,FALSE))</f>
        <v>121.43</v>
      </c>
      <c r="AL295" s="326">
        <f>IF(VLOOKUP($AU295,'FE Source'!$A:$Y,19,FALSE)=0,"-",VLOOKUP($AU295,'FE Source'!$A:$Y,19,FALSE))</f>
        <v>118.9</v>
      </c>
      <c r="AM295" s="259" t="str">
        <f>IF(VLOOKUP($AU295,'FE Source'!$A:$DJ,36,FALSE)=0,"-",VLOOKUP($AU295,'FE Source'!$A:$DJ,36,FALSE))</f>
        <v>-</v>
      </c>
      <c r="AN295" s="165">
        <f>IF(VLOOKUP($AU295,'FE Source'!$A:$W,13,FALSE)=0,"-",VLOOKUP($AU295,'FE Source'!$A:$W,13,FALSE))</f>
        <v>14209.6</v>
      </c>
      <c r="AO295" s="198" t="str">
        <f>IF(J295="no","-",IF(VLOOKUP($AU295,'FE Source'!$A:$W,15,FALSE)=0,"-",VLOOKUP($AU295,'FE Source'!$A:$W,15,FALSE)))</f>
        <v>-</v>
      </c>
      <c r="AP295" s="201" t="str">
        <f>IF(AO295="-","-",IF(VLOOKUP($AU295,'FE Source'!$A:$Z,21,FALSE)=0,"-",IF(VLOOKUP($AU295,'FE Source'!$A:$Z,21,FALSE)=2,"Semi-Annual",IF(VLOOKUP($AU295,'FE Source'!$A:$Z,21,FALSE)=4,"Quarterly",IF(VLOOKUP($AU295,'FE Source'!$A:$Z,21,FALSE)=12,"Monthly","Annual")))))</f>
        <v>-</v>
      </c>
      <c r="AQ295" s="170">
        <f t="array" ref="AQ295">IF(VLOOKUP($AU295,'FE Source'!$A:$W,16,FALSE)=0,"-",VLOOKUP($AU295,'FE Source'!$A:$W,16,FALSE))</f>
        <v>1.74</v>
      </c>
      <c r="AR295" s="175" t="str">
        <f>IF(VLOOKUP($AU295,'FE Source'!$A:$W,17,FALSE)=0,"-",VLOOKUP($AU295,'FE Source'!$A:$W,17,FALSE))</f>
        <v>-</v>
      </c>
      <c r="AS295" s="173">
        <f>IF(VLOOKUP($AU295,'FE Source'!$AN:$AS,4,FALSE)="",VLOOKUP($AU295,'FE Source'!$AN:$AS,3,FALSE),VLOOKUP($AU295,'FE Source'!$AN:$AS,4,FALSE))</f>
        <v>11.71</v>
      </c>
      <c r="AT295" s="179">
        <f>IF(VLOOKUP($AU295,'FE Source'!$AN:$AS,5,FALSE)=0,"-",VLOOKUP($AU295,'FE Source'!$AN:$AS,5,FALSE))</f>
        <v>45783</v>
      </c>
      <c r="AU295" s="178" t="s">
        <v>10128</v>
      </c>
      <c r="BE295" s="219" t="str">
        <f>IF(VLOOKUP($AU295,'FE Source'!$A:$AK,22,FALSE)=0,"-",VLOOKUP($AU295,'FE Source'!$A:$AK,22,FALSE))</f>
        <v>-</v>
      </c>
      <c r="BF295" s="219" t="str">
        <f>IF(VLOOKUP($AU295,'FE Source'!$A:$AK,23,FALSE)=0,"-",VLOOKUP($AU295,'FE Source'!$A:$AK,23,FALSE))</f>
        <v>-</v>
      </c>
      <c r="BG295" s="219" t="str">
        <f>IF(VLOOKUP($AU295,'FE Source'!$A:$AK,24,FALSE)=0,"-",VLOOKUP($AU295,'FE Source'!$A:$AK,24,FALSE))</f>
        <v>-</v>
      </c>
      <c r="BH295" s="219" t="str">
        <f>IF(VLOOKUP($AU295,'FE Source'!$A:$AK,25,FALSE)=0,"-",VLOOKUP($AU295,'FE Source'!$A:$AK,25,FALSE))</f>
        <v>-</v>
      </c>
      <c r="BI295" s="219" t="str">
        <f>IF(VLOOKUP($AU295,'FE Source'!$A:$AK,26,FALSE)=0,"-",VLOOKUP($AU295,'FE Source'!$A:$AK,26,FALSE))</f>
        <v>-</v>
      </c>
      <c r="BJ295" s="219" t="str">
        <f>IF(VLOOKUP($AU295,'FE Source'!$A:$AK,27,FALSE)=0,"-",VLOOKUP($AU295,'FE Source'!$A:$AK,27,FALSE))</f>
        <v>-</v>
      </c>
      <c r="BK295" s="219">
        <f>IF(VLOOKUP($AU295,'FE Source'!$A:$AK,28,FALSE)=0,"-",VLOOKUP($AU295,'FE Source'!$A:$AK,28,FALSE))</f>
        <v>3.24</v>
      </c>
      <c r="BL295" s="219">
        <f>IF(VLOOKUP($AU295,'FE Source'!$A:$AK,29,FALSE)=0,"-",VLOOKUP($AU295,'FE Source'!$A:$AK,29,FALSE))</f>
        <v>-48.67</v>
      </c>
      <c r="BM295" s="219">
        <f>IF(VLOOKUP($AU295,'FE Source'!$A:$AK,30,FALSE)=0,"-",VLOOKUP($AU295,'FE Source'!$A:$AK,30,FALSE))</f>
        <v>45.03</v>
      </c>
      <c r="BN295" t="str">
        <f>IF(VLOOKUP($AU295,'FE Source'!$A:$AK,31,FALSE)="No Specified Index","-",IF(VLOOKUP($AU295,'FE Source'!$A:$AK,31,FALSE)=0,"-",VLOOKUP($AU295,'FE Source'!$A:$AK,31,FALSE)))</f>
        <v>MSCI ACWI Information Technology 10/40 Index GBP</v>
      </c>
      <c r="BO295" s="217">
        <f>IF(VLOOKUP($AU295,'FE Source'!$A:$AK,32,FALSE)=0,"-",VLOOKUP($AU295,'FE Source'!$A:$AK,32,FALSE))</f>
        <v>44153</v>
      </c>
      <c r="BP295" s="18" t="str">
        <f>IF(VLOOKUP($AU295,'FE Source'!$AZ:$BC,2,FALSE)=0,"-",VLOOKUP($AU295,'FE Source'!$AZ:$BC,2,FALSE))</f>
        <v>-</v>
      </c>
      <c r="BQ295" s="18" t="str">
        <f>IF(VLOOKUP($AU295,'FE Source'!$AZ:$BC,3,FALSE)=0,"-",VLOOKUP($AU295,'FE Source'!$AZ:$BC,3,FALSE))</f>
        <v>-</v>
      </c>
      <c r="BR295" s="18" t="str">
        <f>IF(VLOOKUP($AU295,'FE Source'!$AZ:$BC,4,FALSE)=0,"-",VLOOKUP($AU295,'FE Source'!$AZ:$BC,4,FALSE))</f>
        <v>-</v>
      </c>
    </row>
    <row r="296" spans="1:70" ht="15" customHeight="1">
      <c r="A296" s="3"/>
      <c r="B296" s="159" t="str">
        <f>INDEX('UT - Retail'!$A$7:$A$1409,MATCH(AU296,'UT - Retail'!$U$7:$U$1409,0),1)</f>
        <v xml:space="preserve">Blackrock </v>
      </c>
      <c r="C296" s="710" t="str">
        <f>INDEX('UT - Retail'!$B$7:$B$1409,MATCH(AU296,'UT - Retail'!$U$7:$U$1409,0),1)</f>
        <v>Blackrock World Technology Fund A2 EUR</v>
      </c>
      <c r="D296" s="711"/>
      <c r="E296" s="147" t="str">
        <f>VLOOKUP(C296,'UT - Retail'!$B:$K,8,FALSE)</f>
        <v>Equities</v>
      </c>
      <c r="F296" s="82" t="str">
        <f>VLOOKUP(C296,'UT - Retail'!$B:$K,9,FALSE)</f>
        <v>Global</v>
      </c>
      <c r="G296" s="82" t="str">
        <f>VLOOKUP(C296,'UT - Retail'!$B:$K,10,FALSE)</f>
        <v>Technology</v>
      </c>
      <c r="H296" s="82" t="str">
        <f>VLOOKUP(C296,'UT - Retail'!$B:$N,13,FALSE)</f>
        <v>No</v>
      </c>
      <c r="I296" s="82" t="str">
        <f>VLOOKUP(C296,'UT - Retail'!$B:$Q,14,FALSE)</f>
        <v>No</v>
      </c>
      <c r="J296" s="82" t="str">
        <f>VLOOKUP(C296,'UT - Retail'!$B:$Q,11,FALSE)</f>
        <v>No</v>
      </c>
      <c r="K296" s="130" t="str">
        <f>VLOOKUP(C296,'UT - Retail'!$B:$P,15,FALSE)</f>
        <v>Yes</v>
      </c>
      <c r="L296" s="82" t="str">
        <f>VLOOKUP(C296,'UT - Retail'!$B:$Q,16,FALSE)</f>
        <v>Both</v>
      </c>
      <c r="M296" s="173" t="str">
        <f>VLOOKUP(C296,'UT - Retail'!$B:$K,6,FALSE)</f>
        <v>EUR</v>
      </c>
      <c r="N296" s="173" t="str">
        <f>IFERROR(IF(MATCH(C296,'Portfolio Construction'!$AL:$AL,0),"Yes","No"),"No")</f>
        <v>No</v>
      </c>
      <c r="O296" s="173" t="str">
        <f>IFERROR(IF(MATCH(C296,'Portfolio Construction'!$AN:$AN,0),"Yes","No"),"No")</f>
        <v>No</v>
      </c>
      <c r="P296" s="173" t="str">
        <f>IFERROR(IF(MATCH(C296,'Portfolio Construction'!$AP:$AP,0),"Yes","No"),"No")</f>
        <v>No</v>
      </c>
      <c r="Q296" s="173" t="str">
        <f>IFERROR(IF(MATCH(C296,'Portfolio Construction'!$AR:$AR,0),"Yes","No"),"No")</f>
        <v>No</v>
      </c>
      <c r="R296" s="173" t="str">
        <f>IFERROR(IF(MATCH(C296,'Portfolio Construction'!$AT:$AT,0),"Yes","No"),"No")</f>
        <v>No</v>
      </c>
      <c r="S296" s="173" t="str">
        <f>IFERROR(IF(MATCH(C296,'Portfolio Construction'!$AV:$AV,0),"Yes","No"),"No")</f>
        <v>No</v>
      </c>
      <c r="T296" s="173" t="str">
        <f>IFERROR(IF(MATCH(C296,'Portfolio Construction'!$AX:$AX,0),"Yes","No"),"No")</f>
        <v>No</v>
      </c>
      <c r="U296" s="173" t="str">
        <f>IFERROR(IF(MATCH(C296,'Portfolio Construction'!$AZ:$AZ,0),"Yes","No"),"No")</f>
        <v>No</v>
      </c>
      <c r="V296" s="173" t="str">
        <f>IFERROR(IF(MATCH(C296,'Portfolio Construction'!$BB:$BB,0),"Yes","No"),"No")</f>
        <v>No</v>
      </c>
      <c r="W296" s="619">
        <f>IF(VLOOKUP($AU296,'FE Source'!$A:$W,3,FALSE)=0,"-",VLOOKUP($AU296,'FE Source'!$A:$W,3,FALSE))</f>
        <v>-13.98</v>
      </c>
      <c r="X296" s="618">
        <f>IF(VLOOKUP($AU296,'FE Source'!$A:$W,4,FALSE)=0,"-",VLOOKUP($AU296,'FE Source'!$A:$W,4,FALSE))</f>
        <v>9.9</v>
      </c>
      <c r="Y296" s="618">
        <f>IF(VLOOKUP($AU296,'FE Source'!$A:$W,5,FALSE)=0,"-",VLOOKUP($AU296,'FE Source'!$A:$W,5,FALSE))</f>
        <v>-9.43</v>
      </c>
      <c r="Z296" s="618">
        <f>IF(VLOOKUP($AU296,'FE Source'!$A:$W,6,FALSE)=0,"-",VLOOKUP($AU296,'FE Source'!$A:$W,6,FALSE))</f>
        <v>3.04</v>
      </c>
      <c r="AA296" s="618">
        <f>IF(VLOOKUP($AU296,'FE Source'!$A:$W,7,FALSE)=0,"-",VLOOKUP($AU296,'FE Source'!$A:$W,7,FALSE))</f>
        <v>11.9</v>
      </c>
      <c r="AB296" s="618">
        <f>IF(VLOOKUP($AU296,'FE Source'!$A:$W,8,FALSE)=0,"-",VLOOKUP($AU296,'FE Source'!$A:$W,8,FALSE))</f>
        <v>11.61</v>
      </c>
      <c r="AC296" s="623">
        <f>IF(VLOOKUP($AU296,'FE Source'!$A:$W,9,FALSE)=0,"-",VLOOKUP($AU296,'FE Source'!$A:$W,9,FALSE))</f>
        <v>16.399999999999999</v>
      </c>
      <c r="AD296" s="147">
        <f>IF(VLOOKUP($AU296,'FE Source'!$A:$W,10,FALSE)=0,"-",VLOOKUP($AU296,'FE Source'!$A:$W,10,FALSE))</f>
        <v>1.1100000000000001</v>
      </c>
      <c r="AE296" s="82">
        <f>IF(VLOOKUP($AU296,'FE Source'!$A:$W,11,FALSE)=0,"-",VLOOKUP($AU296,'FE Source'!$A:$W,11,FALSE))</f>
        <v>22.54</v>
      </c>
      <c r="AF296" s="82">
        <f>IF(VLOOKUP($AU296,'FE Source'!$A:$W,12,FALSE)=0,"-",VLOOKUP($AU296,'FE Source'!$A:$W,12,FALSE))</f>
        <v>0.23</v>
      </c>
      <c r="AG296" s="130">
        <f>IF(VLOOKUP($AU296,'FE Source'!$A:$W,14,FALSE)=0,"-",VLOOKUP($AU296,'FE Source'!$A:$W,14,FALSE))</f>
        <v>-25.67</v>
      </c>
      <c r="AH296" s="173">
        <f>IF(VLOOKUP($AU296,'FE Source'!$A:$DJ,33,FALSE)=0,"-",VLOOKUP($AU296,'FE Source'!$A:$DJ,33,FALSE))</f>
        <v>133.88999999999999</v>
      </c>
      <c r="AI296" s="203">
        <f>IF(VLOOKUP($AU296,'FE Source'!$A:$Y,20,FALSE)=0,"-",VLOOKUP($AU296,'FE Source'!$A:$Y,20,FALSE))</f>
        <v>121.25</v>
      </c>
      <c r="AJ296" s="257">
        <f>IF(VLOOKUP($AU296,'FE Source'!$A:$DJ,34,FALSE)=0,"-",VLOOKUP($AU296,'FE Source'!$A:$DJ,34,FALSE))</f>
        <v>134.30000000000001</v>
      </c>
      <c r="AK296" s="257">
        <f>IF(VLOOKUP($AU296,'FE Source'!$A:$DJ,35,FALSE)=0,"-",VLOOKUP($AU296,'FE Source'!$A:$DJ,35,FALSE))</f>
        <v>133.77000000000001</v>
      </c>
      <c r="AL296" s="326">
        <f>IF(VLOOKUP($AU296,'FE Source'!$A:$Y,19,FALSE)=0,"-",VLOOKUP($AU296,'FE Source'!$A:$Y,19,FALSE))</f>
        <v>103.9</v>
      </c>
      <c r="AM296" s="259">
        <f>IF(VLOOKUP($AU296,'FE Source'!$A:$DJ,36,FALSE)=0,"-",VLOOKUP($AU296,'FE Source'!$A:$DJ,36,FALSE))</f>
        <v>104.95</v>
      </c>
      <c r="AN296" s="165">
        <f>IF(VLOOKUP($AU296,'FE Source'!$A:$W,13,FALSE)=0,"-",VLOOKUP($AU296,'FE Source'!$A:$W,13,FALSE))</f>
        <v>14209.6</v>
      </c>
      <c r="AO296" s="198" t="str">
        <f>IF(J296="no","-",IF(VLOOKUP($AU296,'FE Source'!$A:$W,15,FALSE)=0,"-",VLOOKUP($AU296,'FE Source'!$A:$W,15,FALSE)))</f>
        <v>-</v>
      </c>
      <c r="AP296" s="201" t="str">
        <f>IF(AO296="-","-",IF(VLOOKUP($AU296,'FE Source'!$A:$Z,21,FALSE)=0,"-",IF(VLOOKUP($AU296,'FE Source'!$A:$Z,21,FALSE)=2,"Semi-Annual",IF(VLOOKUP($AU296,'FE Source'!$A:$Z,21,FALSE)=4,"Quarterly",IF(VLOOKUP($AU296,'FE Source'!$A:$Z,21,FALSE)=12,"Monthly","Annual")))))</f>
        <v>-</v>
      </c>
      <c r="AQ296" s="170">
        <f t="array" ref="AQ296">IF(VLOOKUP($AU296,'FE Source'!$A:$W,16,FALSE)=0,"-",VLOOKUP($AU296,'FE Source'!$A:$W,16,FALSE))</f>
        <v>1.76</v>
      </c>
      <c r="AR296" s="175" t="str">
        <f>IF(VLOOKUP($AU296,'FE Source'!$A:$W,17,FALSE)=0,"-",VLOOKUP($AU296,'FE Source'!$A:$W,17,FALSE))</f>
        <v>Bronze</v>
      </c>
      <c r="AS296" s="173">
        <f>IF(VLOOKUP($AU296,'FE Source'!$AN:$AS,4,FALSE)="",VLOOKUP($AU296,'FE Source'!$AN:$AS,3,FALSE),VLOOKUP($AU296,'FE Source'!$AN:$AS,4,FALSE))</f>
        <v>76.17</v>
      </c>
      <c r="AT296" s="179">
        <f>IF(VLOOKUP($AU296,'FE Source'!$AN:$AS,5,FALSE)=0,"-",VLOOKUP($AU296,'FE Source'!$AN:$AS,5,FALSE))</f>
        <v>45783</v>
      </c>
      <c r="AU296" s="163" t="s">
        <v>3719</v>
      </c>
      <c r="BE296" s="219">
        <f>IF(VLOOKUP($AU296,'FE Source'!$A:$AK,22,FALSE)=0,"-",VLOOKUP($AU296,'FE Source'!$A:$AK,22,FALSE))</f>
        <v>11.39</v>
      </c>
      <c r="BF296" s="219">
        <f>IF(VLOOKUP($AU296,'FE Source'!$A:$AK,23,FALSE)=0,"-",VLOOKUP($AU296,'FE Source'!$A:$AK,23,FALSE))</f>
        <v>8.08</v>
      </c>
      <c r="BG296" s="219">
        <f>IF(VLOOKUP($AU296,'FE Source'!$A:$AK,24,FALSE)=0,"-",VLOOKUP($AU296,'FE Source'!$A:$AK,24,FALSE))</f>
        <v>40.76</v>
      </c>
      <c r="BH296" s="219">
        <f>IF(VLOOKUP($AU296,'FE Source'!$A:$AK,25,FALSE)=0,"-",VLOOKUP($AU296,'FE Source'!$A:$AK,25,FALSE))</f>
        <v>1.49</v>
      </c>
      <c r="BI296" s="219">
        <f>IF(VLOOKUP($AU296,'FE Source'!$A:$AK,26,FALSE)=0,"-",VLOOKUP($AU296,'FE Source'!$A:$AK,26,FALSE))</f>
        <v>41.66</v>
      </c>
      <c r="BJ296" s="219">
        <f>IF(VLOOKUP($AU296,'FE Source'!$A:$AK,27,FALSE)=0,"-",VLOOKUP($AU296,'FE Source'!$A:$AK,27,FALSE))</f>
        <v>81.75</v>
      </c>
      <c r="BK296" s="219">
        <f>IF(VLOOKUP($AU296,'FE Source'!$A:$AK,28,FALSE)=0,"-",VLOOKUP($AU296,'FE Source'!$A:$AK,28,FALSE))</f>
        <v>10.74</v>
      </c>
      <c r="BL296" s="219">
        <f>IF(VLOOKUP($AU296,'FE Source'!$A:$AK,29,FALSE)=0,"-",VLOOKUP($AU296,'FE Source'!$A:$AK,29,FALSE))</f>
        <v>-43.6</v>
      </c>
      <c r="BM296" s="219">
        <f>IF(VLOOKUP($AU296,'FE Source'!$A:$AK,30,FALSE)=0,"-",VLOOKUP($AU296,'FE Source'!$A:$AK,30,FALSE))</f>
        <v>47.26</v>
      </c>
      <c r="BN296" t="str">
        <f>IF(VLOOKUP($AU296,'FE Source'!$A:$AK,31,FALSE)="No Specified Index","-",IF(VLOOKUP($AU296,'FE Source'!$A:$AK,31,FALSE)=0,"-",VLOOKUP($AU296,'FE Source'!$A:$AK,31,FALSE)))</f>
        <v>MSCI ACWI Information Technology 10/40 Index GBP</v>
      </c>
      <c r="BO296" s="217">
        <f>IF(VLOOKUP($AU296,'FE Source'!$A:$AK,32,FALSE)=0,"-",VLOOKUP($AU296,'FE Source'!$A:$AK,32,FALSE))</f>
        <v>34761</v>
      </c>
      <c r="BP296" s="18">
        <f>IF(VLOOKUP($AU296,'FE Source'!$AZ:$BC,2,FALSE)=0,"-",VLOOKUP($AU296,'FE Source'!$AZ:$BC,2,FALSE))</f>
        <v>-3.05</v>
      </c>
      <c r="BQ296" s="18">
        <f>IF(VLOOKUP($AU296,'FE Source'!$AZ:$BC,3,FALSE)=0,"-",VLOOKUP($AU296,'FE Source'!$AZ:$BC,3,FALSE))</f>
        <v>-8.09</v>
      </c>
      <c r="BR296" s="18">
        <f>IF(VLOOKUP($AU296,'FE Source'!$AZ:$BC,4,FALSE)=0,"-",VLOOKUP($AU296,'FE Source'!$AZ:$BC,4,FALSE))</f>
        <v>-8.48</v>
      </c>
    </row>
    <row r="297" spans="1:70" ht="15" customHeight="1">
      <c r="A297" s="3"/>
      <c r="B297" s="159" t="str">
        <f>INDEX('UT - Retail'!$A$7:$A$1409,MATCH(AU297,'UT - Retail'!$U$7:$U$1409,0),1)</f>
        <v xml:space="preserve">Blackrock </v>
      </c>
      <c r="C297" s="708" t="str">
        <f>INDEX('UT - Retail'!$B$7:$B$1409,MATCH(AU297,'UT - Retail'!$U$7:$U$1409,0),1)</f>
        <v>Blackrock World Technology Fund A2 GBP</v>
      </c>
      <c r="D297" s="709"/>
      <c r="E297" s="150" t="str">
        <f>VLOOKUP(C297,'UT - Retail'!$B:$K,8,FALSE)</f>
        <v>Equities</v>
      </c>
      <c r="F297" s="141" t="str">
        <f>VLOOKUP(C297,'UT - Retail'!$B:$K,9,FALSE)</f>
        <v>Global</v>
      </c>
      <c r="G297" s="141" t="str">
        <f>VLOOKUP(C297,'UT - Retail'!$B:$K,10,FALSE)</f>
        <v>Technology</v>
      </c>
      <c r="H297" s="82" t="str">
        <f>VLOOKUP(C297,'UT - Retail'!$B:$N,13,FALSE)</f>
        <v>No</v>
      </c>
      <c r="I297" s="82" t="str">
        <f>VLOOKUP(C297,'UT - Retail'!$B:$Q,14,FALSE)</f>
        <v>No</v>
      </c>
      <c r="J297" s="141" t="str">
        <f>VLOOKUP(C297,'UT - Retail'!$B:$Q,11,FALSE)</f>
        <v>No</v>
      </c>
      <c r="K297" s="130" t="str">
        <f>VLOOKUP(C297,'UT - Retail'!$B:$P,15,FALSE)</f>
        <v>Yes</v>
      </c>
      <c r="L297" s="82" t="str">
        <f>VLOOKUP(C297,'UT - Retail'!$B:$Q,16,FALSE)</f>
        <v>Both</v>
      </c>
      <c r="M297" s="173" t="str">
        <f>VLOOKUP(C297,'UT - Retail'!$B:$K,6,FALSE)</f>
        <v>GBP</v>
      </c>
      <c r="N297" s="173" t="str">
        <f>IFERROR(IF(MATCH(C297,'Portfolio Construction'!$AL:$AL,0),"Yes","No"),"No")</f>
        <v>No</v>
      </c>
      <c r="O297" s="173" t="str">
        <f>IFERROR(IF(MATCH(C297,'Portfolio Construction'!$AN:$AN,0),"Yes","No"),"No")</f>
        <v>No</v>
      </c>
      <c r="P297" s="173" t="str">
        <f>IFERROR(IF(MATCH(C297,'Portfolio Construction'!$AP:$AP,0),"Yes","No"),"No")</f>
        <v>No</v>
      </c>
      <c r="Q297" s="173" t="str">
        <f>IFERROR(IF(MATCH(C297,'Portfolio Construction'!$AR:$AR,0),"Yes","No"),"No")</f>
        <v>No</v>
      </c>
      <c r="R297" s="173" t="str">
        <f>IFERROR(IF(MATCH(C297,'Portfolio Construction'!$AT:$AT,0),"Yes","No"),"No")</f>
        <v>No</v>
      </c>
      <c r="S297" s="173" t="str">
        <f>IFERROR(IF(MATCH(C297,'Portfolio Construction'!$AV:$AV,0),"Yes","No"),"No")</f>
        <v>No</v>
      </c>
      <c r="T297" s="173" t="str">
        <f>IFERROR(IF(MATCH(C297,'Portfolio Construction'!$AX:$AX,0),"Yes","No"),"No")</f>
        <v>No</v>
      </c>
      <c r="U297" s="173" t="str">
        <f>IFERROR(IF(MATCH(C297,'Portfolio Construction'!$AZ:$AZ,0),"Yes","No"),"No")</f>
        <v>No</v>
      </c>
      <c r="V297" s="173" t="str">
        <f>IFERROR(IF(MATCH(C297,'Portfolio Construction'!$BB:$BB,0),"Yes","No"),"No")</f>
        <v>No</v>
      </c>
      <c r="W297" s="619">
        <f>IF(VLOOKUP($AU297,'FE Source'!$A:$W,3,FALSE)=0,"-",VLOOKUP($AU297,'FE Source'!$A:$W,3,FALSE))</f>
        <v>-14.14</v>
      </c>
      <c r="X297" s="618">
        <f>IF(VLOOKUP($AU297,'FE Source'!$A:$W,4,FALSE)=0,"-",VLOOKUP($AU297,'FE Source'!$A:$W,4,FALSE))</f>
        <v>10.050000000000001</v>
      </c>
      <c r="Y297" s="618">
        <f>IF(VLOOKUP($AU297,'FE Source'!$A:$W,5,FALSE)=0,"-",VLOOKUP($AU297,'FE Source'!$A:$W,5,FALSE))</f>
        <v>-9.4499999999999993</v>
      </c>
      <c r="Z297" s="618">
        <f>IF(VLOOKUP($AU297,'FE Source'!$A:$W,6,FALSE)=0,"-",VLOOKUP($AU297,'FE Source'!$A:$W,6,FALSE))</f>
        <v>3.01</v>
      </c>
      <c r="AA297" s="618">
        <f>IF(VLOOKUP($AU297,'FE Source'!$A:$W,7,FALSE)=0,"-",VLOOKUP($AU297,'FE Source'!$A:$W,7,FALSE))</f>
        <v>11.84</v>
      </c>
      <c r="AB297" s="618">
        <f>IF(VLOOKUP($AU297,'FE Source'!$A:$W,8,FALSE)=0,"-",VLOOKUP($AU297,'FE Source'!$A:$W,8,FALSE))</f>
        <v>11.59</v>
      </c>
      <c r="AC297" s="623">
        <f>IF(VLOOKUP($AU297,'FE Source'!$A:$W,9,FALSE)=0,"-",VLOOKUP($AU297,'FE Source'!$A:$W,9,FALSE))</f>
        <v>16.43</v>
      </c>
      <c r="AD297" s="146">
        <f>IF(VLOOKUP($AU297,'FE Source'!$A:$W,10,FALSE)=0,"-",VLOOKUP($AU297,'FE Source'!$A:$W,10,FALSE))</f>
        <v>1.1299999999999999</v>
      </c>
      <c r="AE297" s="82">
        <f>IF(VLOOKUP($AU297,'FE Source'!$A:$W,11,FALSE)=0,"-",VLOOKUP($AU297,'FE Source'!$A:$W,11,FALSE))</f>
        <v>22.78</v>
      </c>
      <c r="AF297" s="82">
        <f>IF(VLOOKUP($AU297,'FE Source'!$A:$W,12,FALSE)=0,"-",VLOOKUP($AU297,'FE Source'!$A:$W,12,FALSE))</f>
        <v>0.23</v>
      </c>
      <c r="AG297" s="130">
        <f>IF(VLOOKUP($AU297,'FE Source'!$A:$W,14,FALSE)=0,"-",VLOOKUP($AU297,'FE Source'!$A:$W,14,FALSE))</f>
        <v>-25.74</v>
      </c>
      <c r="AH297" s="173">
        <f>IF(VLOOKUP($AU297,'FE Source'!$A:$DJ,33,FALSE)=0,"-",VLOOKUP($AU297,'FE Source'!$A:$DJ,33,FALSE))</f>
        <v>132.25</v>
      </c>
      <c r="AI297" s="203">
        <f>IF(VLOOKUP($AU297,'FE Source'!$A:$Y,20,FALSE)=0,"-",VLOOKUP($AU297,'FE Source'!$A:$Y,20,FALSE))</f>
        <v>122.86</v>
      </c>
      <c r="AJ297" s="257">
        <f>IF(VLOOKUP($AU297,'FE Source'!$A:$DJ,34,FALSE)=0,"-",VLOOKUP($AU297,'FE Source'!$A:$DJ,34,FALSE))</f>
        <v>136.22</v>
      </c>
      <c r="AK297" s="257">
        <f>IF(VLOOKUP($AU297,'FE Source'!$A:$DJ,35,FALSE)=0,"-",VLOOKUP($AU297,'FE Source'!$A:$DJ,35,FALSE))</f>
        <v>131.9</v>
      </c>
      <c r="AL297" s="326">
        <f>IF(VLOOKUP($AU297,'FE Source'!$A:$Y,19,FALSE)=0,"-",VLOOKUP($AU297,'FE Source'!$A:$Y,19,FALSE))</f>
        <v>104.25</v>
      </c>
      <c r="AM297" s="259">
        <f>IF(VLOOKUP($AU297,'FE Source'!$A:$DJ,36,FALSE)=0,"-",VLOOKUP($AU297,'FE Source'!$A:$DJ,36,FALSE))</f>
        <v>105.29</v>
      </c>
      <c r="AN297" s="167">
        <f>IF(VLOOKUP($AU297,'FE Source'!$A:$W,13,FALSE)=0,"-",VLOOKUP($AU297,'FE Source'!$A:$W,13,FALSE))</f>
        <v>14209.6</v>
      </c>
      <c r="AO297" s="199" t="str">
        <f>IF(J297="no","-",IF(VLOOKUP($AU297,'FE Source'!$A:$W,15,FALSE)=0,"-",VLOOKUP($AU297,'FE Source'!$A:$W,15,FALSE)))</f>
        <v>-</v>
      </c>
      <c r="AP297" s="202" t="str">
        <f>IF(AO297="-","-",IF(VLOOKUP($AU297,'FE Source'!$A:$Z,21,FALSE)=0,"-",IF(VLOOKUP($AU297,'FE Source'!$A:$Z,21,FALSE)=2,"Semi-Annual",IF(VLOOKUP($AU297,'FE Source'!$A:$Z,21,FALSE)=4,"Quarterly",IF(VLOOKUP($AU297,'FE Source'!$A:$Z,21,FALSE)=12,"Monthly","Annual")))))</f>
        <v>-</v>
      </c>
      <c r="AQ297" s="170">
        <f t="array" ref="AQ297">IF(VLOOKUP($AU297,'FE Source'!$A:$W,16,FALSE)=0,"-",VLOOKUP($AU297,'FE Source'!$A:$W,16,FALSE))</f>
        <v>1.76</v>
      </c>
      <c r="AR297" s="176" t="str">
        <f>IF(VLOOKUP($AU297,'FE Source'!$A:$W,17,FALSE)=0,"-",VLOOKUP($AU297,'FE Source'!$A:$W,17,FALSE))</f>
        <v>Bronze</v>
      </c>
      <c r="AS297" s="174">
        <f>IF(VLOOKUP($AU297,'FE Source'!$AN:$AS,4,FALSE)="",VLOOKUP($AU297,'FE Source'!$AN:$AS,3,FALSE),VLOOKUP($AU297,'FE Source'!$AN:$AS,4,FALSE))</f>
        <v>64.599999999999994</v>
      </c>
      <c r="AT297" s="179">
        <f>IF(VLOOKUP($AU297,'FE Source'!$AN:$AS,5,FALSE)=0,"-",VLOOKUP($AU297,'FE Source'!$AN:$AS,5,FALSE))</f>
        <v>45783</v>
      </c>
      <c r="AU297" s="163" t="s">
        <v>3717</v>
      </c>
      <c r="BE297" s="219">
        <f>IF(VLOOKUP($AU297,'FE Source'!$A:$AK,22,FALSE)=0,"-",VLOOKUP($AU297,'FE Source'!$A:$AK,22,FALSE))</f>
        <v>10.71</v>
      </c>
      <c r="BF297" s="219">
        <f>IF(VLOOKUP($AU297,'FE Source'!$A:$AK,23,FALSE)=0,"-",VLOOKUP($AU297,'FE Source'!$A:$AK,23,FALSE))</f>
        <v>8.16</v>
      </c>
      <c r="BG297" s="219">
        <f>IF(VLOOKUP($AU297,'FE Source'!$A:$AK,24,FALSE)=0,"-",VLOOKUP($AU297,'FE Source'!$A:$AK,24,FALSE))</f>
        <v>40.950000000000003</v>
      </c>
      <c r="BH297" s="219">
        <f>IF(VLOOKUP($AU297,'FE Source'!$A:$AK,25,FALSE)=0,"-",VLOOKUP($AU297,'FE Source'!$A:$AK,25,FALSE))</f>
        <v>1.01</v>
      </c>
      <c r="BI297" s="219">
        <f>IF(VLOOKUP($AU297,'FE Source'!$A:$AK,26,FALSE)=0,"-",VLOOKUP($AU297,'FE Source'!$A:$AK,26,FALSE))</f>
        <v>42.63</v>
      </c>
      <c r="BJ297" s="219">
        <f>IF(VLOOKUP($AU297,'FE Source'!$A:$AK,27,FALSE)=0,"-",VLOOKUP($AU297,'FE Source'!$A:$AK,27,FALSE))</f>
        <v>82.01</v>
      </c>
      <c r="BK297" s="219">
        <f>IF(VLOOKUP($AU297,'FE Source'!$A:$AK,28,FALSE)=0,"-",VLOOKUP($AU297,'FE Source'!$A:$AK,28,FALSE))</f>
        <v>10.34</v>
      </c>
      <c r="BL297" s="219">
        <f>IF(VLOOKUP($AU297,'FE Source'!$A:$AK,29,FALSE)=0,"-",VLOOKUP($AU297,'FE Source'!$A:$AK,29,FALSE))</f>
        <v>-43.71</v>
      </c>
      <c r="BM297" s="219">
        <f>IF(VLOOKUP($AU297,'FE Source'!$A:$AK,30,FALSE)=0,"-",VLOOKUP($AU297,'FE Source'!$A:$AK,30,FALSE))</f>
        <v>48.09</v>
      </c>
      <c r="BN297" t="str">
        <f>IF(VLOOKUP($AU297,'FE Source'!$A:$AK,31,FALSE)="No Specified Index","-",IF(VLOOKUP($AU297,'FE Source'!$A:$AK,31,FALSE)=0,"-",VLOOKUP($AU297,'FE Source'!$A:$AK,31,FALSE)))</f>
        <v>MSCI ACWI Information Technology 10/40 Index GBP</v>
      </c>
      <c r="BO297" s="217">
        <f>IF(VLOOKUP($AU297,'FE Source'!$A:$AK,32,FALSE)=0,"-",VLOOKUP($AU297,'FE Source'!$A:$AK,32,FALSE))</f>
        <v>34761</v>
      </c>
      <c r="BP297" s="18">
        <f>IF(VLOOKUP($AU297,'FE Source'!$AZ:$BC,2,FALSE)=0,"-",VLOOKUP($AU297,'FE Source'!$AZ:$BC,2,FALSE))</f>
        <v>-3.26</v>
      </c>
      <c r="BQ297" s="18">
        <f>IF(VLOOKUP($AU297,'FE Source'!$AZ:$BC,3,FALSE)=0,"-",VLOOKUP($AU297,'FE Source'!$AZ:$BC,3,FALSE))</f>
        <v>-8.4</v>
      </c>
      <c r="BR297" s="18">
        <f>IF(VLOOKUP($AU297,'FE Source'!$AZ:$BC,4,FALSE)=0,"-",VLOOKUP($AU297,'FE Source'!$AZ:$BC,4,FALSE))</f>
        <v>-8.25</v>
      </c>
    </row>
    <row r="298" spans="1:70" ht="15" customHeight="1">
      <c r="A298" s="3"/>
      <c r="B298" s="159" t="str">
        <f>INDEX('UT - Retail'!$A$7:$A$1409,MATCH(AU298,'UT - Retail'!$U$7:$U$1409,0),1)</f>
        <v xml:space="preserve">Blackrock </v>
      </c>
      <c r="C298" s="710" t="str">
        <f>INDEX('UT - Retail'!$B$7:$B$1409,MATCH(AU298,'UT - Retail'!$U$7:$U$1409,0),1)</f>
        <v>Blackrock World Technology Fund A2 SGD-H</v>
      </c>
      <c r="D298" s="711"/>
      <c r="E298" s="147" t="str">
        <f>VLOOKUP(C298,'UT - Retail'!$B:$K,8,FALSE)</f>
        <v>Equities</v>
      </c>
      <c r="F298" s="82" t="str">
        <f>VLOOKUP(C298,'UT - Retail'!$B:$K,9,FALSE)</f>
        <v>Global</v>
      </c>
      <c r="G298" s="82" t="str">
        <f>VLOOKUP(C298,'UT - Retail'!$B:$K,10,FALSE)</f>
        <v>Technology</v>
      </c>
      <c r="H298" s="82" t="str">
        <f>VLOOKUP(C298,'UT - Retail'!$B:$N,13,FALSE)</f>
        <v>No</v>
      </c>
      <c r="I298" s="82" t="str">
        <f>VLOOKUP(C298,'UT - Retail'!$B:$Q,14,FALSE)</f>
        <v>No</v>
      </c>
      <c r="J298" s="82" t="str">
        <f>VLOOKUP(C298,'UT - Retail'!$B:$Q,11,FALSE)</f>
        <v>No</v>
      </c>
      <c r="K298" s="130" t="str">
        <f>VLOOKUP(C298,'UT - Retail'!$B:$P,15,FALSE)</f>
        <v>Yes</v>
      </c>
      <c r="L298" s="82" t="str">
        <f>VLOOKUP(C298,'UT - Retail'!$B:$Q,16,FALSE)</f>
        <v>Both</v>
      </c>
      <c r="M298" s="173" t="str">
        <f>VLOOKUP(C298,'UT - Retail'!$B:$K,6,FALSE)</f>
        <v>SGD</v>
      </c>
      <c r="N298" s="173" t="str">
        <f>IFERROR(IF(MATCH(C298,'Portfolio Construction'!$AL:$AL,0),"Yes","No"),"No")</f>
        <v>No</v>
      </c>
      <c r="O298" s="173" t="str">
        <f>IFERROR(IF(MATCH(C298,'Portfolio Construction'!$AN:$AN,0),"Yes","No"),"No")</f>
        <v>No</v>
      </c>
      <c r="P298" s="173" t="str">
        <f>IFERROR(IF(MATCH(C298,'Portfolio Construction'!$AP:$AP,0),"Yes","No"),"No")</f>
        <v>No</v>
      </c>
      <c r="Q298" s="173" t="str">
        <f>IFERROR(IF(MATCH(C298,'Portfolio Construction'!$AR:$AR,0),"Yes","No"),"No")</f>
        <v>No</v>
      </c>
      <c r="R298" s="173" t="str">
        <f>IFERROR(IF(MATCH(C298,'Portfolio Construction'!$AT:$AT,0),"Yes","No"),"No")</f>
        <v>No</v>
      </c>
      <c r="S298" s="173" t="str">
        <f>IFERROR(IF(MATCH(C298,'Portfolio Construction'!$AV:$AV,0),"Yes","No"),"No")</f>
        <v>No</v>
      </c>
      <c r="T298" s="173" t="str">
        <f>IFERROR(IF(MATCH(C298,'Portfolio Construction'!$AX:$AX,0),"Yes","No"),"No")</f>
        <v>No</v>
      </c>
      <c r="U298" s="173" t="str">
        <f>IFERROR(IF(MATCH(C298,'Portfolio Construction'!$AZ:$AZ,0),"Yes","No"),"No")</f>
        <v>No</v>
      </c>
      <c r="V298" s="173" t="str">
        <f>IFERROR(IF(MATCH(C298,'Portfolio Construction'!$BB:$BB,0),"Yes","No"),"No")</f>
        <v>No</v>
      </c>
      <c r="W298" s="619">
        <f>IF(VLOOKUP($AU298,'FE Source'!$A:$W,3,FALSE)=0,"-",VLOOKUP($AU298,'FE Source'!$A:$W,3,FALSE))</f>
        <v>-10</v>
      </c>
      <c r="X298" s="618">
        <f>IF(VLOOKUP($AU298,'FE Source'!$A:$W,4,FALSE)=0,"-",VLOOKUP($AU298,'FE Source'!$A:$W,4,FALSE))</f>
        <v>13.77</v>
      </c>
      <c r="Y298" s="618">
        <f>IF(VLOOKUP($AU298,'FE Source'!$A:$W,5,FALSE)=0,"-",VLOOKUP($AU298,'FE Source'!$A:$W,5,FALSE))</f>
        <v>-7.14</v>
      </c>
      <c r="Z298" s="618">
        <f>IF(VLOOKUP($AU298,'FE Source'!$A:$W,6,FALSE)=0,"-",VLOOKUP($AU298,'FE Source'!$A:$W,6,FALSE))</f>
        <v>5.81</v>
      </c>
      <c r="AA298" s="618">
        <f>IF(VLOOKUP($AU298,'FE Source'!$A:$W,7,FALSE)=0,"-",VLOOKUP($AU298,'FE Source'!$A:$W,7,FALSE))</f>
        <v>12.53</v>
      </c>
      <c r="AB298" s="618">
        <f>IF(VLOOKUP($AU298,'FE Source'!$A:$W,8,FALSE)=0,"-",VLOOKUP($AU298,'FE Source'!$A:$W,8,FALSE))</f>
        <v>12.29</v>
      </c>
      <c r="AC298" s="623" t="str">
        <f>IF(VLOOKUP($AU298,'FE Source'!$A:$W,9,FALSE)=0,"-",VLOOKUP($AU298,'FE Source'!$A:$W,9,FALSE))</f>
        <v>-</v>
      </c>
      <c r="AD298" s="147">
        <f>IF(VLOOKUP($AU298,'FE Source'!$A:$W,10,FALSE)=0,"-",VLOOKUP($AU298,'FE Source'!$A:$W,10,FALSE))</f>
        <v>1.17</v>
      </c>
      <c r="AE298" s="82">
        <f>IF(VLOOKUP($AU298,'FE Source'!$A:$W,11,FALSE)=0,"-",VLOOKUP($AU298,'FE Source'!$A:$W,11,FALSE))</f>
        <v>23.49</v>
      </c>
      <c r="AF298" s="82">
        <f>IF(VLOOKUP($AU298,'FE Source'!$A:$W,12,FALSE)=0,"-",VLOOKUP($AU298,'FE Source'!$A:$W,12,FALSE))</f>
        <v>0.22</v>
      </c>
      <c r="AG298" s="130">
        <f>IF(VLOOKUP($AU298,'FE Source'!$A:$W,14,FALSE)=0,"-",VLOOKUP($AU298,'FE Source'!$A:$W,14,FALSE))</f>
        <v>-24.25</v>
      </c>
      <c r="AH298" s="173">
        <f>IF(VLOOKUP($AU298,'FE Source'!$A:$DJ,33,FALSE)=0,"-",VLOOKUP($AU298,'FE Source'!$A:$DJ,33,FALSE))</f>
        <v>108.87</v>
      </c>
      <c r="AI298" s="203">
        <f>IF(VLOOKUP($AU298,'FE Source'!$A:$Y,20,FALSE)=0,"-",VLOOKUP($AU298,'FE Source'!$A:$Y,20,FALSE))</f>
        <v>126.98</v>
      </c>
      <c r="AJ298" s="257">
        <f>IF(VLOOKUP($AU298,'FE Source'!$A:$DJ,34,FALSE)=0,"-",VLOOKUP($AU298,'FE Source'!$A:$DJ,34,FALSE))</f>
        <v>149.34</v>
      </c>
      <c r="AK298" s="257">
        <f>IF(VLOOKUP($AU298,'FE Source'!$A:$DJ,35,FALSE)=0,"-",VLOOKUP($AU298,'FE Source'!$A:$DJ,35,FALSE))</f>
        <v>103.37</v>
      </c>
      <c r="AL298" s="326">
        <f>IF(VLOOKUP($AU298,'FE Source'!$A:$Y,19,FALSE)=0,"-",VLOOKUP($AU298,'FE Source'!$A:$Y,19,FALSE))</f>
        <v>106.18</v>
      </c>
      <c r="AM298" s="259">
        <f>IF(VLOOKUP($AU298,'FE Source'!$A:$DJ,36,FALSE)=0,"-",VLOOKUP($AU298,'FE Source'!$A:$DJ,36,FALSE))</f>
        <v>107.6</v>
      </c>
      <c r="AN298" s="165">
        <f>IF(VLOOKUP($AU298,'FE Source'!$A:$W,13,FALSE)=0,"-",VLOOKUP($AU298,'FE Source'!$A:$W,13,FALSE))</f>
        <v>14209.6</v>
      </c>
      <c r="AO298" s="198" t="str">
        <f>IF(J298="no","-",IF(VLOOKUP($AU298,'FE Source'!$A:$W,15,FALSE)=0,"-",VLOOKUP($AU298,'FE Source'!$A:$W,15,FALSE)))</f>
        <v>-</v>
      </c>
      <c r="AP298" s="201" t="str">
        <f>IF(AO298="-","-",IF(VLOOKUP($AU298,'FE Source'!$A:$Z,21,FALSE)=0,"-",IF(VLOOKUP($AU298,'FE Source'!$A:$Z,21,FALSE)=2,"Semi-Annual",IF(VLOOKUP($AU298,'FE Source'!$A:$Z,21,FALSE)=4,"Quarterly",IF(VLOOKUP($AU298,'FE Source'!$A:$Z,21,FALSE)=12,"Monthly","Annual")))))</f>
        <v>-</v>
      </c>
      <c r="AQ298" s="170">
        <f t="array" ref="AQ298">IF(VLOOKUP($AU298,'FE Source'!$A:$W,16,FALSE)=0,"-",VLOOKUP($AU298,'FE Source'!$A:$W,16,FALSE))</f>
        <v>1.74</v>
      </c>
      <c r="AR298" s="175" t="str">
        <f>IF(VLOOKUP($AU298,'FE Source'!$A:$W,17,FALSE)=0,"-",VLOOKUP($AU298,'FE Source'!$A:$W,17,FALSE))</f>
        <v>-</v>
      </c>
      <c r="AS298" s="173">
        <f>IF(VLOOKUP($AU298,'FE Source'!$AN:$AS,4,FALSE)="",VLOOKUP($AU298,'FE Source'!$AN:$AS,3,FALSE),VLOOKUP($AU298,'FE Source'!$AN:$AS,4,FALSE))</f>
        <v>22.23</v>
      </c>
      <c r="AT298" s="179">
        <f>IF(VLOOKUP($AU298,'FE Source'!$AN:$AS,5,FALSE)=0,"-",VLOOKUP($AU298,'FE Source'!$AN:$AS,5,FALSE))</f>
        <v>45783</v>
      </c>
      <c r="AU298" s="163" t="s">
        <v>4946</v>
      </c>
      <c r="BE298" s="219" t="str">
        <f>IF(VLOOKUP($AU298,'FE Source'!$A:$AK,22,FALSE)=0,"-",VLOOKUP($AU298,'FE Source'!$A:$AK,22,FALSE))</f>
        <v>-</v>
      </c>
      <c r="BF298" s="219" t="str">
        <f>IF(VLOOKUP($AU298,'FE Source'!$A:$AK,23,FALSE)=0,"-",VLOOKUP($AU298,'FE Source'!$A:$AK,23,FALSE))</f>
        <v>-</v>
      </c>
      <c r="BG298" s="219" t="str">
        <f>IF(VLOOKUP($AU298,'FE Source'!$A:$AK,24,FALSE)=0,"-",VLOOKUP($AU298,'FE Source'!$A:$AK,24,FALSE))</f>
        <v>-</v>
      </c>
      <c r="BH298" s="219" t="str">
        <f>IF(VLOOKUP($AU298,'FE Source'!$A:$AK,25,FALSE)=0,"-",VLOOKUP($AU298,'FE Source'!$A:$AK,25,FALSE))</f>
        <v>-</v>
      </c>
      <c r="BI298" s="219">
        <f>IF(VLOOKUP($AU298,'FE Source'!$A:$AK,26,FALSE)=0,"-",VLOOKUP($AU298,'FE Source'!$A:$AK,26,FALSE))</f>
        <v>42</v>
      </c>
      <c r="BJ298" s="219">
        <f>IF(VLOOKUP($AU298,'FE Source'!$A:$AK,27,FALSE)=0,"-",VLOOKUP($AU298,'FE Source'!$A:$AK,27,FALSE))</f>
        <v>83.32</v>
      </c>
      <c r="BK298" s="219">
        <f>IF(VLOOKUP($AU298,'FE Source'!$A:$AK,28,FALSE)=0,"-",VLOOKUP($AU298,'FE Source'!$A:$AK,28,FALSE))</f>
        <v>7.74</v>
      </c>
      <c r="BL298" s="219">
        <f>IF(VLOOKUP($AU298,'FE Source'!$A:$AK,29,FALSE)=0,"-",VLOOKUP($AU298,'FE Source'!$A:$AK,29,FALSE))</f>
        <v>-43.97</v>
      </c>
      <c r="BM298" s="219">
        <f>IF(VLOOKUP($AU298,'FE Source'!$A:$AK,30,FALSE)=0,"-",VLOOKUP($AU298,'FE Source'!$A:$AK,30,FALSE))</f>
        <v>47.16</v>
      </c>
      <c r="BN298" t="str">
        <f>IF(VLOOKUP($AU298,'FE Source'!$A:$AK,31,FALSE)="No Specified Index","-",IF(VLOOKUP($AU298,'FE Source'!$A:$AK,31,FALSE)=0,"-",VLOOKUP($AU298,'FE Source'!$A:$AK,31,FALSE)))</f>
        <v>MSCI ACWI Information Technology 10/40 Index GBP</v>
      </c>
      <c r="BO298" s="217">
        <f>IF(VLOOKUP($AU298,'FE Source'!$A:$AK,32,FALSE)=0,"-",VLOOKUP($AU298,'FE Source'!$A:$AK,32,FALSE))</f>
        <v>43306</v>
      </c>
      <c r="BP298" s="18" t="str">
        <f>IF(VLOOKUP($AU298,'FE Source'!$AZ:$BC,2,FALSE)=0,"-",VLOOKUP($AU298,'FE Source'!$AZ:$BC,2,FALSE))</f>
        <v>-</v>
      </c>
      <c r="BQ298" s="18" t="str">
        <f>IF(VLOOKUP($AU298,'FE Source'!$AZ:$BC,3,FALSE)=0,"-",VLOOKUP($AU298,'FE Source'!$AZ:$BC,3,FALSE))</f>
        <v>-</v>
      </c>
      <c r="BR298" s="18" t="str">
        <f>IF(VLOOKUP($AU298,'FE Source'!$AZ:$BC,4,FALSE)=0,"-",VLOOKUP($AU298,'FE Source'!$AZ:$BC,4,FALSE))</f>
        <v>-</v>
      </c>
    </row>
    <row r="299" spans="1:70" ht="15" customHeight="1">
      <c r="B299" s="159" t="str">
        <f>INDEX('UT - Retail'!$A$7:$A$1409,MATCH(AU299,'UT - Retail'!$U$7:$U$1409,0),1)</f>
        <v xml:space="preserve">Blackrock </v>
      </c>
      <c r="C299" s="710" t="str">
        <f>INDEX('UT - Retail'!$B$7:$B$1409,MATCH(AU299,'UT - Retail'!$U$7:$U$1409,0),1)</f>
        <v>Blackrock World Technology Fund A2 USD</v>
      </c>
      <c r="D299" s="711"/>
      <c r="E299" s="147" t="str">
        <f>VLOOKUP(C299,'UT - Retail'!$B:$K,8,FALSE)</f>
        <v>Equities</v>
      </c>
      <c r="F299" s="82" t="str">
        <f>VLOOKUP(C299,'UT - Retail'!$B:$K,9,FALSE)</f>
        <v>Global</v>
      </c>
      <c r="G299" s="82" t="str">
        <f>VLOOKUP(C299,'UT - Retail'!$B:$K,10,FALSE)</f>
        <v>Technology</v>
      </c>
      <c r="H299" s="82" t="str">
        <f>VLOOKUP(C299,'UT - Retail'!$B:$N,13,FALSE)</f>
        <v>No</v>
      </c>
      <c r="I299" s="82" t="str">
        <f>VLOOKUP(C299,'UT - Retail'!$B:$Q,14,FALSE)</f>
        <v>No</v>
      </c>
      <c r="J299" s="82" t="str">
        <f>VLOOKUP(C299,'UT - Retail'!$B:$Q,11,FALSE)</f>
        <v>No</v>
      </c>
      <c r="K299" s="130" t="str">
        <f>VLOOKUP(C299,'UT - Retail'!$B:$P,15,FALSE)</f>
        <v>Yes</v>
      </c>
      <c r="L299" s="82" t="str">
        <f>VLOOKUP(C299,'UT - Retail'!$B:$Q,16,FALSE)</f>
        <v>Both</v>
      </c>
      <c r="M299" s="173" t="str">
        <f>VLOOKUP(C299,'UT - Retail'!$B:$K,6,FALSE)</f>
        <v>USD</v>
      </c>
      <c r="N299" s="173" t="str">
        <f>IFERROR(IF(MATCH(C299,'Portfolio Construction'!$AL:$AL,0),"Yes","No"),"No")</f>
        <v>No</v>
      </c>
      <c r="O299" s="173" t="str">
        <f>IFERROR(IF(MATCH(C299,'Portfolio Construction'!$AN:$AN,0),"Yes","No"),"No")</f>
        <v>No</v>
      </c>
      <c r="P299" s="173" t="str">
        <f>IFERROR(IF(MATCH(C299,'Portfolio Construction'!$AP:$AP,0),"Yes","No"),"No")</f>
        <v>No</v>
      </c>
      <c r="Q299" s="173" t="str">
        <f>IFERROR(IF(MATCH(C299,'Portfolio Construction'!$AR:$AR,0),"Yes","No"),"No")</f>
        <v>No</v>
      </c>
      <c r="R299" s="173" t="str">
        <f>IFERROR(IF(MATCH(C299,'Portfolio Construction'!$AT:$AT,0),"Yes","No"),"No")</f>
        <v>No</v>
      </c>
      <c r="S299" s="173" t="str">
        <f>IFERROR(IF(MATCH(C299,'Portfolio Construction'!$AV:$AV,0),"Yes","No"),"No")</f>
        <v>No</v>
      </c>
      <c r="T299" s="173" t="str">
        <f>IFERROR(IF(MATCH(C299,'Portfolio Construction'!$AX:$AX,0),"Yes","No"),"No")</f>
        <v>No</v>
      </c>
      <c r="U299" s="173" t="str">
        <f>IFERROR(IF(MATCH(C299,'Portfolio Construction'!$AZ:$AZ,0),"Yes","No"),"No")</f>
        <v>No</v>
      </c>
      <c r="V299" s="173" t="str">
        <f>IFERROR(IF(MATCH(C299,'Portfolio Construction'!$BB:$BB,0),"Yes","No"),"No")</f>
        <v>No</v>
      </c>
      <c r="W299" s="619">
        <f>IF(VLOOKUP($AU299,'FE Source'!$A:$W,3,FALSE)=0,"-",VLOOKUP($AU299,'FE Source'!$A:$W,3,FALSE))</f>
        <v>-14.09</v>
      </c>
      <c r="X299" s="618">
        <f>IF(VLOOKUP($AU299,'FE Source'!$A:$W,4,FALSE)=0,"-",VLOOKUP($AU299,'FE Source'!$A:$W,4,FALSE))</f>
        <v>9.83</v>
      </c>
      <c r="Y299" s="618">
        <f>IF(VLOOKUP($AU299,'FE Source'!$A:$W,5,FALSE)=0,"-",VLOOKUP($AU299,'FE Source'!$A:$W,5,FALSE))</f>
        <v>-9.19</v>
      </c>
      <c r="Z299" s="618">
        <f>IF(VLOOKUP($AU299,'FE Source'!$A:$W,6,FALSE)=0,"-",VLOOKUP($AU299,'FE Source'!$A:$W,6,FALSE))</f>
        <v>3.05</v>
      </c>
      <c r="AA299" s="618">
        <f>IF(VLOOKUP($AU299,'FE Source'!$A:$W,7,FALSE)=0,"-",VLOOKUP($AU299,'FE Source'!$A:$W,7,FALSE))</f>
        <v>11.96</v>
      </c>
      <c r="AB299" s="618">
        <f>IF(VLOOKUP($AU299,'FE Source'!$A:$W,8,FALSE)=0,"-",VLOOKUP($AU299,'FE Source'!$A:$W,8,FALSE))</f>
        <v>11.59</v>
      </c>
      <c r="AC299" s="623">
        <f>IF(VLOOKUP($AU299,'FE Source'!$A:$W,9,FALSE)=0,"-",VLOOKUP($AU299,'FE Source'!$A:$W,9,FALSE))</f>
        <v>16.43</v>
      </c>
      <c r="AD299" s="147">
        <f>IF(VLOOKUP($AU299,'FE Source'!$A:$W,10,FALSE)=0,"-",VLOOKUP($AU299,'FE Source'!$A:$W,10,FALSE))</f>
        <v>1.1100000000000001</v>
      </c>
      <c r="AE299" s="82">
        <f>IF(VLOOKUP($AU299,'FE Source'!$A:$W,11,FALSE)=0,"-",VLOOKUP($AU299,'FE Source'!$A:$W,11,FALSE))</f>
        <v>22.48</v>
      </c>
      <c r="AF299" s="82">
        <f>IF(VLOOKUP($AU299,'FE Source'!$A:$W,12,FALSE)=0,"-",VLOOKUP($AU299,'FE Source'!$A:$W,12,FALSE))</f>
        <v>0.23</v>
      </c>
      <c r="AG299" s="130">
        <f>IF(VLOOKUP($AU299,'FE Source'!$A:$W,14,FALSE)=0,"-",VLOOKUP($AU299,'FE Source'!$A:$W,14,FALSE))</f>
        <v>-25.42</v>
      </c>
      <c r="AH299" s="173">
        <f>IF(VLOOKUP($AU299,'FE Source'!$A:$DJ,33,FALSE)=0,"-",VLOOKUP($AU299,'FE Source'!$A:$DJ,33,FALSE))</f>
        <v>130.55000000000001</v>
      </c>
      <c r="AI299" s="203">
        <f>IF(VLOOKUP($AU299,'FE Source'!$A:$Y,20,FALSE)=0,"-",VLOOKUP($AU299,'FE Source'!$A:$Y,20,FALSE))</f>
        <v>122.9</v>
      </c>
      <c r="AJ299" s="257">
        <f>IF(VLOOKUP($AU299,'FE Source'!$A:$DJ,34,FALSE)=0,"-",VLOOKUP($AU299,'FE Source'!$A:$DJ,34,FALSE))</f>
        <v>138.69</v>
      </c>
      <c r="AK299" s="257">
        <f>IF(VLOOKUP($AU299,'FE Source'!$A:$DJ,35,FALSE)=0,"-",VLOOKUP($AU299,'FE Source'!$A:$DJ,35,FALSE))</f>
        <v>131.71</v>
      </c>
      <c r="AL299" s="326">
        <f>IF(VLOOKUP($AU299,'FE Source'!$A:$Y,19,FALSE)=0,"-",VLOOKUP($AU299,'FE Source'!$A:$Y,19,FALSE))</f>
        <v>104.5</v>
      </c>
      <c r="AM299" s="259">
        <f>IF(VLOOKUP($AU299,'FE Source'!$A:$DJ,36,FALSE)=0,"-",VLOOKUP($AU299,'FE Source'!$A:$DJ,36,FALSE))</f>
        <v>105.66</v>
      </c>
      <c r="AN299" s="165">
        <f>IF(VLOOKUP($AU299,'FE Source'!$A:$W,13,FALSE)=0,"-",VLOOKUP($AU299,'FE Source'!$A:$W,13,FALSE))</f>
        <v>14209.6</v>
      </c>
      <c r="AO299" s="198" t="str">
        <f>IF(J299="no","-",IF(VLOOKUP($AU299,'FE Source'!$A:$W,15,FALSE)=0,"-",VLOOKUP($AU299,'FE Source'!$A:$W,15,FALSE)))</f>
        <v>-</v>
      </c>
      <c r="AP299" s="201" t="str">
        <f>IF(AO299="-","-",IF(VLOOKUP($AU299,'FE Source'!$A:$Z,21,FALSE)=0,"-",IF(VLOOKUP($AU299,'FE Source'!$A:$Z,21,FALSE)=2,"Semi-Annual",IF(VLOOKUP($AU299,'FE Source'!$A:$Z,21,FALSE)=4,"Quarterly",IF(VLOOKUP($AU299,'FE Source'!$A:$Z,21,FALSE)=12,"Monthly","Annual")))))</f>
        <v>-</v>
      </c>
      <c r="AQ299" s="170">
        <f t="array" ref="AQ299">IF(VLOOKUP($AU299,'FE Source'!$A:$W,16,FALSE)=0,"-",VLOOKUP($AU299,'FE Source'!$A:$W,16,FALSE))</f>
        <v>1.8</v>
      </c>
      <c r="AR299" s="175" t="str">
        <f>IF(VLOOKUP($AU299,'FE Source'!$A:$W,17,FALSE)=0,"-",VLOOKUP($AU299,'FE Source'!$A:$W,17,FALSE))</f>
        <v>Bronze</v>
      </c>
      <c r="AS299" s="173">
        <f>IF(VLOOKUP($AU299,'FE Source'!$AN:$AS,4,FALSE)="",VLOOKUP($AU299,'FE Source'!$AN:$AS,3,FALSE),VLOOKUP($AU299,'FE Source'!$AN:$AS,4,FALSE))</f>
        <v>86.46</v>
      </c>
      <c r="AT299" s="179">
        <f>IF(VLOOKUP($AU299,'FE Source'!$AN:$AS,5,FALSE)=0,"-",VLOOKUP($AU299,'FE Source'!$AN:$AS,5,FALSE))</f>
        <v>45783</v>
      </c>
      <c r="AU299" s="163" t="s">
        <v>3715</v>
      </c>
      <c r="BE299" s="219">
        <f>IF(VLOOKUP($AU299,'FE Source'!$A:$AK,22,FALSE)=0,"-",VLOOKUP($AU299,'FE Source'!$A:$AK,22,FALSE))</f>
        <v>11.33</v>
      </c>
      <c r="BF299" s="219">
        <f>IF(VLOOKUP($AU299,'FE Source'!$A:$AK,23,FALSE)=0,"-",VLOOKUP($AU299,'FE Source'!$A:$AK,23,FALSE))</f>
        <v>7.86</v>
      </c>
      <c r="BG299" s="219">
        <f>IF(VLOOKUP($AU299,'FE Source'!$A:$AK,24,FALSE)=0,"-",VLOOKUP($AU299,'FE Source'!$A:$AK,24,FALSE))</f>
        <v>40.6</v>
      </c>
      <c r="BH299" s="219">
        <f>IF(VLOOKUP($AU299,'FE Source'!$A:$AK,25,FALSE)=0,"-",VLOOKUP($AU299,'FE Source'!$A:$AK,25,FALSE))</f>
        <v>1.64</v>
      </c>
      <c r="BI299" s="219">
        <f>IF(VLOOKUP($AU299,'FE Source'!$A:$AK,26,FALSE)=0,"-",VLOOKUP($AU299,'FE Source'!$A:$AK,26,FALSE))</f>
        <v>41.55</v>
      </c>
      <c r="BJ299" s="219">
        <f>IF(VLOOKUP($AU299,'FE Source'!$A:$AK,27,FALSE)=0,"-",VLOOKUP($AU299,'FE Source'!$A:$AK,27,FALSE))</f>
        <v>82.33</v>
      </c>
      <c r="BK299" s="219">
        <f>IF(VLOOKUP($AU299,'FE Source'!$A:$AK,28,FALSE)=0,"-",VLOOKUP($AU299,'FE Source'!$A:$AK,28,FALSE))</f>
        <v>10.17</v>
      </c>
      <c r="BL299" s="219">
        <f>IF(VLOOKUP($AU299,'FE Source'!$A:$AK,29,FALSE)=0,"-",VLOOKUP($AU299,'FE Source'!$A:$AK,29,FALSE))</f>
        <v>-43.35</v>
      </c>
      <c r="BM299" s="219">
        <f>IF(VLOOKUP($AU299,'FE Source'!$A:$AK,30,FALSE)=0,"-",VLOOKUP($AU299,'FE Source'!$A:$AK,30,FALSE))</f>
        <v>47.31</v>
      </c>
      <c r="BN299" t="str">
        <f>IF(VLOOKUP($AU299,'FE Source'!$A:$AK,31,FALSE)="No Specified Index","-",IF(VLOOKUP($AU299,'FE Source'!$A:$AK,31,FALSE)=0,"-",VLOOKUP($AU299,'FE Source'!$A:$AK,31,FALSE)))</f>
        <v>MSCI ACWI Information Technology 10/40 Index GBP</v>
      </c>
      <c r="BO299" s="217">
        <f>IF(VLOOKUP($AU299,'FE Source'!$A:$AK,32,FALSE)=0,"-",VLOOKUP($AU299,'FE Source'!$A:$AK,32,FALSE))</f>
        <v>34761</v>
      </c>
      <c r="BP299" s="18">
        <f>IF(VLOOKUP($AU299,'FE Source'!$AZ:$BC,2,FALSE)=0,"-",VLOOKUP($AU299,'FE Source'!$AZ:$BC,2,FALSE))</f>
        <v>-3.01</v>
      </c>
      <c r="BQ299" s="18">
        <f>IF(VLOOKUP($AU299,'FE Source'!$AZ:$BC,3,FALSE)=0,"-",VLOOKUP($AU299,'FE Source'!$AZ:$BC,3,FALSE))</f>
        <v>-8.61</v>
      </c>
      <c r="BR299" s="18">
        <f>IF(VLOOKUP($AU299,'FE Source'!$AZ:$BC,4,FALSE)=0,"-",VLOOKUP($AU299,'FE Source'!$AZ:$BC,4,FALSE))</f>
        <v>-8.6999999999999993</v>
      </c>
    </row>
    <row r="300" spans="1:70" ht="15" customHeight="1">
      <c r="A300" s="3"/>
      <c r="B300" s="159" t="str">
        <f>INDEX('UT - Retail'!$A$7:$A$1409,MATCH(AU300,'UT - Retail'!$U$7:$U$1409,0),1)</f>
        <v>BNP Paribas Investment Partners</v>
      </c>
      <c r="C300" s="710" t="str">
        <f>INDEX('UT - Retail'!$B$7:$B$1409,MATCH(AU300,'UT - Retail'!$U$7:$U$1409,0),1)</f>
        <v>BNP Paribas Energy Transition Classic RH Cap SGD</v>
      </c>
      <c r="D300" s="711"/>
      <c r="E300" s="147" t="str">
        <f>VLOOKUP(C300,'UT - Retail'!$B:$K,8,FALSE)</f>
        <v>Equities</v>
      </c>
      <c r="F300" s="82" t="str">
        <f>VLOOKUP(C300,'UT - Retail'!$B:$K,9,FALSE)</f>
        <v>Global</v>
      </c>
      <c r="G300" s="82" t="str">
        <f>VLOOKUP(C300,'UT - Retail'!$B:$K,10,FALSE)</f>
        <v>Energy</v>
      </c>
      <c r="H300" s="82" t="str">
        <f>VLOOKUP(C300,'UT - Retail'!$B:$N,13,FALSE)</f>
        <v>No</v>
      </c>
      <c r="I300" s="82" t="str">
        <f>VLOOKUP(C300,'UT - Retail'!$B:$Q,14,FALSE)</f>
        <v>No</v>
      </c>
      <c r="J300" s="82" t="str">
        <f>VLOOKUP(C300,'UT - Retail'!$B:$Q,11,FALSE)</f>
        <v>No</v>
      </c>
      <c r="K300" s="130" t="str">
        <f>VLOOKUP(C300,'UT - Retail'!$B:$P,15,FALSE)</f>
        <v>No</v>
      </c>
      <c r="L300" s="82" t="str">
        <f>VLOOKUP(C300,'UT - Retail'!$B:$Q,16,FALSE)</f>
        <v>Both</v>
      </c>
      <c r="M300" s="173" t="str">
        <f>VLOOKUP(C300,'UT - Retail'!$B:$K,6,FALSE)</f>
        <v>SGD</v>
      </c>
      <c r="N300" s="173" t="str">
        <f>IFERROR(IF(MATCH(C300,'Portfolio Construction'!$AL:$AL,0),"Yes","No"),"No")</f>
        <v>No</v>
      </c>
      <c r="O300" s="173" t="str">
        <f>IFERROR(IF(MATCH(C300,'Portfolio Construction'!$AN:$AN,0),"Yes","No"),"No")</f>
        <v>No</v>
      </c>
      <c r="P300" s="173" t="str">
        <f>IFERROR(IF(MATCH(C300,'Portfolio Construction'!$AP:$AP,0),"Yes","No"),"No")</f>
        <v>No</v>
      </c>
      <c r="Q300" s="173" t="str">
        <f>IFERROR(IF(MATCH(C300,'Portfolio Construction'!$AR:$AR,0),"Yes","No"),"No")</f>
        <v>No</v>
      </c>
      <c r="R300" s="173" t="str">
        <f>IFERROR(IF(MATCH(C300,'Portfolio Construction'!$AT:$AT,0),"Yes","No"),"No")</f>
        <v>No</v>
      </c>
      <c r="S300" s="173" t="str">
        <f>IFERROR(IF(MATCH(C300,'Portfolio Construction'!$AV:$AV,0),"Yes","No"),"No")</f>
        <v>No</v>
      </c>
      <c r="T300" s="173" t="str">
        <f>IFERROR(IF(MATCH(C300,'Portfolio Construction'!$AX:$AX,0),"Yes","No"),"No")</f>
        <v>No</v>
      </c>
      <c r="U300" s="173" t="str">
        <f>IFERROR(IF(MATCH(C300,'Portfolio Construction'!$AZ:$AZ,0),"Yes","No"),"No")</f>
        <v>No</v>
      </c>
      <c r="V300" s="173" t="str">
        <f>IFERROR(IF(MATCH(C300,'Portfolio Construction'!$BB:$BB,0),"Yes","No"),"No")</f>
        <v>No</v>
      </c>
      <c r="W300" s="619">
        <f>IF(VLOOKUP($AU300,'FE Source'!$A:$W,3,FALSE)=0,"-",VLOOKUP($AU300,'FE Source'!$A:$W,3,FALSE))</f>
        <v>-15.43</v>
      </c>
      <c r="X300" s="618">
        <f>IF(VLOOKUP($AU300,'FE Source'!$A:$W,4,FALSE)=0,"-",VLOOKUP($AU300,'FE Source'!$A:$W,4,FALSE))</f>
        <v>14.13</v>
      </c>
      <c r="Y300" s="618">
        <f>IF(VLOOKUP($AU300,'FE Source'!$A:$W,5,FALSE)=0,"-",VLOOKUP($AU300,'FE Source'!$A:$W,5,FALSE))</f>
        <v>-17.09</v>
      </c>
      <c r="Z300" s="618">
        <f>IF(VLOOKUP($AU300,'FE Source'!$A:$W,6,FALSE)=0,"-",VLOOKUP($AU300,'FE Source'!$A:$W,6,FALSE))</f>
        <v>-14.33</v>
      </c>
      <c r="AA300" s="618">
        <f>IF(VLOOKUP($AU300,'FE Source'!$A:$W,7,FALSE)=0,"-",VLOOKUP($AU300,'FE Source'!$A:$W,7,FALSE))</f>
        <v>-22.31</v>
      </c>
      <c r="AB300" s="618" t="str">
        <f>IF(VLOOKUP($AU300,'FE Source'!$A:$W,8,FALSE)=0,"-",VLOOKUP($AU300,'FE Source'!$A:$W,8,FALSE))</f>
        <v>-</v>
      </c>
      <c r="AC300" s="623" t="str">
        <f>IF(VLOOKUP($AU300,'FE Source'!$A:$W,9,FALSE)=0,"-",VLOOKUP($AU300,'FE Source'!$A:$W,9,FALSE))</f>
        <v>-</v>
      </c>
      <c r="AD300" s="147">
        <f>IF(VLOOKUP($AU300,'FE Source'!$A:$W,10,FALSE)=0,"-",VLOOKUP($AU300,'FE Source'!$A:$W,10,FALSE))</f>
        <v>1.67</v>
      </c>
      <c r="AE300" s="82">
        <f>IF(VLOOKUP($AU300,'FE Source'!$A:$W,11,FALSE)=0,"-",VLOOKUP($AU300,'FE Source'!$A:$W,11,FALSE))</f>
        <v>35.299999999999997</v>
      </c>
      <c r="AF300" s="82">
        <f>IF(VLOOKUP($AU300,'FE Source'!$A:$W,12,FALSE)=0,"-",VLOOKUP($AU300,'FE Source'!$A:$W,12,FALSE))</f>
        <v>-0.09</v>
      </c>
      <c r="AG300" s="130">
        <f>IF(VLOOKUP($AU300,'FE Source'!$A:$W,14,FALSE)=0,"-",VLOOKUP($AU300,'FE Source'!$A:$W,14,FALSE))</f>
        <v>-62.46</v>
      </c>
      <c r="AH300" s="173">
        <f>IF(VLOOKUP($AU300,'FE Source'!$A:$DJ,33,FALSE)=0,"-",VLOOKUP($AU300,'FE Source'!$A:$DJ,33,FALSE))</f>
        <v>336.16</v>
      </c>
      <c r="AI300" s="203">
        <f>IF(VLOOKUP($AU300,'FE Source'!$A:$Y,20,FALSE)=0,"-",VLOOKUP($AU300,'FE Source'!$A:$Y,20,FALSE))</f>
        <v>192.72</v>
      </c>
      <c r="AJ300" s="257" t="str">
        <f>IF(VLOOKUP($AU300,'FE Source'!$A:$DJ,34,FALSE)=0,"-",VLOOKUP($AU300,'FE Source'!$A:$DJ,34,FALSE))</f>
        <v>-</v>
      </c>
      <c r="AK300" s="257">
        <f>IF(VLOOKUP($AU300,'FE Source'!$A:$DJ,35,FALSE)=0,"-",VLOOKUP($AU300,'FE Source'!$A:$DJ,35,FALSE))</f>
        <v>180.66</v>
      </c>
      <c r="AL300" s="326">
        <f>IF(VLOOKUP($AU300,'FE Source'!$A:$Y,19,FALSE)=0,"-",VLOOKUP($AU300,'FE Source'!$A:$Y,19,FALSE))</f>
        <v>160.65</v>
      </c>
      <c r="AM300" s="259" t="str">
        <f>IF(VLOOKUP($AU300,'FE Source'!$A:$DJ,36,FALSE)=0,"-",VLOOKUP($AU300,'FE Source'!$A:$DJ,36,FALSE))</f>
        <v>-</v>
      </c>
      <c r="AN300" s="165">
        <f>IF(VLOOKUP($AU300,'FE Source'!$A:$W,13,FALSE)=0,"-",VLOOKUP($AU300,'FE Source'!$A:$W,13,FALSE))</f>
        <v>788.7</v>
      </c>
      <c r="AO300" s="198" t="str">
        <f>IF(J300="no","-",IF(VLOOKUP($AU300,'FE Source'!$A:$W,15,FALSE)=0,"-",VLOOKUP($AU300,'FE Source'!$A:$W,15,FALSE)))</f>
        <v>-</v>
      </c>
      <c r="AP300" s="201" t="str">
        <f>IF(AO300="-","-",IF(VLOOKUP($AU300,'FE Source'!$A:$Z,21,FALSE)=0,"-",IF(VLOOKUP($AU300,'FE Source'!$A:$Z,21,FALSE)=2,"Semi-Annual",IF(VLOOKUP($AU300,'FE Source'!$A:$Z,21,FALSE)=4,"Quarterly",IF(VLOOKUP($AU300,'FE Source'!$A:$Z,21,FALSE)=12,"Monthly","Annual")))))</f>
        <v>-</v>
      </c>
      <c r="AQ300" s="170">
        <f t="array" ref="AQ300">IF(VLOOKUP($AU300,'FE Source'!$A:$W,16,FALSE)=0,"-",VLOOKUP($AU300,'FE Source'!$A:$W,16,FALSE))</f>
        <v>1.98</v>
      </c>
      <c r="AR300" s="175" t="str">
        <f>IF(VLOOKUP($AU300,'FE Source'!$A:$W,17,FALSE)=0,"-",VLOOKUP($AU300,'FE Source'!$A:$W,17,FALSE))</f>
        <v>-</v>
      </c>
      <c r="AS300" s="173">
        <f>IF(VLOOKUP($AU300,'FE Source'!$AN:$AS,4,FALSE)="",VLOOKUP($AU300,'FE Source'!$AN:$AS,3,FALSE),VLOOKUP($AU300,'FE Source'!$AN:$AS,4,FALSE))</f>
        <v>26.97</v>
      </c>
      <c r="AT300" s="179">
        <f>IF(VLOOKUP($AU300,'FE Source'!$AN:$AS,5,FALSE)=0,"-",VLOOKUP($AU300,'FE Source'!$AN:$AS,5,FALSE))</f>
        <v>45782</v>
      </c>
      <c r="AU300" s="163" t="s">
        <v>7029</v>
      </c>
      <c r="BE300" s="219" t="str">
        <f>IF(VLOOKUP($AU300,'FE Source'!$A:$AK,22,FALSE)=0,"-",VLOOKUP($AU300,'FE Source'!$A:$AK,22,FALSE))</f>
        <v>-</v>
      </c>
      <c r="BF300" s="219" t="str">
        <f>IF(VLOOKUP($AU300,'FE Source'!$A:$AK,23,FALSE)=0,"-",VLOOKUP($AU300,'FE Source'!$A:$AK,23,FALSE))</f>
        <v>-</v>
      </c>
      <c r="BG300" s="219" t="str">
        <f>IF(VLOOKUP($AU300,'FE Source'!$A:$AK,24,FALSE)=0,"-",VLOOKUP($AU300,'FE Source'!$A:$AK,24,FALSE))</f>
        <v>-</v>
      </c>
      <c r="BH300" s="219" t="str">
        <f>IF(VLOOKUP($AU300,'FE Source'!$A:$AK,25,FALSE)=0,"-",VLOOKUP($AU300,'FE Source'!$A:$AK,25,FALSE))</f>
        <v>-</v>
      </c>
      <c r="BI300" s="219" t="str">
        <f>IF(VLOOKUP($AU300,'FE Source'!$A:$AK,26,FALSE)=0,"-",VLOOKUP($AU300,'FE Source'!$A:$AK,26,FALSE))</f>
        <v>-</v>
      </c>
      <c r="BJ300" s="219" t="str">
        <f>IF(VLOOKUP($AU300,'FE Source'!$A:$AK,27,FALSE)=0,"-",VLOOKUP($AU300,'FE Source'!$A:$AK,27,FALSE))</f>
        <v>-</v>
      </c>
      <c r="BK300" s="219" t="str">
        <f>IF(VLOOKUP($AU300,'FE Source'!$A:$AK,28,FALSE)=0,"-",VLOOKUP($AU300,'FE Source'!$A:$AK,28,FALSE))</f>
        <v>-</v>
      </c>
      <c r="BL300" s="219">
        <f>IF(VLOOKUP($AU300,'FE Source'!$A:$AK,29,FALSE)=0,"-",VLOOKUP($AU300,'FE Source'!$A:$AK,29,FALSE))</f>
        <v>-33.909999999999997</v>
      </c>
      <c r="BM300" s="219">
        <f>IF(VLOOKUP($AU300,'FE Source'!$A:$AK,30,FALSE)=0,"-",VLOOKUP($AU300,'FE Source'!$A:$AK,30,FALSE))</f>
        <v>-25.34</v>
      </c>
      <c r="BN300" t="str">
        <f>IF(VLOOKUP($AU300,'FE Source'!$A:$AK,31,FALSE)="No Specified Index","-",IF(VLOOKUP($AU300,'FE Source'!$A:$AK,31,FALSE)=0,"-",VLOOKUP($AU300,'FE Source'!$A:$AK,31,FALSE)))</f>
        <v>MSCI AC World</v>
      </c>
      <c r="BO300" s="217">
        <f>IF(VLOOKUP($AU300,'FE Source'!$A:$AK,32,FALSE)=0,"-",VLOOKUP($AU300,'FE Source'!$A:$AK,32,FALSE))</f>
        <v>44214</v>
      </c>
      <c r="BP300" s="18" t="str">
        <f>IF(VLOOKUP($AU300,'FE Source'!$AZ:$BC,2,FALSE)=0,"-",VLOOKUP($AU300,'FE Source'!$AZ:$BC,2,FALSE))</f>
        <v>-</v>
      </c>
      <c r="BQ300" s="18" t="str">
        <f>IF(VLOOKUP($AU300,'FE Source'!$AZ:$BC,3,FALSE)=0,"-",VLOOKUP($AU300,'FE Source'!$AZ:$BC,3,FALSE))</f>
        <v>-</v>
      </c>
      <c r="BR300" s="18" t="str">
        <f>IF(VLOOKUP($AU300,'FE Source'!$AZ:$BC,4,FALSE)=0,"-",VLOOKUP($AU300,'FE Source'!$AZ:$BC,4,FALSE))</f>
        <v>-</v>
      </c>
    </row>
    <row r="301" spans="1:70" ht="15" customHeight="1">
      <c r="A301" s="3"/>
      <c r="B301" s="159" t="str">
        <f>INDEX('UT - Retail'!$A$7:$A$1409,MATCH(AU301,'UT - Retail'!$U$7:$U$1409,0),1)</f>
        <v>BNP Paribas Investment Partners</v>
      </c>
      <c r="C301" s="710" t="str">
        <f>INDEX('UT - Retail'!$B$7:$B$1409,MATCH(AU301,'UT - Retail'!$U$7:$U$1409,0),1)</f>
        <v>BNP Paribas Energy Transition Classic RH Cap USD</v>
      </c>
      <c r="D301" s="711"/>
      <c r="E301" s="147" t="str">
        <f>VLOOKUP(C301,'UT - Retail'!$B:$K,8,FALSE)</f>
        <v>Equities</v>
      </c>
      <c r="F301" s="82" t="str">
        <f>VLOOKUP(C301,'UT - Retail'!$B:$K,9,FALSE)</f>
        <v>Global</v>
      </c>
      <c r="G301" s="82" t="str">
        <f>VLOOKUP(C301,'UT - Retail'!$B:$K,10,FALSE)</f>
        <v>Energy</v>
      </c>
      <c r="H301" s="82" t="str">
        <f>VLOOKUP(C301,'UT - Retail'!$B:$N,13,FALSE)</f>
        <v>No</v>
      </c>
      <c r="I301" s="82" t="str">
        <f>VLOOKUP(C301,'UT - Retail'!$B:$Q,14,FALSE)</f>
        <v>No</v>
      </c>
      <c r="J301" s="82" t="str">
        <f>VLOOKUP(C301,'UT - Retail'!$B:$Q,11,FALSE)</f>
        <v>No</v>
      </c>
      <c r="K301" s="130" t="str">
        <f>VLOOKUP(C301,'UT - Retail'!$B:$P,15,FALSE)</f>
        <v>No</v>
      </c>
      <c r="L301" s="82" t="str">
        <f>VLOOKUP(C301,'UT - Retail'!$B:$Q,16,FALSE)</f>
        <v>iFast</v>
      </c>
      <c r="M301" s="173" t="str">
        <f>VLOOKUP(C301,'UT - Retail'!$B:$K,6,FALSE)</f>
        <v>USD</v>
      </c>
      <c r="N301" s="173" t="str">
        <f>IFERROR(IF(MATCH(C301,'Portfolio Construction'!$AL:$AL,0),"Yes","No"),"No")</f>
        <v>No</v>
      </c>
      <c r="O301" s="173" t="str">
        <f>IFERROR(IF(MATCH(C301,'Portfolio Construction'!$AN:$AN,0),"Yes","No"),"No")</f>
        <v>No</v>
      </c>
      <c r="P301" s="173" t="str">
        <f>IFERROR(IF(MATCH(C301,'Portfolio Construction'!$AP:$AP,0),"Yes","No"),"No")</f>
        <v>No</v>
      </c>
      <c r="Q301" s="173" t="str">
        <f>IFERROR(IF(MATCH(C301,'Portfolio Construction'!$AR:$AR,0),"Yes","No"),"No")</f>
        <v>No</v>
      </c>
      <c r="R301" s="173" t="str">
        <f>IFERROR(IF(MATCH(C301,'Portfolio Construction'!$AT:$AT,0),"Yes","No"),"No")</f>
        <v>No</v>
      </c>
      <c r="S301" s="173" t="str">
        <f>IFERROR(IF(MATCH(C301,'Portfolio Construction'!$AV:$AV,0),"Yes","No"),"No")</f>
        <v>No</v>
      </c>
      <c r="T301" s="173" t="str">
        <f>IFERROR(IF(MATCH(C301,'Portfolio Construction'!$AX:$AX,0),"Yes","No"),"No")</f>
        <v>No</v>
      </c>
      <c r="U301" s="173" t="str">
        <f>IFERROR(IF(MATCH(C301,'Portfolio Construction'!$AZ:$AZ,0),"Yes","No"),"No")</f>
        <v>No</v>
      </c>
      <c r="V301" s="173" t="str">
        <f>IFERROR(IF(MATCH(C301,'Portfolio Construction'!$BB:$BB,0),"Yes","No"),"No")</f>
        <v>No</v>
      </c>
      <c r="W301" s="619">
        <f>IF(VLOOKUP($AU301,'FE Source'!$A:$W,3,FALSE)=0,"-",VLOOKUP($AU301,'FE Source'!$A:$W,3,FALSE))</f>
        <v>-19.39</v>
      </c>
      <c r="X301" s="618">
        <f>IF(VLOOKUP($AU301,'FE Source'!$A:$W,4,FALSE)=0,"-",VLOOKUP($AU301,'FE Source'!$A:$W,4,FALSE))</f>
        <v>10.06</v>
      </c>
      <c r="Y301" s="618">
        <f>IF(VLOOKUP($AU301,'FE Source'!$A:$W,5,FALSE)=0,"-",VLOOKUP($AU301,'FE Source'!$A:$W,5,FALSE))</f>
        <v>-18.91</v>
      </c>
      <c r="Z301" s="618">
        <f>IF(VLOOKUP($AU301,'FE Source'!$A:$W,6,FALSE)=0,"-",VLOOKUP($AU301,'FE Source'!$A:$W,6,FALSE))</f>
        <v>-16.23</v>
      </c>
      <c r="AA301" s="618">
        <f>IF(VLOOKUP($AU301,'FE Source'!$A:$W,7,FALSE)=0,"-",VLOOKUP($AU301,'FE Source'!$A:$W,7,FALSE))</f>
        <v>-22.53</v>
      </c>
      <c r="AB301" s="618" t="str">
        <f>IF(VLOOKUP($AU301,'FE Source'!$A:$W,8,FALSE)=0,"-",VLOOKUP($AU301,'FE Source'!$A:$W,8,FALSE))</f>
        <v>-</v>
      </c>
      <c r="AC301" s="623" t="str">
        <f>IF(VLOOKUP($AU301,'FE Source'!$A:$W,9,FALSE)=0,"-",VLOOKUP($AU301,'FE Source'!$A:$W,9,FALSE))</f>
        <v>-</v>
      </c>
      <c r="AD301" s="147">
        <f>IF(VLOOKUP($AU301,'FE Source'!$A:$W,10,FALSE)=0,"-",VLOOKUP($AU301,'FE Source'!$A:$W,10,FALSE))</f>
        <v>1.42</v>
      </c>
      <c r="AE301" s="82">
        <f>IF(VLOOKUP($AU301,'FE Source'!$A:$W,11,FALSE)=0,"-",VLOOKUP($AU301,'FE Source'!$A:$W,11,FALSE))</f>
        <v>33.049999999999997</v>
      </c>
      <c r="AF301" s="82">
        <f>IF(VLOOKUP($AU301,'FE Source'!$A:$W,12,FALSE)=0,"-",VLOOKUP($AU301,'FE Source'!$A:$W,12,FALSE))</f>
        <v>-0.08</v>
      </c>
      <c r="AG301" s="130">
        <f>IF(VLOOKUP($AU301,'FE Source'!$A:$W,14,FALSE)=0,"-",VLOOKUP($AU301,'FE Source'!$A:$W,14,FALSE))</f>
        <v>-62.57</v>
      </c>
      <c r="AH301" s="173">
        <f>IF(VLOOKUP($AU301,'FE Source'!$A:$DJ,33,FALSE)=0,"-",VLOOKUP($AU301,'FE Source'!$A:$DJ,33,FALSE))</f>
        <v>255.65</v>
      </c>
      <c r="AI301" s="203">
        <f>IF(VLOOKUP($AU301,'FE Source'!$A:$Y,20,FALSE)=0,"-",VLOOKUP($AU301,'FE Source'!$A:$Y,20,FALSE))</f>
        <v>151.43</v>
      </c>
      <c r="AJ301" s="257" t="str">
        <f>IF(VLOOKUP($AU301,'FE Source'!$A:$DJ,34,FALSE)=0,"-",VLOOKUP($AU301,'FE Source'!$A:$DJ,34,FALSE))</f>
        <v>-</v>
      </c>
      <c r="AK301" s="257">
        <f>IF(VLOOKUP($AU301,'FE Source'!$A:$DJ,35,FALSE)=0,"-",VLOOKUP($AU301,'FE Source'!$A:$DJ,35,FALSE))</f>
        <v>147.36000000000001</v>
      </c>
      <c r="AL301" s="326">
        <f>IF(VLOOKUP($AU301,'FE Source'!$A:$Y,19,FALSE)=0,"-",VLOOKUP($AU301,'FE Source'!$A:$Y,19,FALSE))</f>
        <v>135.93</v>
      </c>
      <c r="AM301" s="259" t="str">
        <f>IF(VLOOKUP($AU301,'FE Source'!$A:$DJ,36,FALSE)=0,"-",VLOOKUP($AU301,'FE Source'!$A:$DJ,36,FALSE))</f>
        <v>-</v>
      </c>
      <c r="AN301" s="165">
        <f>IF(VLOOKUP($AU301,'FE Source'!$A:$W,13,FALSE)=0,"-",VLOOKUP($AU301,'FE Source'!$A:$W,13,FALSE))</f>
        <v>788.7</v>
      </c>
      <c r="AO301" s="198" t="str">
        <f>IF(J301="no","-",IF(VLOOKUP($AU301,'FE Source'!$A:$W,15,FALSE)=0,"-",VLOOKUP($AU301,'FE Source'!$A:$W,15,FALSE)))</f>
        <v>-</v>
      </c>
      <c r="AP301" s="201" t="str">
        <f>IF(AO301="-","-",IF(VLOOKUP($AU301,'FE Source'!$A:$Z,21,FALSE)=0,"-",IF(VLOOKUP($AU301,'FE Source'!$A:$Z,21,FALSE)=2,"Semi-Annual",IF(VLOOKUP($AU301,'FE Source'!$A:$Z,21,FALSE)=4,"Quarterly",IF(VLOOKUP($AU301,'FE Source'!$A:$Z,21,FALSE)=12,"Monthly","Annual")))))</f>
        <v>-</v>
      </c>
      <c r="AQ301" s="170">
        <f t="array" ref="AQ301">IF(VLOOKUP($AU301,'FE Source'!$A:$W,16,FALSE)=0,"-",VLOOKUP($AU301,'FE Source'!$A:$W,16,FALSE))</f>
        <v>1.98</v>
      </c>
      <c r="AR301" s="175" t="str">
        <f>IF(VLOOKUP($AU301,'FE Source'!$A:$W,17,FALSE)=0,"-",VLOOKUP($AU301,'FE Source'!$A:$W,17,FALSE))</f>
        <v>-</v>
      </c>
      <c r="AS301" s="173">
        <f>IF(VLOOKUP($AU301,'FE Source'!$AN:$AS,4,FALSE)="",VLOOKUP($AU301,'FE Source'!$AN:$AS,3,FALSE),VLOOKUP($AU301,'FE Source'!$AN:$AS,4,FALSE))</f>
        <v>33.14</v>
      </c>
      <c r="AT301" s="179">
        <f>IF(VLOOKUP($AU301,'FE Source'!$AN:$AS,5,FALSE)=0,"-",VLOOKUP($AU301,'FE Source'!$AN:$AS,5,FALSE))</f>
        <v>45782</v>
      </c>
      <c r="AU301" s="163" t="s">
        <v>8524</v>
      </c>
      <c r="BE301" s="219" t="str">
        <f>IF(VLOOKUP($AU301,'FE Source'!$A:$AK,22,FALSE)=0,"-",VLOOKUP($AU301,'FE Source'!$A:$AK,22,FALSE))</f>
        <v>-</v>
      </c>
      <c r="BF301" s="219" t="str">
        <f>IF(VLOOKUP($AU301,'FE Source'!$A:$AK,23,FALSE)=0,"-",VLOOKUP($AU301,'FE Source'!$A:$AK,23,FALSE))</f>
        <v>-</v>
      </c>
      <c r="BG301" s="219" t="str">
        <f>IF(VLOOKUP($AU301,'FE Source'!$A:$AK,24,FALSE)=0,"-",VLOOKUP($AU301,'FE Source'!$A:$AK,24,FALSE))</f>
        <v>-</v>
      </c>
      <c r="BH301" s="219" t="str">
        <f>IF(VLOOKUP($AU301,'FE Source'!$A:$AK,25,FALSE)=0,"-",VLOOKUP($AU301,'FE Source'!$A:$AK,25,FALSE))</f>
        <v>-</v>
      </c>
      <c r="BI301" s="219" t="str">
        <f>IF(VLOOKUP($AU301,'FE Source'!$A:$AK,26,FALSE)=0,"-",VLOOKUP($AU301,'FE Source'!$A:$AK,26,FALSE))</f>
        <v>-</v>
      </c>
      <c r="BJ301" s="219" t="str">
        <f>IF(VLOOKUP($AU301,'FE Source'!$A:$AK,27,FALSE)=0,"-",VLOOKUP($AU301,'FE Source'!$A:$AK,27,FALSE))</f>
        <v>-</v>
      </c>
      <c r="BK301" s="219" t="str">
        <f>IF(VLOOKUP($AU301,'FE Source'!$A:$AK,28,FALSE)=0,"-",VLOOKUP($AU301,'FE Source'!$A:$AK,28,FALSE))</f>
        <v>-</v>
      </c>
      <c r="BL301" s="219">
        <f>IF(VLOOKUP($AU301,'FE Source'!$A:$AK,29,FALSE)=0,"-",VLOOKUP($AU301,'FE Source'!$A:$AK,29,FALSE))</f>
        <v>-33.880000000000003</v>
      </c>
      <c r="BM301" s="219">
        <f>IF(VLOOKUP($AU301,'FE Source'!$A:$AK,30,FALSE)=0,"-",VLOOKUP($AU301,'FE Source'!$A:$AK,30,FALSE))</f>
        <v>-24.75</v>
      </c>
      <c r="BN301" t="str">
        <f>IF(VLOOKUP($AU301,'FE Source'!$A:$AK,31,FALSE)="No Specified Index","-",IF(VLOOKUP($AU301,'FE Source'!$A:$AK,31,FALSE)=0,"-",VLOOKUP($AU301,'FE Source'!$A:$AK,31,FALSE)))</f>
        <v>MSCI AC World</v>
      </c>
      <c r="BO301" s="217">
        <f>IF(VLOOKUP($AU301,'FE Source'!$A:$AK,32,FALSE)=0,"-",VLOOKUP($AU301,'FE Source'!$A:$AK,32,FALSE))</f>
        <v>44441</v>
      </c>
      <c r="BP301" s="18" t="str">
        <f>IF(VLOOKUP($AU301,'FE Source'!$AZ:$BC,2,FALSE)=0,"-",VLOOKUP($AU301,'FE Source'!$AZ:$BC,2,FALSE))</f>
        <v>-</v>
      </c>
      <c r="BQ301" s="18" t="str">
        <f>IF(VLOOKUP($AU301,'FE Source'!$AZ:$BC,3,FALSE)=0,"-",VLOOKUP($AU301,'FE Source'!$AZ:$BC,3,FALSE))</f>
        <v>-</v>
      </c>
      <c r="BR301" s="18" t="str">
        <f>IF(VLOOKUP($AU301,'FE Source'!$AZ:$BC,4,FALSE)=0,"-",VLOOKUP($AU301,'FE Source'!$AZ:$BC,4,FALSE))</f>
        <v>-</v>
      </c>
    </row>
    <row r="302" spans="1:70" ht="15" customHeight="1">
      <c r="B302" s="159" t="str">
        <f>INDEX('UT - Retail'!$A$7:$A$1409,MATCH(AU302,'UT - Retail'!$U$7:$U$1409,0),1)</f>
        <v>BNP Paribas Investment Partners</v>
      </c>
      <c r="C302" s="710" t="str">
        <f>INDEX('UT - Retail'!$B$7:$B$1409,MATCH(AU302,'UT - Retail'!$U$7:$U$1409,0),1)</f>
        <v>BNP Paribas Energy Transition Classic USD</v>
      </c>
      <c r="D302" s="711"/>
      <c r="E302" s="147" t="str">
        <f>VLOOKUP(C302,'UT - Retail'!$B:$K,8,FALSE)</f>
        <v>Equities</v>
      </c>
      <c r="F302" s="82" t="str">
        <f>VLOOKUP(C302,'UT - Retail'!$B:$K,9,FALSE)</f>
        <v>Global</v>
      </c>
      <c r="G302" s="82" t="str">
        <f>VLOOKUP(C302,'UT - Retail'!$B:$K,10,FALSE)</f>
        <v>Energy</v>
      </c>
      <c r="H302" s="82" t="str">
        <f>VLOOKUP(C302,'UT - Retail'!$B:$N,13,FALSE)</f>
        <v>No</v>
      </c>
      <c r="I302" s="82" t="str">
        <f>VLOOKUP(C302,'UT - Retail'!$B:$Q,14,FALSE)</f>
        <v>No</v>
      </c>
      <c r="J302" s="82" t="str">
        <f>VLOOKUP(C302,'UT - Retail'!$B:$Q,11,FALSE)</f>
        <v>No</v>
      </c>
      <c r="K302" s="130" t="str">
        <f>VLOOKUP(C302,'UT - Retail'!$B:$P,15,FALSE)</f>
        <v>No</v>
      </c>
      <c r="L302" s="82" t="str">
        <f>VLOOKUP(C302,'UT - Retail'!$B:$Q,16,FALSE)</f>
        <v>Both</v>
      </c>
      <c r="M302" s="173" t="str">
        <f>VLOOKUP(C302,'UT - Retail'!$B:$K,6,FALSE)</f>
        <v>USD</v>
      </c>
      <c r="N302" s="173" t="str">
        <f>IFERROR(IF(MATCH(C302,'Portfolio Construction'!$AL:$AL,0),"Yes","No"),"No")</f>
        <v>No</v>
      </c>
      <c r="O302" s="173" t="str">
        <f>IFERROR(IF(MATCH(C302,'Portfolio Construction'!$AN:$AN,0),"Yes","No"),"No")</f>
        <v>No</v>
      </c>
      <c r="P302" s="173" t="str">
        <f>IFERROR(IF(MATCH(C302,'Portfolio Construction'!$AP:$AP,0),"Yes","No"),"No")</f>
        <v>No</v>
      </c>
      <c r="Q302" s="173" t="str">
        <f>IFERROR(IF(MATCH(C302,'Portfolio Construction'!$AR:$AR,0),"Yes","No"),"No")</f>
        <v>No</v>
      </c>
      <c r="R302" s="173" t="str">
        <f>IFERROR(IF(MATCH(C302,'Portfolio Construction'!$AT:$AT,0),"Yes","No"),"No")</f>
        <v>No</v>
      </c>
      <c r="S302" s="173" t="str">
        <f>IFERROR(IF(MATCH(C302,'Portfolio Construction'!$AV:$AV,0),"Yes","No"),"No")</f>
        <v>No</v>
      </c>
      <c r="T302" s="173" t="str">
        <f>IFERROR(IF(MATCH(C302,'Portfolio Construction'!$AX:$AX,0),"Yes","No"),"No")</f>
        <v>No</v>
      </c>
      <c r="U302" s="173" t="str">
        <f>IFERROR(IF(MATCH(C302,'Portfolio Construction'!$AZ:$AZ,0),"Yes","No"),"No")</f>
        <v>No</v>
      </c>
      <c r="V302" s="173" t="str">
        <f>IFERROR(IF(MATCH(C302,'Portfolio Construction'!$BB:$BB,0),"Yes","No"),"No")</f>
        <v>No</v>
      </c>
      <c r="W302" s="619">
        <f>IF(VLOOKUP($AU302,'FE Source'!$A:$W,3,FALSE)=0,"-",VLOOKUP($AU302,'FE Source'!$A:$W,3,FALSE))</f>
        <v>-12.55</v>
      </c>
      <c r="X302" s="618">
        <f>IF(VLOOKUP($AU302,'FE Source'!$A:$W,4,FALSE)=0,"-",VLOOKUP($AU302,'FE Source'!$A:$W,4,FALSE))</f>
        <v>12.82</v>
      </c>
      <c r="Y302" s="618">
        <f>IF(VLOOKUP($AU302,'FE Source'!$A:$W,5,FALSE)=0,"-",VLOOKUP($AU302,'FE Source'!$A:$W,5,FALSE))</f>
        <v>-15.35</v>
      </c>
      <c r="Z302" s="618">
        <f>IF(VLOOKUP($AU302,'FE Source'!$A:$W,6,FALSE)=0,"-",VLOOKUP($AU302,'FE Source'!$A:$W,6,FALSE))</f>
        <v>-13.95</v>
      </c>
      <c r="AA302" s="618">
        <f>IF(VLOOKUP($AU302,'FE Source'!$A:$W,7,FALSE)=0,"-",VLOOKUP($AU302,'FE Source'!$A:$W,7,FALSE))</f>
        <v>-22.97</v>
      </c>
      <c r="AB302" s="618">
        <f>IF(VLOOKUP($AU302,'FE Source'!$A:$W,8,FALSE)=0,"-",VLOOKUP($AU302,'FE Source'!$A:$W,8,FALSE))</f>
        <v>-3.59</v>
      </c>
      <c r="AC302" s="623">
        <f>IF(VLOOKUP($AU302,'FE Source'!$A:$W,9,FALSE)=0,"-",VLOOKUP($AU302,'FE Source'!$A:$W,9,FALSE))</f>
        <v>-5.65</v>
      </c>
      <c r="AD302" s="147">
        <f>IF(VLOOKUP($AU302,'FE Source'!$A:$W,10,FALSE)=0,"-",VLOOKUP($AU302,'FE Source'!$A:$W,10,FALSE))</f>
        <v>1.65</v>
      </c>
      <c r="AE302" s="82">
        <f>IF(VLOOKUP($AU302,'FE Source'!$A:$W,11,FALSE)=0,"-",VLOOKUP($AU302,'FE Source'!$A:$W,11,FALSE))</f>
        <v>34.950000000000003</v>
      </c>
      <c r="AF302" s="82">
        <f>IF(VLOOKUP($AU302,'FE Source'!$A:$W,12,FALSE)=0,"-",VLOOKUP($AU302,'FE Source'!$A:$W,12,FALSE))</f>
        <v>-0.09</v>
      </c>
      <c r="AG302" s="130">
        <f>IF(VLOOKUP($AU302,'FE Source'!$A:$W,14,FALSE)=0,"-",VLOOKUP($AU302,'FE Source'!$A:$W,14,FALSE))</f>
        <v>-61.74</v>
      </c>
      <c r="AH302" s="173">
        <f>IF(VLOOKUP($AU302,'FE Source'!$A:$DJ,33,FALSE)=0,"-",VLOOKUP($AU302,'FE Source'!$A:$DJ,33,FALSE))</f>
        <v>307.89</v>
      </c>
      <c r="AI302" s="203">
        <f>IF(VLOOKUP($AU302,'FE Source'!$A:$Y,20,FALSE)=0,"-",VLOOKUP($AU302,'FE Source'!$A:$Y,20,FALSE))</f>
        <v>181.89</v>
      </c>
      <c r="AJ302" s="257">
        <f>IF(VLOOKUP($AU302,'FE Source'!$A:$DJ,34,FALSE)=0,"-",VLOOKUP($AU302,'FE Source'!$A:$DJ,34,FALSE))</f>
        <v>212.98</v>
      </c>
      <c r="AK302" s="257">
        <f>IF(VLOOKUP($AU302,'FE Source'!$A:$DJ,35,FALSE)=0,"-",VLOOKUP($AU302,'FE Source'!$A:$DJ,35,FALSE))</f>
        <v>166.46</v>
      </c>
      <c r="AL302" s="326">
        <f>IF(VLOOKUP($AU302,'FE Source'!$A:$Y,19,FALSE)=0,"-",VLOOKUP($AU302,'FE Source'!$A:$Y,19,FALSE))</f>
        <v>159.63</v>
      </c>
      <c r="AM302" s="259">
        <f>IF(VLOOKUP($AU302,'FE Source'!$A:$DJ,36,FALSE)=0,"-",VLOOKUP($AU302,'FE Source'!$A:$DJ,36,FALSE))</f>
        <v>145.44999999999999</v>
      </c>
      <c r="AN302" s="165">
        <f>IF(VLOOKUP($AU302,'FE Source'!$A:$W,13,FALSE)=0,"-",VLOOKUP($AU302,'FE Source'!$A:$W,13,FALSE))</f>
        <v>788.7</v>
      </c>
      <c r="AO302" s="198" t="str">
        <f>IF(J302="no","-",IF(VLOOKUP($AU302,'FE Source'!$A:$W,15,FALSE)=0,"-",VLOOKUP($AU302,'FE Source'!$A:$W,15,FALSE)))</f>
        <v>-</v>
      </c>
      <c r="AP302" s="201" t="str">
        <f>IF(AO302="-","-",IF(VLOOKUP($AU302,'FE Source'!$A:$Z,21,FALSE)=0,"-",IF(VLOOKUP($AU302,'FE Source'!$A:$Z,21,FALSE)=2,"Semi-Annual",IF(VLOOKUP($AU302,'FE Source'!$A:$Z,21,FALSE)=4,"Quarterly",IF(VLOOKUP($AU302,'FE Source'!$A:$Z,21,FALSE)=12,"Monthly","Annual")))))</f>
        <v>-</v>
      </c>
      <c r="AQ302" s="170">
        <f t="array" ref="AQ302">IF(VLOOKUP($AU302,'FE Source'!$A:$W,16,FALSE)=0,"-",VLOOKUP($AU302,'FE Source'!$A:$W,16,FALSE))</f>
        <v>1.98</v>
      </c>
      <c r="AR302" s="175" t="str">
        <f>IF(VLOOKUP($AU302,'FE Source'!$A:$W,17,FALSE)=0,"-",VLOOKUP($AU302,'FE Source'!$A:$W,17,FALSE))</f>
        <v>-</v>
      </c>
      <c r="AS302" s="173">
        <f>IF(VLOOKUP($AU302,'FE Source'!$AN:$AS,4,FALSE)="",VLOOKUP($AU302,'FE Source'!$AN:$AS,3,FALSE),VLOOKUP($AU302,'FE Source'!$AN:$AS,4,FALSE))</f>
        <v>53.6</v>
      </c>
      <c r="AT302" s="179">
        <f>IF(VLOOKUP($AU302,'FE Source'!$AN:$AS,5,FALSE)=0,"-",VLOOKUP($AU302,'FE Source'!$AN:$AS,5,FALSE))</f>
        <v>45782</v>
      </c>
      <c r="AU302" s="163" t="s">
        <v>728</v>
      </c>
      <c r="BE302" s="219">
        <f>IF(VLOOKUP($AU302,'FE Source'!$A:$AK,22,FALSE)=0,"-",VLOOKUP($AU302,'FE Source'!$A:$AK,22,FALSE))</f>
        <v>-19.43</v>
      </c>
      <c r="BF302" s="219">
        <f>IF(VLOOKUP($AU302,'FE Source'!$A:$AK,23,FALSE)=0,"-",VLOOKUP($AU302,'FE Source'!$A:$AK,23,FALSE))</f>
        <v>33.1</v>
      </c>
      <c r="BG302" s="219">
        <f>IF(VLOOKUP($AU302,'FE Source'!$A:$AK,24,FALSE)=0,"-",VLOOKUP($AU302,'FE Source'!$A:$AK,24,FALSE))</f>
        <v>-9.35</v>
      </c>
      <c r="BH302" s="219">
        <f>IF(VLOOKUP($AU302,'FE Source'!$A:$AK,25,FALSE)=0,"-",VLOOKUP($AU302,'FE Source'!$A:$AK,25,FALSE))</f>
        <v>-21.71</v>
      </c>
      <c r="BI302" s="219">
        <f>IF(VLOOKUP($AU302,'FE Source'!$A:$AK,26,FALSE)=0,"-",VLOOKUP($AU302,'FE Source'!$A:$AK,26,FALSE))</f>
        <v>1.17</v>
      </c>
      <c r="BJ302" s="219">
        <f>IF(VLOOKUP($AU302,'FE Source'!$A:$AK,27,FALSE)=0,"-",VLOOKUP($AU302,'FE Source'!$A:$AK,27,FALSE))</f>
        <v>183.44</v>
      </c>
      <c r="BK302" s="219">
        <f>IF(VLOOKUP($AU302,'FE Source'!$A:$AK,28,FALSE)=0,"-",VLOOKUP($AU302,'FE Source'!$A:$AK,28,FALSE))</f>
        <v>-15.18</v>
      </c>
      <c r="BL302" s="219">
        <f>IF(VLOOKUP($AU302,'FE Source'!$A:$AK,29,FALSE)=0,"-",VLOOKUP($AU302,'FE Source'!$A:$AK,29,FALSE))</f>
        <v>-39.880000000000003</v>
      </c>
      <c r="BM302" s="219">
        <f>IF(VLOOKUP($AU302,'FE Source'!$A:$AK,30,FALSE)=0,"-",VLOOKUP($AU302,'FE Source'!$A:$AK,30,FALSE))</f>
        <v>-24.43</v>
      </c>
      <c r="BN302" t="str">
        <f>IF(VLOOKUP($AU302,'FE Source'!$A:$AK,31,FALSE)="No Specified Index","-",IF(VLOOKUP($AU302,'FE Source'!$A:$AK,31,FALSE)=0,"-",VLOOKUP($AU302,'FE Source'!$A:$AK,31,FALSE)))</f>
        <v>MSCI AC World</v>
      </c>
      <c r="BO302" s="217">
        <f>IF(VLOOKUP($AU302,'FE Source'!$A:$AK,32,FALSE)=0,"-",VLOOKUP($AU302,'FE Source'!$A:$AK,32,FALSE))</f>
        <v>41411</v>
      </c>
      <c r="BP302" s="18">
        <f>IF(VLOOKUP($AU302,'FE Source'!$AZ:$BC,2,FALSE)=0,"-",VLOOKUP($AU302,'FE Source'!$AZ:$BC,2,FALSE))</f>
        <v>-2.73</v>
      </c>
      <c r="BQ302" s="18">
        <f>IF(VLOOKUP($AU302,'FE Source'!$AZ:$BC,3,FALSE)=0,"-",VLOOKUP($AU302,'FE Source'!$AZ:$BC,3,FALSE))</f>
        <v>-10.14</v>
      </c>
      <c r="BR302" s="18" t="str">
        <f>IF(VLOOKUP($AU302,'FE Source'!$AZ:$BC,4,FALSE)=0,"-",VLOOKUP($AU302,'FE Source'!$AZ:$BC,4,FALSE))</f>
        <v>-</v>
      </c>
    </row>
    <row r="303" spans="1:70" ht="15" customHeight="1">
      <c r="A303" s="3"/>
      <c r="B303" s="159" t="str">
        <f>INDEX('UT - Retail'!$A$7:$A$1409,MATCH(AU303,'UT - Retail'!$U$7:$U$1409,0),1)</f>
        <v>BNP Paribas Investment Partners</v>
      </c>
      <c r="C303" s="712" t="str">
        <f>INDEX('UT - Retail'!$B$7:$B$1409,MATCH(AU303,'UT - Retail'!$U$7:$U$1409,0),1)</f>
        <v>BNP Paribas Funds Energy Transition Classic Capitalisation EUR</v>
      </c>
      <c r="D303" s="713"/>
      <c r="E303" s="146" t="str">
        <f>VLOOKUP(C303,'UT - Retail'!$B:$K,8,FALSE)</f>
        <v>Equities</v>
      </c>
      <c r="F303" s="83" t="str">
        <f>VLOOKUP(C303,'UT - Retail'!$B:$K,9,FALSE)</f>
        <v>Global</v>
      </c>
      <c r="G303" s="83" t="str">
        <f>VLOOKUP(C303,'UT - Retail'!$B:$K,10,FALSE)</f>
        <v>Energy</v>
      </c>
      <c r="H303" s="82" t="str">
        <f>VLOOKUP(C303,'UT - Retail'!$B:$N,13,FALSE)</f>
        <v>No</v>
      </c>
      <c r="I303" s="82" t="str">
        <f>VLOOKUP(C303,'UT - Retail'!$B:$Q,14,FALSE)</f>
        <v>No</v>
      </c>
      <c r="J303" s="83" t="str">
        <f>VLOOKUP(C303,'UT - Retail'!$B:$Q,11,FALSE)</f>
        <v>No</v>
      </c>
      <c r="K303" s="130" t="str">
        <f>VLOOKUP(C303,'UT - Retail'!$B:$P,15,FALSE)</f>
        <v>No</v>
      </c>
      <c r="L303" s="82" t="str">
        <f>VLOOKUP(C303,'UT - Retail'!$B:$Q,16,FALSE)</f>
        <v>Navigator</v>
      </c>
      <c r="M303" s="173" t="str">
        <f>VLOOKUP(C303,'UT - Retail'!$B:$K,6,FALSE)</f>
        <v>EUR</v>
      </c>
      <c r="N303" s="173" t="str">
        <f>IFERROR(IF(MATCH(C303,'Portfolio Construction'!$AL:$AL,0),"Yes","No"),"No")</f>
        <v>No</v>
      </c>
      <c r="O303" s="173" t="str">
        <f>IFERROR(IF(MATCH(C303,'Portfolio Construction'!$AN:$AN,0),"Yes","No"),"No")</f>
        <v>No</v>
      </c>
      <c r="P303" s="173" t="str">
        <f>IFERROR(IF(MATCH(C303,'Portfolio Construction'!$AP:$AP,0),"Yes","No"),"No")</f>
        <v>No</v>
      </c>
      <c r="Q303" s="173" t="str">
        <f>IFERROR(IF(MATCH(C303,'Portfolio Construction'!$AR:$AR,0),"Yes","No"),"No")</f>
        <v>No</v>
      </c>
      <c r="R303" s="173" t="str">
        <f>IFERROR(IF(MATCH(C303,'Portfolio Construction'!$AT:$AT,0),"Yes","No"),"No")</f>
        <v>No</v>
      </c>
      <c r="S303" s="173" t="str">
        <f>IFERROR(IF(MATCH(C303,'Portfolio Construction'!$AV:$AV,0),"Yes","No"),"No")</f>
        <v>No</v>
      </c>
      <c r="T303" s="173" t="str">
        <f>IFERROR(IF(MATCH(C303,'Portfolio Construction'!$AX:$AX,0),"Yes","No"),"No")</f>
        <v>No</v>
      </c>
      <c r="U303" s="173" t="str">
        <f>IFERROR(IF(MATCH(C303,'Portfolio Construction'!$AZ:$AZ,0),"Yes","No"),"No")</f>
        <v>No</v>
      </c>
      <c r="V303" s="173" t="str">
        <f>IFERROR(IF(MATCH(C303,'Portfolio Construction'!$BB:$BB,0),"Yes","No"),"No")</f>
        <v>No</v>
      </c>
      <c r="W303" s="619">
        <f>IF(VLOOKUP($AU303,'FE Source'!$A:$W,3,FALSE)=0,"-",VLOOKUP($AU303,'FE Source'!$A:$W,3,FALSE))</f>
        <v>-12.55</v>
      </c>
      <c r="X303" s="618">
        <f>IF(VLOOKUP($AU303,'FE Source'!$A:$W,4,FALSE)=0,"-",VLOOKUP($AU303,'FE Source'!$A:$W,4,FALSE))</f>
        <v>12.81</v>
      </c>
      <c r="Y303" s="618">
        <f>IF(VLOOKUP($AU303,'FE Source'!$A:$W,5,FALSE)=0,"-",VLOOKUP($AU303,'FE Source'!$A:$W,5,FALSE))</f>
        <v>-15.35</v>
      </c>
      <c r="Z303" s="618">
        <f>IF(VLOOKUP($AU303,'FE Source'!$A:$W,6,FALSE)=0,"-",VLOOKUP($AU303,'FE Source'!$A:$W,6,FALSE))</f>
        <v>-13.94</v>
      </c>
      <c r="AA303" s="618">
        <f>IF(VLOOKUP($AU303,'FE Source'!$A:$W,7,FALSE)=0,"-",VLOOKUP($AU303,'FE Source'!$A:$W,7,FALSE))</f>
        <v>-22.97</v>
      </c>
      <c r="AB303" s="618">
        <f>IF(VLOOKUP($AU303,'FE Source'!$A:$W,8,FALSE)=0,"-",VLOOKUP($AU303,'FE Source'!$A:$W,8,FALSE))</f>
        <v>-3.59</v>
      </c>
      <c r="AC303" s="623">
        <f>IF(VLOOKUP($AU303,'FE Source'!$A:$W,9,FALSE)=0,"-",VLOOKUP($AU303,'FE Source'!$A:$W,9,FALSE))</f>
        <v>-5.65</v>
      </c>
      <c r="AD303" s="146">
        <f>IF(VLOOKUP($AU303,'FE Source'!$A:$W,10,FALSE)=0,"-",VLOOKUP($AU303,'FE Source'!$A:$W,10,FALSE))</f>
        <v>2.06</v>
      </c>
      <c r="AE303" s="83">
        <f>IF(VLOOKUP($AU303,'FE Source'!$A:$W,11,FALSE)=0,"-",VLOOKUP($AU303,'FE Source'!$A:$W,11,FALSE))</f>
        <v>34.94</v>
      </c>
      <c r="AF303" s="83">
        <f>IF(VLOOKUP($AU303,'FE Source'!$A:$W,12,FALSE)=0,"-",VLOOKUP($AU303,'FE Source'!$A:$W,12,FALSE))</f>
        <v>-0.09</v>
      </c>
      <c r="AG303" s="131">
        <f>IF(VLOOKUP($AU303,'FE Source'!$A:$W,14,FALSE)=0,"-",VLOOKUP($AU303,'FE Source'!$A:$W,14,FALSE))</f>
        <v>-61.74</v>
      </c>
      <c r="AH303" s="173">
        <f>IF(VLOOKUP($AU303,'FE Source'!$A:$DJ,33,FALSE)=0,"-",VLOOKUP($AU303,'FE Source'!$A:$DJ,33,FALSE))</f>
        <v>176.13</v>
      </c>
      <c r="AI303" s="204">
        <f>IF(VLOOKUP($AU303,'FE Source'!$A:$Y,20,FALSE)=0,"-",VLOOKUP($AU303,'FE Source'!$A:$Y,20,FALSE))</f>
        <v>195.01</v>
      </c>
      <c r="AJ303" s="257">
        <f>IF(VLOOKUP($AU303,'FE Source'!$A:$DJ,34,FALSE)=0,"-",VLOOKUP($AU303,'FE Source'!$A:$DJ,34,FALSE))</f>
        <v>242.04</v>
      </c>
      <c r="AK303" s="257">
        <f>IF(VLOOKUP($AU303,'FE Source'!$A:$DJ,35,FALSE)=0,"-",VLOOKUP($AU303,'FE Source'!$A:$DJ,35,FALSE))</f>
        <v>216.33</v>
      </c>
      <c r="AL303" s="327">
        <f>IF(VLOOKUP($AU303,'FE Source'!$A:$Y,19,FALSE)=0,"-",VLOOKUP($AU303,'FE Source'!$A:$Y,19,FALSE))</f>
        <v>189.56</v>
      </c>
      <c r="AM303" s="259">
        <f>IF(VLOOKUP($AU303,'FE Source'!$A:$DJ,36,FALSE)=0,"-",VLOOKUP($AU303,'FE Source'!$A:$DJ,36,FALSE))</f>
        <v>174.16</v>
      </c>
      <c r="AN303" s="167">
        <f>IF(VLOOKUP($AU303,'FE Source'!$A:$W,13,FALSE)=0,"-",VLOOKUP($AU303,'FE Source'!$A:$W,13,FALSE))</f>
        <v>788.7</v>
      </c>
      <c r="AO303" s="199" t="str">
        <f>IF(J303="no","-",IF(VLOOKUP($AU303,'FE Source'!$A:$W,15,FALSE)=0,"-",VLOOKUP($AU303,'FE Source'!$A:$W,15,FALSE)))</f>
        <v>-</v>
      </c>
      <c r="AP303" s="202" t="str">
        <f>IF(AO303="-","-",IF(VLOOKUP($AU303,'FE Source'!$A:$Z,21,FALSE)=0,"-",IF(VLOOKUP($AU303,'FE Source'!$A:$Z,21,FALSE)=2,"Semi-Annual",IF(VLOOKUP($AU303,'FE Source'!$A:$Z,21,FALSE)=4,"Quarterly",IF(VLOOKUP($AU303,'FE Source'!$A:$Z,21,FALSE)=12,"Monthly","Annual")))))</f>
        <v>-</v>
      </c>
      <c r="AQ303" s="170">
        <f t="array" ref="AQ303">IF(VLOOKUP($AU303,'FE Source'!$A:$W,16,FALSE)=0,"-",VLOOKUP($AU303,'FE Source'!$A:$W,16,FALSE))</f>
        <v>1.98</v>
      </c>
      <c r="AR303" s="176" t="str">
        <f>IF(VLOOKUP($AU303,'FE Source'!$A:$W,17,FALSE)=0,"-",VLOOKUP($AU303,'FE Source'!$A:$W,17,FALSE))</f>
        <v>Negative</v>
      </c>
      <c r="AS303" s="174">
        <f>IF(VLOOKUP($AU303,'FE Source'!$AN:$AS,4,FALSE)="",VLOOKUP($AU303,'FE Source'!$AN:$AS,3,FALSE),VLOOKUP($AU303,'FE Source'!$AN:$AS,4,FALSE))</f>
        <v>372.92</v>
      </c>
      <c r="AT303" s="179">
        <f>IF(VLOOKUP($AU303,'FE Source'!$AN:$AS,5,FALSE)=0,"-",VLOOKUP($AU303,'FE Source'!$AN:$AS,5,FALSE))</f>
        <v>45782</v>
      </c>
      <c r="AU303" s="163" t="s">
        <v>3948</v>
      </c>
      <c r="BE303" s="219">
        <f>IF(VLOOKUP($AU303,'FE Source'!$A:$AK,22,FALSE)=0,"-",VLOOKUP($AU303,'FE Source'!$A:$AK,22,FALSE))</f>
        <v>-19.43</v>
      </c>
      <c r="BF303" s="219">
        <f>IF(VLOOKUP($AU303,'FE Source'!$A:$AK,23,FALSE)=0,"-",VLOOKUP($AU303,'FE Source'!$A:$AK,23,FALSE))</f>
        <v>33.090000000000003</v>
      </c>
      <c r="BG303" s="219">
        <f>IF(VLOOKUP($AU303,'FE Source'!$A:$AK,24,FALSE)=0,"-",VLOOKUP($AU303,'FE Source'!$A:$AK,24,FALSE))</f>
        <v>-9.33</v>
      </c>
      <c r="BH303" s="219">
        <f>IF(VLOOKUP($AU303,'FE Source'!$A:$AK,25,FALSE)=0,"-",VLOOKUP($AU303,'FE Source'!$A:$AK,25,FALSE))</f>
        <v>-21.71</v>
      </c>
      <c r="BI303" s="219">
        <f>IF(VLOOKUP($AU303,'FE Source'!$A:$AK,26,FALSE)=0,"-",VLOOKUP($AU303,'FE Source'!$A:$AK,26,FALSE))</f>
        <v>1.17</v>
      </c>
      <c r="BJ303" s="219">
        <f>IF(VLOOKUP($AU303,'FE Source'!$A:$AK,27,FALSE)=0,"-",VLOOKUP($AU303,'FE Source'!$A:$AK,27,FALSE))</f>
        <v>183.45</v>
      </c>
      <c r="BK303" s="219">
        <f>IF(VLOOKUP($AU303,'FE Source'!$A:$AK,28,FALSE)=0,"-",VLOOKUP($AU303,'FE Source'!$A:$AK,28,FALSE))</f>
        <v>-15.18</v>
      </c>
      <c r="BL303" s="219">
        <f>IF(VLOOKUP($AU303,'FE Source'!$A:$AK,29,FALSE)=0,"-",VLOOKUP($AU303,'FE Source'!$A:$AK,29,FALSE))</f>
        <v>-39.880000000000003</v>
      </c>
      <c r="BM303" s="219">
        <f>IF(VLOOKUP($AU303,'FE Source'!$A:$AK,30,FALSE)=0,"-",VLOOKUP($AU303,'FE Source'!$A:$AK,30,FALSE))</f>
        <v>-24.43</v>
      </c>
      <c r="BN303" t="str">
        <f>IF(VLOOKUP($AU303,'FE Source'!$A:$AK,31,FALSE)="No Specified Index","-",IF(VLOOKUP($AU303,'FE Source'!$A:$AK,31,FALSE)=0,"-",VLOOKUP($AU303,'FE Source'!$A:$AK,31,FALSE)))</f>
        <v>MSCI AC World</v>
      </c>
      <c r="BO303" s="217">
        <f>IF(VLOOKUP($AU303,'FE Source'!$A:$AK,32,FALSE)=0,"-",VLOOKUP($AU303,'FE Source'!$A:$AK,32,FALSE))</f>
        <v>35710</v>
      </c>
      <c r="BP303" s="18">
        <f>IF(VLOOKUP($AU303,'FE Source'!$AZ:$BC,2,FALSE)=0,"-",VLOOKUP($AU303,'FE Source'!$AZ:$BC,2,FALSE))</f>
        <v>-2.76</v>
      </c>
      <c r="BQ303" s="18">
        <f>IF(VLOOKUP($AU303,'FE Source'!$AZ:$BC,3,FALSE)=0,"-",VLOOKUP($AU303,'FE Source'!$AZ:$BC,3,FALSE))</f>
        <v>-10.14</v>
      </c>
      <c r="BR303" s="18">
        <f>IF(VLOOKUP($AU303,'FE Source'!$AZ:$BC,4,FALSE)=0,"-",VLOOKUP($AU303,'FE Source'!$AZ:$BC,4,FALSE))</f>
        <v>-17.760000000000002</v>
      </c>
    </row>
    <row r="304" spans="1:70" ht="15" customHeight="1">
      <c r="B304" s="159" t="str">
        <f>INDEX('UT - Retail'!$A$7:$A$1409,MATCH(AU304,'UT - Retail'!$U$7:$U$1409,0),1)</f>
        <v xml:space="preserve">Blackrock </v>
      </c>
      <c r="C304" s="710" t="str">
        <f>INDEX('UT - Retail'!$B$7:$B$1409,MATCH(AU304,'UT - Retail'!$U$7:$U$1409,0),1)</f>
        <v>BSF - Blackrock Systematic Asia Pacific Equity Absolute Return A2 USD</v>
      </c>
      <c r="D304" s="711"/>
      <c r="E304" s="147" t="str">
        <f>VLOOKUP(C304,'UT - Retail'!$B:$K,8,FALSE)</f>
        <v>Alternatives</v>
      </c>
      <c r="F304" s="82" t="str">
        <f>VLOOKUP(C304,'UT - Retail'!$B:$K,9,FALSE)</f>
        <v>Asia Pacific</v>
      </c>
      <c r="G304" s="82" t="str">
        <f>VLOOKUP(C304,'UT - Retail'!$B:$K,10,FALSE)</f>
        <v>General</v>
      </c>
      <c r="H304" s="82" t="str">
        <f>VLOOKUP(C304,'UT - Retail'!$B:$N,13,FALSE)</f>
        <v>No</v>
      </c>
      <c r="I304" s="82" t="str">
        <f>VLOOKUP(C304,'UT - Retail'!$B:$Q,14,FALSE)</f>
        <v>No</v>
      </c>
      <c r="J304" s="82" t="str">
        <f>VLOOKUP(C304,'UT - Retail'!$B:$Q,11,FALSE)</f>
        <v>No</v>
      </c>
      <c r="K304" s="130" t="str">
        <f>VLOOKUP(C304,'UT - Retail'!$B:$P,15,FALSE)</f>
        <v>Yes</v>
      </c>
      <c r="L304" s="82" t="str">
        <f>VLOOKUP(C304,'UT - Retail'!$B:$Q,16,FALSE)</f>
        <v>Both</v>
      </c>
      <c r="M304" s="173" t="str">
        <f>VLOOKUP(C304,'UT - Retail'!$B:$K,6,FALSE)</f>
        <v>USD</v>
      </c>
      <c r="N304" s="173" t="str">
        <f>IFERROR(IF(MATCH(C304,'Portfolio Construction'!$AL:$AL,0),"Yes","No"),"No")</f>
        <v>Yes</v>
      </c>
      <c r="O304" s="173" t="str">
        <f>IFERROR(IF(MATCH(C304,'Portfolio Construction'!$AN:$AN,0),"Yes","No"),"No")</f>
        <v>No</v>
      </c>
      <c r="P304" s="173" t="str">
        <f>IFERROR(IF(MATCH(C304,'Portfolio Construction'!$AP:$AP,0),"Yes","No"),"No")</f>
        <v>No</v>
      </c>
      <c r="Q304" s="173" t="str">
        <f>IFERROR(IF(MATCH(C304,'Portfolio Construction'!$AR:$AR,0),"Yes","No"),"No")</f>
        <v>No</v>
      </c>
      <c r="R304" s="173" t="str">
        <f>IFERROR(IF(MATCH(C304,'Portfolio Construction'!$AT:$AT,0),"Yes","No"),"No")</f>
        <v>No</v>
      </c>
      <c r="S304" s="173" t="str">
        <f>IFERROR(IF(MATCH(C304,'Portfolio Construction'!$AV:$AV,0),"Yes","No"),"No")</f>
        <v>No</v>
      </c>
      <c r="T304" s="173" t="str">
        <f>IFERROR(IF(MATCH(C304,'Portfolio Construction'!$AX:$AX,0),"Yes","No"),"No")</f>
        <v>No</v>
      </c>
      <c r="U304" s="173" t="str">
        <f>IFERROR(IF(MATCH(C304,'Portfolio Construction'!$AZ:$AZ,0),"Yes","No"),"No")</f>
        <v>No</v>
      </c>
      <c r="V304" s="173" t="str">
        <f>IFERROR(IF(MATCH(C304,'Portfolio Construction'!$BB:$BB,0),"Yes","No"),"No")</f>
        <v>No</v>
      </c>
      <c r="W304" s="619">
        <f>IF(VLOOKUP($AU304,'FE Source'!$A:$W,3,FALSE)=0,"-",VLOOKUP($AU304,'FE Source'!$A:$W,3,FALSE))</f>
        <v>-2.12</v>
      </c>
      <c r="X304" s="618">
        <f>IF(VLOOKUP($AU304,'FE Source'!$A:$W,4,FALSE)=0,"-",VLOOKUP($AU304,'FE Source'!$A:$W,4,FALSE))</f>
        <v>-4.0599999999999996</v>
      </c>
      <c r="Y304" s="618">
        <f>IF(VLOOKUP($AU304,'FE Source'!$A:$W,5,FALSE)=0,"-",VLOOKUP($AU304,'FE Source'!$A:$W,5,FALSE))</f>
        <v>5.35</v>
      </c>
      <c r="Z304" s="618">
        <f>IF(VLOOKUP($AU304,'FE Source'!$A:$W,6,FALSE)=0,"-",VLOOKUP($AU304,'FE Source'!$A:$W,6,FALSE))</f>
        <v>12.58</v>
      </c>
      <c r="AA304" s="618">
        <f>IF(VLOOKUP($AU304,'FE Source'!$A:$W,7,FALSE)=0,"-",VLOOKUP($AU304,'FE Source'!$A:$W,7,FALSE))</f>
        <v>14.88</v>
      </c>
      <c r="AB304" s="618">
        <f>IF(VLOOKUP($AU304,'FE Source'!$A:$W,8,FALSE)=0,"-",VLOOKUP($AU304,'FE Source'!$A:$W,8,FALSE))</f>
        <v>12.03</v>
      </c>
      <c r="AC304" s="623" t="str">
        <f>IF(VLOOKUP($AU304,'FE Source'!$A:$W,9,FALSE)=0,"-",VLOOKUP($AU304,'FE Source'!$A:$W,9,FALSE))</f>
        <v>-</v>
      </c>
      <c r="AD304" s="147">
        <f>IF(VLOOKUP($AU304,'FE Source'!$A:$W,10,FALSE)=0,"-",VLOOKUP($AU304,'FE Source'!$A:$W,10,FALSE))</f>
        <v>0.77</v>
      </c>
      <c r="AE304" s="82">
        <f>IF(VLOOKUP($AU304,'FE Source'!$A:$W,11,FALSE)=0,"-",VLOOKUP($AU304,'FE Source'!$A:$W,11,FALSE))</f>
        <v>8.33</v>
      </c>
      <c r="AF304" s="82">
        <f>IF(VLOOKUP($AU304,'FE Source'!$A:$W,12,FALSE)=0,"-",VLOOKUP($AU304,'FE Source'!$A:$W,12,FALSE))</f>
        <v>1.52</v>
      </c>
      <c r="AG304" s="130">
        <f>IF(VLOOKUP($AU304,'FE Source'!$A:$W,14,FALSE)=0,"-",VLOOKUP($AU304,'FE Source'!$A:$W,14,FALSE))</f>
        <v>-6.86</v>
      </c>
      <c r="AH304" s="173">
        <f>IF(VLOOKUP($AU304,'FE Source'!$A:$DJ,33,FALSE)=0,"-",VLOOKUP($AU304,'FE Source'!$A:$DJ,33,FALSE))</f>
        <v>215.08</v>
      </c>
      <c r="AI304" s="203">
        <f>IF(VLOOKUP($AU304,'FE Source'!$A:$Y,20,FALSE)=0,"-",VLOOKUP($AU304,'FE Source'!$A:$Y,20,FALSE))</f>
        <v>283.67</v>
      </c>
      <c r="AJ304" s="257">
        <f>IF(VLOOKUP($AU304,'FE Source'!$A:$DJ,34,FALSE)=0,"-",VLOOKUP($AU304,'FE Source'!$A:$DJ,34,FALSE))</f>
        <v>211.24</v>
      </c>
      <c r="AK304" s="257">
        <f>IF(VLOOKUP($AU304,'FE Source'!$A:$DJ,35,FALSE)=0,"-",VLOOKUP($AU304,'FE Source'!$A:$DJ,35,FALSE))</f>
        <v>30.84</v>
      </c>
      <c r="AL304" s="326">
        <f>IF(VLOOKUP($AU304,'FE Source'!$A:$Y,19,FALSE)=0,"-",VLOOKUP($AU304,'FE Source'!$A:$Y,19,FALSE))</f>
        <v>-63.19</v>
      </c>
      <c r="AM304" s="259">
        <f>IF(VLOOKUP($AU304,'FE Source'!$A:$DJ,36,FALSE)=0,"-",VLOOKUP($AU304,'FE Source'!$A:$DJ,36,FALSE))</f>
        <v>-60.66</v>
      </c>
      <c r="AN304" s="165">
        <f>IF(VLOOKUP($AU304,'FE Source'!$A:$W,13,FALSE)=0,"-",VLOOKUP($AU304,'FE Source'!$A:$W,13,FALSE))</f>
        <v>787.2</v>
      </c>
      <c r="AO304" s="198" t="str">
        <f>IF(J304="no","-",IF(VLOOKUP($AU304,'FE Source'!$A:$W,15,FALSE)=0,"-",VLOOKUP($AU304,'FE Source'!$A:$W,15,FALSE)))</f>
        <v>-</v>
      </c>
      <c r="AP304" s="201" t="str">
        <f>IF(AO304="-","-",IF(VLOOKUP($AU304,'FE Source'!$A:$Z,21,FALSE)=0,"-",IF(VLOOKUP($AU304,'FE Source'!$A:$Z,21,FALSE)=2,"Semi-Annual",IF(VLOOKUP($AU304,'FE Source'!$A:$Z,21,FALSE)=4,"Quarterly",IF(VLOOKUP($AU304,'FE Source'!$A:$Z,21,FALSE)=12,"Monthly","Annual")))))</f>
        <v>-</v>
      </c>
      <c r="AQ304" s="170">
        <f t="array" ref="AQ304">IF(VLOOKUP($AU304,'FE Source'!$A:$W,16,FALSE)=0,"-",VLOOKUP($AU304,'FE Source'!$A:$W,16,FALSE))</f>
        <v>1.88</v>
      </c>
      <c r="AR304" s="175" t="str">
        <f>IF(VLOOKUP($AU304,'FE Source'!$A:$W,17,FALSE)=0,"-",VLOOKUP($AU304,'FE Source'!$A:$W,17,FALSE))</f>
        <v>-</v>
      </c>
      <c r="AS304" s="173">
        <f>IF(VLOOKUP($AU304,'FE Source'!$AN:$AS,4,FALSE)="",VLOOKUP($AU304,'FE Source'!$AN:$AS,3,FALSE),VLOOKUP($AU304,'FE Source'!$AN:$AS,4,FALSE))</f>
        <v>195.03</v>
      </c>
      <c r="AT304" s="180">
        <f>IF(VLOOKUP($AU304,'FE Source'!$AN:$AS,5,FALSE)=0,"-",VLOOKUP($AU304,'FE Source'!$AN:$AS,5,FALSE))</f>
        <v>45783</v>
      </c>
      <c r="AU304" s="163" t="s">
        <v>9684</v>
      </c>
      <c r="BE304" s="219" t="str">
        <f>IF(VLOOKUP($AU304,'FE Source'!$A:$AK,22,FALSE)=0,"-",VLOOKUP($AU304,'FE Source'!$A:$AK,22,FALSE))</f>
        <v>-</v>
      </c>
      <c r="BF304" s="219" t="str">
        <f>IF(VLOOKUP($AU304,'FE Source'!$A:$AK,23,FALSE)=0,"-",VLOOKUP($AU304,'FE Source'!$A:$AK,23,FALSE))</f>
        <v>-</v>
      </c>
      <c r="BG304" s="219" t="str">
        <f>IF(VLOOKUP($AU304,'FE Source'!$A:$AK,24,FALSE)=0,"-",VLOOKUP($AU304,'FE Source'!$A:$AK,24,FALSE))</f>
        <v>-</v>
      </c>
      <c r="BH304" s="219">
        <f>IF(VLOOKUP($AU304,'FE Source'!$A:$AK,25,FALSE)=0,"-",VLOOKUP($AU304,'FE Source'!$A:$AK,25,FALSE))</f>
        <v>7.26</v>
      </c>
      <c r="BI304" s="219">
        <f>IF(VLOOKUP($AU304,'FE Source'!$A:$AK,26,FALSE)=0,"-",VLOOKUP($AU304,'FE Source'!$A:$AK,26,FALSE))</f>
        <v>-3.3</v>
      </c>
      <c r="BJ304" s="219">
        <f>IF(VLOOKUP($AU304,'FE Source'!$A:$AK,27,FALSE)=0,"-",VLOOKUP($AU304,'FE Source'!$A:$AK,27,FALSE))</f>
        <v>5.7</v>
      </c>
      <c r="BK304" s="219">
        <f>IF(VLOOKUP($AU304,'FE Source'!$A:$AK,28,FALSE)=0,"-",VLOOKUP($AU304,'FE Source'!$A:$AK,28,FALSE))</f>
        <v>12.5</v>
      </c>
      <c r="BL304" s="219">
        <f>IF(VLOOKUP($AU304,'FE Source'!$A:$AK,29,FALSE)=0,"-",VLOOKUP($AU304,'FE Source'!$A:$AK,29,FALSE))</f>
        <v>7.91</v>
      </c>
      <c r="BM304" s="219">
        <f>IF(VLOOKUP($AU304,'FE Source'!$A:$AK,30,FALSE)=0,"-",VLOOKUP($AU304,'FE Source'!$A:$AK,30,FALSE))</f>
        <v>14.72</v>
      </c>
      <c r="BN304" t="str">
        <f>IF(VLOOKUP($AU304,'FE Source'!$A:$AK,31,FALSE)="No Specified Index","-",IF(VLOOKUP($AU304,'FE Source'!$A:$AK,31,FALSE)=0,"-",VLOOKUP($AU304,'FE Source'!$A:$AK,31,FALSE)))</f>
        <v>3 month LIBOR</v>
      </c>
      <c r="BO304" s="217">
        <f>IF(VLOOKUP($AU304,'FE Source'!$A:$AK,32,FALSE)=0,"-",VLOOKUP($AU304,'FE Source'!$A:$AK,32,FALSE))</f>
        <v>42788</v>
      </c>
      <c r="BP304" s="18" t="str">
        <f>IF(VLOOKUP($AU304,'FE Source'!$AZ:$BC,2,FALSE)=0,"-",VLOOKUP($AU304,'FE Source'!$AZ:$BC,2,FALSE))</f>
        <v>-</v>
      </c>
      <c r="BQ304" s="18" t="str">
        <f>IF(VLOOKUP($AU304,'FE Source'!$AZ:$BC,3,FALSE)=0,"-",VLOOKUP($AU304,'FE Source'!$AZ:$BC,3,FALSE))</f>
        <v>-</v>
      </c>
      <c r="BR304" s="18" t="str">
        <f>IF(VLOOKUP($AU304,'FE Source'!$AZ:$BC,4,FALSE)=0,"-",VLOOKUP($AU304,'FE Source'!$AZ:$BC,4,FALSE))</f>
        <v>-</v>
      </c>
    </row>
    <row r="305" spans="1:70" ht="15" customHeight="1">
      <c r="A305" s="3"/>
      <c r="B305" s="159" t="str">
        <f>INDEX('UT - Retail'!$A$7:$A$1409,MATCH(AU305,'UT - Retail'!$U$7:$U$1409,0),1)</f>
        <v>Capital Group Investment Management</v>
      </c>
      <c r="C305" s="710" t="str">
        <f>INDEX('UT - Retail'!$B$7:$B$1409,MATCH(AU305,'UT - Retail'!$U$7:$U$1409,0),1)</f>
        <v>Capital Group New Economy (LUX) B (Acc) SGD</v>
      </c>
      <c r="D305" s="711"/>
      <c r="E305" s="147" t="str">
        <f>VLOOKUP(C305,'UT - Retail'!$B:$K,8,FALSE)</f>
        <v>Equities</v>
      </c>
      <c r="F305" s="82" t="str">
        <f>VLOOKUP(C305,'UT - Retail'!$B:$K,9,FALSE)</f>
        <v>Global</v>
      </c>
      <c r="G305" s="82" t="str">
        <f>VLOOKUP(C305,'UT - Retail'!$B:$K,10,FALSE)</f>
        <v>New Economy</v>
      </c>
      <c r="H305" s="82" t="str">
        <f>VLOOKUP(C305,'UT - Retail'!$B:$N,13,FALSE)</f>
        <v>Yes</v>
      </c>
      <c r="I305" s="82" t="str">
        <f>VLOOKUP(C305,'UT - Retail'!$B:$Q,14,FALSE)</f>
        <v>No</v>
      </c>
      <c r="J305" s="82" t="str">
        <f>VLOOKUP(C305,'UT - Retail'!$B:$Q,11,FALSE)</f>
        <v>No</v>
      </c>
      <c r="K305" s="130" t="str">
        <f>VLOOKUP(C305,'UT - Retail'!$B:$P,15,FALSE)</f>
        <v>Yes</v>
      </c>
      <c r="L305" s="82" t="str">
        <f>VLOOKUP(C305,'UT - Retail'!$B:$Q,16,FALSE)</f>
        <v>Both</v>
      </c>
      <c r="M305" s="173" t="str">
        <f>VLOOKUP(C305,'UT - Retail'!$B:$K,6,FALSE)</f>
        <v>SGD</v>
      </c>
      <c r="N305" s="173" t="str">
        <f>IFERROR(IF(MATCH(C305,'Portfolio Construction'!$AL:$AL,0),"Yes","No"),"No")</f>
        <v>Yes</v>
      </c>
      <c r="O305" s="173" t="str">
        <f>IFERROR(IF(MATCH(C305,'Portfolio Construction'!$AN:$AN,0),"Yes","No"),"No")</f>
        <v>No</v>
      </c>
      <c r="P305" s="173" t="str">
        <f>IFERROR(IF(MATCH(C305,'Portfolio Construction'!$AP:$AP,0),"Yes","No"),"No")</f>
        <v>No</v>
      </c>
      <c r="Q305" s="173" t="str">
        <f>IFERROR(IF(MATCH(C305,'Portfolio Construction'!$AR:$AR,0),"Yes","No"),"No")</f>
        <v>No</v>
      </c>
      <c r="R305" s="173" t="str">
        <f>IFERROR(IF(MATCH(C305,'Portfolio Construction'!$AT:$AT,0),"Yes","No"),"No")</f>
        <v>No</v>
      </c>
      <c r="S305" s="173" t="str">
        <f>IFERROR(IF(MATCH(C305,'Portfolio Construction'!$AV:$AV,0),"Yes","No"),"No")</f>
        <v>No</v>
      </c>
      <c r="T305" s="173" t="str">
        <f>IFERROR(IF(MATCH(C305,'Portfolio Construction'!$AX:$AX,0),"Yes","No"),"No")</f>
        <v>No</v>
      </c>
      <c r="U305" s="173" t="str">
        <f>IFERROR(IF(MATCH(C305,'Portfolio Construction'!$AZ:$AZ,0),"Yes","No"),"No")</f>
        <v>No</v>
      </c>
      <c r="V305" s="173" t="str">
        <f>IFERROR(IF(MATCH(C305,'Portfolio Construction'!$BB:$BB,0),"Yes","No"),"No")</f>
        <v>No</v>
      </c>
      <c r="W305" s="619">
        <f>IF(VLOOKUP($AU305,'FE Source'!$A:$W,3,FALSE)=0,"-",VLOOKUP($AU305,'FE Source'!$A:$W,3,FALSE))</f>
        <v>-9.42</v>
      </c>
      <c r="X305" s="618">
        <f>IF(VLOOKUP($AU305,'FE Source'!$A:$W,4,FALSE)=0,"-",VLOOKUP($AU305,'FE Source'!$A:$W,4,FALSE))</f>
        <v>9.7799999999999994</v>
      </c>
      <c r="Y305" s="618">
        <f>IF(VLOOKUP($AU305,'FE Source'!$A:$W,5,FALSE)=0,"-",VLOOKUP($AU305,'FE Source'!$A:$W,5,FALSE))</f>
        <v>-7.93</v>
      </c>
      <c r="Z305" s="618">
        <f>IF(VLOOKUP($AU305,'FE Source'!$A:$W,6,FALSE)=0,"-",VLOOKUP($AU305,'FE Source'!$A:$W,6,FALSE))</f>
        <v>4.34</v>
      </c>
      <c r="AA305" s="618">
        <f>IF(VLOOKUP($AU305,'FE Source'!$A:$W,7,FALSE)=0,"-",VLOOKUP($AU305,'FE Source'!$A:$W,7,FALSE))</f>
        <v>9.84</v>
      </c>
      <c r="AB305" s="618">
        <f>IF(VLOOKUP($AU305,'FE Source'!$A:$W,8,FALSE)=0,"-",VLOOKUP($AU305,'FE Source'!$A:$W,8,FALSE))</f>
        <v>8.14</v>
      </c>
      <c r="AC305" s="623" t="str">
        <f>IF(VLOOKUP($AU305,'FE Source'!$A:$W,9,FALSE)=0,"-",VLOOKUP($AU305,'FE Source'!$A:$W,9,FALSE))</f>
        <v>-</v>
      </c>
      <c r="AD305" s="147">
        <f>IF(VLOOKUP($AU305,'FE Source'!$A:$W,10,FALSE)=0,"-",VLOOKUP($AU305,'FE Source'!$A:$W,10,FALSE))</f>
        <v>1.04</v>
      </c>
      <c r="AE305" s="82">
        <f>IF(VLOOKUP($AU305,'FE Source'!$A:$W,11,FALSE)=0,"-",VLOOKUP($AU305,'FE Source'!$A:$W,11,FALSE))</f>
        <v>14.1</v>
      </c>
      <c r="AF305" s="82">
        <f>IF(VLOOKUP($AU305,'FE Source'!$A:$W,12,FALSE)=0,"-",VLOOKUP($AU305,'FE Source'!$A:$W,12,FALSE))</f>
        <v>0.42</v>
      </c>
      <c r="AG305" s="130">
        <f>IF(VLOOKUP($AU305,'FE Source'!$A:$W,14,FALSE)=0,"-",VLOOKUP($AU305,'FE Source'!$A:$W,14,FALSE))</f>
        <v>-13.47</v>
      </c>
      <c r="AH305" s="173">
        <f>IF(VLOOKUP($AU305,'FE Source'!$A:$DJ,33,FALSE)=0,"-",VLOOKUP($AU305,'FE Source'!$A:$DJ,33,FALSE))</f>
        <v>174.07</v>
      </c>
      <c r="AI305" s="203">
        <f>IF(VLOOKUP($AU305,'FE Source'!$A:$Y,20,FALSE)=0,"-",VLOOKUP($AU305,'FE Source'!$A:$Y,20,FALSE))</f>
        <v>136.04</v>
      </c>
      <c r="AJ305" s="257">
        <f>IF(VLOOKUP($AU305,'FE Source'!$A:$DJ,34,FALSE)=0,"-",VLOOKUP($AU305,'FE Source'!$A:$DJ,34,FALSE))</f>
        <v>125.47</v>
      </c>
      <c r="AK305" s="257">
        <f>IF(VLOOKUP($AU305,'FE Source'!$A:$DJ,35,FALSE)=0,"-",VLOOKUP($AU305,'FE Source'!$A:$DJ,35,FALSE))</f>
        <v>138.35</v>
      </c>
      <c r="AL305" s="326">
        <f>IF(VLOOKUP($AU305,'FE Source'!$A:$Y,19,FALSE)=0,"-",VLOOKUP($AU305,'FE Source'!$A:$Y,19,FALSE))</f>
        <v>101.04</v>
      </c>
      <c r="AM305" s="259">
        <f>IF(VLOOKUP($AU305,'FE Source'!$A:$DJ,36,FALSE)=0,"-",VLOOKUP($AU305,'FE Source'!$A:$DJ,36,FALSE))</f>
        <v>110.18</v>
      </c>
      <c r="AN305" s="165">
        <f>IF(VLOOKUP($AU305,'FE Source'!$A:$W,13,FALSE)=0,"-",VLOOKUP($AU305,'FE Source'!$A:$W,13,FALSE))</f>
        <v>1162.2</v>
      </c>
      <c r="AO305" s="198" t="str">
        <f>IF(J305="no","-",IF(VLOOKUP($AU305,'FE Source'!$A:$W,15,FALSE)=0,"-",VLOOKUP($AU305,'FE Source'!$A:$W,15,FALSE)))</f>
        <v>-</v>
      </c>
      <c r="AP305" s="201" t="str">
        <f>IF(AO305="-","-",IF(VLOOKUP($AU305,'FE Source'!$A:$Z,21,FALSE)=0,"-",IF(VLOOKUP($AU305,'FE Source'!$A:$Z,21,FALSE)=2,"Semi-Annual",IF(VLOOKUP($AU305,'FE Source'!$A:$Z,21,FALSE)=4,"Quarterly",IF(VLOOKUP($AU305,'FE Source'!$A:$Z,21,FALSE)=12,"Monthly","Annual")))))</f>
        <v>-</v>
      </c>
      <c r="AQ305" s="170">
        <f t="array" ref="AQ305">IF(VLOOKUP($AU305,'FE Source'!$A:$W,16,FALSE)=0,"-",VLOOKUP($AU305,'FE Source'!$A:$W,16,FALSE))</f>
        <v>1.65</v>
      </c>
      <c r="AR305" s="175" t="str">
        <f>IF(VLOOKUP($AU305,'FE Source'!$A:$W,17,FALSE)=0,"-",VLOOKUP($AU305,'FE Source'!$A:$W,17,FALSE))</f>
        <v>Bronze</v>
      </c>
      <c r="AS305" s="173">
        <f>IF(VLOOKUP($AU305,'FE Source'!$AN:$AS,4,FALSE)="",VLOOKUP($AU305,'FE Source'!$AN:$AS,3,FALSE),VLOOKUP($AU305,'FE Source'!$AN:$AS,4,FALSE))</f>
        <v>20.38</v>
      </c>
      <c r="AT305" s="179">
        <f>IF(VLOOKUP($AU305,'FE Source'!$AN:$AS,5,FALSE)=0,"-",VLOOKUP($AU305,'FE Source'!$AN:$AS,5,FALSE))</f>
        <v>45783</v>
      </c>
      <c r="AU305" s="163" t="s">
        <v>8593</v>
      </c>
      <c r="BE305" s="219" t="str">
        <f>IF(VLOOKUP($AU305,'FE Source'!$A:$AK,22,FALSE)=0,"-",VLOOKUP($AU305,'FE Source'!$A:$AK,22,FALSE))</f>
        <v>-</v>
      </c>
      <c r="BF305" s="219" t="str">
        <f>IF(VLOOKUP($AU305,'FE Source'!$A:$AK,23,FALSE)=0,"-",VLOOKUP($AU305,'FE Source'!$A:$AK,23,FALSE))</f>
        <v>-</v>
      </c>
      <c r="BG305" s="219" t="str">
        <f>IF(VLOOKUP($AU305,'FE Source'!$A:$AK,24,FALSE)=0,"-",VLOOKUP($AU305,'FE Source'!$A:$AK,24,FALSE))</f>
        <v>-</v>
      </c>
      <c r="BH305" s="219" t="str">
        <f>IF(VLOOKUP($AU305,'FE Source'!$A:$AK,25,FALSE)=0,"-",VLOOKUP($AU305,'FE Source'!$A:$AK,25,FALSE))</f>
        <v>-</v>
      </c>
      <c r="BI305" s="219" t="str">
        <f>IF(VLOOKUP($AU305,'FE Source'!$A:$AK,26,FALSE)=0,"-",VLOOKUP($AU305,'FE Source'!$A:$AK,26,FALSE))</f>
        <v>-</v>
      </c>
      <c r="BJ305" s="219">
        <f>IF(VLOOKUP($AU305,'FE Source'!$A:$AK,27,FALSE)=0,"-",VLOOKUP($AU305,'FE Source'!$A:$AK,27,FALSE))</f>
        <v>29.28</v>
      </c>
      <c r="BK305" s="219">
        <f>IF(VLOOKUP($AU305,'FE Source'!$A:$AK,28,FALSE)=0,"-",VLOOKUP($AU305,'FE Source'!$A:$AK,28,FALSE))</f>
        <v>11.46</v>
      </c>
      <c r="BL305" s="219">
        <f>IF(VLOOKUP($AU305,'FE Source'!$A:$AK,29,FALSE)=0,"-",VLOOKUP($AU305,'FE Source'!$A:$AK,29,FALSE))</f>
        <v>-30.9</v>
      </c>
      <c r="BM305" s="219">
        <f>IF(VLOOKUP($AU305,'FE Source'!$A:$AK,30,FALSE)=0,"-",VLOOKUP($AU305,'FE Source'!$A:$AK,30,FALSE))</f>
        <v>25.46</v>
      </c>
      <c r="BN305" t="str">
        <f>IF(VLOOKUP($AU305,'FE Source'!$A:$AK,31,FALSE)="No Specified Index","-",IF(VLOOKUP($AU305,'FE Source'!$A:$AK,31,FALSE)=0,"-",VLOOKUP($AU305,'FE Source'!$A:$AK,31,FALSE)))</f>
        <v>MSCI AC World</v>
      </c>
      <c r="BO305" s="217">
        <f>IF(VLOOKUP($AU305,'FE Source'!$A:$AK,32,FALSE)=0,"-",VLOOKUP($AU305,'FE Source'!$A:$AK,32,FALSE))</f>
        <v>43776</v>
      </c>
      <c r="BP305" s="18" t="str">
        <f>IF(VLOOKUP($AU305,'FE Source'!$AZ:$BC,2,FALSE)=0,"-",VLOOKUP($AU305,'FE Source'!$AZ:$BC,2,FALSE))</f>
        <v>-</v>
      </c>
      <c r="BQ305" s="18" t="str">
        <f>IF(VLOOKUP($AU305,'FE Source'!$AZ:$BC,3,FALSE)=0,"-",VLOOKUP($AU305,'FE Source'!$AZ:$BC,3,FALSE))</f>
        <v>-</v>
      </c>
      <c r="BR305" s="18" t="str">
        <f>IF(VLOOKUP($AU305,'FE Source'!$AZ:$BC,4,FALSE)=0,"-",VLOOKUP($AU305,'FE Source'!$AZ:$BC,4,FALSE))</f>
        <v>-</v>
      </c>
    </row>
    <row r="306" spans="1:70" ht="15" customHeight="1">
      <c r="A306" s="3"/>
      <c r="B306" s="159" t="str">
        <f>INDEX('UT - Retail'!$A$7:$A$1409,MATCH(AU306,'UT - Retail'!$U$7:$U$1409,0),1)</f>
        <v>Capital Group Investment Management</v>
      </c>
      <c r="C306" s="710" t="str">
        <f>INDEX('UT - Retail'!$B$7:$B$1409,MATCH(AU306,'UT - Retail'!$U$7:$U$1409,0),1)</f>
        <v>Capital Group New Economy (LUX) B (Acc) SGD-H</v>
      </c>
      <c r="D306" s="711"/>
      <c r="E306" s="147" t="str">
        <f>VLOOKUP(C306,'UT - Retail'!$B:$K,8,FALSE)</f>
        <v>Equities</v>
      </c>
      <c r="F306" s="82" t="str">
        <f>VLOOKUP(C306,'UT - Retail'!$B:$K,9,FALSE)</f>
        <v>Global</v>
      </c>
      <c r="G306" s="82" t="str">
        <f>VLOOKUP(C306,'UT - Retail'!$B:$K,10,FALSE)</f>
        <v>New Economy</v>
      </c>
      <c r="H306" s="82" t="str">
        <f>VLOOKUP(C306,'UT - Retail'!$B:$N,13,FALSE)</f>
        <v>No</v>
      </c>
      <c r="I306" s="82" t="str">
        <f>VLOOKUP(C306,'UT - Retail'!$B:$Q,14,FALSE)</f>
        <v>No</v>
      </c>
      <c r="J306" s="82" t="str">
        <f>VLOOKUP(C306,'UT - Retail'!$B:$Q,11,FALSE)</f>
        <v>No</v>
      </c>
      <c r="K306" s="130" t="str">
        <f>VLOOKUP(C306,'UT - Retail'!$B:$P,15,FALSE)</f>
        <v>Yes</v>
      </c>
      <c r="L306" s="82" t="str">
        <f>VLOOKUP(C306,'UT - Retail'!$B:$Q,16,FALSE)</f>
        <v>Both</v>
      </c>
      <c r="M306" s="173" t="str">
        <f>VLOOKUP(C306,'UT - Retail'!$B:$K,6,FALSE)</f>
        <v>SGD</v>
      </c>
      <c r="N306" s="173" t="str">
        <f>IFERROR(IF(MATCH(C306,'Portfolio Construction'!$AL:$AL,0),"Yes","No"),"No")</f>
        <v>Yes</v>
      </c>
      <c r="O306" s="173" t="str">
        <f>IFERROR(IF(MATCH(C306,'Portfolio Construction'!$AN:$AN,0),"Yes","No"),"No")</f>
        <v>No</v>
      </c>
      <c r="P306" s="173" t="str">
        <f>IFERROR(IF(MATCH(C306,'Portfolio Construction'!$AP:$AP,0),"Yes","No"),"No")</f>
        <v>No</v>
      </c>
      <c r="Q306" s="173" t="str">
        <f>IFERROR(IF(MATCH(C306,'Portfolio Construction'!$AR:$AR,0),"Yes","No"),"No")</f>
        <v>No</v>
      </c>
      <c r="R306" s="173" t="str">
        <f>IFERROR(IF(MATCH(C306,'Portfolio Construction'!$AT:$AT,0),"Yes","No"),"No")</f>
        <v>No</v>
      </c>
      <c r="S306" s="173" t="str">
        <f>IFERROR(IF(MATCH(C306,'Portfolio Construction'!$AV:$AV,0),"Yes","No"),"No")</f>
        <v>No</v>
      </c>
      <c r="T306" s="173" t="str">
        <f>IFERROR(IF(MATCH(C306,'Portfolio Construction'!$AX:$AX,0),"Yes","No"),"No")</f>
        <v>No</v>
      </c>
      <c r="U306" s="173" t="str">
        <f>IFERROR(IF(MATCH(C306,'Portfolio Construction'!$AZ:$AZ,0),"Yes","No"),"No")</f>
        <v>No</v>
      </c>
      <c r="V306" s="173" t="str">
        <f>IFERROR(IF(MATCH(C306,'Portfolio Construction'!$BB:$BB,0),"Yes","No"),"No")</f>
        <v>No</v>
      </c>
      <c r="W306" s="619">
        <f>IF(VLOOKUP($AU306,'FE Source'!$A:$W,3,FALSE)=0,"-",VLOOKUP($AU306,'FE Source'!$A:$W,3,FALSE))</f>
        <v>-5.58</v>
      </c>
      <c r="X306" s="618">
        <f>IF(VLOOKUP($AU306,'FE Source'!$A:$W,4,FALSE)=0,"-",VLOOKUP($AU306,'FE Source'!$A:$W,4,FALSE))</f>
        <v>13.66</v>
      </c>
      <c r="Y306" s="618">
        <f>IF(VLOOKUP($AU306,'FE Source'!$A:$W,5,FALSE)=0,"-",VLOOKUP($AU306,'FE Source'!$A:$W,5,FALSE))</f>
        <v>-6.29</v>
      </c>
      <c r="Z306" s="618">
        <f>IF(VLOOKUP($AU306,'FE Source'!$A:$W,6,FALSE)=0,"-",VLOOKUP($AU306,'FE Source'!$A:$W,6,FALSE))</f>
        <v>6.53</v>
      </c>
      <c r="AA306" s="618">
        <f>IF(VLOOKUP($AU306,'FE Source'!$A:$W,7,FALSE)=0,"-",VLOOKUP($AU306,'FE Source'!$A:$W,7,FALSE))</f>
        <v>10.4</v>
      </c>
      <c r="AB306" s="618" t="str">
        <f>IF(VLOOKUP($AU306,'FE Source'!$A:$W,8,FALSE)=0,"-",VLOOKUP($AU306,'FE Source'!$A:$W,8,FALSE))</f>
        <v>-</v>
      </c>
      <c r="AC306" s="623" t="str">
        <f>IF(VLOOKUP($AU306,'FE Source'!$A:$W,9,FALSE)=0,"-",VLOOKUP($AU306,'FE Source'!$A:$W,9,FALSE))</f>
        <v>-</v>
      </c>
      <c r="AD306" s="147">
        <f>IF(VLOOKUP($AU306,'FE Source'!$A:$W,10,FALSE)=0,"-",VLOOKUP($AU306,'FE Source'!$A:$W,10,FALSE))</f>
        <v>1.19</v>
      </c>
      <c r="AE306" s="82">
        <f>IF(VLOOKUP($AU306,'FE Source'!$A:$W,11,FALSE)=0,"-",VLOOKUP($AU306,'FE Source'!$A:$W,11,FALSE))</f>
        <v>15.67</v>
      </c>
      <c r="AF306" s="82">
        <f>IF(VLOOKUP($AU306,'FE Source'!$A:$W,12,FALSE)=0,"-",VLOOKUP($AU306,'FE Source'!$A:$W,12,FALSE))</f>
        <v>0.39</v>
      </c>
      <c r="AG306" s="130">
        <f>IF(VLOOKUP($AU306,'FE Source'!$A:$W,14,FALSE)=0,"-",VLOOKUP($AU306,'FE Source'!$A:$W,14,FALSE))</f>
        <v>-12.54</v>
      </c>
      <c r="AH306" s="173">
        <f>IF(VLOOKUP($AU306,'FE Source'!$A:$DJ,33,FALSE)=0,"-",VLOOKUP($AU306,'FE Source'!$A:$DJ,33,FALSE))</f>
        <v>183.93</v>
      </c>
      <c r="AI306" s="203">
        <f>IF(VLOOKUP($AU306,'FE Source'!$A:$Y,20,FALSE)=0,"-",VLOOKUP($AU306,'FE Source'!$A:$Y,20,FALSE))</f>
        <v>160.22999999999999</v>
      </c>
      <c r="AJ306" s="257" t="str">
        <f>IF(VLOOKUP($AU306,'FE Source'!$A:$DJ,34,FALSE)=0,"-",VLOOKUP($AU306,'FE Source'!$A:$DJ,34,FALSE))</f>
        <v>-</v>
      </c>
      <c r="AK306" s="257">
        <f>IF(VLOOKUP($AU306,'FE Source'!$A:$DJ,35,FALSE)=0,"-",VLOOKUP($AU306,'FE Source'!$A:$DJ,35,FALSE))</f>
        <v>130.43</v>
      </c>
      <c r="AL306" s="326">
        <f>IF(VLOOKUP($AU306,'FE Source'!$A:$Y,19,FALSE)=0,"-",VLOOKUP($AU306,'FE Source'!$A:$Y,19,FALSE))</f>
        <v>114.66</v>
      </c>
      <c r="AM306" s="259" t="str">
        <f>IF(VLOOKUP($AU306,'FE Source'!$A:$DJ,36,FALSE)=0,"-",VLOOKUP($AU306,'FE Source'!$A:$DJ,36,FALSE))</f>
        <v>-</v>
      </c>
      <c r="AN306" s="165">
        <f>IF(VLOOKUP($AU306,'FE Source'!$A:$W,13,FALSE)=0,"-",VLOOKUP($AU306,'FE Source'!$A:$W,13,FALSE))</f>
        <v>1162.2</v>
      </c>
      <c r="AO306" s="198" t="str">
        <f>IF(J306="no","-",IF(VLOOKUP($AU306,'FE Source'!$A:$W,15,FALSE)=0,"-",VLOOKUP($AU306,'FE Source'!$A:$W,15,FALSE)))</f>
        <v>-</v>
      </c>
      <c r="AP306" s="201" t="str">
        <f>IF(AO306="-","-",IF(VLOOKUP($AU306,'FE Source'!$A:$Z,21,FALSE)=0,"-",IF(VLOOKUP($AU306,'FE Source'!$A:$Z,21,FALSE)=2,"Semi-Annual",IF(VLOOKUP($AU306,'FE Source'!$A:$Z,21,FALSE)=4,"Quarterly",IF(VLOOKUP($AU306,'FE Source'!$A:$Z,21,FALSE)=12,"Monthly","Annual")))))</f>
        <v>-</v>
      </c>
      <c r="AQ306" s="170">
        <f t="array" ref="AQ306">IF(VLOOKUP($AU306,'FE Source'!$A:$W,16,FALSE)=0,"-",VLOOKUP($AU306,'FE Source'!$A:$W,16,FALSE))</f>
        <v>1.64</v>
      </c>
      <c r="AR306" s="175" t="str">
        <f>IF(VLOOKUP($AU306,'FE Source'!$A:$W,17,FALSE)=0,"-",VLOOKUP($AU306,'FE Source'!$A:$W,17,FALSE))</f>
        <v>-</v>
      </c>
      <c r="AS306" s="173">
        <f>IF(VLOOKUP($AU306,'FE Source'!$AN:$AS,4,FALSE)="",VLOOKUP($AU306,'FE Source'!$AN:$AS,3,FALSE),VLOOKUP($AU306,'FE Source'!$AN:$AS,4,FALSE))</f>
        <v>20.47</v>
      </c>
      <c r="AT306" s="179">
        <f>IF(VLOOKUP($AU306,'FE Source'!$AN:$AS,5,FALSE)=0,"-",VLOOKUP($AU306,'FE Source'!$AN:$AS,5,FALSE))</f>
        <v>45783</v>
      </c>
      <c r="AU306" s="163" t="s">
        <v>8594</v>
      </c>
      <c r="BE306" s="219" t="str">
        <f>IF(VLOOKUP($AU306,'FE Source'!$A:$AK,22,FALSE)=0,"-",VLOOKUP($AU306,'FE Source'!$A:$AK,22,FALSE))</f>
        <v>-</v>
      </c>
      <c r="BF306" s="219" t="str">
        <f>IF(VLOOKUP($AU306,'FE Source'!$A:$AK,23,FALSE)=0,"-",VLOOKUP($AU306,'FE Source'!$A:$AK,23,FALSE))</f>
        <v>-</v>
      </c>
      <c r="BG306" s="219" t="str">
        <f>IF(VLOOKUP($AU306,'FE Source'!$A:$AK,24,FALSE)=0,"-",VLOOKUP($AU306,'FE Source'!$A:$AK,24,FALSE))</f>
        <v>-</v>
      </c>
      <c r="BH306" s="219" t="str">
        <f>IF(VLOOKUP($AU306,'FE Source'!$A:$AK,25,FALSE)=0,"-",VLOOKUP($AU306,'FE Source'!$A:$AK,25,FALSE))</f>
        <v>-</v>
      </c>
      <c r="BI306" s="219" t="str">
        <f>IF(VLOOKUP($AU306,'FE Source'!$A:$AK,26,FALSE)=0,"-",VLOOKUP($AU306,'FE Source'!$A:$AK,26,FALSE))</f>
        <v>-</v>
      </c>
      <c r="BJ306" s="219" t="str">
        <f>IF(VLOOKUP($AU306,'FE Source'!$A:$AK,27,FALSE)=0,"-",VLOOKUP($AU306,'FE Source'!$A:$AK,27,FALSE))</f>
        <v>-</v>
      </c>
      <c r="BK306" s="219">
        <f>IF(VLOOKUP($AU306,'FE Source'!$A:$AK,28,FALSE)=0,"-",VLOOKUP($AU306,'FE Source'!$A:$AK,28,FALSE))</f>
        <v>9.84</v>
      </c>
      <c r="BL306" s="219">
        <f>IF(VLOOKUP($AU306,'FE Source'!$A:$AK,29,FALSE)=0,"-",VLOOKUP($AU306,'FE Source'!$A:$AK,29,FALSE))</f>
        <v>-31.02</v>
      </c>
      <c r="BM306" s="219">
        <f>IF(VLOOKUP($AU306,'FE Source'!$A:$AK,30,FALSE)=0,"-",VLOOKUP($AU306,'FE Source'!$A:$AK,30,FALSE))</f>
        <v>25.21</v>
      </c>
      <c r="BN306" t="str">
        <f>IF(VLOOKUP($AU306,'FE Source'!$A:$AK,31,FALSE)="No Specified Index","-",IF(VLOOKUP($AU306,'FE Source'!$A:$AK,31,FALSE)=0,"-",VLOOKUP($AU306,'FE Source'!$A:$AK,31,FALSE)))</f>
        <v>MSCI AC World</v>
      </c>
      <c r="BO306" s="217">
        <f>IF(VLOOKUP($AU306,'FE Source'!$A:$AK,32,FALSE)=0,"-",VLOOKUP($AU306,'FE Source'!$A:$AK,32,FALSE))</f>
        <v>44095</v>
      </c>
      <c r="BP306" s="18" t="str">
        <f>IF(VLOOKUP($AU306,'FE Source'!$AZ:$BC,2,FALSE)=0,"-",VLOOKUP($AU306,'FE Source'!$AZ:$BC,2,FALSE))</f>
        <v>-</v>
      </c>
      <c r="BQ306" s="18" t="str">
        <f>IF(VLOOKUP($AU306,'FE Source'!$AZ:$BC,3,FALSE)=0,"-",VLOOKUP($AU306,'FE Source'!$AZ:$BC,3,FALSE))</f>
        <v>-</v>
      </c>
      <c r="BR306" s="18" t="str">
        <f>IF(VLOOKUP($AU306,'FE Source'!$AZ:$BC,4,FALSE)=0,"-",VLOOKUP($AU306,'FE Source'!$AZ:$BC,4,FALSE))</f>
        <v>-</v>
      </c>
    </row>
    <row r="307" spans="1:70" ht="15" customHeight="1">
      <c r="A307" s="3"/>
      <c r="B307" s="159" t="str">
        <f>INDEX('UT - Retail'!$A$7:$A$1409,MATCH(AU307,'UT - Retail'!$U$7:$U$1409,0),1)</f>
        <v>Capital Group Investment Management</v>
      </c>
      <c r="C307" s="710" t="str">
        <f>INDEX('UT - Retail'!$B$7:$B$1409,MATCH(AU307,'UT - Retail'!$U$7:$U$1409,0),1)</f>
        <v>Capital Group New Economy (LUX) B (Acc) USD</v>
      </c>
      <c r="D307" s="711"/>
      <c r="E307" s="147" t="str">
        <f>VLOOKUP(C307,'UT - Retail'!$B:$K,8,FALSE)</f>
        <v>Equities</v>
      </c>
      <c r="F307" s="82" t="str">
        <f>VLOOKUP(C307,'UT - Retail'!$B:$K,9,FALSE)</f>
        <v>Global</v>
      </c>
      <c r="G307" s="82" t="str">
        <f>VLOOKUP(C307,'UT - Retail'!$B:$K,10,FALSE)</f>
        <v>New Economy</v>
      </c>
      <c r="H307" s="82" t="str">
        <f>VLOOKUP(C307,'UT - Retail'!$B:$N,13,FALSE)</f>
        <v>No</v>
      </c>
      <c r="I307" s="82" t="str">
        <f>VLOOKUP(C307,'UT - Retail'!$B:$Q,14,FALSE)</f>
        <v>No</v>
      </c>
      <c r="J307" s="82" t="str">
        <f>VLOOKUP(C307,'UT - Retail'!$B:$Q,11,FALSE)</f>
        <v>No</v>
      </c>
      <c r="K307" s="130" t="str">
        <f>VLOOKUP(C307,'UT - Retail'!$B:$P,15,FALSE)</f>
        <v>Yes</v>
      </c>
      <c r="L307" s="82" t="str">
        <f>VLOOKUP(C307,'UT - Retail'!$B:$Q,16,FALSE)</f>
        <v>Both</v>
      </c>
      <c r="M307" s="173" t="str">
        <f>VLOOKUP(C307,'UT - Retail'!$B:$K,6,FALSE)</f>
        <v>USD</v>
      </c>
      <c r="N307" s="173" t="str">
        <f>IFERROR(IF(MATCH(C307,'Portfolio Construction'!$AL:$AL,0),"Yes","No"),"No")</f>
        <v>Yes</v>
      </c>
      <c r="O307" s="173" t="str">
        <f>IFERROR(IF(MATCH(C307,'Portfolio Construction'!$AN:$AN,0),"Yes","No"),"No")</f>
        <v>No</v>
      </c>
      <c r="P307" s="173" t="str">
        <f>IFERROR(IF(MATCH(C307,'Portfolio Construction'!$AP:$AP,0),"Yes","No"),"No")</f>
        <v>No</v>
      </c>
      <c r="Q307" s="173" t="str">
        <f>IFERROR(IF(MATCH(C307,'Portfolio Construction'!$AR:$AR,0),"Yes","No"),"No")</f>
        <v>No</v>
      </c>
      <c r="R307" s="173" t="str">
        <f>IFERROR(IF(MATCH(C307,'Portfolio Construction'!$AT:$AT,0),"Yes","No"),"No")</f>
        <v>No</v>
      </c>
      <c r="S307" s="173" t="str">
        <f>IFERROR(IF(MATCH(C307,'Portfolio Construction'!$AV:$AV,0),"Yes","No"),"No")</f>
        <v>No</v>
      </c>
      <c r="T307" s="173" t="str">
        <f>IFERROR(IF(MATCH(C307,'Portfolio Construction'!$AX:$AX,0),"Yes","No"),"No")</f>
        <v>No</v>
      </c>
      <c r="U307" s="173" t="str">
        <f>IFERROR(IF(MATCH(C307,'Portfolio Construction'!$AZ:$AZ,0),"Yes","No"),"No")</f>
        <v>No</v>
      </c>
      <c r="V307" s="173" t="str">
        <f>IFERROR(IF(MATCH(C307,'Portfolio Construction'!$BB:$BB,0),"Yes","No"),"No")</f>
        <v>No</v>
      </c>
      <c r="W307" s="619">
        <f>IF(VLOOKUP($AU307,'FE Source'!$A:$W,3,FALSE)=0,"-",VLOOKUP($AU307,'FE Source'!$A:$W,3,FALSE))</f>
        <v>-9.2100000000000009</v>
      </c>
      <c r="X307" s="618">
        <f>IF(VLOOKUP($AU307,'FE Source'!$A:$W,4,FALSE)=0,"-",VLOOKUP($AU307,'FE Source'!$A:$W,4,FALSE))</f>
        <v>10.07</v>
      </c>
      <c r="Y307" s="618">
        <f>IF(VLOOKUP($AU307,'FE Source'!$A:$W,5,FALSE)=0,"-",VLOOKUP($AU307,'FE Source'!$A:$W,5,FALSE))</f>
        <v>-8.0500000000000007</v>
      </c>
      <c r="Z307" s="618">
        <f>IF(VLOOKUP($AU307,'FE Source'!$A:$W,6,FALSE)=0,"-",VLOOKUP($AU307,'FE Source'!$A:$W,6,FALSE))</f>
        <v>4.32</v>
      </c>
      <c r="AA307" s="618">
        <f>IF(VLOOKUP($AU307,'FE Source'!$A:$W,7,FALSE)=0,"-",VLOOKUP($AU307,'FE Source'!$A:$W,7,FALSE))</f>
        <v>9.83</v>
      </c>
      <c r="AB307" s="618">
        <f>IF(VLOOKUP($AU307,'FE Source'!$A:$W,8,FALSE)=0,"-",VLOOKUP($AU307,'FE Source'!$A:$W,8,FALSE))</f>
        <v>8.14</v>
      </c>
      <c r="AC307" s="623" t="str">
        <f>IF(VLOOKUP($AU307,'FE Source'!$A:$W,9,FALSE)=0,"-",VLOOKUP($AU307,'FE Source'!$A:$W,9,FALSE))</f>
        <v>-</v>
      </c>
      <c r="AD307" s="147">
        <f>IF(VLOOKUP($AU307,'FE Source'!$A:$W,10,FALSE)=0,"-",VLOOKUP($AU307,'FE Source'!$A:$W,10,FALSE))</f>
        <v>1.04</v>
      </c>
      <c r="AE307" s="82">
        <f>IF(VLOOKUP($AU307,'FE Source'!$A:$W,11,FALSE)=0,"-",VLOOKUP($AU307,'FE Source'!$A:$W,11,FALSE))</f>
        <v>14.07</v>
      </c>
      <c r="AF307" s="82">
        <f>IF(VLOOKUP($AU307,'FE Source'!$A:$W,12,FALSE)=0,"-",VLOOKUP($AU307,'FE Source'!$A:$W,12,FALSE))</f>
        <v>0.43</v>
      </c>
      <c r="AG307" s="130">
        <f>IF(VLOOKUP($AU307,'FE Source'!$A:$W,14,FALSE)=0,"-",VLOOKUP($AU307,'FE Source'!$A:$W,14,FALSE))</f>
        <v>-13.23</v>
      </c>
      <c r="AH307" s="173">
        <f>IF(VLOOKUP($AU307,'FE Source'!$A:$DJ,33,FALSE)=0,"-",VLOOKUP($AU307,'FE Source'!$A:$DJ,33,FALSE))</f>
        <v>174.11</v>
      </c>
      <c r="AI307" s="203">
        <f>IF(VLOOKUP($AU307,'FE Source'!$A:$Y,20,FALSE)=0,"-",VLOOKUP($AU307,'FE Source'!$A:$Y,20,FALSE))</f>
        <v>137.41999999999999</v>
      </c>
      <c r="AJ307" s="257">
        <f>IF(VLOOKUP($AU307,'FE Source'!$A:$DJ,34,FALSE)=0,"-",VLOOKUP($AU307,'FE Source'!$A:$DJ,34,FALSE))</f>
        <v>125.28</v>
      </c>
      <c r="AK307" s="257">
        <f>IF(VLOOKUP($AU307,'FE Source'!$A:$DJ,35,FALSE)=0,"-",VLOOKUP($AU307,'FE Source'!$A:$DJ,35,FALSE))</f>
        <v>138</v>
      </c>
      <c r="AL307" s="326">
        <f>IF(VLOOKUP($AU307,'FE Source'!$A:$Y,19,FALSE)=0,"-",VLOOKUP($AU307,'FE Source'!$A:$Y,19,FALSE))</f>
        <v>101.68</v>
      </c>
      <c r="AM307" s="259">
        <f>IF(VLOOKUP($AU307,'FE Source'!$A:$DJ,36,FALSE)=0,"-",VLOOKUP($AU307,'FE Source'!$A:$DJ,36,FALSE))</f>
        <v>110.02</v>
      </c>
      <c r="AN307" s="165">
        <f>IF(VLOOKUP($AU307,'FE Source'!$A:$W,13,FALSE)=0,"-",VLOOKUP($AU307,'FE Source'!$A:$W,13,FALSE))</f>
        <v>1162.2</v>
      </c>
      <c r="AO307" s="198" t="str">
        <f>IF(J307="no","-",IF(VLOOKUP($AU307,'FE Source'!$A:$W,15,FALSE)=0,"-",VLOOKUP($AU307,'FE Source'!$A:$W,15,FALSE)))</f>
        <v>-</v>
      </c>
      <c r="AP307" s="201" t="str">
        <f>IF(AO307="-","-",IF(VLOOKUP($AU307,'FE Source'!$A:$Z,21,FALSE)=0,"-",IF(VLOOKUP($AU307,'FE Source'!$A:$Z,21,FALSE)=2,"Semi-Annual",IF(VLOOKUP($AU307,'FE Source'!$A:$Z,21,FALSE)=4,"Quarterly",IF(VLOOKUP($AU307,'FE Source'!$A:$Z,21,FALSE)=12,"Monthly","Annual")))))</f>
        <v>-</v>
      </c>
      <c r="AQ307" s="170">
        <f t="array" ref="AQ307">IF(VLOOKUP($AU307,'FE Source'!$A:$W,16,FALSE)=0,"-",VLOOKUP($AU307,'FE Source'!$A:$W,16,FALSE))</f>
        <v>1.65</v>
      </c>
      <c r="AR307" s="175" t="str">
        <f>IF(VLOOKUP($AU307,'FE Source'!$A:$W,17,FALSE)=0,"-",VLOOKUP($AU307,'FE Source'!$A:$W,17,FALSE))</f>
        <v>Bronze</v>
      </c>
      <c r="AS307" s="173">
        <f>IF(VLOOKUP($AU307,'FE Source'!$AN:$AS,4,FALSE)="",VLOOKUP($AU307,'FE Source'!$AN:$AS,3,FALSE),VLOOKUP($AU307,'FE Source'!$AN:$AS,4,FALSE))</f>
        <v>15.83</v>
      </c>
      <c r="AT307" s="179">
        <f>IF(VLOOKUP($AU307,'FE Source'!$AN:$AS,5,FALSE)=0,"-",VLOOKUP($AU307,'FE Source'!$AN:$AS,5,FALSE))</f>
        <v>45783</v>
      </c>
      <c r="AU307" s="163" t="s">
        <v>8595</v>
      </c>
      <c r="BE307" s="219" t="str">
        <f>IF(VLOOKUP($AU307,'FE Source'!$A:$AK,22,FALSE)=0,"-",VLOOKUP($AU307,'FE Source'!$A:$AK,22,FALSE))</f>
        <v>-</v>
      </c>
      <c r="BF307" s="219" t="str">
        <f>IF(VLOOKUP($AU307,'FE Source'!$A:$AK,23,FALSE)=0,"-",VLOOKUP($AU307,'FE Source'!$A:$AK,23,FALSE))</f>
        <v>-</v>
      </c>
      <c r="BG307" s="219" t="str">
        <f>IF(VLOOKUP($AU307,'FE Source'!$A:$AK,24,FALSE)=0,"-",VLOOKUP($AU307,'FE Source'!$A:$AK,24,FALSE))</f>
        <v>-</v>
      </c>
      <c r="BH307" s="219" t="str">
        <f>IF(VLOOKUP($AU307,'FE Source'!$A:$AK,25,FALSE)=0,"-",VLOOKUP($AU307,'FE Source'!$A:$AK,25,FALSE))</f>
        <v>-</v>
      </c>
      <c r="BI307" s="219" t="str">
        <f>IF(VLOOKUP($AU307,'FE Source'!$A:$AK,26,FALSE)=0,"-",VLOOKUP($AU307,'FE Source'!$A:$AK,26,FALSE))</f>
        <v>-</v>
      </c>
      <c r="BJ307" s="219">
        <f>IF(VLOOKUP($AU307,'FE Source'!$A:$AK,27,FALSE)=0,"-",VLOOKUP($AU307,'FE Source'!$A:$AK,27,FALSE))</f>
        <v>29.29</v>
      </c>
      <c r="BK307" s="219">
        <f>IF(VLOOKUP($AU307,'FE Source'!$A:$AK,28,FALSE)=0,"-",VLOOKUP($AU307,'FE Source'!$A:$AK,28,FALSE))</f>
        <v>11.52</v>
      </c>
      <c r="BL307" s="219">
        <f>IF(VLOOKUP($AU307,'FE Source'!$A:$AK,29,FALSE)=0,"-",VLOOKUP($AU307,'FE Source'!$A:$AK,29,FALSE))</f>
        <v>-30.82</v>
      </c>
      <c r="BM307" s="219">
        <f>IF(VLOOKUP($AU307,'FE Source'!$A:$AK,30,FALSE)=0,"-",VLOOKUP($AU307,'FE Source'!$A:$AK,30,FALSE))</f>
        <v>25.19</v>
      </c>
      <c r="BN307" t="str">
        <f>IF(VLOOKUP($AU307,'FE Source'!$A:$AK,31,FALSE)="No Specified Index","-",IF(VLOOKUP($AU307,'FE Source'!$A:$AK,31,FALSE)=0,"-",VLOOKUP($AU307,'FE Source'!$A:$AK,31,FALSE)))</f>
        <v>MSCI AC World</v>
      </c>
      <c r="BO307" s="217">
        <f>IF(VLOOKUP($AU307,'FE Source'!$A:$AK,32,FALSE)=0,"-",VLOOKUP($AU307,'FE Source'!$A:$AK,32,FALSE))</f>
        <v>43776</v>
      </c>
      <c r="BP307" s="18" t="str">
        <f>IF(VLOOKUP($AU307,'FE Source'!$AZ:$BC,2,FALSE)=0,"-",VLOOKUP($AU307,'FE Source'!$AZ:$BC,2,FALSE))</f>
        <v>-</v>
      </c>
      <c r="BQ307" s="18" t="str">
        <f>IF(VLOOKUP($AU307,'FE Source'!$AZ:$BC,3,FALSE)=0,"-",VLOOKUP($AU307,'FE Source'!$AZ:$BC,3,FALSE))</f>
        <v>-</v>
      </c>
      <c r="BR307" s="18" t="str">
        <f>IF(VLOOKUP($AU307,'FE Source'!$AZ:$BC,4,FALSE)=0,"-",VLOOKUP($AU307,'FE Source'!$AZ:$BC,4,FALSE))</f>
        <v>-</v>
      </c>
    </row>
    <row r="308" spans="1:70" ht="15" customHeight="1">
      <c r="A308" s="3"/>
      <c r="B308" s="159" t="str">
        <f>INDEX('UT - Retail'!$A$7:$A$1409,MATCH(AU308,'UT - Retail'!$U$7:$U$1409,0),1)</f>
        <v>Capital Group Investment Management</v>
      </c>
      <c r="C308" s="710" t="str">
        <f>INDEX('UT - Retail'!$B$7:$B$1409,MATCH(AU308,'UT - Retail'!$U$7:$U$1409,0),1)</f>
        <v>Capital Group New World (LUX) B (Acc) SGD</v>
      </c>
      <c r="D308" s="711"/>
      <c r="E308" s="147" t="str">
        <f>VLOOKUP(C308,'UT - Retail'!$B:$K,8,FALSE)</f>
        <v>Equities</v>
      </c>
      <c r="F308" s="82" t="str">
        <f>VLOOKUP(C308,'UT - Retail'!$B:$K,9,FALSE)</f>
        <v>Emerging Markets</v>
      </c>
      <c r="G308" s="82" t="str">
        <f>VLOOKUP(C308,'UT - Retail'!$B:$K,10,FALSE)</f>
        <v>General</v>
      </c>
      <c r="H308" s="82" t="str">
        <f>VLOOKUP(C308,'UT - Retail'!$B:$N,13,FALSE)</f>
        <v>No</v>
      </c>
      <c r="I308" s="82" t="str">
        <f>VLOOKUP(C308,'UT - Retail'!$B:$Q,14,FALSE)</f>
        <v>No</v>
      </c>
      <c r="J308" s="82" t="str">
        <f>VLOOKUP(C308,'UT - Retail'!$B:$Q,11,FALSE)</f>
        <v>No</v>
      </c>
      <c r="K308" s="130" t="str">
        <f>VLOOKUP(C308,'UT - Retail'!$B:$P,15,FALSE)</f>
        <v>Yes</v>
      </c>
      <c r="L308" s="82" t="str">
        <f>VLOOKUP(C308,'UT - Retail'!$B:$Q,16,FALSE)</f>
        <v>Both</v>
      </c>
      <c r="M308" s="173" t="str">
        <f>VLOOKUP(C308,'UT - Retail'!$B:$K,6,FALSE)</f>
        <v>SGD</v>
      </c>
      <c r="N308" s="173" t="str">
        <f>IFERROR(IF(MATCH(C308,'Portfolio Construction'!$AL:$AL,0),"Yes","No"),"No")</f>
        <v>No</v>
      </c>
      <c r="O308" s="173" t="str">
        <f>IFERROR(IF(MATCH(C308,'Portfolio Construction'!$AN:$AN,0),"Yes","No"),"No")</f>
        <v>No</v>
      </c>
      <c r="P308" s="173" t="str">
        <f>IFERROR(IF(MATCH(C308,'Portfolio Construction'!$AP:$AP,0),"Yes","No"),"No")</f>
        <v>No</v>
      </c>
      <c r="Q308" s="173" t="str">
        <f>IFERROR(IF(MATCH(C308,'Portfolio Construction'!$AR:$AR,0),"Yes","No"),"No")</f>
        <v>No</v>
      </c>
      <c r="R308" s="173" t="str">
        <f>IFERROR(IF(MATCH(C308,'Portfolio Construction'!$AT:$AT,0),"Yes","No"),"No")</f>
        <v>No</v>
      </c>
      <c r="S308" s="173" t="str">
        <f>IFERROR(IF(MATCH(C308,'Portfolio Construction'!$AV:$AV,0),"Yes","No"),"No")</f>
        <v>No</v>
      </c>
      <c r="T308" s="173" t="str">
        <f>IFERROR(IF(MATCH(C308,'Portfolio Construction'!$AX:$AX,0),"Yes","No"),"No")</f>
        <v>No</v>
      </c>
      <c r="U308" s="173" t="str">
        <f>IFERROR(IF(MATCH(C308,'Portfolio Construction'!$AZ:$AZ,0),"Yes","No"),"No")</f>
        <v>No</v>
      </c>
      <c r="V308" s="173" t="str">
        <f>IFERROR(IF(MATCH(C308,'Portfolio Construction'!$BB:$BB,0),"Yes","No"),"No")</f>
        <v>No</v>
      </c>
      <c r="W308" s="619">
        <f>IF(VLOOKUP($AU308,'FE Source'!$A:$W,3,FALSE)=0,"-",VLOOKUP($AU308,'FE Source'!$A:$W,3,FALSE))</f>
        <v>-0.72</v>
      </c>
      <c r="X308" s="618">
        <f>IF(VLOOKUP($AU308,'FE Source'!$A:$W,4,FALSE)=0,"-",VLOOKUP($AU308,'FE Source'!$A:$W,4,FALSE))</f>
        <v>6.91</v>
      </c>
      <c r="Y308" s="618">
        <f>IF(VLOOKUP($AU308,'FE Source'!$A:$W,5,FALSE)=0,"-",VLOOKUP($AU308,'FE Source'!$A:$W,5,FALSE))</f>
        <v>-2.34</v>
      </c>
      <c r="Z308" s="618">
        <f>IF(VLOOKUP($AU308,'FE Source'!$A:$W,6,FALSE)=0,"-",VLOOKUP($AU308,'FE Source'!$A:$W,6,FALSE))</f>
        <v>0.05</v>
      </c>
      <c r="AA308" s="618" t="str">
        <f>IF(VLOOKUP($AU308,'FE Source'!$A:$W,7,FALSE)=0,"-",VLOOKUP($AU308,'FE Source'!$A:$W,7,FALSE))</f>
        <v>-</v>
      </c>
      <c r="AB308" s="618" t="str">
        <f>IF(VLOOKUP($AU308,'FE Source'!$A:$W,8,FALSE)=0,"-",VLOOKUP($AU308,'FE Source'!$A:$W,8,FALSE))</f>
        <v>-</v>
      </c>
      <c r="AC308" s="623" t="str">
        <f>IF(VLOOKUP($AU308,'FE Source'!$A:$W,9,FALSE)=0,"-",VLOOKUP($AU308,'FE Source'!$A:$W,9,FALSE))</f>
        <v>-</v>
      </c>
      <c r="AD308" s="147" t="str">
        <f>IF(VLOOKUP($AU308,'FE Source'!$A:$W,10,FALSE)=0,"-",VLOOKUP($AU308,'FE Source'!$A:$W,10,FALSE))</f>
        <v>-</v>
      </c>
      <c r="AE308" s="82" t="str">
        <f>IF(VLOOKUP($AU308,'FE Source'!$A:$W,11,FALSE)=0,"-",VLOOKUP($AU308,'FE Source'!$A:$W,11,FALSE))</f>
        <v>-</v>
      </c>
      <c r="AF308" s="82" t="str">
        <f>IF(VLOOKUP($AU308,'FE Source'!$A:$W,12,FALSE)=0,"-",VLOOKUP($AU308,'FE Source'!$A:$W,12,FALSE))</f>
        <v>-</v>
      </c>
      <c r="AG308" s="130" t="str">
        <f>IF(VLOOKUP($AU308,'FE Source'!$A:$W,14,FALSE)=0,"-",VLOOKUP($AU308,'FE Source'!$A:$W,14,FALSE))</f>
        <v>-</v>
      </c>
      <c r="AH308" s="173">
        <f>IF(VLOOKUP($AU308,'FE Source'!$A:$DJ,33,FALSE)=0,"-",VLOOKUP($AU308,'FE Source'!$A:$DJ,33,FALSE))</f>
        <v>53.6</v>
      </c>
      <c r="AI308" s="203" t="str">
        <f>IF(VLOOKUP($AU308,'FE Source'!$A:$Y,20,FALSE)=0,"-",VLOOKUP($AU308,'FE Source'!$A:$Y,20,FALSE))</f>
        <v>-</v>
      </c>
      <c r="AJ308" s="257" t="str">
        <f>IF(VLOOKUP($AU308,'FE Source'!$A:$DJ,34,FALSE)=0,"-",VLOOKUP($AU308,'FE Source'!$A:$DJ,34,FALSE))</f>
        <v>-</v>
      </c>
      <c r="AK308" s="257">
        <f>IF(VLOOKUP($AU308,'FE Source'!$A:$DJ,35,FALSE)=0,"-",VLOOKUP($AU308,'FE Source'!$A:$DJ,35,FALSE))</f>
        <v>57.57</v>
      </c>
      <c r="AL308" s="326" t="str">
        <f>IF(VLOOKUP($AU308,'FE Source'!$A:$Y,19,FALSE)=0,"-",VLOOKUP($AU308,'FE Source'!$A:$Y,19,FALSE))</f>
        <v>-</v>
      </c>
      <c r="AM308" s="259" t="str">
        <f>IF(VLOOKUP($AU308,'FE Source'!$A:$DJ,36,FALSE)=0,"-",VLOOKUP($AU308,'FE Source'!$A:$DJ,36,FALSE))</f>
        <v>-</v>
      </c>
      <c r="AN308" s="165">
        <f>IF(VLOOKUP($AU308,'FE Source'!$A:$W,13,FALSE)=0,"-",VLOOKUP($AU308,'FE Source'!$A:$W,13,FALSE))</f>
        <v>677.5</v>
      </c>
      <c r="AO308" s="198" t="str">
        <f>IF(J308="no","-",IF(VLOOKUP($AU308,'FE Source'!$A:$W,15,FALSE)=0,"-",VLOOKUP($AU308,'FE Source'!$A:$W,15,FALSE)))</f>
        <v>-</v>
      </c>
      <c r="AP308" s="201" t="str">
        <f>IF(AO308="-","-",IF(VLOOKUP($AU308,'FE Source'!$A:$Z,21,FALSE)=0,"-",IF(VLOOKUP($AU308,'FE Source'!$A:$Z,21,FALSE)=2,"Semi-Annual",IF(VLOOKUP($AU308,'FE Source'!$A:$Z,21,FALSE)=4,"Quarterly",IF(VLOOKUP($AU308,'FE Source'!$A:$Z,21,FALSE)=12,"Monthly","Annual")))))</f>
        <v>-</v>
      </c>
      <c r="AQ308" s="170">
        <f t="array" ref="AQ308">IF(VLOOKUP($AU308,'FE Source'!$A:$W,16,FALSE)=0,"-",VLOOKUP($AU308,'FE Source'!$A:$W,16,FALSE))</f>
        <v>1.9</v>
      </c>
      <c r="AR308" s="175" t="str">
        <f>IF(VLOOKUP($AU308,'FE Source'!$A:$W,17,FALSE)=0,"-",VLOOKUP($AU308,'FE Source'!$A:$W,17,FALSE))</f>
        <v>Bronze</v>
      </c>
      <c r="AS308" s="173">
        <f>IF(VLOOKUP($AU308,'FE Source'!$AN:$AS,4,FALSE)="",VLOOKUP($AU308,'FE Source'!$AN:$AS,3,FALSE),VLOOKUP($AU308,'FE Source'!$AN:$AS,4,FALSE))</f>
        <v>22.02</v>
      </c>
      <c r="AT308" s="179">
        <f>IF(VLOOKUP($AU308,'FE Source'!$AN:$AS,5,FALSE)=0,"-",VLOOKUP($AU308,'FE Source'!$AN:$AS,5,FALSE))</f>
        <v>45783</v>
      </c>
      <c r="AU308" s="163" t="s">
        <v>8596</v>
      </c>
      <c r="BE308" s="219" t="str">
        <f>IF(VLOOKUP($AU308,'FE Source'!$A:$AK,22,FALSE)=0,"-",VLOOKUP($AU308,'FE Source'!$A:$AK,22,FALSE))</f>
        <v>-</v>
      </c>
      <c r="BF308" s="219" t="str">
        <f>IF(VLOOKUP($AU308,'FE Source'!$A:$AK,23,FALSE)=0,"-",VLOOKUP($AU308,'FE Source'!$A:$AK,23,FALSE))</f>
        <v>-</v>
      </c>
      <c r="BG308" s="219">
        <f>IF(VLOOKUP($AU308,'FE Source'!$A:$AK,24,FALSE)=0,"-",VLOOKUP($AU308,'FE Source'!$A:$AK,24,FALSE))</f>
        <v>17.86</v>
      </c>
      <c r="BH308" s="219" t="str">
        <f>IF(VLOOKUP($AU308,'FE Source'!$A:$AK,25,FALSE)=0,"-",VLOOKUP($AU308,'FE Source'!$A:$AK,25,FALSE))</f>
        <v>-</v>
      </c>
      <c r="BI308" s="219" t="str">
        <f>IF(VLOOKUP($AU308,'FE Source'!$A:$AK,26,FALSE)=0,"-",VLOOKUP($AU308,'FE Source'!$A:$AK,26,FALSE))</f>
        <v>-</v>
      </c>
      <c r="BJ308" s="219" t="str">
        <f>IF(VLOOKUP($AU308,'FE Source'!$A:$AK,27,FALSE)=0,"-",VLOOKUP($AU308,'FE Source'!$A:$AK,27,FALSE))</f>
        <v>-</v>
      </c>
      <c r="BK308" s="219" t="str">
        <f>IF(VLOOKUP($AU308,'FE Source'!$A:$AK,28,FALSE)=0,"-",VLOOKUP($AU308,'FE Source'!$A:$AK,28,FALSE))</f>
        <v>-</v>
      </c>
      <c r="BL308" s="219" t="str">
        <f>IF(VLOOKUP($AU308,'FE Source'!$A:$AK,29,FALSE)=0,"-",VLOOKUP($AU308,'FE Source'!$A:$AK,29,FALSE))</f>
        <v>-</v>
      </c>
      <c r="BM308" s="219">
        <f>IF(VLOOKUP($AU308,'FE Source'!$A:$AK,30,FALSE)=0,"-",VLOOKUP($AU308,'FE Source'!$A:$AK,30,FALSE))</f>
        <v>13.1</v>
      </c>
      <c r="BN308" t="str">
        <f>IF(VLOOKUP($AU308,'FE Source'!$A:$AK,31,FALSE)="No Specified Index","-",IF(VLOOKUP($AU308,'FE Source'!$A:$AK,31,FALSE)=0,"-",VLOOKUP($AU308,'FE Source'!$A:$AK,31,FALSE)))</f>
        <v>MSCI AC World</v>
      </c>
      <c r="BO308" s="217">
        <f>IF(VLOOKUP($AU308,'FE Source'!$A:$AK,32,FALSE)=0,"-",VLOOKUP($AU308,'FE Source'!$A:$AK,32,FALSE))</f>
        <v>42671</v>
      </c>
      <c r="BP308" s="18" t="str">
        <f>IF(VLOOKUP($AU308,'FE Source'!$AZ:$BC,2,FALSE)=0,"-",VLOOKUP($AU308,'FE Source'!$AZ:$BC,2,FALSE))</f>
        <v>-</v>
      </c>
      <c r="BQ308" s="18" t="str">
        <f>IF(VLOOKUP($AU308,'FE Source'!$AZ:$BC,3,FALSE)=0,"-",VLOOKUP($AU308,'FE Source'!$AZ:$BC,3,FALSE))</f>
        <v>-</v>
      </c>
      <c r="BR308" s="18" t="str">
        <f>IF(VLOOKUP($AU308,'FE Source'!$AZ:$BC,4,FALSE)=0,"-",VLOOKUP($AU308,'FE Source'!$AZ:$BC,4,FALSE))</f>
        <v>-</v>
      </c>
    </row>
    <row r="309" spans="1:70" ht="15" customHeight="1">
      <c r="A309" s="3"/>
      <c r="B309" s="159" t="str">
        <f>INDEX('UT - Retail'!$A$7:$A$1409,MATCH(AU309,'UT - Retail'!$U$7:$U$1409,0),1)</f>
        <v>Capital Group Investment Management</v>
      </c>
      <c r="C309" s="710" t="str">
        <f>INDEX('UT - Retail'!$B$7:$B$1409,MATCH(AU309,'UT - Retail'!$U$7:$U$1409,0),1)</f>
        <v>Capital Group New World (LUX) B (Acc) USD</v>
      </c>
      <c r="D309" s="711"/>
      <c r="E309" s="147" t="str">
        <f>VLOOKUP(C309,'UT - Retail'!$B:$K,8,FALSE)</f>
        <v>Equities</v>
      </c>
      <c r="F309" s="82" t="str">
        <f>VLOOKUP(C309,'UT - Retail'!$B:$K,9,FALSE)</f>
        <v>Emerging Markets</v>
      </c>
      <c r="G309" s="82" t="str">
        <f>VLOOKUP(C309,'UT - Retail'!$B:$K,10,FALSE)</f>
        <v>General</v>
      </c>
      <c r="H309" s="82" t="str">
        <f>VLOOKUP(C309,'UT - Retail'!$B:$N,13,FALSE)</f>
        <v>No</v>
      </c>
      <c r="I309" s="82" t="str">
        <f>VLOOKUP(C309,'UT - Retail'!$B:$Q,14,FALSE)</f>
        <v>No</v>
      </c>
      <c r="J309" s="82" t="str">
        <f>VLOOKUP(C309,'UT - Retail'!$B:$Q,11,FALSE)</f>
        <v>No</v>
      </c>
      <c r="K309" s="130" t="str">
        <f>VLOOKUP(C309,'UT - Retail'!$B:$P,15,FALSE)</f>
        <v>Yes</v>
      </c>
      <c r="L309" s="82" t="str">
        <f>VLOOKUP(C309,'UT - Retail'!$B:$Q,16,FALSE)</f>
        <v>Both</v>
      </c>
      <c r="M309" s="173" t="str">
        <f>VLOOKUP(C309,'UT - Retail'!$B:$K,6,FALSE)</f>
        <v>USD</v>
      </c>
      <c r="N309" s="173" t="str">
        <f>IFERROR(IF(MATCH(C309,'Portfolio Construction'!$AL:$AL,0),"Yes","No"),"No")</f>
        <v>No</v>
      </c>
      <c r="O309" s="173" t="str">
        <f>IFERROR(IF(MATCH(C309,'Portfolio Construction'!$AN:$AN,0),"Yes","No"),"No")</f>
        <v>No</v>
      </c>
      <c r="P309" s="173" t="str">
        <f>IFERROR(IF(MATCH(C309,'Portfolio Construction'!$AP:$AP,0),"Yes","No"),"No")</f>
        <v>No</v>
      </c>
      <c r="Q309" s="173" t="str">
        <f>IFERROR(IF(MATCH(C309,'Portfolio Construction'!$AR:$AR,0),"Yes","No"),"No")</f>
        <v>No</v>
      </c>
      <c r="R309" s="173" t="str">
        <f>IFERROR(IF(MATCH(C309,'Portfolio Construction'!$AT:$AT,0),"Yes","No"),"No")</f>
        <v>No</v>
      </c>
      <c r="S309" s="173" t="str">
        <f>IFERROR(IF(MATCH(C309,'Portfolio Construction'!$AV:$AV,0),"Yes","No"),"No")</f>
        <v>No</v>
      </c>
      <c r="T309" s="173" t="str">
        <f>IFERROR(IF(MATCH(C309,'Portfolio Construction'!$AX:$AX,0),"Yes","No"),"No")</f>
        <v>No</v>
      </c>
      <c r="U309" s="173" t="str">
        <f>IFERROR(IF(MATCH(C309,'Portfolio Construction'!$AZ:$AZ,0),"Yes","No"),"No")</f>
        <v>No</v>
      </c>
      <c r="V309" s="173" t="str">
        <f>IFERROR(IF(MATCH(C309,'Portfolio Construction'!$BB:$BB,0),"Yes","No"),"No")</f>
        <v>No</v>
      </c>
      <c r="W309" s="619">
        <f>IF(VLOOKUP($AU309,'FE Source'!$A:$W,3,FALSE)=0,"-",VLOOKUP($AU309,'FE Source'!$A:$W,3,FALSE))</f>
        <v>-0.42</v>
      </c>
      <c r="X309" s="618">
        <f>IF(VLOOKUP($AU309,'FE Source'!$A:$W,4,FALSE)=0,"-",VLOOKUP($AU309,'FE Source'!$A:$W,4,FALSE))</f>
        <v>7.1</v>
      </c>
      <c r="Y309" s="618">
        <f>IF(VLOOKUP($AU309,'FE Source'!$A:$W,5,FALSE)=0,"-",VLOOKUP($AU309,'FE Source'!$A:$W,5,FALSE))</f>
        <v>-2.4300000000000002</v>
      </c>
      <c r="Z309" s="618">
        <f>IF(VLOOKUP($AU309,'FE Source'!$A:$W,6,FALSE)=0,"-",VLOOKUP($AU309,'FE Source'!$A:$W,6,FALSE))</f>
        <v>0.01</v>
      </c>
      <c r="AA309" s="618">
        <f>IF(VLOOKUP($AU309,'FE Source'!$A:$W,7,FALSE)=0,"-",VLOOKUP($AU309,'FE Source'!$A:$W,7,FALSE))</f>
        <v>4.99</v>
      </c>
      <c r="AB309" s="618">
        <f>IF(VLOOKUP($AU309,'FE Source'!$A:$W,8,FALSE)=0,"-",VLOOKUP($AU309,'FE Source'!$A:$W,8,FALSE))</f>
        <v>6.26</v>
      </c>
      <c r="AC309" s="623" t="str">
        <f>IF(VLOOKUP($AU309,'FE Source'!$A:$W,9,FALSE)=0,"-",VLOOKUP($AU309,'FE Source'!$A:$W,9,FALSE))</f>
        <v>-</v>
      </c>
      <c r="AD309" s="147">
        <f>IF(VLOOKUP($AU309,'FE Source'!$A:$W,10,FALSE)=0,"-",VLOOKUP($AU309,'FE Source'!$A:$W,10,FALSE))</f>
        <v>0.81</v>
      </c>
      <c r="AE309" s="82">
        <f>IF(VLOOKUP($AU309,'FE Source'!$A:$W,11,FALSE)=0,"-",VLOOKUP($AU309,'FE Source'!$A:$W,11,FALSE))</f>
        <v>10.9</v>
      </c>
      <c r="AF309" s="82">
        <f>IF(VLOOKUP($AU309,'FE Source'!$A:$W,12,FALSE)=0,"-",VLOOKUP($AU309,'FE Source'!$A:$W,12,FALSE))</f>
        <v>0.09</v>
      </c>
      <c r="AG309" s="130">
        <f>IF(VLOOKUP($AU309,'FE Source'!$A:$W,14,FALSE)=0,"-",VLOOKUP($AU309,'FE Source'!$A:$W,14,FALSE))</f>
        <v>-11.23</v>
      </c>
      <c r="AH309" s="173">
        <f>IF(VLOOKUP($AU309,'FE Source'!$A:$DJ,33,FALSE)=0,"-",VLOOKUP($AU309,'FE Source'!$A:$DJ,33,FALSE))</f>
        <v>48.95</v>
      </c>
      <c r="AI309" s="203">
        <f>IF(VLOOKUP($AU309,'FE Source'!$A:$Y,20,FALSE)=0,"-",VLOOKUP($AU309,'FE Source'!$A:$Y,20,FALSE))</f>
        <v>74.7</v>
      </c>
      <c r="AJ309" s="257">
        <f>IF(VLOOKUP($AU309,'FE Source'!$A:$DJ,34,FALSE)=0,"-",VLOOKUP($AU309,'FE Source'!$A:$DJ,34,FALSE))</f>
        <v>89.27</v>
      </c>
      <c r="AK309" s="257">
        <f>IF(VLOOKUP($AU309,'FE Source'!$A:$DJ,35,FALSE)=0,"-",VLOOKUP($AU309,'FE Source'!$A:$DJ,35,FALSE))</f>
        <v>50.3</v>
      </c>
      <c r="AL309" s="326">
        <f>IF(VLOOKUP($AU309,'FE Source'!$A:$Y,19,FALSE)=0,"-",VLOOKUP($AU309,'FE Source'!$A:$Y,19,FALSE))</f>
        <v>65.790000000000006</v>
      </c>
      <c r="AM309" s="259">
        <f>IF(VLOOKUP($AU309,'FE Source'!$A:$DJ,36,FALSE)=0,"-",VLOOKUP($AU309,'FE Source'!$A:$DJ,36,FALSE))</f>
        <v>85.4</v>
      </c>
      <c r="AN309" s="165">
        <f>IF(VLOOKUP($AU309,'FE Source'!$A:$W,13,FALSE)=0,"-",VLOOKUP($AU309,'FE Source'!$A:$W,13,FALSE))</f>
        <v>677.5</v>
      </c>
      <c r="AO309" s="198" t="str">
        <f>IF(J309="no","-",IF(VLOOKUP($AU309,'FE Source'!$A:$W,15,FALSE)=0,"-",VLOOKUP($AU309,'FE Source'!$A:$W,15,FALSE)))</f>
        <v>-</v>
      </c>
      <c r="AP309" s="201" t="str">
        <f>IF(AO309="-","-",IF(VLOOKUP($AU309,'FE Source'!$A:$Z,21,FALSE)=0,"-",IF(VLOOKUP($AU309,'FE Source'!$A:$Z,21,FALSE)=2,"Semi-Annual",IF(VLOOKUP($AU309,'FE Source'!$A:$Z,21,FALSE)=4,"Quarterly",IF(VLOOKUP($AU309,'FE Source'!$A:$Z,21,FALSE)=12,"Monthly","Annual")))))</f>
        <v>-</v>
      </c>
      <c r="AQ309" s="170">
        <f t="array" ref="AQ309">IF(VLOOKUP($AU309,'FE Source'!$A:$W,16,FALSE)=0,"-",VLOOKUP($AU309,'FE Source'!$A:$W,16,FALSE))</f>
        <v>1.9</v>
      </c>
      <c r="AR309" s="175" t="str">
        <f>IF(VLOOKUP($AU309,'FE Source'!$A:$W,17,FALSE)=0,"-",VLOOKUP($AU309,'FE Source'!$A:$W,17,FALSE))</f>
        <v>Bronze</v>
      </c>
      <c r="AS309" s="173">
        <f>IF(VLOOKUP($AU309,'FE Source'!$AN:$AS,4,FALSE)="",VLOOKUP($AU309,'FE Source'!$AN:$AS,3,FALSE),VLOOKUP($AU309,'FE Source'!$AN:$AS,4,FALSE))</f>
        <v>17.11</v>
      </c>
      <c r="AT309" s="179">
        <f>IF(VLOOKUP($AU309,'FE Source'!$AN:$AS,5,FALSE)=0,"-",VLOOKUP($AU309,'FE Source'!$AN:$AS,5,FALSE))</f>
        <v>45783</v>
      </c>
      <c r="AU309" s="163" t="s">
        <v>8597</v>
      </c>
      <c r="BE309" s="219" t="str">
        <f>IF(VLOOKUP($AU309,'FE Source'!$A:$AK,22,FALSE)=0,"-",VLOOKUP($AU309,'FE Source'!$A:$AK,22,FALSE))</f>
        <v>-</v>
      </c>
      <c r="BF309" s="219" t="str">
        <f>IF(VLOOKUP($AU309,'FE Source'!$A:$AK,23,FALSE)=0,"-",VLOOKUP($AU309,'FE Source'!$A:$AK,23,FALSE))</f>
        <v>-</v>
      </c>
      <c r="BG309" s="219">
        <f>IF(VLOOKUP($AU309,'FE Source'!$A:$AK,24,FALSE)=0,"-",VLOOKUP($AU309,'FE Source'!$A:$AK,24,FALSE))</f>
        <v>20.170000000000002</v>
      </c>
      <c r="BH309" s="219">
        <f>IF(VLOOKUP($AU309,'FE Source'!$A:$AK,25,FALSE)=0,"-",VLOOKUP($AU309,'FE Source'!$A:$AK,25,FALSE))</f>
        <v>-11.79</v>
      </c>
      <c r="BI309" s="219">
        <f>IF(VLOOKUP($AU309,'FE Source'!$A:$AK,26,FALSE)=0,"-",VLOOKUP($AU309,'FE Source'!$A:$AK,26,FALSE))</f>
        <v>24.73</v>
      </c>
      <c r="BJ309" s="219">
        <f>IF(VLOOKUP($AU309,'FE Source'!$A:$AK,27,FALSE)=0,"-",VLOOKUP($AU309,'FE Source'!$A:$AK,27,FALSE))</f>
        <v>21.35</v>
      </c>
      <c r="BK309" s="219">
        <f>IF(VLOOKUP($AU309,'FE Source'!$A:$AK,28,FALSE)=0,"-",VLOOKUP($AU309,'FE Source'!$A:$AK,28,FALSE))</f>
        <v>5.69</v>
      </c>
      <c r="BL309" s="219">
        <f>IF(VLOOKUP($AU309,'FE Source'!$A:$AK,29,FALSE)=0,"-",VLOOKUP($AU309,'FE Source'!$A:$AK,29,FALSE))</f>
        <v>-23.54</v>
      </c>
      <c r="BM309" s="219">
        <f>IF(VLOOKUP($AU309,'FE Source'!$A:$AK,30,FALSE)=0,"-",VLOOKUP($AU309,'FE Source'!$A:$AK,30,FALSE))</f>
        <v>12.83</v>
      </c>
      <c r="BN309" t="str">
        <f>IF(VLOOKUP($AU309,'FE Source'!$A:$AK,31,FALSE)="No Specified Index","-",IF(VLOOKUP($AU309,'FE Source'!$A:$AK,31,FALSE)=0,"-",VLOOKUP($AU309,'FE Source'!$A:$AK,31,FALSE)))</f>
        <v>MSCI AC World</v>
      </c>
      <c r="BO309" s="217">
        <f>IF(VLOOKUP($AU309,'FE Source'!$A:$AK,32,FALSE)=0,"-",VLOOKUP($AU309,'FE Source'!$A:$AK,32,FALSE))</f>
        <v>42671</v>
      </c>
      <c r="BP309" s="18" t="str">
        <f>IF(VLOOKUP($AU309,'FE Source'!$AZ:$BC,2,FALSE)=0,"-",VLOOKUP($AU309,'FE Source'!$AZ:$BC,2,FALSE))</f>
        <v>-</v>
      </c>
      <c r="BQ309" s="18" t="str">
        <f>IF(VLOOKUP($AU309,'FE Source'!$AZ:$BC,3,FALSE)=0,"-",VLOOKUP($AU309,'FE Source'!$AZ:$BC,3,FALSE))</f>
        <v>-</v>
      </c>
      <c r="BR309" s="18" t="str">
        <f>IF(VLOOKUP($AU309,'FE Source'!$AZ:$BC,4,FALSE)=0,"-",VLOOKUP($AU309,'FE Source'!$AZ:$BC,4,FALSE))</f>
        <v>-</v>
      </c>
    </row>
    <row r="310" spans="1:70" ht="15" customHeight="1">
      <c r="A310" s="3"/>
      <c r="B310" s="159" t="str">
        <f>INDEX('UT - Retail'!$A$7:$A$1409,MATCH(AU310,'UT - Retail'!$U$7:$U$1409,0),1)</f>
        <v>Capital Group Investment Management</v>
      </c>
      <c r="C310" s="710" t="str">
        <f>INDEX('UT - Retail'!$B$7:$B$1409,MATCH(AU310,'UT - Retail'!$U$7:$U$1409,0),1)</f>
        <v>Capital International Fund - Capital Group Multi-Sector Income Fund LUX B USD</v>
      </c>
      <c r="D310" s="711"/>
      <c r="E310" s="147" t="str">
        <f>VLOOKUP(C310,'UT - Retail'!$B:$K,8,FALSE)</f>
        <v>Fixed Income</v>
      </c>
      <c r="F310" s="82" t="str">
        <f>VLOOKUP(C310,'UT - Retail'!$B:$K,9,FALSE)</f>
        <v>Global</v>
      </c>
      <c r="G310" s="82" t="str">
        <f>VLOOKUP(C310,'UT - Retail'!$B:$K,10,FALSE)</f>
        <v>General</v>
      </c>
      <c r="H310" s="82" t="str">
        <f>VLOOKUP(C310,'UT - Retail'!$B:$N,13,FALSE)</f>
        <v>No</v>
      </c>
      <c r="I310" s="82" t="str">
        <f>VLOOKUP(C310,'UT - Retail'!$B:$Q,14,FALSE)</f>
        <v>No</v>
      </c>
      <c r="J310" s="82" t="str">
        <f>VLOOKUP(C310,'UT - Retail'!$B:$Q,11,FALSE)</f>
        <v>No</v>
      </c>
      <c r="K310" s="130" t="str">
        <f>VLOOKUP(C310,'UT - Retail'!$B:$P,15,FALSE)</f>
        <v>Yes</v>
      </c>
      <c r="L310" s="82" t="str">
        <f>VLOOKUP(C310,'UT - Retail'!$B:$Q,16,FALSE)</f>
        <v>Navigator</v>
      </c>
      <c r="M310" s="173" t="str">
        <f>VLOOKUP(C310,'UT - Retail'!$B:$K,6,FALSE)</f>
        <v>USD</v>
      </c>
      <c r="N310" s="173" t="str">
        <f>IFERROR(IF(MATCH(C310,'Portfolio Construction'!$AL:$AL,0),"Yes","No"),"No")</f>
        <v>No</v>
      </c>
      <c r="O310" s="173" t="str">
        <f>IFERROR(IF(MATCH(C310,'Portfolio Construction'!$AN:$AN,0),"Yes","No"),"No")</f>
        <v>No</v>
      </c>
      <c r="P310" s="173" t="str">
        <f>IFERROR(IF(MATCH(C310,'Portfolio Construction'!$AP:$AP,0),"Yes","No"),"No")</f>
        <v>No</v>
      </c>
      <c r="Q310" s="173" t="str">
        <f>IFERROR(IF(MATCH(C310,'Portfolio Construction'!$AR:$AR,0),"Yes","No"),"No")</f>
        <v>No</v>
      </c>
      <c r="R310" s="173" t="str">
        <f>IFERROR(IF(MATCH(C310,'Portfolio Construction'!$AT:$AT,0),"Yes","No"),"No")</f>
        <v>No</v>
      </c>
      <c r="S310" s="173" t="str">
        <f>IFERROR(IF(MATCH(C310,'Portfolio Construction'!$AV:$AV,0),"Yes","No"),"No")</f>
        <v>No</v>
      </c>
      <c r="T310" s="173" t="str">
        <f>IFERROR(IF(MATCH(C310,'Portfolio Construction'!$AX:$AX,0),"Yes","No"),"No")</f>
        <v>No</v>
      </c>
      <c r="U310" s="173" t="str">
        <f>IFERROR(IF(MATCH(C310,'Portfolio Construction'!$AZ:$AZ,0),"Yes","No"),"No")</f>
        <v>No</v>
      </c>
      <c r="V310" s="173" t="str">
        <f>IFERROR(IF(MATCH(C310,'Portfolio Construction'!$BB:$BB,0),"Yes","No"),"No")</f>
        <v>No</v>
      </c>
      <c r="W310" s="619">
        <f>IF(VLOOKUP($AU310,'FE Source'!$A:$W,3,FALSE)=0,"-",VLOOKUP($AU310,'FE Source'!$A:$W,3,FALSE))</f>
        <v>-4.75</v>
      </c>
      <c r="X310" s="618">
        <f>IF(VLOOKUP($AU310,'FE Source'!$A:$W,4,FALSE)=0,"-",VLOOKUP($AU310,'FE Source'!$A:$W,4,FALSE))</f>
        <v>-3.44</v>
      </c>
      <c r="Y310" s="618">
        <f>IF(VLOOKUP($AU310,'FE Source'!$A:$W,5,FALSE)=0,"-",VLOOKUP($AU310,'FE Source'!$A:$W,5,FALSE))</f>
        <v>-2.4</v>
      </c>
      <c r="Z310" s="618">
        <f>IF(VLOOKUP($AU310,'FE Source'!$A:$W,6,FALSE)=0,"-",VLOOKUP($AU310,'FE Source'!$A:$W,6,FALSE))</f>
        <v>0.27</v>
      </c>
      <c r="AA310" s="618" t="str">
        <f>IF(VLOOKUP($AU310,'FE Source'!$A:$W,7,FALSE)=0,"-",VLOOKUP($AU310,'FE Source'!$A:$W,7,FALSE))</f>
        <v>-</v>
      </c>
      <c r="AB310" s="618" t="str">
        <f>IF(VLOOKUP($AU310,'FE Source'!$A:$W,8,FALSE)=0,"-",VLOOKUP($AU310,'FE Source'!$A:$W,8,FALSE))</f>
        <v>-</v>
      </c>
      <c r="AC310" s="623" t="str">
        <f>IF(VLOOKUP($AU310,'FE Source'!$A:$W,9,FALSE)=0,"-",VLOOKUP($AU310,'FE Source'!$A:$W,9,FALSE))</f>
        <v>-</v>
      </c>
      <c r="AD310" s="147" t="str">
        <f>IF(VLOOKUP($AU310,'FE Source'!$A:$W,10,FALSE)=0,"-",VLOOKUP($AU310,'FE Source'!$A:$W,10,FALSE))</f>
        <v>-</v>
      </c>
      <c r="AE310" s="82" t="str">
        <f>IF(VLOOKUP($AU310,'FE Source'!$A:$W,11,FALSE)=0,"-",VLOOKUP($AU310,'FE Source'!$A:$W,11,FALSE))</f>
        <v>-</v>
      </c>
      <c r="AF310" s="82" t="str">
        <f>IF(VLOOKUP($AU310,'FE Source'!$A:$W,12,FALSE)=0,"-",VLOOKUP($AU310,'FE Source'!$A:$W,12,FALSE))</f>
        <v>-</v>
      </c>
      <c r="AG310" s="130" t="str">
        <f>IF(VLOOKUP($AU310,'FE Source'!$A:$W,14,FALSE)=0,"-",VLOOKUP($AU310,'FE Source'!$A:$W,14,FALSE))</f>
        <v>-</v>
      </c>
      <c r="AH310" s="173">
        <f>IF(VLOOKUP($AU310,'FE Source'!$A:$DJ,33,FALSE)=0,"-",VLOOKUP($AU310,'FE Source'!$A:$DJ,33,FALSE))</f>
        <v>159.35</v>
      </c>
      <c r="AI310" s="203" t="str">
        <f>IF(VLOOKUP($AU310,'FE Source'!$A:$Y,20,FALSE)=0,"-",VLOOKUP($AU310,'FE Source'!$A:$Y,20,FALSE))</f>
        <v>-</v>
      </c>
      <c r="AJ310" s="257" t="str">
        <f>IF(VLOOKUP($AU310,'FE Source'!$A:$DJ,34,FALSE)=0,"-",VLOOKUP($AU310,'FE Source'!$A:$DJ,34,FALSE))</f>
        <v>-</v>
      </c>
      <c r="AK310" s="257">
        <f>IF(VLOOKUP($AU310,'FE Source'!$A:$DJ,35,FALSE)=0,"-",VLOOKUP($AU310,'FE Source'!$A:$DJ,35,FALSE))</f>
        <v>531.33000000000004</v>
      </c>
      <c r="AL310" s="326" t="str">
        <f>IF(VLOOKUP($AU310,'FE Source'!$A:$Y,19,FALSE)=0,"-",VLOOKUP($AU310,'FE Source'!$A:$Y,19,FALSE))</f>
        <v>-</v>
      </c>
      <c r="AM310" s="259" t="str">
        <f>IF(VLOOKUP($AU310,'FE Source'!$A:$DJ,36,FALSE)=0,"-",VLOOKUP($AU310,'FE Source'!$A:$DJ,36,FALSE))</f>
        <v>-</v>
      </c>
      <c r="AN310" s="165">
        <f>IF(VLOOKUP($AU310,'FE Source'!$A:$W,13,FALSE)=0,"-",VLOOKUP($AU310,'FE Source'!$A:$W,13,FALSE))</f>
        <v>2536.9</v>
      </c>
      <c r="AO310" s="198" t="str">
        <f>IF(J310="no","-",IF(VLOOKUP($AU310,'FE Source'!$A:$W,15,FALSE)=0,"-",VLOOKUP($AU310,'FE Source'!$A:$W,15,FALSE)))</f>
        <v>-</v>
      </c>
      <c r="AP310" s="201" t="str">
        <f>IF(AO310="-","-",IF(VLOOKUP($AU310,'FE Source'!$A:$Z,21,FALSE)=0,"-",IF(VLOOKUP($AU310,'FE Source'!$A:$Z,21,FALSE)=2,"Semi-Annual",IF(VLOOKUP($AU310,'FE Source'!$A:$Z,21,FALSE)=4,"Quarterly",IF(VLOOKUP($AU310,'FE Source'!$A:$Z,21,FALSE)=12,"Monthly","Annual")))))</f>
        <v>-</v>
      </c>
      <c r="AQ310" s="170">
        <f t="array" ref="AQ310">IF(VLOOKUP($AU310,'FE Source'!$A:$W,16,FALSE)=0,"-",VLOOKUP($AU310,'FE Source'!$A:$W,16,FALSE))</f>
        <v>1.1399999999999999</v>
      </c>
      <c r="AR310" s="175" t="str">
        <f>IF(VLOOKUP($AU310,'FE Source'!$A:$W,17,FALSE)=0,"-",VLOOKUP($AU310,'FE Source'!$A:$W,17,FALSE))</f>
        <v>Silver</v>
      </c>
      <c r="AS310" s="173">
        <f>IF(VLOOKUP($AU310,'FE Source'!$AN:$AS,4,FALSE)="",VLOOKUP($AU310,'FE Source'!$AN:$AS,3,FALSE),VLOOKUP($AU310,'FE Source'!$AN:$AS,4,FALSE))</f>
        <v>11.75</v>
      </c>
      <c r="AT310" s="180">
        <f>IF(VLOOKUP($AU310,'FE Source'!$AN:$AS,5,FALSE)=0,"-",VLOOKUP($AU310,'FE Source'!$AN:$AS,5,FALSE))</f>
        <v>45783</v>
      </c>
      <c r="AU310" s="163" t="s">
        <v>10734</v>
      </c>
      <c r="BE310" s="219" t="str">
        <f>IF(VLOOKUP($AU310,'FE Source'!$A:$AK,22,FALSE)=0,"-",VLOOKUP($AU310,'FE Source'!$A:$AK,22,FALSE))</f>
        <v>-</v>
      </c>
      <c r="BF310" s="219" t="str">
        <f>IF(VLOOKUP($AU310,'FE Source'!$A:$AK,23,FALSE)=0,"-",VLOOKUP($AU310,'FE Source'!$A:$AK,23,FALSE))</f>
        <v>-</v>
      </c>
      <c r="BG310" s="219" t="str">
        <f>IF(VLOOKUP($AU310,'FE Source'!$A:$AK,24,FALSE)=0,"-",VLOOKUP($AU310,'FE Source'!$A:$AK,24,FALSE))</f>
        <v>-</v>
      </c>
      <c r="BH310" s="219" t="str">
        <f>IF(VLOOKUP($AU310,'FE Source'!$A:$AK,25,FALSE)=0,"-",VLOOKUP($AU310,'FE Source'!$A:$AK,25,FALSE))</f>
        <v>-</v>
      </c>
      <c r="BI310" s="219" t="str">
        <f>IF(VLOOKUP($AU310,'FE Source'!$A:$AK,26,FALSE)=0,"-",VLOOKUP($AU310,'FE Source'!$A:$AK,26,FALSE))</f>
        <v>-</v>
      </c>
      <c r="BJ310" s="219" t="str">
        <f>IF(VLOOKUP($AU310,'FE Source'!$A:$AK,27,FALSE)=0,"-",VLOOKUP($AU310,'FE Source'!$A:$AK,27,FALSE))</f>
        <v>-</v>
      </c>
      <c r="BK310" s="219" t="str">
        <f>IF(VLOOKUP($AU310,'FE Source'!$A:$AK,28,FALSE)=0,"-",VLOOKUP($AU310,'FE Source'!$A:$AK,28,FALSE))</f>
        <v>-</v>
      </c>
      <c r="BL310" s="219" t="str">
        <f>IF(VLOOKUP($AU310,'FE Source'!$A:$AK,29,FALSE)=0,"-",VLOOKUP($AU310,'FE Source'!$A:$AK,29,FALSE))</f>
        <v>-</v>
      </c>
      <c r="BM310" s="219">
        <f>IF(VLOOKUP($AU310,'FE Source'!$A:$AK,30,FALSE)=0,"-",VLOOKUP($AU310,'FE Source'!$A:$AK,30,FALSE))</f>
        <v>8.49</v>
      </c>
      <c r="BN310" t="str">
        <f>IF(VLOOKUP($AU310,'FE Source'!$A:$AK,31,FALSE)="No Specified Index","-",IF(VLOOKUP($AU310,'FE Source'!$A:$AK,31,FALSE)=0,"-",VLOOKUP($AU310,'FE Source'!$A:$AK,31,FALSE)))</f>
        <v>-</v>
      </c>
      <c r="BO310" s="217">
        <f>IF(VLOOKUP($AU310,'FE Source'!$A:$AK,32,FALSE)=0,"-",VLOOKUP($AU310,'FE Source'!$A:$AK,32,FALSE))</f>
        <v>44894</v>
      </c>
      <c r="BP310" s="18" t="str">
        <f>IF(VLOOKUP($AU310,'FE Source'!$AZ:$BC,2,FALSE)=0,"-",VLOOKUP($AU310,'FE Source'!$AZ:$BC,2,FALSE))</f>
        <v>-</v>
      </c>
      <c r="BQ310" s="18" t="str">
        <f>IF(VLOOKUP($AU310,'FE Source'!$AZ:$BC,3,FALSE)=0,"-",VLOOKUP($AU310,'FE Source'!$AZ:$BC,3,FALSE))</f>
        <v>-</v>
      </c>
      <c r="BR310" s="18" t="str">
        <f>IF(VLOOKUP($AU310,'FE Source'!$AZ:$BC,4,FALSE)=0,"-",VLOOKUP($AU310,'FE Source'!$AZ:$BC,4,FALSE))</f>
        <v>-</v>
      </c>
    </row>
    <row r="311" spans="1:70" ht="15" customHeight="1">
      <c r="A311" s="3"/>
      <c r="B311" s="159" t="str">
        <f>INDEX('UT - Retail'!$A$7:$A$1409,MATCH(AU311,'UT - Retail'!$U$7:$U$1409,0),1)</f>
        <v>Capital Group Investment Management</v>
      </c>
      <c r="C311" s="710" t="str">
        <f>INDEX('UT - Retail'!$B$7:$B$1409,MATCH(AU311,'UT - Retail'!$U$7:$U$1409,0),1)</f>
        <v>Capital International Fund - Capital Group Multi-Sector Income Fund LUX Bd USD</v>
      </c>
      <c r="D311" s="711"/>
      <c r="E311" s="147" t="str">
        <f>VLOOKUP(C311,'UT - Retail'!$B:$K,8,FALSE)</f>
        <v>Fixed Income</v>
      </c>
      <c r="F311" s="82" t="str">
        <f>VLOOKUP(C311,'UT - Retail'!$B:$K,9,FALSE)</f>
        <v>Global</v>
      </c>
      <c r="G311" s="82" t="str">
        <f>VLOOKUP(C311,'UT - Retail'!$B:$K,10,FALSE)</f>
        <v>General</v>
      </c>
      <c r="H311" s="82" t="str">
        <f>VLOOKUP(C311,'UT - Retail'!$B:$N,13,FALSE)</f>
        <v>No</v>
      </c>
      <c r="I311" s="82" t="str">
        <f>VLOOKUP(C311,'UT - Retail'!$B:$Q,14,FALSE)</f>
        <v>No</v>
      </c>
      <c r="J311" s="82" t="str">
        <f>VLOOKUP(C311,'UT - Retail'!$B:$Q,11,FALSE)</f>
        <v>Yes</v>
      </c>
      <c r="K311" s="130" t="str">
        <f>VLOOKUP(C311,'UT - Retail'!$B:$P,15,FALSE)</f>
        <v>Yes</v>
      </c>
      <c r="L311" s="82" t="str">
        <f>VLOOKUP(C311,'UT - Retail'!$B:$Q,16,FALSE)</f>
        <v>Both</v>
      </c>
      <c r="M311" s="173" t="str">
        <f>VLOOKUP(C311,'UT - Retail'!$B:$K,6,FALSE)</f>
        <v>USD</v>
      </c>
      <c r="N311" s="173" t="str">
        <f>IFERROR(IF(MATCH(C311,'Portfolio Construction'!$AL:$AL,0),"Yes","No"),"No")</f>
        <v>No</v>
      </c>
      <c r="O311" s="173" t="str">
        <f>IFERROR(IF(MATCH(C311,'Portfolio Construction'!$AN:$AN,0),"Yes","No"),"No")</f>
        <v>No</v>
      </c>
      <c r="P311" s="173" t="str">
        <f>IFERROR(IF(MATCH(C311,'Portfolio Construction'!$AP:$AP,0),"Yes","No"),"No")</f>
        <v>No</v>
      </c>
      <c r="Q311" s="173" t="str">
        <f>IFERROR(IF(MATCH(C311,'Portfolio Construction'!$AR:$AR,0),"Yes","No"),"No")</f>
        <v>No</v>
      </c>
      <c r="R311" s="173" t="str">
        <f>IFERROR(IF(MATCH(C311,'Portfolio Construction'!$AT:$AT,0),"Yes","No"),"No")</f>
        <v>No</v>
      </c>
      <c r="S311" s="173" t="str">
        <f>IFERROR(IF(MATCH(C311,'Portfolio Construction'!$AV:$AV,0),"Yes","No"),"No")</f>
        <v>No</v>
      </c>
      <c r="T311" s="173" t="str">
        <f>IFERROR(IF(MATCH(C311,'Portfolio Construction'!$AX:$AX,0),"Yes","No"),"No")</f>
        <v>No</v>
      </c>
      <c r="U311" s="173" t="str">
        <f>IFERROR(IF(MATCH(C311,'Portfolio Construction'!$AZ:$AZ,0),"Yes","No"),"No")</f>
        <v>No</v>
      </c>
      <c r="V311" s="173" t="str">
        <f>IFERROR(IF(MATCH(C311,'Portfolio Construction'!$BB:$BB,0),"Yes","No"),"No")</f>
        <v>No</v>
      </c>
      <c r="W311" s="619">
        <f>IF(VLOOKUP($AU311,'FE Source'!$A:$W,3,FALSE)=0,"-",VLOOKUP($AU311,'FE Source'!$A:$W,3,FALSE))</f>
        <v>0.18</v>
      </c>
      <c r="X311" s="618">
        <f>IF(VLOOKUP($AU311,'FE Source'!$A:$W,4,FALSE)=0,"-",VLOOKUP($AU311,'FE Source'!$A:$W,4,FALSE))</f>
        <v>0.41</v>
      </c>
      <c r="Y311" s="618">
        <f>IF(VLOOKUP($AU311,'FE Source'!$A:$W,5,FALSE)=0,"-",VLOOKUP($AU311,'FE Source'!$A:$W,5,FALSE))</f>
        <v>0.15</v>
      </c>
      <c r="Z311" s="618">
        <f>IF(VLOOKUP($AU311,'FE Source'!$A:$W,6,FALSE)=0,"-",VLOOKUP($AU311,'FE Source'!$A:$W,6,FALSE))</f>
        <v>3.2</v>
      </c>
      <c r="AA311" s="618" t="str">
        <f>IF(VLOOKUP($AU311,'FE Source'!$A:$W,7,FALSE)=0,"-",VLOOKUP($AU311,'FE Source'!$A:$W,7,FALSE))</f>
        <v>-</v>
      </c>
      <c r="AB311" s="618" t="str">
        <f>IF(VLOOKUP($AU311,'FE Source'!$A:$W,8,FALSE)=0,"-",VLOOKUP($AU311,'FE Source'!$A:$W,8,FALSE))</f>
        <v>-</v>
      </c>
      <c r="AC311" s="623" t="str">
        <f>IF(VLOOKUP($AU311,'FE Source'!$A:$W,9,FALSE)=0,"-",VLOOKUP($AU311,'FE Source'!$A:$W,9,FALSE))</f>
        <v>-</v>
      </c>
      <c r="AD311" s="147" t="str">
        <f>IF(VLOOKUP($AU311,'FE Source'!$A:$W,10,FALSE)=0,"-",VLOOKUP($AU311,'FE Source'!$A:$W,10,FALSE))</f>
        <v>-</v>
      </c>
      <c r="AE311" s="82" t="str">
        <f>IF(VLOOKUP($AU311,'FE Source'!$A:$W,11,FALSE)=0,"-",VLOOKUP($AU311,'FE Source'!$A:$W,11,FALSE))</f>
        <v>-</v>
      </c>
      <c r="AF311" s="82" t="str">
        <f>IF(VLOOKUP($AU311,'FE Source'!$A:$W,12,FALSE)=0,"-",VLOOKUP($AU311,'FE Source'!$A:$W,12,FALSE))</f>
        <v>-</v>
      </c>
      <c r="AG311" s="130" t="str">
        <f>IF(VLOOKUP($AU311,'FE Source'!$A:$W,14,FALSE)=0,"-",VLOOKUP($AU311,'FE Source'!$A:$W,14,FALSE))</f>
        <v>-</v>
      </c>
      <c r="AH311" s="173">
        <f>IF(VLOOKUP($AU311,'FE Source'!$A:$DJ,33,FALSE)=0,"-",VLOOKUP($AU311,'FE Source'!$A:$DJ,33,FALSE))</f>
        <v>67.58</v>
      </c>
      <c r="AI311" s="203" t="str">
        <f>IF(VLOOKUP($AU311,'FE Source'!$A:$Y,20,FALSE)=0,"-",VLOOKUP($AU311,'FE Source'!$A:$Y,20,FALSE))</f>
        <v>-</v>
      </c>
      <c r="AJ311" s="257" t="str">
        <f>IF(VLOOKUP($AU311,'FE Source'!$A:$DJ,34,FALSE)=0,"-",VLOOKUP($AU311,'FE Source'!$A:$DJ,34,FALSE))</f>
        <v>-</v>
      </c>
      <c r="AK311" s="257">
        <f>IF(VLOOKUP($AU311,'FE Source'!$A:$DJ,35,FALSE)=0,"-",VLOOKUP($AU311,'FE Source'!$A:$DJ,35,FALSE))</f>
        <v>-159.35</v>
      </c>
      <c r="AL311" s="326" t="str">
        <f>IF(VLOOKUP($AU311,'FE Source'!$A:$Y,19,FALSE)=0,"-",VLOOKUP($AU311,'FE Source'!$A:$Y,19,FALSE))</f>
        <v>-</v>
      </c>
      <c r="AM311" s="259" t="str">
        <f>IF(VLOOKUP($AU311,'FE Source'!$A:$DJ,36,FALSE)=0,"-",VLOOKUP($AU311,'FE Source'!$A:$DJ,36,FALSE))</f>
        <v>-</v>
      </c>
      <c r="AN311" s="165">
        <f>IF(VLOOKUP($AU311,'FE Source'!$A:$W,13,FALSE)=0,"-",VLOOKUP($AU311,'FE Source'!$A:$W,13,FALSE))</f>
        <v>2536.9</v>
      </c>
      <c r="AO311" s="198">
        <f>IF(J311="no","-",IF(VLOOKUP($AU311,'FE Source'!$A:$W,15,FALSE)=0,"-",VLOOKUP($AU311,'FE Source'!$A:$W,15,FALSE)))</f>
        <v>6.89</v>
      </c>
      <c r="AP311" s="201" t="str">
        <f>IF(AO311="-","-",IF(VLOOKUP($AU311,'FE Source'!$A:$Z,21,FALSE)=0,"-",IF(VLOOKUP($AU311,'FE Source'!$A:$Z,21,FALSE)=2,"Semi-Annual",IF(VLOOKUP($AU311,'FE Source'!$A:$Z,21,FALSE)=4,"Quarterly",IF(VLOOKUP($AU311,'FE Source'!$A:$Z,21,FALSE)=12,"Monthly","Annual")))))</f>
        <v>Monthly</v>
      </c>
      <c r="AQ311" s="170">
        <f t="array" ref="AQ311">IF(VLOOKUP($AU311,'FE Source'!$A:$W,16,FALSE)=0,"-",VLOOKUP($AU311,'FE Source'!$A:$W,16,FALSE))</f>
        <v>1.1399999999999999</v>
      </c>
      <c r="AR311" s="175" t="str">
        <f>IF(VLOOKUP($AU311,'FE Source'!$A:$W,17,FALSE)=0,"-",VLOOKUP($AU311,'FE Source'!$A:$W,17,FALSE))</f>
        <v>-</v>
      </c>
      <c r="AS311" s="173">
        <f>IF(VLOOKUP($AU311,'FE Source'!$AN:$AS,4,FALSE)="",VLOOKUP($AU311,'FE Source'!$AN:$AS,3,FALSE),VLOOKUP($AU311,'FE Source'!$AN:$AS,4,FALSE))</f>
        <v>13.27</v>
      </c>
      <c r="AT311" s="179">
        <f>IF(VLOOKUP($AU311,'FE Source'!$AN:$AS,5,FALSE)=0,"-",VLOOKUP($AU311,'FE Source'!$AN:$AS,5,FALSE))</f>
        <v>45783</v>
      </c>
      <c r="AU311" s="163" t="s">
        <v>10735</v>
      </c>
      <c r="BE311" s="219" t="str">
        <f>IF(VLOOKUP($AU311,'FE Source'!$A:$AK,22,FALSE)=0,"-",VLOOKUP($AU311,'FE Source'!$A:$AK,22,FALSE))</f>
        <v>-</v>
      </c>
      <c r="BF311" s="219" t="str">
        <f>IF(VLOOKUP($AU311,'FE Source'!$A:$AK,23,FALSE)=0,"-",VLOOKUP($AU311,'FE Source'!$A:$AK,23,FALSE))</f>
        <v>-</v>
      </c>
      <c r="BG311" s="219" t="str">
        <f>IF(VLOOKUP($AU311,'FE Source'!$A:$AK,24,FALSE)=0,"-",VLOOKUP($AU311,'FE Source'!$A:$AK,24,FALSE))</f>
        <v>-</v>
      </c>
      <c r="BH311" s="219" t="str">
        <f>IF(VLOOKUP($AU311,'FE Source'!$A:$AK,25,FALSE)=0,"-",VLOOKUP($AU311,'FE Source'!$A:$AK,25,FALSE))</f>
        <v>-</v>
      </c>
      <c r="BI311" s="219" t="str">
        <f>IF(VLOOKUP($AU311,'FE Source'!$A:$AK,26,FALSE)=0,"-",VLOOKUP($AU311,'FE Source'!$A:$AK,26,FALSE))</f>
        <v>-</v>
      </c>
      <c r="BJ311" s="219" t="str">
        <f>IF(VLOOKUP($AU311,'FE Source'!$A:$AK,27,FALSE)=0,"-",VLOOKUP($AU311,'FE Source'!$A:$AK,27,FALSE))</f>
        <v>-</v>
      </c>
      <c r="BK311" s="219" t="str">
        <f>IF(VLOOKUP($AU311,'FE Source'!$A:$AK,28,FALSE)=0,"-",VLOOKUP($AU311,'FE Source'!$A:$AK,28,FALSE))</f>
        <v>-</v>
      </c>
      <c r="BL311" s="219" t="str">
        <f>IF(VLOOKUP($AU311,'FE Source'!$A:$AK,29,FALSE)=0,"-",VLOOKUP($AU311,'FE Source'!$A:$AK,29,FALSE))</f>
        <v>-</v>
      </c>
      <c r="BM311" s="219">
        <f>IF(VLOOKUP($AU311,'FE Source'!$A:$AK,30,FALSE)=0,"-",VLOOKUP($AU311,'FE Source'!$A:$AK,30,FALSE))</f>
        <v>8.6</v>
      </c>
      <c r="BN311" t="str">
        <f>IF(VLOOKUP($AU311,'FE Source'!$A:$AK,31,FALSE)="No Specified Index","-",IF(VLOOKUP($AU311,'FE Source'!$A:$AK,31,FALSE)=0,"-",VLOOKUP($AU311,'FE Source'!$A:$AK,31,FALSE)))</f>
        <v>-</v>
      </c>
      <c r="BO311" s="217" t="str">
        <f>IF(VLOOKUP($AU311,'FE Source'!$A:$AK,32,FALSE)=0,"-",VLOOKUP($AU311,'FE Source'!$A:$AK,32,FALSE))</f>
        <v>-</v>
      </c>
      <c r="BP311" s="18" t="str">
        <f>IF(VLOOKUP($AU311,'FE Source'!$AZ:$BC,2,FALSE)=0,"-",VLOOKUP($AU311,'FE Source'!$AZ:$BC,2,FALSE))</f>
        <v>-</v>
      </c>
      <c r="BQ311" s="18" t="str">
        <f>IF(VLOOKUP($AU311,'FE Source'!$AZ:$BC,3,FALSE)=0,"-",VLOOKUP($AU311,'FE Source'!$AZ:$BC,3,FALSE))</f>
        <v>-</v>
      </c>
      <c r="BR311" s="18" t="str">
        <f>IF(VLOOKUP($AU311,'FE Source'!$AZ:$BC,4,FALSE)=0,"-",VLOOKUP($AU311,'FE Source'!$AZ:$BC,4,FALSE))</f>
        <v>-</v>
      </c>
    </row>
    <row r="312" spans="1:70" ht="15" customHeight="1">
      <c r="A312" s="3"/>
      <c r="B312" s="159" t="str">
        <f>INDEX('UT - Retail'!$A$7:$A$1409,MATCH(AU312,'UT - Retail'!$U$7:$U$1409,0),1)</f>
        <v>Capital Group Investment Management</v>
      </c>
      <c r="C312" s="710" t="str">
        <f>INDEX('UT - Retail'!$B$7:$B$1409,MATCH(AU312,'UT - Retail'!$U$7:$U$1409,0),1)</f>
        <v>Capital International Fund - Capital Group Multi-Sector Income Fund LUX Bdm USD</v>
      </c>
      <c r="D312" s="711"/>
      <c r="E312" s="147" t="str">
        <f>VLOOKUP(C312,'UT - Retail'!$B:$K,8,FALSE)</f>
        <v>Fixed Income</v>
      </c>
      <c r="F312" s="82" t="str">
        <f>VLOOKUP(C312,'UT - Retail'!$B:$K,9,FALSE)</f>
        <v>Global</v>
      </c>
      <c r="G312" s="82" t="str">
        <f>VLOOKUP(C312,'UT - Retail'!$B:$K,10,FALSE)</f>
        <v>General</v>
      </c>
      <c r="H312" s="82" t="str">
        <f>VLOOKUP(C312,'UT - Retail'!$B:$N,13,FALSE)</f>
        <v>No</v>
      </c>
      <c r="I312" s="82" t="str">
        <f>VLOOKUP(C312,'UT - Retail'!$B:$Q,14,FALSE)</f>
        <v>No</v>
      </c>
      <c r="J312" s="82" t="str">
        <f>VLOOKUP(C312,'UT - Retail'!$B:$Q,11,FALSE)</f>
        <v>Yes</v>
      </c>
      <c r="K312" s="130" t="str">
        <f>VLOOKUP(C312,'UT - Retail'!$B:$P,15,FALSE)</f>
        <v>Yes</v>
      </c>
      <c r="L312" s="82" t="str">
        <f>VLOOKUP(C312,'UT - Retail'!$B:$Q,16,FALSE)</f>
        <v>Navigator</v>
      </c>
      <c r="M312" s="173" t="str">
        <f>VLOOKUP(C312,'UT - Retail'!$B:$K,6,FALSE)</f>
        <v>USD</v>
      </c>
      <c r="N312" s="173" t="str">
        <f>IFERROR(IF(MATCH(C312,'Portfolio Construction'!$AL:$AL,0),"Yes","No"),"No")</f>
        <v>No</v>
      </c>
      <c r="O312" s="173" t="str">
        <f>IFERROR(IF(MATCH(C312,'Portfolio Construction'!$AN:$AN,0),"Yes","No"),"No")</f>
        <v>No</v>
      </c>
      <c r="P312" s="173" t="str">
        <f>IFERROR(IF(MATCH(C312,'Portfolio Construction'!$AP:$AP,0),"Yes","No"),"No")</f>
        <v>No</v>
      </c>
      <c r="Q312" s="173" t="str">
        <f>IFERROR(IF(MATCH(C312,'Portfolio Construction'!$AR:$AR,0),"Yes","No"),"No")</f>
        <v>No</v>
      </c>
      <c r="R312" s="173" t="str">
        <f>IFERROR(IF(MATCH(C312,'Portfolio Construction'!$AT:$AT,0),"Yes","No"),"No")</f>
        <v>No</v>
      </c>
      <c r="S312" s="173" t="str">
        <f>IFERROR(IF(MATCH(C312,'Portfolio Construction'!$AV:$AV,0),"Yes","No"),"No")</f>
        <v>No</v>
      </c>
      <c r="T312" s="173" t="str">
        <f>IFERROR(IF(MATCH(C312,'Portfolio Construction'!$AX:$AX,0),"Yes","No"),"No")</f>
        <v>No</v>
      </c>
      <c r="U312" s="173" t="str">
        <f>IFERROR(IF(MATCH(C312,'Portfolio Construction'!$AZ:$AZ,0),"Yes","No"),"No")</f>
        <v>No</v>
      </c>
      <c r="V312" s="173" t="str">
        <f>IFERROR(IF(MATCH(C312,'Portfolio Construction'!$BB:$BB,0),"Yes","No"),"No")</f>
        <v>No</v>
      </c>
      <c r="W312" s="619">
        <f>IF(VLOOKUP($AU312,'FE Source'!$A:$W,3,FALSE)=0,"-",VLOOKUP($AU312,'FE Source'!$A:$W,3,FALSE))</f>
        <v>-4.7300000000000004</v>
      </c>
      <c r="X312" s="618">
        <f>IF(VLOOKUP($AU312,'FE Source'!$A:$W,4,FALSE)=0,"-",VLOOKUP($AU312,'FE Source'!$A:$W,4,FALSE))</f>
        <v>-3.48</v>
      </c>
      <c r="Y312" s="618">
        <f>IF(VLOOKUP($AU312,'FE Source'!$A:$W,5,FALSE)=0,"-",VLOOKUP($AU312,'FE Source'!$A:$W,5,FALSE))</f>
        <v>-2.4700000000000002</v>
      </c>
      <c r="Z312" s="618">
        <f>IF(VLOOKUP($AU312,'FE Source'!$A:$W,6,FALSE)=0,"-",VLOOKUP($AU312,'FE Source'!$A:$W,6,FALSE))</f>
        <v>0.25</v>
      </c>
      <c r="AA312" s="618" t="str">
        <f>IF(VLOOKUP($AU312,'FE Source'!$A:$W,7,FALSE)=0,"-",VLOOKUP($AU312,'FE Source'!$A:$W,7,FALSE))</f>
        <v>-</v>
      </c>
      <c r="AB312" s="618" t="str">
        <f>IF(VLOOKUP($AU312,'FE Source'!$A:$W,8,FALSE)=0,"-",VLOOKUP($AU312,'FE Source'!$A:$W,8,FALSE))</f>
        <v>-</v>
      </c>
      <c r="AC312" s="623" t="str">
        <f>IF(VLOOKUP($AU312,'FE Source'!$A:$W,9,FALSE)=0,"-",VLOOKUP($AU312,'FE Source'!$A:$W,9,FALSE))</f>
        <v>-</v>
      </c>
      <c r="AD312" s="147" t="str">
        <f>IF(VLOOKUP($AU312,'FE Source'!$A:$W,10,FALSE)=0,"-",VLOOKUP($AU312,'FE Source'!$A:$W,10,FALSE))</f>
        <v>-</v>
      </c>
      <c r="AE312" s="82" t="str">
        <f>IF(VLOOKUP($AU312,'FE Source'!$A:$W,11,FALSE)=0,"-",VLOOKUP($AU312,'FE Source'!$A:$W,11,FALSE))</f>
        <v>-</v>
      </c>
      <c r="AF312" s="82" t="str">
        <f>IF(VLOOKUP($AU312,'FE Source'!$A:$W,12,FALSE)=0,"-",VLOOKUP($AU312,'FE Source'!$A:$W,12,FALSE))</f>
        <v>-</v>
      </c>
      <c r="AG312" s="130" t="str">
        <f>IF(VLOOKUP($AU312,'FE Source'!$A:$W,14,FALSE)=0,"-",VLOOKUP($AU312,'FE Source'!$A:$W,14,FALSE))</f>
        <v>-</v>
      </c>
      <c r="AH312" s="173">
        <f>IF(VLOOKUP($AU312,'FE Source'!$A:$DJ,33,FALSE)=0,"-",VLOOKUP($AU312,'FE Source'!$A:$DJ,33,FALSE))</f>
        <v>161.74</v>
      </c>
      <c r="AI312" s="203" t="str">
        <f>IF(VLOOKUP($AU312,'FE Source'!$A:$Y,20,FALSE)=0,"-",VLOOKUP($AU312,'FE Source'!$A:$Y,20,FALSE))</f>
        <v>-</v>
      </c>
      <c r="AJ312" s="257" t="str">
        <f>IF(VLOOKUP($AU312,'FE Source'!$A:$DJ,34,FALSE)=0,"-",VLOOKUP($AU312,'FE Source'!$A:$DJ,34,FALSE))</f>
        <v>-</v>
      </c>
      <c r="AK312" s="257">
        <f>IF(VLOOKUP($AU312,'FE Source'!$A:$DJ,35,FALSE)=0,"-",VLOOKUP($AU312,'FE Source'!$A:$DJ,35,FALSE))</f>
        <v>538.44000000000005</v>
      </c>
      <c r="AL312" s="326" t="str">
        <f>IF(VLOOKUP($AU312,'FE Source'!$A:$Y,19,FALSE)=0,"-",VLOOKUP($AU312,'FE Source'!$A:$Y,19,FALSE))</f>
        <v>-</v>
      </c>
      <c r="AM312" s="259" t="str">
        <f>IF(VLOOKUP($AU312,'FE Source'!$A:$DJ,36,FALSE)=0,"-",VLOOKUP($AU312,'FE Source'!$A:$DJ,36,FALSE))</f>
        <v>-</v>
      </c>
      <c r="AN312" s="165">
        <f>IF(VLOOKUP($AU312,'FE Source'!$A:$W,13,FALSE)=0,"-",VLOOKUP($AU312,'FE Source'!$A:$W,13,FALSE))</f>
        <v>2536.9</v>
      </c>
      <c r="AO312" s="198">
        <f>IF(J312="no","-",IF(VLOOKUP($AU312,'FE Source'!$A:$W,15,FALSE)=0,"-",VLOOKUP($AU312,'FE Source'!$A:$W,15,FALSE)))</f>
        <v>6.75</v>
      </c>
      <c r="AP312" s="201" t="str">
        <f>IF(AO312="-","-",IF(VLOOKUP($AU312,'FE Source'!$A:$Z,21,FALSE)=0,"-",IF(VLOOKUP($AU312,'FE Source'!$A:$Z,21,FALSE)=2,"Semi-Annual",IF(VLOOKUP($AU312,'FE Source'!$A:$Z,21,FALSE)=4,"Quarterly",IF(VLOOKUP($AU312,'FE Source'!$A:$Z,21,FALSE)=12,"Monthly","Annual")))))</f>
        <v>Monthly</v>
      </c>
      <c r="AQ312" s="170">
        <f t="array" ref="AQ312">IF(VLOOKUP($AU312,'FE Source'!$A:$W,16,FALSE)=0,"-",VLOOKUP($AU312,'FE Source'!$A:$W,16,FALSE))</f>
        <v>1.1399999999999999</v>
      </c>
      <c r="AR312" s="175" t="str">
        <f>IF(VLOOKUP($AU312,'FE Source'!$A:$W,17,FALSE)=0,"-",VLOOKUP($AU312,'FE Source'!$A:$W,17,FALSE))</f>
        <v>Silver</v>
      </c>
      <c r="AS312" s="173">
        <f>IF(VLOOKUP($AU312,'FE Source'!$AN:$AS,4,FALSE)="",VLOOKUP($AU312,'FE Source'!$AN:$AS,3,FALSE),VLOOKUP($AU312,'FE Source'!$AN:$AS,4,FALSE))</f>
        <v>10.06</v>
      </c>
      <c r="AT312" s="180">
        <f>IF(VLOOKUP($AU312,'FE Source'!$AN:$AS,5,FALSE)=0,"-",VLOOKUP($AU312,'FE Source'!$AN:$AS,5,FALSE))</f>
        <v>45783</v>
      </c>
      <c r="AU312" s="177" t="s">
        <v>10736</v>
      </c>
      <c r="BE312" s="219" t="str">
        <f>IF(VLOOKUP($AU312,'FE Source'!$A:$AK,22,FALSE)=0,"-",VLOOKUP($AU312,'FE Source'!$A:$AK,22,FALSE))</f>
        <v>-</v>
      </c>
      <c r="BF312" s="219" t="str">
        <f>IF(VLOOKUP($AU312,'FE Source'!$A:$AK,23,FALSE)=0,"-",VLOOKUP($AU312,'FE Source'!$A:$AK,23,FALSE))</f>
        <v>-</v>
      </c>
      <c r="BG312" s="219" t="str">
        <f>IF(VLOOKUP($AU312,'FE Source'!$A:$AK,24,FALSE)=0,"-",VLOOKUP($AU312,'FE Source'!$A:$AK,24,FALSE))</f>
        <v>-</v>
      </c>
      <c r="BH312" s="219" t="str">
        <f>IF(VLOOKUP($AU312,'FE Source'!$A:$AK,25,FALSE)=0,"-",VLOOKUP($AU312,'FE Source'!$A:$AK,25,FALSE))</f>
        <v>-</v>
      </c>
      <c r="BI312" s="219" t="str">
        <f>IF(VLOOKUP($AU312,'FE Source'!$A:$AK,26,FALSE)=0,"-",VLOOKUP($AU312,'FE Source'!$A:$AK,26,FALSE))</f>
        <v>-</v>
      </c>
      <c r="BJ312" s="219" t="str">
        <f>IF(VLOOKUP($AU312,'FE Source'!$A:$AK,27,FALSE)=0,"-",VLOOKUP($AU312,'FE Source'!$A:$AK,27,FALSE))</f>
        <v>-</v>
      </c>
      <c r="BK312" s="219" t="str">
        <f>IF(VLOOKUP($AU312,'FE Source'!$A:$AK,28,FALSE)=0,"-",VLOOKUP($AU312,'FE Source'!$A:$AK,28,FALSE))</f>
        <v>-</v>
      </c>
      <c r="BL312" s="219" t="str">
        <f>IF(VLOOKUP($AU312,'FE Source'!$A:$AK,29,FALSE)=0,"-",VLOOKUP($AU312,'FE Source'!$A:$AK,29,FALSE))</f>
        <v>-</v>
      </c>
      <c r="BM312" s="219">
        <f>IF(VLOOKUP($AU312,'FE Source'!$A:$AK,30,FALSE)=0,"-",VLOOKUP($AU312,'FE Source'!$A:$AK,30,FALSE))</f>
        <v>8.51</v>
      </c>
      <c r="BN312" t="str">
        <f>IF(VLOOKUP($AU312,'FE Source'!$A:$AK,31,FALSE)="No Specified Index","-",IF(VLOOKUP($AU312,'FE Source'!$A:$AK,31,FALSE)=0,"-",VLOOKUP($AU312,'FE Source'!$A:$AK,31,FALSE)))</f>
        <v>-</v>
      </c>
      <c r="BO312" s="217" t="str">
        <f>IF(VLOOKUP($AU312,'FE Source'!$A:$AK,32,FALSE)=0,"-",VLOOKUP($AU312,'FE Source'!$A:$AK,32,FALSE))</f>
        <v>-</v>
      </c>
      <c r="BP312" s="18" t="str">
        <f>IF(VLOOKUP($AU312,'FE Source'!$AZ:$BC,2,FALSE)=0,"-",VLOOKUP($AU312,'FE Source'!$AZ:$BC,2,FALSE))</f>
        <v>-</v>
      </c>
      <c r="BQ312" s="18" t="str">
        <f>IF(VLOOKUP($AU312,'FE Source'!$AZ:$BC,3,FALSE)=0,"-",VLOOKUP($AU312,'FE Source'!$AZ:$BC,3,FALSE))</f>
        <v>-</v>
      </c>
      <c r="BR312" s="18" t="str">
        <f>IF(VLOOKUP($AU312,'FE Source'!$AZ:$BC,4,FALSE)=0,"-",VLOOKUP($AU312,'FE Source'!$AZ:$BC,4,FALSE))</f>
        <v>-</v>
      </c>
    </row>
    <row r="313" spans="1:70" ht="15" customHeight="1">
      <c r="A313" s="3"/>
      <c r="B313" s="159" t="str">
        <f>INDEX('UT - Retail'!$A$7:$A$1409,MATCH(AU313,'UT - Retail'!$U$7:$U$1409,0),1)</f>
        <v>Capital Group Investment Management</v>
      </c>
      <c r="C313" s="710" t="str">
        <f>INDEX('UT - Retail'!$B$7:$B$1409,MATCH(AU313,'UT - Retail'!$U$7:$U$1409,0),1)</f>
        <v>Capital International Fund - Capital Group Multi-Sector Income Fund LUX Bfdm USD</v>
      </c>
      <c r="D313" s="711"/>
      <c r="E313" s="147" t="str">
        <f>VLOOKUP(C313,'UT - Retail'!$B:$K,8,FALSE)</f>
        <v>Fixed Income</v>
      </c>
      <c r="F313" s="82" t="str">
        <f>VLOOKUP(C313,'UT - Retail'!$B:$K,9,FALSE)</f>
        <v>Global</v>
      </c>
      <c r="G313" s="82" t="str">
        <f>VLOOKUP(C313,'UT - Retail'!$B:$K,10,FALSE)</f>
        <v>General</v>
      </c>
      <c r="H313" s="82" t="str">
        <f>VLOOKUP(C313,'UT - Retail'!$B:$N,13,FALSE)</f>
        <v>No</v>
      </c>
      <c r="I313" s="82" t="str">
        <f>VLOOKUP(C313,'UT - Retail'!$B:$Q,14,FALSE)</f>
        <v>No</v>
      </c>
      <c r="J313" s="82" t="str">
        <f>VLOOKUP(C313,'UT - Retail'!$B:$Q,11,FALSE)</f>
        <v>Yes</v>
      </c>
      <c r="K313" s="130" t="str">
        <f>VLOOKUP(C313,'UT - Retail'!$B:$P,15,FALSE)</f>
        <v>Yes</v>
      </c>
      <c r="L313" s="82" t="str">
        <f>VLOOKUP(C313,'UT - Retail'!$B:$Q,16,FALSE)</f>
        <v>Both</v>
      </c>
      <c r="M313" s="173" t="str">
        <f>VLOOKUP(C313,'UT - Retail'!$B:$K,6,FALSE)</f>
        <v>USD</v>
      </c>
      <c r="N313" s="173" t="str">
        <f>IFERROR(IF(MATCH(C313,'Portfolio Construction'!$AL:$AL,0),"Yes","No"),"No")</f>
        <v>No</v>
      </c>
      <c r="O313" s="173" t="str">
        <f>IFERROR(IF(MATCH(C313,'Portfolio Construction'!$AN:$AN,0),"Yes","No"),"No")</f>
        <v>No</v>
      </c>
      <c r="P313" s="173" t="str">
        <f>IFERROR(IF(MATCH(C313,'Portfolio Construction'!$AP:$AP,0),"Yes","No"),"No")</f>
        <v>No</v>
      </c>
      <c r="Q313" s="173" t="str">
        <f>IFERROR(IF(MATCH(C313,'Portfolio Construction'!$AR:$AR,0),"Yes","No"),"No")</f>
        <v>No</v>
      </c>
      <c r="R313" s="173" t="str">
        <f>IFERROR(IF(MATCH(C313,'Portfolio Construction'!$AT:$AT,0),"Yes","No"),"No")</f>
        <v>No</v>
      </c>
      <c r="S313" s="173" t="str">
        <f>IFERROR(IF(MATCH(C313,'Portfolio Construction'!$AV:$AV,0),"Yes","No"),"No")</f>
        <v>No</v>
      </c>
      <c r="T313" s="173" t="str">
        <f>IFERROR(IF(MATCH(C313,'Portfolio Construction'!$AX:$AX,0),"Yes","No"),"No")</f>
        <v>No</v>
      </c>
      <c r="U313" s="173" t="str">
        <f>IFERROR(IF(MATCH(C313,'Portfolio Construction'!$AZ:$AZ,0),"Yes","No"),"No")</f>
        <v>No</v>
      </c>
      <c r="V313" s="173" t="str">
        <f>IFERROR(IF(MATCH(C313,'Portfolio Construction'!$BB:$BB,0),"Yes","No"),"No")</f>
        <v>No</v>
      </c>
      <c r="W313" s="619">
        <f>IF(VLOOKUP($AU313,'FE Source'!$A:$W,3,FALSE)=0,"-",VLOOKUP($AU313,'FE Source'!$A:$W,3,FALSE))</f>
        <v>-4.87</v>
      </c>
      <c r="X313" s="618">
        <f>IF(VLOOKUP($AU313,'FE Source'!$A:$W,4,FALSE)=0,"-",VLOOKUP($AU313,'FE Source'!$A:$W,4,FALSE))</f>
        <v>-3.55</v>
      </c>
      <c r="Y313" s="618">
        <f>IF(VLOOKUP($AU313,'FE Source'!$A:$W,5,FALSE)=0,"-",VLOOKUP($AU313,'FE Source'!$A:$W,5,FALSE))</f>
        <v>-2.4500000000000002</v>
      </c>
      <c r="Z313" s="618">
        <f>IF(VLOOKUP($AU313,'FE Source'!$A:$W,6,FALSE)=0,"-",VLOOKUP($AU313,'FE Source'!$A:$W,6,FALSE))</f>
        <v>0.18</v>
      </c>
      <c r="AA313" s="618" t="str">
        <f>IF(VLOOKUP($AU313,'FE Source'!$A:$W,7,FALSE)=0,"-",VLOOKUP($AU313,'FE Source'!$A:$W,7,FALSE))</f>
        <v>-</v>
      </c>
      <c r="AB313" s="618" t="str">
        <f>IF(VLOOKUP($AU313,'FE Source'!$A:$W,8,FALSE)=0,"-",VLOOKUP($AU313,'FE Source'!$A:$W,8,FALSE))</f>
        <v>-</v>
      </c>
      <c r="AC313" s="623" t="str">
        <f>IF(VLOOKUP($AU313,'FE Source'!$A:$W,9,FALSE)=0,"-",VLOOKUP($AU313,'FE Source'!$A:$W,9,FALSE))</f>
        <v>-</v>
      </c>
      <c r="AD313" s="147" t="str">
        <f>IF(VLOOKUP($AU313,'FE Source'!$A:$W,10,FALSE)=0,"-",VLOOKUP($AU313,'FE Source'!$A:$W,10,FALSE))</f>
        <v>-</v>
      </c>
      <c r="AE313" s="82" t="str">
        <f>IF(VLOOKUP($AU313,'FE Source'!$A:$W,11,FALSE)=0,"-",VLOOKUP($AU313,'FE Source'!$A:$W,11,FALSE))</f>
        <v>-</v>
      </c>
      <c r="AF313" s="82" t="str">
        <f>IF(VLOOKUP($AU313,'FE Source'!$A:$W,12,FALSE)=0,"-",VLOOKUP($AU313,'FE Source'!$A:$W,12,FALSE))</f>
        <v>-</v>
      </c>
      <c r="AG313" s="130" t="str">
        <f>IF(VLOOKUP($AU313,'FE Source'!$A:$W,14,FALSE)=0,"-",VLOOKUP($AU313,'FE Source'!$A:$W,14,FALSE))</f>
        <v>-</v>
      </c>
      <c r="AH313" s="173">
        <f>IF(VLOOKUP($AU313,'FE Source'!$A:$DJ,33,FALSE)=0,"-",VLOOKUP($AU313,'FE Source'!$A:$DJ,33,FALSE))</f>
        <v>157.80000000000001</v>
      </c>
      <c r="AI313" s="203" t="str">
        <f>IF(VLOOKUP($AU313,'FE Source'!$A:$Y,20,FALSE)=0,"-",VLOOKUP($AU313,'FE Source'!$A:$Y,20,FALSE))</f>
        <v>-</v>
      </c>
      <c r="AJ313" s="257" t="str">
        <f>IF(VLOOKUP($AU313,'FE Source'!$A:$DJ,34,FALSE)=0,"-",VLOOKUP($AU313,'FE Source'!$A:$DJ,34,FALSE))</f>
        <v>-</v>
      </c>
      <c r="AK313" s="257">
        <f>IF(VLOOKUP($AU313,'FE Source'!$A:$DJ,35,FALSE)=0,"-",VLOOKUP($AU313,'FE Source'!$A:$DJ,35,FALSE))</f>
        <v>528.52</v>
      </c>
      <c r="AL313" s="326" t="str">
        <f>IF(VLOOKUP($AU313,'FE Source'!$A:$Y,19,FALSE)=0,"-",VLOOKUP($AU313,'FE Source'!$A:$Y,19,FALSE))</f>
        <v>-</v>
      </c>
      <c r="AM313" s="259" t="str">
        <f>IF(VLOOKUP($AU313,'FE Source'!$A:$DJ,36,FALSE)=0,"-",VLOOKUP($AU313,'FE Source'!$A:$DJ,36,FALSE))</f>
        <v>-</v>
      </c>
      <c r="AN313" s="165">
        <f>IF(VLOOKUP($AU313,'FE Source'!$A:$W,13,FALSE)=0,"-",VLOOKUP($AU313,'FE Source'!$A:$W,13,FALSE))</f>
        <v>2536.9</v>
      </c>
      <c r="AO313" s="198">
        <f>IF(J313="no","-",IF(VLOOKUP($AU313,'FE Source'!$A:$W,15,FALSE)=0,"-",VLOOKUP($AU313,'FE Source'!$A:$W,15,FALSE)))</f>
        <v>5.65</v>
      </c>
      <c r="AP313" s="201" t="str">
        <f>IF(AO313="-","-",IF(VLOOKUP($AU313,'FE Source'!$A:$Z,21,FALSE)=0,"-",IF(VLOOKUP($AU313,'FE Source'!$A:$Z,21,FALSE)=2,"Semi-Annual",IF(VLOOKUP($AU313,'FE Source'!$A:$Z,21,FALSE)=4,"Quarterly",IF(VLOOKUP($AU313,'FE Source'!$A:$Z,21,FALSE)=12,"Monthly","Annual")))))</f>
        <v>Monthly</v>
      </c>
      <c r="AQ313" s="170">
        <f t="array" ref="AQ313">IF(VLOOKUP($AU313,'FE Source'!$A:$W,16,FALSE)=0,"-",VLOOKUP($AU313,'FE Source'!$A:$W,16,FALSE))</f>
        <v>1.1399999999999999</v>
      </c>
      <c r="AR313" s="175" t="str">
        <f>IF(VLOOKUP($AU313,'FE Source'!$A:$W,17,FALSE)=0,"-",VLOOKUP($AU313,'FE Source'!$A:$W,17,FALSE))</f>
        <v>Silver</v>
      </c>
      <c r="AS313" s="173">
        <f>IF(VLOOKUP($AU313,'FE Source'!$AN:$AS,4,FALSE)="",VLOOKUP($AU313,'FE Source'!$AN:$AS,3,FALSE),VLOOKUP($AU313,'FE Source'!$AN:$AS,4,FALSE))</f>
        <v>10.25</v>
      </c>
      <c r="AT313" s="179">
        <f>IF(VLOOKUP($AU313,'FE Source'!$AN:$AS,5,FALSE)=0,"-",VLOOKUP($AU313,'FE Source'!$AN:$AS,5,FALSE))</f>
        <v>45783</v>
      </c>
      <c r="AU313" s="163" t="s">
        <v>10737</v>
      </c>
      <c r="BE313" s="219" t="str">
        <f>IF(VLOOKUP($AU313,'FE Source'!$A:$AK,22,FALSE)=0,"-",VLOOKUP($AU313,'FE Source'!$A:$AK,22,FALSE))</f>
        <v>-</v>
      </c>
      <c r="BF313" s="219" t="str">
        <f>IF(VLOOKUP($AU313,'FE Source'!$A:$AK,23,FALSE)=0,"-",VLOOKUP($AU313,'FE Source'!$A:$AK,23,FALSE))</f>
        <v>-</v>
      </c>
      <c r="BG313" s="219" t="str">
        <f>IF(VLOOKUP($AU313,'FE Source'!$A:$AK,24,FALSE)=0,"-",VLOOKUP($AU313,'FE Source'!$A:$AK,24,FALSE))</f>
        <v>-</v>
      </c>
      <c r="BH313" s="219" t="str">
        <f>IF(VLOOKUP($AU313,'FE Source'!$A:$AK,25,FALSE)=0,"-",VLOOKUP($AU313,'FE Source'!$A:$AK,25,FALSE))</f>
        <v>-</v>
      </c>
      <c r="BI313" s="219" t="str">
        <f>IF(VLOOKUP($AU313,'FE Source'!$A:$AK,26,FALSE)=0,"-",VLOOKUP($AU313,'FE Source'!$A:$AK,26,FALSE))</f>
        <v>-</v>
      </c>
      <c r="BJ313" s="219" t="str">
        <f>IF(VLOOKUP($AU313,'FE Source'!$A:$AK,27,FALSE)=0,"-",VLOOKUP($AU313,'FE Source'!$A:$AK,27,FALSE))</f>
        <v>-</v>
      </c>
      <c r="BK313" s="219" t="str">
        <f>IF(VLOOKUP($AU313,'FE Source'!$A:$AK,28,FALSE)=0,"-",VLOOKUP($AU313,'FE Source'!$A:$AK,28,FALSE))</f>
        <v>-</v>
      </c>
      <c r="BL313" s="219" t="str">
        <f>IF(VLOOKUP($AU313,'FE Source'!$A:$AK,29,FALSE)=0,"-",VLOOKUP($AU313,'FE Source'!$A:$AK,29,FALSE))</f>
        <v>-</v>
      </c>
      <c r="BM313" s="219">
        <f>IF(VLOOKUP($AU313,'FE Source'!$A:$AK,30,FALSE)=0,"-",VLOOKUP($AU313,'FE Source'!$A:$AK,30,FALSE))</f>
        <v>8.51</v>
      </c>
      <c r="BN313" t="str">
        <f>IF(VLOOKUP($AU313,'FE Source'!$A:$AK,31,FALSE)="No Specified Index","-",IF(VLOOKUP($AU313,'FE Source'!$A:$AK,31,FALSE)=0,"-",VLOOKUP($AU313,'FE Source'!$A:$AK,31,FALSE)))</f>
        <v>-</v>
      </c>
      <c r="BO313" s="217" t="str">
        <f>IF(VLOOKUP($AU313,'FE Source'!$A:$AK,32,FALSE)=0,"-",VLOOKUP($AU313,'FE Source'!$A:$AK,32,FALSE))</f>
        <v>-</v>
      </c>
      <c r="BP313" s="18" t="str">
        <f>IF(VLOOKUP($AU313,'FE Source'!$AZ:$BC,2,FALSE)=0,"-",VLOOKUP($AU313,'FE Source'!$AZ:$BC,2,FALSE))</f>
        <v>-</v>
      </c>
      <c r="BQ313" s="18" t="str">
        <f>IF(VLOOKUP($AU313,'FE Source'!$AZ:$BC,3,FALSE)=0,"-",VLOOKUP($AU313,'FE Source'!$AZ:$BC,3,FALSE))</f>
        <v>-</v>
      </c>
      <c r="BR313" s="18" t="str">
        <f>IF(VLOOKUP($AU313,'FE Source'!$AZ:$BC,4,FALSE)=0,"-",VLOOKUP($AU313,'FE Source'!$AZ:$BC,4,FALSE))</f>
        <v>-</v>
      </c>
    </row>
    <row r="314" spans="1:70" ht="15" customHeight="1">
      <c r="A314" s="3"/>
      <c r="B314" s="159" t="str">
        <f>INDEX('UT - Retail'!$A$7:$A$1409,MATCH(AU314,'UT - Retail'!$U$7:$U$1409,0),1)</f>
        <v>Capital Group Investment Management</v>
      </c>
      <c r="C314" s="712" t="str">
        <f>INDEX('UT - Retail'!$B$7:$B$1409,MATCH(AU314,'UT - Retail'!$U$7:$U$1409,0),1)</f>
        <v>Capital International Fund - Capital Group Multi-Sector Income Fund LUX Bfdmh SGD</v>
      </c>
      <c r="D314" s="713"/>
      <c r="E314" s="146" t="str">
        <f>VLOOKUP(C314,'UT - Retail'!$B:$K,8,FALSE)</f>
        <v>Fixed Income</v>
      </c>
      <c r="F314" s="83" t="str">
        <f>VLOOKUP(C314,'UT - Retail'!$B:$K,9,FALSE)</f>
        <v>Global</v>
      </c>
      <c r="G314" s="83" t="str">
        <f>VLOOKUP(C314,'UT - Retail'!$B:$K,10,FALSE)</f>
        <v>General</v>
      </c>
      <c r="H314" s="82" t="str">
        <f>VLOOKUP(C314,'UT - Retail'!$B:$N,13,FALSE)</f>
        <v>No</v>
      </c>
      <c r="I314" s="82" t="str">
        <f>VLOOKUP(C314,'UT - Retail'!$B:$Q,14,FALSE)</f>
        <v>No</v>
      </c>
      <c r="J314" s="83" t="str">
        <f>VLOOKUP(C314,'UT - Retail'!$B:$Q,11,FALSE)</f>
        <v>Yes</v>
      </c>
      <c r="K314" s="130" t="str">
        <f>VLOOKUP(C314,'UT - Retail'!$B:$P,15,FALSE)</f>
        <v>Yes</v>
      </c>
      <c r="L314" s="82" t="str">
        <f>VLOOKUP(C314,'UT - Retail'!$B:$Q,16,FALSE)</f>
        <v>Navigator</v>
      </c>
      <c r="M314" s="173" t="str">
        <f>VLOOKUP(C314,'UT - Retail'!$B:$K,6,FALSE)</f>
        <v>SGD</v>
      </c>
      <c r="N314" s="173" t="str">
        <f>IFERROR(IF(MATCH(C314,'Portfolio Construction'!$AL:$AL,0),"Yes","No"),"No")</f>
        <v>No</v>
      </c>
      <c r="O314" s="173" t="str">
        <f>IFERROR(IF(MATCH(C314,'Portfolio Construction'!$AN:$AN,0),"Yes","No"),"No")</f>
        <v>No</v>
      </c>
      <c r="P314" s="173" t="str">
        <f>IFERROR(IF(MATCH(C314,'Portfolio Construction'!$AP:$AP,0),"Yes","No"),"No")</f>
        <v>No</v>
      </c>
      <c r="Q314" s="173" t="str">
        <f>IFERROR(IF(MATCH(C314,'Portfolio Construction'!$AR:$AR,0),"Yes","No"),"No")</f>
        <v>No</v>
      </c>
      <c r="R314" s="173" t="str">
        <f>IFERROR(IF(MATCH(C314,'Portfolio Construction'!$AT:$AT,0),"Yes","No"),"No")</f>
        <v>No</v>
      </c>
      <c r="S314" s="173" t="str">
        <f>IFERROR(IF(MATCH(C314,'Portfolio Construction'!$AV:$AV,0),"Yes","No"),"No")</f>
        <v>No</v>
      </c>
      <c r="T314" s="173" t="str">
        <f>IFERROR(IF(MATCH(C314,'Portfolio Construction'!$AX:$AX,0),"Yes","No"),"No")</f>
        <v>No</v>
      </c>
      <c r="U314" s="173" t="str">
        <f>IFERROR(IF(MATCH(C314,'Portfolio Construction'!$AZ:$AZ,0),"Yes","No"),"No")</f>
        <v>No</v>
      </c>
      <c r="V314" s="173" t="str">
        <f>IFERROR(IF(MATCH(C314,'Portfolio Construction'!$BB:$BB,0),"Yes","No"),"No")</f>
        <v>No</v>
      </c>
      <c r="W314" s="619">
        <f>IF(VLOOKUP($AU314,'FE Source'!$A:$W,3,FALSE)=0,"-",VLOOKUP($AU314,'FE Source'!$A:$W,3,FALSE))</f>
        <v>-4.8099999999999996</v>
      </c>
      <c r="X314" s="618">
        <f>IF(VLOOKUP($AU314,'FE Source'!$A:$W,4,FALSE)=0,"-",VLOOKUP($AU314,'FE Source'!$A:$W,4,FALSE))</f>
        <v>-3.55</v>
      </c>
      <c r="Y314" s="618">
        <f>IF(VLOOKUP($AU314,'FE Source'!$A:$W,5,FALSE)=0,"-",VLOOKUP($AU314,'FE Source'!$A:$W,5,FALSE))</f>
        <v>-2.4300000000000002</v>
      </c>
      <c r="Z314" s="618">
        <f>IF(VLOOKUP($AU314,'FE Source'!$A:$W,6,FALSE)=0,"-",VLOOKUP($AU314,'FE Source'!$A:$W,6,FALSE))</f>
        <v>0.26</v>
      </c>
      <c r="AA314" s="618" t="str">
        <f>IF(VLOOKUP($AU314,'FE Source'!$A:$W,7,FALSE)=0,"-",VLOOKUP($AU314,'FE Source'!$A:$W,7,FALSE))</f>
        <v>-</v>
      </c>
      <c r="AB314" s="618" t="str">
        <f>IF(VLOOKUP($AU314,'FE Source'!$A:$W,8,FALSE)=0,"-",VLOOKUP($AU314,'FE Source'!$A:$W,8,FALSE))</f>
        <v>-</v>
      </c>
      <c r="AC314" s="623" t="str">
        <f>IF(VLOOKUP($AU314,'FE Source'!$A:$W,9,FALSE)=0,"-",VLOOKUP($AU314,'FE Source'!$A:$W,9,FALSE))</f>
        <v>-</v>
      </c>
      <c r="AD314" s="147" t="str">
        <f>IF(VLOOKUP($AU314,'FE Source'!$A:$W,10,FALSE)=0,"-",VLOOKUP($AU314,'FE Source'!$A:$W,10,FALSE))</f>
        <v>-</v>
      </c>
      <c r="AE314" s="83" t="str">
        <f>IF(VLOOKUP($AU314,'FE Source'!$A:$W,11,FALSE)=0,"-",VLOOKUP($AU314,'FE Source'!$A:$W,11,FALSE))</f>
        <v>-</v>
      </c>
      <c r="AF314" s="83" t="str">
        <f>IF(VLOOKUP($AU314,'FE Source'!$A:$W,12,FALSE)=0,"-",VLOOKUP($AU314,'FE Source'!$A:$W,12,FALSE))</f>
        <v>-</v>
      </c>
      <c r="AG314" s="131" t="str">
        <f>IF(VLOOKUP($AU314,'FE Source'!$A:$W,14,FALSE)=0,"-",VLOOKUP($AU314,'FE Source'!$A:$W,14,FALSE))</f>
        <v>-</v>
      </c>
      <c r="AH314" s="173">
        <f>IF(VLOOKUP($AU314,'FE Source'!$A:$DJ,33,FALSE)=0,"-",VLOOKUP($AU314,'FE Source'!$A:$DJ,33,FALSE))</f>
        <v>160.75</v>
      </c>
      <c r="AI314" s="204" t="str">
        <f>IF(VLOOKUP($AU314,'FE Source'!$A:$Y,20,FALSE)=0,"-",VLOOKUP($AU314,'FE Source'!$A:$Y,20,FALSE))</f>
        <v>-</v>
      </c>
      <c r="AJ314" s="257" t="str">
        <f>IF(VLOOKUP($AU314,'FE Source'!$A:$DJ,34,FALSE)=0,"-",VLOOKUP($AU314,'FE Source'!$A:$DJ,34,FALSE))</f>
        <v>-</v>
      </c>
      <c r="AK314" s="257">
        <f>IF(VLOOKUP($AU314,'FE Source'!$A:$DJ,35,FALSE)=0,"-",VLOOKUP($AU314,'FE Source'!$A:$DJ,35,FALSE))</f>
        <v>535.89</v>
      </c>
      <c r="AL314" s="327" t="str">
        <f>IF(VLOOKUP($AU314,'FE Source'!$A:$Y,19,FALSE)=0,"-",VLOOKUP($AU314,'FE Source'!$A:$Y,19,FALSE))</f>
        <v>-</v>
      </c>
      <c r="AM314" s="259" t="str">
        <f>IF(VLOOKUP($AU314,'FE Source'!$A:$DJ,36,FALSE)=0,"-",VLOOKUP($AU314,'FE Source'!$A:$DJ,36,FALSE))</f>
        <v>-</v>
      </c>
      <c r="AN314" s="167">
        <f>IF(VLOOKUP($AU314,'FE Source'!$A:$W,13,FALSE)=0,"-",VLOOKUP($AU314,'FE Source'!$A:$W,13,FALSE))</f>
        <v>2536.9</v>
      </c>
      <c r="AO314" s="198">
        <f>IF(J314="no","-",IF(VLOOKUP($AU314,'FE Source'!$A:$W,15,FALSE)=0,"-",VLOOKUP($AU314,'FE Source'!$A:$W,15,FALSE)))</f>
        <v>5.63</v>
      </c>
      <c r="AP314" s="201" t="str">
        <f>IF(AO314="-","-",IF(VLOOKUP($AU314,'FE Source'!$A:$Z,21,FALSE)=0,"-",IF(VLOOKUP($AU314,'FE Source'!$A:$Z,21,FALSE)=2,"Semi-Annual",IF(VLOOKUP($AU314,'FE Source'!$A:$Z,21,FALSE)=4,"Quarterly",IF(VLOOKUP($AU314,'FE Source'!$A:$Z,21,FALSE)=12,"Monthly","Annual")))))</f>
        <v>Monthly</v>
      </c>
      <c r="AQ314" s="170">
        <f t="array" ref="AQ314">IF(VLOOKUP($AU314,'FE Source'!$A:$W,16,FALSE)=0,"-",VLOOKUP($AU314,'FE Source'!$A:$W,16,FALSE))</f>
        <v>1.1399999999999999</v>
      </c>
      <c r="AR314" s="175" t="str">
        <f>IF(VLOOKUP($AU314,'FE Source'!$A:$W,17,FALSE)=0,"-",VLOOKUP($AU314,'FE Source'!$A:$W,17,FALSE))</f>
        <v>Silver</v>
      </c>
      <c r="AS314" s="173">
        <f>IF(VLOOKUP($AU314,'FE Source'!$AN:$AS,4,FALSE)="",VLOOKUP($AU314,'FE Source'!$AN:$AS,3,FALSE),VLOOKUP($AU314,'FE Source'!$AN:$AS,4,FALSE))</f>
        <v>10.3</v>
      </c>
      <c r="AT314" s="179">
        <f>IF(VLOOKUP($AU314,'FE Source'!$AN:$AS,5,FALSE)=0,"-",VLOOKUP($AU314,'FE Source'!$AN:$AS,5,FALSE))</f>
        <v>45783</v>
      </c>
      <c r="AU314" s="163" t="s">
        <v>10738</v>
      </c>
      <c r="BE314" s="219" t="str">
        <f>IF(VLOOKUP($AU314,'FE Source'!$A:$AK,22,FALSE)=0,"-",VLOOKUP($AU314,'FE Source'!$A:$AK,22,FALSE))</f>
        <v>-</v>
      </c>
      <c r="BF314" s="219" t="str">
        <f>IF(VLOOKUP($AU314,'FE Source'!$A:$AK,23,FALSE)=0,"-",VLOOKUP($AU314,'FE Source'!$A:$AK,23,FALSE))</f>
        <v>-</v>
      </c>
      <c r="BG314" s="219" t="str">
        <f>IF(VLOOKUP($AU314,'FE Source'!$A:$AK,24,FALSE)=0,"-",VLOOKUP($AU314,'FE Source'!$A:$AK,24,FALSE))</f>
        <v>-</v>
      </c>
      <c r="BH314" s="219" t="str">
        <f>IF(VLOOKUP($AU314,'FE Source'!$A:$AK,25,FALSE)=0,"-",VLOOKUP($AU314,'FE Source'!$A:$AK,25,FALSE))</f>
        <v>-</v>
      </c>
      <c r="BI314" s="219" t="str">
        <f>IF(VLOOKUP($AU314,'FE Source'!$A:$AK,26,FALSE)=0,"-",VLOOKUP($AU314,'FE Source'!$A:$AK,26,FALSE))</f>
        <v>-</v>
      </c>
      <c r="BJ314" s="219" t="str">
        <f>IF(VLOOKUP($AU314,'FE Source'!$A:$AK,27,FALSE)=0,"-",VLOOKUP($AU314,'FE Source'!$A:$AK,27,FALSE))</f>
        <v>-</v>
      </c>
      <c r="BK314" s="219" t="str">
        <f>IF(VLOOKUP($AU314,'FE Source'!$A:$AK,28,FALSE)=0,"-",VLOOKUP($AU314,'FE Source'!$A:$AK,28,FALSE))</f>
        <v>-</v>
      </c>
      <c r="BL314" s="219" t="str">
        <f>IF(VLOOKUP($AU314,'FE Source'!$A:$AK,29,FALSE)=0,"-",VLOOKUP($AU314,'FE Source'!$A:$AK,29,FALSE))</f>
        <v>-</v>
      </c>
      <c r="BM314" s="219">
        <f>IF(VLOOKUP($AU314,'FE Source'!$A:$AK,30,FALSE)=0,"-",VLOOKUP($AU314,'FE Source'!$A:$AK,30,FALSE))</f>
        <v>8.5</v>
      </c>
      <c r="BN314" t="str">
        <f>IF(VLOOKUP($AU314,'FE Source'!$A:$AK,31,FALSE)="No Specified Index","-",IF(VLOOKUP($AU314,'FE Source'!$A:$AK,31,FALSE)=0,"-",VLOOKUP($AU314,'FE Source'!$A:$AK,31,FALSE)))</f>
        <v>-</v>
      </c>
      <c r="BO314" s="217" t="str">
        <f>IF(VLOOKUP($AU314,'FE Source'!$A:$AK,32,FALSE)=0,"-",VLOOKUP($AU314,'FE Source'!$A:$AK,32,FALSE))</f>
        <v>-</v>
      </c>
      <c r="BP314" s="18" t="str">
        <f>IF(VLOOKUP($AU314,'FE Source'!$AZ:$BC,2,FALSE)=0,"-",VLOOKUP($AU314,'FE Source'!$AZ:$BC,2,FALSE))</f>
        <v>-</v>
      </c>
      <c r="BQ314" s="18" t="str">
        <f>IF(VLOOKUP($AU314,'FE Source'!$AZ:$BC,3,FALSE)=0,"-",VLOOKUP($AU314,'FE Source'!$AZ:$BC,3,FALSE))</f>
        <v>-</v>
      </c>
      <c r="BR314" s="18" t="str">
        <f>IF(VLOOKUP($AU314,'FE Source'!$AZ:$BC,4,FALSE)=0,"-",VLOOKUP($AU314,'FE Source'!$AZ:$BC,4,FALSE))</f>
        <v>-</v>
      </c>
    </row>
    <row r="315" spans="1:70" ht="15" customHeight="1">
      <c r="A315" s="3"/>
      <c r="B315" s="159" t="str">
        <f>INDEX('UT - Retail'!$A$7:$A$1409,MATCH(AU315,'UT - Retail'!$U$7:$U$1409,0),1)</f>
        <v>Capital Group Investment Management</v>
      </c>
      <c r="C315" s="710" t="str">
        <f>INDEX('UT - Retail'!$B$7:$B$1409,MATCH(AU315,'UT - Retail'!$U$7:$U$1409,0),1)</f>
        <v>Capital International Fund - Capital Group Multi-Sector Income Fund LUX Bgdm USD</v>
      </c>
      <c r="D315" s="711"/>
      <c r="E315" s="147" t="str">
        <f>VLOOKUP(C315,'UT - Retail'!$B:$K,8,FALSE)</f>
        <v>Fixed Income</v>
      </c>
      <c r="F315" s="82" t="str">
        <f>VLOOKUP(C315,'UT - Retail'!$B:$K,9,FALSE)</f>
        <v>Global</v>
      </c>
      <c r="G315" s="82" t="str">
        <f>VLOOKUP(C315,'UT - Retail'!$B:$K,10,FALSE)</f>
        <v>General</v>
      </c>
      <c r="H315" s="82" t="str">
        <f>VLOOKUP(C315,'UT - Retail'!$B:$N,13,FALSE)</f>
        <v>No</v>
      </c>
      <c r="I315" s="82" t="str">
        <f>VLOOKUP(C315,'UT - Retail'!$B:$Q,14,FALSE)</f>
        <v>No</v>
      </c>
      <c r="J315" s="82" t="str">
        <f>VLOOKUP(C315,'UT - Retail'!$B:$Q,11,FALSE)</f>
        <v>Yes</v>
      </c>
      <c r="K315" s="130" t="str">
        <f>VLOOKUP(C315,'UT - Retail'!$B:$P,15,FALSE)</f>
        <v>Yes</v>
      </c>
      <c r="L315" s="82" t="str">
        <f>VLOOKUP(C315,'UT - Retail'!$B:$Q,16,FALSE)</f>
        <v>Navigator</v>
      </c>
      <c r="M315" s="173" t="str">
        <f>VLOOKUP(C315,'UT - Retail'!$B:$K,6,FALSE)</f>
        <v>USD</v>
      </c>
      <c r="N315" s="173" t="str">
        <f>IFERROR(IF(MATCH(C315,'Portfolio Construction'!$AL:$AL,0),"Yes","No"),"No")</f>
        <v>No</v>
      </c>
      <c r="O315" s="173" t="str">
        <f>IFERROR(IF(MATCH(C315,'Portfolio Construction'!$AN:$AN,0),"Yes","No"),"No")</f>
        <v>No</v>
      </c>
      <c r="P315" s="173" t="str">
        <f>IFERROR(IF(MATCH(C315,'Portfolio Construction'!$AP:$AP,0),"Yes","No"),"No")</f>
        <v>No</v>
      </c>
      <c r="Q315" s="173" t="str">
        <f>IFERROR(IF(MATCH(C315,'Portfolio Construction'!$AR:$AR,0),"Yes","No"),"No")</f>
        <v>No</v>
      </c>
      <c r="R315" s="173" t="str">
        <f>IFERROR(IF(MATCH(C315,'Portfolio Construction'!$AT:$AT,0),"Yes","No"),"No")</f>
        <v>No</v>
      </c>
      <c r="S315" s="173" t="str">
        <f>IFERROR(IF(MATCH(C315,'Portfolio Construction'!$AV:$AV,0),"Yes","No"),"No")</f>
        <v>No</v>
      </c>
      <c r="T315" s="173" t="str">
        <f>IFERROR(IF(MATCH(C315,'Portfolio Construction'!$AX:$AX,0),"Yes","No"),"No")</f>
        <v>No</v>
      </c>
      <c r="U315" s="173" t="str">
        <f>IFERROR(IF(MATCH(C315,'Portfolio Construction'!$AZ:$AZ,0),"Yes","No"),"No")</f>
        <v>No</v>
      </c>
      <c r="V315" s="173" t="str">
        <f>IFERROR(IF(MATCH(C315,'Portfolio Construction'!$BB:$BB,0),"Yes","No"),"No")</f>
        <v>No</v>
      </c>
      <c r="W315" s="619">
        <f>IF(VLOOKUP($AU315,'FE Source'!$A:$W,3,FALSE)=0,"-",VLOOKUP($AU315,'FE Source'!$A:$W,3,FALSE))</f>
        <v>-4.74</v>
      </c>
      <c r="X315" s="618">
        <f>IF(VLOOKUP($AU315,'FE Source'!$A:$W,4,FALSE)=0,"-",VLOOKUP($AU315,'FE Source'!$A:$W,4,FALSE))</f>
        <v>-3.46</v>
      </c>
      <c r="Y315" s="618">
        <f>IF(VLOOKUP($AU315,'FE Source'!$A:$W,5,FALSE)=0,"-",VLOOKUP($AU315,'FE Source'!$A:$W,5,FALSE))</f>
        <v>-2.42</v>
      </c>
      <c r="Z315" s="618">
        <f>IF(VLOOKUP($AU315,'FE Source'!$A:$W,6,FALSE)=0,"-",VLOOKUP($AU315,'FE Source'!$A:$W,6,FALSE))</f>
        <v>0.31</v>
      </c>
      <c r="AA315" s="618" t="str">
        <f>IF(VLOOKUP($AU315,'FE Source'!$A:$W,7,FALSE)=0,"-",VLOOKUP($AU315,'FE Source'!$A:$W,7,FALSE))</f>
        <v>-</v>
      </c>
      <c r="AB315" s="618" t="str">
        <f>IF(VLOOKUP($AU315,'FE Source'!$A:$W,8,FALSE)=0,"-",VLOOKUP($AU315,'FE Source'!$A:$W,8,FALSE))</f>
        <v>-</v>
      </c>
      <c r="AC315" s="623" t="str">
        <f>IF(VLOOKUP($AU315,'FE Source'!$A:$W,9,FALSE)=0,"-",VLOOKUP($AU315,'FE Source'!$A:$W,9,FALSE))</f>
        <v>-</v>
      </c>
      <c r="AD315" s="147" t="str">
        <f>IF(VLOOKUP($AU315,'FE Source'!$A:$W,10,FALSE)=0,"-",VLOOKUP($AU315,'FE Source'!$A:$W,10,FALSE))</f>
        <v>-</v>
      </c>
      <c r="AE315" s="82" t="str">
        <f>IF(VLOOKUP($AU315,'FE Source'!$A:$W,11,FALSE)=0,"-",VLOOKUP($AU315,'FE Source'!$A:$W,11,FALSE))</f>
        <v>-</v>
      </c>
      <c r="AF315" s="82" t="str">
        <f>IF(VLOOKUP($AU315,'FE Source'!$A:$W,12,FALSE)=0,"-",VLOOKUP($AU315,'FE Source'!$A:$W,12,FALSE))</f>
        <v>-</v>
      </c>
      <c r="AG315" s="130" t="str">
        <f>IF(VLOOKUP($AU315,'FE Source'!$A:$W,14,FALSE)=0,"-",VLOOKUP($AU315,'FE Source'!$A:$W,14,FALSE))</f>
        <v>-</v>
      </c>
      <c r="AH315" s="173">
        <f>IF(VLOOKUP($AU315,'FE Source'!$A:$DJ,33,FALSE)=0,"-",VLOOKUP($AU315,'FE Source'!$A:$DJ,33,FALSE))</f>
        <v>159.05000000000001</v>
      </c>
      <c r="AI315" s="203" t="str">
        <f>IF(VLOOKUP($AU315,'FE Source'!$A:$Y,20,FALSE)=0,"-",VLOOKUP($AU315,'FE Source'!$A:$Y,20,FALSE))</f>
        <v>-</v>
      </c>
      <c r="AJ315" s="257" t="str">
        <f>IF(VLOOKUP($AU315,'FE Source'!$A:$DJ,34,FALSE)=0,"-",VLOOKUP($AU315,'FE Source'!$A:$DJ,34,FALSE))</f>
        <v>-</v>
      </c>
      <c r="AK315" s="257">
        <f>IF(VLOOKUP($AU315,'FE Source'!$A:$DJ,35,FALSE)=0,"-",VLOOKUP($AU315,'FE Source'!$A:$DJ,35,FALSE))</f>
        <v>537.89</v>
      </c>
      <c r="AL315" s="326" t="str">
        <f>IF(VLOOKUP($AU315,'FE Source'!$A:$Y,19,FALSE)=0,"-",VLOOKUP($AU315,'FE Source'!$A:$Y,19,FALSE))</f>
        <v>-</v>
      </c>
      <c r="AM315" s="259" t="str">
        <f>IF(VLOOKUP($AU315,'FE Source'!$A:$DJ,36,FALSE)=0,"-",VLOOKUP($AU315,'FE Source'!$A:$DJ,36,FALSE))</f>
        <v>-</v>
      </c>
      <c r="AN315" s="165">
        <f>IF(VLOOKUP($AU315,'FE Source'!$A:$W,13,FALSE)=0,"-",VLOOKUP($AU315,'FE Source'!$A:$W,13,FALSE))</f>
        <v>2536.9</v>
      </c>
      <c r="AO315" s="198">
        <f>IF(J315="no","-",IF(VLOOKUP($AU315,'FE Source'!$A:$W,15,FALSE)=0,"-",VLOOKUP($AU315,'FE Source'!$A:$W,15,FALSE)))</f>
        <v>6.82</v>
      </c>
      <c r="AP315" s="201" t="str">
        <f>IF(AO315="-","-",IF(VLOOKUP($AU315,'FE Source'!$A:$Z,21,FALSE)=0,"-",IF(VLOOKUP($AU315,'FE Source'!$A:$Z,21,FALSE)=2,"Semi-Annual",IF(VLOOKUP($AU315,'FE Source'!$A:$Z,21,FALSE)=4,"Quarterly",IF(VLOOKUP($AU315,'FE Source'!$A:$Z,21,FALSE)=12,"Monthly","Annual")))))</f>
        <v>Monthly</v>
      </c>
      <c r="AQ315" s="170">
        <f t="array" ref="AQ315">IF(VLOOKUP($AU315,'FE Source'!$A:$W,16,FALSE)=0,"-",VLOOKUP($AU315,'FE Source'!$A:$W,16,FALSE))</f>
        <v>1.1399999999999999</v>
      </c>
      <c r="AR315" s="175" t="str">
        <f>IF(VLOOKUP($AU315,'FE Source'!$A:$W,17,FALSE)=0,"-",VLOOKUP($AU315,'FE Source'!$A:$W,17,FALSE))</f>
        <v>Silver</v>
      </c>
      <c r="AS315" s="173">
        <f>IF(VLOOKUP($AU315,'FE Source'!$AN:$AS,4,FALSE)="",VLOOKUP($AU315,'FE Source'!$AN:$AS,3,FALSE),VLOOKUP($AU315,'FE Source'!$AN:$AS,4,FALSE))</f>
        <v>10.02</v>
      </c>
      <c r="AT315" s="180">
        <f>IF(VLOOKUP($AU315,'FE Source'!$AN:$AS,5,FALSE)=0,"-",VLOOKUP($AU315,'FE Source'!$AN:$AS,5,FALSE))</f>
        <v>45783</v>
      </c>
      <c r="AU315" s="163" t="s">
        <v>10739</v>
      </c>
      <c r="BE315" s="219" t="str">
        <f>IF(VLOOKUP($AU315,'FE Source'!$A:$AK,22,FALSE)=0,"-",VLOOKUP($AU315,'FE Source'!$A:$AK,22,FALSE))</f>
        <v>-</v>
      </c>
      <c r="BF315" s="219" t="str">
        <f>IF(VLOOKUP($AU315,'FE Source'!$A:$AK,23,FALSE)=0,"-",VLOOKUP($AU315,'FE Source'!$A:$AK,23,FALSE))</f>
        <v>-</v>
      </c>
      <c r="BG315" s="219" t="str">
        <f>IF(VLOOKUP($AU315,'FE Source'!$A:$AK,24,FALSE)=0,"-",VLOOKUP($AU315,'FE Source'!$A:$AK,24,FALSE))</f>
        <v>-</v>
      </c>
      <c r="BH315" s="219" t="str">
        <f>IF(VLOOKUP($AU315,'FE Source'!$A:$AK,25,FALSE)=0,"-",VLOOKUP($AU315,'FE Source'!$A:$AK,25,FALSE))</f>
        <v>-</v>
      </c>
      <c r="BI315" s="219" t="str">
        <f>IF(VLOOKUP($AU315,'FE Source'!$A:$AK,26,FALSE)=0,"-",VLOOKUP($AU315,'FE Source'!$A:$AK,26,FALSE))</f>
        <v>-</v>
      </c>
      <c r="BJ315" s="219" t="str">
        <f>IF(VLOOKUP($AU315,'FE Source'!$A:$AK,27,FALSE)=0,"-",VLOOKUP($AU315,'FE Source'!$A:$AK,27,FALSE))</f>
        <v>-</v>
      </c>
      <c r="BK315" s="219" t="str">
        <f>IF(VLOOKUP($AU315,'FE Source'!$A:$AK,28,FALSE)=0,"-",VLOOKUP($AU315,'FE Source'!$A:$AK,28,FALSE))</f>
        <v>-</v>
      </c>
      <c r="BL315" s="219" t="str">
        <f>IF(VLOOKUP($AU315,'FE Source'!$A:$AK,29,FALSE)=0,"-",VLOOKUP($AU315,'FE Source'!$A:$AK,29,FALSE))</f>
        <v>-</v>
      </c>
      <c r="BM315" s="219">
        <f>IF(VLOOKUP($AU315,'FE Source'!$A:$AK,30,FALSE)=0,"-",VLOOKUP($AU315,'FE Source'!$A:$AK,30,FALSE))</f>
        <v>8.51</v>
      </c>
      <c r="BN315" t="str">
        <f>IF(VLOOKUP($AU315,'FE Source'!$A:$AK,31,FALSE)="No Specified Index","-",IF(VLOOKUP($AU315,'FE Source'!$A:$AK,31,FALSE)=0,"-",VLOOKUP($AU315,'FE Source'!$A:$AK,31,FALSE)))</f>
        <v>-</v>
      </c>
      <c r="BO315" s="217" t="str">
        <f>IF(VLOOKUP($AU315,'FE Source'!$A:$AK,32,FALSE)=0,"-",VLOOKUP($AU315,'FE Source'!$A:$AK,32,FALSE))</f>
        <v>-</v>
      </c>
      <c r="BP315" s="18" t="str">
        <f>IF(VLOOKUP($AU315,'FE Source'!$AZ:$BC,2,FALSE)=0,"-",VLOOKUP($AU315,'FE Source'!$AZ:$BC,2,FALSE))</f>
        <v>-</v>
      </c>
      <c r="BQ315" s="18" t="str">
        <f>IF(VLOOKUP($AU315,'FE Source'!$AZ:$BC,3,FALSE)=0,"-",VLOOKUP($AU315,'FE Source'!$AZ:$BC,3,FALSE))</f>
        <v>-</v>
      </c>
      <c r="BR315" s="18" t="str">
        <f>IF(VLOOKUP($AU315,'FE Source'!$AZ:$BC,4,FALSE)=0,"-",VLOOKUP($AU315,'FE Source'!$AZ:$BC,4,FALSE))</f>
        <v>-</v>
      </c>
    </row>
    <row r="316" spans="1:70" ht="15" customHeight="1">
      <c r="A316" s="3"/>
      <c r="B316" s="159" t="str">
        <f>INDEX('UT - Retail'!$A$7:$A$1409,MATCH(AU316,'UT - Retail'!$U$7:$U$1409,0),1)</f>
        <v>Capital Group Investment Management</v>
      </c>
      <c r="C316" s="708" t="str">
        <f>INDEX('UT - Retail'!$B$7:$B$1409,MATCH(AU316,'UT - Retail'!$U$7:$U$1409,0),1)</f>
        <v>Capital International Fund - Capital Group Multi-Sector Income Fund LUX Bgdmh SGD</v>
      </c>
      <c r="D316" s="709"/>
      <c r="E316" s="150" t="str">
        <f>VLOOKUP(C316,'UT - Retail'!$B:$K,8,FALSE)</f>
        <v>Fixed Income</v>
      </c>
      <c r="F316" s="141" t="str">
        <f>VLOOKUP(C316,'UT - Retail'!$B:$K,9,FALSE)</f>
        <v>Global</v>
      </c>
      <c r="G316" s="141" t="str">
        <f>VLOOKUP(C316,'UT - Retail'!$B:$K,10,FALSE)</f>
        <v>General</v>
      </c>
      <c r="H316" s="82" t="str">
        <f>VLOOKUP(C316,'UT - Retail'!$B:$N,13,FALSE)</f>
        <v>No</v>
      </c>
      <c r="I316" s="82" t="str">
        <f>VLOOKUP(C316,'UT - Retail'!$B:$Q,14,FALSE)</f>
        <v>No</v>
      </c>
      <c r="J316" s="141" t="str">
        <f>VLOOKUP(C316,'UT - Retail'!$B:$Q,11,FALSE)</f>
        <v>Yes</v>
      </c>
      <c r="K316" s="130" t="str">
        <f>VLOOKUP(C316,'UT - Retail'!$B:$P,15,FALSE)</f>
        <v>Yes</v>
      </c>
      <c r="L316" s="82" t="str">
        <f>VLOOKUP(C316,'UT - Retail'!$B:$Q,16,FALSE)</f>
        <v>Navigator</v>
      </c>
      <c r="M316" s="173" t="str">
        <f>VLOOKUP(C316,'UT - Retail'!$B:$K,6,FALSE)</f>
        <v>SGD</v>
      </c>
      <c r="N316" s="173" t="str">
        <f>IFERROR(IF(MATCH(C316,'Portfolio Construction'!$AL:$AL,0),"Yes","No"),"No")</f>
        <v>No</v>
      </c>
      <c r="O316" s="173" t="str">
        <f>IFERROR(IF(MATCH(C316,'Portfolio Construction'!$AN:$AN,0),"Yes","No"),"No")</f>
        <v>No</v>
      </c>
      <c r="P316" s="173" t="str">
        <f>IFERROR(IF(MATCH(C316,'Portfolio Construction'!$AP:$AP,0),"Yes","No"),"No")</f>
        <v>No</v>
      </c>
      <c r="Q316" s="173" t="str">
        <f>IFERROR(IF(MATCH(C316,'Portfolio Construction'!$AR:$AR,0),"Yes","No"),"No")</f>
        <v>No</v>
      </c>
      <c r="R316" s="173" t="str">
        <f>IFERROR(IF(MATCH(C316,'Portfolio Construction'!$AT:$AT,0),"Yes","No"),"No")</f>
        <v>No</v>
      </c>
      <c r="S316" s="173" t="str">
        <f>IFERROR(IF(MATCH(C316,'Portfolio Construction'!$AV:$AV,0),"Yes","No"),"No")</f>
        <v>No</v>
      </c>
      <c r="T316" s="173" t="str">
        <f>IFERROR(IF(MATCH(C316,'Portfolio Construction'!$AX:$AX,0),"Yes","No"),"No")</f>
        <v>No</v>
      </c>
      <c r="U316" s="173" t="str">
        <f>IFERROR(IF(MATCH(C316,'Portfolio Construction'!$AZ:$AZ,0),"Yes","No"),"No")</f>
        <v>No</v>
      </c>
      <c r="V316" s="173" t="str">
        <f>IFERROR(IF(MATCH(C316,'Portfolio Construction'!$BB:$BB,0),"Yes","No"),"No")</f>
        <v>No</v>
      </c>
      <c r="W316" s="619">
        <f>IF(VLOOKUP($AU316,'FE Source'!$A:$W,3,FALSE)=0,"-",VLOOKUP($AU316,'FE Source'!$A:$W,3,FALSE))</f>
        <v>0.13</v>
      </c>
      <c r="X316" s="618">
        <f>IF(VLOOKUP($AU316,'FE Source'!$A:$W,4,FALSE)=0,"-",VLOOKUP($AU316,'FE Source'!$A:$W,4,FALSE))</f>
        <v>0.49</v>
      </c>
      <c r="Y316" s="618">
        <f>IF(VLOOKUP($AU316,'FE Source'!$A:$W,5,FALSE)=0,"-",VLOOKUP($AU316,'FE Source'!$A:$W,5,FALSE))</f>
        <v>0.2</v>
      </c>
      <c r="Z316" s="618">
        <f>IF(VLOOKUP($AU316,'FE Source'!$A:$W,6,FALSE)=0,"-",VLOOKUP($AU316,'FE Source'!$A:$W,6,FALSE))</f>
        <v>3.19</v>
      </c>
      <c r="AA316" s="618" t="str">
        <f>IF(VLOOKUP($AU316,'FE Source'!$A:$W,7,FALSE)=0,"-",VLOOKUP($AU316,'FE Source'!$A:$W,7,FALSE))</f>
        <v>-</v>
      </c>
      <c r="AB316" s="618" t="str">
        <f>IF(VLOOKUP($AU316,'FE Source'!$A:$W,8,FALSE)=0,"-",VLOOKUP($AU316,'FE Source'!$A:$W,8,FALSE))</f>
        <v>-</v>
      </c>
      <c r="AC316" s="623" t="str">
        <f>IF(VLOOKUP($AU316,'FE Source'!$A:$W,9,FALSE)=0,"-",VLOOKUP($AU316,'FE Source'!$A:$W,9,FALSE))</f>
        <v>-</v>
      </c>
      <c r="AD316" s="146" t="str">
        <f>IF(VLOOKUP($AU316,'FE Source'!$A:$W,10,FALSE)=0,"-",VLOOKUP($AU316,'FE Source'!$A:$W,10,FALSE))</f>
        <v>-</v>
      </c>
      <c r="AE316" s="82" t="str">
        <f>IF(VLOOKUP($AU316,'FE Source'!$A:$W,11,FALSE)=0,"-",VLOOKUP($AU316,'FE Source'!$A:$W,11,FALSE))</f>
        <v>-</v>
      </c>
      <c r="AF316" s="82" t="str">
        <f>IF(VLOOKUP($AU316,'FE Source'!$A:$W,12,FALSE)=0,"-",VLOOKUP($AU316,'FE Source'!$A:$W,12,FALSE))</f>
        <v>-</v>
      </c>
      <c r="AG316" s="130" t="str">
        <f>IF(VLOOKUP($AU316,'FE Source'!$A:$W,14,FALSE)=0,"-",VLOOKUP($AU316,'FE Source'!$A:$W,14,FALSE))</f>
        <v>-</v>
      </c>
      <c r="AH316" s="173">
        <f>IF(VLOOKUP($AU316,'FE Source'!$A:$DJ,33,FALSE)=0,"-",VLOOKUP($AU316,'FE Source'!$A:$DJ,33,FALSE))</f>
        <v>65.52</v>
      </c>
      <c r="AI316" s="203" t="str">
        <f>IF(VLOOKUP($AU316,'FE Source'!$A:$Y,20,FALSE)=0,"-",VLOOKUP($AU316,'FE Source'!$A:$Y,20,FALSE))</f>
        <v>-</v>
      </c>
      <c r="AJ316" s="257" t="str">
        <f>IF(VLOOKUP($AU316,'FE Source'!$A:$DJ,34,FALSE)=0,"-",VLOOKUP($AU316,'FE Source'!$A:$DJ,34,FALSE))</f>
        <v>-</v>
      </c>
      <c r="AK316" s="257">
        <f>IF(VLOOKUP($AU316,'FE Source'!$A:$DJ,35,FALSE)=0,"-",VLOOKUP($AU316,'FE Source'!$A:$DJ,35,FALSE))</f>
        <v>-159.58000000000001</v>
      </c>
      <c r="AL316" s="326" t="str">
        <f>IF(VLOOKUP($AU316,'FE Source'!$A:$Y,19,FALSE)=0,"-",VLOOKUP($AU316,'FE Source'!$A:$Y,19,FALSE))</f>
        <v>-</v>
      </c>
      <c r="AM316" s="259" t="str">
        <f>IF(VLOOKUP($AU316,'FE Source'!$A:$DJ,36,FALSE)=0,"-",VLOOKUP($AU316,'FE Source'!$A:$DJ,36,FALSE))</f>
        <v>-</v>
      </c>
      <c r="AN316" s="167">
        <f>IF(VLOOKUP($AU316,'FE Source'!$A:$W,13,FALSE)=0,"-",VLOOKUP($AU316,'FE Source'!$A:$W,13,FALSE))</f>
        <v>2536.9</v>
      </c>
      <c r="AO316" s="199">
        <f>IF(J316="no","-",IF(VLOOKUP($AU316,'FE Source'!$A:$W,15,FALSE)=0,"-",VLOOKUP($AU316,'FE Source'!$A:$W,15,FALSE)))</f>
        <v>6.88</v>
      </c>
      <c r="AP316" s="202" t="str">
        <f>IF(AO316="-","-",IF(VLOOKUP($AU316,'FE Source'!$A:$Z,21,FALSE)=0,"-",IF(VLOOKUP($AU316,'FE Source'!$A:$Z,21,FALSE)=2,"Semi-Annual",IF(VLOOKUP($AU316,'FE Source'!$A:$Z,21,FALSE)=4,"Quarterly",IF(VLOOKUP($AU316,'FE Source'!$A:$Z,21,FALSE)=12,"Monthly","Annual")))))</f>
        <v>Monthly</v>
      </c>
      <c r="AQ316" s="170">
        <f t="array" ref="AQ316">IF(VLOOKUP($AU316,'FE Source'!$A:$W,16,FALSE)=0,"-",VLOOKUP($AU316,'FE Source'!$A:$W,16,FALSE))</f>
        <v>1.1399999999999999</v>
      </c>
      <c r="AR316" s="176" t="str">
        <f>IF(VLOOKUP($AU316,'FE Source'!$A:$W,17,FALSE)=0,"-",VLOOKUP($AU316,'FE Source'!$A:$W,17,FALSE))</f>
        <v>-</v>
      </c>
      <c r="AS316" s="174">
        <f>IF(VLOOKUP($AU316,'FE Source'!$AN:$AS,4,FALSE)="",VLOOKUP($AU316,'FE Source'!$AN:$AS,3,FALSE),VLOOKUP($AU316,'FE Source'!$AN:$AS,4,FALSE))</f>
        <v>13</v>
      </c>
      <c r="AT316" s="179">
        <f>IF(VLOOKUP($AU316,'FE Source'!$AN:$AS,5,FALSE)=0,"-",VLOOKUP($AU316,'FE Source'!$AN:$AS,5,FALSE))</f>
        <v>45783</v>
      </c>
      <c r="AU316" s="177" t="s">
        <v>10740</v>
      </c>
      <c r="BE316" s="219" t="str">
        <f>IF(VLOOKUP($AU316,'FE Source'!$A:$AK,22,FALSE)=0,"-",VLOOKUP($AU316,'FE Source'!$A:$AK,22,FALSE))</f>
        <v>-</v>
      </c>
      <c r="BF316" s="219" t="str">
        <f>IF(VLOOKUP($AU316,'FE Source'!$A:$AK,23,FALSE)=0,"-",VLOOKUP($AU316,'FE Source'!$A:$AK,23,FALSE))</f>
        <v>-</v>
      </c>
      <c r="BG316" s="219" t="str">
        <f>IF(VLOOKUP($AU316,'FE Source'!$A:$AK,24,FALSE)=0,"-",VLOOKUP($AU316,'FE Source'!$A:$AK,24,FALSE))</f>
        <v>-</v>
      </c>
      <c r="BH316" s="219" t="str">
        <f>IF(VLOOKUP($AU316,'FE Source'!$A:$AK,25,FALSE)=0,"-",VLOOKUP($AU316,'FE Source'!$A:$AK,25,FALSE))</f>
        <v>-</v>
      </c>
      <c r="BI316" s="219" t="str">
        <f>IF(VLOOKUP($AU316,'FE Source'!$A:$AK,26,FALSE)=0,"-",VLOOKUP($AU316,'FE Source'!$A:$AK,26,FALSE))</f>
        <v>-</v>
      </c>
      <c r="BJ316" s="219" t="str">
        <f>IF(VLOOKUP($AU316,'FE Source'!$A:$AK,27,FALSE)=0,"-",VLOOKUP($AU316,'FE Source'!$A:$AK,27,FALSE))</f>
        <v>-</v>
      </c>
      <c r="BK316" s="219" t="str">
        <f>IF(VLOOKUP($AU316,'FE Source'!$A:$AK,28,FALSE)=0,"-",VLOOKUP($AU316,'FE Source'!$A:$AK,28,FALSE))</f>
        <v>-</v>
      </c>
      <c r="BL316" s="219" t="str">
        <f>IF(VLOOKUP($AU316,'FE Source'!$A:$AK,29,FALSE)=0,"-",VLOOKUP($AU316,'FE Source'!$A:$AK,29,FALSE))</f>
        <v>-</v>
      </c>
      <c r="BM316" s="219">
        <f>IF(VLOOKUP($AU316,'FE Source'!$A:$AK,30,FALSE)=0,"-",VLOOKUP($AU316,'FE Source'!$A:$AK,30,FALSE))</f>
        <v>8.65</v>
      </c>
      <c r="BN316" t="str">
        <f>IF(VLOOKUP($AU316,'FE Source'!$A:$AK,31,FALSE)="No Specified Index","-",IF(VLOOKUP($AU316,'FE Source'!$A:$AK,31,FALSE)=0,"-",VLOOKUP($AU316,'FE Source'!$A:$AK,31,FALSE)))</f>
        <v>-</v>
      </c>
      <c r="BO316" s="217" t="str">
        <f>IF(VLOOKUP($AU316,'FE Source'!$A:$AK,32,FALSE)=0,"-",VLOOKUP($AU316,'FE Source'!$A:$AK,32,FALSE))</f>
        <v>-</v>
      </c>
      <c r="BP316" s="18" t="str">
        <f>IF(VLOOKUP($AU316,'FE Source'!$AZ:$BC,2,FALSE)=0,"-",VLOOKUP($AU316,'FE Source'!$AZ:$BC,2,FALSE))</f>
        <v>-</v>
      </c>
      <c r="BQ316" s="18" t="str">
        <f>IF(VLOOKUP($AU316,'FE Source'!$AZ:$BC,3,FALSE)=0,"-",VLOOKUP($AU316,'FE Source'!$AZ:$BC,3,FALSE))</f>
        <v>-</v>
      </c>
      <c r="BR316" s="18" t="str">
        <f>IF(VLOOKUP($AU316,'FE Source'!$AZ:$BC,4,FALSE)=0,"-",VLOOKUP($AU316,'FE Source'!$AZ:$BC,4,FALSE))</f>
        <v>-</v>
      </c>
    </row>
    <row r="317" spans="1:70" ht="15" customHeight="1">
      <c r="A317" s="3"/>
      <c r="B317" s="159" t="str">
        <f>INDEX('UT - Retail'!$A$7:$A$1409,MATCH(AU317,'UT - Retail'!$U$7:$U$1409,0),1)</f>
        <v>Capital Group Investment Management</v>
      </c>
      <c r="C317" s="710" t="str">
        <f>INDEX('UT - Retail'!$B$7:$B$1409,MATCH(AU317,'UT - Retail'!$U$7:$U$1409,0),1)</f>
        <v>Capital International Fund - Capital Group Multi-Sector Income Fund LUX Bh SGD</v>
      </c>
      <c r="D317" s="711"/>
      <c r="E317" s="147" t="str">
        <f>VLOOKUP(C317,'UT - Retail'!$B:$K,8,FALSE)</f>
        <v>Fixed Income</v>
      </c>
      <c r="F317" s="82" t="str">
        <f>VLOOKUP(C317,'UT - Retail'!$B:$K,9,FALSE)</f>
        <v>Global</v>
      </c>
      <c r="G317" s="82" t="str">
        <f>VLOOKUP(C317,'UT - Retail'!$B:$K,10,FALSE)</f>
        <v>General</v>
      </c>
      <c r="H317" s="82" t="str">
        <f>VLOOKUP(C317,'UT - Retail'!$B:$N,13,FALSE)</f>
        <v>No</v>
      </c>
      <c r="I317" s="82" t="str">
        <f>VLOOKUP(C317,'UT - Retail'!$B:$Q,14,FALSE)</f>
        <v>No</v>
      </c>
      <c r="J317" s="82" t="str">
        <f>VLOOKUP(C317,'UT - Retail'!$B:$Q,11,FALSE)</f>
        <v>No</v>
      </c>
      <c r="K317" s="130" t="str">
        <f>VLOOKUP(C317,'UT - Retail'!$B:$P,15,FALSE)</f>
        <v>Yes</v>
      </c>
      <c r="L317" s="82" t="str">
        <f>VLOOKUP(C317,'UT - Retail'!$B:$Q,16,FALSE)</f>
        <v>Navigator</v>
      </c>
      <c r="M317" s="173" t="str">
        <f>VLOOKUP(C317,'UT - Retail'!$B:$K,6,FALSE)</f>
        <v>SGD</v>
      </c>
      <c r="N317" s="173" t="str">
        <f>IFERROR(IF(MATCH(C317,'Portfolio Construction'!$AL:$AL,0),"Yes","No"),"No")</f>
        <v>No</v>
      </c>
      <c r="O317" s="173" t="str">
        <f>IFERROR(IF(MATCH(C317,'Portfolio Construction'!$AN:$AN,0),"Yes","No"),"No")</f>
        <v>No</v>
      </c>
      <c r="P317" s="173" t="str">
        <f>IFERROR(IF(MATCH(C317,'Portfolio Construction'!$AP:$AP,0),"Yes","No"),"No")</f>
        <v>No</v>
      </c>
      <c r="Q317" s="173" t="str">
        <f>IFERROR(IF(MATCH(C317,'Portfolio Construction'!$AR:$AR,0),"Yes","No"),"No")</f>
        <v>No</v>
      </c>
      <c r="R317" s="173" t="str">
        <f>IFERROR(IF(MATCH(C317,'Portfolio Construction'!$AT:$AT,0),"Yes","No"),"No")</f>
        <v>No</v>
      </c>
      <c r="S317" s="173" t="str">
        <f>IFERROR(IF(MATCH(C317,'Portfolio Construction'!$AV:$AV,0),"Yes","No"),"No")</f>
        <v>No</v>
      </c>
      <c r="T317" s="173" t="str">
        <f>IFERROR(IF(MATCH(C317,'Portfolio Construction'!$AX:$AX,0),"Yes","No"),"No")</f>
        <v>No</v>
      </c>
      <c r="U317" s="173" t="str">
        <f>IFERROR(IF(MATCH(C317,'Portfolio Construction'!$AZ:$AZ,0),"Yes","No"),"No")</f>
        <v>No</v>
      </c>
      <c r="V317" s="173" t="str">
        <f>IFERROR(IF(MATCH(C317,'Portfolio Construction'!$BB:$BB,0),"Yes","No"),"No")</f>
        <v>No</v>
      </c>
      <c r="W317" s="619">
        <f>IF(VLOOKUP($AU317,'FE Source'!$A:$W,3,FALSE)=0,"-",VLOOKUP($AU317,'FE Source'!$A:$W,3,FALSE))</f>
        <v>0.13</v>
      </c>
      <c r="X317" s="618">
        <f>IF(VLOOKUP($AU317,'FE Source'!$A:$W,4,FALSE)=0,"-",VLOOKUP($AU317,'FE Source'!$A:$W,4,FALSE))</f>
        <v>0.4</v>
      </c>
      <c r="Y317" s="618">
        <f>IF(VLOOKUP($AU317,'FE Source'!$A:$W,5,FALSE)=0,"-",VLOOKUP($AU317,'FE Source'!$A:$W,5,FALSE))</f>
        <v>0.13</v>
      </c>
      <c r="Z317" s="618">
        <f>IF(VLOOKUP($AU317,'FE Source'!$A:$W,6,FALSE)=0,"-",VLOOKUP($AU317,'FE Source'!$A:$W,6,FALSE))</f>
        <v>3.2</v>
      </c>
      <c r="AA317" s="618" t="str">
        <f>IF(VLOOKUP($AU317,'FE Source'!$A:$W,7,FALSE)=0,"-",VLOOKUP($AU317,'FE Source'!$A:$W,7,FALSE))</f>
        <v>-</v>
      </c>
      <c r="AB317" s="618" t="str">
        <f>IF(VLOOKUP($AU317,'FE Source'!$A:$W,8,FALSE)=0,"-",VLOOKUP($AU317,'FE Source'!$A:$W,8,FALSE))</f>
        <v>-</v>
      </c>
      <c r="AC317" s="623" t="str">
        <f>IF(VLOOKUP($AU317,'FE Source'!$A:$W,9,FALSE)=0,"-",VLOOKUP($AU317,'FE Source'!$A:$W,9,FALSE))</f>
        <v>-</v>
      </c>
      <c r="AD317" s="147" t="str">
        <f>IF(VLOOKUP($AU317,'FE Source'!$A:$W,10,FALSE)=0,"-",VLOOKUP($AU317,'FE Source'!$A:$W,10,FALSE))</f>
        <v>-</v>
      </c>
      <c r="AE317" s="82" t="str">
        <f>IF(VLOOKUP($AU317,'FE Source'!$A:$W,11,FALSE)=0,"-",VLOOKUP($AU317,'FE Source'!$A:$W,11,FALSE))</f>
        <v>-</v>
      </c>
      <c r="AF317" s="82" t="str">
        <f>IF(VLOOKUP($AU317,'FE Source'!$A:$W,12,FALSE)=0,"-",VLOOKUP($AU317,'FE Source'!$A:$W,12,FALSE))</f>
        <v>-</v>
      </c>
      <c r="AG317" s="130" t="str">
        <f>IF(VLOOKUP($AU317,'FE Source'!$A:$W,14,FALSE)=0,"-",VLOOKUP($AU317,'FE Source'!$A:$W,14,FALSE))</f>
        <v>-</v>
      </c>
      <c r="AH317" s="173">
        <f>IF(VLOOKUP($AU317,'FE Source'!$A:$DJ,33,FALSE)=0,"-",VLOOKUP($AU317,'FE Source'!$A:$DJ,33,FALSE))</f>
        <v>67.069999999999993</v>
      </c>
      <c r="AI317" s="203" t="str">
        <f>IF(VLOOKUP($AU317,'FE Source'!$A:$Y,20,FALSE)=0,"-",VLOOKUP($AU317,'FE Source'!$A:$Y,20,FALSE))</f>
        <v>-</v>
      </c>
      <c r="AJ317" s="257" t="str">
        <f>IF(VLOOKUP($AU317,'FE Source'!$A:$DJ,34,FALSE)=0,"-",VLOOKUP($AU317,'FE Source'!$A:$DJ,34,FALSE))</f>
        <v>-</v>
      </c>
      <c r="AK317" s="257">
        <f>IF(VLOOKUP($AU317,'FE Source'!$A:$DJ,35,FALSE)=0,"-",VLOOKUP($AU317,'FE Source'!$A:$DJ,35,FALSE))</f>
        <v>-156.57</v>
      </c>
      <c r="AL317" s="326" t="str">
        <f>IF(VLOOKUP($AU317,'FE Source'!$A:$Y,19,FALSE)=0,"-",VLOOKUP($AU317,'FE Source'!$A:$Y,19,FALSE))</f>
        <v>-</v>
      </c>
      <c r="AM317" s="259" t="str">
        <f>IF(VLOOKUP($AU317,'FE Source'!$A:$DJ,36,FALSE)=0,"-",VLOOKUP($AU317,'FE Source'!$A:$DJ,36,FALSE))</f>
        <v>-</v>
      </c>
      <c r="AN317" s="165">
        <f>IF(VLOOKUP($AU317,'FE Source'!$A:$W,13,FALSE)=0,"-",VLOOKUP($AU317,'FE Source'!$A:$W,13,FALSE))</f>
        <v>2536.9</v>
      </c>
      <c r="AO317" s="198" t="str">
        <f>IF(J317="no","-",IF(VLOOKUP($AU317,'FE Source'!$A:$W,15,FALSE)=0,"-",VLOOKUP($AU317,'FE Source'!$A:$W,15,FALSE)))</f>
        <v>-</v>
      </c>
      <c r="AP317" s="201" t="str">
        <f>IF(AO317="-","-",IF(VLOOKUP($AU317,'FE Source'!$A:$Z,21,FALSE)=0,"-",IF(VLOOKUP($AU317,'FE Source'!$A:$Z,21,FALSE)=2,"Semi-Annual",IF(VLOOKUP($AU317,'FE Source'!$A:$Z,21,FALSE)=4,"Quarterly",IF(VLOOKUP($AU317,'FE Source'!$A:$Z,21,FALSE)=12,"Monthly","Annual")))))</f>
        <v>-</v>
      </c>
      <c r="AQ317" s="170">
        <f t="array" ref="AQ317">IF(VLOOKUP($AU317,'FE Source'!$A:$W,16,FALSE)=0,"-",VLOOKUP($AU317,'FE Source'!$A:$W,16,FALSE))</f>
        <v>1.1399999999999999</v>
      </c>
      <c r="AR317" s="175" t="str">
        <f>IF(VLOOKUP($AU317,'FE Source'!$A:$W,17,FALSE)=0,"-",VLOOKUP($AU317,'FE Source'!$A:$W,17,FALSE))</f>
        <v>-</v>
      </c>
      <c r="AS317" s="173">
        <f>IF(VLOOKUP($AU317,'FE Source'!$AN:$AS,4,FALSE)="",VLOOKUP($AU317,'FE Source'!$AN:$AS,3,FALSE),VLOOKUP($AU317,'FE Source'!$AN:$AS,4,FALSE))</f>
        <v>15.18</v>
      </c>
      <c r="AT317" s="180">
        <f>IF(VLOOKUP($AU317,'FE Source'!$AN:$AS,5,FALSE)=0,"-",VLOOKUP($AU317,'FE Source'!$AN:$AS,5,FALSE))</f>
        <v>45783</v>
      </c>
      <c r="AU317" s="163" t="s">
        <v>10741</v>
      </c>
      <c r="BE317" s="219" t="str">
        <f>IF(VLOOKUP($AU317,'FE Source'!$A:$AK,22,FALSE)=0,"-",VLOOKUP($AU317,'FE Source'!$A:$AK,22,FALSE))</f>
        <v>-</v>
      </c>
      <c r="BF317" s="219" t="str">
        <f>IF(VLOOKUP($AU317,'FE Source'!$A:$AK,23,FALSE)=0,"-",VLOOKUP($AU317,'FE Source'!$A:$AK,23,FALSE))</f>
        <v>-</v>
      </c>
      <c r="BG317" s="219" t="str">
        <f>IF(VLOOKUP($AU317,'FE Source'!$A:$AK,24,FALSE)=0,"-",VLOOKUP($AU317,'FE Source'!$A:$AK,24,FALSE))</f>
        <v>-</v>
      </c>
      <c r="BH317" s="219" t="str">
        <f>IF(VLOOKUP($AU317,'FE Source'!$A:$AK,25,FALSE)=0,"-",VLOOKUP($AU317,'FE Source'!$A:$AK,25,FALSE))</f>
        <v>-</v>
      </c>
      <c r="BI317" s="219" t="str">
        <f>IF(VLOOKUP($AU317,'FE Source'!$A:$AK,26,FALSE)=0,"-",VLOOKUP($AU317,'FE Source'!$A:$AK,26,FALSE))</f>
        <v>-</v>
      </c>
      <c r="BJ317" s="219" t="str">
        <f>IF(VLOOKUP($AU317,'FE Source'!$A:$AK,27,FALSE)=0,"-",VLOOKUP($AU317,'FE Source'!$A:$AK,27,FALSE))</f>
        <v>-</v>
      </c>
      <c r="BK317" s="219" t="str">
        <f>IF(VLOOKUP($AU317,'FE Source'!$A:$AK,28,FALSE)=0,"-",VLOOKUP($AU317,'FE Source'!$A:$AK,28,FALSE))</f>
        <v>-</v>
      </c>
      <c r="BL317" s="219" t="str">
        <f>IF(VLOOKUP($AU317,'FE Source'!$A:$AK,29,FALSE)=0,"-",VLOOKUP($AU317,'FE Source'!$A:$AK,29,FALSE))</f>
        <v>-</v>
      </c>
      <c r="BM317" s="219" t="str">
        <f>IF(VLOOKUP($AU317,'FE Source'!$A:$AK,30,FALSE)=0,"-",VLOOKUP($AU317,'FE Source'!$A:$AK,30,FALSE))</f>
        <v>-</v>
      </c>
      <c r="BN317" t="str">
        <f>IF(VLOOKUP($AU317,'FE Source'!$A:$AK,31,FALSE)="No Specified Index","-",IF(VLOOKUP($AU317,'FE Source'!$A:$AK,31,FALSE)=0,"-",VLOOKUP($AU317,'FE Source'!$A:$AK,31,FALSE)))</f>
        <v>-</v>
      </c>
      <c r="BO317" s="217">
        <f>IF(VLOOKUP($AU317,'FE Source'!$A:$AK,32,FALSE)=0,"-",VLOOKUP($AU317,'FE Source'!$A:$AK,32,FALSE))</f>
        <v>44986</v>
      </c>
      <c r="BP317" s="18" t="str">
        <f>IF(VLOOKUP($AU317,'FE Source'!$AZ:$BC,2,FALSE)=0,"-",VLOOKUP($AU317,'FE Source'!$AZ:$BC,2,FALSE))</f>
        <v>-</v>
      </c>
      <c r="BQ317" s="18" t="str">
        <f>IF(VLOOKUP($AU317,'FE Source'!$AZ:$BC,3,FALSE)=0,"-",VLOOKUP($AU317,'FE Source'!$AZ:$BC,3,FALSE))</f>
        <v>-</v>
      </c>
      <c r="BR317" s="18" t="str">
        <f>IF(VLOOKUP($AU317,'FE Source'!$AZ:$BC,4,FALSE)=0,"-",VLOOKUP($AU317,'FE Source'!$AZ:$BC,4,FALSE))</f>
        <v>-</v>
      </c>
    </row>
    <row r="318" spans="1:70" ht="15" customHeight="1">
      <c r="A318" s="3"/>
      <c r="B318" s="159" t="str">
        <f>INDEX('UT - Retail'!$A$7:$A$1409,MATCH(AU318,'UT - Retail'!$U$7:$U$1409,0),1)</f>
        <v xml:space="preserve">Dimensional Fund Advisors </v>
      </c>
      <c r="C318" s="710" t="str">
        <f>INDEX('UT - Retail'!$B$7:$B$1409,MATCH(AU318,'UT - Retail'!$U$7:$U$1409,0),1)</f>
        <v>Dimensional Emerging Markets Large Cap Core Equity Acc GBP</v>
      </c>
      <c r="D318" s="711"/>
      <c r="E318" s="147" t="str">
        <f>VLOOKUP(C318,'UT - Retail'!$B:$K,8,FALSE)</f>
        <v>Equities</v>
      </c>
      <c r="F318" s="82" t="str">
        <f>VLOOKUP(C318,'UT - Retail'!$B:$K,9,FALSE)</f>
        <v>Emerging Markets</v>
      </c>
      <c r="G318" s="82" t="str">
        <f>VLOOKUP(C318,'UT - Retail'!$B:$K,10,FALSE)</f>
        <v>General</v>
      </c>
      <c r="H318" s="82" t="str">
        <f>VLOOKUP(C318,'UT - Retail'!$B:$N,13,FALSE)</f>
        <v>No</v>
      </c>
      <c r="I318" s="82" t="str">
        <f>VLOOKUP(C318,'UT - Retail'!$B:$Q,14,FALSE)</f>
        <v>No</v>
      </c>
      <c r="J318" s="82" t="str">
        <f>VLOOKUP(C318,'UT - Retail'!$B:$Q,11,FALSE)</f>
        <v>No</v>
      </c>
      <c r="K318" s="130" t="str">
        <f>VLOOKUP(C318,'UT - Retail'!$B:$P,15,FALSE)</f>
        <v>No</v>
      </c>
      <c r="L318" s="82" t="str">
        <f>VLOOKUP(C318,'UT - Retail'!$B:$Q,16,FALSE)</f>
        <v>iFast</v>
      </c>
      <c r="M318" s="173" t="str">
        <f>VLOOKUP(C318,'UT - Retail'!$B:$K,6,FALSE)</f>
        <v>GBP</v>
      </c>
      <c r="N318" s="173" t="str">
        <f>IFERROR(IF(MATCH(C318,'Portfolio Construction'!$AL:$AL,0),"Yes","No"),"No")</f>
        <v>Yes</v>
      </c>
      <c r="O318" s="173" t="str">
        <f>IFERROR(IF(MATCH(C318,'Portfolio Construction'!$AN:$AN,0),"Yes","No"),"No")</f>
        <v>No</v>
      </c>
      <c r="P318" s="173" t="str">
        <f>IFERROR(IF(MATCH(C318,'Portfolio Construction'!$AP:$AP,0),"Yes","No"),"No")</f>
        <v>No</v>
      </c>
      <c r="Q318" s="173" t="str">
        <f>IFERROR(IF(MATCH(C318,'Portfolio Construction'!$AR:$AR,0),"Yes","No"),"No")</f>
        <v>No</v>
      </c>
      <c r="R318" s="173" t="str">
        <f>IFERROR(IF(MATCH(C318,'Portfolio Construction'!$AT:$AT,0),"Yes","No"),"No")</f>
        <v>No</v>
      </c>
      <c r="S318" s="173" t="str">
        <f>IFERROR(IF(MATCH(C318,'Portfolio Construction'!$AV:$AV,0),"Yes","No"),"No")</f>
        <v>No</v>
      </c>
      <c r="T318" s="173" t="str">
        <f>IFERROR(IF(MATCH(C318,'Portfolio Construction'!$AX:$AX,0),"Yes","No"),"No")</f>
        <v>No</v>
      </c>
      <c r="U318" s="173" t="str">
        <f>IFERROR(IF(MATCH(C318,'Portfolio Construction'!$AZ:$AZ,0),"Yes","No"),"No")</f>
        <v>No</v>
      </c>
      <c r="V318" s="173" t="str">
        <f>IFERROR(IF(MATCH(C318,'Portfolio Construction'!$BB:$BB,0),"Yes","No"),"No")</f>
        <v>No</v>
      </c>
      <c r="W318" s="619">
        <f>IF(VLOOKUP($AU318,'FE Source'!$A:$W,3,FALSE)=0,"-",VLOOKUP($AU318,'FE Source'!$A:$W,3,FALSE))</f>
        <v>-0.37</v>
      </c>
      <c r="X318" s="618">
        <f>IF(VLOOKUP($AU318,'FE Source'!$A:$W,4,FALSE)=0,"-",VLOOKUP($AU318,'FE Source'!$A:$W,4,FALSE))</f>
        <v>4.38</v>
      </c>
      <c r="Y318" s="618">
        <f>IF(VLOOKUP($AU318,'FE Source'!$A:$W,5,FALSE)=0,"-",VLOOKUP($AU318,'FE Source'!$A:$W,5,FALSE))</f>
        <v>-2.04</v>
      </c>
      <c r="Z318" s="618">
        <f>IF(VLOOKUP($AU318,'FE Source'!$A:$W,6,FALSE)=0,"-",VLOOKUP($AU318,'FE Source'!$A:$W,6,FALSE))</f>
        <v>2.76</v>
      </c>
      <c r="AA318" s="618">
        <f>IF(VLOOKUP($AU318,'FE Source'!$A:$W,7,FALSE)=0,"-",VLOOKUP($AU318,'FE Source'!$A:$W,7,FALSE))</f>
        <v>3.58</v>
      </c>
      <c r="AB318" s="618">
        <f>IF(VLOOKUP($AU318,'FE Source'!$A:$W,8,FALSE)=0,"-",VLOOKUP($AU318,'FE Source'!$A:$W,8,FALSE))</f>
        <v>7.82</v>
      </c>
      <c r="AC318" s="623" t="str">
        <f>IF(VLOOKUP($AU318,'FE Source'!$A:$W,9,FALSE)=0,"-",VLOOKUP($AU318,'FE Source'!$A:$W,9,FALSE))</f>
        <v>-</v>
      </c>
      <c r="AD318" s="147">
        <f>IF(VLOOKUP($AU318,'FE Source'!$A:$W,10,FALSE)=0,"-",VLOOKUP($AU318,'FE Source'!$A:$W,10,FALSE))</f>
        <v>1.1399999999999999</v>
      </c>
      <c r="AE318" s="82">
        <f>IF(VLOOKUP($AU318,'FE Source'!$A:$W,11,FALSE)=0,"-",VLOOKUP($AU318,'FE Source'!$A:$W,11,FALSE))</f>
        <v>13.71</v>
      </c>
      <c r="AF318" s="82" t="str">
        <f>IF(VLOOKUP($AU318,'FE Source'!$A:$W,12,FALSE)=0,"-",VLOOKUP($AU318,'FE Source'!$A:$W,12,FALSE))</f>
        <v>-</v>
      </c>
      <c r="AG318" s="130">
        <f>IF(VLOOKUP($AU318,'FE Source'!$A:$W,14,FALSE)=0,"-",VLOOKUP($AU318,'FE Source'!$A:$W,14,FALSE))</f>
        <v>-19.03</v>
      </c>
      <c r="AH318" s="173">
        <f>IF(VLOOKUP($AU318,'FE Source'!$A:$DJ,33,FALSE)=0,"-",VLOOKUP($AU318,'FE Source'!$A:$DJ,33,FALSE))</f>
        <v>117.13</v>
      </c>
      <c r="AI318" s="203">
        <f>IF(VLOOKUP($AU318,'FE Source'!$A:$Y,20,FALSE)=0,"-",VLOOKUP($AU318,'FE Source'!$A:$Y,20,FALSE))</f>
        <v>117.26</v>
      </c>
      <c r="AJ318" s="257">
        <f>IF(VLOOKUP($AU318,'FE Source'!$A:$DJ,34,FALSE)=0,"-",VLOOKUP($AU318,'FE Source'!$A:$DJ,34,FALSE))</f>
        <v>110.51</v>
      </c>
      <c r="AK318" s="257">
        <f>IF(VLOOKUP($AU318,'FE Source'!$A:$DJ,35,FALSE)=0,"-",VLOOKUP($AU318,'FE Source'!$A:$DJ,35,FALSE))</f>
        <v>113.13</v>
      </c>
      <c r="AL318" s="326">
        <f>IF(VLOOKUP($AU318,'FE Source'!$A:$Y,19,FALSE)=0,"-",VLOOKUP($AU318,'FE Source'!$A:$Y,19,FALSE))</f>
        <v>104.51</v>
      </c>
      <c r="AM318" s="259">
        <f>IF(VLOOKUP($AU318,'FE Source'!$A:$DJ,36,FALSE)=0,"-",VLOOKUP($AU318,'FE Source'!$A:$DJ,36,FALSE))</f>
        <v>90.9</v>
      </c>
      <c r="AN318" s="165">
        <f>IF(VLOOKUP($AU318,'FE Source'!$A:$W,13,FALSE)=0,"-",VLOOKUP($AU318,'FE Source'!$A:$W,13,FALSE))</f>
        <v>1237.3</v>
      </c>
      <c r="AO318" s="198" t="str">
        <f>IF(J318="no","-",IF(VLOOKUP($AU318,'FE Source'!$A:$W,15,FALSE)=0,"-",VLOOKUP($AU318,'FE Source'!$A:$W,15,FALSE)))</f>
        <v>-</v>
      </c>
      <c r="AP318" s="201" t="str">
        <f>IF(AO318="-","-",IF(VLOOKUP($AU318,'FE Source'!$A:$Z,21,FALSE)=0,"-",IF(VLOOKUP($AU318,'FE Source'!$A:$Z,21,FALSE)=2,"Semi-Annual",IF(VLOOKUP($AU318,'FE Source'!$A:$Z,21,FALSE)=4,"Quarterly",IF(VLOOKUP($AU318,'FE Source'!$A:$Z,21,FALSE)=12,"Monthly","Annual")))))</f>
        <v>-</v>
      </c>
      <c r="AQ318" s="170">
        <f t="array" ref="AQ318">IF(VLOOKUP($AU318,'FE Source'!$A:$W,16,FALSE)=0,"-",VLOOKUP($AU318,'FE Source'!$A:$W,16,FALSE))</f>
        <v>0.37</v>
      </c>
      <c r="AR318" s="175" t="str">
        <f>IF(VLOOKUP($AU318,'FE Source'!$A:$W,17,FALSE)=0,"-",VLOOKUP($AU318,'FE Source'!$A:$W,17,FALSE))</f>
        <v>Bronze</v>
      </c>
      <c r="AS318" s="173">
        <f>IF(VLOOKUP($AU318,'FE Source'!$AN:$AS,4,FALSE)="",VLOOKUP($AU318,'FE Source'!$AN:$AS,3,FALSE),VLOOKUP($AU318,'FE Source'!$AN:$AS,4,FALSE))</f>
        <v>12.47</v>
      </c>
      <c r="AT318" s="179">
        <f>IF(VLOOKUP($AU318,'FE Source'!$AN:$AS,5,FALSE)=0,"-",VLOOKUP($AU318,'FE Source'!$AN:$AS,5,FALSE))</f>
        <v>45783</v>
      </c>
      <c r="AU318" s="163" t="s">
        <v>4856</v>
      </c>
      <c r="BE318" s="219" t="str">
        <f>IF(VLOOKUP($AU318,'FE Source'!$A:$AK,22,FALSE)=0,"-",VLOOKUP($AU318,'FE Source'!$A:$AK,22,FALSE))</f>
        <v>-</v>
      </c>
      <c r="BF318" s="219" t="str">
        <f>IF(VLOOKUP($AU318,'FE Source'!$A:$AK,23,FALSE)=0,"-",VLOOKUP($AU318,'FE Source'!$A:$AK,23,FALSE))</f>
        <v>-</v>
      </c>
      <c r="BG318" s="219" t="str">
        <f>IF(VLOOKUP($AU318,'FE Source'!$A:$AK,24,FALSE)=0,"-",VLOOKUP($AU318,'FE Source'!$A:$AK,24,FALSE))</f>
        <v>-</v>
      </c>
      <c r="BH318" s="219" t="str">
        <f>IF(VLOOKUP($AU318,'FE Source'!$A:$AK,25,FALSE)=0,"-",VLOOKUP($AU318,'FE Source'!$A:$AK,25,FALSE))</f>
        <v>-</v>
      </c>
      <c r="BI318" s="219">
        <f>IF(VLOOKUP($AU318,'FE Source'!$A:$AK,26,FALSE)=0,"-",VLOOKUP($AU318,'FE Source'!$A:$AK,26,FALSE))</f>
        <v>15.4</v>
      </c>
      <c r="BJ318" s="219">
        <f>IF(VLOOKUP($AU318,'FE Source'!$A:$AK,27,FALSE)=0,"-",VLOOKUP($AU318,'FE Source'!$A:$AK,27,FALSE))</f>
        <v>8.34</v>
      </c>
      <c r="BK318" s="219">
        <f>IF(VLOOKUP($AU318,'FE Source'!$A:$AK,28,FALSE)=0,"-",VLOOKUP($AU318,'FE Source'!$A:$AK,28,FALSE))</f>
        <v>7.81</v>
      </c>
      <c r="BL318" s="219">
        <f>IF(VLOOKUP($AU318,'FE Source'!$A:$AK,29,FALSE)=0,"-",VLOOKUP($AU318,'FE Source'!$A:$AK,29,FALSE))</f>
        <v>-17.170000000000002</v>
      </c>
      <c r="BM318" s="219">
        <f>IF(VLOOKUP($AU318,'FE Source'!$A:$AK,30,FALSE)=0,"-",VLOOKUP($AU318,'FE Source'!$A:$AK,30,FALSE))</f>
        <v>11.66</v>
      </c>
      <c r="BN318" t="str">
        <f>IF(VLOOKUP($AU318,'FE Source'!$A:$AK,31,FALSE)="No Specified Index","-",IF(VLOOKUP($AU318,'FE Source'!$A:$AK,31,FALSE)=0,"-",VLOOKUP($AU318,'FE Source'!$A:$AK,31,FALSE)))</f>
        <v>MSCI Emerging Markets</v>
      </c>
      <c r="BO318" s="217">
        <f>IF(VLOOKUP($AU318,'FE Source'!$A:$AK,32,FALSE)=0,"-",VLOOKUP($AU318,'FE Source'!$A:$AK,32,FALSE))</f>
        <v>43137</v>
      </c>
      <c r="BP318" s="18" t="str">
        <f>IF(VLOOKUP($AU318,'FE Source'!$AZ:$BC,2,FALSE)=0,"-",VLOOKUP($AU318,'FE Source'!$AZ:$BC,2,FALSE))</f>
        <v>-</v>
      </c>
      <c r="BQ318" s="18" t="str">
        <f>IF(VLOOKUP($AU318,'FE Source'!$AZ:$BC,3,FALSE)=0,"-",VLOOKUP($AU318,'FE Source'!$AZ:$BC,3,FALSE))</f>
        <v>-</v>
      </c>
      <c r="BR318" s="18" t="str">
        <f>IF(VLOOKUP($AU318,'FE Source'!$AZ:$BC,4,FALSE)=0,"-",VLOOKUP($AU318,'FE Source'!$AZ:$BC,4,FALSE))</f>
        <v>-</v>
      </c>
    </row>
    <row r="319" spans="1:70" ht="15" customHeight="1">
      <c r="A319" s="3"/>
      <c r="B319" s="159" t="str">
        <f>INDEX('UT - Retail'!$A$7:$A$1409,MATCH(AU319,'UT - Retail'!$U$7:$U$1409,0),1)</f>
        <v xml:space="preserve">Dimensional Fund Advisors </v>
      </c>
      <c r="C319" s="710" t="str">
        <f>INDEX('UT - Retail'!$B$7:$B$1409,MATCH(AU319,'UT - Retail'!$U$7:$U$1409,0),1)</f>
        <v>Dimensional Emerging Markets Large Cap Core Equity Acc SGD</v>
      </c>
      <c r="D319" s="711"/>
      <c r="E319" s="146" t="str">
        <f>VLOOKUP(C319,'UT - Retail'!$B:$K,8,FALSE)</f>
        <v>Equities</v>
      </c>
      <c r="F319" s="82" t="str">
        <f>VLOOKUP(C319,'UT - Retail'!$B:$K,9,FALSE)</f>
        <v>Emerging Markets</v>
      </c>
      <c r="G319" s="82" t="str">
        <f>VLOOKUP(C319,'UT - Retail'!$B:$K,10,FALSE)</f>
        <v>General</v>
      </c>
      <c r="H319" s="82" t="str">
        <f>VLOOKUP(C319,'UT - Retail'!$B:$N,13,FALSE)</f>
        <v>No</v>
      </c>
      <c r="I319" s="82" t="str">
        <f>VLOOKUP(C319,'UT - Retail'!$B:$Q,14,FALSE)</f>
        <v>No</v>
      </c>
      <c r="J319" s="82" t="str">
        <f>VLOOKUP(C319,'UT - Retail'!$B:$Q,11,FALSE)</f>
        <v>No</v>
      </c>
      <c r="K319" s="130" t="str">
        <f>VLOOKUP(C319,'UT - Retail'!$B:$P,15,FALSE)</f>
        <v>Yes</v>
      </c>
      <c r="L319" s="82" t="str">
        <f>VLOOKUP(C319,'UT - Retail'!$B:$Q,16,FALSE)</f>
        <v>Both</v>
      </c>
      <c r="M319" s="173" t="str">
        <f>VLOOKUP(C319,'UT - Retail'!$B:$K,6,FALSE)</f>
        <v>SGD</v>
      </c>
      <c r="N319" s="173" t="str">
        <f>IFERROR(IF(MATCH(C319,'Portfolio Construction'!$AL:$AL,0),"Yes","No"),"No")</f>
        <v>Yes</v>
      </c>
      <c r="O319" s="173" t="str">
        <f>IFERROR(IF(MATCH(C319,'Portfolio Construction'!$AN:$AN,0),"Yes","No"),"No")</f>
        <v>No</v>
      </c>
      <c r="P319" s="173" t="str">
        <f>IFERROR(IF(MATCH(C319,'Portfolio Construction'!$AP:$AP,0),"Yes","No"),"No")</f>
        <v>No</v>
      </c>
      <c r="Q319" s="173" t="str">
        <f>IFERROR(IF(MATCH(C319,'Portfolio Construction'!$AR:$AR,0),"Yes","No"),"No")</f>
        <v>No</v>
      </c>
      <c r="R319" s="173" t="str">
        <f>IFERROR(IF(MATCH(C319,'Portfolio Construction'!$AT:$AT,0),"Yes","No"),"No")</f>
        <v>No</v>
      </c>
      <c r="S319" s="173" t="str">
        <f>IFERROR(IF(MATCH(C319,'Portfolio Construction'!$AV:$AV,0),"Yes","No"),"No")</f>
        <v>No</v>
      </c>
      <c r="T319" s="173" t="str">
        <f>IFERROR(IF(MATCH(C319,'Portfolio Construction'!$AX:$AX,0),"Yes","No"),"No")</f>
        <v>No</v>
      </c>
      <c r="U319" s="173" t="str">
        <f>IFERROR(IF(MATCH(C319,'Portfolio Construction'!$AZ:$AZ,0),"Yes","No"),"No")</f>
        <v>No</v>
      </c>
      <c r="V319" s="173" t="str">
        <f>IFERROR(IF(MATCH(C319,'Portfolio Construction'!$BB:$BB,0),"Yes","No"),"No")</f>
        <v>No</v>
      </c>
      <c r="W319" s="619">
        <f>IF(VLOOKUP($AU319,'FE Source'!$A:$W,3,FALSE)=0,"-",VLOOKUP($AU319,'FE Source'!$A:$W,3,FALSE))</f>
        <v>-0.57999999999999996</v>
      </c>
      <c r="X319" s="618">
        <f>IF(VLOOKUP($AU319,'FE Source'!$A:$W,4,FALSE)=0,"-",VLOOKUP($AU319,'FE Source'!$A:$W,4,FALSE))</f>
        <v>4.6500000000000004</v>
      </c>
      <c r="Y319" s="618">
        <f>IF(VLOOKUP($AU319,'FE Source'!$A:$W,5,FALSE)=0,"-",VLOOKUP($AU319,'FE Source'!$A:$W,5,FALSE))</f>
        <v>-1.95</v>
      </c>
      <c r="Z319" s="618">
        <f>IF(VLOOKUP($AU319,'FE Source'!$A:$W,6,FALSE)=0,"-",VLOOKUP($AU319,'FE Source'!$A:$W,6,FALSE))</f>
        <v>2.85</v>
      </c>
      <c r="AA319" s="618">
        <f>IF(VLOOKUP($AU319,'FE Source'!$A:$W,7,FALSE)=0,"-",VLOOKUP($AU319,'FE Source'!$A:$W,7,FALSE))</f>
        <v>3.61</v>
      </c>
      <c r="AB319" s="618">
        <f>IF(VLOOKUP($AU319,'FE Source'!$A:$W,8,FALSE)=0,"-",VLOOKUP($AU319,'FE Source'!$A:$W,8,FALSE))</f>
        <v>7.87</v>
      </c>
      <c r="AC319" s="623" t="str">
        <f>IF(VLOOKUP($AU319,'FE Source'!$A:$W,9,FALSE)=0,"-",VLOOKUP($AU319,'FE Source'!$A:$W,9,FALSE))</f>
        <v>-</v>
      </c>
      <c r="AD319" s="147">
        <f>IF(VLOOKUP($AU319,'FE Source'!$A:$W,10,FALSE)=0,"-",VLOOKUP($AU319,'FE Source'!$A:$W,10,FALSE))</f>
        <v>1.1499999999999999</v>
      </c>
      <c r="AE319" s="82">
        <f>IF(VLOOKUP($AU319,'FE Source'!$A:$W,11,FALSE)=0,"-",VLOOKUP($AU319,'FE Source'!$A:$W,11,FALSE))</f>
        <v>13.9</v>
      </c>
      <c r="AF319" s="82" t="str">
        <f>IF(VLOOKUP($AU319,'FE Source'!$A:$W,12,FALSE)=0,"-",VLOOKUP($AU319,'FE Source'!$A:$W,12,FALSE))</f>
        <v>-</v>
      </c>
      <c r="AG319" s="130">
        <f>IF(VLOOKUP($AU319,'FE Source'!$A:$W,14,FALSE)=0,"-",VLOOKUP($AU319,'FE Source'!$A:$W,14,FALSE))</f>
        <v>-19.22</v>
      </c>
      <c r="AH319" s="173">
        <f>IF(VLOOKUP($AU319,'FE Source'!$A:$DJ,33,FALSE)=0,"-",VLOOKUP($AU319,'FE Source'!$A:$DJ,33,FALSE))</f>
        <v>116.75</v>
      </c>
      <c r="AI319" s="203">
        <f>IF(VLOOKUP($AU319,'FE Source'!$A:$Y,20,FALSE)=0,"-",VLOOKUP($AU319,'FE Source'!$A:$Y,20,FALSE))</f>
        <v>118.22</v>
      </c>
      <c r="AJ319" s="257">
        <f>IF(VLOOKUP($AU319,'FE Source'!$A:$DJ,34,FALSE)=0,"-",VLOOKUP($AU319,'FE Source'!$A:$DJ,34,FALSE))</f>
        <v>111.04</v>
      </c>
      <c r="AK319" s="257">
        <f>IF(VLOOKUP($AU319,'FE Source'!$A:$DJ,35,FALSE)=0,"-",VLOOKUP($AU319,'FE Source'!$A:$DJ,35,FALSE))</f>
        <v>113.78</v>
      </c>
      <c r="AL319" s="326">
        <f>IF(VLOOKUP($AU319,'FE Source'!$A:$Y,19,FALSE)=0,"-",VLOOKUP($AU319,'FE Source'!$A:$Y,19,FALSE))</f>
        <v>105.96</v>
      </c>
      <c r="AM319" s="259">
        <f>IF(VLOOKUP($AU319,'FE Source'!$A:$DJ,36,FALSE)=0,"-",VLOOKUP($AU319,'FE Source'!$A:$DJ,36,FALSE))</f>
        <v>91.38</v>
      </c>
      <c r="AN319" s="165">
        <f>IF(VLOOKUP($AU319,'FE Source'!$A:$W,13,FALSE)=0,"-",VLOOKUP($AU319,'FE Source'!$A:$W,13,FALSE))</f>
        <v>1237.3</v>
      </c>
      <c r="AO319" s="198" t="str">
        <f>IF(J319="no","-",IF(VLOOKUP($AU319,'FE Source'!$A:$W,15,FALSE)=0,"-",VLOOKUP($AU319,'FE Source'!$A:$W,15,FALSE)))</f>
        <v>-</v>
      </c>
      <c r="AP319" s="201" t="str">
        <f>IF(AO319="-","-",IF(VLOOKUP($AU319,'FE Source'!$A:$Z,21,FALSE)=0,"-",IF(VLOOKUP($AU319,'FE Source'!$A:$Z,21,FALSE)=2,"Semi-Annual",IF(VLOOKUP($AU319,'FE Source'!$A:$Z,21,FALSE)=4,"Quarterly",IF(VLOOKUP($AU319,'FE Source'!$A:$Z,21,FALSE)=12,"Monthly","Annual")))))</f>
        <v>-</v>
      </c>
      <c r="AQ319" s="170">
        <f t="array" ref="AQ319">IF(VLOOKUP($AU319,'FE Source'!$A:$W,16,FALSE)=0,"-",VLOOKUP($AU319,'FE Source'!$A:$W,16,FALSE))</f>
        <v>0.37</v>
      </c>
      <c r="AR319" s="175" t="str">
        <f>IF(VLOOKUP($AU319,'FE Source'!$A:$W,17,FALSE)=0,"-",VLOOKUP($AU319,'FE Source'!$A:$W,17,FALSE))</f>
        <v>Bronze</v>
      </c>
      <c r="AS319" s="173">
        <f>IF(VLOOKUP($AU319,'FE Source'!$AN:$AS,4,FALSE)="",VLOOKUP($AU319,'FE Source'!$AN:$AS,3,FALSE),VLOOKUP($AU319,'FE Source'!$AN:$AS,4,FALSE))</f>
        <v>25.56</v>
      </c>
      <c r="AT319" s="179">
        <f>IF(VLOOKUP($AU319,'FE Source'!$AN:$AS,5,FALSE)=0,"-",VLOOKUP($AU319,'FE Source'!$AN:$AS,5,FALSE))</f>
        <v>45783</v>
      </c>
      <c r="AU319" s="163" t="s">
        <v>4857</v>
      </c>
      <c r="BE319" s="219" t="str">
        <f>IF(VLOOKUP($AU319,'FE Source'!$A:$AK,22,FALSE)=0,"-",VLOOKUP($AU319,'FE Source'!$A:$AK,22,FALSE))</f>
        <v>-</v>
      </c>
      <c r="BF319" s="219" t="str">
        <f>IF(VLOOKUP($AU319,'FE Source'!$A:$AK,23,FALSE)=0,"-",VLOOKUP($AU319,'FE Source'!$A:$AK,23,FALSE))</f>
        <v>-</v>
      </c>
      <c r="BG319" s="219" t="str">
        <f>IF(VLOOKUP($AU319,'FE Source'!$A:$AK,24,FALSE)=0,"-",VLOOKUP($AU319,'FE Source'!$A:$AK,24,FALSE))</f>
        <v>-</v>
      </c>
      <c r="BH319" s="219">
        <f>IF(VLOOKUP($AU319,'FE Source'!$A:$AK,25,FALSE)=0,"-",VLOOKUP($AU319,'FE Source'!$A:$AK,25,FALSE))</f>
        <v>-12.76</v>
      </c>
      <c r="BI319" s="219">
        <f>IF(VLOOKUP($AU319,'FE Source'!$A:$AK,26,FALSE)=0,"-",VLOOKUP($AU319,'FE Source'!$A:$AK,26,FALSE))</f>
        <v>15.28</v>
      </c>
      <c r="BJ319" s="219">
        <f>IF(VLOOKUP($AU319,'FE Source'!$A:$AK,27,FALSE)=0,"-",VLOOKUP($AU319,'FE Source'!$A:$AK,27,FALSE))</f>
        <v>8.4</v>
      </c>
      <c r="BK319" s="219">
        <f>IF(VLOOKUP($AU319,'FE Source'!$A:$AK,28,FALSE)=0,"-",VLOOKUP($AU319,'FE Source'!$A:$AK,28,FALSE))</f>
        <v>7.71</v>
      </c>
      <c r="BL319" s="219">
        <f>IF(VLOOKUP($AU319,'FE Source'!$A:$AK,29,FALSE)=0,"-",VLOOKUP($AU319,'FE Source'!$A:$AK,29,FALSE))</f>
        <v>-16.829999999999998</v>
      </c>
      <c r="BM319" s="219">
        <f>IF(VLOOKUP($AU319,'FE Source'!$A:$AK,30,FALSE)=0,"-",VLOOKUP($AU319,'FE Source'!$A:$AK,30,FALSE))</f>
        <v>11.29</v>
      </c>
      <c r="BN319" t="str">
        <f>IF(VLOOKUP($AU319,'FE Source'!$A:$AK,31,FALSE)="No Specified Index","-",IF(VLOOKUP($AU319,'FE Source'!$A:$AK,31,FALSE)=0,"-",VLOOKUP($AU319,'FE Source'!$A:$AK,31,FALSE)))</f>
        <v>MSCI Emerging Markets</v>
      </c>
      <c r="BO319" s="217">
        <f>IF(VLOOKUP($AU319,'FE Source'!$A:$AK,32,FALSE)=0,"-",VLOOKUP($AU319,'FE Source'!$A:$AK,32,FALSE))</f>
        <v>42941</v>
      </c>
      <c r="BP319" s="18" t="str">
        <f>IF(VLOOKUP($AU319,'FE Source'!$AZ:$BC,2,FALSE)=0,"-",VLOOKUP($AU319,'FE Source'!$AZ:$BC,2,FALSE))</f>
        <v>-</v>
      </c>
      <c r="BQ319" s="18" t="str">
        <f>IF(VLOOKUP($AU319,'FE Source'!$AZ:$BC,3,FALSE)=0,"-",VLOOKUP($AU319,'FE Source'!$AZ:$BC,3,FALSE))</f>
        <v>-</v>
      </c>
      <c r="BR319" s="18" t="str">
        <f>IF(VLOOKUP($AU319,'FE Source'!$AZ:$BC,4,FALSE)=0,"-",VLOOKUP($AU319,'FE Source'!$AZ:$BC,4,FALSE))</f>
        <v>-</v>
      </c>
    </row>
    <row r="320" spans="1:70" ht="15" customHeight="1">
      <c r="A320" s="3"/>
      <c r="B320" s="159" t="str">
        <f>INDEX('UT - Retail'!$A$7:$A$1409,MATCH(AU320,'UT - Retail'!$U$7:$U$1409,0),1)</f>
        <v xml:space="preserve">Dimensional Fund Advisors </v>
      </c>
      <c r="C320" s="826" t="str">
        <f>INDEX('UT - Retail'!$B$7:$B$1409,MATCH(AU320,'UT - Retail'!$U$7:$U$1409,0),1)</f>
        <v>Dimensional Emerging Markets Large Cap Core Equity Acc USD</v>
      </c>
      <c r="D320" s="829"/>
      <c r="E320" s="187" t="str">
        <f>VLOOKUP(C320,'UT - Retail'!$B:$K,8,FALSE)</f>
        <v>Equities</v>
      </c>
      <c r="F320" s="663" t="str">
        <f>VLOOKUP(C320,'UT - Retail'!$B:$K,9,FALSE)</f>
        <v>Emerging Markets</v>
      </c>
      <c r="G320" s="663" t="str">
        <f>VLOOKUP(C320,'UT - Retail'!$B:$K,10,FALSE)</f>
        <v>General</v>
      </c>
      <c r="H320" s="82" t="str">
        <f>VLOOKUP(C320,'UT - Retail'!$B:$N,13,FALSE)</f>
        <v>No</v>
      </c>
      <c r="I320" s="82" t="str">
        <f>VLOOKUP(C320,'UT - Retail'!$B:$Q,14,FALSE)</f>
        <v>No</v>
      </c>
      <c r="J320" s="663" t="str">
        <f>VLOOKUP(C320,'UT - Retail'!$B:$Q,11,FALSE)</f>
        <v>No</v>
      </c>
      <c r="K320" s="130" t="str">
        <f>VLOOKUP(C320,'UT - Retail'!$B:$P,15,FALSE)</f>
        <v>No</v>
      </c>
      <c r="L320" s="82" t="str">
        <f>VLOOKUP(C320,'UT - Retail'!$B:$Q,16,FALSE)</f>
        <v>Both</v>
      </c>
      <c r="M320" s="173" t="str">
        <f>VLOOKUP(C320,'UT - Retail'!$B:$K,6,FALSE)</f>
        <v>USD</v>
      </c>
      <c r="N320" s="173" t="str">
        <f>IFERROR(IF(MATCH(C320,'Portfolio Construction'!$AL:$AL,0),"Yes","No"),"No")</f>
        <v>Yes</v>
      </c>
      <c r="O320" s="173" t="str">
        <f>IFERROR(IF(MATCH(C320,'Portfolio Construction'!$AN:$AN,0),"Yes","No"),"No")</f>
        <v>No</v>
      </c>
      <c r="P320" s="173" t="str">
        <f>IFERROR(IF(MATCH(C320,'Portfolio Construction'!$AP:$AP,0),"Yes","No"),"No")</f>
        <v>No</v>
      </c>
      <c r="Q320" s="173" t="str">
        <f>IFERROR(IF(MATCH(C320,'Portfolio Construction'!$AR:$AR,0),"Yes","No"),"No")</f>
        <v>No</v>
      </c>
      <c r="R320" s="173" t="str">
        <f>IFERROR(IF(MATCH(C320,'Portfolio Construction'!$AT:$AT,0),"Yes","No"),"No")</f>
        <v>No</v>
      </c>
      <c r="S320" s="173" t="str">
        <f>IFERROR(IF(MATCH(C320,'Portfolio Construction'!$AV:$AV,0),"Yes","No"),"No")</f>
        <v>No</v>
      </c>
      <c r="T320" s="173" t="str">
        <f>IFERROR(IF(MATCH(C320,'Portfolio Construction'!$AX:$AX,0),"Yes","No"),"No")</f>
        <v>No</v>
      </c>
      <c r="U320" s="173" t="str">
        <f>IFERROR(IF(MATCH(C320,'Portfolio Construction'!$AZ:$AZ,0),"Yes","No"),"No")</f>
        <v>No</v>
      </c>
      <c r="V320" s="173" t="str">
        <f>IFERROR(IF(MATCH(C320,'Portfolio Construction'!$BB:$BB,0),"Yes","No"),"No")</f>
        <v>No</v>
      </c>
      <c r="W320" s="619">
        <f>IF(VLOOKUP($AU320,'FE Source'!$A:$W,3,FALSE)=0,"-",VLOOKUP($AU320,'FE Source'!$A:$W,3,FALSE))</f>
        <v>-0.34</v>
      </c>
      <c r="X320" s="618">
        <f>IF(VLOOKUP($AU320,'FE Source'!$A:$W,4,FALSE)=0,"-",VLOOKUP($AU320,'FE Source'!$A:$W,4,FALSE))</f>
        <v>4.58</v>
      </c>
      <c r="Y320" s="618">
        <f>IF(VLOOKUP($AU320,'FE Source'!$A:$W,5,FALSE)=0,"-",VLOOKUP($AU320,'FE Source'!$A:$W,5,FALSE))</f>
        <v>-2.3199999999999998</v>
      </c>
      <c r="Z320" s="618">
        <f>IF(VLOOKUP($AU320,'FE Source'!$A:$W,6,FALSE)=0,"-",VLOOKUP($AU320,'FE Source'!$A:$W,6,FALSE))</f>
        <v>2.4700000000000002</v>
      </c>
      <c r="AA320" s="618">
        <f>IF(VLOOKUP($AU320,'FE Source'!$A:$W,7,FALSE)=0,"-",VLOOKUP($AU320,'FE Source'!$A:$W,7,FALSE))</f>
        <v>3.53</v>
      </c>
      <c r="AB320" s="618">
        <f>IF(VLOOKUP($AU320,'FE Source'!$A:$W,8,FALSE)=0,"-",VLOOKUP($AU320,'FE Source'!$A:$W,8,FALSE))</f>
        <v>7.78</v>
      </c>
      <c r="AC320" s="623" t="str">
        <f>IF(VLOOKUP($AU320,'FE Source'!$A:$W,9,FALSE)=0,"-",VLOOKUP($AU320,'FE Source'!$A:$W,9,FALSE))</f>
        <v>-</v>
      </c>
      <c r="AD320" s="146">
        <f>IF(VLOOKUP($AU320,'FE Source'!$A:$W,10,FALSE)=0,"-",VLOOKUP($AU320,'FE Source'!$A:$W,10,FALSE))</f>
        <v>1.1599999999999999</v>
      </c>
      <c r="AE320" s="663">
        <f>IF(VLOOKUP($AU320,'FE Source'!$A:$W,11,FALSE)=0,"-",VLOOKUP($AU320,'FE Source'!$A:$W,11,FALSE))</f>
        <v>14.14</v>
      </c>
      <c r="AF320" s="663" t="str">
        <f>IF(VLOOKUP($AU320,'FE Source'!$A:$W,12,FALSE)=0,"-",VLOOKUP($AU320,'FE Source'!$A:$W,12,FALSE))</f>
        <v>-</v>
      </c>
      <c r="AG320" s="664">
        <f>IF(VLOOKUP($AU320,'FE Source'!$A:$W,14,FALSE)=0,"-",VLOOKUP($AU320,'FE Source'!$A:$W,14,FALSE))</f>
        <v>-19.3</v>
      </c>
      <c r="AH320" s="173">
        <f>IF(VLOOKUP($AU320,'FE Source'!$A:$DJ,33,FALSE)=0,"-",VLOOKUP($AU320,'FE Source'!$A:$DJ,33,FALSE))</f>
        <v>113.04</v>
      </c>
      <c r="AI320" s="833">
        <f>IF(VLOOKUP($AU320,'FE Source'!$A:$Y,20,FALSE)=0,"-",VLOOKUP($AU320,'FE Source'!$A:$Y,20,FALSE))</f>
        <v>117.81</v>
      </c>
      <c r="AJ320" s="257">
        <f>IF(VLOOKUP($AU320,'FE Source'!$A:$DJ,34,FALSE)=0,"-",VLOOKUP($AU320,'FE Source'!$A:$DJ,34,FALSE))</f>
        <v>110.97</v>
      </c>
      <c r="AK320" s="257">
        <f>IF(VLOOKUP($AU320,'FE Source'!$A:$DJ,35,FALSE)=0,"-",VLOOKUP($AU320,'FE Source'!$A:$DJ,35,FALSE))</f>
        <v>108.44</v>
      </c>
      <c r="AL320" s="835">
        <f>IF(VLOOKUP($AU320,'FE Source'!$A:$Y,19,FALSE)=0,"-",VLOOKUP($AU320,'FE Source'!$A:$Y,19,FALSE))</f>
        <v>105.48</v>
      </c>
      <c r="AM320" s="259">
        <f>IF(VLOOKUP($AU320,'FE Source'!$A:$DJ,36,FALSE)=0,"-",VLOOKUP($AU320,'FE Source'!$A:$DJ,36,FALSE))</f>
        <v>91.23</v>
      </c>
      <c r="AN320" s="838">
        <f>IF(VLOOKUP($AU320,'FE Source'!$A:$W,13,FALSE)=0,"-",VLOOKUP($AU320,'FE Source'!$A:$W,13,FALSE))</f>
        <v>1237.3</v>
      </c>
      <c r="AO320" s="199" t="str">
        <f>IF(J320="no","-",IF(VLOOKUP($AU320,'FE Source'!$A:$W,15,FALSE)=0,"-",VLOOKUP($AU320,'FE Source'!$A:$W,15,FALSE)))</f>
        <v>-</v>
      </c>
      <c r="AP320" s="202" t="str">
        <f>IF(AO320="-","-",IF(VLOOKUP($AU320,'FE Source'!$A:$Z,21,FALSE)=0,"-",IF(VLOOKUP($AU320,'FE Source'!$A:$Z,21,FALSE)=2,"Semi-Annual",IF(VLOOKUP($AU320,'FE Source'!$A:$Z,21,FALSE)=4,"Quarterly",IF(VLOOKUP($AU320,'FE Source'!$A:$Z,21,FALSE)=12,"Monthly","Annual")))))</f>
        <v>-</v>
      </c>
      <c r="AQ320" s="170">
        <f t="array" ref="AQ320">IF(VLOOKUP($AU320,'FE Source'!$A:$W,16,FALSE)=0,"-",VLOOKUP($AU320,'FE Source'!$A:$W,16,FALSE))</f>
        <v>0.37</v>
      </c>
      <c r="AR320" s="176" t="str">
        <f>IF(VLOOKUP($AU320,'FE Source'!$A:$W,17,FALSE)=0,"-",VLOOKUP($AU320,'FE Source'!$A:$W,17,FALSE))</f>
        <v>Bronze</v>
      </c>
      <c r="AS320" s="174">
        <f>IF(VLOOKUP($AU320,'FE Source'!$AN:$AS,4,FALSE)="",VLOOKUP($AU320,'FE Source'!$AN:$AS,3,FALSE),VLOOKUP($AU320,'FE Source'!$AN:$AS,4,FALSE))</f>
        <v>17.84</v>
      </c>
      <c r="AT320" s="179">
        <f>IF(VLOOKUP($AU320,'FE Source'!$AN:$AS,5,FALSE)=0,"-",VLOOKUP($AU320,'FE Source'!$AN:$AS,5,FALSE))</f>
        <v>45783</v>
      </c>
      <c r="AU320" s="753" t="s">
        <v>4858</v>
      </c>
      <c r="BE320" s="219" t="str">
        <f>IF(VLOOKUP($AU320,'FE Source'!$A:$AK,22,FALSE)=0,"-",VLOOKUP($AU320,'FE Source'!$A:$AK,22,FALSE))</f>
        <v>-</v>
      </c>
      <c r="BF320" s="219" t="str">
        <f>IF(VLOOKUP($AU320,'FE Source'!$A:$AK,23,FALSE)=0,"-",VLOOKUP($AU320,'FE Source'!$A:$AK,23,FALSE))</f>
        <v>-</v>
      </c>
      <c r="BG320" s="219">
        <f>IF(VLOOKUP($AU320,'FE Source'!$A:$AK,24,FALSE)=0,"-",VLOOKUP($AU320,'FE Source'!$A:$AK,24,FALSE))</f>
        <v>24.97</v>
      </c>
      <c r="BH320" s="219">
        <f>IF(VLOOKUP($AU320,'FE Source'!$A:$AK,25,FALSE)=0,"-",VLOOKUP($AU320,'FE Source'!$A:$AK,25,FALSE))</f>
        <v>-12.68</v>
      </c>
      <c r="BI320" s="219">
        <f>IF(VLOOKUP($AU320,'FE Source'!$A:$AK,26,FALSE)=0,"-",VLOOKUP($AU320,'FE Source'!$A:$AK,26,FALSE))</f>
        <v>15.31</v>
      </c>
      <c r="BJ320" s="219">
        <f>IF(VLOOKUP($AU320,'FE Source'!$A:$AK,27,FALSE)=0,"-",VLOOKUP($AU320,'FE Source'!$A:$AK,27,FALSE))</f>
        <v>8.3699999999999992</v>
      </c>
      <c r="BK320" s="219">
        <f>IF(VLOOKUP($AU320,'FE Source'!$A:$AK,28,FALSE)=0,"-",VLOOKUP($AU320,'FE Source'!$A:$AK,28,FALSE))</f>
        <v>7.69</v>
      </c>
      <c r="BL320" s="219">
        <f>IF(VLOOKUP($AU320,'FE Source'!$A:$AK,29,FALSE)=0,"-",VLOOKUP($AU320,'FE Source'!$A:$AK,29,FALSE))</f>
        <v>-16.739999999999998</v>
      </c>
      <c r="BM320" s="219">
        <f>IF(VLOOKUP($AU320,'FE Source'!$A:$AK,30,FALSE)=0,"-",VLOOKUP($AU320,'FE Source'!$A:$AK,30,FALSE))</f>
        <v>11.1</v>
      </c>
      <c r="BN320" t="str">
        <f>IF(VLOOKUP($AU320,'FE Source'!$A:$AK,31,FALSE)="No Specified Index","-",IF(VLOOKUP($AU320,'FE Source'!$A:$AK,31,FALSE)=0,"-",VLOOKUP($AU320,'FE Source'!$A:$AK,31,FALSE)))</f>
        <v>MSCI Emerging Markets</v>
      </c>
      <c r="BO320" s="217">
        <f>IF(VLOOKUP($AU320,'FE Source'!$A:$AK,32,FALSE)=0,"-",VLOOKUP($AU320,'FE Source'!$A:$AK,32,FALSE))</f>
        <v>42446</v>
      </c>
      <c r="BP320" s="18" t="str">
        <f>IF(VLOOKUP($AU320,'FE Source'!$AZ:$BC,2,FALSE)=0,"-",VLOOKUP($AU320,'FE Source'!$AZ:$BC,2,FALSE))</f>
        <v>-</v>
      </c>
      <c r="BQ320" s="18" t="str">
        <f>IF(VLOOKUP($AU320,'FE Source'!$AZ:$BC,3,FALSE)=0,"-",VLOOKUP($AU320,'FE Source'!$AZ:$BC,3,FALSE))</f>
        <v>-</v>
      </c>
      <c r="BR320" s="18" t="str">
        <f>IF(VLOOKUP($AU320,'FE Source'!$AZ:$BC,4,FALSE)=0,"-",VLOOKUP($AU320,'FE Source'!$AZ:$BC,4,FALSE))</f>
        <v>-</v>
      </c>
    </row>
    <row r="321" spans="1:70" ht="15" customHeight="1">
      <c r="A321" s="3"/>
      <c r="B321" s="159" t="str">
        <f>INDEX('UT - Retail'!$A$7:$A$1409,MATCH(AU321,'UT - Retail'!$U$7:$U$1409,0),1)</f>
        <v xml:space="preserve">Dimensional Fund Advisors </v>
      </c>
      <c r="C321" s="710" t="str">
        <f>INDEX('UT - Retail'!$B$7:$B$1409,MATCH(AU321,'UT - Retail'!$U$7:$U$1409,0),1)</f>
        <v>Dimensional Emerging Markets Large Cap Core Equity III Fund SGD Accumulation</v>
      </c>
      <c r="D321" s="711"/>
      <c r="E321" s="146" t="str">
        <f>VLOOKUP(C321,'UT - Retail'!$B:$K,8,FALSE)</f>
        <v>Equities</v>
      </c>
      <c r="F321" s="82" t="str">
        <f>VLOOKUP(C321,'UT - Retail'!$B:$K,9,FALSE)</f>
        <v>Emerging Markets</v>
      </c>
      <c r="G321" s="82" t="str">
        <f>VLOOKUP(C321,'UT - Retail'!$B:$K,10,FALSE)</f>
        <v>General</v>
      </c>
      <c r="H321" s="82" t="str">
        <f>VLOOKUP(C321,'UT - Retail'!$B:$N,13,FALSE)</f>
        <v>Yes</v>
      </c>
      <c r="I321" s="82" t="str">
        <f>VLOOKUP(C321,'UT - Retail'!$B:$Q,14,FALSE)</f>
        <v>No</v>
      </c>
      <c r="J321" s="82" t="str">
        <f>VLOOKUP(C321,'UT - Retail'!$B:$Q,11,FALSE)</f>
        <v>No</v>
      </c>
      <c r="K321" s="130" t="str">
        <f>VLOOKUP(C321,'UT - Retail'!$B:$P,15,FALSE)</f>
        <v>No</v>
      </c>
      <c r="L321" s="82" t="str">
        <f>VLOOKUP(C321,'UT - Retail'!$B:$Q,16,FALSE)</f>
        <v>Navigator</v>
      </c>
      <c r="M321" s="173" t="str">
        <f>VLOOKUP(C321,'UT - Retail'!$B:$K,6,FALSE)</f>
        <v>SGD</v>
      </c>
      <c r="N321" s="173" t="str">
        <f>IFERROR(IF(MATCH(C321,'Portfolio Construction'!$AL:$AL,0),"Yes","No"),"No")</f>
        <v>Yes</v>
      </c>
      <c r="O321" s="173" t="str">
        <f>IFERROR(IF(MATCH(C321,'Portfolio Construction'!$AN:$AN,0),"Yes","No"),"No")</f>
        <v>No</v>
      </c>
      <c r="P321" s="173" t="str">
        <f>IFERROR(IF(MATCH(C321,'Portfolio Construction'!$AP:$AP,0),"Yes","No"),"No")</f>
        <v>No</v>
      </c>
      <c r="Q321" s="173" t="str">
        <f>IFERROR(IF(MATCH(C321,'Portfolio Construction'!$AR:$AR,0),"Yes","No"),"No")</f>
        <v>No</v>
      </c>
      <c r="R321" s="173" t="str">
        <f>IFERROR(IF(MATCH(C321,'Portfolio Construction'!$AT:$AT,0),"Yes","No"),"No")</f>
        <v>No</v>
      </c>
      <c r="S321" s="173" t="str">
        <f>IFERROR(IF(MATCH(C321,'Portfolio Construction'!$AV:$AV,0),"Yes","No"),"No")</f>
        <v>No</v>
      </c>
      <c r="T321" s="173" t="str">
        <f>IFERROR(IF(MATCH(C321,'Portfolio Construction'!$AX:$AX,0),"Yes","No"),"No")</f>
        <v>No</v>
      </c>
      <c r="U321" s="173" t="str">
        <f>IFERROR(IF(MATCH(C321,'Portfolio Construction'!$AZ:$AZ,0),"Yes","No"),"No")</f>
        <v>No</v>
      </c>
      <c r="V321" s="173" t="str">
        <f>IFERROR(IF(MATCH(C321,'Portfolio Construction'!$BB:$BB,0),"Yes","No"),"No")</f>
        <v>No</v>
      </c>
      <c r="W321" s="619">
        <f>IF(VLOOKUP($AU321,'FE Source'!$A:$W,3,FALSE)=0,"-",VLOOKUP($AU321,'FE Source'!$A:$W,3,FALSE))</f>
        <v>-0.36</v>
      </c>
      <c r="X321" s="618">
        <f>IF(VLOOKUP($AU321,'FE Source'!$A:$W,4,FALSE)=0,"-",VLOOKUP($AU321,'FE Source'!$A:$W,4,FALSE))</f>
        <v>4.87</v>
      </c>
      <c r="Y321" s="618">
        <f>IF(VLOOKUP($AU321,'FE Source'!$A:$W,5,FALSE)=0,"-",VLOOKUP($AU321,'FE Source'!$A:$W,5,FALSE))</f>
        <v>-2.71</v>
      </c>
      <c r="Z321" s="618" t="str">
        <f>IF(VLOOKUP($AU321,'FE Source'!$A:$W,6,FALSE)=0,"-",VLOOKUP($AU321,'FE Source'!$A:$W,6,FALSE))</f>
        <v>-</v>
      </c>
      <c r="AA321" s="618" t="str">
        <f>IF(VLOOKUP($AU321,'FE Source'!$A:$W,7,FALSE)=0,"-",VLOOKUP($AU321,'FE Source'!$A:$W,7,FALSE))</f>
        <v>-</v>
      </c>
      <c r="AB321" s="618" t="str">
        <f>IF(VLOOKUP($AU321,'FE Source'!$A:$W,8,FALSE)=0,"-",VLOOKUP($AU321,'FE Source'!$A:$W,8,FALSE))</f>
        <v>-</v>
      </c>
      <c r="AC321" s="623" t="str">
        <f>IF(VLOOKUP($AU321,'FE Source'!$A:$W,9,FALSE)=0,"-",VLOOKUP($AU321,'FE Source'!$A:$W,9,FALSE))</f>
        <v>-</v>
      </c>
      <c r="AD321" s="147" t="str">
        <f>IF(VLOOKUP($AU321,'FE Source'!$A:$W,10,FALSE)=0,"-",VLOOKUP($AU321,'FE Source'!$A:$W,10,FALSE))</f>
        <v>-</v>
      </c>
      <c r="AE321" s="82" t="str">
        <f>IF(VLOOKUP($AU321,'FE Source'!$A:$W,11,FALSE)=0,"-",VLOOKUP($AU321,'FE Source'!$A:$W,11,FALSE))</f>
        <v>-</v>
      </c>
      <c r="AF321" s="82" t="str">
        <f>IF(VLOOKUP($AU321,'FE Source'!$A:$W,12,FALSE)=0,"-",VLOOKUP($AU321,'FE Source'!$A:$W,12,FALSE))</f>
        <v>-</v>
      </c>
      <c r="AG321" s="130" t="str">
        <f>IF(VLOOKUP($AU321,'FE Source'!$A:$W,14,FALSE)=0,"-",VLOOKUP($AU321,'FE Source'!$A:$W,14,FALSE))</f>
        <v>-</v>
      </c>
      <c r="AH321" s="173" t="str">
        <f>IF(VLOOKUP($AU321,'FE Source'!$A:$DJ,33,FALSE)=0,"-",VLOOKUP($AU321,'FE Source'!$A:$DJ,33,FALSE))</f>
        <v>-</v>
      </c>
      <c r="AI321" s="203" t="str">
        <f>IF(VLOOKUP($AU321,'FE Source'!$A:$Y,20,FALSE)=0,"-",VLOOKUP($AU321,'FE Source'!$A:$Y,20,FALSE))</f>
        <v>-</v>
      </c>
      <c r="AJ321" s="257" t="str">
        <f>IF(VLOOKUP($AU321,'FE Source'!$A:$DJ,34,FALSE)=0,"-",VLOOKUP($AU321,'FE Source'!$A:$DJ,34,FALSE))</f>
        <v>-</v>
      </c>
      <c r="AK321" s="257" t="str">
        <f>IF(VLOOKUP($AU321,'FE Source'!$A:$DJ,35,FALSE)=0,"-",VLOOKUP($AU321,'FE Source'!$A:$DJ,35,FALSE))</f>
        <v>-</v>
      </c>
      <c r="AL321" s="326" t="str">
        <f>IF(VLOOKUP($AU321,'FE Source'!$A:$Y,19,FALSE)=0,"-",VLOOKUP($AU321,'FE Source'!$A:$Y,19,FALSE))</f>
        <v>-</v>
      </c>
      <c r="AM321" s="259" t="str">
        <f>IF(VLOOKUP($AU321,'FE Source'!$A:$DJ,36,FALSE)=0,"-",VLOOKUP($AU321,'FE Source'!$A:$DJ,36,FALSE))</f>
        <v>-</v>
      </c>
      <c r="AN321" s="165">
        <f>IF(VLOOKUP($AU321,'FE Source'!$A:$W,13,FALSE)=0,"-",VLOOKUP($AU321,'FE Source'!$A:$W,13,FALSE))</f>
        <v>45.8</v>
      </c>
      <c r="AO321" s="198" t="str">
        <f>IF(J321="no","-",IF(VLOOKUP($AU321,'FE Source'!$A:$W,15,FALSE)=0,"-",VLOOKUP($AU321,'FE Source'!$A:$W,15,FALSE)))</f>
        <v>-</v>
      </c>
      <c r="AP321" s="201" t="str">
        <f>IF(AO321="-","-",IF(VLOOKUP($AU321,'FE Source'!$A:$Z,21,FALSE)=0,"-",IF(VLOOKUP($AU321,'FE Source'!$A:$Z,21,FALSE)=2,"Semi-Annual",IF(VLOOKUP($AU321,'FE Source'!$A:$Z,21,FALSE)=4,"Quarterly",IF(VLOOKUP($AU321,'FE Source'!$A:$Z,21,FALSE)=12,"Monthly","Annual")))))</f>
        <v>-</v>
      </c>
      <c r="AQ321" s="170">
        <f t="array" ref="AQ321">IF(VLOOKUP($AU321,'FE Source'!$A:$W,16,FALSE)=0,"-",VLOOKUP($AU321,'FE Source'!$A:$W,16,FALSE))</f>
        <v>0.41</v>
      </c>
      <c r="AR321" s="175" t="str">
        <f>IF(VLOOKUP($AU321,'FE Source'!$A:$W,17,FALSE)=0,"-",VLOOKUP($AU321,'FE Source'!$A:$W,17,FALSE))</f>
        <v>-</v>
      </c>
      <c r="AS321" s="173">
        <f>IF(VLOOKUP($AU321,'FE Source'!$AN:$AS,4,FALSE)="",VLOOKUP($AU321,'FE Source'!$AN:$AS,3,FALSE),VLOOKUP($AU321,'FE Source'!$AN:$AS,4,FALSE))</f>
        <v>19.309999999999999</v>
      </c>
      <c r="AT321" s="179">
        <f>IF(VLOOKUP($AU321,'FE Source'!$AN:$AS,5,FALSE)=0,"-",VLOOKUP($AU321,'FE Source'!$AN:$AS,5,FALSE))</f>
        <v>45783</v>
      </c>
      <c r="AU321" s="163" t="s">
        <v>10258</v>
      </c>
      <c r="BE321" s="219" t="str">
        <f>IF(VLOOKUP($AU321,'FE Source'!$A:$AK,22,FALSE)=0,"-",VLOOKUP($AU321,'FE Source'!$A:$AK,22,FALSE))</f>
        <v>-</v>
      </c>
      <c r="BF321" s="219" t="str">
        <f>IF(VLOOKUP($AU321,'FE Source'!$A:$AK,23,FALSE)=0,"-",VLOOKUP($AU321,'FE Source'!$A:$AK,23,FALSE))</f>
        <v>-</v>
      </c>
      <c r="BG321" s="219" t="str">
        <f>IF(VLOOKUP($AU321,'FE Source'!$A:$AK,24,FALSE)=0,"-",VLOOKUP($AU321,'FE Source'!$A:$AK,24,FALSE))</f>
        <v>-</v>
      </c>
      <c r="BH321" s="219" t="str">
        <f>IF(VLOOKUP($AU321,'FE Source'!$A:$AK,25,FALSE)=0,"-",VLOOKUP($AU321,'FE Source'!$A:$AK,25,FALSE))</f>
        <v>-</v>
      </c>
      <c r="BI321" s="219" t="str">
        <f>IF(VLOOKUP($AU321,'FE Source'!$A:$AK,26,FALSE)=0,"-",VLOOKUP($AU321,'FE Source'!$A:$AK,26,FALSE))</f>
        <v>-</v>
      </c>
      <c r="BJ321" s="219" t="str">
        <f>IF(VLOOKUP($AU321,'FE Source'!$A:$AK,27,FALSE)=0,"-",VLOOKUP($AU321,'FE Source'!$A:$AK,27,FALSE))</f>
        <v>-</v>
      </c>
      <c r="BK321" s="219" t="str">
        <f>IF(VLOOKUP($AU321,'FE Source'!$A:$AK,28,FALSE)=0,"-",VLOOKUP($AU321,'FE Source'!$A:$AK,28,FALSE))</f>
        <v>-</v>
      </c>
      <c r="BL321" s="219" t="str">
        <f>IF(VLOOKUP($AU321,'FE Source'!$A:$AK,29,FALSE)=0,"-",VLOOKUP($AU321,'FE Source'!$A:$AK,29,FALSE))</f>
        <v>-</v>
      </c>
      <c r="BM321" s="219" t="str">
        <f>IF(VLOOKUP($AU321,'FE Source'!$A:$AK,30,FALSE)=0,"-",VLOOKUP($AU321,'FE Source'!$A:$AK,30,FALSE))</f>
        <v>-</v>
      </c>
      <c r="BN321" t="str">
        <f>IF(VLOOKUP($AU321,'FE Source'!$A:$AK,31,FALSE)="No Specified Index","-",IF(VLOOKUP($AU321,'FE Source'!$A:$AK,31,FALSE)=0,"-",VLOOKUP($AU321,'FE Source'!$A:$AK,31,FALSE)))</f>
        <v>-</v>
      </c>
      <c r="BO321" s="217">
        <f>IF(VLOOKUP($AU321,'FE Source'!$A:$AK,32,FALSE)=0,"-",VLOOKUP($AU321,'FE Source'!$A:$AK,32,FALSE))</f>
        <v>45483</v>
      </c>
      <c r="BP321" s="18" t="str">
        <f>IF(VLOOKUP($AU321,'FE Source'!$AZ:$BC,2,FALSE)=0,"-",VLOOKUP($AU321,'FE Source'!$AZ:$BC,2,FALSE))</f>
        <v>-</v>
      </c>
      <c r="BQ321" s="18" t="str">
        <f>IF(VLOOKUP($AU321,'FE Source'!$AZ:$BC,3,FALSE)=0,"-",VLOOKUP($AU321,'FE Source'!$AZ:$BC,3,FALSE))</f>
        <v>-</v>
      </c>
      <c r="BR321" s="18" t="str">
        <f>IF(VLOOKUP($AU321,'FE Source'!$AZ:$BC,4,FALSE)=0,"-",VLOOKUP($AU321,'FE Source'!$AZ:$BC,4,FALSE))</f>
        <v>-</v>
      </c>
    </row>
    <row r="322" spans="1:70" ht="15" customHeight="1">
      <c r="A322" s="3"/>
      <c r="B322" s="159" t="str">
        <f>INDEX('UT - Retail'!$A$7:$A$1409,MATCH(AU322,'UT - Retail'!$U$7:$U$1409,0),1)</f>
        <v xml:space="preserve">Dimensional Fund Advisors </v>
      </c>
      <c r="C322" s="710" t="str">
        <f>INDEX('UT - Retail'!$B$7:$B$1409,MATCH(AU322,'UT - Retail'!$U$7:$U$1409,0),1)</f>
        <v>Dimensional Global Core Equity Acc GBP</v>
      </c>
      <c r="D322" s="711"/>
      <c r="E322" s="147" t="str">
        <f>VLOOKUP(C322,'UT - Retail'!$B:$K,8,FALSE)</f>
        <v>Equities</v>
      </c>
      <c r="F322" s="82" t="str">
        <f>VLOOKUP(C322,'UT - Retail'!$B:$K,9,FALSE)</f>
        <v>Global</v>
      </c>
      <c r="G322" s="82" t="str">
        <f>VLOOKUP(C322,'UT - Retail'!$B:$K,10,FALSE)</f>
        <v>General</v>
      </c>
      <c r="H322" s="82" t="str">
        <f>VLOOKUP(C322,'UT - Retail'!$B:$N,13,FALSE)</f>
        <v>No</v>
      </c>
      <c r="I322" s="82" t="str">
        <f>VLOOKUP(C322,'UT - Retail'!$B:$Q,14,FALSE)</f>
        <v>No</v>
      </c>
      <c r="J322" s="82" t="str">
        <f>VLOOKUP(C322,'UT - Retail'!$B:$Q,11,FALSE)</f>
        <v>No</v>
      </c>
      <c r="K322" s="130" t="str">
        <f>VLOOKUP(C322,'UT - Retail'!$B:$P,15,FALSE)</f>
        <v>No</v>
      </c>
      <c r="L322" s="82" t="str">
        <f>VLOOKUP(C322,'UT - Retail'!$B:$Q,16,FALSE)</f>
        <v>iFast</v>
      </c>
      <c r="M322" s="173" t="str">
        <f>VLOOKUP(C322,'UT - Retail'!$B:$K,6,FALSE)</f>
        <v>GBP</v>
      </c>
      <c r="N322" s="173" t="str">
        <f>IFERROR(IF(MATCH(C322,'Portfolio Construction'!$AL:$AL,0),"Yes","No"),"No")</f>
        <v>No</v>
      </c>
      <c r="O322" s="173" t="str">
        <f>IFERROR(IF(MATCH(C322,'Portfolio Construction'!$AN:$AN,0),"Yes","No"),"No")</f>
        <v>No</v>
      </c>
      <c r="P322" s="173" t="str">
        <f>IFERROR(IF(MATCH(C322,'Portfolio Construction'!$AP:$AP,0),"Yes","No"),"No")</f>
        <v>No</v>
      </c>
      <c r="Q322" s="173" t="str">
        <f>IFERROR(IF(MATCH(C322,'Portfolio Construction'!$AR:$AR,0),"Yes","No"),"No")</f>
        <v>No</v>
      </c>
      <c r="R322" s="173" t="str">
        <f>IFERROR(IF(MATCH(C322,'Portfolio Construction'!$AT:$AT,0),"Yes","No"),"No")</f>
        <v>No</v>
      </c>
      <c r="S322" s="173" t="str">
        <f>IFERROR(IF(MATCH(C322,'Portfolio Construction'!$AV:$AV,0),"Yes","No"),"No")</f>
        <v>No</v>
      </c>
      <c r="T322" s="173" t="str">
        <f>IFERROR(IF(MATCH(C322,'Portfolio Construction'!$AX:$AX,0),"Yes","No"),"No")</f>
        <v>No</v>
      </c>
      <c r="U322" s="173" t="str">
        <f>IFERROR(IF(MATCH(C322,'Portfolio Construction'!$AZ:$AZ,0),"Yes","No"),"No")</f>
        <v>No</v>
      </c>
      <c r="V322" s="173" t="str">
        <f>IFERROR(IF(MATCH(C322,'Portfolio Construction'!$BB:$BB,0),"Yes","No"),"No")</f>
        <v>No</v>
      </c>
      <c r="W322" s="619">
        <f>IF(VLOOKUP($AU322,'FE Source'!$A:$W,3,FALSE)=0,"-",VLOOKUP($AU322,'FE Source'!$A:$W,3,FALSE))</f>
        <v>-5.66</v>
      </c>
      <c r="X322" s="618">
        <f>IF(VLOOKUP($AU322,'FE Source'!$A:$W,4,FALSE)=0,"-",VLOOKUP($AU322,'FE Source'!$A:$W,4,FALSE))</f>
        <v>7.32</v>
      </c>
      <c r="Y322" s="618">
        <f>IF(VLOOKUP($AU322,'FE Source'!$A:$W,5,FALSE)=0,"-",VLOOKUP($AU322,'FE Source'!$A:$W,5,FALSE))</f>
        <v>-4.8099999999999996</v>
      </c>
      <c r="Z322" s="618">
        <f>IF(VLOOKUP($AU322,'FE Source'!$A:$W,6,FALSE)=0,"-",VLOOKUP($AU322,'FE Source'!$A:$W,6,FALSE))</f>
        <v>4.87</v>
      </c>
      <c r="AA322" s="618">
        <f>IF(VLOOKUP($AU322,'FE Source'!$A:$W,7,FALSE)=0,"-",VLOOKUP($AU322,'FE Source'!$A:$W,7,FALSE))</f>
        <v>7.41</v>
      </c>
      <c r="AB322" s="618">
        <f>IF(VLOOKUP($AU322,'FE Source'!$A:$W,8,FALSE)=0,"-",VLOOKUP($AU322,'FE Source'!$A:$W,8,FALSE))</f>
        <v>12.52</v>
      </c>
      <c r="AC322" s="623">
        <f>IF(VLOOKUP($AU322,'FE Source'!$A:$W,9,FALSE)=0,"-",VLOOKUP($AU322,'FE Source'!$A:$W,9,FALSE))</f>
        <v>8.26</v>
      </c>
      <c r="AD322" s="147">
        <f>IF(VLOOKUP($AU322,'FE Source'!$A:$W,10,FALSE)=0,"-",VLOOKUP($AU322,'FE Source'!$A:$W,10,FALSE))</f>
        <v>1.18</v>
      </c>
      <c r="AE322" s="82">
        <f>IF(VLOOKUP($AU322,'FE Source'!$A:$W,11,FALSE)=0,"-",VLOOKUP($AU322,'FE Source'!$A:$W,11,FALSE))</f>
        <v>14.05</v>
      </c>
      <c r="AF322" s="82">
        <f>IF(VLOOKUP($AU322,'FE Source'!$A:$W,12,FALSE)=0,"-",VLOOKUP($AU322,'FE Source'!$A:$W,12,FALSE))</f>
        <v>0.32</v>
      </c>
      <c r="AG322" s="130">
        <f>IF(VLOOKUP($AU322,'FE Source'!$A:$W,14,FALSE)=0,"-",VLOOKUP($AU322,'FE Source'!$A:$W,14,FALSE))</f>
        <v>-11.27</v>
      </c>
      <c r="AH322" s="173">
        <f>IF(VLOOKUP($AU322,'FE Source'!$A:$DJ,33,FALSE)=0,"-",VLOOKUP($AU322,'FE Source'!$A:$DJ,33,FALSE))</f>
        <v>138.19</v>
      </c>
      <c r="AI322" s="203">
        <f>IF(VLOOKUP($AU322,'FE Source'!$A:$Y,20,FALSE)=0,"-",VLOOKUP($AU322,'FE Source'!$A:$Y,20,FALSE))</f>
        <v>125.77</v>
      </c>
      <c r="AJ322" s="257">
        <f>IF(VLOOKUP($AU322,'FE Source'!$A:$DJ,34,FALSE)=0,"-",VLOOKUP($AU322,'FE Source'!$A:$DJ,34,FALSE))</f>
        <v>132.4</v>
      </c>
      <c r="AK322" s="257">
        <f>IF(VLOOKUP($AU322,'FE Source'!$A:$DJ,35,FALSE)=0,"-",VLOOKUP($AU322,'FE Source'!$A:$DJ,35,FALSE))</f>
        <v>135.68</v>
      </c>
      <c r="AL322" s="326">
        <f>IF(VLOOKUP($AU322,'FE Source'!$A:$Y,19,FALSE)=0,"-",VLOOKUP($AU322,'FE Source'!$A:$Y,19,FALSE))</f>
        <v>112.96</v>
      </c>
      <c r="AM322" s="259">
        <f>IF(VLOOKUP($AU322,'FE Source'!$A:$DJ,36,FALSE)=0,"-",VLOOKUP($AU322,'FE Source'!$A:$DJ,36,FALSE))</f>
        <v>105.44</v>
      </c>
      <c r="AN322" s="165">
        <f>IF(VLOOKUP($AU322,'FE Source'!$A:$W,13,FALSE)=0,"-",VLOOKUP($AU322,'FE Source'!$A:$W,13,FALSE))</f>
        <v>10234.9</v>
      </c>
      <c r="AO322" s="198" t="str">
        <f>IF(J322="no","-",IF(VLOOKUP($AU322,'FE Source'!$A:$W,15,FALSE)=0,"-",VLOOKUP($AU322,'FE Source'!$A:$W,15,FALSE)))</f>
        <v>-</v>
      </c>
      <c r="AP322" s="201" t="str">
        <f>IF(AO322="-","-",IF(VLOOKUP($AU322,'FE Source'!$A:$Z,21,FALSE)=0,"-",IF(VLOOKUP($AU322,'FE Source'!$A:$Z,21,FALSE)=2,"Semi-Annual",IF(VLOOKUP($AU322,'FE Source'!$A:$Z,21,FALSE)=4,"Quarterly",IF(VLOOKUP($AU322,'FE Source'!$A:$Z,21,FALSE)=12,"Monthly","Annual")))))</f>
        <v>-</v>
      </c>
      <c r="AQ322" s="170">
        <f t="array" ref="AQ322">IF(VLOOKUP($AU322,'FE Source'!$A:$W,16,FALSE)=0,"-",VLOOKUP($AU322,'FE Source'!$A:$W,16,FALSE))</f>
        <v>0.26</v>
      </c>
      <c r="AR322" s="175" t="str">
        <f>IF(VLOOKUP($AU322,'FE Source'!$A:$W,17,FALSE)=0,"-",VLOOKUP($AU322,'FE Source'!$A:$W,17,FALSE))</f>
        <v>Silver</v>
      </c>
      <c r="AS322" s="173">
        <f>IF(VLOOKUP($AU322,'FE Source'!$AN:$AS,4,FALSE)="",VLOOKUP($AU322,'FE Source'!$AN:$AS,3,FALSE),VLOOKUP($AU322,'FE Source'!$AN:$AS,4,FALSE))</f>
        <v>45.26</v>
      </c>
      <c r="AT322" s="179">
        <f>IF(VLOOKUP($AU322,'FE Source'!$AN:$AS,5,FALSE)=0,"-",VLOOKUP($AU322,'FE Source'!$AN:$AS,5,FALSE))</f>
        <v>45783</v>
      </c>
      <c r="AU322" s="177" t="s">
        <v>4863</v>
      </c>
      <c r="BE322" s="219">
        <f>IF(VLOOKUP($AU322,'FE Source'!$A:$AK,22,FALSE)=0,"-",VLOOKUP($AU322,'FE Source'!$A:$AK,22,FALSE))</f>
        <v>4.91</v>
      </c>
      <c r="BF322" s="219">
        <f>IF(VLOOKUP($AU322,'FE Source'!$A:$AK,23,FALSE)=0,"-",VLOOKUP($AU322,'FE Source'!$A:$AK,23,FALSE))</f>
        <v>11.8</v>
      </c>
      <c r="BG322" s="219">
        <f>IF(VLOOKUP($AU322,'FE Source'!$A:$AK,24,FALSE)=0,"-",VLOOKUP($AU322,'FE Source'!$A:$AK,24,FALSE))</f>
        <v>12.41</v>
      </c>
      <c r="BH322" s="219">
        <f>IF(VLOOKUP($AU322,'FE Source'!$A:$AK,25,FALSE)=0,"-",VLOOKUP($AU322,'FE Source'!$A:$AK,25,FALSE))</f>
        <v>-9.5399999999999991</v>
      </c>
      <c r="BI322" s="219">
        <f>IF(VLOOKUP($AU322,'FE Source'!$A:$AK,26,FALSE)=0,"-",VLOOKUP($AU322,'FE Source'!$A:$AK,26,FALSE))</f>
        <v>24.98</v>
      </c>
      <c r="BJ322" s="219">
        <f>IF(VLOOKUP($AU322,'FE Source'!$A:$AK,27,FALSE)=0,"-",VLOOKUP($AU322,'FE Source'!$A:$AK,27,FALSE))</f>
        <v>10.64</v>
      </c>
      <c r="BK322" s="219">
        <f>IF(VLOOKUP($AU322,'FE Source'!$A:$AK,28,FALSE)=0,"-",VLOOKUP($AU322,'FE Source'!$A:$AK,28,FALSE))</f>
        <v>24.91</v>
      </c>
      <c r="BL322" s="219">
        <f>IF(VLOOKUP($AU322,'FE Source'!$A:$AK,29,FALSE)=0,"-",VLOOKUP($AU322,'FE Source'!$A:$AK,29,FALSE))</f>
        <v>-16.07</v>
      </c>
      <c r="BM322" s="219">
        <f>IF(VLOOKUP($AU322,'FE Source'!$A:$AK,30,FALSE)=0,"-",VLOOKUP($AU322,'FE Source'!$A:$AK,30,FALSE))</f>
        <v>17.72</v>
      </c>
      <c r="BN322" t="str">
        <f>IF(VLOOKUP($AU322,'FE Source'!$A:$AK,31,FALSE)="No Specified Index","-",IF(VLOOKUP($AU322,'FE Source'!$A:$AK,31,FALSE)=0,"-",VLOOKUP($AU322,'FE Source'!$A:$AK,31,FALSE)))</f>
        <v>MSCI World Index (net div., GBP)</v>
      </c>
      <c r="BO322" s="217">
        <f>IF(VLOOKUP($AU322,'FE Source'!$A:$AK,32,FALSE)=0,"-",VLOOKUP($AU322,'FE Source'!$A:$AK,32,FALSE))</f>
        <v>39694</v>
      </c>
      <c r="BP322" s="18">
        <f>IF(VLOOKUP($AU322,'FE Source'!$AZ:$BC,2,FALSE)=0,"-",VLOOKUP($AU322,'FE Source'!$AZ:$BC,2,FALSE))</f>
        <v>-1.77</v>
      </c>
      <c r="BQ322" s="18">
        <f>IF(VLOOKUP($AU322,'FE Source'!$AZ:$BC,3,FALSE)=0,"-",VLOOKUP($AU322,'FE Source'!$AZ:$BC,3,FALSE))</f>
        <v>-6.7</v>
      </c>
      <c r="BR322" s="18" t="str">
        <f>IF(VLOOKUP($AU322,'FE Source'!$AZ:$BC,4,FALSE)=0,"-",VLOOKUP($AU322,'FE Source'!$AZ:$BC,4,FALSE))</f>
        <v>-</v>
      </c>
    </row>
    <row r="323" spans="1:70" ht="15" customHeight="1">
      <c r="A323" s="3"/>
      <c r="B323" s="159" t="str">
        <f>INDEX('UT - Retail'!$A$7:$A$1409,MATCH(AU323,'UT - Retail'!$U$7:$U$1409,0),1)</f>
        <v xml:space="preserve">Dimensional Fund Advisors </v>
      </c>
      <c r="C323" s="710" t="str">
        <f>INDEX('UT - Retail'!$B$7:$B$1409,MATCH(AU323,'UT - Retail'!$U$7:$U$1409,0),1)</f>
        <v>Dimensional Global Core Equity Acc SGD</v>
      </c>
      <c r="D323" s="711"/>
      <c r="E323" s="147" t="str">
        <f>VLOOKUP(C323,'UT - Retail'!$B:$K,8,FALSE)</f>
        <v>Equities</v>
      </c>
      <c r="F323" s="82" t="str">
        <f>VLOOKUP(C323,'UT - Retail'!$B:$K,9,FALSE)</f>
        <v>Global</v>
      </c>
      <c r="G323" s="82" t="str">
        <f>VLOOKUP(C323,'UT - Retail'!$B:$K,10,FALSE)</f>
        <v>General</v>
      </c>
      <c r="H323" s="82" t="str">
        <f>VLOOKUP(C323,'UT - Retail'!$B:$N,13,FALSE)</f>
        <v>No</v>
      </c>
      <c r="I323" s="82" t="str">
        <f>VLOOKUP(C323,'UT - Retail'!$B:$Q,14,FALSE)</f>
        <v>No</v>
      </c>
      <c r="J323" s="82" t="str">
        <f>VLOOKUP(C323,'UT - Retail'!$B:$Q,11,FALSE)</f>
        <v>No</v>
      </c>
      <c r="K323" s="130" t="str">
        <f>VLOOKUP(C323,'UT - Retail'!$B:$P,15,FALSE)</f>
        <v>Yes</v>
      </c>
      <c r="L323" s="82" t="str">
        <f>VLOOKUP(C323,'UT - Retail'!$B:$Q,16,FALSE)</f>
        <v>Both</v>
      </c>
      <c r="M323" s="173" t="str">
        <f>VLOOKUP(C323,'UT - Retail'!$B:$K,6,FALSE)</f>
        <v>SGD</v>
      </c>
      <c r="N323" s="173" t="str">
        <f>IFERROR(IF(MATCH(C323,'Portfolio Construction'!$AL:$AL,0),"Yes","No"),"No")</f>
        <v>No</v>
      </c>
      <c r="O323" s="173" t="str">
        <f>IFERROR(IF(MATCH(C323,'Portfolio Construction'!$AN:$AN,0),"Yes","No"),"No")</f>
        <v>No</v>
      </c>
      <c r="P323" s="173" t="str">
        <f>IFERROR(IF(MATCH(C323,'Portfolio Construction'!$AP:$AP,0),"Yes","No"),"No")</f>
        <v>No</v>
      </c>
      <c r="Q323" s="173" t="str">
        <f>IFERROR(IF(MATCH(C323,'Portfolio Construction'!$AR:$AR,0),"Yes","No"),"No")</f>
        <v>No</v>
      </c>
      <c r="R323" s="173" t="str">
        <f>IFERROR(IF(MATCH(C323,'Portfolio Construction'!$AT:$AT,0),"Yes","No"),"No")</f>
        <v>No</v>
      </c>
      <c r="S323" s="173" t="str">
        <f>IFERROR(IF(MATCH(C323,'Portfolio Construction'!$AV:$AV,0),"Yes","No"),"No")</f>
        <v>No</v>
      </c>
      <c r="T323" s="173" t="str">
        <f>IFERROR(IF(MATCH(C323,'Portfolio Construction'!$AX:$AX,0),"Yes","No"),"No")</f>
        <v>No</v>
      </c>
      <c r="U323" s="173" t="str">
        <f>IFERROR(IF(MATCH(C323,'Portfolio Construction'!$AZ:$AZ,0),"Yes","No"),"No")</f>
        <v>No</v>
      </c>
      <c r="V323" s="173" t="str">
        <f>IFERROR(IF(MATCH(C323,'Portfolio Construction'!$BB:$BB,0),"Yes","No"),"No")</f>
        <v>No</v>
      </c>
      <c r="W323" s="619">
        <f>IF(VLOOKUP($AU323,'FE Source'!$A:$W,3,FALSE)=0,"-",VLOOKUP($AU323,'FE Source'!$A:$W,3,FALSE))</f>
        <v>-5.81</v>
      </c>
      <c r="X323" s="618">
        <f>IF(VLOOKUP($AU323,'FE Source'!$A:$W,4,FALSE)=0,"-",VLOOKUP($AU323,'FE Source'!$A:$W,4,FALSE))</f>
        <v>7.63</v>
      </c>
      <c r="Y323" s="618">
        <f>IF(VLOOKUP($AU323,'FE Source'!$A:$W,5,FALSE)=0,"-",VLOOKUP($AU323,'FE Source'!$A:$W,5,FALSE))</f>
        <v>-4.71</v>
      </c>
      <c r="Z323" s="618">
        <f>IF(VLOOKUP($AU323,'FE Source'!$A:$W,6,FALSE)=0,"-",VLOOKUP($AU323,'FE Source'!$A:$W,6,FALSE))</f>
        <v>4.96</v>
      </c>
      <c r="AA323" s="618">
        <f>IF(VLOOKUP($AU323,'FE Source'!$A:$W,7,FALSE)=0,"-",VLOOKUP($AU323,'FE Source'!$A:$W,7,FALSE))</f>
        <v>7.43</v>
      </c>
      <c r="AB323" s="618">
        <f>IF(VLOOKUP($AU323,'FE Source'!$A:$W,8,FALSE)=0,"-",VLOOKUP($AU323,'FE Source'!$A:$W,8,FALSE))</f>
        <v>12.57</v>
      </c>
      <c r="AC323" s="623" t="str">
        <f>IF(VLOOKUP($AU323,'FE Source'!$A:$W,9,FALSE)=0,"-",VLOOKUP($AU323,'FE Source'!$A:$W,9,FALSE))</f>
        <v>-</v>
      </c>
      <c r="AD323" s="147">
        <f>IF(VLOOKUP($AU323,'FE Source'!$A:$W,10,FALSE)=0,"-",VLOOKUP($AU323,'FE Source'!$A:$W,10,FALSE))</f>
        <v>1.17</v>
      </c>
      <c r="AE323" s="82">
        <f>IF(VLOOKUP($AU323,'FE Source'!$A:$W,11,FALSE)=0,"-",VLOOKUP($AU323,'FE Source'!$A:$W,11,FALSE))</f>
        <v>13.9</v>
      </c>
      <c r="AF323" s="82">
        <f>IF(VLOOKUP($AU323,'FE Source'!$A:$W,12,FALSE)=0,"-",VLOOKUP($AU323,'FE Source'!$A:$W,12,FALSE))</f>
        <v>0.31</v>
      </c>
      <c r="AG323" s="130">
        <f>IF(VLOOKUP($AU323,'FE Source'!$A:$W,14,FALSE)=0,"-",VLOOKUP($AU323,'FE Source'!$A:$W,14,FALSE))</f>
        <v>-11.1</v>
      </c>
      <c r="AH323" s="173">
        <f>IF(VLOOKUP($AU323,'FE Source'!$A:$DJ,33,FALSE)=0,"-",VLOOKUP($AU323,'FE Source'!$A:$DJ,33,FALSE))</f>
        <v>139.87</v>
      </c>
      <c r="AI323" s="203">
        <f>IF(VLOOKUP($AU323,'FE Source'!$A:$Y,20,FALSE)=0,"-",VLOOKUP($AU323,'FE Source'!$A:$Y,20,FALSE))</f>
        <v>124.95</v>
      </c>
      <c r="AJ323" s="257">
        <f>IF(VLOOKUP($AU323,'FE Source'!$A:$DJ,34,FALSE)=0,"-",VLOOKUP($AU323,'FE Source'!$A:$DJ,34,FALSE))</f>
        <v>130.81</v>
      </c>
      <c r="AK323" s="257">
        <f>IF(VLOOKUP($AU323,'FE Source'!$A:$DJ,35,FALSE)=0,"-",VLOOKUP($AU323,'FE Source'!$A:$DJ,35,FALSE))</f>
        <v>138.79</v>
      </c>
      <c r="AL323" s="326">
        <f>IF(VLOOKUP($AU323,'FE Source'!$A:$Y,19,FALSE)=0,"-",VLOOKUP($AU323,'FE Source'!$A:$Y,19,FALSE))</f>
        <v>113.26</v>
      </c>
      <c r="AM323" s="259">
        <f>IF(VLOOKUP($AU323,'FE Source'!$A:$DJ,36,FALSE)=0,"-",VLOOKUP($AU323,'FE Source'!$A:$DJ,36,FALSE))</f>
        <v>104.76</v>
      </c>
      <c r="AN323" s="165">
        <f>IF(VLOOKUP($AU323,'FE Source'!$A:$W,13,FALSE)=0,"-",VLOOKUP($AU323,'FE Source'!$A:$W,13,FALSE))</f>
        <v>10234.9</v>
      </c>
      <c r="AO323" s="198" t="str">
        <f>IF(J323="no","-",IF(VLOOKUP($AU323,'FE Source'!$A:$W,15,FALSE)=0,"-",VLOOKUP($AU323,'FE Source'!$A:$W,15,FALSE)))</f>
        <v>-</v>
      </c>
      <c r="AP323" s="201" t="str">
        <f>IF(AO323="-","-",IF(VLOOKUP($AU323,'FE Source'!$A:$Z,21,FALSE)=0,"-",IF(VLOOKUP($AU323,'FE Source'!$A:$Z,21,FALSE)=2,"Semi-Annual",IF(VLOOKUP($AU323,'FE Source'!$A:$Z,21,FALSE)=4,"Quarterly",IF(VLOOKUP($AU323,'FE Source'!$A:$Z,21,FALSE)=12,"Monthly","Annual")))))</f>
        <v>-</v>
      </c>
      <c r="AQ323" s="170">
        <f t="array" ref="AQ323">IF(VLOOKUP($AU323,'FE Source'!$A:$W,16,FALSE)=0,"-",VLOOKUP($AU323,'FE Source'!$A:$W,16,FALSE))</f>
        <v>0.26</v>
      </c>
      <c r="AR323" s="175" t="str">
        <f>IF(VLOOKUP($AU323,'FE Source'!$A:$W,17,FALSE)=0,"-",VLOOKUP($AU323,'FE Source'!$A:$W,17,FALSE))</f>
        <v>Silver</v>
      </c>
      <c r="AS323" s="173">
        <f>IF(VLOOKUP($AU323,'FE Source'!$AN:$AS,4,FALSE)="",VLOOKUP($AU323,'FE Source'!$AN:$AS,3,FALSE),VLOOKUP($AU323,'FE Source'!$AN:$AS,4,FALSE))</f>
        <v>36.659999999999997</v>
      </c>
      <c r="AT323" s="179">
        <f>IF(VLOOKUP($AU323,'FE Source'!$AN:$AS,5,FALSE)=0,"-",VLOOKUP($AU323,'FE Source'!$AN:$AS,5,FALSE))</f>
        <v>45783</v>
      </c>
      <c r="AU323" s="163" t="s">
        <v>4864</v>
      </c>
      <c r="BE323" s="219" t="str">
        <f>IF(VLOOKUP($AU323,'FE Source'!$A:$AK,22,FALSE)=0,"-",VLOOKUP($AU323,'FE Source'!$A:$AK,22,FALSE))</f>
        <v>-</v>
      </c>
      <c r="BF323" s="219" t="str">
        <f>IF(VLOOKUP($AU323,'FE Source'!$A:$AK,23,FALSE)=0,"-",VLOOKUP($AU323,'FE Source'!$A:$AK,23,FALSE))</f>
        <v>-</v>
      </c>
      <c r="BG323" s="219" t="str">
        <f>IF(VLOOKUP($AU323,'FE Source'!$A:$AK,24,FALSE)=0,"-",VLOOKUP($AU323,'FE Source'!$A:$AK,24,FALSE))</f>
        <v>-</v>
      </c>
      <c r="BH323" s="219">
        <f>IF(VLOOKUP($AU323,'FE Source'!$A:$AK,25,FALSE)=0,"-",VLOOKUP($AU323,'FE Source'!$A:$AK,25,FALSE))</f>
        <v>-9.36</v>
      </c>
      <c r="BI323" s="219">
        <f>IF(VLOOKUP($AU323,'FE Source'!$A:$AK,26,FALSE)=0,"-",VLOOKUP($AU323,'FE Source'!$A:$AK,26,FALSE))</f>
        <v>24.92</v>
      </c>
      <c r="BJ323" s="219">
        <f>IF(VLOOKUP($AU323,'FE Source'!$A:$AK,27,FALSE)=0,"-",VLOOKUP($AU323,'FE Source'!$A:$AK,27,FALSE))</f>
        <v>10.64</v>
      </c>
      <c r="BK323" s="219">
        <f>IF(VLOOKUP($AU323,'FE Source'!$A:$AK,28,FALSE)=0,"-",VLOOKUP($AU323,'FE Source'!$A:$AK,28,FALSE))</f>
        <v>24.76</v>
      </c>
      <c r="BL323" s="219">
        <f>IF(VLOOKUP($AU323,'FE Source'!$A:$AK,29,FALSE)=0,"-",VLOOKUP($AU323,'FE Source'!$A:$AK,29,FALSE))</f>
        <v>-15.66</v>
      </c>
      <c r="BM323" s="219">
        <f>IF(VLOOKUP($AU323,'FE Source'!$A:$AK,30,FALSE)=0,"-",VLOOKUP($AU323,'FE Source'!$A:$AK,30,FALSE))</f>
        <v>17.32</v>
      </c>
      <c r="BN323" t="str">
        <f>IF(VLOOKUP($AU323,'FE Source'!$A:$AK,31,FALSE)="No Specified Index","-",IF(VLOOKUP($AU323,'FE Source'!$A:$AK,31,FALSE)=0,"-",VLOOKUP($AU323,'FE Source'!$A:$AK,31,FALSE)))</f>
        <v>MSCI World Index (net div., GBP)</v>
      </c>
      <c r="BO323" s="217">
        <f>IF(VLOOKUP($AU323,'FE Source'!$A:$AK,32,FALSE)=0,"-",VLOOKUP($AU323,'FE Source'!$A:$AK,32,FALSE))</f>
        <v>42941</v>
      </c>
      <c r="BP323" s="18" t="str">
        <f>IF(VLOOKUP($AU323,'FE Source'!$AZ:$BC,2,FALSE)=0,"-",VLOOKUP($AU323,'FE Source'!$AZ:$BC,2,FALSE))</f>
        <v>-</v>
      </c>
      <c r="BQ323" s="18" t="str">
        <f>IF(VLOOKUP($AU323,'FE Source'!$AZ:$BC,3,FALSE)=0,"-",VLOOKUP($AU323,'FE Source'!$AZ:$BC,3,FALSE))</f>
        <v>-</v>
      </c>
      <c r="BR323" s="18" t="str">
        <f>IF(VLOOKUP($AU323,'FE Source'!$AZ:$BC,4,FALSE)=0,"-",VLOOKUP($AU323,'FE Source'!$AZ:$BC,4,FALSE))</f>
        <v>-</v>
      </c>
    </row>
    <row r="324" spans="1:70" ht="15" customHeight="1">
      <c r="A324" s="3"/>
      <c r="B324" s="159" t="str">
        <f>INDEX('UT - Retail'!$A$7:$A$1409,MATCH(AU324,'UT - Retail'!$U$7:$U$1409,0),1)</f>
        <v xml:space="preserve">Dimensional Fund Advisors </v>
      </c>
      <c r="C324" s="710" t="str">
        <f>INDEX('UT - Retail'!$B$7:$B$1409,MATCH(AU324,'UT - Retail'!$U$7:$U$1409,0),1)</f>
        <v>Dimensional Global Core Equity Acc USD</v>
      </c>
      <c r="D324" s="711"/>
      <c r="E324" s="147" t="str">
        <f>VLOOKUP(C324,'UT - Retail'!$B:$K,8,FALSE)</f>
        <v>Equities</v>
      </c>
      <c r="F324" s="82" t="str">
        <f>VLOOKUP(C324,'UT - Retail'!$B:$K,9,FALSE)</f>
        <v>Global</v>
      </c>
      <c r="G324" s="82" t="str">
        <f>VLOOKUP(C324,'UT - Retail'!$B:$K,10,FALSE)</f>
        <v>General</v>
      </c>
      <c r="H324" s="82" t="str">
        <f>VLOOKUP(C324,'UT - Retail'!$B:$N,13,FALSE)</f>
        <v>No</v>
      </c>
      <c r="I324" s="82" t="str">
        <f>VLOOKUP(C324,'UT - Retail'!$B:$Q,14,FALSE)</f>
        <v>No</v>
      </c>
      <c r="J324" s="82" t="str">
        <f>VLOOKUP(C324,'UT - Retail'!$B:$Q,11,FALSE)</f>
        <v>No</v>
      </c>
      <c r="K324" s="130" t="str">
        <f>VLOOKUP(C324,'UT - Retail'!$B:$P,15,FALSE)</f>
        <v>No</v>
      </c>
      <c r="L324" s="82" t="str">
        <f>VLOOKUP(C324,'UT - Retail'!$B:$Q,16,FALSE)</f>
        <v>Both</v>
      </c>
      <c r="M324" s="173" t="str">
        <f>VLOOKUP(C324,'UT - Retail'!$B:$K,6,FALSE)</f>
        <v>USD</v>
      </c>
      <c r="N324" s="173" t="str">
        <f>IFERROR(IF(MATCH(C324,'Portfolio Construction'!$AL:$AL,0),"Yes","No"),"No")</f>
        <v>No</v>
      </c>
      <c r="O324" s="173" t="str">
        <f>IFERROR(IF(MATCH(C324,'Portfolio Construction'!$AN:$AN,0),"Yes","No"),"No")</f>
        <v>No</v>
      </c>
      <c r="P324" s="173" t="str">
        <f>IFERROR(IF(MATCH(C324,'Portfolio Construction'!$AP:$AP,0),"Yes","No"),"No")</f>
        <v>No</v>
      </c>
      <c r="Q324" s="173" t="str">
        <f>IFERROR(IF(MATCH(C324,'Portfolio Construction'!$AR:$AR,0),"Yes","No"),"No")</f>
        <v>No</v>
      </c>
      <c r="R324" s="173" t="str">
        <f>IFERROR(IF(MATCH(C324,'Portfolio Construction'!$AT:$AT,0),"Yes","No"),"No")</f>
        <v>No</v>
      </c>
      <c r="S324" s="173" t="str">
        <f>IFERROR(IF(MATCH(C324,'Portfolio Construction'!$AV:$AV,0),"Yes","No"),"No")</f>
        <v>No</v>
      </c>
      <c r="T324" s="173" t="str">
        <f>IFERROR(IF(MATCH(C324,'Portfolio Construction'!$AX:$AX,0),"Yes","No"),"No")</f>
        <v>No</v>
      </c>
      <c r="U324" s="173" t="str">
        <f>IFERROR(IF(MATCH(C324,'Portfolio Construction'!$AZ:$AZ,0),"Yes","No"),"No")</f>
        <v>No</v>
      </c>
      <c r="V324" s="173" t="str">
        <f>IFERROR(IF(MATCH(C324,'Portfolio Construction'!$BB:$BB,0),"Yes","No"),"No")</f>
        <v>No</v>
      </c>
      <c r="W324" s="619">
        <f>IF(VLOOKUP($AU324,'FE Source'!$A:$W,3,FALSE)=0,"-",VLOOKUP($AU324,'FE Source'!$A:$W,3,FALSE))</f>
        <v>-5.54</v>
      </c>
      <c r="X324" s="618">
        <f>IF(VLOOKUP($AU324,'FE Source'!$A:$W,4,FALSE)=0,"-",VLOOKUP($AU324,'FE Source'!$A:$W,4,FALSE))</f>
        <v>7.52</v>
      </c>
      <c r="Y324" s="618">
        <f>IF(VLOOKUP($AU324,'FE Source'!$A:$W,5,FALSE)=0,"-",VLOOKUP($AU324,'FE Source'!$A:$W,5,FALSE))</f>
        <v>-5.12</v>
      </c>
      <c r="Z324" s="618">
        <f>IF(VLOOKUP($AU324,'FE Source'!$A:$W,6,FALSE)=0,"-",VLOOKUP($AU324,'FE Source'!$A:$W,6,FALSE))</f>
        <v>4.5</v>
      </c>
      <c r="AA324" s="618">
        <f>IF(VLOOKUP($AU324,'FE Source'!$A:$W,7,FALSE)=0,"-",VLOOKUP($AU324,'FE Source'!$A:$W,7,FALSE))</f>
        <v>7.32</v>
      </c>
      <c r="AB324" s="618">
        <f>IF(VLOOKUP($AU324,'FE Source'!$A:$W,8,FALSE)=0,"-",VLOOKUP($AU324,'FE Source'!$A:$W,8,FALSE))</f>
        <v>12.49</v>
      </c>
      <c r="AC324" s="623">
        <f>IF(VLOOKUP($AU324,'FE Source'!$A:$W,9,FALSE)=0,"-",VLOOKUP($AU324,'FE Source'!$A:$W,9,FALSE))</f>
        <v>8.2200000000000006</v>
      </c>
      <c r="AD324" s="147">
        <f>IF(VLOOKUP($AU324,'FE Source'!$A:$W,10,FALSE)=0,"-",VLOOKUP($AU324,'FE Source'!$A:$W,10,FALSE))</f>
        <v>1.18</v>
      </c>
      <c r="AE324" s="82">
        <f>IF(VLOOKUP($AU324,'FE Source'!$A:$W,11,FALSE)=0,"-",VLOOKUP($AU324,'FE Source'!$A:$W,11,FALSE))</f>
        <v>14</v>
      </c>
      <c r="AF324" s="82">
        <f>IF(VLOOKUP($AU324,'FE Source'!$A:$W,12,FALSE)=0,"-",VLOOKUP($AU324,'FE Source'!$A:$W,12,FALSE))</f>
        <v>0.31</v>
      </c>
      <c r="AG324" s="130">
        <f>IF(VLOOKUP($AU324,'FE Source'!$A:$W,14,FALSE)=0,"-",VLOOKUP($AU324,'FE Source'!$A:$W,14,FALSE))</f>
        <v>-11.22</v>
      </c>
      <c r="AH324" s="173">
        <f>IF(VLOOKUP($AU324,'FE Source'!$A:$DJ,33,FALSE)=0,"-",VLOOKUP($AU324,'FE Source'!$A:$DJ,33,FALSE))</f>
        <v>142.83000000000001</v>
      </c>
      <c r="AI324" s="203">
        <f>IF(VLOOKUP($AU324,'FE Source'!$A:$Y,20,FALSE)=0,"-",VLOOKUP($AU324,'FE Source'!$A:$Y,20,FALSE))</f>
        <v>126.03</v>
      </c>
      <c r="AJ324" s="257">
        <f>IF(VLOOKUP($AU324,'FE Source'!$A:$DJ,34,FALSE)=0,"-",VLOOKUP($AU324,'FE Source'!$A:$DJ,34,FALSE))</f>
        <v>131.01</v>
      </c>
      <c r="AK324" s="257">
        <f>IF(VLOOKUP($AU324,'FE Source'!$A:$DJ,35,FALSE)=0,"-",VLOOKUP($AU324,'FE Source'!$A:$DJ,35,FALSE))</f>
        <v>141.38</v>
      </c>
      <c r="AL324" s="326">
        <f>IF(VLOOKUP($AU324,'FE Source'!$A:$Y,19,FALSE)=0,"-",VLOOKUP($AU324,'FE Source'!$A:$Y,19,FALSE))</f>
        <v>113.77</v>
      </c>
      <c r="AM324" s="259">
        <f>IF(VLOOKUP($AU324,'FE Source'!$A:$DJ,36,FALSE)=0,"-",VLOOKUP($AU324,'FE Source'!$A:$DJ,36,FALSE))</f>
        <v>104.68</v>
      </c>
      <c r="AN324" s="165">
        <f>IF(VLOOKUP($AU324,'FE Source'!$A:$W,13,FALSE)=0,"-",VLOOKUP($AU324,'FE Source'!$A:$W,13,FALSE))</f>
        <v>10234.9</v>
      </c>
      <c r="AO324" s="198" t="str">
        <f>IF(J324="no","-",IF(VLOOKUP($AU324,'FE Source'!$A:$W,15,FALSE)=0,"-",VLOOKUP($AU324,'FE Source'!$A:$W,15,FALSE)))</f>
        <v>-</v>
      </c>
      <c r="AP324" s="201" t="str">
        <f>IF(AO324="-","-",IF(VLOOKUP($AU324,'FE Source'!$A:$Z,21,FALSE)=0,"-",IF(VLOOKUP($AU324,'FE Source'!$A:$Z,21,FALSE)=2,"Semi-Annual",IF(VLOOKUP($AU324,'FE Source'!$A:$Z,21,FALSE)=4,"Quarterly",IF(VLOOKUP($AU324,'FE Source'!$A:$Z,21,FALSE)=12,"Monthly","Annual")))))</f>
        <v>-</v>
      </c>
      <c r="AQ324" s="170">
        <f t="array" ref="AQ324">IF(VLOOKUP($AU324,'FE Source'!$A:$W,16,FALSE)=0,"-",VLOOKUP($AU324,'FE Source'!$A:$W,16,FALSE))</f>
        <v>0.26</v>
      </c>
      <c r="AR324" s="175" t="str">
        <f>IF(VLOOKUP($AU324,'FE Source'!$A:$W,17,FALSE)=0,"-",VLOOKUP($AU324,'FE Source'!$A:$W,17,FALSE))</f>
        <v>Silver</v>
      </c>
      <c r="AS324" s="173">
        <f>IF(VLOOKUP($AU324,'FE Source'!$AN:$AS,4,FALSE)="",VLOOKUP($AU324,'FE Source'!$AN:$AS,3,FALSE),VLOOKUP($AU324,'FE Source'!$AN:$AS,4,FALSE))</f>
        <v>35.33</v>
      </c>
      <c r="AT324" s="179">
        <f>IF(VLOOKUP($AU324,'FE Source'!$AN:$AS,5,FALSE)=0,"-",VLOOKUP($AU324,'FE Source'!$AN:$AS,5,FALSE))</f>
        <v>45783</v>
      </c>
      <c r="AU324" s="163" t="s">
        <v>4865</v>
      </c>
      <c r="BE324" s="219">
        <f>IF(VLOOKUP($AU324,'FE Source'!$A:$AK,22,FALSE)=0,"-",VLOOKUP($AU324,'FE Source'!$A:$AK,22,FALSE))</f>
        <v>4.93</v>
      </c>
      <c r="BF324" s="219">
        <f>IF(VLOOKUP($AU324,'FE Source'!$A:$AK,23,FALSE)=0,"-",VLOOKUP($AU324,'FE Source'!$A:$AK,23,FALSE))</f>
        <v>11.46</v>
      </c>
      <c r="BG324" s="219">
        <f>IF(VLOOKUP($AU324,'FE Source'!$A:$AK,24,FALSE)=0,"-",VLOOKUP($AU324,'FE Source'!$A:$AK,24,FALSE))</f>
        <v>12.48</v>
      </c>
      <c r="BH324" s="219">
        <f>IF(VLOOKUP($AU324,'FE Source'!$A:$AK,25,FALSE)=0,"-",VLOOKUP($AU324,'FE Source'!$A:$AK,25,FALSE))</f>
        <v>-9.2899999999999991</v>
      </c>
      <c r="BI324" s="219">
        <f>IF(VLOOKUP($AU324,'FE Source'!$A:$AK,26,FALSE)=0,"-",VLOOKUP($AU324,'FE Source'!$A:$AK,26,FALSE))</f>
        <v>24.88</v>
      </c>
      <c r="BJ324" s="219">
        <f>IF(VLOOKUP($AU324,'FE Source'!$A:$AK,27,FALSE)=0,"-",VLOOKUP($AU324,'FE Source'!$A:$AK,27,FALSE))</f>
        <v>10.69</v>
      </c>
      <c r="BK324" s="219">
        <f>IF(VLOOKUP($AU324,'FE Source'!$A:$AK,28,FALSE)=0,"-",VLOOKUP($AU324,'FE Source'!$A:$AK,28,FALSE))</f>
        <v>24.78</v>
      </c>
      <c r="BL324" s="219">
        <f>IF(VLOOKUP($AU324,'FE Source'!$A:$AK,29,FALSE)=0,"-",VLOOKUP($AU324,'FE Source'!$A:$AK,29,FALSE))</f>
        <v>-15.58</v>
      </c>
      <c r="BM324" s="219">
        <f>IF(VLOOKUP($AU324,'FE Source'!$A:$AK,30,FALSE)=0,"-",VLOOKUP($AU324,'FE Source'!$A:$AK,30,FALSE))</f>
        <v>17.12</v>
      </c>
      <c r="BN324" t="str">
        <f>IF(VLOOKUP($AU324,'FE Source'!$A:$AK,31,FALSE)="No Specified Index","-",IF(VLOOKUP($AU324,'FE Source'!$A:$AK,31,FALSE)=0,"-",VLOOKUP($AU324,'FE Source'!$A:$AK,31,FALSE)))</f>
        <v>MSCI World Index (net div., GBP)</v>
      </c>
      <c r="BO324" s="217">
        <f>IF(VLOOKUP($AU324,'FE Source'!$A:$AK,32,FALSE)=0,"-",VLOOKUP($AU324,'FE Source'!$A:$AK,32,FALSE))</f>
        <v>39694</v>
      </c>
      <c r="BP324" s="18">
        <f>IF(VLOOKUP($AU324,'FE Source'!$AZ:$BC,2,FALSE)=0,"-",VLOOKUP($AU324,'FE Source'!$AZ:$BC,2,FALSE))</f>
        <v>-1.76</v>
      </c>
      <c r="BQ324" s="18">
        <f>IF(VLOOKUP($AU324,'FE Source'!$AZ:$BC,3,FALSE)=0,"-",VLOOKUP($AU324,'FE Source'!$AZ:$BC,3,FALSE))</f>
        <v>-7.27</v>
      </c>
      <c r="BR324" s="18" t="str">
        <f>IF(VLOOKUP($AU324,'FE Source'!$AZ:$BC,4,FALSE)=0,"-",VLOOKUP($AU324,'FE Source'!$AZ:$BC,4,FALSE))</f>
        <v>-</v>
      </c>
    </row>
    <row r="325" spans="1:70" ht="15" customHeight="1">
      <c r="A325" s="3"/>
      <c r="B325" s="159" t="str">
        <f>INDEX('UT - Retail'!$A$7:$A$1409,MATCH(AU325,'UT - Retail'!$U$7:$U$1409,0),1)</f>
        <v xml:space="preserve">Dimensional Fund Advisors </v>
      </c>
      <c r="C325" s="710" t="str">
        <f>INDEX('UT - Retail'!$B$7:$B$1409,MATCH(AU325,'UT - Retail'!$U$7:$U$1409,0),1)</f>
        <v>Dimensional Global Core Equity DIS GBP</v>
      </c>
      <c r="D325" s="711"/>
      <c r="E325" s="146" t="str">
        <f>VLOOKUP(C325,'UT - Retail'!$B:$K,8,FALSE)</f>
        <v>Equities</v>
      </c>
      <c r="F325" s="82" t="str">
        <f>VLOOKUP(C325,'UT - Retail'!$B:$K,9,FALSE)</f>
        <v>Global</v>
      </c>
      <c r="G325" s="82" t="str">
        <f>VLOOKUP(C325,'UT - Retail'!$B:$K,10,FALSE)</f>
        <v>General</v>
      </c>
      <c r="H325" s="82" t="str">
        <f>VLOOKUP(C325,'UT - Retail'!$B:$N,13,FALSE)</f>
        <v>No</v>
      </c>
      <c r="I325" s="82" t="str">
        <f>VLOOKUP(C325,'UT - Retail'!$B:$Q,14,FALSE)</f>
        <v>No</v>
      </c>
      <c r="J325" s="82" t="str">
        <f>VLOOKUP(C325,'UT - Retail'!$B:$Q,11,FALSE)</f>
        <v>Yes</v>
      </c>
      <c r="K325" s="130" t="str">
        <f>VLOOKUP(C325,'UT - Retail'!$B:$P,15,FALSE)</f>
        <v>No</v>
      </c>
      <c r="L325" s="82" t="str">
        <f>VLOOKUP(C325,'UT - Retail'!$B:$Q,16,FALSE)</f>
        <v>iFast</v>
      </c>
      <c r="M325" s="173" t="str">
        <f>VLOOKUP(C325,'UT - Retail'!$B:$K,6,FALSE)</f>
        <v>GBP</v>
      </c>
      <c r="N325" s="173" t="str">
        <f>IFERROR(IF(MATCH(C325,'Portfolio Construction'!$AL:$AL,0),"Yes","No"),"No")</f>
        <v>No</v>
      </c>
      <c r="O325" s="173" t="str">
        <f>IFERROR(IF(MATCH(C325,'Portfolio Construction'!$AN:$AN,0),"Yes","No"),"No")</f>
        <v>No</v>
      </c>
      <c r="P325" s="173" t="str">
        <f>IFERROR(IF(MATCH(C325,'Portfolio Construction'!$AP:$AP,0),"Yes","No"),"No")</f>
        <v>No</v>
      </c>
      <c r="Q325" s="173" t="str">
        <f>IFERROR(IF(MATCH(C325,'Portfolio Construction'!$AR:$AR,0),"Yes","No"),"No")</f>
        <v>No</v>
      </c>
      <c r="R325" s="173" t="str">
        <f>IFERROR(IF(MATCH(C325,'Portfolio Construction'!$AT:$AT,0),"Yes","No"),"No")</f>
        <v>No</v>
      </c>
      <c r="S325" s="173" t="str">
        <f>IFERROR(IF(MATCH(C325,'Portfolio Construction'!$AV:$AV,0),"Yes","No"),"No")</f>
        <v>No</v>
      </c>
      <c r="T325" s="173" t="str">
        <f>IFERROR(IF(MATCH(C325,'Portfolio Construction'!$AX:$AX,0),"Yes","No"),"No")</f>
        <v>No</v>
      </c>
      <c r="U325" s="173" t="str">
        <f>IFERROR(IF(MATCH(C325,'Portfolio Construction'!$AZ:$AZ,0),"Yes","No"),"No")</f>
        <v>No</v>
      </c>
      <c r="V325" s="173" t="str">
        <f>IFERROR(IF(MATCH(C325,'Portfolio Construction'!$BB:$BB,0),"Yes","No"),"No")</f>
        <v>No</v>
      </c>
      <c r="W325" s="619">
        <f>IF(VLOOKUP($AU325,'FE Source'!$A:$W,3,FALSE)=0,"-",VLOOKUP($AU325,'FE Source'!$A:$W,3,FALSE))</f>
        <v>-5.64</v>
      </c>
      <c r="X325" s="618">
        <f>IF(VLOOKUP($AU325,'FE Source'!$A:$W,4,FALSE)=0,"-",VLOOKUP($AU325,'FE Source'!$A:$W,4,FALSE))</f>
        <v>7.32</v>
      </c>
      <c r="Y325" s="618">
        <f>IF(VLOOKUP($AU325,'FE Source'!$A:$W,5,FALSE)=0,"-",VLOOKUP($AU325,'FE Source'!$A:$W,5,FALSE))</f>
        <v>-4.82</v>
      </c>
      <c r="Z325" s="618">
        <f>IF(VLOOKUP($AU325,'FE Source'!$A:$W,6,FALSE)=0,"-",VLOOKUP($AU325,'FE Source'!$A:$W,6,FALSE))</f>
        <v>4.87</v>
      </c>
      <c r="AA325" s="618">
        <f>IF(VLOOKUP($AU325,'FE Source'!$A:$W,7,FALSE)=0,"-",VLOOKUP($AU325,'FE Source'!$A:$W,7,FALSE))</f>
        <v>7.42</v>
      </c>
      <c r="AB325" s="618">
        <f>IF(VLOOKUP($AU325,'FE Source'!$A:$W,8,FALSE)=0,"-",VLOOKUP($AU325,'FE Source'!$A:$W,8,FALSE))</f>
        <v>12.53</v>
      </c>
      <c r="AC325" s="623">
        <f>IF(VLOOKUP($AU325,'FE Source'!$A:$W,9,FALSE)=0,"-",VLOOKUP($AU325,'FE Source'!$A:$W,9,FALSE))</f>
        <v>8.26</v>
      </c>
      <c r="AD325" s="147">
        <f>IF(VLOOKUP($AU325,'FE Source'!$A:$W,10,FALSE)=0,"-",VLOOKUP($AU325,'FE Source'!$A:$W,10,FALSE))</f>
        <v>1.18</v>
      </c>
      <c r="AE325" s="82">
        <f>IF(VLOOKUP($AU325,'FE Source'!$A:$W,11,FALSE)=0,"-",VLOOKUP($AU325,'FE Source'!$A:$W,11,FALSE))</f>
        <v>14.03</v>
      </c>
      <c r="AF325" s="82">
        <f>IF(VLOOKUP($AU325,'FE Source'!$A:$W,12,FALSE)=0,"-",VLOOKUP($AU325,'FE Source'!$A:$W,12,FALSE))</f>
        <v>0.32</v>
      </c>
      <c r="AG325" s="130">
        <f>IF(VLOOKUP($AU325,'FE Source'!$A:$W,14,FALSE)=0,"-",VLOOKUP($AU325,'FE Source'!$A:$W,14,FALSE))</f>
        <v>-11.28</v>
      </c>
      <c r="AH325" s="173">
        <f>IF(VLOOKUP($AU325,'FE Source'!$A:$DJ,33,FALSE)=0,"-",VLOOKUP($AU325,'FE Source'!$A:$DJ,33,FALSE))</f>
        <v>138.27000000000001</v>
      </c>
      <c r="AI325" s="203">
        <f>IF(VLOOKUP($AU325,'FE Source'!$A:$Y,20,FALSE)=0,"-",VLOOKUP($AU325,'FE Source'!$A:$Y,20,FALSE))</f>
        <v>125.62</v>
      </c>
      <c r="AJ325" s="257">
        <f>IF(VLOOKUP($AU325,'FE Source'!$A:$DJ,34,FALSE)=0,"-",VLOOKUP($AU325,'FE Source'!$A:$DJ,34,FALSE))</f>
        <v>132.38999999999999</v>
      </c>
      <c r="AK325" s="257">
        <f>IF(VLOOKUP($AU325,'FE Source'!$A:$DJ,35,FALSE)=0,"-",VLOOKUP($AU325,'FE Source'!$A:$DJ,35,FALSE))</f>
        <v>135.61000000000001</v>
      </c>
      <c r="AL325" s="326">
        <f>IF(VLOOKUP($AU325,'FE Source'!$A:$Y,19,FALSE)=0,"-",VLOOKUP($AU325,'FE Source'!$A:$Y,19,FALSE))</f>
        <v>112.81</v>
      </c>
      <c r="AM325" s="259">
        <f>IF(VLOOKUP($AU325,'FE Source'!$A:$DJ,36,FALSE)=0,"-",VLOOKUP($AU325,'FE Source'!$A:$DJ,36,FALSE))</f>
        <v>105.42</v>
      </c>
      <c r="AN325" s="165">
        <f>IF(VLOOKUP($AU325,'FE Source'!$A:$W,13,FALSE)=0,"-",VLOOKUP($AU325,'FE Source'!$A:$W,13,FALSE))</f>
        <v>10234.9</v>
      </c>
      <c r="AO325" s="198">
        <f>IF(J325="no","-",IF(VLOOKUP($AU325,'FE Source'!$A:$W,15,FALSE)=0,"-",VLOOKUP($AU325,'FE Source'!$A:$W,15,FALSE)))</f>
        <v>1.35</v>
      </c>
      <c r="AP325" s="201" t="str">
        <f>IF(AO325="-","-",IF(VLOOKUP($AU325,'FE Source'!$A:$Z,21,FALSE)=0,"-",IF(VLOOKUP($AU325,'FE Source'!$A:$Z,21,FALSE)=2,"Semi-Annual",IF(VLOOKUP($AU325,'FE Source'!$A:$Z,21,FALSE)=4,"Quarterly",IF(VLOOKUP($AU325,'FE Source'!$A:$Z,21,FALSE)=12,"Monthly","Annual")))))</f>
        <v>Quarterly</v>
      </c>
      <c r="AQ325" s="170">
        <f t="array" ref="AQ325">IF(VLOOKUP($AU325,'FE Source'!$A:$W,16,FALSE)=0,"-",VLOOKUP($AU325,'FE Source'!$A:$W,16,FALSE))</f>
        <v>0.26</v>
      </c>
      <c r="AR325" s="175" t="str">
        <f>IF(VLOOKUP($AU325,'FE Source'!$A:$W,17,FALSE)=0,"-",VLOOKUP($AU325,'FE Source'!$A:$W,17,FALSE))</f>
        <v>Silver</v>
      </c>
      <c r="AS325" s="173">
        <f>IF(VLOOKUP($AU325,'FE Source'!$AN:$AS,4,FALSE)="",VLOOKUP($AU325,'FE Source'!$AN:$AS,3,FALSE),VLOOKUP($AU325,'FE Source'!$AN:$AS,4,FALSE))</f>
        <v>35.99</v>
      </c>
      <c r="AT325" s="179">
        <f>IF(VLOOKUP($AU325,'FE Source'!$AN:$AS,5,FALSE)=0,"-",VLOOKUP($AU325,'FE Source'!$AN:$AS,5,FALSE))</f>
        <v>45783</v>
      </c>
      <c r="AU325" s="163" t="s">
        <v>4866</v>
      </c>
      <c r="BE325" s="219">
        <f>IF(VLOOKUP($AU325,'FE Source'!$A:$AK,22,FALSE)=0,"-",VLOOKUP($AU325,'FE Source'!$A:$AK,22,FALSE))</f>
        <v>4.83</v>
      </c>
      <c r="BF325" s="219">
        <f>IF(VLOOKUP($AU325,'FE Source'!$A:$AK,23,FALSE)=0,"-",VLOOKUP($AU325,'FE Source'!$A:$AK,23,FALSE))</f>
        <v>11.81</v>
      </c>
      <c r="BG325" s="219">
        <f>IF(VLOOKUP($AU325,'FE Source'!$A:$AK,24,FALSE)=0,"-",VLOOKUP($AU325,'FE Source'!$A:$AK,24,FALSE))</f>
        <v>12.44</v>
      </c>
      <c r="BH325" s="219">
        <f>IF(VLOOKUP($AU325,'FE Source'!$A:$AK,25,FALSE)=0,"-",VLOOKUP($AU325,'FE Source'!$A:$AK,25,FALSE))</f>
        <v>-9.5299999999999994</v>
      </c>
      <c r="BI325" s="219">
        <f>IF(VLOOKUP($AU325,'FE Source'!$A:$AK,26,FALSE)=0,"-",VLOOKUP($AU325,'FE Source'!$A:$AK,26,FALSE))</f>
        <v>24.97</v>
      </c>
      <c r="BJ325" s="219">
        <f>IF(VLOOKUP($AU325,'FE Source'!$A:$AK,27,FALSE)=0,"-",VLOOKUP($AU325,'FE Source'!$A:$AK,27,FALSE))</f>
        <v>10.64</v>
      </c>
      <c r="BK325" s="219">
        <f>IF(VLOOKUP($AU325,'FE Source'!$A:$AK,28,FALSE)=0,"-",VLOOKUP($AU325,'FE Source'!$A:$AK,28,FALSE))</f>
        <v>24.94</v>
      </c>
      <c r="BL325" s="219">
        <f>IF(VLOOKUP($AU325,'FE Source'!$A:$AK,29,FALSE)=0,"-",VLOOKUP($AU325,'FE Source'!$A:$AK,29,FALSE))</f>
        <v>-16.09</v>
      </c>
      <c r="BM325" s="219">
        <f>IF(VLOOKUP($AU325,'FE Source'!$A:$AK,30,FALSE)=0,"-",VLOOKUP($AU325,'FE Source'!$A:$AK,30,FALSE))</f>
        <v>17.73</v>
      </c>
      <c r="BN325" t="str">
        <f>IF(VLOOKUP($AU325,'FE Source'!$A:$AK,31,FALSE)="No Specified Index","-",IF(VLOOKUP($AU325,'FE Source'!$A:$AK,31,FALSE)=0,"-",VLOOKUP($AU325,'FE Source'!$A:$AK,31,FALSE)))</f>
        <v>MSCI World Index (net div., GBP)</v>
      </c>
      <c r="BO325" s="217">
        <f>IF(VLOOKUP($AU325,'FE Source'!$A:$AK,32,FALSE)=0,"-",VLOOKUP($AU325,'FE Source'!$A:$AK,32,FALSE))</f>
        <v>39694</v>
      </c>
      <c r="BP325" s="18">
        <f>IF(VLOOKUP($AU325,'FE Source'!$AZ:$BC,2,FALSE)=0,"-",VLOOKUP($AU325,'FE Source'!$AZ:$BC,2,FALSE))</f>
        <v>-1.8</v>
      </c>
      <c r="BQ325" s="18">
        <f>IF(VLOOKUP($AU325,'FE Source'!$AZ:$BC,3,FALSE)=0,"-",VLOOKUP($AU325,'FE Source'!$AZ:$BC,3,FALSE))</f>
        <v>-6.78</v>
      </c>
      <c r="BR325" s="18" t="str">
        <f>IF(VLOOKUP($AU325,'FE Source'!$AZ:$BC,4,FALSE)=0,"-",VLOOKUP($AU325,'FE Source'!$AZ:$BC,4,FALSE))</f>
        <v>-</v>
      </c>
    </row>
    <row r="326" spans="1:70" ht="15" customHeight="1">
      <c r="A326" s="3"/>
      <c r="B326" s="159" t="str">
        <f>INDEX('UT - Retail'!$A$7:$A$1409,MATCH(AU326,'UT - Retail'!$U$7:$U$1409,0),1)</f>
        <v xml:space="preserve">Dimensional Fund Advisors </v>
      </c>
      <c r="C326" s="710" t="str">
        <f>INDEX('UT - Retail'!$B$7:$B$1409,MATCH(AU326,'UT - Retail'!$U$7:$U$1409,0),1)</f>
        <v>Dimensional Global Core Equity DIS USD</v>
      </c>
      <c r="D326" s="711"/>
      <c r="E326" s="147" t="str">
        <f>VLOOKUP(C326,'UT - Retail'!$B:$K,8,FALSE)</f>
        <v>Equities</v>
      </c>
      <c r="F326" s="82" t="str">
        <f>VLOOKUP(C326,'UT - Retail'!$B:$K,9,FALSE)</f>
        <v>Global</v>
      </c>
      <c r="G326" s="82" t="str">
        <f>VLOOKUP(C326,'UT - Retail'!$B:$K,10,FALSE)</f>
        <v>General</v>
      </c>
      <c r="H326" s="82" t="str">
        <f>VLOOKUP(C326,'UT - Retail'!$B:$N,13,FALSE)</f>
        <v>No</v>
      </c>
      <c r="I326" s="82" t="str">
        <f>VLOOKUP(C326,'UT - Retail'!$B:$Q,14,FALSE)</f>
        <v>No</v>
      </c>
      <c r="J326" s="82" t="str">
        <f>VLOOKUP(C326,'UT - Retail'!$B:$Q,11,FALSE)</f>
        <v>Yes</v>
      </c>
      <c r="K326" s="130" t="str">
        <f>VLOOKUP(C326,'UT - Retail'!$B:$P,15,FALSE)</f>
        <v>No</v>
      </c>
      <c r="L326" s="82" t="str">
        <f>VLOOKUP(C326,'UT - Retail'!$B:$Q,16,FALSE)</f>
        <v>iFast</v>
      </c>
      <c r="M326" s="173" t="str">
        <f>VLOOKUP(C326,'UT - Retail'!$B:$K,6,FALSE)</f>
        <v>USD</v>
      </c>
      <c r="N326" s="173" t="str">
        <f>IFERROR(IF(MATCH(C326,'Portfolio Construction'!$AL:$AL,0),"Yes","No"),"No")</f>
        <v>No</v>
      </c>
      <c r="O326" s="173" t="str">
        <f>IFERROR(IF(MATCH(C326,'Portfolio Construction'!$AN:$AN,0),"Yes","No"),"No")</f>
        <v>No</v>
      </c>
      <c r="P326" s="173" t="str">
        <f>IFERROR(IF(MATCH(C326,'Portfolio Construction'!$AP:$AP,0),"Yes","No"),"No")</f>
        <v>No</v>
      </c>
      <c r="Q326" s="173" t="str">
        <f>IFERROR(IF(MATCH(C326,'Portfolio Construction'!$AR:$AR,0),"Yes","No"),"No")</f>
        <v>No</v>
      </c>
      <c r="R326" s="173" t="str">
        <f>IFERROR(IF(MATCH(C326,'Portfolio Construction'!$AT:$AT,0),"Yes","No"),"No")</f>
        <v>No</v>
      </c>
      <c r="S326" s="173" t="str">
        <f>IFERROR(IF(MATCH(C326,'Portfolio Construction'!$AV:$AV,0),"Yes","No"),"No")</f>
        <v>No</v>
      </c>
      <c r="T326" s="173" t="str">
        <f>IFERROR(IF(MATCH(C326,'Portfolio Construction'!$AX:$AX,0),"Yes","No"),"No")</f>
        <v>No</v>
      </c>
      <c r="U326" s="173" t="str">
        <f>IFERROR(IF(MATCH(C326,'Portfolio Construction'!$AZ:$AZ,0),"Yes","No"),"No")</f>
        <v>No</v>
      </c>
      <c r="V326" s="173" t="str">
        <f>IFERROR(IF(MATCH(C326,'Portfolio Construction'!$BB:$BB,0),"Yes","No"),"No")</f>
        <v>No</v>
      </c>
      <c r="W326" s="619">
        <f>IF(VLOOKUP($AU326,'FE Source'!$A:$W,3,FALSE)=0,"-",VLOOKUP($AU326,'FE Source'!$A:$W,3,FALSE))</f>
        <v>-5.56</v>
      </c>
      <c r="X326" s="618">
        <f>IF(VLOOKUP($AU326,'FE Source'!$A:$W,4,FALSE)=0,"-",VLOOKUP($AU326,'FE Source'!$A:$W,4,FALSE))</f>
        <v>7.53</v>
      </c>
      <c r="Y326" s="618">
        <f>IF(VLOOKUP($AU326,'FE Source'!$A:$W,5,FALSE)=0,"-",VLOOKUP($AU326,'FE Source'!$A:$W,5,FALSE))</f>
        <v>-5.1100000000000003</v>
      </c>
      <c r="Z326" s="618">
        <f>IF(VLOOKUP($AU326,'FE Source'!$A:$W,6,FALSE)=0,"-",VLOOKUP($AU326,'FE Source'!$A:$W,6,FALSE))</f>
        <v>4.53</v>
      </c>
      <c r="AA326" s="618">
        <f>IF(VLOOKUP($AU326,'FE Source'!$A:$W,7,FALSE)=0,"-",VLOOKUP($AU326,'FE Source'!$A:$W,7,FALSE))</f>
        <v>7.34</v>
      </c>
      <c r="AB326" s="618">
        <f>IF(VLOOKUP($AU326,'FE Source'!$A:$W,8,FALSE)=0,"-",VLOOKUP($AU326,'FE Source'!$A:$W,8,FALSE))</f>
        <v>12.5</v>
      </c>
      <c r="AC326" s="623">
        <f>IF(VLOOKUP($AU326,'FE Source'!$A:$W,9,FALSE)=0,"-",VLOOKUP($AU326,'FE Source'!$A:$W,9,FALSE))</f>
        <v>8.2200000000000006</v>
      </c>
      <c r="AD326" s="147">
        <f>IF(VLOOKUP($AU326,'FE Source'!$A:$W,10,FALSE)=0,"-",VLOOKUP($AU326,'FE Source'!$A:$W,10,FALSE))</f>
        <v>1.18</v>
      </c>
      <c r="AE326" s="82">
        <f>IF(VLOOKUP($AU326,'FE Source'!$A:$W,11,FALSE)=0,"-",VLOOKUP($AU326,'FE Source'!$A:$W,11,FALSE))</f>
        <v>14.01</v>
      </c>
      <c r="AF326" s="82">
        <f>IF(VLOOKUP($AU326,'FE Source'!$A:$W,12,FALSE)=0,"-",VLOOKUP($AU326,'FE Source'!$A:$W,12,FALSE))</f>
        <v>0.31</v>
      </c>
      <c r="AG326" s="130">
        <f>IF(VLOOKUP($AU326,'FE Source'!$A:$W,14,FALSE)=0,"-",VLOOKUP($AU326,'FE Source'!$A:$W,14,FALSE))</f>
        <v>-11.25</v>
      </c>
      <c r="AH326" s="173">
        <f>IF(VLOOKUP($AU326,'FE Source'!$A:$DJ,33,FALSE)=0,"-",VLOOKUP($AU326,'FE Source'!$A:$DJ,33,FALSE))</f>
        <v>142.49</v>
      </c>
      <c r="AI326" s="203">
        <f>IF(VLOOKUP($AU326,'FE Source'!$A:$Y,20,FALSE)=0,"-",VLOOKUP($AU326,'FE Source'!$A:$Y,20,FALSE))</f>
        <v>126.18</v>
      </c>
      <c r="AJ326" s="257">
        <f>IF(VLOOKUP($AU326,'FE Source'!$A:$DJ,34,FALSE)=0,"-",VLOOKUP($AU326,'FE Source'!$A:$DJ,34,FALSE))</f>
        <v>131.24</v>
      </c>
      <c r="AK326" s="257">
        <f>IF(VLOOKUP($AU326,'FE Source'!$A:$DJ,35,FALSE)=0,"-",VLOOKUP($AU326,'FE Source'!$A:$DJ,35,FALSE))</f>
        <v>141.66999999999999</v>
      </c>
      <c r="AL326" s="326">
        <f>IF(VLOOKUP($AU326,'FE Source'!$A:$Y,19,FALSE)=0,"-",VLOOKUP($AU326,'FE Source'!$A:$Y,19,FALSE))</f>
        <v>113.91</v>
      </c>
      <c r="AM326" s="259">
        <f>IF(VLOOKUP($AU326,'FE Source'!$A:$DJ,36,FALSE)=0,"-",VLOOKUP($AU326,'FE Source'!$A:$DJ,36,FALSE))</f>
        <v>104.84</v>
      </c>
      <c r="AN326" s="165">
        <f>IF(VLOOKUP($AU326,'FE Source'!$A:$W,13,FALSE)=0,"-",VLOOKUP($AU326,'FE Source'!$A:$W,13,FALSE))</f>
        <v>10234.9</v>
      </c>
      <c r="AO326" s="198">
        <f>IF(J326="no","-",IF(VLOOKUP($AU326,'FE Source'!$A:$W,15,FALSE)=0,"-",VLOOKUP($AU326,'FE Source'!$A:$W,15,FALSE)))</f>
        <v>1.34</v>
      </c>
      <c r="AP326" s="201" t="str">
        <f>IF(AO326="-","-",IF(VLOOKUP($AU326,'FE Source'!$A:$Z,21,FALSE)=0,"-",IF(VLOOKUP($AU326,'FE Source'!$A:$Z,21,FALSE)=2,"Semi-Annual",IF(VLOOKUP($AU326,'FE Source'!$A:$Z,21,FALSE)=4,"Quarterly",IF(VLOOKUP($AU326,'FE Source'!$A:$Z,21,FALSE)=12,"Monthly","Annual")))))</f>
        <v>Quarterly</v>
      </c>
      <c r="AQ326" s="170">
        <f t="array" ref="AQ326">IF(VLOOKUP($AU326,'FE Source'!$A:$W,16,FALSE)=0,"-",VLOOKUP($AU326,'FE Source'!$A:$W,16,FALSE))</f>
        <v>0.26</v>
      </c>
      <c r="AR326" s="175" t="str">
        <f>IF(VLOOKUP($AU326,'FE Source'!$A:$W,17,FALSE)=0,"-",VLOOKUP($AU326,'FE Source'!$A:$W,17,FALSE))</f>
        <v>Silver</v>
      </c>
      <c r="AS326" s="173">
        <f>IF(VLOOKUP($AU326,'FE Source'!$AN:$AS,4,FALSE)="",VLOOKUP($AU326,'FE Source'!$AN:$AS,3,FALSE),VLOOKUP($AU326,'FE Source'!$AN:$AS,4,FALSE))</f>
        <v>23.8</v>
      </c>
      <c r="AT326" s="179">
        <f>IF(VLOOKUP($AU326,'FE Source'!$AN:$AS,5,FALSE)=0,"-",VLOOKUP($AU326,'FE Source'!$AN:$AS,5,FALSE))</f>
        <v>45783</v>
      </c>
      <c r="AU326" s="163" t="s">
        <v>4867</v>
      </c>
      <c r="BE326" s="219">
        <f>IF(VLOOKUP($AU326,'FE Source'!$A:$AK,22,FALSE)=0,"-",VLOOKUP($AU326,'FE Source'!$A:$AK,22,FALSE))</f>
        <v>4.93</v>
      </c>
      <c r="BF326" s="219">
        <f>IF(VLOOKUP($AU326,'FE Source'!$A:$AK,23,FALSE)=0,"-",VLOOKUP($AU326,'FE Source'!$A:$AK,23,FALSE))</f>
        <v>11.45</v>
      </c>
      <c r="BG326" s="219">
        <f>IF(VLOOKUP($AU326,'FE Source'!$A:$AK,24,FALSE)=0,"-",VLOOKUP($AU326,'FE Source'!$A:$AK,24,FALSE))</f>
        <v>12.53</v>
      </c>
      <c r="BH326" s="219">
        <f>IF(VLOOKUP($AU326,'FE Source'!$A:$AK,25,FALSE)=0,"-",VLOOKUP($AU326,'FE Source'!$A:$AK,25,FALSE))</f>
        <v>-9.3000000000000007</v>
      </c>
      <c r="BI326" s="219">
        <f>IF(VLOOKUP($AU326,'FE Source'!$A:$AK,26,FALSE)=0,"-",VLOOKUP($AU326,'FE Source'!$A:$AK,26,FALSE))</f>
        <v>24.84</v>
      </c>
      <c r="BJ326" s="219">
        <f>IF(VLOOKUP($AU326,'FE Source'!$A:$AK,27,FALSE)=0,"-",VLOOKUP($AU326,'FE Source'!$A:$AK,27,FALSE))</f>
        <v>10.71</v>
      </c>
      <c r="BK326" s="219">
        <f>IF(VLOOKUP($AU326,'FE Source'!$A:$AK,28,FALSE)=0,"-",VLOOKUP($AU326,'FE Source'!$A:$AK,28,FALSE))</f>
        <v>24.8</v>
      </c>
      <c r="BL326" s="219">
        <f>IF(VLOOKUP($AU326,'FE Source'!$A:$AK,29,FALSE)=0,"-",VLOOKUP($AU326,'FE Source'!$A:$AK,29,FALSE))</f>
        <v>-15.63</v>
      </c>
      <c r="BM326" s="219">
        <f>IF(VLOOKUP($AU326,'FE Source'!$A:$AK,30,FALSE)=0,"-",VLOOKUP($AU326,'FE Source'!$A:$AK,30,FALSE))</f>
        <v>17.14</v>
      </c>
      <c r="BN326" t="str">
        <f>IF(VLOOKUP($AU326,'FE Source'!$A:$AK,31,FALSE)="No Specified Index","-",IF(VLOOKUP($AU326,'FE Source'!$A:$AK,31,FALSE)=0,"-",VLOOKUP($AU326,'FE Source'!$A:$AK,31,FALSE)))</f>
        <v>MSCI World Index (net div., GBP)</v>
      </c>
      <c r="BO326" s="217">
        <f>IF(VLOOKUP($AU326,'FE Source'!$A:$AK,32,FALSE)=0,"-",VLOOKUP($AU326,'FE Source'!$A:$AK,32,FALSE))</f>
        <v>41347</v>
      </c>
      <c r="BP326" s="18">
        <f>IF(VLOOKUP($AU326,'FE Source'!$AZ:$BC,2,FALSE)=0,"-",VLOOKUP($AU326,'FE Source'!$AZ:$BC,2,FALSE))</f>
        <v>-1.77</v>
      </c>
      <c r="BQ326" s="18" t="str">
        <f>IF(VLOOKUP($AU326,'FE Source'!$AZ:$BC,3,FALSE)=0,"-",VLOOKUP($AU326,'FE Source'!$AZ:$BC,3,FALSE))</f>
        <v>-</v>
      </c>
      <c r="BR326" s="18" t="str">
        <f>IF(VLOOKUP($AU326,'FE Source'!$AZ:$BC,4,FALSE)=0,"-",VLOOKUP($AU326,'FE Source'!$AZ:$BC,4,FALSE))</f>
        <v>-</v>
      </c>
    </row>
    <row r="327" spans="1:70" ht="15" customHeight="1">
      <c r="A327" s="3"/>
      <c r="B327" s="159" t="str">
        <f>INDEX('UT - Retail'!$A$7:$A$1409,MATCH(AU327,'UT - Retail'!$U$7:$U$1409,0),1)</f>
        <v xml:space="preserve">Dimensional Fund Advisors </v>
      </c>
      <c r="C327" s="710" t="str">
        <f>INDEX('UT - Retail'!$B$7:$B$1409,MATCH(AU327,'UT - Retail'!$U$7:$U$1409,0),1)</f>
        <v>Dimensional Global Core Equity III Fund SGD Accumulation</v>
      </c>
      <c r="D327" s="711"/>
      <c r="E327" s="147" t="str">
        <f>VLOOKUP(C327,'UT - Retail'!$B:$K,8,FALSE)</f>
        <v>Equities</v>
      </c>
      <c r="F327" s="82" t="str">
        <f>VLOOKUP(C327,'UT - Retail'!$B:$K,9,FALSE)</f>
        <v>Global</v>
      </c>
      <c r="G327" s="82" t="str">
        <f>VLOOKUP(C327,'UT - Retail'!$B:$K,10,FALSE)</f>
        <v>General</v>
      </c>
      <c r="H327" s="82" t="str">
        <f>VLOOKUP(C327,'UT - Retail'!$B:$N,13,FALSE)</f>
        <v>Yes</v>
      </c>
      <c r="I327" s="82" t="str">
        <f>VLOOKUP(C327,'UT - Retail'!$B:$Q,14,FALSE)</f>
        <v>No</v>
      </c>
      <c r="J327" s="82" t="str">
        <f>VLOOKUP(C327,'UT - Retail'!$B:$Q,11,FALSE)</f>
        <v>No</v>
      </c>
      <c r="K327" s="130" t="str">
        <f>VLOOKUP(C327,'UT - Retail'!$B:$P,15,FALSE)</f>
        <v>No</v>
      </c>
      <c r="L327" s="82" t="str">
        <f>VLOOKUP(C327,'UT - Retail'!$B:$Q,16,FALSE)</f>
        <v>Navigator</v>
      </c>
      <c r="M327" s="173" t="str">
        <f>VLOOKUP(C327,'UT - Retail'!$B:$K,6,FALSE)</f>
        <v>SGD</v>
      </c>
      <c r="N327" s="173" t="str">
        <f>IFERROR(IF(MATCH(C327,'Portfolio Construction'!$AL:$AL,0),"Yes","No"),"No")</f>
        <v>No</v>
      </c>
      <c r="O327" s="173" t="str">
        <f>IFERROR(IF(MATCH(C327,'Portfolio Construction'!$AN:$AN,0),"Yes","No"),"No")</f>
        <v>No</v>
      </c>
      <c r="P327" s="173" t="str">
        <f>IFERROR(IF(MATCH(C327,'Portfolio Construction'!$AP:$AP,0),"Yes","No"),"No")</f>
        <v>No</v>
      </c>
      <c r="Q327" s="173" t="str">
        <f>IFERROR(IF(MATCH(C327,'Portfolio Construction'!$AR:$AR,0),"Yes","No"),"No")</f>
        <v>No</v>
      </c>
      <c r="R327" s="173" t="str">
        <f>IFERROR(IF(MATCH(C327,'Portfolio Construction'!$AT:$AT,0),"Yes","No"),"No")</f>
        <v>No</v>
      </c>
      <c r="S327" s="173" t="str">
        <f>IFERROR(IF(MATCH(C327,'Portfolio Construction'!$AV:$AV,0),"Yes","No"),"No")</f>
        <v>No</v>
      </c>
      <c r="T327" s="173" t="str">
        <f>IFERROR(IF(MATCH(C327,'Portfolio Construction'!$AX:$AX,0),"Yes","No"),"No")</f>
        <v>No</v>
      </c>
      <c r="U327" s="173" t="str">
        <f>IFERROR(IF(MATCH(C327,'Portfolio Construction'!$AZ:$AZ,0),"Yes","No"),"No")</f>
        <v>No</v>
      </c>
      <c r="V327" s="173" t="str">
        <f>IFERROR(IF(MATCH(C327,'Portfolio Construction'!$BB:$BB,0),"Yes","No"),"No")</f>
        <v>No</v>
      </c>
      <c r="W327" s="619">
        <f>IF(VLOOKUP($AU327,'FE Source'!$A:$W,3,FALSE)=0,"-",VLOOKUP($AU327,'FE Source'!$A:$W,3,FALSE))</f>
        <v>-5.58</v>
      </c>
      <c r="X327" s="618">
        <f>IF(VLOOKUP($AU327,'FE Source'!$A:$W,4,FALSE)=0,"-",VLOOKUP($AU327,'FE Source'!$A:$W,4,FALSE))</f>
        <v>7.39</v>
      </c>
      <c r="Y327" s="618">
        <f>IF(VLOOKUP($AU327,'FE Source'!$A:$W,5,FALSE)=0,"-",VLOOKUP($AU327,'FE Source'!$A:$W,5,FALSE))</f>
        <v>-4.6399999999999997</v>
      </c>
      <c r="Z327" s="618" t="str">
        <f>IF(VLOOKUP($AU327,'FE Source'!$A:$W,6,FALSE)=0,"-",VLOOKUP($AU327,'FE Source'!$A:$W,6,FALSE))</f>
        <v>-</v>
      </c>
      <c r="AA327" s="618" t="str">
        <f>IF(VLOOKUP($AU327,'FE Source'!$A:$W,7,FALSE)=0,"-",VLOOKUP($AU327,'FE Source'!$A:$W,7,FALSE))</f>
        <v>-</v>
      </c>
      <c r="AB327" s="618" t="str">
        <f>IF(VLOOKUP($AU327,'FE Source'!$A:$W,8,FALSE)=0,"-",VLOOKUP($AU327,'FE Source'!$A:$W,8,FALSE))</f>
        <v>-</v>
      </c>
      <c r="AC327" s="623" t="str">
        <f>IF(VLOOKUP($AU327,'FE Source'!$A:$W,9,FALSE)=0,"-",VLOOKUP($AU327,'FE Source'!$A:$W,9,FALSE))</f>
        <v>-</v>
      </c>
      <c r="AD327" s="147" t="str">
        <f>IF(VLOOKUP($AU327,'FE Source'!$A:$W,10,FALSE)=0,"-",VLOOKUP($AU327,'FE Source'!$A:$W,10,FALSE))</f>
        <v>-</v>
      </c>
      <c r="AE327" s="82" t="str">
        <f>IF(VLOOKUP($AU327,'FE Source'!$A:$W,11,FALSE)=0,"-",VLOOKUP($AU327,'FE Source'!$A:$W,11,FALSE))</f>
        <v>-</v>
      </c>
      <c r="AF327" s="82" t="str">
        <f>IF(VLOOKUP($AU327,'FE Source'!$A:$W,12,FALSE)=0,"-",VLOOKUP($AU327,'FE Source'!$A:$W,12,FALSE))</f>
        <v>-</v>
      </c>
      <c r="AG327" s="130" t="str">
        <f>IF(VLOOKUP($AU327,'FE Source'!$A:$W,14,FALSE)=0,"-",VLOOKUP($AU327,'FE Source'!$A:$W,14,FALSE))</f>
        <v>-</v>
      </c>
      <c r="AH327" s="173" t="str">
        <f>IF(VLOOKUP($AU327,'FE Source'!$A:$DJ,33,FALSE)=0,"-",VLOOKUP($AU327,'FE Source'!$A:$DJ,33,FALSE))</f>
        <v>-</v>
      </c>
      <c r="AI327" s="203" t="str">
        <f>IF(VLOOKUP($AU327,'FE Source'!$A:$Y,20,FALSE)=0,"-",VLOOKUP($AU327,'FE Source'!$A:$Y,20,FALSE))</f>
        <v>-</v>
      </c>
      <c r="AJ327" s="257" t="str">
        <f>IF(VLOOKUP($AU327,'FE Source'!$A:$DJ,34,FALSE)=0,"-",VLOOKUP($AU327,'FE Source'!$A:$DJ,34,FALSE))</f>
        <v>-</v>
      </c>
      <c r="AK327" s="257" t="str">
        <f>IF(VLOOKUP($AU327,'FE Source'!$A:$DJ,35,FALSE)=0,"-",VLOOKUP($AU327,'FE Source'!$A:$DJ,35,FALSE))</f>
        <v>-</v>
      </c>
      <c r="AL327" s="326" t="str">
        <f>IF(VLOOKUP($AU327,'FE Source'!$A:$Y,19,FALSE)=0,"-",VLOOKUP($AU327,'FE Source'!$A:$Y,19,FALSE))</f>
        <v>-</v>
      </c>
      <c r="AM327" s="259" t="str">
        <f>IF(VLOOKUP($AU327,'FE Source'!$A:$DJ,36,FALSE)=0,"-",VLOOKUP($AU327,'FE Source'!$A:$DJ,36,FALSE))</f>
        <v>-</v>
      </c>
      <c r="AN327" s="165">
        <f>IF(VLOOKUP($AU327,'FE Source'!$A:$W,13,FALSE)=0,"-",VLOOKUP($AU327,'FE Source'!$A:$W,13,FALSE))</f>
        <v>164.6</v>
      </c>
      <c r="AO327" s="198" t="str">
        <f>IF(J327="no","-",IF(VLOOKUP($AU327,'FE Source'!$A:$W,15,FALSE)=0,"-",VLOOKUP($AU327,'FE Source'!$A:$W,15,FALSE)))</f>
        <v>-</v>
      </c>
      <c r="AP327" s="201" t="str">
        <f>IF(AO327="-","-",IF(VLOOKUP($AU327,'FE Source'!$A:$Z,21,FALSE)=0,"-",IF(VLOOKUP($AU327,'FE Source'!$A:$Z,21,FALSE)=2,"Semi-Annual",IF(VLOOKUP($AU327,'FE Source'!$A:$Z,21,FALSE)=4,"Quarterly",IF(VLOOKUP($AU327,'FE Source'!$A:$Z,21,FALSE)=12,"Monthly","Annual")))))</f>
        <v>-</v>
      </c>
      <c r="AQ327" s="170">
        <f t="array" ref="AQ327">IF(VLOOKUP($AU327,'FE Source'!$A:$W,16,FALSE)=0,"-",VLOOKUP($AU327,'FE Source'!$A:$W,16,FALSE))</f>
        <v>0.33</v>
      </c>
      <c r="AR327" s="175" t="str">
        <f>IF(VLOOKUP($AU327,'FE Source'!$A:$W,17,FALSE)=0,"-",VLOOKUP($AU327,'FE Source'!$A:$W,17,FALSE))</f>
        <v>-</v>
      </c>
      <c r="AS327" s="173">
        <f>IF(VLOOKUP($AU327,'FE Source'!$AN:$AS,4,FALSE)="",VLOOKUP($AU327,'FE Source'!$AN:$AS,3,FALSE),VLOOKUP($AU327,'FE Source'!$AN:$AS,4,FALSE))</f>
        <v>19.62</v>
      </c>
      <c r="AT327" s="179">
        <f>IF(VLOOKUP($AU327,'FE Source'!$AN:$AS,5,FALSE)=0,"-",VLOOKUP($AU327,'FE Source'!$AN:$AS,5,FALSE))</f>
        <v>45783</v>
      </c>
      <c r="AU327" s="163" t="s">
        <v>10255</v>
      </c>
      <c r="BE327" s="219" t="str">
        <f>IF(VLOOKUP($AU327,'FE Source'!$A:$AK,22,FALSE)=0,"-",VLOOKUP($AU327,'FE Source'!$A:$AK,22,FALSE))</f>
        <v>-</v>
      </c>
      <c r="BF327" s="219" t="str">
        <f>IF(VLOOKUP($AU327,'FE Source'!$A:$AK,23,FALSE)=0,"-",VLOOKUP($AU327,'FE Source'!$A:$AK,23,FALSE))</f>
        <v>-</v>
      </c>
      <c r="BG327" s="219" t="str">
        <f>IF(VLOOKUP($AU327,'FE Source'!$A:$AK,24,FALSE)=0,"-",VLOOKUP($AU327,'FE Source'!$A:$AK,24,FALSE))</f>
        <v>-</v>
      </c>
      <c r="BH327" s="219" t="str">
        <f>IF(VLOOKUP($AU327,'FE Source'!$A:$AK,25,FALSE)=0,"-",VLOOKUP($AU327,'FE Source'!$A:$AK,25,FALSE))</f>
        <v>-</v>
      </c>
      <c r="BI327" s="219" t="str">
        <f>IF(VLOOKUP($AU327,'FE Source'!$A:$AK,26,FALSE)=0,"-",VLOOKUP($AU327,'FE Source'!$A:$AK,26,FALSE))</f>
        <v>-</v>
      </c>
      <c r="BJ327" s="219" t="str">
        <f>IF(VLOOKUP($AU327,'FE Source'!$A:$AK,27,FALSE)=0,"-",VLOOKUP($AU327,'FE Source'!$A:$AK,27,FALSE))</f>
        <v>-</v>
      </c>
      <c r="BK327" s="219" t="str">
        <f>IF(VLOOKUP($AU327,'FE Source'!$A:$AK,28,FALSE)=0,"-",VLOOKUP($AU327,'FE Source'!$A:$AK,28,FALSE))</f>
        <v>-</v>
      </c>
      <c r="BL327" s="219" t="str">
        <f>IF(VLOOKUP($AU327,'FE Source'!$A:$AK,29,FALSE)=0,"-",VLOOKUP($AU327,'FE Source'!$A:$AK,29,FALSE))</f>
        <v>-</v>
      </c>
      <c r="BM327" s="219" t="str">
        <f>IF(VLOOKUP($AU327,'FE Source'!$A:$AK,30,FALSE)=0,"-",VLOOKUP($AU327,'FE Source'!$A:$AK,30,FALSE))</f>
        <v>-</v>
      </c>
      <c r="BN327" t="str">
        <f>IF(VLOOKUP($AU327,'FE Source'!$A:$AK,31,FALSE)="No Specified Index","-",IF(VLOOKUP($AU327,'FE Source'!$A:$AK,31,FALSE)=0,"-",VLOOKUP($AU327,'FE Source'!$A:$AK,31,FALSE)))</f>
        <v>-</v>
      </c>
      <c r="BO327" s="217">
        <f>IF(VLOOKUP($AU327,'FE Source'!$A:$AK,32,FALSE)=0,"-",VLOOKUP($AU327,'FE Source'!$A:$AK,32,FALSE))</f>
        <v>45483</v>
      </c>
      <c r="BP327" s="18" t="str">
        <f>IF(VLOOKUP($AU327,'FE Source'!$AZ:$BC,2,FALSE)=0,"-",VLOOKUP($AU327,'FE Source'!$AZ:$BC,2,FALSE))</f>
        <v>-</v>
      </c>
      <c r="BQ327" s="18" t="str">
        <f>IF(VLOOKUP($AU327,'FE Source'!$AZ:$BC,3,FALSE)=0,"-",VLOOKUP($AU327,'FE Source'!$AZ:$BC,3,FALSE))</f>
        <v>-</v>
      </c>
      <c r="BR327" s="18" t="str">
        <f>IF(VLOOKUP($AU327,'FE Source'!$AZ:$BC,4,FALSE)=0,"-",VLOOKUP($AU327,'FE Source'!$AZ:$BC,4,FALSE))</f>
        <v>-</v>
      </c>
    </row>
    <row r="328" spans="1:70" ht="15" customHeight="1">
      <c r="A328" s="3"/>
      <c r="B328" s="159" t="str">
        <f>INDEX('UT - Retail'!$A$7:$A$1409,MATCH(AU328,'UT - Retail'!$U$7:$U$1409,0),1)</f>
        <v xml:space="preserve">Dimensional Fund Advisors </v>
      </c>
      <c r="C328" s="708" t="str">
        <f>INDEX('UT - Retail'!$B$7:$B$1409,MATCH(AU328,'UT - Retail'!$U$7:$U$1409,0),1)</f>
        <v>Dimensional Global Core Fixed Income Acc GBP</v>
      </c>
      <c r="D328" s="709"/>
      <c r="E328" s="150" t="str">
        <f>VLOOKUP(C328,'UT - Retail'!$B:$K,8,FALSE)</f>
        <v>Fixed Income</v>
      </c>
      <c r="F328" s="141" t="str">
        <f>VLOOKUP(C328,'UT - Retail'!$B:$K,9,FALSE)</f>
        <v>Global</v>
      </c>
      <c r="G328" s="141" t="str">
        <f>VLOOKUP(C328,'UT - Retail'!$B:$K,10,FALSE)</f>
        <v>General</v>
      </c>
      <c r="H328" s="82" t="str">
        <f>VLOOKUP(C328,'UT - Retail'!$B:$N,13,FALSE)</f>
        <v>No</v>
      </c>
      <c r="I328" s="82" t="str">
        <f>VLOOKUP(C328,'UT - Retail'!$B:$Q,14,FALSE)</f>
        <v>No</v>
      </c>
      <c r="J328" s="141" t="str">
        <f>VLOOKUP(C328,'UT - Retail'!$B:$Q,11,FALSE)</f>
        <v>No</v>
      </c>
      <c r="K328" s="130" t="str">
        <f>VLOOKUP(C328,'UT - Retail'!$B:$P,15,FALSE)</f>
        <v>Yes</v>
      </c>
      <c r="L328" s="82" t="str">
        <f>VLOOKUP(C328,'UT - Retail'!$B:$Q,16,FALSE)</f>
        <v>iFast</v>
      </c>
      <c r="M328" s="173" t="str">
        <f>VLOOKUP(C328,'UT - Retail'!$B:$K,6,FALSE)</f>
        <v>GBP</v>
      </c>
      <c r="N328" s="173" t="str">
        <f>IFERROR(IF(MATCH(C328,'Portfolio Construction'!$AL:$AL,0),"Yes","No"),"No")</f>
        <v>No</v>
      </c>
      <c r="O328" s="173" t="str">
        <f>IFERROR(IF(MATCH(C328,'Portfolio Construction'!$AN:$AN,0),"Yes","No"),"No")</f>
        <v>No</v>
      </c>
      <c r="P328" s="173" t="str">
        <f>IFERROR(IF(MATCH(C328,'Portfolio Construction'!$AP:$AP,0),"Yes","No"),"No")</f>
        <v>No</v>
      </c>
      <c r="Q328" s="173" t="str">
        <f>IFERROR(IF(MATCH(C328,'Portfolio Construction'!$AR:$AR,0),"Yes","No"),"No")</f>
        <v>No</v>
      </c>
      <c r="R328" s="173" t="str">
        <f>IFERROR(IF(MATCH(C328,'Portfolio Construction'!$AT:$AT,0),"Yes","No"),"No")</f>
        <v>No</v>
      </c>
      <c r="S328" s="173" t="str">
        <f>IFERROR(IF(MATCH(C328,'Portfolio Construction'!$AV:$AV,0),"Yes","No"),"No")</f>
        <v>No</v>
      </c>
      <c r="T328" s="173" t="str">
        <f>IFERROR(IF(MATCH(C328,'Portfolio Construction'!$AX:$AX,0),"Yes","No"),"No")</f>
        <v>No</v>
      </c>
      <c r="U328" s="173" t="str">
        <f>IFERROR(IF(MATCH(C328,'Portfolio Construction'!$AZ:$AZ,0),"Yes","No"),"No")</f>
        <v>No</v>
      </c>
      <c r="V328" s="173" t="str">
        <f>IFERROR(IF(MATCH(C328,'Portfolio Construction'!$BB:$BB,0),"Yes","No"),"No")</f>
        <v>No</v>
      </c>
      <c r="W328" s="619">
        <f>IF(VLOOKUP($AU328,'FE Source'!$A:$W,3,FALSE)=0,"-",VLOOKUP($AU328,'FE Source'!$A:$W,3,FALSE))</f>
        <v>2.33</v>
      </c>
      <c r="X328" s="618">
        <f>IF(VLOOKUP($AU328,'FE Source'!$A:$W,4,FALSE)=0,"-",VLOOKUP($AU328,'FE Source'!$A:$W,4,FALSE))</f>
        <v>-1.05</v>
      </c>
      <c r="Y328" s="618">
        <f>IF(VLOOKUP($AU328,'FE Source'!$A:$W,5,FALSE)=0,"-",VLOOKUP($AU328,'FE Source'!$A:$W,5,FALSE))</f>
        <v>2.14</v>
      </c>
      <c r="Z328" s="618">
        <f>IF(VLOOKUP($AU328,'FE Source'!$A:$W,6,FALSE)=0,"-",VLOOKUP($AU328,'FE Source'!$A:$W,6,FALSE))</f>
        <v>6.93</v>
      </c>
      <c r="AA328" s="618">
        <f>IF(VLOOKUP($AU328,'FE Source'!$A:$W,7,FALSE)=0,"-",VLOOKUP($AU328,'FE Source'!$A:$W,7,FALSE))</f>
        <v>3.08</v>
      </c>
      <c r="AB328" s="618">
        <f>IF(VLOOKUP($AU328,'FE Source'!$A:$W,8,FALSE)=0,"-",VLOOKUP($AU328,'FE Source'!$A:$W,8,FALSE))</f>
        <v>-0.42</v>
      </c>
      <c r="AC328" s="623" t="str">
        <f>IF(VLOOKUP($AU328,'FE Source'!$A:$W,9,FALSE)=0,"-",VLOOKUP($AU328,'FE Source'!$A:$W,9,FALSE))</f>
        <v>-</v>
      </c>
      <c r="AD328" s="146">
        <f>IF(VLOOKUP($AU328,'FE Source'!$A:$W,10,FALSE)=0,"-",VLOOKUP($AU328,'FE Source'!$A:$W,10,FALSE))</f>
        <v>2.16</v>
      </c>
      <c r="AE328" s="82">
        <f>IF(VLOOKUP($AU328,'FE Source'!$A:$W,11,FALSE)=0,"-",VLOOKUP($AU328,'FE Source'!$A:$W,11,FALSE))</f>
        <v>10.08</v>
      </c>
      <c r="AF328" s="82">
        <f>IF(VLOOKUP($AU328,'FE Source'!$A:$W,12,FALSE)=0,"-",VLOOKUP($AU328,'FE Source'!$A:$W,12,FALSE))</f>
        <v>0.01</v>
      </c>
      <c r="AG328" s="130">
        <f>IF(VLOOKUP($AU328,'FE Source'!$A:$W,14,FALSE)=0,"-",VLOOKUP($AU328,'FE Source'!$A:$W,14,FALSE))</f>
        <v>-14.46</v>
      </c>
      <c r="AH328" s="173">
        <f>IF(VLOOKUP($AU328,'FE Source'!$A:$DJ,33,FALSE)=0,"-",VLOOKUP($AU328,'FE Source'!$A:$DJ,33,FALSE))</f>
        <v>152.94999999999999</v>
      </c>
      <c r="AI328" s="203">
        <f>IF(VLOOKUP($AU328,'FE Source'!$A:$Y,20,FALSE)=0,"-",VLOOKUP($AU328,'FE Source'!$A:$Y,20,FALSE))</f>
        <v>215.62</v>
      </c>
      <c r="AJ328" s="257">
        <f>IF(VLOOKUP($AU328,'FE Source'!$A:$DJ,34,FALSE)=0,"-",VLOOKUP($AU328,'FE Source'!$A:$DJ,34,FALSE))</f>
        <v>204.17</v>
      </c>
      <c r="AK328" s="257">
        <f>IF(VLOOKUP($AU328,'FE Source'!$A:$DJ,35,FALSE)=0,"-",VLOOKUP($AU328,'FE Source'!$A:$DJ,35,FALSE))</f>
        <v>57.97</v>
      </c>
      <c r="AL328" s="326">
        <f>IF(VLOOKUP($AU328,'FE Source'!$A:$Y,19,FALSE)=0,"-",VLOOKUP($AU328,'FE Source'!$A:$Y,19,FALSE))</f>
        <v>201.65</v>
      </c>
      <c r="AM328" s="259">
        <f>IF(VLOOKUP($AU328,'FE Source'!$A:$DJ,36,FALSE)=0,"-",VLOOKUP($AU328,'FE Source'!$A:$DJ,36,FALSE))</f>
        <v>176.79</v>
      </c>
      <c r="AN328" s="167">
        <f>IF(VLOOKUP($AU328,'FE Source'!$A:$W,13,FALSE)=0,"-",VLOOKUP($AU328,'FE Source'!$A:$W,13,FALSE))</f>
        <v>2013.1</v>
      </c>
      <c r="AO328" s="199" t="str">
        <f>IF(J328="no","-",IF(VLOOKUP($AU328,'FE Source'!$A:$W,15,FALSE)=0,"-",VLOOKUP($AU328,'FE Source'!$A:$W,15,FALSE)))</f>
        <v>-</v>
      </c>
      <c r="AP328" s="202" t="str">
        <f>IF(AO328="-","-",IF(VLOOKUP($AU328,'FE Source'!$A:$Z,21,FALSE)=0,"-",IF(VLOOKUP($AU328,'FE Source'!$A:$Z,21,FALSE)=2,"Semi-Annual",IF(VLOOKUP($AU328,'FE Source'!$A:$Z,21,FALSE)=4,"Quarterly",IF(VLOOKUP($AU328,'FE Source'!$A:$Z,21,FALSE)=12,"Monthly","Annual")))))</f>
        <v>-</v>
      </c>
      <c r="AQ328" s="170">
        <f t="array" ref="AQ328">IF(VLOOKUP($AU328,'FE Source'!$A:$W,16,FALSE)=0,"-",VLOOKUP($AU328,'FE Source'!$A:$W,16,FALSE))</f>
        <v>0.27</v>
      </c>
      <c r="AR328" s="176" t="str">
        <f>IF(VLOOKUP($AU328,'FE Source'!$A:$W,17,FALSE)=0,"-",VLOOKUP($AU328,'FE Source'!$A:$W,17,FALSE))</f>
        <v>Bronze</v>
      </c>
      <c r="AS328" s="174">
        <f>IF(VLOOKUP($AU328,'FE Source'!$AN:$AS,4,FALSE)="",VLOOKUP($AU328,'FE Source'!$AN:$AS,3,FALSE),VLOOKUP($AU328,'FE Source'!$AN:$AS,4,FALSE))</f>
        <v>10.82</v>
      </c>
      <c r="AT328" s="179">
        <f>IF(VLOOKUP($AU328,'FE Source'!$AN:$AS,5,FALSE)=0,"-",VLOOKUP($AU328,'FE Source'!$AN:$AS,5,FALSE))</f>
        <v>45783</v>
      </c>
      <c r="AU328" s="178" t="s">
        <v>10247</v>
      </c>
      <c r="BE328" s="219" t="str">
        <f>IF(VLOOKUP($AU328,'FE Source'!$A:$AK,22,FALSE)=0,"-",VLOOKUP($AU328,'FE Source'!$A:$AK,22,FALSE))</f>
        <v>-</v>
      </c>
      <c r="BF328" s="219" t="str">
        <f>IF(VLOOKUP($AU328,'FE Source'!$A:$AK,23,FALSE)=0,"-",VLOOKUP($AU328,'FE Source'!$A:$AK,23,FALSE))</f>
        <v>-</v>
      </c>
      <c r="BG328" s="219" t="str">
        <f>IF(VLOOKUP($AU328,'FE Source'!$A:$AK,24,FALSE)=0,"-",VLOOKUP($AU328,'FE Source'!$A:$AK,24,FALSE))</f>
        <v>-</v>
      </c>
      <c r="BH328" s="219" t="str">
        <f>IF(VLOOKUP($AU328,'FE Source'!$A:$AK,25,FALSE)=0,"-",VLOOKUP($AU328,'FE Source'!$A:$AK,25,FALSE))</f>
        <v>-</v>
      </c>
      <c r="BI328" s="219">
        <f>IF(VLOOKUP($AU328,'FE Source'!$A:$AK,26,FALSE)=0,"-",VLOOKUP($AU328,'FE Source'!$A:$AK,26,FALSE))</f>
        <v>10.37</v>
      </c>
      <c r="BJ328" s="219">
        <f>IF(VLOOKUP($AU328,'FE Source'!$A:$AK,27,FALSE)=0,"-",VLOOKUP($AU328,'FE Source'!$A:$AK,27,FALSE))</f>
        <v>9.02</v>
      </c>
      <c r="BK328" s="219">
        <f>IF(VLOOKUP($AU328,'FE Source'!$A:$AK,28,FALSE)=0,"-",VLOOKUP($AU328,'FE Source'!$A:$AK,28,FALSE))</f>
        <v>-1.45</v>
      </c>
      <c r="BL328" s="219">
        <f>IF(VLOOKUP($AU328,'FE Source'!$A:$AK,29,FALSE)=0,"-",VLOOKUP($AU328,'FE Source'!$A:$AK,29,FALSE))</f>
        <v>-25.37</v>
      </c>
      <c r="BM328" s="219">
        <f>IF(VLOOKUP($AU328,'FE Source'!$A:$AK,30,FALSE)=0,"-",VLOOKUP($AU328,'FE Source'!$A:$AK,30,FALSE))</f>
        <v>13.38</v>
      </c>
      <c r="BN328" t="str">
        <f>IF(VLOOKUP($AU328,'FE Source'!$A:$AK,31,FALSE)="No Specified Index","-",IF(VLOOKUP($AU328,'FE Source'!$A:$AK,31,FALSE)=0,"-",VLOOKUP($AU328,'FE Source'!$A:$AK,31,FALSE)))</f>
        <v>Bloomberg Global Aggregate Bond Index (hedged to..</v>
      </c>
      <c r="BO328" s="217">
        <f>IF(VLOOKUP($AU328,'FE Source'!$A:$AK,32,FALSE)=0,"-",VLOOKUP($AU328,'FE Source'!$A:$AK,32,FALSE))</f>
        <v>43445</v>
      </c>
      <c r="BP328" s="18" t="str">
        <f>IF(VLOOKUP($AU328,'FE Source'!$AZ:$BC,2,FALSE)=0,"-",VLOOKUP($AU328,'FE Source'!$AZ:$BC,2,FALSE))</f>
        <v>-</v>
      </c>
      <c r="BQ328" s="18" t="str">
        <f>IF(VLOOKUP($AU328,'FE Source'!$AZ:$BC,3,FALSE)=0,"-",VLOOKUP($AU328,'FE Source'!$AZ:$BC,3,FALSE))</f>
        <v>-</v>
      </c>
      <c r="BR328" s="18" t="str">
        <f>IF(VLOOKUP($AU328,'FE Source'!$AZ:$BC,4,FALSE)=0,"-",VLOOKUP($AU328,'FE Source'!$AZ:$BC,4,FALSE))</f>
        <v>-</v>
      </c>
    </row>
    <row r="329" spans="1:70" ht="15" customHeight="1">
      <c r="A329" s="3"/>
      <c r="B329" s="159" t="str">
        <f>INDEX('UT - Retail'!$A$7:$A$1409,MATCH(AU329,'UT - Retail'!$U$7:$U$1409,0),1)</f>
        <v xml:space="preserve">Dimensional Fund Advisors </v>
      </c>
      <c r="C329" s="710" t="str">
        <f>INDEX('UT - Retail'!$B$7:$B$1409,MATCH(AU329,'UT - Retail'!$U$7:$U$1409,0),1)</f>
        <v>Dimensional Global Core Fixed Income Acc SGD</v>
      </c>
      <c r="D329" s="711"/>
      <c r="E329" s="147" t="str">
        <f>VLOOKUP(C329,'UT - Retail'!$B:$K,8,FALSE)</f>
        <v>Fixed Income</v>
      </c>
      <c r="F329" s="82" t="str">
        <f>VLOOKUP(C329,'UT - Retail'!$B:$K,9,FALSE)</f>
        <v>Global</v>
      </c>
      <c r="G329" s="82" t="str">
        <f>VLOOKUP(C329,'UT - Retail'!$B:$K,10,FALSE)</f>
        <v>General</v>
      </c>
      <c r="H329" s="82" t="str">
        <f>VLOOKUP(C329,'UT - Retail'!$B:$N,13,FALSE)</f>
        <v>No</v>
      </c>
      <c r="I329" s="82" t="str">
        <f>VLOOKUP(C329,'UT - Retail'!$B:$Q,14,FALSE)</f>
        <v>No</v>
      </c>
      <c r="J329" s="82" t="str">
        <f>VLOOKUP(C329,'UT - Retail'!$B:$Q,11,FALSE)</f>
        <v>No</v>
      </c>
      <c r="K329" s="130" t="str">
        <f>VLOOKUP(C329,'UT - Retail'!$B:$P,15,FALSE)</f>
        <v>Yes</v>
      </c>
      <c r="L329" s="82" t="str">
        <f>VLOOKUP(C329,'UT - Retail'!$B:$Q,16,FALSE)</f>
        <v>Both</v>
      </c>
      <c r="M329" s="173" t="str">
        <f>VLOOKUP(C329,'UT - Retail'!$B:$K,6,FALSE)</f>
        <v>SGD</v>
      </c>
      <c r="N329" s="173" t="str">
        <f>IFERROR(IF(MATCH(C329,'Portfolio Construction'!$AL:$AL,0),"Yes","No"),"No")</f>
        <v>No</v>
      </c>
      <c r="O329" s="173" t="str">
        <f>IFERROR(IF(MATCH(C329,'Portfolio Construction'!$AN:$AN,0),"Yes","No"),"No")</f>
        <v>No</v>
      </c>
      <c r="P329" s="173" t="str">
        <f>IFERROR(IF(MATCH(C329,'Portfolio Construction'!$AP:$AP,0),"Yes","No"),"No")</f>
        <v>No</v>
      </c>
      <c r="Q329" s="173" t="str">
        <f>IFERROR(IF(MATCH(C329,'Portfolio Construction'!$AR:$AR,0),"Yes","No"),"No")</f>
        <v>No</v>
      </c>
      <c r="R329" s="173" t="str">
        <f>IFERROR(IF(MATCH(C329,'Portfolio Construction'!$AT:$AT,0),"Yes","No"),"No")</f>
        <v>No</v>
      </c>
      <c r="S329" s="173" t="str">
        <f>IFERROR(IF(MATCH(C329,'Portfolio Construction'!$AV:$AV,0),"Yes","No"),"No")</f>
        <v>No</v>
      </c>
      <c r="T329" s="173" t="str">
        <f>IFERROR(IF(MATCH(C329,'Portfolio Construction'!$AX:$AX,0),"Yes","No"),"No")</f>
        <v>No</v>
      </c>
      <c r="U329" s="173" t="str">
        <f>IFERROR(IF(MATCH(C329,'Portfolio Construction'!$AZ:$AZ,0),"Yes","No"),"No")</f>
        <v>No</v>
      </c>
      <c r="V329" s="173" t="str">
        <f>IFERROR(IF(MATCH(C329,'Portfolio Construction'!$BB:$BB,0),"Yes","No"),"No")</f>
        <v>No</v>
      </c>
      <c r="W329" s="619">
        <f>IF(VLOOKUP($AU329,'FE Source'!$A:$W,3,FALSE)=0,"-",VLOOKUP($AU329,'FE Source'!$A:$W,3,FALSE))</f>
        <v>0.84</v>
      </c>
      <c r="X329" s="618">
        <f>IF(VLOOKUP($AU329,'FE Source'!$A:$W,4,FALSE)=0,"-",VLOOKUP($AU329,'FE Source'!$A:$W,4,FALSE))</f>
        <v>-0.37</v>
      </c>
      <c r="Y329" s="618">
        <f>IF(VLOOKUP($AU329,'FE Source'!$A:$W,5,FALSE)=0,"-",VLOOKUP($AU329,'FE Source'!$A:$W,5,FALSE))</f>
        <v>1.1200000000000001</v>
      </c>
      <c r="Z329" s="618">
        <f>IF(VLOOKUP($AU329,'FE Source'!$A:$W,6,FALSE)=0,"-",VLOOKUP($AU329,'FE Source'!$A:$W,6,FALSE))</f>
        <v>3.4</v>
      </c>
      <c r="AA329" s="618">
        <f>IF(VLOOKUP($AU329,'FE Source'!$A:$W,7,FALSE)=0,"-",VLOOKUP($AU329,'FE Source'!$A:$W,7,FALSE))</f>
        <v>2.09</v>
      </c>
      <c r="AB329" s="618">
        <f>IF(VLOOKUP($AU329,'FE Source'!$A:$W,8,FALSE)=0,"-",VLOOKUP($AU329,'FE Source'!$A:$W,8,FALSE))</f>
        <v>-0.39</v>
      </c>
      <c r="AC329" s="623" t="str">
        <f>IF(VLOOKUP($AU329,'FE Source'!$A:$W,9,FALSE)=0,"-",VLOOKUP($AU329,'FE Source'!$A:$W,9,FALSE))</f>
        <v>-</v>
      </c>
      <c r="AD329" s="147">
        <f>IF(VLOOKUP($AU329,'FE Source'!$A:$W,10,FALSE)=0,"-",VLOOKUP($AU329,'FE Source'!$A:$W,10,FALSE))</f>
        <v>1.45</v>
      </c>
      <c r="AE329" s="82">
        <f>IF(VLOOKUP($AU329,'FE Source'!$A:$W,11,FALSE)=0,"-",VLOOKUP($AU329,'FE Source'!$A:$W,11,FALSE))</f>
        <v>7.45</v>
      </c>
      <c r="AF329" s="82" t="str">
        <f>IF(VLOOKUP($AU329,'FE Source'!$A:$W,12,FALSE)=0,"-",VLOOKUP($AU329,'FE Source'!$A:$W,12,FALSE))</f>
        <v>-</v>
      </c>
      <c r="AG329" s="130">
        <f>IF(VLOOKUP($AU329,'FE Source'!$A:$W,14,FALSE)=0,"-",VLOOKUP($AU329,'FE Source'!$A:$W,14,FALSE))</f>
        <v>-8.4700000000000006</v>
      </c>
      <c r="AH329" s="173">
        <f>IF(VLOOKUP($AU329,'FE Source'!$A:$DJ,33,FALSE)=0,"-",VLOOKUP($AU329,'FE Source'!$A:$DJ,33,FALSE))</f>
        <v>58.7</v>
      </c>
      <c r="AI329" s="203">
        <f>IF(VLOOKUP($AU329,'FE Source'!$A:$Y,20,FALSE)=0,"-",VLOOKUP($AU329,'FE Source'!$A:$Y,20,FALSE))</f>
        <v>130.96</v>
      </c>
      <c r="AJ329" s="257">
        <f>IF(VLOOKUP($AU329,'FE Source'!$A:$DJ,34,FALSE)=0,"-",VLOOKUP($AU329,'FE Source'!$A:$DJ,34,FALSE))</f>
        <v>127.13</v>
      </c>
      <c r="AK329" s="257">
        <f>IF(VLOOKUP($AU329,'FE Source'!$A:$DJ,35,FALSE)=0,"-",VLOOKUP($AU329,'FE Source'!$A:$DJ,35,FALSE))</f>
        <v>-497.26</v>
      </c>
      <c r="AL329" s="326">
        <f>IF(VLOOKUP($AU329,'FE Source'!$A:$Y,19,FALSE)=0,"-",VLOOKUP($AU329,'FE Source'!$A:$Y,19,FALSE))</f>
        <v>138.01</v>
      </c>
      <c r="AM329" s="259">
        <f>IF(VLOOKUP($AU329,'FE Source'!$A:$DJ,36,FALSE)=0,"-",VLOOKUP($AU329,'FE Source'!$A:$DJ,36,FALSE))</f>
        <v>132.31</v>
      </c>
      <c r="AN329" s="165">
        <f>IF(VLOOKUP($AU329,'FE Source'!$A:$W,13,FALSE)=0,"-",VLOOKUP($AU329,'FE Source'!$A:$W,13,FALSE))</f>
        <v>2013.1</v>
      </c>
      <c r="AO329" s="198" t="str">
        <f>IF(J329="no","-",IF(VLOOKUP($AU329,'FE Source'!$A:$W,15,FALSE)=0,"-",VLOOKUP($AU329,'FE Source'!$A:$W,15,FALSE)))</f>
        <v>-</v>
      </c>
      <c r="AP329" s="201" t="str">
        <f>IF(AO329="-","-",IF(VLOOKUP($AU329,'FE Source'!$A:$Z,21,FALSE)=0,"-",IF(VLOOKUP($AU329,'FE Source'!$A:$Z,21,FALSE)=2,"Semi-Annual",IF(VLOOKUP($AU329,'FE Source'!$A:$Z,21,FALSE)=4,"Quarterly",IF(VLOOKUP($AU329,'FE Source'!$A:$Z,21,FALSE)=12,"Monthly","Annual")))))</f>
        <v>-</v>
      </c>
      <c r="AQ329" s="170">
        <f t="array" ref="AQ329">IF(VLOOKUP($AU329,'FE Source'!$A:$W,16,FALSE)=0,"-",VLOOKUP($AU329,'FE Source'!$A:$W,16,FALSE))</f>
        <v>0.27</v>
      </c>
      <c r="AR329" s="175" t="str">
        <f>IF(VLOOKUP($AU329,'FE Source'!$A:$W,17,FALSE)=0,"-",VLOOKUP($AU329,'FE Source'!$A:$W,17,FALSE))</f>
        <v>Bronze</v>
      </c>
      <c r="AS329" s="173">
        <f>IF(VLOOKUP($AU329,'FE Source'!$AN:$AS,4,FALSE)="",VLOOKUP($AU329,'FE Source'!$AN:$AS,3,FALSE),VLOOKUP($AU329,'FE Source'!$AN:$AS,4,FALSE))</f>
        <v>21.59</v>
      </c>
      <c r="AT329" s="179">
        <f>IF(VLOOKUP($AU329,'FE Source'!$AN:$AS,5,FALSE)=0,"-",VLOOKUP($AU329,'FE Source'!$AN:$AS,5,FALSE))</f>
        <v>45783</v>
      </c>
      <c r="AU329" s="178" t="s">
        <v>10246</v>
      </c>
      <c r="BE329" s="219" t="str">
        <f>IF(VLOOKUP($AU329,'FE Source'!$A:$AK,22,FALSE)=0,"-",VLOOKUP($AU329,'FE Source'!$A:$AK,22,FALSE))</f>
        <v>-</v>
      </c>
      <c r="BF329" s="219" t="str">
        <f>IF(VLOOKUP($AU329,'FE Source'!$A:$AK,23,FALSE)=0,"-",VLOOKUP($AU329,'FE Source'!$A:$AK,23,FALSE))</f>
        <v>-</v>
      </c>
      <c r="BG329" s="219" t="str">
        <f>IF(VLOOKUP($AU329,'FE Source'!$A:$AK,24,FALSE)=0,"-",VLOOKUP($AU329,'FE Source'!$A:$AK,24,FALSE))</f>
        <v>-</v>
      </c>
      <c r="BH329" s="219" t="str">
        <f>IF(VLOOKUP($AU329,'FE Source'!$A:$AK,25,FALSE)=0,"-",VLOOKUP($AU329,'FE Source'!$A:$AK,25,FALSE))</f>
        <v>-</v>
      </c>
      <c r="BI329" s="219">
        <f>IF(VLOOKUP($AU329,'FE Source'!$A:$AK,26,FALSE)=0,"-",VLOOKUP($AU329,'FE Source'!$A:$AK,26,FALSE))</f>
        <v>8.6999999999999993</v>
      </c>
      <c r="BJ329" s="219">
        <f>IF(VLOOKUP($AU329,'FE Source'!$A:$AK,27,FALSE)=0,"-",VLOOKUP($AU329,'FE Source'!$A:$AK,27,FALSE))</f>
        <v>8.0500000000000007</v>
      </c>
      <c r="BK329" s="219">
        <f>IF(VLOOKUP($AU329,'FE Source'!$A:$AK,28,FALSE)=0,"-",VLOOKUP($AU329,'FE Source'!$A:$AK,28,FALSE))</f>
        <v>-2.33</v>
      </c>
      <c r="BL329" s="219">
        <f>IF(VLOOKUP($AU329,'FE Source'!$A:$AK,29,FALSE)=0,"-",VLOOKUP($AU329,'FE Source'!$A:$AK,29,FALSE))</f>
        <v>-14.91</v>
      </c>
      <c r="BM329" s="219">
        <f>IF(VLOOKUP($AU329,'FE Source'!$A:$AK,30,FALSE)=0,"-",VLOOKUP($AU329,'FE Source'!$A:$AK,30,FALSE))</f>
        <v>8.1</v>
      </c>
      <c r="BN329" t="str">
        <f>IF(VLOOKUP($AU329,'FE Source'!$A:$AK,31,FALSE)="No Specified Index","-",IF(VLOOKUP($AU329,'FE Source'!$A:$AK,31,FALSE)=0,"-",VLOOKUP($AU329,'FE Source'!$A:$AK,31,FALSE)))</f>
        <v>Bloomberg Global Aggregate Bond Index (hedged to..</v>
      </c>
      <c r="BO329" s="217">
        <f>IF(VLOOKUP($AU329,'FE Source'!$A:$AK,32,FALSE)=0,"-",VLOOKUP($AU329,'FE Source'!$A:$AK,32,FALSE))</f>
        <v>43445</v>
      </c>
      <c r="BP329" s="18" t="str">
        <f>IF(VLOOKUP($AU329,'FE Source'!$AZ:$BC,2,FALSE)=0,"-",VLOOKUP($AU329,'FE Source'!$AZ:$BC,2,FALSE))</f>
        <v>-</v>
      </c>
      <c r="BQ329" s="18" t="str">
        <f>IF(VLOOKUP($AU329,'FE Source'!$AZ:$BC,3,FALSE)=0,"-",VLOOKUP($AU329,'FE Source'!$AZ:$BC,3,FALSE))</f>
        <v>-</v>
      </c>
      <c r="BR329" s="18" t="str">
        <f>IF(VLOOKUP($AU329,'FE Source'!$AZ:$BC,4,FALSE)=0,"-",VLOOKUP($AU329,'FE Source'!$AZ:$BC,4,FALSE))</f>
        <v>-</v>
      </c>
    </row>
    <row r="330" spans="1:70" ht="15" customHeight="1">
      <c r="A330" s="3"/>
      <c r="B330" s="159" t="str">
        <f>INDEX('UT - Retail'!$A$7:$A$1409,MATCH(AU330,'UT - Retail'!$U$7:$U$1409,0),1)</f>
        <v xml:space="preserve">Dimensional Fund Advisors </v>
      </c>
      <c r="C330" s="710" t="str">
        <f>INDEX('UT - Retail'!$B$7:$B$1409,MATCH(AU330,'UT - Retail'!$U$7:$U$1409,0),1)</f>
        <v>Dimensional Global Core Fixed Income Acc USD</v>
      </c>
      <c r="D330" s="711"/>
      <c r="E330" s="147" t="str">
        <f>VLOOKUP(C330,'UT - Retail'!$B:$K,8,FALSE)</f>
        <v>Fixed Income</v>
      </c>
      <c r="F330" s="82" t="str">
        <f>VLOOKUP(C330,'UT - Retail'!$B:$K,9,FALSE)</f>
        <v>Global</v>
      </c>
      <c r="G330" s="82" t="str">
        <f>VLOOKUP(C330,'UT - Retail'!$B:$K,10,FALSE)</f>
        <v>General</v>
      </c>
      <c r="H330" s="82" t="str">
        <f>VLOOKUP(C330,'UT - Retail'!$B:$N,13,FALSE)</f>
        <v>No</v>
      </c>
      <c r="I330" s="82" t="str">
        <f>VLOOKUP(C330,'UT - Retail'!$B:$Q,14,FALSE)</f>
        <v>No</v>
      </c>
      <c r="J330" s="82" t="str">
        <f>VLOOKUP(C330,'UT - Retail'!$B:$Q,11,FALSE)</f>
        <v>No</v>
      </c>
      <c r="K330" s="130" t="str">
        <f>VLOOKUP(C330,'UT - Retail'!$B:$P,15,FALSE)</f>
        <v>Yes</v>
      </c>
      <c r="L330" s="82" t="str">
        <f>VLOOKUP(C330,'UT - Retail'!$B:$Q,16,FALSE)</f>
        <v>iFast</v>
      </c>
      <c r="M330" s="173" t="str">
        <f>VLOOKUP(C330,'UT - Retail'!$B:$K,6,FALSE)</f>
        <v>USD</v>
      </c>
      <c r="N330" s="173" t="str">
        <f>IFERROR(IF(MATCH(C330,'Portfolio Construction'!$AL:$AL,0),"Yes","No"),"No")</f>
        <v>No</v>
      </c>
      <c r="O330" s="173" t="str">
        <f>IFERROR(IF(MATCH(C330,'Portfolio Construction'!$AN:$AN,0),"Yes","No"),"No")</f>
        <v>No</v>
      </c>
      <c r="P330" s="173" t="str">
        <f>IFERROR(IF(MATCH(C330,'Portfolio Construction'!$AP:$AP,0),"Yes","No"),"No")</f>
        <v>No</v>
      </c>
      <c r="Q330" s="173" t="str">
        <f>IFERROR(IF(MATCH(C330,'Portfolio Construction'!$AR:$AR,0),"Yes","No"),"No")</f>
        <v>No</v>
      </c>
      <c r="R330" s="173" t="str">
        <f>IFERROR(IF(MATCH(C330,'Portfolio Construction'!$AT:$AT,0),"Yes","No"),"No")</f>
        <v>No</v>
      </c>
      <c r="S330" s="173" t="str">
        <f>IFERROR(IF(MATCH(C330,'Portfolio Construction'!$AV:$AV,0),"Yes","No"),"No")</f>
        <v>No</v>
      </c>
      <c r="T330" s="173" t="str">
        <f>IFERROR(IF(MATCH(C330,'Portfolio Construction'!$AX:$AX,0),"Yes","No"),"No")</f>
        <v>No</v>
      </c>
      <c r="U330" s="173" t="str">
        <f>IFERROR(IF(MATCH(C330,'Portfolio Construction'!$AZ:$AZ,0),"Yes","No"),"No")</f>
        <v>No</v>
      </c>
      <c r="V330" s="173" t="str">
        <f>IFERROR(IF(MATCH(C330,'Portfolio Construction'!$BB:$BB,0),"Yes","No"),"No")</f>
        <v>No</v>
      </c>
      <c r="W330" s="619">
        <f>IF(VLOOKUP($AU330,'FE Source'!$A:$W,3,FALSE)=0,"-",VLOOKUP($AU330,'FE Source'!$A:$W,3,FALSE))</f>
        <v>-4.13</v>
      </c>
      <c r="X330" s="618">
        <f>IF(VLOOKUP($AU330,'FE Source'!$A:$W,4,FALSE)=0,"-",VLOOKUP($AU330,'FE Source'!$A:$W,4,FALSE))</f>
        <v>-3.97</v>
      </c>
      <c r="Y330" s="618">
        <f>IF(VLOOKUP($AU330,'FE Source'!$A:$W,5,FALSE)=0,"-",VLOOKUP($AU330,'FE Source'!$A:$W,5,FALSE))</f>
        <v>-1.26</v>
      </c>
      <c r="Z330" s="618">
        <f>IF(VLOOKUP($AU330,'FE Source'!$A:$W,6,FALSE)=0,"-",VLOOKUP($AU330,'FE Source'!$A:$W,6,FALSE))</f>
        <v>0.76</v>
      </c>
      <c r="AA330" s="618">
        <f>IF(VLOOKUP($AU330,'FE Source'!$A:$W,7,FALSE)=0,"-",VLOOKUP($AU330,'FE Source'!$A:$W,7,FALSE))</f>
        <v>1.1000000000000001</v>
      </c>
      <c r="AB330" s="618">
        <f>IF(VLOOKUP($AU330,'FE Source'!$A:$W,8,FALSE)=0,"-",VLOOKUP($AU330,'FE Source'!$A:$W,8,FALSE))</f>
        <v>-1.5</v>
      </c>
      <c r="AC330" s="623" t="str">
        <f>IF(VLOOKUP($AU330,'FE Source'!$A:$W,9,FALSE)=0,"-",VLOOKUP($AU330,'FE Source'!$A:$W,9,FALSE))</f>
        <v>-</v>
      </c>
      <c r="AD330" s="147">
        <f>IF(VLOOKUP($AU330,'FE Source'!$A:$W,10,FALSE)=0,"-",VLOOKUP($AU330,'FE Source'!$A:$W,10,FALSE))</f>
        <v>0.95</v>
      </c>
      <c r="AE330" s="82">
        <f>IF(VLOOKUP($AU330,'FE Source'!$A:$W,11,FALSE)=0,"-",VLOOKUP($AU330,'FE Source'!$A:$W,11,FALSE))</f>
        <v>5.51</v>
      </c>
      <c r="AF330" s="82" t="str">
        <f>IF(VLOOKUP($AU330,'FE Source'!$A:$W,12,FALSE)=0,"-",VLOOKUP($AU330,'FE Source'!$A:$W,12,FALSE))</f>
        <v>-</v>
      </c>
      <c r="AG330" s="130">
        <f>IF(VLOOKUP($AU330,'FE Source'!$A:$W,14,FALSE)=0,"-",VLOOKUP($AU330,'FE Source'!$A:$W,14,FALSE))</f>
        <v>-8.7200000000000006</v>
      </c>
      <c r="AH330" s="173">
        <f>IF(VLOOKUP($AU330,'FE Source'!$A:$DJ,33,FALSE)=0,"-",VLOOKUP($AU330,'FE Source'!$A:$DJ,33,FALSE))</f>
        <v>64.17</v>
      </c>
      <c r="AI330" s="203">
        <f>IF(VLOOKUP($AU330,'FE Source'!$A:$Y,20,FALSE)=0,"-",VLOOKUP($AU330,'FE Source'!$A:$Y,20,FALSE))</f>
        <v>98.26</v>
      </c>
      <c r="AJ330" s="257">
        <f>IF(VLOOKUP($AU330,'FE Source'!$A:$DJ,34,FALSE)=0,"-",VLOOKUP($AU330,'FE Source'!$A:$DJ,34,FALSE))</f>
        <v>90.77</v>
      </c>
      <c r="AK330" s="257">
        <f>IF(VLOOKUP($AU330,'FE Source'!$A:$DJ,35,FALSE)=0,"-",VLOOKUP($AU330,'FE Source'!$A:$DJ,35,FALSE))</f>
        <v>635.35</v>
      </c>
      <c r="AL330" s="326">
        <f>IF(VLOOKUP($AU330,'FE Source'!$A:$Y,19,FALSE)=0,"-",VLOOKUP($AU330,'FE Source'!$A:$Y,19,FALSE))</f>
        <v>112.51</v>
      </c>
      <c r="AM330" s="259">
        <f>IF(VLOOKUP($AU330,'FE Source'!$A:$DJ,36,FALSE)=0,"-",VLOOKUP($AU330,'FE Source'!$A:$DJ,36,FALSE))</f>
        <v>116.17</v>
      </c>
      <c r="AN330" s="165">
        <f>IF(VLOOKUP($AU330,'FE Source'!$A:$W,13,FALSE)=0,"-",VLOOKUP($AU330,'FE Source'!$A:$W,13,FALSE))</f>
        <v>2013.1</v>
      </c>
      <c r="AO330" s="198" t="str">
        <f>IF(J330="no","-",IF(VLOOKUP($AU330,'FE Source'!$A:$W,15,FALSE)=0,"-",VLOOKUP($AU330,'FE Source'!$A:$W,15,FALSE)))</f>
        <v>-</v>
      </c>
      <c r="AP330" s="201" t="str">
        <f>IF(AO330="-","-",IF(VLOOKUP($AU330,'FE Source'!$A:$Z,21,FALSE)=0,"-",IF(VLOOKUP($AU330,'FE Source'!$A:$Z,21,FALSE)=2,"Semi-Annual",IF(VLOOKUP($AU330,'FE Source'!$A:$Z,21,FALSE)=4,"Quarterly",IF(VLOOKUP($AU330,'FE Source'!$A:$Z,21,FALSE)=12,"Monthly","Annual")))))</f>
        <v>-</v>
      </c>
      <c r="AQ330" s="170">
        <f t="array" ref="AQ330">IF(VLOOKUP($AU330,'FE Source'!$A:$W,16,FALSE)=0,"-",VLOOKUP($AU330,'FE Source'!$A:$W,16,FALSE))</f>
        <v>0.27</v>
      </c>
      <c r="AR330" s="175" t="str">
        <f>IF(VLOOKUP($AU330,'FE Source'!$A:$W,17,FALSE)=0,"-",VLOOKUP($AU330,'FE Source'!$A:$W,17,FALSE))</f>
        <v>Bronze</v>
      </c>
      <c r="AS330" s="173">
        <f>IF(VLOOKUP($AU330,'FE Source'!$AN:$AS,4,FALSE)="",VLOOKUP($AU330,'FE Source'!$AN:$AS,3,FALSE),VLOOKUP($AU330,'FE Source'!$AN:$AS,4,FALSE))</f>
        <v>11.34</v>
      </c>
      <c r="AT330" s="179">
        <f>IF(VLOOKUP($AU330,'FE Source'!$AN:$AS,5,FALSE)=0,"-",VLOOKUP($AU330,'FE Source'!$AN:$AS,5,FALSE))</f>
        <v>45783</v>
      </c>
      <c r="AU330" s="177" t="s">
        <v>10248</v>
      </c>
      <c r="BE330" s="219" t="str">
        <f>IF(VLOOKUP($AU330,'FE Source'!$A:$AK,22,FALSE)=0,"-",VLOOKUP($AU330,'FE Source'!$A:$AK,22,FALSE))</f>
        <v>-</v>
      </c>
      <c r="BF330" s="219" t="str">
        <f>IF(VLOOKUP($AU330,'FE Source'!$A:$AK,23,FALSE)=0,"-",VLOOKUP($AU330,'FE Source'!$A:$AK,23,FALSE))</f>
        <v>-</v>
      </c>
      <c r="BG330" s="219" t="str">
        <f>IF(VLOOKUP($AU330,'FE Source'!$A:$AK,24,FALSE)=0,"-",VLOOKUP($AU330,'FE Source'!$A:$AK,24,FALSE))</f>
        <v>-</v>
      </c>
      <c r="BH330" s="219" t="str">
        <f>IF(VLOOKUP($AU330,'FE Source'!$A:$AK,25,FALSE)=0,"-",VLOOKUP($AU330,'FE Source'!$A:$AK,25,FALSE))</f>
        <v>-</v>
      </c>
      <c r="BI330" s="219">
        <f>IF(VLOOKUP($AU330,'FE Source'!$A:$AK,26,FALSE)=0,"-",VLOOKUP($AU330,'FE Source'!$A:$AK,26,FALSE))</f>
        <v>7.97</v>
      </c>
      <c r="BJ330" s="219">
        <f>IF(VLOOKUP($AU330,'FE Source'!$A:$AK,27,FALSE)=0,"-",VLOOKUP($AU330,'FE Source'!$A:$AK,27,FALSE))</f>
        <v>6.59</v>
      </c>
      <c r="BK330" s="219">
        <f>IF(VLOOKUP($AU330,'FE Source'!$A:$AK,28,FALSE)=0,"-",VLOOKUP($AU330,'FE Source'!$A:$AK,28,FALSE))</f>
        <v>-0.39</v>
      </c>
      <c r="BL330" s="219">
        <f>IF(VLOOKUP($AU330,'FE Source'!$A:$AK,29,FALSE)=0,"-",VLOOKUP($AU330,'FE Source'!$A:$AK,29,FALSE))</f>
        <v>-15.28</v>
      </c>
      <c r="BM330" s="219">
        <f>IF(VLOOKUP($AU330,'FE Source'!$A:$AK,30,FALSE)=0,"-",VLOOKUP($AU330,'FE Source'!$A:$AK,30,FALSE))</f>
        <v>7.76</v>
      </c>
      <c r="BN330" t="str">
        <f>IF(VLOOKUP($AU330,'FE Source'!$A:$AK,31,FALSE)="No Specified Index","-",IF(VLOOKUP($AU330,'FE Source'!$A:$AK,31,FALSE)=0,"-",VLOOKUP($AU330,'FE Source'!$A:$AK,31,FALSE)))</f>
        <v>Bloomberg Global Aggregate Bond Index (hedged to..</v>
      </c>
      <c r="BO330" s="217">
        <f>IF(VLOOKUP($AU330,'FE Source'!$A:$AK,32,FALSE)=0,"-",VLOOKUP($AU330,'FE Source'!$A:$AK,32,FALSE))</f>
        <v>43445</v>
      </c>
      <c r="BP330" s="18" t="str">
        <f>IF(VLOOKUP($AU330,'FE Source'!$AZ:$BC,2,FALSE)=0,"-",VLOOKUP($AU330,'FE Source'!$AZ:$BC,2,FALSE))</f>
        <v>-</v>
      </c>
      <c r="BQ330" s="18" t="str">
        <f>IF(VLOOKUP($AU330,'FE Source'!$AZ:$BC,3,FALSE)=0,"-",VLOOKUP($AU330,'FE Source'!$AZ:$BC,3,FALSE))</f>
        <v>-</v>
      </c>
      <c r="BR330" s="18" t="str">
        <f>IF(VLOOKUP($AU330,'FE Source'!$AZ:$BC,4,FALSE)=0,"-",VLOOKUP($AU330,'FE Source'!$AZ:$BC,4,FALSE))</f>
        <v>-</v>
      </c>
    </row>
    <row r="331" spans="1:70" ht="15" customHeight="1">
      <c r="A331" s="3"/>
      <c r="B331" s="159" t="str">
        <f>INDEX('UT - Retail'!$A$7:$A$1409,MATCH(AU331,'UT - Retail'!$U$7:$U$1409,0),1)</f>
        <v xml:space="preserve">Dimensional Fund Advisors </v>
      </c>
      <c r="C331" s="710" t="str">
        <f>INDEX('UT - Retail'!$B$7:$B$1409,MATCH(AU331,'UT - Retail'!$U$7:$U$1409,0),1)</f>
        <v>Dimensional Global Core Fixed Income Dis SGD</v>
      </c>
      <c r="D331" s="711"/>
      <c r="E331" s="147" t="str">
        <f>VLOOKUP(C331,'UT - Retail'!$B:$K,8,FALSE)</f>
        <v>Fixed Income</v>
      </c>
      <c r="F331" s="82" t="str">
        <f>VLOOKUP(C331,'UT - Retail'!$B:$K,9,FALSE)</f>
        <v>Global</v>
      </c>
      <c r="G331" s="82" t="str">
        <f>VLOOKUP(C331,'UT - Retail'!$B:$K,10,FALSE)</f>
        <v>General</v>
      </c>
      <c r="H331" s="82" t="str">
        <f>VLOOKUP(C331,'UT - Retail'!$B:$N,13,FALSE)</f>
        <v>No</v>
      </c>
      <c r="I331" s="82" t="str">
        <f>VLOOKUP(C331,'UT - Retail'!$B:$Q,14,FALSE)</f>
        <v>No</v>
      </c>
      <c r="J331" s="82" t="str">
        <f>VLOOKUP(C331,'UT - Retail'!$B:$Q,11,FALSE)</f>
        <v>Yes</v>
      </c>
      <c r="K331" s="130" t="str">
        <f>VLOOKUP(C331,'UT - Retail'!$B:$P,15,FALSE)</f>
        <v>Yes</v>
      </c>
      <c r="L331" s="82" t="str">
        <f>VLOOKUP(C331,'UT - Retail'!$B:$Q,16,FALSE)</f>
        <v>iFast</v>
      </c>
      <c r="M331" s="173" t="str">
        <f>VLOOKUP(C331,'UT - Retail'!$B:$K,6,FALSE)</f>
        <v>SGD</v>
      </c>
      <c r="N331" s="173" t="str">
        <f>IFERROR(IF(MATCH(C331,'Portfolio Construction'!$AL:$AL,0),"Yes","No"),"No")</f>
        <v>No</v>
      </c>
      <c r="O331" s="173" t="str">
        <f>IFERROR(IF(MATCH(C331,'Portfolio Construction'!$AN:$AN,0),"Yes","No"),"No")</f>
        <v>No</v>
      </c>
      <c r="P331" s="173" t="str">
        <f>IFERROR(IF(MATCH(C331,'Portfolio Construction'!$AP:$AP,0),"Yes","No"),"No")</f>
        <v>No</v>
      </c>
      <c r="Q331" s="173" t="str">
        <f>IFERROR(IF(MATCH(C331,'Portfolio Construction'!$AR:$AR,0),"Yes","No"),"No")</f>
        <v>No</v>
      </c>
      <c r="R331" s="173" t="str">
        <f>IFERROR(IF(MATCH(C331,'Portfolio Construction'!$AT:$AT,0),"Yes","No"),"No")</f>
        <v>No</v>
      </c>
      <c r="S331" s="173" t="str">
        <f>IFERROR(IF(MATCH(C331,'Portfolio Construction'!$AV:$AV,0),"Yes","No"),"No")</f>
        <v>No</v>
      </c>
      <c r="T331" s="173" t="str">
        <f>IFERROR(IF(MATCH(C331,'Portfolio Construction'!$AX:$AX,0),"Yes","No"),"No")</f>
        <v>No</v>
      </c>
      <c r="U331" s="173" t="str">
        <f>IFERROR(IF(MATCH(C331,'Portfolio Construction'!$AZ:$AZ,0),"Yes","No"),"No")</f>
        <v>No</v>
      </c>
      <c r="V331" s="173" t="str">
        <f>IFERROR(IF(MATCH(C331,'Portfolio Construction'!$BB:$BB,0),"Yes","No"),"No")</f>
        <v>No</v>
      </c>
      <c r="W331" s="619">
        <f>IF(VLOOKUP($AU331,'FE Source'!$A:$W,3,FALSE)=0,"-",VLOOKUP($AU331,'FE Source'!$A:$W,3,FALSE))</f>
        <v>0.86</v>
      </c>
      <c r="X331" s="618">
        <f>IF(VLOOKUP($AU331,'FE Source'!$A:$W,4,FALSE)=0,"-",VLOOKUP($AU331,'FE Source'!$A:$W,4,FALSE))</f>
        <v>-0.34</v>
      </c>
      <c r="Y331" s="618">
        <f>IF(VLOOKUP($AU331,'FE Source'!$A:$W,5,FALSE)=0,"-",VLOOKUP($AU331,'FE Source'!$A:$W,5,FALSE))</f>
        <v>1.08</v>
      </c>
      <c r="Z331" s="618">
        <f>IF(VLOOKUP($AU331,'FE Source'!$A:$W,6,FALSE)=0,"-",VLOOKUP($AU331,'FE Source'!$A:$W,6,FALSE))</f>
        <v>3.37</v>
      </c>
      <c r="AA331" s="618">
        <f>IF(VLOOKUP($AU331,'FE Source'!$A:$W,7,FALSE)=0,"-",VLOOKUP($AU331,'FE Source'!$A:$W,7,FALSE))</f>
        <v>2.04</v>
      </c>
      <c r="AB331" s="618">
        <f>IF(VLOOKUP($AU331,'FE Source'!$A:$W,8,FALSE)=0,"-",VLOOKUP($AU331,'FE Source'!$A:$W,8,FALSE))</f>
        <v>-0.47</v>
      </c>
      <c r="AC331" s="623" t="str">
        <f>IF(VLOOKUP($AU331,'FE Source'!$A:$W,9,FALSE)=0,"-",VLOOKUP($AU331,'FE Source'!$A:$W,9,FALSE))</f>
        <v>-</v>
      </c>
      <c r="AD331" s="147">
        <f>IF(VLOOKUP($AU331,'FE Source'!$A:$W,10,FALSE)=0,"-",VLOOKUP($AU331,'FE Source'!$A:$W,10,FALSE))</f>
        <v>1.45</v>
      </c>
      <c r="AE331" s="82">
        <f>IF(VLOOKUP($AU331,'FE Source'!$A:$W,11,FALSE)=0,"-",VLOOKUP($AU331,'FE Source'!$A:$W,11,FALSE))</f>
        <v>7.44</v>
      </c>
      <c r="AF331" s="82" t="str">
        <f>IF(VLOOKUP($AU331,'FE Source'!$A:$W,12,FALSE)=0,"-",VLOOKUP($AU331,'FE Source'!$A:$W,12,FALSE))</f>
        <v>-</v>
      </c>
      <c r="AG331" s="130">
        <f>IF(VLOOKUP($AU331,'FE Source'!$A:$W,14,FALSE)=0,"-",VLOOKUP($AU331,'FE Source'!$A:$W,14,FALSE))</f>
        <v>-8.4600000000000009</v>
      </c>
      <c r="AH331" s="173">
        <f>IF(VLOOKUP($AU331,'FE Source'!$A:$DJ,33,FALSE)=0,"-",VLOOKUP($AU331,'FE Source'!$A:$DJ,33,FALSE))</f>
        <v>59.02</v>
      </c>
      <c r="AI331" s="203">
        <f>IF(VLOOKUP($AU331,'FE Source'!$A:$Y,20,FALSE)=0,"-",VLOOKUP($AU331,'FE Source'!$A:$Y,20,FALSE))</f>
        <v>130.53</v>
      </c>
      <c r="AJ331" s="257">
        <f>IF(VLOOKUP($AU331,'FE Source'!$A:$DJ,34,FALSE)=0,"-",VLOOKUP($AU331,'FE Source'!$A:$DJ,34,FALSE))</f>
        <v>126.82</v>
      </c>
      <c r="AK331" s="257">
        <f>IF(VLOOKUP($AU331,'FE Source'!$A:$DJ,35,FALSE)=0,"-",VLOOKUP($AU331,'FE Source'!$A:$DJ,35,FALSE))</f>
        <v>-493.97</v>
      </c>
      <c r="AL331" s="326">
        <f>IF(VLOOKUP($AU331,'FE Source'!$A:$Y,19,FALSE)=0,"-",VLOOKUP($AU331,'FE Source'!$A:$Y,19,FALSE))</f>
        <v>138.21</v>
      </c>
      <c r="AM331" s="259">
        <f>IF(VLOOKUP($AU331,'FE Source'!$A:$DJ,36,FALSE)=0,"-",VLOOKUP($AU331,'FE Source'!$A:$DJ,36,FALSE))</f>
        <v>133.19999999999999</v>
      </c>
      <c r="AN331" s="165">
        <f>IF(VLOOKUP($AU331,'FE Source'!$A:$W,13,FALSE)=0,"-",VLOOKUP($AU331,'FE Source'!$A:$W,13,FALSE))</f>
        <v>2013.1</v>
      </c>
      <c r="AO331" s="198">
        <f>IF(J331="no","-",IF(VLOOKUP($AU331,'FE Source'!$A:$W,15,FALSE)=0,"-",VLOOKUP($AU331,'FE Source'!$A:$W,15,FALSE)))</f>
        <v>3.66</v>
      </c>
      <c r="AP331" s="201" t="str">
        <f>IF(AO331="-","-",IF(VLOOKUP($AU331,'FE Source'!$A:$Z,21,FALSE)=0,"-",IF(VLOOKUP($AU331,'FE Source'!$A:$Z,21,FALSE)=2,"Semi-Annual",IF(VLOOKUP($AU331,'FE Source'!$A:$Z,21,FALSE)=4,"Quarterly",IF(VLOOKUP($AU331,'FE Source'!$A:$Z,21,FALSE)=12,"Monthly","Annual")))))</f>
        <v>Quarterly</v>
      </c>
      <c r="AQ331" s="170">
        <f t="array" ref="AQ331">IF(VLOOKUP($AU331,'FE Source'!$A:$W,16,FALSE)=0,"-",VLOOKUP($AU331,'FE Source'!$A:$W,16,FALSE))</f>
        <v>0.27</v>
      </c>
      <c r="AR331" s="175" t="str">
        <f>IF(VLOOKUP($AU331,'FE Source'!$A:$W,17,FALSE)=0,"-",VLOOKUP($AU331,'FE Source'!$A:$W,17,FALSE))</f>
        <v>-</v>
      </c>
      <c r="AS331" s="173">
        <f>IF(VLOOKUP($AU331,'FE Source'!$AN:$AS,4,FALSE)="",VLOOKUP($AU331,'FE Source'!$AN:$AS,3,FALSE),VLOOKUP($AU331,'FE Source'!$AN:$AS,4,FALSE))</f>
        <v>17.36</v>
      </c>
      <c r="AT331" s="181">
        <f>IF(VLOOKUP($AU331,'FE Source'!$AN:$AS,5,FALSE)=0,"-",VLOOKUP($AU331,'FE Source'!$AN:$AS,5,FALSE))</f>
        <v>45783</v>
      </c>
      <c r="AU331" s="163" t="s">
        <v>10249</v>
      </c>
      <c r="BE331" s="219" t="str">
        <f>IF(VLOOKUP($AU331,'FE Source'!$A:$AK,22,FALSE)=0,"-",VLOOKUP($AU331,'FE Source'!$A:$AK,22,FALSE))</f>
        <v>-</v>
      </c>
      <c r="BF331" s="219" t="str">
        <f>IF(VLOOKUP($AU331,'FE Source'!$A:$AK,23,FALSE)=0,"-",VLOOKUP($AU331,'FE Source'!$A:$AK,23,FALSE))</f>
        <v>-</v>
      </c>
      <c r="BG331" s="219" t="str">
        <f>IF(VLOOKUP($AU331,'FE Source'!$A:$AK,24,FALSE)=0,"-",VLOOKUP($AU331,'FE Source'!$A:$AK,24,FALSE))</f>
        <v>-</v>
      </c>
      <c r="BH331" s="219" t="str">
        <f>IF(VLOOKUP($AU331,'FE Source'!$A:$AK,25,FALSE)=0,"-",VLOOKUP($AU331,'FE Source'!$A:$AK,25,FALSE))</f>
        <v>-</v>
      </c>
      <c r="BI331" s="219" t="str">
        <f>IF(VLOOKUP($AU331,'FE Source'!$A:$AK,26,FALSE)=0,"-",VLOOKUP($AU331,'FE Source'!$A:$AK,26,FALSE))</f>
        <v>-</v>
      </c>
      <c r="BJ331" s="219">
        <f>IF(VLOOKUP($AU331,'FE Source'!$A:$AK,27,FALSE)=0,"-",VLOOKUP($AU331,'FE Source'!$A:$AK,27,FALSE))</f>
        <v>8.02</v>
      </c>
      <c r="BK331" s="219">
        <f>IF(VLOOKUP($AU331,'FE Source'!$A:$AK,28,FALSE)=0,"-",VLOOKUP($AU331,'FE Source'!$A:$AK,28,FALSE))</f>
        <v>-2.5</v>
      </c>
      <c r="BL331" s="219">
        <f>IF(VLOOKUP($AU331,'FE Source'!$A:$AK,29,FALSE)=0,"-",VLOOKUP($AU331,'FE Source'!$A:$AK,29,FALSE))</f>
        <v>-14.98</v>
      </c>
      <c r="BM331" s="219">
        <f>IF(VLOOKUP($AU331,'FE Source'!$A:$AK,30,FALSE)=0,"-",VLOOKUP($AU331,'FE Source'!$A:$AK,30,FALSE))</f>
        <v>8</v>
      </c>
      <c r="BN331" t="str">
        <f>IF(VLOOKUP($AU331,'FE Source'!$A:$AK,31,FALSE)="No Specified Index","-",IF(VLOOKUP($AU331,'FE Source'!$A:$AK,31,FALSE)=0,"-",VLOOKUP($AU331,'FE Source'!$A:$AK,31,FALSE)))</f>
        <v>Bloomberg Global Aggregate Bond Index (hedged to..</v>
      </c>
      <c r="BO331" s="217">
        <f>IF(VLOOKUP($AU331,'FE Source'!$A:$AK,32,FALSE)=0,"-",VLOOKUP($AU331,'FE Source'!$A:$AK,32,FALSE))</f>
        <v>43759</v>
      </c>
      <c r="BP331" s="18" t="str">
        <f>IF(VLOOKUP($AU331,'FE Source'!$AZ:$BC,2,FALSE)=0,"-",VLOOKUP($AU331,'FE Source'!$AZ:$BC,2,FALSE))</f>
        <v>-</v>
      </c>
      <c r="BQ331" s="18" t="str">
        <f>IF(VLOOKUP($AU331,'FE Source'!$AZ:$BC,3,FALSE)=0,"-",VLOOKUP($AU331,'FE Source'!$AZ:$BC,3,FALSE))</f>
        <v>-</v>
      </c>
      <c r="BR331" s="18" t="str">
        <f>IF(VLOOKUP($AU331,'FE Source'!$AZ:$BC,4,FALSE)=0,"-",VLOOKUP($AU331,'FE Source'!$AZ:$BC,4,FALSE))</f>
        <v>-</v>
      </c>
    </row>
    <row r="332" spans="1:70" ht="15" customHeight="1">
      <c r="A332" s="3"/>
      <c r="B332" s="159" t="str">
        <f>INDEX('UT - Retail'!$A$7:$A$1409,MATCH(AU332,'UT - Retail'!$U$7:$U$1409,0),1)</f>
        <v xml:space="preserve">Dimensional Fund Advisors </v>
      </c>
      <c r="C332" s="710" t="str">
        <f>INDEX('UT - Retail'!$B$7:$B$1409,MATCH(AU332,'UT - Retail'!$U$7:$U$1409,0),1)</f>
        <v>Dimensional Global Core Fixed Income III Fund SGD Accumulation</v>
      </c>
      <c r="D332" s="711"/>
      <c r="E332" s="147" t="str">
        <f>VLOOKUP(C332,'UT - Retail'!$B:$K,8,FALSE)</f>
        <v>Fixed Income</v>
      </c>
      <c r="F332" s="82" t="str">
        <f>VLOOKUP(C332,'UT - Retail'!$B:$K,9,FALSE)</f>
        <v>Global</v>
      </c>
      <c r="G332" s="82" t="str">
        <f>VLOOKUP(C332,'UT - Retail'!$B:$K,10,FALSE)</f>
        <v>General</v>
      </c>
      <c r="H332" s="82" t="str">
        <f>VLOOKUP(C332,'UT - Retail'!$B:$N,13,FALSE)</f>
        <v>Yes</v>
      </c>
      <c r="I332" s="82" t="str">
        <f>VLOOKUP(C332,'UT - Retail'!$B:$Q,14,FALSE)</f>
        <v>No</v>
      </c>
      <c r="J332" s="82" t="str">
        <f>VLOOKUP(C332,'UT - Retail'!$B:$Q,11,FALSE)</f>
        <v>No</v>
      </c>
      <c r="K332" s="130" t="str">
        <f>VLOOKUP(C332,'UT - Retail'!$B:$P,15,FALSE)</f>
        <v>No</v>
      </c>
      <c r="L332" s="82" t="str">
        <f>VLOOKUP(C332,'UT - Retail'!$B:$Q,16,FALSE)</f>
        <v>Navigator</v>
      </c>
      <c r="M332" s="173" t="str">
        <f>VLOOKUP(C332,'UT - Retail'!$B:$K,6,FALSE)</f>
        <v>SGD</v>
      </c>
      <c r="N332" s="173" t="str">
        <f>IFERROR(IF(MATCH(C332,'Portfolio Construction'!$AL:$AL,0),"Yes","No"),"No")</f>
        <v>No</v>
      </c>
      <c r="O332" s="173" t="str">
        <f>IFERROR(IF(MATCH(C332,'Portfolio Construction'!$AN:$AN,0),"Yes","No"),"No")</f>
        <v>No</v>
      </c>
      <c r="P332" s="173" t="str">
        <f>IFERROR(IF(MATCH(C332,'Portfolio Construction'!$AP:$AP,0),"Yes","No"),"No")</f>
        <v>No</v>
      </c>
      <c r="Q332" s="173" t="str">
        <f>IFERROR(IF(MATCH(C332,'Portfolio Construction'!$AR:$AR,0),"Yes","No"),"No")</f>
        <v>No</v>
      </c>
      <c r="R332" s="173" t="str">
        <f>IFERROR(IF(MATCH(C332,'Portfolio Construction'!$AT:$AT,0),"Yes","No"),"No")</f>
        <v>No</v>
      </c>
      <c r="S332" s="173" t="str">
        <f>IFERROR(IF(MATCH(C332,'Portfolio Construction'!$AV:$AV,0),"Yes","No"),"No")</f>
        <v>No</v>
      </c>
      <c r="T332" s="173" t="str">
        <f>IFERROR(IF(MATCH(C332,'Portfolio Construction'!$AX:$AX,0),"Yes","No"),"No")</f>
        <v>No</v>
      </c>
      <c r="U332" s="173" t="str">
        <f>IFERROR(IF(MATCH(C332,'Portfolio Construction'!$AZ:$AZ,0),"Yes","No"),"No")</f>
        <v>No</v>
      </c>
      <c r="V332" s="173" t="str">
        <f>IFERROR(IF(MATCH(C332,'Portfolio Construction'!$BB:$BB,0),"Yes","No"),"No")</f>
        <v>No</v>
      </c>
      <c r="W332" s="619">
        <f>IF(VLOOKUP($AU332,'FE Source'!$A:$W,3,FALSE)=0,"-",VLOOKUP($AU332,'FE Source'!$A:$W,3,FALSE))</f>
        <v>0.69</v>
      </c>
      <c r="X332" s="618">
        <f>IF(VLOOKUP($AU332,'FE Source'!$A:$W,4,FALSE)=0,"-",VLOOKUP($AU332,'FE Source'!$A:$W,4,FALSE))</f>
        <v>-0.39</v>
      </c>
      <c r="Y332" s="618">
        <f>IF(VLOOKUP($AU332,'FE Source'!$A:$W,5,FALSE)=0,"-",VLOOKUP($AU332,'FE Source'!$A:$W,5,FALSE))</f>
        <v>0.99</v>
      </c>
      <c r="Z332" s="618" t="str">
        <f>IF(VLOOKUP($AU332,'FE Source'!$A:$W,6,FALSE)=0,"-",VLOOKUP($AU332,'FE Source'!$A:$W,6,FALSE))</f>
        <v>-</v>
      </c>
      <c r="AA332" s="618" t="str">
        <f>IF(VLOOKUP($AU332,'FE Source'!$A:$W,7,FALSE)=0,"-",VLOOKUP($AU332,'FE Source'!$A:$W,7,FALSE))</f>
        <v>-</v>
      </c>
      <c r="AB332" s="618" t="str">
        <f>IF(VLOOKUP($AU332,'FE Source'!$A:$W,8,FALSE)=0,"-",VLOOKUP($AU332,'FE Source'!$A:$W,8,FALSE))</f>
        <v>-</v>
      </c>
      <c r="AC332" s="623" t="str">
        <f>IF(VLOOKUP($AU332,'FE Source'!$A:$W,9,FALSE)=0,"-",VLOOKUP($AU332,'FE Source'!$A:$W,9,FALSE))</f>
        <v>-</v>
      </c>
      <c r="AD332" s="151" t="str">
        <f>IF(VLOOKUP($AU332,'FE Source'!$A:$W,10,FALSE)=0,"-",VLOOKUP($AU332,'FE Source'!$A:$W,10,FALSE))</f>
        <v>-</v>
      </c>
      <c r="AE332" s="673" t="str">
        <f>IF(VLOOKUP($AU332,'FE Source'!$A:$W,11,FALSE)=0,"-",VLOOKUP($AU332,'FE Source'!$A:$W,11,FALSE))</f>
        <v>-</v>
      </c>
      <c r="AF332" s="673" t="str">
        <f>IF(VLOOKUP($AU332,'FE Source'!$A:$W,12,FALSE)=0,"-",VLOOKUP($AU332,'FE Source'!$A:$W,12,FALSE))</f>
        <v>-</v>
      </c>
      <c r="AG332" s="675" t="str">
        <f>IF(VLOOKUP($AU332,'FE Source'!$A:$W,14,FALSE)=0,"-",VLOOKUP($AU332,'FE Source'!$A:$W,14,FALSE))</f>
        <v>-</v>
      </c>
      <c r="AH332" s="173" t="str">
        <f>IF(VLOOKUP($AU332,'FE Source'!$A:$DJ,33,FALSE)=0,"-",VLOOKUP($AU332,'FE Source'!$A:$DJ,33,FALSE))</f>
        <v>-</v>
      </c>
      <c r="AI332" s="676" t="str">
        <f>IF(VLOOKUP($AU332,'FE Source'!$A:$Y,20,FALSE)=0,"-",VLOOKUP($AU332,'FE Source'!$A:$Y,20,FALSE))</f>
        <v>-</v>
      </c>
      <c r="AJ332" s="257" t="str">
        <f>IF(VLOOKUP($AU332,'FE Source'!$A:$DJ,34,FALSE)=0,"-",VLOOKUP($AU332,'FE Source'!$A:$DJ,34,FALSE))</f>
        <v>-</v>
      </c>
      <c r="AK332" s="257" t="str">
        <f>IF(VLOOKUP($AU332,'FE Source'!$A:$DJ,35,FALSE)=0,"-",VLOOKUP($AU332,'FE Source'!$A:$DJ,35,FALSE))</f>
        <v>-</v>
      </c>
      <c r="AL332" s="677" t="str">
        <f>IF(VLOOKUP($AU332,'FE Source'!$A:$Y,19,FALSE)=0,"-",VLOOKUP($AU332,'FE Source'!$A:$Y,19,FALSE))</f>
        <v>-</v>
      </c>
      <c r="AM332" s="259" t="str">
        <f>IF(VLOOKUP($AU332,'FE Source'!$A:$DJ,36,FALSE)=0,"-",VLOOKUP($AU332,'FE Source'!$A:$DJ,36,FALSE))</f>
        <v>-</v>
      </c>
      <c r="AN332" s="678">
        <f>IF(VLOOKUP($AU332,'FE Source'!$A:$W,13,FALSE)=0,"-",VLOOKUP($AU332,'FE Source'!$A:$W,13,FALSE))</f>
        <v>42.6</v>
      </c>
      <c r="AO332" s="681" t="str">
        <f>IF(J332="no","-",IF(VLOOKUP($AU332,'FE Source'!$A:$W,15,FALSE)=0,"-",VLOOKUP($AU332,'FE Source'!$A:$W,15,FALSE)))</f>
        <v>-</v>
      </c>
      <c r="AP332" s="682" t="str">
        <f>IF(AO332="-","-",IF(VLOOKUP($AU332,'FE Source'!$A:$Z,21,FALSE)=0,"-",IF(VLOOKUP($AU332,'FE Source'!$A:$Z,21,FALSE)=2,"Semi-Annual",IF(VLOOKUP($AU332,'FE Source'!$A:$Z,21,FALSE)=4,"Quarterly",IF(VLOOKUP($AU332,'FE Source'!$A:$Z,21,FALSE)=12,"Monthly","Annual")))))</f>
        <v>-</v>
      </c>
      <c r="AQ332" s="170">
        <f t="array" ref="AQ332">IF(VLOOKUP($AU332,'FE Source'!$A:$W,16,FALSE)=0,"-",VLOOKUP($AU332,'FE Source'!$A:$W,16,FALSE))</f>
        <v>0.33</v>
      </c>
      <c r="AR332" s="683" t="str">
        <f>IF(VLOOKUP($AU332,'FE Source'!$A:$W,17,FALSE)=0,"-",VLOOKUP($AU332,'FE Source'!$A:$W,17,FALSE))</f>
        <v>-</v>
      </c>
      <c r="AS332" s="172">
        <f>IF(VLOOKUP($AU332,'FE Source'!$AN:$AS,4,FALSE)="",VLOOKUP($AU332,'FE Source'!$AN:$AS,3,FALSE),VLOOKUP($AU332,'FE Source'!$AN:$AS,4,FALSE))</f>
        <v>20.36</v>
      </c>
      <c r="AT332" s="181">
        <f>IF(VLOOKUP($AU332,'FE Source'!$AN:$AS,5,FALSE)=0,"-",VLOOKUP($AU332,'FE Source'!$AN:$AS,5,FALSE))</f>
        <v>45783</v>
      </c>
      <c r="AU332" s="163" t="s">
        <v>10252</v>
      </c>
      <c r="BE332" s="219" t="str">
        <f>IF(VLOOKUP($AU332,'FE Source'!$A:$AK,22,FALSE)=0,"-",VLOOKUP($AU332,'FE Source'!$A:$AK,22,FALSE))</f>
        <v>-</v>
      </c>
      <c r="BF332" s="219" t="str">
        <f>IF(VLOOKUP($AU332,'FE Source'!$A:$AK,23,FALSE)=0,"-",VLOOKUP($AU332,'FE Source'!$A:$AK,23,FALSE))</f>
        <v>-</v>
      </c>
      <c r="BG332" s="219" t="str">
        <f>IF(VLOOKUP($AU332,'FE Source'!$A:$AK,24,FALSE)=0,"-",VLOOKUP($AU332,'FE Source'!$A:$AK,24,FALSE))</f>
        <v>-</v>
      </c>
      <c r="BH332" s="219" t="str">
        <f>IF(VLOOKUP($AU332,'FE Source'!$A:$AK,25,FALSE)=0,"-",VLOOKUP($AU332,'FE Source'!$A:$AK,25,FALSE))</f>
        <v>-</v>
      </c>
      <c r="BI332" s="219" t="str">
        <f>IF(VLOOKUP($AU332,'FE Source'!$A:$AK,26,FALSE)=0,"-",VLOOKUP($AU332,'FE Source'!$A:$AK,26,FALSE))</f>
        <v>-</v>
      </c>
      <c r="BJ332" s="219" t="str">
        <f>IF(VLOOKUP($AU332,'FE Source'!$A:$AK,27,FALSE)=0,"-",VLOOKUP($AU332,'FE Source'!$A:$AK,27,FALSE))</f>
        <v>-</v>
      </c>
      <c r="BK332" s="219" t="str">
        <f>IF(VLOOKUP($AU332,'FE Source'!$A:$AK,28,FALSE)=0,"-",VLOOKUP($AU332,'FE Source'!$A:$AK,28,FALSE))</f>
        <v>-</v>
      </c>
      <c r="BL332" s="219" t="str">
        <f>IF(VLOOKUP($AU332,'FE Source'!$A:$AK,29,FALSE)=0,"-",VLOOKUP($AU332,'FE Source'!$A:$AK,29,FALSE))</f>
        <v>-</v>
      </c>
      <c r="BM332" s="219" t="str">
        <f>IF(VLOOKUP($AU332,'FE Source'!$A:$AK,30,FALSE)=0,"-",VLOOKUP($AU332,'FE Source'!$A:$AK,30,FALSE))</f>
        <v>-</v>
      </c>
      <c r="BN332" t="str">
        <f>IF(VLOOKUP($AU332,'FE Source'!$A:$AK,31,FALSE)="No Specified Index","-",IF(VLOOKUP($AU332,'FE Source'!$A:$AK,31,FALSE)=0,"-",VLOOKUP($AU332,'FE Source'!$A:$AK,31,FALSE)))</f>
        <v>-</v>
      </c>
      <c r="BO332" s="217">
        <f>IF(VLOOKUP($AU332,'FE Source'!$A:$AK,32,FALSE)=0,"-",VLOOKUP($AU332,'FE Source'!$A:$AK,32,FALSE))</f>
        <v>45483</v>
      </c>
      <c r="BP332" s="18" t="str">
        <f>IF(VLOOKUP($AU332,'FE Source'!$AZ:$BC,2,FALSE)=0,"-",VLOOKUP($AU332,'FE Source'!$AZ:$BC,2,FALSE))</f>
        <v>-</v>
      </c>
      <c r="BQ332" s="18" t="str">
        <f>IF(VLOOKUP($AU332,'FE Source'!$AZ:$BC,3,FALSE)=0,"-",VLOOKUP($AU332,'FE Source'!$AZ:$BC,3,FALSE))</f>
        <v>-</v>
      </c>
      <c r="BR332" s="18" t="str">
        <f>IF(VLOOKUP($AU332,'FE Source'!$AZ:$BC,4,FALSE)=0,"-",VLOOKUP($AU332,'FE Source'!$AZ:$BC,4,FALSE))</f>
        <v>-</v>
      </c>
    </row>
    <row r="333" spans="1:70" ht="15" customHeight="1">
      <c r="A333" s="3"/>
      <c r="B333" s="159" t="str">
        <f>INDEX('UT - Retail'!$A$7:$A$1409,MATCH(AU333,'UT - Retail'!$U$7:$U$1409,0),1)</f>
        <v xml:space="preserve">Dimensional Fund Advisors </v>
      </c>
      <c r="C333" s="710" t="str">
        <f>INDEX('UT - Retail'!$B$7:$B$1409,MATCH(AU333,'UT - Retail'!$U$7:$U$1409,0),1)</f>
        <v>Dimensional Global Short-Term Investment Grade Fixed Income Acc GBP</v>
      </c>
      <c r="D333" s="711"/>
      <c r="E333" s="147" t="str">
        <f>VLOOKUP(C333,'UT - Retail'!$B:$K,8,FALSE)</f>
        <v>Short Duration Fixed Income</v>
      </c>
      <c r="F333" s="82" t="str">
        <f>VLOOKUP(C333,'UT - Retail'!$B:$K,9,FALSE)</f>
        <v>Global</v>
      </c>
      <c r="G333" s="82" t="str">
        <f>VLOOKUP(C333,'UT - Retail'!$B:$K,10,FALSE)</f>
        <v>General</v>
      </c>
      <c r="H333" s="82" t="str">
        <f>VLOOKUP(C333,'UT - Retail'!$B:$N,13,FALSE)</f>
        <v>No</v>
      </c>
      <c r="I333" s="82" t="str">
        <f>VLOOKUP(C333,'UT - Retail'!$B:$Q,14,FALSE)</f>
        <v>No</v>
      </c>
      <c r="J333" s="82" t="str">
        <f>VLOOKUP(C333,'UT - Retail'!$B:$Q,11,FALSE)</f>
        <v>No</v>
      </c>
      <c r="K333" s="130" t="str">
        <f>VLOOKUP(C333,'UT - Retail'!$B:$P,15,FALSE)</f>
        <v>No</v>
      </c>
      <c r="L333" s="82" t="str">
        <f>VLOOKUP(C333,'UT - Retail'!$B:$Q,16,FALSE)</f>
        <v>iFast</v>
      </c>
      <c r="M333" s="173" t="str">
        <f>VLOOKUP(C333,'UT - Retail'!$B:$K,6,FALSE)</f>
        <v>GBP</v>
      </c>
      <c r="N333" s="173" t="str">
        <f>IFERROR(IF(MATCH(C333,'Portfolio Construction'!$AL:$AL,0),"Yes","No"),"No")</f>
        <v>No</v>
      </c>
      <c r="O333" s="173" t="str">
        <f>IFERROR(IF(MATCH(C333,'Portfolio Construction'!$AN:$AN,0),"Yes","No"),"No")</f>
        <v>No</v>
      </c>
      <c r="P333" s="173" t="str">
        <f>IFERROR(IF(MATCH(C333,'Portfolio Construction'!$AP:$AP,0),"Yes","No"),"No")</f>
        <v>No</v>
      </c>
      <c r="Q333" s="173" t="str">
        <f>IFERROR(IF(MATCH(C333,'Portfolio Construction'!$AR:$AR,0),"Yes","No"),"No")</f>
        <v>No</v>
      </c>
      <c r="R333" s="173" t="str">
        <f>IFERROR(IF(MATCH(C333,'Portfolio Construction'!$AT:$AT,0),"Yes","No"),"No")</f>
        <v>No</v>
      </c>
      <c r="S333" s="173" t="str">
        <f>IFERROR(IF(MATCH(C333,'Portfolio Construction'!$AV:$AV,0),"Yes","No"),"No")</f>
        <v>No</v>
      </c>
      <c r="T333" s="173" t="str">
        <f>IFERROR(IF(MATCH(C333,'Portfolio Construction'!$AX:$AX,0),"Yes","No"),"No")</f>
        <v>No</v>
      </c>
      <c r="U333" s="173" t="str">
        <f>IFERROR(IF(MATCH(C333,'Portfolio Construction'!$AZ:$AZ,0),"Yes","No"),"No")</f>
        <v>No</v>
      </c>
      <c r="V333" s="173" t="str">
        <f>IFERROR(IF(MATCH(C333,'Portfolio Construction'!$BB:$BB,0),"Yes","No"),"No")</f>
        <v>No</v>
      </c>
      <c r="W333" s="619">
        <f>IF(VLOOKUP($AU333,'FE Source'!$A:$W,3,FALSE)=0,"-",VLOOKUP($AU333,'FE Source'!$A:$W,3,FALSE))</f>
        <v>2.52</v>
      </c>
      <c r="X333" s="618">
        <f>IF(VLOOKUP($AU333,'FE Source'!$A:$W,4,FALSE)=0,"-",VLOOKUP($AU333,'FE Source'!$A:$W,4,FALSE))</f>
        <v>-0.53</v>
      </c>
      <c r="Y333" s="618">
        <f>IF(VLOOKUP($AU333,'FE Source'!$A:$W,5,FALSE)=0,"-",VLOOKUP($AU333,'FE Source'!$A:$W,5,FALSE))</f>
        <v>2.57</v>
      </c>
      <c r="Z333" s="618">
        <f>IF(VLOOKUP($AU333,'FE Source'!$A:$W,6,FALSE)=0,"-",VLOOKUP($AU333,'FE Source'!$A:$W,6,FALSE))</f>
        <v>7.01</v>
      </c>
      <c r="AA333" s="618">
        <f>IF(VLOOKUP($AU333,'FE Source'!$A:$W,7,FALSE)=0,"-",VLOOKUP($AU333,'FE Source'!$A:$W,7,FALSE))</f>
        <v>3.77</v>
      </c>
      <c r="AB333" s="618">
        <f>IF(VLOOKUP($AU333,'FE Source'!$A:$W,8,FALSE)=0,"-",VLOOKUP($AU333,'FE Source'!$A:$W,8,FALSE))</f>
        <v>1.04</v>
      </c>
      <c r="AC333" s="623">
        <f>IF(VLOOKUP($AU333,'FE Source'!$A:$W,9,FALSE)=0,"-",VLOOKUP($AU333,'FE Source'!$A:$W,9,FALSE))</f>
        <v>-0.42</v>
      </c>
      <c r="AD333" s="147">
        <f>IF(VLOOKUP($AU333,'FE Source'!$A:$W,10,FALSE)=0,"-",VLOOKUP($AU333,'FE Source'!$A:$W,10,FALSE))</f>
        <v>1.1499999999999999</v>
      </c>
      <c r="AE333" s="82">
        <f>IF(VLOOKUP($AU333,'FE Source'!$A:$W,11,FALSE)=0,"-",VLOOKUP($AU333,'FE Source'!$A:$W,11,FALSE))</f>
        <v>5.81</v>
      </c>
      <c r="AF333" s="82">
        <f>IF(VLOOKUP($AU333,'FE Source'!$A:$W,12,FALSE)=0,"-",VLOOKUP($AU333,'FE Source'!$A:$W,12,FALSE))</f>
        <v>0.19</v>
      </c>
      <c r="AG333" s="130">
        <f>IF(VLOOKUP($AU333,'FE Source'!$A:$W,14,FALSE)=0,"-",VLOOKUP($AU333,'FE Source'!$A:$W,14,FALSE))</f>
        <v>-10.130000000000001</v>
      </c>
      <c r="AH333" s="173">
        <f>IF(VLOOKUP($AU333,'FE Source'!$A:$DJ,33,FALSE)=0,"-",VLOOKUP($AU333,'FE Source'!$A:$DJ,33,FALSE))</f>
        <v>149.38999999999999</v>
      </c>
      <c r="AI333" s="203">
        <f>IF(VLOOKUP($AU333,'FE Source'!$A:$Y,20,FALSE)=0,"-",VLOOKUP($AU333,'FE Source'!$A:$Y,20,FALSE))</f>
        <v>127.77</v>
      </c>
      <c r="AJ333" s="257">
        <f>IF(VLOOKUP($AU333,'FE Source'!$A:$DJ,34,FALSE)=0,"-",VLOOKUP($AU333,'FE Source'!$A:$DJ,34,FALSE))</f>
        <v>106.93</v>
      </c>
      <c r="AK333" s="257">
        <f>IF(VLOOKUP($AU333,'FE Source'!$A:$DJ,35,FALSE)=0,"-",VLOOKUP($AU333,'FE Source'!$A:$DJ,35,FALSE))</f>
        <v>332.41</v>
      </c>
      <c r="AL333" s="326">
        <f>IF(VLOOKUP($AU333,'FE Source'!$A:$Y,19,FALSE)=0,"-",VLOOKUP($AU333,'FE Source'!$A:$Y,19,FALSE))</f>
        <v>99.96</v>
      </c>
      <c r="AM333" s="259">
        <f>IF(VLOOKUP($AU333,'FE Source'!$A:$DJ,36,FALSE)=0,"-",VLOOKUP($AU333,'FE Source'!$A:$DJ,36,FALSE))</f>
        <v>95.99</v>
      </c>
      <c r="AN333" s="165">
        <f>IF(VLOOKUP($AU333,'FE Source'!$A:$W,13,FALSE)=0,"-",VLOOKUP($AU333,'FE Source'!$A:$W,13,FALSE))</f>
        <v>2913.4</v>
      </c>
      <c r="AO333" s="198" t="str">
        <f>IF(J333="no","-",IF(VLOOKUP($AU333,'FE Source'!$A:$W,15,FALSE)=0,"-",VLOOKUP($AU333,'FE Source'!$A:$W,15,FALSE)))</f>
        <v>-</v>
      </c>
      <c r="AP333" s="201" t="str">
        <f>IF(AO333="-","-",IF(VLOOKUP($AU333,'FE Source'!$A:$Z,21,FALSE)=0,"-",IF(VLOOKUP($AU333,'FE Source'!$A:$Z,21,FALSE)=2,"Semi-Annual",IF(VLOOKUP($AU333,'FE Source'!$A:$Z,21,FALSE)=4,"Quarterly",IF(VLOOKUP($AU333,'FE Source'!$A:$Z,21,FALSE)=12,"Monthly","Annual")))))</f>
        <v>-</v>
      </c>
      <c r="AQ333" s="170">
        <f t="array" ref="AQ333">IF(VLOOKUP($AU333,'FE Source'!$A:$W,16,FALSE)=0,"-",VLOOKUP($AU333,'FE Source'!$A:$W,16,FALSE))</f>
        <v>0.25</v>
      </c>
      <c r="AR333" s="166" t="str">
        <f>IF(VLOOKUP($AU333,'FE Source'!$A:$W,17,FALSE)=0,"-",VLOOKUP($AU333,'FE Source'!$A:$W,17,FALSE))</f>
        <v>Bronze</v>
      </c>
      <c r="AS333" s="170">
        <f>IF(VLOOKUP($AU333,'FE Source'!$AN:$AS,4,FALSE)="",VLOOKUP($AU333,'FE Source'!$AN:$AS,3,FALSE),VLOOKUP($AU333,'FE Source'!$AN:$AS,4,FALSE))</f>
        <v>11.48</v>
      </c>
      <c r="AT333" s="181">
        <f>IF(VLOOKUP($AU333,'FE Source'!$AN:$AS,5,FALSE)=0,"-",VLOOKUP($AU333,'FE Source'!$AN:$AS,5,FALSE))</f>
        <v>45783</v>
      </c>
      <c r="AU333" s="163" t="s">
        <v>4873</v>
      </c>
      <c r="BE333" s="219">
        <f>IF(VLOOKUP($AU333,'FE Source'!$A:$AK,22,FALSE)=0,"-",VLOOKUP($AU333,'FE Source'!$A:$AK,22,FALSE))</f>
        <v>2.29</v>
      </c>
      <c r="BF333" s="219">
        <f>IF(VLOOKUP($AU333,'FE Source'!$A:$AK,23,FALSE)=0,"-",VLOOKUP($AU333,'FE Source'!$A:$AK,23,FALSE))</f>
        <v>-12.71</v>
      </c>
      <c r="BG333" s="219">
        <f>IF(VLOOKUP($AU333,'FE Source'!$A:$AK,24,FALSE)=0,"-",VLOOKUP($AU333,'FE Source'!$A:$AK,24,FALSE))</f>
        <v>2.2400000000000002</v>
      </c>
      <c r="BH333" s="219">
        <f>IF(VLOOKUP($AU333,'FE Source'!$A:$AK,25,FALSE)=0,"-",VLOOKUP($AU333,'FE Source'!$A:$AK,25,FALSE))</f>
        <v>-4.25</v>
      </c>
      <c r="BI333" s="219">
        <f>IF(VLOOKUP($AU333,'FE Source'!$A:$AK,26,FALSE)=0,"-",VLOOKUP($AU333,'FE Source'!$A:$AK,26,FALSE))</f>
        <v>5.73</v>
      </c>
      <c r="BJ333" s="219">
        <f>IF(VLOOKUP($AU333,'FE Source'!$A:$AK,27,FALSE)=0,"-",VLOOKUP($AU333,'FE Source'!$A:$AK,27,FALSE))</f>
        <v>2.82</v>
      </c>
      <c r="BK333" s="219">
        <f>IF(VLOOKUP($AU333,'FE Source'!$A:$AK,28,FALSE)=0,"-",VLOOKUP($AU333,'FE Source'!$A:$AK,28,FALSE))</f>
        <v>0.25</v>
      </c>
      <c r="BL333" s="219">
        <f>IF(VLOOKUP($AU333,'FE Source'!$A:$AK,29,FALSE)=0,"-",VLOOKUP($AU333,'FE Source'!$A:$AK,29,FALSE))</f>
        <v>-17.309999999999999</v>
      </c>
      <c r="BM333" s="219">
        <f>IF(VLOOKUP($AU333,'FE Source'!$A:$AK,30,FALSE)=0,"-",VLOOKUP($AU333,'FE Source'!$A:$AK,30,FALSE))</f>
        <v>9.6300000000000008</v>
      </c>
      <c r="BN333" t="str">
        <f>IF(VLOOKUP($AU333,'FE Source'!$A:$AK,31,FALSE)="No Specified Index","-",IF(VLOOKUP($AU333,'FE Source'!$A:$AK,31,FALSE)=0,"-",VLOOKUP($AU333,'FE Source'!$A:$AK,31,FALSE)))</f>
        <v>Bloomberg Global Aggregate Credit Bond Index 1-5..</v>
      </c>
      <c r="BO333" s="217">
        <f>IF(VLOOKUP($AU333,'FE Source'!$A:$AK,32,FALSE)=0,"-",VLOOKUP($AU333,'FE Source'!$A:$AK,32,FALSE))</f>
        <v>41663</v>
      </c>
      <c r="BP333" s="18" t="str">
        <f>IF(VLOOKUP($AU333,'FE Source'!$AZ:$BC,2,FALSE)=0,"-",VLOOKUP($AU333,'FE Source'!$AZ:$BC,2,FALSE))</f>
        <v>-</v>
      </c>
      <c r="BQ333" s="18" t="str">
        <f>IF(VLOOKUP($AU333,'FE Source'!$AZ:$BC,3,FALSE)=0,"-",VLOOKUP($AU333,'FE Source'!$AZ:$BC,3,FALSE))</f>
        <v>-</v>
      </c>
      <c r="BR333" s="18" t="str">
        <f>IF(VLOOKUP($AU333,'FE Source'!$AZ:$BC,4,FALSE)=0,"-",VLOOKUP($AU333,'FE Source'!$AZ:$BC,4,FALSE))</f>
        <v>-</v>
      </c>
    </row>
    <row r="334" spans="1:70" ht="15" customHeight="1">
      <c r="A334" s="3"/>
      <c r="B334" s="159" t="str">
        <f>INDEX('UT - Retail'!$A$7:$A$1409,MATCH(AU334,'UT - Retail'!$U$7:$U$1409,0),1)</f>
        <v xml:space="preserve">Dimensional Fund Advisors </v>
      </c>
      <c r="C334" s="708" t="str">
        <f>INDEX('UT - Retail'!$B$7:$B$1409,MATCH(AU334,'UT - Retail'!$U$7:$U$1409,0),1)</f>
        <v>Dimensional Global Short-Term Investment Grade Fixed Income Acc SGD-H</v>
      </c>
      <c r="D334" s="709"/>
      <c r="E334" s="150" t="str">
        <f>VLOOKUP(C334,'UT - Retail'!$B:$K,8,FALSE)</f>
        <v>Short Duration Fixed Income</v>
      </c>
      <c r="F334" s="141" t="str">
        <f>VLOOKUP(C334,'UT - Retail'!$B:$K,9,FALSE)</f>
        <v>Global</v>
      </c>
      <c r="G334" s="141" t="str">
        <f>VLOOKUP(C334,'UT - Retail'!$B:$K,10,FALSE)</f>
        <v>General</v>
      </c>
      <c r="H334" s="82" t="str">
        <f>VLOOKUP(C334,'UT - Retail'!$B:$N,13,FALSE)</f>
        <v>No</v>
      </c>
      <c r="I334" s="82" t="str">
        <f>VLOOKUP(C334,'UT - Retail'!$B:$Q,14,FALSE)</f>
        <v>No</v>
      </c>
      <c r="J334" s="141" t="str">
        <f>VLOOKUP(C334,'UT - Retail'!$B:$Q,11,FALSE)</f>
        <v>No</v>
      </c>
      <c r="K334" s="130" t="str">
        <f>VLOOKUP(C334,'UT - Retail'!$B:$P,15,FALSE)</f>
        <v>Yes</v>
      </c>
      <c r="L334" s="82" t="str">
        <f>VLOOKUP(C334,'UT - Retail'!$B:$Q,16,FALSE)</f>
        <v>Both</v>
      </c>
      <c r="M334" s="173" t="str">
        <f>VLOOKUP(C334,'UT - Retail'!$B:$K,6,FALSE)</f>
        <v>SGD</v>
      </c>
      <c r="N334" s="173" t="str">
        <f>IFERROR(IF(MATCH(C334,'Portfolio Construction'!$AL:$AL,0),"Yes","No"),"No")</f>
        <v>No</v>
      </c>
      <c r="O334" s="173" t="str">
        <f>IFERROR(IF(MATCH(C334,'Portfolio Construction'!$AN:$AN,0),"Yes","No"),"No")</f>
        <v>No</v>
      </c>
      <c r="P334" s="173" t="str">
        <f>IFERROR(IF(MATCH(C334,'Portfolio Construction'!$AP:$AP,0),"Yes","No"),"No")</f>
        <v>No</v>
      </c>
      <c r="Q334" s="173" t="str">
        <f>IFERROR(IF(MATCH(C334,'Portfolio Construction'!$AR:$AR,0),"Yes","No"),"No")</f>
        <v>No</v>
      </c>
      <c r="R334" s="173" t="str">
        <f>IFERROR(IF(MATCH(C334,'Portfolio Construction'!$AT:$AT,0),"Yes","No"),"No")</f>
        <v>No</v>
      </c>
      <c r="S334" s="173" t="str">
        <f>IFERROR(IF(MATCH(C334,'Portfolio Construction'!$AV:$AV,0),"Yes","No"),"No")</f>
        <v>No</v>
      </c>
      <c r="T334" s="173" t="str">
        <f>IFERROR(IF(MATCH(C334,'Portfolio Construction'!$AX:$AX,0),"Yes","No"),"No")</f>
        <v>No</v>
      </c>
      <c r="U334" s="173" t="str">
        <f>IFERROR(IF(MATCH(C334,'Portfolio Construction'!$AZ:$AZ,0),"Yes","No"),"No")</f>
        <v>No</v>
      </c>
      <c r="V334" s="173" t="str">
        <f>IFERROR(IF(MATCH(C334,'Portfolio Construction'!$BB:$BB,0),"Yes","No"),"No")</f>
        <v>No</v>
      </c>
      <c r="W334" s="619">
        <f>IF(VLOOKUP($AU334,'FE Source'!$A:$W,3,FALSE)=0,"-",VLOOKUP($AU334,'FE Source'!$A:$W,3,FALSE))</f>
        <v>1.02</v>
      </c>
      <c r="X334" s="618">
        <f>IF(VLOOKUP($AU334,'FE Source'!$A:$W,4,FALSE)=0,"-",VLOOKUP($AU334,'FE Source'!$A:$W,4,FALSE))</f>
        <v>0.23</v>
      </c>
      <c r="Y334" s="618">
        <f>IF(VLOOKUP($AU334,'FE Source'!$A:$W,5,FALSE)=0,"-",VLOOKUP($AU334,'FE Source'!$A:$W,5,FALSE))</f>
        <v>1.53</v>
      </c>
      <c r="Z334" s="618">
        <f>IF(VLOOKUP($AU334,'FE Source'!$A:$W,6,FALSE)=0,"-",VLOOKUP($AU334,'FE Source'!$A:$W,6,FALSE))</f>
        <v>3.55</v>
      </c>
      <c r="AA334" s="618">
        <f>IF(VLOOKUP($AU334,'FE Source'!$A:$W,7,FALSE)=0,"-",VLOOKUP($AU334,'FE Source'!$A:$W,7,FALSE))</f>
        <v>2.67</v>
      </c>
      <c r="AB334" s="618">
        <f>IF(VLOOKUP($AU334,'FE Source'!$A:$W,8,FALSE)=0,"-",VLOOKUP($AU334,'FE Source'!$A:$W,8,FALSE))</f>
        <v>1.03</v>
      </c>
      <c r="AC334" s="623" t="str">
        <f>IF(VLOOKUP($AU334,'FE Source'!$A:$W,9,FALSE)=0,"-",VLOOKUP($AU334,'FE Source'!$A:$W,9,FALSE))</f>
        <v>-</v>
      </c>
      <c r="AD334" s="146">
        <f>IF(VLOOKUP($AU334,'FE Source'!$A:$W,10,FALSE)=0,"-",VLOOKUP($AU334,'FE Source'!$A:$W,10,FALSE))</f>
        <v>0.42</v>
      </c>
      <c r="AE334" s="82">
        <f>IF(VLOOKUP($AU334,'FE Source'!$A:$W,11,FALSE)=0,"-",VLOOKUP($AU334,'FE Source'!$A:$W,11,FALSE))</f>
        <v>2.36</v>
      </c>
      <c r="AF334" s="82">
        <f>IF(VLOOKUP($AU334,'FE Source'!$A:$W,12,FALSE)=0,"-",VLOOKUP($AU334,'FE Source'!$A:$W,12,FALSE))</f>
        <v>0.04</v>
      </c>
      <c r="AG334" s="130">
        <f>IF(VLOOKUP($AU334,'FE Source'!$A:$W,14,FALSE)=0,"-",VLOOKUP($AU334,'FE Source'!$A:$W,14,FALSE))</f>
        <v>-3.33</v>
      </c>
      <c r="AH334" s="173">
        <f>IF(VLOOKUP($AU334,'FE Source'!$A:$DJ,33,FALSE)=0,"-",VLOOKUP($AU334,'FE Source'!$A:$DJ,33,FALSE))</f>
        <v>52.65</v>
      </c>
      <c r="AI334" s="203">
        <f>IF(VLOOKUP($AU334,'FE Source'!$A:$Y,20,FALSE)=0,"-",VLOOKUP($AU334,'FE Source'!$A:$Y,20,FALSE))</f>
        <v>51.98</v>
      </c>
      <c r="AJ334" s="257">
        <f>IF(VLOOKUP($AU334,'FE Source'!$A:$DJ,34,FALSE)=0,"-",VLOOKUP($AU334,'FE Source'!$A:$DJ,34,FALSE))</f>
        <v>43.99</v>
      </c>
      <c r="AK334" s="257">
        <f>IF(VLOOKUP($AU334,'FE Source'!$A:$DJ,35,FALSE)=0,"-",VLOOKUP($AU334,'FE Source'!$A:$DJ,35,FALSE))</f>
        <v>-238.38</v>
      </c>
      <c r="AL334" s="326">
        <f>IF(VLOOKUP($AU334,'FE Source'!$A:$Y,19,FALSE)=0,"-",VLOOKUP($AU334,'FE Source'!$A:$Y,19,FALSE))</f>
        <v>24.05</v>
      </c>
      <c r="AM334" s="259">
        <f>IF(VLOOKUP($AU334,'FE Source'!$A:$DJ,36,FALSE)=0,"-",VLOOKUP($AU334,'FE Source'!$A:$DJ,36,FALSE))</f>
        <v>36.11</v>
      </c>
      <c r="AN334" s="167">
        <f>IF(VLOOKUP($AU334,'FE Source'!$A:$W,13,FALSE)=0,"-",VLOOKUP($AU334,'FE Source'!$A:$W,13,FALSE))</f>
        <v>2913.4</v>
      </c>
      <c r="AO334" s="199" t="str">
        <f>IF(J334="no","-",IF(VLOOKUP($AU334,'FE Source'!$A:$W,15,FALSE)=0,"-",VLOOKUP($AU334,'FE Source'!$A:$W,15,FALSE)))</f>
        <v>-</v>
      </c>
      <c r="AP334" s="202" t="str">
        <f>IF(AO334="-","-",IF(VLOOKUP($AU334,'FE Source'!$A:$Z,21,FALSE)=0,"-",IF(VLOOKUP($AU334,'FE Source'!$A:$Z,21,FALSE)=2,"Semi-Annual",IF(VLOOKUP($AU334,'FE Source'!$A:$Z,21,FALSE)=4,"Quarterly",IF(VLOOKUP($AU334,'FE Source'!$A:$Z,21,FALSE)=12,"Monthly","Annual")))))</f>
        <v>-</v>
      </c>
      <c r="AQ334" s="170">
        <f t="array" ref="AQ334">IF(VLOOKUP($AU334,'FE Source'!$A:$W,16,FALSE)=0,"-",VLOOKUP($AU334,'FE Source'!$A:$W,16,FALSE))</f>
        <v>0.25</v>
      </c>
      <c r="AR334" s="169" t="str">
        <f>IF(VLOOKUP($AU334,'FE Source'!$A:$W,17,FALSE)=0,"-",VLOOKUP($AU334,'FE Source'!$A:$W,17,FALSE))</f>
        <v>-</v>
      </c>
      <c r="AS334" s="171">
        <f>IF(VLOOKUP($AU334,'FE Source'!$AN:$AS,4,FALSE)="",VLOOKUP($AU334,'FE Source'!$AN:$AS,3,FALSE),VLOOKUP($AU334,'FE Source'!$AN:$AS,4,FALSE))</f>
        <v>21.86</v>
      </c>
      <c r="AT334" s="182">
        <f>IF(VLOOKUP($AU334,'FE Source'!$AN:$AS,5,FALSE)=0,"-",VLOOKUP($AU334,'FE Source'!$AN:$AS,5,FALSE))</f>
        <v>45783</v>
      </c>
      <c r="AU334" s="178" t="s">
        <v>4874</v>
      </c>
      <c r="BE334" s="219" t="str">
        <f>IF(VLOOKUP($AU334,'FE Source'!$A:$AK,22,FALSE)=0,"-",VLOOKUP($AU334,'FE Source'!$A:$AK,22,FALSE))</f>
        <v>-</v>
      </c>
      <c r="BF334" s="219" t="str">
        <f>IF(VLOOKUP($AU334,'FE Source'!$A:$AK,23,FALSE)=0,"-",VLOOKUP($AU334,'FE Source'!$A:$AK,23,FALSE))</f>
        <v>-</v>
      </c>
      <c r="BG334" s="219" t="str">
        <f>IF(VLOOKUP($AU334,'FE Source'!$A:$AK,24,FALSE)=0,"-",VLOOKUP($AU334,'FE Source'!$A:$AK,24,FALSE))</f>
        <v>-</v>
      </c>
      <c r="BH334" s="219">
        <f>IF(VLOOKUP($AU334,'FE Source'!$A:$AK,25,FALSE)=0,"-",VLOOKUP($AU334,'FE Source'!$A:$AK,25,FALSE))</f>
        <v>0.65</v>
      </c>
      <c r="BI334" s="219">
        <f>IF(VLOOKUP($AU334,'FE Source'!$A:$AK,26,FALSE)=0,"-",VLOOKUP($AU334,'FE Source'!$A:$AK,26,FALSE))</f>
        <v>4.16</v>
      </c>
      <c r="BJ334" s="219">
        <f>IF(VLOOKUP($AU334,'FE Source'!$A:$AK,27,FALSE)=0,"-",VLOOKUP($AU334,'FE Source'!$A:$AK,27,FALSE))</f>
        <v>1.86</v>
      </c>
      <c r="BK334" s="219">
        <f>IF(VLOOKUP($AU334,'FE Source'!$A:$AK,28,FALSE)=0,"-",VLOOKUP($AU334,'FE Source'!$A:$AK,28,FALSE))</f>
        <v>-0.51</v>
      </c>
      <c r="BL334" s="219">
        <f>IF(VLOOKUP($AU334,'FE Source'!$A:$AK,29,FALSE)=0,"-",VLOOKUP($AU334,'FE Source'!$A:$AK,29,FALSE))</f>
        <v>-5.92</v>
      </c>
      <c r="BM334" s="219">
        <f>IF(VLOOKUP($AU334,'FE Source'!$A:$AK,30,FALSE)=0,"-",VLOOKUP($AU334,'FE Source'!$A:$AK,30,FALSE))</f>
        <v>4.34</v>
      </c>
      <c r="BN334" t="str">
        <f>IF(VLOOKUP($AU334,'FE Source'!$A:$AK,31,FALSE)="No Specified Index","-",IF(VLOOKUP($AU334,'FE Source'!$A:$AK,31,FALSE)=0,"-",VLOOKUP($AU334,'FE Source'!$A:$AK,31,FALSE)))</f>
        <v>Bloomberg Global Aggregate Credit Bond Index 1-5..</v>
      </c>
      <c r="BO334" s="217">
        <f>IF(VLOOKUP($AU334,'FE Source'!$A:$AK,32,FALSE)=0,"-",VLOOKUP($AU334,'FE Source'!$A:$AK,32,FALSE))</f>
        <v>42941</v>
      </c>
      <c r="BP334" s="18" t="str">
        <f>IF(VLOOKUP($AU334,'FE Source'!$AZ:$BC,2,FALSE)=0,"-",VLOOKUP($AU334,'FE Source'!$AZ:$BC,2,FALSE))</f>
        <v>-</v>
      </c>
      <c r="BQ334" s="18" t="str">
        <f>IF(VLOOKUP($AU334,'FE Source'!$AZ:$BC,3,FALSE)=0,"-",VLOOKUP($AU334,'FE Source'!$AZ:$BC,3,FALSE))</f>
        <v>-</v>
      </c>
      <c r="BR334" s="18" t="str">
        <f>IF(VLOOKUP($AU334,'FE Source'!$AZ:$BC,4,FALSE)=0,"-",VLOOKUP($AU334,'FE Source'!$AZ:$BC,4,FALSE))</f>
        <v>-</v>
      </c>
    </row>
    <row r="335" spans="1:70" ht="15" customHeight="1">
      <c r="A335" s="3"/>
      <c r="B335" s="159" t="str">
        <f>INDEX('UT - Retail'!$A$7:$A$1409,MATCH(AU335,'UT - Retail'!$U$7:$U$1409,0),1)</f>
        <v xml:space="preserve">Dimensional Fund Advisors </v>
      </c>
      <c r="C335" s="710" t="str">
        <f>INDEX('UT - Retail'!$B$7:$B$1409,MATCH(AU335,'UT - Retail'!$U$7:$U$1409,0),1)</f>
        <v>Dimensional Global Short-Term Investment Grade Fixed Income Acc USD</v>
      </c>
      <c r="D335" s="711"/>
      <c r="E335" s="147" t="str">
        <f>VLOOKUP(C335,'UT - Retail'!$B:$K,8,FALSE)</f>
        <v>Short Duration Fixed Income</v>
      </c>
      <c r="F335" s="82" t="str">
        <f>VLOOKUP(C335,'UT - Retail'!$B:$K,9,FALSE)</f>
        <v>Global</v>
      </c>
      <c r="G335" s="82" t="str">
        <f>VLOOKUP(C335,'UT - Retail'!$B:$K,10,FALSE)</f>
        <v>General</v>
      </c>
      <c r="H335" s="82" t="str">
        <f>VLOOKUP(C335,'UT - Retail'!$B:$N,13,FALSE)</f>
        <v>No</v>
      </c>
      <c r="I335" s="82" t="str">
        <f>VLOOKUP(C335,'UT - Retail'!$B:$Q,14,FALSE)</f>
        <v>No</v>
      </c>
      <c r="J335" s="82" t="str">
        <f>VLOOKUP(C335,'UT - Retail'!$B:$Q,11,FALSE)</f>
        <v>No</v>
      </c>
      <c r="K335" s="130" t="str">
        <f>VLOOKUP(C335,'UT - Retail'!$B:$P,15,FALSE)</f>
        <v>No</v>
      </c>
      <c r="L335" s="82" t="str">
        <f>VLOOKUP(C335,'UT - Retail'!$B:$Q,16,FALSE)</f>
        <v>iFast</v>
      </c>
      <c r="M335" s="173" t="str">
        <f>VLOOKUP(C335,'UT - Retail'!$B:$K,6,FALSE)</f>
        <v>USD</v>
      </c>
      <c r="N335" s="173" t="str">
        <f>IFERROR(IF(MATCH(C335,'Portfolio Construction'!$AL:$AL,0),"Yes","No"),"No")</f>
        <v>No</v>
      </c>
      <c r="O335" s="173" t="str">
        <f>IFERROR(IF(MATCH(C335,'Portfolio Construction'!$AN:$AN,0),"Yes","No"),"No")</f>
        <v>No</v>
      </c>
      <c r="P335" s="173" t="str">
        <f>IFERROR(IF(MATCH(C335,'Portfolio Construction'!$AP:$AP,0),"Yes","No"),"No")</f>
        <v>No</v>
      </c>
      <c r="Q335" s="173" t="str">
        <f>IFERROR(IF(MATCH(C335,'Portfolio Construction'!$AR:$AR,0),"Yes","No"),"No")</f>
        <v>No</v>
      </c>
      <c r="R335" s="173" t="str">
        <f>IFERROR(IF(MATCH(C335,'Portfolio Construction'!$AT:$AT,0),"Yes","No"),"No")</f>
        <v>No</v>
      </c>
      <c r="S335" s="173" t="str">
        <f>IFERROR(IF(MATCH(C335,'Portfolio Construction'!$AV:$AV,0),"Yes","No"),"No")</f>
        <v>No</v>
      </c>
      <c r="T335" s="173" t="str">
        <f>IFERROR(IF(MATCH(C335,'Portfolio Construction'!$AX:$AX,0),"Yes","No"),"No")</f>
        <v>No</v>
      </c>
      <c r="U335" s="173" t="str">
        <f>IFERROR(IF(MATCH(C335,'Portfolio Construction'!$AZ:$AZ,0),"Yes","No"),"No")</f>
        <v>No</v>
      </c>
      <c r="V335" s="173" t="str">
        <f>IFERROR(IF(MATCH(C335,'Portfolio Construction'!$BB:$BB,0),"Yes","No"),"No")</f>
        <v>No</v>
      </c>
      <c r="W335" s="619">
        <f>IF(VLOOKUP($AU335,'FE Source'!$A:$W,3,FALSE)=0,"-",VLOOKUP($AU335,'FE Source'!$A:$W,3,FALSE))</f>
        <v>-4</v>
      </c>
      <c r="X335" s="618">
        <f>IF(VLOOKUP($AU335,'FE Source'!$A:$W,4,FALSE)=0,"-",VLOOKUP($AU335,'FE Source'!$A:$W,4,FALSE))</f>
        <v>-3.4</v>
      </c>
      <c r="Y335" s="618">
        <f>IF(VLOOKUP($AU335,'FE Source'!$A:$W,5,FALSE)=0,"-",VLOOKUP($AU335,'FE Source'!$A:$W,5,FALSE))</f>
        <v>-0.91</v>
      </c>
      <c r="Z335" s="618">
        <f>IF(VLOOKUP($AU335,'FE Source'!$A:$W,6,FALSE)=0,"-",VLOOKUP($AU335,'FE Source'!$A:$W,6,FALSE))</f>
        <v>0.88</v>
      </c>
      <c r="AA335" s="618">
        <f>IF(VLOOKUP($AU335,'FE Source'!$A:$W,7,FALSE)=0,"-",VLOOKUP($AU335,'FE Source'!$A:$W,7,FALSE))</f>
        <v>1.63</v>
      </c>
      <c r="AB335" s="618">
        <f>IF(VLOOKUP($AU335,'FE Source'!$A:$W,8,FALSE)=0,"-",VLOOKUP($AU335,'FE Source'!$A:$W,8,FALSE))</f>
        <v>-0.11</v>
      </c>
      <c r="AC335" s="623">
        <f>IF(VLOOKUP($AU335,'FE Source'!$A:$W,9,FALSE)=0,"-",VLOOKUP($AU335,'FE Source'!$A:$W,9,FALSE))</f>
        <v>1.62</v>
      </c>
      <c r="AD335" s="147">
        <f>IF(VLOOKUP($AU335,'FE Source'!$A:$W,10,FALSE)=0,"-",VLOOKUP($AU335,'FE Source'!$A:$W,10,FALSE))</f>
        <v>-0.09</v>
      </c>
      <c r="AE335" s="82">
        <f>IF(VLOOKUP($AU335,'FE Source'!$A:$W,11,FALSE)=0,"-",VLOOKUP($AU335,'FE Source'!$A:$W,11,FALSE))</f>
        <v>4.78</v>
      </c>
      <c r="AF335" s="82" t="str">
        <f>IF(VLOOKUP($AU335,'FE Source'!$A:$W,12,FALSE)=0,"-",VLOOKUP($AU335,'FE Source'!$A:$W,12,FALSE))</f>
        <v>-</v>
      </c>
      <c r="AG335" s="130">
        <f>IF(VLOOKUP($AU335,'FE Source'!$A:$W,14,FALSE)=0,"-",VLOOKUP($AU335,'FE Source'!$A:$W,14,FALSE))</f>
        <v>-5.92</v>
      </c>
      <c r="AH335" s="173">
        <f>IF(VLOOKUP($AU335,'FE Source'!$A:$DJ,33,FALSE)=0,"-",VLOOKUP($AU335,'FE Source'!$A:$DJ,33,FALSE))</f>
        <v>57.34</v>
      </c>
      <c r="AI335" s="203">
        <f>IF(VLOOKUP($AU335,'FE Source'!$A:$Y,20,FALSE)=0,"-",VLOOKUP($AU335,'FE Source'!$A:$Y,20,FALSE))</f>
        <v>22.58</v>
      </c>
      <c r="AJ335" s="257">
        <f>IF(VLOOKUP($AU335,'FE Source'!$A:$DJ,34,FALSE)=0,"-",VLOOKUP($AU335,'FE Source'!$A:$DJ,34,FALSE))</f>
        <v>14.15</v>
      </c>
      <c r="AK335" s="257">
        <f>IF(VLOOKUP($AU335,'FE Source'!$A:$DJ,35,FALSE)=0,"-",VLOOKUP($AU335,'FE Source'!$A:$DJ,35,FALSE))</f>
        <v>902.26</v>
      </c>
      <c r="AL335" s="326">
        <f>IF(VLOOKUP($AU335,'FE Source'!$A:$Y,19,FALSE)=0,"-",VLOOKUP($AU335,'FE Source'!$A:$Y,19,FALSE))</f>
        <v>-6.82</v>
      </c>
      <c r="AM335" s="259">
        <f>IF(VLOOKUP($AU335,'FE Source'!$A:$DJ,36,FALSE)=0,"-",VLOOKUP($AU335,'FE Source'!$A:$DJ,36,FALSE))</f>
        <v>14.41</v>
      </c>
      <c r="AN335" s="165">
        <f>IF(VLOOKUP($AU335,'FE Source'!$A:$W,13,FALSE)=0,"-",VLOOKUP($AU335,'FE Source'!$A:$W,13,FALSE))</f>
        <v>2913.4</v>
      </c>
      <c r="AO335" s="198" t="str">
        <f>IF(J335="no","-",IF(VLOOKUP($AU335,'FE Source'!$A:$W,15,FALSE)=0,"-",VLOOKUP($AU335,'FE Source'!$A:$W,15,FALSE)))</f>
        <v>-</v>
      </c>
      <c r="AP335" s="201" t="str">
        <f>IF(AO335="-","-",IF(VLOOKUP($AU335,'FE Source'!$A:$Z,21,FALSE)=0,"-",IF(VLOOKUP($AU335,'FE Source'!$A:$Z,21,FALSE)=2,"Semi-Annual",IF(VLOOKUP($AU335,'FE Source'!$A:$Z,21,FALSE)=4,"Quarterly",IF(VLOOKUP($AU335,'FE Source'!$A:$Z,21,FALSE)=12,"Monthly","Annual")))))</f>
        <v>-</v>
      </c>
      <c r="AQ335" s="170">
        <f t="array" ref="AQ335">IF(VLOOKUP($AU335,'FE Source'!$A:$W,16,FALSE)=0,"-",VLOOKUP($AU335,'FE Source'!$A:$W,16,FALSE))</f>
        <v>0.25</v>
      </c>
      <c r="AR335" s="166" t="str">
        <f>IF(VLOOKUP($AU335,'FE Source'!$A:$W,17,FALSE)=0,"-",VLOOKUP($AU335,'FE Source'!$A:$W,17,FALSE))</f>
        <v>Bronze</v>
      </c>
      <c r="AS335" s="170">
        <f>IF(VLOOKUP($AU335,'FE Source'!$AN:$AS,4,FALSE)="",VLOOKUP($AU335,'FE Source'!$AN:$AS,3,FALSE),VLOOKUP($AU335,'FE Source'!$AN:$AS,4,FALSE))</f>
        <v>12.28</v>
      </c>
      <c r="AT335" s="181">
        <f>IF(VLOOKUP($AU335,'FE Source'!$AN:$AS,5,FALSE)=0,"-",VLOOKUP($AU335,'FE Source'!$AN:$AS,5,FALSE))</f>
        <v>45783</v>
      </c>
      <c r="AU335" s="177" t="s">
        <v>4875</v>
      </c>
      <c r="BE335" s="219">
        <f>IF(VLOOKUP($AU335,'FE Source'!$A:$AK,22,FALSE)=0,"-",VLOOKUP($AU335,'FE Source'!$A:$AK,22,FALSE))</f>
        <v>8.01</v>
      </c>
      <c r="BF335" s="219">
        <f>IF(VLOOKUP($AU335,'FE Source'!$A:$AK,23,FALSE)=0,"-",VLOOKUP($AU335,'FE Source'!$A:$AK,23,FALSE))</f>
        <v>4.33</v>
      </c>
      <c r="BG335" s="219">
        <f>IF(VLOOKUP($AU335,'FE Source'!$A:$AK,24,FALSE)=0,"-",VLOOKUP($AU335,'FE Source'!$A:$AK,24,FALSE))</f>
        <v>-5.55</v>
      </c>
      <c r="BH335" s="219">
        <f>IF(VLOOKUP($AU335,'FE Source'!$A:$AK,25,FALSE)=0,"-",VLOOKUP($AU335,'FE Source'!$A:$AK,25,FALSE))</f>
        <v>3.33</v>
      </c>
      <c r="BI335" s="219">
        <f>IF(VLOOKUP($AU335,'FE Source'!$A:$AK,26,FALSE)=0,"-",VLOOKUP($AU335,'FE Source'!$A:$AK,26,FALSE))</f>
        <v>3.39</v>
      </c>
      <c r="BJ335" s="219">
        <f>IF(VLOOKUP($AU335,'FE Source'!$A:$AK,27,FALSE)=0,"-",VLOOKUP($AU335,'FE Source'!$A:$AK,27,FALSE))</f>
        <v>0.37</v>
      </c>
      <c r="BK335" s="219">
        <f>IF(VLOOKUP($AU335,'FE Source'!$A:$AK,28,FALSE)=0,"-",VLOOKUP($AU335,'FE Source'!$A:$AK,28,FALSE))</f>
        <v>1.39</v>
      </c>
      <c r="BL335" s="219">
        <f>IF(VLOOKUP($AU335,'FE Source'!$A:$AK,29,FALSE)=0,"-",VLOOKUP($AU335,'FE Source'!$A:$AK,29,FALSE))</f>
        <v>-6.3</v>
      </c>
      <c r="BM335" s="219">
        <f>IF(VLOOKUP($AU335,'FE Source'!$A:$AK,30,FALSE)=0,"-",VLOOKUP($AU335,'FE Source'!$A:$AK,30,FALSE))</f>
        <v>4.0599999999999996</v>
      </c>
      <c r="BN335" t="str">
        <f>IF(VLOOKUP($AU335,'FE Source'!$A:$AK,31,FALSE)="No Specified Index","-",IF(VLOOKUP($AU335,'FE Source'!$A:$AK,31,FALSE)=0,"-",VLOOKUP($AU335,'FE Source'!$A:$AK,31,FALSE)))</f>
        <v>Bloomberg Global Aggregate Credit Bond Index 1-5..</v>
      </c>
      <c r="BO335" s="217">
        <f>IF(VLOOKUP($AU335,'FE Source'!$A:$AK,32,FALSE)=0,"-",VLOOKUP($AU335,'FE Source'!$A:$AK,32,FALSE))</f>
        <v>41647</v>
      </c>
      <c r="BP335" s="18" t="str">
        <f>IF(VLOOKUP($AU335,'FE Source'!$AZ:$BC,2,FALSE)=0,"-",VLOOKUP($AU335,'FE Source'!$AZ:$BC,2,FALSE))</f>
        <v>-</v>
      </c>
      <c r="BQ335" s="18" t="str">
        <f>IF(VLOOKUP($AU335,'FE Source'!$AZ:$BC,3,FALSE)=0,"-",VLOOKUP($AU335,'FE Source'!$AZ:$BC,3,FALSE))</f>
        <v>-</v>
      </c>
      <c r="BR335" s="18" t="str">
        <f>IF(VLOOKUP($AU335,'FE Source'!$AZ:$BC,4,FALSE)=0,"-",VLOOKUP($AU335,'FE Source'!$AZ:$BC,4,FALSE))</f>
        <v>-</v>
      </c>
    </row>
    <row r="336" spans="1:70" ht="15" customHeight="1">
      <c r="A336" s="3"/>
      <c r="B336" s="159" t="str">
        <f>INDEX('UT - Retail'!$A$7:$A$1409,MATCH(AU336,'UT - Retail'!$U$7:$U$1409,0),1)</f>
        <v xml:space="preserve">Dimensional Fund Advisors </v>
      </c>
      <c r="C336" s="710" t="str">
        <f>INDEX('UT - Retail'!$B$7:$B$1409,MATCH(AU336,'UT - Retail'!$U$7:$U$1409,0),1)</f>
        <v>Dimensional Global Short-Term Investment Grade Fixed Income DIS GBP</v>
      </c>
      <c r="D336" s="711"/>
      <c r="E336" s="147" t="str">
        <f>VLOOKUP(C336,'UT - Retail'!$B:$K,8,FALSE)</f>
        <v>Short Duration Fixed Income</v>
      </c>
      <c r="F336" s="82" t="str">
        <f>VLOOKUP(C336,'UT - Retail'!$B:$K,9,FALSE)</f>
        <v>Global</v>
      </c>
      <c r="G336" s="82" t="str">
        <f>VLOOKUP(C336,'UT - Retail'!$B:$K,10,FALSE)</f>
        <v>General</v>
      </c>
      <c r="H336" s="82" t="str">
        <f>VLOOKUP(C336,'UT - Retail'!$B:$N,13,FALSE)</f>
        <v>No</v>
      </c>
      <c r="I336" s="82" t="str">
        <f>VLOOKUP(C336,'UT - Retail'!$B:$Q,14,FALSE)</f>
        <v>No</v>
      </c>
      <c r="J336" s="82" t="str">
        <f>VLOOKUP(C336,'UT - Retail'!$B:$Q,11,FALSE)</f>
        <v>Yes</v>
      </c>
      <c r="K336" s="130" t="str">
        <f>VLOOKUP(C336,'UT - Retail'!$B:$P,15,FALSE)</f>
        <v>No</v>
      </c>
      <c r="L336" s="82" t="str">
        <f>VLOOKUP(C336,'UT - Retail'!$B:$Q,16,FALSE)</f>
        <v>iFast</v>
      </c>
      <c r="M336" s="173" t="str">
        <f>VLOOKUP(C336,'UT - Retail'!$B:$K,6,FALSE)</f>
        <v>GBP</v>
      </c>
      <c r="N336" s="173" t="str">
        <f>IFERROR(IF(MATCH(C336,'Portfolio Construction'!$AL:$AL,0),"Yes","No"),"No")</f>
        <v>No</v>
      </c>
      <c r="O336" s="173" t="str">
        <f>IFERROR(IF(MATCH(C336,'Portfolio Construction'!$AN:$AN,0),"Yes","No"),"No")</f>
        <v>No</v>
      </c>
      <c r="P336" s="173" t="str">
        <f>IFERROR(IF(MATCH(C336,'Portfolio Construction'!$AP:$AP,0),"Yes","No"),"No")</f>
        <v>No</v>
      </c>
      <c r="Q336" s="173" t="str">
        <f>IFERROR(IF(MATCH(C336,'Portfolio Construction'!$AR:$AR,0),"Yes","No"),"No")</f>
        <v>No</v>
      </c>
      <c r="R336" s="173" t="str">
        <f>IFERROR(IF(MATCH(C336,'Portfolio Construction'!$AT:$AT,0),"Yes","No"),"No")</f>
        <v>No</v>
      </c>
      <c r="S336" s="173" t="str">
        <f>IFERROR(IF(MATCH(C336,'Portfolio Construction'!$AV:$AV,0),"Yes","No"),"No")</f>
        <v>No</v>
      </c>
      <c r="T336" s="173" t="str">
        <f>IFERROR(IF(MATCH(C336,'Portfolio Construction'!$AX:$AX,0),"Yes","No"),"No")</f>
        <v>No</v>
      </c>
      <c r="U336" s="173" t="str">
        <f>IFERROR(IF(MATCH(C336,'Portfolio Construction'!$AZ:$AZ,0),"Yes","No"),"No")</f>
        <v>No</v>
      </c>
      <c r="V336" s="173" t="str">
        <f>IFERROR(IF(MATCH(C336,'Portfolio Construction'!$BB:$BB,0),"Yes","No"),"No")</f>
        <v>No</v>
      </c>
      <c r="W336" s="619">
        <f>IF(VLOOKUP($AU336,'FE Source'!$A:$W,3,FALSE)=0,"-",VLOOKUP($AU336,'FE Source'!$A:$W,3,FALSE))</f>
        <v>2.61</v>
      </c>
      <c r="X336" s="618">
        <f>IF(VLOOKUP($AU336,'FE Source'!$A:$W,4,FALSE)=0,"-",VLOOKUP($AU336,'FE Source'!$A:$W,4,FALSE))</f>
        <v>-0.56000000000000005</v>
      </c>
      <c r="Y336" s="618">
        <f>IF(VLOOKUP($AU336,'FE Source'!$A:$W,5,FALSE)=0,"-",VLOOKUP($AU336,'FE Source'!$A:$W,5,FALSE))</f>
        <v>2.5299999999999998</v>
      </c>
      <c r="Z336" s="618">
        <f>IF(VLOOKUP($AU336,'FE Source'!$A:$W,6,FALSE)=0,"-",VLOOKUP($AU336,'FE Source'!$A:$W,6,FALSE))</f>
        <v>7</v>
      </c>
      <c r="AA336" s="618">
        <f>IF(VLOOKUP($AU336,'FE Source'!$A:$W,7,FALSE)=0,"-",VLOOKUP($AU336,'FE Source'!$A:$W,7,FALSE))</f>
        <v>3.77</v>
      </c>
      <c r="AB336" s="618">
        <f>IF(VLOOKUP($AU336,'FE Source'!$A:$W,8,FALSE)=0,"-",VLOOKUP($AU336,'FE Source'!$A:$W,8,FALSE))</f>
        <v>1.07</v>
      </c>
      <c r="AC336" s="623">
        <f>IF(VLOOKUP($AU336,'FE Source'!$A:$W,9,FALSE)=0,"-",VLOOKUP($AU336,'FE Source'!$A:$W,9,FALSE))</f>
        <v>-0.4</v>
      </c>
      <c r="AD336" s="147">
        <f>IF(VLOOKUP($AU336,'FE Source'!$A:$W,10,FALSE)=0,"-",VLOOKUP($AU336,'FE Source'!$A:$W,10,FALSE))</f>
        <v>1.1399999999999999</v>
      </c>
      <c r="AE336" s="82">
        <f>IF(VLOOKUP($AU336,'FE Source'!$A:$W,11,FALSE)=0,"-",VLOOKUP($AU336,'FE Source'!$A:$W,11,FALSE))</f>
        <v>5.78</v>
      </c>
      <c r="AF336" s="82">
        <f>IF(VLOOKUP($AU336,'FE Source'!$A:$W,12,FALSE)=0,"-",VLOOKUP($AU336,'FE Source'!$A:$W,12,FALSE))</f>
        <v>0.2</v>
      </c>
      <c r="AG336" s="130">
        <f>IF(VLOOKUP($AU336,'FE Source'!$A:$W,14,FALSE)=0,"-",VLOOKUP($AU336,'FE Source'!$A:$W,14,FALSE))</f>
        <v>-10.15</v>
      </c>
      <c r="AH336" s="173">
        <f>IF(VLOOKUP($AU336,'FE Source'!$A:$DJ,33,FALSE)=0,"-",VLOOKUP($AU336,'FE Source'!$A:$DJ,33,FALSE))</f>
        <v>146.77000000000001</v>
      </c>
      <c r="AI336" s="203">
        <f>IF(VLOOKUP($AU336,'FE Source'!$A:$Y,20,FALSE)=0,"-",VLOOKUP($AU336,'FE Source'!$A:$Y,20,FALSE))</f>
        <v>125.78</v>
      </c>
      <c r="AJ336" s="257">
        <f>IF(VLOOKUP($AU336,'FE Source'!$A:$DJ,34,FALSE)=0,"-",VLOOKUP($AU336,'FE Source'!$A:$DJ,34,FALSE))</f>
        <v>104.98</v>
      </c>
      <c r="AK336" s="257">
        <f>IF(VLOOKUP($AU336,'FE Source'!$A:$DJ,35,FALSE)=0,"-",VLOOKUP($AU336,'FE Source'!$A:$DJ,35,FALSE))</f>
        <v>311.19</v>
      </c>
      <c r="AL336" s="326">
        <f>IF(VLOOKUP($AU336,'FE Source'!$A:$Y,19,FALSE)=0,"-",VLOOKUP($AU336,'FE Source'!$A:$Y,19,FALSE))</f>
        <v>97.2</v>
      </c>
      <c r="AM336" s="259">
        <f>IF(VLOOKUP($AU336,'FE Source'!$A:$DJ,36,FALSE)=0,"-",VLOOKUP($AU336,'FE Source'!$A:$DJ,36,FALSE))</f>
        <v>94.01</v>
      </c>
      <c r="AN336" s="165">
        <f>IF(VLOOKUP($AU336,'FE Source'!$A:$W,13,FALSE)=0,"-",VLOOKUP($AU336,'FE Source'!$A:$W,13,FALSE))</f>
        <v>2913.4</v>
      </c>
      <c r="AO336" s="198">
        <f>IF(J336="no","-",IF(VLOOKUP($AU336,'FE Source'!$A:$W,15,FALSE)=0,"-",VLOOKUP($AU336,'FE Source'!$A:$W,15,FALSE)))</f>
        <v>3.57</v>
      </c>
      <c r="AP336" s="201" t="str">
        <f>IF(AO336="-","-",IF(VLOOKUP($AU336,'FE Source'!$A:$Z,21,FALSE)=0,"-",IF(VLOOKUP($AU336,'FE Source'!$A:$Z,21,FALSE)=2,"Semi-Annual",IF(VLOOKUP($AU336,'FE Source'!$A:$Z,21,FALSE)=4,"Quarterly",IF(VLOOKUP($AU336,'FE Source'!$A:$Z,21,FALSE)=12,"Monthly","Annual")))))</f>
        <v>Quarterly</v>
      </c>
      <c r="AQ336" s="170">
        <f t="array" ref="AQ336">IF(VLOOKUP($AU336,'FE Source'!$A:$W,16,FALSE)=0,"-",VLOOKUP($AU336,'FE Source'!$A:$W,16,FALSE))</f>
        <v>0.25</v>
      </c>
      <c r="AR336" s="166" t="str">
        <f>IF(VLOOKUP($AU336,'FE Source'!$A:$W,17,FALSE)=0,"-",VLOOKUP($AU336,'FE Source'!$A:$W,17,FALSE))</f>
        <v>Bronze</v>
      </c>
      <c r="AS336" s="170">
        <f>IF(VLOOKUP($AU336,'FE Source'!$AN:$AS,4,FALSE)="",VLOOKUP($AU336,'FE Source'!$AN:$AS,3,FALSE),VLOOKUP($AU336,'FE Source'!$AN:$AS,4,FALSE))</f>
        <v>9.65</v>
      </c>
      <c r="AT336" s="181">
        <f>IF(VLOOKUP($AU336,'FE Source'!$AN:$AS,5,FALSE)=0,"-",VLOOKUP($AU336,'FE Source'!$AN:$AS,5,FALSE))</f>
        <v>45783</v>
      </c>
      <c r="AU336" s="163" t="s">
        <v>4876</v>
      </c>
      <c r="BE336" s="219">
        <f>IF(VLOOKUP($AU336,'FE Source'!$A:$AK,22,FALSE)=0,"-",VLOOKUP($AU336,'FE Source'!$A:$AK,22,FALSE))</f>
        <v>2.29</v>
      </c>
      <c r="BF336" s="219">
        <f>IF(VLOOKUP($AU336,'FE Source'!$A:$AK,23,FALSE)=0,"-",VLOOKUP($AU336,'FE Source'!$A:$AK,23,FALSE))</f>
        <v>-12.76</v>
      </c>
      <c r="BG336" s="219">
        <f>IF(VLOOKUP($AU336,'FE Source'!$A:$AK,24,FALSE)=0,"-",VLOOKUP($AU336,'FE Source'!$A:$AK,24,FALSE))</f>
        <v>2.16</v>
      </c>
      <c r="BH336" s="219">
        <f>IF(VLOOKUP($AU336,'FE Source'!$A:$AK,25,FALSE)=0,"-",VLOOKUP($AU336,'FE Source'!$A:$AK,25,FALSE))</f>
        <v>-4.1500000000000004</v>
      </c>
      <c r="BI336" s="219">
        <f>IF(VLOOKUP($AU336,'FE Source'!$A:$AK,26,FALSE)=0,"-",VLOOKUP($AU336,'FE Source'!$A:$AK,26,FALSE))</f>
        <v>5.67</v>
      </c>
      <c r="BJ336" s="219">
        <f>IF(VLOOKUP($AU336,'FE Source'!$A:$AK,27,FALSE)=0,"-",VLOOKUP($AU336,'FE Source'!$A:$AK,27,FALSE))</f>
        <v>2.84</v>
      </c>
      <c r="BK336" s="219">
        <f>IF(VLOOKUP($AU336,'FE Source'!$A:$AK,28,FALSE)=0,"-",VLOOKUP($AU336,'FE Source'!$A:$AK,28,FALSE))</f>
        <v>0.34</v>
      </c>
      <c r="BL336" s="219">
        <f>IF(VLOOKUP($AU336,'FE Source'!$A:$AK,29,FALSE)=0,"-",VLOOKUP($AU336,'FE Source'!$A:$AK,29,FALSE))</f>
        <v>-17.239999999999998</v>
      </c>
      <c r="BM336" s="219">
        <f>IF(VLOOKUP($AU336,'FE Source'!$A:$AK,30,FALSE)=0,"-",VLOOKUP($AU336,'FE Source'!$A:$AK,30,FALSE))</f>
        <v>9.6300000000000008</v>
      </c>
      <c r="BN336" t="str">
        <f>IF(VLOOKUP($AU336,'FE Source'!$A:$AK,31,FALSE)="No Specified Index","-",IF(VLOOKUP($AU336,'FE Source'!$A:$AK,31,FALSE)=0,"-",VLOOKUP($AU336,'FE Source'!$A:$AK,31,FALSE)))</f>
        <v>Bloomberg Global Aggregate Credit Bond Index 1-5..</v>
      </c>
      <c r="BO336" s="217">
        <f>IF(VLOOKUP($AU336,'FE Source'!$A:$AK,32,FALSE)=0,"-",VLOOKUP($AU336,'FE Source'!$A:$AK,32,FALSE))</f>
        <v>41663</v>
      </c>
      <c r="BP336" s="18" t="str">
        <f>IF(VLOOKUP($AU336,'FE Source'!$AZ:$BC,2,FALSE)=0,"-",VLOOKUP($AU336,'FE Source'!$AZ:$BC,2,FALSE))</f>
        <v>-</v>
      </c>
      <c r="BQ336" s="18" t="str">
        <f>IF(VLOOKUP($AU336,'FE Source'!$AZ:$BC,3,FALSE)=0,"-",VLOOKUP($AU336,'FE Source'!$AZ:$BC,3,FALSE))</f>
        <v>-</v>
      </c>
      <c r="BR336" s="18" t="str">
        <f>IF(VLOOKUP($AU336,'FE Source'!$AZ:$BC,4,FALSE)=0,"-",VLOOKUP($AU336,'FE Source'!$AZ:$BC,4,FALSE))</f>
        <v>-</v>
      </c>
    </row>
    <row r="337" spans="1:70" ht="15" customHeight="1">
      <c r="B337" s="159" t="str">
        <f>INDEX('UT - Retail'!$A$7:$A$1409,MATCH(AU337,'UT - Retail'!$U$7:$U$1409,0),1)</f>
        <v xml:space="preserve">Dimensional Fund Advisors </v>
      </c>
      <c r="C337" s="710" t="str">
        <f>INDEX('UT - Retail'!$B$7:$B$1409,MATCH(AU337,'UT - Retail'!$U$7:$U$1409,0),1)</f>
        <v>Dimensional Global Short-Term Investment Grade Fixed Income DIS USD</v>
      </c>
      <c r="D337" s="711"/>
      <c r="E337" s="147" t="str">
        <f>VLOOKUP(C337,'UT - Retail'!$B:$K,8,FALSE)</f>
        <v>Short Duration Fixed Income</v>
      </c>
      <c r="F337" s="82" t="str">
        <f>VLOOKUP(C337,'UT - Retail'!$B:$K,9,FALSE)</f>
        <v>Global</v>
      </c>
      <c r="G337" s="82" t="str">
        <f>VLOOKUP(C337,'UT - Retail'!$B:$K,10,FALSE)</f>
        <v>General</v>
      </c>
      <c r="H337" s="82" t="str">
        <f>VLOOKUP(C337,'UT - Retail'!$B:$N,13,FALSE)</f>
        <v>No</v>
      </c>
      <c r="I337" s="82" t="str">
        <f>VLOOKUP(C337,'UT - Retail'!$B:$Q,14,FALSE)</f>
        <v>No</v>
      </c>
      <c r="J337" s="82" t="str">
        <f>VLOOKUP(C337,'UT - Retail'!$B:$Q,11,FALSE)</f>
        <v>Yes</v>
      </c>
      <c r="K337" s="130" t="str">
        <f>VLOOKUP(C337,'UT - Retail'!$B:$P,15,FALSE)</f>
        <v>No</v>
      </c>
      <c r="L337" s="82" t="str">
        <f>VLOOKUP(C337,'UT - Retail'!$B:$Q,16,FALSE)</f>
        <v>iFast</v>
      </c>
      <c r="M337" s="173" t="str">
        <f>VLOOKUP(C337,'UT - Retail'!$B:$K,6,FALSE)</f>
        <v>USD</v>
      </c>
      <c r="N337" s="173" t="str">
        <f>IFERROR(IF(MATCH(C337,'Portfolio Construction'!$AL:$AL,0),"Yes","No"),"No")</f>
        <v>No</v>
      </c>
      <c r="O337" s="173" t="str">
        <f>IFERROR(IF(MATCH(C337,'Portfolio Construction'!$AN:$AN,0),"Yes","No"),"No")</f>
        <v>No</v>
      </c>
      <c r="P337" s="173" t="str">
        <f>IFERROR(IF(MATCH(C337,'Portfolio Construction'!$AP:$AP,0),"Yes","No"),"No")</f>
        <v>No</v>
      </c>
      <c r="Q337" s="173" t="str">
        <f>IFERROR(IF(MATCH(C337,'Portfolio Construction'!$AR:$AR,0),"Yes","No"),"No")</f>
        <v>No</v>
      </c>
      <c r="R337" s="173" t="str">
        <f>IFERROR(IF(MATCH(C337,'Portfolio Construction'!$AT:$AT,0),"Yes","No"),"No")</f>
        <v>No</v>
      </c>
      <c r="S337" s="173" t="str">
        <f>IFERROR(IF(MATCH(C337,'Portfolio Construction'!$AV:$AV,0),"Yes","No"),"No")</f>
        <v>No</v>
      </c>
      <c r="T337" s="173" t="str">
        <f>IFERROR(IF(MATCH(C337,'Portfolio Construction'!$AX:$AX,0),"Yes","No"),"No")</f>
        <v>No</v>
      </c>
      <c r="U337" s="173" t="str">
        <f>IFERROR(IF(MATCH(C337,'Portfolio Construction'!$AZ:$AZ,0),"Yes","No"),"No")</f>
        <v>No</v>
      </c>
      <c r="V337" s="173" t="str">
        <f>IFERROR(IF(MATCH(C337,'Portfolio Construction'!$BB:$BB,0),"Yes","No"),"No")</f>
        <v>No</v>
      </c>
      <c r="W337" s="619">
        <f>IF(VLOOKUP($AU337,'FE Source'!$A:$W,3,FALSE)=0,"-",VLOOKUP($AU337,'FE Source'!$A:$W,3,FALSE))</f>
        <v>-4</v>
      </c>
      <c r="X337" s="618">
        <f>IF(VLOOKUP($AU337,'FE Source'!$A:$W,4,FALSE)=0,"-",VLOOKUP($AU337,'FE Source'!$A:$W,4,FALSE))</f>
        <v>-3.34</v>
      </c>
      <c r="Y337" s="618">
        <f>IF(VLOOKUP($AU337,'FE Source'!$A:$W,5,FALSE)=0,"-",VLOOKUP($AU337,'FE Source'!$A:$W,5,FALSE))</f>
        <v>-0.82</v>
      </c>
      <c r="Z337" s="618">
        <f>IF(VLOOKUP($AU337,'FE Source'!$A:$W,6,FALSE)=0,"-",VLOOKUP($AU337,'FE Source'!$A:$W,6,FALSE))</f>
        <v>0.91</v>
      </c>
      <c r="AA337" s="618">
        <f>IF(VLOOKUP($AU337,'FE Source'!$A:$W,7,FALSE)=0,"-",VLOOKUP($AU337,'FE Source'!$A:$W,7,FALSE))</f>
        <v>1.61</v>
      </c>
      <c r="AB337" s="618">
        <f>IF(VLOOKUP($AU337,'FE Source'!$A:$W,8,FALSE)=0,"-",VLOOKUP($AU337,'FE Source'!$A:$W,8,FALSE))</f>
        <v>-0.11</v>
      </c>
      <c r="AC337" s="623">
        <f>IF(VLOOKUP($AU337,'FE Source'!$A:$W,9,FALSE)=0,"-",VLOOKUP($AU337,'FE Source'!$A:$W,9,FALSE))</f>
        <v>1.63</v>
      </c>
      <c r="AD337" s="147">
        <f>IF(VLOOKUP($AU337,'FE Source'!$A:$W,10,FALSE)=0,"-",VLOOKUP($AU337,'FE Source'!$A:$W,10,FALSE))</f>
        <v>-0.08</v>
      </c>
      <c r="AE337" s="82">
        <f>IF(VLOOKUP($AU337,'FE Source'!$A:$W,11,FALSE)=0,"-",VLOOKUP($AU337,'FE Source'!$A:$W,11,FALSE))</f>
        <v>4.82</v>
      </c>
      <c r="AF337" s="82" t="str">
        <f>IF(VLOOKUP($AU337,'FE Source'!$A:$W,12,FALSE)=0,"-",VLOOKUP($AU337,'FE Source'!$A:$W,12,FALSE))</f>
        <v>-</v>
      </c>
      <c r="AG337" s="130">
        <f>IF(VLOOKUP($AU337,'FE Source'!$A:$W,14,FALSE)=0,"-",VLOOKUP($AU337,'FE Source'!$A:$W,14,FALSE))</f>
        <v>-5.92</v>
      </c>
      <c r="AH337" s="173">
        <f>IF(VLOOKUP($AU337,'FE Source'!$A:$DJ,33,FALSE)=0,"-",VLOOKUP($AU337,'FE Source'!$A:$DJ,33,FALSE))</f>
        <v>57.22</v>
      </c>
      <c r="AI337" s="203">
        <f>IF(VLOOKUP($AU337,'FE Source'!$A:$Y,20,FALSE)=0,"-",VLOOKUP($AU337,'FE Source'!$A:$Y,20,FALSE))</f>
        <v>23.07</v>
      </c>
      <c r="AJ337" s="257">
        <f>IF(VLOOKUP($AU337,'FE Source'!$A:$DJ,34,FALSE)=0,"-",VLOOKUP($AU337,'FE Source'!$A:$DJ,34,FALSE))</f>
        <v>14.26</v>
      </c>
      <c r="AK337" s="257">
        <f>IF(VLOOKUP($AU337,'FE Source'!$A:$DJ,35,FALSE)=0,"-",VLOOKUP($AU337,'FE Source'!$A:$DJ,35,FALSE))</f>
        <v>883.23</v>
      </c>
      <c r="AL337" s="326">
        <f>IF(VLOOKUP($AU337,'FE Source'!$A:$Y,19,FALSE)=0,"-",VLOOKUP($AU337,'FE Source'!$A:$Y,19,FALSE))</f>
        <v>-5.58</v>
      </c>
      <c r="AM337" s="259">
        <f>IF(VLOOKUP($AU337,'FE Source'!$A:$DJ,36,FALSE)=0,"-",VLOOKUP($AU337,'FE Source'!$A:$DJ,36,FALSE))</f>
        <v>14.54</v>
      </c>
      <c r="AN337" s="165">
        <f>IF(VLOOKUP($AU337,'FE Source'!$A:$W,13,FALSE)=0,"-",VLOOKUP($AU337,'FE Source'!$A:$W,13,FALSE))</f>
        <v>2913.4</v>
      </c>
      <c r="AO337" s="198">
        <f>IF(J337="no","-",IF(VLOOKUP($AU337,'FE Source'!$A:$W,15,FALSE)=0,"-",VLOOKUP($AU337,'FE Source'!$A:$W,15,FALSE)))</f>
        <v>3.5</v>
      </c>
      <c r="AP337" s="201" t="str">
        <f>IF(AO337="-","-",IF(VLOOKUP($AU337,'FE Source'!$A:$Z,21,FALSE)=0,"-",IF(VLOOKUP($AU337,'FE Source'!$A:$Z,21,FALSE)=2,"Semi-Annual",IF(VLOOKUP($AU337,'FE Source'!$A:$Z,21,FALSE)=4,"Quarterly",IF(VLOOKUP($AU337,'FE Source'!$A:$Z,21,FALSE)=12,"Monthly","Annual")))))</f>
        <v>Quarterly</v>
      </c>
      <c r="AQ337" s="170">
        <f t="array" ref="AQ337">IF(VLOOKUP($AU337,'FE Source'!$A:$W,16,FALSE)=0,"-",VLOOKUP($AU337,'FE Source'!$A:$W,16,FALSE))</f>
        <v>0.25</v>
      </c>
      <c r="AR337" s="166" t="str">
        <f>IF(VLOOKUP($AU337,'FE Source'!$A:$W,17,FALSE)=0,"-",VLOOKUP($AU337,'FE Source'!$A:$W,17,FALSE))</f>
        <v>Bronze</v>
      </c>
      <c r="AS337" s="170">
        <f>IF(VLOOKUP($AU337,'FE Source'!$AN:$AS,4,FALSE)="",VLOOKUP($AU337,'FE Source'!$AN:$AS,3,FALSE),VLOOKUP($AU337,'FE Source'!$AN:$AS,4,FALSE))</f>
        <v>10.39</v>
      </c>
      <c r="AT337" s="181">
        <f>IF(VLOOKUP($AU337,'FE Source'!$AN:$AS,5,FALSE)=0,"-",VLOOKUP($AU337,'FE Source'!$AN:$AS,5,FALSE))</f>
        <v>45783</v>
      </c>
      <c r="AU337" s="178" t="s">
        <v>4877</v>
      </c>
      <c r="BE337" s="219">
        <f>IF(VLOOKUP($AU337,'FE Source'!$A:$AK,22,FALSE)=0,"-",VLOOKUP($AU337,'FE Source'!$A:$AK,22,FALSE))</f>
        <v>7.93</v>
      </c>
      <c r="BF337" s="219">
        <f>IF(VLOOKUP($AU337,'FE Source'!$A:$AK,23,FALSE)=0,"-",VLOOKUP($AU337,'FE Source'!$A:$AK,23,FALSE))</f>
        <v>4.41</v>
      </c>
      <c r="BG337" s="219">
        <f>IF(VLOOKUP($AU337,'FE Source'!$A:$AK,24,FALSE)=0,"-",VLOOKUP($AU337,'FE Source'!$A:$AK,24,FALSE))</f>
        <v>-5.57</v>
      </c>
      <c r="BH337" s="219">
        <f>IF(VLOOKUP($AU337,'FE Source'!$A:$AK,25,FALSE)=0,"-",VLOOKUP($AU337,'FE Source'!$A:$AK,25,FALSE))</f>
        <v>3.39</v>
      </c>
      <c r="BI337" s="219">
        <f>IF(VLOOKUP($AU337,'FE Source'!$A:$AK,26,FALSE)=0,"-",VLOOKUP($AU337,'FE Source'!$A:$AK,26,FALSE))</f>
        <v>3.28</v>
      </c>
      <c r="BJ337" s="219">
        <f>IF(VLOOKUP($AU337,'FE Source'!$A:$AK,27,FALSE)=0,"-",VLOOKUP($AU337,'FE Source'!$A:$AK,27,FALSE))</f>
        <v>0.47</v>
      </c>
      <c r="BK337" s="219">
        <f>IF(VLOOKUP($AU337,'FE Source'!$A:$AK,28,FALSE)=0,"-",VLOOKUP($AU337,'FE Source'!$A:$AK,28,FALSE))</f>
        <v>1.35</v>
      </c>
      <c r="BL337" s="219">
        <f>IF(VLOOKUP($AU337,'FE Source'!$A:$AK,29,FALSE)=0,"-",VLOOKUP($AU337,'FE Source'!$A:$AK,29,FALSE))</f>
        <v>-6.24</v>
      </c>
      <c r="BM337" s="219">
        <f>IF(VLOOKUP($AU337,'FE Source'!$A:$AK,30,FALSE)=0,"-",VLOOKUP($AU337,'FE Source'!$A:$AK,30,FALSE))</f>
        <v>4.0199999999999996</v>
      </c>
      <c r="BN337" t="str">
        <f>IF(VLOOKUP($AU337,'FE Source'!$A:$AK,31,FALSE)="No Specified Index","-",IF(VLOOKUP($AU337,'FE Source'!$A:$AK,31,FALSE)=0,"-",VLOOKUP($AU337,'FE Source'!$A:$AK,31,FALSE)))</f>
        <v>Bloomberg Global Aggregate Credit Bond Index 1-5..</v>
      </c>
      <c r="BO337" s="217">
        <f>IF(VLOOKUP($AU337,'FE Source'!$A:$AK,32,FALSE)=0,"-",VLOOKUP($AU337,'FE Source'!$A:$AK,32,FALSE))</f>
        <v>41647</v>
      </c>
      <c r="BP337" s="18" t="str">
        <f>IF(VLOOKUP($AU337,'FE Source'!$AZ:$BC,2,FALSE)=0,"-",VLOOKUP($AU337,'FE Source'!$AZ:$BC,2,FALSE))</f>
        <v>-</v>
      </c>
      <c r="BQ337" s="18" t="str">
        <f>IF(VLOOKUP($AU337,'FE Source'!$AZ:$BC,3,FALSE)=0,"-",VLOOKUP($AU337,'FE Source'!$AZ:$BC,3,FALSE))</f>
        <v>-</v>
      </c>
      <c r="BR337" s="18" t="str">
        <f>IF(VLOOKUP($AU337,'FE Source'!$AZ:$BC,4,FALSE)=0,"-",VLOOKUP($AU337,'FE Source'!$AZ:$BC,4,FALSE))</f>
        <v>-</v>
      </c>
    </row>
    <row r="338" spans="1:70" ht="15" customHeight="1">
      <c r="B338" s="159" t="str">
        <f>INDEX('UT - Retail'!$A$7:$A$1409,MATCH(AU338,'UT - Retail'!$U$7:$U$1409,0),1)</f>
        <v xml:space="preserve">Dimensional Fund Advisors </v>
      </c>
      <c r="C338" s="710" t="str">
        <f>INDEX('UT - Retail'!$B$7:$B$1409,MATCH(AU338,'UT - Retail'!$U$7:$U$1409,0),1)</f>
        <v>Dimensional Global Targeted Value Acc GBP</v>
      </c>
      <c r="D338" s="711"/>
      <c r="E338" s="147" t="str">
        <f>VLOOKUP(C338,'UT - Retail'!$B:$K,8,FALSE)</f>
        <v>Equities</v>
      </c>
      <c r="F338" s="82" t="str">
        <f>VLOOKUP(C338,'UT - Retail'!$B:$K,9,FALSE)</f>
        <v>Global</v>
      </c>
      <c r="G338" s="82" t="str">
        <f>VLOOKUP(C338,'UT - Retail'!$B:$K,10,FALSE)</f>
        <v>General</v>
      </c>
      <c r="H338" s="82" t="str">
        <f>VLOOKUP(C338,'UT - Retail'!$B:$N,13,FALSE)</f>
        <v>No</v>
      </c>
      <c r="I338" s="82" t="str">
        <f>VLOOKUP(C338,'UT - Retail'!$B:$Q,14,FALSE)</f>
        <v>No</v>
      </c>
      <c r="J338" s="82" t="str">
        <f>VLOOKUP(C338,'UT - Retail'!$B:$Q,11,FALSE)</f>
        <v>No</v>
      </c>
      <c r="K338" s="130" t="str">
        <f>VLOOKUP(C338,'UT - Retail'!$B:$P,15,FALSE)</f>
        <v>No</v>
      </c>
      <c r="L338" s="82" t="str">
        <f>VLOOKUP(C338,'UT - Retail'!$B:$Q,16,FALSE)</f>
        <v>iFast</v>
      </c>
      <c r="M338" s="173" t="str">
        <f>VLOOKUP(C338,'UT - Retail'!$B:$K,6,FALSE)</f>
        <v>GBP</v>
      </c>
      <c r="N338" s="173" t="str">
        <f>IFERROR(IF(MATCH(C338,'Portfolio Construction'!$AL:$AL,0),"Yes","No"),"No")</f>
        <v>No</v>
      </c>
      <c r="O338" s="173" t="str">
        <f>IFERROR(IF(MATCH(C338,'Portfolio Construction'!$AN:$AN,0),"Yes","No"),"No")</f>
        <v>No</v>
      </c>
      <c r="P338" s="173" t="str">
        <f>IFERROR(IF(MATCH(C338,'Portfolio Construction'!$AP:$AP,0),"Yes","No"),"No")</f>
        <v>No</v>
      </c>
      <c r="Q338" s="173" t="str">
        <f>IFERROR(IF(MATCH(C338,'Portfolio Construction'!$AR:$AR,0),"Yes","No"),"No")</f>
        <v>No</v>
      </c>
      <c r="R338" s="173" t="str">
        <f>IFERROR(IF(MATCH(C338,'Portfolio Construction'!$AT:$AT,0),"Yes","No"),"No")</f>
        <v>No</v>
      </c>
      <c r="S338" s="173" t="str">
        <f>IFERROR(IF(MATCH(C338,'Portfolio Construction'!$AV:$AV,0),"Yes","No"),"No")</f>
        <v>No</v>
      </c>
      <c r="T338" s="173" t="str">
        <f>IFERROR(IF(MATCH(C338,'Portfolio Construction'!$AX:$AX,0),"Yes","No"),"No")</f>
        <v>No</v>
      </c>
      <c r="U338" s="173" t="str">
        <f>IFERROR(IF(MATCH(C338,'Portfolio Construction'!$AZ:$AZ,0),"Yes","No"),"No")</f>
        <v>No</v>
      </c>
      <c r="V338" s="173" t="str">
        <f>IFERROR(IF(MATCH(C338,'Portfolio Construction'!$BB:$BB,0),"Yes","No"),"No")</f>
        <v>No</v>
      </c>
      <c r="W338" s="619">
        <f>IF(VLOOKUP($AU338,'FE Source'!$A:$W,3,FALSE)=0,"-",VLOOKUP($AU338,'FE Source'!$A:$W,3,FALSE))</f>
        <v>-8.11</v>
      </c>
      <c r="X338" s="618">
        <f>IF(VLOOKUP($AU338,'FE Source'!$A:$W,4,FALSE)=0,"-",VLOOKUP($AU338,'FE Source'!$A:$W,4,FALSE))</f>
        <v>6.13</v>
      </c>
      <c r="Y338" s="618">
        <f>IF(VLOOKUP($AU338,'FE Source'!$A:$W,5,FALSE)=0,"-",VLOOKUP($AU338,'FE Source'!$A:$W,5,FALSE))</f>
        <v>-9.26</v>
      </c>
      <c r="Z338" s="618">
        <f>IF(VLOOKUP($AU338,'FE Source'!$A:$W,6,FALSE)=0,"-",VLOOKUP($AU338,'FE Source'!$A:$W,6,FALSE))</f>
        <v>-0.33</v>
      </c>
      <c r="AA338" s="618">
        <f>IF(VLOOKUP($AU338,'FE Source'!$A:$W,7,FALSE)=0,"-",VLOOKUP($AU338,'FE Source'!$A:$W,7,FALSE))</f>
        <v>4.1100000000000003</v>
      </c>
      <c r="AB338" s="618">
        <f>IF(VLOOKUP($AU338,'FE Source'!$A:$W,8,FALSE)=0,"-",VLOOKUP($AU338,'FE Source'!$A:$W,8,FALSE))</f>
        <v>14.4</v>
      </c>
      <c r="AC338" s="623">
        <f>IF(VLOOKUP($AU338,'FE Source'!$A:$W,9,FALSE)=0,"-",VLOOKUP($AU338,'FE Source'!$A:$W,9,FALSE))</f>
        <v>5.87</v>
      </c>
      <c r="AD338" s="147">
        <f>IF(VLOOKUP($AU338,'FE Source'!$A:$W,10,FALSE)=0,"-",VLOOKUP($AU338,'FE Source'!$A:$W,10,FALSE))</f>
        <v>1.36</v>
      </c>
      <c r="AE338" s="82">
        <f>IF(VLOOKUP($AU338,'FE Source'!$A:$W,11,FALSE)=0,"-",VLOOKUP($AU338,'FE Source'!$A:$W,11,FALSE))</f>
        <v>17.37</v>
      </c>
      <c r="AF338" s="82">
        <f>IF(VLOOKUP($AU338,'FE Source'!$A:$W,12,FALSE)=0,"-",VLOOKUP($AU338,'FE Source'!$A:$W,12,FALSE))</f>
        <v>0.09</v>
      </c>
      <c r="AG338" s="130">
        <f>IF(VLOOKUP($AU338,'FE Source'!$A:$W,14,FALSE)=0,"-",VLOOKUP($AU338,'FE Source'!$A:$W,14,FALSE))</f>
        <v>-12.76</v>
      </c>
      <c r="AH338" s="173">
        <f>IF(VLOOKUP($AU338,'FE Source'!$A:$DJ,33,FALSE)=0,"-",VLOOKUP($AU338,'FE Source'!$A:$DJ,33,FALSE))</f>
        <v>180.14</v>
      </c>
      <c r="AI338" s="203">
        <f>IF(VLOOKUP($AU338,'FE Source'!$A:$Y,20,FALSE)=0,"-",VLOOKUP($AU338,'FE Source'!$A:$Y,20,FALSE))</f>
        <v>140.81</v>
      </c>
      <c r="AJ338" s="257">
        <f>IF(VLOOKUP($AU338,'FE Source'!$A:$DJ,34,FALSE)=0,"-",VLOOKUP($AU338,'FE Source'!$A:$DJ,34,FALSE))</f>
        <v>161.99</v>
      </c>
      <c r="AK338" s="257">
        <f>IF(VLOOKUP($AU338,'FE Source'!$A:$DJ,35,FALSE)=0,"-",VLOOKUP($AU338,'FE Source'!$A:$DJ,35,FALSE))</f>
        <v>255.72</v>
      </c>
      <c r="AL338" s="326">
        <f>IF(VLOOKUP($AU338,'FE Source'!$A:$Y,19,FALSE)=0,"-",VLOOKUP($AU338,'FE Source'!$A:$Y,19,FALSE))</f>
        <v>134.93</v>
      </c>
      <c r="AM338" s="259">
        <f>IF(VLOOKUP($AU338,'FE Source'!$A:$DJ,36,FALSE)=0,"-",VLOOKUP($AU338,'FE Source'!$A:$DJ,36,FALSE))</f>
        <v>108.23</v>
      </c>
      <c r="AN338" s="165">
        <f>IF(VLOOKUP($AU338,'FE Source'!$A:$W,13,FALSE)=0,"-",VLOOKUP($AU338,'FE Source'!$A:$W,13,FALSE))</f>
        <v>7207.4</v>
      </c>
      <c r="AO338" s="198" t="str">
        <f>IF(J338="no","-",IF(VLOOKUP($AU338,'FE Source'!$A:$W,15,FALSE)=0,"-",VLOOKUP($AU338,'FE Source'!$A:$W,15,FALSE)))</f>
        <v>-</v>
      </c>
      <c r="AP338" s="201" t="str">
        <f>IF(AO338="-","-",IF(VLOOKUP($AU338,'FE Source'!$A:$Z,21,FALSE)=0,"-",IF(VLOOKUP($AU338,'FE Source'!$A:$Z,21,FALSE)=2,"Semi-Annual",IF(VLOOKUP($AU338,'FE Source'!$A:$Z,21,FALSE)=4,"Quarterly",IF(VLOOKUP($AU338,'FE Source'!$A:$Z,21,FALSE)=12,"Monthly","Annual")))))</f>
        <v>-</v>
      </c>
      <c r="AQ338" s="170">
        <f t="array" ref="AQ338">IF(VLOOKUP($AU338,'FE Source'!$A:$W,16,FALSE)=0,"-",VLOOKUP($AU338,'FE Source'!$A:$W,16,FALSE))</f>
        <v>0.44</v>
      </c>
      <c r="AR338" s="166" t="str">
        <f>IF(VLOOKUP($AU338,'FE Source'!$A:$W,17,FALSE)=0,"-",VLOOKUP($AU338,'FE Source'!$A:$W,17,FALSE))</f>
        <v>Gold</v>
      </c>
      <c r="AS338" s="170">
        <f>IF(VLOOKUP($AU338,'FE Source'!$AN:$AS,4,FALSE)="",VLOOKUP($AU338,'FE Source'!$AN:$AS,3,FALSE),VLOOKUP($AU338,'FE Source'!$AN:$AS,4,FALSE))</f>
        <v>39.32</v>
      </c>
      <c r="AT338" s="181">
        <f>IF(VLOOKUP($AU338,'FE Source'!$AN:$AS,5,FALSE)=0,"-",VLOOKUP($AU338,'FE Source'!$AN:$AS,5,FALSE))</f>
        <v>45783</v>
      </c>
      <c r="AU338" s="177" t="s">
        <v>4878</v>
      </c>
      <c r="BE338" s="219">
        <f>IF(VLOOKUP($AU338,'FE Source'!$A:$AK,22,FALSE)=0,"-",VLOOKUP($AU338,'FE Source'!$A:$AK,22,FALSE))</f>
        <v>2.67</v>
      </c>
      <c r="BF338" s="219">
        <f>IF(VLOOKUP($AU338,'FE Source'!$A:$AK,23,FALSE)=0,"-",VLOOKUP($AU338,'FE Source'!$A:$AK,23,FALSE))</f>
        <v>19.41</v>
      </c>
      <c r="BG338" s="219">
        <f>IF(VLOOKUP($AU338,'FE Source'!$A:$AK,24,FALSE)=0,"-",VLOOKUP($AU338,'FE Source'!$A:$AK,24,FALSE))</f>
        <v>9.32</v>
      </c>
      <c r="BH338" s="219">
        <f>IF(VLOOKUP($AU338,'FE Source'!$A:$AK,25,FALSE)=0,"-",VLOOKUP($AU338,'FE Source'!$A:$AK,25,FALSE))</f>
        <v>-18.18</v>
      </c>
      <c r="BI338" s="219">
        <f>IF(VLOOKUP($AU338,'FE Source'!$A:$AK,26,FALSE)=0,"-",VLOOKUP($AU338,'FE Source'!$A:$AK,26,FALSE))</f>
        <v>19.899999999999999</v>
      </c>
      <c r="BJ338" s="219">
        <f>IF(VLOOKUP($AU338,'FE Source'!$A:$AK,27,FALSE)=0,"-",VLOOKUP($AU338,'FE Source'!$A:$AK,27,FALSE))</f>
        <v>1.72</v>
      </c>
      <c r="BK338" s="219">
        <f>IF(VLOOKUP($AU338,'FE Source'!$A:$AK,28,FALSE)=0,"-",VLOOKUP($AU338,'FE Source'!$A:$AK,28,FALSE))</f>
        <v>29.02</v>
      </c>
      <c r="BL338" s="219">
        <f>IF(VLOOKUP($AU338,'FE Source'!$A:$AK,29,FALSE)=0,"-",VLOOKUP($AU338,'FE Source'!$A:$AK,29,FALSE))</f>
        <v>-9.67</v>
      </c>
      <c r="BM338" s="219">
        <f>IF(VLOOKUP($AU338,'FE Source'!$A:$AK,30,FALSE)=0,"-",VLOOKUP($AU338,'FE Source'!$A:$AK,30,FALSE))</f>
        <v>14.27</v>
      </c>
      <c r="BN338" t="str">
        <f>IF(VLOOKUP($AU338,'FE Source'!$A:$AK,31,FALSE)="No Specified Index","-",IF(VLOOKUP($AU338,'FE Source'!$A:$AK,31,FALSE)=0,"-",VLOOKUP($AU338,'FE Source'!$A:$AK,31,FALSE)))</f>
        <v>MSCI World SMID Value Index</v>
      </c>
      <c r="BO338" s="217">
        <f>IF(VLOOKUP($AU338,'FE Source'!$A:$AK,32,FALSE)=0,"-",VLOOKUP($AU338,'FE Source'!$A:$AK,32,FALSE))</f>
        <v>39525</v>
      </c>
      <c r="BP338" s="18">
        <f>IF(VLOOKUP($AU338,'FE Source'!$AZ:$BC,2,FALSE)=0,"-",VLOOKUP($AU338,'FE Source'!$AZ:$BC,2,FALSE))</f>
        <v>-1.66</v>
      </c>
      <c r="BQ338" s="18">
        <f>IF(VLOOKUP($AU338,'FE Source'!$AZ:$BC,3,FALSE)=0,"-",VLOOKUP($AU338,'FE Source'!$AZ:$BC,3,FALSE))</f>
        <v>-8.26</v>
      </c>
      <c r="BR338" s="18">
        <f>IF(VLOOKUP($AU338,'FE Source'!$AZ:$BC,4,FALSE)=0,"-",VLOOKUP($AU338,'FE Source'!$AZ:$BC,4,FALSE))</f>
        <v>-4.6900000000000004</v>
      </c>
    </row>
    <row r="339" spans="1:70" ht="15" customHeight="1">
      <c r="B339" s="159" t="str">
        <f>INDEX('UT - Retail'!$A$7:$A$1409,MATCH(AU339,'UT - Retail'!$U$7:$U$1409,0),1)</f>
        <v xml:space="preserve">Dimensional Fund Advisors </v>
      </c>
      <c r="C339" s="710" t="str">
        <f>INDEX('UT - Retail'!$B$7:$B$1409,MATCH(AU339,'UT - Retail'!$U$7:$U$1409,0),1)</f>
        <v>Dimensional Global Targeted Value Acc SGD</v>
      </c>
      <c r="D339" s="711"/>
      <c r="E339" s="147" t="str">
        <f>VLOOKUP(C339,'UT - Retail'!$B:$K,8,FALSE)</f>
        <v>Equities</v>
      </c>
      <c r="F339" s="82" t="str">
        <f>VLOOKUP(C339,'UT - Retail'!$B:$K,9,FALSE)</f>
        <v>Global</v>
      </c>
      <c r="G339" s="82" t="str">
        <f>VLOOKUP(C339,'UT - Retail'!$B:$K,10,FALSE)</f>
        <v>General</v>
      </c>
      <c r="H339" s="82" t="str">
        <f>VLOOKUP(C339,'UT - Retail'!$B:$N,13,FALSE)</f>
        <v>No</v>
      </c>
      <c r="I339" s="82" t="str">
        <f>VLOOKUP(C339,'UT - Retail'!$B:$Q,14,FALSE)</f>
        <v>No</v>
      </c>
      <c r="J339" s="82" t="str">
        <f>VLOOKUP(C339,'UT - Retail'!$B:$Q,11,FALSE)</f>
        <v>No</v>
      </c>
      <c r="K339" s="130" t="str">
        <f>VLOOKUP(C339,'UT - Retail'!$B:$P,15,FALSE)</f>
        <v>Yes</v>
      </c>
      <c r="L339" s="82" t="str">
        <f>VLOOKUP(C339,'UT - Retail'!$B:$Q,16,FALSE)</f>
        <v>Both</v>
      </c>
      <c r="M339" s="173" t="str">
        <f>VLOOKUP(C339,'UT - Retail'!$B:$K,6,FALSE)</f>
        <v>SGD</v>
      </c>
      <c r="N339" s="173" t="str">
        <f>IFERROR(IF(MATCH(C339,'Portfolio Construction'!$AL:$AL,0),"Yes","No"),"No")</f>
        <v>No</v>
      </c>
      <c r="O339" s="173" t="str">
        <f>IFERROR(IF(MATCH(C339,'Portfolio Construction'!$AN:$AN,0),"Yes","No"),"No")</f>
        <v>No</v>
      </c>
      <c r="P339" s="173" t="str">
        <f>IFERROR(IF(MATCH(C339,'Portfolio Construction'!$AP:$AP,0),"Yes","No"),"No")</f>
        <v>No</v>
      </c>
      <c r="Q339" s="173" t="str">
        <f>IFERROR(IF(MATCH(C339,'Portfolio Construction'!$AR:$AR,0),"Yes","No"),"No")</f>
        <v>No</v>
      </c>
      <c r="R339" s="173" t="str">
        <f>IFERROR(IF(MATCH(C339,'Portfolio Construction'!$AT:$AT,0),"Yes","No"),"No")</f>
        <v>No</v>
      </c>
      <c r="S339" s="173" t="str">
        <f>IFERROR(IF(MATCH(C339,'Portfolio Construction'!$AV:$AV,0),"Yes","No"),"No")</f>
        <v>No</v>
      </c>
      <c r="T339" s="173" t="str">
        <f>IFERROR(IF(MATCH(C339,'Portfolio Construction'!$AX:$AX,0),"Yes","No"),"No")</f>
        <v>No</v>
      </c>
      <c r="U339" s="173" t="str">
        <f>IFERROR(IF(MATCH(C339,'Portfolio Construction'!$AZ:$AZ,0),"Yes","No"),"No")</f>
        <v>No</v>
      </c>
      <c r="V339" s="173" t="str">
        <f>IFERROR(IF(MATCH(C339,'Portfolio Construction'!$BB:$BB,0),"Yes","No"),"No")</f>
        <v>No</v>
      </c>
      <c r="W339" s="619">
        <f>IF(VLOOKUP($AU339,'FE Source'!$A:$W,3,FALSE)=0,"-",VLOOKUP($AU339,'FE Source'!$A:$W,3,FALSE))</f>
        <v>-8.27</v>
      </c>
      <c r="X339" s="618">
        <f>IF(VLOOKUP($AU339,'FE Source'!$A:$W,4,FALSE)=0,"-",VLOOKUP($AU339,'FE Source'!$A:$W,4,FALSE))</f>
        <v>6.42</v>
      </c>
      <c r="Y339" s="618">
        <f>IF(VLOOKUP($AU339,'FE Source'!$A:$W,5,FALSE)=0,"-",VLOOKUP($AU339,'FE Source'!$A:$W,5,FALSE))</f>
        <v>-9.15</v>
      </c>
      <c r="Z339" s="618">
        <f>IF(VLOOKUP($AU339,'FE Source'!$A:$W,6,FALSE)=0,"-",VLOOKUP($AU339,'FE Source'!$A:$W,6,FALSE))</f>
        <v>-0.27</v>
      </c>
      <c r="AA339" s="618">
        <f>IF(VLOOKUP($AU339,'FE Source'!$A:$W,7,FALSE)=0,"-",VLOOKUP($AU339,'FE Source'!$A:$W,7,FALSE))</f>
        <v>4.13</v>
      </c>
      <c r="AB339" s="618">
        <f>IF(VLOOKUP($AU339,'FE Source'!$A:$W,8,FALSE)=0,"-",VLOOKUP($AU339,'FE Source'!$A:$W,8,FALSE))</f>
        <v>14.45</v>
      </c>
      <c r="AC339" s="623" t="str">
        <f>IF(VLOOKUP($AU339,'FE Source'!$A:$W,9,FALSE)=0,"-",VLOOKUP($AU339,'FE Source'!$A:$W,9,FALSE))</f>
        <v>-</v>
      </c>
      <c r="AD339" s="147">
        <f>IF(VLOOKUP($AU339,'FE Source'!$A:$W,10,FALSE)=0,"-",VLOOKUP($AU339,'FE Source'!$A:$W,10,FALSE))</f>
        <v>1.36</v>
      </c>
      <c r="AE339" s="82">
        <f>IF(VLOOKUP($AU339,'FE Source'!$A:$W,11,FALSE)=0,"-",VLOOKUP($AU339,'FE Source'!$A:$W,11,FALSE))</f>
        <v>17.14</v>
      </c>
      <c r="AF339" s="82">
        <f>IF(VLOOKUP($AU339,'FE Source'!$A:$W,12,FALSE)=0,"-",VLOOKUP($AU339,'FE Source'!$A:$W,12,FALSE))</f>
        <v>0.08</v>
      </c>
      <c r="AG339" s="130">
        <f>IF(VLOOKUP($AU339,'FE Source'!$A:$W,14,FALSE)=0,"-",VLOOKUP($AU339,'FE Source'!$A:$W,14,FALSE))</f>
        <v>-12.59</v>
      </c>
      <c r="AH339" s="173">
        <f>IF(VLOOKUP($AU339,'FE Source'!$A:$DJ,33,FALSE)=0,"-",VLOOKUP($AU339,'FE Source'!$A:$DJ,33,FALSE))</f>
        <v>181.95</v>
      </c>
      <c r="AI339" s="203">
        <f>IF(VLOOKUP($AU339,'FE Source'!$A:$Y,20,FALSE)=0,"-",VLOOKUP($AU339,'FE Source'!$A:$Y,20,FALSE))</f>
        <v>141.32</v>
      </c>
      <c r="AJ339" s="257">
        <f>IF(VLOOKUP($AU339,'FE Source'!$A:$DJ,34,FALSE)=0,"-",VLOOKUP($AU339,'FE Source'!$A:$DJ,34,FALSE))</f>
        <v>161.11000000000001</v>
      </c>
      <c r="AK339" s="257">
        <f>IF(VLOOKUP($AU339,'FE Source'!$A:$DJ,35,FALSE)=0,"-",VLOOKUP($AU339,'FE Source'!$A:$DJ,35,FALSE))</f>
        <v>258.98</v>
      </c>
      <c r="AL339" s="326">
        <f>IF(VLOOKUP($AU339,'FE Source'!$A:$Y,19,FALSE)=0,"-",VLOOKUP($AU339,'FE Source'!$A:$Y,19,FALSE))</f>
        <v>136.15</v>
      </c>
      <c r="AM339" s="259">
        <f>IF(VLOOKUP($AU339,'FE Source'!$A:$DJ,36,FALSE)=0,"-",VLOOKUP($AU339,'FE Source'!$A:$DJ,36,FALSE))</f>
        <v>108.09</v>
      </c>
      <c r="AN339" s="165">
        <f>IF(VLOOKUP($AU339,'FE Source'!$A:$W,13,FALSE)=0,"-",VLOOKUP($AU339,'FE Source'!$A:$W,13,FALSE))</f>
        <v>7207.4</v>
      </c>
      <c r="AO339" s="198" t="str">
        <f>IF(J339="no","-",IF(VLOOKUP($AU339,'FE Source'!$A:$W,15,FALSE)=0,"-",VLOOKUP($AU339,'FE Source'!$A:$W,15,FALSE)))</f>
        <v>-</v>
      </c>
      <c r="AP339" s="201" t="str">
        <f>IF(AO339="-","-",IF(VLOOKUP($AU339,'FE Source'!$A:$Z,21,FALSE)=0,"-",IF(VLOOKUP($AU339,'FE Source'!$A:$Z,21,FALSE)=2,"Semi-Annual",IF(VLOOKUP($AU339,'FE Source'!$A:$Z,21,FALSE)=4,"Quarterly",IF(VLOOKUP($AU339,'FE Source'!$A:$Z,21,FALSE)=12,"Monthly","Annual")))))</f>
        <v>-</v>
      </c>
      <c r="AQ339" s="170">
        <f t="array" ref="AQ339">IF(VLOOKUP($AU339,'FE Source'!$A:$W,16,FALSE)=0,"-",VLOOKUP($AU339,'FE Source'!$A:$W,16,FALSE))</f>
        <v>0.44</v>
      </c>
      <c r="AR339" s="166" t="str">
        <f>IF(VLOOKUP($AU339,'FE Source'!$A:$W,17,FALSE)=0,"-",VLOOKUP($AU339,'FE Source'!$A:$W,17,FALSE))</f>
        <v>Gold</v>
      </c>
      <c r="AS339" s="170">
        <f>IF(VLOOKUP($AU339,'FE Source'!$AN:$AS,4,FALSE)="",VLOOKUP($AU339,'FE Source'!$AN:$AS,3,FALSE),VLOOKUP($AU339,'FE Source'!$AN:$AS,4,FALSE))</f>
        <v>29.06</v>
      </c>
      <c r="AT339" s="181">
        <f>IF(VLOOKUP($AU339,'FE Source'!$AN:$AS,5,FALSE)=0,"-",VLOOKUP($AU339,'FE Source'!$AN:$AS,5,FALSE))</f>
        <v>45783</v>
      </c>
      <c r="AU339" s="163" t="s">
        <v>4879</v>
      </c>
      <c r="BE339" s="219" t="str">
        <f>IF(VLOOKUP($AU339,'FE Source'!$A:$AK,22,FALSE)=0,"-",VLOOKUP($AU339,'FE Source'!$A:$AK,22,FALSE))</f>
        <v>-</v>
      </c>
      <c r="BF339" s="219" t="str">
        <f>IF(VLOOKUP($AU339,'FE Source'!$A:$AK,23,FALSE)=0,"-",VLOOKUP($AU339,'FE Source'!$A:$AK,23,FALSE))</f>
        <v>-</v>
      </c>
      <c r="BG339" s="219" t="str">
        <f>IF(VLOOKUP($AU339,'FE Source'!$A:$AK,24,FALSE)=0,"-",VLOOKUP($AU339,'FE Source'!$A:$AK,24,FALSE))</f>
        <v>-</v>
      </c>
      <c r="BH339" s="219">
        <f>IF(VLOOKUP($AU339,'FE Source'!$A:$AK,25,FALSE)=0,"-",VLOOKUP($AU339,'FE Source'!$A:$AK,25,FALSE))</f>
        <v>-18.05</v>
      </c>
      <c r="BI339" s="219">
        <f>IF(VLOOKUP($AU339,'FE Source'!$A:$AK,26,FALSE)=0,"-",VLOOKUP($AU339,'FE Source'!$A:$AK,26,FALSE))</f>
        <v>19.84</v>
      </c>
      <c r="BJ339" s="219">
        <f>IF(VLOOKUP($AU339,'FE Source'!$A:$AK,27,FALSE)=0,"-",VLOOKUP($AU339,'FE Source'!$A:$AK,27,FALSE))</f>
        <v>1.73</v>
      </c>
      <c r="BK339" s="219">
        <f>IF(VLOOKUP($AU339,'FE Source'!$A:$AK,28,FALSE)=0,"-",VLOOKUP($AU339,'FE Source'!$A:$AK,28,FALSE))</f>
        <v>28.86</v>
      </c>
      <c r="BL339" s="219">
        <f>IF(VLOOKUP($AU339,'FE Source'!$A:$AK,29,FALSE)=0,"-",VLOOKUP($AU339,'FE Source'!$A:$AK,29,FALSE))</f>
        <v>-9.2100000000000009</v>
      </c>
      <c r="BM339" s="219">
        <f>IF(VLOOKUP($AU339,'FE Source'!$A:$AK,30,FALSE)=0,"-",VLOOKUP($AU339,'FE Source'!$A:$AK,30,FALSE))</f>
        <v>13.87</v>
      </c>
      <c r="BN339" t="str">
        <f>IF(VLOOKUP($AU339,'FE Source'!$A:$AK,31,FALSE)="No Specified Index","-",IF(VLOOKUP($AU339,'FE Source'!$A:$AK,31,FALSE)=0,"-",VLOOKUP($AU339,'FE Source'!$A:$AK,31,FALSE)))</f>
        <v>MSCI World SMID Value Index</v>
      </c>
      <c r="BO339" s="217">
        <f>IF(VLOOKUP($AU339,'FE Source'!$A:$AK,32,FALSE)=0,"-",VLOOKUP($AU339,'FE Source'!$A:$AK,32,FALSE))</f>
        <v>42941</v>
      </c>
      <c r="BP339" s="18" t="str">
        <f>IF(VLOOKUP($AU339,'FE Source'!$AZ:$BC,2,FALSE)=0,"-",VLOOKUP($AU339,'FE Source'!$AZ:$BC,2,FALSE))</f>
        <v>-</v>
      </c>
      <c r="BQ339" s="18" t="str">
        <f>IF(VLOOKUP($AU339,'FE Source'!$AZ:$BC,3,FALSE)=0,"-",VLOOKUP($AU339,'FE Source'!$AZ:$BC,3,FALSE))</f>
        <v>-</v>
      </c>
      <c r="BR339" s="18" t="str">
        <f>IF(VLOOKUP($AU339,'FE Source'!$AZ:$BC,4,FALSE)=0,"-",VLOOKUP($AU339,'FE Source'!$AZ:$BC,4,FALSE))</f>
        <v>-</v>
      </c>
    </row>
    <row r="340" spans="1:70" ht="15" customHeight="1">
      <c r="A340" s="3"/>
      <c r="B340" s="159" t="str">
        <f>INDEX('UT - Retail'!$A$7:$A$1409,MATCH(AU340,'UT - Retail'!$U$7:$U$1409,0),1)</f>
        <v xml:space="preserve">Dimensional Fund Advisors </v>
      </c>
      <c r="C340" s="708" t="str">
        <f>INDEX('UT - Retail'!$B$7:$B$1409,MATCH(AU340,'UT - Retail'!$U$7:$U$1409,0),1)</f>
        <v>Dimensional Global Targeted Value Acc USD</v>
      </c>
      <c r="D340" s="709"/>
      <c r="E340" s="150" t="str">
        <f>VLOOKUP(C340,'UT - Retail'!$B:$K,8,FALSE)</f>
        <v>Equities</v>
      </c>
      <c r="F340" s="141" t="str">
        <f>VLOOKUP(C340,'UT - Retail'!$B:$K,9,FALSE)</f>
        <v>Global</v>
      </c>
      <c r="G340" s="141" t="str">
        <f>VLOOKUP(C340,'UT - Retail'!$B:$K,10,FALSE)</f>
        <v>General</v>
      </c>
      <c r="H340" s="82" t="str">
        <f>VLOOKUP(C340,'UT - Retail'!$B:$N,13,FALSE)</f>
        <v>No</v>
      </c>
      <c r="I340" s="82" t="str">
        <f>VLOOKUP(C340,'UT - Retail'!$B:$Q,14,FALSE)</f>
        <v>No</v>
      </c>
      <c r="J340" s="141" t="str">
        <f>VLOOKUP(C340,'UT - Retail'!$B:$Q,11,FALSE)</f>
        <v>No</v>
      </c>
      <c r="K340" s="130" t="str">
        <f>VLOOKUP(C340,'UT - Retail'!$B:$P,15,FALSE)</f>
        <v>No</v>
      </c>
      <c r="L340" s="82" t="str">
        <f>VLOOKUP(C340,'UT - Retail'!$B:$Q,16,FALSE)</f>
        <v>iFast</v>
      </c>
      <c r="M340" s="173" t="str">
        <f>VLOOKUP(C340,'UT - Retail'!$B:$K,6,FALSE)</f>
        <v>USD</v>
      </c>
      <c r="N340" s="173" t="str">
        <f>IFERROR(IF(MATCH(C340,'Portfolio Construction'!$AL:$AL,0),"Yes","No"),"No")</f>
        <v>No</v>
      </c>
      <c r="O340" s="173" t="str">
        <f>IFERROR(IF(MATCH(C340,'Portfolio Construction'!$AN:$AN,0),"Yes","No"),"No")</f>
        <v>No</v>
      </c>
      <c r="P340" s="173" t="str">
        <f>IFERROR(IF(MATCH(C340,'Portfolio Construction'!$AP:$AP,0),"Yes","No"),"No")</f>
        <v>No</v>
      </c>
      <c r="Q340" s="173" t="str">
        <f>IFERROR(IF(MATCH(C340,'Portfolio Construction'!$AR:$AR,0),"Yes","No"),"No")</f>
        <v>No</v>
      </c>
      <c r="R340" s="173" t="str">
        <f>IFERROR(IF(MATCH(C340,'Portfolio Construction'!$AT:$AT,0),"Yes","No"),"No")</f>
        <v>No</v>
      </c>
      <c r="S340" s="173" t="str">
        <f>IFERROR(IF(MATCH(C340,'Portfolio Construction'!$AV:$AV,0),"Yes","No"),"No")</f>
        <v>No</v>
      </c>
      <c r="T340" s="173" t="str">
        <f>IFERROR(IF(MATCH(C340,'Portfolio Construction'!$AX:$AX,0),"Yes","No"),"No")</f>
        <v>No</v>
      </c>
      <c r="U340" s="173" t="str">
        <f>IFERROR(IF(MATCH(C340,'Portfolio Construction'!$AZ:$AZ,0),"Yes","No"),"No")</f>
        <v>No</v>
      </c>
      <c r="V340" s="173" t="str">
        <f>IFERROR(IF(MATCH(C340,'Portfolio Construction'!$BB:$BB,0),"Yes","No"),"No")</f>
        <v>No</v>
      </c>
      <c r="W340" s="619">
        <f>IF(VLOOKUP($AU340,'FE Source'!$A:$W,3,FALSE)=0,"-",VLOOKUP($AU340,'FE Source'!$A:$W,3,FALSE))</f>
        <v>-8.0399999999999991</v>
      </c>
      <c r="X340" s="618">
        <f>IF(VLOOKUP($AU340,'FE Source'!$A:$W,4,FALSE)=0,"-",VLOOKUP($AU340,'FE Source'!$A:$W,4,FALSE))</f>
        <v>6.31</v>
      </c>
      <c r="Y340" s="618">
        <f>IF(VLOOKUP($AU340,'FE Source'!$A:$W,5,FALSE)=0,"-",VLOOKUP($AU340,'FE Source'!$A:$W,5,FALSE))</f>
        <v>-9.5299999999999994</v>
      </c>
      <c r="Z340" s="618">
        <f>IF(VLOOKUP($AU340,'FE Source'!$A:$W,6,FALSE)=0,"-",VLOOKUP($AU340,'FE Source'!$A:$W,6,FALSE))</f>
        <v>-0.7</v>
      </c>
      <c r="AA340" s="618">
        <f>IF(VLOOKUP($AU340,'FE Source'!$A:$W,7,FALSE)=0,"-",VLOOKUP($AU340,'FE Source'!$A:$W,7,FALSE))</f>
        <v>4.01</v>
      </c>
      <c r="AB340" s="618">
        <f>IF(VLOOKUP($AU340,'FE Source'!$A:$W,8,FALSE)=0,"-",VLOOKUP($AU340,'FE Source'!$A:$W,8,FALSE))</f>
        <v>14.37</v>
      </c>
      <c r="AC340" s="623">
        <f>IF(VLOOKUP($AU340,'FE Source'!$A:$W,9,FALSE)=0,"-",VLOOKUP($AU340,'FE Source'!$A:$W,9,FALSE))</f>
        <v>5.84</v>
      </c>
      <c r="AD340" s="146">
        <f>IF(VLOOKUP($AU340,'FE Source'!$A:$W,10,FALSE)=0,"-",VLOOKUP($AU340,'FE Source'!$A:$W,10,FALSE))</f>
        <v>1.37</v>
      </c>
      <c r="AE340" s="83">
        <f>IF(VLOOKUP($AU340,'FE Source'!$A:$W,11,FALSE)=0,"-",VLOOKUP($AU340,'FE Source'!$A:$W,11,FALSE))</f>
        <v>17.25</v>
      </c>
      <c r="AF340" s="83">
        <f>IF(VLOOKUP($AU340,'FE Source'!$A:$W,12,FALSE)=0,"-",VLOOKUP($AU340,'FE Source'!$A:$W,12,FALSE))</f>
        <v>0.08</v>
      </c>
      <c r="AG340" s="131">
        <f>IF(VLOOKUP($AU340,'FE Source'!$A:$W,14,FALSE)=0,"-",VLOOKUP($AU340,'FE Source'!$A:$W,14,FALSE))</f>
        <v>-12.77</v>
      </c>
      <c r="AH340" s="173">
        <f>IF(VLOOKUP($AU340,'FE Source'!$A:$DJ,33,FALSE)=0,"-",VLOOKUP($AU340,'FE Source'!$A:$DJ,33,FALSE))</f>
        <v>185.78</v>
      </c>
      <c r="AI340" s="204">
        <f>IF(VLOOKUP($AU340,'FE Source'!$A:$Y,20,FALSE)=0,"-",VLOOKUP($AU340,'FE Source'!$A:$Y,20,FALSE))</f>
        <v>143.6</v>
      </c>
      <c r="AJ340" s="257">
        <f>IF(VLOOKUP($AU340,'FE Source'!$A:$DJ,34,FALSE)=0,"-",VLOOKUP($AU340,'FE Source'!$A:$DJ,34,FALSE))</f>
        <v>161.99</v>
      </c>
      <c r="AK340" s="257">
        <f>IF(VLOOKUP($AU340,'FE Source'!$A:$DJ,35,FALSE)=0,"-",VLOOKUP($AU340,'FE Source'!$A:$DJ,35,FALSE))</f>
        <v>262.39</v>
      </c>
      <c r="AL340" s="327">
        <f>IF(VLOOKUP($AU340,'FE Source'!$A:$Y,19,FALSE)=0,"-",VLOOKUP($AU340,'FE Source'!$A:$Y,19,FALSE))</f>
        <v>137.38</v>
      </c>
      <c r="AM340" s="259">
        <f>IF(VLOOKUP($AU340,'FE Source'!$A:$DJ,36,FALSE)=0,"-",VLOOKUP($AU340,'FE Source'!$A:$DJ,36,FALSE))</f>
        <v>108.36</v>
      </c>
      <c r="AN340" s="167">
        <f>IF(VLOOKUP($AU340,'FE Source'!$A:$W,13,FALSE)=0,"-",VLOOKUP($AU340,'FE Source'!$A:$W,13,FALSE))</f>
        <v>7207.4</v>
      </c>
      <c r="AO340" s="199" t="str">
        <f>IF(J340="no","-",IF(VLOOKUP($AU340,'FE Source'!$A:$W,15,FALSE)=0,"-",VLOOKUP($AU340,'FE Source'!$A:$W,15,FALSE)))</f>
        <v>-</v>
      </c>
      <c r="AP340" s="202" t="str">
        <f>IF(AO340="-","-",IF(VLOOKUP($AU340,'FE Source'!$A:$Z,21,FALSE)=0,"-",IF(VLOOKUP($AU340,'FE Source'!$A:$Z,21,FALSE)=2,"Semi-Annual",IF(VLOOKUP($AU340,'FE Source'!$A:$Z,21,FALSE)=4,"Quarterly",IF(VLOOKUP($AU340,'FE Source'!$A:$Z,21,FALSE)=12,"Monthly","Annual")))))</f>
        <v>-</v>
      </c>
      <c r="AQ340" s="170">
        <f t="array" ref="AQ340">IF(VLOOKUP($AU340,'FE Source'!$A:$W,16,FALSE)=0,"-",VLOOKUP($AU340,'FE Source'!$A:$W,16,FALSE))</f>
        <v>0.44</v>
      </c>
      <c r="AR340" s="169" t="str">
        <f>IF(VLOOKUP($AU340,'FE Source'!$A:$W,17,FALSE)=0,"-",VLOOKUP($AU340,'FE Source'!$A:$W,17,FALSE))</f>
        <v>Gold</v>
      </c>
      <c r="AS340" s="171">
        <f>IF(VLOOKUP($AU340,'FE Source'!$AN:$AS,4,FALSE)="",VLOOKUP($AU340,'FE Source'!$AN:$AS,3,FALSE),VLOOKUP($AU340,'FE Source'!$AN:$AS,4,FALSE))</f>
        <v>26.65</v>
      </c>
      <c r="AT340" s="181">
        <f>IF(VLOOKUP($AU340,'FE Source'!$AN:$AS,5,FALSE)=0,"-",VLOOKUP($AU340,'FE Source'!$AN:$AS,5,FALSE))</f>
        <v>45783</v>
      </c>
      <c r="AU340" s="163" t="s">
        <v>4880</v>
      </c>
      <c r="BE340" s="219">
        <f>IF(VLOOKUP($AU340,'FE Source'!$A:$AK,22,FALSE)=0,"-",VLOOKUP($AU340,'FE Source'!$A:$AK,22,FALSE))</f>
        <v>2.73</v>
      </c>
      <c r="BF340" s="219">
        <f>IF(VLOOKUP($AU340,'FE Source'!$A:$AK,23,FALSE)=0,"-",VLOOKUP($AU340,'FE Source'!$A:$AK,23,FALSE))</f>
        <v>19.100000000000001</v>
      </c>
      <c r="BG340" s="219">
        <f>IF(VLOOKUP($AU340,'FE Source'!$A:$AK,24,FALSE)=0,"-",VLOOKUP($AU340,'FE Source'!$A:$AK,24,FALSE))</f>
        <v>9.42</v>
      </c>
      <c r="BH340" s="219">
        <f>IF(VLOOKUP($AU340,'FE Source'!$A:$AK,25,FALSE)=0,"-",VLOOKUP($AU340,'FE Source'!$A:$AK,25,FALSE))</f>
        <v>-17.98</v>
      </c>
      <c r="BI340" s="219">
        <f>IF(VLOOKUP($AU340,'FE Source'!$A:$AK,26,FALSE)=0,"-",VLOOKUP($AU340,'FE Source'!$A:$AK,26,FALSE))</f>
        <v>19.79</v>
      </c>
      <c r="BJ340" s="219">
        <f>IF(VLOOKUP($AU340,'FE Source'!$A:$AK,27,FALSE)=0,"-",VLOOKUP($AU340,'FE Source'!$A:$AK,27,FALSE))</f>
        <v>1.79</v>
      </c>
      <c r="BK340" s="219">
        <f>IF(VLOOKUP($AU340,'FE Source'!$A:$AK,28,FALSE)=0,"-",VLOOKUP($AU340,'FE Source'!$A:$AK,28,FALSE))</f>
        <v>28.83</v>
      </c>
      <c r="BL340" s="219">
        <f>IF(VLOOKUP($AU340,'FE Source'!$A:$AK,29,FALSE)=0,"-",VLOOKUP($AU340,'FE Source'!$A:$AK,29,FALSE))</f>
        <v>-9.14</v>
      </c>
      <c r="BM340" s="219">
        <f>IF(VLOOKUP($AU340,'FE Source'!$A:$AK,30,FALSE)=0,"-",VLOOKUP($AU340,'FE Source'!$A:$AK,30,FALSE))</f>
        <v>13.69</v>
      </c>
      <c r="BN340" t="str">
        <f>IF(VLOOKUP($AU340,'FE Source'!$A:$AK,31,FALSE)="No Specified Index","-",IF(VLOOKUP($AU340,'FE Source'!$A:$AK,31,FALSE)=0,"-",VLOOKUP($AU340,'FE Source'!$A:$AK,31,FALSE)))</f>
        <v>MSCI World SMID Value Index</v>
      </c>
      <c r="BO340" s="217">
        <f>IF(VLOOKUP($AU340,'FE Source'!$A:$AK,32,FALSE)=0,"-",VLOOKUP($AU340,'FE Source'!$A:$AK,32,FALSE))</f>
        <v>39484</v>
      </c>
      <c r="BP340" s="18">
        <f>IF(VLOOKUP($AU340,'FE Source'!$AZ:$BC,2,FALSE)=0,"-",VLOOKUP($AU340,'FE Source'!$AZ:$BC,2,FALSE))</f>
        <v>-1.63</v>
      </c>
      <c r="BQ340" s="18">
        <f>IF(VLOOKUP($AU340,'FE Source'!$AZ:$BC,3,FALSE)=0,"-",VLOOKUP($AU340,'FE Source'!$AZ:$BC,3,FALSE))</f>
        <v>-8.8000000000000007</v>
      </c>
      <c r="BR340" s="18">
        <f>IF(VLOOKUP($AU340,'FE Source'!$AZ:$BC,4,FALSE)=0,"-",VLOOKUP($AU340,'FE Source'!$AZ:$BC,4,FALSE))</f>
        <v>-5.42</v>
      </c>
    </row>
    <row r="341" spans="1:70" ht="15" customHeight="1">
      <c r="A341" s="3"/>
      <c r="B341" s="159" t="str">
        <f>INDEX('UT - Retail'!$A$7:$A$1409,MATCH(AU341,'UT - Retail'!$U$7:$U$1409,0),1)</f>
        <v xml:space="preserve">Dimensional Fund Advisors </v>
      </c>
      <c r="C341" s="710" t="str">
        <f>INDEX('UT - Retail'!$B$7:$B$1409,MATCH(AU341,'UT - Retail'!$U$7:$U$1409,0),1)</f>
        <v>Dimensional Global Targeted Value DIS GBP</v>
      </c>
      <c r="D341" s="711"/>
      <c r="E341" s="147" t="str">
        <f>VLOOKUP(C341,'UT - Retail'!$B:$K,8,FALSE)</f>
        <v>Equities</v>
      </c>
      <c r="F341" s="82" t="str">
        <f>VLOOKUP(C341,'UT - Retail'!$B:$K,9,FALSE)</f>
        <v>Global</v>
      </c>
      <c r="G341" s="82" t="str">
        <f>VLOOKUP(C341,'UT - Retail'!$B:$K,10,FALSE)</f>
        <v>General</v>
      </c>
      <c r="H341" s="82" t="str">
        <f>VLOOKUP(C341,'UT - Retail'!$B:$N,13,FALSE)</f>
        <v>No</v>
      </c>
      <c r="I341" s="82" t="str">
        <f>VLOOKUP(C341,'UT - Retail'!$B:$Q,14,FALSE)</f>
        <v>No</v>
      </c>
      <c r="J341" s="82" t="str">
        <f>VLOOKUP(C341,'UT - Retail'!$B:$Q,11,FALSE)</f>
        <v>No</v>
      </c>
      <c r="K341" s="130" t="str">
        <f>VLOOKUP(C341,'UT - Retail'!$B:$P,15,FALSE)</f>
        <v>No</v>
      </c>
      <c r="L341" s="82" t="str">
        <f>VLOOKUP(C341,'UT - Retail'!$B:$Q,16,FALSE)</f>
        <v>iFast</v>
      </c>
      <c r="M341" s="173" t="str">
        <f>VLOOKUP(C341,'UT - Retail'!$B:$K,6,FALSE)</f>
        <v>GBP</v>
      </c>
      <c r="N341" s="173" t="str">
        <f>IFERROR(IF(MATCH(C341,'Portfolio Construction'!$AL:$AL,0),"Yes","No"),"No")</f>
        <v>No</v>
      </c>
      <c r="O341" s="173" t="str">
        <f>IFERROR(IF(MATCH(C341,'Portfolio Construction'!$AN:$AN,0),"Yes","No"),"No")</f>
        <v>No</v>
      </c>
      <c r="P341" s="173" t="str">
        <f>IFERROR(IF(MATCH(C341,'Portfolio Construction'!$AP:$AP,0),"Yes","No"),"No")</f>
        <v>No</v>
      </c>
      <c r="Q341" s="173" t="str">
        <f>IFERROR(IF(MATCH(C341,'Portfolio Construction'!$AR:$AR,0),"Yes","No"),"No")</f>
        <v>No</v>
      </c>
      <c r="R341" s="173" t="str">
        <f>IFERROR(IF(MATCH(C341,'Portfolio Construction'!$AT:$AT,0),"Yes","No"),"No")</f>
        <v>No</v>
      </c>
      <c r="S341" s="173" t="str">
        <f>IFERROR(IF(MATCH(C341,'Portfolio Construction'!$AV:$AV,0),"Yes","No"),"No")</f>
        <v>No</v>
      </c>
      <c r="T341" s="173" t="str">
        <f>IFERROR(IF(MATCH(C341,'Portfolio Construction'!$AX:$AX,0),"Yes","No"),"No")</f>
        <v>No</v>
      </c>
      <c r="U341" s="173" t="str">
        <f>IFERROR(IF(MATCH(C341,'Portfolio Construction'!$AZ:$AZ,0),"Yes","No"),"No")</f>
        <v>No</v>
      </c>
      <c r="V341" s="173" t="str">
        <f>IFERROR(IF(MATCH(C341,'Portfolio Construction'!$BB:$BB,0),"Yes","No"),"No")</f>
        <v>No</v>
      </c>
      <c r="W341" s="619">
        <f>IF(VLOOKUP($AU341,'FE Source'!$A:$W,3,FALSE)=0,"-",VLOOKUP($AU341,'FE Source'!$A:$W,3,FALSE))</f>
        <v>-8.14</v>
      </c>
      <c r="X341" s="618">
        <f>IF(VLOOKUP($AU341,'FE Source'!$A:$W,4,FALSE)=0,"-",VLOOKUP($AU341,'FE Source'!$A:$W,4,FALSE))</f>
        <v>6.16</v>
      </c>
      <c r="Y341" s="618">
        <f>IF(VLOOKUP($AU341,'FE Source'!$A:$W,5,FALSE)=0,"-",VLOOKUP($AU341,'FE Source'!$A:$W,5,FALSE))</f>
        <v>-9.24</v>
      </c>
      <c r="Z341" s="618">
        <f>IF(VLOOKUP($AU341,'FE Source'!$A:$W,6,FALSE)=0,"-",VLOOKUP($AU341,'FE Source'!$A:$W,6,FALSE))</f>
        <v>-0.32</v>
      </c>
      <c r="AA341" s="618">
        <f>IF(VLOOKUP($AU341,'FE Source'!$A:$W,7,FALSE)=0,"-",VLOOKUP($AU341,'FE Source'!$A:$W,7,FALSE))</f>
        <v>4.12</v>
      </c>
      <c r="AB341" s="618">
        <f>IF(VLOOKUP($AU341,'FE Source'!$A:$W,8,FALSE)=0,"-",VLOOKUP($AU341,'FE Source'!$A:$W,8,FALSE))</f>
        <v>14.4</v>
      </c>
      <c r="AC341" s="623">
        <f>IF(VLOOKUP($AU341,'FE Source'!$A:$W,9,FALSE)=0,"-",VLOOKUP($AU341,'FE Source'!$A:$W,9,FALSE))</f>
        <v>5.88</v>
      </c>
      <c r="AD341" s="147">
        <f>IF(VLOOKUP($AU341,'FE Source'!$A:$W,10,FALSE)=0,"-",VLOOKUP($AU341,'FE Source'!$A:$W,10,FALSE))</f>
        <v>1.37</v>
      </c>
      <c r="AE341" s="82">
        <f>IF(VLOOKUP($AU341,'FE Source'!$A:$W,11,FALSE)=0,"-",VLOOKUP($AU341,'FE Source'!$A:$W,11,FALSE))</f>
        <v>17.38</v>
      </c>
      <c r="AF341" s="82">
        <f>IF(VLOOKUP($AU341,'FE Source'!$A:$W,12,FALSE)=0,"-",VLOOKUP($AU341,'FE Source'!$A:$W,12,FALSE))</f>
        <v>0.09</v>
      </c>
      <c r="AG341" s="130">
        <f>IF(VLOOKUP($AU341,'FE Source'!$A:$W,14,FALSE)=0,"-",VLOOKUP($AU341,'FE Source'!$A:$W,14,FALSE))</f>
        <v>-12.78</v>
      </c>
      <c r="AH341" s="173">
        <f>IF(VLOOKUP($AU341,'FE Source'!$A:$DJ,33,FALSE)=0,"-",VLOOKUP($AU341,'FE Source'!$A:$DJ,33,FALSE))</f>
        <v>180.26</v>
      </c>
      <c r="AI341" s="203">
        <f>IF(VLOOKUP($AU341,'FE Source'!$A:$Y,20,FALSE)=0,"-",VLOOKUP($AU341,'FE Source'!$A:$Y,20,FALSE))</f>
        <v>140.80000000000001</v>
      </c>
      <c r="AJ341" s="257">
        <f>IF(VLOOKUP($AU341,'FE Source'!$A:$DJ,34,FALSE)=0,"-",VLOOKUP($AU341,'FE Source'!$A:$DJ,34,FALSE))</f>
        <v>161.97</v>
      </c>
      <c r="AK341" s="257">
        <f>IF(VLOOKUP($AU341,'FE Source'!$A:$DJ,35,FALSE)=0,"-",VLOOKUP($AU341,'FE Source'!$A:$DJ,35,FALSE))</f>
        <v>255.5</v>
      </c>
      <c r="AL341" s="326">
        <f>IF(VLOOKUP($AU341,'FE Source'!$A:$Y,19,FALSE)=0,"-",VLOOKUP($AU341,'FE Source'!$A:$Y,19,FALSE))</f>
        <v>134.9</v>
      </c>
      <c r="AM341" s="259">
        <f>IF(VLOOKUP($AU341,'FE Source'!$A:$DJ,36,FALSE)=0,"-",VLOOKUP($AU341,'FE Source'!$A:$DJ,36,FALSE))</f>
        <v>108.21</v>
      </c>
      <c r="AN341" s="165">
        <f>IF(VLOOKUP($AU341,'FE Source'!$A:$W,13,FALSE)=0,"-",VLOOKUP($AU341,'FE Source'!$A:$W,13,FALSE))</f>
        <v>7207.4</v>
      </c>
      <c r="AO341" s="198" t="str">
        <f>IF(J341="no","-",IF(VLOOKUP($AU341,'FE Source'!$A:$W,15,FALSE)=0,"-",VLOOKUP($AU341,'FE Source'!$A:$W,15,FALSE)))</f>
        <v>-</v>
      </c>
      <c r="AP341" s="201" t="str">
        <f>IF(AO341="-","-",IF(VLOOKUP($AU341,'FE Source'!$A:$Z,21,FALSE)=0,"-",IF(VLOOKUP($AU341,'FE Source'!$A:$Z,21,FALSE)=2,"Semi-Annual",IF(VLOOKUP($AU341,'FE Source'!$A:$Z,21,FALSE)=4,"Quarterly",IF(VLOOKUP($AU341,'FE Source'!$A:$Z,21,FALSE)=12,"Monthly","Annual")))))</f>
        <v>-</v>
      </c>
      <c r="AQ341" s="170">
        <f t="array" ref="AQ341">IF(VLOOKUP($AU341,'FE Source'!$A:$W,16,FALSE)=0,"-",VLOOKUP($AU341,'FE Source'!$A:$W,16,FALSE))</f>
        <v>0.44</v>
      </c>
      <c r="AR341" s="166" t="str">
        <f>IF(VLOOKUP($AU341,'FE Source'!$A:$W,17,FALSE)=0,"-",VLOOKUP($AU341,'FE Source'!$A:$W,17,FALSE))</f>
        <v>Gold</v>
      </c>
      <c r="AS341" s="170">
        <f>IF(VLOOKUP($AU341,'FE Source'!$AN:$AS,4,FALSE)="",VLOOKUP($AU341,'FE Source'!$AN:$AS,3,FALSE),VLOOKUP($AU341,'FE Source'!$AN:$AS,4,FALSE))</f>
        <v>31.56</v>
      </c>
      <c r="AT341" s="181">
        <f>IF(VLOOKUP($AU341,'FE Source'!$AN:$AS,5,FALSE)=0,"-",VLOOKUP($AU341,'FE Source'!$AN:$AS,5,FALSE))</f>
        <v>45783</v>
      </c>
      <c r="AU341" s="163" t="s">
        <v>4881</v>
      </c>
      <c r="AV341" s="3"/>
      <c r="BE341" s="219">
        <f>IF(VLOOKUP($AU341,'FE Source'!$A:$AK,22,FALSE)=0,"-",VLOOKUP($AU341,'FE Source'!$A:$AK,22,FALSE))</f>
        <v>2.63</v>
      </c>
      <c r="BF341" s="219">
        <f>IF(VLOOKUP($AU341,'FE Source'!$A:$AK,23,FALSE)=0,"-",VLOOKUP($AU341,'FE Source'!$A:$AK,23,FALSE))</f>
        <v>19.43</v>
      </c>
      <c r="BG341" s="219">
        <f>IF(VLOOKUP($AU341,'FE Source'!$A:$AK,24,FALSE)=0,"-",VLOOKUP($AU341,'FE Source'!$A:$AK,24,FALSE))</f>
        <v>9.31</v>
      </c>
      <c r="BH341" s="219">
        <f>IF(VLOOKUP($AU341,'FE Source'!$A:$AK,25,FALSE)=0,"-",VLOOKUP($AU341,'FE Source'!$A:$AK,25,FALSE))</f>
        <v>-18.18</v>
      </c>
      <c r="BI341" s="219">
        <f>IF(VLOOKUP($AU341,'FE Source'!$A:$AK,26,FALSE)=0,"-",VLOOKUP($AU341,'FE Source'!$A:$AK,26,FALSE))</f>
        <v>19.88</v>
      </c>
      <c r="BJ341" s="219">
        <f>IF(VLOOKUP($AU341,'FE Source'!$A:$AK,27,FALSE)=0,"-",VLOOKUP($AU341,'FE Source'!$A:$AK,27,FALSE))</f>
        <v>1.72</v>
      </c>
      <c r="BK341" s="219">
        <f>IF(VLOOKUP($AU341,'FE Source'!$A:$AK,28,FALSE)=0,"-",VLOOKUP($AU341,'FE Source'!$A:$AK,28,FALSE))</f>
        <v>29.05</v>
      </c>
      <c r="BL341" s="219">
        <f>IF(VLOOKUP($AU341,'FE Source'!$A:$AK,29,FALSE)=0,"-",VLOOKUP($AU341,'FE Source'!$A:$AK,29,FALSE))</f>
        <v>-9.65</v>
      </c>
      <c r="BM341" s="219">
        <f>IF(VLOOKUP($AU341,'FE Source'!$A:$AK,30,FALSE)=0,"-",VLOOKUP($AU341,'FE Source'!$A:$AK,30,FALSE))</f>
        <v>14.27</v>
      </c>
      <c r="BN341" t="str">
        <f>IF(VLOOKUP($AU341,'FE Source'!$A:$AK,31,FALSE)="No Specified Index","-",IF(VLOOKUP($AU341,'FE Source'!$A:$AK,31,FALSE)=0,"-",VLOOKUP($AU341,'FE Source'!$A:$AK,31,FALSE)))</f>
        <v>MSCI World SMID Value Index</v>
      </c>
      <c r="BO341" s="217">
        <f>IF(VLOOKUP($AU341,'FE Source'!$A:$AK,32,FALSE)=0,"-",VLOOKUP($AU341,'FE Source'!$A:$AK,32,FALSE))</f>
        <v>39696</v>
      </c>
      <c r="BP341" s="18">
        <f>IF(VLOOKUP($AU341,'FE Source'!$AZ:$BC,2,FALSE)=0,"-",VLOOKUP($AU341,'FE Source'!$AZ:$BC,2,FALSE))</f>
        <v>-1.67</v>
      </c>
      <c r="BQ341" s="18">
        <f>IF(VLOOKUP($AU341,'FE Source'!$AZ:$BC,3,FALSE)=0,"-",VLOOKUP($AU341,'FE Source'!$AZ:$BC,3,FALSE))</f>
        <v>-8.2100000000000009</v>
      </c>
      <c r="BR341" s="18" t="str">
        <f>IF(VLOOKUP($AU341,'FE Source'!$AZ:$BC,4,FALSE)=0,"-",VLOOKUP($AU341,'FE Source'!$AZ:$BC,4,FALSE))</f>
        <v>-</v>
      </c>
    </row>
    <row r="342" spans="1:70" ht="15" customHeight="1">
      <c r="A342" s="3"/>
      <c r="B342" s="159" t="str">
        <f>INDEX('UT - Retail'!$A$7:$A$1409,MATCH(AU342,'UT - Retail'!$U$7:$U$1409,0),1)</f>
        <v xml:space="preserve">Dimensional Fund Advisors </v>
      </c>
      <c r="C342" s="710" t="str">
        <f>INDEX('UT - Retail'!$B$7:$B$1409,MATCH(AU342,'UT - Retail'!$U$7:$U$1409,0),1)</f>
        <v>Dimensional Global Targeted Value DIS USD</v>
      </c>
      <c r="D342" s="711"/>
      <c r="E342" s="147" t="str">
        <f>VLOOKUP(C342,'UT - Retail'!$B:$K,8,FALSE)</f>
        <v>Equities</v>
      </c>
      <c r="F342" s="82" t="str">
        <f>VLOOKUP(C342,'UT - Retail'!$B:$K,9,FALSE)</f>
        <v>Global</v>
      </c>
      <c r="G342" s="82" t="str">
        <f>VLOOKUP(C342,'UT - Retail'!$B:$K,10,FALSE)</f>
        <v>General</v>
      </c>
      <c r="H342" s="82" t="str">
        <f>VLOOKUP(C342,'UT - Retail'!$B:$N,13,FALSE)</f>
        <v>No</v>
      </c>
      <c r="I342" s="82" t="str">
        <f>VLOOKUP(C342,'UT - Retail'!$B:$Q,14,FALSE)</f>
        <v>No</v>
      </c>
      <c r="J342" s="82" t="str">
        <f>VLOOKUP(C342,'UT - Retail'!$B:$Q,11,FALSE)</f>
        <v>No</v>
      </c>
      <c r="K342" s="130" t="str">
        <f>VLOOKUP(C342,'UT - Retail'!$B:$P,15,FALSE)</f>
        <v>No</v>
      </c>
      <c r="L342" s="82" t="str">
        <f>VLOOKUP(C342,'UT - Retail'!$B:$Q,16,FALSE)</f>
        <v>iFast</v>
      </c>
      <c r="M342" s="173" t="str">
        <f>VLOOKUP(C342,'UT - Retail'!$B:$K,6,FALSE)</f>
        <v>USD</v>
      </c>
      <c r="N342" s="173" t="str">
        <f>IFERROR(IF(MATCH(C342,'Portfolio Construction'!$AL:$AL,0),"Yes","No"),"No")</f>
        <v>No</v>
      </c>
      <c r="O342" s="173" t="str">
        <f>IFERROR(IF(MATCH(C342,'Portfolio Construction'!$AN:$AN,0),"Yes","No"),"No")</f>
        <v>No</v>
      </c>
      <c r="P342" s="173" t="str">
        <f>IFERROR(IF(MATCH(C342,'Portfolio Construction'!$AP:$AP,0),"Yes","No"),"No")</f>
        <v>No</v>
      </c>
      <c r="Q342" s="173" t="str">
        <f>IFERROR(IF(MATCH(C342,'Portfolio Construction'!$AR:$AR,0),"Yes","No"),"No")</f>
        <v>No</v>
      </c>
      <c r="R342" s="173" t="str">
        <f>IFERROR(IF(MATCH(C342,'Portfolio Construction'!$AT:$AT,0),"Yes","No"),"No")</f>
        <v>No</v>
      </c>
      <c r="S342" s="173" t="str">
        <f>IFERROR(IF(MATCH(C342,'Portfolio Construction'!$AV:$AV,0),"Yes","No"),"No")</f>
        <v>No</v>
      </c>
      <c r="T342" s="173" t="str">
        <f>IFERROR(IF(MATCH(C342,'Portfolio Construction'!$AX:$AX,0),"Yes","No"),"No")</f>
        <v>No</v>
      </c>
      <c r="U342" s="173" t="str">
        <f>IFERROR(IF(MATCH(C342,'Portfolio Construction'!$AZ:$AZ,0),"Yes","No"),"No")</f>
        <v>No</v>
      </c>
      <c r="V342" s="173" t="str">
        <f>IFERROR(IF(MATCH(C342,'Portfolio Construction'!$BB:$BB,0),"Yes","No"),"No")</f>
        <v>No</v>
      </c>
      <c r="W342" s="619">
        <f>IF(VLOOKUP($AU342,'FE Source'!$A:$W,3,FALSE)=0,"-",VLOOKUP($AU342,'FE Source'!$A:$W,3,FALSE))</f>
        <v>-8.02</v>
      </c>
      <c r="X342" s="618">
        <f>IF(VLOOKUP($AU342,'FE Source'!$A:$W,4,FALSE)=0,"-",VLOOKUP($AU342,'FE Source'!$A:$W,4,FALSE))</f>
        <v>6.32</v>
      </c>
      <c r="Y342" s="618">
        <f>IF(VLOOKUP($AU342,'FE Source'!$A:$W,5,FALSE)=0,"-",VLOOKUP($AU342,'FE Source'!$A:$W,5,FALSE))</f>
        <v>-9.52</v>
      </c>
      <c r="Z342" s="618">
        <f>IF(VLOOKUP($AU342,'FE Source'!$A:$W,6,FALSE)=0,"-",VLOOKUP($AU342,'FE Source'!$A:$W,6,FALSE))</f>
        <v>-0.69</v>
      </c>
      <c r="AA342" s="618">
        <f>IF(VLOOKUP($AU342,'FE Source'!$A:$W,7,FALSE)=0,"-",VLOOKUP($AU342,'FE Source'!$A:$W,7,FALSE))</f>
        <v>4.04</v>
      </c>
      <c r="AB342" s="618">
        <f>IF(VLOOKUP($AU342,'FE Source'!$A:$W,8,FALSE)=0,"-",VLOOKUP($AU342,'FE Source'!$A:$W,8,FALSE))</f>
        <v>14.37</v>
      </c>
      <c r="AC342" s="623">
        <f>IF(VLOOKUP($AU342,'FE Source'!$A:$W,9,FALSE)=0,"-",VLOOKUP($AU342,'FE Source'!$A:$W,9,FALSE))</f>
        <v>5.84</v>
      </c>
      <c r="AD342" s="147">
        <f>IF(VLOOKUP($AU342,'FE Source'!$A:$W,10,FALSE)=0,"-",VLOOKUP($AU342,'FE Source'!$A:$W,10,FALSE))</f>
        <v>1.37</v>
      </c>
      <c r="AE342" s="82">
        <f>IF(VLOOKUP($AU342,'FE Source'!$A:$W,11,FALSE)=0,"-",VLOOKUP($AU342,'FE Source'!$A:$W,11,FALSE))</f>
        <v>17.260000000000002</v>
      </c>
      <c r="AF342" s="130">
        <f>IF(VLOOKUP($AU342,'FE Source'!$A:$W,12,FALSE)=0,"-",VLOOKUP($AU342,'FE Source'!$A:$W,12,FALSE))</f>
        <v>0.08</v>
      </c>
      <c r="AG342" s="130">
        <f>IF(VLOOKUP($AU342,'FE Source'!$A:$W,14,FALSE)=0,"-",VLOOKUP($AU342,'FE Source'!$A:$W,14,FALSE))</f>
        <v>-12.75</v>
      </c>
      <c r="AH342" s="173">
        <f>IF(VLOOKUP($AU342,'FE Source'!$A:$DJ,33,FALSE)=0,"-",VLOOKUP($AU342,'FE Source'!$A:$DJ,33,FALSE))</f>
        <v>185.99</v>
      </c>
      <c r="AI342" s="203">
        <f>IF(VLOOKUP($AU342,'FE Source'!$A:$Y,20,FALSE)=0,"-",VLOOKUP($AU342,'FE Source'!$A:$Y,20,FALSE))</f>
        <v>143.63</v>
      </c>
      <c r="AJ342" s="257">
        <f>IF(VLOOKUP($AU342,'FE Source'!$A:$DJ,34,FALSE)=0,"-",VLOOKUP($AU342,'FE Source'!$A:$DJ,34,FALSE))</f>
        <v>162.19999999999999</v>
      </c>
      <c r="AK342" s="257">
        <f>IF(VLOOKUP($AU342,'FE Source'!$A:$DJ,35,FALSE)=0,"-",VLOOKUP($AU342,'FE Source'!$A:$DJ,35,FALSE))</f>
        <v>262.55</v>
      </c>
      <c r="AL342" s="326">
        <f>IF(VLOOKUP($AU342,'FE Source'!$A:$Y,19,FALSE)=0,"-",VLOOKUP($AU342,'FE Source'!$A:$Y,19,FALSE))</f>
        <v>137.38</v>
      </c>
      <c r="AM342" s="259">
        <f>IF(VLOOKUP($AU342,'FE Source'!$A:$DJ,36,FALSE)=0,"-",VLOOKUP($AU342,'FE Source'!$A:$DJ,36,FALSE))</f>
        <v>108.4</v>
      </c>
      <c r="AN342" s="165">
        <f>IF(VLOOKUP($AU342,'FE Source'!$A:$W,13,FALSE)=0,"-",VLOOKUP($AU342,'FE Source'!$A:$W,13,FALSE))</f>
        <v>7207.4</v>
      </c>
      <c r="AO342" s="198" t="str">
        <f>IF(J342="no","-",IF(VLOOKUP($AU342,'FE Source'!$A:$W,15,FALSE)=0,"-",VLOOKUP($AU342,'FE Source'!$A:$W,15,FALSE)))</f>
        <v>-</v>
      </c>
      <c r="AP342" s="201" t="str">
        <f>IF(AO342="-","-",IF(VLOOKUP($AU342,'FE Source'!$A:$Z,21,FALSE)=0,"-",IF(VLOOKUP($AU342,'FE Source'!$A:$Z,21,FALSE)=2,"Semi-Annual",IF(VLOOKUP($AU342,'FE Source'!$A:$Z,21,FALSE)=4,"Quarterly",IF(VLOOKUP($AU342,'FE Source'!$A:$Z,21,FALSE)=12,"Monthly","Annual")))))</f>
        <v>-</v>
      </c>
      <c r="AQ342" s="170">
        <f t="array" ref="AQ342">IF(VLOOKUP($AU342,'FE Source'!$A:$W,16,FALSE)=0,"-",VLOOKUP($AU342,'FE Source'!$A:$W,16,FALSE))</f>
        <v>0.44</v>
      </c>
      <c r="AR342" s="166" t="str">
        <f>IF(VLOOKUP($AU342,'FE Source'!$A:$W,17,FALSE)=0,"-",VLOOKUP($AU342,'FE Source'!$A:$W,17,FALSE))</f>
        <v>Gold</v>
      </c>
      <c r="AS342" s="170">
        <f>IF(VLOOKUP($AU342,'FE Source'!$AN:$AS,4,FALSE)="",VLOOKUP($AU342,'FE Source'!$AN:$AS,3,FALSE),VLOOKUP($AU342,'FE Source'!$AN:$AS,4,FALSE))</f>
        <v>24.62</v>
      </c>
      <c r="AT342" s="181">
        <f>IF(VLOOKUP($AU342,'FE Source'!$AN:$AS,5,FALSE)=0,"-",VLOOKUP($AU342,'FE Source'!$AN:$AS,5,FALSE))</f>
        <v>45783</v>
      </c>
      <c r="AU342" s="177" t="s">
        <v>4882</v>
      </c>
      <c r="BE342" s="219">
        <f>IF(VLOOKUP($AU342,'FE Source'!$A:$AK,22,FALSE)=0,"-",VLOOKUP($AU342,'FE Source'!$A:$AK,22,FALSE))</f>
        <v>2.74</v>
      </c>
      <c r="BF342" s="219">
        <f>IF(VLOOKUP($AU342,'FE Source'!$A:$AK,23,FALSE)=0,"-",VLOOKUP($AU342,'FE Source'!$A:$AK,23,FALSE))</f>
        <v>19.09</v>
      </c>
      <c r="BG342" s="219">
        <f>IF(VLOOKUP($AU342,'FE Source'!$A:$AK,24,FALSE)=0,"-",VLOOKUP($AU342,'FE Source'!$A:$AK,24,FALSE))</f>
        <v>9.35</v>
      </c>
      <c r="BH342" s="219">
        <f>IF(VLOOKUP($AU342,'FE Source'!$A:$AK,25,FALSE)=0,"-",VLOOKUP($AU342,'FE Source'!$A:$AK,25,FALSE))</f>
        <v>-17.940000000000001</v>
      </c>
      <c r="BI342" s="219">
        <f>IF(VLOOKUP($AU342,'FE Source'!$A:$AK,26,FALSE)=0,"-",VLOOKUP($AU342,'FE Source'!$A:$AK,26,FALSE))</f>
        <v>19.79</v>
      </c>
      <c r="BJ342" s="219">
        <f>IF(VLOOKUP($AU342,'FE Source'!$A:$AK,27,FALSE)=0,"-",VLOOKUP($AU342,'FE Source'!$A:$AK,27,FALSE))</f>
        <v>1.76</v>
      </c>
      <c r="BK342" s="219">
        <f>IF(VLOOKUP($AU342,'FE Source'!$A:$AK,28,FALSE)=0,"-",VLOOKUP($AU342,'FE Source'!$A:$AK,28,FALSE))</f>
        <v>28.89</v>
      </c>
      <c r="BL342" s="219">
        <f>IF(VLOOKUP($AU342,'FE Source'!$A:$AK,29,FALSE)=0,"-",VLOOKUP($AU342,'FE Source'!$A:$AK,29,FALSE))</f>
        <v>-9.14</v>
      </c>
      <c r="BM342" s="219">
        <f>IF(VLOOKUP($AU342,'FE Source'!$A:$AK,30,FALSE)=0,"-",VLOOKUP($AU342,'FE Source'!$A:$AK,30,FALSE))</f>
        <v>13.72</v>
      </c>
      <c r="BN342" t="str">
        <f>IF(VLOOKUP($AU342,'FE Source'!$A:$AK,31,FALSE)="No Specified Index","-",IF(VLOOKUP($AU342,'FE Source'!$A:$AK,31,FALSE)=0,"-",VLOOKUP($AU342,'FE Source'!$A:$AK,31,FALSE)))</f>
        <v>MSCI World SMID Value Index</v>
      </c>
      <c r="BO342" s="217">
        <f>IF(VLOOKUP($AU342,'FE Source'!$A:$AK,32,FALSE)=0,"-",VLOOKUP($AU342,'FE Source'!$A:$AK,32,FALSE))</f>
        <v>40879</v>
      </c>
      <c r="BP342" s="18">
        <f>IF(VLOOKUP($AU342,'FE Source'!$AZ:$BC,2,FALSE)=0,"-",VLOOKUP($AU342,'FE Source'!$AZ:$BC,2,FALSE))</f>
        <v>-1.57</v>
      </c>
      <c r="BQ342" s="18" t="str">
        <f>IF(VLOOKUP($AU342,'FE Source'!$AZ:$BC,3,FALSE)=0,"-",VLOOKUP($AU342,'FE Source'!$AZ:$BC,3,FALSE))</f>
        <v>-</v>
      </c>
      <c r="BR342" s="18" t="str">
        <f>IF(VLOOKUP($AU342,'FE Source'!$AZ:$BC,4,FALSE)=0,"-",VLOOKUP($AU342,'FE Source'!$AZ:$BC,4,FALSE))</f>
        <v>-</v>
      </c>
    </row>
    <row r="343" spans="1:70" ht="15" customHeight="1">
      <c r="A343" s="3"/>
      <c r="B343" s="159" t="str">
        <f>INDEX('UT - Retail'!$A$7:$A$1409,MATCH(AU343,'UT - Retail'!$U$7:$U$1409,0),1)</f>
        <v xml:space="preserve">Dimensional Fund Advisors </v>
      </c>
      <c r="C343" s="710" t="str">
        <f>INDEX('UT - Retail'!$B$7:$B$1409,MATCH(AU343,'UT - Retail'!$U$7:$U$1409,0),1)</f>
        <v>Dimensional Pacific Basin Small Companies Acc GBP</v>
      </c>
      <c r="D343" s="711"/>
      <c r="E343" s="147" t="str">
        <f>VLOOKUP(C343,'UT - Retail'!$B:$K,8,FALSE)</f>
        <v>Equities</v>
      </c>
      <c r="F343" s="82" t="str">
        <f>VLOOKUP(C343,'UT - Retail'!$B:$K,9,FALSE)</f>
        <v>Asia Pacific ex-Japan</v>
      </c>
      <c r="G343" s="82" t="str">
        <f>VLOOKUP(C343,'UT - Retail'!$B:$K,10,FALSE)</f>
        <v>Small to Medium Companies</v>
      </c>
      <c r="H343" s="82" t="str">
        <f>VLOOKUP(C343,'UT - Retail'!$B:$N,13,FALSE)</f>
        <v>No</v>
      </c>
      <c r="I343" s="82" t="str">
        <f>VLOOKUP(C343,'UT - Retail'!$B:$Q,14,FALSE)</f>
        <v>No</v>
      </c>
      <c r="J343" s="82" t="str">
        <f>VLOOKUP(C343,'UT - Retail'!$B:$Q,11,FALSE)</f>
        <v>No</v>
      </c>
      <c r="K343" s="130" t="str">
        <f>VLOOKUP(C343,'UT - Retail'!$B:$P,15,FALSE)</f>
        <v>No</v>
      </c>
      <c r="L343" s="82" t="str">
        <f>VLOOKUP(C343,'UT - Retail'!$B:$Q,16,FALSE)</f>
        <v>iFast</v>
      </c>
      <c r="M343" s="173" t="str">
        <f>VLOOKUP(C343,'UT - Retail'!$B:$K,6,FALSE)</f>
        <v>GBP</v>
      </c>
      <c r="N343" s="173" t="str">
        <f>IFERROR(IF(MATCH(C343,'Portfolio Construction'!$AL:$AL,0),"Yes","No"),"No")</f>
        <v>No</v>
      </c>
      <c r="O343" s="173" t="str">
        <f>IFERROR(IF(MATCH(C343,'Portfolio Construction'!$AN:$AN,0),"Yes","No"),"No")</f>
        <v>No</v>
      </c>
      <c r="P343" s="173" t="str">
        <f>IFERROR(IF(MATCH(C343,'Portfolio Construction'!$AP:$AP,0),"Yes","No"),"No")</f>
        <v>No</v>
      </c>
      <c r="Q343" s="173" t="str">
        <f>IFERROR(IF(MATCH(C343,'Portfolio Construction'!$AR:$AR,0),"Yes","No"),"No")</f>
        <v>No</v>
      </c>
      <c r="R343" s="173" t="str">
        <f>IFERROR(IF(MATCH(C343,'Portfolio Construction'!$AT:$AT,0),"Yes","No"),"No")</f>
        <v>No</v>
      </c>
      <c r="S343" s="173" t="str">
        <f>IFERROR(IF(MATCH(C343,'Portfolio Construction'!$AV:$AV,0),"Yes","No"),"No")</f>
        <v>No</v>
      </c>
      <c r="T343" s="173" t="str">
        <f>IFERROR(IF(MATCH(C343,'Portfolio Construction'!$AX:$AX,0),"Yes","No"),"No")</f>
        <v>No</v>
      </c>
      <c r="U343" s="173" t="str">
        <f>IFERROR(IF(MATCH(C343,'Portfolio Construction'!$AZ:$AZ,0),"Yes","No"),"No")</f>
        <v>No</v>
      </c>
      <c r="V343" s="173" t="str">
        <f>IFERROR(IF(MATCH(C343,'Portfolio Construction'!$BB:$BB,0),"Yes","No"),"No")</f>
        <v>No</v>
      </c>
      <c r="W343" s="619">
        <f>IF(VLOOKUP($AU343,'FE Source'!$A:$W,3,FALSE)=0,"-",VLOOKUP($AU343,'FE Source'!$A:$W,3,FALSE))</f>
        <v>1.21</v>
      </c>
      <c r="X343" s="618">
        <f>IF(VLOOKUP($AU343,'FE Source'!$A:$W,4,FALSE)=0,"-",VLOOKUP($AU343,'FE Source'!$A:$W,4,FALSE))</f>
        <v>7.55</v>
      </c>
      <c r="Y343" s="618">
        <f>IF(VLOOKUP($AU343,'FE Source'!$A:$W,5,FALSE)=0,"-",VLOOKUP($AU343,'FE Source'!$A:$W,5,FALSE))</f>
        <v>0.71</v>
      </c>
      <c r="Z343" s="618">
        <f>IF(VLOOKUP($AU343,'FE Source'!$A:$W,6,FALSE)=0,"-",VLOOKUP($AU343,'FE Source'!$A:$W,6,FALSE))</f>
        <v>1.22</v>
      </c>
      <c r="AA343" s="618">
        <f>IF(VLOOKUP($AU343,'FE Source'!$A:$W,7,FALSE)=0,"-",VLOOKUP($AU343,'FE Source'!$A:$W,7,FALSE))</f>
        <v>3.69</v>
      </c>
      <c r="AB343" s="618">
        <f>IF(VLOOKUP($AU343,'FE Source'!$A:$W,8,FALSE)=0,"-",VLOOKUP($AU343,'FE Source'!$A:$W,8,FALSE))</f>
        <v>6.23</v>
      </c>
      <c r="AC343" s="623">
        <f>IF(VLOOKUP($AU343,'FE Source'!$A:$W,9,FALSE)=0,"-",VLOOKUP($AU343,'FE Source'!$A:$W,9,FALSE))</f>
        <v>4.3</v>
      </c>
      <c r="AD343" s="147">
        <f>IF(VLOOKUP($AU343,'FE Source'!$A:$W,10,FALSE)=0,"-",VLOOKUP($AU343,'FE Source'!$A:$W,10,FALSE))</f>
        <v>0.9</v>
      </c>
      <c r="AE343" s="82">
        <f>IF(VLOOKUP($AU343,'FE Source'!$A:$W,11,FALSE)=0,"-",VLOOKUP($AU343,'FE Source'!$A:$W,11,FALSE))</f>
        <v>11.46</v>
      </c>
      <c r="AF343" s="130">
        <f>IF(VLOOKUP($AU343,'FE Source'!$A:$W,12,FALSE)=0,"-",VLOOKUP($AU343,'FE Source'!$A:$W,12,FALSE))</f>
        <v>0.08</v>
      </c>
      <c r="AG343" s="130">
        <f>IF(VLOOKUP($AU343,'FE Source'!$A:$W,14,FALSE)=0,"-",VLOOKUP($AU343,'FE Source'!$A:$W,14,FALSE))</f>
        <v>-12.86</v>
      </c>
      <c r="AH343" s="173">
        <f>IF(VLOOKUP($AU343,'FE Source'!$A:$DJ,33,FALSE)=0,"-",VLOOKUP($AU343,'FE Source'!$A:$DJ,33,FALSE))</f>
        <v>39.770000000000003</v>
      </c>
      <c r="AI343" s="203">
        <f>IF(VLOOKUP($AU343,'FE Source'!$A:$Y,20,FALSE)=0,"-",VLOOKUP($AU343,'FE Source'!$A:$Y,20,FALSE))</f>
        <v>106.45</v>
      </c>
      <c r="AJ343" s="257">
        <f>IF(VLOOKUP($AU343,'FE Source'!$A:$DJ,34,FALSE)=0,"-",VLOOKUP($AU343,'FE Source'!$A:$DJ,34,FALSE))</f>
        <v>96.9</v>
      </c>
      <c r="AK343" s="257">
        <f>IF(VLOOKUP($AU343,'FE Source'!$A:$DJ,35,FALSE)=0,"-",VLOOKUP($AU343,'FE Source'!$A:$DJ,35,FALSE))</f>
        <v>11.49</v>
      </c>
      <c r="AL343" s="326">
        <f>IF(VLOOKUP($AU343,'FE Source'!$A:$Y,19,FALSE)=0,"-",VLOOKUP($AU343,'FE Source'!$A:$Y,19,FALSE))</f>
        <v>84.2</v>
      </c>
      <c r="AM343" s="259">
        <f>IF(VLOOKUP($AU343,'FE Source'!$A:$DJ,36,FALSE)=0,"-",VLOOKUP($AU343,'FE Source'!$A:$DJ,36,FALSE))</f>
        <v>78.03</v>
      </c>
      <c r="AN343" s="165">
        <f>IF(VLOOKUP($AU343,'FE Source'!$A:$W,13,FALSE)=0,"-",VLOOKUP($AU343,'FE Source'!$A:$W,13,FALSE))</f>
        <v>179.9</v>
      </c>
      <c r="AO343" s="198" t="str">
        <f>IF(J343="no","-",IF(VLOOKUP($AU343,'FE Source'!$A:$W,15,FALSE)=0,"-",VLOOKUP($AU343,'FE Source'!$A:$W,15,FALSE)))</f>
        <v>-</v>
      </c>
      <c r="AP343" s="201" t="str">
        <f>IF(AO343="-","-",IF(VLOOKUP($AU343,'FE Source'!$A:$Z,21,FALSE)=0,"-",IF(VLOOKUP($AU343,'FE Source'!$A:$Z,21,FALSE)=2,"Semi-Annual",IF(VLOOKUP($AU343,'FE Source'!$A:$Z,21,FALSE)=4,"Quarterly",IF(VLOOKUP($AU343,'FE Source'!$A:$Z,21,FALSE)=12,"Monthly","Annual")))))</f>
        <v>-</v>
      </c>
      <c r="AQ343" s="170">
        <f t="array" ref="AQ343">IF(VLOOKUP($AU343,'FE Source'!$A:$W,16,FALSE)=0,"-",VLOOKUP($AU343,'FE Source'!$A:$W,16,FALSE))</f>
        <v>0.5</v>
      </c>
      <c r="AR343" s="166" t="str">
        <f>IF(VLOOKUP($AU343,'FE Source'!$A:$W,17,FALSE)=0,"-",VLOOKUP($AU343,'FE Source'!$A:$W,17,FALSE))</f>
        <v>Gold</v>
      </c>
      <c r="AS343" s="170">
        <f>IF(VLOOKUP($AU343,'FE Source'!$AN:$AS,4,FALSE)="",VLOOKUP($AU343,'FE Source'!$AN:$AS,3,FALSE),VLOOKUP($AU343,'FE Source'!$AN:$AS,4,FALSE))</f>
        <v>38.31</v>
      </c>
      <c r="AT343" s="181">
        <f>IF(VLOOKUP($AU343,'FE Source'!$AN:$AS,5,FALSE)=0,"-",VLOOKUP($AU343,'FE Source'!$AN:$AS,5,FALSE))</f>
        <v>45779</v>
      </c>
      <c r="AU343" s="163" t="s">
        <v>4883</v>
      </c>
      <c r="BE343" s="219">
        <f>IF(VLOOKUP($AU343,'FE Source'!$A:$AK,22,FALSE)=0,"-",VLOOKUP($AU343,'FE Source'!$A:$AK,22,FALSE))</f>
        <v>13.62</v>
      </c>
      <c r="BF343" s="219">
        <f>IF(VLOOKUP($AU343,'FE Source'!$A:$AK,23,FALSE)=0,"-",VLOOKUP($AU343,'FE Source'!$A:$AK,23,FALSE))</f>
        <v>9.2200000000000006</v>
      </c>
      <c r="BG343" s="219">
        <f>IF(VLOOKUP($AU343,'FE Source'!$A:$AK,24,FALSE)=0,"-",VLOOKUP($AU343,'FE Source'!$A:$AK,24,FALSE))</f>
        <v>22.48</v>
      </c>
      <c r="BH343" s="219">
        <f>IF(VLOOKUP($AU343,'FE Source'!$A:$AK,25,FALSE)=0,"-",VLOOKUP($AU343,'FE Source'!$A:$AK,25,FALSE))</f>
        <v>-17.09</v>
      </c>
      <c r="BI343" s="219">
        <f>IF(VLOOKUP($AU343,'FE Source'!$A:$AK,26,FALSE)=0,"-",VLOOKUP($AU343,'FE Source'!$A:$AK,26,FALSE))</f>
        <v>15.09</v>
      </c>
      <c r="BJ343" s="219">
        <f>IF(VLOOKUP($AU343,'FE Source'!$A:$AK,27,FALSE)=0,"-",VLOOKUP($AU343,'FE Source'!$A:$AK,27,FALSE))</f>
        <v>8.91</v>
      </c>
      <c r="BK343" s="219">
        <f>IF(VLOOKUP($AU343,'FE Source'!$A:$AK,28,FALSE)=0,"-",VLOOKUP($AU343,'FE Source'!$A:$AK,28,FALSE))</f>
        <v>8.68</v>
      </c>
      <c r="BL343" s="219">
        <f>IF(VLOOKUP($AU343,'FE Source'!$A:$AK,29,FALSE)=0,"-",VLOOKUP($AU343,'FE Source'!$A:$AK,29,FALSE))</f>
        <v>-17.170000000000002</v>
      </c>
      <c r="BM343" s="219">
        <f>IF(VLOOKUP($AU343,'FE Source'!$A:$AK,30,FALSE)=0,"-",VLOOKUP($AU343,'FE Source'!$A:$AK,30,FALSE))</f>
        <v>13.3</v>
      </c>
      <c r="BN343" t="str">
        <f>IF(VLOOKUP($AU343,'FE Source'!$A:$AK,31,FALSE)="No Specified Index","-",IF(VLOOKUP($AU343,'FE Source'!$A:$AK,31,FALSE)=0,"-",VLOOKUP($AU343,'FE Source'!$A:$AK,31,FALSE)))</f>
        <v>MSCI Pacific Small Cap Index (net div.)</v>
      </c>
      <c r="BO343" s="217">
        <f>IF(VLOOKUP($AU343,'FE Source'!$A:$AK,32,FALSE)=0,"-",VLOOKUP($AU343,'FE Source'!$A:$AK,32,FALSE))</f>
        <v>38449</v>
      </c>
      <c r="BP343" s="18">
        <f>IF(VLOOKUP($AU343,'FE Source'!$AZ:$BC,2,FALSE)=0,"-",VLOOKUP($AU343,'FE Source'!$AZ:$BC,2,FALSE))</f>
        <v>-2.78</v>
      </c>
      <c r="BQ343" s="18">
        <f>IF(VLOOKUP($AU343,'FE Source'!$AZ:$BC,3,FALSE)=0,"-",VLOOKUP($AU343,'FE Source'!$AZ:$BC,3,FALSE))</f>
        <v>-5.68</v>
      </c>
      <c r="BR343" s="18">
        <f>IF(VLOOKUP($AU343,'FE Source'!$AZ:$BC,4,FALSE)=0,"-",VLOOKUP($AU343,'FE Source'!$AZ:$BC,4,FALSE))</f>
        <v>-4.28</v>
      </c>
    </row>
    <row r="344" spans="1:70" ht="15" customHeight="1">
      <c r="A344" s="3"/>
      <c r="B344" s="159" t="str">
        <f>INDEX('UT - Retail'!$A$7:$A$1409,MATCH(AU344,'UT - Retail'!$U$7:$U$1409,0),1)</f>
        <v xml:space="preserve">Dimensional Fund Advisors </v>
      </c>
      <c r="C344" s="717" t="str">
        <f>INDEX('UT - Retail'!$B$7:$B$1409,MATCH(AU344,'UT - Retail'!$U$7:$U$1409,0),1)</f>
        <v>Dimensional Pacific Basin Small Companies Acc SGD</v>
      </c>
      <c r="D344" s="718"/>
      <c r="E344" s="151" t="str">
        <f>VLOOKUP(C344,'UT - Retail'!$B:$K,8,FALSE)</f>
        <v>Equities</v>
      </c>
      <c r="F344" s="673" t="str">
        <f>VLOOKUP(C344,'UT - Retail'!$B:$K,9,FALSE)</f>
        <v>Asia Pacific ex-Japan</v>
      </c>
      <c r="G344" s="673" t="str">
        <f>VLOOKUP(C344,'UT - Retail'!$B:$K,10,FALSE)</f>
        <v>Small to Medium Companies</v>
      </c>
      <c r="H344" s="82" t="str">
        <f>VLOOKUP(C344,'UT - Retail'!$B:$N,13,FALSE)</f>
        <v>No</v>
      </c>
      <c r="I344" s="82" t="str">
        <f>VLOOKUP(C344,'UT - Retail'!$B:$Q,14,FALSE)</f>
        <v>No</v>
      </c>
      <c r="J344" s="673" t="str">
        <f>VLOOKUP(C344,'UT - Retail'!$B:$Q,11,FALSE)</f>
        <v>No</v>
      </c>
      <c r="K344" s="130" t="str">
        <f>VLOOKUP(C344,'UT - Retail'!$B:$P,15,FALSE)</f>
        <v>No</v>
      </c>
      <c r="L344" s="82" t="str">
        <f>VLOOKUP(C344,'UT - Retail'!$B:$Q,16,FALSE)</f>
        <v>Both</v>
      </c>
      <c r="M344" s="173" t="str">
        <f>VLOOKUP(C344,'UT - Retail'!$B:$K,6,FALSE)</f>
        <v>SGD</v>
      </c>
      <c r="N344" s="173" t="str">
        <f>IFERROR(IF(MATCH(C344,'Portfolio Construction'!$AL:$AL,0),"Yes","No"),"No")</f>
        <v>No</v>
      </c>
      <c r="O344" s="173" t="str">
        <f>IFERROR(IF(MATCH(C344,'Portfolio Construction'!$AN:$AN,0),"Yes","No"),"No")</f>
        <v>No</v>
      </c>
      <c r="P344" s="721" t="str">
        <f>IFERROR(IF(MATCH(C344,'Portfolio Construction'!$AP:$AP,0),"Yes","No"),"No")</f>
        <v>No</v>
      </c>
      <c r="Q344" s="721" t="str">
        <f>IFERROR(IF(MATCH(C344,'Portfolio Construction'!$AR:$AR,0),"Yes","No"),"No")</f>
        <v>No</v>
      </c>
      <c r="R344" s="721" t="str">
        <f>IFERROR(IF(MATCH(C344,'Portfolio Construction'!$AT:$AT,0),"Yes","No"),"No")</f>
        <v>No</v>
      </c>
      <c r="S344" s="721" t="str">
        <f>IFERROR(IF(MATCH(C344,'Portfolio Construction'!$AV:$AV,0),"Yes","No"),"No")</f>
        <v>No</v>
      </c>
      <c r="T344" s="721" t="str">
        <f>IFERROR(IF(MATCH(C344,'Portfolio Construction'!$AX:$AX,0),"Yes","No"),"No")</f>
        <v>No</v>
      </c>
      <c r="U344" s="721" t="str">
        <f>IFERROR(IF(MATCH(C344,'Portfolio Construction'!$AZ:$AZ,0),"Yes","No"),"No")</f>
        <v>No</v>
      </c>
      <c r="V344" s="721" t="str">
        <f>IFERROR(IF(MATCH(C344,'Portfolio Construction'!$BB:$BB,0),"Yes","No"),"No")</f>
        <v>No</v>
      </c>
      <c r="W344" s="619" t="e">
        <f>IF(VLOOKUP($AU344,'FE Source'!$A:$W,3,FALSE)=0,"-",VLOOKUP($AU344,'FE Source'!$A:$W,3,FALSE))</f>
        <v>#N/A</v>
      </c>
      <c r="X344" s="618" t="e">
        <f>IF(VLOOKUP($AU344,'FE Source'!$A:$W,4,FALSE)=0,"-",VLOOKUP($AU344,'FE Source'!$A:$W,4,FALSE))</f>
        <v>#N/A</v>
      </c>
      <c r="Y344" s="618" t="e">
        <f>IF(VLOOKUP($AU344,'FE Source'!$A:$W,5,FALSE)=0,"-",VLOOKUP($AU344,'FE Source'!$A:$W,5,FALSE))</f>
        <v>#N/A</v>
      </c>
      <c r="Z344" s="618" t="e">
        <f>IF(VLOOKUP($AU344,'FE Source'!$A:$W,6,FALSE)=0,"-",VLOOKUP($AU344,'FE Source'!$A:$W,6,FALSE))</f>
        <v>#N/A</v>
      </c>
      <c r="AA344" s="618" t="e">
        <f>IF(VLOOKUP($AU344,'FE Source'!$A:$W,7,FALSE)=0,"-",VLOOKUP($AU344,'FE Source'!$A:$W,7,FALSE))</f>
        <v>#N/A</v>
      </c>
      <c r="AB344" s="618" t="e">
        <f>IF(VLOOKUP($AU344,'FE Source'!$A:$W,8,FALSE)=0,"-",VLOOKUP($AU344,'FE Source'!$A:$W,8,FALSE))</f>
        <v>#N/A</v>
      </c>
      <c r="AC344" s="623" t="e">
        <f>IF(VLOOKUP($AU344,'FE Source'!$A:$W,9,FALSE)=0,"-",VLOOKUP($AU344,'FE Source'!$A:$W,9,FALSE))</f>
        <v>#N/A</v>
      </c>
      <c r="AD344" s="151" t="e">
        <f>IF(VLOOKUP($AU344,'FE Source'!$A:$W,10,FALSE)=0,"-",VLOOKUP($AU344,'FE Source'!$A:$W,10,FALSE))</f>
        <v>#N/A</v>
      </c>
      <c r="AE344" s="673" t="e">
        <f>IF(VLOOKUP($AU344,'FE Source'!$A:$W,11,FALSE)=0,"-",VLOOKUP($AU344,'FE Source'!$A:$W,11,FALSE))</f>
        <v>#N/A</v>
      </c>
      <c r="AF344" s="675" t="e">
        <f>IF(VLOOKUP($AU344,'FE Source'!$A:$W,12,FALSE)=0,"-",VLOOKUP($AU344,'FE Source'!$A:$W,12,FALSE))</f>
        <v>#N/A</v>
      </c>
      <c r="AG344" s="130" t="e">
        <f>IF(VLOOKUP($AU344,'FE Source'!$A:$W,14,FALSE)=0,"-",VLOOKUP($AU344,'FE Source'!$A:$W,14,FALSE))</f>
        <v>#N/A</v>
      </c>
      <c r="AH344" s="173" t="e">
        <f>IF(VLOOKUP($AU344,'FE Source'!$A:$DJ,33,FALSE)=0,"-",VLOOKUP($AU344,'FE Source'!$A:$DJ,33,FALSE))</f>
        <v>#N/A</v>
      </c>
      <c r="AI344" s="676" t="e">
        <f>IF(VLOOKUP($AU344,'FE Source'!$A:$Y,20,FALSE)=0,"-",VLOOKUP($AU344,'FE Source'!$A:$Y,20,FALSE))</f>
        <v>#N/A</v>
      </c>
      <c r="AJ344" s="257" t="e">
        <f>IF(VLOOKUP($AU344,'FE Source'!$A:$DJ,34,FALSE)=0,"-",VLOOKUP($AU344,'FE Source'!$A:$DJ,34,FALSE))</f>
        <v>#N/A</v>
      </c>
      <c r="AK344" s="257" t="e">
        <f>IF(VLOOKUP($AU344,'FE Source'!$A:$DJ,35,FALSE)=0,"-",VLOOKUP($AU344,'FE Source'!$A:$DJ,35,FALSE))</f>
        <v>#N/A</v>
      </c>
      <c r="AL344" s="677" t="e">
        <f>IF(VLOOKUP($AU344,'FE Source'!$A:$Y,19,FALSE)=0,"-",VLOOKUP($AU344,'FE Source'!$A:$Y,19,FALSE))</f>
        <v>#N/A</v>
      </c>
      <c r="AM344" s="259" t="e">
        <f>IF(VLOOKUP($AU344,'FE Source'!$A:$DJ,36,FALSE)=0,"-",VLOOKUP($AU344,'FE Source'!$A:$DJ,36,FALSE))</f>
        <v>#N/A</v>
      </c>
      <c r="AN344" s="678" t="e">
        <f>IF(VLOOKUP($AU344,'FE Source'!$A:$W,13,FALSE)=0,"-",VLOOKUP($AU344,'FE Source'!$A:$W,13,FALSE))</f>
        <v>#N/A</v>
      </c>
      <c r="AO344" s="681" t="str">
        <f>IF(J344="no","-",IF(VLOOKUP($AU344,'FE Source'!$A:$W,15,FALSE)=0,"-",VLOOKUP($AU344,'FE Source'!$A:$W,15,FALSE)))</f>
        <v>-</v>
      </c>
      <c r="AP344" s="682" t="str">
        <f>IF(AO344="-","-",IF(VLOOKUP($AU344,'FE Source'!$A:$Z,21,FALSE)=0,"-",IF(VLOOKUP($AU344,'FE Source'!$A:$Z,21,FALSE)=2,"Semi-Annual",IF(VLOOKUP($AU344,'FE Source'!$A:$Z,21,FALSE)=4,"Quarterly",IF(VLOOKUP($AU344,'FE Source'!$A:$Z,21,FALSE)=12,"Monthly","Annual")))))</f>
        <v>-</v>
      </c>
      <c r="AQ344" s="170" t="e">
        <f t="array" ref="AQ344">IF(VLOOKUP($AU344,'FE Source'!$A:$W,16,FALSE)=0,"-",VLOOKUP($AU344,'FE Source'!$A:$W,16,FALSE))</f>
        <v>#N/A</v>
      </c>
      <c r="AR344" s="683" t="e">
        <f>IF(VLOOKUP($AU344,'FE Source'!$A:$W,17,FALSE)=0,"-",VLOOKUP($AU344,'FE Source'!$A:$W,17,FALSE))</f>
        <v>#N/A</v>
      </c>
      <c r="AS344" s="172" t="e">
        <f>IF(VLOOKUP($AU344,'FE Source'!$AN:$AS,4,FALSE)="",VLOOKUP($AU344,'FE Source'!$AN:$AS,3,FALSE),VLOOKUP($AU344,'FE Source'!$AN:$AS,4,FALSE))</f>
        <v>#N/A</v>
      </c>
      <c r="AT344" s="667" t="e">
        <f>IF(VLOOKUP($AU344,'FE Source'!$AN:$AS,5,FALSE)=0,"-",VLOOKUP($AU344,'FE Source'!$AN:$AS,5,FALSE))</f>
        <v>#N/A</v>
      </c>
      <c r="AU344" s="163" t="s">
        <v>8240</v>
      </c>
      <c r="BE344" s="219" t="e">
        <f>IF(VLOOKUP($AU344,'FE Source'!$A:$AK,22,FALSE)=0,"-",VLOOKUP($AU344,'FE Source'!$A:$AK,22,FALSE))</f>
        <v>#N/A</v>
      </c>
      <c r="BF344" s="219" t="e">
        <f>IF(VLOOKUP($AU344,'FE Source'!$A:$AK,23,FALSE)=0,"-",VLOOKUP($AU344,'FE Source'!$A:$AK,23,FALSE))</f>
        <v>#N/A</v>
      </c>
      <c r="BG344" s="219" t="e">
        <f>IF(VLOOKUP($AU344,'FE Source'!$A:$AK,24,FALSE)=0,"-",VLOOKUP($AU344,'FE Source'!$A:$AK,24,FALSE))</f>
        <v>#N/A</v>
      </c>
      <c r="BH344" s="219" t="e">
        <f>IF(VLOOKUP($AU344,'FE Source'!$A:$AK,25,FALSE)=0,"-",VLOOKUP($AU344,'FE Source'!$A:$AK,25,FALSE))</f>
        <v>#N/A</v>
      </c>
      <c r="BI344" s="219" t="e">
        <f>IF(VLOOKUP($AU344,'FE Source'!$A:$AK,26,FALSE)=0,"-",VLOOKUP($AU344,'FE Source'!$A:$AK,26,FALSE))</f>
        <v>#N/A</v>
      </c>
      <c r="BJ344" s="219" t="e">
        <f>IF(VLOOKUP($AU344,'FE Source'!$A:$AK,27,FALSE)=0,"-",VLOOKUP($AU344,'FE Source'!$A:$AK,27,FALSE))</f>
        <v>#N/A</v>
      </c>
      <c r="BK344" s="219" t="e">
        <f>IF(VLOOKUP($AU344,'FE Source'!$A:$AK,28,FALSE)=0,"-",VLOOKUP($AU344,'FE Source'!$A:$AK,28,FALSE))</f>
        <v>#N/A</v>
      </c>
      <c r="BL344" s="219" t="e">
        <f>IF(VLOOKUP($AU344,'FE Source'!$A:$AK,29,FALSE)=0,"-",VLOOKUP($AU344,'FE Source'!$A:$AK,29,FALSE))</f>
        <v>#N/A</v>
      </c>
      <c r="BM344" s="219" t="e">
        <f>IF(VLOOKUP($AU344,'FE Source'!$A:$AK,30,FALSE)=0,"-",VLOOKUP($AU344,'FE Source'!$A:$AK,30,FALSE))</f>
        <v>#N/A</v>
      </c>
      <c r="BN344" t="e">
        <f>IF(VLOOKUP($AU344,'FE Source'!$A:$AK,31,FALSE)="No Specified Index","-",IF(VLOOKUP($AU344,'FE Source'!$A:$AK,31,FALSE)=0,"-",VLOOKUP($AU344,'FE Source'!$A:$AK,31,FALSE)))</f>
        <v>#N/A</v>
      </c>
      <c r="BO344" s="217" t="e">
        <f>IF(VLOOKUP($AU344,'FE Source'!$A:$AK,32,FALSE)=0,"-",VLOOKUP($AU344,'FE Source'!$A:$AK,32,FALSE))</f>
        <v>#N/A</v>
      </c>
      <c r="BP344" s="18" t="e">
        <f>IF(VLOOKUP($AU344,'FE Source'!$AZ:$BC,2,FALSE)=0,"-",VLOOKUP($AU344,'FE Source'!$AZ:$BC,2,FALSE))</f>
        <v>#N/A</v>
      </c>
      <c r="BQ344" s="18" t="e">
        <f>IF(VLOOKUP($AU344,'FE Source'!$AZ:$BC,3,FALSE)=0,"-",VLOOKUP($AU344,'FE Source'!$AZ:$BC,3,FALSE))</f>
        <v>#N/A</v>
      </c>
      <c r="BR344" s="18" t="e">
        <f>IF(VLOOKUP($AU344,'FE Source'!$AZ:$BC,4,FALSE)=0,"-",VLOOKUP($AU344,'FE Source'!$AZ:$BC,4,FALSE))</f>
        <v>#N/A</v>
      </c>
    </row>
    <row r="345" spans="1:70" ht="15" customHeight="1">
      <c r="A345" s="3"/>
      <c r="B345" s="159" t="str">
        <f>INDEX('UT - Retail'!$A$7:$A$1409,MATCH(AU345,'UT - Retail'!$U$7:$U$1409,0),1)</f>
        <v xml:space="preserve">Dimensional Fund Advisors </v>
      </c>
      <c r="C345" s="760" t="str">
        <f>INDEX('UT - Retail'!$B$7:$B$1409,MATCH(AU345,'UT - Retail'!$U$7:$U$1409,0),1)</f>
        <v>Dimensional Pacific Basin Small Companies Acc USD</v>
      </c>
      <c r="D345" s="766"/>
      <c r="E345" s="151" t="str">
        <f>VLOOKUP(C345,'UT - Retail'!$B:$K,8,FALSE)</f>
        <v>Equities</v>
      </c>
      <c r="F345" s="673" t="str">
        <f>VLOOKUP(C345,'UT - Retail'!$B:$K,9,FALSE)</f>
        <v>Asia Pacific ex-Japan</v>
      </c>
      <c r="G345" s="673" t="str">
        <f>VLOOKUP(C345,'UT - Retail'!$B:$K,10,FALSE)</f>
        <v>Small to Medium Companies</v>
      </c>
      <c r="H345" s="82" t="str">
        <f>VLOOKUP(C345,'UT - Retail'!$B:$N,13,FALSE)</f>
        <v>No</v>
      </c>
      <c r="I345" s="82" t="str">
        <f>VLOOKUP(C345,'UT - Retail'!$B:$Q,14,FALSE)</f>
        <v>No</v>
      </c>
      <c r="J345" s="673" t="str">
        <f>VLOOKUP(C345,'UT - Retail'!$B:$Q,11,FALSE)</f>
        <v>No</v>
      </c>
      <c r="K345" s="130" t="str">
        <f>VLOOKUP(C345,'UT - Retail'!$B:$P,15,FALSE)</f>
        <v>No</v>
      </c>
      <c r="L345" s="82" t="str">
        <f>VLOOKUP(C345,'UT - Retail'!$B:$Q,16,FALSE)</f>
        <v>Both</v>
      </c>
      <c r="M345" s="173" t="str">
        <f>VLOOKUP(C345,'UT - Retail'!$B:$K,6,FALSE)</f>
        <v>USD</v>
      </c>
      <c r="N345" s="173" t="str">
        <f>IFERROR(IF(MATCH(C345,'Portfolio Construction'!$AL:$AL,0),"Yes","No"),"No")</f>
        <v>No</v>
      </c>
      <c r="O345" s="173" t="str">
        <f>IFERROR(IF(MATCH(C345,'Portfolio Construction'!$AN:$AN,0),"Yes","No"),"No")</f>
        <v>No</v>
      </c>
      <c r="P345" s="721" t="str">
        <f>IFERROR(IF(MATCH(C345,'Portfolio Construction'!$AP:$AP,0),"Yes","No"),"No")</f>
        <v>No</v>
      </c>
      <c r="Q345" s="721" t="str">
        <f>IFERROR(IF(MATCH(C345,'Portfolio Construction'!$AR:$AR,0),"Yes","No"),"No")</f>
        <v>No</v>
      </c>
      <c r="R345" s="721" t="str">
        <f>IFERROR(IF(MATCH(C345,'Portfolio Construction'!$AT:$AT,0),"Yes","No"),"No")</f>
        <v>No</v>
      </c>
      <c r="S345" s="721" t="str">
        <f>IFERROR(IF(MATCH(C345,'Portfolio Construction'!$AV:$AV,0),"Yes","No"),"No")</f>
        <v>No</v>
      </c>
      <c r="T345" s="721" t="str">
        <f>IFERROR(IF(MATCH(C345,'Portfolio Construction'!$AX:$AX,0),"Yes","No"),"No")</f>
        <v>No</v>
      </c>
      <c r="U345" s="721" t="str">
        <f>IFERROR(IF(MATCH(C345,'Portfolio Construction'!$AZ:$AZ,0),"Yes","No"),"No")</f>
        <v>No</v>
      </c>
      <c r="V345" s="721" t="str">
        <f>IFERROR(IF(MATCH(C345,'Portfolio Construction'!$BB:$BB,0),"Yes","No"),"No")</f>
        <v>No</v>
      </c>
      <c r="W345" s="619">
        <f>IF(VLOOKUP($AU345,'FE Source'!$A:$W,3,FALSE)=0,"-",VLOOKUP($AU345,'FE Source'!$A:$W,3,FALSE))</f>
        <v>0.57999999999999996</v>
      </c>
      <c r="X345" s="618">
        <f>IF(VLOOKUP($AU345,'FE Source'!$A:$W,4,FALSE)=0,"-",VLOOKUP($AU345,'FE Source'!$A:$W,4,FALSE))</f>
        <v>7.72</v>
      </c>
      <c r="Y345" s="618">
        <f>IF(VLOOKUP($AU345,'FE Source'!$A:$W,5,FALSE)=0,"-",VLOOKUP($AU345,'FE Source'!$A:$W,5,FALSE))</f>
        <v>0.37</v>
      </c>
      <c r="Z345" s="618">
        <f>IF(VLOOKUP($AU345,'FE Source'!$A:$W,6,FALSE)=0,"-",VLOOKUP($AU345,'FE Source'!$A:$W,6,FALSE))</f>
        <v>0.46</v>
      </c>
      <c r="AA345" s="618">
        <f>IF(VLOOKUP($AU345,'FE Source'!$A:$W,7,FALSE)=0,"-",VLOOKUP($AU345,'FE Source'!$A:$W,7,FALSE))</f>
        <v>3.6</v>
      </c>
      <c r="AB345" s="618">
        <f>IF(VLOOKUP($AU345,'FE Source'!$A:$W,8,FALSE)=0,"-",VLOOKUP($AU345,'FE Source'!$A:$W,8,FALSE))</f>
        <v>6.19</v>
      </c>
      <c r="AC345" s="623">
        <f>IF(VLOOKUP($AU345,'FE Source'!$A:$W,9,FALSE)=0,"-",VLOOKUP($AU345,'FE Source'!$A:$W,9,FALSE))</f>
        <v>4.28</v>
      </c>
      <c r="AD345" s="151">
        <f>IF(VLOOKUP($AU345,'FE Source'!$A:$W,10,FALSE)=0,"-",VLOOKUP($AU345,'FE Source'!$A:$W,10,FALSE))</f>
        <v>0.94</v>
      </c>
      <c r="AE345" s="673">
        <f>IF(VLOOKUP($AU345,'FE Source'!$A:$W,11,FALSE)=0,"-",VLOOKUP($AU345,'FE Source'!$A:$W,11,FALSE))</f>
        <v>11.76</v>
      </c>
      <c r="AF345" s="675">
        <f>IF(VLOOKUP($AU345,'FE Source'!$A:$W,12,FALSE)=0,"-",VLOOKUP($AU345,'FE Source'!$A:$W,12,FALSE))</f>
        <v>0.06</v>
      </c>
      <c r="AG345" s="130">
        <f>IF(VLOOKUP($AU345,'FE Source'!$A:$W,14,FALSE)=0,"-",VLOOKUP($AU345,'FE Source'!$A:$W,14,FALSE))</f>
        <v>-13.41</v>
      </c>
      <c r="AH345" s="173">
        <f>IF(VLOOKUP($AU345,'FE Source'!$A:$DJ,33,FALSE)=0,"-",VLOOKUP($AU345,'FE Source'!$A:$DJ,33,FALSE))</f>
        <v>34.17</v>
      </c>
      <c r="AI345" s="676">
        <f>IF(VLOOKUP($AU345,'FE Source'!$A:$Y,20,FALSE)=0,"-",VLOOKUP($AU345,'FE Source'!$A:$Y,20,FALSE))</f>
        <v>108.4</v>
      </c>
      <c r="AJ345" s="257">
        <f>IF(VLOOKUP($AU345,'FE Source'!$A:$DJ,34,FALSE)=0,"-",VLOOKUP($AU345,'FE Source'!$A:$DJ,34,FALSE))</f>
        <v>97.81</v>
      </c>
      <c r="AK345" s="257">
        <f>IF(VLOOKUP($AU345,'FE Source'!$A:$DJ,35,FALSE)=0,"-",VLOOKUP($AU345,'FE Source'!$A:$DJ,35,FALSE))</f>
        <v>4.0599999999999996</v>
      </c>
      <c r="AL345" s="677">
        <f>IF(VLOOKUP($AU345,'FE Source'!$A:$Y,19,FALSE)=0,"-",VLOOKUP($AU345,'FE Source'!$A:$Y,19,FALSE))</f>
        <v>86.59</v>
      </c>
      <c r="AM345" s="259">
        <f>IF(VLOOKUP($AU345,'FE Source'!$A:$DJ,36,FALSE)=0,"-",VLOOKUP($AU345,'FE Source'!$A:$DJ,36,FALSE))</f>
        <v>78.84</v>
      </c>
      <c r="AN345" s="678">
        <f>IF(VLOOKUP($AU345,'FE Source'!$A:$W,13,FALSE)=0,"-",VLOOKUP($AU345,'FE Source'!$A:$W,13,FALSE))</f>
        <v>179.9</v>
      </c>
      <c r="AO345" s="681" t="str">
        <f>IF(J345="no","-",IF(VLOOKUP($AU345,'FE Source'!$A:$W,15,FALSE)=0,"-",VLOOKUP($AU345,'FE Source'!$A:$W,15,FALSE)))</f>
        <v>-</v>
      </c>
      <c r="AP345" s="682" t="str">
        <f>IF(AO345="-","-",IF(VLOOKUP($AU345,'FE Source'!$A:$Z,21,FALSE)=0,"-",IF(VLOOKUP($AU345,'FE Source'!$A:$Z,21,FALSE)=2,"Semi-Annual",IF(VLOOKUP($AU345,'FE Source'!$A:$Z,21,FALSE)=4,"Quarterly",IF(VLOOKUP($AU345,'FE Source'!$A:$Z,21,FALSE)=12,"Monthly","Annual")))))</f>
        <v>-</v>
      </c>
      <c r="AQ345" s="170">
        <f t="array" ref="AQ345">IF(VLOOKUP($AU345,'FE Source'!$A:$W,16,FALSE)=0,"-",VLOOKUP($AU345,'FE Source'!$A:$W,16,FALSE))</f>
        <v>0.5</v>
      </c>
      <c r="AR345" s="683" t="str">
        <f>IF(VLOOKUP($AU345,'FE Source'!$A:$W,17,FALSE)=0,"-",VLOOKUP($AU345,'FE Source'!$A:$W,17,FALSE))</f>
        <v>Gold</v>
      </c>
      <c r="AS345" s="172">
        <f>IF(VLOOKUP($AU345,'FE Source'!$AN:$AS,4,FALSE)="",VLOOKUP($AU345,'FE Source'!$AN:$AS,3,FALSE),VLOOKUP($AU345,'FE Source'!$AN:$AS,4,FALSE))</f>
        <v>37.950000000000003</v>
      </c>
      <c r="AT345" s="723">
        <f>IF(VLOOKUP($AU345,'FE Source'!$AN:$AS,5,FALSE)=0,"-",VLOOKUP($AU345,'FE Source'!$AN:$AS,5,FALSE))</f>
        <v>45779</v>
      </c>
      <c r="AU345" s="163" t="s">
        <v>4884</v>
      </c>
      <c r="BE345" s="219">
        <f>IF(VLOOKUP($AU345,'FE Source'!$A:$AK,22,FALSE)=0,"-",VLOOKUP($AU345,'FE Source'!$A:$AK,22,FALSE))</f>
        <v>13.53</v>
      </c>
      <c r="BF345" s="219">
        <f>IF(VLOOKUP($AU345,'FE Source'!$A:$AK,23,FALSE)=0,"-",VLOOKUP($AU345,'FE Source'!$A:$AK,23,FALSE))</f>
        <v>9.02</v>
      </c>
      <c r="BG345" s="219">
        <f>IF(VLOOKUP($AU345,'FE Source'!$A:$AK,24,FALSE)=0,"-",VLOOKUP($AU345,'FE Source'!$A:$AK,24,FALSE))</f>
        <v>22.56</v>
      </c>
      <c r="BH345" s="219">
        <f>IF(VLOOKUP($AU345,'FE Source'!$A:$AK,25,FALSE)=0,"-",VLOOKUP($AU345,'FE Source'!$A:$AK,25,FALSE))</f>
        <v>-16.84</v>
      </c>
      <c r="BI345" s="219">
        <f>IF(VLOOKUP($AU345,'FE Source'!$A:$AK,26,FALSE)=0,"-",VLOOKUP($AU345,'FE Source'!$A:$AK,26,FALSE))</f>
        <v>14.86</v>
      </c>
      <c r="BJ345" s="219">
        <f>IF(VLOOKUP($AU345,'FE Source'!$A:$AK,27,FALSE)=0,"-",VLOOKUP($AU345,'FE Source'!$A:$AK,27,FALSE))</f>
        <v>9.06</v>
      </c>
      <c r="BK345" s="219">
        <f>IF(VLOOKUP($AU345,'FE Source'!$A:$AK,28,FALSE)=0,"-",VLOOKUP($AU345,'FE Source'!$A:$AK,28,FALSE))</f>
        <v>8.65</v>
      </c>
      <c r="BL345" s="219">
        <f>IF(VLOOKUP($AU345,'FE Source'!$A:$AK,29,FALSE)=0,"-",VLOOKUP($AU345,'FE Source'!$A:$AK,29,FALSE))</f>
        <v>-16.78</v>
      </c>
      <c r="BM345" s="219">
        <f>IF(VLOOKUP($AU345,'FE Source'!$A:$AK,30,FALSE)=0,"-",VLOOKUP($AU345,'FE Source'!$A:$AK,30,FALSE))</f>
        <v>12.77</v>
      </c>
      <c r="BN345" t="str">
        <f>IF(VLOOKUP($AU345,'FE Source'!$A:$AK,31,FALSE)="No Specified Index","-",IF(VLOOKUP($AU345,'FE Source'!$A:$AK,31,FALSE)=0,"-",VLOOKUP($AU345,'FE Source'!$A:$AK,31,FALSE)))</f>
        <v>MSCI Pacific Small Cap Index (net div.)</v>
      </c>
      <c r="BO345" s="217">
        <f>IF(VLOOKUP($AU345,'FE Source'!$A:$AK,32,FALSE)=0,"-",VLOOKUP($AU345,'FE Source'!$A:$AK,32,FALSE))</f>
        <v>38043</v>
      </c>
      <c r="BP345" s="18">
        <f>IF(VLOOKUP($AU345,'FE Source'!$AZ:$BC,2,FALSE)=0,"-",VLOOKUP($AU345,'FE Source'!$AZ:$BC,2,FALSE))</f>
        <v>-2.73</v>
      </c>
      <c r="BQ345" s="18">
        <f>IF(VLOOKUP($AU345,'FE Source'!$AZ:$BC,3,FALSE)=0,"-",VLOOKUP($AU345,'FE Source'!$AZ:$BC,3,FALSE))</f>
        <v>-6.13</v>
      </c>
      <c r="BR345" s="18">
        <f>IF(VLOOKUP($AU345,'FE Source'!$AZ:$BC,4,FALSE)=0,"-",VLOOKUP($AU345,'FE Source'!$AZ:$BC,4,FALSE))</f>
        <v>-4.3899999999999997</v>
      </c>
    </row>
    <row r="346" spans="1:70" ht="15" customHeight="1">
      <c r="A346" s="3"/>
      <c r="B346" s="159" t="str">
        <f>INDEX('UT - Retail'!$A$7:$A$1409,MATCH(AU346,'UT - Retail'!$U$7:$U$1409,0),1)</f>
        <v xml:space="preserve">Dimensional Fund Advisors </v>
      </c>
      <c r="C346" s="710" t="str">
        <f>INDEX('UT - Retail'!$B$7:$B$1409,MATCH(AU346,'UT - Retail'!$U$7:$U$1409,0),1)</f>
        <v>Dimensional Pacific Basin Small Companies DIS GBP</v>
      </c>
      <c r="D346" s="711"/>
      <c r="E346" s="147" t="str">
        <f>VLOOKUP(C346,'UT - Retail'!$B:$K,8,FALSE)</f>
        <v>Equities</v>
      </c>
      <c r="F346" s="82" t="str">
        <f>VLOOKUP(C346,'UT - Retail'!$B:$K,9,FALSE)</f>
        <v>Asia Pacific ex-Japan</v>
      </c>
      <c r="G346" s="82" t="str">
        <f>VLOOKUP(C346,'UT - Retail'!$B:$K,10,FALSE)</f>
        <v>Small to Medium Companies</v>
      </c>
      <c r="H346" s="82" t="str">
        <f>VLOOKUP(C346,'UT - Retail'!$B:$N,13,FALSE)</f>
        <v>No</v>
      </c>
      <c r="I346" s="82" t="str">
        <f>VLOOKUP(C346,'UT - Retail'!$B:$Q,14,FALSE)</f>
        <v>No</v>
      </c>
      <c r="J346" s="82" t="str">
        <f>VLOOKUP(C346,'UT - Retail'!$B:$Q,11,FALSE)</f>
        <v>Yes</v>
      </c>
      <c r="K346" s="130" t="str">
        <f>VLOOKUP(C346,'UT - Retail'!$B:$P,15,FALSE)</f>
        <v>No</v>
      </c>
      <c r="L346" s="82" t="str">
        <f>VLOOKUP(C346,'UT - Retail'!$B:$Q,16,FALSE)</f>
        <v>iFast</v>
      </c>
      <c r="M346" s="173" t="str">
        <f>VLOOKUP(C346,'UT - Retail'!$B:$K,6,FALSE)</f>
        <v>GBP</v>
      </c>
      <c r="N346" s="173" t="str">
        <f>IFERROR(IF(MATCH(C346,'Portfolio Construction'!$AL:$AL,0),"Yes","No"),"No")</f>
        <v>No</v>
      </c>
      <c r="O346" s="173" t="str">
        <f>IFERROR(IF(MATCH(C346,'Portfolio Construction'!$AN:$AN,0),"Yes","No"),"No")</f>
        <v>No</v>
      </c>
      <c r="P346" s="721" t="str">
        <f>IFERROR(IF(MATCH(C346,'Portfolio Construction'!$AP:$AP,0),"Yes","No"),"No")</f>
        <v>No</v>
      </c>
      <c r="Q346" s="721" t="str">
        <f>IFERROR(IF(MATCH(C346,'Portfolio Construction'!$AR:$AR,0),"Yes","No"),"No")</f>
        <v>No</v>
      </c>
      <c r="R346" s="721" t="str">
        <f>IFERROR(IF(MATCH(C346,'Portfolio Construction'!$AT:$AT,0),"Yes","No"),"No")</f>
        <v>No</v>
      </c>
      <c r="S346" s="721" t="str">
        <f>IFERROR(IF(MATCH(C346,'Portfolio Construction'!$AV:$AV,0),"Yes","No"),"No")</f>
        <v>No</v>
      </c>
      <c r="T346" s="721" t="str">
        <f>IFERROR(IF(MATCH(C346,'Portfolio Construction'!$AX:$AX,0),"Yes","No"),"No")</f>
        <v>No</v>
      </c>
      <c r="U346" s="721" t="str">
        <f>IFERROR(IF(MATCH(C346,'Portfolio Construction'!$AZ:$AZ,0),"Yes","No"),"No")</f>
        <v>No</v>
      </c>
      <c r="V346" s="721" t="str">
        <f>IFERROR(IF(MATCH(C346,'Portfolio Construction'!$BB:$BB,0),"Yes","No"),"No")</f>
        <v>No</v>
      </c>
      <c r="W346" s="619">
        <f>IF(VLOOKUP($AU346,'FE Source'!$A:$W,3,FALSE)=0,"-",VLOOKUP($AU346,'FE Source'!$A:$W,3,FALSE))</f>
        <v>1.23</v>
      </c>
      <c r="X346" s="618">
        <f>IF(VLOOKUP($AU346,'FE Source'!$A:$W,4,FALSE)=0,"-",VLOOKUP($AU346,'FE Source'!$A:$W,4,FALSE))</f>
        <v>7.56</v>
      </c>
      <c r="Y346" s="618">
        <f>IF(VLOOKUP($AU346,'FE Source'!$A:$W,5,FALSE)=0,"-",VLOOKUP($AU346,'FE Source'!$A:$W,5,FALSE))</f>
        <v>0.75</v>
      </c>
      <c r="Z346" s="618">
        <f>IF(VLOOKUP($AU346,'FE Source'!$A:$W,6,FALSE)=0,"-",VLOOKUP($AU346,'FE Source'!$A:$W,6,FALSE))</f>
        <v>1.26</v>
      </c>
      <c r="AA346" s="618">
        <f>IF(VLOOKUP($AU346,'FE Source'!$A:$W,7,FALSE)=0,"-",VLOOKUP($AU346,'FE Source'!$A:$W,7,FALSE))</f>
        <v>3.7</v>
      </c>
      <c r="AB346" s="618">
        <f>IF(VLOOKUP($AU346,'FE Source'!$A:$W,8,FALSE)=0,"-",VLOOKUP($AU346,'FE Source'!$A:$W,8,FALSE))</f>
        <v>6.24</v>
      </c>
      <c r="AC346" s="623">
        <f>IF(VLOOKUP($AU346,'FE Source'!$A:$W,9,FALSE)=0,"-",VLOOKUP($AU346,'FE Source'!$A:$W,9,FALSE))</f>
        <v>4.3</v>
      </c>
      <c r="AD346" s="151">
        <f>IF(VLOOKUP($AU346,'FE Source'!$A:$W,10,FALSE)=0,"-",VLOOKUP($AU346,'FE Source'!$A:$W,10,FALSE))</f>
        <v>0.9</v>
      </c>
      <c r="AE346" s="82">
        <f>IF(VLOOKUP($AU346,'FE Source'!$A:$W,11,FALSE)=0,"-",VLOOKUP($AU346,'FE Source'!$A:$W,11,FALSE))</f>
        <v>11.48</v>
      </c>
      <c r="AF346" s="130">
        <f>IF(VLOOKUP($AU346,'FE Source'!$A:$W,12,FALSE)=0,"-",VLOOKUP($AU346,'FE Source'!$A:$W,12,FALSE))</f>
        <v>0.08</v>
      </c>
      <c r="AG346" s="130">
        <f>IF(VLOOKUP($AU346,'FE Source'!$A:$W,14,FALSE)=0,"-",VLOOKUP($AU346,'FE Source'!$A:$W,14,FALSE))</f>
        <v>-12.87</v>
      </c>
      <c r="AH346" s="173">
        <f>IF(VLOOKUP($AU346,'FE Source'!$A:$DJ,33,FALSE)=0,"-",VLOOKUP($AU346,'FE Source'!$A:$DJ,33,FALSE))</f>
        <v>39.29</v>
      </c>
      <c r="AI346" s="203">
        <f>IF(VLOOKUP($AU346,'FE Source'!$A:$Y,20,FALSE)=0,"-",VLOOKUP($AU346,'FE Source'!$A:$Y,20,FALSE))</f>
        <v>106.52</v>
      </c>
      <c r="AJ346" s="257">
        <f>IF(VLOOKUP($AU346,'FE Source'!$A:$DJ,34,FALSE)=0,"-",VLOOKUP($AU346,'FE Source'!$A:$DJ,34,FALSE))</f>
        <v>96.92</v>
      </c>
      <c r="AK346" s="257">
        <f>IF(VLOOKUP($AU346,'FE Source'!$A:$DJ,35,FALSE)=0,"-",VLOOKUP($AU346,'FE Source'!$A:$DJ,35,FALSE))</f>
        <v>10.45</v>
      </c>
      <c r="AL346" s="326">
        <f>IF(VLOOKUP($AU346,'FE Source'!$A:$Y,19,FALSE)=0,"-",VLOOKUP($AU346,'FE Source'!$A:$Y,19,FALSE))</f>
        <v>84.22</v>
      </c>
      <c r="AM346" s="259">
        <f>IF(VLOOKUP($AU346,'FE Source'!$A:$DJ,36,FALSE)=0,"-",VLOOKUP($AU346,'FE Source'!$A:$DJ,36,FALSE))</f>
        <v>78</v>
      </c>
      <c r="AN346" s="165">
        <f>IF(VLOOKUP($AU346,'FE Source'!$A:$W,13,FALSE)=0,"-",VLOOKUP($AU346,'FE Source'!$A:$W,13,FALSE))</f>
        <v>179.9</v>
      </c>
      <c r="AO346" s="198">
        <f>IF(J346="no","-",IF(VLOOKUP($AU346,'FE Source'!$A:$W,15,FALSE)=0,"-",VLOOKUP($AU346,'FE Source'!$A:$W,15,FALSE)))</f>
        <v>2.15</v>
      </c>
      <c r="AP346" s="201" t="str">
        <f>IF(AO346="-","-",IF(VLOOKUP($AU346,'FE Source'!$A:$Z,21,FALSE)=0,"-",IF(VLOOKUP($AU346,'FE Source'!$A:$Z,21,FALSE)=2,"Semi-Annual",IF(VLOOKUP($AU346,'FE Source'!$A:$Z,21,FALSE)=4,"Quarterly",IF(VLOOKUP($AU346,'FE Source'!$A:$Z,21,FALSE)=12,"Monthly","Annual")))))</f>
        <v>Semi-Annual</v>
      </c>
      <c r="AQ346" s="170">
        <f t="array" ref="AQ346">IF(VLOOKUP($AU346,'FE Source'!$A:$W,16,FALSE)=0,"-",VLOOKUP($AU346,'FE Source'!$A:$W,16,FALSE))</f>
        <v>0.5</v>
      </c>
      <c r="AR346" s="166" t="str">
        <f>IF(VLOOKUP($AU346,'FE Source'!$A:$W,17,FALSE)=0,"-",VLOOKUP($AU346,'FE Source'!$A:$W,17,FALSE))</f>
        <v>Gold</v>
      </c>
      <c r="AS346" s="170">
        <f>IF(VLOOKUP($AU346,'FE Source'!$AN:$AS,4,FALSE)="",VLOOKUP($AU346,'FE Source'!$AN:$AS,3,FALSE),VLOOKUP($AU346,'FE Source'!$AN:$AS,4,FALSE))</f>
        <v>30.86</v>
      </c>
      <c r="AT346" s="181">
        <f>IF(VLOOKUP($AU346,'FE Source'!$AN:$AS,5,FALSE)=0,"-",VLOOKUP($AU346,'FE Source'!$AN:$AS,5,FALSE))</f>
        <v>45779</v>
      </c>
      <c r="AU346" s="178" t="s">
        <v>4885</v>
      </c>
      <c r="BE346" s="219">
        <f>IF(VLOOKUP($AU346,'FE Source'!$A:$AK,22,FALSE)=0,"-",VLOOKUP($AU346,'FE Source'!$A:$AK,22,FALSE))</f>
        <v>13.63</v>
      </c>
      <c r="BF346" s="219">
        <f>IF(VLOOKUP($AU346,'FE Source'!$A:$AK,23,FALSE)=0,"-",VLOOKUP($AU346,'FE Source'!$A:$AK,23,FALSE))</f>
        <v>9.17</v>
      </c>
      <c r="BG346" s="219">
        <f>IF(VLOOKUP($AU346,'FE Source'!$A:$AK,24,FALSE)=0,"-",VLOOKUP($AU346,'FE Source'!$A:$AK,24,FALSE))</f>
        <v>22.51</v>
      </c>
      <c r="BH346" s="219">
        <f>IF(VLOOKUP($AU346,'FE Source'!$A:$AK,25,FALSE)=0,"-",VLOOKUP($AU346,'FE Source'!$A:$AK,25,FALSE))</f>
        <v>-17.09</v>
      </c>
      <c r="BI346" s="219">
        <f>IF(VLOOKUP($AU346,'FE Source'!$A:$AK,26,FALSE)=0,"-",VLOOKUP($AU346,'FE Source'!$A:$AK,26,FALSE))</f>
        <v>15.08</v>
      </c>
      <c r="BJ346" s="219">
        <f>IF(VLOOKUP($AU346,'FE Source'!$A:$AK,27,FALSE)=0,"-",VLOOKUP($AU346,'FE Source'!$A:$AK,27,FALSE))</f>
        <v>8.93</v>
      </c>
      <c r="BK346" s="219">
        <f>IF(VLOOKUP($AU346,'FE Source'!$A:$AK,28,FALSE)=0,"-",VLOOKUP($AU346,'FE Source'!$A:$AK,28,FALSE))</f>
        <v>8.67</v>
      </c>
      <c r="BL346" s="219">
        <f>IF(VLOOKUP($AU346,'FE Source'!$A:$AK,29,FALSE)=0,"-",VLOOKUP($AU346,'FE Source'!$A:$AK,29,FALSE))</f>
        <v>-17.170000000000002</v>
      </c>
      <c r="BM346" s="219">
        <f>IF(VLOOKUP($AU346,'FE Source'!$A:$AK,30,FALSE)=0,"-",VLOOKUP($AU346,'FE Source'!$A:$AK,30,FALSE))</f>
        <v>13.32</v>
      </c>
      <c r="BN346" t="str">
        <f>IF(VLOOKUP($AU346,'FE Source'!$A:$AK,31,FALSE)="No Specified Index","-",IF(VLOOKUP($AU346,'FE Source'!$A:$AK,31,FALSE)=0,"-",VLOOKUP($AU346,'FE Source'!$A:$AK,31,FALSE)))</f>
        <v>MSCI Pacific Small Cap Index (net div.)</v>
      </c>
      <c r="BO346" s="217">
        <f>IF(VLOOKUP($AU346,'FE Source'!$A:$AK,32,FALSE)=0,"-",VLOOKUP($AU346,'FE Source'!$A:$AK,32,FALSE))</f>
        <v>38469</v>
      </c>
      <c r="BP346" s="18">
        <f>IF(VLOOKUP($AU346,'FE Source'!$AZ:$BC,2,FALSE)=0,"-",VLOOKUP($AU346,'FE Source'!$AZ:$BC,2,FALSE))</f>
        <v>-2.76</v>
      </c>
      <c r="BQ346" s="18">
        <f>IF(VLOOKUP($AU346,'FE Source'!$AZ:$BC,3,FALSE)=0,"-",VLOOKUP($AU346,'FE Source'!$AZ:$BC,3,FALSE))</f>
        <v>-5.66</v>
      </c>
      <c r="BR346" s="18">
        <f>IF(VLOOKUP($AU346,'FE Source'!$AZ:$BC,4,FALSE)=0,"-",VLOOKUP($AU346,'FE Source'!$AZ:$BC,4,FALSE))</f>
        <v>-4.32</v>
      </c>
    </row>
    <row r="347" spans="1:70" ht="15" customHeight="1">
      <c r="A347" s="3"/>
      <c r="B347" s="159" t="str">
        <f>INDEX('UT - Retail'!$A$7:$A$1409,MATCH(AU347,'UT - Retail'!$U$7:$U$1409,0),1)</f>
        <v xml:space="preserve">Dimensional Fund Advisors </v>
      </c>
      <c r="C347" s="710" t="str">
        <f>INDEX('UT - Retail'!$B$7:$B$1409,MATCH(AU347,'UT - Retail'!$U$7:$U$1409,0),1)</f>
        <v>Dimensional Pacific Basin Small Companies DIS USD</v>
      </c>
      <c r="D347" s="711"/>
      <c r="E347" s="147" t="str">
        <f>VLOOKUP(C347,'UT - Retail'!$B:$K,8,FALSE)</f>
        <v>Equities</v>
      </c>
      <c r="F347" s="82" t="str">
        <f>VLOOKUP(C347,'UT - Retail'!$B:$K,9,FALSE)</f>
        <v>Asia Pacific ex-Japan</v>
      </c>
      <c r="G347" s="82" t="str">
        <f>VLOOKUP(C347,'UT - Retail'!$B:$K,10,FALSE)</f>
        <v>Small to Medium Companies</v>
      </c>
      <c r="H347" s="82" t="str">
        <f>VLOOKUP(C347,'UT - Retail'!$B:$N,13,FALSE)</f>
        <v>No</v>
      </c>
      <c r="I347" s="82" t="str">
        <f>VLOOKUP(C347,'UT - Retail'!$B:$Q,14,FALSE)</f>
        <v>No</v>
      </c>
      <c r="J347" s="82" t="str">
        <f>VLOOKUP(C347,'UT - Retail'!$B:$Q,11,FALSE)</f>
        <v>No</v>
      </c>
      <c r="K347" s="130" t="str">
        <f>VLOOKUP(C347,'UT - Retail'!$B:$P,15,FALSE)</f>
        <v>No</v>
      </c>
      <c r="L347" s="82" t="str">
        <f>VLOOKUP(C347,'UT - Retail'!$B:$Q,16,FALSE)</f>
        <v>iFast</v>
      </c>
      <c r="M347" s="173" t="str">
        <f>VLOOKUP(C347,'UT - Retail'!$B:$K,6,FALSE)</f>
        <v>USD</v>
      </c>
      <c r="N347" s="173" t="str">
        <f>IFERROR(IF(MATCH(C347,'Portfolio Construction'!$AL:$AL,0),"Yes","No"),"No")</f>
        <v>No</v>
      </c>
      <c r="O347" s="173" t="str">
        <f>IFERROR(IF(MATCH(C347,'Portfolio Construction'!$AN:$AN,0),"Yes","No"),"No")</f>
        <v>No</v>
      </c>
      <c r="P347" s="721" t="str">
        <f>IFERROR(IF(MATCH(C347,'Portfolio Construction'!$AP:$AP,0),"Yes","No"),"No")</f>
        <v>No</v>
      </c>
      <c r="Q347" s="721" t="str">
        <f>IFERROR(IF(MATCH(C347,'Portfolio Construction'!$AR:$AR,0),"Yes","No"),"No")</f>
        <v>No</v>
      </c>
      <c r="R347" s="721" t="str">
        <f>IFERROR(IF(MATCH(C347,'Portfolio Construction'!$AT:$AT,0),"Yes","No"),"No")</f>
        <v>No</v>
      </c>
      <c r="S347" s="721" t="str">
        <f>IFERROR(IF(MATCH(C347,'Portfolio Construction'!$AV:$AV,0),"Yes","No"),"No")</f>
        <v>No</v>
      </c>
      <c r="T347" s="721" t="str">
        <f>IFERROR(IF(MATCH(C347,'Portfolio Construction'!$AX:$AX,0),"Yes","No"),"No")</f>
        <v>No</v>
      </c>
      <c r="U347" s="721" t="str">
        <f>IFERROR(IF(MATCH(C347,'Portfolio Construction'!$AZ:$AZ,0),"Yes","No"),"No")</f>
        <v>No</v>
      </c>
      <c r="V347" s="721" t="str">
        <f>IFERROR(IF(MATCH(C347,'Portfolio Construction'!$BB:$BB,0),"Yes","No"),"No")</f>
        <v>No</v>
      </c>
      <c r="W347" s="619">
        <f>IF(VLOOKUP($AU347,'FE Source'!$A:$W,3,FALSE)=0,"-",VLOOKUP($AU347,'FE Source'!$A:$W,3,FALSE))</f>
        <v>0.56000000000000005</v>
      </c>
      <c r="X347" s="618">
        <f>IF(VLOOKUP($AU347,'FE Source'!$A:$W,4,FALSE)=0,"-",VLOOKUP($AU347,'FE Source'!$A:$W,4,FALSE))</f>
        <v>7.71</v>
      </c>
      <c r="Y347" s="618">
        <f>IF(VLOOKUP($AU347,'FE Source'!$A:$W,5,FALSE)=0,"-",VLOOKUP($AU347,'FE Source'!$A:$W,5,FALSE))</f>
        <v>0.42</v>
      </c>
      <c r="Z347" s="618">
        <f>IF(VLOOKUP($AU347,'FE Source'!$A:$W,6,FALSE)=0,"-",VLOOKUP($AU347,'FE Source'!$A:$W,6,FALSE))</f>
        <v>0.45</v>
      </c>
      <c r="AA347" s="618">
        <f>IF(VLOOKUP($AU347,'FE Source'!$A:$W,7,FALSE)=0,"-",VLOOKUP($AU347,'FE Source'!$A:$W,7,FALSE))</f>
        <v>3.6</v>
      </c>
      <c r="AB347" s="618">
        <f>IF(VLOOKUP($AU347,'FE Source'!$A:$W,8,FALSE)=0,"-",VLOOKUP($AU347,'FE Source'!$A:$W,8,FALSE))</f>
        <v>6.2</v>
      </c>
      <c r="AC347" s="623">
        <f>IF(VLOOKUP($AU347,'FE Source'!$A:$W,9,FALSE)=0,"-",VLOOKUP($AU347,'FE Source'!$A:$W,9,FALSE))</f>
        <v>4.2699999999999996</v>
      </c>
      <c r="AD347" s="151">
        <f>IF(VLOOKUP($AU347,'FE Source'!$A:$W,10,FALSE)=0,"-",VLOOKUP($AU347,'FE Source'!$A:$W,10,FALSE))</f>
        <v>0.94</v>
      </c>
      <c r="AE347" s="82">
        <f>IF(VLOOKUP($AU347,'FE Source'!$A:$W,11,FALSE)=0,"-",VLOOKUP($AU347,'FE Source'!$A:$W,11,FALSE))</f>
        <v>11.75</v>
      </c>
      <c r="AF347" s="130">
        <f>IF(VLOOKUP($AU347,'FE Source'!$A:$W,12,FALSE)=0,"-",VLOOKUP($AU347,'FE Source'!$A:$W,12,FALSE))</f>
        <v>0.06</v>
      </c>
      <c r="AG347" s="130">
        <f>IF(VLOOKUP($AU347,'FE Source'!$A:$W,14,FALSE)=0,"-",VLOOKUP($AU347,'FE Source'!$A:$W,14,FALSE))</f>
        <v>-13.43</v>
      </c>
      <c r="AH347" s="173">
        <f>IF(VLOOKUP($AU347,'FE Source'!$A:$DJ,33,FALSE)=0,"-",VLOOKUP($AU347,'FE Source'!$A:$DJ,33,FALSE))</f>
        <v>34.17</v>
      </c>
      <c r="AI347" s="203">
        <f>IF(VLOOKUP($AU347,'FE Source'!$A:$Y,20,FALSE)=0,"-",VLOOKUP($AU347,'FE Source'!$A:$Y,20,FALSE))</f>
        <v>108.35</v>
      </c>
      <c r="AJ347" s="257">
        <f>IF(VLOOKUP($AU347,'FE Source'!$A:$DJ,34,FALSE)=0,"-",VLOOKUP($AU347,'FE Source'!$A:$DJ,34,FALSE))</f>
        <v>97.88</v>
      </c>
      <c r="AK347" s="257">
        <f>IF(VLOOKUP($AU347,'FE Source'!$A:$DJ,35,FALSE)=0,"-",VLOOKUP($AU347,'FE Source'!$A:$DJ,35,FALSE))</f>
        <v>4.75</v>
      </c>
      <c r="AL347" s="326">
        <f>IF(VLOOKUP($AU347,'FE Source'!$A:$Y,19,FALSE)=0,"-",VLOOKUP($AU347,'FE Source'!$A:$Y,19,FALSE))</f>
        <v>86.63</v>
      </c>
      <c r="AM347" s="259">
        <f>IF(VLOOKUP($AU347,'FE Source'!$A:$DJ,36,FALSE)=0,"-",VLOOKUP($AU347,'FE Source'!$A:$DJ,36,FALSE))</f>
        <v>78.86</v>
      </c>
      <c r="AN347" s="165">
        <f>IF(VLOOKUP($AU347,'FE Source'!$A:$W,13,FALSE)=0,"-",VLOOKUP($AU347,'FE Source'!$A:$W,13,FALSE))</f>
        <v>179.9</v>
      </c>
      <c r="AO347" s="198" t="str">
        <f>IF(J347="no","-",IF(VLOOKUP($AU347,'FE Source'!$A:$W,15,FALSE)=0,"-",VLOOKUP($AU347,'FE Source'!$A:$W,15,FALSE)))</f>
        <v>-</v>
      </c>
      <c r="AP347" s="201" t="str">
        <f>IF(AO347="-","-",IF(VLOOKUP($AU347,'FE Source'!$A:$Z,21,FALSE)=0,"-",IF(VLOOKUP($AU347,'FE Source'!$A:$Z,21,FALSE)=2,"Semi-Annual",IF(VLOOKUP($AU347,'FE Source'!$A:$Z,21,FALSE)=4,"Quarterly",IF(VLOOKUP($AU347,'FE Source'!$A:$Z,21,FALSE)=12,"Monthly","Annual")))))</f>
        <v>-</v>
      </c>
      <c r="AQ347" s="170">
        <f t="array" ref="AQ347">IF(VLOOKUP($AU347,'FE Source'!$A:$W,16,FALSE)=0,"-",VLOOKUP($AU347,'FE Source'!$A:$W,16,FALSE))</f>
        <v>0.5</v>
      </c>
      <c r="AR347" s="166" t="str">
        <f>IF(VLOOKUP($AU347,'FE Source'!$A:$W,17,FALSE)=0,"-",VLOOKUP($AU347,'FE Source'!$A:$W,17,FALSE))</f>
        <v>Gold</v>
      </c>
      <c r="AS347" s="170">
        <f>IF(VLOOKUP($AU347,'FE Source'!$AN:$AS,4,FALSE)="",VLOOKUP($AU347,'FE Source'!$AN:$AS,3,FALSE),VLOOKUP($AU347,'FE Source'!$AN:$AS,4,FALSE))</f>
        <v>16.12</v>
      </c>
      <c r="AT347" s="181">
        <f>IF(VLOOKUP($AU347,'FE Source'!$AN:$AS,5,FALSE)=0,"-",VLOOKUP($AU347,'FE Source'!$AN:$AS,5,FALSE))</f>
        <v>45779</v>
      </c>
      <c r="AU347" s="163" t="s">
        <v>4886</v>
      </c>
      <c r="BE347" s="219">
        <f>IF(VLOOKUP($AU347,'FE Source'!$A:$AK,22,FALSE)=0,"-",VLOOKUP($AU347,'FE Source'!$A:$AK,22,FALSE))</f>
        <v>13.54</v>
      </c>
      <c r="BF347" s="219">
        <f>IF(VLOOKUP($AU347,'FE Source'!$A:$AK,23,FALSE)=0,"-",VLOOKUP($AU347,'FE Source'!$A:$AK,23,FALSE))</f>
        <v>8.99</v>
      </c>
      <c r="BG347" s="219">
        <f>IF(VLOOKUP($AU347,'FE Source'!$A:$AK,24,FALSE)=0,"-",VLOOKUP($AU347,'FE Source'!$A:$AK,24,FALSE))</f>
        <v>22.55</v>
      </c>
      <c r="BH347" s="219">
        <f>IF(VLOOKUP($AU347,'FE Source'!$A:$AK,25,FALSE)=0,"-",VLOOKUP($AU347,'FE Source'!$A:$AK,25,FALSE))</f>
        <v>-16.86</v>
      </c>
      <c r="BI347" s="219">
        <f>IF(VLOOKUP($AU347,'FE Source'!$A:$AK,26,FALSE)=0,"-",VLOOKUP($AU347,'FE Source'!$A:$AK,26,FALSE))</f>
        <v>14.88</v>
      </c>
      <c r="BJ347" s="219">
        <f>IF(VLOOKUP($AU347,'FE Source'!$A:$AK,27,FALSE)=0,"-",VLOOKUP($AU347,'FE Source'!$A:$AK,27,FALSE))</f>
        <v>9.1</v>
      </c>
      <c r="BK347" s="219">
        <f>IF(VLOOKUP($AU347,'FE Source'!$A:$AK,28,FALSE)=0,"-",VLOOKUP($AU347,'FE Source'!$A:$AK,28,FALSE))</f>
        <v>8.6199999999999992</v>
      </c>
      <c r="BL347" s="219">
        <f>IF(VLOOKUP($AU347,'FE Source'!$A:$AK,29,FALSE)=0,"-",VLOOKUP($AU347,'FE Source'!$A:$AK,29,FALSE))</f>
        <v>-16.77</v>
      </c>
      <c r="BM347" s="219">
        <f>IF(VLOOKUP($AU347,'FE Source'!$A:$AK,30,FALSE)=0,"-",VLOOKUP($AU347,'FE Source'!$A:$AK,30,FALSE))</f>
        <v>12.75</v>
      </c>
      <c r="BN347" t="str">
        <f>IF(VLOOKUP($AU347,'FE Source'!$A:$AK,31,FALSE)="No Specified Index","-",IF(VLOOKUP($AU347,'FE Source'!$A:$AK,31,FALSE)=0,"-",VLOOKUP($AU347,'FE Source'!$A:$AK,31,FALSE)))</f>
        <v>MSCI Pacific Small Cap Index (net div.)</v>
      </c>
      <c r="BO347" s="217">
        <f>IF(VLOOKUP($AU347,'FE Source'!$A:$AK,32,FALSE)=0,"-",VLOOKUP($AU347,'FE Source'!$A:$AK,32,FALSE))</f>
        <v>40879</v>
      </c>
      <c r="BP347" s="18">
        <f>IF(VLOOKUP($AU347,'FE Source'!$AZ:$BC,2,FALSE)=0,"-",VLOOKUP($AU347,'FE Source'!$AZ:$BC,2,FALSE))</f>
        <v>-2.75</v>
      </c>
      <c r="BQ347" s="18" t="str">
        <f>IF(VLOOKUP($AU347,'FE Source'!$AZ:$BC,3,FALSE)=0,"-",VLOOKUP($AU347,'FE Source'!$AZ:$BC,3,FALSE))</f>
        <v>-</v>
      </c>
      <c r="BR347" s="18" t="str">
        <f>IF(VLOOKUP($AU347,'FE Source'!$AZ:$BC,4,FALSE)=0,"-",VLOOKUP($AU347,'FE Source'!$AZ:$BC,4,FALSE))</f>
        <v>-</v>
      </c>
    </row>
    <row r="348" spans="1:70" ht="15" customHeight="1">
      <c r="A348" s="3"/>
      <c r="B348" s="159" t="str">
        <f>INDEX('UT - Retail'!$A$7:$A$1409,MATCH(AU348,'UT - Retail'!$U$7:$U$1409,0),1)</f>
        <v xml:space="preserve">Dimensional Fund Advisors </v>
      </c>
      <c r="C348" s="710" t="str">
        <f>INDEX('UT - Retail'!$B$7:$B$1409,MATCH(AU348,'UT - Retail'!$U$7:$U$1409,0),1)</f>
        <v>Dimensional World Allocation 60/40 Acc EUR</v>
      </c>
      <c r="D348" s="711"/>
      <c r="E348" s="147" t="str">
        <f>VLOOKUP(C348,'UT - Retail'!$B:$K,8,FALSE)</f>
        <v>Mixed Assets</v>
      </c>
      <c r="F348" s="82" t="str">
        <f>VLOOKUP(C348,'UT - Retail'!$B:$K,9,FALSE)</f>
        <v>Global</v>
      </c>
      <c r="G348" s="82" t="str">
        <f>VLOOKUP(C348,'UT - Retail'!$B:$K,10,FALSE)</f>
        <v>General</v>
      </c>
      <c r="H348" s="82" t="str">
        <f>VLOOKUP(C348,'UT - Retail'!$B:$N,13,FALSE)</f>
        <v>No</v>
      </c>
      <c r="I348" s="82" t="str">
        <f>VLOOKUP(C348,'UT - Retail'!$B:$Q,14,FALSE)</f>
        <v>No</v>
      </c>
      <c r="J348" s="82" t="str">
        <f>VLOOKUP(C348,'UT - Retail'!$B:$Q,11,FALSE)</f>
        <v>No</v>
      </c>
      <c r="K348" s="130" t="str">
        <f>VLOOKUP(C348,'UT - Retail'!$B:$P,15,FALSE)</f>
        <v>No</v>
      </c>
      <c r="L348" s="82" t="str">
        <f>VLOOKUP(C348,'UT - Retail'!$B:$Q,16,FALSE)</f>
        <v>iFast</v>
      </c>
      <c r="M348" s="173" t="str">
        <f>VLOOKUP(C348,'UT - Retail'!$B:$K,6,FALSE)</f>
        <v>EUR</v>
      </c>
      <c r="N348" s="173" t="str">
        <f>IFERROR(IF(MATCH(C348,'Portfolio Construction'!$AL:$AL,0),"Yes","No"),"No")</f>
        <v>Yes</v>
      </c>
      <c r="O348" s="173" t="str">
        <f>IFERROR(IF(MATCH(C348,'Portfolio Construction'!$AN:$AN,0),"Yes","No"),"No")</f>
        <v>No</v>
      </c>
      <c r="P348" s="173" t="str">
        <f>IFERROR(IF(MATCH(C348,'Portfolio Construction'!$AP:$AP,0),"Yes","No"),"No")</f>
        <v>No</v>
      </c>
      <c r="Q348" s="173" t="str">
        <f>IFERROR(IF(MATCH(C348,'Portfolio Construction'!$AR:$AR,0),"Yes","No"),"No")</f>
        <v>No</v>
      </c>
      <c r="R348" s="173" t="str">
        <f>IFERROR(IF(MATCH(C348,'Portfolio Construction'!$AT:$AT,0),"Yes","No"),"No")</f>
        <v>No</v>
      </c>
      <c r="S348" s="173" t="str">
        <f>IFERROR(IF(MATCH(C348,'Portfolio Construction'!$AV:$AV,0),"Yes","No"),"No")</f>
        <v>No</v>
      </c>
      <c r="T348" s="173" t="str">
        <f>IFERROR(IF(MATCH(C348,'Portfolio Construction'!$AX:$AX,0),"Yes","No"),"No")</f>
        <v>No</v>
      </c>
      <c r="U348" s="173" t="str">
        <f>IFERROR(IF(MATCH(C348,'Portfolio Construction'!$AZ:$AZ,0),"Yes","No"),"No")</f>
        <v>No</v>
      </c>
      <c r="V348" s="173" t="str">
        <f>IFERROR(IF(MATCH(C348,'Portfolio Construction'!$BB:$BB,0),"Yes","No"),"No")</f>
        <v>No</v>
      </c>
      <c r="W348" s="619">
        <f>IF(VLOOKUP($AU348,'FE Source'!$A:$W,3,FALSE)=0,"-",VLOOKUP($AU348,'FE Source'!$A:$W,3,FALSE))</f>
        <v>-1.26</v>
      </c>
      <c r="X348" s="618">
        <f>IF(VLOOKUP($AU348,'FE Source'!$A:$W,4,FALSE)=0,"-",VLOOKUP($AU348,'FE Source'!$A:$W,4,FALSE))</f>
        <v>4.24</v>
      </c>
      <c r="Y348" s="618">
        <f>IF(VLOOKUP($AU348,'FE Source'!$A:$W,5,FALSE)=0,"-",VLOOKUP($AU348,'FE Source'!$A:$W,5,FALSE))</f>
        <v>-1.1100000000000001</v>
      </c>
      <c r="Z348" s="618">
        <f>IF(VLOOKUP($AU348,'FE Source'!$A:$W,6,FALSE)=0,"-",VLOOKUP($AU348,'FE Source'!$A:$W,6,FALSE))</f>
        <v>4.46</v>
      </c>
      <c r="AA348" s="618">
        <f>IF(VLOOKUP($AU348,'FE Source'!$A:$W,7,FALSE)=0,"-",VLOOKUP($AU348,'FE Source'!$A:$W,7,FALSE))</f>
        <v>4.7</v>
      </c>
      <c r="AB348" s="618">
        <f>IF(VLOOKUP($AU348,'FE Source'!$A:$W,8,FALSE)=0,"-",VLOOKUP($AU348,'FE Source'!$A:$W,8,FALSE))</f>
        <v>6.67</v>
      </c>
      <c r="AC348" s="623" t="str">
        <f>IF(VLOOKUP($AU348,'FE Source'!$A:$W,9,FALSE)=0,"-",VLOOKUP($AU348,'FE Source'!$A:$W,9,FALSE))</f>
        <v>-</v>
      </c>
      <c r="AD348" s="151">
        <f>IF(VLOOKUP($AU348,'FE Source'!$A:$W,10,FALSE)=0,"-",VLOOKUP($AU348,'FE Source'!$A:$W,10,FALSE))</f>
        <v>1.1499999999999999</v>
      </c>
      <c r="AE348" s="673">
        <f>IF(VLOOKUP($AU348,'FE Source'!$A:$W,11,FALSE)=0,"-",VLOOKUP($AU348,'FE Source'!$A:$W,11,FALSE))</f>
        <v>8.6199999999999992</v>
      </c>
      <c r="AF348" s="675">
        <f>IF(VLOOKUP($AU348,'FE Source'!$A:$W,12,FALSE)=0,"-",VLOOKUP($AU348,'FE Source'!$A:$W,12,FALSE))</f>
        <v>0.23</v>
      </c>
      <c r="AG348" s="130">
        <f>IF(VLOOKUP($AU348,'FE Source'!$A:$W,14,FALSE)=0,"-",VLOOKUP($AU348,'FE Source'!$A:$W,14,FALSE))</f>
        <v>-10.199999999999999</v>
      </c>
      <c r="AH348" s="173">
        <f>IF(VLOOKUP($AU348,'FE Source'!$A:$DJ,33,FALSE)=0,"-",VLOOKUP($AU348,'FE Source'!$A:$DJ,33,FALSE))</f>
        <v>129.31</v>
      </c>
      <c r="AI348" s="203">
        <f>IF(VLOOKUP($AU348,'FE Source'!$A:$Y,20,FALSE)=0,"-",VLOOKUP($AU348,'FE Source'!$A:$Y,20,FALSE))</f>
        <v>139.80000000000001</v>
      </c>
      <c r="AJ348" s="257">
        <f>IF(VLOOKUP($AU348,'FE Source'!$A:$DJ,34,FALSE)=0,"-",VLOOKUP($AU348,'FE Source'!$A:$DJ,34,FALSE))</f>
        <v>152.63999999999999</v>
      </c>
      <c r="AK348" s="257">
        <f>IF(VLOOKUP($AU348,'FE Source'!$A:$DJ,35,FALSE)=0,"-",VLOOKUP($AU348,'FE Source'!$A:$DJ,35,FALSE))</f>
        <v>117.2</v>
      </c>
      <c r="AL348" s="326">
        <f>IF(VLOOKUP($AU348,'FE Source'!$A:$Y,19,FALSE)=0,"-",VLOOKUP($AU348,'FE Source'!$A:$Y,19,FALSE))</f>
        <v>99.91</v>
      </c>
      <c r="AM348" s="259">
        <f>IF(VLOOKUP($AU348,'FE Source'!$A:$DJ,36,FALSE)=0,"-",VLOOKUP($AU348,'FE Source'!$A:$DJ,36,FALSE))</f>
        <v>107.06</v>
      </c>
      <c r="AN348" s="165">
        <f>IF(VLOOKUP($AU348,'FE Source'!$A:$W,13,FALSE)=0,"-",VLOOKUP($AU348,'FE Source'!$A:$W,13,FALSE))</f>
        <v>6364</v>
      </c>
      <c r="AO348" s="198" t="str">
        <f>IF(J348="no","-",IF(VLOOKUP($AU348,'FE Source'!$A:$W,15,FALSE)=0,"-",VLOOKUP($AU348,'FE Source'!$A:$W,15,FALSE)))</f>
        <v>-</v>
      </c>
      <c r="AP348" s="201" t="str">
        <f>IF(AO348="-","-",IF(VLOOKUP($AU348,'FE Source'!$A:$Z,21,FALSE)=0,"-",IF(VLOOKUP($AU348,'FE Source'!$A:$Z,21,FALSE)=2,"Semi-Annual",IF(VLOOKUP($AU348,'FE Source'!$A:$Z,21,FALSE)=4,"Quarterly",IF(VLOOKUP($AU348,'FE Source'!$A:$Z,21,FALSE)=12,"Monthly","Annual")))))</f>
        <v>-</v>
      </c>
      <c r="AQ348" s="170">
        <f t="array" ref="AQ348">IF(VLOOKUP($AU348,'FE Source'!$A:$W,16,FALSE)=0,"-",VLOOKUP($AU348,'FE Source'!$A:$W,16,FALSE))</f>
        <v>0.33</v>
      </c>
      <c r="AR348" s="166" t="str">
        <f>IF(VLOOKUP($AU348,'FE Source'!$A:$W,17,FALSE)=0,"-",VLOOKUP($AU348,'FE Source'!$A:$W,17,FALSE))</f>
        <v>Silver</v>
      </c>
      <c r="AS348" s="170">
        <f>IF(VLOOKUP($AU348,'FE Source'!$AN:$AS,4,FALSE)="",VLOOKUP($AU348,'FE Source'!$AN:$AS,3,FALSE),VLOOKUP($AU348,'FE Source'!$AN:$AS,4,FALSE))</f>
        <v>15.88</v>
      </c>
      <c r="AT348" s="181">
        <f>IF(VLOOKUP($AU348,'FE Source'!$AN:$AS,5,FALSE)=0,"-",VLOOKUP($AU348,'FE Source'!$AN:$AS,5,FALSE))</f>
        <v>45783</v>
      </c>
      <c r="AU348" s="163" t="s">
        <v>4887</v>
      </c>
      <c r="BE348" s="219" t="str">
        <f>IF(VLOOKUP($AU348,'FE Source'!$A:$AK,22,FALSE)=0,"-",VLOOKUP($AU348,'FE Source'!$A:$AK,22,FALSE))</f>
        <v>-</v>
      </c>
      <c r="BF348" s="219">
        <f>IF(VLOOKUP($AU348,'FE Source'!$A:$AK,23,FALSE)=0,"-",VLOOKUP($AU348,'FE Source'!$A:$AK,23,FALSE))</f>
        <v>8.2899999999999991</v>
      </c>
      <c r="BG348" s="219">
        <f>IF(VLOOKUP($AU348,'FE Source'!$A:$AK,24,FALSE)=0,"-",VLOOKUP($AU348,'FE Source'!$A:$AK,24,FALSE))</f>
        <v>10.029999999999999</v>
      </c>
      <c r="BH348" s="219">
        <f>IF(VLOOKUP($AU348,'FE Source'!$A:$AK,25,FALSE)=0,"-",VLOOKUP($AU348,'FE Source'!$A:$AK,25,FALSE))</f>
        <v>-8.6</v>
      </c>
      <c r="BI348" s="219">
        <f>IF(VLOOKUP($AU348,'FE Source'!$A:$AK,26,FALSE)=0,"-",VLOOKUP($AU348,'FE Source'!$A:$AK,26,FALSE))</f>
        <v>12.37</v>
      </c>
      <c r="BJ348" s="219">
        <f>IF(VLOOKUP($AU348,'FE Source'!$A:$AK,27,FALSE)=0,"-",VLOOKUP($AU348,'FE Source'!$A:$AK,27,FALSE))</f>
        <v>9.4600000000000009</v>
      </c>
      <c r="BK348" s="219">
        <f>IF(VLOOKUP($AU348,'FE Source'!$A:$AK,28,FALSE)=0,"-",VLOOKUP($AU348,'FE Source'!$A:$AK,28,FALSE))</f>
        <v>9.99</v>
      </c>
      <c r="BL348" s="219">
        <f>IF(VLOOKUP($AU348,'FE Source'!$A:$AK,29,FALSE)=0,"-",VLOOKUP($AU348,'FE Source'!$A:$AK,29,FALSE))</f>
        <v>-15.1</v>
      </c>
      <c r="BM348" s="219">
        <f>IF(VLOOKUP($AU348,'FE Source'!$A:$AK,30,FALSE)=0,"-",VLOOKUP($AU348,'FE Source'!$A:$AK,30,FALSE))</f>
        <v>11.8</v>
      </c>
      <c r="BN348" t="str">
        <f>IF(VLOOKUP($AU348,'FE Source'!$A:$AK,31,FALSE)="No Specified Index","-",IF(VLOOKUP($AU348,'FE Source'!$A:$AK,31,FALSE)=0,"-",VLOOKUP($AU348,'FE Source'!$A:$AK,31,FALSE)))</f>
        <v>-</v>
      </c>
      <c r="BO348" s="217">
        <f>IF(VLOOKUP($AU348,'FE Source'!$A:$AK,32,FALSE)=0,"-",VLOOKUP($AU348,'FE Source'!$A:$AK,32,FALSE))</f>
        <v>42368</v>
      </c>
      <c r="BP348" s="18" t="str">
        <f>IF(VLOOKUP($AU348,'FE Source'!$AZ:$BC,2,FALSE)=0,"-",VLOOKUP($AU348,'FE Source'!$AZ:$BC,2,FALSE))</f>
        <v>-</v>
      </c>
      <c r="BQ348" s="18" t="str">
        <f>IF(VLOOKUP($AU348,'FE Source'!$AZ:$BC,3,FALSE)=0,"-",VLOOKUP($AU348,'FE Source'!$AZ:$BC,3,FALSE))</f>
        <v>-</v>
      </c>
      <c r="BR348" s="18" t="str">
        <f>IF(VLOOKUP($AU348,'FE Source'!$AZ:$BC,4,FALSE)=0,"-",VLOOKUP($AU348,'FE Source'!$AZ:$BC,4,FALSE))</f>
        <v>-</v>
      </c>
    </row>
    <row r="349" spans="1:70" ht="15" customHeight="1">
      <c r="A349" s="3"/>
      <c r="B349" s="159" t="str">
        <f>INDEX('UT - Retail'!$A$7:$A$1409,MATCH(AU349,'UT - Retail'!$U$7:$U$1409,0),1)</f>
        <v xml:space="preserve">Dimensional Fund Advisors </v>
      </c>
      <c r="C349" s="710" t="str">
        <f>INDEX('UT - Retail'!$B$7:$B$1409,MATCH(AU349,'UT - Retail'!$U$7:$U$1409,0),1)</f>
        <v>Dimensional World Allocation 60/40 Acc GBP</v>
      </c>
      <c r="D349" s="711"/>
      <c r="E349" s="147" t="str">
        <f>VLOOKUP(C349,'UT - Retail'!$B:$K,8,FALSE)</f>
        <v>Mixed Assets</v>
      </c>
      <c r="F349" s="82" t="str">
        <f>VLOOKUP(C349,'UT - Retail'!$B:$K,9,FALSE)</f>
        <v>Global</v>
      </c>
      <c r="G349" s="82" t="str">
        <f>VLOOKUP(C349,'UT - Retail'!$B:$K,10,FALSE)</f>
        <v>General</v>
      </c>
      <c r="H349" s="82" t="str">
        <f>VLOOKUP(C349,'UT - Retail'!$B:$N,13,FALSE)</f>
        <v>No</v>
      </c>
      <c r="I349" s="82" t="str">
        <f>VLOOKUP(C349,'UT - Retail'!$B:$Q,14,FALSE)</f>
        <v>No</v>
      </c>
      <c r="J349" s="82" t="str">
        <f>VLOOKUP(C349,'UT - Retail'!$B:$Q,11,FALSE)</f>
        <v>No</v>
      </c>
      <c r="K349" s="130" t="str">
        <f>VLOOKUP(C349,'UT - Retail'!$B:$P,15,FALSE)</f>
        <v>No</v>
      </c>
      <c r="L349" s="82" t="str">
        <f>VLOOKUP(C349,'UT - Retail'!$B:$Q,16,FALSE)</f>
        <v>iFast</v>
      </c>
      <c r="M349" s="173" t="str">
        <f>VLOOKUP(C349,'UT - Retail'!$B:$K,6,FALSE)</f>
        <v>GBP</v>
      </c>
      <c r="N349" s="173" t="str">
        <f>IFERROR(IF(MATCH(C349,'Portfolio Construction'!$AL:$AL,0),"Yes","No"),"No")</f>
        <v>Yes</v>
      </c>
      <c r="O349" s="173" t="str">
        <f>IFERROR(IF(MATCH(C349,'Portfolio Construction'!$AN:$AN,0),"Yes","No"),"No")</f>
        <v>No</v>
      </c>
      <c r="P349" s="173" t="str">
        <f>IFERROR(IF(MATCH(C349,'Portfolio Construction'!$AP:$AP,0),"Yes","No"),"No")</f>
        <v>No</v>
      </c>
      <c r="Q349" s="173" t="str">
        <f>IFERROR(IF(MATCH(C349,'Portfolio Construction'!$AR:$AR,0),"Yes","No"),"No")</f>
        <v>No</v>
      </c>
      <c r="R349" s="173" t="str">
        <f>IFERROR(IF(MATCH(C349,'Portfolio Construction'!$AT:$AT,0),"Yes","No"),"No")</f>
        <v>No</v>
      </c>
      <c r="S349" s="173" t="str">
        <f>IFERROR(IF(MATCH(C349,'Portfolio Construction'!$AV:$AV,0),"Yes","No"),"No")</f>
        <v>No</v>
      </c>
      <c r="T349" s="173" t="str">
        <f>IFERROR(IF(MATCH(C349,'Portfolio Construction'!$AX:$AX,0),"Yes","No"),"No")</f>
        <v>No</v>
      </c>
      <c r="U349" s="173" t="str">
        <f>IFERROR(IF(MATCH(C349,'Portfolio Construction'!$AZ:$AZ,0),"Yes","No"),"No")</f>
        <v>No</v>
      </c>
      <c r="V349" s="173" t="str">
        <f>IFERROR(IF(MATCH(C349,'Portfolio Construction'!$BB:$BB,0),"Yes","No"),"No")</f>
        <v>No</v>
      </c>
      <c r="W349" s="619">
        <f>IF(VLOOKUP($AU349,'FE Source'!$A:$W,3,FALSE)=0,"-",VLOOKUP($AU349,'FE Source'!$A:$W,3,FALSE))</f>
        <v>-1.99</v>
      </c>
      <c r="X349" s="618">
        <f>IF(VLOOKUP($AU349,'FE Source'!$A:$W,4,FALSE)=0,"-",VLOOKUP($AU349,'FE Source'!$A:$W,4,FALSE))</f>
        <v>3.82</v>
      </c>
      <c r="Y349" s="618">
        <f>IF(VLOOKUP($AU349,'FE Source'!$A:$W,5,FALSE)=0,"-",VLOOKUP($AU349,'FE Source'!$A:$W,5,FALSE))</f>
        <v>-1.98</v>
      </c>
      <c r="Z349" s="618">
        <f>IF(VLOOKUP($AU349,'FE Source'!$A:$W,6,FALSE)=0,"-",VLOOKUP($AU349,'FE Source'!$A:$W,6,FALSE))</f>
        <v>5.07</v>
      </c>
      <c r="AA349" s="618">
        <f>IF(VLOOKUP($AU349,'FE Source'!$A:$W,7,FALSE)=0,"-",VLOOKUP($AU349,'FE Source'!$A:$W,7,FALSE))</f>
        <v>5.31</v>
      </c>
      <c r="AB349" s="618">
        <f>IF(VLOOKUP($AU349,'FE Source'!$A:$W,8,FALSE)=0,"-",VLOOKUP($AU349,'FE Source'!$A:$W,8,FALSE))</f>
        <v>7.27</v>
      </c>
      <c r="AC349" s="623">
        <f>IF(VLOOKUP($AU349,'FE Source'!$A:$W,9,FALSE)=0,"-",VLOOKUP($AU349,'FE Source'!$A:$W,9,FALSE))</f>
        <v>4.1900000000000004</v>
      </c>
      <c r="AD349" s="151">
        <f>IF(VLOOKUP($AU349,'FE Source'!$A:$W,10,FALSE)=0,"-",VLOOKUP($AU349,'FE Source'!$A:$W,10,FALSE))</f>
        <v>1.26</v>
      </c>
      <c r="AE349" s="673">
        <f>IF(VLOOKUP($AU349,'FE Source'!$A:$W,11,FALSE)=0,"-",VLOOKUP($AU349,'FE Source'!$A:$W,11,FALSE))</f>
        <v>9.6300000000000008</v>
      </c>
      <c r="AF349" s="675">
        <f>IF(VLOOKUP($AU349,'FE Source'!$A:$W,12,FALSE)=0,"-",VLOOKUP($AU349,'FE Source'!$A:$W,12,FALSE))</f>
        <v>0.25</v>
      </c>
      <c r="AG349" s="130">
        <f>IF(VLOOKUP($AU349,'FE Source'!$A:$W,14,FALSE)=0,"-",VLOOKUP($AU349,'FE Source'!$A:$W,14,FALSE))</f>
        <v>-11.27</v>
      </c>
      <c r="AH349" s="173">
        <f>IF(VLOOKUP($AU349,'FE Source'!$A:$DJ,33,FALSE)=0,"-",VLOOKUP($AU349,'FE Source'!$A:$DJ,33,FALSE))</f>
        <v>142.72999999999999</v>
      </c>
      <c r="AI349" s="694">
        <f>IF(VLOOKUP($AU349,'FE Source'!$A:$Y,20,FALSE)=0,"-",VLOOKUP($AU349,'FE Source'!$A:$Y,20,FALSE))</f>
        <v>151.87</v>
      </c>
      <c r="AJ349" s="257">
        <f>IF(VLOOKUP($AU349,'FE Source'!$A:$DJ,34,FALSE)=0,"-",VLOOKUP($AU349,'FE Source'!$A:$DJ,34,FALSE))</f>
        <v>168.24</v>
      </c>
      <c r="AK349" s="257">
        <f>IF(VLOOKUP($AU349,'FE Source'!$A:$DJ,35,FALSE)=0,"-",VLOOKUP($AU349,'FE Source'!$A:$DJ,35,FALSE))</f>
        <v>124.59</v>
      </c>
      <c r="AL349" s="695">
        <f>IF(VLOOKUP($AU349,'FE Source'!$A:$Y,19,FALSE)=0,"-",VLOOKUP($AU349,'FE Source'!$A:$Y,19,FALSE))</f>
        <v>105.21</v>
      </c>
      <c r="AM349" s="259">
        <f>IF(VLOOKUP($AU349,'FE Source'!$A:$DJ,36,FALSE)=0,"-",VLOOKUP($AU349,'FE Source'!$A:$DJ,36,FALSE))</f>
        <v>111.81</v>
      </c>
      <c r="AN349" s="696">
        <f>IF(VLOOKUP($AU349,'FE Source'!$A:$W,13,FALSE)=0,"-",VLOOKUP($AU349,'FE Source'!$A:$W,13,FALSE))</f>
        <v>6364</v>
      </c>
      <c r="AO349" s="198" t="str">
        <f>IF(J349="no","-",IF(VLOOKUP($AU349,'FE Source'!$A:$W,15,FALSE)=0,"-",VLOOKUP($AU349,'FE Source'!$A:$W,15,FALSE)))</f>
        <v>-</v>
      </c>
      <c r="AP349" s="200" t="str">
        <f>IF(AO349="-","-",IF(VLOOKUP($AU349,'FE Source'!$A:$Z,21,FALSE)=0,"-",IF(VLOOKUP($AU349,'FE Source'!$A:$Z,21,FALSE)=2,"Semi-Annual",IF(VLOOKUP($AU349,'FE Source'!$A:$Z,21,FALSE)=4,"Quarterly",IF(VLOOKUP($AU349,'FE Source'!$A:$Z,21,FALSE)=12,"Monthly","Annual")))))</f>
        <v>-</v>
      </c>
      <c r="AQ349" s="170">
        <f t="array" ref="AQ349">IF(VLOOKUP($AU349,'FE Source'!$A:$W,16,FALSE)=0,"-",VLOOKUP($AU349,'FE Source'!$A:$W,16,FALSE))</f>
        <v>0.33</v>
      </c>
      <c r="AR349" s="175" t="str">
        <f>IF(VLOOKUP($AU349,'FE Source'!$A:$W,17,FALSE)=0,"-",VLOOKUP($AU349,'FE Source'!$A:$W,17,FALSE))</f>
        <v>Gold</v>
      </c>
      <c r="AS349" s="170">
        <f>IF(VLOOKUP($AU349,'FE Source'!$AN:$AS,4,FALSE)="",VLOOKUP($AU349,'FE Source'!$AN:$AS,3,FALSE),VLOOKUP($AU349,'FE Source'!$AN:$AS,4,FALSE))</f>
        <v>25.04</v>
      </c>
      <c r="AT349" s="181">
        <f>IF(VLOOKUP($AU349,'FE Source'!$AN:$AS,5,FALSE)=0,"-",VLOOKUP($AU349,'FE Source'!$AN:$AS,5,FALSE))</f>
        <v>45783</v>
      </c>
      <c r="AU349" s="163" t="s">
        <v>4888</v>
      </c>
      <c r="BE349" s="219">
        <f>IF(VLOOKUP($AU349,'FE Source'!$A:$AK,22,FALSE)=0,"-",VLOOKUP($AU349,'FE Source'!$A:$AK,22,FALSE))</f>
        <v>2.97</v>
      </c>
      <c r="BF349" s="219">
        <f>IF(VLOOKUP($AU349,'FE Source'!$A:$AK,23,FALSE)=0,"-",VLOOKUP($AU349,'FE Source'!$A:$AK,23,FALSE))</f>
        <v>2.5</v>
      </c>
      <c r="BG349" s="219">
        <f>IF(VLOOKUP($AU349,'FE Source'!$A:$AK,24,FALSE)=0,"-",VLOOKUP($AU349,'FE Source'!$A:$AK,24,FALSE))</f>
        <v>8.73</v>
      </c>
      <c r="BH349" s="219">
        <f>IF(VLOOKUP($AU349,'FE Source'!$A:$AK,25,FALSE)=0,"-",VLOOKUP($AU349,'FE Source'!$A:$AK,25,FALSE))</f>
        <v>-8.58</v>
      </c>
      <c r="BI349" s="219">
        <f>IF(VLOOKUP($AU349,'FE Source'!$A:$AK,26,FALSE)=0,"-",VLOOKUP($AU349,'FE Source'!$A:$AK,26,FALSE))</f>
        <v>15.42</v>
      </c>
      <c r="BJ349" s="219">
        <f>IF(VLOOKUP($AU349,'FE Source'!$A:$AK,27,FALSE)=0,"-",VLOOKUP($AU349,'FE Source'!$A:$AK,27,FALSE))</f>
        <v>7.18</v>
      </c>
      <c r="BK349" s="219">
        <f>IF(VLOOKUP($AU349,'FE Source'!$A:$AK,28,FALSE)=0,"-",VLOOKUP($AU349,'FE Source'!$A:$AK,28,FALSE))</f>
        <v>13.28</v>
      </c>
      <c r="BL349" s="219">
        <f>IF(VLOOKUP($AU349,'FE Source'!$A:$AK,29,FALSE)=0,"-",VLOOKUP($AU349,'FE Source'!$A:$AK,29,FALSE))</f>
        <v>-16.7</v>
      </c>
      <c r="BM349" s="219">
        <f>IF(VLOOKUP($AU349,'FE Source'!$A:$AK,30,FALSE)=0,"-",VLOOKUP($AU349,'FE Source'!$A:$AK,30,FALSE))</f>
        <v>13.66</v>
      </c>
      <c r="BN349" t="str">
        <f>IF(VLOOKUP($AU349,'FE Source'!$A:$AK,31,FALSE)="No Specified Index","-",IF(VLOOKUP($AU349,'FE Source'!$A:$AK,31,FALSE)=0,"-",VLOOKUP($AU349,'FE Source'!$A:$AK,31,FALSE)))</f>
        <v>-</v>
      </c>
      <c r="BO349" s="217">
        <f>IF(VLOOKUP($AU349,'FE Source'!$A:$AK,32,FALSE)=0,"-",VLOOKUP($AU349,'FE Source'!$A:$AK,32,FALSE))</f>
        <v>40795</v>
      </c>
      <c r="BP349" s="18">
        <f>IF(VLOOKUP($AU349,'FE Source'!$AZ:$BC,2,FALSE)=0,"-",VLOOKUP($AU349,'FE Source'!$AZ:$BC,2,FALSE))</f>
        <v>-2.71</v>
      </c>
      <c r="BQ349" s="18" t="str">
        <f>IF(VLOOKUP($AU349,'FE Source'!$AZ:$BC,3,FALSE)=0,"-",VLOOKUP($AU349,'FE Source'!$AZ:$BC,3,FALSE))</f>
        <v>-</v>
      </c>
      <c r="BR349" s="18" t="str">
        <f>IF(VLOOKUP($AU349,'FE Source'!$AZ:$BC,4,FALSE)=0,"-",VLOOKUP($AU349,'FE Source'!$AZ:$BC,4,FALSE))</f>
        <v>-</v>
      </c>
    </row>
    <row r="350" spans="1:70" ht="15" customHeight="1">
      <c r="A350" s="3"/>
      <c r="B350" s="159" t="str">
        <f>INDEX('UT - Retail'!$A$7:$A$1409,MATCH(AU350,'UT - Retail'!$U$7:$U$1409,0),1)</f>
        <v xml:space="preserve">Dimensional Fund Advisors </v>
      </c>
      <c r="C350" s="710" t="str">
        <f>INDEX('UT - Retail'!$B$7:$B$1409,MATCH(AU350,'UT - Retail'!$U$7:$U$1409,0),1)</f>
        <v>Dimensional World Allocation 60/40 Acc SGD</v>
      </c>
      <c r="D350" s="711"/>
      <c r="E350" s="147" t="str">
        <f>VLOOKUP(C350,'UT - Retail'!$B:$K,8,FALSE)</f>
        <v>Mixed Assets</v>
      </c>
      <c r="F350" s="82" t="str">
        <f>VLOOKUP(C350,'UT - Retail'!$B:$K,9,FALSE)</f>
        <v>Global</v>
      </c>
      <c r="G350" s="82" t="str">
        <f>VLOOKUP(C350,'UT - Retail'!$B:$K,10,FALSE)</f>
        <v>General</v>
      </c>
      <c r="H350" s="82" t="str">
        <f>VLOOKUP(C350,'UT - Retail'!$B:$N,13,FALSE)</f>
        <v>No</v>
      </c>
      <c r="I350" s="82" t="str">
        <f>VLOOKUP(C350,'UT - Retail'!$B:$Q,14,FALSE)</f>
        <v>No</v>
      </c>
      <c r="J350" s="82" t="str">
        <f>VLOOKUP(C350,'UT - Retail'!$B:$Q,11,FALSE)</f>
        <v>No</v>
      </c>
      <c r="K350" s="130" t="str">
        <f>VLOOKUP(C350,'UT - Retail'!$B:$P,15,FALSE)</f>
        <v>Yes</v>
      </c>
      <c r="L350" s="82" t="str">
        <f>VLOOKUP(C350,'UT - Retail'!$B:$Q,16,FALSE)</f>
        <v>Both</v>
      </c>
      <c r="M350" s="173" t="str">
        <f>VLOOKUP(C350,'UT - Retail'!$B:$K,6,FALSE)</f>
        <v>SGD</v>
      </c>
      <c r="N350" s="173" t="str">
        <f>IFERROR(IF(MATCH(C350,'Portfolio Construction'!$AL:$AL,0),"Yes","No"),"No")</f>
        <v>Yes</v>
      </c>
      <c r="O350" s="173" t="str">
        <f>IFERROR(IF(MATCH(C350,'Portfolio Construction'!$AN:$AN,0),"Yes","No"),"No")</f>
        <v>No</v>
      </c>
      <c r="P350" s="173" t="str">
        <f>IFERROR(IF(MATCH(C350,'Portfolio Construction'!$AP:$AP,0),"Yes","No"),"No")</f>
        <v>No</v>
      </c>
      <c r="Q350" s="173" t="str">
        <f>IFERROR(IF(MATCH(C350,'Portfolio Construction'!$AR:$AR,0),"Yes","No"),"No")</f>
        <v>No</v>
      </c>
      <c r="R350" s="173" t="str">
        <f>IFERROR(IF(MATCH(C350,'Portfolio Construction'!$AT:$AT,0),"Yes","No"),"No")</f>
        <v>No</v>
      </c>
      <c r="S350" s="173" t="str">
        <f>IFERROR(IF(MATCH(C350,'Portfolio Construction'!$AV:$AV,0),"Yes","No"),"No")</f>
        <v>No</v>
      </c>
      <c r="T350" s="173" t="str">
        <f>IFERROR(IF(MATCH(C350,'Portfolio Construction'!$AX:$AX,0),"Yes","No"),"No")</f>
        <v>No</v>
      </c>
      <c r="U350" s="173" t="str">
        <f>IFERROR(IF(MATCH(C350,'Portfolio Construction'!$AZ:$AZ,0),"Yes","No"),"No")</f>
        <v>No</v>
      </c>
      <c r="V350" s="173" t="str">
        <f>IFERROR(IF(MATCH(C350,'Portfolio Construction'!$BB:$BB,0),"Yes","No"),"No")</f>
        <v>No</v>
      </c>
      <c r="W350" s="619">
        <f>IF(VLOOKUP($AU350,'FE Source'!$A:$W,3,FALSE)=0,"-",VLOOKUP($AU350,'FE Source'!$A:$W,3,FALSE))</f>
        <v>-2.73</v>
      </c>
      <c r="X350" s="618">
        <f>IF(VLOOKUP($AU350,'FE Source'!$A:$W,4,FALSE)=0,"-",VLOOKUP($AU350,'FE Source'!$A:$W,4,FALSE))</f>
        <v>4.3099999999999996</v>
      </c>
      <c r="Y350" s="618">
        <f>IF(VLOOKUP($AU350,'FE Source'!$A:$W,5,FALSE)=0,"-",VLOOKUP($AU350,'FE Source'!$A:$W,5,FALSE))</f>
        <v>-2.2799999999999998</v>
      </c>
      <c r="Z350" s="618">
        <f>IF(VLOOKUP($AU350,'FE Source'!$A:$W,6,FALSE)=0,"-",VLOOKUP($AU350,'FE Source'!$A:$W,6,FALSE))</f>
        <v>3.78</v>
      </c>
      <c r="AA350" s="618">
        <f>IF(VLOOKUP($AU350,'FE Source'!$A:$W,7,FALSE)=0,"-",VLOOKUP($AU350,'FE Source'!$A:$W,7,FALSE))</f>
        <v>4.91</v>
      </c>
      <c r="AB350" s="618">
        <f>IF(VLOOKUP($AU350,'FE Source'!$A:$W,8,FALSE)=0,"-",VLOOKUP($AU350,'FE Source'!$A:$W,8,FALSE))</f>
        <v>7.33</v>
      </c>
      <c r="AC350" s="623" t="str">
        <f>IF(VLOOKUP($AU350,'FE Source'!$A:$W,9,FALSE)=0,"-",VLOOKUP($AU350,'FE Source'!$A:$W,9,FALSE))</f>
        <v>-</v>
      </c>
      <c r="AD350" s="151">
        <f>IF(VLOOKUP($AU350,'FE Source'!$A:$W,10,FALSE)=0,"-",VLOOKUP($AU350,'FE Source'!$A:$W,10,FALSE))</f>
        <v>1.1599999999999999</v>
      </c>
      <c r="AE350" s="673">
        <f>IF(VLOOKUP($AU350,'FE Source'!$A:$W,11,FALSE)=0,"-",VLOOKUP($AU350,'FE Source'!$A:$W,11,FALSE))</f>
        <v>8.61</v>
      </c>
      <c r="AF350" s="675">
        <f>IF(VLOOKUP($AU350,'FE Source'!$A:$W,12,FALSE)=0,"-",VLOOKUP($AU350,'FE Source'!$A:$W,12,FALSE))</f>
        <v>0.22</v>
      </c>
      <c r="AG350" s="130">
        <f>IF(VLOOKUP($AU350,'FE Source'!$A:$W,14,FALSE)=0,"-",VLOOKUP($AU350,'FE Source'!$A:$W,14,FALSE))</f>
        <v>-8.2899999999999991</v>
      </c>
      <c r="AH350" s="173">
        <f>IF(VLOOKUP($AU350,'FE Source'!$A:$DJ,33,FALSE)=0,"-",VLOOKUP($AU350,'FE Source'!$A:$DJ,33,FALSE))</f>
        <v>147.80000000000001</v>
      </c>
      <c r="AI350" s="694">
        <f>IF(VLOOKUP($AU350,'FE Source'!$A:$Y,20,FALSE)=0,"-",VLOOKUP($AU350,'FE Source'!$A:$Y,20,FALSE))</f>
        <v>141.08000000000001</v>
      </c>
      <c r="AJ350" s="257">
        <f>IF(VLOOKUP($AU350,'FE Source'!$A:$DJ,34,FALSE)=0,"-",VLOOKUP($AU350,'FE Source'!$A:$DJ,34,FALSE))</f>
        <v>150.30000000000001</v>
      </c>
      <c r="AK350" s="257">
        <f>IF(VLOOKUP($AU350,'FE Source'!$A:$DJ,35,FALSE)=0,"-",VLOOKUP($AU350,'FE Source'!$A:$DJ,35,FALSE))</f>
        <v>177.01</v>
      </c>
      <c r="AL350" s="695">
        <f>IF(VLOOKUP($AU350,'FE Source'!$A:$Y,19,FALSE)=0,"-",VLOOKUP($AU350,'FE Source'!$A:$Y,19,FALSE))</f>
        <v>101.91</v>
      </c>
      <c r="AM350" s="259">
        <f>IF(VLOOKUP($AU350,'FE Source'!$A:$DJ,36,FALSE)=0,"-",VLOOKUP($AU350,'FE Source'!$A:$DJ,36,FALSE))</f>
        <v>99.8</v>
      </c>
      <c r="AN350" s="696">
        <f>IF(VLOOKUP($AU350,'FE Source'!$A:$W,13,FALSE)=0,"-",VLOOKUP($AU350,'FE Source'!$A:$W,13,FALSE))</f>
        <v>6364</v>
      </c>
      <c r="AO350" s="198" t="str">
        <f>IF(J350="no","-",IF(VLOOKUP($AU350,'FE Source'!$A:$W,15,FALSE)=0,"-",VLOOKUP($AU350,'FE Source'!$A:$W,15,FALSE)))</f>
        <v>-</v>
      </c>
      <c r="AP350" s="200" t="str">
        <f>IF(AO350="-","-",IF(VLOOKUP($AU350,'FE Source'!$A:$Z,21,FALSE)=0,"-",IF(VLOOKUP($AU350,'FE Source'!$A:$Z,21,FALSE)=2,"Semi-Annual",IF(VLOOKUP($AU350,'FE Source'!$A:$Z,21,FALSE)=4,"Quarterly",IF(VLOOKUP($AU350,'FE Source'!$A:$Z,21,FALSE)=12,"Monthly","Annual")))))</f>
        <v>-</v>
      </c>
      <c r="AQ350" s="170">
        <f t="array" ref="AQ350">IF(VLOOKUP($AU350,'FE Source'!$A:$W,16,FALSE)=0,"-",VLOOKUP($AU350,'FE Source'!$A:$W,16,FALSE))</f>
        <v>0.33</v>
      </c>
      <c r="AR350" s="175" t="str">
        <f>IF(VLOOKUP($AU350,'FE Source'!$A:$W,17,FALSE)=0,"-",VLOOKUP($AU350,'FE Source'!$A:$W,17,FALSE))</f>
        <v>-</v>
      </c>
      <c r="AS350" s="170">
        <f>IF(VLOOKUP($AU350,'FE Source'!$AN:$AS,4,FALSE)="",VLOOKUP($AU350,'FE Source'!$AN:$AS,3,FALSE),VLOOKUP($AU350,'FE Source'!$AN:$AS,4,FALSE))</f>
        <v>26.37</v>
      </c>
      <c r="AT350" s="181">
        <f>IF(VLOOKUP($AU350,'FE Source'!$AN:$AS,5,FALSE)=0,"-",VLOOKUP($AU350,'FE Source'!$AN:$AS,5,FALSE))</f>
        <v>45783</v>
      </c>
      <c r="AU350" s="177" t="s">
        <v>7282</v>
      </c>
      <c r="BE350" s="219" t="str">
        <f>IF(VLOOKUP($AU350,'FE Source'!$A:$AK,22,FALSE)=0,"-",VLOOKUP($AU350,'FE Source'!$A:$AK,22,FALSE))</f>
        <v>-</v>
      </c>
      <c r="BF350" s="219" t="str">
        <f>IF(VLOOKUP($AU350,'FE Source'!$A:$AK,23,FALSE)=0,"-",VLOOKUP($AU350,'FE Source'!$A:$AK,23,FALSE))</f>
        <v>-</v>
      </c>
      <c r="BG350" s="219" t="str">
        <f>IF(VLOOKUP($AU350,'FE Source'!$A:$AK,24,FALSE)=0,"-",VLOOKUP($AU350,'FE Source'!$A:$AK,24,FALSE))</f>
        <v>-</v>
      </c>
      <c r="BH350" s="219" t="str">
        <f>IF(VLOOKUP($AU350,'FE Source'!$A:$AK,25,FALSE)=0,"-",VLOOKUP($AU350,'FE Source'!$A:$AK,25,FALSE))</f>
        <v>-</v>
      </c>
      <c r="BI350" s="219" t="str">
        <f>IF(VLOOKUP($AU350,'FE Source'!$A:$AK,26,FALSE)=0,"-",VLOOKUP($AU350,'FE Source'!$A:$AK,26,FALSE))</f>
        <v>-</v>
      </c>
      <c r="BJ350" s="219">
        <f>IF(VLOOKUP($AU350,'FE Source'!$A:$AK,27,FALSE)=0,"-",VLOOKUP($AU350,'FE Source'!$A:$AK,27,FALSE))</f>
        <v>6.84</v>
      </c>
      <c r="BK350" s="219">
        <f>IF(VLOOKUP($AU350,'FE Source'!$A:$AK,28,FALSE)=0,"-",VLOOKUP($AU350,'FE Source'!$A:$AK,28,FALSE))</f>
        <v>12.81</v>
      </c>
      <c r="BL350" s="219">
        <f>IF(VLOOKUP($AU350,'FE Source'!$A:$AK,29,FALSE)=0,"-",VLOOKUP($AU350,'FE Source'!$A:$AK,29,FALSE))</f>
        <v>-12</v>
      </c>
      <c r="BM350" s="219">
        <f>IF(VLOOKUP($AU350,'FE Source'!$A:$AK,30,FALSE)=0,"-",VLOOKUP($AU350,'FE Source'!$A:$AK,30,FALSE))</f>
        <v>11.22</v>
      </c>
      <c r="BN350" t="str">
        <f>IF(VLOOKUP($AU350,'FE Source'!$A:$AK,31,FALSE)="No Specified Index","-",IF(VLOOKUP($AU350,'FE Source'!$A:$AK,31,FALSE)=0,"-",VLOOKUP($AU350,'FE Source'!$A:$AK,31,FALSE)))</f>
        <v>-</v>
      </c>
      <c r="BO350" s="217">
        <f>IF(VLOOKUP($AU350,'FE Source'!$A:$AK,32,FALSE)=0,"-",VLOOKUP($AU350,'FE Source'!$A:$AK,32,FALSE))</f>
        <v>43755</v>
      </c>
      <c r="BP350" s="18" t="str">
        <f>IF(VLOOKUP($AU350,'FE Source'!$AZ:$BC,2,FALSE)=0,"-",VLOOKUP($AU350,'FE Source'!$AZ:$BC,2,FALSE))</f>
        <v>-</v>
      </c>
      <c r="BQ350" s="18" t="str">
        <f>IF(VLOOKUP($AU350,'FE Source'!$AZ:$BC,3,FALSE)=0,"-",VLOOKUP($AU350,'FE Source'!$AZ:$BC,3,FALSE))</f>
        <v>-</v>
      </c>
      <c r="BR350" s="18" t="str">
        <f>IF(VLOOKUP($AU350,'FE Source'!$AZ:$BC,4,FALSE)=0,"-",VLOOKUP($AU350,'FE Source'!$AZ:$BC,4,FALSE))</f>
        <v>-</v>
      </c>
    </row>
    <row r="351" spans="1:70" ht="15" customHeight="1">
      <c r="A351" s="3"/>
      <c r="B351" s="159" t="str">
        <f>INDEX('UT - Retail'!$A$7:$A$1409,MATCH(AU351,'UT - Retail'!$U$7:$U$1409,0),1)</f>
        <v xml:space="preserve">Dimensional Fund Advisors </v>
      </c>
      <c r="C351" s="710" t="str">
        <f>INDEX('UT - Retail'!$B$7:$B$1409,MATCH(AU351,'UT - Retail'!$U$7:$U$1409,0),1)</f>
        <v>Dimensional World Allocation 60/40 Acc USD</v>
      </c>
      <c r="D351" s="711"/>
      <c r="E351" s="147" t="str">
        <f>VLOOKUP(C351,'UT - Retail'!$B:$K,8,FALSE)</f>
        <v>Mixed Assets</v>
      </c>
      <c r="F351" s="82" t="str">
        <f>VLOOKUP(C351,'UT - Retail'!$B:$K,9,FALSE)</f>
        <v>Global</v>
      </c>
      <c r="G351" s="82" t="str">
        <f>VLOOKUP(C351,'UT - Retail'!$B:$K,10,FALSE)</f>
        <v>General</v>
      </c>
      <c r="H351" s="82" t="str">
        <f>VLOOKUP(C351,'UT - Retail'!$B:$N,13,FALSE)</f>
        <v>No</v>
      </c>
      <c r="I351" s="82" t="str">
        <f>VLOOKUP(C351,'UT - Retail'!$B:$Q,14,FALSE)</f>
        <v>No</v>
      </c>
      <c r="J351" s="82" t="str">
        <f>VLOOKUP(C351,'UT - Retail'!$B:$Q,11,FALSE)</f>
        <v>No</v>
      </c>
      <c r="K351" s="130" t="str">
        <f>VLOOKUP(C351,'UT - Retail'!$B:$P,15,FALSE)</f>
        <v>No</v>
      </c>
      <c r="L351" s="82" t="str">
        <f>VLOOKUP(C351,'UT - Retail'!$B:$Q,16,FALSE)</f>
        <v>iFast</v>
      </c>
      <c r="M351" s="173" t="str">
        <f>VLOOKUP(C351,'UT - Retail'!$B:$K,6,FALSE)</f>
        <v>USD</v>
      </c>
      <c r="N351" s="173" t="str">
        <f>IFERROR(IF(MATCH(C351,'Portfolio Construction'!$AL:$AL,0),"Yes","No"),"No")</f>
        <v>Yes</v>
      </c>
      <c r="O351" s="173" t="str">
        <f>IFERROR(IF(MATCH(C351,'Portfolio Construction'!$AN:$AN,0),"Yes","No"),"No")</f>
        <v>No</v>
      </c>
      <c r="P351" s="173" t="str">
        <f>IFERROR(IF(MATCH(C351,'Portfolio Construction'!$AP:$AP,0),"Yes","No"),"No")</f>
        <v>No</v>
      </c>
      <c r="Q351" s="173" t="str">
        <f>IFERROR(IF(MATCH(C351,'Portfolio Construction'!$AR:$AR,0),"Yes","No"),"No")</f>
        <v>No</v>
      </c>
      <c r="R351" s="173" t="str">
        <f>IFERROR(IF(MATCH(C351,'Portfolio Construction'!$AT:$AT,0),"Yes","No"),"No")</f>
        <v>No</v>
      </c>
      <c r="S351" s="173" t="str">
        <f>IFERROR(IF(MATCH(C351,'Portfolio Construction'!$AV:$AV,0),"Yes","No"),"No")</f>
        <v>No</v>
      </c>
      <c r="T351" s="173" t="str">
        <f>IFERROR(IF(MATCH(C351,'Portfolio Construction'!$AX:$AX,0),"Yes","No"),"No")</f>
        <v>No</v>
      </c>
      <c r="U351" s="173" t="str">
        <f>IFERROR(IF(MATCH(C351,'Portfolio Construction'!$AZ:$AZ,0),"Yes","No"),"No")</f>
        <v>No</v>
      </c>
      <c r="V351" s="173" t="str">
        <f>IFERROR(IF(MATCH(C351,'Portfolio Construction'!$BB:$BB,0),"Yes","No"),"No")</f>
        <v>No</v>
      </c>
      <c r="W351" s="619">
        <f>IF(VLOOKUP($AU351,'FE Source'!$A:$W,3,FALSE)=0,"-",VLOOKUP($AU351,'FE Source'!$A:$W,3,FALSE))</f>
        <v>-4.41</v>
      </c>
      <c r="X351" s="618">
        <f>IF(VLOOKUP($AU351,'FE Source'!$A:$W,4,FALSE)=0,"-",VLOOKUP($AU351,'FE Source'!$A:$W,4,FALSE))</f>
        <v>2.75</v>
      </c>
      <c r="Y351" s="618">
        <f>IF(VLOOKUP($AU351,'FE Source'!$A:$W,5,FALSE)=0,"-",VLOOKUP($AU351,'FE Source'!$A:$W,5,FALSE))</f>
        <v>-3.36</v>
      </c>
      <c r="Z351" s="618">
        <f>IF(VLOOKUP($AU351,'FE Source'!$A:$W,6,FALSE)=0,"-",VLOOKUP($AU351,'FE Source'!$A:$W,6,FALSE))</f>
        <v>2.52</v>
      </c>
      <c r="AA351" s="618">
        <f>IF(VLOOKUP($AU351,'FE Source'!$A:$W,7,FALSE)=0,"-",VLOOKUP($AU351,'FE Source'!$A:$W,7,FALSE))</f>
        <v>4.43</v>
      </c>
      <c r="AB351" s="618">
        <f>IF(VLOOKUP($AU351,'FE Source'!$A:$W,8,FALSE)=0,"-",VLOOKUP($AU351,'FE Source'!$A:$W,8,FALSE))</f>
        <v>6.82</v>
      </c>
      <c r="AC351" s="623" t="str">
        <f>IF(VLOOKUP($AU351,'FE Source'!$A:$W,9,FALSE)=0,"-",VLOOKUP($AU351,'FE Source'!$A:$W,9,FALSE))</f>
        <v>-</v>
      </c>
      <c r="AD351" s="151">
        <f>IF(VLOOKUP($AU351,'FE Source'!$A:$W,10,FALSE)=0,"-",VLOOKUP($AU351,'FE Source'!$A:$W,10,FALSE))</f>
        <v>0.93</v>
      </c>
      <c r="AE351" s="673">
        <f>IF(VLOOKUP($AU351,'FE Source'!$A:$W,11,FALSE)=0,"-",VLOOKUP($AU351,'FE Source'!$A:$W,11,FALSE))</f>
        <v>8.0500000000000007</v>
      </c>
      <c r="AF351" s="675">
        <f>IF(VLOOKUP($AU351,'FE Source'!$A:$W,12,FALSE)=0,"-",VLOOKUP($AU351,'FE Source'!$A:$W,12,FALSE))</f>
        <v>0.21</v>
      </c>
      <c r="AG351" s="130">
        <f>IF(VLOOKUP($AU351,'FE Source'!$A:$W,14,FALSE)=0,"-",VLOOKUP($AU351,'FE Source'!$A:$W,14,FALSE))</f>
        <v>-6.57</v>
      </c>
      <c r="AH351" s="173">
        <f>IF(VLOOKUP($AU351,'FE Source'!$A:$DJ,33,FALSE)=0,"-",VLOOKUP($AU351,'FE Source'!$A:$DJ,33,FALSE))</f>
        <v>98.51</v>
      </c>
      <c r="AI351" s="694">
        <f>IF(VLOOKUP($AU351,'FE Source'!$A:$Y,20,FALSE)=0,"-",VLOOKUP($AU351,'FE Source'!$A:$Y,20,FALSE))</f>
        <v>103.55</v>
      </c>
      <c r="AJ351" s="257">
        <f>IF(VLOOKUP($AU351,'FE Source'!$A:$DJ,34,FALSE)=0,"-",VLOOKUP($AU351,'FE Source'!$A:$DJ,34,FALSE))</f>
        <v>108.1</v>
      </c>
      <c r="AK351" s="257">
        <f>IF(VLOOKUP($AU351,'FE Source'!$A:$DJ,35,FALSE)=0,"-",VLOOKUP($AU351,'FE Source'!$A:$DJ,35,FALSE))</f>
        <v>157.03</v>
      </c>
      <c r="AL351" s="695">
        <f>IF(VLOOKUP($AU351,'FE Source'!$A:$Y,19,FALSE)=0,"-",VLOOKUP($AU351,'FE Source'!$A:$Y,19,FALSE))</f>
        <v>88.14</v>
      </c>
      <c r="AM351" s="259">
        <f>IF(VLOOKUP($AU351,'FE Source'!$A:$DJ,36,FALSE)=0,"-",VLOOKUP($AU351,'FE Source'!$A:$DJ,36,FALSE))</f>
        <v>80.069999999999993</v>
      </c>
      <c r="AN351" s="696">
        <f>IF(VLOOKUP($AU351,'FE Source'!$A:$W,13,FALSE)=0,"-",VLOOKUP($AU351,'FE Source'!$A:$W,13,FALSE))</f>
        <v>6364</v>
      </c>
      <c r="AO351" s="198" t="str">
        <f>IF(J351="no","-",IF(VLOOKUP($AU351,'FE Source'!$A:$W,15,FALSE)=0,"-",VLOOKUP($AU351,'FE Source'!$A:$W,15,FALSE)))</f>
        <v>-</v>
      </c>
      <c r="AP351" s="200" t="str">
        <f>IF(AO351="-","-",IF(VLOOKUP($AU351,'FE Source'!$A:$Z,21,FALSE)=0,"-",IF(VLOOKUP($AU351,'FE Source'!$A:$Z,21,FALSE)=2,"Semi-Annual",IF(VLOOKUP($AU351,'FE Source'!$A:$Z,21,FALSE)=4,"Quarterly",IF(VLOOKUP($AU351,'FE Source'!$A:$Z,21,FALSE)=12,"Monthly","Annual")))))</f>
        <v>-</v>
      </c>
      <c r="AQ351" s="170">
        <f t="array" ref="AQ351">IF(VLOOKUP($AU351,'FE Source'!$A:$W,16,FALSE)=0,"-",VLOOKUP($AU351,'FE Source'!$A:$W,16,FALSE))</f>
        <v>0.33</v>
      </c>
      <c r="AR351" s="175" t="str">
        <f>IF(VLOOKUP($AU351,'FE Source'!$A:$W,17,FALSE)=0,"-",VLOOKUP($AU351,'FE Source'!$A:$W,17,FALSE))</f>
        <v>Gold</v>
      </c>
      <c r="AS351" s="170">
        <f>IF(VLOOKUP($AU351,'FE Source'!$AN:$AS,4,FALSE)="",VLOOKUP($AU351,'FE Source'!$AN:$AS,3,FALSE),VLOOKUP($AU351,'FE Source'!$AN:$AS,4,FALSE))</f>
        <v>14.24</v>
      </c>
      <c r="AT351" s="181">
        <f>IF(VLOOKUP($AU351,'FE Source'!$AN:$AS,5,FALSE)=0,"-",VLOOKUP($AU351,'FE Source'!$AN:$AS,5,FALSE))</f>
        <v>45783</v>
      </c>
      <c r="AU351" s="163" t="s">
        <v>4889</v>
      </c>
      <c r="BE351" s="219" t="str">
        <f>IF(VLOOKUP($AU351,'FE Source'!$A:$AK,22,FALSE)=0,"-",VLOOKUP($AU351,'FE Source'!$A:$AK,22,FALSE))</f>
        <v>-</v>
      </c>
      <c r="BF351" s="219" t="str">
        <f>IF(VLOOKUP($AU351,'FE Source'!$A:$AK,23,FALSE)=0,"-",VLOOKUP($AU351,'FE Source'!$A:$AK,23,FALSE))</f>
        <v>-</v>
      </c>
      <c r="BG351" s="219" t="str">
        <f>IF(VLOOKUP($AU351,'FE Source'!$A:$AK,24,FALSE)=0,"-",VLOOKUP($AU351,'FE Source'!$A:$AK,24,FALSE))</f>
        <v>-</v>
      </c>
      <c r="BH351" s="219" t="str">
        <f>IF(VLOOKUP($AU351,'FE Source'!$A:$AK,25,FALSE)=0,"-",VLOOKUP($AU351,'FE Source'!$A:$AK,25,FALSE))</f>
        <v>-</v>
      </c>
      <c r="BI351" s="219">
        <f>IF(VLOOKUP($AU351,'FE Source'!$A:$AK,26,FALSE)=0,"-",VLOOKUP($AU351,'FE Source'!$A:$AK,26,FALSE))</f>
        <v>14.47</v>
      </c>
      <c r="BJ351" s="219">
        <f>IF(VLOOKUP($AU351,'FE Source'!$A:$AK,27,FALSE)=0,"-",VLOOKUP($AU351,'FE Source'!$A:$AK,27,FALSE))</f>
        <v>6.46</v>
      </c>
      <c r="BK351" s="219">
        <f>IF(VLOOKUP($AU351,'FE Source'!$A:$AK,28,FALSE)=0,"-",VLOOKUP($AU351,'FE Source'!$A:$AK,28,FALSE))</f>
        <v>13.7</v>
      </c>
      <c r="BL351" s="219">
        <f>IF(VLOOKUP($AU351,'FE Source'!$A:$AK,29,FALSE)=0,"-",VLOOKUP($AU351,'FE Source'!$A:$AK,29,FALSE))</f>
        <v>-12.06</v>
      </c>
      <c r="BM351" s="219">
        <f>IF(VLOOKUP($AU351,'FE Source'!$A:$AK,30,FALSE)=0,"-",VLOOKUP($AU351,'FE Source'!$A:$AK,30,FALSE))</f>
        <v>10.92</v>
      </c>
      <c r="BN351" t="str">
        <f>IF(VLOOKUP($AU351,'FE Source'!$A:$AK,31,FALSE)="No Specified Index","-",IF(VLOOKUP($AU351,'FE Source'!$A:$AK,31,FALSE)=0,"-",VLOOKUP($AU351,'FE Source'!$A:$AK,31,FALSE)))</f>
        <v>-</v>
      </c>
      <c r="BO351" s="217">
        <f>IF(VLOOKUP($AU351,'FE Source'!$A:$AK,32,FALSE)=0,"-",VLOOKUP($AU351,'FE Source'!$A:$AK,32,FALSE))</f>
        <v>43298</v>
      </c>
      <c r="BP351" s="18" t="str">
        <f>IF(VLOOKUP($AU351,'FE Source'!$AZ:$BC,2,FALSE)=0,"-",VLOOKUP($AU351,'FE Source'!$AZ:$BC,2,FALSE))</f>
        <v>-</v>
      </c>
      <c r="BQ351" s="18" t="str">
        <f>IF(VLOOKUP($AU351,'FE Source'!$AZ:$BC,3,FALSE)=0,"-",VLOOKUP($AU351,'FE Source'!$AZ:$BC,3,FALSE))</f>
        <v>-</v>
      </c>
      <c r="BR351" s="18" t="str">
        <f>IF(VLOOKUP($AU351,'FE Source'!$AZ:$BC,4,FALSE)=0,"-",VLOOKUP($AU351,'FE Source'!$AZ:$BC,4,FALSE))</f>
        <v>-</v>
      </c>
    </row>
    <row r="352" spans="1:70" ht="15" customHeight="1">
      <c r="B352" s="159" t="str">
        <f>INDEX('UT - Retail'!$A$7:$A$1409,MATCH(AU352,'UT - Retail'!$U$7:$U$1409,0),1)</f>
        <v xml:space="preserve">Dimensional Fund Advisors </v>
      </c>
      <c r="C352" s="710" t="str">
        <f>INDEX('UT - Retail'!$B$7:$B$1409,MATCH(AU352,'UT - Retail'!$U$7:$U$1409,0),1)</f>
        <v>Dimensional World Allocation 60/40 DIS GBP</v>
      </c>
      <c r="D352" s="711"/>
      <c r="E352" s="147" t="str">
        <f>VLOOKUP(C352,'UT - Retail'!$B:$K,8,FALSE)</f>
        <v>Mixed Assets</v>
      </c>
      <c r="F352" s="82" t="str">
        <f>VLOOKUP(C352,'UT - Retail'!$B:$K,9,FALSE)</f>
        <v>Global</v>
      </c>
      <c r="G352" s="82" t="str">
        <f>VLOOKUP(C352,'UT - Retail'!$B:$K,10,FALSE)</f>
        <v>General</v>
      </c>
      <c r="H352" s="82" t="str">
        <f>VLOOKUP(C352,'UT - Retail'!$B:$N,13,FALSE)</f>
        <v>No</v>
      </c>
      <c r="I352" s="82" t="str">
        <f>VLOOKUP(C352,'UT - Retail'!$B:$Q,14,FALSE)</f>
        <v>No</v>
      </c>
      <c r="J352" s="82" t="str">
        <f>VLOOKUP(C352,'UT - Retail'!$B:$Q,11,FALSE)</f>
        <v>Yes</v>
      </c>
      <c r="K352" s="130" t="str">
        <f>VLOOKUP(C352,'UT - Retail'!$B:$P,15,FALSE)</f>
        <v>No</v>
      </c>
      <c r="L352" s="82" t="str">
        <f>VLOOKUP(C352,'UT - Retail'!$B:$Q,16,FALSE)</f>
        <v>iFast</v>
      </c>
      <c r="M352" s="173" t="str">
        <f>VLOOKUP(C352,'UT - Retail'!$B:$K,6,FALSE)</f>
        <v>GBP</v>
      </c>
      <c r="N352" s="173" t="str">
        <f>IFERROR(IF(MATCH(C352,'Portfolio Construction'!$AL:$AL,0),"Yes","No"),"No")</f>
        <v>Yes</v>
      </c>
      <c r="O352" s="173" t="str">
        <f>IFERROR(IF(MATCH(C352,'Portfolio Construction'!$AN:$AN,0),"Yes","No"),"No")</f>
        <v>No</v>
      </c>
      <c r="P352" s="173" t="str">
        <f>IFERROR(IF(MATCH(C352,'Portfolio Construction'!$AP:$AP,0),"Yes","No"),"No")</f>
        <v>No</v>
      </c>
      <c r="Q352" s="173" t="str">
        <f>IFERROR(IF(MATCH(C352,'Portfolio Construction'!$AR:$AR,0),"Yes","No"),"No")</f>
        <v>No</v>
      </c>
      <c r="R352" s="173" t="str">
        <f>IFERROR(IF(MATCH(C352,'Portfolio Construction'!$AT:$AT,0),"Yes","No"),"No")</f>
        <v>No</v>
      </c>
      <c r="S352" s="173" t="str">
        <f>IFERROR(IF(MATCH(C352,'Portfolio Construction'!$AV:$AV,0),"Yes","No"),"No")</f>
        <v>No</v>
      </c>
      <c r="T352" s="173" t="str">
        <f>IFERROR(IF(MATCH(C352,'Portfolio Construction'!$AX:$AX,0),"Yes","No"),"No")</f>
        <v>No</v>
      </c>
      <c r="U352" s="173" t="str">
        <f>IFERROR(IF(MATCH(C352,'Portfolio Construction'!$AZ:$AZ,0),"Yes","No"),"No")</f>
        <v>No</v>
      </c>
      <c r="V352" s="173" t="str">
        <f>IFERROR(IF(MATCH(C352,'Portfolio Construction'!$BB:$BB,0),"Yes","No"),"No")</f>
        <v>No</v>
      </c>
      <c r="W352" s="619">
        <f>IF(VLOOKUP($AU352,'FE Source'!$A:$W,3,FALSE)=0,"-",VLOOKUP($AU352,'FE Source'!$A:$W,3,FALSE))</f>
        <v>-2.04</v>
      </c>
      <c r="X352" s="618">
        <f>IF(VLOOKUP($AU352,'FE Source'!$A:$W,4,FALSE)=0,"-",VLOOKUP($AU352,'FE Source'!$A:$W,4,FALSE))</f>
        <v>3.82</v>
      </c>
      <c r="Y352" s="618">
        <f>IF(VLOOKUP($AU352,'FE Source'!$A:$W,5,FALSE)=0,"-",VLOOKUP($AU352,'FE Source'!$A:$W,5,FALSE))</f>
        <v>-1.94</v>
      </c>
      <c r="Z352" s="618">
        <f>IF(VLOOKUP($AU352,'FE Source'!$A:$W,6,FALSE)=0,"-",VLOOKUP($AU352,'FE Source'!$A:$W,6,FALSE))</f>
        <v>5.05</v>
      </c>
      <c r="AA352" s="618">
        <f>IF(VLOOKUP($AU352,'FE Source'!$A:$W,7,FALSE)=0,"-",VLOOKUP($AU352,'FE Source'!$A:$W,7,FALSE))</f>
        <v>5.33</v>
      </c>
      <c r="AB352" s="618">
        <f>IF(VLOOKUP($AU352,'FE Source'!$A:$W,8,FALSE)=0,"-",VLOOKUP($AU352,'FE Source'!$A:$W,8,FALSE))</f>
        <v>7.27</v>
      </c>
      <c r="AC352" s="623">
        <f>IF(VLOOKUP($AU352,'FE Source'!$A:$W,9,FALSE)=0,"-",VLOOKUP($AU352,'FE Source'!$A:$W,9,FALSE))</f>
        <v>4.1900000000000004</v>
      </c>
      <c r="AD352" s="151">
        <f>IF(VLOOKUP($AU352,'FE Source'!$A:$W,10,FALSE)=0,"-",VLOOKUP($AU352,'FE Source'!$A:$W,10,FALSE))</f>
        <v>1.26</v>
      </c>
      <c r="AE352" s="673">
        <f>IF(VLOOKUP($AU352,'FE Source'!$A:$W,11,FALSE)=0,"-",VLOOKUP($AU352,'FE Source'!$A:$W,11,FALSE))</f>
        <v>9.6199999999999992</v>
      </c>
      <c r="AF352" s="675">
        <f>IF(VLOOKUP($AU352,'FE Source'!$A:$W,12,FALSE)=0,"-",VLOOKUP($AU352,'FE Source'!$A:$W,12,FALSE))</f>
        <v>0.25</v>
      </c>
      <c r="AG352" s="130">
        <f>IF(VLOOKUP($AU352,'FE Source'!$A:$W,14,FALSE)=0,"-",VLOOKUP($AU352,'FE Source'!$A:$W,14,FALSE))</f>
        <v>-11.28</v>
      </c>
      <c r="AH352" s="173">
        <f>IF(VLOOKUP($AU352,'FE Source'!$A:$DJ,33,FALSE)=0,"-",VLOOKUP($AU352,'FE Source'!$A:$DJ,33,FALSE))</f>
        <v>142.21</v>
      </c>
      <c r="AI352" s="694">
        <f>IF(VLOOKUP($AU352,'FE Source'!$A:$Y,20,FALSE)=0,"-",VLOOKUP($AU352,'FE Source'!$A:$Y,20,FALSE))</f>
        <v>151.87</v>
      </c>
      <c r="AJ352" s="257">
        <f>IF(VLOOKUP($AU352,'FE Source'!$A:$DJ,34,FALSE)=0,"-",VLOOKUP($AU352,'FE Source'!$A:$DJ,34,FALSE))</f>
        <v>167.99</v>
      </c>
      <c r="AK352" s="257">
        <f>IF(VLOOKUP($AU352,'FE Source'!$A:$DJ,35,FALSE)=0,"-",VLOOKUP($AU352,'FE Source'!$A:$DJ,35,FALSE))</f>
        <v>124.26</v>
      </c>
      <c r="AL352" s="695">
        <f>IF(VLOOKUP($AU352,'FE Source'!$A:$Y,19,FALSE)=0,"-",VLOOKUP($AU352,'FE Source'!$A:$Y,19,FALSE))</f>
        <v>105.2</v>
      </c>
      <c r="AM352" s="259">
        <f>IF(VLOOKUP($AU352,'FE Source'!$A:$DJ,36,FALSE)=0,"-",VLOOKUP($AU352,'FE Source'!$A:$DJ,36,FALSE))</f>
        <v>111.67</v>
      </c>
      <c r="AN352" s="696">
        <f>IF(VLOOKUP($AU352,'FE Source'!$A:$W,13,FALSE)=0,"-",VLOOKUP($AU352,'FE Source'!$A:$W,13,FALSE))</f>
        <v>6364</v>
      </c>
      <c r="AO352" s="198">
        <f>IF(J352="no","-",IF(VLOOKUP($AU352,'FE Source'!$A:$W,15,FALSE)=0,"-",VLOOKUP($AU352,'FE Source'!$A:$W,15,FALSE)))</f>
        <v>2.31</v>
      </c>
      <c r="AP352" s="200" t="str">
        <f>IF(AO352="-","-",IF(VLOOKUP($AU352,'FE Source'!$A:$Z,21,FALSE)=0,"-",IF(VLOOKUP($AU352,'FE Source'!$A:$Z,21,FALSE)=2,"Semi-Annual",IF(VLOOKUP($AU352,'FE Source'!$A:$Z,21,FALSE)=4,"Quarterly",IF(VLOOKUP($AU352,'FE Source'!$A:$Z,21,FALSE)=12,"Monthly","Annual")))))</f>
        <v>Semi-Annual</v>
      </c>
      <c r="AQ352" s="170">
        <f t="array" ref="AQ352">IF(VLOOKUP($AU352,'FE Source'!$A:$W,16,FALSE)=0,"-",VLOOKUP($AU352,'FE Source'!$A:$W,16,FALSE))</f>
        <v>0.33</v>
      </c>
      <c r="AR352" s="175" t="str">
        <f>IF(VLOOKUP($AU352,'FE Source'!$A:$W,17,FALSE)=0,"-",VLOOKUP($AU352,'FE Source'!$A:$W,17,FALSE))</f>
        <v>Gold</v>
      </c>
      <c r="AS352" s="170">
        <f>IF(VLOOKUP($AU352,'FE Source'!$AN:$AS,4,FALSE)="",VLOOKUP($AU352,'FE Source'!$AN:$AS,3,FALSE),VLOOKUP($AU352,'FE Source'!$AN:$AS,4,FALSE))</f>
        <v>20.62</v>
      </c>
      <c r="AT352" s="181">
        <f>IF(VLOOKUP($AU352,'FE Source'!$AN:$AS,5,FALSE)=0,"-",VLOOKUP($AU352,'FE Source'!$AN:$AS,5,FALSE))</f>
        <v>45783</v>
      </c>
      <c r="AU352" s="163" t="s">
        <v>4890</v>
      </c>
      <c r="AV352" s="3"/>
      <c r="BE352" s="219">
        <f>IF(VLOOKUP($AU352,'FE Source'!$A:$AK,22,FALSE)=0,"-",VLOOKUP($AU352,'FE Source'!$A:$AK,22,FALSE))</f>
        <v>3.02</v>
      </c>
      <c r="BF352" s="219">
        <f>IF(VLOOKUP($AU352,'FE Source'!$A:$AK,23,FALSE)=0,"-",VLOOKUP($AU352,'FE Source'!$A:$AK,23,FALSE))</f>
        <v>2.5299999999999998</v>
      </c>
      <c r="BG352" s="219">
        <f>IF(VLOOKUP($AU352,'FE Source'!$A:$AK,24,FALSE)=0,"-",VLOOKUP($AU352,'FE Source'!$A:$AK,24,FALSE))</f>
        <v>8.6999999999999993</v>
      </c>
      <c r="BH352" s="219">
        <f>IF(VLOOKUP($AU352,'FE Source'!$A:$AK,25,FALSE)=0,"-",VLOOKUP($AU352,'FE Source'!$A:$AK,25,FALSE))</f>
        <v>-8.61</v>
      </c>
      <c r="BI352" s="219">
        <f>IF(VLOOKUP($AU352,'FE Source'!$A:$AK,26,FALSE)=0,"-",VLOOKUP($AU352,'FE Source'!$A:$AK,26,FALSE))</f>
        <v>15.42</v>
      </c>
      <c r="BJ352" s="219">
        <f>IF(VLOOKUP($AU352,'FE Source'!$A:$AK,27,FALSE)=0,"-",VLOOKUP($AU352,'FE Source'!$A:$AK,27,FALSE))</f>
        <v>7.2</v>
      </c>
      <c r="BK352" s="219">
        <f>IF(VLOOKUP($AU352,'FE Source'!$A:$AK,28,FALSE)=0,"-",VLOOKUP($AU352,'FE Source'!$A:$AK,28,FALSE))</f>
        <v>13.22</v>
      </c>
      <c r="BL352" s="219">
        <f>IF(VLOOKUP($AU352,'FE Source'!$A:$AK,29,FALSE)=0,"-",VLOOKUP($AU352,'FE Source'!$A:$AK,29,FALSE))</f>
        <v>-16.690000000000001</v>
      </c>
      <c r="BM352" s="219">
        <f>IF(VLOOKUP($AU352,'FE Source'!$A:$AK,30,FALSE)=0,"-",VLOOKUP($AU352,'FE Source'!$A:$AK,30,FALSE))</f>
        <v>13.69</v>
      </c>
      <c r="BN352" t="str">
        <f>IF(VLOOKUP($AU352,'FE Source'!$A:$AK,31,FALSE)="No Specified Index","-",IF(VLOOKUP($AU352,'FE Source'!$A:$AK,31,FALSE)=0,"-",VLOOKUP($AU352,'FE Source'!$A:$AK,31,FALSE)))</f>
        <v>-</v>
      </c>
      <c r="BO352" s="217">
        <f>IF(VLOOKUP($AU352,'FE Source'!$A:$AK,32,FALSE)=0,"-",VLOOKUP($AU352,'FE Source'!$A:$AK,32,FALSE))</f>
        <v>40795</v>
      </c>
      <c r="BP352" s="18">
        <f>IF(VLOOKUP($AU352,'FE Source'!$AZ:$BC,2,FALSE)=0,"-",VLOOKUP($AU352,'FE Source'!$AZ:$BC,2,FALSE))</f>
        <v>-2.68</v>
      </c>
      <c r="BQ352" s="18" t="str">
        <f>IF(VLOOKUP($AU352,'FE Source'!$AZ:$BC,3,FALSE)=0,"-",VLOOKUP($AU352,'FE Source'!$AZ:$BC,3,FALSE))</f>
        <v>-</v>
      </c>
      <c r="BR352" s="18" t="str">
        <f>IF(VLOOKUP($AU352,'FE Source'!$AZ:$BC,4,FALSE)=0,"-",VLOOKUP($AU352,'FE Source'!$AZ:$BC,4,FALSE))</f>
        <v>-</v>
      </c>
    </row>
    <row r="353" spans="2:70" ht="15" customHeight="1">
      <c r="B353" s="159" t="str">
        <f>INDEX('UT - Retail'!$A$7:$A$1409,MATCH(AU353,'UT - Retail'!$U$7:$U$1409,0),1)</f>
        <v xml:space="preserve">Dimensional Fund Advisors </v>
      </c>
      <c r="C353" s="710" t="str">
        <f>INDEX('UT - Retail'!$B$7:$B$1409,MATCH(AU353,'UT - Retail'!$U$7:$U$1409,0),1)</f>
        <v>Dimensional World Allocation 80/20 Acc EUR</v>
      </c>
      <c r="D353" s="711"/>
      <c r="E353" s="147" t="str">
        <f>VLOOKUP(C353,'UT - Retail'!$B:$K,8,FALSE)</f>
        <v>Mixed Assets</v>
      </c>
      <c r="F353" s="82" t="str">
        <f>VLOOKUP(C353,'UT - Retail'!$B:$K,9,FALSE)</f>
        <v>Global</v>
      </c>
      <c r="G353" s="82" t="str">
        <f>VLOOKUP(C353,'UT - Retail'!$B:$K,10,FALSE)</f>
        <v>General</v>
      </c>
      <c r="H353" s="82" t="str">
        <f>VLOOKUP(C353,'UT - Retail'!$B:$N,13,FALSE)</f>
        <v>No</v>
      </c>
      <c r="I353" s="82" t="str">
        <f>VLOOKUP(C353,'UT - Retail'!$B:$Q,14,FALSE)</f>
        <v>No</v>
      </c>
      <c r="J353" s="82" t="str">
        <f>VLOOKUP(C353,'UT - Retail'!$B:$Q,11,FALSE)</f>
        <v>No</v>
      </c>
      <c r="K353" s="130" t="str">
        <f>VLOOKUP(C353,'UT - Retail'!$B:$P,15,FALSE)</f>
        <v>No</v>
      </c>
      <c r="L353" s="82" t="str">
        <f>VLOOKUP(C353,'UT - Retail'!$B:$Q,16,FALSE)</f>
        <v>iFast</v>
      </c>
      <c r="M353" s="173" t="str">
        <f>VLOOKUP(C353,'UT - Retail'!$B:$K,6,FALSE)</f>
        <v>EUR</v>
      </c>
      <c r="N353" s="173" t="str">
        <f>IFERROR(IF(MATCH(C353,'Portfolio Construction'!$AL:$AL,0),"Yes","No"),"No")</f>
        <v>No</v>
      </c>
      <c r="O353" s="173" t="str">
        <f>IFERROR(IF(MATCH(C353,'Portfolio Construction'!$AN:$AN,0),"Yes","No"),"No")</f>
        <v>No</v>
      </c>
      <c r="P353" s="173" t="str">
        <f>IFERROR(IF(MATCH(C353,'Portfolio Construction'!$AP:$AP,0),"Yes","No"),"No")</f>
        <v>No</v>
      </c>
      <c r="Q353" s="173" t="str">
        <f>IFERROR(IF(MATCH(C353,'Portfolio Construction'!$AR:$AR,0),"Yes","No"),"No")</f>
        <v>No</v>
      </c>
      <c r="R353" s="173" t="str">
        <f>IFERROR(IF(MATCH(C353,'Portfolio Construction'!$AT:$AT,0),"Yes","No"),"No")</f>
        <v>No</v>
      </c>
      <c r="S353" s="173" t="str">
        <f>IFERROR(IF(MATCH(C353,'Portfolio Construction'!$AV:$AV,0),"Yes","No"),"No")</f>
        <v>No</v>
      </c>
      <c r="T353" s="173" t="str">
        <f>IFERROR(IF(MATCH(C353,'Portfolio Construction'!$AX:$AX,0),"Yes","No"),"No")</f>
        <v>No</v>
      </c>
      <c r="U353" s="173" t="str">
        <f>IFERROR(IF(MATCH(C353,'Portfolio Construction'!$AZ:$AZ,0),"Yes","No"),"No")</f>
        <v>No</v>
      </c>
      <c r="V353" s="173" t="str">
        <f>IFERROR(IF(MATCH(C353,'Portfolio Construction'!$BB:$BB,0),"Yes","No"),"No")</f>
        <v>No</v>
      </c>
      <c r="W353" s="619">
        <f>IF(VLOOKUP($AU353,'FE Source'!$A:$W,3,FALSE)=0,"-",VLOOKUP($AU353,'FE Source'!$A:$W,3,FALSE))</f>
        <v>-3.31</v>
      </c>
      <c r="X353" s="618">
        <f>IF(VLOOKUP($AU353,'FE Source'!$A:$W,4,FALSE)=0,"-",VLOOKUP($AU353,'FE Source'!$A:$W,4,FALSE))</f>
        <v>4.9000000000000004</v>
      </c>
      <c r="Y353" s="618">
        <f>IF(VLOOKUP($AU353,'FE Source'!$A:$W,5,FALSE)=0,"-",VLOOKUP($AU353,'FE Source'!$A:$W,5,FALSE))</f>
        <v>-3.24</v>
      </c>
      <c r="Z353" s="618">
        <f>IF(VLOOKUP($AU353,'FE Source'!$A:$W,6,FALSE)=0,"-",VLOOKUP($AU353,'FE Source'!$A:$W,6,FALSE))</f>
        <v>3.95</v>
      </c>
      <c r="AA353" s="618">
        <f>IF(VLOOKUP($AU353,'FE Source'!$A:$W,7,FALSE)=0,"-",VLOOKUP($AU353,'FE Source'!$A:$W,7,FALSE))</f>
        <v>5.35</v>
      </c>
      <c r="AB353" s="618">
        <f>IF(VLOOKUP($AU353,'FE Source'!$A:$W,8,FALSE)=0,"-",VLOOKUP($AU353,'FE Source'!$A:$W,8,FALSE))</f>
        <v>9.26</v>
      </c>
      <c r="AC353" s="623" t="str">
        <f>IF(VLOOKUP($AU353,'FE Source'!$A:$W,9,FALSE)=0,"-",VLOOKUP($AU353,'FE Source'!$A:$W,9,FALSE))</f>
        <v>-</v>
      </c>
      <c r="AD353" s="151">
        <f>IF(VLOOKUP($AU353,'FE Source'!$A:$W,10,FALSE)=0,"-",VLOOKUP($AU353,'FE Source'!$A:$W,10,FALSE))</f>
        <v>1.1100000000000001</v>
      </c>
      <c r="AE353" s="673">
        <f>IF(VLOOKUP($AU353,'FE Source'!$A:$W,11,FALSE)=0,"-",VLOOKUP($AU353,'FE Source'!$A:$W,11,FALSE))</f>
        <v>10.8</v>
      </c>
      <c r="AF353" s="675">
        <f>IF(VLOOKUP($AU353,'FE Source'!$A:$W,12,FALSE)=0,"-",VLOOKUP($AU353,'FE Source'!$A:$W,12,FALSE))</f>
        <v>0.23</v>
      </c>
      <c r="AG353" s="130">
        <f>IF(VLOOKUP($AU353,'FE Source'!$A:$W,14,FALSE)=0,"-",VLOOKUP($AU353,'FE Source'!$A:$W,14,FALSE))</f>
        <v>-10.78</v>
      </c>
      <c r="AH353" s="173">
        <f>IF(VLOOKUP($AU353,'FE Source'!$A:$DJ,33,FALSE)=0,"-",VLOOKUP($AU353,'FE Source'!$A:$DJ,33,FALSE))</f>
        <v>114.38</v>
      </c>
      <c r="AI353" s="694">
        <f>IF(VLOOKUP($AU353,'FE Source'!$A:$Y,20,FALSE)=0,"-",VLOOKUP($AU353,'FE Source'!$A:$Y,20,FALSE))</f>
        <v>119.3</v>
      </c>
      <c r="AJ353" s="257">
        <f>IF(VLOOKUP($AU353,'FE Source'!$A:$DJ,34,FALSE)=0,"-",VLOOKUP($AU353,'FE Source'!$A:$DJ,34,FALSE))</f>
        <v>126.77</v>
      </c>
      <c r="AK353" s="257">
        <f>IF(VLOOKUP($AU353,'FE Source'!$A:$DJ,35,FALSE)=0,"-",VLOOKUP($AU353,'FE Source'!$A:$DJ,35,FALSE))</f>
        <v>134.6</v>
      </c>
      <c r="AL353" s="695">
        <f>IF(VLOOKUP($AU353,'FE Source'!$A:$Y,19,FALSE)=0,"-",VLOOKUP($AU353,'FE Source'!$A:$Y,19,FALSE))</f>
        <v>106.69</v>
      </c>
      <c r="AM353" s="259">
        <f>IF(VLOOKUP($AU353,'FE Source'!$A:$DJ,36,FALSE)=0,"-",VLOOKUP($AU353,'FE Source'!$A:$DJ,36,FALSE))</f>
        <v>101.22</v>
      </c>
      <c r="AN353" s="696">
        <f>IF(VLOOKUP($AU353,'FE Source'!$A:$W,13,FALSE)=0,"-",VLOOKUP($AU353,'FE Source'!$A:$W,13,FALSE))</f>
        <v>3307.5</v>
      </c>
      <c r="AO353" s="198" t="str">
        <f>IF(J353="no","-",IF(VLOOKUP($AU353,'FE Source'!$A:$W,15,FALSE)=0,"-",VLOOKUP($AU353,'FE Source'!$A:$W,15,FALSE)))</f>
        <v>-</v>
      </c>
      <c r="AP353" s="200" t="str">
        <f>IF(AO353="-","-",IF(VLOOKUP($AU353,'FE Source'!$A:$Z,21,FALSE)=0,"-",IF(VLOOKUP($AU353,'FE Source'!$A:$Z,21,FALSE)=2,"Semi-Annual",IF(VLOOKUP($AU353,'FE Source'!$A:$Z,21,FALSE)=4,"Quarterly",IF(VLOOKUP($AU353,'FE Source'!$A:$Z,21,FALSE)=12,"Monthly","Annual")))))</f>
        <v>-</v>
      </c>
      <c r="AQ353" s="170">
        <f t="array" ref="AQ353">IF(VLOOKUP($AU353,'FE Source'!$A:$W,16,FALSE)=0,"-",VLOOKUP($AU353,'FE Source'!$A:$W,16,FALSE))</f>
        <v>0.35</v>
      </c>
      <c r="AR353" s="175" t="str">
        <f>IF(VLOOKUP($AU353,'FE Source'!$A:$W,17,FALSE)=0,"-",VLOOKUP($AU353,'FE Source'!$A:$W,17,FALSE))</f>
        <v>Silver</v>
      </c>
      <c r="AS353" s="170">
        <f>IF(VLOOKUP($AU353,'FE Source'!$AN:$AS,4,FALSE)="",VLOOKUP($AU353,'FE Source'!$AN:$AS,3,FALSE),VLOOKUP($AU353,'FE Source'!$AN:$AS,4,FALSE))</f>
        <v>17.95</v>
      </c>
      <c r="AT353" s="181">
        <f>IF(VLOOKUP($AU353,'FE Source'!$AN:$AS,5,FALSE)=0,"-",VLOOKUP($AU353,'FE Source'!$AN:$AS,5,FALSE))</f>
        <v>45783</v>
      </c>
      <c r="AU353" s="163" t="s">
        <v>9125</v>
      </c>
      <c r="BE353" s="219" t="str">
        <f>IF(VLOOKUP($AU353,'FE Source'!$A:$AK,22,FALSE)=0,"-",VLOOKUP($AU353,'FE Source'!$A:$AK,22,FALSE))</f>
        <v>-</v>
      </c>
      <c r="BF353" s="219">
        <f>IF(VLOOKUP($AU353,'FE Source'!$A:$AK,23,FALSE)=0,"-",VLOOKUP($AU353,'FE Source'!$A:$AK,23,FALSE))</f>
        <v>11.18</v>
      </c>
      <c r="BG353" s="219">
        <f>IF(VLOOKUP($AU353,'FE Source'!$A:$AK,24,FALSE)=0,"-",VLOOKUP($AU353,'FE Source'!$A:$AK,24,FALSE))</f>
        <v>11.51</v>
      </c>
      <c r="BH353" s="219">
        <f>IF(VLOOKUP($AU353,'FE Source'!$A:$AK,25,FALSE)=0,"-",VLOOKUP($AU353,'FE Source'!$A:$AK,25,FALSE))</f>
        <v>-10.92</v>
      </c>
      <c r="BI353" s="219">
        <f>IF(VLOOKUP($AU353,'FE Source'!$A:$AK,26,FALSE)=0,"-",VLOOKUP($AU353,'FE Source'!$A:$AK,26,FALSE))</f>
        <v>17.239999999999998</v>
      </c>
      <c r="BJ353" s="219">
        <f>IF(VLOOKUP($AU353,'FE Source'!$A:$AK,27,FALSE)=0,"-",VLOOKUP($AU353,'FE Source'!$A:$AK,27,FALSE))</f>
        <v>9.01</v>
      </c>
      <c r="BK353" s="219">
        <f>IF(VLOOKUP($AU353,'FE Source'!$A:$AK,28,FALSE)=0,"-",VLOOKUP($AU353,'FE Source'!$A:$AK,28,FALSE))</f>
        <v>15.94</v>
      </c>
      <c r="BL353" s="219">
        <f>IF(VLOOKUP($AU353,'FE Source'!$A:$AK,29,FALSE)=0,"-",VLOOKUP($AU353,'FE Source'!$A:$AK,29,FALSE))</f>
        <v>-15.69</v>
      </c>
      <c r="BM353" s="219">
        <f>IF(VLOOKUP($AU353,'FE Source'!$A:$AK,30,FALSE)=0,"-",VLOOKUP($AU353,'FE Source'!$A:$AK,30,FALSE))</f>
        <v>14.24</v>
      </c>
      <c r="BN353" t="str">
        <f>IF(VLOOKUP($AU353,'FE Source'!$A:$AK,31,FALSE)="No Specified Index","-",IF(VLOOKUP($AU353,'FE Source'!$A:$AK,31,FALSE)=0,"-",VLOOKUP($AU353,'FE Source'!$A:$AK,31,FALSE)))</f>
        <v>-</v>
      </c>
      <c r="BO353" s="217">
        <f>IF(VLOOKUP($AU353,'FE Source'!$A:$AK,32,FALSE)=0,"-",VLOOKUP($AU353,'FE Source'!$A:$AK,32,FALSE))</f>
        <v>42368</v>
      </c>
      <c r="BP353" s="18" t="str">
        <f>IF(VLOOKUP($AU353,'FE Source'!$AZ:$BC,2,FALSE)=0,"-",VLOOKUP($AU353,'FE Source'!$AZ:$BC,2,FALSE))</f>
        <v>-</v>
      </c>
      <c r="BQ353" s="18" t="str">
        <f>IF(VLOOKUP($AU353,'FE Source'!$AZ:$BC,3,FALSE)=0,"-",VLOOKUP($AU353,'FE Source'!$AZ:$BC,3,FALSE))</f>
        <v>-</v>
      </c>
      <c r="BR353" s="18" t="str">
        <f>IF(VLOOKUP($AU353,'FE Source'!$AZ:$BC,4,FALSE)=0,"-",VLOOKUP($AU353,'FE Source'!$AZ:$BC,4,FALSE))</f>
        <v>-</v>
      </c>
    </row>
    <row r="354" spans="2:70" ht="15" customHeight="1">
      <c r="B354" s="159" t="str">
        <f>INDEX('UT - Retail'!$A$7:$A$1409,MATCH(AU354,'UT - Retail'!$U$7:$U$1409,0),1)</f>
        <v xml:space="preserve">Dimensional Fund Advisors </v>
      </c>
      <c r="C354" s="710" t="str">
        <f>INDEX('UT - Retail'!$B$7:$B$1409,MATCH(AU354,'UT - Retail'!$U$7:$U$1409,0),1)</f>
        <v>Dimensional World Allocation 80/20 Acc GBP</v>
      </c>
      <c r="D354" s="711"/>
      <c r="E354" s="147" t="str">
        <f>VLOOKUP(C354,'UT - Retail'!$B:$K,8,FALSE)</f>
        <v>Mixed Assets</v>
      </c>
      <c r="F354" s="82" t="str">
        <f>VLOOKUP(C354,'UT - Retail'!$B:$K,9,FALSE)</f>
        <v>Global</v>
      </c>
      <c r="G354" s="82" t="str">
        <f>VLOOKUP(C354,'UT - Retail'!$B:$K,10,FALSE)</f>
        <v>General</v>
      </c>
      <c r="H354" s="82" t="str">
        <f>VLOOKUP(C354,'UT - Retail'!$B:$N,13,FALSE)</f>
        <v>No</v>
      </c>
      <c r="I354" s="82" t="str">
        <f>VLOOKUP(C354,'UT - Retail'!$B:$Q,14,FALSE)</f>
        <v>No</v>
      </c>
      <c r="J354" s="82" t="str">
        <f>VLOOKUP(C354,'UT - Retail'!$B:$Q,11,FALSE)</f>
        <v>No</v>
      </c>
      <c r="K354" s="130" t="str">
        <f>VLOOKUP(C354,'UT - Retail'!$B:$P,15,FALSE)</f>
        <v>No</v>
      </c>
      <c r="L354" s="82" t="str">
        <f>VLOOKUP(C354,'UT - Retail'!$B:$Q,16,FALSE)</f>
        <v>iFast</v>
      </c>
      <c r="M354" s="173" t="str">
        <f>VLOOKUP(C354,'UT - Retail'!$B:$K,6,FALSE)</f>
        <v>GBP</v>
      </c>
      <c r="N354" s="173" t="str">
        <f>IFERROR(IF(MATCH(C354,'Portfolio Construction'!$AL:$AL,0),"Yes","No"),"No")</f>
        <v>No</v>
      </c>
      <c r="O354" s="173" t="str">
        <f>IFERROR(IF(MATCH(C354,'Portfolio Construction'!$AN:$AN,0),"Yes","No"),"No")</f>
        <v>No</v>
      </c>
      <c r="P354" s="173" t="str">
        <f>IFERROR(IF(MATCH(C354,'Portfolio Construction'!$AP:$AP,0),"Yes","No"),"No")</f>
        <v>No</v>
      </c>
      <c r="Q354" s="173" t="str">
        <f>IFERROR(IF(MATCH(C354,'Portfolio Construction'!$AR:$AR,0),"Yes","No"),"No")</f>
        <v>No</v>
      </c>
      <c r="R354" s="173" t="str">
        <f>IFERROR(IF(MATCH(C354,'Portfolio Construction'!$AT:$AT,0),"Yes","No"),"No")</f>
        <v>No</v>
      </c>
      <c r="S354" s="173" t="str">
        <f>IFERROR(IF(MATCH(C354,'Portfolio Construction'!$AV:$AV,0),"Yes","No"),"No")</f>
        <v>No</v>
      </c>
      <c r="T354" s="173" t="str">
        <f>IFERROR(IF(MATCH(C354,'Portfolio Construction'!$AX:$AX,0),"Yes","No"),"No")</f>
        <v>No</v>
      </c>
      <c r="U354" s="173" t="str">
        <f>IFERROR(IF(MATCH(C354,'Portfolio Construction'!$AZ:$AZ,0),"Yes","No"),"No")</f>
        <v>No</v>
      </c>
      <c r="V354" s="173" t="str">
        <f>IFERROR(IF(MATCH(C354,'Portfolio Construction'!$BB:$BB,0),"Yes","No"),"No")</f>
        <v>No</v>
      </c>
      <c r="W354" s="619">
        <f>IF(VLOOKUP($AU354,'FE Source'!$A:$W,3,FALSE)=0,"-",VLOOKUP($AU354,'FE Source'!$A:$W,3,FALSE))</f>
        <v>-3.63</v>
      </c>
      <c r="X354" s="618">
        <f>IF(VLOOKUP($AU354,'FE Source'!$A:$W,4,FALSE)=0,"-",VLOOKUP($AU354,'FE Source'!$A:$W,4,FALSE))</f>
        <v>4.46</v>
      </c>
      <c r="Y354" s="618">
        <f>IF(VLOOKUP($AU354,'FE Source'!$A:$W,5,FALSE)=0,"-",VLOOKUP($AU354,'FE Source'!$A:$W,5,FALSE))</f>
        <v>-3.75</v>
      </c>
      <c r="Z354" s="618">
        <f>IF(VLOOKUP($AU354,'FE Source'!$A:$W,6,FALSE)=0,"-",VLOOKUP($AU354,'FE Source'!$A:$W,6,FALSE))</f>
        <v>4.13</v>
      </c>
      <c r="AA354" s="618">
        <f>IF(VLOOKUP($AU354,'FE Source'!$A:$W,7,FALSE)=0,"-",VLOOKUP($AU354,'FE Source'!$A:$W,7,FALSE))</f>
        <v>5.66</v>
      </c>
      <c r="AB354" s="618">
        <f>IF(VLOOKUP($AU354,'FE Source'!$A:$W,8,FALSE)=0,"-",VLOOKUP($AU354,'FE Source'!$A:$W,8,FALSE))</f>
        <v>9.52</v>
      </c>
      <c r="AC354" s="623" t="str">
        <f>IF(VLOOKUP($AU354,'FE Source'!$A:$W,9,FALSE)=0,"-",VLOOKUP($AU354,'FE Source'!$A:$W,9,FALSE))</f>
        <v>-</v>
      </c>
      <c r="AD354" s="151">
        <f>IF(VLOOKUP($AU354,'FE Source'!$A:$W,10,FALSE)=0,"-",VLOOKUP($AU354,'FE Source'!$A:$W,10,FALSE))</f>
        <v>1.17</v>
      </c>
      <c r="AE354" s="673">
        <f>IF(VLOOKUP($AU354,'FE Source'!$A:$W,11,FALSE)=0,"-",VLOOKUP($AU354,'FE Source'!$A:$W,11,FALSE))</f>
        <v>11.39</v>
      </c>
      <c r="AF354" s="675">
        <f>IF(VLOOKUP($AU354,'FE Source'!$A:$W,12,FALSE)=0,"-",VLOOKUP($AU354,'FE Source'!$A:$W,12,FALSE))</f>
        <v>0.23</v>
      </c>
      <c r="AG354" s="130">
        <f>IF(VLOOKUP($AU354,'FE Source'!$A:$W,14,FALSE)=0,"-",VLOOKUP($AU354,'FE Source'!$A:$W,14,FALSE))</f>
        <v>-11.47</v>
      </c>
      <c r="AH354" s="173">
        <f>IF(VLOOKUP($AU354,'FE Source'!$A:$DJ,33,FALSE)=0,"-",VLOOKUP($AU354,'FE Source'!$A:$DJ,33,FALSE))</f>
        <v>122.16</v>
      </c>
      <c r="AI354" s="694">
        <f>IF(VLOOKUP($AU354,'FE Source'!$A:$Y,20,FALSE)=0,"-",VLOOKUP($AU354,'FE Source'!$A:$Y,20,FALSE))</f>
        <v>125.76</v>
      </c>
      <c r="AJ354" s="257">
        <f>IF(VLOOKUP($AU354,'FE Source'!$A:$DJ,34,FALSE)=0,"-",VLOOKUP($AU354,'FE Source'!$A:$DJ,34,FALSE))</f>
        <v>133.15</v>
      </c>
      <c r="AK354" s="257">
        <f>IF(VLOOKUP($AU354,'FE Source'!$A:$DJ,35,FALSE)=0,"-",VLOOKUP($AU354,'FE Source'!$A:$DJ,35,FALSE))</f>
        <v>142.78</v>
      </c>
      <c r="AL354" s="695">
        <f>IF(VLOOKUP($AU354,'FE Source'!$A:$Y,19,FALSE)=0,"-",VLOOKUP($AU354,'FE Source'!$A:$Y,19,FALSE))</f>
        <v>110.39</v>
      </c>
      <c r="AM354" s="259">
        <f>IF(VLOOKUP($AU354,'FE Source'!$A:$DJ,36,FALSE)=0,"-",VLOOKUP($AU354,'FE Source'!$A:$DJ,36,FALSE))</f>
        <v>103.79</v>
      </c>
      <c r="AN354" s="696">
        <f>IF(VLOOKUP($AU354,'FE Source'!$A:$W,13,FALSE)=0,"-",VLOOKUP($AU354,'FE Source'!$A:$W,13,FALSE))</f>
        <v>3307.5</v>
      </c>
      <c r="AO354" s="198" t="str">
        <f>IF(J354="no","-",IF(VLOOKUP($AU354,'FE Source'!$A:$W,15,FALSE)=0,"-",VLOOKUP($AU354,'FE Source'!$A:$W,15,FALSE)))</f>
        <v>-</v>
      </c>
      <c r="AP354" s="200" t="str">
        <f>IF(AO354="-","-",IF(VLOOKUP($AU354,'FE Source'!$A:$Z,21,FALSE)=0,"-",IF(VLOOKUP($AU354,'FE Source'!$A:$Z,21,FALSE)=2,"Semi-Annual",IF(VLOOKUP($AU354,'FE Source'!$A:$Z,21,FALSE)=4,"Quarterly",IF(VLOOKUP($AU354,'FE Source'!$A:$Z,21,FALSE)=12,"Monthly","Annual")))))</f>
        <v>-</v>
      </c>
      <c r="AQ354" s="170">
        <f t="array" ref="AQ354">IF(VLOOKUP($AU354,'FE Source'!$A:$W,16,FALSE)=0,"-",VLOOKUP($AU354,'FE Source'!$A:$W,16,FALSE))</f>
        <v>0.35</v>
      </c>
      <c r="AR354" s="175" t="str">
        <f>IF(VLOOKUP($AU354,'FE Source'!$A:$W,17,FALSE)=0,"-",VLOOKUP($AU354,'FE Source'!$A:$W,17,FALSE))</f>
        <v>Silver</v>
      </c>
      <c r="AS354" s="170">
        <f>IF(VLOOKUP($AU354,'FE Source'!$AN:$AS,4,FALSE)="",VLOOKUP($AU354,'FE Source'!$AN:$AS,3,FALSE),VLOOKUP($AU354,'FE Source'!$AN:$AS,4,FALSE))</f>
        <v>20.79</v>
      </c>
      <c r="AT354" s="181">
        <f>IF(VLOOKUP($AU354,'FE Source'!$AN:$AS,5,FALSE)=0,"-",VLOOKUP($AU354,'FE Source'!$AN:$AS,5,FALSE))</f>
        <v>45783</v>
      </c>
      <c r="AU354" s="177" t="s">
        <v>9126</v>
      </c>
      <c r="BE354" s="219" t="str">
        <f>IF(VLOOKUP($AU354,'FE Source'!$A:$AK,22,FALSE)=0,"-",VLOOKUP($AU354,'FE Source'!$A:$AK,22,FALSE))</f>
        <v>-</v>
      </c>
      <c r="BF354" s="219">
        <f>IF(VLOOKUP($AU354,'FE Source'!$A:$AK,23,FALSE)=0,"-",VLOOKUP($AU354,'FE Source'!$A:$AK,23,FALSE))</f>
        <v>8.16</v>
      </c>
      <c r="BG354" s="219">
        <f>IF(VLOOKUP($AU354,'FE Source'!$A:$AK,24,FALSE)=0,"-",VLOOKUP($AU354,'FE Source'!$A:$AK,24,FALSE))</f>
        <v>10.83</v>
      </c>
      <c r="BH354" s="219">
        <f>IF(VLOOKUP($AU354,'FE Source'!$A:$AK,25,FALSE)=0,"-",VLOOKUP($AU354,'FE Source'!$A:$AK,25,FALSE))</f>
        <v>-10.89</v>
      </c>
      <c r="BI354" s="219">
        <f>IF(VLOOKUP($AU354,'FE Source'!$A:$AK,26,FALSE)=0,"-",VLOOKUP($AU354,'FE Source'!$A:$AK,26,FALSE))</f>
        <v>18.690000000000001</v>
      </c>
      <c r="BJ354" s="219">
        <f>IF(VLOOKUP($AU354,'FE Source'!$A:$AK,27,FALSE)=0,"-",VLOOKUP($AU354,'FE Source'!$A:$AK,27,FALSE))</f>
        <v>7.75</v>
      </c>
      <c r="BK354" s="219">
        <f>IF(VLOOKUP($AU354,'FE Source'!$A:$AK,28,FALSE)=0,"-",VLOOKUP($AU354,'FE Source'!$A:$AK,28,FALSE))</f>
        <v>17.940000000000001</v>
      </c>
      <c r="BL354" s="219">
        <f>IF(VLOOKUP($AU354,'FE Source'!$A:$AK,29,FALSE)=0,"-",VLOOKUP($AU354,'FE Source'!$A:$AK,29,FALSE))</f>
        <v>-16.66</v>
      </c>
      <c r="BM354" s="219">
        <f>IF(VLOOKUP($AU354,'FE Source'!$A:$AK,30,FALSE)=0,"-",VLOOKUP($AU354,'FE Source'!$A:$AK,30,FALSE))</f>
        <v>15.24</v>
      </c>
      <c r="BN354" t="str">
        <f>IF(VLOOKUP($AU354,'FE Source'!$A:$AK,31,FALSE)="No Specified Index","-",IF(VLOOKUP($AU354,'FE Source'!$A:$AK,31,FALSE)=0,"-",VLOOKUP($AU354,'FE Source'!$A:$AK,31,FALSE)))</f>
        <v>-</v>
      </c>
      <c r="BO354" s="217">
        <f>IF(VLOOKUP($AU354,'FE Source'!$A:$AK,32,FALSE)=0,"-",VLOOKUP($AU354,'FE Source'!$A:$AK,32,FALSE))</f>
        <v>42285</v>
      </c>
      <c r="BP354" s="18" t="str">
        <f>IF(VLOOKUP($AU354,'FE Source'!$AZ:$BC,2,FALSE)=0,"-",VLOOKUP($AU354,'FE Source'!$AZ:$BC,2,FALSE))</f>
        <v>-</v>
      </c>
      <c r="BQ354" s="18" t="str">
        <f>IF(VLOOKUP($AU354,'FE Source'!$AZ:$BC,3,FALSE)=0,"-",VLOOKUP($AU354,'FE Source'!$AZ:$BC,3,FALSE))</f>
        <v>-</v>
      </c>
      <c r="BR354" s="18" t="str">
        <f>IF(VLOOKUP($AU354,'FE Source'!$AZ:$BC,4,FALSE)=0,"-",VLOOKUP($AU354,'FE Source'!$AZ:$BC,4,FALSE))</f>
        <v>-</v>
      </c>
    </row>
    <row r="355" spans="2:70" ht="15" customHeight="1">
      <c r="B355" s="159" t="str">
        <f>INDEX('UT - Retail'!$A$7:$A$1409,MATCH(AU355,'UT - Retail'!$U$7:$U$1409,0),1)</f>
        <v xml:space="preserve">Dimensional Fund Advisors </v>
      </c>
      <c r="C355" s="710" t="str">
        <f>INDEX('UT - Retail'!$B$7:$B$1409,MATCH(AU355,'UT - Retail'!$U$7:$U$1409,0),1)</f>
        <v>Dimensional World Allocation 80/20 Acc SGD</v>
      </c>
      <c r="D355" s="711"/>
      <c r="E355" s="147" t="str">
        <f>VLOOKUP(C355,'UT - Retail'!$B:$K,8,FALSE)</f>
        <v>Mixed Assets</v>
      </c>
      <c r="F355" s="82" t="str">
        <f>VLOOKUP(C355,'UT - Retail'!$B:$K,9,FALSE)</f>
        <v>Global</v>
      </c>
      <c r="G355" s="82" t="str">
        <f>VLOOKUP(C355,'UT - Retail'!$B:$K,10,FALSE)</f>
        <v>General</v>
      </c>
      <c r="H355" s="82" t="str">
        <f>VLOOKUP(C355,'UT - Retail'!$B:$N,13,FALSE)</f>
        <v>No</v>
      </c>
      <c r="I355" s="82" t="str">
        <f>VLOOKUP(C355,'UT - Retail'!$B:$Q,14,FALSE)</f>
        <v>No</v>
      </c>
      <c r="J355" s="82" t="str">
        <f>VLOOKUP(C355,'UT - Retail'!$B:$Q,11,FALSE)</f>
        <v>No</v>
      </c>
      <c r="K355" s="130" t="str">
        <f>VLOOKUP(C355,'UT - Retail'!$B:$P,15,FALSE)</f>
        <v>Yes</v>
      </c>
      <c r="L355" s="82" t="str">
        <f>VLOOKUP(C355,'UT - Retail'!$B:$Q,16,FALSE)</f>
        <v>Both</v>
      </c>
      <c r="M355" s="173" t="str">
        <f>VLOOKUP(C355,'UT - Retail'!$B:$K,6,FALSE)</f>
        <v>SGD</v>
      </c>
      <c r="N355" s="173" t="str">
        <f>IFERROR(IF(MATCH(C355,'Portfolio Construction'!$AL:$AL,0),"Yes","No"),"No")</f>
        <v>No</v>
      </c>
      <c r="O355" s="173" t="str">
        <f>IFERROR(IF(MATCH(C355,'Portfolio Construction'!$AN:$AN,0),"Yes","No"),"No")</f>
        <v>No</v>
      </c>
      <c r="P355" s="173" t="str">
        <f>IFERROR(IF(MATCH(C355,'Portfolio Construction'!$AP:$AP,0),"Yes","No"),"No")</f>
        <v>No</v>
      </c>
      <c r="Q355" s="173" t="str">
        <f>IFERROR(IF(MATCH(C355,'Portfolio Construction'!$AR:$AR,0),"Yes","No"),"No")</f>
        <v>No</v>
      </c>
      <c r="R355" s="173" t="str">
        <f>IFERROR(IF(MATCH(C355,'Portfolio Construction'!$AT:$AT,0),"Yes","No"),"No")</f>
        <v>No</v>
      </c>
      <c r="S355" s="173" t="str">
        <f>IFERROR(IF(MATCH(C355,'Portfolio Construction'!$AV:$AV,0),"Yes","No"),"No")</f>
        <v>No</v>
      </c>
      <c r="T355" s="173" t="str">
        <f>IFERROR(IF(MATCH(C355,'Portfolio Construction'!$AX:$AX,0),"Yes","No"),"No")</f>
        <v>No</v>
      </c>
      <c r="U355" s="173" t="str">
        <f>IFERROR(IF(MATCH(C355,'Portfolio Construction'!$AZ:$AZ,0),"Yes","No"),"No")</f>
        <v>No</v>
      </c>
      <c r="V355" s="173" t="str">
        <f>IFERROR(IF(MATCH(C355,'Portfolio Construction'!$BB:$BB,0),"Yes","No"),"No")</f>
        <v>No</v>
      </c>
      <c r="W355" s="619">
        <f>IF(VLOOKUP($AU355,'FE Source'!$A:$W,3,FALSE)=0,"-",VLOOKUP($AU355,'FE Source'!$A:$W,3,FALSE))</f>
        <v>-4.04</v>
      </c>
      <c r="X355" s="618">
        <f>IF(VLOOKUP($AU355,'FE Source'!$A:$W,4,FALSE)=0,"-",VLOOKUP($AU355,'FE Source'!$A:$W,4,FALSE))</f>
        <v>4.8499999999999996</v>
      </c>
      <c r="Y355" s="618">
        <f>IF(VLOOKUP($AU355,'FE Source'!$A:$W,5,FALSE)=0,"-",VLOOKUP($AU355,'FE Source'!$A:$W,5,FALSE))</f>
        <v>-3.88</v>
      </c>
      <c r="Z355" s="618">
        <f>IF(VLOOKUP($AU355,'FE Source'!$A:$W,6,FALSE)=0,"-",VLOOKUP($AU355,'FE Source'!$A:$W,6,FALSE))</f>
        <v>3.53</v>
      </c>
      <c r="AA355" s="618">
        <f>IF(VLOOKUP($AU355,'FE Source'!$A:$W,7,FALSE)=0,"-",VLOOKUP($AU355,'FE Source'!$A:$W,7,FALSE))</f>
        <v>5.48</v>
      </c>
      <c r="AB355" s="618">
        <f>IF(VLOOKUP($AU355,'FE Source'!$A:$W,8,FALSE)=0,"-",VLOOKUP($AU355,'FE Source'!$A:$W,8,FALSE))</f>
        <v>9.56</v>
      </c>
      <c r="AC355" s="623" t="str">
        <f>IF(VLOOKUP($AU355,'FE Source'!$A:$W,9,FALSE)=0,"-",VLOOKUP($AU355,'FE Source'!$A:$W,9,FALSE))</f>
        <v>-</v>
      </c>
      <c r="AD355" s="151">
        <f>IF(VLOOKUP($AU355,'FE Source'!$A:$W,10,FALSE)=0,"-",VLOOKUP($AU355,'FE Source'!$A:$W,10,FALSE))</f>
        <v>1.1200000000000001</v>
      </c>
      <c r="AE355" s="673">
        <f>IF(VLOOKUP($AU355,'FE Source'!$A:$W,11,FALSE)=0,"-",VLOOKUP($AU355,'FE Source'!$A:$W,11,FALSE))</f>
        <v>10.9</v>
      </c>
      <c r="AF355" s="675">
        <f>IF(VLOOKUP($AU355,'FE Source'!$A:$W,12,FALSE)=0,"-",VLOOKUP($AU355,'FE Source'!$A:$W,12,FALSE))</f>
        <v>0.21</v>
      </c>
      <c r="AG355" s="130">
        <f>IF(VLOOKUP($AU355,'FE Source'!$A:$W,14,FALSE)=0,"-",VLOOKUP($AU355,'FE Source'!$A:$W,14,FALSE))</f>
        <v>-9.8800000000000008</v>
      </c>
      <c r="AH355" s="173">
        <f>IF(VLOOKUP($AU355,'FE Source'!$A:$DJ,33,FALSE)=0,"-",VLOOKUP($AU355,'FE Source'!$A:$DJ,33,FALSE))</f>
        <v>122.7</v>
      </c>
      <c r="AI355" s="694">
        <f>IF(VLOOKUP($AU355,'FE Source'!$A:$Y,20,FALSE)=0,"-",VLOOKUP($AU355,'FE Source'!$A:$Y,20,FALSE))</f>
        <v>120.65</v>
      </c>
      <c r="AJ355" s="257">
        <f>IF(VLOOKUP($AU355,'FE Source'!$A:$DJ,34,FALSE)=0,"-",VLOOKUP($AU355,'FE Source'!$A:$DJ,34,FALSE))</f>
        <v>126.48</v>
      </c>
      <c r="AK355" s="257">
        <f>IF(VLOOKUP($AU355,'FE Source'!$A:$DJ,35,FALSE)=0,"-",VLOOKUP($AU355,'FE Source'!$A:$DJ,35,FALSE))</f>
        <v>157.5</v>
      </c>
      <c r="AL355" s="695">
        <f>IF(VLOOKUP($AU355,'FE Source'!$A:$Y,19,FALSE)=0,"-",VLOOKUP($AU355,'FE Source'!$A:$Y,19,FALSE))</f>
        <v>108.5</v>
      </c>
      <c r="AM355" s="259">
        <f>IF(VLOOKUP($AU355,'FE Source'!$A:$DJ,36,FALSE)=0,"-",VLOOKUP($AU355,'FE Source'!$A:$DJ,36,FALSE))</f>
        <v>99.43</v>
      </c>
      <c r="AN355" s="696">
        <f>IF(VLOOKUP($AU355,'FE Source'!$A:$W,13,FALSE)=0,"-",VLOOKUP($AU355,'FE Source'!$A:$W,13,FALSE))</f>
        <v>3307.5</v>
      </c>
      <c r="AO355" s="198" t="str">
        <f>IF(J355="no","-",IF(VLOOKUP($AU355,'FE Source'!$A:$W,15,FALSE)=0,"-",VLOOKUP($AU355,'FE Source'!$A:$W,15,FALSE)))</f>
        <v>-</v>
      </c>
      <c r="AP355" s="200" t="str">
        <f>IF(AO355="-","-",IF(VLOOKUP($AU355,'FE Source'!$A:$Z,21,FALSE)=0,"-",IF(VLOOKUP($AU355,'FE Source'!$A:$Z,21,FALSE)=2,"Semi-Annual",IF(VLOOKUP($AU355,'FE Source'!$A:$Z,21,FALSE)=4,"Quarterly",IF(VLOOKUP($AU355,'FE Source'!$A:$Z,21,FALSE)=12,"Monthly","Annual")))))</f>
        <v>-</v>
      </c>
      <c r="AQ355" s="170">
        <f t="array" ref="AQ355">IF(VLOOKUP($AU355,'FE Source'!$A:$W,16,FALSE)=0,"-",VLOOKUP($AU355,'FE Source'!$A:$W,16,FALSE))</f>
        <v>0.35</v>
      </c>
      <c r="AR355" s="175" t="str">
        <f>IF(VLOOKUP($AU355,'FE Source'!$A:$W,17,FALSE)=0,"-",VLOOKUP($AU355,'FE Source'!$A:$W,17,FALSE))</f>
        <v>-</v>
      </c>
      <c r="AS355" s="170">
        <f>IF(VLOOKUP($AU355,'FE Source'!$AN:$AS,4,FALSE)="",VLOOKUP($AU355,'FE Source'!$AN:$AS,3,FALSE),VLOOKUP($AU355,'FE Source'!$AN:$AS,4,FALSE))</f>
        <v>28.52</v>
      </c>
      <c r="AT355" s="181">
        <f>IF(VLOOKUP($AU355,'FE Source'!$AN:$AS,5,FALSE)=0,"-",VLOOKUP($AU355,'FE Source'!$AN:$AS,5,FALSE))</f>
        <v>45783</v>
      </c>
      <c r="AU355" s="163" t="s">
        <v>9127</v>
      </c>
      <c r="BE355" s="219" t="str">
        <f>IF(VLOOKUP($AU355,'FE Source'!$A:$AK,22,FALSE)=0,"-",VLOOKUP($AU355,'FE Source'!$A:$AK,22,FALSE))</f>
        <v>-</v>
      </c>
      <c r="BF355" s="219" t="str">
        <f>IF(VLOOKUP($AU355,'FE Source'!$A:$AK,23,FALSE)=0,"-",VLOOKUP($AU355,'FE Source'!$A:$AK,23,FALSE))</f>
        <v>-</v>
      </c>
      <c r="BG355" s="219" t="str">
        <f>IF(VLOOKUP($AU355,'FE Source'!$A:$AK,24,FALSE)=0,"-",VLOOKUP($AU355,'FE Source'!$A:$AK,24,FALSE))</f>
        <v>-</v>
      </c>
      <c r="BH355" s="219" t="str">
        <f>IF(VLOOKUP($AU355,'FE Source'!$A:$AK,25,FALSE)=0,"-",VLOOKUP($AU355,'FE Source'!$A:$AK,25,FALSE))</f>
        <v>-</v>
      </c>
      <c r="BI355" s="219" t="str">
        <f>IF(VLOOKUP($AU355,'FE Source'!$A:$AK,26,FALSE)=0,"-",VLOOKUP($AU355,'FE Source'!$A:$AK,26,FALSE))</f>
        <v>-</v>
      </c>
      <c r="BJ355" s="219" t="str">
        <f>IF(VLOOKUP($AU355,'FE Source'!$A:$AK,27,FALSE)=0,"-",VLOOKUP($AU355,'FE Source'!$A:$AK,27,FALSE))</f>
        <v>-</v>
      </c>
      <c r="BK355" s="219">
        <f>IF(VLOOKUP($AU355,'FE Source'!$A:$AK,28,FALSE)=0,"-",VLOOKUP($AU355,'FE Source'!$A:$AK,28,FALSE))</f>
        <v>17.559999999999999</v>
      </c>
      <c r="BL355" s="219">
        <f>IF(VLOOKUP($AU355,'FE Source'!$A:$AK,29,FALSE)=0,"-",VLOOKUP($AU355,'FE Source'!$A:$AK,29,FALSE))</f>
        <v>-14.05</v>
      </c>
      <c r="BM355" s="219">
        <f>IF(VLOOKUP($AU355,'FE Source'!$A:$AK,30,FALSE)=0,"-",VLOOKUP($AU355,'FE Source'!$A:$AK,30,FALSE))</f>
        <v>13.79</v>
      </c>
      <c r="BN355" t="str">
        <f>IF(VLOOKUP($AU355,'FE Source'!$A:$AK,31,FALSE)="No Specified Index","-",IF(VLOOKUP($AU355,'FE Source'!$A:$AK,31,FALSE)=0,"-",VLOOKUP($AU355,'FE Source'!$A:$AK,31,FALSE)))</f>
        <v>-</v>
      </c>
      <c r="BO355" s="217">
        <f>IF(VLOOKUP($AU355,'FE Source'!$A:$AK,32,FALSE)=0,"-",VLOOKUP($AU355,'FE Source'!$A:$AK,32,FALSE))</f>
        <v>43892</v>
      </c>
      <c r="BP355" s="18" t="str">
        <f>IF(VLOOKUP($AU355,'FE Source'!$AZ:$BC,2,FALSE)=0,"-",VLOOKUP($AU355,'FE Source'!$AZ:$BC,2,FALSE))</f>
        <v>-</v>
      </c>
      <c r="BQ355" s="18" t="str">
        <f>IF(VLOOKUP($AU355,'FE Source'!$AZ:$BC,3,FALSE)=0,"-",VLOOKUP($AU355,'FE Source'!$AZ:$BC,3,FALSE))</f>
        <v>-</v>
      </c>
      <c r="BR355" s="18" t="str">
        <f>IF(VLOOKUP($AU355,'FE Source'!$AZ:$BC,4,FALSE)=0,"-",VLOOKUP($AU355,'FE Source'!$AZ:$BC,4,FALSE))</f>
        <v>-</v>
      </c>
    </row>
    <row r="356" spans="2:70" ht="15" customHeight="1">
      <c r="B356" s="159" t="str">
        <f>INDEX('UT - Retail'!$A$7:$A$1409,MATCH(AU356,'UT - Retail'!$U$7:$U$1409,0),1)</f>
        <v xml:space="preserve">Dimensional Fund Advisors </v>
      </c>
      <c r="C356" s="710" t="str">
        <f>INDEX('UT - Retail'!$B$7:$B$1409,MATCH(AU356,'UT - Retail'!$U$7:$U$1409,0),1)</f>
        <v>Dimensional World Allocation 80/20 Acc USD</v>
      </c>
      <c r="D356" s="711"/>
      <c r="E356" s="147" t="str">
        <f>VLOOKUP(C356,'UT - Retail'!$B:$K,8,FALSE)</f>
        <v>Mixed Assets</v>
      </c>
      <c r="F356" s="82" t="str">
        <f>VLOOKUP(C356,'UT - Retail'!$B:$K,9,FALSE)</f>
        <v>Global</v>
      </c>
      <c r="G356" s="82" t="str">
        <f>VLOOKUP(C356,'UT - Retail'!$B:$K,10,FALSE)</f>
        <v>General</v>
      </c>
      <c r="H356" s="82" t="str">
        <f>VLOOKUP(C356,'UT - Retail'!$B:$N,13,FALSE)</f>
        <v>No</v>
      </c>
      <c r="I356" s="82" t="str">
        <f>VLOOKUP(C356,'UT - Retail'!$B:$Q,14,FALSE)</f>
        <v>No</v>
      </c>
      <c r="J356" s="82" t="str">
        <f>VLOOKUP(C356,'UT - Retail'!$B:$Q,11,FALSE)</f>
        <v>No</v>
      </c>
      <c r="K356" s="130" t="str">
        <f>VLOOKUP(C356,'UT - Retail'!$B:$P,15,FALSE)</f>
        <v>Yes</v>
      </c>
      <c r="L356" s="82" t="str">
        <f>VLOOKUP(C356,'UT - Retail'!$B:$Q,16,FALSE)</f>
        <v>iFast</v>
      </c>
      <c r="M356" s="173" t="str">
        <f>VLOOKUP(C356,'UT - Retail'!$B:$K,6,FALSE)</f>
        <v>USD</v>
      </c>
      <c r="N356" s="173" t="str">
        <f>IFERROR(IF(MATCH(C356,'Portfolio Construction'!$AL:$AL,0),"Yes","No"),"No")</f>
        <v>No</v>
      </c>
      <c r="O356" s="173" t="str">
        <f>IFERROR(IF(MATCH(C356,'Portfolio Construction'!$AN:$AN,0),"Yes","No"),"No")</f>
        <v>No</v>
      </c>
      <c r="P356" s="173" t="str">
        <f>IFERROR(IF(MATCH(C356,'Portfolio Construction'!$AP:$AP,0),"Yes","No"),"No")</f>
        <v>No</v>
      </c>
      <c r="Q356" s="173" t="str">
        <f>IFERROR(IF(MATCH(C356,'Portfolio Construction'!$AR:$AR,0),"Yes","No"),"No")</f>
        <v>No</v>
      </c>
      <c r="R356" s="173" t="str">
        <f>IFERROR(IF(MATCH(C356,'Portfolio Construction'!$AT:$AT,0),"Yes","No"),"No")</f>
        <v>No</v>
      </c>
      <c r="S356" s="173" t="str">
        <f>IFERROR(IF(MATCH(C356,'Portfolio Construction'!$AV:$AV,0),"Yes","No"),"No")</f>
        <v>No</v>
      </c>
      <c r="T356" s="173" t="str">
        <f>IFERROR(IF(MATCH(C356,'Portfolio Construction'!$AX:$AX,0),"Yes","No"),"No")</f>
        <v>No</v>
      </c>
      <c r="U356" s="173" t="str">
        <f>IFERROR(IF(MATCH(C356,'Portfolio Construction'!$AZ:$AZ,0),"Yes","No"),"No")</f>
        <v>No</v>
      </c>
      <c r="V356" s="173" t="str">
        <f>IFERROR(IF(MATCH(C356,'Portfolio Construction'!$BB:$BB,0),"Yes","No"),"No")</f>
        <v>No</v>
      </c>
      <c r="W356" s="619">
        <f>IF(VLOOKUP($AU356,'FE Source'!$A:$W,3,FALSE)=0,"-",VLOOKUP($AU356,'FE Source'!$A:$W,3,FALSE))</f>
        <v>-4.79</v>
      </c>
      <c r="X356" s="618">
        <f>IF(VLOOKUP($AU356,'FE Source'!$A:$W,4,FALSE)=0,"-",VLOOKUP($AU356,'FE Source'!$A:$W,4,FALSE))</f>
        <v>4.0199999999999996</v>
      </c>
      <c r="Y356" s="618">
        <f>IF(VLOOKUP($AU356,'FE Source'!$A:$W,5,FALSE)=0,"-",VLOOKUP($AU356,'FE Source'!$A:$W,5,FALSE))</f>
        <v>-4.6100000000000003</v>
      </c>
      <c r="Z356" s="618">
        <f>IF(VLOOKUP($AU356,'FE Source'!$A:$W,6,FALSE)=0,"-",VLOOKUP($AU356,'FE Source'!$A:$W,6,FALSE))</f>
        <v>2.67</v>
      </c>
      <c r="AA356" s="618">
        <f>IF(VLOOKUP($AU356,'FE Source'!$A:$W,7,FALSE)=0,"-",VLOOKUP($AU356,'FE Source'!$A:$W,7,FALSE))</f>
        <v>5.21</v>
      </c>
      <c r="AB356" s="618">
        <f>IF(VLOOKUP($AU356,'FE Source'!$A:$W,8,FALSE)=0,"-",VLOOKUP($AU356,'FE Source'!$A:$W,8,FALSE))</f>
        <v>9.2899999999999991</v>
      </c>
      <c r="AC356" s="623" t="str">
        <f>IF(VLOOKUP($AU356,'FE Source'!$A:$W,9,FALSE)=0,"-",VLOOKUP($AU356,'FE Source'!$A:$W,9,FALSE))</f>
        <v>-</v>
      </c>
      <c r="AD356" s="151">
        <f>IF(VLOOKUP($AU356,'FE Source'!$A:$W,10,FALSE)=0,"-",VLOOKUP($AU356,'FE Source'!$A:$W,10,FALSE))</f>
        <v>1.1100000000000001</v>
      </c>
      <c r="AE356" s="673">
        <f>IF(VLOOKUP($AU356,'FE Source'!$A:$W,11,FALSE)=0,"-",VLOOKUP($AU356,'FE Source'!$A:$W,11,FALSE))</f>
        <v>10.59</v>
      </c>
      <c r="AF356" s="675">
        <f>IF(VLOOKUP($AU356,'FE Source'!$A:$W,12,FALSE)=0,"-",VLOOKUP($AU356,'FE Source'!$A:$W,12,FALSE))</f>
        <v>0.22</v>
      </c>
      <c r="AG356" s="130">
        <f>IF(VLOOKUP($AU356,'FE Source'!$A:$W,14,FALSE)=0,"-",VLOOKUP($AU356,'FE Source'!$A:$W,14,FALSE))</f>
        <v>-9.16</v>
      </c>
      <c r="AH356" s="173">
        <f>IF(VLOOKUP($AU356,'FE Source'!$A:$DJ,33,FALSE)=0,"-",VLOOKUP($AU356,'FE Source'!$A:$DJ,33,FALSE))</f>
        <v>136.08000000000001</v>
      </c>
      <c r="AI356" s="694">
        <f>IF(VLOOKUP($AU356,'FE Source'!$A:$Y,20,FALSE)=0,"-",VLOOKUP($AU356,'FE Source'!$A:$Y,20,FALSE))</f>
        <v>121.76</v>
      </c>
      <c r="AJ356" s="257">
        <f>IF(VLOOKUP($AU356,'FE Source'!$A:$DJ,34,FALSE)=0,"-",VLOOKUP($AU356,'FE Source'!$A:$DJ,34,FALSE))</f>
        <v>123.26</v>
      </c>
      <c r="AK356" s="257">
        <f>IF(VLOOKUP($AU356,'FE Source'!$A:$DJ,35,FALSE)=0,"-",VLOOKUP($AU356,'FE Source'!$A:$DJ,35,FALSE))</f>
        <v>164.77</v>
      </c>
      <c r="AL356" s="695">
        <f>IF(VLOOKUP($AU356,'FE Source'!$A:$Y,19,FALSE)=0,"-",VLOOKUP($AU356,'FE Source'!$A:$Y,19,FALSE))</f>
        <v>106.18</v>
      </c>
      <c r="AM356" s="259">
        <f>IF(VLOOKUP($AU356,'FE Source'!$A:$DJ,36,FALSE)=0,"-",VLOOKUP($AU356,'FE Source'!$A:$DJ,36,FALSE))</f>
        <v>93.56</v>
      </c>
      <c r="AN356" s="696">
        <f>IF(VLOOKUP($AU356,'FE Source'!$A:$W,13,FALSE)=0,"-",VLOOKUP($AU356,'FE Source'!$A:$W,13,FALSE))</f>
        <v>3307.5</v>
      </c>
      <c r="AO356" s="198" t="str">
        <f>IF(J356="no","-",IF(VLOOKUP($AU356,'FE Source'!$A:$W,15,FALSE)=0,"-",VLOOKUP($AU356,'FE Source'!$A:$W,15,FALSE)))</f>
        <v>-</v>
      </c>
      <c r="AP356" s="200" t="str">
        <f>IF(AO356="-","-",IF(VLOOKUP($AU356,'FE Source'!$A:$Z,21,FALSE)=0,"-",IF(VLOOKUP($AU356,'FE Source'!$A:$Z,21,FALSE)=2,"Semi-Annual",IF(VLOOKUP($AU356,'FE Source'!$A:$Z,21,FALSE)=4,"Quarterly",IF(VLOOKUP($AU356,'FE Source'!$A:$Z,21,FALSE)=12,"Monthly","Annual")))))</f>
        <v>-</v>
      </c>
      <c r="AQ356" s="170">
        <f t="array" ref="AQ356">IF(VLOOKUP($AU356,'FE Source'!$A:$W,16,FALSE)=0,"-",VLOOKUP($AU356,'FE Source'!$A:$W,16,FALSE))</f>
        <v>0.35</v>
      </c>
      <c r="AR356" s="175" t="str">
        <f>IF(VLOOKUP($AU356,'FE Source'!$A:$W,17,FALSE)=0,"-",VLOOKUP($AU356,'FE Source'!$A:$W,17,FALSE))</f>
        <v>Gold</v>
      </c>
      <c r="AS356" s="170">
        <f>IF(VLOOKUP($AU356,'FE Source'!$AN:$AS,4,FALSE)="",VLOOKUP($AU356,'FE Source'!$AN:$AS,3,FALSE),VLOOKUP($AU356,'FE Source'!$AN:$AS,4,FALSE))</f>
        <v>15.04</v>
      </c>
      <c r="AT356" s="181">
        <f>IF(VLOOKUP($AU356,'FE Source'!$AN:$AS,5,FALSE)=0,"-",VLOOKUP($AU356,'FE Source'!$AN:$AS,5,FALSE))</f>
        <v>45783</v>
      </c>
      <c r="AU356" s="177" t="s">
        <v>9128</v>
      </c>
      <c r="BE356" s="219" t="str">
        <f>IF(VLOOKUP($AU356,'FE Source'!$A:$AK,22,FALSE)=0,"-",VLOOKUP($AU356,'FE Source'!$A:$AK,22,FALSE))</f>
        <v>-</v>
      </c>
      <c r="BF356" s="219" t="str">
        <f>IF(VLOOKUP($AU356,'FE Source'!$A:$AK,23,FALSE)=0,"-",VLOOKUP($AU356,'FE Source'!$A:$AK,23,FALSE))</f>
        <v>-</v>
      </c>
      <c r="BG356" s="219" t="str">
        <f>IF(VLOOKUP($AU356,'FE Source'!$A:$AK,24,FALSE)=0,"-",VLOOKUP($AU356,'FE Source'!$A:$AK,24,FALSE))</f>
        <v>-</v>
      </c>
      <c r="BH356" s="219" t="str">
        <f>IF(VLOOKUP($AU356,'FE Source'!$A:$AK,25,FALSE)=0,"-",VLOOKUP($AU356,'FE Source'!$A:$AK,25,FALSE))</f>
        <v>-</v>
      </c>
      <c r="BI356" s="219">
        <f>IF(VLOOKUP($AU356,'FE Source'!$A:$AK,26,FALSE)=0,"-",VLOOKUP($AU356,'FE Source'!$A:$AK,26,FALSE))</f>
        <v>18.079999999999998</v>
      </c>
      <c r="BJ356" s="219">
        <f>IF(VLOOKUP($AU356,'FE Source'!$A:$AK,27,FALSE)=0,"-",VLOOKUP($AU356,'FE Source'!$A:$AK,27,FALSE))</f>
        <v>7.66</v>
      </c>
      <c r="BK356" s="219">
        <f>IF(VLOOKUP($AU356,'FE Source'!$A:$AK,28,FALSE)=0,"-",VLOOKUP($AU356,'FE Source'!$A:$AK,28,FALSE))</f>
        <v>18.02</v>
      </c>
      <c r="BL356" s="219">
        <f>IF(VLOOKUP($AU356,'FE Source'!$A:$AK,29,FALSE)=0,"-",VLOOKUP($AU356,'FE Source'!$A:$AK,29,FALSE))</f>
        <v>-13.94</v>
      </c>
      <c r="BM356" s="219">
        <f>IF(VLOOKUP($AU356,'FE Source'!$A:$AK,30,FALSE)=0,"-",VLOOKUP($AU356,'FE Source'!$A:$AK,30,FALSE))</f>
        <v>13.53</v>
      </c>
      <c r="BN356" t="str">
        <f>IF(VLOOKUP($AU356,'FE Source'!$A:$AK,31,FALSE)="No Specified Index","-",IF(VLOOKUP($AU356,'FE Source'!$A:$AK,31,FALSE)=0,"-",VLOOKUP($AU356,'FE Source'!$A:$AK,31,FALSE)))</f>
        <v>-</v>
      </c>
      <c r="BO356" s="217">
        <f>IF(VLOOKUP($AU356,'FE Source'!$A:$AK,32,FALSE)=0,"-",VLOOKUP($AU356,'FE Source'!$A:$AK,32,FALSE))</f>
        <v>43249</v>
      </c>
      <c r="BP356" s="18" t="str">
        <f>IF(VLOOKUP($AU356,'FE Source'!$AZ:$BC,2,FALSE)=0,"-",VLOOKUP($AU356,'FE Source'!$AZ:$BC,2,FALSE))</f>
        <v>-</v>
      </c>
      <c r="BQ356" s="18" t="str">
        <f>IF(VLOOKUP($AU356,'FE Source'!$AZ:$BC,3,FALSE)=0,"-",VLOOKUP($AU356,'FE Source'!$AZ:$BC,3,FALSE))</f>
        <v>-</v>
      </c>
      <c r="BR356" s="18" t="str">
        <f>IF(VLOOKUP($AU356,'FE Source'!$AZ:$BC,4,FALSE)=0,"-",VLOOKUP($AU356,'FE Source'!$AZ:$BC,4,FALSE))</f>
        <v>-</v>
      </c>
    </row>
    <row r="357" spans="2:70" ht="15" customHeight="1">
      <c r="B357" s="652" t="str">
        <f>INDEX('UT - Retail'!$A$7:$A$1409,MATCH(AU357,'UT - Retail'!$U$7:$U$1409,0),1)</f>
        <v xml:space="preserve">Dimensional Fund Advisors </v>
      </c>
      <c r="C357" s="712" t="str">
        <f>INDEX('UT - Retail'!$B$7:$B$1409,MATCH(AU357,'UT - Retail'!$U$7:$U$1409,0),1)</f>
        <v>Dimensional World Equity Acc GBP</v>
      </c>
      <c r="D357" s="713"/>
      <c r="E357" s="653" t="str">
        <f>VLOOKUP(C357,'UT - Retail'!$B:$K,8,FALSE)</f>
        <v>Equities</v>
      </c>
      <c r="F357" s="654" t="str">
        <f>VLOOKUP(C357,'UT - Retail'!$B:$K,9,FALSE)</f>
        <v>Global</v>
      </c>
      <c r="G357" s="654" t="str">
        <f>VLOOKUP(C357,'UT - Retail'!$B:$K,10,FALSE)</f>
        <v>General</v>
      </c>
      <c r="H357" s="82" t="str">
        <f>VLOOKUP(C357,'UT - Retail'!$B:$N,13,FALSE)</f>
        <v>No</v>
      </c>
      <c r="I357" s="82" t="str">
        <f>VLOOKUP(C357,'UT - Retail'!$B:$Q,14,FALSE)</f>
        <v>No</v>
      </c>
      <c r="J357" s="654" t="str">
        <f>VLOOKUP(C357,'UT - Retail'!$B:$Q,11,FALSE)</f>
        <v>No</v>
      </c>
      <c r="K357" s="130" t="str">
        <f>VLOOKUP(C357,'UT - Retail'!$B:$P,15,FALSE)</f>
        <v>No</v>
      </c>
      <c r="L357" s="82" t="str">
        <f>VLOOKUP(C357,'UT - Retail'!$B:$Q,16,FALSE)</f>
        <v>iFast</v>
      </c>
      <c r="M357" s="655" t="str">
        <f>VLOOKUP(C357,'UT - Retail'!$B:$K,6,FALSE)</f>
        <v>GBP</v>
      </c>
      <c r="N357" s="173" t="str">
        <f>IFERROR(IF(MATCH(C357,'Portfolio Construction'!$AL:$AL,0),"Yes","No"),"No")</f>
        <v>No</v>
      </c>
      <c r="O357" s="173" t="str">
        <f>IFERROR(IF(MATCH(C357,'Portfolio Construction'!$AN:$AN,0),"Yes","No"),"No")</f>
        <v>No</v>
      </c>
      <c r="P357" s="655" t="str">
        <f>IFERROR(IF(MATCH(C357,'Portfolio Construction'!$AP:$AP,0),"Yes","No"),"No")</f>
        <v>No</v>
      </c>
      <c r="Q357" s="655" t="str">
        <f>IFERROR(IF(MATCH(C357,'Portfolio Construction'!$AR:$AR,0),"Yes","No"),"No")</f>
        <v>No</v>
      </c>
      <c r="R357" s="655" t="str">
        <f>IFERROR(IF(MATCH(C357,'Portfolio Construction'!$AT:$AT,0),"Yes","No"),"No")</f>
        <v>No</v>
      </c>
      <c r="S357" s="655" t="str">
        <f>IFERROR(IF(MATCH(C357,'Portfolio Construction'!$AV:$AV,0),"Yes","No"),"No")</f>
        <v>No</v>
      </c>
      <c r="T357" s="655" t="str">
        <f>IFERROR(IF(MATCH(C357,'Portfolio Construction'!$AX:$AX,0),"Yes","No"),"No")</f>
        <v>No</v>
      </c>
      <c r="U357" s="655" t="str">
        <f>IFERROR(IF(MATCH(C357,'Portfolio Construction'!$AZ:$AZ,0),"Yes","No"),"No")</f>
        <v>No</v>
      </c>
      <c r="V357" s="655" t="str">
        <f>IFERROR(IF(MATCH(C357,'Portfolio Construction'!$BB:$BB,0),"Yes","No"),"No")</f>
        <v>No</v>
      </c>
      <c r="W357" s="619">
        <f>IF(VLOOKUP($AU357,'FE Source'!$A:$W,3,FALSE)=0,"-",VLOOKUP($AU357,'FE Source'!$A:$W,3,FALSE))</f>
        <v>-5.27</v>
      </c>
      <c r="X357" s="618">
        <f>IF(VLOOKUP($AU357,'FE Source'!$A:$W,4,FALSE)=0,"-",VLOOKUP($AU357,'FE Source'!$A:$W,4,FALSE))</f>
        <v>6.85</v>
      </c>
      <c r="Y357" s="618">
        <f>IF(VLOOKUP($AU357,'FE Source'!$A:$W,5,FALSE)=0,"-",VLOOKUP($AU357,'FE Source'!$A:$W,5,FALSE))</f>
        <v>-5.07</v>
      </c>
      <c r="Z357" s="618">
        <f>IF(VLOOKUP($AU357,'FE Source'!$A:$W,6,FALSE)=0,"-",VLOOKUP($AU357,'FE Source'!$A:$W,6,FALSE))</f>
        <v>3.34</v>
      </c>
      <c r="AA357" s="618">
        <f>IF(VLOOKUP($AU357,'FE Source'!$A:$W,7,FALSE)=0,"-",VLOOKUP($AU357,'FE Source'!$A:$W,7,FALSE))</f>
        <v>6.24</v>
      </c>
      <c r="AB357" s="618">
        <f>IF(VLOOKUP($AU357,'FE Source'!$A:$W,8,FALSE)=0,"-",VLOOKUP($AU357,'FE Source'!$A:$W,8,FALSE))</f>
        <v>11.9</v>
      </c>
      <c r="AC357" s="623">
        <f>IF(VLOOKUP($AU357,'FE Source'!$A:$W,9,FALSE)=0,"-",VLOOKUP($AU357,'FE Source'!$A:$W,9,FALSE))</f>
        <v>7.02</v>
      </c>
      <c r="AD357" s="853">
        <f>IF(VLOOKUP($AU357,'FE Source'!$A:$W,10,FALSE)=0,"-",VLOOKUP($AU357,'FE Source'!$A:$W,10,FALSE))</f>
        <v>0.86</v>
      </c>
      <c r="AE357" s="856">
        <f>IF(VLOOKUP($AU357,'FE Source'!$A:$W,11,FALSE)=0,"-",VLOOKUP($AU357,'FE Source'!$A:$W,11,FALSE))</f>
        <v>13.4</v>
      </c>
      <c r="AF357" s="858">
        <f>IF(VLOOKUP($AU357,'FE Source'!$A:$W,12,FALSE)=0,"-",VLOOKUP($AU357,'FE Source'!$A:$W,12,FALSE))</f>
        <v>0.24</v>
      </c>
      <c r="AG357" s="656">
        <f>IF(VLOOKUP($AU357,'FE Source'!$A:$W,14,FALSE)=0,"-",VLOOKUP($AU357,'FE Source'!$A:$W,14,FALSE))</f>
        <v>-11.63</v>
      </c>
      <c r="AH357" s="657">
        <f>IF(VLOOKUP($AU357,'FE Source'!$A:$DJ,33,FALSE)=0,"-",VLOOKUP($AU357,'FE Source'!$A:$DJ,33,FALSE))</f>
        <v>88.62</v>
      </c>
      <c r="AI357" s="860">
        <f>IF(VLOOKUP($AU357,'FE Source'!$A:$Y,20,FALSE)=0,"-",VLOOKUP($AU357,'FE Source'!$A:$Y,20,FALSE))</f>
        <v>87.58</v>
      </c>
      <c r="AJ357" s="658">
        <f>IF(VLOOKUP($AU357,'FE Source'!$A:$DJ,34,FALSE)=0,"-",VLOOKUP($AU357,'FE Source'!$A:$DJ,34,FALSE))</f>
        <v>94.88</v>
      </c>
      <c r="AK357" s="658">
        <f>IF(VLOOKUP($AU357,'FE Source'!$A:$DJ,35,FALSE)=0,"-",VLOOKUP($AU357,'FE Source'!$A:$DJ,35,FALSE))</f>
        <v>62.98</v>
      </c>
      <c r="AL357" s="865">
        <f>IF(VLOOKUP($AU357,'FE Source'!$A:$Y,19,FALSE)=0,"-",VLOOKUP($AU357,'FE Source'!$A:$Y,19,FALSE))</f>
        <v>77.959999999999994</v>
      </c>
      <c r="AM357" s="659">
        <f>IF(VLOOKUP($AU357,'FE Source'!$A:$DJ,36,FALSE)=0,"-",VLOOKUP($AU357,'FE Source'!$A:$DJ,36,FALSE))</f>
        <v>83.67</v>
      </c>
      <c r="AN357" s="655">
        <f>IF(VLOOKUP($AU357,'FE Source'!$A:$W,13,FALSE)=0,"-",VLOOKUP($AU357,'FE Source'!$A:$W,13,FALSE))</f>
        <v>6139.5</v>
      </c>
      <c r="AO357" s="661" t="str">
        <f>IF(J357="no","-",IF(VLOOKUP($AU357,'FE Source'!$A:$W,15,FALSE)=0,"-",VLOOKUP($AU357,'FE Source'!$A:$W,15,FALSE)))</f>
        <v>-</v>
      </c>
      <c r="AP357" s="873" t="str">
        <f>IF(AO357="-","-",IF(VLOOKUP($AU357,'FE Source'!$A:$Z,21,FALSE)=0,"-",IF(VLOOKUP($AU357,'FE Source'!$A:$Z,21,FALSE)=2,"Semi-Annual",IF(VLOOKUP($AU357,'FE Source'!$A:$Z,21,FALSE)=4,"Quarterly",IF(VLOOKUP($AU357,'FE Source'!$A:$Z,21,FALSE)=12,"Monthly","Annual")))))</f>
        <v>-</v>
      </c>
      <c r="AQ357" s="660">
        <f t="array" ref="AQ357">IF(VLOOKUP($AU357,'FE Source'!$A:$W,16,FALSE)=0,"-",VLOOKUP($AU357,'FE Source'!$A:$W,16,FALSE))</f>
        <v>0.35</v>
      </c>
      <c r="AR357" s="877" t="str">
        <f>IF(VLOOKUP($AU357,'FE Source'!$A:$W,17,FALSE)=0,"-",VLOOKUP($AU357,'FE Source'!$A:$W,17,FALSE))</f>
        <v>Silver</v>
      </c>
      <c r="AS357" s="660">
        <f>IF(VLOOKUP($AU357,'FE Source'!$AN:$AS,4,FALSE)="",VLOOKUP($AU357,'FE Source'!$AN:$AS,3,FALSE),VLOOKUP($AU357,'FE Source'!$AN:$AS,4,FALSE))</f>
        <v>37.83</v>
      </c>
      <c r="AT357" s="840">
        <f>IF(VLOOKUP($AU357,'FE Source'!$AN:$AS,5,FALSE)=0,"-",VLOOKUP($AU357,'FE Source'!$AN:$AS,5,FALSE))</f>
        <v>45783</v>
      </c>
      <c r="AU357" s="163" t="s">
        <v>4891</v>
      </c>
      <c r="BE357" s="219">
        <f>IF(VLOOKUP($AU357,'FE Source'!$A:$AK,22,FALSE)=0,"-",VLOOKUP($AU357,'FE Source'!$A:$AK,22,FALSE))</f>
        <v>2.31</v>
      </c>
      <c r="BF357" s="219">
        <f>IF(VLOOKUP($AU357,'FE Source'!$A:$AK,23,FALSE)=0,"-",VLOOKUP($AU357,'FE Source'!$A:$AK,23,FALSE))</f>
        <v>13.27</v>
      </c>
      <c r="BG357" s="219">
        <f>IF(VLOOKUP($AU357,'FE Source'!$A:$AK,24,FALSE)=0,"-",VLOOKUP($AU357,'FE Source'!$A:$AK,24,FALSE))</f>
        <v>13.74</v>
      </c>
      <c r="BH357" s="219">
        <f>IF(VLOOKUP($AU357,'FE Source'!$A:$AK,25,FALSE)=0,"-",VLOOKUP($AU357,'FE Source'!$A:$AK,25,FALSE))</f>
        <v>-12.27</v>
      </c>
      <c r="BI357" s="219">
        <f>IF(VLOOKUP($AU357,'FE Source'!$A:$AK,26,FALSE)=0,"-",VLOOKUP($AU357,'FE Source'!$A:$AK,26,FALSE))</f>
        <v>22.46</v>
      </c>
      <c r="BJ357" s="219">
        <f>IF(VLOOKUP($AU357,'FE Source'!$A:$AK,27,FALSE)=0,"-",VLOOKUP($AU357,'FE Source'!$A:$AK,27,FALSE))</f>
        <v>9.02</v>
      </c>
      <c r="BK357" s="219">
        <f>IF(VLOOKUP($AU357,'FE Source'!$A:$AK,28,FALSE)=0,"-",VLOOKUP($AU357,'FE Source'!$A:$AK,28,FALSE))</f>
        <v>22.88</v>
      </c>
      <c r="BL357" s="219">
        <f>IF(VLOOKUP($AU357,'FE Source'!$A:$AK,29,FALSE)=0,"-",VLOOKUP($AU357,'FE Source'!$A:$AK,29,FALSE))</f>
        <v>-15.46</v>
      </c>
      <c r="BM357" s="219">
        <f>IF(VLOOKUP($AU357,'FE Source'!$A:$AK,30,FALSE)=0,"-",VLOOKUP($AU357,'FE Source'!$A:$AK,30,FALSE))</f>
        <v>16.190000000000001</v>
      </c>
      <c r="BN357" t="str">
        <f>IF(VLOOKUP($AU357,'FE Source'!$A:$AK,31,FALSE)="No Specified Index","-",IF(VLOOKUP($AU357,'FE Source'!$A:$AK,31,FALSE)=0,"-",VLOOKUP($AU357,'FE Source'!$A:$AK,31,FALSE)))</f>
        <v>MSCI All Country World Index (net div., GBP)</v>
      </c>
      <c r="BO357" s="217">
        <f>IF(VLOOKUP($AU357,'FE Source'!$A:$AK,32,FALSE)=0,"-",VLOOKUP($AU357,'FE Source'!$A:$AK,32,FALSE))</f>
        <v>40795</v>
      </c>
      <c r="BP357" s="18">
        <f>IF(VLOOKUP($AU357,'FE Source'!$AZ:$BC,2,FALSE)=0,"-",VLOOKUP($AU357,'FE Source'!$AZ:$BC,2,FALSE))</f>
        <v>-2.88</v>
      </c>
      <c r="BQ357" s="18" t="str">
        <f>IF(VLOOKUP($AU357,'FE Source'!$AZ:$BC,3,FALSE)=0,"-",VLOOKUP($AU357,'FE Source'!$AZ:$BC,3,FALSE))</f>
        <v>-</v>
      </c>
      <c r="BR357" s="18" t="str">
        <f>IF(VLOOKUP($AU357,'FE Source'!$AZ:$BC,4,FALSE)=0,"-",VLOOKUP($AU357,'FE Source'!$AZ:$BC,4,FALSE))</f>
        <v>-</v>
      </c>
    </row>
    <row r="358" spans="2:70" ht="15" customHeight="1">
      <c r="B358" s="159" t="str">
        <f>INDEX('UT - Retail'!$A$7:$A$1409,MATCH(AU358,'UT - Retail'!$U$7:$U$1409,0),1)</f>
        <v xml:space="preserve">Dimensional Fund Advisors </v>
      </c>
      <c r="C358" s="710" t="str">
        <f>INDEX('UT - Retail'!$B$7:$B$1409,MATCH(AU358,'UT - Retail'!$U$7:$U$1409,0),1)</f>
        <v>Dimensional World Equity Acc SGD</v>
      </c>
      <c r="D358" s="711"/>
      <c r="E358" s="147" t="str">
        <f>VLOOKUP(C358,'UT - Retail'!$B:$K,8,FALSE)</f>
        <v>Equities</v>
      </c>
      <c r="F358" s="82" t="str">
        <f>VLOOKUP(C358,'UT - Retail'!$B:$K,9,FALSE)</f>
        <v>Global</v>
      </c>
      <c r="G358" s="82" t="str">
        <f>VLOOKUP(C358,'UT - Retail'!$B:$K,10,FALSE)</f>
        <v>General</v>
      </c>
      <c r="H358" s="82" t="str">
        <f>VLOOKUP(C358,'UT - Retail'!$B:$N,13,FALSE)</f>
        <v>No</v>
      </c>
      <c r="I358" s="82" t="str">
        <f>VLOOKUP(C358,'UT - Retail'!$B:$Q,14,FALSE)</f>
        <v>No</v>
      </c>
      <c r="J358" s="82" t="str">
        <f>VLOOKUP(C358,'UT - Retail'!$B:$Q,11,FALSE)</f>
        <v>No</v>
      </c>
      <c r="K358" s="130" t="str">
        <f>VLOOKUP(C358,'UT - Retail'!$B:$P,15,FALSE)</f>
        <v>Yes</v>
      </c>
      <c r="L358" s="82" t="str">
        <f>VLOOKUP(C358,'UT - Retail'!$B:$Q,16,FALSE)</f>
        <v>Both</v>
      </c>
      <c r="M358" s="173" t="str">
        <f>VLOOKUP(C358,'UT - Retail'!$B:$K,6,FALSE)</f>
        <v>SGD</v>
      </c>
      <c r="N358" s="173" t="str">
        <f>IFERROR(IF(MATCH(C358,'Portfolio Construction'!$AL:$AL,0),"Yes","No"),"No")</f>
        <v>No</v>
      </c>
      <c r="O358" s="173" t="str">
        <f>IFERROR(IF(MATCH(C358,'Portfolio Construction'!$AN:$AN,0),"Yes","No"),"No")</f>
        <v>No</v>
      </c>
      <c r="P358" s="173" t="str">
        <f>IFERROR(IF(MATCH(C358,'Portfolio Construction'!$AP:$AP,0),"Yes","No"),"No")</f>
        <v>No</v>
      </c>
      <c r="Q358" s="173" t="str">
        <f>IFERROR(IF(MATCH(C358,'Portfolio Construction'!$AR:$AR,0),"Yes","No"),"No")</f>
        <v>No</v>
      </c>
      <c r="R358" s="173" t="str">
        <f>IFERROR(IF(MATCH(C358,'Portfolio Construction'!$AT:$AT,0),"Yes","No"),"No")</f>
        <v>No</v>
      </c>
      <c r="S358" s="173" t="str">
        <f>IFERROR(IF(MATCH(C358,'Portfolio Construction'!$AV:$AV,0),"Yes","No"),"No")</f>
        <v>No</v>
      </c>
      <c r="T358" s="173" t="str">
        <f>IFERROR(IF(MATCH(C358,'Portfolio Construction'!$AX:$AX,0),"Yes","No"),"No")</f>
        <v>No</v>
      </c>
      <c r="U358" s="173" t="str">
        <f>IFERROR(IF(MATCH(C358,'Portfolio Construction'!$AZ:$AZ,0),"Yes","No"),"No")</f>
        <v>No</v>
      </c>
      <c r="V358" s="173" t="str">
        <f>IFERROR(IF(MATCH(C358,'Portfolio Construction'!$BB:$BB,0),"Yes","No"),"No")</f>
        <v>No</v>
      </c>
      <c r="W358" s="619">
        <f>IF(VLOOKUP($AU358,'FE Source'!$A:$W,3,FALSE)=0,"-",VLOOKUP($AU358,'FE Source'!$A:$W,3,FALSE))</f>
        <v>-5.42</v>
      </c>
      <c r="X358" s="618">
        <f>IF(VLOOKUP($AU358,'FE Source'!$A:$W,4,FALSE)=0,"-",VLOOKUP($AU358,'FE Source'!$A:$W,4,FALSE))</f>
        <v>7.13</v>
      </c>
      <c r="Y358" s="618">
        <f>IF(VLOOKUP($AU358,'FE Source'!$A:$W,5,FALSE)=0,"-",VLOOKUP($AU358,'FE Source'!$A:$W,5,FALSE))</f>
        <v>-4.96</v>
      </c>
      <c r="Z358" s="618">
        <f>IF(VLOOKUP($AU358,'FE Source'!$A:$W,6,FALSE)=0,"-",VLOOKUP($AU358,'FE Source'!$A:$W,6,FALSE))</f>
        <v>3.44</v>
      </c>
      <c r="AA358" s="618">
        <f>IF(VLOOKUP($AU358,'FE Source'!$A:$W,7,FALSE)=0,"-",VLOOKUP($AU358,'FE Source'!$A:$W,7,FALSE))</f>
        <v>6.27</v>
      </c>
      <c r="AB358" s="618">
        <f>IF(VLOOKUP($AU358,'FE Source'!$A:$W,8,FALSE)=0,"-",VLOOKUP($AU358,'FE Source'!$A:$W,8,FALSE))</f>
        <v>11.95</v>
      </c>
      <c r="AC358" s="623" t="str">
        <f>IF(VLOOKUP($AU358,'FE Source'!$A:$W,9,FALSE)=0,"-",VLOOKUP($AU358,'FE Source'!$A:$W,9,FALSE))</f>
        <v>-</v>
      </c>
      <c r="AD358" s="151">
        <f>IF(VLOOKUP($AU358,'FE Source'!$A:$W,10,FALSE)=0,"-",VLOOKUP($AU358,'FE Source'!$A:$W,10,FALSE))</f>
        <v>1.1200000000000001</v>
      </c>
      <c r="AE358" s="673">
        <f>IF(VLOOKUP($AU358,'FE Source'!$A:$W,11,FALSE)=0,"-",VLOOKUP($AU358,'FE Source'!$A:$W,11,FALSE))</f>
        <v>13.28</v>
      </c>
      <c r="AF358" s="675">
        <f>IF(VLOOKUP($AU358,'FE Source'!$A:$W,12,FALSE)=0,"-",VLOOKUP($AU358,'FE Source'!$A:$W,12,FALSE))</f>
        <v>0.23</v>
      </c>
      <c r="AG358" s="130">
        <f>IF(VLOOKUP($AU358,'FE Source'!$A:$W,14,FALSE)=0,"-",VLOOKUP($AU358,'FE Source'!$A:$W,14,FALSE))</f>
        <v>-11.49</v>
      </c>
      <c r="AH358" s="173">
        <f>IF(VLOOKUP($AU358,'FE Source'!$A:$DJ,33,FALSE)=0,"-",VLOOKUP($AU358,'FE Source'!$A:$DJ,33,FALSE))</f>
        <v>125.09</v>
      </c>
      <c r="AI358" s="694">
        <f>IF(VLOOKUP($AU358,'FE Source'!$A:$Y,20,FALSE)=0,"-",VLOOKUP($AU358,'FE Source'!$A:$Y,20,FALSE))</f>
        <v>113.41</v>
      </c>
      <c r="AJ358" s="257">
        <f>IF(VLOOKUP($AU358,'FE Source'!$A:$DJ,34,FALSE)=0,"-",VLOOKUP($AU358,'FE Source'!$A:$DJ,34,FALSE))</f>
        <v>119.41</v>
      </c>
      <c r="AK358" s="257">
        <f>IF(VLOOKUP($AU358,'FE Source'!$A:$DJ,35,FALSE)=0,"-",VLOOKUP($AU358,'FE Source'!$A:$DJ,35,FALSE))</f>
        <v>138.68</v>
      </c>
      <c r="AL358" s="695">
        <f>IF(VLOOKUP($AU358,'FE Source'!$A:$Y,19,FALSE)=0,"-",VLOOKUP($AU358,'FE Source'!$A:$Y,19,FALSE))</f>
        <v>111.29</v>
      </c>
      <c r="AM358" s="259">
        <f>IF(VLOOKUP($AU358,'FE Source'!$A:$DJ,36,FALSE)=0,"-",VLOOKUP($AU358,'FE Source'!$A:$DJ,36,FALSE))</f>
        <v>101.16</v>
      </c>
      <c r="AN358" s="696">
        <f>IF(VLOOKUP($AU358,'FE Source'!$A:$W,13,FALSE)=0,"-",VLOOKUP($AU358,'FE Source'!$A:$W,13,FALSE))</f>
        <v>6139.5</v>
      </c>
      <c r="AO358" s="198" t="str">
        <f>IF(J358="no","-",IF(VLOOKUP($AU358,'FE Source'!$A:$W,15,FALSE)=0,"-",VLOOKUP($AU358,'FE Source'!$A:$W,15,FALSE)))</f>
        <v>-</v>
      </c>
      <c r="AP358" s="200" t="str">
        <f>IF(AO358="-","-",IF(VLOOKUP($AU358,'FE Source'!$A:$Z,21,FALSE)=0,"-",IF(VLOOKUP($AU358,'FE Source'!$A:$Z,21,FALSE)=2,"Semi-Annual",IF(VLOOKUP($AU358,'FE Source'!$A:$Z,21,FALSE)=4,"Quarterly",IF(VLOOKUP($AU358,'FE Source'!$A:$Z,21,FALSE)=12,"Monthly","Annual")))))</f>
        <v>-</v>
      </c>
      <c r="AQ358" s="170">
        <f t="array" ref="AQ358">IF(VLOOKUP($AU358,'FE Source'!$A:$W,16,FALSE)=0,"-",VLOOKUP($AU358,'FE Source'!$A:$W,16,FALSE))</f>
        <v>0.35</v>
      </c>
      <c r="AR358" s="175" t="str">
        <f>IF(VLOOKUP($AU358,'FE Source'!$A:$W,17,FALSE)=0,"-",VLOOKUP($AU358,'FE Source'!$A:$W,17,FALSE))</f>
        <v>Silver</v>
      </c>
      <c r="AS358" s="170">
        <f>IF(VLOOKUP($AU358,'FE Source'!$AN:$AS,4,FALSE)="",VLOOKUP($AU358,'FE Source'!$AN:$AS,3,FALSE),VLOOKUP($AU358,'FE Source'!$AN:$AS,4,FALSE))</f>
        <v>31.39</v>
      </c>
      <c r="AT358" s="181">
        <f>IF(VLOOKUP($AU358,'FE Source'!$AN:$AS,5,FALSE)=0,"-",VLOOKUP($AU358,'FE Source'!$AN:$AS,5,FALSE))</f>
        <v>45783</v>
      </c>
      <c r="AU358" s="163" t="s">
        <v>5318</v>
      </c>
      <c r="BE358" s="219" t="str">
        <f>IF(VLOOKUP($AU358,'FE Source'!$A:$AK,22,FALSE)=0,"-",VLOOKUP($AU358,'FE Source'!$A:$AK,22,FALSE))</f>
        <v>-</v>
      </c>
      <c r="BF358" s="219" t="str">
        <f>IF(VLOOKUP($AU358,'FE Source'!$A:$AK,23,FALSE)=0,"-",VLOOKUP($AU358,'FE Source'!$A:$AK,23,FALSE))</f>
        <v>-</v>
      </c>
      <c r="BG358" s="219" t="str">
        <f>IF(VLOOKUP($AU358,'FE Source'!$A:$AK,24,FALSE)=0,"-",VLOOKUP($AU358,'FE Source'!$A:$AK,24,FALSE))</f>
        <v>-</v>
      </c>
      <c r="BH358" s="219" t="str">
        <f>IF(VLOOKUP($AU358,'FE Source'!$A:$AK,25,FALSE)=0,"-",VLOOKUP($AU358,'FE Source'!$A:$AK,25,FALSE))</f>
        <v>-</v>
      </c>
      <c r="BI358" s="219">
        <f>IF(VLOOKUP($AU358,'FE Source'!$A:$AK,26,FALSE)=0,"-",VLOOKUP($AU358,'FE Source'!$A:$AK,26,FALSE))</f>
        <v>22.38</v>
      </c>
      <c r="BJ358" s="219">
        <f>IF(VLOOKUP($AU358,'FE Source'!$A:$AK,27,FALSE)=0,"-",VLOOKUP($AU358,'FE Source'!$A:$AK,27,FALSE))</f>
        <v>9.0500000000000007</v>
      </c>
      <c r="BK358" s="219">
        <f>IF(VLOOKUP($AU358,'FE Source'!$A:$AK,28,FALSE)=0,"-",VLOOKUP($AU358,'FE Source'!$A:$AK,28,FALSE))</f>
        <v>22.71</v>
      </c>
      <c r="BL358" s="219">
        <f>IF(VLOOKUP($AU358,'FE Source'!$A:$AK,29,FALSE)=0,"-",VLOOKUP($AU358,'FE Source'!$A:$AK,29,FALSE))</f>
        <v>-15.08</v>
      </c>
      <c r="BM358" s="219">
        <f>IF(VLOOKUP($AU358,'FE Source'!$A:$AK,30,FALSE)=0,"-",VLOOKUP($AU358,'FE Source'!$A:$AK,30,FALSE))</f>
        <v>15.85</v>
      </c>
      <c r="BN358" t="str">
        <f>IF(VLOOKUP($AU358,'FE Source'!$A:$AK,31,FALSE)="No Specified Index","-",IF(VLOOKUP($AU358,'FE Source'!$A:$AK,31,FALSE)=0,"-",VLOOKUP($AU358,'FE Source'!$A:$AK,31,FALSE)))</f>
        <v>MSCI All Country World Index (net div., GBP)</v>
      </c>
      <c r="BO358" s="217">
        <f>IF(VLOOKUP($AU358,'FE Source'!$A:$AK,32,FALSE)=0,"-",VLOOKUP($AU358,'FE Source'!$A:$AK,32,FALSE))</f>
        <v>43178</v>
      </c>
      <c r="BP358" s="18" t="str">
        <f>IF(VLOOKUP($AU358,'FE Source'!$AZ:$BC,2,FALSE)=0,"-",VLOOKUP($AU358,'FE Source'!$AZ:$BC,2,FALSE))</f>
        <v>-</v>
      </c>
      <c r="BQ358" s="18" t="str">
        <f>IF(VLOOKUP($AU358,'FE Source'!$AZ:$BC,3,FALSE)=0,"-",VLOOKUP($AU358,'FE Source'!$AZ:$BC,3,FALSE))</f>
        <v>-</v>
      </c>
      <c r="BR358" s="18" t="str">
        <f>IF(VLOOKUP($AU358,'FE Source'!$AZ:$BC,4,FALSE)=0,"-",VLOOKUP($AU358,'FE Source'!$AZ:$BC,4,FALSE))</f>
        <v>-</v>
      </c>
    </row>
    <row r="359" spans="2:70" ht="15" customHeight="1">
      <c r="B359" s="159" t="str">
        <f>INDEX('UT - Retail'!$A$7:$A$1409,MATCH(AU359,'UT - Retail'!$U$7:$U$1409,0),1)</f>
        <v xml:space="preserve">Dimensional Fund Advisors </v>
      </c>
      <c r="C359" s="710" t="str">
        <f>INDEX('UT - Retail'!$B$7:$B$1409,MATCH(AU359,'UT - Retail'!$U$7:$U$1409,0),1)</f>
        <v>Dimensional World Equity Acc USD</v>
      </c>
      <c r="D359" s="711"/>
      <c r="E359" s="147" t="str">
        <f>VLOOKUP(C359,'UT - Retail'!$B:$K,8,FALSE)</f>
        <v>Equities</v>
      </c>
      <c r="F359" s="82" t="str">
        <f>VLOOKUP(C359,'UT - Retail'!$B:$K,9,FALSE)</f>
        <v>Global</v>
      </c>
      <c r="G359" s="82" t="str">
        <f>VLOOKUP(C359,'UT - Retail'!$B:$K,10,FALSE)</f>
        <v>General</v>
      </c>
      <c r="H359" s="82" t="str">
        <f>VLOOKUP(C359,'UT - Retail'!$B:$N,13,FALSE)</f>
        <v>No</v>
      </c>
      <c r="I359" s="82" t="str">
        <f>VLOOKUP(C359,'UT - Retail'!$B:$Q,14,FALSE)</f>
        <v>No</v>
      </c>
      <c r="J359" s="82" t="str">
        <f>VLOOKUP(C359,'UT - Retail'!$B:$Q,11,FALSE)</f>
        <v>No</v>
      </c>
      <c r="K359" s="130" t="str">
        <f>VLOOKUP(C359,'UT - Retail'!$B:$P,15,FALSE)</f>
        <v>No</v>
      </c>
      <c r="L359" s="82" t="str">
        <f>VLOOKUP(C359,'UT - Retail'!$B:$Q,16,FALSE)</f>
        <v>iFast</v>
      </c>
      <c r="M359" s="173" t="str">
        <f>VLOOKUP(C359,'UT - Retail'!$B:$K,6,FALSE)</f>
        <v>USD</v>
      </c>
      <c r="N359" s="173" t="str">
        <f>IFERROR(IF(MATCH(C359,'Portfolio Construction'!$AL:$AL,0),"Yes","No"),"No")</f>
        <v>No</v>
      </c>
      <c r="O359" s="173" t="str">
        <f>IFERROR(IF(MATCH(C359,'Portfolio Construction'!$AN:$AN,0),"Yes","No"),"No")</f>
        <v>No</v>
      </c>
      <c r="P359" s="173" t="str">
        <f>IFERROR(IF(MATCH(C359,'Portfolio Construction'!$AP:$AP,0),"Yes","No"),"No")</f>
        <v>No</v>
      </c>
      <c r="Q359" s="173" t="str">
        <f>IFERROR(IF(MATCH(C359,'Portfolio Construction'!$AR:$AR,0),"Yes","No"),"No")</f>
        <v>No</v>
      </c>
      <c r="R359" s="173" t="str">
        <f>IFERROR(IF(MATCH(C359,'Portfolio Construction'!$AT:$AT,0),"Yes","No"),"No")</f>
        <v>No</v>
      </c>
      <c r="S359" s="173" t="str">
        <f>IFERROR(IF(MATCH(C359,'Portfolio Construction'!$AV:$AV,0),"Yes","No"),"No")</f>
        <v>No</v>
      </c>
      <c r="T359" s="173" t="str">
        <f>IFERROR(IF(MATCH(C359,'Portfolio Construction'!$AX:$AX,0),"Yes","No"),"No")</f>
        <v>No</v>
      </c>
      <c r="U359" s="173" t="str">
        <f>IFERROR(IF(MATCH(C359,'Portfolio Construction'!$AZ:$AZ,0),"Yes","No"),"No")</f>
        <v>No</v>
      </c>
      <c r="V359" s="173" t="str">
        <f>IFERROR(IF(MATCH(C359,'Portfolio Construction'!$BB:$BB,0),"Yes","No"),"No")</f>
        <v>No</v>
      </c>
      <c r="W359" s="619">
        <f>IF(VLOOKUP($AU359,'FE Source'!$A:$W,3,FALSE)=0,"-",VLOOKUP($AU359,'FE Source'!$A:$W,3,FALSE))</f>
        <v>-5.19</v>
      </c>
      <c r="X359" s="618">
        <f>IF(VLOOKUP($AU359,'FE Source'!$A:$W,4,FALSE)=0,"-",VLOOKUP($AU359,'FE Source'!$A:$W,4,FALSE))</f>
        <v>7.08</v>
      </c>
      <c r="Y359" s="618">
        <f>IF(VLOOKUP($AU359,'FE Source'!$A:$W,5,FALSE)=0,"-",VLOOKUP($AU359,'FE Source'!$A:$W,5,FALSE))</f>
        <v>-5.33</v>
      </c>
      <c r="Z359" s="618">
        <f>IF(VLOOKUP($AU359,'FE Source'!$A:$W,6,FALSE)=0,"-",VLOOKUP($AU359,'FE Source'!$A:$W,6,FALSE))</f>
        <v>3.02</v>
      </c>
      <c r="AA359" s="618">
        <f>IF(VLOOKUP($AU359,'FE Source'!$A:$W,7,FALSE)=0,"-",VLOOKUP($AU359,'FE Source'!$A:$W,7,FALSE))</f>
        <v>6.18</v>
      </c>
      <c r="AB359" s="618">
        <f>IF(VLOOKUP($AU359,'FE Source'!$A:$W,8,FALSE)=0,"-",VLOOKUP($AU359,'FE Source'!$A:$W,8,FALSE))</f>
        <v>11.86</v>
      </c>
      <c r="AC359" s="623" t="str">
        <f>IF(VLOOKUP($AU359,'FE Source'!$A:$W,9,FALSE)=0,"-",VLOOKUP($AU359,'FE Source'!$A:$W,9,FALSE))</f>
        <v>-</v>
      </c>
      <c r="AD359" s="151">
        <f>IF(VLOOKUP($AU359,'FE Source'!$A:$W,10,FALSE)=0,"-",VLOOKUP($AU359,'FE Source'!$A:$W,10,FALSE))</f>
        <v>1.1200000000000001</v>
      </c>
      <c r="AE359" s="673">
        <f>IF(VLOOKUP($AU359,'FE Source'!$A:$W,11,FALSE)=0,"-",VLOOKUP($AU359,'FE Source'!$A:$W,11,FALSE))</f>
        <v>13.35</v>
      </c>
      <c r="AF359" s="675">
        <f>IF(VLOOKUP($AU359,'FE Source'!$A:$W,12,FALSE)=0,"-",VLOOKUP($AU359,'FE Source'!$A:$W,12,FALSE))</f>
        <v>0.23</v>
      </c>
      <c r="AG359" s="130">
        <f>IF(VLOOKUP($AU359,'FE Source'!$A:$W,14,FALSE)=0,"-",VLOOKUP($AU359,'FE Source'!$A:$W,14,FALSE))</f>
        <v>-11.59</v>
      </c>
      <c r="AH359" s="173">
        <f>IF(VLOOKUP($AU359,'FE Source'!$A:$DJ,33,FALSE)=0,"-",VLOOKUP($AU359,'FE Source'!$A:$DJ,33,FALSE))</f>
        <v>127.81</v>
      </c>
      <c r="AI359" s="694">
        <f>IF(VLOOKUP($AU359,'FE Source'!$A:$Y,20,FALSE)=0,"-",VLOOKUP($AU359,'FE Source'!$A:$Y,20,FALSE))</f>
        <v>114.1</v>
      </c>
      <c r="AJ359" s="257">
        <f>IF(VLOOKUP($AU359,'FE Source'!$A:$DJ,34,FALSE)=0,"-",VLOOKUP($AU359,'FE Source'!$A:$DJ,34,FALSE))</f>
        <v>119.45</v>
      </c>
      <c r="AK359" s="257">
        <f>IF(VLOOKUP($AU359,'FE Source'!$A:$DJ,35,FALSE)=0,"-",VLOOKUP($AU359,'FE Source'!$A:$DJ,35,FALSE))</f>
        <v>140.71</v>
      </c>
      <c r="AL359" s="695">
        <f>IF(VLOOKUP($AU359,'FE Source'!$A:$Y,19,FALSE)=0,"-",VLOOKUP($AU359,'FE Source'!$A:$Y,19,FALSE))</f>
        <v>111.5</v>
      </c>
      <c r="AM359" s="259">
        <f>IF(VLOOKUP($AU359,'FE Source'!$A:$DJ,36,FALSE)=0,"-",VLOOKUP($AU359,'FE Source'!$A:$DJ,36,FALSE))</f>
        <v>100.99</v>
      </c>
      <c r="AN359" s="696">
        <f>IF(VLOOKUP($AU359,'FE Source'!$A:$W,13,FALSE)=0,"-",VLOOKUP($AU359,'FE Source'!$A:$W,13,FALSE))</f>
        <v>6139.5</v>
      </c>
      <c r="AO359" s="198" t="str">
        <f>IF(J359="no","-",IF(VLOOKUP($AU359,'FE Source'!$A:$W,15,FALSE)=0,"-",VLOOKUP($AU359,'FE Source'!$A:$W,15,FALSE)))</f>
        <v>-</v>
      </c>
      <c r="AP359" s="200" t="str">
        <f>IF(AO359="-","-",IF(VLOOKUP($AU359,'FE Source'!$A:$Z,21,FALSE)=0,"-",IF(VLOOKUP($AU359,'FE Source'!$A:$Z,21,FALSE)=2,"Semi-Annual",IF(VLOOKUP($AU359,'FE Source'!$A:$Z,21,FALSE)=4,"Quarterly",IF(VLOOKUP($AU359,'FE Source'!$A:$Z,21,FALSE)=12,"Monthly","Annual")))))</f>
        <v>-</v>
      </c>
      <c r="AQ359" s="170">
        <f t="array" ref="AQ359">IF(VLOOKUP($AU359,'FE Source'!$A:$W,16,FALSE)=0,"-",VLOOKUP($AU359,'FE Source'!$A:$W,16,FALSE))</f>
        <v>0.35</v>
      </c>
      <c r="AR359" s="175" t="str">
        <f>IF(VLOOKUP($AU359,'FE Source'!$A:$W,17,FALSE)=0,"-",VLOOKUP($AU359,'FE Source'!$A:$W,17,FALSE))</f>
        <v>Silver</v>
      </c>
      <c r="AS359" s="170">
        <f>IF(VLOOKUP($AU359,'FE Source'!$AN:$AS,4,FALSE)="",VLOOKUP($AU359,'FE Source'!$AN:$AS,3,FALSE),VLOOKUP($AU359,'FE Source'!$AN:$AS,4,FALSE))</f>
        <v>15.97</v>
      </c>
      <c r="AT359" s="182">
        <f>IF(VLOOKUP($AU359,'FE Source'!$AN:$AS,5,FALSE)=0,"-",VLOOKUP($AU359,'FE Source'!$AN:$AS,5,FALSE))</f>
        <v>45783</v>
      </c>
      <c r="AU359" s="163" t="s">
        <v>5320</v>
      </c>
      <c r="BE359" s="219" t="str">
        <f>IF(VLOOKUP($AU359,'FE Source'!$A:$AK,22,FALSE)=0,"-",VLOOKUP($AU359,'FE Source'!$A:$AK,22,FALSE))</f>
        <v>-</v>
      </c>
      <c r="BF359" s="219" t="str">
        <f>IF(VLOOKUP($AU359,'FE Source'!$A:$AK,23,FALSE)=0,"-",VLOOKUP($AU359,'FE Source'!$A:$AK,23,FALSE))</f>
        <v>-</v>
      </c>
      <c r="BG359" s="219" t="str">
        <f>IF(VLOOKUP($AU359,'FE Source'!$A:$AK,24,FALSE)=0,"-",VLOOKUP($AU359,'FE Source'!$A:$AK,24,FALSE))</f>
        <v>-</v>
      </c>
      <c r="BH359" s="219" t="str">
        <f>IF(VLOOKUP($AU359,'FE Source'!$A:$AK,25,FALSE)=0,"-",VLOOKUP($AU359,'FE Source'!$A:$AK,25,FALSE))</f>
        <v>-</v>
      </c>
      <c r="BI359" s="219">
        <f>IF(VLOOKUP($AU359,'FE Source'!$A:$AK,26,FALSE)=0,"-",VLOOKUP($AU359,'FE Source'!$A:$AK,26,FALSE))</f>
        <v>22.45</v>
      </c>
      <c r="BJ359" s="219">
        <f>IF(VLOOKUP($AU359,'FE Source'!$A:$AK,27,FALSE)=0,"-",VLOOKUP($AU359,'FE Source'!$A:$AK,27,FALSE))</f>
        <v>9.0500000000000007</v>
      </c>
      <c r="BK359" s="219">
        <f>IF(VLOOKUP($AU359,'FE Source'!$A:$AK,28,FALSE)=0,"-",VLOOKUP($AU359,'FE Source'!$A:$AK,28,FALSE))</f>
        <v>22.74</v>
      </c>
      <c r="BL359" s="219">
        <f>IF(VLOOKUP($AU359,'FE Source'!$A:$AK,29,FALSE)=0,"-",VLOOKUP($AU359,'FE Source'!$A:$AK,29,FALSE))</f>
        <v>-14.93</v>
      </c>
      <c r="BM359" s="219">
        <f>IF(VLOOKUP($AU359,'FE Source'!$A:$AK,30,FALSE)=0,"-",VLOOKUP($AU359,'FE Source'!$A:$AK,30,FALSE))</f>
        <v>15.58</v>
      </c>
      <c r="BN359" t="str">
        <f>IF(VLOOKUP($AU359,'FE Source'!$A:$AK,31,FALSE)="No Specified Index","-",IF(VLOOKUP($AU359,'FE Source'!$A:$AK,31,FALSE)=0,"-",VLOOKUP($AU359,'FE Source'!$A:$AK,31,FALSE)))</f>
        <v>MSCI All Country World Index (net div., GBP)</v>
      </c>
      <c r="BO359" s="217">
        <f>IF(VLOOKUP($AU359,'FE Source'!$A:$AK,32,FALSE)=0,"-",VLOOKUP($AU359,'FE Source'!$A:$AK,32,FALSE))</f>
        <v>43315</v>
      </c>
      <c r="BP359" s="18" t="str">
        <f>IF(VLOOKUP($AU359,'FE Source'!$AZ:$BC,2,FALSE)=0,"-",VLOOKUP($AU359,'FE Source'!$AZ:$BC,2,FALSE))</f>
        <v>-</v>
      </c>
      <c r="BQ359" s="18" t="str">
        <f>IF(VLOOKUP($AU359,'FE Source'!$AZ:$BC,3,FALSE)=0,"-",VLOOKUP($AU359,'FE Source'!$AZ:$BC,3,FALSE))</f>
        <v>-</v>
      </c>
      <c r="BR359" s="18" t="str">
        <f>IF(VLOOKUP($AU359,'FE Source'!$AZ:$BC,4,FALSE)=0,"-",VLOOKUP($AU359,'FE Source'!$AZ:$BC,4,FALSE))</f>
        <v>-</v>
      </c>
    </row>
    <row r="360" spans="2:70" ht="15" customHeight="1">
      <c r="B360" s="159" t="str">
        <f>INDEX('UT - Retail'!$A$7:$A$1409,MATCH(AU360,'UT - Retail'!$U$7:$U$1409,0),1)</f>
        <v xml:space="preserve">Dimensional Fund Advisors </v>
      </c>
      <c r="C360" s="708" t="str">
        <f>INDEX('UT - Retail'!$B$7:$B$1409,MATCH(AU360,'UT - Retail'!$U$7:$U$1409,0),1)</f>
        <v>Dimensional World Equity DIS GBP</v>
      </c>
      <c r="D360" s="709"/>
      <c r="E360" s="147" t="str">
        <f>VLOOKUP(C360,'UT - Retail'!$B:$K,8,FALSE)</f>
        <v>Equities</v>
      </c>
      <c r="F360" s="82" t="str">
        <f>VLOOKUP(C360,'UT - Retail'!$B:$K,9,FALSE)</f>
        <v>Global</v>
      </c>
      <c r="G360" s="82" t="str">
        <f>VLOOKUP(C360,'UT - Retail'!$B:$K,10,FALSE)</f>
        <v>General</v>
      </c>
      <c r="H360" s="82" t="str">
        <f>VLOOKUP(C360,'UT - Retail'!$B:$N,13,FALSE)</f>
        <v>No</v>
      </c>
      <c r="I360" s="82" t="str">
        <f>VLOOKUP(C360,'UT - Retail'!$B:$Q,14,FALSE)</f>
        <v>No</v>
      </c>
      <c r="J360" s="82" t="str">
        <f>VLOOKUP(C360,'UT - Retail'!$B:$Q,11,FALSE)</f>
        <v>Yes</v>
      </c>
      <c r="K360" s="130" t="str">
        <f>VLOOKUP(C360,'UT - Retail'!$B:$P,15,FALSE)</f>
        <v>No</v>
      </c>
      <c r="L360" s="82" t="str">
        <f>VLOOKUP(C360,'UT - Retail'!$B:$Q,16,FALSE)</f>
        <v>iFast</v>
      </c>
      <c r="M360" s="173" t="str">
        <f>VLOOKUP(C360,'UT - Retail'!$B:$K,6,FALSE)</f>
        <v>GBP</v>
      </c>
      <c r="N360" s="173" t="str">
        <f>IFERROR(IF(MATCH(C360,'Portfolio Construction'!$AL:$AL,0),"Yes","No"),"No")</f>
        <v>No</v>
      </c>
      <c r="O360" s="173" t="str">
        <f>IFERROR(IF(MATCH(C360,'Portfolio Construction'!$AN:$AN,0),"Yes","No"),"No")</f>
        <v>No</v>
      </c>
      <c r="P360" s="173" t="str">
        <f>IFERROR(IF(MATCH(C360,'Portfolio Construction'!$AP:$AP,0),"Yes","No"),"No")</f>
        <v>No</v>
      </c>
      <c r="Q360" s="173" t="str">
        <f>IFERROR(IF(MATCH(C360,'Portfolio Construction'!$AR:$AR,0),"Yes","No"),"No")</f>
        <v>No</v>
      </c>
      <c r="R360" s="173" t="str">
        <f>IFERROR(IF(MATCH(C360,'Portfolio Construction'!$AT:$AT,0),"Yes","No"),"No")</f>
        <v>No</v>
      </c>
      <c r="S360" s="173" t="str">
        <f>IFERROR(IF(MATCH(C360,'Portfolio Construction'!$AV:$AV,0),"Yes","No"),"No")</f>
        <v>No</v>
      </c>
      <c r="T360" s="173" t="str">
        <f>IFERROR(IF(MATCH(C360,'Portfolio Construction'!$AX:$AX,0),"Yes","No"),"No")</f>
        <v>No</v>
      </c>
      <c r="U360" s="173" t="str">
        <f>IFERROR(IF(MATCH(C360,'Portfolio Construction'!$AZ:$AZ,0),"Yes","No"),"No")</f>
        <v>No</v>
      </c>
      <c r="V360" s="173" t="str">
        <f>IFERROR(IF(MATCH(C360,'Portfolio Construction'!$BB:$BB,0),"Yes","No"),"No")</f>
        <v>No</v>
      </c>
      <c r="W360" s="619">
        <f>IF(VLOOKUP($AU360,'FE Source'!$A:$W,3,FALSE)=0,"-",VLOOKUP($AU360,'FE Source'!$A:$W,3,FALSE))</f>
        <v>-5.27</v>
      </c>
      <c r="X360" s="618">
        <f>IF(VLOOKUP($AU360,'FE Source'!$A:$W,4,FALSE)=0,"-",VLOOKUP($AU360,'FE Source'!$A:$W,4,FALSE))</f>
        <v>6.86</v>
      </c>
      <c r="Y360" s="618">
        <f>IF(VLOOKUP($AU360,'FE Source'!$A:$W,5,FALSE)=0,"-",VLOOKUP($AU360,'FE Source'!$A:$W,5,FALSE))</f>
        <v>-5.0599999999999996</v>
      </c>
      <c r="Z360" s="618">
        <f>IF(VLOOKUP($AU360,'FE Source'!$A:$W,6,FALSE)=0,"-",VLOOKUP($AU360,'FE Source'!$A:$W,6,FALSE))</f>
        <v>3.34</v>
      </c>
      <c r="AA360" s="618">
        <f>IF(VLOOKUP($AU360,'FE Source'!$A:$W,7,FALSE)=0,"-",VLOOKUP($AU360,'FE Source'!$A:$W,7,FALSE))</f>
        <v>6.25</v>
      </c>
      <c r="AB360" s="618">
        <f>IF(VLOOKUP($AU360,'FE Source'!$A:$W,8,FALSE)=0,"-",VLOOKUP($AU360,'FE Source'!$A:$W,8,FALSE))</f>
        <v>11.9</v>
      </c>
      <c r="AC360" s="623">
        <f>IF(VLOOKUP($AU360,'FE Source'!$A:$W,9,FALSE)=0,"-",VLOOKUP($AU360,'FE Source'!$A:$W,9,FALSE))</f>
        <v>7.03</v>
      </c>
      <c r="AD360" s="151">
        <f>IF(VLOOKUP($AU360,'FE Source'!$A:$W,10,FALSE)=0,"-",VLOOKUP($AU360,'FE Source'!$A:$W,10,FALSE))</f>
        <v>0.86</v>
      </c>
      <c r="AE360" s="673">
        <f>IF(VLOOKUP($AU360,'FE Source'!$A:$W,11,FALSE)=0,"-",VLOOKUP($AU360,'FE Source'!$A:$W,11,FALSE))</f>
        <v>13.4</v>
      </c>
      <c r="AF360" s="675">
        <f>IF(VLOOKUP($AU360,'FE Source'!$A:$W,12,FALSE)=0,"-",VLOOKUP($AU360,'FE Source'!$A:$W,12,FALSE))</f>
        <v>0.24</v>
      </c>
      <c r="AG360" s="130">
        <f>IF(VLOOKUP($AU360,'FE Source'!$A:$W,14,FALSE)=0,"-",VLOOKUP($AU360,'FE Source'!$A:$W,14,FALSE))</f>
        <v>-11.66</v>
      </c>
      <c r="AH360" s="173">
        <f>IF(VLOOKUP($AU360,'FE Source'!$A:$DJ,33,FALSE)=0,"-",VLOOKUP($AU360,'FE Source'!$A:$DJ,33,FALSE))</f>
        <v>88.72</v>
      </c>
      <c r="AI360" s="694">
        <f>IF(VLOOKUP($AU360,'FE Source'!$A:$Y,20,FALSE)=0,"-",VLOOKUP($AU360,'FE Source'!$A:$Y,20,FALSE))</f>
        <v>87.6</v>
      </c>
      <c r="AJ360" s="257">
        <f>IF(VLOOKUP($AU360,'FE Source'!$A:$DJ,34,FALSE)=0,"-",VLOOKUP($AU360,'FE Source'!$A:$DJ,34,FALSE))</f>
        <v>95.01</v>
      </c>
      <c r="AK360" s="257">
        <f>IF(VLOOKUP($AU360,'FE Source'!$A:$DJ,35,FALSE)=0,"-",VLOOKUP($AU360,'FE Source'!$A:$DJ,35,FALSE))</f>
        <v>62.93</v>
      </c>
      <c r="AL360" s="695">
        <f>IF(VLOOKUP($AU360,'FE Source'!$A:$Y,19,FALSE)=0,"-",VLOOKUP($AU360,'FE Source'!$A:$Y,19,FALSE))</f>
        <v>77.97</v>
      </c>
      <c r="AM360" s="259">
        <f>IF(VLOOKUP($AU360,'FE Source'!$A:$DJ,36,FALSE)=0,"-",VLOOKUP($AU360,'FE Source'!$A:$DJ,36,FALSE))</f>
        <v>83.73</v>
      </c>
      <c r="AN360" s="696">
        <f>IF(VLOOKUP($AU360,'FE Source'!$A:$W,13,FALSE)=0,"-",VLOOKUP($AU360,'FE Source'!$A:$W,13,FALSE))</f>
        <v>6139.5</v>
      </c>
      <c r="AO360" s="198">
        <f>IF(J360="no","-",IF(VLOOKUP($AU360,'FE Source'!$A:$W,15,FALSE)=0,"-",VLOOKUP($AU360,'FE Source'!$A:$W,15,FALSE)))</f>
        <v>1.38</v>
      </c>
      <c r="AP360" s="200" t="str">
        <f>IF(AO360="-","-",IF(VLOOKUP($AU360,'FE Source'!$A:$Z,21,FALSE)=0,"-",IF(VLOOKUP($AU360,'FE Source'!$A:$Z,21,FALSE)=2,"Semi-Annual",IF(VLOOKUP($AU360,'FE Source'!$A:$Z,21,FALSE)=4,"Quarterly",IF(VLOOKUP($AU360,'FE Source'!$A:$Z,21,FALSE)=12,"Monthly","Annual")))))</f>
        <v>Semi-Annual</v>
      </c>
      <c r="AQ360" s="170">
        <f t="array" ref="AQ360">IF(VLOOKUP($AU360,'FE Source'!$A:$W,16,FALSE)=0,"-",VLOOKUP($AU360,'FE Source'!$A:$W,16,FALSE))</f>
        <v>0.35</v>
      </c>
      <c r="AR360" s="175" t="str">
        <f>IF(VLOOKUP($AU360,'FE Source'!$A:$W,17,FALSE)=0,"-",VLOOKUP($AU360,'FE Source'!$A:$W,17,FALSE))</f>
        <v>Silver</v>
      </c>
      <c r="AS360" s="170">
        <f>IF(VLOOKUP($AU360,'FE Source'!$AN:$AS,4,FALSE)="",VLOOKUP($AU360,'FE Source'!$AN:$AS,3,FALSE),VLOOKUP($AU360,'FE Source'!$AN:$AS,4,FALSE))</f>
        <v>30.96</v>
      </c>
      <c r="AT360" s="181">
        <f>IF(VLOOKUP($AU360,'FE Source'!$AN:$AS,5,FALSE)=0,"-",VLOOKUP($AU360,'FE Source'!$AN:$AS,5,FALSE))</f>
        <v>45783</v>
      </c>
      <c r="AU360" s="163" t="s">
        <v>4892</v>
      </c>
      <c r="BE360" s="219">
        <f>IF(VLOOKUP($AU360,'FE Source'!$A:$AK,22,FALSE)=0,"-",VLOOKUP($AU360,'FE Source'!$A:$AK,22,FALSE))</f>
        <v>2.4300000000000002</v>
      </c>
      <c r="BF360" s="219">
        <f>IF(VLOOKUP($AU360,'FE Source'!$A:$AK,23,FALSE)=0,"-",VLOOKUP($AU360,'FE Source'!$A:$AK,23,FALSE))</f>
        <v>13.21</v>
      </c>
      <c r="BG360" s="219">
        <f>IF(VLOOKUP($AU360,'FE Source'!$A:$AK,24,FALSE)=0,"-",VLOOKUP($AU360,'FE Source'!$A:$AK,24,FALSE))</f>
        <v>13.74</v>
      </c>
      <c r="BH360" s="219">
        <f>IF(VLOOKUP($AU360,'FE Source'!$A:$AK,25,FALSE)=0,"-",VLOOKUP($AU360,'FE Source'!$A:$AK,25,FALSE))</f>
        <v>-12.31</v>
      </c>
      <c r="BI360" s="219">
        <f>IF(VLOOKUP($AU360,'FE Source'!$A:$AK,26,FALSE)=0,"-",VLOOKUP($AU360,'FE Source'!$A:$AK,26,FALSE))</f>
        <v>22.48</v>
      </c>
      <c r="BJ360" s="219">
        <f>IF(VLOOKUP($AU360,'FE Source'!$A:$AK,27,FALSE)=0,"-",VLOOKUP($AU360,'FE Source'!$A:$AK,27,FALSE))</f>
        <v>9.0399999999999991</v>
      </c>
      <c r="BK360" s="219">
        <f>IF(VLOOKUP($AU360,'FE Source'!$A:$AK,28,FALSE)=0,"-",VLOOKUP($AU360,'FE Source'!$A:$AK,28,FALSE))</f>
        <v>22.88</v>
      </c>
      <c r="BL360" s="219">
        <f>IF(VLOOKUP($AU360,'FE Source'!$A:$AK,29,FALSE)=0,"-",VLOOKUP($AU360,'FE Source'!$A:$AK,29,FALSE))</f>
        <v>-15.48</v>
      </c>
      <c r="BM360" s="219">
        <f>IF(VLOOKUP($AU360,'FE Source'!$A:$AK,30,FALSE)=0,"-",VLOOKUP($AU360,'FE Source'!$A:$AK,30,FALSE))</f>
        <v>16.23</v>
      </c>
      <c r="BN360" t="str">
        <f>IF(VLOOKUP($AU360,'FE Source'!$A:$AK,31,FALSE)="No Specified Index","-",IF(VLOOKUP($AU360,'FE Source'!$A:$AK,31,FALSE)=0,"-",VLOOKUP($AU360,'FE Source'!$A:$AK,31,FALSE)))</f>
        <v>MSCI All Country World Index (net div., GBP)</v>
      </c>
      <c r="BO360" s="217">
        <f>IF(VLOOKUP($AU360,'FE Source'!$A:$AK,32,FALSE)=0,"-",VLOOKUP($AU360,'FE Source'!$A:$AK,32,FALSE))</f>
        <v>40795</v>
      </c>
      <c r="BP360" s="18">
        <f>IF(VLOOKUP($AU360,'FE Source'!$AZ:$BC,2,FALSE)=0,"-",VLOOKUP($AU360,'FE Source'!$AZ:$BC,2,FALSE))</f>
        <v>-2.87</v>
      </c>
      <c r="BQ360" s="18" t="str">
        <f>IF(VLOOKUP($AU360,'FE Source'!$AZ:$BC,3,FALSE)=0,"-",VLOOKUP($AU360,'FE Source'!$AZ:$BC,3,FALSE))</f>
        <v>-</v>
      </c>
      <c r="BR360" s="18" t="str">
        <f>IF(VLOOKUP($AU360,'FE Source'!$AZ:$BC,4,FALSE)=0,"-",VLOOKUP($AU360,'FE Source'!$AZ:$BC,4,FALSE))</f>
        <v>-</v>
      </c>
    </row>
    <row r="361" spans="2:70" ht="15" customHeight="1">
      <c r="B361" s="159" t="str">
        <f>INDEX('UT - Retail'!$A$7:$A$1409,MATCH(AU361,'UT - Retail'!$U$7:$U$1409,0),1)</f>
        <v xml:space="preserve">Dimensional Fund Advisors </v>
      </c>
      <c r="C361" s="710" t="str">
        <f>INDEX('UT - Retail'!$B$7:$B$1409,MATCH(AU361,'UT - Retail'!$U$7:$U$1409,0),1)</f>
        <v>Dimensional World Equity DIS USD</v>
      </c>
      <c r="D361" s="711"/>
      <c r="E361" s="147" t="str">
        <f>VLOOKUP(C361,'UT - Retail'!$B:$K,8,FALSE)</f>
        <v>Equities</v>
      </c>
      <c r="F361" s="82" t="str">
        <f>VLOOKUP(C361,'UT - Retail'!$B:$K,9,FALSE)</f>
        <v>Global</v>
      </c>
      <c r="G361" s="82" t="str">
        <f>VLOOKUP(C361,'UT - Retail'!$B:$K,10,FALSE)</f>
        <v>General</v>
      </c>
      <c r="H361" s="82" t="str">
        <f>VLOOKUP(C361,'UT - Retail'!$B:$N,13,FALSE)</f>
        <v>No</v>
      </c>
      <c r="I361" s="82" t="str">
        <f>VLOOKUP(C361,'UT - Retail'!$B:$Q,14,FALSE)</f>
        <v>No</v>
      </c>
      <c r="J361" s="82" t="str">
        <f>VLOOKUP(C361,'UT - Retail'!$B:$Q,11,FALSE)</f>
        <v>Yes</v>
      </c>
      <c r="K361" s="130" t="str">
        <f>VLOOKUP(C361,'UT - Retail'!$B:$P,15,FALSE)</f>
        <v>No</v>
      </c>
      <c r="L361" s="82" t="str">
        <f>VLOOKUP(C361,'UT - Retail'!$B:$Q,16,FALSE)</f>
        <v>iFast</v>
      </c>
      <c r="M361" s="173" t="str">
        <f>VLOOKUP(C361,'UT - Retail'!$B:$K,6,FALSE)</f>
        <v>USD</v>
      </c>
      <c r="N361" s="173" t="str">
        <f>IFERROR(IF(MATCH(C361,'Portfolio Construction'!$AL:$AL,0),"Yes","No"),"No")</f>
        <v>No</v>
      </c>
      <c r="O361" s="173" t="str">
        <f>IFERROR(IF(MATCH(C361,'Portfolio Construction'!$AN:$AN,0),"Yes","No"),"No")</f>
        <v>No</v>
      </c>
      <c r="P361" s="173" t="str">
        <f>IFERROR(IF(MATCH(C361,'Portfolio Construction'!$AP:$AP,0),"Yes","No"),"No")</f>
        <v>No</v>
      </c>
      <c r="Q361" s="173" t="str">
        <f>IFERROR(IF(MATCH(C361,'Portfolio Construction'!$AR:$AR,0),"Yes","No"),"No")</f>
        <v>No</v>
      </c>
      <c r="R361" s="173" t="str">
        <f>IFERROR(IF(MATCH(C361,'Portfolio Construction'!$AT:$AT,0),"Yes","No"),"No")</f>
        <v>No</v>
      </c>
      <c r="S361" s="173" t="str">
        <f>IFERROR(IF(MATCH(C361,'Portfolio Construction'!$AV:$AV,0),"Yes","No"),"No")</f>
        <v>No</v>
      </c>
      <c r="T361" s="173" t="str">
        <f>IFERROR(IF(MATCH(C361,'Portfolio Construction'!$AX:$AX,0),"Yes","No"),"No")</f>
        <v>No</v>
      </c>
      <c r="U361" s="173" t="str">
        <f>IFERROR(IF(MATCH(C361,'Portfolio Construction'!$AZ:$AZ,0),"Yes","No"),"No")</f>
        <v>No</v>
      </c>
      <c r="V361" s="173" t="str">
        <f>IFERROR(IF(MATCH(C361,'Portfolio Construction'!$BB:$BB,0),"Yes","No"),"No")</f>
        <v>No</v>
      </c>
      <c r="W361" s="619">
        <f>IF(VLOOKUP($AU361,'FE Source'!$A:$W,3,FALSE)=0,"-",VLOOKUP($AU361,'FE Source'!$A:$W,3,FALSE))</f>
        <v>-5.16</v>
      </c>
      <c r="X361" s="618">
        <f>IF(VLOOKUP($AU361,'FE Source'!$A:$W,4,FALSE)=0,"-",VLOOKUP($AU361,'FE Source'!$A:$W,4,FALSE))</f>
        <v>7.01</v>
      </c>
      <c r="Y361" s="618">
        <f>IF(VLOOKUP($AU361,'FE Source'!$A:$W,5,FALSE)=0,"-",VLOOKUP($AU361,'FE Source'!$A:$W,5,FALSE))</f>
        <v>-5.4</v>
      </c>
      <c r="Z361" s="618">
        <f>IF(VLOOKUP($AU361,'FE Source'!$A:$W,6,FALSE)=0,"-",VLOOKUP($AU361,'FE Source'!$A:$W,6,FALSE))</f>
        <v>2.95</v>
      </c>
      <c r="AA361" s="618">
        <f>IF(VLOOKUP($AU361,'FE Source'!$A:$W,7,FALSE)=0,"-",VLOOKUP($AU361,'FE Source'!$A:$W,7,FALSE))</f>
        <v>6.14</v>
      </c>
      <c r="AB361" s="618">
        <f>IF(VLOOKUP($AU361,'FE Source'!$A:$W,8,FALSE)=0,"-",VLOOKUP($AU361,'FE Source'!$A:$W,8,FALSE))</f>
        <v>11.87</v>
      </c>
      <c r="AC361" s="623" t="str">
        <f>IF(VLOOKUP($AU361,'FE Source'!$A:$W,9,FALSE)=0,"-",VLOOKUP($AU361,'FE Source'!$A:$W,9,FALSE))</f>
        <v>-</v>
      </c>
      <c r="AD361" s="151">
        <f>IF(VLOOKUP($AU361,'FE Source'!$A:$W,10,FALSE)=0,"-",VLOOKUP($AU361,'FE Source'!$A:$W,10,FALSE))</f>
        <v>0.85</v>
      </c>
      <c r="AE361" s="673">
        <f>IF(VLOOKUP($AU361,'FE Source'!$A:$W,11,FALSE)=0,"-",VLOOKUP($AU361,'FE Source'!$A:$W,11,FALSE))</f>
        <v>13.39</v>
      </c>
      <c r="AF361" s="675">
        <f>IF(VLOOKUP($AU361,'FE Source'!$A:$W,12,FALSE)=0,"-",VLOOKUP($AU361,'FE Source'!$A:$W,12,FALSE))</f>
        <v>0.23</v>
      </c>
      <c r="AG361" s="130">
        <f>IF(VLOOKUP($AU361,'FE Source'!$A:$W,14,FALSE)=0,"-",VLOOKUP($AU361,'FE Source'!$A:$W,14,FALSE))</f>
        <v>-11.63</v>
      </c>
      <c r="AH361" s="173">
        <f>IF(VLOOKUP($AU361,'FE Source'!$A:$DJ,33,FALSE)=0,"-",VLOOKUP($AU361,'FE Source'!$A:$DJ,33,FALSE))</f>
        <v>89.79</v>
      </c>
      <c r="AI361" s="694">
        <f>IF(VLOOKUP($AU361,'FE Source'!$A:$Y,20,FALSE)=0,"-",VLOOKUP($AU361,'FE Source'!$A:$Y,20,FALSE))</f>
        <v>86.84</v>
      </c>
      <c r="AJ361" s="257">
        <f>IF(VLOOKUP($AU361,'FE Source'!$A:$DJ,34,FALSE)=0,"-",VLOOKUP($AU361,'FE Source'!$A:$DJ,34,FALSE))</f>
        <v>93.06</v>
      </c>
      <c r="AK361" s="257">
        <f>IF(VLOOKUP($AU361,'FE Source'!$A:$DJ,35,FALSE)=0,"-",VLOOKUP($AU361,'FE Source'!$A:$DJ,35,FALSE))</f>
        <v>64.040000000000006</v>
      </c>
      <c r="AL361" s="695">
        <f>IF(VLOOKUP($AU361,'FE Source'!$A:$Y,19,FALSE)=0,"-",VLOOKUP($AU361,'FE Source'!$A:$Y,19,FALSE))</f>
        <v>77.87</v>
      </c>
      <c r="AM361" s="259">
        <f>IF(VLOOKUP($AU361,'FE Source'!$A:$DJ,36,FALSE)=0,"-",VLOOKUP($AU361,'FE Source'!$A:$DJ,36,FALSE))</f>
        <v>82.46</v>
      </c>
      <c r="AN361" s="696">
        <f>IF(VLOOKUP($AU361,'FE Source'!$A:$W,13,FALSE)=0,"-",VLOOKUP($AU361,'FE Source'!$A:$W,13,FALSE))</f>
        <v>6139.5</v>
      </c>
      <c r="AO361" s="198">
        <f>IF(J361="no","-",IF(VLOOKUP($AU361,'FE Source'!$A:$W,15,FALSE)=0,"-",VLOOKUP($AU361,'FE Source'!$A:$W,15,FALSE)))</f>
        <v>1.36</v>
      </c>
      <c r="AP361" s="200" t="str">
        <f>IF(AO361="-","-",IF(VLOOKUP($AU361,'FE Source'!$A:$Z,21,FALSE)=0,"-",IF(VLOOKUP($AU361,'FE Source'!$A:$Z,21,FALSE)=2,"Semi-Annual",IF(VLOOKUP($AU361,'FE Source'!$A:$Z,21,FALSE)=4,"Quarterly",IF(VLOOKUP($AU361,'FE Source'!$A:$Z,21,FALSE)=12,"Monthly","Annual")))))</f>
        <v>Semi-Annual</v>
      </c>
      <c r="AQ361" s="170">
        <f t="array" ref="AQ361">IF(VLOOKUP($AU361,'FE Source'!$A:$W,16,FALSE)=0,"-",VLOOKUP($AU361,'FE Source'!$A:$W,16,FALSE))</f>
        <v>0.35</v>
      </c>
      <c r="AR361" s="175" t="str">
        <f>IF(VLOOKUP($AU361,'FE Source'!$A:$W,17,FALSE)=0,"-",VLOOKUP($AU361,'FE Source'!$A:$W,17,FALSE))</f>
        <v>Silver</v>
      </c>
      <c r="AS361" s="170">
        <f>IF(VLOOKUP($AU361,'FE Source'!$AN:$AS,4,FALSE)="",VLOOKUP($AU361,'FE Source'!$AN:$AS,3,FALSE),VLOOKUP($AU361,'FE Source'!$AN:$AS,4,FALSE))</f>
        <v>17.84</v>
      </c>
      <c r="AT361" s="181">
        <f>IF(VLOOKUP($AU361,'FE Source'!$AN:$AS,5,FALSE)=0,"-",VLOOKUP($AU361,'FE Source'!$AN:$AS,5,FALSE))</f>
        <v>45783</v>
      </c>
      <c r="AU361" s="163" t="s">
        <v>4893</v>
      </c>
      <c r="BE361" s="219" t="str">
        <f>IF(VLOOKUP($AU361,'FE Source'!$A:$AK,22,FALSE)=0,"-",VLOOKUP($AU361,'FE Source'!$A:$AK,22,FALSE))</f>
        <v>-</v>
      </c>
      <c r="BF361" s="219">
        <f>IF(VLOOKUP($AU361,'FE Source'!$A:$AK,23,FALSE)=0,"-",VLOOKUP($AU361,'FE Source'!$A:$AK,23,FALSE))</f>
        <v>12.85</v>
      </c>
      <c r="BG361" s="219">
        <f>IF(VLOOKUP($AU361,'FE Source'!$A:$AK,24,FALSE)=0,"-",VLOOKUP($AU361,'FE Source'!$A:$AK,24,FALSE))</f>
        <v>13.87</v>
      </c>
      <c r="BH361" s="219">
        <f>IF(VLOOKUP($AU361,'FE Source'!$A:$AK,25,FALSE)=0,"-",VLOOKUP($AU361,'FE Source'!$A:$AK,25,FALSE))</f>
        <v>-12.12</v>
      </c>
      <c r="BI361" s="219">
        <f>IF(VLOOKUP($AU361,'FE Source'!$A:$AK,26,FALSE)=0,"-",VLOOKUP($AU361,'FE Source'!$A:$AK,26,FALSE))</f>
        <v>22.37</v>
      </c>
      <c r="BJ361" s="219">
        <f>IF(VLOOKUP($AU361,'FE Source'!$A:$AK,27,FALSE)=0,"-",VLOOKUP($AU361,'FE Source'!$A:$AK,27,FALSE))</f>
        <v>9.11</v>
      </c>
      <c r="BK361" s="219">
        <f>IF(VLOOKUP($AU361,'FE Source'!$A:$AK,28,FALSE)=0,"-",VLOOKUP($AU361,'FE Source'!$A:$AK,28,FALSE))</f>
        <v>22.75</v>
      </c>
      <c r="BL361" s="219">
        <f>IF(VLOOKUP($AU361,'FE Source'!$A:$AK,29,FALSE)=0,"-",VLOOKUP($AU361,'FE Source'!$A:$AK,29,FALSE))</f>
        <v>-14.98</v>
      </c>
      <c r="BM361" s="219">
        <f>IF(VLOOKUP($AU361,'FE Source'!$A:$AK,30,FALSE)=0,"-",VLOOKUP($AU361,'FE Source'!$A:$AK,30,FALSE))</f>
        <v>15.6</v>
      </c>
      <c r="BN361" t="str">
        <f>IF(VLOOKUP($AU361,'FE Source'!$A:$AK,31,FALSE)="No Specified Index","-",IF(VLOOKUP($AU361,'FE Source'!$A:$AK,31,FALSE)=0,"-",VLOOKUP($AU361,'FE Source'!$A:$AK,31,FALSE)))</f>
        <v>MSCI All Country World Index (net div., GBP)</v>
      </c>
      <c r="BO361" s="217">
        <f>IF(VLOOKUP($AU361,'FE Source'!$A:$AK,32,FALSE)=0,"-",VLOOKUP($AU361,'FE Source'!$A:$AK,32,FALSE))</f>
        <v>42226</v>
      </c>
      <c r="BP361" s="18" t="str">
        <f>IF(VLOOKUP($AU361,'FE Source'!$AZ:$BC,2,FALSE)=0,"-",VLOOKUP($AU361,'FE Source'!$AZ:$BC,2,FALSE))</f>
        <v>-</v>
      </c>
      <c r="BQ361" s="18" t="str">
        <f>IF(VLOOKUP($AU361,'FE Source'!$AZ:$BC,3,FALSE)=0,"-",VLOOKUP($AU361,'FE Source'!$AZ:$BC,3,FALSE))</f>
        <v>-</v>
      </c>
      <c r="BR361" s="18" t="str">
        <f>IF(VLOOKUP($AU361,'FE Source'!$AZ:$BC,4,FALSE)=0,"-",VLOOKUP($AU361,'FE Source'!$AZ:$BC,4,FALSE))</f>
        <v>-</v>
      </c>
    </row>
    <row r="362" spans="2:70" ht="15" customHeight="1">
      <c r="B362" s="159" t="str">
        <f>INDEX('UT - Retail'!$A$7:$A$1409,MATCH(AU362,'UT - Retail'!$U$7:$U$1409,0),1)</f>
        <v>DWS Investments S.A.</v>
      </c>
      <c r="C362" s="712" t="str">
        <f>INDEX('UT - Retail'!$B$7:$B$1409,MATCH(AU362,'UT - Retail'!$U$7:$U$1409,0),1)</f>
        <v>DWS Invest Global Agribusiness SGD LC</v>
      </c>
      <c r="D362" s="713"/>
      <c r="E362" s="146" t="str">
        <f>VLOOKUP(C362,'UT - Retail'!$B:$K,8,FALSE)</f>
        <v>Equities</v>
      </c>
      <c r="F362" s="83" t="str">
        <f>VLOOKUP(C362,'UT - Retail'!$B:$K,9,FALSE)</f>
        <v>Global</v>
      </c>
      <c r="G362" s="83" t="str">
        <f>VLOOKUP(C362,'UT - Retail'!$B:$K,10,FALSE)</f>
        <v>Agriculture</v>
      </c>
      <c r="H362" s="82" t="str">
        <f>VLOOKUP(C362,'UT - Retail'!$B:$N,13,FALSE)</f>
        <v>No</v>
      </c>
      <c r="I362" s="82" t="str">
        <f>VLOOKUP(C362,'UT - Retail'!$B:$Q,14,FALSE)</f>
        <v>No</v>
      </c>
      <c r="J362" s="83" t="str">
        <f>VLOOKUP(C362,'UT - Retail'!$B:$Q,11,FALSE)</f>
        <v>No</v>
      </c>
      <c r="K362" s="130" t="str">
        <f>VLOOKUP(C362,'UT - Retail'!$B:$P,15,FALSE)</f>
        <v>No</v>
      </c>
      <c r="L362" s="82" t="str">
        <f>VLOOKUP(C362,'UT - Retail'!$B:$Q,16,FALSE)</f>
        <v>Both</v>
      </c>
      <c r="M362" s="173" t="str">
        <f>VLOOKUP(C362,'UT - Retail'!$B:$K,6,FALSE)</f>
        <v>SGD</v>
      </c>
      <c r="N362" s="173" t="str">
        <f>IFERROR(IF(MATCH(C362,'Portfolio Construction'!$AL:$AL,0),"Yes","No"),"No")</f>
        <v>No</v>
      </c>
      <c r="O362" s="173" t="str">
        <f>IFERROR(IF(MATCH(C362,'Portfolio Construction'!$AN:$AN,0),"Yes","No"),"No")</f>
        <v>No</v>
      </c>
      <c r="P362" s="173" t="str">
        <f>IFERROR(IF(MATCH(C362,'Portfolio Construction'!$AP:$AP,0),"Yes","No"),"No")</f>
        <v>No</v>
      </c>
      <c r="Q362" s="173" t="str">
        <f>IFERROR(IF(MATCH(C362,'Portfolio Construction'!$AR:$AR,0),"Yes","No"),"No")</f>
        <v>No</v>
      </c>
      <c r="R362" s="173" t="str">
        <f>IFERROR(IF(MATCH(C362,'Portfolio Construction'!$AT:$AT,0),"Yes","No"),"No")</f>
        <v>No</v>
      </c>
      <c r="S362" s="173" t="str">
        <f>IFERROR(IF(MATCH(C362,'Portfolio Construction'!$AV:$AV,0),"Yes","No"),"No")</f>
        <v>No</v>
      </c>
      <c r="T362" s="173" t="str">
        <f>IFERROR(IF(MATCH(C362,'Portfolio Construction'!$AX:$AX,0),"Yes","No"),"No")</f>
        <v>No</v>
      </c>
      <c r="U362" s="173" t="str">
        <f>IFERROR(IF(MATCH(C362,'Portfolio Construction'!$AZ:$AZ,0),"Yes","No"),"No")</f>
        <v>No</v>
      </c>
      <c r="V362" s="173" t="str">
        <f>IFERROR(IF(MATCH(C362,'Portfolio Construction'!$BB:$BB,0),"Yes","No"),"No")</f>
        <v>No</v>
      </c>
      <c r="W362" s="619">
        <f>IF(VLOOKUP($AU362,'FE Source'!$A:$W,3,FALSE)=0,"-",VLOOKUP($AU362,'FE Source'!$A:$W,3,FALSE))</f>
        <v>1.42</v>
      </c>
      <c r="X362" s="618">
        <f>IF(VLOOKUP($AU362,'FE Source'!$A:$W,4,FALSE)=0,"-",VLOOKUP($AU362,'FE Source'!$A:$W,4,FALSE))</f>
        <v>1.33</v>
      </c>
      <c r="Y362" s="618">
        <f>IF(VLOOKUP($AU362,'FE Source'!$A:$W,5,FALSE)=0,"-",VLOOKUP($AU362,'FE Source'!$A:$W,5,FALSE))</f>
        <v>-3.26</v>
      </c>
      <c r="Z362" s="618">
        <f>IF(VLOOKUP($AU362,'FE Source'!$A:$W,6,FALSE)=0,"-",VLOOKUP($AU362,'FE Source'!$A:$W,6,FALSE))</f>
        <v>-4.72</v>
      </c>
      <c r="AA362" s="618">
        <f>IF(VLOOKUP($AU362,'FE Source'!$A:$W,7,FALSE)=0,"-",VLOOKUP($AU362,'FE Source'!$A:$W,7,FALSE))</f>
        <v>-8.15</v>
      </c>
      <c r="AB362" s="618">
        <f>IF(VLOOKUP($AU362,'FE Source'!$A:$W,8,FALSE)=0,"-",VLOOKUP($AU362,'FE Source'!$A:$W,8,FALSE))</f>
        <v>4.6100000000000003</v>
      </c>
      <c r="AC362" s="623" t="str">
        <f>IF(VLOOKUP($AU362,'FE Source'!$A:$W,9,FALSE)=0,"-",VLOOKUP($AU362,'FE Source'!$A:$W,9,FALSE))</f>
        <v>-</v>
      </c>
      <c r="AD362" s="151">
        <f>IF(VLOOKUP($AU362,'FE Source'!$A:$W,10,FALSE)=0,"-",VLOOKUP($AU362,'FE Source'!$A:$W,10,FALSE))</f>
        <v>0.95</v>
      </c>
      <c r="AE362" s="663">
        <f>IF(VLOOKUP($AU362,'FE Source'!$A:$W,11,FALSE)=0,"-",VLOOKUP($AU362,'FE Source'!$A:$W,11,FALSE))</f>
        <v>14.05</v>
      </c>
      <c r="AF362" s="664">
        <f>IF(VLOOKUP($AU362,'FE Source'!$A:$W,12,FALSE)=0,"-",VLOOKUP($AU362,'FE Source'!$A:$W,12,FALSE))</f>
        <v>-0.02</v>
      </c>
      <c r="AG362" s="131">
        <f>IF(VLOOKUP($AU362,'FE Source'!$A:$W,14,FALSE)=0,"-",VLOOKUP($AU362,'FE Source'!$A:$W,14,FALSE))</f>
        <v>-26.38</v>
      </c>
      <c r="AH362" s="173">
        <f>IF(VLOOKUP($AU362,'FE Source'!$A:$DJ,33,FALSE)=0,"-",VLOOKUP($AU362,'FE Source'!$A:$DJ,33,FALSE))</f>
        <v>23.57</v>
      </c>
      <c r="AI362" s="668">
        <f>IF(VLOOKUP($AU362,'FE Source'!$A:$Y,20,FALSE)=0,"-",VLOOKUP($AU362,'FE Source'!$A:$Y,20,FALSE))</f>
        <v>61.33</v>
      </c>
      <c r="AJ362" s="257">
        <f>IF(VLOOKUP($AU362,'FE Source'!$A:$DJ,34,FALSE)=0,"-",VLOOKUP($AU362,'FE Source'!$A:$DJ,34,FALSE))</f>
        <v>68.11</v>
      </c>
      <c r="AK362" s="257">
        <f>IF(VLOOKUP($AU362,'FE Source'!$A:$DJ,35,FALSE)=0,"-",VLOOKUP($AU362,'FE Source'!$A:$DJ,35,FALSE))</f>
        <v>69.430000000000007</v>
      </c>
      <c r="AL362" s="669">
        <f>IF(VLOOKUP($AU362,'FE Source'!$A:$Y,19,FALSE)=0,"-",VLOOKUP($AU362,'FE Source'!$A:$Y,19,FALSE))</f>
        <v>117.72</v>
      </c>
      <c r="AM362" s="259">
        <f>IF(VLOOKUP($AU362,'FE Source'!$A:$DJ,36,FALSE)=0,"-",VLOOKUP($AU362,'FE Source'!$A:$DJ,36,FALSE))</f>
        <v>103.13</v>
      </c>
      <c r="AN362" s="168">
        <f>IF(VLOOKUP($AU362,'FE Source'!$A:$W,13,FALSE)=0,"-",VLOOKUP($AU362,'FE Source'!$A:$W,13,FALSE))</f>
        <v>412.4</v>
      </c>
      <c r="AO362" s="198" t="str">
        <f>IF(J362="no","-",IF(VLOOKUP($AU362,'FE Source'!$A:$W,15,FALSE)=0,"-",VLOOKUP($AU362,'FE Source'!$A:$W,15,FALSE)))</f>
        <v>-</v>
      </c>
      <c r="AP362" s="200" t="str">
        <f>IF(AO362="-","-",IF(VLOOKUP($AU362,'FE Source'!$A:$Z,21,FALSE)=0,"-",IF(VLOOKUP($AU362,'FE Source'!$A:$Z,21,FALSE)=2,"Semi-Annual",IF(VLOOKUP($AU362,'FE Source'!$A:$Z,21,FALSE)=4,"Quarterly",IF(VLOOKUP($AU362,'FE Source'!$A:$Z,21,FALSE)=12,"Monthly","Annual")))))</f>
        <v>-</v>
      </c>
      <c r="AQ362" s="170" t="str">
        <f t="array" ref="AQ362">IF(VLOOKUP($AU362,'FE Source'!$A:$W,16,FALSE)=0,"-",VLOOKUP($AU362,'FE Source'!$A:$W,16,FALSE))</f>
        <v>-</v>
      </c>
      <c r="AR362" s="175" t="str">
        <f>IF(VLOOKUP($AU362,'FE Source'!$A:$W,17,FALSE)=0,"-",VLOOKUP($AU362,'FE Source'!$A:$W,17,FALSE))</f>
        <v>Neutral</v>
      </c>
      <c r="AS362" s="170">
        <f>IF(VLOOKUP($AU362,'FE Source'!$AN:$AS,4,FALSE)="",VLOOKUP($AU362,'FE Source'!$AN:$AS,3,FALSE),VLOOKUP($AU362,'FE Source'!$AN:$AS,4,FALSE))</f>
        <v>10.7</v>
      </c>
      <c r="AT362" s="181">
        <f>IF(VLOOKUP($AU362,'FE Source'!$AN:$AS,5,FALSE)=0,"-",VLOOKUP($AU362,'FE Source'!$AN:$AS,5,FALSE))</f>
        <v>45783</v>
      </c>
      <c r="AU362" s="163" t="s">
        <v>8194</v>
      </c>
      <c r="BE362" s="219" t="str">
        <f>IF(VLOOKUP($AU362,'FE Source'!$A:$AK,22,FALSE)=0,"-",VLOOKUP($AU362,'FE Source'!$A:$AK,22,FALSE))</f>
        <v>-</v>
      </c>
      <c r="BF362" s="219" t="str">
        <f>IF(VLOOKUP($AU362,'FE Source'!$A:$AK,23,FALSE)=0,"-",VLOOKUP($AU362,'FE Source'!$A:$AK,23,FALSE))</f>
        <v>-</v>
      </c>
      <c r="BG362" s="219" t="str">
        <f>IF(VLOOKUP($AU362,'FE Source'!$A:$AK,24,FALSE)=0,"-",VLOOKUP($AU362,'FE Source'!$A:$AK,24,FALSE))</f>
        <v>-</v>
      </c>
      <c r="BH362" s="219" t="str">
        <f>IF(VLOOKUP($AU362,'FE Source'!$A:$AK,25,FALSE)=0,"-",VLOOKUP($AU362,'FE Source'!$A:$AK,25,FALSE))</f>
        <v>-</v>
      </c>
      <c r="BI362" s="219" t="str">
        <f>IF(VLOOKUP($AU362,'FE Source'!$A:$AK,26,FALSE)=0,"-",VLOOKUP($AU362,'FE Source'!$A:$AK,26,FALSE))</f>
        <v>-</v>
      </c>
      <c r="BJ362" s="219">
        <f>IF(VLOOKUP($AU362,'FE Source'!$A:$AK,27,FALSE)=0,"-",VLOOKUP($AU362,'FE Source'!$A:$AK,27,FALSE))</f>
        <v>6.23</v>
      </c>
      <c r="BK362" s="219">
        <f>IF(VLOOKUP($AU362,'FE Source'!$A:$AK,28,FALSE)=0,"-",VLOOKUP($AU362,'FE Source'!$A:$AK,28,FALSE))</f>
        <v>18.79</v>
      </c>
      <c r="BL362" s="219">
        <f>IF(VLOOKUP($AU362,'FE Source'!$A:$AK,29,FALSE)=0,"-",VLOOKUP($AU362,'FE Source'!$A:$AK,29,FALSE))</f>
        <v>-4.8600000000000003</v>
      </c>
      <c r="BM362" s="219">
        <f>IF(VLOOKUP($AU362,'FE Source'!$A:$AK,30,FALSE)=0,"-",VLOOKUP($AU362,'FE Source'!$A:$AK,30,FALSE))</f>
        <v>-8.89</v>
      </c>
      <c r="BN362" t="str">
        <f>IF(VLOOKUP($AU362,'FE Source'!$A:$AK,31,FALSE)="No Specified Index","-",IF(VLOOKUP($AU362,'FE Source'!$A:$AK,31,FALSE)=0,"-",VLOOKUP($AU362,'FE Source'!$A:$AK,31,FALSE)))</f>
        <v>-</v>
      </c>
      <c r="BO362" s="217">
        <f>IF(VLOOKUP($AU362,'FE Source'!$A:$AK,32,FALSE)=0,"-",VLOOKUP($AU362,'FE Source'!$A:$AK,32,FALSE))</f>
        <v>43738</v>
      </c>
      <c r="BP362" s="18" t="str">
        <f>IF(VLOOKUP($AU362,'FE Source'!$AZ:$BC,2,FALSE)=0,"-",VLOOKUP($AU362,'FE Source'!$AZ:$BC,2,FALSE))</f>
        <v>-</v>
      </c>
      <c r="BQ362" s="18" t="str">
        <f>IF(VLOOKUP($AU362,'FE Source'!$AZ:$BC,3,FALSE)=0,"-",VLOOKUP($AU362,'FE Source'!$AZ:$BC,3,FALSE))</f>
        <v>-</v>
      </c>
      <c r="BR362" s="18" t="str">
        <f>IF(VLOOKUP($AU362,'FE Source'!$AZ:$BC,4,FALSE)=0,"-",VLOOKUP($AU362,'FE Source'!$AZ:$BC,4,FALSE))</f>
        <v>-</v>
      </c>
    </row>
    <row r="363" spans="2:70" ht="15" customHeight="1">
      <c r="B363" s="159" t="str">
        <f>INDEX('UT - Retail'!$A$7:$A$1409,MATCH(AU363,'UT - Retail'!$U$7:$U$1409,0),1)</f>
        <v>DWS Investments S.A.</v>
      </c>
      <c r="C363" s="710" t="str">
        <f>INDEX('UT - Retail'!$B$7:$B$1409,MATCH(AU363,'UT - Retail'!$U$7:$U$1409,0),1)</f>
        <v>DWS Invest Global Agribusiness USD LC</v>
      </c>
      <c r="D363" s="711"/>
      <c r="E363" s="147" t="str">
        <f>VLOOKUP(C363,'UT - Retail'!$B:$K,8,FALSE)</f>
        <v>Equities</v>
      </c>
      <c r="F363" s="82" t="str">
        <f>VLOOKUP(C363,'UT - Retail'!$B:$K,9,FALSE)</f>
        <v>Global</v>
      </c>
      <c r="G363" s="82" t="str">
        <f>VLOOKUP(C363,'UT - Retail'!$B:$K,10,FALSE)</f>
        <v>Agriculture</v>
      </c>
      <c r="H363" s="82" t="str">
        <f>VLOOKUP(C363,'UT - Retail'!$B:$N,13,FALSE)</f>
        <v>No</v>
      </c>
      <c r="I363" s="82" t="str">
        <f>VLOOKUP(C363,'UT - Retail'!$B:$Q,14,FALSE)</f>
        <v>No</v>
      </c>
      <c r="J363" s="82" t="str">
        <f>VLOOKUP(C363,'UT - Retail'!$B:$Q,11,FALSE)</f>
        <v>No</v>
      </c>
      <c r="K363" s="130" t="str">
        <f>VLOOKUP(C363,'UT - Retail'!$B:$P,15,FALSE)</f>
        <v>No</v>
      </c>
      <c r="L363" s="82" t="str">
        <f>VLOOKUP(C363,'UT - Retail'!$B:$Q,16,FALSE)</f>
        <v>iFast</v>
      </c>
      <c r="M363" s="173" t="str">
        <f>VLOOKUP(C363,'UT - Retail'!$B:$K,6,FALSE)</f>
        <v>USD</v>
      </c>
      <c r="N363" s="173" t="str">
        <f>IFERROR(IF(MATCH(C363,'Portfolio Construction'!$AL:$AL,0),"Yes","No"),"No")</f>
        <v>No</v>
      </c>
      <c r="O363" s="173" t="str">
        <f>IFERROR(IF(MATCH(C363,'Portfolio Construction'!$AN:$AN,0),"Yes","No"),"No")</f>
        <v>No</v>
      </c>
      <c r="P363" s="173" t="str">
        <f>IFERROR(IF(MATCH(C363,'Portfolio Construction'!$AP:$AP,0),"Yes","No"),"No")</f>
        <v>No</v>
      </c>
      <c r="Q363" s="173" t="str">
        <f>IFERROR(IF(MATCH(C363,'Portfolio Construction'!$AR:$AR,0),"Yes","No"),"No")</f>
        <v>No</v>
      </c>
      <c r="R363" s="173" t="str">
        <f>IFERROR(IF(MATCH(C363,'Portfolio Construction'!$AT:$AT,0),"Yes","No"),"No")</f>
        <v>No</v>
      </c>
      <c r="S363" s="173" t="str">
        <f>IFERROR(IF(MATCH(C363,'Portfolio Construction'!$AV:$AV,0),"Yes","No"),"No")</f>
        <v>No</v>
      </c>
      <c r="T363" s="173" t="str">
        <f>IFERROR(IF(MATCH(C363,'Portfolio Construction'!$AX:$AX,0),"Yes","No"),"No")</f>
        <v>No</v>
      </c>
      <c r="U363" s="173" t="str">
        <f>IFERROR(IF(MATCH(C363,'Portfolio Construction'!$AZ:$AZ,0),"Yes","No"),"No")</f>
        <v>No</v>
      </c>
      <c r="V363" s="173" t="str">
        <f>IFERROR(IF(MATCH(C363,'Portfolio Construction'!$BB:$BB,0),"Yes","No"),"No")</f>
        <v>No</v>
      </c>
      <c r="W363" s="619">
        <f>IF(VLOOKUP($AU363,'FE Source'!$A:$W,3,FALSE)=0,"-",VLOOKUP($AU363,'FE Source'!$A:$W,3,FALSE))</f>
        <v>1.35</v>
      </c>
      <c r="X363" s="618">
        <f>IF(VLOOKUP($AU363,'FE Source'!$A:$W,4,FALSE)=0,"-",VLOOKUP($AU363,'FE Source'!$A:$W,4,FALSE))</f>
        <v>1.29</v>
      </c>
      <c r="Y363" s="618">
        <f>IF(VLOOKUP($AU363,'FE Source'!$A:$W,5,FALSE)=0,"-",VLOOKUP($AU363,'FE Source'!$A:$W,5,FALSE))</f>
        <v>-3.14</v>
      </c>
      <c r="Z363" s="618">
        <f>IF(VLOOKUP($AU363,'FE Source'!$A:$W,6,FALSE)=0,"-",VLOOKUP($AU363,'FE Source'!$A:$W,6,FALSE))</f>
        <v>-4.6900000000000004</v>
      </c>
      <c r="AA363" s="618">
        <f>IF(VLOOKUP($AU363,'FE Source'!$A:$W,7,FALSE)=0,"-",VLOOKUP($AU363,'FE Source'!$A:$W,7,FALSE))</f>
        <v>-8.1</v>
      </c>
      <c r="AB363" s="618">
        <f>IF(VLOOKUP($AU363,'FE Source'!$A:$W,8,FALSE)=0,"-",VLOOKUP($AU363,'FE Source'!$A:$W,8,FALSE))</f>
        <v>4.62</v>
      </c>
      <c r="AC363" s="623">
        <f>IF(VLOOKUP($AU363,'FE Source'!$A:$W,9,FALSE)=0,"-",VLOOKUP($AU363,'FE Source'!$A:$W,9,FALSE))</f>
        <v>1.07</v>
      </c>
      <c r="AD363" s="151">
        <f>IF(VLOOKUP($AU363,'FE Source'!$A:$W,10,FALSE)=0,"-",VLOOKUP($AU363,'FE Source'!$A:$W,10,FALSE))</f>
        <v>0.94</v>
      </c>
      <c r="AE363" s="673">
        <f>IF(VLOOKUP($AU363,'FE Source'!$A:$W,11,FALSE)=0,"-",VLOOKUP($AU363,'FE Source'!$A:$W,11,FALSE))</f>
        <v>13.91</v>
      </c>
      <c r="AF363" s="675">
        <f>IF(VLOOKUP($AU363,'FE Source'!$A:$W,12,FALSE)=0,"-",VLOOKUP($AU363,'FE Source'!$A:$W,12,FALSE))</f>
        <v>-0.02</v>
      </c>
      <c r="AG363" s="130">
        <f>IF(VLOOKUP($AU363,'FE Source'!$A:$W,14,FALSE)=0,"-",VLOOKUP($AU363,'FE Source'!$A:$W,14,FALSE))</f>
        <v>-26.32</v>
      </c>
      <c r="AH363" s="173">
        <f>IF(VLOOKUP($AU363,'FE Source'!$A:$DJ,33,FALSE)=0,"-",VLOOKUP($AU363,'FE Source'!$A:$DJ,33,FALSE))</f>
        <v>22.46</v>
      </c>
      <c r="AI363" s="694">
        <f>IF(VLOOKUP($AU363,'FE Source'!$A:$Y,20,FALSE)=0,"-",VLOOKUP($AU363,'FE Source'!$A:$Y,20,FALSE))</f>
        <v>60.24</v>
      </c>
      <c r="AJ363" s="257">
        <f>IF(VLOOKUP($AU363,'FE Source'!$A:$DJ,34,FALSE)=0,"-",VLOOKUP($AU363,'FE Source'!$A:$DJ,34,FALSE))</f>
        <v>66.97</v>
      </c>
      <c r="AK363" s="257">
        <f>IF(VLOOKUP($AU363,'FE Source'!$A:$DJ,35,FALSE)=0,"-",VLOOKUP($AU363,'FE Source'!$A:$DJ,35,FALSE))</f>
        <v>69.64</v>
      </c>
      <c r="AL363" s="695">
        <f>IF(VLOOKUP($AU363,'FE Source'!$A:$Y,19,FALSE)=0,"-",VLOOKUP($AU363,'FE Source'!$A:$Y,19,FALSE))</f>
        <v>117.32</v>
      </c>
      <c r="AM363" s="259">
        <f>IF(VLOOKUP($AU363,'FE Source'!$A:$DJ,36,FALSE)=0,"-",VLOOKUP($AU363,'FE Source'!$A:$DJ,36,FALSE))</f>
        <v>101.97</v>
      </c>
      <c r="AN363" s="696">
        <f>IF(VLOOKUP($AU363,'FE Source'!$A:$W,13,FALSE)=0,"-",VLOOKUP($AU363,'FE Source'!$A:$W,13,FALSE))</f>
        <v>412.4</v>
      </c>
      <c r="AO363" s="198" t="str">
        <f>IF(J363="no","-",IF(VLOOKUP($AU363,'FE Source'!$A:$W,15,FALSE)=0,"-",VLOOKUP($AU363,'FE Source'!$A:$W,15,FALSE)))</f>
        <v>-</v>
      </c>
      <c r="AP363" s="200" t="str">
        <f>IF(AO363="-","-",IF(VLOOKUP($AU363,'FE Source'!$A:$Z,21,FALSE)=0,"-",IF(VLOOKUP($AU363,'FE Source'!$A:$Z,21,FALSE)=2,"Semi-Annual",IF(VLOOKUP($AU363,'FE Source'!$A:$Z,21,FALSE)=4,"Quarterly",IF(VLOOKUP($AU363,'FE Source'!$A:$Z,21,FALSE)=12,"Monthly","Annual")))))</f>
        <v>-</v>
      </c>
      <c r="AQ363" s="170" t="str">
        <f t="array" ref="AQ363">IF(VLOOKUP($AU363,'FE Source'!$A:$W,16,FALSE)=0,"-",VLOOKUP($AU363,'FE Source'!$A:$W,16,FALSE))</f>
        <v>-</v>
      </c>
      <c r="AR363" s="175" t="str">
        <f>IF(VLOOKUP($AU363,'FE Source'!$A:$W,17,FALSE)=0,"-",VLOOKUP($AU363,'FE Source'!$A:$W,17,FALSE))</f>
        <v>Neutral</v>
      </c>
      <c r="AS363" s="170">
        <f>IF(VLOOKUP($AU363,'FE Source'!$AN:$AS,4,FALSE)="",VLOOKUP($AU363,'FE Source'!$AN:$AS,3,FALSE),VLOOKUP($AU363,'FE Source'!$AN:$AS,4,FALSE))</f>
        <v>153.4</v>
      </c>
      <c r="AT363" s="181">
        <f>IF(VLOOKUP($AU363,'FE Source'!$AN:$AS,5,FALSE)=0,"-",VLOOKUP($AU363,'FE Source'!$AN:$AS,5,FALSE))</f>
        <v>45783</v>
      </c>
      <c r="AU363" s="163" t="s">
        <v>8195</v>
      </c>
      <c r="BE363" s="219">
        <f>IF(VLOOKUP($AU363,'FE Source'!$A:$AK,22,FALSE)=0,"-",VLOOKUP($AU363,'FE Source'!$A:$AK,22,FALSE))</f>
        <v>-12.15</v>
      </c>
      <c r="BF363" s="219">
        <f>IF(VLOOKUP($AU363,'FE Source'!$A:$AK,23,FALSE)=0,"-",VLOOKUP($AU363,'FE Source'!$A:$AK,23,FALSE))</f>
        <v>2.97</v>
      </c>
      <c r="BG363" s="219">
        <f>IF(VLOOKUP($AU363,'FE Source'!$A:$AK,24,FALSE)=0,"-",VLOOKUP($AU363,'FE Source'!$A:$AK,24,FALSE))</f>
        <v>12.37</v>
      </c>
      <c r="BH363" s="219">
        <f>IF(VLOOKUP($AU363,'FE Source'!$A:$AK,25,FALSE)=0,"-",VLOOKUP($AU363,'FE Source'!$A:$AK,25,FALSE))</f>
        <v>-10.11</v>
      </c>
      <c r="BI363" s="219">
        <f>IF(VLOOKUP($AU363,'FE Source'!$A:$AK,26,FALSE)=0,"-",VLOOKUP($AU363,'FE Source'!$A:$AK,26,FALSE))</f>
        <v>17.66</v>
      </c>
      <c r="BJ363" s="219">
        <f>IF(VLOOKUP($AU363,'FE Source'!$A:$AK,27,FALSE)=0,"-",VLOOKUP($AU363,'FE Source'!$A:$AK,27,FALSE))</f>
        <v>6.07</v>
      </c>
      <c r="BK363" s="219">
        <f>IF(VLOOKUP($AU363,'FE Source'!$A:$AK,28,FALSE)=0,"-",VLOOKUP($AU363,'FE Source'!$A:$AK,28,FALSE))</f>
        <v>18.93</v>
      </c>
      <c r="BL363" s="219">
        <f>IF(VLOOKUP($AU363,'FE Source'!$A:$AK,29,FALSE)=0,"-",VLOOKUP($AU363,'FE Source'!$A:$AK,29,FALSE))</f>
        <v>-4.7300000000000004</v>
      </c>
      <c r="BM363" s="219">
        <f>IF(VLOOKUP($AU363,'FE Source'!$A:$AK,30,FALSE)=0,"-",VLOOKUP($AU363,'FE Source'!$A:$AK,30,FALSE))</f>
        <v>-9.02</v>
      </c>
      <c r="BN363" t="str">
        <f>IF(VLOOKUP($AU363,'FE Source'!$A:$AK,31,FALSE)="No Specified Index","-",IF(VLOOKUP($AU363,'FE Source'!$A:$AK,31,FALSE)=0,"-",VLOOKUP($AU363,'FE Source'!$A:$AK,31,FALSE)))</f>
        <v>-</v>
      </c>
      <c r="BO363" s="217">
        <f>IF(VLOOKUP($AU363,'FE Source'!$A:$AK,32,FALSE)=0,"-",VLOOKUP($AU363,'FE Source'!$A:$AK,32,FALSE))</f>
        <v>39041</v>
      </c>
      <c r="BP363" s="18">
        <f>IF(VLOOKUP($AU363,'FE Source'!$AZ:$BC,2,FALSE)=0,"-",VLOOKUP($AU363,'FE Source'!$AZ:$BC,2,FALSE))</f>
        <v>-6.6</v>
      </c>
      <c r="BQ363" s="18">
        <f>IF(VLOOKUP($AU363,'FE Source'!$AZ:$BC,3,FALSE)=0,"-",VLOOKUP($AU363,'FE Source'!$AZ:$BC,3,FALSE))</f>
        <v>-4.0999999999999996</v>
      </c>
      <c r="BR363" s="18">
        <f>IF(VLOOKUP($AU363,'FE Source'!$AZ:$BC,4,FALSE)=0,"-",VLOOKUP($AU363,'FE Source'!$AZ:$BC,4,FALSE))</f>
        <v>-12.84</v>
      </c>
    </row>
    <row r="364" spans="2:70" ht="15" customHeight="1">
      <c r="B364" s="159" t="str">
        <f>INDEX('UT - Retail'!$A$7:$A$1409,MATCH(AU364,'UT - Retail'!$U$7:$U$1409,0),1)</f>
        <v>DWS Investments S.A.</v>
      </c>
      <c r="C364" s="710" t="str">
        <f>INDEX('UT - Retail'!$B$7:$B$1409,MATCH(AU364,'UT - Retail'!$U$7:$U$1409,0),1)</f>
        <v>DWS Invest Global Infrastructure LDMH(P) SGD</v>
      </c>
      <c r="D364" s="711"/>
      <c r="E364" s="147" t="str">
        <f>VLOOKUP(C364,'UT - Retail'!$B:$K,8,FALSE)</f>
        <v>Equities</v>
      </c>
      <c r="F364" s="82" t="str">
        <f>VLOOKUP(C364,'UT - Retail'!$B:$K,9,FALSE)</f>
        <v>Global</v>
      </c>
      <c r="G364" s="82" t="str">
        <f>VLOOKUP(C364,'UT - Retail'!$B:$K,10,FALSE)</f>
        <v>Infrastructure</v>
      </c>
      <c r="H364" s="82" t="str">
        <f>VLOOKUP(C364,'UT - Retail'!$B:$N,13,FALSE)</f>
        <v>No</v>
      </c>
      <c r="I364" s="82" t="str">
        <f>VLOOKUP(C364,'UT - Retail'!$B:$Q,14,FALSE)</f>
        <v>No</v>
      </c>
      <c r="J364" s="82" t="str">
        <f>VLOOKUP(C364,'UT - Retail'!$B:$Q,11,FALSE)</f>
        <v>Yes</v>
      </c>
      <c r="K364" s="130" t="str">
        <f>VLOOKUP(C364,'UT - Retail'!$B:$P,15,FALSE)</f>
        <v>No</v>
      </c>
      <c r="L364" s="82" t="str">
        <f>VLOOKUP(C364,'UT - Retail'!$B:$Q,16,FALSE)</f>
        <v>Both</v>
      </c>
      <c r="M364" s="173" t="str">
        <f>VLOOKUP(C364,'UT - Retail'!$B:$K,6,FALSE)</f>
        <v>SGD</v>
      </c>
      <c r="N364" s="173" t="str">
        <f>IFERROR(IF(MATCH(C364,'Portfolio Construction'!$AL:$AL,0),"Yes","No"),"No")</f>
        <v>No</v>
      </c>
      <c r="O364" s="173" t="str">
        <f>IFERROR(IF(MATCH(C364,'Portfolio Construction'!$AN:$AN,0),"Yes","No"),"No")</f>
        <v>No</v>
      </c>
      <c r="P364" s="173" t="str">
        <f>IFERROR(IF(MATCH(C364,'Portfolio Construction'!$AP:$AP,0),"Yes","No"),"No")</f>
        <v>No</v>
      </c>
      <c r="Q364" s="173" t="str">
        <f>IFERROR(IF(MATCH(C364,'Portfolio Construction'!$AR:$AR,0),"Yes","No"),"No")</f>
        <v>No</v>
      </c>
      <c r="R364" s="173" t="str">
        <f>IFERROR(IF(MATCH(C364,'Portfolio Construction'!$AT:$AT,0),"Yes","No"),"No")</f>
        <v>No</v>
      </c>
      <c r="S364" s="173" t="str">
        <f>IFERROR(IF(MATCH(C364,'Portfolio Construction'!$AV:$AV,0),"Yes","No"),"No")</f>
        <v>No</v>
      </c>
      <c r="T364" s="173" t="str">
        <f>IFERROR(IF(MATCH(C364,'Portfolio Construction'!$AX:$AX,0),"Yes","No"),"No")</f>
        <v>No</v>
      </c>
      <c r="U364" s="173" t="str">
        <f>IFERROR(IF(MATCH(C364,'Portfolio Construction'!$AZ:$AZ,0),"Yes","No"),"No")</f>
        <v>No</v>
      </c>
      <c r="V364" s="173" t="str">
        <f>IFERROR(IF(MATCH(C364,'Portfolio Construction'!$BB:$BB,0),"Yes","No"),"No")</f>
        <v>No</v>
      </c>
      <c r="W364" s="619">
        <f>IF(VLOOKUP($AU364,'FE Source'!$A:$W,3,FALSE)=0,"-",VLOOKUP($AU364,'FE Source'!$A:$W,3,FALSE))</f>
        <v>7.98</v>
      </c>
      <c r="X364" s="618">
        <f>IF(VLOOKUP($AU364,'FE Source'!$A:$W,4,FALSE)=0,"-",VLOOKUP($AU364,'FE Source'!$A:$W,4,FALSE))</f>
        <v>2.78</v>
      </c>
      <c r="Y364" s="618">
        <f>IF(VLOOKUP($AU364,'FE Source'!$A:$W,5,FALSE)=0,"-",VLOOKUP($AU364,'FE Source'!$A:$W,5,FALSE))</f>
        <v>6.52</v>
      </c>
      <c r="Z364" s="618">
        <f>IF(VLOOKUP($AU364,'FE Source'!$A:$W,6,FALSE)=0,"-",VLOOKUP($AU364,'FE Source'!$A:$W,6,FALSE))</f>
        <v>19.3</v>
      </c>
      <c r="AA364" s="618">
        <f>IF(VLOOKUP($AU364,'FE Source'!$A:$W,7,FALSE)=0,"-",VLOOKUP($AU364,'FE Source'!$A:$W,7,FALSE))</f>
        <v>3.2</v>
      </c>
      <c r="AB364" s="618">
        <f>IF(VLOOKUP($AU364,'FE Source'!$A:$W,8,FALSE)=0,"-",VLOOKUP($AU364,'FE Source'!$A:$W,8,FALSE))</f>
        <v>7.17</v>
      </c>
      <c r="AC364" s="623">
        <f>IF(VLOOKUP($AU364,'FE Source'!$A:$W,9,FALSE)=0,"-",VLOOKUP($AU364,'FE Source'!$A:$W,9,FALSE))</f>
        <v>5.08</v>
      </c>
      <c r="AD364" s="151">
        <f>IF(VLOOKUP($AU364,'FE Source'!$A:$W,10,FALSE)=0,"-",VLOOKUP($AU364,'FE Source'!$A:$W,10,FALSE))</f>
        <v>1.1399999999999999</v>
      </c>
      <c r="AE364" s="673">
        <f>IF(VLOOKUP($AU364,'FE Source'!$A:$W,11,FALSE)=0,"-",VLOOKUP($AU364,'FE Source'!$A:$W,11,FALSE))</f>
        <v>14.32</v>
      </c>
      <c r="AF364" s="675" t="str">
        <f>IF(VLOOKUP($AU364,'FE Source'!$A:$W,12,FALSE)=0,"-",VLOOKUP($AU364,'FE Source'!$A:$W,12,FALSE))</f>
        <v>-</v>
      </c>
      <c r="AG364" s="130">
        <f>IF(VLOOKUP($AU364,'FE Source'!$A:$W,14,FALSE)=0,"-",VLOOKUP($AU364,'FE Source'!$A:$W,14,FALSE))</f>
        <v>-19.22</v>
      </c>
      <c r="AH364" s="173">
        <f>IF(VLOOKUP($AU364,'FE Source'!$A:$DJ,33,FALSE)=0,"-",VLOOKUP($AU364,'FE Source'!$A:$DJ,33,FALSE))</f>
        <v>152.63999999999999</v>
      </c>
      <c r="AI364" s="694">
        <f>IF(VLOOKUP($AU364,'FE Source'!$A:$Y,20,FALSE)=0,"-",VLOOKUP($AU364,'FE Source'!$A:$Y,20,FALSE))</f>
        <v>104.91</v>
      </c>
      <c r="AJ364" s="257">
        <f>IF(VLOOKUP($AU364,'FE Source'!$A:$DJ,34,FALSE)=0,"-",VLOOKUP($AU364,'FE Source'!$A:$DJ,34,FALSE))</f>
        <v>97.48</v>
      </c>
      <c r="AK364" s="257">
        <f>IF(VLOOKUP($AU364,'FE Source'!$A:$DJ,35,FALSE)=0,"-",VLOOKUP($AU364,'FE Source'!$A:$DJ,35,FALSE))</f>
        <v>-52.55</v>
      </c>
      <c r="AL364" s="695">
        <f>IF(VLOOKUP($AU364,'FE Source'!$A:$Y,19,FALSE)=0,"-",VLOOKUP($AU364,'FE Source'!$A:$Y,19,FALSE))</f>
        <v>107.91</v>
      </c>
      <c r="AM364" s="259">
        <f>IF(VLOOKUP($AU364,'FE Source'!$A:$DJ,36,FALSE)=0,"-",VLOOKUP($AU364,'FE Source'!$A:$DJ,36,FALSE))</f>
        <v>98.56</v>
      </c>
      <c r="AN364" s="696">
        <f>IF(VLOOKUP($AU364,'FE Source'!$A:$W,13,FALSE)=0,"-",VLOOKUP($AU364,'FE Source'!$A:$W,13,FALSE))</f>
        <v>3513.4</v>
      </c>
      <c r="AO364" s="198">
        <f>IF(J364="no","-",IF(VLOOKUP($AU364,'FE Source'!$A:$W,15,FALSE)=0,"-",VLOOKUP($AU364,'FE Source'!$A:$W,15,FALSE)))</f>
        <v>7.89</v>
      </c>
      <c r="AP364" s="200" t="str">
        <f>IF(AO364="-","-",IF(VLOOKUP($AU364,'FE Source'!$A:$Z,21,FALSE)=0,"-",IF(VLOOKUP($AU364,'FE Source'!$A:$Z,21,FALSE)=2,"Semi-Annual",IF(VLOOKUP($AU364,'FE Source'!$A:$Z,21,FALSE)=4,"Quarterly",IF(VLOOKUP($AU364,'FE Source'!$A:$Z,21,FALSE)=12,"Monthly","Annual")))))</f>
        <v>Monthly</v>
      </c>
      <c r="AQ364" s="170">
        <f t="array" ref="AQ364">IF(VLOOKUP($AU364,'FE Source'!$A:$W,16,FALSE)=0,"-",VLOOKUP($AU364,'FE Source'!$A:$W,16,FALSE))</f>
        <v>1.62</v>
      </c>
      <c r="AR364" s="175" t="str">
        <f>IF(VLOOKUP($AU364,'FE Source'!$A:$W,17,FALSE)=0,"-",VLOOKUP($AU364,'FE Source'!$A:$W,17,FALSE))</f>
        <v>-</v>
      </c>
      <c r="AS364" s="170">
        <f>IF(VLOOKUP($AU364,'FE Source'!$AN:$AS,4,FALSE)="",VLOOKUP($AU364,'FE Source'!$AN:$AS,3,FALSE),VLOOKUP($AU364,'FE Source'!$AN:$AS,4,FALSE))</f>
        <v>7.75</v>
      </c>
      <c r="AT364" s="181">
        <f>IF(VLOOKUP($AU364,'FE Source'!$AN:$AS,5,FALSE)=0,"-",VLOOKUP($AU364,'FE Source'!$AN:$AS,5,FALSE))</f>
        <v>45783</v>
      </c>
      <c r="AU364" s="163" t="s">
        <v>1357</v>
      </c>
      <c r="BE364" s="219" t="str">
        <f>IF(VLOOKUP($AU364,'FE Source'!$A:$AK,22,FALSE)=0,"-",VLOOKUP($AU364,'FE Source'!$A:$AK,22,FALSE))</f>
        <v>-</v>
      </c>
      <c r="BF364" s="219">
        <f>IF(VLOOKUP($AU364,'FE Source'!$A:$AK,23,FALSE)=0,"-",VLOOKUP($AU364,'FE Source'!$A:$AK,23,FALSE))</f>
        <v>9.94</v>
      </c>
      <c r="BG364" s="219">
        <f>IF(VLOOKUP($AU364,'FE Source'!$A:$AK,24,FALSE)=0,"-",VLOOKUP($AU364,'FE Source'!$A:$AK,24,FALSE))</f>
        <v>8.69</v>
      </c>
      <c r="BH364" s="219">
        <f>IF(VLOOKUP($AU364,'FE Source'!$A:$AK,25,FALSE)=0,"-",VLOOKUP($AU364,'FE Source'!$A:$AK,25,FALSE))</f>
        <v>-6.86</v>
      </c>
      <c r="BI364" s="219">
        <f>IF(VLOOKUP($AU364,'FE Source'!$A:$AK,26,FALSE)=0,"-",VLOOKUP($AU364,'FE Source'!$A:$AK,26,FALSE))</f>
        <v>27.14</v>
      </c>
      <c r="BJ364" s="219">
        <f>IF(VLOOKUP($AU364,'FE Source'!$A:$AK,27,FALSE)=0,"-",VLOOKUP($AU364,'FE Source'!$A:$AK,27,FALSE))</f>
        <v>-5.17</v>
      </c>
      <c r="BK364" s="219">
        <f>IF(VLOOKUP($AU364,'FE Source'!$A:$AK,28,FALSE)=0,"-",VLOOKUP($AU364,'FE Source'!$A:$AK,28,FALSE))</f>
        <v>21.27</v>
      </c>
      <c r="BL364" s="219">
        <f>IF(VLOOKUP($AU364,'FE Source'!$A:$AK,29,FALSE)=0,"-",VLOOKUP($AU364,'FE Source'!$A:$AK,29,FALSE))</f>
        <v>-6.11</v>
      </c>
      <c r="BM364" s="219">
        <f>IF(VLOOKUP($AU364,'FE Source'!$A:$AK,30,FALSE)=0,"-",VLOOKUP($AU364,'FE Source'!$A:$AK,30,FALSE))</f>
        <v>-0.95</v>
      </c>
      <c r="BN364" t="str">
        <f>IF(VLOOKUP($AU364,'FE Source'!$A:$AK,31,FALSE)="No Specified Index","-",IF(VLOOKUP($AU364,'FE Source'!$A:$AK,31,FALSE)=0,"-",VLOOKUP($AU364,'FE Source'!$A:$AK,31,FALSE)))</f>
        <v>-</v>
      </c>
      <c r="BO364" s="217">
        <f>IF(VLOOKUP($AU364,'FE Source'!$A:$AK,32,FALSE)=0,"-",VLOOKUP($AU364,'FE Source'!$A:$AK,32,FALSE))</f>
        <v>42051</v>
      </c>
      <c r="BP364" s="18" t="str">
        <f>IF(VLOOKUP($AU364,'FE Source'!$AZ:$BC,2,FALSE)=0,"-",VLOOKUP($AU364,'FE Source'!$AZ:$BC,2,FALSE))</f>
        <v>-</v>
      </c>
      <c r="BQ364" s="18" t="str">
        <f>IF(VLOOKUP($AU364,'FE Source'!$AZ:$BC,3,FALSE)=0,"-",VLOOKUP($AU364,'FE Source'!$AZ:$BC,3,FALSE))</f>
        <v>-</v>
      </c>
      <c r="BR364" s="18" t="str">
        <f>IF(VLOOKUP($AU364,'FE Source'!$AZ:$BC,4,FALSE)=0,"-",VLOOKUP($AU364,'FE Source'!$AZ:$BC,4,FALSE))</f>
        <v>-</v>
      </c>
    </row>
    <row r="365" spans="2:70" ht="15" customHeight="1">
      <c r="B365" s="159" t="str">
        <f>INDEX('UT - Retail'!$A$7:$A$1409,MATCH(AU365,'UT - Retail'!$U$7:$U$1409,0),1)</f>
        <v>Eastspring Investments</v>
      </c>
      <c r="C365" s="710" t="str">
        <f>INDEX('UT - Retail'!$B$7:$B$1409,MATCH(AU365,'UT - Retail'!$U$7:$U$1409,0),1)</f>
        <v>Eastspring Investments - Asia Select Bond A USD</v>
      </c>
      <c r="D365" s="711"/>
      <c r="E365" s="147" t="str">
        <f>VLOOKUP(C365,'UT - Retail'!$B:$K,8,FALSE)</f>
        <v>Fixed Income</v>
      </c>
      <c r="F365" s="147" t="str">
        <f>VLOOKUP(C365,'UT - Retail'!$B:$K,9,FALSE)</f>
        <v>Asia Pacific ex-Japan</v>
      </c>
      <c r="G365" s="147" t="str">
        <f>VLOOKUP(C365,'UT - Retail'!$B:$K,10,FALSE)</f>
        <v>General</v>
      </c>
      <c r="H365" s="82" t="str">
        <f>VLOOKUP(C365,'UT - Retail'!$B:$N,13,FALSE)</f>
        <v>No</v>
      </c>
      <c r="I365" s="82" t="str">
        <f>VLOOKUP(C365,'UT - Retail'!$B:$Q,14,FALSE)</f>
        <v>No</v>
      </c>
      <c r="J365" s="147" t="str">
        <f>VLOOKUP(C365,'UT - Retail'!$B:$Q,11,FALSE)</f>
        <v>No</v>
      </c>
      <c r="K365" s="130" t="str">
        <f>VLOOKUP(C365,'UT - Retail'!$B:$P,15,FALSE)</f>
        <v>No</v>
      </c>
      <c r="L365" s="82" t="str">
        <f>VLOOKUP(C365,'UT - Retail'!$B:$Q,16,FALSE)</f>
        <v>Both</v>
      </c>
      <c r="M365" s="173" t="str">
        <f>VLOOKUP(C365,'UT - Retail'!$B:$K,6,FALSE)</f>
        <v>USD</v>
      </c>
      <c r="N365" s="173" t="str">
        <f>IFERROR(IF(MATCH(C365,'Portfolio Construction'!$AL:$AL,0),"Yes","No"),"No")</f>
        <v>No</v>
      </c>
      <c r="O365" s="173" t="str">
        <f>IFERROR(IF(MATCH(C365,'Portfolio Construction'!$AN:$AN,0),"Yes","No"),"No")</f>
        <v>No</v>
      </c>
      <c r="P365" s="173" t="str">
        <f>IFERROR(IF(MATCH(C365,'Portfolio Construction'!$AP:$AP,0),"Yes","No"),"No")</f>
        <v>No</v>
      </c>
      <c r="Q365" s="173" t="str">
        <f>IFERROR(IF(MATCH(C365,'Portfolio Construction'!$AR:$AR,0),"Yes","No"),"No")</f>
        <v>No</v>
      </c>
      <c r="R365" s="173" t="str">
        <f>IFERROR(IF(MATCH(C365,'Portfolio Construction'!$AT:$AT,0),"Yes","No"),"No")</f>
        <v>No</v>
      </c>
      <c r="S365" s="173" t="str">
        <f>IFERROR(IF(MATCH(C365,'Portfolio Construction'!$AV:$AV,0),"Yes","No"),"No")</f>
        <v>No</v>
      </c>
      <c r="T365" s="173" t="str">
        <f>IFERROR(IF(MATCH(C365,'Portfolio Construction'!$AX:$AX,0),"Yes","No"),"No")</f>
        <v>No</v>
      </c>
      <c r="U365" s="173" t="str">
        <f>IFERROR(IF(MATCH(C365,'Portfolio Construction'!$AZ:$AZ,0),"Yes","No"),"No")</f>
        <v>No</v>
      </c>
      <c r="V365" s="173" t="str">
        <f>IFERROR(IF(MATCH(C365,'Portfolio Construction'!$BB:$BB,0),"Yes","No"),"No")</f>
        <v>No</v>
      </c>
      <c r="W365" s="619">
        <f>IF(VLOOKUP($AU365,'FE Source'!$A:$W,3,FALSE)=0,"-",VLOOKUP($AU365,'FE Source'!$A:$W,3,FALSE))</f>
        <v>-4.3899999999999997</v>
      </c>
      <c r="X365" s="618">
        <f>IF(VLOOKUP($AU365,'FE Source'!$A:$W,4,FALSE)=0,"-",VLOOKUP($AU365,'FE Source'!$A:$W,4,FALSE))</f>
        <v>-4.6900000000000004</v>
      </c>
      <c r="Y365" s="618">
        <f>IF(VLOOKUP($AU365,'FE Source'!$A:$W,5,FALSE)=0,"-",VLOOKUP($AU365,'FE Source'!$A:$W,5,FALSE))</f>
        <v>-1.74</v>
      </c>
      <c r="Z365" s="618">
        <f>IF(VLOOKUP($AU365,'FE Source'!$A:$W,6,FALSE)=0,"-",VLOOKUP($AU365,'FE Source'!$A:$W,6,FALSE))</f>
        <v>1.29</v>
      </c>
      <c r="AA365" s="618">
        <f>IF(VLOOKUP($AU365,'FE Source'!$A:$W,7,FALSE)=0,"-",VLOOKUP($AU365,'FE Source'!$A:$W,7,FALSE))</f>
        <v>0.3</v>
      </c>
      <c r="AB365" s="618">
        <f>IF(VLOOKUP($AU365,'FE Source'!$A:$W,8,FALSE)=0,"-",VLOOKUP($AU365,'FE Source'!$A:$W,8,FALSE))</f>
        <v>0.69</v>
      </c>
      <c r="AC365" s="623" t="str">
        <f>IF(VLOOKUP($AU365,'FE Source'!$A:$W,9,FALSE)=0,"-",VLOOKUP($AU365,'FE Source'!$A:$W,9,FALSE))</f>
        <v>-</v>
      </c>
      <c r="AD365" s="151">
        <f>IF(VLOOKUP($AU365,'FE Source'!$A:$W,10,FALSE)=0,"-",VLOOKUP($AU365,'FE Source'!$A:$W,10,FALSE))</f>
        <v>0.79</v>
      </c>
      <c r="AE365" s="673">
        <f>IF(VLOOKUP($AU365,'FE Source'!$A:$W,11,FALSE)=0,"-",VLOOKUP($AU365,'FE Source'!$A:$W,11,FALSE))</f>
        <v>5.32</v>
      </c>
      <c r="AF365" s="675" t="str">
        <f>IF(VLOOKUP($AU365,'FE Source'!$A:$W,12,FALSE)=0,"-",VLOOKUP($AU365,'FE Source'!$A:$W,12,FALSE))</f>
        <v>-</v>
      </c>
      <c r="AG365" s="130">
        <f>IF(VLOOKUP($AU365,'FE Source'!$A:$W,14,FALSE)=0,"-",VLOOKUP($AU365,'FE Source'!$A:$W,14,FALSE))</f>
        <v>-9.32</v>
      </c>
      <c r="AH365" s="173">
        <f>IF(VLOOKUP($AU365,'FE Source'!$A:$DJ,33,FALSE)=0,"-",VLOOKUP($AU365,'FE Source'!$A:$DJ,33,FALSE))</f>
        <v>118.78</v>
      </c>
      <c r="AI365" s="694">
        <f>IF(VLOOKUP($AU365,'FE Source'!$A:$Y,20,FALSE)=0,"-",VLOOKUP($AU365,'FE Source'!$A:$Y,20,FALSE))</f>
        <v>81.88</v>
      </c>
      <c r="AJ365" s="257">
        <f>IF(VLOOKUP($AU365,'FE Source'!$A:$DJ,34,FALSE)=0,"-",VLOOKUP($AU365,'FE Source'!$A:$DJ,34,FALSE))</f>
        <v>92.46</v>
      </c>
      <c r="AK365" s="257">
        <f>IF(VLOOKUP($AU365,'FE Source'!$A:$DJ,35,FALSE)=0,"-",VLOOKUP($AU365,'FE Source'!$A:$DJ,35,FALSE))</f>
        <v>142.16999999999999</v>
      </c>
      <c r="AL365" s="695">
        <f>IF(VLOOKUP($AU365,'FE Source'!$A:$Y,19,FALSE)=0,"-",VLOOKUP($AU365,'FE Source'!$A:$Y,19,FALSE))</f>
        <v>72.25</v>
      </c>
      <c r="AM365" s="259">
        <f>IF(VLOOKUP($AU365,'FE Source'!$A:$DJ,36,FALSE)=0,"-",VLOOKUP($AU365,'FE Source'!$A:$DJ,36,FALSE))</f>
        <v>66.58</v>
      </c>
      <c r="AN365" s="696">
        <f>IF(VLOOKUP($AU365,'FE Source'!$A:$W,13,FALSE)=0,"-",VLOOKUP($AU365,'FE Source'!$A:$W,13,FALSE))</f>
        <v>858.1</v>
      </c>
      <c r="AO365" s="198" t="str">
        <f>IF(J365="no","-",IF(VLOOKUP($AU365,'FE Source'!$A:$W,15,FALSE)=0,"-",VLOOKUP($AU365,'FE Source'!$A:$W,15,FALSE)))</f>
        <v>-</v>
      </c>
      <c r="AP365" s="200" t="str">
        <f>IF(AO365="-","-",IF(VLOOKUP($AU365,'FE Source'!$A:$Z,21,FALSE)=0,"-",IF(VLOOKUP($AU365,'FE Source'!$A:$Z,21,FALSE)=2,"Semi-Annual",IF(VLOOKUP($AU365,'FE Source'!$A:$Z,21,FALSE)=4,"Quarterly",IF(VLOOKUP($AU365,'FE Source'!$A:$Z,21,FALSE)=12,"Monthly","Annual")))))</f>
        <v>-</v>
      </c>
      <c r="AQ365" s="170">
        <f t="array" ref="AQ365">IF(VLOOKUP($AU365,'FE Source'!$A:$W,16,FALSE)=0,"-",VLOOKUP($AU365,'FE Source'!$A:$W,16,FALSE))</f>
        <v>1.4</v>
      </c>
      <c r="AR365" s="175" t="str">
        <f>IF(VLOOKUP($AU365,'FE Source'!$A:$W,17,FALSE)=0,"-",VLOOKUP($AU365,'FE Source'!$A:$W,17,FALSE))</f>
        <v>Negative</v>
      </c>
      <c r="AS365" s="170">
        <f>IF(VLOOKUP($AU365,'FE Source'!$AN:$AS,4,FALSE)="",VLOOKUP($AU365,'FE Source'!$AN:$AS,3,FALSE),VLOOKUP($AU365,'FE Source'!$AN:$AS,4,FALSE))</f>
        <v>10.91</v>
      </c>
      <c r="AT365" s="181">
        <f>IF(VLOOKUP($AU365,'FE Source'!$AN:$AS,5,FALSE)=0,"-",VLOOKUP($AU365,'FE Source'!$AN:$AS,5,FALSE))</f>
        <v>45783</v>
      </c>
      <c r="AU365" s="163" t="s">
        <v>7336</v>
      </c>
      <c r="BE365" s="219" t="str">
        <f>IF(VLOOKUP($AU365,'FE Source'!$A:$AK,22,FALSE)=0,"-",VLOOKUP($AU365,'FE Source'!$A:$AK,22,FALSE))</f>
        <v>-</v>
      </c>
      <c r="BF365" s="219" t="str">
        <f>IF(VLOOKUP($AU365,'FE Source'!$A:$AK,23,FALSE)=0,"-",VLOOKUP($AU365,'FE Source'!$A:$AK,23,FALSE))</f>
        <v>-</v>
      </c>
      <c r="BG365" s="219" t="str">
        <f>IF(VLOOKUP($AU365,'FE Source'!$A:$AK,24,FALSE)=0,"-",VLOOKUP($AU365,'FE Source'!$A:$AK,24,FALSE))</f>
        <v>-</v>
      </c>
      <c r="BH365" s="219" t="str">
        <f>IF(VLOOKUP($AU365,'FE Source'!$A:$AK,25,FALSE)=0,"-",VLOOKUP($AU365,'FE Source'!$A:$AK,25,FALSE))</f>
        <v>-</v>
      </c>
      <c r="BI365" s="219" t="str">
        <f>IF(VLOOKUP($AU365,'FE Source'!$A:$AK,26,FALSE)=0,"-",VLOOKUP($AU365,'FE Source'!$A:$AK,26,FALSE))</f>
        <v>-</v>
      </c>
      <c r="BJ365" s="219">
        <f>IF(VLOOKUP($AU365,'FE Source'!$A:$AK,27,FALSE)=0,"-",VLOOKUP($AU365,'FE Source'!$A:$AK,27,FALSE))</f>
        <v>4.28</v>
      </c>
      <c r="BK365" s="219">
        <f>IF(VLOOKUP($AU365,'FE Source'!$A:$AK,28,FALSE)=0,"-",VLOOKUP($AU365,'FE Source'!$A:$AK,28,FALSE))</f>
        <v>1.27</v>
      </c>
      <c r="BL365" s="219">
        <f>IF(VLOOKUP($AU365,'FE Source'!$A:$AK,29,FALSE)=0,"-",VLOOKUP($AU365,'FE Source'!$A:$AK,29,FALSE))</f>
        <v>-11.16</v>
      </c>
      <c r="BM365" s="219">
        <f>IF(VLOOKUP($AU365,'FE Source'!$A:$AK,30,FALSE)=0,"-",VLOOKUP($AU365,'FE Source'!$A:$AK,30,FALSE))</f>
        <v>6.38</v>
      </c>
      <c r="BN365" t="str">
        <f>IF(VLOOKUP($AU365,'FE Source'!$A:$AK,31,FALSE)="No Specified Index","-",IF(VLOOKUP($AU365,'FE Source'!$A:$AK,31,FALSE)=0,"-",VLOOKUP($AU365,'FE Source'!$A:$AK,31,FALSE)))</f>
        <v>-</v>
      </c>
      <c r="BO365" s="217">
        <f>IF(VLOOKUP($AU365,'FE Source'!$A:$AK,32,FALSE)=0,"-",VLOOKUP($AU365,'FE Source'!$A:$AK,32,FALSE))</f>
        <v>43815</v>
      </c>
      <c r="BP365" s="18" t="str">
        <f>IF(VLOOKUP($AU365,'FE Source'!$AZ:$BC,2,FALSE)=0,"-",VLOOKUP($AU365,'FE Source'!$AZ:$BC,2,FALSE))</f>
        <v>-</v>
      </c>
      <c r="BQ365" s="18" t="str">
        <f>IF(VLOOKUP($AU365,'FE Source'!$AZ:$BC,3,FALSE)=0,"-",VLOOKUP($AU365,'FE Source'!$AZ:$BC,3,FALSE))</f>
        <v>-</v>
      </c>
      <c r="BR365" s="18" t="str">
        <f>IF(VLOOKUP($AU365,'FE Source'!$AZ:$BC,4,FALSE)=0,"-",VLOOKUP($AU365,'FE Source'!$AZ:$BC,4,FALSE))</f>
        <v>-</v>
      </c>
    </row>
    <row r="366" spans="2:70" ht="15" customHeight="1">
      <c r="B366" s="159" t="str">
        <f>INDEX('UT - Retail'!$A$7:$A$1409,MATCH(AU366,'UT - Retail'!$U$7:$U$1409,0),1)</f>
        <v>Eastspring Investments</v>
      </c>
      <c r="C366" s="710" t="str">
        <f>INDEX('UT - Retail'!$B$7:$B$1409,MATCH(AU366,'UT - Retail'!$U$7:$U$1409,0),1)</f>
        <v>Eastspring Investments - Asia Select Bond ADM USD</v>
      </c>
      <c r="D366" s="711"/>
      <c r="E366" s="147" t="str">
        <f>VLOOKUP(C366,'UT - Retail'!$B:$K,8,FALSE)</f>
        <v>Fixed Income</v>
      </c>
      <c r="F366" s="147" t="str">
        <f>VLOOKUP(C366,'UT - Retail'!$B:$K,9,FALSE)</f>
        <v>Asia Pacific ex-Japan</v>
      </c>
      <c r="G366" s="147" t="str">
        <f>VLOOKUP(C366,'UT - Retail'!$B:$K,10,FALSE)</f>
        <v>General</v>
      </c>
      <c r="H366" s="82" t="str">
        <f>VLOOKUP(C366,'UT - Retail'!$B:$N,13,FALSE)</f>
        <v>No</v>
      </c>
      <c r="I366" s="82" t="str">
        <f>VLOOKUP(C366,'UT - Retail'!$B:$Q,14,FALSE)</f>
        <v>No</v>
      </c>
      <c r="J366" s="147" t="str">
        <f>VLOOKUP(C366,'UT - Retail'!$B:$Q,11,FALSE)</f>
        <v>Yes</v>
      </c>
      <c r="K366" s="130" t="str">
        <f>VLOOKUP(C366,'UT - Retail'!$B:$P,15,FALSE)</f>
        <v>No</v>
      </c>
      <c r="L366" s="82" t="str">
        <f>VLOOKUP(C366,'UT - Retail'!$B:$Q,16,FALSE)</f>
        <v>iFast</v>
      </c>
      <c r="M366" s="173" t="str">
        <f>VLOOKUP(C366,'UT - Retail'!$B:$K,6,FALSE)</f>
        <v>USD</v>
      </c>
      <c r="N366" s="173" t="str">
        <f>IFERROR(IF(MATCH(C366,'Portfolio Construction'!$AL:$AL,0),"Yes","No"),"No")</f>
        <v>No</v>
      </c>
      <c r="O366" s="173" t="str">
        <f>IFERROR(IF(MATCH(C366,'Portfolio Construction'!$AN:$AN,0),"Yes","No"),"No")</f>
        <v>No</v>
      </c>
      <c r="P366" s="173" t="str">
        <f>IFERROR(IF(MATCH(C366,'Portfolio Construction'!$AP:$AP,0),"Yes","No"),"No")</f>
        <v>No</v>
      </c>
      <c r="Q366" s="173" t="str">
        <f>IFERROR(IF(MATCH(C366,'Portfolio Construction'!$AR:$AR,0),"Yes","No"),"No")</f>
        <v>No</v>
      </c>
      <c r="R366" s="173" t="str">
        <f>IFERROR(IF(MATCH(C366,'Portfolio Construction'!$AT:$AT,0),"Yes","No"),"No")</f>
        <v>No</v>
      </c>
      <c r="S366" s="173" t="str">
        <f>IFERROR(IF(MATCH(C366,'Portfolio Construction'!$AV:$AV,0),"Yes","No"),"No")</f>
        <v>No</v>
      </c>
      <c r="T366" s="173" t="str">
        <f>IFERROR(IF(MATCH(C366,'Portfolio Construction'!$AX:$AX,0),"Yes","No"),"No")</f>
        <v>No</v>
      </c>
      <c r="U366" s="173" t="str">
        <f>IFERROR(IF(MATCH(C366,'Portfolio Construction'!$AZ:$AZ,0),"Yes","No"),"No")</f>
        <v>No</v>
      </c>
      <c r="V366" s="173" t="str">
        <f>IFERROR(IF(MATCH(C366,'Portfolio Construction'!$BB:$BB,0),"Yes","No"),"No")</f>
        <v>No</v>
      </c>
      <c r="W366" s="619">
        <f>IF(VLOOKUP($AU366,'FE Source'!$A:$W,3,FALSE)=0,"-",VLOOKUP($AU366,'FE Source'!$A:$W,3,FALSE))</f>
        <v>-4.3899999999999997</v>
      </c>
      <c r="X366" s="618">
        <f>IF(VLOOKUP($AU366,'FE Source'!$A:$W,4,FALSE)=0,"-",VLOOKUP($AU366,'FE Source'!$A:$W,4,FALSE))</f>
        <v>-4.6900000000000004</v>
      </c>
      <c r="Y366" s="618">
        <f>IF(VLOOKUP($AU366,'FE Source'!$A:$W,5,FALSE)=0,"-",VLOOKUP($AU366,'FE Source'!$A:$W,5,FALSE))</f>
        <v>-1.74</v>
      </c>
      <c r="Z366" s="618">
        <f>IF(VLOOKUP($AU366,'FE Source'!$A:$W,6,FALSE)=0,"-",VLOOKUP($AU366,'FE Source'!$A:$W,6,FALSE))</f>
        <v>1.29</v>
      </c>
      <c r="AA366" s="618">
        <f>IF(VLOOKUP($AU366,'FE Source'!$A:$W,7,FALSE)=0,"-",VLOOKUP($AU366,'FE Source'!$A:$W,7,FALSE))</f>
        <v>0.48</v>
      </c>
      <c r="AB366" s="618" t="str">
        <f>IF(VLOOKUP($AU366,'FE Source'!$A:$W,8,FALSE)=0,"-",VLOOKUP($AU366,'FE Source'!$A:$W,8,FALSE))</f>
        <v>-</v>
      </c>
      <c r="AC366" s="623" t="str">
        <f>IF(VLOOKUP($AU366,'FE Source'!$A:$W,9,FALSE)=0,"-",VLOOKUP($AU366,'FE Source'!$A:$W,9,FALSE))</f>
        <v>-</v>
      </c>
      <c r="AD366" s="151">
        <f>IF(VLOOKUP($AU366,'FE Source'!$A:$W,10,FALSE)=0,"-",VLOOKUP($AU366,'FE Source'!$A:$W,10,FALSE))</f>
        <v>0.79</v>
      </c>
      <c r="AE366" s="673">
        <f>IF(VLOOKUP($AU366,'FE Source'!$A:$W,11,FALSE)=0,"-",VLOOKUP($AU366,'FE Source'!$A:$W,11,FALSE))</f>
        <v>5.33</v>
      </c>
      <c r="AF366" s="675" t="str">
        <f>IF(VLOOKUP($AU366,'FE Source'!$A:$W,12,FALSE)=0,"-",VLOOKUP($AU366,'FE Source'!$A:$W,12,FALSE))</f>
        <v>-</v>
      </c>
      <c r="AG366" s="130">
        <f>IF(VLOOKUP($AU366,'FE Source'!$A:$W,14,FALSE)=0,"-",VLOOKUP($AU366,'FE Source'!$A:$W,14,FALSE))</f>
        <v>-9.1199999999999992</v>
      </c>
      <c r="AH366" s="173">
        <f>IF(VLOOKUP($AU366,'FE Source'!$A:$DJ,33,FALSE)=0,"-",VLOOKUP($AU366,'FE Source'!$A:$DJ,33,FALSE))</f>
        <v>118.96</v>
      </c>
      <c r="AI366" s="694">
        <f>IF(VLOOKUP($AU366,'FE Source'!$A:$Y,20,FALSE)=0,"-",VLOOKUP($AU366,'FE Source'!$A:$Y,20,FALSE))</f>
        <v>83.2</v>
      </c>
      <c r="AJ366" s="257" t="str">
        <f>IF(VLOOKUP($AU366,'FE Source'!$A:$DJ,34,FALSE)=0,"-",VLOOKUP($AU366,'FE Source'!$A:$DJ,34,FALSE))</f>
        <v>-</v>
      </c>
      <c r="AK366" s="257">
        <f>IF(VLOOKUP($AU366,'FE Source'!$A:$DJ,35,FALSE)=0,"-",VLOOKUP($AU366,'FE Source'!$A:$DJ,35,FALSE))</f>
        <v>142.46</v>
      </c>
      <c r="AL366" s="695">
        <f>IF(VLOOKUP($AU366,'FE Source'!$A:$Y,19,FALSE)=0,"-",VLOOKUP($AU366,'FE Source'!$A:$Y,19,FALSE))</f>
        <v>70.63</v>
      </c>
      <c r="AM366" s="259" t="str">
        <f>IF(VLOOKUP($AU366,'FE Source'!$A:$DJ,36,FALSE)=0,"-",VLOOKUP($AU366,'FE Source'!$A:$DJ,36,FALSE))</f>
        <v>-</v>
      </c>
      <c r="AN366" s="696">
        <f>IF(VLOOKUP($AU366,'FE Source'!$A:$W,13,FALSE)=0,"-",VLOOKUP($AU366,'FE Source'!$A:$W,13,FALSE))</f>
        <v>858.1</v>
      </c>
      <c r="AO366" s="198">
        <f>IF(J366="no","-",IF(VLOOKUP($AU366,'FE Source'!$A:$W,15,FALSE)=0,"-",VLOOKUP($AU366,'FE Source'!$A:$W,15,FALSE)))</f>
        <v>4.99</v>
      </c>
      <c r="AP366" s="200" t="str">
        <f>IF(AO366="-","-",IF(VLOOKUP($AU366,'FE Source'!$A:$Z,21,FALSE)=0,"-",IF(VLOOKUP($AU366,'FE Source'!$A:$Z,21,FALSE)=2,"Semi-Annual",IF(VLOOKUP($AU366,'FE Source'!$A:$Z,21,FALSE)=4,"Quarterly",IF(VLOOKUP($AU366,'FE Source'!$A:$Z,21,FALSE)=12,"Monthly","Annual")))))</f>
        <v>Monthly</v>
      </c>
      <c r="AQ366" s="170">
        <f t="array" ref="AQ366">IF(VLOOKUP($AU366,'FE Source'!$A:$W,16,FALSE)=0,"-",VLOOKUP($AU366,'FE Source'!$A:$W,16,FALSE))</f>
        <v>0.7</v>
      </c>
      <c r="AR366" s="175" t="str">
        <f>IF(VLOOKUP($AU366,'FE Source'!$A:$W,17,FALSE)=0,"-",VLOOKUP($AU366,'FE Source'!$A:$W,17,FALSE))</f>
        <v>Negative</v>
      </c>
      <c r="AS366" s="170">
        <f>IF(VLOOKUP($AU366,'FE Source'!$AN:$AS,4,FALSE)="",VLOOKUP($AU366,'FE Source'!$AN:$AS,3,FALSE),VLOOKUP($AU366,'FE Source'!$AN:$AS,4,FALSE))</f>
        <v>8.5399999999999991</v>
      </c>
      <c r="AT366" s="181">
        <f>IF(VLOOKUP($AU366,'FE Source'!$AN:$AS,5,FALSE)=0,"-",VLOOKUP($AU366,'FE Source'!$AN:$AS,5,FALSE))</f>
        <v>45783</v>
      </c>
      <c r="AU366" s="163" t="s">
        <v>7337</v>
      </c>
      <c r="BE366" s="219" t="str">
        <f>IF(VLOOKUP($AU366,'FE Source'!$A:$AK,22,FALSE)=0,"-",VLOOKUP($AU366,'FE Source'!$A:$AK,22,FALSE))</f>
        <v>-</v>
      </c>
      <c r="BF366" s="219" t="str">
        <f>IF(VLOOKUP($AU366,'FE Source'!$A:$AK,23,FALSE)=0,"-",VLOOKUP($AU366,'FE Source'!$A:$AK,23,FALSE))</f>
        <v>-</v>
      </c>
      <c r="BG366" s="219" t="str">
        <f>IF(VLOOKUP($AU366,'FE Source'!$A:$AK,24,FALSE)=0,"-",VLOOKUP($AU366,'FE Source'!$A:$AK,24,FALSE))</f>
        <v>-</v>
      </c>
      <c r="BH366" s="219" t="str">
        <f>IF(VLOOKUP($AU366,'FE Source'!$A:$AK,25,FALSE)=0,"-",VLOOKUP($AU366,'FE Source'!$A:$AK,25,FALSE))</f>
        <v>-</v>
      </c>
      <c r="BI366" s="219" t="str">
        <f>IF(VLOOKUP($AU366,'FE Source'!$A:$AK,26,FALSE)=0,"-",VLOOKUP($AU366,'FE Source'!$A:$AK,26,FALSE))</f>
        <v>-</v>
      </c>
      <c r="BJ366" s="219" t="str">
        <f>IF(VLOOKUP($AU366,'FE Source'!$A:$AK,27,FALSE)=0,"-",VLOOKUP($AU366,'FE Source'!$A:$AK,27,FALSE))</f>
        <v>-</v>
      </c>
      <c r="BK366" s="219" t="str">
        <f>IF(VLOOKUP($AU366,'FE Source'!$A:$AK,28,FALSE)=0,"-",VLOOKUP($AU366,'FE Source'!$A:$AK,28,FALSE))</f>
        <v>-</v>
      </c>
      <c r="BL366" s="219">
        <f>IF(VLOOKUP($AU366,'FE Source'!$A:$AK,29,FALSE)=0,"-",VLOOKUP($AU366,'FE Source'!$A:$AK,29,FALSE))</f>
        <v>-10.9</v>
      </c>
      <c r="BM366" s="219">
        <f>IF(VLOOKUP($AU366,'FE Source'!$A:$AK,30,FALSE)=0,"-",VLOOKUP($AU366,'FE Source'!$A:$AK,30,FALSE))</f>
        <v>6.71</v>
      </c>
      <c r="BN366" t="str">
        <f>IF(VLOOKUP($AU366,'FE Source'!$A:$AK,31,FALSE)="No Specified Index","-",IF(VLOOKUP($AU366,'FE Source'!$A:$AK,31,FALSE)=0,"-",VLOOKUP($AU366,'FE Source'!$A:$AK,31,FALSE)))</f>
        <v>-</v>
      </c>
      <c r="BO366" s="217">
        <f>IF(VLOOKUP($AU366,'FE Source'!$A:$AK,32,FALSE)=0,"-",VLOOKUP($AU366,'FE Source'!$A:$AK,32,FALSE))</f>
        <v>44364</v>
      </c>
      <c r="BP366" s="18" t="str">
        <f>IF(VLOOKUP($AU366,'FE Source'!$AZ:$BC,2,FALSE)=0,"-",VLOOKUP($AU366,'FE Source'!$AZ:$BC,2,FALSE))</f>
        <v>-</v>
      </c>
      <c r="BQ366" s="18" t="str">
        <f>IF(VLOOKUP($AU366,'FE Source'!$AZ:$BC,3,FALSE)=0,"-",VLOOKUP($AU366,'FE Source'!$AZ:$BC,3,FALSE))</f>
        <v>-</v>
      </c>
      <c r="BR366" s="18" t="str">
        <f>IF(VLOOKUP($AU366,'FE Source'!$AZ:$BC,4,FALSE)=0,"-",VLOOKUP($AU366,'FE Source'!$AZ:$BC,4,FALSE))</f>
        <v>-</v>
      </c>
    </row>
    <row r="367" spans="2:70" ht="15" customHeight="1">
      <c r="B367" s="159" t="str">
        <f>INDEX('UT - Retail'!$A$7:$A$1409,MATCH(AU367,'UT - Retail'!$U$7:$U$1409,0),1)</f>
        <v>Eastspring Investments</v>
      </c>
      <c r="C367" s="710" t="str">
        <f>INDEX('UT - Retail'!$B$7:$B$1409,MATCH(AU367,'UT - Retail'!$U$7:$U$1409,0),1)</f>
        <v>Eastspring Investments - Asia Select Bond AS SGD-H</v>
      </c>
      <c r="D367" s="711"/>
      <c r="E367" s="147" t="str">
        <f>VLOOKUP(C367,'UT - Retail'!$B:$K,8,FALSE)</f>
        <v>Fixed Income</v>
      </c>
      <c r="F367" s="147" t="str">
        <f>VLOOKUP(C367,'UT - Retail'!$B:$K,9,FALSE)</f>
        <v>Asia Pacific ex-Japan</v>
      </c>
      <c r="G367" s="147" t="str">
        <f>VLOOKUP(C367,'UT - Retail'!$B:$K,10,FALSE)</f>
        <v>General</v>
      </c>
      <c r="H367" s="82" t="str">
        <f>VLOOKUP(C367,'UT - Retail'!$B:$N,13,FALSE)</f>
        <v>No</v>
      </c>
      <c r="I367" s="82" t="str">
        <f>VLOOKUP(C367,'UT - Retail'!$B:$Q,14,FALSE)</f>
        <v>No</v>
      </c>
      <c r="J367" s="147" t="str">
        <f>VLOOKUP(C367,'UT - Retail'!$B:$Q,11,FALSE)</f>
        <v>No</v>
      </c>
      <c r="K367" s="130" t="str">
        <f>VLOOKUP(C367,'UT - Retail'!$B:$P,15,FALSE)</f>
        <v>Yes</v>
      </c>
      <c r="L367" s="82" t="str">
        <f>VLOOKUP(C367,'UT - Retail'!$B:$Q,16,FALSE)</f>
        <v>Both</v>
      </c>
      <c r="M367" s="173" t="str">
        <f>VLOOKUP(C367,'UT - Retail'!$B:$K,6,FALSE)</f>
        <v>SGD</v>
      </c>
      <c r="N367" s="173" t="str">
        <f>IFERROR(IF(MATCH(C367,'Portfolio Construction'!$AL:$AL,0),"Yes","No"),"No")</f>
        <v>No</v>
      </c>
      <c r="O367" s="173" t="str">
        <f>IFERROR(IF(MATCH(C367,'Portfolio Construction'!$AN:$AN,0),"Yes","No"),"No")</f>
        <v>No</v>
      </c>
      <c r="P367" s="173" t="str">
        <f>IFERROR(IF(MATCH(C367,'Portfolio Construction'!$AP:$AP,0),"Yes","No"),"No")</f>
        <v>No</v>
      </c>
      <c r="Q367" s="173" t="str">
        <f>IFERROR(IF(MATCH(C367,'Portfolio Construction'!$AR:$AR,0),"Yes","No"),"No")</f>
        <v>No</v>
      </c>
      <c r="R367" s="173" t="str">
        <f>IFERROR(IF(MATCH(C367,'Portfolio Construction'!$AT:$AT,0),"Yes","No"),"No")</f>
        <v>No</v>
      </c>
      <c r="S367" s="173" t="str">
        <f>IFERROR(IF(MATCH(C367,'Portfolio Construction'!$AV:$AV,0),"Yes","No"),"No")</f>
        <v>No</v>
      </c>
      <c r="T367" s="173" t="str">
        <f>IFERROR(IF(MATCH(C367,'Portfolio Construction'!$AX:$AX,0),"Yes","No"),"No")</f>
        <v>No</v>
      </c>
      <c r="U367" s="173" t="str">
        <f>IFERROR(IF(MATCH(C367,'Portfolio Construction'!$AZ:$AZ,0),"Yes","No"),"No")</f>
        <v>No</v>
      </c>
      <c r="V367" s="173" t="str">
        <f>IFERROR(IF(MATCH(C367,'Portfolio Construction'!$BB:$BB,0),"Yes","No"),"No")</f>
        <v>No</v>
      </c>
      <c r="W367" s="619">
        <f>IF(VLOOKUP($AU367,'FE Source'!$A:$W,3,FALSE)=0,"-",VLOOKUP($AU367,'FE Source'!$A:$W,3,FALSE))</f>
        <v>0.51</v>
      </c>
      <c r="X367" s="618">
        <f>IF(VLOOKUP($AU367,'FE Source'!$A:$W,4,FALSE)=0,"-",VLOOKUP($AU367,'FE Source'!$A:$W,4,FALSE))</f>
        <v>-0.93</v>
      </c>
      <c r="Y367" s="618">
        <f>IF(VLOOKUP($AU367,'FE Source'!$A:$W,5,FALSE)=0,"-",VLOOKUP($AU367,'FE Source'!$A:$W,5,FALSE))</f>
        <v>0.7</v>
      </c>
      <c r="Z367" s="618">
        <f>IF(VLOOKUP($AU367,'FE Source'!$A:$W,6,FALSE)=0,"-",VLOOKUP($AU367,'FE Source'!$A:$W,6,FALSE))</f>
        <v>4.0599999999999996</v>
      </c>
      <c r="AA367" s="618">
        <f>IF(VLOOKUP($AU367,'FE Source'!$A:$W,7,FALSE)=0,"-",VLOOKUP($AU367,'FE Source'!$A:$W,7,FALSE))</f>
        <v>1.19</v>
      </c>
      <c r="AB367" s="618" t="str">
        <f>IF(VLOOKUP($AU367,'FE Source'!$A:$W,8,FALSE)=0,"-",VLOOKUP($AU367,'FE Source'!$A:$W,8,FALSE))</f>
        <v>-</v>
      </c>
      <c r="AC367" s="623" t="str">
        <f>IF(VLOOKUP($AU367,'FE Source'!$A:$W,9,FALSE)=0,"-",VLOOKUP($AU367,'FE Source'!$A:$W,9,FALSE))</f>
        <v>-</v>
      </c>
      <c r="AD367" s="147">
        <f>IF(VLOOKUP($AU367,'FE Source'!$A:$W,10,FALSE)=0,"-",VLOOKUP($AU367,'FE Source'!$A:$W,10,FALSE))</f>
        <v>0.71</v>
      </c>
      <c r="AE367" s="82">
        <f>IF(VLOOKUP($AU367,'FE Source'!$A:$W,11,FALSE)=0,"-",VLOOKUP($AU367,'FE Source'!$A:$W,11,FALSE))</f>
        <v>4.72</v>
      </c>
      <c r="AF367" s="130" t="str">
        <f>IF(VLOOKUP($AU367,'FE Source'!$A:$W,12,FALSE)=0,"-",VLOOKUP($AU367,'FE Source'!$A:$W,12,FALSE))</f>
        <v>-</v>
      </c>
      <c r="AG367" s="130">
        <f>IF(VLOOKUP($AU367,'FE Source'!$A:$W,14,FALSE)=0,"-",VLOOKUP($AU367,'FE Source'!$A:$W,14,FALSE))</f>
        <v>-9.11</v>
      </c>
      <c r="AH367" s="173">
        <f>IF(VLOOKUP($AU367,'FE Source'!$A:$DJ,33,FALSE)=0,"-",VLOOKUP($AU367,'FE Source'!$A:$DJ,33,FALSE))</f>
        <v>38.450000000000003</v>
      </c>
      <c r="AI367" s="203">
        <f>IF(VLOOKUP($AU367,'FE Source'!$A:$Y,20,FALSE)=0,"-",VLOOKUP($AU367,'FE Source'!$A:$Y,20,FALSE))</f>
        <v>80.75</v>
      </c>
      <c r="AJ367" s="257" t="str">
        <f>IF(VLOOKUP($AU367,'FE Source'!$A:$DJ,34,FALSE)=0,"-",VLOOKUP($AU367,'FE Source'!$A:$DJ,34,FALSE))</f>
        <v>-</v>
      </c>
      <c r="AK367" s="257">
        <f>IF(VLOOKUP($AU367,'FE Source'!$A:$DJ,35,FALSE)=0,"-",VLOOKUP($AU367,'FE Source'!$A:$DJ,35,FALSE))</f>
        <v>-71.41</v>
      </c>
      <c r="AL367" s="326">
        <f>IF(VLOOKUP($AU367,'FE Source'!$A:$Y,19,FALSE)=0,"-",VLOOKUP($AU367,'FE Source'!$A:$Y,19,FALSE))</f>
        <v>64.7</v>
      </c>
      <c r="AM367" s="259" t="str">
        <f>IF(VLOOKUP($AU367,'FE Source'!$A:$DJ,36,FALSE)=0,"-",VLOOKUP($AU367,'FE Source'!$A:$DJ,36,FALSE))</f>
        <v>-</v>
      </c>
      <c r="AN367" s="165">
        <f>IF(VLOOKUP($AU367,'FE Source'!$A:$W,13,FALSE)=0,"-",VLOOKUP($AU367,'FE Source'!$A:$W,13,FALSE))</f>
        <v>858.1</v>
      </c>
      <c r="AO367" s="198" t="str">
        <f>IF(J367="no","-",IF(VLOOKUP($AU367,'FE Source'!$A:$W,15,FALSE)=0,"-",VLOOKUP($AU367,'FE Source'!$A:$W,15,FALSE)))</f>
        <v>-</v>
      </c>
      <c r="AP367" s="201" t="str">
        <f>IF(AO367="-","-",IF(VLOOKUP($AU367,'FE Source'!$A:$Z,21,FALSE)=0,"-",IF(VLOOKUP($AU367,'FE Source'!$A:$Z,21,FALSE)=2,"Semi-Annual",IF(VLOOKUP($AU367,'FE Source'!$A:$Z,21,FALSE)=4,"Quarterly",IF(VLOOKUP($AU367,'FE Source'!$A:$Z,21,FALSE)=12,"Monthly","Annual")))))</f>
        <v>-</v>
      </c>
      <c r="AQ367" s="170">
        <f t="array" ref="AQ367">IF(VLOOKUP($AU367,'FE Source'!$A:$W,16,FALSE)=0,"-",VLOOKUP($AU367,'FE Source'!$A:$W,16,FALSE))</f>
        <v>0.77</v>
      </c>
      <c r="AR367" s="166" t="str">
        <f>IF(VLOOKUP($AU367,'FE Source'!$A:$W,17,FALSE)=0,"-",VLOOKUP($AU367,'FE Source'!$A:$W,17,FALSE))</f>
        <v>-</v>
      </c>
      <c r="AS367" s="170">
        <f>IF(VLOOKUP($AU367,'FE Source'!$AN:$AS,4,FALSE)="",VLOOKUP($AU367,'FE Source'!$AN:$AS,3,FALSE),VLOOKUP($AU367,'FE Source'!$AN:$AS,4,FALSE))</f>
        <v>9.73</v>
      </c>
      <c r="AT367" s="181">
        <f>IF(VLOOKUP($AU367,'FE Source'!$AN:$AS,5,FALSE)=0,"-",VLOOKUP($AU367,'FE Source'!$AN:$AS,5,FALSE))</f>
        <v>45783</v>
      </c>
      <c r="AU367" s="163" t="s">
        <v>7338</v>
      </c>
      <c r="BE367" s="219" t="str">
        <f>IF(VLOOKUP($AU367,'FE Source'!$A:$AK,22,FALSE)=0,"-",VLOOKUP($AU367,'FE Source'!$A:$AK,22,FALSE))</f>
        <v>-</v>
      </c>
      <c r="BF367" s="219" t="str">
        <f>IF(VLOOKUP($AU367,'FE Source'!$A:$AK,23,FALSE)=0,"-",VLOOKUP($AU367,'FE Source'!$A:$AK,23,FALSE))</f>
        <v>-</v>
      </c>
      <c r="BG367" s="219" t="str">
        <f>IF(VLOOKUP($AU367,'FE Source'!$A:$AK,24,FALSE)=0,"-",VLOOKUP($AU367,'FE Source'!$A:$AK,24,FALSE))</f>
        <v>-</v>
      </c>
      <c r="BH367" s="219" t="str">
        <f>IF(VLOOKUP($AU367,'FE Source'!$A:$AK,25,FALSE)=0,"-",VLOOKUP($AU367,'FE Source'!$A:$AK,25,FALSE))</f>
        <v>-</v>
      </c>
      <c r="BI367" s="219" t="str">
        <f>IF(VLOOKUP($AU367,'FE Source'!$A:$AK,26,FALSE)=0,"-",VLOOKUP($AU367,'FE Source'!$A:$AK,26,FALSE))</f>
        <v>-</v>
      </c>
      <c r="BJ367" s="219" t="str">
        <f>IF(VLOOKUP($AU367,'FE Source'!$A:$AK,27,FALSE)=0,"-",VLOOKUP($AU367,'FE Source'!$A:$AK,27,FALSE))</f>
        <v>-</v>
      </c>
      <c r="BK367" s="219" t="str">
        <f>IF(VLOOKUP($AU367,'FE Source'!$A:$AK,28,FALSE)=0,"-",VLOOKUP($AU367,'FE Source'!$A:$AK,28,FALSE))</f>
        <v>-</v>
      </c>
      <c r="BL367" s="219">
        <f>IF(VLOOKUP($AU367,'FE Source'!$A:$AK,29,FALSE)=0,"-",VLOOKUP($AU367,'FE Source'!$A:$AK,29,FALSE))</f>
        <v>-10.86</v>
      </c>
      <c r="BM367" s="219">
        <f>IF(VLOOKUP($AU367,'FE Source'!$A:$AK,30,FALSE)=0,"-",VLOOKUP($AU367,'FE Source'!$A:$AK,30,FALSE))</f>
        <v>6.45</v>
      </c>
      <c r="BN367" t="str">
        <f>IF(VLOOKUP($AU367,'FE Source'!$A:$AK,31,FALSE)="No Specified Index","-",IF(VLOOKUP($AU367,'FE Source'!$A:$AK,31,FALSE)=0,"-",VLOOKUP($AU367,'FE Source'!$A:$AK,31,FALSE)))</f>
        <v>-</v>
      </c>
      <c r="BO367" s="217">
        <f>IF(VLOOKUP($AU367,'FE Source'!$A:$AK,32,FALSE)=0,"-",VLOOKUP($AU367,'FE Source'!$A:$AK,32,FALSE))</f>
        <v>44364</v>
      </c>
      <c r="BP367" s="18" t="str">
        <f>IF(VLOOKUP($AU367,'FE Source'!$AZ:$BC,2,FALSE)=0,"-",VLOOKUP($AU367,'FE Source'!$AZ:$BC,2,FALSE))</f>
        <v>-</v>
      </c>
      <c r="BQ367" s="18" t="str">
        <f>IF(VLOOKUP($AU367,'FE Source'!$AZ:$BC,3,FALSE)=0,"-",VLOOKUP($AU367,'FE Source'!$AZ:$BC,3,FALSE))</f>
        <v>-</v>
      </c>
      <c r="BR367" s="18" t="str">
        <f>IF(VLOOKUP($AU367,'FE Source'!$AZ:$BC,4,FALSE)=0,"-",VLOOKUP($AU367,'FE Source'!$AZ:$BC,4,FALSE))</f>
        <v>-</v>
      </c>
    </row>
    <row r="368" spans="2:70" ht="15" customHeight="1">
      <c r="B368" s="159" t="str">
        <f>INDEX('UT - Retail'!$A$7:$A$1409,MATCH(AU368,'UT - Retail'!$U$7:$U$1409,0),1)</f>
        <v>Eastspring Investments</v>
      </c>
      <c r="C368" s="710" t="str">
        <f>INDEX('UT - Retail'!$B$7:$B$1409,MATCH(AU368,'UT - Retail'!$U$7:$U$1409,0),1)</f>
        <v>Eastspring Investments - Asia Select Bond ASDM SGD-H</v>
      </c>
      <c r="D368" s="711"/>
      <c r="E368" s="147" t="str">
        <f>VLOOKUP(C368,'UT - Retail'!$B:$K,8,FALSE)</f>
        <v>Fixed Income</v>
      </c>
      <c r="F368" s="147" t="str">
        <f>VLOOKUP(C368,'UT - Retail'!$B:$K,9,FALSE)</f>
        <v>Asia Pacific ex-Japan</v>
      </c>
      <c r="G368" s="147" t="str">
        <f>VLOOKUP(C368,'UT - Retail'!$B:$K,10,FALSE)</f>
        <v>General</v>
      </c>
      <c r="H368" s="82" t="str">
        <f>VLOOKUP(C368,'UT - Retail'!$B:$N,13,FALSE)</f>
        <v>No</v>
      </c>
      <c r="I368" s="82" t="str">
        <f>VLOOKUP(C368,'UT - Retail'!$B:$Q,14,FALSE)</f>
        <v>No</v>
      </c>
      <c r="J368" s="147" t="str">
        <f>VLOOKUP(C368,'UT - Retail'!$B:$Q,11,FALSE)</f>
        <v>Yes</v>
      </c>
      <c r="K368" s="130" t="str">
        <f>VLOOKUP(C368,'UT - Retail'!$B:$P,15,FALSE)</f>
        <v>No</v>
      </c>
      <c r="L368" s="82" t="str">
        <f>VLOOKUP(C368,'UT - Retail'!$B:$Q,16,FALSE)</f>
        <v>Both</v>
      </c>
      <c r="M368" s="173" t="str">
        <f>VLOOKUP(C368,'UT - Retail'!$B:$K,6,FALSE)</f>
        <v>SGD</v>
      </c>
      <c r="N368" s="173" t="str">
        <f>IFERROR(IF(MATCH(C368,'Portfolio Construction'!$AL:$AL,0),"Yes","No"),"No")</f>
        <v>No</v>
      </c>
      <c r="O368" s="173" t="str">
        <f>IFERROR(IF(MATCH(C368,'Portfolio Construction'!$AN:$AN,0),"Yes","No"),"No")</f>
        <v>No</v>
      </c>
      <c r="P368" s="173" t="str">
        <f>IFERROR(IF(MATCH(C368,'Portfolio Construction'!$AP:$AP,0),"Yes","No"),"No")</f>
        <v>No</v>
      </c>
      <c r="Q368" s="173" t="str">
        <f>IFERROR(IF(MATCH(C368,'Portfolio Construction'!$AR:$AR,0),"Yes","No"),"No")</f>
        <v>No</v>
      </c>
      <c r="R368" s="173" t="str">
        <f>IFERROR(IF(MATCH(C368,'Portfolio Construction'!$AT:$AT,0),"Yes","No"),"No")</f>
        <v>No</v>
      </c>
      <c r="S368" s="173" t="str">
        <f>IFERROR(IF(MATCH(C368,'Portfolio Construction'!$AV:$AV,0),"Yes","No"),"No")</f>
        <v>No</v>
      </c>
      <c r="T368" s="173" t="str">
        <f>IFERROR(IF(MATCH(C368,'Portfolio Construction'!$AX:$AX,0),"Yes","No"),"No")</f>
        <v>No</v>
      </c>
      <c r="U368" s="173" t="str">
        <f>IFERROR(IF(MATCH(C368,'Portfolio Construction'!$AZ:$AZ,0),"Yes","No"),"No")</f>
        <v>No</v>
      </c>
      <c r="V368" s="173" t="str">
        <f>IFERROR(IF(MATCH(C368,'Portfolio Construction'!$BB:$BB,0),"Yes","No"),"No")</f>
        <v>No</v>
      </c>
      <c r="W368" s="619">
        <f>IF(VLOOKUP($AU368,'FE Source'!$A:$W,3,FALSE)=0,"-",VLOOKUP($AU368,'FE Source'!$A:$W,3,FALSE))</f>
        <v>0.49</v>
      </c>
      <c r="X368" s="618">
        <f>IF(VLOOKUP($AU368,'FE Source'!$A:$W,4,FALSE)=0,"-",VLOOKUP($AU368,'FE Source'!$A:$W,4,FALSE))</f>
        <v>-0.93</v>
      </c>
      <c r="Y368" s="618">
        <f>IF(VLOOKUP($AU368,'FE Source'!$A:$W,5,FALSE)=0,"-",VLOOKUP($AU368,'FE Source'!$A:$W,5,FALSE))</f>
        <v>0.7</v>
      </c>
      <c r="Z368" s="618">
        <f>IF(VLOOKUP($AU368,'FE Source'!$A:$W,6,FALSE)=0,"-",VLOOKUP($AU368,'FE Source'!$A:$W,6,FALSE))</f>
        <v>4.05</v>
      </c>
      <c r="AA368" s="618">
        <f>IF(VLOOKUP($AU368,'FE Source'!$A:$W,7,FALSE)=0,"-",VLOOKUP($AU368,'FE Source'!$A:$W,7,FALSE))</f>
        <v>1.21</v>
      </c>
      <c r="AB368" s="618" t="str">
        <f>IF(VLOOKUP($AU368,'FE Source'!$A:$W,8,FALSE)=0,"-",VLOOKUP($AU368,'FE Source'!$A:$W,8,FALSE))</f>
        <v>-</v>
      </c>
      <c r="AC368" s="623" t="str">
        <f>IF(VLOOKUP($AU368,'FE Source'!$A:$W,9,FALSE)=0,"-",VLOOKUP($AU368,'FE Source'!$A:$W,9,FALSE))</f>
        <v>-</v>
      </c>
      <c r="AD368" s="147">
        <f>IF(VLOOKUP($AU368,'FE Source'!$A:$W,10,FALSE)=0,"-",VLOOKUP($AU368,'FE Source'!$A:$W,10,FALSE))</f>
        <v>0.71</v>
      </c>
      <c r="AE368" s="82">
        <f>IF(VLOOKUP($AU368,'FE Source'!$A:$W,11,FALSE)=0,"-",VLOOKUP($AU368,'FE Source'!$A:$W,11,FALSE))</f>
        <v>4.71</v>
      </c>
      <c r="AF368" s="130" t="str">
        <f>IF(VLOOKUP($AU368,'FE Source'!$A:$W,12,FALSE)=0,"-",VLOOKUP($AU368,'FE Source'!$A:$W,12,FALSE))</f>
        <v>-</v>
      </c>
      <c r="AG368" s="130">
        <f>IF(VLOOKUP($AU368,'FE Source'!$A:$W,14,FALSE)=0,"-",VLOOKUP($AU368,'FE Source'!$A:$W,14,FALSE))</f>
        <v>-9.11</v>
      </c>
      <c r="AH368" s="173">
        <f>IF(VLOOKUP($AU368,'FE Source'!$A:$DJ,33,FALSE)=0,"-",VLOOKUP($AU368,'FE Source'!$A:$DJ,33,FALSE))</f>
        <v>38.520000000000003</v>
      </c>
      <c r="AI368" s="203">
        <f>IF(VLOOKUP($AU368,'FE Source'!$A:$Y,20,FALSE)=0,"-",VLOOKUP($AU368,'FE Source'!$A:$Y,20,FALSE))</f>
        <v>80.95</v>
      </c>
      <c r="AJ368" s="257" t="str">
        <f>IF(VLOOKUP($AU368,'FE Source'!$A:$DJ,34,FALSE)=0,"-",VLOOKUP($AU368,'FE Source'!$A:$DJ,34,FALSE))</f>
        <v>-</v>
      </c>
      <c r="AK368" s="257">
        <f>IF(VLOOKUP($AU368,'FE Source'!$A:$DJ,35,FALSE)=0,"-",VLOOKUP($AU368,'FE Source'!$A:$DJ,35,FALSE))</f>
        <v>-70.69</v>
      </c>
      <c r="AL368" s="326">
        <f>IF(VLOOKUP($AU368,'FE Source'!$A:$Y,19,FALSE)=0,"-",VLOOKUP($AU368,'FE Source'!$A:$Y,19,FALSE))</f>
        <v>64.66</v>
      </c>
      <c r="AM368" s="259" t="str">
        <f>IF(VLOOKUP($AU368,'FE Source'!$A:$DJ,36,FALSE)=0,"-",VLOOKUP($AU368,'FE Source'!$A:$DJ,36,FALSE))</f>
        <v>-</v>
      </c>
      <c r="AN368" s="165">
        <f>IF(VLOOKUP($AU368,'FE Source'!$A:$W,13,FALSE)=0,"-",VLOOKUP($AU368,'FE Source'!$A:$W,13,FALSE))</f>
        <v>858.1</v>
      </c>
      <c r="AO368" s="198">
        <f>IF(J368="no","-",IF(VLOOKUP($AU368,'FE Source'!$A:$W,15,FALSE)=0,"-",VLOOKUP($AU368,'FE Source'!$A:$W,15,FALSE)))</f>
        <v>5.03</v>
      </c>
      <c r="AP368" s="201" t="str">
        <f>IF(AO368="-","-",IF(VLOOKUP($AU368,'FE Source'!$A:$Z,21,FALSE)=0,"-",IF(VLOOKUP($AU368,'FE Source'!$A:$Z,21,FALSE)=2,"Semi-Annual",IF(VLOOKUP($AU368,'FE Source'!$A:$Z,21,FALSE)=4,"Quarterly",IF(VLOOKUP($AU368,'FE Source'!$A:$Z,21,FALSE)=12,"Monthly","Annual")))))</f>
        <v>Monthly</v>
      </c>
      <c r="AQ368" s="170">
        <f t="array" ref="AQ368">IF(VLOOKUP($AU368,'FE Source'!$A:$W,16,FALSE)=0,"-",VLOOKUP($AU368,'FE Source'!$A:$W,16,FALSE))</f>
        <v>0.77</v>
      </c>
      <c r="AR368" s="166" t="str">
        <f>IF(VLOOKUP($AU368,'FE Source'!$A:$W,17,FALSE)=0,"-",VLOOKUP($AU368,'FE Source'!$A:$W,17,FALSE))</f>
        <v>-</v>
      </c>
      <c r="AS368" s="170">
        <f>IF(VLOOKUP($AU368,'FE Source'!$AN:$AS,4,FALSE)="",VLOOKUP($AU368,'FE Source'!$AN:$AS,3,FALSE),VLOOKUP($AU368,'FE Source'!$AN:$AS,4,FALSE))</f>
        <v>8.1199999999999992</v>
      </c>
      <c r="AT368" s="181">
        <f>IF(VLOOKUP($AU368,'FE Source'!$AN:$AS,5,FALSE)=0,"-",VLOOKUP($AU368,'FE Source'!$AN:$AS,5,FALSE))</f>
        <v>45783</v>
      </c>
      <c r="AU368" s="163" t="s">
        <v>7339</v>
      </c>
      <c r="BE368" s="219" t="str">
        <f>IF(VLOOKUP($AU368,'FE Source'!$A:$AK,22,FALSE)=0,"-",VLOOKUP($AU368,'FE Source'!$A:$AK,22,FALSE))</f>
        <v>-</v>
      </c>
      <c r="BF368" s="219" t="str">
        <f>IF(VLOOKUP($AU368,'FE Source'!$A:$AK,23,FALSE)=0,"-",VLOOKUP($AU368,'FE Source'!$A:$AK,23,FALSE))</f>
        <v>-</v>
      </c>
      <c r="BG368" s="219" t="str">
        <f>IF(VLOOKUP($AU368,'FE Source'!$A:$AK,24,FALSE)=0,"-",VLOOKUP($AU368,'FE Source'!$A:$AK,24,FALSE))</f>
        <v>-</v>
      </c>
      <c r="BH368" s="219" t="str">
        <f>IF(VLOOKUP($AU368,'FE Source'!$A:$AK,25,FALSE)=0,"-",VLOOKUP($AU368,'FE Source'!$A:$AK,25,FALSE))</f>
        <v>-</v>
      </c>
      <c r="BI368" s="219" t="str">
        <f>IF(VLOOKUP($AU368,'FE Source'!$A:$AK,26,FALSE)=0,"-",VLOOKUP($AU368,'FE Source'!$A:$AK,26,FALSE))</f>
        <v>-</v>
      </c>
      <c r="BJ368" s="219" t="str">
        <f>IF(VLOOKUP($AU368,'FE Source'!$A:$AK,27,FALSE)=0,"-",VLOOKUP($AU368,'FE Source'!$A:$AK,27,FALSE))</f>
        <v>-</v>
      </c>
      <c r="BK368" s="219" t="str">
        <f>IF(VLOOKUP($AU368,'FE Source'!$A:$AK,28,FALSE)=0,"-",VLOOKUP($AU368,'FE Source'!$A:$AK,28,FALSE))</f>
        <v>-</v>
      </c>
      <c r="BL368" s="219">
        <f>IF(VLOOKUP($AU368,'FE Source'!$A:$AK,29,FALSE)=0,"-",VLOOKUP($AU368,'FE Source'!$A:$AK,29,FALSE))</f>
        <v>-10.88</v>
      </c>
      <c r="BM368" s="219">
        <f>IF(VLOOKUP($AU368,'FE Source'!$A:$AK,30,FALSE)=0,"-",VLOOKUP($AU368,'FE Source'!$A:$AK,30,FALSE))</f>
        <v>6.45</v>
      </c>
      <c r="BN368" t="str">
        <f>IF(VLOOKUP($AU368,'FE Source'!$A:$AK,31,FALSE)="No Specified Index","-",IF(VLOOKUP($AU368,'FE Source'!$A:$AK,31,FALSE)=0,"-",VLOOKUP($AU368,'FE Source'!$A:$AK,31,FALSE)))</f>
        <v>-</v>
      </c>
      <c r="BO368" s="217">
        <f>IF(VLOOKUP($AU368,'FE Source'!$A:$AK,32,FALSE)=0,"-",VLOOKUP($AU368,'FE Source'!$A:$AK,32,FALSE))</f>
        <v>44364</v>
      </c>
      <c r="BP368" s="18" t="str">
        <f>IF(VLOOKUP($AU368,'FE Source'!$AZ:$BC,2,FALSE)=0,"-",VLOOKUP($AU368,'FE Source'!$AZ:$BC,2,FALSE))</f>
        <v>-</v>
      </c>
      <c r="BQ368" s="18" t="str">
        <f>IF(VLOOKUP($AU368,'FE Source'!$AZ:$BC,3,FALSE)=0,"-",VLOOKUP($AU368,'FE Source'!$AZ:$BC,3,FALSE))</f>
        <v>-</v>
      </c>
      <c r="BR368" s="18" t="str">
        <f>IF(VLOOKUP($AU368,'FE Source'!$AZ:$BC,4,FALSE)=0,"-",VLOOKUP($AU368,'FE Source'!$AZ:$BC,4,FALSE))</f>
        <v>-</v>
      </c>
    </row>
    <row r="369" spans="1:70" ht="15" customHeight="1">
      <c r="A369" s="3"/>
      <c r="B369" s="159" t="str">
        <f>INDEX('UT - Retail'!$A$7:$A$1409,MATCH(AU369,'UT - Retail'!$U$7:$U$1409,0),1)</f>
        <v>Eastspring Investments</v>
      </c>
      <c r="C369" s="710" t="str">
        <f>INDEX('UT - Retail'!$B$7:$B$1409,MATCH(AU369,'UT - Retail'!$U$7:$U$1409,0),1)</f>
        <v>Eastspring Investments - Asian Bond AADM AUD-H</v>
      </c>
      <c r="D369" s="711"/>
      <c r="E369" s="719" t="str">
        <f>VLOOKUP(C369,'UT - Retail'!$B:$K,8,FALSE)</f>
        <v>Fixed Income</v>
      </c>
      <c r="F369" s="147" t="str">
        <f>VLOOKUP(C369,'UT - Retail'!$B:$K,9,FALSE)</f>
        <v>Asia Pacific ex-Japan</v>
      </c>
      <c r="G369" s="147" t="str">
        <f>VLOOKUP(C369,'UT - Retail'!$B:$K,10,FALSE)</f>
        <v>General</v>
      </c>
      <c r="H369" s="82" t="str">
        <f>VLOOKUP(C369,'UT - Retail'!$B:$N,13,FALSE)</f>
        <v>No</v>
      </c>
      <c r="I369" s="82" t="str">
        <f>VLOOKUP(C369,'UT - Retail'!$B:$Q,14,FALSE)</f>
        <v>No</v>
      </c>
      <c r="J369" s="147" t="str">
        <f>VLOOKUP(C369,'UT - Retail'!$B:$Q,11,FALSE)</f>
        <v>Yes</v>
      </c>
      <c r="K369" s="130" t="str">
        <f>VLOOKUP(C369,'UT - Retail'!$B:$P,15,FALSE)</f>
        <v>No</v>
      </c>
      <c r="L369" s="82" t="str">
        <f>VLOOKUP(C369,'UT - Retail'!$B:$Q,16,FALSE)</f>
        <v>iFast</v>
      </c>
      <c r="M369" s="173" t="str">
        <f>VLOOKUP(C369,'UT - Retail'!$B:$K,6,FALSE)</f>
        <v>AUD</v>
      </c>
      <c r="N369" s="173" t="str">
        <f>IFERROR(IF(MATCH(C369,'Portfolio Construction'!$AL:$AL,0),"Yes","No"),"No")</f>
        <v>No</v>
      </c>
      <c r="O369" s="173" t="str">
        <f>IFERROR(IF(MATCH(C369,'Portfolio Construction'!$AN:$AN,0),"Yes","No"),"No")</f>
        <v>No</v>
      </c>
      <c r="P369" s="173" t="str">
        <f>IFERROR(IF(MATCH(C369,'Portfolio Construction'!$AP:$AP,0),"Yes","No"),"No")</f>
        <v>No</v>
      </c>
      <c r="Q369" s="173" t="str">
        <f>IFERROR(IF(MATCH(C369,'Portfolio Construction'!$AR:$AR,0),"Yes","No"),"No")</f>
        <v>No</v>
      </c>
      <c r="R369" s="173" t="str">
        <f>IFERROR(IF(MATCH(C369,'Portfolio Construction'!$AT:$AT,0),"Yes","No"),"No")</f>
        <v>No</v>
      </c>
      <c r="S369" s="173" t="str">
        <f>IFERROR(IF(MATCH(C369,'Portfolio Construction'!$AV:$AV,0),"Yes","No"),"No")</f>
        <v>No</v>
      </c>
      <c r="T369" s="173" t="str">
        <f>IFERROR(IF(MATCH(C369,'Portfolio Construction'!$AX:$AX,0),"Yes","No"),"No")</f>
        <v>No</v>
      </c>
      <c r="U369" s="173" t="str">
        <f>IFERROR(IF(MATCH(C369,'Portfolio Construction'!$AZ:$AZ,0),"Yes","No"),"No")</f>
        <v>No</v>
      </c>
      <c r="V369" s="173" t="str">
        <f>IFERROR(IF(MATCH(C369,'Portfolio Construction'!$BB:$BB,0),"Yes","No"),"No")</f>
        <v>No</v>
      </c>
      <c r="W369" s="619" t="e">
        <f>IF(VLOOKUP($AU369,'FE Source'!$A:$W,3,FALSE)=0,"-",VLOOKUP($AU369,'FE Source'!$A:$W,3,FALSE))</f>
        <v>#N/A</v>
      </c>
      <c r="X369" s="618" t="e">
        <f>IF(VLOOKUP($AU369,'FE Source'!$A:$W,4,FALSE)=0,"-",VLOOKUP($AU369,'FE Source'!$A:$W,4,FALSE))</f>
        <v>#N/A</v>
      </c>
      <c r="Y369" s="618" t="e">
        <f>IF(VLOOKUP($AU369,'FE Source'!$A:$W,5,FALSE)=0,"-",VLOOKUP($AU369,'FE Source'!$A:$W,5,FALSE))</f>
        <v>#N/A</v>
      </c>
      <c r="Z369" s="618" t="e">
        <f>IF(VLOOKUP($AU369,'FE Source'!$A:$W,6,FALSE)=0,"-",VLOOKUP($AU369,'FE Source'!$A:$W,6,FALSE))</f>
        <v>#N/A</v>
      </c>
      <c r="AA369" s="618" t="e">
        <f>IF(VLOOKUP($AU369,'FE Source'!$A:$W,7,FALSE)=0,"-",VLOOKUP($AU369,'FE Source'!$A:$W,7,FALSE))</f>
        <v>#N/A</v>
      </c>
      <c r="AB369" s="618" t="e">
        <f>IF(VLOOKUP($AU369,'FE Source'!$A:$W,8,FALSE)=0,"-",VLOOKUP($AU369,'FE Source'!$A:$W,8,FALSE))</f>
        <v>#N/A</v>
      </c>
      <c r="AC369" s="623" t="e">
        <f>IF(VLOOKUP($AU369,'FE Source'!$A:$W,9,FALSE)=0,"-",VLOOKUP($AU369,'FE Source'!$A:$W,9,FALSE))</f>
        <v>#N/A</v>
      </c>
      <c r="AD369" s="147" t="e">
        <f>IF(VLOOKUP($AU369,'FE Source'!$A:$W,10,FALSE)=0,"-",VLOOKUP($AU369,'FE Source'!$A:$W,10,FALSE))</f>
        <v>#N/A</v>
      </c>
      <c r="AE369" s="82" t="e">
        <f>IF(VLOOKUP($AU369,'FE Source'!$A:$W,11,FALSE)=0,"-",VLOOKUP($AU369,'FE Source'!$A:$W,11,FALSE))</f>
        <v>#N/A</v>
      </c>
      <c r="AF369" s="82" t="e">
        <f>IF(VLOOKUP($AU369,'FE Source'!$A:$W,12,FALSE)=0,"-",VLOOKUP($AU369,'FE Source'!$A:$W,12,FALSE))</f>
        <v>#N/A</v>
      </c>
      <c r="AG369" s="130" t="e">
        <f>IF(VLOOKUP($AU369,'FE Source'!$A:$W,14,FALSE)=0,"-",VLOOKUP($AU369,'FE Source'!$A:$W,14,FALSE))</f>
        <v>#N/A</v>
      </c>
      <c r="AH369" s="173" t="e">
        <f>IF(VLOOKUP($AU369,'FE Source'!$A:$DJ,33,FALSE)=0,"-",VLOOKUP($AU369,'FE Source'!$A:$DJ,33,FALSE))</f>
        <v>#N/A</v>
      </c>
      <c r="AI369" s="203" t="e">
        <f>IF(VLOOKUP($AU369,'FE Source'!$A:$Y,20,FALSE)=0,"-",VLOOKUP($AU369,'FE Source'!$A:$Y,20,FALSE))</f>
        <v>#N/A</v>
      </c>
      <c r="AJ369" s="257" t="e">
        <f>IF(VLOOKUP($AU369,'FE Source'!$A:$DJ,34,FALSE)=0,"-",VLOOKUP($AU369,'FE Source'!$A:$DJ,34,FALSE))</f>
        <v>#N/A</v>
      </c>
      <c r="AK369" s="257" t="e">
        <f>IF(VLOOKUP($AU369,'FE Source'!$A:$DJ,35,FALSE)=0,"-",VLOOKUP($AU369,'FE Source'!$A:$DJ,35,FALSE))</f>
        <v>#N/A</v>
      </c>
      <c r="AL369" s="326" t="e">
        <f>IF(VLOOKUP($AU369,'FE Source'!$A:$Y,19,FALSE)=0,"-",VLOOKUP($AU369,'FE Source'!$A:$Y,19,FALSE))</f>
        <v>#N/A</v>
      </c>
      <c r="AM369" s="259" t="e">
        <f>IF(VLOOKUP($AU369,'FE Source'!$A:$DJ,36,FALSE)=0,"-",VLOOKUP($AU369,'FE Source'!$A:$DJ,36,FALSE))</f>
        <v>#N/A</v>
      </c>
      <c r="AN369" s="165" t="e">
        <f>IF(VLOOKUP($AU369,'FE Source'!$A:$W,13,FALSE)=0,"-",VLOOKUP($AU369,'FE Source'!$A:$W,13,FALSE))</f>
        <v>#N/A</v>
      </c>
      <c r="AO369" s="198" t="e">
        <f>IF(J369="no","-",IF(VLOOKUP($AU369,'FE Source'!$A:$W,15,FALSE)=0,"-",VLOOKUP($AU369,'FE Source'!$A:$W,15,FALSE)))</f>
        <v>#N/A</v>
      </c>
      <c r="AP369" s="201" t="e">
        <f>IF(AO369="-","-",IF(VLOOKUP($AU369,'FE Source'!$A:$Z,21,FALSE)=0,"-",IF(VLOOKUP($AU369,'FE Source'!$A:$Z,21,FALSE)=2,"Semi-Annual",IF(VLOOKUP($AU369,'FE Source'!$A:$Z,21,FALSE)=4,"Quarterly",IF(VLOOKUP($AU369,'FE Source'!$A:$Z,21,FALSE)=12,"Monthly","Annual")))))</f>
        <v>#N/A</v>
      </c>
      <c r="AQ369" s="170" t="e">
        <f t="array" ref="AQ369">IF(VLOOKUP($AU369,'FE Source'!$A:$W,16,FALSE)=0,"-",VLOOKUP($AU369,'FE Source'!$A:$W,16,FALSE))</f>
        <v>#N/A</v>
      </c>
      <c r="AR369" s="166" t="e">
        <f>IF(VLOOKUP($AU369,'FE Source'!$A:$W,17,FALSE)=0,"-",VLOOKUP($AU369,'FE Source'!$A:$W,17,FALSE))</f>
        <v>#N/A</v>
      </c>
      <c r="AS369" s="170" t="e">
        <f>IF(VLOOKUP($AU369,'FE Source'!$AN:$AS,4,FALSE)="",VLOOKUP($AU369,'FE Source'!$AN:$AS,3,FALSE),VLOOKUP($AU369,'FE Source'!$AN:$AS,4,FALSE))</f>
        <v>#N/A</v>
      </c>
      <c r="AT369" s="181" t="e">
        <f>IF(VLOOKUP($AU369,'FE Source'!$AN:$AS,5,FALSE)=0,"-",VLOOKUP($AU369,'FE Source'!$AN:$AS,5,FALSE))</f>
        <v>#N/A</v>
      </c>
      <c r="AU369" s="163" t="s">
        <v>1904</v>
      </c>
      <c r="BE369" s="219" t="e">
        <f>IF(VLOOKUP($AU369,'FE Source'!$A:$AK,22,FALSE)=0,"-",VLOOKUP($AU369,'FE Source'!$A:$AK,22,FALSE))</f>
        <v>#N/A</v>
      </c>
      <c r="BF369" s="219" t="e">
        <f>IF(VLOOKUP($AU369,'FE Source'!$A:$AK,23,FALSE)=0,"-",VLOOKUP($AU369,'FE Source'!$A:$AK,23,FALSE))</f>
        <v>#N/A</v>
      </c>
      <c r="BG369" s="219" t="e">
        <f>IF(VLOOKUP($AU369,'FE Source'!$A:$AK,24,FALSE)=0,"-",VLOOKUP($AU369,'FE Source'!$A:$AK,24,FALSE))</f>
        <v>#N/A</v>
      </c>
      <c r="BH369" s="219" t="e">
        <f>IF(VLOOKUP($AU369,'FE Source'!$A:$AK,25,FALSE)=0,"-",VLOOKUP($AU369,'FE Source'!$A:$AK,25,FALSE))</f>
        <v>#N/A</v>
      </c>
      <c r="BI369" s="219" t="e">
        <f>IF(VLOOKUP($AU369,'FE Source'!$A:$AK,26,FALSE)=0,"-",VLOOKUP($AU369,'FE Source'!$A:$AK,26,FALSE))</f>
        <v>#N/A</v>
      </c>
      <c r="BJ369" s="219" t="e">
        <f>IF(VLOOKUP($AU369,'FE Source'!$A:$AK,27,FALSE)=0,"-",VLOOKUP($AU369,'FE Source'!$A:$AK,27,FALSE))</f>
        <v>#N/A</v>
      </c>
      <c r="BK369" s="219" t="e">
        <f>IF(VLOOKUP($AU369,'FE Source'!$A:$AK,28,FALSE)=0,"-",VLOOKUP($AU369,'FE Source'!$A:$AK,28,FALSE))</f>
        <v>#N/A</v>
      </c>
      <c r="BL369" s="219" t="e">
        <f>IF(VLOOKUP($AU369,'FE Source'!$A:$AK,29,FALSE)=0,"-",VLOOKUP($AU369,'FE Source'!$A:$AK,29,FALSE))</f>
        <v>#N/A</v>
      </c>
      <c r="BM369" s="219" t="e">
        <f>IF(VLOOKUP($AU369,'FE Source'!$A:$AK,30,FALSE)=0,"-",VLOOKUP($AU369,'FE Source'!$A:$AK,30,FALSE))</f>
        <v>#N/A</v>
      </c>
      <c r="BN369" t="e">
        <f>IF(VLOOKUP($AU369,'FE Source'!$A:$AK,31,FALSE)="No Specified Index","-",IF(VLOOKUP($AU369,'FE Source'!$A:$AK,31,FALSE)=0,"-",VLOOKUP($AU369,'FE Source'!$A:$AK,31,FALSE)))</f>
        <v>#N/A</v>
      </c>
      <c r="BO369" s="217" t="e">
        <f>IF(VLOOKUP($AU369,'FE Source'!$A:$AK,32,FALSE)=0,"-",VLOOKUP($AU369,'FE Source'!$A:$AK,32,FALSE))</f>
        <v>#N/A</v>
      </c>
      <c r="BP369" s="18" t="e">
        <f>IF(VLOOKUP($AU369,'FE Source'!$AZ:$BC,2,FALSE)=0,"-",VLOOKUP($AU369,'FE Source'!$AZ:$BC,2,FALSE))</f>
        <v>#N/A</v>
      </c>
      <c r="BQ369" s="18" t="e">
        <f>IF(VLOOKUP($AU369,'FE Source'!$AZ:$BC,3,FALSE)=0,"-",VLOOKUP($AU369,'FE Source'!$AZ:$BC,3,FALSE))</f>
        <v>#N/A</v>
      </c>
      <c r="BR369" s="18" t="e">
        <f>IF(VLOOKUP($AU369,'FE Source'!$AZ:$BC,4,FALSE)=0,"-",VLOOKUP($AU369,'FE Source'!$AZ:$BC,4,FALSE))</f>
        <v>#N/A</v>
      </c>
    </row>
    <row r="370" spans="1:70" ht="15" customHeight="1">
      <c r="B370" s="159" t="str">
        <f>INDEX('UT - Retail'!$A$7:$A$1409,MATCH(AU370,'UT - Retail'!$U$7:$U$1409,0),1)</f>
        <v>Eastspring Investments</v>
      </c>
      <c r="C370" s="708" t="str">
        <f>INDEX('UT - Retail'!$B$7:$B$1409,MATCH(AU370,'UT - Retail'!$U$7:$U$1409,0),1)</f>
        <v>Eastspring Investments - Asian Bond ADQ USD</v>
      </c>
      <c r="D370" s="709"/>
      <c r="E370" s="848" t="str">
        <f>VLOOKUP(C370,'UT - Retail'!$B:$K,8,FALSE)</f>
        <v>Fixed Income</v>
      </c>
      <c r="F370" s="850" t="str">
        <f>VLOOKUP(C370,'UT - Retail'!$B:$K,9,FALSE)</f>
        <v>Asia Pacific ex-Japan</v>
      </c>
      <c r="G370" s="850" t="str">
        <f>VLOOKUP(C370,'UT - Retail'!$B:$K,10,FALSE)</f>
        <v>General</v>
      </c>
      <c r="H370" s="82" t="str">
        <f>VLOOKUP(C370,'UT - Retail'!$B:$N,13,FALSE)</f>
        <v>No</v>
      </c>
      <c r="I370" s="82" t="str">
        <f>VLOOKUP(C370,'UT - Retail'!$B:$Q,14,FALSE)</f>
        <v>No</v>
      </c>
      <c r="J370" s="850" t="str">
        <f>VLOOKUP(C370,'UT - Retail'!$B:$Q,11,FALSE)</f>
        <v>Yes</v>
      </c>
      <c r="K370" s="130" t="str">
        <f>VLOOKUP(C370,'UT - Retail'!$B:$P,15,FALSE)</f>
        <v>No</v>
      </c>
      <c r="L370" s="82" t="str">
        <f>VLOOKUP(C370,'UT - Retail'!$B:$Q,16,FALSE)</f>
        <v>Both</v>
      </c>
      <c r="M370" s="173" t="str">
        <f>VLOOKUP(C370,'UT - Retail'!$B:$K,6,FALSE)</f>
        <v>USD</v>
      </c>
      <c r="N370" s="173" t="str">
        <f>IFERROR(IF(MATCH(C370,'Portfolio Construction'!$AL:$AL,0),"Yes","No"),"No")</f>
        <v>No</v>
      </c>
      <c r="O370" s="173" t="str">
        <f>IFERROR(IF(MATCH(C370,'Portfolio Construction'!$AN:$AN,0),"Yes","No"),"No")</f>
        <v>No</v>
      </c>
      <c r="P370" s="721" t="str">
        <f>IFERROR(IF(MATCH(C370,'Portfolio Construction'!$AP:$AP,0),"Yes","No"),"No")</f>
        <v>No</v>
      </c>
      <c r="Q370" s="721" t="str">
        <f>IFERROR(IF(MATCH(C370,'Portfolio Construction'!$AR:$AR,0),"Yes","No"),"No")</f>
        <v>No</v>
      </c>
      <c r="R370" s="721" t="str">
        <f>IFERROR(IF(MATCH(C370,'Portfolio Construction'!$AT:$AT,0),"Yes","No"),"No")</f>
        <v>No</v>
      </c>
      <c r="S370" s="721" t="str">
        <f>IFERROR(IF(MATCH(C370,'Portfolio Construction'!$AV:$AV,0),"Yes","No"),"No")</f>
        <v>No</v>
      </c>
      <c r="T370" s="721" t="str">
        <f>IFERROR(IF(MATCH(C370,'Portfolio Construction'!$AX:$AX,0),"Yes","No"),"No")</f>
        <v>No</v>
      </c>
      <c r="U370" s="721" t="str">
        <f>IFERROR(IF(MATCH(C370,'Portfolio Construction'!$AZ:$AZ,0),"Yes","No"),"No")</f>
        <v>No</v>
      </c>
      <c r="V370" s="721" t="str">
        <f>IFERROR(IF(MATCH(C370,'Portfolio Construction'!$BB:$BB,0),"Yes","No"),"No")</f>
        <v>No</v>
      </c>
      <c r="W370" s="619" t="e">
        <f>IF(VLOOKUP($AU370,'FE Source'!$A:$W,3,FALSE)=0,"-",VLOOKUP($AU370,'FE Source'!$A:$W,3,FALSE))</f>
        <v>#N/A</v>
      </c>
      <c r="X370" s="618" t="e">
        <f>IF(VLOOKUP($AU370,'FE Source'!$A:$W,4,FALSE)=0,"-",VLOOKUP($AU370,'FE Source'!$A:$W,4,FALSE))</f>
        <v>#N/A</v>
      </c>
      <c r="Y370" s="618" t="e">
        <f>IF(VLOOKUP($AU370,'FE Source'!$A:$W,5,FALSE)=0,"-",VLOOKUP($AU370,'FE Source'!$A:$W,5,FALSE))</f>
        <v>#N/A</v>
      </c>
      <c r="Z370" s="618" t="e">
        <f>IF(VLOOKUP($AU370,'FE Source'!$A:$W,6,FALSE)=0,"-",VLOOKUP($AU370,'FE Source'!$A:$W,6,FALSE))</f>
        <v>#N/A</v>
      </c>
      <c r="AA370" s="618" t="e">
        <f>IF(VLOOKUP($AU370,'FE Source'!$A:$W,7,FALSE)=0,"-",VLOOKUP($AU370,'FE Source'!$A:$W,7,FALSE))</f>
        <v>#N/A</v>
      </c>
      <c r="AB370" s="618" t="e">
        <f>IF(VLOOKUP($AU370,'FE Source'!$A:$W,8,FALSE)=0,"-",VLOOKUP($AU370,'FE Source'!$A:$W,8,FALSE))</f>
        <v>#N/A</v>
      </c>
      <c r="AC370" s="623" t="e">
        <f>IF(VLOOKUP($AU370,'FE Source'!$A:$W,9,FALSE)=0,"-",VLOOKUP($AU370,'FE Source'!$A:$W,9,FALSE))</f>
        <v>#N/A</v>
      </c>
      <c r="AD370" s="187" t="e">
        <f>IF(VLOOKUP($AU370,'FE Source'!$A:$W,10,FALSE)=0,"-",VLOOKUP($AU370,'FE Source'!$A:$W,10,FALSE))</f>
        <v>#N/A</v>
      </c>
      <c r="AE370" s="673" t="e">
        <f>IF(VLOOKUP($AU370,'FE Source'!$A:$W,11,FALSE)=0,"-",VLOOKUP($AU370,'FE Source'!$A:$W,11,FALSE))</f>
        <v>#N/A</v>
      </c>
      <c r="AF370" s="673" t="e">
        <f>IF(VLOOKUP($AU370,'FE Source'!$A:$W,12,FALSE)=0,"-",VLOOKUP($AU370,'FE Source'!$A:$W,12,FALSE))</f>
        <v>#N/A</v>
      </c>
      <c r="AG370" s="675" t="e">
        <f>IF(VLOOKUP($AU370,'FE Source'!$A:$W,14,FALSE)=0,"-",VLOOKUP($AU370,'FE Source'!$A:$W,14,FALSE))</f>
        <v>#N/A</v>
      </c>
      <c r="AH370" s="173" t="e">
        <f>IF(VLOOKUP($AU370,'FE Source'!$A:$DJ,33,FALSE)=0,"-",VLOOKUP($AU370,'FE Source'!$A:$DJ,33,FALSE))</f>
        <v>#N/A</v>
      </c>
      <c r="AI370" s="676" t="e">
        <f>IF(VLOOKUP($AU370,'FE Source'!$A:$Y,20,FALSE)=0,"-",VLOOKUP($AU370,'FE Source'!$A:$Y,20,FALSE))</f>
        <v>#N/A</v>
      </c>
      <c r="AJ370" s="257" t="e">
        <f>IF(VLOOKUP($AU370,'FE Source'!$A:$DJ,34,FALSE)=0,"-",VLOOKUP($AU370,'FE Source'!$A:$DJ,34,FALSE))</f>
        <v>#N/A</v>
      </c>
      <c r="AK370" s="257" t="e">
        <f>IF(VLOOKUP($AU370,'FE Source'!$A:$DJ,35,FALSE)=0,"-",VLOOKUP($AU370,'FE Source'!$A:$DJ,35,FALSE))</f>
        <v>#N/A</v>
      </c>
      <c r="AL370" s="677" t="e">
        <f>IF(VLOOKUP($AU370,'FE Source'!$A:$Y,19,FALSE)=0,"-",VLOOKUP($AU370,'FE Source'!$A:$Y,19,FALSE))</f>
        <v>#N/A</v>
      </c>
      <c r="AM370" s="259" t="e">
        <f>IF(VLOOKUP($AU370,'FE Source'!$A:$DJ,36,FALSE)=0,"-",VLOOKUP($AU370,'FE Source'!$A:$DJ,36,FALSE))</f>
        <v>#N/A</v>
      </c>
      <c r="AN370" s="838" t="e">
        <f>IF(VLOOKUP($AU370,'FE Source'!$A:$W,13,FALSE)=0,"-",VLOOKUP($AU370,'FE Source'!$A:$W,13,FALSE))</f>
        <v>#N/A</v>
      </c>
      <c r="AO370" s="872" t="e">
        <f>IF(J370="no","-",IF(VLOOKUP($AU370,'FE Source'!$A:$W,15,FALSE)=0,"-",VLOOKUP($AU370,'FE Source'!$A:$W,15,FALSE)))</f>
        <v>#N/A</v>
      </c>
      <c r="AP370" s="874" t="e">
        <f>IF(AO370="-","-",IF(VLOOKUP($AU370,'FE Source'!$A:$Z,21,FALSE)=0,"-",IF(VLOOKUP($AU370,'FE Source'!$A:$Z,21,FALSE)=2,"Semi-Annual",IF(VLOOKUP($AU370,'FE Source'!$A:$Z,21,FALSE)=4,"Quarterly",IF(VLOOKUP($AU370,'FE Source'!$A:$Z,21,FALSE)=12,"Monthly","Annual")))))</f>
        <v>#N/A</v>
      </c>
      <c r="AQ370" s="170" t="e">
        <f t="array" ref="AQ370">IF(VLOOKUP($AU370,'FE Source'!$A:$W,16,FALSE)=0,"-",VLOOKUP($AU370,'FE Source'!$A:$W,16,FALSE))</f>
        <v>#N/A</v>
      </c>
      <c r="AR370" s="878" t="e">
        <f>IF(VLOOKUP($AU370,'FE Source'!$A:$W,17,FALSE)=0,"-",VLOOKUP($AU370,'FE Source'!$A:$W,17,FALSE))</f>
        <v>#N/A</v>
      </c>
      <c r="AS370" s="849" t="e">
        <f>IF(VLOOKUP($AU370,'FE Source'!$AN:$AS,4,FALSE)="",VLOOKUP($AU370,'FE Source'!$AN:$AS,3,FALSE),VLOOKUP($AU370,'FE Source'!$AN:$AS,4,FALSE))</f>
        <v>#N/A</v>
      </c>
      <c r="AT370" s="776" t="e">
        <f>IF(VLOOKUP($AU370,'FE Source'!$AN:$AS,5,FALSE)=0,"-",VLOOKUP($AU370,'FE Source'!$AN:$AS,5,FALSE))</f>
        <v>#N/A</v>
      </c>
      <c r="AU370" s="163" t="s">
        <v>1903</v>
      </c>
      <c r="BE370" s="219" t="e">
        <f>IF(VLOOKUP($AU370,'FE Source'!$A:$AK,22,FALSE)=0,"-",VLOOKUP($AU370,'FE Source'!$A:$AK,22,FALSE))</f>
        <v>#N/A</v>
      </c>
      <c r="BF370" s="219" t="e">
        <f>IF(VLOOKUP($AU370,'FE Source'!$A:$AK,23,FALSE)=0,"-",VLOOKUP($AU370,'FE Source'!$A:$AK,23,FALSE))</f>
        <v>#N/A</v>
      </c>
      <c r="BG370" s="219" t="e">
        <f>IF(VLOOKUP($AU370,'FE Source'!$A:$AK,24,FALSE)=0,"-",VLOOKUP($AU370,'FE Source'!$A:$AK,24,FALSE))</f>
        <v>#N/A</v>
      </c>
      <c r="BH370" s="219" t="e">
        <f>IF(VLOOKUP($AU370,'FE Source'!$A:$AK,25,FALSE)=0,"-",VLOOKUP($AU370,'FE Source'!$A:$AK,25,FALSE))</f>
        <v>#N/A</v>
      </c>
      <c r="BI370" s="219" t="e">
        <f>IF(VLOOKUP($AU370,'FE Source'!$A:$AK,26,FALSE)=0,"-",VLOOKUP($AU370,'FE Source'!$A:$AK,26,FALSE))</f>
        <v>#N/A</v>
      </c>
      <c r="BJ370" s="219" t="e">
        <f>IF(VLOOKUP($AU370,'FE Source'!$A:$AK,27,FALSE)=0,"-",VLOOKUP($AU370,'FE Source'!$A:$AK,27,FALSE))</f>
        <v>#N/A</v>
      </c>
      <c r="BK370" s="219" t="e">
        <f>IF(VLOOKUP($AU370,'FE Source'!$A:$AK,28,FALSE)=0,"-",VLOOKUP($AU370,'FE Source'!$A:$AK,28,FALSE))</f>
        <v>#N/A</v>
      </c>
      <c r="BL370" s="219" t="e">
        <f>IF(VLOOKUP($AU370,'FE Source'!$A:$AK,29,FALSE)=0,"-",VLOOKUP($AU370,'FE Source'!$A:$AK,29,FALSE))</f>
        <v>#N/A</v>
      </c>
      <c r="BM370" s="219" t="e">
        <f>IF(VLOOKUP($AU370,'FE Source'!$A:$AK,30,FALSE)=0,"-",VLOOKUP($AU370,'FE Source'!$A:$AK,30,FALSE))</f>
        <v>#N/A</v>
      </c>
      <c r="BN370" t="e">
        <f>IF(VLOOKUP($AU370,'FE Source'!$A:$AK,31,FALSE)="No Specified Index","-",IF(VLOOKUP($AU370,'FE Source'!$A:$AK,31,FALSE)=0,"-",VLOOKUP($AU370,'FE Source'!$A:$AK,31,FALSE)))</f>
        <v>#N/A</v>
      </c>
      <c r="BO370" s="217" t="e">
        <f>IF(VLOOKUP($AU370,'FE Source'!$A:$AK,32,FALSE)=0,"-",VLOOKUP($AU370,'FE Source'!$A:$AK,32,FALSE))</f>
        <v>#N/A</v>
      </c>
      <c r="BP370" s="18" t="e">
        <f>IF(VLOOKUP($AU370,'FE Source'!$AZ:$BC,2,FALSE)=0,"-",VLOOKUP($AU370,'FE Source'!$AZ:$BC,2,FALSE))</f>
        <v>#N/A</v>
      </c>
      <c r="BQ370" s="18" t="e">
        <f>IF(VLOOKUP($AU370,'FE Source'!$AZ:$BC,3,FALSE)=0,"-",VLOOKUP($AU370,'FE Source'!$AZ:$BC,3,FALSE))</f>
        <v>#N/A</v>
      </c>
      <c r="BR370" s="18" t="e">
        <f>IF(VLOOKUP($AU370,'FE Source'!$AZ:$BC,4,FALSE)=0,"-",VLOOKUP($AU370,'FE Source'!$AZ:$BC,4,FALSE))</f>
        <v>#N/A</v>
      </c>
    </row>
    <row r="371" spans="1:70" ht="15">
      <c r="B371" s="528" t="str">
        <f>INDEX('UT - Retail'!$A$7:$A$1409,MATCH(AU371,'UT - Retail'!$U$7:$U$1409,0),1)</f>
        <v>Eastspring Investments</v>
      </c>
      <c r="C371" s="710" t="str">
        <f>INDEX('UT - Retail'!$B$7:$B$1409,MATCH(AU371,'UT - Retail'!$U$7:$U$1409,0),1)</f>
        <v>Eastspring Investments - Asian Bond AS SGD</v>
      </c>
      <c r="D371" s="711"/>
      <c r="E371" s="719" t="str">
        <f>VLOOKUP(C371,'UT - Retail'!$B:$K,8,FALSE)</f>
        <v>Fixed Income</v>
      </c>
      <c r="F371" s="147" t="str">
        <f>VLOOKUP(C371,'UT - Retail'!$B:$K,9,FALSE)</f>
        <v>Asia Pacific ex-Japan</v>
      </c>
      <c r="G371" s="147" t="str">
        <f>VLOOKUP(C371,'UT - Retail'!$B:$K,10,FALSE)</f>
        <v>General</v>
      </c>
      <c r="H371" s="82" t="str">
        <f>VLOOKUP(C371,'UT - Retail'!$B:$N,13,FALSE)</f>
        <v>No</v>
      </c>
      <c r="I371" s="82" t="str">
        <f>VLOOKUP(C371,'UT - Retail'!$B:$Q,14,FALSE)</f>
        <v>No</v>
      </c>
      <c r="J371" s="147" t="str">
        <f>VLOOKUP(C371,'UT - Retail'!$B:$Q,11,FALSE)</f>
        <v>No</v>
      </c>
      <c r="K371" s="130" t="str">
        <f>VLOOKUP(C371,'UT - Retail'!$B:$P,15,FALSE)</f>
        <v>Yes</v>
      </c>
      <c r="L371" s="82" t="str">
        <f>VLOOKUP(C371,'UT - Retail'!$B:$Q,16,FALSE)</f>
        <v>Both</v>
      </c>
      <c r="M371" s="173" t="str">
        <f>VLOOKUP(C371,'UT - Retail'!$B:$K,6,FALSE)</f>
        <v>SGD</v>
      </c>
      <c r="N371" s="173" t="str">
        <f>IFERROR(IF(MATCH(C371,'Portfolio Construction'!$AL:$AL,0),"Yes","No"),"No")</f>
        <v>No</v>
      </c>
      <c r="O371" s="173" t="str">
        <f>IFERROR(IF(MATCH(C371,'Portfolio Construction'!$AN:$AN,0),"Yes","No"),"No")</f>
        <v>No</v>
      </c>
      <c r="P371" s="173" t="str">
        <f>IFERROR(IF(MATCH(C371,'Portfolio Construction'!$AP:$AP,0),"Yes","No"),"No")</f>
        <v>No</v>
      </c>
      <c r="Q371" s="173" t="str">
        <f>IFERROR(IF(MATCH(C371,'Portfolio Construction'!$AR:$AR,0),"Yes","No"),"No")</f>
        <v>No</v>
      </c>
      <c r="R371" s="173" t="str">
        <f>IFERROR(IF(MATCH(C371,'Portfolio Construction'!$AT:$AT,0),"Yes","No"),"No")</f>
        <v>No</v>
      </c>
      <c r="S371" s="173" t="str">
        <f>IFERROR(IF(MATCH(C371,'Portfolio Construction'!$AV:$AV,0),"Yes","No"),"No")</f>
        <v>No</v>
      </c>
      <c r="T371" s="173" t="str">
        <f>IFERROR(IF(MATCH(C371,'Portfolio Construction'!$AX:$AX,0),"Yes","No"),"No")</f>
        <v>No</v>
      </c>
      <c r="U371" s="173" t="str">
        <f>IFERROR(IF(MATCH(C371,'Portfolio Construction'!$AZ:$AZ,0),"Yes","No"),"No")</f>
        <v>No</v>
      </c>
      <c r="V371" s="173" t="str">
        <f>IFERROR(IF(MATCH(C371,'Portfolio Construction'!$BB:$BB,0),"Yes","No"),"No")</f>
        <v>No</v>
      </c>
      <c r="W371" s="619">
        <f>IF(VLOOKUP($AU371,'FE Source'!$A:$W,3,FALSE)=0,"-",VLOOKUP($AU371,'FE Source'!$A:$W,3,FALSE))</f>
        <v>-4.2</v>
      </c>
      <c r="X371" s="618">
        <f>IF(VLOOKUP($AU371,'FE Source'!$A:$W,4,FALSE)=0,"-",VLOOKUP($AU371,'FE Source'!$A:$W,4,FALSE))</f>
        <v>-4.75</v>
      </c>
      <c r="Y371" s="618">
        <f>IF(VLOOKUP($AU371,'FE Source'!$A:$W,5,FALSE)=0,"-",VLOOKUP($AU371,'FE Source'!$A:$W,5,FALSE))</f>
        <v>-2.71</v>
      </c>
      <c r="Z371" s="618">
        <f>IF(VLOOKUP($AU371,'FE Source'!$A:$W,6,FALSE)=0,"-",VLOOKUP($AU371,'FE Source'!$A:$W,6,FALSE))</f>
        <v>0.65</v>
      </c>
      <c r="AA371" s="618">
        <f>IF(VLOOKUP($AU371,'FE Source'!$A:$W,7,FALSE)=0,"-",VLOOKUP($AU371,'FE Source'!$A:$W,7,FALSE))</f>
        <v>-1.1000000000000001</v>
      </c>
      <c r="AB371" s="618">
        <f>IF(VLOOKUP($AU371,'FE Source'!$A:$W,8,FALSE)=0,"-",VLOOKUP($AU371,'FE Source'!$A:$W,8,FALSE))</f>
        <v>-2.82</v>
      </c>
      <c r="AC371" s="623">
        <f>IF(VLOOKUP($AU371,'FE Source'!$A:$W,9,FALSE)=0,"-",VLOOKUP($AU371,'FE Source'!$A:$W,9,FALSE))</f>
        <v>0.36</v>
      </c>
      <c r="AD371" s="147">
        <f>IF(VLOOKUP($AU371,'FE Source'!$A:$W,10,FALSE)=0,"-",VLOOKUP($AU371,'FE Source'!$A:$W,10,FALSE))</f>
        <v>1.4</v>
      </c>
      <c r="AE371" s="82">
        <f>IF(VLOOKUP($AU371,'FE Source'!$A:$W,11,FALSE)=0,"-",VLOOKUP($AU371,'FE Source'!$A:$W,11,FALSE))</f>
        <v>6.6</v>
      </c>
      <c r="AF371" s="82" t="str">
        <f>IF(VLOOKUP($AU371,'FE Source'!$A:$W,12,FALSE)=0,"-",VLOOKUP($AU371,'FE Source'!$A:$W,12,FALSE))</f>
        <v>-</v>
      </c>
      <c r="AG371" s="130">
        <f>IF(VLOOKUP($AU371,'FE Source'!$A:$W,14,FALSE)=0,"-",VLOOKUP($AU371,'FE Source'!$A:$W,14,FALSE))</f>
        <v>-13.41</v>
      </c>
      <c r="AH371" s="173">
        <f>IF(VLOOKUP($AU371,'FE Source'!$A:$DJ,33,FALSE)=0,"-",VLOOKUP($AU371,'FE Source'!$A:$DJ,33,FALSE))</f>
        <v>114.01</v>
      </c>
      <c r="AI371" s="203">
        <f>IF(VLOOKUP($AU371,'FE Source'!$A:$Y,20,FALSE)=0,"-",VLOOKUP($AU371,'FE Source'!$A:$Y,20,FALSE))</f>
        <v>137.52000000000001</v>
      </c>
      <c r="AJ371" s="257">
        <f>IF(VLOOKUP($AU371,'FE Source'!$A:$DJ,34,FALSE)=0,"-",VLOOKUP($AU371,'FE Source'!$A:$DJ,34,FALSE))</f>
        <v>116.25</v>
      </c>
      <c r="AK371" s="257">
        <f>IF(VLOOKUP($AU371,'FE Source'!$A:$DJ,35,FALSE)=0,"-",VLOOKUP($AU371,'FE Source'!$A:$DJ,35,FALSE))</f>
        <v>176.33</v>
      </c>
      <c r="AL371" s="326">
        <f>IF(VLOOKUP($AU371,'FE Source'!$A:$Y,19,FALSE)=0,"-",VLOOKUP($AU371,'FE Source'!$A:$Y,19,FALSE))</f>
        <v>145.81</v>
      </c>
      <c r="AM371" s="259">
        <f>IF(VLOOKUP($AU371,'FE Source'!$A:$DJ,36,FALSE)=0,"-",VLOOKUP($AU371,'FE Source'!$A:$DJ,36,FALSE))</f>
        <v>140.27000000000001</v>
      </c>
      <c r="AN371" s="165">
        <f>IF(VLOOKUP($AU371,'FE Source'!$A:$W,13,FALSE)=0,"-",VLOOKUP($AU371,'FE Source'!$A:$W,13,FALSE))</f>
        <v>3987.9</v>
      </c>
      <c r="AO371" s="198" t="str">
        <f>IF(J371="no","-",IF(VLOOKUP($AU371,'FE Source'!$A:$W,15,FALSE)=0,"-",VLOOKUP($AU371,'FE Source'!$A:$W,15,FALSE)))</f>
        <v>-</v>
      </c>
      <c r="AP371" s="201" t="str">
        <f>IF(AO371="-","-",IF(VLOOKUP($AU371,'FE Source'!$A:$Z,21,FALSE)=0,"-",IF(VLOOKUP($AU371,'FE Source'!$A:$Z,21,FALSE)=2,"Semi-Annual",IF(VLOOKUP($AU371,'FE Source'!$A:$Z,21,FALSE)=4,"Quarterly",IF(VLOOKUP($AU371,'FE Source'!$A:$Z,21,FALSE)=12,"Monthly","Annual")))))</f>
        <v>-</v>
      </c>
      <c r="AQ371" s="163">
        <f t="array" ref="AQ371">IF(VLOOKUP($AU371,'FE Source'!$A:$W,16,FALSE)=0,"-",VLOOKUP($AU371,'FE Source'!$A:$W,16,FALSE))</f>
        <v>1.34</v>
      </c>
      <c r="AR371" s="163" t="str">
        <f>IF(VLOOKUP($AU371,'FE Source'!$A:$W,17,FALSE)=0,"-",VLOOKUP($AU371,'FE Source'!$A:$W,17,FALSE))</f>
        <v>Negative</v>
      </c>
      <c r="AS371" s="170">
        <f>IF(VLOOKUP($AU371,'FE Source'!$AN:$AS,4,FALSE)="",VLOOKUP($AU371,'FE Source'!$AN:$AS,3,FALSE),VLOOKUP($AU371,'FE Source'!$AN:$AS,4,FALSE))</f>
        <v>13.27</v>
      </c>
      <c r="AT371" s="181">
        <f>IF(VLOOKUP($AU371,'FE Source'!$AN:$AS,5,FALSE)=0,"-",VLOOKUP($AU371,'FE Source'!$AN:$AS,5,FALSE))</f>
        <v>45783</v>
      </c>
      <c r="AU371" s="163" t="s">
        <v>1905</v>
      </c>
      <c r="BE371" s="219">
        <f>IF(VLOOKUP($AU371,'FE Source'!$A:$AK,22,FALSE)=0,"-",VLOOKUP($AU371,'FE Source'!$A:$AK,22,FALSE))</f>
        <v>8.01</v>
      </c>
      <c r="BF371" s="219">
        <f>IF(VLOOKUP($AU371,'FE Source'!$A:$AK,23,FALSE)=0,"-",VLOOKUP($AU371,'FE Source'!$A:$AK,23,FALSE))</f>
        <v>6.66</v>
      </c>
      <c r="BG371" s="219">
        <f>IF(VLOOKUP($AU371,'FE Source'!$A:$AK,24,FALSE)=0,"-",VLOOKUP($AU371,'FE Source'!$A:$AK,24,FALSE))</f>
        <v>-3.42</v>
      </c>
      <c r="BH371" s="219">
        <f>IF(VLOOKUP($AU371,'FE Source'!$A:$AK,25,FALSE)=0,"-",VLOOKUP($AU371,'FE Source'!$A:$AK,25,FALSE))</f>
        <v>-0.91</v>
      </c>
      <c r="BI371" s="219">
        <f>IF(VLOOKUP($AU371,'FE Source'!$A:$AK,26,FALSE)=0,"-",VLOOKUP($AU371,'FE Source'!$A:$AK,26,FALSE))</f>
        <v>9.49</v>
      </c>
      <c r="BJ371" s="219">
        <f>IF(VLOOKUP($AU371,'FE Source'!$A:$AK,27,FALSE)=0,"-",VLOOKUP($AU371,'FE Source'!$A:$AK,27,FALSE))</f>
        <v>4.0599999999999996</v>
      </c>
      <c r="BK371" s="219">
        <f>IF(VLOOKUP($AU371,'FE Source'!$A:$AK,28,FALSE)=0,"-",VLOOKUP($AU371,'FE Source'!$A:$AK,28,FALSE))</f>
        <v>-4.43</v>
      </c>
      <c r="BL371" s="219">
        <f>IF(VLOOKUP($AU371,'FE Source'!$A:$AK,29,FALSE)=0,"-",VLOOKUP($AU371,'FE Source'!$A:$AK,29,FALSE))</f>
        <v>-20.02</v>
      </c>
      <c r="BM371" s="219">
        <f>IF(VLOOKUP($AU371,'FE Source'!$A:$AK,30,FALSE)=0,"-",VLOOKUP($AU371,'FE Source'!$A:$AK,30,FALSE))</f>
        <v>5.36</v>
      </c>
      <c r="BN371" t="str">
        <f>IF(VLOOKUP($AU371,'FE Source'!$A:$AK,31,FALSE)="No Specified Index","-",IF(VLOOKUP($AU371,'FE Source'!$A:$AK,31,FALSE)=0,"-",VLOOKUP($AU371,'FE Source'!$A:$AK,31,FALSE)))</f>
        <v>JP Morgan Asia Credit Index</v>
      </c>
      <c r="BO371" s="217">
        <f>IF(VLOOKUP($AU371,'FE Source'!$A:$AK,32,FALSE)=0,"-",VLOOKUP($AU371,'FE Source'!$A:$AK,32,FALSE))</f>
        <v>38590</v>
      </c>
      <c r="BP371" s="18">
        <f>IF(VLOOKUP($AU371,'FE Source'!$AZ:$BC,2,FALSE)=0,"-",VLOOKUP($AU371,'FE Source'!$AZ:$BC,2,FALSE))</f>
        <v>-3.76</v>
      </c>
      <c r="BQ371" s="18">
        <f>IF(VLOOKUP($AU371,'FE Source'!$AZ:$BC,3,FALSE)=0,"-",VLOOKUP($AU371,'FE Source'!$AZ:$BC,3,FALSE))</f>
        <v>-0.85</v>
      </c>
      <c r="BR371" s="18">
        <f>IF(VLOOKUP($AU371,'FE Source'!$AZ:$BC,4,FALSE)=0,"-",VLOOKUP($AU371,'FE Source'!$AZ:$BC,4,FALSE))</f>
        <v>0.42</v>
      </c>
    </row>
    <row r="372" spans="1:70" ht="15">
      <c r="B372" s="159" t="str">
        <f>INDEX('UT - Retail'!$A$7:$A$1409,MATCH(AU372,'UT - Retail'!$U$7:$U$1409,0),1)</f>
        <v>Eastspring Investments</v>
      </c>
      <c r="C372" s="706" t="str">
        <f>INDEX('UT - Retail'!$B$7:$B$1409,MATCH(AU372,'UT - Retail'!$U$7:$U$1409,0),1)</f>
        <v>Eastspring Investments - Asian Bond AS SGD-H</v>
      </c>
      <c r="D372" s="707"/>
      <c r="E372" s="395" t="str">
        <f>VLOOKUP(C372,'UT - Retail'!$B:$K,8,FALSE)</f>
        <v>Fixed Income</v>
      </c>
      <c r="F372" s="395" t="str">
        <f>VLOOKUP(C372,'UT - Retail'!$B:$K,9,FALSE)</f>
        <v>Asia Pacific ex-Japan</v>
      </c>
      <c r="G372" s="395" t="str">
        <f>VLOOKUP(C372,'UT - Retail'!$B:$K,10,FALSE)</f>
        <v>General</v>
      </c>
      <c r="H372" s="82" t="str">
        <f>VLOOKUP(C372,'UT - Retail'!$B:$N,13,FALSE)</f>
        <v>No</v>
      </c>
      <c r="I372" s="82" t="str">
        <f>VLOOKUP(C372,'UT - Retail'!$B:$Q,14,FALSE)</f>
        <v>No</v>
      </c>
      <c r="J372" s="395" t="str">
        <f>VLOOKUP(C372,'UT - Retail'!$B:$Q,11,FALSE)</f>
        <v>No</v>
      </c>
      <c r="K372" s="130" t="str">
        <f>VLOOKUP(C372,'UT - Retail'!$B:$P,15,FALSE)</f>
        <v>Yes</v>
      </c>
      <c r="L372" s="82" t="str">
        <f>VLOOKUP(C372,'UT - Retail'!$B:$Q,16,FALSE)</f>
        <v>iFast</v>
      </c>
      <c r="M372" s="395" t="str">
        <f>VLOOKUP(C372,'UT - Retail'!$B:$K,6,FALSE)</f>
        <v>SGD</v>
      </c>
      <c r="N372" s="395" t="str">
        <f>IFERROR(IF(MATCH(C372,'Portfolio Construction'!$AL:$AL,0),"Yes","No"),"No")</f>
        <v>No</v>
      </c>
      <c r="O372" s="395" t="str">
        <f>IFERROR(IF(MATCH(C372,'Portfolio Construction'!$AN:$AN,0),"Yes","No"),"No")</f>
        <v>No</v>
      </c>
      <c r="P372" s="395" t="str">
        <f>IFERROR(IF(MATCH(C372,'Portfolio Construction'!$AP:$AP,0),"Yes","No"),"No")</f>
        <v>No</v>
      </c>
      <c r="Q372" s="395" t="str">
        <f>IFERROR(IF(MATCH(C372,'Portfolio Construction'!$AR:$AR,0),"Yes","No"),"No")</f>
        <v>No</v>
      </c>
      <c r="R372" s="395" t="str">
        <f>IFERROR(IF(MATCH(C372,'Portfolio Construction'!$AT:$AT,0),"Yes","No"),"No")</f>
        <v>No</v>
      </c>
      <c r="S372" s="395" t="str">
        <f>IFERROR(IF(MATCH(C372,'Portfolio Construction'!$AV:$AV,0),"Yes","No"),"No")</f>
        <v>No</v>
      </c>
      <c r="T372" s="395" t="str">
        <f>IFERROR(IF(MATCH(C372,'Portfolio Construction'!$AX:$AX,0),"Yes","No"),"No")</f>
        <v>No</v>
      </c>
      <c r="U372" s="395" t="str">
        <f>IFERROR(IF(MATCH(C372,'Portfolio Construction'!$AZ:$AZ,0),"Yes","No"),"No")</f>
        <v>No</v>
      </c>
      <c r="V372" s="395" t="str">
        <f>IFERROR(IF(MATCH(C372,'Portfolio Construction'!$BB:$BB,0),"Yes","No"),"No")</f>
        <v>No</v>
      </c>
      <c r="W372" s="638" t="e">
        <f>IF(VLOOKUP($AU372,'FE Source'!$A:$W,3,FALSE)=0,"-",VLOOKUP($AU372,'FE Source'!$A:$W,3,FALSE))</f>
        <v>#N/A</v>
      </c>
      <c r="X372" s="609" t="e">
        <f>IF(VLOOKUP($AU372,'FE Source'!$A:$W,4,FALSE)=0,"-",VLOOKUP($AU372,'FE Source'!$A:$W,4,FALSE))</f>
        <v>#N/A</v>
      </c>
      <c r="Y372" s="609" t="e">
        <f>IF(VLOOKUP($AU372,'FE Source'!$A:$W,5,FALSE)=0,"-",VLOOKUP($AU372,'FE Source'!$A:$W,5,FALSE))</f>
        <v>#N/A</v>
      </c>
      <c r="Z372" s="609" t="e">
        <f>IF(VLOOKUP($AU372,'FE Source'!$A:$W,6,FALSE)=0,"-",VLOOKUP($AU372,'FE Source'!$A:$W,6,FALSE))</f>
        <v>#N/A</v>
      </c>
      <c r="AA372" s="609" t="e">
        <f>IF(VLOOKUP($AU372,'FE Source'!$A:$W,7,FALSE)=0,"-",VLOOKUP($AU372,'FE Source'!$A:$W,7,FALSE))</f>
        <v>#N/A</v>
      </c>
      <c r="AB372" s="609" t="e">
        <f>IF(VLOOKUP($AU372,'FE Source'!$A:$W,8,FALSE)=0,"-",VLOOKUP($AU372,'FE Source'!$A:$W,8,FALSE))</f>
        <v>#N/A</v>
      </c>
      <c r="AC372" s="639" t="e">
        <f>IF(VLOOKUP($AU372,'FE Source'!$A:$W,9,FALSE)=0,"-",VLOOKUP($AU372,'FE Source'!$A:$W,9,FALSE))</f>
        <v>#N/A</v>
      </c>
      <c r="AD372" s="146" t="e">
        <f>IF(VLOOKUP($AU372,'FE Source'!$A:$W,10,FALSE)=0,"-",VLOOKUP($AU372,'FE Source'!$A:$W,10,FALSE))</f>
        <v>#N/A</v>
      </c>
      <c r="AE372" s="83" t="e">
        <f>IF(VLOOKUP($AU372,'FE Source'!$A:$W,11,FALSE)=0,"-",VLOOKUP($AU372,'FE Source'!$A:$W,11,FALSE))</f>
        <v>#N/A</v>
      </c>
      <c r="AF372" s="83" t="e">
        <f>IF(VLOOKUP($AU372,'FE Source'!$A:$W,12,FALSE)=0,"-",VLOOKUP($AU372,'FE Source'!$A:$W,12,FALSE))</f>
        <v>#N/A</v>
      </c>
      <c r="AG372" s="171" t="e">
        <f>IF(VLOOKUP($AU372,'FE Source'!$A:$W,14,FALSE)=0,"-",VLOOKUP($AU372,'FE Source'!$A:$W,14,FALSE))</f>
        <v>#N/A</v>
      </c>
      <c r="AH372" s="174" t="e">
        <f>IF(VLOOKUP($AU372,'FE Source'!$A:$DJ,33,FALSE)=0,"-",VLOOKUP($AU372,'FE Source'!$A:$DJ,33,FALSE))</f>
        <v>#N/A</v>
      </c>
      <c r="AI372" s="204" t="e">
        <f>IF(VLOOKUP($AU372,'FE Source'!$A:$Y,20,FALSE)=0,"-",VLOOKUP($AU372,'FE Source'!$A:$Y,20,FALSE))</f>
        <v>#N/A</v>
      </c>
      <c r="AJ372" s="396" t="e">
        <f>IF(VLOOKUP($AU372,'FE Source'!$A:$DJ,34,FALSE)=0,"-",VLOOKUP($AU372,'FE Source'!$A:$DJ,34,FALSE))</f>
        <v>#N/A</v>
      </c>
      <c r="AK372" s="396" t="e">
        <f>IF(VLOOKUP($AU372,'FE Source'!$A:$DJ,35,FALSE)=0,"-",VLOOKUP($AU372,'FE Source'!$A:$DJ,35,FALSE))</f>
        <v>#N/A</v>
      </c>
      <c r="AL372" s="327" t="e">
        <f>IF(VLOOKUP($AU372,'FE Source'!$A:$Y,19,FALSE)=0,"-",VLOOKUP($AU372,'FE Source'!$A:$Y,19,FALSE))</f>
        <v>#N/A</v>
      </c>
      <c r="AM372" s="394" t="e">
        <f>IF(VLOOKUP($AU372,'FE Source'!$A:$DJ,36,FALSE)=0,"-",VLOOKUP($AU372,'FE Source'!$A:$DJ,36,FALSE))</f>
        <v>#N/A</v>
      </c>
      <c r="AN372" s="167" t="e">
        <f>IF(VLOOKUP($AU372,'FE Source'!$A:$W,13,FALSE)=0,"-",VLOOKUP($AU372,'FE Source'!$A:$W,13,FALSE))</f>
        <v>#N/A</v>
      </c>
      <c r="AO372" s="199" t="str">
        <f>IF(J372="no","-",IF(VLOOKUP($AU372,'FE Source'!$A:$W,15,FALSE)=0,"-",VLOOKUP($AU372,'FE Source'!$A:$W,15,FALSE)))</f>
        <v>-</v>
      </c>
      <c r="AP372" s="202" t="str">
        <f>IF(AO372="-","-",IF(VLOOKUP($AU372,'FE Source'!$A:$Z,21,FALSE)=0,"-",IF(VLOOKUP($AU372,'FE Source'!$A:$Z,21,FALSE)=2,"Semi-Annual",IF(VLOOKUP($AU372,'FE Source'!$A:$Z,21,FALSE)=4,"Quarterly",IF(VLOOKUP($AU372,'FE Source'!$A:$Z,21,FALSE)=12,"Monthly","Annual")))))</f>
        <v>-</v>
      </c>
      <c r="AQ372" s="177" t="e">
        <f t="array" ref="AQ372">IF(VLOOKUP($AU372,'FE Source'!$A:$W,16,FALSE)=0,"-",VLOOKUP($AU372,'FE Source'!$A:$W,16,FALSE))</f>
        <v>#N/A</v>
      </c>
      <c r="AR372" s="177" t="e">
        <f>IF(VLOOKUP($AU372,'FE Source'!$A:$W,17,FALSE)=0,"-",VLOOKUP($AU372,'FE Source'!$A:$W,17,FALSE))</f>
        <v>#N/A</v>
      </c>
      <c r="AS372" s="171" t="e">
        <f>IF(VLOOKUP($AU372,'FE Source'!$AN:$AS,4,FALSE)="",VLOOKUP($AU372,'FE Source'!$AN:$AS,3,FALSE),VLOOKUP($AU372,'FE Source'!$AN:$AS,4,FALSE))</f>
        <v>#N/A</v>
      </c>
      <c r="AT372" s="182" t="e">
        <f>IF(VLOOKUP($AU372,'FE Source'!$AN:$AS,5,FALSE)=0,"-",VLOOKUP($AU372,'FE Source'!$AN:$AS,5,FALSE))</f>
        <v>#N/A</v>
      </c>
      <c r="AU372" s="177" t="s">
        <v>9271</v>
      </c>
      <c r="BE372" s="219" t="e">
        <f>IF(VLOOKUP($AU372,'FE Source'!$A:$AK,22,FALSE)=0,"-",VLOOKUP($AU372,'FE Source'!$A:$AK,22,FALSE))</f>
        <v>#N/A</v>
      </c>
      <c r="BF372" s="219" t="e">
        <f>IF(VLOOKUP($AU372,'FE Source'!$A:$AK,23,FALSE)=0,"-",VLOOKUP($AU372,'FE Source'!$A:$AK,23,FALSE))</f>
        <v>#N/A</v>
      </c>
      <c r="BG372" s="219" t="e">
        <f>IF(VLOOKUP($AU372,'FE Source'!$A:$AK,24,FALSE)=0,"-",VLOOKUP($AU372,'FE Source'!$A:$AK,24,FALSE))</f>
        <v>#N/A</v>
      </c>
      <c r="BH372" s="219" t="e">
        <f>IF(VLOOKUP($AU372,'FE Source'!$A:$AK,25,FALSE)=0,"-",VLOOKUP($AU372,'FE Source'!$A:$AK,25,FALSE))</f>
        <v>#N/A</v>
      </c>
      <c r="BI372" s="219" t="e">
        <f>IF(VLOOKUP($AU372,'FE Source'!$A:$AK,26,FALSE)=0,"-",VLOOKUP($AU372,'FE Source'!$A:$AK,26,FALSE))</f>
        <v>#N/A</v>
      </c>
      <c r="BJ372" s="219" t="e">
        <f>IF(VLOOKUP($AU372,'FE Source'!$A:$AK,27,FALSE)=0,"-",VLOOKUP($AU372,'FE Source'!$A:$AK,27,FALSE))</f>
        <v>#N/A</v>
      </c>
      <c r="BK372" s="219" t="e">
        <f>IF(VLOOKUP($AU372,'FE Source'!$A:$AK,28,FALSE)=0,"-",VLOOKUP($AU372,'FE Source'!$A:$AK,28,FALSE))</f>
        <v>#N/A</v>
      </c>
      <c r="BL372" s="219" t="e">
        <f>IF(VLOOKUP($AU372,'FE Source'!$A:$AK,29,FALSE)=0,"-",VLOOKUP($AU372,'FE Source'!$A:$AK,29,FALSE))</f>
        <v>#N/A</v>
      </c>
      <c r="BM372" s="219" t="e">
        <f>IF(VLOOKUP($AU372,'FE Source'!$A:$AK,30,FALSE)=0,"-",VLOOKUP($AU372,'FE Source'!$A:$AK,30,FALSE))</f>
        <v>#N/A</v>
      </c>
      <c r="BN372" t="e">
        <f>IF(VLOOKUP($AU372,'FE Source'!$A:$AK,31,FALSE)="No Specified Index","-",IF(VLOOKUP($AU372,'FE Source'!$A:$AK,31,FALSE)=0,"-",VLOOKUP($AU372,'FE Source'!$A:$AK,31,FALSE)))</f>
        <v>#N/A</v>
      </c>
      <c r="BO372" s="217" t="e">
        <f>IF(VLOOKUP($AU372,'FE Source'!$A:$AK,32,FALSE)=0,"-",VLOOKUP($AU372,'FE Source'!$A:$AK,32,FALSE))</f>
        <v>#N/A</v>
      </c>
      <c r="BP372" s="18" t="e">
        <f>IF(VLOOKUP($AU372,'FE Source'!$AZ:$BC,2,FALSE)=0,"-",VLOOKUP($AU372,'FE Source'!$AZ:$BC,2,FALSE))</f>
        <v>#N/A</v>
      </c>
      <c r="BQ372" s="18" t="e">
        <f>IF(VLOOKUP($AU372,'FE Source'!$AZ:$BC,3,FALSE)=0,"-",VLOOKUP($AU372,'FE Source'!$AZ:$BC,3,FALSE))</f>
        <v>#N/A</v>
      </c>
      <c r="BR372" s="18" t="e">
        <f>IF(VLOOKUP($AU372,'FE Source'!$AZ:$BC,4,FALSE)=0,"-",VLOOKUP($AU372,'FE Source'!$AZ:$BC,4,FALSE))</f>
        <v>#N/A</v>
      </c>
    </row>
    <row r="373" spans="1:70" ht="15">
      <c r="B373" s="162" t="str">
        <f>INDEX('UT - Retail'!$A$7:$A$1409,MATCH(AU373,'UT - Retail'!$U$7:$U$1409,0),1)</f>
        <v>Eastspring Investments</v>
      </c>
      <c r="C373" s="706" t="str">
        <f>INDEX('UT - Retail'!$B$7:$B$1409,MATCH(AU373,'UT - Retail'!$U$7:$U$1409,0),1)</f>
        <v>Eastspring Investments - Asian Bond ASDM SGD</v>
      </c>
      <c r="D373" s="707"/>
      <c r="E373" s="395" t="str">
        <f>VLOOKUP(C373,'UT - Retail'!$B:$K,8,FALSE)</f>
        <v>Fixed Income</v>
      </c>
      <c r="F373" s="395" t="str">
        <f>VLOOKUP(C373,'UT - Retail'!$B:$K,9,FALSE)</f>
        <v>Asia Pacific ex-Japan</v>
      </c>
      <c r="G373" s="395" t="str">
        <f>VLOOKUP(C373,'UT - Retail'!$B:$K,10,FALSE)</f>
        <v>General</v>
      </c>
      <c r="H373" s="82" t="str">
        <f>VLOOKUP(C373,'UT - Retail'!$B:$N,13,FALSE)</f>
        <v>No</v>
      </c>
      <c r="I373" s="82" t="str">
        <f>VLOOKUP(C373,'UT - Retail'!$B:$Q,14,FALSE)</f>
        <v>No</v>
      </c>
      <c r="J373" s="395" t="str">
        <f>VLOOKUP(C373,'UT - Retail'!$B:$Q,11,FALSE)</f>
        <v>Yes</v>
      </c>
      <c r="K373" s="130" t="str">
        <f>VLOOKUP(C373,'UT - Retail'!$B:$P,15,FALSE)</f>
        <v>No</v>
      </c>
      <c r="L373" s="82" t="str">
        <f>VLOOKUP(C373,'UT - Retail'!$B:$Q,16,FALSE)</f>
        <v>Both</v>
      </c>
      <c r="M373" s="395" t="str">
        <f>VLOOKUP(C373,'UT - Retail'!$B:$K,6,FALSE)</f>
        <v>SGD</v>
      </c>
      <c r="N373" s="395" t="str">
        <f>IFERROR(IF(MATCH(C373,'Portfolio Construction'!$AL:$AL,0),"Yes","No"),"No")</f>
        <v>No</v>
      </c>
      <c r="O373" s="395" t="str">
        <f>IFERROR(IF(MATCH(C373,'Portfolio Construction'!$AN:$AN,0),"Yes","No"),"No")</f>
        <v>No</v>
      </c>
      <c r="P373" s="395" t="str">
        <f>IFERROR(IF(MATCH(C373,'Portfolio Construction'!$AP:$AP,0),"Yes","No"),"No")</f>
        <v>No</v>
      </c>
      <c r="Q373" s="395" t="str">
        <f>IFERROR(IF(MATCH(C373,'Portfolio Construction'!$AR:$AR,0),"Yes","No"),"No")</f>
        <v>No</v>
      </c>
      <c r="R373" s="395" t="str">
        <f>IFERROR(IF(MATCH(C373,'Portfolio Construction'!$AT:$AT,0),"Yes","No"),"No")</f>
        <v>No</v>
      </c>
      <c r="S373" s="395" t="str">
        <f>IFERROR(IF(MATCH(C373,'Portfolio Construction'!$AV:$AV,0),"Yes","No"),"No")</f>
        <v>No</v>
      </c>
      <c r="T373" s="395" t="str">
        <f>IFERROR(IF(MATCH(C373,'Portfolio Construction'!$AX:$AX,0),"Yes","No"),"No")</f>
        <v>No</v>
      </c>
      <c r="U373" s="395" t="str">
        <f>IFERROR(IF(MATCH(C373,'Portfolio Construction'!$AZ:$AZ,0),"Yes","No"),"No")</f>
        <v>No</v>
      </c>
      <c r="V373" s="395" t="str">
        <f>IFERROR(IF(MATCH(C373,'Portfolio Construction'!$BB:$BB,0),"Yes","No"),"No")</f>
        <v>No</v>
      </c>
      <c r="W373" s="638" t="e">
        <f>IF(VLOOKUP($AU373,'FE Source'!$A:$W,3,FALSE)=0,"-",VLOOKUP($AU373,'FE Source'!$A:$W,3,FALSE))</f>
        <v>#N/A</v>
      </c>
      <c r="X373" s="609" t="e">
        <f>IF(VLOOKUP($AU373,'FE Source'!$A:$W,4,FALSE)=0,"-",VLOOKUP($AU373,'FE Source'!$A:$W,4,FALSE))</f>
        <v>#N/A</v>
      </c>
      <c r="Y373" s="609" t="e">
        <f>IF(VLOOKUP($AU373,'FE Source'!$A:$W,5,FALSE)=0,"-",VLOOKUP($AU373,'FE Source'!$A:$W,5,FALSE))</f>
        <v>#N/A</v>
      </c>
      <c r="Z373" s="609" t="e">
        <f>IF(VLOOKUP($AU373,'FE Source'!$A:$W,6,FALSE)=0,"-",VLOOKUP($AU373,'FE Source'!$A:$W,6,FALSE))</f>
        <v>#N/A</v>
      </c>
      <c r="AA373" s="609" t="e">
        <f>IF(VLOOKUP($AU373,'FE Source'!$A:$W,7,FALSE)=0,"-",VLOOKUP($AU373,'FE Source'!$A:$W,7,FALSE))</f>
        <v>#N/A</v>
      </c>
      <c r="AB373" s="609" t="e">
        <f>IF(VLOOKUP($AU373,'FE Source'!$A:$W,8,FALSE)=0,"-",VLOOKUP($AU373,'FE Source'!$A:$W,8,FALSE))</f>
        <v>#N/A</v>
      </c>
      <c r="AC373" s="639" t="e">
        <f>IF(VLOOKUP($AU373,'FE Source'!$A:$W,9,FALSE)=0,"-",VLOOKUP($AU373,'FE Source'!$A:$W,9,FALSE))</f>
        <v>#N/A</v>
      </c>
      <c r="AD373" s="852" t="e">
        <f>IF(VLOOKUP($AU373,'FE Source'!$A:$W,10,FALSE)=0,"-",VLOOKUP($AU373,'FE Source'!$A:$W,10,FALSE))</f>
        <v>#N/A</v>
      </c>
      <c r="AE373" s="663" t="e">
        <f>IF(VLOOKUP($AU373,'FE Source'!$A:$W,11,FALSE)=0,"-",VLOOKUP($AU373,'FE Source'!$A:$W,11,FALSE))</f>
        <v>#N/A</v>
      </c>
      <c r="AF373" s="857" t="e">
        <f>IF(VLOOKUP($AU373,'FE Source'!$A:$W,12,FALSE)=0,"-",VLOOKUP($AU373,'FE Source'!$A:$W,12,FALSE))</f>
        <v>#N/A</v>
      </c>
      <c r="AG373" s="849" t="e">
        <f>IF(VLOOKUP($AU373,'FE Source'!$A:$W,14,FALSE)=0,"-",VLOOKUP($AU373,'FE Source'!$A:$W,14,FALSE))</f>
        <v>#N/A</v>
      </c>
      <c r="AH373" s="849" t="e">
        <f>IF(VLOOKUP($AU373,'FE Source'!$A:$DJ,33,FALSE)=0,"-",VLOOKUP($AU373,'FE Source'!$A:$DJ,33,FALSE))</f>
        <v>#N/A</v>
      </c>
      <c r="AI373" s="859" t="e">
        <f>IF(VLOOKUP($AU373,'FE Source'!$A:$Y,20,FALSE)=0,"-",VLOOKUP($AU373,'FE Source'!$A:$Y,20,FALSE))</f>
        <v>#N/A</v>
      </c>
      <c r="AJ373" s="861" t="e">
        <f>IF(VLOOKUP($AU373,'FE Source'!$A:$DJ,34,FALSE)=0,"-",VLOOKUP($AU373,'FE Source'!$A:$DJ,34,FALSE))</f>
        <v>#N/A</v>
      </c>
      <c r="AK373" s="861" t="e">
        <f>IF(VLOOKUP($AU373,'FE Source'!$A:$DJ,35,FALSE)=0,"-",VLOOKUP($AU373,'FE Source'!$A:$DJ,35,FALSE))</f>
        <v>#N/A</v>
      </c>
      <c r="AL373" s="864" t="e">
        <f>IF(VLOOKUP($AU373,'FE Source'!$A:$Y,19,FALSE)=0,"-",VLOOKUP($AU373,'FE Source'!$A:$Y,19,FALSE))</f>
        <v>#N/A</v>
      </c>
      <c r="AM373" s="394" t="e">
        <f>IF(VLOOKUP($AU373,'FE Source'!$A:$DJ,36,FALSE)=0,"-",VLOOKUP($AU373,'FE Source'!$A:$DJ,36,FALSE))</f>
        <v>#N/A</v>
      </c>
      <c r="AN373" s="870" t="e">
        <f>IF(VLOOKUP($AU373,'FE Source'!$A:$W,13,FALSE)=0,"-",VLOOKUP($AU373,'FE Source'!$A:$W,13,FALSE))</f>
        <v>#N/A</v>
      </c>
      <c r="AO373" s="871" t="e">
        <f>IF(J373="no","-",IF(VLOOKUP($AU373,'FE Source'!$A:$W,15,FALSE)=0,"-",VLOOKUP($AU373,'FE Source'!$A:$W,15,FALSE)))</f>
        <v>#N/A</v>
      </c>
      <c r="AP373" s="835" t="e">
        <f>IF(AO373="-","-",IF(VLOOKUP($AU373,'FE Source'!$A:$Z,21,FALSE)=0,"-",IF(VLOOKUP($AU373,'FE Source'!$A:$Z,21,FALSE)=2,"Semi-Annual",IF(VLOOKUP($AU373,'FE Source'!$A:$Z,21,FALSE)=4,"Quarterly",IF(VLOOKUP($AU373,'FE Source'!$A:$Z,21,FALSE)=12,"Monthly","Annual")))))</f>
        <v>#N/A</v>
      </c>
      <c r="AQ373" s="177" t="e">
        <f t="array" ref="AQ373">IF(VLOOKUP($AU373,'FE Source'!$A:$W,16,FALSE)=0,"-",VLOOKUP($AU373,'FE Source'!$A:$W,16,FALSE))</f>
        <v>#N/A</v>
      </c>
      <c r="AR373" s="876" t="e">
        <f>IF(VLOOKUP($AU373,'FE Source'!$A:$W,17,FALSE)=0,"-",VLOOKUP($AU373,'FE Source'!$A:$W,17,FALSE))</f>
        <v>#N/A</v>
      </c>
      <c r="AS373" s="849" t="e">
        <f>IF(VLOOKUP($AU373,'FE Source'!$AN:$AS,4,FALSE)="",VLOOKUP($AU373,'FE Source'!$AN:$AS,3,FALSE),VLOOKUP($AU373,'FE Source'!$AN:$AS,4,FALSE))</f>
        <v>#N/A</v>
      </c>
      <c r="AT373" s="667" t="e">
        <f>IF(VLOOKUP($AU373,'FE Source'!$AN:$AS,5,FALSE)=0,"-",VLOOKUP($AU373,'FE Source'!$AN:$AS,5,FALSE))</f>
        <v>#N/A</v>
      </c>
      <c r="AU373" s="882" t="s">
        <v>1966</v>
      </c>
      <c r="BE373" s="219" t="e">
        <f>IF(VLOOKUP($AU373,'FE Source'!$A:$AK,22,FALSE)=0,"-",VLOOKUP($AU373,'FE Source'!$A:$AK,22,FALSE))</f>
        <v>#N/A</v>
      </c>
      <c r="BF373" s="219" t="e">
        <f>IF(VLOOKUP($AU373,'FE Source'!$A:$AK,23,FALSE)=0,"-",VLOOKUP($AU373,'FE Source'!$A:$AK,23,FALSE))</f>
        <v>#N/A</v>
      </c>
      <c r="BG373" s="219" t="e">
        <f>IF(VLOOKUP($AU373,'FE Source'!$A:$AK,24,FALSE)=0,"-",VLOOKUP($AU373,'FE Source'!$A:$AK,24,FALSE))</f>
        <v>#N/A</v>
      </c>
      <c r="BH373" s="219" t="e">
        <f>IF(VLOOKUP($AU373,'FE Source'!$A:$AK,25,FALSE)=0,"-",VLOOKUP($AU373,'FE Source'!$A:$AK,25,FALSE))</f>
        <v>#N/A</v>
      </c>
      <c r="BI373" s="219" t="e">
        <f>IF(VLOOKUP($AU373,'FE Source'!$A:$AK,26,FALSE)=0,"-",VLOOKUP($AU373,'FE Source'!$A:$AK,26,FALSE))</f>
        <v>#N/A</v>
      </c>
      <c r="BJ373" s="219" t="e">
        <f>IF(VLOOKUP($AU373,'FE Source'!$A:$AK,27,FALSE)=0,"-",VLOOKUP($AU373,'FE Source'!$A:$AK,27,FALSE))</f>
        <v>#N/A</v>
      </c>
      <c r="BK373" s="219" t="e">
        <f>IF(VLOOKUP($AU373,'FE Source'!$A:$AK,28,FALSE)=0,"-",VLOOKUP($AU373,'FE Source'!$A:$AK,28,FALSE))</f>
        <v>#N/A</v>
      </c>
      <c r="BL373" s="219" t="e">
        <f>IF(VLOOKUP($AU373,'FE Source'!$A:$AK,29,FALSE)=0,"-",VLOOKUP($AU373,'FE Source'!$A:$AK,29,FALSE))</f>
        <v>#N/A</v>
      </c>
      <c r="BM373" s="219" t="e">
        <f>IF(VLOOKUP($AU373,'FE Source'!$A:$AK,30,FALSE)=0,"-",VLOOKUP($AU373,'FE Source'!$A:$AK,30,FALSE))</f>
        <v>#N/A</v>
      </c>
      <c r="BN373" t="e">
        <f>IF(VLOOKUP($AU373,'FE Source'!$A:$AK,31,FALSE)="No Specified Index","-",IF(VLOOKUP($AU373,'FE Source'!$A:$AK,31,FALSE)=0,"-",VLOOKUP($AU373,'FE Source'!$A:$AK,31,FALSE)))</f>
        <v>#N/A</v>
      </c>
      <c r="BO373" s="217" t="e">
        <f>IF(VLOOKUP($AU373,'FE Source'!$A:$AK,32,FALSE)=0,"-",VLOOKUP($AU373,'FE Source'!$A:$AK,32,FALSE))</f>
        <v>#N/A</v>
      </c>
      <c r="BP373" s="18" t="e">
        <f>IF(VLOOKUP($AU373,'FE Source'!$AZ:$BC,2,FALSE)=0,"-",VLOOKUP($AU373,'FE Source'!$AZ:$BC,2,FALSE))</f>
        <v>#N/A</v>
      </c>
      <c r="BQ373" s="18" t="e">
        <f>IF(VLOOKUP($AU373,'FE Source'!$AZ:$BC,3,FALSE)=0,"-",VLOOKUP($AU373,'FE Source'!$AZ:$BC,3,FALSE))</f>
        <v>#N/A</v>
      </c>
      <c r="BR373" s="18" t="e">
        <f>IF(VLOOKUP($AU373,'FE Source'!$AZ:$BC,4,FALSE)=0,"-",VLOOKUP($AU373,'FE Source'!$AZ:$BC,4,FALSE))</f>
        <v>#N/A</v>
      </c>
    </row>
    <row r="374" spans="1:70" ht="15" customHeight="1">
      <c r="A374" s="324"/>
      <c r="B374" s="323" t="str">
        <f>INDEX('UT - Retail'!$A$7:$A$1409,MATCH(AU374,'UT - Retail'!$U$7:$U$1409,0),1)</f>
        <v>Eastspring Investments</v>
      </c>
      <c r="C374" s="710" t="str">
        <f>INDEX('UT - Retail'!$B$7:$B$1409,MATCH(AU374,'UT - Retail'!$U$7:$U$1409,0),1)</f>
        <v>Eastspring Investments - Asian Bond ASDM SGD-H</v>
      </c>
      <c r="D374" s="711"/>
      <c r="E374" s="173" t="str">
        <f>VLOOKUP(C374,'UT - Retail'!$B:$K,8,FALSE)</f>
        <v>Fixed Income</v>
      </c>
      <c r="F374" s="173" t="str">
        <f>VLOOKUP(C374,'UT - Retail'!$B:$K,9,FALSE)</f>
        <v>Asia Pacific ex-Japan</v>
      </c>
      <c r="G374" s="173" t="str">
        <f>VLOOKUP(C374,'UT - Retail'!$B:$K,10,FALSE)</f>
        <v>General</v>
      </c>
      <c r="H374" s="82" t="str">
        <f>VLOOKUP(C374,'UT - Retail'!$B:$N,13,FALSE)</f>
        <v>No</v>
      </c>
      <c r="I374" s="82" t="str">
        <f>VLOOKUP(C374,'UT - Retail'!$B:$Q,14,FALSE)</f>
        <v>No</v>
      </c>
      <c r="J374" s="173" t="str">
        <f>VLOOKUP(C374,'UT - Retail'!$B:$Q,11,FALSE)</f>
        <v>Yes</v>
      </c>
      <c r="K374" s="130" t="str">
        <f>VLOOKUP(C374,'UT - Retail'!$B:$P,15,FALSE)</f>
        <v>No</v>
      </c>
      <c r="L374" s="82" t="str">
        <f>VLOOKUP(C374,'UT - Retail'!$B:$Q,16,FALSE)</f>
        <v>Both</v>
      </c>
      <c r="M374" s="173" t="str">
        <f>VLOOKUP(C374,'UT - Retail'!$B:$K,6,FALSE)</f>
        <v>SGD</v>
      </c>
      <c r="N374" s="173" t="str">
        <f>IFERROR(IF(MATCH(C374,'Portfolio Construction'!$AL:$AL,0),"Yes","No"),"No")</f>
        <v>No</v>
      </c>
      <c r="O374" s="173" t="str">
        <f>IFERROR(IF(MATCH(C374,'Portfolio Construction'!$AN:$AN,0),"Yes","No"),"No")</f>
        <v>No</v>
      </c>
      <c r="P374" s="173" t="str">
        <f>IFERROR(IF(MATCH(C374,'Portfolio Construction'!$AP:$AP,0),"Yes","No"),"No")</f>
        <v>No</v>
      </c>
      <c r="Q374" s="173" t="str">
        <f>IFERROR(IF(MATCH(C374,'Portfolio Construction'!$AR:$AR,0),"Yes","No"),"No")</f>
        <v>No</v>
      </c>
      <c r="R374" s="173" t="str">
        <f>IFERROR(IF(MATCH(C374,'Portfolio Construction'!$AT:$AT,0),"Yes","No"),"No")</f>
        <v>No</v>
      </c>
      <c r="S374" s="173" t="str">
        <f>IFERROR(IF(MATCH(C374,'Portfolio Construction'!$AV:$AV,0),"Yes","No"),"No")</f>
        <v>No</v>
      </c>
      <c r="T374" s="173" t="str">
        <f>IFERROR(IF(MATCH(C374,'Portfolio Construction'!$AX:$AX,0),"Yes","No"),"No")</f>
        <v>No</v>
      </c>
      <c r="U374" s="173" t="str">
        <f>IFERROR(IF(MATCH(C374,'Portfolio Construction'!$AZ:$AZ,0),"Yes","No"),"No")</f>
        <v>No</v>
      </c>
      <c r="V374" s="173" t="str">
        <f>IFERROR(IF(MATCH(C374,'Portfolio Construction'!$BB:$BB,0),"Yes","No"),"No")</f>
        <v>No</v>
      </c>
      <c r="W374" s="619" t="e">
        <f>IF(VLOOKUP($AU374,'FE Source'!$A:$W,3,FALSE)=0,"-",VLOOKUP($AU374,'FE Source'!$A:$W,3,FALSE))</f>
        <v>#N/A</v>
      </c>
      <c r="X374" s="618" t="e">
        <f>IF(VLOOKUP($AU374,'FE Source'!$A:$W,4,FALSE)=0,"-",VLOOKUP($AU374,'FE Source'!$A:$W,4,FALSE))</f>
        <v>#N/A</v>
      </c>
      <c r="Y374" s="618" t="e">
        <f>IF(VLOOKUP($AU374,'FE Source'!$A:$W,5,FALSE)=0,"-",VLOOKUP($AU374,'FE Source'!$A:$W,5,FALSE))</f>
        <v>#N/A</v>
      </c>
      <c r="Z374" s="618" t="e">
        <f>IF(VLOOKUP($AU374,'FE Source'!$A:$W,6,FALSE)=0,"-",VLOOKUP($AU374,'FE Source'!$A:$W,6,FALSE))</f>
        <v>#N/A</v>
      </c>
      <c r="AA374" s="618" t="e">
        <f>IF(VLOOKUP($AU374,'FE Source'!$A:$W,7,FALSE)=0,"-",VLOOKUP($AU374,'FE Source'!$A:$W,7,FALSE))</f>
        <v>#N/A</v>
      </c>
      <c r="AB374" s="618" t="e">
        <f>IF(VLOOKUP($AU374,'FE Source'!$A:$W,8,FALSE)=0,"-",VLOOKUP($AU374,'FE Source'!$A:$W,8,FALSE))</f>
        <v>#N/A</v>
      </c>
      <c r="AC374" s="623" t="e">
        <f>IF(VLOOKUP($AU374,'FE Source'!$A:$W,9,FALSE)=0,"-",VLOOKUP($AU374,'FE Source'!$A:$W,9,FALSE))</f>
        <v>#N/A</v>
      </c>
      <c r="AD374" s="147" t="e">
        <f>IF(VLOOKUP($AU374,'FE Source'!$A:$W,10,FALSE)=0,"-",VLOOKUP($AU374,'FE Source'!$A:$W,10,FALSE))</f>
        <v>#N/A</v>
      </c>
      <c r="AE374" s="147" t="e">
        <f>IF(VLOOKUP($AU374,'FE Source'!$A:$W,11,FALSE)=0,"-",VLOOKUP($AU374,'FE Source'!$A:$W,11,FALSE))</f>
        <v>#N/A</v>
      </c>
      <c r="AF374" s="82" t="e">
        <f>IF(VLOOKUP($AU374,'FE Source'!$A:$W,12,FALSE)=0,"-",VLOOKUP($AU374,'FE Source'!$A:$W,12,FALSE))</f>
        <v>#N/A</v>
      </c>
      <c r="AG374" s="170" t="e">
        <f>IF(VLOOKUP($AU374,'FE Source'!$A:$W,14,FALSE)=0,"-",VLOOKUP($AU374,'FE Source'!$A:$W,14,FALSE))</f>
        <v>#N/A</v>
      </c>
      <c r="AH374" s="170" t="e">
        <f>IF(VLOOKUP($AU374,'FE Source'!$A:$DJ,33,FALSE)=0,"-",VLOOKUP($AU374,'FE Source'!$A:$DJ,33,FALSE))</f>
        <v>#N/A</v>
      </c>
      <c r="AI374" s="203" t="e">
        <f>IF(VLOOKUP($AU374,'FE Source'!$A:$Y,20,FALSE)=0,"-",VLOOKUP($AU374,'FE Source'!$A:$Y,20,FALSE))</f>
        <v>#N/A</v>
      </c>
      <c r="AJ374" s="804" t="e">
        <f>IF(VLOOKUP($AU374,'FE Source'!$A:$DJ,34,FALSE)=0,"-",VLOOKUP($AU374,'FE Source'!$A:$DJ,34,FALSE))</f>
        <v>#N/A</v>
      </c>
      <c r="AK374" s="805" t="e">
        <f>IF(VLOOKUP($AU374,'FE Source'!$A:$DJ,35,FALSE)=0,"-",VLOOKUP($AU374,'FE Source'!$A:$DJ,35,FALSE))</f>
        <v>#N/A</v>
      </c>
      <c r="AL374" s="76" t="e">
        <f>IF(VLOOKUP($AU374,'FE Source'!$A:$Y,19,FALSE)=0,"-",VLOOKUP($AU374,'FE Source'!$A:$Y,19,FALSE))</f>
        <v>#N/A</v>
      </c>
      <c r="AM374" s="259" t="e">
        <f>IF(VLOOKUP($AU374,'FE Source'!$A:$DJ,36,FALSE)=0,"-",VLOOKUP($AU374,'FE Source'!$A:$DJ,36,FALSE))</f>
        <v>#N/A</v>
      </c>
      <c r="AN374" s="806" t="e">
        <f>IF(VLOOKUP($AU374,'FE Source'!$A:$W,13,FALSE)=0,"-",VLOOKUP($AU374,'FE Source'!$A:$W,13,FALSE))</f>
        <v>#N/A</v>
      </c>
      <c r="AO374" s="198" t="e">
        <f>IF(J374="no","-",IF(VLOOKUP($AU374,'FE Source'!$A:$W,15,FALSE)=0,"-",VLOOKUP($AU374,'FE Source'!$A:$W,15,FALSE)))</f>
        <v>#N/A</v>
      </c>
      <c r="AP374" s="326" t="e">
        <f>IF(AO374="-","-",IF(VLOOKUP($AU374,'FE Source'!$A:$Z,21,FALSE)=0,"-",IF(VLOOKUP($AU374,'FE Source'!$A:$Z,21,FALSE)=2,"Semi-Annual",IF(VLOOKUP($AU374,'FE Source'!$A:$Z,21,FALSE)=4,"Quarterly",IF(VLOOKUP($AU374,'FE Source'!$A:$Z,21,FALSE)=12,"Monthly","Annual")))))</f>
        <v>#N/A</v>
      </c>
      <c r="AQ374" s="163" t="e">
        <f t="array" ref="AQ374">IF(VLOOKUP($AU374,'FE Source'!$A:$W,16,FALSE)=0,"-",VLOOKUP($AU374,'FE Source'!$A:$W,16,FALSE))</f>
        <v>#N/A</v>
      </c>
      <c r="AR374" s="163" t="e">
        <f>IF(VLOOKUP($AU374,'FE Source'!$A:$W,17,FALSE)=0,"-",VLOOKUP($AU374,'FE Source'!$A:$W,17,FALSE))</f>
        <v>#N/A</v>
      </c>
      <c r="AS374" s="163" t="e">
        <f>IF(VLOOKUP($AU374,'FE Source'!$AN:$AS,4,FALSE)="",VLOOKUP($AU374,'FE Source'!$AN:$AS,3,FALSE),VLOOKUP($AU374,'FE Source'!$AN:$AS,4,FALSE))</f>
        <v>#N/A</v>
      </c>
      <c r="AT374" s="751" t="e">
        <f>IF(VLOOKUP($AU374,'FE Source'!$AN:$AS,5,FALSE)=0,"-",VLOOKUP($AU374,'FE Source'!$AN:$AS,5,FALSE))</f>
        <v>#N/A</v>
      </c>
      <c r="AU374" s="163" t="s">
        <v>1969</v>
      </c>
      <c r="AV374" s="606"/>
      <c r="BE374" s="219" t="e">
        <f>IF(VLOOKUP($AU374,'FE Source'!$A:$AK,22,FALSE)=0,"-",VLOOKUP($AU374,'FE Source'!$A:$AK,22,FALSE))</f>
        <v>#N/A</v>
      </c>
      <c r="BF374" s="219" t="e">
        <f>IF(VLOOKUP($AU374,'FE Source'!$A:$AK,23,FALSE)=0,"-",VLOOKUP($AU374,'FE Source'!$A:$AK,23,FALSE))</f>
        <v>#N/A</v>
      </c>
      <c r="BG374" s="219" t="e">
        <f>IF(VLOOKUP($AU374,'FE Source'!$A:$AK,24,FALSE)=0,"-",VLOOKUP($AU374,'FE Source'!$A:$AK,24,FALSE))</f>
        <v>#N/A</v>
      </c>
      <c r="BH374" s="219" t="e">
        <f>IF(VLOOKUP($AU374,'FE Source'!$A:$AK,25,FALSE)=0,"-",VLOOKUP($AU374,'FE Source'!$A:$AK,25,FALSE))</f>
        <v>#N/A</v>
      </c>
      <c r="BI374" s="219" t="e">
        <f>IF(VLOOKUP($AU374,'FE Source'!$A:$AK,26,FALSE)=0,"-",VLOOKUP($AU374,'FE Source'!$A:$AK,26,FALSE))</f>
        <v>#N/A</v>
      </c>
      <c r="BJ374" s="219" t="e">
        <f>IF(VLOOKUP($AU374,'FE Source'!$A:$AK,27,FALSE)=0,"-",VLOOKUP($AU374,'FE Source'!$A:$AK,27,FALSE))</f>
        <v>#N/A</v>
      </c>
      <c r="BK374" s="219" t="e">
        <f>IF(VLOOKUP($AU374,'FE Source'!$A:$AK,28,FALSE)=0,"-",VLOOKUP($AU374,'FE Source'!$A:$AK,28,FALSE))</f>
        <v>#N/A</v>
      </c>
      <c r="BL374" s="219" t="e">
        <f>IF(VLOOKUP($AU374,'FE Source'!$A:$AK,29,FALSE)=0,"-",VLOOKUP($AU374,'FE Source'!$A:$AK,29,FALSE))</f>
        <v>#N/A</v>
      </c>
      <c r="BM374" s="219" t="e">
        <f>IF(VLOOKUP($AU374,'FE Source'!$A:$AK,30,FALSE)=0,"-",VLOOKUP($AU374,'FE Source'!$A:$AK,30,FALSE))</f>
        <v>#N/A</v>
      </c>
      <c r="BN374" t="e">
        <f>IF(VLOOKUP($AU374,'FE Source'!$A:$AK,31,FALSE)="No Specified Index","-",IF(VLOOKUP($AU374,'FE Source'!$A:$AK,31,FALSE)=0,"-",VLOOKUP($AU374,'FE Source'!$A:$AK,31,FALSE)))</f>
        <v>#N/A</v>
      </c>
      <c r="BO374" s="217" t="e">
        <f>IF(VLOOKUP($AU374,'FE Source'!$A:$AK,32,FALSE)=0,"-",VLOOKUP($AU374,'FE Source'!$A:$AK,32,FALSE))</f>
        <v>#N/A</v>
      </c>
      <c r="BP374" s="18" t="e">
        <f>IF(VLOOKUP($AU374,'FE Source'!$AZ:$BC,2,FALSE)=0,"-",VLOOKUP($AU374,'FE Source'!$AZ:$BC,2,FALSE))</f>
        <v>#N/A</v>
      </c>
      <c r="BQ374" s="18" t="e">
        <f>IF(VLOOKUP($AU374,'FE Source'!$AZ:$BC,3,FALSE)=0,"-",VLOOKUP($AU374,'FE Source'!$AZ:$BC,3,FALSE))</f>
        <v>#N/A</v>
      </c>
      <c r="BR374" s="18" t="e">
        <f>IF(VLOOKUP($AU374,'FE Source'!$AZ:$BC,4,FALSE)=0,"-",VLOOKUP($AU374,'FE Source'!$AZ:$BC,4,FALSE))</f>
        <v>#N/A</v>
      </c>
    </row>
    <row r="375" spans="1:70" ht="15">
      <c r="A375" s="324"/>
      <c r="B375" s="323" t="str">
        <f>INDEX('UT - Retail'!$A$7:$A$1409,MATCH(AU375,'UT - Retail'!$U$7:$U$1409,0),1)</f>
        <v>Eastspring Investments</v>
      </c>
      <c r="C375" s="710" t="str">
        <f>INDEX('UT - Retail'!$B$7:$B$1409,MATCH(AU375,'UT - Retail'!$U$7:$U$1409,0),1)</f>
        <v>Eastspring Investments - Asian Equity Income A USD</v>
      </c>
      <c r="D375" s="711"/>
      <c r="E375" s="173" t="str">
        <f>VLOOKUP(C375,'UT - Retail'!$B:$K,8,FALSE)</f>
        <v>Equities</v>
      </c>
      <c r="F375" s="173" t="str">
        <f>VLOOKUP(C375,'UT - Retail'!$B:$K,9,FALSE)</f>
        <v>Asia Pacific ex-Japan</v>
      </c>
      <c r="G375" s="173" t="str">
        <f>VLOOKUP(C375,'UT - Retail'!$B:$K,10,FALSE)</f>
        <v>General</v>
      </c>
      <c r="H375" s="82" t="str">
        <f>VLOOKUP(C375,'UT - Retail'!$B:$N,13,FALSE)</f>
        <v>No</v>
      </c>
      <c r="I375" s="82" t="str">
        <f>VLOOKUP(C375,'UT - Retail'!$B:$Q,14,FALSE)</f>
        <v>No</v>
      </c>
      <c r="J375" s="173" t="str">
        <f>VLOOKUP(C375,'UT - Retail'!$B:$Q,11,FALSE)</f>
        <v>No</v>
      </c>
      <c r="K375" s="130" t="str">
        <f>VLOOKUP(C375,'UT - Retail'!$B:$P,15,FALSE)</f>
        <v>No</v>
      </c>
      <c r="L375" s="82" t="str">
        <f>VLOOKUP(C375,'UT - Retail'!$B:$Q,16,FALSE)</f>
        <v>iFast</v>
      </c>
      <c r="M375" s="173" t="str">
        <f>VLOOKUP(C375,'UT - Retail'!$B:$K,6,FALSE)</f>
        <v>USD</v>
      </c>
      <c r="N375" s="173" t="str">
        <f>IFERROR(IF(MATCH(C375,'Portfolio Construction'!$AL:$AL,0),"Yes","No"),"No")</f>
        <v>No</v>
      </c>
      <c r="O375" s="173" t="str">
        <f>IFERROR(IF(MATCH(C375,'Portfolio Construction'!$AN:$AN,0),"Yes","No"),"No")</f>
        <v>No</v>
      </c>
      <c r="P375" s="173" t="str">
        <f>IFERROR(IF(MATCH(C375,'Portfolio Construction'!$AP:$AP,0),"Yes","No"),"No")</f>
        <v>No</v>
      </c>
      <c r="Q375" s="173" t="str">
        <f>IFERROR(IF(MATCH(C375,'Portfolio Construction'!$AR:$AR,0),"Yes","No"),"No")</f>
        <v>No</v>
      </c>
      <c r="R375" s="173" t="str">
        <f>IFERROR(IF(MATCH(C375,'Portfolio Construction'!$AT:$AT,0),"Yes","No"),"No")</f>
        <v>No</v>
      </c>
      <c r="S375" s="173" t="str">
        <f>IFERROR(IF(MATCH(C375,'Portfolio Construction'!$AV:$AV,0),"Yes","No"),"No")</f>
        <v>No</v>
      </c>
      <c r="T375" s="173" t="str">
        <f>IFERROR(IF(MATCH(C375,'Portfolio Construction'!$AX:$AX,0),"Yes","No"),"No")</f>
        <v>No</v>
      </c>
      <c r="U375" s="173" t="str">
        <f>IFERROR(IF(MATCH(C375,'Portfolio Construction'!$AZ:$AZ,0),"Yes","No"),"No")</f>
        <v>No</v>
      </c>
      <c r="V375" s="173" t="str">
        <f>IFERROR(IF(MATCH(C375,'Portfolio Construction'!$BB:$BB,0),"Yes","No"),"No")</f>
        <v>No</v>
      </c>
      <c r="W375" s="619">
        <f>IF(VLOOKUP($AU375,'FE Source'!$A:$W,3,FALSE)=0,"-",VLOOKUP($AU375,'FE Source'!$A:$W,3,FALSE))</f>
        <v>-0.2</v>
      </c>
      <c r="X375" s="618">
        <f>IF(VLOOKUP($AU375,'FE Source'!$A:$W,4,FALSE)=0,"-",VLOOKUP($AU375,'FE Source'!$A:$W,4,FALSE))</f>
        <v>2.2200000000000002</v>
      </c>
      <c r="Y375" s="618">
        <f>IF(VLOOKUP($AU375,'FE Source'!$A:$W,5,FALSE)=0,"-",VLOOKUP($AU375,'FE Source'!$A:$W,5,FALSE))</f>
        <v>-1.85</v>
      </c>
      <c r="Z375" s="618">
        <f>IF(VLOOKUP($AU375,'FE Source'!$A:$W,6,FALSE)=0,"-",VLOOKUP($AU375,'FE Source'!$A:$W,6,FALSE))</f>
        <v>5.62</v>
      </c>
      <c r="AA375" s="618">
        <f>IF(VLOOKUP($AU375,'FE Source'!$A:$W,7,FALSE)=0,"-",VLOOKUP($AU375,'FE Source'!$A:$W,7,FALSE))</f>
        <v>2.75</v>
      </c>
      <c r="AB375" s="618">
        <f>IF(VLOOKUP($AU375,'FE Source'!$A:$W,8,FALSE)=0,"-",VLOOKUP($AU375,'FE Source'!$A:$W,8,FALSE))</f>
        <v>2.66</v>
      </c>
      <c r="AC375" s="623">
        <f>IF(VLOOKUP($AU375,'FE Source'!$A:$W,9,FALSE)=0,"-",VLOOKUP($AU375,'FE Source'!$A:$W,9,FALSE))</f>
        <v>0.63</v>
      </c>
      <c r="AD375" s="170">
        <f>IF(VLOOKUP($AU375,'FE Source'!$A:$W,10,FALSE)=0,"-",VLOOKUP($AU375,'FE Source'!$A:$W,10,FALSE))</f>
        <v>1.1399999999999999</v>
      </c>
      <c r="AE375" s="130">
        <f>IF(VLOOKUP($AU375,'FE Source'!$A:$W,11,FALSE)=0,"-",VLOOKUP($AU375,'FE Source'!$A:$W,11,FALSE))</f>
        <v>14.59</v>
      </c>
      <c r="AF375" s="130" t="str">
        <f>IF(VLOOKUP($AU375,'FE Source'!$A:$W,12,FALSE)=0,"-",VLOOKUP($AU375,'FE Source'!$A:$W,12,FALSE))</f>
        <v>-</v>
      </c>
      <c r="AG375" s="82">
        <f>IF(VLOOKUP($AU375,'FE Source'!$A:$W,14,FALSE)=0,"-",VLOOKUP($AU375,'FE Source'!$A:$W,14,FALSE))</f>
        <v>-22.12</v>
      </c>
      <c r="AH375" s="82">
        <f>IF(VLOOKUP($AU375,'FE Source'!$A:$DJ,33,FALSE)=0,"-",VLOOKUP($AU375,'FE Source'!$A:$DJ,33,FALSE))</f>
        <v>110.76</v>
      </c>
      <c r="AI375" s="82">
        <f>IF(VLOOKUP($AU375,'FE Source'!$A:$Y,20,FALSE)=0,"-",VLOOKUP($AU375,'FE Source'!$A:$Y,20,FALSE))</f>
        <v>117.68</v>
      </c>
      <c r="AJ375" s="82">
        <f>IF(VLOOKUP($AU375,'FE Source'!$A:$DJ,34,FALSE)=0,"-",VLOOKUP($AU375,'FE Source'!$A:$DJ,34,FALSE))</f>
        <v>105.6</v>
      </c>
      <c r="AK375" s="170">
        <f>IF(VLOOKUP($AU375,'FE Source'!$A:$DJ,35,FALSE)=0,"-",VLOOKUP($AU375,'FE Source'!$A:$DJ,35,FALSE))</f>
        <v>83.91</v>
      </c>
      <c r="AL375" s="76">
        <f>IF(VLOOKUP($AU375,'FE Source'!$A:$Y,19,FALSE)=0,"-",VLOOKUP($AU375,'FE Source'!$A:$Y,19,FALSE))</f>
        <v>104.05</v>
      </c>
      <c r="AM375" s="170">
        <f>IF(VLOOKUP($AU375,'FE Source'!$A:$DJ,36,FALSE)=0,"-",VLOOKUP($AU375,'FE Source'!$A:$DJ,36,FALSE))</f>
        <v>110.53</v>
      </c>
      <c r="AN375" s="806">
        <f>IF(VLOOKUP($AU375,'FE Source'!$A:$W,13,FALSE)=0,"-",VLOOKUP($AU375,'FE Source'!$A:$W,13,FALSE))</f>
        <v>460.2</v>
      </c>
      <c r="AO375" s="170" t="str">
        <f>IF(J375="no","-",IF(VLOOKUP($AU375,'FE Source'!$A:$W,15,FALSE)=0,"-",VLOOKUP($AU375,'FE Source'!$A:$W,15,FALSE)))</f>
        <v>-</v>
      </c>
      <c r="AP375" s="76" t="str">
        <f>IF(AO375="-","-",IF(VLOOKUP($AU375,'FE Source'!$A:$Z,21,FALSE)=0,"-",IF(VLOOKUP($AU375,'FE Source'!$A:$Z,21,FALSE)=2,"Semi-Annual",IF(VLOOKUP($AU375,'FE Source'!$A:$Z,21,FALSE)=4,"Quarterly",IF(VLOOKUP($AU375,'FE Source'!$A:$Z,21,FALSE)=12,"Monthly","Annual")))))</f>
        <v>-</v>
      </c>
      <c r="AQ375" s="163">
        <f t="array" ref="AQ375">IF(VLOOKUP($AU375,'FE Source'!$A:$W,16,FALSE)=0,"-",VLOOKUP($AU375,'FE Source'!$A:$W,16,FALSE))</f>
        <v>1.64</v>
      </c>
      <c r="AR375" s="170" t="str">
        <f>IF(VLOOKUP($AU375,'FE Source'!$A:$W,17,FALSE)=0,"-",VLOOKUP($AU375,'FE Source'!$A:$W,17,FALSE))</f>
        <v>Negative</v>
      </c>
      <c r="AS375" s="166">
        <f>IF(VLOOKUP($AU375,'FE Source'!$AN:$AS,4,FALSE)="",VLOOKUP($AU375,'FE Source'!$AN:$AS,3,FALSE),VLOOKUP($AU375,'FE Source'!$AN:$AS,4,FALSE))</f>
        <v>14.37</v>
      </c>
      <c r="AT375" s="181">
        <f>IF(VLOOKUP($AU375,'FE Source'!$AN:$AS,5,FALSE)=0,"-",VLOOKUP($AU375,'FE Source'!$AN:$AS,5,FALSE))</f>
        <v>45783</v>
      </c>
      <c r="AU375" s="166" t="s">
        <v>10131</v>
      </c>
      <c r="AV375" s="606"/>
      <c r="BE375" s="215">
        <f>IF(VLOOKUP($AU375,'FE Source'!$A:$AK,22,FALSE)=0,"-",VLOOKUP($AU375,'FE Source'!$A:$AK,22,FALSE))</f>
        <v>-6.76</v>
      </c>
      <c r="BF375" s="215">
        <f>IF(VLOOKUP($AU375,'FE Source'!$A:$AK,23,FALSE)=0,"-",VLOOKUP($AU375,'FE Source'!$A:$AK,23,FALSE))</f>
        <v>8.51</v>
      </c>
      <c r="BG375" s="215">
        <f>IF(VLOOKUP($AU375,'FE Source'!$A:$AK,24,FALSE)=0,"-",VLOOKUP($AU375,'FE Source'!$A:$AK,24,FALSE))</f>
        <v>15.42</v>
      </c>
      <c r="BH375" s="215">
        <f>IF(VLOOKUP($AU375,'FE Source'!$A:$AK,25,FALSE)=0,"-",VLOOKUP($AU375,'FE Source'!$A:$AK,25,FALSE))</f>
        <v>-13.24</v>
      </c>
      <c r="BI375" s="215">
        <f>IF(VLOOKUP($AU375,'FE Source'!$A:$AK,26,FALSE)=0,"-",VLOOKUP($AU375,'FE Source'!$A:$AK,26,FALSE))</f>
        <v>13.34</v>
      </c>
      <c r="BJ375" s="215">
        <f>IF(VLOOKUP($AU375,'FE Source'!$A:$AK,27,FALSE)=0,"-",VLOOKUP($AU375,'FE Source'!$A:$AK,27,FALSE))</f>
        <v>9.91</v>
      </c>
      <c r="BK375" s="215">
        <f>IF(VLOOKUP($AU375,'FE Source'!$A:$AK,28,FALSE)=0,"-",VLOOKUP($AU375,'FE Source'!$A:$AK,28,FALSE))</f>
        <v>-5.74</v>
      </c>
      <c r="BL375" s="215">
        <f>IF(VLOOKUP($AU375,'FE Source'!$A:$AK,29,FALSE)=0,"-",VLOOKUP($AU375,'FE Source'!$A:$AK,29,FALSE))</f>
        <v>-20.2</v>
      </c>
      <c r="BM375" s="215">
        <f>IF(VLOOKUP($AU375,'FE Source'!$A:$AK,30,FALSE)=0,"-",VLOOKUP($AU375,'FE Source'!$A:$AK,30,FALSE))</f>
        <v>6.11</v>
      </c>
      <c r="BN375" t="str">
        <f>IF(VLOOKUP($AU375,'FE Source'!$A:$AK,31,FALSE)="No Specified Index","-",IF(VLOOKUP($AU375,'FE Source'!$A:$AK,31,FALSE)=0,"-",VLOOKUP($AU375,'FE Source'!$A:$AK,31,FALSE)))</f>
        <v>MSCI AC Asia Pacific ex Japan</v>
      </c>
      <c r="BO375" s="217">
        <f>IF(VLOOKUP($AU375,'FE Source'!$A:$AK,32,FALSE)=0,"-",VLOOKUP($AU375,'FE Source'!$A:$AK,32,FALSE))</f>
        <v>39330</v>
      </c>
      <c r="BP375" s="18">
        <f>IF(VLOOKUP($AU375,'FE Source'!$AZ:$BC,2,FALSE)=0,"-",VLOOKUP($AU375,'FE Source'!$AZ:$BC,2,FALSE))</f>
        <v>-5.66</v>
      </c>
      <c r="BQ375" s="18">
        <f>IF(VLOOKUP($AU375,'FE Source'!$AZ:$BC,3,FALSE)=0,"-",VLOOKUP($AU375,'FE Source'!$AZ:$BC,3,FALSE))</f>
        <v>-7.67</v>
      </c>
      <c r="BR375" s="18">
        <f>IF(VLOOKUP($AU375,'FE Source'!$AZ:$BC,4,FALSE)=0,"-",VLOOKUP($AU375,'FE Source'!$AZ:$BC,4,FALSE))</f>
        <v>-5.79</v>
      </c>
    </row>
    <row r="376" spans="1:70" ht="15">
      <c r="A376" s="521"/>
      <c r="B376" s="323" t="str">
        <f>INDEX('UT - Retail'!$A$7:$A$1409,MATCH(AU376,'UT - Retail'!$U$7:$U$1409,0),1)</f>
        <v>Eastspring Investments</v>
      </c>
      <c r="C376" s="710" t="str">
        <f>INDEX('UT - Retail'!$B$7:$B$1409,MATCH(AU376,'UT - Retail'!$U$7:$U$1409,0),1)</f>
        <v>Eastspring Investments - Asian Equity Income AADM AUD-H</v>
      </c>
      <c r="D376" s="711"/>
      <c r="E376" s="173" t="str">
        <f>VLOOKUP(C376,'UT - Retail'!$B:$K,8,FALSE)</f>
        <v>Equities</v>
      </c>
      <c r="F376" s="173" t="str">
        <f>VLOOKUP(C376,'UT - Retail'!$B:$K,9,FALSE)</f>
        <v>Asia Pacific ex-Japan</v>
      </c>
      <c r="G376" s="173" t="str">
        <f>VLOOKUP(C376,'UT - Retail'!$B:$K,10,FALSE)</f>
        <v>General</v>
      </c>
      <c r="H376" s="82" t="str">
        <f>VLOOKUP(C376,'UT - Retail'!$B:$N,13,FALSE)</f>
        <v>No</v>
      </c>
      <c r="I376" s="82" t="str">
        <f>VLOOKUP(C376,'UT - Retail'!$B:$Q,14,FALSE)</f>
        <v>No</v>
      </c>
      <c r="J376" s="173" t="str">
        <f>VLOOKUP(C376,'UT - Retail'!$B:$Q,11,FALSE)</f>
        <v>Yes</v>
      </c>
      <c r="K376" s="130" t="str">
        <f>VLOOKUP(C376,'UT - Retail'!$B:$P,15,FALSE)</f>
        <v>No</v>
      </c>
      <c r="L376" s="82" t="str">
        <f>VLOOKUP(C376,'UT - Retail'!$B:$Q,16,FALSE)</f>
        <v>iFast</v>
      </c>
      <c r="M376" s="173" t="str">
        <f>VLOOKUP(C376,'UT - Retail'!$B:$K,6,FALSE)</f>
        <v>AUD</v>
      </c>
      <c r="N376" s="173" t="str">
        <f>IFERROR(IF(MATCH(C376,'Portfolio Construction'!$AL:$AL,0),"Yes","No"),"No")</f>
        <v>No</v>
      </c>
      <c r="O376" s="173" t="str">
        <f>IFERROR(IF(MATCH(C376,'Portfolio Construction'!$AN:$AN,0),"Yes","No"),"No")</f>
        <v>No</v>
      </c>
      <c r="P376" s="173" t="str">
        <f>IFERROR(IF(MATCH(C376,'Portfolio Construction'!$AP:$AP,0),"Yes","No"),"No")</f>
        <v>No</v>
      </c>
      <c r="Q376" s="173" t="str">
        <f>IFERROR(IF(MATCH(C376,'Portfolio Construction'!$AR:$AR,0),"Yes","No"),"No")</f>
        <v>No</v>
      </c>
      <c r="R376" s="173" t="str">
        <f>IFERROR(IF(MATCH(C376,'Portfolio Construction'!$AT:$AT,0),"Yes","No"),"No")</f>
        <v>No</v>
      </c>
      <c r="S376" s="173" t="str">
        <f>IFERROR(IF(MATCH(C376,'Portfolio Construction'!$AV:$AV,0),"Yes","No"),"No")</f>
        <v>No</v>
      </c>
      <c r="T376" s="173" t="str">
        <f>IFERROR(IF(MATCH(C376,'Portfolio Construction'!$AX:$AX,0),"Yes","No"),"No")</f>
        <v>No</v>
      </c>
      <c r="U376" s="173" t="str">
        <f>IFERROR(IF(MATCH(C376,'Portfolio Construction'!$AZ:$AZ,0),"Yes","No"),"No")</f>
        <v>No</v>
      </c>
      <c r="V376" s="173" t="str">
        <f>IFERROR(IF(MATCH(C376,'Portfolio Construction'!$BB:$BB,0),"Yes","No"),"No")</f>
        <v>No</v>
      </c>
      <c r="W376" s="619">
        <f>IF(VLOOKUP($AU376,'FE Source'!$A:$W,3,FALSE)=0,"-",VLOOKUP($AU376,'FE Source'!$A:$W,3,FALSE))</f>
        <v>3.54</v>
      </c>
      <c r="X376" s="618">
        <f>IF(VLOOKUP($AU376,'FE Source'!$A:$W,4,FALSE)=0,"-",VLOOKUP($AU376,'FE Source'!$A:$W,4,FALSE))</f>
        <v>8.94</v>
      </c>
      <c r="Y376" s="618">
        <f>IF(VLOOKUP($AU376,'FE Source'!$A:$W,5,FALSE)=0,"-",VLOOKUP($AU376,'FE Source'!$A:$W,5,FALSE))</f>
        <v>-4.32</v>
      </c>
      <c r="Z376" s="618">
        <f>IF(VLOOKUP($AU376,'FE Source'!$A:$W,6,FALSE)=0,"-",VLOOKUP($AU376,'FE Source'!$A:$W,6,FALSE))</f>
        <v>0.96</v>
      </c>
      <c r="AA376" s="618">
        <f>IF(VLOOKUP($AU376,'FE Source'!$A:$W,7,FALSE)=0,"-",VLOOKUP($AU376,'FE Source'!$A:$W,7,FALSE))</f>
        <v>-2.5299999999999998</v>
      </c>
      <c r="AB376" s="618">
        <f>IF(VLOOKUP($AU376,'FE Source'!$A:$W,8,FALSE)=0,"-",VLOOKUP($AU376,'FE Source'!$A:$W,8,FALSE))</f>
        <v>0.82</v>
      </c>
      <c r="AC376" s="623">
        <f>IF(VLOOKUP($AU376,'FE Source'!$A:$W,9,FALSE)=0,"-",VLOOKUP($AU376,'FE Source'!$A:$W,9,FALSE))</f>
        <v>-2.81</v>
      </c>
      <c r="AD376" s="147">
        <f>IF(VLOOKUP($AU376,'FE Source'!$A:$W,10,FALSE)=0,"-",VLOOKUP($AU376,'FE Source'!$A:$W,10,FALSE))</f>
        <v>1.65</v>
      </c>
      <c r="AE376" s="82">
        <f>IF(VLOOKUP($AU376,'FE Source'!$A:$W,11,FALSE)=0,"-",VLOOKUP($AU376,'FE Source'!$A:$W,11,FALSE))</f>
        <v>22.46</v>
      </c>
      <c r="AF376" s="82">
        <f>IF(VLOOKUP($AU376,'FE Source'!$A:$W,12,FALSE)=0,"-",VLOOKUP($AU376,'FE Source'!$A:$W,12,FALSE))</f>
        <v>-0.02</v>
      </c>
      <c r="AG376" s="82">
        <f>IF(VLOOKUP($AU376,'FE Source'!$A:$W,14,FALSE)=0,"-",VLOOKUP($AU376,'FE Source'!$A:$W,14,FALSE))</f>
        <v>-30.57</v>
      </c>
      <c r="AH376" s="82">
        <f>IF(VLOOKUP($AU376,'FE Source'!$A:$DJ,33,FALSE)=0,"-",VLOOKUP($AU376,'FE Source'!$A:$DJ,33,FALSE))</f>
        <v>103</v>
      </c>
      <c r="AI376" s="82">
        <f>IF(VLOOKUP($AU376,'FE Source'!$A:$Y,20,FALSE)=0,"-",VLOOKUP($AU376,'FE Source'!$A:$Y,20,FALSE))</f>
        <v>156.30000000000001</v>
      </c>
      <c r="AJ376" s="82">
        <f>IF(VLOOKUP($AU376,'FE Source'!$A:$DJ,34,FALSE)=0,"-",VLOOKUP($AU376,'FE Source'!$A:$DJ,34,FALSE))</f>
        <v>159.93</v>
      </c>
      <c r="AK376" s="82">
        <f>IF(VLOOKUP($AU376,'FE Source'!$A:$DJ,35,FALSE)=0,"-",VLOOKUP($AU376,'FE Source'!$A:$DJ,35,FALSE))</f>
        <v>111.22</v>
      </c>
      <c r="AL376" s="82">
        <f>IF(VLOOKUP($AU376,'FE Source'!$A:$Y,19,FALSE)=0,"-",VLOOKUP($AU376,'FE Source'!$A:$Y,19,FALSE))</f>
        <v>142.26</v>
      </c>
      <c r="AM376" s="130">
        <f>IF(VLOOKUP($AU376,'FE Source'!$A:$DJ,36,FALSE)=0,"-",VLOOKUP($AU376,'FE Source'!$A:$DJ,36,FALSE))</f>
        <v>137.4</v>
      </c>
      <c r="AN376" s="533">
        <f>IF(VLOOKUP($AU376,'FE Source'!$A:$W,13,FALSE)=0,"-",VLOOKUP($AU376,'FE Source'!$A:$W,13,FALSE))</f>
        <v>460.2</v>
      </c>
      <c r="AO376" s="147">
        <f>IF(J376="no","-",IF(VLOOKUP($AU376,'FE Source'!$A:$W,15,FALSE)=0,"-",VLOOKUP($AU376,'FE Source'!$A:$W,15,FALSE)))</f>
        <v>4.09</v>
      </c>
      <c r="AP376" s="76" t="str">
        <f>IF(AO376="-","-",IF(VLOOKUP($AU376,'FE Source'!$A:$Z,21,FALSE)=0,"-",IF(VLOOKUP($AU376,'FE Source'!$A:$Z,21,FALSE)=2,"Semi-Annual",IF(VLOOKUP($AU376,'FE Source'!$A:$Z,21,FALSE)=4,"Quarterly",IF(VLOOKUP($AU376,'FE Source'!$A:$Z,21,FALSE)=12,"Monthly","Annual")))))</f>
        <v>Monthly</v>
      </c>
      <c r="AQ376" s="163">
        <f t="array" ref="AQ376">IF(VLOOKUP($AU376,'FE Source'!$A:$W,16,FALSE)=0,"-",VLOOKUP($AU376,'FE Source'!$A:$W,16,FALSE))</f>
        <v>1.65</v>
      </c>
      <c r="AR376" s="163" t="str">
        <f>IF(VLOOKUP($AU376,'FE Source'!$A:$W,17,FALSE)=0,"-",VLOOKUP($AU376,'FE Source'!$A:$W,17,FALSE))</f>
        <v>-</v>
      </c>
      <c r="AS376" s="163">
        <f>IF(VLOOKUP($AU376,'FE Source'!$AN:$AS,4,FALSE)="",VLOOKUP($AU376,'FE Source'!$AN:$AS,3,FALSE),VLOOKUP($AU376,'FE Source'!$AN:$AS,4,FALSE))</f>
        <v>7.02</v>
      </c>
      <c r="AT376" s="751">
        <f>IF(VLOOKUP($AU376,'FE Source'!$AN:$AS,5,FALSE)=0,"-",VLOOKUP($AU376,'FE Source'!$AN:$AS,5,FALSE))</f>
        <v>45783</v>
      </c>
      <c r="AU376" s="163" t="s">
        <v>1051</v>
      </c>
      <c r="BE376" s="215">
        <f>IF(VLOOKUP($AU376,'FE Source'!$A:$AK,22,FALSE)=0,"-",VLOOKUP($AU376,'FE Source'!$A:$AK,22,FALSE))</f>
        <v>-15.63</v>
      </c>
      <c r="BF376" s="215">
        <f>IF(VLOOKUP($AU376,'FE Source'!$A:$AK,23,FALSE)=0,"-",VLOOKUP($AU376,'FE Source'!$A:$AK,23,FALSE))</f>
        <v>8.4</v>
      </c>
      <c r="BG376" s="215">
        <f>IF(VLOOKUP($AU376,'FE Source'!$A:$AK,24,FALSE)=0,"-",VLOOKUP($AU376,'FE Source'!$A:$AK,24,FALSE))</f>
        <v>24.62</v>
      </c>
      <c r="BH376" s="215">
        <f>IF(VLOOKUP($AU376,'FE Source'!$A:$AK,25,FALSE)=0,"-",VLOOKUP($AU376,'FE Source'!$A:$AK,25,FALSE))</f>
        <v>-23</v>
      </c>
      <c r="BI376" s="215">
        <f>IF(VLOOKUP($AU376,'FE Source'!$A:$AK,26,FALSE)=0,"-",VLOOKUP($AU376,'FE Source'!$A:$AK,26,FALSE))</f>
        <v>11.34</v>
      </c>
      <c r="BJ376" s="215">
        <f>IF(VLOOKUP($AU376,'FE Source'!$A:$AK,27,FALSE)=0,"-",VLOOKUP($AU376,'FE Source'!$A:$AK,27,FALSE))</f>
        <v>17.37</v>
      </c>
      <c r="BK376" s="215">
        <f>IF(VLOOKUP($AU376,'FE Source'!$A:$AK,28,FALSE)=0,"-",VLOOKUP($AU376,'FE Source'!$A:$AK,28,FALSE))</f>
        <v>-12.16</v>
      </c>
      <c r="BL376" s="215">
        <f>IF(VLOOKUP($AU376,'FE Source'!$A:$AK,29,FALSE)=0,"-",VLOOKUP($AU376,'FE Source'!$A:$AK,29,FALSE))</f>
        <v>-27.37</v>
      </c>
      <c r="BM376" s="215">
        <f>IF(VLOOKUP($AU376,'FE Source'!$A:$AK,30,FALSE)=0,"-",VLOOKUP($AU376,'FE Source'!$A:$AK,30,FALSE))</f>
        <v>4.26</v>
      </c>
      <c r="BN376" t="str">
        <f>IF(VLOOKUP($AU376,'FE Source'!$A:$AK,31,FALSE)="No Specified Index","-",IF(VLOOKUP($AU376,'FE Source'!$A:$AK,31,FALSE)=0,"-",VLOOKUP($AU376,'FE Source'!$A:$AK,31,FALSE)))</f>
        <v>MSCI AC Asia Pacific ex Japan</v>
      </c>
      <c r="BO376" s="217">
        <f>IF(VLOOKUP($AU376,'FE Source'!$A:$AK,32,FALSE)=0,"-",VLOOKUP($AU376,'FE Source'!$A:$AK,32,FALSE))</f>
        <v>41078</v>
      </c>
      <c r="BP376" s="18">
        <f>IF(VLOOKUP($AU376,'FE Source'!$AZ:$BC,2,FALSE)=0,"-",VLOOKUP($AU376,'FE Source'!$AZ:$BC,2,FALSE))</f>
        <v>-10.039999999999999</v>
      </c>
      <c r="BQ376" s="18" t="str">
        <f>IF(VLOOKUP($AU376,'FE Source'!$AZ:$BC,3,FALSE)=0,"-",VLOOKUP($AU376,'FE Source'!$AZ:$BC,3,FALSE))</f>
        <v>-</v>
      </c>
      <c r="BR376" s="18" t="str">
        <f>IF(VLOOKUP($AU376,'FE Source'!$AZ:$BC,4,FALSE)=0,"-",VLOOKUP($AU376,'FE Source'!$AZ:$BC,4,FALSE))</f>
        <v>-</v>
      </c>
    </row>
    <row r="377" spans="1:70" ht="15">
      <c r="A377" s="521"/>
      <c r="B377" s="526" t="str">
        <f>INDEX('UT - Retail'!$A$7:$A$1409,MATCH(AU377,'UT - Retail'!$U$7:$U$1409,0),1)</f>
        <v>Eastspring Investments</v>
      </c>
      <c r="C377" s="727" t="str">
        <f>INDEX('UT - Retail'!$B$7:$B$1409,MATCH(AU377,'UT - Retail'!$U$7:$U$1409,0),1)</f>
        <v>Eastspring Investments - Asian Equity Income AS SGD</v>
      </c>
      <c r="D377" s="729"/>
      <c r="E377" s="730" t="str">
        <f>VLOOKUP(C377,'UT - Retail'!$B:$K,8,FALSE)</f>
        <v>Equities</v>
      </c>
      <c r="F377" s="730" t="str">
        <f>VLOOKUP(C377,'UT - Retail'!$B:$K,9,FALSE)</f>
        <v>Asia Pacific ex-Japan</v>
      </c>
      <c r="G377" s="730" t="str">
        <f>VLOOKUP(C377,'UT - Retail'!$B:$K,10,FALSE)</f>
        <v>General</v>
      </c>
      <c r="H377" s="82" t="str">
        <f>VLOOKUP(C377,'UT - Retail'!$B:$N,13,FALSE)</f>
        <v>No</v>
      </c>
      <c r="I377" s="82" t="str">
        <f>VLOOKUP(C377,'UT - Retail'!$B:$Q,14,FALSE)</f>
        <v>No</v>
      </c>
      <c r="J377" s="730" t="str">
        <f>VLOOKUP(C377,'UT - Retail'!$B:$Q,11,FALSE)</f>
        <v>No</v>
      </c>
      <c r="K377" s="130" t="str">
        <f>VLOOKUP(C377,'UT - Retail'!$B:$P,15,FALSE)</f>
        <v>Yes</v>
      </c>
      <c r="L377" s="82" t="str">
        <f>VLOOKUP(C377,'UT - Retail'!$B:$Q,16,FALSE)</f>
        <v>iFast</v>
      </c>
      <c r="M377" s="730" t="str">
        <f>VLOOKUP(C377,'UT - Retail'!$B:$K,6,FALSE)</f>
        <v>SGD</v>
      </c>
      <c r="N377" s="730" t="str">
        <f>IFERROR(IF(MATCH(C377,'Portfolio Construction'!$AL:$AL,0),"Yes","No"),"No")</f>
        <v>No</v>
      </c>
      <c r="O377" s="730" t="str">
        <f>IFERROR(IF(MATCH(C377,'Portfolio Construction'!$AN:$AN,0),"Yes","No"),"No")</f>
        <v>No</v>
      </c>
      <c r="P377" s="730" t="str">
        <f>IFERROR(IF(MATCH(C377,'Portfolio Construction'!$AP:$AP,0),"Yes","No"),"No")</f>
        <v>No</v>
      </c>
      <c r="Q377" s="730" t="str">
        <f>IFERROR(IF(MATCH(C377,'Portfolio Construction'!$AR:$AR,0),"Yes","No"),"No")</f>
        <v>No</v>
      </c>
      <c r="R377" s="730" t="str">
        <f>IFERROR(IF(MATCH(C377,'Portfolio Construction'!$AT:$AT,0),"Yes","No"),"No")</f>
        <v>No</v>
      </c>
      <c r="S377" s="730" t="str">
        <f>IFERROR(IF(MATCH(C377,'Portfolio Construction'!$AV:$AV,0),"Yes","No"),"No")</f>
        <v>No</v>
      </c>
      <c r="T377" s="730" t="str">
        <f>IFERROR(IF(MATCH(C377,'Portfolio Construction'!$AX:$AX,0),"Yes","No"),"No")</f>
        <v>No</v>
      </c>
      <c r="U377" s="730" t="str">
        <f>IFERROR(IF(MATCH(C377,'Portfolio Construction'!$AZ:$AZ,0),"Yes","No"),"No")</f>
        <v>No</v>
      </c>
      <c r="V377" s="730" t="str">
        <f>IFERROR(IF(MATCH(C377,'Portfolio Construction'!$BB:$BB,0),"Yes","No"),"No")</f>
        <v>No</v>
      </c>
      <c r="W377" s="619">
        <f>IF(VLOOKUP($AU377,'FE Source'!$A:$W,3,FALSE)=0,"-",VLOOKUP($AU377,'FE Source'!$A:$W,3,FALSE))</f>
        <v>-0.2</v>
      </c>
      <c r="X377" s="618">
        <f>IF(VLOOKUP($AU377,'FE Source'!$A:$W,4,FALSE)=0,"-",VLOOKUP($AU377,'FE Source'!$A:$W,4,FALSE))</f>
        <v>2.2400000000000002</v>
      </c>
      <c r="Y377" s="618">
        <f>IF(VLOOKUP($AU377,'FE Source'!$A:$W,5,FALSE)=0,"-",VLOOKUP($AU377,'FE Source'!$A:$W,5,FALSE))</f>
        <v>-2.0299999999999998</v>
      </c>
      <c r="Z377" s="618">
        <f>IF(VLOOKUP($AU377,'FE Source'!$A:$W,6,FALSE)=0,"-",VLOOKUP($AU377,'FE Source'!$A:$W,6,FALSE))</f>
        <v>5.57</v>
      </c>
      <c r="AA377" s="618">
        <f>IF(VLOOKUP($AU377,'FE Source'!$A:$W,7,FALSE)=0,"-",VLOOKUP($AU377,'FE Source'!$A:$W,7,FALSE))</f>
        <v>2.67</v>
      </c>
      <c r="AB377" s="618">
        <f>IF(VLOOKUP($AU377,'FE Source'!$A:$W,8,FALSE)=0,"-",VLOOKUP($AU377,'FE Source'!$A:$W,8,FALSE))</f>
        <v>2.65</v>
      </c>
      <c r="AC377" s="623">
        <f>IF(VLOOKUP($AU377,'FE Source'!$A:$W,9,FALSE)=0,"-",VLOOKUP($AU377,'FE Source'!$A:$W,9,FALSE))</f>
        <v>0.6</v>
      </c>
      <c r="AD377" s="731">
        <f>IF(VLOOKUP($AU377,'FE Source'!$A:$W,10,FALSE)=0,"-",VLOOKUP($AU377,'FE Source'!$A:$W,10,FALSE))</f>
        <v>1.1399999999999999</v>
      </c>
      <c r="AE377" s="733">
        <f>IF(VLOOKUP($AU377,'FE Source'!$A:$W,11,FALSE)=0,"-",VLOOKUP($AU377,'FE Source'!$A:$W,11,FALSE))</f>
        <v>14.53</v>
      </c>
      <c r="AF377" s="733" t="str">
        <f>IF(VLOOKUP($AU377,'FE Source'!$A:$W,12,FALSE)=0,"-",VLOOKUP($AU377,'FE Source'!$A:$W,12,FALSE))</f>
        <v>-</v>
      </c>
      <c r="AG377" s="731">
        <f>IF(VLOOKUP($AU377,'FE Source'!$A:$W,14,FALSE)=0,"-",VLOOKUP($AU377,'FE Source'!$A:$W,14,FALSE))</f>
        <v>-22.07</v>
      </c>
      <c r="AH377" s="733">
        <f>IF(VLOOKUP($AU377,'FE Source'!$A:$DJ,33,FALSE)=0,"-",VLOOKUP($AU377,'FE Source'!$A:$DJ,33,FALSE))</f>
        <v>110.49</v>
      </c>
      <c r="AI377" s="733">
        <f>IF(VLOOKUP($AU377,'FE Source'!$A:$Y,20,FALSE)=0,"-",VLOOKUP($AU377,'FE Source'!$A:$Y,20,FALSE))</f>
        <v>117.6</v>
      </c>
      <c r="AJ377" s="733">
        <f>IF(VLOOKUP($AU377,'FE Source'!$A:$DJ,34,FALSE)=0,"-",VLOOKUP($AU377,'FE Source'!$A:$DJ,34,FALSE))</f>
        <v>105.61</v>
      </c>
      <c r="AK377" s="733">
        <f>IF(VLOOKUP($AU377,'FE Source'!$A:$DJ,35,FALSE)=0,"-",VLOOKUP($AU377,'FE Source'!$A:$DJ,35,FALSE))</f>
        <v>81.650000000000006</v>
      </c>
      <c r="AL377" s="736">
        <f>IF(VLOOKUP($AU377,'FE Source'!$A:$Y,19,FALSE)=0,"-",VLOOKUP($AU377,'FE Source'!$A:$Y,19,FALSE))</f>
        <v>103.88</v>
      </c>
      <c r="AM377" s="730">
        <f>IF(VLOOKUP($AU377,'FE Source'!$A:$DJ,36,FALSE)=0,"-",VLOOKUP($AU377,'FE Source'!$A:$DJ,36,FALSE))</f>
        <v>110.71</v>
      </c>
      <c r="AN377" s="741">
        <f>IF(VLOOKUP($AU377,'FE Source'!$A:$W,13,FALSE)=0,"-",VLOOKUP($AU377,'FE Source'!$A:$W,13,FALSE))</f>
        <v>460.2</v>
      </c>
      <c r="AO377" s="743" t="str">
        <f>IF(J377="no","-",IF(VLOOKUP($AU377,'FE Source'!$A:$W,15,FALSE)=0,"-",VLOOKUP($AU377,'FE Source'!$A:$W,15,FALSE)))</f>
        <v>-</v>
      </c>
      <c r="AP377" s="744" t="str">
        <f>IF(AO377="-","-",IF(VLOOKUP($AU377,'FE Source'!$A:$Z,21,FALSE)=0,"-",IF(VLOOKUP($AU377,'FE Source'!$A:$Z,21,FALSE)=2,"Semi-Annual",IF(VLOOKUP($AU377,'FE Source'!$A:$Z,21,FALSE)=4,"Quarterly",IF(VLOOKUP($AU377,'FE Source'!$A:$Z,21,FALSE)=12,"Monthly","Annual")))))</f>
        <v>-</v>
      </c>
      <c r="AQ377" s="744">
        <f t="array" ref="AQ377">IF(VLOOKUP($AU377,'FE Source'!$A:$W,16,FALSE)=0,"-",VLOOKUP($AU377,'FE Source'!$A:$W,16,FALSE))</f>
        <v>1.65</v>
      </c>
      <c r="AR377" s="744" t="str">
        <f>IF(VLOOKUP($AU377,'FE Source'!$A:$W,17,FALSE)=0,"-",VLOOKUP($AU377,'FE Source'!$A:$W,17,FALSE))</f>
        <v>Negative</v>
      </c>
      <c r="AS377" s="744">
        <f>IF(VLOOKUP($AU377,'FE Source'!$AN:$AS,4,FALSE)="",VLOOKUP($AU377,'FE Source'!$AN:$AS,3,FALSE),VLOOKUP($AU377,'FE Source'!$AN:$AS,4,FALSE))</f>
        <v>13.49</v>
      </c>
      <c r="AT377" s="841">
        <f>IF(VLOOKUP($AU377,'FE Source'!$AN:$AS,5,FALSE)=0,"-",VLOOKUP($AU377,'FE Source'!$AN:$AS,5,FALSE))</f>
        <v>45783</v>
      </c>
      <c r="AU377" s="788" t="s">
        <v>3605</v>
      </c>
      <c r="BE377" s="215">
        <f>IF(VLOOKUP($AU377,'FE Source'!$A:$AK,22,FALSE)=0,"-",VLOOKUP($AU377,'FE Source'!$A:$AK,22,FALSE))</f>
        <v>-6.81</v>
      </c>
      <c r="BF377" s="215">
        <f>IF(VLOOKUP($AU377,'FE Source'!$A:$AK,23,FALSE)=0,"-",VLOOKUP($AU377,'FE Source'!$A:$AK,23,FALSE))</f>
        <v>8.69</v>
      </c>
      <c r="BG377" s="215">
        <f>IF(VLOOKUP($AU377,'FE Source'!$A:$AK,24,FALSE)=0,"-",VLOOKUP($AU377,'FE Source'!$A:$AK,24,FALSE))</f>
        <v>15.43</v>
      </c>
      <c r="BH377" s="215">
        <f>IF(VLOOKUP($AU377,'FE Source'!$A:$AK,25,FALSE)=0,"-",VLOOKUP($AU377,'FE Source'!$A:$AK,25,FALSE))</f>
        <v>-13.22</v>
      </c>
      <c r="BI377" s="215">
        <f>IF(VLOOKUP($AU377,'FE Source'!$A:$AK,26,FALSE)=0,"-",VLOOKUP($AU377,'FE Source'!$A:$AK,26,FALSE))</f>
        <v>13.33</v>
      </c>
      <c r="BJ377" s="215">
        <f>IF(VLOOKUP($AU377,'FE Source'!$A:$AK,27,FALSE)=0,"-",VLOOKUP($AU377,'FE Source'!$A:$AK,27,FALSE))</f>
        <v>9.82</v>
      </c>
      <c r="BK377" s="215">
        <f>IF(VLOOKUP($AU377,'FE Source'!$A:$AK,28,FALSE)=0,"-",VLOOKUP($AU377,'FE Source'!$A:$AK,28,FALSE))</f>
        <v>-5.64</v>
      </c>
      <c r="BL377" s="215">
        <f>IF(VLOOKUP($AU377,'FE Source'!$A:$AK,29,FALSE)=0,"-",VLOOKUP($AU377,'FE Source'!$A:$AK,29,FALSE))</f>
        <v>-20.32</v>
      </c>
      <c r="BM377" s="215">
        <f>IF(VLOOKUP($AU377,'FE Source'!$A:$AK,30,FALSE)=0,"-",VLOOKUP($AU377,'FE Source'!$A:$AK,30,FALSE))</f>
        <v>6.26</v>
      </c>
      <c r="BN377" t="str">
        <f>IF(VLOOKUP($AU377,'FE Source'!$A:$AK,31,FALSE)="No Specified Index","-",IF(VLOOKUP($AU377,'FE Source'!$A:$AK,31,FALSE)=0,"-",VLOOKUP($AU377,'FE Source'!$A:$AK,31,FALSE)))</f>
        <v>MSCI AC Asia Pacific ex Japan</v>
      </c>
      <c r="BO377" s="217">
        <f>IF(VLOOKUP($AU377,'FE Source'!$A:$AK,32,FALSE)=0,"-",VLOOKUP($AU377,'FE Source'!$A:$AK,32,FALSE))</f>
        <v>40581</v>
      </c>
      <c r="BP377" s="18">
        <f>IF(VLOOKUP($AU377,'FE Source'!$AZ:$BC,2,FALSE)=0,"-",VLOOKUP($AU377,'FE Source'!$AZ:$BC,2,FALSE))</f>
        <v>-5.64</v>
      </c>
      <c r="BQ377" s="18">
        <f>IF(VLOOKUP($AU377,'FE Source'!$AZ:$BC,3,FALSE)=0,"-",VLOOKUP($AU377,'FE Source'!$AZ:$BC,3,FALSE))</f>
        <v>-7.45</v>
      </c>
      <c r="BR377" s="18" t="str">
        <f>IF(VLOOKUP($AU377,'FE Source'!$AZ:$BC,4,FALSE)=0,"-",VLOOKUP($AU377,'FE Source'!$AZ:$BC,4,FALSE))</f>
        <v>-</v>
      </c>
    </row>
    <row r="378" spans="1:70" ht="15">
      <c r="A378" s="324"/>
      <c r="B378" s="692" t="str">
        <f>INDEX('UT - Retail'!$A$7:$A$1409,MATCH(AU378,'UT - Retail'!$U$7:$U$1409,0),1)</f>
        <v>Eastspring Investments</v>
      </c>
      <c r="C378" s="726" t="str">
        <f>INDEX('UT - Retail'!$B$7:$B$1409,MATCH(AU378,'UT - Retail'!$U$7:$U$1409,0),1)</f>
        <v>Eastspring Investments - Asian Equity Income AS SGD-H</v>
      </c>
      <c r="D378" s="711"/>
      <c r="E378" s="730" t="str">
        <f>VLOOKUP(C378,'UT - Retail'!$B:$K,8,FALSE)</f>
        <v>Equities</v>
      </c>
      <c r="F378" s="721" t="str">
        <f>VLOOKUP(C378,'UT - Retail'!$B:$K,9,FALSE)</f>
        <v>Asia Pacific ex-Japan</v>
      </c>
      <c r="G378" s="721" t="str">
        <f>VLOOKUP(C378,'UT - Retail'!$B:$K,10,FALSE)</f>
        <v>General</v>
      </c>
      <c r="H378" s="82" t="str">
        <f>VLOOKUP(C378,'UT - Retail'!$B:$N,13,FALSE)</f>
        <v>No</v>
      </c>
      <c r="I378" s="82" t="str">
        <f>VLOOKUP(C378,'UT - Retail'!$B:$Q,14,FALSE)</f>
        <v>No</v>
      </c>
      <c r="J378" s="721" t="str">
        <f>VLOOKUP(C378,'UT - Retail'!$B:$Q,11,FALSE)</f>
        <v>No</v>
      </c>
      <c r="K378" s="130" t="str">
        <f>VLOOKUP(C378,'UT - Retail'!$B:$P,15,FALSE)</f>
        <v>Yes</v>
      </c>
      <c r="L378" s="82" t="str">
        <f>VLOOKUP(C378,'UT - Retail'!$B:$Q,16,FALSE)</f>
        <v>Both</v>
      </c>
      <c r="M378" s="721" t="str">
        <f>VLOOKUP(C378,'UT - Retail'!$B:$K,6,FALSE)</f>
        <v>SGD</v>
      </c>
      <c r="N378" s="173" t="str">
        <f>IFERROR(IF(MATCH(C378,'Portfolio Construction'!$AL:$AL,0),"Yes","No"),"No")</f>
        <v>No</v>
      </c>
      <c r="O378" s="721" t="str">
        <f>IFERROR(IF(MATCH(C378,'Portfolio Construction'!$AN:$AN,0),"Yes","No"),"No")</f>
        <v>No</v>
      </c>
      <c r="P378" s="721" t="str">
        <f>IFERROR(IF(MATCH(C378,'Portfolio Construction'!$AP:$AP,0),"Yes","No"),"No")</f>
        <v>No</v>
      </c>
      <c r="Q378" s="721" t="str">
        <f>IFERROR(IF(MATCH(C378,'Portfolio Construction'!$AR:$AR,0),"Yes","No"),"No")</f>
        <v>No</v>
      </c>
      <c r="R378" s="721" t="str">
        <f>IFERROR(IF(MATCH(C378,'Portfolio Construction'!$AT:$AT,0),"Yes","No"),"No")</f>
        <v>No</v>
      </c>
      <c r="S378" s="721" t="str">
        <f>IFERROR(IF(MATCH(C378,'Portfolio Construction'!$AV:$AV,0),"Yes","No"),"No")</f>
        <v>No</v>
      </c>
      <c r="T378" s="721" t="str">
        <f>IFERROR(IF(MATCH(C378,'Portfolio Construction'!$AX:$AX,0),"Yes","No"),"No")</f>
        <v>No</v>
      </c>
      <c r="U378" s="721" t="str">
        <f>IFERROR(IF(MATCH(C378,'Portfolio Construction'!$AZ:$AZ,0),"Yes","No"),"No")</f>
        <v>No</v>
      </c>
      <c r="V378" s="721" t="str">
        <f>IFERROR(IF(MATCH(C378,'Portfolio Construction'!$BB:$BB,0),"Yes","No"),"No")</f>
        <v>No</v>
      </c>
      <c r="W378" s="619">
        <f>IF(VLOOKUP($AU378,'FE Source'!$A:$W,3,FALSE)=0,"-",VLOOKUP($AU378,'FE Source'!$A:$W,3,FALSE))</f>
        <v>4.63</v>
      </c>
      <c r="X378" s="618">
        <f>IF(VLOOKUP($AU378,'FE Source'!$A:$W,4,FALSE)=0,"-",VLOOKUP($AU378,'FE Source'!$A:$W,4,FALSE))</f>
        <v>6.14</v>
      </c>
      <c r="Y378" s="618">
        <f>IF(VLOOKUP($AU378,'FE Source'!$A:$W,5,FALSE)=0,"-",VLOOKUP($AU378,'FE Source'!$A:$W,5,FALSE))</f>
        <v>0.28000000000000003</v>
      </c>
      <c r="Z378" s="618">
        <f>IF(VLOOKUP($AU378,'FE Source'!$A:$W,6,FALSE)=0,"-",VLOOKUP($AU378,'FE Source'!$A:$W,6,FALSE))</f>
        <v>7.78</v>
      </c>
      <c r="AA378" s="618">
        <f>IF(VLOOKUP($AU378,'FE Source'!$A:$W,7,FALSE)=0,"-",VLOOKUP($AU378,'FE Source'!$A:$W,7,FALSE))</f>
        <v>3.19</v>
      </c>
      <c r="AB378" s="618">
        <f>IF(VLOOKUP($AU378,'FE Source'!$A:$W,8,FALSE)=0,"-",VLOOKUP($AU378,'FE Source'!$A:$W,8,FALSE))</f>
        <v>3.23</v>
      </c>
      <c r="AC378" s="623">
        <f>IF(VLOOKUP($AU378,'FE Source'!$A:$W,9,FALSE)=0,"-",VLOOKUP($AU378,'FE Source'!$A:$W,9,FALSE))</f>
        <v>-0.22</v>
      </c>
      <c r="AD378" s="720">
        <f>IF(VLOOKUP($AU378,'FE Source'!$A:$W,10,FALSE)=0,"-",VLOOKUP($AU378,'FE Source'!$A:$W,10,FALSE))</f>
        <v>1.36</v>
      </c>
      <c r="AE378" s="720">
        <f>IF(VLOOKUP($AU378,'FE Source'!$A:$W,11,FALSE)=0,"-",VLOOKUP($AU378,'FE Source'!$A:$W,11,FALSE))</f>
        <v>18.23</v>
      </c>
      <c r="AF378" s="720" t="str">
        <f>IF(VLOOKUP($AU378,'FE Source'!$A:$W,12,FALSE)=0,"-",VLOOKUP($AU378,'FE Source'!$A:$W,12,FALSE))</f>
        <v>-</v>
      </c>
      <c r="AG378" s="720">
        <f>IF(VLOOKUP($AU378,'FE Source'!$A:$W,14,FALSE)=0,"-",VLOOKUP($AU378,'FE Source'!$A:$W,14,FALSE))</f>
        <v>-24.29</v>
      </c>
      <c r="AH378" s="173">
        <f>IF(VLOOKUP($AU378,'FE Source'!$A:$DJ,33,FALSE)=0,"-",VLOOKUP($AU378,'FE Source'!$A:$DJ,33,FALSE))</f>
        <v>115.27</v>
      </c>
      <c r="AI378" s="173">
        <f>IF(VLOOKUP($AU378,'FE Source'!$A:$Y,20,FALSE)=0,"-",VLOOKUP($AU378,'FE Source'!$A:$Y,20,FALSE))</f>
        <v>140.99</v>
      </c>
      <c r="AJ378" s="173">
        <f>IF(VLOOKUP($AU378,'FE Source'!$A:$DJ,34,FALSE)=0,"-",VLOOKUP($AU378,'FE Source'!$A:$DJ,34,FALSE))</f>
        <v>120.58</v>
      </c>
      <c r="AK378" s="173">
        <f>IF(VLOOKUP($AU378,'FE Source'!$A:$DJ,35,FALSE)=0,"-",VLOOKUP($AU378,'FE Source'!$A:$DJ,35,FALSE))</f>
        <v>62.85</v>
      </c>
      <c r="AL378" s="735">
        <f>IF(VLOOKUP($AU378,'FE Source'!$A:$Y,19,FALSE)=0,"-",VLOOKUP($AU378,'FE Source'!$A:$Y,19,FALSE))</f>
        <v>114.68</v>
      </c>
      <c r="AM378" s="721">
        <f>IF(VLOOKUP($AU378,'FE Source'!$A:$DJ,36,FALSE)=0,"-",VLOOKUP($AU378,'FE Source'!$A:$DJ,36,FALSE))</f>
        <v>115.71</v>
      </c>
      <c r="AN378" s="789">
        <f>IF(VLOOKUP($AU378,'FE Source'!$A:$W,13,FALSE)=0,"-",VLOOKUP($AU378,'FE Source'!$A:$W,13,FALSE))</f>
        <v>460.2</v>
      </c>
      <c r="AO378" s="790" t="str">
        <f>IF(J378="no","-",IF(VLOOKUP($AU378,'FE Source'!$A:$W,15,FALSE)=0,"-",VLOOKUP($AU378,'FE Source'!$A:$W,15,FALSE)))</f>
        <v>-</v>
      </c>
      <c r="AP378" s="722" t="str">
        <f>IF(AO378="-","-",IF(VLOOKUP($AU378,'FE Source'!$A:$Z,21,FALSE)=0,"-",IF(VLOOKUP($AU378,'FE Source'!$A:$Z,21,FALSE)=2,"Semi-Annual",IF(VLOOKUP($AU378,'FE Source'!$A:$Z,21,FALSE)=4,"Quarterly",IF(VLOOKUP($AU378,'FE Source'!$A:$Z,21,FALSE)=12,"Monthly","Annual")))))</f>
        <v>-</v>
      </c>
      <c r="AQ378" s="722">
        <f t="array" ref="AQ378">IF(VLOOKUP($AU378,'FE Source'!$A:$W,16,FALSE)=0,"-",VLOOKUP($AU378,'FE Source'!$A:$W,16,FALSE))</f>
        <v>1.65</v>
      </c>
      <c r="AR378" s="722" t="str">
        <f>IF(VLOOKUP($AU378,'FE Source'!$A:$W,17,FALSE)=0,"-",VLOOKUP($AU378,'FE Source'!$A:$W,17,FALSE))</f>
        <v>-</v>
      </c>
      <c r="AS378" s="722">
        <f>IF(VLOOKUP($AU378,'FE Source'!$AN:$AS,4,FALSE)="",VLOOKUP($AU378,'FE Source'!$AN:$AS,3,FALSE),VLOOKUP($AU378,'FE Source'!$AN:$AS,4,FALSE))</f>
        <v>10.87</v>
      </c>
      <c r="AT378" s="808">
        <f>IF(VLOOKUP($AU378,'FE Source'!$AN:$AS,5,FALSE)=0,"-",VLOOKUP($AU378,'FE Source'!$AN:$AS,5,FALSE))</f>
        <v>45783</v>
      </c>
      <c r="AU378" s="878" t="s">
        <v>1020</v>
      </c>
      <c r="BE378" s="215">
        <f>IF(VLOOKUP($AU378,'FE Source'!$A:$AK,22,FALSE)=0,"-",VLOOKUP($AU378,'FE Source'!$A:$AK,22,FALSE))</f>
        <v>-12.82</v>
      </c>
      <c r="BF378" s="215">
        <f>IF(VLOOKUP($AU378,'FE Source'!$A:$AK,23,FALSE)=0,"-",VLOOKUP($AU378,'FE Source'!$A:$AK,23,FALSE))</f>
        <v>6.23</v>
      </c>
      <c r="BG378" s="215">
        <f>IF(VLOOKUP($AU378,'FE Source'!$A:$AK,24,FALSE)=0,"-",VLOOKUP($AU378,'FE Source'!$A:$AK,24,FALSE))</f>
        <v>24.19</v>
      </c>
      <c r="BH378" s="215">
        <f>IF(VLOOKUP($AU378,'FE Source'!$A:$AK,25,FALSE)=0,"-",VLOOKUP($AU378,'FE Source'!$A:$AK,25,FALSE))</f>
        <v>-16.13</v>
      </c>
      <c r="BI378" s="215">
        <f>IF(VLOOKUP($AU378,'FE Source'!$A:$AK,26,FALSE)=0,"-",VLOOKUP($AU378,'FE Source'!$A:$AK,26,FALSE))</f>
        <v>13.58</v>
      </c>
      <c r="BJ378" s="215">
        <f>IF(VLOOKUP($AU378,'FE Source'!$A:$AK,27,FALSE)=0,"-",VLOOKUP($AU378,'FE Source'!$A:$AK,27,FALSE))</f>
        <v>10.43</v>
      </c>
      <c r="BK378" s="215">
        <f>IF(VLOOKUP($AU378,'FE Source'!$A:$AK,28,FALSE)=0,"-",VLOOKUP($AU378,'FE Source'!$A:$AK,28,FALSE))</f>
        <v>-7.94</v>
      </c>
      <c r="BL378" s="215">
        <f>IF(VLOOKUP($AU378,'FE Source'!$A:$AK,29,FALSE)=0,"-",VLOOKUP($AU378,'FE Source'!$A:$AK,29,FALSE))</f>
        <v>-20.53</v>
      </c>
      <c r="BM378" s="215">
        <f>IF(VLOOKUP($AU378,'FE Source'!$A:$AK,30,FALSE)=0,"-",VLOOKUP($AU378,'FE Source'!$A:$AK,30,FALSE))</f>
        <v>5.78</v>
      </c>
      <c r="BN378" t="str">
        <f>IF(VLOOKUP($AU378,'FE Source'!$A:$AK,31,FALSE)="No Specified Index","-",IF(VLOOKUP($AU378,'FE Source'!$A:$AK,31,FALSE)=0,"-",VLOOKUP($AU378,'FE Source'!$A:$AK,31,FALSE)))</f>
        <v>MSCI AC Asia Pacific ex Japan</v>
      </c>
      <c r="BO378" s="217">
        <f>IF(VLOOKUP($AU378,'FE Source'!$A:$AK,32,FALSE)=0,"-",VLOOKUP($AU378,'FE Source'!$A:$AK,32,FALSE))</f>
        <v>41276</v>
      </c>
      <c r="BP378" s="18">
        <f>IF(VLOOKUP($AU378,'FE Source'!$AZ:$BC,2,FALSE)=0,"-",VLOOKUP($AU378,'FE Source'!$AZ:$BC,2,FALSE))</f>
        <v>-5.99</v>
      </c>
      <c r="BQ378" s="18" t="str">
        <f>IF(VLOOKUP($AU378,'FE Source'!$AZ:$BC,3,FALSE)=0,"-",VLOOKUP($AU378,'FE Source'!$AZ:$BC,3,FALSE))</f>
        <v>-</v>
      </c>
      <c r="BR378" s="18" t="str">
        <f>IF(VLOOKUP($AU378,'FE Source'!$AZ:$BC,4,FALSE)=0,"-",VLOOKUP($AU378,'FE Source'!$AZ:$BC,4,FALSE))</f>
        <v>-</v>
      </c>
    </row>
    <row r="379" spans="1:70" ht="15">
      <c r="A379" s="324"/>
      <c r="B379" s="692" t="str">
        <f>INDEX('UT - Retail'!$A$7:$A$1409,MATCH(AU379,'UT - Retail'!$U$7:$U$1409,0),1)</f>
        <v>Eastspring Investments</v>
      </c>
      <c r="C379" s="844" t="str">
        <f>INDEX('UT - Retail'!$B$7:$B$1409,MATCH(AU379,'UT - Retail'!$U$7:$U$1409,0),1)</f>
        <v>Eastspring Investments - Asian Equity Income ASDM SGD</v>
      </c>
      <c r="D379" s="713"/>
      <c r="E379" s="847" t="str">
        <f>VLOOKUP(C379,'UT - Retail'!$B:$K,8,FALSE)</f>
        <v>Equities</v>
      </c>
      <c r="F379" s="849" t="str">
        <f>VLOOKUP(C379,'UT - Retail'!$B:$K,9,FALSE)</f>
        <v>Asia Pacific ex-Japan</v>
      </c>
      <c r="G379" s="849" t="str">
        <f>VLOOKUP(C379,'UT - Retail'!$B:$K,10,FALSE)</f>
        <v>General</v>
      </c>
      <c r="H379" s="82" t="str">
        <f>VLOOKUP(C379,'UT - Retail'!$B:$N,13,FALSE)</f>
        <v>No</v>
      </c>
      <c r="I379" s="82" t="str">
        <f>VLOOKUP(C379,'UT - Retail'!$B:$Q,14,FALSE)</f>
        <v>No</v>
      </c>
      <c r="J379" s="849" t="str">
        <f>VLOOKUP(C379,'UT - Retail'!$B:$Q,11,FALSE)</f>
        <v>Yes</v>
      </c>
      <c r="K379" s="130" t="str">
        <f>VLOOKUP(C379,'UT - Retail'!$B:$P,15,FALSE)</f>
        <v>No</v>
      </c>
      <c r="L379" s="82" t="str">
        <f>VLOOKUP(C379,'UT - Retail'!$B:$Q,16,FALSE)</f>
        <v>Both</v>
      </c>
      <c r="M379" s="721" t="str">
        <f>VLOOKUP(C379,'UT - Retail'!$B:$K,6,FALSE)</f>
        <v>SGD</v>
      </c>
      <c r="N379" s="173" t="str">
        <f>IFERROR(IF(MATCH(C379,'Portfolio Construction'!$AL:$AL,0),"Yes","No"),"No")</f>
        <v>No</v>
      </c>
      <c r="O379" s="721" t="str">
        <f>IFERROR(IF(MATCH(C379,'Portfolio Construction'!$AN:$AN,0),"Yes","No"),"No")</f>
        <v>No</v>
      </c>
      <c r="P379" s="721" t="str">
        <f>IFERROR(IF(MATCH(C379,'Portfolio Construction'!$AP:$AP,0),"Yes","No"),"No")</f>
        <v>No</v>
      </c>
      <c r="Q379" s="721" t="str">
        <f>IFERROR(IF(MATCH(C379,'Portfolio Construction'!$AR:$AR,0),"Yes","No"),"No")</f>
        <v>No</v>
      </c>
      <c r="R379" s="721" t="str">
        <f>IFERROR(IF(MATCH(C379,'Portfolio Construction'!$AT:$AT,0),"Yes","No"),"No")</f>
        <v>No</v>
      </c>
      <c r="S379" s="721" t="str">
        <f>IFERROR(IF(MATCH(C379,'Portfolio Construction'!$AV:$AV,0),"Yes","No"),"No")</f>
        <v>No</v>
      </c>
      <c r="T379" s="721" t="str">
        <f>IFERROR(IF(MATCH(C379,'Portfolio Construction'!$AX:$AX,0),"Yes","No"),"No")</f>
        <v>No</v>
      </c>
      <c r="U379" s="721" t="str">
        <f>IFERROR(IF(MATCH(C379,'Portfolio Construction'!$AZ:$AZ,0),"Yes","No"),"No")</f>
        <v>No</v>
      </c>
      <c r="V379" s="721" t="str">
        <f>IFERROR(IF(MATCH(C379,'Portfolio Construction'!$BB:$BB,0),"Yes","No"),"No")</f>
        <v>No</v>
      </c>
      <c r="W379" s="619">
        <f>IF(VLOOKUP($AU379,'FE Source'!$A:$W,3,FALSE)=0,"-",VLOOKUP($AU379,'FE Source'!$A:$W,3,FALSE))</f>
        <v>-0.21</v>
      </c>
      <c r="X379" s="618">
        <f>IF(VLOOKUP($AU379,'FE Source'!$A:$W,4,FALSE)=0,"-",VLOOKUP($AU379,'FE Source'!$A:$W,4,FALSE))</f>
        <v>2.2400000000000002</v>
      </c>
      <c r="Y379" s="618">
        <f>IF(VLOOKUP($AU379,'FE Source'!$A:$W,5,FALSE)=0,"-",VLOOKUP($AU379,'FE Source'!$A:$W,5,FALSE))</f>
        <v>-2.0299999999999998</v>
      </c>
      <c r="Z379" s="618">
        <f>IF(VLOOKUP($AU379,'FE Source'!$A:$W,6,FALSE)=0,"-",VLOOKUP($AU379,'FE Source'!$A:$W,6,FALSE))</f>
        <v>5.3</v>
      </c>
      <c r="AA379" s="618">
        <f>IF(VLOOKUP($AU379,'FE Source'!$A:$W,7,FALSE)=0,"-",VLOOKUP($AU379,'FE Source'!$A:$W,7,FALSE))</f>
        <v>2.68</v>
      </c>
      <c r="AB379" s="618">
        <f>IF(VLOOKUP($AU379,'FE Source'!$A:$W,8,FALSE)=0,"-",VLOOKUP($AU379,'FE Source'!$A:$W,8,FALSE))</f>
        <v>2.66</v>
      </c>
      <c r="AC379" s="623">
        <f>IF(VLOOKUP($AU379,'FE Source'!$A:$W,9,FALSE)=0,"-",VLOOKUP($AU379,'FE Source'!$A:$W,9,FALSE))</f>
        <v>0.6</v>
      </c>
      <c r="AD379" s="720">
        <f>IF(VLOOKUP($AU379,'FE Source'!$A:$W,10,FALSE)=0,"-",VLOOKUP($AU379,'FE Source'!$A:$W,10,FALSE))</f>
        <v>1.1299999999999999</v>
      </c>
      <c r="AE379" s="855">
        <f>IF(VLOOKUP($AU379,'FE Source'!$A:$W,11,FALSE)=0,"-",VLOOKUP($AU379,'FE Source'!$A:$W,11,FALSE))</f>
        <v>14.55</v>
      </c>
      <c r="AF379" s="855" t="str">
        <f>IF(VLOOKUP($AU379,'FE Source'!$A:$W,12,FALSE)=0,"-",VLOOKUP($AU379,'FE Source'!$A:$W,12,FALSE))</f>
        <v>-</v>
      </c>
      <c r="AG379" s="855">
        <f>IF(VLOOKUP($AU379,'FE Source'!$A:$W,14,FALSE)=0,"-",VLOOKUP($AU379,'FE Source'!$A:$W,14,FALSE))</f>
        <v>-22.06</v>
      </c>
      <c r="AH379" s="173">
        <f>IF(VLOOKUP($AU379,'FE Source'!$A:$DJ,33,FALSE)=0,"-",VLOOKUP($AU379,'FE Source'!$A:$DJ,33,FALSE))</f>
        <v>113.54</v>
      </c>
      <c r="AI379" s="174">
        <f>IF(VLOOKUP($AU379,'FE Source'!$A:$Y,20,FALSE)=0,"-",VLOOKUP($AU379,'FE Source'!$A:$Y,20,FALSE))</f>
        <v>118.15</v>
      </c>
      <c r="AJ379" s="173">
        <f>IF(VLOOKUP($AU379,'FE Source'!$A:$DJ,34,FALSE)=0,"-",VLOOKUP($AU379,'FE Source'!$A:$DJ,34,FALSE))</f>
        <v>93.64</v>
      </c>
      <c r="AK379" s="173">
        <f>IF(VLOOKUP($AU379,'FE Source'!$A:$DJ,35,FALSE)=0,"-",VLOOKUP($AU379,'FE Source'!$A:$DJ,35,FALSE))</f>
        <v>81.64</v>
      </c>
      <c r="AL379" s="862">
        <f>IF(VLOOKUP($AU379,'FE Source'!$A:$Y,19,FALSE)=0,"-",VLOOKUP($AU379,'FE Source'!$A:$Y,19,FALSE))</f>
        <v>103.02</v>
      </c>
      <c r="AM379" s="721">
        <f>IF(VLOOKUP($AU379,'FE Source'!$A:$DJ,36,FALSE)=0,"-",VLOOKUP($AU379,'FE Source'!$A:$DJ,36,FALSE))</f>
        <v>103.3</v>
      </c>
      <c r="AN379" s="527">
        <f>IF(VLOOKUP($AU379,'FE Source'!$A:$W,13,FALSE)=0,"-",VLOOKUP($AU379,'FE Source'!$A:$W,13,FALSE))</f>
        <v>460.2</v>
      </c>
      <c r="AO379" s="147">
        <f>IF(J379="no","-",IF(VLOOKUP($AU379,'FE Source'!$A:$W,15,FALSE)=0,"-",VLOOKUP($AU379,'FE Source'!$A:$W,15,FALSE)))</f>
        <v>4.75</v>
      </c>
      <c r="AP379" s="163" t="str">
        <f>IF(AO379="-","-",IF(VLOOKUP($AU379,'FE Source'!$A:$Z,21,FALSE)=0,"-",IF(VLOOKUP($AU379,'FE Source'!$A:$Z,21,FALSE)=2,"Semi-Annual",IF(VLOOKUP($AU379,'FE Source'!$A:$Z,21,FALSE)=4,"Quarterly",IF(VLOOKUP($AU379,'FE Source'!$A:$Z,21,FALSE)=12,"Monthly","Annual")))))</f>
        <v>Monthly</v>
      </c>
      <c r="AQ379" s="163">
        <f t="array" ref="AQ379">IF(VLOOKUP($AU379,'FE Source'!$A:$W,16,FALSE)=0,"-",VLOOKUP($AU379,'FE Source'!$A:$W,16,FALSE))</f>
        <v>1.65</v>
      </c>
      <c r="AR379" s="163" t="str">
        <f>IF(VLOOKUP($AU379,'FE Source'!$A:$W,17,FALSE)=0,"-",VLOOKUP($AU379,'FE Source'!$A:$W,17,FALSE))</f>
        <v>Negative</v>
      </c>
      <c r="AS379" s="163">
        <f>IF(VLOOKUP($AU379,'FE Source'!$AN:$AS,4,FALSE)="",VLOOKUP($AU379,'FE Source'!$AN:$AS,3,FALSE),VLOOKUP($AU379,'FE Source'!$AN:$AS,4,FALSE))</f>
        <v>7.35</v>
      </c>
      <c r="AT379" s="751">
        <f>IF(VLOOKUP($AU379,'FE Source'!$AN:$AS,5,FALSE)=0,"-",VLOOKUP($AU379,'FE Source'!$AN:$AS,5,FALSE))</f>
        <v>45783</v>
      </c>
      <c r="AU379" s="166" t="s">
        <v>603</v>
      </c>
      <c r="BE379" s="215">
        <f>IF(VLOOKUP($AU379,'FE Source'!$A:$AK,22,FALSE)=0,"-",VLOOKUP($AU379,'FE Source'!$A:$AK,22,FALSE))</f>
        <v>-6.85</v>
      </c>
      <c r="BF379" s="215">
        <f>IF(VLOOKUP($AU379,'FE Source'!$A:$AK,23,FALSE)=0,"-",VLOOKUP($AU379,'FE Source'!$A:$AK,23,FALSE))</f>
        <v>8.68</v>
      </c>
      <c r="BG379" s="215">
        <f>IF(VLOOKUP($AU379,'FE Source'!$A:$AK,24,FALSE)=0,"-",VLOOKUP($AU379,'FE Source'!$A:$AK,24,FALSE))</f>
        <v>15.45</v>
      </c>
      <c r="BH379" s="215">
        <f>IF(VLOOKUP($AU379,'FE Source'!$A:$AK,25,FALSE)=0,"-",VLOOKUP($AU379,'FE Source'!$A:$AK,25,FALSE))</f>
        <v>-13.22</v>
      </c>
      <c r="BI379" s="215">
        <f>IF(VLOOKUP($AU379,'FE Source'!$A:$AK,26,FALSE)=0,"-",VLOOKUP($AU379,'FE Source'!$A:$AK,26,FALSE))</f>
        <v>13.31</v>
      </c>
      <c r="BJ379" s="215">
        <f>IF(VLOOKUP($AU379,'FE Source'!$A:$AK,27,FALSE)=0,"-",VLOOKUP($AU379,'FE Source'!$A:$AK,27,FALSE))</f>
        <v>9.81</v>
      </c>
      <c r="BK379" s="215">
        <f>IF(VLOOKUP($AU379,'FE Source'!$A:$AK,28,FALSE)=0,"-",VLOOKUP($AU379,'FE Source'!$A:$AK,28,FALSE))</f>
        <v>-5.63</v>
      </c>
      <c r="BL379" s="215">
        <f>IF(VLOOKUP($AU379,'FE Source'!$A:$AK,29,FALSE)=0,"-",VLOOKUP($AU379,'FE Source'!$A:$AK,29,FALSE))</f>
        <v>-20.3</v>
      </c>
      <c r="BM379" s="215">
        <f>IF(VLOOKUP($AU379,'FE Source'!$A:$AK,30,FALSE)=0,"-",VLOOKUP($AU379,'FE Source'!$A:$AK,30,FALSE))</f>
        <v>6.25</v>
      </c>
      <c r="BN379" t="str">
        <f>IF(VLOOKUP($AU379,'FE Source'!$A:$AK,31,FALSE)="No Specified Index","-",IF(VLOOKUP($AU379,'FE Source'!$A:$AK,31,FALSE)=0,"-",VLOOKUP($AU379,'FE Source'!$A:$AK,31,FALSE)))</f>
        <v>MSCI AC Asia Pacific ex Japan</v>
      </c>
      <c r="BO379" s="217">
        <f>IF(VLOOKUP($AU379,'FE Source'!$A:$AK,32,FALSE)=0,"-",VLOOKUP($AU379,'FE Source'!$A:$AK,32,FALSE))</f>
        <v>40581</v>
      </c>
      <c r="BP379" s="18">
        <f>IF(VLOOKUP($AU379,'FE Source'!$AZ:$BC,2,FALSE)=0,"-",VLOOKUP($AU379,'FE Source'!$AZ:$BC,2,FALSE))</f>
        <v>-5.64</v>
      </c>
      <c r="BQ379" s="18">
        <f>IF(VLOOKUP($AU379,'FE Source'!$AZ:$BC,3,FALSE)=0,"-",VLOOKUP($AU379,'FE Source'!$AZ:$BC,3,FALSE))</f>
        <v>-7.44</v>
      </c>
      <c r="BR379" s="18" t="str">
        <f>IF(VLOOKUP($AU379,'FE Source'!$AZ:$BC,4,FALSE)=0,"-",VLOOKUP($AU379,'FE Source'!$AZ:$BC,4,FALSE))</f>
        <v>-</v>
      </c>
    </row>
    <row r="380" spans="1:70" ht="15">
      <c r="A380" s="324"/>
      <c r="B380" s="529" t="str">
        <f>INDEX('UT - Retail'!$A$7:$A$1409,MATCH(AU380,'UT - Retail'!$U$7:$U$1409,0),1)</f>
        <v>Eastspring Investments</v>
      </c>
      <c r="C380" s="726" t="str">
        <f>INDEX('UT - Retail'!$B$7:$B$1409,MATCH(AU380,'UT - Retail'!$U$7:$U$1409,0),1)</f>
        <v>Eastspring Investments - Asian Low Volatility Equity Fund ADM USD</v>
      </c>
      <c r="D380" s="711"/>
      <c r="E380" s="730" t="str">
        <f>VLOOKUP(C380,'UT - Retail'!$B:$K,8,FALSE)</f>
        <v>Equities</v>
      </c>
      <c r="F380" s="173" t="str">
        <f>VLOOKUP(C380,'UT - Retail'!$B:$K,9,FALSE)</f>
        <v>Asia Pacific ex-Japan</v>
      </c>
      <c r="G380" s="173" t="str">
        <f>VLOOKUP(C380,'UT - Retail'!$B:$K,10,FALSE)</f>
        <v>General</v>
      </c>
      <c r="H380" s="82" t="str">
        <f>VLOOKUP(C380,'UT - Retail'!$B:$N,13,FALSE)</f>
        <v>No</v>
      </c>
      <c r="I380" s="82" t="str">
        <f>VLOOKUP(C380,'UT - Retail'!$B:$Q,14,FALSE)</f>
        <v>No</v>
      </c>
      <c r="J380" s="173" t="str">
        <f>VLOOKUP(C380,'UT - Retail'!$B:$Q,11,FALSE)</f>
        <v>Yes</v>
      </c>
      <c r="K380" s="130" t="str">
        <f>VLOOKUP(C380,'UT - Retail'!$B:$P,15,FALSE)</f>
        <v>No</v>
      </c>
      <c r="L380" s="82" t="str">
        <f>VLOOKUP(C380,'UT - Retail'!$B:$Q,16,FALSE)</f>
        <v>Both</v>
      </c>
      <c r="M380" s="173" t="str">
        <f>VLOOKUP(C380,'UT - Retail'!$B:$K,6,FALSE)</f>
        <v>USD</v>
      </c>
      <c r="N380" s="173" t="str">
        <f>IFERROR(IF(MATCH(C380,'Portfolio Construction'!$AL:$AL,0),"Yes","No"),"No")</f>
        <v>Yes</v>
      </c>
      <c r="O380" s="173" t="str">
        <f>IFERROR(IF(MATCH(C380,'Portfolio Construction'!$AN:$AN,0),"Yes","No"),"No")</f>
        <v>No</v>
      </c>
      <c r="P380" s="173" t="str">
        <f>IFERROR(IF(MATCH(C380,'Portfolio Construction'!$AP:$AP,0),"Yes","No"),"No")</f>
        <v>No</v>
      </c>
      <c r="Q380" s="173" t="str">
        <f>IFERROR(IF(MATCH(C380,'Portfolio Construction'!$AR:$AR,0),"Yes","No"),"No")</f>
        <v>No</v>
      </c>
      <c r="R380" s="173" t="str">
        <f>IFERROR(IF(MATCH(C380,'Portfolio Construction'!$AT:$AT,0),"Yes","No"),"No")</f>
        <v>No</v>
      </c>
      <c r="S380" s="173" t="str">
        <f>IFERROR(IF(MATCH(C380,'Portfolio Construction'!$AV:$AV,0),"Yes","No"),"No")</f>
        <v>No</v>
      </c>
      <c r="T380" s="173" t="str">
        <f>IFERROR(IF(MATCH(C380,'Portfolio Construction'!$AX:$AX,0),"Yes","No"),"No")</f>
        <v>No</v>
      </c>
      <c r="U380" s="173" t="str">
        <f>IFERROR(IF(MATCH(C380,'Portfolio Construction'!$AZ:$AZ,0),"Yes","No"),"No")</f>
        <v>No</v>
      </c>
      <c r="V380" s="173" t="str">
        <f>IFERROR(IF(MATCH(C380,'Portfolio Construction'!$BB:$BB,0),"Yes","No"),"No")</f>
        <v>No</v>
      </c>
      <c r="W380" s="619">
        <f>IF(VLOOKUP($AU380,'FE Source'!$A:$W,3,FALSE)=0,"-",VLOOKUP($AU380,'FE Source'!$A:$W,3,FALSE))</f>
        <v>-2.5299999999999998</v>
      </c>
      <c r="X380" s="618">
        <f>IF(VLOOKUP($AU380,'FE Source'!$A:$W,4,FALSE)=0,"-",VLOOKUP($AU380,'FE Source'!$A:$W,4,FALSE))</f>
        <v>0.9</v>
      </c>
      <c r="Y380" s="618">
        <f>IF(VLOOKUP($AU380,'FE Source'!$A:$W,5,FALSE)=0,"-",VLOOKUP($AU380,'FE Source'!$A:$W,5,FALSE))</f>
        <v>-1.85</v>
      </c>
      <c r="Z380" s="618">
        <f>IF(VLOOKUP($AU380,'FE Source'!$A:$W,6,FALSE)=0,"-",VLOOKUP($AU380,'FE Source'!$A:$W,6,FALSE))</f>
        <v>4.33</v>
      </c>
      <c r="AA380" s="618">
        <f>IF(VLOOKUP($AU380,'FE Source'!$A:$W,7,FALSE)=0,"-",VLOOKUP($AU380,'FE Source'!$A:$W,7,FALSE))</f>
        <v>6.29</v>
      </c>
      <c r="AB380" s="618">
        <f>IF(VLOOKUP($AU380,'FE Source'!$A:$W,8,FALSE)=0,"-",VLOOKUP($AU380,'FE Source'!$A:$W,8,FALSE))</f>
        <v>6.8</v>
      </c>
      <c r="AC380" s="623" t="str">
        <f>IF(VLOOKUP($AU380,'FE Source'!$A:$W,9,FALSE)=0,"-",VLOOKUP($AU380,'FE Source'!$A:$W,9,FALSE))</f>
        <v>-</v>
      </c>
      <c r="AD380" s="720">
        <f>IF(VLOOKUP($AU380,'FE Source'!$A:$W,10,FALSE)=0,"-",VLOOKUP($AU380,'FE Source'!$A:$W,10,FALSE))</f>
        <v>0.52</v>
      </c>
      <c r="AE380" s="720">
        <f>IF(VLOOKUP($AU380,'FE Source'!$A:$W,11,FALSE)=0,"-",VLOOKUP($AU380,'FE Source'!$A:$W,11,FALSE))</f>
        <v>9.02</v>
      </c>
      <c r="AF380" s="720">
        <f>IF(VLOOKUP($AU380,'FE Source'!$A:$W,12,FALSE)=0,"-",VLOOKUP($AU380,'FE Source'!$A:$W,12,FALSE))</f>
        <v>0.31</v>
      </c>
      <c r="AG380" s="720">
        <f>IF(VLOOKUP($AU380,'FE Source'!$A:$W,14,FALSE)=0,"-",VLOOKUP($AU380,'FE Source'!$A:$W,14,FALSE))</f>
        <v>-14.46</v>
      </c>
      <c r="AH380" s="173">
        <f>IF(VLOOKUP($AU380,'FE Source'!$A:$DJ,33,FALSE)=0,"-",VLOOKUP($AU380,'FE Source'!$A:$DJ,33,FALSE))</f>
        <v>66.510000000000005</v>
      </c>
      <c r="AI380" s="173">
        <f>IF(VLOOKUP($AU380,'FE Source'!$A:$Y,20,FALSE)=0,"-",VLOOKUP($AU380,'FE Source'!$A:$Y,20,FALSE))</f>
        <v>63.38</v>
      </c>
      <c r="AJ380" s="173">
        <f>IF(VLOOKUP($AU380,'FE Source'!$A:$DJ,34,FALSE)=0,"-",VLOOKUP($AU380,'FE Source'!$A:$DJ,34,FALSE))</f>
        <v>45.77</v>
      </c>
      <c r="AK380" s="173">
        <f>IF(VLOOKUP($AU380,'FE Source'!$A:$DJ,35,FALSE)=0,"-",VLOOKUP($AU380,'FE Source'!$A:$DJ,35,FALSE))</f>
        <v>37.96</v>
      </c>
      <c r="AL380" s="735">
        <f>IF(VLOOKUP($AU380,'FE Source'!$A:$Y,19,FALSE)=0,"-",VLOOKUP($AU380,'FE Source'!$A:$Y,19,FALSE))</f>
        <v>41.67</v>
      </c>
      <c r="AM380" s="173">
        <f>IF(VLOOKUP($AU380,'FE Source'!$A:$DJ,36,FALSE)=0,"-",VLOOKUP($AU380,'FE Source'!$A:$DJ,36,FALSE))</f>
        <v>36.74</v>
      </c>
      <c r="AN380" s="837">
        <f>IF(VLOOKUP($AU380,'FE Source'!$A:$W,13,FALSE)=0,"-",VLOOKUP($AU380,'FE Source'!$A:$W,13,FALSE))</f>
        <v>180.1</v>
      </c>
      <c r="AO380" s="720">
        <f>IF(J380="no","-",IF(VLOOKUP($AU380,'FE Source'!$A:$W,15,FALSE)=0,"-",VLOOKUP($AU380,'FE Source'!$A:$W,15,FALSE)))</f>
        <v>6.08</v>
      </c>
      <c r="AP380" s="76" t="str">
        <f>IF(AO380="-","-",IF(VLOOKUP($AU380,'FE Source'!$A:$Z,21,FALSE)=0,"-",IF(VLOOKUP($AU380,'FE Source'!$A:$Z,21,FALSE)=2,"Semi-Annual",IF(VLOOKUP($AU380,'FE Source'!$A:$Z,21,FALSE)=4,"Quarterly",IF(VLOOKUP($AU380,'FE Source'!$A:$Z,21,FALSE)=12,"Monthly","Annual")))))</f>
        <v>Monthly</v>
      </c>
      <c r="AQ380" s="166">
        <f t="array" ref="AQ380">IF(VLOOKUP($AU380,'FE Source'!$A:$W,16,FALSE)=0,"-",VLOOKUP($AU380,'FE Source'!$A:$W,16,FALSE))</f>
        <v>1.62</v>
      </c>
      <c r="AR380" s="163" t="str">
        <f>IF(VLOOKUP($AU380,'FE Source'!$A:$W,17,FALSE)=0,"-",VLOOKUP($AU380,'FE Source'!$A:$W,17,FALSE))</f>
        <v>Negative</v>
      </c>
      <c r="AS380" s="839">
        <f>IF(VLOOKUP($AU380,'FE Source'!$AN:$AS,4,FALSE)="",VLOOKUP($AU380,'FE Source'!$AN:$AS,3,FALSE),VLOOKUP($AU380,'FE Source'!$AN:$AS,4,FALSE))</f>
        <v>10.19</v>
      </c>
      <c r="AT380" s="181">
        <f>IF(VLOOKUP($AU380,'FE Source'!$AN:$AS,5,FALSE)=0,"-",VLOOKUP($AU380,'FE Source'!$AN:$AS,5,FALSE))</f>
        <v>45783</v>
      </c>
      <c r="AU380" s="163" t="s">
        <v>9274</v>
      </c>
      <c r="AV380" s="509"/>
      <c r="AW380" s="509"/>
      <c r="BE380" s="215" t="str">
        <f>IF(VLOOKUP($AU380,'FE Source'!$A:$AK,22,FALSE)=0,"-",VLOOKUP($AU380,'FE Source'!$A:$AK,22,FALSE))</f>
        <v>-</v>
      </c>
      <c r="BF380" s="215" t="str">
        <f>IF(VLOOKUP($AU380,'FE Source'!$A:$AK,23,FALSE)=0,"-",VLOOKUP($AU380,'FE Source'!$A:$AK,23,FALSE))</f>
        <v>-</v>
      </c>
      <c r="BG380" s="215">
        <f>IF(VLOOKUP($AU380,'FE Source'!$A:$AK,24,FALSE)=0,"-",VLOOKUP($AU380,'FE Source'!$A:$AK,24,FALSE))</f>
        <v>13.7</v>
      </c>
      <c r="BH380" s="215">
        <f>IF(VLOOKUP($AU380,'FE Source'!$A:$AK,25,FALSE)=0,"-",VLOOKUP($AU380,'FE Source'!$A:$AK,25,FALSE))</f>
        <v>-5.88</v>
      </c>
      <c r="BI380" s="215">
        <f>IF(VLOOKUP($AU380,'FE Source'!$A:$AK,26,FALSE)=0,"-",VLOOKUP($AU380,'FE Source'!$A:$AK,26,FALSE))</f>
        <v>6.46</v>
      </c>
      <c r="BJ380" s="215">
        <f>IF(VLOOKUP($AU380,'FE Source'!$A:$AK,27,FALSE)=0,"-",VLOOKUP($AU380,'FE Source'!$A:$AK,27,FALSE))</f>
        <v>0.88</v>
      </c>
      <c r="BK380" s="215">
        <f>IF(VLOOKUP($AU380,'FE Source'!$A:$AK,28,FALSE)=0,"-",VLOOKUP($AU380,'FE Source'!$A:$AK,28,FALSE))</f>
        <v>6.83</v>
      </c>
      <c r="BL380" s="215">
        <f>IF(VLOOKUP($AU380,'FE Source'!$A:$AK,29,FALSE)=0,"-",VLOOKUP($AU380,'FE Source'!$A:$AK,29,FALSE))</f>
        <v>-12.79</v>
      </c>
      <c r="BM380" s="215">
        <f>IF(VLOOKUP($AU380,'FE Source'!$A:$AK,30,FALSE)=0,"-",VLOOKUP($AU380,'FE Source'!$A:$AK,30,FALSE))</f>
        <v>16.71</v>
      </c>
      <c r="BN380" t="str">
        <f>IF(VLOOKUP($AU380,'FE Source'!$A:$AK,31,FALSE)="No Specified Index","-",IF(VLOOKUP($AU380,'FE Source'!$A:$AK,31,FALSE)=0,"-",VLOOKUP($AU380,'FE Source'!$A:$AK,31,FALSE)))</f>
        <v>MSCI AC Asia Pacific ex Japan Minimum Volatility..</v>
      </c>
      <c r="BO380" s="217">
        <f>IF(VLOOKUP($AU380,'FE Source'!$A:$AK,32,FALSE)=0,"-",VLOOKUP($AU380,'FE Source'!$A:$AK,32,FALSE))</f>
        <v>42650</v>
      </c>
      <c r="BP380" s="18" t="str">
        <f>IF(VLOOKUP($AU380,'FE Source'!$AZ:$BC,2,FALSE)=0,"-",VLOOKUP($AU380,'FE Source'!$AZ:$BC,2,FALSE))</f>
        <v>-</v>
      </c>
      <c r="BQ380" s="18" t="str">
        <f>IF(VLOOKUP($AU380,'FE Source'!$AZ:$BC,3,FALSE)=0,"-",VLOOKUP($AU380,'FE Source'!$AZ:$BC,3,FALSE))</f>
        <v>-</v>
      </c>
      <c r="BR380" s="18" t="str">
        <f>IF(VLOOKUP($AU380,'FE Source'!$AZ:$BC,4,FALSE)=0,"-",VLOOKUP($AU380,'FE Source'!$AZ:$BC,4,FALSE))</f>
        <v>-</v>
      </c>
    </row>
    <row r="381" spans="1:70" ht="15">
      <c r="A381" s="324"/>
      <c r="B381" s="692" t="str">
        <f>INDEX('UT - Retail'!$A$7:$A$1409,MATCH(AU381,'UT - Retail'!$U$7:$U$1409,0),1)</f>
        <v>Eastspring Investments</v>
      </c>
      <c r="C381" s="725" t="str">
        <f>INDEX('UT - Retail'!$B$7:$B$1409,MATCH(AU381,'UT - Retail'!$U$7:$U$1409,0),1)</f>
        <v>Eastspring Investments - Asian Low Volatility Equity Fund AS SGD</v>
      </c>
      <c r="D381" s="705"/>
      <c r="E381" s="147" t="str">
        <f>VLOOKUP(C381,'UT - Retail'!$B:$K,8,FALSE)</f>
        <v>Equities</v>
      </c>
      <c r="F381" s="82" t="str">
        <f>VLOOKUP(C381,'UT - Retail'!$B:$K,9,FALSE)</f>
        <v>Asia Pacific ex-Japan</v>
      </c>
      <c r="G381" s="82" t="str">
        <f>VLOOKUP(C381,'UT - Retail'!$B:$K,10,FALSE)</f>
        <v>General</v>
      </c>
      <c r="H381" s="82" t="str">
        <f>VLOOKUP(C381,'UT - Retail'!$B:$N,13,FALSE)</f>
        <v>No</v>
      </c>
      <c r="I381" s="82" t="str">
        <f>VLOOKUP(C381,'UT - Retail'!$B:$Q,14,FALSE)</f>
        <v>No</v>
      </c>
      <c r="J381" s="82" t="str">
        <f>VLOOKUP(C381,'UT - Retail'!$B:$Q,11,FALSE)</f>
        <v>No</v>
      </c>
      <c r="K381" s="130" t="str">
        <f>VLOOKUP(C381,'UT - Retail'!$B:$P,15,FALSE)</f>
        <v>Yes</v>
      </c>
      <c r="L381" s="82" t="str">
        <f>VLOOKUP(C381,'UT - Retail'!$B:$Q,16,FALSE)</f>
        <v>Both</v>
      </c>
      <c r="M381" s="82" t="str">
        <f>VLOOKUP(C381,'UT - Retail'!$B:$K,6,FALSE)</f>
        <v>SGD</v>
      </c>
      <c r="N381" s="82" t="str">
        <f>IFERROR(IF(MATCH(C381,'Portfolio Construction'!$AL:$AL,0),"Yes","No"),"No")</f>
        <v>Yes</v>
      </c>
      <c r="O381" s="82" t="str">
        <f>IFERROR(IF(MATCH(C381,'Portfolio Construction'!$AN:$AN,0),"Yes","No"),"No")</f>
        <v>No</v>
      </c>
      <c r="P381" s="82" t="str">
        <f>IFERROR(IF(MATCH(C381,'Portfolio Construction'!$AP:$AP,0),"Yes","No"),"No")</f>
        <v>No</v>
      </c>
      <c r="Q381" s="82" t="str">
        <f>IFERROR(IF(MATCH(C381,'Portfolio Construction'!$AR:$AR,0),"Yes","No"),"No")</f>
        <v>No</v>
      </c>
      <c r="R381" s="82" t="str">
        <f>IFERROR(IF(MATCH(C381,'Portfolio Construction'!$AT:$AT,0),"Yes","No"),"No")</f>
        <v>No</v>
      </c>
      <c r="S381" s="82" t="str">
        <f>IFERROR(IF(MATCH(C381,'Portfolio Construction'!$AV:$AV,0),"Yes","No"),"No")</f>
        <v>No</v>
      </c>
      <c r="T381" s="82" t="str">
        <f>IFERROR(IF(MATCH(C381,'Portfolio Construction'!$AX:$AX,0),"Yes","No"),"No")</f>
        <v>No</v>
      </c>
      <c r="U381" s="82" t="str">
        <f>IFERROR(IF(MATCH(C381,'Portfolio Construction'!$AZ:$AZ,0),"Yes","No"),"No")</f>
        <v>No</v>
      </c>
      <c r="V381" s="82" t="str">
        <f>IFERROR(IF(MATCH(C381,'Portfolio Construction'!$BB:$BB,0),"Yes","No"),"No")</f>
        <v>No</v>
      </c>
      <c r="W381" s="619">
        <f>IF(VLOOKUP($AU381,'FE Source'!$A:$W,3,FALSE)=0,"-",VLOOKUP($AU381,'FE Source'!$A:$W,3,FALSE))</f>
        <v>-2.54</v>
      </c>
      <c r="X381" s="618">
        <f>IF(VLOOKUP($AU381,'FE Source'!$A:$W,4,FALSE)=0,"-",VLOOKUP($AU381,'FE Source'!$A:$W,4,FALSE))</f>
        <v>0.93</v>
      </c>
      <c r="Y381" s="618">
        <f>IF(VLOOKUP($AU381,'FE Source'!$A:$W,5,FALSE)=0,"-",VLOOKUP($AU381,'FE Source'!$A:$W,5,FALSE))</f>
        <v>-2.0299999999999998</v>
      </c>
      <c r="Z381" s="618">
        <f>IF(VLOOKUP($AU381,'FE Source'!$A:$W,6,FALSE)=0,"-",VLOOKUP($AU381,'FE Source'!$A:$W,6,FALSE))</f>
        <v>4.3099999999999996</v>
      </c>
      <c r="AA381" s="618">
        <f>IF(VLOOKUP($AU381,'FE Source'!$A:$W,7,FALSE)=0,"-",VLOOKUP($AU381,'FE Source'!$A:$W,7,FALSE))</f>
        <v>6.23</v>
      </c>
      <c r="AB381" s="618">
        <f>IF(VLOOKUP($AU381,'FE Source'!$A:$W,8,FALSE)=0,"-",VLOOKUP($AU381,'FE Source'!$A:$W,8,FALSE))</f>
        <v>6.8</v>
      </c>
      <c r="AC381" s="623" t="str">
        <f>IF(VLOOKUP($AU381,'FE Source'!$A:$W,9,FALSE)=0,"-",VLOOKUP($AU381,'FE Source'!$A:$W,9,FALSE))</f>
        <v>-</v>
      </c>
      <c r="AD381" s="147">
        <f>IF(VLOOKUP($AU381,'FE Source'!$A:$W,10,FALSE)=0,"-",VLOOKUP($AU381,'FE Source'!$A:$W,10,FALSE))</f>
        <v>0.54</v>
      </c>
      <c r="AE381" s="82">
        <f>IF(VLOOKUP($AU381,'FE Source'!$A:$W,11,FALSE)=0,"-",VLOOKUP($AU381,'FE Source'!$A:$W,11,FALSE))</f>
        <v>9</v>
      </c>
      <c r="AF381" s="82">
        <f>IF(VLOOKUP($AU381,'FE Source'!$A:$W,12,FALSE)=0,"-",VLOOKUP($AU381,'FE Source'!$A:$W,12,FALSE))</f>
        <v>0.31</v>
      </c>
      <c r="AG381" s="82">
        <f>IF(VLOOKUP($AU381,'FE Source'!$A:$W,14,FALSE)=0,"-",VLOOKUP($AU381,'FE Source'!$A:$W,14,FALSE))</f>
        <v>-14.41</v>
      </c>
      <c r="AH381" s="82">
        <f>IF(VLOOKUP($AU381,'FE Source'!$A:$DJ,33,FALSE)=0,"-",VLOOKUP($AU381,'FE Source'!$A:$DJ,33,FALSE))</f>
        <v>35.81</v>
      </c>
      <c r="AI381" s="82">
        <f>IF(VLOOKUP($AU381,'FE Source'!$A:$Y,20,FALSE)=0,"-",VLOOKUP($AU381,'FE Source'!$A:$Y,20,FALSE))</f>
        <v>59.07</v>
      </c>
      <c r="AJ381" s="82">
        <f>IF(VLOOKUP($AU381,'FE Source'!$A:$DJ,34,FALSE)=0,"-",VLOOKUP($AU381,'FE Source'!$A:$DJ,34,FALSE))</f>
        <v>43.8</v>
      </c>
      <c r="AK381" s="82">
        <f>IF(VLOOKUP($AU381,'FE Source'!$A:$DJ,35,FALSE)=0,"-",VLOOKUP($AU381,'FE Source'!$A:$DJ,35,FALSE))</f>
        <v>0.91</v>
      </c>
      <c r="AL381" s="76">
        <f>IF(VLOOKUP($AU381,'FE Source'!$A:$Y,19,FALSE)=0,"-",VLOOKUP($AU381,'FE Source'!$A:$Y,19,FALSE))</f>
        <v>35.51</v>
      </c>
      <c r="AM381" s="147">
        <f>IF(VLOOKUP($AU381,'FE Source'!$A:$DJ,36,FALSE)=0,"-",VLOOKUP($AU381,'FE Source'!$A:$DJ,36,FALSE))</f>
        <v>31.59</v>
      </c>
      <c r="AN381" s="605">
        <f>IF(VLOOKUP($AU381,'FE Source'!$A:$W,13,FALSE)=0,"-",VLOOKUP($AU381,'FE Source'!$A:$W,13,FALSE))</f>
        <v>180.1</v>
      </c>
      <c r="AO381" s="147" t="str">
        <f>IF(J381="no","-",IF(VLOOKUP($AU381,'FE Source'!$A:$W,15,FALSE)=0,"-",VLOOKUP($AU381,'FE Source'!$A:$W,15,FALSE)))</f>
        <v>-</v>
      </c>
      <c r="AP381" s="76" t="str">
        <f>IF(AO381="-","-",IF(VLOOKUP($AU381,'FE Source'!$A:$Z,21,FALSE)=0,"-",IF(VLOOKUP($AU381,'FE Source'!$A:$Z,21,FALSE)=2,"Semi-Annual",IF(VLOOKUP($AU381,'FE Source'!$A:$Z,21,FALSE)=4,"Quarterly",IF(VLOOKUP($AU381,'FE Source'!$A:$Z,21,FALSE)=12,"Monthly","Annual")))))</f>
        <v>-</v>
      </c>
      <c r="AQ381" s="166">
        <f t="array" ref="AQ381">IF(VLOOKUP($AU381,'FE Source'!$A:$W,16,FALSE)=0,"-",VLOOKUP($AU381,'FE Source'!$A:$W,16,FALSE))</f>
        <v>1.62</v>
      </c>
      <c r="AR381" s="163" t="str">
        <f>IF(VLOOKUP($AU381,'FE Source'!$A:$W,17,FALSE)=0,"-",VLOOKUP($AU381,'FE Source'!$A:$W,17,FALSE))</f>
        <v>Negative</v>
      </c>
      <c r="AS381" s="163">
        <f>IF(VLOOKUP($AU381,'FE Source'!$AN:$AS,4,FALSE)="",VLOOKUP($AU381,'FE Source'!$AN:$AS,3,FALSE),VLOOKUP($AU381,'FE Source'!$AN:$AS,4,FALSE))</f>
        <v>13.06</v>
      </c>
      <c r="AT381" s="181">
        <f>IF(VLOOKUP($AU381,'FE Source'!$AN:$AS,5,FALSE)=0,"-",VLOOKUP($AU381,'FE Source'!$AN:$AS,5,FALSE))</f>
        <v>45783</v>
      </c>
      <c r="AU381" s="166" t="s">
        <v>9277</v>
      </c>
      <c r="AV381" s="509"/>
      <c r="AW381" s="509"/>
      <c r="BE381" s="215" t="str">
        <f>IF(VLOOKUP($AU381,'FE Source'!$A:$AK,22,FALSE)=0,"-",VLOOKUP($AU381,'FE Source'!$A:$AK,22,FALSE))</f>
        <v>-</v>
      </c>
      <c r="BF381" s="215" t="str">
        <f>IF(VLOOKUP($AU381,'FE Source'!$A:$AK,23,FALSE)=0,"-",VLOOKUP($AU381,'FE Source'!$A:$AK,23,FALSE))</f>
        <v>-</v>
      </c>
      <c r="BG381" s="215" t="str">
        <f>IF(VLOOKUP($AU381,'FE Source'!$A:$AK,24,FALSE)=0,"-",VLOOKUP($AU381,'FE Source'!$A:$AK,24,FALSE))</f>
        <v>-</v>
      </c>
      <c r="BH381" s="215">
        <f>IF(VLOOKUP($AU381,'FE Source'!$A:$AK,25,FALSE)=0,"-",VLOOKUP($AU381,'FE Source'!$A:$AK,25,FALSE))</f>
        <v>-5.88</v>
      </c>
      <c r="BI381" s="215">
        <f>IF(VLOOKUP($AU381,'FE Source'!$A:$AK,26,FALSE)=0,"-",VLOOKUP($AU381,'FE Source'!$A:$AK,26,FALSE))</f>
        <v>6.46</v>
      </c>
      <c r="BJ381" s="215">
        <f>IF(VLOOKUP($AU381,'FE Source'!$A:$AK,27,FALSE)=0,"-",VLOOKUP($AU381,'FE Source'!$A:$AK,27,FALSE))</f>
        <v>0.77</v>
      </c>
      <c r="BK381" s="215">
        <f>IF(VLOOKUP($AU381,'FE Source'!$A:$AK,28,FALSE)=0,"-",VLOOKUP($AU381,'FE Source'!$A:$AK,28,FALSE))</f>
        <v>6.96</v>
      </c>
      <c r="BL381" s="215">
        <f>IF(VLOOKUP($AU381,'FE Source'!$A:$AK,29,FALSE)=0,"-",VLOOKUP($AU381,'FE Source'!$A:$AK,29,FALSE))</f>
        <v>-12.92</v>
      </c>
      <c r="BM381" s="215">
        <f>IF(VLOOKUP($AU381,'FE Source'!$A:$AK,30,FALSE)=0,"-",VLOOKUP($AU381,'FE Source'!$A:$AK,30,FALSE))</f>
        <v>16.89</v>
      </c>
      <c r="BN381" t="str">
        <f>IF(VLOOKUP($AU381,'FE Source'!$A:$AK,31,FALSE)="No Specified Index","-",IF(VLOOKUP($AU381,'FE Source'!$A:$AK,31,FALSE)=0,"-",VLOOKUP($AU381,'FE Source'!$A:$AK,31,FALSE)))</f>
        <v>MSCI AC Asia Pacific ex Japan Minimum Volatility..</v>
      </c>
      <c r="BO381" s="217">
        <f>IF(VLOOKUP($AU381,'FE Source'!$A:$AK,32,FALSE)=0,"-",VLOOKUP($AU381,'FE Source'!$A:$AK,32,FALSE))</f>
        <v>42916</v>
      </c>
      <c r="BP381" s="18" t="str">
        <f>IF(VLOOKUP($AU381,'FE Source'!$AZ:$BC,2,FALSE)=0,"-",VLOOKUP($AU381,'FE Source'!$AZ:$BC,2,FALSE))</f>
        <v>-</v>
      </c>
      <c r="BQ381" s="18" t="str">
        <f>IF(VLOOKUP($AU381,'FE Source'!$AZ:$BC,3,FALSE)=0,"-",VLOOKUP($AU381,'FE Source'!$AZ:$BC,3,FALSE))</f>
        <v>-</v>
      </c>
      <c r="BR381" s="18" t="str">
        <f>IF(VLOOKUP($AU381,'FE Source'!$AZ:$BC,4,FALSE)=0,"-",VLOOKUP($AU381,'FE Source'!$AZ:$BC,4,FALSE))</f>
        <v>-</v>
      </c>
    </row>
    <row r="382" spans="1:70" ht="15">
      <c r="A382" s="324"/>
      <c r="B382" s="692" t="str">
        <f>INDEX('UT - Retail'!$A$7:$A$1409,MATCH(AU382,'UT - Retail'!$U$7:$U$1409,0),1)</f>
        <v>Eastspring Investments</v>
      </c>
      <c r="C382" s="725" t="str">
        <f>INDEX('UT - Retail'!$B$7:$B$1409,MATCH(AU382,'UT - Retail'!$U$7:$U$1409,0),1)</f>
        <v>Eastspring Investments - Asian Low Volatility Equity Fund AS SGD-H</v>
      </c>
      <c r="D382" s="705"/>
      <c r="E382" s="147" t="str">
        <f>VLOOKUP(C382,'UT - Retail'!$B:$K,8,FALSE)</f>
        <v>Equities</v>
      </c>
      <c r="F382" s="82" t="str">
        <f>VLOOKUP(C382,'UT - Retail'!$B:$K,9,FALSE)</f>
        <v>Asia Pacific ex-Japan</v>
      </c>
      <c r="G382" s="82" t="str">
        <f>VLOOKUP(C382,'UT - Retail'!$B:$K,10,FALSE)</f>
        <v>General</v>
      </c>
      <c r="H382" s="82" t="str">
        <f>VLOOKUP(C382,'UT - Retail'!$B:$N,13,FALSE)</f>
        <v>No</v>
      </c>
      <c r="I382" s="82" t="str">
        <f>VLOOKUP(C382,'UT - Retail'!$B:$Q,14,FALSE)</f>
        <v>No</v>
      </c>
      <c r="J382" s="82" t="str">
        <f>VLOOKUP(C382,'UT - Retail'!$B:$Q,11,FALSE)</f>
        <v>No</v>
      </c>
      <c r="K382" s="130" t="str">
        <f>VLOOKUP(C382,'UT - Retail'!$B:$P,15,FALSE)</f>
        <v>Yes</v>
      </c>
      <c r="L382" s="82" t="str">
        <f>VLOOKUP(C382,'UT - Retail'!$B:$Q,16,FALSE)</f>
        <v>Both</v>
      </c>
      <c r="M382" s="82" t="str">
        <f>VLOOKUP(C382,'UT - Retail'!$B:$K,6,FALSE)</f>
        <v>SGD</v>
      </c>
      <c r="N382" s="82" t="str">
        <f>IFERROR(IF(MATCH(C382,'Portfolio Construction'!$AL:$AL,0),"Yes","No"),"No")</f>
        <v>Yes</v>
      </c>
      <c r="O382" s="82" t="str">
        <f>IFERROR(IF(MATCH(C382,'Portfolio Construction'!$AN:$AN,0),"Yes","No"),"No")</f>
        <v>No</v>
      </c>
      <c r="P382" s="82" t="str">
        <f>IFERROR(IF(MATCH(C382,'Portfolio Construction'!$AP:$AP,0),"Yes","No"),"No")</f>
        <v>No</v>
      </c>
      <c r="Q382" s="82" t="str">
        <f>IFERROR(IF(MATCH(C382,'Portfolio Construction'!$AR:$AR,0),"Yes","No"),"No")</f>
        <v>No</v>
      </c>
      <c r="R382" s="82" t="str">
        <f>IFERROR(IF(MATCH(C382,'Portfolio Construction'!$AT:$AT,0),"Yes","No"),"No")</f>
        <v>No</v>
      </c>
      <c r="S382" s="82" t="str">
        <f>IFERROR(IF(MATCH(C382,'Portfolio Construction'!$AV:$AV,0),"Yes","No"),"No")</f>
        <v>No</v>
      </c>
      <c r="T382" s="82" t="str">
        <f>IFERROR(IF(MATCH(C382,'Portfolio Construction'!$AX:$AX,0),"Yes","No"),"No")</f>
        <v>No</v>
      </c>
      <c r="U382" s="82" t="str">
        <f>IFERROR(IF(MATCH(C382,'Portfolio Construction'!$AZ:$AZ,0),"Yes","No"),"No")</f>
        <v>No</v>
      </c>
      <c r="V382" s="82" t="str">
        <f>IFERROR(IF(MATCH(C382,'Portfolio Construction'!$BB:$BB,0),"Yes","No"),"No")</f>
        <v>No</v>
      </c>
      <c r="W382" s="619">
        <f>IF(VLOOKUP($AU382,'FE Source'!$A:$W,3,FALSE)=0,"-",VLOOKUP($AU382,'FE Source'!$A:$W,3,FALSE))</f>
        <v>2.27</v>
      </c>
      <c r="X382" s="618">
        <f>IF(VLOOKUP($AU382,'FE Source'!$A:$W,4,FALSE)=0,"-",VLOOKUP($AU382,'FE Source'!$A:$W,4,FALSE))</f>
        <v>4.76</v>
      </c>
      <c r="Y382" s="618">
        <f>IF(VLOOKUP($AU382,'FE Source'!$A:$W,5,FALSE)=0,"-",VLOOKUP($AU382,'FE Source'!$A:$W,5,FALSE))</f>
        <v>0.35</v>
      </c>
      <c r="Z382" s="618">
        <f>IF(VLOOKUP($AU382,'FE Source'!$A:$W,6,FALSE)=0,"-",VLOOKUP($AU382,'FE Source'!$A:$W,6,FALSE))</f>
        <v>6.86</v>
      </c>
      <c r="AA382" s="618">
        <f>IF(VLOOKUP($AU382,'FE Source'!$A:$W,7,FALSE)=0,"-",VLOOKUP($AU382,'FE Source'!$A:$W,7,FALSE))</f>
        <v>6.96</v>
      </c>
      <c r="AB382" s="618">
        <f>IF(VLOOKUP($AU382,'FE Source'!$A:$W,8,FALSE)=0,"-",VLOOKUP($AU382,'FE Source'!$A:$W,8,FALSE))</f>
        <v>7.6</v>
      </c>
      <c r="AC382" s="623" t="str">
        <f>IF(VLOOKUP($AU382,'FE Source'!$A:$W,9,FALSE)=0,"-",VLOOKUP($AU382,'FE Source'!$A:$W,9,FALSE))</f>
        <v>-</v>
      </c>
      <c r="AD382" s="147">
        <f>IF(VLOOKUP($AU382,'FE Source'!$A:$W,10,FALSE)=0,"-",VLOOKUP($AU382,'FE Source'!$A:$W,10,FALSE))</f>
        <v>0.77</v>
      </c>
      <c r="AE382" s="82">
        <f>IF(VLOOKUP($AU382,'FE Source'!$A:$W,11,FALSE)=0,"-",VLOOKUP($AU382,'FE Source'!$A:$W,11,FALSE))</f>
        <v>12.18</v>
      </c>
      <c r="AF382" s="82">
        <f>IF(VLOOKUP($AU382,'FE Source'!$A:$W,12,FALSE)=0,"-",VLOOKUP($AU382,'FE Source'!$A:$W,12,FALSE))</f>
        <v>0.24</v>
      </c>
      <c r="AG382" s="82">
        <f>IF(VLOOKUP($AU382,'FE Source'!$A:$W,14,FALSE)=0,"-",VLOOKUP($AU382,'FE Source'!$A:$W,14,FALSE))</f>
        <v>-16.72</v>
      </c>
      <c r="AH382" s="82">
        <f>IF(VLOOKUP($AU382,'FE Source'!$A:$DJ,33,FALSE)=0,"-",VLOOKUP($AU382,'FE Source'!$A:$DJ,33,FALSE))</f>
        <v>39.65</v>
      </c>
      <c r="AI382" s="82">
        <f>IF(VLOOKUP($AU382,'FE Source'!$A:$Y,20,FALSE)=0,"-",VLOOKUP($AU382,'FE Source'!$A:$Y,20,FALSE))</f>
        <v>77.7</v>
      </c>
      <c r="AJ382" s="82">
        <f>IF(VLOOKUP($AU382,'FE Source'!$A:$DJ,34,FALSE)=0,"-",VLOOKUP($AU382,'FE Source'!$A:$DJ,34,FALSE))</f>
        <v>63.16</v>
      </c>
      <c r="AK382" s="82">
        <f>IF(VLOOKUP($AU382,'FE Source'!$A:$DJ,35,FALSE)=0,"-",VLOOKUP($AU382,'FE Source'!$A:$DJ,35,FALSE))</f>
        <v>-20.03</v>
      </c>
      <c r="AL382" s="76">
        <f>IF(VLOOKUP($AU382,'FE Source'!$A:$Y,19,FALSE)=0,"-",VLOOKUP($AU382,'FE Source'!$A:$Y,19,FALSE))</f>
        <v>51.6</v>
      </c>
      <c r="AM382" s="147">
        <f>IF(VLOOKUP($AU382,'FE Source'!$A:$DJ,36,FALSE)=0,"-",VLOOKUP($AU382,'FE Source'!$A:$DJ,36,FALSE))</f>
        <v>52.72</v>
      </c>
      <c r="AN382" s="605">
        <f>IF(VLOOKUP($AU382,'FE Source'!$A:$W,13,FALSE)=0,"-",VLOOKUP($AU382,'FE Source'!$A:$W,13,FALSE))</f>
        <v>180.1</v>
      </c>
      <c r="AO382" s="147" t="str">
        <f>IF(J382="no","-",IF(VLOOKUP($AU382,'FE Source'!$A:$W,15,FALSE)=0,"-",VLOOKUP($AU382,'FE Source'!$A:$W,15,FALSE)))</f>
        <v>-</v>
      </c>
      <c r="AP382" s="76" t="str">
        <f>IF(AO382="-","-",IF(VLOOKUP($AU382,'FE Source'!$A:$Z,21,FALSE)=0,"-",IF(VLOOKUP($AU382,'FE Source'!$A:$Z,21,FALSE)=2,"Semi-Annual",IF(VLOOKUP($AU382,'FE Source'!$A:$Z,21,FALSE)=4,"Quarterly",IF(VLOOKUP($AU382,'FE Source'!$A:$Z,21,FALSE)=12,"Monthly","Annual")))))</f>
        <v>-</v>
      </c>
      <c r="AQ382" s="166">
        <f t="array" ref="AQ382">IF(VLOOKUP($AU382,'FE Source'!$A:$W,16,FALSE)=0,"-",VLOOKUP($AU382,'FE Source'!$A:$W,16,FALSE))</f>
        <v>1.62</v>
      </c>
      <c r="AR382" s="163" t="str">
        <f>IF(VLOOKUP($AU382,'FE Source'!$A:$W,17,FALSE)=0,"-",VLOOKUP($AU382,'FE Source'!$A:$W,17,FALSE))</f>
        <v>-</v>
      </c>
      <c r="AS382" s="163">
        <f>IF(VLOOKUP($AU382,'FE Source'!$AN:$AS,4,FALSE)="",VLOOKUP($AU382,'FE Source'!$AN:$AS,3,FALSE),VLOOKUP($AU382,'FE Source'!$AN:$AS,4,FALSE))</f>
        <v>12.73</v>
      </c>
      <c r="AT382" s="181">
        <f>IF(VLOOKUP($AU382,'FE Source'!$AN:$AS,5,FALSE)=0,"-",VLOOKUP($AU382,'FE Source'!$AN:$AS,5,FALSE))</f>
        <v>45783</v>
      </c>
      <c r="AU382" s="166" t="s">
        <v>9280</v>
      </c>
      <c r="AV382" s="571"/>
      <c r="AW382" s="509"/>
      <c r="BE382" s="215" t="str">
        <f>IF(VLOOKUP($AU382,'FE Source'!$A:$AK,22,FALSE)=0,"-",VLOOKUP($AU382,'FE Source'!$A:$AK,22,FALSE))</f>
        <v>-</v>
      </c>
      <c r="BF382" s="215" t="str">
        <f>IF(VLOOKUP($AU382,'FE Source'!$A:$AK,23,FALSE)=0,"-",VLOOKUP($AU382,'FE Source'!$A:$AK,23,FALSE))</f>
        <v>-</v>
      </c>
      <c r="BG382" s="215" t="str">
        <f>IF(VLOOKUP($AU382,'FE Source'!$A:$AK,24,FALSE)=0,"-",VLOOKUP($AU382,'FE Source'!$A:$AK,24,FALSE))</f>
        <v>-</v>
      </c>
      <c r="BH382" s="215">
        <f>IF(VLOOKUP($AU382,'FE Source'!$A:$AK,25,FALSE)=0,"-",VLOOKUP($AU382,'FE Source'!$A:$AK,25,FALSE))</f>
        <v>-8.8800000000000008</v>
      </c>
      <c r="BI382" s="215">
        <f>IF(VLOOKUP($AU382,'FE Source'!$A:$AK,26,FALSE)=0,"-",VLOOKUP($AU382,'FE Source'!$A:$AK,26,FALSE))</f>
        <v>6.83</v>
      </c>
      <c r="BJ382" s="215">
        <f>IF(VLOOKUP($AU382,'FE Source'!$A:$AK,27,FALSE)=0,"-",VLOOKUP($AU382,'FE Source'!$A:$AK,27,FALSE))</f>
        <v>1.55</v>
      </c>
      <c r="BK382" s="215">
        <f>IF(VLOOKUP($AU382,'FE Source'!$A:$AK,28,FALSE)=0,"-",VLOOKUP($AU382,'FE Source'!$A:$AK,28,FALSE))</f>
        <v>4.5</v>
      </c>
      <c r="BL382" s="215">
        <f>IF(VLOOKUP($AU382,'FE Source'!$A:$AK,29,FALSE)=0,"-",VLOOKUP($AU382,'FE Source'!$A:$AK,29,FALSE))</f>
        <v>-12.82</v>
      </c>
      <c r="BM382" s="215">
        <f>IF(VLOOKUP($AU382,'FE Source'!$A:$AK,30,FALSE)=0,"-",VLOOKUP($AU382,'FE Source'!$A:$AK,30,FALSE))</f>
        <v>16.579999999999998</v>
      </c>
      <c r="BN382" t="str">
        <f>IF(VLOOKUP($AU382,'FE Source'!$A:$AK,31,FALSE)="No Specified Index","-",IF(VLOOKUP($AU382,'FE Source'!$A:$AK,31,FALSE)=0,"-",VLOOKUP($AU382,'FE Source'!$A:$AK,31,FALSE)))</f>
        <v>MSCI AC Asia Pacific ex Japan Minimum Volatility..</v>
      </c>
      <c r="BO382" s="217">
        <f>IF(VLOOKUP($AU382,'FE Source'!$A:$AK,32,FALSE)=0,"-",VLOOKUP($AU382,'FE Source'!$A:$AK,32,FALSE))</f>
        <v>42916</v>
      </c>
      <c r="BP382" s="18" t="str">
        <f>IF(VLOOKUP($AU382,'FE Source'!$AZ:$BC,2,FALSE)=0,"-",VLOOKUP($AU382,'FE Source'!$AZ:$BC,2,FALSE))</f>
        <v>-</v>
      </c>
      <c r="BQ382" s="18" t="str">
        <f>IF(VLOOKUP($AU382,'FE Source'!$AZ:$BC,3,FALSE)=0,"-",VLOOKUP($AU382,'FE Source'!$AZ:$BC,3,FALSE))</f>
        <v>-</v>
      </c>
      <c r="BR382" s="18" t="str">
        <f>IF(VLOOKUP($AU382,'FE Source'!$AZ:$BC,4,FALSE)=0,"-",VLOOKUP($AU382,'FE Source'!$AZ:$BC,4,FALSE))</f>
        <v>-</v>
      </c>
    </row>
    <row r="383" spans="1:70" ht="15">
      <c r="A383" s="324"/>
      <c r="B383" s="692" t="str">
        <f>INDEX('UT - Retail'!$A$7:$A$1409,MATCH(AU383,'UT - Retail'!$U$7:$U$1409,0),1)</f>
        <v>Eastspring Investments</v>
      </c>
      <c r="C383" s="761" t="str">
        <f>INDEX('UT - Retail'!$B$7:$B$1409,MATCH(AU383,'UT - Retail'!$U$7:$U$1409,0),1)</f>
        <v>Eastspring Investments - Asian Low Volatility Equity Fund ASDM SGD</v>
      </c>
      <c r="D383" s="767"/>
      <c r="E383" s="146" t="str">
        <f>VLOOKUP(C383,'UT - Retail'!$B:$K,8,FALSE)</f>
        <v>Equities</v>
      </c>
      <c r="F383" s="83" t="str">
        <f>VLOOKUP(C383,'UT - Retail'!$B:$K,9,FALSE)</f>
        <v>Asia Pacific ex-Japan</v>
      </c>
      <c r="G383" s="83" t="str">
        <f>VLOOKUP(C383,'UT - Retail'!$B:$K,10,FALSE)</f>
        <v>General</v>
      </c>
      <c r="H383" s="82" t="str">
        <f>VLOOKUP(C383,'UT - Retail'!$B:$N,13,FALSE)</f>
        <v>No</v>
      </c>
      <c r="I383" s="82" t="str">
        <f>VLOOKUP(C383,'UT - Retail'!$B:$Q,14,FALSE)</f>
        <v>No</v>
      </c>
      <c r="J383" s="83" t="str">
        <f>VLOOKUP(C383,'UT - Retail'!$B:$Q,11,FALSE)</f>
        <v>Yes</v>
      </c>
      <c r="K383" s="130" t="str">
        <f>VLOOKUP(C383,'UT - Retail'!$B:$P,15,FALSE)</f>
        <v>No</v>
      </c>
      <c r="L383" s="82" t="str">
        <f>VLOOKUP(C383,'UT - Retail'!$B:$Q,16,FALSE)</f>
        <v>Both</v>
      </c>
      <c r="M383" s="82" t="str">
        <f>VLOOKUP(C383,'UT - Retail'!$B:$K,6,FALSE)</f>
        <v>SGD</v>
      </c>
      <c r="N383" s="82" t="str">
        <f>IFERROR(IF(MATCH(C383,'Portfolio Construction'!$AL:$AL,0),"Yes","No"),"No")</f>
        <v>Yes</v>
      </c>
      <c r="O383" s="82" t="str">
        <f>IFERROR(IF(MATCH(C383,'Portfolio Construction'!$AN:$AN,0),"Yes","No"),"No")</f>
        <v>No</v>
      </c>
      <c r="P383" s="82" t="str">
        <f>IFERROR(IF(MATCH(C383,'Portfolio Construction'!$AP:$AP,0),"Yes","No"),"No")</f>
        <v>No</v>
      </c>
      <c r="Q383" s="82" t="str">
        <f>IFERROR(IF(MATCH(C383,'Portfolio Construction'!$AR:$AR,0),"Yes","No"),"No")</f>
        <v>No</v>
      </c>
      <c r="R383" s="82" t="str">
        <f>IFERROR(IF(MATCH(C383,'Portfolio Construction'!$AT:$AT,0),"Yes","No"),"No")</f>
        <v>No</v>
      </c>
      <c r="S383" s="82" t="str">
        <f>IFERROR(IF(MATCH(C383,'Portfolio Construction'!$AV:$AV,0),"Yes","No"),"No")</f>
        <v>No</v>
      </c>
      <c r="T383" s="82" t="str">
        <f>IFERROR(IF(MATCH(C383,'Portfolio Construction'!$AX:$AX,0),"Yes","No"),"No")</f>
        <v>No</v>
      </c>
      <c r="U383" s="82" t="str">
        <f>IFERROR(IF(MATCH(C383,'Portfolio Construction'!$AZ:$AZ,0),"Yes","No"),"No")</f>
        <v>No</v>
      </c>
      <c r="V383" s="82" t="str">
        <f>IFERROR(IF(MATCH(C383,'Portfolio Construction'!$BB:$BB,0),"Yes","No"),"No")</f>
        <v>No</v>
      </c>
      <c r="W383" s="619">
        <f>IF(VLOOKUP($AU383,'FE Source'!$A:$W,3,FALSE)=0,"-",VLOOKUP($AU383,'FE Source'!$A:$W,3,FALSE))</f>
        <v>-2.5499999999999998</v>
      </c>
      <c r="X383" s="618">
        <f>IF(VLOOKUP($AU383,'FE Source'!$A:$W,4,FALSE)=0,"-",VLOOKUP($AU383,'FE Source'!$A:$W,4,FALSE))</f>
        <v>0.92</v>
      </c>
      <c r="Y383" s="618">
        <f>IF(VLOOKUP($AU383,'FE Source'!$A:$W,5,FALSE)=0,"-",VLOOKUP($AU383,'FE Source'!$A:$W,5,FALSE))</f>
        <v>-2.0299999999999998</v>
      </c>
      <c r="Z383" s="618">
        <f>IF(VLOOKUP($AU383,'FE Source'!$A:$W,6,FALSE)=0,"-",VLOOKUP($AU383,'FE Source'!$A:$W,6,FALSE))</f>
        <v>4.3099999999999996</v>
      </c>
      <c r="AA383" s="618">
        <f>IF(VLOOKUP($AU383,'FE Source'!$A:$W,7,FALSE)=0,"-",VLOOKUP($AU383,'FE Source'!$A:$W,7,FALSE))</f>
        <v>6.23</v>
      </c>
      <c r="AB383" s="618">
        <f>IF(VLOOKUP($AU383,'FE Source'!$A:$W,8,FALSE)=0,"-",VLOOKUP($AU383,'FE Source'!$A:$W,8,FALSE))</f>
        <v>6.8</v>
      </c>
      <c r="AC383" s="623" t="str">
        <f>IF(VLOOKUP($AU383,'FE Source'!$A:$W,9,FALSE)=0,"-",VLOOKUP($AU383,'FE Source'!$A:$W,9,FALSE))</f>
        <v>-</v>
      </c>
      <c r="AD383" s="147">
        <f>IF(VLOOKUP($AU383,'FE Source'!$A:$W,10,FALSE)=0,"-",VLOOKUP($AU383,'FE Source'!$A:$W,10,FALSE))</f>
        <v>0.56000000000000005</v>
      </c>
      <c r="AE383" s="83">
        <f>IF(VLOOKUP($AU383,'FE Source'!$A:$W,11,FALSE)=0,"-",VLOOKUP($AU383,'FE Source'!$A:$W,11,FALSE))</f>
        <v>9</v>
      </c>
      <c r="AF383" s="83">
        <f>IF(VLOOKUP($AU383,'FE Source'!$A:$W,12,FALSE)=0,"-",VLOOKUP($AU383,'FE Source'!$A:$W,12,FALSE))</f>
        <v>0.31</v>
      </c>
      <c r="AG383" s="83">
        <f>IF(VLOOKUP($AU383,'FE Source'!$A:$W,14,FALSE)=0,"-",VLOOKUP($AU383,'FE Source'!$A:$W,14,FALSE))</f>
        <v>-14.41</v>
      </c>
      <c r="AH383" s="82">
        <f>IF(VLOOKUP($AU383,'FE Source'!$A:$DJ,33,FALSE)=0,"-",VLOOKUP($AU383,'FE Source'!$A:$DJ,33,FALSE))</f>
        <v>81.040000000000006</v>
      </c>
      <c r="AI383" s="83">
        <f>IF(VLOOKUP($AU383,'FE Source'!$A:$Y,20,FALSE)=0,"-",VLOOKUP($AU383,'FE Source'!$A:$Y,20,FALSE))</f>
        <v>70.040000000000006</v>
      </c>
      <c r="AJ383" s="82">
        <f>IF(VLOOKUP($AU383,'FE Source'!$A:$DJ,34,FALSE)=0,"-",VLOOKUP($AU383,'FE Source'!$A:$DJ,34,FALSE))</f>
        <v>59.46</v>
      </c>
      <c r="AK383" s="82">
        <f>IF(VLOOKUP($AU383,'FE Source'!$A:$DJ,35,FALSE)=0,"-",VLOOKUP($AU383,'FE Source'!$A:$DJ,35,FALSE))</f>
        <v>56.14</v>
      </c>
      <c r="AL383" s="522">
        <f>IF(VLOOKUP($AU383,'FE Source'!$A:$Y,19,FALSE)=0,"-",VLOOKUP($AU383,'FE Source'!$A:$Y,19,FALSE))</f>
        <v>45.68</v>
      </c>
      <c r="AM383" s="147">
        <f>IF(VLOOKUP($AU383,'FE Source'!$A:$DJ,36,FALSE)=0,"-",VLOOKUP($AU383,'FE Source'!$A:$DJ,36,FALSE))</f>
        <v>49.8</v>
      </c>
      <c r="AN383" s="527">
        <f>IF(VLOOKUP($AU383,'FE Source'!$A:$W,13,FALSE)=0,"-",VLOOKUP($AU383,'FE Source'!$A:$W,13,FALSE))</f>
        <v>180.1</v>
      </c>
      <c r="AO383" s="147">
        <f>IF(J383="no","-",IF(VLOOKUP($AU383,'FE Source'!$A:$W,15,FALSE)=0,"-",VLOOKUP($AU383,'FE Source'!$A:$W,15,FALSE)))</f>
        <v>6.21</v>
      </c>
      <c r="AP383" s="76" t="str">
        <f>IF(AO383="-","-",IF(VLOOKUP($AU383,'FE Source'!$A:$Z,21,FALSE)=0,"-",IF(VLOOKUP($AU383,'FE Source'!$A:$Z,21,FALSE)=2,"Semi-Annual",IF(VLOOKUP($AU383,'FE Source'!$A:$Z,21,FALSE)=4,"Quarterly",IF(VLOOKUP($AU383,'FE Source'!$A:$Z,21,FALSE)=12,"Monthly","Annual")))))</f>
        <v>Monthly</v>
      </c>
      <c r="AQ383" s="166">
        <f t="array" ref="AQ383">IF(VLOOKUP($AU383,'FE Source'!$A:$W,16,FALSE)=0,"-",VLOOKUP($AU383,'FE Source'!$A:$W,16,FALSE))</f>
        <v>1.62</v>
      </c>
      <c r="AR383" s="163" t="str">
        <f>IF(VLOOKUP($AU383,'FE Source'!$A:$W,17,FALSE)=0,"-",VLOOKUP($AU383,'FE Source'!$A:$W,17,FALSE))</f>
        <v>Negative</v>
      </c>
      <c r="AS383" s="163">
        <f>IF(VLOOKUP($AU383,'FE Source'!$AN:$AS,4,FALSE)="",VLOOKUP($AU383,'FE Source'!$AN:$AS,3,FALSE),VLOOKUP($AU383,'FE Source'!$AN:$AS,4,FALSE))</f>
        <v>9.58</v>
      </c>
      <c r="AT383" s="181">
        <f>IF(VLOOKUP($AU383,'FE Source'!$AN:$AS,5,FALSE)=0,"-",VLOOKUP($AU383,'FE Source'!$AN:$AS,5,FALSE))</f>
        <v>45783</v>
      </c>
      <c r="AU383" s="166" t="s">
        <v>9282</v>
      </c>
      <c r="AV383" s="571"/>
      <c r="AW383" s="509"/>
      <c r="BE383" s="215" t="str">
        <f>IF(VLOOKUP($AU383,'FE Source'!$A:$AK,22,FALSE)=0,"-",VLOOKUP($AU383,'FE Source'!$A:$AK,22,FALSE))</f>
        <v>-</v>
      </c>
      <c r="BF383" s="215" t="str">
        <f>IF(VLOOKUP($AU383,'FE Source'!$A:$AK,23,FALSE)=0,"-",VLOOKUP($AU383,'FE Source'!$A:$AK,23,FALSE))</f>
        <v>-</v>
      </c>
      <c r="BG383" s="215">
        <f>IF(VLOOKUP($AU383,'FE Source'!$A:$AK,24,FALSE)=0,"-",VLOOKUP($AU383,'FE Source'!$A:$AK,24,FALSE))</f>
        <v>13.82</v>
      </c>
      <c r="BH383" s="215">
        <f>IF(VLOOKUP($AU383,'FE Source'!$A:$AK,25,FALSE)=0,"-",VLOOKUP($AU383,'FE Source'!$A:$AK,25,FALSE))</f>
        <v>-5.89</v>
      </c>
      <c r="BI383" s="215">
        <f>IF(VLOOKUP($AU383,'FE Source'!$A:$AK,26,FALSE)=0,"-",VLOOKUP($AU383,'FE Source'!$A:$AK,26,FALSE))</f>
        <v>6.46</v>
      </c>
      <c r="BJ383" s="215">
        <f>IF(VLOOKUP($AU383,'FE Source'!$A:$AK,27,FALSE)=0,"-",VLOOKUP($AU383,'FE Source'!$A:$AK,27,FALSE))</f>
        <v>0.76</v>
      </c>
      <c r="BK383" s="215">
        <f>IF(VLOOKUP($AU383,'FE Source'!$A:$AK,28,FALSE)=0,"-",VLOOKUP($AU383,'FE Source'!$A:$AK,28,FALSE))</f>
        <v>6.98</v>
      </c>
      <c r="BL383" s="215">
        <f>IF(VLOOKUP($AU383,'FE Source'!$A:$AK,29,FALSE)=0,"-",VLOOKUP($AU383,'FE Source'!$A:$AK,29,FALSE))</f>
        <v>-12.91</v>
      </c>
      <c r="BM383" s="215">
        <f>IF(VLOOKUP($AU383,'FE Source'!$A:$AK,30,FALSE)=0,"-",VLOOKUP($AU383,'FE Source'!$A:$AK,30,FALSE))</f>
        <v>16.89</v>
      </c>
      <c r="BN383" t="str">
        <f>IF(VLOOKUP($AU383,'FE Source'!$A:$AK,31,FALSE)="No Specified Index","-",IF(VLOOKUP($AU383,'FE Source'!$A:$AK,31,FALSE)=0,"-",VLOOKUP($AU383,'FE Source'!$A:$AK,31,FALSE)))</f>
        <v>MSCI AC Asia Pacific ex Japan Minimum Volatility..</v>
      </c>
      <c r="BO383" s="217">
        <f>IF(VLOOKUP($AU383,'FE Source'!$A:$AK,32,FALSE)=0,"-",VLOOKUP($AU383,'FE Source'!$A:$AK,32,FALSE))</f>
        <v>42650</v>
      </c>
      <c r="BP383" s="18" t="str">
        <f>IF(VLOOKUP($AU383,'FE Source'!$AZ:$BC,2,FALSE)=0,"-",VLOOKUP($AU383,'FE Source'!$AZ:$BC,2,FALSE))</f>
        <v>-</v>
      </c>
      <c r="BQ383" s="18" t="str">
        <f>IF(VLOOKUP($AU383,'FE Source'!$AZ:$BC,3,FALSE)=0,"-",VLOOKUP($AU383,'FE Source'!$AZ:$BC,3,FALSE))</f>
        <v>-</v>
      </c>
      <c r="BR383" s="18" t="str">
        <f>IF(VLOOKUP($AU383,'FE Source'!$AZ:$BC,4,FALSE)=0,"-",VLOOKUP($AU383,'FE Source'!$AZ:$BC,4,FALSE))</f>
        <v>-</v>
      </c>
    </row>
    <row r="384" spans="1:70" ht="15">
      <c r="A384" s="324"/>
      <c r="B384" s="692" t="str">
        <f>INDEX('UT - Retail'!$A$7:$A$1409,MATCH(AU384,'UT - Retail'!$U$7:$U$1409,0),1)</f>
        <v>Eastspring Investments</v>
      </c>
      <c r="C384" s="725" t="str">
        <f>INDEX('UT - Retail'!$B$7:$B$1409,MATCH(AU384,'UT - Retail'!$U$7:$U$1409,0),1)</f>
        <v>Eastspring Investments - Asian Low Volatility Equity Fund ASDM SGD-H</v>
      </c>
      <c r="D384" s="705"/>
      <c r="E384" s="147" t="str">
        <f>VLOOKUP(C384,'UT - Retail'!$B:$K,8,FALSE)</f>
        <v>Equities</v>
      </c>
      <c r="F384" s="82" t="str">
        <f>VLOOKUP(C384,'UT - Retail'!$B:$K,9,FALSE)</f>
        <v>Asia Pacific ex-Japan</v>
      </c>
      <c r="G384" s="82" t="str">
        <f>VLOOKUP(C384,'UT - Retail'!$B:$K,10,FALSE)</f>
        <v>General</v>
      </c>
      <c r="H384" s="82" t="str">
        <f>VLOOKUP(C384,'UT - Retail'!$B:$N,13,FALSE)</f>
        <v>No</v>
      </c>
      <c r="I384" s="82" t="str">
        <f>VLOOKUP(C384,'UT - Retail'!$B:$Q,14,FALSE)</f>
        <v>No</v>
      </c>
      <c r="J384" s="82" t="str">
        <f>VLOOKUP(C384,'UT - Retail'!$B:$Q,11,FALSE)</f>
        <v>Yes</v>
      </c>
      <c r="K384" s="130" t="str">
        <f>VLOOKUP(C384,'UT - Retail'!$B:$P,15,FALSE)</f>
        <v>No</v>
      </c>
      <c r="L384" s="82" t="str">
        <f>VLOOKUP(C384,'UT - Retail'!$B:$Q,16,FALSE)</f>
        <v>Both</v>
      </c>
      <c r="M384" s="82" t="str">
        <f>VLOOKUP(C384,'UT - Retail'!$B:$K,6,FALSE)</f>
        <v>SGD</v>
      </c>
      <c r="N384" s="82" t="str">
        <f>IFERROR(IF(MATCH(C384,'Portfolio Construction'!$AL:$AL,0),"Yes","No"),"No")</f>
        <v>Yes</v>
      </c>
      <c r="O384" s="82" t="str">
        <f>IFERROR(IF(MATCH(C384,'Portfolio Construction'!$AN:$AN,0),"Yes","No"),"No")</f>
        <v>No</v>
      </c>
      <c r="P384" s="82" t="str">
        <f>IFERROR(IF(MATCH(C384,'Portfolio Construction'!$AP:$AP,0),"Yes","No"),"No")</f>
        <v>No</v>
      </c>
      <c r="Q384" s="82" t="str">
        <f>IFERROR(IF(MATCH(C384,'Portfolio Construction'!$AR:$AR,0),"Yes","No"),"No")</f>
        <v>No</v>
      </c>
      <c r="R384" s="82" t="str">
        <f>IFERROR(IF(MATCH(C384,'Portfolio Construction'!$AT:$AT,0),"Yes","No"),"No")</f>
        <v>No</v>
      </c>
      <c r="S384" s="82" t="str">
        <f>IFERROR(IF(MATCH(C384,'Portfolio Construction'!$AV:$AV,0),"Yes","No"),"No")</f>
        <v>No</v>
      </c>
      <c r="T384" s="82" t="str">
        <f>IFERROR(IF(MATCH(C384,'Portfolio Construction'!$AX:$AX,0),"Yes","No"),"No")</f>
        <v>No</v>
      </c>
      <c r="U384" s="82" t="str">
        <f>IFERROR(IF(MATCH(C384,'Portfolio Construction'!$AZ:$AZ,0),"Yes","No"),"No")</f>
        <v>No</v>
      </c>
      <c r="V384" s="82" t="str">
        <f>IFERROR(IF(MATCH(C384,'Portfolio Construction'!$BB:$BB,0),"Yes","No"),"No")</f>
        <v>No</v>
      </c>
      <c r="W384" s="619">
        <f>IF(VLOOKUP($AU384,'FE Source'!$A:$W,3,FALSE)=0,"-",VLOOKUP($AU384,'FE Source'!$A:$W,3,FALSE))</f>
        <v>2.25</v>
      </c>
      <c r="X384" s="618">
        <f>IF(VLOOKUP($AU384,'FE Source'!$A:$W,4,FALSE)=0,"-",VLOOKUP($AU384,'FE Source'!$A:$W,4,FALSE))</f>
        <v>4.7699999999999996</v>
      </c>
      <c r="Y384" s="618">
        <f>IF(VLOOKUP($AU384,'FE Source'!$A:$W,5,FALSE)=0,"-",VLOOKUP($AU384,'FE Source'!$A:$W,5,FALSE))</f>
        <v>0.35</v>
      </c>
      <c r="Z384" s="618">
        <f>IF(VLOOKUP($AU384,'FE Source'!$A:$W,6,FALSE)=0,"-",VLOOKUP($AU384,'FE Source'!$A:$W,6,FALSE))</f>
        <v>6.84</v>
      </c>
      <c r="AA384" s="618">
        <f>IF(VLOOKUP($AU384,'FE Source'!$A:$W,7,FALSE)=0,"-",VLOOKUP($AU384,'FE Source'!$A:$W,7,FALSE))</f>
        <v>6.94</v>
      </c>
      <c r="AB384" s="618">
        <f>IF(VLOOKUP($AU384,'FE Source'!$A:$W,8,FALSE)=0,"-",VLOOKUP($AU384,'FE Source'!$A:$W,8,FALSE))</f>
        <v>7.59</v>
      </c>
      <c r="AC384" s="623" t="str">
        <f>IF(VLOOKUP($AU384,'FE Source'!$A:$W,9,FALSE)=0,"-",VLOOKUP($AU384,'FE Source'!$A:$W,9,FALSE))</f>
        <v>-</v>
      </c>
      <c r="AD384" s="147">
        <f>IF(VLOOKUP($AU384,'FE Source'!$A:$W,10,FALSE)=0,"-",VLOOKUP($AU384,'FE Source'!$A:$W,10,FALSE))</f>
        <v>0.78</v>
      </c>
      <c r="AE384" s="82">
        <f>IF(VLOOKUP($AU384,'FE Source'!$A:$W,11,FALSE)=0,"-",VLOOKUP($AU384,'FE Source'!$A:$W,11,FALSE))</f>
        <v>12.19</v>
      </c>
      <c r="AF384" s="82">
        <f>IF(VLOOKUP($AU384,'FE Source'!$A:$W,12,FALSE)=0,"-",VLOOKUP($AU384,'FE Source'!$A:$W,12,FALSE))</f>
        <v>0.24</v>
      </c>
      <c r="AG384" s="82">
        <f>IF(VLOOKUP($AU384,'FE Source'!$A:$W,14,FALSE)=0,"-",VLOOKUP($AU384,'FE Source'!$A:$W,14,FALSE))</f>
        <v>-16.739999999999998</v>
      </c>
      <c r="AH384" s="82">
        <f>IF(VLOOKUP($AU384,'FE Source'!$A:$DJ,33,FALSE)=0,"-",VLOOKUP($AU384,'FE Source'!$A:$DJ,33,FALSE))</f>
        <v>83.2</v>
      </c>
      <c r="AI384" s="82">
        <f>IF(VLOOKUP($AU384,'FE Source'!$A:$Y,20,FALSE)=0,"-",VLOOKUP($AU384,'FE Source'!$A:$Y,20,FALSE))</f>
        <v>89.41</v>
      </c>
      <c r="AJ384" s="82">
        <f>IF(VLOOKUP($AU384,'FE Source'!$A:$DJ,34,FALSE)=0,"-",VLOOKUP($AU384,'FE Source'!$A:$DJ,34,FALSE))</f>
        <v>81.31</v>
      </c>
      <c r="AK384" s="82">
        <f>IF(VLOOKUP($AU384,'FE Source'!$A:$DJ,35,FALSE)=0,"-",VLOOKUP($AU384,'FE Source'!$A:$DJ,35,FALSE))</f>
        <v>32.520000000000003</v>
      </c>
      <c r="AL384" s="76">
        <f>IF(VLOOKUP($AU384,'FE Source'!$A:$Y,19,FALSE)=0,"-",VLOOKUP($AU384,'FE Source'!$A:$Y,19,FALSE))</f>
        <v>61.21</v>
      </c>
      <c r="AM384" s="147">
        <f>IF(VLOOKUP($AU384,'FE Source'!$A:$DJ,36,FALSE)=0,"-",VLOOKUP($AU384,'FE Source'!$A:$DJ,36,FALSE))</f>
        <v>68.88</v>
      </c>
      <c r="AN384" s="605">
        <f>IF(VLOOKUP($AU384,'FE Source'!$A:$W,13,FALSE)=0,"-",VLOOKUP($AU384,'FE Source'!$A:$W,13,FALSE))</f>
        <v>180.1</v>
      </c>
      <c r="AO384" s="147">
        <f>IF(J384="no","-",IF(VLOOKUP($AU384,'FE Source'!$A:$W,15,FALSE)=0,"-",VLOOKUP($AU384,'FE Source'!$A:$W,15,FALSE)))</f>
        <v>6.14</v>
      </c>
      <c r="AP384" s="76" t="str">
        <f>IF(AO384="-","-",IF(VLOOKUP($AU384,'FE Source'!$A:$Z,21,FALSE)=0,"-",IF(VLOOKUP($AU384,'FE Source'!$A:$Z,21,FALSE)=2,"Semi-Annual",IF(VLOOKUP($AU384,'FE Source'!$A:$Z,21,FALSE)=4,"Quarterly",IF(VLOOKUP($AU384,'FE Source'!$A:$Z,21,FALSE)=12,"Monthly","Annual")))))</f>
        <v>Monthly</v>
      </c>
      <c r="AQ384" s="166">
        <f t="array" ref="AQ384">IF(VLOOKUP($AU384,'FE Source'!$A:$W,16,FALSE)=0,"-",VLOOKUP($AU384,'FE Source'!$A:$W,16,FALSE))</f>
        <v>1.62</v>
      </c>
      <c r="AR384" s="163" t="str">
        <f>IF(VLOOKUP($AU384,'FE Source'!$A:$W,17,FALSE)=0,"-",VLOOKUP($AU384,'FE Source'!$A:$W,17,FALSE))</f>
        <v>-</v>
      </c>
      <c r="AS384" s="163">
        <f>IF(VLOOKUP($AU384,'FE Source'!$AN:$AS,4,FALSE)="",VLOOKUP($AU384,'FE Source'!$AN:$AS,3,FALSE),VLOOKUP($AU384,'FE Source'!$AN:$AS,4,FALSE))</f>
        <v>9.26</v>
      </c>
      <c r="AT384" s="181">
        <f>IF(VLOOKUP($AU384,'FE Source'!$AN:$AS,5,FALSE)=0,"-",VLOOKUP($AU384,'FE Source'!$AN:$AS,5,FALSE))</f>
        <v>45783</v>
      </c>
      <c r="AU384" s="883" t="s">
        <v>9284</v>
      </c>
      <c r="AV384" s="509"/>
      <c r="AW384" s="509"/>
      <c r="BE384" s="215" t="str">
        <f>IF(VLOOKUP($AU384,'FE Source'!$A:$AK,22,FALSE)=0,"-",VLOOKUP($AU384,'FE Source'!$A:$AK,22,FALSE))</f>
        <v>-</v>
      </c>
      <c r="BF384" s="215" t="str">
        <f>IF(VLOOKUP($AU384,'FE Source'!$A:$AK,23,FALSE)=0,"-",VLOOKUP($AU384,'FE Source'!$A:$AK,23,FALSE))</f>
        <v>-</v>
      </c>
      <c r="BG384" s="215">
        <f>IF(VLOOKUP($AU384,'FE Source'!$A:$AK,24,FALSE)=0,"-",VLOOKUP($AU384,'FE Source'!$A:$AK,24,FALSE))</f>
        <v>22.31</v>
      </c>
      <c r="BH384" s="215">
        <f>IF(VLOOKUP($AU384,'FE Source'!$A:$AK,25,FALSE)=0,"-",VLOOKUP($AU384,'FE Source'!$A:$AK,25,FALSE))</f>
        <v>-8.89</v>
      </c>
      <c r="BI384" s="215">
        <f>IF(VLOOKUP($AU384,'FE Source'!$A:$AK,26,FALSE)=0,"-",VLOOKUP($AU384,'FE Source'!$A:$AK,26,FALSE))</f>
        <v>6.82</v>
      </c>
      <c r="BJ384" s="215">
        <f>IF(VLOOKUP($AU384,'FE Source'!$A:$AK,27,FALSE)=0,"-",VLOOKUP($AU384,'FE Source'!$A:$AK,27,FALSE))</f>
        <v>1.54</v>
      </c>
      <c r="BK384" s="215">
        <f>IF(VLOOKUP($AU384,'FE Source'!$A:$AK,28,FALSE)=0,"-",VLOOKUP($AU384,'FE Source'!$A:$AK,28,FALSE))</f>
        <v>4.5</v>
      </c>
      <c r="BL384" s="215">
        <f>IF(VLOOKUP($AU384,'FE Source'!$A:$AK,29,FALSE)=0,"-",VLOOKUP($AU384,'FE Source'!$A:$AK,29,FALSE))</f>
        <v>-12.83</v>
      </c>
      <c r="BM384" s="215">
        <f>IF(VLOOKUP($AU384,'FE Source'!$A:$AK,30,FALSE)=0,"-",VLOOKUP($AU384,'FE Source'!$A:$AK,30,FALSE))</f>
        <v>16.600000000000001</v>
      </c>
      <c r="BN384" t="str">
        <f>IF(VLOOKUP($AU384,'FE Source'!$A:$AK,31,FALSE)="No Specified Index","-",IF(VLOOKUP($AU384,'FE Source'!$A:$AK,31,FALSE)=0,"-",VLOOKUP($AU384,'FE Source'!$A:$AK,31,FALSE)))</f>
        <v>MSCI AC Asia Pacific ex Japan Minimum Volatility..</v>
      </c>
      <c r="BO384" s="217">
        <f>IF(VLOOKUP($AU384,'FE Source'!$A:$AK,32,FALSE)=0,"-",VLOOKUP($AU384,'FE Source'!$A:$AK,32,FALSE))</f>
        <v>42650</v>
      </c>
      <c r="BP384" s="18" t="str">
        <f>IF(VLOOKUP($AU384,'FE Source'!$AZ:$BC,2,FALSE)=0,"-",VLOOKUP($AU384,'FE Source'!$AZ:$BC,2,FALSE))</f>
        <v>-</v>
      </c>
      <c r="BQ384" s="18" t="str">
        <f>IF(VLOOKUP($AU384,'FE Source'!$AZ:$BC,3,FALSE)=0,"-",VLOOKUP($AU384,'FE Source'!$AZ:$BC,3,FALSE))</f>
        <v>-</v>
      </c>
      <c r="BR384" s="18" t="str">
        <f>IF(VLOOKUP($AU384,'FE Source'!$AZ:$BC,4,FALSE)=0,"-",VLOOKUP($AU384,'FE Source'!$AZ:$BC,4,FALSE))</f>
        <v>-</v>
      </c>
    </row>
    <row r="385" spans="1:70" ht="15">
      <c r="A385" s="324"/>
      <c r="B385" s="692" t="str">
        <f>INDEX('UT - Retail'!$A$7:$A$1409,MATCH(AU385,'UT - Retail'!$U$7:$U$1409,0),1)</f>
        <v>Eastspring Investments</v>
      </c>
      <c r="C385" s="725" t="str">
        <f>INDEX('UT - Retail'!$B$7:$B$1409,MATCH(AU385,'UT - Retail'!$U$7:$U$1409,0),1)</f>
        <v>Eastspring Investments - Global Dynamic Growth Equity A USD</v>
      </c>
      <c r="D385" s="705"/>
      <c r="E385" s="147" t="str">
        <f>VLOOKUP(C385,'UT - Retail'!$B:$K,8,FALSE)</f>
        <v>Equities</v>
      </c>
      <c r="F385" s="82" t="str">
        <f>VLOOKUP(C385,'UT - Retail'!$B:$K,9,FALSE)</f>
        <v>Global</v>
      </c>
      <c r="G385" s="82" t="str">
        <f>VLOOKUP(C385,'UT - Retail'!$B:$K,10,FALSE)</f>
        <v>General</v>
      </c>
      <c r="H385" s="82" t="str">
        <f>VLOOKUP(C385,'UT - Retail'!$B:$N,13,FALSE)</f>
        <v>No</v>
      </c>
      <c r="I385" s="82" t="str">
        <f>VLOOKUP(C385,'UT - Retail'!$B:$Q,14,FALSE)</f>
        <v>No</v>
      </c>
      <c r="J385" s="82" t="str">
        <f>VLOOKUP(C385,'UT - Retail'!$B:$Q,11,FALSE)</f>
        <v>No</v>
      </c>
      <c r="K385" s="130" t="str">
        <f>VLOOKUP(C385,'UT - Retail'!$B:$P,15,FALSE)</f>
        <v>No</v>
      </c>
      <c r="L385" s="82" t="str">
        <f>VLOOKUP(C385,'UT - Retail'!$B:$Q,16,FALSE)</f>
        <v>Both</v>
      </c>
      <c r="M385" s="82" t="str">
        <f>VLOOKUP(C385,'UT - Retail'!$B:$K,6,FALSE)</f>
        <v>USD</v>
      </c>
      <c r="N385" s="82" t="str">
        <f>IFERROR(IF(MATCH(C385,'Portfolio Construction'!$AL:$AL,0),"Yes","No"),"No")</f>
        <v>No</v>
      </c>
      <c r="O385" s="82" t="str">
        <f>IFERROR(IF(MATCH(C385,'Portfolio Construction'!$AN:$AN,0),"Yes","No"),"No")</f>
        <v>No</v>
      </c>
      <c r="P385" s="82" t="str">
        <f>IFERROR(IF(MATCH(C385,'Portfolio Construction'!$AP:$AP,0),"Yes","No"),"No")</f>
        <v>No</v>
      </c>
      <c r="Q385" s="82" t="str">
        <f>IFERROR(IF(MATCH(C385,'Portfolio Construction'!$AR:$AR,0),"Yes","No"),"No")</f>
        <v>No</v>
      </c>
      <c r="R385" s="82" t="str">
        <f>IFERROR(IF(MATCH(C385,'Portfolio Construction'!$AT:$AT,0),"Yes","No"),"No")</f>
        <v>No</v>
      </c>
      <c r="S385" s="82" t="str">
        <f>IFERROR(IF(MATCH(C385,'Portfolio Construction'!$AV:$AV,0),"Yes","No"),"No")</f>
        <v>No</v>
      </c>
      <c r="T385" s="82" t="str">
        <f>IFERROR(IF(MATCH(C385,'Portfolio Construction'!$AX:$AX,0),"Yes","No"),"No")</f>
        <v>No</v>
      </c>
      <c r="U385" s="82" t="str">
        <f>IFERROR(IF(MATCH(C385,'Portfolio Construction'!$AZ:$AZ,0),"Yes","No"),"No")</f>
        <v>No</v>
      </c>
      <c r="V385" s="82" t="str">
        <f>IFERROR(IF(MATCH(C385,'Portfolio Construction'!$BB:$BB,0),"Yes","No"),"No")</f>
        <v>No</v>
      </c>
      <c r="W385" s="619">
        <f>IF(VLOOKUP($AU385,'FE Source'!$A:$W,3,FALSE)=0,"-",VLOOKUP($AU385,'FE Source'!$A:$W,3,FALSE))</f>
        <v>-3.82</v>
      </c>
      <c r="X385" s="618">
        <f>IF(VLOOKUP($AU385,'FE Source'!$A:$W,4,FALSE)=0,"-",VLOOKUP($AU385,'FE Source'!$A:$W,4,FALSE))</f>
        <v>9.89</v>
      </c>
      <c r="Y385" s="618">
        <f>IF(VLOOKUP($AU385,'FE Source'!$A:$W,5,FALSE)=0,"-",VLOOKUP($AU385,'FE Source'!$A:$W,5,FALSE))</f>
        <v>-0.69</v>
      </c>
      <c r="Z385" s="618">
        <f>IF(VLOOKUP($AU385,'FE Source'!$A:$W,6,FALSE)=0,"-",VLOOKUP($AU385,'FE Source'!$A:$W,6,FALSE))</f>
        <v>12.57</v>
      </c>
      <c r="AA385" s="618">
        <f>IF(VLOOKUP($AU385,'FE Source'!$A:$W,7,FALSE)=0,"-",VLOOKUP($AU385,'FE Source'!$A:$W,7,FALSE))</f>
        <v>13.11</v>
      </c>
      <c r="AB385" s="618">
        <f>IF(VLOOKUP($AU385,'FE Source'!$A:$W,8,FALSE)=0,"-",VLOOKUP($AU385,'FE Source'!$A:$W,8,FALSE))</f>
        <v>9.9</v>
      </c>
      <c r="AC385" s="623" t="str">
        <f>IF(VLOOKUP($AU385,'FE Source'!$A:$W,9,FALSE)=0,"-",VLOOKUP($AU385,'FE Source'!$A:$W,9,FALSE))</f>
        <v>-</v>
      </c>
      <c r="AD385" s="147">
        <f>IF(VLOOKUP($AU385,'FE Source'!$A:$W,10,FALSE)=0,"-",VLOOKUP($AU385,'FE Source'!$A:$W,10,FALSE))</f>
        <v>1.19</v>
      </c>
      <c r="AE385" s="82">
        <f>IF(VLOOKUP($AU385,'FE Source'!$A:$W,11,FALSE)=0,"-",VLOOKUP($AU385,'FE Source'!$A:$W,11,FALSE))</f>
        <v>16.78</v>
      </c>
      <c r="AF385" s="82">
        <f>IF(VLOOKUP($AU385,'FE Source'!$A:$W,12,FALSE)=0,"-",VLOOKUP($AU385,'FE Source'!$A:$W,12,FALSE))</f>
        <v>0.39</v>
      </c>
      <c r="AG385" s="82">
        <f>IF(VLOOKUP($AU385,'FE Source'!$A:$W,14,FALSE)=0,"-",VLOOKUP($AU385,'FE Source'!$A:$W,14,FALSE))</f>
        <v>-14.65</v>
      </c>
      <c r="AH385" s="82">
        <f>IF(VLOOKUP($AU385,'FE Source'!$A:$DJ,33,FALSE)=0,"-",VLOOKUP($AU385,'FE Source'!$A:$DJ,33,FALSE))</f>
        <v>238.38</v>
      </c>
      <c r="AI385" s="82">
        <f>IF(VLOOKUP($AU385,'FE Source'!$A:$Y,20,FALSE)=0,"-",VLOOKUP($AU385,'FE Source'!$A:$Y,20,FALSE))</f>
        <v>147.26</v>
      </c>
      <c r="AJ385" s="82">
        <f>IF(VLOOKUP($AU385,'FE Source'!$A:$DJ,34,FALSE)=0,"-",VLOOKUP($AU385,'FE Source'!$A:$DJ,34,FALSE))</f>
        <v>130.22999999999999</v>
      </c>
      <c r="AK385" s="82">
        <f>IF(VLOOKUP($AU385,'FE Source'!$A:$DJ,35,FALSE)=0,"-",VLOOKUP($AU385,'FE Source'!$A:$DJ,35,FALSE))</f>
        <v>170.78</v>
      </c>
      <c r="AL385" s="76">
        <f>IF(VLOOKUP($AU385,'FE Source'!$A:$Y,19,FALSE)=0,"-",VLOOKUP($AU385,'FE Source'!$A:$Y,19,FALSE))</f>
        <v>108.94</v>
      </c>
      <c r="AM385" s="147">
        <f>IF(VLOOKUP($AU385,'FE Source'!$A:$DJ,36,FALSE)=0,"-",VLOOKUP($AU385,'FE Source'!$A:$DJ,36,FALSE))</f>
        <v>110.91</v>
      </c>
      <c r="AN385" s="605">
        <f>IF(VLOOKUP($AU385,'FE Source'!$A:$W,13,FALSE)=0,"-",VLOOKUP($AU385,'FE Source'!$A:$W,13,FALSE))</f>
        <v>91.5</v>
      </c>
      <c r="AO385" s="147" t="str">
        <f>IF(J385="no","-",IF(VLOOKUP($AU385,'FE Source'!$A:$W,15,FALSE)=0,"-",VLOOKUP($AU385,'FE Source'!$A:$W,15,FALSE)))</f>
        <v>-</v>
      </c>
      <c r="AP385" s="76" t="str">
        <f>IF(AO385="-","-",IF(VLOOKUP($AU385,'FE Source'!$A:$Z,21,FALSE)=0,"-",IF(VLOOKUP($AU385,'FE Source'!$A:$Z,21,FALSE)=2,"Semi-Annual",IF(VLOOKUP($AU385,'FE Source'!$A:$Z,21,FALSE)=4,"Quarterly",IF(VLOOKUP($AU385,'FE Source'!$A:$Z,21,FALSE)=12,"Monthly","Annual")))))</f>
        <v>-</v>
      </c>
      <c r="AQ385" s="166">
        <f t="array" ref="AQ385">IF(VLOOKUP($AU385,'FE Source'!$A:$W,16,FALSE)=0,"-",VLOOKUP($AU385,'FE Source'!$A:$W,16,FALSE))</f>
        <v>1.89</v>
      </c>
      <c r="AR385" s="163" t="str">
        <f>IF(VLOOKUP($AU385,'FE Source'!$A:$W,17,FALSE)=0,"-",VLOOKUP($AU385,'FE Source'!$A:$W,17,FALSE))</f>
        <v>Neutral</v>
      </c>
      <c r="AS385" s="163">
        <f>IF(VLOOKUP($AU385,'FE Source'!$AN:$AS,4,FALSE)="",VLOOKUP($AU385,'FE Source'!$AN:$AS,3,FALSE),VLOOKUP($AU385,'FE Source'!$AN:$AS,4,FALSE))</f>
        <v>20.53</v>
      </c>
      <c r="AT385" s="181">
        <f>IF(VLOOKUP($AU385,'FE Source'!$AN:$AS,5,FALSE)=0,"-",VLOOKUP($AU385,'FE Source'!$AN:$AS,5,FALSE))</f>
        <v>45783</v>
      </c>
      <c r="AU385" s="169" t="s">
        <v>6934</v>
      </c>
      <c r="AV385" s="509"/>
      <c r="AW385" s="509"/>
      <c r="BE385" s="215" t="str">
        <f>IF(VLOOKUP($AU385,'FE Source'!$A:$AK,22,FALSE)=0,"-",VLOOKUP($AU385,'FE Source'!$A:$AK,22,FALSE))</f>
        <v>-</v>
      </c>
      <c r="BF385" s="215" t="str">
        <f>IF(VLOOKUP($AU385,'FE Source'!$A:$AK,23,FALSE)=0,"-",VLOOKUP($AU385,'FE Source'!$A:$AK,23,FALSE))</f>
        <v>-</v>
      </c>
      <c r="BG385" s="215" t="str">
        <f>IF(VLOOKUP($AU385,'FE Source'!$A:$AK,24,FALSE)=0,"-",VLOOKUP($AU385,'FE Source'!$A:$AK,24,FALSE))</f>
        <v>-</v>
      </c>
      <c r="BH385" s="215" t="str">
        <f>IF(VLOOKUP($AU385,'FE Source'!$A:$AK,25,FALSE)=0,"-",VLOOKUP($AU385,'FE Source'!$A:$AK,25,FALSE))</f>
        <v>-</v>
      </c>
      <c r="BI385" s="215">
        <f>IF(VLOOKUP($AU385,'FE Source'!$A:$AK,26,FALSE)=0,"-",VLOOKUP($AU385,'FE Source'!$A:$AK,26,FALSE))</f>
        <v>28.8</v>
      </c>
      <c r="BJ385" s="215">
        <f>IF(VLOOKUP($AU385,'FE Source'!$A:$AK,27,FALSE)=0,"-",VLOOKUP($AU385,'FE Source'!$A:$AK,27,FALSE))</f>
        <v>26.77</v>
      </c>
      <c r="BK385" s="215">
        <f>IF(VLOOKUP($AU385,'FE Source'!$A:$AK,28,FALSE)=0,"-",VLOOKUP($AU385,'FE Source'!$A:$AK,28,FALSE))</f>
        <v>11.37</v>
      </c>
      <c r="BL385" s="215">
        <f>IF(VLOOKUP($AU385,'FE Source'!$A:$AK,29,FALSE)=0,"-",VLOOKUP($AU385,'FE Source'!$A:$AK,29,FALSE))</f>
        <v>-27.38</v>
      </c>
      <c r="BM385" s="215">
        <f>IF(VLOOKUP($AU385,'FE Source'!$A:$AK,30,FALSE)=0,"-",VLOOKUP($AU385,'FE Source'!$A:$AK,30,FALSE))</f>
        <v>24.84</v>
      </c>
      <c r="BN385" t="str">
        <f>IF(VLOOKUP($AU385,'FE Source'!$A:$AK,31,FALSE)="No Specified Index","-",IF(VLOOKUP($AU385,'FE Source'!$A:$AK,31,FALSE)=0,"-",VLOOKUP($AU385,'FE Source'!$A:$AK,31,FALSE)))</f>
        <v>MSCI AC World</v>
      </c>
      <c r="BO385" s="217">
        <f>IF(VLOOKUP($AU385,'FE Source'!$A:$AK,32,FALSE)=0,"-",VLOOKUP($AU385,'FE Source'!$A:$AK,32,FALSE))</f>
        <v>43196</v>
      </c>
      <c r="BP385" s="18" t="str">
        <f>IF(VLOOKUP($AU385,'FE Source'!$AZ:$BC,2,FALSE)=0,"-",VLOOKUP($AU385,'FE Source'!$AZ:$BC,2,FALSE))</f>
        <v>-</v>
      </c>
      <c r="BQ385" s="18" t="str">
        <f>IF(VLOOKUP($AU385,'FE Source'!$AZ:$BC,3,FALSE)=0,"-",VLOOKUP($AU385,'FE Source'!$AZ:$BC,3,FALSE))</f>
        <v>-</v>
      </c>
      <c r="BR385" s="18" t="str">
        <f>IF(VLOOKUP($AU385,'FE Source'!$AZ:$BC,4,FALSE)=0,"-",VLOOKUP($AU385,'FE Source'!$AZ:$BC,4,FALSE))</f>
        <v>-</v>
      </c>
    </row>
    <row r="386" spans="1:70" ht="15">
      <c r="A386" s="324"/>
      <c r="B386" s="692" t="str">
        <f>INDEX('UT - Retail'!$A$7:$A$1409,MATCH(AU386,'UT - Retail'!$U$7:$U$1409,0),1)</f>
        <v>Eastspring Investments</v>
      </c>
      <c r="C386" s="725" t="str">
        <f>INDEX('UT - Retail'!$B$7:$B$1409,MATCH(AU386,'UT - Retail'!$U$7:$U$1409,0),1)</f>
        <v>Eastspring Investments - Global Dynamic Growth Equity AS SGD-H</v>
      </c>
      <c r="D386" s="705"/>
      <c r="E386" s="147" t="str">
        <f>VLOOKUP(C386,'UT - Retail'!$B:$K,8,FALSE)</f>
        <v>Equities</v>
      </c>
      <c r="F386" s="82" t="str">
        <f>VLOOKUP(C386,'UT - Retail'!$B:$K,9,FALSE)</f>
        <v>Global</v>
      </c>
      <c r="G386" s="82" t="str">
        <f>VLOOKUP(C386,'UT - Retail'!$B:$K,10,FALSE)</f>
        <v>General</v>
      </c>
      <c r="H386" s="82" t="str">
        <f>VLOOKUP(C386,'UT - Retail'!$B:$N,13,FALSE)</f>
        <v>No</v>
      </c>
      <c r="I386" s="82" t="str">
        <f>VLOOKUP(C386,'UT - Retail'!$B:$Q,14,FALSE)</f>
        <v>No</v>
      </c>
      <c r="J386" s="82" t="str">
        <f>VLOOKUP(C386,'UT - Retail'!$B:$Q,11,FALSE)</f>
        <v>No</v>
      </c>
      <c r="K386" s="130" t="str">
        <f>VLOOKUP(C386,'UT - Retail'!$B:$P,15,FALSE)</f>
        <v>Yes</v>
      </c>
      <c r="L386" s="82" t="str">
        <f>VLOOKUP(C386,'UT - Retail'!$B:$Q,16,FALSE)</f>
        <v>Both</v>
      </c>
      <c r="M386" s="82" t="str">
        <f>VLOOKUP(C386,'UT - Retail'!$B:$K,6,FALSE)</f>
        <v>SGD</v>
      </c>
      <c r="N386" s="82" t="str">
        <f>IFERROR(IF(MATCH(C386,'Portfolio Construction'!$AL:$AL,0),"Yes","No"),"No")</f>
        <v>No</v>
      </c>
      <c r="O386" s="82" t="str">
        <f>IFERROR(IF(MATCH(C386,'Portfolio Construction'!$AN:$AN,0),"Yes","No"),"No")</f>
        <v>No</v>
      </c>
      <c r="P386" s="82" t="str">
        <f>IFERROR(IF(MATCH(C386,'Portfolio Construction'!$AP:$AP,0),"Yes","No"),"No")</f>
        <v>No</v>
      </c>
      <c r="Q386" s="82" t="str">
        <f>IFERROR(IF(MATCH(C386,'Portfolio Construction'!$AR:$AR,0),"Yes","No"),"No")</f>
        <v>No</v>
      </c>
      <c r="R386" s="82" t="str">
        <f>IFERROR(IF(MATCH(C386,'Portfolio Construction'!$AT:$AT,0),"Yes","No"),"No")</f>
        <v>No</v>
      </c>
      <c r="S386" s="82" t="str">
        <f>IFERROR(IF(MATCH(C386,'Portfolio Construction'!$AV:$AV,0),"Yes","No"),"No")</f>
        <v>No</v>
      </c>
      <c r="T386" s="82" t="str">
        <f>IFERROR(IF(MATCH(C386,'Portfolio Construction'!$AX:$AX,0),"Yes","No"),"No")</f>
        <v>No</v>
      </c>
      <c r="U386" s="82" t="str">
        <f>IFERROR(IF(MATCH(C386,'Portfolio Construction'!$AZ:$AZ,0),"Yes","No"),"No")</f>
        <v>No</v>
      </c>
      <c r="V386" s="82" t="str">
        <f>IFERROR(IF(MATCH(C386,'Portfolio Construction'!$BB:$BB,0),"Yes","No"),"No")</f>
        <v>No</v>
      </c>
      <c r="W386" s="619">
        <f>IF(VLOOKUP($AU386,'FE Source'!$A:$W,3,FALSE)=0,"-",VLOOKUP($AU386,'FE Source'!$A:$W,3,FALSE))</f>
        <v>0.87</v>
      </c>
      <c r="X386" s="618">
        <f>IF(VLOOKUP($AU386,'FE Source'!$A:$W,4,FALSE)=0,"-",VLOOKUP($AU386,'FE Source'!$A:$W,4,FALSE))</f>
        <v>14.13</v>
      </c>
      <c r="Y386" s="618">
        <f>IF(VLOOKUP($AU386,'FE Source'!$A:$W,5,FALSE)=0,"-",VLOOKUP($AU386,'FE Source'!$A:$W,5,FALSE))</f>
        <v>1.53</v>
      </c>
      <c r="Z386" s="618">
        <f>IF(VLOOKUP($AU386,'FE Source'!$A:$W,6,FALSE)=0,"-",VLOOKUP($AU386,'FE Source'!$A:$W,6,FALSE))</f>
        <v>15.44</v>
      </c>
      <c r="AA386" s="618">
        <f>IF(VLOOKUP($AU386,'FE Source'!$A:$W,7,FALSE)=0,"-",VLOOKUP($AU386,'FE Source'!$A:$W,7,FALSE))</f>
        <v>13.63</v>
      </c>
      <c r="AB386" s="618" t="str">
        <f>IF(VLOOKUP($AU386,'FE Source'!$A:$W,8,FALSE)=0,"-",VLOOKUP($AU386,'FE Source'!$A:$W,8,FALSE))</f>
        <v>-</v>
      </c>
      <c r="AC386" s="623" t="str">
        <f>IF(VLOOKUP($AU386,'FE Source'!$A:$W,9,FALSE)=0,"-",VLOOKUP($AU386,'FE Source'!$A:$W,9,FALSE))</f>
        <v>-</v>
      </c>
      <c r="AD386" s="147">
        <f>IF(VLOOKUP($AU386,'FE Source'!$A:$W,10,FALSE)=0,"-",VLOOKUP($AU386,'FE Source'!$A:$W,10,FALSE))</f>
        <v>1.36</v>
      </c>
      <c r="AE386" s="82">
        <f>IF(VLOOKUP($AU386,'FE Source'!$A:$W,11,FALSE)=0,"-",VLOOKUP($AU386,'FE Source'!$A:$W,11,FALSE))</f>
        <v>18.55</v>
      </c>
      <c r="AF386" s="82">
        <f>IF(VLOOKUP($AU386,'FE Source'!$A:$W,12,FALSE)=0,"-",VLOOKUP($AU386,'FE Source'!$A:$W,12,FALSE))</f>
        <v>0.35</v>
      </c>
      <c r="AG386" s="82">
        <f>IF(VLOOKUP($AU386,'FE Source'!$A:$W,14,FALSE)=0,"-",VLOOKUP($AU386,'FE Source'!$A:$W,14,FALSE))</f>
        <v>-17.71</v>
      </c>
      <c r="AH386" s="82">
        <f>IF(VLOOKUP($AU386,'FE Source'!$A:$DJ,33,FALSE)=0,"-",VLOOKUP($AU386,'FE Source'!$A:$DJ,33,FALSE))</f>
        <v>250.08</v>
      </c>
      <c r="AI386" s="82">
        <f>IF(VLOOKUP($AU386,'FE Source'!$A:$Y,20,FALSE)=0,"-",VLOOKUP($AU386,'FE Source'!$A:$Y,20,FALSE))</f>
        <v>178.87</v>
      </c>
      <c r="AJ386" s="82" t="str">
        <f>IF(VLOOKUP($AU386,'FE Source'!$A:$DJ,34,FALSE)=0,"-",VLOOKUP($AU386,'FE Source'!$A:$DJ,34,FALSE))</f>
        <v>-</v>
      </c>
      <c r="AK386" s="82">
        <f>IF(VLOOKUP($AU386,'FE Source'!$A:$DJ,35,FALSE)=0,"-",VLOOKUP($AU386,'FE Source'!$A:$DJ,35,FALSE))</f>
        <v>159.13</v>
      </c>
      <c r="AL386" s="76">
        <f>IF(VLOOKUP($AU386,'FE Source'!$A:$Y,19,FALSE)=0,"-",VLOOKUP($AU386,'FE Source'!$A:$Y,19,FALSE))</f>
        <v>126.42</v>
      </c>
      <c r="AM386" s="147" t="str">
        <f>IF(VLOOKUP($AU386,'FE Source'!$A:$DJ,36,FALSE)=0,"-",VLOOKUP($AU386,'FE Source'!$A:$DJ,36,FALSE))</f>
        <v>-</v>
      </c>
      <c r="AN386" s="605">
        <f>IF(VLOOKUP($AU386,'FE Source'!$A:$W,13,FALSE)=0,"-",VLOOKUP($AU386,'FE Source'!$A:$W,13,FALSE))</f>
        <v>91.5</v>
      </c>
      <c r="AO386" s="147" t="str">
        <f>IF(J386="no","-",IF(VLOOKUP($AU386,'FE Source'!$A:$W,15,FALSE)=0,"-",VLOOKUP($AU386,'FE Source'!$A:$W,15,FALSE)))</f>
        <v>-</v>
      </c>
      <c r="AP386" s="76" t="str">
        <f>IF(AO386="-","-",IF(VLOOKUP($AU386,'FE Source'!$A:$Z,21,FALSE)=0,"-",IF(VLOOKUP($AU386,'FE Source'!$A:$Z,21,FALSE)=2,"Semi-Annual",IF(VLOOKUP($AU386,'FE Source'!$A:$Z,21,FALSE)=4,"Quarterly",IF(VLOOKUP($AU386,'FE Source'!$A:$Z,21,FALSE)=12,"Monthly","Annual")))))</f>
        <v>-</v>
      </c>
      <c r="AQ386" s="166">
        <f t="array" ref="AQ386">IF(VLOOKUP($AU386,'FE Source'!$A:$W,16,FALSE)=0,"-",VLOOKUP($AU386,'FE Source'!$A:$W,16,FALSE))</f>
        <v>1.9</v>
      </c>
      <c r="AR386" s="163" t="str">
        <f>IF(VLOOKUP($AU386,'FE Source'!$A:$W,17,FALSE)=0,"-",VLOOKUP($AU386,'FE Source'!$A:$W,17,FALSE))</f>
        <v>-</v>
      </c>
      <c r="AS386" s="163">
        <f>IF(VLOOKUP($AU386,'FE Source'!$AN:$AS,4,FALSE)="",VLOOKUP($AU386,'FE Source'!$AN:$AS,3,FALSE),VLOOKUP($AU386,'FE Source'!$AN:$AS,4,FALSE))</f>
        <v>12.46</v>
      </c>
      <c r="AT386" s="181">
        <f>IF(VLOOKUP($AU386,'FE Source'!$AN:$AS,5,FALSE)=0,"-",VLOOKUP($AU386,'FE Source'!$AN:$AS,5,FALSE))</f>
        <v>45783</v>
      </c>
      <c r="AU386" s="166" t="s">
        <v>6952</v>
      </c>
      <c r="AV386" s="509"/>
      <c r="AW386" s="509"/>
      <c r="BE386" s="215" t="str">
        <f>IF(VLOOKUP($AU386,'FE Source'!$A:$AK,22,FALSE)=0,"-",VLOOKUP($AU386,'FE Source'!$A:$AK,22,FALSE))</f>
        <v>-</v>
      </c>
      <c r="BF386" s="215" t="str">
        <f>IF(VLOOKUP($AU386,'FE Source'!$A:$AK,23,FALSE)=0,"-",VLOOKUP($AU386,'FE Source'!$A:$AK,23,FALSE))</f>
        <v>-</v>
      </c>
      <c r="BG386" s="215" t="str">
        <f>IF(VLOOKUP($AU386,'FE Source'!$A:$AK,24,FALSE)=0,"-",VLOOKUP($AU386,'FE Source'!$A:$AK,24,FALSE))</f>
        <v>-</v>
      </c>
      <c r="BH386" s="215" t="str">
        <f>IF(VLOOKUP($AU386,'FE Source'!$A:$AK,25,FALSE)=0,"-",VLOOKUP($AU386,'FE Source'!$A:$AK,25,FALSE))</f>
        <v>-</v>
      </c>
      <c r="BI386" s="215" t="str">
        <f>IF(VLOOKUP($AU386,'FE Source'!$A:$AK,26,FALSE)=0,"-",VLOOKUP($AU386,'FE Source'!$A:$AK,26,FALSE))</f>
        <v>-</v>
      </c>
      <c r="BJ386" s="215" t="str">
        <f>IF(VLOOKUP($AU386,'FE Source'!$A:$AK,27,FALSE)=0,"-",VLOOKUP($AU386,'FE Source'!$A:$AK,27,FALSE))</f>
        <v>-</v>
      </c>
      <c r="BK386" s="215">
        <f>IF(VLOOKUP($AU386,'FE Source'!$A:$AK,28,FALSE)=0,"-",VLOOKUP($AU386,'FE Source'!$A:$AK,28,FALSE))</f>
        <v>8.83</v>
      </c>
      <c r="BL386" s="215">
        <f>IF(VLOOKUP($AU386,'FE Source'!$A:$AK,29,FALSE)=0,"-",VLOOKUP($AU386,'FE Source'!$A:$AK,29,FALSE))</f>
        <v>-27.87</v>
      </c>
      <c r="BM386" s="215">
        <f>IF(VLOOKUP($AU386,'FE Source'!$A:$AK,30,FALSE)=0,"-",VLOOKUP($AU386,'FE Source'!$A:$AK,30,FALSE))</f>
        <v>24.46</v>
      </c>
      <c r="BN386" t="str">
        <f>IF(VLOOKUP($AU386,'FE Source'!$A:$AK,31,FALSE)="No Specified Index","-",IF(VLOOKUP($AU386,'FE Source'!$A:$AK,31,FALSE)=0,"-",VLOOKUP($AU386,'FE Source'!$A:$AK,31,FALSE)))</f>
        <v>MSCI AC World</v>
      </c>
      <c r="BO386" s="217">
        <f>IF(VLOOKUP($AU386,'FE Source'!$A:$AK,32,FALSE)=0,"-",VLOOKUP($AU386,'FE Source'!$A:$AK,32,FALSE))</f>
        <v>44179</v>
      </c>
      <c r="BP386" s="18" t="str">
        <f>IF(VLOOKUP($AU386,'FE Source'!$AZ:$BC,2,FALSE)=0,"-",VLOOKUP($AU386,'FE Source'!$AZ:$BC,2,FALSE))</f>
        <v>-</v>
      </c>
      <c r="BQ386" s="18" t="str">
        <f>IF(VLOOKUP($AU386,'FE Source'!$AZ:$BC,3,FALSE)=0,"-",VLOOKUP($AU386,'FE Source'!$AZ:$BC,3,FALSE))</f>
        <v>-</v>
      </c>
      <c r="BR386" s="18" t="str">
        <f>IF(VLOOKUP($AU386,'FE Source'!$AZ:$BC,4,FALSE)=0,"-",VLOOKUP($AU386,'FE Source'!$AZ:$BC,4,FALSE))</f>
        <v>-</v>
      </c>
    </row>
    <row r="387" spans="1:70" ht="15">
      <c r="A387" s="324"/>
      <c r="B387" s="692" t="str">
        <f>INDEX('UT - Retail'!$A$7:$A$1409,MATCH(AU387,'UT - Retail'!$U$7:$U$1409,0),1)</f>
        <v>Eastspring Investments</v>
      </c>
      <c r="C387" s="725" t="str">
        <f>INDEX('UT - Retail'!$B$7:$B$1409,MATCH(AU387,'UT - Retail'!$U$7:$U$1409,0),1)</f>
        <v>Eastspring Investments - Global Low Volatility Equity AS SGD</v>
      </c>
      <c r="D387" s="705"/>
      <c r="E387" s="147" t="str">
        <f>VLOOKUP(C387,'UT - Retail'!$B:$K,8,FALSE)</f>
        <v>Equities</v>
      </c>
      <c r="F387" s="82" t="str">
        <f>VLOOKUP(C387,'UT - Retail'!$B:$K,9,FALSE)</f>
        <v>Global</v>
      </c>
      <c r="G387" s="82" t="str">
        <f>VLOOKUP(C387,'UT - Retail'!$B:$K,10,FALSE)</f>
        <v>General</v>
      </c>
      <c r="H387" s="82" t="str">
        <f>VLOOKUP(C387,'UT - Retail'!$B:$N,13,FALSE)</f>
        <v>No</v>
      </c>
      <c r="I387" s="82" t="str">
        <f>VLOOKUP(C387,'UT - Retail'!$B:$Q,14,FALSE)</f>
        <v>No</v>
      </c>
      <c r="J387" s="82" t="str">
        <f>VLOOKUP(C387,'UT - Retail'!$B:$Q,11,FALSE)</f>
        <v>No</v>
      </c>
      <c r="K387" s="130" t="str">
        <f>VLOOKUP(C387,'UT - Retail'!$B:$P,15,FALSE)</f>
        <v>Yes</v>
      </c>
      <c r="L387" s="82" t="str">
        <f>VLOOKUP(C387,'UT - Retail'!$B:$Q,16,FALSE)</f>
        <v>Both</v>
      </c>
      <c r="M387" s="82" t="str">
        <f>VLOOKUP(C387,'UT - Retail'!$B:$K,6,FALSE)</f>
        <v>SGD</v>
      </c>
      <c r="N387" s="82" t="str">
        <f>IFERROR(IF(MATCH(C387,'Portfolio Construction'!$AL:$AL,0),"Yes","No"),"No")</f>
        <v>No</v>
      </c>
      <c r="O387" s="82" t="str">
        <f>IFERROR(IF(MATCH(C387,'Portfolio Construction'!$AN:$AN,0),"Yes","No"),"No")</f>
        <v>No</v>
      </c>
      <c r="P387" s="82" t="str">
        <f>IFERROR(IF(MATCH(C387,'Portfolio Construction'!$AP:$AP,0),"Yes","No"),"No")</f>
        <v>No</v>
      </c>
      <c r="Q387" s="82" t="str">
        <f>IFERROR(IF(MATCH(C387,'Portfolio Construction'!$AR:$AR,0),"Yes","No"),"No")</f>
        <v>No</v>
      </c>
      <c r="R387" s="82" t="str">
        <f>IFERROR(IF(MATCH(C387,'Portfolio Construction'!$AT:$AT,0),"Yes","No"),"No")</f>
        <v>No</v>
      </c>
      <c r="S387" s="82" t="str">
        <f>IFERROR(IF(MATCH(C387,'Portfolio Construction'!$AV:$AV,0),"Yes","No"),"No")</f>
        <v>No</v>
      </c>
      <c r="T387" s="82" t="str">
        <f>IFERROR(IF(MATCH(C387,'Portfolio Construction'!$AX:$AX,0),"Yes","No"),"No")</f>
        <v>No</v>
      </c>
      <c r="U387" s="82" t="str">
        <f>IFERROR(IF(MATCH(C387,'Portfolio Construction'!$AZ:$AZ,0),"Yes","No"),"No")</f>
        <v>No</v>
      </c>
      <c r="V387" s="82" t="str">
        <f>IFERROR(IF(MATCH(C387,'Portfolio Construction'!$BB:$BB,0),"Yes","No"),"No")</f>
        <v>No</v>
      </c>
      <c r="W387" s="619">
        <f>IF(VLOOKUP($AU387,'FE Source'!$A:$W,3,FALSE)=0,"-",VLOOKUP($AU387,'FE Source'!$A:$W,3,FALSE))</f>
        <v>-1.1100000000000001</v>
      </c>
      <c r="X387" s="618">
        <f>IF(VLOOKUP($AU387,'FE Source'!$A:$W,4,FALSE)=0,"-",VLOOKUP($AU387,'FE Source'!$A:$W,4,FALSE))</f>
        <v>-2.68</v>
      </c>
      <c r="Y387" s="618">
        <f>IF(VLOOKUP($AU387,'FE Source'!$A:$W,5,FALSE)=0,"-",VLOOKUP($AU387,'FE Source'!$A:$W,5,FALSE))</f>
        <v>-1.77</v>
      </c>
      <c r="Z387" s="618">
        <f>IF(VLOOKUP($AU387,'FE Source'!$A:$W,6,FALSE)=0,"-",VLOOKUP($AU387,'FE Source'!$A:$W,6,FALSE))</f>
        <v>4.72</v>
      </c>
      <c r="AA387" s="618">
        <f>IF(VLOOKUP($AU387,'FE Source'!$A:$W,7,FALSE)=0,"-",VLOOKUP($AU387,'FE Source'!$A:$W,7,FALSE))</f>
        <v>3.24</v>
      </c>
      <c r="AB387" s="618">
        <f>IF(VLOOKUP($AU387,'FE Source'!$A:$W,8,FALSE)=0,"-",VLOOKUP($AU387,'FE Source'!$A:$W,8,FALSE))</f>
        <v>6.44</v>
      </c>
      <c r="AC387" s="623" t="str">
        <f>IF(VLOOKUP($AU387,'FE Source'!$A:$W,9,FALSE)=0,"-",VLOOKUP($AU387,'FE Source'!$A:$W,9,FALSE))</f>
        <v>-</v>
      </c>
      <c r="AD387" s="147">
        <f>IF(VLOOKUP($AU387,'FE Source'!$A:$W,10,FALSE)=0,"-",VLOOKUP($AU387,'FE Source'!$A:$W,10,FALSE))</f>
        <v>0.4</v>
      </c>
      <c r="AE387" s="82">
        <f>IF(VLOOKUP($AU387,'FE Source'!$A:$W,11,FALSE)=0,"-",VLOOKUP($AU387,'FE Source'!$A:$W,11,FALSE))</f>
        <v>7.18</v>
      </c>
      <c r="AF387" s="82" t="str">
        <f>IF(VLOOKUP($AU387,'FE Source'!$A:$W,12,FALSE)=0,"-",VLOOKUP($AU387,'FE Source'!$A:$W,12,FALSE))</f>
        <v>-</v>
      </c>
      <c r="AG387" s="82">
        <f>IF(VLOOKUP($AU387,'FE Source'!$A:$W,14,FALSE)=0,"-",VLOOKUP($AU387,'FE Source'!$A:$W,14,FALSE))</f>
        <v>-10.44</v>
      </c>
      <c r="AH387" s="82">
        <f>IF(VLOOKUP($AU387,'FE Source'!$A:$DJ,33,FALSE)=0,"-",VLOOKUP($AU387,'FE Source'!$A:$DJ,33,FALSE))</f>
        <v>81.400000000000006</v>
      </c>
      <c r="AI387" s="82">
        <f>IF(VLOOKUP($AU387,'FE Source'!$A:$Y,20,FALSE)=0,"-",VLOOKUP($AU387,'FE Source'!$A:$Y,20,FALSE))</f>
        <v>45.47</v>
      </c>
      <c r="AJ387" s="82">
        <f>IF(VLOOKUP($AU387,'FE Source'!$A:$DJ,34,FALSE)=0,"-",VLOOKUP($AU387,'FE Source'!$A:$DJ,34,FALSE))</f>
        <v>50.88</v>
      </c>
      <c r="AK387" s="82">
        <f>IF(VLOOKUP($AU387,'FE Source'!$A:$DJ,35,FALSE)=0,"-",VLOOKUP($AU387,'FE Source'!$A:$DJ,35,FALSE))</f>
        <v>50.01</v>
      </c>
      <c r="AL387" s="76">
        <f>IF(VLOOKUP($AU387,'FE Source'!$A:$Y,19,FALSE)=0,"-",VLOOKUP($AU387,'FE Source'!$A:$Y,19,FALSE))</f>
        <v>55.3</v>
      </c>
      <c r="AM387" s="147">
        <f>IF(VLOOKUP($AU387,'FE Source'!$A:$DJ,36,FALSE)=0,"-",VLOOKUP($AU387,'FE Source'!$A:$DJ,36,FALSE))</f>
        <v>59.39</v>
      </c>
      <c r="AN387" s="605">
        <f>IF(VLOOKUP($AU387,'FE Source'!$A:$W,13,FALSE)=0,"-",VLOOKUP($AU387,'FE Source'!$A:$W,13,FALSE))</f>
        <v>420.6</v>
      </c>
      <c r="AO387" s="147" t="str">
        <f>IF(J387="no","-",IF(VLOOKUP($AU387,'FE Source'!$A:$W,15,FALSE)=0,"-",VLOOKUP($AU387,'FE Source'!$A:$W,15,FALSE)))</f>
        <v>-</v>
      </c>
      <c r="AP387" s="76" t="str">
        <f>IF(AO387="-","-",IF(VLOOKUP($AU387,'FE Source'!$A:$Z,21,FALSE)=0,"-",IF(VLOOKUP($AU387,'FE Source'!$A:$Z,21,FALSE)=2,"Semi-Annual",IF(VLOOKUP($AU387,'FE Source'!$A:$Z,21,FALSE)=4,"Quarterly",IF(VLOOKUP($AU387,'FE Source'!$A:$Z,21,FALSE)=12,"Monthly","Annual")))))</f>
        <v>-</v>
      </c>
      <c r="AQ387" s="166">
        <f t="array" ref="AQ387">IF(VLOOKUP($AU387,'FE Source'!$A:$W,16,FALSE)=0,"-",VLOOKUP($AU387,'FE Source'!$A:$W,16,FALSE))</f>
        <v>1.61</v>
      </c>
      <c r="AR387" s="163" t="str">
        <f>IF(VLOOKUP($AU387,'FE Source'!$A:$W,17,FALSE)=0,"-",VLOOKUP($AU387,'FE Source'!$A:$W,17,FALSE))</f>
        <v>Neutral</v>
      </c>
      <c r="AS387" s="163">
        <f>IF(VLOOKUP($AU387,'FE Source'!$AN:$AS,4,FALSE)="",VLOOKUP($AU387,'FE Source'!$AN:$AS,3,FALSE),VLOOKUP($AU387,'FE Source'!$AN:$AS,4,FALSE))</f>
        <v>16.63</v>
      </c>
      <c r="AT387" s="182">
        <f>IF(VLOOKUP($AU387,'FE Source'!$AN:$AS,5,FALSE)=0,"-",VLOOKUP($AU387,'FE Source'!$AN:$AS,5,FALSE))</f>
        <v>45783</v>
      </c>
      <c r="AU387" s="169" t="s">
        <v>3575</v>
      </c>
      <c r="AV387" s="509"/>
      <c r="AW387" s="509"/>
      <c r="BE387" s="215" t="str">
        <f>IF(VLOOKUP($AU387,'FE Source'!$A:$AK,22,FALSE)=0,"-",VLOOKUP($AU387,'FE Source'!$A:$AK,22,FALSE))</f>
        <v>-</v>
      </c>
      <c r="BF387" s="215" t="str">
        <f>IF(VLOOKUP($AU387,'FE Source'!$A:$AK,23,FALSE)=0,"-",VLOOKUP($AU387,'FE Source'!$A:$AK,23,FALSE))</f>
        <v>-</v>
      </c>
      <c r="BG387" s="215">
        <f>IF(VLOOKUP($AU387,'FE Source'!$A:$AK,24,FALSE)=0,"-",VLOOKUP($AU387,'FE Source'!$A:$AK,24,FALSE))</f>
        <v>8.6</v>
      </c>
      <c r="BH387" s="215">
        <f>IF(VLOOKUP($AU387,'FE Source'!$A:$AK,25,FALSE)=0,"-",VLOOKUP($AU387,'FE Source'!$A:$AK,25,FALSE))</f>
        <v>-1.89</v>
      </c>
      <c r="BI387" s="215">
        <f>IF(VLOOKUP($AU387,'FE Source'!$A:$AK,26,FALSE)=0,"-",VLOOKUP($AU387,'FE Source'!$A:$AK,26,FALSE))</f>
        <v>17.88</v>
      </c>
      <c r="BJ387" s="215">
        <f>IF(VLOOKUP($AU387,'FE Source'!$A:$AK,27,FALSE)=0,"-",VLOOKUP($AU387,'FE Source'!$A:$AK,27,FALSE))</f>
        <v>3.12</v>
      </c>
      <c r="BK387" s="215">
        <f>IF(VLOOKUP($AU387,'FE Source'!$A:$AK,28,FALSE)=0,"-",VLOOKUP($AU387,'FE Source'!$A:$AK,28,FALSE))</f>
        <v>13.78</v>
      </c>
      <c r="BL387" s="215">
        <f>IF(VLOOKUP($AU387,'FE Source'!$A:$AK,29,FALSE)=0,"-",VLOOKUP($AU387,'FE Source'!$A:$AK,29,FALSE))</f>
        <v>-11.44</v>
      </c>
      <c r="BM387" s="215">
        <f>IF(VLOOKUP($AU387,'FE Source'!$A:$AK,30,FALSE)=0,"-",VLOOKUP($AU387,'FE Source'!$A:$AK,30,FALSE))</f>
        <v>4.88</v>
      </c>
      <c r="BN387" t="str">
        <f>IF(VLOOKUP($AU387,'FE Source'!$A:$AK,31,FALSE)="No Specified Index","-",IF(VLOOKUP($AU387,'FE Source'!$A:$AK,31,FALSE)=0,"-",VLOOKUP($AU387,'FE Source'!$A:$AK,31,FALSE)))</f>
        <v>MSCI ACWI Minimum Volatility Index</v>
      </c>
      <c r="BO387" s="217">
        <f>IF(VLOOKUP($AU387,'FE Source'!$A:$AK,32,FALSE)=0,"-",VLOOKUP($AU387,'FE Source'!$A:$AK,32,FALSE))</f>
        <v>42545</v>
      </c>
      <c r="BP387" s="18" t="str">
        <f>IF(VLOOKUP($AU387,'FE Source'!$AZ:$BC,2,FALSE)=0,"-",VLOOKUP($AU387,'FE Source'!$AZ:$BC,2,FALSE))</f>
        <v>-</v>
      </c>
      <c r="BQ387" s="18" t="str">
        <f>IF(VLOOKUP($AU387,'FE Source'!$AZ:$BC,3,FALSE)=0,"-",VLOOKUP($AU387,'FE Source'!$AZ:$BC,3,FALSE))</f>
        <v>-</v>
      </c>
      <c r="BR387" s="18" t="str">
        <f>IF(VLOOKUP($AU387,'FE Source'!$AZ:$BC,4,FALSE)=0,"-",VLOOKUP($AU387,'FE Source'!$AZ:$BC,4,FALSE))</f>
        <v>-</v>
      </c>
    </row>
    <row r="388" spans="1:70" ht="15">
      <c r="A388" s="324"/>
      <c r="B388" s="692" t="str">
        <f>INDEX('UT - Retail'!$A$7:$A$1409,MATCH(AU388,'UT - Retail'!$U$7:$U$1409,0),1)</f>
        <v>Eastspring Investments</v>
      </c>
      <c r="C388" s="725" t="str">
        <f>INDEX('UT - Retail'!$B$7:$B$1409,MATCH(AU388,'UT - Retail'!$U$7:$U$1409,0),1)</f>
        <v>Eastspring Investments - Japan Dynamic A USD</v>
      </c>
      <c r="D388" s="705"/>
      <c r="E388" s="147" t="str">
        <f>VLOOKUP(C388,'UT - Retail'!$B:$K,8,FALSE)</f>
        <v>Equities</v>
      </c>
      <c r="F388" s="82" t="str">
        <f>VLOOKUP(C388,'UT - Retail'!$B:$K,9,FALSE)</f>
        <v>Japan</v>
      </c>
      <c r="G388" s="82" t="str">
        <f>VLOOKUP(C388,'UT - Retail'!$B:$K,10,FALSE)</f>
        <v>General</v>
      </c>
      <c r="H388" s="82" t="str">
        <f>VLOOKUP(C388,'UT - Retail'!$B:$N,13,FALSE)</f>
        <v>No</v>
      </c>
      <c r="I388" s="82" t="str">
        <f>VLOOKUP(C388,'UT - Retail'!$B:$Q,14,FALSE)</f>
        <v>No</v>
      </c>
      <c r="J388" s="82" t="str">
        <f>VLOOKUP(C388,'UT - Retail'!$B:$Q,11,FALSE)</f>
        <v>No</v>
      </c>
      <c r="K388" s="130" t="str">
        <f>VLOOKUP(C388,'UT - Retail'!$B:$P,15,FALSE)</f>
        <v>No</v>
      </c>
      <c r="L388" s="82" t="str">
        <f>VLOOKUP(C388,'UT - Retail'!$B:$Q,16,FALSE)</f>
        <v>iFast</v>
      </c>
      <c r="M388" s="82" t="str">
        <f>VLOOKUP(C388,'UT - Retail'!$B:$K,6,FALSE)</f>
        <v>USD</v>
      </c>
      <c r="N388" s="82" t="str">
        <f>IFERROR(IF(MATCH(C388,'Portfolio Construction'!$AL:$AL,0),"Yes","No"),"No")</f>
        <v>No</v>
      </c>
      <c r="O388" s="82" t="str">
        <f>IFERROR(IF(MATCH(C388,'Portfolio Construction'!$AN:$AN,0),"Yes","No"),"No")</f>
        <v>No</v>
      </c>
      <c r="P388" s="82" t="str">
        <f>IFERROR(IF(MATCH(C388,'Portfolio Construction'!$AP:$AP,0),"Yes","No"),"No")</f>
        <v>No</v>
      </c>
      <c r="Q388" s="82" t="str">
        <f>IFERROR(IF(MATCH(C388,'Portfolio Construction'!$AR:$AR,0),"Yes","No"),"No")</f>
        <v>No</v>
      </c>
      <c r="R388" s="82" t="str">
        <f>IFERROR(IF(MATCH(C388,'Portfolio Construction'!$AT:$AT,0),"Yes","No"),"No")</f>
        <v>No</v>
      </c>
      <c r="S388" s="82" t="str">
        <f>IFERROR(IF(MATCH(C388,'Portfolio Construction'!$AV:$AV,0),"Yes","No"),"No")</f>
        <v>No</v>
      </c>
      <c r="T388" s="82" t="str">
        <f>IFERROR(IF(MATCH(C388,'Portfolio Construction'!$AX:$AX,0),"Yes","No"),"No")</f>
        <v>No</v>
      </c>
      <c r="U388" s="82" t="str">
        <f>IFERROR(IF(MATCH(C388,'Portfolio Construction'!$AZ:$AZ,0),"Yes","No"),"No")</f>
        <v>No</v>
      </c>
      <c r="V388" s="82" t="str">
        <f>IFERROR(IF(MATCH(C388,'Portfolio Construction'!$BB:$BB,0),"Yes","No"),"No")</f>
        <v>No</v>
      </c>
      <c r="W388" s="619">
        <f>IF(VLOOKUP($AU388,'FE Source'!$A:$W,3,FALSE)=0,"-",VLOOKUP($AU388,'FE Source'!$A:$W,3,FALSE))</f>
        <v>1.97</v>
      </c>
      <c r="X388" s="618">
        <f>IF(VLOOKUP($AU388,'FE Source'!$A:$W,4,FALSE)=0,"-",VLOOKUP($AU388,'FE Source'!$A:$W,4,FALSE))</f>
        <v>4.2</v>
      </c>
      <c r="Y388" s="618">
        <f>IF(VLOOKUP($AU388,'FE Source'!$A:$W,5,FALSE)=0,"-",VLOOKUP($AU388,'FE Source'!$A:$W,5,FALSE))</f>
        <v>4.3099999999999996</v>
      </c>
      <c r="Z388" s="618">
        <f>IF(VLOOKUP($AU388,'FE Source'!$A:$W,6,FALSE)=0,"-",VLOOKUP($AU388,'FE Source'!$A:$W,6,FALSE))</f>
        <v>2.4</v>
      </c>
      <c r="AA388" s="618">
        <f>IF(VLOOKUP($AU388,'FE Source'!$A:$W,7,FALSE)=0,"-",VLOOKUP($AU388,'FE Source'!$A:$W,7,FALSE))</f>
        <v>9.24</v>
      </c>
      <c r="AB388" s="618">
        <f>IF(VLOOKUP($AU388,'FE Source'!$A:$W,8,FALSE)=0,"-",VLOOKUP($AU388,'FE Source'!$A:$W,8,FALSE))</f>
        <v>12.09</v>
      </c>
      <c r="AC388" s="623">
        <f>IF(VLOOKUP($AU388,'FE Source'!$A:$W,9,FALSE)=0,"-",VLOOKUP($AU388,'FE Source'!$A:$W,9,FALSE))</f>
        <v>5.13</v>
      </c>
      <c r="AD388" s="147">
        <f>IF(VLOOKUP($AU388,'FE Source'!$A:$W,10,FALSE)=0,"-",VLOOKUP($AU388,'FE Source'!$A:$W,10,FALSE))</f>
        <v>0.83</v>
      </c>
      <c r="AE388" s="82">
        <f>IF(VLOOKUP($AU388,'FE Source'!$A:$W,11,FALSE)=0,"-",VLOOKUP($AU388,'FE Source'!$A:$W,11,FALSE))</f>
        <v>11.39</v>
      </c>
      <c r="AF388" s="82">
        <f>IF(VLOOKUP($AU388,'FE Source'!$A:$W,12,FALSE)=0,"-",VLOOKUP($AU388,'FE Source'!$A:$W,12,FALSE))</f>
        <v>0.65</v>
      </c>
      <c r="AG388" s="82">
        <f>IF(VLOOKUP($AU388,'FE Source'!$A:$W,14,FALSE)=0,"-",VLOOKUP($AU388,'FE Source'!$A:$W,14,FALSE))</f>
        <v>-7.27</v>
      </c>
      <c r="AH388" s="82">
        <f>IF(VLOOKUP($AU388,'FE Source'!$A:$DJ,33,FALSE)=0,"-",VLOOKUP($AU388,'FE Source'!$A:$DJ,33,FALSE))</f>
        <v>81.31</v>
      </c>
      <c r="AI388" s="82">
        <f>IF(VLOOKUP($AU388,'FE Source'!$A:$Y,20,FALSE)=0,"-",VLOOKUP($AU388,'FE Source'!$A:$Y,20,FALSE))</f>
        <v>80.510000000000005</v>
      </c>
      <c r="AJ388" s="82">
        <f>IF(VLOOKUP($AU388,'FE Source'!$A:$DJ,34,FALSE)=0,"-",VLOOKUP($AU388,'FE Source'!$A:$DJ,34,FALSE))</f>
        <v>115.61</v>
      </c>
      <c r="AK388" s="82">
        <f>IF(VLOOKUP($AU388,'FE Source'!$A:$DJ,35,FALSE)=0,"-",VLOOKUP($AU388,'FE Source'!$A:$DJ,35,FALSE))</f>
        <v>75.67</v>
      </c>
      <c r="AL388" s="76">
        <f>IF(VLOOKUP($AU388,'FE Source'!$A:$Y,19,FALSE)=0,"-",VLOOKUP($AU388,'FE Source'!$A:$Y,19,FALSE))</f>
        <v>57.24</v>
      </c>
      <c r="AM388" s="147">
        <f>IF(VLOOKUP($AU388,'FE Source'!$A:$DJ,36,FALSE)=0,"-",VLOOKUP($AU388,'FE Source'!$A:$DJ,36,FALSE))</f>
        <v>77.58</v>
      </c>
      <c r="AN388" s="605">
        <f>IF(VLOOKUP($AU388,'FE Source'!$A:$W,13,FALSE)=0,"-",VLOOKUP($AU388,'FE Source'!$A:$W,13,FALSE))</f>
        <v>3075.5</v>
      </c>
      <c r="AO388" s="147" t="str">
        <f>IF(J388="no","-",IF(VLOOKUP($AU388,'FE Source'!$A:$W,15,FALSE)=0,"-",VLOOKUP($AU388,'FE Source'!$A:$W,15,FALSE)))</f>
        <v>-</v>
      </c>
      <c r="AP388" s="76" t="str">
        <f>IF(AO388="-","-",IF(VLOOKUP($AU388,'FE Source'!$A:$Z,21,FALSE)=0,"-",IF(VLOOKUP($AU388,'FE Source'!$A:$Z,21,FALSE)=2,"Semi-Annual",IF(VLOOKUP($AU388,'FE Source'!$A:$Z,21,FALSE)=4,"Quarterly",IF(VLOOKUP($AU388,'FE Source'!$A:$Z,21,FALSE)=12,"Monthly","Annual")))))</f>
        <v>-</v>
      </c>
      <c r="AQ388" s="166">
        <f t="array" ref="AQ388">IF(VLOOKUP($AU388,'FE Source'!$A:$W,16,FALSE)=0,"-",VLOOKUP($AU388,'FE Source'!$A:$W,16,FALSE))</f>
        <v>1.61</v>
      </c>
      <c r="AR388" s="163" t="str">
        <f>IF(VLOOKUP($AU388,'FE Source'!$A:$W,17,FALSE)=0,"-",VLOOKUP($AU388,'FE Source'!$A:$W,17,FALSE))</f>
        <v>Neutral</v>
      </c>
      <c r="AS388" s="163">
        <f>IF(VLOOKUP($AU388,'FE Source'!$AN:$AS,4,FALSE)="",VLOOKUP($AU388,'FE Source'!$AN:$AS,3,FALSE),VLOOKUP($AU388,'FE Source'!$AN:$AS,4,FALSE))</f>
        <v>23.25</v>
      </c>
      <c r="AT388" s="181">
        <f>IF(VLOOKUP($AU388,'FE Source'!$AN:$AS,5,FALSE)=0,"-",VLOOKUP($AU388,'FE Source'!$AN:$AS,5,FALSE))</f>
        <v>45779</v>
      </c>
      <c r="AU388" s="166" t="s">
        <v>3541</v>
      </c>
      <c r="AV388" s="509"/>
      <c r="AW388" s="509"/>
      <c r="BE388" s="215">
        <f>IF(VLOOKUP($AU388,'FE Source'!$A:$AK,22,FALSE)=0,"-",VLOOKUP($AU388,'FE Source'!$A:$AK,22,FALSE))</f>
        <v>19.53</v>
      </c>
      <c r="BF388" s="215">
        <f>IF(VLOOKUP($AU388,'FE Source'!$A:$AK,23,FALSE)=0,"-",VLOOKUP($AU388,'FE Source'!$A:$AK,23,FALSE))</f>
        <v>12.88</v>
      </c>
      <c r="BG388" s="215">
        <f>IF(VLOOKUP($AU388,'FE Source'!$A:$AK,24,FALSE)=0,"-",VLOOKUP($AU388,'FE Source'!$A:$AK,24,FALSE))</f>
        <v>13.38</v>
      </c>
      <c r="BH388" s="215">
        <f>IF(VLOOKUP($AU388,'FE Source'!$A:$AK,25,FALSE)=0,"-",VLOOKUP($AU388,'FE Source'!$A:$AK,25,FALSE))</f>
        <v>-17.89</v>
      </c>
      <c r="BI388" s="215">
        <f>IF(VLOOKUP($AU388,'FE Source'!$A:$AK,26,FALSE)=0,"-",VLOOKUP($AU388,'FE Source'!$A:$AK,26,FALSE))</f>
        <v>15.27</v>
      </c>
      <c r="BJ388" s="215">
        <f>IF(VLOOKUP($AU388,'FE Source'!$A:$AK,27,FALSE)=0,"-",VLOOKUP($AU388,'FE Source'!$A:$AK,27,FALSE))</f>
        <v>-5.67</v>
      </c>
      <c r="BK388" s="215">
        <f>IF(VLOOKUP($AU388,'FE Source'!$A:$AK,28,FALSE)=0,"-",VLOOKUP($AU388,'FE Source'!$A:$AK,28,FALSE))</f>
        <v>14.26</v>
      </c>
      <c r="BL388" s="215">
        <f>IF(VLOOKUP($AU388,'FE Source'!$A:$AK,29,FALSE)=0,"-",VLOOKUP($AU388,'FE Source'!$A:$AK,29,FALSE))</f>
        <v>0.87</v>
      </c>
      <c r="BM388" s="215">
        <f>IF(VLOOKUP($AU388,'FE Source'!$A:$AK,30,FALSE)=0,"-",VLOOKUP($AU388,'FE Source'!$A:$AK,30,FALSE))</f>
        <v>15.34</v>
      </c>
      <c r="BN388" t="str">
        <f>IF(VLOOKUP($AU388,'FE Source'!$A:$AK,31,FALSE)="No Specified Index","-",IF(VLOOKUP($AU388,'FE Source'!$A:$AK,31,FALSE)=0,"-",VLOOKUP($AU388,'FE Source'!$A:$AK,31,FALSE)))</f>
        <v>MSCI Japan</v>
      </c>
      <c r="BO388" s="217">
        <f>IF(VLOOKUP($AU388,'FE Source'!$A:$AK,32,FALSE)=0,"-",VLOOKUP($AU388,'FE Source'!$A:$AK,32,FALSE))</f>
        <v>40581</v>
      </c>
      <c r="BP388" s="18">
        <f>IF(VLOOKUP($AU388,'FE Source'!$AZ:$BC,2,FALSE)=0,"-",VLOOKUP($AU388,'FE Source'!$AZ:$BC,2,FALSE))</f>
        <v>2.4500000000000002</v>
      </c>
      <c r="BQ388" s="18">
        <f>IF(VLOOKUP($AU388,'FE Source'!$AZ:$BC,3,FALSE)=0,"-",VLOOKUP($AU388,'FE Source'!$AZ:$BC,3,FALSE))</f>
        <v>-8.09</v>
      </c>
      <c r="BR388" s="18" t="str">
        <f>IF(VLOOKUP($AU388,'FE Source'!$AZ:$BC,4,FALSE)=0,"-",VLOOKUP($AU388,'FE Source'!$AZ:$BC,4,FALSE))</f>
        <v>-</v>
      </c>
    </row>
    <row r="389" spans="1:70" ht="15">
      <c r="A389" s="324"/>
      <c r="B389" s="692" t="str">
        <f>INDEX('UT - Retail'!$A$7:$A$1409,MATCH(AU389,'UT - Retail'!$U$7:$U$1409,0),1)</f>
        <v>Eastspring Investments</v>
      </c>
      <c r="C389" s="725" t="str">
        <f>INDEX('UT - Retail'!$B$7:$B$1409,MATCH(AU389,'UT - Retail'!$U$7:$U$1409,0),1)</f>
        <v>Eastspring Investments - Japan Dynamic A USD-H</v>
      </c>
      <c r="D389" s="705"/>
      <c r="E389" s="147" t="str">
        <f>VLOOKUP(C389,'UT - Retail'!$B:$K,8,FALSE)</f>
        <v>Equities</v>
      </c>
      <c r="F389" s="82" t="str">
        <f>VLOOKUP(C389,'UT - Retail'!$B:$K,9,FALSE)</f>
        <v>Japan</v>
      </c>
      <c r="G389" s="82" t="str">
        <f>VLOOKUP(C389,'UT - Retail'!$B:$K,10,FALSE)</f>
        <v>General</v>
      </c>
      <c r="H389" s="82" t="str">
        <f>VLOOKUP(C389,'UT - Retail'!$B:$N,13,FALSE)</f>
        <v>No</v>
      </c>
      <c r="I389" s="82" t="str">
        <f>VLOOKUP(C389,'UT - Retail'!$B:$Q,14,FALSE)</f>
        <v>No</v>
      </c>
      <c r="J389" s="82" t="str">
        <f>VLOOKUP(C389,'UT - Retail'!$B:$Q,11,FALSE)</f>
        <v>No</v>
      </c>
      <c r="K389" s="130" t="str">
        <f>VLOOKUP(C389,'UT - Retail'!$B:$P,15,FALSE)</f>
        <v>No</v>
      </c>
      <c r="L389" s="82" t="str">
        <f>VLOOKUP(C389,'UT - Retail'!$B:$Q,16,FALSE)</f>
        <v>Both</v>
      </c>
      <c r="M389" s="82" t="str">
        <f>VLOOKUP(C389,'UT - Retail'!$B:$K,6,FALSE)</f>
        <v>USD</v>
      </c>
      <c r="N389" s="82" t="str">
        <f>IFERROR(IF(MATCH(C389,'Portfolio Construction'!$AL:$AL,0),"Yes","No"),"No")</f>
        <v>No</v>
      </c>
      <c r="O389" s="82" t="str">
        <f>IFERROR(IF(MATCH(C389,'Portfolio Construction'!$AN:$AN,0),"Yes","No"),"No")</f>
        <v>No</v>
      </c>
      <c r="P389" s="82" t="str">
        <f>IFERROR(IF(MATCH(C389,'Portfolio Construction'!$AP:$AP,0),"Yes","No"),"No")</f>
        <v>No</v>
      </c>
      <c r="Q389" s="82" t="str">
        <f>IFERROR(IF(MATCH(C389,'Portfolio Construction'!$AR:$AR,0),"Yes","No"),"No")</f>
        <v>No</v>
      </c>
      <c r="R389" s="82" t="str">
        <f>IFERROR(IF(MATCH(C389,'Portfolio Construction'!$AT:$AT,0),"Yes","No"),"No")</f>
        <v>No</v>
      </c>
      <c r="S389" s="82" t="str">
        <f>IFERROR(IF(MATCH(C389,'Portfolio Construction'!$AV:$AV,0),"Yes","No"),"No")</f>
        <v>No</v>
      </c>
      <c r="T389" s="82" t="str">
        <f>IFERROR(IF(MATCH(C389,'Portfolio Construction'!$AX:$AX,0),"Yes","No"),"No")</f>
        <v>No</v>
      </c>
      <c r="U389" s="82" t="str">
        <f>IFERROR(IF(MATCH(C389,'Portfolio Construction'!$AZ:$AZ,0),"Yes","No"),"No")</f>
        <v>No</v>
      </c>
      <c r="V389" s="82" t="str">
        <f>IFERROR(IF(MATCH(C389,'Portfolio Construction'!$BB:$BB,0),"Yes","No"),"No")</f>
        <v>No</v>
      </c>
      <c r="W389" s="619">
        <f>IF(VLOOKUP($AU389,'FE Source'!$A:$W,3,FALSE)=0,"-",VLOOKUP($AU389,'FE Source'!$A:$W,3,FALSE))</f>
        <v>-5.26</v>
      </c>
      <c r="X389" s="618">
        <f>IF(VLOOKUP($AU389,'FE Source'!$A:$W,4,FALSE)=0,"-",VLOOKUP($AU389,'FE Source'!$A:$W,4,FALSE))</f>
        <v>3.3</v>
      </c>
      <c r="Y389" s="618">
        <f>IF(VLOOKUP($AU389,'FE Source'!$A:$W,5,FALSE)=0,"-",VLOOKUP($AU389,'FE Source'!$A:$W,5,FALSE))</f>
        <v>-0.71</v>
      </c>
      <c r="Z389" s="618">
        <f>IF(VLOOKUP($AU389,'FE Source'!$A:$W,6,FALSE)=0,"-",VLOOKUP($AU389,'FE Source'!$A:$W,6,FALSE))</f>
        <v>-0.54</v>
      </c>
      <c r="AA389" s="618">
        <f>IF(VLOOKUP($AU389,'FE Source'!$A:$W,7,FALSE)=0,"-",VLOOKUP($AU389,'FE Source'!$A:$W,7,FALSE))</f>
        <v>17.57</v>
      </c>
      <c r="AB389" s="618">
        <f>IF(VLOOKUP($AU389,'FE Source'!$A:$W,8,FALSE)=0,"-",VLOOKUP($AU389,'FE Source'!$A:$W,8,FALSE))</f>
        <v>21.88</v>
      </c>
      <c r="AC389" s="623">
        <f>IF(VLOOKUP($AU389,'FE Source'!$A:$W,9,FALSE)=0,"-",VLOOKUP($AU389,'FE Source'!$A:$W,9,FALSE))</f>
        <v>8.7100000000000009</v>
      </c>
      <c r="AD389" s="147">
        <f>IF(VLOOKUP($AU389,'FE Source'!$A:$W,10,FALSE)=0,"-",VLOOKUP($AU389,'FE Source'!$A:$W,10,FALSE))</f>
        <v>0.34</v>
      </c>
      <c r="AE389" s="82">
        <f>IF(VLOOKUP($AU389,'FE Source'!$A:$W,11,FALSE)=0,"-",VLOOKUP($AU389,'FE Source'!$A:$W,11,FALSE))</f>
        <v>12.89</v>
      </c>
      <c r="AF389" s="82">
        <f>IF(VLOOKUP($AU389,'FE Source'!$A:$W,12,FALSE)=0,"-",VLOOKUP($AU389,'FE Source'!$A:$W,12,FALSE))</f>
        <v>1.19</v>
      </c>
      <c r="AG389" s="82">
        <f>IF(VLOOKUP($AU389,'FE Source'!$A:$W,14,FALSE)=0,"-",VLOOKUP($AU389,'FE Source'!$A:$W,14,FALSE))</f>
        <v>-7.71</v>
      </c>
      <c r="AH389" s="82">
        <f>IF(VLOOKUP($AU389,'FE Source'!$A:$DJ,33,FALSE)=0,"-",VLOOKUP($AU389,'FE Source'!$A:$DJ,33,FALSE))</f>
        <v>23.33</v>
      </c>
      <c r="AI389" s="82">
        <f>IF(VLOOKUP($AU389,'FE Source'!$A:$Y,20,FALSE)=0,"-",VLOOKUP($AU389,'FE Source'!$A:$Y,20,FALSE))</f>
        <v>70.510000000000005</v>
      </c>
      <c r="AJ389" s="82">
        <f>IF(VLOOKUP($AU389,'FE Source'!$A:$DJ,34,FALSE)=0,"-",VLOOKUP($AU389,'FE Source'!$A:$DJ,34,FALSE))</f>
        <v>126.59</v>
      </c>
      <c r="AK389" s="82">
        <f>IF(VLOOKUP($AU389,'FE Source'!$A:$DJ,35,FALSE)=0,"-",VLOOKUP($AU389,'FE Source'!$A:$DJ,35,FALSE))</f>
        <v>70.63</v>
      </c>
      <c r="AL389" s="76">
        <f>IF(VLOOKUP($AU389,'FE Source'!$A:$Y,19,FALSE)=0,"-",VLOOKUP($AU389,'FE Source'!$A:$Y,19,FALSE))</f>
        <v>-27.26</v>
      </c>
      <c r="AM389" s="147">
        <f>IF(VLOOKUP($AU389,'FE Source'!$A:$DJ,36,FALSE)=0,"-",VLOOKUP($AU389,'FE Source'!$A:$DJ,36,FALSE))</f>
        <v>19.54</v>
      </c>
      <c r="AN389" s="605">
        <f>IF(VLOOKUP($AU389,'FE Source'!$A:$W,13,FALSE)=0,"-",VLOOKUP($AU389,'FE Source'!$A:$W,13,FALSE))</f>
        <v>3075.5</v>
      </c>
      <c r="AO389" s="147" t="str">
        <f>IF(J389="no","-",IF(VLOOKUP($AU389,'FE Source'!$A:$W,15,FALSE)=0,"-",VLOOKUP($AU389,'FE Source'!$A:$W,15,FALSE)))</f>
        <v>-</v>
      </c>
      <c r="AP389" s="76" t="str">
        <f>IF(AO389="-","-",IF(VLOOKUP($AU389,'FE Source'!$A:$Z,21,FALSE)=0,"-",IF(VLOOKUP($AU389,'FE Source'!$A:$Z,21,FALSE)=2,"Semi-Annual",IF(VLOOKUP($AU389,'FE Source'!$A:$Z,21,FALSE)=4,"Quarterly",IF(VLOOKUP($AU389,'FE Source'!$A:$Z,21,FALSE)=12,"Monthly","Annual")))))</f>
        <v>-</v>
      </c>
      <c r="AQ389" s="166">
        <f t="array" ref="AQ389">IF(VLOOKUP($AU389,'FE Source'!$A:$W,16,FALSE)=0,"-",VLOOKUP($AU389,'FE Source'!$A:$W,16,FALSE))</f>
        <v>1.61</v>
      </c>
      <c r="AR389" s="163" t="str">
        <f>IF(VLOOKUP($AU389,'FE Source'!$A:$W,17,FALSE)=0,"-",VLOOKUP($AU389,'FE Source'!$A:$W,17,FALSE))</f>
        <v>-</v>
      </c>
      <c r="AS389" s="163">
        <f>IF(VLOOKUP($AU389,'FE Source'!$AN:$AS,4,FALSE)="",VLOOKUP($AU389,'FE Source'!$AN:$AS,3,FALSE),VLOOKUP($AU389,'FE Source'!$AN:$AS,4,FALSE))</f>
        <v>35.06</v>
      </c>
      <c r="AT389" s="181">
        <f>IF(VLOOKUP($AU389,'FE Source'!$AN:$AS,5,FALSE)=0,"-",VLOOKUP($AU389,'FE Source'!$AN:$AS,5,FALSE))</f>
        <v>45779</v>
      </c>
      <c r="AU389" s="166" t="s">
        <v>1487</v>
      </c>
      <c r="AV389" s="509"/>
      <c r="AW389" s="509"/>
      <c r="BE389" s="215">
        <f>IF(VLOOKUP($AU389,'FE Source'!$A:$AK,22,FALSE)=0,"-",VLOOKUP($AU389,'FE Source'!$A:$AK,22,FALSE))</f>
        <v>21.3</v>
      </c>
      <c r="BF389" s="215">
        <f>IF(VLOOKUP($AU389,'FE Source'!$A:$AK,23,FALSE)=0,"-",VLOOKUP($AU389,'FE Source'!$A:$AK,23,FALSE))</f>
        <v>7.66</v>
      </c>
      <c r="BG389" s="215">
        <f>IF(VLOOKUP($AU389,'FE Source'!$A:$AK,24,FALSE)=0,"-",VLOOKUP($AU389,'FE Source'!$A:$AK,24,FALSE))</f>
        <v>10.25</v>
      </c>
      <c r="BH389" s="215">
        <f>IF(VLOOKUP($AU389,'FE Source'!$A:$AK,25,FALSE)=0,"-",VLOOKUP($AU389,'FE Source'!$A:$AK,25,FALSE))</f>
        <v>-18.28</v>
      </c>
      <c r="BI389" s="215">
        <f>IF(VLOOKUP($AU389,'FE Source'!$A:$AK,26,FALSE)=0,"-",VLOOKUP($AU389,'FE Source'!$A:$AK,26,FALSE))</f>
        <v>16.43</v>
      </c>
      <c r="BJ389" s="215">
        <f>IF(VLOOKUP($AU389,'FE Source'!$A:$AK,27,FALSE)=0,"-",VLOOKUP($AU389,'FE Source'!$A:$AK,27,FALSE))</f>
        <v>-10.91</v>
      </c>
      <c r="BK389" s="215">
        <f>IF(VLOOKUP($AU389,'FE Source'!$A:$AK,28,FALSE)=0,"-",VLOOKUP($AU389,'FE Source'!$A:$AK,28,FALSE))</f>
        <v>27.43</v>
      </c>
      <c r="BL389" s="215">
        <f>IF(VLOOKUP($AU389,'FE Source'!$A:$AK,29,FALSE)=0,"-",VLOOKUP($AU389,'FE Source'!$A:$AK,29,FALSE))</f>
        <v>17.29</v>
      </c>
      <c r="BM389" s="215">
        <f>IF(VLOOKUP($AU389,'FE Source'!$A:$AK,30,FALSE)=0,"-",VLOOKUP($AU389,'FE Source'!$A:$AK,30,FALSE))</f>
        <v>29.85</v>
      </c>
      <c r="BN389" t="str">
        <f>IF(VLOOKUP($AU389,'FE Source'!$A:$AK,31,FALSE)="No Specified Index","-",IF(VLOOKUP($AU389,'FE Source'!$A:$AK,31,FALSE)=0,"-",VLOOKUP($AU389,'FE Source'!$A:$AK,31,FALSE)))</f>
        <v>MSCI Japan</v>
      </c>
      <c r="BO389" s="217">
        <f>IF(VLOOKUP($AU389,'FE Source'!$A:$AK,32,FALSE)=0,"-",VLOOKUP($AU389,'FE Source'!$A:$AK,32,FALSE))</f>
        <v>41526</v>
      </c>
      <c r="BP389" s="18" t="str">
        <f>IF(VLOOKUP($AU389,'FE Source'!$AZ:$BC,2,FALSE)=0,"-",VLOOKUP($AU389,'FE Source'!$AZ:$BC,2,FALSE))</f>
        <v>-</v>
      </c>
      <c r="BQ389" s="18" t="str">
        <f>IF(VLOOKUP($AU389,'FE Source'!$AZ:$BC,3,FALSE)=0,"-",VLOOKUP($AU389,'FE Source'!$AZ:$BC,3,FALSE))</f>
        <v>-</v>
      </c>
      <c r="BR389" s="18" t="str">
        <f>IF(VLOOKUP($AU389,'FE Source'!$AZ:$BC,4,FALSE)=0,"-",VLOOKUP($AU389,'FE Source'!$AZ:$BC,4,FALSE))</f>
        <v>-</v>
      </c>
    </row>
    <row r="390" spans="1:70" ht="15">
      <c r="A390" s="324"/>
      <c r="B390" s="530" t="str">
        <f>INDEX('UT - Retail'!$A$7:$A$1409,MATCH(AU390,'UT - Retail'!$U$7:$U$1409,0),1)</f>
        <v>Eastspring Investments</v>
      </c>
      <c r="C390" s="759" t="str">
        <f>INDEX('UT - Retail'!$B$7:$B$1409,MATCH(AU390,'UT - Retail'!$U$7:$U$1409,0),1)</f>
        <v>Eastspring Investments - Japan Dynamic AJ JPY</v>
      </c>
      <c r="D390" s="766"/>
      <c r="E390" s="151" t="str">
        <f>VLOOKUP(C390,'UT - Retail'!$B:$K,8,FALSE)</f>
        <v>Equities</v>
      </c>
      <c r="F390" s="673" t="str">
        <f>VLOOKUP(C390,'UT - Retail'!$B:$K,9,FALSE)</f>
        <v>Japan</v>
      </c>
      <c r="G390" s="673" t="str">
        <f>VLOOKUP(C390,'UT - Retail'!$B:$K,10,FALSE)</f>
        <v>General</v>
      </c>
      <c r="H390" s="82" t="str">
        <f>VLOOKUP(C390,'UT - Retail'!$B:$N,13,FALSE)</f>
        <v>No</v>
      </c>
      <c r="I390" s="82" t="str">
        <f>VLOOKUP(C390,'UT - Retail'!$B:$Q,14,FALSE)</f>
        <v>No</v>
      </c>
      <c r="J390" s="673" t="str">
        <f>VLOOKUP(C390,'UT - Retail'!$B:$Q,11,FALSE)</f>
        <v>No</v>
      </c>
      <c r="K390" s="130" t="str">
        <f>VLOOKUP(C390,'UT - Retail'!$B:$P,15,FALSE)</f>
        <v>No</v>
      </c>
      <c r="L390" s="82" t="str">
        <f>VLOOKUP(C390,'UT - Retail'!$B:$Q,16,FALSE)</f>
        <v>iFast</v>
      </c>
      <c r="M390" s="673" t="str">
        <f>VLOOKUP(C390,'UT - Retail'!$B:$K,6,FALSE)</f>
        <v>JPY</v>
      </c>
      <c r="N390" s="673" t="str">
        <f>IFERROR(IF(MATCH(C390,'Portfolio Construction'!$AL:$AL,0),"Yes","No"),"No")</f>
        <v>No</v>
      </c>
      <c r="O390" s="673" t="str">
        <f>IFERROR(IF(MATCH(C390,'Portfolio Construction'!$AN:$AN,0),"Yes","No"),"No")</f>
        <v>No</v>
      </c>
      <c r="P390" s="673" t="str">
        <f>IFERROR(IF(MATCH(C390,'Portfolio Construction'!$AP:$AP,0),"Yes","No"),"No")</f>
        <v>No</v>
      </c>
      <c r="Q390" s="673" t="str">
        <f>IFERROR(IF(MATCH(C390,'Portfolio Construction'!$AR:$AR,0),"Yes","No"),"No")</f>
        <v>No</v>
      </c>
      <c r="R390" s="673" t="str">
        <f>IFERROR(IF(MATCH(C390,'Portfolio Construction'!$AT:$AT,0),"Yes","No"),"No")</f>
        <v>No</v>
      </c>
      <c r="S390" s="673" t="str">
        <f>IFERROR(IF(MATCH(C390,'Portfolio Construction'!$AV:$AV,0),"Yes","No"),"No")</f>
        <v>No</v>
      </c>
      <c r="T390" s="673" t="str">
        <f>IFERROR(IF(MATCH(C390,'Portfolio Construction'!$AX:$AX,0),"Yes","No"),"No")</f>
        <v>No</v>
      </c>
      <c r="U390" s="673" t="str">
        <f>IFERROR(IF(MATCH(C390,'Portfolio Construction'!$AZ:$AZ,0),"Yes","No"),"No")</f>
        <v>No</v>
      </c>
      <c r="V390" s="673" t="str">
        <f>IFERROR(IF(MATCH(C390,'Portfolio Construction'!$BB:$BB,0),"Yes","No"),"No")</f>
        <v>No</v>
      </c>
      <c r="W390" s="619">
        <f>IF(VLOOKUP($AU390,'FE Source'!$A:$W,3,FALSE)=0,"-",VLOOKUP($AU390,'FE Source'!$A:$W,3,FALSE))</f>
        <v>1.93</v>
      </c>
      <c r="X390" s="618">
        <f>IF(VLOOKUP($AU390,'FE Source'!$A:$W,4,FALSE)=0,"-",VLOOKUP($AU390,'FE Source'!$A:$W,4,FALSE))</f>
        <v>3.97</v>
      </c>
      <c r="Y390" s="618">
        <f>IF(VLOOKUP($AU390,'FE Source'!$A:$W,5,FALSE)=0,"-",VLOOKUP($AU390,'FE Source'!$A:$W,5,FALSE))</f>
        <v>4.28</v>
      </c>
      <c r="Z390" s="618">
        <f>IF(VLOOKUP($AU390,'FE Source'!$A:$W,6,FALSE)=0,"-",VLOOKUP($AU390,'FE Source'!$A:$W,6,FALSE))</f>
        <v>2.09</v>
      </c>
      <c r="AA390" s="618">
        <f>IF(VLOOKUP($AU390,'FE Source'!$A:$W,7,FALSE)=0,"-",VLOOKUP($AU390,'FE Source'!$A:$W,7,FALSE))</f>
        <v>9.24</v>
      </c>
      <c r="AB390" s="618">
        <f>IF(VLOOKUP($AU390,'FE Source'!$A:$W,8,FALSE)=0,"-",VLOOKUP($AU390,'FE Source'!$A:$W,8,FALSE))</f>
        <v>12.14</v>
      </c>
      <c r="AC390" s="623">
        <f>IF(VLOOKUP($AU390,'FE Source'!$A:$W,9,FALSE)=0,"-",VLOOKUP($AU390,'FE Source'!$A:$W,9,FALSE))</f>
        <v>5.14</v>
      </c>
      <c r="AD390" s="151">
        <f>IF(VLOOKUP($AU390,'FE Source'!$A:$W,10,FALSE)=0,"-",VLOOKUP($AU390,'FE Source'!$A:$W,10,FALSE))</f>
        <v>0.81</v>
      </c>
      <c r="AE390" s="673">
        <f>IF(VLOOKUP($AU390,'FE Source'!$A:$W,11,FALSE)=0,"-",VLOOKUP($AU390,'FE Source'!$A:$W,11,FALSE))</f>
        <v>11.33</v>
      </c>
      <c r="AF390" s="673">
        <f>IF(VLOOKUP($AU390,'FE Source'!$A:$W,12,FALSE)=0,"-",VLOOKUP($AU390,'FE Source'!$A:$W,12,FALSE))</f>
        <v>0.66</v>
      </c>
      <c r="AG390" s="673">
        <f>IF(VLOOKUP($AU390,'FE Source'!$A:$W,14,FALSE)=0,"-",VLOOKUP($AU390,'FE Source'!$A:$W,14,FALSE))</f>
        <v>-7.31</v>
      </c>
      <c r="AH390" s="673">
        <f>IF(VLOOKUP($AU390,'FE Source'!$A:$DJ,33,FALSE)=0,"-",VLOOKUP($AU390,'FE Source'!$A:$DJ,33,FALSE))</f>
        <v>66.03</v>
      </c>
      <c r="AI390" s="673">
        <f>IF(VLOOKUP($AU390,'FE Source'!$A:$Y,20,FALSE)=0,"-",VLOOKUP($AU390,'FE Source'!$A:$Y,20,FALSE))</f>
        <v>76.930000000000007</v>
      </c>
      <c r="AJ390" s="673">
        <f>IF(VLOOKUP($AU390,'FE Source'!$A:$DJ,34,FALSE)=0,"-",VLOOKUP($AU390,'FE Source'!$A:$DJ,34,FALSE))</f>
        <v>110.06</v>
      </c>
      <c r="AK390" s="673">
        <f>IF(VLOOKUP($AU390,'FE Source'!$A:$DJ,35,FALSE)=0,"-",VLOOKUP($AU390,'FE Source'!$A:$DJ,35,FALSE))</f>
        <v>47.84</v>
      </c>
      <c r="AL390" s="770">
        <f>IF(VLOOKUP($AU390,'FE Source'!$A:$Y,19,FALSE)=0,"-",VLOOKUP($AU390,'FE Source'!$A:$Y,19,FALSE))</f>
        <v>55.03</v>
      </c>
      <c r="AM390" s="151">
        <f>IF(VLOOKUP($AU390,'FE Source'!$A:$DJ,36,FALSE)=0,"-",VLOOKUP($AU390,'FE Source'!$A:$DJ,36,FALSE))</f>
        <v>77.39</v>
      </c>
      <c r="AN390" s="773">
        <f>IF(VLOOKUP($AU390,'FE Source'!$A:$W,13,FALSE)=0,"-",VLOOKUP($AU390,'FE Source'!$A:$W,13,FALSE))</f>
        <v>3075.5</v>
      </c>
      <c r="AO390" s="151" t="str">
        <f>IF(J390="no","-",IF(VLOOKUP($AU390,'FE Source'!$A:$W,15,FALSE)=0,"-",VLOOKUP($AU390,'FE Source'!$A:$W,15,FALSE)))</f>
        <v>-</v>
      </c>
      <c r="AP390" s="770" t="str">
        <f>IF(AO390="-","-",IF(VLOOKUP($AU390,'FE Source'!$A:$Z,21,FALSE)=0,"-",IF(VLOOKUP($AU390,'FE Source'!$A:$Z,21,FALSE)=2,"Semi-Annual",IF(VLOOKUP($AU390,'FE Source'!$A:$Z,21,FALSE)=4,"Quarterly",IF(VLOOKUP($AU390,'FE Source'!$A:$Z,21,FALSE)=12,"Monthly","Annual")))))</f>
        <v>-</v>
      </c>
      <c r="AQ390" s="683">
        <f t="array" ref="AQ390">IF(VLOOKUP($AU390,'FE Source'!$A:$W,16,FALSE)=0,"-",VLOOKUP($AU390,'FE Source'!$A:$W,16,FALSE))</f>
        <v>1.6</v>
      </c>
      <c r="AR390" s="753" t="str">
        <f>IF(VLOOKUP($AU390,'FE Source'!$A:$W,17,FALSE)=0,"-",VLOOKUP($AU390,'FE Source'!$A:$W,17,FALSE))</f>
        <v>Neutral</v>
      </c>
      <c r="AS390" s="753">
        <f>IF(VLOOKUP($AU390,'FE Source'!$AN:$AS,4,FALSE)="",VLOOKUP($AU390,'FE Source'!$AN:$AS,3,FALSE),VLOOKUP($AU390,'FE Source'!$AN:$AS,4,FALSE))</f>
        <v>2507.38</v>
      </c>
      <c r="AT390" s="723">
        <f>IF(VLOOKUP($AU390,'FE Source'!$AN:$AS,5,FALSE)=0,"-",VLOOKUP($AU390,'FE Source'!$AN:$AS,5,FALSE))</f>
        <v>45779</v>
      </c>
      <c r="AU390" s="683" t="s">
        <v>10133</v>
      </c>
      <c r="AV390" s="509"/>
      <c r="AW390" s="509"/>
      <c r="BE390" s="215">
        <f>IF(VLOOKUP($AU390,'FE Source'!$A:$AK,22,FALSE)=0,"-",VLOOKUP($AU390,'FE Source'!$A:$AK,22,FALSE))</f>
        <v>19.78</v>
      </c>
      <c r="BF390" s="215">
        <f>IF(VLOOKUP($AU390,'FE Source'!$A:$AK,23,FALSE)=0,"-",VLOOKUP($AU390,'FE Source'!$A:$AK,23,FALSE))</f>
        <v>12.96</v>
      </c>
      <c r="BG390" s="215">
        <f>IF(VLOOKUP($AU390,'FE Source'!$A:$AK,24,FALSE)=0,"-",VLOOKUP($AU390,'FE Source'!$A:$AK,24,FALSE))</f>
        <v>13.18</v>
      </c>
      <c r="BH390" s="215">
        <f>IF(VLOOKUP($AU390,'FE Source'!$A:$AK,25,FALSE)=0,"-",VLOOKUP($AU390,'FE Source'!$A:$AK,25,FALSE))</f>
        <v>-17.87</v>
      </c>
      <c r="BI390" s="215">
        <f>IF(VLOOKUP($AU390,'FE Source'!$A:$AK,26,FALSE)=0,"-",VLOOKUP($AU390,'FE Source'!$A:$AK,26,FALSE))</f>
        <v>15.16</v>
      </c>
      <c r="BJ390" s="215">
        <f>IF(VLOOKUP($AU390,'FE Source'!$A:$AK,27,FALSE)=0,"-",VLOOKUP($AU390,'FE Source'!$A:$AK,27,FALSE))</f>
        <v>-5.66</v>
      </c>
      <c r="BK390" s="215">
        <f>IF(VLOOKUP($AU390,'FE Source'!$A:$AK,28,FALSE)=0,"-",VLOOKUP($AU390,'FE Source'!$A:$AK,28,FALSE))</f>
        <v>14.38</v>
      </c>
      <c r="BL390" s="215">
        <f>IF(VLOOKUP($AU390,'FE Source'!$A:$AK,29,FALSE)=0,"-",VLOOKUP($AU390,'FE Source'!$A:$AK,29,FALSE))</f>
        <v>0.81</v>
      </c>
      <c r="BM390" s="215">
        <f>IF(VLOOKUP($AU390,'FE Source'!$A:$AK,30,FALSE)=0,"-",VLOOKUP($AU390,'FE Source'!$A:$AK,30,FALSE))</f>
        <v>15.89</v>
      </c>
      <c r="BN390" t="str">
        <f>IF(VLOOKUP($AU390,'FE Source'!$A:$AK,31,FALSE)="No Specified Index","-",IF(VLOOKUP($AU390,'FE Source'!$A:$AK,31,FALSE)=0,"-",VLOOKUP($AU390,'FE Source'!$A:$AK,31,FALSE)))</f>
        <v>MSCI Japan</v>
      </c>
      <c r="BO390" s="217">
        <f>IF(VLOOKUP($AU390,'FE Source'!$A:$AK,32,FALSE)=0,"-",VLOOKUP($AU390,'FE Source'!$A:$AK,32,FALSE))</f>
        <v>41947</v>
      </c>
      <c r="BP390" s="18" t="str">
        <f>IF(VLOOKUP($AU390,'FE Source'!$AZ:$BC,2,FALSE)=0,"-",VLOOKUP($AU390,'FE Source'!$AZ:$BC,2,FALSE))</f>
        <v>-</v>
      </c>
      <c r="BQ390" s="18" t="str">
        <f>IF(VLOOKUP($AU390,'FE Source'!$AZ:$BC,3,FALSE)=0,"-",VLOOKUP($AU390,'FE Source'!$AZ:$BC,3,FALSE))</f>
        <v>-</v>
      </c>
      <c r="BR390" s="18" t="str">
        <f>IF(VLOOKUP($AU390,'FE Source'!$AZ:$BC,4,FALSE)=0,"-",VLOOKUP($AU390,'FE Source'!$AZ:$BC,4,FALSE))</f>
        <v>-</v>
      </c>
    </row>
    <row r="391" spans="1:70" ht="15">
      <c r="A391" s="324"/>
      <c r="B391" s="323" t="str">
        <f>INDEX('UT - Retail'!$A$7:$A$1409,MATCH(AU391,'UT - Retail'!$U$7:$U$1409,0),1)</f>
        <v>Eastspring Investments</v>
      </c>
      <c r="C391" s="725" t="str">
        <f>INDEX('UT - Retail'!$B$7:$B$1409,MATCH(AU391,'UT - Retail'!$U$7:$U$1409,0),1)</f>
        <v>Eastspring Investments - Japan Dynamic AS SGD</v>
      </c>
      <c r="D391" s="705"/>
      <c r="E391" s="147" t="str">
        <f>VLOOKUP(C391,'UT - Retail'!$B:$K,8,FALSE)</f>
        <v>Equities</v>
      </c>
      <c r="F391" s="82" t="str">
        <f>VLOOKUP(C391,'UT - Retail'!$B:$K,9,FALSE)</f>
        <v>Japan</v>
      </c>
      <c r="G391" s="82" t="str">
        <f>VLOOKUP(C391,'UT - Retail'!$B:$K,10,FALSE)</f>
        <v>General</v>
      </c>
      <c r="H391" s="82" t="str">
        <f>VLOOKUP(C391,'UT - Retail'!$B:$N,13,FALSE)</f>
        <v>No</v>
      </c>
      <c r="I391" s="82" t="str">
        <f>VLOOKUP(C391,'UT - Retail'!$B:$Q,14,FALSE)</f>
        <v>No</v>
      </c>
      <c r="J391" s="82" t="str">
        <f>VLOOKUP(C391,'UT - Retail'!$B:$Q,11,FALSE)</f>
        <v>No</v>
      </c>
      <c r="K391" s="130" t="str">
        <f>VLOOKUP(C391,'UT - Retail'!$B:$P,15,FALSE)</f>
        <v>Yes</v>
      </c>
      <c r="L391" s="82" t="str">
        <f>VLOOKUP(C391,'UT - Retail'!$B:$Q,16,FALSE)</f>
        <v>Both</v>
      </c>
      <c r="M391" s="82" t="str">
        <f>VLOOKUP(C391,'UT - Retail'!$B:$K,6,FALSE)</f>
        <v>SGD</v>
      </c>
      <c r="N391" s="82" t="str">
        <f>IFERROR(IF(MATCH(C391,'Portfolio Construction'!$AL:$AL,0),"Yes","No"),"No")</f>
        <v>No</v>
      </c>
      <c r="O391" s="82" t="str">
        <f>IFERROR(IF(MATCH(C391,'Portfolio Construction'!$AN:$AN,0),"Yes","No"),"No")</f>
        <v>No</v>
      </c>
      <c r="P391" s="82" t="str">
        <f>IFERROR(IF(MATCH(C391,'Portfolio Construction'!$AP:$AP,0),"Yes","No"),"No")</f>
        <v>No</v>
      </c>
      <c r="Q391" s="82" t="str">
        <f>IFERROR(IF(MATCH(C391,'Portfolio Construction'!$AR:$AR,0),"Yes","No"),"No")</f>
        <v>No</v>
      </c>
      <c r="R391" s="82" t="str">
        <f>IFERROR(IF(MATCH(C391,'Portfolio Construction'!$AT:$AT,0),"Yes","No"),"No")</f>
        <v>No</v>
      </c>
      <c r="S391" s="82" t="str">
        <f>IFERROR(IF(MATCH(C391,'Portfolio Construction'!$AV:$AV,0),"Yes","No"),"No")</f>
        <v>No</v>
      </c>
      <c r="T391" s="82" t="str">
        <f>IFERROR(IF(MATCH(C391,'Portfolio Construction'!$AX:$AX,0),"Yes","No"),"No")</f>
        <v>No</v>
      </c>
      <c r="U391" s="82" t="str">
        <f>IFERROR(IF(MATCH(C391,'Portfolio Construction'!$AZ:$AZ,0),"Yes","No"),"No")</f>
        <v>No</v>
      </c>
      <c r="V391" s="82" t="str">
        <f>IFERROR(IF(MATCH(C391,'Portfolio Construction'!$BB:$BB,0),"Yes","No"),"No")</f>
        <v>No</v>
      </c>
      <c r="W391" s="619">
        <f>IF(VLOOKUP($AU391,'FE Source'!$A:$W,3,FALSE)=0,"-",VLOOKUP($AU391,'FE Source'!$A:$W,3,FALSE))</f>
        <v>2.09</v>
      </c>
      <c r="X391" s="618">
        <f>IF(VLOOKUP($AU391,'FE Source'!$A:$W,4,FALSE)=0,"-",VLOOKUP($AU391,'FE Source'!$A:$W,4,FALSE))</f>
        <v>4.33</v>
      </c>
      <c r="Y391" s="618">
        <f>IF(VLOOKUP($AU391,'FE Source'!$A:$W,5,FALSE)=0,"-",VLOOKUP($AU391,'FE Source'!$A:$W,5,FALSE))</f>
        <v>4.22</v>
      </c>
      <c r="Z391" s="618">
        <f>IF(VLOOKUP($AU391,'FE Source'!$A:$W,6,FALSE)=0,"-",VLOOKUP($AU391,'FE Source'!$A:$W,6,FALSE))</f>
        <v>2.35</v>
      </c>
      <c r="AA391" s="618">
        <f>IF(VLOOKUP($AU391,'FE Source'!$A:$W,7,FALSE)=0,"-",VLOOKUP($AU391,'FE Source'!$A:$W,7,FALSE))</f>
        <v>9.2100000000000009</v>
      </c>
      <c r="AB391" s="618">
        <f>IF(VLOOKUP($AU391,'FE Source'!$A:$W,8,FALSE)=0,"-",VLOOKUP($AU391,'FE Source'!$A:$W,8,FALSE))</f>
        <v>12.03</v>
      </c>
      <c r="AC391" s="623">
        <f>IF(VLOOKUP($AU391,'FE Source'!$A:$W,9,FALSE)=0,"-",VLOOKUP($AU391,'FE Source'!$A:$W,9,FALSE))</f>
        <v>5.12</v>
      </c>
      <c r="AD391" s="147">
        <f>IF(VLOOKUP($AU391,'FE Source'!$A:$W,10,FALSE)=0,"-",VLOOKUP($AU391,'FE Source'!$A:$W,10,FALSE))</f>
        <v>0.83</v>
      </c>
      <c r="AE391" s="82">
        <f>IF(VLOOKUP($AU391,'FE Source'!$A:$W,11,FALSE)=0,"-",VLOOKUP($AU391,'FE Source'!$A:$W,11,FALSE))</f>
        <v>11.33</v>
      </c>
      <c r="AF391" s="82">
        <f>IF(VLOOKUP($AU391,'FE Source'!$A:$W,12,FALSE)=0,"-",VLOOKUP($AU391,'FE Source'!$A:$W,12,FALSE))</f>
        <v>0.66</v>
      </c>
      <c r="AG391" s="82">
        <f>IF(VLOOKUP($AU391,'FE Source'!$A:$W,14,FALSE)=0,"-",VLOOKUP($AU391,'FE Source'!$A:$W,14,FALSE))</f>
        <v>-7.36</v>
      </c>
      <c r="AH391" s="82">
        <f>IF(VLOOKUP($AU391,'FE Source'!$A:$DJ,33,FALSE)=0,"-",VLOOKUP($AU391,'FE Source'!$A:$DJ,33,FALSE))</f>
        <v>82.63</v>
      </c>
      <c r="AI391" s="82">
        <f>IF(VLOOKUP($AU391,'FE Source'!$A:$Y,20,FALSE)=0,"-",VLOOKUP($AU391,'FE Source'!$A:$Y,20,FALSE))</f>
        <v>80.89</v>
      </c>
      <c r="AJ391" s="82">
        <f>IF(VLOOKUP($AU391,'FE Source'!$A:$DJ,34,FALSE)=0,"-",VLOOKUP($AU391,'FE Source'!$A:$DJ,34,FALSE))</f>
        <v>117.42</v>
      </c>
      <c r="AK391" s="82">
        <f>IF(VLOOKUP($AU391,'FE Source'!$A:$DJ,35,FALSE)=0,"-",VLOOKUP($AU391,'FE Source'!$A:$DJ,35,FALSE))</f>
        <v>75</v>
      </c>
      <c r="AL391" s="76">
        <f>IF(VLOOKUP($AU391,'FE Source'!$A:$Y,19,FALSE)=0,"-",VLOOKUP($AU391,'FE Source'!$A:$Y,19,FALSE))</f>
        <v>57.54</v>
      </c>
      <c r="AM391" s="147">
        <f>IF(VLOOKUP($AU391,'FE Source'!$A:$DJ,36,FALSE)=0,"-",VLOOKUP($AU391,'FE Source'!$A:$DJ,36,FALSE))</f>
        <v>79.150000000000006</v>
      </c>
      <c r="AN391" s="605">
        <f>IF(VLOOKUP($AU391,'FE Source'!$A:$W,13,FALSE)=0,"-",VLOOKUP($AU391,'FE Source'!$A:$W,13,FALSE))</f>
        <v>3075.5</v>
      </c>
      <c r="AO391" s="147" t="str">
        <f>IF(J391="no","-",IF(VLOOKUP($AU391,'FE Source'!$A:$W,15,FALSE)=0,"-",VLOOKUP($AU391,'FE Source'!$A:$W,15,FALSE)))</f>
        <v>-</v>
      </c>
      <c r="AP391" s="76" t="str">
        <f>IF(AO391="-","-",IF(VLOOKUP($AU391,'FE Source'!$A:$Z,21,FALSE)=0,"-",IF(VLOOKUP($AU391,'FE Source'!$A:$Z,21,FALSE)=2,"Semi-Annual",IF(VLOOKUP($AU391,'FE Source'!$A:$Z,21,FALSE)=4,"Quarterly",IF(VLOOKUP($AU391,'FE Source'!$A:$Z,21,FALSE)=12,"Monthly","Annual")))))</f>
        <v>-</v>
      </c>
      <c r="AQ391" s="163">
        <f t="array" ref="AQ391">IF(VLOOKUP($AU391,'FE Source'!$A:$W,16,FALSE)=0,"-",VLOOKUP($AU391,'FE Source'!$A:$W,16,FALSE))</f>
        <v>1.61</v>
      </c>
      <c r="AR391" s="163" t="str">
        <f>IF(VLOOKUP($AU391,'FE Source'!$A:$W,17,FALSE)=0,"-",VLOOKUP($AU391,'FE Source'!$A:$W,17,FALSE))</f>
        <v>Neutral</v>
      </c>
      <c r="AS391" s="166">
        <f>IF(VLOOKUP($AU391,'FE Source'!$AN:$AS,4,FALSE)="",VLOOKUP($AU391,'FE Source'!$AN:$AS,3,FALSE),VLOOKUP($AU391,'FE Source'!$AN:$AS,4,FALSE))</f>
        <v>19.89</v>
      </c>
      <c r="AT391" s="181">
        <f>IF(VLOOKUP($AU391,'FE Source'!$AN:$AS,5,FALSE)=0,"-",VLOOKUP($AU391,'FE Source'!$AN:$AS,5,FALSE))</f>
        <v>45779</v>
      </c>
      <c r="AU391" s="163" t="s">
        <v>1488</v>
      </c>
      <c r="AV391" s="509"/>
      <c r="AW391" s="509"/>
      <c r="BE391" s="215">
        <f>IF(VLOOKUP($AU391,'FE Source'!$A:$AK,22,FALSE)=0,"-",VLOOKUP($AU391,'FE Source'!$A:$AK,22,FALSE))</f>
        <v>19.440000000000001</v>
      </c>
      <c r="BF391" s="215">
        <f>IF(VLOOKUP($AU391,'FE Source'!$A:$AK,23,FALSE)=0,"-",VLOOKUP($AU391,'FE Source'!$A:$AK,23,FALSE))</f>
        <v>12.87</v>
      </c>
      <c r="BG391" s="215">
        <f>IF(VLOOKUP($AU391,'FE Source'!$A:$AK,24,FALSE)=0,"-",VLOOKUP($AU391,'FE Source'!$A:$AK,24,FALSE))</f>
        <v>13.42</v>
      </c>
      <c r="BH391" s="215">
        <f>IF(VLOOKUP($AU391,'FE Source'!$A:$AK,25,FALSE)=0,"-",VLOOKUP($AU391,'FE Source'!$A:$AK,25,FALSE))</f>
        <v>-17.95</v>
      </c>
      <c r="BI391" s="215">
        <f>IF(VLOOKUP($AU391,'FE Source'!$A:$AK,26,FALSE)=0,"-",VLOOKUP($AU391,'FE Source'!$A:$AK,26,FALSE))</f>
        <v>15.33</v>
      </c>
      <c r="BJ391" s="215">
        <f>IF(VLOOKUP($AU391,'FE Source'!$A:$AK,27,FALSE)=0,"-",VLOOKUP($AU391,'FE Source'!$A:$AK,27,FALSE))</f>
        <v>-5.64</v>
      </c>
      <c r="BK391" s="215">
        <f>IF(VLOOKUP($AU391,'FE Source'!$A:$AK,28,FALSE)=0,"-",VLOOKUP($AU391,'FE Source'!$A:$AK,28,FALSE))</f>
        <v>14.2</v>
      </c>
      <c r="BL391" s="215">
        <f>IF(VLOOKUP($AU391,'FE Source'!$A:$AK,29,FALSE)=0,"-",VLOOKUP($AU391,'FE Source'!$A:$AK,29,FALSE))</f>
        <v>0.77</v>
      </c>
      <c r="BM391" s="215">
        <f>IF(VLOOKUP($AU391,'FE Source'!$A:$AK,30,FALSE)=0,"-",VLOOKUP($AU391,'FE Source'!$A:$AK,30,FALSE))</f>
        <v>15.5</v>
      </c>
      <c r="BN391" t="str">
        <f>IF(VLOOKUP($AU391,'FE Source'!$A:$AK,31,FALSE)="No Specified Index","-",IF(VLOOKUP($AU391,'FE Source'!$A:$AK,31,FALSE)=0,"-",VLOOKUP($AU391,'FE Source'!$A:$AK,31,FALSE)))</f>
        <v>MSCI Japan</v>
      </c>
      <c r="BO391" s="217">
        <f>IF(VLOOKUP($AU391,'FE Source'!$A:$AK,32,FALSE)=0,"-",VLOOKUP($AU391,'FE Source'!$A:$AK,32,FALSE))</f>
        <v>41659</v>
      </c>
      <c r="BP391" s="18" t="str">
        <f>IF(VLOOKUP($AU391,'FE Source'!$AZ:$BC,2,FALSE)=0,"-",VLOOKUP($AU391,'FE Source'!$AZ:$BC,2,FALSE))</f>
        <v>-</v>
      </c>
      <c r="BQ391" s="18" t="str">
        <f>IF(VLOOKUP($AU391,'FE Source'!$AZ:$BC,3,FALSE)=0,"-",VLOOKUP($AU391,'FE Source'!$AZ:$BC,3,FALSE))</f>
        <v>-</v>
      </c>
      <c r="BR391" s="18" t="str">
        <f>IF(VLOOKUP($AU391,'FE Source'!$AZ:$BC,4,FALSE)=0,"-",VLOOKUP($AU391,'FE Source'!$AZ:$BC,4,FALSE))</f>
        <v>-</v>
      </c>
    </row>
    <row r="392" spans="1:70" ht="15">
      <c r="A392" s="324"/>
      <c r="B392" s="323" t="str">
        <f>INDEX('UT - Retail'!$A$7:$A$1409,MATCH(AU392,'UT - Retail'!$U$7:$U$1409,0),1)</f>
        <v>Eastspring Investments</v>
      </c>
      <c r="C392" s="725" t="str">
        <f>INDEX('UT - Retail'!$B$7:$B$1409,MATCH(AU392,'UT - Retail'!$U$7:$U$1409,0),1)</f>
        <v>Eastspring Investments - Japan Dynamic AS SGD-H</v>
      </c>
      <c r="D392" s="705"/>
      <c r="E392" s="147" t="str">
        <f>VLOOKUP(C392,'UT - Retail'!$B:$K,8,FALSE)</f>
        <v>Equities</v>
      </c>
      <c r="F392" s="82" t="str">
        <f>VLOOKUP(C392,'UT - Retail'!$B:$K,9,FALSE)</f>
        <v>Japan</v>
      </c>
      <c r="G392" s="82" t="str">
        <f>VLOOKUP(C392,'UT - Retail'!$B:$K,10,FALSE)</f>
        <v>General</v>
      </c>
      <c r="H392" s="82" t="str">
        <f>VLOOKUP(C392,'UT - Retail'!$B:$N,13,FALSE)</f>
        <v>Yes</v>
      </c>
      <c r="I392" s="82" t="str">
        <f>VLOOKUP(C392,'UT - Retail'!$B:$Q,14,FALSE)</f>
        <v>No</v>
      </c>
      <c r="J392" s="82" t="str">
        <f>VLOOKUP(C392,'UT - Retail'!$B:$Q,11,FALSE)</f>
        <v>No</v>
      </c>
      <c r="K392" s="130" t="str">
        <f>VLOOKUP(C392,'UT - Retail'!$B:$P,15,FALSE)</f>
        <v>Yes</v>
      </c>
      <c r="L392" s="82" t="str">
        <f>VLOOKUP(C392,'UT - Retail'!$B:$Q,16,FALSE)</f>
        <v>Both</v>
      </c>
      <c r="M392" s="82" t="str">
        <f>VLOOKUP(C392,'UT - Retail'!$B:$K,6,FALSE)</f>
        <v>SGD</v>
      </c>
      <c r="N392" s="82" t="str">
        <f>IFERROR(IF(MATCH(C392,'Portfolio Construction'!$AL:$AL,0),"Yes","No"),"No")</f>
        <v>No</v>
      </c>
      <c r="O392" s="82" t="str">
        <f>IFERROR(IF(MATCH(C392,'Portfolio Construction'!$AN:$AN,0),"Yes","No"),"No")</f>
        <v>No</v>
      </c>
      <c r="P392" s="82" t="str">
        <f>IFERROR(IF(MATCH(C392,'Portfolio Construction'!$AP:$AP,0),"Yes","No"),"No")</f>
        <v>No</v>
      </c>
      <c r="Q392" s="82" t="str">
        <f>IFERROR(IF(MATCH(C392,'Portfolio Construction'!$AR:$AR,0),"Yes","No"),"No")</f>
        <v>No</v>
      </c>
      <c r="R392" s="82" t="str">
        <f>IFERROR(IF(MATCH(C392,'Portfolio Construction'!$AT:$AT,0),"Yes","No"),"No")</f>
        <v>No</v>
      </c>
      <c r="S392" s="82" t="str">
        <f>IFERROR(IF(MATCH(C392,'Portfolio Construction'!$AV:$AV,0),"Yes","No"),"No")</f>
        <v>No</v>
      </c>
      <c r="T392" s="82" t="str">
        <f>IFERROR(IF(MATCH(C392,'Portfolio Construction'!$AX:$AX,0),"Yes","No"),"No")</f>
        <v>No</v>
      </c>
      <c r="U392" s="82" t="str">
        <f>IFERROR(IF(MATCH(C392,'Portfolio Construction'!$AZ:$AZ,0),"Yes","No"),"No")</f>
        <v>No</v>
      </c>
      <c r="V392" s="82" t="str">
        <f>IFERROR(IF(MATCH(C392,'Portfolio Construction'!$BB:$BB,0),"Yes","No"),"No")</f>
        <v>No</v>
      </c>
      <c r="W392" s="619">
        <f>IF(VLOOKUP($AU392,'FE Source'!$A:$W,3,FALSE)=0,"-",VLOOKUP($AU392,'FE Source'!$A:$W,3,FALSE))</f>
        <v>-1.1399999999999999</v>
      </c>
      <c r="X392" s="618">
        <f>IF(VLOOKUP($AU392,'FE Source'!$A:$W,4,FALSE)=0,"-",VLOOKUP($AU392,'FE Source'!$A:$W,4,FALSE))</f>
        <v>7.03</v>
      </c>
      <c r="Y392" s="618">
        <f>IF(VLOOKUP($AU392,'FE Source'!$A:$W,5,FALSE)=0,"-",VLOOKUP($AU392,'FE Source'!$A:$W,5,FALSE))</f>
        <v>1.4</v>
      </c>
      <c r="Z392" s="618">
        <f>IF(VLOOKUP($AU392,'FE Source'!$A:$W,6,FALSE)=0,"-",VLOOKUP($AU392,'FE Source'!$A:$W,6,FALSE))</f>
        <v>2.4500000000000002</v>
      </c>
      <c r="AA392" s="618">
        <f>IF(VLOOKUP($AU392,'FE Source'!$A:$W,7,FALSE)=0,"-",VLOOKUP($AU392,'FE Source'!$A:$W,7,FALSE))</f>
        <v>18.54</v>
      </c>
      <c r="AB392" s="618">
        <f>IF(VLOOKUP($AU392,'FE Source'!$A:$W,8,FALSE)=0,"-",VLOOKUP($AU392,'FE Source'!$A:$W,8,FALSE))</f>
        <v>22.75</v>
      </c>
      <c r="AC392" s="623">
        <f>IF(VLOOKUP($AU392,'FE Source'!$A:$W,9,FALSE)=0,"-",VLOOKUP($AU392,'FE Source'!$A:$W,9,FALSE))</f>
        <v>8.27</v>
      </c>
      <c r="AD392" s="147">
        <f>IF(VLOOKUP($AU392,'FE Source'!$A:$W,10,FALSE)=0,"-",VLOOKUP($AU392,'FE Source'!$A:$W,10,FALSE))</f>
        <v>0.56999999999999995</v>
      </c>
      <c r="AE392" s="82">
        <f>IF(VLOOKUP($AU392,'FE Source'!$A:$W,11,FALSE)=0,"-",VLOOKUP($AU392,'FE Source'!$A:$W,11,FALSE))</f>
        <v>11.01</v>
      </c>
      <c r="AF392" s="82">
        <f>IF(VLOOKUP($AU392,'FE Source'!$A:$W,12,FALSE)=0,"-",VLOOKUP($AU392,'FE Source'!$A:$W,12,FALSE))</f>
        <v>1.45</v>
      </c>
      <c r="AG392" s="82">
        <f>IF(VLOOKUP($AU392,'FE Source'!$A:$W,14,FALSE)=0,"-",VLOOKUP($AU392,'FE Source'!$A:$W,14,FALSE))</f>
        <v>-4.99</v>
      </c>
      <c r="AH392" s="82">
        <f>IF(VLOOKUP($AU392,'FE Source'!$A:$DJ,33,FALSE)=0,"-",VLOOKUP($AU392,'FE Source'!$A:$DJ,33,FALSE))</f>
        <v>36.630000000000003</v>
      </c>
      <c r="AI392" s="82">
        <f>IF(VLOOKUP($AU392,'FE Source'!$A:$Y,20,FALSE)=0,"-",VLOOKUP($AU392,'FE Source'!$A:$Y,20,FALSE))</f>
        <v>94.98</v>
      </c>
      <c r="AJ392" s="82">
        <f>IF(VLOOKUP($AU392,'FE Source'!$A:$DJ,34,FALSE)=0,"-",VLOOKUP($AU392,'FE Source'!$A:$DJ,34,FALSE))</f>
        <v>153.03</v>
      </c>
      <c r="AK392" s="82">
        <f>IF(VLOOKUP($AU392,'FE Source'!$A:$DJ,35,FALSE)=0,"-",VLOOKUP($AU392,'FE Source'!$A:$DJ,35,FALSE))</f>
        <v>54.5</v>
      </c>
      <c r="AL392" s="76">
        <f>IF(VLOOKUP($AU392,'FE Source'!$A:$Y,19,FALSE)=0,"-",VLOOKUP($AU392,'FE Source'!$A:$Y,19,FALSE))</f>
        <v>6.39</v>
      </c>
      <c r="AM392" s="147">
        <f>IF(VLOOKUP($AU392,'FE Source'!$A:$DJ,36,FALSE)=0,"-",VLOOKUP($AU392,'FE Source'!$A:$DJ,36,FALSE))</f>
        <v>38.83</v>
      </c>
      <c r="AN392" s="605">
        <f>IF(VLOOKUP($AU392,'FE Source'!$A:$W,13,FALSE)=0,"-",VLOOKUP($AU392,'FE Source'!$A:$W,13,FALSE))</f>
        <v>3075.5</v>
      </c>
      <c r="AO392" s="147" t="str">
        <f>IF(J392="no","-",IF(VLOOKUP($AU392,'FE Source'!$A:$W,15,FALSE)=0,"-",VLOOKUP($AU392,'FE Source'!$A:$W,15,FALSE)))</f>
        <v>-</v>
      </c>
      <c r="AP392" s="76" t="str">
        <f>IF(AO392="-","-",IF(VLOOKUP($AU392,'FE Source'!$A:$Z,21,FALSE)=0,"-",IF(VLOOKUP($AU392,'FE Source'!$A:$Z,21,FALSE)=2,"Semi-Annual",IF(VLOOKUP($AU392,'FE Source'!$A:$Z,21,FALSE)=4,"Quarterly",IF(VLOOKUP($AU392,'FE Source'!$A:$Z,21,FALSE)=12,"Monthly","Annual")))))</f>
        <v>-</v>
      </c>
      <c r="AQ392" s="163">
        <f t="array" ref="AQ392">IF(VLOOKUP($AU392,'FE Source'!$A:$W,16,FALSE)=0,"-",VLOOKUP($AU392,'FE Source'!$A:$W,16,FALSE))</f>
        <v>1.61</v>
      </c>
      <c r="AR392" s="163" t="str">
        <f>IF(VLOOKUP($AU392,'FE Source'!$A:$W,17,FALSE)=0,"-",VLOOKUP($AU392,'FE Source'!$A:$W,17,FALSE))</f>
        <v>Neutral</v>
      </c>
      <c r="AS392" s="166">
        <f>IF(VLOOKUP($AU392,'FE Source'!$AN:$AS,4,FALSE)="",VLOOKUP($AU392,'FE Source'!$AN:$AS,3,FALSE),VLOOKUP($AU392,'FE Source'!$AN:$AS,4,FALSE))</f>
        <v>33</v>
      </c>
      <c r="AT392" s="181">
        <f>IF(VLOOKUP($AU392,'FE Source'!$AN:$AS,5,FALSE)=0,"-",VLOOKUP($AU392,'FE Source'!$AN:$AS,5,FALSE))</f>
        <v>45779</v>
      </c>
      <c r="AU392" s="163" t="s">
        <v>1165</v>
      </c>
      <c r="AV392" s="509"/>
      <c r="AW392" s="509"/>
      <c r="BE392" s="215">
        <f>IF(VLOOKUP($AU392,'FE Source'!$A:$AK,22,FALSE)=0,"-",VLOOKUP($AU392,'FE Source'!$A:$AK,22,FALSE))</f>
        <v>13.59</v>
      </c>
      <c r="BF392" s="215">
        <f>IF(VLOOKUP($AU392,'FE Source'!$A:$AK,23,FALSE)=0,"-",VLOOKUP($AU392,'FE Source'!$A:$AK,23,FALSE))</f>
        <v>7.09</v>
      </c>
      <c r="BG392" s="215">
        <f>IF(VLOOKUP($AU392,'FE Source'!$A:$AK,24,FALSE)=0,"-",VLOOKUP($AU392,'FE Source'!$A:$AK,24,FALSE))</f>
        <v>18.89</v>
      </c>
      <c r="BH392" s="215">
        <f>IF(VLOOKUP($AU392,'FE Source'!$A:$AK,25,FALSE)=0,"-",VLOOKUP($AU392,'FE Source'!$A:$AK,25,FALSE))</f>
        <v>-21.02</v>
      </c>
      <c r="BI392" s="215">
        <f>IF(VLOOKUP($AU392,'FE Source'!$A:$AK,26,FALSE)=0,"-",VLOOKUP($AU392,'FE Source'!$A:$AK,26,FALSE))</f>
        <v>16.829999999999998</v>
      </c>
      <c r="BJ392" s="215">
        <f>IF(VLOOKUP($AU392,'FE Source'!$A:$AK,27,FALSE)=0,"-",VLOOKUP($AU392,'FE Source'!$A:$AK,27,FALSE))</f>
        <v>-10.050000000000001</v>
      </c>
      <c r="BK392" s="215">
        <f>IF(VLOOKUP($AU392,'FE Source'!$A:$AK,28,FALSE)=0,"-",VLOOKUP($AU392,'FE Source'!$A:$AK,28,FALSE))</f>
        <v>24.45</v>
      </c>
      <c r="BL392" s="215">
        <f>IF(VLOOKUP($AU392,'FE Source'!$A:$AK,29,FALSE)=0,"-",VLOOKUP($AU392,'FE Source'!$A:$AK,29,FALSE))</f>
        <v>17.77</v>
      </c>
      <c r="BM392" s="215">
        <f>IF(VLOOKUP($AU392,'FE Source'!$A:$AK,30,FALSE)=0,"-",VLOOKUP($AU392,'FE Source'!$A:$AK,30,FALSE))</f>
        <v>30.09</v>
      </c>
      <c r="BN392" t="str">
        <f>IF(VLOOKUP($AU392,'FE Source'!$A:$AK,31,FALSE)="No Specified Index","-",IF(VLOOKUP($AU392,'FE Source'!$A:$AK,31,FALSE)=0,"-",VLOOKUP($AU392,'FE Source'!$A:$AK,31,FALSE)))</f>
        <v>MSCI Japan</v>
      </c>
      <c r="BO392" s="217">
        <f>IF(VLOOKUP($AU392,'FE Source'!$A:$AK,32,FALSE)=0,"-",VLOOKUP($AU392,'FE Source'!$A:$AK,32,FALSE))</f>
        <v>41526</v>
      </c>
      <c r="BP392" s="18" t="str">
        <f>IF(VLOOKUP($AU392,'FE Source'!$AZ:$BC,2,FALSE)=0,"-",VLOOKUP($AU392,'FE Source'!$AZ:$BC,2,FALSE))</f>
        <v>-</v>
      </c>
      <c r="BQ392" s="18" t="str">
        <f>IF(VLOOKUP($AU392,'FE Source'!$AZ:$BC,3,FALSE)=0,"-",VLOOKUP($AU392,'FE Source'!$AZ:$BC,3,FALSE))</f>
        <v>-</v>
      </c>
      <c r="BR392" s="18" t="str">
        <f>IF(VLOOKUP($AU392,'FE Source'!$AZ:$BC,4,FALSE)=0,"-",VLOOKUP($AU392,'FE Source'!$AZ:$BC,4,FALSE))</f>
        <v>-</v>
      </c>
    </row>
    <row r="393" spans="1:70" ht="15">
      <c r="A393" s="324"/>
      <c r="B393" s="323" t="str">
        <f>INDEX('UT - Retail'!$A$7:$A$1409,MATCH(AU393,'UT - Retail'!$U$7:$U$1409,0),1)</f>
        <v>Eastspring Investments</v>
      </c>
      <c r="C393" s="725" t="str">
        <f>INDEX('UT - Retail'!$B$7:$B$1409,MATCH(AU393,'UT - Retail'!$U$7:$U$1409,0),1)</f>
        <v>Eastspring Investments - Philippines Equity A USD</v>
      </c>
      <c r="D393" s="705"/>
      <c r="E393" s="147" t="str">
        <f>VLOOKUP(C393,'UT - Retail'!$B:$K,8,FALSE)</f>
        <v>Equities</v>
      </c>
      <c r="F393" s="82" t="str">
        <f>VLOOKUP(C393,'UT - Retail'!$B:$K,9,FALSE)</f>
        <v>Philippines</v>
      </c>
      <c r="G393" s="82" t="str">
        <f>VLOOKUP(C393,'UT - Retail'!$B:$K,10,FALSE)</f>
        <v>General</v>
      </c>
      <c r="H393" s="82" t="str">
        <f>VLOOKUP(C393,'UT - Retail'!$B:$N,13,FALSE)</f>
        <v>No</v>
      </c>
      <c r="I393" s="82" t="str">
        <f>VLOOKUP(C393,'UT - Retail'!$B:$Q,14,FALSE)</f>
        <v>No</v>
      </c>
      <c r="J393" s="82" t="str">
        <f>VLOOKUP(C393,'UT - Retail'!$B:$Q,11,FALSE)</f>
        <v>No</v>
      </c>
      <c r="K393" s="130" t="str">
        <f>VLOOKUP(C393,'UT - Retail'!$B:$P,15,FALSE)</f>
        <v>No</v>
      </c>
      <c r="L393" s="82" t="str">
        <f>VLOOKUP(C393,'UT - Retail'!$B:$Q,16,FALSE)</f>
        <v>Both</v>
      </c>
      <c r="M393" s="82" t="str">
        <f>VLOOKUP(C393,'UT - Retail'!$B:$K,6,FALSE)</f>
        <v>USD</v>
      </c>
      <c r="N393" s="82" t="str">
        <f>IFERROR(IF(MATCH(C393,'Portfolio Construction'!$AL:$AL,0),"Yes","No"),"No")</f>
        <v>No</v>
      </c>
      <c r="O393" s="82" t="str">
        <f>IFERROR(IF(MATCH(C393,'Portfolio Construction'!$AN:$AN,0),"Yes","No"),"No")</f>
        <v>No</v>
      </c>
      <c r="P393" s="82" t="str">
        <f>IFERROR(IF(MATCH(C393,'Portfolio Construction'!$AP:$AP,0),"Yes","No"),"No")</f>
        <v>No</v>
      </c>
      <c r="Q393" s="82" t="str">
        <f>IFERROR(IF(MATCH(C393,'Portfolio Construction'!$AR:$AR,0),"Yes","No"),"No")</f>
        <v>No</v>
      </c>
      <c r="R393" s="82" t="str">
        <f>IFERROR(IF(MATCH(C393,'Portfolio Construction'!$AT:$AT,0),"Yes","No"),"No")</f>
        <v>No</v>
      </c>
      <c r="S393" s="82" t="str">
        <f>IFERROR(IF(MATCH(C393,'Portfolio Construction'!$AV:$AV,0),"Yes","No"),"No")</f>
        <v>No</v>
      </c>
      <c r="T393" s="82" t="str">
        <f>IFERROR(IF(MATCH(C393,'Portfolio Construction'!$AX:$AX,0),"Yes","No"),"No")</f>
        <v>No</v>
      </c>
      <c r="U393" s="82" t="str">
        <f>IFERROR(IF(MATCH(C393,'Portfolio Construction'!$AZ:$AZ,0),"Yes","No"),"No")</f>
        <v>No</v>
      </c>
      <c r="V393" s="82" t="str">
        <f>IFERROR(IF(MATCH(C393,'Portfolio Construction'!$BB:$BB,0),"Yes","No"),"No")</f>
        <v>No</v>
      </c>
      <c r="W393" s="619" t="e">
        <f>IF(VLOOKUP($AU393,'FE Source'!$A:$W,3,FALSE)=0,"-",VLOOKUP($AU393,'FE Source'!$A:$W,3,FALSE))</f>
        <v>#N/A</v>
      </c>
      <c r="X393" s="618" t="e">
        <f>IF(VLOOKUP($AU393,'FE Source'!$A:$W,4,FALSE)=0,"-",VLOOKUP($AU393,'FE Source'!$A:$W,4,FALSE))</f>
        <v>#N/A</v>
      </c>
      <c r="Y393" s="618" t="e">
        <f>IF(VLOOKUP($AU393,'FE Source'!$A:$W,5,FALSE)=0,"-",VLOOKUP($AU393,'FE Source'!$A:$W,5,FALSE))</f>
        <v>#N/A</v>
      </c>
      <c r="Z393" s="618" t="e">
        <f>IF(VLOOKUP($AU393,'FE Source'!$A:$W,6,FALSE)=0,"-",VLOOKUP($AU393,'FE Source'!$A:$W,6,FALSE))</f>
        <v>#N/A</v>
      </c>
      <c r="AA393" s="618" t="e">
        <f>IF(VLOOKUP($AU393,'FE Source'!$A:$W,7,FALSE)=0,"-",VLOOKUP($AU393,'FE Source'!$A:$W,7,FALSE))</f>
        <v>#N/A</v>
      </c>
      <c r="AB393" s="618" t="e">
        <f>IF(VLOOKUP($AU393,'FE Source'!$A:$W,8,FALSE)=0,"-",VLOOKUP($AU393,'FE Source'!$A:$W,8,FALSE))</f>
        <v>#N/A</v>
      </c>
      <c r="AC393" s="623" t="e">
        <f>IF(VLOOKUP($AU393,'FE Source'!$A:$W,9,FALSE)=0,"-",VLOOKUP($AU393,'FE Source'!$A:$W,9,FALSE))</f>
        <v>#N/A</v>
      </c>
      <c r="AD393" s="147" t="e">
        <f>IF(VLOOKUP($AU393,'FE Source'!$A:$W,10,FALSE)=0,"-",VLOOKUP($AU393,'FE Source'!$A:$W,10,FALSE))</f>
        <v>#N/A</v>
      </c>
      <c r="AE393" s="82" t="e">
        <f>IF(VLOOKUP($AU393,'FE Source'!$A:$W,11,FALSE)=0,"-",VLOOKUP($AU393,'FE Source'!$A:$W,11,FALSE))</f>
        <v>#N/A</v>
      </c>
      <c r="AF393" s="82" t="e">
        <f>IF(VLOOKUP($AU393,'FE Source'!$A:$W,12,FALSE)=0,"-",VLOOKUP($AU393,'FE Source'!$A:$W,12,FALSE))</f>
        <v>#N/A</v>
      </c>
      <c r="AG393" s="82" t="e">
        <f>IF(VLOOKUP($AU393,'FE Source'!$A:$W,14,FALSE)=0,"-",VLOOKUP($AU393,'FE Source'!$A:$W,14,FALSE))</f>
        <v>#N/A</v>
      </c>
      <c r="AH393" s="82" t="e">
        <f>IF(VLOOKUP($AU393,'FE Source'!$A:$DJ,33,FALSE)=0,"-",VLOOKUP($AU393,'FE Source'!$A:$DJ,33,FALSE))</f>
        <v>#N/A</v>
      </c>
      <c r="AI393" s="82" t="e">
        <f>IF(VLOOKUP($AU393,'FE Source'!$A:$Y,20,FALSE)=0,"-",VLOOKUP($AU393,'FE Source'!$A:$Y,20,FALSE))</f>
        <v>#N/A</v>
      </c>
      <c r="AJ393" s="82" t="e">
        <f>IF(VLOOKUP($AU393,'FE Source'!$A:$DJ,34,FALSE)=0,"-",VLOOKUP($AU393,'FE Source'!$A:$DJ,34,FALSE))</f>
        <v>#N/A</v>
      </c>
      <c r="AK393" s="82" t="e">
        <f>IF(VLOOKUP($AU393,'FE Source'!$A:$DJ,35,FALSE)=0,"-",VLOOKUP($AU393,'FE Source'!$A:$DJ,35,FALSE))</f>
        <v>#N/A</v>
      </c>
      <c r="AL393" s="76" t="e">
        <f>IF(VLOOKUP($AU393,'FE Source'!$A:$Y,19,FALSE)=0,"-",VLOOKUP($AU393,'FE Source'!$A:$Y,19,FALSE))</f>
        <v>#N/A</v>
      </c>
      <c r="AM393" s="147" t="e">
        <f>IF(VLOOKUP($AU393,'FE Source'!$A:$DJ,36,FALSE)=0,"-",VLOOKUP($AU393,'FE Source'!$A:$DJ,36,FALSE))</f>
        <v>#N/A</v>
      </c>
      <c r="AN393" s="605" t="e">
        <f>IF(VLOOKUP($AU393,'FE Source'!$A:$W,13,FALSE)=0,"-",VLOOKUP($AU393,'FE Source'!$A:$W,13,FALSE))</f>
        <v>#N/A</v>
      </c>
      <c r="AO393" s="147" t="str">
        <f>IF(J393="no","-",IF(VLOOKUP($AU393,'FE Source'!$A:$W,15,FALSE)=0,"-",VLOOKUP($AU393,'FE Source'!$A:$W,15,FALSE)))</f>
        <v>-</v>
      </c>
      <c r="AP393" s="76" t="str">
        <f>IF(AO393="-","-",IF(VLOOKUP($AU393,'FE Source'!$A:$Z,21,FALSE)=0,"-",IF(VLOOKUP($AU393,'FE Source'!$A:$Z,21,FALSE)=2,"Semi-Annual",IF(VLOOKUP($AU393,'FE Source'!$A:$Z,21,FALSE)=4,"Quarterly",IF(VLOOKUP($AU393,'FE Source'!$A:$Z,21,FALSE)=12,"Monthly","Annual")))))</f>
        <v>-</v>
      </c>
      <c r="AQ393" s="163" t="e">
        <f t="array" ref="AQ393">IF(VLOOKUP($AU393,'FE Source'!$A:$W,16,FALSE)=0,"-",VLOOKUP($AU393,'FE Source'!$A:$W,16,FALSE))</f>
        <v>#N/A</v>
      </c>
      <c r="AR393" s="163" t="e">
        <f>IF(VLOOKUP($AU393,'FE Source'!$A:$W,17,FALSE)=0,"-",VLOOKUP($AU393,'FE Source'!$A:$W,17,FALSE))</f>
        <v>#N/A</v>
      </c>
      <c r="AS393" s="166" t="e">
        <f>IF(VLOOKUP($AU393,'FE Source'!$AN:$AS,4,FALSE)="",VLOOKUP($AU393,'FE Source'!$AN:$AS,3,FALSE),VLOOKUP($AU393,'FE Source'!$AN:$AS,4,FALSE))</f>
        <v>#N/A</v>
      </c>
      <c r="AT393" s="181" t="e">
        <f>IF(VLOOKUP($AU393,'FE Source'!$AN:$AS,5,FALSE)=0,"-",VLOOKUP($AU393,'FE Source'!$AN:$AS,5,FALSE))</f>
        <v>#N/A</v>
      </c>
      <c r="AU393" s="163" t="s">
        <v>857</v>
      </c>
      <c r="AV393" s="509"/>
      <c r="AW393" s="509"/>
      <c r="BE393" s="215" t="e">
        <f>IF(VLOOKUP($AU393,'FE Source'!$A:$AK,22,FALSE)=0,"-",VLOOKUP($AU393,'FE Source'!$A:$AK,22,FALSE))</f>
        <v>#N/A</v>
      </c>
      <c r="BF393" s="215" t="e">
        <f>IF(VLOOKUP($AU393,'FE Source'!$A:$AK,23,FALSE)=0,"-",VLOOKUP($AU393,'FE Source'!$A:$AK,23,FALSE))</f>
        <v>#N/A</v>
      </c>
      <c r="BG393" s="215" t="e">
        <f>IF(VLOOKUP($AU393,'FE Source'!$A:$AK,24,FALSE)=0,"-",VLOOKUP($AU393,'FE Source'!$A:$AK,24,FALSE))</f>
        <v>#N/A</v>
      </c>
      <c r="BH393" s="215" t="e">
        <f>IF(VLOOKUP($AU393,'FE Source'!$A:$AK,25,FALSE)=0,"-",VLOOKUP($AU393,'FE Source'!$A:$AK,25,FALSE))</f>
        <v>#N/A</v>
      </c>
      <c r="BI393" s="215" t="e">
        <f>IF(VLOOKUP($AU393,'FE Source'!$A:$AK,26,FALSE)=0,"-",VLOOKUP($AU393,'FE Source'!$A:$AK,26,FALSE))</f>
        <v>#N/A</v>
      </c>
      <c r="BJ393" s="215" t="e">
        <f>IF(VLOOKUP($AU393,'FE Source'!$A:$AK,27,FALSE)=0,"-",VLOOKUP($AU393,'FE Source'!$A:$AK,27,FALSE))</f>
        <v>#N/A</v>
      </c>
      <c r="BK393" s="215" t="e">
        <f>IF(VLOOKUP($AU393,'FE Source'!$A:$AK,28,FALSE)=0,"-",VLOOKUP($AU393,'FE Source'!$A:$AK,28,FALSE))</f>
        <v>#N/A</v>
      </c>
      <c r="BL393" s="215" t="e">
        <f>IF(VLOOKUP($AU393,'FE Source'!$A:$AK,29,FALSE)=0,"-",VLOOKUP($AU393,'FE Source'!$A:$AK,29,FALSE))</f>
        <v>#N/A</v>
      </c>
      <c r="BM393" s="215" t="e">
        <f>IF(VLOOKUP($AU393,'FE Source'!$A:$AK,30,FALSE)=0,"-",VLOOKUP($AU393,'FE Source'!$A:$AK,30,FALSE))</f>
        <v>#N/A</v>
      </c>
      <c r="BN393" t="e">
        <f>IF(VLOOKUP($AU393,'FE Source'!$A:$AK,31,FALSE)="No Specified Index","-",IF(VLOOKUP($AU393,'FE Source'!$A:$AK,31,FALSE)=0,"-",VLOOKUP($AU393,'FE Source'!$A:$AK,31,FALSE)))</f>
        <v>#N/A</v>
      </c>
      <c r="BO393" s="217" t="e">
        <f>IF(VLOOKUP($AU393,'FE Source'!$A:$AK,32,FALSE)=0,"-",VLOOKUP($AU393,'FE Source'!$A:$AK,32,FALSE))</f>
        <v>#N/A</v>
      </c>
      <c r="BP393" s="18" t="e">
        <f>IF(VLOOKUP($AU393,'FE Source'!$AZ:$BC,2,FALSE)=0,"-",VLOOKUP($AU393,'FE Source'!$AZ:$BC,2,FALSE))</f>
        <v>#N/A</v>
      </c>
      <c r="BQ393" s="18" t="e">
        <f>IF(VLOOKUP($AU393,'FE Source'!$AZ:$BC,3,FALSE)=0,"-",VLOOKUP($AU393,'FE Source'!$AZ:$BC,3,FALSE))</f>
        <v>#N/A</v>
      </c>
      <c r="BR393" s="18" t="e">
        <f>IF(VLOOKUP($AU393,'FE Source'!$AZ:$BC,4,FALSE)=0,"-",VLOOKUP($AU393,'FE Source'!$AZ:$BC,4,FALSE))</f>
        <v>#N/A</v>
      </c>
    </row>
    <row r="394" spans="1:70" ht="15">
      <c r="A394" s="324"/>
      <c r="B394" s="323" t="str">
        <f>INDEX('UT - Retail'!$A$7:$A$1409,MATCH(AU394,'UT - Retail'!$U$7:$U$1409,0),1)</f>
        <v>Eastspring Investments</v>
      </c>
      <c r="C394" s="725" t="str">
        <f>INDEX('UT - Retail'!$B$7:$B$1409,MATCH(AU394,'UT - Retail'!$U$7:$U$1409,0),1)</f>
        <v>Eastspring Investments - Philippines Equity AS SGD</v>
      </c>
      <c r="D394" s="705"/>
      <c r="E394" s="147" t="str">
        <f>VLOOKUP(C394,'UT - Retail'!$B:$K,8,FALSE)</f>
        <v>Equities</v>
      </c>
      <c r="F394" s="82" t="str">
        <f>VLOOKUP(C394,'UT - Retail'!$B:$K,9,FALSE)</f>
        <v>Philippines</v>
      </c>
      <c r="G394" s="82" t="str">
        <f>VLOOKUP(C394,'UT - Retail'!$B:$K,10,FALSE)</f>
        <v>General</v>
      </c>
      <c r="H394" s="82" t="str">
        <f>VLOOKUP(C394,'UT - Retail'!$B:$N,13,FALSE)</f>
        <v>No</v>
      </c>
      <c r="I394" s="82" t="str">
        <f>VLOOKUP(C394,'UT - Retail'!$B:$Q,14,FALSE)</f>
        <v>No</v>
      </c>
      <c r="J394" s="82" t="str">
        <f>VLOOKUP(C394,'UT - Retail'!$B:$Q,11,FALSE)</f>
        <v>No</v>
      </c>
      <c r="K394" s="130" t="str">
        <f>VLOOKUP(C394,'UT - Retail'!$B:$P,15,FALSE)</f>
        <v>Yes</v>
      </c>
      <c r="L394" s="82" t="str">
        <f>VLOOKUP(C394,'UT - Retail'!$B:$Q,16,FALSE)</f>
        <v>Both</v>
      </c>
      <c r="M394" s="82" t="str">
        <f>VLOOKUP(C394,'UT - Retail'!$B:$K,6,FALSE)</f>
        <v>SGD</v>
      </c>
      <c r="N394" s="82" t="str">
        <f>IFERROR(IF(MATCH(C394,'Portfolio Construction'!$AL:$AL,0),"Yes","No"),"No")</f>
        <v>No</v>
      </c>
      <c r="O394" s="82" t="str">
        <f>IFERROR(IF(MATCH(C394,'Portfolio Construction'!$AN:$AN,0),"Yes","No"),"No")</f>
        <v>No</v>
      </c>
      <c r="P394" s="82" t="str">
        <f>IFERROR(IF(MATCH(C394,'Portfolio Construction'!$AP:$AP,0),"Yes","No"),"No")</f>
        <v>No</v>
      </c>
      <c r="Q394" s="82" t="str">
        <f>IFERROR(IF(MATCH(C394,'Portfolio Construction'!$AR:$AR,0),"Yes","No"),"No")</f>
        <v>No</v>
      </c>
      <c r="R394" s="82" t="str">
        <f>IFERROR(IF(MATCH(C394,'Portfolio Construction'!$AT:$AT,0),"Yes","No"),"No")</f>
        <v>No</v>
      </c>
      <c r="S394" s="82" t="str">
        <f>IFERROR(IF(MATCH(C394,'Portfolio Construction'!$AV:$AV,0),"Yes","No"),"No")</f>
        <v>No</v>
      </c>
      <c r="T394" s="82" t="str">
        <f>IFERROR(IF(MATCH(C394,'Portfolio Construction'!$AX:$AX,0),"Yes","No"),"No")</f>
        <v>No</v>
      </c>
      <c r="U394" s="82" t="str">
        <f>IFERROR(IF(MATCH(C394,'Portfolio Construction'!$AZ:$AZ,0),"Yes","No"),"No")</f>
        <v>No</v>
      </c>
      <c r="V394" s="82" t="str">
        <f>IFERROR(IF(MATCH(C394,'Portfolio Construction'!$BB:$BB,0),"Yes","No"),"No")</f>
        <v>No</v>
      </c>
      <c r="W394" s="619">
        <f>IF(VLOOKUP($AU394,'FE Source'!$A:$W,3,FALSE)=0,"-",VLOOKUP($AU394,'FE Source'!$A:$W,3,FALSE))</f>
        <v>-0.44</v>
      </c>
      <c r="X394" s="618">
        <f>IF(VLOOKUP($AU394,'FE Source'!$A:$W,4,FALSE)=0,"-",VLOOKUP($AU394,'FE Source'!$A:$W,4,FALSE))</f>
        <v>4.53</v>
      </c>
      <c r="Y394" s="618">
        <f>IF(VLOOKUP($AU394,'FE Source'!$A:$W,5,FALSE)=0,"-",VLOOKUP($AU394,'FE Source'!$A:$W,5,FALSE))</f>
        <v>-6.55</v>
      </c>
      <c r="Z394" s="618">
        <f>IF(VLOOKUP($AU394,'FE Source'!$A:$W,6,FALSE)=0,"-",VLOOKUP($AU394,'FE Source'!$A:$W,6,FALSE))</f>
        <v>-3.07</v>
      </c>
      <c r="AA394" s="618">
        <f>IF(VLOOKUP($AU394,'FE Source'!$A:$W,7,FALSE)=0,"-",VLOOKUP($AU394,'FE Source'!$A:$W,7,FALSE))</f>
        <v>-4.74</v>
      </c>
      <c r="AB394" s="618">
        <f>IF(VLOOKUP($AU394,'FE Source'!$A:$W,8,FALSE)=0,"-",VLOOKUP($AU394,'FE Source'!$A:$W,8,FALSE))</f>
        <v>-0.25</v>
      </c>
      <c r="AC394" s="623">
        <f>IF(VLOOKUP($AU394,'FE Source'!$A:$W,9,FALSE)=0,"-",VLOOKUP($AU394,'FE Source'!$A:$W,9,FALSE))</f>
        <v>-4.68</v>
      </c>
      <c r="AD394" s="147">
        <f>IF(VLOOKUP($AU394,'FE Source'!$A:$W,10,FALSE)=0,"-",VLOOKUP($AU394,'FE Source'!$A:$W,10,FALSE))</f>
        <v>0.76</v>
      </c>
      <c r="AE394" s="82">
        <f>IF(VLOOKUP($AU394,'FE Source'!$A:$W,11,FALSE)=0,"-",VLOOKUP($AU394,'FE Source'!$A:$W,11,FALSE))</f>
        <v>17.84</v>
      </c>
      <c r="AF394" s="82">
        <f>IF(VLOOKUP($AU394,'FE Source'!$A:$W,12,FALSE)=0,"-",VLOOKUP($AU394,'FE Source'!$A:$W,12,FALSE))</f>
        <v>-0.01</v>
      </c>
      <c r="AG394" s="82">
        <f>IF(VLOOKUP($AU394,'FE Source'!$A:$W,14,FALSE)=0,"-",VLOOKUP($AU394,'FE Source'!$A:$W,14,FALSE))</f>
        <v>-22.08</v>
      </c>
      <c r="AH394" s="82">
        <f>IF(VLOOKUP($AU394,'FE Source'!$A:$DJ,33,FALSE)=0,"-",VLOOKUP($AU394,'FE Source'!$A:$DJ,33,FALSE))</f>
        <v>68.55</v>
      </c>
      <c r="AI394" s="82">
        <f>IF(VLOOKUP($AU394,'FE Source'!$A:$Y,20,FALSE)=0,"-",VLOOKUP($AU394,'FE Source'!$A:$Y,20,FALSE))</f>
        <v>60.02</v>
      </c>
      <c r="AJ394" s="82">
        <f>IF(VLOOKUP($AU394,'FE Source'!$A:$DJ,34,FALSE)=0,"-",VLOOKUP($AU394,'FE Source'!$A:$DJ,34,FALSE))</f>
        <v>55.04</v>
      </c>
      <c r="AK394" s="82">
        <f>IF(VLOOKUP($AU394,'FE Source'!$A:$DJ,35,FALSE)=0,"-",VLOOKUP($AU394,'FE Source'!$A:$DJ,35,FALSE))</f>
        <v>122.67</v>
      </c>
      <c r="AL394" s="76">
        <f>IF(VLOOKUP($AU394,'FE Source'!$A:$Y,19,FALSE)=0,"-",VLOOKUP($AU394,'FE Source'!$A:$Y,19,FALSE))</f>
        <v>84.29</v>
      </c>
      <c r="AM394" s="147">
        <f>IF(VLOOKUP($AU394,'FE Source'!$A:$DJ,36,FALSE)=0,"-",VLOOKUP($AU394,'FE Source'!$A:$DJ,36,FALSE))</f>
        <v>92.06</v>
      </c>
      <c r="AN394" s="605">
        <f>IF(VLOOKUP($AU394,'FE Source'!$A:$W,13,FALSE)=0,"-",VLOOKUP($AU394,'FE Source'!$A:$W,13,FALSE))</f>
        <v>25.6</v>
      </c>
      <c r="AO394" s="147" t="str">
        <f>IF(J394="no","-",IF(VLOOKUP($AU394,'FE Source'!$A:$W,15,FALSE)=0,"-",VLOOKUP($AU394,'FE Source'!$A:$W,15,FALSE)))</f>
        <v>-</v>
      </c>
      <c r="AP394" s="76" t="str">
        <f>IF(AO394="-","-",IF(VLOOKUP($AU394,'FE Source'!$A:$Z,21,FALSE)=0,"-",IF(VLOOKUP($AU394,'FE Source'!$A:$Z,21,FALSE)=2,"Semi-Annual",IF(VLOOKUP($AU394,'FE Source'!$A:$Z,21,FALSE)=4,"Quarterly",IF(VLOOKUP($AU394,'FE Source'!$A:$Z,21,FALSE)=12,"Monthly","Annual")))))</f>
        <v>-</v>
      </c>
      <c r="AQ394" s="163">
        <f t="array" ref="AQ394">IF(VLOOKUP($AU394,'FE Source'!$A:$W,16,FALSE)=0,"-",VLOOKUP($AU394,'FE Source'!$A:$W,16,FALSE))</f>
        <v>2.2000000000000002</v>
      </c>
      <c r="AR394" s="163" t="str">
        <f>IF(VLOOKUP($AU394,'FE Source'!$A:$W,17,FALSE)=0,"-",VLOOKUP($AU394,'FE Source'!$A:$W,17,FALSE))</f>
        <v>-</v>
      </c>
      <c r="AS394" s="166">
        <f>IF(VLOOKUP($AU394,'FE Source'!$AN:$AS,4,FALSE)="",VLOOKUP($AU394,'FE Source'!$AN:$AS,3,FALSE),VLOOKUP($AU394,'FE Source'!$AN:$AS,4,FALSE))</f>
        <v>8.35</v>
      </c>
      <c r="AT394" s="181">
        <f>IF(VLOOKUP($AU394,'FE Source'!$AN:$AS,5,FALSE)=0,"-",VLOOKUP($AU394,'FE Source'!$AN:$AS,5,FALSE))</f>
        <v>45783</v>
      </c>
      <c r="AU394" s="178" t="s">
        <v>1474</v>
      </c>
      <c r="AV394" s="509"/>
      <c r="AW394" s="509"/>
      <c r="BE394" s="215">
        <f>IF(VLOOKUP($AU394,'FE Source'!$A:$AK,22,FALSE)=0,"-",VLOOKUP($AU394,'FE Source'!$A:$AK,22,FALSE))</f>
        <v>-4.38</v>
      </c>
      <c r="BF394" s="215">
        <f>IF(VLOOKUP($AU394,'FE Source'!$A:$AK,23,FALSE)=0,"-",VLOOKUP($AU394,'FE Source'!$A:$AK,23,FALSE))</f>
        <v>-5.21</v>
      </c>
      <c r="BG394" s="215">
        <f>IF(VLOOKUP($AU394,'FE Source'!$A:$AK,24,FALSE)=0,"-",VLOOKUP($AU394,'FE Source'!$A:$AK,24,FALSE))</f>
        <v>13.21</v>
      </c>
      <c r="BH394" s="215">
        <f>IF(VLOOKUP($AU394,'FE Source'!$A:$AK,25,FALSE)=0,"-",VLOOKUP($AU394,'FE Source'!$A:$AK,25,FALSE))</f>
        <v>-16.53</v>
      </c>
      <c r="BI394" s="215">
        <f>IF(VLOOKUP($AU394,'FE Source'!$A:$AK,26,FALSE)=0,"-",VLOOKUP($AU394,'FE Source'!$A:$AK,26,FALSE))</f>
        <v>6.39</v>
      </c>
      <c r="BJ394" s="215">
        <f>IF(VLOOKUP($AU394,'FE Source'!$A:$AK,27,FALSE)=0,"-",VLOOKUP($AU394,'FE Source'!$A:$AK,27,FALSE))</f>
        <v>-4.87</v>
      </c>
      <c r="BK394" s="215">
        <f>IF(VLOOKUP($AU394,'FE Source'!$A:$AK,28,FALSE)=0,"-",VLOOKUP($AU394,'FE Source'!$A:$AK,28,FALSE))</f>
        <v>-4.83</v>
      </c>
      <c r="BL394" s="215">
        <f>IF(VLOOKUP($AU394,'FE Source'!$A:$AK,29,FALSE)=0,"-",VLOOKUP($AU394,'FE Source'!$A:$AK,29,FALSE))</f>
        <v>-16.37</v>
      </c>
      <c r="BM394" s="215">
        <f>IF(VLOOKUP($AU394,'FE Source'!$A:$AK,30,FALSE)=0,"-",VLOOKUP($AU394,'FE Source'!$A:$AK,30,FALSE))</f>
        <v>-1.73</v>
      </c>
      <c r="BN394" t="str">
        <f>IF(VLOOKUP($AU394,'FE Source'!$A:$AK,31,FALSE)="No Specified Index","-",IF(VLOOKUP($AU394,'FE Source'!$A:$AK,31,FALSE)=0,"-",VLOOKUP($AU394,'FE Source'!$A:$AK,31,FALSE)))</f>
        <v>PSEi Index</v>
      </c>
      <c r="BO394" s="217">
        <f>IF(VLOOKUP($AU394,'FE Source'!$A:$AK,32,FALSE)=0,"-",VLOOKUP($AU394,'FE Source'!$A:$AK,32,FALSE))</f>
        <v>41526</v>
      </c>
      <c r="BP394" s="18" t="str">
        <f>IF(VLOOKUP($AU394,'FE Source'!$AZ:$BC,2,FALSE)=0,"-",VLOOKUP($AU394,'FE Source'!$AZ:$BC,2,FALSE))</f>
        <v>-</v>
      </c>
      <c r="BQ394" s="18" t="str">
        <f>IF(VLOOKUP($AU394,'FE Source'!$AZ:$BC,3,FALSE)=0,"-",VLOOKUP($AU394,'FE Source'!$AZ:$BC,3,FALSE))</f>
        <v>-</v>
      </c>
      <c r="BR394" s="18" t="str">
        <f>IF(VLOOKUP($AU394,'FE Source'!$AZ:$BC,4,FALSE)=0,"-",VLOOKUP($AU394,'FE Source'!$AZ:$BC,4,FALSE))</f>
        <v>-</v>
      </c>
    </row>
    <row r="395" spans="1:70" ht="15">
      <c r="A395" s="324"/>
      <c r="B395" s="323" t="str">
        <f>INDEX('UT - Retail'!$A$7:$A$1409,MATCH(AU395,'UT - Retail'!$U$7:$U$1409,0),1)</f>
        <v>Eastspring Investments</v>
      </c>
      <c r="C395" s="759" t="str">
        <f>INDEX('UT - Retail'!$B$7:$B$1409,MATCH(AU395,'UT - Retail'!$U$7:$U$1409,0),1)</f>
        <v>Eastspring Investments - US High Investment Grade Bond A USD</v>
      </c>
      <c r="D395" s="766"/>
      <c r="E395" s="151" t="str">
        <f>VLOOKUP(C395,'UT - Retail'!$B:$K,8,FALSE)</f>
        <v>Fixed Income</v>
      </c>
      <c r="F395" s="151" t="str">
        <f>VLOOKUP(C395,'UT - Retail'!$B:$K,9,FALSE)</f>
        <v>US</v>
      </c>
      <c r="G395" s="151" t="str">
        <f>VLOOKUP(C395,'UT - Retail'!$B:$K,10,FALSE)</f>
        <v>General</v>
      </c>
      <c r="H395" s="82" t="str">
        <f>VLOOKUP(C395,'UT - Retail'!$B:$N,13,FALSE)</f>
        <v>No</v>
      </c>
      <c r="I395" s="82" t="str">
        <f>VLOOKUP(C395,'UT - Retail'!$B:$Q,14,FALSE)</f>
        <v>No</v>
      </c>
      <c r="J395" s="151" t="str">
        <f>VLOOKUP(C395,'UT - Retail'!$B:$Q,11,FALSE)</f>
        <v>No</v>
      </c>
      <c r="K395" s="130" t="str">
        <f>VLOOKUP(C395,'UT - Retail'!$B:$P,15,FALSE)</f>
        <v>No</v>
      </c>
      <c r="L395" s="82" t="str">
        <f>VLOOKUP(C395,'UT - Retail'!$B:$Q,16,FALSE)</f>
        <v>iFast</v>
      </c>
      <c r="M395" s="151" t="str">
        <f>VLOOKUP(C395,'UT - Retail'!$B:$K,6,FALSE)</f>
        <v>USD</v>
      </c>
      <c r="N395" s="151" t="str">
        <f>IFERROR(IF(MATCH(C395,'Portfolio Construction'!$AL:$AL,0),"Yes","No"),"No")</f>
        <v>No</v>
      </c>
      <c r="O395" s="151" t="str">
        <f>IFERROR(IF(MATCH(C395,'Portfolio Construction'!$AN:$AN,0),"Yes","No"),"No")</f>
        <v>No</v>
      </c>
      <c r="P395" s="151" t="str">
        <f>IFERROR(IF(MATCH(C395,'Portfolio Construction'!$AP:$AP,0),"Yes","No"),"No")</f>
        <v>No</v>
      </c>
      <c r="Q395" s="151" t="str">
        <f>IFERROR(IF(MATCH(C395,'Portfolio Construction'!$AR:$AR,0),"Yes","No"),"No")</f>
        <v>No</v>
      </c>
      <c r="R395" s="151" t="str">
        <f>IFERROR(IF(MATCH(C395,'Portfolio Construction'!$AT:$AT,0),"Yes","No"),"No")</f>
        <v>No</v>
      </c>
      <c r="S395" s="151" t="str">
        <f>IFERROR(IF(MATCH(C395,'Portfolio Construction'!$AV:$AV,0),"Yes","No"),"No")</f>
        <v>No</v>
      </c>
      <c r="T395" s="151" t="str">
        <f>IFERROR(IF(MATCH(C395,'Portfolio Construction'!$AX:$AX,0),"Yes","No"),"No")</f>
        <v>No</v>
      </c>
      <c r="U395" s="151" t="str">
        <f>IFERROR(IF(MATCH(C395,'Portfolio Construction'!$AZ:$AZ,0),"Yes","No"),"No")</f>
        <v>No</v>
      </c>
      <c r="V395" s="151" t="str">
        <f>IFERROR(IF(MATCH(C395,'Portfolio Construction'!$BB:$BB,0),"Yes","No"),"No")</f>
        <v>No</v>
      </c>
      <c r="W395" s="619" t="e">
        <f>IF(VLOOKUP($AU395,'FE Source'!$A:$W,3,FALSE)=0,"-",VLOOKUP($AU395,'FE Source'!$A:$W,3,FALSE))</f>
        <v>#N/A</v>
      </c>
      <c r="X395" s="618" t="e">
        <f>IF(VLOOKUP($AU395,'FE Source'!$A:$W,4,FALSE)=0,"-",VLOOKUP($AU395,'FE Source'!$A:$W,4,FALSE))</f>
        <v>#N/A</v>
      </c>
      <c r="Y395" s="618" t="e">
        <f>IF(VLOOKUP($AU395,'FE Source'!$A:$W,5,FALSE)=0,"-",VLOOKUP($AU395,'FE Source'!$A:$W,5,FALSE))</f>
        <v>#N/A</v>
      </c>
      <c r="Z395" s="618" t="e">
        <f>IF(VLOOKUP($AU395,'FE Source'!$A:$W,6,FALSE)=0,"-",VLOOKUP($AU395,'FE Source'!$A:$W,6,FALSE))</f>
        <v>#N/A</v>
      </c>
      <c r="AA395" s="618" t="e">
        <f>IF(VLOOKUP($AU395,'FE Source'!$A:$W,7,FALSE)=0,"-",VLOOKUP($AU395,'FE Source'!$A:$W,7,FALSE))</f>
        <v>#N/A</v>
      </c>
      <c r="AB395" s="618" t="e">
        <f>IF(VLOOKUP($AU395,'FE Source'!$A:$W,8,FALSE)=0,"-",VLOOKUP($AU395,'FE Source'!$A:$W,8,FALSE))</f>
        <v>#N/A</v>
      </c>
      <c r="AC395" s="623" t="e">
        <f>IF(VLOOKUP($AU395,'FE Source'!$A:$W,9,FALSE)=0,"-",VLOOKUP($AU395,'FE Source'!$A:$W,9,FALSE))</f>
        <v>#N/A</v>
      </c>
      <c r="AD395" s="151" t="e">
        <f>IF(VLOOKUP($AU395,'FE Source'!$A:$W,10,FALSE)=0,"-",VLOOKUP($AU395,'FE Source'!$A:$W,10,FALSE))</f>
        <v>#N/A</v>
      </c>
      <c r="AE395" s="673" t="e">
        <f>IF(VLOOKUP($AU395,'FE Source'!$A:$W,11,FALSE)=0,"-",VLOOKUP($AU395,'FE Source'!$A:$W,11,FALSE))</f>
        <v>#N/A</v>
      </c>
      <c r="AF395" s="673" t="e">
        <f>IF(VLOOKUP($AU395,'FE Source'!$A:$W,12,FALSE)=0,"-",VLOOKUP($AU395,'FE Source'!$A:$W,12,FALSE))</f>
        <v>#N/A</v>
      </c>
      <c r="AG395" s="673" t="e">
        <f>IF(VLOOKUP($AU395,'FE Source'!$A:$W,14,FALSE)=0,"-",VLOOKUP($AU395,'FE Source'!$A:$W,14,FALSE))</f>
        <v>#N/A</v>
      </c>
      <c r="AH395" s="673" t="e">
        <f>IF(VLOOKUP($AU395,'FE Source'!$A:$DJ,33,FALSE)=0,"-",VLOOKUP($AU395,'FE Source'!$A:$DJ,33,FALSE))</f>
        <v>#N/A</v>
      </c>
      <c r="AI395" s="673" t="e">
        <f>IF(VLOOKUP($AU395,'FE Source'!$A:$Y,20,FALSE)=0,"-",VLOOKUP($AU395,'FE Source'!$A:$Y,20,FALSE))</f>
        <v>#N/A</v>
      </c>
      <c r="AJ395" s="673" t="e">
        <f>IF(VLOOKUP($AU395,'FE Source'!$A:$DJ,34,FALSE)=0,"-",VLOOKUP($AU395,'FE Source'!$A:$DJ,34,FALSE))</f>
        <v>#N/A</v>
      </c>
      <c r="AK395" s="673" t="e">
        <f>IF(VLOOKUP($AU395,'FE Source'!$A:$DJ,35,FALSE)=0,"-",VLOOKUP($AU395,'FE Source'!$A:$DJ,35,FALSE))</f>
        <v>#N/A</v>
      </c>
      <c r="AL395" s="770" t="e">
        <f>IF(VLOOKUP($AU395,'FE Source'!$A:$Y,19,FALSE)=0,"-",VLOOKUP($AU395,'FE Source'!$A:$Y,19,FALSE))</f>
        <v>#N/A</v>
      </c>
      <c r="AM395" s="172" t="e">
        <f>IF(VLOOKUP($AU395,'FE Source'!$A:$DJ,36,FALSE)=0,"-",VLOOKUP($AU395,'FE Source'!$A:$DJ,36,FALSE))</f>
        <v>#N/A</v>
      </c>
      <c r="AN395" s="807" t="e">
        <f>IF(VLOOKUP($AU395,'FE Source'!$A:$W,13,FALSE)=0,"-",VLOOKUP($AU395,'FE Source'!$A:$W,13,FALSE))</f>
        <v>#N/A</v>
      </c>
      <c r="AO395" s="151" t="str">
        <f>IF(J395="no","-",IF(VLOOKUP($AU395,'FE Source'!$A:$W,15,FALSE)=0,"-",VLOOKUP($AU395,'FE Source'!$A:$W,15,FALSE)))</f>
        <v>-</v>
      </c>
      <c r="AP395" s="770" t="str">
        <f>IF(AO395="-","-",IF(VLOOKUP($AU395,'FE Source'!$A:$Z,21,FALSE)=0,"-",IF(VLOOKUP($AU395,'FE Source'!$A:$Z,21,FALSE)=2,"Semi-Annual",IF(VLOOKUP($AU395,'FE Source'!$A:$Z,21,FALSE)=4,"Quarterly",IF(VLOOKUP($AU395,'FE Source'!$A:$Z,21,FALSE)=12,"Monthly","Annual")))))</f>
        <v>-</v>
      </c>
      <c r="AQ395" s="753" t="e">
        <f t="array" ref="AQ395">IF(VLOOKUP($AU395,'FE Source'!$A:$W,16,FALSE)=0,"-",VLOOKUP($AU395,'FE Source'!$A:$W,16,FALSE))</f>
        <v>#N/A</v>
      </c>
      <c r="AR395" s="753" t="e">
        <f>IF(VLOOKUP($AU395,'FE Source'!$A:$W,17,FALSE)=0,"-",VLOOKUP($AU395,'FE Source'!$A:$W,17,FALSE))</f>
        <v>#N/A</v>
      </c>
      <c r="AS395" s="683" t="e">
        <f>IF(VLOOKUP($AU395,'FE Source'!$AN:$AS,4,FALSE)="",VLOOKUP($AU395,'FE Source'!$AN:$AS,3,FALSE),VLOOKUP($AU395,'FE Source'!$AN:$AS,4,FALSE))</f>
        <v>#N/A</v>
      </c>
      <c r="AT395" s="723" t="e">
        <f>IF(VLOOKUP($AU395,'FE Source'!$AN:$AS,5,FALSE)=0,"-",VLOOKUP($AU395,'FE Source'!$AN:$AS,5,FALSE))</f>
        <v>#N/A</v>
      </c>
      <c r="AU395" s="753" t="s">
        <v>3517</v>
      </c>
      <c r="AV395" s="509"/>
      <c r="AW395" s="509"/>
      <c r="BE395" s="215" t="e">
        <f>IF(VLOOKUP($AU395,'FE Source'!$A:$AK,22,FALSE)=0,"-",VLOOKUP($AU395,'FE Source'!$A:$AK,22,FALSE))</f>
        <v>#N/A</v>
      </c>
      <c r="BF395" s="215" t="e">
        <f>IF(VLOOKUP($AU395,'FE Source'!$A:$AK,23,FALSE)=0,"-",VLOOKUP($AU395,'FE Source'!$A:$AK,23,FALSE))</f>
        <v>#N/A</v>
      </c>
      <c r="BG395" s="215" t="e">
        <f>IF(VLOOKUP($AU395,'FE Source'!$A:$AK,24,FALSE)=0,"-",VLOOKUP($AU395,'FE Source'!$A:$AK,24,FALSE))</f>
        <v>#N/A</v>
      </c>
      <c r="BH395" s="215" t="e">
        <f>IF(VLOOKUP($AU395,'FE Source'!$A:$AK,25,FALSE)=0,"-",VLOOKUP($AU395,'FE Source'!$A:$AK,25,FALSE))</f>
        <v>#N/A</v>
      </c>
      <c r="BI395" s="215" t="e">
        <f>IF(VLOOKUP($AU395,'FE Source'!$A:$AK,26,FALSE)=0,"-",VLOOKUP($AU395,'FE Source'!$A:$AK,26,FALSE))</f>
        <v>#N/A</v>
      </c>
      <c r="BJ395" s="215" t="e">
        <f>IF(VLOOKUP($AU395,'FE Source'!$A:$AK,27,FALSE)=0,"-",VLOOKUP($AU395,'FE Source'!$A:$AK,27,FALSE))</f>
        <v>#N/A</v>
      </c>
      <c r="BK395" s="215" t="e">
        <f>IF(VLOOKUP($AU395,'FE Source'!$A:$AK,28,FALSE)=0,"-",VLOOKUP($AU395,'FE Source'!$A:$AK,28,FALSE))</f>
        <v>#N/A</v>
      </c>
      <c r="BL395" s="215" t="e">
        <f>IF(VLOOKUP($AU395,'FE Source'!$A:$AK,29,FALSE)=0,"-",VLOOKUP($AU395,'FE Source'!$A:$AK,29,FALSE))</f>
        <v>#N/A</v>
      </c>
      <c r="BM395" s="215" t="e">
        <f>IF(VLOOKUP($AU395,'FE Source'!$A:$AK,30,FALSE)=0,"-",VLOOKUP($AU395,'FE Source'!$A:$AK,30,FALSE))</f>
        <v>#N/A</v>
      </c>
      <c r="BN395" t="e">
        <f>IF(VLOOKUP($AU395,'FE Source'!$A:$AK,31,FALSE)="No Specified Index","-",IF(VLOOKUP($AU395,'FE Source'!$A:$AK,31,FALSE)=0,"-",VLOOKUP($AU395,'FE Source'!$A:$AK,31,FALSE)))</f>
        <v>#N/A</v>
      </c>
      <c r="BO395" s="217" t="e">
        <f>IF(VLOOKUP($AU395,'FE Source'!$A:$AK,32,FALSE)=0,"-",VLOOKUP($AU395,'FE Source'!$A:$AK,32,FALSE))</f>
        <v>#N/A</v>
      </c>
      <c r="BP395" s="18" t="e">
        <f>IF(VLOOKUP($AU395,'FE Source'!$AZ:$BC,2,FALSE)=0,"-",VLOOKUP($AU395,'FE Source'!$AZ:$BC,2,FALSE))</f>
        <v>#N/A</v>
      </c>
      <c r="BQ395" s="18" t="e">
        <f>IF(VLOOKUP($AU395,'FE Source'!$AZ:$BC,3,FALSE)=0,"-",VLOOKUP($AU395,'FE Source'!$AZ:$BC,3,FALSE))</f>
        <v>#N/A</v>
      </c>
      <c r="BR395" s="18" t="e">
        <f>IF(VLOOKUP($AU395,'FE Source'!$AZ:$BC,4,FALSE)=0,"-",VLOOKUP($AU395,'FE Source'!$AZ:$BC,4,FALSE))</f>
        <v>#N/A</v>
      </c>
    </row>
    <row r="396" spans="1:70" ht="15">
      <c r="A396" s="324"/>
      <c r="B396" s="323" t="str">
        <f>INDEX('UT - Retail'!$A$7:$A$1409,MATCH(AU396,'UT - Retail'!$U$7:$U$1409,0),1)</f>
        <v>Eastspring Investments</v>
      </c>
      <c r="C396" s="710" t="str">
        <f>INDEX('UT - Retail'!$B$7:$B$1409,MATCH(AU396,'UT - Retail'!$U$7:$U$1409,0),1)</f>
        <v>Eastspring Investments - US High Investment Grade Bond AS SGD</v>
      </c>
      <c r="D396" s="711"/>
      <c r="E396" s="151" t="str">
        <f>VLOOKUP(C396,'UT - Retail'!$B:$K,8,FALSE)</f>
        <v>Fixed Income</v>
      </c>
      <c r="F396" s="151" t="str">
        <f>VLOOKUP(C396,'UT - Retail'!$B:$K,9,FALSE)</f>
        <v>US</v>
      </c>
      <c r="G396" s="151" t="str">
        <f>VLOOKUP(C396,'UT - Retail'!$B:$K,10,FALSE)</f>
        <v>General</v>
      </c>
      <c r="H396" s="82" t="str">
        <f>VLOOKUP(C396,'UT - Retail'!$B:$N,13,FALSE)</f>
        <v>No</v>
      </c>
      <c r="I396" s="82" t="str">
        <f>VLOOKUP(C396,'UT - Retail'!$B:$Q,14,FALSE)</f>
        <v>No</v>
      </c>
      <c r="J396" s="151" t="str">
        <f>VLOOKUP(C396,'UT - Retail'!$B:$Q,11,FALSE)</f>
        <v>No</v>
      </c>
      <c r="K396" s="130" t="str">
        <f>VLOOKUP(C396,'UT - Retail'!$B:$P,15,FALSE)</f>
        <v>Yes</v>
      </c>
      <c r="L396" s="82" t="str">
        <f>VLOOKUP(C396,'UT - Retail'!$B:$Q,16,FALSE)</f>
        <v>Both</v>
      </c>
      <c r="M396" s="151" t="str">
        <f>VLOOKUP(C396,'UT - Retail'!$B:$K,6,FALSE)</f>
        <v>SGD</v>
      </c>
      <c r="N396" s="151" t="str">
        <f>IFERROR(IF(MATCH(C396,'Portfolio Construction'!$AL:$AL,0),"Yes","No"),"No")</f>
        <v>No</v>
      </c>
      <c r="O396" s="151" t="str">
        <f>IFERROR(IF(MATCH(C396,'Portfolio Construction'!$AN:$AN,0),"Yes","No"),"No")</f>
        <v>No</v>
      </c>
      <c r="P396" s="151" t="str">
        <f>IFERROR(IF(MATCH(C396,'Portfolio Construction'!$AP:$AP,0),"Yes","No"),"No")</f>
        <v>No</v>
      </c>
      <c r="Q396" s="151" t="str">
        <f>IFERROR(IF(MATCH(C396,'Portfolio Construction'!$AR:$AR,0),"Yes","No"),"No")</f>
        <v>No</v>
      </c>
      <c r="R396" s="151" t="str">
        <f>IFERROR(IF(MATCH(C396,'Portfolio Construction'!$AT:$AT,0),"Yes","No"),"No")</f>
        <v>No</v>
      </c>
      <c r="S396" s="151" t="str">
        <f>IFERROR(IF(MATCH(C396,'Portfolio Construction'!$AV:$AV,0),"Yes","No"),"No")</f>
        <v>No</v>
      </c>
      <c r="T396" s="151" t="str">
        <f>IFERROR(IF(MATCH(C396,'Portfolio Construction'!$AX:$AX,0),"Yes","No"),"No")</f>
        <v>No</v>
      </c>
      <c r="U396" s="151" t="str">
        <f>IFERROR(IF(MATCH(C396,'Portfolio Construction'!$AZ:$AZ,0),"Yes","No"),"No")</f>
        <v>No</v>
      </c>
      <c r="V396" s="151" t="str">
        <f>IFERROR(IF(MATCH(C396,'Portfolio Construction'!$BB:$BB,0),"Yes","No"),"No")</f>
        <v>No</v>
      </c>
      <c r="W396" s="619">
        <f>IF(VLOOKUP($AU396,'FE Source'!$A:$W,3,FALSE)=0,"-",VLOOKUP($AU396,'FE Source'!$A:$W,3,FALSE))</f>
        <v>-4.79</v>
      </c>
      <c r="X396" s="618">
        <f>IF(VLOOKUP($AU396,'FE Source'!$A:$W,4,FALSE)=0,"-",VLOOKUP($AU396,'FE Source'!$A:$W,4,FALSE))</f>
        <v>-5.99</v>
      </c>
      <c r="Y396" s="618">
        <f>IF(VLOOKUP($AU396,'FE Source'!$A:$W,5,FALSE)=0,"-",VLOOKUP($AU396,'FE Source'!$A:$W,5,FALSE))</f>
        <v>-2.5499999999999998</v>
      </c>
      <c r="Z396" s="618">
        <f>IF(VLOOKUP($AU396,'FE Source'!$A:$W,6,FALSE)=0,"-",VLOOKUP($AU396,'FE Source'!$A:$W,6,FALSE))</f>
        <v>-0.93</v>
      </c>
      <c r="AA396" s="618">
        <f>IF(VLOOKUP($AU396,'FE Source'!$A:$W,7,FALSE)=0,"-",VLOOKUP($AU396,'FE Source'!$A:$W,7,FALSE))</f>
        <v>-1.38</v>
      </c>
      <c r="AB396" s="618">
        <f>IF(VLOOKUP($AU396,'FE Source'!$A:$W,8,FALSE)=0,"-",VLOOKUP($AU396,'FE Source'!$A:$W,8,FALSE))</f>
        <v>-3.89</v>
      </c>
      <c r="AC396" s="623">
        <f>IF(VLOOKUP($AU396,'FE Source'!$A:$W,9,FALSE)=0,"-",VLOOKUP($AU396,'FE Source'!$A:$W,9,FALSE))</f>
        <v>0.36</v>
      </c>
      <c r="AD396" s="147">
        <f>IF(VLOOKUP($AU396,'FE Source'!$A:$W,10,FALSE)=0,"-",VLOOKUP($AU396,'FE Source'!$A:$W,10,FALSE))</f>
        <v>1.1499999999999999</v>
      </c>
      <c r="AE396" s="82">
        <f>IF(VLOOKUP($AU396,'FE Source'!$A:$W,11,FALSE)=0,"-",VLOOKUP($AU396,'FE Source'!$A:$W,11,FALSE))</f>
        <v>5.3</v>
      </c>
      <c r="AF396" s="82" t="str">
        <f>IF(VLOOKUP($AU396,'FE Source'!$A:$W,12,FALSE)=0,"-",VLOOKUP($AU396,'FE Source'!$A:$W,12,FALSE))</f>
        <v>-</v>
      </c>
      <c r="AG396" s="82">
        <f>IF(VLOOKUP($AU396,'FE Source'!$A:$W,14,FALSE)=0,"-",VLOOKUP($AU396,'FE Source'!$A:$W,14,FALSE))</f>
        <v>-9.81</v>
      </c>
      <c r="AH396" s="82">
        <f>IF(VLOOKUP($AU396,'FE Source'!$A:$DJ,33,FALSE)=0,"-",VLOOKUP($AU396,'FE Source'!$A:$DJ,33,FALSE))</f>
        <v>81.38</v>
      </c>
      <c r="AI396" s="82">
        <f>IF(VLOOKUP($AU396,'FE Source'!$A:$Y,20,FALSE)=0,"-",VLOOKUP($AU396,'FE Source'!$A:$Y,20,FALSE))</f>
        <v>102.34</v>
      </c>
      <c r="AJ396" s="82">
        <f>IF(VLOOKUP($AU396,'FE Source'!$A:$DJ,34,FALSE)=0,"-",VLOOKUP($AU396,'FE Source'!$A:$DJ,34,FALSE))</f>
        <v>91.09</v>
      </c>
      <c r="AK396" s="82">
        <f>IF(VLOOKUP($AU396,'FE Source'!$A:$DJ,35,FALSE)=0,"-",VLOOKUP($AU396,'FE Source'!$A:$DJ,35,FALSE))</f>
        <v>84.86</v>
      </c>
      <c r="AL396" s="130">
        <f>IF(VLOOKUP($AU396,'FE Source'!$A:$Y,19,FALSE)=0,"-",VLOOKUP($AU396,'FE Source'!$A:$Y,19,FALSE))</f>
        <v>126.41</v>
      </c>
      <c r="AM396" s="619">
        <f>IF(VLOOKUP($AU396,'FE Source'!$A:$DJ,36,FALSE)=0,"-",VLOOKUP($AU396,'FE Source'!$A:$DJ,36,FALSE))</f>
        <v>133.38999999999999</v>
      </c>
      <c r="AN396" s="533">
        <f>IF(VLOOKUP($AU396,'FE Source'!$A:$W,13,FALSE)=0,"-",VLOOKUP($AU396,'FE Source'!$A:$W,13,FALSE))</f>
        <v>248.9</v>
      </c>
      <c r="AO396" s="719" t="str">
        <f>IF(J396="no","-",IF(VLOOKUP($AU396,'FE Source'!$A:$W,15,FALSE)=0,"-",VLOOKUP($AU396,'FE Source'!$A:$W,15,FALSE)))</f>
        <v>-</v>
      </c>
      <c r="AP396" s="130" t="str">
        <f>IF(AO396="-","-",IF(VLOOKUP($AU396,'FE Source'!$A:$Z,21,FALSE)=0,"-",IF(VLOOKUP($AU396,'FE Source'!$A:$Z,21,FALSE)=2,"Semi-Annual",IF(VLOOKUP($AU396,'FE Source'!$A:$Z,21,FALSE)=4,"Quarterly",IF(VLOOKUP($AU396,'FE Source'!$A:$Z,21,FALSE)=12,"Monthly","Annual")))))</f>
        <v>-</v>
      </c>
      <c r="AQ396" s="166">
        <f t="array" ref="AQ396">IF(VLOOKUP($AU396,'FE Source'!$A:$W,16,FALSE)=0,"-",VLOOKUP($AU396,'FE Source'!$A:$W,16,FALSE))</f>
        <v>1.56</v>
      </c>
      <c r="AR396" s="170" t="str">
        <f>IF(VLOOKUP($AU396,'FE Source'!$A:$W,17,FALSE)=0,"-",VLOOKUP($AU396,'FE Source'!$A:$W,17,FALSE))</f>
        <v>Negative</v>
      </c>
      <c r="AS396" s="166">
        <f>IF(VLOOKUP($AU396,'FE Source'!$AN:$AS,4,FALSE)="",VLOOKUP($AU396,'FE Source'!$AN:$AS,3,FALSE),VLOOKUP($AU396,'FE Source'!$AN:$AS,4,FALSE))</f>
        <v>12.39</v>
      </c>
      <c r="AT396" s="751">
        <f>IF(VLOOKUP($AU396,'FE Source'!$AN:$AS,5,FALSE)=0,"-",VLOOKUP($AU396,'FE Source'!$AN:$AS,5,FALSE))</f>
        <v>45783</v>
      </c>
      <c r="AU396" s="163" t="s">
        <v>3519</v>
      </c>
      <c r="AV396" s="509"/>
      <c r="AW396" s="509"/>
      <c r="BE396" s="215">
        <f>IF(VLOOKUP($AU396,'FE Source'!$A:$AK,22,FALSE)=0,"-",VLOOKUP($AU396,'FE Source'!$A:$AK,22,FALSE))</f>
        <v>6.64</v>
      </c>
      <c r="BF396" s="215">
        <f>IF(VLOOKUP($AU396,'FE Source'!$A:$AK,23,FALSE)=0,"-",VLOOKUP($AU396,'FE Source'!$A:$AK,23,FALSE))</f>
        <v>4.18</v>
      </c>
      <c r="BG396" s="215">
        <f>IF(VLOOKUP($AU396,'FE Source'!$A:$AK,24,FALSE)=0,"-",VLOOKUP($AU396,'FE Source'!$A:$AK,24,FALSE))</f>
        <v>-3.93</v>
      </c>
      <c r="BH396" s="215">
        <f>IF(VLOOKUP($AU396,'FE Source'!$A:$AK,25,FALSE)=0,"-",VLOOKUP($AU396,'FE Source'!$A:$AK,25,FALSE))</f>
        <v>-0.39</v>
      </c>
      <c r="BI396" s="215">
        <f>IF(VLOOKUP($AU396,'FE Source'!$A:$AK,26,FALSE)=0,"-",VLOOKUP($AU396,'FE Source'!$A:$AK,26,FALSE))</f>
        <v>8.51</v>
      </c>
      <c r="BJ396" s="215">
        <f>IF(VLOOKUP($AU396,'FE Source'!$A:$AK,27,FALSE)=0,"-",VLOOKUP($AU396,'FE Source'!$A:$AK,27,FALSE))</f>
        <v>6.99</v>
      </c>
      <c r="BK396" s="215">
        <f>IF(VLOOKUP($AU396,'FE Source'!$A:$AK,28,FALSE)=0,"-",VLOOKUP($AU396,'FE Source'!$A:$AK,28,FALSE))</f>
        <v>-1.24</v>
      </c>
      <c r="BL396" s="215">
        <f>IF(VLOOKUP($AU396,'FE Source'!$A:$AK,29,FALSE)=0,"-",VLOOKUP($AU396,'FE Source'!$A:$AK,29,FALSE))</f>
        <v>-17.87</v>
      </c>
      <c r="BM396" s="215">
        <f>IF(VLOOKUP($AU396,'FE Source'!$A:$AK,30,FALSE)=0,"-",VLOOKUP($AU396,'FE Source'!$A:$AK,30,FALSE))</f>
        <v>4.7</v>
      </c>
      <c r="BN396" t="str">
        <f>IF(VLOOKUP($AU396,'FE Source'!$A:$AK,31,FALSE)="No Specified Index","-",IF(VLOOKUP($AU396,'FE Source'!$A:$AK,31,FALSE)=0,"-",VLOOKUP($AU396,'FE Source'!$A:$AK,31,FALSE)))</f>
        <v>ICE BOFAML U.S. CORPORATES, A2 RATED AND ABOVE I..</v>
      </c>
      <c r="BO396" s="217">
        <f>IF(VLOOKUP($AU396,'FE Source'!$A:$AK,32,FALSE)=0,"-",VLOOKUP($AU396,'FE Source'!$A:$AK,32,FALSE))</f>
        <v>40709</v>
      </c>
      <c r="BP396" s="18">
        <f>IF(VLOOKUP($AU396,'FE Source'!$AZ:$BC,2,FALSE)=0,"-",VLOOKUP($AU396,'FE Source'!$AZ:$BC,2,FALSE))</f>
        <v>-2.65</v>
      </c>
      <c r="BQ396" s="18">
        <f>IF(VLOOKUP($AU396,'FE Source'!$AZ:$BC,3,FALSE)=0,"-",VLOOKUP($AU396,'FE Source'!$AZ:$BC,3,FALSE))</f>
        <v>-7.0000000000000007E-2</v>
      </c>
      <c r="BR396" s="18" t="str">
        <f>IF(VLOOKUP($AU396,'FE Source'!$AZ:$BC,4,FALSE)=0,"-",VLOOKUP($AU396,'FE Source'!$AZ:$BC,4,FALSE))</f>
        <v>-</v>
      </c>
    </row>
    <row r="397" spans="1:70" ht="15">
      <c r="B397" s="323" t="str">
        <f>INDEX('UT - Retail'!$A$7:$A$1409,MATCH(AU397,'UT - Retail'!$U$7:$U$1409,0),1)</f>
        <v>Eastspring Investments</v>
      </c>
      <c r="C397" s="710" t="str">
        <f>INDEX('UT - Retail'!$B$7:$B$1409,MATCH(AU397,'UT - Retail'!$U$7:$U$1409,0),1)</f>
        <v>Eastspring Investments Unit Trusts - Dragon Peacock A SGD</v>
      </c>
      <c r="D397" s="711"/>
      <c r="E397" s="151" t="str">
        <f>VLOOKUP(C397,'UT - Retail'!$B:$K,8,FALSE)</f>
        <v>Equities</v>
      </c>
      <c r="F397" s="151" t="str">
        <f>VLOOKUP(C397,'UT - Retail'!$B:$K,9,FALSE)</f>
        <v>China &amp; India</v>
      </c>
      <c r="G397" s="151" t="str">
        <f>VLOOKUP(C397,'UT - Retail'!$B:$K,10,FALSE)</f>
        <v>General</v>
      </c>
      <c r="H397" s="82" t="str">
        <f>VLOOKUP(C397,'UT - Retail'!$B:$N,13,FALSE)</f>
        <v>No</v>
      </c>
      <c r="I397" s="82" t="str">
        <f>VLOOKUP(C397,'UT - Retail'!$B:$Q,14,FALSE)</f>
        <v>No</v>
      </c>
      <c r="J397" s="151" t="str">
        <f>VLOOKUP(C397,'UT - Retail'!$B:$Q,11,FALSE)</f>
        <v>No</v>
      </c>
      <c r="K397" s="130" t="str">
        <f>VLOOKUP(C397,'UT - Retail'!$B:$P,15,FALSE)</f>
        <v>Yes</v>
      </c>
      <c r="L397" s="82" t="str">
        <f>VLOOKUP(C397,'UT - Retail'!$B:$Q,16,FALSE)</f>
        <v>Both</v>
      </c>
      <c r="M397" s="151" t="str">
        <f>VLOOKUP(C397,'UT - Retail'!$B:$K,6,FALSE)</f>
        <v>SGD</v>
      </c>
      <c r="N397" s="151" t="str">
        <f>IFERROR(IF(MATCH(C397,'Portfolio Construction'!$AL:$AL,0),"Yes","No"),"No")</f>
        <v>No</v>
      </c>
      <c r="O397" s="151" t="str">
        <f>IFERROR(IF(MATCH(C397,'Portfolio Construction'!$AN:$AN,0),"Yes","No"),"No")</f>
        <v>No</v>
      </c>
      <c r="P397" s="151" t="str">
        <f>IFERROR(IF(MATCH(C397,'Portfolio Construction'!$AP:$AP,0),"Yes","No"),"No")</f>
        <v>No</v>
      </c>
      <c r="Q397" s="151" t="str">
        <f>IFERROR(IF(MATCH(C397,'Portfolio Construction'!$AR:$AR,0),"Yes","No"),"No")</f>
        <v>No</v>
      </c>
      <c r="R397" s="151" t="str">
        <f>IFERROR(IF(MATCH(C397,'Portfolio Construction'!$AT:$AT,0),"Yes","No"),"No")</f>
        <v>No</v>
      </c>
      <c r="S397" s="151" t="str">
        <f>IFERROR(IF(MATCH(C397,'Portfolio Construction'!$AV:$AV,0),"Yes","No"),"No")</f>
        <v>No</v>
      </c>
      <c r="T397" s="151" t="str">
        <f>IFERROR(IF(MATCH(C397,'Portfolio Construction'!$AX:$AX,0),"Yes","No"),"No")</f>
        <v>No</v>
      </c>
      <c r="U397" s="151" t="str">
        <f>IFERROR(IF(MATCH(C397,'Portfolio Construction'!$AZ:$AZ,0),"Yes","No"),"No")</f>
        <v>No</v>
      </c>
      <c r="V397" s="151" t="str">
        <f>IFERROR(IF(MATCH(C397,'Portfolio Construction'!$BB:$BB,0),"Yes","No"),"No")</f>
        <v>No</v>
      </c>
      <c r="W397" s="619">
        <f>IF(VLOOKUP($AU397,'FE Source'!$A:$W,3,FALSE)=0,"-",VLOOKUP($AU397,'FE Source'!$A:$W,3,FALSE))</f>
        <v>1.27</v>
      </c>
      <c r="X397" s="618">
        <f>IF(VLOOKUP($AU397,'FE Source'!$A:$W,4,FALSE)=0,"-",VLOOKUP($AU397,'FE Source'!$A:$W,4,FALSE))</f>
        <v>-1.43</v>
      </c>
      <c r="Y397" s="618">
        <f>IF(VLOOKUP($AU397,'FE Source'!$A:$W,5,FALSE)=0,"-",VLOOKUP($AU397,'FE Source'!$A:$W,5,FALSE))</f>
        <v>-1.01</v>
      </c>
      <c r="Z397" s="618">
        <f>IF(VLOOKUP($AU397,'FE Source'!$A:$W,6,FALSE)=0,"-",VLOOKUP($AU397,'FE Source'!$A:$W,6,FALSE))</f>
        <v>7.34</v>
      </c>
      <c r="AA397" s="618">
        <f>IF(VLOOKUP($AU397,'FE Source'!$A:$W,7,FALSE)=0,"-",VLOOKUP($AU397,'FE Source'!$A:$W,7,FALSE))</f>
        <v>4.76</v>
      </c>
      <c r="AB397" s="618">
        <f>IF(VLOOKUP($AU397,'FE Source'!$A:$W,8,FALSE)=0,"-",VLOOKUP($AU397,'FE Source'!$A:$W,8,FALSE))</f>
        <v>6.82</v>
      </c>
      <c r="AC397" s="623">
        <f>IF(VLOOKUP($AU397,'FE Source'!$A:$W,9,FALSE)=0,"-",VLOOKUP($AU397,'FE Source'!$A:$W,9,FALSE))</f>
        <v>4.8899999999999997</v>
      </c>
      <c r="AD397" s="147">
        <f>IF(VLOOKUP($AU397,'FE Source'!$A:$W,10,FALSE)=0,"-",VLOOKUP($AU397,'FE Source'!$A:$W,10,FALSE))</f>
        <v>1.29</v>
      </c>
      <c r="AE397" s="82">
        <f>IF(VLOOKUP($AU397,'FE Source'!$A:$W,11,FALSE)=0,"-",VLOOKUP($AU397,'FE Source'!$A:$W,11,FALSE))</f>
        <v>17.63</v>
      </c>
      <c r="AF397" s="82">
        <f>IF(VLOOKUP($AU397,'FE Source'!$A:$W,12,FALSE)=0,"-",VLOOKUP($AU397,'FE Source'!$A:$W,12,FALSE))</f>
        <v>0.01</v>
      </c>
      <c r="AG397" s="82">
        <f>IF(VLOOKUP($AU397,'FE Source'!$A:$W,14,FALSE)=0,"-",VLOOKUP($AU397,'FE Source'!$A:$W,14,FALSE))</f>
        <v>-19.07</v>
      </c>
      <c r="AH397" s="82">
        <f>IF(VLOOKUP($AU397,'FE Source'!$A:$DJ,33,FALSE)=0,"-",VLOOKUP($AU397,'FE Source'!$A:$DJ,33,FALSE))</f>
        <v>179.34</v>
      </c>
      <c r="AI397" s="82">
        <f>IF(VLOOKUP($AU397,'FE Source'!$A:$Y,20,FALSE)=0,"-",VLOOKUP($AU397,'FE Source'!$A:$Y,20,FALSE))</f>
        <v>158.76</v>
      </c>
      <c r="AJ397" s="82">
        <f>IF(VLOOKUP($AU397,'FE Source'!$A:$DJ,34,FALSE)=0,"-",VLOOKUP($AU397,'FE Source'!$A:$DJ,34,FALSE))</f>
        <v>142.16</v>
      </c>
      <c r="AK397" s="82">
        <f>IF(VLOOKUP($AU397,'FE Source'!$A:$DJ,35,FALSE)=0,"-",VLOOKUP($AU397,'FE Source'!$A:$DJ,35,FALSE))</f>
        <v>126.06</v>
      </c>
      <c r="AL397" s="76">
        <f>IF(VLOOKUP($AU397,'FE Source'!$A:$Y,19,FALSE)=0,"-",VLOOKUP($AU397,'FE Source'!$A:$Y,19,FALSE))</f>
        <v>113.69</v>
      </c>
      <c r="AM397" s="147">
        <f>IF(VLOOKUP($AU397,'FE Source'!$A:$DJ,36,FALSE)=0,"-",VLOOKUP($AU397,'FE Source'!$A:$DJ,36,FALSE))</f>
        <v>106.37</v>
      </c>
      <c r="AN397" s="605">
        <f>IF(VLOOKUP($AU397,'FE Source'!$A:$W,13,FALSE)=0,"-",VLOOKUP($AU397,'FE Source'!$A:$W,13,FALSE))</f>
        <v>1047.2</v>
      </c>
      <c r="AO397" s="147" t="str">
        <f>IF(J397="no","-",IF(VLOOKUP($AU397,'FE Source'!$A:$W,15,FALSE)=0,"-",VLOOKUP($AU397,'FE Source'!$A:$W,15,FALSE)))</f>
        <v>-</v>
      </c>
      <c r="AP397" s="76" t="str">
        <f>IF(AO397="-","-",IF(VLOOKUP($AU397,'FE Source'!$A:$Z,21,FALSE)=0,"-",IF(VLOOKUP($AU397,'FE Source'!$A:$Z,21,FALSE)=2,"Semi-Annual",IF(VLOOKUP($AU397,'FE Source'!$A:$Z,21,FALSE)=4,"Quarterly",IF(VLOOKUP($AU397,'FE Source'!$A:$Z,21,FALSE)=12,"Monthly","Annual")))))</f>
        <v>-</v>
      </c>
      <c r="AQ397" s="163" t="str">
        <f t="array" ref="AQ397">IF(VLOOKUP($AU397,'FE Source'!$A:$W,16,FALSE)=0,"-",VLOOKUP($AU397,'FE Source'!$A:$W,16,FALSE))</f>
        <v>-</v>
      </c>
      <c r="AR397" s="163" t="str">
        <f>IF(VLOOKUP($AU397,'FE Source'!$A:$W,17,FALSE)=0,"-",VLOOKUP($AU397,'FE Source'!$A:$W,17,FALSE))</f>
        <v>-</v>
      </c>
      <c r="AS397" s="163">
        <f>IF(VLOOKUP($AU397,'FE Source'!$AN:$AS,4,FALSE)="",VLOOKUP($AU397,'FE Source'!$AN:$AS,3,FALSE),VLOOKUP($AU397,'FE Source'!$AN:$AS,4,FALSE))</f>
        <v>4.6100000000000003</v>
      </c>
      <c r="AT397" s="751">
        <f>IF(VLOOKUP($AU397,'FE Source'!$AN:$AS,5,FALSE)=0,"-",VLOOKUP($AU397,'FE Source'!$AN:$AS,5,FALSE))</f>
        <v>45782</v>
      </c>
      <c r="AU397" s="163" t="s">
        <v>605</v>
      </c>
      <c r="AV397" s="509"/>
      <c r="AW397" s="509"/>
      <c r="BE397" s="215">
        <f>IF(VLOOKUP($AU406,'FE Source'!$A:$AK,22,FALSE)=0,"-",VLOOKUP($AU406,'FE Source'!$A:$AK,22,FALSE))</f>
        <v>7.83</v>
      </c>
      <c r="BF397" s="215">
        <f>IF(VLOOKUP($AU406,'FE Source'!$A:$AK,23,FALSE)=0,"-",VLOOKUP($AU406,'FE Source'!$A:$AK,23,FALSE))</f>
        <v>11.27</v>
      </c>
      <c r="BG397" s="215">
        <f>IF(VLOOKUP($AU406,'FE Source'!$A:$AK,24,FALSE)=0,"-",VLOOKUP($AU406,'FE Source'!$A:$AK,24,FALSE))</f>
        <v>1.24</v>
      </c>
      <c r="BH397" s="215">
        <f>IF(VLOOKUP($AU406,'FE Source'!$A:$AK,25,FALSE)=0,"-",VLOOKUP($AU406,'FE Source'!$A:$AK,25,FALSE))</f>
        <v>-5.0199999999999996</v>
      </c>
      <c r="BI397" s="215">
        <f>IF(VLOOKUP($AU406,'FE Source'!$A:$AK,26,FALSE)=0,"-",VLOOKUP($AU406,'FE Source'!$A:$AK,26,FALSE))</f>
        <v>9.3699999999999992</v>
      </c>
      <c r="BJ397" s="215">
        <f>IF(VLOOKUP($AU406,'FE Source'!$A:$AK,27,FALSE)=0,"-",VLOOKUP($AU406,'FE Source'!$A:$AK,27,FALSE))</f>
        <v>2.1800000000000002</v>
      </c>
      <c r="BK397" s="215">
        <f>IF(VLOOKUP($AU406,'FE Source'!$A:$AK,28,FALSE)=0,"-",VLOOKUP($AU406,'FE Source'!$A:$AK,28,FALSE))</f>
        <v>26.71</v>
      </c>
      <c r="BL397" s="215">
        <f>IF(VLOOKUP($AU406,'FE Source'!$A:$AK,29,FALSE)=0,"-",VLOOKUP($AU406,'FE Source'!$A:$AK,29,FALSE))</f>
        <v>-5.99</v>
      </c>
      <c r="BM397" s="215">
        <f>IF(VLOOKUP($AU406,'FE Source'!$A:$AK,30,FALSE)=0,"-",VLOOKUP($AU406,'FE Source'!$A:$AK,30,FALSE))</f>
        <v>9.66</v>
      </c>
      <c r="BN397" t="str">
        <f>IF(VLOOKUP($AU406,'FE Source'!$A:$AK,31,FALSE)="No Specified Index","-",IF(VLOOKUP($AU406,'FE Source'!$A:$AK,31,FALSE)=0,"-",VLOOKUP($AU406,'FE Source'!$A:$AK,31,FALSE)))</f>
        <v>S&amp;P 500</v>
      </c>
      <c r="BO397" s="217">
        <f>IF(VLOOKUP($AU406,'FE Source'!$A:$AK,32,FALSE)=0,"-",VLOOKUP($AU406,'FE Source'!$A:$AK,32,FALSE))</f>
        <v>33147</v>
      </c>
      <c r="BP397" s="18">
        <f>IF(VLOOKUP($AU397,'FE Source'!$AZ:$BC,2,FALSE)=0,"-",VLOOKUP($AU397,'FE Source'!$AZ:$BC,2,FALSE))</f>
        <v>-7.16</v>
      </c>
      <c r="BQ397" s="18">
        <f>IF(VLOOKUP($AU397,'FE Source'!$AZ:$BC,3,FALSE)=0,"-",VLOOKUP($AU397,'FE Source'!$AZ:$BC,3,FALSE))</f>
        <v>-11.22</v>
      </c>
      <c r="BR397" s="18">
        <f>IF(VLOOKUP($AU397,'FE Source'!$AZ:$BC,4,FALSE)=0,"-",VLOOKUP($AU397,'FE Source'!$AZ:$BC,4,FALSE))</f>
        <v>-9.74</v>
      </c>
    </row>
    <row r="398" spans="1:70" ht="15">
      <c r="B398" s="323" t="str">
        <f>INDEX('UT - Retail'!$A$7:$A$1409,MATCH(AU398,'UT - Retail'!$U$7:$U$1409,0),1)</f>
        <v>Eastspring Investments</v>
      </c>
      <c r="C398" s="710" t="str">
        <f>INDEX('UT - Retail'!$B$7:$B$1409,MATCH(AU398,'UT - Retail'!$U$7:$U$1409,0),1)</f>
        <v>Eastspring Investments Unit Trusts - Global Technology SGD</v>
      </c>
      <c r="D398" s="711"/>
      <c r="E398" s="151" t="str">
        <f>VLOOKUP(C398,'UT - Retail'!$B:$K,8,FALSE)</f>
        <v>Equities</v>
      </c>
      <c r="F398" s="151" t="str">
        <f>VLOOKUP(C398,'UT - Retail'!$B:$K,9,FALSE)</f>
        <v>Global</v>
      </c>
      <c r="G398" s="151" t="str">
        <f>VLOOKUP(C398,'UT - Retail'!$B:$K,10,FALSE)</f>
        <v>Technology</v>
      </c>
      <c r="H398" s="82" t="str">
        <f>VLOOKUP(C398,'UT - Retail'!$B:$N,13,FALSE)</f>
        <v>No</v>
      </c>
      <c r="I398" s="82" t="str">
        <f>VLOOKUP(C398,'UT - Retail'!$B:$Q,14,FALSE)</f>
        <v>No</v>
      </c>
      <c r="J398" s="151" t="str">
        <f>VLOOKUP(C398,'UT - Retail'!$B:$Q,11,FALSE)</f>
        <v>No</v>
      </c>
      <c r="K398" s="130" t="str">
        <f>VLOOKUP(C398,'UT - Retail'!$B:$P,15,FALSE)</f>
        <v>Yes</v>
      </c>
      <c r="L398" s="82" t="str">
        <f>VLOOKUP(C398,'UT - Retail'!$B:$Q,16,FALSE)</f>
        <v>Both</v>
      </c>
      <c r="M398" s="151" t="str">
        <f>VLOOKUP(C398,'UT - Retail'!$B:$K,6,FALSE)</f>
        <v>SGD</v>
      </c>
      <c r="N398" s="151" t="str">
        <f>IFERROR(IF(MATCH(C398,'Portfolio Construction'!$AL:$AL,0),"Yes","No"),"No")</f>
        <v>Yes</v>
      </c>
      <c r="O398" s="151" t="str">
        <f>IFERROR(IF(MATCH(C398,'Portfolio Construction'!$AN:$AN,0),"Yes","No"),"No")</f>
        <v>No</v>
      </c>
      <c r="P398" s="151" t="str">
        <f>IFERROR(IF(MATCH(C398,'Portfolio Construction'!$AP:$AP,0),"Yes","No"),"No")</f>
        <v>No</v>
      </c>
      <c r="Q398" s="151" t="str">
        <f>IFERROR(IF(MATCH(C398,'Portfolio Construction'!$AR:$AR,0),"Yes","No"),"No")</f>
        <v>No</v>
      </c>
      <c r="R398" s="151" t="str">
        <f>IFERROR(IF(MATCH(C398,'Portfolio Construction'!$AT:$AT,0),"Yes","No"),"No")</f>
        <v>No</v>
      </c>
      <c r="S398" s="151" t="str">
        <f>IFERROR(IF(MATCH(C398,'Portfolio Construction'!$AV:$AV,0),"Yes","No"),"No")</f>
        <v>No</v>
      </c>
      <c r="T398" s="151" t="str">
        <f>IFERROR(IF(MATCH(C398,'Portfolio Construction'!$AX:$AX,0),"Yes","No"),"No")</f>
        <v>No</v>
      </c>
      <c r="U398" s="151" t="str">
        <f>IFERROR(IF(MATCH(C398,'Portfolio Construction'!$AZ:$AZ,0),"Yes","No"),"No")</f>
        <v>No</v>
      </c>
      <c r="V398" s="151" t="str">
        <f>IFERROR(IF(MATCH(C398,'Portfolio Construction'!$BB:$BB,0),"Yes","No"),"No")</f>
        <v>No</v>
      </c>
      <c r="W398" s="619">
        <f>IF(VLOOKUP($AU398,'FE Source'!$A:$W,3,FALSE)=0,"-",VLOOKUP($AU398,'FE Source'!$A:$W,3,FALSE))</f>
        <v>-9.9600000000000009</v>
      </c>
      <c r="X398" s="618">
        <f>IF(VLOOKUP($AU398,'FE Source'!$A:$W,4,FALSE)=0,"-",VLOOKUP($AU398,'FE Source'!$A:$W,4,FALSE))</f>
        <v>10.14</v>
      </c>
      <c r="Y398" s="618">
        <f>IF(VLOOKUP($AU398,'FE Source'!$A:$W,5,FALSE)=0,"-",VLOOKUP($AU398,'FE Source'!$A:$W,5,FALSE))</f>
        <v>-5.95</v>
      </c>
      <c r="Z398" s="618">
        <f>IF(VLOOKUP($AU398,'FE Source'!$A:$W,6,FALSE)=0,"-",VLOOKUP($AU398,'FE Source'!$A:$W,6,FALSE))</f>
        <v>3.35</v>
      </c>
      <c r="AA398" s="618">
        <f>IF(VLOOKUP($AU398,'FE Source'!$A:$W,7,FALSE)=0,"-",VLOOKUP($AU398,'FE Source'!$A:$W,7,FALSE))</f>
        <v>16.04</v>
      </c>
      <c r="AB398" s="618">
        <f>IF(VLOOKUP($AU398,'FE Source'!$A:$W,8,FALSE)=0,"-",VLOOKUP($AU398,'FE Source'!$A:$W,8,FALSE))</f>
        <v>13.6</v>
      </c>
      <c r="AC398" s="623">
        <f>IF(VLOOKUP($AU398,'FE Source'!$A:$W,9,FALSE)=0,"-",VLOOKUP($AU398,'FE Source'!$A:$W,9,FALSE))</f>
        <v>15.06</v>
      </c>
      <c r="AD398" s="147">
        <f>IF(VLOOKUP($AU398,'FE Source'!$A:$W,10,FALSE)=0,"-",VLOOKUP($AU398,'FE Source'!$A:$W,10,FALSE))</f>
        <v>1.07</v>
      </c>
      <c r="AE398" s="82">
        <f>IF(VLOOKUP($AU398,'FE Source'!$A:$W,11,FALSE)=0,"-",VLOOKUP($AU398,'FE Source'!$A:$W,11,FALSE))</f>
        <v>20.079999999999998</v>
      </c>
      <c r="AF398" s="82">
        <f>IF(VLOOKUP($AU398,'FE Source'!$A:$W,12,FALSE)=0,"-",VLOOKUP($AU398,'FE Source'!$A:$W,12,FALSE))</f>
        <v>0.45</v>
      </c>
      <c r="AG398" s="82">
        <f>IF(VLOOKUP($AU398,'FE Source'!$A:$W,14,FALSE)=0,"-",VLOOKUP($AU398,'FE Source'!$A:$W,14,FALSE))</f>
        <v>-20.350000000000001</v>
      </c>
      <c r="AH398" s="82">
        <f>IF(VLOOKUP($AU398,'FE Source'!$A:$DJ,33,FALSE)=0,"-",VLOOKUP($AU398,'FE Source'!$A:$DJ,33,FALSE))</f>
        <v>122.53</v>
      </c>
      <c r="AI398" s="82">
        <f>IF(VLOOKUP($AU398,'FE Source'!$A:$Y,20,FALSE)=0,"-",VLOOKUP($AU398,'FE Source'!$A:$Y,20,FALSE))</f>
        <v>136.66</v>
      </c>
      <c r="AJ398" s="82">
        <f>IF(VLOOKUP($AU398,'FE Source'!$A:$DJ,34,FALSE)=0,"-",VLOOKUP($AU398,'FE Source'!$A:$DJ,34,FALSE))</f>
        <v>127.92</v>
      </c>
      <c r="AK398" s="82">
        <f>IF(VLOOKUP($AU398,'FE Source'!$A:$DJ,35,FALSE)=0,"-",VLOOKUP($AU398,'FE Source'!$A:$DJ,35,FALSE))</f>
        <v>147.6</v>
      </c>
      <c r="AL398" s="76">
        <f>IF(VLOOKUP($AU398,'FE Source'!$A:$Y,19,FALSE)=0,"-",VLOOKUP($AU398,'FE Source'!$A:$Y,19,FALSE))</f>
        <v>107.18</v>
      </c>
      <c r="AM398" s="147">
        <f>IF(VLOOKUP($AU398,'FE Source'!$A:$DJ,36,FALSE)=0,"-",VLOOKUP($AU398,'FE Source'!$A:$DJ,36,FALSE))</f>
        <v>98.78</v>
      </c>
      <c r="AN398" s="605">
        <f>IF(VLOOKUP($AU398,'FE Source'!$A:$W,13,FALSE)=0,"-",VLOOKUP($AU398,'FE Source'!$A:$W,13,FALSE))</f>
        <v>684</v>
      </c>
      <c r="AO398" s="147" t="str">
        <f>IF(J398="no","-",IF(VLOOKUP($AU398,'FE Source'!$A:$W,15,FALSE)=0,"-",VLOOKUP($AU398,'FE Source'!$A:$W,15,FALSE)))</f>
        <v>-</v>
      </c>
      <c r="AP398" s="76" t="str">
        <f>IF(AO398="-","-",IF(VLOOKUP($AU398,'FE Source'!$A:$Z,21,FALSE)=0,"-",IF(VLOOKUP($AU398,'FE Source'!$A:$Z,21,FALSE)=2,"Semi-Annual",IF(VLOOKUP($AU398,'FE Source'!$A:$Z,21,FALSE)=4,"Quarterly",IF(VLOOKUP($AU398,'FE Source'!$A:$Z,21,FALSE)=12,"Monthly","Annual")))))</f>
        <v>-</v>
      </c>
      <c r="AQ398" s="163" t="str">
        <f t="array" ref="AQ398">IF(VLOOKUP($AU398,'FE Source'!$A:$W,16,FALSE)=0,"-",VLOOKUP($AU398,'FE Source'!$A:$W,16,FALSE))</f>
        <v>-</v>
      </c>
      <c r="AR398" s="163" t="str">
        <f>IF(VLOOKUP($AU398,'FE Source'!$A:$W,17,FALSE)=0,"-",VLOOKUP($AU398,'FE Source'!$A:$W,17,FALSE))</f>
        <v>Neutral</v>
      </c>
      <c r="AS398" s="163">
        <f>IF(VLOOKUP($AU398,'FE Source'!$AN:$AS,4,FALSE)="",VLOOKUP($AU398,'FE Source'!$AN:$AS,3,FALSE),VLOOKUP($AU398,'FE Source'!$AN:$AS,4,FALSE))</f>
        <v>3.34</v>
      </c>
      <c r="AT398" s="751">
        <f>IF(VLOOKUP($AU398,'FE Source'!$AN:$AS,5,FALSE)=0,"-",VLOOKUP($AU398,'FE Source'!$AN:$AS,5,FALSE))</f>
        <v>45782</v>
      </c>
      <c r="AU398" s="163" t="s">
        <v>608</v>
      </c>
      <c r="AV398" s="509"/>
      <c r="AW398" s="509"/>
      <c r="BE398" s="215">
        <f>IF(VLOOKUP($AU398,'FE Source'!$A:$AK,22,FALSE)=0,"-",VLOOKUP($AU398,'FE Source'!$A:$AK,22,FALSE))</f>
        <v>11.58</v>
      </c>
      <c r="BF398" s="215">
        <f>IF(VLOOKUP($AU398,'FE Source'!$A:$AK,23,FALSE)=0,"-",VLOOKUP($AU398,'FE Source'!$A:$AK,23,FALSE))</f>
        <v>8.06</v>
      </c>
      <c r="BG398" s="215">
        <f>IF(VLOOKUP($AU398,'FE Source'!$A:$AK,24,FALSE)=0,"-",VLOOKUP($AU398,'FE Source'!$A:$AK,24,FALSE))</f>
        <v>33.200000000000003</v>
      </c>
      <c r="BH398" s="215">
        <f>IF(VLOOKUP($AU398,'FE Source'!$A:$AK,25,FALSE)=0,"-",VLOOKUP($AU398,'FE Source'!$A:$AK,25,FALSE))</f>
        <v>-4.91</v>
      </c>
      <c r="BI398" s="215">
        <f>IF(VLOOKUP($AU398,'FE Source'!$A:$AK,26,FALSE)=0,"-",VLOOKUP($AU398,'FE Source'!$A:$AK,26,FALSE))</f>
        <v>37.18</v>
      </c>
      <c r="BJ398" s="215">
        <f>IF(VLOOKUP($AU398,'FE Source'!$A:$AK,27,FALSE)=0,"-",VLOOKUP($AU398,'FE Source'!$A:$AK,27,FALSE))</f>
        <v>37.619999999999997</v>
      </c>
      <c r="BK398" s="215">
        <f>IF(VLOOKUP($AU398,'FE Source'!$A:$AK,28,FALSE)=0,"-",VLOOKUP($AU398,'FE Source'!$A:$AK,28,FALSE))</f>
        <v>20.5</v>
      </c>
      <c r="BL398" s="215">
        <f>IF(VLOOKUP($AU398,'FE Source'!$A:$AK,29,FALSE)=0,"-",VLOOKUP($AU398,'FE Source'!$A:$AK,29,FALSE))</f>
        <v>-35.200000000000003</v>
      </c>
      <c r="BM398" s="215">
        <f>IF(VLOOKUP($AU398,'FE Source'!$A:$AK,30,FALSE)=0,"-",VLOOKUP($AU398,'FE Source'!$A:$AK,30,FALSE))</f>
        <v>47.87</v>
      </c>
      <c r="BN398" t="str">
        <f>IF(VLOOKUP($AU398,'FE Source'!$A:$AK,31,FALSE)="No Specified Index","-",IF(VLOOKUP($AU398,'FE Source'!$A:$AK,31,FALSE)=0,"-",VLOOKUP($AU398,'FE Source'!$A:$AK,31,FALSE)))</f>
        <v>MSCI AC World Information Technology</v>
      </c>
      <c r="BO398" s="217">
        <f>IF(VLOOKUP($AU398,'FE Source'!$A:$AK,32,FALSE)=0,"-",VLOOKUP($AU398,'FE Source'!$A:$AK,32,FALSE))</f>
        <v>37015</v>
      </c>
      <c r="BP398" s="18">
        <f>IF(VLOOKUP($AU398,'FE Source'!$AZ:$BC,2,FALSE)=0,"-",VLOOKUP($AU398,'FE Source'!$AZ:$BC,2,FALSE))</f>
        <v>-4.26</v>
      </c>
      <c r="BQ398" s="18">
        <f>IF(VLOOKUP($AU398,'FE Source'!$AZ:$BC,3,FALSE)=0,"-",VLOOKUP($AU398,'FE Source'!$AZ:$BC,3,FALSE))</f>
        <v>-7.31</v>
      </c>
      <c r="BR398" s="18">
        <f>IF(VLOOKUP($AU398,'FE Source'!$AZ:$BC,4,FALSE)=0,"-",VLOOKUP($AU398,'FE Source'!$AZ:$BC,4,FALSE))</f>
        <v>-4.55</v>
      </c>
    </row>
    <row r="399" spans="1:70" ht="15">
      <c r="B399" s="323" t="str">
        <f>INDEX('UT - Retail'!$A$7:$A$1409,MATCH(AU399,'UT - Retail'!$U$7:$U$1409,0),1)</f>
        <v>Eastspring Investments</v>
      </c>
      <c r="C399" s="708" t="str">
        <f>INDEX('UT - Retail'!$B$7:$B$1409,MATCH(AU399,'UT - Retail'!$U$7:$U$1409,0),1)</f>
        <v>Eastspring Investments Unit Trusts - Pan European SGD</v>
      </c>
      <c r="D399" s="709"/>
      <c r="E399" s="531" t="str">
        <f>VLOOKUP(C399,'UT - Retail'!$B:$K,8,FALSE)</f>
        <v>Equities</v>
      </c>
      <c r="F399" s="531" t="str">
        <f>VLOOKUP(C399,'UT - Retail'!$B:$K,9,FALSE)</f>
        <v>Europe incl-UK</v>
      </c>
      <c r="G399" s="531" t="str">
        <f>VLOOKUP(C399,'UT - Retail'!$B:$K,10,FALSE)</f>
        <v>General</v>
      </c>
      <c r="H399" s="82" t="str">
        <f>VLOOKUP(C399,'UT - Retail'!$B:$N,13,FALSE)</f>
        <v>Yes</v>
      </c>
      <c r="I399" s="82" t="str">
        <f>VLOOKUP(C399,'UT - Retail'!$B:$Q,14,FALSE)</f>
        <v>No</v>
      </c>
      <c r="J399" s="531" t="str">
        <f>VLOOKUP(C399,'UT - Retail'!$B:$Q,11,FALSE)</f>
        <v>No</v>
      </c>
      <c r="K399" s="130" t="str">
        <f>VLOOKUP(C399,'UT - Retail'!$B:$P,15,FALSE)</f>
        <v>Yes</v>
      </c>
      <c r="L399" s="82" t="str">
        <f>VLOOKUP(C399,'UT - Retail'!$B:$Q,16,FALSE)</f>
        <v>Both</v>
      </c>
      <c r="M399" s="151" t="str">
        <f>VLOOKUP(C399,'UT - Retail'!$B:$K,6,FALSE)</f>
        <v>SGD</v>
      </c>
      <c r="N399" s="151" t="str">
        <f>IFERROR(IF(MATCH(C399,'Portfolio Construction'!$AL:$AL,0),"Yes","No"),"No")</f>
        <v>Yes</v>
      </c>
      <c r="O399" s="151" t="str">
        <f>IFERROR(IF(MATCH(C399,'Portfolio Construction'!$AN:$AN,0),"Yes","No"),"No")</f>
        <v>No</v>
      </c>
      <c r="P399" s="151" t="str">
        <f>IFERROR(IF(MATCH(C399,'Portfolio Construction'!$AP:$AP,0),"Yes","No"),"No")</f>
        <v>No</v>
      </c>
      <c r="Q399" s="151" t="str">
        <f>IFERROR(IF(MATCH(C399,'Portfolio Construction'!$AR:$AR,0),"Yes","No"),"No")</f>
        <v>No</v>
      </c>
      <c r="R399" s="151" t="str">
        <f>IFERROR(IF(MATCH(C399,'Portfolio Construction'!$AT:$AT,0),"Yes","No"),"No")</f>
        <v>No</v>
      </c>
      <c r="S399" s="151" t="str">
        <f>IFERROR(IF(MATCH(C399,'Portfolio Construction'!$AV:$AV,0),"Yes","No"),"No")</f>
        <v>No</v>
      </c>
      <c r="T399" s="151" t="str">
        <f>IFERROR(IF(MATCH(C399,'Portfolio Construction'!$AX:$AX,0),"Yes","No"),"No")</f>
        <v>No</v>
      </c>
      <c r="U399" s="151" t="str">
        <f>IFERROR(IF(MATCH(C399,'Portfolio Construction'!$AZ:$AZ,0),"Yes","No"),"No")</f>
        <v>No</v>
      </c>
      <c r="V399" s="151" t="str">
        <f>IFERROR(IF(MATCH(C399,'Portfolio Construction'!$BB:$BB,0),"Yes","No"),"No")</f>
        <v>No</v>
      </c>
      <c r="W399" s="619">
        <f>IF(VLOOKUP($AU399,'FE Source'!$A:$W,3,FALSE)=0,"-",VLOOKUP($AU399,'FE Source'!$A:$W,3,FALSE))</f>
        <v>8.39</v>
      </c>
      <c r="X399" s="618">
        <f>IF(VLOOKUP($AU399,'FE Source'!$A:$W,4,FALSE)=0,"-",VLOOKUP($AU399,'FE Source'!$A:$W,4,FALSE))</f>
        <v>7.68</v>
      </c>
      <c r="Y399" s="618">
        <f>IF(VLOOKUP($AU399,'FE Source'!$A:$W,5,FALSE)=0,"-",VLOOKUP($AU399,'FE Source'!$A:$W,5,FALSE))</f>
        <v>5.0999999999999996</v>
      </c>
      <c r="Z399" s="618">
        <f>IF(VLOOKUP($AU399,'FE Source'!$A:$W,6,FALSE)=0,"-",VLOOKUP($AU399,'FE Source'!$A:$W,6,FALSE))</f>
        <v>7.68</v>
      </c>
      <c r="AA399" s="618">
        <f>IF(VLOOKUP($AU399,'FE Source'!$A:$W,7,FALSE)=0,"-",VLOOKUP($AU399,'FE Source'!$A:$W,7,FALSE))</f>
        <v>11.58</v>
      </c>
      <c r="AB399" s="618">
        <f>IF(VLOOKUP($AU399,'FE Source'!$A:$W,8,FALSE)=0,"-",VLOOKUP($AU399,'FE Source'!$A:$W,8,FALSE))</f>
        <v>12.81</v>
      </c>
      <c r="AC399" s="623">
        <f>IF(VLOOKUP($AU399,'FE Source'!$A:$W,9,FALSE)=0,"-",VLOOKUP($AU399,'FE Source'!$A:$W,9,FALSE))</f>
        <v>6.19</v>
      </c>
      <c r="AD399" s="146">
        <f>IF(VLOOKUP($AU399,'FE Source'!$A:$W,10,FALSE)=0,"-",VLOOKUP($AU399,'FE Source'!$A:$W,10,FALSE))</f>
        <v>1.04</v>
      </c>
      <c r="AE399" s="82">
        <f>IF(VLOOKUP($AU399,'FE Source'!$A:$W,11,FALSE)=0,"-",VLOOKUP($AU399,'FE Source'!$A:$W,11,FALSE))</f>
        <v>14.12</v>
      </c>
      <c r="AF399" s="82">
        <f>IF(VLOOKUP($AU399,'FE Source'!$A:$W,12,FALSE)=0,"-",VLOOKUP($AU399,'FE Source'!$A:$W,12,FALSE))</f>
        <v>0.48</v>
      </c>
      <c r="AG399" s="82">
        <f>IF(VLOOKUP($AU399,'FE Source'!$A:$W,14,FALSE)=0,"-",VLOOKUP($AU399,'FE Source'!$A:$W,14,FALSE))</f>
        <v>-17.41</v>
      </c>
      <c r="AH399" s="82">
        <f>IF(VLOOKUP($AU399,'FE Source'!$A:$DJ,33,FALSE)=0,"-",VLOOKUP($AU399,'FE Source'!$A:$DJ,33,FALSE))</f>
        <v>102.7</v>
      </c>
      <c r="AI399" s="82">
        <f>IF(VLOOKUP($AU399,'FE Source'!$A:$Y,20,FALSE)=0,"-",VLOOKUP($AU399,'FE Source'!$A:$Y,20,FALSE))</f>
        <v>119.24</v>
      </c>
      <c r="AJ399" s="82">
        <f>IF(VLOOKUP($AU399,'FE Source'!$A:$DJ,34,FALSE)=0,"-",VLOOKUP($AU399,'FE Source'!$A:$DJ,34,FALSE))</f>
        <v>124.58</v>
      </c>
      <c r="AK399" s="82">
        <f>IF(VLOOKUP($AU399,'FE Source'!$A:$DJ,35,FALSE)=0,"-",VLOOKUP($AU399,'FE Source'!$A:$DJ,35,FALSE))</f>
        <v>98.28</v>
      </c>
      <c r="AL399" s="76">
        <f>IF(VLOOKUP($AU399,'FE Source'!$A:$Y,19,FALSE)=0,"-",VLOOKUP($AU399,'FE Source'!$A:$Y,19,FALSE))</f>
        <v>95.94</v>
      </c>
      <c r="AM399" s="147">
        <f>IF(VLOOKUP($AU399,'FE Source'!$A:$DJ,36,FALSE)=0,"-",VLOOKUP($AU399,'FE Source'!$A:$DJ,36,FALSE))</f>
        <v>97.38</v>
      </c>
      <c r="AN399" s="527">
        <f>IF(VLOOKUP($AU399,'FE Source'!$A:$W,13,FALSE)=0,"-",VLOOKUP($AU399,'FE Source'!$A:$W,13,FALSE))</f>
        <v>110.1</v>
      </c>
      <c r="AO399" s="146" t="str">
        <f>IF(J399="no","-",IF(VLOOKUP($AU399,'FE Source'!$A:$W,15,FALSE)=0,"-",VLOOKUP($AU399,'FE Source'!$A:$W,15,FALSE)))</f>
        <v>-</v>
      </c>
      <c r="AP399" s="522" t="str">
        <f>IF(AO399="-","-",IF(VLOOKUP($AU399,'FE Source'!$A:$Z,21,FALSE)=0,"-",IF(VLOOKUP($AU399,'FE Source'!$A:$Z,21,FALSE)=2,"Semi-Annual",IF(VLOOKUP($AU399,'FE Source'!$A:$Z,21,FALSE)=4,"Quarterly",IF(VLOOKUP($AU399,'FE Source'!$A:$Z,21,FALSE)=12,"Monthly","Annual")))))</f>
        <v>-</v>
      </c>
      <c r="AQ399" s="163" t="str">
        <f t="array" ref="AQ399">IF(VLOOKUP($AU399,'FE Source'!$A:$W,16,FALSE)=0,"-",VLOOKUP($AU399,'FE Source'!$A:$W,16,FALSE))</f>
        <v>-</v>
      </c>
      <c r="AR399" s="177" t="str">
        <f>IF(VLOOKUP($AU399,'FE Source'!$A:$W,17,FALSE)=0,"-",VLOOKUP($AU399,'FE Source'!$A:$W,17,FALSE))</f>
        <v>Bronze</v>
      </c>
      <c r="AS399" s="177">
        <f>IF(VLOOKUP($AU399,'FE Source'!$AN:$AS,4,FALSE)="",VLOOKUP($AU399,'FE Source'!$AN:$AS,3,FALSE),VLOOKUP($AU399,'FE Source'!$AN:$AS,4,FALSE))</f>
        <v>2.15</v>
      </c>
      <c r="AT399" s="751">
        <f>IF(VLOOKUP($AU399,'FE Source'!$AN:$AS,5,FALSE)=0,"-",VLOOKUP($AU399,'FE Source'!$AN:$AS,5,FALSE))</f>
        <v>45782</v>
      </c>
      <c r="AU399" s="163" t="s">
        <v>2097</v>
      </c>
      <c r="AV399" s="509"/>
      <c r="AW399" s="509"/>
      <c r="BE399" s="215">
        <f>IF(VLOOKUP($AU399,'FE Source'!$A:$AK,22,FALSE)=0,"-",VLOOKUP($AU399,'FE Source'!$A:$AK,22,FALSE))</f>
        <v>9.93</v>
      </c>
      <c r="BF399" s="215">
        <f>IF(VLOOKUP($AU399,'FE Source'!$A:$AK,23,FALSE)=0,"-",VLOOKUP($AU399,'FE Source'!$A:$AK,23,FALSE))</f>
        <v>0.26</v>
      </c>
      <c r="BG399" s="215">
        <f>IF(VLOOKUP($AU399,'FE Source'!$A:$AK,24,FALSE)=0,"-",VLOOKUP($AU399,'FE Source'!$A:$AK,24,FALSE))</f>
        <v>22.79</v>
      </c>
      <c r="BH399" s="215">
        <f>IF(VLOOKUP($AU399,'FE Source'!$A:$AK,25,FALSE)=0,"-",VLOOKUP($AU399,'FE Source'!$A:$AK,25,FALSE))</f>
        <v>-17.87</v>
      </c>
      <c r="BI399" s="215">
        <f>IF(VLOOKUP($AU399,'FE Source'!$A:$AK,26,FALSE)=0,"-",VLOOKUP($AU399,'FE Source'!$A:$AK,26,FALSE))</f>
        <v>25.04</v>
      </c>
      <c r="BJ399" s="215">
        <f>IF(VLOOKUP($AU399,'FE Source'!$A:$AK,27,FALSE)=0,"-",VLOOKUP($AU399,'FE Source'!$A:$AK,27,FALSE))</f>
        <v>5.26</v>
      </c>
      <c r="BK399" s="215">
        <f>IF(VLOOKUP($AU399,'FE Source'!$A:$AK,28,FALSE)=0,"-",VLOOKUP($AU399,'FE Source'!$A:$AK,28,FALSE))</f>
        <v>17.23</v>
      </c>
      <c r="BL399" s="215">
        <f>IF(VLOOKUP($AU399,'FE Source'!$A:$AK,29,FALSE)=0,"-",VLOOKUP($AU399,'FE Source'!$A:$AK,29,FALSE))</f>
        <v>-16.12</v>
      </c>
      <c r="BM399" s="215">
        <f>IF(VLOOKUP($AU399,'FE Source'!$A:$AK,30,FALSE)=0,"-",VLOOKUP($AU399,'FE Source'!$A:$AK,30,FALSE))</f>
        <v>20.98</v>
      </c>
      <c r="BN399" t="str">
        <f>IF(VLOOKUP($AU399,'FE Source'!$A:$AK,31,FALSE)="No Specified Index","-",IF(VLOOKUP($AU399,'FE Source'!$A:$AK,31,FALSE)=0,"-",VLOOKUP($AU399,'FE Source'!$A:$AK,31,FALSE)))</f>
        <v>MSCI Europe</v>
      </c>
      <c r="BO399" s="217">
        <f>IF(VLOOKUP($AU399,'FE Source'!$A:$AK,32,FALSE)=0,"-",VLOOKUP($AU399,'FE Source'!$A:$AK,32,FALSE))</f>
        <v>37015</v>
      </c>
      <c r="BP399" s="18">
        <f>IF(VLOOKUP($AU399,'FE Source'!$AZ:$BC,2,FALSE)=0,"-",VLOOKUP($AU399,'FE Source'!$AZ:$BC,2,FALSE))</f>
        <v>-4.3499999999999996</v>
      </c>
      <c r="BQ399" s="18">
        <f>IF(VLOOKUP($AU399,'FE Source'!$AZ:$BC,3,FALSE)=0,"-",VLOOKUP($AU399,'FE Source'!$AZ:$BC,3,FALSE))</f>
        <v>-7.9</v>
      </c>
      <c r="BR399" s="18">
        <f>IF(VLOOKUP($AU399,'FE Source'!$AZ:$BC,4,FALSE)=0,"-",VLOOKUP($AU399,'FE Source'!$AZ:$BC,4,FALSE))</f>
        <v>-7.78</v>
      </c>
    </row>
    <row r="400" spans="1:70" ht="15">
      <c r="B400" s="323" t="str">
        <f>INDEX('UT - Retail'!$A$7:$A$1409,MATCH(AU400,'UT - Retail'!$U$7:$U$1409,0),1)</f>
        <v>Eastspring Investments</v>
      </c>
      <c r="C400" s="712" t="str">
        <f>INDEX('UT - Retail'!$B$7:$B$1409,MATCH(AU400,'UT - Retail'!$U$7:$U$1409,0),1)</f>
        <v>Eastspring Investments Unit Trusts - Singapore ASEAN Equity SGD</v>
      </c>
      <c r="D400" s="713"/>
      <c r="E400" s="187" t="str">
        <f>VLOOKUP(C400,'UT - Retail'!$B:$K,8,FALSE)</f>
        <v>Equities</v>
      </c>
      <c r="F400" s="187" t="str">
        <f>VLOOKUP(C400,'UT - Retail'!$B:$K,9,FALSE)</f>
        <v>South East Asia</v>
      </c>
      <c r="G400" s="187" t="str">
        <f>VLOOKUP(C400,'UT - Retail'!$B:$K,10,FALSE)</f>
        <v>General</v>
      </c>
      <c r="H400" s="82" t="str">
        <f>VLOOKUP(C400,'UT - Retail'!$B:$N,13,FALSE)</f>
        <v>Yes</v>
      </c>
      <c r="I400" s="82" t="str">
        <f>VLOOKUP(C400,'UT - Retail'!$B:$Q,14,FALSE)</f>
        <v>No</v>
      </c>
      <c r="J400" s="187" t="str">
        <f>VLOOKUP(C400,'UT - Retail'!$B:$Q,11,FALSE)</f>
        <v>No</v>
      </c>
      <c r="K400" s="130" t="str">
        <f>VLOOKUP(C400,'UT - Retail'!$B:$P,15,FALSE)</f>
        <v>Yes</v>
      </c>
      <c r="L400" s="82" t="str">
        <f>VLOOKUP(C400,'UT - Retail'!$B:$Q,16,FALSE)</f>
        <v>Both</v>
      </c>
      <c r="M400" s="151" t="str">
        <f>VLOOKUP(C400,'UT - Retail'!$B:$K,6,FALSE)</f>
        <v>SGD</v>
      </c>
      <c r="N400" s="151" t="str">
        <f>IFERROR(IF(MATCH(C400,'Portfolio Construction'!$AL:$AL,0),"Yes","No"),"No")</f>
        <v>No</v>
      </c>
      <c r="O400" s="151" t="str">
        <f>IFERROR(IF(MATCH(C400,'Portfolio Construction'!$AN:$AN,0),"Yes","No"),"No")</f>
        <v>No</v>
      </c>
      <c r="P400" s="151" t="str">
        <f>IFERROR(IF(MATCH(C400,'Portfolio Construction'!$AP:$AP,0),"Yes","No"),"No")</f>
        <v>No</v>
      </c>
      <c r="Q400" s="151" t="str">
        <f>IFERROR(IF(MATCH(C400,'Portfolio Construction'!$AR:$AR,0),"Yes","No"),"No")</f>
        <v>No</v>
      </c>
      <c r="R400" s="151" t="str">
        <f>IFERROR(IF(MATCH(C400,'Portfolio Construction'!$AT:$AT,0),"Yes","No"),"No")</f>
        <v>No</v>
      </c>
      <c r="S400" s="151" t="str">
        <f>IFERROR(IF(MATCH(C400,'Portfolio Construction'!$AV:$AV,0),"Yes","No"),"No")</f>
        <v>No</v>
      </c>
      <c r="T400" s="151" t="str">
        <f>IFERROR(IF(MATCH(C400,'Portfolio Construction'!$AX:$AX,0),"Yes","No"),"No")</f>
        <v>No</v>
      </c>
      <c r="U400" s="151" t="str">
        <f>IFERROR(IF(MATCH(C400,'Portfolio Construction'!$AZ:$AZ,0),"Yes","No"),"No")</f>
        <v>No</v>
      </c>
      <c r="V400" s="151" t="str">
        <f>IFERROR(IF(MATCH(C400,'Portfolio Construction'!$BB:$BB,0),"Yes","No"),"No")</f>
        <v>No</v>
      </c>
      <c r="W400" s="619">
        <f>IF(VLOOKUP($AU400,'FE Source'!$A:$W,3,FALSE)=0,"-",VLOOKUP($AU400,'FE Source'!$A:$W,3,FALSE))</f>
        <v>-2.4</v>
      </c>
      <c r="X400" s="618">
        <f>IF(VLOOKUP($AU400,'FE Source'!$A:$W,4,FALSE)=0,"-",VLOOKUP($AU400,'FE Source'!$A:$W,4,FALSE))</f>
        <v>2.93</v>
      </c>
      <c r="Y400" s="618">
        <f>IF(VLOOKUP($AU400,'FE Source'!$A:$W,5,FALSE)=0,"-",VLOOKUP($AU400,'FE Source'!$A:$W,5,FALSE))</f>
        <v>-2.62</v>
      </c>
      <c r="Z400" s="618">
        <f>IF(VLOOKUP($AU400,'FE Source'!$A:$W,6,FALSE)=0,"-",VLOOKUP($AU400,'FE Source'!$A:$W,6,FALSE))</f>
        <v>4.92</v>
      </c>
      <c r="AA400" s="618">
        <f>IF(VLOOKUP($AU400,'FE Source'!$A:$W,7,FALSE)=0,"-",VLOOKUP($AU400,'FE Source'!$A:$W,7,FALSE))</f>
        <v>0.78</v>
      </c>
      <c r="AB400" s="618">
        <f>IF(VLOOKUP($AU400,'FE Source'!$A:$W,8,FALSE)=0,"-",VLOOKUP($AU400,'FE Source'!$A:$W,8,FALSE))</f>
        <v>6.54</v>
      </c>
      <c r="AC400" s="623">
        <f>IF(VLOOKUP($AU400,'FE Source'!$A:$W,9,FALSE)=0,"-",VLOOKUP($AU400,'FE Source'!$A:$W,9,FALSE))</f>
        <v>0.71</v>
      </c>
      <c r="AD400" s="146">
        <f>IF(VLOOKUP($AU400,'FE Source'!$A:$W,10,FALSE)=0,"-",VLOOKUP($AU400,'FE Source'!$A:$W,10,FALSE))</f>
        <v>0.54</v>
      </c>
      <c r="AE400" s="83">
        <f>IF(VLOOKUP($AU400,'FE Source'!$A:$W,11,FALSE)=0,"-",VLOOKUP($AU400,'FE Source'!$A:$W,11,FALSE))</f>
        <v>9.9</v>
      </c>
      <c r="AF400" s="83" t="str">
        <f>IF(VLOOKUP($AU400,'FE Source'!$A:$W,12,FALSE)=0,"-",VLOOKUP($AU400,'FE Source'!$A:$W,12,FALSE))</f>
        <v>-</v>
      </c>
      <c r="AG400" s="83">
        <f>IF(VLOOKUP($AU400,'FE Source'!$A:$W,14,FALSE)=0,"-",VLOOKUP($AU400,'FE Source'!$A:$W,14,FALSE))</f>
        <v>-8.98</v>
      </c>
      <c r="AH400" s="82">
        <f>IF(VLOOKUP($AU400,'FE Source'!$A:$DJ,33,FALSE)=0,"-",VLOOKUP($AU400,'FE Source'!$A:$DJ,33,FALSE))</f>
        <v>22.78</v>
      </c>
      <c r="AI400" s="83">
        <f>IF(VLOOKUP($AU400,'FE Source'!$A:$Y,20,FALSE)=0,"-",VLOOKUP($AU400,'FE Source'!$A:$Y,20,FALSE))</f>
        <v>56.08</v>
      </c>
      <c r="AJ400" s="82">
        <f>IF(VLOOKUP($AU400,'FE Source'!$A:$DJ,34,FALSE)=0,"-",VLOOKUP($AU400,'FE Source'!$A:$DJ,34,FALSE))</f>
        <v>54.52</v>
      </c>
      <c r="AK400" s="82">
        <f>IF(VLOOKUP($AU400,'FE Source'!$A:$DJ,35,FALSE)=0,"-",VLOOKUP($AU400,'FE Source'!$A:$DJ,35,FALSE))</f>
        <v>-20.76</v>
      </c>
      <c r="AL400" s="522">
        <f>IF(VLOOKUP($AU400,'FE Source'!$A:$Y,19,FALSE)=0,"-",VLOOKUP($AU400,'FE Source'!$A:$Y,19,FALSE))</f>
        <v>62.11</v>
      </c>
      <c r="AM400" s="147">
        <f>IF(VLOOKUP($AU400,'FE Source'!$A:$DJ,36,FALSE)=0,"-",VLOOKUP($AU400,'FE Source'!$A:$DJ,36,FALSE))</f>
        <v>44.66</v>
      </c>
      <c r="AN400" s="527">
        <f>IF(VLOOKUP($AU400,'FE Source'!$A:$W,13,FALSE)=0,"-",VLOOKUP($AU400,'FE Source'!$A:$W,13,FALSE))</f>
        <v>166</v>
      </c>
      <c r="AO400" s="146" t="str">
        <f>IF(J400="no","-",IF(VLOOKUP($AU400,'FE Source'!$A:$W,15,FALSE)=0,"-",VLOOKUP($AU400,'FE Source'!$A:$W,15,FALSE)))</f>
        <v>-</v>
      </c>
      <c r="AP400" s="522" t="str">
        <f>IF(AO400="-","-",IF(VLOOKUP($AU400,'FE Source'!$A:$Z,21,FALSE)=0,"-",IF(VLOOKUP($AU400,'FE Source'!$A:$Z,21,FALSE)=2,"Semi-Annual",IF(VLOOKUP($AU400,'FE Source'!$A:$Z,21,FALSE)=4,"Quarterly",IF(VLOOKUP($AU400,'FE Source'!$A:$Z,21,FALSE)=12,"Monthly","Annual")))))</f>
        <v>-</v>
      </c>
      <c r="AQ400" s="163" t="str">
        <f t="array" ref="AQ400">IF(VLOOKUP($AU400,'FE Source'!$A:$W,16,FALSE)=0,"-",VLOOKUP($AU400,'FE Source'!$A:$W,16,FALSE))</f>
        <v>-</v>
      </c>
      <c r="AR400" s="177" t="str">
        <f>IF(VLOOKUP($AU400,'FE Source'!$A:$W,17,FALSE)=0,"-",VLOOKUP($AU400,'FE Source'!$A:$W,17,FALSE))</f>
        <v>Neutral</v>
      </c>
      <c r="AS400" s="177">
        <f>IF(VLOOKUP($AU400,'FE Source'!$AN:$AS,4,FALSE)="",VLOOKUP($AU400,'FE Source'!$AN:$AS,3,FALSE),VLOOKUP($AU400,'FE Source'!$AN:$AS,4,FALSE))</f>
        <v>1.3</v>
      </c>
      <c r="AT400" s="523">
        <f>IF(VLOOKUP($AU400,'FE Source'!$AN:$AS,5,FALSE)=0,"-",VLOOKUP($AU400,'FE Source'!$AN:$AS,5,FALSE))</f>
        <v>45782</v>
      </c>
      <c r="AU400" s="163" t="s">
        <v>3503</v>
      </c>
      <c r="AV400" s="509"/>
      <c r="AW400" s="509"/>
      <c r="BE400" s="215">
        <f>IF(VLOOKUP($AU400,'FE Source'!$A:$AK,22,FALSE)=0,"-",VLOOKUP($AU400,'FE Source'!$A:$AK,22,FALSE))</f>
        <v>-15.82</v>
      </c>
      <c r="BF400" s="215">
        <f>IF(VLOOKUP($AU400,'FE Source'!$A:$AK,23,FALSE)=0,"-",VLOOKUP($AU400,'FE Source'!$A:$AK,23,FALSE))</f>
        <v>8.5399999999999991</v>
      </c>
      <c r="BG400" s="215">
        <f>IF(VLOOKUP($AU400,'FE Source'!$A:$AK,24,FALSE)=0,"-",VLOOKUP($AU400,'FE Source'!$A:$AK,24,FALSE))</f>
        <v>19.72</v>
      </c>
      <c r="BH400" s="215">
        <f>IF(VLOOKUP($AU400,'FE Source'!$A:$AK,25,FALSE)=0,"-",VLOOKUP($AU400,'FE Source'!$A:$AK,25,FALSE))</f>
        <v>-9.36</v>
      </c>
      <c r="BI400" s="215">
        <f>IF(VLOOKUP($AU400,'FE Source'!$A:$AK,26,FALSE)=0,"-",VLOOKUP($AU400,'FE Source'!$A:$AK,26,FALSE))</f>
        <v>6.91</v>
      </c>
      <c r="BJ400" s="215">
        <f>IF(VLOOKUP($AU400,'FE Source'!$A:$AK,27,FALSE)=0,"-",VLOOKUP($AU400,'FE Source'!$A:$AK,27,FALSE))</f>
        <v>-10.06</v>
      </c>
      <c r="BK400" s="215">
        <f>IF(VLOOKUP($AU400,'FE Source'!$A:$AK,28,FALSE)=0,"-",VLOOKUP($AU400,'FE Source'!$A:$AK,28,FALSE))</f>
        <v>7.45</v>
      </c>
      <c r="BL400" s="215" t="str">
        <f>IF(VLOOKUP($AU400,'FE Source'!$A:$AK,29,FALSE)=0,"-",VLOOKUP($AU400,'FE Source'!$A:$AK,29,FALSE))</f>
        <v>-</v>
      </c>
      <c r="BM400" s="215">
        <f>IF(VLOOKUP($AU400,'FE Source'!$A:$AK,30,FALSE)=0,"-",VLOOKUP($AU400,'FE Source'!$A:$AK,30,FALSE))</f>
        <v>2.31</v>
      </c>
      <c r="BN400" t="str">
        <f>IF(VLOOKUP($AU400,'FE Source'!$A:$AK,31,FALSE)="No Specified Index","-",IF(VLOOKUP($AU400,'FE Source'!$A:$AK,31,FALSE)=0,"-",VLOOKUP($AU400,'FE Source'!$A:$AK,31,FALSE)))</f>
        <v>CUSTOMISED BLENDED FTSE ST ALL-SHARE AND FTSE AS..</v>
      </c>
      <c r="BO400" s="217">
        <f>IF(VLOOKUP($AU400,'FE Source'!$A:$AK,32,FALSE)=0,"-",VLOOKUP($AU400,'FE Source'!$A:$AK,32,FALSE))</f>
        <v>40982</v>
      </c>
      <c r="BP400" s="18">
        <f>IF(VLOOKUP($AU400,'FE Source'!$AZ:$BC,2,FALSE)=0,"-",VLOOKUP($AU400,'FE Source'!$AZ:$BC,2,FALSE))</f>
        <v>-5.88</v>
      </c>
      <c r="BQ400" s="18" t="str">
        <f>IF(VLOOKUP($AU400,'FE Source'!$AZ:$BC,3,FALSE)=0,"-",VLOOKUP($AU400,'FE Source'!$AZ:$BC,3,FALSE))</f>
        <v>-</v>
      </c>
      <c r="BR400" s="18" t="str">
        <f>IF(VLOOKUP($AU400,'FE Source'!$AZ:$BC,4,FALSE)=0,"-",VLOOKUP($AU400,'FE Source'!$AZ:$BC,4,FALSE))</f>
        <v>-</v>
      </c>
    </row>
    <row r="401" spans="2:70" ht="15">
      <c r="B401" s="323" t="str">
        <f>INDEX('UT - Retail'!$A$7:$A$1409,MATCH(AU401,'UT - Retail'!$U$7:$U$1409,0),1)</f>
        <v>Eastspring Investments</v>
      </c>
      <c r="C401" s="708" t="str">
        <f>INDEX('UT - Retail'!$B$7:$B$1409,MATCH(AU401,'UT - Retail'!$U$7:$U$1409,0),1)</f>
        <v>Eastspring Investments Unit Trusts - Singapore Select Bond A SGD</v>
      </c>
      <c r="D401" s="709"/>
      <c r="E401" s="531" t="str">
        <f>VLOOKUP(C401,'UT - Retail'!$B:$K,8,FALSE)</f>
        <v>Fixed Income</v>
      </c>
      <c r="F401" s="531" t="str">
        <f>VLOOKUP(C401,'UT - Retail'!$B:$K,9,FALSE)</f>
        <v>Singapore</v>
      </c>
      <c r="G401" s="531" t="str">
        <f>VLOOKUP(C401,'UT - Retail'!$B:$K,10,FALSE)</f>
        <v>General</v>
      </c>
      <c r="H401" s="82" t="str">
        <f>VLOOKUP(C401,'UT - Retail'!$B:$N,13,FALSE)</f>
        <v>Yes</v>
      </c>
      <c r="I401" s="82" t="str">
        <f>VLOOKUP(C401,'UT - Retail'!$B:$Q,14,FALSE)</f>
        <v>Yes</v>
      </c>
      <c r="J401" s="531" t="str">
        <f>VLOOKUP(C401,'UT - Retail'!$B:$Q,11,FALSE)</f>
        <v>No</v>
      </c>
      <c r="K401" s="130" t="str">
        <f>VLOOKUP(C401,'UT - Retail'!$B:$P,15,FALSE)</f>
        <v>Yes</v>
      </c>
      <c r="L401" s="82" t="str">
        <f>VLOOKUP(C401,'UT - Retail'!$B:$Q,16,FALSE)</f>
        <v>Both</v>
      </c>
      <c r="M401" s="151" t="str">
        <f>VLOOKUP(C401,'UT - Retail'!$B:$K,6,FALSE)</f>
        <v>SGD</v>
      </c>
      <c r="N401" s="151" t="str">
        <f>IFERROR(IF(MATCH(C401,'Portfolio Construction'!$AL:$AL,0),"Yes","No"),"No")</f>
        <v>Yes</v>
      </c>
      <c r="O401" s="151" t="str">
        <f>IFERROR(IF(MATCH(C401,'Portfolio Construction'!$AN:$AN,0),"Yes","No"),"No")</f>
        <v>No</v>
      </c>
      <c r="P401" s="151" t="str">
        <f>IFERROR(IF(MATCH(C401,'Portfolio Construction'!$AP:$AP,0),"Yes","No"),"No")</f>
        <v>Yes</v>
      </c>
      <c r="Q401" s="151" t="str">
        <f>IFERROR(IF(MATCH(C401,'Portfolio Construction'!$AR:$AR,0),"Yes","No"),"No")</f>
        <v>No</v>
      </c>
      <c r="R401" s="151" t="str">
        <f>IFERROR(IF(MATCH(C401,'Portfolio Construction'!$AT:$AT,0),"Yes","No"),"No")</f>
        <v>Yes</v>
      </c>
      <c r="S401" s="151" t="str">
        <f>IFERROR(IF(MATCH(C401,'Portfolio Construction'!$AV:$AV,0),"Yes","No"),"No")</f>
        <v>No</v>
      </c>
      <c r="T401" s="151" t="str">
        <f>IFERROR(IF(MATCH(C401,'Portfolio Construction'!$AX:$AX,0),"Yes","No"),"No")</f>
        <v>No</v>
      </c>
      <c r="U401" s="151" t="str">
        <f>IFERROR(IF(MATCH(C401,'Portfolio Construction'!$AZ:$AZ,0),"Yes","No"),"No")</f>
        <v>Yes</v>
      </c>
      <c r="V401" s="151" t="str">
        <f>IFERROR(IF(MATCH(C401,'Portfolio Construction'!$BB:$BB,0),"Yes","No"),"No")</f>
        <v>No</v>
      </c>
      <c r="W401" s="619">
        <f>IF(VLOOKUP($AU401,'FE Source'!$A:$W,3,FALSE)=0,"-",VLOOKUP($AU401,'FE Source'!$A:$W,3,FALSE))</f>
        <v>2.2999999999999998</v>
      </c>
      <c r="X401" s="618">
        <f>IF(VLOOKUP($AU401,'FE Source'!$A:$W,4,FALSE)=0,"-",VLOOKUP($AU401,'FE Source'!$A:$W,4,FALSE))</f>
        <v>-0.26</v>
      </c>
      <c r="Y401" s="618">
        <f>IF(VLOOKUP($AU401,'FE Source'!$A:$W,5,FALSE)=0,"-",VLOOKUP($AU401,'FE Source'!$A:$W,5,FALSE))</f>
        <v>2.7</v>
      </c>
      <c r="Z401" s="618">
        <f>IF(VLOOKUP($AU401,'FE Source'!$A:$W,6,FALSE)=0,"-",VLOOKUP($AU401,'FE Source'!$A:$W,6,FALSE))</f>
        <v>7.53</v>
      </c>
      <c r="AA401" s="618">
        <f>IF(VLOOKUP($AU401,'FE Source'!$A:$W,7,FALSE)=0,"-",VLOOKUP($AU401,'FE Source'!$A:$W,7,FALSE))</f>
        <v>3.58</v>
      </c>
      <c r="AB401" s="618">
        <f>IF(VLOOKUP($AU401,'FE Source'!$A:$W,8,FALSE)=0,"-",VLOOKUP($AU401,'FE Source'!$A:$W,8,FALSE))</f>
        <v>1.69</v>
      </c>
      <c r="AC401" s="623">
        <f>IF(VLOOKUP($AU401,'FE Source'!$A:$W,9,FALSE)=0,"-",VLOOKUP($AU401,'FE Source'!$A:$W,9,FALSE))</f>
        <v>2.79</v>
      </c>
      <c r="AD401" s="146">
        <f>IF(VLOOKUP($AU401,'FE Source'!$A:$W,10,FALSE)=0,"-",VLOOKUP($AU401,'FE Source'!$A:$W,10,FALSE))</f>
        <v>0.63</v>
      </c>
      <c r="AE401" s="82">
        <f>IF(VLOOKUP($AU401,'FE Source'!$A:$W,11,FALSE)=0,"-",VLOOKUP($AU401,'FE Source'!$A:$W,11,FALSE))</f>
        <v>4.57</v>
      </c>
      <c r="AF401" s="82">
        <f>IF(VLOOKUP($AU401,'FE Source'!$A:$W,12,FALSE)=0,"-",VLOOKUP($AU401,'FE Source'!$A:$W,12,FALSE))</f>
        <v>0.18</v>
      </c>
      <c r="AG401" s="82">
        <f>IF(VLOOKUP($AU401,'FE Source'!$A:$W,14,FALSE)=0,"-",VLOOKUP($AU401,'FE Source'!$A:$W,14,FALSE))</f>
        <v>-6.87</v>
      </c>
      <c r="AH401" s="82">
        <f>IF(VLOOKUP($AU401,'FE Source'!$A:$DJ,33,FALSE)=0,"-",VLOOKUP($AU401,'FE Source'!$A:$DJ,33,FALSE))</f>
        <v>107.34</v>
      </c>
      <c r="AI401" s="82">
        <f>IF(VLOOKUP($AU401,'FE Source'!$A:$Y,20,FALSE)=0,"-",VLOOKUP($AU401,'FE Source'!$A:$Y,20,FALSE))</f>
        <v>83.46</v>
      </c>
      <c r="AJ401" s="82">
        <f>IF(VLOOKUP($AU401,'FE Source'!$A:$DJ,34,FALSE)=0,"-",VLOOKUP($AU401,'FE Source'!$A:$DJ,34,FALSE))</f>
        <v>55.2</v>
      </c>
      <c r="AK401" s="82">
        <f>IF(VLOOKUP($AU401,'FE Source'!$A:$DJ,35,FALSE)=0,"-",VLOOKUP($AU401,'FE Source'!$A:$DJ,35,FALSE))</f>
        <v>-4.8600000000000003</v>
      </c>
      <c r="AL401" s="76">
        <f>IF(VLOOKUP($AU401,'FE Source'!$A:$Y,19,FALSE)=0,"-",VLOOKUP($AU401,'FE Source'!$A:$Y,19,FALSE))</f>
        <v>44.44</v>
      </c>
      <c r="AM401" s="147">
        <f>IF(VLOOKUP($AU401,'FE Source'!$A:$DJ,36,FALSE)=0,"-",VLOOKUP($AU401,'FE Source'!$A:$DJ,36,FALSE))</f>
        <v>44.36</v>
      </c>
      <c r="AN401" s="527">
        <f>IF(VLOOKUP($AU401,'FE Source'!$A:$W,13,FALSE)=0,"-",VLOOKUP($AU401,'FE Source'!$A:$W,13,FALSE))</f>
        <v>1222.4000000000001</v>
      </c>
      <c r="AO401" s="146" t="str">
        <f>IF(J401="no","-",IF(VLOOKUP($AU401,'FE Source'!$A:$W,15,FALSE)=0,"-",VLOOKUP($AU401,'FE Source'!$A:$W,15,FALSE)))</f>
        <v>-</v>
      </c>
      <c r="AP401" s="522" t="str">
        <f>IF(AO401="-","-",IF(VLOOKUP($AU401,'FE Source'!$A:$Z,21,FALSE)=0,"-",IF(VLOOKUP($AU401,'FE Source'!$A:$Z,21,FALSE)=2,"Semi-Annual",IF(VLOOKUP($AU401,'FE Source'!$A:$Z,21,FALSE)=4,"Quarterly",IF(VLOOKUP($AU401,'FE Source'!$A:$Z,21,FALSE)=12,"Monthly","Annual")))))</f>
        <v>-</v>
      </c>
      <c r="AQ401" s="163" t="str">
        <f t="array" ref="AQ401">IF(VLOOKUP($AU401,'FE Source'!$A:$W,16,FALSE)=0,"-",VLOOKUP($AU401,'FE Source'!$A:$W,16,FALSE))</f>
        <v>-</v>
      </c>
      <c r="AR401" s="177" t="str">
        <f>IF(VLOOKUP($AU401,'FE Source'!$A:$W,17,FALSE)=0,"-",VLOOKUP($AU401,'FE Source'!$A:$W,17,FALSE))</f>
        <v>Neutral</v>
      </c>
      <c r="AS401" s="177">
        <f>IF(VLOOKUP($AU401,'FE Source'!$AN:$AS,4,FALSE)="",VLOOKUP($AU401,'FE Source'!$AN:$AS,3,FALSE),VLOOKUP($AU401,'FE Source'!$AN:$AS,4,FALSE))</f>
        <v>1.56</v>
      </c>
      <c r="AT401" s="751">
        <f>IF(VLOOKUP($AU401,'FE Source'!$AN:$AS,5,FALSE)=0,"-",VLOOKUP($AU401,'FE Source'!$AN:$AS,5,FALSE))</f>
        <v>45782</v>
      </c>
      <c r="AU401" s="163" t="s">
        <v>611</v>
      </c>
      <c r="AV401" s="509"/>
      <c r="AW401" s="509"/>
      <c r="BE401" s="215">
        <f>IF(VLOOKUP($AU401,'FE Source'!$A:$AK,22,FALSE)=0,"-",VLOOKUP($AU401,'FE Source'!$A:$AK,22,FALSE))</f>
        <v>2.23</v>
      </c>
      <c r="BF401" s="215">
        <f>IF(VLOOKUP($AU401,'FE Source'!$A:$AK,23,FALSE)=0,"-",VLOOKUP($AU401,'FE Source'!$A:$AK,23,FALSE))</f>
        <v>4.1900000000000004</v>
      </c>
      <c r="BG401" s="215">
        <f>IF(VLOOKUP($AU401,'FE Source'!$A:$AK,24,FALSE)=0,"-",VLOOKUP($AU401,'FE Source'!$A:$AK,24,FALSE))</f>
        <v>5.96</v>
      </c>
      <c r="BH401" s="215">
        <f>IF(VLOOKUP($AU401,'FE Source'!$A:$AK,25,FALSE)=0,"-",VLOOKUP($AU401,'FE Source'!$A:$AK,25,FALSE))</f>
        <v>0.46</v>
      </c>
      <c r="BI401" s="215">
        <f>IF(VLOOKUP($AU401,'FE Source'!$A:$AK,26,FALSE)=0,"-",VLOOKUP($AU401,'FE Source'!$A:$AK,26,FALSE))</f>
        <v>7.49</v>
      </c>
      <c r="BJ401" s="215">
        <f>IF(VLOOKUP($AU401,'FE Source'!$A:$AK,27,FALSE)=0,"-",VLOOKUP($AU401,'FE Source'!$A:$AK,27,FALSE))</f>
        <v>8.3000000000000007</v>
      </c>
      <c r="BK401" s="215">
        <f>IF(VLOOKUP($AU401,'FE Source'!$A:$AK,28,FALSE)=0,"-",VLOOKUP($AU401,'FE Source'!$A:$AK,28,FALSE))</f>
        <v>-2.6</v>
      </c>
      <c r="BL401" s="215">
        <f>IF(VLOOKUP($AU401,'FE Source'!$A:$AK,29,FALSE)=0,"-",VLOOKUP($AU401,'FE Source'!$A:$AK,29,FALSE))</f>
        <v>-8.94</v>
      </c>
      <c r="BM401" s="215">
        <f>IF(VLOOKUP($AU401,'FE Source'!$A:$AK,30,FALSE)=0,"-",VLOOKUP($AU401,'FE Source'!$A:$AK,30,FALSE))</f>
        <v>6.81</v>
      </c>
      <c r="BN401" t="str">
        <f>IF(VLOOKUP($AU401,'FE Source'!$A:$AK,31,FALSE)="No Specified Index","-",IF(VLOOKUP($AU401,'FE Source'!$A:$AK,31,FALSE)=0,"-",VLOOKUP($AU401,'FE Source'!$A:$AK,31,FALSE)))</f>
        <v>Markit iBoxx ALBI Singapore Index</v>
      </c>
      <c r="BO401" s="217">
        <f>IF(VLOOKUP($AU401,'FE Source'!$A:$AK,32,FALSE)=0,"-",VLOOKUP($AU401,'FE Source'!$A:$AK,32,FALSE))</f>
        <v>40641</v>
      </c>
      <c r="BP401" s="18">
        <f>IF(VLOOKUP($AU401,'FE Source'!$AZ:$BC,2,FALSE)=0,"-",VLOOKUP($AU401,'FE Source'!$AZ:$BC,2,FALSE))</f>
        <v>-2.96</v>
      </c>
      <c r="BQ401" s="18">
        <f>IF(VLOOKUP($AU401,'FE Source'!$AZ:$BC,3,FALSE)=0,"-",VLOOKUP($AU401,'FE Source'!$AZ:$BC,3,FALSE))</f>
        <v>1.25</v>
      </c>
      <c r="BR401" s="18" t="str">
        <f>IF(VLOOKUP($AU401,'FE Source'!$AZ:$BC,4,FALSE)=0,"-",VLOOKUP($AU401,'FE Source'!$AZ:$BC,4,FALSE))</f>
        <v>-</v>
      </c>
    </row>
    <row r="402" spans="2:70" ht="15">
      <c r="B402" s="323" t="str">
        <f>INDEX('UT - Retail'!$A$7:$A$1409,MATCH(AU402,'UT - Retail'!$U$7:$U$1409,0),1)</f>
        <v>Eastspring Investments</v>
      </c>
      <c r="C402" s="710" t="str">
        <f>INDEX('UT - Retail'!$B$7:$B$1409,MATCH(AU402,'UT - Retail'!$U$7:$U$1409,0),1)</f>
        <v>Eastspring Investments Unit Trusts - Singapore Select Bond AD SGD</v>
      </c>
      <c r="D402" s="711"/>
      <c r="E402" s="151" t="str">
        <f>VLOOKUP(C402,'UT - Retail'!$B:$K,8,FALSE)</f>
        <v>Fixed Income</v>
      </c>
      <c r="F402" s="151" t="str">
        <f>VLOOKUP(C402,'UT - Retail'!$B:$K,9,FALSE)</f>
        <v>Singapore</v>
      </c>
      <c r="G402" s="151" t="str">
        <f>VLOOKUP(C402,'UT - Retail'!$B:$K,10,FALSE)</f>
        <v>General</v>
      </c>
      <c r="H402" s="82" t="str">
        <f>VLOOKUP(C402,'UT - Retail'!$B:$N,13,FALSE)</f>
        <v>Yes</v>
      </c>
      <c r="I402" s="82" t="str">
        <f>VLOOKUP(C402,'UT - Retail'!$B:$Q,14,FALSE)</f>
        <v>Yes</v>
      </c>
      <c r="J402" s="151" t="str">
        <f>VLOOKUP(C402,'UT - Retail'!$B:$Q,11,FALSE)</f>
        <v>Yes</v>
      </c>
      <c r="K402" s="130" t="str">
        <f>VLOOKUP(C402,'UT - Retail'!$B:$P,15,FALSE)</f>
        <v>Yes</v>
      </c>
      <c r="L402" s="82" t="str">
        <f>VLOOKUP(C402,'UT - Retail'!$B:$Q,16,FALSE)</f>
        <v>Both</v>
      </c>
      <c r="M402" s="151" t="str">
        <f>VLOOKUP(C402,'UT - Retail'!$B:$K,6,FALSE)</f>
        <v>SGD</v>
      </c>
      <c r="N402" s="151" t="str">
        <f>IFERROR(IF(MATCH(C402,'Portfolio Construction'!$AL:$AL,0),"Yes","No"),"No")</f>
        <v>Yes</v>
      </c>
      <c r="O402" s="151" t="str">
        <f>IFERROR(IF(MATCH(C402,'Portfolio Construction'!$AN:$AN,0),"Yes","No"),"No")</f>
        <v>No</v>
      </c>
      <c r="P402" s="151" t="str">
        <f>IFERROR(IF(MATCH(C402,'Portfolio Construction'!$AP:$AP,0),"Yes","No"),"No")</f>
        <v>No</v>
      </c>
      <c r="Q402" s="151" t="str">
        <f>IFERROR(IF(MATCH(C402,'Portfolio Construction'!$AR:$AR,0),"Yes","No"),"No")</f>
        <v>No</v>
      </c>
      <c r="R402" s="151" t="str">
        <f>IFERROR(IF(MATCH(C402,'Portfolio Construction'!$AT:$AT,0),"Yes","No"),"No")</f>
        <v>No</v>
      </c>
      <c r="S402" s="151" t="str">
        <f>IFERROR(IF(MATCH(C402,'Portfolio Construction'!$AV:$AV,0),"Yes","No"),"No")</f>
        <v>Yes</v>
      </c>
      <c r="T402" s="151" t="str">
        <f>IFERROR(IF(MATCH(C402,'Portfolio Construction'!$AX:$AX,0),"Yes","No"),"No")</f>
        <v>No</v>
      </c>
      <c r="U402" s="151" t="str">
        <f>IFERROR(IF(MATCH(C402,'Portfolio Construction'!$AZ:$AZ,0),"Yes","No"),"No")</f>
        <v>No</v>
      </c>
      <c r="V402" s="151" t="str">
        <f>IFERROR(IF(MATCH(C402,'Portfolio Construction'!$BB:$BB,0),"Yes","No"),"No")</f>
        <v>Yes</v>
      </c>
      <c r="W402" s="619">
        <f>IF(VLOOKUP($AU402,'FE Source'!$A:$W,3,FALSE)=0,"-",VLOOKUP($AU402,'FE Source'!$A:$W,3,FALSE))</f>
        <v>2.2799999999999998</v>
      </c>
      <c r="X402" s="618">
        <f>IF(VLOOKUP($AU402,'FE Source'!$A:$W,4,FALSE)=0,"-",VLOOKUP($AU402,'FE Source'!$A:$W,4,FALSE))</f>
        <v>-0.31</v>
      </c>
      <c r="Y402" s="618">
        <f>IF(VLOOKUP($AU402,'FE Source'!$A:$W,5,FALSE)=0,"-",VLOOKUP($AU402,'FE Source'!$A:$W,5,FALSE))</f>
        <v>2.7</v>
      </c>
      <c r="Z402" s="618">
        <f>IF(VLOOKUP($AU402,'FE Source'!$A:$W,6,FALSE)=0,"-",VLOOKUP($AU402,'FE Source'!$A:$W,6,FALSE))</f>
        <v>7.53</v>
      </c>
      <c r="AA402" s="618">
        <f>IF(VLOOKUP($AU402,'FE Source'!$A:$W,7,FALSE)=0,"-",VLOOKUP($AU402,'FE Source'!$A:$W,7,FALSE))</f>
        <v>3.59</v>
      </c>
      <c r="AB402" s="618">
        <f>IF(VLOOKUP($AU402,'FE Source'!$A:$W,8,FALSE)=0,"-",VLOOKUP($AU402,'FE Source'!$A:$W,8,FALSE))</f>
        <v>1.69</v>
      </c>
      <c r="AC402" s="623">
        <f>IF(VLOOKUP($AU402,'FE Source'!$A:$W,9,FALSE)=0,"-",VLOOKUP($AU402,'FE Source'!$A:$W,9,FALSE))</f>
        <v>2.79</v>
      </c>
      <c r="AD402" s="147">
        <f>IF(VLOOKUP($AU402,'FE Source'!$A:$W,10,FALSE)=0,"-",VLOOKUP($AU402,'FE Source'!$A:$W,10,FALSE))</f>
        <v>0.63</v>
      </c>
      <c r="AE402" s="82">
        <f>IF(VLOOKUP($AU402,'FE Source'!$A:$W,11,FALSE)=0,"-",VLOOKUP($AU402,'FE Source'!$A:$W,11,FALSE))</f>
        <v>4.58</v>
      </c>
      <c r="AF402" s="82">
        <f>IF(VLOOKUP($AU402,'FE Source'!$A:$W,12,FALSE)=0,"-",VLOOKUP($AU402,'FE Source'!$A:$W,12,FALSE))</f>
        <v>0.19</v>
      </c>
      <c r="AG402" s="82">
        <f>IF(VLOOKUP($AU402,'FE Source'!$A:$W,14,FALSE)=0,"-",VLOOKUP($AU402,'FE Source'!$A:$W,14,FALSE))</f>
        <v>-6.88</v>
      </c>
      <c r="AH402" s="82">
        <f>IF(VLOOKUP($AU402,'FE Source'!$A:$DJ,33,FALSE)=0,"-",VLOOKUP($AU402,'FE Source'!$A:$DJ,33,FALSE))</f>
        <v>107.96</v>
      </c>
      <c r="AI402" s="82">
        <f>IF(VLOOKUP($AU402,'FE Source'!$A:$Y,20,FALSE)=0,"-",VLOOKUP($AU402,'FE Source'!$A:$Y,20,FALSE))</f>
        <v>83.61</v>
      </c>
      <c r="AJ402" s="82">
        <f>IF(VLOOKUP($AU402,'FE Source'!$A:$DJ,34,FALSE)=0,"-",VLOOKUP($AU402,'FE Source'!$A:$DJ,34,FALSE))</f>
        <v>55.75</v>
      </c>
      <c r="AK402" s="82">
        <f>IF(VLOOKUP($AU402,'FE Source'!$A:$DJ,35,FALSE)=0,"-",VLOOKUP($AU402,'FE Source'!$A:$DJ,35,FALSE))</f>
        <v>-5.0599999999999996</v>
      </c>
      <c r="AL402" s="76">
        <f>IF(VLOOKUP($AU402,'FE Source'!$A:$Y,19,FALSE)=0,"-",VLOOKUP($AU402,'FE Source'!$A:$Y,19,FALSE))</f>
        <v>44.38</v>
      </c>
      <c r="AM402" s="147">
        <f>IF(VLOOKUP($AU402,'FE Source'!$A:$DJ,36,FALSE)=0,"-",VLOOKUP($AU402,'FE Source'!$A:$DJ,36,FALSE))</f>
        <v>44.82</v>
      </c>
      <c r="AN402" s="605">
        <f>IF(VLOOKUP($AU402,'FE Source'!$A:$W,13,FALSE)=0,"-",VLOOKUP($AU402,'FE Source'!$A:$W,13,FALSE))</f>
        <v>1222.4000000000001</v>
      </c>
      <c r="AO402" s="147">
        <f>IF(J402="no","-",IF(VLOOKUP($AU402,'FE Source'!$A:$W,15,FALSE)=0,"-",VLOOKUP($AU402,'FE Source'!$A:$W,15,FALSE)))</f>
        <v>4.43</v>
      </c>
      <c r="AP402" s="76" t="str">
        <f>IF(AO402="-","-",IF(VLOOKUP($AU402,'FE Source'!$A:$Z,21,FALSE)=0,"-",IF(VLOOKUP($AU402,'FE Source'!$A:$Z,21,FALSE)=2,"Semi-Annual",IF(VLOOKUP($AU402,'FE Source'!$A:$Z,21,FALSE)=4,"Quarterly",IF(VLOOKUP($AU402,'FE Source'!$A:$Z,21,FALSE)=12,"Monthly","Annual")))))</f>
        <v>Quarterly</v>
      </c>
      <c r="AQ402" s="163" t="str">
        <f t="array" ref="AQ402">IF(VLOOKUP($AU402,'FE Source'!$A:$W,16,FALSE)=0,"-",VLOOKUP($AU402,'FE Source'!$A:$W,16,FALSE))</f>
        <v>-</v>
      </c>
      <c r="AR402" s="163" t="str">
        <f>IF(VLOOKUP($AU402,'FE Source'!$A:$W,17,FALSE)=0,"-",VLOOKUP($AU402,'FE Source'!$A:$W,17,FALSE))</f>
        <v>Neutral</v>
      </c>
      <c r="AS402" s="163">
        <f>IF(VLOOKUP($AU402,'FE Source'!$AN:$AS,4,FALSE)="",VLOOKUP($AU402,'FE Source'!$AN:$AS,3,FALSE),VLOOKUP($AU402,'FE Source'!$AN:$AS,4,FALSE))</f>
        <v>0.98</v>
      </c>
      <c r="AT402" s="751">
        <f>IF(VLOOKUP($AU402,'FE Source'!$AN:$AS,5,FALSE)=0,"-",VLOOKUP($AU402,'FE Source'!$AN:$AS,5,FALSE))</f>
        <v>45782</v>
      </c>
      <c r="AU402" s="177" t="s">
        <v>612</v>
      </c>
      <c r="AV402" s="509"/>
      <c r="AW402" s="509"/>
      <c r="BE402" s="215">
        <f>IF(VLOOKUP($AU402,'FE Source'!$A:$AK,22,FALSE)=0,"-",VLOOKUP($AU402,'FE Source'!$A:$AK,22,FALSE))</f>
        <v>2.2000000000000002</v>
      </c>
      <c r="BF402" s="215">
        <f>IF(VLOOKUP($AU402,'FE Source'!$A:$AK,23,FALSE)=0,"-",VLOOKUP($AU402,'FE Source'!$A:$AK,23,FALSE))</f>
        <v>4.28</v>
      </c>
      <c r="BG402" s="215">
        <f>IF(VLOOKUP($AU402,'FE Source'!$A:$AK,24,FALSE)=0,"-",VLOOKUP($AU402,'FE Source'!$A:$AK,24,FALSE))</f>
        <v>5.82</v>
      </c>
      <c r="BH402" s="215">
        <f>IF(VLOOKUP($AU402,'FE Source'!$A:$AK,25,FALSE)=0,"-",VLOOKUP($AU402,'FE Source'!$A:$AK,25,FALSE))</f>
        <v>0.54</v>
      </c>
      <c r="BI402" s="215">
        <f>IF(VLOOKUP($AU402,'FE Source'!$A:$AK,26,FALSE)=0,"-",VLOOKUP($AU402,'FE Source'!$A:$AK,26,FALSE))</f>
        <v>7.45</v>
      </c>
      <c r="BJ402" s="215">
        <f>IF(VLOOKUP($AU402,'FE Source'!$A:$AK,27,FALSE)=0,"-",VLOOKUP($AU402,'FE Source'!$A:$AK,27,FALSE))</f>
        <v>8.3000000000000007</v>
      </c>
      <c r="BK402" s="215">
        <f>IF(VLOOKUP($AU402,'FE Source'!$A:$AK,28,FALSE)=0,"-",VLOOKUP($AU402,'FE Source'!$A:$AK,28,FALSE))</f>
        <v>-2.57</v>
      </c>
      <c r="BL402" s="215">
        <f>IF(VLOOKUP($AU402,'FE Source'!$A:$AK,29,FALSE)=0,"-",VLOOKUP($AU402,'FE Source'!$A:$AK,29,FALSE))</f>
        <v>-8.9700000000000006</v>
      </c>
      <c r="BM402" s="215">
        <f>IF(VLOOKUP($AU402,'FE Source'!$A:$AK,30,FALSE)=0,"-",VLOOKUP($AU402,'FE Source'!$A:$AK,30,FALSE))</f>
        <v>6.84</v>
      </c>
      <c r="BN402" t="str">
        <f>IF(VLOOKUP($AU402,'FE Source'!$A:$AK,31,FALSE)="No Specified Index","-",IF(VLOOKUP($AU402,'FE Source'!$A:$AK,31,FALSE)=0,"-",VLOOKUP($AU402,'FE Source'!$A:$AK,31,FALSE)))</f>
        <v>Markit iBoxx ALBI Singapore Index</v>
      </c>
      <c r="BO402" s="217">
        <f>IF(VLOOKUP($AU402,'FE Source'!$A:$AK,32,FALSE)=0,"-",VLOOKUP($AU402,'FE Source'!$A:$AK,32,FALSE))</f>
        <v>41222</v>
      </c>
      <c r="BP402" s="18">
        <f>IF(VLOOKUP($AU402,'FE Source'!$AZ:$BC,2,FALSE)=0,"-",VLOOKUP($AU402,'FE Source'!$AZ:$BC,2,FALSE))</f>
        <v>-3</v>
      </c>
      <c r="BQ402" s="18" t="str">
        <f>IF(VLOOKUP($AU402,'FE Source'!$AZ:$BC,3,FALSE)=0,"-",VLOOKUP($AU402,'FE Source'!$AZ:$BC,3,FALSE))</f>
        <v>-</v>
      </c>
      <c r="BR402" s="18" t="str">
        <f>IF(VLOOKUP($AU402,'FE Source'!$AZ:$BC,4,FALSE)=0,"-",VLOOKUP($AU402,'FE Source'!$AZ:$BC,4,FALSE))</f>
        <v>-</v>
      </c>
    </row>
    <row r="403" spans="2:70" ht="15">
      <c r="B403" s="323" t="str">
        <f>INDEX('UT - Retail'!$A$7:$A$1409,MATCH(AU403,'UT - Retail'!$U$7:$U$1409,0),1)</f>
        <v>Eastspring Investments</v>
      </c>
      <c r="C403" s="710" t="str">
        <f>INDEX('UT - Retail'!$B$7:$B$1409,MATCH(AU403,'UT - Retail'!$U$7:$U$1409,0),1)</f>
        <v>Eastspring SGD Cash A SGD</v>
      </c>
      <c r="D403" s="711"/>
      <c r="E403" s="151" t="str">
        <f>VLOOKUP(C403,'UT - Retail'!$B:$K,8,FALSE)</f>
        <v>Money Market</v>
      </c>
      <c r="F403" s="151" t="str">
        <f>VLOOKUP(C403,'UT - Retail'!$B:$K,9,FALSE)</f>
        <v>Singapore</v>
      </c>
      <c r="G403" s="151" t="str">
        <f>VLOOKUP(C403,'UT - Retail'!$B:$K,10,FALSE)</f>
        <v>General</v>
      </c>
      <c r="H403" s="82" t="str">
        <f>VLOOKUP(C403,'UT - Retail'!$B:$N,13,FALSE)</f>
        <v>No</v>
      </c>
      <c r="I403" s="82" t="str">
        <f>VLOOKUP(C403,'UT - Retail'!$B:$Q,14,FALSE)</f>
        <v>No</v>
      </c>
      <c r="J403" s="151" t="str">
        <f>VLOOKUP(C403,'UT - Retail'!$B:$Q,11,FALSE)</f>
        <v>No</v>
      </c>
      <c r="K403" s="130" t="str">
        <f>VLOOKUP(C403,'UT - Retail'!$B:$P,15,FALSE)</f>
        <v>Yes</v>
      </c>
      <c r="L403" s="82" t="str">
        <f>VLOOKUP(C403,'UT - Retail'!$B:$Q,16,FALSE)</f>
        <v>Both</v>
      </c>
      <c r="M403" s="151" t="str">
        <f>VLOOKUP(C403,'UT - Retail'!$B:$K,6,FALSE)</f>
        <v>SGD</v>
      </c>
      <c r="N403" s="151" t="str">
        <f>IFERROR(IF(MATCH(C403,'Portfolio Construction'!$AL:$AL,0),"Yes","No"),"No")</f>
        <v>No</v>
      </c>
      <c r="O403" s="151" t="str">
        <f>IFERROR(IF(MATCH(C403,'Portfolio Construction'!$AN:$AN,0),"Yes","No"),"No")</f>
        <v>No</v>
      </c>
      <c r="P403" s="151" t="str">
        <f>IFERROR(IF(MATCH(C403,'Portfolio Construction'!$AP:$AP,0),"Yes","No"),"No")</f>
        <v>No</v>
      </c>
      <c r="Q403" s="151" t="str">
        <f>IFERROR(IF(MATCH(C403,'Portfolio Construction'!$AR:$AR,0),"Yes","No"),"No")</f>
        <v>No</v>
      </c>
      <c r="R403" s="151" t="str">
        <f>IFERROR(IF(MATCH(C403,'Portfolio Construction'!$AT:$AT,0),"Yes","No"),"No")</f>
        <v>No</v>
      </c>
      <c r="S403" s="151" t="str">
        <f>IFERROR(IF(MATCH(C403,'Portfolio Construction'!$AV:$AV,0),"Yes","No"),"No")</f>
        <v>No</v>
      </c>
      <c r="T403" s="151" t="str">
        <f>IFERROR(IF(MATCH(C403,'Portfolio Construction'!$AX:$AX,0),"Yes","No"),"No")</f>
        <v>No</v>
      </c>
      <c r="U403" s="151" t="str">
        <f>IFERROR(IF(MATCH(C403,'Portfolio Construction'!$AZ:$AZ,0),"Yes","No"),"No")</f>
        <v>No</v>
      </c>
      <c r="V403" s="151" t="str">
        <f>IFERROR(IF(MATCH(C403,'Portfolio Construction'!$BB:$BB,0),"Yes","No"),"No")</f>
        <v>No</v>
      </c>
      <c r="W403" s="619">
        <f>IF(VLOOKUP($AU403,'FE Source'!$A:$W,3,FALSE)=0,"-",VLOOKUP($AU403,'FE Source'!$A:$W,3,FALSE))</f>
        <v>1.04</v>
      </c>
      <c r="X403" s="618">
        <f>IF(VLOOKUP($AU403,'FE Source'!$A:$W,4,FALSE)=0,"-",VLOOKUP($AU403,'FE Source'!$A:$W,4,FALSE))</f>
        <v>0.17</v>
      </c>
      <c r="Y403" s="618">
        <f>IF(VLOOKUP($AU403,'FE Source'!$A:$W,5,FALSE)=0,"-",VLOOKUP($AU403,'FE Source'!$A:$W,5,FALSE))</f>
        <v>1.39</v>
      </c>
      <c r="Z403" s="618">
        <f>IF(VLOOKUP($AU403,'FE Source'!$A:$W,6,FALSE)=0,"-",VLOOKUP($AU403,'FE Source'!$A:$W,6,FALSE))</f>
        <v>2.95</v>
      </c>
      <c r="AA403" s="618">
        <f>IF(VLOOKUP($AU403,'FE Source'!$A:$W,7,FALSE)=0,"-",VLOOKUP($AU403,'FE Source'!$A:$W,7,FALSE))</f>
        <v>3.15</v>
      </c>
      <c r="AB403" s="618">
        <f>IF(VLOOKUP($AU403,'FE Source'!$A:$W,8,FALSE)=0,"-",VLOOKUP($AU403,'FE Source'!$A:$W,8,FALSE))</f>
        <v>1.94</v>
      </c>
      <c r="AC403" s="623">
        <f>IF(VLOOKUP($AU403,'FE Source'!$A:$W,9,FALSE)=0,"-",VLOOKUP($AU403,'FE Source'!$A:$W,9,FALSE))</f>
        <v>1.42</v>
      </c>
      <c r="AD403" s="147" t="str">
        <f>IF(VLOOKUP($AU403,'FE Source'!$A:$W,10,FALSE)=0,"-",VLOOKUP($AU403,'FE Source'!$A:$W,10,FALSE))</f>
        <v>-</v>
      </c>
      <c r="AE403" s="82">
        <f>IF(VLOOKUP($AU403,'FE Source'!$A:$W,11,FALSE)=0,"-",VLOOKUP($AU403,'FE Source'!$A:$W,11,FALSE))</f>
        <v>0.27</v>
      </c>
      <c r="AF403" s="82">
        <f>IF(VLOOKUP($AU403,'FE Source'!$A:$W,12,FALSE)=0,"-",VLOOKUP($AU403,'FE Source'!$A:$W,12,FALSE))</f>
        <v>2.3199999999999998</v>
      </c>
      <c r="AG403" s="82" t="str">
        <f>IF(VLOOKUP($AU403,'FE Source'!$A:$W,14,FALSE)=0,"-",VLOOKUP($AU403,'FE Source'!$A:$W,14,FALSE))</f>
        <v>-</v>
      </c>
      <c r="AH403" s="82" t="str">
        <f>IF(VLOOKUP($AU403,'FE Source'!$A:$DJ,33,FALSE)=0,"-",VLOOKUP($AU403,'FE Source'!$A:$DJ,33,FALSE))</f>
        <v>-</v>
      </c>
      <c r="AI403" s="82" t="str">
        <f>IF(VLOOKUP($AU403,'FE Source'!$A:$Y,20,FALSE)=0,"-",VLOOKUP($AU403,'FE Source'!$A:$Y,20,FALSE))</f>
        <v>-</v>
      </c>
      <c r="AJ403" s="82" t="str">
        <f>IF(VLOOKUP($AU403,'FE Source'!$A:$DJ,34,FALSE)=0,"-",VLOOKUP($AU403,'FE Source'!$A:$DJ,34,FALSE))</f>
        <v>-</v>
      </c>
      <c r="AK403" s="82" t="str">
        <f>IF(VLOOKUP($AU403,'FE Source'!$A:$DJ,35,FALSE)=0,"-",VLOOKUP($AU403,'FE Source'!$A:$DJ,35,FALSE))</f>
        <v>-</v>
      </c>
      <c r="AL403" s="76" t="str">
        <f>IF(VLOOKUP($AU403,'FE Source'!$A:$Y,19,FALSE)=0,"-",VLOOKUP($AU403,'FE Source'!$A:$Y,19,FALSE))</f>
        <v>-</v>
      </c>
      <c r="AM403" s="147" t="str">
        <f>IF(VLOOKUP($AU403,'FE Source'!$A:$DJ,36,FALSE)=0,"-",VLOOKUP($AU403,'FE Source'!$A:$DJ,36,FALSE))</f>
        <v>-</v>
      </c>
      <c r="AN403" s="605">
        <f>IF(VLOOKUP($AU403,'FE Source'!$A:$W,13,FALSE)=0,"-",VLOOKUP($AU403,'FE Source'!$A:$W,13,FALSE))</f>
        <v>103.8</v>
      </c>
      <c r="AO403" s="147" t="str">
        <f>IF(J403="no","-",IF(VLOOKUP($AU403,'FE Source'!$A:$W,15,FALSE)=0,"-",VLOOKUP($AU403,'FE Source'!$A:$W,15,FALSE)))</f>
        <v>-</v>
      </c>
      <c r="AP403" s="76" t="str">
        <f>IF(AO403="-","-",IF(VLOOKUP($AU403,'FE Source'!$A:$Z,21,FALSE)=0,"-",IF(VLOOKUP($AU403,'FE Source'!$A:$Z,21,FALSE)=2,"Semi-Annual",IF(VLOOKUP($AU403,'FE Source'!$A:$Z,21,FALSE)=4,"Quarterly",IF(VLOOKUP($AU403,'FE Source'!$A:$Z,21,FALSE)=12,"Monthly","Annual")))))</f>
        <v>-</v>
      </c>
      <c r="AQ403" s="163" t="str">
        <f t="array" ref="AQ403">IF(VLOOKUP($AU403,'FE Source'!$A:$W,16,FALSE)=0,"-",VLOOKUP($AU403,'FE Source'!$A:$W,16,FALSE))</f>
        <v>-</v>
      </c>
      <c r="AR403" s="163" t="str">
        <f>IF(VLOOKUP($AU403,'FE Source'!$A:$W,17,FALSE)=0,"-",VLOOKUP($AU403,'FE Source'!$A:$W,17,FALSE))</f>
        <v>-</v>
      </c>
      <c r="AS403" s="163">
        <f>IF(VLOOKUP($AU403,'FE Source'!$AN:$AS,4,FALSE)="",VLOOKUP($AU403,'FE Source'!$AN:$AS,3,FALSE),VLOOKUP($AU403,'FE Source'!$AN:$AS,4,FALSE))</f>
        <v>1.21</v>
      </c>
      <c r="AT403" s="751">
        <f>IF(VLOOKUP($AU403,'FE Source'!$AN:$AS,5,FALSE)=0,"-",VLOOKUP($AU403,'FE Source'!$AN:$AS,5,FALSE))</f>
        <v>45782</v>
      </c>
      <c r="AU403" s="177" t="s">
        <v>738</v>
      </c>
      <c r="AV403" s="509"/>
      <c r="AW403" s="509"/>
      <c r="BE403" s="215">
        <f>IF(VLOOKUP($AU403,'FE Source'!$A:$AK,22,FALSE)=0,"-",VLOOKUP($AU403,'FE Source'!$A:$AK,22,FALSE))</f>
        <v>0.57999999999999996</v>
      </c>
      <c r="BF403" s="215">
        <f>IF(VLOOKUP($AU403,'FE Source'!$A:$AK,23,FALSE)=0,"-",VLOOKUP($AU403,'FE Source'!$A:$AK,23,FALSE))</f>
        <v>0.71</v>
      </c>
      <c r="BG403" s="215">
        <f>IF(VLOOKUP($AU403,'FE Source'!$A:$AK,24,FALSE)=0,"-",VLOOKUP($AU403,'FE Source'!$A:$AK,24,FALSE))</f>
        <v>0.66</v>
      </c>
      <c r="BH403" s="215">
        <f>IF(VLOOKUP($AU403,'FE Source'!$A:$AK,25,FALSE)=0,"-",VLOOKUP($AU403,'FE Source'!$A:$AK,25,FALSE))</f>
        <v>1</v>
      </c>
      <c r="BI403" s="215">
        <f>IF(VLOOKUP($AU403,'FE Source'!$A:$AK,26,FALSE)=0,"-",VLOOKUP($AU403,'FE Source'!$A:$AK,26,FALSE))</f>
        <v>1.34</v>
      </c>
      <c r="BJ403" s="215">
        <f>IF(VLOOKUP($AU403,'FE Source'!$A:$AK,27,FALSE)=0,"-",VLOOKUP($AU403,'FE Source'!$A:$AK,27,FALSE))</f>
        <v>0.56000000000000005</v>
      </c>
      <c r="BK403" s="215">
        <f>IF(VLOOKUP($AU403,'FE Source'!$A:$AK,28,FALSE)=0,"-",VLOOKUP($AU403,'FE Source'!$A:$AK,28,FALSE))</f>
        <v>0.04</v>
      </c>
      <c r="BL403" s="215">
        <f>IF(VLOOKUP($AU403,'FE Source'!$A:$AK,29,FALSE)=0,"-",VLOOKUP($AU403,'FE Source'!$A:$AK,29,FALSE))</f>
        <v>1.43</v>
      </c>
      <c r="BM403" s="215">
        <f>IF(VLOOKUP($AU403,'FE Source'!$A:$AK,30,FALSE)=0,"-",VLOOKUP($AU403,'FE Source'!$A:$AK,30,FALSE))</f>
        <v>3.87</v>
      </c>
      <c r="BN403" t="str">
        <f>IF(VLOOKUP($AU403,'FE Source'!$A:$AK,31,FALSE)="No Specified Index","-",IF(VLOOKUP($AU403,'FE Source'!$A:$AK,31,FALSE)=0,"-",VLOOKUP($AU403,'FE Source'!$A:$AK,31,FALSE)))</f>
        <v>Singapore-dollar Saving Deposits Rate</v>
      </c>
      <c r="BO403" s="217">
        <f>IF(VLOOKUP($AU403,'FE Source'!$A:$AK,32,FALSE)=0,"-",VLOOKUP($AU403,'FE Source'!$A:$AK,32,FALSE))</f>
        <v>39105</v>
      </c>
      <c r="BP403" s="18">
        <f>IF(VLOOKUP($AU403,'FE Source'!$AZ:$BC,2,FALSE)=0,"-",VLOOKUP($AU403,'FE Source'!$AZ:$BC,2,FALSE))</f>
        <v>0.01</v>
      </c>
      <c r="BQ403" s="18">
        <f>IF(VLOOKUP($AU403,'FE Source'!$AZ:$BC,3,FALSE)=0,"-",VLOOKUP($AU403,'FE Source'!$AZ:$BC,3,FALSE))</f>
        <v>0.01</v>
      </c>
      <c r="BR403" s="18">
        <f>IF(VLOOKUP($AU403,'FE Source'!$AZ:$BC,4,FALSE)=0,"-",VLOOKUP($AU403,'FE Source'!$AZ:$BC,4,FALSE))</f>
        <v>0.04</v>
      </c>
    </row>
    <row r="404" spans="2:70" ht="15">
      <c r="B404" s="323" t="str">
        <f>INDEX('UT - Retail'!$A$7:$A$1409,MATCH(AU404,'UT - Retail'!$U$7:$U$1409,0),1)</f>
        <v>Fidelity Worldwide Investment</v>
      </c>
      <c r="C404" s="710" t="str">
        <f>INDEX('UT - Retail'!$B$7:$B$1409,MATCH(AU404,'UT - Retail'!$U$7:$U$1409,0),1)</f>
        <v>Fidelity America A-SGD</v>
      </c>
      <c r="D404" s="711"/>
      <c r="E404" s="151" t="str">
        <f>VLOOKUP(C404,'UT - Retail'!$B:$K,8,FALSE)</f>
        <v>Equities</v>
      </c>
      <c r="F404" s="151" t="str">
        <f>VLOOKUP(C404,'UT - Retail'!$B:$K,9,FALSE)</f>
        <v>US</v>
      </c>
      <c r="G404" s="151" t="str">
        <f>VLOOKUP(C404,'UT - Retail'!$B:$K,10,FALSE)</f>
        <v>General</v>
      </c>
      <c r="H404" s="82" t="str">
        <f>VLOOKUP(C404,'UT - Retail'!$B:$N,13,FALSE)</f>
        <v>No</v>
      </c>
      <c r="I404" s="82" t="str">
        <f>VLOOKUP(C404,'UT - Retail'!$B:$Q,14,FALSE)</f>
        <v>No</v>
      </c>
      <c r="J404" s="151" t="str">
        <f>VLOOKUP(C404,'UT - Retail'!$B:$Q,11,FALSE)</f>
        <v>No</v>
      </c>
      <c r="K404" s="130" t="str">
        <f>VLOOKUP(C404,'UT - Retail'!$B:$P,15,FALSE)</f>
        <v>Yes</v>
      </c>
      <c r="L404" s="82" t="str">
        <f>VLOOKUP(C404,'UT - Retail'!$B:$Q,16,FALSE)</f>
        <v>Both</v>
      </c>
      <c r="M404" s="151" t="str">
        <f>VLOOKUP(C404,'UT - Retail'!$B:$K,6,FALSE)</f>
        <v>SGD</v>
      </c>
      <c r="N404" s="151" t="str">
        <f>IFERROR(IF(MATCH(C404,'Portfolio Construction'!$AL:$AL,0),"Yes","No"),"No")</f>
        <v>No</v>
      </c>
      <c r="O404" s="151" t="str">
        <f>IFERROR(IF(MATCH(C404,'Portfolio Construction'!$AN:$AN,0),"Yes","No"),"No")</f>
        <v>No</v>
      </c>
      <c r="P404" s="151" t="str">
        <f>IFERROR(IF(MATCH(C404,'Portfolio Construction'!$AP:$AP,0),"Yes","No"),"No")</f>
        <v>No</v>
      </c>
      <c r="Q404" s="151" t="str">
        <f>IFERROR(IF(MATCH(C404,'Portfolio Construction'!$AR:$AR,0),"Yes","No"),"No")</f>
        <v>No</v>
      </c>
      <c r="R404" s="151" t="str">
        <f>IFERROR(IF(MATCH(C404,'Portfolio Construction'!$AT:$AT,0),"Yes","No"),"No")</f>
        <v>No</v>
      </c>
      <c r="S404" s="151" t="str">
        <f>IFERROR(IF(MATCH(C404,'Portfolio Construction'!$AV:$AV,0),"Yes","No"),"No")</f>
        <v>No</v>
      </c>
      <c r="T404" s="151" t="str">
        <f>IFERROR(IF(MATCH(C404,'Portfolio Construction'!$AX:$AX,0),"Yes","No"),"No")</f>
        <v>No</v>
      </c>
      <c r="U404" s="151" t="str">
        <f>IFERROR(IF(MATCH(C404,'Portfolio Construction'!$AZ:$AZ,0),"Yes","No"),"No")</f>
        <v>No</v>
      </c>
      <c r="V404" s="151" t="str">
        <f>IFERROR(IF(MATCH(C404,'Portfolio Construction'!$BB:$BB,0),"Yes","No"),"No")</f>
        <v>No</v>
      </c>
      <c r="W404" s="619">
        <f>IF(VLOOKUP($AU404,'FE Source'!$A:$W,3,FALSE)=0,"-",VLOOKUP($AU404,'FE Source'!$A:$W,3,FALSE))</f>
        <v>-8.89</v>
      </c>
      <c r="X404" s="618">
        <f>IF(VLOOKUP($AU404,'FE Source'!$A:$W,4,FALSE)=0,"-",VLOOKUP($AU404,'FE Source'!$A:$W,4,FALSE))</f>
        <v>1.01</v>
      </c>
      <c r="Y404" s="618">
        <f>IF(VLOOKUP($AU404,'FE Source'!$A:$W,5,FALSE)=0,"-",VLOOKUP($AU404,'FE Source'!$A:$W,5,FALSE))</f>
        <v>-9.93</v>
      </c>
      <c r="Z404" s="618">
        <f>IF(VLOOKUP($AU404,'FE Source'!$A:$W,6,FALSE)=0,"-",VLOOKUP($AU404,'FE Source'!$A:$W,6,FALSE))</f>
        <v>-2.13</v>
      </c>
      <c r="AA404" s="618">
        <f>IF(VLOOKUP($AU404,'FE Source'!$A:$W,7,FALSE)=0,"-",VLOOKUP($AU404,'FE Source'!$A:$W,7,FALSE))</f>
        <v>1.71</v>
      </c>
      <c r="AB404" s="618">
        <f>IF(VLOOKUP($AU404,'FE Source'!$A:$W,8,FALSE)=0,"-",VLOOKUP($AU404,'FE Source'!$A:$W,8,FALSE))</f>
        <v>10.67</v>
      </c>
      <c r="AC404" s="623">
        <f>IF(VLOOKUP($AU404,'FE Source'!$A:$W,9,FALSE)=0,"-",VLOOKUP($AU404,'FE Source'!$A:$W,9,FALSE))</f>
        <v>5.72</v>
      </c>
      <c r="AD404" s="147">
        <f>IF(VLOOKUP($AU404,'FE Source'!$A:$W,10,FALSE)=0,"-",VLOOKUP($AU404,'FE Source'!$A:$W,10,FALSE))</f>
        <v>0.8</v>
      </c>
      <c r="AE404" s="82">
        <f>IF(VLOOKUP($AU404,'FE Source'!$A:$W,11,FALSE)=0,"-",VLOOKUP($AU404,'FE Source'!$A:$W,11,FALSE))</f>
        <v>13.64</v>
      </c>
      <c r="AF404" s="82" t="str">
        <f>IF(VLOOKUP($AU404,'FE Source'!$A:$W,12,FALSE)=0,"-",VLOOKUP($AU404,'FE Source'!$A:$W,12,FALSE))</f>
        <v>-</v>
      </c>
      <c r="AG404" s="82">
        <f>IF(VLOOKUP($AU404,'FE Source'!$A:$W,14,FALSE)=0,"-",VLOOKUP($AU404,'FE Source'!$A:$W,14,FALSE))</f>
        <v>-13.54</v>
      </c>
      <c r="AH404" s="82">
        <f>IF(VLOOKUP($AU404,'FE Source'!$A:$DJ,33,FALSE)=0,"-",VLOOKUP($AU404,'FE Source'!$A:$DJ,33,FALSE))</f>
        <v>77.599999999999994</v>
      </c>
      <c r="AI404" s="82">
        <f>IF(VLOOKUP($AU404,'FE Source'!$A:$Y,20,FALSE)=0,"-",VLOOKUP($AU404,'FE Source'!$A:$Y,20,FALSE))</f>
        <v>58.05</v>
      </c>
      <c r="AJ404" s="82">
        <f>IF(VLOOKUP($AU404,'FE Source'!$A:$DJ,34,FALSE)=0,"-",VLOOKUP($AU404,'FE Source'!$A:$DJ,34,FALSE))</f>
        <v>68.010000000000005</v>
      </c>
      <c r="AK404" s="82">
        <f>IF(VLOOKUP($AU404,'FE Source'!$A:$DJ,35,FALSE)=0,"-",VLOOKUP($AU404,'FE Source'!$A:$DJ,35,FALSE))</f>
        <v>108.27</v>
      </c>
      <c r="AL404" s="76">
        <f>IF(VLOOKUP($AU404,'FE Source'!$A:$Y,19,FALSE)=0,"-",VLOOKUP($AU404,'FE Source'!$A:$Y,19,FALSE))</f>
        <v>88.13</v>
      </c>
      <c r="AM404" s="147">
        <f>IF(VLOOKUP($AU404,'FE Source'!$A:$DJ,36,FALSE)=0,"-",VLOOKUP($AU404,'FE Source'!$A:$DJ,36,FALSE))</f>
        <v>74.12</v>
      </c>
      <c r="AN404" s="605">
        <f>IF(VLOOKUP($AU404,'FE Source'!$A:$W,13,FALSE)=0,"-",VLOOKUP($AU404,'FE Source'!$A:$W,13,FALSE))</f>
        <v>4017.5</v>
      </c>
      <c r="AO404" s="147" t="str">
        <f>IF(J404="no","-",IF(VLOOKUP($AU404,'FE Source'!$A:$W,15,FALSE)=0,"-",VLOOKUP($AU404,'FE Source'!$A:$W,15,FALSE)))</f>
        <v>-</v>
      </c>
      <c r="AP404" s="76" t="str">
        <f>IF(AO404="-","-",IF(VLOOKUP($AU404,'FE Source'!$A:$Z,21,FALSE)=0,"-",IF(VLOOKUP($AU404,'FE Source'!$A:$Z,21,FALSE)=2,"Semi-Annual",IF(VLOOKUP($AU404,'FE Source'!$A:$Z,21,FALSE)=4,"Quarterly",IF(VLOOKUP($AU404,'FE Source'!$A:$Z,21,FALSE)=12,"Monthly","Annual")))))</f>
        <v>-</v>
      </c>
      <c r="AQ404" s="163">
        <f t="array" ref="AQ404">IF(VLOOKUP($AU404,'FE Source'!$A:$W,16,FALSE)=0,"-",VLOOKUP($AU404,'FE Source'!$A:$W,16,FALSE))</f>
        <v>1.89</v>
      </c>
      <c r="AR404" s="163" t="str">
        <f>IF(VLOOKUP($AU404,'FE Source'!$A:$W,17,FALSE)=0,"-",VLOOKUP($AU404,'FE Source'!$A:$W,17,FALSE))</f>
        <v>Neutral</v>
      </c>
      <c r="AS404" s="163">
        <f>IF(VLOOKUP($AU404,'FE Source'!$AN:$AS,4,FALSE)="",VLOOKUP($AU404,'FE Source'!$AN:$AS,3,FALSE),VLOOKUP($AU404,'FE Source'!$AN:$AS,4,FALSE))</f>
        <v>2.69</v>
      </c>
      <c r="AT404" s="751">
        <f>IF(VLOOKUP($AU404,'FE Source'!$AN:$AS,5,FALSE)=0,"-",VLOOKUP($AU404,'FE Source'!$AN:$AS,5,FALSE))</f>
        <v>45783</v>
      </c>
      <c r="AU404" s="177" t="s">
        <v>614</v>
      </c>
      <c r="AV404" s="571"/>
      <c r="AW404" s="509"/>
      <c r="BE404" s="215">
        <f>IF(VLOOKUP($AU404,'FE Source'!$A:$AK,22,FALSE)=0,"-",VLOOKUP($AU404,'FE Source'!$A:$AK,22,FALSE))</f>
        <v>7.72</v>
      </c>
      <c r="BF404" s="215">
        <f>IF(VLOOKUP($AU404,'FE Source'!$A:$AK,23,FALSE)=0,"-",VLOOKUP($AU404,'FE Source'!$A:$AK,23,FALSE))</f>
        <v>11.55</v>
      </c>
      <c r="BG404" s="215">
        <f>IF(VLOOKUP($AU404,'FE Source'!$A:$AK,24,FALSE)=0,"-",VLOOKUP($AU404,'FE Source'!$A:$AK,24,FALSE))</f>
        <v>1.06</v>
      </c>
      <c r="BH404" s="215">
        <f>IF(VLOOKUP($AU404,'FE Source'!$A:$AK,25,FALSE)=0,"-",VLOOKUP($AU404,'FE Source'!$A:$AK,25,FALSE))</f>
        <v>-4.99</v>
      </c>
      <c r="BI404" s="215">
        <f>IF(VLOOKUP($AU404,'FE Source'!$A:$AK,26,FALSE)=0,"-",VLOOKUP($AU404,'FE Source'!$A:$AK,26,FALSE))</f>
        <v>9.4600000000000009</v>
      </c>
      <c r="BJ404" s="215">
        <f>IF(VLOOKUP($AU404,'FE Source'!$A:$AK,27,FALSE)=0,"-",VLOOKUP($AU404,'FE Source'!$A:$AK,27,FALSE))</f>
        <v>2.0699999999999998</v>
      </c>
      <c r="BK404" s="215">
        <f>IF(VLOOKUP($AU404,'FE Source'!$A:$AK,28,FALSE)=0,"-",VLOOKUP($AU404,'FE Source'!$A:$AK,28,FALSE))</f>
        <v>26.83</v>
      </c>
      <c r="BL404" s="215">
        <f>IF(VLOOKUP($AU404,'FE Source'!$A:$AK,29,FALSE)=0,"-",VLOOKUP($AU404,'FE Source'!$A:$AK,29,FALSE))</f>
        <v>-6.13</v>
      </c>
      <c r="BM404" s="215">
        <f>IF(VLOOKUP($AU404,'FE Source'!$A:$AK,30,FALSE)=0,"-",VLOOKUP($AU404,'FE Source'!$A:$AK,30,FALSE))</f>
        <v>9.81</v>
      </c>
      <c r="BN404" t="str">
        <f>IF(VLOOKUP($AU404,'FE Source'!$A:$AK,31,FALSE)="No Specified Index","-",IF(VLOOKUP($AU404,'FE Source'!$A:$AK,31,FALSE)=0,"-",VLOOKUP($AU404,'FE Source'!$A:$AK,31,FALSE)))</f>
        <v>S&amp;P 500</v>
      </c>
      <c r="BO404" s="217">
        <f>IF(VLOOKUP($AU404,'FE Source'!$A:$AK,32,FALSE)=0,"-",VLOOKUP($AU404,'FE Source'!$A:$AK,32,FALSE))</f>
        <v>38852</v>
      </c>
      <c r="BP404" s="18">
        <f>IF(VLOOKUP($AU404,'FE Source'!$AZ:$BC,2,FALSE)=0,"-",VLOOKUP($AU404,'FE Source'!$AZ:$BC,2,FALSE))</f>
        <v>-1.52</v>
      </c>
      <c r="BQ404" s="18">
        <f>IF(VLOOKUP($AU404,'FE Source'!$AZ:$BC,3,FALSE)=0,"-",VLOOKUP($AU404,'FE Source'!$AZ:$BC,3,FALSE))</f>
        <v>-5.63</v>
      </c>
      <c r="BR404" s="18">
        <f>IF(VLOOKUP($AU404,'FE Source'!$AZ:$BC,4,FALSE)=0,"-",VLOOKUP($AU404,'FE Source'!$AZ:$BC,4,FALSE))</f>
        <v>-5.78</v>
      </c>
    </row>
    <row r="405" spans="2:70" ht="15">
      <c r="B405" s="323" t="str">
        <f>INDEX('UT - Retail'!$A$7:$A$1409,MATCH(AU405,'UT - Retail'!$U$7:$U$1409,0),1)</f>
        <v>Fidelity Worldwide Investment</v>
      </c>
      <c r="C405" s="708" t="str">
        <f>INDEX('UT - Retail'!$B$7:$B$1409,MATCH(AU405,'UT - Retail'!$U$7:$U$1409,0),1)</f>
        <v>Fidelity America A-SGD (hedged)</v>
      </c>
      <c r="D405" s="709"/>
      <c r="E405" s="531" t="str">
        <f>VLOOKUP(C405,'UT - Retail'!$B:$K,8,FALSE)</f>
        <v>Equities</v>
      </c>
      <c r="F405" s="531" t="str">
        <f>VLOOKUP(C405,'UT - Retail'!$B:$K,9,FALSE)</f>
        <v>US</v>
      </c>
      <c r="G405" s="531" t="str">
        <f>VLOOKUP(C405,'UT - Retail'!$B:$K,10,FALSE)</f>
        <v>General</v>
      </c>
      <c r="H405" s="82" t="str">
        <f>VLOOKUP(C405,'UT - Retail'!$B:$N,13,FALSE)</f>
        <v>No</v>
      </c>
      <c r="I405" s="82" t="str">
        <f>VLOOKUP(C405,'UT - Retail'!$B:$Q,14,FALSE)</f>
        <v>No</v>
      </c>
      <c r="J405" s="531" t="str">
        <f>VLOOKUP(C405,'UT - Retail'!$B:$Q,11,FALSE)</f>
        <v>No</v>
      </c>
      <c r="K405" s="130" t="str">
        <f>VLOOKUP(C405,'UT - Retail'!$B:$P,15,FALSE)</f>
        <v>Yes</v>
      </c>
      <c r="L405" s="82" t="str">
        <f>VLOOKUP(C405,'UT - Retail'!$B:$Q,16,FALSE)</f>
        <v>Both</v>
      </c>
      <c r="M405" s="151" t="str">
        <f>VLOOKUP(C405,'UT - Retail'!$B:$K,6,FALSE)</f>
        <v>SGD</v>
      </c>
      <c r="N405" s="151" t="str">
        <f>IFERROR(IF(MATCH(C405,'Portfolio Construction'!$AL:$AL,0),"Yes","No"),"No")</f>
        <v>No</v>
      </c>
      <c r="O405" s="151" t="str">
        <f>IFERROR(IF(MATCH(C405,'Portfolio Construction'!$AN:$AN,0),"Yes","No"),"No")</f>
        <v>No</v>
      </c>
      <c r="P405" s="151" t="str">
        <f>IFERROR(IF(MATCH(C405,'Portfolio Construction'!$AP:$AP,0),"Yes","No"),"No")</f>
        <v>No</v>
      </c>
      <c r="Q405" s="151" t="str">
        <f>IFERROR(IF(MATCH(C405,'Portfolio Construction'!$AR:$AR,0),"Yes","No"),"No")</f>
        <v>No</v>
      </c>
      <c r="R405" s="151" t="str">
        <f>IFERROR(IF(MATCH(C405,'Portfolio Construction'!$AT:$AT,0),"Yes","No"),"No")</f>
        <v>No</v>
      </c>
      <c r="S405" s="151" t="str">
        <f>IFERROR(IF(MATCH(C405,'Portfolio Construction'!$AV:$AV,0),"Yes","No"),"No")</f>
        <v>No</v>
      </c>
      <c r="T405" s="151" t="str">
        <f>IFERROR(IF(MATCH(C405,'Portfolio Construction'!$AX:$AX,0),"Yes","No"),"No")</f>
        <v>No</v>
      </c>
      <c r="U405" s="151" t="str">
        <f>IFERROR(IF(MATCH(C405,'Portfolio Construction'!$AZ:$AZ,0),"Yes","No"),"No")</f>
        <v>No</v>
      </c>
      <c r="V405" s="151" t="str">
        <f>IFERROR(IF(MATCH(C405,'Portfolio Construction'!$BB:$BB,0),"Yes","No"),"No")</f>
        <v>No</v>
      </c>
      <c r="W405" s="619">
        <f>IF(VLOOKUP($AU405,'FE Source'!$A:$W,3,FALSE)=0,"-",VLOOKUP($AU405,'FE Source'!$A:$W,3,FALSE))</f>
        <v>-4.12</v>
      </c>
      <c r="X405" s="618">
        <f>IF(VLOOKUP($AU405,'FE Source'!$A:$W,4,FALSE)=0,"-",VLOOKUP($AU405,'FE Source'!$A:$W,4,FALSE))</f>
        <v>4.93</v>
      </c>
      <c r="Y405" s="618">
        <f>IF(VLOOKUP($AU405,'FE Source'!$A:$W,5,FALSE)=0,"-",VLOOKUP($AU405,'FE Source'!$A:$W,5,FALSE))</f>
        <v>-7.64</v>
      </c>
      <c r="Z405" s="618">
        <f>IF(VLOOKUP($AU405,'FE Source'!$A:$W,6,FALSE)=0,"-",VLOOKUP($AU405,'FE Source'!$A:$W,6,FALSE))</f>
        <v>0.1</v>
      </c>
      <c r="AA405" s="618">
        <f>IF(VLOOKUP($AU405,'FE Source'!$A:$W,7,FALSE)=0,"-",VLOOKUP($AU405,'FE Source'!$A:$W,7,FALSE))</f>
        <v>2.46</v>
      </c>
      <c r="AB405" s="618">
        <f>IF(VLOOKUP($AU405,'FE Source'!$A:$W,8,FALSE)=0,"-",VLOOKUP($AU405,'FE Source'!$A:$W,8,FALSE))</f>
        <v>11.47</v>
      </c>
      <c r="AC405" s="623">
        <f>IF(VLOOKUP($AU405,'FE Source'!$A:$W,9,FALSE)=0,"-",VLOOKUP($AU405,'FE Source'!$A:$W,9,FALSE))</f>
        <v>5.15</v>
      </c>
      <c r="AD405" s="146">
        <f>IF(VLOOKUP($AU405,'FE Source'!$A:$W,10,FALSE)=0,"-",VLOOKUP($AU405,'FE Source'!$A:$W,10,FALSE))</f>
        <v>0.86</v>
      </c>
      <c r="AE405" s="83">
        <f>IF(VLOOKUP($AU405,'FE Source'!$A:$W,11,FALSE)=0,"-",VLOOKUP($AU405,'FE Source'!$A:$W,11,FALSE))</f>
        <v>15.05</v>
      </c>
      <c r="AF405" s="83" t="str">
        <f>IF(VLOOKUP($AU405,'FE Source'!$A:$W,12,FALSE)=0,"-",VLOOKUP($AU405,'FE Source'!$A:$W,12,FALSE))</f>
        <v>-</v>
      </c>
      <c r="AG405" s="83">
        <f>IF(VLOOKUP($AU405,'FE Source'!$A:$W,14,FALSE)=0,"-",VLOOKUP($AU405,'FE Source'!$A:$W,14,FALSE))</f>
        <v>-13.16</v>
      </c>
      <c r="AH405" s="82">
        <f>IF(VLOOKUP($AU405,'FE Source'!$A:$DJ,33,FALSE)=0,"-",VLOOKUP($AU405,'FE Source'!$A:$DJ,33,FALSE))</f>
        <v>64.52</v>
      </c>
      <c r="AI405" s="83">
        <f>IF(VLOOKUP($AU405,'FE Source'!$A:$Y,20,FALSE)=0,"-",VLOOKUP($AU405,'FE Source'!$A:$Y,20,FALSE))</f>
        <v>68.19</v>
      </c>
      <c r="AJ405" s="82">
        <f>IF(VLOOKUP($AU405,'FE Source'!$A:$DJ,34,FALSE)=0,"-",VLOOKUP($AU405,'FE Source'!$A:$DJ,34,FALSE))</f>
        <v>81.819999999999993</v>
      </c>
      <c r="AK405" s="82">
        <f>IF(VLOOKUP($AU405,'FE Source'!$A:$DJ,35,FALSE)=0,"-",VLOOKUP($AU405,'FE Source'!$A:$DJ,35,FALSE))</f>
        <v>83.21</v>
      </c>
      <c r="AL405" s="522">
        <f>IF(VLOOKUP($AU405,'FE Source'!$A:$Y,19,FALSE)=0,"-",VLOOKUP($AU405,'FE Source'!$A:$Y,19,FALSE))</f>
        <v>97.03</v>
      </c>
      <c r="AM405" s="147">
        <f>IF(VLOOKUP($AU405,'FE Source'!$A:$DJ,36,FALSE)=0,"-",VLOOKUP($AU405,'FE Source'!$A:$DJ,36,FALSE))</f>
        <v>85.33</v>
      </c>
      <c r="AN405" s="527">
        <f>IF(VLOOKUP($AU405,'FE Source'!$A:$W,13,FALSE)=0,"-",VLOOKUP($AU405,'FE Source'!$A:$W,13,FALSE))</f>
        <v>4017.5</v>
      </c>
      <c r="AO405" s="146" t="str">
        <f>IF(J405="no","-",IF(VLOOKUP($AU405,'FE Source'!$A:$W,15,FALSE)=0,"-",VLOOKUP($AU405,'FE Source'!$A:$W,15,FALSE)))</f>
        <v>-</v>
      </c>
      <c r="AP405" s="522" t="str">
        <f>IF(AO405="-","-",IF(VLOOKUP($AU405,'FE Source'!$A:$Z,21,FALSE)=0,"-",IF(VLOOKUP($AU405,'FE Source'!$A:$Z,21,FALSE)=2,"Semi-Annual",IF(VLOOKUP($AU405,'FE Source'!$A:$Z,21,FALSE)=4,"Quarterly",IF(VLOOKUP($AU405,'FE Source'!$A:$Z,21,FALSE)=12,"Monthly","Annual")))))</f>
        <v>-</v>
      </c>
      <c r="AQ405" s="163">
        <f t="array" ref="AQ405">IF(VLOOKUP($AU405,'FE Source'!$A:$W,16,FALSE)=0,"-",VLOOKUP($AU405,'FE Source'!$A:$W,16,FALSE))</f>
        <v>1.89</v>
      </c>
      <c r="AR405" s="177" t="str">
        <f>IF(VLOOKUP($AU405,'FE Source'!$A:$W,17,FALSE)=0,"-",VLOOKUP($AU405,'FE Source'!$A:$W,17,FALSE))</f>
        <v>-</v>
      </c>
      <c r="AS405" s="177">
        <f>IF(VLOOKUP($AU405,'FE Source'!$AN:$AS,4,FALSE)="",VLOOKUP($AU405,'FE Source'!$AN:$AS,3,FALSE),VLOOKUP($AU405,'FE Source'!$AN:$AS,4,FALSE))</f>
        <v>2.75</v>
      </c>
      <c r="AT405" s="523">
        <f>IF(VLOOKUP($AU405,'FE Source'!$AN:$AS,5,FALSE)=0,"-",VLOOKUP($AU405,'FE Source'!$AN:$AS,5,FALSE))</f>
        <v>45783</v>
      </c>
      <c r="AU405" s="163" t="s">
        <v>613</v>
      </c>
      <c r="BE405" s="215">
        <f>IF(VLOOKUP($AU405,'FE Source'!$A:$AK,22,FALSE)=0,"-",VLOOKUP($AU405,'FE Source'!$A:$AK,22,FALSE))</f>
        <v>1.74</v>
      </c>
      <c r="BF405" s="215">
        <f>IF(VLOOKUP($AU405,'FE Source'!$A:$AK,23,FALSE)=0,"-",VLOOKUP($AU405,'FE Source'!$A:$AK,23,FALSE))</f>
        <v>9.3800000000000008</v>
      </c>
      <c r="BG405" s="215">
        <f>IF(VLOOKUP($AU405,'FE Source'!$A:$AK,24,FALSE)=0,"-",VLOOKUP($AU405,'FE Source'!$A:$AK,24,FALSE))</f>
        <v>8.36</v>
      </c>
      <c r="BH405" s="215">
        <f>IF(VLOOKUP($AU405,'FE Source'!$A:$AK,25,FALSE)=0,"-",VLOOKUP($AU405,'FE Source'!$A:$AK,25,FALSE))</f>
        <v>-7.47</v>
      </c>
      <c r="BI405" s="215">
        <f>IF(VLOOKUP($AU405,'FE Source'!$A:$AK,26,FALSE)=0,"-",VLOOKUP($AU405,'FE Source'!$A:$AK,26,FALSE))</f>
        <v>9.9499999999999993</v>
      </c>
      <c r="BJ405" s="215">
        <f>IF(VLOOKUP($AU405,'FE Source'!$A:$AK,27,FALSE)=0,"-",VLOOKUP($AU405,'FE Source'!$A:$AK,27,FALSE))</f>
        <v>2.25</v>
      </c>
      <c r="BK405" s="215">
        <f>IF(VLOOKUP($AU405,'FE Source'!$A:$AK,28,FALSE)=0,"-",VLOOKUP($AU405,'FE Source'!$A:$AK,28,FALSE))</f>
        <v>24.4</v>
      </c>
      <c r="BL405" s="215">
        <f>IF(VLOOKUP($AU405,'FE Source'!$A:$AK,29,FALSE)=0,"-",VLOOKUP($AU405,'FE Source'!$A:$AK,29,FALSE))</f>
        <v>-5.85</v>
      </c>
      <c r="BM405" s="215">
        <f>IF(VLOOKUP($AU405,'FE Source'!$A:$AK,30,FALSE)=0,"-",VLOOKUP($AU405,'FE Source'!$A:$AK,30,FALSE))</f>
        <v>9.8000000000000007</v>
      </c>
      <c r="BN405" t="str">
        <f>IF(VLOOKUP($AU405,'FE Source'!$A:$AK,31,FALSE)="No Specified Index","-",IF(VLOOKUP($AU405,'FE Source'!$A:$AK,31,FALSE)=0,"-",VLOOKUP($AU405,'FE Source'!$A:$AK,31,FALSE)))</f>
        <v>S&amp;P 500</v>
      </c>
      <c r="BO405" s="217">
        <f>IF(VLOOKUP($AU405,'FE Source'!$A:$AK,32,FALSE)=0,"-",VLOOKUP($AU405,'FE Source'!$A:$AK,32,FALSE))</f>
        <v>40980</v>
      </c>
      <c r="BP405" s="18">
        <f>IF(VLOOKUP($AU405,'FE Source'!$AZ:$BC,2,FALSE)=0,"-",VLOOKUP($AU405,'FE Source'!$AZ:$BC,2,FALSE))</f>
        <v>-1.7</v>
      </c>
      <c r="BQ405" s="18" t="str">
        <f>IF(VLOOKUP($AU405,'FE Source'!$AZ:$BC,3,FALSE)=0,"-",VLOOKUP($AU405,'FE Source'!$AZ:$BC,3,FALSE))</f>
        <v>-</v>
      </c>
      <c r="BR405" s="18" t="str">
        <f>IF(VLOOKUP($AU405,'FE Source'!$AZ:$BC,4,FALSE)=0,"-",VLOOKUP($AU405,'FE Source'!$AZ:$BC,4,FALSE))</f>
        <v>-</v>
      </c>
    </row>
    <row r="406" spans="2:70" ht="15">
      <c r="B406" s="323" t="str">
        <f>INDEX('UT - Retail'!$A$7:$A$1409,MATCH(AU406,'UT - Retail'!$U$7:$U$1409,0),1)</f>
        <v>Fidelity Worldwide Investment</v>
      </c>
      <c r="C406" s="710" t="str">
        <f>INDEX('UT - Retail'!$B$7:$B$1409,MATCH(AU406,'UT - Retail'!$U$7:$U$1409,0),1)</f>
        <v>Fidelity America A-USD</v>
      </c>
      <c r="D406" s="711"/>
      <c r="E406" s="151" t="str">
        <f>VLOOKUP(C406,'UT - Retail'!$B:$K,8,FALSE)</f>
        <v>Equities</v>
      </c>
      <c r="F406" s="151" t="str">
        <f>VLOOKUP(C406,'UT - Retail'!$B:$K,9,FALSE)</f>
        <v>US</v>
      </c>
      <c r="G406" s="151" t="str">
        <f>VLOOKUP(C406,'UT - Retail'!$B:$K,10,FALSE)</f>
        <v>General</v>
      </c>
      <c r="H406" s="82" t="str">
        <f>VLOOKUP(C406,'UT - Retail'!$B:$N,13,FALSE)</f>
        <v>No</v>
      </c>
      <c r="I406" s="82" t="str">
        <f>VLOOKUP(C406,'UT - Retail'!$B:$Q,14,FALSE)</f>
        <v>No</v>
      </c>
      <c r="J406" s="151" t="str">
        <f>VLOOKUP(C406,'UT - Retail'!$B:$Q,11,FALSE)</f>
        <v>No</v>
      </c>
      <c r="K406" s="130" t="str">
        <f>VLOOKUP(C406,'UT - Retail'!$B:$P,15,FALSE)</f>
        <v>Yes</v>
      </c>
      <c r="L406" s="82" t="str">
        <f>VLOOKUP(C406,'UT - Retail'!$B:$Q,16,FALSE)</f>
        <v>Both</v>
      </c>
      <c r="M406" s="151" t="str">
        <f>VLOOKUP(C406,'UT - Retail'!$B:$K,6,FALSE)</f>
        <v>USD</v>
      </c>
      <c r="N406" s="151" t="str">
        <f>IFERROR(IF(MATCH(C406,'Portfolio Construction'!$AL:$AL,0),"Yes","No"),"No")</f>
        <v>No</v>
      </c>
      <c r="O406" s="151" t="str">
        <f>IFERROR(IF(MATCH(C406,'Portfolio Construction'!$AN:$AN,0),"Yes","No"),"No")</f>
        <v>No</v>
      </c>
      <c r="P406" s="151" t="str">
        <f>IFERROR(IF(MATCH(C406,'Portfolio Construction'!$AP:$AP,0),"Yes","No"),"No")</f>
        <v>No</v>
      </c>
      <c r="Q406" s="151" t="str">
        <f>IFERROR(IF(MATCH(C406,'Portfolio Construction'!$AR:$AR,0),"Yes","No"),"No")</f>
        <v>No</v>
      </c>
      <c r="R406" s="151" t="str">
        <f>IFERROR(IF(MATCH(C406,'Portfolio Construction'!$AT:$AT,0),"Yes","No"),"No")</f>
        <v>No</v>
      </c>
      <c r="S406" s="151" t="str">
        <f>IFERROR(IF(MATCH(C406,'Portfolio Construction'!$AV:$AV,0),"Yes","No"),"No")</f>
        <v>No</v>
      </c>
      <c r="T406" s="151" t="str">
        <f>IFERROR(IF(MATCH(C406,'Portfolio Construction'!$AX:$AX,0),"Yes","No"),"No")</f>
        <v>No</v>
      </c>
      <c r="U406" s="151" t="str">
        <f>IFERROR(IF(MATCH(C406,'Portfolio Construction'!$AZ:$AZ,0),"Yes","No"),"No")</f>
        <v>No</v>
      </c>
      <c r="V406" s="151" t="str">
        <f>IFERROR(IF(MATCH(C406,'Portfolio Construction'!$BB:$BB,0),"Yes","No"),"No")</f>
        <v>No</v>
      </c>
      <c r="W406" s="619">
        <f>IF(VLOOKUP($AU406,'FE Source'!$A:$W,3,FALSE)=0,"-",VLOOKUP($AU406,'FE Source'!$A:$W,3,FALSE))</f>
        <v>-8.66</v>
      </c>
      <c r="X406" s="618">
        <f>IF(VLOOKUP($AU406,'FE Source'!$A:$W,4,FALSE)=0,"-",VLOOKUP($AU406,'FE Source'!$A:$W,4,FALSE))</f>
        <v>1.03</v>
      </c>
      <c r="Y406" s="618">
        <f>IF(VLOOKUP($AU406,'FE Source'!$A:$W,5,FALSE)=0,"-",VLOOKUP($AU406,'FE Source'!$A:$W,5,FALSE))</f>
        <v>-9.89</v>
      </c>
      <c r="Z406" s="618">
        <f>IF(VLOOKUP($AU406,'FE Source'!$A:$W,6,FALSE)=0,"-",VLOOKUP($AU406,'FE Source'!$A:$W,6,FALSE))</f>
        <v>-4.9000000000000004</v>
      </c>
      <c r="AA406" s="618">
        <f>IF(VLOOKUP($AU406,'FE Source'!$A:$W,7,FALSE)=0,"-",VLOOKUP($AU406,'FE Source'!$A:$W,7,FALSE))</f>
        <v>0.74</v>
      </c>
      <c r="AB406" s="618">
        <f>IF(VLOOKUP($AU406,'FE Source'!$A:$W,8,FALSE)=0,"-",VLOOKUP($AU406,'FE Source'!$A:$W,8,FALSE))</f>
        <v>10.039999999999999</v>
      </c>
      <c r="AC406" s="623">
        <f>IF(VLOOKUP($AU406,'FE Source'!$A:$W,9,FALSE)=0,"-",VLOOKUP($AU406,'FE Source'!$A:$W,9,FALSE))</f>
        <v>5.42</v>
      </c>
      <c r="AD406" s="147">
        <f>IF(VLOOKUP($AU406,'FE Source'!$A:$W,10,FALSE)=0,"-",VLOOKUP($AU406,'FE Source'!$A:$W,10,FALSE))</f>
        <v>0.81</v>
      </c>
      <c r="AE406" s="82">
        <f>IF(VLOOKUP($AU406,'FE Source'!$A:$W,11,FALSE)=0,"-",VLOOKUP($AU406,'FE Source'!$A:$W,11,FALSE))</f>
        <v>13.87</v>
      </c>
      <c r="AF406" s="82" t="str">
        <f>IF(VLOOKUP($AU406,'FE Source'!$A:$W,12,FALSE)=0,"-",VLOOKUP($AU406,'FE Source'!$A:$W,12,FALSE))</f>
        <v>-</v>
      </c>
      <c r="AG406" s="82">
        <f>IF(VLOOKUP($AU406,'FE Source'!$A:$W,14,FALSE)=0,"-",VLOOKUP($AU406,'FE Source'!$A:$W,14,FALSE))</f>
        <v>-13.5</v>
      </c>
      <c r="AH406" s="82">
        <f>IF(VLOOKUP($AU406,'FE Source'!$A:$DJ,33,FALSE)=0,"-",VLOOKUP($AU406,'FE Source'!$A:$DJ,33,FALSE))</f>
        <v>78.53</v>
      </c>
      <c r="AI406" s="82">
        <f>IF(VLOOKUP($AU406,'FE Source'!$A:$Y,20,FALSE)=0,"-",VLOOKUP($AU406,'FE Source'!$A:$Y,20,FALSE))</f>
        <v>58.76</v>
      </c>
      <c r="AJ406" s="82">
        <f>IF(VLOOKUP($AU406,'FE Source'!$A:$DJ,34,FALSE)=0,"-",VLOOKUP($AU406,'FE Source'!$A:$DJ,34,FALSE))</f>
        <v>68.36</v>
      </c>
      <c r="AK406" s="82">
        <f>IF(VLOOKUP($AU406,'FE Source'!$A:$DJ,35,FALSE)=0,"-",VLOOKUP($AU406,'FE Source'!$A:$DJ,35,FALSE))</f>
        <v>127.15</v>
      </c>
      <c r="AL406" s="76">
        <f>IF(VLOOKUP($AU406,'FE Source'!$A:$Y,19,FALSE)=0,"-",VLOOKUP($AU406,'FE Source'!$A:$Y,19,FALSE))</f>
        <v>93.57</v>
      </c>
      <c r="AM406" s="147">
        <f>IF(VLOOKUP($AU406,'FE Source'!$A:$DJ,36,FALSE)=0,"-",VLOOKUP($AU406,'FE Source'!$A:$DJ,36,FALSE))</f>
        <v>77.66</v>
      </c>
      <c r="AN406" s="605">
        <f>IF(VLOOKUP($AU406,'FE Source'!$A:$W,13,FALSE)=0,"-",VLOOKUP($AU406,'FE Source'!$A:$W,13,FALSE))</f>
        <v>4017.5</v>
      </c>
      <c r="AO406" s="147" t="str">
        <f>IF(J406="no","-",IF(VLOOKUP($AU406,'FE Source'!$A:$W,15,FALSE)=0,"-",VLOOKUP($AU406,'FE Source'!$A:$W,15,FALSE)))</f>
        <v>-</v>
      </c>
      <c r="AP406" s="76" t="str">
        <f>IF(AO406="-","-",IF(VLOOKUP($AU406,'FE Source'!$A:$Z,21,FALSE)=0,"-",IF(VLOOKUP($AU406,'FE Source'!$A:$Z,21,FALSE)=2,"Semi-Annual",IF(VLOOKUP($AU406,'FE Source'!$A:$Z,21,FALSE)=4,"Quarterly",IF(VLOOKUP($AU406,'FE Source'!$A:$Z,21,FALSE)=12,"Monthly","Annual")))))</f>
        <v>-</v>
      </c>
      <c r="AQ406" s="163">
        <f t="array" ref="AQ406">IF(VLOOKUP($AU406,'FE Source'!$A:$W,16,FALSE)=0,"-",VLOOKUP($AU406,'FE Source'!$A:$W,16,FALSE))</f>
        <v>1.89</v>
      </c>
      <c r="AR406" s="163" t="str">
        <f>IF(VLOOKUP($AU406,'FE Source'!$A:$W,17,FALSE)=0,"-",VLOOKUP($AU406,'FE Source'!$A:$W,17,FALSE))</f>
        <v>Neutral</v>
      </c>
      <c r="AS406" s="163">
        <f>IF(VLOOKUP($AU406,'FE Source'!$AN:$AS,4,FALSE)="",VLOOKUP($AU406,'FE Source'!$AN:$AS,3,FALSE),VLOOKUP($AU406,'FE Source'!$AN:$AS,4,FALSE))</f>
        <v>15.81</v>
      </c>
      <c r="AT406" s="751">
        <f>IF(VLOOKUP($AU406,'FE Source'!$AN:$AS,5,FALSE)=0,"-",VLOOKUP($AU406,'FE Source'!$AN:$AS,5,FALSE))</f>
        <v>45783</v>
      </c>
      <c r="AU406" s="163" t="s">
        <v>615</v>
      </c>
      <c r="BE406" s="215">
        <f>IF(VLOOKUP($AU406,'FE Source'!$A:$AK,22,FALSE)=0,"-",VLOOKUP($AU406,'FE Source'!$A:$AK,22,FALSE))</f>
        <v>7.83</v>
      </c>
      <c r="BF406" s="215">
        <f>IF(VLOOKUP($AU406,'FE Source'!$A:$AK,23,FALSE)=0,"-",VLOOKUP($AU406,'FE Source'!$A:$AK,23,FALSE))</f>
        <v>11.27</v>
      </c>
      <c r="BG406" s="215">
        <f>IF(VLOOKUP($AU406,'FE Source'!$A:$AK,24,FALSE)=0,"-",VLOOKUP($AU406,'FE Source'!$A:$AK,24,FALSE))</f>
        <v>1.24</v>
      </c>
      <c r="BH406" s="215">
        <f>IF(VLOOKUP($AU406,'FE Source'!$A:$AK,25,FALSE)=0,"-",VLOOKUP($AU406,'FE Source'!$A:$AK,25,FALSE))</f>
        <v>-5.0199999999999996</v>
      </c>
      <c r="BI406" s="215">
        <f>IF(VLOOKUP($AU406,'FE Source'!$A:$AK,26,FALSE)=0,"-",VLOOKUP($AU406,'FE Source'!$A:$AK,26,FALSE))</f>
        <v>9.3699999999999992</v>
      </c>
      <c r="BJ406" s="215">
        <f>IF(VLOOKUP($AU406,'FE Source'!$A:$AK,27,FALSE)=0,"-",VLOOKUP($AU406,'FE Source'!$A:$AK,27,FALSE))</f>
        <v>2.1800000000000002</v>
      </c>
      <c r="BK406" s="215">
        <f>IF(VLOOKUP($AU406,'FE Source'!$A:$AK,28,FALSE)=0,"-",VLOOKUP($AU406,'FE Source'!$A:$AK,28,FALSE))</f>
        <v>26.71</v>
      </c>
      <c r="BL406" s="215">
        <f>IF(VLOOKUP($AU406,'FE Source'!$A:$AK,29,FALSE)=0,"-",VLOOKUP($AU406,'FE Source'!$A:$AK,29,FALSE))</f>
        <v>-5.99</v>
      </c>
      <c r="BM406" s="215">
        <f>IF(VLOOKUP($AU406,'FE Source'!$A:$AK,30,FALSE)=0,"-",VLOOKUP($AU406,'FE Source'!$A:$AK,30,FALSE))</f>
        <v>9.66</v>
      </c>
      <c r="BN406" t="str">
        <f>IF(VLOOKUP($AU406,'FE Source'!$A:$AK,31,FALSE)="No Specified Index","-",IF(VLOOKUP($AU406,'FE Source'!$A:$AK,31,FALSE)=0,"-",VLOOKUP($AU406,'FE Source'!$A:$AK,31,FALSE)))</f>
        <v>S&amp;P 500</v>
      </c>
      <c r="BO406" s="217">
        <f>IF(VLOOKUP($AU406,'FE Source'!$A:$AK,32,FALSE)=0,"-",VLOOKUP($AU406,'FE Source'!$A:$AK,32,FALSE))</f>
        <v>33147</v>
      </c>
      <c r="BP406" s="18">
        <f>IF(VLOOKUP($AU406,'FE Source'!$AZ:$BC,2,FALSE)=0,"-",VLOOKUP($AU406,'FE Source'!$AZ:$BC,2,FALSE))</f>
        <v>-1.53</v>
      </c>
      <c r="BQ406" s="18">
        <f>IF(VLOOKUP($AU406,'FE Source'!$AZ:$BC,3,FALSE)=0,"-",VLOOKUP($AU406,'FE Source'!$AZ:$BC,3,FALSE))</f>
        <v>-5.57</v>
      </c>
      <c r="BR406" s="18">
        <f>IF(VLOOKUP($AU406,'FE Source'!$AZ:$BC,4,FALSE)=0,"-",VLOOKUP($AU406,'FE Source'!$AZ:$BC,4,FALSE))</f>
        <v>-5.94</v>
      </c>
    </row>
    <row r="407" spans="2:70" ht="15">
      <c r="B407" s="323" t="str">
        <f>INDEX('UT - Retail'!$A$7:$A$1409,MATCH(AU407,'UT - Retail'!$U$7:$U$1409,0),1)</f>
        <v>Fidelity Worldwide Investment</v>
      </c>
      <c r="C407" s="710" t="str">
        <f>INDEX('UT - Retail'!$B$7:$B$1409,MATCH(AU407,'UT - Retail'!$U$7:$U$1409,0),1)</f>
        <v>Fidelity America SR-ACC-SGD (CPF)</v>
      </c>
      <c r="D407" s="711"/>
      <c r="E407" s="151" t="str">
        <f>VLOOKUP(C407,'UT - Retail'!$B:$K,8,FALSE)</f>
        <v>Equities</v>
      </c>
      <c r="F407" s="151" t="str">
        <f>VLOOKUP(C407,'UT - Retail'!$B:$K,9,FALSE)</f>
        <v>US</v>
      </c>
      <c r="G407" s="151" t="str">
        <f>VLOOKUP(C407,'UT - Retail'!$B:$K,10,FALSE)</f>
        <v>General</v>
      </c>
      <c r="H407" s="82" t="str">
        <f>VLOOKUP(C407,'UT - Retail'!$B:$N,13,FALSE)</f>
        <v>Yes</v>
      </c>
      <c r="I407" s="82" t="str">
        <f>VLOOKUP(C407,'UT - Retail'!$B:$Q,14,FALSE)</f>
        <v>No</v>
      </c>
      <c r="J407" s="151" t="str">
        <f>VLOOKUP(C407,'UT - Retail'!$B:$Q,11,FALSE)</f>
        <v>No</v>
      </c>
      <c r="K407" s="130" t="str">
        <f>VLOOKUP(C407,'UT - Retail'!$B:$P,15,FALSE)</f>
        <v>No</v>
      </c>
      <c r="L407" s="82" t="str">
        <f>VLOOKUP(C407,'UT - Retail'!$B:$Q,16,FALSE)</f>
        <v>Both</v>
      </c>
      <c r="M407" s="151" t="str">
        <f>VLOOKUP(C407,'UT - Retail'!$B:$K,6,FALSE)</f>
        <v>SGD</v>
      </c>
      <c r="N407" s="173" t="str">
        <f>IFERROR(IF(MATCH(C407,'Portfolio Construction'!$AL:$AL,0),"Yes","No"),"No")</f>
        <v>No</v>
      </c>
      <c r="O407" s="151" t="str">
        <f>IFERROR(IF(MATCH(C407,'Portfolio Construction'!$AN:$AN,0),"Yes","No"),"No")</f>
        <v>No</v>
      </c>
      <c r="P407" s="151" t="str">
        <f>IFERROR(IF(MATCH(C407,'Portfolio Construction'!$AP:$AP,0),"Yes","No"),"No")</f>
        <v>No</v>
      </c>
      <c r="Q407" s="151" t="str">
        <f>IFERROR(IF(MATCH(C407,'Portfolio Construction'!$AR:$AR,0),"Yes","No"),"No")</f>
        <v>No</v>
      </c>
      <c r="R407" s="151" t="str">
        <f>IFERROR(IF(MATCH(C407,'Portfolio Construction'!$AT:$AT,0),"Yes","No"),"No")</f>
        <v>No</v>
      </c>
      <c r="S407" s="151" t="str">
        <f>IFERROR(IF(MATCH(C407,'Portfolio Construction'!$AV:$AV,0),"Yes","No"),"No")</f>
        <v>No</v>
      </c>
      <c r="T407" s="151" t="str">
        <f>IFERROR(IF(MATCH(C407,'Portfolio Construction'!$AX:$AX,0),"Yes","No"),"No")</f>
        <v>No</v>
      </c>
      <c r="U407" s="151" t="str">
        <f>IFERROR(IF(MATCH(C407,'Portfolio Construction'!$AZ:$AZ,0),"Yes","No"),"No")</f>
        <v>No</v>
      </c>
      <c r="V407" s="151" t="str">
        <f>IFERROR(IF(MATCH(C407,'Portfolio Construction'!$BB:$BB,0),"Yes","No"),"No")</f>
        <v>No</v>
      </c>
      <c r="W407" s="619">
        <f>IF(VLOOKUP($AU407,'FE Source'!$A:$W,3,FALSE)=0,"-",VLOOKUP($AU407,'FE Source'!$A:$W,3,FALSE))</f>
        <v>-8.83</v>
      </c>
      <c r="X407" s="618">
        <f>IF(VLOOKUP($AU407,'FE Source'!$A:$W,4,FALSE)=0,"-",VLOOKUP($AU407,'FE Source'!$A:$W,4,FALSE))</f>
        <v>1.03</v>
      </c>
      <c r="Y407" s="618">
        <f>IF(VLOOKUP($AU407,'FE Source'!$A:$W,5,FALSE)=0,"-",VLOOKUP($AU407,'FE Source'!$A:$W,5,FALSE))</f>
        <v>-9.8800000000000008</v>
      </c>
      <c r="Z407" s="618">
        <f>IF(VLOOKUP($AU407,'FE Source'!$A:$W,6,FALSE)=0,"-",VLOOKUP($AU407,'FE Source'!$A:$W,6,FALSE))</f>
        <v>-4.8499999999999996</v>
      </c>
      <c r="AA407" s="618">
        <f>IF(VLOOKUP($AU407,'FE Source'!$A:$W,7,FALSE)=0,"-",VLOOKUP($AU407,'FE Source'!$A:$W,7,FALSE))</f>
        <v>0.9</v>
      </c>
      <c r="AB407" s="618">
        <f>IF(VLOOKUP($AU407,'FE Source'!$A:$W,8,FALSE)=0,"-",VLOOKUP($AU407,'FE Source'!$A:$W,8,FALSE))</f>
        <v>10.23</v>
      </c>
      <c r="AC407" s="623" t="str">
        <f>IF(VLOOKUP($AU407,'FE Source'!$A:$W,9,FALSE)=0,"-",VLOOKUP($AU407,'FE Source'!$A:$W,9,FALSE))</f>
        <v>-</v>
      </c>
      <c r="AD407" s="147">
        <f>IF(VLOOKUP($AU407,'FE Source'!$A:$W,10,FALSE)=0,"-",VLOOKUP($AU407,'FE Source'!$A:$W,10,FALSE))</f>
        <v>0.84</v>
      </c>
      <c r="AE407" s="82">
        <f>IF(VLOOKUP($AU407,'FE Source'!$A:$W,11,FALSE)=0,"-",VLOOKUP($AU407,'FE Source'!$A:$W,11,FALSE))</f>
        <v>13.83</v>
      </c>
      <c r="AF407" s="82" t="str">
        <f>IF(VLOOKUP($AU407,'FE Source'!$A:$W,12,FALSE)=0,"-",VLOOKUP($AU407,'FE Source'!$A:$W,12,FALSE))</f>
        <v>-</v>
      </c>
      <c r="AG407" s="82">
        <f>IF(VLOOKUP($AU407,'FE Source'!$A:$W,14,FALSE)=0,"-",VLOOKUP($AU407,'FE Source'!$A:$W,14,FALSE))</f>
        <v>-13.48</v>
      </c>
      <c r="AH407" s="82">
        <f>IF(VLOOKUP($AU407,'FE Source'!$A:$DJ,33,FALSE)=0,"-",VLOOKUP($AU407,'FE Source'!$A:$DJ,33,FALSE))</f>
        <v>98.8</v>
      </c>
      <c r="AI407" s="82">
        <f>IF(VLOOKUP($AU407,'FE Source'!$A:$Y,20,FALSE)=0,"-",VLOOKUP($AU407,'FE Source'!$A:$Y,20,FALSE))</f>
        <v>66.05</v>
      </c>
      <c r="AJ407" s="82">
        <f>IF(VLOOKUP($AU407,'FE Source'!$A:$DJ,34,FALSE)=0,"-",VLOOKUP($AU407,'FE Source'!$A:$DJ,34,FALSE))</f>
        <v>75.64</v>
      </c>
      <c r="AK407" s="82">
        <f>IF(VLOOKUP($AU407,'FE Source'!$A:$DJ,35,FALSE)=0,"-",VLOOKUP($AU407,'FE Source'!$A:$DJ,35,FALSE))</f>
        <v>148.27000000000001</v>
      </c>
      <c r="AL407" s="76">
        <f>IF(VLOOKUP($AU407,'FE Source'!$A:$Y,19,FALSE)=0,"-",VLOOKUP($AU407,'FE Source'!$A:$Y,19,FALSE))</f>
        <v>98.88</v>
      </c>
      <c r="AM407" s="147">
        <f>IF(VLOOKUP($AU407,'FE Source'!$A:$DJ,36,FALSE)=0,"-",VLOOKUP($AU407,'FE Source'!$A:$DJ,36,FALSE))</f>
        <v>84.8</v>
      </c>
      <c r="AN407" s="605">
        <f>IF(VLOOKUP($AU407,'FE Source'!$A:$W,13,FALSE)=0,"-",VLOOKUP($AU407,'FE Source'!$A:$W,13,FALSE))</f>
        <v>4017.5</v>
      </c>
      <c r="AO407" s="147" t="str">
        <f>IF(J407="no","-",IF(VLOOKUP($AU407,'FE Source'!$A:$W,15,FALSE)=0,"-",VLOOKUP($AU407,'FE Source'!$A:$W,15,FALSE)))</f>
        <v>-</v>
      </c>
      <c r="AP407" s="76" t="str">
        <f>IF(AO407="-","-",IF(VLOOKUP($AU407,'FE Source'!$A:$Z,21,FALSE)=0,"-",IF(VLOOKUP($AU407,'FE Source'!$A:$Z,21,FALSE)=2,"Semi-Annual",IF(VLOOKUP($AU407,'FE Source'!$A:$Z,21,FALSE)=4,"Quarterly",IF(VLOOKUP($AU407,'FE Source'!$A:$Z,21,FALSE)=12,"Monthly","Annual")))))</f>
        <v>-</v>
      </c>
      <c r="AQ407" s="163">
        <f t="array" ref="AQ407">IF(VLOOKUP($AU407,'FE Source'!$A:$W,16,FALSE)=0,"-",VLOOKUP($AU407,'FE Source'!$A:$W,16,FALSE))</f>
        <v>1.69</v>
      </c>
      <c r="AR407" s="163" t="str">
        <f>IF(VLOOKUP($AU407,'FE Source'!$A:$W,17,FALSE)=0,"-",VLOOKUP($AU407,'FE Source'!$A:$W,17,FALSE))</f>
        <v>Neutral</v>
      </c>
      <c r="AS407" s="163">
        <f>IF(VLOOKUP($AU407,'FE Source'!$AN:$AS,4,FALSE)="",VLOOKUP($AU407,'FE Source'!$AN:$AS,3,FALSE),VLOOKUP($AU407,'FE Source'!$AN:$AS,4,FALSE))</f>
        <v>2.75</v>
      </c>
      <c r="AT407" s="751">
        <f>IF(VLOOKUP($AU407,'FE Source'!$AN:$AS,5,FALSE)=0,"-",VLOOKUP($AU407,'FE Source'!$AN:$AS,5,FALSE))</f>
        <v>45783</v>
      </c>
      <c r="AU407" s="163" t="s">
        <v>1343</v>
      </c>
      <c r="BE407" s="215" t="str">
        <f>IF(VLOOKUP($AU407,'FE Source'!$A:$AK,22,FALSE)=0,"-",VLOOKUP($AU407,'FE Source'!$A:$AK,22,FALSE))</f>
        <v>-</v>
      </c>
      <c r="BF407" s="215">
        <f>IF(VLOOKUP($AU407,'FE Source'!$A:$AK,23,FALSE)=0,"-",VLOOKUP($AU407,'FE Source'!$A:$AK,23,FALSE))</f>
        <v>11.85</v>
      </c>
      <c r="BG407" s="215">
        <f>IF(VLOOKUP($AU407,'FE Source'!$A:$AK,24,FALSE)=0,"-",VLOOKUP($AU407,'FE Source'!$A:$AK,24,FALSE))</f>
        <v>1.27</v>
      </c>
      <c r="BH407" s="215">
        <f>IF(VLOOKUP($AU407,'FE Source'!$A:$AK,25,FALSE)=0,"-",VLOOKUP($AU407,'FE Source'!$A:$AK,25,FALSE))</f>
        <v>-4.8600000000000003</v>
      </c>
      <c r="BI407" s="215">
        <f>IF(VLOOKUP($AU407,'FE Source'!$A:$AK,26,FALSE)=0,"-",VLOOKUP($AU407,'FE Source'!$A:$AK,26,FALSE))</f>
        <v>9.73</v>
      </c>
      <c r="BJ407" s="215">
        <f>IF(VLOOKUP($AU407,'FE Source'!$A:$AK,27,FALSE)=0,"-",VLOOKUP($AU407,'FE Source'!$A:$AK,27,FALSE))</f>
        <v>2.25</v>
      </c>
      <c r="BK407" s="215">
        <f>IF(VLOOKUP($AU407,'FE Source'!$A:$AK,28,FALSE)=0,"-",VLOOKUP($AU407,'FE Source'!$A:$AK,28,FALSE))</f>
        <v>27.09</v>
      </c>
      <c r="BL407" s="215">
        <f>IF(VLOOKUP($AU407,'FE Source'!$A:$AK,29,FALSE)=0,"-",VLOOKUP($AU407,'FE Source'!$A:$AK,29,FALSE))</f>
        <v>-5.94</v>
      </c>
      <c r="BM407" s="215">
        <f>IF(VLOOKUP($AU407,'FE Source'!$A:$AK,30,FALSE)=0,"-",VLOOKUP($AU407,'FE Source'!$A:$AK,30,FALSE))</f>
        <v>10.039999999999999</v>
      </c>
      <c r="BN407" t="str">
        <f>IF(VLOOKUP($AU407,'FE Source'!$A:$AK,31,FALSE)="No Specified Index","-",IF(VLOOKUP($AU407,'FE Source'!$A:$AK,31,FALSE)=0,"-",VLOOKUP($AU407,'FE Source'!$A:$AK,31,FALSE)))</f>
        <v>S&amp;P 500</v>
      </c>
      <c r="BO407" s="217">
        <f>IF(VLOOKUP($AU407,'FE Source'!$A:$AK,32,FALSE)=0,"-",VLOOKUP($AU407,'FE Source'!$A:$AK,32,FALSE))</f>
        <v>42167</v>
      </c>
      <c r="BP407" s="18" t="str">
        <f>IF(VLOOKUP($AU407,'FE Source'!$AZ:$BC,2,FALSE)=0,"-",VLOOKUP($AU407,'FE Source'!$AZ:$BC,2,FALSE))</f>
        <v>-</v>
      </c>
      <c r="BQ407" s="18" t="str">
        <f>IF(VLOOKUP($AU407,'FE Source'!$AZ:$BC,3,FALSE)=0,"-",VLOOKUP($AU407,'FE Source'!$AZ:$BC,3,FALSE))</f>
        <v>-</v>
      </c>
      <c r="BR407" s="18" t="str">
        <f>IF(VLOOKUP($AU407,'FE Source'!$AZ:$BC,4,FALSE)=0,"-",VLOOKUP($AU407,'FE Source'!$AZ:$BC,4,FALSE))</f>
        <v>-</v>
      </c>
    </row>
    <row r="408" spans="2:70" ht="15">
      <c r="B408" s="323" t="str">
        <f>INDEX('UT - Retail'!$A$7:$A$1409,MATCH(AU408,'UT - Retail'!$U$7:$U$1409,0),1)</f>
        <v>Fidelity Worldwide Investment</v>
      </c>
      <c r="C408" s="710" t="str">
        <f>INDEX('UT - Retail'!$B$7:$B$1409,MATCH(AU408,'UT - Retail'!$U$7:$U$1409,0),1)</f>
        <v>Fidelity ASEAN A-SGD</v>
      </c>
      <c r="D408" s="711"/>
      <c r="E408" s="151" t="str">
        <f>VLOOKUP(C408,'UT - Retail'!$B:$K,8,FALSE)</f>
        <v>Equities</v>
      </c>
      <c r="F408" s="151" t="str">
        <f>VLOOKUP(C408,'UT - Retail'!$B:$K,9,FALSE)</f>
        <v>South East Asia</v>
      </c>
      <c r="G408" s="151" t="str">
        <f>VLOOKUP(C408,'UT - Retail'!$B:$K,10,FALSE)</f>
        <v>General</v>
      </c>
      <c r="H408" s="82" t="str">
        <f>VLOOKUP(C408,'UT - Retail'!$B:$N,13,FALSE)</f>
        <v>No</v>
      </c>
      <c r="I408" s="82" t="str">
        <f>VLOOKUP(C408,'UT - Retail'!$B:$Q,14,FALSE)</f>
        <v>No</v>
      </c>
      <c r="J408" s="151" t="str">
        <f>VLOOKUP(C408,'UT - Retail'!$B:$Q,11,FALSE)</f>
        <v>Yes</v>
      </c>
      <c r="K408" s="130" t="str">
        <f>VLOOKUP(C408,'UT - Retail'!$B:$P,15,FALSE)</f>
        <v>Yes</v>
      </c>
      <c r="L408" s="82" t="str">
        <f>VLOOKUP(C408,'UT - Retail'!$B:$Q,16,FALSE)</f>
        <v>Both</v>
      </c>
      <c r="M408" s="151" t="str">
        <f>VLOOKUP(C408,'UT - Retail'!$B:$K,6,FALSE)</f>
        <v>SGD</v>
      </c>
      <c r="N408" s="151" t="str">
        <f>IFERROR(IF(MATCH(C408,'Portfolio Construction'!$AL:$AL,0),"Yes","No"),"No")</f>
        <v>No</v>
      </c>
      <c r="O408" s="151" t="str">
        <f>IFERROR(IF(MATCH(C408,'Portfolio Construction'!$AN:$AN,0),"Yes","No"),"No")</f>
        <v>No</v>
      </c>
      <c r="P408" s="151" t="str">
        <f>IFERROR(IF(MATCH(C408,'Portfolio Construction'!$AP:$AP,0),"Yes","No"),"No")</f>
        <v>No</v>
      </c>
      <c r="Q408" s="151" t="str">
        <f>IFERROR(IF(MATCH(C408,'Portfolio Construction'!$AR:$AR,0),"Yes","No"),"No")</f>
        <v>No</v>
      </c>
      <c r="R408" s="151" t="str">
        <f>IFERROR(IF(MATCH(C408,'Portfolio Construction'!$AT:$AT,0),"Yes","No"),"No")</f>
        <v>No</v>
      </c>
      <c r="S408" s="151" t="str">
        <f>IFERROR(IF(MATCH(C408,'Portfolio Construction'!$AV:$AV,0),"Yes","No"),"No")</f>
        <v>No</v>
      </c>
      <c r="T408" s="151" t="str">
        <f>IFERROR(IF(MATCH(C408,'Portfolio Construction'!$AX:$AX,0),"Yes","No"),"No")</f>
        <v>No</v>
      </c>
      <c r="U408" s="151" t="str">
        <f>IFERROR(IF(MATCH(C408,'Portfolio Construction'!$AZ:$AZ,0),"Yes","No"),"No")</f>
        <v>No</v>
      </c>
      <c r="V408" s="151" t="str">
        <f>IFERROR(IF(MATCH(C408,'Portfolio Construction'!$BB:$BB,0),"Yes","No"),"No")</f>
        <v>No</v>
      </c>
      <c r="W408" s="619">
        <f>IF(VLOOKUP($AU408,'FE Source'!$A:$W,3,FALSE)=0,"-",VLOOKUP($AU408,'FE Source'!$A:$W,3,FALSE))</f>
        <v>-3.73</v>
      </c>
      <c r="X408" s="618">
        <f>IF(VLOOKUP($AU408,'FE Source'!$A:$W,4,FALSE)=0,"-",VLOOKUP($AU408,'FE Source'!$A:$W,4,FALSE))</f>
        <v>6.34</v>
      </c>
      <c r="Y408" s="618">
        <f>IF(VLOOKUP($AU408,'FE Source'!$A:$W,5,FALSE)=0,"-",VLOOKUP($AU408,'FE Source'!$A:$W,5,FALSE))</f>
        <v>-3.34</v>
      </c>
      <c r="Z408" s="618">
        <f>IF(VLOOKUP($AU408,'FE Source'!$A:$W,6,FALSE)=0,"-",VLOOKUP($AU408,'FE Source'!$A:$W,6,FALSE))</f>
        <v>3.89</v>
      </c>
      <c r="AA408" s="618">
        <f>IF(VLOOKUP($AU408,'FE Source'!$A:$W,7,FALSE)=0,"-",VLOOKUP($AU408,'FE Source'!$A:$W,7,FALSE))</f>
        <v>0.89</v>
      </c>
      <c r="AB408" s="618">
        <f>IF(VLOOKUP($AU408,'FE Source'!$A:$W,8,FALSE)=0,"-",VLOOKUP($AU408,'FE Source'!$A:$W,8,FALSE))</f>
        <v>6.75</v>
      </c>
      <c r="AC408" s="623">
        <f>IF(VLOOKUP($AU408,'FE Source'!$A:$W,9,FALSE)=0,"-",VLOOKUP($AU408,'FE Source'!$A:$W,9,FALSE))</f>
        <v>1.93</v>
      </c>
      <c r="AD408" s="147">
        <f>IF(VLOOKUP($AU408,'FE Source'!$A:$W,10,FALSE)=0,"-",VLOOKUP($AU408,'FE Source'!$A:$W,10,FALSE))</f>
        <v>0.55000000000000004</v>
      </c>
      <c r="AE408" s="82">
        <f>IF(VLOOKUP($AU408,'FE Source'!$A:$W,11,FALSE)=0,"-",VLOOKUP($AU408,'FE Source'!$A:$W,11,FALSE))</f>
        <v>9.69</v>
      </c>
      <c r="AF408" s="82" t="str">
        <f>IF(VLOOKUP($AU408,'FE Source'!$A:$W,12,FALSE)=0,"-",VLOOKUP($AU408,'FE Source'!$A:$W,12,FALSE))</f>
        <v>-</v>
      </c>
      <c r="AG408" s="82">
        <f>IF(VLOOKUP($AU408,'FE Source'!$A:$W,14,FALSE)=0,"-",VLOOKUP($AU408,'FE Source'!$A:$W,14,FALSE))</f>
        <v>-13.12</v>
      </c>
      <c r="AH408" s="82">
        <f>IF(VLOOKUP($AU408,'FE Source'!$A:$DJ,33,FALSE)=0,"-",VLOOKUP($AU408,'FE Source'!$A:$DJ,33,FALSE))</f>
        <v>22.29</v>
      </c>
      <c r="AI408" s="82">
        <f>IF(VLOOKUP($AU408,'FE Source'!$A:$Y,20,FALSE)=0,"-",VLOOKUP($AU408,'FE Source'!$A:$Y,20,FALSE))</f>
        <v>58.36</v>
      </c>
      <c r="AJ408" s="82">
        <f>IF(VLOOKUP($AU408,'FE Source'!$A:$DJ,34,FALSE)=0,"-",VLOOKUP($AU408,'FE Source'!$A:$DJ,34,FALSE))</f>
        <v>71.8</v>
      </c>
      <c r="AK408" s="82">
        <f>IF(VLOOKUP($AU408,'FE Source'!$A:$DJ,35,FALSE)=0,"-",VLOOKUP($AU408,'FE Source'!$A:$DJ,35,FALSE))</f>
        <v>-4.8</v>
      </c>
      <c r="AL408" s="76">
        <f>IF(VLOOKUP($AU408,'FE Source'!$A:$Y,19,FALSE)=0,"-",VLOOKUP($AU408,'FE Source'!$A:$Y,19,FALSE))</f>
        <v>69.2</v>
      </c>
      <c r="AM408" s="147">
        <f>IF(VLOOKUP($AU408,'FE Source'!$A:$DJ,36,FALSE)=0,"-",VLOOKUP($AU408,'FE Source'!$A:$DJ,36,FALSE))</f>
        <v>63.26</v>
      </c>
      <c r="AN408" s="605">
        <f>IF(VLOOKUP($AU408,'FE Source'!$A:$W,13,FALSE)=0,"-",VLOOKUP($AU408,'FE Source'!$A:$W,13,FALSE))</f>
        <v>1076.7</v>
      </c>
      <c r="AO408" s="147">
        <f>IF(J408="no","-",IF(VLOOKUP($AU408,'FE Source'!$A:$W,15,FALSE)=0,"-",VLOOKUP($AU408,'FE Source'!$A:$W,15,FALSE)))</f>
        <v>1.41</v>
      </c>
      <c r="AP408" s="76" t="str">
        <f>IF(AO408="-","-",IF(VLOOKUP($AU408,'FE Source'!$A:$Z,21,FALSE)=0,"-",IF(VLOOKUP($AU408,'FE Source'!$A:$Z,21,FALSE)=2,"Semi-Annual",IF(VLOOKUP($AU408,'FE Source'!$A:$Z,21,FALSE)=4,"Quarterly",IF(VLOOKUP($AU408,'FE Source'!$A:$Z,21,FALSE)=12,"Monthly","Annual")))))</f>
        <v>Annual</v>
      </c>
      <c r="AQ408" s="163">
        <f t="array" ref="AQ408">IF(VLOOKUP($AU408,'FE Source'!$A:$W,16,FALSE)=0,"-",VLOOKUP($AU408,'FE Source'!$A:$W,16,FALSE))</f>
        <v>1.94</v>
      </c>
      <c r="AR408" s="163" t="str">
        <f>IF(VLOOKUP($AU408,'FE Source'!$A:$W,17,FALSE)=0,"-",VLOOKUP($AU408,'FE Source'!$A:$W,17,FALSE))</f>
        <v>Neutral</v>
      </c>
      <c r="AS408" s="163">
        <f>IF(VLOOKUP($AU408,'FE Source'!$AN:$AS,4,FALSE)="",VLOOKUP($AU408,'FE Source'!$AN:$AS,3,FALSE),VLOOKUP($AU408,'FE Source'!$AN:$AS,4,FALSE))</f>
        <v>1.91</v>
      </c>
      <c r="AT408" s="523">
        <f>IF(VLOOKUP($AU408,'FE Source'!$AN:$AS,5,FALSE)=0,"-",VLOOKUP($AU408,'FE Source'!$AN:$AS,5,FALSE))</f>
        <v>45783</v>
      </c>
      <c r="AU408" s="163" t="s">
        <v>616</v>
      </c>
      <c r="BE408" s="215">
        <f>IF(VLOOKUP($AU408,'FE Source'!$A:$AK,22,FALSE)=0,"-",VLOOKUP($AU408,'FE Source'!$A:$AK,22,FALSE))</f>
        <v>-11.95</v>
      </c>
      <c r="BF408" s="215">
        <f>IF(VLOOKUP($AU408,'FE Source'!$A:$AK,23,FALSE)=0,"-",VLOOKUP($AU408,'FE Source'!$A:$AK,23,FALSE))</f>
        <v>7.08</v>
      </c>
      <c r="BG408" s="215">
        <f>IF(VLOOKUP($AU408,'FE Source'!$A:$AK,24,FALSE)=0,"-",VLOOKUP($AU408,'FE Source'!$A:$AK,24,FALSE))</f>
        <v>16.88</v>
      </c>
      <c r="BH408" s="215">
        <f>IF(VLOOKUP($AU408,'FE Source'!$A:$AK,25,FALSE)=0,"-",VLOOKUP($AU408,'FE Source'!$A:$AK,25,FALSE))</f>
        <v>-5.49</v>
      </c>
      <c r="BI408" s="215">
        <f>IF(VLOOKUP($AU408,'FE Source'!$A:$AK,26,FALSE)=0,"-",VLOOKUP($AU408,'FE Source'!$A:$AK,26,FALSE))</f>
        <v>8.4499999999999993</v>
      </c>
      <c r="BJ408" s="215">
        <f>IF(VLOOKUP($AU408,'FE Source'!$A:$AK,27,FALSE)=0,"-",VLOOKUP($AU408,'FE Source'!$A:$AK,27,FALSE))</f>
        <v>-1.86</v>
      </c>
      <c r="BK408" s="215">
        <f>IF(VLOOKUP($AU408,'FE Source'!$A:$AK,28,FALSE)=0,"-",VLOOKUP($AU408,'FE Source'!$A:$AK,28,FALSE))</f>
        <v>8.98</v>
      </c>
      <c r="BL408" s="215">
        <f>IF(VLOOKUP($AU408,'FE Source'!$A:$AK,29,FALSE)=0,"-",VLOOKUP($AU408,'FE Source'!$A:$AK,29,FALSE))</f>
        <v>-7.87</v>
      </c>
      <c r="BM408" s="215">
        <f>IF(VLOOKUP($AU408,'FE Source'!$A:$AK,30,FALSE)=0,"-",VLOOKUP($AU408,'FE Source'!$A:$AK,30,FALSE))</f>
        <v>-1.38</v>
      </c>
      <c r="BN408" t="str">
        <f>IF(VLOOKUP($AU408,'FE Source'!$A:$AK,31,FALSE)="No Specified Index","-",IF(VLOOKUP($AU408,'FE Source'!$A:$AK,31,FALSE)=0,"-",VLOOKUP($AU408,'FE Source'!$A:$AK,31,FALSE)))</f>
        <v>MSCI AC ASEAN Index</v>
      </c>
      <c r="BO408" s="217">
        <f>IF(VLOOKUP($AU408,'FE Source'!$A:$AK,32,FALSE)=0,"-",VLOOKUP($AU408,'FE Source'!$A:$AK,32,FALSE))</f>
        <v>38852</v>
      </c>
      <c r="BP408" s="18">
        <f>IF(VLOOKUP($AU408,'FE Source'!$AZ:$BC,2,FALSE)=0,"-",VLOOKUP($AU408,'FE Source'!$AZ:$BC,2,FALSE))</f>
        <v>-4.92</v>
      </c>
      <c r="BQ408" s="18">
        <f>IF(VLOOKUP($AU408,'FE Source'!$AZ:$BC,3,FALSE)=0,"-",VLOOKUP($AU408,'FE Source'!$AZ:$BC,3,FALSE))</f>
        <v>-8.7100000000000009</v>
      </c>
      <c r="BR408" s="18">
        <f>IF(VLOOKUP($AU408,'FE Source'!$AZ:$BC,4,FALSE)=0,"-",VLOOKUP($AU408,'FE Source'!$AZ:$BC,4,FALSE))</f>
        <v>-10.63</v>
      </c>
    </row>
    <row r="409" spans="2:70" ht="15">
      <c r="B409" s="323" t="str">
        <f>INDEX('UT - Retail'!$A$7:$A$1409,MATCH(AU409,'UT - Retail'!$U$7:$U$1409,0),1)</f>
        <v>Fidelity Worldwide Investment</v>
      </c>
      <c r="C409" s="710" t="str">
        <f>INDEX('UT - Retail'!$B$7:$B$1409,MATCH(AU409,'UT - Retail'!$U$7:$U$1409,0),1)</f>
        <v>Fidelity ASEAN A-USD</v>
      </c>
      <c r="D409" s="711"/>
      <c r="E409" s="151" t="str">
        <f>VLOOKUP(C409,'UT - Retail'!$B:$K,8,FALSE)</f>
        <v>Equities</v>
      </c>
      <c r="F409" s="151" t="str">
        <f>VLOOKUP(C409,'UT - Retail'!$B:$K,9,FALSE)</f>
        <v>South East Asia</v>
      </c>
      <c r="G409" s="151" t="str">
        <f>VLOOKUP(C409,'UT - Retail'!$B:$K,10,FALSE)</f>
        <v>General</v>
      </c>
      <c r="H409" s="82" t="str">
        <f>VLOOKUP(C409,'UT - Retail'!$B:$N,13,FALSE)</f>
        <v>No</v>
      </c>
      <c r="I409" s="82" t="str">
        <f>VLOOKUP(C409,'UT - Retail'!$B:$Q,14,FALSE)</f>
        <v>No</v>
      </c>
      <c r="J409" s="151" t="str">
        <f>VLOOKUP(C409,'UT - Retail'!$B:$Q,11,FALSE)</f>
        <v>Yes</v>
      </c>
      <c r="K409" s="130" t="str">
        <f>VLOOKUP(C409,'UT - Retail'!$B:$P,15,FALSE)</f>
        <v>No</v>
      </c>
      <c r="L409" s="82" t="str">
        <f>VLOOKUP(C409,'UT - Retail'!$B:$Q,16,FALSE)</f>
        <v>Both</v>
      </c>
      <c r="M409" s="151" t="str">
        <f>VLOOKUP(C409,'UT - Retail'!$B:$K,6,FALSE)</f>
        <v>USD</v>
      </c>
      <c r="N409" s="151" t="str">
        <f>IFERROR(IF(MATCH(C409,'Portfolio Construction'!$AL:$AL,0),"Yes","No"),"No")</f>
        <v>No</v>
      </c>
      <c r="O409" s="151" t="str">
        <f>IFERROR(IF(MATCH(C409,'Portfolio Construction'!$AN:$AN,0),"Yes","No"),"No")</f>
        <v>No</v>
      </c>
      <c r="P409" s="151" t="str">
        <f>IFERROR(IF(MATCH(C409,'Portfolio Construction'!$AP:$AP,0),"Yes","No"),"No")</f>
        <v>No</v>
      </c>
      <c r="Q409" s="151" t="str">
        <f>IFERROR(IF(MATCH(C409,'Portfolio Construction'!$AR:$AR,0),"Yes","No"),"No")</f>
        <v>No</v>
      </c>
      <c r="R409" s="151" t="str">
        <f>IFERROR(IF(MATCH(C409,'Portfolio Construction'!$AT:$AT,0),"Yes","No"),"No")</f>
        <v>No</v>
      </c>
      <c r="S409" s="151" t="str">
        <f>IFERROR(IF(MATCH(C409,'Portfolio Construction'!$AV:$AV,0),"Yes","No"),"No")</f>
        <v>No</v>
      </c>
      <c r="T409" s="151" t="str">
        <f>IFERROR(IF(MATCH(C409,'Portfolio Construction'!$AX:$AX,0),"Yes","No"),"No")</f>
        <v>No</v>
      </c>
      <c r="U409" s="151" t="str">
        <f>IFERROR(IF(MATCH(C409,'Portfolio Construction'!$AZ:$AZ,0),"Yes","No"),"No")</f>
        <v>No</v>
      </c>
      <c r="V409" s="151" t="str">
        <f>IFERROR(IF(MATCH(C409,'Portfolio Construction'!$BB:$BB,0),"Yes","No"),"No")</f>
        <v>No</v>
      </c>
      <c r="W409" s="619">
        <f>IF(VLOOKUP($AU409,'FE Source'!$A:$W,3,FALSE)=0,"-",VLOOKUP($AU409,'FE Source'!$A:$W,3,FALSE))</f>
        <v>-3.52</v>
      </c>
      <c r="X409" s="618">
        <f>IF(VLOOKUP($AU409,'FE Source'!$A:$W,4,FALSE)=0,"-",VLOOKUP($AU409,'FE Source'!$A:$W,4,FALSE))</f>
        <v>6.36</v>
      </c>
      <c r="Y409" s="618">
        <f>IF(VLOOKUP($AU409,'FE Source'!$A:$W,5,FALSE)=0,"-",VLOOKUP($AU409,'FE Source'!$A:$W,5,FALSE))</f>
        <v>-3.28</v>
      </c>
      <c r="Z409" s="618">
        <f>IF(VLOOKUP($AU409,'FE Source'!$A:$W,6,FALSE)=0,"-",VLOOKUP($AU409,'FE Source'!$A:$W,6,FALSE))</f>
        <v>3.95</v>
      </c>
      <c r="AA409" s="618">
        <f>IF(VLOOKUP($AU409,'FE Source'!$A:$W,7,FALSE)=0,"-",VLOOKUP($AU409,'FE Source'!$A:$W,7,FALSE))</f>
        <v>0.92</v>
      </c>
      <c r="AB409" s="618">
        <f>IF(VLOOKUP($AU409,'FE Source'!$A:$W,8,FALSE)=0,"-",VLOOKUP($AU409,'FE Source'!$A:$W,8,FALSE))</f>
        <v>6.78</v>
      </c>
      <c r="AC409" s="623">
        <f>IF(VLOOKUP($AU409,'FE Source'!$A:$W,9,FALSE)=0,"-",VLOOKUP($AU409,'FE Source'!$A:$W,9,FALSE))</f>
        <v>1.95</v>
      </c>
      <c r="AD409" s="147">
        <f>IF(VLOOKUP($AU409,'FE Source'!$A:$W,10,FALSE)=0,"-",VLOOKUP($AU409,'FE Source'!$A:$W,10,FALSE))</f>
        <v>0.55000000000000004</v>
      </c>
      <c r="AE409" s="82">
        <f>IF(VLOOKUP($AU409,'FE Source'!$A:$W,11,FALSE)=0,"-",VLOOKUP($AU409,'FE Source'!$A:$W,11,FALSE))</f>
        <v>9.68</v>
      </c>
      <c r="AF409" s="82" t="str">
        <f>IF(VLOOKUP($AU409,'FE Source'!$A:$W,12,FALSE)=0,"-",VLOOKUP($AU409,'FE Source'!$A:$W,12,FALSE))</f>
        <v>-</v>
      </c>
      <c r="AG409" s="82">
        <f>IF(VLOOKUP($AU409,'FE Source'!$A:$W,14,FALSE)=0,"-",VLOOKUP($AU409,'FE Source'!$A:$W,14,FALSE))</f>
        <v>-13.1</v>
      </c>
      <c r="AH409" s="82">
        <f>IF(VLOOKUP($AU409,'FE Source'!$A:$DJ,33,FALSE)=0,"-",VLOOKUP($AU409,'FE Source'!$A:$DJ,33,FALSE))</f>
        <v>22.36</v>
      </c>
      <c r="AI409" s="82">
        <f>IF(VLOOKUP($AU409,'FE Source'!$A:$Y,20,FALSE)=0,"-",VLOOKUP($AU409,'FE Source'!$A:$Y,20,FALSE))</f>
        <v>58.14</v>
      </c>
      <c r="AJ409" s="82">
        <f>IF(VLOOKUP($AU409,'FE Source'!$A:$DJ,34,FALSE)=0,"-",VLOOKUP($AU409,'FE Source'!$A:$DJ,34,FALSE))</f>
        <v>71.319999999999993</v>
      </c>
      <c r="AK409" s="82">
        <f>IF(VLOOKUP($AU409,'FE Source'!$A:$DJ,35,FALSE)=0,"-",VLOOKUP($AU409,'FE Source'!$A:$DJ,35,FALSE))</f>
        <v>-4.8499999999999996</v>
      </c>
      <c r="AL409" s="76">
        <f>IF(VLOOKUP($AU409,'FE Source'!$A:$Y,19,FALSE)=0,"-",VLOOKUP($AU409,'FE Source'!$A:$Y,19,FALSE))</f>
        <v>68.900000000000006</v>
      </c>
      <c r="AM409" s="147">
        <f>IF(VLOOKUP($AU409,'FE Source'!$A:$DJ,36,FALSE)=0,"-",VLOOKUP($AU409,'FE Source'!$A:$DJ,36,FALSE))</f>
        <v>62.56</v>
      </c>
      <c r="AN409" s="605">
        <f>IF(VLOOKUP($AU409,'FE Source'!$A:$W,13,FALSE)=0,"-",VLOOKUP($AU409,'FE Source'!$A:$W,13,FALSE))</f>
        <v>1076.7</v>
      </c>
      <c r="AO409" s="147">
        <f>IF(J409="no","-",IF(VLOOKUP($AU409,'FE Source'!$A:$W,15,FALSE)=0,"-",VLOOKUP($AU409,'FE Source'!$A:$W,15,FALSE)))</f>
        <v>1.41</v>
      </c>
      <c r="AP409" s="76" t="str">
        <f>IF(AO409="-","-",IF(VLOOKUP($AU409,'FE Source'!$A:$Z,21,FALSE)=0,"-",IF(VLOOKUP($AU409,'FE Source'!$A:$Z,21,FALSE)=2,"Semi-Annual",IF(VLOOKUP($AU409,'FE Source'!$A:$Z,21,FALSE)=4,"Quarterly",IF(VLOOKUP($AU409,'FE Source'!$A:$Z,21,FALSE)=12,"Monthly","Annual")))))</f>
        <v>Annual</v>
      </c>
      <c r="AQ409" s="163">
        <f t="array" ref="AQ409">IF(VLOOKUP($AU409,'FE Source'!$A:$W,16,FALSE)=0,"-",VLOOKUP($AU409,'FE Source'!$A:$W,16,FALSE))</f>
        <v>1.94</v>
      </c>
      <c r="AR409" s="163" t="str">
        <f>IF(VLOOKUP($AU409,'FE Source'!$A:$W,17,FALSE)=0,"-",VLOOKUP($AU409,'FE Source'!$A:$W,17,FALSE))</f>
        <v>Neutral</v>
      </c>
      <c r="AS409" s="163">
        <f>IF(VLOOKUP($AU409,'FE Source'!$AN:$AS,4,FALSE)="",VLOOKUP($AU409,'FE Source'!$AN:$AS,3,FALSE),VLOOKUP($AU409,'FE Source'!$AN:$AS,4,FALSE))</f>
        <v>36.4</v>
      </c>
      <c r="AT409" s="751">
        <f>IF(VLOOKUP($AU409,'FE Source'!$AN:$AS,5,FALSE)=0,"-",VLOOKUP($AU409,'FE Source'!$AN:$AS,5,FALSE))</f>
        <v>45783</v>
      </c>
      <c r="AU409" s="178" t="s">
        <v>5355</v>
      </c>
      <c r="BE409" s="215">
        <f>IF(VLOOKUP($AU409,'FE Source'!$A:$AK,22,FALSE)=0,"-",VLOOKUP($AU409,'FE Source'!$A:$AK,22,FALSE))</f>
        <v>-11.84</v>
      </c>
      <c r="BF409" s="215">
        <f>IF(VLOOKUP($AU409,'FE Source'!$A:$AK,23,FALSE)=0,"-",VLOOKUP($AU409,'FE Source'!$A:$AK,23,FALSE))</f>
        <v>6.77</v>
      </c>
      <c r="BG409" s="215">
        <f>IF(VLOOKUP($AU409,'FE Source'!$A:$AK,24,FALSE)=0,"-",VLOOKUP($AU409,'FE Source'!$A:$AK,24,FALSE))</f>
        <v>17.04</v>
      </c>
      <c r="BH409" s="215">
        <f>IF(VLOOKUP($AU409,'FE Source'!$A:$AK,25,FALSE)=0,"-",VLOOKUP($AU409,'FE Source'!$A:$AK,25,FALSE))</f>
        <v>-5.42</v>
      </c>
      <c r="BI409" s="215">
        <f>IF(VLOOKUP($AU409,'FE Source'!$A:$AK,26,FALSE)=0,"-",VLOOKUP($AU409,'FE Source'!$A:$AK,26,FALSE))</f>
        <v>8.36</v>
      </c>
      <c r="BJ409" s="215">
        <f>IF(VLOOKUP($AU409,'FE Source'!$A:$AK,27,FALSE)=0,"-",VLOOKUP($AU409,'FE Source'!$A:$AK,27,FALSE))</f>
        <v>-1.82</v>
      </c>
      <c r="BK409" s="215">
        <f>IF(VLOOKUP($AU409,'FE Source'!$A:$AK,28,FALSE)=0,"-",VLOOKUP($AU409,'FE Source'!$A:$AK,28,FALSE))</f>
        <v>8.9700000000000006</v>
      </c>
      <c r="BL409" s="215">
        <f>IF(VLOOKUP($AU409,'FE Source'!$A:$AK,29,FALSE)=0,"-",VLOOKUP($AU409,'FE Source'!$A:$AK,29,FALSE))</f>
        <v>-7.78</v>
      </c>
      <c r="BM409" s="215">
        <f>IF(VLOOKUP($AU409,'FE Source'!$A:$AK,30,FALSE)=0,"-",VLOOKUP($AU409,'FE Source'!$A:$AK,30,FALSE))</f>
        <v>-1.52</v>
      </c>
      <c r="BN409" t="str">
        <f>IF(VLOOKUP($AU409,'FE Source'!$A:$AK,31,FALSE)="No Specified Index","-",IF(VLOOKUP($AU409,'FE Source'!$A:$AK,31,FALSE)=0,"-",VLOOKUP($AU409,'FE Source'!$A:$AK,31,FALSE)))</f>
        <v>MSCI AC ASEAN Index</v>
      </c>
      <c r="BO409" s="217">
        <f>IF(VLOOKUP($AU409,'FE Source'!$A:$AK,32,FALSE)=0,"-",VLOOKUP($AU409,'FE Source'!$A:$AK,32,FALSE))</f>
        <v>33147</v>
      </c>
      <c r="BP409" s="18">
        <f>IF(VLOOKUP($AU409,'FE Source'!$AZ:$BC,2,FALSE)=0,"-",VLOOKUP($AU409,'FE Source'!$AZ:$BC,2,FALSE))</f>
        <v>-4.93</v>
      </c>
      <c r="BQ409" s="18">
        <f>IF(VLOOKUP($AU409,'FE Source'!$AZ:$BC,3,FALSE)=0,"-",VLOOKUP($AU409,'FE Source'!$AZ:$BC,3,FALSE))</f>
        <v>-8.67</v>
      </c>
      <c r="BR409" s="18">
        <f>IF(VLOOKUP($AU409,'FE Source'!$AZ:$BC,4,FALSE)=0,"-",VLOOKUP($AU409,'FE Source'!$AZ:$BC,4,FALSE))</f>
        <v>-10.81</v>
      </c>
    </row>
    <row r="410" spans="2:70" ht="15">
      <c r="B410" s="323" t="str">
        <f>INDEX('UT - Retail'!$A$7:$A$1409,MATCH(AU410,'UT - Retail'!$U$7:$U$1409,0),1)</f>
        <v>Fidelity Worldwide Investment</v>
      </c>
      <c r="C410" s="710" t="str">
        <f>INDEX('UT - Retail'!$B$7:$B$1409,MATCH(AU410,'UT - Retail'!$U$7:$U$1409,0),1)</f>
        <v>Fidelity Asia Equity ESG A-SGD</v>
      </c>
      <c r="D410" s="711"/>
      <c r="E410" s="151" t="str">
        <f>VLOOKUP(C410,'UT - Retail'!$B:$K,8,FALSE)</f>
        <v>Equities</v>
      </c>
      <c r="F410" s="151" t="str">
        <f>VLOOKUP(C410,'UT - Retail'!$B:$K,9,FALSE)</f>
        <v>Asia Pacific ex-Japan</v>
      </c>
      <c r="G410" s="151" t="str">
        <f>VLOOKUP(C410,'UT - Retail'!$B:$K,10,FALSE)</f>
        <v>General</v>
      </c>
      <c r="H410" s="82" t="str">
        <f>VLOOKUP(C410,'UT - Retail'!$B:$N,13,FALSE)</f>
        <v>No</v>
      </c>
      <c r="I410" s="82" t="str">
        <f>VLOOKUP(C410,'UT - Retail'!$B:$Q,14,FALSE)</f>
        <v>No</v>
      </c>
      <c r="J410" s="151" t="str">
        <f>VLOOKUP(C410,'UT - Retail'!$B:$Q,11,FALSE)</f>
        <v>Yes</v>
      </c>
      <c r="K410" s="130" t="str">
        <f>VLOOKUP(C410,'UT - Retail'!$B:$P,15,FALSE)</f>
        <v>Yes</v>
      </c>
      <c r="L410" s="82" t="str">
        <f>VLOOKUP(C410,'UT - Retail'!$B:$Q,16,FALSE)</f>
        <v>Both</v>
      </c>
      <c r="M410" s="151" t="str">
        <f>VLOOKUP(C410,'UT - Retail'!$B:$K,6,FALSE)</f>
        <v>SGD</v>
      </c>
      <c r="N410" s="151" t="str">
        <f>IFERROR(IF(MATCH(C410,'Portfolio Construction'!$AL:$AL,0),"Yes","No"),"No")</f>
        <v>No</v>
      </c>
      <c r="O410" s="151" t="str">
        <f>IFERROR(IF(MATCH(C410,'Portfolio Construction'!$AN:$AN,0),"Yes","No"),"No")</f>
        <v>No</v>
      </c>
      <c r="P410" s="151" t="str">
        <f>IFERROR(IF(MATCH(C410,'Portfolio Construction'!$AP:$AP,0),"Yes","No"),"No")</f>
        <v>No</v>
      </c>
      <c r="Q410" s="151" t="str">
        <f>IFERROR(IF(MATCH(C410,'Portfolio Construction'!$AR:$AR,0),"Yes","No"),"No")</f>
        <v>No</v>
      </c>
      <c r="R410" s="151" t="str">
        <f>IFERROR(IF(MATCH(C410,'Portfolio Construction'!$AT:$AT,0),"Yes","No"),"No")</f>
        <v>No</v>
      </c>
      <c r="S410" s="151" t="str">
        <f>IFERROR(IF(MATCH(C410,'Portfolio Construction'!$AV:$AV,0),"Yes","No"),"No")</f>
        <v>No</v>
      </c>
      <c r="T410" s="151" t="str">
        <f>IFERROR(IF(MATCH(C410,'Portfolio Construction'!$AX:$AX,0),"Yes","No"),"No")</f>
        <v>No</v>
      </c>
      <c r="U410" s="151" t="str">
        <f>IFERROR(IF(MATCH(C410,'Portfolio Construction'!$AZ:$AZ,0),"Yes","No"),"No")</f>
        <v>No</v>
      </c>
      <c r="V410" s="151" t="str">
        <f>IFERROR(IF(MATCH(C410,'Portfolio Construction'!$BB:$BB,0),"Yes","No"),"No")</f>
        <v>No</v>
      </c>
      <c r="W410" s="619">
        <f>IF(VLOOKUP($AU410,'FE Source'!$A:$W,3,FALSE)=0,"-",VLOOKUP($AU410,'FE Source'!$A:$W,3,FALSE))</f>
        <v>0.04</v>
      </c>
      <c r="X410" s="618">
        <f>IF(VLOOKUP($AU410,'FE Source'!$A:$W,4,FALSE)=0,"-",VLOOKUP($AU410,'FE Source'!$A:$W,4,FALSE))</f>
        <v>4.2300000000000004</v>
      </c>
      <c r="Y410" s="618">
        <f>IF(VLOOKUP($AU410,'FE Source'!$A:$W,5,FALSE)=0,"-",VLOOKUP($AU410,'FE Source'!$A:$W,5,FALSE))</f>
        <v>-3.07</v>
      </c>
      <c r="Z410" s="618" t="str">
        <f>IF(VLOOKUP($AU410,'FE Source'!$A:$W,6,FALSE)=0,"-",VLOOKUP($AU410,'FE Source'!$A:$W,6,FALSE))</f>
        <v>-</v>
      </c>
      <c r="AA410" s="618">
        <f>IF(VLOOKUP($AU410,'FE Source'!$A:$W,7,FALSE)=0,"-",VLOOKUP($AU410,'FE Source'!$A:$W,7,FALSE))</f>
        <v>0.42</v>
      </c>
      <c r="AB410" s="618">
        <f>IF(VLOOKUP($AU410,'FE Source'!$A:$W,8,FALSE)=0,"-",VLOOKUP($AU410,'FE Source'!$A:$W,8,FALSE))</f>
        <v>2.4900000000000002</v>
      </c>
      <c r="AC410" s="623">
        <f>IF(VLOOKUP($AU410,'FE Source'!$A:$W,9,FALSE)=0,"-",VLOOKUP($AU410,'FE Source'!$A:$W,9,FALSE))</f>
        <v>3.51</v>
      </c>
      <c r="AD410" s="147">
        <f>IF(VLOOKUP($AU410,'FE Source'!$A:$W,10,FALSE)=0,"-",VLOOKUP($AU410,'FE Source'!$A:$W,10,FALSE))</f>
        <v>0.96</v>
      </c>
      <c r="AE410" s="82">
        <f>IF(VLOOKUP($AU410,'FE Source'!$A:$W,11,FALSE)=0,"-",VLOOKUP($AU410,'FE Source'!$A:$W,11,FALSE))</f>
        <v>14.99</v>
      </c>
      <c r="AF410" s="82">
        <f>IF(VLOOKUP($AU410,'FE Source'!$A:$W,12,FALSE)=0,"-",VLOOKUP($AU410,'FE Source'!$A:$W,12,FALSE))</f>
        <v>-0.01</v>
      </c>
      <c r="AG410" s="82">
        <f>IF(VLOOKUP($AU410,'FE Source'!$A:$W,14,FALSE)=0,"-",VLOOKUP($AU410,'FE Source'!$A:$W,14,FALSE))</f>
        <v>-16.73</v>
      </c>
      <c r="AH410" s="82">
        <f>IF(VLOOKUP($AU410,'FE Source'!$A:$DJ,33,FALSE)=0,"-",VLOOKUP($AU410,'FE Source'!$A:$DJ,33,FALSE))</f>
        <v>126.44</v>
      </c>
      <c r="AI410" s="82">
        <f>IF(VLOOKUP($AU410,'FE Source'!$A:$Y,20,FALSE)=0,"-",VLOOKUP($AU410,'FE Source'!$A:$Y,20,FALSE))</f>
        <v>92.45</v>
      </c>
      <c r="AJ410" s="82">
        <f>IF(VLOOKUP($AU410,'FE Source'!$A:$DJ,34,FALSE)=0,"-",VLOOKUP($AU410,'FE Source'!$A:$DJ,34,FALSE))</f>
        <v>77.05</v>
      </c>
      <c r="AK410" s="82">
        <f>IF(VLOOKUP($AU410,'FE Source'!$A:$DJ,35,FALSE)=0,"-",VLOOKUP($AU410,'FE Source'!$A:$DJ,35,FALSE))</f>
        <v>67.67</v>
      </c>
      <c r="AL410" s="76">
        <f>IF(VLOOKUP($AU410,'FE Source'!$A:$Y,19,FALSE)=0,"-",VLOOKUP($AU410,'FE Source'!$A:$Y,19,FALSE))</f>
        <v>98.39</v>
      </c>
      <c r="AM410" s="147">
        <f>IF(VLOOKUP($AU410,'FE Source'!$A:$DJ,36,FALSE)=0,"-",VLOOKUP($AU410,'FE Source'!$A:$DJ,36,FALSE))</f>
        <v>105.81</v>
      </c>
      <c r="AN410" s="605">
        <f>IF(VLOOKUP($AU410,'FE Source'!$A:$W,13,FALSE)=0,"-",VLOOKUP($AU410,'FE Source'!$A:$W,13,FALSE))</f>
        <v>3526.6</v>
      </c>
      <c r="AO410" s="147" t="str">
        <f>IF(J410="no","-",IF(VLOOKUP($AU410,'FE Source'!$A:$W,15,FALSE)=0,"-",VLOOKUP($AU410,'FE Source'!$A:$W,15,FALSE)))</f>
        <v>-</v>
      </c>
      <c r="AP410" s="76" t="str">
        <f>IF(AO410="-","-",IF(VLOOKUP($AU410,'FE Source'!$A:$Z,21,FALSE)=0,"-",IF(VLOOKUP($AU410,'FE Source'!$A:$Z,21,FALSE)=2,"Semi-Annual",IF(VLOOKUP($AU410,'FE Source'!$A:$Z,21,FALSE)=4,"Quarterly",IF(VLOOKUP($AU410,'FE Source'!$A:$Z,21,FALSE)=12,"Monthly","Annual")))))</f>
        <v>-</v>
      </c>
      <c r="AQ410" s="163">
        <f t="array" ref="AQ410">IF(VLOOKUP($AU410,'FE Source'!$A:$W,16,FALSE)=0,"-",VLOOKUP($AU410,'FE Source'!$A:$W,16,FALSE))</f>
        <v>1.92</v>
      </c>
      <c r="AR410" s="163" t="str">
        <f>IF(VLOOKUP($AU410,'FE Source'!$A:$W,17,FALSE)=0,"-",VLOOKUP($AU410,'FE Source'!$A:$W,17,FALSE))</f>
        <v>Silver</v>
      </c>
      <c r="AS410" s="177">
        <f>IF(VLOOKUP($AU410,'FE Source'!$AN:$AS,4,FALSE)="",VLOOKUP($AU410,'FE Source'!$AN:$AS,3,FALSE),VLOOKUP($AU410,'FE Source'!$AN:$AS,4,FALSE))</f>
        <v>2.2400000000000002</v>
      </c>
      <c r="AT410" s="751">
        <f>IF(VLOOKUP($AU410,'FE Source'!$AN:$AS,5,FALSE)=0,"-",VLOOKUP($AU410,'FE Source'!$AN:$AS,5,FALSE))</f>
        <v>45783</v>
      </c>
      <c r="AU410" s="163" t="s">
        <v>634</v>
      </c>
      <c r="BE410" s="215">
        <f>IF(VLOOKUP($AU410,'FE Source'!$A:$AK,22,FALSE)=0,"-",VLOOKUP($AU410,'FE Source'!$A:$AK,22,FALSE))</f>
        <v>-1.07</v>
      </c>
      <c r="BF410" s="215">
        <f>IF(VLOOKUP($AU410,'FE Source'!$A:$AK,23,FALSE)=0,"-",VLOOKUP($AU410,'FE Source'!$A:$AK,23,FALSE))</f>
        <v>5.34</v>
      </c>
      <c r="BG410" s="215">
        <f>IF(VLOOKUP($AU410,'FE Source'!$A:$AK,24,FALSE)=0,"-",VLOOKUP($AU410,'FE Source'!$A:$AK,24,FALSE))</f>
        <v>30.94</v>
      </c>
      <c r="BH410" s="215">
        <f>IF(VLOOKUP($AU410,'FE Source'!$A:$AK,25,FALSE)=0,"-",VLOOKUP($AU410,'FE Source'!$A:$AK,25,FALSE))</f>
        <v>-10.199999999999999</v>
      </c>
      <c r="BI410" s="215">
        <f>IF(VLOOKUP($AU410,'FE Source'!$A:$AK,26,FALSE)=0,"-",VLOOKUP($AU410,'FE Source'!$A:$AK,26,FALSE))</f>
        <v>22.44</v>
      </c>
      <c r="BJ410" s="215">
        <f>IF(VLOOKUP($AU410,'FE Source'!$A:$AK,27,FALSE)=0,"-",VLOOKUP($AU410,'FE Source'!$A:$AK,27,FALSE))</f>
        <v>22.99</v>
      </c>
      <c r="BK410" s="215">
        <f>IF(VLOOKUP($AU410,'FE Source'!$A:$AK,28,FALSE)=0,"-",VLOOKUP($AU410,'FE Source'!$A:$AK,28,FALSE))</f>
        <v>-1.66</v>
      </c>
      <c r="BL410" s="215">
        <f>IF(VLOOKUP($AU410,'FE Source'!$A:$AK,29,FALSE)=0,"-",VLOOKUP($AU410,'FE Source'!$A:$AK,29,FALSE))</f>
        <v>-18.09</v>
      </c>
      <c r="BM410" s="215">
        <f>IF(VLOOKUP($AU410,'FE Source'!$A:$AK,30,FALSE)=0,"-",VLOOKUP($AU410,'FE Source'!$A:$AK,30,FALSE))</f>
        <v>-3.75</v>
      </c>
      <c r="BN410" t="str">
        <f>IF(VLOOKUP($AU410,'FE Source'!$A:$AK,31,FALSE)="No Specified Index","-",IF(VLOOKUP($AU410,'FE Source'!$A:$AK,31,FALSE)=0,"-",VLOOKUP($AU410,'FE Source'!$A:$AK,31,FALSE)))</f>
        <v>MSCI AC Asia ex Japan</v>
      </c>
      <c r="BO410" s="217">
        <f>IF(VLOOKUP($AU410,'FE Source'!$A:$AK,32,FALSE)=0,"-",VLOOKUP($AU410,'FE Source'!$A:$AK,32,FALSE))</f>
        <v>38852</v>
      </c>
      <c r="BP410" s="18">
        <f>IF(VLOOKUP($AU410,'FE Source'!$AZ:$BC,2,FALSE)=0,"-",VLOOKUP($AU410,'FE Source'!$AZ:$BC,2,FALSE))</f>
        <v>-6.62</v>
      </c>
      <c r="BQ410" s="18">
        <f>IF(VLOOKUP($AU410,'FE Source'!$AZ:$BC,3,FALSE)=0,"-",VLOOKUP($AU410,'FE Source'!$AZ:$BC,3,FALSE))</f>
        <v>-10.24</v>
      </c>
      <c r="BR410" s="18">
        <f>IF(VLOOKUP($AU410,'FE Source'!$AZ:$BC,4,FALSE)=0,"-",VLOOKUP($AU410,'FE Source'!$AZ:$BC,4,FALSE))</f>
        <v>-9.18</v>
      </c>
    </row>
    <row r="411" spans="2:70" ht="15">
      <c r="B411" s="323" t="str">
        <f>INDEX('UT - Retail'!$A$7:$A$1409,MATCH(AU411,'UT - Retail'!$U$7:$U$1409,0),1)</f>
        <v>Fidelity Worldwide Investment</v>
      </c>
      <c r="C411" s="710" t="str">
        <f>INDEX('UT - Retail'!$B$7:$B$1409,MATCH(AU411,'UT - Retail'!$U$7:$U$1409,0),1)</f>
        <v>Fidelity Asia Equity ESG A-USD
Fidelity Asia Equity ESG A-USD</v>
      </c>
      <c r="D411" s="711"/>
      <c r="E411" s="151" t="str">
        <f>VLOOKUP(C411,'UT - Retail'!$B:$K,8,FALSE)</f>
        <v>Equities</v>
      </c>
      <c r="F411" s="151" t="str">
        <f>VLOOKUP(C411,'UT - Retail'!$B:$K,9,FALSE)</f>
        <v>Asia Pacific ex-Japan</v>
      </c>
      <c r="G411" s="151" t="str">
        <f>VLOOKUP(C411,'UT - Retail'!$B:$K,10,FALSE)</f>
        <v>General</v>
      </c>
      <c r="H411" s="82" t="str">
        <f>VLOOKUP(C411,'UT - Retail'!$B:$N,13,FALSE)</f>
        <v>No</v>
      </c>
      <c r="I411" s="82" t="str">
        <f>VLOOKUP(C411,'UT - Retail'!$B:$Q,14,FALSE)</f>
        <v>No</v>
      </c>
      <c r="J411" s="151" t="str">
        <f>VLOOKUP(C411,'UT - Retail'!$B:$Q,11,FALSE)</f>
        <v>Yes</v>
      </c>
      <c r="K411" s="130" t="str">
        <f>VLOOKUP(C411,'UT - Retail'!$B:$P,15,FALSE)</f>
        <v>Yes</v>
      </c>
      <c r="L411" s="82" t="str">
        <f>VLOOKUP(C411,'UT - Retail'!$B:$Q,16,FALSE)</f>
        <v>Both</v>
      </c>
      <c r="M411" s="151" t="str">
        <f>VLOOKUP(C411,'UT - Retail'!$B:$K,6,FALSE)</f>
        <v>USD</v>
      </c>
      <c r="N411" s="151" t="str">
        <f>IFERROR(IF(MATCH(C411,'Portfolio Construction'!$AL:$AL,0),"Yes","No"),"No")</f>
        <v>No</v>
      </c>
      <c r="O411" s="151" t="str">
        <f>IFERROR(IF(MATCH(C411,'Portfolio Construction'!$AN:$AN,0),"Yes","No"),"No")</f>
        <v>No</v>
      </c>
      <c r="P411" s="151" t="str">
        <f>IFERROR(IF(MATCH(C411,'Portfolio Construction'!$AP:$AP,0),"Yes","No"),"No")</f>
        <v>No</v>
      </c>
      <c r="Q411" s="151" t="str">
        <f>IFERROR(IF(MATCH(C411,'Portfolio Construction'!$AR:$AR,0),"Yes","No"),"No")</f>
        <v>No</v>
      </c>
      <c r="R411" s="151" t="str">
        <f>IFERROR(IF(MATCH(C411,'Portfolio Construction'!$AT:$AT,0),"Yes","No"),"No")</f>
        <v>No</v>
      </c>
      <c r="S411" s="151" t="str">
        <f>IFERROR(IF(MATCH(C411,'Portfolio Construction'!$AV:$AV,0),"Yes","No"),"No")</f>
        <v>No</v>
      </c>
      <c r="T411" s="151" t="str">
        <f>IFERROR(IF(MATCH(C411,'Portfolio Construction'!$AX:$AX,0),"Yes","No"),"No")</f>
        <v>No</v>
      </c>
      <c r="U411" s="151" t="str">
        <f>IFERROR(IF(MATCH(C411,'Portfolio Construction'!$AZ:$AZ,0),"Yes","No"),"No")</f>
        <v>No</v>
      </c>
      <c r="V411" s="151" t="str">
        <f>IFERROR(IF(MATCH(C411,'Portfolio Construction'!$BB:$BB,0),"Yes","No"),"No")</f>
        <v>No</v>
      </c>
      <c r="W411" s="619">
        <f>IF(VLOOKUP($AU411,'FE Source'!$A:$W,3,FALSE)=0,"-",VLOOKUP($AU411,'FE Source'!$A:$W,3,FALSE))</f>
        <v>0.34</v>
      </c>
      <c r="X411" s="618">
        <f>IF(VLOOKUP($AU411,'FE Source'!$A:$W,4,FALSE)=0,"-",VLOOKUP($AU411,'FE Source'!$A:$W,4,FALSE))</f>
        <v>4.26</v>
      </c>
      <c r="Y411" s="618">
        <f>IF(VLOOKUP($AU411,'FE Source'!$A:$W,5,FALSE)=0,"-",VLOOKUP($AU411,'FE Source'!$A:$W,5,FALSE))</f>
        <v>-2.97</v>
      </c>
      <c r="Z411" s="618">
        <f>IF(VLOOKUP($AU411,'FE Source'!$A:$W,6,FALSE)=0,"-",VLOOKUP($AU411,'FE Source'!$A:$W,6,FALSE))</f>
        <v>7.0000000000000007E-2</v>
      </c>
      <c r="AA411" s="618">
        <f>IF(VLOOKUP($AU411,'FE Source'!$A:$W,7,FALSE)=0,"-",VLOOKUP($AU411,'FE Source'!$A:$W,7,FALSE))</f>
        <v>0.46</v>
      </c>
      <c r="AB411" s="618">
        <f>IF(VLOOKUP($AU411,'FE Source'!$A:$W,8,FALSE)=0,"-",VLOOKUP($AU411,'FE Source'!$A:$W,8,FALSE))</f>
        <v>2.5099999999999998</v>
      </c>
      <c r="AC411" s="623">
        <f>IF(VLOOKUP($AU411,'FE Source'!$A:$W,9,FALSE)=0,"-",VLOOKUP($AU411,'FE Source'!$A:$W,9,FALSE))</f>
        <v>3.52</v>
      </c>
      <c r="AD411" s="147">
        <f>IF(VLOOKUP($AU411,'FE Source'!$A:$W,10,FALSE)=0,"-",VLOOKUP($AU411,'FE Source'!$A:$W,10,FALSE))</f>
        <v>0.96</v>
      </c>
      <c r="AE411" s="82">
        <f>IF(VLOOKUP($AU411,'FE Source'!$A:$W,11,FALSE)=0,"-",VLOOKUP($AU411,'FE Source'!$A:$W,11,FALSE))</f>
        <v>15.03</v>
      </c>
      <c r="AF411" s="82">
        <f>IF(VLOOKUP($AU411,'FE Source'!$A:$W,12,FALSE)=0,"-",VLOOKUP($AU411,'FE Source'!$A:$W,12,FALSE))</f>
        <v>-0.01</v>
      </c>
      <c r="AG411" s="82">
        <f>IF(VLOOKUP($AU411,'FE Source'!$A:$W,14,FALSE)=0,"-",VLOOKUP($AU411,'FE Source'!$A:$W,14,FALSE))</f>
        <v>-16.79</v>
      </c>
      <c r="AH411" s="82">
        <f>IF(VLOOKUP($AU411,'FE Source'!$A:$DJ,33,FALSE)=0,"-",VLOOKUP($AU411,'FE Source'!$A:$DJ,33,FALSE))</f>
        <v>123.33</v>
      </c>
      <c r="AI411" s="82">
        <f>IF(VLOOKUP($AU411,'FE Source'!$A:$Y,20,FALSE)=0,"-",VLOOKUP($AU411,'FE Source'!$A:$Y,20,FALSE))</f>
        <v>91.59</v>
      </c>
      <c r="AJ411" s="82">
        <f>IF(VLOOKUP($AU411,'FE Source'!$A:$DJ,34,FALSE)=0,"-",VLOOKUP($AU411,'FE Source'!$A:$DJ,34,FALSE))</f>
        <v>76.28</v>
      </c>
      <c r="AK411" s="82">
        <f>IF(VLOOKUP($AU411,'FE Source'!$A:$DJ,35,FALSE)=0,"-",VLOOKUP($AU411,'FE Source'!$A:$DJ,35,FALSE))</f>
        <v>66.08</v>
      </c>
      <c r="AL411" s="76">
        <f>IF(VLOOKUP($AU411,'FE Source'!$A:$Y,19,FALSE)=0,"-",VLOOKUP($AU411,'FE Source'!$A:$Y,19,FALSE))</f>
        <v>97.76</v>
      </c>
      <c r="AM411" s="147">
        <f>IF(VLOOKUP($AU411,'FE Source'!$A:$DJ,36,FALSE)=0,"-",VLOOKUP($AU411,'FE Source'!$A:$DJ,36,FALSE))</f>
        <v>105.12</v>
      </c>
      <c r="AN411" s="605">
        <f>IF(VLOOKUP($AU411,'FE Source'!$A:$W,13,FALSE)=0,"-",VLOOKUP($AU411,'FE Source'!$A:$W,13,FALSE))</f>
        <v>3526.6</v>
      </c>
      <c r="AO411" s="147" t="str">
        <f>IF(J411="no","-",IF(VLOOKUP($AU411,'FE Source'!$A:$W,15,FALSE)=0,"-",VLOOKUP($AU411,'FE Source'!$A:$W,15,FALSE)))</f>
        <v>-</v>
      </c>
      <c r="AP411" s="76" t="str">
        <f>IF(AO411="-","-",IF(VLOOKUP($AU411,'FE Source'!$A:$Z,21,FALSE)=0,"-",IF(VLOOKUP($AU411,'FE Source'!$A:$Z,21,FALSE)=2,"Semi-Annual",IF(VLOOKUP($AU411,'FE Source'!$A:$Z,21,FALSE)=4,"Quarterly",IF(VLOOKUP($AU411,'FE Source'!$A:$Z,21,FALSE)=12,"Monthly","Annual")))))</f>
        <v>-</v>
      </c>
      <c r="AQ411" s="163">
        <f t="array" ref="AQ411">IF(VLOOKUP($AU411,'FE Source'!$A:$W,16,FALSE)=0,"-",VLOOKUP($AU411,'FE Source'!$A:$W,16,FALSE))</f>
        <v>1.92</v>
      </c>
      <c r="AR411" s="163" t="str">
        <f>IF(VLOOKUP($AU411,'FE Source'!$A:$W,17,FALSE)=0,"-",VLOOKUP($AU411,'FE Source'!$A:$W,17,FALSE))</f>
        <v>Silver</v>
      </c>
      <c r="AS411" s="163">
        <f>IF(VLOOKUP($AU411,'FE Source'!$AN:$AS,4,FALSE)="",VLOOKUP($AU411,'FE Source'!$AN:$AS,3,FALSE),VLOOKUP($AU411,'FE Source'!$AN:$AS,4,FALSE))</f>
        <v>10.85</v>
      </c>
      <c r="AT411" s="751">
        <f>IF(VLOOKUP($AU411,'FE Source'!$AN:$AS,5,FALSE)=0,"-",VLOOKUP($AU411,'FE Source'!$AN:$AS,5,FALSE))</f>
        <v>45783</v>
      </c>
      <c r="AU411" s="163" t="s">
        <v>635</v>
      </c>
      <c r="BE411" s="215">
        <f>IF(VLOOKUP($AU411,'FE Source'!$A:$AK,22,FALSE)=0,"-",VLOOKUP($AU411,'FE Source'!$A:$AK,22,FALSE))</f>
        <v>-0.97</v>
      </c>
      <c r="BF411" s="215">
        <f>IF(VLOOKUP($AU411,'FE Source'!$A:$AK,23,FALSE)=0,"-",VLOOKUP($AU411,'FE Source'!$A:$AK,23,FALSE))</f>
        <v>5.09</v>
      </c>
      <c r="BG411" s="215">
        <f>IF(VLOOKUP($AU411,'FE Source'!$A:$AK,24,FALSE)=0,"-",VLOOKUP($AU411,'FE Source'!$A:$AK,24,FALSE))</f>
        <v>31.13</v>
      </c>
      <c r="BH411" s="215">
        <f>IF(VLOOKUP($AU411,'FE Source'!$A:$AK,25,FALSE)=0,"-",VLOOKUP($AU411,'FE Source'!$A:$AK,25,FALSE))</f>
        <v>-10.16</v>
      </c>
      <c r="BI411" s="215">
        <f>IF(VLOOKUP($AU411,'FE Source'!$A:$AK,26,FALSE)=0,"-",VLOOKUP($AU411,'FE Source'!$A:$AK,26,FALSE))</f>
        <v>22.38</v>
      </c>
      <c r="BJ411" s="215">
        <f>IF(VLOOKUP($AU411,'FE Source'!$A:$AK,27,FALSE)=0,"-",VLOOKUP($AU411,'FE Source'!$A:$AK,27,FALSE))</f>
        <v>22.98</v>
      </c>
      <c r="BK411" s="215">
        <f>IF(VLOOKUP($AU411,'FE Source'!$A:$AK,28,FALSE)=0,"-",VLOOKUP($AU411,'FE Source'!$A:$AK,28,FALSE))</f>
        <v>-1.66</v>
      </c>
      <c r="BL411" s="215">
        <f>IF(VLOOKUP($AU411,'FE Source'!$A:$AK,29,FALSE)=0,"-",VLOOKUP($AU411,'FE Source'!$A:$AK,29,FALSE))</f>
        <v>-18.079999999999998</v>
      </c>
      <c r="BM411" s="215">
        <f>IF(VLOOKUP($AU411,'FE Source'!$A:$AK,30,FALSE)=0,"-",VLOOKUP($AU411,'FE Source'!$A:$AK,30,FALSE))</f>
        <v>-3.8</v>
      </c>
      <c r="BN411" t="str">
        <f>IF(VLOOKUP($AU411,'FE Source'!$A:$AK,31,FALSE)="No Specified Index","-",IF(VLOOKUP($AU411,'FE Source'!$A:$AK,31,FALSE)=0,"-",VLOOKUP($AU411,'FE Source'!$A:$AK,31,FALSE)))</f>
        <v>MSCI AC Asia ex Japan</v>
      </c>
      <c r="BO411" s="217">
        <f>IF(VLOOKUP($AU411,'FE Source'!$A:$AK,32,FALSE)=0,"-",VLOOKUP($AU411,'FE Source'!$A:$AK,32,FALSE))</f>
        <v>33147</v>
      </c>
      <c r="BP411" s="18">
        <f>IF(VLOOKUP($AU411,'FE Source'!$AZ:$BC,2,FALSE)=0,"-",VLOOKUP($AU411,'FE Source'!$AZ:$BC,2,FALSE))</f>
        <v>-6.67</v>
      </c>
      <c r="BQ411" s="18">
        <f>IF(VLOOKUP($AU411,'FE Source'!$AZ:$BC,3,FALSE)=0,"-",VLOOKUP($AU411,'FE Source'!$AZ:$BC,3,FALSE))</f>
        <v>-10.199999999999999</v>
      </c>
      <c r="BR411" s="18">
        <f>IF(VLOOKUP($AU411,'FE Source'!$AZ:$BC,4,FALSE)=0,"-",VLOOKUP($AU411,'FE Source'!$AZ:$BC,4,FALSE))</f>
        <v>-9.39</v>
      </c>
    </row>
    <row r="412" spans="2:70" ht="15">
      <c r="B412" s="323" t="str">
        <f>INDEX('UT - Retail'!$A$7:$A$1409,MATCH(AU412,'UT - Retail'!$U$7:$U$1409,0),1)</f>
        <v>Fidelity Worldwide Investment</v>
      </c>
      <c r="C412" s="710" t="str">
        <f>INDEX('UT - Retail'!$B$7:$B$1409,MATCH(AU412,'UT - Retail'!$U$7:$U$1409,0),1)</f>
        <v>Fidelity Asia Equity ESG SR-ACC-SGD (CPF)</v>
      </c>
      <c r="D412" s="711"/>
      <c r="E412" s="151" t="str">
        <f>VLOOKUP(C412,'UT - Retail'!$B:$K,8,FALSE)</f>
        <v>Equities</v>
      </c>
      <c r="F412" s="151" t="str">
        <f>VLOOKUP(C412,'UT - Retail'!$B:$K,9,FALSE)</f>
        <v>Asia Pacific ex-Japan</v>
      </c>
      <c r="G412" s="151" t="str">
        <f>VLOOKUP(C412,'UT - Retail'!$B:$K,10,FALSE)</f>
        <v>General</v>
      </c>
      <c r="H412" s="82" t="str">
        <f>VLOOKUP(C412,'UT - Retail'!$B:$N,13,FALSE)</f>
        <v>Yes</v>
      </c>
      <c r="I412" s="82" t="str">
        <f>VLOOKUP(C412,'UT - Retail'!$B:$Q,14,FALSE)</f>
        <v>No</v>
      </c>
      <c r="J412" s="151" t="str">
        <f>VLOOKUP(C412,'UT - Retail'!$B:$Q,11,FALSE)</f>
        <v>No</v>
      </c>
      <c r="K412" s="130" t="str">
        <f>VLOOKUP(C412,'UT - Retail'!$B:$P,15,FALSE)</f>
        <v>No</v>
      </c>
      <c r="L412" s="82" t="str">
        <f>VLOOKUP(C412,'UT - Retail'!$B:$Q,16,FALSE)</f>
        <v>Both</v>
      </c>
      <c r="M412" s="151" t="str">
        <f>VLOOKUP(C412,'UT - Retail'!$B:$K,6,FALSE)</f>
        <v>SGD</v>
      </c>
      <c r="N412" s="151" t="str">
        <f>IFERROR(IF(MATCH(C412,'Portfolio Construction'!$AL:$AL,0),"Yes","No"),"No")</f>
        <v>No</v>
      </c>
      <c r="O412" s="151" t="str">
        <f>IFERROR(IF(MATCH(C412,'Portfolio Construction'!$AN:$AN,0),"Yes","No"),"No")</f>
        <v>No</v>
      </c>
      <c r="P412" s="151" t="str">
        <f>IFERROR(IF(MATCH(C412,'Portfolio Construction'!$AP:$AP,0),"Yes","No"),"No")</f>
        <v>No</v>
      </c>
      <c r="Q412" s="151" t="str">
        <f>IFERROR(IF(MATCH(C412,'Portfolio Construction'!$AR:$AR,0),"Yes","No"),"No")</f>
        <v>No</v>
      </c>
      <c r="R412" s="151" t="str">
        <f>IFERROR(IF(MATCH(C412,'Portfolio Construction'!$AT:$AT,0),"Yes","No"),"No")</f>
        <v>No</v>
      </c>
      <c r="S412" s="151" t="str">
        <f>IFERROR(IF(MATCH(C412,'Portfolio Construction'!$AV:$AV,0),"Yes","No"),"No")</f>
        <v>No</v>
      </c>
      <c r="T412" s="151" t="str">
        <f>IFERROR(IF(MATCH(C412,'Portfolio Construction'!$AX:$AX,0),"Yes","No"),"No")</f>
        <v>No</v>
      </c>
      <c r="U412" s="151" t="str">
        <f>IFERROR(IF(MATCH(C412,'Portfolio Construction'!$AZ:$AZ,0),"Yes","No"),"No")</f>
        <v>No</v>
      </c>
      <c r="V412" s="151" t="str">
        <f>IFERROR(IF(MATCH(C412,'Portfolio Construction'!$BB:$BB,0),"Yes","No"),"No")</f>
        <v>No</v>
      </c>
      <c r="W412" s="619">
        <f>IF(VLOOKUP($AU412,'FE Source'!$A:$W,3,FALSE)=0,"-",VLOOKUP($AU412,'FE Source'!$A:$W,3,FALSE))</f>
        <v>0.13</v>
      </c>
      <c r="X412" s="618">
        <f>IF(VLOOKUP($AU412,'FE Source'!$A:$W,4,FALSE)=0,"-",VLOOKUP($AU412,'FE Source'!$A:$W,4,FALSE))</f>
        <v>4.2300000000000004</v>
      </c>
      <c r="Y412" s="618">
        <f>IF(VLOOKUP($AU412,'FE Source'!$A:$W,5,FALSE)=0,"-",VLOOKUP($AU412,'FE Source'!$A:$W,5,FALSE))</f>
        <v>-2.96</v>
      </c>
      <c r="Z412" s="618">
        <f>IF(VLOOKUP($AU412,'FE Source'!$A:$W,6,FALSE)=0,"-",VLOOKUP($AU412,'FE Source'!$A:$W,6,FALSE))</f>
        <v>0.17</v>
      </c>
      <c r="AA412" s="618">
        <f>IF(VLOOKUP($AU412,'FE Source'!$A:$W,7,FALSE)=0,"-",VLOOKUP($AU412,'FE Source'!$A:$W,7,FALSE))</f>
        <v>0.62</v>
      </c>
      <c r="AB412" s="618">
        <f>IF(VLOOKUP($AU412,'FE Source'!$A:$W,8,FALSE)=0,"-",VLOOKUP($AU412,'FE Source'!$A:$W,8,FALSE))</f>
        <v>2.7</v>
      </c>
      <c r="AC412" s="623" t="str">
        <f>IF(VLOOKUP($AU412,'FE Source'!$A:$W,9,FALSE)=0,"-",VLOOKUP($AU412,'FE Source'!$A:$W,9,FALSE))</f>
        <v>-</v>
      </c>
      <c r="AD412" s="147">
        <f>IF(VLOOKUP($AU412,'FE Source'!$A:$W,10,FALSE)=0,"-",VLOOKUP($AU412,'FE Source'!$A:$W,10,FALSE))</f>
        <v>1</v>
      </c>
      <c r="AE412" s="82">
        <f>IF(VLOOKUP($AU412,'FE Source'!$A:$W,11,FALSE)=0,"-",VLOOKUP($AU412,'FE Source'!$A:$W,11,FALSE))</f>
        <v>14.99</v>
      </c>
      <c r="AF412" s="82">
        <f>IF(VLOOKUP($AU412,'FE Source'!$A:$W,12,FALSE)=0,"-",VLOOKUP($AU412,'FE Source'!$A:$W,12,FALSE))</f>
        <v>-0.01</v>
      </c>
      <c r="AG412" s="82">
        <f>IF(VLOOKUP($AU412,'FE Source'!$A:$W,14,FALSE)=0,"-",VLOOKUP($AU412,'FE Source'!$A:$W,14,FALSE))</f>
        <v>-16.63</v>
      </c>
      <c r="AH412" s="82">
        <f>IF(VLOOKUP($AU412,'FE Source'!$A:$DJ,33,FALSE)=0,"-",VLOOKUP($AU412,'FE Source'!$A:$DJ,33,FALSE))</f>
        <v>136.91999999999999</v>
      </c>
      <c r="AI412" s="82">
        <f>IF(VLOOKUP($AU412,'FE Source'!$A:$Y,20,FALSE)=0,"-",VLOOKUP($AU412,'FE Source'!$A:$Y,20,FALSE))</f>
        <v>105.51</v>
      </c>
      <c r="AJ412" s="82">
        <f>IF(VLOOKUP($AU412,'FE Source'!$A:$DJ,34,FALSE)=0,"-",VLOOKUP($AU412,'FE Source'!$A:$DJ,34,FALSE))</f>
        <v>85.19</v>
      </c>
      <c r="AK412" s="82">
        <f>IF(VLOOKUP($AU412,'FE Source'!$A:$DJ,35,FALSE)=0,"-",VLOOKUP($AU412,'FE Source'!$A:$DJ,35,FALSE))</f>
        <v>77.05</v>
      </c>
      <c r="AL412" s="76">
        <f>IF(VLOOKUP($AU412,'FE Source'!$A:$Y,19,FALSE)=0,"-",VLOOKUP($AU412,'FE Source'!$A:$Y,19,FALSE))</f>
        <v>103.08</v>
      </c>
      <c r="AM412" s="147">
        <f>IF(VLOOKUP($AU412,'FE Source'!$A:$DJ,36,FALSE)=0,"-",VLOOKUP($AU412,'FE Source'!$A:$DJ,36,FALSE))</f>
        <v>108.72</v>
      </c>
      <c r="AN412" s="605">
        <f>IF(VLOOKUP($AU412,'FE Source'!$A:$W,13,FALSE)=0,"-",VLOOKUP($AU412,'FE Source'!$A:$W,13,FALSE))</f>
        <v>3526.6</v>
      </c>
      <c r="AO412" s="147" t="str">
        <f>IF(J412="no","-",IF(VLOOKUP($AU412,'FE Source'!$A:$W,15,FALSE)=0,"-",VLOOKUP($AU412,'FE Source'!$A:$W,15,FALSE)))</f>
        <v>-</v>
      </c>
      <c r="AP412" s="76" t="str">
        <f>IF(AO412="-","-",IF(VLOOKUP($AU412,'FE Source'!$A:$Z,21,FALSE)=0,"-",IF(VLOOKUP($AU412,'FE Source'!$A:$Z,21,FALSE)=2,"Semi-Annual",IF(VLOOKUP($AU412,'FE Source'!$A:$Z,21,FALSE)=4,"Quarterly",IF(VLOOKUP($AU412,'FE Source'!$A:$Z,21,FALSE)=12,"Monthly","Annual")))))</f>
        <v>-</v>
      </c>
      <c r="AQ412" s="163">
        <f t="array" ref="AQ412">IF(VLOOKUP($AU412,'FE Source'!$A:$W,16,FALSE)=0,"-",VLOOKUP($AU412,'FE Source'!$A:$W,16,FALSE))</f>
        <v>1.72</v>
      </c>
      <c r="AR412" s="163" t="str">
        <f>IF(VLOOKUP($AU412,'FE Source'!$A:$W,17,FALSE)=0,"-",VLOOKUP($AU412,'FE Source'!$A:$W,17,FALSE))</f>
        <v>Silver</v>
      </c>
      <c r="AS412" s="163">
        <f>IF(VLOOKUP($AU412,'FE Source'!$AN:$AS,4,FALSE)="",VLOOKUP($AU412,'FE Source'!$AN:$AS,3,FALSE),VLOOKUP($AU412,'FE Source'!$AN:$AS,4,FALSE))</f>
        <v>2.29</v>
      </c>
      <c r="AT412" s="751">
        <f>IF(VLOOKUP($AU412,'FE Source'!$AN:$AS,5,FALSE)=0,"-",VLOOKUP($AU412,'FE Source'!$AN:$AS,5,FALSE))</f>
        <v>45783</v>
      </c>
      <c r="AU412" s="163" t="s">
        <v>1354</v>
      </c>
      <c r="BE412" s="215" t="str">
        <f>IF(VLOOKUP($AU412,'FE Source'!$A:$AK,22,FALSE)=0,"-",VLOOKUP($AU412,'FE Source'!$A:$AK,22,FALSE))</f>
        <v>-</v>
      </c>
      <c r="BF412" s="215">
        <f>IF(VLOOKUP($AU412,'FE Source'!$A:$AK,23,FALSE)=0,"-",VLOOKUP($AU412,'FE Source'!$A:$AK,23,FALSE))</f>
        <v>5.54</v>
      </c>
      <c r="BG412" s="215">
        <f>IF(VLOOKUP($AU412,'FE Source'!$A:$AK,24,FALSE)=0,"-",VLOOKUP($AU412,'FE Source'!$A:$AK,24,FALSE))</f>
        <v>31.26</v>
      </c>
      <c r="BH412" s="215">
        <f>IF(VLOOKUP($AU412,'FE Source'!$A:$AK,25,FALSE)=0,"-",VLOOKUP($AU412,'FE Source'!$A:$AK,25,FALSE))</f>
        <v>-10.029999999999999</v>
      </c>
      <c r="BI412" s="215">
        <f>IF(VLOOKUP($AU412,'FE Source'!$A:$AK,26,FALSE)=0,"-",VLOOKUP($AU412,'FE Source'!$A:$AK,26,FALSE))</f>
        <v>22.68</v>
      </c>
      <c r="BJ412" s="215">
        <f>IF(VLOOKUP($AU412,'FE Source'!$A:$AK,27,FALSE)=0,"-",VLOOKUP($AU412,'FE Source'!$A:$AK,27,FALSE))</f>
        <v>23.19</v>
      </c>
      <c r="BK412" s="215">
        <f>IF(VLOOKUP($AU412,'FE Source'!$A:$AK,28,FALSE)=0,"-",VLOOKUP($AU412,'FE Source'!$A:$AK,28,FALSE))</f>
        <v>-1.42</v>
      </c>
      <c r="BL412" s="215">
        <f>IF(VLOOKUP($AU412,'FE Source'!$A:$AK,29,FALSE)=0,"-",VLOOKUP($AU412,'FE Source'!$A:$AK,29,FALSE))</f>
        <v>-17.95</v>
      </c>
      <c r="BM412" s="215">
        <f>IF(VLOOKUP($AU412,'FE Source'!$A:$AK,30,FALSE)=0,"-",VLOOKUP($AU412,'FE Source'!$A:$AK,30,FALSE))</f>
        <v>-3.55</v>
      </c>
      <c r="BN412" t="str">
        <f>IF(VLOOKUP($AU412,'FE Source'!$A:$AK,31,FALSE)="No Specified Index","-",IF(VLOOKUP($AU412,'FE Source'!$A:$AK,31,FALSE)=0,"-",VLOOKUP($AU412,'FE Source'!$A:$AK,31,FALSE)))</f>
        <v>MSCI AC Asia ex Japan</v>
      </c>
      <c r="BO412" s="217">
        <f>IF(VLOOKUP($AU412,'FE Source'!$A:$AK,32,FALSE)=0,"-",VLOOKUP($AU412,'FE Source'!$A:$AK,32,FALSE))</f>
        <v>42167</v>
      </c>
      <c r="BP412" s="18" t="str">
        <f>IF(VLOOKUP($AU412,'FE Source'!$AZ:$BC,2,FALSE)=0,"-",VLOOKUP($AU412,'FE Source'!$AZ:$BC,2,FALSE))</f>
        <v>-</v>
      </c>
      <c r="BQ412" s="18" t="str">
        <f>IF(VLOOKUP($AU412,'FE Source'!$AZ:$BC,3,FALSE)=0,"-",VLOOKUP($AU412,'FE Source'!$AZ:$BC,3,FALSE))</f>
        <v>-</v>
      </c>
      <c r="BR412" s="18" t="str">
        <f>IF(VLOOKUP($AU412,'FE Source'!$AZ:$BC,4,FALSE)=0,"-",VLOOKUP($AU412,'FE Source'!$AZ:$BC,4,FALSE))</f>
        <v>-</v>
      </c>
    </row>
    <row r="413" spans="2:70" ht="15" customHeight="1">
      <c r="B413" s="323" t="str">
        <f>INDEX('UT - Retail'!$A$7:$A$1409,MATCH(AU413,'UT - Retail'!$U$7:$U$1409,0),1)</f>
        <v>Fidelity Worldwide Investment</v>
      </c>
      <c r="C413" s="710" t="str">
        <f>INDEX('UT - Retail'!$B$7:$B$1409,MATCH(AU413,'UT - Retail'!$U$7:$U$1409,0),1)</f>
        <v>Fidelity Asian High Yield A-ACC-EUR</v>
      </c>
      <c r="D413" s="711"/>
      <c r="E413" s="151" t="str">
        <f>VLOOKUP(C413,'UT - Retail'!$B:$K,8,FALSE)</f>
        <v>Fixed Income</v>
      </c>
      <c r="F413" s="151" t="str">
        <f>VLOOKUP(C413,'UT - Retail'!$B:$K,9,FALSE)</f>
        <v>Asia Pacific ex-Japan</v>
      </c>
      <c r="G413" s="151" t="str">
        <f>VLOOKUP(C413,'UT - Retail'!$B:$K,10,FALSE)</f>
        <v>High Yield</v>
      </c>
      <c r="H413" s="82" t="str">
        <f>VLOOKUP(C413,'UT - Retail'!$B:$N,13,FALSE)</f>
        <v>No</v>
      </c>
      <c r="I413" s="82" t="str">
        <f>VLOOKUP(C413,'UT - Retail'!$B:$Q,14,FALSE)</f>
        <v>No</v>
      </c>
      <c r="J413" s="151" t="str">
        <f>VLOOKUP(C413,'UT - Retail'!$B:$Q,11,FALSE)</f>
        <v>No</v>
      </c>
      <c r="K413" s="130" t="str">
        <f>VLOOKUP(C413,'UT - Retail'!$B:$P,15,FALSE)</f>
        <v>No</v>
      </c>
      <c r="L413" s="82" t="str">
        <f>VLOOKUP(C413,'UT - Retail'!$B:$Q,16,FALSE)</f>
        <v>iFast</v>
      </c>
      <c r="M413" s="151" t="str">
        <f>VLOOKUP(C413,'UT - Retail'!$B:$K,6,FALSE)</f>
        <v>EUR</v>
      </c>
      <c r="N413" s="151" t="str">
        <f>IFERROR(IF(MATCH(C413,'Portfolio Construction'!$AL:$AL,0),"Yes","No"),"No")</f>
        <v>No</v>
      </c>
      <c r="O413" s="151" t="str">
        <f>IFERROR(IF(MATCH(C413,'Portfolio Construction'!$AN:$AN,0),"Yes","No"),"No")</f>
        <v>No</v>
      </c>
      <c r="P413" s="151" t="str">
        <f>IFERROR(IF(MATCH(C413,'Portfolio Construction'!$AP:$AP,0),"Yes","No"),"No")</f>
        <v>No</v>
      </c>
      <c r="Q413" s="151" t="str">
        <f>IFERROR(IF(MATCH(C413,'Portfolio Construction'!$AR:$AR,0),"Yes","No"),"No")</f>
        <v>No</v>
      </c>
      <c r="R413" s="151" t="str">
        <f>IFERROR(IF(MATCH(C413,'Portfolio Construction'!$AT:$AT,0),"Yes","No"),"No")</f>
        <v>No</v>
      </c>
      <c r="S413" s="151" t="str">
        <f>IFERROR(IF(MATCH(C413,'Portfolio Construction'!$AV:$AV,0),"Yes","No"),"No")</f>
        <v>No</v>
      </c>
      <c r="T413" s="151" t="str">
        <f>IFERROR(IF(MATCH(C413,'Portfolio Construction'!$AX:$AX,0),"Yes","No"),"No")</f>
        <v>No</v>
      </c>
      <c r="U413" s="151" t="str">
        <f>IFERROR(IF(MATCH(C413,'Portfolio Construction'!$AZ:$AZ,0),"Yes","No"),"No")</f>
        <v>No</v>
      </c>
      <c r="V413" s="151" t="str">
        <f>IFERROR(IF(MATCH(C413,'Portfolio Construction'!$BB:$BB,0),"Yes","No"),"No")</f>
        <v>No</v>
      </c>
      <c r="W413" s="619">
        <f>IF(VLOOKUP($AU413,'FE Source'!$A:$W,3,FALSE)=0,"-",VLOOKUP($AU413,'FE Source'!$A:$W,3,FALSE))</f>
        <v>-3.51</v>
      </c>
      <c r="X413" s="618">
        <f>IF(VLOOKUP($AU413,'FE Source'!$A:$W,4,FALSE)=0,"-",VLOOKUP($AU413,'FE Source'!$A:$W,4,FALSE))</f>
        <v>-3.77</v>
      </c>
      <c r="Y413" s="618">
        <f>IF(VLOOKUP($AU413,'FE Source'!$A:$W,5,FALSE)=0,"-",VLOOKUP($AU413,'FE Source'!$A:$W,5,FALSE))</f>
        <v>-1.58</v>
      </c>
      <c r="Z413" s="618">
        <f>IF(VLOOKUP($AU413,'FE Source'!$A:$W,6,FALSE)=0,"-",VLOOKUP($AU413,'FE Source'!$A:$W,6,FALSE))</f>
        <v>3.01</v>
      </c>
      <c r="AA413" s="618">
        <f>IF(VLOOKUP($AU413,'FE Source'!$A:$W,7,FALSE)=0,"-",VLOOKUP($AU413,'FE Source'!$A:$W,7,FALSE))</f>
        <v>-2.31</v>
      </c>
      <c r="AB413" s="618">
        <f>IF(VLOOKUP($AU413,'FE Source'!$A:$W,8,FALSE)=0,"-",VLOOKUP($AU413,'FE Source'!$A:$W,8,FALSE))</f>
        <v>-4.37</v>
      </c>
      <c r="AC413" s="623">
        <f>IF(VLOOKUP($AU413,'FE Source'!$A:$W,9,FALSE)=0,"-",VLOOKUP($AU413,'FE Source'!$A:$W,9,FALSE))</f>
        <v>-0.27</v>
      </c>
      <c r="AD413" s="147">
        <f>IF(VLOOKUP($AU413,'FE Source'!$A:$W,10,FALSE)=0,"-",VLOOKUP($AU413,'FE Source'!$A:$W,10,FALSE))</f>
        <v>2.74</v>
      </c>
      <c r="AE413" s="82">
        <f>IF(VLOOKUP($AU413,'FE Source'!$A:$W,11,FALSE)=0,"-",VLOOKUP($AU413,'FE Source'!$A:$W,11,FALSE))</f>
        <v>17.920000000000002</v>
      </c>
      <c r="AF413" s="82">
        <f>IF(VLOOKUP($AU413,'FE Source'!$A:$W,12,FALSE)=0,"-",VLOOKUP($AU413,'FE Source'!$A:$W,12,FALSE))</f>
        <v>-0.01</v>
      </c>
      <c r="AG413" s="82">
        <f>IF(VLOOKUP($AU413,'FE Source'!$A:$W,14,FALSE)=0,"-",VLOOKUP($AU413,'FE Source'!$A:$W,14,FALSE))</f>
        <v>-32.770000000000003</v>
      </c>
      <c r="AH413" s="82">
        <f>IF(VLOOKUP($AU413,'FE Source'!$A:$DJ,33,FALSE)=0,"-",VLOOKUP($AU413,'FE Source'!$A:$DJ,33,FALSE))</f>
        <v>143.74</v>
      </c>
      <c r="AI413" s="82">
        <f>IF(VLOOKUP($AU413,'FE Source'!$A:$Y,20,FALSE)=0,"-",VLOOKUP($AU413,'FE Source'!$A:$Y,20,FALSE))</f>
        <v>298.95</v>
      </c>
      <c r="AJ413" s="82">
        <f>IF(VLOOKUP($AU413,'FE Source'!$A:$DJ,34,FALSE)=0,"-",VLOOKUP($AU413,'FE Source'!$A:$DJ,34,FALSE))</f>
        <v>298.66000000000003</v>
      </c>
      <c r="AK413" s="82">
        <f>IF(VLOOKUP($AU413,'FE Source'!$A:$DJ,35,FALSE)=0,"-",VLOOKUP($AU413,'FE Source'!$A:$DJ,35,FALSE))</f>
        <v>120.04</v>
      </c>
      <c r="AL413" s="76">
        <f>IF(VLOOKUP($AU413,'FE Source'!$A:$Y,19,FALSE)=0,"-",VLOOKUP($AU413,'FE Source'!$A:$Y,19,FALSE))</f>
        <v>219.8</v>
      </c>
      <c r="AM413" s="147">
        <f>IF(VLOOKUP($AU413,'FE Source'!$A:$DJ,36,FALSE)=0,"-",VLOOKUP($AU413,'FE Source'!$A:$DJ,36,FALSE))</f>
        <v>176.33</v>
      </c>
      <c r="AN413" s="605">
        <f>IF(VLOOKUP($AU413,'FE Source'!$A:$W,13,FALSE)=0,"-",VLOOKUP($AU413,'FE Source'!$A:$W,13,FALSE))</f>
        <v>1860.1</v>
      </c>
      <c r="AO413" s="147" t="str">
        <f>IF(J413="no","-",IF(VLOOKUP($AU413,'FE Source'!$A:$W,15,FALSE)=0,"-",VLOOKUP($AU413,'FE Source'!$A:$W,15,FALSE)))</f>
        <v>-</v>
      </c>
      <c r="AP413" s="76" t="str">
        <f>IF(AO413="-","-",IF(VLOOKUP($AU413,'FE Source'!$A:$Z,21,FALSE)=0,"-",IF(VLOOKUP($AU413,'FE Source'!$A:$Z,21,FALSE)=2,"Semi-Annual",IF(VLOOKUP($AU413,'FE Source'!$A:$Z,21,FALSE)=4,"Quarterly",IF(VLOOKUP($AU413,'FE Source'!$A:$Z,21,FALSE)=12,"Monthly","Annual")))))</f>
        <v>-</v>
      </c>
      <c r="AQ413" s="163">
        <f t="array" ref="AQ413">IF(VLOOKUP($AU413,'FE Source'!$A:$W,16,FALSE)=0,"-",VLOOKUP($AU413,'FE Source'!$A:$W,16,FALSE))</f>
        <v>1.4</v>
      </c>
      <c r="AR413" s="163" t="str">
        <f>IF(VLOOKUP($AU413,'FE Source'!$A:$W,17,FALSE)=0,"-",VLOOKUP($AU413,'FE Source'!$A:$W,17,FALSE))</f>
        <v>Neutral</v>
      </c>
      <c r="AS413" s="163">
        <f>IF(VLOOKUP($AU413,'FE Source'!$AN:$AS,4,FALSE)="",VLOOKUP($AU413,'FE Source'!$AN:$AS,3,FALSE),VLOOKUP($AU413,'FE Source'!$AN:$AS,4,FALSE))</f>
        <v>16.850000000000001</v>
      </c>
      <c r="AT413" s="523">
        <f>IF(VLOOKUP($AU413,'FE Source'!$AN:$AS,5,FALSE)=0,"-",VLOOKUP($AU413,'FE Source'!$AN:$AS,5,FALSE))</f>
        <v>45783</v>
      </c>
      <c r="AU413" s="163" t="s">
        <v>5356</v>
      </c>
      <c r="BE413" s="215">
        <f>IF(VLOOKUP($AU413,'FE Source'!$A:$AK,22,FALSE)=0,"-",VLOOKUP($AU413,'FE Source'!$A:$AK,22,FALSE))</f>
        <v>8.64</v>
      </c>
      <c r="BF413" s="215">
        <f>IF(VLOOKUP($AU413,'FE Source'!$A:$AK,23,FALSE)=0,"-",VLOOKUP($AU413,'FE Source'!$A:$AK,23,FALSE))</f>
        <v>15.5</v>
      </c>
      <c r="BG413" s="215">
        <f>IF(VLOOKUP($AU413,'FE Source'!$A:$AK,24,FALSE)=0,"-",VLOOKUP($AU413,'FE Source'!$A:$AK,24,FALSE))</f>
        <v>-1.1200000000000001</v>
      </c>
      <c r="BH413" s="215">
        <f>IF(VLOOKUP($AU413,'FE Source'!$A:$AK,25,FALSE)=0,"-",VLOOKUP($AU413,'FE Source'!$A:$AK,25,FALSE))</f>
        <v>-2.91</v>
      </c>
      <c r="BI413" s="215">
        <f>IF(VLOOKUP($AU413,'FE Source'!$A:$AK,26,FALSE)=0,"-",VLOOKUP($AU413,'FE Source'!$A:$AK,26,FALSE))</f>
        <v>10.75</v>
      </c>
      <c r="BJ413" s="215">
        <f>IF(VLOOKUP($AU413,'FE Source'!$A:$AK,27,FALSE)=0,"-",VLOOKUP($AU413,'FE Source'!$A:$AK,27,FALSE))</f>
        <v>5.21</v>
      </c>
      <c r="BK413" s="215">
        <f>IF(VLOOKUP($AU413,'FE Source'!$A:$AK,28,FALSE)=0,"-",VLOOKUP($AU413,'FE Source'!$A:$AK,28,FALSE))</f>
        <v>-12.65</v>
      </c>
      <c r="BL413" s="215">
        <f>IF(VLOOKUP($AU413,'FE Source'!$A:$AK,29,FALSE)=0,"-",VLOOKUP($AU413,'FE Source'!$A:$AK,29,FALSE))</f>
        <v>-24.48</v>
      </c>
      <c r="BM413" s="215">
        <f>IF(VLOOKUP($AU413,'FE Source'!$A:$AK,30,FALSE)=0,"-",VLOOKUP($AU413,'FE Source'!$A:$AK,30,FALSE))</f>
        <v>-2.77</v>
      </c>
      <c r="BN413" t="str">
        <f>IF(VLOOKUP($AU413,'FE Source'!$A:$AK,31,FALSE)="No Specified Index","-",IF(VLOOKUP($AU413,'FE Source'!$A:$AK,31,FALSE)=0,"-",VLOOKUP($AU413,'FE Source'!$A:$AK,31,FALSE)))</f>
        <v>JP Morgan Asia Credit Non-Investment Grade</v>
      </c>
      <c r="BO413" s="217">
        <f>IF(VLOOKUP($AU413,'FE Source'!$A:$AK,32,FALSE)=0,"-",VLOOKUP($AU413,'FE Source'!$A:$AK,32,FALSE))</f>
        <v>39174</v>
      </c>
      <c r="BP413" s="18">
        <f>IF(VLOOKUP($AU413,'FE Source'!$AZ:$BC,2,FALSE)=0,"-",VLOOKUP($AU413,'FE Source'!$AZ:$BC,2,FALSE))</f>
        <v>-3.27</v>
      </c>
      <c r="BQ413" s="18">
        <f>IF(VLOOKUP($AU413,'FE Source'!$AZ:$BC,3,FALSE)=0,"-",VLOOKUP($AU413,'FE Source'!$AZ:$BC,3,FALSE))</f>
        <v>-5.89</v>
      </c>
      <c r="BR413" s="18">
        <f>IF(VLOOKUP($AU413,'FE Source'!$AZ:$BC,4,FALSE)=0,"-",VLOOKUP($AU413,'FE Source'!$AZ:$BC,4,FALSE))</f>
        <v>-1.73</v>
      </c>
    </row>
    <row r="414" spans="2:70" ht="15">
      <c r="B414" s="323" t="str">
        <f>INDEX('UT - Retail'!$A$7:$A$1409,MATCH(AU414,'UT - Retail'!$U$7:$U$1409,0),1)</f>
        <v>Fidelity Worldwide Investment</v>
      </c>
      <c r="C414" s="710" t="str">
        <f>INDEX('UT - Retail'!$B$7:$B$1409,MATCH(AU414,'UT - Retail'!$U$7:$U$1409,0),1)</f>
        <v>Fidelity Asian High Yield A-HMDIST(G)-AUD (hedged)</v>
      </c>
      <c r="D414" s="711"/>
      <c r="E414" s="151" t="str">
        <f>VLOOKUP(C414,'UT - Retail'!$B:$K,8,FALSE)</f>
        <v>Fixed Income</v>
      </c>
      <c r="F414" s="151" t="str">
        <f>VLOOKUP(C414,'UT - Retail'!$B:$K,9,FALSE)</f>
        <v>Asia Pacific ex-Japan</v>
      </c>
      <c r="G414" s="151" t="str">
        <f>VLOOKUP(C414,'UT - Retail'!$B:$K,10,FALSE)</f>
        <v>High Yield</v>
      </c>
      <c r="H414" s="82" t="str">
        <f>VLOOKUP(C414,'UT - Retail'!$B:$N,13,FALSE)</f>
        <v>No</v>
      </c>
      <c r="I414" s="82" t="str">
        <f>VLOOKUP(C414,'UT - Retail'!$B:$Q,14,FALSE)</f>
        <v>No</v>
      </c>
      <c r="J414" s="151" t="str">
        <f>VLOOKUP(C414,'UT - Retail'!$B:$Q,11,FALSE)</f>
        <v>Yes</v>
      </c>
      <c r="K414" s="130" t="str">
        <f>VLOOKUP(C414,'UT - Retail'!$B:$P,15,FALSE)</f>
        <v>No</v>
      </c>
      <c r="L414" s="82" t="str">
        <f>VLOOKUP(C414,'UT - Retail'!$B:$Q,16,FALSE)</f>
        <v>iFast</v>
      </c>
      <c r="M414" s="151" t="str">
        <f>VLOOKUP(C414,'UT - Retail'!$B:$K,6,FALSE)</f>
        <v>AUD</v>
      </c>
      <c r="N414" s="151" t="str">
        <f>IFERROR(IF(MATCH(C414,'Portfolio Construction'!$AL:$AL,0),"Yes","No"),"No")</f>
        <v>No</v>
      </c>
      <c r="O414" s="151" t="str">
        <f>IFERROR(IF(MATCH(C414,'Portfolio Construction'!$AN:$AN,0),"Yes","No"),"No")</f>
        <v>No</v>
      </c>
      <c r="P414" s="151" t="str">
        <f>IFERROR(IF(MATCH(C414,'Portfolio Construction'!$AP:$AP,0),"Yes","No"),"No")</f>
        <v>No</v>
      </c>
      <c r="Q414" s="151" t="str">
        <f>IFERROR(IF(MATCH(C414,'Portfolio Construction'!$AR:$AR,0),"Yes","No"),"No")</f>
        <v>No</v>
      </c>
      <c r="R414" s="151" t="str">
        <f>IFERROR(IF(MATCH(C414,'Portfolio Construction'!$AT:$AT,0),"Yes","No"),"No")</f>
        <v>No</v>
      </c>
      <c r="S414" s="151" t="str">
        <f>IFERROR(IF(MATCH(C414,'Portfolio Construction'!$AV:$AV,0),"Yes","No"),"No")</f>
        <v>No</v>
      </c>
      <c r="T414" s="151" t="str">
        <f>IFERROR(IF(MATCH(C414,'Portfolio Construction'!$AX:$AX,0),"Yes","No"),"No")</f>
        <v>No</v>
      </c>
      <c r="U414" s="151" t="str">
        <f>IFERROR(IF(MATCH(C414,'Portfolio Construction'!$AZ:$AZ,0),"Yes","No"),"No")</f>
        <v>No</v>
      </c>
      <c r="V414" s="151" t="str">
        <f>IFERROR(IF(MATCH(C414,'Portfolio Construction'!$BB:$BB,0),"Yes","No"),"No")</f>
        <v>No</v>
      </c>
      <c r="W414" s="619">
        <f>IF(VLOOKUP($AU414,'FE Source'!$A:$W,3,FALSE)=0,"-",VLOOKUP($AU414,'FE Source'!$A:$W,3,FALSE))</f>
        <v>1.41</v>
      </c>
      <c r="X414" s="618">
        <f>IF(VLOOKUP($AU414,'FE Source'!$A:$W,4,FALSE)=0,"-",VLOOKUP($AU414,'FE Source'!$A:$W,4,FALSE))</f>
        <v>3.15</v>
      </c>
      <c r="Y414" s="618">
        <f>IF(VLOOKUP($AU414,'FE Source'!$A:$W,5,FALSE)=0,"-",VLOOKUP($AU414,'FE Source'!$A:$W,5,FALSE))</f>
        <v>-2.59</v>
      </c>
      <c r="Z414" s="618">
        <f>IF(VLOOKUP($AU414,'FE Source'!$A:$W,6,FALSE)=0,"-",VLOOKUP($AU414,'FE Source'!$A:$W,6,FALSE))</f>
        <v>0.02</v>
      </c>
      <c r="AA414" s="618">
        <f>IF(VLOOKUP($AU414,'FE Source'!$A:$W,7,FALSE)=0,"-",VLOOKUP($AU414,'FE Source'!$A:$W,7,FALSE))</f>
        <v>-6.28</v>
      </c>
      <c r="AB414" s="618">
        <f>IF(VLOOKUP($AU414,'FE Source'!$A:$W,8,FALSE)=0,"-",VLOOKUP($AU414,'FE Source'!$A:$W,8,FALSE))</f>
        <v>-5.01</v>
      </c>
      <c r="AC414" s="623">
        <f>IF(VLOOKUP($AU414,'FE Source'!$A:$W,9,FALSE)=0,"-",VLOOKUP($AU414,'FE Source'!$A:$W,9,FALSE))</f>
        <v>-2.64</v>
      </c>
      <c r="AD414" s="147">
        <f>IF(VLOOKUP($AU414,'FE Source'!$A:$W,10,FALSE)=0,"-",VLOOKUP($AU414,'FE Source'!$A:$W,10,FALSE))</f>
        <v>1.45</v>
      </c>
      <c r="AE414" s="82">
        <f>IF(VLOOKUP($AU414,'FE Source'!$A:$W,11,FALSE)=0,"-",VLOOKUP($AU414,'FE Source'!$A:$W,11,FALSE))</f>
        <v>23.16</v>
      </c>
      <c r="AF414" s="82">
        <f>IF(VLOOKUP($AU414,'FE Source'!$A:$W,12,FALSE)=0,"-",VLOOKUP($AU414,'FE Source'!$A:$W,12,FALSE))</f>
        <v>-0.02</v>
      </c>
      <c r="AG414" s="82">
        <f>IF(VLOOKUP($AU414,'FE Source'!$A:$W,14,FALSE)=0,"-",VLOOKUP($AU414,'FE Source'!$A:$W,14,FALSE))</f>
        <v>-39.799999999999997</v>
      </c>
      <c r="AH414" s="82">
        <f>IF(VLOOKUP($AU414,'FE Source'!$A:$DJ,33,FALSE)=0,"-",VLOOKUP($AU414,'FE Source'!$A:$DJ,33,FALSE))</f>
        <v>1.95</v>
      </c>
      <c r="AI414" s="82">
        <f>IF(VLOOKUP($AU414,'FE Source'!$A:$Y,20,FALSE)=0,"-",VLOOKUP($AU414,'FE Source'!$A:$Y,20,FALSE))</f>
        <v>115.95</v>
      </c>
      <c r="AJ414" s="82">
        <f>IF(VLOOKUP($AU414,'FE Source'!$A:$DJ,34,FALSE)=0,"-",VLOOKUP($AU414,'FE Source'!$A:$DJ,34,FALSE))</f>
        <v>142.65</v>
      </c>
      <c r="AK414" s="82">
        <f>IF(VLOOKUP($AU414,'FE Source'!$A:$DJ,35,FALSE)=0,"-",VLOOKUP($AU414,'FE Source'!$A:$DJ,35,FALSE))</f>
        <v>-31.72</v>
      </c>
      <c r="AL414" s="76">
        <f>IF(VLOOKUP($AU414,'FE Source'!$A:$Y,19,FALSE)=0,"-",VLOOKUP($AU414,'FE Source'!$A:$Y,19,FALSE))</f>
        <v>133.57</v>
      </c>
      <c r="AM414" s="147">
        <f>IF(VLOOKUP($AU414,'FE Source'!$A:$DJ,36,FALSE)=0,"-",VLOOKUP($AU414,'FE Source'!$A:$DJ,36,FALSE))</f>
        <v>118</v>
      </c>
      <c r="AN414" s="605">
        <f>IF(VLOOKUP($AU414,'FE Source'!$A:$W,13,FALSE)=0,"-",VLOOKUP($AU414,'FE Source'!$A:$W,13,FALSE))</f>
        <v>1860.1</v>
      </c>
      <c r="AO414" s="147">
        <f>IF(J414="no","-",IF(VLOOKUP($AU414,'FE Source'!$A:$W,15,FALSE)=0,"-",VLOOKUP($AU414,'FE Source'!$A:$W,15,FALSE)))</f>
        <v>6.14</v>
      </c>
      <c r="AP414" s="76" t="str">
        <f>IF(AO414="-","-",IF(VLOOKUP($AU414,'FE Source'!$A:$Z,21,FALSE)=0,"-",IF(VLOOKUP($AU414,'FE Source'!$A:$Z,21,FALSE)=2,"Semi-Annual",IF(VLOOKUP($AU414,'FE Source'!$A:$Z,21,FALSE)=4,"Quarterly",IF(VLOOKUP($AU414,'FE Source'!$A:$Z,21,FALSE)=12,"Monthly","Annual")))))</f>
        <v>Monthly</v>
      </c>
      <c r="AQ414" s="163">
        <f t="array" ref="AQ414">IF(VLOOKUP($AU414,'FE Source'!$A:$W,16,FALSE)=0,"-",VLOOKUP($AU414,'FE Source'!$A:$W,16,FALSE))</f>
        <v>1.4</v>
      </c>
      <c r="AR414" s="163" t="str">
        <f>IF(VLOOKUP($AU414,'FE Source'!$A:$W,17,FALSE)=0,"-",VLOOKUP($AU414,'FE Source'!$A:$W,17,FALSE))</f>
        <v>-</v>
      </c>
      <c r="AS414" s="163">
        <f>IF(VLOOKUP($AU414,'FE Source'!$AN:$AS,4,FALSE)="",VLOOKUP($AU414,'FE Source'!$AN:$AS,3,FALSE),VLOOKUP($AU414,'FE Source'!$AN:$AS,4,FALSE))</f>
        <v>4.51</v>
      </c>
      <c r="AT414" s="751">
        <f>IF(VLOOKUP($AU414,'FE Source'!$AN:$AS,5,FALSE)=0,"-",VLOOKUP($AU414,'FE Source'!$AN:$AS,5,FALSE))</f>
        <v>45783</v>
      </c>
      <c r="AU414" s="163" t="s">
        <v>5357</v>
      </c>
      <c r="BE414" s="215">
        <f>IF(VLOOKUP($AU414,'FE Source'!$A:$AK,22,FALSE)=0,"-",VLOOKUP($AU414,'FE Source'!$A:$AK,22,FALSE))</f>
        <v>-1.1399999999999999</v>
      </c>
      <c r="BF414" s="215">
        <f>IF(VLOOKUP($AU414,'FE Source'!$A:$AK,23,FALSE)=0,"-",VLOOKUP($AU414,'FE Source'!$A:$AK,23,FALSE))</f>
        <v>16.18</v>
      </c>
      <c r="BG414" s="215">
        <f>IF(VLOOKUP($AU414,'FE Source'!$A:$AK,24,FALSE)=0,"-",VLOOKUP($AU414,'FE Source'!$A:$AK,24,FALSE))</f>
        <v>7.38</v>
      </c>
      <c r="BH414" s="215">
        <f>IF(VLOOKUP($AU414,'FE Source'!$A:$AK,25,FALSE)=0,"-",VLOOKUP($AU414,'FE Source'!$A:$AK,25,FALSE))</f>
        <v>-12.78</v>
      </c>
      <c r="BI414" s="215">
        <f>IF(VLOOKUP($AU414,'FE Source'!$A:$AK,26,FALSE)=0,"-",VLOOKUP($AU414,'FE Source'!$A:$AK,26,FALSE))</f>
        <v>9.31</v>
      </c>
      <c r="BJ414" s="215">
        <f>IF(VLOOKUP($AU414,'FE Source'!$A:$AK,27,FALSE)=0,"-",VLOOKUP($AU414,'FE Source'!$A:$AK,27,FALSE))</f>
        <v>14.57</v>
      </c>
      <c r="BK414" s="215">
        <f>IF(VLOOKUP($AU414,'FE Source'!$A:$AK,28,FALSE)=0,"-",VLOOKUP($AU414,'FE Source'!$A:$AK,28,FALSE))</f>
        <v>-17.88</v>
      </c>
      <c r="BL414" s="215">
        <f>IF(VLOOKUP($AU414,'FE Source'!$A:$AK,29,FALSE)=0,"-",VLOOKUP($AU414,'FE Source'!$A:$AK,29,FALSE))</f>
        <v>-30.11</v>
      </c>
      <c r="BM414" s="215">
        <f>IF(VLOOKUP($AU414,'FE Source'!$A:$AK,30,FALSE)=0,"-",VLOOKUP($AU414,'FE Source'!$A:$AK,30,FALSE))</f>
        <v>-3.67</v>
      </c>
      <c r="BN414" t="str">
        <f>IF(VLOOKUP($AU414,'FE Source'!$A:$AK,31,FALSE)="No Specified Index","-",IF(VLOOKUP($AU414,'FE Source'!$A:$AK,31,FALSE)=0,"-",VLOOKUP($AU414,'FE Source'!$A:$AK,31,FALSE)))</f>
        <v>JP Morgan Asia Credit Non-Investment Grade</v>
      </c>
      <c r="BO414" s="217">
        <f>IF(VLOOKUP($AU414,'FE Source'!$A:$AK,32,FALSE)=0,"-",VLOOKUP($AU414,'FE Source'!$A:$AK,32,FALSE))</f>
        <v>41738</v>
      </c>
      <c r="BP414" s="18" t="str">
        <f>IF(VLOOKUP($AU414,'FE Source'!$AZ:$BC,2,FALSE)=0,"-",VLOOKUP($AU414,'FE Source'!$AZ:$BC,2,FALSE))</f>
        <v>-</v>
      </c>
      <c r="BQ414" s="18" t="str">
        <f>IF(VLOOKUP($AU414,'FE Source'!$AZ:$BC,3,FALSE)=0,"-",VLOOKUP($AU414,'FE Source'!$AZ:$BC,3,FALSE))</f>
        <v>-</v>
      </c>
      <c r="BR414" s="18" t="str">
        <f>IF(VLOOKUP($AU414,'FE Source'!$AZ:$BC,4,FALSE)=0,"-",VLOOKUP($AU414,'FE Source'!$AZ:$BC,4,FALSE))</f>
        <v>-</v>
      </c>
    </row>
    <row r="415" spans="2:70" ht="15">
      <c r="B415" s="323" t="str">
        <f>INDEX('UT - Retail'!$A$7:$A$1409,MATCH(AU415,'UT - Retail'!$U$7:$U$1409,0),1)</f>
        <v>Fidelity Worldwide Investment</v>
      </c>
      <c r="C415" s="710" t="str">
        <f>INDEX('UT - Retail'!$B$7:$B$1409,MATCH(AU415,'UT - Retail'!$U$7:$U$1409,0),1)</f>
        <v>Fidelity Asian High Yield A-MDIST-HKD</v>
      </c>
      <c r="D415" s="711"/>
      <c r="E415" s="151" t="str">
        <f>VLOOKUP(C415,'UT - Retail'!$B:$K,8,FALSE)</f>
        <v>Fixed Income</v>
      </c>
      <c r="F415" s="151" t="str">
        <f>VLOOKUP(C415,'UT - Retail'!$B:$K,9,FALSE)</f>
        <v>Asia Pacific ex-Japan</v>
      </c>
      <c r="G415" s="151" t="str">
        <f>VLOOKUP(C415,'UT - Retail'!$B:$K,10,FALSE)</f>
        <v>High Yield</v>
      </c>
      <c r="H415" s="82" t="str">
        <f>VLOOKUP(C415,'UT - Retail'!$B:$N,13,FALSE)</f>
        <v>No</v>
      </c>
      <c r="I415" s="82" t="str">
        <f>VLOOKUP(C415,'UT - Retail'!$B:$Q,14,FALSE)</f>
        <v>No</v>
      </c>
      <c r="J415" s="151" t="str">
        <f>VLOOKUP(C415,'UT - Retail'!$B:$Q,11,FALSE)</f>
        <v>Yes</v>
      </c>
      <c r="K415" s="130" t="str">
        <f>VLOOKUP(C415,'UT - Retail'!$B:$P,15,FALSE)</f>
        <v>No</v>
      </c>
      <c r="L415" s="82" t="str">
        <f>VLOOKUP(C415,'UT - Retail'!$B:$Q,16,FALSE)</f>
        <v>iFast</v>
      </c>
      <c r="M415" s="151" t="str">
        <f>VLOOKUP(C415,'UT - Retail'!$B:$K,6,FALSE)</f>
        <v>HKD</v>
      </c>
      <c r="N415" s="151" t="str">
        <f>IFERROR(IF(MATCH(C415,'Portfolio Construction'!$AL:$AL,0),"Yes","No"),"No")</f>
        <v>No</v>
      </c>
      <c r="O415" s="151" t="str">
        <f>IFERROR(IF(MATCH(C415,'Portfolio Construction'!$AN:$AN,0),"Yes","No"),"No")</f>
        <v>No</v>
      </c>
      <c r="P415" s="151" t="str">
        <f>IFERROR(IF(MATCH(C415,'Portfolio Construction'!$AP:$AP,0),"Yes","No"),"No")</f>
        <v>No</v>
      </c>
      <c r="Q415" s="151" t="str">
        <f>IFERROR(IF(MATCH(C415,'Portfolio Construction'!$AR:$AR,0),"Yes","No"),"No")</f>
        <v>No</v>
      </c>
      <c r="R415" s="151" t="str">
        <f>IFERROR(IF(MATCH(C415,'Portfolio Construction'!$AT:$AT,0),"Yes","No"),"No")</f>
        <v>No</v>
      </c>
      <c r="S415" s="151" t="str">
        <f>IFERROR(IF(MATCH(C415,'Portfolio Construction'!$AV:$AV,0),"Yes","No"),"No")</f>
        <v>No</v>
      </c>
      <c r="T415" s="151" t="str">
        <f>IFERROR(IF(MATCH(C415,'Portfolio Construction'!$AX:$AX,0),"Yes","No"),"No")</f>
        <v>No</v>
      </c>
      <c r="U415" s="151" t="str">
        <f>IFERROR(IF(MATCH(C415,'Portfolio Construction'!$AZ:$AZ,0),"Yes","No"),"No")</f>
        <v>No</v>
      </c>
      <c r="V415" s="151" t="str">
        <f>IFERROR(IF(MATCH(C415,'Portfolio Construction'!$BB:$BB,0),"Yes","No"),"No")</f>
        <v>No</v>
      </c>
      <c r="W415" s="619">
        <f>IF(VLOOKUP($AU415,'FE Source'!$A:$W,3,FALSE)=0,"-",VLOOKUP($AU415,'FE Source'!$A:$W,3,FALSE))</f>
        <v>-3.02</v>
      </c>
      <c r="X415" s="618">
        <f>IF(VLOOKUP($AU415,'FE Source'!$A:$W,4,FALSE)=0,"-",VLOOKUP($AU415,'FE Source'!$A:$W,4,FALSE))</f>
        <v>-3.53</v>
      </c>
      <c r="Y415" s="618">
        <f>IF(VLOOKUP($AU415,'FE Source'!$A:$W,5,FALSE)=0,"-",VLOOKUP($AU415,'FE Source'!$A:$W,5,FALSE))</f>
        <v>-1.03</v>
      </c>
      <c r="Z415" s="618">
        <f>IF(VLOOKUP($AU415,'FE Source'!$A:$W,6,FALSE)=0,"-",VLOOKUP($AU415,'FE Source'!$A:$W,6,FALSE))</f>
        <v>2.98</v>
      </c>
      <c r="AA415" s="618">
        <f>IF(VLOOKUP($AU415,'FE Source'!$A:$W,7,FALSE)=0,"-",VLOOKUP($AU415,'FE Source'!$A:$W,7,FALSE))</f>
        <v>-2.29</v>
      </c>
      <c r="AB415" s="618">
        <f>IF(VLOOKUP($AU415,'FE Source'!$A:$W,8,FALSE)=0,"-",VLOOKUP($AU415,'FE Source'!$A:$W,8,FALSE))</f>
        <v>-4.3899999999999997</v>
      </c>
      <c r="AC415" s="623">
        <f>IF(VLOOKUP($AU415,'FE Source'!$A:$W,9,FALSE)=0,"-",VLOOKUP($AU415,'FE Source'!$A:$W,9,FALSE))</f>
        <v>-0.26</v>
      </c>
      <c r="AD415" s="147">
        <f>IF(VLOOKUP($AU415,'FE Source'!$A:$W,10,FALSE)=0,"-",VLOOKUP($AU415,'FE Source'!$A:$W,10,FALSE))</f>
        <v>1.23</v>
      </c>
      <c r="AE415" s="82">
        <f>IF(VLOOKUP($AU415,'FE Source'!$A:$W,11,FALSE)=0,"-",VLOOKUP($AU415,'FE Source'!$A:$W,11,FALSE))</f>
        <v>17.97</v>
      </c>
      <c r="AF415" s="82">
        <f>IF(VLOOKUP($AU415,'FE Source'!$A:$W,12,FALSE)=0,"-",VLOOKUP($AU415,'FE Source'!$A:$W,12,FALSE))</f>
        <v>-0.01</v>
      </c>
      <c r="AG415" s="82">
        <f>IF(VLOOKUP($AU415,'FE Source'!$A:$W,14,FALSE)=0,"-",VLOOKUP($AU415,'FE Source'!$A:$W,14,FALSE))</f>
        <v>-32.729999999999997</v>
      </c>
      <c r="AH415" s="82">
        <f>IF(VLOOKUP($AU415,'FE Source'!$A:$DJ,33,FALSE)=0,"-",VLOOKUP($AU415,'FE Source'!$A:$DJ,33,FALSE))</f>
        <v>80.040000000000006</v>
      </c>
      <c r="AI415" s="82">
        <f>IF(VLOOKUP($AU415,'FE Source'!$A:$Y,20,FALSE)=0,"-",VLOOKUP($AU415,'FE Source'!$A:$Y,20,FALSE))</f>
        <v>109.91</v>
      </c>
      <c r="AJ415" s="82">
        <f>IF(VLOOKUP($AU415,'FE Source'!$A:$DJ,34,FALSE)=0,"-",VLOOKUP($AU415,'FE Source'!$A:$DJ,34,FALSE))</f>
        <v>114.45</v>
      </c>
      <c r="AK415" s="82">
        <f>IF(VLOOKUP($AU415,'FE Source'!$A:$DJ,35,FALSE)=0,"-",VLOOKUP($AU415,'FE Source'!$A:$DJ,35,FALSE))</f>
        <v>99.66</v>
      </c>
      <c r="AL415" s="76">
        <f>IF(VLOOKUP($AU415,'FE Source'!$A:$Y,19,FALSE)=0,"-",VLOOKUP($AU415,'FE Source'!$A:$Y,19,FALSE))</f>
        <v>114.53</v>
      </c>
      <c r="AM415" s="147">
        <f>IF(VLOOKUP($AU415,'FE Source'!$A:$DJ,36,FALSE)=0,"-",VLOOKUP($AU415,'FE Source'!$A:$DJ,36,FALSE))</f>
        <v>106.92</v>
      </c>
      <c r="AN415" s="605">
        <f>IF(VLOOKUP($AU415,'FE Source'!$A:$W,13,FALSE)=0,"-",VLOOKUP($AU415,'FE Source'!$A:$W,13,FALSE))</f>
        <v>1860.1</v>
      </c>
      <c r="AO415" s="147">
        <f>IF(J415="no","-",IF(VLOOKUP($AU415,'FE Source'!$A:$W,15,FALSE)=0,"-",VLOOKUP($AU415,'FE Source'!$A:$W,15,FALSE)))</f>
        <v>5.03</v>
      </c>
      <c r="AP415" s="76" t="str">
        <f>IF(AO415="-","-",IF(VLOOKUP($AU415,'FE Source'!$A:$Z,21,FALSE)=0,"-",IF(VLOOKUP($AU415,'FE Source'!$A:$Z,21,FALSE)=2,"Semi-Annual",IF(VLOOKUP($AU415,'FE Source'!$A:$Z,21,FALSE)=4,"Quarterly",IF(VLOOKUP($AU415,'FE Source'!$A:$Z,21,FALSE)=12,"Monthly","Annual")))))</f>
        <v>Monthly</v>
      </c>
      <c r="AQ415" s="163">
        <f t="array" ref="AQ415">IF(VLOOKUP($AU415,'FE Source'!$A:$W,16,FALSE)=0,"-",VLOOKUP($AU415,'FE Source'!$A:$W,16,FALSE))</f>
        <v>1.4</v>
      </c>
      <c r="AR415" s="163" t="str">
        <f>IF(VLOOKUP($AU415,'FE Source'!$A:$W,17,FALSE)=0,"-",VLOOKUP($AU415,'FE Source'!$A:$W,17,FALSE))</f>
        <v>Neutral</v>
      </c>
      <c r="AS415" s="163">
        <f>IF(VLOOKUP($AU415,'FE Source'!$AN:$AS,4,FALSE)="",VLOOKUP($AU415,'FE Source'!$AN:$AS,3,FALSE),VLOOKUP($AU415,'FE Source'!$AN:$AS,4,FALSE))</f>
        <v>5.27</v>
      </c>
      <c r="AT415" s="751">
        <f>IF(VLOOKUP($AU415,'FE Source'!$AN:$AS,5,FALSE)=0,"-",VLOOKUP($AU415,'FE Source'!$AN:$AS,5,FALSE))</f>
        <v>45783</v>
      </c>
      <c r="AU415" s="163" t="s">
        <v>5359</v>
      </c>
      <c r="BE415" s="215">
        <f>IF(VLOOKUP($AU415,'FE Source'!$A:$AK,22,FALSE)=0,"-",VLOOKUP($AU415,'FE Source'!$A:$AK,22,FALSE))</f>
        <v>8.69</v>
      </c>
      <c r="BF415" s="215">
        <f>IF(VLOOKUP($AU415,'FE Source'!$A:$AK,23,FALSE)=0,"-",VLOOKUP($AU415,'FE Source'!$A:$AK,23,FALSE))</f>
        <v>15.58</v>
      </c>
      <c r="BG415" s="215">
        <f>IF(VLOOKUP($AU415,'FE Source'!$A:$AK,24,FALSE)=0,"-",VLOOKUP($AU415,'FE Source'!$A:$AK,24,FALSE))</f>
        <v>-1.1200000000000001</v>
      </c>
      <c r="BH415" s="215">
        <f>IF(VLOOKUP($AU415,'FE Source'!$A:$AK,25,FALSE)=0,"-",VLOOKUP($AU415,'FE Source'!$A:$AK,25,FALSE))</f>
        <v>-2.71</v>
      </c>
      <c r="BI415" s="215">
        <f>IF(VLOOKUP($AU415,'FE Source'!$A:$AK,26,FALSE)=0,"-",VLOOKUP($AU415,'FE Source'!$A:$AK,26,FALSE))</f>
        <v>10.43</v>
      </c>
      <c r="BJ415" s="215">
        <f>IF(VLOOKUP($AU415,'FE Source'!$A:$AK,27,FALSE)=0,"-",VLOOKUP($AU415,'FE Source'!$A:$AK,27,FALSE))</f>
        <v>5.19</v>
      </c>
      <c r="BK415" s="215">
        <f>IF(VLOOKUP($AU415,'FE Source'!$A:$AK,28,FALSE)=0,"-",VLOOKUP($AU415,'FE Source'!$A:$AK,28,FALSE))</f>
        <v>-12.53</v>
      </c>
      <c r="BL415" s="215">
        <f>IF(VLOOKUP($AU415,'FE Source'!$A:$AK,29,FALSE)=0,"-",VLOOKUP($AU415,'FE Source'!$A:$AK,29,FALSE))</f>
        <v>-24.39</v>
      </c>
      <c r="BM415" s="215">
        <f>IF(VLOOKUP($AU415,'FE Source'!$A:$AK,30,FALSE)=0,"-",VLOOKUP($AU415,'FE Source'!$A:$AK,30,FALSE))</f>
        <v>-2.81</v>
      </c>
      <c r="BN415" t="str">
        <f>IF(VLOOKUP($AU415,'FE Source'!$A:$AK,31,FALSE)="No Specified Index","-",IF(VLOOKUP($AU415,'FE Source'!$A:$AK,31,FALSE)=0,"-",VLOOKUP($AU415,'FE Source'!$A:$AK,31,FALSE)))</f>
        <v>JP Morgan Asia Credit Non-Investment Grade</v>
      </c>
      <c r="BO415" s="217">
        <f>IF(VLOOKUP($AU415,'FE Source'!$A:$AK,32,FALSE)=0,"-",VLOOKUP($AU415,'FE Source'!$A:$AK,32,FALSE))</f>
        <v>40408</v>
      </c>
      <c r="BP415" s="18">
        <f>IF(VLOOKUP($AU415,'FE Source'!$AZ:$BC,2,FALSE)=0,"-",VLOOKUP($AU415,'FE Source'!$AZ:$BC,2,FALSE))</f>
        <v>-3.36</v>
      </c>
      <c r="BQ415" s="18">
        <f>IF(VLOOKUP($AU415,'FE Source'!$AZ:$BC,3,FALSE)=0,"-",VLOOKUP($AU415,'FE Source'!$AZ:$BC,3,FALSE))</f>
        <v>-5.8</v>
      </c>
      <c r="BR415" s="18" t="str">
        <f>IF(VLOOKUP($AU415,'FE Source'!$AZ:$BC,4,FALSE)=0,"-",VLOOKUP($AU415,'FE Source'!$AZ:$BC,4,FALSE))</f>
        <v>-</v>
      </c>
    </row>
    <row r="416" spans="2:70" ht="15">
      <c r="B416" s="323" t="str">
        <f>INDEX('UT - Retail'!$A$7:$A$1409,MATCH(AU416,'UT - Retail'!$U$7:$U$1409,0),1)</f>
        <v>Fidelity Worldwide Investment</v>
      </c>
      <c r="C416" s="708" t="str">
        <f>INDEX('UT - Retail'!$B$7:$B$1409,MATCH(AU416,'UT - Retail'!$U$7:$U$1409,0),1)</f>
        <v>Fidelity Asian High Yield A-MDIST-SGD (hedged)</v>
      </c>
      <c r="D416" s="709"/>
      <c r="E416" s="531" t="str">
        <f>VLOOKUP(C416,'UT - Retail'!$B:$K,8,FALSE)</f>
        <v>Fixed Income</v>
      </c>
      <c r="F416" s="531" t="str">
        <f>VLOOKUP(C416,'UT - Retail'!$B:$K,9,FALSE)</f>
        <v>Asia Pacific ex-Japan</v>
      </c>
      <c r="G416" s="531" t="str">
        <f>VLOOKUP(C416,'UT - Retail'!$B:$K,10,FALSE)</f>
        <v>High Yield</v>
      </c>
      <c r="H416" s="82" t="str">
        <f>VLOOKUP(C416,'UT - Retail'!$B:$N,13,FALSE)</f>
        <v>No</v>
      </c>
      <c r="I416" s="82" t="str">
        <f>VLOOKUP(C416,'UT - Retail'!$B:$Q,14,FALSE)</f>
        <v>No</v>
      </c>
      <c r="J416" s="531" t="str">
        <f>VLOOKUP(C416,'UT - Retail'!$B:$Q,11,FALSE)</f>
        <v>Yes</v>
      </c>
      <c r="K416" s="130" t="str">
        <f>VLOOKUP(C416,'UT - Retail'!$B:$P,15,FALSE)</f>
        <v>Yes</v>
      </c>
      <c r="L416" s="82" t="str">
        <f>VLOOKUP(C416,'UT - Retail'!$B:$Q,16,FALSE)</f>
        <v>Both</v>
      </c>
      <c r="M416" s="151" t="str">
        <f>VLOOKUP(C416,'UT - Retail'!$B:$K,6,FALSE)</f>
        <v>SGD</v>
      </c>
      <c r="N416" s="151" t="str">
        <f>IFERROR(IF(MATCH(C416,'Portfolio Construction'!$AL:$AL,0),"Yes","No"),"No")</f>
        <v>No</v>
      </c>
      <c r="O416" s="151" t="str">
        <f>IFERROR(IF(MATCH(C416,'Portfolio Construction'!$AN:$AN,0),"Yes","No"),"No")</f>
        <v>No</v>
      </c>
      <c r="P416" s="151" t="str">
        <f>IFERROR(IF(MATCH(C416,'Portfolio Construction'!$AP:$AP,0),"Yes","No"),"No")</f>
        <v>No</v>
      </c>
      <c r="Q416" s="151" t="str">
        <f>IFERROR(IF(MATCH(C416,'Portfolio Construction'!$AR:$AR,0),"Yes","No"),"No")</f>
        <v>No</v>
      </c>
      <c r="R416" s="151" t="str">
        <f>IFERROR(IF(MATCH(C416,'Portfolio Construction'!$AT:$AT,0),"Yes","No"),"No")</f>
        <v>No</v>
      </c>
      <c r="S416" s="151" t="str">
        <f>IFERROR(IF(MATCH(C416,'Portfolio Construction'!$AV:$AV,0),"Yes","No"),"No")</f>
        <v>No</v>
      </c>
      <c r="T416" s="151" t="str">
        <f>IFERROR(IF(MATCH(C416,'Portfolio Construction'!$AX:$AX,0),"Yes","No"),"No")</f>
        <v>No</v>
      </c>
      <c r="U416" s="151" t="str">
        <f>IFERROR(IF(MATCH(C416,'Portfolio Construction'!$AZ:$AZ,0),"Yes","No"),"No")</f>
        <v>No</v>
      </c>
      <c r="V416" s="151" t="str">
        <f>IFERROR(IF(MATCH(C416,'Portfolio Construction'!$BB:$BB,0),"Yes","No"),"No")</f>
        <v>No</v>
      </c>
      <c r="W416" s="619">
        <f>IF(VLOOKUP($AU416,'FE Source'!$A:$W,3,FALSE)=0,"-",VLOOKUP($AU416,'FE Source'!$A:$W,3,FALSE))</f>
        <v>2.0099999999999998</v>
      </c>
      <c r="X416" s="618">
        <f>IF(VLOOKUP($AU416,'FE Source'!$A:$W,4,FALSE)=0,"-",VLOOKUP($AU416,'FE Source'!$A:$W,4,FALSE))</f>
        <v>0.42</v>
      </c>
      <c r="Y416" s="618">
        <f>IF(VLOOKUP($AU416,'FE Source'!$A:$W,5,FALSE)=0,"-",VLOOKUP($AU416,'FE Source'!$A:$W,5,FALSE))</f>
        <v>1.59</v>
      </c>
      <c r="Z416" s="618">
        <f>IF(VLOOKUP($AU416,'FE Source'!$A:$W,6,FALSE)=0,"-",VLOOKUP($AU416,'FE Source'!$A:$W,6,FALSE))</f>
        <v>6.21</v>
      </c>
      <c r="AA416" s="618">
        <f>IF(VLOOKUP($AU416,'FE Source'!$A:$W,7,FALSE)=0,"-",VLOOKUP($AU416,'FE Source'!$A:$W,7,FALSE))</f>
        <v>-1.22</v>
      </c>
      <c r="AB416" s="618">
        <f>IF(VLOOKUP($AU416,'FE Source'!$A:$W,8,FALSE)=0,"-",VLOOKUP($AU416,'FE Source'!$A:$W,8,FALSE))</f>
        <v>-3.28</v>
      </c>
      <c r="AC416" s="623">
        <f>IF(VLOOKUP($AU416,'FE Source'!$A:$W,9,FALSE)=0,"-",VLOOKUP($AU416,'FE Source'!$A:$W,9,FALSE))</f>
        <v>-0.55000000000000004</v>
      </c>
      <c r="AD416" s="146">
        <f>IF(VLOOKUP($AU416,'FE Source'!$A:$W,10,FALSE)=0,"-",VLOOKUP($AU416,'FE Source'!$A:$W,10,FALSE))</f>
        <v>1.31</v>
      </c>
      <c r="AE416" s="82">
        <f>IF(VLOOKUP($AU416,'FE Source'!$A:$W,11,FALSE)=0,"-",VLOOKUP($AU416,'FE Source'!$A:$W,11,FALSE))</f>
        <v>20.04</v>
      </c>
      <c r="AF416" s="82">
        <f>IF(VLOOKUP($AU416,'FE Source'!$A:$W,12,FALSE)=0,"-",VLOOKUP($AU416,'FE Source'!$A:$W,12,FALSE))</f>
        <v>-0.01</v>
      </c>
      <c r="AG416" s="82">
        <f>IF(VLOOKUP($AU416,'FE Source'!$A:$W,14,FALSE)=0,"-",VLOOKUP($AU416,'FE Source'!$A:$W,14,FALSE))</f>
        <v>-34.46</v>
      </c>
      <c r="AH416" s="82">
        <f>IF(VLOOKUP($AU416,'FE Source'!$A:$DJ,33,FALSE)=0,"-",VLOOKUP($AU416,'FE Source'!$A:$DJ,33,FALSE))</f>
        <v>52.83</v>
      </c>
      <c r="AI416" s="82">
        <f>IF(VLOOKUP($AU416,'FE Source'!$A:$Y,20,FALSE)=0,"-",VLOOKUP($AU416,'FE Source'!$A:$Y,20,FALSE))</f>
        <v>114.64</v>
      </c>
      <c r="AJ416" s="82">
        <f>IF(VLOOKUP($AU416,'FE Source'!$A:$DJ,34,FALSE)=0,"-",VLOOKUP($AU416,'FE Source'!$A:$DJ,34,FALSE))</f>
        <v>125.17</v>
      </c>
      <c r="AK416" s="82">
        <f>IF(VLOOKUP($AU416,'FE Source'!$A:$DJ,35,FALSE)=0,"-",VLOOKUP($AU416,'FE Source'!$A:$DJ,35,FALSE))</f>
        <v>-6.4</v>
      </c>
      <c r="AL416" s="76">
        <f>IF(VLOOKUP($AU416,'FE Source'!$A:$Y,19,FALSE)=0,"-",VLOOKUP($AU416,'FE Source'!$A:$Y,19,FALSE))</f>
        <v>114.78</v>
      </c>
      <c r="AM416" s="147">
        <f>IF(VLOOKUP($AU416,'FE Source'!$A:$DJ,36,FALSE)=0,"-",VLOOKUP($AU416,'FE Source'!$A:$DJ,36,FALSE))</f>
        <v>107.75</v>
      </c>
      <c r="AN416" s="527">
        <f>IF(VLOOKUP($AU416,'FE Source'!$A:$W,13,FALSE)=0,"-",VLOOKUP($AU416,'FE Source'!$A:$W,13,FALSE))</f>
        <v>1860.1</v>
      </c>
      <c r="AO416" s="146">
        <f>IF(J416="no","-",IF(VLOOKUP($AU416,'FE Source'!$A:$W,15,FALSE)=0,"-",VLOOKUP($AU416,'FE Source'!$A:$W,15,FALSE)))</f>
        <v>4.97</v>
      </c>
      <c r="AP416" s="522" t="str">
        <f>IF(AO416="-","-",IF(VLOOKUP($AU416,'FE Source'!$A:$Z,21,FALSE)=0,"-",IF(VLOOKUP($AU416,'FE Source'!$A:$Z,21,FALSE)=2,"Semi-Annual",IF(VLOOKUP($AU416,'FE Source'!$A:$Z,21,FALSE)=4,"Quarterly",IF(VLOOKUP($AU416,'FE Source'!$A:$Z,21,FALSE)=12,"Monthly","Annual")))))</f>
        <v>Monthly</v>
      </c>
      <c r="AQ416" s="163">
        <f t="array" ref="AQ416">IF(VLOOKUP($AU416,'FE Source'!$A:$W,16,FALSE)=0,"-",VLOOKUP($AU416,'FE Source'!$A:$W,16,FALSE))</f>
        <v>1.4</v>
      </c>
      <c r="AR416" s="177" t="str">
        <f>IF(VLOOKUP($AU416,'FE Source'!$A:$W,17,FALSE)=0,"-",VLOOKUP($AU416,'FE Source'!$A:$W,17,FALSE))</f>
        <v>-</v>
      </c>
      <c r="AS416" s="177">
        <f>IF(VLOOKUP($AU416,'FE Source'!$AN:$AS,4,FALSE)="",VLOOKUP($AU416,'FE Source'!$AN:$AS,3,FALSE),VLOOKUP($AU416,'FE Source'!$AN:$AS,4,FALSE))</f>
        <v>0.48</v>
      </c>
      <c r="AT416" s="751">
        <f>IF(VLOOKUP($AU416,'FE Source'!$AN:$AS,5,FALSE)=0,"-",VLOOKUP($AU416,'FE Source'!$AN:$AS,5,FALSE))</f>
        <v>45783</v>
      </c>
      <c r="AU416" s="163" t="s">
        <v>617</v>
      </c>
      <c r="BE416" s="215">
        <f>IF(VLOOKUP($AU416,'FE Source'!$A:$AK,22,FALSE)=0,"-",VLOOKUP($AU416,'FE Source'!$A:$AK,22,FALSE))</f>
        <v>2.38</v>
      </c>
      <c r="BF416" s="215">
        <f>IF(VLOOKUP($AU416,'FE Source'!$A:$AK,23,FALSE)=0,"-",VLOOKUP($AU416,'FE Source'!$A:$AK,23,FALSE))</f>
        <v>13.67</v>
      </c>
      <c r="BG416" s="215">
        <f>IF(VLOOKUP($AU416,'FE Source'!$A:$AK,24,FALSE)=0,"-",VLOOKUP($AU416,'FE Source'!$A:$AK,24,FALSE))</f>
        <v>6.39</v>
      </c>
      <c r="BH416" s="215">
        <f>IF(VLOOKUP($AU416,'FE Source'!$A:$AK,25,FALSE)=0,"-",VLOOKUP($AU416,'FE Source'!$A:$AK,25,FALSE))</f>
        <v>-5.45</v>
      </c>
      <c r="BI416" s="215">
        <f>IF(VLOOKUP($AU416,'FE Source'!$A:$AK,26,FALSE)=0,"-",VLOOKUP($AU416,'FE Source'!$A:$AK,26,FALSE))</f>
        <v>11.23</v>
      </c>
      <c r="BJ416" s="215">
        <f>IF(VLOOKUP($AU416,'FE Source'!$A:$AK,27,FALSE)=0,"-",VLOOKUP($AU416,'FE Source'!$A:$AK,27,FALSE))</f>
        <v>6.43</v>
      </c>
      <c r="BK416" s="215">
        <f>IF(VLOOKUP($AU416,'FE Source'!$A:$AK,28,FALSE)=0,"-",VLOOKUP($AU416,'FE Source'!$A:$AK,28,FALSE))</f>
        <v>-14.27</v>
      </c>
      <c r="BL416" s="215">
        <f>IF(VLOOKUP($AU416,'FE Source'!$A:$AK,29,FALSE)=0,"-",VLOOKUP($AU416,'FE Source'!$A:$AK,29,FALSE))</f>
        <v>-24.17</v>
      </c>
      <c r="BM416" s="215">
        <f>IF(VLOOKUP($AU416,'FE Source'!$A:$AK,30,FALSE)=0,"-",VLOOKUP($AU416,'FE Source'!$A:$AK,30,FALSE))</f>
        <v>-2.5299999999999998</v>
      </c>
      <c r="BN416" t="str">
        <f>IF(VLOOKUP($AU416,'FE Source'!$A:$AK,31,FALSE)="No Specified Index","-",IF(VLOOKUP($AU416,'FE Source'!$A:$AK,31,FALSE)=0,"-",VLOOKUP($AU416,'FE Source'!$A:$AK,31,FALSE)))</f>
        <v>JP Morgan Asia Credit Non-Investment Grade</v>
      </c>
      <c r="BO416" s="217">
        <f>IF(VLOOKUP($AU416,'FE Source'!$A:$AK,32,FALSE)=0,"-",VLOOKUP($AU416,'FE Source'!$A:$AK,32,FALSE))</f>
        <v>40206</v>
      </c>
      <c r="BP416" s="18">
        <f>IF(VLOOKUP($AU416,'FE Source'!$AZ:$BC,2,FALSE)=0,"-",VLOOKUP($AU416,'FE Source'!$AZ:$BC,2,FALSE))</f>
        <v>-3.66</v>
      </c>
      <c r="BQ416" s="18">
        <f>IF(VLOOKUP($AU416,'FE Source'!$AZ:$BC,3,FALSE)=0,"-",VLOOKUP($AU416,'FE Source'!$AZ:$BC,3,FALSE))</f>
        <v>-5.57</v>
      </c>
      <c r="BR416" s="18" t="str">
        <f>IF(VLOOKUP($AU416,'FE Source'!$AZ:$BC,4,FALSE)=0,"-",VLOOKUP($AU416,'FE Source'!$AZ:$BC,4,FALSE))</f>
        <v>-</v>
      </c>
    </row>
    <row r="417" spans="2:70" ht="15">
      <c r="B417" s="323" t="str">
        <f>INDEX('UT - Retail'!$A$7:$A$1409,MATCH(AU417,'UT - Retail'!$U$7:$U$1409,0),1)</f>
        <v>Fidelity Worldwide Investment</v>
      </c>
      <c r="C417" s="710" t="str">
        <f>INDEX('UT - Retail'!$B$7:$B$1409,MATCH(AU417,'UT - Retail'!$U$7:$U$1409,0),1)</f>
        <v>Fidelity Asian High Yield A-MDIST-USD</v>
      </c>
      <c r="D417" s="711"/>
      <c r="E417" s="151" t="str">
        <f>VLOOKUP(C417,'UT - Retail'!$B:$K,8,FALSE)</f>
        <v>Fixed Income</v>
      </c>
      <c r="F417" s="151" t="str">
        <f>VLOOKUP(C417,'UT - Retail'!$B:$K,9,FALSE)</f>
        <v>Asia Pacific ex-Japan</v>
      </c>
      <c r="G417" s="151" t="str">
        <f>VLOOKUP(C417,'UT - Retail'!$B:$K,10,FALSE)</f>
        <v>High Yield</v>
      </c>
      <c r="H417" s="82" t="str">
        <f>VLOOKUP(C417,'UT - Retail'!$B:$N,13,FALSE)</f>
        <v>No</v>
      </c>
      <c r="I417" s="82" t="str">
        <f>VLOOKUP(C417,'UT - Retail'!$B:$Q,14,FALSE)</f>
        <v>No</v>
      </c>
      <c r="J417" s="151" t="str">
        <f>VLOOKUP(C417,'UT - Retail'!$B:$Q,11,FALSE)</f>
        <v>No</v>
      </c>
      <c r="K417" s="130" t="str">
        <f>VLOOKUP(C417,'UT - Retail'!$B:$P,15,FALSE)</f>
        <v>No</v>
      </c>
      <c r="L417" s="82" t="str">
        <f>VLOOKUP(C417,'UT - Retail'!$B:$Q,16,FALSE)</f>
        <v>iFast</v>
      </c>
      <c r="M417" s="151" t="str">
        <f>VLOOKUP(C417,'UT - Retail'!$B:$K,6,FALSE)</f>
        <v>USD</v>
      </c>
      <c r="N417" s="173" t="str">
        <f>IFERROR(IF(MATCH(C417,'Portfolio Construction'!$AL:$AL,0),"Yes","No"),"No")</f>
        <v>No</v>
      </c>
      <c r="O417" s="151" t="str">
        <f>IFERROR(IF(MATCH(C417,'Portfolio Construction'!$AN:$AN,0),"Yes","No"),"No")</f>
        <v>No</v>
      </c>
      <c r="P417" s="151" t="str">
        <f>IFERROR(IF(MATCH(C417,'Portfolio Construction'!$AP:$AP,0),"Yes","No"),"No")</f>
        <v>No</v>
      </c>
      <c r="Q417" s="151" t="str">
        <f>IFERROR(IF(MATCH(C417,'Portfolio Construction'!$AR:$AR,0),"Yes","No"),"No")</f>
        <v>No</v>
      </c>
      <c r="R417" s="151" t="str">
        <f>IFERROR(IF(MATCH(C417,'Portfolio Construction'!$AT:$AT,0),"Yes","No"),"No")</f>
        <v>No</v>
      </c>
      <c r="S417" s="151" t="str">
        <f>IFERROR(IF(MATCH(C417,'Portfolio Construction'!$AV:$AV,0),"Yes","No"),"No")</f>
        <v>No</v>
      </c>
      <c r="T417" s="151" t="str">
        <f>IFERROR(IF(MATCH(C417,'Portfolio Construction'!$AX:$AX,0),"Yes","No"),"No")</f>
        <v>No</v>
      </c>
      <c r="U417" s="151" t="str">
        <f>IFERROR(IF(MATCH(C417,'Portfolio Construction'!$AZ:$AZ,0),"Yes","No"),"No")</f>
        <v>No</v>
      </c>
      <c r="V417" s="151" t="str">
        <f>IFERROR(IF(MATCH(C417,'Portfolio Construction'!$BB:$BB,0),"Yes","No"),"No")</f>
        <v>No</v>
      </c>
      <c r="W417" s="619">
        <f>IF(VLOOKUP($AU417,'FE Source'!$A:$W,3,FALSE)=0,"-",VLOOKUP($AU417,'FE Source'!$A:$W,3,FALSE))</f>
        <v>-2.98</v>
      </c>
      <c r="X417" s="618">
        <f>IF(VLOOKUP($AU417,'FE Source'!$A:$W,4,FALSE)=0,"-",VLOOKUP($AU417,'FE Source'!$A:$W,4,FALSE))</f>
        <v>-3.52</v>
      </c>
      <c r="Y417" s="618">
        <f>IF(VLOOKUP($AU417,'FE Source'!$A:$W,5,FALSE)=0,"-",VLOOKUP($AU417,'FE Source'!$A:$W,5,FALSE))</f>
        <v>-1.02</v>
      </c>
      <c r="Z417" s="618">
        <f>IF(VLOOKUP($AU417,'FE Source'!$A:$W,6,FALSE)=0,"-",VLOOKUP($AU417,'FE Source'!$A:$W,6,FALSE))</f>
        <v>3.04</v>
      </c>
      <c r="AA417" s="618">
        <f>IF(VLOOKUP($AU417,'FE Source'!$A:$W,7,FALSE)=0,"-",VLOOKUP($AU417,'FE Source'!$A:$W,7,FALSE))</f>
        <v>-2.27</v>
      </c>
      <c r="AB417" s="618">
        <f>IF(VLOOKUP($AU417,'FE Source'!$A:$W,8,FALSE)=0,"-",VLOOKUP($AU417,'FE Source'!$A:$W,8,FALSE))</f>
        <v>-4.38</v>
      </c>
      <c r="AC417" s="623">
        <f>IF(VLOOKUP($AU417,'FE Source'!$A:$W,9,FALSE)=0,"-",VLOOKUP($AU417,'FE Source'!$A:$W,9,FALSE))</f>
        <v>-0.26</v>
      </c>
      <c r="AD417" s="147">
        <f>IF(VLOOKUP($AU417,'FE Source'!$A:$W,10,FALSE)=0,"-",VLOOKUP($AU417,'FE Source'!$A:$W,10,FALSE))</f>
        <v>1.23</v>
      </c>
      <c r="AE417" s="82">
        <f>IF(VLOOKUP($AU417,'FE Source'!$A:$W,11,FALSE)=0,"-",VLOOKUP($AU417,'FE Source'!$A:$W,11,FALSE))</f>
        <v>17.98</v>
      </c>
      <c r="AF417" s="82">
        <f>IF(VLOOKUP($AU417,'FE Source'!$A:$W,12,FALSE)=0,"-",VLOOKUP($AU417,'FE Source'!$A:$W,12,FALSE))</f>
        <v>-0.01</v>
      </c>
      <c r="AG417" s="82">
        <f>IF(VLOOKUP($AU417,'FE Source'!$A:$W,14,FALSE)=0,"-",VLOOKUP($AU417,'FE Source'!$A:$W,14,FALSE))</f>
        <v>-32.729999999999997</v>
      </c>
      <c r="AH417" s="82">
        <f>IF(VLOOKUP($AU417,'FE Source'!$A:$DJ,33,FALSE)=0,"-",VLOOKUP($AU417,'FE Source'!$A:$DJ,33,FALSE))</f>
        <v>79.97</v>
      </c>
      <c r="AI417" s="82">
        <f>IF(VLOOKUP($AU417,'FE Source'!$A:$Y,20,FALSE)=0,"-",VLOOKUP($AU417,'FE Source'!$A:$Y,20,FALSE))</f>
        <v>110.1</v>
      </c>
      <c r="AJ417" s="82">
        <f>IF(VLOOKUP($AU417,'FE Source'!$A:$DJ,34,FALSE)=0,"-",VLOOKUP($AU417,'FE Source'!$A:$DJ,34,FALSE))</f>
        <v>114.6</v>
      </c>
      <c r="AK417" s="82">
        <f>IF(VLOOKUP($AU417,'FE Source'!$A:$DJ,35,FALSE)=0,"-",VLOOKUP($AU417,'FE Source'!$A:$DJ,35,FALSE))</f>
        <v>99.44</v>
      </c>
      <c r="AL417" s="76">
        <f>IF(VLOOKUP($AU417,'FE Source'!$A:$Y,19,FALSE)=0,"-",VLOOKUP($AU417,'FE Source'!$A:$Y,19,FALSE))</f>
        <v>114.62</v>
      </c>
      <c r="AM417" s="147">
        <f>IF(VLOOKUP($AU417,'FE Source'!$A:$DJ,36,FALSE)=0,"-",VLOOKUP($AU417,'FE Source'!$A:$DJ,36,FALSE))</f>
        <v>106.97</v>
      </c>
      <c r="AN417" s="605">
        <f>IF(VLOOKUP($AU417,'FE Source'!$A:$W,13,FALSE)=0,"-",VLOOKUP($AU417,'FE Source'!$A:$W,13,FALSE))</f>
        <v>1860.1</v>
      </c>
      <c r="AO417" s="147" t="str">
        <f>IF(J417="no","-",IF(VLOOKUP($AU417,'FE Source'!$A:$W,15,FALSE)=0,"-",VLOOKUP($AU417,'FE Source'!$A:$W,15,FALSE)))</f>
        <v>-</v>
      </c>
      <c r="AP417" s="76" t="str">
        <f>IF(AO417="-","-",IF(VLOOKUP($AU417,'FE Source'!$A:$Z,21,FALSE)=0,"-",IF(VLOOKUP($AU417,'FE Source'!$A:$Z,21,FALSE)=2,"Semi-Annual",IF(VLOOKUP($AU417,'FE Source'!$A:$Z,21,FALSE)=4,"Quarterly",IF(VLOOKUP($AU417,'FE Source'!$A:$Z,21,FALSE)=12,"Monthly","Annual")))))</f>
        <v>-</v>
      </c>
      <c r="AQ417" s="163">
        <f t="array" ref="AQ417">IF(VLOOKUP($AU417,'FE Source'!$A:$W,16,FALSE)=0,"-",VLOOKUP($AU417,'FE Source'!$A:$W,16,FALSE))</f>
        <v>1.4</v>
      </c>
      <c r="AR417" s="163" t="str">
        <f>IF(VLOOKUP($AU417,'FE Source'!$A:$W,17,FALSE)=0,"-",VLOOKUP($AU417,'FE Source'!$A:$W,17,FALSE))</f>
        <v>Neutral</v>
      </c>
      <c r="AS417" s="163">
        <f>IF(VLOOKUP($AU417,'FE Source'!$AN:$AS,4,FALSE)="",VLOOKUP($AU417,'FE Source'!$AN:$AS,3,FALSE),VLOOKUP($AU417,'FE Source'!$AN:$AS,4,FALSE))</f>
        <v>4.63</v>
      </c>
      <c r="AT417" s="751">
        <f>IF(VLOOKUP($AU417,'FE Source'!$AN:$AS,5,FALSE)=0,"-",VLOOKUP($AU417,'FE Source'!$AN:$AS,5,FALSE))</f>
        <v>45783</v>
      </c>
      <c r="AU417" s="163" t="s">
        <v>3447</v>
      </c>
      <c r="BE417" s="215">
        <f>IF(VLOOKUP($AU417,'FE Source'!$A:$AK,22,FALSE)=0,"-",VLOOKUP($AU417,'FE Source'!$A:$AK,22,FALSE))</f>
        <v>8.66</v>
      </c>
      <c r="BF417" s="215">
        <f>IF(VLOOKUP($AU417,'FE Source'!$A:$AK,23,FALSE)=0,"-",VLOOKUP($AU417,'FE Source'!$A:$AK,23,FALSE))</f>
        <v>15.6</v>
      </c>
      <c r="BG417" s="215">
        <f>IF(VLOOKUP($AU417,'FE Source'!$A:$AK,24,FALSE)=0,"-",VLOOKUP($AU417,'FE Source'!$A:$AK,24,FALSE))</f>
        <v>-1.06</v>
      </c>
      <c r="BH417" s="215">
        <f>IF(VLOOKUP($AU417,'FE Source'!$A:$AK,25,FALSE)=0,"-",VLOOKUP($AU417,'FE Source'!$A:$AK,25,FALSE))</f>
        <v>-2.78</v>
      </c>
      <c r="BI417" s="215">
        <f>IF(VLOOKUP($AU417,'FE Source'!$A:$AK,26,FALSE)=0,"-",VLOOKUP($AU417,'FE Source'!$A:$AK,26,FALSE))</f>
        <v>10.48</v>
      </c>
      <c r="BJ417" s="215">
        <f>IF(VLOOKUP($AU417,'FE Source'!$A:$AK,27,FALSE)=0,"-",VLOOKUP($AU417,'FE Source'!$A:$AK,27,FALSE))</f>
        <v>5.16</v>
      </c>
      <c r="BK417" s="215">
        <f>IF(VLOOKUP($AU417,'FE Source'!$A:$AK,28,FALSE)=0,"-",VLOOKUP($AU417,'FE Source'!$A:$AK,28,FALSE))</f>
        <v>-12.54</v>
      </c>
      <c r="BL417" s="215">
        <f>IF(VLOOKUP($AU417,'FE Source'!$A:$AK,29,FALSE)=0,"-",VLOOKUP($AU417,'FE Source'!$A:$AK,29,FALSE))</f>
        <v>-24.35</v>
      </c>
      <c r="BM417" s="215">
        <f>IF(VLOOKUP($AU417,'FE Source'!$A:$AK,30,FALSE)=0,"-",VLOOKUP($AU417,'FE Source'!$A:$AK,30,FALSE))</f>
        <v>-2.87</v>
      </c>
      <c r="BN417" t="str">
        <f>IF(VLOOKUP($AU417,'FE Source'!$A:$AK,31,FALSE)="No Specified Index","-",IF(VLOOKUP($AU417,'FE Source'!$A:$AK,31,FALSE)=0,"-",VLOOKUP($AU417,'FE Source'!$A:$AK,31,FALSE)))</f>
        <v>JP Morgan Asia Credit Non-Investment Grade</v>
      </c>
      <c r="BO417" s="217">
        <f>IF(VLOOKUP($AU417,'FE Source'!$A:$AK,32,FALSE)=0,"-",VLOOKUP($AU417,'FE Source'!$A:$AK,32,FALSE))</f>
        <v>39174</v>
      </c>
      <c r="BP417" s="18">
        <f>IF(VLOOKUP($AU417,'FE Source'!$AZ:$BC,2,FALSE)=0,"-",VLOOKUP($AU417,'FE Source'!$AZ:$BC,2,FALSE))</f>
        <v>-3.36</v>
      </c>
      <c r="BQ417" s="18">
        <f>IF(VLOOKUP($AU417,'FE Source'!$AZ:$BC,3,FALSE)=0,"-",VLOOKUP($AU417,'FE Source'!$AZ:$BC,3,FALSE))</f>
        <v>-5.78</v>
      </c>
      <c r="BR417" s="18">
        <f>IF(VLOOKUP($AU417,'FE Source'!$AZ:$BC,4,FALSE)=0,"-",VLOOKUP($AU417,'FE Source'!$AZ:$BC,4,FALSE))</f>
        <v>-2.1</v>
      </c>
    </row>
    <row r="418" spans="2:70" ht="15">
      <c r="B418" s="323" t="str">
        <f>INDEX('UT - Retail'!$A$7:$A$1409,MATCH(AU418,'UT - Retail'!$U$7:$U$1409,0),1)</f>
        <v>Fidelity Worldwide Investment</v>
      </c>
      <c r="C418" s="710" t="str">
        <f>INDEX('UT - Retail'!$B$7:$B$1409,MATCH(AU418,'UT - Retail'!$U$7:$U$1409,0),1)</f>
        <v>Fidelity Asian High Yield A-MINCOME(G)-SGD (hedged)</v>
      </c>
      <c r="D418" s="711"/>
      <c r="E418" s="151" t="str">
        <f>VLOOKUP(C418,'UT - Retail'!$B:$K,8,FALSE)</f>
        <v>Fixed Income</v>
      </c>
      <c r="F418" s="151" t="str">
        <f>VLOOKUP(C418,'UT - Retail'!$B:$K,9,FALSE)</f>
        <v>Asia Pacific ex-Japan</v>
      </c>
      <c r="G418" s="151" t="str">
        <f>VLOOKUP(C418,'UT - Retail'!$B:$K,10,FALSE)</f>
        <v>High Yield</v>
      </c>
      <c r="H418" s="82" t="str">
        <f>VLOOKUP(C418,'UT - Retail'!$B:$N,13,FALSE)</f>
        <v>No</v>
      </c>
      <c r="I418" s="82" t="str">
        <f>VLOOKUP(C418,'UT - Retail'!$B:$Q,14,FALSE)</f>
        <v>No</v>
      </c>
      <c r="J418" s="151" t="str">
        <f>VLOOKUP(C418,'UT - Retail'!$B:$Q,11,FALSE)</f>
        <v>Yes</v>
      </c>
      <c r="K418" s="130" t="str">
        <f>VLOOKUP(C418,'UT - Retail'!$B:$P,15,FALSE)</f>
        <v>No</v>
      </c>
      <c r="L418" s="82" t="str">
        <f>VLOOKUP(C418,'UT - Retail'!$B:$Q,16,FALSE)</f>
        <v>Both</v>
      </c>
      <c r="M418" s="151" t="str">
        <f>VLOOKUP(C418,'UT - Retail'!$B:$K,6,FALSE)</f>
        <v>SGD</v>
      </c>
      <c r="N418" s="173" t="str">
        <f>IFERROR(IF(MATCH(C418,'Portfolio Construction'!$AL:$AL,0),"Yes","No"),"No")</f>
        <v>No</v>
      </c>
      <c r="O418" s="151" t="str">
        <f>IFERROR(IF(MATCH(C418,'Portfolio Construction'!$AN:$AN,0),"Yes","No"),"No")</f>
        <v>No</v>
      </c>
      <c r="P418" s="151" t="str">
        <f>IFERROR(IF(MATCH(C418,'Portfolio Construction'!$AP:$AP,0),"Yes","No"),"No")</f>
        <v>No</v>
      </c>
      <c r="Q418" s="151" t="str">
        <f>IFERROR(IF(MATCH(C418,'Portfolio Construction'!$AR:$AR,0),"Yes","No"),"No")</f>
        <v>No</v>
      </c>
      <c r="R418" s="151" t="str">
        <f>IFERROR(IF(MATCH(C418,'Portfolio Construction'!$AT:$AT,0),"Yes","No"),"No")</f>
        <v>No</v>
      </c>
      <c r="S418" s="151" t="str">
        <f>IFERROR(IF(MATCH(C418,'Portfolio Construction'!$AV:$AV,0),"Yes","No"),"No")</f>
        <v>No</v>
      </c>
      <c r="T418" s="151" t="str">
        <f>IFERROR(IF(MATCH(C418,'Portfolio Construction'!$AX:$AX,0),"Yes","No"),"No")</f>
        <v>No</v>
      </c>
      <c r="U418" s="151" t="str">
        <f>IFERROR(IF(MATCH(C418,'Portfolio Construction'!$AZ:$AZ,0),"Yes","No"),"No")</f>
        <v>No</v>
      </c>
      <c r="V418" s="151" t="str">
        <f>IFERROR(IF(MATCH(C418,'Portfolio Construction'!$BB:$BB,0),"Yes","No"),"No")</f>
        <v>No</v>
      </c>
      <c r="W418" s="619">
        <f>IF(VLOOKUP($AU418,'FE Source'!$A:$W,3,FALSE)=0,"-",VLOOKUP($AU418,'FE Source'!$A:$W,3,FALSE))</f>
        <v>2.15</v>
      </c>
      <c r="X418" s="618">
        <f>IF(VLOOKUP($AU418,'FE Source'!$A:$W,4,FALSE)=0,"-",VLOOKUP($AU418,'FE Source'!$A:$W,4,FALSE))</f>
        <v>0.45</v>
      </c>
      <c r="Y418" s="618">
        <f>IF(VLOOKUP($AU418,'FE Source'!$A:$W,5,FALSE)=0,"-",VLOOKUP($AU418,'FE Source'!$A:$W,5,FALSE))</f>
        <v>1.68</v>
      </c>
      <c r="Z418" s="618">
        <f>IF(VLOOKUP($AU418,'FE Source'!$A:$W,6,FALSE)=0,"-",VLOOKUP($AU418,'FE Source'!$A:$W,6,FALSE))</f>
        <v>5.89</v>
      </c>
      <c r="AA418" s="618">
        <f>IF(VLOOKUP($AU418,'FE Source'!$A:$W,7,FALSE)=0,"-",VLOOKUP($AU418,'FE Source'!$A:$W,7,FALSE))</f>
        <v>-1.28</v>
      </c>
      <c r="AB418" s="618">
        <f>IF(VLOOKUP($AU418,'FE Source'!$A:$W,8,FALSE)=0,"-",VLOOKUP($AU418,'FE Source'!$A:$W,8,FALSE))</f>
        <v>-3.31</v>
      </c>
      <c r="AC418" s="623" t="str">
        <f>IF(VLOOKUP($AU418,'FE Source'!$A:$W,9,FALSE)=0,"-",VLOOKUP($AU418,'FE Source'!$A:$W,9,FALSE))</f>
        <v>-</v>
      </c>
      <c r="AD418" s="147">
        <f>IF(VLOOKUP($AU418,'FE Source'!$A:$W,10,FALSE)=0,"-",VLOOKUP($AU418,'FE Source'!$A:$W,10,FALSE))</f>
        <v>1.31</v>
      </c>
      <c r="AE418" s="82">
        <f>IF(VLOOKUP($AU418,'FE Source'!$A:$W,11,FALSE)=0,"-",VLOOKUP($AU418,'FE Source'!$A:$W,11,FALSE))</f>
        <v>19.989999999999998</v>
      </c>
      <c r="AF418" s="82">
        <f>IF(VLOOKUP($AU418,'FE Source'!$A:$W,12,FALSE)=0,"-",VLOOKUP($AU418,'FE Source'!$A:$W,12,FALSE))</f>
        <v>-0.01</v>
      </c>
      <c r="AG418" s="82">
        <f>IF(VLOOKUP($AU418,'FE Source'!$A:$W,14,FALSE)=0,"-",VLOOKUP($AU418,'FE Source'!$A:$W,14,FALSE))</f>
        <v>-34.39</v>
      </c>
      <c r="AH418" s="82">
        <f>IF(VLOOKUP($AU418,'FE Source'!$A:$DJ,33,FALSE)=0,"-",VLOOKUP($AU418,'FE Source'!$A:$DJ,33,FALSE))</f>
        <v>51.52</v>
      </c>
      <c r="AI418" s="82">
        <f>IF(VLOOKUP($AU418,'FE Source'!$A:$Y,20,FALSE)=0,"-",VLOOKUP($AU418,'FE Source'!$A:$Y,20,FALSE))</f>
        <v>112.83</v>
      </c>
      <c r="AJ418" s="82">
        <f>IF(VLOOKUP($AU418,'FE Source'!$A:$DJ,34,FALSE)=0,"-",VLOOKUP($AU418,'FE Source'!$A:$DJ,34,FALSE))</f>
        <v>123.27</v>
      </c>
      <c r="AK418" s="82">
        <f>IF(VLOOKUP($AU418,'FE Source'!$A:$DJ,35,FALSE)=0,"-",VLOOKUP($AU418,'FE Source'!$A:$DJ,35,FALSE))</f>
        <v>-7.13</v>
      </c>
      <c r="AL418" s="76">
        <f>IF(VLOOKUP($AU418,'FE Source'!$A:$Y,19,FALSE)=0,"-",VLOOKUP($AU418,'FE Source'!$A:$Y,19,FALSE))</f>
        <v>114.16</v>
      </c>
      <c r="AM418" s="147">
        <f>IF(VLOOKUP($AU418,'FE Source'!$A:$DJ,36,FALSE)=0,"-",VLOOKUP($AU418,'FE Source'!$A:$DJ,36,FALSE))</f>
        <v>107.36</v>
      </c>
      <c r="AN418" s="605">
        <f>IF(VLOOKUP($AU418,'FE Source'!$A:$W,13,FALSE)=0,"-",VLOOKUP($AU418,'FE Source'!$A:$W,13,FALSE))</f>
        <v>1860.1</v>
      </c>
      <c r="AO418" s="147">
        <f>IF(J418="no","-",IF(VLOOKUP($AU418,'FE Source'!$A:$W,15,FALSE)=0,"-",VLOOKUP($AU418,'FE Source'!$A:$W,15,FALSE)))</f>
        <v>7.01</v>
      </c>
      <c r="AP418" s="76" t="str">
        <f>IF(AO418="-","-",IF(VLOOKUP($AU418,'FE Source'!$A:$Z,21,FALSE)=0,"-",IF(VLOOKUP($AU418,'FE Source'!$A:$Z,21,FALSE)=2,"Semi-Annual",IF(VLOOKUP($AU418,'FE Source'!$A:$Z,21,FALSE)=4,"Quarterly",IF(VLOOKUP($AU418,'FE Source'!$A:$Z,21,FALSE)=12,"Monthly","Annual")))))</f>
        <v>Monthly</v>
      </c>
      <c r="AQ418" s="163">
        <f t="array" ref="AQ418">IF(VLOOKUP($AU418,'FE Source'!$A:$W,16,FALSE)=0,"-",VLOOKUP($AU418,'FE Source'!$A:$W,16,FALSE))</f>
        <v>1.4</v>
      </c>
      <c r="AR418" s="163" t="str">
        <f>IF(VLOOKUP($AU418,'FE Source'!$A:$W,17,FALSE)=0,"-",VLOOKUP($AU418,'FE Source'!$A:$W,17,FALSE))</f>
        <v>-</v>
      </c>
      <c r="AS418" s="163">
        <f>IF(VLOOKUP($AU418,'FE Source'!$AN:$AS,4,FALSE)="",VLOOKUP($AU418,'FE Source'!$AN:$AS,3,FALSE),VLOOKUP($AU418,'FE Source'!$AN:$AS,4,FALSE))</f>
        <v>0.44</v>
      </c>
      <c r="AT418" s="751">
        <f>IF(VLOOKUP($AU418,'FE Source'!$AN:$AS,5,FALSE)=0,"-",VLOOKUP($AU418,'FE Source'!$AN:$AS,5,FALSE))</f>
        <v>45783</v>
      </c>
      <c r="AU418" s="163" t="s">
        <v>5360</v>
      </c>
      <c r="BE418" s="215" t="str">
        <f>IF(VLOOKUP($AU418,'FE Source'!$A:$AK,22,FALSE)=0,"-",VLOOKUP($AU418,'FE Source'!$A:$AK,22,FALSE))</f>
        <v>-</v>
      </c>
      <c r="BF418" s="215">
        <f>IF(VLOOKUP($AU418,'FE Source'!$A:$AK,23,FALSE)=0,"-",VLOOKUP($AU418,'FE Source'!$A:$AK,23,FALSE))</f>
        <v>13.5</v>
      </c>
      <c r="BG418" s="215">
        <f>IF(VLOOKUP($AU418,'FE Source'!$A:$AK,24,FALSE)=0,"-",VLOOKUP($AU418,'FE Source'!$A:$AK,24,FALSE))</f>
        <v>6.54</v>
      </c>
      <c r="BH418" s="215">
        <f>IF(VLOOKUP($AU418,'FE Source'!$A:$AK,25,FALSE)=0,"-",VLOOKUP($AU418,'FE Source'!$A:$AK,25,FALSE))</f>
        <v>-5.38</v>
      </c>
      <c r="BI418" s="215">
        <f>IF(VLOOKUP($AU418,'FE Source'!$A:$AK,26,FALSE)=0,"-",VLOOKUP($AU418,'FE Source'!$A:$AK,26,FALSE))</f>
        <v>11.27</v>
      </c>
      <c r="BJ418" s="215">
        <f>IF(VLOOKUP($AU418,'FE Source'!$A:$AK,27,FALSE)=0,"-",VLOOKUP($AU418,'FE Source'!$A:$AK,27,FALSE))</f>
        <v>6.52</v>
      </c>
      <c r="BK418" s="215">
        <f>IF(VLOOKUP($AU418,'FE Source'!$A:$AK,28,FALSE)=0,"-",VLOOKUP($AU418,'FE Source'!$A:$AK,28,FALSE))</f>
        <v>-14.33</v>
      </c>
      <c r="BL418" s="215">
        <f>IF(VLOOKUP($AU418,'FE Source'!$A:$AK,29,FALSE)=0,"-",VLOOKUP($AU418,'FE Source'!$A:$AK,29,FALSE))</f>
        <v>-24.14</v>
      </c>
      <c r="BM418" s="215">
        <f>IF(VLOOKUP($AU418,'FE Source'!$A:$AK,30,FALSE)=0,"-",VLOOKUP($AU418,'FE Source'!$A:$AK,30,FALSE))</f>
        <v>-2.67</v>
      </c>
      <c r="BN418" t="str">
        <f>IF(VLOOKUP($AU418,'FE Source'!$A:$AK,31,FALSE)="No Specified Index","-",IF(VLOOKUP($AU418,'FE Source'!$A:$AK,31,FALSE)=0,"-",VLOOKUP($AU418,'FE Source'!$A:$AK,31,FALSE)))</f>
        <v>JP Morgan Asia Credit Non-Investment Grade</v>
      </c>
      <c r="BO418" s="217">
        <f>IF(VLOOKUP($AU418,'FE Source'!$A:$AK,32,FALSE)=0,"-",VLOOKUP($AU418,'FE Source'!$A:$AK,32,FALSE))</f>
        <v>42158</v>
      </c>
      <c r="BP418" s="18" t="str">
        <f>IF(VLOOKUP($AU418,'FE Source'!$AZ:$BC,2,FALSE)=0,"-",VLOOKUP($AU418,'FE Source'!$AZ:$BC,2,FALSE))</f>
        <v>-</v>
      </c>
      <c r="BQ418" s="18" t="str">
        <f>IF(VLOOKUP($AU418,'FE Source'!$AZ:$BC,3,FALSE)=0,"-",VLOOKUP($AU418,'FE Source'!$AZ:$BC,3,FALSE))</f>
        <v>-</v>
      </c>
      <c r="BR418" s="18" t="str">
        <f>IF(VLOOKUP($AU418,'FE Source'!$AZ:$BC,4,FALSE)=0,"-",VLOOKUP($AU418,'FE Source'!$AZ:$BC,4,FALSE))</f>
        <v>-</v>
      </c>
    </row>
    <row r="419" spans="2:70" ht="15">
      <c r="B419" s="323" t="str">
        <f>INDEX('UT - Retail'!$A$7:$A$1409,MATCH(AU419,'UT - Retail'!$U$7:$U$1409,0),1)</f>
        <v>Fidelity Worldwide Investment</v>
      </c>
      <c r="C419" s="710" t="str">
        <f>INDEX('UT - Retail'!$B$7:$B$1409,MATCH(AU419,'UT - Retail'!$U$7:$U$1409,0),1)</f>
        <v>Fidelity Asian High Yield A-RMB (hedged)</v>
      </c>
      <c r="D419" s="711"/>
      <c r="E419" s="151" t="str">
        <f>VLOOKUP(C419,'UT - Retail'!$B:$K,8,FALSE)</f>
        <v>Fixed Income</v>
      </c>
      <c r="F419" s="151" t="str">
        <f>VLOOKUP(C419,'UT - Retail'!$B:$K,9,FALSE)</f>
        <v>Asia Pacific ex-Japan</v>
      </c>
      <c r="G419" s="151" t="str">
        <f>VLOOKUP(C419,'UT - Retail'!$B:$K,10,FALSE)</f>
        <v>High Yield</v>
      </c>
      <c r="H419" s="82" t="str">
        <f>VLOOKUP(C419,'UT - Retail'!$B:$N,13,FALSE)</f>
        <v>No</v>
      </c>
      <c r="I419" s="82" t="str">
        <f>VLOOKUP(C419,'UT - Retail'!$B:$Q,14,FALSE)</f>
        <v>No</v>
      </c>
      <c r="J419" s="151" t="str">
        <f>VLOOKUP(C419,'UT - Retail'!$B:$Q,11,FALSE)</f>
        <v>Yes</v>
      </c>
      <c r="K419" s="130" t="str">
        <f>VLOOKUP(C419,'UT - Retail'!$B:$P,15,FALSE)</f>
        <v>No</v>
      </c>
      <c r="L419" s="82" t="str">
        <f>VLOOKUP(C419,'UT - Retail'!$B:$Q,16,FALSE)</f>
        <v>iFast</v>
      </c>
      <c r="M419" s="151" t="str">
        <f>VLOOKUP(C419,'UT - Retail'!$B:$K,6,FALSE)</f>
        <v>RMB</v>
      </c>
      <c r="N419" s="151" t="str">
        <f>IFERROR(IF(MATCH(C419,'Portfolio Construction'!$AL:$AL,0),"Yes","No"),"No")</f>
        <v>No</v>
      </c>
      <c r="O419" s="151" t="str">
        <f>IFERROR(IF(MATCH(C419,'Portfolio Construction'!$AN:$AN,0),"Yes","No"),"No")</f>
        <v>No</v>
      </c>
      <c r="P419" s="151" t="str">
        <f>IFERROR(IF(MATCH(C419,'Portfolio Construction'!$AP:$AP,0),"Yes","No"),"No")</f>
        <v>No</v>
      </c>
      <c r="Q419" s="151" t="str">
        <f>IFERROR(IF(MATCH(C419,'Portfolio Construction'!$AR:$AR,0),"Yes","No"),"No")</f>
        <v>No</v>
      </c>
      <c r="R419" s="151" t="str">
        <f>IFERROR(IF(MATCH(C419,'Portfolio Construction'!$AT:$AT,0),"Yes","No"),"No")</f>
        <v>No</v>
      </c>
      <c r="S419" s="151" t="str">
        <f>IFERROR(IF(MATCH(C419,'Portfolio Construction'!$AV:$AV,0),"Yes","No"),"No")</f>
        <v>No</v>
      </c>
      <c r="T419" s="151" t="str">
        <f>IFERROR(IF(MATCH(C419,'Portfolio Construction'!$AX:$AX,0),"Yes","No"),"No")</f>
        <v>No</v>
      </c>
      <c r="U419" s="151" t="str">
        <f>IFERROR(IF(MATCH(C419,'Portfolio Construction'!$AZ:$AZ,0),"Yes","No"),"No")</f>
        <v>No</v>
      </c>
      <c r="V419" s="151" t="str">
        <f>IFERROR(IF(MATCH(C419,'Portfolio Construction'!$BB:$BB,0),"Yes","No"),"No")</f>
        <v>No</v>
      </c>
      <c r="W419" s="619">
        <f>IF(VLOOKUP($AU419,'FE Source'!$A:$W,3,FALSE)=0,"-",VLOOKUP($AU419,'FE Source'!$A:$W,3,FALSE))</f>
        <v>-5.67</v>
      </c>
      <c r="X419" s="618">
        <f>IF(VLOOKUP($AU419,'FE Source'!$A:$W,4,FALSE)=0,"-",VLOOKUP($AU419,'FE Source'!$A:$W,4,FALSE))</f>
        <v>-4.25</v>
      </c>
      <c r="Y419" s="618">
        <f>IF(VLOOKUP($AU419,'FE Source'!$A:$W,5,FALSE)=0,"-",VLOOKUP($AU419,'FE Source'!$A:$W,5,FALSE))</f>
        <v>-5.86</v>
      </c>
      <c r="Z419" s="618">
        <f>IF(VLOOKUP($AU419,'FE Source'!$A:$W,6,FALSE)=0,"-",VLOOKUP($AU419,'FE Source'!$A:$W,6,FALSE))</f>
        <v>-1.78</v>
      </c>
      <c r="AA419" s="618">
        <f>IF(VLOOKUP($AU419,'FE Source'!$A:$W,7,FALSE)=0,"-",VLOOKUP($AU419,'FE Source'!$A:$W,7,FALSE))</f>
        <v>-7.49</v>
      </c>
      <c r="AB419" s="618">
        <f>IF(VLOOKUP($AU419,'FE Source'!$A:$W,8,FALSE)=0,"-",VLOOKUP($AU419,'FE Source'!$A:$W,8,FALSE))</f>
        <v>-5.47</v>
      </c>
      <c r="AC419" s="623">
        <f>IF(VLOOKUP($AU419,'FE Source'!$A:$W,9,FALSE)=0,"-",VLOOKUP($AU419,'FE Source'!$A:$W,9,FALSE))</f>
        <v>-1.17</v>
      </c>
      <c r="AD419" s="147">
        <f>IF(VLOOKUP($AU419,'FE Source'!$A:$W,10,FALSE)=0,"-",VLOOKUP($AU419,'FE Source'!$A:$W,10,FALSE))</f>
        <v>1.38</v>
      </c>
      <c r="AE419" s="82">
        <f>IF(VLOOKUP($AU419,'FE Source'!$A:$W,11,FALSE)=0,"-",VLOOKUP($AU419,'FE Source'!$A:$W,11,FALSE))</f>
        <v>20.87</v>
      </c>
      <c r="AF419" s="82">
        <f>IF(VLOOKUP($AU419,'FE Source'!$A:$W,12,FALSE)=0,"-",VLOOKUP($AU419,'FE Source'!$A:$W,12,FALSE))</f>
        <v>-0.02</v>
      </c>
      <c r="AG419" s="82">
        <f>IF(VLOOKUP($AU419,'FE Source'!$A:$W,14,FALSE)=0,"-",VLOOKUP($AU419,'FE Source'!$A:$W,14,FALSE))</f>
        <v>-39.25</v>
      </c>
      <c r="AH419" s="82">
        <f>IF(VLOOKUP($AU419,'FE Source'!$A:$DJ,33,FALSE)=0,"-",VLOOKUP($AU419,'FE Source'!$A:$DJ,33,FALSE))</f>
        <v>37.46</v>
      </c>
      <c r="AI419" s="82">
        <f>IF(VLOOKUP($AU419,'FE Source'!$A:$Y,20,FALSE)=0,"-",VLOOKUP($AU419,'FE Source'!$A:$Y,20,FALSE))</f>
        <v>101.35</v>
      </c>
      <c r="AJ419" s="82">
        <f>IF(VLOOKUP($AU419,'FE Source'!$A:$DJ,34,FALSE)=0,"-",VLOOKUP($AU419,'FE Source'!$A:$DJ,34,FALSE))</f>
        <v>113.74</v>
      </c>
      <c r="AK419" s="82">
        <f>IF(VLOOKUP($AU419,'FE Source'!$A:$DJ,35,FALSE)=0,"-",VLOOKUP($AU419,'FE Source'!$A:$DJ,35,FALSE))</f>
        <v>68.459999999999994</v>
      </c>
      <c r="AL419" s="76">
        <f>IF(VLOOKUP($AU419,'FE Source'!$A:$Y,19,FALSE)=0,"-",VLOOKUP($AU419,'FE Source'!$A:$Y,19,FALSE))</f>
        <v>130.18</v>
      </c>
      <c r="AM419" s="147">
        <f>IF(VLOOKUP($AU419,'FE Source'!$A:$DJ,36,FALSE)=0,"-",VLOOKUP($AU419,'FE Source'!$A:$DJ,36,FALSE))</f>
        <v>111.15</v>
      </c>
      <c r="AN419" s="605">
        <f>IF(VLOOKUP($AU419,'FE Source'!$A:$W,13,FALSE)=0,"-",VLOOKUP($AU419,'FE Source'!$A:$W,13,FALSE))</f>
        <v>1860.1</v>
      </c>
      <c r="AO419" s="147">
        <f>IF(J419="no","-",IF(VLOOKUP($AU419,'FE Source'!$A:$W,15,FALSE)=0,"-",VLOOKUP($AU419,'FE Source'!$A:$W,15,FALSE)))</f>
        <v>5.44</v>
      </c>
      <c r="AP419" s="76" t="str">
        <f>IF(AO419="-","-",IF(VLOOKUP($AU419,'FE Source'!$A:$Z,21,FALSE)=0,"-",IF(VLOOKUP($AU419,'FE Source'!$A:$Z,21,FALSE)=2,"Semi-Annual",IF(VLOOKUP($AU419,'FE Source'!$A:$Z,21,FALSE)=4,"Quarterly",IF(VLOOKUP($AU419,'FE Source'!$A:$Z,21,FALSE)=12,"Monthly","Annual")))))</f>
        <v>Monthly</v>
      </c>
      <c r="AQ419" s="163">
        <f t="array" ref="AQ419">IF(VLOOKUP($AU419,'FE Source'!$A:$W,16,FALSE)=0,"-",VLOOKUP($AU419,'FE Source'!$A:$W,16,FALSE))</f>
        <v>1.4</v>
      </c>
      <c r="AR419" s="163" t="str">
        <f>IF(VLOOKUP($AU419,'FE Source'!$A:$W,17,FALSE)=0,"-",VLOOKUP($AU419,'FE Source'!$A:$W,17,FALSE))</f>
        <v>-</v>
      </c>
      <c r="AS419" s="163">
        <f>IF(VLOOKUP($AU419,'FE Source'!$AN:$AS,4,FALSE)="",VLOOKUP($AU419,'FE Source'!$AN:$AS,3,FALSE),VLOOKUP($AU419,'FE Source'!$AN:$AS,4,FALSE))</f>
        <v>61.97</v>
      </c>
      <c r="AT419" s="751">
        <f>IF(VLOOKUP($AU419,'FE Source'!$AN:$AS,5,FALSE)=0,"-",VLOOKUP($AU419,'FE Source'!$AN:$AS,5,FALSE))</f>
        <v>45783</v>
      </c>
      <c r="AU419" s="163" t="s">
        <v>5361</v>
      </c>
      <c r="BE419" s="215">
        <f>IF(VLOOKUP($AU419,'FE Source'!$A:$AK,22,FALSE)=0,"-",VLOOKUP($AU419,'FE Source'!$A:$AK,22,FALSE))</f>
        <v>7.46</v>
      </c>
      <c r="BF419" s="215">
        <f>IF(VLOOKUP($AU419,'FE Source'!$A:$AK,23,FALSE)=0,"-",VLOOKUP($AU419,'FE Source'!$A:$AK,23,FALSE))</f>
        <v>11.12</v>
      </c>
      <c r="BG419" s="215">
        <f>IF(VLOOKUP($AU419,'FE Source'!$A:$AK,24,FALSE)=0,"-",VLOOKUP($AU419,'FE Source'!$A:$AK,24,FALSE))</f>
        <v>9.83</v>
      </c>
      <c r="BH419" s="215">
        <f>IF(VLOOKUP($AU419,'FE Source'!$A:$AK,25,FALSE)=0,"-",VLOOKUP($AU419,'FE Source'!$A:$AK,25,FALSE))</f>
        <v>-6.72</v>
      </c>
      <c r="BI419" s="215">
        <f>IF(VLOOKUP($AU419,'FE Source'!$A:$AK,26,FALSE)=0,"-",VLOOKUP($AU419,'FE Source'!$A:$AK,26,FALSE))</f>
        <v>9.0399999999999991</v>
      </c>
      <c r="BJ419" s="215">
        <f>IF(VLOOKUP($AU419,'FE Source'!$A:$AK,27,FALSE)=0,"-",VLOOKUP($AU419,'FE Source'!$A:$AK,27,FALSE))</f>
        <v>13.75</v>
      </c>
      <c r="BK419" s="215">
        <f>IF(VLOOKUP($AU419,'FE Source'!$A:$AK,28,FALSE)=0,"-",VLOOKUP($AU419,'FE Source'!$A:$AK,28,FALSE))</f>
        <v>-7.94</v>
      </c>
      <c r="BL419" s="215">
        <f>IF(VLOOKUP($AU419,'FE Source'!$A:$AK,29,FALSE)=0,"-",VLOOKUP($AU419,'FE Source'!$A:$AK,29,FALSE))</f>
        <v>-30.51</v>
      </c>
      <c r="BM419" s="215">
        <f>IF(VLOOKUP($AU419,'FE Source'!$A:$AK,30,FALSE)=0,"-",VLOOKUP($AU419,'FE Source'!$A:$AK,30,FALSE))</f>
        <v>-7.35</v>
      </c>
      <c r="BN419" t="str">
        <f>IF(VLOOKUP($AU419,'FE Source'!$A:$AK,31,FALSE)="No Specified Index","-",IF(VLOOKUP($AU419,'FE Source'!$A:$AK,31,FALSE)=0,"-",VLOOKUP($AU419,'FE Source'!$A:$AK,31,FALSE)))</f>
        <v>JP Morgan Asia Credit Non-Investment Grade</v>
      </c>
      <c r="BO419" s="217">
        <f>IF(VLOOKUP($AU419,'FE Source'!$A:$AK,32,FALSE)=0,"-",VLOOKUP($AU419,'FE Source'!$A:$AK,32,FALSE))</f>
        <v>41198</v>
      </c>
      <c r="BP419" s="18">
        <f>IF(VLOOKUP($AU419,'FE Source'!$AZ:$BC,2,FALSE)=0,"-",VLOOKUP($AU419,'FE Source'!$AZ:$BC,2,FALSE))</f>
        <v>-3.25</v>
      </c>
      <c r="BQ419" s="18" t="str">
        <f>IF(VLOOKUP($AU419,'FE Source'!$AZ:$BC,3,FALSE)=0,"-",VLOOKUP($AU419,'FE Source'!$AZ:$BC,3,FALSE))</f>
        <v>-</v>
      </c>
      <c r="BR419" s="18" t="str">
        <f>IF(VLOOKUP($AU419,'FE Source'!$AZ:$BC,4,FALSE)=0,"-",VLOOKUP($AU419,'FE Source'!$AZ:$BC,4,FALSE))</f>
        <v>-</v>
      </c>
    </row>
    <row r="420" spans="2:70" ht="15" customHeight="1">
      <c r="B420" s="323" t="str">
        <f>INDEX('UT - Retail'!$A$7:$A$1409,MATCH(AU420,'UT - Retail'!$U$7:$U$1409,0),1)</f>
        <v>Fidelity Worldwide Investment</v>
      </c>
      <c r="C420" s="712" t="str">
        <f>INDEX('UT - Retail'!$B$7:$B$1409,MATCH(AU420,'UT - Retail'!$U$7:$U$1409,0),1)</f>
        <v>Fidelity Asian Special Situations A-USD</v>
      </c>
      <c r="D420" s="713"/>
      <c r="E420" s="187" t="str">
        <f>VLOOKUP(C420,'UT - Retail'!$B:$K,8,FALSE)</f>
        <v>Equities</v>
      </c>
      <c r="F420" s="187" t="str">
        <f>VLOOKUP(C420,'UT - Retail'!$B:$K,9,FALSE)</f>
        <v>Asia Pacific ex-Japan</v>
      </c>
      <c r="G420" s="187" t="str">
        <f>VLOOKUP(C420,'UT - Retail'!$B:$K,10,FALSE)</f>
        <v>General</v>
      </c>
      <c r="H420" s="82" t="str">
        <f>VLOOKUP(C420,'UT - Retail'!$B:$N,13,FALSE)</f>
        <v>No</v>
      </c>
      <c r="I420" s="82" t="str">
        <f>VLOOKUP(C420,'UT - Retail'!$B:$Q,14,FALSE)</f>
        <v>No</v>
      </c>
      <c r="J420" s="187" t="str">
        <f>VLOOKUP(C420,'UT - Retail'!$B:$Q,11,FALSE)</f>
        <v>Yes</v>
      </c>
      <c r="K420" s="130" t="str">
        <f>VLOOKUP(C420,'UT - Retail'!$B:$P,15,FALSE)</f>
        <v>Yes</v>
      </c>
      <c r="L420" s="82" t="str">
        <f>VLOOKUP(C420,'UT - Retail'!$B:$Q,16,FALSE)</f>
        <v>Both</v>
      </c>
      <c r="M420" s="151" t="str">
        <f>VLOOKUP(C420,'UT - Retail'!$B:$K,6,FALSE)</f>
        <v>USD</v>
      </c>
      <c r="N420" s="151" t="str">
        <f>IFERROR(IF(MATCH(C420,'Portfolio Construction'!$AL:$AL,0),"Yes","No"),"No")</f>
        <v>No</v>
      </c>
      <c r="O420" s="151" t="str">
        <f>IFERROR(IF(MATCH(C420,'Portfolio Construction'!$AN:$AN,0),"Yes","No"),"No")</f>
        <v>No</v>
      </c>
      <c r="P420" s="151" t="str">
        <f>IFERROR(IF(MATCH(C420,'Portfolio Construction'!$AP:$AP,0),"Yes","No"),"No")</f>
        <v>No</v>
      </c>
      <c r="Q420" s="151" t="str">
        <f>IFERROR(IF(MATCH(C420,'Portfolio Construction'!$AR:$AR,0),"Yes","No"),"No")</f>
        <v>No</v>
      </c>
      <c r="R420" s="151" t="str">
        <f>IFERROR(IF(MATCH(C420,'Portfolio Construction'!$AT:$AT,0),"Yes","No"),"No")</f>
        <v>No</v>
      </c>
      <c r="S420" s="151" t="str">
        <f>IFERROR(IF(MATCH(C420,'Portfolio Construction'!$AV:$AV,0),"Yes","No"),"No")</f>
        <v>No</v>
      </c>
      <c r="T420" s="151" t="str">
        <f>IFERROR(IF(MATCH(C420,'Portfolio Construction'!$AX:$AX,0),"Yes","No"),"No")</f>
        <v>No</v>
      </c>
      <c r="U420" s="151" t="str">
        <f>IFERROR(IF(MATCH(C420,'Portfolio Construction'!$AZ:$AZ,0),"Yes","No"),"No")</f>
        <v>No</v>
      </c>
      <c r="V420" s="151" t="str">
        <f>IFERROR(IF(MATCH(C420,'Portfolio Construction'!$BB:$BB,0),"Yes","No"),"No")</f>
        <v>No</v>
      </c>
      <c r="W420" s="619">
        <f>IF(VLOOKUP($AU420,'FE Source'!$A:$W,3,FALSE)=0,"-",VLOOKUP($AU420,'FE Source'!$A:$W,3,FALSE))</f>
        <v>-5.62</v>
      </c>
      <c r="X420" s="618">
        <f>IF(VLOOKUP($AU420,'FE Source'!$A:$W,4,FALSE)=0,"-",VLOOKUP($AU420,'FE Source'!$A:$W,4,FALSE))</f>
        <v>-7.35</v>
      </c>
      <c r="Y420" s="618">
        <f>IF(VLOOKUP($AU420,'FE Source'!$A:$W,5,FALSE)=0,"-",VLOOKUP($AU420,'FE Source'!$A:$W,5,FALSE))</f>
        <v>-7.66</v>
      </c>
      <c r="Z420" s="618">
        <f>IF(VLOOKUP($AU420,'FE Source'!$A:$W,6,FALSE)=0,"-",VLOOKUP($AU420,'FE Source'!$A:$W,6,FALSE))</f>
        <v>-3.77</v>
      </c>
      <c r="AA420" s="618">
        <f>IF(VLOOKUP($AU420,'FE Source'!$A:$W,7,FALSE)=0,"-",VLOOKUP($AU420,'FE Source'!$A:$W,7,FALSE))</f>
        <v>-0.73</v>
      </c>
      <c r="AB420" s="618">
        <f>IF(VLOOKUP($AU420,'FE Source'!$A:$W,8,FALSE)=0,"-",VLOOKUP($AU420,'FE Source'!$A:$W,8,FALSE))</f>
        <v>0.72</v>
      </c>
      <c r="AC420" s="623">
        <f>IF(VLOOKUP($AU420,'FE Source'!$A:$W,9,FALSE)=0,"-",VLOOKUP($AU420,'FE Source'!$A:$W,9,FALSE))</f>
        <v>2.29</v>
      </c>
      <c r="AD420" s="147">
        <f>IF(VLOOKUP($AU420,'FE Source'!$A:$W,10,FALSE)=0,"-",VLOOKUP($AU420,'FE Source'!$A:$W,10,FALSE))</f>
        <v>1.24</v>
      </c>
      <c r="AE420" s="83">
        <f>IF(VLOOKUP($AU420,'FE Source'!$A:$W,11,FALSE)=0,"-",VLOOKUP($AU420,'FE Source'!$A:$W,11,FALSE))</f>
        <v>16.59</v>
      </c>
      <c r="AF420" s="83">
        <f>IF(VLOOKUP($AU420,'FE Source'!$A:$W,12,FALSE)=0,"-",VLOOKUP($AU420,'FE Source'!$A:$W,12,FALSE))</f>
        <v>-0.01</v>
      </c>
      <c r="AG420" s="83">
        <f>IF(VLOOKUP($AU420,'FE Source'!$A:$W,14,FALSE)=0,"-",VLOOKUP($AU420,'FE Source'!$A:$W,14,FALSE))</f>
        <v>-21.83</v>
      </c>
      <c r="AH420" s="82">
        <f>IF(VLOOKUP($AU420,'FE Source'!$A:$DJ,33,FALSE)=0,"-",VLOOKUP($AU420,'FE Source'!$A:$DJ,33,FALSE))</f>
        <v>116.62</v>
      </c>
      <c r="AI420" s="83">
        <f>IF(VLOOKUP($AU420,'FE Source'!$A:$Y,20,FALSE)=0,"-",VLOOKUP($AU420,'FE Source'!$A:$Y,20,FALSE))</f>
        <v>129.52000000000001</v>
      </c>
      <c r="AJ420" s="82">
        <f>IF(VLOOKUP($AU420,'FE Source'!$A:$DJ,34,FALSE)=0,"-",VLOOKUP($AU420,'FE Source'!$A:$DJ,34,FALSE))</f>
        <v>119.34</v>
      </c>
      <c r="AK420" s="82">
        <f>IF(VLOOKUP($AU420,'FE Source'!$A:$DJ,35,FALSE)=0,"-",VLOOKUP($AU420,'FE Source'!$A:$DJ,35,FALSE))</f>
        <v>159.49</v>
      </c>
      <c r="AL420" s="522">
        <f>IF(VLOOKUP($AU420,'FE Source'!$A:$Y,19,FALSE)=0,"-",VLOOKUP($AU420,'FE Source'!$A:$Y,19,FALSE))</f>
        <v>121.99</v>
      </c>
      <c r="AM420" s="147">
        <f>IF(VLOOKUP($AU420,'FE Source'!$A:$DJ,36,FALSE)=0,"-",VLOOKUP($AU420,'FE Source'!$A:$DJ,36,FALSE))</f>
        <v>122.51</v>
      </c>
      <c r="AN420" s="527">
        <f>IF(VLOOKUP($AU420,'FE Source'!$A:$W,13,FALSE)=0,"-",VLOOKUP($AU420,'FE Source'!$A:$W,13,FALSE))</f>
        <v>2343.8000000000002</v>
      </c>
      <c r="AO420" s="147">
        <f>IF(J420="no","-",IF(VLOOKUP($AU420,'FE Source'!$A:$W,15,FALSE)=0,"-",VLOOKUP($AU420,'FE Source'!$A:$W,15,FALSE)))</f>
        <v>0.03</v>
      </c>
      <c r="AP420" s="76" t="str">
        <f>IF(AO420="-","-",IF(VLOOKUP($AU420,'FE Source'!$A:$Z,21,FALSE)=0,"-",IF(VLOOKUP($AU420,'FE Source'!$A:$Z,21,FALSE)=2,"Semi-Annual",IF(VLOOKUP($AU420,'FE Source'!$A:$Z,21,FALSE)=4,"Quarterly",IF(VLOOKUP($AU420,'FE Source'!$A:$Z,21,FALSE)=12,"Monthly","Annual")))))</f>
        <v>Annual</v>
      </c>
      <c r="AQ420" s="163">
        <f t="array" ref="AQ420">IF(VLOOKUP($AU420,'FE Source'!$A:$W,16,FALSE)=0,"-",VLOOKUP($AU420,'FE Source'!$A:$W,16,FALSE))</f>
        <v>1.93</v>
      </c>
      <c r="AR420" s="163" t="str">
        <f>IF(VLOOKUP($AU420,'FE Source'!$A:$W,17,FALSE)=0,"-",VLOOKUP($AU420,'FE Source'!$A:$W,17,FALSE))</f>
        <v>Bronze</v>
      </c>
      <c r="AS420" s="163">
        <f>IF(VLOOKUP($AU420,'FE Source'!$AN:$AS,4,FALSE)="",VLOOKUP($AU420,'FE Source'!$AN:$AS,3,FALSE),VLOOKUP($AU420,'FE Source'!$AN:$AS,4,FALSE))</f>
        <v>67.61</v>
      </c>
      <c r="AT420" s="751">
        <f>IF(VLOOKUP($AU420,'FE Source'!$AN:$AS,5,FALSE)=0,"-",VLOOKUP($AU420,'FE Source'!$AN:$AS,5,FALSE))</f>
        <v>45765</v>
      </c>
      <c r="AU420" s="163" t="s">
        <v>3445</v>
      </c>
      <c r="BE420" s="215">
        <f>IF(VLOOKUP($AU420,'FE Source'!$A:$AK,22,FALSE)=0,"-",VLOOKUP($AU420,'FE Source'!$A:$AK,22,FALSE))</f>
        <v>1.88</v>
      </c>
      <c r="BF420" s="215">
        <f>IF(VLOOKUP($AU420,'FE Source'!$A:$AK,23,FALSE)=0,"-",VLOOKUP($AU420,'FE Source'!$A:$AK,23,FALSE))</f>
        <v>9.19</v>
      </c>
      <c r="BG420" s="215">
        <f>IF(VLOOKUP($AU420,'FE Source'!$A:$AK,24,FALSE)=0,"-",VLOOKUP($AU420,'FE Source'!$A:$AK,24,FALSE))</f>
        <v>30.69</v>
      </c>
      <c r="BH420" s="215">
        <f>IF(VLOOKUP($AU420,'FE Source'!$A:$AK,25,FALSE)=0,"-",VLOOKUP($AU420,'FE Source'!$A:$AK,25,FALSE))</f>
        <v>-12.92</v>
      </c>
      <c r="BI420" s="215">
        <f>IF(VLOOKUP($AU420,'FE Source'!$A:$AK,26,FALSE)=0,"-",VLOOKUP($AU420,'FE Source'!$A:$AK,26,FALSE))</f>
        <v>19.149999999999999</v>
      </c>
      <c r="BJ420" s="215">
        <f>IF(VLOOKUP($AU420,'FE Source'!$A:$AK,27,FALSE)=0,"-",VLOOKUP($AU420,'FE Source'!$A:$AK,27,FALSE))</f>
        <v>18.86</v>
      </c>
      <c r="BK420" s="215">
        <f>IF(VLOOKUP($AU420,'FE Source'!$A:$AK,28,FALSE)=0,"-",VLOOKUP($AU420,'FE Source'!$A:$AK,28,FALSE))</f>
        <v>-4.22</v>
      </c>
      <c r="BL420" s="215">
        <f>IF(VLOOKUP($AU420,'FE Source'!$A:$AK,29,FALSE)=0,"-",VLOOKUP($AU420,'FE Source'!$A:$AK,29,FALSE))</f>
        <v>-23.12</v>
      </c>
      <c r="BM420" s="215">
        <f>IF(VLOOKUP($AU420,'FE Source'!$A:$AK,30,FALSE)=0,"-",VLOOKUP($AU420,'FE Source'!$A:$AK,30,FALSE))</f>
        <v>0.05</v>
      </c>
      <c r="BN420" t="str">
        <f>IF(VLOOKUP($AU420,'FE Source'!$A:$AK,31,FALSE)="No Specified Index","-",IF(VLOOKUP($AU420,'FE Source'!$A:$AK,31,FALSE)=0,"-",VLOOKUP($AU420,'FE Source'!$A:$AK,31,FALSE)))</f>
        <v>MSCI AC Asia ex Japan</v>
      </c>
      <c r="BO420" s="217">
        <f>IF(VLOOKUP($AU420,'FE Source'!$A:$AK,32,FALSE)=0,"-",VLOOKUP($AU420,'FE Source'!$A:$AK,32,FALSE))</f>
        <v>34610</v>
      </c>
      <c r="BP420" s="18">
        <f>IF(VLOOKUP($AU420,'FE Source'!$AZ:$BC,2,FALSE)=0,"-",VLOOKUP($AU420,'FE Source'!$AZ:$BC,2,FALSE))</f>
        <v>-5.93</v>
      </c>
      <c r="BQ420" s="18">
        <f>IF(VLOOKUP($AU420,'FE Source'!$AZ:$BC,3,FALSE)=0,"-",VLOOKUP($AU420,'FE Source'!$AZ:$BC,3,FALSE))</f>
        <v>-8.1199999999999992</v>
      </c>
      <c r="BR420" s="18">
        <f>IF(VLOOKUP($AU420,'FE Source'!$AZ:$BC,4,FALSE)=0,"-",VLOOKUP($AU420,'FE Source'!$AZ:$BC,4,FALSE))</f>
        <v>-8.32</v>
      </c>
    </row>
    <row r="421" spans="2:70" ht="15">
      <c r="B421" s="323" t="str">
        <f>INDEX('UT - Retail'!$A$7:$A$1409,MATCH(AU421,'UT - Retail'!$U$7:$U$1409,0),1)</f>
        <v>Fidelity Worldwide Investment</v>
      </c>
      <c r="C421" s="703" t="str">
        <f>INDEX('UT - Retail'!$B$7:$B$1409,MATCH(AU421,'UT - Retail'!$U$7:$U$1409,0),1)</f>
        <v>Fidelity Australian Diversified Equity A-AUD</v>
      </c>
      <c r="D421" s="704"/>
      <c r="E421" s="531" t="str">
        <f>VLOOKUP(C421,'UT - Retail'!$B:$K,8,FALSE)</f>
        <v>Equities</v>
      </c>
      <c r="F421" s="531" t="str">
        <f>VLOOKUP(C421,'UT - Retail'!$B:$K,9,FALSE)</f>
        <v>Australia</v>
      </c>
      <c r="G421" s="531" t="str">
        <f>VLOOKUP(C421,'UT - Retail'!$B:$K,10,FALSE)</f>
        <v>General</v>
      </c>
      <c r="H421" s="82" t="str">
        <f>VLOOKUP(C421,'UT - Retail'!$B:$N,13,FALSE)</f>
        <v>No</v>
      </c>
      <c r="I421" s="82" t="str">
        <f>VLOOKUP(C421,'UT - Retail'!$B:$Q,14,FALSE)</f>
        <v>No</v>
      </c>
      <c r="J421" s="531" t="str">
        <f>VLOOKUP(C421,'UT - Retail'!$B:$Q,11,FALSE)</f>
        <v>Yes</v>
      </c>
      <c r="K421" s="130" t="str">
        <f>VLOOKUP(C421,'UT - Retail'!$B:$P,15,FALSE)</f>
        <v>No</v>
      </c>
      <c r="L421" s="82" t="str">
        <f>VLOOKUP(C421,'UT - Retail'!$B:$Q,16,FALSE)</f>
        <v>Both</v>
      </c>
      <c r="M421" s="531" t="str">
        <f>VLOOKUP(C421,'UT - Retail'!$B:$K,6,FALSE)</f>
        <v>AUD</v>
      </c>
      <c r="N421" s="531" t="str">
        <f>IFERROR(IF(MATCH(C421,'Portfolio Construction'!$AL:$AL,0),"Yes","No"),"No")</f>
        <v>No</v>
      </c>
      <c r="O421" s="531" t="str">
        <f>IFERROR(IF(MATCH(C421,'Portfolio Construction'!$AN:$AN,0),"Yes","No"),"No")</f>
        <v>No</v>
      </c>
      <c r="P421" s="531" t="str">
        <f>IFERROR(IF(MATCH(C421,'Portfolio Construction'!$AP:$AP,0),"Yes","No"),"No")</f>
        <v>No</v>
      </c>
      <c r="Q421" s="531" t="str">
        <f>IFERROR(IF(MATCH(C421,'Portfolio Construction'!$AR:$AR,0),"Yes","No"),"No")</f>
        <v>No</v>
      </c>
      <c r="R421" s="531" t="str">
        <f>IFERROR(IF(MATCH(C421,'Portfolio Construction'!$AT:$AT,0),"Yes","No"),"No")</f>
        <v>No</v>
      </c>
      <c r="S421" s="531" t="str">
        <f>IFERROR(IF(MATCH(C421,'Portfolio Construction'!$AV:$AV,0),"Yes","No"),"No")</f>
        <v>No</v>
      </c>
      <c r="T421" s="531" t="str">
        <f>IFERROR(IF(MATCH(C421,'Portfolio Construction'!$AX:$AX,0),"Yes","No"),"No")</f>
        <v>No</v>
      </c>
      <c r="U421" s="531" t="str">
        <f>IFERROR(IF(MATCH(C421,'Portfolio Construction'!$AZ:$AZ,0),"Yes","No"),"No")</f>
        <v>No</v>
      </c>
      <c r="V421" s="531" t="str">
        <f>IFERROR(IF(MATCH(C421,'Portfolio Construction'!$BB:$BB,0),"Yes","No"),"No")</f>
        <v>No</v>
      </c>
      <c r="W421" s="619">
        <f>IF(VLOOKUP($AU421,'FE Source'!$A:$W,3,FALSE)=0,"-",VLOOKUP($AU421,'FE Source'!$A:$W,3,FALSE))</f>
        <v>-1.41</v>
      </c>
      <c r="X421" s="618">
        <f>IF(VLOOKUP($AU421,'FE Source'!$A:$W,4,FALSE)=0,"-",VLOOKUP($AU421,'FE Source'!$A:$W,4,FALSE))</f>
        <v>14.38</v>
      </c>
      <c r="Y421" s="618">
        <f>IF(VLOOKUP($AU421,'FE Source'!$A:$W,5,FALSE)=0,"-",VLOOKUP($AU421,'FE Source'!$A:$W,5,FALSE))</f>
        <v>-5.55</v>
      </c>
      <c r="Z421" s="618">
        <f>IF(VLOOKUP($AU421,'FE Source'!$A:$W,6,FALSE)=0,"-",VLOOKUP($AU421,'FE Source'!$A:$W,6,FALSE))</f>
        <v>0.6</v>
      </c>
      <c r="AA421" s="618">
        <f>IF(VLOOKUP($AU421,'FE Source'!$A:$W,7,FALSE)=0,"-",VLOOKUP($AU421,'FE Source'!$A:$W,7,FALSE))</f>
        <v>1.23</v>
      </c>
      <c r="AB421" s="618">
        <f>IF(VLOOKUP($AU421,'FE Source'!$A:$W,8,FALSE)=0,"-",VLOOKUP($AU421,'FE Source'!$A:$W,8,FALSE))</f>
        <v>9.15</v>
      </c>
      <c r="AC421" s="623">
        <f>IF(VLOOKUP($AU421,'FE Source'!$A:$W,9,FALSE)=0,"-",VLOOKUP($AU421,'FE Source'!$A:$W,9,FALSE))</f>
        <v>4.6100000000000003</v>
      </c>
      <c r="AD421" s="146">
        <f>IF(VLOOKUP($AU421,'FE Source'!$A:$W,10,FALSE)=0,"-",VLOOKUP($AU421,'FE Source'!$A:$W,10,FALSE))</f>
        <v>0.89</v>
      </c>
      <c r="AE421" s="83">
        <f>IF(VLOOKUP($AU421,'FE Source'!$A:$W,11,FALSE)=0,"-",VLOOKUP($AU421,'FE Source'!$A:$W,11,FALSE))</f>
        <v>18.68</v>
      </c>
      <c r="AF421" s="83">
        <f>IF(VLOOKUP($AU421,'FE Source'!$A:$W,12,FALSE)=0,"-",VLOOKUP($AU421,'FE Source'!$A:$W,12,FALSE))</f>
        <v>-0.01</v>
      </c>
      <c r="AG421" s="83">
        <f>IF(VLOOKUP($AU421,'FE Source'!$A:$W,14,FALSE)=0,"-",VLOOKUP($AU421,'FE Source'!$A:$W,14,FALSE))</f>
        <v>-16.850000000000001</v>
      </c>
      <c r="AH421" s="83">
        <f>IF(VLOOKUP($AU421,'FE Source'!$A:$DJ,33,FALSE)=0,"-",VLOOKUP($AU421,'FE Source'!$A:$DJ,33,FALSE))</f>
        <v>75.95</v>
      </c>
      <c r="AI421" s="83">
        <f>IF(VLOOKUP($AU421,'FE Source'!$A:$Y,20,FALSE)=0,"-",VLOOKUP($AU421,'FE Source'!$A:$Y,20,FALSE))</f>
        <v>73.44</v>
      </c>
      <c r="AJ421" s="83">
        <f>IF(VLOOKUP($AU421,'FE Source'!$A:$DJ,34,FALSE)=0,"-",VLOOKUP($AU421,'FE Source'!$A:$DJ,34,FALSE))</f>
        <v>85.95</v>
      </c>
      <c r="AK421" s="83">
        <f>IF(VLOOKUP($AU421,'FE Source'!$A:$DJ,35,FALSE)=0,"-",VLOOKUP($AU421,'FE Source'!$A:$DJ,35,FALSE))</f>
        <v>86.59</v>
      </c>
      <c r="AL421" s="522">
        <f>IF(VLOOKUP($AU421,'FE Source'!$A:$Y,19,FALSE)=0,"-",VLOOKUP($AU421,'FE Source'!$A:$Y,19,FALSE))</f>
        <v>95.71</v>
      </c>
      <c r="AM421" s="146">
        <f>IF(VLOOKUP($AU421,'FE Source'!$A:$DJ,36,FALSE)=0,"-",VLOOKUP($AU421,'FE Source'!$A:$DJ,36,FALSE))</f>
        <v>94.8</v>
      </c>
      <c r="AN421" s="527">
        <f>IF(VLOOKUP($AU421,'FE Source'!$A:$W,13,FALSE)=0,"-",VLOOKUP($AU421,'FE Source'!$A:$W,13,FALSE))</f>
        <v>430.4</v>
      </c>
      <c r="AO421" s="146">
        <f>IF(J421="no","-",IF(VLOOKUP($AU421,'FE Source'!$A:$W,15,FALSE)=0,"-",VLOOKUP($AU421,'FE Source'!$A:$W,15,FALSE)))</f>
        <v>1.3</v>
      </c>
      <c r="AP421" s="522" t="str">
        <f>IF(AO421="-","-",IF(VLOOKUP($AU421,'FE Source'!$A:$Z,21,FALSE)=0,"-",IF(VLOOKUP($AU421,'FE Source'!$A:$Z,21,FALSE)=2,"Semi-Annual",IF(VLOOKUP($AU421,'FE Source'!$A:$Z,21,FALSE)=4,"Quarterly",IF(VLOOKUP($AU421,'FE Source'!$A:$Z,21,FALSE)=12,"Monthly","Annual")))))</f>
        <v>Monthly</v>
      </c>
      <c r="AQ421" s="177">
        <f t="array" ref="AQ421">IF(VLOOKUP($AU421,'FE Source'!$A:$W,16,FALSE)=0,"-",VLOOKUP($AU421,'FE Source'!$A:$W,16,FALSE))</f>
        <v>1.92</v>
      </c>
      <c r="AR421" s="177" t="str">
        <f>IF(VLOOKUP($AU421,'FE Source'!$A:$W,17,FALSE)=0,"-",VLOOKUP($AU421,'FE Source'!$A:$W,17,FALSE))</f>
        <v>Neutral</v>
      </c>
      <c r="AS421" s="177">
        <f>IF(VLOOKUP($AU421,'FE Source'!$AN:$AS,4,FALSE)="",VLOOKUP($AU421,'FE Source'!$AN:$AS,3,FALSE),VLOOKUP($AU421,'FE Source'!$AN:$AS,4,FALSE))</f>
        <v>93.47</v>
      </c>
      <c r="AT421" s="523">
        <f>IF(VLOOKUP($AU421,'FE Source'!$AN:$AS,5,FALSE)=0,"-",VLOOKUP($AU421,'FE Source'!$AN:$AS,5,FALSE))</f>
        <v>45783</v>
      </c>
      <c r="AU421" s="177" t="s">
        <v>618</v>
      </c>
      <c r="BE421" s="215">
        <f>IF(VLOOKUP($AU421,'FE Source'!$A:$AK,22,FALSE)=0,"-",VLOOKUP($AU421,'FE Source'!$A:$AK,22,FALSE))</f>
        <v>-1.07</v>
      </c>
      <c r="BF421" s="215">
        <f>IF(VLOOKUP($AU421,'FE Source'!$A:$AK,23,FALSE)=0,"-",VLOOKUP($AU421,'FE Source'!$A:$AK,23,FALSE))</f>
        <v>6.51</v>
      </c>
      <c r="BG421" s="215">
        <f>IF(VLOOKUP($AU421,'FE Source'!$A:$AK,24,FALSE)=0,"-",VLOOKUP($AU421,'FE Source'!$A:$AK,24,FALSE))</f>
        <v>9.93</v>
      </c>
      <c r="BH421" s="215">
        <f>IF(VLOOKUP($AU421,'FE Source'!$A:$AK,25,FALSE)=0,"-",VLOOKUP($AU421,'FE Source'!$A:$AK,25,FALSE))</f>
        <v>-12.07</v>
      </c>
      <c r="BI421" s="215">
        <f>IF(VLOOKUP($AU421,'FE Source'!$A:$AK,26,FALSE)=0,"-",VLOOKUP($AU421,'FE Source'!$A:$AK,26,FALSE))</f>
        <v>23.71</v>
      </c>
      <c r="BJ421" s="215">
        <f>IF(VLOOKUP($AU421,'FE Source'!$A:$AK,27,FALSE)=0,"-",VLOOKUP($AU421,'FE Source'!$A:$AK,27,FALSE))</f>
        <v>13.04</v>
      </c>
      <c r="BK421" s="215">
        <f>IF(VLOOKUP($AU421,'FE Source'!$A:$AK,28,FALSE)=0,"-",VLOOKUP($AU421,'FE Source'!$A:$AK,28,FALSE))</f>
        <v>17.809999999999999</v>
      </c>
      <c r="BL421" s="215">
        <f>IF(VLOOKUP($AU421,'FE Source'!$A:$AK,29,FALSE)=0,"-",VLOOKUP($AU421,'FE Source'!$A:$AK,29,FALSE))</f>
        <v>-13.67</v>
      </c>
      <c r="BM421" s="215">
        <f>IF(VLOOKUP($AU421,'FE Source'!$A:$AK,30,FALSE)=0,"-",VLOOKUP($AU421,'FE Source'!$A:$AK,30,FALSE))</f>
        <v>7.61</v>
      </c>
      <c r="BN421" t="str">
        <f>IF(VLOOKUP($AU421,'FE Source'!$A:$AK,31,FALSE)="No Specified Index","-",IF(VLOOKUP($AU421,'FE Source'!$A:$AK,31,FALSE)=0,"-",VLOOKUP($AU421,'FE Source'!$A:$AK,31,FALSE)))</f>
        <v>S&amp;P ASX 200 Index</v>
      </c>
      <c r="BO421" s="217">
        <f>IF(VLOOKUP($AU421,'FE Source'!$A:$AK,32,FALSE)=0,"-",VLOOKUP($AU421,'FE Source'!$A:$AK,32,FALSE))</f>
        <v>33578</v>
      </c>
      <c r="BP421" s="18">
        <f>IF(VLOOKUP($AU421,'FE Source'!$AZ:$BC,2,FALSE)=0,"-",VLOOKUP($AU421,'FE Source'!$AZ:$BC,2,FALSE))</f>
        <v>-6.58</v>
      </c>
      <c r="BQ421" s="18">
        <f>IF(VLOOKUP($AU421,'FE Source'!$AZ:$BC,3,FALSE)=0,"-",VLOOKUP($AU421,'FE Source'!$AZ:$BC,3,FALSE))</f>
        <v>-3.82</v>
      </c>
      <c r="BR421" s="18">
        <f>IF(VLOOKUP($AU421,'FE Source'!$AZ:$BC,4,FALSE)=0,"-",VLOOKUP($AU421,'FE Source'!$AZ:$BC,4,FALSE))</f>
        <v>-10.66</v>
      </c>
    </row>
    <row r="422" spans="2:70" ht="15">
      <c r="B422" s="323" t="str">
        <f>INDEX('UT - Retail'!$A$7:$A$1409,MATCH(AU422,'UT - Retail'!$U$7:$U$1409,0),1)</f>
        <v>Fidelity Worldwide Investment</v>
      </c>
      <c r="C422" s="703" t="str">
        <f>INDEX('UT - Retail'!$B$7:$B$1409,MATCH(AU422,'UT - Retail'!$U$7:$U$1409,0),1)</f>
        <v>Fidelity China Focus A-ACC USD</v>
      </c>
      <c r="D422" s="704"/>
      <c r="E422" s="531" t="str">
        <f>VLOOKUP(C422,'UT - Retail'!$B:$K,8,FALSE)</f>
        <v>Equities</v>
      </c>
      <c r="F422" s="531" t="str">
        <f>VLOOKUP(C422,'UT - Retail'!$B:$K,9,FALSE)</f>
        <v>China</v>
      </c>
      <c r="G422" s="531" t="str">
        <f>VLOOKUP(C422,'UT - Retail'!$B:$K,10,FALSE)</f>
        <v>General</v>
      </c>
      <c r="H422" s="82" t="str">
        <f>VLOOKUP(C422,'UT - Retail'!$B:$N,13,FALSE)</f>
        <v>No</v>
      </c>
      <c r="I422" s="82" t="str">
        <f>VLOOKUP(C422,'UT - Retail'!$B:$Q,14,FALSE)</f>
        <v>No</v>
      </c>
      <c r="J422" s="531" t="str">
        <f>VLOOKUP(C422,'UT - Retail'!$B:$Q,11,FALSE)</f>
        <v>No</v>
      </c>
      <c r="K422" s="130" t="str">
        <f>VLOOKUP(C422,'UT - Retail'!$B:$P,15,FALSE)</f>
        <v>No</v>
      </c>
      <c r="L422" s="82" t="str">
        <f>VLOOKUP(C422,'UT - Retail'!$B:$Q,16,FALSE)</f>
        <v>iFast</v>
      </c>
      <c r="M422" s="531" t="str">
        <f>VLOOKUP(C422,'UT - Retail'!$B:$K,6,FALSE)</f>
        <v>USD</v>
      </c>
      <c r="N422" s="531" t="str">
        <f>IFERROR(IF(MATCH(C422,'Portfolio Construction'!$AL:$AL,0),"Yes","No"),"No")</f>
        <v>Yes</v>
      </c>
      <c r="O422" s="531" t="str">
        <f>IFERROR(IF(MATCH(C422,'Portfolio Construction'!$AN:$AN,0),"Yes","No"),"No")</f>
        <v>No</v>
      </c>
      <c r="P422" s="531" t="str">
        <f>IFERROR(IF(MATCH(C422,'Portfolio Construction'!$AP:$AP,0),"Yes","No"),"No")</f>
        <v>No</v>
      </c>
      <c r="Q422" s="531" t="str">
        <f>IFERROR(IF(MATCH(C422,'Portfolio Construction'!$AR:$AR,0),"Yes","No"),"No")</f>
        <v>No</v>
      </c>
      <c r="R422" s="531" t="str">
        <f>IFERROR(IF(MATCH(C422,'Portfolio Construction'!$AT:$AT,0),"Yes","No"),"No")</f>
        <v>No</v>
      </c>
      <c r="S422" s="531" t="str">
        <f>IFERROR(IF(MATCH(C422,'Portfolio Construction'!$AV:$AV,0),"Yes","No"),"No")</f>
        <v>No</v>
      </c>
      <c r="T422" s="531" t="str">
        <f>IFERROR(IF(MATCH(C422,'Portfolio Construction'!$AX:$AX,0),"Yes","No"),"No")</f>
        <v>No</v>
      </c>
      <c r="U422" s="531" t="str">
        <f>IFERROR(IF(MATCH(C422,'Portfolio Construction'!$AZ:$AZ,0),"Yes","No"),"No")</f>
        <v>No</v>
      </c>
      <c r="V422" s="531" t="str">
        <f>IFERROR(IF(MATCH(C422,'Portfolio Construction'!$BB:$BB,0),"Yes","No"),"No")</f>
        <v>No</v>
      </c>
      <c r="W422" s="619">
        <f>IF(VLOOKUP($AU422,'FE Source'!$A:$W,3,FALSE)=0,"-",VLOOKUP($AU422,'FE Source'!$A:$W,3,FALSE))</f>
        <v>3.58</v>
      </c>
      <c r="X422" s="618">
        <f>IF(VLOOKUP($AU422,'FE Source'!$A:$W,4,FALSE)=0,"-",VLOOKUP($AU422,'FE Source'!$A:$W,4,FALSE))</f>
        <v>1.39</v>
      </c>
      <c r="Y422" s="618">
        <f>IF(VLOOKUP($AU422,'FE Source'!$A:$W,5,FALSE)=0,"-",VLOOKUP($AU422,'FE Source'!$A:$W,5,FALSE))</f>
        <v>1.32</v>
      </c>
      <c r="Z422" s="618">
        <f>IF(VLOOKUP($AU422,'FE Source'!$A:$W,6,FALSE)=0,"-",VLOOKUP($AU422,'FE Source'!$A:$W,6,FALSE))</f>
        <v>3.46</v>
      </c>
      <c r="AA422" s="618">
        <f>IF(VLOOKUP($AU422,'FE Source'!$A:$W,7,FALSE)=0,"-",VLOOKUP($AU422,'FE Source'!$A:$W,7,FALSE))</f>
        <v>2.89</v>
      </c>
      <c r="AB422" s="618">
        <f>IF(VLOOKUP($AU422,'FE Source'!$A:$W,8,FALSE)=0,"-",VLOOKUP($AU422,'FE Source'!$A:$W,8,FALSE))</f>
        <v>1.45</v>
      </c>
      <c r="AC422" s="623" t="str">
        <f>IF(VLOOKUP($AU422,'FE Source'!$A:$W,9,FALSE)=0,"-",VLOOKUP($AU422,'FE Source'!$A:$W,9,FALSE))</f>
        <v>-</v>
      </c>
      <c r="AD422" s="146">
        <f>IF(VLOOKUP($AU422,'FE Source'!$A:$W,10,FALSE)=0,"-",VLOOKUP($AU422,'FE Source'!$A:$W,10,FALSE))</f>
        <v>1.08</v>
      </c>
      <c r="AE422" s="83">
        <f>IF(VLOOKUP($AU422,'FE Source'!$A:$W,11,FALSE)=0,"-",VLOOKUP($AU422,'FE Source'!$A:$W,11,FALSE))</f>
        <v>26.25</v>
      </c>
      <c r="AF422" s="83">
        <f>IF(VLOOKUP($AU422,'FE Source'!$A:$W,12,FALSE)=0,"-",VLOOKUP($AU422,'FE Source'!$A:$W,12,FALSE))</f>
        <v>-0.01</v>
      </c>
      <c r="AG422" s="83">
        <f>IF(VLOOKUP($AU422,'FE Source'!$A:$W,14,FALSE)=0,"-",VLOOKUP($AU422,'FE Source'!$A:$W,14,FALSE))</f>
        <v>-27.49</v>
      </c>
      <c r="AH422" s="83">
        <f>IF(VLOOKUP($AU422,'FE Source'!$A:$DJ,33,FALSE)=0,"-",VLOOKUP($AU422,'FE Source'!$A:$DJ,33,FALSE))</f>
        <v>108.56</v>
      </c>
      <c r="AI422" s="83">
        <f>IF(VLOOKUP($AU422,'FE Source'!$A:$Y,20,FALSE)=0,"-",VLOOKUP($AU422,'FE Source'!$A:$Y,20,FALSE))</f>
        <v>127.7</v>
      </c>
      <c r="AJ422" s="83">
        <f>IF(VLOOKUP($AU422,'FE Source'!$A:$DJ,34,FALSE)=0,"-",VLOOKUP($AU422,'FE Source'!$A:$DJ,34,FALSE))</f>
        <v>70.290000000000006</v>
      </c>
      <c r="AK422" s="83">
        <f>IF(VLOOKUP($AU422,'FE Source'!$A:$DJ,35,FALSE)=0,"-",VLOOKUP($AU422,'FE Source'!$A:$DJ,35,FALSE))</f>
        <v>108.32</v>
      </c>
      <c r="AL422" s="522">
        <f>IF(VLOOKUP($AU422,'FE Source'!$A:$Y,19,FALSE)=0,"-",VLOOKUP($AU422,'FE Source'!$A:$Y,19,FALSE))</f>
        <v>95.98</v>
      </c>
      <c r="AM422" s="146">
        <f>IF(VLOOKUP($AU422,'FE Source'!$A:$DJ,36,FALSE)=0,"-",VLOOKUP($AU422,'FE Source'!$A:$DJ,36,FALSE))</f>
        <v>82.35</v>
      </c>
      <c r="AN422" s="527">
        <f>IF(VLOOKUP($AU422,'FE Source'!$A:$W,13,FALSE)=0,"-",VLOOKUP($AU422,'FE Source'!$A:$W,13,FALSE))</f>
        <v>2971.6</v>
      </c>
      <c r="AO422" s="146" t="str">
        <f>IF(J422="no","-",IF(VLOOKUP($AU422,'FE Source'!$A:$W,15,FALSE)=0,"-",VLOOKUP($AU422,'FE Source'!$A:$W,15,FALSE)))</f>
        <v>-</v>
      </c>
      <c r="AP422" s="522" t="str">
        <f>IF(AO422="-","-",IF(VLOOKUP($AU422,'FE Source'!$A:$Z,21,FALSE)=0,"-",IF(VLOOKUP($AU422,'FE Source'!$A:$Z,21,FALSE)=2,"Semi-Annual",IF(VLOOKUP($AU422,'FE Source'!$A:$Z,21,FALSE)=4,"Quarterly",IF(VLOOKUP($AU422,'FE Source'!$A:$Z,21,FALSE)=12,"Monthly","Annual")))))</f>
        <v>-</v>
      </c>
      <c r="AQ422" s="177">
        <f t="array" ref="AQ422">IF(VLOOKUP($AU422,'FE Source'!$A:$W,16,FALSE)=0,"-",VLOOKUP($AU422,'FE Source'!$A:$W,16,FALSE))</f>
        <v>1.91</v>
      </c>
      <c r="AR422" s="177" t="str">
        <f>IF(VLOOKUP($AU422,'FE Source'!$A:$W,17,FALSE)=0,"-",VLOOKUP($AU422,'FE Source'!$A:$W,17,FALSE))</f>
        <v>Neutral</v>
      </c>
      <c r="AS422" s="177">
        <f>IF(VLOOKUP($AU422,'FE Source'!$AN:$AS,4,FALSE)="",VLOOKUP($AU422,'FE Source'!$AN:$AS,3,FALSE),VLOOKUP($AU422,'FE Source'!$AN:$AS,4,FALSE))</f>
        <v>11.77</v>
      </c>
      <c r="AT422" s="523">
        <f>IF(VLOOKUP($AU422,'FE Source'!$AN:$AS,5,FALSE)=0,"-",VLOOKUP($AU422,'FE Source'!$AN:$AS,5,FALSE))</f>
        <v>45783</v>
      </c>
      <c r="AU422" s="177" t="s">
        <v>6341</v>
      </c>
      <c r="BE422" s="215" t="str">
        <f>IF(VLOOKUP($AU422,'FE Source'!$A:$AK,22,FALSE)=0,"-",VLOOKUP($AU422,'FE Source'!$A:$AK,22,FALSE))</f>
        <v>-</v>
      </c>
      <c r="BF422" s="215">
        <f>IF(VLOOKUP($AU422,'FE Source'!$A:$AK,23,FALSE)=0,"-",VLOOKUP($AU422,'FE Source'!$A:$AK,23,FALSE))</f>
        <v>5.0599999999999996</v>
      </c>
      <c r="BG422" s="215">
        <f>IF(VLOOKUP($AU422,'FE Source'!$A:$AK,24,FALSE)=0,"-",VLOOKUP($AU422,'FE Source'!$A:$AK,24,FALSE))</f>
        <v>30.5</v>
      </c>
      <c r="BH422" s="215">
        <f>IF(VLOOKUP($AU422,'FE Source'!$A:$AK,25,FALSE)=0,"-",VLOOKUP($AU422,'FE Source'!$A:$AK,25,FALSE))</f>
        <v>-10.46</v>
      </c>
      <c r="BI422" s="215">
        <f>IF(VLOOKUP($AU422,'FE Source'!$A:$AK,26,FALSE)=0,"-",VLOOKUP($AU422,'FE Source'!$A:$AK,26,FALSE))</f>
        <v>12.96</v>
      </c>
      <c r="BJ422" s="215">
        <f>IF(VLOOKUP($AU422,'FE Source'!$A:$AK,27,FALSE)=0,"-",VLOOKUP($AU422,'FE Source'!$A:$AK,27,FALSE))</f>
        <v>-3.57</v>
      </c>
      <c r="BK422" s="215">
        <f>IF(VLOOKUP($AU422,'FE Source'!$A:$AK,28,FALSE)=0,"-",VLOOKUP($AU422,'FE Source'!$A:$AK,28,FALSE))</f>
        <v>-2.2000000000000002</v>
      </c>
      <c r="BL422" s="215">
        <f>IF(VLOOKUP($AU422,'FE Source'!$A:$AK,29,FALSE)=0,"-",VLOOKUP($AU422,'FE Source'!$A:$AK,29,FALSE))</f>
        <v>-3.34</v>
      </c>
      <c r="BM422" s="215">
        <f>IF(VLOOKUP($AU422,'FE Source'!$A:$AK,30,FALSE)=0,"-",VLOOKUP($AU422,'FE Source'!$A:$AK,30,FALSE))</f>
        <v>-8.01</v>
      </c>
      <c r="BN422" t="str">
        <f>IF(VLOOKUP($AU422,'FE Source'!$A:$AK,31,FALSE)="No Specified Index","-",IF(VLOOKUP($AU422,'FE Source'!$A:$AK,31,FALSE)=0,"-",VLOOKUP($AU422,'FE Source'!$A:$AK,31,FALSE)))</f>
        <v>MSCI China Capped 10% Index</v>
      </c>
      <c r="BO422" s="217">
        <f>IF(VLOOKUP($AU422,'FE Source'!$A:$AK,32,FALSE)=0,"-",VLOOKUP($AU422,'FE Source'!$A:$AK,32,FALSE))</f>
        <v>42143</v>
      </c>
      <c r="BP422" s="18" t="str">
        <f>IF(VLOOKUP($AU422,'FE Source'!$AZ:$BC,2,FALSE)=0,"-",VLOOKUP($AU422,'FE Source'!$AZ:$BC,2,FALSE))</f>
        <v>-</v>
      </c>
      <c r="BQ422" s="18" t="str">
        <f>IF(VLOOKUP($AU422,'FE Source'!$AZ:$BC,3,FALSE)=0,"-",VLOOKUP($AU422,'FE Source'!$AZ:$BC,3,FALSE))</f>
        <v>-</v>
      </c>
      <c r="BR422" s="18" t="str">
        <f>IF(VLOOKUP($AU422,'FE Source'!$AZ:$BC,4,FALSE)=0,"-",VLOOKUP($AU422,'FE Source'!$AZ:$BC,4,FALSE))</f>
        <v>-</v>
      </c>
    </row>
    <row r="423" spans="2:70" ht="15">
      <c r="B423" s="323" t="str">
        <f>INDEX('UT - Retail'!$A$7:$A$1409,MATCH(AU423,'UT - Retail'!$U$7:$U$1409,0),1)</f>
        <v>Fidelity Worldwide Investment</v>
      </c>
      <c r="C423" s="703" t="str">
        <f>INDEX('UT - Retail'!$B$7:$B$1409,MATCH(AU423,'UT - Retail'!$U$7:$U$1409,0),1)</f>
        <v>Fidelity China Focus A-ACC-EUR</v>
      </c>
      <c r="D423" s="704"/>
      <c r="E423" s="531" t="str">
        <f>VLOOKUP(C423,'UT - Retail'!$B:$K,8,FALSE)</f>
        <v>Equities</v>
      </c>
      <c r="F423" s="531" t="str">
        <f>VLOOKUP(C423,'UT - Retail'!$B:$K,9,FALSE)</f>
        <v>China</v>
      </c>
      <c r="G423" s="531" t="str">
        <f>VLOOKUP(C423,'UT - Retail'!$B:$K,10,FALSE)</f>
        <v>General</v>
      </c>
      <c r="H423" s="82" t="str">
        <f>VLOOKUP(C423,'UT - Retail'!$B:$N,13,FALSE)</f>
        <v>No</v>
      </c>
      <c r="I423" s="82" t="str">
        <f>VLOOKUP(C423,'UT - Retail'!$B:$Q,14,FALSE)</f>
        <v>No</v>
      </c>
      <c r="J423" s="531" t="str">
        <f>VLOOKUP(C423,'UT - Retail'!$B:$Q,11,FALSE)</f>
        <v>No</v>
      </c>
      <c r="K423" s="130" t="str">
        <f>VLOOKUP(C423,'UT - Retail'!$B:$P,15,FALSE)</f>
        <v>No</v>
      </c>
      <c r="L423" s="82" t="str">
        <f>VLOOKUP(C423,'UT - Retail'!$B:$Q,16,FALSE)</f>
        <v>iFast</v>
      </c>
      <c r="M423" s="531" t="str">
        <f>VLOOKUP(C423,'UT - Retail'!$B:$K,6,FALSE)</f>
        <v>EUR</v>
      </c>
      <c r="N423" s="531" t="str">
        <f>IFERROR(IF(MATCH(C423,'Portfolio Construction'!$AL:$AL,0),"Yes","No"),"No")</f>
        <v>Yes</v>
      </c>
      <c r="O423" s="531" t="str">
        <f>IFERROR(IF(MATCH(C423,'Portfolio Construction'!$AN:$AN,0),"Yes","No"),"No")</f>
        <v>No</v>
      </c>
      <c r="P423" s="531" t="str">
        <f>IFERROR(IF(MATCH(C423,'Portfolio Construction'!$AP:$AP,0),"Yes","No"),"No")</f>
        <v>No</v>
      </c>
      <c r="Q423" s="531" t="str">
        <f>IFERROR(IF(MATCH(C423,'Portfolio Construction'!$AR:$AR,0),"Yes","No"),"No")</f>
        <v>No</v>
      </c>
      <c r="R423" s="531" t="str">
        <f>IFERROR(IF(MATCH(C423,'Portfolio Construction'!$AT:$AT,0),"Yes","No"),"No")</f>
        <v>No</v>
      </c>
      <c r="S423" s="531" t="str">
        <f>IFERROR(IF(MATCH(C423,'Portfolio Construction'!$AV:$AV,0),"Yes","No"),"No")</f>
        <v>No</v>
      </c>
      <c r="T423" s="531" t="str">
        <f>IFERROR(IF(MATCH(C423,'Portfolio Construction'!$AX:$AX,0),"Yes","No"),"No")</f>
        <v>No</v>
      </c>
      <c r="U423" s="531" t="str">
        <f>IFERROR(IF(MATCH(C423,'Portfolio Construction'!$AZ:$AZ,0),"Yes","No"),"No")</f>
        <v>No</v>
      </c>
      <c r="V423" s="531" t="str">
        <f>IFERROR(IF(MATCH(C423,'Portfolio Construction'!$BB:$BB,0),"Yes","No"),"No")</f>
        <v>No</v>
      </c>
      <c r="W423" s="619">
        <f>IF(VLOOKUP($AU423,'FE Source'!$A:$W,3,FALSE)=0,"-",VLOOKUP($AU423,'FE Source'!$A:$W,3,FALSE))</f>
        <v>3.53</v>
      </c>
      <c r="X423" s="618">
        <f>IF(VLOOKUP($AU423,'FE Source'!$A:$W,4,FALSE)=0,"-",VLOOKUP($AU423,'FE Source'!$A:$W,4,FALSE))</f>
        <v>1.62</v>
      </c>
      <c r="Y423" s="618">
        <f>IF(VLOOKUP($AU423,'FE Source'!$A:$W,5,FALSE)=0,"-",VLOOKUP($AU423,'FE Source'!$A:$W,5,FALSE))</f>
        <v>1.26</v>
      </c>
      <c r="Z423" s="618">
        <f>IF(VLOOKUP($AU423,'FE Source'!$A:$W,6,FALSE)=0,"-",VLOOKUP($AU423,'FE Source'!$A:$W,6,FALSE))</f>
        <v>3.39</v>
      </c>
      <c r="AA423" s="618">
        <f>IF(VLOOKUP($AU423,'FE Source'!$A:$W,7,FALSE)=0,"-",VLOOKUP($AU423,'FE Source'!$A:$W,7,FALSE))</f>
        <v>2.83</v>
      </c>
      <c r="AB423" s="618">
        <f>IF(VLOOKUP($AU423,'FE Source'!$A:$W,8,FALSE)=0,"-",VLOOKUP($AU423,'FE Source'!$A:$W,8,FALSE))</f>
        <v>1.47</v>
      </c>
      <c r="AC423" s="623">
        <f>IF(VLOOKUP($AU423,'FE Source'!$A:$W,9,FALSE)=0,"-",VLOOKUP($AU423,'FE Source'!$A:$W,9,FALSE))</f>
        <v>1.56</v>
      </c>
      <c r="AD423" s="146">
        <f>IF(VLOOKUP($AU423,'FE Source'!$A:$W,10,FALSE)=0,"-",VLOOKUP($AU423,'FE Source'!$A:$W,10,FALSE))</f>
        <v>1.03</v>
      </c>
      <c r="AE423" s="83">
        <f>IF(VLOOKUP($AU423,'FE Source'!$A:$W,11,FALSE)=0,"-",VLOOKUP($AU423,'FE Source'!$A:$W,11,FALSE))</f>
        <v>26.12</v>
      </c>
      <c r="AF423" s="83">
        <f>IF(VLOOKUP($AU423,'FE Source'!$A:$W,12,FALSE)=0,"-",VLOOKUP($AU423,'FE Source'!$A:$W,12,FALSE))</f>
        <v>-0.01</v>
      </c>
      <c r="AG423" s="83">
        <f>IF(VLOOKUP($AU423,'FE Source'!$A:$W,14,FALSE)=0,"-",VLOOKUP($AU423,'FE Source'!$A:$W,14,FALSE))</f>
        <v>-27.31</v>
      </c>
      <c r="AH423" s="83">
        <f>IF(VLOOKUP($AU423,'FE Source'!$A:$DJ,33,FALSE)=0,"-",VLOOKUP($AU423,'FE Source'!$A:$DJ,33,FALSE))</f>
        <v>104.56</v>
      </c>
      <c r="AI423" s="83">
        <f>IF(VLOOKUP($AU423,'FE Source'!$A:$Y,20,FALSE)=0,"-",VLOOKUP($AU423,'FE Source'!$A:$Y,20,FALSE))</f>
        <v>119.81</v>
      </c>
      <c r="AJ423" s="83">
        <f>IF(VLOOKUP($AU423,'FE Source'!$A:$DJ,34,FALSE)=0,"-",VLOOKUP($AU423,'FE Source'!$A:$DJ,34,FALSE))</f>
        <v>64.92</v>
      </c>
      <c r="AK423" s="83">
        <f>IF(VLOOKUP($AU423,'FE Source'!$A:$DJ,35,FALSE)=0,"-",VLOOKUP($AU423,'FE Source'!$A:$DJ,35,FALSE))</f>
        <v>100.35</v>
      </c>
      <c r="AL423" s="522">
        <f>IF(VLOOKUP($AU423,'FE Source'!$A:$Y,19,FALSE)=0,"-",VLOOKUP($AU423,'FE Source'!$A:$Y,19,FALSE))</f>
        <v>92.09</v>
      </c>
      <c r="AM423" s="146">
        <f>IF(VLOOKUP($AU423,'FE Source'!$A:$DJ,36,FALSE)=0,"-",VLOOKUP($AU423,'FE Source'!$A:$DJ,36,FALSE))</f>
        <v>80.040000000000006</v>
      </c>
      <c r="AN423" s="527">
        <f>IF(VLOOKUP($AU423,'FE Source'!$A:$W,13,FALSE)=0,"-",VLOOKUP($AU423,'FE Source'!$A:$W,13,FALSE))</f>
        <v>2971.6</v>
      </c>
      <c r="AO423" s="146" t="str">
        <f>IF(J423="no","-",IF(VLOOKUP($AU423,'FE Source'!$A:$W,15,FALSE)=0,"-",VLOOKUP($AU423,'FE Source'!$A:$W,15,FALSE)))</f>
        <v>-</v>
      </c>
      <c r="AP423" s="522" t="str">
        <f>IF(AO423="-","-",IF(VLOOKUP($AU423,'FE Source'!$A:$Z,21,FALSE)=0,"-",IF(VLOOKUP($AU423,'FE Source'!$A:$Z,21,FALSE)=2,"Semi-Annual",IF(VLOOKUP($AU423,'FE Source'!$A:$Z,21,FALSE)=4,"Quarterly",IF(VLOOKUP($AU423,'FE Source'!$A:$Z,21,FALSE)=12,"Monthly","Annual")))))</f>
        <v>-</v>
      </c>
      <c r="AQ423" s="177">
        <f t="array" ref="AQ423">IF(VLOOKUP($AU423,'FE Source'!$A:$W,16,FALSE)=0,"-",VLOOKUP($AU423,'FE Source'!$A:$W,16,FALSE))</f>
        <v>1.91</v>
      </c>
      <c r="AR423" s="177" t="str">
        <f>IF(VLOOKUP($AU423,'FE Source'!$A:$W,17,FALSE)=0,"-",VLOOKUP($AU423,'FE Source'!$A:$W,17,FALSE))</f>
        <v>Neutral</v>
      </c>
      <c r="AS423" s="177">
        <f>IF(VLOOKUP($AU423,'FE Source'!$AN:$AS,4,FALSE)="",VLOOKUP($AU423,'FE Source'!$AN:$AS,3,FALSE),VLOOKUP($AU423,'FE Source'!$AN:$AS,4,FALSE))</f>
        <v>19.25</v>
      </c>
      <c r="AT423" s="523">
        <f>IF(VLOOKUP($AU423,'FE Source'!$AN:$AS,5,FALSE)=0,"-",VLOOKUP($AU423,'FE Source'!$AN:$AS,5,FALSE))</f>
        <v>45783</v>
      </c>
      <c r="AU423" s="177" t="s">
        <v>5363</v>
      </c>
      <c r="BE423" s="215">
        <f>IF(VLOOKUP($AU423,'FE Source'!$A:$AK,22,FALSE)=0,"-",VLOOKUP($AU423,'FE Source'!$A:$AK,22,FALSE))</f>
        <v>5.97</v>
      </c>
      <c r="BF423" s="215">
        <f>IF(VLOOKUP($AU423,'FE Source'!$A:$AK,23,FALSE)=0,"-",VLOOKUP($AU423,'FE Source'!$A:$AK,23,FALSE))</f>
        <v>5.01</v>
      </c>
      <c r="BG423" s="215">
        <f>IF(VLOOKUP($AU423,'FE Source'!$A:$AK,24,FALSE)=0,"-",VLOOKUP($AU423,'FE Source'!$A:$AK,24,FALSE))</f>
        <v>30.58</v>
      </c>
      <c r="BH423" s="215">
        <f>IF(VLOOKUP($AU423,'FE Source'!$A:$AK,25,FALSE)=0,"-",VLOOKUP($AU423,'FE Source'!$A:$AK,25,FALSE))</f>
        <v>-10.58</v>
      </c>
      <c r="BI423" s="215">
        <f>IF(VLOOKUP($AU423,'FE Source'!$A:$AK,26,FALSE)=0,"-",VLOOKUP($AU423,'FE Source'!$A:$AK,26,FALSE))</f>
        <v>13.21</v>
      </c>
      <c r="BJ423" s="215">
        <f>IF(VLOOKUP($AU423,'FE Source'!$A:$AK,27,FALSE)=0,"-",VLOOKUP($AU423,'FE Source'!$A:$AK,27,FALSE))</f>
        <v>-3.47</v>
      </c>
      <c r="BK423" s="215">
        <f>IF(VLOOKUP($AU423,'FE Source'!$A:$AK,28,FALSE)=0,"-",VLOOKUP($AU423,'FE Source'!$A:$AK,28,FALSE))</f>
        <v>-2.4</v>
      </c>
      <c r="BL423" s="215">
        <f>IF(VLOOKUP($AU423,'FE Source'!$A:$AK,29,FALSE)=0,"-",VLOOKUP($AU423,'FE Source'!$A:$AK,29,FALSE))</f>
        <v>-3.49</v>
      </c>
      <c r="BM423" s="215">
        <f>IF(VLOOKUP($AU423,'FE Source'!$A:$AK,30,FALSE)=0,"-",VLOOKUP($AU423,'FE Source'!$A:$AK,30,FALSE))</f>
        <v>-7.88</v>
      </c>
      <c r="BN423" t="str">
        <f>IF(VLOOKUP($AU423,'FE Source'!$A:$AK,31,FALSE)="No Specified Index","-",IF(VLOOKUP($AU423,'FE Source'!$A:$AK,31,FALSE)=0,"-",VLOOKUP($AU423,'FE Source'!$A:$AK,31,FALSE)))</f>
        <v>MSCI China Capped 10% Index</v>
      </c>
      <c r="BO423" s="217">
        <f>IF(VLOOKUP($AU423,'FE Source'!$A:$AK,32,FALSE)=0,"-",VLOOKUP($AU423,'FE Source'!$A:$AK,32,FALSE))</f>
        <v>39349</v>
      </c>
      <c r="BP423" s="18">
        <f>IF(VLOOKUP($AU423,'FE Source'!$AZ:$BC,2,FALSE)=0,"-",VLOOKUP($AU423,'FE Source'!$AZ:$BC,2,FALSE))</f>
        <v>-7.88</v>
      </c>
      <c r="BQ423" s="18">
        <f>IF(VLOOKUP($AU423,'FE Source'!$AZ:$BC,3,FALSE)=0,"-",VLOOKUP($AU423,'FE Source'!$AZ:$BC,3,FALSE))</f>
        <v>-7.3</v>
      </c>
      <c r="BR423" s="18">
        <f>IF(VLOOKUP($AU423,'FE Source'!$AZ:$BC,4,FALSE)=0,"-",VLOOKUP($AU423,'FE Source'!$AZ:$BC,4,FALSE))</f>
        <v>-15.13</v>
      </c>
    </row>
    <row r="424" spans="2:70" ht="15">
      <c r="B424" s="323" t="str">
        <f>INDEX('UT - Retail'!$A$7:$A$1409,MATCH(AU424,'UT - Retail'!$U$7:$U$1409,0),1)</f>
        <v>Fidelity Worldwide Investment</v>
      </c>
      <c r="C424" s="703" t="str">
        <f>INDEX('UT - Retail'!$B$7:$B$1409,MATCH(AU424,'UT - Retail'!$U$7:$U$1409,0),1)</f>
        <v>Fidelity China Focus A-ACC-HKD</v>
      </c>
      <c r="D424" s="704"/>
      <c r="E424" s="531" t="str">
        <f>VLOOKUP(C424,'UT - Retail'!$B:$K,8,FALSE)</f>
        <v>Equities</v>
      </c>
      <c r="F424" s="531" t="str">
        <f>VLOOKUP(C424,'UT - Retail'!$B:$K,9,FALSE)</f>
        <v>China</v>
      </c>
      <c r="G424" s="531" t="str">
        <f>VLOOKUP(C424,'UT - Retail'!$B:$K,10,FALSE)</f>
        <v>General</v>
      </c>
      <c r="H424" s="82" t="str">
        <f>VLOOKUP(C424,'UT - Retail'!$B:$N,13,FALSE)</f>
        <v>No</v>
      </c>
      <c r="I424" s="82" t="str">
        <f>VLOOKUP(C424,'UT - Retail'!$B:$Q,14,FALSE)</f>
        <v>No</v>
      </c>
      <c r="J424" s="531" t="str">
        <f>VLOOKUP(C424,'UT - Retail'!$B:$Q,11,FALSE)</f>
        <v>No</v>
      </c>
      <c r="K424" s="130" t="str">
        <f>VLOOKUP(C424,'UT - Retail'!$B:$P,15,FALSE)</f>
        <v>No</v>
      </c>
      <c r="L424" s="82" t="str">
        <f>VLOOKUP(C424,'UT - Retail'!$B:$Q,16,FALSE)</f>
        <v>iFast</v>
      </c>
      <c r="M424" s="531" t="str">
        <f>VLOOKUP(C424,'UT - Retail'!$B:$K,6,FALSE)</f>
        <v>HKD</v>
      </c>
      <c r="N424" s="531" t="str">
        <f>IFERROR(IF(MATCH(C424,'Portfolio Construction'!$AL:$AL,0),"Yes","No"),"No")</f>
        <v>Yes</v>
      </c>
      <c r="O424" s="531" t="str">
        <f>IFERROR(IF(MATCH(C424,'Portfolio Construction'!$AN:$AN,0),"Yes","No"),"No")</f>
        <v>No</v>
      </c>
      <c r="P424" s="531" t="str">
        <f>IFERROR(IF(MATCH(C424,'Portfolio Construction'!$AP:$AP,0),"Yes","No"),"No")</f>
        <v>No</v>
      </c>
      <c r="Q424" s="531" t="str">
        <f>IFERROR(IF(MATCH(C424,'Portfolio Construction'!$AR:$AR,0),"Yes","No"),"No")</f>
        <v>No</v>
      </c>
      <c r="R424" s="531" t="str">
        <f>IFERROR(IF(MATCH(C424,'Portfolio Construction'!$AT:$AT,0),"Yes","No"),"No")</f>
        <v>No</v>
      </c>
      <c r="S424" s="531" t="str">
        <f>IFERROR(IF(MATCH(C424,'Portfolio Construction'!$AV:$AV,0),"Yes","No"),"No")</f>
        <v>No</v>
      </c>
      <c r="T424" s="531" t="str">
        <f>IFERROR(IF(MATCH(C424,'Portfolio Construction'!$AX:$AX,0),"Yes","No"),"No")</f>
        <v>No</v>
      </c>
      <c r="U424" s="531" t="str">
        <f>IFERROR(IF(MATCH(C424,'Portfolio Construction'!$AZ:$AZ,0),"Yes","No"),"No")</f>
        <v>No</v>
      </c>
      <c r="V424" s="531" t="str">
        <f>IFERROR(IF(MATCH(C424,'Portfolio Construction'!$BB:$BB,0),"Yes","No"),"No")</f>
        <v>No</v>
      </c>
      <c r="W424" s="619">
        <f>IF(VLOOKUP($AU424,'FE Source'!$A:$W,3,FALSE)=0,"-",VLOOKUP($AU424,'FE Source'!$A:$W,3,FALSE))</f>
        <v>3.56</v>
      </c>
      <c r="X424" s="618">
        <f>IF(VLOOKUP($AU424,'FE Source'!$A:$W,4,FALSE)=0,"-",VLOOKUP($AU424,'FE Source'!$A:$W,4,FALSE))</f>
        <v>1.43</v>
      </c>
      <c r="Y424" s="618">
        <f>IF(VLOOKUP($AU424,'FE Source'!$A:$W,5,FALSE)=0,"-",VLOOKUP($AU424,'FE Source'!$A:$W,5,FALSE))</f>
        <v>1.37</v>
      </c>
      <c r="Z424" s="618">
        <f>IF(VLOOKUP($AU424,'FE Source'!$A:$W,6,FALSE)=0,"-",VLOOKUP($AU424,'FE Source'!$A:$W,6,FALSE))</f>
        <v>3.4</v>
      </c>
      <c r="AA424" s="618">
        <f>IF(VLOOKUP($AU424,'FE Source'!$A:$W,7,FALSE)=0,"-",VLOOKUP($AU424,'FE Source'!$A:$W,7,FALSE))</f>
        <v>2.88</v>
      </c>
      <c r="AB424" s="618">
        <f>IF(VLOOKUP($AU424,'FE Source'!$A:$W,8,FALSE)=0,"-",VLOOKUP($AU424,'FE Source'!$A:$W,8,FALSE))</f>
        <v>1.45</v>
      </c>
      <c r="AC424" s="623">
        <f>IF(VLOOKUP($AU424,'FE Source'!$A:$W,9,FALSE)=0,"-",VLOOKUP($AU424,'FE Source'!$A:$W,9,FALSE))</f>
        <v>1.57</v>
      </c>
      <c r="AD424" s="146">
        <f>IF(VLOOKUP($AU424,'FE Source'!$A:$W,10,FALSE)=0,"-",VLOOKUP($AU424,'FE Source'!$A:$W,10,FALSE))</f>
        <v>1.04</v>
      </c>
      <c r="AE424" s="83">
        <f>IF(VLOOKUP($AU424,'FE Source'!$A:$W,11,FALSE)=0,"-",VLOOKUP($AU424,'FE Source'!$A:$W,11,FALSE))</f>
        <v>26.27</v>
      </c>
      <c r="AF424" s="83">
        <f>IF(VLOOKUP($AU424,'FE Source'!$A:$W,12,FALSE)=0,"-",VLOOKUP($AU424,'FE Source'!$A:$W,12,FALSE))</f>
        <v>-0.01</v>
      </c>
      <c r="AG424" s="83">
        <f>IF(VLOOKUP($AU424,'FE Source'!$A:$W,14,FALSE)=0,"-",VLOOKUP($AU424,'FE Source'!$A:$W,14,FALSE))</f>
        <v>-27.49</v>
      </c>
      <c r="AH424" s="83">
        <f>IF(VLOOKUP($AU424,'FE Source'!$A:$DJ,33,FALSE)=0,"-",VLOOKUP($AU424,'FE Source'!$A:$DJ,33,FALSE))</f>
        <v>104.82</v>
      </c>
      <c r="AI424" s="83">
        <f>IF(VLOOKUP($AU424,'FE Source'!$A:$Y,20,FALSE)=0,"-",VLOOKUP($AU424,'FE Source'!$A:$Y,20,FALSE))</f>
        <v>120.76</v>
      </c>
      <c r="AJ424" s="83">
        <f>IF(VLOOKUP($AU424,'FE Source'!$A:$DJ,34,FALSE)=0,"-",VLOOKUP($AU424,'FE Source'!$A:$DJ,34,FALSE))</f>
        <v>65.45</v>
      </c>
      <c r="AK424" s="83">
        <f>IF(VLOOKUP($AU424,'FE Source'!$A:$DJ,35,FALSE)=0,"-",VLOOKUP($AU424,'FE Source'!$A:$DJ,35,FALSE))</f>
        <v>101.17</v>
      </c>
      <c r="AL424" s="522">
        <f>IF(VLOOKUP($AU424,'FE Source'!$A:$Y,19,FALSE)=0,"-",VLOOKUP($AU424,'FE Source'!$A:$Y,19,FALSE))</f>
        <v>92.42</v>
      </c>
      <c r="AM424" s="146">
        <f>IF(VLOOKUP($AU424,'FE Source'!$A:$DJ,36,FALSE)=0,"-",VLOOKUP($AU424,'FE Source'!$A:$DJ,36,FALSE))</f>
        <v>80.27</v>
      </c>
      <c r="AN424" s="527">
        <f>IF(VLOOKUP($AU424,'FE Source'!$A:$W,13,FALSE)=0,"-",VLOOKUP($AU424,'FE Source'!$A:$W,13,FALSE))</f>
        <v>2971.6</v>
      </c>
      <c r="AO424" s="146" t="str">
        <f>IF(J424="no","-",IF(VLOOKUP($AU424,'FE Source'!$A:$W,15,FALSE)=0,"-",VLOOKUP($AU424,'FE Source'!$A:$W,15,FALSE)))</f>
        <v>-</v>
      </c>
      <c r="AP424" s="522" t="str">
        <f>IF(AO424="-","-",IF(VLOOKUP($AU424,'FE Source'!$A:$Z,21,FALSE)=0,"-",IF(VLOOKUP($AU424,'FE Source'!$A:$Z,21,FALSE)=2,"Semi-Annual",IF(VLOOKUP($AU424,'FE Source'!$A:$Z,21,FALSE)=4,"Quarterly",IF(VLOOKUP($AU424,'FE Source'!$A:$Z,21,FALSE)=12,"Monthly","Annual")))))</f>
        <v>-</v>
      </c>
      <c r="AQ424" s="177">
        <f t="array" ref="AQ424">IF(VLOOKUP($AU424,'FE Source'!$A:$W,16,FALSE)=0,"-",VLOOKUP($AU424,'FE Source'!$A:$W,16,FALSE))</f>
        <v>1.91</v>
      </c>
      <c r="AR424" s="177" t="str">
        <f>IF(VLOOKUP($AU424,'FE Source'!$A:$W,17,FALSE)=0,"-",VLOOKUP($AU424,'FE Source'!$A:$W,17,FALSE))</f>
        <v>Neutral</v>
      </c>
      <c r="AS424" s="177">
        <f>IF(VLOOKUP($AU424,'FE Source'!$AN:$AS,4,FALSE)="",VLOOKUP($AU424,'FE Source'!$AN:$AS,3,FALSE),VLOOKUP($AU424,'FE Source'!$AN:$AS,4,FALSE))</f>
        <v>18.53</v>
      </c>
      <c r="AT424" s="523">
        <f>IF(VLOOKUP($AU424,'FE Source'!$AN:$AS,5,FALSE)=0,"-",VLOOKUP($AU424,'FE Source'!$AN:$AS,5,FALSE))</f>
        <v>45783</v>
      </c>
      <c r="AU424" s="177" t="s">
        <v>5365</v>
      </c>
      <c r="BE424" s="215">
        <f>IF(VLOOKUP($AU424,'FE Source'!$A:$AK,22,FALSE)=0,"-",VLOOKUP($AU424,'FE Source'!$A:$AK,22,FALSE))</f>
        <v>6.02</v>
      </c>
      <c r="BF424" s="215">
        <f>IF(VLOOKUP($AU424,'FE Source'!$A:$AK,23,FALSE)=0,"-",VLOOKUP($AU424,'FE Source'!$A:$AK,23,FALSE))</f>
        <v>5.0599999999999996</v>
      </c>
      <c r="BG424" s="215">
        <f>IF(VLOOKUP($AU424,'FE Source'!$A:$AK,24,FALSE)=0,"-",VLOOKUP($AU424,'FE Source'!$A:$AK,24,FALSE))</f>
        <v>30.64</v>
      </c>
      <c r="BH424" s="215">
        <f>IF(VLOOKUP($AU424,'FE Source'!$A:$AK,25,FALSE)=0,"-",VLOOKUP($AU424,'FE Source'!$A:$AK,25,FALSE))</f>
        <v>-10.44</v>
      </c>
      <c r="BI424" s="215">
        <f>IF(VLOOKUP($AU424,'FE Source'!$A:$AK,26,FALSE)=0,"-",VLOOKUP($AU424,'FE Source'!$A:$AK,26,FALSE))</f>
        <v>12.9</v>
      </c>
      <c r="BJ424" s="215">
        <f>IF(VLOOKUP($AU424,'FE Source'!$A:$AK,27,FALSE)=0,"-",VLOOKUP($AU424,'FE Source'!$A:$AK,27,FALSE))</f>
        <v>-3.49</v>
      </c>
      <c r="BK424" s="215">
        <f>IF(VLOOKUP($AU424,'FE Source'!$A:$AK,28,FALSE)=0,"-",VLOOKUP($AU424,'FE Source'!$A:$AK,28,FALSE))</f>
        <v>-2.2799999999999998</v>
      </c>
      <c r="BL424" s="215">
        <f>IF(VLOOKUP($AU424,'FE Source'!$A:$AK,29,FALSE)=0,"-",VLOOKUP($AU424,'FE Source'!$A:$AK,29,FALSE))</f>
        <v>-3.33</v>
      </c>
      <c r="BM424" s="215">
        <f>IF(VLOOKUP($AU424,'FE Source'!$A:$AK,30,FALSE)=0,"-",VLOOKUP($AU424,'FE Source'!$A:$AK,30,FALSE))</f>
        <v>-7.95</v>
      </c>
      <c r="BN424" t="str">
        <f>IF(VLOOKUP($AU424,'FE Source'!$A:$AK,31,FALSE)="No Specified Index","-",IF(VLOOKUP($AU424,'FE Source'!$A:$AK,31,FALSE)=0,"-",VLOOKUP($AU424,'FE Source'!$A:$AK,31,FALSE)))</f>
        <v>MSCI China Capped 10% Index</v>
      </c>
      <c r="BO424" s="217">
        <f>IF(VLOOKUP($AU424,'FE Source'!$A:$AK,32,FALSE)=0,"-",VLOOKUP($AU424,'FE Source'!$A:$AK,32,FALSE))</f>
        <v>40948</v>
      </c>
      <c r="BP424" s="18">
        <f>IF(VLOOKUP($AU424,'FE Source'!$AZ:$BC,2,FALSE)=0,"-",VLOOKUP($AU424,'FE Source'!$AZ:$BC,2,FALSE))</f>
        <v>-7.98</v>
      </c>
      <c r="BQ424" s="18" t="str">
        <f>IF(VLOOKUP($AU424,'FE Source'!$AZ:$BC,3,FALSE)=0,"-",VLOOKUP($AU424,'FE Source'!$AZ:$BC,3,FALSE))</f>
        <v>-</v>
      </c>
      <c r="BR424" s="18" t="str">
        <f>IF(VLOOKUP($AU424,'FE Source'!$AZ:$BC,4,FALSE)=0,"-",VLOOKUP($AU424,'FE Source'!$AZ:$BC,4,FALSE))</f>
        <v>-</v>
      </c>
    </row>
    <row r="425" spans="2:70" ht="15">
      <c r="B425" s="323" t="str">
        <f>INDEX('UT - Retail'!$A$7:$A$1409,MATCH(AU425,'UT - Retail'!$U$7:$U$1409,0),1)</f>
        <v>Fidelity Worldwide Investment</v>
      </c>
      <c r="C425" s="703" t="str">
        <f>INDEX('UT - Retail'!$B$7:$B$1409,MATCH(AU425,'UT - Retail'!$U$7:$U$1409,0),1)</f>
        <v>Fidelity China Focus A-GBP</v>
      </c>
      <c r="D425" s="704"/>
      <c r="E425" s="531" t="str">
        <f>VLOOKUP(C425,'UT - Retail'!$B:$K,8,FALSE)</f>
        <v>Equities</v>
      </c>
      <c r="F425" s="531" t="str">
        <f>VLOOKUP(C425,'UT - Retail'!$B:$K,9,FALSE)</f>
        <v>China</v>
      </c>
      <c r="G425" s="531" t="str">
        <f>VLOOKUP(C425,'UT - Retail'!$B:$K,10,FALSE)</f>
        <v>General</v>
      </c>
      <c r="H425" s="82" t="str">
        <f>VLOOKUP(C425,'UT - Retail'!$B:$N,13,FALSE)</f>
        <v>No</v>
      </c>
      <c r="I425" s="82" t="str">
        <f>VLOOKUP(C425,'UT - Retail'!$B:$Q,14,FALSE)</f>
        <v>No</v>
      </c>
      <c r="J425" s="531" t="str">
        <f>VLOOKUP(C425,'UT - Retail'!$B:$Q,11,FALSE)</f>
        <v>Yes</v>
      </c>
      <c r="K425" s="130" t="str">
        <f>VLOOKUP(C425,'UT - Retail'!$B:$P,15,FALSE)</f>
        <v>No</v>
      </c>
      <c r="L425" s="82" t="str">
        <f>VLOOKUP(C425,'UT - Retail'!$B:$Q,16,FALSE)</f>
        <v>iFast</v>
      </c>
      <c r="M425" s="531" t="str">
        <f>VLOOKUP(C425,'UT - Retail'!$B:$K,6,FALSE)</f>
        <v>GBP</v>
      </c>
      <c r="N425" s="531" t="str">
        <f>IFERROR(IF(MATCH(C425,'Portfolio Construction'!$AL:$AL,0),"Yes","No"),"No")</f>
        <v>Yes</v>
      </c>
      <c r="O425" s="531" t="str">
        <f>IFERROR(IF(MATCH(C425,'Portfolio Construction'!$AN:$AN,0),"Yes","No"),"No")</f>
        <v>No</v>
      </c>
      <c r="P425" s="531" t="str">
        <f>IFERROR(IF(MATCH(C425,'Portfolio Construction'!$AP:$AP,0),"Yes","No"),"No")</f>
        <v>No</v>
      </c>
      <c r="Q425" s="531" t="str">
        <f>IFERROR(IF(MATCH(C425,'Portfolio Construction'!$AR:$AR,0),"Yes","No"),"No")</f>
        <v>No</v>
      </c>
      <c r="R425" s="531" t="str">
        <f>IFERROR(IF(MATCH(C425,'Portfolio Construction'!$AT:$AT,0),"Yes","No"),"No")</f>
        <v>No</v>
      </c>
      <c r="S425" s="531" t="str">
        <f>IFERROR(IF(MATCH(C425,'Portfolio Construction'!$AV:$AV,0),"Yes","No"),"No")</f>
        <v>No</v>
      </c>
      <c r="T425" s="531" t="str">
        <f>IFERROR(IF(MATCH(C425,'Portfolio Construction'!$AX:$AX,0),"Yes","No"),"No")</f>
        <v>No</v>
      </c>
      <c r="U425" s="531" t="str">
        <f>IFERROR(IF(MATCH(C425,'Portfolio Construction'!$AZ:$AZ,0),"Yes","No"),"No")</f>
        <v>No</v>
      </c>
      <c r="V425" s="531" t="str">
        <f>IFERROR(IF(MATCH(C425,'Portfolio Construction'!$BB:$BB,0),"Yes","No"),"No")</f>
        <v>No</v>
      </c>
      <c r="W425" s="619">
        <f>IF(VLOOKUP($AU425,'FE Source'!$A:$W,3,FALSE)=0,"-",VLOOKUP($AU425,'FE Source'!$A:$W,3,FALSE))</f>
        <v>3.56</v>
      </c>
      <c r="X425" s="618">
        <f>IF(VLOOKUP($AU425,'FE Source'!$A:$W,4,FALSE)=0,"-",VLOOKUP($AU425,'FE Source'!$A:$W,4,FALSE))</f>
        <v>1.32</v>
      </c>
      <c r="Y425" s="618">
        <f>IF(VLOOKUP($AU425,'FE Source'!$A:$W,5,FALSE)=0,"-",VLOOKUP($AU425,'FE Source'!$A:$W,5,FALSE))</f>
        <v>1.41</v>
      </c>
      <c r="Z425" s="618">
        <f>IF(VLOOKUP($AU425,'FE Source'!$A:$W,6,FALSE)=0,"-",VLOOKUP($AU425,'FE Source'!$A:$W,6,FALSE))</f>
        <v>3.39</v>
      </c>
      <c r="AA425" s="618">
        <f>IF(VLOOKUP($AU425,'FE Source'!$A:$W,7,FALSE)=0,"-",VLOOKUP($AU425,'FE Source'!$A:$W,7,FALSE))</f>
        <v>2.86</v>
      </c>
      <c r="AB425" s="618">
        <f>IF(VLOOKUP($AU425,'FE Source'!$A:$W,8,FALSE)=0,"-",VLOOKUP($AU425,'FE Source'!$A:$W,8,FALSE))</f>
        <v>1.43</v>
      </c>
      <c r="AC425" s="623">
        <f>IF(VLOOKUP($AU425,'FE Source'!$A:$W,9,FALSE)=0,"-",VLOOKUP($AU425,'FE Source'!$A:$W,9,FALSE))</f>
        <v>1.56</v>
      </c>
      <c r="AD425" s="146">
        <f>IF(VLOOKUP($AU425,'FE Source'!$A:$W,10,FALSE)=0,"-",VLOOKUP($AU425,'FE Source'!$A:$W,10,FALSE))</f>
        <v>1.03</v>
      </c>
      <c r="AE425" s="83">
        <f>IF(VLOOKUP($AU425,'FE Source'!$A:$W,11,FALSE)=0,"-",VLOOKUP($AU425,'FE Source'!$A:$W,11,FALSE))</f>
        <v>26.03</v>
      </c>
      <c r="AF425" s="83" t="str">
        <f>IF(VLOOKUP($AU425,'FE Source'!$A:$W,12,FALSE)=0,"-",VLOOKUP($AU425,'FE Source'!$A:$W,12,FALSE))</f>
        <v>-</v>
      </c>
      <c r="AG425" s="83">
        <f>IF(VLOOKUP($AU425,'FE Source'!$A:$W,14,FALSE)=0,"-",VLOOKUP($AU425,'FE Source'!$A:$W,14,FALSE))</f>
        <v>-27.19</v>
      </c>
      <c r="AH425" s="83">
        <f>IF(VLOOKUP($AU425,'FE Source'!$A:$DJ,33,FALSE)=0,"-",VLOOKUP($AU425,'FE Source'!$A:$DJ,33,FALSE))</f>
        <v>105.49</v>
      </c>
      <c r="AI425" s="83">
        <f>IF(VLOOKUP($AU425,'FE Source'!$A:$Y,20,FALSE)=0,"-",VLOOKUP($AU425,'FE Source'!$A:$Y,20,FALSE))</f>
        <v>120.51</v>
      </c>
      <c r="AJ425" s="83">
        <f>IF(VLOOKUP($AU425,'FE Source'!$A:$DJ,34,FALSE)=0,"-",VLOOKUP($AU425,'FE Source'!$A:$DJ,34,FALSE))</f>
        <v>65.39</v>
      </c>
      <c r="AK425" s="83">
        <f>IF(VLOOKUP($AU425,'FE Source'!$A:$DJ,35,FALSE)=0,"-",VLOOKUP($AU425,'FE Source'!$A:$DJ,35,FALSE))</f>
        <v>101.42</v>
      </c>
      <c r="AL425" s="522">
        <f>IF(VLOOKUP($AU425,'FE Source'!$A:$Y,19,FALSE)=0,"-",VLOOKUP($AU425,'FE Source'!$A:$Y,19,FALSE))</f>
        <v>92.22</v>
      </c>
      <c r="AM425" s="146">
        <f>IF(VLOOKUP($AU425,'FE Source'!$A:$DJ,36,FALSE)=0,"-",VLOOKUP($AU425,'FE Source'!$A:$DJ,36,FALSE))</f>
        <v>80.239999999999995</v>
      </c>
      <c r="AN425" s="527">
        <f>IF(VLOOKUP($AU425,'FE Source'!$A:$W,13,FALSE)=0,"-",VLOOKUP($AU425,'FE Source'!$A:$W,13,FALSE))</f>
        <v>2971.6</v>
      </c>
      <c r="AO425" s="146">
        <f>IF(J425="no","-",IF(VLOOKUP($AU425,'FE Source'!$A:$W,15,FALSE)=0,"-",VLOOKUP($AU425,'FE Source'!$A:$W,15,FALSE)))</f>
        <v>1.91</v>
      </c>
      <c r="AP425" s="522" t="str">
        <f>IF(AO425="-","-",IF(VLOOKUP($AU425,'FE Source'!$A:$Z,21,FALSE)=0,"-",IF(VLOOKUP($AU425,'FE Source'!$A:$Z,21,FALSE)=2,"Semi-Annual",IF(VLOOKUP($AU425,'FE Source'!$A:$Z,21,FALSE)=4,"Quarterly",IF(VLOOKUP($AU425,'FE Source'!$A:$Z,21,FALSE)=12,"Monthly","Annual")))))</f>
        <v>Monthly</v>
      </c>
      <c r="AQ425" s="177">
        <f t="array" ref="AQ425">IF(VLOOKUP($AU425,'FE Source'!$A:$W,16,FALSE)=0,"-",VLOOKUP($AU425,'FE Source'!$A:$W,16,FALSE))</f>
        <v>1.91</v>
      </c>
      <c r="AR425" s="177" t="str">
        <f>IF(VLOOKUP($AU425,'FE Source'!$A:$W,17,FALSE)=0,"-",VLOOKUP($AU425,'FE Source'!$A:$W,17,FALSE))</f>
        <v>Neutral</v>
      </c>
      <c r="AS425" s="177">
        <f>IF(VLOOKUP($AU425,'FE Source'!$AN:$AS,4,FALSE)="",VLOOKUP($AU425,'FE Source'!$AN:$AS,3,FALSE),VLOOKUP($AU425,'FE Source'!$AN:$AS,4,FALSE))</f>
        <v>6.26</v>
      </c>
      <c r="AT425" s="523">
        <f>IF(VLOOKUP($AU425,'FE Source'!$AN:$AS,5,FALSE)=0,"-",VLOOKUP($AU425,'FE Source'!$AN:$AS,5,FALSE))</f>
        <v>45783</v>
      </c>
      <c r="AU425" s="177" t="s">
        <v>5367</v>
      </c>
      <c r="BE425" s="215">
        <f>IF(VLOOKUP($AU425,'FE Source'!$A:$AK,22,FALSE)=0,"-",VLOOKUP($AU425,'FE Source'!$A:$AK,22,FALSE))</f>
        <v>5.86</v>
      </c>
      <c r="BF425" s="215">
        <f>IF(VLOOKUP($AU425,'FE Source'!$A:$AK,23,FALSE)=0,"-",VLOOKUP($AU425,'FE Source'!$A:$AK,23,FALSE))</f>
        <v>5.26</v>
      </c>
      <c r="BG425" s="215">
        <f>IF(VLOOKUP($AU425,'FE Source'!$A:$AK,24,FALSE)=0,"-",VLOOKUP($AU425,'FE Source'!$A:$AK,24,FALSE))</f>
        <v>30.46</v>
      </c>
      <c r="BH425" s="215">
        <f>IF(VLOOKUP($AU425,'FE Source'!$A:$AK,25,FALSE)=0,"-",VLOOKUP($AU425,'FE Source'!$A:$AK,25,FALSE))</f>
        <v>-10.65</v>
      </c>
      <c r="BI425" s="215">
        <f>IF(VLOOKUP($AU425,'FE Source'!$A:$AK,26,FALSE)=0,"-",VLOOKUP($AU425,'FE Source'!$A:$AK,26,FALSE))</f>
        <v>12.95</v>
      </c>
      <c r="BJ425" s="215">
        <f>IF(VLOOKUP($AU425,'FE Source'!$A:$AK,27,FALSE)=0,"-",VLOOKUP($AU425,'FE Source'!$A:$AK,27,FALSE))</f>
        <v>-3.35</v>
      </c>
      <c r="BK425" s="215">
        <f>IF(VLOOKUP($AU425,'FE Source'!$A:$AK,28,FALSE)=0,"-",VLOOKUP($AU425,'FE Source'!$A:$AK,28,FALSE))</f>
        <v>-2.2799999999999998</v>
      </c>
      <c r="BL425" s="215">
        <f>IF(VLOOKUP($AU425,'FE Source'!$A:$AK,29,FALSE)=0,"-",VLOOKUP($AU425,'FE Source'!$A:$AK,29,FALSE))</f>
        <v>-3.67</v>
      </c>
      <c r="BM425" s="215">
        <f>IF(VLOOKUP($AU425,'FE Source'!$A:$AK,30,FALSE)=0,"-",VLOOKUP($AU425,'FE Source'!$A:$AK,30,FALSE))</f>
        <v>-7.61</v>
      </c>
      <c r="BN425" t="str">
        <f>IF(VLOOKUP($AU425,'FE Source'!$A:$AK,31,FALSE)="No Specified Index","-",IF(VLOOKUP($AU425,'FE Source'!$A:$AK,31,FALSE)=0,"-",VLOOKUP($AU425,'FE Source'!$A:$AK,31,FALSE)))</f>
        <v>MSCI China Capped 10% Index</v>
      </c>
      <c r="BO425" s="217">
        <f>IF(VLOOKUP($AU425,'FE Source'!$A:$AK,32,FALSE)=0,"-",VLOOKUP($AU425,'FE Source'!$A:$AK,32,FALSE))</f>
        <v>38264</v>
      </c>
      <c r="BP425" s="18">
        <f>IF(VLOOKUP($AU425,'FE Source'!$AZ:$BC,2,FALSE)=0,"-",VLOOKUP($AU425,'FE Source'!$AZ:$BC,2,FALSE))</f>
        <v>-8.09</v>
      </c>
      <c r="BQ425" s="18">
        <f>IF(VLOOKUP($AU425,'FE Source'!$AZ:$BC,3,FALSE)=0,"-",VLOOKUP($AU425,'FE Source'!$AZ:$BC,3,FALSE))</f>
        <v>-7.06</v>
      </c>
      <c r="BR425" s="18">
        <f>IF(VLOOKUP($AU425,'FE Source'!$AZ:$BC,4,FALSE)=0,"-",VLOOKUP($AU425,'FE Source'!$AZ:$BC,4,FALSE))</f>
        <v>-14.92</v>
      </c>
    </row>
    <row r="426" spans="2:70" ht="15" customHeight="1">
      <c r="B426" s="323" t="str">
        <f>INDEX('UT - Retail'!$A$7:$A$1409,MATCH(AU426,'UT - Retail'!$U$7:$U$1409,0),1)</f>
        <v>Fidelity Worldwide Investment</v>
      </c>
      <c r="C426" s="710" t="str">
        <f>INDEX('UT - Retail'!$B$7:$B$1409,MATCH(AU426,'UT - Retail'!$U$7:$U$1409,0),1)</f>
        <v>Fidelity China Focus A-SGD</v>
      </c>
      <c r="D426" s="711"/>
      <c r="E426" s="151" t="str">
        <f>VLOOKUP(C426,'UT - Retail'!$B:$K,8,FALSE)</f>
        <v>Equities</v>
      </c>
      <c r="F426" s="151" t="str">
        <f>VLOOKUP(C426,'UT - Retail'!$B:$K,9,FALSE)</f>
        <v>China</v>
      </c>
      <c r="G426" s="151" t="str">
        <f>VLOOKUP(C426,'UT - Retail'!$B:$K,10,FALSE)</f>
        <v>General</v>
      </c>
      <c r="H426" s="82" t="str">
        <f>VLOOKUP(C426,'UT - Retail'!$B:$N,13,FALSE)</f>
        <v>No</v>
      </c>
      <c r="I426" s="82" t="str">
        <f>VLOOKUP(C426,'UT - Retail'!$B:$Q,14,FALSE)</f>
        <v>No</v>
      </c>
      <c r="J426" s="151" t="str">
        <f>VLOOKUP(C426,'UT - Retail'!$B:$Q,11,FALSE)</f>
        <v>Yes</v>
      </c>
      <c r="K426" s="130" t="str">
        <f>VLOOKUP(C426,'UT - Retail'!$B:$P,15,FALSE)</f>
        <v>Yes</v>
      </c>
      <c r="L426" s="82" t="str">
        <f>VLOOKUP(C426,'UT - Retail'!$B:$Q,16,FALSE)</f>
        <v>Both</v>
      </c>
      <c r="M426" s="151" t="str">
        <f>VLOOKUP(C426,'UT - Retail'!$B:$K,6,FALSE)</f>
        <v>SGD</v>
      </c>
      <c r="N426" s="151" t="str">
        <f>IFERROR(IF(MATCH(C426,'Portfolio Construction'!$AL:$AL,0),"Yes","No"),"No")</f>
        <v>Yes</v>
      </c>
      <c r="O426" s="151" t="str">
        <f>IFERROR(IF(MATCH(C426,'Portfolio Construction'!$AN:$AN,0),"Yes","No"),"No")</f>
        <v>No</v>
      </c>
      <c r="P426" s="151" t="str">
        <f>IFERROR(IF(MATCH(C426,'Portfolio Construction'!$AP:$AP,0),"Yes","No"),"No")</f>
        <v>No</v>
      </c>
      <c r="Q426" s="151" t="str">
        <f>IFERROR(IF(MATCH(C426,'Portfolio Construction'!$AR:$AR,0),"Yes","No"),"No")</f>
        <v>No</v>
      </c>
      <c r="R426" s="151" t="str">
        <f>IFERROR(IF(MATCH(C426,'Portfolio Construction'!$AT:$AT,0),"Yes","No"),"No")</f>
        <v>No</v>
      </c>
      <c r="S426" s="151" t="str">
        <f>IFERROR(IF(MATCH(C426,'Portfolio Construction'!$AV:$AV,0),"Yes","No"),"No")</f>
        <v>No</v>
      </c>
      <c r="T426" s="151" t="str">
        <f>IFERROR(IF(MATCH(C426,'Portfolio Construction'!$AX:$AX,0),"Yes","No"),"No")</f>
        <v>No</v>
      </c>
      <c r="U426" s="151" t="str">
        <f>IFERROR(IF(MATCH(C426,'Portfolio Construction'!$AZ:$AZ,0),"Yes","No"),"No")</f>
        <v>No</v>
      </c>
      <c r="V426" s="151" t="str">
        <f>IFERROR(IF(MATCH(C426,'Portfolio Construction'!$BB:$BB,0),"Yes","No"),"No")</f>
        <v>No</v>
      </c>
      <c r="W426" s="619">
        <f>IF(VLOOKUP($AU426,'FE Source'!$A:$W,3,FALSE)=0,"-",VLOOKUP($AU426,'FE Source'!$A:$W,3,FALSE))</f>
        <v>3.36</v>
      </c>
      <c r="X426" s="618">
        <f>IF(VLOOKUP($AU426,'FE Source'!$A:$W,4,FALSE)=0,"-",VLOOKUP($AU426,'FE Source'!$A:$W,4,FALSE))</f>
        <v>1.37</v>
      </c>
      <c r="Y426" s="618">
        <f>IF(VLOOKUP($AU426,'FE Source'!$A:$W,5,FALSE)=0,"-",VLOOKUP($AU426,'FE Source'!$A:$W,5,FALSE))</f>
        <v>1.26</v>
      </c>
      <c r="Z426" s="618">
        <f>IF(VLOOKUP($AU426,'FE Source'!$A:$W,6,FALSE)=0,"-",VLOOKUP($AU426,'FE Source'!$A:$W,6,FALSE))</f>
        <v>3.37</v>
      </c>
      <c r="AA426" s="618">
        <f>IF(VLOOKUP($AU426,'FE Source'!$A:$W,7,FALSE)=0,"-",VLOOKUP($AU426,'FE Source'!$A:$W,7,FALSE))</f>
        <v>2.84</v>
      </c>
      <c r="AB426" s="618">
        <f>IF(VLOOKUP($AU426,'FE Source'!$A:$W,8,FALSE)=0,"-",VLOOKUP($AU426,'FE Source'!$A:$W,8,FALSE))</f>
        <v>1.43</v>
      </c>
      <c r="AC426" s="623">
        <f>IF(VLOOKUP($AU426,'FE Source'!$A:$W,9,FALSE)=0,"-",VLOOKUP($AU426,'FE Source'!$A:$W,9,FALSE))</f>
        <v>1.56</v>
      </c>
      <c r="AD426" s="147">
        <f>IF(VLOOKUP($AU426,'FE Source'!$A:$W,10,FALSE)=0,"-",VLOOKUP($AU426,'FE Source'!$A:$W,10,FALSE))</f>
        <v>1.04</v>
      </c>
      <c r="AE426" s="82">
        <f>IF(VLOOKUP($AU426,'FE Source'!$A:$W,11,FALSE)=0,"-",VLOOKUP($AU426,'FE Source'!$A:$W,11,FALSE))</f>
        <v>26.22</v>
      </c>
      <c r="AF426" s="82">
        <f>IF(VLOOKUP($AU426,'FE Source'!$A:$W,12,FALSE)=0,"-",VLOOKUP($AU426,'FE Source'!$A:$W,12,FALSE))</f>
        <v>-0.01</v>
      </c>
      <c r="AG426" s="82">
        <f>IF(VLOOKUP($AU426,'FE Source'!$A:$W,14,FALSE)=0,"-",VLOOKUP($AU426,'FE Source'!$A:$W,14,FALSE))</f>
        <v>-27.39</v>
      </c>
      <c r="AH426" s="82">
        <f>IF(VLOOKUP($AU426,'FE Source'!$A:$DJ,33,FALSE)=0,"-",VLOOKUP($AU426,'FE Source'!$A:$DJ,33,FALSE))</f>
        <v>105.18</v>
      </c>
      <c r="AI426" s="82">
        <f>IF(VLOOKUP($AU426,'FE Source'!$A:$Y,20,FALSE)=0,"-",VLOOKUP($AU426,'FE Source'!$A:$Y,20,FALSE))</f>
        <v>120.46</v>
      </c>
      <c r="AJ426" s="82">
        <f>IF(VLOOKUP($AU426,'FE Source'!$A:$DJ,34,FALSE)=0,"-",VLOOKUP($AU426,'FE Source'!$A:$DJ,34,FALSE))</f>
        <v>65.209999999999994</v>
      </c>
      <c r="AK426" s="82">
        <f>IF(VLOOKUP($AU426,'FE Source'!$A:$DJ,35,FALSE)=0,"-",VLOOKUP($AU426,'FE Source'!$A:$DJ,35,FALSE))</f>
        <v>101.25</v>
      </c>
      <c r="AL426" s="76">
        <f>IF(VLOOKUP($AU426,'FE Source'!$A:$Y,19,FALSE)=0,"-",VLOOKUP($AU426,'FE Source'!$A:$Y,19,FALSE))</f>
        <v>92.37</v>
      </c>
      <c r="AM426" s="147">
        <f>IF(VLOOKUP($AU426,'FE Source'!$A:$DJ,36,FALSE)=0,"-",VLOOKUP($AU426,'FE Source'!$A:$DJ,36,FALSE))</f>
        <v>80.239999999999995</v>
      </c>
      <c r="AN426" s="605">
        <f>IF(VLOOKUP($AU426,'FE Source'!$A:$W,13,FALSE)=0,"-",VLOOKUP($AU426,'FE Source'!$A:$W,13,FALSE))</f>
        <v>2971.6</v>
      </c>
      <c r="AO426" s="147">
        <f>IF(J426="no","-",IF(VLOOKUP($AU426,'FE Source'!$A:$W,15,FALSE)=0,"-",VLOOKUP($AU426,'FE Source'!$A:$W,15,FALSE)))</f>
        <v>1.9</v>
      </c>
      <c r="AP426" s="76" t="str">
        <f>IF(AO426="-","-",IF(VLOOKUP($AU426,'FE Source'!$A:$Z,21,FALSE)=0,"-",IF(VLOOKUP($AU426,'FE Source'!$A:$Z,21,FALSE)=2,"Semi-Annual",IF(VLOOKUP($AU426,'FE Source'!$A:$Z,21,FALSE)=4,"Quarterly",IF(VLOOKUP($AU426,'FE Source'!$A:$Z,21,FALSE)=12,"Monthly","Annual")))))</f>
        <v>Monthly</v>
      </c>
      <c r="AQ426" s="163">
        <f t="array" ref="AQ426">IF(VLOOKUP($AU426,'FE Source'!$A:$W,16,FALSE)=0,"-",VLOOKUP($AU426,'FE Source'!$A:$W,16,FALSE))</f>
        <v>1.91</v>
      </c>
      <c r="AR426" s="163" t="str">
        <f>IF(VLOOKUP($AU426,'FE Source'!$A:$W,17,FALSE)=0,"-",VLOOKUP($AU426,'FE Source'!$A:$W,17,FALSE))</f>
        <v>Neutral</v>
      </c>
      <c r="AS426" s="163">
        <f>IF(VLOOKUP($AU426,'FE Source'!$AN:$AS,4,FALSE)="",VLOOKUP($AU426,'FE Source'!$AN:$AS,3,FALSE),VLOOKUP($AU426,'FE Source'!$AN:$AS,4,FALSE))</f>
        <v>1.85</v>
      </c>
      <c r="AT426" s="751">
        <f>IF(VLOOKUP($AU426,'FE Source'!$AN:$AS,5,FALSE)=0,"-",VLOOKUP($AU426,'FE Source'!$AN:$AS,5,FALSE))</f>
        <v>45783</v>
      </c>
      <c r="AU426" s="163" t="s">
        <v>619</v>
      </c>
      <c r="BE426" s="215">
        <f>IF(VLOOKUP($AU426,'FE Source'!$A:$AK,22,FALSE)=0,"-",VLOOKUP($AU426,'FE Source'!$A:$AK,22,FALSE))</f>
        <v>5.99</v>
      </c>
      <c r="BF426" s="215">
        <f>IF(VLOOKUP($AU426,'FE Source'!$A:$AK,23,FALSE)=0,"-",VLOOKUP($AU426,'FE Source'!$A:$AK,23,FALSE))</f>
        <v>5.33</v>
      </c>
      <c r="BG426" s="215">
        <f>IF(VLOOKUP($AU426,'FE Source'!$A:$AK,24,FALSE)=0,"-",VLOOKUP($AU426,'FE Source'!$A:$AK,24,FALSE))</f>
        <v>30.41</v>
      </c>
      <c r="BH426" s="215">
        <f>IF(VLOOKUP($AU426,'FE Source'!$A:$AK,25,FALSE)=0,"-",VLOOKUP($AU426,'FE Source'!$A:$AK,25,FALSE))</f>
        <v>-10.54</v>
      </c>
      <c r="BI426" s="215">
        <f>IF(VLOOKUP($AU426,'FE Source'!$A:$AK,26,FALSE)=0,"-",VLOOKUP($AU426,'FE Source'!$A:$AK,26,FALSE))</f>
        <v>13.05</v>
      </c>
      <c r="BJ426" s="215">
        <f>IF(VLOOKUP($AU426,'FE Source'!$A:$AK,27,FALSE)=0,"-",VLOOKUP($AU426,'FE Source'!$A:$AK,27,FALSE))</f>
        <v>-3.56</v>
      </c>
      <c r="BK426" s="215">
        <f>IF(VLOOKUP($AU426,'FE Source'!$A:$AK,28,FALSE)=0,"-",VLOOKUP($AU426,'FE Source'!$A:$AK,28,FALSE))</f>
        <v>-2.21</v>
      </c>
      <c r="BL426" s="215">
        <f>IF(VLOOKUP($AU426,'FE Source'!$A:$AK,29,FALSE)=0,"-",VLOOKUP($AU426,'FE Source'!$A:$AK,29,FALSE))</f>
        <v>-3.4</v>
      </c>
      <c r="BM426" s="215">
        <f>IF(VLOOKUP($AU426,'FE Source'!$A:$AK,30,FALSE)=0,"-",VLOOKUP($AU426,'FE Source'!$A:$AK,30,FALSE))</f>
        <v>-7.94</v>
      </c>
      <c r="BN426" t="str">
        <f>IF(VLOOKUP($AU426,'FE Source'!$A:$AK,31,FALSE)="No Specified Index","-",IF(VLOOKUP($AU426,'FE Source'!$A:$AK,31,FALSE)=0,"-",VLOOKUP($AU426,'FE Source'!$A:$AK,31,FALSE)))</f>
        <v>MSCI China Capped 10% Index</v>
      </c>
      <c r="BO426" s="217">
        <f>IF(VLOOKUP($AU426,'FE Source'!$A:$AK,32,FALSE)=0,"-",VLOOKUP($AU426,'FE Source'!$A:$AK,32,FALSE))</f>
        <v>39174</v>
      </c>
      <c r="BP426" s="18">
        <f>IF(VLOOKUP($AU426,'FE Source'!$AZ:$BC,2,FALSE)=0,"-",VLOOKUP($AU426,'FE Source'!$AZ:$BC,2,FALSE))</f>
        <v>-7.97</v>
      </c>
      <c r="BQ426" s="18">
        <f>IF(VLOOKUP($AU426,'FE Source'!$AZ:$BC,3,FALSE)=0,"-",VLOOKUP($AU426,'FE Source'!$AZ:$BC,3,FALSE))</f>
        <v>-7.23</v>
      </c>
      <c r="BR426" s="18">
        <f>IF(VLOOKUP($AU426,'FE Source'!$AZ:$BC,4,FALSE)=0,"-",VLOOKUP($AU426,'FE Source'!$AZ:$BC,4,FALSE))</f>
        <v>-15.16</v>
      </c>
    </row>
    <row r="427" spans="2:70" ht="15">
      <c r="B427" s="323" t="str">
        <f>INDEX('UT - Retail'!$A$7:$A$1409,MATCH(AU427,'UT - Retail'!$U$7:$U$1409,0),1)</f>
        <v>Fidelity Worldwide Investment</v>
      </c>
      <c r="C427" s="710" t="str">
        <f>INDEX('UT - Retail'!$B$7:$B$1409,MATCH(AU427,'UT - Retail'!$U$7:$U$1409,0),1)</f>
        <v>Fidelity China Focus A-USD</v>
      </c>
      <c r="D427" s="711"/>
      <c r="E427" s="151" t="str">
        <f>VLOOKUP(C427,'UT - Retail'!$B:$K,8,FALSE)</f>
        <v>Equities</v>
      </c>
      <c r="F427" s="151" t="str">
        <f>VLOOKUP(C427,'UT - Retail'!$B:$K,9,FALSE)</f>
        <v>China</v>
      </c>
      <c r="G427" s="151" t="str">
        <f>VLOOKUP(C427,'UT - Retail'!$B:$K,10,FALSE)</f>
        <v>General</v>
      </c>
      <c r="H427" s="82" t="str">
        <f>VLOOKUP(C427,'UT - Retail'!$B:$N,13,FALSE)</f>
        <v>No</v>
      </c>
      <c r="I427" s="82" t="str">
        <f>VLOOKUP(C427,'UT - Retail'!$B:$Q,14,FALSE)</f>
        <v>No</v>
      </c>
      <c r="J427" s="151" t="str">
        <f>VLOOKUP(C427,'UT - Retail'!$B:$Q,11,FALSE)</f>
        <v>Yes</v>
      </c>
      <c r="K427" s="130" t="str">
        <f>VLOOKUP(C427,'UT - Retail'!$B:$P,15,FALSE)</f>
        <v>No</v>
      </c>
      <c r="L427" s="82" t="str">
        <f>VLOOKUP(C427,'UT - Retail'!$B:$Q,16,FALSE)</f>
        <v>Both</v>
      </c>
      <c r="M427" s="151" t="str">
        <f>VLOOKUP(C427,'UT - Retail'!$B:$K,6,FALSE)</f>
        <v>USD</v>
      </c>
      <c r="N427" s="151" t="str">
        <f>IFERROR(IF(MATCH(C427,'Portfolio Construction'!$AL:$AL,0),"Yes","No"),"No")</f>
        <v>Yes</v>
      </c>
      <c r="O427" s="151" t="str">
        <f>IFERROR(IF(MATCH(C427,'Portfolio Construction'!$AN:$AN,0),"Yes","No"),"No")</f>
        <v>No</v>
      </c>
      <c r="P427" s="151" t="str">
        <f>IFERROR(IF(MATCH(C427,'Portfolio Construction'!$AP:$AP,0),"Yes","No"),"No")</f>
        <v>No</v>
      </c>
      <c r="Q427" s="151" t="str">
        <f>IFERROR(IF(MATCH(C427,'Portfolio Construction'!$AR:$AR,0),"Yes","No"),"No")</f>
        <v>No</v>
      </c>
      <c r="R427" s="151" t="str">
        <f>IFERROR(IF(MATCH(C427,'Portfolio Construction'!$AT:$AT,0),"Yes","No"),"No")</f>
        <v>No</v>
      </c>
      <c r="S427" s="151" t="str">
        <f>IFERROR(IF(MATCH(C427,'Portfolio Construction'!$AV:$AV,0),"Yes","No"),"No")</f>
        <v>No</v>
      </c>
      <c r="T427" s="151" t="str">
        <f>IFERROR(IF(MATCH(C427,'Portfolio Construction'!$AX:$AX,0),"Yes","No"),"No")</f>
        <v>No</v>
      </c>
      <c r="U427" s="151" t="str">
        <f>IFERROR(IF(MATCH(C427,'Portfolio Construction'!$AZ:$AZ,0),"Yes","No"),"No")</f>
        <v>No</v>
      </c>
      <c r="V427" s="151" t="str">
        <f>IFERROR(IF(MATCH(C427,'Portfolio Construction'!$BB:$BB,0),"Yes","No"),"No")</f>
        <v>No</v>
      </c>
      <c r="W427" s="619">
        <f>IF(VLOOKUP($AU427,'FE Source'!$A:$W,3,FALSE)=0,"-",VLOOKUP($AU427,'FE Source'!$A:$W,3,FALSE))</f>
        <v>3.57</v>
      </c>
      <c r="X427" s="618">
        <f>IF(VLOOKUP($AU427,'FE Source'!$A:$W,4,FALSE)=0,"-",VLOOKUP($AU427,'FE Source'!$A:$W,4,FALSE))</f>
        <v>1.39</v>
      </c>
      <c r="Y427" s="618">
        <f>IF(VLOOKUP($AU427,'FE Source'!$A:$W,5,FALSE)=0,"-",VLOOKUP($AU427,'FE Source'!$A:$W,5,FALSE))</f>
        <v>1.34</v>
      </c>
      <c r="Z427" s="618">
        <f>IF(VLOOKUP($AU427,'FE Source'!$A:$W,6,FALSE)=0,"-",VLOOKUP($AU427,'FE Source'!$A:$W,6,FALSE))</f>
        <v>3.42</v>
      </c>
      <c r="AA427" s="618">
        <f>IF(VLOOKUP($AU427,'FE Source'!$A:$W,7,FALSE)=0,"-",VLOOKUP($AU427,'FE Source'!$A:$W,7,FALSE))</f>
        <v>2.87</v>
      </c>
      <c r="AB427" s="618">
        <f>IF(VLOOKUP($AU427,'FE Source'!$A:$W,8,FALSE)=0,"-",VLOOKUP($AU427,'FE Source'!$A:$W,8,FALSE))</f>
        <v>1.45</v>
      </c>
      <c r="AC427" s="623">
        <f>IF(VLOOKUP($AU427,'FE Source'!$A:$W,9,FALSE)=0,"-",VLOOKUP($AU427,'FE Source'!$A:$W,9,FALSE))</f>
        <v>1.57</v>
      </c>
      <c r="AD427" s="147">
        <f>IF(VLOOKUP($AU427,'FE Source'!$A:$W,10,FALSE)=0,"-",VLOOKUP($AU427,'FE Source'!$A:$W,10,FALSE))</f>
        <v>1.04</v>
      </c>
      <c r="AE427" s="82">
        <f>IF(VLOOKUP($AU427,'FE Source'!$A:$W,11,FALSE)=0,"-",VLOOKUP($AU427,'FE Source'!$A:$W,11,FALSE))</f>
        <v>26.26</v>
      </c>
      <c r="AF427" s="82">
        <f>IF(VLOOKUP($AU427,'FE Source'!$A:$W,12,FALSE)=0,"-",VLOOKUP($AU427,'FE Source'!$A:$W,12,FALSE))</f>
        <v>-0.01</v>
      </c>
      <c r="AG427" s="82">
        <f>IF(VLOOKUP($AU427,'FE Source'!$A:$W,14,FALSE)=0,"-",VLOOKUP($AU427,'FE Source'!$A:$W,14,FALSE))</f>
        <v>-27.49</v>
      </c>
      <c r="AH427" s="82">
        <f>IF(VLOOKUP($AU427,'FE Source'!$A:$DJ,33,FALSE)=0,"-",VLOOKUP($AU427,'FE Source'!$A:$DJ,33,FALSE))</f>
        <v>104.4</v>
      </c>
      <c r="AI427" s="82">
        <f>IF(VLOOKUP($AU427,'FE Source'!$A:$Y,20,FALSE)=0,"-",VLOOKUP($AU427,'FE Source'!$A:$Y,20,FALSE))</f>
        <v>120.6</v>
      </c>
      <c r="AJ427" s="82">
        <f>IF(VLOOKUP($AU427,'FE Source'!$A:$DJ,34,FALSE)=0,"-",VLOOKUP($AU427,'FE Source'!$A:$DJ,34,FALSE))</f>
        <v>65.33</v>
      </c>
      <c r="AK427" s="82">
        <f>IF(VLOOKUP($AU427,'FE Source'!$A:$DJ,35,FALSE)=0,"-",VLOOKUP($AU427,'FE Source'!$A:$DJ,35,FALSE))</f>
        <v>100.62</v>
      </c>
      <c r="AL427" s="76">
        <f>IF(VLOOKUP($AU427,'FE Source'!$A:$Y,19,FALSE)=0,"-",VLOOKUP($AU427,'FE Source'!$A:$Y,19,FALSE))</f>
        <v>92.36</v>
      </c>
      <c r="AM427" s="147">
        <f>IF(VLOOKUP($AU427,'FE Source'!$A:$DJ,36,FALSE)=0,"-",VLOOKUP($AU427,'FE Source'!$A:$DJ,36,FALSE))</f>
        <v>80.22</v>
      </c>
      <c r="AN427" s="605">
        <f>IF(VLOOKUP($AU427,'FE Source'!$A:$W,13,FALSE)=0,"-",VLOOKUP($AU427,'FE Source'!$A:$W,13,FALSE))</f>
        <v>2971.6</v>
      </c>
      <c r="AO427" s="147">
        <f>IF(J427="no","-",IF(VLOOKUP($AU427,'FE Source'!$A:$W,15,FALSE)=0,"-",VLOOKUP($AU427,'FE Source'!$A:$W,15,FALSE)))</f>
        <v>1.88</v>
      </c>
      <c r="AP427" s="76" t="str">
        <f>IF(AO427="-","-",IF(VLOOKUP($AU427,'FE Source'!$A:$Z,21,FALSE)=0,"-",IF(VLOOKUP($AU427,'FE Source'!$A:$Z,21,FALSE)=2,"Semi-Annual",IF(VLOOKUP($AU427,'FE Source'!$A:$Z,21,FALSE)=4,"Quarterly",IF(VLOOKUP($AU427,'FE Source'!$A:$Z,21,FALSE)=12,"Monthly","Annual")))))</f>
        <v>Monthly</v>
      </c>
      <c r="AQ427" s="163">
        <f t="array" ref="AQ427">IF(VLOOKUP($AU427,'FE Source'!$A:$W,16,FALSE)=0,"-",VLOOKUP($AU427,'FE Source'!$A:$W,16,FALSE))</f>
        <v>1.91</v>
      </c>
      <c r="AR427" s="163" t="str">
        <f>IF(VLOOKUP($AU427,'FE Source'!$A:$W,17,FALSE)=0,"-",VLOOKUP($AU427,'FE Source'!$A:$W,17,FALSE))</f>
        <v>Neutral</v>
      </c>
      <c r="AS427" s="163">
        <f>IF(VLOOKUP($AU427,'FE Source'!$AN:$AS,4,FALSE)="",VLOOKUP($AU427,'FE Source'!$AN:$AS,3,FALSE),VLOOKUP($AU427,'FE Source'!$AN:$AS,4,FALSE))</f>
        <v>66.61</v>
      </c>
      <c r="AT427" s="751">
        <f>IF(VLOOKUP($AU427,'FE Source'!$AN:$AS,5,FALSE)=0,"-",VLOOKUP($AU427,'FE Source'!$AN:$AS,5,FALSE))</f>
        <v>45783</v>
      </c>
      <c r="AU427" s="163" t="s">
        <v>620</v>
      </c>
      <c r="BE427" s="215">
        <f>IF(VLOOKUP($AU427,'FE Source'!$A:$AK,22,FALSE)=0,"-",VLOOKUP($AU427,'FE Source'!$A:$AK,22,FALSE))</f>
        <v>6.07</v>
      </c>
      <c r="BF427" s="215">
        <f>IF(VLOOKUP($AU427,'FE Source'!$A:$AK,23,FALSE)=0,"-",VLOOKUP($AU427,'FE Source'!$A:$AK,23,FALSE))</f>
        <v>5.04</v>
      </c>
      <c r="BG427" s="215">
        <f>IF(VLOOKUP($AU427,'FE Source'!$A:$AK,24,FALSE)=0,"-",VLOOKUP($AU427,'FE Source'!$A:$AK,24,FALSE))</f>
        <v>30.65</v>
      </c>
      <c r="BH427" s="215">
        <f>IF(VLOOKUP($AU427,'FE Source'!$A:$AK,25,FALSE)=0,"-",VLOOKUP($AU427,'FE Source'!$A:$AK,25,FALSE))</f>
        <v>-10.49</v>
      </c>
      <c r="BI427" s="215">
        <f>IF(VLOOKUP($AU427,'FE Source'!$A:$AK,26,FALSE)=0,"-",VLOOKUP($AU427,'FE Source'!$A:$AK,26,FALSE))</f>
        <v>12.96</v>
      </c>
      <c r="BJ427" s="215">
        <f>IF(VLOOKUP($AU427,'FE Source'!$A:$AK,27,FALSE)=0,"-",VLOOKUP($AU427,'FE Source'!$A:$AK,27,FALSE))</f>
        <v>-3.53</v>
      </c>
      <c r="BK427" s="215">
        <f>IF(VLOOKUP($AU427,'FE Source'!$A:$AK,28,FALSE)=0,"-",VLOOKUP($AU427,'FE Source'!$A:$AK,28,FALSE))</f>
        <v>-2.2400000000000002</v>
      </c>
      <c r="BL427" s="215">
        <f>IF(VLOOKUP($AU427,'FE Source'!$A:$AK,29,FALSE)=0,"-",VLOOKUP($AU427,'FE Source'!$A:$AK,29,FALSE))</f>
        <v>-3.32</v>
      </c>
      <c r="BM427" s="215">
        <f>IF(VLOOKUP($AU427,'FE Source'!$A:$AK,30,FALSE)=0,"-",VLOOKUP($AU427,'FE Source'!$A:$AK,30,FALSE))</f>
        <v>-8</v>
      </c>
      <c r="BN427" t="str">
        <f>IF(VLOOKUP($AU427,'FE Source'!$A:$AK,31,FALSE)="No Specified Index","-",IF(VLOOKUP($AU427,'FE Source'!$A:$AK,31,FALSE)=0,"-",VLOOKUP($AU427,'FE Source'!$A:$AK,31,FALSE)))</f>
        <v>MSCI China Capped 10% Index</v>
      </c>
      <c r="BO427" s="217">
        <f>IF(VLOOKUP($AU427,'FE Source'!$A:$AK,32,FALSE)=0,"-",VLOOKUP($AU427,'FE Source'!$A:$AK,32,FALSE))</f>
        <v>37851</v>
      </c>
      <c r="BP427" s="18">
        <f>IF(VLOOKUP($AU427,'FE Source'!$AZ:$BC,2,FALSE)=0,"-",VLOOKUP($AU427,'FE Source'!$AZ:$BC,2,FALSE))</f>
        <v>-7.97</v>
      </c>
      <c r="BQ427" s="18">
        <f>IF(VLOOKUP($AU427,'FE Source'!$AZ:$BC,3,FALSE)=0,"-",VLOOKUP($AU427,'FE Source'!$AZ:$BC,3,FALSE))</f>
        <v>-7.26</v>
      </c>
      <c r="BR427" s="18">
        <f>IF(VLOOKUP($AU427,'FE Source'!$AZ:$BC,4,FALSE)=0,"-",VLOOKUP($AU427,'FE Source'!$AZ:$BC,4,FALSE))</f>
        <v>-15.31</v>
      </c>
    </row>
    <row r="428" spans="2:70" ht="15">
      <c r="B428" s="323" t="str">
        <f>INDEX('UT - Retail'!$A$7:$A$1409,MATCH(AU428,'UT - Retail'!$U$7:$U$1409,0),1)</f>
        <v>Fidelity Worldwide Investment</v>
      </c>
      <c r="C428" s="710" t="str">
        <f>INDEX('UT - Retail'!$B$7:$B$1409,MATCH(AU428,'UT - Retail'!$U$7:$U$1409,0),1)</f>
        <v>Fidelity China High Yield A-HMDIST(G) AUD (hedged)</v>
      </c>
      <c r="D428" s="711"/>
      <c r="E428" s="151" t="str">
        <f>VLOOKUP(C428,'UT - Retail'!$B:$K,8,FALSE)</f>
        <v>Fixed Income</v>
      </c>
      <c r="F428" s="151" t="str">
        <f>VLOOKUP(C428,'UT - Retail'!$B:$K,9,FALSE)</f>
        <v>China</v>
      </c>
      <c r="G428" s="151" t="str">
        <f>VLOOKUP(C428,'UT - Retail'!$B:$K,10,FALSE)</f>
        <v>High Yield</v>
      </c>
      <c r="H428" s="82" t="str">
        <f>VLOOKUP(C428,'UT - Retail'!$B:$N,13,FALSE)</f>
        <v>No</v>
      </c>
      <c r="I428" s="82" t="str">
        <f>VLOOKUP(C428,'UT - Retail'!$B:$Q,14,FALSE)</f>
        <v>No</v>
      </c>
      <c r="J428" s="151" t="str">
        <f>VLOOKUP(C428,'UT - Retail'!$B:$Q,11,FALSE)</f>
        <v>Yes</v>
      </c>
      <c r="K428" s="130" t="str">
        <f>VLOOKUP(C428,'UT - Retail'!$B:$P,15,FALSE)</f>
        <v>No</v>
      </c>
      <c r="L428" s="82" t="str">
        <f>VLOOKUP(C428,'UT - Retail'!$B:$Q,16,FALSE)</f>
        <v>iFast</v>
      </c>
      <c r="M428" s="151" t="str">
        <f>VLOOKUP(C428,'UT - Retail'!$B:$K,6,FALSE)</f>
        <v>AUD</v>
      </c>
      <c r="N428" s="151" t="str">
        <f>IFERROR(IF(MATCH(C428,'Portfolio Construction'!$AL:$AL,0),"Yes","No"),"No")</f>
        <v>No</v>
      </c>
      <c r="O428" s="151" t="str">
        <f>IFERROR(IF(MATCH(C428,'Portfolio Construction'!$AN:$AN,0),"Yes","No"),"No")</f>
        <v>No</v>
      </c>
      <c r="P428" s="151" t="str">
        <f>IFERROR(IF(MATCH(C428,'Portfolio Construction'!$AP:$AP,0),"Yes","No"),"No")</f>
        <v>No</v>
      </c>
      <c r="Q428" s="151" t="str">
        <f>IFERROR(IF(MATCH(C428,'Portfolio Construction'!$AR:$AR,0),"Yes","No"),"No")</f>
        <v>No</v>
      </c>
      <c r="R428" s="151" t="str">
        <f>IFERROR(IF(MATCH(C428,'Portfolio Construction'!$AT:$AT,0),"Yes","No"),"No")</f>
        <v>No</v>
      </c>
      <c r="S428" s="151" t="str">
        <f>IFERROR(IF(MATCH(C428,'Portfolio Construction'!$AV:$AV,0),"Yes","No"),"No")</f>
        <v>No</v>
      </c>
      <c r="T428" s="151" t="str">
        <f>IFERROR(IF(MATCH(C428,'Portfolio Construction'!$AX:$AX,0),"Yes","No"),"No")</f>
        <v>No</v>
      </c>
      <c r="U428" s="151" t="str">
        <f>IFERROR(IF(MATCH(C428,'Portfolio Construction'!$AZ:$AZ,0),"Yes","No"),"No")</f>
        <v>No</v>
      </c>
      <c r="V428" s="151" t="str">
        <f>IFERROR(IF(MATCH(C428,'Portfolio Construction'!$BB:$BB,0),"Yes","No"),"No")</f>
        <v>No</v>
      </c>
      <c r="W428" s="619">
        <f>IF(VLOOKUP($AU428,'FE Source'!$A:$W,3,FALSE)=0,"-",VLOOKUP($AU428,'FE Source'!$A:$W,3,FALSE))</f>
        <v>2.92</v>
      </c>
      <c r="X428" s="618">
        <f>IF(VLOOKUP($AU428,'FE Source'!$A:$W,4,FALSE)=0,"-",VLOOKUP($AU428,'FE Source'!$A:$W,4,FALSE))</f>
        <v>3.35</v>
      </c>
      <c r="Y428" s="618">
        <f>IF(VLOOKUP($AU428,'FE Source'!$A:$W,5,FALSE)=0,"-",VLOOKUP($AU428,'FE Source'!$A:$W,5,FALSE))</f>
        <v>-1.59</v>
      </c>
      <c r="Z428" s="618">
        <f>IF(VLOOKUP($AU428,'FE Source'!$A:$W,6,FALSE)=0,"-",VLOOKUP($AU428,'FE Source'!$A:$W,6,FALSE))</f>
        <v>2.73</v>
      </c>
      <c r="AA428" s="618">
        <f>IF(VLOOKUP($AU428,'FE Source'!$A:$W,7,FALSE)=0,"-",VLOOKUP($AU428,'FE Source'!$A:$W,7,FALSE))</f>
        <v>-7.34</v>
      </c>
      <c r="AB428" s="618">
        <f>IF(VLOOKUP($AU428,'FE Source'!$A:$W,8,FALSE)=0,"-",VLOOKUP($AU428,'FE Source'!$A:$W,8,FALSE))</f>
        <v>-7.3</v>
      </c>
      <c r="AC428" s="623" t="str">
        <f>IF(VLOOKUP($AU428,'FE Source'!$A:$W,9,FALSE)=0,"-",VLOOKUP($AU428,'FE Source'!$A:$W,9,FALSE))</f>
        <v>-</v>
      </c>
      <c r="AD428" s="147">
        <f>IF(VLOOKUP($AU428,'FE Source'!$A:$W,10,FALSE)=0,"-",VLOOKUP($AU428,'FE Source'!$A:$W,10,FALSE))</f>
        <v>1.65</v>
      </c>
      <c r="AE428" s="82">
        <f>IF(VLOOKUP($AU428,'FE Source'!$A:$W,11,FALSE)=0,"-",VLOOKUP($AU428,'FE Source'!$A:$W,11,FALSE))</f>
        <v>26.29</v>
      </c>
      <c r="AF428" s="82">
        <f>IF(VLOOKUP($AU428,'FE Source'!$A:$W,12,FALSE)=0,"-",VLOOKUP($AU428,'FE Source'!$A:$W,12,FALSE))</f>
        <v>-0.03</v>
      </c>
      <c r="AG428" s="82">
        <f>IF(VLOOKUP($AU428,'FE Source'!$A:$W,14,FALSE)=0,"-",VLOOKUP($AU428,'FE Source'!$A:$W,14,FALSE))</f>
        <v>-43.13</v>
      </c>
      <c r="AH428" s="82">
        <f>IF(VLOOKUP($AU428,'FE Source'!$A:$DJ,33,FALSE)=0,"-",VLOOKUP($AU428,'FE Source'!$A:$DJ,33,FALSE))</f>
        <v>14.73</v>
      </c>
      <c r="AI428" s="82">
        <f>IF(VLOOKUP($AU428,'FE Source'!$A:$Y,20,FALSE)=0,"-",VLOOKUP($AU428,'FE Source'!$A:$Y,20,FALSE))</f>
        <v>141.79</v>
      </c>
      <c r="AJ428" s="82">
        <f>IF(VLOOKUP($AU428,'FE Source'!$A:$DJ,34,FALSE)=0,"-",VLOOKUP($AU428,'FE Source'!$A:$DJ,34,FALSE))</f>
        <v>161.28</v>
      </c>
      <c r="AK428" s="82">
        <f>IF(VLOOKUP($AU428,'FE Source'!$A:$DJ,35,FALSE)=0,"-",VLOOKUP($AU428,'FE Source'!$A:$DJ,35,FALSE))</f>
        <v>-60.59</v>
      </c>
      <c r="AL428" s="76">
        <f>IF(VLOOKUP($AU428,'FE Source'!$A:$Y,19,FALSE)=0,"-",VLOOKUP($AU428,'FE Source'!$A:$Y,19,FALSE))</f>
        <v>146.63999999999999</v>
      </c>
      <c r="AM428" s="147">
        <f>IF(VLOOKUP($AU428,'FE Source'!$A:$DJ,36,FALSE)=0,"-",VLOOKUP($AU428,'FE Source'!$A:$DJ,36,FALSE))</f>
        <v>127.54</v>
      </c>
      <c r="AN428" s="605">
        <f>IF(VLOOKUP($AU428,'FE Source'!$A:$W,13,FALSE)=0,"-",VLOOKUP($AU428,'FE Source'!$A:$W,13,FALSE))</f>
        <v>702.7</v>
      </c>
      <c r="AO428" s="147">
        <f>IF(J428="no","-",IF(VLOOKUP($AU428,'FE Source'!$A:$W,15,FALSE)=0,"-",VLOOKUP($AU428,'FE Source'!$A:$W,15,FALSE)))</f>
        <v>6.67</v>
      </c>
      <c r="AP428" s="76" t="str">
        <f>IF(AO428="-","-",IF(VLOOKUP($AU428,'FE Source'!$A:$Z,21,FALSE)=0,"-",IF(VLOOKUP($AU428,'FE Source'!$A:$Z,21,FALSE)=2,"Semi-Annual",IF(VLOOKUP($AU428,'FE Source'!$A:$Z,21,FALSE)=4,"Quarterly",IF(VLOOKUP($AU428,'FE Source'!$A:$Z,21,FALSE)=12,"Monthly","Annual")))))</f>
        <v>Monthly</v>
      </c>
      <c r="AQ428" s="163">
        <f t="array" ref="AQ428">IF(VLOOKUP($AU428,'FE Source'!$A:$W,16,FALSE)=0,"-",VLOOKUP($AU428,'FE Source'!$A:$W,16,FALSE))</f>
        <v>1.61</v>
      </c>
      <c r="AR428" s="163" t="str">
        <f>IF(VLOOKUP($AU428,'FE Source'!$A:$W,17,FALSE)=0,"-",VLOOKUP($AU428,'FE Source'!$A:$W,17,FALSE))</f>
        <v>-</v>
      </c>
      <c r="AS428" s="163">
        <f>IF(VLOOKUP($AU428,'FE Source'!$AN:$AS,4,FALSE)="",VLOOKUP($AU428,'FE Source'!$AN:$AS,3,FALSE),VLOOKUP($AU428,'FE Source'!$AN:$AS,4,FALSE))</f>
        <v>4.28</v>
      </c>
      <c r="AT428" s="523">
        <f>IF(VLOOKUP($AU428,'FE Source'!$AN:$AS,5,FALSE)=0,"-",VLOOKUP($AU428,'FE Source'!$AN:$AS,5,FALSE))</f>
        <v>45783</v>
      </c>
      <c r="AU428" s="163" t="s">
        <v>6342</v>
      </c>
      <c r="BE428" s="215" t="str">
        <f>IF(VLOOKUP($AU428,'FE Source'!$A:$AK,22,FALSE)=0,"-",VLOOKUP($AU428,'FE Source'!$A:$AK,22,FALSE))</f>
        <v>-</v>
      </c>
      <c r="BF428" s="215" t="str">
        <f>IF(VLOOKUP($AU428,'FE Source'!$A:$AK,23,FALSE)=0,"-",VLOOKUP($AU428,'FE Source'!$A:$AK,23,FALSE))</f>
        <v>-</v>
      </c>
      <c r="BG428" s="215">
        <f>IF(VLOOKUP($AU428,'FE Source'!$A:$AK,24,FALSE)=0,"-",VLOOKUP($AU428,'FE Source'!$A:$AK,24,FALSE))</f>
        <v>7.65</v>
      </c>
      <c r="BH428" s="215">
        <f>IF(VLOOKUP($AU428,'FE Source'!$A:$AK,25,FALSE)=0,"-",VLOOKUP($AU428,'FE Source'!$A:$AK,25,FALSE))</f>
        <v>-13.04</v>
      </c>
      <c r="BI428" s="215">
        <f>IF(VLOOKUP($AU428,'FE Source'!$A:$AK,26,FALSE)=0,"-",VLOOKUP($AU428,'FE Source'!$A:$AK,26,FALSE))</f>
        <v>10.07</v>
      </c>
      <c r="BJ428" s="215">
        <f>IF(VLOOKUP($AU428,'FE Source'!$A:$AK,27,FALSE)=0,"-",VLOOKUP($AU428,'FE Source'!$A:$AK,27,FALSE))</f>
        <v>15.75</v>
      </c>
      <c r="BK428" s="215">
        <f>IF(VLOOKUP($AU428,'FE Source'!$A:$AK,28,FALSE)=0,"-",VLOOKUP($AU428,'FE Source'!$A:$AK,28,FALSE))</f>
        <v>-22.27</v>
      </c>
      <c r="BL428" s="215">
        <f>IF(VLOOKUP($AU428,'FE Source'!$A:$AK,29,FALSE)=0,"-",VLOOKUP($AU428,'FE Source'!$A:$AK,29,FALSE))</f>
        <v>-31.12</v>
      </c>
      <c r="BM428" s="215">
        <f>IF(VLOOKUP($AU428,'FE Source'!$A:$AK,30,FALSE)=0,"-",VLOOKUP($AU428,'FE Source'!$A:$AK,30,FALSE))</f>
        <v>-10.82</v>
      </c>
      <c r="BN428" t="str">
        <f>IF(VLOOKUP($AU428,'FE Source'!$A:$AK,31,FALSE)="No Specified Index","-",IF(VLOOKUP($AU428,'FE Source'!$A:$AK,31,FALSE)=0,"-",VLOOKUP($AU428,'FE Source'!$A:$AK,31,FALSE)))</f>
        <v>ICE BofA Asian Dollar High Yield Corporate China..</v>
      </c>
      <c r="BO428" s="217">
        <f>IF(VLOOKUP($AU428,'FE Source'!$A:$AK,32,FALSE)=0,"-",VLOOKUP($AU428,'FE Source'!$A:$AK,32,FALSE))</f>
        <v>42398</v>
      </c>
      <c r="BP428" s="18" t="str">
        <f>IF(VLOOKUP($AU428,'FE Source'!$AZ:$BC,2,FALSE)=0,"-",VLOOKUP($AU428,'FE Source'!$AZ:$BC,2,FALSE))</f>
        <v>-</v>
      </c>
      <c r="BQ428" s="18" t="str">
        <f>IF(VLOOKUP($AU428,'FE Source'!$AZ:$BC,3,FALSE)=0,"-",VLOOKUP($AU428,'FE Source'!$AZ:$BC,3,FALSE))</f>
        <v>-</v>
      </c>
      <c r="BR428" s="18" t="str">
        <f>IF(VLOOKUP($AU428,'FE Source'!$AZ:$BC,4,FALSE)=0,"-",VLOOKUP($AU428,'FE Source'!$AZ:$BC,4,FALSE))</f>
        <v>-</v>
      </c>
    </row>
    <row r="429" spans="2:70" ht="15">
      <c r="B429" s="323" t="str">
        <f>INDEX('UT - Retail'!$A$7:$A$1409,MATCH(AU429,'UT - Retail'!$U$7:$U$1409,0),1)</f>
        <v>Fidelity Worldwide Investment</v>
      </c>
      <c r="C429" s="712" t="str">
        <f>INDEX('UT - Retail'!$B$7:$B$1409,MATCH(AU429,'UT - Retail'!$U$7:$U$1409,0),1)</f>
        <v>Fidelity China High Yield A-MINCOME(G)-SGD (hedged)</v>
      </c>
      <c r="D429" s="713"/>
      <c r="E429" s="187" t="str">
        <f>VLOOKUP(C429,'UT - Retail'!$B:$K,8,FALSE)</f>
        <v>Fixed Income</v>
      </c>
      <c r="F429" s="187" t="str">
        <f>VLOOKUP(C429,'UT - Retail'!$B:$K,9,FALSE)</f>
        <v>China</v>
      </c>
      <c r="G429" s="187" t="str">
        <f>VLOOKUP(C429,'UT - Retail'!$B:$K,10,FALSE)</f>
        <v>High Yield</v>
      </c>
      <c r="H429" s="82" t="str">
        <f>VLOOKUP(C429,'UT - Retail'!$B:$N,13,FALSE)</f>
        <v>No</v>
      </c>
      <c r="I429" s="82" t="str">
        <f>VLOOKUP(C429,'UT - Retail'!$B:$Q,14,FALSE)</f>
        <v>No</v>
      </c>
      <c r="J429" s="187" t="str">
        <f>VLOOKUP(C429,'UT - Retail'!$B:$Q,11,FALSE)</f>
        <v>Yes</v>
      </c>
      <c r="K429" s="130" t="str">
        <f>VLOOKUP(C429,'UT - Retail'!$B:$P,15,FALSE)</f>
        <v>No</v>
      </c>
      <c r="L429" s="82" t="str">
        <f>VLOOKUP(C429,'UT - Retail'!$B:$Q,16,FALSE)</f>
        <v>iFast</v>
      </c>
      <c r="M429" s="151" t="str">
        <f>VLOOKUP(C429,'UT - Retail'!$B:$K,6,FALSE)</f>
        <v>SGD</v>
      </c>
      <c r="N429" s="173" t="str">
        <f>IFERROR(IF(MATCH(C429,'Portfolio Construction'!$AL:$AL,0),"Yes","No"),"No")</f>
        <v>No</v>
      </c>
      <c r="O429" s="151" t="str">
        <f>IFERROR(IF(MATCH(C429,'Portfolio Construction'!$AN:$AN,0),"Yes","No"),"No")</f>
        <v>No</v>
      </c>
      <c r="P429" s="151" t="str">
        <f>IFERROR(IF(MATCH(C429,'Portfolio Construction'!$AP:$AP,0),"Yes","No"),"No")</f>
        <v>No</v>
      </c>
      <c r="Q429" s="151" t="str">
        <f>IFERROR(IF(MATCH(C429,'Portfolio Construction'!$AR:$AR,0),"Yes","No"),"No")</f>
        <v>No</v>
      </c>
      <c r="R429" s="151" t="str">
        <f>IFERROR(IF(MATCH(C429,'Portfolio Construction'!$AT:$AT,0),"Yes","No"),"No")</f>
        <v>No</v>
      </c>
      <c r="S429" s="151" t="str">
        <f>IFERROR(IF(MATCH(C429,'Portfolio Construction'!$AV:$AV,0),"Yes","No"),"No")</f>
        <v>No</v>
      </c>
      <c r="T429" s="151" t="str">
        <f>IFERROR(IF(MATCH(C429,'Portfolio Construction'!$AX:$AX,0),"Yes","No"),"No")</f>
        <v>No</v>
      </c>
      <c r="U429" s="151" t="str">
        <f>IFERROR(IF(MATCH(C429,'Portfolio Construction'!$AZ:$AZ,0),"Yes","No"),"No")</f>
        <v>No</v>
      </c>
      <c r="V429" s="151" t="str">
        <f>IFERROR(IF(MATCH(C429,'Portfolio Construction'!$BB:$BB,0),"Yes","No"),"No")</f>
        <v>No</v>
      </c>
      <c r="W429" s="619">
        <f>IF(VLOOKUP($AU429,'FE Source'!$A:$W,3,FALSE)=0,"-",VLOOKUP($AU429,'FE Source'!$A:$W,3,FALSE))</f>
        <v>3.58</v>
      </c>
      <c r="X429" s="618">
        <f>IF(VLOOKUP($AU429,'FE Source'!$A:$W,4,FALSE)=0,"-",VLOOKUP($AU429,'FE Source'!$A:$W,4,FALSE))</f>
        <v>0.55000000000000004</v>
      </c>
      <c r="Y429" s="618">
        <f>IF(VLOOKUP($AU429,'FE Source'!$A:$W,5,FALSE)=0,"-",VLOOKUP($AU429,'FE Source'!$A:$W,5,FALSE))</f>
        <v>2.58</v>
      </c>
      <c r="Z429" s="618">
        <f>IF(VLOOKUP($AU429,'FE Source'!$A:$W,6,FALSE)=0,"-",VLOOKUP($AU429,'FE Source'!$A:$W,6,FALSE))</f>
        <v>8.83</v>
      </c>
      <c r="AA429" s="618">
        <f>IF(VLOOKUP($AU429,'FE Source'!$A:$W,7,FALSE)=0,"-",VLOOKUP($AU429,'FE Source'!$A:$W,7,FALSE))</f>
        <v>-2.4300000000000002</v>
      </c>
      <c r="AB429" s="618">
        <f>IF(VLOOKUP($AU429,'FE Source'!$A:$W,8,FALSE)=0,"-",VLOOKUP($AU429,'FE Source'!$A:$W,8,FALSE))</f>
        <v>-5.66</v>
      </c>
      <c r="AC429" s="623" t="str">
        <f>IF(VLOOKUP($AU429,'FE Source'!$A:$W,9,FALSE)=0,"-",VLOOKUP($AU429,'FE Source'!$A:$W,9,FALSE))</f>
        <v>-</v>
      </c>
      <c r="AD429" s="146">
        <f>IF(VLOOKUP($AU429,'FE Source'!$A:$W,10,FALSE)=0,"-",VLOOKUP($AU429,'FE Source'!$A:$W,10,FALSE))</f>
        <v>1.52</v>
      </c>
      <c r="AE429" s="83">
        <f>IF(VLOOKUP($AU429,'FE Source'!$A:$W,11,FALSE)=0,"-",VLOOKUP($AU429,'FE Source'!$A:$W,11,FALSE))</f>
        <v>23.39</v>
      </c>
      <c r="AF429" s="83">
        <f>IF(VLOOKUP($AU429,'FE Source'!$A:$W,12,FALSE)=0,"-",VLOOKUP($AU429,'FE Source'!$A:$W,12,FALSE))</f>
        <v>-0.01</v>
      </c>
      <c r="AG429" s="83">
        <f>IF(VLOOKUP($AU429,'FE Source'!$A:$W,14,FALSE)=0,"-",VLOOKUP($AU429,'FE Source'!$A:$W,14,FALSE))</f>
        <v>-38.14</v>
      </c>
      <c r="AH429" s="82">
        <f>IF(VLOOKUP($AU429,'FE Source'!$A:$DJ,33,FALSE)=0,"-",VLOOKUP($AU429,'FE Source'!$A:$DJ,33,FALSE))</f>
        <v>66.260000000000005</v>
      </c>
      <c r="AI429" s="83">
        <f>IF(VLOOKUP($AU429,'FE Source'!$A:$Y,20,FALSE)=0,"-",VLOOKUP($AU429,'FE Source'!$A:$Y,20,FALSE))</f>
        <v>139.69</v>
      </c>
      <c r="AJ429" s="82">
        <f>IF(VLOOKUP($AU429,'FE Source'!$A:$DJ,34,FALSE)=0,"-",VLOOKUP($AU429,'FE Source'!$A:$DJ,34,FALSE))</f>
        <v>141.34</v>
      </c>
      <c r="AK429" s="82">
        <f>IF(VLOOKUP($AU429,'FE Source'!$A:$DJ,35,FALSE)=0,"-",VLOOKUP($AU429,'FE Source'!$A:$DJ,35,FALSE))</f>
        <v>-32.89</v>
      </c>
      <c r="AL429" s="522">
        <f>IF(VLOOKUP($AU429,'FE Source'!$A:$Y,19,FALSE)=0,"-",VLOOKUP($AU429,'FE Source'!$A:$Y,19,FALSE))</f>
        <v>130.13999999999999</v>
      </c>
      <c r="AM429" s="147">
        <f>IF(VLOOKUP($AU429,'FE Source'!$A:$DJ,36,FALSE)=0,"-",VLOOKUP($AU429,'FE Source'!$A:$DJ,36,FALSE))</f>
        <v>119.02</v>
      </c>
      <c r="AN429" s="527">
        <f>IF(VLOOKUP($AU429,'FE Source'!$A:$W,13,FALSE)=0,"-",VLOOKUP($AU429,'FE Source'!$A:$W,13,FALSE))</f>
        <v>702.7</v>
      </c>
      <c r="AO429" s="146">
        <f>IF(J429="no","-",IF(VLOOKUP($AU429,'FE Source'!$A:$W,15,FALSE)=0,"-",VLOOKUP($AU429,'FE Source'!$A:$W,15,FALSE)))</f>
        <v>7.35</v>
      </c>
      <c r="AP429" s="522" t="str">
        <f>IF(AO429="-","-",IF(VLOOKUP($AU429,'FE Source'!$A:$Z,21,FALSE)=0,"-",IF(VLOOKUP($AU429,'FE Source'!$A:$Z,21,FALSE)=2,"Semi-Annual",IF(VLOOKUP($AU429,'FE Source'!$A:$Z,21,FALSE)=4,"Quarterly",IF(VLOOKUP($AU429,'FE Source'!$A:$Z,21,FALSE)=12,"Monthly","Annual")))))</f>
        <v>Monthly</v>
      </c>
      <c r="AQ429" s="163">
        <f t="array" ref="AQ429">IF(VLOOKUP($AU429,'FE Source'!$A:$W,16,FALSE)=0,"-",VLOOKUP($AU429,'FE Source'!$A:$W,16,FALSE))</f>
        <v>1.61</v>
      </c>
      <c r="AR429" s="177" t="str">
        <f>IF(VLOOKUP($AU429,'FE Source'!$A:$W,17,FALSE)=0,"-",VLOOKUP($AU429,'FE Source'!$A:$W,17,FALSE))</f>
        <v>-</v>
      </c>
      <c r="AS429" s="177">
        <f>IF(VLOOKUP($AU429,'FE Source'!$AN:$AS,4,FALSE)="",VLOOKUP($AU429,'FE Source'!$AN:$AS,3,FALSE),VLOOKUP($AU429,'FE Source'!$AN:$AS,4,FALSE))</f>
        <v>0.4</v>
      </c>
      <c r="AT429" s="751">
        <f>IF(VLOOKUP($AU429,'FE Source'!$AN:$AS,5,FALSE)=0,"-",VLOOKUP($AU429,'FE Source'!$AN:$AS,5,FALSE))</f>
        <v>45783</v>
      </c>
      <c r="AU429" s="163" t="s">
        <v>6172</v>
      </c>
      <c r="BE429" s="215" t="str">
        <f>IF(VLOOKUP($AU429,'FE Source'!$A:$AK,22,FALSE)=0,"-",VLOOKUP($AU429,'FE Source'!$A:$AK,22,FALSE))</f>
        <v>-</v>
      </c>
      <c r="BF429" s="215" t="str">
        <f>IF(VLOOKUP($AU429,'FE Source'!$A:$AK,23,FALSE)=0,"-",VLOOKUP($AU429,'FE Source'!$A:$AK,23,FALSE))</f>
        <v>-</v>
      </c>
      <c r="BG429" s="215">
        <f>IF(VLOOKUP($AU429,'FE Source'!$A:$AK,24,FALSE)=0,"-",VLOOKUP($AU429,'FE Source'!$A:$AK,24,FALSE))</f>
        <v>6.72</v>
      </c>
      <c r="BH429" s="215">
        <f>IF(VLOOKUP($AU429,'FE Source'!$A:$AK,25,FALSE)=0,"-",VLOOKUP($AU429,'FE Source'!$A:$AK,25,FALSE))</f>
        <v>-5.84</v>
      </c>
      <c r="BI429" s="215">
        <f>IF(VLOOKUP($AU429,'FE Source'!$A:$AK,26,FALSE)=0,"-",VLOOKUP($AU429,'FE Source'!$A:$AK,26,FALSE))</f>
        <v>12.25</v>
      </c>
      <c r="BJ429" s="215">
        <f>IF(VLOOKUP($AU429,'FE Source'!$A:$AK,27,FALSE)=0,"-",VLOOKUP($AU429,'FE Source'!$A:$AK,27,FALSE))</f>
        <v>7.76</v>
      </c>
      <c r="BK429" s="215">
        <f>IF(VLOOKUP($AU429,'FE Source'!$A:$AK,28,FALSE)=0,"-",VLOOKUP($AU429,'FE Source'!$A:$AK,28,FALSE))</f>
        <v>-18.82</v>
      </c>
      <c r="BL429" s="215">
        <f>IF(VLOOKUP($AU429,'FE Source'!$A:$AK,29,FALSE)=0,"-",VLOOKUP($AU429,'FE Source'!$A:$AK,29,FALSE))</f>
        <v>-25.25</v>
      </c>
      <c r="BM429" s="215">
        <f>IF(VLOOKUP($AU429,'FE Source'!$A:$AK,30,FALSE)=0,"-",VLOOKUP($AU429,'FE Source'!$A:$AK,30,FALSE))</f>
        <v>-9.7899999999999991</v>
      </c>
      <c r="BN429" t="str">
        <f>IF(VLOOKUP($AU429,'FE Source'!$A:$AK,31,FALSE)="No Specified Index","-",IF(VLOOKUP($AU429,'FE Source'!$A:$AK,31,FALSE)=0,"-",VLOOKUP($AU429,'FE Source'!$A:$AK,31,FALSE)))</f>
        <v>ICE BofA Asian Dollar High Yield Corporate China..</v>
      </c>
      <c r="BO429" s="217">
        <f>IF(VLOOKUP($AU429,'FE Source'!$A:$AK,32,FALSE)=0,"-",VLOOKUP($AU429,'FE Source'!$A:$AK,32,FALSE))</f>
        <v>42398</v>
      </c>
      <c r="BP429" s="18" t="str">
        <f>IF(VLOOKUP($AU429,'FE Source'!$AZ:$BC,2,FALSE)=0,"-",VLOOKUP($AU429,'FE Source'!$AZ:$BC,2,FALSE))</f>
        <v>-</v>
      </c>
      <c r="BQ429" s="18" t="str">
        <f>IF(VLOOKUP($AU429,'FE Source'!$AZ:$BC,3,FALSE)=0,"-",VLOOKUP($AU429,'FE Source'!$AZ:$BC,3,FALSE))</f>
        <v>-</v>
      </c>
      <c r="BR429" s="18" t="str">
        <f>IF(VLOOKUP($AU429,'FE Source'!$AZ:$BC,4,FALSE)=0,"-",VLOOKUP($AU429,'FE Source'!$AZ:$BC,4,FALSE))</f>
        <v>-</v>
      </c>
    </row>
    <row r="430" spans="2:70" ht="15">
      <c r="B430" s="323" t="str">
        <f>INDEX('UT - Retail'!$A$7:$A$1409,MATCH(AU430,'UT - Retail'!$U$7:$U$1409,0),1)</f>
        <v>Fidelity Worldwide Investment</v>
      </c>
      <c r="C430" s="710" t="str">
        <f>INDEX('UT - Retail'!$B$7:$B$1409,MATCH(AU430,'UT - Retail'!$U$7:$U$1409,0),1)</f>
        <v>Fidelity China High Yield A-MINCOME(G)-USD (hedged)</v>
      </c>
      <c r="D430" s="711"/>
      <c r="E430" s="151" t="str">
        <f>VLOOKUP(C430,'UT - Retail'!$B:$K,8,FALSE)</f>
        <v>Fixed Income</v>
      </c>
      <c r="F430" s="151" t="str">
        <f>VLOOKUP(C430,'UT - Retail'!$B:$K,9,FALSE)</f>
        <v>China</v>
      </c>
      <c r="G430" s="151" t="str">
        <f>VLOOKUP(C430,'UT - Retail'!$B:$K,10,FALSE)</f>
        <v>High Yield</v>
      </c>
      <c r="H430" s="82" t="str">
        <f>VLOOKUP(C430,'UT - Retail'!$B:$N,13,FALSE)</f>
        <v>No</v>
      </c>
      <c r="I430" s="82" t="str">
        <f>VLOOKUP(C430,'UT - Retail'!$B:$Q,14,FALSE)</f>
        <v>No</v>
      </c>
      <c r="J430" s="151" t="str">
        <f>VLOOKUP(C430,'UT - Retail'!$B:$Q,11,FALSE)</f>
        <v>Yes</v>
      </c>
      <c r="K430" s="130" t="str">
        <f>VLOOKUP(C430,'UT - Retail'!$B:$P,15,FALSE)</f>
        <v>No</v>
      </c>
      <c r="L430" s="82" t="str">
        <f>VLOOKUP(C430,'UT - Retail'!$B:$Q,16,FALSE)</f>
        <v>iFast</v>
      </c>
      <c r="M430" s="151" t="str">
        <f>VLOOKUP(C430,'UT - Retail'!$B:$K,6,FALSE)</f>
        <v>USD</v>
      </c>
      <c r="N430" s="173" t="str">
        <f>IFERROR(IF(MATCH(C430,'Portfolio Construction'!$AL:$AL,0),"Yes","No"),"No")</f>
        <v>No</v>
      </c>
      <c r="O430" s="151" t="str">
        <f>IFERROR(IF(MATCH(C430,'Portfolio Construction'!$AN:$AN,0),"Yes","No"),"No")</f>
        <v>No</v>
      </c>
      <c r="P430" s="151" t="str">
        <f>IFERROR(IF(MATCH(C430,'Portfolio Construction'!$AP:$AP,0),"Yes","No"),"No")</f>
        <v>No</v>
      </c>
      <c r="Q430" s="151" t="str">
        <f>IFERROR(IF(MATCH(C430,'Portfolio Construction'!$AR:$AR,0),"Yes","No"),"No")</f>
        <v>No</v>
      </c>
      <c r="R430" s="151" t="str">
        <f>IFERROR(IF(MATCH(C430,'Portfolio Construction'!$AT:$AT,0),"Yes","No"),"No")</f>
        <v>No</v>
      </c>
      <c r="S430" s="151" t="str">
        <f>IFERROR(IF(MATCH(C430,'Portfolio Construction'!$AV:$AV,0),"Yes","No"),"No")</f>
        <v>No</v>
      </c>
      <c r="T430" s="151" t="str">
        <f>IFERROR(IF(MATCH(C430,'Portfolio Construction'!$AX:$AX,0),"Yes","No"),"No")</f>
        <v>No</v>
      </c>
      <c r="U430" s="151" t="str">
        <f>IFERROR(IF(MATCH(C430,'Portfolio Construction'!$AZ:$AZ,0),"Yes","No"),"No")</f>
        <v>No</v>
      </c>
      <c r="V430" s="151" t="str">
        <f>IFERROR(IF(MATCH(C430,'Portfolio Construction'!$BB:$BB,0),"Yes","No"),"No")</f>
        <v>No</v>
      </c>
      <c r="W430" s="619">
        <f>IF(VLOOKUP($AU430,'FE Source'!$A:$W,3,FALSE)=0,"-",VLOOKUP($AU430,'FE Source'!$A:$W,3,FALSE))</f>
        <v>-1.51</v>
      </c>
      <c r="X430" s="618">
        <f>IF(VLOOKUP($AU430,'FE Source'!$A:$W,4,FALSE)=0,"-",VLOOKUP($AU430,'FE Source'!$A:$W,4,FALSE))</f>
        <v>-3.28</v>
      </c>
      <c r="Y430" s="618">
        <f>IF(VLOOKUP($AU430,'FE Source'!$A:$W,5,FALSE)=0,"-",VLOOKUP($AU430,'FE Source'!$A:$W,5,FALSE))</f>
        <v>0.05</v>
      </c>
      <c r="Z430" s="618">
        <f>IF(VLOOKUP($AU430,'FE Source'!$A:$W,6,FALSE)=0,"-",VLOOKUP($AU430,'FE Source'!$A:$W,6,FALSE))</f>
        <v>5.79</v>
      </c>
      <c r="AA430" s="618">
        <f>IF(VLOOKUP($AU430,'FE Source'!$A:$W,7,FALSE)=0,"-",VLOOKUP($AU430,'FE Source'!$A:$W,7,FALSE))</f>
        <v>-3.4</v>
      </c>
      <c r="AB430" s="618">
        <f>IF(VLOOKUP($AU430,'FE Source'!$A:$W,8,FALSE)=0,"-",VLOOKUP($AU430,'FE Source'!$A:$W,8,FALSE))</f>
        <v>-6.69</v>
      </c>
      <c r="AC430" s="623" t="str">
        <f>IF(VLOOKUP($AU430,'FE Source'!$A:$W,9,FALSE)=0,"-",VLOOKUP($AU430,'FE Source'!$A:$W,9,FALSE))</f>
        <v>-</v>
      </c>
      <c r="AD430" s="147">
        <f>IF(VLOOKUP($AU430,'FE Source'!$A:$W,10,FALSE)=0,"-",VLOOKUP($AU430,'FE Source'!$A:$W,10,FALSE))</f>
        <v>1.44</v>
      </c>
      <c r="AE430" s="82">
        <f>IF(VLOOKUP($AU430,'FE Source'!$A:$W,11,FALSE)=0,"-",VLOOKUP($AU430,'FE Source'!$A:$W,11,FALSE))</f>
        <v>21.16</v>
      </c>
      <c r="AF430" s="82">
        <f>IF(VLOOKUP($AU430,'FE Source'!$A:$W,12,FALSE)=0,"-",VLOOKUP($AU430,'FE Source'!$A:$W,12,FALSE))</f>
        <v>-0.01</v>
      </c>
      <c r="AG430" s="82">
        <f>IF(VLOOKUP($AU430,'FE Source'!$A:$W,14,FALSE)=0,"-",VLOOKUP($AU430,'FE Source'!$A:$W,14,FALSE))</f>
        <v>-36.53</v>
      </c>
      <c r="AH430" s="82">
        <f>IF(VLOOKUP($AU430,'FE Source'!$A:$DJ,33,FALSE)=0,"-",VLOOKUP($AU430,'FE Source'!$A:$DJ,33,FALSE))</f>
        <v>93.92</v>
      </c>
      <c r="AI430" s="82">
        <f>IF(VLOOKUP($AU430,'FE Source'!$A:$Y,20,FALSE)=0,"-",VLOOKUP($AU430,'FE Source'!$A:$Y,20,FALSE))</f>
        <v>135.47</v>
      </c>
      <c r="AJ430" s="82">
        <f>IF(VLOOKUP($AU430,'FE Source'!$A:$DJ,34,FALSE)=0,"-",VLOOKUP($AU430,'FE Source'!$A:$DJ,34,FALSE))</f>
        <v>131.28</v>
      </c>
      <c r="AK430" s="82">
        <f>IF(VLOOKUP($AU430,'FE Source'!$A:$DJ,35,FALSE)=0,"-",VLOOKUP($AU430,'FE Source'!$A:$DJ,35,FALSE))</f>
        <v>73.42</v>
      </c>
      <c r="AL430" s="76">
        <f>IF(VLOOKUP($AU430,'FE Source'!$A:$Y,19,FALSE)=0,"-",VLOOKUP($AU430,'FE Source'!$A:$Y,19,FALSE))</f>
        <v>130.13</v>
      </c>
      <c r="AM430" s="147">
        <f>IF(VLOOKUP($AU430,'FE Source'!$A:$DJ,36,FALSE)=0,"-",VLOOKUP($AU430,'FE Source'!$A:$DJ,36,FALSE))</f>
        <v>118.54</v>
      </c>
      <c r="AN430" s="605">
        <f>IF(VLOOKUP($AU430,'FE Source'!$A:$W,13,FALSE)=0,"-",VLOOKUP($AU430,'FE Source'!$A:$W,13,FALSE))</f>
        <v>702.7</v>
      </c>
      <c r="AO430" s="147">
        <f>IF(J430="no","-",IF(VLOOKUP($AU430,'FE Source'!$A:$W,15,FALSE)=0,"-",VLOOKUP($AU430,'FE Source'!$A:$W,15,FALSE)))</f>
        <v>7.25</v>
      </c>
      <c r="AP430" s="76" t="str">
        <f>IF(AO430="-","-",IF(VLOOKUP($AU430,'FE Source'!$A:$Z,21,FALSE)=0,"-",IF(VLOOKUP($AU430,'FE Source'!$A:$Z,21,FALSE)=2,"Semi-Annual",IF(VLOOKUP($AU430,'FE Source'!$A:$Z,21,FALSE)=4,"Quarterly",IF(VLOOKUP($AU430,'FE Source'!$A:$Z,21,FALSE)=12,"Monthly","Annual")))))</f>
        <v>Monthly</v>
      </c>
      <c r="AQ430" s="163">
        <f t="array" ref="AQ430">IF(VLOOKUP($AU430,'FE Source'!$A:$W,16,FALSE)=0,"-",VLOOKUP($AU430,'FE Source'!$A:$W,16,FALSE))</f>
        <v>1.61</v>
      </c>
      <c r="AR430" s="163" t="str">
        <f>IF(VLOOKUP($AU430,'FE Source'!$A:$W,17,FALSE)=0,"-",VLOOKUP($AU430,'FE Source'!$A:$W,17,FALSE))</f>
        <v>Neutral</v>
      </c>
      <c r="AS430" s="163">
        <f>IF(VLOOKUP($AU430,'FE Source'!$AN:$AS,4,FALSE)="",VLOOKUP($AU430,'FE Source'!$AN:$AS,3,FALSE),VLOOKUP($AU430,'FE Source'!$AN:$AS,4,FALSE))</f>
        <v>4.34</v>
      </c>
      <c r="AT430" s="751">
        <f>IF(VLOOKUP($AU430,'FE Source'!$AN:$AS,5,FALSE)=0,"-",VLOOKUP($AU430,'FE Source'!$AN:$AS,5,FALSE))</f>
        <v>45783</v>
      </c>
      <c r="AU430" s="163" t="s">
        <v>6343</v>
      </c>
      <c r="BE430" s="215" t="str">
        <f>IF(VLOOKUP($AU430,'FE Source'!$A:$AK,22,FALSE)=0,"-",VLOOKUP($AU430,'FE Source'!$A:$AK,22,FALSE))</f>
        <v>-</v>
      </c>
      <c r="BF430" s="215" t="str">
        <f>IF(VLOOKUP($AU430,'FE Source'!$A:$AK,23,FALSE)=0,"-",VLOOKUP($AU430,'FE Source'!$A:$AK,23,FALSE))</f>
        <v>-</v>
      </c>
      <c r="BG430" s="215">
        <f>IF(VLOOKUP($AU430,'FE Source'!$A:$AK,24,FALSE)=0,"-",VLOOKUP($AU430,'FE Source'!$A:$AK,24,FALSE))</f>
        <v>-0.8</v>
      </c>
      <c r="BH430" s="215">
        <f>IF(VLOOKUP($AU430,'FE Source'!$A:$AK,25,FALSE)=0,"-",VLOOKUP($AU430,'FE Source'!$A:$AK,25,FALSE))</f>
        <v>-3.2</v>
      </c>
      <c r="BI430" s="215">
        <f>IF(VLOOKUP($AU430,'FE Source'!$A:$AK,26,FALSE)=0,"-",VLOOKUP($AU430,'FE Source'!$A:$AK,26,FALSE))</f>
        <v>11.38</v>
      </c>
      <c r="BJ430" s="215">
        <f>IF(VLOOKUP($AU430,'FE Source'!$A:$AK,27,FALSE)=0,"-",VLOOKUP($AU430,'FE Source'!$A:$AK,27,FALSE))</f>
        <v>6.52</v>
      </c>
      <c r="BK430" s="215">
        <f>IF(VLOOKUP($AU430,'FE Source'!$A:$AK,28,FALSE)=0,"-",VLOOKUP($AU430,'FE Source'!$A:$AK,28,FALSE))</f>
        <v>-17.25</v>
      </c>
      <c r="BL430" s="215">
        <f>IF(VLOOKUP($AU430,'FE Source'!$A:$AK,29,FALSE)=0,"-",VLOOKUP($AU430,'FE Source'!$A:$AK,29,FALSE))</f>
        <v>-25.43</v>
      </c>
      <c r="BM430" s="215">
        <f>IF(VLOOKUP($AU430,'FE Source'!$A:$AK,30,FALSE)=0,"-",VLOOKUP($AU430,'FE Source'!$A:$AK,30,FALSE))</f>
        <v>-10.06</v>
      </c>
      <c r="BN430" t="str">
        <f>IF(VLOOKUP($AU430,'FE Source'!$A:$AK,31,FALSE)="No Specified Index","-",IF(VLOOKUP($AU430,'FE Source'!$A:$AK,31,FALSE)=0,"-",VLOOKUP($AU430,'FE Source'!$A:$AK,31,FALSE)))</f>
        <v>ICE BofA Asian Dollar High Yield Corporate China..</v>
      </c>
      <c r="BO430" s="217">
        <f>IF(VLOOKUP($AU430,'FE Source'!$A:$AK,32,FALSE)=0,"-",VLOOKUP($AU430,'FE Source'!$A:$AK,32,FALSE))</f>
        <v>42398</v>
      </c>
      <c r="BP430" s="18" t="str">
        <f>IF(VLOOKUP($AU430,'FE Source'!$AZ:$BC,2,FALSE)=0,"-",VLOOKUP($AU430,'FE Source'!$AZ:$BC,2,FALSE))</f>
        <v>-</v>
      </c>
      <c r="BQ430" s="18" t="str">
        <f>IF(VLOOKUP($AU430,'FE Source'!$AZ:$BC,3,FALSE)=0,"-",VLOOKUP($AU430,'FE Source'!$AZ:$BC,3,FALSE))</f>
        <v>-</v>
      </c>
      <c r="BR430" s="18" t="str">
        <f>IF(VLOOKUP($AU430,'FE Source'!$AZ:$BC,4,FALSE)=0,"-",VLOOKUP($AU430,'FE Source'!$AZ:$BC,4,FALSE))</f>
        <v>-</v>
      </c>
    </row>
    <row r="431" spans="2:70" ht="15">
      <c r="B431" s="323" t="str">
        <f>INDEX('UT - Retail'!$A$7:$A$1409,MATCH(AU431,'UT - Retail'!$U$7:$U$1409,0),1)</f>
        <v>Fidelity Worldwide Investment</v>
      </c>
      <c r="C431" s="712" t="str">
        <f>INDEX('UT - Retail'!$B$7:$B$1409,MATCH(AU431,'UT - Retail'!$U$7:$U$1409,0),1)</f>
        <v>Fidelity Emerging Europe Middle East and Africa A-EUR</v>
      </c>
      <c r="D431" s="713"/>
      <c r="E431" s="187" t="str">
        <f>VLOOKUP(C431,'UT - Retail'!$B:$K,8,FALSE)</f>
        <v>Equities</v>
      </c>
      <c r="F431" s="187" t="str">
        <f>VLOOKUP(C431,'UT - Retail'!$B:$K,9,FALSE)</f>
        <v>EM Eur &amp; MENA</v>
      </c>
      <c r="G431" s="187" t="str">
        <f>VLOOKUP(C431,'UT - Retail'!$B:$K,10,FALSE)</f>
        <v>General</v>
      </c>
      <c r="H431" s="82" t="str">
        <f>VLOOKUP(C431,'UT - Retail'!$B:$N,13,FALSE)</f>
        <v>No</v>
      </c>
      <c r="I431" s="82" t="str">
        <f>VLOOKUP(C431,'UT - Retail'!$B:$Q,14,FALSE)</f>
        <v>No</v>
      </c>
      <c r="J431" s="187" t="str">
        <f>VLOOKUP(C431,'UT - Retail'!$B:$Q,11,FALSE)</f>
        <v>Yes</v>
      </c>
      <c r="K431" s="130" t="str">
        <f>VLOOKUP(C431,'UT - Retail'!$B:$P,15,FALSE)</f>
        <v>No</v>
      </c>
      <c r="L431" s="82" t="str">
        <f>VLOOKUP(C431,'UT - Retail'!$B:$Q,16,FALSE)</f>
        <v>iFast</v>
      </c>
      <c r="M431" s="151" t="str">
        <f>VLOOKUP(C431,'UT - Retail'!$B:$K,6,FALSE)</f>
        <v>EUR</v>
      </c>
      <c r="N431" s="151" t="str">
        <f>IFERROR(IF(MATCH(C431,'Portfolio Construction'!$AL:$AL,0),"Yes","No"),"No")</f>
        <v>No</v>
      </c>
      <c r="O431" s="151" t="str">
        <f>IFERROR(IF(MATCH(C431,'Portfolio Construction'!$AN:$AN,0),"Yes","No"),"No")</f>
        <v>No</v>
      </c>
      <c r="P431" s="151" t="str">
        <f>IFERROR(IF(MATCH(C431,'Portfolio Construction'!$AP:$AP,0),"Yes","No"),"No")</f>
        <v>No</v>
      </c>
      <c r="Q431" s="151" t="str">
        <f>IFERROR(IF(MATCH(C431,'Portfolio Construction'!$AR:$AR,0),"Yes","No"),"No")</f>
        <v>No</v>
      </c>
      <c r="R431" s="151" t="str">
        <f>IFERROR(IF(MATCH(C431,'Portfolio Construction'!$AT:$AT,0),"Yes","No"),"No")</f>
        <v>No</v>
      </c>
      <c r="S431" s="151" t="str">
        <f>IFERROR(IF(MATCH(C431,'Portfolio Construction'!$AV:$AV,0),"Yes","No"),"No")</f>
        <v>No</v>
      </c>
      <c r="T431" s="151" t="str">
        <f>IFERROR(IF(MATCH(C431,'Portfolio Construction'!$AX:$AX,0),"Yes","No"),"No")</f>
        <v>No</v>
      </c>
      <c r="U431" s="151" t="str">
        <f>IFERROR(IF(MATCH(C431,'Portfolio Construction'!$AZ:$AZ,0),"Yes","No"),"No")</f>
        <v>No</v>
      </c>
      <c r="V431" s="151" t="str">
        <f>IFERROR(IF(MATCH(C431,'Portfolio Construction'!$BB:$BB,0),"Yes","No"),"No")</f>
        <v>No</v>
      </c>
      <c r="W431" s="619">
        <f>IF(VLOOKUP($AU431,'FE Source'!$A:$W,3,FALSE)=0,"-",VLOOKUP($AU431,'FE Source'!$A:$W,3,FALSE))</f>
        <v>8.33</v>
      </c>
      <c r="X431" s="618">
        <f>IF(VLOOKUP($AU431,'FE Source'!$A:$W,4,FALSE)=0,"-",VLOOKUP($AU431,'FE Source'!$A:$W,4,FALSE))</f>
        <v>8.6999999999999993</v>
      </c>
      <c r="Y431" s="618">
        <f>IF(VLOOKUP($AU431,'FE Source'!$A:$W,5,FALSE)=0,"-",VLOOKUP($AU431,'FE Source'!$A:$W,5,FALSE))</f>
        <v>8.0299999999999994</v>
      </c>
      <c r="Z431" s="618">
        <f>IF(VLOOKUP($AU431,'FE Source'!$A:$W,6,FALSE)=0,"-",VLOOKUP($AU431,'FE Source'!$A:$W,6,FALSE))</f>
        <v>16.04</v>
      </c>
      <c r="AA431" s="618">
        <f>IF(VLOOKUP($AU431,'FE Source'!$A:$W,7,FALSE)=0,"-",VLOOKUP($AU431,'FE Source'!$A:$W,7,FALSE))</f>
        <v>8.43</v>
      </c>
      <c r="AB431" s="618">
        <f>IF(VLOOKUP($AU431,'FE Source'!$A:$W,8,FALSE)=0,"-",VLOOKUP($AU431,'FE Source'!$A:$W,8,FALSE))</f>
        <v>3.1</v>
      </c>
      <c r="AC431" s="623">
        <f>IF(VLOOKUP($AU431,'FE Source'!$A:$W,9,FALSE)=0,"-",VLOOKUP($AU431,'FE Source'!$A:$W,9,FALSE))</f>
        <v>-0.63</v>
      </c>
      <c r="AD431" s="147">
        <f>IF(VLOOKUP($AU431,'FE Source'!$A:$W,10,FALSE)=0,"-",VLOOKUP($AU431,'FE Source'!$A:$W,10,FALSE))</f>
        <v>0.89</v>
      </c>
      <c r="AE431" s="83">
        <f>IF(VLOOKUP($AU431,'FE Source'!$A:$W,11,FALSE)=0,"-",VLOOKUP($AU431,'FE Source'!$A:$W,11,FALSE))</f>
        <v>14.24</v>
      </c>
      <c r="AF431" s="83">
        <f>IF(VLOOKUP($AU431,'FE Source'!$A:$W,12,FALSE)=0,"-",VLOOKUP($AU431,'FE Source'!$A:$W,12,FALSE))</f>
        <v>0.26</v>
      </c>
      <c r="AG431" s="83">
        <f>IF(VLOOKUP($AU431,'FE Source'!$A:$W,14,FALSE)=0,"-",VLOOKUP($AU431,'FE Source'!$A:$W,14,FALSE))</f>
        <v>-20.09</v>
      </c>
      <c r="AH431" s="82">
        <f>IF(VLOOKUP($AU431,'FE Source'!$A:$DJ,33,FALSE)=0,"-",VLOOKUP($AU431,'FE Source'!$A:$DJ,33,FALSE))</f>
        <v>123.28</v>
      </c>
      <c r="AI431" s="83">
        <f>IF(VLOOKUP($AU431,'FE Source'!$A:$Y,20,FALSE)=0,"-",VLOOKUP($AU431,'FE Source'!$A:$Y,20,FALSE))</f>
        <v>108.46</v>
      </c>
      <c r="AJ431" s="82">
        <f>IF(VLOOKUP($AU431,'FE Source'!$A:$DJ,34,FALSE)=0,"-",VLOOKUP($AU431,'FE Source'!$A:$DJ,34,FALSE))</f>
        <v>134.80000000000001</v>
      </c>
      <c r="AK431" s="82">
        <f>IF(VLOOKUP($AU431,'FE Source'!$A:$DJ,35,FALSE)=0,"-",VLOOKUP($AU431,'FE Source'!$A:$DJ,35,FALSE))</f>
        <v>-68.010000000000005</v>
      </c>
      <c r="AL431" s="522">
        <f>IF(VLOOKUP($AU431,'FE Source'!$A:$Y,19,FALSE)=0,"-",VLOOKUP($AU431,'FE Source'!$A:$Y,19,FALSE))</f>
        <v>82.62</v>
      </c>
      <c r="AM431" s="147">
        <f>IF(VLOOKUP($AU431,'FE Source'!$A:$DJ,36,FALSE)=0,"-",VLOOKUP($AU431,'FE Source'!$A:$DJ,36,FALSE))</f>
        <v>123.97</v>
      </c>
      <c r="AN431" s="527" t="str">
        <f>IF(VLOOKUP($AU431,'FE Source'!$A:$W,13,FALSE)=0,"-",VLOOKUP($AU431,'FE Source'!$A:$W,13,FALSE))</f>
        <v>-</v>
      </c>
      <c r="AO431" s="147" t="str">
        <f>IF(J431="no","-",IF(VLOOKUP($AU431,'FE Source'!$A:$W,15,FALSE)=0,"-",VLOOKUP($AU431,'FE Source'!$A:$W,15,FALSE)))</f>
        <v>-</v>
      </c>
      <c r="AP431" s="76" t="str">
        <f>IF(AO431="-","-",IF(VLOOKUP($AU431,'FE Source'!$A:$Z,21,FALSE)=0,"-",IF(VLOOKUP($AU431,'FE Source'!$A:$Z,21,FALSE)=2,"Semi-Annual",IF(VLOOKUP($AU431,'FE Source'!$A:$Z,21,FALSE)=4,"Quarterly",IF(VLOOKUP($AU431,'FE Source'!$A:$Z,21,FALSE)=12,"Monthly","Annual")))))</f>
        <v>-</v>
      </c>
      <c r="AQ431" s="163" t="str">
        <f t="array" ref="AQ431">IF(VLOOKUP($AU431,'FE Source'!$A:$W,16,FALSE)=0,"-",VLOOKUP($AU431,'FE Source'!$A:$W,16,FALSE))</f>
        <v>-</v>
      </c>
      <c r="AR431" s="163" t="str">
        <f>IF(VLOOKUP($AU431,'FE Source'!$A:$W,17,FALSE)=0,"-",VLOOKUP($AU431,'FE Source'!$A:$W,17,FALSE))</f>
        <v>-</v>
      </c>
      <c r="AS431" s="163">
        <f>IF(VLOOKUP($AU431,'FE Source'!$AN:$AS,4,FALSE)="",VLOOKUP($AU431,'FE Source'!$AN:$AS,3,FALSE),VLOOKUP($AU431,'FE Source'!$AN:$AS,4,FALSE))</f>
        <v>14.21</v>
      </c>
      <c r="AT431" s="751">
        <f>IF(VLOOKUP($AU431,'FE Source'!$AN:$AS,5,FALSE)=0,"-",VLOOKUP($AU431,'FE Source'!$AN:$AS,5,FALSE))</f>
        <v>45783</v>
      </c>
      <c r="AU431" s="177" t="s">
        <v>5371</v>
      </c>
      <c r="BE431" s="215">
        <f>IF(VLOOKUP($AU431,'FE Source'!$A:$AK,22,FALSE)=0,"-",VLOOKUP($AU431,'FE Source'!$A:$AK,22,FALSE))</f>
        <v>-9.59</v>
      </c>
      <c r="BF431" s="215">
        <f>IF(VLOOKUP($AU431,'FE Source'!$A:$AK,23,FALSE)=0,"-",VLOOKUP($AU431,'FE Source'!$A:$AK,23,FALSE))</f>
        <v>12.22</v>
      </c>
      <c r="BG431" s="215">
        <f>IF(VLOOKUP($AU431,'FE Source'!$A:$AK,24,FALSE)=0,"-",VLOOKUP($AU431,'FE Source'!$A:$AK,24,FALSE))</f>
        <v>17.21</v>
      </c>
      <c r="BH431" s="215">
        <f>IF(VLOOKUP($AU431,'FE Source'!$A:$AK,25,FALSE)=0,"-",VLOOKUP($AU431,'FE Source'!$A:$AK,25,FALSE))</f>
        <v>-17.190000000000001</v>
      </c>
      <c r="BI431" s="215">
        <f>IF(VLOOKUP($AU431,'FE Source'!$A:$AK,26,FALSE)=0,"-",VLOOKUP($AU431,'FE Source'!$A:$AK,26,FALSE))</f>
        <v>20.23</v>
      </c>
      <c r="BJ431" s="215">
        <f>IF(VLOOKUP($AU431,'FE Source'!$A:$AK,27,FALSE)=0,"-",VLOOKUP($AU431,'FE Source'!$A:$AK,27,FALSE))</f>
        <v>0.96</v>
      </c>
      <c r="BK431" s="215">
        <f>IF(VLOOKUP($AU431,'FE Source'!$A:$AK,28,FALSE)=0,"-",VLOOKUP($AU431,'FE Source'!$A:$AK,28,FALSE))</f>
        <v>25.25</v>
      </c>
      <c r="BL431" s="215">
        <f>IF(VLOOKUP($AU431,'FE Source'!$A:$AK,29,FALSE)=0,"-",VLOOKUP($AU431,'FE Source'!$A:$AK,29,FALSE))</f>
        <v>-53.24</v>
      </c>
      <c r="BM431" s="215">
        <f>IF(VLOOKUP($AU431,'FE Source'!$A:$AK,30,FALSE)=0,"-",VLOOKUP($AU431,'FE Source'!$A:$AK,30,FALSE))</f>
        <v>13.4</v>
      </c>
      <c r="BN431" t="str">
        <f>IF(VLOOKUP($AU431,'FE Source'!$A:$AK,31,FALSE)="No Specified Index","-",IF(VLOOKUP($AU431,'FE Source'!$A:$AK,31,FALSE)=0,"-",VLOOKUP($AU431,'FE Source'!$A:$AK,31,FALSE)))</f>
        <v>-</v>
      </c>
      <c r="BO431" s="217" t="str">
        <f>IF(VLOOKUP($AU431,'FE Source'!$A:$AK,32,FALSE)=0,"-",VLOOKUP($AU431,'FE Source'!$A:$AK,32,FALSE))</f>
        <v>-</v>
      </c>
      <c r="BP431" s="18">
        <f>IF(VLOOKUP($AU431,'FE Source'!$AZ:$BC,2,FALSE)=0,"-",VLOOKUP($AU431,'FE Source'!$AZ:$BC,2,FALSE))</f>
        <v>-3.13</v>
      </c>
      <c r="BQ431" s="18">
        <f>IF(VLOOKUP($AU431,'FE Source'!$AZ:$BC,3,FALSE)=0,"-",VLOOKUP($AU431,'FE Source'!$AZ:$BC,3,FALSE))</f>
        <v>-8.82</v>
      </c>
      <c r="BR431" s="18">
        <f>IF(VLOOKUP($AU431,'FE Source'!$AZ:$BC,4,FALSE)=0,"-",VLOOKUP($AU431,'FE Source'!$AZ:$BC,4,FALSE))</f>
        <v>-10.94</v>
      </c>
    </row>
    <row r="432" spans="2:70" ht="15">
      <c r="B432" s="323" t="str">
        <f>INDEX('UT - Retail'!$A$7:$A$1409,MATCH(AU432,'UT - Retail'!$U$7:$U$1409,0),1)</f>
        <v>Fidelity Worldwide Investment</v>
      </c>
      <c r="C432" s="710" t="str">
        <f>INDEX('UT - Retail'!$B$7:$B$1409,MATCH(AU432,'UT - Retail'!$U$7:$U$1409,0),1)</f>
        <v>Fidelity Emerging Europe Middle East and Africa A-USD</v>
      </c>
      <c r="D432" s="711"/>
      <c r="E432" s="151" t="str">
        <f>VLOOKUP(C432,'UT - Retail'!$B:$K,8,FALSE)</f>
        <v>Equities</v>
      </c>
      <c r="F432" s="151" t="str">
        <f>VLOOKUP(C432,'UT - Retail'!$B:$K,9,FALSE)</f>
        <v>EM Eur &amp; MENA</v>
      </c>
      <c r="G432" s="151" t="str">
        <f>VLOOKUP(C432,'UT - Retail'!$B:$K,10,FALSE)</f>
        <v>General</v>
      </c>
      <c r="H432" s="82" t="str">
        <f>VLOOKUP(C432,'UT - Retail'!$B:$N,13,FALSE)</f>
        <v>No</v>
      </c>
      <c r="I432" s="82" t="str">
        <f>VLOOKUP(C432,'UT - Retail'!$B:$Q,14,FALSE)</f>
        <v>No</v>
      </c>
      <c r="J432" s="151" t="str">
        <f>VLOOKUP(C432,'UT - Retail'!$B:$Q,11,FALSE)</f>
        <v>Yes</v>
      </c>
      <c r="K432" s="130" t="str">
        <f>VLOOKUP(C432,'UT - Retail'!$B:$P,15,FALSE)</f>
        <v>Yes</v>
      </c>
      <c r="L432" s="82" t="str">
        <f>VLOOKUP(C432,'UT - Retail'!$B:$Q,16,FALSE)</f>
        <v>Both</v>
      </c>
      <c r="M432" s="151" t="str">
        <f>VLOOKUP(C432,'UT - Retail'!$B:$K,6,FALSE)</f>
        <v>USD</v>
      </c>
      <c r="N432" s="151" t="str">
        <f>IFERROR(IF(MATCH(C432,'Portfolio Construction'!$AL:$AL,0),"Yes","No"),"No")</f>
        <v>No</v>
      </c>
      <c r="O432" s="151" t="str">
        <f>IFERROR(IF(MATCH(C432,'Portfolio Construction'!$AN:$AN,0),"Yes","No"),"No")</f>
        <v>No</v>
      </c>
      <c r="P432" s="151" t="str">
        <f>IFERROR(IF(MATCH(C432,'Portfolio Construction'!$AP:$AP,0),"Yes","No"),"No")</f>
        <v>No</v>
      </c>
      <c r="Q432" s="151" t="str">
        <f>IFERROR(IF(MATCH(C432,'Portfolio Construction'!$AR:$AR,0),"Yes","No"),"No")</f>
        <v>No</v>
      </c>
      <c r="R432" s="151" t="str">
        <f>IFERROR(IF(MATCH(C432,'Portfolio Construction'!$AT:$AT,0),"Yes","No"),"No")</f>
        <v>No</v>
      </c>
      <c r="S432" s="151" t="str">
        <f>IFERROR(IF(MATCH(C432,'Portfolio Construction'!$AV:$AV,0),"Yes","No"),"No")</f>
        <v>No</v>
      </c>
      <c r="T432" s="151" t="str">
        <f>IFERROR(IF(MATCH(C432,'Portfolio Construction'!$AX:$AX,0),"Yes","No"),"No")</f>
        <v>No</v>
      </c>
      <c r="U432" s="151" t="str">
        <f>IFERROR(IF(MATCH(C432,'Portfolio Construction'!$AZ:$AZ,0),"Yes","No"),"No")</f>
        <v>No</v>
      </c>
      <c r="V432" s="151" t="str">
        <f>IFERROR(IF(MATCH(C432,'Portfolio Construction'!$BB:$BB,0),"Yes","No"),"No")</f>
        <v>No</v>
      </c>
      <c r="W432" s="619">
        <f>IF(VLOOKUP($AU432,'FE Source'!$A:$W,3,FALSE)=0,"-",VLOOKUP($AU432,'FE Source'!$A:$W,3,FALSE))</f>
        <v>8.41</v>
      </c>
      <c r="X432" s="618">
        <f>IF(VLOOKUP($AU432,'FE Source'!$A:$W,4,FALSE)=0,"-",VLOOKUP($AU432,'FE Source'!$A:$W,4,FALSE))</f>
        <v>8.5</v>
      </c>
      <c r="Y432" s="618">
        <f>IF(VLOOKUP($AU432,'FE Source'!$A:$W,5,FALSE)=0,"-",VLOOKUP($AU432,'FE Source'!$A:$W,5,FALSE))</f>
        <v>8.19</v>
      </c>
      <c r="Z432" s="618">
        <f>IF(VLOOKUP($AU432,'FE Source'!$A:$W,6,FALSE)=0,"-",VLOOKUP($AU432,'FE Source'!$A:$W,6,FALSE))</f>
        <v>16.059999999999999</v>
      </c>
      <c r="AA432" s="618">
        <f>IF(VLOOKUP($AU432,'FE Source'!$A:$W,7,FALSE)=0,"-",VLOOKUP($AU432,'FE Source'!$A:$W,7,FALSE))</f>
        <v>8.48</v>
      </c>
      <c r="AB432" s="618">
        <f>IF(VLOOKUP($AU432,'FE Source'!$A:$W,8,FALSE)=0,"-",VLOOKUP($AU432,'FE Source'!$A:$W,8,FALSE))</f>
        <v>3.09</v>
      </c>
      <c r="AC432" s="623">
        <f>IF(VLOOKUP($AU432,'FE Source'!$A:$W,9,FALSE)=0,"-",VLOOKUP($AU432,'FE Source'!$A:$W,9,FALSE))</f>
        <v>-0.62</v>
      </c>
      <c r="AD432" s="147">
        <f>IF(VLOOKUP($AU432,'FE Source'!$A:$W,10,FALSE)=0,"-",VLOOKUP($AU432,'FE Source'!$A:$W,10,FALSE))</f>
        <v>0.9</v>
      </c>
      <c r="AE432" s="82">
        <f>IF(VLOOKUP($AU432,'FE Source'!$A:$W,11,FALSE)=0,"-",VLOOKUP($AU432,'FE Source'!$A:$W,11,FALSE))</f>
        <v>14.31</v>
      </c>
      <c r="AF432" s="82">
        <f>IF(VLOOKUP($AU432,'FE Source'!$A:$W,12,FALSE)=0,"-",VLOOKUP($AU432,'FE Source'!$A:$W,12,FALSE))</f>
        <v>0.26</v>
      </c>
      <c r="AG432" s="82">
        <f>IF(VLOOKUP($AU432,'FE Source'!$A:$W,14,FALSE)=0,"-",VLOOKUP($AU432,'FE Source'!$A:$W,14,FALSE))</f>
        <v>-20.13</v>
      </c>
      <c r="AH432" s="82">
        <f>IF(VLOOKUP($AU432,'FE Source'!$A:$DJ,33,FALSE)=0,"-",VLOOKUP($AU432,'FE Source'!$A:$DJ,33,FALSE))</f>
        <v>122.12</v>
      </c>
      <c r="AI432" s="82">
        <f>IF(VLOOKUP($AU432,'FE Source'!$A:$Y,20,FALSE)=0,"-",VLOOKUP($AU432,'FE Source'!$A:$Y,20,FALSE))</f>
        <v>108.84</v>
      </c>
      <c r="AJ432" s="82">
        <f>IF(VLOOKUP($AU432,'FE Source'!$A:$DJ,34,FALSE)=0,"-",VLOOKUP($AU432,'FE Source'!$A:$DJ,34,FALSE))</f>
        <v>133.69999999999999</v>
      </c>
      <c r="AK432" s="82">
        <f>IF(VLOOKUP($AU432,'FE Source'!$A:$DJ,35,FALSE)=0,"-",VLOOKUP($AU432,'FE Source'!$A:$DJ,35,FALSE))</f>
        <v>-69.239999999999995</v>
      </c>
      <c r="AL432" s="76">
        <f>IF(VLOOKUP($AU432,'FE Source'!$A:$Y,19,FALSE)=0,"-",VLOOKUP($AU432,'FE Source'!$A:$Y,19,FALSE))</f>
        <v>82.88</v>
      </c>
      <c r="AM432" s="147">
        <f>IF(VLOOKUP($AU432,'FE Source'!$A:$DJ,36,FALSE)=0,"-",VLOOKUP($AU432,'FE Source'!$A:$DJ,36,FALSE))</f>
        <v>123.52</v>
      </c>
      <c r="AN432" s="605" t="str">
        <f>IF(VLOOKUP($AU432,'FE Source'!$A:$W,13,FALSE)=0,"-",VLOOKUP($AU432,'FE Source'!$A:$W,13,FALSE))</f>
        <v>-</v>
      </c>
      <c r="AO432" s="147" t="str">
        <f>IF(J432="no","-",IF(VLOOKUP($AU432,'FE Source'!$A:$W,15,FALSE)=0,"-",VLOOKUP($AU432,'FE Source'!$A:$W,15,FALSE)))</f>
        <v>-</v>
      </c>
      <c r="AP432" s="76" t="str">
        <f>IF(AO432="-","-",IF(VLOOKUP($AU432,'FE Source'!$A:$Z,21,FALSE)=0,"-",IF(VLOOKUP($AU432,'FE Source'!$A:$Z,21,FALSE)=2,"Semi-Annual",IF(VLOOKUP($AU432,'FE Source'!$A:$Z,21,FALSE)=4,"Quarterly",IF(VLOOKUP($AU432,'FE Source'!$A:$Z,21,FALSE)=12,"Monthly","Annual")))))</f>
        <v>-</v>
      </c>
      <c r="AQ432" s="163" t="str">
        <f t="array" ref="AQ432">IF(VLOOKUP($AU432,'FE Source'!$A:$W,16,FALSE)=0,"-",VLOOKUP($AU432,'FE Source'!$A:$W,16,FALSE))</f>
        <v>-</v>
      </c>
      <c r="AR432" s="163" t="str">
        <f>IF(VLOOKUP($AU432,'FE Source'!$A:$W,17,FALSE)=0,"-",VLOOKUP($AU432,'FE Source'!$A:$W,17,FALSE))</f>
        <v>-</v>
      </c>
      <c r="AS432" s="163">
        <f>IF(VLOOKUP($AU432,'FE Source'!$AN:$AS,4,FALSE)="",VLOOKUP($AU432,'FE Source'!$AN:$AS,3,FALSE),VLOOKUP($AU432,'FE Source'!$AN:$AS,4,FALSE))</f>
        <v>12.02</v>
      </c>
      <c r="AT432" s="523">
        <f>IF(VLOOKUP($AU432,'FE Source'!$AN:$AS,5,FALSE)=0,"-",VLOOKUP($AU432,'FE Source'!$AN:$AS,5,FALSE))</f>
        <v>45783</v>
      </c>
      <c r="AU432" s="163" t="s">
        <v>1615</v>
      </c>
      <c r="BE432" s="215">
        <f>IF(VLOOKUP($AU432,'FE Source'!$A:$AK,22,FALSE)=0,"-",VLOOKUP($AU432,'FE Source'!$A:$AK,22,FALSE))</f>
        <v>-9.69</v>
      </c>
      <c r="BF432" s="215">
        <f>IF(VLOOKUP($AU432,'FE Source'!$A:$AK,23,FALSE)=0,"-",VLOOKUP($AU432,'FE Source'!$A:$AK,23,FALSE))</f>
        <v>12.39</v>
      </c>
      <c r="BG432" s="215">
        <f>IF(VLOOKUP($AU432,'FE Source'!$A:$AK,24,FALSE)=0,"-",VLOOKUP($AU432,'FE Source'!$A:$AK,24,FALSE))</f>
        <v>17.309999999999999</v>
      </c>
      <c r="BH432" s="215">
        <f>IF(VLOOKUP($AU432,'FE Source'!$A:$AK,25,FALSE)=0,"-",VLOOKUP($AU432,'FE Source'!$A:$AK,25,FALSE))</f>
        <v>-17.11</v>
      </c>
      <c r="BI432" s="215">
        <f>IF(VLOOKUP($AU432,'FE Source'!$A:$AK,26,FALSE)=0,"-",VLOOKUP($AU432,'FE Source'!$A:$AK,26,FALSE))</f>
        <v>20.02</v>
      </c>
      <c r="BJ432" s="215">
        <f>IF(VLOOKUP($AU432,'FE Source'!$A:$AK,27,FALSE)=0,"-",VLOOKUP($AU432,'FE Source'!$A:$AK,27,FALSE))</f>
        <v>0.85</v>
      </c>
      <c r="BK432" s="215">
        <f>IF(VLOOKUP($AU432,'FE Source'!$A:$AK,28,FALSE)=0,"-",VLOOKUP($AU432,'FE Source'!$A:$AK,28,FALSE))</f>
        <v>25.45</v>
      </c>
      <c r="BL432" s="215">
        <f>IF(VLOOKUP($AU432,'FE Source'!$A:$AK,29,FALSE)=0,"-",VLOOKUP($AU432,'FE Source'!$A:$AK,29,FALSE))</f>
        <v>-53.17</v>
      </c>
      <c r="BM432" s="215">
        <f>IF(VLOOKUP($AU432,'FE Source'!$A:$AK,30,FALSE)=0,"-",VLOOKUP($AU432,'FE Source'!$A:$AK,30,FALSE))</f>
        <v>13.27</v>
      </c>
      <c r="BN432" t="str">
        <f>IF(VLOOKUP($AU432,'FE Source'!$A:$AK,31,FALSE)="No Specified Index","-",IF(VLOOKUP($AU432,'FE Source'!$A:$AK,31,FALSE)=0,"-",VLOOKUP($AU432,'FE Source'!$A:$AK,31,FALSE)))</f>
        <v>-</v>
      </c>
      <c r="BO432" s="217" t="str">
        <f>IF(VLOOKUP($AU432,'FE Source'!$A:$AK,32,FALSE)=0,"-",VLOOKUP($AU432,'FE Source'!$A:$AK,32,FALSE))</f>
        <v>-</v>
      </c>
      <c r="BP432" s="18">
        <f>IF(VLOOKUP($AU432,'FE Source'!$AZ:$BC,2,FALSE)=0,"-",VLOOKUP($AU432,'FE Source'!$AZ:$BC,2,FALSE))</f>
        <v>-3.25</v>
      </c>
      <c r="BQ432" s="18">
        <f>IF(VLOOKUP($AU432,'FE Source'!$AZ:$BC,3,FALSE)=0,"-",VLOOKUP($AU432,'FE Source'!$AZ:$BC,3,FALSE))</f>
        <v>-8.74</v>
      </c>
      <c r="BR432" s="18">
        <f>IF(VLOOKUP($AU432,'FE Source'!$AZ:$BC,4,FALSE)=0,"-",VLOOKUP($AU432,'FE Source'!$AZ:$BC,4,FALSE))</f>
        <v>-11.12</v>
      </c>
    </row>
    <row r="433" spans="1:70" ht="15">
      <c r="B433" s="323" t="str">
        <f>INDEX('UT - Retail'!$A$7:$A$1409,MATCH(AU433,'UT - Retail'!$U$7:$U$1409,0),1)</f>
        <v>Fidelity Worldwide Investment</v>
      </c>
      <c r="C433" s="710" t="str">
        <f>INDEX('UT - Retail'!$B$7:$B$1409,MATCH(AU433,'UT - Retail'!$U$7:$U$1409,0),1)</f>
        <v>Fidelity Emerging Markets A-ACC-USD</v>
      </c>
      <c r="D433" s="711"/>
      <c r="E433" s="151" t="str">
        <f>VLOOKUP(C433,'UT - Retail'!$B:$K,8,FALSE)</f>
        <v>Equities</v>
      </c>
      <c r="F433" s="151" t="str">
        <f>VLOOKUP(C433,'UT - Retail'!$B:$K,9,FALSE)</f>
        <v>Emerging Markets</v>
      </c>
      <c r="G433" s="151" t="str">
        <f>VLOOKUP(C433,'UT - Retail'!$B:$K,10,FALSE)</f>
        <v>General</v>
      </c>
      <c r="H433" s="82" t="str">
        <f>VLOOKUP(C433,'UT - Retail'!$B:$N,13,FALSE)</f>
        <v>No</v>
      </c>
      <c r="I433" s="82" t="str">
        <f>VLOOKUP(C433,'UT - Retail'!$B:$Q,14,FALSE)</f>
        <v>No</v>
      </c>
      <c r="J433" s="151" t="str">
        <f>VLOOKUP(C433,'UT - Retail'!$B:$Q,11,FALSE)</f>
        <v>No</v>
      </c>
      <c r="K433" s="130" t="str">
        <f>VLOOKUP(C433,'UT - Retail'!$B:$P,15,FALSE)</f>
        <v>No</v>
      </c>
      <c r="L433" s="82" t="str">
        <f>VLOOKUP(C433,'UT - Retail'!$B:$Q,16,FALSE)</f>
        <v>iFast</v>
      </c>
      <c r="M433" s="151" t="str">
        <f>VLOOKUP(C433,'UT - Retail'!$B:$K,6,FALSE)</f>
        <v>USD</v>
      </c>
      <c r="N433" s="151" t="str">
        <f>IFERROR(IF(MATCH(C433,'Portfolio Construction'!$AL:$AL,0),"Yes","No"),"No")</f>
        <v>No</v>
      </c>
      <c r="O433" s="151" t="str">
        <f>IFERROR(IF(MATCH(C433,'Portfolio Construction'!$AN:$AN,0),"Yes","No"),"No")</f>
        <v>No</v>
      </c>
      <c r="P433" s="151" t="str">
        <f>IFERROR(IF(MATCH(C433,'Portfolio Construction'!$AP:$AP,0),"Yes","No"),"No")</f>
        <v>No</v>
      </c>
      <c r="Q433" s="151" t="str">
        <f>IFERROR(IF(MATCH(C433,'Portfolio Construction'!$AR:$AR,0),"Yes","No"),"No")</f>
        <v>No</v>
      </c>
      <c r="R433" s="151" t="str">
        <f>IFERROR(IF(MATCH(C433,'Portfolio Construction'!$AT:$AT,0),"Yes","No"),"No")</f>
        <v>No</v>
      </c>
      <c r="S433" s="151" t="str">
        <f>IFERROR(IF(MATCH(C433,'Portfolio Construction'!$AV:$AV,0),"Yes","No"),"No")</f>
        <v>No</v>
      </c>
      <c r="T433" s="151" t="str">
        <f>IFERROR(IF(MATCH(C433,'Portfolio Construction'!$AX:$AX,0),"Yes","No"),"No")</f>
        <v>No</v>
      </c>
      <c r="U433" s="151" t="str">
        <f>IFERROR(IF(MATCH(C433,'Portfolio Construction'!$AZ:$AZ,0),"Yes","No"),"No")</f>
        <v>No</v>
      </c>
      <c r="V433" s="151" t="str">
        <f>IFERROR(IF(MATCH(C433,'Portfolio Construction'!$BB:$BB,0),"Yes","No"),"No")</f>
        <v>No</v>
      </c>
      <c r="W433" s="619" t="str">
        <f>IF(VLOOKUP($AU433,'FE Source'!$A:$W,3,FALSE)=0,"-",VLOOKUP($AU433,'FE Source'!$A:$W,3,FALSE))</f>
        <v>-</v>
      </c>
      <c r="X433" s="618">
        <f>IF(VLOOKUP($AU433,'FE Source'!$A:$W,4,FALSE)=0,"-",VLOOKUP($AU433,'FE Source'!$A:$W,4,FALSE))</f>
        <v>8.7200000000000006</v>
      </c>
      <c r="Y433" s="618">
        <f>IF(VLOOKUP($AU433,'FE Source'!$A:$W,5,FALSE)=0,"-",VLOOKUP($AU433,'FE Source'!$A:$W,5,FALSE))</f>
        <v>-3.09</v>
      </c>
      <c r="Z433" s="618">
        <f>IF(VLOOKUP($AU433,'FE Source'!$A:$W,6,FALSE)=0,"-",VLOOKUP($AU433,'FE Source'!$A:$W,6,FALSE))</f>
        <v>-3.1</v>
      </c>
      <c r="AA433" s="618">
        <f>IF(VLOOKUP($AU433,'FE Source'!$A:$W,7,FALSE)=0,"-",VLOOKUP($AU433,'FE Source'!$A:$W,7,FALSE))</f>
        <v>0.52</v>
      </c>
      <c r="AB433" s="618">
        <f>IF(VLOOKUP($AU433,'FE Source'!$A:$W,8,FALSE)=0,"-",VLOOKUP($AU433,'FE Source'!$A:$W,8,FALSE))</f>
        <v>2.36</v>
      </c>
      <c r="AC433" s="623">
        <f>IF(VLOOKUP($AU433,'FE Source'!$A:$W,9,FALSE)=0,"-",VLOOKUP($AU433,'FE Source'!$A:$W,9,FALSE))</f>
        <v>2.0699999999999998</v>
      </c>
      <c r="AD433" s="147">
        <f>IF(VLOOKUP($AU433,'FE Source'!$A:$W,10,FALSE)=0,"-",VLOOKUP($AU433,'FE Source'!$A:$W,10,FALSE))</f>
        <v>1.0900000000000001</v>
      </c>
      <c r="AE433" s="82">
        <f>IF(VLOOKUP($AU433,'FE Source'!$A:$W,11,FALSE)=0,"-",VLOOKUP($AU433,'FE Source'!$A:$W,11,FALSE))</f>
        <v>13.42</v>
      </c>
      <c r="AF433" s="82">
        <f>IF(VLOOKUP($AU433,'FE Source'!$A:$W,12,FALSE)=0,"-",VLOOKUP($AU433,'FE Source'!$A:$W,12,FALSE))</f>
        <v>-0.01</v>
      </c>
      <c r="AG433" s="82">
        <f>IF(VLOOKUP($AU433,'FE Source'!$A:$W,14,FALSE)=0,"-",VLOOKUP($AU433,'FE Source'!$A:$W,14,FALSE))</f>
        <v>-19.79</v>
      </c>
      <c r="AH433" s="82">
        <f>IF(VLOOKUP($AU433,'FE Source'!$A:$DJ,33,FALSE)=0,"-",VLOOKUP($AU433,'FE Source'!$A:$DJ,33,FALSE))</f>
        <v>69.55</v>
      </c>
      <c r="AI433" s="82">
        <f>IF(VLOOKUP($AU433,'FE Source'!$A:$Y,20,FALSE)=0,"-",VLOOKUP($AU433,'FE Source'!$A:$Y,20,FALSE))</f>
        <v>99.88</v>
      </c>
      <c r="AJ433" s="82">
        <f>IF(VLOOKUP($AU433,'FE Source'!$A:$DJ,34,FALSE)=0,"-",VLOOKUP($AU433,'FE Source'!$A:$DJ,34,FALSE))</f>
        <v>107.15</v>
      </c>
      <c r="AK433" s="82">
        <f>IF(VLOOKUP($AU433,'FE Source'!$A:$DJ,35,FALSE)=0,"-",VLOOKUP($AU433,'FE Source'!$A:$DJ,35,FALSE))</f>
        <v>134.9</v>
      </c>
      <c r="AL433" s="76">
        <f>IF(VLOOKUP($AU433,'FE Source'!$A:$Y,19,FALSE)=0,"-",VLOOKUP($AU433,'FE Source'!$A:$Y,19,FALSE))</f>
        <v>113.68</v>
      </c>
      <c r="AM433" s="147">
        <f>IF(VLOOKUP($AU433,'FE Source'!$A:$DJ,36,FALSE)=0,"-",VLOOKUP($AU433,'FE Source'!$A:$DJ,36,FALSE))</f>
        <v>117.38</v>
      </c>
      <c r="AN433" s="605">
        <f>IF(VLOOKUP($AU433,'FE Source'!$A:$W,13,FALSE)=0,"-",VLOOKUP($AU433,'FE Source'!$A:$W,13,FALSE))</f>
        <v>3984</v>
      </c>
      <c r="AO433" s="147" t="str">
        <f>IF(J433="no","-",IF(VLOOKUP($AU433,'FE Source'!$A:$W,15,FALSE)=0,"-",VLOOKUP($AU433,'FE Source'!$A:$W,15,FALSE)))</f>
        <v>-</v>
      </c>
      <c r="AP433" s="76" t="str">
        <f>IF(AO433="-","-",IF(VLOOKUP($AU433,'FE Source'!$A:$Z,21,FALSE)=0,"-",IF(VLOOKUP($AU433,'FE Source'!$A:$Z,21,FALSE)=2,"Semi-Annual",IF(VLOOKUP($AU433,'FE Source'!$A:$Z,21,FALSE)=4,"Quarterly",IF(VLOOKUP($AU433,'FE Source'!$A:$Z,21,FALSE)=12,"Monthly","Annual")))))</f>
        <v>-</v>
      </c>
      <c r="AQ433" s="163">
        <f t="array" ref="AQ433">IF(VLOOKUP($AU433,'FE Source'!$A:$W,16,FALSE)=0,"-",VLOOKUP($AU433,'FE Source'!$A:$W,16,FALSE))</f>
        <v>1.93</v>
      </c>
      <c r="AR433" s="163" t="str">
        <f>IF(VLOOKUP($AU433,'FE Source'!$A:$W,17,FALSE)=0,"-",VLOOKUP($AU433,'FE Source'!$A:$W,17,FALSE))</f>
        <v>Bronze</v>
      </c>
      <c r="AS433" s="163">
        <f>IF(VLOOKUP($AU433,'FE Source'!$AN:$AS,4,FALSE)="",VLOOKUP($AU433,'FE Source'!$AN:$AS,3,FALSE),VLOOKUP($AU433,'FE Source'!$AN:$AS,4,FALSE))</f>
        <v>20.239999999999998</v>
      </c>
      <c r="AT433" s="751">
        <f>IF(VLOOKUP($AU433,'FE Source'!$AN:$AS,5,FALSE)=0,"-",VLOOKUP($AU433,'FE Source'!$AN:$AS,5,FALSE))</f>
        <v>45783</v>
      </c>
      <c r="AU433" s="163" t="s">
        <v>5872</v>
      </c>
      <c r="BE433" s="215">
        <f>IF(VLOOKUP($AU433,'FE Source'!$A:$AK,22,FALSE)=0,"-",VLOOKUP($AU433,'FE Source'!$A:$AK,22,FALSE))</f>
        <v>-0.31</v>
      </c>
      <c r="BF433" s="215">
        <f>IF(VLOOKUP($AU433,'FE Source'!$A:$AK,23,FALSE)=0,"-",VLOOKUP($AU433,'FE Source'!$A:$AK,23,FALSE))</f>
        <v>0.34</v>
      </c>
      <c r="BG433" s="215">
        <f>IF(VLOOKUP($AU433,'FE Source'!$A:$AK,24,FALSE)=0,"-",VLOOKUP($AU433,'FE Source'!$A:$AK,24,FALSE))</f>
        <v>31.88</v>
      </c>
      <c r="BH433" s="215">
        <f>IF(VLOOKUP($AU433,'FE Source'!$A:$AK,25,FALSE)=0,"-",VLOOKUP($AU433,'FE Source'!$A:$AK,25,FALSE))</f>
        <v>-19.04</v>
      </c>
      <c r="BI433" s="215">
        <f>IF(VLOOKUP($AU433,'FE Source'!$A:$AK,26,FALSE)=0,"-",VLOOKUP($AU433,'FE Source'!$A:$AK,26,FALSE))</f>
        <v>26.37</v>
      </c>
      <c r="BJ433" s="215">
        <f>IF(VLOOKUP($AU433,'FE Source'!$A:$AK,27,FALSE)=0,"-",VLOOKUP($AU433,'FE Source'!$A:$AK,27,FALSE))</f>
        <v>24.31</v>
      </c>
      <c r="BK433" s="215">
        <f>IF(VLOOKUP($AU433,'FE Source'!$A:$AK,28,FALSE)=0,"-",VLOOKUP($AU433,'FE Source'!$A:$AK,28,FALSE))</f>
        <v>2.12</v>
      </c>
      <c r="BL433" s="215">
        <f>IF(VLOOKUP($AU433,'FE Source'!$A:$AK,29,FALSE)=0,"-",VLOOKUP($AU433,'FE Source'!$A:$AK,29,FALSE))</f>
        <v>-34.409999999999997</v>
      </c>
      <c r="BM433" s="215">
        <f>IF(VLOOKUP($AU433,'FE Source'!$A:$AK,30,FALSE)=0,"-",VLOOKUP($AU433,'FE Source'!$A:$AK,30,FALSE))</f>
        <v>5.43</v>
      </c>
      <c r="BN433" t="str">
        <f>IF(VLOOKUP($AU433,'FE Source'!$A:$AK,31,FALSE)="No Specified Index","-",IF(VLOOKUP($AU433,'FE Source'!$A:$AK,31,FALSE)=0,"-",VLOOKUP($AU433,'FE Source'!$A:$AK,31,FALSE)))</f>
        <v>MSCI Emerging Markets</v>
      </c>
      <c r="BO433" s="217">
        <f>IF(VLOOKUP($AU433,'FE Source'!$A:$AK,32,FALSE)=0,"-",VLOOKUP($AU433,'FE Source'!$A:$AK,32,FALSE))</f>
        <v>38985</v>
      </c>
      <c r="BP433" s="18">
        <f>IF(VLOOKUP($AU433,'FE Source'!$AZ:$BC,2,FALSE)=0,"-",VLOOKUP($AU433,'FE Source'!$AZ:$BC,2,FALSE))</f>
        <v>-5.49</v>
      </c>
      <c r="BQ433" s="18">
        <f>IF(VLOOKUP($AU433,'FE Source'!$AZ:$BC,3,FALSE)=0,"-",VLOOKUP($AU433,'FE Source'!$AZ:$BC,3,FALSE))</f>
        <v>-8.1999999999999993</v>
      </c>
      <c r="BR433" s="18">
        <f>IF(VLOOKUP($AU433,'FE Source'!$AZ:$BC,4,FALSE)=0,"-",VLOOKUP($AU433,'FE Source'!$AZ:$BC,4,FALSE))</f>
        <v>-13.37</v>
      </c>
    </row>
    <row r="434" spans="1:70" ht="15">
      <c r="B434" s="323" t="str">
        <f>INDEX('UT - Retail'!$A$7:$A$1409,MATCH(AU434,'UT - Retail'!$U$7:$U$1409,0),1)</f>
        <v>Fidelity Worldwide Investment</v>
      </c>
      <c r="C434" s="710" t="str">
        <f>INDEX('UT - Retail'!$B$7:$B$1409,MATCH(AU434,'UT - Retail'!$U$7:$U$1409,0),1)</f>
        <v>Fidelity Emerging Markets A-SGD</v>
      </c>
      <c r="D434" s="711"/>
      <c r="E434" s="151" t="str">
        <f>VLOOKUP(C434,'UT - Retail'!$B:$K,8,FALSE)</f>
        <v>Equities</v>
      </c>
      <c r="F434" s="151" t="str">
        <f>VLOOKUP(C434,'UT - Retail'!$B:$K,9,FALSE)</f>
        <v>Emerging Markets</v>
      </c>
      <c r="G434" s="151" t="str">
        <f>VLOOKUP(C434,'UT - Retail'!$B:$K,10,FALSE)</f>
        <v>General</v>
      </c>
      <c r="H434" s="82" t="str">
        <f>VLOOKUP(C434,'UT - Retail'!$B:$N,13,FALSE)</f>
        <v>No</v>
      </c>
      <c r="I434" s="82" t="str">
        <f>VLOOKUP(C434,'UT - Retail'!$B:$Q,14,FALSE)</f>
        <v>No</v>
      </c>
      <c r="J434" s="151" t="str">
        <f>VLOOKUP(C434,'UT - Retail'!$B:$Q,11,FALSE)</f>
        <v>Yes</v>
      </c>
      <c r="K434" s="130" t="str">
        <f>VLOOKUP(C434,'UT - Retail'!$B:$P,15,FALSE)</f>
        <v>Yes</v>
      </c>
      <c r="L434" s="82" t="str">
        <f>VLOOKUP(C434,'UT - Retail'!$B:$Q,16,FALSE)</f>
        <v>Both</v>
      </c>
      <c r="M434" s="151" t="str">
        <f>VLOOKUP(C434,'UT - Retail'!$B:$K,6,FALSE)</f>
        <v>SGD</v>
      </c>
      <c r="N434" s="151" t="str">
        <f>IFERROR(IF(MATCH(C434,'Portfolio Construction'!$AL:$AL,0),"Yes","No"),"No")</f>
        <v>No</v>
      </c>
      <c r="O434" s="151" t="str">
        <f>IFERROR(IF(MATCH(C434,'Portfolio Construction'!$AN:$AN,0),"Yes","No"),"No")</f>
        <v>No</v>
      </c>
      <c r="P434" s="151" t="str">
        <f>IFERROR(IF(MATCH(C434,'Portfolio Construction'!$AP:$AP,0),"Yes","No"),"No")</f>
        <v>No</v>
      </c>
      <c r="Q434" s="151" t="str">
        <f>IFERROR(IF(MATCH(C434,'Portfolio Construction'!$AR:$AR,0),"Yes","No"),"No")</f>
        <v>No</v>
      </c>
      <c r="R434" s="151" t="str">
        <f>IFERROR(IF(MATCH(C434,'Portfolio Construction'!$AT:$AT,0),"Yes","No"),"No")</f>
        <v>No</v>
      </c>
      <c r="S434" s="151" t="str">
        <f>IFERROR(IF(MATCH(C434,'Portfolio Construction'!$AV:$AV,0),"Yes","No"),"No")</f>
        <v>No</v>
      </c>
      <c r="T434" s="151" t="str">
        <f>IFERROR(IF(MATCH(C434,'Portfolio Construction'!$AX:$AX,0),"Yes","No"),"No")</f>
        <v>No</v>
      </c>
      <c r="U434" s="151" t="str">
        <f>IFERROR(IF(MATCH(C434,'Portfolio Construction'!$AZ:$AZ,0),"Yes","No"),"No")</f>
        <v>No</v>
      </c>
      <c r="V434" s="151" t="str">
        <f>IFERROR(IF(MATCH(C434,'Portfolio Construction'!$BB:$BB,0),"Yes","No"),"No")</f>
        <v>No</v>
      </c>
      <c r="W434" s="619">
        <f>IF(VLOOKUP($AU434,'FE Source'!$A:$W,3,FALSE)=0,"-",VLOOKUP($AU434,'FE Source'!$A:$W,3,FALSE))</f>
        <v>-0.27</v>
      </c>
      <c r="X434" s="618">
        <f>IF(VLOOKUP($AU434,'FE Source'!$A:$W,4,FALSE)=0,"-",VLOOKUP($AU434,'FE Source'!$A:$W,4,FALSE))</f>
        <v>8.66</v>
      </c>
      <c r="Y434" s="618">
        <f>IF(VLOOKUP($AU434,'FE Source'!$A:$W,5,FALSE)=0,"-",VLOOKUP($AU434,'FE Source'!$A:$W,5,FALSE))</f>
        <v>-3.2</v>
      </c>
      <c r="Z434" s="618">
        <f>IF(VLOOKUP($AU434,'FE Source'!$A:$W,6,FALSE)=0,"-",VLOOKUP($AU434,'FE Source'!$A:$W,6,FALSE))</f>
        <v>-3.24</v>
      </c>
      <c r="AA434" s="618">
        <f>IF(VLOOKUP($AU434,'FE Source'!$A:$W,7,FALSE)=0,"-",VLOOKUP($AU434,'FE Source'!$A:$W,7,FALSE))</f>
        <v>0.47</v>
      </c>
      <c r="AB434" s="618">
        <f>IF(VLOOKUP($AU434,'FE Source'!$A:$W,8,FALSE)=0,"-",VLOOKUP($AU434,'FE Source'!$A:$W,8,FALSE))</f>
        <v>2.35</v>
      </c>
      <c r="AC434" s="623">
        <f>IF(VLOOKUP($AU434,'FE Source'!$A:$W,9,FALSE)=0,"-",VLOOKUP($AU434,'FE Source'!$A:$W,9,FALSE))</f>
        <v>2.0499999999999998</v>
      </c>
      <c r="AD434" s="147">
        <f>IF(VLOOKUP($AU434,'FE Source'!$A:$W,10,FALSE)=0,"-",VLOOKUP($AU434,'FE Source'!$A:$W,10,FALSE))</f>
        <v>1.0900000000000001</v>
      </c>
      <c r="AE434" s="82">
        <f>IF(VLOOKUP($AU434,'FE Source'!$A:$W,11,FALSE)=0,"-",VLOOKUP($AU434,'FE Source'!$A:$W,11,FALSE))</f>
        <v>13.33</v>
      </c>
      <c r="AF434" s="82">
        <f>IF(VLOOKUP($AU434,'FE Source'!$A:$W,12,FALSE)=0,"-",VLOOKUP($AU434,'FE Source'!$A:$W,12,FALSE))</f>
        <v>-0.01</v>
      </c>
      <c r="AG434" s="82">
        <f>IF(VLOOKUP($AU434,'FE Source'!$A:$W,14,FALSE)=0,"-",VLOOKUP($AU434,'FE Source'!$A:$W,14,FALSE))</f>
        <v>-19.82</v>
      </c>
      <c r="AH434" s="82">
        <f>IF(VLOOKUP($AU434,'FE Source'!$A:$DJ,33,FALSE)=0,"-",VLOOKUP($AU434,'FE Source'!$A:$DJ,33,FALSE))</f>
        <v>67.989999999999995</v>
      </c>
      <c r="AI434" s="82">
        <f>IF(VLOOKUP($AU434,'FE Source'!$A:$Y,20,FALSE)=0,"-",VLOOKUP($AU434,'FE Source'!$A:$Y,20,FALSE))</f>
        <v>99.48</v>
      </c>
      <c r="AJ434" s="82">
        <f>IF(VLOOKUP($AU434,'FE Source'!$A:$DJ,34,FALSE)=0,"-",VLOOKUP($AU434,'FE Source'!$A:$DJ,34,FALSE))</f>
        <v>106.88</v>
      </c>
      <c r="AK434" s="82">
        <f>IF(VLOOKUP($AU434,'FE Source'!$A:$DJ,35,FALSE)=0,"-",VLOOKUP($AU434,'FE Source'!$A:$DJ,35,FALSE))</f>
        <v>132.99</v>
      </c>
      <c r="AL434" s="76">
        <f>IF(VLOOKUP($AU434,'FE Source'!$A:$Y,19,FALSE)=0,"-",VLOOKUP($AU434,'FE Source'!$A:$Y,19,FALSE))</f>
        <v>113.54</v>
      </c>
      <c r="AM434" s="147">
        <f>IF(VLOOKUP($AU434,'FE Source'!$A:$DJ,36,FALSE)=0,"-",VLOOKUP($AU434,'FE Source'!$A:$DJ,36,FALSE))</f>
        <v>117.35</v>
      </c>
      <c r="AN434" s="605">
        <f>IF(VLOOKUP($AU434,'FE Source'!$A:$W,13,FALSE)=0,"-",VLOOKUP($AU434,'FE Source'!$A:$W,13,FALSE))</f>
        <v>3984</v>
      </c>
      <c r="AO434" s="147">
        <f>IF(J434="no","-",IF(VLOOKUP($AU434,'FE Source'!$A:$W,15,FALSE)=0,"-",VLOOKUP($AU434,'FE Source'!$A:$W,15,FALSE)))</f>
        <v>0.61</v>
      </c>
      <c r="AP434" s="76" t="str">
        <f>IF(AO434="-","-",IF(VLOOKUP($AU434,'FE Source'!$A:$Z,21,FALSE)=0,"-",IF(VLOOKUP($AU434,'FE Source'!$A:$Z,21,FALSE)=2,"Semi-Annual",IF(VLOOKUP($AU434,'FE Source'!$A:$Z,21,FALSE)=4,"Quarterly",IF(VLOOKUP($AU434,'FE Source'!$A:$Z,21,FALSE)=12,"Monthly","Annual")))))</f>
        <v>Annual</v>
      </c>
      <c r="AQ434" s="163">
        <f t="array" ref="AQ434">IF(VLOOKUP($AU434,'FE Source'!$A:$W,16,FALSE)=0,"-",VLOOKUP($AU434,'FE Source'!$A:$W,16,FALSE))</f>
        <v>1.93</v>
      </c>
      <c r="AR434" s="163" t="str">
        <f>IF(VLOOKUP($AU434,'FE Source'!$A:$W,17,FALSE)=0,"-",VLOOKUP($AU434,'FE Source'!$A:$W,17,FALSE))</f>
        <v>Bronze</v>
      </c>
      <c r="AS434" s="163">
        <f>IF(VLOOKUP($AU434,'FE Source'!$AN:$AS,4,FALSE)="",VLOOKUP($AU434,'FE Source'!$AN:$AS,3,FALSE),VLOOKUP($AU434,'FE Source'!$AN:$AS,4,FALSE))</f>
        <v>1.48</v>
      </c>
      <c r="AT434" s="751">
        <f>IF(VLOOKUP($AU434,'FE Source'!$AN:$AS,5,FALSE)=0,"-",VLOOKUP($AU434,'FE Source'!$AN:$AS,5,FALSE))</f>
        <v>45783</v>
      </c>
      <c r="AU434" s="163" t="s">
        <v>621</v>
      </c>
      <c r="BE434" s="215">
        <f>IF(VLOOKUP($AU434,'FE Source'!$A:$AK,22,FALSE)=0,"-",VLOOKUP($AU434,'FE Source'!$A:$AK,22,FALSE))</f>
        <v>-0.43</v>
      </c>
      <c r="BF434" s="215">
        <f>IF(VLOOKUP($AU434,'FE Source'!$A:$AK,23,FALSE)=0,"-",VLOOKUP($AU434,'FE Source'!$A:$AK,23,FALSE))</f>
        <v>0.6</v>
      </c>
      <c r="BG434" s="215">
        <f>IF(VLOOKUP($AU434,'FE Source'!$A:$AK,24,FALSE)=0,"-",VLOOKUP($AU434,'FE Source'!$A:$AK,24,FALSE))</f>
        <v>31.71</v>
      </c>
      <c r="BH434" s="215">
        <f>IF(VLOOKUP($AU434,'FE Source'!$A:$AK,25,FALSE)=0,"-",VLOOKUP($AU434,'FE Source'!$A:$AK,25,FALSE))</f>
        <v>-19.09</v>
      </c>
      <c r="BI434" s="215">
        <f>IF(VLOOKUP($AU434,'FE Source'!$A:$AK,26,FALSE)=0,"-",VLOOKUP($AU434,'FE Source'!$A:$AK,26,FALSE))</f>
        <v>26.45</v>
      </c>
      <c r="BJ434" s="215">
        <f>IF(VLOOKUP($AU434,'FE Source'!$A:$AK,27,FALSE)=0,"-",VLOOKUP($AU434,'FE Source'!$A:$AK,27,FALSE))</f>
        <v>24.35</v>
      </c>
      <c r="BK434" s="215">
        <f>IF(VLOOKUP($AU434,'FE Source'!$A:$AK,28,FALSE)=0,"-",VLOOKUP($AU434,'FE Source'!$A:$AK,28,FALSE))</f>
        <v>2.14</v>
      </c>
      <c r="BL434" s="215">
        <f>IF(VLOOKUP($AU434,'FE Source'!$A:$AK,29,FALSE)=0,"-",VLOOKUP($AU434,'FE Source'!$A:$AK,29,FALSE))</f>
        <v>-34.47</v>
      </c>
      <c r="BM434" s="215">
        <f>IF(VLOOKUP($AU434,'FE Source'!$A:$AK,30,FALSE)=0,"-",VLOOKUP($AU434,'FE Source'!$A:$AK,30,FALSE))</f>
        <v>5.46</v>
      </c>
      <c r="BN434" t="str">
        <f>IF(VLOOKUP($AU434,'FE Source'!$A:$AK,31,FALSE)="No Specified Index","-",IF(VLOOKUP($AU434,'FE Source'!$A:$AK,31,FALSE)=0,"-",VLOOKUP($AU434,'FE Source'!$A:$AK,31,FALSE)))</f>
        <v>MSCI Emerging Markets</v>
      </c>
      <c r="BO434" s="217">
        <f>IF(VLOOKUP($AU434,'FE Source'!$A:$AK,32,FALSE)=0,"-",VLOOKUP($AU434,'FE Source'!$A:$AK,32,FALSE))</f>
        <v>38852</v>
      </c>
      <c r="BP434" s="18">
        <f>IF(VLOOKUP($AU434,'FE Source'!$AZ:$BC,2,FALSE)=0,"-",VLOOKUP($AU434,'FE Source'!$AZ:$BC,2,FALSE))</f>
        <v>-5.57</v>
      </c>
      <c r="BQ434" s="18">
        <f>IF(VLOOKUP($AU434,'FE Source'!$AZ:$BC,3,FALSE)=0,"-",VLOOKUP($AU434,'FE Source'!$AZ:$BC,3,FALSE))</f>
        <v>-8.26</v>
      </c>
      <c r="BR434" s="18">
        <f>IF(VLOOKUP($AU434,'FE Source'!$AZ:$BC,4,FALSE)=0,"-",VLOOKUP($AU434,'FE Source'!$AZ:$BC,4,FALSE))</f>
        <v>-13.26</v>
      </c>
    </row>
    <row r="435" spans="1:70" ht="15">
      <c r="B435" s="323" t="str">
        <f>INDEX('UT - Retail'!$A$7:$A$1409,MATCH(AU435,'UT - Retail'!$U$7:$U$1409,0),1)</f>
        <v>Fidelity Worldwide Investment</v>
      </c>
      <c r="C435" s="710" t="str">
        <f>INDEX('UT - Retail'!$B$7:$B$1409,MATCH(AU435,'UT - Retail'!$U$7:$U$1409,0),1)</f>
        <v>Fidelity Emerging Markets Equity ESG A-EUR</v>
      </c>
      <c r="D435" s="711"/>
      <c r="E435" s="151" t="str">
        <f>VLOOKUP(C435,'UT - Retail'!$B:$K,8,FALSE)</f>
        <v>Equities</v>
      </c>
      <c r="F435" s="151" t="str">
        <f>VLOOKUP(C435,'UT - Retail'!$B:$K,9,FALSE)</f>
        <v>Emerging Markets</v>
      </c>
      <c r="G435" s="151" t="str">
        <f>VLOOKUP(C435,'UT - Retail'!$B:$K,10,FALSE)</f>
        <v>General</v>
      </c>
      <c r="H435" s="82" t="str">
        <f>VLOOKUP(C435,'UT - Retail'!$B:$N,13,FALSE)</f>
        <v>No</v>
      </c>
      <c r="I435" s="82" t="str">
        <f>VLOOKUP(C435,'UT - Retail'!$B:$Q,14,FALSE)</f>
        <v>No</v>
      </c>
      <c r="J435" s="151" t="str">
        <f>VLOOKUP(C435,'UT - Retail'!$B:$Q,11,FALSE)</f>
        <v>Yes</v>
      </c>
      <c r="K435" s="130" t="str">
        <f>VLOOKUP(C435,'UT - Retail'!$B:$P,15,FALSE)</f>
        <v>No</v>
      </c>
      <c r="L435" s="82" t="str">
        <f>VLOOKUP(C435,'UT - Retail'!$B:$Q,16,FALSE)</f>
        <v>Both</v>
      </c>
      <c r="M435" s="151" t="str">
        <f>VLOOKUP(C435,'UT - Retail'!$B:$K,6,FALSE)</f>
        <v>EUR</v>
      </c>
      <c r="N435" s="151" t="str">
        <f>IFERROR(IF(MATCH(C435,'Portfolio Construction'!$AL:$AL,0),"Yes","No"),"No")</f>
        <v>No</v>
      </c>
      <c r="O435" s="151" t="str">
        <f>IFERROR(IF(MATCH(C435,'Portfolio Construction'!$AN:$AN,0),"Yes","No"),"No")</f>
        <v>No</v>
      </c>
      <c r="P435" s="151" t="str">
        <f>IFERROR(IF(MATCH(C435,'Portfolio Construction'!$AP:$AP,0),"Yes","No"),"No")</f>
        <v>No</v>
      </c>
      <c r="Q435" s="151" t="str">
        <f>IFERROR(IF(MATCH(C435,'Portfolio Construction'!$AR:$AR,0),"Yes","No"),"No")</f>
        <v>No</v>
      </c>
      <c r="R435" s="151" t="str">
        <f>IFERROR(IF(MATCH(C435,'Portfolio Construction'!$AT:$AT,0),"Yes","No"),"No")</f>
        <v>No</v>
      </c>
      <c r="S435" s="151" t="str">
        <f>IFERROR(IF(MATCH(C435,'Portfolio Construction'!$AV:$AV,0),"Yes","No"),"No")</f>
        <v>No</v>
      </c>
      <c r="T435" s="151" t="str">
        <f>IFERROR(IF(MATCH(C435,'Portfolio Construction'!$AX:$AX,0),"Yes","No"),"No")</f>
        <v>No</v>
      </c>
      <c r="U435" s="151" t="str">
        <f>IFERROR(IF(MATCH(C435,'Portfolio Construction'!$AZ:$AZ,0),"Yes","No"),"No")</f>
        <v>No</v>
      </c>
      <c r="V435" s="151" t="str">
        <f>IFERROR(IF(MATCH(C435,'Portfolio Construction'!$BB:$BB,0),"Yes","No"),"No")</f>
        <v>No</v>
      </c>
      <c r="W435" s="619">
        <f>IF(VLOOKUP($AU435,'FE Source'!$A:$W,3,FALSE)=0,"-",VLOOKUP($AU435,'FE Source'!$A:$W,3,FALSE))</f>
        <v>-0.41</v>
      </c>
      <c r="X435" s="618">
        <f>IF(VLOOKUP($AU435,'FE Source'!$A:$W,4,FALSE)=0,"-",VLOOKUP($AU435,'FE Source'!$A:$W,4,FALSE))</f>
        <v>6.71</v>
      </c>
      <c r="Y435" s="618">
        <f>IF(VLOOKUP($AU435,'FE Source'!$A:$W,5,FALSE)=0,"-",VLOOKUP($AU435,'FE Source'!$A:$W,5,FALSE))</f>
        <v>-1.34</v>
      </c>
      <c r="Z435" s="618">
        <f>IF(VLOOKUP($AU435,'FE Source'!$A:$W,6,FALSE)=0,"-",VLOOKUP($AU435,'FE Source'!$A:$W,6,FALSE))</f>
        <v>-3.39</v>
      </c>
      <c r="AA435" s="618">
        <f>IF(VLOOKUP($AU435,'FE Source'!$A:$W,7,FALSE)=0,"-",VLOOKUP($AU435,'FE Source'!$A:$W,7,FALSE))</f>
        <v>-0.83</v>
      </c>
      <c r="AB435" s="618">
        <f>IF(VLOOKUP($AU435,'FE Source'!$A:$W,8,FALSE)=0,"-",VLOOKUP($AU435,'FE Source'!$A:$W,8,FALSE))</f>
        <v>3.54</v>
      </c>
      <c r="AC435" s="623">
        <f>IF(VLOOKUP($AU435,'FE Source'!$A:$W,9,FALSE)=0,"-",VLOOKUP($AU435,'FE Source'!$A:$W,9,FALSE))</f>
        <v>3.66</v>
      </c>
      <c r="AD435" s="147">
        <f>IF(VLOOKUP($AU435,'FE Source'!$A:$W,10,FALSE)=0,"-",VLOOKUP($AU435,'FE Source'!$A:$W,10,FALSE))</f>
        <v>1.1599999999999999</v>
      </c>
      <c r="AE435" s="82">
        <f>IF(VLOOKUP($AU435,'FE Source'!$A:$W,11,FALSE)=0,"-",VLOOKUP($AU435,'FE Source'!$A:$W,11,FALSE))</f>
        <v>14.39</v>
      </c>
      <c r="AF435" s="82">
        <f>IF(VLOOKUP($AU435,'FE Source'!$A:$W,12,FALSE)=0,"-",VLOOKUP($AU435,'FE Source'!$A:$W,12,FALSE))</f>
        <v>-0.01</v>
      </c>
      <c r="AG435" s="82">
        <f>IF(VLOOKUP($AU435,'FE Source'!$A:$W,14,FALSE)=0,"-",VLOOKUP($AU435,'FE Source'!$A:$W,14,FALSE))</f>
        <v>-18.3</v>
      </c>
      <c r="AH435" s="82">
        <f>IF(VLOOKUP($AU435,'FE Source'!$A:$DJ,33,FALSE)=0,"-",VLOOKUP($AU435,'FE Source'!$A:$DJ,33,FALSE))</f>
        <v>87.25</v>
      </c>
      <c r="AI435" s="82">
        <f>IF(VLOOKUP($AU435,'FE Source'!$A:$Y,20,FALSE)=0,"-",VLOOKUP($AU435,'FE Source'!$A:$Y,20,FALSE))</f>
        <v>104.1</v>
      </c>
      <c r="AJ435" s="82">
        <f>IF(VLOOKUP($AU435,'FE Source'!$A:$DJ,34,FALSE)=0,"-",VLOOKUP($AU435,'FE Source'!$A:$DJ,34,FALSE))</f>
        <v>109.85</v>
      </c>
      <c r="AK435" s="82">
        <f>IF(VLOOKUP($AU435,'FE Source'!$A:$DJ,35,FALSE)=0,"-",VLOOKUP($AU435,'FE Source'!$A:$DJ,35,FALSE))</f>
        <v>155.61000000000001</v>
      </c>
      <c r="AL435" s="76">
        <f>IF(VLOOKUP($AU435,'FE Source'!$A:$Y,19,FALSE)=0,"-",VLOOKUP($AU435,'FE Source'!$A:$Y,19,FALSE))</f>
        <v>122.28</v>
      </c>
      <c r="AM435" s="147">
        <f>IF(VLOOKUP($AU435,'FE Source'!$A:$DJ,36,FALSE)=0,"-",VLOOKUP($AU435,'FE Source'!$A:$DJ,36,FALSE))</f>
        <v>112.73</v>
      </c>
      <c r="AN435" s="605">
        <f>IF(VLOOKUP($AU435,'FE Source'!$A:$W,13,FALSE)=0,"-",VLOOKUP($AU435,'FE Source'!$A:$W,13,FALSE))</f>
        <v>1414.1</v>
      </c>
      <c r="AO435" s="147">
        <f>IF(J435="no","-",IF(VLOOKUP($AU435,'FE Source'!$A:$W,15,FALSE)=0,"-",VLOOKUP($AU435,'FE Source'!$A:$W,15,FALSE)))</f>
        <v>0.21</v>
      </c>
      <c r="AP435" s="76" t="str">
        <f>IF(AO435="-","-",IF(VLOOKUP($AU435,'FE Source'!$A:$Z,21,FALSE)=0,"-",IF(VLOOKUP($AU435,'FE Source'!$A:$Z,21,FALSE)=2,"Semi-Annual",IF(VLOOKUP($AU435,'FE Source'!$A:$Z,21,FALSE)=4,"Quarterly",IF(VLOOKUP($AU435,'FE Source'!$A:$Z,21,FALSE)=12,"Monthly","Annual")))))</f>
        <v>Annual</v>
      </c>
      <c r="AQ435" s="163">
        <f t="array" ref="AQ435">IF(VLOOKUP($AU435,'FE Source'!$A:$W,16,FALSE)=0,"-",VLOOKUP($AU435,'FE Source'!$A:$W,16,FALSE))</f>
        <v>1.92</v>
      </c>
      <c r="AR435" s="163" t="str">
        <f>IF(VLOOKUP($AU435,'FE Source'!$A:$W,17,FALSE)=0,"-",VLOOKUP($AU435,'FE Source'!$A:$W,17,FALSE))</f>
        <v>Neutral</v>
      </c>
      <c r="AS435" s="163">
        <f>IF(VLOOKUP($AU435,'FE Source'!$AN:$AS,4,FALSE)="",VLOOKUP($AU435,'FE Source'!$AN:$AS,3,FALSE),VLOOKUP($AU435,'FE Source'!$AN:$AS,4,FALSE))</f>
        <v>17.190000000000001</v>
      </c>
      <c r="AT435" s="751">
        <f>IF(VLOOKUP($AU435,'FE Source'!$AN:$AS,5,FALSE)=0,"-",VLOOKUP($AU435,'FE Source'!$AN:$AS,5,FALSE))</f>
        <v>45783</v>
      </c>
      <c r="AU435" s="163" t="s">
        <v>7018</v>
      </c>
      <c r="BE435" s="215">
        <f>IF(VLOOKUP($AU435,'FE Source'!$A:$AK,22,FALSE)=0,"-",VLOOKUP($AU435,'FE Source'!$A:$AK,22,FALSE))</f>
        <v>-5.73</v>
      </c>
      <c r="BF435" s="215">
        <f>IF(VLOOKUP($AU435,'FE Source'!$A:$AK,23,FALSE)=0,"-",VLOOKUP($AU435,'FE Source'!$A:$AK,23,FALSE))</f>
        <v>8.5299999999999994</v>
      </c>
      <c r="BG435" s="215">
        <f>IF(VLOOKUP($AU435,'FE Source'!$A:$AK,24,FALSE)=0,"-",VLOOKUP($AU435,'FE Source'!$A:$AK,24,FALSE))</f>
        <v>30.05</v>
      </c>
      <c r="BH435" s="215">
        <f>IF(VLOOKUP($AU435,'FE Source'!$A:$AK,25,FALSE)=0,"-",VLOOKUP($AU435,'FE Source'!$A:$AK,25,FALSE))</f>
        <v>-11.66</v>
      </c>
      <c r="BI435" s="215">
        <f>IF(VLOOKUP($AU435,'FE Source'!$A:$AK,26,FALSE)=0,"-",VLOOKUP($AU435,'FE Source'!$A:$AK,26,FALSE))</f>
        <v>28.12</v>
      </c>
      <c r="BJ435" s="215">
        <f>IF(VLOOKUP($AU435,'FE Source'!$A:$AK,27,FALSE)=0,"-",VLOOKUP($AU435,'FE Source'!$A:$AK,27,FALSE))</f>
        <v>21.19</v>
      </c>
      <c r="BK435" s="215">
        <f>IF(VLOOKUP($AU435,'FE Source'!$A:$AK,28,FALSE)=0,"-",VLOOKUP($AU435,'FE Source'!$A:$AK,28,FALSE))</f>
        <v>6.17</v>
      </c>
      <c r="BL435" s="215">
        <f>IF(VLOOKUP($AU435,'FE Source'!$A:$AK,29,FALSE)=0,"-",VLOOKUP($AU435,'FE Source'!$A:$AK,29,FALSE))</f>
        <v>-25.16</v>
      </c>
      <c r="BM435" s="215">
        <f>IF(VLOOKUP($AU435,'FE Source'!$A:$AK,30,FALSE)=0,"-",VLOOKUP($AU435,'FE Source'!$A:$AK,30,FALSE))</f>
        <v>2.16</v>
      </c>
      <c r="BN435" t="str">
        <f>IF(VLOOKUP($AU435,'FE Source'!$A:$AK,31,FALSE)="No Specified Index","-",IF(VLOOKUP($AU435,'FE Source'!$A:$AK,31,FALSE)=0,"-",VLOOKUP($AU435,'FE Source'!$A:$AK,31,FALSE)))</f>
        <v>MSCI Emerging Markets</v>
      </c>
      <c r="BO435" s="217">
        <f>IF(VLOOKUP($AU435,'FE Source'!$A:$AK,32,FALSE)=0,"-",VLOOKUP($AU435,'FE Source'!$A:$AK,32,FALSE))</f>
        <v>41911</v>
      </c>
      <c r="BP435" s="18" t="str">
        <f>IF(VLOOKUP($AU435,'FE Source'!$AZ:$BC,2,FALSE)=0,"-",VLOOKUP($AU435,'FE Source'!$AZ:$BC,2,FALSE))</f>
        <v>-</v>
      </c>
      <c r="BQ435" s="18" t="str">
        <f>IF(VLOOKUP($AU435,'FE Source'!$AZ:$BC,3,FALSE)=0,"-",VLOOKUP($AU435,'FE Source'!$AZ:$BC,3,FALSE))</f>
        <v>-</v>
      </c>
      <c r="BR435" s="18" t="str">
        <f>IF(VLOOKUP($AU435,'FE Source'!$AZ:$BC,4,FALSE)=0,"-",VLOOKUP($AU435,'FE Source'!$AZ:$BC,4,FALSE))</f>
        <v>-</v>
      </c>
    </row>
    <row r="436" spans="1:70" ht="15">
      <c r="B436" s="323" t="str">
        <f>INDEX('UT - Retail'!$A$7:$A$1409,MATCH(AU436,'UT - Retail'!$U$7:$U$1409,0),1)</f>
        <v>Fidelity Worldwide Investment</v>
      </c>
      <c r="C436" s="710" t="str">
        <f>INDEX('UT - Retail'!$B$7:$B$1409,MATCH(AU436,'UT - Retail'!$U$7:$U$1409,0),1)</f>
        <v>Fidelity Emerging Markets Equity ESG A-USD
Fidelity Emerging Markets Equity ESG A-USD</v>
      </c>
      <c r="D436" s="711"/>
      <c r="E436" s="151" t="str">
        <f>VLOOKUP(C436,'UT - Retail'!$B:$K,8,FALSE)</f>
        <v>Equities</v>
      </c>
      <c r="F436" s="151" t="str">
        <f>VLOOKUP(C436,'UT - Retail'!$B:$K,9,FALSE)</f>
        <v>Emerging Markets</v>
      </c>
      <c r="G436" s="151" t="str">
        <f>VLOOKUP(C436,'UT - Retail'!$B:$K,10,FALSE)</f>
        <v>General</v>
      </c>
      <c r="H436" s="82" t="str">
        <f>VLOOKUP(C436,'UT - Retail'!$B:$N,13,FALSE)</f>
        <v>No</v>
      </c>
      <c r="I436" s="82" t="str">
        <f>VLOOKUP(C436,'UT - Retail'!$B:$Q,14,FALSE)</f>
        <v>No</v>
      </c>
      <c r="J436" s="151" t="str">
        <f>VLOOKUP(C436,'UT - Retail'!$B:$Q,11,FALSE)</f>
        <v>Yes</v>
      </c>
      <c r="K436" s="130" t="str">
        <f>VLOOKUP(C436,'UT - Retail'!$B:$P,15,FALSE)</f>
        <v>No</v>
      </c>
      <c r="L436" s="82" t="str">
        <f>VLOOKUP(C436,'UT - Retail'!$B:$Q,16,FALSE)</f>
        <v>Both</v>
      </c>
      <c r="M436" s="151" t="str">
        <f>VLOOKUP(C436,'UT - Retail'!$B:$K,6,FALSE)</f>
        <v>USD</v>
      </c>
      <c r="N436" s="151" t="str">
        <f>IFERROR(IF(MATCH(C436,'Portfolio Construction'!$AL:$AL,0),"Yes","No"),"No")</f>
        <v>No</v>
      </c>
      <c r="O436" s="151" t="str">
        <f>IFERROR(IF(MATCH(C436,'Portfolio Construction'!$AN:$AN,0),"Yes","No"),"No")</f>
        <v>No</v>
      </c>
      <c r="P436" s="151" t="str">
        <f>IFERROR(IF(MATCH(C436,'Portfolio Construction'!$AP:$AP,0),"Yes","No"),"No")</f>
        <v>No</v>
      </c>
      <c r="Q436" s="151" t="str">
        <f>IFERROR(IF(MATCH(C436,'Portfolio Construction'!$AR:$AR,0),"Yes","No"),"No")</f>
        <v>No</v>
      </c>
      <c r="R436" s="151" t="str">
        <f>IFERROR(IF(MATCH(C436,'Portfolio Construction'!$AT:$AT,0),"Yes","No"),"No")</f>
        <v>No</v>
      </c>
      <c r="S436" s="151" t="str">
        <f>IFERROR(IF(MATCH(C436,'Portfolio Construction'!$AV:$AV,0),"Yes","No"),"No")</f>
        <v>No</v>
      </c>
      <c r="T436" s="151" t="str">
        <f>IFERROR(IF(MATCH(C436,'Portfolio Construction'!$AX:$AX,0),"Yes","No"),"No")</f>
        <v>No</v>
      </c>
      <c r="U436" s="151" t="str">
        <f>IFERROR(IF(MATCH(C436,'Portfolio Construction'!$AZ:$AZ,0),"Yes","No"),"No")</f>
        <v>No</v>
      </c>
      <c r="V436" s="151" t="str">
        <f>IFERROR(IF(MATCH(C436,'Portfolio Construction'!$BB:$BB,0),"Yes","No"),"No")</f>
        <v>No</v>
      </c>
      <c r="W436" s="619">
        <f>IF(VLOOKUP($AU436,'FE Source'!$A:$W,3,FALSE)=0,"-",VLOOKUP($AU436,'FE Source'!$A:$W,3,FALSE))</f>
        <v>-0.31</v>
      </c>
      <c r="X436" s="618">
        <f>IF(VLOOKUP($AU436,'FE Source'!$A:$W,4,FALSE)=0,"-",VLOOKUP($AU436,'FE Source'!$A:$W,4,FALSE))</f>
        <v>6.46</v>
      </c>
      <c r="Y436" s="618">
        <f>IF(VLOOKUP($AU436,'FE Source'!$A:$W,5,FALSE)=0,"-",VLOOKUP($AU436,'FE Source'!$A:$W,5,FALSE))</f>
        <v>-1.22</v>
      </c>
      <c r="Z436" s="618">
        <f>IF(VLOOKUP($AU436,'FE Source'!$A:$W,6,FALSE)=0,"-",VLOOKUP($AU436,'FE Source'!$A:$W,6,FALSE))</f>
        <v>-3.33</v>
      </c>
      <c r="AA436" s="618">
        <f>IF(VLOOKUP($AU436,'FE Source'!$A:$W,7,FALSE)=0,"-",VLOOKUP($AU436,'FE Source'!$A:$W,7,FALSE))</f>
        <v>-0.8</v>
      </c>
      <c r="AB436" s="618">
        <f>IF(VLOOKUP($AU436,'FE Source'!$A:$W,8,FALSE)=0,"-",VLOOKUP($AU436,'FE Source'!$A:$W,8,FALSE))</f>
        <v>3.54</v>
      </c>
      <c r="AC436" s="623">
        <f>IF(VLOOKUP($AU436,'FE Source'!$A:$W,9,FALSE)=0,"-",VLOOKUP($AU436,'FE Source'!$A:$W,9,FALSE))</f>
        <v>3.71</v>
      </c>
      <c r="AD436" s="147">
        <f>IF(VLOOKUP($AU436,'FE Source'!$A:$W,10,FALSE)=0,"-",VLOOKUP($AU436,'FE Source'!$A:$W,10,FALSE))</f>
        <v>1.17</v>
      </c>
      <c r="AE436" s="82">
        <f>IF(VLOOKUP($AU436,'FE Source'!$A:$W,11,FALSE)=0,"-",VLOOKUP($AU436,'FE Source'!$A:$W,11,FALSE))</f>
        <v>14.51</v>
      </c>
      <c r="AF436" s="82">
        <f>IF(VLOOKUP($AU436,'FE Source'!$A:$W,12,FALSE)=0,"-",VLOOKUP($AU436,'FE Source'!$A:$W,12,FALSE))</f>
        <v>-0.01</v>
      </c>
      <c r="AG436" s="82">
        <f>IF(VLOOKUP($AU436,'FE Source'!$A:$W,14,FALSE)=0,"-",VLOOKUP($AU436,'FE Source'!$A:$W,14,FALSE))</f>
        <v>-18.27</v>
      </c>
      <c r="AH436" s="82">
        <f>IF(VLOOKUP($AU436,'FE Source'!$A:$DJ,33,FALSE)=0,"-",VLOOKUP($AU436,'FE Source'!$A:$DJ,33,FALSE))</f>
        <v>88.34</v>
      </c>
      <c r="AI436" s="82">
        <f>IF(VLOOKUP($AU436,'FE Source'!$A:$Y,20,FALSE)=0,"-",VLOOKUP($AU436,'FE Source'!$A:$Y,20,FALSE))</f>
        <v>105.12</v>
      </c>
      <c r="AJ436" s="82">
        <f>IF(VLOOKUP($AU436,'FE Source'!$A:$DJ,34,FALSE)=0,"-",VLOOKUP($AU436,'FE Source'!$A:$DJ,34,FALSE))</f>
        <v>110.41</v>
      </c>
      <c r="AK436" s="82">
        <f>IF(VLOOKUP($AU436,'FE Source'!$A:$DJ,35,FALSE)=0,"-",VLOOKUP($AU436,'FE Source'!$A:$DJ,35,FALSE))</f>
        <v>157.32</v>
      </c>
      <c r="AL436" s="76">
        <f>IF(VLOOKUP($AU436,'FE Source'!$A:$Y,19,FALSE)=0,"-",VLOOKUP($AU436,'FE Source'!$A:$Y,19,FALSE))</f>
        <v>122.93</v>
      </c>
      <c r="AM436" s="147">
        <f>IF(VLOOKUP($AU436,'FE Source'!$A:$DJ,36,FALSE)=0,"-",VLOOKUP($AU436,'FE Source'!$A:$DJ,36,FALSE))</f>
        <v>113</v>
      </c>
      <c r="AN436" s="605">
        <f>IF(VLOOKUP($AU436,'FE Source'!$A:$W,13,FALSE)=0,"-",VLOOKUP($AU436,'FE Source'!$A:$W,13,FALSE))</f>
        <v>1414.1</v>
      </c>
      <c r="AO436" s="147">
        <f>IF(J436="no","-",IF(VLOOKUP($AU436,'FE Source'!$A:$W,15,FALSE)=0,"-",VLOOKUP($AU436,'FE Source'!$A:$W,15,FALSE)))</f>
        <v>0.22</v>
      </c>
      <c r="AP436" s="76" t="str">
        <f>IF(AO436="-","-",IF(VLOOKUP($AU436,'FE Source'!$A:$Z,21,FALSE)=0,"-",IF(VLOOKUP($AU436,'FE Source'!$A:$Z,21,FALSE)=2,"Semi-Annual",IF(VLOOKUP($AU436,'FE Source'!$A:$Z,21,FALSE)=4,"Quarterly",IF(VLOOKUP($AU436,'FE Source'!$A:$Z,21,FALSE)=12,"Monthly","Annual")))))</f>
        <v>Annual</v>
      </c>
      <c r="AQ436" s="163">
        <f t="array" ref="AQ436">IF(VLOOKUP($AU436,'FE Source'!$A:$W,16,FALSE)=0,"-",VLOOKUP($AU436,'FE Source'!$A:$W,16,FALSE))</f>
        <v>1.92</v>
      </c>
      <c r="AR436" s="163" t="str">
        <f>IF(VLOOKUP($AU436,'FE Source'!$A:$W,17,FALSE)=0,"-",VLOOKUP($AU436,'FE Source'!$A:$W,17,FALSE))</f>
        <v>Neutral</v>
      </c>
      <c r="AS436" s="163">
        <f>IF(VLOOKUP($AU436,'FE Source'!$AN:$AS,4,FALSE)="",VLOOKUP($AU436,'FE Source'!$AN:$AS,3,FALSE),VLOOKUP($AU436,'FE Source'!$AN:$AS,4,FALSE))</f>
        <v>15.43</v>
      </c>
      <c r="AT436" s="751">
        <f>IF(VLOOKUP($AU436,'FE Source'!$AN:$AS,5,FALSE)=0,"-",VLOOKUP($AU436,'FE Source'!$AN:$AS,5,FALSE))</f>
        <v>45783</v>
      </c>
      <c r="AU436" s="163" t="s">
        <v>7019</v>
      </c>
      <c r="BE436" s="215">
        <f>IF(VLOOKUP($AU436,'FE Source'!$A:$AK,22,FALSE)=0,"-",VLOOKUP($AU436,'FE Source'!$A:$AK,22,FALSE))</f>
        <v>-5.73</v>
      </c>
      <c r="BF436" s="215">
        <f>IF(VLOOKUP($AU436,'FE Source'!$A:$AK,23,FALSE)=0,"-",VLOOKUP($AU436,'FE Source'!$A:$AK,23,FALSE))</f>
        <v>8.9499999999999993</v>
      </c>
      <c r="BG436" s="215">
        <f>IF(VLOOKUP($AU436,'FE Source'!$A:$AK,24,FALSE)=0,"-",VLOOKUP($AU436,'FE Source'!$A:$AK,24,FALSE))</f>
        <v>30.11</v>
      </c>
      <c r="BH436" s="215">
        <f>IF(VLOOKUP($AU436,'FE Source'!$A:$AK,25,FALSE)=0,"-",VLOOKUP($AU436,'FE Source'!$A:$AK,25,FALSE))</f>
        <v>-11.55</v>
      </c>
      <c r="BI436" s="215">
        <f>IF(VLOOKUP($AU436,'FE Source'!$A:$AK,26,FALSE)=0,"-",VLOOKUP($AU436,'FE Source'!$A:$AK,26,FALSE))</f>
        <v>27.8</v>
      </c>
      <c r="BJ436" s="215">
        <f>IF(VLOOKUP($AU436,'FE Source'!$A:$AK,27,FALSE)=0,"-",VLOOKUP($AU436,'FE Source'!$A:$AK,27,FALSE))</f>
        <v>21.14</v>
      </c>
      <c r="BK436" s="215">
        <f>IF(VLOOKUP($AU436,'FE Source'!$A:$AK,28,FALSE)=0,"-",VLOOKUP($AU436,'FE Source'!$A:$AK,28,FALSE))</f>
        <v>6.27</v>
      </c>
      <c r="BL436" s="215">
        <f>IF(VLOOKUP($AU436,'FE Source'!$A:$AK,29,FALSE)=0,"-",VLOOKUP($AU436,'FE Source'!$A:$AK,29,FALSE))</f>
        <v>-25.02</v>
      </c>
      <c r="BM436" s="215">
        <f>IF(VLOOKUP($AU436,'FE Source'!$A:$AK,30,FALSE)=0,"-",VLOOKUP($AU436,'FE Source'!$A:$AK,30,FALSE))</f>
        <v>2.08</v>
      </c>
      <c r="BN436" t="str">
        <f>IF(VLOOKUP($AU436,'FE Source'!$A:$AK,31,FALSE)="No Specified Index","-",IF(VLOOKUP($AU436,'FE Source'!$A:$AK,31,FALSE)=0,"-",VLOOKUP($AU436,'FE Source'!$A:$AK,31,FALSE)))</f>
        <v>MSCI Emerging Markets</v>
      </c>
      <c r="BO436" s="217">
        <f>IF(VLOOKUP($AU436,'FE Source'!$A:$AK,32,FALSE)=0,"-",VLOOKUP($AU436,'FE Source'!$A:$AK,32,FALSE))</f>
        <v>41911</v>
      </c>
      <c r="BP436" s="18" t="str">
        <f>IF(VLOOKUP($AU436,'FE Source'!$AZ:$BC,2,FALSE)=0,"-",VLOOKUP($AU436,'FE Source'!$AZ:$BC,2,FALSE))</f>
        <v>-</v>
      </c>
      <c r="BQ436" s="18" t="str">
        <f>IF(VLOOKUP($AU436,'FE Source'!$AZ:$BC,3,FALSE)=0,"-",VLOOKUP($AU436,'FE Source'!$AZ:$BC,3,FALSE))</f>
        <v>-</v>
      </c>
      <c r="BR436" s="18" t="str">
        <f>IF(VLOOKUP($AU436,'FE Source'!$AZ:$BC,4,FALSE)=0,"-",VLOOKUP($AU436,'FE Source'!$AZ:$BC,4,FALSE))</f>
        <v>-</v>
      </c>
    </row>
    <row r="437" spans="1:70" ht="15">
      <c r="B437" s="323" t="str">
        <f>INDEX('UT - Retail'!$A$7:$A$1409,MATCH(AU437,'UT - Retail'!$U$7:$U$1409,0),1)</f>
        <v>Fidelity Worldwide Investment</v>
      </c>
      <c r="C437" s="710" t="str">
        <f>INDEX('UT - Retail'!$B$7:$B$1409,MATCH(AU437,'UT - Retail'!$U$7:$U$1409,0),1)</f>
        <v>Fidelity Emerging Markets SR-ACC-SGD (CPF)</v>
      </c>
      <c r="D437" s="711"/>
      <c r="E437" s="151" t="str">
        <f>VLOOKUP(C437,'UT - Retail'!$B:$K,8,FALSE)</f>
        <v>Equities</v>
      </c>
      <c r="F437" s="151" t="str">
        <f>VLOOKUP(C437,'UT - Retail'!$B:$K,9,FALSE)</f>
        <v>Emerging Markets</v>
      </c>
      <c r="G437" s="151" t="str">
        <f>VLOOKUP(C437,'UT - Retail'!$B:$K,10,FALSE)</f>
        <v>General</v>
      </c>
      <c r="H437" s="82" t="str">
        <f>VLOOKUP(C437,'UT - Retail'!$B:$N,13,FALSE)</f>
        <v>Yes</v>
      </c>
      <c r="I437" s="82" t="str">
        <f>VLOOKUP(C437,'UT - Retail'!$B:$Q,14,FALSE)</f>
        <v>No</v>
      </c>
      <c r="J437" s="151" t="str">
        <f>VLOOKUP(C437,'UT - Retail'!$B:$Q,11,FALSE)</f>
        <v>No</v>
      </c>
      <c r="K437" s="130" t="str">
        <f>VLOOKUP(C437,'UT - Retail'!$B:$P,15,FALSE)</f>
        <v>No</v>
      </c>
      <c r="L437" s="82" t="str">
        <f>VLOOKUP(C437,'UT - Retail'!$B:$Q,16,FALSE)</f>
        <v>Both</v>
      </c>
      <c r="M437" s="151" t="str">
        <f>VLOOKUP(C437,'UT - Retail'!$B:$K,6,FALSE)</f>
        <v>SGD</v>
      </c>
      <c r="N437" s="151" t="str">
        <f>IFERROR(IF(MATCH(C437,'Portfolio Construction'!$AL:$AL,0),"Yes","No"),"No")</f>
        <v>No</v>
      </c>
      <c r="O437" s="151" t="str">
        <f>IFERROR(IF(MATCH(C437,'Portfolio Construction'!$AN:$AN,0),"Yes","No"),"No")</f>
        <v>No</v>
      </c>
      <c r="P437" s="151" t="str">
        <f>IFERROR(IF(MATCH(C437,'Portfolio Construction'!$AP:$AP,0),"Yes","No"),"No")</f>
        <v>No</v>
      </c>
      <c r="Q437" s="151" t="str">
        <f>IFERROR(IF(MATCH(C437,'Portfolio Construction'!$AR:$AR,0),"Yes","No"),"No")</f>
        <v>No</v>
      </c>
      <c r="R437" s="151" t="str">
        <f>IFERROR(IF(MATCH(C437,'Portfolio Construction'!$AT:$AT,0),"Yes","No"),"No")</f>
        <v>No</v>
      </c>
      <c r="S437" s="151" t="str">
        <f>IFERROR(IF(MATCH(C437,'Portfolio Construction'!$AV:$AV,0),"Yes","No"),"No")</f>
        <v>No</v>
      </c>
      <c r="T437" s="151" t="str">
        <f>IFERROR(IF(MATCH(C437,'Portfolio Construction'!$AX:$AX,0),"Yes","No"),"No")</f>
        <v>No</v>
      </c>
      <c r="U437" s="151" t="str">
        <f>IFERROR(IF(MATCH(C437,'Portfolio Construction'!$AZ:$AZ,0),"Yes","No"),"No")</f>
        <v>No</v>
      </c>
      <c r="V437" s="151" t="str">
        <f>IFERROR(IF(MATCH(C437,'Portfolio Construction'!$BB:$BB,0),"Yes","No"),"No")</f>
        <v>No</v>
      </c>
      <c r="W437" s="619">
        <f>IF(VLOOKUP($AU437,'FE Source'!$A:$W,3,FALSE)=0,"-",VLOOKUP($AU437,'FE Source'!$A:$W,3,FALSE))</f>
        <v>-0.2</v>
      </c>
      <c r="X437" s="618">
        <f>IF(VLOOKUP($AU437,'FE Source'!$A:$W,4,FALSE)=0,"-",VLOOKUP($AU437,'FE Source'!$A:$W,4,FALSE))</f>
        <v>8.69</v>
      </c>
      <c r="Y437" s="618">
        <f>IF(VLOOKUP($AU437,'FE Source'!$A:$W,5,FALSE)=0,"-",VLOOKUP($AU437,'FE Source'!$A:$W,5,FALSE))</f>
        <v>-3.11</v>
      </c>
      <c r="Z437" s="618">
        <f>IF(VLOOKUP($AU437,'FE Source'!$A:$W,6,FALSE)=0,"-",VLOOKUP($AU437,'FE Source'!$A:$W,6,FALSE))</f>
        <v>-2.99</v>
      </c>
      <c r="AA437" s="618">
        <f>IF(VLOOKUP($AU437,'FE Source'!$A:$W,7,FALSE)=0,"-",VLOOKUP($AU437,'FE Source'!$A:$W,7,FALSE))</f>
        <v>0.69</v>
      </c>
      <c r="AB437" s="618">
        <f>IF(VLOOKUP($AU437,'FE Source'!$A:$W,8,FALSE)=0,"-",VLOOKUP($AU437,'FE Source'!$A:$W,8,FALSE))</f>
        <v>2.54</v>
      </c>
      <c r="AC437" s="623" t="str">
        <f>IF(VLOOKUP($AU437,'FE Source'!$A:$W,9,FALSE)=0,"-",VLOOKUP($AU437,'FE Source'!$A:$W,9,FALSE))</f>
        <v>-</v>
      </c>
      <c r="AD437" s="147">
        <f>IF(VLOOKUP($AU437,'FE Source'!$A:$W,10,FALSE)=0,"-",VLOOKUP($AU437,'FE Source'!$A:$W,10,FALSE))</f>
        <v>1.1000000000000001</v>
      </c>
      <c r="AE437" s="82">
        <f>IF(VLOOKUP($AU437,'FE Source'!$A:$W,11,FALSE)=0,"-",VLOOKUP($AU437,'FE Source'!$A:$W,11,FALSE))</f>
        <v>13.34</v>
      </c>
      <c r="AF437" s="82">
        <f>IF(VLOOKUP($AU437,'FE Source'!$A:$W,12,FALSE)=0,"-",VLOOKUP($AU437,'FE Source'!$A:$W,12,FALSE))</f>
        <v>-0.01</v>
      </c>
      <c r="AG437" s="82">
        <f>IF(VLOOKUP($AU437,'FE Source'!$A:$W,14,FALSE)=0,"-",VLOOKUP($AU437,'FE Source'!$A:$W,14,FALSE))</f>
        <v>-19.760000000000002</v>
      </c>
      <c r="AH437" s="82">
        <f>IF(VLOOKUP($AU437,'FE Source'!$A:$DJ,33,FALSE)=0,"-",VLOOKUP($AU437,'FE Source'!$A:$DJ,33,FALSE))</f>
        <v>71.12</v>
      </c>
      <c r="AI437" s="82">
        <f>IF(VLOOKUP($AU437,'FE Source'!$A:$Y,20,FALSE)=0,"-",VLOOKUP($AU437,'FE Source'!$A:$Y,20,FALSE))</f>
        <v>99.87</v>
      </c>
      <c r="AJ437" s="82">
        <f>IF(VLOOKUP($AU437,'FE Source'!$A:$DJ,34,FALSE)=0,"-",VLOOKUP($AU437,'FE Source'!$A:$DJ,34,FALSE))</f>
        <v>115.2</v>
      </c>
      <c r="AK437" s="82">
        <f>IF(VLOOKUP($AU437,'FE Source'!$A:$DJ,35,FALSE)=0,"-",VLOOKUP($AU437,'FE Source'!$A:$DJ,35,FALSE))</f>
        <v>138.58000000000001</v>
      </c>
      <c r="AL437" s="76">
        <f>IF(VLOOKUP($AU437,'FE Source'!$A:$Y,19,FALSE)=0,"-",VLOOKUP($AU437,'FE Source'!$A:$Y,19,FALSE))</f>
        <v>115.36</v>
      </c>
      <c r="AM437" s="147">
        <f>IF(VLOOKUP($AU437,'FE Source'!$A:$DJ,36,FALSE)=0,"-",VLOOKUP($AU437,'FE Source'!$A:$DJ,36,FALSE))</f>
        <v>121.01</v>
      </c>
      <c r="AN437" s="605">
        <f>IF(VLOOKUP($AU437,'FE Source'!$A:$W,13,FALSE)=0,"-",VLOOKUP($AU437,'FE Source'!$A:$W,13,FALSE))</f>
        <v>3984</v>
      </c>
      <c r="AO437" s="147" t="str">
        <f>IF(J437="no","-",IF(VLOOKUP($AU437,'FE Source'!$A:$W,15,FALSE)=0,"-",VLOOKUP($AU437,'FE Source'!$A:$W,15,FALSE)))</f>
        <v>-</v>
      </c>
      <c r="AP437" s="76" t="str">
        <f>IF(AO437="-","-",IF(VLOOKUP($AU437,'FE Source'!$A:$Z,21,FALSE)=0,"-",IF(VLOOKUP($AU437,'FE Source'!$A:$Z,21,FALSE)=2,"Semi-Annual",IF(VLOOKUP($AU437,'FE Source'!$A:$Z,21,FALSE)=4,"Quarterly",IF(VLOOKUP($AU437,'FE Source'!$A:$Z,21,FALSE)=12,"Monthly","Annual")))))</f>
        <v>-</v>
      </c>
      <c r="AQ437" s="163">
        <f t="array" ref="AQ437">IF(VLOOKUP($AU437,'FE Source'!$A:$W,16,FALSE)=0,"-",VLOOKUP($AU437,'FE Source'!$A:$W,16,FALSE))</f>
        <v>1.73</v>
      </c>
      <c r="AR437" s="163" t="str">
        <f>IF(VLOOKUP($AU437,'FE Source'!$A:$W,17,FALSE)=0,"-",VLOOKUP($AU437,'FE Source'!$A:$W,17,FALSE))</f>
        <v>Bronze</v>
      </c>
      <c r="AS437" s="163">
        <f>IF(VLOOKUP($AU437,'FE Source'!$AN:$AS,4,FALSE)="",VLOOKUP($AU437,'FE Source'!$AN:$AS,3,FALSE),VLOOKUP($AU437,'FE Source'!$AN:$AS,4,FALSE))</f>
        <v>1.53</v>
      </c>
      <c r="AT437" s="751">
        <f>IF(VLOOKUP($AU437,'FE Source'!$AN:$AS,5,FALSE)=0,"-",VLOOKUP($AU437,'FE Source'!$AN:$AS,5,FALSE))</f>
        <v>45783</v>
      </c>
      <c r="AU437" s="163" t="s">
        <v>1344</v>
      </c>
      <c r="BE437" s="215" t="str">
        <f>IF(VLOOKUP($AU437,'FE Source'!$A:$AK,22,FALSE)=0,"-",VLOOKUP($AU437,'FE Source'!$A:$AK,22,FALSE))</f>
        <v>-</v>
      </c>
      <c r="BF437" s="215">
        <f>IF(VLOOKUP($AU437,'FE Source'!$A:$AK,23,FALSE)=0,"-",VLOOKUP($AU437,'FE Source'!$A:$AK,23,FALSE))</f>
        <v>0.77</v>
      </c>
      <c r="BG437" s="215">
        <f>IF(VLOOKUP($AU437,'FE Source'!$A:$AK,24,FALSE)=0,"-",VLOOKUP($AU437,'FE Source'!$A:$AK,24,FALSE))</f>
        <v>31.97</v>
      </c>
      <c r="BH437" s="215">
        <f>IF(VLOOKUP($AU437,'FE Source'!$A:$AK,25,FALSE)=0,"-",VLOOKUP($AU437,'FE Source'!$A:$AK,25,FALSE))</f>
        <v>-18.940000000000001</v>
      </c>
      <c r="BI437" s="215">
        <f>IF(VLOOKUP($AU437,'FE Source'!$A:$AK,26,FALSE)=0,"-",VLOOKUP($AU437,'FE Source'!$A:$AK,26,FALSE))</f>
        <v>26.63</v>
      </c>
      <c r="BJ437" s="215">
        <f>IF(VLOOKUP($AU437,'FE Source'!$A:$AK,27,FALSE)=0,"-",VLOOKUP($AU437,'FE Source'!$A:$AK,27,FALSE))</f>
        <v>24.61</v>
      </c>
      <c r="BK437" s="215">
        <f>IF(VLOOKUP($AU437,'FE Source'!$A:$AK,28,FALSE)=0,"-",VLOOKUP($AU437,'FE Source'!$A:$AK,28,FALSE))</f>
        <v>2.37</v>
      </c>
      <c r="BL437" s="215">
        <f>IF(VLOOKUP($AU437,'FE Source'!$A:$AK,29,FALSE)=0,"-",VLOOKUP($AU437,'FE Source'!$A:$AK,29,FALSE))</f>
        <v>-34.35</v>
      </c>
      <c r="BM437" s="215">
        <f>IF(VLOOKUP($AU437,'FE Source'!$A:$AK,30,FALSE)=0,"-",VLOOKUP($AU437,'FE Source'!$A:$AK,30,FALSE))</f>
        <v>5.77</v>
      </c>
      <c r="BN437" t="str">
        <f>IF(VLOOKUP($AU437,'FE Source'!$A:$AK,31,FALSE)="No Specified Index","-",IF(VLOOKUP($AU437,'FE Source'!$A:$AK,31,FALSE)=0,"-",VLOOKUP($AU437,'FE Source'!$A:$AK,31,FALSE)))</f>
        <v>MSCI Emerging Markets</v>
      </c>
      <c r="BO437" s="217">
        <f>IF(VLOOKUP($AU437,'FE Source'!$A:$AK,32,FALSE)=0,"-",VLOOKUP($AU437,'FE Source'!$A:$AK,32,FALSE))</f>
        <v>42167</v>
      </c>
      <c r="BP437" s="18" t="str">
        <f>IF(VLOOKUP($AU437,'FE Source'!$AZ:$BC,2,FALSE)=0,"-",VLOOKUP($AU437,'FE Source'!$AZ:$BC,2,FALSE))</f>
        <v>-</v>
      </c>
      <c r="BQ437" s="18" t="str">
        <f>IF(VLOOKUP($AU437,'FE Source'!$AZ:$BC,3,FALSE)=0,"-",VLOOKUP($AU437,'FE Source'!$AZ:$BC,3,FALSE))</f>
        <v>-</v>
      </c>
      <c r="BR437" s="18" t="str">
        <f>IF(VLOOKUP($AU437,'FE Source'!$AZ:$BC,4,FALSE)=0,"-",VLOOKUP($AU437,'FE Source'!$AZ:$BC,4,FALSE))</f>
        <v>-</v>
      </c>
    </row>
    <row r="438" spans="1:70" ht="15">
      <c r="B438" s="323" t="str">
        <f>INDEX('UT - Retail'!$A$7:$A$1409,MATCH(AU438,'UT - Retail'!$U$7:$U$1409,0),1)</f>
        <v>Fidelity Worldwide Investment</v>
      </c>
      <c r="C438" s="710" t="str">
        <f>INDEX('UT - Retail'!$B$7:$B$1409,MATCH(AU438,'UT - Retail'!$U$7:$U$1409,0),1)</f>
        <v>Fidelity European Dynamic Growth A-ACC-SGD (hedged)</v>
      </c>
      <c r="D438" s="711"/>
      <c r="E438" s="151" t="str">
        <f>VLOOKUP(C438,'UT - Retail'!$B:$K,8,FALSE)</f>
        <v>Equities</v>
      </c>
      <c r="F438" s="151" t="str">
        <f>VLOOKUP(C438,'UT - Retail'!$B:$K,9,FALSE)</f>
        <v>Europe incl-UK</v>
      </c>
      <c r="G438" s="151" t="str">
        <f>VLOOKUP(C438,'UT - Retail'!$B:$K,10,FALSE)</f>
        <v>General</v>
      </c>
      <c r="H438" s="82" t="str">
        <f>VLOOKUP(C438,'UT - Retail'!$B:$N,13,FALSE)</f>
        <v>No</v>
      </c>
      <c r="I438" s="82" t="str">
        <f>VLOOKUP(C438,'UT - Retail'!$B:$Q,14,FALSE)</f>
        <v>No</v>
      </c>
      <c r="J438" s="151" t="str">
        <f>VLOOKUP(C438,'UT - Retail'!$B:$Q,11,FALSE)</f>
        <v>No</v>
      </c>
      <c r="K438" s="130" t="str">
        <f>VLOOKUP(C438,'UT - Retail'!$B:$P,15,FALSE)</f>
        <v>No</v>
      </c>
      <c r="L438" s="82" t="str">
        <f>VLOOKUP(C438,'UT - Retail'!$B:$Q,16,FALSE)</f>
        <v>Both</v>
      </c>
      <c r="M438" s="151" t="str">
        <f>VLOOKUP(C438,'UT - Retail'!$B:$K,6,FALSE)</f>
        <v>SGD</v>
      </c>
      <c r="N438" s="151" t="str">
        <f>IFERROR(IF(MATCH(C438,'Portfolio Construction'!$AL:$AL,0),"Yes","No"),"No")</f>
        <v>No</v>
      </c>
      <c r="O438" s="151" t="str">
        <f>IFERROR(IF(MATCH(C438,'Portfolio Construction'!$AN:$AN,0),"Yes","No"),"No")</f>
        <v>No</v>
      </c>
      <c r="P438" s="151" t="str">
        <f>IFERROR(IF(MATCH(C438,'Portfolio Construction'!$AP:$AP,0),"Yes","No"),"No")</f>
        <v>No</v>
      </c>
      <c r="Q438" s="151" t="str">
        <f>IFERROR(IF(MATCH(C438,'Portfolio Construction'!$AR:$AR,0),"Yes","No"),"No")</f>
        <v>No</v>
      </c>
      <c r="R438" s="151" t="str">
        <f>IFERROR(IF(MATCH(C438,'Portfolio Construction'!$AT:$AT,0),"Yes","No"),"No")</f>
        <v>No</v>
      </c>
      <c r="S438" s="151" t="str">
        <f>IFERROR(IF(MATCH(C438,'Portfolio Construction'!$AV:$AV,0),"Yes","No"),"No")</f>
        <v>No</v>
      </c>
      <c r="T438" s="151" t="str">
        <f>IFERROR(IF(MATCH(C438,'Portfolio Construction'!$AX:$AX,0),"Yes","No"),"No")</f>
        <v>No</v>
      </c>
      <c r="U438" s="151" t="str">
        <f>IFERROR(IF(MATCH(C438,'Portfolio Construction'!$AZ:$AZ,0),"Yes","No"),"No")</f>
        <v>No</v>
      </c>
      <c r="V438" s="151" t="str">
        <f>IFERROR(IF(MATCH(C438,'Portfolio Construction'!$BB:$BB,0),"Yes","No"),"No")</f>
        <v>No</v>
      </c>
      <c r="W438" s="619">
        <f>IF(VLOOKUP($AU438,'FE Source'!$A:$W,3,FALSE)=0,"-",VLOOKUP($AU438,'FE Source'!$A:$W,3,FALSE))</f>
        <v>0.49</v>
      </c>
      <c r="X438" s="618">
        <f>IF(VLOOKUP($AU438,'FE Source'!$A:$W,4,FALSE)=0,"-",VLOOKUP($AU438,'FE Source'!$A:$W,4,FALSE))</f>
        <v>6.62</v>
      </c>
      <c r="Y438" s="618">
        <f>IF(VLOOKUP($AU438,'FE Source'!$A:$W,5,FALSE)=0,"-",VLOOKUP($AU438,'FE Source'!$A:$W,5,FALSE))</f>
        <v>-0.92</v>
      </c>
      <c r="Z438" s="618">
        <f>IF(VLOOKUP($AU438,'FE Source'!$A:$W,6,FALSE)=0,"-",VLOOKUP($AU438,'FE Source'!$A:$W,6,FALSE))</f>
        <v>-1.92</v>
      </c>
      <c r="AA438" s="618">
        <f>IF(VLOOKUP($AU438,'FE Source'!$A:$W,7,FALSE)=0,"-",VLOOKUP($AU438,'FE Source'!$A:$W,7,FALSE))</f>
        <v>4.97</v>
      </c>
      <c r="AB438" s="618">
        <f>IF(VLOOKUP($AU438,'FE Source'!$A:$W,8,FALSE)=0,"-",VLOOKUP($AU438,'FE Source'!$A:$W,8,FALSE))</f>
        <v>5.01</v>
      </c>
      <c r="AC438" s="623" t="str">
        <f>IF(VLOOKUP($AU438,'FE Source'!$A:$W,9,FALSE)=0,"-",VLOOKUP($AU438,'FE Source'!$A:$W,9,FALSE))</f>
        <v>-</v>
      </c>
      <c r="AD438" s="147">
        <f>IF(VLOOKUP($AU438,'FE Source'!$A:$W,10,FALSE)=0,"-",VLOOKUP($AU438,'FE Source'!$A:$W,10,FALSE))</f>
        <v>0.77</v>
      </c>
      <c r="AE438" s="82">
        <f>IF(VLOOKUP($AU438,'FE Source'!$A:$W,11,FALSE)=0,"-",VLOOKUP($AU438,'FE Source'!$A:$W,11,FALSE))</f>
        <v>15.29</v>
      </c>
      <c r="AF438" s="82">
        <f>IF(VLOOKUP($AU438,'FE Source'!$A:$W,12,FALSE)=0,"-",VLOOKUP($AU438,'FE Source'!$A:$W,12,FALSE))</f>
        <v>0.04</v>
      </c>
      <c r="AG438" s="82">
        <f>IF(VLOOKUP($AU438,'FE Source'!$A:$W,14,FALSE)=0,"-",VLOOKUP($AU438,'FE Source'!$A:$W,14,FALSE))</f>
        <v>-11.32</v>
      </c>
      <c r="AH438" s="82">
        <f>IF(VLOOKUP($AU438,'FE Source'!$A:$DJ,33,FALSE)=0,"-",VLOOKUP($AU438,'FE Source'!$A:$DJ,33,FALSE))</f>
        <v>64.709999999999994</v>
      </c>
      <c r="AI438" s="82">
        <f>IF(VLOOKUP($AU438,'FE Source'!$A:$Y,20,FALSE)=0,"-",VLOOKUP($AU438,'FE Source'!$A:$Y,20,FALSE))</f>
        <v>81.38</v>
      </c>
      <c r="AJ438" s="82">
        <f>IF(VLOOKUP($AU438,'FE Source'!$A:$DJ,34,FALSE)=0,"-",VLOOKUP($AU438,'FE Source'!$A:$DJ,34,FALSE))</f>
        <v>62.33</v>
      </c>
      <c r="AK438" s="82">
        <f>IF(VLOOKUP($AU438,'FE Source'!$A:$DJ,35,FALSE)=0,"-",VLOOKUP($AU438,'FE Source'!$A:$DJ,35,FALSE))</f>
        <v>101.48</v>
      </c>
      <c r="AL438" s="76">
        <f>IF(VLOOKUP($AU438,'FE Source'!$A:$Y,19,FALSE)=0,"-",VLOOKUP($AU438,'FE Source'!$A:$Y,19,FALSE))</f>
        <v>81.61</v>
      </c>
      <c r="AM438" s="147">
        <f>IF(VLOOKUP($AU438,'FE Source'!$A:$DJ,36,FALSE)=0,"-",VLOOKUP($AU438,'FE Source'!$A:$DJ,36,FALSE))</f>
        <v>83.72</v>
      </c>
      <c r="AN438" s="605">
        <f>IF(VLOOKUP($AU438,'FE Source'!$A:$W,13,FALSE)=0,"-",VLOOKUP($AU438,'FE Source'!$A:$W,13,FALSE))</f>
        <v>2961.4</v>
      </c>
      <c r="AO438" s="147" t="str">
        <f>IF(J438="no","-",IF(VLOOKUP($AU438,'FE Source'!$A:$W,15,FALSE)=0,"-",VLOOKUP($AU438,'FE Source'!$A:$W,15,FALSE)))</f>
        <v>-</v>
      </c>
      <c r="AP438" s="76" t="str">
        <f>IF(AO438="-","-",IF(VLOOKUP($AU438,'FE Source'!$A:$Z,21,FALSE)=0,"-",IF(VLOOKUP($AU438,'FE Source'!$A:$Z,21,FALSE)=2,"Semi-Annual",IF(VLOOKUP($AU438,'FE Source'!$A:$Z,21,FALSE)=4,"Quarterly",IF(VLOOKUP($AU438,'FE Source'!$A:$Z,21,FALSE)=12,"Monthly","Annual")))))</f>
        <v>-</v>
      </c>
      <c r="AQ438" s="163">
        <f t="array" ref="AQ438">IF(VLOOKUP($AU438,'FE Source'!$A:$W,16,FALSE)=0,"-",VLOOKUP($AU438,'FE Source'!$A:$W,16,FALSE))</f>
        <v>1.9</v>
      </c>
      <c r="AR438" s="163" t="str">
        <f>IF(VLOOKUP($AU438,'FE Source'!$A:$W,17,FALSE)=0,"-",VLOOKUP($AU438,'FE Source'!$A:$W,17,FALSE))</f>
        <v>-</v>
      </c>
      <c r="AS438" s="163">
        <f>IF(VLOOKUP($AU438,'FE Source'!$AN:$AS,4,FALSE)="",VLOOKUP($AU438,'FE Source'!$AN:$AS,3,FALSE),VLOOKUP($AU438,'FE Source'!$AN:$AS,4,FALSE))</f>
        <v>2.0499999999999998</v>
      </c>
      <c r="AT438" s="751">
        <f>IF(VLOOKUP($AU438,'FE Source'!$AN:$AS,5,FALSE)=0,"-",VLOOKUP($AU438,'FE Source'!$AN:$AS,5,FALSE))</f>
        <v>45783</v>
      </c>
      <c r="AU438" s="163" t="s">
        <v>6229</v>
      </c>
      <c r="BE438" s="215" t="str">
        <f>IF(VLOOKUP($AU438,'FE Source'!$A:$AK,22,FALSE)=0,"-",VLOOKUP($AU438,'FE Source'!$A:$AK,22,FALSE))</f>
        <v>-</v>
      </c>
      <c r="BF438" s="215">
        <f>IF(VLOOKUP($AU438,'FE Source'!$A:$AK,23,FALSE)=0,"-",VLOOKUP($AU438,'FE Source'!$A:$AK,23,FALSE))</f>
        <v>5</v>
      </c>
      <c r="BG438" s="215">
        <f>IF(VLOOKUP($AU438,'FE Source'!$A:$AK,24,FALSE)=0,"-",VLOOKUP($AU438,'FE Source'!$A:$AK,24,FALSE))</f>
        <v>18.68</v>
      </c>
      <c r="BH438" s="215">
        <f>IF(VLOOKUP($AU438,'FE Source'!$A:$AK,25,FALSE)=0,"-",VLOOKUP($AU438,'FE Source'!$A:$AK,25,FALSE))</f>
        <v>-3.47</v>
      </c>
      <c r="BI438" s="215">
        <f>IF(VLOOKUP($AU438,'FE Source'!$A:$AK,26,FALSE)=0,"-",VLOOKUP($AU438,'FE Source'!$A:$AK,26,FALSE))</f>
        <v>39.25</v>
      </c>
      <c r="BJ438" s="215">
        <f>IF(VLOOKUP($AU438,'FE Source'!$A:$AK,27,FALSE)=0,"-",VLOOKUP($AU438,'FE Source'!$A:$AK,27,FALSE))</f>
        <v>4.88</v>
      </c>
      <c r="BK438" s="215">
        <f>IF(VLOOKUP($AU438,'FE Source'!$A:$AK,28,FALSE)=0,"-",VLOOKUP($AU438,'FE Source'!$A:$AK,28,FALSE))</f>
        <v>15.87</v>
      </c>
      <c r="BL438" s="215">
        <f>IF(VLOOKUP($AU438,'FE Source'!$A:$AK,29,FALSE)=0,"-",VLOOKUP($AU438,'FE Source'!$A:$AK,29,FALSE))</f>
        <v>-15.92</v>
      </c>
      <c r="BM438" s="215">
        <f>IF(VLOOKUP($AU438,'FE Source'!$A:$AK,30,FALSE)=0,"-",VLOOKUP($AU438,'FE Source'!$A:$AK,30,FALSE))</f>
        <v>14.55</v>
      </c>
      <c r="BN438" t="str">
        <f>IF(VLOOKUP($AU438,'FE Source'!$A:$AK,31,FALSE)="No Specified Index","-",IF(VLOOKUP($AU438,'FE Source'!$A:$AK,31,FALSE)=0,"-",VLOOKUP($AU438,'FE Source'!$A:$AK,31,FALSE)))</f>
        <v>MSCI Europe</v>
      </c>
      <c r="BO438" s="217">
        <f>IF(VLOOKUP($AU438,'FE Source'!$A:$AK,32,FALSE)=0,"-",VLOOKUP($AU438,'FE Source'!$A:$AK,32,FALSE))</f>
        <v>42236</v>
      </c>
      <c r="BP438" s="18" t="str">
        <f>IF(VLOOKUP($AU438,'FE Source'!$AZ:$BC,2,FALSE)=0,"-",VLOOKUP($AU438,'FE Source'!$AZ:$BC,2,FALSE))</f>
        <v>-</v>
      </c>
      <c r="BQ438" s="18" t="str">
        <f>IF(VLOOKUP($AU438,'FE Source'!$AZ:$BC,3,FALSE)=0,"-",VLOOKUP($AU438,'FE Source'!$AZ:$BC,3,FALSE))</f>
        <v>-</v>
      </c>
      <c r="BR438" s="18" t="str">
        <f>IF(VLOOKUP($AU438,'FE Source'!$AZ:$BC,4,FALSE)=0,"-",VLOOKUP($AU438,'FE Source'!$AZ:$BC,4,FALSE))</f>
        <v>-</v>
      </c>
    </row>
    <row r="439" spans="1:70" ht="15" customHeight="1">
      <c r="B439" s="323" t="str">
        <f>INDEX('UT - Retail'!$A$7:$A$1409,MATCH(AU439,'UT - Retail'!$U$7:$U$1409,0),1)</f>
        <v>Fidelity Worldwide Investment</v>
      </c>
      <c r="C439" s="710" t="str">
        <f>INDEX('UT - Retail'!$B$7:$B$1409,MATCH(AU439,'UT - Retail'!$U$7:$U$1409,0),1)</f>
        <v>Fidelity European Dynamic Growth A-ACC-USD (hedged)</v>
      </c>
      <c r="D439" s="711"/>
      <c r="E439" s="151" t="str">
        <f>VLOOKUP(C439,'UT - Retail'!$B:$K,8,FALSE)</f>
        <v>Equities</v>
      </c>
      <c r="F439" s="151" t="str">
        <f>VLOOKUP(C439,'UT - Retail'!$B:$K,9,FALSE)</f>
        <v>Europe incl-UK</v>
      </c>
      <c r="G439" s="151" t="str">
        <f>VLOOKUP(C439,'UT - Retail'!$B:$K,10,FALSE)</f>
        <v>General</v>
      </c>
      <c r="H439" s="82" t="str">
        <f>VLOOKUP(C439,'UT - Retail'!$B:$N,13,FALSE)</f>
        <v>No</v>
      </c>
      <c r="I439" s="82" t="str">
        <f>VLOOKUP(C439,'UT - Retail'!$B:$Q,14,FALSE)</f>
        <v>No</v>
      </c>
      <c r="J439" s="151" t="str">
        <f>VLOOKUP(C439,'UT - Retail'!$B:$Q,11,FALSE)</f>
        <v>No</v>
      </c>
      <c r="K439" s="130" t="str">
        <f>VLOOKUP(C439,'UT - Retail'!$B:$P,15,FALSE)</f>
        <v>No</v>
      </c>
      <c r="L439" s="82" t="str">
        <f>VLOOKUP(C439,'UT - Retail'!$B:$Q,16,FALSE)</f>
        <v>iFast</v>
      </c>
      <c r="M439" s="151" t="str">
        <f>VLOOKUP(C439,'UT - Retail'!$B:$K,6,FALSE)</f>
        <v>USD</v>
      </c>
      <c r="N439" s="151" t="str">
        <f>IFERROR(IF(MATCH(C439,'Portfolio Construction'!$AL:$AL,0),"Yes","No"),"No")</f>
        <v>No</v>
      </c>
      <c r="O439" s="151" t="str">
        <f>IFERROR(IF(MATCH(C439,'Portfolio Construction'!$AN:$AN,0),"Yes","No"),"No")</f>
        <v>No</v>
      </c>
      <c r="P439" s="151" t="str">
        <f>IFERROR(IF(MATCH(C439,'Portfolio Construction'!$AP:$AP,0),"Yes","No"),"No")</f>
        <v>No</v>
      </c>
      <c r="Q439" s="151" t="str">
        <f>IFERROR(IF(MATCH(C439,'Portfolio Construction'!$AR:$AR,0),"Yes","No"),"No")</f>
        <v>No</v>
      </c>
      <c r="R439" s="151" t="str">
        <f>IFERROR(IF(MATCH(C439,'Portfolio Construction'!$AT:$AT,0),"Yes","No"),"No")</f>
        <v>No</v>
      </c>
      <c r="S439" s="151" t="str">
        <f>IFERROR(IF(MATCH(C439,'Portfolio Construction'!$AV:$AV,0),"Yes","No"),"No")</f>
        <v>No</v>
      </c>
      <c r="T439" s="151" t="str">
        <f>IFERROR(IF(MATCH(C439,'Portfolio Construction'!$AX:$AX,0),"Yes","No"),"No")</f>
        <v>No</v>
      </c>
      <c r="U439" s="151" t="str">
        <f>IFERROR(IF(MATCH(C439,'Portfolio Construction'!$AZ:$AZ,0),"Yes","No"),"No")</f>
        <v>No</v>
      </c>
      <c r="V439" s="151" t="str">
        <f>IFERROR(IF(MATCH(C439,'Portfolio Construction'!$BB:$BB,0),"Yes","No"),"No")</f>
        <v>No</v>
      </c>
      <c r="W439" s="619">
        <f>IF(VLOOKUP($AU439,'FE Source'!$A:$W,3,FALSE)=0,"-",VLOOKUP($AU439,'FE Source'!$A:$W,3,FALSE))</f>
        <v>-4.1900000000000004</v>
      </c>
      <c r="X439" s="618">
        <f>IF(VLOOKUP($AU439,'FE Source'!$A:$W,4,FALSE)=0,"-",VLOOKUP($AU439,'FE Source'!$A:$W,4,FALSE))</f>
        <v>2.75</v>
      </c>
      <c r="Y439" s="618">
        <f>IF(VLOOKUP($AU439,'FE Source'!$A:$W,5,FALSE)=0,"-",VLOOKUP($AU439,'FE Source'!$A:$W,5,FALSE))</f>
        <v>-3.22</v>
      </c>
      <c r="Z439" s="618">
        <f>IF(VLOOKUP($AU439,'FE Source'!$A:$W,6,FALSE)=0,"-",VLOOKUP($AU439,'FE Source'!$A:$W,6,FALSE))</f>
        <v>-4.43</v>
      </c>
      <c r="AA439" s="618">
        <f>IF(VLOOKUP($AU439,'FE Source'!$A:$W,7,FALSE)=0,"-",VLOOKUP($AU439,'FE Source'!$A:$W,7,FALSE))</f>
        <v>4.1100000000000003</v>
      </c>
      <c r="AB439" s="618">
        <f>IF(VLOOKUP($AU439,'FE Source'!$A:$W,8,FALSE)=0,"-",VLOOKUP($AU439,'FE Source'!$A:$W,8,FALSE))</f>
        <v>4.0999999999999996</v>
      </c>
      <c r="AC439" s="623">
        <f>IF(VLOOKUP($AU439,'FE Source'!$A:$W,9,FALSE)=0,"-",VLOOKUP($AU439,'FE Source'!$A:$W,9,FALSE))</f>
        <v>8.06</v>
      </c>
      <c r="AD439" s="146">
        <f>IF(VLOOKUP($AU439,'FE Source'!$A:$W,10,FALSE)=0,"-",VLOOKUP($AU439,'FE Source'!$A:$W,10,FALSE))</f>
        <v>0.55000000000000004</v>
      </c>
      <c r="AE439" s="83">
        <f>IF(VLOOKUP($AU439,'FE Source'!$A:$W,11,FALSE)=0,"-",VLOOKUP($AU439,'FE Source'!$A:$W,11,FALSE))</f>
        <v>12.95</v>
      </c>
      <c r="AF439" s="83">
        <f>IF(VLOOKUP($AU439,'FE Source'!$A:$W,12,FALSE)=0,"-",VLOOKUP($AU439,'FE Source'!$A:$W,12,FALSE))</f>
        <v>0.01</v>
      </c>
      <c r="AG439" s="83">
        <f>IF(VLOOKUP($AU439,'FE Source'!$A:$W,14,FALSE)=0,"-",VLOOKUP($AU439,'FE Source'!$A:$W,14,FALSE))</f>
        <v>-10.23</v>
      </c>
      <c r="AH439" s="82">
        <f>IF(VLOOKUP($AU439,'FE Source'!$A:$DJ,33,FALSE)=0,"-",VLOOKUP($AU439,'FE Source'!$A:$DJ,33,FALSE))</f>
        <v>31.57</v>
      </c>
      <c r="AI439" s="83">
        <f>IF(VLOOKUP($AU439,'FE Source'!$A:$Y,20,FALSE)=0,"-",VLOOKUP($AU439,'FE Source'!$A:$Y,20,FALSE))</f>
        <v>58.82</v>
      </c>
      <c r="AJ439" s="82">
        <f>IF(VLOOKUP($AU439,'FE Source'!$A:$DJ,34,FALSE)=0,"-",VLOOKUP($AU439,'FE Source'!$A:$DJ,34,FALSE))</f>
        <v>42.58</v>
      </c>
      <c r="AK439" s="82">
        <f>IF(VLOOKUP($AU439,'FE Source'!$A:$DJ,35,FALSE)=0,"-",VLOOKUP($AU439,'FE Source'!$A:$DJ,35,FALSE))</f>
        <v>80.39</v>
      </c>
      <c r="AL439" s="522">
        <f>IF(VLOOKUP($AU439,'FE Source'!$A:$Y,19,FALSE)=0,"-",VLOOKUP($AU439,'FE Source'!$A:$Y,19,FALSE))</f>
        <v>65.430000000000007</v>
      </c>
      <c r="AM439" s="147">
        <f>IF(VLOOKUP($AU439,'FE Source'!$A:$DJ,36,FALSE)=0,"-",VLOOKUP($AU439,'FE Source'!$A:$DJ,36,FALSE))</f>
        <v>67.81</v>
      </c>
      <c r="AN439" s="527">
        <f>IF(VLOOKUP($AU439,'FE Source'!$A:$W,13,FALSE)=0,"-",VLOOKUP($AU439,'FE Source'!$A:$W,13,FALSE))</f>
        <v>2961.4</v>
      </c>
      <c r="AO439" s="146" t="str">
        <f>IF(J439="no","-",IF(VLOOKUP($AU439,'FE Source'!$A:$W,15,FALSE)=0,"-",VLOOKUP($AU439,'FE Source'!$A:$W,15,FALSE)))</f>
        <v>-</v>
      </c>
      <c r="AP439" s="522" t="str">
        <f>IF(AO439="-","-",IF(VLOOKUP($AU439,'FE Source'!$A:$Z,21,FALSE)=0,"-",IF(VLOOKUP($AU439,'FE Source'!$A:$Z,21,FALSE)=2,"Semi-Annual",IF(VLOOKUP($AU439,'FE Source'!$A:$Z,21,FALSE)=4,"Quarterly",IF(VLOOKUP($AU439,'FE Source'!$A:$Z,21,FALSE)=12,"Monthly","Annual")))))</f>
        <v>-</v>
      </c>
      <c r="AQ439" s="163">
        <f t="array" ref="AQ439">IF(VLOOKUP($AU439,'FE Source'!$A:$W,16,FALSE)=0,"-",VLOOKUP($AU439,'FE Source'!$A:$W,16,FALSE))</f>
        <v>1.9</v>
      </c>
      <c r="AR439" s="177" t="str">
        <f>IF(VLOOKUP($AU439,'FE Source'!$A:$W,17,FALSE)=0,"-",VLOOKUP($AU439,'FE Source'!$A:$W,17,FALSE))</f>
        <v>-</v>
      </c>
      <c r="AS439" s="177">
        <f>IF(VLOOKUP($AU439,'FE Source'!$AN:$AS,4,FALSE)="",VLOOKUP($AU439,'FE Source'!$AN:$AS,3,FALSE),VLOOKUP($AU439,'FE Source'!$AN:$AS,4,FALSE))</f>
        <v>25.88</v>
      </c>
      <c r="AT439" s="523">
        <f>IF(VLOOKUP($AU439,'FE Source'!$AN:$AS,5,FALSE)=0,"-",VLOOKUP($AU439,'FE Source'!$AN:$AS,5,FALSE))</f>
        <v>45783</v>
      </c>
      <c r="AU439" s="163" t="s">
        <v>6225</v>
      </c>
      <c r="BE439" s="215">
        <f>IF(VLOOKUP($AU439,'FE Source'!$A:$AK,22,FALSE)=0,"-",VLOOKUP($AU439,'FE Source'!$A:$AK,22,FALSE))</f>
        <v>28.03</v>
      </c>
      <c r="BF439" s="215">
        <f>IF(VLOOKUP($AU439,'FE Source'!$A:$AK,23,FALSE)=0,"-",VLOOKUP($AU439,'FE Source'!$A:$AK,23,FALSE))</f>
        <v>6.51</v>
      </c>
      <c r="BG439" s="215">
        <f>IF(VLOOKUP($AU439,'FE Source'!$A:$AK,24,FALSE)=0,"-",VLOOKUP($AU439,'FE Source'!$A:$AK,24,FALSE))</f>
        <v>10.32</v>
      </c>
      <c r="BH439" s="215">
        <f>IF(VLOOKUP($AU439,'FE Source'!$A:$AK,25,FALSE)=0,"-",VLOOKUP($AU439,'FE Source'!$A:$AK,25,FALSE))</f>
        <v>-0.82</v>
      </c>
      <c r="BI439" s="215">
        <f>IF(VLOOKUP($AU439,'FE Source'!$A:$AK,26,FALSE)=0,"-",VLOOKUP($AU439,'FE Source'!$A:$AK,26,FALSE))</f>
        <v>38.35</v>
      </c>
      <c r="BJ439" s="215">
        <f>IF(VLOOKUP($AU439,'FE Source'!$A:$AK,27,FALSE)=0,"-",VLOOKUP($AU439,'FE Source'!$A:$AK,27,FALSE))</f>
        <v>4.0599999999999996</v>
      </c>
      <c r="BK439" s="215">
        <f>IF(VLOOKUP($AU439,'FE Source'!$A:$AK,28,FALSE)=0,"-",VLOOKUP($AU439,'FE Source'!$A:$AK,28,FALSE))</f>
        <v>18.43</v>
      </c>
      <c r="BL439" s="215">
        <f>IF(VLOOKUP($AU439,'FE Source'!$A:$AK,29,FALSE)=0,"-",VLOOKUP($AU439,'FE Source'!$A:$AK,29,FALSE))</f>
        <v>-15.83</v>
      </c>
      <c r="BM439" s="215">
        <f>IF(VLOOKUP($AU439,'FE Source'!$A:$AK,30,FALSE)=0,"-",VLOOKUP($AU439,'FE Source'!$A:$AK,30,FALSE))</f>
        <v>14.33</v>
      </c>
      <c r="BN439" t="str">
        <f>IF(VLOOKUP($AU439,'FE Source'!$A:$AK,31,FALSE)="No Specified Index","-",IF(VLOOKUP($AU439,'FE Source'!$A:$AK,31,FALSE)=0,"-",VLOOKUP($AU439,'FE Source'!$A:$AK,31,FALSE)))</f>
        <v>MSCI Europe</v>
      </c>
      <c r="BO439" s="217">
        <f>IF(VLOOKUP($AU439,'FE Source'!$A:$AK,32,FALSE)=0,"-",VLOOKUP($AU439,'FE Source'!$A:$AK,32,FALSE))</f>
        <v>41649</v>
      </c>
      <c r="BP439" s="18" t="str">
        <f>IF(VLOOKUP($AU439,'FE Source'!$AZ:$BC,2,FALSE)=0,"-",VLOOKUP($AU439,'FE Source'!$AZ:$BC,2,FALSE))</f>
        <v>-</v>
      </c>
      <c r="BQ439" s="18" t="str">
        <f>IF(VLOOKUP($AU439,'FE Source'!$AZ:$BC,3,FALSE)=0,"-",VLOOKUP($AU439,'FE Source'!$AZ:$BC,3,FALSE))</f>
        <v>-</v>
      </c>
      <c r="BR439" s="18" t="str">
        <f>IF(VLOOKUP($AU439,'FE Source'!$AZ:$BC,4,FALSE)=0,"-",VLOOKUP($AU439,'FE Source'!$AZ:$BC,4,FALSE))</f>
        <v>-</v>
      </c>
    </row>
    <row r="440" spans="1:70" ht="15">
      <c r="B440" s="323" t="str">
        <f>INDEX('UT - Retail'!$A$7:$A$1409,MATCH(AU440,'UT - Retail'!$U$7:$U$1409,0),1)</f>
        <v>Fidelity Worldwide Investment</v>
      </c>
      <c r="C440" s="710" t="str">
        <f>INDEX('UT - Retail'!$B$7:$B$1409,MATCH(AU440,'UT - Retail'!$U$7:$U$1409,0),1)</f>
        <v>Fidelity European Dynamic Growth A-EUR</v>
      </c>
      <c r="D440" s="711"/>
      <c r="E440" s="151" t="str">
        <f>VLOOKUP(C440,'UT - Retail'!$B:$K,8,FALSE)</f>
        <v>Equities</v>
      </c>
      <c r="F440" s="151" t="str">
        <f>VLOOKUP(C440,'UT - Retail'!$B:$K,9,FALSE)</f>
        <v>Europe incl-UK</v>
      </c>
      <c r="G440" s="151" t="str">
        <f>VLOOKUP(C440,'UT - Retail'!$B:$K,10,FALSE)</f>
        <v>General</v>
      </c>
      <c r="H440" s="82" t="str">
        <f>VLOOKUP(C440,'UT - Retail'!$B:$N,13,FALSE)</f>
        <v>No</v>
      </c>
      <c r="I440" s="82" t="str">
        <f>VLOOKUP(C440,'UT - Retail'!$B:$Q,14,FALSE)</f>
        <v>No</v>
      </c>
      <c r="J440" s="151" t="str">
        <f>VLOOKUP(C440,'UT - Retail'!$B:$Q,11,FALSE)</f>
        <v>No</v>
      </c>
      <c r="K440" s="130" t="str">
        <f>VLOOKUP(C440,'UT - Retail'!$B:$P,15,FALSE)</f>
        <v>Yes</v>
      </c>
      <c r="L440" s="82" t="str">
        <f>VLOOKUP(C440,'UT - Retail'!$B:$Q,16,FALSE)</f>
        <v>iFast</v>
      </c>
      <c r="M440" s="151" t="str">
        <f>VLOOKUP(C440,'UT - Retail'!$B:$K,6,FALSE)</f>
        <v>EUR</v>
      </c>
      <c r="N440" s="151" t="str">
        <f>IFERROR(IF(MATCH(C440,'Portfolio Construction'!$AL:$AL,0),"Yes","No"),"No")</f>
        <v>No</v>
      </c>
      <c r="O440" s="151" t="str">
        <f>IFERROR(IF(MATCH(C440,'Portfolio Construction'!$AN:$AN,0),"Yes","No"),"No")</f>
        <v>No</v>
      </c>
      <c r="P440" s="151" t="str">
        <f>IFERROR(IF(MATCH(C440,'Portfolio Construction'!$AP:$AP,0),"Yes","No"),"No")</f>
        <v>No</v>
      </c>
      <c r="Q440" s="151" t="str">
        <f>IFERROR(IF(MATCH(C440,'Portfolio Construction'!$AR:$AR,0),"Yes","No"),"No")</f>
        <v>No</v>
      </c>
      <c r="R440" s="151" t="str">
        <f>IFERROR(IF(MATCH(C440,'Portfolio Construction'!$AT:$AT,0),"Yes","No"),"No")</f>
        <v>No</v>
      </c>
      <c r="S440" s="151" t="str">
        <f>IFERROR(IF(MATCH(C440,'Portfolio Construction'!$AV:$AV,0),"Yes","No"),"No")</f>
        <v>No</v>
      </c>
      <c r="T440" s="151" t="str">
        <f>IFERROR(IF(MATCH(C440,'Portfolio Construction'!$AX:$AX,0),"Yes","No"),"No")</f>
        <v>No</v>
      </c>
      <c r="U440" s="151" t="str">
        <f>IFERROR(IF(MATCH(C440,'Portfolio Construction'!$AZ:$AZ,0),"Yes","No"),"No")</f>
        <v>No</v>
      </c>
      <c r="V440" s="151" t="str">
        <f>IFERROR(IF(MATCH(C440,'Portfolio Construction'!$BB:$BB,0),"Yes","No"),"No")</f>
        <v>No</v>
      </c>
      <c r="W440" s="619">
        <f>IF(VLOOKUP($AU440,'FE Source'!$A:$W,3,FALSE)=0,"-",VLOOKUP($AU440,'FE Source'!$A:$W,3,FALSE))</f>
        <v>3.14</v>
      </c>
      <c r="X440" s="618">
        <f>IF(VLOOKUP($AU440,'FE Source'!$A:$W,4,FALSE)=0,"-",VLOOKUP($AU440,'FE Source'!$A:$W,4,FALSE))</f>
        <v>5.91</v>
      </c>
      <c r="Y440" s="618">
        <f>IF(VLOOKUP($AU440,'FE Source'!$A:$W,5,FALSE)=0,"-",VLOOKUP($AU440,'FE Source'!$A:$W,5,FALSE))</f>
        <v>0.66</v>
      </c>
      <c r="Z440" s="618">
        <f>IF(VLOOKUP($AU440,'FE Source'!$A:$W,6,FALSE)=0,"-",VLOOKUP($AU440,'FE Source'!$A:$W,6,FALSE))</f>
        <v>-0.46</v>
      </c>
      <c r="AA440" s="618">
        <f>IF(VLOOKUP($AU440,'FE Source'!$A:$W,7,FALSE)=0,"-",VLOOKUP($AU440,'FE Source'!$A:$W,7,FALSE))</f>
        <v>4.59</v>
      </c>
      <c r="AB440" s="618">
        <f>IF(VLOOKUP($AU440,'FE Source'!$A:$W,8,FALSE)=0,"-",VLOOKUP($AU440,'FE Source'!$A:$W,8,FALSE))</f>
        <v>3.6</v>
      </c>
      <c r="AC440" s="623">
        <f>IF(VLOOKUP($AU440,'FE Source'!$A:$W,9,FALSE)=0,"-",VLOOKUP($AU440,'FE Source'!$A:$W,9,FALSE))</f>
        <v>5.99</v>
      </c>
      <c r="AD440" s="147">
        <f>IF(VLOOKUP($AU440,'FE Source'!$A:$W,10,FALSE)=0,"-",VLOOKUP($AU440,'FE Source'!$A:$W,10,FALSE))</f>
        <v>0.85</v>
      </c>
      <c r="AE440" s="82">
        <f>IF(VLOOKUP($AU440,'FE Source'!$A:$W,11,FALSE)=0,"-",VLOOKUP($AU440,'FE Source'!$A:$W,11,FALSE))</f>
        <v>15.79</v>
      </c>
      <c r="AF440" s="82">
        <f>IF(VLOOKUP($AU440,'FE Source'!$A:$W,12,FALSE)=0,"-",VLOOKUP($AU440,'FE Source'!$A:$W,12,FALSE))</f>
        <v>0.03</v>
      </c>
      <c r="AG440" s="82">
        <f>IF(VLOOKUP($AU440,'FE Source'!$A:$W,14,FALSE)=0,"-",VLOOKUP($AU440,'FE Source'!$A:$W,14,FALSE))</f>
        <v>-14.73</v>
      </c>
      <c r="AH440" s="82">
        <f>IF(VLOOKUP($AU440,'FE Source'!$A:$DJ,33,FALSE)=0,"-",VLOOKUP($AU440,'FE Source'!$A:$DJ,33,FALSE))</f>
        <v>80.06</v>
      </c>
      <c r="AI440" s="82">
        <f>IF(VLOOKUP($AU440,'FE Source'!$A:$Y,20,FALSE)=0,"-",VLOOKUP($AU440,'FE Source'!$A:$Y,20,FALSE))</f>
        <v>90.74</v>
      </c>
      <c r="AJ440" s="82">
        <f>IF(VLOOKUP($AU440,'FE Source'!$A:$DJ,34,FALSE)=0,"-",VLOOKUP($AU440,'FE Source'!$A:$DJ,34,FALSE))</f>
        <v>69.5</v>
      </c>
      <c r="AK440" s="82">
        <f>IF(VLOOKUP($AU440,'FE Source'!$A:$DJ,35,FALSE)=0,"-",VLOOKUP($AU440,'FE Source'!$A:$DJ,35,FALSE))</f>
        <v>95.99</v>
      </c>
      <c r="AL440" s="76">
        <f>IF(VLOOKUP($AU440,'FE Source'!$A:$Y,19,FALSE)=0,"-",VLOOKUP($AU440,'FE Source'!$A:$Y,19,FALSE))</f>
        <v>87.94</v>
      </c>
      <c r="AM440" s="147">
        <f>IF(VLOOKUP($AU440,'FE Source'!$A:$DJ,36,FALSE)=0,"-",VLOOKUP($AU440,'FE Source'!$A:$DJ,36,FALSE))</f>
        <v>92.55</v>
      </c>
      <c r="AN440" s="605">
        <f>IF(VLOOKUP($AU440,'FE Source'!$A:$W,13,FALSE)=0,"-",VLOOKUP($AU440,'FE Source'!$A:$W,13,FALSE))</f>
        <v>2961.4</v>
      </c>
      <c r="AO440" s="147" t="str">
        <f>IF(J440="no","-",IF(VLOOKUP($AU440,'FE Source'!$A:$W,15,FALSE)=0,"-",VLOOKUP($AU440,'FE Source'!$A:$W,15,FALSE)))</f>
        <v>-</v>
      </c>
      <c r="AP440" s="76" t="str">
        <f>IF(AO440="-","-",IF(VLOOKUP($AU440,'FE Source'!$A:$Z,21,FALSE)=0,"-",IF(VLOOKUP($AU440,'FE Source'!$A:$Z,21,FALSE)=2,"Semi-Annual",IF(VLOOKUP($AU440,'FE Source'!$A:$Z,21,FALSE)=4,"Quarterly",IF(VLOOKUP($AU440,'FE Source'!$A:$Z,21,FALSE)=12,"Monthly","Annual")))))</f>
        <v>-</v>
      </c>
      <c r="AQ440" s="163">
        <f t="array" ref="AQ440">IF(VLOOKUP($AU440,'FE Source'!$A:$W,16,FALSE)=0,"-",VLOOKUP($AU440,'FE Source'!$A:$W,16,FALSE))</f>
        <v>1.9</v>
      </c>
      <c r="AR440" s="177" t="str">
        <f>IF(VLOOKUP($AU440,'FE Source'!$A:$W,17,FALSE)=0,"-",VLOOKUP($AU440,'FE Source'!$A:$W,17,FALSE))</f>
        <v>Silver</v>
      </c>
      <c r="AS440" s="177">
        <f>IF(VLOOKUP($AU440,'FE Source'!$AN:$AS,4,FALSE)="",VLOOKUP($AU440,'FE Source'!$AN:$AS,3,FALSE),VLOOKUP($AU440,'FE Source'!$AN:$AS,4,FALSE))</f>
        <v>82.16</v>
      </c>
      <c r="AT440" s="751">
        <f>IF(VLOOKUP($AU440,'FE Source'!$AN:$AS,5,FALSE)=0,"-",VLOOKUP($AU440,'FE Source'!$AN:$AS,5,FALSE))</f>
        <v>45783</v>
      </c>
      <c r="AU440" s="163" t="s">
        <v>6226</v>
      </c>
      <c r="BE440" s="215">
        <f>IF(VLOOKUP($AU440,'FE Source'!$A:$AK,22,FALSE)=0,"-",VLOOKUP($AU440,'FE Source'!$A:$AK,22,FALSE))</f>
        <v>19.53</v>
      </c>
      <c r="BF440" s="215">
        <f>IF(VLOOKUP($AU440,'FE Source'!$A:$AK,23,FALSE)=0,"-",VLOOKUP($AU440,'FE Source'!$A:$AK,23,FALSE))</f>
        <v>-1.9</v>
      </c>
      <c r="BG440" s="215">
        <f>IF(VLOOKUP($AU440,'FE Source'!$A:$AK,24,FALSE)=0,"-",VLOOKUP($AU440,'FE Source'!$A:$AK,24,FALSE))</f>
        <v>21.22</v>
      </c>
      <c r="BH440" s="215">
        <f>IF(VLOOKUP($AU440,'FE Source'!$A:$AK,25,FALSE)=0,"-",VLOOKUP($AU440,'FE Source'!$A:$AK,25,FALSE))</f>
        <v>-7.73</v>
      </c>
      <c r="BI440" s="215">
        <f>IF(VLOOKUP($AU440,'FE Source'!$A:$AK,26,FALSE)=0,"-",VLOOKUP($AU440,'FE Source'!$A:$AK,26,FALSE))</f>
        <v>35.369999999999997</v>
      </c>
      <c r="BJ440" s="215">
        <f>IF(VLOOKUP($AU440,'FE Source'!$A:$AK,27,FALSE)=0,"-",VLOOKUP($AU440,'FE Source'!$A:$AK,27,FALSE))</f>
        <v>10.66</v>
      </c>
      <c r="BK440" s="215">
        <f>IF(VLOOKUP($AU440,'FE Source'!$A:$AK,28,FALSE)=0,"-",VLOOKUP($AU440,'FE Source'!$A:$AK,28,FALSE))</f>
        <v>10.94</v>
      </c>
      <c r="BL440" s="215">
        <f>IF(VLOOKUP($AU440,'FE Source'!$A:$AK,29,FALSE)=0,"-",VLOOKUP($AU440,'FE Source'!$A:$AK,29,FALSE))</f>
        <v>-24.23</v>
      </c>
      <c r="BM440" s="215">
        <f>IF(VLOOKUP($AU440,'FE Source'!$A:$AK,30,FALSE)=0,"-",VLOOKUP($AU440,'FE Source'!$A:$AK,30,FALSE))</f>
        <v>17.18</v>
      </c>
      <c r="BN440" t="str">
        <f>IF(VLOOKUP($AU440,'FE Source'!$A:$AK,31,FALSE)="No Specified Index","-",IF(VLOOKUP($AU440,'FE Source'!$A:$AK,31,FALSE)=0,"-",VLOOKUP($AU440,'FE Source'!$A:$AK,31,FALSE)))</f>
        <v>MSCI Europe</v>
      </c>
      <c r="BO440" s="217">
        <f>IF(VLOOKUP($AU440,'FE Source'!$A:$AK,32,FALSE)=0,"-",VLOOKUP($AU440,'FE Source'!$A:$AK,32,FALSE))</f>
        <v>36906</v>
      </c>
      <c r="BP440" s="18">
        <f>IF(VLOOKUP($AU440,'FE Source'!$AZ:$BC,2,FALSE)=0,"-",VLOOKUP($AU440,'FE Source'!$AZ:$BC,2,FALSE))</f>
        <v>-2.38</v>
      </c>
      <c r="BQ440" s="18">
        <f>IF(VLOOKUP($AU440,'FE Source'!$AZ:$BC,3,FALSE)=0,"-",VLOOKUP($AU440,'FE Source'!$AZ:$BC,3,FALSE))</f>
        <v>-8.11</v>
      </c>
      <c r="BR440" s="18">
        <f>IF(VLOOKUP($AU440,'FE Source'!$AZ:$BC,4,FALSE)=0,"-",VLOOKUP($AU440,'FE Source'!$AZ:$BC,4,FALSE))</f>
        <v>-9.69</v>
      </c>
    </row>
    <row r="441" spans="1:70" ht="15">
      <c r="B441" s="323" t="str">
        <f>INDEX('UT - Retail'!$A$7:$A$1409,MATCH(AU441,'UT - Retail'!$U$7:$U$1409,0),1)</f>
        <v>Fidelity Worldwide Investment</v>
      </c>
      <c r="C441" s="710" t="str">
        <f>INDEX('UT - Retail'!$B$7:$B$1409,MATCH(AU441,'UT - Retail'!$U$7:$U$1409,0),1)</f>
        <v>Fidelity European Dynamic Growth A-SGD</v>
      </c>
      <c r="D441" s="711"/>
      <c r="E441" s="151" t="str">
        <f>VLOOKUP(C441,'UT - Retail'!$B:$K,8,FALSE)</f>
        <v>Equities</v>
      </c>
      <c r="F441" s="151" t="str">
        <f>VLOOKUP(C441,'UT - Retail'!$B:$K,9,FALSE)</f>
        <v>Europe incl-UK</v>
      </c>
      <c r="G441" s="151" t="str">
        <f>VLOOKUP(C441,'UT - Retail'!$B:$K,10,FALSE)</f>
        <v>General</v>
      </c>
      <c r="H441" s="82" t="str">
        <f>VLOOKUP(C441,'UT - Retail'!$B:$N,13,FALSE)</f>
        <v>No</v>
      </c>
      <c r="I441" s="82" t="str">
        <f>VLOOKUP(C441,'UT - Retail'!$B:$Q,14,FALSE)</f>
        <v>No</v>
      </c>
      <c r="J441" s="151" t="str">
        <f>VLOOKUP(C441,'UT - Retail'!$B:$Q,11,FALSE)</f>
        <v>No</v>
      </c>
      <c r="K441" s="130" t="str">
        <f>VLOOKUP(C441,'UT - Retail'!$B:$P,15,FALSE)</f>
        <v>Yes</v>
      </c>
      <c r="L441" s="82" t="str">
        <f>VLOOKUP(C441,'UT - Retail'!$B:$Q,16,FALSE)</f>
        <v>Both</v>
      </c>
      <c r="M441" s="151" t="str">
        <f>VLOOKUP(C441,'UT - Retail'!$B:$K,6,FALSE)</f>
        <v>SGD</v>
      </c>
      <c r="N441" s="151" t="str">
        <f>IFERROR(IF(MATCH(C441,'Portfolio Construction'!$AL:$AL,0),"Yes","No"),"No")</f>
        <v>No</v>
      </c>
      <c r="O441" s="151" t="str">
        <f>IFERROR(IF(MATCH(C441,'Portfolio Construction'!$AN:$AN,0),"Yes","No"),"No")</f>
        <v>No</v>
      </c>
      <c r="P441" s="151" t="str">
        <f>IFERROR(IF(MATCH(C441,'Portfolio Construction'!$AP:$AP,0),"Yes","No"),"No")</f>
        <v>No</v>
      </c>
      <c r="Q441" s="151" t="str">
        <f>IFERROR(IF(MATCH(C441,'Portfolio Construction'!$AR:$AR,0),"Yes","No"),"No")</f>
        <v>No</v>
      </c>
      <c r="R441" s="151" t="str">
        <f>IFERROR(IF(MATCH(C441,'Portfolio Construction'!$AT:$AT,0),"Yes","No"),"No")</f>
        <v>No</v>
      </c>
      <c r="S441" s="151" t="str">
        <f>IFERROR(IF(MATCH(C441,'Portfolio Construction'!$AV:$AV,0),"Yes","No"),"No")</f>
        <v>No</v>
      </c>
      <c r="T441" s="151" t="str">
        <f>IFERROR(IF(MATCH(C441,'Portfolio Construction'!$AX:$AX,0),"Yes","No"),"No")</f>
        <v>No</v>
      </c>
      <c r="U441" s="151" t="str">
        <f>IFERROR(IF(MATCH(C441,'Portfolio Construction'!$AZ:$AZ,0),"Yes","No"),"No")</f>
        <v>No</v>
      </c>
      <c r="V441" s="151" t="str">
        <f>IFERROR(IF(MATCH(C441,'Portfolio Construction'!$BB:$BB,0),"Yes","No"),"No")</f>
        <v>No</v>
      </c>
      <c r="W441" s="619">
        <f>IF(VLOOKUP($AU441,'FE Source'!$A:$W,3,FALSE)=0,"-",VLOOKUP($AU441,'FE Source'!$A:$W,3,FALSE))</f>
        <v>2.94</v>
      </c>
      <c r="X441" s="618">
        <f>IF(VLOOKUP($AU441,'FE Source'!$A:$W,4,FALSE)=0,"-",VLOOKUP($AU441,'FE Source'!$A:$W,4,FALSE))</f>
        <v>5.63</v>
      </c>
      <c r="Y441" s="618">
        <f>IF(VLOOKUP($AU441,'FE Source'!$A:$W,5,FALSE)=0,"-",VLOOKUP($AU441,'FE Source'!$A:$W,5,FALSE))</f>
        <v>0.66</v>
      </c>
      <c r="Z441" s="618">
        <f>IF(VLOOKUP($AU441,'FE Source'!$A:$W,6,FALSE)=0,"-",VLOOKUP($AU441,'FE Source'!$A:$W,6,FALSE))</f>
        <v>-0.49</v>
      </c>
      <c r="AA441" s="618">
        <f>IF(VLOOKUP($AU441,'FE Source'!$A:$W,7,FALSE)=0,"-",VLOOKUP($AU441,'FE Source'!$A:$W,7,FALSE))</f>
        <v>4.58</v>
      </c>
      <c r="AB441" s="618">
        <f>IF(VLOOKUP($AU441,'FE Source'!$A:$W,8,FALSE)=0,"-",VLOOKUP($AU441,'FE Source'!$A:$W,8,FALSE))</f>
        <v>3.57</v>
      </c>
      <c r="AC441" s="623">
        <f>IF(VLOOKUP($AU441,'FE Source'!$A:$W,9,FALSE)=0,"-",VLOOKUP($AU441,'FE Source'!$A:$W,9,FALSE))</f>
        <v>5.97</v>
      </c>
      <c r="AD441" s="147">
        <f>IF(VLOOKUP($AU441,'FE Source'!$A:$W,10,FALSE)=0,"-",VLOOKUP($AU441,'FE Source'!$A:$W,10,FALSE))</f>
        <v>0.86</v>
      </c>
      <c r="AE441" s="82">
        <f>IF(VLOOKUP($AU441,'FE Source'!$A:$W,11,FALSE)=0,"-",VLOOKUP($AU441,'FE Source'!$A:$W,11,FALSE))</f>
        <v>15.77</v>
      </c>
      <c r="AF441" s="82">
        <f>IF(VLOOKUP($AU441,'FE Source'!$A:$W,12,FALSE)=0,"-",VLOOKUP($AU441,'FE Source'!$A:$W,12,FALSE))</f>
        <v>0.03</v>
      </c>
      <c r="AG441" s="82">
        <f>IF(VLOOKUP($AU441,'FE Source'!$A:$W,14,FALSE)=0,"-",VLOOKUP($AU441,'FE Source'!$A:$W,14,FALSE))</f>
        <v>-14.82</v>
      </c>
      <c r="AH441" s="82">
        <f>IF(VLOOKUP($AU441,'FE Source'!$A:$DJ,33,FALSE)=0,"-",VLOOKUP($AU441,'FE Source'!$A:$DJ,33,FALSE))</f>
        <v>78.14</v>
      </c>
      <c r="AI441" s="82">
        <f>IF(VLOOKUP($AU441,'FE Source'!$A:$Y,20,FALSE)=0,"-",VLOOKUP($AU441,'FE Source'!$A:$Y,20,FALSE))</f>
        <v>90.08</v>
      </c>
      <c r="AJ441" s="82">
        <f>IF(VLOOKUP($AU441,'FE Source'!$A:$DJ,34,FALSE)=0,"-",VLOOKUP($AU441,'FE Source'!$A:$DJ,34,FALSE))</f>
        <v>68.95</v>
      </c>
      <c r="AK441" s="82">
        <f>IF(VLOOKUP($AU441,'FE Source'!$A:$DJ,35,FALSE)=0,"-",VLOOKUP($AU441,'FE Source'!$A:$DJ,35,FALSE))</f>
        <v>94.65</v>
      </c>
      <c r="AL441" s="76">
        <f>IF(VLOOKUP($AU441,'FE Source'!$A:$Y,19,FALSE)=0,"-",VLOOKUP($AU441,'FE Source'!$A:$Y,19,FALSE))</f>
        <v>87.69</v>
      </c>
      <c r="AM441" s="147">
        <f>IF(VLOOKUP($AU441,'FE Source'!$A:$DJ,36,FALSE)=0,"-",VLOOKUP($AU441,'FE Source'!$A:$DJ,36,FALSE))</f>
        <v>92.32</v>
      </c>
      <c r="AN441" s="605">
        <f>IF(VLOOKUP($AU441,'FE Source'!$A:$W,13,FALSE)=0,"-",VLOOKUP($AU441,'FE Source'!$A:$W,13,FALSE))</f>
        <v>2961.4</v>
      </c>
      <c r="AO441" s="147" t="str">
        <f>IF(J441="no","-",IF(VLOOKUP($AU441,'FE Source'!$A:$W,15,FALSE)=0,"-",VLOOKUP($AU441,'FE Source'!$A:$W,15,FALSE)))</f>
        <v>-</v>
      </c>
      <c r="AP441" s="76" t="str">
        <f>IF(AO441="-","-",IF(VLOOKUP($AU441,'FE Source'!$A:$Z,21,FALSE)=0,"-",IF(VLOOKUP($AU441,'FE Source'!$A:$Z,21,FALSE)=2,"Semi-Annual",IF(VLOOKUP($AU441,'FE Source'!$A:$Z,21,FALSE)=4,"Quarterly",IF(VLOOKUP($AU441,'FE Source'!$A:$Z,21,FALSE)=12,"Monthly","Annual")))))</f>
        <v>-</v>
      </c>
      <c r="AQ441" s="166">
        <f t="array" ref="AQ441">IF(VLOOKUP($AU441,'FE Source'!$A:$W,16,FALSE)=0,"-",VLOOKUP($AU441,'FE Source'!$A:$W,16,FALSE))</f>
        <v>1.9</v>
      </c>
      <c r="AR441" s="163" t="str">
        <f>IF(VLOOKUP($AU441,'FE Source'!$A:$W,17,FALSE)=0,"-",VLOOKUP($AU441,'FE Source'!$A:$W,17,FALSE))</f>
        <v>Silver</v>
      </c>
      <c r="AS441" s="163">
        <f>IF(VLOOKUP($AU441,'FE Source'!$AN:$AS,4,FALSE)="",VLOOKUP($AU441,'FE Source'!$AN:$AS,3,FALSE),VLOOKUP($AU441,'FE Source'!$AN:$AS,4,FALSE))</f>
        <v>1.82</v>
      </c>
      <c r="AT441" s="751">
        <f>IF(VLOOKUP($AU441,'FE Source'!$AN:$AS,5,FALSE)=0,"-",VLOOKUP($AU441,'FE Source'!$AN:$AS,5,FALSE))</f>
        <v>45783</v>
      </c>
      <c r="AU441" s="178" t="s">
        <v>3709</v>
      </c>
      <c r="BE441" s="215" t="str">
        <f>IF(VLOOKUP($AU441,'FE Source'!$A:$AK,22,FALSE)=0,"-",VLOOKUP($AU441,'FE Source'!$A:$AK,22,FALSE))</f>
        <v>-</v>
      </c>
      <c r="BF441" s="215">
        <f>IF(VLOOKUP($AU441,'FE Source'!$A:$AK,23,FALSE)=0,"-",VLOOKUP($AU441,'FE Source'!$A:$AK,23,FALSE))</f>
        <v>-1.6</v>
      </c>
      <c r="BG441" s="215">
        <f>IF(VLOOKUP($AU441,'FE Source'!$A:$AK,24,FALSE)=0,"-",VLOOKUP($AU441,'FE Source'!$A:$AK,24,FALSE))</f>
        <v>21.14</v>
      </c>
      <c r="BH441" s="215">
        <f>IF(VLOOKUP($AU441,'FE Source'!$A:$AK,25,FALSE)=0,"-",VLOOKUP($AU441,'FE Source'!$A:$AK,25,FALSE))</f>
        <v>-7.66</v>
      </c>
      <c r="BI441" s="215">
        <f>IF(VLOOKUP($AU441,'FE Source'!$A:$AK,26,FALSE)=0,"-",VLOOKUP($AU441,'FE Source'!$A:$AK,26,FALSE))</f>
        <v>35.17</v>
      </c>
      <c r="BJ441" s="215">
        <f>IF(VLOOKUP($AU441,'FE Source'!$A:$AK,27,FALSE)=0,"-",VLOOKUP($AU441,'FE Source'!$A:$AK,27,FALSE))</f>
        <v>10.52</v>
      </c>
      <c r="BK441" s="215">
        <f>IF(VLOOKUP($AU441,'FE Source'!$A:$AK,28,FALSE)=0,"-",VLOOKUP($AU441,'FE Source'!$A:$AK,28,FALSE))</f>
        <v>11.11</v>
      </c>
      <c r="BL441" s="215">
        <f>IF(VLOOKUP($AU441,'FE Source'!$A:$AK,29,FALSE)=0,"-",VLOOKUP($AU441,'FE Source'!$A:$AK,29,FALSE))</f>
        <v>-24.16</v>
      </c>
      <c r="BM441" s="215">
        <f>IF(VLOOKUP($AU441,'FE Source'!$A:$AK,30,FALSE)=0,"-",VLOOKUP($AU441,'FE Source'!$A:$AK,30,FALSE))</f>
        <v>17.170000000000002</v>
      </c>
      <c r="BN441" t="str">
        <f>IF(VLOOKUP($AU441,'FE Source'!$A:$AK,31,FALSE)="No Specified Index","-",IF(VLOOKUP($AU441,'FE Source'!$A:$AK,31,FALSE)=0,"-",VLOOKUP($AU441,'FE Source'!$A:$AK,31,FALSE)))</f>
        <v>MSCI Europe</v>
      </c>
      <c r="BO441" s="217">
        <f>IF(VLOOKUP($AU441,'FE Source'!$A:$AK,32,FALSE)=0,"-",VLOOKUP($AU441,'FE Source'!$A:$AK,32,FALSE))</f>
        <v>42074</v>
      </c>
      <c r="BP441" s="18" t="str">
        <f>IF(VLOOKUP($AU441,'FE Source'!$AZ:$BC,2,FALSE)=0,"-",VLOOKUP($AU441,'FE Source'!$AZ:$BC,2,FALSE))</f>
        <v>-</v>
      </c>
      <c r="BQ441" s="18" t="str">
        <f>IF(VLOOKUP($AU441,'FE Source'!$AZ:$BC,3,FALSE)=0,"-",VLOOKUP($AU441,'FE Source'!$AZ:$BC,3,FALSE))</f>
        <v>-</v>
      </c>
      <c r="BR441" s="18" t="str">
        <f>IF(VLOOKUP($AU441,'FE Source'!$AZ:$BC,4,FALSE)=0,"-",VLOOKUP($AU441,'FE Source'!$AZ:$BC,4,FALSE))</f>
        <v>-</v>
      </c>
    </row>
    <row r="442" spans="1:70" ht="15">
      <c r="B442" s="323" t="str">
        <f>INDEX('UT - Retail'!$A$7:$A$1409,MATCH(AU442,'UT - Retail'!$U$7:$U$1409,0),1)</f>
        <v>Fidelity Worldwide Investment</v>
      </c>
      <c r="C442" s="710" t="str">
        <f>INDEX('UT - Retail'!$B$7:$B$1409,MATCH(AU442,'UT - Retail'!$U$7:$U$1409,0),1)</f>
        <v>Fidelity European Growth A-ACC-USD (hedged)</v>
      </c>
      <c r="D442" s="711"/>
      <c r="E442" s="151" t="str">
        <f>VLOOKUP(C442,'UT - Retail'!$B:$K,8,FALSE)</f>
        <v>Equities</v>
      </c>
      <c r="F442" s="151" t="str">
        <f>VLOOKUP(C442,'UT - Retail'!$B:$K,9,FALSE)</f>
        <v>Europe incl-UK</v>
      </c>
      <c r="G442" s="151" t="str">
        <f>VLOOKUP(C442,'UT - Retail'!$B:$K,10,FALSE)</f>
        <v>General</v>
      </c>
      <c r="H442" s="82" t="str">
        <f>VLOOKUP(C442,'UT - Retail'!$B:$N,13,FALSE)</f>
        <v>No</v>
      </c>
      <c r="I442" s="82" t="str">
        <f>VLOOKUP(C442,'UT - Retail'!$B:$Q,14,FALSE)</f>
        <v>No</v>
      </c>
      <c r="J442" s="151" t="str">
        <f>VLOOKUP(C442,'UT - Retail'!$B:$Q,11,FALSE)</f>
        <v>No</v>
      </c>
      <c r="K442" s="130" t="str">
        <f>VLOOKUP(C442,'UT - Retail'!$B:$P,15,FALSE)</f>
        <v>No</v>
      </c>
      <c r="L442" s="82" t="str">
        <f>VLOOKUP(C442,'UT - Retail'!$B:$Q,16,FALSE)</f>
        <v>iFast</v>
      </c>
      <c r="M442" s="151" t="str">
        <f>VLOOKUP(C442,'UT - Retail'!$B:$K,6,FALSE)</f>
        <v>USD</v>
      </c>
      <c r="N442" s="151" t="str">
        <f>IFERROR(IF(MATCH(C442,'Portfolio Construction'!$AL:$AL,0),"Yes","No"),"No")</f>
        <v>No</v>
      </c>
      <c r="O442" s="151" t="str">
        <f>IFERROR(IF(MATCH(C442,'Portfolio Construction'!$AN:$AN,0),"Yes","No"),"No")</f>
        <v>No</v>
      </c>
      <c r="P442" s="151" t="str">
        <f>IFERROR(IF(MATCH(C442,'Portfolio Construction'!$AP:$AP,0),"Yes","No"),"No")</f>
        <v>No</v>
      </c>
      <c r="Q442" s="151" t="str">
        <f>IFERROR(IF(MATCH(C442,'Portfolio Construction'!$AR:$AR,0),"Yes","No"),"No")</f>
        <v>No</v>
      </c>
      <c r="R442" s="151" t="str">
        <f>IFERROR(IF(MATCH(C442,'Portfolio Construction'!$AT:$AT,0),"Yes","No"),"No")</f>
        <v>No</v>
      </c>
      <c r="S442" s="151" t="str">
        <f>IFERROR(IF(MATCH(C442,'Portfolio Construction'!$AV:$AV,0),"Yes","No"),"No")</f>
        <v>No</v>
      </c>
      <c r="T442" s="151" t="str">
        <f>IFERROR(IF(MATCH(C442,'Portfolio Construction'!$AX:$AX,0),"Yes","No"),"No")</f>
        <v>No</v>
      </c>
      <c r="U442" s="151" t="str">
        <f>IFERROR(IF(MATCH(C442,'Portfolio Construction'!$AZ:$AZ,0),"Yes","No"),"No")</f>
        <v>No</v>
      </c>
      <c r="V442" s="151" t="str">
        <f>IFERROR(IF(MATCH(C442,'Portfolio Construction'!$BB:$BB,0),"Yes","No"),"No")</f>
        <v>No</v>
      </c>
      <c r="W442" s="619">
        <f>IF(VLOOKUP($AU442,'FE Source'!$A:$W,3,FALSE)=0,"-",VLOOKUP($AU442,'FE Source'!$A:$W,3,FALSE))</f>
        <v>2.2599999999999998</v>
      </c>
      <c r="X442" s="618">
        <f>IF(VLOOKUP($AU442,'FE Source'!$A:$W,4,FALSE)=0,"-",VLOOKUP($AU442,'FE Source'!$A:$W,4,FALSE))</f>
        <v>3.96</v>
      </c>
      <c r="Y442" s="618">
        <f>IF(VLOOKUP($AU442,'FE Source'!$A:$W,5,FALSE)=0,"-",VLOOKUP($AU442,'FE Source'!$A:$W,5,FALSE))</f>
        <v>4.9400000000000004</v>
      </c>
      <c r="Z442" s="618">
        <f>IF(VLOOKUP($AU442,'FE Source'!$A:$W,6,FALSE)=0,"-",VLOOKUP($AU442,'FE Source'!$A:$W,6,FALSE))</f>
        <v>11.38</v>
      </c>
      <c r="AA442" s="618">
        <f>IF(VLOOKUP($AU442,'FE Source'!$A:$W,7,FALSE)=0,"-",VLOOKUP($AU442,'FE Source'!$A:$W,7,FALSE))</f>
        <v>10.27</v>
      </c>
      <c r="AB442" s="618">
        <f>IF(VLOOKUP($AU442,'FE Source'!$A:$W,8,FALSE)=0,"-",VLOOKUP($AU442,'FE Source'!$A:$W,8,FALSE))</f>
        <v>10</v>
      </c>
      <c r="AC442" s="623">
        <f>IF(VLOOKUP($AU442,'FE Source'!$A:$W,9,FALSE)=0,"-",VLOOKUP($AU442,'FE Source'!$A:$W,9,FALSE))</f>
        <v>6.34</v>
      </c>
      <c r="AD442" s="147">
        <f>IF(VLOOKUP($AU442,'FE Source'!$A:$W,10,FALSE)=0,"-",VLOOKUP($AU442,'FE Source'!$A:$W,10,FALSE))</f>
        <v>0.6</v>
      </c>
      <c r="AE442" s="82">
        <f>IF(VLOOKUP($AU442,'FE Source'!$A:$W,11,FALSE)=0,"-",VLOOKUP($AU442,'FE Source'!$A:$W,11,FALSE))</f>
        <v>10.220000000000001</v>
      </c>
      <c r="AF442" s="82">
        <f>IF(VLOOKUP($AU442,'FE Source'!$A:$W,12,FALSE)=0,"-",VLOOKUP($AU442,'FE Source'!$A:$W,12,FALSE))</f>
        <v>0.65</v>
      </c>
      <c r="AG442" s="82">
        <f>IF(VLOOKUP($AU442,'FE Source'!$A:$W,14,FALSE)=0,"-",VLOOKUP($AU442,'FE Source'!$A:$W,14,FALSE))</f>
        <v>-8.42</v>
      </c>
      <c r="AH442" s="82">
        <f>IF(VLOOKUP($AU442,'FE Source'!$A:$DJ,33,FALSE)=0,"-",VLOOKUP($AU442,'FE Source'!$A:$DJ,33,FALSE))</f>
        <v>57.68</v>
      </c>
      <c r="AI442" s="82">
        <f>IF(VLOOKUP($AU442,'FE Source'!$A:$Y,20,FALSE)=0,"-",VLOOKUP($AU442,'FE Source'!$A:$Y,20,FALSE))</f>
        <v>62.75</v>
      </c>
      <c r="AJ442" s="82">
        <f>IF(VLOOKUP($AU442,'FE Source'!$A:$DJ,34,FALSE)=0,"-",VLOOKUP($AU442,'FE Source'!$A:$DJ,34,FALSE))</f>
        <v>55.18</v>
      </c>
      <c r="AK442" s="82">
        <f>IF(VLOOKUP($AU442,'FE Source'!$A:$DJ,35,FALSE)=0,"-",VLOOKUP($AU442,'FE Source'!$A:$DJ,35,FALSE))</f>
        <v>-33.57</v>
      </c>
      <c r="AL442" s="76">
        <f>IF(VLOOKUP($AU442,'FE Source'!$A:$Y,19,FALSE)=0,"-",VLOOKUP($AU442,'FE Source'!$A:$Y,19,FALSE))</f>
        <v>44.29</v>
      </c>
      <c r="AM442" s="147">
        <f>IF(VLOOKUP($AU442,'FE Source'!$A:$DJ,36,FALSE)=0,"-",VLOOKUP($AU442,'FE Source'!$A:$DJ,36,FALSE))</f>
        <v>53.9</v>
      </c>
      <c r="AN442" s="605">
        <f>IF(VLOOKUP($AU442,'FE Source'!$A:$W,13,FALSE)=0,"-",VLOOKUP($AU442,'FE Source'!$A:$W,13,FALSE))</f>
        <v>10622.8</v>
      </c>
      <c r="AO442" s="147" t="str">
        <f>IF(J442="no","-",IF(VLOOKUP($AU442,'FE Source'!$A:$W,15,FALSE)=0,"-",VLOOKUP($AU442,'FE Source'!$A:$W,15,FALSE)))</f>
        <v>-</v>
      </c>
      <c r="AP442" s="76" t="str">
        <f>IF(AO442="-","-",IF(VLOOKUP($AU442,'FE Source'!$A:$Z,21,FALSE)=0,"-",IF(VLOOKUP($AU442,'FE Source'!$A:$Z,21,FALSE)=2,"Semi-Annual",IF(VLOOKUP($AU442,'FE Source'!$A:$Z,21,FALSE)=4,"Quarterly",IF(VLOOKUP($AU442,'FE Source'!$A:$Z,21,FALSE)=12,"Monthly","Annual")))))</f>
        <v>-</v>
      </c>
      <c r="AQ442" s="166">
        <f t="array" ref="AQ442">IF(VLOOKUP($AU442,'FE Source'!$A:$W,16,FALSE)=0,"-",VLOOKUP($AU442,'FE Source'!$A:$W,16,FALSE))</f>
        <v>1.89</v>
      </c>
      <c r="AR442" s="163" t="str">
        <f>IF(VLOOKUP($AU442,'FE Source'!$A:$W,17,FALSE)=0,"-",VLOOKUP($AU442,'FE Source'!$A:$W,17,FALSE))</f>
        <v>-</v>
      </c>
      <c r="AS442" s="163">
        <f>IF(VLOOKUP($AU442,'FE Source'!$AN:$AS,4,FALSE)="",VLOOKUP($AU442,'FE Source'!$AN:$AS,3,FALSE),VLOOKUP($AU442,'FE Source'!$AN:$AS,4,FALSE))</f>
        <v>22.32</v>
      </c>
      <c r="AT442" s="751">
        <f>IF(VLOOKUP($AU442,'FE Source'!$AN:$AS,5,FALSE)=0,"-",VLOOKUP($AU442,'FE Source'!$AN:$AS,5,FALSE))</f>
        <v>45783</v>
      </c>
      <c r="AU442" s="163" t="s">
        <v>5377</v>
      </c>
      <c r="BE442" s="215">
        <f>IF(VLOOKUP($AU442,'FE Source'!$A:$AK,22,FALSE)=0,"-",VLOOKUP($AU442,'FE Source'!$A:$AK,22,FALSE))</f>
        <v>12.18</v>
      </c>
      <c r="BF442" s="215">
        <f>IF(VLOOKUP($AU442,'FE Source'!$A:$AK,23,FALSE)=0,"-",VLOOKUP($AU442,'FE Source'!$A:$AK,23,FALSE))</f>
        <v>14.47</v>
      </c>
      <c r="BG442" s="215">
        <f>IF(VLOOKUP($AU442,'FE Source'!$A:$AK,24,FALSE)=0,"-",VLOOKUP($AU442,'FE Source'!$A:$AK,24,FALSE))</f>
        <v>2.4900000000000002</v>
      </c>
      <c r="BH442" s="215">
        <f>IF(VLOOKUP($AU442,'FE Source'!$A:$AK,25,FALSE)=0,"-",VLOOKUP($AU442,'FE Source'!$A:$AK,25,FALSE))</f>
        <v>-5.86</v>
      </c>
      <c r="BI442" s="215">
        <f>IF(VLOOKUP($AU442,'FE Source'!$A:$AK,26,FALSE)=0,"-",VLOOKUP($AU442,'FE Source'!$A:$AK,26,FALSE))</f>
        <v>22.61</v>
      </c>
      <c r="BJ442" s="215">
        <f>IF(VLOOKUP($AU442,'FE Source'!$A:$AK,27,FALSE)=0,"-",VLOOKUP($AU442,'FE Source'!$A:$AK,27,FALSE))</f>
        <v>-7.55</v>
      </c>
      <c r="BK442" s="215">
        <f>IF(VLOOKUP($AU442,'FE Source'!$A:$AK,28,FALSE)=0,"-",VLOOKUP($AU442,'FE Source'!$A:$AK,28,FALSE))</f>
        <v>20.7</v>
      </c>
      <c r="BL442" s="215">
        <f>IF(VLOOKUP($AU442,'FE Source'!$A:$AK,29,FALSE)=0,"-",VLOOKUP($AU442,'FE Source'!$A:$AK,29,FALSE))</f>
        <v>-11.82</v>
      </c>
      <c r="BM442" s="215">
        <f>IF(VLOOKUP($AU442,'FE Source'!$A:$AK,30,FALSE)=0,"-",VLOOKUP($AU442,'FE Source'!$A:$AK,30,FALSE))</f>
        <v>14.08</v>
      </c>
      <c r="BN442" t="str">
        <f>IF(VLOOKUP($AU442,'FE Source'!$A:$AK,31,FALSE)="No Specified Index","-",IF(VLOOKUP($AU442,'FE Source'!$A:$AK,31,FALSE)=0,"-",VLOOKUP($AU442,'FE Source'!$A:$AK,31,FALSE)))</f>
        <v>MSCI Europe</v>
      </c>
      <c r="BO442" s="217">
        <f>IF(VLOOKUP($AU442,'FE Source'!$A:$AK,32,FALSE)=0,"-",VLOOKUP($AU442,'FE Source'!$A:$AK,32,FALSE))</f>
        <v>41649</v>
      </c>
      <c r="BP442" s="18" t="str">
        <f>IF(VLOOKUP($AU442,'FE Source'!$AZ:$BC,2,FALSE)=0,"-",VLOOKUP($AU442,'FE Source'!$AZ:$BC,2,FALSE))</f>
        <v>-</v>
      </c>
      <c r="BQ442" s="18" t="str">
        <f>IF(VLOOKUP($AU442,'FE Source'!$AZ:$BC,3,FALSE)=0,"-",VLOOKUP($AU442,'FE Source'!$AZ:$BC,3,FALSE))</f>
        <v>-</v>
      </c>
      <c r="BR442" s="18" t="str">
        <f>IF(VLOOKUP($AU442,'FE Source'!$AZ:$BC,4,FALSE)=0,"-",VLOOKUP($AU442,'FE Source'!$AZ:$BC,4,FALSE))</f>
        <v>-</v>
      </c>
    </row>
    <row r="443" spans="1:70" ht="15">
      <c r="B443" s="323" t="str">
        <f>INDEX('UT - Retail'!$A$7:$A$1409,MATCH(AU443,'UT - Retail'!$U$7:$U$1409,0),1)</f>
        <v>Fidelity Worldwide Investment</v>
      </c>
      <c r="C443" s="710" t="str">
        <f>INDEX('UT - Retail'!$B$7:$B$1409,MATCH(AU443,'UT - Retail'!$U$7:$U$1409,0),1)</f>
        <v>Fidelity European Growth A-EUR</v>
      </c>
      <c r="D443" s="711"/>
      <c r="E443" s="151" t="str">
        <f>VLOOKUP(C443,'UT - Retail'!$B:$K,8,FALSE)</f>
        <v>Equities</v>
      </c>
      <c r="F443" s="151" t="str">
        <f>VLOOKUP(C443,'UT - Retail'!$B:$K,9,FALSE)</f>
        <v>Europe incl-UK</v>
      </c>
      <c r="G443" s="151" t="str">
        <f>VLOOKUP(C443,'UT - Retail'!$B:$K,10,FALSE)</f>
        <v>General</v>
      </c>
      <c r="H443" s="82" t="str">
        <f>VLOOKUP(C443,'UT - Retail'!$B:$N,13,FALSE)</f>
        <v>No</v>
      </c>
      <c r="I443" s="82" t="str">
        <f>VLOOKUP(C443,'UT - Retail'!$B:$Q,14,FALSE)</f>
        <v>No</v>
      </c>
      <c r="J443" s="151" t="str">
        <f>VLOOKUP(C443,'UT - Retail'!$B:$Q,11,FALSE)</f>
        <v>No</v>
      </c>
      <c r="K443" s="130" t="str">
        <f>VLOOKUP(C443,'UT - Retail'!$B:$P,15,FALSE)</f>
        <v>Yes</v>
      </c>
      <c r="L443" s="82" t="str">
        <f>VLOOKUP(C443,'UT - Retail'!$B:$Q,16,FALSE)</f>
        <v>Both</v>
      </c>
      <c r="M443" s="151" t="str">
        <f>VLOOKUP(C443,'UT - Retail'!$B:$K,6,FALSE)</f>
        <v>EUR</v>
      </c>
      <c r="N443" s="151" t="str">
        <f>IFERROR(IF(MATCH(C443,'Portfolio Construction'!$AL:$AL,0),"Yes","No"),"No")</f>
        <v>No</v>
      </c>
      <c r="O443" s="151" t="str">
        <f>IFERROR(IF(MATCH(C443,'Portfolio Construction'!$AN:$AN,0),"Yes","No"),"No")</f>
        <v>No</v>
      </c>
      <c r="P443" s="151" t="str">
        <f>IFERROR(IF(MATCH(C443,'Portfolio Construction'!$AP:$AP,0),"Yes","No"),"No")</f>
        <v>No</v>
      </c>
      <c r="Q443" s="151" t="str">
        <f>IFERROR(IF(MATCH(C443,'Portfolio Construction'!$AR:$AR,0),"Yes","No"),"No")</f>
        <v>No</v>
      </c>
      <c r="R443" s="151" t="str">
        <f>IFERROR(IF(MATCH(C443,'Portfolio Construction'!$AT:$AT,0),"Yes","No"),"No")</f>
        <v>No</v>
      </c>
      <c r="S443" s="151" t="str">
        <f>IFERROR(IF(MATCH(C443,'Portfolio Construction'!$AV:$AV,0),"Yes","No"),"No")</f>
        <v>No</v>
      </c>
      <c r="T443" s="151" t="str">
        <f>IFERROR(IF(MATCH(C443,'Portfolio Construction'!$AX:$AX,0),"Yes","No"),"No")</f>
        <v>No</v>
      </c>
      <c r="U443" s="151" t="str">
        <f>IFERROR(IF(MATCH(C443,'Portfolio Construction'!$AZ:$AZ,0),"Yes","No"),"No")</f>
        <v>No</v>
      </c>
      <c r="V443" s="151" t="str">
        <f>IFERROR(IF(MATCH(C443,'Portfolio Construction'!$BB:$BB,0),"Yes","No"),"No")</f>
        <v>No</v>
      </c>
      <c r="W443" s="619">
        <f>IF(VLOOKUP($AU443,'FE Source'!$A:$W,3,FALSE)=0,"-",VLOOKUP($AU443,'FE Source'!$A:$W,3,FALSE))</f>
        <v>10.07</v>
      </c>
      <c r="X443" s="618">
        <f>IF(VLOOKUP($AU443,'FE Source'!$A:$W,4,FALSE)=0,"-",VLOOKUP($AU443,'FE Source'!$A:$W,4,FALSE))</f>
        <v>7.06</v>
      </c>
      <c r="Y443" s="618">
        <f>IF(VLOOKUP($AU443,'FE Source'!$A:$W,5,FALSE)=0,"-",VLOOKUP($AU443,'FE Source'!$A:$W,5,FALSE))</f>
        <v>9.26</v>
      </c>
      <c r="Z443" s="618">
        <f>IF(VLOOKUP($AU443,'FE Source'!$A:$W,6,FALSE)=0,"-",VLOOKUP($AU443,'FE Source'!$A:$W,6,FALSE))</f>
        <v>16.14</v>
      </c>
      <c r="AA443" s="618">
        <f>IF(VLOOKUP($AU443,'FE Source'!$A:$W,7,FALSE)=0,"-",VLOOKUP($AU443,'FE Source'!$A:$W,7,FALSE))</f>
        <v>11.12</v>
      </c>
      <c r="AB443" s="618">
        <f>IF(VLOOKUP($AU443,'FE Source'!$A:$W,8,FALSE)=0,"-",VLOOKUP($AU443,'FE Source'!$A:$W,8,FALSE))</f>
        <v>9.9</v>
      </c>
      <c r="AC443" s="623">
        <f>IF(VLOOKUP($AU443,'FE Source'!$A:$W,9,FALSE)=0,"-",VLOOKUP($AU443,'FE Source'!$A:$W,9,FALSE))</f>
        <v>4.34</v>
      </c>
      <c r="AD443" s="147">
        <f>IF(VLOOKUP($AU443,'FE Source'!$A:$W,10,FALSE)=0,"-",VLOOKUP($AU443,'FE Source'!$A:$W,10,FALSE))</f>
        <v>0.93</v>
      </c>
      <c r="AE443" s="82">
        <f>IF(VLOOKUP($AU443,'FE Source'!$A:$W,11,FALSE)=0,"-",VLOOKUP($AU443,'FE Source'!$A:$W,11,FALSE))</f>
        <v>13.26</v>
      </c>
      <c r="AF443" s="82">
        <f>IF(VLOOKUP($AU443,'FE Source'!$A:$W,12,FALSE)=0,"-",VLOOKUP($AU443,'FE Source'!$A:$W,12,FALSE))</f>
        <v>0.56000000000000005</v>
      </c>
      <c r="AG443" s="82">
        <f>IF(VLOOKUP($AU443,'FE Source'!$A:$W,14,FALSE)=0,"-",VLOOKUP($AU443,'FE Source'!$A:$W,14,FALSE))</f>
        <v>-16.84</v>
      </c>
      <c r="AH443" s="82">
        <f>IF(VLOOKUP($AU443,'FE Source'!$A:$DJ,33,FALSE)=0,"-",VLOOKUP($AU443,'FE Source'!$A:$DJ,33,FALSE))</f>
        <v>124.52</v>
      </c>
      <c r="AI443" s="82">
        <f>IF(VLOOKUP($AU443,'FE Source'!$A:$Y,20,FALSE)=0,"-",VLOOKUP($AU443,'FE Source'!$A:$Y,20,FALSE))</f>
        <v>97.49</v>
      </c>
      <c r="AJ443" s="82">
        <f>IF(VLOOKUP($AU443,'FE Source'!$A:$DJ,34,FALSE)=0,"-",VLOOKUP($AU443,'FE Source'!$A:$DJ,34,FALSE))</f>
        <v>88.71</v>
      </c>
      <c r="AK443" s="82">
        <f>IF(VLOOKUP($AU443,'FE Source'!$A:$DJ,35,FALSE)=0,"-",VLOOKUP($AU443,'FE Source'!$A:$DJ,35,FALSE))</f>
        <v>20.56</v>
      </c>
      <c r="AL443" s="76">
        <f>IF(VLOOKUP($AU443,'FE Source'!$A:$Y,19,FALSE)=0,"-",VLOOKUP($AU443,'FE Source'!$A:$Y,19,FALSE))</f>
        <v>81.739999999999995</v>
      </c>
      <c r="AM443" s="147">
        <f>IF(VLOOKUP($AU443,'FE Source'!$A:$DJ,36,FALSE)=0,"-",VLOOKUP($AU443,'FE Source'!$A:$DJ,36,FALSE))</f>
        <v>92.13</v>
      </c>
      <c r="AN443" s="605">
        <f>IF(VLOOKUP($AU443,'FE Source'!$A:$W,13,FALSE)=0,"-",VLOOKUP($AU443,'FE Source'!$A:$W,13,FALSE))</f>
        <v>10622.8</v>
      </c>
      <c r="AO443" s="147" t="str">
        <f>IF(J443="no","-",IF(VLOOKUP($AU443,'FE Source'!$A:$W,15,FALSE)=0,"-",VLOOKUP($AU443,'FE Source'!$A:$W,15,FALSE)))</f>
        <v>-</v>
      </c>
      <c r="AP443" s="76" t="str">
        <f>IF(AO443="-","-",IF(VLOOKUP($AU443,'FE Source'!$A:$Z,21,FALSE)=0,"-",IF(VLOOKUP($AU443,'FE Source'!$A:$Z,21,FALSE)=2,"Semi-Annual",IF(VLOOKUP($AU443,'FE Source'!$A:$Z,21,FALSE)=4,"Quarterly",IF(VLOOKUP($AU443,'FE Source'!$A:$Z,21,FALSE)=12,"Monthly","Annual")))))</f>
        <v>-</v>
      </c>
      <c r="AQ443" s="166">
        <f t="array" ref="AQ443">IF(VLOOKUP($AU443,'FE Source'!$A:$W,16,FALSE)=0,"-",VLOOKUP($AU443,'FE Source'!$A:$W,16,FALSE))</f>
        <v>1.89</v>
      </c>
      <c r="AR443" s="163" t="str">
        <f>IF(VLOOKUP($AU443,'FE Source'!$A:$W,17,FALSE)=0,"-",VLOOKUP($AU443,'FE Source'!$A:$W,17,FALSE))</f>
        <v>Neutral</v>
      </c>
      <c r="AS443" s="163">
        <f>IF(VLOOKUP($AU443,'FE Source'!$AN:$AS,4,FALSE)="",VLOOKUP($AU443,'FE Source'!$AN:$AS,3,FALSE),VLOOKUP($AU443,'FE Source'!$AN:$AS,4,FALSE))</f>
        <v>21.22</v>
      </c>
      <c r="AT443" s="751">
        <f>IF(VLOOKUP($AU443,'FE Source'!$AN:$AS,5,FALSE)=0,"-",VLOOKUP($AU443,'FE Source'!$AN:$AS,5,FALSE))</f>
        <v>45783</v>
      </c>
      <c r="AU443" s="163" t="s">
        <v>3433</v>
      </c>
      <c r="BE443" s="215">
        <f>IF(VLOOKUP($AU443,'FE Source'!$A:$AK,22,FALSE)=0,"-",VLOOKUP($AU443,'FE Source'!$A:$AK,22,FALSE))</f>
        <v>4.5</v>
      </c>
      <c r="BF443" s="215">
        <f>IF(VLOOKUP($AU443,'FE Source'!$A:$AK,23,FALSE)=0,"-",VLOOKUP($AU443,'FE Source'!$A:$AK,23,FALSE))</f>
        <v>5.18</v>
      </c>
      <c r="BG443" s="215">
        <f>IF(VLOOKUP($AU443,'FE Source'!$A:$AK,24,FALSE)=0,"-",VLOOKUP($AU443,'FE Source'!$A:$AK,24,FALSE))</f>
        <v>12.57</v>
      </c>
      <c r="BH443" s="215">
        <f>IF(VLOOKUP($AU443,'FE Source'!$A:$AK,25,FALSE)=0,"-",VLOOKUP($AU443,'FE Source'!$A:$AK,25,FALSE))</f>
        <v>-12.24</v>
      </c>
      <c r="BI443" s="215">
        <f>IF(VLOOKUP($AU443,'FE Source'!$A:$AK,26,FALSE)=0,"-",VLOOKUP($AU443,'FE Source'!$A:$AK,26,FALSE))</f>
        <v>19.88</v>
      </c>
      <c r="BJ443" s="215">
        <f>IF(VLOOKUP($AU443,'FE Source'!$A:$AK,27,FALSE)=0,"-",VLOOKUP($AU443,'FE Source'!$A:$AK,27,FALSE))</f>
        <v>-2.29</v>
      </c>
      <c r="BK443" s="215">
        <f>IF(VLOOKUP($AU443,'FE Source'!$A:$AK,28,FALSE)=0,"-",VLOOKUP($AU443,'FE Source'!$A:$AK,28,FALSE))</f>
        <v>14.05</v>
      </c>
      <c r="BL443" s="215">
        <f>IF(VLOOKUP($AU443,'FE Source'!$A:$AK,29,FALSE)=0,"-",VLOOKUP($AU443,'FE Source'!$A:$AK,29,FALSE))</f>
        <v>-20.41</v>
      </c>
      <c r="BM443" s="215">
        <f>IF(VLOOKUP($AU443,'FE Source'!$A:$AK,30,FALSE)=0,"-",VLOOKUP($AU443,'FE Source'!$A:$AK,30,FALSE))</f>
        <v>17.37</v>
      </c>
      <c r="BN443" t="str">
        <f>IF(VLOOKUP($AU443,'FE Source'!$A:$AK,31,FALSE)="No Specified Index","-",IF(VLOOKUP($AU443,'FE Source'!$A:$AK,31,FALSE)=0,"-",VLOOKUP($AU443,'FE Source'!$A:$AK,31,FALSE)))</f>
        <v>MSCI Europe</v>
      </c>
      <c r="BO443" s="217">
        <f>IF(VLOOKUP($AU443,'FE Source'!$A:$AK,32,FALSE)=0,"-",VLOOKUP($AU443,'FE Source'!$A:$AK,32,FALSE))</f>
        <v>33147</v>
      </c>
      <c r="BP443" s="18">
        <f>IF(VLOOKUP($AU443,'FE Source'!$AZ:$BC,2,FALSE)=0,"-",VLOOKUP($AU443,'FE Source'!$AZ:$BC,2,FALSE))</f>
        <v>-3.34</v>
      </c>
      <c r="BQ443" s="18">
        <f>IF(VLOOKUP($AU443,'FE Source'!$AZ:$BC,3,FALSE)=0,"-",VLOOKUP($AU443,'FE Source'!$AZ:$BC,3,FALSE))</f>
        <v>-10.89</v>
      </c>
      <c r="BR443" s="18">
        <f>IF(VLOOKUP($AU443,'FE Source'!$AZ:$BC,4,FALSE)=0,"-",VLOOKUP($AU443,'FE Source'!$AZ:$BC,4,FALSE))</f>
        <v>-9.5399999999999991</v>
      </c>
    </row>
    <row r="444" spans="1:70" ht="15">
      <c r="B444" s="323" t="str">
        <f>INDEX('UT - Retail'!$A$7:$A$1409,MATCH(AU444,'UT - Retail'!$U$7:$U$1409,0),1)</f>
        <v>Fidelity Worldwide Investment</v>
      </c>
      <c r="C444" s="710" t="str">
        <f>INDEX('UT - Retail'!$B$7:$B$1409,MATCH(AU444,'UT - Retail'!$U$7:$U$1409,0),1)</f>
        <v>Fidelity European Growth A-SGD</v>
      </c>
      <c r="D444" s="711"/>
      <c r="E444" s="151" t="str">
        <f>VLOOKUP(C444,'UT - Retail'!$B:$K,8,FALSE)</f>
        <v>Equities</v>
      </c>
      <c r="F444" s="151" t="str">
        <f>VLOOKUP(C444,'UT - Retail'!$B:$K,9,FALSE)</f>
        <v>Europe incl-UK</v>
      </c>
      <c r="G444" s="151" t="str">
        <f>VLOOKUP(C444,'UT - Retail'!$B:$K,10,FALSE)</f>
        <v>General</v>
      </c>
      <c r="H444" s="82" t="str">
        <f>VLOOKUP(C444,'UT - Retail'!$B:$N,13,FALSE)</f>
        <v>No</v>
      </c>
      <c r="I444" s="82" t="str">
        <f>VLOOKUP(C444,'UT - Retail'!$B:$Q,14,FALSE)</f>
        <v>No</v>
      </c>
      <c r="J444" s="151" t="str">
        <f>VLOOKUP(C444,'UT - Retail'!$B:$Q,11,FALSE)</f>
        <v>Yes</v>
      </c>
      <c r="K444" s="130" t="str">
        <f>VLOOKUP(C444,'UT - Retail'!$B:$P,15,FALSE)</f>
        <v>Yes</v>
      </c>
      <c r="L444" s="82" t="str">
        <f>VLOOKUP(C444,'UT - Retail'!$B:$Q,16,FALSE)</f>
        <v>Both</v>
      </c>
      <c r="M444" s="151" t="str">
        <f>VLOOKUP(C444,'UT - Retail'!$B:$K,6,FALSE)</f>
        <v>SGD</v>
      </c>
      <c r="N444" s="151" t="str">
        <f>IFERROR(IF(MATCH(C444,'Portfolio Construction'!$AL:$AL,0),"Yes","No"),"No")</f>
        <v>No</v>
      </c>
      <c r="O444" s="151" t="str">
        <f>IFERROR(IF(MATCH(C444,'Portfolio Construction'!$AN:$AN,0),"Yes","No"),"No")</f>
        <v>No</v>
      </c>
      <c r="P444" s="151" t="str">
        <f>IFERROR(IF(MATCH(C444,'Portfolio Construction'!$AP:$AP,0),"Yes","No"),"No")</f>
        <v>No</v>
      </c>
      <c r="Q444" s="151" t="str">
        <f>IFERROR(IF(MATCH(C444,'Portfolio Construction'!$AR:$AR,0),"Yes","No"),"No")</f>
        <v>No</v>
      </c>
      <c r="R444" s="151" t="str">
        <f>IFERROR(IF(MATCH(C444,'Portfolio Construction'!$AT:$AT,0),"Yes","No"),"No")</f>
        <v>No</v>
      </c>
      <c r="S444" s="151" t="str">
        <f>IFERROR(IF(MATCH(C444,'Portfolio Construction'!$AV:$AV,0),"Yes","No"),"No")</f>
        <v>No</v>
      </c>
      <c r="T444" s="151" t="str">
        <f>IFERROR(IF(MATCH(C444,'Portfolio Construction'!$AX:$AX,0),"Yes","No"),"No")</f>
        <v>No</v>
      </c>
      <c r="U444" s="151" t="str">
        <f>IFERROR(IF(MATCH(C444,'Portfolio Construction'!$AZ:$AZ,0),"Yes","No"),"No")</f>
        <v>No</v>
      </c>
      <c r="V444" s="151" t="str">
        <f>IFERROR(IF(MATCH(C444,'Portfolio Construction'!$BB:$BB,0),"Yes","No"),"No")</f>
        <v>No</v>
      </c>
      <c r="W444" s="619">
        <f>IF(VLOOKUP($AU444,'FE Source'!$A:$W,3,FALSE)=0,"-",VLOOKUP($AU444,'FE Source'!$A:$W,3,FALSE))</f>
        <v>9.9</v>
      </c>
      <c r="X444" s="618">
        <f>IF(VLOOKUP($AU444,'FE Source'!$A:$W,4,FALSE)=0,"-",VLOOKUP($AU444,'FE Source'!$A:$W,4,FALSE))</f>
        <v>6.83</v>
      </c>
      <c r="Y444" s="618">
        <f>IF(VLOOKUP($AU444,'FE Source'!$A:$W,5,FALSE)=0,"-",VLOOKUP($AU444,'FE Source'!$A:$W,5,FALSE))</f>
        <v>9.3000000000000007</v>
      </c>
      <c r="Z444" s="618">
        <f>IF(VLOOKUP($AU444,'FE Source'!$A:$W,6,FALSE)=0,"-",VLOOKUP($AU444,'FE Source'!$A:$W,6,FALSE))</f>
        <v>16.13</v>
      </c>
      <c r="AA444" s="618">
        <f>IF(VLOOKUP($AU444,'FE Source'!$A:$W,7,FALSE)=0,"-",VLOOKUP($AU444,'FE Source'!$A:$W,7,FALSE))</f>
        <v>11.14</v>
      </c>
      <c r="AB444" s="618">
        <f>IF(VLOOKUP($AU444,'FE Source'!$A:$W,8,FALSE)=0,"-",VLOOKUP($AU444,'FE Source'!$A:$W,8,FALSE))</f>
        <v>9.86</v>
      </c>
      <c r="AC444" s="623">
        <f>IF(VLOOKUP($AU444,'FE Source'!$A:$W,9,FALSE)=0,"-",VLOOKUP($AU444,'FE Source'!$A:$W,9,FALSE))</f>
        <v>4.33</v>
      </c>
      <c r="AD444" s="147">
        <f>IF(VLOOKUP($AU444,'FE Source'!$A:$W,10,FALSE)=0,"-",VLOOKUP($AU444,'FE Source'!$A:$W,10,FALSE))</f>
        <v>0.94</v>
      </c>
      <c r="AE444" s="82">
        <f>IF(VLOOKUP($AU444,'FE Source'!$A:$W,11,FALSE)=0,"-",VLOOKUP($AU444,'FE Source'!$A:$W,11,FALSE))</f>
        <v>13.25</v>
      </c>
      <c r="AF444" s="82">
        <f>IF(VLOOKUP($AU444,'FE Source'!$A:$W,12,FALSE)=0,"-",VLOOKUP($AU444,'FE Source'!$A:$W,12,FALSE))</f>
        <v>0.55000000000000004</v>
      </c>
      <c r="AG444" s="82">
        <f>IF(VLOOKUP($AU444,'FE Source'!$A:$W,14,FALSE)=0,"-",VLOOKUP($AU444,'FE Source'!$A:$W,14,FALSE))</f>
        <v>-17.100000000000001</v>
      </c>
      <c r="AH444" s="82">
        <f>IF(VLOOKUP($AU444,'FE Source'!$A:$DJ,33,FALSE)=0,"-",VLOOKUP($AU444,'FE Source'!$A:$DJ,33,FALSE))</f>
        <v>128.80000000000001</v>
      </c>
      <c r="AI444" s="82">
        <f>IF(VLOOKUP($AU444,'FE Source'!$A:$Y,20,FALSE)=0,"-",VLOOKUP($AU444,'FE Source'!$A:$Y,20,FALSE))</f>
        <v>99.73</v>
      </c>
      <c r="AJ444" s="82">
        <f>IF(VLOOKUP($AU444,'FE Source'!$A:$DJ,34,FALSE)=0,"-",VLOOKUP($AU444,'FE Source'!$A:$DJ,34,FALSE))</f>
        <v>86.98</v>
      </c>
      <c r="AK444" s="82">
        <f>IF(VLOOKUP($AU444,'FE Source'!$A:$DJ,35,FALSE)=0,"-",VLOOKUP($AU444,'FE Source'!$A:$DJ,35,FALSE))</f>
        <v>18</v>
      </c>
      <c r="AL444" s="76">
        <f>IF(VLOOKUP($AU444,'FE Source'!$A:$Y,19,FALSE)=0,"-",VLOOKUP($AU444,'FE Source'!$A:$Y,19,FALSE))</f>
        <v>82.79</v>
      </c>
      <c r="AM444" s="147">
        <f>IF(VLOOKUP($AU444,'FE Source'!$A:$DJ,36,FALSE)=0,"-",VLOOKUP($AU444,'FE Source'!$A:$DJ,36,FALSE))</f>
        <v>88.75</v>
      </c>
      <c r="AN444" s="605">
        <f>IF(VLOOKUP($AU444,'FE Source'!$A:$W,13,FALSE)=0,"-",VLOOKUP($AU444,'FE Source'!$A:$W,13,FALSE))</f>
        <v>10622.8</v>
      </c>
      <c r="AO444" s="147">
        <f>IF(J444="no","-",IF(VLOOKUP($AU444,'FE Source'!$A:$W,15,FALSE)=0,"-",VLOOKUP($AU444,'FE Source'!$A:$W,15,FALSE)))</f>
        <v>1.43</v>
      </c>
      <c r="AP444" s="76" t="str">
        <f>IF(AO444="-","-",IF(VLOOKUP($AU444,'FE Source'!$A:$Z,21,FALSE)=0,"-",IF(VLOOKUP($AU444,'FE Source'!$A:$Z,21,FALSE)=2,"Semi-Annual",IF(VLOOKUP($AU444,'FE Source'!$A:$Z,21,FALSE)=4,"Quarterly",IF(VLOOKUP($AU444,'FE Source'!$A:$Z,21,FALSE)=12,"Monthly","Annual")))))</f>
        <v>Annual</v>
      </c>
      <c r="AQ444" s="166">
        <f t="array" ref="AQ444">IF(VLOOKUP($AU444,'FE Source'!$A:$W,16,FALSE)=0,"-",VLOOKUP($AU444,'FE Source'!$A:$W,16,FALSE))</f>
        <v>1.89</v>
      </c>
      <c r="AR444" s="163" t="str">
        <f>IF(VLOOKUP($AU444,'FE Source'!$A:$W,17,FALSE)=0,"-",VLOOKUP($AU444,'FE Source'!$A:$W,17,FALSE))</f>
        <v>Neutral</v>
      </c>
      <c r="AS444" s="163">
        <f>IF(VLOOKUP($AU444,'FE Source'!$AN:$AS,4,FALSE)="",VLOOKUP($AU444,'FE Source'!$AN:$AS,3,FALSE),VLOOKUP($AU444,'FE Source'!$AN:$AS,4,FALSE))</f>
        <v>1.8</v>
      </c>
      <c r="AT444" s="523">
        <f>IF(VLOOKUP($AU444,'FE Source'!$AN:$AS,5,FALSE)=0,"-",VLOOKUP($AU444,'FE Source'!$AN:$AS,5,FALSE))</f>
        <v>45783</v>
      </c>
      <c r="AU444" s="163" t="s">
        <v>5383</v>
      </c>
      <c r="AV444" s="3"/>
      <c r="BE444" s="215">
        <f>IF(VLOOKUP($AU444,'FE Source'!$A:$AK,22,FALSE)=0,"-",VLOOKUP($AU444,'FE Source'!$A:$AK,22,FALSE))</f>
        <v>4.3600000000000003</v>
      </c>
      <c r="BF444" s="215">
        <f>IF(VLOOKUP($AU444,'FE Source'!$A:$AK,23,FALSE)=0,"-",VLOOKUP($AU444,'FE Source'!$A:$AK,23,FALSE))</f>
        <v>5.63</v>
      </c>
      <c r="BG444" s="215">
        <f>IF(VLOOKUP($AU444,'FE Source'!$A:$AK,24,FALSE)=0,"-",VLOOKUP($AU444,'FE Source'!$A:$AK,24,FALSE))</f>
        <v>12.41</v>
      </c>
      <c r="BH444" s="215">
        <f>IF(VLOOKUP($AU444,'FE Source'!$A:$AK,25,FALSE)=0,"-",VLOOKUP($AU444,'FE Source'!$A:$AK,25,FALSE))</f>
        <v>-12.16</v>
      </c>
      <c r="BI444" s="215">
        <f>IF(VLOOKUP($AU444,'FE Source'!$A:$AK,26,FALSE)=0,"-",VLOOKUP($AU444,'FE Source'!$A:$AK,26,FALSE))</f>
        <v>19.73</v>
      </c>
      <c r="BJ444" s="215">
        <f>IF(VLOOKUP($AU444,'FE Source'!$A:$AK,27,FALSE)=0,"-",VLOOKUP($AU444,'FE Source'!$A:$AK,27,FALSE))</f>
        <v>-2.4</v>
      </c>
      <c r="BK444" s="215">
        <f>IF(VLOOKUP($AU444,'FE Source'!$A:$AK,28,FALSE)=0,"-",VLOOKUP($AU444,'FE Source'!$A:$AK,28,FALSE))</f>
        <v>14.2</v>
      </c>
      <c r="BL444" s="215">
        <f>IF(VLOOKUP($AU444,'FE Source'!$A:$AK,29,FALSE)=0,"-",VLOOKUP($AU444,'FE Source'!$A:$AK,29,FALSE))</f>
        <v>-20.350000000000001</v>
      </c>
      <c r="BM444" s="215">
        <f>IF(VLOOKUP($AU444,'FE Source'!$A:$AK,30,FALSE)=0,"-",VLOOKUP($AU444,'FE Source'!$A:$AK,30,FALSE))</f>
        <v>17.34</v>
      </c>
      <c r="BN444" t="str">
        <f>IF(VLOOKUP($AU444,'FE Source'!$A:$AK,31,FALSE)="No Specified Index","-",IF(VLOOKUP($AU444,'FE Source'!$A:$AK,31,FALSE)=0,"-",VLOOKUP($AU444,'FE Source'!$A:$AK,31,FALSE)))</f>
        <v>MSCI Europe</v>
      </c>
      <c r="BO444" s="217">
        <f>IF(VLOOKUP($AU444,'FE Source'!$A:$AK,32,FALSE)=0,"-",VLOOKUP($AU444,'FE Source'!$A:$AK,32,FALSE))</f>
        <v>40478</v>
      </c>
      <c r="BP444" s="18">
        <f>IF(VLOOKUP($AU444,'FE Source'!$AZ:$BC,2,FALSE)=0,"-",VLOOKUP($AU444,'FE Source'!$AZ:$BC,2,FALSE))</f>
        <v>-3.45</v>
      </c>
      <c r="BQ444" s="18">
        <f>IF(VLOOKUP($AU444,'FE Source'!$AZ:$BC,3,FALSE)=0,"-",VLOOKUP($AU444,'FE Source'!$AZ:$BC,3,FALSE))</f>
        <v>-10.87</v>
      </c>
      <c r="BR444" s="18" t="str">
        <f>IF(VLOOKUP($AU444,'FE Source'!$AZ:$BC,4,FALSE)=0,"-",VLOOKUP($AU444,'FE Source'!$AZ:$BC,4,FALSE))</f>
        <v>-</v>
      </c>
    </row>
    <row r="445" spans="1:70" ht="15">
      <c r="A445" s="509"/>
      <c r="B445" s="323" t="str">
        <f>INDEX('UT - Retail'!$A$7:$A$1409,MATCH(AU445,'UT - Retail'!$U$7:$U$1409,0),1)</f>
        <v>Fidelity Worldwide Investment</v>
      </c>
      <c r="C445" s="712" t="str">
        <f>INDEX('UT - Retail'!$B$7:$B$1409,MATCH(AU445,'UT - Retail'!$U$7:$U$1409,0),1)</f>
        <v>Fidelity European High Yield A-EUR</v>
      </c>
      <c r="D445" s="713"/>
      <c r="E445" s="187" t="str">
        <f>VLOOKUP(C445,'UT - Retail'!$B:$K,8,FALSE)</f>
        <v>Fixed Income</v>
      </c>
      <c r="F445" s="187" t="str">
        <f>VLOOKUP(C445,'UT - Retail'!$B:$K,9,FALSE)</f>
        <v>Europe incl-UK</v>
      </c>
      <c r="G445" s="187" t="str">
        <f>VLOOKUP(C445,'UT - Retail'!$B:$K,10,FALSE)</f>
        <v>High Yield</v>
      </c>
      <c r="H445" s="82" t="str">
        <f>VLOOKUP(C445,'UT - Retail'!$B:$N,13,FALSE)</f>
        <v>No</v>
      </c>
      <c r="I445" s="82" t="str">
        <f>VLOOKUP(C445,'UT - Retail'!$B:$Q,14,FALSE)</f>
        <v>No</v>
      </c>
      <c r="J445" s="187" t="str">
        <f>VLOOKUP(C445,'UT - Retail'!$B:$Q,11,FALSE)</f>
        <v>Yes</v>
      </c>
      <c r="K445" s="130" t="str">
        <f>VLOOKUP(C445,'UT - Retail'!$B:$P,15,FALSE)</f>
        <v>No</v>
      </c>
      <c r="L445" s="82" t="str">
        <f>VLOOKUP(C445,'UT - Retail'!$B:$Q,16,FALSE)</f>
        <v>Both</v>
      </c>
      <c r="M445" s="151" t="str">
        <f>VLOOKUP(C445,'UT - Retail'!$B:$K,6,FALSE)</f>
        <v>EUR</v>
      </c>
      <c r="N445" s="151" t="str">
        <f>IFERROR(IF(MATCH(C445,'Portfolio Construction'!$AL:$AL,0),"Yes","No"),"No")</f>
        <v>No</v>
      </c>
      <c r="O445" s="151" t="str">
        <f>IFERROR(IF(MATCH(C445,'Portfolio Construction'!$AN:$AN,0),"Yes","No"),"No")</f>
        <v>No</v>
      </c>
      <c r="P445" s="151" t="str">
        <f>IFERROR(IF(MATCH(C445,'Portfolio Construction'!$AP:$AP,0),"Yes","No"),"No")</f>
        <v>No</v>
      </c>
      <c r="Q445" s="151" t="str">
        <f>IFERROR(IF(MATCH(C445,'Portfolio Construction'!$AR:$AR,0),"Yes","No"),"No")</f>
        <v>No</v>
      </c>
      <c r="R445" s="151" t="str">
        <f>IFERROR(IF(MATCH(C445,'Portfolio Construction'!$AT:$AT,0),"Yes","No"),"No")</f>
        <v>No</v>
      </c>
      <c r="S445" s="151" t="str">
        <f>IFERROR(IF(MATCH(C445,'Portfolio Construction'!$AV:$AV,0),"Yes","No"),"No")</f>
        <v>No</v>
      </c>
      <c r="T445" s="151" t="str">
        <f>IFERROR(IF(MATCH(C445,'Portfolio Construction'!$AX:$AX,0),"Yes","No"),"No")</f>
        <v>No</v>
      </c>
      <c r="U445" s="151" t="str">
        <f>IFERROR(IF(MATCH(C445,'Portfolio Construction'!$AZ:$AZ,0),"Yes","No"),"No")</f>
        <v>No</v>
      </c>
      <c r="V445" s="172" t="str">
        <f>IFERROR(IF(MATCH(C445,'Portfolio Construction'!$BB:$BB,0),"Yes","No"),"No")</f>
        <v>No</v>
      </c>
      <c r="W445" s="619">
        <f>IF(VLOOKUP($AU445,'FE Source'!$A:$W,3,FALSE)=0,"-",VLOOKUP($AU445,'FE Source'!$A:$W,3,FALSE))</f>
        <v>4.51</v>
      </c>
      <c r="X445" s="618">
        <f>IF(VLOOKUP($AU445,'FE Source'!$A:$W,4,FALSE)=0,"-",VLOOKUP($AU445,'FE Source'!$A:$W,4,FALSE))</f>
        <v>-0.09</v>
      </c>
      <c r="Y445" s="618">
        <f>IF(VLOOKUP($AU445,'FE Source'!$A:$W,5,FALSE)=0,"-",VLOOKUP($AU445,'FE Source'!$A:$W,5,FALSE))</f>
        <v>4.33</v>
      </c>
      <c r="Z445" s="618">
        <f>IF(VLOOKUP($AU445,'FE Source'!$A:$W,6,FALSE)=0,"-",VLOOKUP($AU445,'FE Source'!$A:$W,6,FALSE))</f>
        <v>8.5399999999999991</v>
      </c>
      <c r="AA445" s="618">
        <f>IF(VLOOKUP($AU445,'FE Source'!$A:$W,7,FALSE)=0,"-",VLOOKUP($AU445,'FE Source'!$A:$W,7,FALSE))</f>
        <v>5.26</v>
      </c>
      <c r="AB445" s="618">
        <f>IF(VLOOKUP($AU445,'FE Source'!$A:$W,8,FALSE)=0,"-",VLOOKUP($AU445,'FE Source'!$A:$W,8,FALSE))</f>
        <v>3.75</v>
      </c>
      <c r="AC445" s="623">
        <f>IF(VLOOKUP($AU445,'FE Source'!$A:$W,9,FALSE)=0,"-",VLOOKUP($AU445,'FE Source'!$A:$W,9,FALSE))</f>
        <v>2.67</v>
      </c>
      <c r="AD445" s="851">
        <f>IF(VLOOKUP($AU445,'FE Source'!$A:$W,10,FALSE)=0,"-",VLOOKUP($AU445,'FE Source'!$A:$W,10,FALSE))</f>
        <v>0.98</v>
      </c>
      <c r="AE445" s="599">
        <f>IF(VLOOKUP($AU445,'FE Source'!$A:$W,11,FALSE)=0,"-",VLOOKUP($AU445,'FE Source'!$A:$W,11,FALSE))</f>
        <v>7.49</v>
      </c>
      <c r="AF445" s="599">
        <f>IF(VLOOKUP($AU445,'FE Source'!$A:$W,12,FALSE)=0,"-",VLOOKUP($AU445,'FE Source'!$A:$W,12,FALSE))</f>
        <v>0.39</v>
      </c>
      <c r="AG445" s="599">
        <f>IF(VLOOKUP($AU445,'FE Source'!$A:$W,14,FALSE)=0,"-",VLOOKUP($AU445,'FE Source'!$A:$W,14,FALSE))</f>
        <v>-12.97</v>
      </c>
      <c r="AH445" s="854">
        <f>IF(VLOOKUP($AU445,'FE Source'!$A:$DJ,33,FALSE)=0,"-",VLOOKUP($AU445,'FE Source'!$A:$DJ,33,FALSE))</f>
        <v>108.39</v>
      </c>
      <c r="AI445" s="599">
        <f>IF(VLOOKUP($AU445,'FE Source'!$A:$Y,20,FALSE)=0,"-",VLOOKUP($AU445,'FE Source'!$A:$Y,20,FALSE))</f>
        <v>103</v>
      </c>
      <c r="AJ445" s="854">
        <f>IF(VLOOKUP($AU445,'FE Source'!$A:$DJ,34,FALSE)=0,"-",VLOOKUP($AU445,'FE Source'!$A:$DJ,34,FALSE))</f>
        <v>107.48</v>
      </c>
      <c r="AK445" s="854">
        <f>IF(VLOOKUP($AU445,'FE Source'!$A:$DJ,35,FALSE)=0,"-",VLOOKUP($AU445,'FE Source'!$A:$DJ,35,FALSE))</f>
        <v>77.66</v>
      </c>
      <c r="AL445" s="599">
        <f>IF(VLOOKUP($AU445,'FE Source'!$A:$Y,19,FALSE)=0,"-",VLOOKUP($AU445,'FE Source'!$A:$Y,19,FALSE))</f>
        <v>101.14</v>
      </c>
      <c r="AM445" s="866">
        <f>IF(VLOOKUP($AU445,'FE Source'!$A:$DJ,36,FALSE)=0,"-",VLOOKUP($AU445,'FE Source'!$A:$DJ,36,FALSE))</f>
        <v>101.63</v>
      </c>
      <c r="AN445" s="607">
        <f>IF(VLOOKUP($AU445,'FE Source'!$A:$W,13,FALSE)=0,"-",VLOOKUP($AU445,'FE Source'!$A:$W,13,FALSE))</f>
        <v>3515.9</v>
      </c>
      <c r="AO445" s="851">
        <f>IF(J445="no","-",IF(VLOOKUP($AU445,'FE Source'!$A:$W,15,FALSE)=0,"-",VLOOKUP($AU445,'FE Source'!$A:$W,15,FALSE)))</f>
        <v>4.45</v>
      </c>
      <c r="AP445" s="866" t="str">
        <f>IF(AO445="-","-",IF(VLOOKUP($AU445,'FE Source'!$A:$Z,21,FALSE)=0,"-",IF(VLOOKUP($AU445,'FE Source'!$A:$Z,21,FALSE)=2,"Semi-Annual",IF(VLOOKUP($AU445,'FE Source'!$A:$Z,21,FALSE)=4,"Quarterly",IF(VLOOKUP($AU445,'FE Source'!$A:$Z,21,FALSE)=12,"Monthly","Annual")))))</f>
        <v>Monthly</v>
      </c>
      <c r="AQ445" s="875">
        <f t="array" ref="AQ445">IF(VLOOKUP($AU445,'FE Source'!$A:$W,16,FALSE)=0,"-",VLOOKUP($AU445,'FE Source'!$A:$W,16,FALSE))</f>
        <v>1.4</v>
      </c>
      <c r="AR445" s="868" t="str">
        <f>IF(VLOOKUP($AU445,'FE Source'!$A:$W,17,FALSE)=0,"-",VLOOKUP($AU445,'FE Source'!$A:$W,17,FALSE))</f>
        <v>Neutral</v>
      </c>
      <c r="AS445" s="879">
        <f>IF(VLOOKUP($AU445,'FE Source'!$AN:$AS,4,FALSE)="",VLOOKUP($AU445,'FE Source'!$AN:$AS,3,FALSE),VLOOKUP($AU445,'FE Source'!$AN:$AS,4,FALSE))</f>
        <v>9.31</v>
      </c>
      <c r="AT445" s="880">
        <f>IF(VLOOKUP($AU445,'FE Source'!$AN:$AS,5,FALSE)=0,"-",VLOOKUP($AU445,'FE Source'!$AN:$AS,5,FALSE))</f>
        <v>45783</v>
      </c>
      <c r="AU445" s="602" t="s">
        <v>622</v>
      </c>
      <c r="BE445" s="215">
        <f>IF(VLOOKUP($AU445,'FE Source'!$A:$AK,22,FALSE)=0,"-",VLOOKUP($AU445,'FE Source'!$A:$AK,22,FALSE))</f>
        <v>-3.03</v>
      </c>
      <c r="BF445" s="215">
        <f>IF(VLOOKUP($AU445,'FE Source'!$A:$AK,23,FALSE)=0,"-",VLOOKUP($AU445,'FE Source'!$A:$AK,23,FALSE))</f>
        <v>7.01</v>
      </c>
      <c r="BG445" s="215">
        <f>IF(VLOOKUP($AU445,'FE Source'!$A:$AK,24,FALSE)=0,"-",VLOOKUP($AU445,'FE Source'!$A:$AK,24,FALSE))</f>
        <v>11.9</v>
      </c>
      <c r="BH445" s="215">
        <f>IF(VLOOKUP($AU445,'FE Source'!$A:$AK,25,FALSE)=0,"-",VLOOKUP($AU445,'FE Source'!$A:$AK,25,FALSE))</f>
        <v>-8.5399999999999991</v>
      </c>
      <c r="BI445" s="215">
        <f>IF(VLOOKUP($AU445,'FE Source'!$A:$AK,26,FALSE)=0,"-",VLOOKUP($AU445,'FE Source'!$A:$AK,26,FALSE))</f>
        <v>9.14</v>
      </c>
      <c r="BJ445" s="215">
        <f>IF(VLOOKUP($AU445,'FE Source'!$A:$AK,27,FALSE)=0,"-",VLOOKUP($AU445,'FE Source'!$A:$AK,27,FALSE))</f>
        <v>8.81</v>
      </c>
      <c r="BK445" s="215">
        <f>IF(VLOOKUP($AU445,'FE Source'!$A:$AK,28,FALSE)=0,"-",VLOOKUP($AU445,'FE Source'!$A:$AK,28,FALSE))</f>
        <v>-1.68</v>
      </c>
      <c r="BL445" s="215">
        <f>IF(VLOOKUP($AU445,'FE Source'!$A:$AK,29,FALSE)=0,"-",VLOOKUP($AU445,'FE Source'!$A:$AK,29,FALSE))</f>
        <v>-18.48</v>
      </c>
      <c r="BM445" s="215">
        <f>IF(VLOOKUP($AU445,'FE Source'!$A:$AK,30,FALSE)=0,"-",VLOOKUP($AU445,'FE Source'!$A:$AK,30,FALSE))</f>
        <v>13.64</v>
      </c>
      <c r="BN445" t="str">
        <f>IF(VLOOKUP($AU445,'FE Source'!$A:$AK,31,FALSE)="No Specified Index","-",IF(VLOOKUP($AU445,'FE Source'!$A:$AK,31,FALSE)=0,"-",VLOOKUP($AU445,'FE Source'!$A:$AK,31,FALSE)))</f>
        <v>ICE BofA Q843 Custom Index Hedged to EUR</v>
      </c>
      <c r="BO445" s="217">
        <f>IF(VLOOKUP($AU445,'FE Source'!$A:$AK,32,FALSE)=0,"-",VLOOKUP($AU445,'FE Source'!$A:$AK,32,FALSE))</f>
        <v>36703</v>
      </c>
      <c r="BP445" s="18">
        <f>IF(VLOOKUP($AU445,'FE Source'!$AZ:$BC,2,FALSE)=0,"-",VLOOKUP($AU445,'FE Source'!$AZ:$BC,2,FALSE))</f>
        <v>-2.04</v>
      </c>
      <c r="BQ445" s="18">
        <f>IF(VLOOKUP($AU445,'FE Source'!$AZ:$BC,3,FALSE)=0,"-",VLOOKUP($AU445,'FE Source'!$AZ:$BC,3,FALSE))</f>
        <v>-3.77</v>
      </c>
      <c r="BR445" s="18">
        <f>IF(VLOOKUP($AU445,'FE Source'!$AZ:$BC,4,FALSE)=0,"-",VLOOKUP($AU445,'FE Source'!$AZ:$BC,4,FALSE))</f>
        <v>-2.29</v>
      </c>
    </row>
    <row r="446" spans="1:70" ht="15">
      <c r="A446" s="509"/>
      <c r="B446" s="323" t="str">
        <f>INDEX('UT - Retail'!$A$7:$A$1409,MATCH(AU446,'UT - Retail'!$U$7:$U$1409,0),1)</f>
        <v>Fidelity Worldwide Investment</v>
      </c>
      <c r="C446" s="710" t="str">
        <f>INDEX('UT - Retail'!$B$7:$B$1409,MATCH(AU446,'UT - Retail'!$U$7:$U$1409,0),1)</f>
        <v>Fidelity European High Yield A-MDIST-EUR</v>
      </c>
      <c r="D446" s="711"/>
      <c r="E446" s="151" t="str">
        <f>VLOOKUP(C446,'UT - Retail'!$B:$K,8,FALSE)</f>
        <v>Fixed Income</v>
      </c>
      <c r="F446" s="151" t="str">
        <f>VLOOKUP(C446,'UT - Retail'!$B:$K,9,FALSE)</f>
        <v>Europe incl-UK</v>
      </c>
      <c r="G446" s="151" t="str">
        <f>VLOOKUP(C446,'UT - Retail'!$B:$K,10,FALSE)</f>
        <v>High Yield</v>
      </c>
      <c r="H446" s="82" t="str">
        <f>VLOOKUP(C446,'UT - Retail'!$B:$N,13,FALSE)</f>
        <v>No</v>
      </c>
      <c r="I446" s="82" t="str">
        <f>VLOOKUP(C446,'UT - Retail'!$B:$Q,14,FALSE)</f>
        <v>No</v>
      </c>
      <c r="J446" s="151" t="str">
        <f>VLOOKUP(C446,'UT - Retail'!$B:$Q,11,FALSE)</f>
        <v>Yes</v>
      </c>
      <c r="K446" s="130" t="str">
        <f>VLOOKUP(C446,'UT - Retail'!$B:$P,15,FALSE)</f>
        <v>No</v>
      </c>
      <c r="L446" s="82" t="str">
        <f>VLOOKUP(C446,'UT - Retail'!$B:$Q,16,FALSE)</f>
        <v>Both</v>
      </c>
      <c r="M446" s="151" t="str">
        <f>VLOOKUP(C446,'UT - Retail'!$B:$K,6,FALSE)</f>
        <v>EUR</v>
      </c>
      <c r="N446" s="151" t="str">
        <f>IFERROR(IF(MATCH(C446,'Portfolio Construction'!$AL:$AL,0),"Yes","No"),"No")</f>
        <v>No</v>
      </c>
      <c r="O446" s="151" t="str">
        <f>IFERROR(IF(MATCH(C446,'Portfolio Construction'!$AN:$AN,0),"Yes","No"),"No")</f>
        <v>No</v>
      </c>
      <c r="P446" s="151" t="str">
        <f>IFERROR(IF(MATCH(C446,'Portfolio Construction'!$AP:$AP,0),"Yes","No"),"No")</f>
        <v>No</v>
      </c>
      <c r="Q446" s="151" t="str">
        <f>IFERROR(IF(MATCH(C446,'Portfolio Construction'!$AR:$AR,0),"Yes","No"),"No")</f>
        <v>No</v>
      </c>
      <c r="R446" s="151" t="str">
        <f>IFERROR(IF(MATCH(C446,'Portfolio Construction'!$AT:$AT,0),"Yes","No"),"No")</f>
        <v>No</v>
      </c>
      <c r="S446" s="151" t="str">
        <f>IFERROR(IF(MATCH(C446,'Portfolio Construction'!$AV:$AV,0),"Yes","No"),"No")</f>
        <v>No</v>
      </c>
      <c r="T446" s="151" t="str">
        <f>IFERROR(IF(MATCH(C446,'Portfolio Construction'!$AX:$AX,0),"Yes","No"),"No")</f>
        <v>No</v>
      </c>
      <c r="U446" s="151" t="str">
        <f>IFERROR(IF(MATCH(C446,'Portfolio Construction'!$AZ:$AZ,0),"Yes","No"),"No")</f>
        <v>No</v>
      </c>
      <c r="V446" s="172" t="str">
        <f>IFERROR(IF(MATCH(C446,'Portfolio Construction'!$BB:$BB,0),"Yes","No"),"No")</f>
        <v>No</v>
      </c>
      <c r="W446" s="619">
        <f>IF(VLOOKUP($AU446,'FE Source'!$A:$W,3,FALSE)=0,"-",VLOOKUP($AU446,'FE Source'!$A:$W,3,FALSE))</f>
        <v>4.66</v>
      </c>
      <c r="X446" s="618" t="str">
        <f>IF(VLOOKUP($AU446,'FE Source'!$A:$W,4,FALSE)=0,"-",VLOOKUP($AU446,'FE Source'!$A:$W,4,FALSE))</f>
        <v>-</v>
      </c>
      <c r="Y446" s="618">
        <f>IF(VLOOKUP($AU446,'FE Source'!$A:$W,5,FALSE)=0,"-",VLOOKUP($AU446,'FE Source'!$A:$W,5,FALSE))</f>
        <v>4.49</v>
      </c>
      <c r="Z446" s="618">
        <f>IF(VLOOKUP($AU446,'FE Source'!$A:$W,6,FALSE)=0,"-",VLOOKUP($AU446,'FE Source'!$A:$W,6,FALSE))</f>
        <v>8.26</v>
      </c>
      <c r="AA446" s="618">
        <f>IF(VLOOKUP($AU446,'FE Source'!$A:$W,7,FALSE)=0,"-",VLOOKUP($AU446,'FE Source'!$A:$W,7,FALSE))</f>
        <v>5.15</v>
      </c>
      <c r="AB446" s="618">
        <f>IF(VLOOKUP($AU446,'FE Source'!$A:$W,8,FALSE)=0,"-",VLOOKUP($AU446,'FE Source'!$A:$W,8,FALSE))</f>
        <v>3.68</v>
      </c>
      <c r="AC446" s="623">
        <f>IF(VLOOKUP($AU446,'FE Source'!$A:$W,9,FALSE)=0,"-",VLOOKUP($AU446,'FE Source'!$A:$W,9,FALSE))</f>
        <v>2.63</v>
      </c>
      <c r="AD446" s="851">
        <f>IF(VLOOKUP($AU446,'FE Source'!$A:$W,10,FALSE)=0,"-",VLOOKUP($AU446,'FE Source'!$A:$W,10,FALSE))</f>
        <v>0.99</v>
      </c>
      <c r="AE446" s="854">
        <f>IF(VLOOKUP($AU446,'FE Source'!$A:$W,11,FALSE)=0,"-",VLOOKUP($AU446,'FE Source'!$A:$W,11,FALSE))</f>
        <v>7.52</v>
      </c>
      <c r="AF446" s="854">
        <f>IF(VLOOKUP($AU446,'FE Source'!$A:$W,12,FALSE)=0,"-",VLOOKUP($AU446,'FE Source'!$A:$W,12,FALSE))</f>
        <v>0.37</v>
      </c>
      <c r="AG446" s="854">
        <f>IF(VLOOKUP($AU446,'FE Source'!$A:$W,14,FALSE)=0,"-",VLOOKUP($AU446,'FE Source'!$A:$W,14,FALSE))</f>
        <v>-12.94</v>
      </c>
      <c r="AH446" s="854">
        <f>IF(VLOOKUP($AU446,'FE Source'!$A:$DJ,33,FALSE)=0,"-",VLOOKUP($AU446,'FE Source'!$A:$DJ,33,FALSE))</f>
        <v>108.33</v>
      </c>
      <c r="AI446" s="854">
        <f>IF(VLOOKUP($AU446,'FE Source'!$A:$Y,20,FALSE)=0,"-",VLOOKUP($AU446,'FE Source'!$A:$Y,20,FALSE))</f>
        <v>102.93</v>
      </c>
      <c r="AJ446" s="854">
        <f>IF(VLOOKUP($AU446,'FE Source'!$A:$DJ,34,FALSE)=0,"-",VLOOKUP($AU446,'FE Source'!$A:$DJ,34,FALSE))</f>
        <v>107.39</v>
      </c>
      <c r="AK446" s="854">
        <f>IF(VLOOKUP($AU446,'FE Source'!$A:$DJ,35,FALSE)=0,"-",VLOOKUP($AU446,'FE Source'!$A:$DJ,35,FALSE))</f>
        <v>102.92</v>
      </c>
      <c r="AL446" s="854">
        <f>IF(VLOOKUP($AU446,'FE Source'!$A:$Y,19,FALSE)=0,"-",VLOOKUP($AU446,'FE Source'!$A:$Y,19,FALSE))</f>
        <v>102.82</v>
      </c>
      <c r="AM446" s="866">
        <f>IF(VLOOKUP($AU446,'FE Source'!$A:$DJ,36,FALSE)=0,"-",VLOOKUP($AU446,'FE Source'!$A:$DJ,36,FALSE))</f>
        <v>102.35</v>
      </c>
      <c r="AN446" s="869">
        <f>IF(VLOOKUP($AU446,'FE Source'!$A:$W,13,FALSE)=0,"-",VLOOKUP($AU446,'FE Source'!$A:$W,13,FALSE))</f>
        <v>3515.9</v>
      </c>
      <c r="AO446" s="851">
        <f>IF(J446="no","-",IF(VLOOKUP($AU446,'FE Source'!$A:$W,15,FALSE)=0,"-",VLOOKUP($AU446,'FE Source'!$A:$W,15,FALSE)))</f>
        <v>4.6500000000000004</v>
      </c>
      <c r="AP446" s="866" t="str">
        <f>IF(AO446="-","-",IF(VLOOKUP($AU446,'FE Source'!$A:$Z,21,FALSE)=0,"-",IF(VLOOKUP($AU446,'FE Source'!$A:$Z,21,FALSE)=2,"Semi-Annual",IF(VLOOKUP($AU446,'FE Source'!$A:$Z,21,FALSE)=4,"Quarterly",IF(VLOOKUP($AU446,'FE Source'!$A:$Z,21,FALSE)=12,"Monthly","Annual")))))</f>
        <v>Monthly</v>
      </c>
      <c r="AQ446" s="875">
        <f t="array" ref="AQ446">IF(VLOOKUP($AU446,'FE Source'!$A:$W,16,FALSE)=0,"-",VLOOKUP($AU446,'FE Source'!$A:$W,16,FALSE))</f>
        <v>1.4</v>
      </c>
      <c r="AR446" s="868" t="str">
        <f>IF(VLOOKUP($AU446,'FE Source'!$A:$W,17,FALSE)=0,"-",VLOOKUP($AU446,'FE Source'!$A:$W,17,FALSE))</f>
        <v>Neutral</v>
      </c>
      <c r="AS446" s="879">
        <f>IF(VLOOKUP($AU446,'FE Source'!$AN:$AS,4,FALSE)="",VLOOKUP($AU446,'FE Source'!$AN:$AS,3,FALSE),VLOOKUP($AU446,'FE Source'!$AN:$AS,4,FALSE))</f>
        <v>10.38</v>
      </c>
      <c r="AT446" s="880">
        <f>IF(VLOOKUP($AU446,'FE Source'!$AN:$AS,5,FALSE)=0,"-",VLOOKUP($AU446,'FE Source'!$AN:$AS,5,FALSE))</f>
        <v>45783</v>
      </c>
      <c r="AU446" s="879" t="s">
        <v>623</v>
      </c>
      <c r="BE446" s="215">
        <f>IF(VLOOKUP($AU446,'FE Source'!$A:$AK,22,FALSE)=0,"-",VLOOKUP($AU446,'FE Source'!$A:$AK,22,FALSE))</f>
        <v>-3.06</v>
      </c>
      <c r="BF446" s="215">
        <f>IF(VLOOKUP($AU446,'FE Source'!$A:$AK,23,FALSE)=0,"-",VLOOKUP($AU446,'FE Source'!$A:$AK,23,FALSE))</f>
        <v>7.04</v>
      </c>
      <c r="BG446" s="215">
        <f>IF(VLOOKUP($AU446,'FE Source'!$A:$AK,24,FALSE)=0,"-",VLOOKUP($AU446,'FE Source'!$A:$AK,24,FALSE))</f>
        <v>11.84</v>
      </c>
      <c r="BH446" s="215">
        <f>IF(VLOOKUP($AU446,'FE Source'!$A:$AK,25,FALSE)=0,"-",VLOOKUP($AU446,'FE Source'!$A:$AK,25,FALSE))</f>
        <v>-8.48</v>
      </c>
      <c r="BI446" s="215">
        <f>IF(VLOOKUP($AU446,'FE Source'!$A:$AK,26,FALSE)=0,"-",VLOOKUP($AU446,'FE Source'!$A:$AK,26,FALSE))</f>
        <v>9.15</v>
      </c>
      <c r="BJ446" s="215">
        <f>IF(VLOOKUP($AU446,'FE Source'!$A:$AK,27,FALSE)=0,"-",VLOOKUP($AU446,'FE Source'!$A:$AK,27,FALSE))</f>
        <v>8.7200000000000006</v>
      </c>
      <c r="BK446" s="215">
        <f>IF(VLOOKUP($AU446,'FE Source'!$A:$AK,28,FALSE)=0,"-",VLOOKUP($AU446,'FE Source'!$A:$AK,28,FALSE))</f>
        <v>-1.67</v>
      </c>
      <c r="BL446" s="215">
        <f>IF(VLOOKUP($AU446,'FE Source'!$A:$AK,29,FALSE)=0,"-",VLOOKUP($AU446,'FE Source'!$A:$AK,29,FALSE))</f>
        <v>-18.46</v>
      </c>
      <c r="BM446" s="215">
        <f>IF(VLOOKUP($AU446,'FE Source'!$A:$AK,30,FALSE)=0,"-",VLOOKUP($AU446,'FE Source'!$A:$AK,30,FALSE))</f>
        <v>13.68</v>
      </c>
      <c r="BN446" t="str">
        <f>IF(VLOOKUP($AU446,'FE Source'!$A:$AK,31,FALSE)="No Specified Index","-",IF(VLOOKUP($AU446,'FE Source'!$A:$AK,31,FALSE)=0,"-",VLOOKUP($AU446,'FE Source'!$A:$AK,31,FALSE)))</f>
        <v>ICE BofA Q843 Custom Index Hedged to EUR</v>
      </c>
      <c r="BO446" s="217">
        <f>IF(VLOOKUP($AU446,'FE Source'!$A:$AK,32,FALSE)=0,"-",VLOOKUP($AU446,'FE Source'!$A:$AK,32,FALSE))</f>
        <v>37778</v>
      </c>
      <c r="BP446" s="18">
        <f>IF(VLOOKUP($AU446,'FE Source'!$AZ:$BC,2,FALSE)=0,"-",VLOOKUP($AU446,'FE Source'!$AZ:$BC,2,FALSE))</f>
        <v>-1.97</v>
      </c>
      <c r="BQ446" s="18">
        <f>IF(VLOOKUP($AU446,'FE Source'!$AZ:$BC,3,FALSE)=0,"-",VLOOKUP($AU446,'FE Source'!$AZ:$BC,3,FALSE))</f>
        <v>-3.78</v>
      </c>
      <c r="BR446" s="18">
        <f>IF(VLOOKUP($AU446,'FE Source'!$AZ:$BC,4,FALSE)=0,"-",VLOOKUP($AU446,'FE Source'!$AZ:$BC,4,FALSE))</f>
        <v>-2.2999999999999998</v>
      </c>
    </row>
    <row r="447" spans="1:70" ht="15">
      <c r="A447" s="509"/>
      <c r="B447" s="323" t="str">
        <f>INDEX('UT - Retail'!$A$7:$A$1409,MATCH(AU447,'UT - Retail'!$U$7:$U$1409,0),1)</f>
        <v>Fidelity Worldwide Investment</v>
      </c>
      <c r="C447" s="703" t="str">
        <f>INDEX('UT - Retail'!$B$7:$B$1409,MATCH(AU447,'UT - Retail'!$U$7:$U$1409,0),1)</f>
        <v>Fidelity European High Yield A-MDIST-SGD</v>
      </c>
      <c r="D447" s="704"/>
      <c r="E447" s="531" t="str">
        <f>VLOOKUP(C447,'UT - Retail'!$B:$K,8,FALSE)</f>
        <v>Fixed Income</v>
      </c>
      <c r="F447" s="531" t="str">
        <f>VLOOKUP(C447,'UT - Retail'!$B:$K,9,FALSE)</f>
        <v>Europe incl-UK</v>
      </c>
      <c r="G447" s="531" t="str">
        <f>VLOOKUP(C447,'UT - Retail'!$B:$K,10,FALSE)</f>
        <v>High Yield</v>
      </c>
      <c r="H447" s="82" t="str">
        <f>VLOOKUP(C447,'UT - Retail'!$B:$N,13,FALSE)</f>
        <v>No</v>
      </c>
      <c r="I447" s="82" t="str">
        <f>VLOOKUP(C447,'UT - Retail'!$B:$Q,14,FALSE)</f>
        <v>No</v>
      </c>
      <c r="J447" s="531" t="str">
        <f>VLOOKUP(C447,'UT - Retail'!$B:$Q,11,FALSE)</f>
        <v>Yes</v>
      </c>
      <c r="K447" s="130" t="str">
        <f>VLOOKUP(C447,'UT - Retail'!$B:$P,15,FALSE)</f>
        <v>No</v>
      </c>
      <c r="L447" s="82" t="str">
        <f>VLOOKUP(C447,'UT - Retail'!$B:$Q,16,FALSE)</f>
        <v>iFast</v>
      </c>
      <c r="M447" s="531" t="str">
        <f>VLOOKUP(C447,'UT - Retail'!$B:$K,6,FALSE)</f>
        <v>SGD</v>
      </c>
      <c r="N447" s="531" t="str">
        <f>IFERROR(IF(MATCH(C447,'Portfolio Construction'!$AL:$AL,0),"Yes","No"),"No")</f>
        <v>No</v>
      </c>
      <c r="O447" s="531" t="str">
        <f>IFERROR(IF(MATCH(C447,'Portfolio Construction'!$AN:$AN,0),"Yes","No"),"No")</f>
        <v>No</v>
      </c>
      <c r="P447" s="531" t="str">
        <f>IFERROR(IF(MATCH(C447,'Portfolio Construction'!$AP:$AP,0),"Yes","No"),"No")</f>
        <v>No</v>
      </c>
      <c r="Q447" s="531" t="str">
        <f>IFERROR(IF(MATCH(C447,'Portfolio Construction'!$AR:$AR,0),"Yes","No"),"No")</f>
        <v>No</v>
      </c>
      <c r="R447" s="531" t="str">
        <f>IFERROR(IF(MATCH(C447,'Portfolio Construction'!$AT:$AT,0),"Yes","No"),"No")</f>
        <v>No</v>
      </c>
      <c r="S447" s="531" t="str">
        <f>IFERROR(IF(MATCH(C447,'Portfolio Construction'!$AV:$AV,0),"Yes","No"),"No")</f>
        <v>No</v>
      </c>
      <c r="T447" s="531" t="str">
        <f>IFERROR(IF(MATCH(C447,'Portfolio Construction'!$AX:$AX,0),"Yes","No"),"No")</f>
        <v>No</v>
      </c>
      <c r="U447" s="531" t="str">
        <f>IFERROR(IF(MATCH(C447,'Portfolio Construction'!$AZ:$AZ,0),"Yes","No"),"No")</f>
        <v>No</v>
      </c>
      <c r="V447" s="674" t="str">
        <f>IFERROR(IF(MATCH(C447,'Portfolio Construction'!$BB:$BB,0),"Yes","No"),"No")</f>
        <v>No</v>
      </c>
      <c r="W447" s="619">
        <f>IF(VLOOKUP($AU447,'FE Source'!$A:$W,3,FALSE)=0,"-",VLOOKUP($AU447,'FE Source'!$A:$W,3,FALSE))</f>
        <v>4.5999999999999996</v>
      </c>
      <c r="X447" s="618">
        <f>IF(VLOOKUP($AU447,'FE Source'!$A:$W,4,FALSE)=0,"-",VLOOKUP($AU447,'FE Source'!$A:$W,4,FALSE))</f>
        <v>-0.14000000000000001</v>
      </c>
      <c r="Y447" s="618">
        <f>IF(VLOOKUP($AU447,'FE Source'!$A:$W,5,FALSE)=0,"-",VLOOKUP($AU447,'FE Source'!$A:$W,5,FALSE))</f>
        <v>4.62</v>
      </c>
      <c r="Z447" s="618">
        <f>IF(VLOOKUP($AU447,'FE Source'!$A:$W,6,FALSE)=0,"-",VLOOKUP($AU447,'FE Source'!$A:$W,6,FALSE))</f>
        <v>8.2200000000000006</v>
      </c>
      <c r="AA447" s="618">
        <f>IF(VLOOKUP($AU447,'FE Source'!$A:$W,7,FALSE)=0,"-",VLOOKUP($AU447,'FE Source'!$A:$W,7,FALSE))</f>
        <v>5.18</v>
      </c>
      <c r="AB447" s="618">
        <f>IF(VLOOKUP($AU447,'FE Source'!$A:$W,8,FALSE)=0,"-",VLOOKUP($AU447,'FE Source'!$A:$W,8,FALSE))</f>
        <v>3.67</v>
      </c>
      <c r="AC447" s="623">
        <f>IF(VLOOKUP($AU447,'FE Source'!$A:$W,9,FALSE)=0,"-",VLOOKUP($AU447,'FE Source'!$A:$W,9,FALSE))</f>
        <v>2.64</v>
      </c>
      <c r="AD447" s="601">
        <f>IF(VLOOKUP($AU447,'FE Source'!$A:$W,10,FALSE)=0,"-",VLOOKUP($AU447,'FE Source'!$A:$W,10,FALSE))</f>
        <v>0.99</v>
      </c>
      <c r="AE447" s="599">
        <f>IF(VLOOKUP($AU447,'FE Source'!$A:$W,11,FALSE)=0,"-",VLOOKUP($AU447,'FE Source'!$A:$W,11,FALSE))</f>
        <v>7.58</v>
      </c>
      <c r="AF447" s="599">
        <f>IF(VLOOKUP($AU447,'FE Source'!$A:$W,12,FALSE)=0,"-",VLOOKUP($AU447,'FE Source'!$A:$W,12,FALSE))</f>
        <v>0.36</v>
      </c>
      <c r="AG447" s="599">
        <f>IF(VLOOKUP($AU447,'FE Source'!$A:$W,14,FALSE)=0,"-",VLOOKUP($AU447,'FE Source'!$A:$W,14,FALSE))</f>
        <v>-13.1</v>
      </c>
      <c r="AH447" s="599">
        <f>IF(VLOOKUP($AU447,'FE Source'!$A:$DJ,33,FALSE)=0,"-",VLOOKUP($AU447,'FE Source'!$A:$DJ,33,FALSE))</f>
        <v>107.26</v>
      </c>
      <c r="AI447" s="599">
        <f>IF(VLOOKUP($AU447,'FE Source'!$A:$Y,20,FALSE)=0,"-",VLOOKUP($AU447,'FE Source'!$A:$Y,20,FALSE))</f>
        <v>102.16</v>
      </c>
      <c r="AJ447" s="599">
        <f>IF(VLOOKUP($AU447,'FE Source'!$A:$DJ,34,FALSE)=0,"-",VLOOKUP($AU447,'FE Source'!$A:$DJ,34,FALSE))</f>
        <v>106.73</v>
      </c>
      <c r="AK447" s="599">
        <f>IF(VLOOKUP($AU447,'FE Source'!$A:$DJ,35,FALSE)=0,"-",VLOOKUP($AU447,'FE Source'!$A:$DJ,35,FALSE))</f>
        <v>108.1</v>
      </c>
      <c r="AL447" s="599">
        <f>IF(VLOOKUP($AU447,'FE Source'!$A:$Y,19,FALSE)=0,"-",VLOOKUP($AU447,'FE Source'!$A:$Y,19,FALSE))</f>
        <v>102.61</v>
      </c>
      <c r="AM447" s="600">
        <f>IF(VLOOKUP($AU447,'FE Source'!$A:$DJ,36,FALSE)=0,"-",VLOOKUP($AU447,'FE Source'!$A:$DJ,36,FALSE))</f>
        <v>102.19</v>
      </c>
      <c r="AN447" s="607">
        <f>IF(VLOOKUP($AU447,'FE Source'!$A:$W,13,FALSE)=0,"-",VLOOKUP($AU447,'FE Source'!$A:$W,13,FALSE))</f>
        <v>3515.9</v>
      </c>
      <c r="AO447" s="601">
        <f>IF(J447="no","-",IF(VLOOKUP($AU447,'FE Source'!$A:$W,15,FALSE)=0,"-",VLOOKUP($AU447,'FE Source'!$A:$W,15,FALSE)))</f>
        <v>4.53</v>
      </c>
      <c r="AP447" s="600" t="str">
        <f>IF(AO447="-","-",IF(VLOOKUP($AU447,'FE Source'!$A:$Z,21,FALSE)=0,"-",IF(VLOOKUP($AU447,'FE Source'!$A:$Z,21,FALSE)=2,"Semi-Annual",IF(VLOOKUP($AU447,'FE Source'!$A:$Z,21,FALSE)=4,"Quarterly",IF(VLOOKUP($AU447,'FE Source'!$A:$Z,21,FALSE)=12,"Monthly","Annual")))))</f>
        <v>Monthly</v>
      </c>
      <c r="AQ447" s="679">
        <f t="array" ref="AQ447">IF(VLOOKUP($AU447,'FE Source'!$A:$W,16,FALSE)=0,"-",VLOOKUP($AU447,'FE Source'!$A:$W,16,FALSE))</f>
        <v>1.4</v>
      </c>
      <c r="AR447" s="603" t="str">
        <f>IF(VLOOKUP($AU447,'FE Source'!$A:$W,17,FALSE)=0,"-",VLOOKUP($AU447,'FE Source'!$A:$W,17,FALSE))</f>
        <v>Neutral</v>
      </c>
      <c r="AS447" s="602">
        <f>IF(VLOOKUP($AU447,'FE Source'!$AN:$AS,4,FALSE)="",VLOOKUP($AU447,'FE Source'!$AN:$AS,3,FALSE),VLOOKUP($AU447,'FE Source'!$AN:$AS,4,FALSE))</f>
        <v>0.69</v>
      </c>
      <c r="AT447" s="604">
        <f>IF(VLOOKUP($AU447,'FE Source'!$AN:$AS,5,FALSE)=0,"-",VLOOKUP($AU447,'FE Source'!$AN:$AS,5,FALSE))</f>
        <v>45783</v>
      </c>
      <c r="AU447" s="602" t="s">
        <v>5391</v>
      </c>
      <c r="BE447" s="215">
        <f>IF(VLOOKUP($AU447,'FE Source'!$A:$AK,22,FALSE)=0,"-",VLOOKUP($AU447,'FE Source'!$A:$AK,22,FALSE))</f>
        <v>-3.1</v>
      </c>
      <c r="BF447" s="215">
        <f>IF(VLOOKUP($AU447,'FE Source'!$A:$AK,23,FALSE)=0,"-",VLOOKUP($AU447,'FE Source'!$A:$AK,23,FALSE))</f>
        <v>7.29</v>
      </c>
      <c r="BG447" s="215">
        <f>IF(VLOOKUP($AU447,'FE Source'!$A:$AK,24,FALSE)=0,"-",VLOOKUP($AU447,'FE Source'!$A:$AK,24,FALSE))</f>
        <v>11.75</v>
      </c>
      <c r="BH447" s="215">
        <f>IF(VLOOKUP($AU447,'FE Source'!$A:$AK,25,FALSE)=0,"-",VLOOKUP($AU447,'FE Source'!$A:$AK,25,FALSE))</f>
        <v>-8.51</v>
      </c>
      <c r="BI447" s="215">
        <f>IF(VLOOKUP($AU447,'FE Source'!$A:$AK,26,FALSE)=0,"-",VLOOKUP($AU447,'FE Source'!$A:$AK,26,FALSE))</f>
        <v>9.07</v>
      </c>
      <c r="BJ447" s="215">
        <f>IF(VLOOKUP($AU447,'FE Source'!$A:$AK,27,FALSE)=0,"-",VLOOKUP($AU447,'FE Source'!$A:$AK,27,FALSE))</f>
        <v>8.7200000000000006</v>
      </c>
      <c r="BK447" s="215">
        <f>IF(VLOOKUP($AU447,'FE Source'!$A:$AK,28,FALSE)=0,"-",VLOOKUP($AU447,'FE Source'!$A:$AK,28,FALSE))</f>
        <v>-1.51</v>
      </c>
      <c r="BL447" s="215">
        <f>IF(VLOOKUP($AU447,'FE Source'!$A:$AK,29,FALSE)=0,"-",VLOOKUP($AU447,'FE Source'!$A:$AK,29,FALSE))</f>
        <v>-18.420000000000002</v>
      </c>
      <c r="BM447" s="215">
        <f>IF(VLOOKUP($AU447,'FE Source'!$A:$AK,30,FALSE)=0,"-",VLOOKUP($AU447,'FE Source'!$A:$AK,30,FALSE))</f>
        <v>13.52</v>
      </c>
      <c r="BN447" t="str">
        <f>IF(VLOOKUP($AU447,'FE Source'!$A:$AK,31,FALSE)="No Specified Index","-",IF(VLOOKUP($AU447,'FE Source'!$A:$AK,31,FALSE)=0,"-",VLOOKUP($AU447,'FE Source'!$A:$AK,31,FALSE)))</f>
        <v>ICE BofA Q843 Custom Index Hedged to EUR</v>
      </c>
      <c r="BO447" s="217">
        <f>IF(VLOOKUP($AU447,'FE Source'!$A:$AK,32,FALSE)=0,"-",VLOOKUP($AU447,'FE Source'!$A:$AK,32,FALSE))</f>
        <v>38852</v>
      </c>
      <c r="BP447" s="18">
        <f>IF(VLOOKUP($AU447,'FE Source'!$AZ:$BC,2,FALSE)=0,"-",VLOOKUP($AU447,'FE Source'!$AZ:$BC,2,FALSE))</f>
        <v>-2.0499999999999998</v>
      </c>
      <c r="BQ447" s="18">
        <f>IF(VLOOKUP($AU447,'FE Source'!$AZ:$BC,3,FALSE)=0,"-",VLOOKUP($AU447,'FE Source'!$AZ:$BC,3,FALSE))</f>
        <v>-3.65</v>
      </c>
      <c r="BR447" s="18">
        <f>IF(VLOOKUP($AU447,'FE Source'!$AZ:$BC,4,FALSE)=0,"-",VLOOKUP($AU447,'FE Source'!$AZ:$BC,4,FALSE))</f>
        <v>-2.29</v>
      </c>
    </row>
    <row r="448" spans="1:70" ht="15">
      <c r="A448" s="509"/>
      <c r="B448" s="323" t="str">
        <f>INDEX('UT - Retail'!$A$7:$A$1409,MATCH(AU448,'UT - Retail'!$U$7:$U$1409,0),1)</f>
        <v>Fidelity Worldwide Investment</v>
      </c>
      <c r="C448" s="703" t="str">
        <f>INDEX('UT - Retail'!$B$7:$B$1409,MATCH(AU448,'UT - Retail'!$U$7:$U$1409,0),1)</f>
        <v>Fidelity Funds - America Fund SR-ACC-SGD (hedged)</v>
      </c>
      <c r="D448" s="704"/>
      <c r="E448" s="531" t="str">
        <f>VLOOKUP(C448,'UT - Retail'!$B:$K,8,FALSE)</f>
        <v>Equities</v>
      </c>
      <c r="F448" s="531" t="str">
        <f>VLOOKUP(C448,'UT - Retail'!$B:$K,9,FALSE)</f>
        <v>US</v>
      </c>
      <c r="G448" s="531" t="str">
        <f>VLOOKUP(C448,'UT - Retail'!$B:$K,10,FALSE)</f>
        <v>General</v>
      </c>
      <c r="H448" s="82" t="str">
        <f>VLOOKUP(C448,'UT - Retail'!$B:$N,13,FALSE)</f>
        <v>Yes</v>
      </c>
      <c r="I448" s="82" t="str">
        <f>VLOOKUP(C448,'UT - Retail'!$B:$Q,14,FALSE)</f>
        <v>No</v>
      </c>
      <c r="J448" s="531" t="str">
        <f>VLOOKUP(C448,'UT - Retail'!$B:$Q,11,FALSE)</f>
        <v>No</v>
      </c>
      <c r="K448" s="130" t="str">
        <f>VLOOKUP(C448,'UT - Retail'!$B:$P,15,FALSE)</f>
        <v>No</v>
      </c>
      <c r="L448" s="82" t="str">
        <f>VLOOKUP(C448,'UT - Retail'!$B:$Q,16,FALSE)</f>
        <v>Navigator</v>
      </c>
      <c r="M448" s="531" t="str">
        <f>VLOOKUP(C448,'UT - Retail'!$B:$K,6,FALSE)</f>
        <v>SGD</v>
      </c>
      <c r="N448" s="531" t="str">
        <f>IFERROR(IF(MATCH(C448,'Portfolio Construction'!$AL:$AL,0),"Yes","No"),"No")</f>
        <v>No</v>
      </c>
      <c r="O448" s="531" t="str">
        <f>IFERROR(IF(MATCH(C448,'Portfolio Construction'!$AN:$AN,0),"Yes","No"),"No")</f>
        <v>No</v>
      </c>
      <c r="P448" s="531" t="str">
        <f>IFERROR(IF(MATCH(C448,'Portfolio Construction'!$AP:$AP,0),"Yes","No"),"No")</f>
        <v>No</v>
      </c>
      <c r="Q448" s="531" t="str">
        <f>IFERROR(IF(MATCH(C448,'Portfolio Construction'!$AR:$AR,0),"Yes","No"),"No")</f>
        <v>No</v>
      </c>
      <c r="R448" s="531" t="str">
        <f>IFERROR(IF(MATCH(C448,'Portfolio Construction'!$AT:$AT,0),"Yes","No"),"No")</f>
        <v>No</v>
      </c>
      <c r="S448" s="531" t="str">
        <f>IFERROR(IF(MATCH(C448,'Portfolio Construction'!$AV:$AV,0),"Yes","No"),"No")</f>
        <v>No</v>
      </c>
      <c r="T448" s="531" t="str">
        <f>IFERROR(IF(MATCH(C448,'Portfolio Construction'!$AX:$AX,0),"Yes","No"),"No")</f>
        <v>No</v>
      </c>
      <c r="U448" s="531" t="str">
        <f>IFERROR(IF(MATCH(C448,'Portfolio Construction'!$AZ:$AZ,0),"Yes","No"),"No")</f>
        <v>No</v>
      </c>
      <c r="V448" s="674" t="str">
        <f>IFERROR(IF(MATCH(C448,'Portfolio Construction'!$BB:$BB,0),"Yes","No"),"No")</f>
        <v>No</v>
      </c>
      <c r="W448" s="619">
        <f>IF(VLOOKUP($AU448,'FE Source'!$A:$W,3,FALSE)=0,"-",VLOOKUP($AU448,'FE Source'!$A:$W,3,FALSE))</f>
        <v>-4.03</v>
      </c>
      <c r="X448" s="618">
        <f>IF(VLOOKUP($AU448,'FE Source'!$A:$W,4,FALSE)=0,"-",VLOOKUP($AU448,'FE Source'!$A:$W,4,FALSE))</f>
        <v>4.97</v>
      </c>
      <c r="Y448" s="618">
        <f>IF(VLOOKUP($AU448,'FE Source'!$A:$W,5,FALSE)=0,"-",VLOOKUP($AU448,'FE Source'!$A:$W,5,FALSE))</f>
        <v>-7.54</v>
      </c>
      <c r="Z448" s="618">
        <f>IF(VLOOKUP($AU448,'FE Source'!$A:$W,6,FALSE)=0,"-",VLOOKUP($AU448,'FE Source'!$A:$W,6,FALSE))</f>
        <v>-1.92</v>
      </c>
      <c r="AA448" s="618">
        <f>IF(VLOOKUP($AU448,'FE Source'!$A:$W,7,FALSE)=0,"-",VLOOKUP($AU448,'FE Source'!$A:$W,7,FALSE))</f>
        <v>1.88</v>
      </c>
      <c r="AB448" s="618">
        <f>IF(VLOOKUP($AU448,'FE Source'!$A:$W,8,FALSE)=0,"-",VLOOKUP($AU448,'FE Source'!$A:$W,8,FALSE))</f>
        <v>11.19</v>
      </c>
      <c r="AC448" s="623" t="str">
        <f>IF(VLOOKUP($AU448,'FE Source'!$A:$W,9,FALSE)=0,"-",VLOOKUP($AU448,'FE Source'!$A:$W,9,FALSE))</f>
        <v>-</v>
      </c>
      <c r="AD448" s="601">
        <f>IF(VLOOKUP($AU448,'FE Source'!$A:$W,10,FALSE)=0,"-",VLOOKUP($AU448,'FE Source'!$A:$W,10,FALSE))</f>
        <v>0.86</v>
      </c>
      <c r="AE448" s="599">
        <f>IF(VLOOKUP($AU448,'FE Source'!$A:$W,11,FALSE)=0,"-",VLOOKUP($AU448,'FE Source'!$A:$W,11,FALSE))</f>
        <v>15.09</v>
      </c>
      <c r="AF448" s="599" t="str">
        <f>IF(VLOOKUP($AU448,'FE Source'!$A:$W,12,FALSE)=0,"-",VLOOKUP($AU448,'FE Source'!$A:$W,12,FALSE))</f>
        <v>-</v>
      </c>
      <c r="AG448" s="599">
        <f>IF(VLOOKUP($AU448,'FE Source'!$A:$W,14,FALSE)=0,"-",VLOOKUP($AU448,'FE Source'!$A:$W,14,FALSE))</f>
        <v>-13.16</v>
      </c>
      <c r="AH448" s="599">
        <f>IF(VLOOKUP($AU448,'FE Source'!$A:$DJ,33,FALSE)=0,"-",VLOOKUP($AU448,'FE Source'!$A:$DJ,33,FALSE))</f>
        <v>65.430000000000007</v>
      </c>
      <c r="AI448" s="599">
        <f>IF(VLOOKUP($AU448,'FE Source'!$A:$Y,20,FALSE)=0,"-",VLOOKUP($AU448,'FE Source'!$A:$Y,20,FALSE))</f>
        <v>68.760000000000005</v>
      </c>
      <c r="AJ448" s="599">
        <f>IF(VLOOKUP($AU448,'FE Source'!$A:$DJ,34,FALSE)=0,"-",VLOOKUP($AU448,'FE Source'!$A:$DJ,34,FALSE))</f>
        <v>82.78</v>
      </c>
      <c r="AK448" s="599">
        <f>IF(VLOOKUP($AU448,'FE Source'!$A:$DJ,35,FALSE)=0,"-",VLOOKUP($AU448,'FE Source'!$A:$DJ,35,FALSE))</f>
        <v>96.88</v>
      </c>
      <c r="AL448" s="599">
        <f>IF(VLOOKUP($AU448,'FE Source'!$A:$Y,19,FALSE)=0,"-",VLOOKUP($AU448,'FE Source'!$A:$Y,19,FALSE))</f>
        <v>100.18</v>
      </c>
      <c r="AM448" s="600">
        <f>IF(VLOOKUP($AU448,'FE Source'!$A:$DJ,36,FALSE)=0,"-",VLOOKUP($AU448,'FE Source'!$A:$DJ,36,FALSE))</f>
        <v>87.38</v>
      </c>
      <c r="AN448" s="607">
        <f>IF(VLOOKUP($AU448,'FE Source'!$A:$W,13,FALSE)=0,"-",VLOOKUP($AU448,'FE Source'!$A:$W,13,FALSE))</f>
        <v>4017.5</v>
      </c>
      <c r="AO448" s="601" t="str">
        <f>IF(J448="no","-",IF(VLOOKUP($AU448,'FE Source'!$A:$W,15,FALSE)=0,"-",VLOOKUP($AU448,'FE Source'!$A:$W,15,FALSE)))</f>
        <v>-</v>
      </c>
      <c r="AP448" s="600" t="str">
        <f>IF(AO448="-","-",IF(VLOOKUP($AU448,'FE Source'!$A:$Z,21,FALSE)=0,"-",IF(VLOOKUP($AU448,'FE Source'!$A:$Z,21,FALSE)=2,"Semi-Annual",IF(VLOOKUP($AU448,'FE Source'!$A:$Z,21,FALSE)=4,"Quarterly",IF(VLOOKUP($AU448,'FE Source'!$A:$Z,21,FALSE)=12,"Monthly","Annual")))))</f>
        <v>-</v>
      </c>
      <c r="AQ448" s="679">
        <f t="array" ref="AQ448">IF(VLOOKUP($AU448,'FE Source'!$A:$W,16,FALSE)=0,"-",VLOOKUP($AU448,'FE Source'!$A:$W,16,FALSE))</f>
        <v>1.69</v>
      </c>
      <c r="AR448" s="603" t="str">
        <f>IF(VLOOKUP($AU448,'FE Source'!$A:$W,17,FALSE)=0,"-",VLOOKUP($AU448,'FE Source'!$A:$W,17,FALSE))</f>
        <v>Neutral</v>
      </c>
      <c r="AS448" s="602">
        <f>IF(VLOOKUP($AU448,'FE Source'!$AN:$AS,4,FALSE)="",VLOOKUP($AU448,'FE Source'!$AN:$AS,3,FALSE),VLOOKUP($AU448,'FE Source'!$AN:$AS,4,FALSE))</f>
        <v>2.81</v>
      </c>
      <c r="AT448" s="604">
        <f>IF(VLOOKUP($AU448,'FE Source'!$AN:$AS,5,FALSE)=0,"-",VLOOKUP($AU448,'FE Source'!$AN:$AS,5,FALSE))</f>
        <v>45783</v>
      </c>
      <c r="AU448" s="602" t="s">
        <v>1352</v>
      </c>
      <c r="BE448" s="215" t="str">
        <f>IF(VLOOKUP($AU448,'FE Source'!$A:$AK,22,FALSE)=0,"-",VLOOKUP($AU448,'FE Source'!$A:$AK,22,FALSE))</f>
        <v>-</v>
      </c>
      <c r="BF448" s="215">
        <f>IF(VLOOKUP($AU448,'FE Source'!$A:$AK,23,FALSE)=0,"-",VLOOKUP($AU448,'FE Source'!$A:$AK,23,FALSE))</f>
        <v>9.7200000000000006</v>
      </c>
      <c r="BG448" s="215">
        <f>IF(VLOOKUP($AU448,'FE Source'!$A:$AK,24,FALSE)=0,"-",VLOOKUP($AU448,'FE Source'!$A:$AK,24,FALSE))</f>
        <v>8.5399999999999991</v>
      </c>
      <c r="BH448" s="215">
        <f>IF(VLOOKUP($AU448,'FE Source'!$A:$AK,25,FALSE)=0,"-",VLOOKUP($AU448,'FE Source'!$A:$AK,25,FALSE))</f>
        <v>-7.17</v>
      </c>
      <c r="BI448" s="215">
        <f>IF(VLOOKUP($AU448,'FE Source'!$A:$AK,26,FALSE)=0,"-",VLOOKUP($AU448,'FE Source'!$A:$AK,26,FALSE))</f>
        <v>10.23</v>
      </c>
      <c r="BJ448" s="215">
        <f>IF(VLOOKUP($AU448,'FE Source'!$A:$AK,27,FALSE)=0,"-",VLOOKUP($AU448,'FE Source'!$A:$AK,27,FALSE))</f>
        <v>2.4700000000000002</v>
      </c>
      <c r="BK448" s="215">
        <f>IF(VLOOKUP($AU448,'FE Source'!$A:$AK,28,FALSE)=0,"-",VLOOKUP($AU448,'FE Source'!$A:$AK,28,FALSE))</f>
        <v>24.73</v>
      </c>
      <c r="BL448" s="215">
        <f>IF(VLOOKUP($AU448,'FE Source'!$A:$AK,29,FALSE)=0,"-",VLOOKUP($AU448,'FE Source'!$A:$AK,29,FALSE))</f>
        <v>-5.71</v>
      </c>
      <c r="BM448" s="215">
        <f>IF(VLOOKUP($AU448,'FE Source'!$A:$AK,30,FALSE)=0,"-",VLOOKUP($AU448,'FE Source'!$A:$AK,30,FALSE))</f>
        <v>10.029999999999999</v>
      </c>
      <c r="BN448" t="str">
        <f>IF(VLOOKUP($AU448,'FE Source'!$A:$AK,31,FALSE)="No Specified Index","-",IF(VLOOKUP($AU448,'FE Source'!$A:$AK,31,FALSE)=0,"-",VLOOKUP($AU448,'FE Source'!$A:$AK,31,FALSE)))</f>
        <v>S&amp;P 500</v>
      </c>
      <c r="BO448" s="217">
        <f>IF(VLOOKUP($AU448,'FE Source'!$A:$AK,32,FALSE)=0,"-",VLOOKUP($AU448,'FE Source'!$A:$AK,32,FALSE))</f>
        <v>42167</v>
      </c>
      <c r="BP448" s="18" t="str">
        <f>IF(VLOOKUP($AU448,'FE Source'!$AZ:$BC,2,FALSE)=0,"-",VLOOKUP($AU448,'FE Source'!$AZ:$BC,2,FALSE))</f>
        <v>-</v>
      </c>
      <c r="BQ448" s="18" t="str">
        <f>IF(VLOOKUP($AU448,'FE Source'!$AZ:$BC,3,FALSE)=0,"-",VLOOKUP($AU448,'FE Source'!$AZ:$BC,3,FALSE))</f>
        <v>-</v>
      </c>
      <c r="BR448" s="18" t="str">
        <f>IF(VLOOKUP($AU448,'FE Source'!$AZ:$BC,4,FALSE)=0,"-",VLOOKUP($AU448,'FE Source'!$AZ:$BC,4,FALSE))</f>
        <v>-</v>
      </c>
    </row>
    <row r="449" spans="1:70" ht="15">
      <c r="A449" s="509"/>
      <c r="B449" s="323" t="str">
        <f>INDEX('UT - Retail'!$A$7:$A$1409,MATCH(AU449,'UT - Retail'!$U$7:$U$1409,0),1)</f>
        <v>Fidelity Worldwide Investment</v>
      </c>
      <c r="C449" s="703" t="str">
        <f>INDEX('UT - Retail'!$B$7:$B$1409,MATCH(AU449,'UT - Retail'!$U$7:$U$1409,0),1)</f>
        <v>Fidelity Funds - America Fund SR-ACC-USD</v>
      </c>
      <c r="D449" s="704"/>
      <c r="E449" s="531" t="str">
        <f>VLOOKUP(C449,'UT - Retail'!$B:$K,8,FALSE)</f>
        <v>Equities</v>
      </c>
      <c r="F449" s="531" t="str">
        <f>VLOOKUP(C449,'UT - Retail'!$B:$K,9,FALSE)</f>
        <v>US</v>
      </c>
      <c r="G449" s="531" t="str">
        <f>VLOOKUP(C449,'UT - Retail'!$B:$K,10,FALSE)</f>
        <v>General</v>
      </c>
      <c r="H449" s="82" t="str">
        <f>VLOOKUP(C449,'UT - Retail'!$B:$N,13,FALSE)</f>
        <v>Yes</v>
      </c>
      <c r="I449" s="82" t="str">
        <f>VLOOKUP(C449,'UT - Retail'!$B:$Q,14,FALSE)</f>
        <v>No</v>
      </c>
      <c r="J449" s="531" t="str">
        <f>VLOOKUP(C449,'UT - Retail'!$B:$Q,11,FALSE)</f>
        <v>No</v>
      </c>
      <c r="K449" s="130" t="str">
        <f>VLOOKUP(C449,'UT - Retail'!$B:$P,15,FALSE)</f>
        <v>No</v>
      </c>
      <c r="L449" s="82" t="str">
        <f>VLOOKUP(C449,'UT - Retail'!$B:$Q,16,FALSE)</f>
        <v>Navigator</v>
      </c>
      <c r="M449" s="531" t="str">
        <f>VLOOKUP(C449,'UT - Retail'!$B:$K,6,FALSE)</f>
        <v>USD</v>
      </c>
      <c r="N449" s="531" t="str">
        <f>IFERROR(IF(MATCH(C449,'Portfolio Construction'!$AL:$AL,0),"Yes","No"),"No")</f>
        <v>No</v>
      </c>
      <c r="O449" s="531" t="str">
        <f>IFERROR(IF(MATCH(C449,'Portfolio Construction'!$AN:$AN,0),"Yes","No"),"No")</f>
        <v>No</v>
      </c>
      <c r="P449" s="531" t="str">
        <f>IFERROR(IF(MATCH(C449,'Portfolio Construction'!$AP:$AP,0),"Yes","No"),"No")</f>
        <v>No</v>
      </c>
      <c r="Q449" s="531" t="str">
        <f>IFERROR(IF(MATCH(C449,'Portfolio Construction'!$AR:$AR,0),"Yes","No"),"No")</f>
        <v>No</v>
      </c>
      <c r="R449" s="531" t="str">
        <f>IFERROR(IF(MATCH(C449,'Portfolio Construction'!$AT:$AT,0),"Yes","No"),"No")</f>
        <v>No</v>
      </c>
      <c r="S449" s="531" t="str">
        <f>IFERROR(IF(MATCH(C449,'Portfolio Construction'!$AV:$AV,0),"Yes","No"),"No")</f>
        <v>No</v>
      </c>
      <c r="T449" s="531" t="str">
        <f>IFERROR(IF(MATCH(C449,'Portfolio Construction'!$AX:$AX,0),"Yes","No"),"No")</f>
        <v>No</v>
      </c>
      <c r="U449" s="531" t="str">
        <f>IFERROR(IF(MATCH(C449,'Portfolio Construction'!$AZ:$AZ,0),"Yes","No"),"No")</f>
        <v>No</v>
      </c>
      <c r="V449" s="674" t="str">
        <f>IFERROR(IF(MATCH(C449,'Portfolio Construction'!$BB:$BB,0),"Yes","No"),"No")</f>
        <v>No</v>
      </c>
      <c r="W449" s="619">
        <f>IF(VLOOKUP($AU449,'FE Source'!$A:$W,3,FALSE)=0,"-",VLOOKUP($AU449,'FE Source'!$A:$W,3,FALSE))</f>
        <v>-8.66</v>
      </c>
      <c r="X449" s="618">
        <f>IF(VLOOKUP($AU449,'FE Source'!$A:$W,4,FALSE)=0,"-",VLOOKUP($AU449,'FE Source'!$A:$W,4,FALSE))</f>
        <v>1.06</v>
      </c>
      <c r="Y449" s="618">
        <f>IF(VLOOKUP($AU449,'FE Source'!$A:$W,5,FALSE)=0,"-",VLOOKUP($AU449,'FE Source'!$A:$W,5,FALSE))</f>
        <v>-9.82</v>
      </c>
      <c r="Z449" s="618">
        <f>IF(VLOOKUP($AU449,'FE Source'!$A:$W,6,FALSE)=0,"-",VLOOKUP($AU449,'FE Source'!$A:$W,6,FALSE))</f>
        <v>-4.7699999999999996</v>
      </c>
      <c r="AA449" s="618">
        <f>IF(VLOOKUP($AU449,'FE Source'!$A:$W,7,FALSE)=0,"-",VLOOKUP($AU449,'FE Source'!$A:$W,7,FALSE))</f>
        <v>0.93</v>
      </c>
      <c r="AB449" s="618">
        <f>IF(VLOOKUP($AU449,'FE Source'!$A:$W,8,FALSE)=0,"-",VLOOKUP($AU449,'FE Source'!$A:$W,8,FALSE))</f>
        <v>10.24</v>
      </c>
      <c r="AC449" s="623" t="str">
        <f>IF(VLOOKUP($AU449,'FE Source'!$A:$W,9,FALSE)=0,"-",VLOOKUP($AU449,'FE Source'!$A:$W,9,FALSE))</f>
        <v>-</v>
      </c>
      <c r="AD449" s="601">
        <f>IF(VLOOKUP($AU449,'FE Source'!$A:$W,10,FALSE)=0,"-",VLOOKUP($AU449,'FE Source'!$A:$W,10,FALSE))</f>
        <v>0.84</v>
      </c>
      <c r="AE449" s="599">
        <f>IF(VLOOKUP($AU449,'FE Source'!$A:$W,11,FALSE)=0,"-",VLOOKUP($AU449,'FE Source'!$A:$W,11,FALSE))</f>
        <v>13.85</v>
      </c>
      <c r="AF449" s="599" t="str">
        <f>IF(VLOOKUP($AU449,'FE Source'!$A:$W,12,FALSE)=0,"-",VLOOKUP($AU449,'FE Source'!$A:$W,12,FALSE))</f>
        <v>-</v>
      </c>
      <c r="AG449" s="599">
        <f>IF(VLOOKUP($AU449,'FE Source'!$A:$W,14,FALSE)=0,"-",VLOOKUP($AU449,'FE Source'!$A:$W,14,FALSE))</f>
        <v>-13.4</v>
      </c>
      <c r="AH449" s="599">
        <f>IF(VLOOKUP($AU449,'FE Source'!$A:$DJ,33,FALSE)=0,"-",VLOOKUP($AU449,'FE Source'!$A:$DJ,33,FALSE))</f>
        <v>99.43</v>
      </c>
      <c r="AI449" s="599">
        <f>IF(VLOOKUP($AU449,'FE Source'!$A:$Y,20,FALSE)=0,"-",VLOOKUP($AU449,'FE Source'!$A:$Y,20,FALSE))</f>
        <v>66.459999999999994</v>
      </c>
      <c r="AJ449" s="599">
        <f>IF(VLOOKUP($AU449,'FE Source'!$A:$DJ,34,FALSE)=0,"-",VLOOKUP($AU449,'FE Source'!$A:$DJ,34,FALSE))</f>
        <v>75.739999999999995</v>
      </c>
      <c r="AK449" s="599">
        <f>IF(VLOOKUP($AU449,'FE Source'!$A:$DJ,35,FALSE)=0,"-",VLOOKUP($AU449,'FE Source'!$A:$DJ,35,FALSE))</f>
        <v>149.21</v>
      </c>
      <c r="AL449" s="599">
        <f>IF(VLOOKUP($AU449,'FE Source'!$A:$Y,19,FALSE)=0,"-",VLOOKUP($AU449,'FE Source'!$A:$Y,19,FALSE))</f>
        <v>99.19</v>
      </c>
      <c r="AM449" s="600">
        <f>IF(VLOOKUP($AU449,'FE Source'!$A:$DJ,36,FALSE)=0,"-",VLOOKUP($AU449,'FE Source'!$A:$DJ,36,FALSE))</f>
        <v>84.72</v>
      </c>
      <c r="AN449" s="607">
        <f>IF(VLOOKUP($AU449,'FE Source'!$A:$W,13,FALSE)=0,"-",VLOOKUP($AU449,'FE Source'!$A:$W,13,FALSE))</f>
        <v>4017.5</v>
      </c>
      <c r="AO449" s="601" t="str">
        <f>IF(J449="no","-",IF(VLOOKUP($AU449,'FE Source'!$A:$W,15,FALSE)=0,"-",VLOOKUP($AU449,'FE Source'!$A:$W,15,FALSE)))</f>
        <v>-</v>
      </c>
      <c r="AP449" s="600" t="str">
        <f>IF(AO449="-","-",IF(VLOOKUP($AU449,'FE Source'!$A:$Z,21,FALSE)=0,"-",IF(VLOOKUP($AU449,'FE Source'!$A:$Z,21,FALSE)=2,"Semi-Annual",IF(VLOOKUP($AU449,'FE Source'!$A:$Z,21,FALSE)=4,"Quarterly",IF(VLOOKUP($AU449,'FE Source'!$A:$Z,21,FALSE)=12,"Monthly","Annual")))))</f>
        <v>-</v>
      </c>
      <c r="AQ449" s="679">
        <f t="array" ref="AQ449">IF(VLOOKUP($AU449,'FE Source'!$A:$W,16,FALSE)=0,"-",VLOOKUP($AU449,'FE Source'!$A:$W,16,FALSE))</f>
        <v>1.69</v>
      </c>
      <c r="AR449" s="603" t="str">
        <f>IF(VLOOKUP($AU449,'FE Source'!$A:$W,17,FALSE)=0,"-",VLOOKUP($AU449,'FE Source'!$A:$W,17,FALSE))</f>
        <v>Neutral</v>
      </c>
      <c r="AS449" s="602">
        <f>IF(VLOOKUP($AU449,'FE Source'!$AN:$AS,4,FALSE)="",VLOOKUP($AU449,'FE Source'!$AN:$AS,3,FALSE),VLOOKUP($AU449,'FE Source'!$AN:$AS,4,FALSE))</f>
        <v>16.12</v>
      </c>
      <c r="AT449" s="604">
        <f>IF(VLOOKUP($AU449,'FE Source'!$AN:$AS,5,FALSE)=0,"-",VLOOKUP($AU449,'FE Source'!$AN:$AS,5,FALSE))</f>
        <v>45783</v>
      </c>
      <c r="AU449" s="602" t="s">
        <v>1353</v>
      </c>
      <c r="BE449" s="215" t="str">
        <f>IF(VLOOKUP($AU449,'FE Source'!$A:$AK,22,FALSE)=0,"-",VLOOKUP($AU449,'FE Source'!$A:$AK,22,FALSE))</f>
        <v>-</v>
      </c>
      <c r="BF449" s="215">
        <f>IF(VLOOKUP($AU449,'FE Source'!$A:$AK,23,FALSE)=0,"-",VLOOKUP($AU449,'FE Source'!$A:$AK,23,FALSE))</f>
        <v>11.49</v>
      </c>
      <c r="BG449" s="215">
        <f>IF(VLOOKUP($AU449,'FE Source'!$A:$AK,24,FALSE)=0,"-",VLOOKUP($AU449,'FE Source'!$A:$AK,24,FALSE))</f>
        <v>1.38</v>
      </c>
      <c r="BH449" s="215">
        <f>IF(VLOOKUP($AU449,'FE Source'!$A:$AK,25,FALSE)=0,"-",VLOOKUP($AU449,'FE Source'!$A:$AK,25,FALSE))</f>
        <v>-4.8</v>
      </c>
      <c r="BI449" s="215">
        <f>IF(VLOOKUP($AU449,'FE Source'!$A:$AK,26,FALSE)=0,"-",VLOOKUP($AU449,'FE Source'!$A:$AK,26,FALSE))</f>
        <v>9.69</v>
      </c>
      <c r="BJ449" s="215">
        <f>IF(VLOOKUP($AU449,'FE Source'!$A:$AK,27,FALSE)=0,"-",VLOOKUP($AU449,'FE Source'!$A:$AK,27,FALSE))</f>
        <v>2.3199999999999998</v>
      </c>
      <c r="BK449" s="215">
        <f>IF(VLOOKUP($AU449,'FE Source'!$A:$AK,28,FALSE)=0,"-",VLOOKUP($AU449,'FE Source'!$A:$AK,28,FALSE))</f>
        <v>27.05</v>
      </c>
      <c r="BL449" s="215">
        <f>IF(VLOOKUP($AU449,'FE Source'!$A:$AK,29,FALSE)=0,"-",VLOOKUP($AU449,'FE Source'!$A:$AK,29,FALSE))</f>
        <v>-5.91</v>
      </c>
      <c r="BM449" s="215">
        <f>IF(VLOOKUP($AU449,'FE Source'!$A:$AK,30,FALSE)=0,"-",VLOOKUP($AU449,'FE Source'!$A:$AK,30,FALSE))</f>
        <v>9.99</v>
      </c>
      <c r="BN449" t="str">
        <f>IF(VLOOKUP($AU449,'FE Source'!$A:$AK,31,FALSE)="No Specified Index","-",IF(VLOOKUP($AU449,'FE Source'!$A:$AK,31,FALSE)=0,"-",VLOOKUP($AU449,'FE Source'!$A:$AK,31,FALSE)))</f>
        <v>S&amp;P 500</v>
      </c>
      <c r="BO449" s="217">
        <f>IF(VLOOKUP($AU449,'FE Source'!$A:$AK,32,FALSE)=0,"-",VLOOKUP($AU449,'FE Source'!$A:$AK,32,FALSE))</f>
        <v>42167</v>
      </c>
      <c r="BP449" s="18" t="str">
        <f>IF(VLOOKUP($AU449,'FE Source'!$AZ:$BC,2,FALSE)=0,"-",VLOOKUP($AU449,'FE Source'!$AZ:$BC,2,FALSE))</f>
        <v>-</v>
      </c>
      <c r="BQ449" s="18" t="str">
        <f>IF(VLOOKUP($AU449,'FE Source'!$AZ:$BC,3,FALSE)=0,"-",VLOOKUP($AU449,'FE Source'!$AZ:$BC,3,FALSE))</f>
        <v>-</v>
      </c>
      <c r="BR449" s="18" t="str">
        <f>IF(VLOOKUP($AU449,'FE Source'!$AZ:$BC,4,FALSE)=0,"-",VLOOKUP($AU449,'FE Source'!$AZ:$BC,4,FALSE))</f>
        <v>-</v>
      </c>
    </row>
    <row r="450" spans="1:70" ht="15">
      <c r="A450" s="509"/>
      <c r="B450" s="323" t="str">
        <f>INDEX('UT - Retail'!$A$7:$A$1409,MATCH(AU450,'UT - Retail'!$U$7:$U$1409,0),1)</f>
        <v>Fidelity Worldwide Investment</v>
      </c>
      <c r="C450" s="703" t="str">
        <f>INDEX('UT - Retail'!$B$7:$B$1409,MATCH(AU450,'UT - Retail'!$U$7:$U$1409,0),1)</f>
        <v>Fidelity Funds - Asian Special Situations Funds SR-ACC-SGD</v>
      </c>
      <c r="D450" s="704"/>
      <c r="E450" s="531" t="str">
        <f>VLOOKUP(C450,'UT - Retail'!$B:$K,8,FALSE)</f>
        <v>Equities</v>
      </c>
      <c r="F450" s="531" t="str">
        <f>VLOOKUP(C450,'UT - Retail'!$B:$K,9,FALSE)</f>
        <v>Asia Pacific ex-Japan</v>
      </c>
      <c r="G450" s="531" t="str">
        <f>VLOOKUP(C450,'UT - Retail'!$B:$K,10,FALSE)</f>
        <v>General</v>
      </c>
      <c r="H450" s="82" t="str">
        <f>VLOOKUP(C450,'UT - Retail'!$B:$N,13,FALSE)</f>
        <v>Yes</v>
      </c>
      <c r="I450" s="82" t="str">
        <f>VLOOKUP(C450,'UT - Retail'!$B:$Q,14,FALSE)</f>
        <v>No</v>
      </c>
      <c r="J450" s="531" t="str">
        <f>VLOOKUP(C450,'UT - Retail'!$B:$Q,11,FALSE)</f>
        <v>No</v>
      </c>
      <c r="K450" s="130" t="str">
        <f>VLOOKUP(C450,'UT - Retail'!$B:$P,15,FALSE)</f>
        <v>No</v>
      </c>
      <c r="L450" s="82" t="str">
        <f>VLOOKUP(C450,'UT - Retail'!$B:$Q,16,FALSE)</f>
        <v>Navigator</v>
      </c>
      <c r="M450" s="531" t="str">
        <f>VLOOKUP(C450,'UT - Retail'!$B:$K,6,FALSE)</f>
        <v>SGD</v>
      </c>
      <c r="N450" s="531" t="str">
        <f>IFERROR(IF(MATCH(C450,'Portfolio Construction'!$AL:$AL,0),"Yes","No"),"No")</f>
        <v>No</v>
      </c>
      <c r="O450" s="531" t="str">
        <f>IFERROR(IF(MATCH(C450,'Portfolio Construction'!$AN:$AN,0),"Yes","No"),"No")</f>
        <v>No</v>
      </c>
      <c r="P450" s="531" t="str">
        <f>IFERROR(IF(MATCH(C450,'Portfolio Construction'!$AP:$AP,0),"Yes","No"),"No")</f>
        <v>No</v>
      </c>
      <c r="Q450" s="531" t="str">
        <f>IFERROR(IF(MATCH(C450,'Portfolio Construction'!$AR:$AR,0),"Yes","No"),"No")</f>
        <v>No</v>
      </c>
      <c r="R450" s="531" t="str">
        <f>IFERROR(IF(MATCH(C450,'Portfolio Construction'!$AT:$AT,0),"Yes","No"),"No")</f>
        <v>No</v>
      </c>
      <c r="S450" s="531" t="str">
        <f>IFERROR(IF(MATCH(C450,'Portfolio Construction'!$AV:$AV,0),"Yes","No"),"No")</f>
        <v>No</v>
      </c>
      <c r="T450" s="531" t="str">
        <f>IFERROR(IF(MATCH(C450,'Portfolio Construction'!$AX:$AX,0),"Yes","No"),"No")</f>
        <v>No</v>
      </c>
      <c r="U450" s="531" t="str">
        <f>IFERROR(IF(MATCH(C450,'Portfolio Construction'!$AZ:$AZ,0),"Yes","No"),"No")</f>
        <v>No</v>
      </c>
      <c r="V450" s="674" t="str">
        <f>IFERROR(IF(MATCH(C450,'Portfolio Construction'!$BB:$BB,0),"Yes","No"),"No")</f>
        <v>No</v>
      </c>
      <c r="W450" s="619" t="e">
        <f>IF(VLOOKUP($AU450,'FE Source'!$A:$W,3,FALSE)=0,"-",VLOOKUP($AU450,'FE Source'!$A:$W,3,FALSE))</f>
        <v>#N/A</v>
      </c>
      <c r="X450" s="618" t="e">
        <f>IF(VLOOKUP($AU450,'FE Source'!$A:$W,4,FALSE)=0,"-",VLOOKUP($AU450,'FE Source'!$A:$W,4,FALSE))</f>
        <v>#N/A</v>
      </c>
      <c r="Y450" s="618" t="e">
        <f>IF(VLOOKUP($AU450,'FE Source'!$A:$W,5,FALSE)=0,"-",VLOOKUP($AU450,'FE Source'!$A:$W,5,FALSE))</f>
        <v>#N/A</v>
      </c>
      <c r="Z450" s="618" t="e">
        <f>IF(VLOOKUP($AU450,'FE Source'!$A:$W,6,FALSE)=0,"-",VLOOKUP($AU450,'FE Source'!$A:$W,6,FALSE))</f>
        <v>#N/A</v>
      </c>
      <c r="AA450" s="618" t="e">
        <f>IF(VLOOKUP($AU450,'FE Source'!$A:$W,7,FALSE)=0,"-",VLOOKUP($AU450,'FE Source'!$A:$W,7,FALSE))</f>
        <v>#N/A</v>
      </c>
      <c r="AB450" s="618" t="e">
        <f>IF(VLOOKUP($AU450,'FE Source'!$A:$W,8,FALSE)=0,"-",VLOOKUP($AU450,'FE Source'!$A:$W,8,FALSE))</f>
        <v>#N/A</v>
      </c>
      <c r="AC450" s="623" t="e">
        <f>IF(VLOOKUP($AU450,'FE Source'!$A:$W,9,FALSE)=0,"-",VLOOKUP($AU450,'FE Source'!$A:$W,9,FALSE))</f>
        <v>#N/A</v>
      </c>
      <c r="AD450" s="601" t="e">
        <f>IF(VLOOKUP($AU450,'FE Source'!$A:$W,10,FALSE)=0,"-",VLOOKUP($AU450,'FE Source'!$A:$W,10,FALSE))</f>
        <v>#N/A</v>
      </c>
      <c r="AE450" s="599" t="e">
        <f>IF(VLOOKUP($AU450,'FE Source'!$A:$W,11,FALSE)=0,"-",VLOOKUP($AU450,'FE Source'!$A:$W,11,FALSE))</f>
        <v>#N/A</v>
      </c>
      <c r="AF450" s="599" t="e">
        <f>IF(VLOOKUP($AU450,'FE Source'!$A:$W,12,FALSE)=0,"-",VLOOKUP($AU450,'FE Source'!$A:$W,12,FALSE))</f>
        <v>#N/A</v>
      </c>
      <c r="AG450" s="599" t="e">
        <f>IF(VLOOKUP($AU450,'FE Source'!$A:$W,14,FALSE)=0,"-",VLOOKUP($AU450,'FE Source'!$A:$W,14,FALSE))</f>
        <v>#N/A</v>
      </c>
      <c r="AH450" s="599" t="e">
        <f>IF(VLOOKUP($AU450,'FE Source'!$A:$DJ,33,FALSE)=0,"-",VLOOKUP($AU450,'FE Source'!$A:$DJ,33,FALSE))</f>
        <v>#N/A</v>
      </c>
      <c r="AI450" s="599" t="e">
        <f>IF(VLOOKUP($AU450,'FE Source'!$A:$Y,20,FALSE)=0,"-",VLOOKUP($AU450,'FE Source'!$A:$Y,20,FALSE))</f>
        <v>#N/A</v>
      </c>
      <c r="AJ450" s="599" t="e">
        <f>IF(VLOOKUP($AU450,'FE Source'!$A:$DJ,34,FALSE)=0,"-",VLOOKUP($AU450,'FE Source'!$A:$DJ,34,FALSE))</f>
        <v>#N/A</v>
      </c>
      <c r="AK450" s="599" t="e">
        <f>IF(VLOOKUP($AU450,'FE Source'!$A:$DJ,35,FALSE)=0,"-",VLOOKUP($AU450,'FE Source'!$A:$DJ,35,FALSE))</f>
        <v>#N/A</v>
      </c>
      <c r="AL450" s="599" t="e">
        <f>IF(VLOOKUP($AU450,'FE Source'!$A:$Y,19,FALSE)=0,"-",VLOOKUP($AU450,'FE Source'!$A:$Y,19,FALSE))</f>
        <v>#N/A</v>
      </c>
      <c r="AM450" s="600" t="e">
        <f>IF(VLOOKUP($AU450,'FE Source'!$A:$DJ,36,FALSE)=0,"-",VLOOKUP($AU450,'FE Source'!$A:$DJ,36,FALSE))</f>
        <v>#N/A</v>
      </c>
      <c r="AN450" s="607" t="e">
        <f>IF(VLOOKUP($AU450,'FE Source'!$A:$W,13,FALSE)=0,"-",VLOOKUP($AU450,'FE Source'!$A:$W,13,FALSE))</f>
        <v>#N/A</v>
      </c>
      <c r="AO450" s="601" t="str">
        <f>IF(J450="no","-",IF(VLOOKUP($AU450,'FE Source'!$A:$W,15,FALSE)=0,"-",VLOOKUP($AU450,'FE Source'!$A:$W,15,FALSE)))</f>
        <v>-</v>
      </c>
      <c r="AP450" s="600" t="str">
        <f>IF(AO450="-","-",IF(VLOOKUP($AU450,'FE Source'!$A:$Z,21,FALSE)=0,"-",IF(VLOOKUP($AU450,'FE Source'!$A:$Z,21,FALSE)=2,"Semi-Annual",IF(VLOOKUP($AU450,'FE Source'!$A:$Z,21,FALSE)=4,"Quarterly",IF(VLOOKUP($AU450,'FE Source'!$A:$Z,21,FALSE)=12,"Monthly","Annual")))))</f>
        <v>-</v>
      </c>
      <c r="AQ450" s="679" t="e">
        <f t="array" ref="AQ450">IF(VLOOKUP($AU450,'FE Source'!$A:$W,16,FALSE)=0,"-",VLOOKUP($AU450,'FE Source'!$A:$W,16,FALSE))</f>
        <v>#N/A</v>
      </c>
      <c r="AR450" s="603" t="e">
        <f>IF(VLOOKUP($AU450,'FE Source'!$A:$W,17,FALSE)=0,"-",VLOOKUP($AU450,'FE Source'!$A:$W,17,FALSE))</f>
        <v>#N/A</v>
      </c>
      <c r="AS450" s="602" t="e">
        <f>IF(VLOOKUP($AU450,'FE Source'!$AN:$AS,4,FALSE)="",VLOOKUP($AU450,'FE Source'!$AN:$AS,3,FALSE),VLOOKUP($AU450,'FE Source'!$AN:$AS,4,FALSE))</f>
        <v>#N/A</v>
      </c>
      <c r="AT450" s="604" t="e">
        <f>IF(VLOOKUP($AU450,'FE Source'!$AN:$AS,5,FALSE)=0,"-",VLOOKUP($AU450,'FE Source'!$AN:$AS,5,FALSE))</f>
        <v>#N/A</v>
      </c>
      <c r="AU450" s="602" t="s">
        <v>3443</v>
      </c>
      <c r="BE450" s="215" t="e">
        <f>IF(VLOOKUP($AU450,'FE Source'!$A:$AK,22,FALSE)=0,"-",VLOOKUP($AU450,'FE Source'!$A:$AK,22,FALSE))</f>
        <v>#N/A</v>
      </c>
      <c r="BF450" s="215" t="e">
        <f>IF(VLOOKUP($AU450,'FE Source'!$A:$AK,23,FALSE)=0,"-",VLOOKUP($AU450,'FE Source'!$A:$AK,23,FALSE))</f>
        <v>#N/A</v>
      </c>
      <c r="BG450" s="215" t="e">
        <f>IF(VLOOKUP($AU450,'FE Source'!$A:$AK,24,FALSE)=0,"-",VLOOKUP($AU450,'FE Source'!$A:$AK,24,FALSE))</f>
        <v>#N/A</v>
      </c>
      <c r="BH450" s="215" t="e">
        <f>IF(VLOOKUP($AU450,'FE Source'!$A:$AK,25,FALSE)=0,"-",VLOOKUP($AU450,'FE Source'!$A:$AK,25,FALSE))</f>
        <v>#N/A</v>
      </c>
      <c r="BI450" s="215" t="e">
        <f>IF(VLOOKUP($AU450,'FE Source'!$A:$AK,26,FALSE)=0,"-",VLOOKUP($AU450,'FE Source'!$A:$AK,26,FALSE))</f>
        <v>#N/A</v>
      </c>
      <c r="BJ450" s="215" t="e">
        <f>IF(VLOOKUP($AU450,'FE Source'!$A:$AK,27,FALSE)=0,"-",VLOOKUP($AU450,'FE Source'!$A:$AK,27,FALSE))</f>
        <v>#N/A</v>
      </c>
      <c r="BK450" s="215" t="e">
        <f>IF(VLOOKUP($AU450,'FE Source'!$A:$AK,28,FALSE)=0,"-",VLOOKUP($AU450,'FE Source'!$A:$AK,28,FALSE))</f>
        <v>#N/A</v>
      </c>
      <c r="BL450" s="215" t="e">
        <f>IF(VLOOKUP($AU450,'FE Source'!$A:$AK,29,FALSE)=0,"-",VLOOKUP($AU450,'FE Source'!$A:$AK,29,FALSE))</f>
        <v>#N/A</v>
      </c>
      <c r="BM450" s="215" t="e">
        <f>IF(VLOOKUP($AU450,'FE Source'!$A:$AK,30,FALSE)=0,"-",VLOOKUP($AU450,'FE Source'!$A:$AK,30,FALSE))</f>
        <v>#N/A</v>
      </c>
      <c r="BN450" t="e">
        <f>IF(VLOOKUP($AU450,'FE Source'!$A:$AK,31,FALSE)="No Specified Index","-",IF(VLOOKUP($AU450,'FE Source'!$A:$AK,31,FALSE)=0,"-",VLOOKUP($AU450,'FE Source'!$A:$AK,31,FALSE)))</f>
        <v>#N/A</v>
      </c>
      <c r="BO450" s="217" t="e">
        <f>IF(VLOOKUP($AU450,'FE Source'!$A:$AK,32,FALSE)=0,"-",VLOOKUP($AU450,'FE Source'!$A:$AK,32,FALSE))</f>
        <v>#N/A</v>
      </c>
      <c r="BP450" s="18" t="e">
        <f>IF(VLOOKUP($AU450,'FE Source'!$AZ:$BC,2,FALSE)=0,"-",VLOOKUP($AU450,'FE Source'!$AZ:$BC,2,FALSE))</f>
        <v>#N/A</v>
      </c>
      <c r="BQ450" s="18" t="e">
        <f>IF(VLOOKUP($AU450,'FE Source'!$AZ:$BC,3,FALSE)=0,"-",VLOOKUP($AU450,'FE Source'!$AZ:$BC,3,FALSE))</f>
        <v>#N/A</v>
      </c>
      <c r="BR450" s="18" t="e">
        <f>IF(VLOOKUP($AU450,'FE Source'!$AZ:$BC,4,FALSE)=0,"-",VLOOKUP($AU450,'FE Source'!$AZ:$BC,4,FALSE))</f>
        <v>#N/A</v>
      </c>
    </row>
    <row r="451" spans="1:70" ht="15">
      <c r="A451" s="509"/>
      <c r="B451" s="323" t="str">
        <f>INDEX('UT - Retail'!$A$7:$A$1409,MATCH(AU451,'UT - Retail'!$U$7:$U$1409,0),1)</f>
        <v>Fidelity Worldwide Investment</v>
      </c>
      <c r="C451" s="703" t="str">
        <f>INDEX('UT - Retail'!$B$7:$B$1409,MATCH(AU451,'UT - Retail'!$U$7:$U$1409,0),1)</f>
        <v>Fidelity Funds - China Focus Fund SR-ACC-SGD</v>
      </c>
      <c r="D451" s="704"/>
      <c r="E451" s="531" t="str">
        <f>VLOOKUP(C451,'UT - Retail'!$B:$K,8,FALSE)</f>
        <v>Equities</v>
      </c>
      <c r="F451" s="531" t="str">
        <f>VLOOKUP(C451,'UT - Retail'!$B:$K,9,FALSE)</f>
        <v>China</v>
      </c>
      <c r="G451" s="531" t="str">
        <f>VLOOKUP(C451,'UT - Retail'!$B:$K,10,FALSE)</f>
        <v>General</v>
      </c>
      <c r="H451" s="82" t="str">
        <f>VLOOKUP(C451,'UT - Retail'!$B:$N,13,FALSE)</f>
        <v>Yes</v>
      </c>
      <c r="I451" s="82" t="str">
        <f>VLOOKUP(C451,'UT - Retail'!$B:$Q,14,FALSE)</f>
        <v>No</v>
      </c>
      <c r="J451" s="531" t="str">
        <f>VLOOKUP(C451,'UT - Retail'!$B:$Q,11,FALSE)</f>
        <v>No</v>
      </c>
      <c r="K451" s="130" t="str">
        <f>VLOOKUP(C451,'UT - Retail'!$B:$P,15,FALSE)</f>
        <v>No</v>
      </c>
      <c r="L451" s="82" t="str">
        <f>VLOOKUP(C451,'UT - Retail'!$B:$Q,16,FALSE)</f>
        <v>Navigator</v>
      </c>
      <c r="M451" s="531" t="str">
        <f>VLOOKUP(C451,'UT - Retail'!$B:$K,6,FALSE)</f>
        <v>SGD</v>
      </c>
      <c r="N451" s="531" t="str">
        <f>IFERROR(IF(MATCH(C451,'Portfolio Construction'!$AL:$AL,0),"Yes","No"),"No")</f>
        <v>No</v>
      </c>
      <c r="O451" s="531" t="str">
        <f>IFERROR(IF(MATCH(C451,'Portfolio Construction'!$AN:$AN,0),"Yes","No"),"No")</f>
        <v>No</v>
      </c>
      <c r="P451" s="531" t="str">
        <f>IFERROR(IF(MATCH(C451,'Portfolio Construction'!$AP:$AP,0),"Yes","No"),"No")</f>
        <v>No</v>
      </c>
      <c r="Q451" s="531" t="str">
        <f>IFERROR(IF(MATCH(C451,'Portfolio Construction'!$AR:$AR,0),"Yes","No"),"No")</f>
        <v>No</v>
      </c>
      <c r="R451" s="531" t="str">
        <f>IFERROR(IF(MATCH(C451,'Portfolio Construction'!$AT:$AT,0),"Yes","No"),"No")</f>
        <v>No</v>
      </c>
      <c r="S451" s="531" t="str">
        <f>IFERROR(IF(MATCH(C451,'Portfolio Construction'!$AV:$AV,0),"Yes","No"),"No")</f>
        <v>No</v>
      </c>
      <c r="T451" s="531" t="str">
        <f>IFERROR(IF(MATCH(C451,'Portfolio Construction'!$AX:$AX,0),"Yes","No"),"No")</f>
        <v>No</v>
      </c>
      <c r="U451" s="531" t="str">
        <f>IFERROR(IF(MATCH(C451,'Portfolio Construction'!$AZ:$AZ,0),"Yes","No"),"No")</f>
        <v>No</v>
      </c>
      <c r="V451" s="674" t="str">
        <f>IFERROR(IF(MATCH(C451,'Portfolio Construction'!$BB:$BB,0),"Yes","No"),"No")</f>
        <v>No</v>
      </c>
      <c r="W451" s="619">
        <f>IF(VLOOKUP($AU451,'FE Source'!$A:$W,3,FALSE)=0,"-",VLOOKUP($AU451,'FE Source'!$A:$W,3,FALSE))</f>
        <v>3.39</v>
      </c>
      <c r="X451" s="618">
        <f>IF(VLOOKUP($AU451,'FE Source'!$A:$W,4,FALSE)=0,"-",VLOOKUP($AU451,'FE Source'!$A:$W,4,FALSE))</f>
        <v>1.41</v>
      </c>
      <c r="Y451" s="618">
        <f>IF(VLOOKUP($AU451,'FE Source'!$A:$W,5,FALSE)=0,"-",VLOOKUP($AU451,'FE Source'!$A:$W,5,FALSE))</f>
        <v>1.41</v>
      </c>
      <c r="Z451" s="618">
        <f>IF(VLOOKUP($AU451,'FE Source'!$A:$W,6,FALSE)=0,"-",VLOOKUP($AU451,'FE Source'!$A:$W,6,FALSE))</f>
        <v>3.54</v>
      </c>
      <c r="AA451" s="618">
        <f>IF(VLOOKUP($AU451,'FE Source'!$A:$W,7,FALSE)=0,"-",VLOOKUP($AU451,'FE Source'!$A:$W,7,FALSE))</f>
        <v>3.04</v>
      </c>
      <c r="AB451" s="618">
        <f>IF(VLOOKUP($AU451,'FE Source'!$A:$W,8,FALSE)=0,"-",VLOOKUP($AU451,'FE Source'!$A:$W,8,FALSE))</f>
        <v>1.63</v>
      </c>
      <c r="AC451" s="623" t="str">
        <f>IF(VLOOKUP($AU451,'FE Source'!$A:$W,9,FALSE)=0,"-",VLOOKUP($AU451,'FE Source'!$A:$W,9,FALSE))</f>
        <v>-</v>
      </c>
      <c r="AD451" s="601">
        <f>IF(VLOOKUP($AU451,'FE Source'!$A:$W,10,FALSE)=0,"-",VLOOKUP($AU451,'FE Source'!$A:$W,10,FALSE))</f>
        <v>1.08</v>
      </c>
      <c r="AE451" s="599">
        <f>IF(VLOOKUP($AU451,'FE Source'!$A:$W,11,FALSE)=0,"-",VLOOKUP($AU451,'FE Source'!$A:$W,11,FALSE))</f>
        <v>26.22</v>
      </c>
      <c r="AF451" s="599" t="str">
        <f>IF(VLOOKUP($AU451,'FE Source'!$A:$W,12,FALSE)=0,"-",VLOOKUP($AU451,'FE Source'!$A:$W,12,FALSE))</f>
        <v>-</v>
      </c>
      <c r="AG451" s="599">
        <f>IF(VLOOKUP($AU451,'FE Source'!$A:$W,14,FALSE)=0,"-",VLOOKUP($AU451,'FE Source'!$A:$W,14,FALSE))</f>
        <v>-27.36</v>
      </c>
      <c r="AH451" s="599">
        <f>IF(VLOOKUP($AU451,'FE Source'!$A:$DJ,33,FALSE)=0,"-",VLOOKUP($AU451,'FE Source'!$A:$DJ,33,FALSE))</f>
        <v>109.85</v>
      </c>
      <c r="AI451" s="599">
        <f>IF(VLOOKUP($AU451,'FE Source'!$A:$Y,20,FALSE)=0,"-",VLOOKUP($AU451,'FE Source'!$A:$Y,20,FALSE))</f>
        <v>128.22999999999999</v>
      </c>
      <c r="AJ451" s="599">
        <f>IF(VLOOKUP($AU451,'FE Source'!$A:$DJ,34,FALSE)=0,"-",VLOOKUP($AU451,'FE Source'!$A:$DJ,34,FALSE))</f>
        <v>70.78</v>
      </c>
      <c r="AK451" s="599">
        <f>IF(VLOOKUP($AU451,'FE Source'!$A:$DJ,35,FALSE)=0,"-",VLOOKUP($AU451,'FE Source'!$A:$DJ,35,FALSE))</f>
        <v>108.76</v>
      </c>
      <c r="AL451" s="599">
        <f>IF(VLOOKUP($AU451,'FE Source'!$A:$Y,19,FALSE)=0,"-",VLOOKUP($AU451,'FE Source'!$A:$Y,19,FALSE))</f>
        <v>95.84</v>
      </c>
      <c r="AM451" s="600">
        <f>IF(VLOOKUP($AU451,'FE Source'!$A:$DJ,36,FALSE)=0,"-",VLOOKUP($AU451,'FE Source'!$A:$DJ,36,FALSE))</f>
        <v>82.19</v>
      </c>
      <c r="AN451" s="607">
        <f>IF(VLOOKUP($AU451,'FE Source'!$A:$W,13,FALSE)=0,"-",VLOOKUP($AU451,'FE Source'!$A:$W,13,FALSE))</f>
        <v>2971.6</v>
      </c>
      <c r="AO451" s="601" t="str">
        <f>IF(J451="no","-",IF(VLOOKUP($AU451,'FE Source'!$A:$W,15,FALSE)=0,"-",VLOOKUP($AU451,'FE Source'!$A:$W,15,FALSE)))</f>
        <v>-</v>
      </c>
      <c r="AP451" s="600" t="str">
        <f>IF(AO451="-","-",IF(VLOOKUP($AU451,'FE Source'!$A:$Z,21,FALSE)=0,"-",IF(VLOOKUP($AU451,'FE Source'!$A:$Z,21,FALSE)=2,"Semi-Annual",IF(VLOOKUP($AU451,'FE Source'!$A:$Z,21,FALSE)=4,"Quarterly",IF(VLOOKUP($AU451,'FE Source'!$A:$Z,21,FALSE)=12,"Monthly","Annual")))))</f>
        <v>-</v>
      </c>
      <c r="AQ451" s="679">
        <f t="array" ref="AQ451">IF(VLOOKUP($AU451,'FE Source'!$A:$W,16,FALSE)=0,"-",VLOOKUP($AU451,'FE Source'!$A:$W,16,FALSE))</f>
        <v>1.71</v>
      </c>
      <c r="AR451" s="603" t="str">
        <f>IF(VLOOKUP($AU451,'FE Source'!$A:$W,17,FALSE)=0,"-",VLOOKUP($AU451,'FE Source'!$A:$W,17,FALSE))</f>
        <v>Bronze</v>
      </c>
      <c r="AS451" s="602">
        <f>IF(VLOOKUP($AU451,'FE Source'!$AN:$AS,4,FALSE)="",VLOOKUP($AU451,'FE Source'!$AN:$AS,3,FALSE),VLOOKUP($AU451,'FE Source'!$AN:$AS,4,FALSE))</f>
        <v>2.16</v>
      </c>
      <c r="AT451" s="604">
        <f>IF(VLOOKUP($AU451,'FE Source'!$AN:$AS,5,FALSE)=0,"-",VLOOKUP($AU451,'FE Source'!$AN:$AS,5,FALSE))</f>
        <v>45783</v>
      </c>
      <c r="AU451" s="602" t="s">
        <v>1363</v>
      </c>
      <c r="BE451" s="215" t="str">
        <f>IF(VLOOKUP($AU451,'FE Source'!$A:$AK,22,FALSE)=0,"-",VLOOKUP($AU451,'FE Source'!$A:$AK,22,FALSE))</f>
        <v>-</v>
      </c>
      <c r="BF451" s="215">
        <f>IF(VLOOKUP($AU451,'FE Source'!$A:$AK,23,FALSE)=0,"-",VLOOKUP($AU451,'FE Source'!$A:$AK,23,FALSE))</f>
        <v>5.47</v>
      </c>
      <c r="BG451" s="215">
        <f>IF(VLOOKUP($AU451,'FE Source'!$A:$AK,24,FALSE)=0,"-",VLOOKUP($AU451,'FE Source'!$A:$AK,24,FALSE))</f>
        <v>30.74</v>
      </c>
      <c r="BH451" s="215">
        <f>IF(VLOOKUP($AU451,'FE Source'!$A:$AK,25,FALSE)=0,"-",VLOOKUP($AU451,'FE Source'!$A:$AK,25,FALSE))</f>
        <v>-10.33</v>
      </c>
      <c r="BI451" s="215">
        <f>IF(VLOOKUP($AU451,'FE Source'!$A:$AK,26,FALSE)=0,"-",VLOOKUP($AU451,'FE Source'!$A:$AK,26,FALSE))</f>
        <v>13.21</v>
      </c>
      <c r="BJ451" s="215">
        <f>IF(VLOOKUP($AU451,'FE Source'!$A:$AK,27,FALSE)=0,"-",VLOOKUP($AU451,'FE Source'!$A:$AK,27,FALSE))</f>
        <v>-3.32</v>
      </c>
      <c r="BK451" s="215">
        <f>IF(VLOOKUP($AU451,'FE Source'!$A:$AK,28,FALSE)=0,"-",VLOOKUP($AU451,'FE Source'!$A:$AK,28,FALSE))</f>
        <v>-2.02</v>
      </c>
      <c r="BL451" s="215">
        <f>IF(VLOOKUP($AU451,'FE Source'!$A:$AK,29,FALSE)=0,"-",VLOOKUP($AU451,'FE Source'!$A:$AK,29,FALSE))</f>
        <v>-3.21</v>
      </c>
      <c r="BM451" s="215">
        <f>IF(VLOOKUP($AU451,'FE Source'!$A:$AK,30,FALSE)=0,"-",VLOOKUP($AU451,'FE Source'!$A:$AK,30,FALSE))</f>
        <v>-7.73</v>
      </c>
      <c r="BN451" t="str">
        <f>IF(VLOOKUP($AU451,'FE Source'!$A:$AK,31,FALSE)="No Specified Index","-",IF(VLOOKUP($AU451,'FE Source'!$A:$AK,31,FALSE)=0,"-",VLOOKUP($AU451,'FE Source'!$A:$AK,31,FALSE)))</f>
        <v>MSCI China Capped 10% Index</v>
      </c>
      <c r="BO451" s="217">
        <f>IF(VLOOKUP($AU451,'FE Source'!$A:$AK,32,FALSE)=0,"-",VLOOKUP($AU451,'FE Source'!$A:$AK,32,FALSE))</f>
        <v>42167</v>
      </c>
      <c r="BP451" s="18" t="str">
        <f>IF(VLOOKUP($AU451,'FE Source'!$AZ:$BC,2,FALSE)=0,"-",VLOOKUP($AU451,'FE Source'!$AZ:$BC,2,FALSE))</f>
        <v>-</v>
      </c>
      <c r="BQ451" s="18" t="str">
        <f>IF(VLOOKUP($AU451,'FE Source'!$AZ:$BC,3,FALSE)=0,"-",VLOOKUP($AU451,'FE Source'!$AZ:$BC,3,FALSE))</f>
        <v>-</v>
      </c>
      <c r="BR451" s="18" t="str">
        <f>IF(VLOOKUP($AU451,'FE Source'!$AZ:$BC,4,FALSE)=0,"-",VLOOKUP($AU451,'FE Source'!$AZ:$BC,4,FALSE))</f>
        <v>-</v>
      </c>
    </row>
    <row r="452" spans="1:70" ht="15">
      <c r="A452" s="509"/>
      <c r="B452" s="323" t="str">
        <f>INDEX('UT - Retail'!$A$7:$A$1409,MATCH(AU452,'UT - Retail'!$U$7:$U$1409,0),1)</f>
        <v>Fidelity Worldwide Investment</v>
      </c>
      <c r="C452" s="703" t="str">
        <f>INDEX('UT - Retail'!$B$7:$B$1409,MATCH(AU452,'UT - Retail'!$U$7:$U$1409,0),1)</f>
        <v>Fidelity Emerging Markets A-ACC-USD</v>
      </c>
      <c r="D452" s="704"/>
      <c r="E452" s="531" t="str">
        <f>VLOOKUP(C452,'UT - Retail'!$B:$K,8,FALSE)</f>
        <v>Equities</v>
      </c>
      <c r="F452" s="531" t="str">
        <f>VLOOKUP(C452,'UT - Retail'!$B:$K,9,FALSE)</f>
        <v>Emerging Markets</v>
      </c>
      <c r="G452" s="531" t="str">
        <f>VLOOKUP(C452,'UT - Retail'!$B:$K,10,FALSE)</f>
        <v>General</v>
      </c>
      <c r="H452" s="82" t="str">
        <f>VLOOKUP(C452,'UT - Retail'!$B:$N,13,FALSE)</f>
        <v>No</v>
      </c>
      <c r="I452" s="82" t="str">
        <f>VLOOKUP(C452,'UT - Retail'!$B:$Q,14,FALSE)</f>
        <v>No</v>
      </c>
      <c r="J452" s="531" t="str">
        <f>VLOOKUP(C452,'UT - Retail'!$B:$Q,11,FALSE)</f>
        <v>No</v>
      </c>
      <c r="K452" s="130" t="str">
        <f>VLOOKUP(C452,'UT - Retail'!$B:$P,15,FALSE)</f>
        <v>No</v>
      </c>
      <c r="L452" s="82" t="str">
        <f>VLOOKUP(C452,'UT - Retail'!$B:$Q,16,FALSE)</f>
        <v>iFast</v>
      </c>
      <c r="M452" s="531" t="str">
        <f>VLOOKUP(C452,'UT - Retail'!$B:$K,6,FALSE)</f>
        <v>USD</v>
      </c>
      <c r="N452" s="531" t="str">
        <f>IFERROR(IF(MATCH(C452,'Portfolio Construction'!$AL:$AL,0),"Yes","No"),"No")</f>
        <v>No</v>
      </c>
      <c r="O452" s="531" t="str">
        <f>IFERROR(IF(MATCH(C452,'Portfolio Construction'!$AN:$AN,0),"Yes","No"),"No")</f>
        <v>No</v>
      </c>
      <c r="P452" s="531" t="str">
        <f>IFERROR(IF(MATCH(C452,'Portfolio Construction'!$AP:$AP,0),"Yes","No"),"No")</f>
        <v>No</v>
      </c>
      <c r="Q452" s="531" t="str">
        <f>IFERROR(IF(MATCH(C452,'Portfolio Construction'!$AR:$AR,0),"Yes","No"),"No")</f>
        <v>No</v>
      </c>
      <c r="R452" s="531" t="str">
        <f>IFERROR(IF(MATCH(C452,'Portfolio Construction'!$AT:$AT,0),"Yes","No"),"No")</f>
        <v>No</v>
      </c>
      <c r="S452" s="531" t="str">
        <f>IFERROR(IF(MATCH(C452,'Portfolio Construction'!$AV:$AV,0),"Yes","No"),"No")</f>
        <v>No</v>
      </c>
      <c r="T452" s="531" t="str">
        <f>IFERROR(IF(MATCH(C452,'Portfolio Construction'!$AX:$AX,0),"Yes","No"),"No")</f>
        <v>No</v>
      </c>
      <c r="U452" s="531" t="str">
        <f>IFERROR(IF(MATCH(C452,'Portfolio Construction'!$AZ:$AZ,0),"Yes","No"),"No")</f>
        <v>No</v>
      </c>
      <c r="V452" s="674" t="str">
        <f>IFERROR(IF(MATCH(C452,'Portfolio Construction'!$BB:$BB,0),"Yes","No"),"No")</f>
        <v>No</v>
      </c>
      <c r="W452" s="619" t="str">
        <f>IF(VLOOKUP($AU452,'FE Source'!$A:$W,3,FALSE)=0,"-",VLOOKUP($AU452,'FE Source'!$A:$W,3,FALSE))</f>
        <v>-</v>
      </c>
      <c r="X452" s="618">
        <f>IF(VLOOKUP($AU452,'FE Source'!$A:$W,4,FALSE)=0,"-",VLOOKUP($AU452,'FE Source'!$A:$W,4,FALSE))</f>
        <v>8.7200000000000006</v>
      </c>
      <c r="Y452" s="618">
        <f>IF(VLOOKUP($AU452,'FE Source'!$A:$W,5,FALSE)=0,"-",VLOOKUP($AU452,'FE Source'!$A:$W,5,FALSE))</f>
        <v>-3.09</v>
      </c>
      <c r="Z452" s="618">
        <f>IF(VLOOKUP($AU452,'FE Source'!$A:$W,6,FALSE)=0,"-",VLOOKUP($AU452,'FE Source'!$A:$W,6,FALSE))</f>
        <v>-3.1</v>
      </c>
      <c r="AA452" s="618">
        <f>IF(VLOOKUP($AU452,'FE Source'!$A:$W,7,FALSE)=0,"-",VLOOKUP($AU452,'FE Source'!$A:$W,7,FALSE))</f>
        <v>0.52</v>
      </c>
      <c r="AB452" s="618">
        <f>IF(VLOOKUP($AU452,'FE Source'!$A:$W,8,FALSE)=0,"-",VLOOKUP($AU452,'FE Source'!$A:$W,8,FALSE))</f>
        <v>2.36</v>
      </c>
      <c r="AC452" s="623">
        <f>IF(VLOOKUP($AU452,'FE Source'!$A:$W,9,FALSE)=0,"-",VLOOKUP($AU452,'FE Source'!$A:$W,9,FALSE))</f>
        <v>2.0699999999999998</v>
      </c>
      <c r="AD452" s="601">
        <f>IF(VLOOKUP($AU452,'FE Source'!$A:$W,10,FALSE)=0,"-",VLOOKUP($AU452,'FE Source'!$A:$W,10,FALSE))</f>
        <v>1.0900000000000001</v>
      </c>
      <c r="AE452" s="599">
        <f>IF(VLOOKUP($AU452,'FE Source'!$A:$W,11,FALSE)=0,"-",VLOOKUP($AU452,'FE Source'!$A:$W,11,FALSE))</f>
        <v>13.42</v>
      </c>
      <c r="AF452" s="599">
        <f>IF(VLOOKUP($AU452,'FE Source'!$A:$W,12,FALSE)=0,"-",VLOOKUP($AU452,'FE Source'!$A:$W,12,FALSE))</f>
        <v>-0.01</v>
      </c>
      <c r="AG452" s="599">
        <f>IF(VLOOKUP($AU452,'FE Source'!$A:$W,14,FALSE)=0,"-",VLOOKUP($AU452,'FE Source'!$A:$W,14,FALSE))</f>
        <v>-19.79</v>
      </c>
      <c r="AH452" s="599">
        <f>IF(VLOOKUP($AU452,'FE Source'!$A:$DJ,33,FALSE)=0,"-",VLOOKUP($AU452,'FE Source'!$A:$DJ,33,FALSE))</f>
        <v>69.55</v>
      </c>
      <c r="AI452" s="599">
        <f>IF(VLOOKUP($AU452,'FE Source'!$A:$Y,20,FALSE)=0,"-",VLOOKUP($AU452,'FE Source'!$A:$Y,20,FALSE))</f>
        <v>99.88</v>
      </c>
      <c r="AJ452" s="599">
        <f>IF(VLOOKUP($AU452,'FE Source'!$A:$DJ,34,FALSE)=0,"-",VLOOKUP($AU452,'FE Source'!$A:$DJ,34,FALSE))</f>
        <v>107.15</v>
      </c>
      <c r="AK452" s="599">
        <f>IF(VLOOKUP($AU452,'FE Source'!$A:$DJ,35,FALSE)=0,"-",VLOOKUP($AU452,'FE Source'!$A:$DJ,35,FALSE))</f>
        <v>134.9</v>
      </c>
      <c r="AL452" s="599">
        <f>IF(VLOOKUP($AU452,'FE Source'!$A:$Y,19,FALSE)=0,"-",VLOOKUP($AU452,'FE Source'!$A:$Y,19,FALSE))</f>
        <v>113.68</v>
      </c>
      <c r="AM452" s="600">
        <f>IF(VLOOKUP($AU452,'FE Source'!$A:$DJ,36,FALSE)=0,"-",VLOOKUP($AU452,'FE Source'!$A:$DJ,36,FALSE))</f>
        <v>117.38</v>
      </c>
      <c r="AN452" s="607">
        <f>IF(VLOOKUP($AU452,'FE Source'!$A:$W,13,FALSE)=0,"-",VLOOKUP($AU452,'FE Source'!$A:$W,13,FALSE))</f>
        <v>3984</v>
      </c>
      <c r="AO452" s="601" t="str">
        <f>IF(J452="no","-",IF(VLOOKUP($AU452,'FE Source'!$A:$W,15,FALSE)=0,"-",VLOOKUP($AU452,'FE Source'!$A:$W,15,FALSE)))</f>
        <v>-</v>
      </c>
      <c r="AP452" s="600" t="str">
        <f>IF(AO452="-","-",IF(VLOOKUP($AU452,'FE Source'!$A:$Z,21,FALSE)=0,"-",IF(VLOOKUP($AU452,'FE Source'!$A:$Z,21,FALSE)=2,"Semi-Annual",IF(VLOOKUP($AU452,'FE Source'!$A:$Z,21,FALSE)=4,"Quarterly",IF(VLOOKUP($AU452,'FE Source'!$A:$Z,21,FALSE)=12,"Monthly","Annual")))))</f>
        <v>-</v>
      </c>
      <c r="AQ452" s="679">
        <f t="array" ref="AQ452">IF(VLOOKUP($AU452,'FE Source'!$A:$W,16,FALSE)=0,"-",VLOOKUP($AU452,'FE Source'!$A:$W,16,FALSE))</f>
        <v>1.93</v>
      </c>
      <c r="AR452" s="603" t="str">
        <f>IF(VLOOKUP($AU452,'FE Source'!$A:$W,17,FALSE)=0,"-",VLOOKUP($AU452,'FE Source'!$A:$W,17,FALSE))</f>
        <v>Bronze</v>
      </c>
      <c r="AS452" s="602">
        <f>IF(VLOOKUP($AU452,'FE Source'!$AN:$AS,4,FALSE)="",VLOOKUP($AU452,'FE Source'!$AN:$AS,3,FALSE),VLOOKUP($AU452,'FE Source'!$AN:$AS,4,FALSE))</f>
        <v>20.239999999999998</v>
      </c>
      <c r="AT452" s="604">
        <f>IF(VLOOKUP($AU452,'FE Source'!$AN:$AS,5,FALSE)=0,"-",VLOOKUP($AU452,'FE Source'!$AN:$AS,5,FALSE))</f>
        <v>45783</v>
      </c>
      <c r="AU452" s="602" t="s">
        <v>5872</v>
      </c>
      <c r="BE452" s="215">
        <f>IF(VLOOKUP($AU452,'FE Source'!$A:$AK,22,FALSE)=0,"-",VLOOKUP($AU452,'FE Source'!$A:$AK,22,FALSE))</f>
        <v>-0.31</v>
      </c>
      <c r="BF452" s="215">
        <f>IF(VLOOKUP($AU452,'FE Source'!$A:$AK,23,FALSE)=0,"-",VLOOKUP($AU452,'FE Source'!$A:$AK,23,FALSE))</f>
        <v>0.34</v>
      </c>
      <c r="BG452" s="215">
        <f>IF(VLOOKUP($AU452,'FE Source'!$A:$AK,24,FALSE)=0,"-",VLOOKUP($AU452,'FE Source'!$A:$AK,24,FALSE))</f>
        <v>31.88</v>
      </c>
      <c r="BH452" s="215">
        <f>IF(VLOOKUP($AU452,'FE Source'!$A:$AK,25,FALSE)=0,"-",VLOOKUP($AU452,'FE Source'!$A:$AK,25,FALSE))</f>
        <v>-19.04</v>
      </c>
      <c r="BI452" s="215">
        <f>IF(VLOOKUP($AU452,'FE Source'!$A:$AK,26,FALSE)=0,"-",VLOOKUP($AU452,'FE Source'!$A:$AK,26,FALSE))</f>
        <v>26.37</v>
      </c>
      <c r="BJ452" s="215">
        <f>IF(VLOOKUP($AU452,'FE Source'!$A:$AK,27,FALSE)=0,"-",VLOOKUP($AU452,'FE Source'!$A:$AK,27,FALSE))</f>
        <v>24.31</v>
      </c>
      <c r="BK452" s="215">
        <f>IF(VLOOKUP($AU452,'FE Source'!$A:$AK,28,FALSE)=0,"-",VLOOKUP($AU452,'FE Source'!$A:$AK,28,FALSE))</f>
        <v>2.12</v>
      </c>
      <c r="BL452" s="215">
        <f>IF(VLOOKUP($AU452,'FE Source'!$A:$AK,29,FALSE)=0,"-",VLOOKUP($AU452,'FE Source'!$A:$AK,29,FALSE))</f>
        <v>-34.409999999999997</v>
      </c>
      <c r="BM452" s="215">
        <f>IF(VLOOKUP($AU452,'FE Source'!$A:$AK,30,FALSE)=0,"-",VLOOKUP($AU452,'FE Source'!$A:$AK,30,FALSE))</f>
        <v>5.43</v>
      </c>
      <c r="BN452" t="str">
        <f>IF(VLOOKUP($AU452,'FE Source'!$A:$AK,31,FALSE)="No Specified Index","-",IF(VLOOKUP($AU452,'FE Source'!$A:$AK,31,FALSE)=0,"-",VLOOKUP($AU452,'FE Source'!$A:$AK,31,FALSE)))</f>
        <v>MSCI Emerging Markets</v>
      </c>
      <c r="BO452" s="217">
        <f>IF(VLOOKUP($AU452,'FE Source'!$A:$AK,32,FALSE)=0,"-",VLOOKUP($AU452,'FE Source'!$A:$AK,32,FALSE))</f>
        <v>38985</v>
      </c>
      <c r="BP452" s="18">
        <f>IF(VLOOKUP($AU452,'FE Source'!$AZ:$BC,2,FALSE)=0,"-",VLOOKUP($AU452,'FE Source'!$AZ:$BC,2,FALSE))</f>
        <v>-5.49</v>
      </c>
      <c r="BQ452" s="18">
        <f>IF(VLOOKUP($AU452,'FE Source'!$AZ:$BC,3,FALSE)=0,"-",VLOOKUP($AU452,'FE Source'!$AZ:$BC,3,FALSE))</f>
        <v>-8.1999999999999993</v>
      </c>
      <c r="BR452" s="18">
        <f>IF(VLOOKUP($AU452,'FE Source'!$AZ:$BC,4,FALSE)=0,"-",VLOOKUP($AU452,'FE Source'!$AZ:$BC,4,FALSE))</f>
        <v>-13.37</v>
      </c>
    </row>
    <row r="453" spans="1:70" ht="15">
      <c r="A453" s="509"/>
      <c r="B453" s="323" t="str">
        <f>INDEX('UT - Retail'!$A$7:$A$1409,MATCH(AU453,'UT - Retail'!$U$7:$U$1409,0),1)</f>
        <v>Fidelity Worldwide Investment</v>
      </c>
      <c r="C453" s="710" t="str">
        <f>INDEX('UT - Retail'!$B$7:$B$1409,MATCH(AU453,'UT - Retail'!$U$7:$U$1409,0),1)</f>
        <v>Fidelity Funds - European Growth Fund SR-ACC-EUR*</v>
      </c>
      <c r="D453" s="711"/>
      <c r="E453" s="151" t="str">
        <f>VLOOKUP(C453,'UT - Retail'!$B:$K,8,FALSE)</f>
        <v>Equities</v>
      </c>
      <c r="F453" s="151" t="str">
        <f>VLOOKUP(C453,'UT - Retail'!$B:$K,9,FALSE)</f>
        <v>Europe incl-UK</v>
      </c>
      <c r="G453" s="151" t="str">
        <f>VLOOKUP(C453,'UT - Retail'!$B:$K,10,FALSE)</f>
        <v>General</v>
      </c>
      <c r="H453" s="82" t="str">
        <f>VLOOKUP(C453,'UT - Retail'!$B:$N,13,FALSE)</f>
        <v>Yes</v>
      </c>
      <c r="I453" s="82" t="str">
        <f>VLOOKUP(C453,'UT - Retail'!$B:$Q,14,FALSE)</f>
        <v>No</v>
      </c>
      <c r="J453" s="151" t="str">
        <f>VLOOKUP(C453,'UT - Retail'!$B:$Q,11,FALSE)</f>
        <v>No</v>
      </c>
      <c r="K453" s="130" t="str">
        <f>VLOOKUP(C453,'UT - Retail'!$B:$P,15,FALSE)</f>
        <v>No</v>
      </c>
      <c r="L453" s="82" t="str">
        <f>VLOOKUP(C453,'UT - Retail'!$B:$Q,16,FALSE)</f>
        <v>Navigator</v>
      </c>
      <c r="M453" s="151" t="str">
        <f>VLOOKUP(C453,'UT - Retail'!$B:$K,6,FALSE)</f>
        <v>EUR</v>
      </c>
      <c r="N453" s="151" t="str">
        <f>IFERROR(IF(MATCH(C453,'Portfolio Construction'!$AL:$AL,0),"Yes","No"),"No")</f>
        <v>No</v>
      </c>
      <c r="O453" s="151" t="str">
        <f>IFERROR(IF(MATCH(C453,'Portfolio Construction'!$AN:$AN,0),"Yes","No"),"No")</f>
        <v>No</v>
      </c>
      <c r="P453" s="151" t="str">
        <f>IFERROR(IF(MATCH(C453,'Portfolio Construction'!$AP:$AP,0),"Yes","No"),"No")</f>
        <v>No</v>
      </c>
      <c r="Q453" s="151" t="str">
        <f>IFERROR(IF(MATCH(C453,'Portfolio Construction'!$AR:$AR,0),"Yes","No"),"No")</f>
        <v>No</v>
      </c>
      <c r="R453" s="151" t="str">
        <f>IFERROR(IF(MATCH(C453,'Portfolio Construction'!$AT:$AT,0),"Yes","No"),"No")</f>
        <v>No</v>
      </c>
      <c r="S453" s="151" t="str">
        <f>IFERROR(IF(MATCH(C453,'Portfolio Construction'!$AV:$AV,0),"Yes","No"),"No")</f>
        <v>No</v>
      </c>
      <c r="T453" s="151" t="str">
        <f>IFERROR(IF(MATCH(C453,'Portfolio Construction'!$AX:$AX,0),"Yes","No"),"No")</f>
        <v>No</v>
      </c>
      <c r="U453" s="151" t="str">
        <f>IFERROR(IF(MATCH(C453,'Portfolio Construction'!$AZ:$AZ,0),"Yes","No"),"No")</f>
        <v>No</v>
      </c>
      <c r="V453" s="172" t="str">
        <f>IFERROR(IF(MATCH(C453,'Portfolio Construction'!$BB:$BB,0),"Yes","No"),"No")</f>
        <v>No</v>
      </c>
      <c r="W453" s="619">
        <f>IF(VLOOKUP($AU453,'FE Source'!$A:$W,3,FALSE)=0,"-",VLOOKUP($AU453,'FE Source'!$A:$W,3,FALSE))</f>
        <v>10.119999999999999</v>
      </c>
      <c r="X453" s="618">
        <f>IF(VLOOKUP($AU453,'FE Source'!$A:$W,4,FALSE)=0,"-",VLOOKUP($AU453,'FE Source'!$A:$W,4,FALSE))</f>
        <v>7.07</v>
      </c>
      <c r="Y453" s="618">
        <f>IF(VLOOKUP($AU453,'FE Source'!$A:$W,5,FALSE)=0,"-",VLOOKUP($AU453,'FE Source'!$A:$W,5,FALSE))</f>
        <v>9.33</v>
      </c>
      <c r="Z453" s="618">
        <f>IF(VLOOKUP($AU453,'FE Source'!$A:$W,6,FALSE)=0,"-",VLOOKUP($AU453,'FE Source'!$A:$W,6,FALSE))</f>
        <v>16.36</v>
      </c>
      <c r="AA453" s="618">
        <f>IF(VLOOKUP($AU453,'FE Source'!$A:$W,7,FALSE)=0,"-",VLOOKUP($AU453,'FE Source'!$A:$W,7,FALSE))</f>
        <v>11.34</v>
      </c>
      <c r="AB453" s="618">
        <f>IF(VLOOKUP($AU453,'FE Source'!$A:$W,8,FALSE)=0,"-",VLOOKUP($AU453,'FE Source'!$A:$W,8,FALSE))</f>
        <v>10.11</v>
      </c>
      <c r="AC453" s="623" t="str">
        <f>IF(VLOOKUP($AU453,'FE Source'!$A:$W,9,FALSE)=0,"-",VLOOKUP($AU453,'FE Source'!$A:$W,9,FALSE))</f>
        <v>-</v>
      </c>
      <c r="AD453" s="851">
        <f>IF(VLOOKUP($AU453,'FE Source'!$A:$W,10,FALSE)=0,"-",VLOOKUP($AU453,'FE Source'!$A:$W,10,FALSE))</f>
        <v>0.94</v>
      </c>
      <c r="AE453" s="854">
        <f>IF(VLOOKUP($AU453,'FE Source'!$A:$W,11,FALSE)=0,"-",VLOOKUP($AU453,'FE Source'!$A:$W,11,FALSE))</f>
        <v>13.27</v>
      </c>
      <c r="AF453" s="854">
        <f>IF(VLOOKUP($AU453,'FE Source'!$A:$W,12,FALSE)=0,"-",VLOOKUP($AU453,'FE Source'!$A:$W,12,FALSE))</f>
        <v>0.56999999999999995</v>
      </c>
      <c r="AG453" s="854">
        <f>IF(VLOOKUP($AU453,'FE Source'!$A:$W,14,FALSE)=0,"-",VLOOKUP($AU453,'FE Source'!$A:$W,14,FALSE))</f>
        <v>-16.8</v>
      </c>
      <c r="AH453" s="854">
        <f>IF(VLOOKUP($AU453,'FE Source'!$A:$DJ,33,FALSE)=0,"-",VLOOKUP($AU453,'FE Source'!$A:$DJ,33,FALSE))</f>
        <v>131.46</v>
      </c>
      <c r="AI453" s="854">
        <f>IF(VLOOKUP($AU453,'FE Source'!$A:$Y,20,FALSE)=0,"-",VLOOKUP($AU453,'FE Source'!$A:$Y,20,FALSE))</f>
        <v>101.46</v>
      </c>
      <c r="AJ453" s="854">
        <f>IF(VLOOKUP($AU453,'FE Source'!$A:$DJ,34,FALSE)=0,"-",VLOOKUP($AU453,'FE Source'!$A:$DJ,34,FALSE))</f>
        <v>88.75</v>
      </c>
      <c r="AK453" s="854">
        <f>IF(VLOOKUP($AU453,'FE Source'!$A:$DJ,35,FALSE)=0,"-",VLOOKUP($AU453,'FE Source'!$A:$DJ,35,FALSE))</f>
        <v>18.05</v>
      </c>
      <c r="AL453" s="854">
        <f>IF(VLOOKUP($AU453,'FE Source'!$A:$Y,19,FALSE)=0,"-",VLOOKUP($AU453,'FE Source'!$A:$Y,19,FALSE))</f>
        <v>82.93</v>
      </c>
      <c r="AM453" s="866">
        <f>IF(VLOOKUP($AU453,'FE Source'!$A:$DJ,36,FALSE)=0,"-",VLOOKUP($AU453,'FE Source'!$A:$DJ,36,FALSE))</f>
        <v>88.86</v>
      </c>
      <c r="AN453" s="869">
        <f>IF(VLOOKUP($AU453,'FE Source'!$A:$W,13,FALSE)=0,"-",VLOOKUP($AU453,'FE Source'!$A:$W,13,FALSE))</f>
        <v>10622.8</v>
      </c>
      <c r="AO453" s="851" t="str">
        <f>IF(J453="no","-",IF(VLOOKUP($AU453,'FE Source'!$A:$W,15,FALSE)=0,"-",VLOOKUP($AU453,'FE Source'!$A:$W,15,FALSE)))</f>
        <v>-</v>
      </c>
      <c r="AP453" s="866" t="str">
        <f>IF(AO453="-","-",IF(VLOOKUP($AU453,'FE Source'!$A:$Z,21,FALSE)=0,"-",IF(VLOOKUP($AU453,'FE Source'!$A:$Z,21,FALSE)=2,"Semi-Annual",IF(VLOOKUP($AU453,'FE Source'!$A:$Z,21,FALSE)=4,"Quarterly",IF(VLOOKUP($AU453,'FE Source'!$A:$Z,21,FALSE)=12,"Monthly","Annual")))))</f>
        <v>-</v>
      </c>
      <c r="AQ453" s="875">
        <f t="array" ref="AQ453">IF(VLOOKUP($AU453,'FE Source'!$A:$W,16,FALSE)=0,"-",VLOOKUP($AU453,'FE Source'!$A:$W,16,FALSE))</f>
        <v>1.69</v>
      </c>
      <c r="AR453" s="868" t="str">
        <f>IF(VLOOKUP($AU453,'FE Source'!$A:$W,17,FALSE)=0,"-",VLOOKUP($AU453,'FE Source'!$A:$W,17,FALSE))</f>
        <v>Neutral</v>
      </c>
      <c r="AS453" s="879">
        <f>IF(VLOOKUP($AU453,'FE Source'!$AN:$AS,4,FALSE)="",VLOOKUP($AU453,'FE Source'!$AN:$AS,3,FALSE),VLOOKUP($AU453,'FE Source'!$AN:$AS,4,FALSE))</f>
        <v>23.9</v>
      </c>
      <c r="AT453" s="604">
        <f>IF(VLOOKUP($AU453,'FE Source'!$AN:$AS,5,FALSE)=0,"-",VLOOKUP($AU453,'FE Source'!$AN:$AS,5,FALSE))</f>
        <v>45783</v>
      </c>
      <c r="AU453" s="879" t="s">
        <v>3429</v>
      </c>
      <c r="BE453" s="215" t="str">
        <f>IF(VLOOKUP($AU453,'FE Source'!$A:$AK,22,FALSE)=0,"-",VLOOKUP($AU453,'FE Source'!$A:$AK,22,FALSE))</f>
        <v>-</v>
      </c>
      <c r="BF453" s="215">
        <f>IF(VLOOKUP($AU453,'FE Source'!$A:$AK,23,FALSE)=0,"-",VLOOKUP($AU453,'FE Source'!$A:$AK,23,FALSE))</f>
        <v>5.42</v>
      </c>
      <c r="BG453" s="215">
        <f>IF(VLOOKUP($AU453,'FE Source'!$A:$AK,24,FALSE)=0,"-",VLOOKUP($AU453,'FE Source'!$A:$AK,24,FALSE))</f>
        <v>12.77</v>
      </c>
      <c r="BH453" s="215">
        <f>IF(VLOOKUP($AU453,'FE Source'!$A:$AK,25,FALSE)=0,"-",VLOOKUP($AU453,'FE Source'!$A:$AK,25,FALSE))</f>
        <v>-12.08</v>
      </c>
      <c r="BI453" s="215">
        <f>IF(VLOOKUP($AU453,'FE Source'!$A:$AK,26,FALSE)=0,"-",VLOOKUP($AU453,'FE Source'!$A:$AK,26,FALSE))</f>
        <v>20.2</v>
      </c>
      <c r="BJ453" s="215">
        <f>IF(VLOOKUP($AU453,'FE Source'!$A:$AK,27,FALSE)=0,"-",VLOOKUP($AU453,'FE Source'!$A:$AK,27,FALSE))</f>
        <v>-2.1800000000000002</v>
      </c>
      <c r="BK453" s="215">
        <f>IF(VLOOKUP($AU453,'FE Source'!$A:$AK,28,FALSE)=0,"-",VLOOKUP($AU453,'FE Source'!$A:$AK,28,FALSE))</f>
        <v>14.31</v>
      </c>
      <c r="BL453" s="215">
        <f>IF(VLOOKUP($AU453,'FE Source'!$A:$AK,29,FALSE)=0,"-",VLOOKUP($AU453,'FE Source'!$A:$AK,29,FALSE))</f>
        <v>-20.29</v>
      </c>
      <c r="BM453" s="215">
        <f>IF(VLOOKUP($AU453,'FE Source'!$A:$AK,30,FALSE)=0,"-",VLOOKUP($AU453,'FE Source'!$A:$AK,30,FALSE))</f>
        <v>17.649999999999999</v>
      </c>
      <c r="BN453" t="str">
        <f>IF(VLOOKUP($AU453,'FE Source'!$A:$AK,31,FALSE)="No Specified Index","-",IF(VLOOKUP($AU453,'FE Source'!$A:$AK,31,FALSE)=0,"-",VLOOKUP($AU453,'FE Source'!$A:$AK,31,FALSE)))</f>
        <v>MSCI Europe</v>
      </c>
      <c r="BO453" s="217">
        <f>IF(VLOOKUP($AU453,'FE Source'!$A:$AK,32,FALSE)=0,"-",VLOOKUP($AU453,'FE Source'!$A:$AK,32,FALSE))</f>
        <v>42167</v>
      </c>
      <c r="BP453" s="18" t="str">
        <f>IF(VLOOKUP($AU453,'FE Source'!$AZ:$BC,2,FALSE)=0,"-",VLOOKUP($AU453,'FE Source'!$AZ:$BC,2,FALSE))</f>
        <v>-</v>
      </c>
      <c r="BQ453" s="18" t="str">
        <f>IF(VLOOKUP($AU453,'FE Source'!$AZ:$BC,3,FALSE)=0,"-",VLOOKUP($AU453,'FE Source'!$AZ:$BC,3,FALSE))</f>
        <v>-</v>
      </c>
      <c r="BR453" s="18" t="str">
        <f>IF(VLOOKUP($AU453,'FE Source'!$AZ:$BC,4,FALSE)=0,"-",VLOOKUP($AU453,'FE Source'!$AZ:$BC,4,FALSE))</f>
        <v>-</v>
      </c>
    </row>
    <row r="454" spans="1:70" ht="15">
      <c r="A454" s="509"/>
      <c r="B454" s="323" t="str">
        <f>INDEX('UT - Retail'!$A$7:$A$1409,MATCH(AU454,'UT - Retail'!$U$7:$U$1409,0),1)</f>
        <v>Fidelity Worldwide Investment</v>
      </c>
      <c r="C454" s="710" t="str">
        <f>INDEX('UT - Retail'!$B$7:$B$1409,MATCH(AU454,'UT - Retail'!$U$7:$U$1409,0),1)</f>
        <v>Fidelity Funds - European Growth Fund SR-ACC-SGD</v>
      </c>
      <c r="D454" s="711"/>
      <c r="E454" s="151" t="str">
        <f>VLOOKUP(C454,'UT - Retail'!$B:$K,8,FALSE)</f>
        <v>Equities</v>
      </c>
      <c r="F454" s="151" t="str">
        <f>VLOOKUP(C454,'UT - Retail'!$B:$K,9,FALSE)</f>
        <v>Europe incl-UK</v>
      </c>
      <c r="G454" s="151" t="str">
        <f>VLOOKUP(C454,'UT - Retail'!$B:$K,10,FALSE)</f>
        <v>General</v>
      </c>
      <c r="H454" s="82" t="str">
        <f>VLOOKUP(C454,'UT - Retail'!$B:$N,13,FALSE)</f>
        <v>Yes</v>
      </c>
      <c r="I454" s="82" t="str">
        <f>VLOOKUP(C454,'UT - Retail'!$B:$Q,14,FALSE)</f>
        <v>No</v>
      </c>
      <c r="J454" s="151" t="str">
        <f>VLOOKUP(C454,'UT - Retail'!$B:$Q,11,FALSE)</f>
        <v>No</v>
      </c>
      <c r="K454" s="130" t="str">
        <f>VLOOKUP(C454,'UT - Retail'!$B:$P,15,FALSE)</f>
        <v>No</v>
      </c>
      <c r="L454" s="82" t="str">
        <f>VLOOKUP(C454,'UT - Retail'!$B:$Q,16,FALSE)</f>
        <v>Navigator</v>
      </c>
      <c r="M454" s="151" t="str">
        <f>VLOOKUP(C454,'UT - Retail'!$B:$K,6,FALSE)</f>
        <v>SGD</v>
      </c>
      <c r="N454" s="151" t="str">
        <f>IFERROR(IF(MATCH(C454,'Portfolio Construction'!$AL:$AL,0),"Yes","No"),"No")</f>
        <v>No</v>
      </c>
      <c r="O454" s="151" t="str">
        <f>IFERROR(IF(MATCH(C454,'Portfolio Construction'!$AN:$AN,0),"Yes","No"),"No")</f>
        <v>No</v>
      </c>
      <c r="P454" s="151" t="str">
        <f>IFERROR(IF(MATCH(C454,'Portfolio Construction'!$AP:$AP,0),"Yes","No"),"No")</f>
        <v>No</v>
      </c>
      <c r="Q454" s="151" t="str">
        <f>IFERROR(IF(MATCH(C454,'Portfolio Construction'!$AR:$AR,0),"Yes","No"),"No")</f>
        <v>No</v>
      </c>
      <c r="R454" s="151" t="str">
        <f>IFERROR(IF(MATCH(C454,'Portfolio Construction'!$AT:$AT,0),"Yes","No"),"No")</f>
        <v>No</v>
      </c>
      <c r="S454" s="151" t="str">
        <f>IFERROR(IF(MATCH(C454,'Portfolio Construction'!$AV:$AV,0),"Yes","No"),"No")</f>
        <v>No</v>
      </c>
      <c r="T454" s="151" t="str">
        <f>IFERROR(IF(MATCH(C454,'Portfolio Construction'!$AX:$AX,0),"Yes","No"),"No")</f>
        <v>No</v>
      </c>
      <c r="U454" s="151" t="str">
        <f>IFERROR(IF(MATCH(C454,'Portfolio Construction'!$AZ:$AZ,0),"Yes","No"),"No")</f>
        <v>No</v>
      </c>
      <c r="V454" s="172" t="str">
        <f>IFERROR(IF(MATCH(C454,'Portfolio Construction'!$BB:$BB,0),"Yes","No"),"No")</f>
        <v>No</v>
      </c>
      <c r="W454" s="619">
        <f>IF(VLOOKUP($AU454,'FE Source'!$A:$W,3,FALSE)=0,"-",VLOOKUP($AU454,'FE Source'!$A:$W,3,FALSE))</f>
        <v>9.9</v>
      </c>
      <c r="X454" s="618">
        <f>IF(VLOOKUP($AU454,'FE Source'!$A:$W,4,FALSE)=0,"-",VLOOKUP($AU454,'FE Source'!$A:$W,4,FALSE))</f>
        <v>6.76</v>
      </c>
      <c r="Y454" s="618">
        <f>IF(VLOOKUP($AU454,'FE Source'!$A:$W,5,FALSE)=0,"-",VLOOKUP($AU454,'FE Source'!$A:$W,5,FALSE))</f>
        <v>9.36</v>
      </c>
      <c r="Z454" s="618">
        <f>IF(VLOOKUP($AU454,'FE Source'!$A:$W,6,FALSE)=0,"-",VLOOKUP($AU454,'FE Source'!$A:$W,6,FALSE))</f>
        <v>16.28</v>
      </c>
      <c r="AA454" s="618">
        <f>IF(VLOOKUP($AU454,'FE Source'!$A:$W,7,FALSE)=0,"-",VLOOKUP($AU454,'FE Source'!$A:$W,7,FALSE))</f>
        <v>11.32</v>
      </c>
      <c r="AB454" s="618">
        <f>IF(VLOOKUP($AU454,'FE Source'!$A:$W,8,FALSE)=0,"-",VLOOKUP($AU454,'FE Source'!$A:$W,8,FALSE))</f>
        <v>10.07</v>
      </c>
      <c r="AC454" s="623" t="str">
        <f>IF(VLOOKUP($AU454,'FE Source'!$A:$W,9,FALSE)=0,"-",VLOOKUP($AU454,'FE Source'!$A:$W,9,FALSE))</f>
        <v>-</v>
      </c>
      <c r="AD454" s="851">
        <f>IF(VLOOKUP($AU454,'FE Source'!$A:$W,10,FALSE)=0,"-",VLOOKUP($AU454,'FE Source'!$A:$W,10,FALSE))</f>
        <v>0.96</v>
      </c>
      <c r="AE454" s="854">
        <f>IF(VLOOKUP($AU454,'FE Source'!$A:$W,11,FALSE)=0,"-",VLOOKUP($AU454,'FE Source'!$A:$W,11,FALSE))</f>
        <v>13.25</v>
      </c>
      <c r="AF454" s="854">
        <f>IF(VLOOKUP($AU454,'FE Source'!$A:$W,12,FALSE)=0,"-",VLOOKUP($AU454,'FE Source'!$A:$W,12,FALSE))</f>
        <v>0.56999999999999995</v>
      </c>
      <c r="AG454" s="854">
        <f>IF(VLOOKUP($AU454,'FE Source'!$A:$W,14,FALSE)=0,"-",VLOOKUP($AU454,'FE Source'!$A:$W,14,FALSE))</f>
        <v>-16.96</v>
      </c>
      <c r="AH454" s="854">
        <f>IF(VLOOKUP($AU454,'FE Source'!$A:$DJ,33,FALSE)=0,"-",VLOOKUP($AU454,'FE Source'!$A:$DJ,33,FALSE))</f>
        <v>129.4</v>
      </c>
      <c r="AI454" s="854">
        <f>IF(VLOOKUP($AU454,'FE Source'!$A:$Y,20,FALSE)=0,"-",VLOOKUP($AU454,'FE Source'!$A:$Y,20,FALSE))</f>
        <v>103.67</v>
      </c>
      <c r="AJ454" s="854">
        <f>IF(VLOOKUP($AU454,'FE Source'!$A:$DJ,34,FALSE)=0,"-",VLOOKUP($AU454,'FE Source'!$A:$DJ,34,FALSE))</f>
        <v>94.68</v>
      </c>
      <c r="AK454" s="854">
        <f>IF(VLOOKUP($AU454,'FE Source'!$A:$DJ,35,FALSE)=0,"-",VLOOKUP($AU454,'FE Source'!$A:$DJ,35,FALSE))</f>
        <v>18.36</v>
      </c>
      <c r="AL454" s="854">
        <f>IF(VLOOKUP($AU454,'FE Source'!$A:$Y,19,FALSE)=0,"-",VLOOKUP($AU454,'FE Source'!$A:$Y,19,FALSE))</f>
        <v>82.2</v>
      </c>
      <c r="AM454" s="866">
        <f>IF(VLOOKUP($AU454,'FE Source'!$A:$DJ,36,FALSE)=0,"-",VLOOKUP($AU454,'FE Source'!$A:$DJ,36,FALSE))</f>
        <v>92.2</v>
      </c>
      <c r="AN454" s="869">
        <f>IF(VLOOKUP($AU454,'FE Source'!$A:$W,13,FALSE)=0,"-",VLOOKUP($AU454,'FE Source'!$A:$W,13,FALSE))</f>
        <v>10622.8</v>
      </c>
      <c r="AO454" s="851" t="str">
        <f>IF(J454="no","-",IF(VLOOKUP($AU454,'FE Source'!$A:$W,15,FALSE)=0,"-",VLOOKUP($AU454,'FE Source'!$A:$W,15,FALSE)))</f>
        <v>-</v>
      </c>
      <c r="AP454" s="866" t="str">
        <f>IF(AO454="-","-",IF(VLOOKUP($AU454,'FE Source'!$A:$Z,21,FALSE)=0,"-",IF(VLOOKUP($AU454,'FE Source'!$A:$Z,21,FALSE)=2,"Semi-Annual",IF(VLOOKUP($AU454,'FE Source'!$A:$Z,21,FALSE)=4,"Quarterly",IF(VLOOKUP($AU454,'FE Source'!$A:$Z,21,FALSE)=12,"Monthly","Annual")))))</f>
        <v>-</v>
      </c>
      <c r="AQ454" s="875">
        <f t="array" ref="AQ454">IF(VLOOKUP($AU454,'FE Source'!$A:$W,16,FALSE)=0,"-",VLOOKUP($AU454,'FE Source'!$A:$W,16,FALSE))</f>
        <v>1.69</v>
      </c>
      <c r="AR454" s="868" t="str">
        <f>IF(VLOOKUP($AU454,'FE Source'!$A:$W,17,FALSE)=0,"-",VLOOKUP($AU454,'FE Source'!$A:$W,17,FALSE))</f>
        <v>Neutral</v>
      </c>
      <c r="AS454" s="879">
        <f>IF(VLOOKUP($AU454,'FE Source'!$AN:$AS,4,FALSE)="",VLOOKUP($AU454,'FE Source'!$AN:$AS,3,FALSE),VLOOKUP($AU454,'FE Source'!$AN:$AS,4,FALSE))</f>
        <v>2.02</v>
      </c>
      <c r="AT454" s="880">
        <f>IF(VLOOKUP($AU454,'FE Source'!$AN:$AS,5,FALSE)=0,"-",VLOOKUP($AU454,'FE Source'!$AN:$AS,5,FALSE))</f>
        <v>45783</v>
      </c>
      <c r="AU454" s="879" t="s">
        <v>5387</v>
      </c>
      <c r="BE454" s="215" t="str">
        <f>IF(VLOOKUP($AU454,'FE Source'!$A:$AK,22,FALSE)=0,"-",VLOOKUP($AU454,'FE Source'!$A:$AK,22,FALSE))</f>
        <v>-</v>
      </c>
      <c r="BF454" s="215">
        <f>IF(VLOOKUP($AU454,'FE Source'!$A:$AK,23,FALSE)=0,"-",VLOOKUP($AU454,'FE Source'!$A:$AK,23,FALSE))</f>
        <v>5.65</v>
      </c>
      <c r="BG454" s="215">
        <f>IF(VLOOKUP($AU454,'FE Source'!$A:$AK,24,FALSE)=0,"-",VLOOKUP($AU454,'FE Source'!$A:$AK,24,FALSE))</f>
        <v>12.6</v>
      </c>
      <c r="BH454" s="215">
        <f>IF(VLOOKUP($AU454,'FE Source'!$A:$AK,25,FALSE)=0,"-",VLOOKUP($AU454,'FE Source'!$A:$AK,25,FALSE))</f>
        <v>-12</v>
      </c>
      <c r="BI454" s="215">
        <f>IF(VLOOKUP($AU454,'FE Source'!$A:$AK,26,FALSE)=0,"-",VLOOKUP($AU454,'FE Source'!$A:$AK,26,FALSE))</f>
        <v>20.03</v>
      </c>
      <c r="BJ454" s="215">
        <f>IF(VLOOKUP($AU454,'FE Source'!$A:$AK,27,FALSE)=0,"-",VLOOKUP($AU454,'FE Source'!$A:$AK,27,FALSE))</f>
        <v>-2.25</v>
      </c>
      <c r="BK454" s="215">
        <f>IF(VLOOKUP($AU454,'FE Source'!$A:$AK,28,FALSE)=0,"-",VLOOKUP($AU454,'FE Source'!$A:$AK,28,FALSE))</f>
        <v>14.45</v>
      </c>
      <c r="BL454" s="215">
        <f>IF(VLOOKUP($AU454,'FE Source'!$A:$AK,29,FALSE)=0,"-",VLOOKUP($AU454,'FE Source'!$A:$AK,29,FALSE))</f>
        <v>-20.2</v>
      </c>
      <c r="BM454" s="215">
        <f>IF(VLOOKUP($AU454,'FE Source'!$A:$AK,30,FALSE)=0,"-",VLOOKUP($AU454,'FE Source'!$A:$AK,30,FALSE))</f>
        <v>17.61</v>
      </c>
      <c r="BN454" t="str">
        <f>IF(VLOOKUP($AU454,'FE Source'!$A:$AK,31,FALSE)="No Specified Index","-",IF(VLOOKUP($AU454,'FE Source'!$A:$AK,31,FALSE)=0,"-",VLOOKUP($AU454,'FE Source'!$A:$AK,31,FALSE)))</f>
        <v>MSCI Europe</v>
      </c>
      <c r="BO454" s="217">
        <f>IF(VLOOKUP($AU454,'FE Source'!$A:$AK,32,FALSE)=0,"-",VLOOKUP($AU454,'FE Source'!$A:$AK,32,FALSE))</f>
        <v>42167</v>
      </c>
      <c r="BP454" s="18" t="str">
        <f>IF(VLOOKUP($AU454,'FE Source'!$AZ:$BC,2,FALSE)=0,"-",VLOOKUP($AU454,'FE Source'!$AZ:$BC,2,FALSE))</f>
        <v>-</v>
      </c>
      <c r="BQ454" s="18" t="str">
        <f>IF(VLOOKUP($AU454,'FE Source'!$AZ:$BC,3,FALSE)=0,"-",VLOOKUP($AU454,'FE Source'!$AZ:$BC,3,FALSE))</f>
        <v>-</v>
      </c>
      <c r="BR454" s="18" t="str">
        <f>IF(VLOOKUP($AU454,'FE Source'!$AZ:$BC,4,FALSE)=0,"-",VLOOKUP($AU454,'FE Source'!$AZ:$BC,4,FALSE))</f>
        <v>-</v>
      </c>
    </row>
    <row r="455" spans="1:70" ht="15">
      <c r="A455" s="509"/>
      <c r="B455" s="323" t="str">
        <f>INDEX('UT - Retail'!$A$7:$A$1409,MATCH(AU455,'UT - Retail'!$U$7:$U$1409,0),1)</f>
        <v>Fidelity Worldwide Investment</v>
      </c>
      <c r="C455" s="710" t="str">
        <f>INDEX('UT - Retail'!$B$7:$B$1409,MATCH(AU455,'UT - Retail'!$U$7:$U$1409,0),1)</f>
        <v>Fidelity Funds - Greater China Fund SR-ACC-SGD</v>
      </c>
      <c r="D455" s="711"/>
      <c r="E455" s="151" t="str">
        <f>VLOOKUP(C455,'UT - Retail'!$B:$K,8,FALSE)</f>
        <v>Equities</v>
      </c>
      <c r="F455" s="151" t="str">
        <f>VLOOKUP(C455,'UT - Retail'!$B:$K,9,FALSE)</f>
        <v>Greater China</v>
      </c>
      <c r="G455" s="151" t="str">
        <f>VLOOKUP(C455,'UT - Retail'!$B:$K,10,FALSE)</f>
        <v>General</v>
      </c>
      <c r="H455" s="82" t="str">
        <f>VLOOKUP(C455,'UT - Retail'!$B:$N,13,FALSE)</f>
        <v>Yes</v>
      </c>
      <c r="I455" s="82" t="str">
        <f>VLOOKUP(C455,'UT - Retail'!$B:$Q,14,FALSE)</f>
        <v>No</v>
      </c>
      <c r="J455" s="151" t="str">
        <f>VLOOKUP(C455,'UT - Retail'!$B:$Q,11,FALSE)</f>
        <v>No</v>
      </c>
      <c r="K455" s="130" t="str">
        <f>VLOOKUP(C455,'UT - Retail'!$B:$P,15,FALSE)</f>
        <v>No</v>
      </c>
      <c r="L455" s="82" t="str">
        <f>VLOOKUP(C455,'UT - Retail'!$B:$Q,16,FALSE)</f>
        <v>Navigator</v>
      </c>
      <c r="M455" s="151" t="str">
        <f>VLOOKUP(C455,'UT - Retail'!$B:$K,6,FALSE)</f>
        <v>SGD</v>
      </c>
      <c r="N455" s="151" t="str">
        <f>IFERROR(IF(MATCH(C455,'Portfolio Construction'!$AL:$AL,0),"Yes","No"),"No")</f>
        <v>No</v>
      </c>
      <c r="O455" s="151" t="str">
        <f>IFERROR(IF(MATCH(C455,'Portfolio Construction'!$AN:$AN,0),"Yes","No"),"No")</f>
        <v>No</v>
      </c>
      <c r="P455" s="151" t="str">
        <f>IFERROR(IF(MATCH(C455,'Portfolio Construction'!$AP:$AP,0),"Yes","No"),"No")</f>
        <v>No</v>
      </c>
      <c r="Q455" s="151" t="str">
        <f>IFERROR(IF(MATCH(C455,'Portfolio Construction'!$AR:$AR,0),"Yes","No"),"No")</f>
        <v>No</v>
      </c>
      <c r="R455" s="151" t="str">
        <f>IFERROR(IF(MATCH(C455,'Portfolio Construction'!$AT:$AT,0),"Yes","No"),"No")</f>
        <v>No</v>
      </c>
      <c r="S455" s="151" t="str">
        <f>IFERROR(IF(MATCH(C455,'Portfolio Construction'!$AV:$AV,0),"Yes","No"),"No")</f>
        <v>No</v>
      </c>
      <c r="T455" s="151" t="str">
        <f>IFERROR(IF(MATCH(C455,'Portfolio Construction'!$AX:$AX,0),"Yes","No"),"No")</f>
        <v>No</v>
      </c>
      <c r="U455" s="151" t="str">
        <f>IFERROR(IF(MATCH(C455,'Portfolio Construction'!$AZ:$AZ,0),"Yes","No"),"No")</f>
        <v>No</v>
      </c>
      <c r="V455" s="172" t="str">
        <f>IFERROR(IF(MATCH(C455,'Portfolio Construction'!$BB:$BB,0),"Yes","No"),"No")</f>
        <v>No</v>
      </c>
      <c r="W455" s="619">
        <f>IF(VLOOKUP($AU455,'FE Source'!$A:$W,3,FALSE)=0,"-",VLOOKUP($AU455,'FE Source'!$A:$W,3,FALSE))</f>
        <v>-0.91</v>
      </c>
      <c r="X455" s="618">
        <f>IF(VLOOKUP($AU455,'FE Source'!$A:$W,4,FALSE)=0,"-",VLOOKUP($AU455,'FE Source'!$A:$W,4,FALSE))</f>
        <v>4.8099999999999996</v>
      </c>
      <c r="Y455" s="618">
        <f>IF(VLOOKUP($AU455,'FE Source'!$A:$W,5,FALSE)=0,"-",VLOOKUP($AU455,'FE Source'!$A:$W,5,FALSE))</f>
        <v>-1.63</v>
      </c>
      <c r="Z455" s="618">
        <f>IF(VLOOKUP($AU455,'FE Source'!$A:$W,6,FALSE)=0,"-",VLOOKUP($AU455,'FE Source'!$A:$W,6,FALSE))</f>
        <v>2.65</v>
      </c>
      <c r="AA455" s="618">
        <f>IF(VLOOKUP($AU455,'FE Source'!$A:$W,7,FALSE)=0,"-",VLOOKUP($AU455,'FE Source'!$A:$W,7,FALSE))</f>
        <v>-0.69</v>
      </c>
      <c r="AB455" s="618">
        <f>IF(VLOOKUP($AU455,'FE Source'!$A:$W,8,FALSE)=0,"-",VLOOKUP($AU455,'FE Source'!$A:$W,8,FALSE))</f>
        <v>-1.01</v>
      </c>
      <c r="AC455" s="623" t="str">
        <f>IF(VLOOKUP($AU455,'FE Source'!$A:$W,9,FALSE)=0,"-",VLOOKUP($AU455,'FE Source'!$A:$W,9,FALSE))</f>
        <v>-</v>
      </c>
      <c r="AD455" s="851">
        <f>IF(VLOOKUP($AU455,'FE Source'!$A:$W,10,FALSE)=0,"-",VLOOKUP($AU455,'FE Source'!$A:$W,10,FALSE))</f>
        <v>0.88</v>
      </c>
      <c r="AE455" s="854">
        <f>IF(VLOOKUP($AU455,'FE Source'!$A:$W,11,FALSE)=0,"-",VLOOKUP($AU455,'FE Source'!$A:$W,11,FALSE))</f>
        <v>22.97</v>
      </c>
      <c r="AF455" s="854">
        <f>IF(VLOOKUP($AU455,'FE Source'!$A:$W,12,FALSE)=0,"-",VLOOKUP($AU455,'FE Source'!$A:$W,12,FALSE))</f>
        <v>-0.01</v>
      </c>
      <c r="AG455" s="854">
        <f>IF(VLOOKUP($AU455,'FE Source'!$A:$W,14,FALSE)=0,"-",VLOOKUP($AU455,'FE Source'!$A:$W,14,FALSE))</f>
        <v>-30.24</v>
      </c>
      <c r="AH455" s="854">
        <f>IF(VLOOKUP($AU455,'FE Source'!$A:$DJ,33,FALSE)=0,"-",VLOOKUP($AU455,'FE Source'!$A:$DJ,33,FALSE))</f>
        <v>68.59</v>
      </c>
      <c r="AI455" s="854">
        <f>IF(VLOOKUP($AU455,'FE Source'!$A:$Y,20,FALSE)=0,"-",VLOOKUP($AU455,'FE Source'!$A:$Y,20,FALSE))</f>
        <v>80.760000000000005</v>
      </c>
      <c r="AJ455" s="854">
        <f>IF(VLOOKUP($AU455,'FE Source'!$A:$DJ,34,FALSE)=0,"-",VLOOKUP($AU455,'FE Source'!$A:$DJ,34,FALSE))</f>
        <v>80.900000000000006</v>
      </c>
      <c r="AK455" s="854">
        <f>IF(VLOOKUP($AU455,'FE Source'!$A:$DJ,35,FALSE)=0,"-",VLOOKUP($AU455,'FE Source'!$A:$DJ,35,FALSE))</f>
        <v>85.36</v>
      </c>
      <c r="AL455" s="854">
        <f>IF(VLOOKUP($AU455,'FE Source'!$A:$Y,19,FALSE)=0,"-",VLOOKUP($AU455,'FE Source'!$A:$Y,19,FALSE))</f>
        <v>92.72</v>
      </c>
      <c r="AM455" s="866">
        <f>IF(VLOOKUP($AU455,'FE Source'!$A:$DJ,36,FALSE)=0,"-",VLOOKUP($AU455,'FE Source'!$A:$DJ,36,FALSE))</f>
        <v>93.87</v>
      </c>
      <c r="AN455" s="869">
        <f>IF(VLOOKUP($AU455,'FE Source'!$A:$W,13,FALSE)=0,"-",VLOOKUP($AU455,'FE Source'!$A:$W,13,FALSE))</f>
        <v>883.9</v>
      </c>
      <c r="AO455" s="851" t="str">
        <f>IF(J455="no","-",IF(VLOOKUP($AU455,'FE Source'!$A:$W,15,FALSE)=0,"-",VLOOKUP($AU455,'FE Source'!$A:$W,15,FALSE)))</f>
        <v>-</v>
      </c>
      <c r="AP455" s="866" t="str">
        <f>IF(AO455="-","-",IF(VLOOKUP($AU455,'FE Source'!$A:$Z,21,FALSE)=0,"-",IF(VLOOKUP($AU455,'FE Source'!$A:$Z,21,FALSE)=2,"Semi-Annual",IF(VLOOKUP($AU455,'FE Source'!$A:$Z,21,FALSE)=4,"Quarterly",IF(VLOOKUP($AU455,'FE Source'!$A:$Z,21,FALSE)=12,"Monthly","Annual")))))</f>
        <v>-</v>
      </c>
      <c r="AQ455" s="875">
        <f t="array" ref="AQ455">IF(VLOOKUP($AU455,'FE Source'!$A:$W,16,FALSE)=0,"-",VLOOKUP($AU455,'FE Source'!$A:$W,16,FALSE))</f>
        <v>1.73</v>
      </c>
      <c r="AR455" s="868" t="str">
        <f>IF(VLOOKUP($AU455,'FE Source'!$A:$W,17,FALSE)=0,"-",VLOOKUP($AU455,'FE Source'!$A:$W,17,FALSE))</f>
        <v>Neutral</v>
      </c>
      <c r="AS455" s="879">
        <f>IF(VLOOKUP($AU455,'FE Source'!$AN:$AS,4,FALSE)="",VLOOKUP($AU455,'FE Source'!$AN:$AS,3,FALSE),VLOOKUP($AU455,'FE Source'!$AN:$AS,4,FALSE))</f>
        <v>2.29</v>
      </c>
      <c r="AT455" s="880">
        <f>IF(VLOOKUP($AU455,'FE Source'!$AN:$AS,5,FALSE)=0,"-",VLOOKUP($AU455,'FE Source'!$AN:$AS,5,FALSE))</f>
        <v>45783</v>
      </c>
      <c r="AU455" s="881" t="s">
        <v>1345</v>
      </c>
      <c r="BE455" s="215" t="str">
        <f>IF(VLOOKUP($AU455,'FE Source'!$A:$AK,22,FALSE)=0,"-",VLOOKUP($AU455,'FE Source'!$A:$AK,22,FALSE))</f>
        <v>-</v>
      </c>
      <c r="BF455" s="215">
        <f>IF(VLOOKUP($AU455,'FE Source'!$A:$AK,23,FALSE)=0,"-",VLOOKUP($AU455,'FE Source'!$A:$AK,23,FALSE))</f>
        <v>6.99</v>
      </c>
      <c r="BG455" s="215">
        <f>IF(VLOOKUP($AU455,'FE Source'!$A:$AK,24,FALSE)=0,"-",VLOOKUP($AU455,'FE Source'!$A:$AK,24,FALSE))</f>
        <v>36.9</v>
      </c>
      <c r="BH455" s="215">
        <f>IF(VLOOKUP($AU455,'FE Source'!$A:$AK,25,FALSE)=0,"-",VLOOKUP($AU455,'FE Source'!$A:$AK,25,FALSE))</f>
        <v>-14.11</v>
      </c>
      <c r="BI455" s="215">
        <f>IF(VLOOKUP($AU455,'FE Source'!$A:$AK,26,FALSE)=0,"-",VLOOKUP($AU455,'FE Source'!$A:$AK,26,FALSE))</f>
        <v>24.05</v>
      </c>
      <c r="BJ455" s="215">
        <f>IF(VLOOKUP($AU455,'FE Source'!$A:$AK,27,FALSE)=0,"-",VLOOKUP($AU455,'FE Source'!$A:$AK,27,FALSE))</f>
        <v>28.39</v>
      </c>
      <c r="BK455" s="215">
        <f>IF(VLOOKUP($AU455,'FE Source'!$A:$AK,28,FALSE)=0,"-",VLOOKUP($AU455,'FE Source'!$A:$AK,28,FALSE))</f>
        <v>-3.39</v>
      </c>
      <c r="BL455" s="215">
        <f>IF(VLOOKUP($AU455,'FE Source'!$A:$AK,29,FALSE)=0,"-",VLOOKUP($AU455,'FE Source'!$A:$AK,29,FALSE))</f>
        <v>-30.48</v>
      </c>
      <c r="BM455" s="215">
        <f>IF(VLOOKUP($AU455,'FE Source'!$A:$AK,30,FALSE)=0,"-",VLOOKUP($AU455,'FE Source'!$A:$AK,30,FALSE))</f>
        <v>-4.4400000000000004</v>
      </c>
      <c r="BN455" t="str">
        <f>IF(VLOOKUP($AU455,'FE Source'!$A:$AK,31,FALSE)="No Specified Index","-",IF(VLOOKUP($AU455,'FE Source'!$A:$AK,31,FALSE)=0,"-",VLOOKUP($AU455,'FE Source'!$A:$AK,31,FALSE)))</f>
        <v>MSCI Golden Dragon</v>
      </c>
      <c r="BO455" s="217">
        <f>IF(VLOOKUP($AU455,'FE Source'!$A:$AK,32,FALSE)=0,"-",VLOOKUP($AU455,'FE Source'!$A:$AK,32,FALSE))</f>
        <v>42167</v>
      </c>
      <c r="BP455" s="18" t="str">
        <f>IF(VLOOKUP($AU455,'FE Source'!$AZ:$BC,2,FALSE)=0,"-",VLOOKUP($AU455,'FE Source'!$AZ:$BC,2,FALSE))</f>
        <v>-</v>
      </c>
      <c r="BQ455" s="18" t="str">
        <f>IF(VLOOKUP($AU455,'FE Source'!$AZ:$BC,3,FALSE)=0,"-",VLOOKUP($AU455,'FE Source'!$AZ:$BC,3,FALSE))</f>
        <v>-</v>
      </c>
      <c r="BR455" s="18" t="str">
        <f>IF(VLOOKUP($AU455,'FE Source'!$AZ:$BC,4,FALSE)=0,"-",VLOOKUP($AU455,'FE Source'!$AZ:$BC,4,FALSE))</f>
        <v>-</v>
      </c>
    </row>
    <row r="456" spans="1:70" ht="15">
      <c r="A456" s="509"/>
      <c r="B456" s="323" t="str">
        <f>INDEX('UT - Retail'!$A$7:$A$1409,MATCH(AU456,'UT - Retail'!$U$7:$U$1409,0),1)</f>
        <v>Fidelity Worldwide Investment</v>
      </c>
      <c r="C456" s="710" t="str">
        <f>INDEX('UT - Retail'!$B$7:$B$1409,MATCH(AU456,'UT - Retail'!$U$7:$U$1409,0),1)</f>
        <v>Fidelity Funds European High Yield Fund A MINC(G) SGD (hedged)</v>
      </c>
      <c r="D456" s="711"/>
      <c r="E456" s="151" t="str">
        <f>VLOOKUP(C456,'UT - Retail'!$B:$K,8,FALSE)</f>
        <v>Fixed Income</v>
      </c>
      <c r="F456" s="151" t="str">
        <f>VLOOKUP(C456,'UT - Retail'!$B:$K,9,FALSE)</f>
        <v>Europe incl-UK</v>
      </c>
      <c r="G456" s="151" t="str">
        <f>VLOOKUP(C456,'UT - Retail'!$B:$K,10,FALSE)</f>
        <v>High Yield</v>
      </c>
      <c r="H456" s="82" t="str">
        <f>VLOOKUP(C456,'UT - Retail'!$B:$N,13,FALSE)</f>
        <v>No</v>
      </c>
      <c r="I456" s="82" t="str">
        <f>VLOOKUP(C456,'UT - Retail'!$B:$Q,14,FALSE)</f>
        <v>No</v>
      </c>
      <c r="J456" s="151" t="str">
        <f>VLOOKUP(C456,'UT - Retail'!$B:$Q,11,FALSE)</f>
        <v>Yes</v>
      </c>
      <c r="K456" s="130" t="str">
        <f>VLOOKUP(C456,'UT - Retail'!$B:$P,15,FALSE)</f>
        <v>No</v>
      </c>
      <c r="L456" s="82" t="str">
        <f>VLOOKUP(C456,'UT - Retail'!$B:$Q,16,FALSE)</f>
        <v>Navigator</v>
      </c>
      <c r="M456" s="151" t="str">
        <f>VLOOKUP(C456,'UT - Retail'!$B:$K,6,FALSE)</f>
        <v>SGD</v>
      </c>
      <c r="N456" s="151" t="str">
        <f>IFERROR(IF(MATCH(C456,'Portfolio Construction'!$AL:$AL,0),"Yes","No"),"No")</f>
        <v>No</v>
      </c>
      <c r="O456" s="151" t="str">
        <f>IFERROR(IF(MATCH(C456,'Portfolio Construction'!$AN:$AN,0),"Yes","No"),"No")</f>
        <v>No</v>
      </c>
      <c r="P456" s="151" t="str">
        <f>IFERROR(IF(MATCH(C456,'Portfolio Construction'!$AP:$AP,0),"Yes","No"),"No")</f>
        <v>No</v>
      </c>
      <c r="Q456" s="151" t="str">
        <f>IFERROR(IF(MATCH(C456,'Portfolio Construction'!$AR:$AR,0),"Yes","No"),"No")</f>
        <v>No</v>
      </c>
      <c r="R456" s="151" t="str">
        <f>IFERROR(IF(MATCH(C456,'Portfolio Construction'!$AT:$AT,0),"Yes","No"),"No")</f>
        <v>No</v>
      </c>
      <c r="S456" s="151" t="str">
        <f>IFERROR(IF(MATCH(C456,'Portfolio Construction'!$AV:$AV,0),"Yes","No"),"No")</f>
        <v>No</v>
      </c>
      <c r="T456" s="151" t="str">
        <f>IFERROR(IF(MATCH(C456,'Portfolio Construction'!$AX:$AX,0),"Yes","No"),"No")</f>
        <v>No</v>
      </c>
      <c r="U456" s="151" t="str">
        <f>IFERROR(IF(MATCH(C456,'Portfolio Construction'!$AZ:$AZ,0),"Yes","No"),"No")</f>
        <v>No</v>
      </c>
      <c r="V456" s="172" t="str">
        <f>IFERROR(IF(MATCH(C456,'Portfolio Construction'!$BB:$BB,0),"Yes","No"),"No")</f>
        <v>No</v>
      </c>
      <c r="W456" s="619">
        <f>IF(VLOOKUP($AU456,'FE Source'!$A:$W,3,FALSE)=0,"-",VLOOKUP($AU456,'FE Source'!$A:$W,3,FALSE))</f>
        <v>1.03</v>
      </c>
      <c r="X456" s="618">
        <f>IF(VLOOKUP($AU456,'FE Source'!$A:$W,4,FALSE)=0,"-",VLOOKUP($AU456,'FE Source'!$A:$W,4,FALSE))</f>
        <v>0.86</v>
      </c>
      <c r="Y456" s="618">
        <f>IF(VLOOKUP($AU456,'FE Source'!$A:$W,5,FALSE)=0,"-",VLOOKUP($AU456,'FE Source'!$A:$W,5,FALSE))</f>
        <v>2.27</v>
      </c>
      <c r="Z456" s="618">
        <f>IF(VLOOKUP($AU456,'FE Source'!$A:$W,6,FALSE)=0,"-",VLOOKUP($AU456,'FE Source'!$A:$W,6,FALSE))</f>
        <v>7.61</v>
      </c>
      <c r="AA456" s="618">
        <f>IF(VLOOKUP($AU456,'FE Source'!$A:$W,7,FALSE)=0,"-",VLOOKUP($AU456,'FE Source'!$A:$W,7,FALSE))</f>
        <v>5.95</v>
      </c>
      <c r="AB456" s="618">
        <f>IF(VLOOKUP($AU456,'FE Source'!$A:$W,8,FALSE)=0,"-",VLOOKUP($AU456,'FE Source'!$A:$W,8,FALSE))</f>
        <v>5.53</v>
      </c>
      <c r="AC456" s="623" t="str">
        <f>IF(VLOOKUP($AU456,'FE Source'!$A:$W,9,FALSE)=0,"-",VLOOKUP($AU456,'FE Source'!$A:$W,9,FALSE))</f>
        <v>-</v>
      </c>
      <c r="AD456" s="851">
        <f>IF(VLOOKUP($AU456,'FE Source'!$A:$W,10,FALSE)=0,"-",VLOOKUP($AU456,'FE Source'!$A:$W,10,FALSE))</f>
        <v>0.74</v>
      </c>
      <c r="AE456" s="854">
        <f>IF(VLOOKUP($AU456,'FE Source'!$A:$W,11,FALSE)=0,"-",VLOOKUP($AU456,'FE Source'!$A:$W,11,FALSE))</f>
        <v>6.71</v>
      </c>
      <c r="AF456" s="854">
        <f>IF(VLOOKUP($AU456,'FE Source'!$A:$W,12,FALSE)=0,"-",VLOOKUP($AU456,'FE Source'!$A:$W,12,FALSE))</f>
        <v>0.43</v>
      </c>
      <c r="AG456" s="854">
        <f>IF(VLOOKUP($AU456,'FE Source'!$A:$W,14,FALSE)=0,"-",VLOOKUP($AU456,'FE Source'!$A:$W,14,FALSE))</f>
        <v>-8.89</v>
      </c>
      <c r="AH456" s="854">
        <f>IF(VLOOKUP($AU456,'FE Source'!$A:$DJ,33,FALSE)=0,"-",VLOOKUP($AU456,'FE Source'!$A:$DJ,33,FALSE))</f>
        <v>63.62</v>
      </c>
      <c r="AI456" s="854">
        <f>IF(VLOOKUP($AU456,'FE Source'!$A:$Y,20,FALSE)=0,"-",VLOOKUP($AU456,'FE Source'!$A:$Y,20,FALSE))</f>
        <v>80.180000000000007</v>
      </c>
      <c r="AJ456" s="854">
        <f>IF(VLOOKUP($AU456,'FE Source'!$A:$DJ,34,FALSE)=0,"-",VLOOKUP($AU456,'FE Source'!$A:$DJ,34,FALSE))</f>
        <v>74.73</v>
      </c>
      <c r="AK456" s="854">
        <f>IF(VLOOKUP($AU456,'FE Source'!$A:$DJ,35,FALSE)=0,"-",VLOOKUP($AU456,'FE Source'!$A:$DJ,35,FALSE))</f>
        <v>-63.32</v>
      </c>
      <c r="AL456" s="854">
        <f>IF(VLOOKUP($AU456,'FE Source'!$A:$Y,19,FALSE)=0,"-",VLOOKUP($AU456,'FE Source'!$A:$Y,19,FALSE))</f>
        <v>68.47</v>
      </c>
      <c r="AM456" s="866">
        <f>IF(VLOOKUP($AU456,'FE Source'!$A:$DJ,36,FALSE)=0,"-",VLOOKUP($AU456,'FE Source'!$A:$DJ,36,FALSE))</f>
        <v>54.69</v>
      </c>
      <c r="AN456" s="869">
        <f>IF(VLOOKUP($AU456,'FE Source'!$A:$W,13,FALSE)=0,"-",VLOOKUP($AU456,'FE Source'!$A:$W,13,FALSE))</f>
        <v>3515.9</v>
      </c>
      <c r="AO456" s="851">
        <f>IF(J456="no","-",IF(VLOOKUP($AU456,'FE Source'!$A:$W,15,FALSE)=0,"-",VLOOKUP($AU456,'FE Source'!$A:$W,15,FALSE)))</f>
        <v>5.32</v>
      </c>
      <c r="AP456" s="866" t="str">
        <f>IF(AO456="-","-",IF(VLOOKUP($AU456,'FE Source'!$A:$Z,21,FALSE)=0,"-",IF(VLOOKUP($AU456,'FE Source'!$A:$Z,21,FALSE)=2,"Semi-Annual",IF(VLOOKUP($AU456,'FE Source'!$A:$Z,21,FALSE)=4,"Quarterly",IF(VLOOKUP($AU456,'FE Source'!$A:$Z,21,FALSE)=12,"Monthly","Annual")))))</f>
        <v>Monthly</v>
      </c>
      <c r="AQ456" s="875">
        <f t="array" ref="AQ456">IF(VLOOKUP($AU456,'FE Source'!$A:$W,16,FALSE)=0,"-",VLOOKUP($AU456,'FE Source'!$A:$W,16,FALSE))</f>
        <v>1.4</v>
      </c>
      <c r="AR456" s="868" t="str">
        <f>IF(VLOOKUP($AU456,'FE Source'!$A:$W,17,FALSE)=0,"-",VLOOKUP($AU456,'FE Source'!$A:$W,17,FALSE))</f>
        <v>-</v>
      </c>
      <c r="AS456" s="879">
        <f>IF(VLOOKUP($AU456,'FE Source'!$AN:$AS,4,FALSE)="",VLOOKUP($AU456,'FE Source'!$AN:$AS,3,FALSE),VLOOKUP($AU456,'FE Source'!$AN:$AS,4,FALSE))</f>
        <v>0.94</v>
      </c>
      <c r="AT456" s="880">
        <f>IF(VLOOKUP($AU456,'FE Source'!$AN:$AS,5,FALSE)=0,"-",VLOOKUP($AU456,'FE Source'!$AN:$AS,5,FALSE))</f>
        <v>45783</v>
      </c>
      <c r="AU456" s="879" t="s">
        <v>8760</v>
      </c>
      <c r="BE456" s="215" t="str">
        <f>IF(VLOOKUP($AU456,'FE Source'!$A:$AK,22,FALSE)=0,"-",VLOOKUP($AU456,'FE Source'!$A:$AK,22,FALSE))</f>
        <v>-</v>
      </c>
      <c r="BF456" s="215">
        <f>IF(VLOOKUP($AU456,'FE Source'!$A:$AK,23,FALSE)=0,"-",VLOOKUP($AU456,'FE Source'!$A:$AK,23,FALSE))</f>
        <v>9.93</v>
      </c>
      <c r="BG456" s="215">
        <f>IF(VLOOKUP($AU456,'FE Source'!$A:$AK,24,FALSE)=0,"-",VLOOKUP($AU456,'FE Source'!$A:$AK,24,FALSE))</f>
        <v>7.73</v>
      </c>
      <c r="BH456" s="215">
        <f>IF(VLOOKUP($AU456,'FE Source'!$A:$AK,25,FALSE)=0,"-",VLOOKUP($AU456,'FE Source'!$A:$AK,25,FALSE))</f>
        <v>-3.97</v>
      </c>
      <c r="BI456" s="215">
        <f>IF(VLOOKUP($AU456,'FE Source'!$A:$AK,26,FALSE)=0,"-",VLOOKUP($AU456,'FE Source'!$A:$AK,26,FALSE))</f>
        <v>15.25</v>
      </c>
      <c r="BJ456" s="215">
        <f>IF(VLOOKUP($AU456,'FE Source'!$A:$AK,27,FALSE)=0,"-",VLOOKUP($AU456,'FE Source'!$A:$AK,27,FALSE))</f>
        <v>2.74</v>
      </c>
      <c r="BK456" s="215">
        <f>IF(VLOOKUP($AU456,'FE Source'!$A:$AK,28,FALSE)=0,"-",VLOOKUP($AU456,'FE Source'!$A:$AK,28,FALSE))</f>
        <v>4.63</v>
      </c>
      <c r="BL456" s="215">
        <f>IF(VLOOKUP($AU456,'FE Source'!$A:$AK,29,FALSE)=0,"-",VLOOKUP($AU456,'FE Source'!$A:$AK,29,FALSE))</f>
        <v>-10.8</v>
      </c>
      <c r="BM456" s="215">
        <f>IF(VLOOKUP($AU456,'FE Source'!$A:$AK,30,FALSE)=0,"-",VLOOKUP($AU456,'FE Source'!$A:$AK,30,FALSE))</f>
        <v>12.25</v>
      </c>
      <c r="BN456" t="str">
        <f>IF(VLOOKUP($AU456,'FE Source'!$A:$AK,31,FALSE)="No Specified Index","-",IF(VLOOKUP($AU456,'FE Source'!$A:$AK,31,FALSE)=0,"-",VLOOKUP($AU456,'FE Source'!$A:$AK,31,FALSE)))</f>
        <v>ICE BofA Q843 Custom Index Hedged to EUR</v>
      </c>
      <c r="BO456" s="217">
        <f>IF(VLOOKUP($AU456,'FE Source'!$A:$AK,32,FALSE)=0,"-",VLOOKUP($AU456,'FE Source'!$A:$AK,32,FALSE))</f>
        <v>42262</v>
      </c>
      <c r="BP456" s="18" t="str">
        <f>IF(VLOOKUP($AU456,'FE Source'!$AZ:$BC,2,FALSE)=0,"-",VLOOKUP($AU456,'FE Source'!$AZ:$BC,2,FALSE))</f>
        <v>-</v>
      </c>
      <c r="BQ456" s="18" t="str">
        <f>IF(VLOOKUP($AU456,'FE Source'!$AZ:$BC,3,FALSE)=0,"-",VLOOKUP($AU456,'FE Source'!$AZ:$BC,3,FALSE))</f>
        <v>-</v>
      </c>
      <c r="BR456" s="18" t="str">
        <f>IF(VLOOKUP($AU456,'FE Source'!$AZ:$BC,4,FALSE)=0,"-",VLOOKUP($AU456,'FE Source'!$AZ:$BC,4,FALSE))</f>
        <v>-</v>
      </c>
    </row>
    <row r="457" spans="1:70" ht="15">
      <c r="A457" s="509"/>
      <c r="B457" s="323" t="str">
        <f>INDEX('UT - Retail'!$A$7:$A$1409,MATCH(AU457,'UT - Retail'!$U$7:$U$1409,0),1)</f>
        <v>Fidelity Worldwide Investment</v>
      </c>
      <c r="C457" s="710" t="str">
        <f>INDEX('UT - Retail'!$B$7:$B$1409,MATCH(AU457,'UT - Retail'!$U$7:$U$1409,0),1)</f>
        <v>Fidelity Global Dividend A-MINCOME(G)-AUD (hedged)</v>
      </c>
      <c r="D457" s="711"/>
      <c r="E457" s="151" t="str">
        <f>VLOOKUP(C457,'UT - Retail'!$B:$K,8,FALSE)</f>
        <v>Equities</v>
      </c>
      <c r="F457" s="151" t="str">
        <f>VLOOKUP(C457,'UT - Retail'!$B:$K,9,FALSE)</f>
        <v>Global</v>
      </c>
      <c r="G457" s="151" t="str">
        <f>VLOOKUP(C457,'UT - Retail'!$B:$K,10,FALSE)</f>
        <v>General</v>
      </c>
      <c r="H457" s="82" t="str">
        <f>VLOOKUP(C457,'UT - Retail'!$B:$N,13,FALSE)</f>
        <v>No</v>
      </c>
      <c r="I457" s="82" t="str">
        <f>VLOOKUP(C457,'UT - Retail'!$B:$Q,14,FALSE)</f>
        <v>No</v>
      </c>
      <c r="J457" s="151" t="str">
        <f>VLOOKUP(C457,'UT - Retail'!$B:$Q,11,FALSE)</f>
        <v>Yes</v>
      </c>
      <c r="K457" s="130" t="str">
        <f>VLOOKUP(C457,'UT - Retail'!$B:$P,15,FALSE)</f>
        <v>No</v>
      </c>
      <c r="L457" s="82" t="str">
        <f>VLOOKUP(C457,'UT - Retail'!$B:$Q,16,FALSE)</f>
        <v>iFast</v>
      </c>
      <c r="M457" s="151" t="str">
        <f>VLOOKUP(C457,'UT - Retail'!$B:$K,6,FALSE)</f>
        <v>AUD</v>
      </c>
      <c r="N457" s="151" t="str">
        <f>IFERROR(IF(MATCH(C457,'Portfolio Construction'!$AL:$AL,0),"Yes","No"),"No")</f>
        <v>No</v>
      </c>
      <c r="O457" s="151" t="str">
        <f>IFERROR(IF(MATCH(C457,'Portfolio Construction'!$AN:$AN,0),"Yes","No"),"No")</f>
        <v>No</v>
      </c>
      <c r="P457" s="151" t="str">
        <f>IFERROR(IF(MATCH(C457,'Portfolio Construction'!$AP:$AP,0),"Yes","No"),"No")</f>
        <v>No</v>
      </c>
      <c r="Q457" s="151" t="str">
        <f>IFERROR(IF(MATCH(C457,'Portfolio Construction'!$AR:$AR,0),"Yes","No"),"No")</f>
        <v>No</v>
      </c>
      <c r="R457" s="151" t="str">
        <f>IFERROR(IF(MATCH(C457,'Portfolio Construction'!$AT:$AT,0),"Yes","No"),"No")</f>
        <v>No</v>
      </c>
      <c r="S457" s="151" t="str">
        <f>IFERROR(IF(MATCH(C457,'Portfolio Construction'!$AV:$AV,0),"Yes","No"),"No")</f>
        <v>No</v>
      </c>
      <c r="T457" s="151" t="str">
        <f>IFERROR(IF(MATCH(C457,'Portfolio Construction'!$AX:$AX,0),"Yes","No"),"No")</f>
        <v>No</v>
      </c>
      <c r="U457" s="151" t="str">
        <f>IFERROR(IF(MATCH(C457,'Portfolio Construction'!$AZ:$AZ,0),"Yes","No"),"No")</f>
        <v>No</v>
      </c>
      <c r="V457" s="172" t="str">
        <f>IFERROR(IF(MATCH(C457,'Portfolio Construction'!$BB:$BB,0),"Yes","No"),"No")</f>
        <v>No</v>
      </c>
      <c r="W457" s="619" t="e">
        <f>IF(VLOOKUP($AU457,'FE Source'!$A:$W,3,FALSE)=0,"-",VLOOKUP($AU457,'FE Source'!$A:$W,3,FALSE))</f>
        <v>#N/A</v>
      </c>
      <c r="X457" s="618" t="e">
        <f>IF(VLOOKUP($AU457,'FE Source'!$A:$W,4,FALSE)=0,"-",VLOOKUP($AU457,'FE Source'!$A:$W,4,FALSE))</f>
        <v>#N/A</v>
      </c>
      <c r="Y457" s="618" t="e">
        <f>IF(VLOOKUP($AU457,'FE Source'!$A:$W,5,FALSE)=0,"-",VLOOKUP($AU457,'FE Source'!$A:$W,5,FALSE))</f>
        <v>#N/A</v>
      </c>
      <c r="Z457" s="618" t="e">
        <f>IF(VLOOKUP($AU457,'FE Source'!$A:$W,6,FALSE)=0,"-",VLOOKUP($AU457,'FE Source'!$A:$W,6,FALSE))</f>
        <v>#N/A</v>
      </c>
      <c r="AA457" s="618" t="e">
        <f>IF(VLOOKUP($AU457,'FE Source'!$A:$W,7,FALSE)=0,"-",VLOOKUP($AU457,'FE Source'!$A:$W,7,FALSE))</f>
        <v>#N/A</v>
      </c>
      <c r="AB457" s="618" t="e">
        <f>IF(VLOOKUP($AU457,'FE Source'!$A:$W,8,FALSE)=0,"-",VLOOKUP($AU457,'FE Source'!$A:$W,8,FALSE))</f>
        <v>#N/A</v>
      </c>
      <c r="AC457" s="623" t="e">
        <f>IF(VLOOKUP($AU457,'FE Source'!$A:$W,9,FALSE)=0,"-",VLOOKUP($AU457,'FE Source'!$A:$W,9,FALSE))</f>
        <v>#N/A</v>
      </c>
      <c r="AD457" s="851" t="e">
        <f>IF(VLOOKUP($AU457,'FE Source'!$A:$W,10,FALSE)=0,"-",VLOOKUP($AU457,'FE Source'!$A:$W,10,FALSE))</f>
        <v>#N/A</v>
      </c>
      <c r="AE457" s="854" t="e">
        <f>IF(VLOOKUP($AU457,'FE Source'!$A:$W,11,FALSE)=0,"-",VLOOKUP($AU457,'FE Source'!$A:$W,11,FALSE))</f>
        <v>#N/A</v>
      </c>
      <c r="AF457" s="854" t="e">
        <f>IF(VLOOKUP($AU457,'FE Source'!$A:$W,12,FALSE)=0,"-",VLOOKUP($AU457,'FE Source'!$A:$W,12,FALSE))</f>
        <v>#N/A</v>
      </c>
      <c r="AG457" s="854" t="e">
        <f>IF(VLOOKUP($AU457,'FE Source'!$A:$W,14,FALSE)=0,"-",VLOOKUP($AU457,'FE Source'!$A:$W,14,FALSE))</f>
        <v>#N/A</v>
      </c>
      <c r="AH457" s="854" t="e">
        <f>IF(VLOOKUP($AU457,'FE Source'!$A:$DJ,33,FALSE)=0,"-",VLOOKUP($AU457,'FE Source'!$A:$DJ,33,FALSE))</f>
        <v>#N/A</v>
      </c>
      <c r="AI457" s="854" t="e">
        <f>IF(VLOOKUP($AU457,'FE Source'!$A:$Y,20,FALSE)=0,"-",VLOOKUP($AU457,'FE Source'!$A:$Y,20,FALSE))</f>
        <v>#N/A</v>
      </c>
      <c r="AJ457" s="854" t="e">
        <f>IF(VLOOKUP($AU457,'FE Source'!$A:$DJ,34,FALSE)=0,"-",VLOOKUP($AU457,'FE Source'!$A:$DJ,34,FALSE))</f>
        <v>#N/A</v>
      </c>
      <c r="AK457" s="854" t="e">
        <f>IF(VLOOKUP($AU457,'FE Source'!$A:$DJ,35,FALSE)=0,"-",VLOOKUP($AU457,'FE Source'!$A:$DJ,35,FALSE))</f>
        <v>#N/A</v>
      </c>
      <c r="AL457" s="854" t="e">
        <f>IF(VLOOKUP($AU457,'FE Source'!$A:$Y,19,FALSE)=0,"-",VLOOKUP($AU457,'FE Source'!$A:$Y,19,FALSE))</f>
        <v>#N/A</v>
      </c>
      <c r="AM457" s="866" t="e">
        <f>IF(VLOOKUP($AU457,'FE Source'!$A:$DJ,36,FALSE)=0,"-",VLOOKUP($AU457,'FE Source'!$A:$DJ,36,FALSE))</f>
        <v>#N/A</v>
      </c>
      <c r="AN457" s="869" t="e">
        <f>IF(VLOOKUP($AU457,'FE Source'!$A:$W,13,FALSE)=0,"-",VLOOKUP($AU457,'FE Source'!$A:$W,13,FALSE))</f>
        <v>#N/A</v>
      </c>
      <c r="AO457" s="851" t="e">
        <f>IF(J457="no","-",IF(VLOOKUP($AU457,'FE Source'!$A:$W,15,FALSE)=0,"-",VLOOKUP($AU457,'FE Source'!$A:$W,15,FALSE)))</f>
        <v>#N/A</v>
      </c>
      <c r="AP457" s="866" t="e">
        <f>IF(AO457="-","-",IF(VLOOKUP($AU457,'FE Source'!$A:$Z,21,FALSE)=0,"-",IF(VLOOKUP($AU457,'FE Source'!$A:$Z,21,FALSE)=2,"Semi-Annual",IF(VLOOKUP($AU457,'FE Source'!$A:$Z,21,FALSE)=4,"Quarterly",IF(VLOOKUP($AU457,'FE Source'!$A:$Z,21,FALSE)=12,"Monthly","Annual")))))</f>
        <v>#N/A</v>
      </c>
      <c r="AQ457" s="875" t="e">
        <f t="array" ref="AQ457">IF(VLOOKUP($AU457,'FE Source'!$A:$W,16,FALSE)=0,"-",VLOOKUP($AU457,'FE Source'!$A:$W,16,FALSE))</f>
        <v>#N/A</v>
      </c>
      <c r="AR457" s="868" t="e">
        <f>IF(VLOOKUP($AU457,'FE Source'!$A:$W,17,FALSE)=0,"-",VLOOKUP($AU457,'FE Source'!$A:$W,17,FALSE))</f>
        <v>#N/A</v>
      </c>
      <c r="AS457" s="879" t="e">
        <f>IF(VLOOKUP($AU457,'FE Source'!$AN:$AS,4,FALSE)="",VLOOKUP($AU457,'FE Source'!$AN:$AS,3,FALSE),VLOOKUP($AU457,'FE Source'!$AN:$AS,4,FALSE))</f>
        <v>#N/A</v>
      </c>
      <c r="AT457" s="880" t="e">
        <f>IF(VLOOKUP($AU457,'FE Source'!$AN:$AS,5,FALSE)=0,"-",VLOOKUP($AU457,'FE Source'!$AN:$AS,5,FALSE))</f>
        <v>#N/A</v>
      </c>
      <c r="AU457" s="879" t="s">
        <v>9289</v>
      </c>
      <c r="BE457" s="215" t="e">
        <f>IF(VLOOKUP($AU457,'FE Source'!$A:$AK,22,FALSE)=0,"-",VLOOKUP($AU457,'FE Source'!$A:$AK,22,FALSE))</f>
        <v>#N/A</v>
      </c>
      <c r="BF457" s="215" t="e">
        <f>IF(VLOOKUP($AU457,'FE Source'!$A:$AK,23,FALSE)=0,"-",VLOOKUP($AU457,'FE Source'!$A:$AK,23,FALSE))</f>
        <v>#N/A</v>
      </c>
      <c r="BG457" s="215" t="e">
        <f>IF(VLOOKUP($AU457,'FE Source'!$A:$AK,24,FALSE)=0,"-",VLOOKUP($AU457,'FE Source'!$A:$AK,24,FALSE))</f>
        <v>#N/A</v>
      </c>
      <c r="BH457" s="215" t="e">
        <f>IF(VLOOKUP($AU457,'FE Source'!$A:$AK,25,FALSE)=0,"-",VLOOKUP($AU457,'FE Source'!$A:$AK,25,FALSE))</f>
        <v>#N/A</v>
      </c>
      <c r="BI457" s="215" t="e">
        <f>IF(VLOOKUP($AU457,'FE Source'!$A:$AK,26,FALSE)=0,"-",VLOOKUP($AU457,'FE Source'!$A:$AK,26,FALSE))</f>
        <v>#N/A</v>
      </c>
      <c r="BJ457" s="215" t="e">
        <f>IF(VLOOKUP($AU457,'FE Source'!$A:$AK,27,FALSE)=0,"-",VLOOKUP($AU457,'FE Source'!$A:$AK,27,FALSE))</f>
        <v>#N/A</v>
      </c>
      <c r="BK457" s="215" t="e">
        <f>IF(VLOOKUP($AU457,'FE Source'!$A:$AK,28,FALSE)=0,"-",VLOOKUP($AU457,'FE Source'!$A:$AK,28,FALSE))</f>
        <v>#N/A</v>
      </c>
      <c r="BL457" s="215" t="e">
        <f>IF(VLOOKUP($AU457,'FE Source'!$A:$AK,29,FALSE)=0,"-",VLOOKUP($AU457,'FE Source'!$A:$AK,29,FALSE))</f>
        <v>#N/A</v>
      </c>
      <c r="BM457" s="215" t="e">
        <f>IF(VLOOKUP($AU457,'FE Source'!$A:$AK,30,FALSE)=0,"-",VLOOKUP($AU457,'FE Source'!$A:$AK,30,FALSE))</f>
        <v>#N/A</v>
      </c>
      <c r="BN457" t="e">
        <f>IF(VLOOKUP($AU457,'FE Source'!$A:$AK,31,FALSE)="No Specified Index","-",IF(VLOOKUP($AU457,'FE Source'!$A:$AK,31,FALSE)=0,"-",VLOOKUP($AU457,'FE Source'!$A:$AK,31,FALSE)))</f>
        <v>#N/A</v>
      </c>
      <c r="BO457" s="217" t="e">
        <f>IF(VLOOKUP($AU457,'FE Source'!$A:$AK,32,FALSE)=0,"-",VLOOKUP($AU457,'FE Source'!$A:$AK,32,FALSE))</f>
        <v>#N/A</v>
      </c>
      <c r="BP457" s="18" t="e">
        <f>IF(VLOOKUP($AU457,'FE Source'!$AZ:$BC,2,FALSE)=0,"-",VLOOKUP($AU457,'FE Source'!$AZ:$BC,2,FALSE))</f>
        <v>#N/A</v>
      </c>
      <c r="BQ457" s="18" t="e">
        <f>IF(VLOOKUP($AU457,'FE Source'!$AZ:$BC,3,FALSE)=0,"-",VLOOKUP($AU457,'FE Source'!$AZ:$BC,3,FALSE))</f>
        <v>#N/A</v>
      </c>
      <c r="BR457" s="18" t="e">
        <f>IF(VLOOKUP($AU457,'FE Source'!$AZ:$BC,4,FALSE)=0,"-",VLOOKUP($AU457,'FE Source'!$AZ:$BC,4,FALSE))</f>
        <v>#N/A</v>
      </c>
    </row>
    <row r="458" spans="1:70" ht="15">
      <c r="A458" s="509"/>
      <c r="B458" s="323" t="str">
        <f>INDEX('UT - Retail'!$A$7:$A$1409,MATCH(AU458,'UT - Retail'!$U$7:$U$1409,0),1)</f>
        <v>Fidelity Worldwide Investment</v>
      </c>
      <c r="C458" s="710" t="str">
        <f>INDEX('UT - Retail'!$B$7:$B$1409,MATCH(AU458,'UT - Retail'!$U$7:$U$1409,0),1)</f>
        <v>Fidelity Global Dividend A-MINCOME(G)-SGD</v>
      </c>
      <c r="D458" s="711"/>
      <c r="E458" s="151" t="str">
        <f>VLOOKUP(C458,'UT - Retail'!$B:$K,8,FALSE)</f>
        <v>Equities</v>
      </c>
      <c r="F458" s="151" t="str">
        <f>VLOOKUP(C458,'UT - Retail'!$B:$K,9,FALSE)</f>
        <v>Global</v>
      </c>
      <c r="G458" s="151" t="str">
        <f>VLOOKUP(C458,'UT - Retail'!$B:$K,10,FALSE)</f>
        <v>General</v>
      </c>
      <c r="H458" s="82" t="str">
        <f>VLOOKUP(C458,'UT - Retail'!$B:$N,13,FALSE)</f>
        <v>No</v>
      </c>
      <c r="I458" s="82" t="str">
        <f>VLOOKUP(C458,'UT - Retail'!$B:$Q,14,FALSE)</f>
        <v>No</v>
      </c>
      <c r="J458" s="151" t="str">
        <f>VLOOKUP(C458,'UT - Retail'!$B:$Q,11,FALSE)</f>
        <v>Yes</v>
      </c>
      <c r="K458" s="130" t="str">
        <f>VLOOKUP(C458,'UT - Retail'!$B:$P,15,FALSE)</f>
        <v>Yes</v>
      </c>
      <c r="L458" s="82" t="str">
        <f>VLOOKUP(C458,'UT - Retail'!$B:$Q,16,FALSE)</f>
        <v>Both</v>
      </c>
      <c r="M458" s="151" t="str">
        <f>VLOOKUP(C458,'UT - Retail'!$B:$K,6,FALSE)</f>
        <v>SGD</v>
      </c>
      <c r="N458" s="151" t="str">
        <f>IFERROR(IF(MATCH(C458,'Portfolio Construction'!$AL:$AL,0),"Yes","No"),"No")</f>
        <v>No</v>
      </c>
      <c r="O458" s="151" t="str">
        <f>IFERROR(IF(MATCH(C458,'Portfolio Construction'!$AN:$AN,0),"Yes","No"),"No")</f>
        <v>No</v>
      </c>
      <c r="P458" s="151" t="str">
        <f>IFERROR(IF(MATCH(C458,'Portfolio Construction'!$AP:$AP,0),"Yes","No"),"No")</f>
        <v>No</v>
      </c>
      <c r="Q458" s="151" t="str">
        <f>IFERROR(IF(MATCH(C458,'Portfolio Construction'!$AR:$AR,0),"Yes","No"),"No")</f>
        <v>No</v>
      </c>
      <c r="R458" s="151" t="str">
        <f>IFERROR(IF(MATCH(C458,'Portfolio Construction'!$AT:$AT,0),"Yes","No"),"No")</f>
        <v>No</v>
      </c>
      <c r="S458" s="151" t="str">
        <f>IFERROR(IF(MATCH(C458,'Portfolio Construction'!$AV:$AV,0),"Yes","No"),"No")</f>
        <v>No</v>
      </c>
      <c r="T458" s="151" t="str">
        <f>IFERROR(IF(MATCH(C458,'Portfolio Construction'!$AX:$AX,0),"Yes","No"),"No")</f>
        <v>No</v>
      </c>
      <c r="U458" s="151" t="str">
        <f>IFERROR(IF(MATCH(C458,'Portfolio Construction'!$AZ:$AZ,0),"Yes","No"),"No")</f>
        <v>No</v>
      </c>
      <c r="V458" s="172" t="str">
        <f>IFERROR(IF(MATCH(C458,'Portfolio Construction'!$BB:$BB,0),"Yes","No"),"No")</f>
        <v>No</v>
      </c>
      <c r="W458" s="619">
        <f>IF(VLOOKUP($AU458,'FE Source'!$A:$W,3,FALSE)=0,"-",VLOOKUP($AU458,'FE Source'!$A:$W,3,FALSE))</f>
        <v>6.72</v>
      </c>
      <c r="X458" s="618">
        <f>IF(VLOOKUP($AU458,'FE Source'!$A:$W,4,FALSE)=0,"-",VLOOKUP($AU458,'FE Source'!$A:$W,4,FALSE))</f>
        <v>4.2</v>
      </c>
      <c r="Y458" s="618">
        <f>IF(VLOOKUP($AU458,'FE Source'!$A:$W,5,FALSE)=0,"-",VLOOKUP($AU458,'FE Source'!$A:$W,5,FALSE))</f>
        <v>5.07</v>
      </c>
      <c r="Z458" s="618">
        <f>IF(VLOOKUP($AU458,'FE Source'!$A:$W,6,FALSE)=0,"-",VLOOKUP($AU458,'FE Source'!$A:$W,6,FALSE))</f>
        <v>15.21</v>
      </c>
      <c r="AA458" s="618">
        <f>IF(VLOOKUP($AU458,'FE Source'!$A:$W,7,FALSE)=0,"-",VLOOKUP($AU458,'FE Source'!$A:$W,7,FALSE))</f>
        <v>9.64</v>
      </c>
      <c r="AB458" s="618">
        <f>IF(VLOOKUP($AU458,'FE Source'!$A:$W,8,FALSE)=0,"-",VLOOKUP($AU458,'FE Source'!$A:$W,8,FALSE))</f>
        <v>9.39</v>
      </c>
      <c r="AC458" s="623">
        <f>IF(VLOOKUP($AU458,'FE Source'!$A:$W,9,FALSE)=0,"-",VLOOKUP($AU458,'FE Source'!$A:$W,9,FALSE))</f>
        <v>7.29</v>
      </c>
      <c r="AD458" s="851">
        <f>IF(VLOOKUP($AU458,'FE Source'!$A:$W,10,FALSE)=0,"-",VLOOKUP($AU458,'FE Source'!$A:$W,10,FALSE))</f>
        <v>0.62</v>
      </c>
      <c r="AE458" s="854">
        <f>IF(VLOOKUP($AU458,'FE Source'!$A:$W,11,FALSE)=0,"-",VLOOKUP($AU458,'FE Source'!$A:$W,11,FALSE))</f>
        <v>9.1999999999999993</v>
      </c>
      <c r="AF458" s="854">
        <f>IF(VLOOKUP($AU458,'FE Source'!$A:$W,12,FALSE)=0,"-",VLOOKUP($AU458,'FE Source'!$A:$W,12,FALSE))</f>
        <v>0.69</v>
      </c>
      <c r="AG458" s="854">
        <f>IF(VLOOKUP($AU458,'FE Source'!$A:$W,14,FALSE)=0,"-",VLOOKUP($AU458,'FE Source'!$A:$W,14,FALSE))</f>
        <v>-12.39</v>
      </c>
      <c r="AH458" s="854">
        <f>IF(VLOOKUP($AU458,'FE Source'!$A:$DJ,33,FALSE)=0,"-",VLOOKUP($AU458,'FE Source'!$A:$DJ,33,FALSE))</f>
        <v>123.57</v>
      </c>
      <c r="AI458" s="854">
        <f>IF(VLOOKUP($AU458,'FE Source'!$A:$Y,20,FALSE)=0,"-",VLOOKUP($AU458,'FE Source'!$A:$Y,20,FALSE))</f>
        <v>77.59</v>
      </c>
      <c r="AJ458" s="854">
        <f>IF(VLOOKUP($AU458,'FE Source'!$A:$DJ,34,FALSE)=0,"-",VLOOKUP($AU458,'FE Source'!$A:$DJ,34,FALSE))</f>
        <v>72.34</v>
      </c>
      <c r="AK458" s="854">
        <f>IF(VLOOKUP($AU458,'FE Source'!$A:$DJ,35,FALSE)=0,"-",VLOOKUP($AU458,'FE Source'!$A:$DJ,35,FALSE))</f>
        <v>-11.7</v>
      </c>
      <c r="AL458" s="854">
        <f>IF(VLOOKUP($AU458,'FE Source'!$A:$Y,19,FALSE)=0,"-",VLOOKUP($AU458,'FE Source'!$A:$Y,19,FALSE))</f>
        <v>51.14</v>
      </c>
      <c r="AM458" s="866">
        <f>IF(VLOOKUP($AU458,'FE Source'!$A:$DJ,36,FALSE)=0,"-",VLOOKUP($AU458,'FE Source'!$A:$DJ,36,FALSE))</f>
        <v>65.41</v>
      </c>
      <c r="AN458" s="869">
        <f>IF(VLOOKUP($AU458,'FE Source'!$A:$W,13,FALSE)=0,"-",VLOOKUP($AU458,'FE Source'!$A:$W,13,FALSE))</f>
        <v>20223.400000000001</v>
      </c>
      <c r="AO458" s="851">
        <f>IF(J458="no","-",IF(VLOOKUP($AU458,'FE Source'!$A:$W,15,FALSE)=0,"-",VLOOKUP($AU458,'FE Source'!$A:$W,15,FALSE)))</f>
        <v>2.21</v>
      </c>
      <c r="AP458" s="866" t="str">
        <f>IF(AO458="-","-",IF(VLOOKUP($AU458,'FE Source'!$A:$Z,21,FALSE)=0,"-",IF(VLOOKUP($AU458,'FE Source'!$A:$Z,21,FALSE)=2,"Semi-Annual",IF(VLOOKUP($AU458,'FE Source'!$A:$Z,21,FALSE)=4,"Quarterly",IF(VLOOKUP($AU458,'FE Source'!$A:$Z,21,FALSE)=12,"Monthly","Annual")))))</f>
        <v>Monthly</v>
      </c>
      <c r="AQ458" s="875">
        <f t="array" ref="AQ458">IF(VLOOKUP($AU458,'FE Source'!$A:$W,16,FALSE)=0,"-",VLOOKUP($AU458,'FE Source'!$A:$W,16,FALSE))</f>
        <v>1.89</v>
      </c>
      <c r="AR458" s="868" t="str">
        <f>IF(VLOOKUP($AU458,'FE Source'!$A:$W,17,FALSE)=0,"-",VLOOKUP($AU458,'FE Source'!$A:$W,17,FALSE))</f>
        <v>Bronze</v>
      </c>
      <c r="AS458" s="879">
        <f>IF(VLOOKUP($AU458,'FE Source'!$AN:$AS,4,FALSE)="",VLOOKUP($AU458,'FE Source'!$AN:$AS,3,FALSE),VLOOKUP($AU458,'FE Source'!$AN:$AS,4,FALSE))</f>
        <v>2.21</v>
      </c>
      <c r="AT458" s="880">
        <f>IF(VLOOKUP($AU458,'FE Source'!$AN:$AS,5,FALSE)=0,"-",VLOOKUP($AU458,'FE Source'!$AN:$AS,5,FALSE))</f>
        <v>45783</v>
      </c>
      <c r="AU458" s="602" t="s">
        <v>3416</v>
      </c>
      <c r="BE458" s="215">
        <f>IF(VLOOKUP($AU458,'FE Source'!$A:$AK,22,FALSE)=0,"-",VLOOKUP($AU458,'FE Source'!$A:$AK,22,FALSE))</f>
        <v>8.68</v>
      </c>
      <c r="BF458" s="215">
        <f>IF(VLOOKUP($AU458,'FE Source'!$A:$AK,23,FALSE)=0,"-",VLOOKUP($AU458,'FE Source'!$A:$AK,23,FALSE))</f>
        <v>3.26</v>
      </c>
      <c r="BG458" s="215">
        <f>IF(VLOOKUP($AU458,'FE Source'!$A:$AK,24,FALSE)=0,"-",VLOOKUP($AU458,'FE Source'!$A:$AK,24,FALSE))</f>
        <v>7.31</v>
      </c>
      <c r="BH458" s="215">
        <f>IF(VLOOKUP($AU458,'FE Source'!$A:$AK,25,FALSE)=0,"-",VLOOKUP($AU458,'FE Source'!$A:$AK,25,FALSE))</f>
        <v>-2.96</v>
      </c>
      <c r="BI458" s="215">
        <f>IF(VLOOKUP($AU458,'FE Source'!$A:$AK,26,FALSE)=0,"-",VLOOKUP($AU458,'FE Source'!$A:$AK,26,FALSE))</f>
        <v>21.88</v>
      </c>
      <c r="BJ458" s="215">
        <f>IF(VLOOKUP($AU458,'FE Source'!$A:$AK,27,FALSE)=0,"-",VLOOKUP($AU458,'FE Source'!$A:$AK,27,FALSE))</f>
        <v>6.09</v>
      </c>
      <c r="BK458" s="215">
        <f>IF(VLOOKUP($AU458,'FE Source'!$A:$AK,28,FALSE)=0,"-",VLOOKUP($AU458,'FE Source'!$A:$AK,28,FALSE))</f>
        <v>13.35</v>
      </c>
      <c r="BL458" s="215">
        <f>IF(VLOOKUP($AU458,'FE Source'!$A:$AK,29,FALSE)=0,"-",VLOOKUP($AU458,'FE Source'!$A:$AK,29,FALSE))</f>
        <v>-12.65</v>
      </c>
      <c r="BM458" s="215">
        <f>IF(VLOOKUP($AU458,'FE Source'!$A:$AK,30,FALSE)=0,"-",VLOOKUP($AU458,'FE Source'!$A:$AK,30,FALSE))</f>
        <v>13.21</v>
      </c>
      <c r="BN458" t="str">
        <f>IF(VLOOKUP($AU458,'FE Source'!$A:$AK,31,FALSE)="No Specified Index","-",IF(VLOOKUP($AU458,'FE Source'!$A:$AK,31,FALSE)=0,"-",VLOOKUP($AU458,'FE Source'!$A:$AK,31,FALSE)))</f>
        <v>MSCI ACWI Index (Net)</v>
      </c>
      <c r="BO458" s="217">
        <f>IF(VLOOKUP($AU458,'FE Source'!$A:$AK,32,FALSE)=0,"-",VLOOKUP($AU458,'FE Source'!$A:$AK,32,FALSE))</f>
        <v>40938</v>
      </c>
      <c r="BP458" s="18">
        <f>IF(VLOOKUP($AU458,'FE Source'!$AZ:$BC,2,FALSE)=0,"-",VLOOKUP($AU458,'FE Source'!$AZ:$BC,2,FALSE))</f>
        <v>-0.65</v>
      </c>
      <c r="BQ458" s="18" t="str">
        <f>IF(VLOOKUP($AU458,'FE Source'!$AZ:$BC,3,FALSE)=0,"-",VLOOKUP($AU458,'FE Source'!$AZ:$BC,3,FALSE))</f>
        <v>-</v>
      </c>
      <c r="BR458" s="18" t="str">
        <f>IF(VLOOKUP($AU458,'FE Source'!$AZ:$BC,4,FALSE)=0,"-",VLOOKUP($AU458,'FE Source'!$AZ:$BC,4,FALSE))</f>
        <v>-</v>
      </c>
    </row>
    <row r="459" spans="1:70" ht="15">
      <c r="A459" s="509"/>
      <c r="B459" s="323" t="str">
        <f>INDEX('UT - Retail'!$A$7:$A$1409,MATCH(AU459,'UT - Retail'!$U$7:$U$1409,0),1)</f>
        <v>Fidelity Worldwide Investment</v>
      </c>
      <c r="C459" s="710" t="str">
        <f>INDEX('UT - Retail'!$B$7:$B$1409,MATCH(AU459,'UT - Retail'!$U$7:$U$1409,0),1)</f>
        <v>Fidelity Global Dividend A-MINCOME(G)-SGD-H</v>
      </c>
      <c r="D459" s="711"/>
      <c r="E459" s="151" t="str">
        <f>VLOOKUP(C459,'UT - Retail'!$B:$K,8,FALSE)</f>
        <v>Equities</v>
      </c>
      <c r="F459" s="151" t="str">
        <f>VLOOKUP(C459,'UT - Retail'!$B:$K,9,FALSE)</f>
        <v>Global</v>
      </c>
      <c r="G459" s="151" t="str">
        <f>VLOOKUP(C459,'UT - Retail'!$B:$K,10,FALSE)</f>
        <v>General</v>
      </c>
      <c r="H459" s="82" t="str">
        <f>VLOOKUP(C459,'UT - Retail'!$B:$N,13,FALSE)</f>
        <v>No</v>
      </c>
      <c r="I459" s="82" t="str">
        <f>VLOOKUP(C459,'UT - Retail'!$B:$Q,14,FALSE)</f>
        <v>No</v>
      </c>
      <c r="J459" s="151" t="str">
        <f>VLOOKUP(C459,'UT - Retail'!$B:$Q,11,FALSE)</f>
        <v>Yes</v>
      </c>
      <c r="K459" s="130" t="str">
        <f>VLOOKUP(C459,'UT - Retail'!$B:$P,15,FALSE)</f>
        <v>Yes</v>
      </c>
      <c r="L459" s="82" t="str">
        <f>VLOOKUP(C459,'UT - Retail'!$B:$Q,16,FALSE)</f>
        <v>iFast</v>
      </c>
      <c r="M459" s="151" t="str">
        <f>VLOOKUP(C459,'UT - Retail'!$B:$K,6,FALSE)</f>
        <v>SGD</v>
      </c>
      <c r="N459" s="151" t="str">
        <f>IFERROR(IF(MATCH(C459,'Portfolio Construction'!$AL:$AL,0),"Yes","No"),"No")</f>
        <v>No</v>
      </c>
      <c r="O459" s="151" t="str">
        <f>IFERROR(IF(MATCH(C459,'Portfolio Construction'!$AN:$AN,0),"Yes","No"),"No")</f>
        <v>No</v>
      </c>
      <c r="P459" s="151" t="str">
        <f>IFERROR(IF(MATCH(C459,'Portfolio Construction'!$AP:$AP,0),"Yes","No"),"No")</f>
        <v>No</v>
      </c>
      <c r="Q459" s="151" t="str">
        <f>IFERROR(IF(MATCH(C459,'Portfolio Construction'!$AR:$AR,0),"Yes","No"),"No")</f>
        <v>No</v>
      </c>
      <c r="R459" s="151" t="str">
        <f>IFERROR(IF(MATCH(C459,'Portfolio Construction'!$AT:$AT,0),"Yes","No"),"No")</f>
        <v>No</v>
      </c>
      <c r="S459" s="151" t="str">
        <f>IFERROR(IF(MATCH(C459,'Portfolio Construction'!$AV:$AV,0),"Yes","No"),"No")</f>
        <v>No</v>
      </c>
      <c r="T459" s="151" t="str">
        <f>IFERROR(IF(MATCH(C459,'Portfolio Construction'!$AX:$AX,0),"Yes","No"),"No")</f>
        <v>No</v>
      </c>
      <c r="U459" s="151" t="str">
        <f>IFERROR(IF(MATCH(C459,'Portfolio Construction'!$AZ:$AZ,0),"Yes","No"),"No")</f>
        <v>No</v>
      </c>
      <c r="V459" s="172" t="str">
        <f>IFERROR(IF(MATCH(C459,'Portfolio Construction'!$BB:$BB,0),"Yes","No"),"No")</f>
        <v>No</v>
      </c>
      <c r="W459" s="619" t="e">
        <f>IF(VLOOKUP($AU459,'FE Source'!$A:$W,3,FALSE)=0,"-",VLOOKUP($AU459,'FE Source'!$A:$W,3,FALSE))</f>
        <v>#N/A</v>
      </c>
      <c r="X459" s="618" t="e">
        <f>IF(VLOOKUP($AU459,'FE Source'!$A:$W,4,FALSE)=0,"-",VLOOKUP($AU459,'FE Source'!$A:$W,4,FALSE))</f>
        <v>#N/A</v>
      </c>
      <c r="Y459" s="618" t="e">
        <f>IF(VLOOKUP($AU459,'FE Source'!$A:$W,5,FALSE)=0,"-",VLOOKUP($AU459,'FE Source'!$A:$W,5,FALSE))</f>
        <v>#N/A</v>
      </c>
      <c r="Z459" s="618" t="e">
        <f>IF(VLOOKUP($AU459,'FE Source'!$A:$W,6,FALSE)=0,"-",VLOOKUP($AU459,'FE Source'!$A:$W,6,FALSE))</f>
        <v>#N/A</v>
      </c>
      <c r="AA459" s="618" t="e">
        <f>IF(VLOOKUP($AU459,'FE Source'!$A:$W,7,FALSE)=0,"-",VLOOKUP($AU459,'FE Source'!$A:$W,7,FALSE))</f>
        <v>#N/A</v>
      </c>
      <c r="AB459" s="618" t="e">
        <f>IF(VLOOKUP($AU459,'FE Source'!$A:$W,8,FALSE)=0,"-",VLOOKUP($AU459,'FE Source'!$A:$W,8,FALSE))</f>
        <v>#N/A</v>
      </c>
      <c r="AC459" s="623" t="e">
        <f>IF(VLOOKUP($AU459,'FE Source'!$A:$W,9,FALSE)=0,"-",VLOOKUP($AU459,'FE Source'!$A:$W,9,FALSE))</f>
        <v>#N/A</v>
      </c>
      <c r="AD459" s="851" t="e">
        <f>IF(VLOOKUP($AU459,'FE Source'!$A:$W,10,FALSE)=0,"-",VLOOKUP($AU459,'FE Source'!$A:$W,10,FALSE))</f>
        <v>#N/A</v>
      </c>
      <c r="AE459" s="854" t="e">
        <f>IF(VLOOKUP($AU459,'FE Source'!$A:$W,11,FALSE)=0,"-",VLOOKUP($AU459,'FE Source'!$A:$W,11,FALSE))</f>
        <v>#N/A</v>
      </c>
      <c r="AF459" s="854" t="e">
        <f>IF(VLOOKUP($AU459,'FE Source'!$A:$W,12,FALSE)=0,"-",VLOOKUP($AU459,'FE Source'!$A:$W,12,FALSE))</f>
        <v>#N/A</v>
      </c>
      <c r="AG459" s="854" t="e">
        <f>IF(VLOOKUP($AU459,'FE Source'!$A:$W,14,FALSE)=0,"-",VLOOKUP($AU459,'FE Source'!$A:$W,14,FALSE))</f>
        <v>#N/A</v>
      </c>
      <c r="AH459" s="854" t="e">
        <f>IF(VLOOKUP($AU459,'FE Source'!$A:$DJ,33,FALSE)=0,"-",VLOOKUP($AU459,'FE Source'!$A:$DJ,33,FALSE))</f>
        <v>#N/A</v>
      </c>
      <c r="AI459" s="854" t="e">
        <f>IF(VLOOKUP($AU459,'FE Source'!$A:$Y,20,FALSE)=0,"-",VLOOKUP($AU459,'FE Source'!$A:$Y,20,FALSE))</f>
        <v>#N/A</v>
      </c>
      <c r="AJ459" s="854" t="e">
        <f>IF(VLOOKUP($AU459,'FE Source'!$A:$DJ,34,FALSE)=0,"-",VLOOKUP($AU459,'FE Source'!$A:$DJ,34,FALSE))</f>
        <v>#N/A</v>
      </c>
      <c r="AK459" s="854" t="e">
        <f>IF(VLOOKUP($AU459,'FE Source'!$A:$DJ,35,FALSE)=0,"-",VLOOKUP($AU459,'FE Source'!$A:$DJ,35,FALSE))</f>
        <v>#N/A</v>
      </c>
      <c r="AL459" s="854" t="e">
        <f>IF(VLOOKUP($AU459,'FE Source'!$A:$Y,19,FALSE)=0,"-",VLOOKUP($AU459,'FE Source'!$A:$Y,19,FALSE))</f>
        <v>#N/A</v>
      </c>
      <c r="AM459" s="866" t="e">
        <f>IF(VLOOKUP($AU459,'FE Source'!$A:$DJ,36,FALSE)=0,"-",VLOOKUP($AU459,'FE Source'!$A:$DJ,36,FALSE))</f>
        <v>#N/A</v>
      </c>
      <c r="AN459" s="869" t="e">
        <f>IF(VLOOKUP($AU459,'FE Source'!$A:$W,13,FALSE)=0,"-",VLOOKUP($AU459,'FE Source'!$A:$W,13,FALSE))</f>
        <v>#N/A</v>
      </c>
      <c r="AO459" s="851" t="e">
        <f>IF(J459="no","-",IF(VLOOKUP($AU459,'FE Source'!$A:$W,15,FALSE)=0,"-",VLOOKUP($AU459,'FE Source'!$A:$W,15,FALSE)))</f>
        <v>#N/A</v>
      </c>
      <c r="AP459" s="866" t="e">
        <f>IF(AO459="-","-",IF(VLOOKUP($AU459,'FE Source'!$A:$Z,21,FALSE)=0,"-",IF(VLOOKUP($AU459,'FE Source'!$A:$Z,21,FALSE)=2,"Semi-Annual",IF(VLOOKUP($AU459,'FE Source'!$A:$Z,21,FALSE)=4,"Quarterly",IF(VLOOKUP($AU459,'FE Source'!$A:$Z,21,FALSE)=12,"Monthly","Annual")))))</f>
        <v>#N/A</v>
      </c>
      <c r="AQ459" s="875" t="e">
        <f t="array" ref="AQ459">IF(VLOOKUP($AU459,'FE Source'!$A:$W,16,FALSE)=0,"-",VLOOKUP($AU459,'FE Source'!$A:$W,16,FALSE))</f>
        <v>#N/A</v>
      </c>
      <c r="AR459" s="868" t="e">
        <f>IF(VLOOKUP($AU459,'FE Source'!$A:$W,17,FALSE)=0,"-",VLOOKUP($AU459,'FE Source'!$A:$W,17,FALSE))</f>
        <v>#N/A</v>
      </c>
      <c r="AS459" s="879" t="e">
        <f>IF(VLOOKUP($AU459,'FE Source'!$AN:$AS,4,FALSE)="",VLOOKUP($AU459,'FE Source'!$AN:$AS,3,FALSE),VLOOKUP($AU459,'FE Source'!$AN:$AS,4,FALSE))</f>
        <v>#N/A</v>
      </c>
      <c r="AT459" s="880" t="e">
        <f>IF(VLOOKUP($AU459,'FE Source'!$AN:$AS,5,FALSE)=0,"-",VLOOKUP($AU459,'FE Source'!$AN:$AS,5,FALSE))</f>
        <v>#N/A</v>
      </c>
      <c r="AU459" s="881" t="s">
        <v>9292</v>
      </c>
      <c r="BE459" s="215" t="e">
        <f>IF(VLOOKUP($AU459,'FE Source'!$A:$AK,22,FALSE)=0,"-",VLOOKUP($AU459,'FE Source'!$A:$AK,22,FALSE))</f>
        <v>#N/A</v>
      </c>
      <c r="BF459" s="215" t="e">
        <f>IF(VLOOKUP($AU459,'FE Source'!$A:$AK,23,FALSE)=0,"-",VLOOKUP($AU459,'FE Source'!$A:$AK,23,FALSE))</f>
        <v>#N/A</v>
      </c>
      <c r="BG459" s="215" t="e">
        <f>IF(VLOOKUP($AU459,'FE Source'!$A:$AK,24,FALSE)=0,"-",VLOOKUP($AU459,'FE Source'!$A:$AK,24,FALSE))</f>
        <v>#N/A</v>
      </c>
      <c r="BH459" s="215" t="e">
        <f>IF(VLOOKUP($AU459,'FE Source'!$A:$AK,25,FALSE)=0,"-",VLOOKUP($AU459,'FE Source'!$A:$AK,25,FALSE))</f>
        <v>#N/A</v>
      </c>
      <c r="BI459" s="215" t="e">
        <f>IF(VLOOKUP($AU459,'FE Source'!$A:$AK,26,FALSE)=0,"-",VLOOKUP($AU459,'FE Source'!$A:$AK,26,FALSE))</f>
        <v>#N/A</v>
      </c>
      <c r="BJ459" s="215" t="e">
        <f>IF(VLOOKUP($AU459,'FE Source'!$A:$AK,27,FALSE)=0,"-",VLOOKUP($AU459,'FE Source'!$A:$AK,27,FALSE))</f>
        <v>#N/A</v>
      </c>
      <c r="BK459" s="215" t="e">
        <f>IF(VLOOKUP($AU459,'FE Source'!$A:$AK,28,FALSE)=0,"-",VLOOKUP($AU459,'FE Source'!$A:$AK,28,FALSE))</f>
        <v>#N/A</v>
      </c>
      <c r="BL459" s="215" t="e">
        <f>IF(VLOOKUP($AU459,'FE Source'!$A:$AK,29,FALSE)=0,"-",VLOOKUP($AU459,'FE Source'!$A:$AK,29,FALSE))</f>
        <v>#N/A</v>
      </c>
      <c r="BM459" s="215" t="e">
        <f>IF(VLOOKUP($AU459,'FE Source'!$A:$AK,30,FALSE)=0,"-",VLOOKUP($AU459,'FE Source'!$A:$AK,30,FALSE))</f>
        <v>#N/A</v>
      </c>
      <c r="BN459" t="e">
        <f>IF(VLOOKUP($AU459,'FE Source'!$A:$AK,31,FALSE)="No Specified Index","-",IF(VLOOKUP($AU459,'FE Source'!$A:$AK,31,FALSE)=0,"-",VLOOKUP($AU459,'FE Source'!$A:$AK,31,FALSE)))</f>
        <v>#N/A</v>
      </c>
      <c r="BO459" s="217" t="e">
        <f>IF(VLOOKUP($AU459,'FE Source'!$A:$AK,32,FALSE)=0,"-",VLOOKUP($AU459,'FE Source'!$A:$AK,32,FALSE))</f>
        <v>#N/A</v>
      </c>
      <c r="BP459" s="18" t="e">
        <f>IF(VLOOKUP($AU459,'FE Source'!$AZ:$BC,2,FALSE)=0,"-",VLOOKUP($AU459,'FE Source'!$AZ:$BC,2,FALSE))</f>
        <v>#N/A</v>
      </c>
      <c r="BQ459" s="18" t="e">
        <f>IF(VLOOKUP($AU459,'FE Source'!$AZ:$BC,3,FALSE)=0,"-",VLOOKUP($AU459,'FE Source'!$AZ:$BC,3,FALSE))</f>
        <v>#N/A</v>
      </c>
      <c r="BR459" s="18" t="e">
        <f>IF(VLOOKUP($AU459,'FE Source'!$AZ:$BC,4,FALSE)=0,"-",VLOOKUP($AU459,'FE Source'!$AZ:$BC,4,FALSE))</f>
        <v>#N/A</v>
      </c>
    </row>
    <row r="460" spans="1:70" ht="15">
      <c r="A460" s="509"/>
      <c r="B460" s="323" t="str">
        <f>INDEX('UT - Retail'!$A$7:$A$1409,MATCH(AU460,'UT - Retail'!$U$7:$U$1409,0),1)</f>
        <v>Fidelity Worldwide Investment</v>
      </c>
      <c r="C460" s="710" t="str">
        <f>INDEX('UT - Retail'!$B$7:$B$1409,MATCH(AU460,'UT - Retail'!$U$7:$U$1409,0),1)</f>
        <v>Fidelity Global Dividend A-MINCOME(G)-USD</v>
      </c>
      <c r="D460" s="711"/>
      <c r="E460" s="151" t="str">
        <f>VLOOKUP(C460,'UT - Retail'!$B:$K,8,FALSE)</f>
        <v>Equities</v>
      </c>
      <c r="F460" s="151" t="str">
        <f>VLOOKUP(C460,'UT - Retail'!$B:$K,9,FALSE)</f>
        <v>Global</v>
      </c>
      <c r="G460" s="151" t="str">
        <f>VLOOKUP(C460,'UT - Retail'!$B:$K,10,FALSE)</f>
        <v>General</v>
      </c>
      <c r="H460" s="82" t="str">
        <f>VLOOKUP(C460,'UT - Retail'!$B:$N,13,FALSE)</f>
        <v>No</v>
      </c>
      <c r="I460" s="82" t="str">
        <f>VLOOKUP(C460,'UT - Retail'!$B:$Q,14,FALSE)</f>
        <v>No</v>
      </c>
      <c r="J460" s="151" t="str">
        <f>VLOOKUP(C460,'UT - Retail'!$B:$Q,11,FALSE)</f>
        <v>Yes</v>
      </c>
      <c r="K460" s="130" t="str">
        <f>VLOOKUP(C460,'UT - Retail'!$B:$P,15,FALSE)</f>
        <v>No</v>
      </c>
      <c r="L460" s="82" t="str">
        <f>VLOOKUP(C460,'UT - Retail'!$B:$Q,16,FALSE)</f>
        <v>Both</v>
      </c>
      <c r="M460" s="151" t="str">
        <f>VLOOKUP(C460,'UT - Retail'!$B:$K,6,FALSE)</f>
        <v>USD</v>
      </c>
      <c r="N460" s="151" t="str">
        <f>IFERROR(IF(MATCH(C460,'Portfolio Construction'!$AL:$AL,0),"Yes","No"),"No")</f>
        <v>No</v>
      </c>
      <c r="O460" s="151" t="str">
        <f>IFERROR(IF(MATCH(C460,'Portfolio Construction'!$AN:$AN,0),"Yes","No"),"No")</f>
        <v>No</v>
      </c>
      <c r="P460" s="151" t="str">
        <f>IFERROR(IF(MATCH(C460,'Portfolio Construction'!$AP:$AP,0),"Yes","No"),"No")</f>
        <v>No</v>
      </c>
      <c r="Q460" s="151" t="str">
        <f>IFERROR(IF(MATCH(C460,'Portfolio Construction'!$AR:$AR,0),"Yes","No"),"No")</f>
        <v>No</v>
      </c>
      <c r="R460" s="151" t="str">
        <f>IFERROR(IF(MATCH(C460,'Portfolio Construction'!$AT:$AT,0),"Yes","No"),"No")</f>
        <v>No</v>
      </c>
      <c r="S460" s="151" t="str">
        <f>IFERROR(IF(MATCH(C460,'Portfolio Construction'!$AV:$AV,0),"Yes","No"),"No")</f>
        <v>No</v>
      </c>
      <c r="T460" s="151" t="str">
        <f>IFERROR(IF(MATCH(C460,'Portfolio Construction'!$AX:$AX,0),"Yes","No"),"No")</f>
        <v>No</v>
      </c>
      <c r="U460" s="151" t="str">
        <f>IFERROR(IF(MATCH(C460,'Portfolio Construction'!$AZ:$AZ,0),"Yes","No"),"No")</f>
        <v>No</v>
      </c>
      <c r="V460" s="172" t="str">
        <f>IFERROR(IF(MATCH(C460,'Portfolio Construction'!$BB:$BB,0),"Yes","No"),"No")</f>
        <v>No</v>
      </c>
      <c r="W460" s="619">
        <f>IF(VLOOKUP($AU460,'FE Source'!$A:$W,3,FALSE)=0,"-",VLOOKUP($AU460,'FE Source'!$A:$W,3,FALSE))</f>
        <v>7.02</v>
      </c>
      <c r="X460" s="618">
        <f>IF(VLOOKUP($AU460,'FE Source'!$A:$W,4,FALSE)=0,"-",VLOOKUP($AU460,'FE Source'!$A:$W,4,FALSE))</f>
        <v>4.25</v>
      </c>
      <c r="Y460" s="618">
        <f>IF(VLOOKUP($AU460,'FE Source'!$A:$W,5,FALSE)=0,"-",VLOOKUP($AU460,'FE Source'!$A:$W,5,FALSE))</f>
        <v>5.2</v>
      </c>
      <c r="Z460" s="618">
        <f>IF(VLOOKUP($AU460,'FE Source'!$A:$W,6,FALSE)=0,"-",VLOOKUP($AU460,'FE Source'!$A:$W,6,FALSE))</f>
        <v>15.33</v>
      </c>
      <c r="AA460" s="618">
        <f>IF(VLOOKUP($AU460,'FE Source'!$A:$W,7,FALSE)=0,"-",VLOOKUP($AU460,'FE Source'!$A:$W,7,FALSE))</f>
        <v>9.7100000000000009</v>
      </c>
      <c r="AB460" s="618">
        <f>IF(VLOOKUP($AU460,'FE Source'!$A:$W,8,FALSE)=0,"-",VLOOKUP($AU460,'FE Source'!$A:$W,8,FALSE))</f>
        <v>9.4</v>
      </c>
      <c r="AC460" s="623">
        <f>IF(VLOOKUP($AU460,'FE Source'!$A:$W,9,FALSE)=0,"-",VLOOKUP($AU460,'FE Source'!$A:$W,9,FALSE))</f>
        <v>7.31</v>
      </c>
      <c r="AD460" s="601">
        <f>IF(VLOOKUP($AU460,'FE Source'!$A:$W,10,FALSE)=0,"-",VLOOKUP($AU460,'FE Source'!$A:$W,10,FALSE))</f>
        <v>0.63</v>
      </c>
      <c r="AE460" s="599">
        <f>IF(VLOOKUP($AU460,'FE Source'!$A:$W,11,FALSE)=0,"-",VLOOKUP($AU460,'FE Source'!$A:$W,11,FALSE))</f>
        <v>9.2899999999999991</v>
      </c>
      <c r="AF460" s="599">
        <f>IF(VLOOKUP($AU460,'FE Source'!$A:$W,12,FALSE)=0,"-",VLOOKUP($AU460,'FE Source'!$A:$W,12,FALSE))</f>
        <v>0.69</v>
      </c>
      <c r="AG460" s="599">
        <f>IF(VLOOKUP($AU460,'FE Source'!$A:$W,14,FALSE)=0,"-",VLOOKUP($AU460,'FE Source'!$A:$W,14,FALSE))</f>
        <v>-12.34</v>
      </c>
      <c r="AH460" s="854">
        <f>IF(VLOOKUP($AU460,'FE Source'!$A:$DJ,33,FALSE)=0,"-",VLOOKUP($AU460,'FE Source'!$A:$DJ,33,FALSE))</f>
        <v>125.08</v>
      </c>
      <c r="AI460" s="599">
        <f>IF(VLOOKUP($AU460,'FE Source'!$A:$Y,20,FALSE)=0,"-",VLOOKUP($AU460,'FE Source'!$A:$Y,20,FALSE))</f>
        <v>78.41</v>
      </c>
      <c r="AJ460" s="854">
        <f>IF(VLOOKUP($AU460,'FE Source'!$A:$DJ,34,FALSE)=0,"-",VLOOKUP($AU460,'FE Source'!$A:$DJ,34,FALSE))</f>
        <v>72.31</v>
      </c>
      <c r="AK460" s="854">
        <f>IF(VLOOKUP($AU460,'FE Source'!$A:$DJ,35,FALSE)=0,"-",VLOOKUP($AU460,'FE Source'!$A:$DJ,35,FALSE))</f>
        <v>-9.65</v>
      </c>
      <c r="AL460" s="599">
        <f>IF(VLOOKUP($AU460,'FE Source'!$A:$Y,19,FALSE)=0,"-",VLOOKUP($AU460,'FE Source'!$A:$Y,19,FALSE))</f>
        <v>51.97</v>
      </c>
      <c r="AM460" s="866">
        <f>IF(VLOOKUP($AU460,'FE Source'!$A:$DJ,36,FALSE)=0,"-",VLOOKUP($AU460,'FE Source'!$A:$DJ,36,FALSE))</f>
        <v>65.28</v>
      </c>
      <c r="AN460" s="607">
        <f>IF(VLOOKUP($AU460,'FE Source'!$A:$W,13,FALSE)=0,"-",VLOOKUP($AU460,'FE Source'!$A:$W,13,FALSE))</f>
        <v>20223.400000000001</v>
      </c>
      <c r="AO460" s="601">
        <f>IF(J460="no","-",IF(VLOOKUP($AU460,'FE Source'!$A:$W,15,FALSE)=0,"-",VLOOKUP($AU460,'FE Source'!$A:$W,15,FALSE)))</f>
        <v>2.23</v>
      </c>
      <c r="AP460" s="600" t="str">
        <f>IF(AO460="-","-",IF(VLOOKUP($AU460,'FE Source'!$A:$Z,21,FALSE)=0,"-",IF(VLOOKUP($AU460,'FE Source'!$A:$Z,21,FALSE)=2,"Semi-Annual",IF(VLOOKUP($AU460,'FE Source'!$A:$Z,21,FALSE)=4,"Quarterly",IF(VLOOKUP($AU460,'FE Source'!$A:$Z,21,FALSE)=12,"Monthly","Annual")))))</f>
        <v>Monthly</v>
      </c>
      <c r="AQ460" s="875">
        <f t="array" ref="AQ460">IF(VLOOKUP($AU460,'FE Source'!$A:$W,16,FALSE)=0,"-",VLOOKUP($AU460,'FE Source'!$A:$W,16,FALSE))</f>
        <v>1.89</v>
      </c>
      <c r="AR460" s="603" t="str">
        <f>IF(VLOOKUP($AU460,'FE Source'!$A:$W,17,FALSE)=0,"-",VLOOKUP($AU460,'FE Source'!$A:$W,17,FALSE))</f>
        <v>Bronze</v>
      </c>
      <c r="AS460" s="602">
        <f>IF(VLOOKUP($AU460,'FE Source'!$AN:$AS,4,FALSE)="",VLOOKUP($AU460,'FE Source'!$AN:$AS,3,FALSE),VLOOKUP($AU460,'FE Source'!$AN:$AS,4,FALSE))</f>
        <v>21.6</v>
      </c>
      <c r="AT460" s="880">
        <f>IF(VLOOKUP($AU460,'FE Source'!$AN:$AS,5,FALSE)=0,"-",VLOOKUP($AU460,'FE Source'!$AN:$AS,5,FALSE))</f>
        <v>45783</v>
      </c>
      <c r="AU460" s="602" t="s">
        <v>9296</v>
      </c>
      <c r="BE460" s="215">
        <f>IF(VLOOKUP($AU460,'FE Source'!$A:$AK,22,FALSE)=0,"-",VLOOKUP($AU460,'FE Source'!$A:$AK,22,FALSE))</f>
        <v>8.75</v>
      </c>
      <c r="BF460" s="215">
        <f>IF(VLOOKUP($AU460,'FE Source'!$A:$AK,23,FALSE)=0,"-",VLOOKUP($AU460,'FE Source'!$A:$AK,23,FALSE))</f>
        <v>3</v>
      </c>
      <c r="BG460" s="215">
        <f>IF(VLOOKUP($AU460,'FE Source'!$A:$AK,24,FALSE)=0,"-",VLOOKUP($AU460,'FE Source'!$A:$AK,24,FALSE))</f>
        <v>7.53</v>
      </c>
      <c r="BH460" s="215">
        <f>IF(VLOOKUP($AU460,'FE Source'!$A:$AK,25,FALSE)=0,"-",VLOOKUP($AU460,'FE Source'!$A:$AK,25,FALSE))</f>
        <v>-2.92</v>
      </c>
      <c r="BI460" s="215">
        <f>IF(VLOOKUP($AU460,'FE Source'!$A:$AK,26,FALSE)=0,"-",VLOOKUP($AU460,'FE Source'!$A:$AK,26,FALSE))</f>
        <v>21.82</v>
      </c>
      <c r="BJ460" s="215">
        <f>IF(VLOOKUP($AU460,'FE Source'!$A:$AK,27,FALSE)=0,"-",VLOOKUP($AU460,'FE Source'!$A:$AK,27,FALSE))</f>
        <v>6.06</v>
      </c>
      <c r="BK460" s="215">
        <f>IF(VLOOKUP($AU460,'FE Source'!$A:$AK,28,FALSE)=0,"-",VLOOKUP($AU460,'FE Source'!$A:$AK,28,FALSE))</f>
        <v>13.31</v>
      </c>
      <c r="BL460" s="215">
        <f>IF(VLOOKUP($AU460,'FE Source'!$A:$AK,29,FALSE)=0,"-",VLOOKUP($AU460,'FE Source'!$A:$AK,29,FALSE))</f>
        <v>-12.54</v>
      </c>
      <c r="BM460" s="215">
        <f>IF(VLOOKUP($AU460,'FE Source'!$A:$AK,30,FALSE)=0,"-",VLOOKUP($AU460,'FE Source'!$A:$AK,30,FALSE))</f>
        <v>13.09</v>
      </c>
      <c r="BN460" t="str">
        <f>IF(VLOOKUP($AU460,'FE Source'!$A:$AK,31,FALSE)="No Specified Index","-",IF(VLOOKUP($AU460,'FE Source'!$A:$AK,31,FALSE)=0,"-",VLOOKUP($AU460,'FE Source'!$A:$AK,31,FALSE)))</f>
        <v>MSCI ACWI Index (Net)</v>
      </c>
      <c r="BO460" s="217">
        <f>IF(VLOOKUP($AU460,'FE Source'!$A:$AK,32,FALSE)=0,"-",VLOOKUP($AU460,'FE Source'!$A:$AK,32,FALSE))</f>
        <v>40938</v>
      </c>
      <c r="BP460" s="18">
        <f>IF(VLOOKUP($AU460,'FE Source'!$AZ:$BC,2,FALSE)=0,"-",VLOOKUP($AU460,'FE Source'!$AZ:$BC,2,FALSE))</f>
        <v>-0.7</v>
      </c>
      <c r="BQ460" s="18" t="str">
        <f>IF(VLOOKUP($AU460,'FE Source'!$AZ:$BC,3,FALSE)=0,"-",VLOOKUP($AU460,'FE Source'!$AZ:$BC,3,FALSE))</f>
        <v>-</v>
      </c>
      <c r="BR460" s="18" t="str">
        <f>IF(VLOOKUP($AU460,'FE Source'!$AZ:$BC,4,FALSE)=0,"-",VLOOKUP($AU460,'FE Source'!$AZ:$BC,4,FALSE))</f>
        <v>-</v>
      </c>
    </row>
    <row r="461" spans="1:70" ht="15">
      <c r="A461" s="509"/>
      <c r="B461" s="323" t="str">
        <f>INDEX('UT - Retail'!$A$7:$A$1409,MATCH(AU461,'UT - Retail'!$U$7:$U$1409,0),1)</f>
        <v>Fidelity Worldwide Investment</v>
      </c>
      <c r="C461" s="710" t="str">
        <f>INDEX('UT - Retail'!$B$7:$B$1409,MATCH(AU461,'UT - Retail'!$U$7:$U$1409,0),1)</f>
        <v>Fidelity Global Dividend SR-ACC-SGD (CPF)</v>
      </c>
      <c r="D461" s="711"/>
      <c r="E461" s="151" t="str">
        <f>VLOOKUP(C461,'UT - Retail'!$B:$K,8,FALSE)</f>
        <v>Equities</v>
      </c>
      <c r="F461" s="151" t="str">
        <f>VLOOKUP(C461,'UT - Retail'!$B:$K,9,FALSE)</f>
        <v>Global</v>
      </c>
      <c r="G461" s="151" t="str">
        <f>VLOOKUP(C461,'UT - Retail'!$B:$K,10,FALSE)</f>
        <v>General</v>
      </c>
      <c r="H461" s="82" t="str">
        <f>VLOOKUP(C461,'UT - Retail'!$B:$N,13,FALSE)</f>
        <v>Yes</v>
      </c>
      <c r="I461" s="82" t="str">
        <f>VLOOKUP(C461,'UT - Retail'!$B:$Q,14,FALSE)</f>
        <v>No</v>
      </c>
      <c r="J461" s="151" t="str">
        <f>VLOOKUP(C461,'UT - Retail'!$B:$Q,11,FALSE)</f>
        <v>No</v>
      </c>
      <c r="K461" s="130" t="str">
        <f>VLOOKUP(C461,'UT - Retail'!$B:$P,15,FALSE)</f>
        <v>No</v>
      </c>
      <c r="L461" s="82" t="str">
        <f>VLOOKUP(C461,'UT - Retail'!$B:$Q,16,FALSE)</f>
        <v>Both</v>
      </c>
      <c r="M461" s="151" t="str">
        <f>VLOOKUP(C461,'UT - Retail'!$B:$K,6,FALSE)</f>
        <v>SGD</v>
      </c>
      <c r="N461" s="151" t="str">
        <f>IFERROR(IF(MATCH(C461,'Portfolio Construction'!$AL:$AL,0),"Yes","No"),"No")</f>
        <v>No</v>
      </c>
      <c r="O461" s="151" t="str">
        <f>IFERROR(IF(MATCH(C461,'Portfolio Construction'!$AN:$AN,0),"Yes","No"),"No")</f>
        <v>No</v>
      </c>
      <c r="P461" s="151" t="str">
        <f>IFERROR(IF(MATCH(C461,'Portfolio Construction'!$AP:$AP,0),"Yes","No"),"No")</f>
        <v>No</v>
      </c>
      <c r="Q461" s="151" t="str">
        <f>IFERROR(IF(MATCH(C461,'Portfolio Construction'!$AR:$AR,0),"Yes","No"),"No")</f>
        <v>No</v>
      </c>
      <c r="R461" s="151" t="str">
        <f>IFERROR(IF(MATCH(C461,'Portfolio Construction'!$AT:$AT,0),"Yes","No"),"No")</f>
        <v>No</v>
      </c>
      <c r="S461" s="151" t="str">
        <f>IFERROR(IF(MATCH(C461,'Portfolio Construction'!$AV:$AV,0),"Yes","No"),"No")</f>
        <v>No</v>
      </c>
      <c r="T461" s="151" t="str">
        <f>IFERROR(IF(MATCH(C461,'Portfolio Construction'!$AX:$AX,0),"Yes","No"),"No")</f>
        <v>No</v>
      </c>
      <c r="U461" s="151" t="str">
        <f>IFERROR(IF(MATCH(C461,'Portfolio Construction'!$AZ:$AZ,0),"Yes","No"),"No")</f>
        <v>No</v>
      </c>
      <c r="V461" s="172" t="str">
        <f>IFERROR(IF(MATCH(C461,'Portfolio Construction'!$BB:$BB,0),"Yes","No"),"No")</f>
        <v>No</v>
      </c>
      <c r="W461" s="619">
        <f>IF(VLOOKUP($AU461,'FE Source'!$A:$W,3,FALSE)=0,"-",VLOOKUP($AU461,'FE Source'!$A:$W,3,FALSE))</f>
        <v>6.99</v>
      </c>
      <c r="X461" s="618">
        <f>IF(VLOOKUP($AU461,'FE Source'!$A:$W,4,FALSE)=0,"-",VLOOKUP($AU461,'FE Source'!$A:$W,4,FALSE))</f>
        <v>4.38</v>
      </c>
      <c r="Y461" s="618">
        <f>IF(VLOOKUP($AU461,'FE Source'!$A:$W,5,FALSE)=0,"-",VLOOKUP($AU461,'FE Source'!$A:$W,5,FALSE))</f>
        <v>5.36</v>
      </c>
      <c r="Z461" s="618">
        <f>IF(VLOOKUP($AU461,'FE Source'!$A:$W,6,FALSE)=0,"-",VLOOKUP($AU461,'FE Source'!$A:$W,6,FALSE))</f>
        <v>15.91</v>
      </c>
      <c r="AA461" s="618">
        <f>IF(VLOOKUP($AU461,'FE Source'!$A:$W,7,FALSE)=0,"-",VLOOKUP($AU461,'FE Source'!$A:$W,7,FALSE))</f>
        <v>10.01</v>
      </c>
      <c r="AB461" s="618">
        <f>IF(VLOOKUP($AU461,'FE Source'!$A:$W,8,FALSE)=0,"-",VLOOKUP($AU461,'FE Source'!$A:$W,8,FALSE))</f>
        <v>9.69</v>
      </c>
      <c r="AC461" s="623" t="str">
        <f>IF(VLOOKUP($AU461,'FE Source'!$A:$W,9,FALSE)=0,"-",VLOOKUP($AU461,'FE Source'!$A:$W,9,FALSE))</f>
        <v>-</v>
      </c>
      <c r="AD461" s="851">
        <f>IF(VLOOKUP($AU461,'FE Source'!$A:$W,10,FALSE)=0,"-",VLOOKUP($AU461,'FE Source'!$A:$W,10,FALSE))</f>
        <v>0.63</v>
      </c>
      <c r="AE461" s="854">
        <f>IF(VLOOKUP($AU461,'FE Source'!$A:$W,11,FALSE)=0,"-",VLOOKUP($AU461,'FE Source'!$A:$W,11,FALSE))</f>
        <v>9.23</v>
      </c>
      <c r="AF461" s="854">
        <f>IF(VLOOKUP($AU461,'FE Source'!$A:$W,12,FALSE)=0,"-",VLOOKUP($AU461,'FE Source'!$A:$W,12,FALSE))</f>
        <v>0.72</v>
      </c>
      <c r="AG461" s="854">
        <f>IF(VLOOKUP($AU461,'FE Source'!$A:$W,14,FALSE)=0,"-",VLOOKUP($AU461,'FE Source'!$A:$W,14,FALSE))</f>
        <v>-12.38</v>
      </c>
      <c r="AH461" s="854">
        <f>IF(VLOOKUP($AU461,'FE Source'!$A:$DJ,33,FALSE)=0,"-",VLOOKUP($AU461,'FE Source'!$A:$DJ,33,FALSE))</f>
        <v>126.23</v>
      </c>
      <c r="AI461" s="854">
        <f>IF(VLOOKUP($AU461,'FE Source'!$A:$Y,20,FALSE)=0,"-",VLOOKUP($AU461,'FE Source'!$A:$Y,20,FALSE))</f>
        <v>78.83</v>
      </c>
      <c r="AJ461" s="854">
        <f>IF(VLOOKUP($AU461,'FE Source'!$A:$DJ,34,FALSE)=0,"-",VLOOKUP($AU461,'FE Source'!$A:$DJ,34,FALSE))</f>
        <v>73.569999999999993</v>
      </c>
      <c r="AK461" s="854">
        <f>IF(VLOOKUP($AU461,'FE Source'!$A:$DJ,35,FALSE)=0,"-",VLOOKUP($AU461,'FE Source'!$A:$DJ,35,FALSE))</f>
        <v>-12.6</v>
      </c>
      <c r="AL461" s="863">
        <f>IF(VLOOKUP($AU461,'FE Source'!$A:$Y,19,FALSE)=0,"-",VLOOKUP($AU461,'FE Source'!$A:$Y,19,FALSE))</f>
        <v>50.79</v>
      </c>
      <c r="AM461" s="868">
        <f>IF(VLOOKUP($AU461,'FE Source'!$A:$DJ,36,FALSE)=0,"-",VLOOKUP($AU461,'FE Source'!$A:$DJ,36,FALSE))</f>
        <v>65.13</v>
      </c>
      <c r="AN461" s="869">
        <f>IF(VLOOKUP($AU461,'FE Source'!$A:$W,13,FALSE)=0,"-",VLOOKUP($AU461,'FE Source'!$A:$W,13,FALSE))</f>
        <v>20223.400000000001</v>
      </c>
      <c r="AO461" s="851" t="str">
        <f>IF(J461="no","-",IF(VLOOKUP($AU461,'FE Source'!$A:$W,15,FALSE)=0,"-",VLOOKUP($AU461,'FE Source'!$A:$W,15,FALSE)))</f>
        <v>-</v>
      </c>
      <c r="AP461" s="866" t="str">
        <f>IF(AO461="-","-",IF(VLOOKUP($AU461,'FE Source'!$A:$Z,21,FALSE)=0,"-",IF(VLOOKUP($AU461,'FE Source'!$A:$Z,21,FALSE)=2,"Semi-Annual",IF(VLOOKUP($AU461,'FE Source'!$A:$Z,21,FALSE)=4,"Quarterly",IF(VLOOKUP($AU461,'FE Source'!$A:$Z,21,FALSE)=12,"Monthly","Annual")))))</f>
        <v>-</v>
      </c>
      <c r="AQ461" s="875">
        <f t="array" ref="AQ461">IF(VLOOKUP($AU461,'FE Source'!$A:$W,16,FALSE)=0,"-",VLOOKUP($AU461,'FE Source'!$A:$W,16,FALSE))</f>
        <v>1.69</v>
      </c>
      <c r="AR461" s="868" t="str">
        <f>IF(VLOOKUP($AU461,'FE Source'!$A:$W,17,FALSE)=0,"-",VLOOKUP($AU461,'FE Source'!$A:$W,17,FALSE))</f>
        <v>Bronze</v>
      </c>
      <c r="AS461" s="879">
        <f>IF(VLOOKUP($AU461,'FE Source'!$AN:$AS,4,FALSE)="",VLOOKUP($AU461,'FE Source'!$AN:$AS,3,FALSE),VLOOKUP($AU461,'FE Source'!$AN:$AS,4,FALSE))</f>
        <v>2</v>
      </c>
      <c r="AT461" s="880">
        <f>IF(VLOOKUP($AU461,'FE Source'!$AN:$AS,5,FALSE)=0,"-",VLOOKUP($AU461,'FE Source'!$AN:$AS,5,FALSE))</f>
        <v>45783</v>
      </c>
      <c r="AU461" s="602" t="s">
        <v>9300</v>
      </c>
      <c r="BE461" s="215" t="str">
        <f>IF(VLOOKUP($AU461,'FE Source'!$A:$AK,22,FALSE)=0,"-",VLOOKUP($AU461,'FE Source'!$A:$AK,22,FALSE))</f>
        <v>-</v>
      </c>
      <c r="BF461" s="215" t="str">
        <f>IF(VLOOKUP($AU461,'FE Source'!$A:$AK,23,FALSE)=0,"-",VLOOKUP($AU461,'FE Source'!$A:$AK,23,FALSE))</f>
        <v>-</v>
      </c>
      <c r="BG461" s="215">
        <f>IF(VLOOKUP($AU461,'FE Source'!$A:$AK,24,FALSE)=0,"-",VLOOKUP($AU461,'FE Source'!$A:$AK,24,FALSE))</f>
        <v>7.39</v>
      </c>
      <c r="BH461" s="215">
        <f>IF(VLOOKUP($AU461,'FE Source'!$A:$AK,25,FALSE)=0,"-",VLOOKUP($AU461,'FE Source'!$A:$AK,25,FALSE))</f>
        <v>-2.79</v>
      </c>
      <c r="BI461" s="215">
        <f>IF(VLOOKUP($AU461,'FE Source'!$A:$AK,26,FALSE)=0,"-",VLOOKUP($AU461,'FE Source'!$A:$AK,26,FALSE))</f>
        <v>22.13</v>
      </c>
      <c r="BJ461" s="215">
        <f>IF(VLOOKUP($AU461,'FE Source'!$A:$AK,27,FALSE)=0,"-",VLOOKUP($AU461,'FE Source'!$A:$AK,27,FALSE))</f>
        <v>6.31</v>
      </c>
      <c r="BK461" s="215">
        <f>IF(VLOOKUP($AU461,'FE Source'!$A:$AK,28,FALSE)=0,"-",VLOOKUP($AU461,'FE Source'!$A:$AK,28,FALSE))</f>
        <v>13.53</v>
      </c>
      <c r="BL461" s="215">
        <f>IF(VLOOKUP($AU461,'FE Source'!$A:$AK,29,FALSE)=0,"-",VLOOKUP($AU461,'FE Source'!$A:$AK,29,FALSE))</f>
        <v>-12.46</v>
      </c>
      <c r="BM461" s="215">
        <f>IF(VLOOKUP($AU461,'FE Source'!$A:$AK,30,FALSE)=0,"-",VLOOKUP($AU461,'FE Source'!$A:$AK,30,FALSE))</f>
        <v>13.47</v>
      </c>
      <c r="BN461" t="str">
        <f>IF(VLOOKUP($AU461,'FE Source'!$A:$AK,31,FALSE)="No Specified Index","-",IF(VLOOKUP($AU461,'FE Source'!$A:$AK,31,FALSE)=0,"-",VLOOKUP($AU461,'FE Source'!$A:$AK,31,FALSE)))</f>
        <v>MSCI ACWI Index (Net)</v>
      </c>
      <c r="BO461" s="217">
        <f>IF(VLOOKUP($AU461,'FE Source'!$A:$AK,32,FALSE)=0,"-",VLOOKUP($AU461,'FE Source'!$A:$AK,32,FALSE))</f>
        <v>42464</v>
      </c>
      <c r="BP461" s="18" t="str">
        <f>IF(VLOOKUP($AU461,'FE Source'!$AZ:$BC,2,FALSE)=0,"-",VLOOKUP($AU461,'FE Source'!$AZ:$BC,2,FALSE))</f>
        <v>-</v>
      </c>
      <c r="BQ461" s="18" t="str">
        <f>IF(VLOOKUP($AU461,'FE Source'!$AZ:$BC,3,FALSE)=0,"-",VLOOKUP($AU461,'FE Source'!$AZ:$BC,3,FALSE))</f>
        <v>-</v>
      </c>
      <c r="BR461" s="18" t="str">
        <f>IF(VLOOKUP($AU461,'FE Source'!$AZ:$BC,4,FALSE)=0,"-",VLOOKUP($AU461,'FE Source'!$AZ:$BC,4,FALSE))</f>
        <v>-</v>
      </c>
    </row>
    <row r="462" spans="1:70" ht="15">
      <c r="A462" s="509"/>
      <c r="B462" s="323" t="str">
        <f>INDEX('UT - Retail'!$A$7:$A$1409,MATCH(AU462,'UT - Retail'!$U$7:$U$1409,0),1)</f>
        <v>Fidelity Worldwide Investment</v>
      </c>
      <c r="C462" s="710" t="str">
        <f>INDEX('UT - Retail'!$B$7:$B$1409,MATCH(AU462,'UT - Retail'!$U$7:$U$1409,0),1)</f>
        <v>Fidelity Global Dividend SR-MINCOME(G)-SGD (CPF)</v>
      </c>
      <c r="D462" s="711"/>
      <c r="E462" s="151" t="str">
        <f>VLOOKUP(C462,'UT - Retail'!$B:$K,8,FALSE)</f>
        <v>Equities</v>
      </c>
      <c r="F462" s="151" t="str">
        <f>VLOOKUP(C462,'UT - Retail'!$B:$K,9,FALSE)</f>
        <v>Global</v>
      </c>
      <c r="G462" s="151" t="str">
        <f>VLOOKUP(C462,'UT - Retail'!$B:$K,10,FALSE)</f>
        <v>General</v>
      </c>
      <c r="H462" s="82" t="str">
        <f>VLOOKUP(C462,'UT - Retail'!$B:$N,13,FALSE)</f>
        <v>Yes</v>
      </c>
      <c r="I462" s="82" t="str">
        <f>VLOOKUP(C462,'UT - Retail'!$B:$Q,14,FALSE)</f>
        <v>No</v>
      </c>
      <c r="J462" s="151" t="str">
        <f>VLOOKUP(C462,'UT - Retail'!$B:$Q,11,FALSE)</f>
        <v>Yes</v>
      </c>
      <c r="K462" s="130" t="str">
        <f>VLOOKUP(C462,'UT - Retail'!$B:$P,15,FALSE)</f>
        <v>No</v>
      </c>
      <c r="L462" s="82" t="str">
        <f>VLOOKUP(C462,'UT - Retail'!$B:$Q,16,FALSE)</f>
        <v>Navigator</v>
      </c>
      <c r="M462" s="151" t="str">
        <f>VLOOKUP(C462,'UT - Retail'!$B:$K,6,FALSE)</f>
        <v>SGD</v>
      </c>
      <c r="N462" s="151" t="str">
        <f>IFERROR(IF(MATCH(C462,'Portfolio Construction'!$AL:$AL,0),"Yes","No"),"No")</f>
        <v>No</v>
      </c>
      <c r="O462" s="151" t="str">
        <f>IFERROR(IF(MATCH(C462,'Portfolio Construction'!$AN:$AN,0),"Yes","No"),"No")</f>
        <v>No</v>
      </c>
      <c r="P462" s="151" t="str">
        <f>IFERROR(IF(MATCH(C462,'Portfolio Construction'!$AP:$AP,0),"Yes","No"),"No")</f>
        <v>No</v>
      </c>
      <c r="Q462" s="151" t="str">
        <f>IFERROR(IF(MATCH(C462,'Portfolio Construction'!$AR:$AR,0),"Yes","No"),"No")</f>
        <v>No</v>
      </c>
      <c r="R462" s="151" t="str">
        <f>IFERROR(IF(MATCH(C462,'Portfolio Construction'!$AT:$AT,0),"Yes","No"),"No")</f>
        <v>No</v>
      </c>
      <c r="S462" s="151" t="str">
        <f>IFERROR(IF(MATCH(C462,'Portfolio Construction'!$AV:$AV,0),"Yes","No"),"No")</f>
        <v>No</v>
      </c>
      <c r="T462" s="151" t="str">
        <f>IFERROR(IF(MATCH(C462,'Portfolio Construction'!$AX:$AX,0),"Yes","No"),"No")</f>
        <v>No</v>
      </c>
      <c r="U462" s="151" t="str">
        <f>IFERROR(IF(MATCH(C462,'Portfolio Construction'!$AZ:$AZ,0),"Yes","No"),"No")</f>
        <v>No</v>
      </c>
      <c r="V462" s="172" t="str">
        <f>IFERROR(IF(MATCH(C462,'Portfolio Construction'!$BB:$BB,0),"Yes","No"),"No")</f>
        <v>No</v>
      </c>
      <c r="W462" s="619">
        <f>IF(VLOOKUP($AU462,'FE Source'!$A:$W,3,FALSE)=0,"-",VLOOKUP($AU462,'FE Source'!$A:$W,3,FALSE))</f>
        <v>6.75</v>
      </c>
      <c r="X462" s="618">
        <f>IF(VLOOKUP($AU462,'FE Source'!$A:$W,4,FALSE)=0,"-",VLOOKUP($AU462,'FE Source'!$A:$W,4,FALSE))</f>
        <v>4.1900000000000004</v>
      </c>
      <c r="Y462" s="618">
        <f>IF(VLOOKUP($AU462,'FE Source'!$A:$W,5,FALSE)=0,"-",VLOOKUP($AU462,'FE Source'!$A:$W,5,FALSE))</f>
        <v>5.19</v>
      </c>
      <c r="Z462" s="618">
        <f>IF(VLOOKUP($AU462,'FE Source'!$A:$W,6,FALSE)=0,"-",VLOOKUP($AU462,'FE Source'!$A:$W,6,FALSE))</f>
        <v>15.46</v>
      </c>
      <c r="AA462" s="618">
        <f>IF(VLOOKUP($AU462,'FE Source'!$A:$W,7,FALSE)=0,"-",VLOOKUP($AU462,'FE Source'!$A:$W,7,FALSE))</f>
        <v>9.8699999999999992</v>
      </c>
      <c r="AB462" s="618">
        <f>IF(VLOOKUP($AU462,'FE Source'!$A:$W,8,FALSE)=0,"-",VLOOKUP($AU462,'FE Source'!$A:$W,8,FALSE))</f>
        <v>9.59</v>
      </c>
      <c r="AC462" s="623" t="str">
        <f>IF(VLOOKUP($AU462,'FE Source'!$A:$W,9,FALSE)=0,"-",VLOOKUP($AU462,'FE Source'!$A:$W,9,FALSE))</f>
        <v>-</v>
      </c>
      <c r="AD462" s="851">
        <f>IF(VLOOKUP($AU462,'FE Source'!$A:$W,10,FALSE)=0,"-",VLOOKUP($AU462,'FE Source'!$A:$W,10,FALSE))</f>
        <v>0.63</v>
      </c>
      <c r="AE462" s="854">
        <f>IF(VLOOKUP($AU462,'FE Source'!$A:$W,11,FALSE)=0,"-",VLOOKUP($AU462,'FE Source'!$A:$W,11,FALSE))</f>
        <v>9.23</v>
      </c>
      <c r="AF462" s="854">
        <f>IF(VLOOKUP($AU462,'FE Source'!$A:$W,12,FALSE)=0,"-",VLOOKUP($AU462,'FE Source'!$A:$W,12,FALSE))</f>
        <v>0.71</v>
      </c>
      <c r="AG462" s="854">
        <f>IF(VLOOKUP($AU462,'FE Source'!$A:$W,14,FALSE)=0,"-",VLOOKUP($AU462,'FE Source'!$A:$W,14,FALSE))</f>
        <v>-12.36</v>
      </c>
      <c r="AH462" s="854">
        <f>IF(VLOOKUP($AU462,'FE Source'!$A:$DJ,33,FALSE)=0,"-",VLOOKUP($AU462,'FE Source'!$A:$DJ,33,FALSE))</f>
        <v>124.47</v>
      </c>
      <c r="AI462" s="854">
        <f>IF(VLOOKUP($AU462,'FE Source'!$A:$Y,20,FALSE)=0,"-",VLOOKUP($AU462,'FE Source'!$A:$Y,20,FALSE))</f>
        <v>78.73</v>
      </c>
      <c r="AJ462" s="854">
        <f>IF(VLOOKUP($AU462,'FE Source'!$A:$DJ,34,FALSE)=0,"-",VLOOKUP($AU462,'FE Source'!$A:$DJ,34,FALSE))</f>
        <v>73.48</v>
      </c>
      <c r="AK462" s="854">
        <f>IF(VLOOKUP($AU462,'FE Source'!$A:$DJ,35,FALSE)=0,"-",VLOOKUP($AU462,'FE Source'!$A:$DJ,35,FALSE))</f>
        <v>-12.59</v>
      </c>
      <c r="AL462" s="863">
        <f>IF(VLOOKUP($AU462,'FE Source'!$A:$Y,19,FALSE)=0,"-",VLOOKUP($AU462,'FE Source'!$A:$Y,19,FALSE))</f>
        <v>51</v>
      </c>
      <c r="AM462" s="868">
        <f>IF(VLOOKUP($AU462,'FE Source'!$A:$DJ,36,FALSE)=0,"-",VLOOKUP($AU462,'FE Source'!$A:$DJ,36,FALSE))</f>
        <v>65.27</v>
      </c>
      <c r="AN462" s="869">
        <f>IF(VLOOKUP($AU462,'FE Source'!$A:$W,13,FALSE)=0,"-",VLOOKUP($AU462,'FE Source'!$A:$W,13,FALSE))</f>
        <v>20223.400000000001</v>
      </c>
      <c r="AO462" s="851">
        <f>IF(J462="no","-",IF(VLOOKUP($AU462,'FE Source'!$A:$W,15,FALSE)=0,"-",VLOOKUP($AU462,'FE Source'!$A:$W,15,FALSE)))</f>
        <v>2.2000000000000002</v>
      </c>
      <c r="AP462" s="866" t="str">
        <f>IF(AO462="-","-",IF(VLOOKUP($AU462,'FE Source'!$A:$Z,21,FALSE)=0,"-",IF(VLOOKUP($AU462,'FE Source'!$A:$Z,21,FALSE)=2,"Semi-Annual",IF(VLOOKUP($AU462,'FE Source'!$A:$Z,21,FALSE)=4,"Quarterly",IF(VLOOKUP($AU462,'FE Source'!$A:$Z,21,FALSE)=12,"Monthly","Annual")))))</f>
        <v>Monthly</v>
      </c>
      <c r="AQ462" s="875">
        <f t="array" ref="AQ462">IF(VLOOKUP($AU462,'FE Source'!$A:$W,16,FALSE)=0,"-",VLOOKUP($AU462,'FE Source'!$A:$W,16,FALSE))</f>
        <v>1.69</v>
      </c>
      <c r="AR462" s="868" t="str">
        <f>IF(VLOOKUP($AU462,'FE Source'!$A:$W,17,FALSE)=0,"-",VLOOKUP($AU462,'FE Source'!$A:$W,17,FALSE))</f>
        <v>Bronze</v>
      </c>
      <c r="AS462" s="879">
        <f>IF(VLOOKUP($AU462,'FE Source'!$AN:$AS,4,FALSE)="",VLOOKUP($AU462,'FE Source'!$AN:$AS,3,FALSE),VLOOKUP($AU462,'FE Source'!$AN:$AS,4,FALSE))</f>
        <v>1.57</v>
      </c>
      <c r="AT462" s="880">
        <f>IF(VLOOKUP($AU462,'FE Source'!$AN:$AS,5,FALSE)=0,"-",VLOOKUP($AU462,'FE Source'!$AN:$AS,5,FALSE))</f>
        <v>45783</v>
      </c>
      <c r="AU462" s="879" t="s">
        <v>9302</v>
      </c>
      <c r="BE462" s="215" t="str">
        <f>IF(VLOOKUP($AU462,'FE Source'!$A:$AK,22,FALSE)=0,"-",VLOOKUP($AU462,'FE Source'!$A:$AK,22,FALSE))</f>
        <v>-</v>
      </c>
      <c r="BF462" s="215" t="str">
        <f>IF(VLOOKUP($AU462,'FE Source'!$A:$AK,23,FALSE)=0,"-",VLOOKUP($AU462,'FE Source'!$A:$AK,23,FALSE))</f>
        <v>-</v>
      </c>
      <c r="BG462" s="215">
        <f>IF(VLOOKUP($AU462,'FE Source'!$A:$AK,24,FALSE)=0,"-",VLOOKUP($AU462,'FE Source'!$A:$AK,24,FALSE))</f>
        <v>7.39</v>
      </c>
      <c r="BH462" s="215">
        <f>IF(VLOOKUP($AU462,'FE Source'!$A:$AK,25,FALSE)=0,"-",VLOOKUP($AU462,'FE Source'!$A:$AK,25,FALSE))</f>
        <v>-2.71</v>
      </c>
      <c r="BI462" s="215">
        <f>IF(VLOOKUP($AU462,'FE Source'!$A:$AK,26,FALSE)=0,"-",VLOOKUP($AU462,'FE Source'!$A:$AK,26,FALSE))</f>
        <v>22.06</v>
      </c>
      <c r="BJ462" s="215">
        <f>IF(VLOOKUP($AU462,'FE Source'!$A:$AK,27,FALSE)=0,"-",VLOOKUP($AU462,'FE Source'!$A:$AK,27,FALSE))</f>
        <v>6.28</v>
      </c>
      <c r="BK462" s="215">
        <f>IF(VLOOKUP($AU462,'FE Source'!$A:$AK,28,FALSE)=0,"-",VLOOKUP($AU462,'FE Source'!$A:$AK,28,FALSE))</f>
        <v>13.64</v>
      </c>
      <c r="BL462" s="215">
        <f>IF(VLOOKUP($AU462,'FE Source'!$A:$AK,29,FALSE)=0,"-",VLOOKUP($AU462,'FE Source'!$A:$AK,29,FALSE))</f>
        <v>-12.49</v>
      </c>
      <c r="BM462" s="215">
        <f>IF(VLOOKUP($AU462,'FE Source'!$A:$AK,30,FALSE)=0,"-",VLOOKUP($AU462,'FE Source'!$A:$AK,30,FALSE))</f>
        <v>13.45</v>
      </c>
      <c r="BN462" t="str">
        <f>IF(VLOOKUP($AU462,'FE Source'!$A:$AK,31,FALSE)="No Specified Index","-",IF(VLOOKUP($AU462,'FE Source'!$A:$AK,31,FALSE)=0,"-",VLOOKUP($AU462,'FE Source'!$A:$AK,31,FALSE)))</f>
        <v>MSCI ACWI Index (Net)</v>
      </c>
      <c r="BO462" s="217">
        <f>IF(VLOOKUP($AU462,'FE Source'!$A:$AK,32,FALSE)=0,"-",VLOOKUP($AU462,'FE Source'!$A:$AK,32,FALSE))</f>
        <v>42464</v>
      </c>
      <c r="BP462" s="18" t="str">
        <f>IF(VLOOKUP($AU462,'FE Source'!$AZ:$BC,2,FALSE)=0,"-",VLOOKUP($AU462,'FE Source'!$AZ:$BC,2,FALSE))</f>
        <v>-</v>
      </c>
      <c r="BQ462" s="18" t="str">
        <f>IF(VLOOKUP($AU462,'FE Source'!$AZ:$BC,3,FALSE)=0,"-",VLOOKUP($AU462,'FE Source'!$AZ:$BC,3,FALSE))</f>
        <v>-</v>
      </c>
      <c r="BR462" s="18" t="str">
        <f>IF(VLOOKUP($AU462,'FE Source'!$AZ:$BC,4,FALSE)=0,"-",VLOOKUP($AU462,'FE Source'!$AZ:$BC,4,FALSE))</f>
        <v>-</v>
      </c>
    </row>
    <row r="463" spans="1:70" ht="15">
      <c r="A463" s="509"/>
      <c r="B463" s="323" t="str">
        <f>INDEX('UT - Retail'!$A$7:$A$1409,MATCH(AU463,'UT - Retail'!$U$7:$U$1409,0),1)</f>
        <v>Fidelity Worldwide Investment</v>
      </c>
      <c r="C463" s="710" t="str">
        <f>INDEX('UT - Retail'!$B$7:$B$1409,MATCH(AU463,'UT - Retail'!$U$7:$U$1409,0),1)</f>
        <v>Fidelity Global Financial Services A-ACC-SGD</v>
      </c>
      <c r="D463" s="711"/>
      <c r="E463" s="151" t="str">
        <f>VLOOKUP(C463,'UT - Retail'!$B:$K,8,FALSE)</f>
        <v>Equities</v>
      </c>
      <c r="F463" s="151" t="str">
        <f>VLOOKUP(C463,'UT - Retail'!$B:$K,9,FALSE)</f>
        <v>Global</v>
      </c>
      <c r="G463" s="151" t="str">
        <f>VLOOKUP(C463,'UT - Retail'!$B:$K,10,FALSE)</f>
        <v>Financials</v>
      </c>
      <c r="H463" s="82" t="str">
        <f>VLOOKUP(C463,'UT - Retail'!$B:$N,13,FALSE)</f>
        <v>No</v>
      </c>
      <c r="I463" s="82" t="str">
        <f>VLOOKUP(C463,'UT - Retail'!$B:$Q,14,FALSE)</f>
        <v>No</v>
      </c>
      <c r="J463" s="151" t="str">
        <f>VLOOKUP(C463,'UT - Retail'!$B:$Q,11,FALSE)</f>
        <v>No</v>
      </c>
      <c r="K463" s="130" t="str">
        <f>VLOOKUP(C463,'UT - Retail'!$B:$P,15,FALSE)</f>
        <v>Yes</v>
      </c>
      <c r="L463" s="82" t="str">
        <f>VLOOKUP(C463,'UT - Retail'!$B:$Q,16,FALSE)</f>
        <v>Both</v>
      </c>
      <c r="M463" s="151" t="str">
        <f>VLOOKUP(C463,'UT - Retail'!$B:$K,6,FALSE)</f>
        <v>SGD</v>
      </c>
      <c r="N463" s="151" t="str">
        <f>IFERROR(IF(MATCH(C463,'Portfolio Construction'!$AL:$AL,0),"Yes","No"),"No")</f>
        <v>No</v>
      </c>
      <c r="O463" s="151" t="str">
        <f>IFERROR(IF(MATCH(C463,'Portfolio Construction'!$AN:$AN,0),"Yes","No"),"No")</f>
        <v>No</v>
      </c>
      <c r="P463" s="151" t="str">
        <f>IFERROR(IF(MATCH(C463,'Portfolio Construction'!$AP:$AP,0),"Yes","No"),"No")</f>
        <v>No</v>
      </c>
      <c r="Q463" s="151" t="str">
        <f>IFERROR(IF(MATCH(C463,'Portfolio Construction'!$AR:$AR,0),"Yes","No"),"No")</f>
        <v>No</v>
      </c>
      <c r="R463" s="151" t="str">
        <f>IFERROR(IF(MATCH(C463,'Portfolio Construction'!$AT:$AT,0),"Yes","No"),"No")</f>
        <v>No</v>
      </c>
      <c r="S463" s="151" t="str">
        <f>IFERROR(IF(MATCH(C463,'Portfolio Construction'!$AV:$AV,0),"Yes","No"),"No")</f>
        <v>No</v>
      </c>
      <c r="T463" s="151" t="str">
        <f>IFERROR(IF(MATCH(C463,'Portfolio Construction'!$AX:$AX,0),"Yes","No"),"No")</f>
        <v>No</v>
      </c>
      <c r="U463" s="151" t="str">
        <f>IFERROR(IF(MATCH(C463,'Portfolio Construction'!$AZ:$AZ,0),"Yes","No"),"No")</f>
        <v>No</v>
      </c>
      <c r="V463" s="172" t="str">
        <f>IFERROR(IF(MATCH(C463,'Portfolio Construction'!$BB:$BB,0),"Yes","No"),"No")</f>
        <v>No</v>
      </c>
      <c r="W463" s="619">
        <f>IF(VLOOKUP($AU463,'FE Source'!$A:$W,3,FALSE)=0,"-",VLOOKUP($AU463,'FE Source'!$A:$W,3,FALSE))</f>
        <v>2.81</v>
      </c>
      <c r="X463" s="618">
        <f>IF(VLOOKUP($AU463,'FE Source'!$A:$W,4,FALSE)=0,"-",VLOOKUP($AU463,'FE Source'!$A:$W,4,FALSE))</f>
        <v>7.31</v>
      </c>
      <c r="Y463" s="618">
        <f>IF(VLOOKUP($AU463,'FE Source'!$A:$W,5,FALSE)=0,"-",VLOOKUP($AU463,'FE Source'!$A:$W,5,FALSE))</f>
        <v>3.33</v>
      </c>
      <c r="Z463" s="618">
        <f>IF(VLOOKUP($AU463,'FE Source'!$A:$W,6,FALSE)=0,"-",VLOOKUP($AU463,'FE Source'!$A:$W,6,FALSE))</f>
        <v>18.34</v>
      </c>
      <c r="AA463" s="618">
        <f>IF(VLOOKUP($AU463,'FE Source'!$A:$W,7,FALSE)=0,"-",VLOOKUP($AU463,'FE Source'!$A:$W,7,FALSE))</f>
        <v>14.65</v>
      </c>
      <c r="AB463" s="618">
        <f>IF(VLOOKUP($AU463,'FE Source'!$A:$W,8,FALSE)=0,"-",VLOOKUP($AU463,'FE Source'!$A:$W,8,FALSE))</f>
        <v>15.85</v>
      </c>
      <c r="AC463" s="623" t="str">
        <f>IF(VLOOKUP($AU463,'FE Source'!$A:$W,9,FALSE)=0,"-",VLOOKUP($AU463,'FE Source'!$A:$W,9,FALSE))</f>
        <v>-</v>
      </c>
      <c r="AD463" s="601">
        <f>IF(VLOOKUP($AU463,'FE Source'!$A:$W,10,FALSE)=0,"-",VLOOKUP($AU463,'FE Source'!$A:$W,10,FALSE))</f>
        <v>0.77</v>
      </c>
      <c r="AE463" s="599">
        <f>IF(VLOOKUP($AU463,'FE Source'!$A:$W,11,FALSE)=0,"-",VLOOKUP($AU463,'FE Source'!$A:$W,11,FALSE))</f>
        <v>15.11</v>
      </c>
      <c r="AF463" s="599">
        <f>IF(VLOOKUP($AU463,'FE Source'!$A:$W,12,FALSE)=0,"-",VLOOKUP($AU463,'FE Source'!$A:$W,12,FALSE))</f>
        <v>0.7</v>
      </c>
      <c r="AG463" s="599">
        <f>IF(VLOOKUP($AU463,'FE Source'!$A:$W,14,FALSE)=0,"-",VLOOKUP($AU463,'FE Source'!$A:$W,14,FALSE))</f>
        <v>-9.3800000000000008</v>
      </c>
      <c r="AH463" s="599">
        <f>IF(VLOOKUP($AU463,'FE Source'!$A:$DJ,33,FALSE)=0,"-",VLOOKUP($AU463,'FE Source'!$A:$DJ,33,FALSE))</f>
        <v>77.569999999999993</v>
      </c>
      <c r="AI463" s="599">
        <f>IF(VLOOKUP($AU463,'FE Source'!$A:$Y,20,FALSE)=0,"-",VLOOKUP($AU463,'FE Source'!$A:$Y,20,FALSE))</f>
        <v>80.87</v>
      </c>
      <c r="AJ463" s="599">
        <f>IF(VLOOKUP($AU463,'FE Source'!$A:$DJ,34,FALSE)=0,"-",VLOOKUP($AU463,'FE Source'!$A:$DJ,34,FALSE))</f>
        <v>86.91</v>
      </c>
      <c r="AK463" s="599">
        <f>IF(VLOOKUP($AU463,'FE Source'!$A:$DJ,35,FALSE)=0,"-",VLOOKUP($AU463,'FE Source'!$A:$DJ,35,FALSE))</f>
        <v>53.78</v>
      </c>
      <c r="AL463" s="684">
        <f>IF(VLOOKUP($AU463,'FE Source'!$A:$Y,19,FALSE)=0,"-",VLOOKUP($AU463,'FE Source'!$A:$Y,19,FALSE))</f>
        <v>73.81</v>
      </c>
      <c r="AM463" s="603">
        <f>IF(VLOOKUP($AU463,'FE Source'!$A:$DJ,36,FALSE)=0,"-",VLOOKUP($AU463,'FE Source'!$A:$DJ,36,FALSE))</f>
        <v>83.2</v>
      </c>
      <c r="AN463" s="607">
        <f>IF(VLOOKUP($AU463,'FE Source'!$A:$W,13,FALSE)=0,"-",VLOOKUP($AU463,'FE Source'!$A:$W,13,FALSE))</f>
        <v>2163.3000000000002</v>
      </c>
      <c r="AO463" s="601" t="str">
        <f>IF(J463="no","-",IF(VLOOKUP($AU463,'FE Source'!$A:$W,15,FALSE)=0,"-",VLOOKUP($AU463,'FE Source'!$A:$W,15,FALSE)))</f>
        <v>-</v>
      </c>
      <c r="AP463" s="600" t="str">
        <f>IF(AO463="-","-",IF(VLOOKUP($AU463,'FE Source'!$A:$Z,21,FALSE)=0,"-",IF(VLOOKUP($AU463,'FE Source'!$A:$Z,21,FALSE)=2,"Semi-Annual",IF(VLOOKUP($AU463,'FE Source'!$A:$Z,21,FALSE)=4,"Quarterly",IF(VLOOKUP($AU463,'FE Source'!$A:$Z,21,FALSE)=12,"Monthly","Annual")))))</f>
        <v>-</v>
      </c>
      <c r="AQ463" s="679">
        <f t="array" ref="AQ463">IF(VLOOKUP($AU463,'FE Source'!$A:$W,16,FALSE)=0,"-",VLOOKUP($AU463,'FE Source'!$A:$W,16,FALSE))</f>
        <v>1.9</v>
      </c>
      <c r="AR463" s="603" t="str">
        <f>IF(VLOOKUP($AU463,'FE Source'!$A:$W,17,FALSE)=0,"-",VLOOKUP($AU463,'FE Source'!$A:$W,17,FALSE))</f>
        <v>Neutral</v>
      </c>
      <c r="AS463" s="602">
        <f>IF(VLOOKUP($AU463,'FE Source'!$AN:$AS,4,FALSE)="",VLOOKUP($AU463,'FE Source'!$AN:$AS,3,FALSE),VLOOKUP($AU463,'FE Source'!$AN:$AS,4,FALSE))</f>
        <v>2.4500000000000002</v>
      </c>
      <c r="AT463" s="604">
        <f>IF(VLOOKUP($AU463,'FE Source'!$AN:$AS,5,FALSE)=0,"-",VLOOKUP($AU463,'FE Source'!$AN:$AS,5,FALSE))</f>
        <v>45783</v>
      </c>
      <c r="AU463" s="602" t="s">
        <v>4543</v>
      </c>
      <c r="BE463" s="215" t="str">
        <f>IF(VLOOKUP($AU463,'FE Source'!$A:$AK,22,FALSE)=0,"-",VLOOKUP($AU463,'FE Source'!$A:$AK,22,FALSE))</f>
        <v>-</v>
      </c>
      <c r="BF463" s="215" t="str">
        <f>IF(VLOOKUP($AU463,'FE Source'!$A:$AK,23,FALSE)=0,"-",VLOOKUP($AU463,'FE Source'!$A:$AK,23,FALSE))</f>
        <v>-</v>
      </c>
      <c r="BG463" s="215">
        <f>IF(VLOOKUP($AU463,'FE Source'!$A:$AK,24,FALSE)=0,"-",VLOOKUP($AU463,'FE Source'!$A:$AK,24,FALSE))</f>
        <v>15.02</v>
      </c>
      <c r="BH463" s="215">
        <f>IF(VLOOKUP($AU463,'FE Source'!$A:$AK,25,FALSE)=0,"-",VLOOKUP($AU463,'FE Source'!$A:$AK,25,FALSE))</f>
        <v>-14.25</v>
      </c>
      <c r="BI463" s="215">
        <f>IF(VLOOKUP($AU463,'FE Source'!$A:$AK,26,FALSE)=0,"-",VLOOKUP($AU463,'FE Source'!$A:$AK,26,FALSE))</f>
        <v>21.58</v>
      </c>
      <c r="BJ463" s="215">
        <f>IF(VLOOKUP($AU463,'FE Source'!$A:$AK,27,FALSE)=0,"-",VLOOKUP($AU463,'FE Source'!$A:$AK,27,FALSE))</f>
        <v>3.48</v>
      </c>
      <c r="BK463" s="215">
        <f>IF(VLOOKUP($AU463,'FE Source'!$A:$AK,28,FALSE)=0,"-",VLOOKUP($AU463,'FE Source'!$A:$AK,28,FALSE))</f>
        <v>24.85</v>
      </c>
      <c r="BL463" s="215">
        <f>IF(VLOOKUP($AU463,'FE Source'!$A:$AK,29,FALSE)=0,"-",VLOOKUP($AU463,'FE Source'!$A:$AK,29,FALSE))</f>
        <v>-15.66</v>
      </c>
      <c r="BM463" s="215">
        <f>IF(VLOOKUP($AU463,'FE Source'!$A:$AK,30,FALSE)=0,"-",VLOOKUP($AU463,'FE Source'!$A:$AK,30,FALSE))</f>
        <v>15.18</v>
      </c>
      <c r="BN463" t="str">
        <f>IF(VLOOKUP($AU463,'FE Source'!$A:$AK,31,FALSE)="No Specified Index","-",IF(VLOOKUP($AU463,'FE Source'!$A:$AK,31,FALSE)=0,"-",VLOOKUP($AU463,'FE Source'!$A:$AK,31,FALSE)))</f>
        <v>MSCI ACWI Financials Index</v>
      </c>
      <c r="BO463" s="217">
        <f>IF(VLOOKUP($AU463,'FE Source'!$A:$AK,32,FALSE)=0,"-",VLOOKUP($AU463,'FE Source'!$A:$AK,32,FALSE))</f>
        <v>42419</v>
      </c>
      <c r="BP463" s="18" t="str">
        <f>IF(VLOOKUP($AU463,'FE Source'!$AZ:$BC,2,FALSE)=0,"-",VLOOKUP($AU463,'FE Source'!$AZ:$BC,2,FALSE))</f>
        <v>-</v>
      </c>
      <c r="BQ463" s="18" t="str">
        <f>IF(VLOOKUP($AU463,'FE Source'!$AZ:$BC,3,FALSE)=0,"-",VLOOKUP($AU463,'FE Source'!$AZ:$BC,3,FALSE))</f>
        <v>-</v>
      </c>
      <c r="BR463" s="18" t="str">
        <f>IF(VLOOKUP($AU463,'FE Source'!$AZ:$BC,4,FALSE)=0,"-",VLOOKUP($AU463,'FE Source'!$AZ:$BC,4,FALSE))</f>
        <v>-</v>
      </c>
    </row>
    <row r="464" spans="1:70" ht="15">
      <c r="A464" s="509"/>
      <c r="B464" s="323" t="str">
        <f>INDEX('UT - Retail'!$A$7:$A$1409,MATCH(AU464,'UT - Retail'!$U$7:$U$1409,0),1)</f>
        <v>Fidelity Worldwide Investment</v>
      </c>
      <c r="C464" s="716" t="str">
        <f>INDEX('UT - Retail'!$B$7:$B$1409,MATCH(AU464,'UT - Retail'!$U$7:$U$1409,0),1)</f>
        <v>Fidelity Global Financial Services A-EUR</v>
      </c>
      <c r="D464" s="707"/>
      <c r="E464" s="531" t="str">
        <f>VLOOKUP(C464,'UT - Retail'!$B:$K,8,FALSE)</f>
        <v>Equities</v>
      </c>
      <c r="F464" s="531" t="str">
        <f>VLOOKUP(C464,'UT - Retail'!$B:$K,9,FALSE)</f>
        <v>Global</v>
      </c>
      <c r="G464" s="531" t="str">
        <f>VLOOKUP(C464,'UT - Retail'!$B:$K,10,FALSE)</f>
        <v>Financials</v>
      </c>
      <c r="H464" s="82" t="str">
        <f>VLOOKUP(C464,'UT - Retail'!$B:$N,13,FALSE)</f>
        <v>No</v>
      </c>
      <c r="I464" s="82" t="str">
        <f>VLOOKUP(C464,'UT - Retail'!$B:$Q,14,FALSE)</f>
        <v>No</v>
      </c>
      <c r="J464" s="531" t="str">
        <f>VLOOKUP(C464,'UT - Retail'!$B:$Q,11,FALSE)</f>
        <v>Yes</v>
      </c>
      <c r="K464" s="130" t="str">
        <f>VLOOKUP(C464,'UT - Retail'!$B:$P,15,FALSE)</f>
        <v>No</v>
      </c>
      <c r="L464" s="82" t="str">
        <f>VLOOKUP(C464,'UT - Retail'!$B:$Q,16,FALSE)</f>
        <v>Both</v>
      </c>
      <c r="M464" s="531" t="str">
        <f>VLOOKUP(C464,'UT - Retail'!$B:$K,6,FALSE)</f>
        <v>EUR</v>
      </c>
      <c r="N464" s="531" t="str">
        <f>IFERROR(IF(MATCH(C464,'Portfolio Construction'!$AL:$AL,0),"Yes","No"),"No")</f>
        <v>No</v>
      </c>
      <c r="O464" s="531" t="str">
        <f>IFERROR(IF(MATCH(C464,'Portfolio Construction'!$AN:$AN,0),"Yes","No"),"No")</f>
        <v>No</v>
      </c>
      <c r="P464" s="531" t="str">
        <f>IFERROR(IF(MATCH(C464,'Portfolio Construction'!$AP:$AP,0),"Yes","No"),"No")</f>
        <v>No</v>
      </c>
      <c r="Q464" s="531" t="str">
        <f>IFERROR(IF(MATCH(C464,'Portfolio Construction'!$AR:$AR,0),"Yes","No"),"No")</f>
        <v>No</v>
      </c>
      <c r="R464" s="531" t="str">
        <f>IFERROR(IF(MATCH(C464,'Portfolio Construction'!$AT:$AT,0),"Yes","No"),"No")</f>
        <v>No</v>
      </c>
      <c r="S464" s="531" t="str">
        <f>IFERROR(IF(MATCH(C464,'Portfolio Construction'!$AV:$AV,0),"Yes","No"),"No")</f>
        <v>No</v>
      </c>
      <c r="T464" s="531" t="str">
        <f>IFERROR(IF(MATCH(C464,'Portfolio Construction'!$AX:$AX,0),"Yes","No"),"No")</f>
        <v>No</v>
      </c>
      <c r="U464" s="531" t="str">
        <f>IFERROR(IF(MATCH(C464,'Portfolio Construction'!$AZ:$AZ,0),"Yes","No"),"No")</f>
        <v>No</v>
      </c>
      <c r="V464" s="674" t="str">
        <f>IFERROR(IF(MATCH(C464,'Portfolio Construction'!$BB:$BB,0),"Yes","No"),"No")</f>
        <v>No</v>
      </c>
      <c r="W464" s="619">
        <f>IF(VLOOKUP($AU464,'FE Source'!$A:$W,3,FALSE)=0,"-",VLOOKUP($AU464,'FE Source'!$A:$W,3,FALSE))</f>
        <v>2.98</v>
      </c>
      <c r="X464" s="618">
        <f>IF(VLOOKUP($AU464,'FE Source'!$A:$W,4,FALSE)=0,"-",VLOOKUP($AU464,'FE Source'!$A:$W,4,FALSE))</f>
        <v>7.59</v>
      </c>
      <c r="Y464" s="618">
        <f>IF(VLOOKUP($AU464,'FE Source'!$A:$W,5,FALSE)=0,"-",VLOOKUP($AU464,'FE Source'!$A:$W,5,FALSE))</f>
        <v>3.32</v>
      </c>
      <c r="Z464" s="618">
        <f>IF(VLOOKUP($AU464,'FE Source'!$A:$W,6,FALSE)=0,"-",VLOOKUP($AU464,'FE Source'!$A:$W,6,FALSE))</f>
        <v>18.39</v>
      </c>
      <c r="AA464" s="618">
        <f>IF(VLOOKUP($AU464,'FE Source'!$A:$W,7,FALSE)=0,"-",VLOOKUP($AU464,'FE Source'!$A:$W,7,FALSE))</f>
        <v>14.65</v>
      </c>
      <c r="AB464" s="618">
        <f>IF(VLOOKUP($AU464,'FE Source'!$A:$W,8,FALSE)=0,"-",VLOOKUP($AU464,'FE Source'!$A:$W,8,FALSE))</f>
        <v>15.9</v>
      </c>
      <c r="AC464" s="623">
        <f>IF(VLOOKUP($AU464,'FE Source'!$A:$W,9,FALSE)=0,"-",VLOOKUP($AU464,'FE Source'!$A:$W,9,FALSE))</f>
        <v>8.19</v>
      </c>
      <c r="AD464" s="601">
        <f>IF(VLOOKUP($AU464,'FE Source'!$A:$W,10,FALSE)=0,"-",VLOOKUP($AU464,'FE Source'!$A:$W,10,FALSE))</f>
        <v>0.78</v>
      </c>
      <c r="AE464" s="599">
        <f>IF(VLOOKUP($AU464,'FE Source'!$A:$W,11,FALSE)=0,"-",VLOOKUP($AU464,'FE Source'!$A:$W,11,FALSE))</f>
        <v>15.14</v>
      </c>
      <c r="AF464" s="599">
        <f>IF(VLOOKUP($AU464,'FE Source'!$A:$W,12,FALSE)=0,"-",VLOOKUP($AU464,'FE Source'!$A:$W,12,FALSE))</f>
        <v>0.71</v>
      </c>
      <c r="AG464" s="599">
        <f>IF(VLOOKUP($AU464,'FE Source'!$A:$W,14,FALSE)=0,"-",VLOOKUP($AU464,'FE Source'!$A:$W,14,FALSE))</f>
        <v>-9.44</v>
      </c>
      <c r="AH464" s="599">
        <f>IF(VLOOKUP($AU464,'FE Source'!$A:$DJ,33,FALSE)=0,"-",VLOOKUP($AU464,'FE Source'!$A:$DJ,33,FALSE))</f>
        <v>77.84</v>
      </c>
      <c r="AI464" s="599">
        <f>IF(VLOOKUP($AU464,'FE Source'!$A:$Y,20,FALSE)=0,"-",VLOOKUP($AU464,'FE Source'!$A:$Y,20,FALSE))</f>
        <v>81.180000000000007</v>
      </c>
      <c r="AJ464" s="599">
        <f>IF(VLOOKUP($AU464,'FE Source'!$A:$DJ,34,FALSE)=0,"-",VLOOKUP($AU464,'FE Source'!$A:$DJ,34,FALSE))</f>
        <v>87.37</v>
      </c>
      <c r="AK464" s="599">
        <f>IF(VLOOKUP($AU464,'FE Source'!$A:$DJ,35,FALSE)=0,"-",VLOOKUP($AU464,'FE Source'!$A:$DJ,35,FALSE))</f>
        <v>53.75</v>
      </c>
      <c r="AL464" s="684">
        <f>IF(VLOOKUP($AU464,'FE Source'!$A:$Y,19,FALSE)=0,"-",VLOOKUP($AU464,'FE Source'!$A:$Y,19,FALSE))</f>
        <v>73.989999999999995</v>
      </c>
      <c r="AM464" s="603">
        <f>IF(VLOOKUP($AU464,'FE Source'!$A:$DJ,36,FALSE)=0,"-",VLOOKUP($AU464,'FE Source'!$A:$DJ,36,FALSE))</f>
        <v>83.35</v>
      </c>
      <c r="AN464" s="607">
        <f>IF(VLOOKUP($AU464,'FE Source'!$A:$W,13,FALSE)=0,"-",VLOOKUP($AU464,'FE Source'!$A:$W,13,FALSE))</f>
        <v>2163.3000000000002</v>
      </c>
      <c r="AO464" s="601">
        <f>IF(J464="no","-",IF(VLOOKUP($AU464,'FE Source'!$A:$W,15,FALSE)=0,"-",VLOOKUP($AU464,'FE Source'!$A:$W,15,FALSE)))</f>
        <v>0.16</v>
      </c>
      <c r="AP464" s="600" t="str">
        <f>IF(AO464="-","-",IF(VLOOKUP($AU464,'FE Source'!$A:$Z,21,FALSE)=0,"-",IF(VLOOKUP($AU464,'FE Source'!$A:$Z,21,FALSE)=2,"Semi-Annual",IF(VLOOKUP($AU464,'FE Source'!$A:$Z,21,FALSE)=4,"Quarterly",IF(VLOOKUP($AU464,'FE Source'!$A:$Z,21,FALSE)=12,"Monthly","Annual")))))</f>
        <v>Annual</v>
      </c>
      <c r="AQ464" s="679">
        <f t="array" ref="AQ464">IF(VLOOKUP($AU464,'FE Source'!$A:$W,16,FALSE)=0,"-",VLOOKUP($AU464,'FE Source'!$A:$W,16,FALSE))</f>
        <v>1.9</v>
      </c>
      <c r="AR464" s="603" t="str">
        <f>IF(VLOOKUP($AU464,'FE Source'!$A:$W,17,FALSE)=0,"-",VLOOKUP($AU464,'FE Source'!$A:$W,17,FALSE))</f>
        <v>Neutral</v>
      </c>
      <c r="AS464" s="602">
        <f>IF(VLOOKUP($AU464,'FE Source'!$AN:$AS,4,FALSE)="",VLOOKUP($AU464,'FE Source'!$AN:$AS,3,FALSE),VLOOKUP($AU464,'FE Source'!$AN:$AS,4,FALSE))</f>
        <v>65.680000000000007</v>
      </c>
      <c r="AT464" s="604">
        <f>IF(VLOOKUP($AU464,'FE Source'!$AN:$AS,5,FALSE)=0,"-",VLOOKUP($AU464,'FE Source'!$AN:$AS,5,FALSE))</f>
        <v>45783</v>
      </c>
      <c r="AU464" s="602" t="s">
        <v>625</v>
      </c>
      <c r="BE464" s="215">
        <f>IF(VLOOKUP($AU464,'FE Source'!$A:$AK,22,FALSE)=0,"-",VLOOKUP($AU464,'FE Source'!$A:$AK,22,FALSE))</f>
        <v>8.9</v>
      </c>
      <c r="BF464" s="215">
        <f>IF(VLOOKUP($AU464,'FE Source'!$A:$AK,23,FALSE)=0,"-",VLOOKUP($AU464,'FE Source'!$A:$AK,23,FALSE))</f>
        <v>7.02</v>
      </c>
      <c r="BG464" s="215">
        <f>IF(VLOOKUP($AU464,'FE Source'!$A:$AK,24,FALSE)=0,"-",VLOOKUP($AU464,'FE Source'!$A:$AK,24,FALSE))</f>
        <v>15.1</v>
      </c>
      <c r="BH464" s="215">
        <f>IF(VLOOKUP($AU464,'FE Source'!$A:$AK,25,FALSE)=0,"-",VLOOKUP($AU464,'FE Source'!$A:$AK,25,FALSE))</f>
        <v>-14.32</v>
      </c>
      <c r="BI464" s="215">
        <f>IF(VLOOKUP($AU464,'FE Source'!$A:$AK,26,FALSE)=0,"-",VLOOKUP($AU464,'FE Source'!$A:$AK,26,FALSE))</f>
        <v>21.76</v>
      </c>
      <c r="BJ464" s="215">
        <f>IF(VLOOKUP($AU464,'FE Source'!$A:$AK,27,FALSE)=0,"-",VLOOKUP($AU464,'FE Source'!$A:$AK,27,FALSE))</f>
        <v>3.59</v>
      </c>
      <c r="BK464" s="215">
        <f>IF(VLOOKUP($AU464,'FE Source'!$A:$AK,28,FALSE)=0,"-",VLOOKUP($AU464,'FE Source'!$A:$AK,28,FALSE))</f>
        <v>24.76</v>
      </c>
      <c r="BL464" s="215">
        <f>IF(VLOOKUP($AU464,'FE Source'!$A:$AK,29,FALSE)=0,"-",VLOOKUP($AU464,'FE Source'!$A:$AK,29,FALSE))</f>
        <v>-15.75</v>
      </c>
      <c r="BM464" s="215">
        <f>IF(VLOOKUP($AU464,'FE Source'!$A:$AK,30,FALSE)=0,"-",VLOOKUP($AU464,'FE Source'!$A:$AK,30,FALSE))</f>
        <v>15.23</v>
      </c>
      <c r="BN464" t="str">
        <f>IF(VLOOKUP($AU464,'FE Source'!$A:$AK,31,FALSE)="No Specified Index","-",IF(VLOOKUP($AU464,'FE Source'!$A:$AK,31,FALSE)=0,"-",VLOOKUP($AU464,'FE Source'!$A:$AK,31,FALSE)))</f>
        <v>MSCI ACWI Financials Index</v>
      </c>
      <c r="BO464" s="217">
        <f>IF(VLOOKUP($AU464,'FE Source'!$A:$AK,32,FALSE)=0,"-",VLOOKUP($AU464,'FE Source'!$A:$AK,32,FALSE))</f>
        <v>36770</v>
      </c>
      <c r="BP464" s="18">
        <f>IF(VLOOKUP($AU464,'FE Source'!$AZ:$BC,2,FALSE)=0,"-",VLOOKUP($AU464,'FE Source'!$AZ:$BC,2,FALSE))</f>
        <v>-4.9400000000000004</v>
      </c>
      <c r="BQ464" s="18">
        <f>IF(VLOOKUP($AU464,'FE Source'!$AZ:$BC,3,FALSE)=0,"-",VLOOKUP($AU464,'FE Source'!$AZ:$BC,3,FALSE))</f>
        <v>-9.5399999999999991</v>
      </c>
      <c r="BR464" s="18">
        <f>IF(VLOOKUP($AU464,'FE Source'!$AZ:$BC,4,FALSE)=0,"-",VLOOKUP($AU464,'FE Source'!$AZ:$BC,4,FALSE))</f>
        <v>-6.49</v>
      </c>
    </row>
    <row r="465" spans="1:70" ht="15">
      <c r="A465" s="509"/>
      <c r="B465" s="323" t="str">
        <f>INDEX('UT - Retail'!$A$7:$A$1409,MATCH(AU465,'UT - Retail'!$U$7:$U$1409,0),1)</f>
        <v>Fidelity Worldwide Investment</v>
      </c>
      <c r="C465" s="710" t="str">
        <f>INDEX('UT - Retail'!$B$7:$B$1409,MATCH(AU465,'UT - Retail'!$U$7:$U$1409,0),1)</f>
        <v>Fidelity Global Financial Services A-USD</v>
      </c>
      <c r="D465" s="711"/>
      <c r="E465" s="151" t="str">
        <f>VLOOKUP(C465,'UT - Retail'!$B:$K,8,FALSE)</f>
        <v>Equities</v>
      </c>
      <c r="F465" s="151" t="str">
        <f>VLOOKUP(C465,'UT - Retail'!$B:$K,9,FALSE)</f>
        <v>Global</v>
      </c>
      <c r="G465" s="151" t="str">
        <f>VLOOKUP(C465,'UT - Retail'!$B:$K,10,FALSE)</f>
        <v>Financials</v>
      </c>
      <c r="H465" s="82" t="str">
        <f>VLOOKUP(C465,'UT - Retail'!$B:$N,13,FALSE)</f>
        <v>No</v>
      </c>
      <c r="I465" s="82" t="str">
        <f>VLOOKUP(C465,'UT - Retail'!$B:$Q,14,FALSE)</f>
        <v>No</v>
      </c>
      <c r="J465" s="151" t="str">
        <f>VLOOKUP(C465,'UT - Retail'!$B:$Q,11,FALSE)</f>
        <v>Yes</v>
      </c>
      <c r="K465" s="130" t="str">
        <f>VLOOKUP(C465,'UT - Retail'!$B:$P,15,FALSE)</f>
        <v>No</v>
      </c>
      <c r="L465" s="82" t="str">
        <f>VLOOKUP(C465,'UT - Retail'!$B:$Q,16,FALSE)</f>
        <v>Both</v>
      </c>
      <c r="M465" s="151" t="str">
        <f>VLOOKUP(C465,'UT - Retail'!$B:$K,6,FALSE)</f>
        <v>USD</v>
      </c>
      <c r="N465" s="151" t="str">
        <f>IFERROR(IF(MATCH(C465,'Portfolio Construction'!$AL:$AL,0),"Yes","No"),"No")</f>
        <v>No</v>
      </c>
      <c r="O465" s="151" t="str">
        <f>IFERROR(IF(MATCH(C465,'Portfolio Construction'!$AN:$AN,0),"Yes","No"),"No")</f>
        <v>No</v>
      </c>
      <c r="P465" s="151" t="str">
        <f>IFERROR(IF(MATCH(C465,'Portfolio Construction'!$AP:$AP,0),"Yes","No"),"No")</f>
        <v>No</v>
      </c>
      <c r="Q465" s="151" t="str">
        <f>IFERROR(IF(MATCH(C465,'Portfolio Construction'!$AR:$AR,0),"Yes","No"),"No")</f>
        <v>No</v>
      </c>
      <c r="R465" s="151" t="str">
        <f>IFERROR(IF(MATCH(C465,'Portfolio Construction'!$AT:$AT,0),"Yes","No"),"No")</f>
        <v>No</v>
      </c>
      <c r="S465" s="151" t="str">
        <f>IFERROR(IF(MATCH(C465,'Portfolio Construction'!$AV:$AV,0),"Yes","No"),"No")</f>
        <v>No</v>
      </c>
      <c r="T465" s="151" t="str">
        <f>IFERROR(IF(MATCH(C465,'Portfolio Construction'!$AX:$AX,0),"Yes","No"),"No")</f>
        <v>No</v>
      </c>
      <c r="U465" s="151" t="str">
        <f>IFERROR(IF(MATCH(C465,'Portfolio Construction'!$AZ:$AZ,0),"Yes","No"),"No")</f>
        <v>No</v>
      </c>
      <c r="V465" s="172" t="str">
        <f>IFERROR(IF(MATCH(C465,'Portfolio Construction'!$BB:$BB,0),"Yes","No"),"No")</f>
        <v>No</v>
      </c>
      <c r="W465" s="619">
        <f>IF(VLOOKUP($AU465,'FE Source'!$A:$W,3,FALSE)=0,"-",VLOOKUP($AU465,'FE Source'!$A:$W,3,FALSE))</f>
        <v>3.03</v>
      </c>
      <c r="X465" s="618">
        <f>IF(VLOOKUP($AU465,'FE Source'!$A:$W,4,FALSE)=0,"-",VLOOKUP($AU465,'FE Source'!$A:$W,4,FALSE))</f>
        <v>7.35</v>
      </c>
      <c r="Y465" s="618">
        <f>IF(VLOOKUP($AU465,'FE Source'!$A:$W,5,FALSE)=0,"-",VLOOKUP($AU465,'FE Source'!$A:$W,5,FALSE))</f>
        <v>3.41</v>
      </c>
      <c r="Z465" s="618">
        <f>IF(VLOOKUP($AU465,'FE Source'!$A:$W,6,FALSE)=0,"-",VLOOKUP($AU465,'FE Source'!$A:$W,6,FALSE))</f>
        <v>18.47</v>
      </c>
      <c r="AA465" s="618">
        <f>IF(VLOOKUP($AU465,'FE Source'!$A:$W,7,FALSE)=0,"-",VLOOKUP($AU465,'FE Source'!$A:$W,7,FALSE))</f>
        <v>14.69</v>
      </c>
      <c r="AB465" s="618">
        <f>IF(VLOOKUP($AU465,'FE Source'!$A:$W,8,FALSE)=0,"-",VLOOKUP($AU465,'FE Source'!$A:$W,8,FALSE))</f>
        <v>15.89</v>
      </c>
      <c r="AC465" s="623">
        <f>IF(VLOOKUP($AU465,'FE Source'!$A:$W,9,FALSE)=0,"-",VLOOKUP($AU465,'FE Source'!$A:$W,9,FALSE))</f>
        <v>8.19</v>
      </c>
      <c r="AD465" s="601">
        <f>IF(VLOOKUP($AU465,'FE Source'!$A:$W,10,FALSE)=0,"-",VLOOKUP($AU465,'FE Source'!$A:$W,10,FALSE))</f>
        <v>0.78</v>
      </c>
      <c r="AE465" s="599">
        <f>IF(VLOOKUP($AU465,'FE Source'!$A:$W,11,FALSE)=0,"-",VLOOKUP($AU465,'FE Source'!$A:$W,11,FALSE))</f>
        <v>15.17</v>
      </c>
      <c r="AF465" s="599">
        <f>IF(VLOOKUP($AU465,'FE Source'!$A:$W,12,FALSE)=0,"-",VLOOKUP($AU465,'FE Source'!$A:$W,12,FALSE))</f>
        <v>0.7</v>
      </c>
      <c r="AG465" s="599">
        <f>IF(VLOOKUP($AU465,'FE Source'!$A:$W,14,FALSE)=0,"-",VLOOKUP($AU465,'FE Source'!$A:$W,14,FALSE))</f>
        <v>-9.35</v>
      </c>
      <c r="AH465" s="599">
        <f>IF(VLOOKUP($AU465,'FE Source'!$A:$DJ,33,FALSE)=0,"-",VLOOKUP($AU465,'FE Source'!$A:$DJ,33,FALSE))</f>
        <v>78.39</v>
      </c>
      <c r="AI465" s="599">
        <f>IF(VLOOKUP($AU465,'FE Source'!$A:$Y,20,FALSE)=0,"-",VLOOKUP($AU465,'FE Source'!$A:$Y,20,FALSE))</f>
        <v>81.37</v>
      </c>
      <c r="AJ465" s="599">
        <f>IF(VLOOKUP($AU465,'FE Source'!$A:$DJ,34,FALSE)=0,"-",VLOOKUP($AU465,'FE Source'!$A:$DJ,34,FALSE))</f>
        <v>87.18</v>
      </c>
      <c r="AK465" s="599">
        <f>IF(VLOOKUP($AU465,'FE Source'!$A:$DJ,35,FALSE)=0,"-",VLOOKUP($AU465,'FE Source'!$A:$DJ,35,FALSE))</f>
        <v>55.51</v>
      </c>
      <c r="AL465" s="684">
        <f>IF(VLOOKUP($AU465,'FE Source'!$A:$Y,19,FALSE)=0,"-",VLOOKUP($AU465,'FE Source'!$A:$Y,19,FALSE))</f>
        <v>74.209999999999994</v>
      </c>
      <c r="AM465" s="603">
        <f>IF(VLOOKUP($AU465,'FE Source'!$A:$DJ,36,FALSE)=0,"-",VLOOKUP($AU465,'FE Source'!$A:$DJ,36,FALSE))</f>
        <v>83.22</v>
      </c>
      <c r="AN465" s="607">
        <f>IF(VLOOKUP($AU465,'FE Source'!$A:$W,13,FALSE)=0,"-",VLOOKUP($AU465,'FE Source'!$A:$W,13,FALSE))</f>
        <v>2163.3000000000002</v>
      </c>
      <c r="AO465" s="601">
        <f>IF(J465="no","-",IF(VLOOKUP($AU465,'FE Source'!$A:$W,15,FALSE)=0,"-",VLOOKUP($AU465,'FE Source'!$A:$W,15,FALSE)))</f>
        <v>0.16</v>
      </c>
      <c r="AP465" s="600" t="str">
        <f>IF(AO465="-","-",IF(VLOOKUP($AU465,'FE Source'!$A:$Z,21,FALSE)=0,"-",IF(VLOOKUP($AU465,'FE Source'!$A:$Z,21,FALSE)=2,"Semi-Annual",IF(VLOOKUP($AU465,'FE Source'!$A:$Z,21,FALSE)=4,"Quarterly",IF(VLOOKUP($AU465,'FE Source'!$A:$Z,21,FALSE)=12,"Monthly","Annual")))))</f>
        <v>Annual</v>
      </c>
      <c r="AQ465" s="679">
        <f t="array" ref="AQ465">IF(VLOOKUP($AU465,'FE Source'!$A:$W,16,FALSE)=0,"-",VLOOKUP($AU465,'FE Source'!$A:$W,16,FALSE))</f>
        <v>1.9</v>
      </c>
      <c r="AR465" s="603" t="str">
        <f>IF(VLOOKUP($AU465,'FE Source'!$A:$W,17,FALSE)=0,"-",VLOOKUP($AU465,'FE Source'!$A:$W,17,FALSE))</f>
        <v>Neutral</v>
      </c>
      <c r="AS465" s="602">
        <f>IF(VLOOKUP($AU465,'FE Source'!$AN:$AS,4,FALSE)="",VLOOKUP($AU465,'FE Source'!$AN:$AS,3,FALSE),VLOOKUP($AU465,'FE Source'!$AN:$AS,4,FALSE))</f>
        <v>24.68</v>
      </c>
      <c r="AT465" s="604">
        <f>IF(VLOOKUP($AU465,'FE Source'!$AN:$AS,5,FALSE)=0,"-",VLOOKUP($AU465,'FE Source'!$AN:$AS,5,FALSE))</f>
        <v>45783</v>
      </c>
      <c r="AU465" s="602" t="s">
        <v>4721</v>
      </c>
      <c r="BE465" s="215">
        <f>IF(VLOOKUP($AU465,'FE Source'!$A:$AK,22,FALSE)=0,"-",VLOOKUP($AU465,'FE Source'!$A:$AK,22,FALSE))</f>
        <v>8.7200000000000006</v>
      </c>
      <c r="BF465" s="215">
        <f>IF(VLOOKUP($AU465,'FE Source'!$A:$AK,23,FALSE)=0,"-",VLOOKUP($AU465,'FE Source'!$A:$AK,23,FALSE))</f>
        <v>7.13</v>
      </c>
      <c r="BG465" s="215">
        <f>IF(VLOOKUP($AU465,'FE Source'!$A:$AK,24,FALSE)=0,"-",VLOOKUP($AU465,'FE Source'!$A:$AK,24,FALSE))</f>
        <v>15.21</v>
      </c>
      <c r="BH465" s="215">
        <f>IF(VLOOKUP($AU465,'FE Source'!$A:$AK,25,FALSE)=0,"-",VLOOKUP($AU465,'FE Source'!$A:$AK,25,FALSE))</f>
        <v>-14.25</v>
      </c>
      <c r="BI465" s="215">
        <f>IF(VLOOKUP($AU465,'FE Source'!$A:$AK,26,FALSE)=0,"-",VLOOKUP($AU465,'FE Source'!$A:$AK,26,FALSE))</f>
        <v>21.44</v>
      </c>
      <c r="BJ465" s="215">
        <f>IF(VLOOKUP($AU465,'FE Source'!$A:$AK,27,FALSE)=0,"-",VLOOKUP($AU465,'FE Source'!$A:$AK,27,FALSE))</f>
        <v>3.54</v>
      </c>
      <c r="BK465" s="215">
        <f>IF(VLOOKUP($AU465,'FE Source'!$A:$AK,28,FALSE)=0,"-",VLOOKUP($AU465,'FE Source'!$A:$AK,28,FALSE))</f>
        <v>24.9</v>
      </c>
      <c r="BL465" s="215">
        <f>IF(VLOOKUP($AU465,'FE Source'!$A:$AK,29,FALSE)=0,"-",VLOOKUP($AU465,'FE Source'!$A:$AK,29,FALSE))</f>
        <v>-15.57</v>
      </c>
      <c r="BM465" s="215">
        <f>IF(VLOOKUP($AU465,'FE Source'!$A:$AK,30,FALSE)=0,"-",VLOOKUP($AU465,'FE Source'!$A:$AK,30,FALSE))</f>
        <v>15.12</v>
      </c>
      <c r="BN465" t="str">
        <f>IF(VLOOKUP($AU465,'FE Source'!$A:$AK,31,FALSE)="No Specified Index","-",IF(VLOOKUP($AU465,'FE Source'!$A:$AK,31,FALSE)=0,"-",VLOOKUP($AU465,'FE Source'!$A:$AK,31,FALSE)))</f>
        <v>MSCI ACWI Financials Index</v>
      </c>
      <c r="BO465" s="217">
        <f>IF(VLOOKUP($AU465,'FE Source'!$A:$AK,32,FALSE)=0,"-",VLOOKUP($AU465,'FE Source'!$A:$AK,32,FALSE))</f>
        <v>41563</v>
      </c>
      <c r="BP465" s="18" t="str">
        <f>IF(VLOOKUP($AU465,'FE Source'!$AZ:$BC,2,FALSE)=0,"-",VLOOKUP($AU465,'FE Source'!$AZ:$BC,2,FALSE))</f>
        <v>-</v>
      </c>
      <c r="BQ465" s="18" t="str">
        <f>IF(VLOOKUP($AU465,'FE Source'!$AZ:$BC,3,FALSE)=0,"-",VLOOKUP($AU465,'FE Source'!$AZ:$BC,3,FALSE))</f>
        <v>-</v>
      </c>
      <c r="BR465" s="18" t="str">
        <f>IF(VLOOKUP($AU465,'FE Source'!$AZ:$BC,4,FALSE)=0,"-",VLOOKUP($AU465,'FE Source'!$AZ:$BC,4,FALSE))</f>
        <v>-</v>
      </c>
    </row>
    <row r="466" spans="1:70" ht="15">
      <c r="A466" s="509"/>
      <c r="B466" s="323" t="str">
        <f>INDEX('UT - Retail'!$A$7:$A$1409,MATCH(AU466,'UT - Retail'!$U$7:$U$1409,0),1)</f>
        <v>Fidelity Worldwide Investment</v>
      </c>
      <c r="C466" s="716" t="str">
        <f>INDEX('UT - Retail'!$B$7:$B$1409,MATCH(AU466,'UT - Retail'!$U$7:$U$1409,0),1)</f>
        <v>Fidelity Global Inflation-linked Bond A-ACC-EUR (hedged)</v>
      </c>
      <c r="D466" s="707"/>
      <c r="E466" s="531" t="str">
        <f>VLOOKUP(C466,'UT - Retail'!$B:$K,8,FALSE)</f>
        <v>Fixed Income</v>
      </c>
      <c r="F466" s="531" t="str">
        <f>VLOOKUP(C466,'UT - Retail'!$B:$K,9,FALSE)</f>
        <v>Global</v>
      </c>
      <c r="G466" s="531" t="str">
        <f>VLOOKUP(C466,'UT - Retail'!$B:$K,10,FALSE)</f>
        <v>Inflation-linked</v>
      </c>
      <c r="H466" s="82" t="str">
        <f>VLOOKUP(C466,'UT - Retail'!$B:$N,13,FALSE)</f>
        <v>No</v>
      </c>
      <c r="I466" s="82" t="str">
        <f>VLOOKUP(C466,'UT - Retail'!$B:$Q,14,FALSE)</f>
        <v>No</v>
      </c>
      <c r="J466" s="531" t="str">
        <f>VLOOKUP(C466,'UT - Retail'!$B:$Q,11,FALSE)</f>
        <v>No</v>
      </c>
      <c r="K466" s="130" t="str">
        <f>VLOOKUP(C466,'UT - Retail'!$B:$P,15,FALSE)</f>
        <v>No</v>
      </c>
      <c r="L466" s="82" t="str">
        <f>VLOOKUP(C466,'UT - Retail'!$B:$Q,16,FALSE)</f>
        <v>iFast</v>
      </c>
      <c r="M466" s="531" t="str">
        <f>VLOOKUP(C466,'UT - Retail'!$B:$K,6,FALSE)</f>
        <v>EUR</v>
      </c>
      <c r="N466" s="531" t="str">
        <f>IFERROR(IF(MATCH(C466,'Portfolio Construction'!$AL:$AL,0),"Yes","No"),"No")</f>
        <v>No</v>
      </c>
      <c r="O466" s="531" t="str">
        <f>IFERROR(IF(MATCH(C466,'Portfolio Construction'!$AN:$AN,0),"Yes","No"),"No")</f>
        <v>No</v>
      </c>
      <c r="P466" s="531" t="str">
        <f>IFERROR(IF(MATCH(C466,'Portfolio Construction'!$AP:$AP,0),"Yes","No"),"No")</f>
        <v>No</v>
      </c>
      <c r="Q466" s="531" t="str">
        <f>IFERROR(IF(MATCH(C466,'Portfolio Construction'!$AR:$AR,0),"Yes","No"),"No")</f>
        <v>No</v>
      </c>
      <c r="R466" s="531" t="str">
        <f>IFERROR(IF(MATCH(C466,'Portfolio Construction'!$AT:$AT,0),"Yes","No"),"No")</f>
        <v>No</v>
      </c>
      <c r="S466" s="531" t="str">
        <f>IFERROR(IF(MATCH(C466,'Portfolio Construction'!$AV:$AV,0),"Yes","No"),"No")</f>
        <v>No</v>
      </c>
      <c r="T466" s="531" t="str">
        <f>IFERROR(IF(MATCH(C466,'Portfolio Construction'!$AX:$AX,0),"Yes","No"),"No")</f>
        <v>No</v>
      </c>
      <c r="U466" s="531" t="str">
        <f>IFERROR(IF(MATCH(C466,'Portfolio Construction'!$AZ:$AZ,0),"Yes","No"),"No")</f>
        <v>No</v>
      </c>
      <c r="V466" s="674" t="str">
        <f>IFERROR(IF(MATCH(C466,'Portfolio Construction'!$BB:$BB,0),"Yes","No"),"No")</f>
        <v>No</v>
      </c>
      <c r="W466" s="619">
        <f>IF(VLOOKUP($AU466,'FE Source'!$A:$W,3,FALSE)=0,"-",VLOOKUP($AU466,'FE Source'!$A:$W,3,FALSE))</f>
        <v>5.84</v>
      </c>
      <c r="X466" s="618">
        <f>IF(VLOOKUP($AU466,'FE Source'!$A:$W,4,FALSE)=0,"-",VLOOKUP($AU466,'FE Source'!$A:$W,4,FALSE))</f>
        <v>-1.18</v>
      </c>
      <c r="Y466" s="618">
        <f>IF(VLOOKUP($AU466,'FE Source'!$A:$W,5,FALSE)=0,"-",VLOOKUP($AU466,'FE Source'!$A:$W,5,FALSE))</f>
        <v>4.12</v>
      </c>
      <c r="Z466" s="618">
        <f>IF(VLOOKUP($AU466,'FE Source'!$A:$W,6,FALSE)=0,"-",VLOOKUP($AU466,'FE Source'!$A:$W,6,FALSE))</f>
        <v>3.54</v>
      </c>
      <c r="AA466" s="618">
        <f>IF(VLOOKUP($AU466,'FE Source'!$A:$W,7,FALSE)=0,"-",VLOOKUP($AU466,'FE Source'!$A:$W,7,FALSE))</f>
        <v>-0.57999999999999996</v>
      </c>
      <c r="AB466" s="618">
        <f>IF(VLOOKUP($AU466,'FE Source'!$A:$W,8,FALSE)=0,"-",VLOOKUP($AU466,'FE Source'!$A:$W,8,FALSE))</f>
        <v>-0.12</v>
      </c>
      <c r="AC466" s="623">
        <f>IF(VLOOKUP($AU466,'FE Source'!$A:$W,9,FALSE)=0,"-",VLOOKUP($AU466,'FE Source'!$A:$W,9,FALSE))</f>
        <v>7.0000000000000007E-2</v>
      </c>
      <c r="AD466" s="601">
        <f>IF(VLOOKUP($AU466,'FE Source'!$A:$W,10,FALSE)=0,"-",VLOOKUP($AU466,'FE Source'!$A:$W,10,FALSE))</f>
        <v>0.84</v>
      </c>
      <c r="AE466" s="599">
        <f>IF(VLOOKUP($AU466,'FE Source'!$A:$W,11,FALSE)=0,"-",VLOOKUP($AU466,'FE Source'!$A:$W,11,FALSE))</f>
        <v>6.56</v>
      </c>
      <c r="AF466" s="599" t="str">
        <f>IF(VLOOKUP($AU466,'FE Source'!$A:$W,12,FALSE)=0,"-",VLOOKUP($AU466,'FE Source'!$A:$W,12,FALSE))</f>
        <v>-</v>
      </c>
      <c r="AG466" s="599">
        <f>IF(VLOOKUP($AU466,'FE Source'!$A:$W,14,FALSE)=0,"-",VLOOKUP($AU466,'FE Source'!$A:$W,14,FALSE))</f>
        <v>-11.07</v>
      </c>
      <c r="AH466" s="599">
        <f>IF(VLOOKUP($AU466,'FE Source'!$A:$DJ,33,FALSE)=0,"-",VLOOKUP($AU466,'FE Source'!$A:$DJ,33,FALSE))</f>
        <v>79.09</v>
      </c>
      <c r="AI466" s="599">
        <f>IF(VLOOKUP($AU466,'FE Source'!$A:$Y,20,FALSE)=0,"-",VLOOKUP($AU466,'FE Source'!$A:$Y,20,FALSE))</f>
        <v>95.83</v>
      </c>
      <c r="AJ466" s="599">
        <f>IF(VLOOKUP($AU466,'FE Source'!$A:$DJ,34,FALSE)=0,"-",VLOOKUP($AU466,'FE Source'!$A:$DJ,34,FALSE))</f>
        <v>96.29</v>
      </c>
      <c r="AK466" s="599">
        <f>IF(VLOOKUP($AU466,'FE Source'!$A:$DJ,35,FALSE)=0,"-",VLOOKUP($AU466,'FE Source'!$A:$DJ,35,FALSE))</f>
        <v>-52.83</v>
      </c>
      <c r="AL466" s="684">
        <f>IF(VLOOKUP($AU466,'FE Source'!$A:$Y,19,FALSE)=0,"-",VLOOKUP($AU466,'FE Source'!$A:$Y,19,FALSE))</f>
        <v>70.78</v>
      </c>
      <c r="AM466" s="603">
        <f>IF(VLOOKUP($AU466,'FE Source'!$A:$DJ,36,FALSE)=0,"-",VLOOKUP($AU466,'FE Source'!$A:$DJ,36,FALSE))</f>
        <v>79.650000000000006</v>
      </c>
      <c r="AN466" s="607">
        <f>IF(VLOOKUP($AU466,'FE Source'!$A:$W,13,FALSE)=0,"-",VLOOKUP($AU466,'FE Source'!$A:$W,13,FALSE))</f>
        <v>727.2</v>
      </c>
      <c r="AO466" s="601" t="str">
        <f>IF(J466="no","-",IF(VLOOKUP($AU466,'FE Source'!$A:$W,15,FALSE)=0,"-",VLOOKUP($AU466,'FE Source'!$A:$W,15,FALSE)))</f>
        <v>-</v>
      </c>
      <c r="AP466" s="600" t="str">
        <f>IF(AO466="-","-",IF(VLOOKUP($AU466,'FE Source'!$A:$Z,21,FALSE)=0,"-",IF(VLOOKUP($AU466,'FE Source'!$A:$Z,21,FALSE)=2,"Semi-Annual",IF(VLOOKUP($AU466,'FE Source'!$A:$Z,21,FALSE)=4,"Quarterly",IF(VLOOKUP($AU466,'FE Source'!$A:$Z,21,FALSE)=12,"Monthly","Annual")))))</f>
        <v>-</v>
      </c>
      <c r="AQ466" s="679">
        <f t="array" ref="AQ466">IF(VLOOKUP($AU466,'FE Source'!$A:$W,16,FALSE)=0,"-",VLOOKUP($AU466,'FE Source'!$A:$W,16,FALSE))</f>
        <v>0.7</v>
      </c>
      <c r="AR466" s="603" t="str">
        <f>IF(VLOOKUP($AU466,'FE Source'!$A:$W,17,FALSE)=0,"-",VLOOKUP($AU466,'FE Source'!$A:$W,17,FALSE))</f>
        <v>Neutral</v>
      </c>
      <c r="AS466" s="602">
        <f>IF(VLOOKUP($AU466,'FE Source'!$AN:$AS,4,FALSE)="",VLOOKUP($AU466,'FE Source'!$AN:$AS,3,FALSE),VLOOKUP($AU466,'FE Source'!$AN:$AS,4,FALSE))</f>
        <v>12.37</v>
      </c>
      <c r="AT466" s="604">
        <f>IF(VLOOKUP($AU466,'FE Source'!$AN:$AS,5,FALSE)=0,"-",VLOOKUP($AU466,'FE Source'!$AN:$AS,5,FALSE))</f>
        <v>45783</v>
      </c>
      <c r="AU466" s="602" t="s">
        <v>5407</v>
      </c>
      <c r="BE466" s="215">
        <f>IF(VLOOKUP($AU466,'FE Source'!$A:$AK,22,FALSE)=0,"-",VLOOKUP($AU466,'FE Source'!$A:$AK,22,FALSE))</f>
        <v>-6.71</v>
      </c>
      <c r="BF466" s="215">
        <f>IF(VLOOKUP($AU466,'FE Source'!$A:$AK,23,FALSE)=0,"-",VLOOKUP($AU466,'FE Source'!$A:$AK,23,FALSE))</f>
        <v>1.01</v>
      </c>
      <c r="BG466" s="215">
        <f>IF(VLOOKUP($AU466,'FE Source'!$A:$AK,24,FALSE)=0,"-",VLOOKUP($AU466,'FE Source'!$A:$AK,24,FALSE))</f>
        <v>5.4</v>
      </c>
      <c r="BH466" s="215">
        <f>IF(VLOOKUP($AU466,'FE Source'!$A:$AK,25,FALSE)=0,"-",VLOOKUP($AU466,'FE Source'!$A:$AK,25,FALSE))</f>
        <v>-5.2</v>
      </c>
      <c r="BI466" s="215">
        <f>IF(VLOOKUP($AU466,'FE Source'!$A:$AK,26,FALSE)=0,"-",VLOOKUP($AU466,'FE Source'!$A:$AK,26,FALSE))</f>
        <v>0.05</v>
      </c>
      <c r="BJ466" s="215">
        <f>IF(VLOOKUP($AU466,'FE Source'!$A:$AK,27,FALSE)=0,"-",VLOOKUP($AU466,'FE Source'!$A:$AK,27,FALSE))</f>
        <v>10.1</v>
      </c>
      <c r="BK466" s="215">
        <f>IF(VLOOKUP($AU466,'FE Source'!$A:$AK,28,FALSE)=0,"-",VLOOKUP($AU466,'FE Source'!$A:$AK,28,FALSE))</f>
        <v>-1.1000000000000001</v>
      </c>
      <c r="BL466" s="215">
        <f>IF(VLOOKUP($AU466,'FE Source'!$A:$AK,29,FALSE)=0,"-",VLOOKUP($AU466,'FE Source'!$A:$AK,29,FALSE))</f>
        <v>-14.07</v>
      </c>
      <c r="BM466" s="215">
        <f>IF(VLOOKUP($AU466,'FE Source'!$A:$AK,30,FALSE)=0,"-",VLOOKUP($AU466,'FE Source'!$A:$AK,30,FALSE))</f>
        <v>4.82</v>
      </c>
      <c r="BN466" t="str">
        <f>IF(VLOOKUP($AU466,'FE Source'!$A:$AK,31,FALSE)="No Specified Index","-",IF(VLOOKUP($AU466,'FE Source'!$A:$AK,31,FALSE)=0,"-",VLOOKUP($AU466,'FE Source'!$A:$AK,31,FALSE)))</f>
        <v>Bloomberg World Government Inflation Linked 1-10..</v>
      </c>
      <c r="BO466" s="217">
        <f>IF(VLOOKUP($AU466,'FE Source'!$A:$AK,32,FALSE)=0,"-",VLOOKUP($AU466,'FE Source'!$A:$AK,32,FALSE))</f>
        <v>39597</v>
      </c>
      <c r="BP466" s="18">
        <f>IF(VLOOKUP($AU466,'FE Source'!$AZ:$BC,2,FALSE)=0,"-",VLOOKUP($AU466,'FE Source'!$AZ:$BC,2,FALSE))</f>
        <v>-2.33</v>
      </c>
      <c r="BQ466" s="18">
        <f>IF(VLOOKUP($AU466,'FE Source'!$AZ:$BC,3,FALSE)=0,"-",VLOOKUP($AU466,'FE Source'!$AZ:$BC,3,FALSE))</f>
        <v>1</v>
      </c>
      <c r="BR466" s="18">
        <f>IF(VLOOKUP($AU466,'FE Source'!$AZ:$BC,4,FALSE)=0,"-",VLOOKUP($AU466,'FE Source'!$AZ:$BC,4,FALSE))</f>
        <v>-3.21</v>
      </c>
    </row>
    <row r="467" spans="1:70" ht="15">
      <c r="A467" s="509"/>
      <c r="B467" s="323" t="str">
        <f>INDEX('UT - Retail'!$A$7:$A$1409,MATCH(AU467,'UT - Retail'!$U$7:$U$1409,0),1)</f>
        <v>Fidelity Worldwide Investment</v>
      </c>
      <c r="C467" s="716" t="str">
        <f>INDEX('UT - Retail'!$B$7:$B$1409,MATCH(AU467,'UT - Retail'!$U$7:$U$1409,0),1)</f>
        <v>Fidelity Global Inflation-linked Bond A-ACC-USD</v>
      </c>
      <c r="D467" s="707"/>
      <c r="E467" s="531" t="str">
        <f>VLOOKUP(C467,'UT - Retail'!$B:$K,8,FALSE)</f>
        <v>Fixed Income</v>
      </c>
      <c r="F467" s="531" t="str">
        <f>VLOOKUP(C467,'UT - Retail'!$B:$K,9,FALSE)</f>
        <v>Global</v>
      </c>
      <c r="G467" s="531" t="str">
        <f>VLOOKUP(C467,'UT - Retail'!$B:$K,10,FALSE)</f>
        <v>Inflation-linked</v>
      </c>
      <c r="H467" s="82" t="str">
        <f>VLOOKUP(C467,'UT - Retail'!$B:$N,13,FALSE)</f>
        <v>No</v>
      </c>
      <c r="I467" s="82" t="str">
        <f>VLOOKUP(C467,'UT - Retail'!$B:$Q,14,FALSE)</f>
        <v>No</v>
      </c>
      <c r="J467" s="531" t="str">
        <f>VLOOKUP(C467,'UT - Retail'!$B:$Q,11,FALSE)</f>
        <v>No</v>
      </c>
      <c r="K467" s="130" t="str">
        <f>VLOOKUP(C467,'UT - Retail'!$B:$P,15,FALSE)</f>
        <v>No</v>
      </c>
      <c r="L467" s="82" t="str">
        <f>VLOOKUP(C467,'UT - Retail'!$B:$Q,16,FALSE)</f>
        <v>Both</v>
      </c>
      <c r="M467" s="531" t="str">
        <f>VLOOKUP(C467,'UT - Retail'!$B:$K,6,FALSE)</f>
        <v>USD</v>
      </c>
      <c r="N467" s="531" t="str">
        <f>IFERROR(IF(MATCH(C467,'Portfolio Construction'!$AL:$AL,0),"Yes","No"),"No")</f>
        <v>No</v>
      </c>
      <c r="O467" s="531" t="str">
        <f>IFERROR(IF(MATCH(C467,'Portfolio Construction'!$AN:$AN,0),"Yes","No"),"No")</f>
        <v>No</v>
      </c>
      <c r="P467" s="531" t="str">
        <f>IFERROR(IF(MATCH(C467,'Portfolio Construction'!$AP:$AP,0),"Yes","No"),"No")</f>
        <v>No</v>
      </c>
      <c r="Q467" s="531" t="str">
        <f>IFERROR(IF(MATCH(C467,'Portfolio Construction'!$AR:$AR,0),"Yes","No"),"No")</f>
        <v>No</v>
      </c>
      <c r="R467" s="531" t="str">
        <f>IFERROR(IF(MATCH(C467,'Portfolio Construction'!$AT:$AT,0),"Yes","No"),"No")</f>
        <v>No</v>
      </c>
      <c r="S467" s="531" t="str">
        <f>IFERROR(IF(MATCH(C467,'Portfolio Construction'!$AV:$AV,0),"Yes","No"),"No")</f>
        <v>No</v>
      </c>
      <c r="T467" s="531" t="str">
        <f>IFERROR(IF(MATCH(C467,'Portfolio Construction'!$AX:$AX,0),"Yes","No"),"No")</f>
        <v>No</v>
      </c>
      <c r="U467" s="531" t="str">
        <f>IFERROR(IF(MATCH(C467,'Portfolio Construction'!$AZ:$AZ,0),"Yes","No"),"No")</f>
        <v>No</v>
      </c>
      <c r="V467" s="674" t="str">
        <f>IFERROR(IF(MATCH(C467,'Portfolio Construction'!$BB:$BB,0),"Yes","No"),"No")</f>
        <v>No</v>
      </c>
      <c r="W467" s="619">
        <f>IF(VLOOKUP($AU467,'FE Source'!$A:$W,3,FALSE)=0,"-",VLOOKUP($AU467,'FE Source'!$A:$W,3,FALSE))</f>
        <v>0.18</v>
      </c>
      <c r="X467" s="618">
        <f>IF(VLOOKUP($AU467,'FE Source'!$A:$W,4,FALSE)=0,"-",VLOOKUP($AU467,'FE Source'!$A:$W,4,FALSE))</f>
        <v>-3.06</v>
      </c>
      <c r="Y467" s="618">
        <f>IF(VLOOKUP($AU467,'FE Source'!$A:$W,5,FALSE)=0,"-",VLOOKUP($AU467,'FE Source'!$A:$W,5,FALSE))</f>
        <v>1.1000000000000001</v>
      </c>
      <c r="Z467" s="618">
        <f>IF(VLOOKUP($AU467,'FE Source'!$A:$W,6,FALSE)=0,"-",VLOOKUP($AU467,'FE Source'!$A:$W,6,FALSE))</f>
        <v>1.63</v>
      </c>
      <c r="AA467" s="618">
        <f>IF(VLOOKUP($AU467,'FE Source'!$A:$W,7,FALSE)=0,"-",VLOOKUP($AU467,'FE Source'!$A:$W,7,FALSE))</f>
        <v>-0.92</v>
      </c>
      <c r="AB467" s="618">
        <f>IF(VLOOKUP($AU467,'FE Source'!$A:$W,8,FALSE)=0,"-",VLOOKUP($AU467,'FE Source'!$A:$W,8,FALSE))</f>
        <v>7.0000000000000007E-2</v>
      </c>
      <c r="AC467" s="623">
        <f>IF(VLOOKUP($AU467,'FE Source'!$A:$W,9,FALSE)=0,"-",VLOOKUP($AU467,'FE Source'!$A:$W,9,FALSE))</f>
        <v>1.04</v>
      </c>
      <c r="AD467" s="601">
        <f>IF(VLOOKUP($AU467,'FE Source'!$A:$W,10,FALSE)=0,"-",VLOOKUP($AU467,'FE Source'!$A:$W,10,FALSE))</f>
        <v>0.68</v>
      </c>
      <c r="AE467" s="599">
        <f>IF(VLOOKUP($AU467,'FE Source'!$A:$W,11,FALSE)=0,"-",VLOOKUP($AU467,'FE Source'!$A:$W,11,FALSE))</f>
        <v>4.32</v>
      </c>
      <c r="AF467" s="599" t="str">
        <f>IF(VLOOKUP($AU467,'FE Source'!$A:$W,12,FALSE)=0,"-",VLOOKUP($AU467,'FE Source'!$A:$W,12,FALSE))</f>
        <v>-</v>
      </c>
      <c r="AG467" s="599">
        <f>IF(VLOOKUP($AU467,'FE Source'!$A:$W,14,FALSE)=0,"-",VLOOKUP($AU467,'FE Source'!$A:$W,14,FALSE))</f>
        <v>-9.6</v>
      </c>
      <c r="AH467" s="599">
        <f>IF(VLOOKUP($AU467,'FE Source'!$A:$DJ,33,FALSE)=0,"-",VLOOKUP($AU467,'FE Source'!$A:$DJ,33,FALSE))</f>
        <v>99.46</v>
      </c>
      <c r="AI467" s="599">
        <f>IF(VLOOKUP($AU467,'FE Source'!$A:$Y,20,FALSE)=0,"-",VLOOKUP($AU467,'FE Source'!$A:$Y,20,FALSE))</f>
        <v>66.94</v>
      </c>
      <c r="AJ467" s="599">
        <f>IF(VLOOKUP($AU467,'FE Source'!$A:$DJ,34,FALSE)=0,"-",VLOOKUP($AU467,'FE Source'!$A:$DJ,34,FALSE))</f>
        <v>66.02</v>
      </c>
      <c r="AK467" s="599">
        <f>IF(VLOOKUP($AU467,'FE Source'!$A:$DJ,35,FALSE)=0,"-",VLOOKUP($AU467,'FE Source'!$A:$DJ,35,FALSE))</f>
        <v>68.930000000000007</v>
      </c>
      <c r="AL467" s="684">
        <f>IF(VLOOKUP($AU467,'FE Source'!$A:$Y,19,FALSE)=0,"-",VLOOKUP($AU467,'FE Source'!$A:$Y,19,FALSE))</f>
        <v>58.96</v>
      </c>
      <c r="AM467" s="603">
        <f>IF(VLOOKUP($AU467,'FE Source'!$A:$DJ,36,FALSE)=0,"-",VLOOKUP($AU467,'FE Source'!$A:$DJ,36,FALSE))</f>
        <v>55.42</v>
      </c>
      <c r="AN467" s="607">
        <f>IF(VLOOKUP($AU467,'FE Source'!$A:$W,13,FALSE)=0,"-",VLOOKUP($AU467,'FE Source'!$A:$W,13,FALSE))</f>
        <v>727.2</v>
      </c>
      <c r="AO467" s="601" t="str">
        <f>IF(J467="no","-",IF(VLOOKUP($AU467,'FE Source'!$A:$W,15,FALSE)=0,"-",VLOOKUP($AU467,'FE Source'!$A:$W,15,FALSE)))</f>
        <v>-</v>
      </c>
      <c r="AP467" s="600" t="str">
        <f>IF(AO467="-","-",IF(VLOOKUP($AU467,'FE Source'!$A:$Z,21,FALSE)=0,"-",IF(VLOOKUP($AU467,'FE Source'!$A:$Z,21,FALSE)=2,"Semi-Annual",IF(VLOOKUP($AU467,'FE Source'!$A:$Z,21,FALSE)=4,"Quarterly",IF(VLOOKUP($AU467,'FE Source'!$A:$Z,21,FALSE)=12,"Monthly","Annual")))))</f>
        <v>-</v>
      </c>
      <c r="AQ467" s="679">
        <f t="array" ref="AQ467">IF(VLOOKUP($AU467,'FE Source'!$A:$W,16,FALSE)=0,"-",VLOOKUP($AU467,'FE Source'!$A:$W,16,FALSE))</f>
        <v>0.7</v>
      </c>
      <c r="AR467" s="603" t="str">
        <f>IF(VLOOKUP($AU467,'FE Source'!$A:$W,17,FALSE)=0,"-",VLOOKUP($AU467,'FE Source'!$A:$W,17,FALSE))</f>
        <v>Bronze</v>
      </c>
      <c r="AS467" s="602">
        <f>IF(VLOOKUP($AU467,'FE Source'!$AN:$AS,4,FALSE)="",VLOOKUP($AU467,'FE Source'!$AN:$AS,3,FALSE),VLOOKUP($AU467,'FE Source'!$AN:$AS,4,FALSE))</f>
        <v>11.86</v>
      </c>
      <c r="AT467" s="604">
        <f>IF(VLOOKUP($AU467,'FE Source'!$AN:$AS,5,FALSE)=0,"-",VLOOKUP($AU467,'FE Source'!$AN:$AS,5,FALSE))</f>
        <v>45783</v>
      </c>
      <c r="AU467" s="602" t="s">
        <v>5409</v>
      </c>
      <c r="BE467" s="215">
        <f>IF(VLOOKUP($AU467,'FE Source'!$A:$AK,22,FALSE)=0,"-",VLOOKUP($AU467,'FE Source'!$A:$AK,22,FALSE))</f>
        <v>1.37</v>
      </c>
      <c r="BF467" s="215">
        <f>IF(VLOOKUP($AU467,'FE Source'!$A:$AK,23,FALSE)=0,"-",VLOOKUP($AU467,'FE Source'!$A:$AK,23,FALSE))</f>
        <v>2.4500000000000002</v>
      </c>
      <c r="BG467" s="215">
        <f>IF(VLOOKUP($AU467,'FE Source'!$A:$AK,24,FALSE)=0,"-",VLOOKUP($AU467,'FE Source'!$A:$AK,24,FALSE))</f>
        <v>-2.06</v>
      </c>
      <c r="BH467" s="215">
        <f>IF(VLOOKUP($AU467,'FE Source'!$A:$AK,25,FALSE)=0,"-",VLOOKUP($AU467,'FE Source'!$A:$AK,25,FALSE))</f>
        <v>-0.6</v>
      </c>
      <c r="BI467" s="215">
        <f>IF(VLOOKUP($AU467,'FE Source'!$A:$AK,26,FALSE)=0,"-",VLOOKUP($AU467,'FE Source'!$A:$AK,26,FALSE))</f>
        <v>3.9</v>
      </c>
      <c r="BJ467" s="215">
        <f>IF(VLOOKUP($AU467,'FE Source'!$A:$AK,27,FALSE)=0,"-",VLOOKUP($AU467,'FE Source'!$A:$AK,27,FALSE))</f>
        <v>4.87</v>
      </c>
      <c r="BK467" s="215">
        <f>IF(VLOOKUP($AU467,'FE Source'!$A:$AK,28,FALSE)=0,"-",VLOOKUP($AU467,'FE Source'!$A:$AK,28,FALSE))</f>
        <v>4.72</v>
      </c>
      <c r="BL467" s="215">
        <f>IF(VLOOKUP($AU467,'FE Source'!$A:$AK,29,FALSE)=0,"-",VLOOKUP($AU467,'FE Source'!$A:$AK,29,FALSE))</f>
        <v>-10.26</v>
      </c>
      <c r="BM467" s="215">
        <f>IF(VLOOKUP($AU467,'FE Source'!$A:$AK,30,FALSE)=0,"-",VLOOKUP($AU467,'FE Source'!$A:$AK,30,FALSE))</f>
        <v>3.74</v>
      </c>
      <c r="BN467" t="str">
        <f>IF(VLOOKUP($AU467,'FE Source'!$A:$AK,31,FALSE)="No Specified Index","-",IF(VLOOKUP($AU467,'FE Source'!$A:$AK,31,FALSE)=0,"-",VLOOKUP($AU467,'FE Source'!$A:$AK,31,FALSE)))</f>
        <v>Bloomberg World Government Inflation Linked 1-10..</v>
      </c>
      <c r="BO467" s="217">
        <f>IF(VLOOKUP($AU467,'FE Source'!$A:$AK,32,FALSE)=0,"-",VLOOKUP($AU467,'FE Source'!$A:$AK,32,FALSE))</f>
        <v>39597</v>
      </c>
      <c r="BP467" s="18">
        <f>IF(VLOOKUP($AU467,'FE Source'!$AZ:$BC,2,FALSE)=0,"-",VLOOKUP($AU467,'FE Source'!$AZ:$BC,2,FALSE))</f>
        <v>-2.58</v>
      </c>
      <c r="BQ467" s="18">
        <f>IF(VLOOKUP($AU467,'FE Source'!$AZ:$BC,3,FALSE)=0,"-",VLOOKUP($AU467,'FE Source'!$AZ:$BC,3,FALSE))</f>
        <v>-0.04</v>
      </c>
      <c r="BR467" s="18">
        <f>IF(VLOOKUP($AU467,'FE Source'!$AZ:$BC,4,FALSE)=0,"-",VLOOKUP($AU467,'FE Source'!$AZ:$BC,4,FALSE))</f>
        <v>-1.62</v>
      </c>
    </row>
    <row r="468" spans="1:70" ht="15">
      <c r="A468" s="509"/>
      <c r="B468" s="323" t="str">
        <f>INDEX('UT - Retail'!$A$7:$A$1409,MATCH(AU468,'UT - Retail'!$U$7:$U$1409,0),1)</f>
        <v>Fidelity Worldwide Investment</v>
      </c>
      <c r="C468" s="716" t="str">
        <f>INDEX('UT - Retail'!$B$7:$B$1409,MATCH(AU468,'UT - Retail'!$U$7:$U$1409,0),1)</f>
        <v>Fidelity Global Multi Asset Income A-ACC-USD</v>
      </c>
      <c r="D468" s="707"/>
      <c r="E468" s="531" t="str">
        <f>VLOOKUP(C468,'UT - Retail'!$B:$K,8,FALSE)</f>
        <v>Mixed Assets</v>
      </c>
      <c r="F468" s="531" t="str">
        <f>VLOOKUP(C468,'UT - Retail'!$B:$K,9,FALSE)</f>
        <v>Global</v>
      </c>
      <c r="G468" s="531" t="str">
        <f>VLOOKUP(C468,'UT - Retail'!$B:$K,10,FALSE)</f>
        <v>General</v>
      </c>
      <c r="H468" s="82" t="str">
        <f>VLOOKUP(C468,'UT - Retail'!$B:$N,13,FALSE)</f>
        <v>No</v>
      </c>
      <c r="I468" s="82" t="str">
        <f>VLOOKUP(C468,'UT - Retail'!$B:$Q,14,FALSE)</f>
        <v>No</v>
      </c>
      <c r="J468" s="531" t="str">
        <f>VLOOKUP(C468,'UT - Retail'!$B:$Q,11,FALSE)</f>
        <v>No</v>
      </c>
      <c r="K468" s="130" t="str">
        <f>VLOOKUP(C468,'UT - Retail'!$B:$P,15,FALSE)</f>
        <v>No</v>
      </c>
      <c r="L468" s="82" t="str">
        <f>VLOOKUP(C468,'UT - Retail'!$B:$Q,16,FALSE)</f>
        <v>Both</v>
      </c>
      <c r="M468" s="531" t="str">
        <f>VLOOKUP(C468,'UT - Retail'!$B:$K,6,FALSE)</f>
        <v>USD</v>
      </c>
      <c r="N468" s="531" t="str">
        <f>IFERROR(IF(MATCH(C468,'Portfolio Construction'!$AL:$AL,0),"Yes","No"),"No")</f>
        <v>No</v>
      </c>
      <c r="O468" s="531" t="str">
        <f>IFERROR(IF(MATCH(C468,'Portfolio Construction'!$AN:$AN,0),"Yes","No"),"No")</f>
        <v>No</v>
      </c>
      <c r="P468" s="531" t="str">
        <f>IFERROR(IF(MATCH(C468,'Portfolio Construction'!$AP:$AP,0),"Yes","No"),"No")</f>
        <v>No</v>
      </c>
      <c r="Q468" s="531" t="str">
        <f>IFERROR(IF(MATCH(C468,'Portfolio Construction'!$AR:$AR,0),"Yes","No"),"No")</f>
        <v>No</v>
      </c>
      <c r="R468" s="531" t="str">
        <f>IFERROR(IF(MATCH(C468,'Portfolio Construction'!$AT:$AT,0),"Yes","No"),"No")</f>
        <v>No</v>
      </c>
      <c r="S468" s="531" t="str">
        <f>IFERROR(IF(MATCH(C468,'Portfolio Construction'!$AV:$AV,0),"Yes","No"),"No")</f>
        <v>No</v>
      </c>
      <c r="T468" s="531" t="str">
        <f>IFERROR(IF(MATCH(C468,'Portfolio Construction'!$AX:$AX,0),"Yes","No"),"No")</f>
        <v>No</v>
      </c>
      <c r="U468" s="531" t="str">
        <f>IFERROR(IF(MATCH(C468,'Portfolio Construction'!$AZ:$AZ,0),"Yes","No"),"No")</f>
        <v>No</v>
      </c>
      <c r="V468" s="674" t="str">
        <f>IFERROR(IF(MATCH(C468,'Portfolio Construction'!$BB:$BB,0),"Yes","No"),"No")</f>
        <v>No</v>
      </c>
      <c r="W468" s="619">
        <f>IF(VLOOKUP($AU468,'FE Source'!$A:$W,3,FALSE)=0,"-",VLOOKUP($AU468,'FE Source'!$A:$W,3,FALSE))</f>
        <v>-2.94</v>
      </c>
      <c r="X468" s="618">
        <f>IF(VLOOKUP($AU468,'FE Source'!$A:$W,4,FALSE)=0,"-",VLOOKUP($AU468,'FE Source'!$A:$W,4,FALSE))</f>
        <v>-1.44</v>
      </c>
      <c r="Y468" s="618">
        <f>IF(VLOOKUP($AU468,'FE Source'!$A:$W,5,FALSE)=0,"-",VLOOKUP($AU468,'FE Source'!$A:$W,5,FALSE))</f>
        <v>-1.76</v>
      </c>
      <c r="Z468" s="618">
        <f>IF(VLOOKUP($AU468,'FE Source'!$A:$W,6,FALSE)=0,"-",VLOOKUP($AU468,'FE Source'!$A:$W,6,FALSE))</f>
        <v>0.28000000000000003</v>
      </c>
      <c r="AA468" s="618">
        <f>IF(VLOOKUP($AU468,'FE Source'!$A:$W,7,FALSE)=0,"-",VLOOKUP($AU468,'FE Source'!$A:$W,7,FALSE))</f>
        <v>-0.57999999999999996</v>
      </c>
      <c r="AB468" s="618">
        <f>IF(VLOOKUP($AU468,'FE Source'!$A:$W,8,FALSE)=0,"-",VLOOKUP($AU468,'FE Source'!$A:$W,8,FALSE))</f>
        <v>0.33</v>
      </c>
      <c r="AC468" s="623">
        <f>IF(VLOOKUP($AU468,'FE Source'!$A:$W,9,FALSE)=0,"-",VLOOKUP($AU468,'FE Source'!$A:$W,9,FALSE))</f>
        <v>1.94</v>
      </c>
      <c r="AD468" s="601">
        <f>IF(VLOOKUP($AU468,'FE Source'!$A:$W,10,FALSE)=0,"-",VLOOKUP($AU468,'FE Source'!$A:$W,10,FALSE))</f>
        <v>0.98</v>
      </c>
      <c r="AE468" s="599">
        <f>IF(VLOOKUP($AU468,'FE Source'!$A:$W,11,FALSE)=0,"-",VLOOKUP($AU468,'FE Source'!$A:$W,11,FALSE))</f>
        <v>5.45</v>
      </c>
      <c r="AF468" s="599" t="str">
        <f>IF(VLOOKUP($AU468,'FE Source'!$A:$W,12,FALSE)=0,"-",VLOOKUP($AU468,'FE Source'!$A:$W,12,FALSE))</f>
        <v>-</v>
      </c>
      <c r="AG468" s="599">
        <f>IF(VLOOKUP($AU468,'FE Source'!$A:$W,14,FALSE)=0,"-",VLOOKUP($AU468,'FE Source'!$A:$W,14,FALSE))</f>
        <v>-10.49</v>
      </c>
      <c r="AH468" s="599">
        <f>IF(VLOOKUP($AU468,'FE Source'!$A:$DJ,33,FALSE)=0,"-",VLOOKUP($AU468,'FE Source'!$A:$DJ,33,FALSE))</f>
        <v>101.74</v>
      </c>
      <c r="AI468" s="599">
        <f>IF(VLOOKUP($AU468,'FE Source'!$A:$Y,20,FALSE)=0,"-",VLOOKUP($AU468,'FE Source'!$A:$Y,20,FALSE))</f>
        <v>87.83</v>
      </c>
      <c r="AJ468" s="599">
        <f>IF(VLOOKUP($AU468,'FE Source'!$A:$DJ,34,FALSE)=0,"-",VLOOKUP($AU468,'FE Source'!$A:$DJ,34,FALSE))</f>
        <v>92.01</v>
      </c>
      <c r="AK468" s="599">
        <f>IF(VLOOKUP($AU468,'FE Source'!$A:$DJ,35,FALSE)=0,"-",VLOOKUP($AU468,'FE Source'!$A:$DJ,35,FALSE))</f>
        <v>275.13</v>
      </c>
      <c r="AL468" s="684">
        <f>IF(VLOOKUP($AU468,'FE Source'!$A:$Y,19,FALSE)=0,"-",VLOOKUP($AU468,'FE Source'!$A:$Y,19,FALSE))</f>
        <v>113.99</v>
      </c>
      <c r="AM468" s="603">
        <f>IF(VLOOKUP($AU468,'FE Source'!$A:$DJ,36,FALSE)=0,"-",VLOOKUP($AU468,'FE Source'!$A:$DJ,36,FALSE))</f>
        <v>102.11</v>
      </c>
      <c r="AN468" s="607">
        <f>IF(VLOOKUP($AU468,'FE Source'!$A:$W,13,FALSE)=0,"-",VLOOKUP($AU468,'FE Source'!$A:$W,13,FALSE))</f>
        <v>5438.4</v>
      </c>
      <c r="AO468" s="601" t="str">
        <f>IF(J468="no","-",IF(VLOOKUP($AU468,'FE Source'!$A:$W,15,FALSE)=0,"-",VLOOKUP($AU468,'FE Source'!$A:$W,15,FALSE)))</f>
        <v>-</v>
      </c>
      <c r="AP468" s="600" t="str">
        <f>IF(AO468="-","-",IF(VLOOKUP($AU468,'FE Source'!$A:$Z,21,FALSE)=0,"-",IF(VLOOKUP($AU468,'FE Source'!$A:$Z,21,FALSE)=2,"Semi-Annual",IF(VLOOKUP($AU468,'FE Source'!$A:$Z,21,FALSE)=4,"Quarterly",IF(VLOOKUP($AU468,'FE Source'!$A:$Z,21,FALSE)=12,"Monthly","Annual")))))</f>
        <v>-</v>
      </c>
      <c r="AQ468" s="679">
        <f t="array" ref="AQ468">IF(VLOOKUP($AU468,'FE Source'!$A:$W,16,FALSE)=0,"-",VLOOKUP($AU468,'FE Source'!$A:$W,16,FALSE))</f>
        <v>1.74</v>
      </c>
      <c r="AR468" s="603" t="str">
        <f>IF(VLOOKUP($AU468,'FE Source'!$A:$W,17,FALSE)=0,"-",VLOOKUP($AU468,'FE Source'!$A:$W,17,FALSE))</f>
        <v>Neutral</v>
      </c>
      <c r="AS468" s="602">
        <f>IF(VLOOKUP($AU468,'FE Source'!$AN:$AS,4,FALSE)="",VLOOKUP($AU468,'FE Source'!$AN:$AS,3,FALSE),VLOOKUP($AU468,'FE Source'!$AN:$AS,4,FALSE))</f>
        <v>13.73</v>
      </c>
      <c r="AT468" s="604">
        <f>IF(VLOOKUP($AU468,'FE Source'!$AN:$AS,5,FALSE)=0,"-",VLOOKUP($AU468,'FE Source'!$AN:$AS,5,FALSE))</f>
        <v>45783</v>
      </c>
      <c r="AU468" s="602" t="s">
        <v>4544</v>
      </c>
      <c r="BE468" s="215">
        <f>IF(VLOOKUP($AU468,'FE Source'!$A:$AK,22,FALSE)=0,"-",VLOOKUP($AU468,'FE Source'!$A:$AK,22,FALSE))</f>
        <v>5.66</v>
      </c>
      <c r="BF468" s="215">
        <f>IF(VLOOKUP($AU468,'FE Source'!$A:$AK,23,FALSE)=0,"-",VLOOKUP($AU468,'FE Source'!$A:$AK,23,FALSE))</f>
        <v>8.6999999999999993</v>
      </c>
      <c r="BG468" s="215">
        <f>IF(VLOOKUP($AU468,'FE Source'!$A:$AK,24,FALSE)=0,"-",VLOOKUP($AU468,'FE Source'!$A:$AK,24,FALSE))</f>
        <v>1.88</v>
      </c>
      <c r="BH468" s="215">
        <f>IF(VLOOKUP($AU468,'FE Source'!$A:$AK,25,FALSE)=0,"-",VLOOKUP($AU468,'FE Source'!$A:$AK,25,FALSE))</f>
        <v>-1.06</v>
      </c>
      <c r="BI468" s="215">
        <f>IF(VLOOKUP($AU468,'FE Source'!$A:$AK,26,FALSE)=0,"-",VLOOKUP($AU468,'FE Source'!$A:$AK,26,FALSE))</f>
        <v>11.29</v>
      </c>
      <c r="BJ468" s="215">
        <f>IF(VLOOKUP($AU468,'FE Source'!$A:$AK,27,FALSE)=0,"-",VLOOKUP($AU468,'FE Source'!$A:$AK,27,FALSE))</f>
        <v>1.48</v>
      </c>
      <c r="BK468" s="215">
        <f>IF(VLOOKUP($AU468,'FE Source'!$A:$AK,28,FALSE)=0,"-",VLOOKUP($AU468,'FE Source'!$A:$AK,28,FALSE))</f>
        <v>4.05</v>
      </c>
      <c r="BL468" s="215">
        <f>IF(VLOOKUP($AU468,'FE Source'!$A:$AK,29,FALSE)=0,"-",VLOOKUP($AU468,'FE Source'!$A:$AK,29,FALSE))</f>
        <v>-13.75</v>
      </c>
      <c r="BM468" s="215">
        <f>IF(VLOOKUP($AU468,'FE Source'!$A:$AK,30,FALSE)=0,"-",VLOOKUP($AU468,'FE Source'!$A:$AK,30,FALSE))</f>
        <v>2.88</v>
      </c>
      <c r="BN468" t="str">
        <f>IF(VLOOKUP($AU468,'FE Source'!$A:$AK,31,FALSE)="No Specified Index","-",IF(VLOOKUP($AU468,'FE Source'!$A:$AK,31,FALSE)=0,"-",VLOOKUP($AU468,'FE Source'!$A:$AK,31,FALSE)))</f>
        <v>-</v>
      </c>
      <c r="BO468" s="217">
        <f>IF(VLOOKUP($AU468,'FE Source'!$A:$AK,32,FALSE)=0,"-",VLOOKUP($AU468,'FE Source'!$A:$AK,32,FALSE))</f>
        <v>41360</v>
      </c>
      <c r="BP468" s="18">
        <f>IF(VLOOKUP($AU468,'FE Source'!$AZ:$BC,2,FALSE)=0,"-",VLOOKUP($AU468,'FE Source'!$AZ:$BC,2,FALSE))</f>
        <v>-2.36</v>
      </c>
      <c r="BQ468" s="18" t="str">
        <f>IF(VLOOKUP($AU468,'FE Source'!$AZ:$BC,3,FALSE)=0,"-",VLOOKUP($AU468,'FE Source'!$AZ:$BC,3,FALSE))</f>
        <v>-</v>
      </c>
      <c r="BR468" s="18" t="str">
        <f>IF(VLOOKUP($AU468,'FE Source'!$AZ:$BC,4,FALSE)=0,"-",VLOOKUP($AU468,'FE Source'!$AZ:$BC,4,FALSE))</f>
        <v>-</v>
      </c>
    </row>
    <row r="469" spans="1:70" ht="15">
      <c r="A469" s="509"/>
      <c r="B469" s="323" t="str">
        <f>INDEX('UT - Retail'!$A$7:$A$1409,MATCH(AU469,'UT - Retail'!$U$7:$U$1409,0),1)</f>
        <v>Fidelity Worldwide Investment</v>
      </c>
      <c r="C469" s="716" t="str">
        <f>INDEX('UT - Retail'!$B$7:$B$1409,MATCH(AU469,'UT - Retail'!$U$7:$U$1409,0),1)</f>
        <v>Fidelity Global Multi Asset Income A-HMDIST(G)-AUD (hedged)</v>
      </c>
      <c r="D469" s="707"/>
      <c r="E469" s="531" t="str">
        <f>VLOOKUP(C469,'UT - Retail'!$B:$K,8,FALSE)</f>
        <v>Mixed Assets</v>
      </c>
      <c r="F469" s="531" t="str">
        <f>VLOOKUP(C469,'UT - Retail'!$B:$K,9,FALSE)</f>
        <v>Global</v>
      </c>
      <c r="G469" s="531" t="str">
        <f>VLOOKUP(C469,'UT - Retail'!$B:$K,10,FALSE)</f>
        <v>General</v>
      </c>
      <c r="H469" s="82" t="str">
        <f>VLOOKUP(C469,'UT - Retail'!$B:$N,13,FALSE)</f>
        <v>No</v>
      </c>
      <c r="I469" s="82" t="str">
        <f>VLOOKUP(C469,'UT - Retail'!$B:$Q,14,FALSE)</f>
        <v>No</v>
      </c>
      <c r="J469" s="531" t="str">
        <f>VLOOKUP(C469,'UT - Retail'!$B:$Q,11,FALSE)</f>
        <v>Yes</v>
      </c>
      <c r="K469" s="130" t="str">
        <f>VLOOKUP(C469,'UT - Retail'!$B:$P,15,FALSE)</f>
        <v>No</v>
      </c>
      <c r="L469" s="82" t="str">
        <f>VLOOKUP(C469,'UT - Retail'!$B:$Q,16,FALSE)</f>
        <v>iFast</v>
      </c>
      <c r="M469" s="531" t="str">
        <f>VLOOKUP(C469,'UT - Retail'!$B:$K,6,FALSE)</f>
        <v>AUD</v>
      </c>
      <c r="N469" s="531" t="str">
        <f>IFERROR(IF(MATCH(C469,'Portfolio Construction'!$AL:$AL,0),"Yes","No"),"No")</f>
        <v>No</v>
      </c>
      <c r="O469" s="531" t="str">
        <f>IFERROR(IF(MATCH(C469,'Portfolio Construction'!$AN:$AN,0),"Yes","No"),"No")</f>
        <v>No</v>
      </c>
      <c r="P469" s="531" t="str">
        <f>IFERROR(IF(MATCH(C469,'Portfolio Construction'!$AP:$AP,0),"Yes","No"),"No")</f>
        <v>No</v>
      </c>
      <c r="Q469" s="531" t="str">
        <f>IFERROR(IF(MATCH(C469,'Portfolio Construction'!$AR:$AR,0),"Yes","No"),"No")</f>
        <v>No</v>
      </c>
      <c r="R469" s="531" t="str">
        <f>IFERROR(IF(MATCH(C469,'Portfolio Construction'!$AT:$AT,0),"Yes","No"),"No")</f>
        <v>No</v>
      </c>
      <c r="S469" s="531" t="str">
        <f>IFERROR(IF(MATCH(C469,'Portfolio Construction'!$AV:$AV,0),"Yes","No"),"No")</f>
        <v>No</v>
      </c>
      <c r="T469" s="531" t="str">
        <f>IFERROR(IF(MATCH(C469,'Portfolio Construction'!$AX:$AX,0),"Yes","No"),"No")</f>
        <v>No</v>
      </c>
      <c r="U469" s="531" t="str">
        <f>IFERROR(IF(MATCH(C469,'Portfolio Construction'!$AZ:$AZ,0),"Yes","No"),"No")</f>
        <v>No</v>
      </c>
      <c r="V469" s="674" t="str">
        <f>IFERROR(IF(MATCH(C469,'Portfolio Construction'!$BB:$BB,0),"Yes","No"),"No")</f>
        <v>No</v>
      </c>
      <c r="W469" s="619">
        <f>IF(VLOOKUP($AU469,'FE Source'!$A:$W,3,FALSE)=0,"-",VLOOKUP($AU469,'FE Source'!$A:$W,3,FALSE))</f>
        <v>1.03</v>
      </c>
      <c r="X469" s="618">
        <f>IF(VLOOKUP($AU469,'FE Source'!$A:$W,4,FALSE)=0,"-",VLOOKUP($AU469,'FE Source'!$A:$W,4,FALSE))</f>
        <v>4.91</v>
      </c>
      <c r="Y469" s="618">
        <f>IF(VLOOKUP($AU469,'FE Source'!$A:$W,5,FALSE)=0,"-",VLOOKUP($AU469,'FE Source'!$A:$W,5,FALSE))</f>
        <v>-3.76</v>
      </c>
      <c r="Z469" s="618">
        <f>IF(VLOOKUP($AU469,'FE Source'!$A:$W,6,FALSE)=0,"-",VLOOKUP($AU469,'FE Source'!$A:$W,6,FALSE))</f>
        <v>-2.95</v>
      </c>
      <c r="AA469" s="618">
        <f>IF(VLOOKUP($AU469,'FE Source'!$A:$W,7,FALSE)=0,"-",VLOOKUP($AU469,'FE Source'!$A:$W,7,FALSE))</f>
        <v>-4.38</v>
      </c>
      <c r="AB469" s="618">
        <f>IF(VLOOKUP($AU469,'FE Source'!$A:$W,8,FALSE)=0,"-",VLOOKUP($AU469,'FE Source'!$A:$W,8,FALSE))</f>
        <v>-0.05</v>
      </c>
      <c r="AC469" s="623">
        <f>IF(VLOOKUP($AU469,'FE Source'!$A:$W,9,FALSE)=0,"-",VLOOKUP($AU469,'FE Source'!$A:$W,9,FALSE))</f>
        <v>-0.18</v>
      </c>
      <c r="AD469" s="601">
        <f>IF(VLOOKUP($AU469,'FE Source'!$A:$W,10,FALSE)=0,"-",VLOOKUP($AU469,'FE Source'!$A:$W,10,FALSE))</f>
        <v>1.85</v>
      </c>
      <c r="AE469" s="599">
        <f>IF(VLOOKUP($AU469,'FE Source'!$A:$W,11,FALSE)=0,"-",VLOOKUP($AU469,'FE Source'!$A:$W,11,FALSE))</f>
        <v>11.9</v>
      </c>
      <c r="AF469" s="599">
        <f>IF(VLOOKUP($AU469,'FE Source'!$A:$W,12,FALSE)=0,"-",VLOOKUP($AU469,'FE Source'!$A:$W,12,FALSE))</f>
        <v>-0.01</v>
      </c>
      <c r="AG469" s="599">
        <f>IF(VLOOKUP($AU469,'FE Source'!$A:$W,14,FALSE)=0,"-",VLOOKUP($AU469,'FE Source'!$A:$W,14,FALSE))</f>
        <v>-20.97</v>
      </c>
      <c r="AH469" s="599">
        <f>IF(VLOOKUP($AU469,'FE Source'!$A:$DJ,33,FALSE)=0,"-",VLOOKUP($AU469,'FE Source'!$A:$DJ,33,FALSE))</f>
        <v>45.39</v>
      </c>
      <c r="AI469" s="599">
        <f>IF(VLOOKUP($AU469,'FE Source'!$A:$Y,20,FALSE)=0,"-",VLOOKUP($AU469,'FE Source'!$A:$Y,20,FALSE))</f>
        <v>125.87</v>
      </c>
      <c r="AJ469" s="599">
        <f>IF(VLOOKUP($AU469,'FE Source'!$A:$DJ,34,FALSE)=0,"-",VLOOKUP($AU469,'FE Source'!$A:$DJ,34,FALSE))</f>
        <v>178.37</v>
      </c>
      <c r="AK469" s="599">
        <f>IF(VLOOKUP($AU469,'FE Source'!$A:$DJ,35,FALSE)=0,"-",VLOOKUP($AU469,'FE Source'!$A:$DJ,35,FALSE))</f>
        <v>475.35</v>
      </c>
      <c r="AL469" s="684">
        <f>IF(VLOOKUP($AU469,'FE Source'!$A:$Y,19,FALSE)=0,"-",VLOOKUP($AU469,'FE Source'!$A:$Y,19,FALSE))</f>
        <v>207.82</v>
      </c>
      <c r="AM469" s="603">
        <f>IF(VLOOKUP($AU469,'FE Source'!$A:$DJ,36,FALSE)=0,"-",VLOOKUP($AU469,'FE Source'!$A:$DJ,36,FALSE))</f>
        <v>173.32</v>
      </c>
      <c r="AN469" s="607">
        <f>IF(VLOOKUP($AU469,'FE Source'!$A:$W,13,FALSE)=0,"-",VLOOKUP($AU469,'FE Source'!$A:$W,13,FALSE))</f>
        <v>5438.4</v>
      </c>
      <c r="AO469" s="601">
        <f>IF(J469="no","-",IF(VLOOKUP($AU469,'FE Source'!$A:$W,15,FALSE)=0,"-",VLOOKUP($AU469,'FE Source'!$A:$W,15,FALSE)))</f>
        <v>4.84</v>
      </c>
      <c r="AP469" s="600" t="str">
        <f>IF(AO469="-","-",IF(VLOOKUP($AU469,'FE Source'!$A:$Z,21,FALSE)=0,"-",IF(VLOOKUP($AU469,'FE Source'!$A:$Z,21,FALSE)=2,"Semi-Annual",IF(VLOOKUP($AU469,'FE Source'!$A:$Z,21,FALSE)=4,"Quarterly",IF(VLOOKUP($AU469,'FE Source'!$A:$Z,21,FALSE)=12,"Monthly","Annual")))))</f>
        <v>Monthly</v>
      </c>
      <c r="AQ469" s="679">
        <f t="array" ref="AQ469">IF(VLOOKUP($AU469,'FE Source'!$A:$W,16,FALSE)=0,"-",VLOOKUP($AU469,'FE Source'!$A:$W,16,FALSE))</f>
        <v>1.74</v>
      </c>
      <c r="AR469" s="603" t="str">
        <f>IF(VLOOKUP($AU469,'FE Source'!$A:$W,17,FALSE)=0,"-",VLOOKUP($AU469,'FE Source'!$A:$W,17,FALSE))</f>
        <v>-</v>
      </c>
      <c r="AS469" s="602">
        <f>IF(VLOOKUP($AU469,'FE Source'!$AN:$AS,4,FALSE)="",VLOOKUP($AU469,'FE Source'!$AN:$AS,3,FALSE),VLOOKUP($AU469,'FE Source'!$AN:$AS,4,FALSE))</f>
        <v>7.96</v>
      </c>
      <c r="AT469" s="604">
        <f>IF(VLOOKUP($AU469,'FE Source'!$AN:$AS,5,FALSE)=0,"-",VLOOKUP($AU469,'FE Source'!$AN:$AS,5,FALSE))</f>
        <v>45783</v>
      </c>
      <c r="AU469" s="602" t="s">
        <v>5412</v>
      </c>
      <c r="BE469" s="215">
        <f>IF(VLOOKUP($AU469,'FE Source'!$A:$AK,22,FALSE)=0,"-",VLOOKUP($AU469,'FE Source'!$A:$AK,22,FALSE))</f>
        <v>-2.83</v>
      </c>
      <c r="BF469" s="215">
        <f>IF(VLOOKUP($AU469,'FE Source'!$A:$AK,23,FALSE)=0,"-",VLOOKUP($AU469,'FE Source'!$A:$AK,23,FALSE))</f>
        <v>10.1</v>
      </c>
      <c r="BG469" s="215">
        <f>IF(VLOOKUP($AU469,'FE Source'!$A:$AK,24,FALSE)=0,"-",VLOOKUP($AU469,'FE Source'!$A:$AK,24,FALSE))</f>
        <v>7.95</v>
      </c>
      <c r="BH469" s="215">
        <f>IF(VLOOKUP($AU469,'FE Source'!$A:$AK,25,FALSE)=0,"-",VLOOKUP($AU469,'FE Source'!$A:$AK,25,FALSE))</f>
        <v>-10.42</v>
      </c>
      <c r="BI469" s="215">
        <f>IF(VLOOKUP($AU469,'FE Source'!$A:$AK,26,FALSE)=0,"-",VLOOKUP($AU469,'FE Source'!$A:$AK,26,FALSE))</f>
        <v>9.99</v>
      </c>
      <c r="BJ469" s="215">
        <f>IF(VLOOKUP($AU469,'FE Source'!$A:$AK,27,FALSE)=0,"-",VLOOKUP($AU469,'FE Source'!$A:$AK,27,FALSE))</f>
        <v>10.199999999999999</v>
      </c>
      <c r="BK469" s="215">
        <f>IF(VLOOKUP($AU469,'FE Source'!$A:$AK,28,FALSE)=0,"-",VLOOKUP($AU469,'FE Source'!$A:$AK,28,FALSE))</f>
        <v>-1.24</v>
      </c>
      <c r="BL469" s="215">
        <f>IF(VLOOKUP($AU469,'FE Source'!$A:$AK,29,FALSE)=0,"-",VLOOKUP($AU469,'FE Source'!$A:$AK,29,FALSE))</f>
        <v>-19.350000000000001</v>
      </c>
      <c r="BM469" s="215">
        <f>IF(VLOOKUP($AU469,'FE Source'!$A:$AK,30,FALSE)=0,"-",VLOOKUP($AU469,'FE Source'!$A:$AK,30,FALSE))</f>
        <v>2.1800000000000002</v>
      </c>
      <c r="BN469" t="str">
        <f>IF(VLOOKUP($AU469,'FE Source'!$A:$AK,31,FALSE)="No Specified Index","-",IF(VLOOKUP($AU469,'FE Source'!$A:$AK,31,FALSE)=0,"-",VLOOKUP($AU469,'FE Source'!$A:$AK,31,FALSE)))</f>
        <v>-</v>
      </c>
      <c r="BO469" s="217">
        <f>IF(VLOOKUP($AU469,'FE Source'!$A:$AK,32,FALSE)=0,"-",VLOOKUP($AU469,'FE Source'!$A:$AK,32,FALSE))</f>
        <v>41738</v>
      </c>
      <c r="BP469" s="18" t="str">
        <f>IF(VLOOKUP($AU469,'FE Source'!$AZ:$BC,2,FALSE)=0,"-",VLOOKUP($AU469,'FE Source'!$AZ:$BC,2,FALSE))</f>
        <v>-</v>
      </c>
      <c r="BQ469" s="18" t="str">
        <f>IF(VLOOKUP($AU469,'FE Source'!$AZ:$BC,3,FALSE)=0,"-",VLOOKUP($AU469,'FE Source'!$AZ:$BC,3,FALSE))</f>
        <v>-</v>
      </c>
      <c r="BR469" s="18" t="str">
        <f>IF(VLOOKUP($AU469,'FE Source'!$AZ:$BC,4,FALSE)=0,"-",VLOOKUP($AU469,'FE Source'!$AZ:$BC,4,FALSE))</f>
        <v>-</v>
      </c>
    </row>
    <row r="470" spans="1:70" ht="15">
      <c r="A470" s="509"/>
      <c r="B470" s="323" t="str">
        <f>INDEX('UT - Retail'!$A$7:$A$1409,MATCH(AU470,'UT - Retail'!$U$7:$U$1409,0),1)</f>
        <v>Fidelity Worldwide Investment</v>
      </c>
      <c r="C470" s="703" t="str">
        <f>INDEX('UT - Retail'!$B$7:$B$1409,MATCH(AU470,'UT - Retail'!$U$7:$U$1409,0),1)</f>
        <v>Fidelity Global Multi Asset Income A-MCDIST(G)-SGD (SGD/USD Hedged)</v>
      </c>
      <c r="D470" s="704"/>
      <c r="E470" s="531" t="str">
        <f>VLOOKUP(C470,'UT - Retail'!$B:$K,8,FALSE)</f>
        <v>Mixed Assets</v>
      </c>
      <c r="F470" s="531" t="str">
        <f>VLOOKUP(C470,'UT - Retail'!$B:$K,9,FALSE)</f>
        <v>Global</v>
      </c>
      <c r="G470" s="531" t="str">
        <f>VLOOKUP(C470,'UT - Retail'!$B:$K,10,FALSE)</f>
        <v>General</v>
      </c>
      <c r="H470" s="82" t="str">
        <f>VLOOKUP(C470,'UT - Retail'!$B:$N,13,FALSE)</f>
        <v>No</v>
      </c>
      <c r="I470" s="82" t="str">
        <f>VLOOKUP(C470,'UT - Retail'!$B:$Q,14,FALSE)</f>
        <v>No</v>
      </c>
      <c r="J470" s="531" t="str">
        <f>VLOOKUP(C470,'UT - Retail'!$B:$Q,11,FALSE)</f>
        <v>Yes</v>
      </c>
      <c r="K470" s="130" t="str">
        <f>VLOOKUP(C470,'UT - Retail'!$B:$P,15,FALSE)</f>
        <v>Yes</v>
      </c>
      <c r="L470" s="82" t="str">
        <f>VLOOKUP(C470,'UT - Retail'!$B:$Q,16,FALSE)</f>
        <v>Both</v>
      </c>
      <c r="M470" s="531" t="str">
        <f>VLOOKUP(C470,'UT - Retail'!$B:$K,6,FALSE)</f>
        <v>SGD</v>
      </c>
      <c r="N470" s="531" t="str">
        <f>IFERROR(IF(MATCH(C470,'Portfolio Construction'!$AL:$AL,0),"Yes","No"),"No")</f>
        <v>No</v>
      </c>
      <c r="O470" s="531" t="str">
        <f>IFERROR(IF(MATCH(C470,'Portfolio Construction'!$AN:$AN,0),"Yes","No"),"No")</f>
        <v>No</v>
      </c>
      <c r="P470" s="531" t="str">
        <f>IFERROR(IF(MATCH(C470,'Portfolio Construction'!$AP:$AP,0),"Yes","No"),"No")</f>
        <v>No</v>
      </c>
      <c r="Q470" s="531" t="str">
        <f>IFERROR(IF(MATCH(C470,'Portfolio Construction'!$AR:$AR,0),"Yes","No"),"No")</f>
        <v>No</v>
      </c>
      <c r="R470" s="531" t="str">
        <f>IFERROR(IF(MATCH(C470,'Portfolio Construction'!$AT:$AT,0),"Yes","No"),"No")</f>
        <v>No</v>
      </c>
      <c r="S470" s="531" t="str">
        <f>IFERROR(IF(MATCH(C470,'Portfolio Construction'!$AV:$AV,0),"Yes","No"),"No")</f>
        <v>No</v>
      </c>
      <c r="T470" s="531" t="str">
        <f>IFERROR(IF(MATCH(C470,'Portfolio Construction'!$AX:$AX,0),"Yes","No"),"No")</f>
        <v>No</v>
      </c>
      <c r="U470" s="531" t="str">
        <f>IFERROR(IF(MATCH(C470,'Portfolio Construction'!$AZ:$AZ,0),"Yes","No"),"No")</f>
        <v>No</v>
      </c>
      <c r="V470" s="674" t="str">
        <f>IFERROR(IF(MATCH(C470,'Portfolio Construction'!$BB:$BB,0),"Yes","No"),"No")</f>
        <v>No</v>
      </c>
      <c r="W470" s="619">
        <f>IF(VLOOKUP($AU470,'FE Source'!$A:$W,3,FALSE)=0,"-",VLOOKUP($AU470,'FE Source'!$A:$W,3,FALSE))</f>
        <v>2.38</v>
      </c>
      <c r="X470" s="618">
        <f>IF(VLOOKUP($AU470,'FE Source'!$A:$W,4,FALSE)=0,"-",VLOOKUP($AU470,'FE Source'!$A:$W,4,FALSE))</f>
        <v>2.67</v>
      </c>
      <c r="Y470" s="618">
        <f>IF(VLOOKUP($AU470,'FE Source'!$A:$W,5,FALSE)=0,"-",VLOOKUP($AU470,'FE Source'!$A:$W,5,FALSE))</f>
        <v>0.96</v>
      </c>
      <c r="Z470" s="618">
        <f>IF(VLOOKUP($AU470,'FE Source'!$A:$W,6,FALSE)=0,"-",VLOOKUP($AU470,'FE Source'!$A:$W,6,FALSE))</f>
        <v>2.77</v>
      </c>
      <c r="AA470" s="618">
        <f>IF(VLOOKUP($AU470,'FE Source'!$A:$W,7,FALSE)=0,"-",VLOOKUP($AU470,'FE Source'!$A:$W,7,FALSE))</f>
        <v>0.28999999999999998</v>
      </c>
      <c r="AB470" s="618">
        <f>IF(VLOOKUP($AU470,'FE Source'!$A:$W,8,FALSE)=0,"-",VLOOKUP($AU470,'FE Source'!$A:$W,8,FALSE))</f>
        <v>1.31</v>
      </c>
      <c r="AC470" s="623" t="str">
        <f>IF(VLOOKUP($AU470,'FE Source'!$A:$W,9,FALSE)=0,"-",VLOOKUP($AU470,'FE Source'!$A:$W,9,FALSE))</f>
        <v>-</v>
      </c>
      <c r="AD470" s="601">
        <f>IF(VLOOKUP($AU470,'FE Source'!$A:$W,10,FALSE)=0,"-",VLOOKUP($AU470,'FE Source'!$A:$W,10,FALSE))</f>
        <v>1.42</v>
      </c>
      <c r="AE470" s="599">
        <f>IF(VLOOKUP($AU470,'FE Source'!$A:$W,11,FALSE)=0,"-",VLOOKUP($AU470,'FE Source'!$A:$W,11,FALSE))</f>
        <v>8.3699999999999992</v>
      </c>
      <c r="AF470" s="599" t="str">
        <f>IF(VLOOKUP($AU470,'FE Source'!$A:$W,12,FALSE)=0,"-",VLOOKUP($AU470,'FE Source'!$A:$W,12,FALSE))</f>
        <v>-</v>
      </c>
      <c r="AG470" s="599">
        <f>IF(VLOOKUP($AU470,'FE Source'!$A:$W,14,FALSE)=0,"-",VLOOKUP($AU470,'FE Source'!$A:$W,14,FALSE))</f>
        <v>-12.18</v>
      </c>
      <c r="AH470" s="599">
        <f>IF(VLOOKUP($AU470,'FE Source'!$A:$DJ,33,FALSE)=0,"-",VLOOKUP($AU470,'FE Source'!$A:$DJ,33,FALSE))</f>
        <v>75.37</v>
      </c>
      <c r="AI470" s="599">
        <f>IF(VLOOKUP($AU470,'FE Source'!$A:$Y,20,FALSE)=0,"-",VLOOKUP($AU470,'FE Source'!$A:$Y,20,FALSE))</f>
        <v>117.34</v>
      </c>
      <c r="AJ470" s="599">
        <f>IF(VLOOKUP($AU470,'FE Source'!$A:$DJ,34,FALSE)=0,"-",VLOOKUP($AU470,'FE Source'!$A:$DJ,34,FALSE))</f>
        <v>119.57</v>
      </c>
      <c r="AK470" s="599">
        <f>IF(VLOOKUP($AU470,'FE Source'!$A:$DJ,35,FALSE)=0,"-",VLOOKUP($AU470,'FE Source'!$A:$DJ,35,FALSE))</f>
        <v>73.47</v>
      </c>
      <c r="AL470" s="684">
        <f>IF(VLOOKUP($AU470,'FE Source'!$A:$Y,19,FALSE)=0,"-",VLOOKUP($AU470,'FE Source'!$A:$Y,19,FALSE))</f>
        <v>136.88999999999999</v>
      </c>
      <c r="AM470" s="603">
        <f>IF(VLOOKUP($AU470,'FE Source'!$A:$DJ,36,FALSE)=0,"-",VLOOKUP($AU470,'FE Source'!$A:$DJ,36,FALSE))</f>
        <v>118.29</v>
      </c>
      <c r="AN470" s="607">
        <f>IF(VLOOKUP($AU470,'FE Source'!$A:$W,13,FALSE)=0,"-",VLOOKUP($AU470,'FE Source'!$A:$W,13,FALSE))</f>
        <v>5438.4</v>
      </c>
      <c r="AO470" s="601">
        <f>IF(J470="no","-",IF(VLOOKUP($AU470,'FE Source'!$A:$W,15,FALSE)=0,"-",VLOOKUP($AU470,'FE Source'!$A:$W,15,FALSE)))</f>
        <v>7.03</v>
      </c>
      <c r="AP470" s="600" t="str">
        <f>IF(AO470="-","-",IF(VLOOKUP($AU470,'FE Source'!$A:$Z,21,FALSE)=0,"-",IF(VLOOKUP($AU470,'FE Source'!$A:$Z,21,FALSE)=2,"Semi-Annual",IF(VLOOKUP($AU470,'FE Source'!$A:$Z,21,FALSE)=4,"Quarterly",IF(VLOOKUP($AU470,'FE Source'!$A:$Z,21,FALSE)=12,"Monthly","Annual")))))</f>
        <v>Monthly</v>
      </c>
      <c r="AQ470" s="679">
        <f t="array" ref="AQ470">IF(VLOOKUP($AU470,'FE Source'!$A:$W,16,FALSE)=0,"-",VLOOKUP($AU470,'FE Source'!$A:$W,16,FALSE))</f>
        <v>1.74</v>
      </c>
      <c r="AR470" s="671" t="str">
        <f>IF(VLOOKUP($AU470,'FE Source'!$A:$W,17,FALSE)=0,"-",VLOOKUP($AU470,'FE Source'!$A:$W,17,FALSE))</f>
        <v>-</v>
      </c>
      <c r="AS470" s="672">
        <f>IF(VLOOKUP($AU470,'FE Source'!$AN:$AS,4,FALSE)="",VLOOKUP($AU470,'FE Source'!$AN:$AS,3,FALSE),VLOOKUP($AU470,'FE Source'!$AN:$AS,4,FALSE))</f>
        <v>0.73</v>
      </c>
      <c r="AT470" s="604">
        <f>IF(VLOOKUP($AU470,'FE Source'!$AN:$AS,5,FALSE)=0,"-",VLOOKUP($AU470,'FE Source'!$AN:$AS,5,FALSE))</f>
        <v>45783</v>
      </c>
      <c r="AU470" s="602" t="s">
        <v>7286</v>
      </c>
      <c r="BE470" s="215" t="str">
        <f>IF(VLOOKUP($AU470,'FE Source'!$A:$AK,22,FALSE)=0,"-",VLOOKUP($AU470,'FE Source'!$A:$AK,22,FALSE))</f>
        <v>-</v>
      </c>
      <c r="BF470" s="215" t="str">
        <f>IF(VLOOKUP($AU470,'FE Source'!$A:$AK,23,FALSE)=0,"-",VLOOKUP($AU470,'FE Source'!$A:$AK,23,FALSE))</f>
        <v>-</v>
      </c>
      <c r="BG470" s="215" t="str">
        <f>IF(VLOOKUP($AU470,'FE Source'!$A:$AK,24,FALSE)=0,"-",VLOOKUP($AU470,'FE Source'!$A:$AK,24,FALSE))</f>
        <v>-</v>
      </c>
      <c r="BH470" s="215" t="str">
        <f>IF(VLOOKUP($AU470,'FE Source'!$A:$AK,25,FALSE)=0,"-",VLOOKUP($AU470,'FE Source'!$A:$AK,25,FALSE))</f>
        <v>-</v>
      </c>
      <c r="BI470" s="215">
        <f>IF(VLOOKUP($AU470,'FE Source'!$A:$AK,26,FALSE)=0,"-",VLOOKUP($AU470,'FE Source'!$A:$AK,26,FALSE))</f>
        <v>12.09</v>
      </c>
      <c r="BJ470" s="215">
        <f>IF(VLOOKUP($AU470,'FE Source'!$A:$AK,27,FALSE)=0,"-",VLOOKUP($AU470,'FE Source'!$A:$AK,27,FALSE))</f>
        <v>2.5099999999999998</v>
      </c>
      <c r="BK470" s="215">
        <f>IF(VLOOKUP($AU470,'FE Source'!$A:$AK,28,FALSE)=0,"-",VLOOKUP($AU470,'FE Source'!$A:$AK,28,FALSE))</f>
        <v>1.95</v>
      </c>
      <c r="BL470" s="215">
        <f>IF(VLOOKUP($AU470,'FE Source'!$A:$AK,29,FALSE)=0,"-",VLOOKUP($AU470,'FE Source'!$A:$AK,29,FALSE))</f>
        <v>-13.54</v>
      </c>
      <c r="BM470" s="215">
        <f>IF(VLOOKUP($AU470,'FE Source'!$A:$AK,30,FALSE)=0,"-",VLOOKUP($AU470,'FE Source'!$A:$AK,30,FALSE))</f>
        <v>3.15</v>
      </c>
      <c r="BN470" t="str">
        <f>IF(VLOOKUP($AU470,'FE Source'!$A:$AK,31,FALSE)="No Specified Index","-",IF(VLOOKUP($AU470,'FE Source'!$A:$AK,31,FALSE)=0,"-",VLOOKUP($AU470,'FE Source'!$A:$AK,31,FALSE)))</f>
        <v>-</v>
      </c>
      <c r="BO470" s="217">
        <f>IF(VLOOKUP($AU470,'FE Source'!$A:$AK,32,FALSE)=0,"-",VLOOKUP($AU470,'FE Source'!$A:$AK,32,FALSE))</f>
        <v>43446</v>
      </c>
      <c r="BP470" s="18" t="str">
        <f>IF(VLOOKUP($AU470,'FE Source'!$AZ:$BC,2,FALSE)=0,"-",VLOOKUP($AU470,'FE Source'!$AZ:$BC,2,FALSE))</f>
        <v>-</v>
      </c>
      <c r="BQ470" s="18" t="str">
        <f>IF(VLOOKUP($AU470,'FE Source'!$AZ:$BC,3,FALSE)=0,"-",VLOOKUP($AU470,'FE Source'!$AZ:$BC,3,FALSE))</f>
        <v>-</v>
      </c>
      <c r="BR470" s="18" t="str">
        <f>IF(VLOOKUP($AU470,'FE Source'!$AZ:$BC,4,FALSE)=0,"-",VLOOKUP($AU470,'FE Source'!$AZ:$BC,4,FALSE))</f>
        <v>-</v>
      </c>
    </row>
    <row r="471" spans="1:70" ht="15">
      <c r="A471" s="509"/>
      <c r="B471" s="323" t="str">
        <f>INDEX('UT - Retail'!$A$7:$A$1409,MATCH(AU471,'UT - Retail'!$U$7:$U$1409,0),1)</f>
        <v>Fidelity Worldwide Investment</v>
      </c>
      <c r="C471" s="716" t="str">
        <f>INDEX('UT - Retail'!$B$7:$B$1409,MATCH(AU471,'UT - Retail'!$U$7:$U$1409,0),1)</f>
        <v>Fidelity Global Multi Asset Income A-MINCOME(G)-HKD</v>
      </c>
      <c r="D471" s="707"/>
      <c r="E471" s="531" t="str">
        <f>VLOOKUP(C471,'UT - Retail'!$B:$K,8,FALSE)</f>
        <v>Mixed Assets</v>
      </c>
      <c r="F471" s="531" t="str">
        <f>VLOOKUP(C471,'UT - Retail'!$B:$K,9,FALSE)</f>
        <v>Global</v>
      </c>
      <c r="G471" s="531" t="str">
        <f>VLOOKUP(C471,'UT - Retail'!$B:$K,10,FALSE)</f>
        <v>General</v>
      </c>
      <c r="H471" s="82" t="str">
        <f>VLOOKUP(C471,'UT - Retail'!$B:$N,13,FALSE)</f>
        <v>No</v>
      </c>
      <c r="I471" s="82" t="str">
        <f>VLOOKUP(C471,'UT - Retail'!$B:$Q,14,FALSE)</f>
        <v>No</v>
      </c>
      <c r="J471" s="531" t="str">
        <f>VLOOKUP(C471,'UT - Retail'!$B:$Q,11,FALSE)</f>
        <v>Yes</v>
      </c>
      <c r="K471" s="130" t="str">
        <f>VLOOKUP(C471,'UT - Retail'!$B:$P,15,FALSE)</f>
        <v>No</v>
      </c>
      <c r="L471" s="82" t="str">
        <f>VLOOKUP(C471,'UT - Retail'!$B:$Q,16,FALSE)</f>
        <v>iFast</v>
      </c>
      <c r="M471" s="531" t="str">
        <f>VLOOKUP(C471,'UT - Retail'!$B:$K,6,FALSE)</f>
        <v>HKD</v>
      </c>
      <c r="N471" s="151" t="str">
        <f>IFERROR(IF(MATCH(C471,'Portfolio Construction'!$AL:$AL,0),"Yes","No"),"No")</f>
        <v>No</v>
      </c>
      <c r="O471" s="531" t="str">
        <f>IFERROR(IF(MATCH(C471,'Portfolio Construction'!$AN:$AN,0),"Yes","No"),"No")</f>
        <v>No</v>
      </c>
      <c r="P471" s="531" t="str">
        <f>IFERROR(IF(MATCH(C471,'Portfolio Construction'!$AP:$AP,0),"Yes","No"),"No")</f>
        <v>No</v>
      </c>
      <c r="Q471" s="531" t="str">
        <f>IFERROR(IF(MATCH(C471,'Portfolio Construction'!$AR:$AR,0),"Yes","No"),"No")</f>
        <v>No</v>
      </c>
      <c r="R471" s="531" t="str">
        <f>IFERROR(IF(MATCH(C471,'Portfolio Construction'!$AT:$AT,0),"Yes","No"),"No")</f>
        <v>No</v>
      </c>
      <c r="S471" s="531" t="str">
        <f>IFERROR(IF(MATCH(C471,'Portfolio Construction'!$AV:$AV,0),"Yes","No"),"No")</f>
        <v>No</v>
      </c>
      <c r="T471" s="531" t="str">
        <f>IFERROR(IF(MATCH(C471,'Portfolio Construction'!$AX:$AX,0),"Yes","No"),"No")</f>
        <v>No</v>
      </c>
      <c r="U471" s="531" t="str">
        <f>IFERROR(IF(MATCH(C471,'Portfolio Construction'!$AZ:$AZ,0),"Yes","No"),"No")</f>
        <v>No</v>
      </c>
      <c r="V471" s="674" t="str">
        <f>IFERROR(IF(MATCH(C471,'Portfolio Construction'!$BB:$BB,0),"Yes","No"),"No")</f>
        <v>No</v>
      </c>
      <c r="W471" s="619">
        <f>IF(VLOOKUP($AU471,'FE Source'!$A:$W,3,FALSE)=0,"-",VLOOKUP($AU471,'FE Source'!$A:$W,3,FALSE))</f>
        <v>-2.69</v>
      </c>
      <c r="X471" s="618">
        <f>IF(VLOOKUP($AU471,'FE Source'!$A:$W,4,FALSE)=0,"-",VLOOKUP($AU471,'FE Source'!$A:$W,4,FALSE))</f>
        <v>-1.22</v>
      </c>
      <c r="Y471" s="618">
        <f>IF(VLOOKUP($AU471,'FE Source'!$A:$W,5,FALSE)=0,"-",VLOOKUP($AU471,'FE Source'!$A:$W,5,FALSE))</f>
        <v>-1.53</v>
      </c>
      <c r="Z471" s="618">
        <f>IF(VLOOKUP($AU471,'FE Source'!$A:$W,6,FALSE)=0,"-",VLOOKUP($AU471,'FE Source'!$A:$W,6,FALSE))</f>
        <v>-0.03</v>
      </c>
      <c r="AA471" s="618">
        <f>IF(VLOOKUP($AU471,'FE Source'!$A:$W,7,FALSE)=0,"-",VLOOKUP($AU471,'FE Source'!$A:$W,7,FALSE))</f>
        <v>-0.67</v>
      </c>
      <c r="AB471" s="618">
        <f>IF(VLOOKUP($AU471,'FE Source'!$A:$W,8,FALSE)=0,"-",VLOOKUP($AU471,'FE Source'!$A:$W,8,FALSE))</f>
        <v>0.28000000000000003</v>
      </c>
      <c r="AC471" s="623">
        <f>IF(VLOOKUP($AU471,'FE Source'!$A:$W,9,FALSE)=0,"-",VLOOKUP($AU471,'FE Source'!$A:$W,9,FALSE))</f>
        <v>1.91</v>
      </c>
      <c r="AD471" s="601">
        <f>IF(VLOOKUP($AU471,'FE Source'!$A:$W,10,FALSE)=0,"-",VLOOKUP($AU471,'FE Source'!$A:$W,10,FALSE))</f>
        <v>0.97</v>
      </c>
      <c r="AE471" s="599">
        <f>IF(VLOOKUP($AU471,'FE Source'!$A:$W,11,FALSE)=0,"-",VLOOKUP($AU471,'FE Source'!$A:$W,11,FALSE))</f>
        <v>5.35</v>
      </c>
      <c r="AF471" s="599" t="str">
        <f>IF(VLOOKUP($AU471,'FE Source'!$A:$W,12,FALSE)=0,"-",VLOOKUP($AU471,'FE Source'!$A:$W,12,FALSE))</f>
        <v>-</v>
      </c>
      <c r="AG471" s="599">
        <f>IF(VLOOKUP($AU471,'FE Source'!$A:$W,14,FALSE)=0,"-",VLOOKUP($AU471,'FE Source'!$A:$W,14,FALSE))</f>
        <v>-10.45</v>
      </c>
      <c r="AH471" s="599">
        <f>IF(VLOOKUP($AU471,'FE Source'!$A:$DJ,33,FALSE)=0,"-",VLOOKUP($AU471,'FE Source'!$A:$DJ,33,FALSE))</f>
        <v>94.09</v>
      </c>
      <c r="AI471" s="599">
        <f>IF(VLOOKUP($AU471,'FE Source'!$A:$Y,20,FALSE)=0,"-",VLOOKUP($AU471,'FE Source'!$A:$Y,20,FALSE))</f>
        <v>85.35</v>
      </c>
      <c r="AJ471" s="599">
        <f>IF(VLOOKUP($AU471,'FE Source'!$A:$DJ,34,FALSE)=0,"-",VLOOKUP($AU471,'FE Source'!$A:$DJ,34,FALSE))</f>
        <v>90.46</v>
      </c>
      <c r="AK471" s="599">
        <f>IF(VLOOKUP($AU471,'FE Source'!$A:$DJ,35,FALSE)=0,"-",VLOOKUP($AU471,'FE Source'!$A:$DJ,35,FALSE))</f>
        <v>281.29000000000002</v>
      </c>
      <c r="AL471" s="684">
        <f>IF(VLOOKUP($AU471,'FE Source'!$A:$Y,19,FALSE)=0,"-",VLOOKUP($AU471,'FE Source'!$A:$Y,19,FALSE))</f>
        <v>114.1</v>
      </c>
      <c r="AM471" s="603">
        <f>IF(VLOOKUP($AU471,'FE Source'!$A:$DJ,36,FALSE)=0,"-",VLOOKUP($AU471,'FE Source'!$A:$DJ,36,FALSE))</f>
        <v>102.34</v>
      </c>
      <c r="AN471" s="607">
        <f>IF(VLOOKUP($AU471,'FE Source'!$A:$W,13,FALSE)=0,"-",VLOOKUP($AU471,'FE Source'!$A:$W,13,FALSE))</f>
        <v>5438.4</v>
      </c>
      <c r="AO471" s="601">
        <f>IF(J471="no","-",IF(VLOOKUP($AU471,'FE Source'!$A:$W,15,FALSE)=0,"-",VLOOKUP($AU471,'FE Source'!$A:$W,15,FALSE)))</f>
        <v>5.49</v>
      </c>
      <c r="AP471" s="600" t="str">
        <f>IF(AO471="-","-",IF(VLOOKUP($AU471,'FE Source'!$A:$Z,21,FALSE)=0,"-",IF(VLOOKUP($AU471,'FE Source'!$A:$Z,21,FALSE)=2,"Semi-Annual",IF(VLOOKUP($AU471,'FE Source'!$A:$Z,21,FALSE)=4,"Quarterly",IF(VLOOKUP($AU471,'FE Source'!$A:$Z,21,FALSE)=12,"Monthly","Annual")))))</f>
        <v>Monthly</v>
      </c>
      <c r="AQ471" s="679">
        <f t="array" ref="AQ471">IF(VLOOKUP($AU471,'FE Source'!$A:$W,16,FALSE)=0,"-",VLOOKUP($AU471,'FE Source'!$A:$W,16,FALSE))</f>
        <v>1.74</v>
      </c>
      <c r="AR471" s="671" t="str">
        <f>IF(VLOOKUP($AU471,'FE Source'!$A:$W,17,FALSE)=0,"-",VLOOKUP($AU471,'FE Source'!$A:$W,17,FALSE))</f>
        <v>Neutral</v>
      </c>
      <c r="AS471" s="672">
        <f>IF(VLOOKUP($AU471,'FE Source'!$AN:$AS,4,FALSE)="",VLOOKUP($AU471,'FE Source'!$AN:$AS,3,FALSE),VLOOKUP($AU471,'FE Source'!$AN:$AS,4,FALSE))</f>
        <v>7.57</v>
      </c>
      <c r="AT471" s="604">
        <f>IF(VLOOKUP($AU471,'FE Source'!$AN:$AS,5,FALSE)=0,"-",VLOOKUP($AU471,'FE Source'!$AN:$AS,5,FALSE))</f>
        <v>45783</v>
      </c>
      <c r="AU471" s="602" t="s">
        <v>6865</v>
      </c>
      <c r="BE471" s="215">
        <f>IF(VLOOKUP($AU471,'FE Source'!$A:$AK,22,FALSE)=0,"-",VLOOKUP($AU471,'FE Source'!$A:$AK,22,FALSE))</f>
        <v>5.66</v>
      </c>
      <c r="BF471" s="215">
        <f>IF(VLOOKUP($AU471,'FE Source'!$A:$AK,23,FALSE)=0,"-",VLOOKUP($AU471,'FE Source'!$A:$AK,23,FALSE))</f>
        <v>8.65</v>
      </c>
      <c r="BG471" s="215">
        <f>IF(VLOOKUP($AU471,'FE Source'!$A:$AK,24,FALSE)=0,"-",VLOOKUP($AU471,'FE Source'!$A:$AK,24,FALSE))</f>
        <v>1.87</v>
      </c>
      <c r="BH471" s="215">
        <f>IF(VLOOKUP($AU471,'FE Source'!$A:$AK,25,FALSE)=0,"-",VLOOKUP($AU471,'FE Source'!$A:$AK,25,FALSE))</f>
        <v>-0.97</v>
      </c>
      <c r="BI471" s="215">
        <f>IF(VLOOKUP($AU471,'FE Source'!$A:$AK,26,FALSE)=0,"-",VLOOKUP($AU471,'FE Source'!$A:$AK,26,FALSE))</f>
        <v>11.23</v>
      </c>
      <c r="BJ471" s="215">
        <f>IF(VLOOKUP($AU471,'FE Source'!$A:$AK,27,FALSE)=0,"-",VLOOKUP($AU471,'FE Source'!$A:$AK,27,FALSE))</f>
        <v>1.5</v>
      </c>
      <c r="BK471" s="215">
        <f>IF(VLOOKUP($AU471,'FE Source'!$A:$AK,28,FALSE)=0,"-",VLOOKUP($AU471,'FE Source'!$A:$AK,28,FALSE))</f>
        <v>4.0599999999999996</v>
      </c>
      <c r="BL471" s="215">
        <f>IF(VLOOKUP($AU471,'FE Source'!$A:$AK,29,FALSE)=0,"-",VLOOKUP($AU471,'FE Source'!$A:$AK,29,FALSE))</f>
        <v>-13.85</v>
      </c>
      <c r="BM471" s="215">
        <f>IF(VLOOKUP($AU471,'FE Source'!$A:$AK,30,FALSE)=0,"-",VLOOKUP($AU471,'FE Source'!$A:$AK,30,FALSE))</f>
        <v>2.99</v>
      </c>
      <c r="BN471" t="str">
        <f>IF(VLOOKUP($AU471,'FE Source'!$A:$AK,31,FALSE)="No Specified Index","-",IF(VLOOKUP($AU471,'FE Source'!$A:$AK,31,FALSE)=0,"-",VLOOKUP($AU471,'FE Source'!$A:$AK,31,FALSE)))</f>
        <v>-</v>
      </c>
      <c r="BO471" s="217">
        <f>IF(VLOOKUP($AU471,'FE Source'!$A:$AK,32,FALSE)=0,"-",VLOOKUP($AU471,'FE Source'!$A:$AK,32,FALSE))</f>
        <v>41360</v>
      </c>
      <c r="BP471" s="18">
        <f>IF(VLOOKUP($AU471,'FE Source'!$AZ:$BC,2,FALSE)=0,"-",VLOOKUP($AU471,'FE Source'!$AZ:$BC,2,FALSE))</f>
        <v>-2.85</v>
      </c>
      <c r="BQ471" s="18" t="str">
        <f>IF(VLOOKUP($AU471,'FE Source'!$AZ:$BC,3,FALSE)=0,"-",VLOOKUP($AU471,'FE Source'!$AZ:$BC,3,FALSE))</f>
        <v>-</v>
      </c>
      <c r="BR471" s="18" t="str">
        <f>IF(VLOOKUP($AU471,'FE Source'!$AZ:$BC,4,FALSE)=0,"-",VLOOKUP($AU471,'FE Source'!$AZ:$BC,4,FALSE))</f>
        <v>-</v>
      </c>
    </row>
    <row r="472" spans="1:70" ht="15">
      <c r="A472" s="509"/>
      <c r="B472" s="323" t="str">
        <f>INDEX('UT - Retail'!$A$7:$A$1409,MATCH(AU472,'UT - Retail'!$U$7:$U$1409,0),1)</f>
        <v>Fidelity Worldwide Investment</v>
      </c>
      <c r="C472" s="703" t="str">
        <f>INDEX('UT - Retail'!$B$7:$B$1409,MATCH(AU472,'UT - Retail'!$U$7:$U$1409,0),1)</f>
        <v>Fidelity Global Multi Asset Income A-MINCOME(G)-SGD</v>
      </c>
      <c r="D472" s="704"/>
      <c r="E472" s="531" t="str">
        <f>VLOOKUP(C472,'UT - Retail'!$B:$K,8,FALSE)</f>
        <v>Mixed Assets</v>
      </c>
      <c r="F472" s="531" t="str">
        <f>VLOOKUP(C472,'UT - Retail'!$B:$K,9,FALSE)</f>
        <v>Global</v>
      </c>
      <c r="G472" s="531" t="str">
        <f>VLOOKUP(C472,'UT - Retail'!$B:$K,10,FALSE)</f>
        <v>General</v>
      </c>
      <c r="H472" s="82" t="str">
        <f>VLOOKUP(C472,'UT - Retail'!$B:$N,13,FALSE)</f>
        <v>No</v>
      </c>
      <c r="I472" s="82" t="str">
        <f>VLOOKUP(C472,'UT - Retail'!$B:$Q,14,FALSE)</f>
        <v>No</v>
      </c>
      <c r="J472" s="531" t="str">
        <f>VLOOKUP(C472,'UT - Retail'!$B:$Q,11,FALSE)</f>
        <v>Yes</v>
      </c>
      <c r="K472" s="130" t="str">
        <f>VLOOKUP(C472,'UT - Retail'!$B:$P,15,FALSE)</f>
        <v>Yes</v>
      </c>
      <c r="L472" s="82" t="str">
        <f>VLOOKUP(C472,'UT - Retail'!$B:$Q,16,FALSE)</f>
        <v>Both</v>
      </c>
      <c r="M472" s="531" t="str">
        <f>VLOOKUP(C472,'UT - Retail'!$B:$K,6,FALSE)</f>
        <v>SGD</v>
      </c>
      <c r="N472" s="531" t="str">
        <f>IFERROR(IF(MATCH(C472,'Portfolio Construction'!$AL:$AL,0),"Yes","No"),"No")</f>
        <v>No</v>
      </c>
      <c r="O472" s="531" t="str">
        <f>IFERROR(IF(MATCH(C472,'Portfolio Construction'!$AN:$AN,0),"Yes","No"),"No")</f>
        <v>No</v>
      </c>
      <c r="P472" s="531" t="str">
        <f>IFERROR(IF(MATCH(C472,'Portfolio Construction'!$AP:$AP,0),"Yes","No"),"No")</f>
        <v>No</v>
      </c>
      <c r="Q472" s="531" t="str">
        <f>IFERROR(IF(MATCH(C472,'Portfolio Construction'!$AR:$AR,0),"Yes","No"),"No")</f>
        <v>No</v>
      </c>
      <c r="R472" s="531" t="str">
        <f>IFERROR(IF(MATCH(C472,'Portfolio Construction'!$AT:$AT,0),"Yes","No"),"No")</f>
        <v>No</v>
      </c>
      <c r="S472" s="531" t="str">
        <f>IFERROR(IF(MATCH(C472,'Portfolio Construction'!$AV:$AV,0),"Yes","No"),"No")</f>
        <v>No</v>
      </c>
      <c r="T472" s="531" t="str">
        <f>IFERROR(IF(MATCH(C472,'Portfolio Construction'!$AX:$AX,0),"Yes","No"),"No")</f>
        <v>No</v>
      </c>
      <c r="U472" s="531" t="str">
        <f>IFERROR(IF(MATCH(C472,'Portfolio Construction'!$AZ:$AZ,0),"Yes","No"),"No")</f>
        <v>No</v>
      </c>
      <c r="V472" s="674" t="str">
        <f>IFERROR(IF(MATCH(C472,'Portfolio Construction'!$BB:$BB,0),"Yes","No"),"No")</f>
        <v>No</v>
      </c>
      <c r="W472" s="619">
        <f>IF(VLOOKUP($AU472,'FE Source'!$A:$W,3,FALSE)=0,"-",VLOOKUP($AU472,'FE Source'!$A:$W,3,FALSE))</f>
        <v>-2.91</v>
      </c>
      <c r="X472" s="618">
        <f>IF(VLOOKUP($AU472,'FE Source'!$A:$W,4,FALSE)=0,"-",VLOOKUP($AU472,'FE Source'!$A:$W,4,FALSE))</f>
        <v>-1.28</v>
      </c>
      <c r="Y472" s="618">
        <f>IF(VLOOKUP($AU472,'FE Source'!$A:$W,5,FALSE)=0,"-",VLOOKUP($AU472,'FE Source'!$A:$W,5,FALSE))</f>
        <v>-1.58</v>
      </c>
      <c r="Z472" s="618">
        <f>IF(VLOOKUP($AU472,'FE Source'!$A:$W,6,FALSE)=0,"-",VLOOKUP($AU472,'FE Source'!$A:$W,6,FALSE))</f>
        <v>-0.05</v>
      </c>
      <c r="AA472" s="618">
        <f>IF(VLOOKUP($AU472,'FE Source'!$A:$W,7,FALSE)=0,"-",VLOOKUP($AU472,'FE Source'!$A:$W,7,FALSE))</f>
        <v>-0.71</v>
      </c>
      <c r="AB472" s="618">
        <f>IF(VLOOKUP($AU472,'FE Source'!$A:$W,8,FALSE)=0,"-",VLOOKUP($AU472,'FE Source'!$A:$W,8,FALSE))</f>
        <v>0.26</v>
      </c>
      <c r="AC472" s="623">
        <f>IF(VLOOKUP($AU472,'FE Source'!$A:$W,9,FALSE)=0,"-",VLOOKUP($AU472,'FE Source'!$A:$W,9,FALSE))</f>
        <v>1.9</v>
      </c>
      <c r="AD472" s="601">
        <f>IF(VLOOKUP($AU472,'FE Source'!$A:$W,10,FALSE)=0,"-",VLOOKUP($AU472,'FE Source'!$A:$W,10,FALSE))</f>
        <v>0.84</v>
      </c>
      <c r="AE472" s="599">
        <f>IF(VLOOKUP($AU472,'FE Source'!$A:$W,11,FALSE)=0,"-",VLOOKUP($AU472,'FE Source'!$A:$W,11,FALSE))</f>
        <v>5.29</v>
      </c>
      <c r="AF472" s="599" t="str">
        <f>IF(VLOOKUP($AU472,'FE Source'!$A:$W,12,FALSE)=0,"-",VLOOKUP($AU472,'FE Source'!$A:$W,12,FALSE))</f>
        <v>-</v>
      </c>
      <c r="AG472" s="599">
        <f>IF(VLOOKUP($AU472,'FE Source'!$A:$W,14,FALSE)=0,"-",VLOOKUP($AU472,'FE Source'!$A:$W,14,FALSE))</f>
        <v>-10.46</v>
      </c>
      <c r="AH472" s="599">
        <f>IF(VLOOKUP($AU472,'FE Source'!$A:$DJ,33,FALSE)=0,"-",VLOOKUP($AU472,'FE Source'!$A:$DJ,33,FALSE))</f>
        <v>103.07</v>
      </c>
      <c r="AI472" s="599">
        <f>IF(VLOOKUP($AU472,'FE Source'!$A:$Y,20,FALSE)=0,"-",VLOOKUP($AU472,'FE Source'!$A:$Y,20,FALSE))</f>
        <v>78.47</v>
      </c>
      <c r="AJ472" s="599">
        <f>IF(VLOOKUP($AU472,'FE Source'!$A:$DJ,34,FALSE)=0,"-",VLOOKUP($AU472,'FE Source'!$A:$DJ,34,FALSE))</f>
        <v>73.27</v>
      </c>
      <c r="AK472" s="599">
        <f>IF(VLOOKUP($AU472,'FE Source'!$A:$DJ,35,FALSE)=0,"-",VLOOKUP($AU472,'FE Source'!$A:$DJ,35,FALSE))</f>
        <v>563.01</v>
      </c>
      <c r="AL472" s="684">
        <f>IF(VLOOKUP($AU472,'FE Source'!$A:$Y,19,FALSE)=0,"-",VLOOKUP($AU472,'FE Source'!$A:$Y,19,FALSE))</f>
        <v>111.62</v>
      </c>
      <c r="AM472" s="603">
        <f>IF(VLOOKUP($AU472,'FE Source'!$A:$DJ,36,FALSE)=0,"-",VLOOKUP($AU472,'FE Source'!$A:$DJ,36,FALSE))</f>
        <v>89.24</v>
      </c>
      <c r="AN472" s="607">
        <f>IF(VLOOKUP($AU472,'FE Source'!$A:$W,13,FALSE)=0,"-",VLOOKUP($AU472,'FE Source'!$A:$W,13,FALSE))</f>
        <v>5438.4</v>
      </c>
      <c r="AO472" s="601">
        <f>IF(J472="no","-",IF(VLOOKUP($AU472,'FE Source'!$A:$W,15,FALSE)=0,"-",VLOOKUP($AU472,'FE Source'!$A:$W,15,FALSE)))</f>
        <v>5.42</v>
      </c>
      <c r="AP472" s="600" t="str">
        <f>IF(AO472="-","-",IF(VLOOKUP($AU472,'FE Source'!$A:$Z,21,FALSE)=0,"-",IF(VLOOKUP($AU472,'FE Source'!$A:$Z,21,FALSE)=2,"Semi-Annual",IF(VLOOKUP($AU472,'FE Source'!$A:$Z,21,FALSE)=4,"Quarterly",IF(VLOOKUP($AU472,'FE Source'!$A:$Z,21,FALSE)=12,"Monthly","Annual")))))</f>
        <v>Monthly</v>
      </c>
      <c r="AQ472" s="679">
        <f t="array" ref="AQ472">IF(VLOOKUP($AU472,'FE Source'!$A:$W,16,FALSE)=0,"-",VLOOKUP($AU472,'FE Source'!$A:$W,16,FALSE))</f>
        <v>1.74</v>
      </c>
      <c r="AR472" s="671" t="str">
        <f>IF(VLOOKUP($AU472,'FE Source'!$A:$W,17,FALSE)=0,"-",VLOOKUP($AU472,'FE Source'!$A:$W,17,FALSE))</f>
        <v>Neutral</v>
      </c>
      <c r="AS472" s="672">
        <f>IF(VLOOKUP($AU472,'FE Source'!$AN:$AS,4,FALSE)="",VLOOKUP($AU472,'FE Source'!$AN:$AS,3,FALSE),VLOOKUP($AU472,'FE Source'!$AN:$AS,4,FALSE))</f>
        <v>0.77</v>
      </c>
      <c r="AT472" s="604">
        <f>IF(VLOOKUP($AU472,'FE Source'!$AN:$AS,5,FALSE)=0,"-",VLOOKUP($AU472,'FE Source'!$AN:$AS,5,FALSE))</f>
        <v>45783</v>
      </c>
      <c r="AU472" s="602" t="s">
        <v>4542</v>
      </c>
      <c r="BE472" s="215">
        <f>IF(VLOOKUP($AU472,'FE Source'!$A:$AK,22,FALSE)=0,"-",VLOOKUP($AU472,'FE Source'!$A:$AK,22,FALSE))</f>
        <v>5.49</v>
      </c>
      <c r="BF472" s="215">
        <f>IF(VLOOKUP($AU472,'FE Source'!$A:$AK,23,FALSE)=0,"-",VLOOKUP($AU472,'FE Source'!$A:$AK,23,FALSE))</f>
        <v>8.9</v>
      </c>
      <c r="BG472" s="215">
        <f>IF(VLOOKUP($AU472,'FE Source'!$A:$AK,24,FALSE)=0,"-",VLOOKUP($AU472,'FE Source'!$A:$AK,24,FALSE))</f>
        <v>1.83</v>
      </c>
      <c r="BH472" s="215">
        <f>IF(VLOOKUP($AU472,'FE Source'!$A:$AK,25,FALSE)=0,"-",VLOOKUP($AU472,'FE Source'!$A:$AK,25,FALSE))</f>
        <v>-1.07</v>
      </c>
      <c r="BI472" s="215">
        <f>IF(VLOOKUP($AU472,'FE Source'!$A:$AK,26,FALSE)=0,"-",VLOOKUP($AU472,'FE Source'!$A:$AK,26,FALSE))</f>
        <v>11.35</v>
      </c>
      <c r="BJ472" s="215">
        <f>IF(VLOOKUP($AU472,'FE Source'!$A:$AK,27,FALSE)=0,"-",VLOOKUP($AU472,'FE Source'!$A:$AK,27,FALSE))</f>
        <v>1.42</v>
      </c>
      <c r="BK472" s="215">
        <f>IF(VLOOKUP($AU472,'FE Source'!$A:$AK,28,FALSE)=0,"-",VLOOKUP($AU472,'FE Source'!$A:$AK,28,FALSE))</f>
        <v>4.0199999999999996</v>
      </c>
      <c r="BL472" s="215">
        <f>IF(VLOOKUP($AU472,'FE Source'!$A:$AK,29,FALSE)=0,"-",VLOOKUP($AU472,'FE Source'!$A:$AK,29,FALSE))</f>
        <v>-13.79</v>
      </c>
      <c r="BM472" s="215">
        <f>IF(VLOOKUP($AU472,'FE Source'!$A:$AK,30,FALSE)=0,"-",VLOOKUP($AU472,'FE Source'!$A:$AK,30,FALSE))</f>
        <v>2.92</v>
      </c>
      <c r="BN472" t="str">
        <f>IF(VLOOKUP($AU472,'FE Source'!$A:$AK,31,FALSE)="No Specified Index","-",IF(VLOOKUP($AU472,'FE Source'!$A:$AK,31,FALSE)=0,"-",VLOOKUP($AU472,'FE Source'!$A:$AK,31,FALSE)))</f>
        <v>-</v>
      </c>
      <c r="BO472" s="217">
        <f>IF(VLOOKUP($AU472,'FE Source'!$A:$AK,32,FALSE)=0,"-",VLOOKUP($AU472,'FE Source'!$A:$AK,32,FALSE))</f>
        <v>41841</v>
      </c>
      <c r="BP472" s="18" t="str">
        <f>IF(VLOOKUP($AU472,'FE Source'!$AZ:$BC,2,FALSE)=0,"-",VLOOKUP($AU472,'FE Source'!$AZ:$BC,2,FALSE))</f>
        <v>-</v>
      </c>
      <c r="BQ472" s="18" t="str">
        <f>IF(VLOOKUP($AU472,'FE Source'!$AZ:$BC,3,FALSE)=0,"-",VLOOKUP($AU472,'FE Source'!$AZ:$BC,3,FALSE))</f>
        <v>-</v>
      </c>
      <c r="BR472" s="18" t="str">
        <f>IF(VLOOKUP($AU472,'FE Source'!$AZ:$BC,4,FALSE)=0,"-",VLOOKUP($AU472,'FE Source'!$AZ:$BC,4,FALSE))</f>
        <v>-</v>
      </c>
    </row>
    <row r="473" spans="1:70" ht="15">
      <c r="A473" s="509"/>
      <c r="B473" s="323" t="str">
        <f>INDEX('UT - Retail'!$A$7:$A$1409,MATCH(AU473,'UT - Retail'!$U$7:$U$1409,0),1)</f>
        <v>Fidelity Worldwide Investment</v>
      </c>
      <c r="C473" s="716" t="str">
        <f>INDEX('UT - Retail'!$B$7:$B$1409,MATCH(AU473,'UT - Retail'!$U$7:$U$1409,0),1)</f>
        <v>Fidelity Global Multi Asset Income A-MINCOME(G)-SGD (SGD/USD Hedged)</v>
      </c>
      <c r="D473" s="707"/>
      <c r="E473" s="531" t="str">
        <f>VLOOKUP(C473,'UT - Retail'!$B:$K,8,FALSE)</f>
        <v>Mixed Assets</v>
      </c>
      <c r="F473" s="531" t="str">
        <f>VLOOKUP(C473,'UT - Retail'!$B:$K,9,FALSE)</f>
        <v>Global</v>
      </c>
      <c r="G473" s="531" t="str">
        <f>VLOOKUP(C473,'UT - Retail'!$B:$K,10,FALSE)</f>
        <v>General</v>
      </c>
      <c r="H473" s="82" t="str">
        <f>VLOOKUP(C473,'UT - Retail'!$B:$N,13,FALSE)</f>
        <v>No</v>
      </c>
      <c r="I473" s="82" t="str">
        <f>VLOOKUP(C473,'UT - Retail'!$B:$Q,14,FALSE)</f>
        <v>No</v>
      </c>
      <c r="J473" s="531" t="str">
        <f>VLOOKUP(C473,'UT - Retail'!$B:$Q,11,FALSE)</f>
        <v>Yes</v>
      </c>
      <c r="K473" s="130" t="str">
        <f>VLOOKUP(C473,'UT - Retail'!$B:$P,15,FALSE)</f>
        <v>Yes</v>
      </c>
      <c r="L473" s="82" t="str">
        <f>VLOOKUP(C473,'UT - Retail'!$B:$Q,16,FALSE)</f>
        <v>Both</v>
      </c>
      <c r="M473" s="531" t="str">
        <f>VLOOKUP(C473,'UT - Retail'!$B:$K,6,FALSE)</f>
        <v>SGD</v>
      </c>
      <c r="N473" s="173" t="str">
        <f>IFERROR(IF(MATCH(C473,'Portfolio Construction'!$AL:$AL,0),"Yes","No"),"No")</f>
        <v>No</v>
      </c>
      <c r="O473" s="531" t="str">
        <f>IFERROR(IF(MATCH(C473,'Portfolio Construction'!$AN:$AN,0),"Yes","No"),"No")</f>
        <v>No</v>
      </c>
      <c r="P473" s="531" t="str">
        <f>IFERROR(IF(MATCH(C473,'Portfolio Construction'!$AP:$AP,0),"Yes","No"),"No")</f>
        <v>No</v>
      </c>
      <c r="Q473" s="531" t="str">
        <f>IFERROR(IF(MATCH(C473,'Portfolio Construction'!$AR:$AR,0),"Yes","No"),"No")</f>
        <v>No</v>
      </c>
      <c r="R473" s="531" t="str">
        <f>IFERROR(IF(MATCH(C473,'Portfolio Construction'!$AT:$AT,0),"Yes","No"),"No")</f>
        <v>No</v>
      </c>
      <c r="S473" s="531" t="str">
        <f>IFERROR(IF(MATCH(C473,'Portfolio Construction'!$AV:$AV,0),"Yes","No"),"No")</f>
        <v>No</v>
      </c>
      <c r="T473" s="531" t="str">
        <f>IFERROR(IF(MATCH(C473,'Portfolio Construction'!$AX:$AX,0),"Yes","No"),"No")</f>
        <v>No</v>
      </c>
      <c r="U473" s="531" t="str">
        <f>IFERROR(IF(MATCH(C473,'Portfolio Construction'!$AZ:$AZ,0),"Yes","No"),"No")</f>
        <v>No</v>
      </c>
      <c r="V473" s="674" t="str">
        <f>IFERROR(IF(MATCH(C473,'Portfolio Construction'!$BB:$BB,0),"Yes","No"),"No")</f>
        <v>No</v>
      </c>
      <c r="W473" s="619">
        <f>IF(VLOOKUP($AU473,'FE Source'!$A:$W,3,FALSE)=0,"-",VLOOKUP($AU473,'FE Source'!$A:$W,3,FALSE))</f>
        <v>2.19</v>
      </c>
      <c r="X473" s="618">
        <f>IF(VLOOKUP($AU473,'FE Source'!$A:$W,4,FALSE)=0,"-",VLOOKUP($AU473,'FE Source'!$A:$W,4,FALSE))</f>
        <v>2.57</v>
      </c>
      <c r="Y473" s="618">
        <f>IF(VLOOKUP($AU473,'FE Source'!$A:$W,5,FALSE)=0,"-",VLOOKUP($AU473,'FE Source'!$A:$W,5,FALSE))</f>
        <v>0.84</v>
      </c>
      <c r="Z473" s="618">
        <f>IF(VLOOKUP($AU473,'FE Source'!$A:$W,6,FALSE)=0,"-",VLOOKUP($AU473,'FE Source'!$A:$W,6,FALSE))</f>
        <v>2.73</v>
      </c>
      <c r="AA473" s="618">
        <f>IF(VLOOKUP($AU473,'FE Source'!$A:$W,7,FALSE)=0,"-",VLOOKUP($AU473,'FE Source'!$A:$W,7,FALSE))</f>
        <v>0.21</v>
      </c>
      <c r="AB473" s="618">
        <f>IF(VLOOKUP($AU473,'FE Source'!$A:$W,8,FALSE)=0,"-",VLOOKUP($AU473,'FE Source'!$A:$W,8,FALSE))</f>
        <v>1.28</v>
      </c>
      <c r="AC473" s="623" t="str">
        <f>IF(VLOOKUP($AU473,'FE Source'!$A:$W,9,FALSE)=0,"-",VLOOKUP($AU473,'FE Source'!$A:$W,9,FALSE))</f>
        <v>-</v>
      </c>
      <c r="AD473" s="601">
        <f>IF(VLOOKUP($AU473,'FE Source'!$A:$W,10,FALSE)=0,"-",VLOOKUP($AU473,'FE Source'!$A:$W,10,FALSE))</f>
        <v>1.41</v>
      </c>
      <c r="AE473" s="599">
        <f>IF(VLOOKUP($AU473,'FE Source'!$A:$W,11,FALSE)=0,"-",VLOOKUP($AU473,'FE Source'!$A:$W,11,FALSE))</f>
        <v>8.34</v>
      </c>
      <c r="AF473" s="599" t="str">
        <f>IF(VLOOKUP($AU473,'FE Source'!$A:$W,12,FALSE)=0,"-",VLOOKUP($AU473,'FE Source'!$A:$W,12,FALSE))</f>
        <v>-</v>
      </c>
      <c r="AG473" s="599">
        <f>IF(VLOOKUP($AU473,'FE Source'!$A:$W,14,FALSE)=0,"-",VLOOKUP($AU473,'FE Source'!$A:$W,14,FALSE))</f>
        <v>-12.31</v>
      </c>
      <c r="AH473" s="599">
        <f>IF(VLOOKUP($AU473,'FE Source'!$A:$DJ,33,FALSE)=0,"-",VLOOKUP($AU473,'FE Source'!$A:$DJ,33,FALSE))</f>
        <v>73.19</v>
      </c>
      <c r="AI473" s="599">
        <f>IF(VLOOKUP($AU473,'FE Source'!$A:$Y,20,FALSE)=0,"-",VLOOKUP($AU473,'FE Source'!$A:$Y,20,FALSE))</f>
        <v>115.71</v>
      </c>
      <c r="AJ473" s="599">
        <f>IF(VLOOKUP($AU473,'FE Source'!$A:$DJ,34,FALSE)=0,"-",VLOOKUP($AU473,'FE Source'!$A:$DJ,34,FALSE))</f>
        <v>118.67</v>
      </c>
      <c r="AK473" s="599">
        <f>IF(VLOOKUP($AU473,'FE Source'!$A:$DJ,35,FALSE)=0,"-",VLOOKUP($AU473,'FE Source'!$A:$DJ,35,FALSE))</f>
        <v>67</v>
      </c>
      <c r="AL473" s="684">
        <f>IF(VLOOKUP($AU473,'FE Source'!$A:$Y,19,FALSE)=0,"-",VLOOKUP($AU473,'FE Source'!$A:$Y,19,FALSE))</f>
        <v>136.09</v>
      </c>
      <c r="AM473" s="603">
        <f>IF(VLOOKUP($AU473,'FE Source'!$A:$DJ,36,FALSE)=0,"-",VLOOKUP($AU473,'FE Source'!$A:$DJ,36,FALSE))</f>
        <v>117.91</v>
      </c>
      <c r="AN473" s="607">
        <f>IF(VLOOKUP($AU473,'FE Source'!$A:$W,13,FALSE)=0,"-",VLOOKUP($AU473,'FE Source'!$A:$W,13,FALSE))</f>
        <v>5438.4</v>
      </c>
      <c r="AO473" s="601">
        <f>IF(J473="no","-",IF(VLOOKUP($AU473,'FE Source'!$A:$W,15,FALSE)=0,"-",VLOOKUP($AU473,'FE Source'!$A:$W,15,FALSE)))</f>
        <v>5.52</v>
      </c>
      <c r="AP473" s="600" t="str">
        <f>IF(AO473="-","-",IF(VLOOKUP($AU473,'FE Source'!$A:$Z,21,FALSE)=0,"-",IF(VLOOKUP($AU473,'FE Source'!$A:$Z,21,FALSE)=2,"Semi-Annual",IF(VLOOKUP($AU473,'FE Source'!$A:$Z,21,FALSE)=4,"Quarterly",IF(VLOOKUP($AU473,'FE Source'!$A:$Z,21,FALSE)=12,"Monthly","Annual")))))</f>
        <v>Monthly</v>
      </c>
      <c r="AQ473" s="679">
        <f t="array" ref="AQ473">IF(VLOOKUP($AU473,'FE Source'!$A:$W,16,FALSE)=0,"-",VLOOKUP($AU473,'FE Source'!$A:$W,16,FALSE))</f>
        <v>1.74</v>
      </c>
      <c r="AR473" s="671" t="str">
        <f>IF(VLOOKUP($AU473,'FE Source'!$A:$W,17,FALSE)=0,"-",VLOOKUP($AU473,'FE Source'!$A:$W,17,FALSE))</f>
        <v>-</v>
      </c>
      <c r="AS473" s="672">
        <f>IF(VLOOKUP($AU473,'FE Source'!$AN:$AS,4,FALSE)="",VLOOKUP($AU473,'FE Source'!$AN:$AS,3,FALSE),VLOOKUP($AU473,'FE Source'!$AN:$AS,4,FALSE))</f>
        <v>0.75</v>
      </c>
      <c r="AT473" s="604">
        <f>IF(VLOOKUP($AU473,'FE Source'!$AN:$AS,5,FALSE)=0,"-",VLOOKUP($AU473,'FE Source'!$AN:$AS,5,FALSE))</f>
        <v>45783</v>
      </c>
      <c r="AU473" s="602" t="s">
        <v>4524</v>
      </c>
      <c r="BE473" s="215" t="str">
        <f>IF(VLOOKUP($AU473,'FE Source'!$A:$AK,22,FALSE)=0,"-",VLOOKUP($AU473,'FE Source'!$A:$AK,22,FALSE))</f>
        <v>-</v>
      </c>
      <c r="BF473" s="215" t="str">
        <f>IF(VLOOKUP($AU473,'FE Source'!$A:$AK,23,FALSE)=0,"-",VLOOKUP($AU473,'FE Source'!$A:$AK,23,FALSE))</f>
        <v>-</v>
      </c>
      <c r="BG473" s="215">
        <f>IF(VLOOKUP($AU473,'FE Source'!$A:$AK,24,FALSE)=0,"-",VLOOKUP($AU473,'FE Source'!$A:$AK,24,FALSE))</f>
        <v>7.07</v>
      </c>
      <c r="BH473" s="215">
        <f>IF(VLOOKUP($AU473,'FE Source'!$A:$AK,25,FALSE)=0,"-",VLOOKUP($AU473,'FE Source'!$A:$AK,25,FALSE))</f>
        <v>-3.73</v>
      </c>
      <c r="BI473" s="215">
        <f>IF(VLOOKUP($AU473,'FE Source'!$A:$AK,26,FALSE)=0,"-",VLOOKUP($AU473,'FE Source'!$A:$AK,26,FALSE))</f>
        <v>11.96</v>
      </c>
      <c r="BJ473" s="215">
        <f>IF(VLOOKUP($AU473,'FE Source'!$A:$AK,27,FALSE)=0,"-",VLOOKUP($AU473,'FE Source'!$A:$AK,27,FALSE))</f>
        <v>2.56</v>
      </c>
      <c r="BK473" s="215">
        <f>IF(VLOOKUP($AU473,'FE Source'!$A:$AK,28,FALSE)=0,"-",VLOOKUP($AU473,'FE Source'!$A:$AK,28,FALSE))</f>
        <v>1.91</v>
      </c>
      <c r="BL473" s="215">
        <f>IF(VLOOKUP($AU473,'FE Source'!$A:$AK,29,FALSE)=0,"-",VLOOKUP($AU473,'FE Source'!$A:$AK,29,FALSE))</f>
        <v>-13.61</v>
      </c>
      <c r="BM473" s="215">
        <f>IF(VLOOKUP($AU473,'FE Source'!$A:$AK,30,FALSE)=0,"-",VLOOKUP($AU473,'FE Source'!$A:$AK,30,FALSE))</f>
        <v>3.13</v>
      </c>
      <c r="BN473" t="str">
        <f>IF(VLOOKUP($AU473,'FE Source'!$A:$AK,31,FALSE)="No Specified Index","-",IF(VLOOKUP($AU473,'FE Source'!$A:$AK,31,FALSE)=0,"-",VLOOKUP($AU473,'FE Source'!$A:$AK,31,FALSE)))</f>
        <v>-</v>
      </c>
      <c r="BO473" s="217">
        <f>IF(VLOOKUP($AU473,'FE Source'!$A:$AK,32,FALSE)=0,"-",VLOOKUP($AU473,'FE Source'!$A:$AK,32,FALSE))</f>
        <v>42475</v>
      </c>
      <c r="BP473" s="18" t="str">
        <f>IF(VLOOKUP($AU473,'FE Source'!$AZ:$BC,2,FALSE)=0,"-",VLOOKUP($AU473,'FE Source'!$AZ:$BC,2,FALSE))</f>
        <v>-</v>
      </c>
      <c r="BQ473" s="18" t="str">
        <f>IF(VLOOKUP($AU473,'FE Source'!$AZ:$BC,3,FALSE)=0,"-",VLOOKUP($AU473,'FE Source'!$AZ:$BC,3,FALSE))</f>
        <v>-</v>
      </c>
      <c r="BR473" s="18" t="str">
        <f>IF(VLOOKUP($AU473,'FE Source'!$AZ:$BC,4,FALSE)=0,"-",VLOOKUP($AU473,'FE Source'!$AZ:$BC,4,FALSE))</f>
        <v>-</v>
      </c>
    </row>
    <row r="474" spans="1:70" ht="15">
      <c r="A474" s="509"/>
      <c r="B474" s="323" t="str">
        <f>INDEX('UT - Retail'!$A$7:$A$1409,MATCH(AU474,'UT - Retail'!$U$7:$U$1409,0),1)</f>
        <v>Fidelity Worldwide Investment</v>
      </c>
      <c r="C474" s="716" t="str">
        <f>INDEX('UT - Retail'!$B$7:$B$1409,MATCH(AU474,'UT - Retail'!$U$7:$U$1409,0),1)</f>
        <v>Fidelity Global Multi Asset Income A-MINCOME(G)-USD</v>
      </c>
      <c r="D474" s="707"/>
      <c r="E474" s="531" t="str">
        <f>VLOOKUP(C474,'UT - Retail'!$B:$K,8,FALSE)</f>
        <v>Mixed Assets</v>
      </c>
      <c r="F474" s="531" t="str">
        <f>VLOOKUP(C474,'UT - Retail'!$B:$K,9,FALSE)</f>
        <v>Global</v>
      </c>
      <c r="G474" s="531" t="str">
        <f>VLOOKUP(C474,'UT - Retail'!$B:$K,10,FALSE)</f>
        <v>General</v>
      </c>
      <c r="H474" s="82" t="str">
        <f>VLOOKUP(C474,'UT - Retail'!$B:$N,13,FALSE)</f>
        <v>No</v>
      </c>
      <c r="I474" s="82" t="str">
        <f>VLOOKUP(C474,'UT - Retail'!$B:$Q,14,FALSE)</f>
        <v>No</v>
      </c>
      <c r="J474" s="531" t="str">
        <f>VLOOKUP(C474,'UT - Retail'!$B:$Q,11,FALSE)</f>
        <v>Yes</v>
      </c>
      <c r="K474" s="130" t="str">
        <f>VLOOKUP(C474,'UT - Retail'!$B:$P,15,FALSE)</f>
        <v>No</v>
      </c>
      <c r="L474" s="82" t="str">
        <f>VLOOKUP(C474,'UT - Retail'!$B:$Q,16,FALSE)</f>
        <v>Both</v>
      </c>
      <c r="M474" s="531" t="str">
        <f>VLOOKUP(C474,'UT - Retail'!$B:$K,6,FALSE)</f>
        <v>USD</v>
      </c>
      <c r="N474" s="531" t="str">
        <f>IFERROR(IF(MATCH(C474,'Portfolio Construction'!$AL:$AL,0),"Yes","No"),"No")</f>
        <v>No</v>
      </c>
      <c r="O474" s="531" t="str">
        <f>IFERROR(IF(MATCH(C474,'Portfolio Construction'!$AN:$AN,0),"Yes","No"),"No")</f>
        <v>No</v>
      </c>
      <c r="P474" s="531" t="str">
        <f>IFERROR(IF(MATCH(C474,'Portfolio Construction'!$AP:$AP,0),"Yes","No"),"No")</f>
        <v>No</v>
      </c>
      <c r="Q474" s="531" t="str">
        <f>IFERROR(IF(MATCH(C474,'Portfolio Construction'!$AR:$AR,0),"Yes","No"),"No")</f>
        <v>No</v>
      </c>
      <c r="R474" s="531" t="str">
        <f>IFERROR(IF(MATCH(C474,'Portfolio Construction'!$AT:$AT,0),"Yes","No"),"No")</f>
        <v>No</v>
      </c>
      <c r="S474" s="531" t="str">
        <f>IFERROR(IF(MATCH(C474,'Portfolio Construction'!$AV:$AV,0),"Yes","No"),"No")</f>
        <v>No</v>
      </c>
      <c r="T474" s="531" t="str">
        <f>IFERROR(IF(MATCH(C474,'Portfolio Construction'!$AX:$AX,0),"Yes","No"),"No")</f>
        <v>No</v>
      </c>
      <c r="U474" s="531" t="str">
        <f>IFERROR(IF(MATCH(C474,'Portfolio Construction'!$AZ:$AZ,0),"Yes","No"),"No")</f>
        <v>No</v>
      </c>
      <c r="V474" s="674" t="str">
        <f>IFERROR(IF(MATCH(C474,'Portfolio Construction'!$BB:$BB,0),"Yes","No"),"No")</f>
        <v>No</v>
      </c>
      <c r="W474" s="619">
        <f>IF(VLOOKUP($AU474,'FE Source'!$A:$W,3,FALSE)=0,"-",VLOOKUP($AU474,'FE Source'!$A:$W,3,FALSE))</f>
        <v>-2.67</v>
      </c>
      <c r="X474" s="618">
        <f>IF(VLOOKUP($AU474,'FE Source'!$A:$W,4,FALSE)=0,"-",VLOOKUP($AU474,'FE Source'!$A:$W,4,FALSE))</f>
        <v>-1.2</v>
      </c>
      <c r="Y474" s="618">
        <f>IF(VLOOKUP($AU474,'FE Source'!$A:$W,5,FALSE)=0,"-",VLOOKUP($AU474,'FE Source'!$A:$W,5,FALSE))</f>
        <v>-1.51</v>
      </c>
      <c r="Z474" s="618">
        <f>IF(VLOOKUP($AU474,'FE Source'!$A:$W,6,FALSE)=0,"-",VLOOKUP($AU474,'FE Source'!$A:$W,6,FALSE))</f>
        <v>0.03</v>
      </c>
      <c r="AA474" s="618">
        <f>IF(VLOOKUP($AU474,'FE Source'!$A:$W,7,FALSE)=0,"-",VLOOKUP($AU474,'FE Source'!$A:$W,7,FALSE))</f>
        <v>-0.65</v>
      </c>
      <c r="AB474" s="618">
        <f>IF(VLOOKUP($AU474,'FE Source'!$A:$W,8,FALSE)=0,"-",VLOOKUP($AU474,'FE Source'!$A:$W,8,FALSE))</f>
        <v>0.28999999999999998</v>
      </c>
      <c r="AC474" s="623">
        <f>IF(VLOOKUP($AU474,'FE Source'!$A:$W,9,FALSE)=0,"-",VLOOKUP($AU474,'FE Source'!$A:$W,9,FALSE))</f>
        <v>1.92</v>
      </c>
      <c r="AD474" s="601">
        <f>IF(VLOOKUP($AU474,'FE Source'!$A:$W,10,FALSE)=0,"-",VLOOKUP($AU474,'FE Source'!$A:$W,10,FALSE))</f>
        <v>0.97</v>
      </c>
      <c r="AE474" s="599">
        <f>IF(VLOOKUP($AU474,'FE Source'!$A:$W,11,FALSE)=0,"-",VLOOKUP($AU474,'FE Source'!$A:$W,11,FALSE))</f>
        <v>5.35</v>
      </c>
      <c r="AF474" s="599" t="str">
        <f>IF(VLOOKUP($AU474,'FE Source'!$A:$W,12,FALSE)=0,"-",VLOOKUP($AU474,'FE Source'!$A:$W,12,FALSE))</f>
        <v>-</v>
      </c>
      <c r="AG474" s="599">
        <f>IF(VLOOKUP($AU474,'FE Source'!$A:$W,14,FALSE)=0,"-",VLOOKUP($AU474,'FE Source'!$A:$W,14,FALSE))</f>
        <v>-10.46</v>
      </c>
      <c r="AH474" s="599">
        <f>IF(VLOOKUP($AU474,'FE Source'!$A:$DJ,33,FALSE)=0,"-",VLOOKUP($AU474,'FE Source'!$A:$DJ,33,FALSE))</f>
        <v>93.14</v>
      </c>
      <c r="AI474" s="599">
        <f>IF(VLOOKUP($AU474,'FE Source'!$A:$Y,20,FALSE)=0,"-",VLOOKUP($AU474,'FE Source'!$A:$Y,20,FALSE))</f>
        <v>85.33</v>
      </c>
      <c r="AJ474" s="599">
        <f>IF(VLOOKUP($AU474,'FE Source'!$A:$DJ,34,FALSE)=0,"-",VLOOKUP($AU474,'FE Source'!$A:$DJ,34,FALSE))</f>
        <v>90.27</v>
      </c>
      <c r="AK474" s="599">
        <f>IF(VLOOKUP($AU474,'FE Source'!$A:$DJ,35,FALSE)=0,"-",VLOOKUP($AU474,'FE Source'!$A:$DJ,35,FALSE))</f>
        <v>277.98</v>
      </c>
      <c r="AL474" s="684">
        <f>IF(VLOOKUP($AU474,'FE Source'!$A:$Y,19,FALSE)=0,"-",VLOOKUP($AU474,'FE Source'!$A:$Y,19,FALSE))</f>
        <v>114.04</v>
      </c>
      <c r="AM474" s="603">
        <f>IF(VLOOKUP($AU474,'FE Source'!$A:$DJ,36,FALSE)=0,"-",VLOOKUP($AU474,'FE Source'!$A:$DJ,36,FALSE))</f>
        <v>102.18</v>
      </c>
      <c r="AN474" s="607">
        <f>IF(VLOOKUP($AU474,'FE Source'!$A:$W,13,FALSE)=0,"-",VLOOKUP($AU474,'FE Source'!$A:$W,13,FALSE))</f>
        <v>5438.4</v>
      </c>
      <c r="AO474" s="601">
        <f>IF(J474="no","-",IF(VLOOKUP($AU474,'FE Source'!$A:$W,15,FALSE)=0,"-",VLOOKUP($AU474,'FE Source'!$A:$W,15,FALSE)))</f>
        <v>5.46</v>
      </c>
      <c r="AP474" s="600" t="str">
        <f>IF(AO474="-","-",IF(VLOOKUP($AU474,'FE Source'!$A:$Z,21,FALSE)=0,"-",IF(VLOOKUP($AU474,'FE Source'!$A:$Z,21,FALSE)=2,"Semi-Annual",IF(VLOOKUP($AU474,'FE Source'!$A:$Z,21,FALSE)=4,"Quarterly",IF(VLOOKUP($AU474,'FE Source'!$A:$Z,21,FALSE)=12,"Monthly","Annual")))))</f>
        <v>Monthly</v>
      </c>
      <c r="AQ474" s="679">
        <f t="array" ref="AQ474">IF(VLOOKUP($AU474,'FE Source'!$A:$W,16,FALSE)=0,"-",VLOOKUP($AU474,'FE Source'!$A:$W,16,FALSE))</f>
        <v>1.74</v>
      </c>
      <c r="AR474" s="671" t="str">
        <f>IF(VLOOKUP($AU474,'FE Source'!$A:$W,17,FALSE)=0,"-",VLOOKUP($AU474,'FE Source'!$A:$W,17,FALSE))</f>
        <v>Neutral</v>
      </c>
      <c r="AS474" s="672">
        <f>IF(VLOOKUP($AU474,'FE Source'!$AN:$AS,4,FALSE)="",VLOOKUP($AU474,'FE Source'!$AN:$AS,3,FALSE),VLOOKUP($AU474,'FE Source'!$AN:$AS,4,FALSE))</f>
        <v>7.59</v>
      </c>
      <c r="AT474" s="604">
        <f>IF(VLOOKUP($AU474,'FE Source'!$AN:$AS,5,FALSE)=0,"-",VLOOKUP($AU474,'FE Source'!$AN:$AS,5,FALSE))</f>
        <v>45783</v>
      </c>
      <c r="AU474" s="602" t="s">
        <v>4546</v>
      </c>
      <c r="BE474" s="215">
        <f>IF(VLOOKUP($AU474,'FE Source'!$A:$AK,22,FALSE)=0,"-",VLOOKUP($AU474,'FE Source'!$A:$AK,22,FALSE))</f>
        <v>5.63</v>
      </c>
      <c r="BF474" s="215">
        <f>IF(VLOOKUP($AU474,'FE Source'!$A:$AK,23,FALSE)=0,"-",VLOOKUP($AU474,'FE Source'!$A:$AK,23,FALSE))</f>
        <v>8.66</v>
      </c>
      <c r="BG474" s="215">
        <f>IF(VLOOKUP($AU474,'FE Source'!$A:$AK,24,FALSE)=0,"-",VLOOKUP($AU474,'FE Source'!$A:$AK,24,FALSE))</f>
        <v>1.93</v>
      </c>
      <c r="BH474" s="215">
        <f>IF(VLOOKUP($AU474,'FE Source'!$A:$AK,25,FALSE)=0,"-",VLOOKUP($AU474,'FE Source'!$A:$AK,25,FALSE))</f>
        <v>-1.03</v>
      </c>
      <c r="BI474" s="215">
        <f>IF(VLOOKUP($AU474,'FE Source'!$A:$AK,26,FALSE)=0,"-",VLOOKUP($AU474,'FE Source'!$A:$AK,26,FALSE))</f>
        <v>11.29</v>
      </c>
      <c r="BJ474" s="215">
        <f>IF(VLOOKUP($AU474,'FE Source'!$A:$AK,27,FALSE)=0,"-",VLOOKUP($AU474,'FE Source'!$A:$AK,27,FALSE))</f>
        <v>1.47</v>
      </c>
      <c r="BK474" s="215">
        <f>IF(VLOOKUP($AU474,'FE Source'!$A:$AK,28,FALSE)=0,"-",VLOOKUP($AU474,'FE Source'!$A:$AK,28,FALSE))</f>
        <v>4.05</v>
      </c>
      <c r="BL474" s="215">
        <f>IF(VLOOKUP($AU474,'FE Source'!$A:$AK,29,FALSE)=0,"-",VLOOKUP($AU474,'FE Source'!$A:$AK,29,FALSE))</f>
        <v>-13.8</v>
      </c>
      <c r="BM474" s="215">
        <f>IF(VLOOKUP($AU474,'FE Source'!$A:$AK,30,FALSE)=0,"-",VLOOKUP($AU474,'FE Source'!$A:$AK,30,FALSE))</f>
        <v>2.91</v>
      </c>
      <c r="BN474" t="str">
        <f>IF(VLOOKUP($AU474,'FE Source'!$A:$AK,31,FALSE)="No Specified Index","-",IF(VLOOKUP($AU474,'FE Source'!$A:$AK,31,FALSE)=0,"-",VLOOKUP($AU474,'FE Source'!$A:$AK,31,FALSE)))</f>
        <v>-</v>
      </c>
      <c r="BO474" s="217">
        <f>IF(VLOOKUP($AU474,'FE Source'!$A:$AK,32,FALSE)=0,"-",VLOOKUP($AU474,'FE Source'!$A:$AK,32,FALSE))</f>
        <v>41360</v>
      </c>
      <c r="BP474" s="18">
        <f>IF(VLOOKUP($AU474,'FE Source'!$AZ:$BC,2,FALSE)=0,"-",VLOOKUP($AU474,'FE Source'!$AZ:$BC,2,FALSE))</f>
        <v>-2.84</v>
      </c>
      <c r="BQ474" s="18" t="str">
        <f>IF(VLOOKUP($AU474,'FE Source'!$AZ:$BC,3,FALSE)=0,"-",VLOOKUP($AU474,'FE Source'!$AZ:$BC,3,FALSE))</f>
        <v>-</v>
      </c>
      <c r="BR474" s="18" t="str">
        <f>IF(VLOOKUP($AU474,'FE Source'!$AZ:$BC,4,FALSE)=0,"-",VLOOKUP($AU474,'FE Source'!$AZ:$BC,4,FALSE))</f>
        <v>-</v>
      </c>
    </row>
    <row r="475" spans="1:70" ht="15">
      <c r="A475" s="509"/>
      <c r="B475" s="323" t="str">
        <f>INDEX('UT - Retail'!$A$7:$A$1409,MATCH(AU475,'UT - Retail'!$U$7:$U$1409,0),1)</f>
        <v>Fidelity Worldwide Investment</v>
      </c>
      <c r="C475" s="716" t="str">
        <f>INDEX('UT - Retail'!$B$7:$B$1409,MATCH(AU475,'UT - Retail'!$U$7:$U$1409,0),1)</f>
        <v>Fidelity Global Multi Asset Income A-QINCOME(G)-SGD</v>
      </c>
      <c r="D475" s="707"/>
      <c r="E475" s="531" t="str">
        <f>VLOOKUP(C475,'UT - Retail'!$B:$K,8,FALSE)</f>
        <v>Mixed Assets</v>
      </c>
      <c r="F475" s="531" t="str">
        <f>VLOOKUP(C475,'UT - Retail'!$B:$K,9,FALSE)</f>
        <v>Global</v>
      </c>
      <c r="G475" s="531" t="str">
        <f>VLOOKUP(C475,'UT - Retail'!$B:$K,10,FALSE)</f>
        <v>General</v>
      </c>
      <c r="H475" s="82" t="str">
        <f>VLOOKUP(C475,'UT - Retail'!$B:$N,13,FALSE)</f>
        <v>No</v>
      </c>
      <c r="I475" s="82" t="str">
        <f>VLOOKUP(C475,'UT - Retail'!$B:$Q,14,FALSE)</f>
        <v>No</v>
      </c>
      <c r="J475" s="531" t="str">
        <f>VLOOKUP(C475,'UT - Retail'!$B:$Q,11,FALSE)</f>
        <v>Yes</v>
      </c>
      <c r="K475" s="130" t="str">
        <f>VLOOKUP(C475,'UT - Retail'!$B:$P,15,FALSE)</f>
        <v>Yes</v>
      </c>
      <c r="L475" s="82" t="str">
        <f>VLOOKUP(C475,'UT - Retail'!$B:$Q,16,FALSE)</f>
        <v>Both</v>
      </c>
      <c r="M475" s="531" t="str">
        <f>VLOOKUP(C475,'UT - Retail'!$B:$K,6,FALSE)</f>
        <v>SGD</v>
      </c>
      <c r="N475" s="531" t="str">
        <f>IFERROR(IF(MATCH(C475,'Portfolio Construction'!$AL:$AL,0),"Yes","No"),"No")</f>
        <v>No</v>
      </c>
      <c r="O475" s="531" t="str">
        <f>IFERROR(IF(MATCH(C475,'Portfolio Construction'!$AN:$AN,0),"Yes","No"),"No")</f>
        <v>No</v>
      </c>
      <c r="P475" s="531" t="str">
        <f>IFERROR(IF(MATCH(C475,'Portfolio Construction'!$AP:$AP,0),"Yes","No"),"No")</f>
        <v>No</v>
      </c>
      <c r="Q475" s="531" t="str">
        <f>IFERROR(IF(MATCH(C475,'Portfolio Construction'!$AR:$AR,0),"Yes","No"),"No")</f>
        <v>No</v>
      </c>
      <c r="R475" s="531" t="str">
        <f>IFERROR(IF(MATCH(C475,'Portfolio Construction'!$AT:$AT,0),"Yes","No"),"No")</f>
        <v>No</v>
      </c>
      <c r="S475" s="531" t="str">
        <f>IFERROR(IF(MATCH(C475,'Portfolio Construction'!$AV:$AV,0),"Yes","No"),"No")</f>
        <v>No</v>
      </c>
      <c r="T475" s="531" t="str">
        <f>IFERROR(IF(MATCH(C475,'Portfolio Construction'!$AX:$AX,0),"Yes","No"),"No")</f>
        <v>No</v>
      </c>
      <c r="U475" s="531" t="str">
        <f>IFERROR(IF(MATCH(C475,'Portfolio Construction'!$AZ:$AZ,0),"Yes","No"),"No")</f>
        <v>No</v>
      </c>
      <c r="V475" s="674" t="str">
        <f>IFERROR(IF(MATCH(C475,'Portfolio Construction'!$BB:$BB,0),"Yes","No"),"No")</f>
        <v>No</v>
      </c>
      <c r="W475" s="619">
        <f>IF(VLOOKUP($AU475,'FE Source'!$A:$W,3,FALSE)=0,"-",VLOOKUP($AU475,'FE Source'!$A:$W,3,FALSE))</f>
        <v>-5.89</v>
      </c>
      <c r="X475" s="618">
        <f>IF(VLOOKUP($AU475,'FE Source'!$A:$W,4,FALSE)=0,"-",VLOOKUP($AU475,'FE Source'!$A:$W,4,FALSE))</f>
        <v>-2.97</v>
      </c>
      <c r="Y475" s="618">
        <f>IF(VLOOKUP($AU475,'FE Source'!$A:$W,5,FALSE)=0,"-",VLOOKUP($AU475,'FE Source'!$A:$W,5,FALSE))</f>
        <v>-4.63</v>
      </c>
      <c r="Z475" s="618">
        <f>IF(VLOOKUP($AU475,'FE Source'!$A:$W,6,FALSE)=0,"-",VLOOKUP($AU475,'FE Source'!$A:$W,6,FALSE))</f>
        <v>-3.05</v>
      </c>
      <c r="AA475" s="618">
        <f>IF(VLOOKUP($AU475,'FE Source'!$A:$W,7,FALSE)=0,"-",VLOOKUP($AU475,'FE Source'!$A:$W,7,FALSE))</f>
        <v>-1.72</v>
      </c>
      <c r="AB475" s="618">
        <f>IF(VLOOKUP($AU475,'FE Source'!$A:$W,8,FALSE)=0,"-",VLOOKUP($AU475,'FE Source'!$A:$W,8,FALSE))</f>
        <v>-0.35</v>
      </c>
      <c r="AC475" s="623">
        <f>IF(VLOOKUP($AU475,'FE Source'!$A:$W,9,FALSE)=0,"-",VLOOKUP($AU475,'FE Source'!$A:$W,9,FALSE))</f>
        <v>1.59</v>
      </c>
      <c r="AD475" s="601">
        <f>IF(VLOOKUP($AU475,'FE Source'!$A:$W,10,FALSE)=0,"-",VLOOKUP($AU475,'FE Source'!$A:$W,10,FALSE))</f>
        <v>0.95</v>
      </c>
      <c r="AE475" s="599">
        <f>IF(VLOOKUP($AU475,'FE Source'!$A:$W,11,FALSE)=0,"-",VLOOKUP($AU475,'FE Source'!$A:$W,11,FALSE))</f>
        <v>5.33</v>
      </c>
      <c r="AF475" s="599" t="str">
        <f>IF(VLOOKUP($AU475,'FE Source'!$A:$W,12,FALSE)=0,"-",VLOOKUP($AU475,'FE Source'!$A:$W,12,FALSE))</f>
        <v>-</v>
      </c>
      <c r="AG475" s="599">
        <f>IF(VLOOKUP($AU475,'FE Source'!$A:$W,14,FALSE)=0,"-",VLOOKUP($AU475,'FE Source'!$A:$W,14,FALSE))</f>
        <v>-10.44</v>
      </c>
      <c r="AH475" s="599">
        <f>IF(VLOOKUP($AU475,'FE Source'!$A:$DJ,33,FALSE)=0,"-",VLOOKUP($AU475,'FE Source'!$A:$DJ,33,FALSE))</f>
        <v>67.78</v>
      </c>
      <c r="AI475" s="599">
        <f>IF(VLOOKUP($AU475,'FE Source'!$A:$Y,20,FALSE)=0,"-",VLOOKUP($AU475,'FE Source'!$A:$Y,20,FALSE))</f>
        <v>76.040000000000006</v>
      </c>
      <c r="AJ475" s="599">
        <f>IF(VLOOKUP($AU475,'FE Source'!$A:$DJ,34,FALSE)=0,"-",VLOOKUP($AU475,'FE Source'!$A:$DJ,34,FALSE))</f>
        <v>79.03</v>
      </c>
      <c r="AK475" s="599">
        <f>IF(VLOOKUP($AU475,'FE Source'!$A:$DJ,35,FALSE)=0,"-",VLOOKUP($AU475,'FE Source'!$A:$DJ,35,FALSE))</f>
        <v>274.68</v>
      </c>
      <c r="AL475" s="684">
        <f>IF(VLOOKUP($AU475,'FE Source'!$A:$Y,19,FALSE)=0,"-",VLOOKUP($AU475,'FE Source'!$A:$Y,19,FALSE))</f>
        <v>111.78</v>
      </c>
      <c r="AM475" s="603">
        <f>IF(VLOOKUP($AU475,'FE Source'!$A:$DJ,36,FALSE)=0,"-",VLOOKUP($AU475,'FE Source'!$A:$DJ,36,FALSE))</f>
        <v>100.04</v>
      </c>
      <c r="AN475" s="607">
        <f>IF(VLOOKUP($AU475,'FE Source'!$A:$W,13,FALSE)=0,"-",VLOOKUP($AU475,'FE Source'!$A:$W,13,FALSE))</f>
        <v>5438.4</v>
      </c>
      <c r="AO475" s="601">
        <f>IF(J475="no","-",IF(VLOOKUP($AU475,'FE Source'!$A:$W,15,FALSE)=0,"-",VLOOKUP($AU475,'FE Source'!$A:$W,15,FALSE)))</f>
        <v>5.81</v>
      </c>
      <c r="AP475" s="600" t="str">
        <f>IF(AO475="-","-",IF(VLOOKUP($AU475,'FE Source'!$A:$Z,21,FALSE)=0,"-",IF(VLOOKUP($AU475,'FE Source'!$A:$Z,21,FALSE)=2,"Semi-Annual",IF(VLOOKUP($AU475,'FE Source'!$A:$Z,21,FALSE)=4,"Quarterly",IF(VLOOKUP($AU475,'FE Source'!$A:$Z,21,FALSE)=12,"Monthly","Annual")))))</f>
        <v>Monthly</v>
      </c>
      <c r="AQ475" s="679">
        <f t="array" ref="AQ475">IF(VLOOKUP($AU475,'FE Source'!$A:$W,16,FALSE)=0,"-",VLOOKUP($AU475,'FE Source'!$A:$W,16,FALSE))</f>
        <v>1.74</v>
      </c>
      <c r="AR475" s="671" t="str">
        <f>IF(VLOOKUP($AU475,'FE Source'!$A:$W,17,FALSE)=0,"-",VLOOKUP($AU475,'FE Source'!$A:$W,17,FALSE))</f>
        <v>Neutral</v>
      </c>
      <c r="AS475" s="672">
        <f>IF(VLOOKUP($AU475,'FE Source'!$AN:$AS,4,FALSE)="",VLOOKUP($AU475,'FE Source'!$AN:$AS,3,FALSE),VLOOKUP($AU475,'FE Source'!$AN:$AS,4,FALSE))</f>
        <v>0.78</v>
      </c>
      <c r="AT475" s="604">
        <f>IF(VLOOKUP($AU475,'FE Source'!$AN:$AS,5,FALSE)=0,"-",VLOOKUP($AU475,'FE Source'!$AN:$AS,5,FALSE))</f>
        <v>45783</v>
      </c>
      <c r="AU475" s="602" t="s">
        <v>4611</v>
      </c>
      <c r="BE475" s="215">
        <f>IF(VLOOKUP($AU475,'FE Source'!$A:$AK,22,FALSE)=0,"-",VLOOKUP($AU475,'FE Source'!$A:$AK,22,FALSE))</f>
        <v>5.48</v>
      </c>
      <c r="BF475" s="215">
        <f>IF(VLOOKUP($AU475,'FE Source'!$A:$AK,23,FALSE)=0,"-",VLOOKUP($AU475,'FE Source'!$A:$AK,23,FALSE))</f>
        <v>8.9499999999999993</v>
      </c>
      <c r="BG475" s="215">
        <f>IF(VLOOKUP($AU475,'FE Source'!$A:$AK,24,FALSE)=0,"-",VLOOKUP($AU475,'FE Source'!$A:$AK,24,FALSE))</f>
        <v>1.81</v>
      </c>
      <c r="BH475" s="215">
        <f>IF(VLOOKUP($AU475,'FE Source'!$A:$AK,25,FALSE)=0,"-",VLOOKUP($AU475,'FE Source'!$A:$AK,25,FALSE))</f>
        <v>-1.08</v>
      </c>
      <c r="BI475" s="215">
        <f>IF(VLOOKUP($AU475,'FE Source'!$A:$AK,26,FALSE)=0,"-",VLOOKUP($AU475,'FE Source'!$A:$AK,26,FALSE))</f>
        <v>11.33</v>
      </c>
      <c r="BJ475" s="215">
        <f>IF(VLOOKUP($AU475,'FE Source'!$A:$AK,27,FALSE)=0,"-",VLOOKUP($AU475,'FE Source'!$A:$AK,27,FALSE))</f>
        <v>1.43</v>
      </c>
      <c r="BK475" s="215">
        <f>IF(VLOOKUP($AU475,'FE Source'!$A:$AK,28,FALSE)=0,"-",VLOOKUP($AU475,'FE Source'!$A:$AK,28,FALSE))</f>
        <v>4.0999999999999996</v>
      </c>
      <c r="BL475" s="215">
        <f>IF(VLOOKUP($AU475,'FE Source'!$A:$AK,29,FALSE)=0,"-",VLOOKUP($AU475,'FE Source'!$A:$AK,29,FALSE))</f>
        <v>-13.84</v>
      </c>
      <c r="BM475" s="215">
        <f>IF(VLOOKUP($AU475,'FE Source'!$A:$AK,30,FALSE)=0,"-",VLOOKUP($AU475,'FE Source'!$A:$AK,30,FALSE))</f>
        <v>2.96</v>
      </c>
      <c r="BN475" t="str">
        <f>IF(VLOOKUP($AU475,'FE Source'!$A:$AK,31,FALSE)="No Specified Index","-",IF(VLOOKUP($AU475,'FE Source'!$A:$AK,31,FALSE)=0,"-",VLOOKUP($AU475,'FE Source'!$A:$AK,31,FALSE)))</f>
        <v>-</v>
      </c>
      <c r="BO475" s="217">
        <f>IF(VLOOKUP($AU475,'FE Source'!$A:$AK,32,FALSE)=0,"-",VLOOKUP($AU475,'FE Source'!$A:$AK,32,FALSE))</f>
        <v>41360</v>
      </c>
      <c r="BP475" s="18">
        <f>IF(VLOOKUP($AU475,'FE Source'!$AZ:$BC,2,FALSE)=0,"-",VLOOKUP($AU475,'FE Source'!$AZ:$BC,2,FALSE))</f>
        <v>-2.4500000000000002</v>
      </c>
      <c r="BQ475" s="18" t="str">
        <f>IF(VLOOKUP($AU475,'FE Source'!$AZ:$BC,3,FALSE)=0,"-",VLOOKUP($AU475,'FE Source'!$AZ:$BC,3,FALSE))</f>
        <v>-</v>
      </c>
      <c r="BR475" s="18" t="str">
        <f>IF(VLOOKUP($AU475,'FE Source'!$AZ:$BC,4,FALSE)=0,"-",VLOOKUP($AU475,'FE Source'!$AZ:$BC,4,FALSE))</f>
        <v>-</v>
      </c>
    </row>
    <row r="476" spans="1:70" ht="15">
      <c r="A476" s="509"/>
      <c r="B476" s="323" t="str">
        <f>INDEX('UT - Retail'!$A$7:$A$1409,MATCH(AU476,'UT - Retail'!$U$7:$U$1409,0),1)</f>
        <v>Fidelity Worldwide Investment</v>
      </c>
      <c r="C476" s="843" t="str">
        <f>INDEX('UT - Retail'!$B$7:$B$1409,MATCH(AU476,'UT - Retail'!$U$7:$U$1409,0),1)</f>
        <v>Fidelity Global Technology A-ACC SGD</v>
      </c>
      <c r="D476" s="846"/>
      <c r="E476" s="531" t="str">
        <f>VLOOKUP(C476,'UT - Retail'!$B:$K,8,FALSE)</f>
        <v>Equities</v>
      </c>
      <c r="F476" s="531" t="str">
        <f>VLOOKUP(C476,'UT - Retail'!$B:$K,9,FALSE)</f>
        <v>Global</v>
      </c>
      <c r="G476" s="531" t="str">
        <f>VLOOKUP(C476,'UT - Retail'!$B:$K,10,FALSE)</f>
        <v>Technology</v>
      </c>
      <c r="H476" s="82" t="str">
        <f>VLOOKUP(C476,'UT - Retail'!$B:$N,13,FALSE)</f>
        <v>No</v>
      </c>
      <c r="I476" s="82" t="str">
        <f>VLOOKUP(C476,'UT - Retail'!$B:$Q,14,FALSE)</f>
        <v>No</v>
      </c>
      <c r="J476" s="531" t="str">
        <f>VLOOKUP(C476,'UT - Retail'!$B:$Q,11,FALSE)</f>
        <v>No</v>
      </c>
      <c r="K476" s="130" t="str">
        <f>VLOOKUP(C476,'UT - Retail'!$B:$P,15,FALSE)</f>
        <v>Yes</v>
      </c>
      <c r="L476" s="82" t="str">
        <f>VLOOKUP(C476,'UT - Retail'!$B:$Q,16,FALSE)</f>
        <v>Both</v>
      </c>
      <c r="M476" s="531" t="str">
        <f>VLOOKUP(C476,'UT - Retail'!$B:$K,6,FALSE)</f>
        <v>SGD</v>
      </c>
      <c r="N476" s="531" t="str">
        <f>IFERROR(IF(MATCH(C476,'Portfolio Construction'!$AL:$AL,0),"Yes","No"),"No")</f>
        <v>No</v>
      </c>
      <c r="O476" s="531" t="str">
        <f>IFERROR(IF(MATCH(C476,'Portfolio Construction'!$AN:$AN,0),"Yes","No"),"No")</f>
        <v>No</v>
      </c>
      <c r="P476" s="531" t="str">
        <f>IFERROR(IF(MATCH(C476,'Portfolio Construction'!$AP:$AP,0),"Yes","No"),"No")</f>
        <v>No</v>
      </c>
      <c r="Q476" s="531" t="str">
        <f>IFERROR(IF(MATCH(C476,'Portfolio Construction'!$AR:$AR,0),"Yes","No"),"No")</f>
        <v>No</v>
      </c>
      <c r="R476" s="531" t="str">
        <f>IFERROR(IF(MATCH(C476,'Portfolio Construction'!$AT:$AT,0),"Yes","No"),"No")</f>
        <v>No</v>
      </c>
      <c r="S476" s="531" t="str">
        <f>IFERROR(IF(MATCH(C476,'Portfolio Construction'!$AV:$AV,0),"Yes","No"),"No")</f>
        <v>No</v>
      </c>
      <c r="T476" s="531" t="str">
        <f>IFERROR(IF(MATCH(C476,'Portfolio Construction'!$AX:$AX,0),"Yes","No"),"No")</f>
        <v>No</v>
      </c>
      <c r="U476" s="531" t="str">
        <f>IFERROR(IF(MATCH(C476,'Portfolio Construction'!$AZ:$AZ,0),"Yes","No"),"No")</f>
        <v>No</v>
      </c>
      <c r="V476" s="674" t="str">
        <f>IFERROR(IF(MATCH(C476,'Portfolio Construction'!$BB:$BB,0),"Yes","No"),"No")</f>
        <v>No</v>
      </c>
      <c r="W476" s="619">
        <f>IF(VLOOKUP($AU476,'FE Source'!$A:$W,3,FALSE)=0,"-",VLOOKUP($AU476,'FE Source'!$A:$W,3,FALSE))</f>
        <v>-6.63</v>
      </c>
      <c r="X476" s="618">
        <f>IF(VLOOKUP($AU476,'FE Source'!$A:$W,4,FALSE)=0,"-",VLOOKUP($AU476,'FE Source'!$A:$W,4,FALSE))</f>
        <v>7.64</v>
      </c>
      <c r="Y476" s="618">
        <f>IF(VLOOKUP($AU476,'FE Source'!$A:$W,5,FALSE)=0,"-",VLOOKUP($AU476,'FE Source'!$A:$W,5,FALSE))</f>
        <v>-4.97</v>
      </c>
      <c r="Z476" s="618">
        <f>IF(VLOOKUP($AU476,'FE Source'!$A:$W,6,FALSE)=0,"-",VLOOKUP($AU476,'FE Source'!$A:$W,6,FALSE))</f>
        <v>4.47</v>
      </c>
      <c r="AA476" s="618">
        <f>IF(VLOOKUP($AU476,'FE Source'!$A:$W,7,FALSE)=0,"-",VLOOKUP($AU476,'FE Source'!$A:$W,7,FALSE))</f>
        <v>13.05</v>
      </c>
      <c r="AB476" s="618">
        <f>IF(VLOOKUP($AU476,'FE Source'!$A:$W,8,FALSE)=0,"-",VLOOKUP($AU476,'FE Source'!$A:$W,8,FALSE))</f>
        <v>16.190000000000001</v>
      </c>
      <c r="AC476" s="623" t="str">
        <f>IF(VLOOKUP($AU476,'FE Source'!$A:$W,9,FALSE)=0,"-",VLOOKUP($AU476,'FE Source'!$A:$W,9,FALSE))</f>
        <v>-</v>
      </c>
      <c r="AD476" s="601">
        <f>IF(VLOOKUP($AU476,'FE Source'!$A:$W,10,FALSE)=0,"-",VLOOKUP($AU476,'FE Source'!$A:$W,10,FALSE))</f>
        <v>0.8</v>
      </c>
      <c r="AE476" s="599">
        <f>IF(VLOOKUP($AU476,'FE Source'!$A:$W,11,FALSE)=0,"-",VLOOKUP($AU476,'FE Source'!$A:$W,11,FALSE))</f>
        <v>16.23</v>
      </c>
      <c r="AF476" s="599">
        <f>IF(VLOOKUP($AU476,'FE Source'!$A:$W,12,FALSE)=0,"-",VLOOKUP($AU476,'FE Source'!$A:$W,12,FALSE))</f>
        <v>0.52</v>
      </c>
      <c r="AG476" s="599">
        <f>IF(VLOOKUP($AU476,'FE Source'!$A:$W,14,FALSE)=0,"-",VLOOKUP($AU476,'FE Source'!$A:$W,14,FALSE))</f>
        <v>-12.9</v>
      </c>
      <c r="AH476" s="599">
        <f>IF(VLOOKUP($AU476,'FE Source'!$A:$DJ,33,FALSE)=0,"-",VLOOKUP($AU476,'FE Source'!$A:$DJ,33,FALSE))</f>
        <v>76.03</v>
      </c>
      <c r="AI476" s="599">
        <f>IF(VLOOKUP($AU476,'FE Source'!$A:$Y,20,FALSE)=0,"-",VLOOKUP($AU476,'FE Source'!$A:$Y,20,FALSE))</f>
        <v>89.1</v>
      </c>
      <c r="AJ476" s="599">
        <f>IF(VLOOKUP($AU476,'FE Source'!$A:$DJ,34,FALSE)=0,"-",VLOOKUP($AU476,'FE Source'!$A:$DJ,34,FALSE))</f>
        <v>83.32</v>
      </c>
      <c r="AK476" s="599">
        <f>IF(VLOOKUP($AU476,'FE Source'!$A:$DJ,35,FALSE)=0,"-",VLOOKUP($AU476,'FE Source'!$A:$DJ,35,FALSE))</f>
        <v>69.349999999999994</v>
      </c>
      <c r="AL476" s="684">
        <f>IF(VLOOKUP($AU476,'FE Source'!$A:$Y,19,FALSE)=0,"-",VLOOKUP($AU476,'FE Source'!$A:$Y,19,FALSE))</f>
        <v>76.599999999999994</v>
      </c>
      <c r="AM476" s="603">
        <f>IF(VLOOKUP($AU476,'FE Source'!$A:$DJ,36,FALSE)=0,"-",VLOOKUP($AU476,'FE Source'!$A:$DJ,36,FALSE))</f>
        <v>73.41</v>
      </c>
      <c r="AN476" s="607">
        <f>IF(VLOOKUP($AU476,'FE Source'!$A:$W,13,FALSE)=0,"-",VLOOKUP($AU476,'FE Source'!$A:$W,13,FALSE))</f>
        <v>32358.3</v>
      </c>
      <c r="AO476" s="601" t="str">
        <f>IF(J476="no","-",IF(VLOOKUP($AU476,'FE Source'!$A:$W,15,FALSE)=0,"-",VLOOKUP($AU476,'FE Source'!$A:$W,15,FALSE)))</f>
        <v>-</v>
      </c>
      <c r="AP476" s="600" t="str">
        <f>IF(AO476="-","-",IF(VLOOKUP($AU476,'FE Source'!$A:$Z,21,FALSE)=0,"-",IF(VLOOKUP($AU476,'FE Source'!$A:$Z,21,FALSE)=2,"Semi-Annual",IF(VLOOKUP($AU476,'FE Source'!$A:$Z,21,FALSE)=4,"Quarterly",IF(VLOOKUP($AU476,'FE Source'!$A:$Z,21,FALSE)=12,"Monthly","Annual")))))</f>
        <v>-</v>
      </c>
      <c r="AQ476" s="679">
        <f t="array" ref="AQ476">IF(VLOOKUP($AU476,'FE Source'!$A:$W,16,FALSE)=0,"-",VLOOKUP($AU476,'FE Source'!$A:$W,16,FALSE))</f>
        <v>1.89</v>
      </c>
      <c r="AR476" s="671" t="str">
        <f>IF(VLOOKUP($AU476,'FE Source'!$A:$W,17,FALSE)=0,"-",VLOOKUP($AU476,'FE Source'!$A:$W,17,FALSE))</f>
        <v>Bronze</v>
      </c>
      <c r="AS476" s="672">
        <f>IF(VLOOKUP($AU476,'FE Source'!$AN:$AS,4,FALSE)="",VLOOKUP($AU476,'FE Source'!$AN:$AS,3,FALSE),VLOOKUP($AU476,'FE Source'!$AN:$AS,4,FALSE))</f>
        <v>2.73</v>
      </c>
      <c r="AT476" s="604">
        <f>IF(VLOOKUP($AU476,'FE Source'!$AN:$AS,5,FALSE)=0,"-",VLOOKUP($AU476,'FE Source'!$AN:$AS,5,FALSE))</f>
        <v>45783</v>
      </c>
      <c r="AU476" s="602" t="s">
        <v>6782</v>
      </c>
      <c r="BE476" s="215" t="str">
        <f>IF(VLOOKUP($AU476,'FE Source'!$A:$AK,22,FALSE)=0,"-",VLOOKUP($AU476,'FE Source'!$A:$AK,22,FALSE))</f>
        <v>-</v>
      </c>
      <c r="BF476" s="215" t="str">
        <f>IF(VLOOKUP($AU476,'FE Source'!$A:$AK,23,FALSE)=0,"-",VLOOKUP($AU476,'FE Source'!$A:$AK,23,FALSE))</f>
        <v>-</v>
      </c>
      <c r="BG476" s="215" t="str">
        <f>IF(VLOOKUP($AU476,'FE Source'!$A:$AK,24,FALSE)=0,"-",VLOOKUP($AU476,'FE Source'!$A:$AK,24,FALSE))</f>
        <v>-</v>
      </c>
      <c r="BH476" s="215" t="str">
        <f>IF(VLOOKUP($AU476,'FE Source'!$A:$AK,25,FALSE)=0,"-",VLOOKUP($AU476,'FE Source'!$A:$AK,25,FALSE))</f>
        <v>-</v>
      </c>
      <c r="BI476" s="215">
        <f>IF(VLOOKUP($AU476,'FE Source'!$A:$AK,26,FALSE)=0,"-",VLOOKUP($AU476,'FE Source'!$A:$AK,26,FALSE))</f>
        <v>41.65</v>
      </c>
      <c r="BJ476" s="215">
        <f>IF(VLOOKUP($AU476,'FE Source'!$A:$AK,27,FALSE)=0,"-",VLOOKUP($AU476,'FE Source'!$A:$AK,27,FALSE))</f>
        <v>41.51</v>
      </c>
      <c r="BK476" s="215">
        <f>IF(VLOOKUP($AU476,'FE Source'!$A:$AK,28,FALSE)=0,"-",VLOOKUP($AU476,'FE Source'!$A:$AK,28,FALSE))</f>
        <v>24.89</v>
      </c>
      <c r="BL476" s="215">
        <f>IF(VLOOKUP($AU476,'FE Source'!$A:$AK,29,FALSE)=0,"-",VLOOKUP($AU476,'FE Source'!$A:$AK,29,FALSE))</f>
        <v>-24.02</v>
      </c>
      <c r="BM476" s="215">
        <f>IF(VLOOKUP($AU476,'FE Source'!$A:$AK,30,FALSE)=0,"-",VLOOKUP($AU476,'FE Source'!$A:$AK,30,FALSE))</f>
        <v>41.74</v>
      </c>
      <c r="BN476" t="str">
        <f>IF(VLOOKUP($AU476,'FE Source'!$A:$AK,31,FALSE)="No Specified Index","-",IF(VLOOKUP($AU476,'FE Source'!$A:$AK,31,FALSE)=0,"-",VLOOKUP($AU476,'FE Source'!$A:$AK,31,FALSE)))</f>
        <v>MSCI ACWI Information Technology</v>
      </c>
      <c r="BO476" s="217">
        <f>IF(VLOOKUP($AU476,'FE Source'!$A:$AK,32,FALSE)=0,"-",VLOOKUP($AU476,'FE Source'!$A:$AK,32,FALSE))</f>
        <v>43264</v>
      </c>
      <c r="BP476" s="18" t="str">
        <f>IF(VLOOKUP($AU476,'FE Source'!$AZ:$BC,2,FALSE)=0,"-",VLOOKUP($AU476,'FE Source'!$AZ:$BC,2,FALSE))</f>
        <v>-</v>
      </c>
      <c r="BQ476" s="18" t="str">
        <f>IF(VLOOKUP($AU476,'FE Source'!$AZ:$BC,3,FALSE)=0,"-",VLOOKUP($AU476,'FE Source'!$AZ:$BC,3,FALSE))</f>
        <v>-</v>
      </c>
      <c r="BR476" s="18" t="str">
        <f>IF(VLOOKUP($AU476,'FE Source'!$AZ:$BC,4,FALSE)=0,"-",VLOOKUP($AU476,'FE Source'!$AZ:$BC,4,FALSE))</f>
        <v>-</v>
      </c>
    </row>
    <row r="477" spans="1:70" ht="15">
      <c r="A477" s="509"/>
      <c r="B477" s="323" t="str">
        <f>INDEX('UT - Retail'!$A$7:$A$1409,MATCH(AU477,'UT - Retail'!$U$7:$U$1409,0),1)</f>
        <v>Fidelity Worldwide Investment</v>
      </c>
      <c r="C477" s="843" t="str">
        <f>INDEX('UT - Retail'!$B$7:$B$1409,MATCH(AU477,'UT - Retail'!$U$7:$U$1409,0),1)</f>
        <v>Fidelity Global Technology A-ACC-USD</v>
      </c>
      <c r="D477" s="846"/>
      <c r="E477" s="531" t="str">
        <f>VLOOKUP(C477,'UT - Retail'!$B:$K,8,FALSE)</f>
        <v>Equities</v>
      </c>
      <c r="F477" s="531" t="str">
        <f>VLOOKUP(C477,'UT - Retail'!$B:$K,9,FALSE)</f>
        <v>Global</v>
      </c>
      <c r="G477" s="531" t="str">
        <f>VLOOKUP(C477,'UT - Retail'!$B:$K,10,FALSE)</f>
        <v>Technology</v>
      </c>
      <c r="H477" s="82" t="str">
        <f>VLOOKUP(C477,'UT - Retail'!$B:$N,13,FALSE)</f>
        <v>No</v>
      </c>
      <c r="I477" s="82" t="str">
        <f>VLOOKUP(C477,'UT - Retail'!$B:$Q,14,FALSE)</f>
        <v>No</v>
      </c>
      <c r="J477" s="531" t="str">
        <f>VLOOKUP(C477,'UT - Retail'!$B:$Q,11,FALSE)</f>
        <v>No</v>
      </c>
      <c r="K477" s="130" t="str">
        <f>VLOOKUP(C477,'UT - Retail'!$B:$P,15,FALSE)</f>
        <v>No</v>
      </c>
      <c r="L477" s="82" t="str">
        <f>VLOOKUP(C477,'UT - Retail'!$B:$Q,16,FALSE)</f>
        <v>Both</v>
      </c>
      <c r="M477" s="531" t="str">
        <f>VLOOKUP(C477,'UT - Retail'!$B:$K,6,FALSE)</f>
        <v>USD</v>
      </c>
      <c r="N477" s="395" t="str">
        <f>IFERROR(IF(MATCH(C477,'Portfolio Construction'!$AL:$AL,0),"Yes","No"),"No")</f>
        <v>No</v>
      </c>
      <c r="O477" s="531" t="str">
        <f>IFERROR(IF(MATCH(C477,'Portfolio Construction'!$AN:$AN,0),"Yes","No"),"No")</f>
        <v>No</v>
      </c>
      <c r="P477" s="531" t="str">
        <f>IFERROR(IF(MATCH(C477,'Portfolio Construction'!$AP:$AP,0),"Yes","No"),"No")</f>
        <v>No</v>
      </c>
      <c r="Q477" s="531" t="str">
        <f>IFERROR(IF(MATCH(C477,'Portfolio Construction'!$AR:$AR,0),"Yes","No"),"No")</f>
        <v>No</v>
      </c>
      <c r="R477" s="531" t="str">
        <f>IFERROR(IF(MATCH(C477,'Portfolio Construction'!$AT:$AT,0),"Yes","No"),"No")</f>
        <v>No</v>
      </c>
      <c r="S477" s="531" t="str">
        <f>IFERROR(IF(MATCH(C477,'Portfolio Construction'!$AV:$AV,0),"Yes","No"),"No")</f>
        <v>No</v>
      </c>
      <c r="T477" s="531" t="str">
        <f>IFERROR(IF(MATCH(C477,'Portfolio Construction'!$AX:$AX,0),"Yes","No"),"No")</f>
        <v>No</v>
      </c>
      <c r="U477" s="531" t="str">
        <f>IFERROR(IF(MATCH(C477,'Portfolio Construction'!$AZ:$AZ,0),"Yes","No"),"No")</f>
        <v>No</v>
      </c>
      <c r="V477" s="674" t="str">
        <f>IFERROR(IF(MATCH(C477,'Portfolio Construction'!$BB:$BB,0),"Yes","No"),"No")</f>
        <v>No</v>
      </c>
      <c r="W477" s="619">
        <f>IF(VLOOKUP($AU477,'FE Source'!$A:$W,3,FALSE)=0,"-",VLOOKUP($AU477,'FE Source'!$A:$W,3,FALSE))</f>
        <v>-6.39</v>
      </c>
      <c r="X477" s="618">
        <f>IF(VLOOKUP($AU477,'FE Source'!$A:$W,4,FALSE)=0,"-",VLOOKUP($AU477,'FE Source'!$A:$W,4,FALSE))</f>
        <v>7.69</v>
      </c>
      <c r="Y477" s="618">
        <f>IF(VLOOKUP($AU477,'FE Source'!$A:$W,5,FALSE)=0,"-",VLOOKUP($AU477,'FE Source'!$A:$W,5,FALSE))</f>
        <v>-4.8899999999999997</v>
      </c>
      <c r="Z477" s="618">
        <f>IF(VLOOKUP($AU477,'FE Source'!$A:$W,6,FALSE)=0,"-",VLOOKUP($AU477,'FE Source'!$A:$W,6,FALSE))</f>
        <v>4.54</v>
      </c>
      <c r="AA477" s="618">
        <f>IF(VLOOKUP($AU477,'FE Source'!$A:$W,7,FALSE)=0,"-",VLOOKUP($AU477,'FE Source'!$A:$W,7,FALSE))</f>
        <v>13.09</v>
      </c>
      <c r="AB477" s="618">
        <f>IF(VLOOKUP($AU477,'FE Source'!$A:$W,8,FALSE)=0,"-",VLOOKUP($AU477,'FE Source'!$A:$W,8,FALSE))</f>
        <v>16.21</v>
      </c>
      <c r="AC477" s="623">
        <f>IF(VLOOKUP($AU477,'FE Source'!$A:$W,9,FALSE)=0,"-",VLOOKUP($AU477,'FE Source'!$A:$W,9,FALSE))</f>
        <v>17.309999999999999</v>
      </c>
      <c r="AD477" s="601">
        <f>IF(VLOOKUP($AU477,'FE Source'!$A:$W,10,FALSE)=0,"-",VLOOKUP($AU477,'FE Source'!$A:$W,10,FALSE))</f>
        <v>0.8</v>
      </c>
      <c r="AE477" s="599">
        <f>IF(VLOOKUP($AU477,'FE Source'!$A:$W,11,FALSE)=0,"-",VLOOKUP($AU477,'FE Source'!$A:$W,11,FALSE))</f>
        <v>16.2</v>
      </c>
      <c r="AF477" s="599">
        <f>IF(VLOOKUP($AU477,'FE Source'!$A:$W,12,FALSE)=0,"-",VLOOKUP($AU477,'FE Source'!$A:$W,12,FALSE))</f>
        <v>0.53</v>
      </c>
      <c r="AG477" s="599">
        <f>IF(VLOOKUP($AU477,'FE Source'!$A:$W,14,FALSE)=0,"-",VLOOKUP($AU477,'FE Source'!$A:$W,14,FALSE))</f>
        <v>-12.77</v>
      </c>
      <c r="AH477" s="599">
        <f>IF(VLOOKUP($AU477,'FE Source'!$A:$DJ,33,FALSE)=0,"-",VLOOKUP($AU477,'FE Source'!$A:$DJ,33,FALSE))</f>
        <v>76.319999999999993</v>
      </c>
      <c r="AI477" s="599">
        <f>IF(VLOOKUP($AU477,'FE Source'!$A:$Y,20,FALSE)=0,"-",VLOOKUP($AU477,'FE Source'!$A:$Y,20,FALSE))</f>
        <v>89.34</v>
      </c>
      <c r="AJ477" s="599">
        <f>IF(VLOOKUP($AU477,'FE Source'!$A:$DJ,34,FALSE)=0,"-",VLOOKUP($AU477,'FE Source'!$A:$DJ,34,FALSE))</f>
        <v>83.41</v>
      </c>
      <c r="AK477" s="599">
        <f>IF(VLOOKUP($AU477,'FE Source'!$A:$DJ,35,FALSE)=0,"-",VLOOKUP($AU477,'FE Source'!$A:$DJ,35,FALSE))</f>
        <v>69.69</v>
      </c>
      <c r="AL477" s="684">
        <f>IF(VLOOKUP($AU477,'FE Source'!$A:$Y,19,FALSE)=0,"-",VLOOKUP($AU477,'FE Source'!$A:$Y,19,FALSE))</f>
        <v>76.69</v>
      </c>
      <c r="AM477" s="603">
        <f>IF(VLOOKUP($AU477,'FE Source'!$A:$DJ,36,FALSE)=0,"-",VLOOKUP($AU477,'FE Source'!$A:$DJ,36,FALSE))</f>
        <v>73.37</v>
      </c>
      <c r="AN477" s="607">
        <f>IF(VLOOKUP($AU477,'FE Source'!$A:$W,13,FALSE)=0,"-",VLOOKUP($AU477,'FE Source'!$A:$W,13,FALSE))</f>
        <v>32358.3</v>
      </c>
      <c r="AO477" s="601" t="str">
        <f>IF(J477="no","-",IF(VLOOKUP($AU477,'FE Source'!$A:$W,15,FALSE)=0,"-",VLOOKUP($AU477,'FE Source'!$A:$W,15,FALSE)))</f>
        <v>-</v>
      </c>
      <c r="AP477" s="600" t="str">
        <f>IF(AO477="-","-",IF(VLOOKUP($AU477,'FE Source'!$A:$Z,21,FALSE)=0,"-",IF(VLOOKUP($AU477,'FE Source'!$A:$Z,21,FALSE)=2,"Semi-Annual",IF(VLOOKUP($AU477,'FE Source'!$A:$Z,21,FALSE)=4,"Quarterly",IF(VLOOKUP($AU477,'FE Source'!$A:$Z,21,FALSE)=12,"Monthly","Annual")))))</f>
        <v>-</v>
      </c>
      <c r="AQ477" s="679">
        <f t="array" ref="AQ477">IF(VLOOKUP($AU477,'FE Source'!$A:$W,16,FALSE)=0,"-",VLOOKUP($AU477,'FE Source'!$A:$W,16,FALSE))</f>
        <v>1.89</v>
      </c>
      <c r="AR477" s="671" t="str">
        <f>IF(VLOOKUP($AU477,'FE Source'!$A:$W,17,FALSE)=0,"-",VLOOKUP($AU477,'FE Source'!$A:$W,17,FALSE))</f>
        <v>Bronze</v>
      </c>
      <c r="AS477" s="672">
        <f>IF(VLOOKUP($AU477,'FE Source'!$AN:$AS,4,FALSE)="",VLOOKUP($AU477,'FE Source'!$AN:$AS,3,FALSE),VLOOKUP($AU477,'FE Source'!$AN:$AS,4,FALSE))</f>
        <v>59.66</v>
      </c>
      <c r="AT477" s="604">
        <f>IF(VLOOKUP($AU477,'FE Source'!$AN:$AS,5,FALSE)=0,"-",VLOOKUP($AU477,'FE Source'!$AN:$AS,5,FALSE))</f>
        <v>45783</v>
      </c>
      <c r="AU477" s="602" t="s">
        <v>4461</v>
      </c>
      <c r="BE477" s="215">
        <f>IF(VLOOKUP($AU477,'FE Source'!$A:$AK,22,FALSE)=0,"-",VLOOKUP($AU477,'FE Source'!$A:$AK,22,FALSE))</f>
        <v>16.71</v>
      </c>
      <c r="BF477" s="215">
        <f>IF(VLOOKUP($AU477,'FE Source'!$A:$AK,23,FALSE)=0,"-",VLOOKUP($AU477,'FE Source'!$A:$AK,23,FALSE))</f>
        <v>18.600000000000001</v>
      </c>
      <c r="BG477" s="215">
        <f>IF(VLOOKUP($AU477,'FE Source'!$A:$AK,24,FALSE)=0,"-",VLOOKUP($AU477,'FE Source'!$A:$AK,24,FALSE))</f>
        <v>25.94</v>
      </c>
      <c r="BH477" s="215">
        <f>IF(VLOOKUP($AU477,'FE Source'!$A:$AK,25,FALSE)=0,"-",VLOOKUP($AU477,'FE Source'!$A:$AK,25,FALSE))</f>
        <v>-2.38</v>
      </c>
      <c r="BI477" s="215">
        <f>IF(VLOOKUP($AU477,'FE Source'!$A:$AK,26,FALSE)=0,"-",VLOOKUP($AU477,'FE Source'!$A:$AK,26,FALSE))</f>
        <v>41.67</v>
      </c>
      <c r="BJ477" s="215">
        <f>IF(VLOOKUP($AU477,'FE Source'!$A:$AK,27,FALSE)=0,"-",VLOOKUP($AU477,'FE Source'!$A:$AK,27,FALSE))</f>
        <v>41.58</v>
      </c>
      <c r="BK477" s="215">
        <f>IF(VLOOKUP($AU477,'FE Source'!$A:$AK,28,FALSE)=0,"-",VLOOKUP($AU477,'FE Source'!$A:$AK,28,FALSE))</f>
        <v>24.81</v>
      </c>
      <c r="BL477" s="215">
        <f>IF(VLOOKUP($AU477,'FE Source'!$A:$AK,29,FALSE)=0,"-",VLOOKUP($AU477,'FE Source'!$A:$AK,29,FALSE))</f>
        <v>-23.93</v>
      </c>
      <c r="BM477" s="215">
        <f>IF(VLOOKUP($AU477,'FE Source'!$A:$AK,30,FALSE)=0,"-",VLOOKUP($AU477,'FE Source'!$A:$AK,30,FALSE))</f>
        <v>41.58</v>
      </c>
      <c r="BN477" t="str">
        <f>IF(VLOOKUP($AU477,'FE Source'!$A:$AK,31,FALSE)="No Specified Index","-",IF(VLOOKUP($AU477,'FE Source'!$A:$AK,31,FALSE)=0,"-",VLOOKUP($AU477,'FE Source'!$A:$AK,31,FALSE)))</f>
        <v>MSCI ACWI Information Technology</v>
      </c>
      <c r="BO477" s="217">
        <f>IF(VLOOKUP($AU477,'FE Source'!$A:$AK,32,FALSE)=0,"-",VLOOKUP($AU477,'FE Source'!$A:$AK,32,FALSE))</f>
        <v>41738</v>
      </c>
      <c r="BP477" s="18" t="str">
        <f>IF(VLOOKUP($AU477,'FE Source'!$AZ:$BC,2,FALSE)=0,"-",VLOOKUP($AU477,'FE Source'!$AZ:$BC,2,FALSE))</f>
        <v>-</v>
      </c>
      <c r="BQ477" s="18" t="str">
        <f>IF(VLOOKUP($AU477,'FE Source'!$AZ:$BC,3,FALSE)=0,"-",VLOOKUP($AU477,'FE Source'!$AZ:$BC,3,FALSE))</f>
        <v>-</v>
      </c>
      <c r="BR477" s="18" t="str">
        <f>IF(VLOOKUP($AU477,'FE Source'!$AZ:$BC,4,FALSE)=0,"-",VLOOKUP($AU477,'FE Source'!$AZ:$BC,4,FALSE))</f>
        <v>-</v>
      </c>
    </row>
    <row r="478" spans="1:70" ht="15">
      <c r="A478" s="509"/>
      <c r="B478" s="323" t="str">
        <f>INDEX('UT - Retail'!$A$7:$A$1409,MATCH(AU478,'UT - Retail'!$U$7:$U$1409,0),1)</f>
        <v>Fidelity Worldwide Investment</v>
      </c>
      <c r="C478" s="843" t="str">
        <f>INDEX('UT - Retail'!$B$7:$B$1409,MATCH(AU478,'UT - Retail'!$U$7:$U$1409,0),1)</f>
        <v>Fidelity Global Technology A-EUR</v>
      </c>
      <c r="D478" s="846"/>
      <c r="E478" s="531" t="str">
        <f>VLOOKUP(C478,'UT - Retail'!$B:$K,8,FALSE)</f>
        <v>Equities</v>
      </c>
      <c r="F478" s="531" t="str">
        <f>VLOOKUP(C478,'UT - Retail'!$B:$K,9,FALSE)</f>
        <v>Global</v>
      </c>
      <c r="G478" s="531" t="str">
        <f>VLOOKUP(C478,'UT - Retail'!$B:$K,10,FALSE)</f>
        <v>Technology</v>
      </c>
      <c r="H478" s="82" t="str">
        <f>VLOOKUP(C478,'UT - Retail'!$B:$N,13,FALSE)</f>
        <v>No</v>
      </c>
      <c r="I478" s="82" t="str">
        <f>VLOOKUP(C478,'UT - Retail'!$B:$Q,14,FALSE)</f>
        <v>No</v>
      </c>
      <c r="J478" s="531" t="str">
        <f>VLOOKUP(C478,'UT - Retail'!$B:$Q,11,FALSE)</f>
        <v>No</v>
      </c>
      <c r="K478" s="130" t="str">
        <f>VLOOKUP(C478,'UT - Retail'!$B:$P,15,FALSE)</f>
        <v>No</v>
      </c>
      <c r="L478" s="82" t="str">
        <f>VLOOKUP(C478,'UT - Retail'!$B:$Q,16,FALSE)</f>
        <v>Both</v>
      </c>
      <c r="M478" s="531" t="str">
        <f>VLOOKUP(C478,'UT - Retail'!$B:$K,6,FALSE)</f>
        <v>EUR</v>
      </c>
      <c r="N478" s="395" t="str">
        <f>IFERROR(IF(MATCH(C478,'Portfolio Construction'!$AL:$AL,0),"Yes","No"),"No")</f>
        <v>No</v>
      </c>
      <c r="O478" s="531" t="str">
        <f>IFERROR(IF(MATCH(C478,'Portfolio Construction'!$AN:$AN,0),"Yes","No"),"No")</f>
        <v>No</v>
      </c>
      <c r="P478" s="531" t="str">
        <f>IFERROR(IF(MATCH(C478,'Portfolio Construction'!$AP:$AP,0),"Yes","No"),"No")</f>
        <v>No</v>
      </c>
      <c r="Q478" s="531" t="str">
        <f>IFERROR(IF(MATCH(C478,'Portfolio Construction'!$AR:$AR,0),"Yes","No"),"No")</f>
        <v>No</v>
      </c>
      <c r="R478" s="531" t="str">
        <f>IFERROR(IF(MATCH(C478,'Portfolio Construction'!$AT:$AT,0),"Yes","No"),"No")</f>
        <v>No</v>
      </c>
      <c r="S478" s="531" t="str">
        <f>IFERROR(IF(MATCH(C478,'Portfolio Construction'!$AV:$AV,0),"Yes","No"),"No")</f>
        <v>No</v>
      </c>
      <c r="T478" s="531" t="str">
        <f>IFERROR(IF(MATCH(C478,'Portfolio Construction'!$AX:$AX,0),"Yes","No"),"No")</f>
        <v>No</v>
      </c>
      <c r="U478" s="531" t="str">
        <f>IFERROR(IF(MATCH(C478,'Portfolio Construction'!$AZ:$AZ,0),"Yes","No"),"No")</f>
        <v>No</v>
      </c>
      <c r="V478" s="674" t="str">
        <f>IFERROR(IF(MATCH(C478,'Portfolio Construction'!$BB:$BB,0),"Yes","No"),"No")</f>
        <v>No</v>
      </c>
      <c r="W478" s="619">
        <f>IF(VLOOKUP($AU478,'FE Source'!$A:$W,3,FALSE)=0,"-",VLOOKUP($AU478,'FE Source'!$A:$W,3,FALSE))</f>
        <v>-6.44</v>
      </c>
      <c r="X478" s="618">
        <f>IF(VLOOKUP($AU478,'FE Source'!$A:$W,4,FALSE)=0,"-",VLOOKUP($AU478,'FE Source'!$A:$W,4,FALSE))</f>
        <v>7.94</v>
      </c>
      <c r="Y478" s="618">
        <f>IF(VLOOKUP($AU478,'FE Source'!$A:$W,5,FALSE)=0,"-",VLOOKUP($AU478,'FE Source'!$A:$W,5,FALSE))</f>
        <v>-4.96</v>
      </c>
      <c r="Z478" s="618">
        <f>IF(VLOOKUP($AU478,'FE Source'!$A:$W,6,FALSE)=0,"-",VLOOKUP($AU478,'FE Source'!$A:$W,6,FALSE))</f>
        <v>4.5199999999999996</v>
      </c>
      <c r="AA478" s="618">
        <f>IF(VLOOKUP($AU478,'FE Source'!$A:$W,7,FALSE)=0,"-",VLOOKUP($AU478,'FE Source'!$A:$W,7,FALSE))</f>
        <v>13.05</v>
      </c>
      <c r="AB478" s="618">
        <f>IF(VLOOKUP($AU478,'FE Source'!$A:$W,8,FALSE)=0,"-",VLOOKUP($AU478,'FE Source'!$A:$W,8,FALSE))</f>
        <v>16.23</v>
      </c>
      <c r="AC478" s="623">
        <f>IF(VLOOKUP($AU478,'FE Source'!$A:$W,9,FALSE)=0,"-",VLOOKUP($AU478,'FE Source'!$A:$W,9,FALSE))</f>
        <v>17.3</v>
      </c>
      <c r="AD478" s="601">
        <f>IF(VLOOKUP($AU478,'FE Source'!$A:$W,10,FALSE)=0,"-",VLOOKUP($AU478,'FE Source'!$A:$W,10,FALSE))</f>
        <v>0.8</v>
      </c>
      <c r="AE478" s="599">
        <f>IF(VLOOKUP($AU478,'FE Source'!$A:$W,11,FALSE)=0,"-",VLOOKUP($AU478,'FE Source'!$A:$W,11,FALSE))</f>
        <v>16.22</v>
      </c>
      <c r="AF478" s="599">
        <f>IF(VLOOKUP($AU478,'FE Source'!$A:$W,12,FALSE)=0,"-",VLOOKUP($AU478,'FE Source'!$A:$W,12,FALSE))</f>
        <v>0.53</v>
      </c>
      <c r="AG478" s="599">
        <f>IF(VLOOKUP($AU478,'FE Source'!$A:$W,14,FALSE)=0,"-",VLOOKUP($AU478,'FE Source'!$A:$W,14,FALSE))</f>
        <v>-13.09</v>
      </c>
      <c r="AH478" s="599">
        <f>IF(VLOOKUP($AU478,'FE Source'!$A:$DJ,33,FALSE)=0,"-",VLOOKUP($AU478,'FE Source'!$A:$DJ,33,FALSE))</f>
        <v>75.59</v>
      </c>
      <c r="AI478" s="599">
        <f>IF(VLOOKUP($AU478,'FE Source'!$A:$Y,20,FALSE)=0,"-",VLOOKUP($AU478,'FE Source'!$A:$Y,20,FALSE))</f>
        <v>89.11</v>
      </c>
      <c r="AJ478" s="599">
        <f>IF(VLOOKUP($AU478,'FE Source'!$A:$DJ,34,FALSE)=0,"-",VLOOKUP($AU478,'FE Source'!$A:$DJ,34,FALSE))</f>
        <v>83.52</v>
      </c>
      <c r="AK478" s="599">
        <f>IF(VLOOKUP($AU478,'FE Source'!$A:$DJ,35,FALSE)=0,"-",VLOOKUP($AU478,'FE Source'!$A:$DJ,35,FALSE))</f>
        <v>68.58</v>
      </c>
      <c r="AL478" s="684">
        <f>IF(VLOOKUP($AU478,'FE Source'!$A:$Y,19,FALSE)=0,"-",VLOOKUP($AU478,'FE Source'!$A:$Y,19,FALSE))</f>
        <v>76.459999999999994</v>
      </c>
      <c r="AM478" s="603">
        <f>IF(VLOOKUP($AU478,'FE Source'!$A:$DJ,36,FALSE)=0,"-",VLOOKUP($AU478,'FE Source'!$A:$DJ,36,FALSE))</f>
        <v>73.44</v>
      </c>
      <c r="AN478" s="607">
        <f>IF(VLOOKUP($AU478,'FE Source'!$A:$W,13,FALSE)=0,"-",VLOOKUP($AU478,'FE Source'!$A:$W,13,FALSE))</f>
        <v>32358.3</v>
      </c>
      <c r="AO478" s="601" t="str">
        <f>IF(J478="no","-",IF(VLOOKUP($AU478,'FE Source'!$A:$W,15,FALSE)=0,"-",VLOOKUP($AU478,'FE Source'!$A:$W,15,FALSE)))</f>
        <v>-</v>
      </c>
      <c r="AP478" s="600" t="str">
        <f>IF(AO478="-","-",IF(VLOOKUP($AU478,'FE Source'!$A:$Z,21,FALSE)=0,"-",IF(VLOOKUP($AU478,'FE Source'!$A:$Z,21,FALSE)=2,"Semi-Annual",IF(VLOOKUP($AU478,'FE Source'!$A:$Z,21,FALSE)=4,"Quarterly",IF(VLOOKUP($AU478,'FE Source'!$A:$Z,21,FALSE)=12,"Monthly","Annual")))))</f>
        <v>-</v>
      </c>
      <c r="AQ478" s="679">
        <f t="array" ref="AQ478">IF(VLOOKUP($AU478,'FE Source'!$A:$W,16,FALSE)=0,"-",VLOOKUP($AU478,'FE Source'!$A:$W,16,FALSE))</f>
        <v>1.89</v>
      </c>
      <c r="AR478" s="671" t="str">
        <f>IF(VLOOKUP($AU478,'FE Source'!$A:$W,17,FALSE)=0,"-",VLOOKUP($AU478,'FE Source'!$A:$W,17,FALSE))</f>
        <v>Bronze</v>
      </c>
      <c r="AS478" s="672">
        <f>IF(VLOOKUP($AU478,'FE Source'!$AN:$AS,4,FALSE)="",VLOOKUP($AU478,'FE Source'!$AN:$AS,3,FALSE),VLOOKUP($AU478,'FE Source'!$AN:$AS,4,FALSE))</f>
        <v>66.34</v>
      </c>
      <c r="AT478" s="604">
        <f>IF(VLOOKUP($AU478,'FE Source'!$AN:$AS,5,FALSE)=0,"-",VLOOKUP($AU478,'FE Source'!$AN:$AS,5,FALSE))</f>
        <v>45783</v>
      </c>
      <c r="AU478" s="602" t="s">
        <v>628</v>
      </c>
      <c r="BE478" s="215">
        <f>IF(VLOOKUP($AU478,'FE Source'!$A:$AK,22,FALSE)=0,"-",VLOOKUP($AU478,'FE Source'!$A:$AK,22,FALSE))</f>
        <v>16.760000000000002</v>
      </c>
      <c r="BF478" s="215">
        <f>IF(VLOOKUP($AU478,'FE Source'!$A:$AK,23,FALSE)=0,"-",VLOOKUP($AU478,'FE Source'!$A:$AK,23,FALSE))</f>
        <v>18.46</v>
      </c>
      <c r="BG478" s="215">
        <f>IF(VLOOKUP($AU478,'FE Source'!$A:$AK,24,FALSE)=0,"-",VLOOKUP($AU478,'FE Source'!$A:$AK,24,FALSE))</f>
        <v>25.76</v>
      </c>
      <c r="BH478" s="215">
        <f>IF(VLOOKUP($AU478,'FE Source'!$A:$AK,25,FALSE)=0,"-",VLOOKUP($AU478,'FE Source'!$A:$AK,25,FALSE))</f>
        <v>-2.4300000000000002</v>
      </c>
      <c r="BI478" s="215">
        <f>IF(VLOOKUP($AU478,'FE Source'!$A:$AK,26,FALSE)=0,"-",VLOOKUP($AU478,'FE Source'!$A:$AK,26,FALSE))</f>
        <v>41.94</v>
      </c>
      <c r="BJ478" s="215">
        <f>IF(VLOOKUP($AU478,'FE Source'!$A:$AK,27,FALSE)=0,"-",VLOOKUP($AU478,'FE Source'!$A:$AK,27,FALSE))</f>
        <v>41.69</v>
      </c>
      <c r="BK478" s="215">
        <f>IF(VLOOKUP($AU478,'FE Source'!$A:$AK,28,FALSE)=0,"-",VLOOKUP($AU478,'FE Source'!$A:$AK,28,FALSE))</f>
        <v>24.69</v>
      </c>
      <c r="BL478" s="215">
        <f>IF(VLOOKUP($AU478,'FE Source'!$A:$AK,29,FALSE)=0,"-",VLOOKUP($AU478,'FE Source'!$A:$AK,29,FALSE))</f>
        <v>-24.09</v>
      </c>
      <c r="BM478" s="215">
        <f>IF(VLOOKUP($AU478,'FE Source'!$A:$AK,30,FALSE)=0,"-",VLOOKUP($AU478,'FE Source'!$A:$AK,30,FALSE))</f>
        <v>41.78</v>
      </c>
      <c r="BN478" t="str">
        <f>IF(VLOOKUP($AU478,'FE Source'!$A:$AK,31,FALSE)="No Specified Index","-",IF(VLOOKUP($AU478,'FE Source'!$A:$AK,31,FALSE)=0,"-",VLOOKUP($AU478,'FE Source'!$A:$AK,31,FALSE)))</f>
        <v>MSCI ACWI Information Technology</v>
      </c>
      <c r="BO478" s="217">
        <f>IF(VLOOKUP($AU478,'FE Source'!$A:$AK,32,FALSE)=0,"-",VLOOKUP($AU478,'FE Source'!$A:$AK,32,FALSE))</f>
        <v>36404</v>
      </c>
      <c r="BP478" s="18">
        <f>IF(VLOOKUP($AU478,'FE Source'!$AZ:$BC,2,FALSE)=0,"-",VLOOKUP($AU478,'FE Source'!$AZ:$BC,2,FALSE))</f>
        <v>-4.3499999999999996</v>
      </c>
      <c r="BQ478" s="18">
        <f>IF(VLOOKUP($AU478,'FE Source'!$AZ:$BC,3,FALSE)=0,"-",VLOOKUP($AU478,'FE Source'!$AZ:$BC,3,FALSE))</f>
        <v>-5.34</v>
      </c>
      <c r="BR478" s="18">
        <f>IF(VLOOKUP($AU478,'FE Source'!$AZ:$BC,4,FALSE)=0,"-",VLOOKUP($AU478,'FE Source'!$AZ:$BC,4,FALSE))</f>
        <v>-7.74</v>
      </c>
    </row>
    <row r="479" spans="1:70" ht="15">
      <c r="A479" s="509"/>
      <c r="B479" s="323" t="str">
        <f>INDEX('UT - Retail'!$A$7:$A$1409,MATCH(AU479,'UT - Retail'!$U$7:$U$1409,0),1)</f>
        <v>Fidelity Worldwide Investment</v>
      </c>
      <c r="C479" s="843" t="str">
        <f>INDEX('UT - Retail'!$B$7:$B$1409,MATCH(AU479,'UT - Retail'!$U$7:$U$1409,0),1)</f>
        <v>Fidelity Greater China A-SGD</v>
      </c>
      <c r="D479" s="846"/>
      <c r="E479" s="531" t="str">
        <f>VLOOKUP(C479,'UT - Retail'!$B:$K,8,FALSE)</f>
        <v>Equities</v>
      </c>
      <c r="F479" s="531" t="str">
        <f>VLOOKUP(C479,'UT - Retail'!$B:$K,9,FALSE)</f>
        <v>Greater China</v>
      </c>
      <c r="G479" s="531" t="str">
        <f>VLOOKUP(C479,'UT - Retail'!$B:$K,10,FALSE)</f>
        <v>General</v>
      </c>
      <c r="H479" s="82" t="str">
        <f>VLOOKUP(C479,'UT - Retail'!$B:$N,13,FALSE)</f>
        <v>No</v>
      </c>
      <c r="I479" s="82" t="str">
        <f>VLOOKUP(C479,'UT - Retail'!$B:$Q,14,FALSE)</f>
        <v>No</v>
      </c>
      <c r="J479" s="531" t="str">
        <f>VLOOKUP(C479,'UT - Retail'!$B:$Q,11,FALSE)</f>
        <v>Yes</v>
      </c>
      <c r="K479" s="130" t="str">
        <f>VLOOKUP(C479,'UT - Retail'!$B:$P,15,FALSE)</f>
        <v>Yes</v>
      </c>
      <c r="L479" s="82" t="str">
        <f>VLOOKUP(C479,'UT - Retail'!$B:$Q,16,FALSE)</f>
        <v>Both</v>
      </c>
      <c r="M479" s="531" t="str">
        <f>VLOOKUP(C479,'UT - Retail'!$B:$K,6,FALSE)</f>
        <v>SGD</v>
      </c>
      <c r="N479" s="395" t="str">
        <f>IFERROR(IF(MATCH(C479,'Portfolio Construction'!$AL:$AL,0),"Yes","No"),"No")</f>
        <v>No</v>
      </c>
      <c r="O479" s="531" t="str">
        <f>IFERROR(IF(MATCH(C479,'Portfolio Construction'!$AN:$AN,0),"Yes","No"),"No")</f>
        <v>No</v>
      </c>
      <c r="P479" s="531" t="str">
        <f>IFERROR(IF(MATCH(C479,'Portfolio Construction'!$AP:$AP,0),"Yes","No"),"No")</f>
        <v>No</v>
      </c>
      <c r="Q479" s="531" t="str">
        <f>IFERROR(IF(MATCH(C479,'Portfolio Construction'!$AR:$AR,0),"Yes","No"),"No")</f>
        <v>No</v>
      </c>
      <c r="R479" s="531" t="str">
        <f>IFERROR(IF(MATCH(C479,'Portfolio Construction'!$AT:$AT,0),"Yes","No"),"No")</f>
        <v>No</v>
      </c>
      <c r="S479" s="531" t="str">
        <f>IFERROR(IF(MATCH(C479,'Portfolio Construction'!$AV:$AV,0),"Yes","No"),"No")</f>
        <v>No</v>
      </c>
      <c r="T479" s="531" t="str">
        <f>IFERROR(IF(MATCH(C479,'Portfolio Construction'!$AX:$AX,0),"Yes","No"),"No")</f>
        <v>No</v>
      </c>
      <c r="U479" s="531" t="str">
        <f>IFERROR(IF(MATCH(C479,'Portfolio Construction'!$AZ:$AZ,0),"Yes","No"),"No")</f>
        <v>No</v>
      </c>
      <c r="V479" s="674" t="str">
        <f>IFERROR(IF(MATCH(C479,'Portfolio Construction'!$BB:$BB,0),"Yes","No"),"No")</f>
        <v>No</v>
      </c>
      <c r="W479" s="619">
        <f>IF(VLOOKUP($AU479,'FE Source'!$A:$W,3,FALSE)=0,"-",VLOOKUP($AU479,'FE Source'!$A:$W,3,FALSE))</f>
        <v>-0.93</v>
      </c>
      <c r="X479" s="618">
        <f>IF(VLOOKUP($AU479,'FE Source'!$A:$W,4,FALSE)=0,"-",VLOOKUP($AU479,'FE Source'!$A:$W,4,FALSE))</f>
        <v>4.8</v>
      </c>
      <c r="Y479" s="618">
        <f>IF(VLOOKUP($AU479,'FE Source'!$A:$W,5,FALSE)=0,"-",VLOOKUP($AU479,'FE Source'!$A:$W,5,FALSE))</f>
        <v>-1.68</v>
      </c>
      <c r="Z479" s="618">
        <f>IF(VLOOKUP($AU479,'FE Source'!$A:$W,6,FALSE)=0,"-",VLOOKUP($AU479,'FE Source'!$A:$W,6,FALSE))</f>
        <v>2.44</v>
      </c>
      <c r="AA479" s="618">
        <f>IF(VLOOKUP($AU479,'FE Source'!$A:$W,7,FALSE)=0,"-",VLOOKUP($AU479,'FE Source'!$A:$W,7,FALSE))</f>
        <v>-0.87</v>
      </c>
      <c r="AB479" s="618">
        <f>IF(VLOOKUP($AU479,'FE Source'!$A:$W,8,FALSE)=0,"-",VLOOKUP($AU479,'FE Source'!$A:$W,8,FALSE))</f>
        <v>-1.2</v>
      </c>
      <c r="AC479" s="623">
        <f>IF(VLOOKUP($AU479,'FE Source'!$A:$W,9,FALSE)=0,"-",VLOOKUP($AU479,'FE Source'!$A:$W,9,FALSE))</f>
        <v>2.4300000000000002</v>
      </c>
      <c r="AD479" s="601">
        <f>IF(VLOOKUP($AU479,'FE Source'!$A:$W,10,FALSE)=0,"-",VLOOKUP($AU479,'FE Source'!$A:$W,10,FALSE))</f>
        <v>0.91</v>
      </c>
      <c r="AE479" s="599">
        <f>IF(VLOOKUP($AU479,'FE Source'!$A:$W,11,FALSE)=0,"-",VLOOKUP($AU479,'FE Source'!$A:$W,11,FALSE))</f>
        <v>22.97</v>
      </c>
      <c r="AF479" s="599">
        <f>IF(VLOOKUP($AU479,'FE Source'!$A:$W,12,FALSE)=0,"-",VLOOKUP($AU479,'FE Source'!$A:$W,12,FALSE))</f>
        <v>-0.01</v>
      </c>
      <c r="AG479" s="599">
        <f>IF(VLOOKUP($AU479,'FE Source'!$A:$W,14,FALSE)=0,"-",VLOOKUP($AU479,'FE Source'!$A:$W,14,FALSE))</f>
        <v>-30.29</v>
      </c>
      <c r="AH479" s="599">
        <f>IF(VLOOKUP($AU479,'FE Source'!$A:$DJ,33,FALSE)=0,"-",VLOOKUP($AU479,'FE Source'!$A:$DJ,33,FALSE))</f>
        <v>76.33</v>
      </c>
      <c r="AI479" s="599">
        <f>IF(VLOOKUP($AU479,'FE Source'!$A:$Y,20,FALSE)=0,"-",VLOOKUP($AU479,'FE Source'!$A:$Y,20,FALSE))</f>
        <v>85.51</v>
      </c>
      <c r="AJ479" s="599">
        <f>IF(VLOOKUP($AU479,'FE Source'!$A:$DJ,34,FALSE)=0,"-",VLOOKUP($AU479,'FE Source'!$A:$DJ,34,FALSE))</f>
        <v>89.57</v>
      </c>
      <c r="AK479" s="599">
        <f>IF(VLOOKUP($AU479,'FE Source'!$A:$DJ,35,FALSE)=0,"-",VLOOKUP($AU479,'FE Source'!$A:$DJ,35,FALSE))</f>
        <v>88.39</v>
      </c>
      <c r="AL479" s="684">
        <f>IF(VLOOKUP($AU479,'FE Source'!$A:$Y,19,FALSE)=0,"-",VLOOKUP($AU479,'FE Source'!$A:$Y,19,FALSE))</f>
        <v>94.48</v>
      </c>
      <c r="AM479" s="603">
        <f>IF(VLOOKUP($AU479,'FE Source'!$A:$DJ,36,FALSE)=0,"-",VLOOKUP($AU479,'FE Source'!$A:$DJ,36,FALSE))</f>
        <v>96.07</v>
      </c>
      <c r="AN479" s="607">
        <f>IF(VLOOKUP($AU479,'FE Source'!$A:$W,13,FALSE)=0,"-",VLOOKUP($AU479,'FE Source'!$A:$W,13,FALSE))</f>
        <v>883.9</v>
      </c>
      <c r="AO479" s="601" t="str">
        <f>IF(J479="no","-",IF(VLOOKUP($AU479,'FE Source'!$A:$W,15,FALSE)=0,"-",VLOOKUP($AU479,'FE Source'!$A:$W,15,FALSE)))</f>
        <v>-</v>
      </c>
      <c r="AP479" s="600" t="str">
        <f>IF(AO479="-","-",IF(VLOOKUP($AU479,'FE Source'!$A:$Z,21,FALSE)=0,"-",IF(VLOOKUP($AU479,'FE Source'!$A:$Z,21,FALSE)=2,"Semi-Annual",IF(VLOOKUP($AU479,'FE Source'!$A:$Z,21,FALSE)=4,"Quarterly",IF(VLOOKUP($AU479,'FE Source'!$A:$Z,21,FALSE)=12,"Monthly","Annual")))))</f>
        <v>-</v>
      </c>
      <c r="AQ479" s="679">
        <f t="array" ref="AQ479">IF(VLOOKUP($AU479,'FE Source'!$A:$W,16,FALSE)=0,"-",VLOOKUP($AU479,'FE Source'!$A:$W,16,FALSE))</f>
        <v>1.93</v>
      </c>
      <c r="AR479" s="671" t="str">
        <f>IF(VLOOKUP($AU479,'FE Source'!$A:$W,17,FALSE)=0,"-",VLOOKUP($AU479,'FE Source'!$A:$W,17,FALSE))</f>
        <v>Neutral</v>
      </c>
      <c r="AS479" s="672">
        <f>IF(VLOOKUP($AU479,'FE Source'!$AN:$AS,4,FALSE)="",VLOOKUP($AU479,'FE Source'!$AN:$AS,3,FALSE),VLOOKUP($AU479,'FE Source'!$AN:$AS,4,FALSE))</f>
        <v>2.23</v>
      </c>
      <c r="AT479" s="604">
        <f>IF(VLOOKUP($AU479,'FE Source'!$AN:$AS,5,FALSE)=0,"-",VLOOKUP($AU479,'FE Source'!$AN:$AS,5,FALSE))</f>
        <v>45783</v>
      </c>
      <c r="AU479" s="602" t="s">
        <v>543</v>
      </c>
      <c r="BE479" s="215">
        <f>IF(VLOOKUP($AU479,'FE Source'!$A:$AK,22,FALSE)=0,"-",VLOOKUP($AU479,'FE Source'!$A:$AK,22,FALSE))</f>
        <v>3.26</v>
      </c>
      <c r="BF479" s="215">
        <f>IF(VLOOKUP($AU479,'FE Source'!$A:$AK,23,FALSE)=0,"-",VLOOKUP($AU479,'FE Source'!$A:$AK,23,FALSE))</f>
        <v>6.78</v>
      </c>
      <c r="BG479" s="215">
        <f>IF(VLOOKUP($AU479,'FE Source'!$A:$AK,24,FALSE)=0,"-",VLOOKUP($AU479,'FE Source'!$A:$AK,24,FALSE))</f>
        <v>36.770000000000003</v>
      </c>
      <c r="BH479" s="215">
        <f>IF(VLOOKUP($AU479,'FE Source'!$A:$AK,25,FALSE)=0,"-",VLOOKUP($AU479,'FE Source'!$A:$AK,25,FALSE))</f>
        <v>-14.27</v>
      </c>
      <c r="BI479" s="215">
        <f>IF(VLOOKUP($AU479,'FE Source'!$A:$AK,26,FALSE)=0,"-",VLOOKUP($AU479,'FE Source'!$A:$AK,26,FALSE))</f>
        <v>23.84</v>
      </c>
      <c r="BJ479" s="215">
        <f>IF(VLOOKUP($AU479,'FE Source'!$A:$AK,27,FALSE)=0,"-",VLOOKUP($AU479,'FE Source'!$A:$AK,27,FALSE))</f>
        <v>28.1</v>
      </c>
      <c r="BK479" s="215">
        <f>IF(VLOOKUP($AU479,'FE Source'!$A:$AK,28,FALSE)=0,"-",VLOOKUP($AU479,'FE Source'!$A:$AK,28,FALSE))</f>
        <v>-3.56</v>
      </c>
      <c r="BL479" s="215">
        <f>IF(VLOOKUP($AU479,'FE Source'!$A:$AK,29,FALSE)=0,"-",VLOOKUP($AU479,'FE Source'!$A:$AK,29,FALSE))</f>
        <v>-30.61</v>
      </c>
      <c r="BM479" s="215">
        <f>IF(VLOOKUP($AU479,'FE Source'!$A:$AK,30,FALSE)=0,"-",VLOOKUP($AU479,'FE Source'!$A:$AK,30,FALSE))</f>
        <v>-4.6399999999999997</v>
      </c>
      <c r="BN479" t="str">
        <f>IF(VLOOKUP($AU479,'FE Source'!$A:$AK,31,FALSE)="No Specified Index","-",IF(VLOOKUP($AU479,'FE Source'!$A:$AK,31,FALSE)=0,"-",VLOOKUP($AU479,'FE Source'!$A:$AK,31,FALSE)))</f>
        <v>MSCI Golden Dragon</v>
      </c>
      <c r="BO479" s="217">
        <f>IF(VLOOKUP($AU479,'FE Source'!$A:$AK,32,FALSE)=0,"-",VLOOKUP($AU479,'FE Source'!$A:$AK,32,FALSE))</f>
        <v>39638</v>
      </c>
      <c r="BP479" s="18">
        <f>IF(VLOOKUP($AU479,'FE Source'!$AZ:$BC,2,FALSE)=0,"-",VLOOKUP($AU479,'FE Source'!$AZ:$BC,2,FALSE))</f>
        <v>-5.55</v>
      </c>
      <c r="BQ479" s="18">
        <f>IF(VLOOKUP($AU479,'FE Source'!$AZ:$BC,3,FALSE)=0,"-",VLOOKUP($AU479,'FE Source'!$AZ:$BC,3,FALSE))</f>
        <v>-7.83</v>
      </c>
      <c r="BR479" s="18">
        <f>IF(VLOOKUP($AU479,'FE Source'!$AZ:$BC,4,FALSE)=0,"-",VLOOKUP($AU479,'FE Source'!$AZ:$BC,4,FALSE))</f>
        <v>-10.6</v>
      </c>
    </row>
    <row r="480" spans="1:70" ht="15">
      <c r="A480" s="509"/>
      <c r="B480" s="323" t="str">
        <f>INDEX('UT - Retail'!$A$7:$A$1409,MATCH(AU480,'UT - Retail'!$U$7:$U$1409,0),1)</f>
        <v>Fidelity Worldwide Investment</v>
      </c>
      <c r="C480" s="757" t="str">
        <f>INDEX('UT - Retail'!$B$7:$B$1409,MATCH(AU480,'UT - Retail'!$U$7:$U$1409,0),1)</f>
        <v>Fidelity Greater China A-USD</v>
      </c>
      <c r="D480" s="763"/>
      <c r="E480" s="531" t="str">
        <f>VLOOKUP(C480,'UT - Retail'!$B:$K,8,FALSE)</f>
        <v>Equities</v>
      </c>
      <c r="F480" s="531" t="str">
        <f>VLOOKUP(C480,'UT - Retail'!$B:$K,9,FALSE)</f>
        <v>Greater China</v>
      </c>
      <c r="G480" s="531" t="str">
        <f>VLOOKUP(C480,'UT - Retail'!$B:$K,10,FALSE)</f>
        <v>General</v>
      </c>
      <c r="H480" s="82" t="str">
        <f>VLOOKUP(C480,'UT - Retail'!$B:$N,13,FALSE)</f>
        <v>No</v>
      </c>
      <c r="I480" s="82" t="str">
        <f>VLOOKUP(C480,'UT - Retail'!$B:$Q,14,FALSE)</f>
        <v>No</v>
      </c>
      <c r="J480" s="531" t="str">
        <f>VLOOKUP(C480,'UT - Retail'!$B:$Q,11,FALSE)</f>
        <v>Yes</v>
      </c>
      <c r="K480" s="130" t="str">
        <f>VLOOKUP(C480,'UT - Retail'!$B:$P,15,FALSE)</f>
        <v>Yes</v>
      </c>
      <c r="L480" s="82" t="str">
        <f>VLOOKUP(C480,'UT - Retail'!$B:$Q,16,FALSE)</f>
        <v>Both</v>
      </c>
      <c r="M480" s="531" t="str">
        <f>VLOOKUP(C480,'UT - Retail'!$B:$K,6,FALSE)</f>
        <v>USD</v>
      </c>
      <c r="N480" s="395" t="str">
        <f>IFERROR(IF(MATCH(C480,'Portfolio Construction'!$AL:$AL,0),"Yes","No"),"No")</f>
        <v>No</v>
      </c>
      <c r="O480" s="531" t="str">
        <f>IFERROR(IF(MATCH(C480,'Portfolio Construction'!$AN:$AN,0),"Yes","No"),"No")</f>
        <v>No</v>
      </c>
      <c r="P480" s="531" t="str">
        <f>IFERROR(IF(MATCH(C480,'Portfolio Construction'!$AP:$AP,0),"Yes","No"),"No")</f>
        <v>No</v>
      </c>
      <c r="Q480" s="531" t="str">
        <f>IFERROR(IF(MATCH(C480,'Portfolio Construction'!$AR:$AR,0),"Yes","No"),"No")</f>
        <v>No</v>
      </c>
      <c r="R480" s="531" t="str">
        <f>IFERROR(IF(MATCH(C480,'Portfolio Construction'!$AT:$AT,0),"Yes","No"),"No")</f>
        <v>No</v>
      </c>
      <c r="S480" s="531" t="str">
        <f>IFERROR(IF(MATCH(C480,'Portfolio Construction'!$AV:$AV,0),"Yes","No"),"No")</f>
        <v>No</v>
      </c>
      <c r="T480" s="531" t="str">
        <f>IFERROR(IF(MATCH(C480,'Portfolio Construction'!$AX:$AX,0),"Yes","No"),"No")</f>
        <v>No</v>
      </c>
      <c r="U480" s="531" t="str">
        <f>IFERROR(IF(MATCH(C480,'Portfolio Construction'!$AZ:$AZ,0),"Yes","No"),"No")</f>
        <v>No</v>
      </c>
      <c r="V480" s="674" t="str">
        <f>IFERROR(IF(MATCH(C480,'Portfolio Construction'!$BB:$BB,0),"Yes","No"),"No")</f>
        <v>No</v>
      </c>
      <c r="W480" s="619">
        <f>IF(VLOOKUP($AU480,'FE Source'!$A:$W,3,FALSE)=0,"-",VLOOKUP($AU480,'FE Source'!$A:$W,3,FALSE))</f>
        <v>-0.71</v>
      </c>
      <c r="X480" s="618">
        <f>IF(VLOOKUP($AU480,'FE Source'!$A:$W,4,FALSE)=0,"-",VLOOKUP($AU480,'FE Source'!$A:$W,4,FALSE))</f>
        <v>4.79</v>
      </c>
      <c r="Y480" s="618">
        <f>IF(VLOOKUP($AU480,'FE Source'!$A:$W,5,FALSE)=0,"-",VLOOKUP($AU480,'FE Source'!$A:$W,5,FALSE))</f>
        <v>-1.65</v>
      </c>
      <c r="Z480" s="618">
        <f>IF(VLOOKUP($AU480,'FE Source'!$A:$W,6,FALSE)=0,"-",VLOOKUP($AU480,'FE Source'!$A:$W,6,FALSE))</f>
        <v>2.5</v>
      </c>
      <c r="AA480" s="618">
        <f>IF(VLOOKUP($AU480,'FE Source'!$A:$W,7,FALSE)=0,"-",VLOOKUP($AU480,'FE Source'!$A:$W,7,FALSE))</f>
        <v>-0.84</v>
      </c>
      <c r="AB480" s="618">
        <f>IF(VLOOKUP($AU480,'FE Source'!$A:$W,8,FALSE)=0,"-",VLOOKUP($AU480,'FE Source'!$A:$W,8,FALSE))</f>
        <v>-1.19</v>
      </c>
      <c r="AC480" s="623">
        <f>IF(VLOOKUP($AU480,'FE Source'!$A:$W,9,FALSE)=0,"-",VLOOKUP($AU480,'FE Source'!$A:$W,9,FALSE))</f>
        <v>2.4500000000000002</v>
      </c>
      <c r="AD480" s="601">
        <f>IF(VLOOKUP($AU480,'FE Source'!$A:$W,10,FALSE)=0,"-",VLOOKUP($AU480,'FE Source'!$A:$W,10,FALSE))</f>
        <v>0.92</v>
      </c>
      <c r="AE480" s="599">
        <f>IF(VLOOKUP($AU480,'FE Source'!$A:$W,11,FALSE)=0,"-",VLOOKUP($AU480,'FE Source'!$A:$W,11,FALSE))</f>
        <v>22.99</v>
      </c>
      <c r="AF480" s="599">
        <f>IF(VLOOKUP($AU480,'FE Source'!$A:$W,12,FALSE)=0,"-",VLOOKUP($AU480,'FE Source'!$A:$W,12,FALSE))</f>
        <v>-0.01</v>
      </c>
      <c r="AG480" s="599">
        <f>IF(VLOOKUP($AU480,'FE Source'!$A:$W,14,FALSE)=0,"-",VLOOKUP($AU480,'FE Source'!$A:$W,14,FALSE))</f>
        <v>-30.38</v>
      </c>
      <c r="AH480" s="599">
        <f>IF(VLOOKUP($AU480,'FE Source'!$A:$DJ,33,FALSE)=0,"-",VLOOKUP($AU480,'FE Source'!$A:$DJ,33,FALSE))</f>
        <v>75.14</v>
      </c>
      <c r="AI480" s="599">
        <f>IF(VLOOKUP($AU480,'FE Source'!$A:$Y,20,FALSE)=0,"-",VLOOKUP($AU480,'FE Source'!$A:$Y,20,FALSE))</f>
        <v>85.43</v>
      </c>
      <c r="AJ480" s="599">
        <f>IF(VLOOKUP($AU480,'FE Source'!$A:$DJ,34,FALSE)=0,"-",VLOOKUP($AU480,'FE Source'!$A:$DJ,34,FALSE))</f>
        <v>89.2</v>
      </c>
      <c r="AK480" s="599">
        <f>IF(VLOOKUP($AU480,'FE Source'!$A:$DJ,35,FALSE)=0,"-",VLOOKUP($AU480,'FE Source'!$A:$DJ,35,FALSE))</f>
        <v>87.06</v>
      </c>
      <c r="AL480" s="684">
        <f>IF(VLOOKUP($AU480,'FE Source'!$A:$Y,19,FALSE)=0,"-",VLOOKUP($AU480,'FE Source'!$A:$Y,19,FALSE))</f>
        <v>94.36</v>
      </c>
      <c r="AM480" s="603">
        <f>IF(VLOOKUP($AU480,'FE Source'!$A:$DJ,36,FALSE)=0,"-",VLOOKUP($AU480,'FE Source'!$A:$DJ,36,FALSE))</f>
        <v>95.91</v>
      </c>
      <c r="AN480" s="607">
        <f>IF(VLOOKUP($AU480,'FE Source'!$A:$W,13,FALSE)=0,"-",VLOOKUP($AU480,'FE Source'!$A:$W,13,FALSE))</f>
        <v>883.9</v>
      </c>
      <c r="AO480" s="601" t="str">
        <f>IF(J480="no","-",IF(VLOOKUP($AU480,'FE Source'!$A:$W,15,FALSE)=0,"-",VLOOKUP($AU480,'FE Source'!$A:$W,15,FALSE)))</f>
        <v>-</v>
      </c>
      <c r="AP480" s="600" t="str">
        <f>IF(AO480="-","-",IF(VLOOKUP($AU480,'FE Source'!$A:$Z,21,FALSE)=0,"-",IF(VLOOKUP($AU480,'FE Source'!$A:$Z,21,FALSE)=2,"Semi-Annual",IF(VLOOKUP($AU480,'FE Source'!$A:$Z,21,FALSE)=4,"Quarterly",IF(VLOOKUP($AU480,'FE Source'!$A:$Z,21,FALSE)=12,"Monthly","Annual")))))</f>
        <v>-</v>
      </c>
      <c r="AQ480" s="679">
        <f t="array" ref="AQ480">IF(VLOOKUP($AU480,'FE Source'!$A:$W,16,FALSE)=0,"-",VLOOKUP($AU480,'FE Source'!$A:$W,16,FALSE))</f>
        <v>1.93</v>
      </c>
      <c r="AR480" s="671" t="str">
        <f>IF(VLOOKUP($AU480,'FE Source'!$A:$W,17,FALSE)=0,"-",VLOOKUP($AU480,'FE Source'!$A:$W,17,FALSE))</f>
        <v>Neutral</v>
      </c>
      <c r="AS480" s="672">
        <f>IF(VLOOKUP($AU480,'FE Source'!$AN:$AS,4,FALSE)="",VLOOKUP($AU480,'FE Source'!$AN:$AS,3,FALSE),VLOOKUP($AU480,'FE Source'!$AN:$AS,4,FALSE))</f>
        <v>257.7</v>
      </c>
      <c r="AT480" s="604">
        <f>IF(VLOOKUP($AU480,'FE Source'!$AN:$AS,5,FALSE)=0,"-",VLOOKUP($AU480,'FE Source'!$AN:$AS,5,FALSE))</f>
        <v>45783</v>
      </c>
      <c r="AU480" s="602" t="s">
        <v>629</v>
      </c>
      <c r="BE480" s="215">
        <f>IF(VLOOKUP($AU480,'FE Source'!$A:$AK,22,FALSE)=0,"-",VLOOKUP($AU480,'FE Source'!$A:$AK,22,FALSE))</f>
        <v>3.34</v>
      </c>
      <c r="BF480" s="215">
        <f>IF(VLOOKUP($AU480,'FE Source'!$A:$AK,23,FALSE)=0,"-",VLOOKUP($AU480,'FE Source'!$A:$AK,23,FALSE))</f>
        <v>6.52</v>
      </c>
      <c r="BG480" s="215">
        <f>IF(VLOOKUP($AU480,'FE Source'!$A:$AK,24,FALSE)=0,"-",VLOOKUP($AU480,'FE Source'!$A:$AK,24,FALSE))</f>
        <v>37.01</v>
      </c>
      <c r="BH480" s="215">
        <f>IF(VLOOKUP($AU480,'FE Source'!$A:$AK,25,FALSE)=0,"-",VLOOKUP($AU480,'FE Source'!$A:$AK,25,FALSE))</f>
        <v>-14.23</v>
      </c>
      <c r="BI480" s="215">
        <f>IF(VLOOKUP($AU480,'FE Source'!$A:$AK,26,FALSE)=0,"-",VLOOKUP($AU480,'FE Source'!$A:$AK,26,FALSE))</f>
        <v>23.74</v>
      </c>
      <c r="BJ480" s="215">
        <f>IF(VLOOKUP($AU480,'FE Source'!$A:$AK,27,FALSE)=0,"-",VLOOKUP($AU480,'FE Source'!$A:$AK,27,FALSE))</f>
        <v>28.12</v>
      </c>
      <c r="BK480" s="215">
        <f>IF(VLOOKUP($AU480,'FE Source'!$A:$AK,28,FALSE)=0,"-",VLOOKUP($AU480,'FE Source'!$A:$AK,28,FALSE))</f>
        <v>-3.58</v>
      </c>
      <c r="BL480" s="215">
        <f>IF(VLOOKUP($AU480,'FE Source'!$A:$AK,29,FALSE)=0,"-",VLOOKUP($AU480,'FE Source'!$A:$AK,29,FALSE))</f>
        <v>-30.56</v>
      </c>
      <c r="BM480" s="215">
        <f>IF(VLOOKUP($AU480,'FE Source'!$A:$AK,30,FALSE)=0,"-",VLOOKUP($AU480,'FE Source'!$A:$AK,30,FALSE))</f>
        <v>-4.72</v>
      </c>
      <c r="BN480" t="str">
        <f>IF(VLOOKUP($AU480,'FE Source'!$A:$AK,31,FALSE)="No Specified Index","-",IF(VLOOKUP($AU480,'FE Source'!$A:$AK,31,FALSE)=0,"-",VLOOKUP($AU480,'FE Source'!$A:$AK,31,FALSE)))</f>
        <v>MSCI Golden Dragon</v>
      </c>
      <c r="BO480" s="217">
        <f>IF(VLOOKUP($AU480,'FE Source'!$A:$AK,32,FALSE)=0,"-",VLOOKUP($AU480,'FE Source'!$A:$AK,32,FALSE))</f>
        <v>33147</v>
      </c>
      <c r="BP480" s="18">
        <f>IF(VLOOKUP($AU480,'FE Source'!$AZ:$BC,2,FALSE)=0,"-",VLOOKUP($AU480,'FE Source'!$AZ:$BC,2,FALSE))</f>
        <v>-5.59</v>
      </c>
      <c r="BQ480" s="18">
        <f>IF(VLOOKUP($AU480,'FE Source'!$AZ:$BC,3,FALSE)=0,"-",VLOOKUP($AU480,'FE Source'!$AZ:$BC,3,FALSE))</f>
        <v>-7.77</v>
      </c>
      <c r="BR480" s="18">
        <f>IF(VLOOKUP($AU480,'FE Source'!$AZ:$BC,4,FALSE)=0,"-",VLOOKUP($AU480,'FE Source'!$AZ:$BC,4,FALSE))</f>
        <v>-10.85</v>
      </c>
    </row>
    <row r="481" spans="1:70" ht="15">
      <c r="A481" s="509"/>
      <c r="B481" s="323" t="str">
        <f>INDEX('UT - Retail'!$A$7:$A$1409,MATCH(AU481,'UT - Retail'!$U$7:$U$1409,0),1)</f>
        <v>Fidelity Worldwide Investment</v>
      </c>
      <c r="C481" s="757" t="str">
        <f>INDEX('UT - Retail'!$B$7:$B$1409,MATCH(AU481,'UT - Retail'!$U$7:$U$1409,0),1)</f>
        <v>Fidelity Indonesia A-USD</v>
      </c>
      <c r="D481" s="763"/>
      <c r="E481" s="531" t="str">
        <f>VLOOKUP(C481,'UT - Retail'!$B:$K,8,FALSE)</f>
        <v>Equities</v>
      </c>
      <c r="F481" s="531" t="str">
        <f>VLOOKUP(C481,'UT - Retail'!$B:$K,9,FALSE)</f>
        <v>Indonesia</v>
      </c>
      <c r="G481" s="531" t="str">
        <f>VLOOKUP(C481,'UT - Retail'!$B:$K,10,FALSE)</f>
        <v>General</v>
      </c>
      <c r="H481" s="82" t="str">
        <f>VLOOKUP(C481,'UT - Retail'!$B:$N,13,FALSE)</f>
        <v>No</v>
      </c>
      <c r="I481" s="82" t="str">
        <f>VLOOKUP(C481,'UT - Retail'!$B:$Q,14,FALSE)</f>
        <v>No</v>
      </c>
      <c r="J481" s="531" t="str">
        <f>VLOOKUP(C481,'UT - Retail'!$B:$Q,11,FALSE)</f>
        <v>Yes</v>
      </c>
      <c r="K481" s="130" t="str">
        <f>VLOOKUP(C481,'UT - Retail'!$B:$P,15,FALSE)</f>
        <v>No</v>
      </c>
      <c r="L481" s="82" t="str">
        <f>VLOOKUP(C481,'UT - Retail'!$B:$Q,16,FALSE)</f>
        <v>Both</v>
      </c>
      <c r="M481" s="531" t="str">
        <f>VLOOKUP(C481,'UT - Retail'!$B:$K,6,FALSE)</f>
        <v>USD</v>
      </c>
      <c r="N481" s="395" t="str">
        <f>IFERROR(IF(MATCH(C481,'Portfolio Construction'!$AL:$AL,0),"Yes","No"),"No")</f>
        <v>No</v>
      </c>
      <c r="O481" s="531" t="str">
        <f>IFERROR(IF(MATCH(C481,'Portfolio Construction'!$AN:$AN,0),"Yes","No"),"No")</f>
        <v>No</v>
      </c>
      <c r="P481" s="531" t="str">
        <f>IFERROR(IF(MATCH(C481,'Portfolio Construction'!$AP:$AP,0),"Yes","No"),"No")</f>
        <v>No</v>
      </c>
      <c r="Q481" s="531" t="str">
        <f>IFERROR(IF(MATCH(C481,'Portfolio Construction'!$AR:$AR,0),"Yes","No"),"No")</f>
        <v>No</v>
      </c>
      <c r="R481" s="531" t="str">
        <f>IFERROR(IF(MATCH(C481,'Portfolio Construction'!$AT:$AT,0),"Yes","No"),"No")</f>
        <v>No</v>
      </c>
      <c r="S481" s="531" t="str">
        <f>IFERROR(IF(MATCH(C481,'Portfolio Construction'!$AV:$AV,0),"Yes","No"),"No")</f>
        <v>No</v>
      </c>
      <c r="T481" s="531" t="str">
        <f>IFERROR(IF(MATCH(C481,'Portfolio Construction'!$AX:$AX,0),"Yes","No"),"No")</f>
        <v>No</v>
      </c>
      <c r="U481" s="531" t="str">
        <f>IFERROR(IF(MATCH(C481,'Portfolio Construction'!$AZ:$AZ,0),"Yes","No"),"No")</f>
        <v>No</v>
      </c>
      <c r="V481" s="674" t="str">
        <f>IFERROR(IF(MATCH(C481,'Portfolio Construction'!$BB:$BB,0),"Yes","No"),"No")</f>
        <v>No</v>
      </c>
      <c r="W481" s="619">
        <f>IF(VLOOKUP($AU481,'FE Source'!$A:$W,3,FALSE)=0,"-",VLOOKUP($AU481,'FE Source'!$A:$W,3,FALSE))</f>
        <v>-11.7</v>
      </c>
      <c r="X481" s="618">
        <f>IF(VLOOKUP($AU481,'FE Source'!$A:$W,4,FALSE)=0,"-",VLOOKUP($AU481,'FE Source'!$A:$W,4,FALSE))</f>
        <v>6.63</v>
      </c>
      <c r="Y481" s="618">
        <f>IF(VLOOKUP($AU481,'FE Source'!$A:$W,5,FALSE)=0,"-",VLOOKUP($AU481,'FE Source'!$A:$W,5,FALSE))</f>
        <v>-15.22</v>
      </c>
      <c r="Z481" s="618">
        <f>IF(VLOOKUP($AU481,'FE Source'!$A:$W,6,FALSE)=0,"-",VLOOKUP($AU481,'FE Source'!$A:$W,6,FALSE))</f>
        <v>-11.19</v>
      </c>
      <c r="AA481" s="618">
        <f>IF(VLOOKUP($AU481,'FE Source'!$A:$W,7,FALSE)=0,"-",VLOOKUP($AU481,'FE Source'!$A:$W,7,FALSE))</f>
        <v>-8.76</v>
      </c>
      <c r="AB481" s="618">
        <f>IF(VLOOKUP($AU481,'FE Source'!$A:$W,8,FALSE)=0,"-",VLOOKUP($AU481,'FE Source'!$A:$W,8,FALSE))</f>
        <v>3.17</v>
      </c>
      <c r="AC481" s="623">
        <f>IF(VLOOKUP($AU481,'FE Source'!$A:$W,9,FALSE)=0,"-",VLOOKUP($AU481,'FE Source'!$A:$W,9,FALSE))</f>
        <v>-1.0900000000000001</v>
      </c>
      <c r="AD481" s="601">
        <f>IF(VLOOKUP($AU481,'FE Source'!$A:$W,10,FALSE)=0,"-",VLOOKUP($AU481,'FE Source'!$A:$W,10,FALSE))</f>
        <v>1.1100000000000001</v>
      </c>
      <c r="AE481" s="599">
        <f>IF(VLOOKUP($AU481,'FE Source'!$A:$W,11,FALSE)=0,"-",VLOOKUP($AU481,'FE Source'!$A:$W,11,FALSE))</f>
        <v>15.08</v>
      </c>
      <c r="AF481" s="599">
        <f>IF(VLOOKUP($AU481,'FE Source'!$A:$W,12,FALSE)=0,"-",VLOOKUP($AU481,'FE Source'!$A:$W,12,FALSE))</f>
        <v>-0.02</v>
      </c>
      <c r="AG481" s="599">
        <f>IF(VLOOKUP($AU481,'FE Source'!$A:$W,14,FALSE)=0,"-",VLOOKUP($AU481,'FE Source'!$A:$W,14,FALSE))</f>
        <v>-29.37</v>
      </c>
      <c r="AH481" s="599">
        <f>IF(VLOOKUP($AU481,'FE Source'!$A:$DJ,33,FALSE)=0,"-",VLOOKUP($AU481,'FE Source'!$A:$DJ,33,FALSE))</f>
        <v>157.82</v>
      </c>
      <c r="AI481" s="599">
        <f>IF(VLOOKUP($AU481,'FE Source'!$A:$Y,20,FALSE)=0,"-",VLOOKUP($AU481,'FE Source'!$A:$Y,20,FALSE))</f>
        <v>120.38</v>
      </c>
      <c r="AJ481" s="599">
        <f>IF(VLOOKUP($AU481,'FE Source'!$A:$DJ,34,FALSE)=0,"-",VLOOKUP($AU481,'FE Source'!$A:$DJ,34,FALSE))</f>
        <v>110.78</v>
      </c>
      <c r="AK481" s="599">
        <f>IF(VLOOKUP($AU481,'FE Source'!$A:$DJ,35,FALSE)=0,"-",VLOOKUP($AU481,'FE Source'!$A:$DJ,35,FALSE))</f>
        <v>115.41</v>
      </c>
      <c r="AL481" s="684">
        <f>IF(VLOOKUP($AU481,'FE Source'!$A:$Y,19,FALSE)=0,"-",VLOOKUP($AU481,'FE Source'!$A:$Y,19,FALSE))</f>
        <v>106.71</v>
      </c>
      <c r="AM481" s="603">
        <f>IF(VLOOKUP($AU481,'FE Source'!$A:$DJ,36,FALSE)=0,"-",VLOOKUP($AU481,'FE Source'!$A:$DJ,36,FALSE))</f>
        <v>101.51</v>
      </c>
      <c r="AN481" s="607">
        <f>IF(VLOOKUP($AU481,'FE Source'!$A:$W,13,FALSE)=0,"-",VLOOKUP($AU481,'FE Source'!$A:$W,13,FALSE))</f>
        <v>225.8</v>
      </c>
      <c r="AO481" s="601">
        <f>IF(J481="no","-",IF(VLOOKUP($AU481,'FE Source'!$A:$W,15,FALSE)=0,"-",VLOOKUP($AU481,'FE Source'!$A:$W,15,FALSE)))</f>
        <v>1.98</v>
      </c>
      <c r="AP481" s="600" t="str">
        <f>IF(AO481="-","-",IF(VLOOKUP($AU481,'FE Source'!$A:$Z,21,FALSE)=0,"-",IF(VLOOKUP($AU481,'FE Source'!$A:$Z,21,FALSE)=2,"Semi-Annual",IF(VLOOKUP($AU481,'FE Source'!$A:$Z,21,FALSE)=4,"Quarterly",IF(VLOOKUP($AU481,'FE Source'!$A:$Z,21,FALSE)=12,"Monthly","Annual")))))</f>
        <v>Annual</v>
      </c>
      <c r="AQ481" s="679">
        <f t="array" ref="AQ481">IF(VLOOKUP($AU481,'FE Source'!$A:$W,16,FALSE)=0,"-",VLOOKUP($AU481,'FE Source'!$A:$W,16,FALSE))</f>
        <v>1.93</v>
      </c>
      <c r="AR481" s="671" t="str">
        <f>IF(VLOOKUP($AU481,'FE Source'!$A:$W,17,FALSE)=0,"-",VLOOKUP($AU481,'FE Source'!$A:$W,17,FALSE))</f>
        <v>Neutral</v>
      </c>
      <c r="AS481" s="672">
        <f>IF(VLOOKUP($AU481,'FE Source'!$AN:$AS,4,FALSE)="",VLOOKUP($AU481,'FE Source'!$AN:$AS,3,FALSE),VLOOKUP($AU481,'FE Source'!$AN:$AS,4,FALSE))</f>
        <v>22.17</v>
      </c>
      <c r="AT481" s="604">
        <f>IF(VLOOKUP($AU481,'FE Source'!$AN:$AS,5,FALSE)=0,"-",VLOOKUP($AU481,'FE Source'!$AN:$AS,5,FALSE))</f>
        <v>45783</v>
      </c>
      <c r="AU481" s="602" t="s">
        <v>631</v>
      </c>
      <c r="BE481" s="215">
        <f>IF(VLOOKUP($AU481,'FE Source'!$A:$AK,22,FALSE)=0,"-",VLOOKUP($AU481,'FE Source'!$A:$AK,22,FALSE))</f>
        <v>-15.26</v>
      </c>
      <c r="BF481" s="215">
        <f>IF(VLOOKUP($AU481,'FE Source'!$A:$AK,23,FALSE)=0,"-",VLOOKUP($AU481,'FE Source'!$A:$AK,23,FALSE))</f>
        <v>16.54</v>
      </c>
      <c r="BG481" s="215">
        <f>IF(VLOOKUP($AU481,'FE Source'!$A:$AK,24,FALSE)=0,"-",VLOOKUP($AU481,'FE Source'!$A:$AK,24,FALSE))</f>
        <v>9.77</v>
      </c>
      <c r="BH481" s="215">
        <f>IF(VLOOKUP($AU481,'FE Source'!$A:$AK,25,FALSE)=0,"-",VLOOKUP($AU481,'FE Source'!$A:$AK,25,FALSE))</f>
        <v>-7.42</v>
      </c>
      <c r="BI481" s="215">
        <f>IF(VLOOKUP($AU481,'FE Source'!$A:$AK,26,FALSE)=0,"-",VLOOKUP($AU481,'FE Source'!$A:$AK,26,FALSE))</f>
        <v>4.2699999999999996</v>
      </c>
      <c r="BJ481" s="215">
        <f>IF(VLOOKUP($AU481,'FE Source'!$A:$AK,27,FALSE)=0,"-",VLOOKUP($AU481,'FE Source'!$A:$AK,27,FALSE))</f>
        <v>-10.039999999999999</v>
      </c>
      <c r="BK481" s="215">
        <f>IF(VLOOKUP($AU481,'FE Source'!$A:$AK,28,FALSE)=0,"-",VLOOKUP($AU481,'FE Source'!$A:$AK,28,FALSE))</f>
        <v>3.43</v>
      </c>
      <c r="BL481" s="215">
        <f>IF(VLOOKUP($AU481,'FE Source'!$A:$AK,29,FALSE)=0,"-",VLOOKUP($AU481,'FE Source'!$A:$AK,29,FALSE))</f>
        <v>-3.62</v>
      </c>
      <c r="BM481" s="215">
        <f>IF(VLOOKUP($AU481,'FE Source'!$A:$AK,30,FALSE)=0,"-",VLOOKUP($AU481,'FE Source'!$A:$AK,30,FALSE))</f>
        <v>3.7</v>
      </c>
      <c r="BN481" t="str">
        <f>IF(VLOOKUP($AU481,'FE Source'!$A:$AK,31,FALSE)="No Specified Index","-",IF(VLOOKUP($AU481,'FE Source'!$A:$AK,31,FALSE)=0,"-",VLOOKUP($AU481,'FE Source'!$A:$AK,31,FALSE)))</f>
        <v>MSCI Indonesia IMI Capped to 8% Index</v>
      </c>
      <c r="BO481" s="217">
        <f>IF(VLOOKUP($AU481,'FE Source'!$A:$AK,32,FALSE)=0,"-",VLOOKUP($AU481,'FE Source'!$A:$AK,32,FALSE))</f>
        <v>34673</v>
      </c>
      <c r="BP481" s="18">
        <f>IF(VLOOKUP($AU481,'FE Source'!$AZ:$BC,2,FALSE)=0,"-",VLOOKUP($AU481,'FE Source'!$AZ:$BC,2,FALSE))</f>
        <v>-6.87</v>
      </c>
      <c r="BQ481" s="18">
        <f>IF(VLOOKUP($AU481,'FE Source'!$AZ:$BC,3,FALSE)=0,"-",VLOOKUP($AU481,'FE Source'!$AZ:$BC,3,FALSE))</f>
        <v>-8.33</v>
      </c>
      <c r="BR481" s="18">
        <f>IF(VLOOKUP($AU481,'FE Source'!$AZ:$BC,4,FALSE)=0,"-",VLOOKUP($AU481,'FE Source'!$AZ:$BC,4,FALSE))</f>
        <v>-22.14</v>
      </c>
    </row>
    <row r="482" spans="1:70" ht="15">
      <c r="A482" s="509"/>
      <c r="B482" s="323" t="str">
        <f>INDEX('UT - Retail'!$A$7:$A$1409,MATCH(AU482,'UT - Retail'!$U$7:$U$1409,0),1)</f>
        <v>Fidelity Worldwide Investment</v>
      </c>
      <c r="C482" s="843" t="str">
        <f>INDEX('UT - Retail'!$B$7:$B$1409,MATCH(AU482,'UT - Retail'!$U$7:$U$1409,0),1)</f>
        <v>Fidelity Latin America A-USD</v>
      </c>
      <c r="D482" s="846"/>
      <c r="E482" s="531" t="str">
        <f>VLOOKUP(C482,'UT - Retail'!$B:$K,8,FALSE)</f>
        <v>Equities</v>
      </c>
      <c r="F482" s="531" t="str">
        <f>VLOOKUP(C482,'UT - Retail'!$B:$K,9,FALSE)</f>
        <v>Latin America</v>
      </c>
      <c r="G482" s="531" t="str">
        <f>VLOOKUP(C482,'UT - Retail'!$B:$K,10,FALSE)</f>
        <v>General</v>
      </c>
      <c r="H482" s="82" t="str">
        <f>VLOOKUP(C482,'UT - Retail'!$B:$N,13,FALSE)</f>
        <v>No</v>
      </c>
      <c r="I482" s="82" t="str">
        <f>VLOOKUP(C482,'UT - Retail'!$B:$Q,14,FALSE)</f>
        <v>No</v>
      </c>
      <c r="J482" s="531" t="str">
        <f>VLOOKUP(C482,'UT - Retail'!$B:$Q,11,FALSE)</f>
        <v>Yes</v>
      </c>
      <c r="K482" s="130" t="str">
        <f>VLOOKUP(C482,'UT - Retail'!$B:$P,15,FALSE)</f>
        <v>No</v>
      </c>
      <c r="L482" s="82" t="str">
        <f>VLOOKUP(C482,'UT - Retail'!$B:$Q,16,FALSE)</f>
        <v>Both</v>
      </c>
      <c r="M482" s="531" t="str">
        <f>VLOOKUP(C482,'UT - Retail'!$B:$K,6,FALSE)</f>
        <v>USD</v>
      </c>
      <c r="N482" s="151" t="str">
        <f>IFERROR(IF(MATCH(C482,'Portfolio Construction'!$AL:$AL,0),"Yes","No"),"No")</f>
        <v>No</v>
      </c>
      <c r="O482" s="531" t="str">
        <f>IFERROR(IF(MATCH(C482,'Portfolio Construction'!$AN:$AN,0),"Yes","No"),"No")</f>
        <v>No</v>
      </c>
      <c r="P482" s="531" t="str">
        <f>IFERROR(IF(MATCH(C482,'Portfolio Construction'!$AP:$AP,0),"Yes","No"),"No")</f>
        <v>No</v>
      </c>
      <c r="Q482" s="531" t="str">
        <f>IFERROR(IF(MATCH(C482,'Portfolio Construction'!$AR:$AR,0),"Yes","No"),"No")</f>
        <v>No</v>
      </c>
      <c r="R482" s="531" t="str">
        <f>IFERROR(IF(MATCH(C482,'Portfolio Construction'!$AT:$AT,0),"Yes","No"),"No")</f>
        <v>No</v>
      </c>
      <c r="S482" s="531" t="str">
        <f>IFERROR(IF(MATCH(C482,'Portfolio Construction'!$AV:$AV,0),"Yes","No"),"No")</f>
        <v>No</v>
      </c>
      <c r="T482" s="531" t="str">
        <f>IFERROR(IF(MATCH(C482,'Portfolio Construction'!$AX:$AX,0),"Yes","No"),"No")</f>
        <v>No</v>
      </c>
      <c r="U482" s="531" t="str">
        <f>IFERROR(IF(MATCH(C482,'Portfolio Construction'!$AZ:$AZ,0),"Yes","No"),"No")</f>
        <v>No</v>
      </c>
      <c r="V482" s="674" t="str">
        <f>IFERROR(IF(MATCH(C482,'Portfolio Construction'!$BB:$BB,0),"Yes","No"),"No")</f>
        <v>No</v>
      </c>
      <c r="W482" s="619">
        <f>IF(VLOOKUP($AU482,'FE Source'!$A:$W,3,FALSE)=0,"-",VLOOKUP($AU482,'FE Source'!$A:$W,3,FALSE))</f>
        <v>14.75</v>
      </c>
      <c r="X482" s="618">
        <f>IF(VLOOKUP($AU482,'FE Source'!$A:$W,4,FALSE)=0,"-",VLOOKUP($AU482,'FE Source'!$A:$W,4,FALSE))</f>
        <v>8.06</v>
      </c>
      <c r="Y482" s="618">
        <f>IF(VLOOKUP($AU482,'FE Source'!$A:$W,5,FALSE)=0,"-",VLOOKUP($AU482,'FE Source'!$A:$W,5,FALSE))</f>
        <v>3.18</v>
      </c>
      <c r="Z482" s="618">
        <f>IF(VLOOKUP($AU482,'FE Source'!$A:$W,6,FALSE)=0,"-",VLOOKUP($AU482,'FE Source'!$A:$W,6,FALSE))</f>
        <v>-11.32</v>
      </c>
      <c r="AA482" s="618">
        <f>IF(VLOOKUP($AU482,'FE Source'!$A:$W,7,FALSE)=0,"-",VLOOKUP($AU482,'FE Source'!$A:$W,7,FALSE))</f>
        <v>0.82</v>
      </c>
      <c r="AB482" s="618">
        <f>IF(VLOOKUP($AU482,'FE Source'!$A:$W,8,FALSE)=0,"-",VLOOKUP($AU482,'FE Source'!$A:$W,8,FALSE))</f>
        <v>7</v>
      </c>
      <c r="AC482" s="623">
        <f>IF(VLOOKUP($AU482,'FE Source'!$A:$W,9,FALSE)=0,"-",VLOOKUP($AU482,'FE Source'!$A:$W,9,FALSE))</f>
        <v>0.3</v>
      </c>
      <c r="AD482" s="601">
        <f>IF(VLOOKUP($AU482,'FE Source'!$A:$W,10,FALSE)=0,"-",VLOOKUP($AU482,'FE Source'!$A:$W,10,FALSE))</f>
        <v>0.96</v>
      </c>
      <c r="AE482" s="599">
        <f>IF(VLOOKUP($AU482,'FE Source'!$A:$W,11,FALSE)=0,"-",VLOOKUP($AU482,'FE Source'!$A:$W,11,FALSE))</f>
        <v>20.25</v>
      </c>
      <c r="AF482" s="599">
        <f>IF(VLOOKUP($AU482,'FE Source'!$A:$W,12,FALSE)=0,"-",VLOOKUP($AU482,'FE Source'!$A:$W,12,FALSE))</f>
        <v>-0.01</v>
      </c>
      <c r="AG482" s="599">
        <f>IF(VLOOKUP($AU482,'FE Source'!$A:$W,14,FALSE)=0,"-",VLOOKUP($AU482,'FE Source'!$A:$W,14,FALSE))</f>
        <v>-22.89</v>
      </c>
      <c r="AH482" s="599">
        <f>IF(VLOOKUP($AU482,'FE Source'!$A:$DJ,33,FALSE)=0,"-",VLOOKUP($AU482,'FE Source'!$A:$DJ,33,FALSE))</f>
        <v>85.14</v>
      </c>
      <c r="AI482" s="599">
        <f>IF(VLOOKUP($AU482,'FE Source'!$A:$Y,20,FALSE)=0,"-",VLOOKUP($AU482,'FE Source'!$A:$Y,20,FALSE))</f>
        <v>88.4</v>
      </c>
      <c r="AJ482" s="599">
        <f>IF(VLOOKUP($AU482,'FE Source'!$A:$DJ,34,FALSE)=0,"-",VLOOKUP($AU482,'FE Source'!$A:$DJ,34,FALSE))</f>
        <v>88.81</v>
      </c>
      <c r="AK482" s="599">
        <f>IF(VLOOKUP($AU482,'FE Source'!$A:$DJ,35,FALSE)=0,"-",VLOOKUP($AU482,'FE Source'!$A:$DJ,35,FALSE))</f>
        <v>92.13</v>
      </c>
      <c r="AL482" s="684">
        <f>IF(VLOOKUP($AU482,'FE Source'!$A:$Y,19,FALSE)=0,"-",VLOOKUP($AU482,'FE Source'!$A:$Y,19,FALSE))</f>
        <v>96.53</v>
      </c>
      <c r="AM482" s="603">
        <f>IF(VLOOKUP($AU482,'FE Source'!$A:$DJ,36,FALSE)=0,"-",VLOOKUP($AU482,'FE Source'!$A:$DJ,36,FALSE))</f>
        <v>96.77</v>
      </c>
      <c r="AN482" s="607">
        <f>IF(VLOOKUP($AU482,'FE Source'!$A:$W,13,FALSE)=0,"-",VLOOKUP($AU482,'FE Source'!$A:$W,13,FALSE))</f>
        <v>419.9</v>
      </c>
      <c r="AO482" s="601">
        <f>IF(J482="no","-",IF(VLOOKUP($AU482,'FE Source'!$A:$W,15,FALSE)=0,"-",VLOOKUP($AU482,'FE Source'!$A:$W,15,FALSE)))</f>
        <v>3.09</v>
      </c>
      <c r="AP482" s="600" t="str">
        <f>IF(AO482="-","-",IF(VLOOKUP($AU482,'FE Source'!$A:$Z,21,FALSE)=0,"-",IF(VLOOKUP($AU482,'FE Source'!$A:$Z,21,FALSE)=2,"Semi-Annual",IF(VLOOKUP($AU482,'FE Source'!$A:$Z,21,FALSE)=4,"Quarterly",IF(VLOOKUP($AU482,'FE Source'!$A:$Z,21,FALSE)=12,"Monthly","Annual")))))</f>
        <v>Annual</v>
      </c>
      <c r="AQ482" s="679">
        <f t="array" ref="AQ482">IF(VLOOKUP($AU482,'FE Source'!$A:$W,16,FALSE)=0,"-",VLOOKUP($AU482,'FE Source'!$A:$W,16,FALSE))</f>
        <v>1.94</v>
      </c>
      <c r="AR482" s="671" t="str">
        <f>IF(VLOOKUP($AU482,'FE Source'!$A:$W,17,FALSE)=0,"-",VLOOKUP($AU482,'FE Source'!$A:$W,17,FALSE))</f>
        <v>Neutral</v>
      </c>
      <c r="AS482" s="672">
        <f>IF(VLOOKUP($AU482,'FE Source'!$AN:$AS,4,FALSE)="",VLOOKUP($AU482,'FE Source'!$AN:$AS,3,FALSE),VLOOKUP($AU482,'FE Source'!$AN:$AS,4,FALSE))</f>
        <v>29.95</v>
      </c>
      <c r="AT482" s="604">
        <f>IF(VLOOKUP($AU482,'FE Source'!$AN:$AS,5,FALSE)=0,"-",VLOOKUP($AU482,'FE Source'!$AN:$AS,5,FALSE))</f>
        <v>45783</v>
      </c>
      <c r="AU482" s="602" t="s">
        <v>633</v>
      </c>
      <c r="BE482" s="215">
        <f>IF(VLOOKUP($AU482,'FE Source'!$A:$AK,22,FALSE)=0,"-",VLOOKUP($AU482,'FE Source'!$A:$AK,22,FALSE))</f>
        <v>-24.27</v>
      </c>
      <c r="BF482" s="215">
        <f>IF(VLOOKUP($AU482,'FE Source'!$A:$AK,23,FALSE)=0,"-",VLOOKUP($AU482,'FE Source'!$A:$AK,23,FALSE))</f>
        <v>23.29</v>
      </c>
      <c r="BG482" s="215">
        <f>IF(VLOOKUP($AU482,'FE Source'!$A:$AK,24,FALSE)=0,"-",VLOOKUP($AU482,'FE Source'!$A:$AK,24,FALSE))</f>
        <v>17.739999999999998</v>
      </c>
      <c r="BH482" s="215">
        <f>IF(VLOOKUP($AU482,'FE Source'!$A:$AK,25,FALSE)=0,"-",VLOOKUP($AU482,'FE Source'!$A:$AK,25,FALSE))</f>
        <v>-6.15</v>
      </c>
      <c r="BI482" s="215">
        <f>IF(VLOOKUP($AU482,'FE Source'!$A:$AK,26,FALSE)=0,"-",VLOOKUP($AU482,'FE Source'!$A:$AK,26,FALSE))</f>
        <v>16.079999999999998</v>
      </c>
      <c r="BJ482" s="215">
        <f>IF(VLOOKUP($AU482,'FE Source'!$A:$AK,27,FALSE)=0,"-",VLOOKUP($AU482,'FE Source'!$A:$AK,27,FALSE))</f>
        <v>-9.07</v>
      </c>
      <c r="BK482" s="215">
        <f>IF(VLOOKUP($AU482,'FE Source'!$A:$AK,28,FALSE)=0,"-",VLOOKUP($AU482,'FE Source'!$A:$AK,28,FALSE))</f>
        <v>-11.12</v>
      </c>
      <c r="BL482" s="215">
        <f>IF(VLOOKUP($AU482,'FE Source'!$A:$AK,29,FALSE)=0,"-",VLOOKUP($AU482,'FE Source'!$A:$AK,29,FALSE))</f>
        <v>-6.98</v>
      </c>
      <c r="BM482" s="215">
        <f>IF(VLOOKUP($AU482,'FE Source'!$A:$AK,30,FALSE)=0,"-",VLOOKUP($AU482,'FE Source'!$A:$AK,30,FALSE))</f>
        <v>26.76</v>
      </c>
      <c r="BN482" t="str">
        <f>IF(VLOOKUP($AU482,'FE Source'!$A:$AK,31,FALSE)="No Specified Index","-",IF(VLOOKUP($AU482,'FE Source'!$A:$AK,31,FALSE)=0,"-",VLOOKUP($AU482,'FE Source'!$A:$AK,31,FALSE)))</f>
        <v>MSCI Emerging Markets Latin America Index</v>
      </c>
      <c r="BO482" s="217">
        <f>IF(VLOOKUP($AU482,'FE Source'!$A:$AK,32,FALSE)=0,"-",VLOOKUP($AU482,'FE Source'!$A:$AK,32,FALSE))</f>
        <v>34463</v>
      </c>
      <c r="BP482" s="18">
        <f>IF(VLOOKUP($AU482,'FE Source'!$AZ:$BC,2,FALSE)=0,"-",VLOOKUP($AU482,'FE Source'!$AZ:$BC,2,FALSE))</f>
        <v>-9.2899999999999991</v>
      </c>
      <c r="BQ482" s="18">
        <f>IF(VLOOKUP($AU482,'FE Source'!$AZ:$BC,3,FALSE)=0,"-",VLOOKUP($AU482,'FE Source'!$AZ:$BC,3,FALSE))</f>
        <v>-3.86</v>
      </c>
      <c r="BR482" s="18">
        <f>IF(VLOOKUP($AU482,'FE Source'!$AZ:$BC,4,FALSE)=0,"-",VLOOKUP($AU482,'FE Source'!$AZ:$BC,4,FALSE))</f>
        <v>-14.83</v>
      </c>
    </row>
    <row r="483" spans="1:70" ht="15">
      <c r="A483" s="509"/>
      <c r="B483" s="323" t="str">
        <f>INDEX('UT - Retail'!$A$7:$A$1409,MATCH(AU483,'UT - Retail'!$U$7:$U$1409,0),1)</f>
        <v>Fidelity Worldwide Investment</v>
      </c>
      <c r="C483" s="757" t="str">
        <f>INDEX('UT - Retail'!$B$7:$B$1409,MATCH(AU483,'UT - Retail'!$U$7:$U$1409,0),1)</f>
        <v>Fidelity US High Yield A-MDIST-SGD</v>
      </c>
      <c r="D483" s="763"/>
      <c r="E483" s="531" t="str">
        <f>VLOOKUP(C483,'UT - Retail'!$B:$K,8,FALSE)</f>
        <v>Fixed Income</v>
      </c>
      <c r="F483" s="531" t="str">
        <f>VLOOKUP(C483,'UT - Retail'!$B:$K,9,FALSE)</f>
        <v>US</v>
      </c>
      <c r="G483" s="531" t="str">
        <f>VLOOKUP(C483,'UT - Retail'!$B:$K,10,FALSE)</f>
        <v>High Yield</v>
      </c>
      <c r="H483" s="82" t="str">
        <f>VLOOKUP(C483,'UT - Retail'!$B:$N,13,FALSE)</f>
        <v>No</v>
      </c>
      <c r="I483" s="82" t="str">
        <f>VLOOKUP(C483,'UT - Retail'!$B:$Q,14,FALSE)</f>
        <v>No</v>
      </c>
      <c r="J483" s="531" t="str">
        <f>VLOOKUP(C483,'UT - Retail'!$B:$Q,11,FALSE)</f>
        <v>Yes</v>
      </c>
      <c r="K483" s="130" t="str">
        <f>VLOOKUP(C483,'UT - Retail'!$B:$P,15,FALSE)</f>
        <v>No</v>
      </c>
      <c r="L483" s="82" t="str">
        <f>VLOOKUP(C483,'UT - Retail'!$B:$Q,16,FALSE)</f>
        <v>Both</v>
      </c>
      <c r="M483" s="531" t="str">
        <f>VLOOKUP(C483,'UT - Retail'!$B:$K,6,FALSE)</f>
        <v>SGD</v>
      </c>
      <c r="N483" s="531" t="str">
        <f>IFERROR(IF(MATCH(C483,'Portfolio Construction'!$AL:$AL,0),"Yes","No"),"No")</f>
        <v>No</v>
      </c>
      <c r="O483" s="531" t="str">
        <f>IFERROR(IF(MATCH(C483,'Portfolio Construction'!$AN:$AN,0),"Yes","No"),"No")</f>
        <v>No</v>
      </c>
      <c r="P483" s="531" t="str">
        <f>IFERROR(IF(MATCH(C483,'Portfolio Construction'!$AP:$AP,0),"Yes","No"),"No")</f>
        <v>No</v>
      </c>
      <c r="Q483" s="531" t="str">
        <f>IFERROR(IF(MATCH(C483,'Portfolio Construction'!$AR:$AR,0),"Yes","No"),"No")</f>
        <v>No</v>
      </c>
      <c r="R483" s="531" t="str">
        <f>IFERROR(IF(MATCH(C483,'Portfolio Construction'!$AT:$AT,0),"Yes","No"),"No")</f>
        <v>No</v>
      </c>
      <c r="S483" s="531" t="str">
        <f>IFERROR(IF(MATCH(C483,'Portfolio Construction'!$AV:$AV,0),"Yes","No"),"No")</f>
        <v>No</v>
      </c>
      <c r="T483" s="531" t="str">
        <f>IFERROR(IF(MATCH(C483,'Portfolio Construction'!$AX:$AX,0),"Yes","No"),"No")</f>
        <v>No</v>
      </c>
      <c r="U483" s="531" t="str">
        <f>IFERROR(IF(MATCH(C483,'Portfolio Construction'!$AZ:$AZ,0),"Yes","No"),"No")</f>
        <v>No</v>
      </c>
      <c r="V483" s="674" t="str">
        <f>IFERROR(IF(MATCH(C483,'Portfolio Construction'!$BB:$BB,0),"Yes","No"),"No")</f>
        <v>No</v>
      </c>
      <c r="W483" s="619">
        <f>IF(VLOOKUP($AU483,'FE Source'!$A:$W,3,FALSE)=0,"-",VLOOKUP($AU483,'FE Source'!$A:$W,3,FALSE))</f>
        <v>-5.32</v>
      </c>
      <c r="X483" s="618">
        <f>IF(VLOOKUP($AU483,'FE Source'!$A:$W,4,FALSE)=0,"-",VLOOKUP($AU483,'FE Source'!$A:$W,4,FALSE))</f>
        <v>-1.71</v>
      </c>
      <c r="Y483" s="618">
        <f>IF(VLOOKUP($AU483,'FE Source'!$A:$W,5,FALSE)=0,"-",VLOOKUP($AU483,'FE Source'!$A:$W,5,FALSE))</f>
        <v>-2.66</v>
      </c>
      <c r="Z483" s="618">
        <f>IF(VLOOKUP($AU483,'FE Source'!$A:$W,6,FALSE)=0,"-",VLOOKUP($AU483,'FE Source'!$A:$W,6,FALSE))</f>
        <v>7.0000000000000007E-2</v>
      </c>
      <c r="AA483" s="618">
        <f>IF(VLOOKUP($AU483,'FE Source'!$A:$W,7,FALSE)=0,"-",VLOOKUP($AU483,'FE Source'!$A:$W,7,FALSE))</f>
        <v>2.39</v>
      </c>
      <c r="AB483" s="618">
        <f>IF(VLOOKUP($AU483,'FE Source'!$A:$W,8,FALSE)=0,"-",VLOOKUP($AU483,'FE Source'!$A:$W,8,FALSE))</f>
        <v>3.1</v>
      </c>
      <c r="AC483" s="623">
        <f>IF(VLOOKUP($AU483,'FE Source'!$A:$W,9,FALSE)=0,"-",VLOOKUP($AU483,'FE Source'!$A:$W,9,FALSE))</f>
        <v>3.47</v>
      </c>
      <c r="AD483" s="732">
        <f>IF(VLOOKUP($AU483,'FE Source'!$A:$W,10,FALSE)=0,"-",VLOOKUP($AU483,'FE Source'!$A:$W,10,FALSE))</f>
        <v>1.02</v>
      </c>
      <c r="AE483" s="734">
        <f>IF(VLOOKUP($AU483,'FE Source'!$A:$W,11,FALSE)=0,"-",VLOOKUP($AU483,'FE Source'!$A:$W,11,FALSE))</f>
        <v>6.31</v>
      </c>
      <c r="AF483" s="734" t="str">
        <f>IF(VLOOKUP($AU483,'FE Source'!$A:$W,12,FALSE)=0,"-",VLOOKUP($AU483,'FE Source'!$A:$W,12,FALSE))</f>
        <v>-</v>
      </c>
      <c r="AG483" s="734">
        <f>IF(VLOOKUP($AU483,'FE Source'!$A:$W,14,FALSE)=0,"-",VLOOKUP($AU483,'FE Source'!$A:$W,14,FALSE))</f>
        <v>-5.73</v>
      </c>
      <c r="AH483" s="734">
        <f>IF(VLOOKUP($AU483,'FE Source'!$A:$DJ,33,FALSE)=0,"-",VLOOKUP($AU483,'FE Source'!$A:$DJ,33,FALSE))</f>
        <v>83.85</v>
      </c>
      <c r="AI483" s="734">
        <f>IF(VLOOKUP($AU483,'FE Source'!$A:$Y,20,FALSE)=0,"-",VLOOKUP($AU483,'FE Source'!$A:$Y,20,FALSE))</f>
        <v>103.71</v>
      </c>
      <c r="AJ483" s="734">
        <f>IF(VLOOKUP($AU483,'FE Source'!$A:$DJ,34,FALSE)=0,"-",VLOOKUP($AU483,'FE Source'!$A:$DJ,34,FALSE))</f>
        <v>103.79</v>
      </c>
      <c r="AK483" s="734">
        <f>IF(VLOOKUP($AU483,'FE Source'!$A:$DJ,35,FALSE)=0,"-",VLOOKUP($AU483,'FE Source'!$A:$DJ,35,FALSE))</f>
        <v>120.07</v>
      </c>
      <c r="AL483" s="738">
        <f>IF(VLOOKUP($AU483,'FE Source'!$A:$Y,19,FALSE)=0,"-",VLOOKUP($AU483,'FE Source'!$A:$Y,19,FALSE))</f>
        <v>106.48</v>
      </c>
      <c r="AM483" s="739">
        <f>IF(VLOOKUP($AU483,'FE Source'!$A:$DJ,36,FALSE)=0,"-",VLOOKUP($AU483,'FE Source'!$A:$DJ,36,FALSE))</f>
        <v>100.86</v>
      </c>
      <c r="AN483" s="742">
        <f>IF(VLOOKUP($AU483,'FE Source'!$A:$W,13,FALSE)=0,"-",VLOOKUP($AU483,'FE Source'!$A:$W,13,FALSE))</f>
        <v>3292.1</v>
      </c>
      <c r="AO483" s="732">
        <f>IF(J483="no","-",IF(VLOOKUP($AU483,'FE Source'!$A:$W,15,FALSE)=0,"-",VLOOKUP($AU483,'FE Source'!$A:$W,15,FALSE)))</f>
        <v>4.9400000000000004</v>
      </c>
      <c r="AP483" s="745" t="str">
        <f>IF(AO483="-","-",IF(VLOOKUP($AU483,'FE Source'!$A:$Z,21,FALSE)=0,"-",IF(VLOOKUP($AU483,'FE Source'!$A:$Z,21,FALSE)=2,"Semi-Annual",IF(VLOOKUP($AU483,'FE Source'!$A:$Z,21,FALSE)=4,"Quarterly",IF(VLOOKUP($AU483,'FE Source'!$A:$Z,21,FALSE)=12,"Monthly","Annual")))))</f>
        <v>Monthly</v>
      </c>
      <c r="AQ483" s="746">
        <f t="array" ref="AQ483">IF(VLOOKUP($AU483,'FE Source'!$A:$W,16,FALSE)=0,"-",VLOOKUP($AU483,'FE Source'!$A:$W,16,FALSE))</f>
        <v>1.39</v>
      </c>
      <c r="AR483" s="747" t="str">
        <f>IF(VLOOKUP($AU483,'FE Source'!$A:$W,17,FALSE)=0,"-",VLOOKUP($AU483,'FE Source'!$A:$W,17,FALSE))</f>
        <v>Neutral</v>
      </c>
      <c r="AS483" s="747">
        <f>IF(VLOOKUP($AU483,'FE Source'!$AN:$AS,4,FALSE)="",VLOOKUP($AU483,'FE Source'!$AN:$AS,3,FALSE),VLOOKUP($AU483,'FE Source'!$AN:$AS,4,FALSE))</f>
        <v>0.8</v>
      </c>
      <c r="AT483" s="750">
        <f>IF(VLOOKUP($AU483,'FE Source'!$AN:$AS,5,FALSE)=0,"-",VLOOKUP($AU483,'FE Source'!$AN:$AS,5,FALSE))</f>
        <v>45783</v>
      </c>
      <c r="AU483" s="752" t="s">
        <v>4676</v>
      </c>
      <c r="BE483" s="215">
        <f>IF(VLOOKUP($AU483,'FE Source'!$A:$AK,22,FALSE)=0,"-",VLOOKUP($AU483,'FE Source'!$A:$AK,22,FALSE))</f>
        <v>2.96</v>
      </c>
      <c r="BF483" s="215">
        <f>IF(VLOOKUP($AU483,'FE Source'!$A:$AK,23,FALSE)=0,"-",VLOOKUP($AU483,'FE Source'!$A:$AK,23,FALSE))</f>
        <v>15.94</v>
      </c>
      <c r="BG483" s="215">
        <f>IF(VLOOKUP($AU483,'FE Source'!$A:$AK,24,FALSE)=0,"-",VLOOKUP($AU483,'FE Source'!$A:$AK,24,FALSE))</f>
        <v>-0.36</v>
      </c>
      <c r="BH483" s="215">
        <f>IF(VLOOKUP($AU483,'FE Source'!$A:$AK,25,FALSE)=0,"-",VLOOKUP($AU483,'FE Source'!$A:$AK,25,FALSE))</f>
        <v>-2.06</v>
      </c>
      <c r="BI483" s="215">
        <f>IF(VLOOKUP($AU483,'FE Source'!$A:$AK,26,FALSE)=0,"-",VLOOKUP($AU483,'FE Source'!$A:$AK,26,FALSE))</f>
        <v>13.12</v>
      </c>
      <c r="BJ483" s="215">
        <f>IF(VLOOKUP($AU483,'FE Source'!$A:$AK,27,FALSE)=0,"-",VLOOKUP($AU483,'FE Source'!$A:$AK,27,FALSE))</f>
        <v>1.54</v>
      </c>
      <c r="BK483" s="215">
        <f>IF(VLOOKUP($AU483,'FE Source'!$A:$AK,28,FALSE)=0,"-",VLOOKUP($AU483,'FE Source'!$A:$AK,28,FALSE))</f>
        <v>7.94</v>
      </c>
      <c r="BL483" s="215">
        <f>IF(VLOOKUP($AU483,'FE Source'!$A:$AK,29,FALSE)=0,"-",VLOOKUP($AU483,'FE Source'!$A:$AK,29,FALSE))</f>
        <v>-10.24</v>
      </c>
      <c r="BM483" s="215">
        <f>IF(VLOOKUP($AU483,'FE Source'!$A:$AK,30,FALSE)=0,"-",VLOOKUP($AU483,'FE Source'!$A:$AK,30,FALSE))</f>
        <v>8.66</v>
      </c>
      <c r="BN483" t="str">
        <f>IF(VLOOKUP($AU483,'FE Source'!$A:$AK,31,FALSE)="No Specified Index","-",IF(VLOOKUP($AU483,'FE Source'!$A:$AK,31,FALSE)=0,"-",VLOOKUP($AU483,'FE Source'!$A:$AK,31,FALSE)))</f>
        <v>ICE BofA US High Yield Constrained Index</v>
      </c>
      <c r="BO483" s="217">
        <f>IF(VLOOKUP($AU483,'FE Source'!$A:$AK,32,FALSE)=0,"-",VLOOKUP($AU483,'FE Source'!$A:$AK,32,FALSE))</f>
        <v>38852</v>
      </c>
      <c r="BP483" s="18">
        <f>IF(VLOOKUP($AU483,'FE Source'!$AZ:$BC,2,FALSE)=0,"-",VLOOKUP($AU483,'FE Source'!$AZ:$BC,2,FALSE))</f>
        <v>-2.91</v>
      </c>
      <c r="BQ483" s="18">
        <f>IF(VLOOKUP($AU483,'FE Source'!$AZ:$BC,3,FALSE)=0,"-",VLOOKUP($AU483,'FE Source'!$AZ:$BC,3,FALSE))</f>
        <v>-4.6500000000000004</v>
      </c>
      <c r="BR483" s="18">
        <f>IF(VLOOKUP($AU483,'FE Source'!$AZ:$BC,4,FALSE)=0,"-",VLOOKUP($AU483,'FE Source'!$AZ:$BC,4,FALSE))</f>
        <v>-0.12</v>
      </c>
    </row>
    <row r="484" spans="1:70" ht="15">
      <c r="A484" s="509"/>
      <c r="B484" s="323" t="str">
        <f>INDEX('UT - Retail'!$A$7:$A$1409,MATCH(AU484,'UT - Retail'!$U$7:$U$1409,0),1)</f>
        <v>Fidelity Worldwide Investment</v>
      </c>
      <c r="C484" s="757" t="str">
        <f>INDEX('UT - Retail'!$B$7:$B$1409,MATCH(AU484,'UT - Retail'!$U$7:$U$1409,0),1)</f>
        <v>Fidelity US High Yield A-MDIST-USD</v>
      </c>
      <c r="D484" s="763"/>
      <c r="E484" s="531" t="str">
        <f>VLOOKUP(C484,'UT - Retail'!$B:$K,8,FALSE)</f>
        <v>Fixed Income</v>
      </c>
      <c r="F484" s="531" t="str">
        <f>VLOOKUP(C484,'UT - Retail'!$B:$K,9,FALSE)</f>
        <v>US</v>
      </c>
      <c r="G484" s="531" t="str">
        <f>VLOOKUP(C484,'UT - Retail'!$B:$K,10,FALSE)</f>
        <v>High Yield</v>
      </c>
      <c r="H484" s="82" t="str">
        <f>VLOOKUP(C484,'UT - Retail'!$B:$N,13,FALSE)</f>
        <v>No</v>
      </c>
      <c r="I484" s="82" t="str">
        <f>VLOOKUP(C484,'UT - Retail'!$B:$Q,14,FALSE)</f>
        <v>No</v>
      </c>
      <c r="J484" s="531" t="str">
        <f>VLOOKUP(C484,'UT - Retail'!$B:$Q,11,FALSE)</f>
        <v>Yes</v>
      </c>
      <c r="K484" s="130" t="str">
        <f>VLOOKUP(C484,'UT - Retail'!$B:$P,15,FALSE)</f>
        <v>No</v>
      </c>
      <c r="L484" s="82" t="str">
        <f>VLOOKUP(C484,'UT - Retail'!$B:$Q,16,FALSE)</f>
        <v>Both</v>
      </c>
      <c r="M484" s="531" t="str">
        <f>VLOOKUP(C484,'UT - Retail'!$B:$K,6,FALSE)</f>
        <v>USD</v>
      </c>
      <c r="N484" s="531" t="str">
        <f>IFERROR(IF(MATCH(C484,'Portfolio Construction'!$AL:$AL,0),"Yes","No"),"No")</f>
        <v>No</v>
      </c>
      <c r="O484" s="531" t="str">
        <f>IFERROR(IF(MATCH(C484,'Portfolio Construction'!$AN:$AN,0),"Yes","No"),"No")</f>
        <v>No</v>
      </c>
      <c r="P484" s="531" t="str">
        <f>IFERROR(IF(MATCH(C484,'Portfolio Construction'!$AP:$AP,0),"Yes","No"),"No")</f>
        <v>No</v>
      </c>
      <c r="Q484" s="531" t="str">
        <f>IFERROR(IF(MATCH(C484,'Portfolio Construction'!$AR:$AR,0),"Yes","No"),"No")</f>
        <v>No</v>
      </c>
      <c r="R484" s="531" t="str">
        <f>IFERROR(IF(MATCH(C484,'Portfolio Construction'!$AT:$AT,0),"Yes","No"),"No")</f>
        <v>No</v>
      </c>
      <c r="S484" s="531" t="str">
        <f>IFERROR(IF(MATCH(C484,'Portfolio Construction'!$AV:$AV,0),"Yes","No"),"No")</f>
        <v>No</v>
      </c>
      <c r="T484" s="531" t="str">
        <f>IFERROR(IF(MATCH(C484,'Portfolio Construction'!$AX:$AX,0),"Yes","No"),"No")</f>
        <v>No</v>
      </c>
      <c r="U484" s="531" t="str">
        <f>IFERROR(IF(MATCH(C484,'Portfolio Construction'!$AZ:$AZ,0),"Yes","No"),"No")</f>
        <v>No</v>
      </c>
      <c r="V484" s="674" t="str">
        <f>IFERROR(IF(MATCH(C484,'Portfolio Construction'!$BB:$BB,0),"Yes","No"),"No")</f>
        <v>No</v>
      </c>
      <c r="W484" s="619">
        <f>IF(VLOOKUP($AU484,'FE Source'!$A:$W,3,FALSE)=0,"-",VLOOKUP($AU484,'FE Source'!$A:$W,3,FALSE))</f>
        <v>-5.53</v>
      </c>
      <c r="X484" s="618">
        <f>IF(VLOOKUP($AU484,'FE Source'!$A:$W,4,FALSE)=0,"-",VLOOKUP($AU484,'FE Source'!$A:$W,4,FALSE))</f>
        <v>-2.17</v>
      </c>
      <c r="Y484" s="618">
        <f>IF(VLOOKUP($AU484,'FE Source'!$A:$W,5,FALSE)=0,"-",VLOOKUP($AU484,'FE Source'!$A:$W,5,FALSE))</f>
        <v>-3.05</v>
      </c>
      <c r="Z484" s="618">
        <f>IF(VLOOKUP($AU484,'FE Source'!$A:$W,6,FALSE)=0,"-",VLOOKUP($AU484,'FE Source'!$A:$W,6,FALSE))</f>
        <v>-0.32</v>
      </c>
      <c r="AA484" s="618">
        <f>IF(VLOOKUP($AU484,'FE Source'!$A:$W,7,FALSE)=0,"-",VLOOKUP($AU484,'FE Source'!$A:$W,7,FALSE))</f>
        <v>2.27</v>
      </c>
      <c r="AB484" s="618">
        <f>IF(VLOOKUP($AU484,'FE Source'!$A:$W,8,FALSE)=0,"-",VLOOKUP($AU484,'FE Source'!$A:$W,8,FALSE))</f>
        <v>3.03</v>
      </c>
      <c r="AC484" s="623">
        <f>IF(VLOOKUP($AU484,'FE Source'!$A:$W,9,FALSE)=0,"-",VLOOKUP($AU484,'FE Source'!$A:$W,9,FALSE))</f>
        <v>3.43</v>
      </c>
      <c r="AD484" s="146">
        <f>IF(VLOOKUP($AU484,'FE Source'!$A:$W,10,FALSE)=0,"-",VLOOKUP($AU484,'FE Source'!$A:$W,10,FALSE))</f>
        <v>1.01</v>
      </c>
      <c r="AE484" s="83">
        <f>IF(VLOOKUP($AU484,'FE Source'!$A:$W,11,FALSE)=0,"-",VLOOKUP($AU484,'FE Source'!$A:$W,11,FALSE))</f>
        <v>6.24</v>
      </c>
      <c r="AF484" s="83" t="str">
        <f>IF(VLOOKUP($AU484,'FE Source'!$A:$W,12,FALSE)=0,"-",VLOOKUP($AU484,'FE Source'!$A:$W,12,FALSE))</f>
        <v>-</v>
      </c>
      <c r="AG484" s="83">
        <f>IF(VLOOKUP($AU484,'FE Source'!$A:$W,14,FALSE)=0,"-",VLOOKUP($AU484,'FE Source'!$A:$W,14,FALSE))</f>
        <v>-5.55</v>
      </c>
      <c r="AH484" s="83">
        <f>IF(VLOOKUP($AU484,'FE Source'!$A:$DJ,33,FALSE)=0,"-",VLOOKUP($AU484,'FE Source'!$A:$DJ,33,FALSE))</f>
        <v>84.15</v>
      </c>
      <c r="AI484" s="83">
        <f>IF(VLOOKUP($AU484,'FE Source'!$A:$Y,20,FALSE)=0,"-",VLOOKUP($AU484,'FE Source'!$A:$Y,20,FALSE))</f>
        <v>103.67</v>
      </c>
      <c r="AJ484" s="83">
        <f>IF(VLOOKUP($AU484,'FE Source'!$A:$DJ,34,FALSE)=0,"-",VLOOKUP($AU484,'FE Source'!$A:$DJ,34,FALSE))</f>
        <v>104.92</v>
      </c>
      <c r="AK484" s="83">
        <f>IF(VLOOKUP($AU484,'FE Source'!$A:$DJ,35,FALSE)=0,"-",VLOOKUP($AU484,'FE Source'!$A:$DJ,35,FALSE))</f>
        <v>114.18</v>
      </c>
      <c r="AL484" s="522">
        <f>IF(VLOOKUP($AU484,'FE Source'!$A:$Y,19,FALSE)=0,"-",VLOOKUP($AU484,'FE Source'!$A:$Y,19,FALSE))</f>
        <v>104.54</v>
      </c>
      <c r="AM484" s="171">
        <f>IF(VLOOKUP($AU484,'FE Source'!$A:$DJ,36,FALSE)=0,"-",VLOOKUP($AU484,'FE Source'!$A:$DJ,36,FALSE))</f>
        <v>100.48</v>
      </c>
      <c r="AN484" s="670">
        <f>IF(VLOOKUP($AU484,'FE Source'!$A:$W,13,FALSE)=0,"-",VLOOKUP($AU484,'FE Source'!$A:$W,13,FALSE))</f>
        <v>3292.1</v>
      </c>
      <c r="AO484" s="146">
        <f>IF(J484="no","-",IF(VLOOKUP($AU484,'FE Source'!$A:$W,15,FALSE)=0,"-",VLOOKUP($AU484,'FE Source'!$A:$W,15,FALSE)))</f>
        <v>5.0199999999999996</v>
      </c>
      <c r="AP484" s="83" t="str">
        <f>IF(AO484="-","-",IF(VLOOKUP($AU484,'FE Source'!$A:$Z,21,FALSE)=0,"-",IF(VLOOKUP($AU484,'FE Source'!$A:$Z,21,FALSE)=2,"Semi-Annual",IF(VLOOKUP($AU484,'FE Source'!$A:$Z,21,FALSE)=4,"Quarterly",IF(VLOOKUP($AU484,'FE Source'!$A:$Z,21,FALSE)=12,"Monthly","Annual")))))</f>
        <v>Monthly</v>
      </c>
      <c r="AQ484" s="697">
        <f t="array" ref="AQ484">IF(VLOOKUP($AU484,'FE Source'!$A:$W,16,FALSE)=0,"-",VLOOKUP($AU484,'FE Source'!$A:$W,16,FALSE))</f>
        <v>1.39</v>
      </c>
      <c r="AR484" s="177" t="str">
        <f>IF(VLOOKUP($AU484,'FE Source'!$A:$W,17,FALSE)=0,"-",VLOOKUP($AU484,'FE Source'!$A:$W,17,FALSE))</f>
        <v>Neutral</v>
      </c>
      <c r="AS484" s="177">
        <f>IF(VLOOKUP($AU484,'FE Source'!$AN:$AS,4,FALSE)="",VLOOKUP($AU484,'FE Source'!$AN:$AS,3,FALSE),VLOOKUP($AU484,'FE Source'!$AN:$AS,4,FALSE))</f>
        <v>10.37</v>
      </c>
      <c r="AT484" s="698">
        <f>IF(VLOOKUP($AU484,'FE Source'!$AN:$AS,5,FALSE)=0,"-",VLOOKUP($AU484,'FE Source'!$AN:$AS,5,FALSE))</f>
        <v>45783</v>
      </c>
      <c r="AU484" s="169" t="s">
        <v>639</v>
      </c>
      <c r="BE484" s="215">
        <f>IF(VLOOKUP($AU484,'FE Source'!$A:$AK,22,FALSE)=0,"-",VLOOKUP($AU484,'FE Source'!$A:$AK,22,FALSE))</f>
        <v>3.04</v>
      </c>
      <c r="BF484" s="215">
        <f>IF(VLOOKUP($AU484,'FE Source'!$A:$AK,23,FALSE)=0,"-",VLOOKUP($AU484,'FE Source'!$A:$AK,23,FALSE))</f>
        <v>15.63</v>
      </c>
      <c r="BG484" s="215">
        <f>IF(VLOOKUP($AU484,'FE Source'!$A:$AK,24,FALSE)=0,"-",VLOOKUP($AU484,'FE Source'!$A:$AK,24,FALSE))</f>
        <v>-0.2</v>
      </c>
      <c r="BH484" s="215">
        <f>IF(VLOOKUP($AU484,'FE Source'!$A:$AK,25,FALSE)=0,"-",VLOOKUP($AU484,'FE Source'!$A:$AK,25,FALSE))</f>
        <v>-2.0299999999999998</v>
      </c>
      <c r="BI484" s="215">
        <f>IF(VLOOKUP($AU484,'FE Source'!$A:$AK,26,FALSE)=0,"-",VLOOKUP($AU484,'FE Source'!$A:$AK,26,FALSE))</f>
        <v>13</v>
      </c>
      <c r="BJ484" s="215">
        <f>IF(VLOOKUP($AU484,'FE Source'!$A:$AK,27,FALSE)=0,"-",VLOOKUP($AU484,'FE Source'!$A:$AK,27,FALSE))</f>
        <v>1.64</v>
      </c>
      <c r="BK484" s="215">
        <f>IF(VLOOKUP($AU484,'FE Source'!$A:$AK,28,FALSE)=0,"-",VLOOKUP($AU484,'FE Source'!$A:$AK,28,FALSE))</f>
        <v>7.87</v>
      </c>
      <c r="BL484" s="215">
        <f>IF(VLOOKUP($AU484,'FE Source'!$A:$AK,29,FALSE)=0,"-",VLOOKUP($AU484,'FE Source'!$A:$AK,29,FALSE))</f>
        <v>-10.08</v>
      </c>
      <c r="BM484" s="215">
        <f>IF(VLOOKUP($AU484,'FE Source'!$A:$AK,30,FALSE)=0,"-",VLOOKUP($AU484,'FE Source'!$A:$AK,30,FALSE))</f>
        <v>8.5399999999999991</v>
      </c>
      <c r="BN484" t="str">
        <f>IF(VLOOKUP($AU484,'FE Source'!$A:$AK,31,FALSE)="No Specified Index","-",IF(VLOOKUP($AU484,'FE Source'!$A:$AK,31,FALSE)=0,"-",VLOOKUP($AU484,'FE Source'!$A:$AK,31,FALSE)))</f>
        <v>ICE BofA US High Yield Constrained Index</v>
      </c>
      <c r="BO484" s="217">
        <f>IF(VLOOKUP($AU484,'FE Source'!$A:$AK,32,FALSE)=0,"-",VLOOKUP($AU484,'FE Source'!$A:$AK,32,FALSE))</f>
        <v>37778</v>
      </c>
      <c r="BP484" s="18">
        <f>IF(VLOOKUP($AU484,'FE Source'!$AZ:$BC,2,FALSE)=0,"-",VLOOKUP($AU484,'FE Source'!$AZ:$BC,2,FALSE))</f>
        <v>-2.82</v>
      </c>
      <c r="BQ484" s="18">
        <f>IF(VLOOKUP($AU484,'FE Source'!$AZ:$BC,3,FALSE)=0,"-",VLOOKUP($AU484,'FE Source'!$AZ:$BC,3,FALSE))</f>
        <v>-4.7</v>
      </c>
      <c r="BR484" s="18">
        <f>IF(VLOOKUP($AU484,'FE Source'!$AZ:$BC,4,FALSE)=0,"-",VLOOKUP($AU484,'FE Source'!$AZ:$BC,4,FALSE))</f>
        <v>-0.15</v>
      </c>
    </row>
    <row r="485" spans="1:70" ht="15">
      <c r="A485" s="509"/>
      <c r="B485" s="323" t="str">
        <f>INDEX('UT - Retail'!$A$7:$A$1409,MATCH(AU485,'UT - Retail'!$U$7:$U$1409,0),1)</f>
        <v>Fidelity Worldwide Investment</v>
      </c>
      <c r="C485" s="843" t="str">
        <f>INDEX('UT - Retail'!$B$7:$B$1409,MATCH(AU485,'UT - Retail'!$U$7:$U$1409,0),1)</f>
        <v>Fidelity US High Yield A-USD</v>
      </c>
      <c r="D485" s="846"/>
      <c r="E485" s="531" t="str">
        <f>VLOOKUP(C485,'UT - Retail'!$B:$K,8,FALSE)</f>
        <v>Fixed Income</v>
      </c>
      <c r="F485" s="531" t="str">
        <f>VLOOKUP(C485,'UT - Retail'!$B:$K,9,FALSE)</f>
        <v>US</v>
      </c>
      <c r="G485" s="531" t="str">
        <f>VLOOKUP(C485,'UT - Retail'!$B:$K,10,FALSE)</f>
        <v>High Yield</v>
      </c>
      <c r="H485" s="82" t="str">
        <f>VLOOKUP(C485,'UT - Retail'!$B:$N,13,FALSE)</f>
        <v>No</v>
      </c>
      <c r="I485" s="82" t="str">
        <f>VLOOKUP(C485,'UT - Retail'!$B:$Q,14,FALSE)</f>
        <v>No</v>
      </c>
      <c r="J485" s="531" t="str">
        <f>VLOOKUP(C485,'UT - Retail'!$B:$Q,11,FALSE)</f>
        <v>Yes</v>
      </c>
      <c r="K485" s="130" t="str">
        <f>VLOOKUP(C485,'UT - Retail'!$B:$P,15,FALSE)</f>
        <v>No</v>
      </c>
      <c r="L485" s="82" t="str">
        <f>VLOOKUP(C485,'UT - Retail'!$B:$Q,16,FALSE)</f>
        <v>Both</v>
      </c>
      <c r="M485" s="531" t="str">
        <f>VLOOKUP(C485,'UT - Retail'!$B:$K,6,FALSE)</f>
        <v>USD</v>
      </c>
      <c r="N485" s="151" t="str">
        <f>IFERROR(IF(MATCH(C485,'Portfolio Construction'!$AL:$AL,0),"Yes","No"),"No")</f>
        <v>No</v>
      </c>
      <c r="O485" s="531" t="str">
        <f>IFERROR(IF(MATCH(C485,'Portfolio Construction'!$AN:$AN,0),"Yes","No"),"No")</f>
        <v>No</v>
      </c>
      <c r="P485" s="531" t="str">
        <f>IFERROR(IF(MATCH(C485,'Portfolio Construction'!$AP:$AP,0),"Yes","No"),"No")</f>
        <v>No</v>
      </c>
      <c r="Q485" s="531" t="str">
        <f>IFERROR(IF(MATCH(C485,'Portfolio Construction'!$AR:$AR,0),"Yes","No"),"No")</f>
        <v>No</v>
      </c>
      <c r="R485" s="531" t="str">
        <f>IFERROR(IF(MATCH(C485,'Portfolio Construction'!$AT:$AT,0),"Yes","No"),"No")</f>
        <v>No</v>
      </c>
      <c r="S485" s="531" t="str">
        <f>IFERROR(IF(MATCH(C485,'Portfolio Construction'!$AV:$AV,0),"Yes","No"),"No")</f>
        <v>No</v>
      </c>
      <c r="T485" s="531" t="str">
        <f>IFERROR(IF(MATCH(C485,'Portfolio Construction'!$AX:$AX,0),"Yes","No"),"No")</f>
        <v>No</v>
      </c>
      <c r="U485" s="531" t="str">
        <f>IFERROR(IF(MATCH(C485,'Portfolio Construction'!$AZ:$AZ,0),"Yes","No"),"No")</f>
        <v>No</v>
      </c>
      <c r="V485" s="674" t="str">
        <f>IFERROR(IF(MATCH(C485,'Portfolio Construction'!$BB:$BB,0),"Yes","No"),"No")</f>
        <v>No</v>
      </c>
      <c r="W485" s="619">
        <f>IF(VLOOKUP($AU485,'FE Source'!$A:$W,3,FALSE)=0,"-",VLOOKUP($AU485,'FE Source'!$A:$W,3,FALSE))</f>
        <v>-5.32</v>
      </c>
      <c r="X485" s="618">
        <f>IF(VLOOKUP($AU485,'FE Source'!$A:$W,4,FALSE)=0,"-",VLOOKUP($AU485,'FE Source'!$A:$W,4,FALSE))</f>
        <v>-1.97</v>
      </c>
      <c r="Y485" s="618">
        <f>IF(VLOOKUP($AU485,'FE Source'!$A:$W,5,FALSE)=0,"-",VLOOKUP($AU485,'FE Source'!$A:$W,5,FALSE))</f>
        <v>-2.82</v>
      </c>
      <c r="Z485" s="618">
        <f>IF(VLOOKUP($AU485,'FE Source'!$A:$W,6,FALSE)=0,"-",VLOOKUP($AU485,'FE Source'!$A:$W,6,FALSE))</f>
        <v>0.39</v>
      </c>
      <c r="AA485" s="618">
        <f>IF(VLOOKUP($AU485,'FE Source'!$A:$W,7,FALSE)=0,"-",VLOOKUP($AU485,'FE Source'!$A:$W,7,FALSE))</f>
        <v>2.52</v>
      </c>
      <c r="AB485" s="618">
        <f>IF(VLOOKUP($AU485,'FE Source'!$A:$W,8,FALSE)=0,"-",VLOOKUP($AU485,'FE Source'!$A:$W,8,FALSE))</f>
        <v>3.17</v>
      </c>
      <c r="AC485" s="623">
        <f>IF(VLOOKUP($AU485,'FE Source'!$A:$W,9,FALSE)=0,"-",VLOOKUP($AU485,'FE Source'!$A:$W,9,FALSE))</f>
        <v>3.51</v>
      </c>
      <c r="AD485" s="146">
        <f>IF(VLOOKUP($AU485,'FE Source'!$A:$W,10,FALSE)=0,"-",VLOOKUP($AU485,'FE Source'!$A:$W,10,FALSE))</f>
        <v>1.02</v>
      </c>
      <c r="AE485" s="83">
        <f>IF(VLOOKUP($AU485,'FE Source'!$A:$W,11,FALSE)=0,"-",VLOOKUP($AU485,'FE Source'!$A:$W,11,FALSE))</f>
        <v>6.31</v>
      </c>
      <c r="AF485" s="83" t="str">
        <f>IF(VLOOKUP($AU485,'FE Source'!$A:$W,12,FALSE)=0,"-",VLOOKUP($AU485,'FE Source'!$A:$W,12,FALSE))</f>
        <v>-</v>
      </c>
      <c r="AG485" s="83">
        <f>IF(VLOOKUP($AU485,'FE Source'!$A:$W,14,FALSE)=0,"-",VLOOKUP($AU485,'FE Source'!$A:$W,14,FALSE))</f>
        <v>-5.54</v>
      </c>
      <c r="AH485" s="83">
        <f>IF(VLOOKUP($AU485,'FE Source'!$A:$DJ,33,FALSE)=0,"-",VLOOKUP($AU485,'FE Source'!$A:$DJ,33,FALSE))</f>
        <v>91.02</v>
      </c>
      <c r="AI485" s="83">
        <f>IF(VLOOKUP($AU485,'FE Source'!$A:$Y,20,FALSE)=0,"-",VLOOKUP($AU485,'FE Source'!$A:$Y,20,FALSE))</f>
        <v>105.23</v>
      </c>
      <c r="AJ485" s="83">
        <f>IF(VLOOKUP($AU485,'FE Source'!$A:$DJ,34,FALSE)=0,"-",VLOOKUP($AU485,'FE Source'!$A:$DJ,34,FALSE))</f>
        <v>106.07</v>
      </c>
      <c r="AK485" s="83">
        <f>IF(VLOOKUP($AU485,'FE Source'!$A:$DJ,35,FALSE)=0,"-",VLOOKUP($AU485,'FE Source'!$A:$DJ,35,FALSE))</f>
        <v>121.06</v>
      </c>
      <c r="AL485" s="522">
        <f>IF(VLOOKUP($AU485,'FE Source'!$A:$Y,19,FALSE)=0,"-",VLOOKUP($AU485,'FE Source'!$A:$Y,19,FALSE))</f>
        <v>105.35</v>
      </c>
      <c r="AM485" s="171">
        <f>IF(VLOOKUP($AU485,'FE Source'!$A:$DJ,36,FALSE)=0,"-",VLOOKUP($AU485,'FE Source'!$A:$DJ,36,FALSE))</f>
        <v>101.03</v>
      </c>
      <c r="AN485" s="670">
        <f>IF(VLOOKUP($AU485,'FE Source'!$A:$W,13,FALSE)=0,"-",VLOOKUP($AU485,'FE Source'!$A:$W,13,FALSE))</f>
        <v>3292.1</v>
      </c>
      <c r="AO485" s="146">
        <f>IF(J485="no","-",IF(VLOOKUP($AU485,'FE Source'!$A:$W,15,FALSE)=0,"-",VLOOKUP($AU485,'FE Source'!$A:$W,15,FALSE)))</f>
        <v>5.17</v>
      </c>
      <c r="AP485" s="83" t="str">
        <f>IF(AO485="-","-",IF(VLOOKUP($AU485,'FE Source'!$A:$Z,21,FALSE)=0,"-",IF(VLOOKUP($AU485,'FE Source'!$A:$Z,21,FALSE)=2,"Semi-Annual",IF(VLOOKUP($AU485,'FE Source'!$A:$Z,21,FALSE)=4,"Quarterly",IF(VLOOKUP($AU485,'FE Source'!$A:$Z,21,FALSE)=12,"Monthly","Annual")))))</f>
        <v>Monthly</v>
      </c>
      <c r="AQ485" s="522">
        <f t="array" ref="AQ485">IF(VLOOKUP($AU485,'FE Source'!$A:$W,16,FALSE)=0,"-",VLOOKUP($AU485,'FE Source'!$A:$W,16,FALSE))</f>
        <v>1.39</v>
      </c>
      <c r="AR485" s="177" t="str">
        <f>IF(VLOOKUP($AU485,'FE Source'!$A:$W,17,FALSE)=0,"-",VLOOKUP($AU485,'FE Source'!$A:$W,17,FALSE))</f>
        <v>Neutral</v>
      </c>
      <c r="AS485" s="177">
        <f>IF(VLOOKUP($AU485,'FE Source'!$AN:$AS,4,FALSE)="",VLOOKUP($AU485,'FE Source'!$AN:$AS,3,FALSE),VLOOKUP($AU485,'FE Source'!$AN:$AS,4,FALSE))</f>
        <v>11.38</v>
      </c>
      <c r="AT485" s="698">
        <f>IF(VLOOKUP($AU485,'FE Source'!$AN:$AS,5,FALSE)=0,"-",VLOOKUP($AU485,'FE Source'!$AN:$AS,5,FALSE))</f>
        <v>45783</v>
      </c>
      <c r="AU485" s="169" t="s">
        <v>638</v>
      </c>
      <c r="BE485" s="215">
        <f>IF(VLOOKUP($AU485,'FE Source'!$A:$AK,22,FALSE)=0,"-",VLOOKUP($AU485,'FE Source'!$A:$AK,22,FALSE))</f>
        <v>3.06</v>
      </c>
      <c r="BF485" s="215">
        <f>IF(VLOOKUP($AU485,'FE Source'!$A:$AK,23,FALSE)=0,"-",VLOOKUP($AU485,'FE Source'!$A:$AK,23,FALSE))</f>
        <v>15.57</v>
      </c>
      <c r="BG485" s="215">
        <f>IF(VLOOKUP($AU485,'FE Source'!$A:$AK,24,FALSE)=0,"-",VLOOKUP($AU485,'FE Source'!$A:$AK,24,FALSE))</f>
        <v>-0.2</v>
      </c>
      <c r="BH485" s="215">
        <f>IF(VLOOKUP($AU485,'FE Source'!$A:$AK,25,FALSE)=0,"-",VLOOKUP($AU485,'FE Source'!$A:$AK,25,FALSE))</f>
        <v>-2.0099999999999998</v>
      </c>
      <c r="BI485" s="215">
        <f>IF(VLOOKUP($AU485,'FE Source'!$A:$AK,26,FALSE)=0,"-",VLOOKUP($AU485,'FE Source'!$A:$AK,26,FALSE))</f>
        <v>13.04</v>
      </c>
      <c r="BJ485" s="215">
        <f>IF(VLOOKUP($AU485,'FE Source'!$A:$AK,27,FALSE)=0,"-",VLOOKUP($AU485,'FE Source'!$A:$AK,27,FALSE))</f>
        <v>1.64</v>
      </c>
      <c r="BK485" s="215">
        <f>IF(VLOOKUP($AU485,'FE Source'!$A:$AK,28,FALSE)=0,"-",VLOOKUP($AU485,'FE Source'!$A:$AK,28,FALSE))</f>
        <v>7.9</v>
      </c>
      <c r="BL485" s="215">
        <f>IF(VLOOKUP($AU485,'FE Source'!$A:$AK,29,FALSE)=0,"-",VLOOKUP($AU485,'FE Source'!$A:$AK,29,FALSE))</f>
        <v>-10.11</v>
      </c>
      <c r="BM485" s="215">
        <f>IF(VLOOKUP($AU485,'FE Source'!$A:$AK,30,FALSE)=0,"-",VLOOKUP($AU485,'FE Source'!$A:$AK,30,FALSE))</f>
        <v>8.52</v>
      </c>
      <c r="BN485" t="str">
        <f>IF(VLOOKUP($AU485,'FE Source'!$A:$AK,31,FALSE)="No Specified Index","-",IF(VLOOKUP($AU485,'FE Source'!$A:$AK,31,FALSE)=0,"-",VLOOKUP($AU485,'FE Source'!$A:$AK,31,FALSE)))</f>
        <v>ICE BofA US High Yield Constrained Index</v>
      </c>
      <c r="BO485" s="217">
        <f>IF(VLOOKUP($AU485,'FE Source'!$A:$AK,32,FALSE)=0,"-",VLOOKUP($AU485,'FE Source'!$A:$AK,32,FALSE))</f>
        <v>37139</v>
      </c>
      <c r="BP485" s="18">
        <f>IF(VLOOKUP($AU485,'FE Source'!$AZ:$BC,2,FALSE)=0,"-",VLOOKUP($AU485,'FE Source'!$AZ:$BC,2,FALSE))</f>
        <v>-2.85</v>
      </c>
      <c r="BQ485" s="18">
        <f>IF(VLOOKUP($AU485,'FE Source'!$AZ:$BC,3,FALSE)=0,"-",VLOOKUP($AU485,'FE Source'!$AZ:$BC,3,FALSE))</f>
        <v>-4.74</v>
      </c>
      <c r="BR485" s="18">
        <f>IF(VLOOKUP($AU485,'FE Source'!$AZ:$BC,4,FALSE)=0,"-",VLOOKUP($AU485,'FE Source'!$AZ:$BC,4,FALSE))</f>
        <v>-0.09</v>
      </c>
    </row>
    <row r="486" spans="1:70" ht="15">
      <c r="A486" s="509"/>
      <c r="B486" s="323" t="str">
        <f>INDEX('UT - Retail'!$A$7:$A$1409,MATCH(AU486,'UT - Retail'!$U$7:$U$1409,0),1)</f>
        <v xml:space="preserve">Amundi </v>
      </c>
      <c r="C486" s="802" t="str">
        <f>INDEX('UT - Retail'!$B$7:$B$1409,MATCH(AU486,'UT - Retail'!$U$7:$U$1409,0),1)</f>
        <v>First Eagle Amundi International AHS-C SGD-H</v>
      </c>
      <c r="D486" s="803"/>
      <c r="E486" s="531" t="str">
        <f>VLOOKUP(C486,'UT - Retail'!$B:$K,8,FALSE)</f>
        <v>Equities</v>
      </c>
      <c r="F486" s="531" t="str">
        <f>VLOOKUP(C486,'UT - Retail'!$B:$K,9,FALSE)</f>
        <v>Global</v>
      </c>
      <c r="G486" s="531" t="str">
        <f>VLOOKUP(C486,'UT - Retail'!$B:$K,10,FALSE)</f>
        <v>General</v>
      </c>
      <c r="H486" s="82" t="str">
        <f>VLOOKUP(C486,'UT - Retail'!$B:$N,13,FALSE)</f>
        <v>No</v>
      </c>
      <c r="I486" s="82" t="str">
        <f>VLOOKUP(C486,'UT - Retail'!$B:$Q,14,FALSE)</f>
        <v>No</v>
      </c>
      <c r="J486" s="531" t="str">
        <f>VLOOKUP(C486,'UT - Retail'!$B:$Q,11,FALSE)</f>
        <v>No</v>
      </c>
      <c r="K486" s="130" t="str">
        <f>VLOOKUP(C486,'UT - Retail'!$B:$P,15,FALSE)</f>
        <v>No</v>
      </c>
      <c r="L486" s="82" t="str">
        <f>VLOOKUP(C486,'UT - Retail'!$B:$Q,16,FALSE)</f>
        <v>Both</v>
      </c>
      <c r="M486" s="531" t="str">
        <f>VLOOKUP(C486,'UT - Retail'!$B:$K,6,FALSE)</f>
        <v>SGD</v>
      </c>
      <c r="N486" s="531" t="str">
        <f>IFERROR(IF(MATCH(C486,'Portfolio Construction'!$AL:$AL,0),"Yes","No"),"No")</f>
        <v>No</v>
      </c>
      <c r="O486" s="531" t="str">
        <f>IFERROR(IF(MATCH(C486,'Portfolio Construction'!$AN:$AN,0),"Yes","No"),"No")</f>
        <v>No</v>
      </c>
      <c r="P486" s="531" t="str">
        <f>IFERROR(IF(MATCH(C486,'Portfolio Construction'!$AP:$AP,0),"Yes","No"),"No")</f>
        <v>No</v>
      </c>
      <c r="Q486" s="531" t="str">
        <f>IFERROR(IF(MATCH(C486,'Portfolio Construction'!$AR:$AR,0),"Yes","No"),"No")</f>
        <v>No</v>
      </c>
      <c r="R486" s="531" t="str">
        <f>IFERROR(IF(MATCH(C486,'Portfolio Construction'!$AT:$AT,0),"Yes","No"),"No")</f>
        <v>No</v>
      </c>
      <c r="S486" s="531" t="str">
        <f>IFERROR(IF(MATCH(C486,'Portfolio Construction'!$AV:$AV,0),"Yes","No"),"No")</f>
        <v>No</v>
      </c>
      <c r="T486" s="531" t="str">
        <f>IFERROR(IF(MATCH(C486,'Portfolio Construction'!$AX:$AX,0),"Yes","No"),"No")</f>
        <v>No</v>
      </c>
      <c r="U486" s="531" t="str">
        <f>IFERROR(IF(MATCH(C486,'Portfolio Construction'!$AZ:$AZ,0),"Yes","No"),"No")</f>
        <v>No</v>
      </c>
      <c r="V486" s="674" t="str">
        <f>IFERROR(IF(MATCH(C486,'Portfolio Construction'!$BB:$BB,0),"Yes","No"),"No")</f>
        <v>No</v>
      </c>
      <c r="W486" s="619">
        <f>IF(VLOOKUP($AU486,'FE Source'!$A:$W,3,FALSE)=0,"-",VLOOKUP($AU486,'FE Source'!$A:$W,3,FALSE))</f>
        <v>4.71</v>
      </c>
      <c r="X486" s="618">
        <f>IF(VLOOKUP($AU486,'FE Source'!$A:$W,4,FALSE)=0,"-",VLOOKUP($AU486,'FE Source'!$A:$W,4,FALSE))</f>
        <v>6.08</v>
      </c>
      <c r="Y486" s="618">
        <f>IF(VLOOKUP($AU486,'FE Source'!$A:$W,5,FALSE)=0,"-",VLOOKUP($AU486,'FE Source'!$A:$W,5,FALSE))</f>
        <v>-0.18</v>
      </c>
      <c r="Z486" s="618">
        <f>IF(VLOOKUP($AU486,'FE Source'!$A:$W,6,FALSE)=0,"-",VLOOKUP($AU486,'FE Source'!$A:$W,6,FALSE))</f>
        <v>7.1</v>
      </c>
      <c r="AA486" s="618">
        <f>IF(VLOOKUP($AU486,'FE Source'!$A:$W,7,FALSE)=0,"-",VLOOKUP($AU486,'FE Source'!$A:$W,7,FALSE))</f>
        <v>6.24</v>
      </c>
      <c r="AB486" s="618">
        <f>IF(VLOOKUP($AU486,'FE Source'!$A:$W,8,FALSE)=0,"-",VLOOKUP($AU486,'FE Source'!$A:$W,8,FALSE))</f>
        <v>9.08</v>
      </c>
      <c r="AC486" s="623">
        <f>IF(VLOOKUP($AU486,'FE Source'!$A:$W,9,FALSE)=0,"-",VLOOKUP($AU486,'FE Source'!$A:$W,9,FALSE))</f>
        <v>4.5199999999999996</v>
      </c>
      <c r="AD486" s="146">
        <f>IF(VLOOKUP($AU486,'FE Source'!$A:$W,10,FALSE)=0,"-",VLOOKUP($AU486,'FE Source'!$A:$W,10,FALSE))</f>
        <v>1.27</v>
      </c>
      <c r="AE486" s="83">
        <f>IF(VLOOKUP($AU486,'FE Source'!$A:$W,11,FALSE)=0,"-",VLOOKUP($AU486,'FE Source'!$A:$W,11,FALSE))</f>
        <v>12.97</v>
      </c>
      <c r="AF486" s="83">
        <f>IF(VLOOKUP($AU486,'FE Source'!$A:$W,12,FALSE)=0,"-",VLOOKUP($AU486,'FE Source'!$A:$W,12,FALSE))</f>
        <v>0.27</v>
      </c>
      <c r="AG486" s="83">
        <f>IF(VLOOKUP($AU486,'FE Source'!$A:$W,14,FALSE)=0,"-",VLOOKUP($AU486,'FE Source'!$A:$W,14,FALSE))</f>
        <v>-15.03</v>
      </c>
      <c r="AH486" s="83">
        <f>IF(VLOOKUP($AU486,'FE Source'!$A:$DJ,33,FALSE)=0,"-",VLOOKUP($AU486,'FE Source'!$A:$DJ,33,FALSE))</f>
        <v>194.33</v>
      </c>
      <c r="AI486" s="83">
        <f>IF(VLOOKUP($AU486,'FE Source'!$A:$Y,20,FALSE)=0,"-",VLOOKUP($AU486,'FE Source'!$A:$Y,20,FALSE))</f>
        <v>165.41</v>
      </c>
      <c r="AJ486" s="83">
        <f>IF(VLOOKUP($AU486,'FE Source'!$A:$DJ,34,FALSE)=0,"-",VLOOKUP($AU486,'FE Source'!$A:$DJ,34,FALSE))</f>
        <v>150.96</v>
      </c>
      <c r="AK486" s="83">
        <f>IF(VLOOKUP($AU486,'FE Source'!$A:$DJ,35,FALSE)=0,"-",VLOOKUP($AU486,'FE Source'!$A:$DJ,35,FALSE))</f>
        <v>132</v>
      </c>
      <c r="AL486" s="522">
        <f>IF(VLOOKUP($AU486,'FE Source'!$A:$Y,19,FALSE)=0,"-",VLOOKUP($AU486,'FE Source'!$A:$Y,19,FALSE))</f>
        <v>129.59</v>
      </c>
      <c r="AM486" s="171">
        <f>IF(VLOOKUP($AU486,'FE Source'!$A:$DJ,36,FALSE)=0,"-",VLOOKUP($AU486,'FE Source'!$A:$DJ,36,FALSE))</f>
        <v>113.44</v>
      </c>
      <c r="AN486" s="670">
        <f>IF(VLOOKUP($AU486,'FE Source'!$A:$W,13,FALSE)=0,"-",VLOOKUP($AU486,'FE Source'!$A:$W,13,FALSE))</f>
        <v>8461.2000000000007</v>
      </c>
      <c r="AO486" s="146" t="str">
        <f>IF(J486="no","-",IF(VLOOKUP($AU486,'FE Source'!$A:$W,15,FALSE)=0,"-",VLOOKUP($AU486,'FE Source'!$A:$W,15,FALSE)))</f>
        <v>-</v>
      </c>
      <c r="AP486" s="83" t="str">
        <f>IF(AO486="-","-",IF(VLOOKUP($AU486,'FE Source'!$A:$Z,21,FALSE)=0,"-",IF(VLOOKUP($AU486,'FE Source'!$A:$Z,21,FALSE)=2,"Semi-Annual",IF(VLOOKUP($AU486,'FE Source'!$A:$Z,21,FALSE)=4,"Quarterly",IF(VLOOKUP($AU486,'FE Source'!$A:$Z,21,FALSE)=12,"Monthly","Annual")))))</f>
        <v>-</v>
      </c>
      <c r="AQ486" s="522">
        <f t="array" ref="AQ486">IF(VLOOKUP($AU486,'FE Source'!$A:$W,16,FALSE)=0,"-",VLOOKUP($AU486,'FE Source'!$A:$W,16,FALSE))</f>
        <v>2.2000000000000002</v>
      </c>
      <c r="AR486" s="177" t="str">
        <f>IF(VLOOKUP($AU486,'FE Source'!$A:$W,17,FALSE)=0,"-",VLOOKUP($AU486,'FE Source'!$A:$W,17,FALSE))</f>
        <v>-</v>
      </c>
      <c r="AS486" s="177">
        <f>IF(VLOOKUP($AU486,'FE Source'!$AN:$AS,4,FALSE)="",VLOOKUP($AU486,'FE Source'!$AN:$AS,3,FALSE),VLOOKUP($AU486,'FE Source'!$AN:$AS,4,FALSE))</f>
        <v>163.28</v>
      </c>
      <c r="AT486" s="698">
        <f>IF(VLOOKUP($AU486,'FE Source'!$AN:$AS,5,FALSE)=0,"-",VLOOKUP($AU486,'FE Source'!$AN:$AS,5,FALSE))</f>
        <v>45782</v>
      </c>
      <c r="AU486" s="169" t="s">
        <v>1183</v>
      </c>
      <c r="BE486" s="215">
        <f>IF(VLOOKUP($AU486,'FE Source'!$A:$AK,22,FALSE)=0,"-",VLOOKUP($AU486,'FE Source'!$A:$AK,22,FALSE))</f>
        <v>-2.36</v>
      </c>
      <c r="BF486" s="215">
        <f>IF(VLOOKUP($AU486,'FE Source'!$A:$AK,23,FALSE)=0,"-",VLOOKUP($AU486,'FE Source'!$A:$AK,23,FALSE))</f>
        <v>8.66</v>
      </c>
      <c r="BG486" s="215">
        <f>IF(VLOOKUP($AU486,'FE Source'!$A:$AK,24,FALSE)=0,"-",VLOOKUP($AU486,'FE Source'!$A:$AK,24,FALSE))</f>
        <v>10.67</v>
      </c>
      <c r="BH486" s="215">
        <f>IF(VLOOKUP($AU486,'FE Source'!$A:$AK,25,FALSE)=0,"-",VLOOKUP($AU486,'FE Source'!$A:$AK,25,FALSE))</f>
        <v>-10.79</v>
      </c>
      <c r="BI486" s="215">
        <f>IF(VLOOKUP($AU486,'FE Source'!$A:$AK,26,FALSE)=0,"-",VLOOKUP($AU486,'FE Source'!$A:$AK,26,FALSE))</f>
        <v>17.73</v>
      </c>
      <c r="BJ486" s="215">
        <f>IF(VLOOKUP($AU486,'FE Source'!$A:$AK,27,FALSE)=0,"-",VLOOKUP($AU486,'FE Source'!$A:$AK,27,FALSE))</f>
        <v>4.96</v>
      </c>
      <c r="BK486" s="215">
        <f>IF(VLOOKUP($AU486,'FE Source'!$A:$AK,28,FALSE)=0,"-",VLOOKUP($AU486,'FE Source'!$A:$AK,28,FALSE))</f>
        <v>10.49</v>
      </c>
      <c r="BL486" s="215">
        <f>IF(VLOOKUP($AU486,'FE Source'!$A:$AK,29,FALSE)=0,"-",VLOOKUP($AU486,'FE Source'!$A:$AK,29,FALSE))</f>
        <v>-9.31</v>
      </c>
      <c r="BM486" s="215">
        <f>IF(VLOOKUP($AU486,'FE Source'!$A:$AK,30,FALSE)=0,"-",VLOOKUP($AU486,'FE Source'!$A:$AK,30,FALSE))</f>
        <v>10.27</v>
      </c>
      <c r="BN486" t="str">
        <f>IF(VLOOKUP($AU486,'FE Source'!$A:$AK,31,FALSE)="No Specified Index","-",IF(VLOOKUP($AU486,'FE Source'!$A:$AK,31,FALSE)=0,"-",VLOOKUP($AU486,'FE Source'!$A:$AK,31,FALSE)))</f>
        <v>MSCI World</v>
      </c>
      <c r="BO486" s="217">
        <f>IF(VLOOKUP($AU486,'FE Source'!$A:$AK,32,FALSE)=0,"-",VLOOKUP($AU486,'FE Source'!$A:$AK,32,FALSE))</f>
        <v>41654</v>
      </c>
      <c r="BP486" s="18" t="str">
        <f>IF(VLOOKUP($AU486,'FE Source'!$AZ:$BC,2,FALSE)=0,"-",VLOOKUP($AU486,'FE Source'!$AZ:$BC,2,FALSE))</f>
        <v>-</v>
      </c>
      <c r="BQ486" s="18" t="str">
        <f>IF(VLOOKUP($AU486,'FE Source'!$AZ:$BC,3,FALSE)=0,"-",VLOOKUP($AU486,'FE Source'!$AZ:$BC,3,FALSE))</f>
        <v>-</v>
      </c>
      <c r="BR486" s="18" t="str">
        <f>IF(VLOOKUP($AU486,'FE Source'!$AZ:$BC,4,FALSE)=0,"-",VLOOKUP($AU486,'FE Source'!$AZ:$BC,4,FALSE))</f>
        <v>-</v>
      </c>
    </row>
    <row r="487" spans="1:70" ht="15">
      <c r="A487" s="509"/>
      <c r="B487" s="323" t="str">
        <f>INDEX('UT - Retail'!$A$7:$A$1409,MATCH(AU487,'UT - Retail'!$U$7:$U$1409,0),1)</f>
        <v xml:space="preserve">Amundi </v>
      </c>
      <c r="C487" s="802" t="str">
        <f>INDEX('UT - Retail'!$B$7:$B$1409,MATCH(AU487,'UT - Retail'!$U$7:$U$1409,0),1)</f>
        <v>First Eagle Amundi International AHS-MD SGD-H</v>
      </c>
      <c r="D487" s="803"/>
      <c r="E487" s="531" t="str">
        <f>VLOOKUP(C487,'UT - Retail'!$B:$K,8,FALSE)</f>
        <v>Equities</v>
      </c>
      <c r="F487" s="531" t="str">
        <f>VLOOKUP(C487,'UT - Retail'!$B:$K,9,FALSE)</f>
        <v>Global</v>
      </c>
      <c r="G487" s="531" t="str">
        <f>VLOOKUP(C487,'UT - Retail'!$B:$K,10,FALSE)</f>
        <v>General</v>
      </c>
      <c r="H487" s="82" t="str">
        <f>VLOOKUP(C487,'UT - Retail'!$B:$N,13,FALSE)</f>
        <v>No</v>
      </c>
      <c r="I487" s="82" t="str">
        <f>VLOOKUP(C487,'UT - Retail'!$B:$Q,14,FALSE)</f>
        <v>No</v>
      </c>
      <c r="J487" s="531" t="str">
        <f>VLOOKUP(C487,'UT - Retail'!$B:$Q,11,FALSE)</f>
        <v>Yes</v>
      </c>
      <c r="K487" s="130" t="str">
        <f>VLOOKUP(C487,'UT - Retail'!$B:$P,15,FALSE)</f>
        <v>No</v>
      </c>
      <c r="L487" s="82" t="str">
        <f>VLOOKUP(C487,'UT - Retail'!$B:$Q,16,FALSE)</f>
        <v>Both</v>
      </c>
      <c r="M487" s="531" t="str">
        <f>VLOOKUP(C487,'UT - Retail'!$B:$K,6,FALSE)</f>
        <v>SGD</v>
      </c>
      <c r="N487" s="531" t="str">
        <f>IFERROR(IF(MATCH(C487,'Portfolio Construction'!$AL:$AL,0),"Yes","No"),"No")</f>
        <v>No</v>
      </c>
      <c r="O487" s="531" t="str">
        <f>IFERROR(IF(MATCH(C487,'Portfolio Construction'!$AN:$AN,0),"Yes","No"),"No")</f>
        <v>No</v>
      </c>
      <c r="P487" s="531" t="str">
        <f>IFERROR(IF(MATCH(C487,'Portfolio Construction'!$AP:$AP,0),"Yes","No"),"No")</f>
        <v>No</v>
      </c>
      <c r="Q487" s="531" t="str">
        <f>IFERROR(IF(MATCH(C487,'Portfolio Construction'!$AR:$AR,0),"Yes","No"),"No")</f>
        <v>No</v>
      </c>
      <c r="R487" s="531" t="str">
        <f>IFERROR(IF(MATCH(C487,'Portfolio Construction'!$AT:$AT,0),"Yes","No"),"No")</f>
        <v>No</v>
      </c>
      <c r="S487" s="531" t="str">
        <f>IFERROR(IF(MATCH(C487,'Portfolio Construction'!$AV:$AV,0),"Yes","No"),"No")</f>
        <v>No</v>
      </c>
      <c r="T487" s="531" t="str">
        <f>IFERROR(IF(MATCH(C487,'Portfolio Construction'!$AX:$AX,0),"Yes","No"),"No")</f>
        <v>No</v>
      </c>
      <c r="U487" s="531" t="str">
        <f>IFERROR(IF(MATCH(C487,'Portfolio Construction'!$AZ:$AZ,0),"Yes","No"),"No")</f>
        <v>No</v>
      </c>
      <c r="V487" s="674" t="str">
        <f>IFERROR(IF(MATCH(C487,'Portfolio Construction'!$BB:$BB,0),"Yes","No"),"No")</f>
        <v>No</v>
      </c>
      <c r="W487" s="619">
        <f>IF(VLOOKUP($AU487,'FE Source'!$A:$W,3,FALSE)=0,"-",VLOOKUP($AU487,'FE Source'!$A:$W,3,FALSE))</f>
        <v>4.71</v>
      </c>
      <c r="X487" s="618">
        <f>IF(VLOOKUP($AU487,'FE Source'!$A:$W,4,FALSE)=0,"-",VLOOKUP($AU487,'FE Source'!$A:$W,4,FALSE))</f>
        <v>6.09</v>
      </c>
      <c r="Y487" s="618">
        <f>IF(VLOOKUP($AU487,'FE Source'!$A:$W,5,FALSE)=0,"-",VLOOKUP($AU487,'FE Source'!$A:$W,5,FALSE))</f>
        <v>-0.19</v>
      </c>
      <c r="Z487" s="618">
        <f>IF(VLOOKUP($AU487,'FE Source'!$A:$W,6,FALSE)=0,"-",VLOOKUP($AU487,'FE Source'!$A:$W,6,FALSE))</f>
        <v>7.07</v>
      </c>
      <c r="AA487" s="618">
        <f>IF(VLOOKUP($AU487,'FE Source'!$A:$W,7,FALSE)=0,"-",VLOOKUP($AU487,'FE Source'!$A:$W,7,FALSE))</f>
        <v>6.11</v>
      </c>
      <c r="AB487" s="618">
        <f>IF(VLOOKUP($AU487,'FE Source'!$A:$W,8,FALSE)=0,"-",VLOOKUP($AU487,'FE Source'!$A:$W,8,FALSE))</f>
        <v>8.93</v>
      </c>
      <c r="AC487" s="623" t="str">
        <f>IF(VLOOKUP($AU487,'FE Source'!$A:$W,9,FALSE)=0,"-",VLOOKUP($AU487,'FE Source'!$A:$W,9,FALSE))</f>
        <v>-</v>
      </c>
      <c r="AD487" s="146">
        <f>IF(VLOOKUP($AU487,'FE Source'!$A:$W,10,FALSE)=0,"-",VLOOKUP($AU487,'FE Source'!$A:$W,10,FALSE))</f>
        <v>1.27</v>
      </c>
      <c r="AE487" s="83">
        <f>IF(VLOOKUP($AU487,'FE Source'!$A:$W,11,FALSE)=0,"-",VLOOKUP($AU487,'FE Source'!$A:$W,11,FALSE))</f>
        <v>12.96</v>
      </c>
      <c r="AF487" s="83">
        <f>IF(VLOOKUP($AU487,'FE Source'!$A:$W,12,FALSE)=0,"-",VLOOKUP($AU487,'FE Source'!$A:$W,12,FALSE))</f>
        <v>0.26</v>
      </c>
      <c r="AG487" s="83">
        <f>IF(VLOOKUP($AU487,'FE Source'!$A:$W,14,FALSE)=0,"-",VLOOKUP($AU487,'FE Source'!$A:$W,14,FALSE))</f>
        <v>-15.03</v>
      </c>
      <c r="AH487" s="83">
        <f>IF(VLOOKUP($AU487,'FE Source'!$A:$DJ,33,FALSE)=0,"-",VLOOKUP($AU487,'FE Source'!$A:$DJ,33,FALSE))</f>
        <v>193.62</v>
      </c>
      <c r="AI487" s="83">
        <f>IF(VLOOKUP($AU487,'FE Source'!$A:$Y,20,FALSE)=0,"-",VLOOKUP($AU487,'FE Source'!$A:$Y,20,FALSE))</f>
        <v>163.99</v>
      </c>
      <c r="AJ487" s="83">
        <f>IF(VLOOKUP($AU487,'FE Source'!$A:$DJ,34,FALSE)=0,"-",VLOOKUP($AU487,'FE Source'!$A:$DJ,34,FALSE))</f>
        <v>148.63999999999999</v>
      </c>
      <c r="AK487" s="83">
        <f>IF(VLOOKUP($AU487,'FE Source'!$A:$DJ,35,FALSE)=0,"-",VLOOKUP($AU487,'FE Source'!$A:$DJ,35,FALSE))</f>
        <v>131.87</v>
      </c>
      <c r="AL487" s="522">
        <f>IF(VLOOKUP($AU487,'FE Source'!$A:$Y,19,FALSE)=0,"-",VLOOKUP($AU487,'FE Source'!$A:$Y,19,FALSE))</f>
        <v>129.54</v>
      </c>
      <c r="AM487" s="171">
        <f>IF(VLOOKUP($AU487,'FE Source'!$A:$DJ,36,FALSE)=0,"-",VLOOKUP($AU487,'FE Source'!$A:$DJ,36,FALSE))</f>
        <v>113.08</v>
      </c>
      <c r="AN487" s="670">
        <f>IF(VLOOKUP($AU487,'FE Source'!$A:$W,13,FALSE)=0,"-",VLOOKUP($AU487,'FE Source'!$A:$W,13,FALSE))</f>
        <v>8461.2000000000007</v>
      </c>
      <c r="AO487" s="146">
        <f>IF(J487="no","-",IF(VLOOKUP($AU487,'FE Source'!$A:$W,15,FALSE)=0,"-",VLOOKUP($AU487,'FE Source'!$A:$W,15,FALSE)))</f>
        <v>4.03</v>
      </c>
      <c r="AP487" s="83" t="str">
        <f>IF(AO487="-","-",IF(VLOOKUP($AU487,'FE Source'!$A:$Z,21,FALSE)=0,"-",IF(VLOOKUP($AU487,'FE Source'!$A:$Z,21,FALSE)=2,"Semi-Annual",IF(VLOOKUP($AU487,'FE Source'!$A:$Z,21,FALSE)=4,"Quarterly",IF(VLOOKUP($AU487,'FE Source'!$A:$Z,21,FALSE)=12,"Monthly","Annual")))))</f>
        <v>Monthly</v>
      </c>
      <c r="AQ487" s="522">
        <f t="array" ref="AQ487">IF(VLOOKUP($AU487,'FE Source'!$A:$W,16,FALSE)=0,"-",VLOOKUP($AU487,'FE Source'!$A:$W,16,FALSE))</f>
        <v>2.2000000000000002</v>
      </c>
      <c r="AR487" s="177" t="str">
        <f>IF(VLOOKUP($AU487,'FE Source'!$A:$W,17,FALSE)=0,"-",VLOOKUP($AU487,'FE Source'!$A:$W,17,FALSE))</f>
        <v>-</v>
      </c>
      <c r="AS487" s="177">
        <f>IF(VLOOKUP($AU487,'FE Source'!$AN:$AS,4,FALSE)="",VLOOKUP($AU487,'FE Source'!$AN:$AS,3,FALSE),VLOOKUP($AU487,'FE Source'!$AN:$AS,4,FALSE))</f>
        <v>108.41</v>
      </c>
      <c r="AT487" s="182">
        <f>IF(VLOOKUP($AU487,'FE Source'!$AN:$AS,5,FALSE)=0,"-",VLOOKUP($AU487,'FE Source'!$AN:$AS,5,FALSE))</f>
        <v>45782</v>
      </c>
      <c r="AU487" s="177" t="s">
        <v>4739</v>
      </c>
      <c r="BE487" s="215" t="str">
        <f>IF(VLOOKUP($AU487,'FE Source'!$A:$AK,22,FALSE)=0,"-",VLOOKUP($AU487,'FE Source'!$A:$AK,22,FALSE))</f>
        <v>-</v>
      </c>
      <c r="BF487" s="215" t="str">
        <f>IF(VLOOKUP($AU487,'FE Source'!$A:$AK,23,FALSE)=0,"-",VLOOKUP($AU487,'FE Source'!$A:$AK,23,FALSE))</f>
        <v>-</v>
      </c>
      <c r="BG487" s="215">
        <f>IF(VLOOKUP($AU487,'FE Source'!$A:$AK,24,FALSE)=0,"-",VLOOKUP($AU487,'FE Source'!$A:$AK,24,FALSE))</f>
        <v>10.11</v>
      </c>
      <c r="BH487" s="215">
        <f>IF(VLOOKUP($AU487,'FE Source'!$A:$AK,25,FALSE)=0,"-",VLOOKUP($AU487,'FE Source'!$A:$AK,25,FALSE))</f>
        <v>-10.77</v>
      </c>
      <c r="BI487" s="215">
        <f>IF(VLOOKUP($AU487,'FE Source'!$A:$AK,26,FALSE)=0,"-",VLOOKUP($AU487,'FE Source'!$A:$AK,26,FALSE))</f>
        <v>17.75</v>
      </c>
      <c r="BJ487" s="215">
        <f>IF(VLOOKUP($AU487,'FE Source'!$A:$AK,27,FALSE)=0,"-",VLOOKUP($AU487,'FE Source'!$A:$AK,27,FALSE))</f>
        <v>4.97</v>
      </c>
      <c r="BK487" s="215">
        <f>IF(VLOOKUP($AU487,'FE Source'!$A:$AK,28,FALSE)=0,"-",VLOOKUP($AU487,'FE Source'!$A:$AK,28,FALSE))</f>
        <v>10.050000000000001</v>
      </c>
      <c r="BL487" s="215">
        <f>IF(VLOOKUP($AU487,'FE Source'!$A:$AK,29,FALSE)=0,"-",VLOOKUP($AU487,'FE Source'!$A:$AK,29,FALSE))</f>
        <v>-9.25</v>
      </c>
      <c r="BM487" s="215">
        <f>IF(VLOOKUP($AU487,'FE Source'!$A:$AK,30,FALSE)=0,"-",VLOOKUP($AU487,'FE Source'!$A:$AK,30,FALSE))</f>
        <v>10.3</v>
      </c>
      <c r="BN487" t="str">
        <f>IF(VLOOKUP($AU487,'FE Source'!$A:$AK,31,FALSE)="No Specified Index","-",IF(VLOOKUP($AU487,'FE Source'!$A:$AK,31,FALSE)=0,"-",VLOOKUP($AU487,'FE Source'!$A:$AK,31,FALSE)))</f>
        <v>MSCI World</v>
      </c>
      <c r="BO487" s="217">
        <f>IF(VLOOKUP($AU487,'FE Source'!$A:$AK,32,FALSE)=0,"-",VLOOKUP($AU487,'FE Source'!$A:$AK,32,FALSE))</f>
        <v>42628</v>
      </c>
      <c r="BP487" s="18" t="str">
        <f>IF(VLOOKUP($AU487,'FE Source'!$AZ:$BC,2,FALSE)=0,"-",VLOOKUP($AU487,'FE Source'!$AZ:$BC,2,FALSE))</f>
        <v>-</v>
      </c>
      <c r="BQ487" s="18" t="str">
        <f>IF(VLOOKUP($AU487,'FE Source'!$AZ:$BC,3,FALSE)=0,"-",VLOOKUP($AU487,'FE Source'!$AZ:$BC,3,FALSE))</f>
        <v>-</v>
      </c>
      <c r="BR487" s="18" t="str">
        <f>IF(VLOOKUP($AU487,'FE Source'!$AZ:$BC,4,FALSE)=0,"-",VLOOKUP($AU487,'FE Source'!$AZ:$BC,4,FALSE))</f>
        <v>-</v>
      </c>
    </row>
    <row r="488" spans="1:70" ht="15">
      <c r="A488" s="509"/>
      <c r="B488" s="323" t="str">
        <f>INDEX('UT - Retail'!$A$7:$A$1409,MATCH(AU488,'UT - Retail'!$U$7:$U$1409,0),1)</f>
        <v xml:space="preserve">Amundi </v>
      </c>
      <c r="C488" s="802" t="str">
        <f>INDEX('UT - Retail'!$B$7:$B$1409,MATCH(AU488,'UT - Retail'!$U$7:$U$1409,0),1)</f>
        <v>First Eagle Amundi International AHS-QD SGD-H</v>
      </c>
      <c r="D488" s="803"/>
      <c r="E488" s="531" t="str">
        <f>VLOOKUP(C488,'UT - Retail'!$B:$K,8,FALSE)</f>
        <v>Equities</v>
      </c>
      <c r="F488" s="531" t="str">
        <f>VLOOKUP(C488,'UT - Retail'!$B:$K,9,FALSE)</f>
        <v>Global</v>
      </c>
      <c r="G488" s="531" t="str">
        <f>VLOOKUP(C488,'UT - Retail'!$B:$K,10,FALSE)</f>
        <v>General</v>
      </c>
      <c r="H488" s="82" t="str">
        <f>VLOOKUP(C488,'UT - Retail'!$B:$N,13,FALSE)</f>
        <v>No</v>
      </c>
      <c r="I488" s="82" t="str">
        <f>VLOOKUP(C488,'UT - Retail'!$B:$Q,14,FALSE)</f>
        <v>No</v>
      </c>
      <c r="J488" s="531" t="str">
        <f>VLOOKUP(C488,'UT - Retail'!$B:$Q,11,FALSE)</f>
        <v>Yes</v>
      </c>
      <c r="K488" s="130" t="str">
        <f>VLOOKUP(C488,'UT - Retail'!$B:$P,15,FALSE)</f>
        <v>No</v>
      </c>
      <c r="L488" s="82" t="str">
        <f>VLOOKUP(C488,'UT - Retail'!$B:$Q,16,FALSE)</f>
        <v>Both</v>
      </c>
      <c r="M488" s="531" t="str">
        <f>VLOOKUP(C488,'UT - Retail'!$B:$K,6,FALSE)</f>
        <v>SGD</v>
      </c>
      <c r="N488" s="531" t="str">
        <f>IFERROR(IF(MATCH(C488,'Portfolio Construction'!$AL:$AL,0),"Yes","No"),"No")</f>
        <v>No</v>
      </c>
      <c r="O488" s="531" t="str">
        <f>IFERROR(IF(MATCH(C488,'Portfolio Construction'!$AN:$AN,0),"Yes","No"),"No")</f>
        <v>No</v>
      </c>
      <c r="P488" s="531" t="str">
        <f>IFERROR(IF(MATCH(C488,'Portfolio Construction'!$AP:$AP,0),"Yes","No"),"No")</f>
        <v>No</v>
      </c>
      <c r="Q488" s="531" t="str">
        <f>IFERROR(IF(MATCH(C488,'Portfolio Construction'!$AR:$AR,0),"Yes","No"),"No")</f>
        <v>No</v>
      </c>
      <c r="R488" s="531" t="str">
        <f>IFERROR(IF(MATCH(C488,'Portfolio Construction'!$AT:$AT,0),"Yes","No"),"No")</f>
        <v>No</v>
      </c>
      <c r="S488" s="531" t="str">
        <f>IFERROR(IF(MATCH(C488,'Portfolio Construction'!$AV:$AV,0),"Yes","No"),"No")</f>
        <v>No</v>
      </c>
      <c r="T488" s="531" t="str">
        <f>IFERROR(IF(MATCH(C488,'Portfolio Construction'!$AX:$AX,0),"Yes","No"),"No")</f>
        <v>No</v>
      </c>
      <c r="U488" s="531" t="str">
        <f>IFERROR(IF(MATCH(C488,'Portfolio Construction'!$AZ:$AZ,0),"Yes","No"),"No")</f>
        <v>No</v>
      </c>
      <c r="V488" s="674" t="str">
        <f>IFERROR(IF(MATCH(C488,'Portfolio Construction'!$BB:$BB,0),"Yes","No"),"No")</f>
        <v>No</v>
      </c>
      <c r="W488" s="619">
        <f>IF(VLOOKUP($AU488,'FE Source'!$A:$W,3,FALSE)=0,"-",VLOOKUP($AU488,'FE Source'!$A:$W,3,FALSE))</f>
        <v>4.72</v>
      </c>
      <c r="X488" s="618">
        <f>IF(VLOOKUP($AU488,'FE Source'!$A:$W,4,FALSE)=0,"-",VLOOKUP($AU488,'FE Source'!$A:$W,4,FALSE))</f>
        <v>6.09</v>
      </c>
      <c r="Y488" s="618">
        <f>IF(VLOOKUP($AU488,'FE Source'!$A:$W,5,FALSE)=0,"-",VLOOKUP($AU488,'FE Source'!$A:$W,5,FALSE))</f>
        <v>-0.18</v>
      </c>
      <c r="Z488" s="618">
        <f>IF(VLOOKUP($AU488,'FE Source'!$A:$W,6,FALSE)=0,"-",VLOOKUP($AU488,'FE Source'!$A:$W,6,FALSE))</f>
        <v>7.09</v>
      </c>
      <c r="AA488" s="618">
        <f>IF(VLOOKUP($AU488,'FE Source'!$A:$W,7,FALSE)=0,"-",VLOOKUP($AU488,'FE Source'!$A:$W,7,FALSE))</f>
        <v>5.87</v>
      </c>
      <c r="AB488" s="618">
        <f>IF(VLOOKUP($AU488,'FE Source'!$A:$W,8,FALSE)=0,"-",VLOOKUP($AU488,'FE Source'!$A:$W,8,FALSE))</f>
        <v>8.59</v>
      </c>
      <c r="AC488" s="623">
        <f>IF(VLOOKUP($AU488,'FE Source'!$A:$W,9,FALSE)=0,"-",VLOOKUP($AU488,'FE Source'!$A:$W,9,FALSE))</f>
        <v>4.29</v>
      </c>
      <c r="AD488" s="146">
        <f>IF(VLOOKUP($AU488,'FE Source'!$A:$W,10,FALSE)=0,"-",VLOOKUP($AU488,'FE Source'!$A:$W,10,FALSE))</f>
        <v>1.26</v>
      </c>
      <c r="AE488" s="83">
        <f>IF(VLOOKUP($AU488,'FE Source'!$A:$W,11,FALSE)=0,"-",VLOOKUP($AU488,'FE Source'!$A:$W,11,FALSE))</f>
        <v>12.97</v>
      </c>
      <c r="AF488" s="83">
        <f>IF(VLOOKUP($AU488,'FE Source'!$A:$W,12,FALSE)=0,"-",VLOOKUP($AU488,'FE Source'!$A:$W,12,FALSE))</f>
        <v>0.24</v>
      </c>
      <c r="AG488" s="83">
        <f>IF(VLOOKUP($AU488,'FE Source'!$A:$W,14,FALSE)=0,"-",VLOOKUP($AU488,'FE Source'!$A:$W,14,FALSE))</f>
        <v>-15.03</v>
      </c>
      <c r="AH488" s="83">
        <f>IF(VLOOKUP($AU488,'FE Source'!$A:$DJ,33,FALSE)=0,"-",VLOOKUP($AU488,'FE Source'!$A:$DJ,33,FALSE))</f>
        <v>193.98</v>
      </c>
      <c r="AI488" s="83">
        <f>IF(VLOOKUP($AU488,'FE Source'!$A:$Y,20,FALSE)=0,"-",VLOOKUP($AU488,'FE Source'!$A:$Y,20,FALSE))</f>
        <v>161.55000000000001</v>
      </c>
      <c r="AJ488" s="83">
        <f>IF(VLOOKUP($AU488,'FE Source'!$A:$DJ,34,FALSE)=0,"-",VLOOKUP($AU488,'FE Source'!$A:$DJ,34,FALSE))</f>
        <v>143.29</v>
      </c>
      <c r="AK488" s="83">
        <f>IF(VLOOKUP($AU488,'FE Source'!$A:$DJ,35,FALSE)=0,"-",VLOOKUP($AU488,'FE Source'!$A:$DJ,35,FALSE))</f>
        <v>131.77000000000001</v>
      </c>
      <c r="AL488" s="522">
        <f>IF(VLOOKUP($AU488,'FE Source'!$A:$Y,19,FALSE)=0,"-",VLOOKUP($AU488,'FE Source'!$A:$Y,19,FALSE))</f>
        <v>129.5</v>
      </c>
      <c r="AM488" s="171">
        <f>IF(VLOOKUP($AU488,'FE Source'!$A:$DJ,36,FALSE)=0,"-",VLOOKUP($AU488,'FE Source'!$A:$DJ,36,FALSE))</f>
        <v>112.06</v>
      </c>
      <c r="AN488" s="670">
        <f>IF(VLOOKUP($AU488,'FE Source'!$A:$W,13,FALSE)=0,"-",VLOOKUP($AU488,'FE Source'!$A:$W,13,FALSE))</f>
        <v>8461.2000000000007</v>
      </c>
      <c r="AO488" s="146">
        <f>IF(J488="no","-",IF(VLOOKUP($AU488,'FE Source'!$A:$W,15,FALSE)=0,"-",VLOOKUP($AU488,'FE Source'!$A:$W,15,FALSE)))</f>
        <v>4</v>
      </c>
      <c r="AP488" s="83" t="str">
        <f>IF(AO488="-","-",IF(VLOOKUP($AU488,'FE Source'!$A:$Z,21,FALSE)=0,"-",IF(VLOOKUP($AU488,'FE Source'!$A:$Z,21,FALSE)=2,"Semi-Annual",IF(VLOOKUP($AU488,'FE Source'!$A:$Z,21,FALSE)=4,"Quarterly",IF(VLOOKUP($AU488,'FE Source'!$A:$Z,21,FALSE)=12,"Monthly","Annual")))))</f>
        <v>Monthly</v>
      </c>
      <c r="AQ488" s="522">
        <f t="array" ref="AQ488">IF(VLOOKUP($AU488,'FE Source'!$A:$W,16,FALSE)=0,"-",VLOOKUP($AU488,'FE Source'!$A:$W,16,FALSE))</f>
        <v>2.2000000000000002</v>
      </c>
      <c r="AR488" s="177" t="str">
        <f>IF(VLOOKUP($AU488,'FE Source'!$A:$W,17,FALSE)=0,"-",VLOOKUP($AU488,'FE Source'!$A:$W,17,FALSE))</f>
        <v>-</v>
      </c>
      <c r="AS488" s="169">
        <f>IF(VLOOKUP($AU488,'FE Source'!$AN:$AS,4,FALSE)="",VLOOKUP($AU488,'FE Source'!$AN:$AS,3,FALSE),VLOOKUP($AU488,'FE Source'!$AN:$AS,4,FALSE))</f>
        <v>108.6</v>
      </c>
      <c r="AT488" s="182">
        <f>IF(VLOOKUP($AU488,'FE Source'!$AN:$AS,5,FALSE)=0,"-",VLOOKUP($AU488,'FE Source'!$AN:$AS,5,FALSE))</f>
        <v>45782</v>
      </c>
      <c r="AU488" s="177" t="s">
        <v>844</v>
      </c>
      <c r="BE488" s="215">
        <f>IF(VLOOKUP($AU488,'FE Source'!$A:$AK,22,FALSE)=0,"-",VLOOKUP($AU488,'FE Source'!$A:$AK,22,FALSE))</f>
        <v>-2.27</v>
      </c>
      <c r="BF488" s="215">
        <f>IF(VLOOKUP($AU488,'FE Source'!$A:$AK,23,FALSE)=0,"-",VLOOKUP($AU488,'FE Source'!$A:$AK,23,FALSE))</f>
        <v>8.77</v>
      </c>
      <c r="BG488" s="215">
        <f>IF(VLOOKUP($AU488,'FE Source'!$A:$AK,24,FALSE)=0,"-",VLOOKUP($AU488,'FE Source'!$A:$AK,24,FALSE))</f>
        <v>10.58</v>
      </c>
      <c r="BH488" s="215">
        <f>IF(VLOOKUP($AU488,'FE Source'!$A:$AK,25,FALSE)=0,"-",VLOOKUP($AU488,'FE Source'!$A:$AK,25,FALSE))</f>
        <v>-10.81</v>
      </c>
      <c r="BI488" s="215">
        <f>IF(VLOOKUP($AU488,'FE Source'!$A:$AK,26,FALSE)=0,"-",VLOOKUP($AU488,'FE Source'!$A:$AK,26,FALSE))</f>
        <v>17.71</v>
      </c>
      <c r="BJ488" s="215">
        <f>IF(VLOOKUP($AU488,'FE Source'!$A:$AK,27,FALSE)=0,"-",VLOOKUP($AU488,'FE Source'!$A:$AK,27,FALSE))</f>
        <v>4.96</v>
      </c>
      <c r="BK488" s="215">
        <f>IF(VLOOKUP($AU488,'FE Source'!$A:$AK,28,FALSE)=0,"-",VLOOKUP($AU488,'FE Source'!$A:$AK,28,FALSE))</f>
        <v>8.91</v>
      </c>
      <c r="BL488" s="215">
        <f>IF(VLOOKUP($AU488,'FE Source'!$A:$AK,29,FALSE)=0,"-",VLOOKUP($AU488,'FE Source'!$A:$AK,29,FALSE))</f>
        <v>-9.1199999999999992</v>
      </c>
      <c r="BM488" s="215">
        <f>IF(VLOOKUP($AU488,'FE Source'!$A:$AK,30,FALSE)=0,"-",VLOOKUP($AU488,'FE Source'!$A:$AK,30,FALSE))</f>
        <v>10.25</v>
      </c>
      <c r="BN488" t="str">
        <f>IF(VLOOKUP($AU488,'FE Source'!$A:$AK,31,FALSE)="No Specified Index","-",IF(VLOOKUP($AU488,'FE Source'!$A:$AK,31,FALSE)=0,"-",VLOOKUP($AU488,'FE Source'!$A:$AK,31,FALSE)))</f>
        <v>MSCI World</v>
      </c>
      <c r="BO488" s="217">
        <f>IF(VLOOKUP($AU488,'FE Source'!$A:$AK,32,FALSE)=0,"-",VLOOKUP($AU488,'FE Source'!$A:$AK,32,FALSE))</f>
        <v>41380</v>
      </c>
      <c r="BP488" s="18">
        <f>IF(VLOOKUP($AU488,'FE Source'!$AZ:$BC,2,FALSE)=0,"-",VLOOKUP($AU488,'FE Source'!$AZ:$BC,2,FALSE))</f>
        <v>-2.59</v>
      </c>
      <c r="BQ488" s="18" t="str">
        <f>IF(VLOOKUP($AU488,'FE Source'!$AZ:$BC,3,FALSE)=0,"-",VLOOKUP($AU488,'FE Source'!$AZ:$BC,3,FALSE))</f>
        <v>-</v>
      </c>
      <c r="BR488" s="18" t="str">
        <f>IF(VLOOKUP($AU488,'FE Source'!$AZ:$BC,4,FALSE)=0,"-",VLOOKUP($AU488,'FE Source'!$AZ:$BC,4,FALSE))</f>
        <v>-</v>
      </c>
    </row>
    <row r="489" spans="1:70" ht="15">
      <c r="A489" s="509"/>
      <c r="B489" s="323" t="str">
        <f>INDEX('UT - Retail'!$A$7:$A$1409,MATCH(AU489,'UT - Retail'!$U$7:$U$1409,0),1)</f>
        <v xml:space="preserve">Amundi </v>
      </c>
      <c r="C489" s="802" t="str">
        <f>INDEX('UT - Retail'!$B$7:$B$1409,MATCH(AU489,'UT - Retail'!$U$7:$U$1409,0),1)</f>
        <v>First Eagle Amundi International AS-C SGD</v>
      </c>
      <c r="D489" s="803"/>
      <c r="E489" s="531" t="str">
        <f>VLOOKUP(C489,'UT - Retail'!$B:$K,8,FALSE)</f>
        <v>Equities</v>
      </c>
      <c r="F489" s="531" t="str">
        <f>VLOOKUP(C489,'UT - Retail'!$B:$K,9,FALSE)</f>
        <v>Global</v>
      </c>
      <c r="G489" s="531" t="str">
        <f>VLOOKUP(C489,'UT - Retail'!$B:$K,10,FALSE)</f>
        <v>General</v>
      </c>
      <c r="H489" s="82" t="str">
        <f>VLOOKUP(C489,'UT - Retail'!$B:$N,13,FALSE)</f>
        <v>No</v>
      </c>
      <c r="I489" s="82" t="str">
        <f>VLOOKUP(C489,'UT - Retail'!$B:$Q,14,FALSE)</f>
        <v>No</v>
      </c>
      <c r="J489" s="531" t="str">
        <f>VLOOKUP(C489,'UT - Retail'!$B:$Q,11,FALSE)</f>
        <v>No</v>
      </c>
      <c r="K489" s="130" t="str">
        <f>VLOOKUP(C489,'UT - Retail'!$B:$P,15,FALSE)</f>
        <v>No</v>
      </c>
      <c r="L489" s="82" t="str">
        <f>VLOOKUP(C489,'UT - Retail'!$B:$Q,16,FALSE)</f>
        <v>Both</v>
      </c>
      <c r="M489" s="531" t="str">
        <f>VLOOKUP(C489,'UT - Retail'!$B:$K,6,FALSE)</f>
        <v>SGD</v>
      </c>
      <c r="N489" s="531" t="str">
        <f>IFERROR(IF(MATCH(C489,'Portfolio Construction'!$AL:$AL,0),"Yes","No"),"No")</f>
        <v>No</v>
      </c>
      <c r="O489" s="531" t="str">
        <f>IFERROR(IF(MATCH(C489,'Portfolio Construction'!$AN:$AN,0),"Yes","No"),"No")</f>
        <v>No</v>
      </c>
      <c r="P489" s="531" t="str">
        <f>IFERROR(IF(MATCH(C489,'Portfolio Construction'!$AP:$AP,0),"Yes","No"),"No")</f>
        <v>No</v>
      </c>
      <c r="Q489" s="531" t="str">
        <f>IFERROR(IF(MATCH(C489,'Portfolio Construction'!$AR:$AR,0),"Yes","No"),"No")</f>
        <v>No</v>
      </c>
      <c r="R489" s="531" t="str">
        <f>IFERROR(IF(MATCH(C489,'Portfolio Construction'!$AT:$AT,0),"Yes","No"),"No")</f>
        <v>No</v>
      </c>
      <c r="S489" s="531" t="str">
        <f>IFERROR(IF(MATCH(C489,'Portfolio Construction'!$AV:$AV,0),"Yes","No"),"No")</f>
        <v>No</v>
      </c>
      <c r="T489" s="531" t="str">
        <f>IFERROR(IF(MATCH(C489,'Portfolio Construction'!$AX:$AX,0),"Yes","No"),"No")</f>
        <v>No</v>
      </c>
      <c r="U489" s="531" t="str">
        <f>IFERROR(IF(MATCH(C489,'Portfolio Construction'!$AZ:$AZ,0),"Yes","No"),"No")</f>
        <v>No</v>
      </c>
      <c r="V489" s="674" t="str">
        <f>IFERROR(IF(MATCH(C489,'Portfolio Construction'!$BB:$BB,0),"Yes","No"),"No")</f>
        <v>No</v>
      </c>
      <c r="W489" s="619">
        <f>IF(VLOOKUP($AU489,'FE Source'!$A:$W,3,FALSE)=0,"-",VLOOKUP($AU489,'FE Source'!$A:$W,3,FALSE))</f>
        <v>-0.33</v>
      </c>
      <c r="X489" s="618">
        <f>IF(VLOOKUP($AU489,'FE Source'!$A:$W,4,FALSE)=0,"-",VLOOKUP($AU489,'FE Source'!$A:$W,4,FALSE))</f>
        <v>2.09</v>
      </c>
      <c r="Y489" s="618">
        <f>IF(VLOOKUP($AU489,'FE Source'!$A:$W,5,FALSE)=0,"-",VLOOKUP($AU489,'FE Source'!$A:$W,5,FALSE))</f>
        <v>-2.5299999999999998</v>
      </c>
      <c r="Z489" s="618">
        <f>IF(VLOOKUP($AU489,'FE Source'!$A:$W,6,FALSE)=0,"-",VLOOKUP($AU489,'FE Source'!$A:$W,6,FALSE))</f>
        <v>4.26</v>
      </c>
      <c r="AA489" s="618">
        <f>IF(VLOOKUP($AU489,'FE Source'!$A:$W,7,FALSE)=0,"-",VLOOKUP($AU489,'FE Source'!$A:$W,7,FALSE))</f>
        <v>5.45</v>
      </c>
      <c r="AB489" s="618">
        <f>IF(VLOOKUP($AU489,'FE Source'!$A:$W,8,FALSE)=0,"-",VLOOKUP($AU489,'FE Source'!$A:$W,8,FALSE))</f>
        <v>8.1300000000000008</v>
      </c>
      <c r="AC489" s="623">
        <f>IF(VLOOKUP($AU489,'FE Source'!$A:$W,9,FALSE)=0,"-",VLOOKUP($AU489,'FE Source'!$A:$W,9,FALSE))</f>
        <v>5.13</v>
      </c>
      <c r="AD489" s="146">
        <f>IF(VLOOKUP($AU489,'FE Source'!$A:$W,10,FALSE)=0,"-",VLOOKUP($AU489,'FE Source'!$A:$W,10,FALSE))</f>
        <v>0.98</v>
      </c>
      <c r="AE489" s="83">
        <f>IF(VLOOKUP($AU489,'FE Source'!$A:$W,11,FALSE)=0,"-",VLOOKUP($AU489,'FE Source'!$A:$W,11,FALSE))</f>
        <v>9.5299999999999994</v>
      </c>
      <c r="AF489" s="83">
        <f>IF(VLOOKUP($AU489,'FE Source'!$A:$W,12,FALSE)=0,"-",VLOOKUP($AU489,'FE Source'!$A:$W,12,FALSE))</f>
        <v>0.33</v>
      </c>
      <c r="AG489" s="83">
        <f>IF(VLOOKUP($AU489,'FE Source'!$A:$W,14,FALSE)=0,"-",VLOOKUP($AU489,'FE Source'!$A:$W,14,FALSE))</f>
        <v>-10.85</v>
      </c>
      <c r="AH489" s="83">
        <f>IF(VLOOKUP($AU489,'FE Source'!$A:$DJ,33,FALSE)=0,"-",VLOOKUP($AU489,'FE Source'!$A:$DJ,33,FALSE))</f>
        <v>130.9</v>
      </c>
      <c r="AI489" s="83">
        <f>IF(VLOOKUP($AU489,'FE Source'!$A:$Y,20,FALSE)=0,"-",VLOOKUP($AU489,'FE Source'!$A:$Y,20,FALSE))</f>
        <v>117.09</v>
      </c>
      <c r="AJ489" s="83">
        <f>IF(VLOOKUP($AU489,'FE Source'!$A:$DJ,34,FALSE)=0,"-",VLOOKUP($AU489,'FE Source'!$A:$DJ,34,FALSE))</f>
        <v>103.78</v>
      </c>
      <c r="AK489" s="83">
        <f>IF(VLOOKUP($AU489,'FE Source'!$A:$DJ,35,FALSE)=0,"-",VLOOKUP($AU489,'FE Source'!$A:$DJ,35,FALSE))</f>
        <v>86.85</v>
      </c>
      <c r="AL489" s="522">
        <f>IF(VLOOKUP($AU489,'FE Source'!$A:$Y,19,FALSE)=0,"-",VLOOKUP($AU489,'FE Source'!$A:$Y,19,FALSE))</f>
        <v>95.64</v>
      </c>
      <c r="AM489" s="171">
        <f>IF(VLOOKUP($AU489,'FE Source'!$A:$DJ,36,FALSE)=0,"-",VLOOKUP($AU489,'FE Source'!$A:$DJ,36,FALSE))</f>
        <v>84.47</v>
      </c>
      <c r="AN489" s="670">
        <f>IF(VLOOKUP($AU489,'FE Source'!$A:$W,13,FALSE)=0,"-",VLOOKUP($AU489,'FE Source'!$A:$W,13,FALSE))</f>
        <v>8461.2000000000007</v>
      </c>
      <c r="AO489" s="146" t="str">
        <f>IF(J489="no","-",IF(VLOOKUP($AU489,'FE Source'!$A:$W,15,FALSE)=0,"-",VLOOKUP($AU489,'FE Source'!$A:$W,15,FALSE)))</f>
        <v>-</v>
      </c>
      <c r="AP489" s="83" t="str">
        <f>IF(AO489="-","-",IF(VLOOKUP($AU489,'FE Source'!$A:$Z,21,FALSE)=0,"-",IF(VLOOKUP($AU489,'FE Source'!$A:$Z,21,FALSE)=2,"Semi-Annual",IF(VLOOKUP($AU489,'FE Source'!$A:$Z,21,FALSE)=4,"Quarterly",IF(VLOOKUP($AU489,'FE Source'!$A:$Z,21,FALSE)=12,"Monthly","Annual")))))</f>
        <v>-</v>
      </c>
      <c r="AQ489" s="522">
        <f t="array" ref="AQ489">IF(VLOOKUP($AU489,'FE Source'!$A:$W,16,FALSE)=0,"-",VLOOKUP($AU489,'FE Source'!$A:$W,16,FALSE))</f>
        <v>2.2000000000000002</v>
      </c>
      <c r="AR489" s="177" t="str">
        <f>IF(VLOOKUP($AU489,'FE Source'!$A:$W,17,FALSE)=0,"-",VLOOKUP($AU489,'FE Source'!$A:$W,17,FALSE))</f>
        <v>Neutral</v>
      </c>
      <c r="AS489" s="169">
        <f>IF(VLOOKUP($AU489,'FE Source'!$AN:$AS,4,FALSE)="",VLOOKUP($AU489,'FE Source'!$AN:$AS,3,FALSE),VLOOKUP($AU489,'FE Source'!$AN:$AS,4,FALSE))</f>
        <v>231.54</v>
      </c>
      <c r="AT489" s="182">
        <f>IF(VLOOKUP($AU489,'FE Source'!$AN:$AS,5,FALSE)=0,"-",VLOOKUP($AU489,'FE Source'!$AN:$AS,5,FALSE))</f>
        <v>45782</v>
      </c>
      <c r="AU489" s="177" t="s">
        <v>843</v>
      </c>
      <c r="BE489" s="215">
        <f>IF(VLOOKUP($AU489,'FE Source'!$A:$AK,22,FALSE)=0,"-",VLOOKUP($AU489,'FE Source'!$A:$AK,22,FALSE))</f>
        <v>4.1100000000000003</v>
      </c>
      <c r="BF489" s="215">
        <f>IF(VLOOKUP($AU489,'FE Source'!$A:$AK,23,FALSE)=0,"-",VLOOKUP($AU489,'FE Source'!$A:$AK,23,FALSE))</f>
        <v>10.95</v>
      </c>
      <c r="BG489" s="215">
        <f>IF(VLOOKUP($AU489,'FE Source'!$A:$AK,24,FALSE)=0,"-",VLOOKUP($AU489,'FE Source'!$A:$AK,24,FALSE))</f>
        <v>2.97</v>
      </c>
      <c r="BH489" s="215">
        <f>IF(VLOOKUP($AU489,'FE Source'!$A:$AK,25,FALSE)=0,"-",VLOOKUP($AU489,'FE Source'!$A:$AK,25,FALSE))</f>
        <v>-8.0299999999999994</v>
      </c>
      <c r="BI489" s="215">
        <f>IF(VLOOKUP($AU489,'FE Source'!$A:$AK,26,FALSE)=0,"-",VLOOKUP($AU489,'FE Source'!$A:$AK,26,FALSE))</f>
        <v>17.010000000000002</v>
      </c>
      <c r="BJ489" s="215">
        <f>IF(VLOOKUP($AU489,'FE Source'!$A:$AK,27,FALSE)=0,"-",VLOOKUP($AU489,'FE Source'!$A:$AK,27,FALSE))</f>
        <v>4.2300000000000004</v>
      </c>
      <c r="BK489" s="215">
        <f>IF(VLOOKUP($AU489,'FE Source'!$A:$AK,28,FALSE)=0,"-",VLOOKUP($AU489,'FE Source'!$A:$AK,28,FALSE))</f>
        <v>12.52</v>
      </c>
      <c r="BL489" s="215">
        <f>IF(VLOOKUP($AU489,'FE Source'!$A:$AK,29,FALSE)=0,"-",VLOOKUP($AU489,'FE Source'!$A:$AK,29,FALSE))</f>
        <v>-8.98</v>
      </c>
      <c r="BM489" s="215">
        <f>IF(VLOOKUP($AU489,'FE Source'!$A:$AK,30,FALSE)=0,"-",VLOOKUP($AU489,'FE Source'!$A:$AK,30,FALSE))</f>
        <v>10.3</v>
      </c>
      <c r="BN489" t="str">
        <f>IF(VLOOKUP($AU489,'FE Source'!$A:$AK,31,FALSE)="No Specified Index","-",IF(VLOOKUP($AU489,'FE Source'!$A:$AK,31,FALSE)=0,"-",VLOOKUP($AU489,'FE Source'!$A:$AK,31,FALSE)))</f>
        <v>MSCI World</v>
      </c>
      <c r="BO489" s="217">
        <f>IF(VLOOKUP($AU489,'FE Source'!$A:$AK,32,FALSE)=0,"-",VLOOKUP($AU489,'FE Source'!$A:$AK,32,FALSE))</f>
        <v>40365</v>
      </c>
      <c r="BP489" s="18">
        <f>IF(VLOOKUP($AU489,'FE Source'!$AZ:$BC,2,FALSE)=0,"-",VLOOKUP($AU489,'FE Source'!$AZ:$BC,2,FALSE))</f>
        <v>-2.12</v>
      </c>
      <c r="BQ489" s="18">
        <f>IF(VLOOKUP($AU489,'FE Source'!$AZ:$BC,3,FALSE)=0,"-",VLOOKUP($AU489,'FE Source'!$AZ:$BC,3,FALSE))</f>
        <v>-4.1900000000000004</v>
      </c>
      <c r="BR489" s="18" t="str">
        <f>IF(VLOOKUP($AU489,'FE Source'!$AZ:$BC,4,FALSE)=0,"-",VLOOKUP($AU489,'FE Source'!$AZ:$BC,4,FALSE))</f>
        <v>-</v>
      </c>
    </row>
    <row r="490" spans="1:70" ht="15">
      <c r="A490" s="509"/>
      <c r="B490" s="323" t="str">
        <f>INDEX('UT - Retail'!$A$7:$A$1409,MATCH(AU490,'UT - Retail'!$U$7:$U$1409,0),1)</f>
        <v xml:space="preserve">Amundi </v>
      </c>
      <c r="C490" s="802" t="str">
        <f>INDEX('UT - Retail'!$B$7:$B$1409,MATCH(AU490,'UT - Retail'!$U$7:$U$1409,0),1)</f>
        <v>First Eagle Amundi International Fund AU2-C USD</v>
      </c>
      <c r="D490" s="803"/>
      <c r="E490" s="531" t="str">
        <f>VLOOKUP(C490,'UT - Retail'!$B:$K,8,FALSE)</f>
        <v>Equities</v>
      </c>
      <c r="F490" s="531" t="str">
        <f>VLOOKUP(C490,'UT - Retail'!$B:$K,9,FALSE)</f>
        <v>Global</v>
      </c>
      <c r="G490" s="531" t="str">
        <f>VLOOKUP(C490,'UT - Retail'!$B:$K,10,FALSE)</f>
        <v>General</v>
      </c>
      <c r="H490" s="82" t="str">
        <f>VLOOKUP(C490,'UT - Retail'!$B:$N,13,FALSE)</f>
        <v>No</v>
      </c>
      <c r="I490" s="82" t="str">
        <f>VLOOKUP(C490,'UT - Retail'!$B:$Q,14,FALSE)</f>
        <v>No</v>
      </c>
      <c r="J490" s="531" t="str">
        <f>VLOOKUP(C490,'UT - Retail'!$B:$Q,11,FALSE)</f>
        <v>No</v>
      </c>
      <c r="K490" s="130" t="str">
        <f>VLOOKUP(C490,'UT - Retail'!$B:$P,15,FALSE)</f>
        <v>No</v>
      </c>
      <c r="L490" s="82" t="str">
        <f>VLOOKUP(C490,'UT - Retail'!$B:$Q,16,FALSE)</f>
        <v>Navigator</v>
      </c>
      <c r="M490" s="531" t="str">
        <f>VLOOKUP(C490,'UT - Retail'!$B:$K,6,FALSE)</f>
        <v>USD</v>
      </c>
      <c r="N490" s="531" t="str">
        <f>IFERROR(IF(MATCH(C490,'Portfolio Construction'!$AL:$AL,0),"Yes","No"),"No")</f>
        <v>No</v>
      </c>
      <c r="O490" s="531" t="str">
        <f>IFERROR(IF(MATCH(C490,'Portfolio Construction'!$AN:$AN,0),"Yes","No"),"No")</f>
        <v>No</v>
      </c>
      <c r="P490" s="531" t="str">
        <f>IFERROR(IF(MATCH(C490,'Portfolio Construction'!$AP:$AP,0),"Yes","No"),"No")</f>
        <v>No</v>
      </c>
      <c r="Q490" s="531" t="str">
        <f>IFERROR(IF(MATCH(C490,'Portfolio Construction'!$AR:$AR,0),"Yes","No"),"No")</f>
        <v>No</v>
      </c>
      <c r="R490" s="531" t="str">
        <f>IFERROR(IF(MATCH(C490,'Portfolio Construction'!$AT:$AT,0),"Yes","No"),"No")</f>
        <v>No</v>
      </c>
      <c r="S490" s="531" t="str">
        <f>IFERROR(IF(MATCH(C490,'Portfolio Construction'!$AV:$AV,0),"Yes","No"),"No")</f>
        <v>No</v>
      </c>
      <c r="T490" s="531" t="str">
        <f>IFERROR(IF(MATCH(C490,'Portfolio Construction'!$AX:$AX,0),"Yes","No"),"No")</f>
        <v>No</v>
      </c>
      <c r="U490" s="531" t="str">
        <f>IFERROR(IF(MATCH(C490,'Portfolio Construction'!$AZ:$AZ,0),"Yes","No"),"No")</f>
        <v>No</v>
      </c>
      <c r="V490" s="674" t="str">
        <f>IFERROR(IF(MATCH(C490,'Portfolio Construction'!$BB:$BB,0),"Yes","No"),"No")</f>
        <v>No</v>
      </c>
      <c r="W490" s="619">
        <f>IF(VLOOKUP($AU490,'FE Source'!$A:$W,3,FALSE)=0,"-",VLOOKUP($AU490,'FE Source'!$A:$W,3,FALSE))</f>
        <v>-0.33</v>
      </c>
      <c r="X490" s="618">
        <f>IF(VLOOKUP($AU490,'FE Source'!$A:$W,4,FALSE)=0,"-",VLOOKUP($AU490,'FE Source'!$A:$W,4,FALSE))</f>
        <v>2.08</v>
      </c>
      <c r="Y490" s="618">
        <f>IF(VLOOKUP($AU490,'FE Source'!$A:$W,5,FALSE)=0,"-",VLOOKUP($AU490,'FE Source'!$A:$W,5,FALSE))</f>
        <v>-2.5499999999999998</v>
      </c>
      <c r="Z490" s="618">
        <f>IF(VLOOKUP($AU490,'FE Source'!$A:$W,6,FALSE)=0,"-",VLOOKUP($AU490,'FE Source'!$A:$W,6,FALSE))</f>
        <v>4.24</v>
      </c>
      <c r="AA490" s="618">
        <f>IF(VLOOKUP($AU490,'FE Source'!$A:$W,7,FALSE)=0,"-",VLOOKUP($AU490,'FE Source'!$A:$W,7,FALSE))</f>
        <v>5.44</v>
      </c>
      <c r="AB490" s="618">
        <f>IF(VLOOKUP($AU490,'FE Source'!$A:$W,8,FALSE)=0,"-",VLOOKUP($AU490,'FE Source'!$A:$W,8,FALSE))</f>
        <v>8.09</v>
      </c>
      <c r="AC490" s="623">
        <f>IF(VLOOKUP($AU490,'FE Source'!$A:$W,9,FALSE)=0,"-",VLOOKUP($AU490,'FE Source'!$A:$W,9,FALSE))</f>
        <v>5.0999999999999996</v>
      </c>
      <c r="AD490" s="146">
        <f>IF(VLOOKUP($AU490,'FE Source'!$A:$W,10,FALSE)=0,"-",VLOOKUP($AU490,'FE Source'!$A:$W,10,FALSE))</f>
        <v>0.98</v>
      </c>
      <c r="AE490" s="83">
        <f>IF(VLOOKUP($AU490,'FE Source'!$A:$W,11,FALSE)=0,"-",VLOOKUP($AU490,'FE Source'!$A:$W,11,FALSE))</f>
        <v>9.5299999999999994</v>
      </c>
      <c r="AF490" s="83">
        <f>IF(VLOOKUP($AU490,'FE Source'!$A:$W,12,FALSE)=0,"-",VLOOKUP($AU490,'FE Source'!$A:$W,12,FALSE))</f>
        <v>0.33</v>
      </c>
      <c r="AG490" s="83">
        <f>IF(VLOOKUP($AU490,'FE Source'!$A:$W,14,FALSE)=0,"-",VLOOKUP($AU490,'FE Source'!$A:$W,14,FALSE))</f>
        <v>-10.85</v>
      </c>
      <c r="AH490" s="83">
        <f>IF(VLOOKUP($AU490,'FE Source'!$A:$DJ,33,FALSE)=0,"-",VLOOKUP($AU490,'FE Source'!$A:$DJ,33,FALSE))</f>
        <v>130.65</v>
      </c>
      <c r="AI490" s="83">
        <f>IF(VLOOKUP($AU490,'FE Source'!$A:$Y,20,FALSE)=0,"-",VLOOKUP($AU490,'FE Source'!$A:$Y,20,FALSE))</f>
        <v>117.01</v>
      </c>
      <c r="AJ490" s="83">
        <f>IF(VLOOKUP($AU490,'FE Source'!$A:$DJ,34,FALSE)=0,"-",VLOOKUP($AU490,'FE Source'!$A:$DJ,34,FALSE))</f>
        <v>103.13</v>
      </c>
      <c r="AK490" s="83">
        <f>IF(VLOOKUP($AU490,'FE Source'!$A:$DJ,35,FALSE)=0,"-",VLOOKUP($AU490,'FE Source'!$A:$DJ,35,FALSE))</f>
        <v>86.61</v>
      </c>
      <c r="AL490" s="522">
        <f>IF(VLOOKUP($AU490,'FE Source'!$A:$Y,19,FALSE)=0,"-",VLOOKUP($AU490,'FE Source'!$A:$Y,19,FALSE))</f>
        <v>95.61</v>
      </c>
      <c r="AM490" s="171">
        <f>IF(VLOOKUP($AU490,'FE Source'!$A:$DJ,36,FALSE)=0,"-",VLOOKUP($AU490,'FE Source'!$A:$DJ,36,FALSE))</f>
        <v>84.2</v>
      </c>
      <c r="AN490" s="670">
        <f>IF(VLOOKUP($AU490,'FE Source'!$A:$W,13,FALSE)=0,"-",VLOOKUP($AU490,'FE Source'!$A:$W,13,FALSE))</f>
        <v>8461.2000000000007</v>
      </c>
      <c r="AO490" s="146" t="str">
        <f>IF(J490="no","-",IF(VLOOKUP($AU490,'FE Source'!$A:$W,15,FALSE)=0,"-",VLOOKUP($AU490,'FE Source'!$A:$W,15,FALSE)))</f>
        <v>-</v>
      </c>
      <c r="AP490" s="83" t="str">
        <f>IF(AO490="-","-",IF(VLOOKUP($AU490,'FE Source'!$A:$Z,21,FALSE)=0,"-",IF(VLOOKUP($AU490,'FE Source'!$A:$Z,21,FALSE)=2,"Semi-Annual",IF(VLOOKUP($AU490,'FE Source'!$A:$Z,21,FALSE)=4,"Quarterly",IF(VLOOKUP($AU490,'FE Source'!$A:$Z,21,FALSE)=12,"Monthly","Annual")))))</f>
        <v>-</v>
      </c>
      <c r="AQ490" s="522">
        <f t="array" ref="AQ490">IF(VLOOKUP($AU490,'FE Source'!$A:$W,16,FALSE)=0,"-",VLOOKUP($AU490,'FE Source'!$A:$W,16,FALSE))</f>
        <v>2.2000000000000002</v>
      </c>
      <c r="AR490" s="177" t="str">
        <f>IF(VLOOKUP($AU490,'FE Source'!$A:$W,17,FALSE)=0,"-",VLOOKUP($AU490,'FE Source'!$A:$W,17,FALSE))</f>
        <v>Neutral</v>
      </c>
      <c r="AS490" s="169">
        <f>IF(VLOOKUP($AU490,'FE Source'!$AN:$AS,4,FALSE)="",VLOOKUP($AU490,'FE Source'!$AN:$AS,3,FALSE),VLOOKUP($AU490,'FE Source'!$AN:$AS,4,FALSE))</f>
        <v>183.41</v>
      </c>
      <c r="AT490" s="182">
        <f>IF(VLOOKUP($AU490,'FE Source'!$AN:$AS,5,FALSE)=0,"-",VLOOKUP($AU490,'FE Source'!$AN:$AS,5,FALSE))</f>
        <v>45782</v>
      </c>
      <c r="AU490" s="177" t="s">
        <v>4965</v>
      </c>
      <c r="BE490" s="215">
        <f>IF(VLOOKUP($AU490,'FE Source'!$A:$AK,22,FALSE)=0,"-",VLOOKUP($AU490,'FE Source'!$A:$AK,22,FALSE))</f>
        <v>4.1100000000000003</v>
      </c>
      <c r="BF490" s="215">
        <f>IF(VLOOKUP($AU490,'FE Source'!$A:$AK,23,FALSE)=0,"-",VLOOKUP($AU490,'FE Source'!$A:$AK,23,FALSE))</f>
        <v>10.96</v>
      </c>
      <c r="BG490" s="215">
        <f>IF(VLOOKUP($AU490,'FE Source'!$A:$AK,24,FALSE)=0,"-",VLOOKUP($AU490,'FE Source'!$A:$AK,24,FALSE))</f>
        <v>2.88</v>
      </c>
      <c r="BH490" s="215">
        <f>IF(VLOOKUP($AU490,'FE Source'!$A:$AK,25,FALSE)=0,"-",VLOOKUP($AU490,'FE Source'!$A:$AK,25,FALSE))</f>
        <v>-8.0399999999999991</v>
      </c>
      <c r="BI490" s="215">
        <f>IF(VLOOKUP($AU490,'FE Source'!$A:$AK,26,FALSE)=0,"-",VLOOKUP($AU490,'FE Source'!$A:$AK,26,FALSE))</f>
        <v>17.02</v>
      </c>
      <c r="BJ490" s="215">
        <f>IF(VLOOKUP($AU490,'FE Source'!$A:$AK,27,FALSE)=0,"-",VLOOKUP($AU490,'FE Source'!$A:$AK,27,FALSE))</f>
        <v>4.2300000000000004</v>
      </c>
      <c r="BK490" s="215">
        <f>IF(VLOOKUP($AU490,'FE Source'!$A:$AK,28,FALSE)=0,"-",VLOOKUP($AU490,'FE Source'!$A:$AK,28,FALSE))</f>
        <v>12.34</v>
      </c>
      <c r="BL490" s="215">
        <f>IF(VLOOKUP($AU490,'FE Source'!$A:$AK,29,FALSE)=0,"-",VLOOKUP($AU490,'FE Source'!$A:$AK,29,FALSE))</f>
        <v>-8.98</v>
      </c>
      <c r="BM490" s="215">
        <f>IF(VLOOKUP($AU490,'FE Source'!$A:$AK,30,FALSE)=0,"-",VLOOKUP($AU490,'FE Source'!$A:$AK,30,FALSE))</f>
        <v>10.29</v>
      </c>
      <c r="BN490" t="str">
        <f>IF(VLOOKUP($AU490,'FE Source'!$A:$AK,31,FALSE)="No Specified Index","-",IF(VLOOKUP($AU490,'FE Source'!$A:$AK,31,FALSE)=0,"-",VLOOKUP($AU490,'FE Source'!$A:$AK,31,FALSE)))</f>
        <v>MSCI World</v>
      </c>
      <c r="BO490" s="217">
        <f>IF(VLOOKUP($AU490,'FE Source'!$A:$AK,32,FALSE)=0,"-",VLOOKUP($AU490,'FE Source'!$A:$AK,32,FALSE))</f>
        <v>35289</v>
      </c>
      <c r="BP490" s="18" t="str">
        <f>IF(VLOOKUP($AU490,'FE Source'!$AZ:$BC,2,FALSE)=0,"-",VLOOKUP($AU490,'FE Source'!$AZ:$BC,2,FALSE))</f>
        <v>-</v>
      </c>
      <c r="BQ490" s="18" t="str">
        <f>IF(VLOOKUP($AU490,'FE Source'!$AZ:$BC,3,FALSE)=0,"-",VLOOKUP($AU490,'FE Source'!$AZ:$BC,3,FALSE))</f>
        <v>-</v>
      </c>
      <c r="BR490" s="18" t="str">
        <f>IF(VLOOKUP($AU490,'FE Source'!$AZ:$BC,4,FALSE)=0,"-",VLOOKUP($AU490,'FE Source'!$AZ:$BC,4,FALSE))</f>
        <v>-</v>
      </c>
    </row>
    <row r="491" spans="1:70" ht="15">
      <c r="A491" s="509"/>
      <c r="B491" s="323" t="str">
        <f>INDEX('UT - Retail'!$A$7:$A$1409,MATCH(AU491,'UT - Retail'!$U$7:$U$1409,0),1)</f>
        <v>First Sentier Investors</v>
      </c>
      <c r="C491" s="785" t="str">
        <f>INDEX('UT - Retail'!$B$7:$B$1409,MATCH(AU491,'UT - Retail'!$U$7:$U$1409,0),1)</f>
        <v>First Sentier Bridge A DIS SGD</v>
      </c>
      <c r="D491" s="764"/>
      <c r="E491" s="150" t="str">
        <f>VLOOKUP(C491,'UT - Retail'!$B:$K,8,FALSE)</f>
        <v>Mixed Assets</v>
      </c>
      <c r="F491" s="141" t="str">
        <f>VLOOKUP(C491,'UT - Retail'!$B:$K,9,FALSE)</f>
        <v>Asia Pacific ex-Japan</v>
      </c>
      <c r="G491" s="141" t="str">
        <f>VLOOKUP(C491,'UT - Retail'!$B:$K,10,FALSE)</f>
        <v>General</v>
      </c>
      <c r="H491" s="82" t="str">
        <f>VLOOKUP(C491,'UT - Retail'!$B:$N,13,FALSE)</f>
        <v>Yes</v>
      </c>
      <c r="I491" s="82" t="str">
        <f>VLOOKUP(C491,'UT - Retail'!$B:$Q,14,FALSE)</f>
        <v>Yes</v>
      </c>
      <c r="J491" s="141" t="str">
        <f>VLOOKUP(C491,'UT - Retail'!$B:$Q,11,FALSE)</f>
        <v>Yes</v>
      </c>
      <c r="K491" s="130" t="str">
        <f>VLOOKUP(C491,'UT - Retail'!$B:$P,15,FALSE)</f>
        <v>Yes</v>
      </c>
      <c r="L491" s="82" t="str">
        <f>VLOOKUP(C491,'UT - Retail'!$B:$Q,16,FALSE)</f>
        <v>Both</v>
      </c>
      <c r="M491" s="141" t="str">
        <f>VLOOKUP(C491,'UT - Retail'!$B:$K,6,FALSE)</f>
        <v>SGD</v>
      </c>
      <c r="N491" s="395" t="str">
        <f>IFERROR(IF(MATCH(C491,'Portfolio Construction'!$AL:$AL,0),"Yes","No"),"No")</f>
        <v>Yes</v>
      </c>
      <c r="O491" s="141" t="str">
        <f>IFERROR(IF(MATCH(C491,'Portfolio Construction'!$AN:$AN,0),"Yes","No"),"No")</f>
        <v>No</v>
      </c>
      <c r="P491" s="141" t="str">
        <f>IFERROR(IF(MATCH(C491,'Portfolio Construction'!$AP:$AP,0),"Yes","No"),"No")</f>
        <v>No</v>
      </c>
      <c r="Q491" s="141" t="str">
        <f>IFERROR(IF(MATCH(C491,'Portfolio Construction'!$AR:$AR,0),"Yes","No"),"No")</f>
        <v>No</v>
      </c>
      <c r="R491" s="141" t="str">
        <f>IFERROR(IF(MATCH(C491,'Portfolio Construction'!$AT:$AT,0),"Yes","No"),"No")</f>
        <v>No</v>
      </c>
      <c r="S491" s="141" t="str">
        <f>IFERROR(IF(MATCH(C491,'Portfolio Construction'!$AV:$AV,0),"Yes","No"),"No")</f>
        <v>No</v>
      </c>
      <c r="T491" s="141" t="str">
        <f>IFERROR(IF(MATCH(C491,'Portfolio Construction'!$AX:$AX,0),"Yes","No"),"No")</f>
        <v>No</v>
      </c>
      <c r="U491" s="141" t="str">
        <f>IFERROR(IF(MATCH(C491,'Portfolio Construction'!$AZ:$AZ,0),"Yes","No"),"No")</f>
        <v>No</v>
      </c>
      <c r="V491" s="141" t="str">
        <f>IFERROR(IF(MATCH(C491,'Portfolio Construction'!$BB:$BB,0),"Yes","No"),"No")</f>
        <v>No</v>
      </c>
      <c r="W491" s="619">
        <f>IF(VLOOKUP($AU491,'FE Source'!$A:$W,3,FALSE)=0,"-",VLOOKUP($AU491,'FE Source'!$A:$W,3,FALSE))</f>
        <v>-0.43</v>
      </c>
      <c r="X491" s="618">
        <f>IF(VLOOKUP($AU491,'FE Source'!$A:$W,4,FALSE)=0,"-",VLOOKUP($AU491,'FE Source'!$A:$W,4,FALSE))</f>
        <v>0.36</v>
      </c>
      <c r="Y491" s="618">
        <f>IF(VLOOKUP($AU491,'FE Source'!$A:$W,5,FALSE)=0,"-",VLOOKUP($AU491,'FE Source'!$A:$W,5,FALSE))</f>
        <v>-0.06</v>
      </c>
      <c r="Z491" s="618">
        <f>IF(VLOOKUP($AU491,'FE Source'!$A:$W,6,FALSE)=0,"-",VLOOKUP($AU491,'FE Source'!$A:$W,6,FALSE))</f>
        <v>4.8</v>
      </c>
      <c r="AA491" s="618">
        <f>IF(VLOOKUP($AU491,'FE Source'!$A:$W,7,FALSE)=0,"-",VLOOKUP($AU491,'FE Source'!$A:$W,7,FALSE))</f>
        <v>1</v>
      </c>
      <c r="AB491" s="618">
        <f>IF(VLOOKUP($AU491,'FE Source'!$A:$W,8,FALSE)=0,"-",VLOOKUP($AU491,'FE Source'!$A:$W,8,FALSE))</f>
        <v>1.64</v>
      </c>
      <c r="AC491" s="623">
        <f>IF(VLOOKUP($AU491,'FE Source'!$A:$W,9,FALSE)=0,"-",VLOOKUP($AU491,'FE Source'!$A:$W,9,FALSE))</f>
        <v>2.87</v>
      </c>
      <c r="AD491" s="146" t="str">
        <f>IF(VLOOKUP($AU491,'FE Source'!$A:$W,10,FALSE)=0,"-",VLOOKUP($AU491,'FE Source'!$A:$W,10,FALSE))</f>
        <v>-</v>
      </c>
      <c r="AE491" s="83">
        <f>IF(VLOOKUP($AU491,'FE Source'!$A:$W,11,FALSE)=0,"-",VLOOKUP($AU491,'FE Source'!$A:$W,11,FALSE))</f>
        <v>9.82</v>
      </c>
      <c r="AF491" s="83" t="str">
        <f>IF(VLOOKUP($AU491,'FE Source'!$A:$W,12,FALSE)=0,"-",VLOOKUP($AU491,'FE Source'!$A:$W,12,FALSE))</f>
        <v>-</v>
      </c>
      <c r="AG491" s="83">
        <f>IF(VLOOKUP($AU491,'FE Source'!$A:$W,14,FALSE)=0,"-",VLOOKUP($AU491,'FE Source'!$A:$W,14,FALSE))</f>
        <v>-12.85</v>
      </c>
      <c r="AH491" s="83" t="str">
        <f>IF(VLOOKUP($AU491,'FE Source'!$A:$DJ,33,FALSE)=0,"-",VLOOKUP($AU491,'FE Source'!$A:$DJ,33,FALSE))</f>
        <v>-</v>
      </c>
      <c r="AI491" s="83" t="str">
        <f>IF(VLOOKUP($AU491,'FE Source'!$A:$Y,20,FALSE)=0,"-",VLOOKUP($AU491,'FE Source'!$A:$Y,20,FALSE))</f>
        <v>-</v>
      </c>
      <c r="AJ491" s="83" t="str">
        <f>IF(VLOOKUP($AU491,'FE Source'!$A:$DJ,34,FALSE)=0,"-",VLOOKUP($AU491,'FE Source'!$A:$DJ,34,FALSE))</f>
        <v>-</v>
      </c>
      <c r="AK491" s="83" t="str">
        <f>IF(VLOOKUP($AU491,'FE Source'!$A:$DJ,35,FALSE)=0,"-",VLOOKUP($AU491,'FE Source'!$A:$DJ,35,FALSE))</f>
        <v>-</v>
      </c>
      <c r="AL491" s="522" t="str">
        <f>IF(VLOOKUP($AU491,'FE Source'!$A:$Y,19,FALSE)=0,"-",VLOOKUP($AU491,'FE Source'!$A:$Y,19,FALSE))</f>
        <v>-</v>
      </c>
      <c r="AM491" s="146" t="str">
        <f>IF(VLOOKUP($AU491,'FE Source'!$A:$DJ,36,FALSE)=0,"-",VLOOKUP($AU491,'FE Source'!$A:$DJ,36,FALSE))</f>
        <v>-</v>
      </c>
      <c r="AN491" s="527">
        <f>IF(VLOOKUP($AU491,'FE Source'!$A:$W,13,FALSE)=0,"-",VLOOKUP($AU491,'FE Source'!$A:$W,13,FALSE))</f>
        <v>2939.7</v>
      </c>
      <c r="AO491" s="146">
        <f>IF(J491="no","-",IF(VLOOKUP($AU491,'FE Source'!$A:$W,15,FALSE)=0,"-",VLOOKUP($AU491,'FE Source'!$A:$W,15,FALSE)))</f>
        <v>4.0199999999999996</v>
      </c>
      <c r="AP491" s="83" t="str">
        <f>IF(AO491="-","-",IF(VLOOKUP($AU491,'FE Source'!$A:$Z,21,FALSE)=0,"-",IF(VLOOKUP($AU491,'FE Source'!$A:$Z,21,FALSE)=2,"Semi-Annual",IF(VLOOKUP($AU491,'FE Source'!$A:$Z,21,FALSE)=4,"Quarterly",IF(VLOOKUP($AU491,'FE Source'!$A:$Z,21,FALSE)=12,"Monthly","Annual")))))</f>
        <v>Monthly</v>
      </c>
      <c r="AQ491" s="522">
        <f t="array" ref="AQ491">IF(VLOOKUP($AU491,'FE Source'!$A:$W,16,FALSE)=0,"-",VLOOKUP($AU491,'FE Source'!$A:$W,16,FALSE))</f>
        <v>1.41</v>
      </c>
      <c r="AR491" s="169" t="str">
        <f>IF(VLOOKUP($AU491,'FE Source'!$A:$W,17,FALSE)=0,"-",VLOOKUP($AU491,'FE Source'!$A:$W,17,FALSE))</f>
        <v>Bronze</v>
      </c>
      <c r="AS491" s="169">
        <f>IF(VLOOKUP($AU491,'FE Source'!$AN:$AS,4,FALSE)="",VLOOKUP($AU491,'FE Source'!$AN:$AS,3,FALSE),VLOOKUP($AU491,'FE Source'!$AN:$AS,4,FALSE))</f>
        <v>1.48</v>
      </c>
      <c r="AT491" s="182">
        <f>IF(VLOOKUP($AU491,'FE Source'!$AN:$AS,5,FALSE)=0,"-",VLOOKUP($AU491,'FE Source'!$AN:$AS,5,FALSE))</f>
        <v>45779</v>
      </c>
      <c r="AU491" s="177" t="s">
        <v>642</v>
      </c>
      <c r="BE491" s="215">
        <f>IF(VLOOKUP($AU491,'FE Source'!$A:$AK,22,FALSE)=0,"-",VLOOKUP($AU491,'FE Source'!$A:$AK,22,FALSE))</f>
        <v>3.08</v>
      </c>
      <c r="BF491" s="215">
        <f>IF(VLOOKUP($AU491,'FE Source'!$A:$AK,23,FALSE)=0,"-",VLOOKUP($AU491,'FE Source'!$A:$AK,23,FALSE))</f>
        <v>3.68</v>
      </c>
      <c r="BG491" s="215">
        <f>IF(VLOOKUP($AU491,'FE Source'!$A:$AK,24,FALSE)=0,"-",VLOOKUP($AU491,'FE Source'!$A:$AK,24,FALSE))</f>
        <v>15.46</v>
      </c>
      <c r="BH491" s="215">
        <f>IF(VLOOKUP($AU491,'FE Source'!$A:$AK,25,FALSE)=0,"-",VLOOKUP($AU491,'FE Source'!$A:$AK,25,FALSE))</f>
        <v>-2.82</v>
      </c>
      <c r="BI491" s="215">
        <f>IF(VLOOKUP($AU491,'FE Source'!$A:$AK,26,FALSE)=0,"-",VLOOKUP($AU491,'FE Source'!$A:$AK,26,FALSE))</f>
        <v>13.42</v>
      </c>
      <c r="BJ491" s="215">
        <f>IF(VLOOKUP($AU491,'FE Source'!$A:$AK,27,FALSE)=0,"-",VLOOKUP($AU491,'FE Source'!$A:$AK,27,FALSE))</f>
        <v>12.11</v>
      </c>
      <c r="BK491" s="215">
        <f>IF(VLOOKUP($AU491,'FE Source'!$A:$AK,28,FALSE)=0,"-",VLOOKUP($AU491,'FE Source'!$A:$AK,28,FALSE))</f>
        <v>0.68</v>
      </c>
      <c r="BL491" s="215">
        <f>IF(VLOOKUP($AU491,'FE Source'!$A:$AK,29,FALSE)=0,"-",VLOOKUP($AU491,'FE Source'!$A:$AK,29,FALSE))</f>
        <v>-13.84</v>
      </c>
      <c r="BM491" s="215">
        <f>IF(VLOOKUP($AU491,'FE Source'!$A:$AK,30,FALSE)=0,"-",VLOOKUP($AU491,'FE Source'!$A:$AK,30,FALSE))</f>
        <v>-0.89</v>
      </c>
      <c r="BN491" t="str">
        <f>IF(VLOOKUP($AU491,'FE Source'!$A:$AK,31,FALSE)="No Specified Index","-",IF(VLOOKUP($AU491,'FE Source'!$A:$AK,31,FALSE)=0,"-",VLOOKUP($AU491,'FE Source'!$A:$AK,31,FALSE)))</f>
        <v>-</v>
      </c>
      <c r="BO491" s="217">
        <f>IF(VLOOKUP($AU491,'FE Source'!$A:$AK,32,FALSE)=0,"-",VLOOKUP($AU491,'FE Source'!$A:$AK,32,FALSE))</f>
        <v>37816</v>
      </c>
      <c r="BP491" s="18">
        <f>IF(VLOOKUP($AU491,'FE Source'!$AZ:$BC,2,FALSE)=0,"-",VLOOKUP($AU491,'FE Source'!$AZ:$BC,2,FALSE))</f>
        <v>-5.05</v>
      </c>
      <c r="BQ491" s="18">
        <f>IF(VLOOKUP($AU491,'FE Source'!$AZ:$BC,3,FALSE)=0,"-",VLOOKUP($AU491,'FE Source'!$AZ:$BC,3,FALSE))</f>
        <v>-3.62</v>
      </c>
      <c r="BR491" s="18">
        <f>IF(VLOOKUP($AU491,'FE Source'!$AZ:$BC,4,FALSE)=0,"-",VLOOKUP($AU491,'FE Source'!$AZ:$BC,4,FALSE))</f>
        <v>-4.3</v>
      </c>
    </row>
    <row r="492" spans="1:70" ht="15">
      <c r="A492" s="509"/>
      <c r="B492" s="323" t="str">
        <f>INDEX('UT - Retail'!$A$7:$A$1409,MATCH(AU492,'UT - Retail'!$U$7:$U$1409,0),1)</f>
        <v>First Sentier Investors</v>
      </c>
      <c r="C492" s="785" t="str">
        <f>INDEX('UT - Retail'!$B$7:$B$1409,MATCH(AU492,'UT - Retail'!$U$7:$U$1409,0),1)</f>
        <v>First Sentier Bridge A MDIS SGD</v>
      </c>
      <c r="D492" s="764"/>
      <c r="E492" s="150" t="str">
        <f>VLOOKUP(C492,'UT - Retail'!$B:$K,8,FALSE)</f>
        <v>Mixed Assets</v>
      </c>
      <c r="F492" s="141" t="str">
        <f>VLOOKUP(C492,'UT - Retail'!$B:$K,9,FALSE)</f>
        <v>Asia Pacific ex-Japan</v>
      </c>
      <c r="G492" s="141" t="str">
        <f>VLOOKUP(C492,'UT - Retail'!$B:$K,10,FALSE)</f>
        <v>General</v>
      </c>
      <c r="H492" s="82" t="str">
        <f>VLOOKUP(C492,'UT - Retail'!$B:$N,13,FALSE)</f>
        <v>No</v>
      </c>
      <c r="I492" s="82" t="str">
        <f>VLOOKUP(C492,'UT - Retail'!$B:$Q,14,FALSE)</f>
        <v>No</v>
      </c>
      <c r="J492" s="141" t="str">
        <f>VLOOKUP(C492,'UT - Retail'!$B:$Q,11,FALSE)</f>
        <v>Yes</v>
      </c>
      <c r="K492" s="130" t="str">
        <f>VLOOKUP(C492,'UT - Retail'!$B:$P,15,FALSE)</f>
        <v>Yes</v>
      </c>
      <c r="L492" s="82" t="str">
        <f>VLOOKUP(C492,'UT - Retail'!$B:$Q,16,FALSE)</f>
        <v>Both</v>
      </c>
      <c r="M492" s="141" t="str">
        <f>VLOOKUP(C492,'UT - Retail'!$B:$K,6,FALSE)</f>
        <v>SGD</v>
      </c>
      <c r="N492" s="395" t="str">
        <f>IFERROR(IF(MATCH(C492,'Portfolio Construction'!$AL:$AL,0),"Yes","No"),"No")</f>
        <v>Yes</v>
      </c>
      <c r="O492" s="141" t="str">
        <f>IFERROR(IF(MATCH(C492,'Portfolio Construction'!$AN:$AN,0),"Yes","No"),"No")</f>
        <v>No</v>
      </c>
      <c r="P492" s="141" t="str">
        <f>IFERROR(IF(MATCH(C492,'Portfolio Construction'!$AP:$AP,0),"Yes","No"),"No")</f>
        <v>No</v>
      </c>
      <c r="Q492" s="141" t="str">
        <f>IFERROR(IF(MATCH(C492,'Portfolio Construction'!$AR:$AR,0),"Yes","No"),"No")</f>
        <v>No</v>
      </c>
      <c r="R492" s="141" t="str">
        <f>IFERROR(IF(MATCH(C492,'Portfolio Construction'!$AT:$AT,0),"Yes","No"),"No")</f>
        <v>No</v>
      </c>
      <c r="S492" s="141" t="str">
        <f>IFERROR(IF(MATCH(C492,'Portfolio Construction'!$AV:$AV,0),"Yes","No"),"No")</f>
        <v>No</v>
      </c>
      <c r="T492" s="141" t="str">
        <f>IFERROR(IF(MATCH(C492,'Portfolio Construction'!$AX:$AX,0),"Yes","No"),"No")</f>
        <v>No</v>
      </c>
      <c r="U492" s="141" t="str">
        <f>IFERROR(IF(MATCH(C492,'Portfolio Construction'!$AZ:$AZ,0),"Yes","No"),"No")</f>
        <v>No</v>
      </c>
      <c r="V492" s="141" t="str">
        <f>IFERROR(IF(MATCH(C492,'Portfolio Construction'!$BB:$BB,0),"Yes","No"),"No")</f>
        <v>No</v>
      </c>
      <c r="W492" s="619">
        <f>IF(VLOOKUP($AU492,'FE Source'!$A:$W,3,FALSE)=0,"-",VLOOKUP($AU492,'FE Source'!$A:$W,3,FALSE))</f>
        <v>-0.77</v>
      </c>
      <c r="X492" s="618">
        <f>IF(VLOOKUP($AU492,'FE Source'!$A:$W,4,FALSE)=0,"-",VLOOKUP($AU492,'FE Source'!$A:$W,4,FALSE))</f>
        <v>0.03</v>
      </c>
      <c r="Y492" s="618">
        <f>IF(VLOOKUP($AU492,'FE Source'!$A:$W,5,FALSE)=0,"-",VLOOKUP($AU492,'FE Source'!$A:$W,5,FALSE))</f>
        <v>-0.4</v>
      </c>
      <c r="Z492" s="618">
        <f>IF(VLOOKUP($AU492,'FE Source'!$A:$W,6,FALSE)=0,"-",VLOOKUP($AU492,'FE Source'!$A:$W,6,FALSE))</f>
        <v>4.45</v>
      </c>
      <c r="AA492" s="618">
        <f>IF(VLOOKUP($AU492,'FE Source'!$A:$W,7,FALSE)=0,"-",VLOOKUP($AU492,'FE Source'!$A:$W,7,FALSE))</f>
        <v>0.94</v>
      </c>
      <c r="AB492" s="618">
        <f>IF(VLOOKUP($AU492,'FE Source'!$A:$W,8,FALSE)=0,"-",VLOOKUP($AU492,'FE Source'!$A:$W,8,FALSE))</f>
        <v>1.6</v>
      </c>
      <c r="AC492" s="623" t="str">
        <f>IF(VLOOKUP($AU492,'FE Source'!$A:$W,9,FALSE)=0,"-",VLOOKUP($AU492,'FE Source'!$A:$W,9,FALSE))</f>
        <v>-</v>
      </c>
      <c r="AD492" s="146" t="str">
        <f>IF(VLOOKUP($AU492,'FE Source'!$A:$W,10,FALSE)=0,"-",VLOOKUP($AU492,'FE Source'!$A:$W,10,FALSE))</f>
        <v>-</v>
      </c>
      <c r="AE492" s="83">
        <f>IF(VLOOKUP($AU492,'FE Source'!$A:$W,11,FALSE)=0,"-",VLOOKUP($AU492,'FE Source'!$A:$W,11,FALSE))</f>
        <v>9.8000000000000007</v>
      </c>
      <c r="AF492" s="83" t="str">
        <f>IF(VLOOKUP($AU492,'FE Source'!$A:$W,12,FALSE)=0,"-",VLOOKUP($AU492,'FE Source'!$A:$W,12,FALSE))</f>
        <v>-</v>
      </c>
      <c r="AG492" s="83">
        <f>IF(VLOOKUP($AU492,'FE Source'!$A:$W,14,FALSE)=0,"-",VLOOKUP($AU492,'FE Source'!$A:$W,14,FALSE))</f>
        <v>-12.85</v>
      </c>
      <c r="AH492" s="83" t="str">
        <f>IF(VLOOKUP($AU492,'FE Source'!$A:$DJ,33,FALSE)=0,"-",VLOOKUP($AU492,'FE Source'!$A:$DJ,33,FALSE))</f>
        <v>-</v>
      </c>
      <c r="AI492" s="83" t="str">
        <f>IF(VLOOKUP($AU492,'FE Source'!$A:$Y,20,FALSE)=0,"-",VLOOKUP($AU492,'FE Source'!$A:$Y,20,FALSE))</f>
        <v>-</v>
      </c>
      <c r="AJ492" s="83" t="str">
        <f>IF(VLOOKUP($AU492,'FE Source'!$A:$DJ,34,FALSE)=0,"-",VLOOKUP($AU492,'FE Source'!$A:$DJ,34,FALSE))</f>
        <v>-</v>
      </c>
      <c r="AK492" s="83" t="str">
        <f>IF(VLOOKUP($AU492,'FE Source'!$A:$DJ,35,FALSE)=0,"-",VLOOKUP($AU492,'FE Source'!$A:$DJ,35,FALSE))</f>
        <v>-</v>
      </c>
      <c r="AL492" s="522" t="str">
        <f>IF(VLOOKUP($AU492,'FE Source'!$A:$Y,19,FALSE)=0,"-",VLOOKUP($AU492,'FE Source'!$A:$Y,19,FALSE))</f>
        <v>-</v>
      </c>
      <c r="AM492" s="146" t="str">
        <f>IF(VLOOKUP($AU492,'FE Source'!$A:$DJ,36,FALSE)=0,"-",VLOOKUP($AU492,'FE Source'!$A:$DJ,36,FALSE))</f>
        <v>-</v>
      </c>
      <c r="AN492" s="527">
        <f>IF(VLOOKUP($AU492,'FE Source'!$A:$W,13,FALSE)=0,"-",VLOOKUP($AU492,'FE Source'!$A:$W,13,FALSE))</f>
        <v>2939.7</v>
      </c>
      <c r="AO492" s="146">
        <f>IF(J492="no","-",IF(VLOOKUP($AU492,'FE Source'!$A:$W,15,FALSE)=0,"-",VLOOKUP($AU492,'FE Source'!$A:$W,15,FALSE)))</f>
        <v>4.04</v>
      </c>
      <c r="AP492" s="83" t="str">
        <f>IF(AO492="-","-",IF(VLOOKUP($AU492,'FE Source'!$A:$Z,21,FALSE)=0,"-",IF(VLOOKUP($AU492,'FE Source'!$A:$Z,21,FALSE)=2,"Semi-Annual",IF(VLOOKUP($AU492,'FE Source'!$A:$Z,21,FALSE)=4,"Quarterly",IF(VLOOKUP($AU492,'FE Source'!$A:$Z,21,FALSE)=12,"Monthly","Annual")))))</f>
        <v>Monthly</v>
      </c>
      <c r="AQ492" s="522">
        <f t="array" ref="AQ492">IF(VLOOKUP($AU492,'FE Source'!$A:$W,16,FALSE)=0,"-",VLOOKUP($AU492,'FE Source'!$A:$W,16,FALSE))</f>
        <v>1.41</v>
      </c>
      <c r="AR492" s="169" t="str">
        <f>IF(VLOOKUP($AU492,'FE Source'!$A:$W,17,FALSE)=0,"-",VLOOKUP($AU492,'FE Source'!$A:$W,17,FALSE))</f>
        <v>Bronze</v>
      </c>
      <c r="AS492" s="169">
        <f>IF(VLOOKUP($AU492,'FE Source'!$AN:$AS,4,FALSE)="",VLOOKUP($AU492,'FE Source'!$AN:$AS,3,FALSE),VLOOKUP($AU492,'FE Source'!$AN:$AS,4,FALSE))</f>
        <v>1.48</v>
      </c>
      <c r="AT492" s="182">
        <f>IF(VLOOKUP($AU492,'FE Source'!$AN:$AS,5,FALSE)=0,"-",VLOOKUP($AU492,'FE Source'!$AN:$AS,5,FALSE))</f>
        <v>45779</v>
      </c>
      <c r="AU492" s="177" t="s">
        <v>4729</v>
      </c>
      <c r="BE492" s="215" t="str">
        <f>IF(VLOOKUP($AU492,'FE Source'!$A:$AK,22,FALSE)=0,"-",VLOOKUP($AU492,'FE Source'!$A:$AK,22,FALSE))</f>
        <v>-</v>
      </c>
      <c r="BF492" s="215" t="str">
        <f>IF(VLOOKUP($AU492,'FE Source'!$A:$AK,23,FALSE)=0,"-",VLOOKUP($AU492,'FE Source'!$A:$AK,23,FALSE))</f>
        <v>-</v>
      </c>
      <c r="BG492" s="215" t="str">
        <f>IF(VLOOKUP($AU492,'FE Source'!$A:$AK,24,FALSE)=0,"-",VLOOKUP($AU492,'FE Source'!$A:$AK,24,FALSE))</f>
        <v>-</v>
      </c>
      <c r="BH492" s="215" t="str">
        <f>IF(VLOOKUP($AU492,'FE Source'!$A:$AK,25,FALSE)=0,"-",VLOOKUP($AU492,'FE Source'!$A:$AK,25,FALSE))</f>
        <v>-</v>
      </c>
      <c r="BI492" s="215">
        <f>IF(VLOOKUP($AU492,'FE Source'!$A:$AK,26,FALSE)=0,"-",VLOOKUP($AU492,'FE Source'!$A:$AK,26,FALSE))</f>
        <v>13.41</v>
      </c>
      <c r="BJ492" s="215">
        <f>IF(VLOOKUP($AU492,'FE Source'!$A:$AK,27,FALSE)=0,"-",VLOOKUP($AU492,'FE Source'!$A:$AK,27,FALSE))</f>
        <v>12.11</v>
      </c>
      <c r="BK492" s="215">
        <f>IF(VLOOKUP($AU492,'FE Source'!$A:$AK,28,FALSE)=0,"-",VLOOKUP($AU492,'FE Source'!$A:$AK,28,FALSE))</f>
        <v>0.67</v>
      </c>
      <c r="BL492" s="215">
        <f>IF(VLOOKUP($AU492,'FE Source'!$A:$AK,29,FALSE)=0,"-",VLOOKUP($AU492,'FE Source'!$A:$AK,29,FALSE))</f>
        <v>-13.84</v>
      </c>
      <c r="BM492" s="215">
        <f>IF(VLOOKUP($AU492,'FE Source'!$A:$AK,30,FALSE)=0,"-",VLOOKUP($AU492,'FE Source'!$A:$AK,30,FALSE))</f>
        <v>-0.73</v>
      </c>
      <c r="BN492" t="str">
        <f>IF(VLOOKUP($AU492,'FE Source'!$A:$AK,31,FALSE)="No Specified Index","-",IF(VLOOKUP($AU492,'FE Source'!$A:$AK,31,FALSE)=0,"-",VLOOKUP($AU492,'FE Source'!$A:$AK,31,FALSE)))</f>
        <v>-</v>
      </c>
      <c r="BO492" s="217">
        <f>IF(VLOOKUP($AU492,'FE Source'!$A:$AK,32,FALSE)=0,"-",VLOOKUP($AU492,'FE Source'!$A:$AK,32,FALSE))</f>
        <v>43230</v>
      </c>
      <c r="BP492" s="18" t="str">
        <f>IF(VLOOKUP($AU492,'FE Source'!$AZ:$BC,2,FALSE)=0,"-",VLOOKUP($AU492,'FE Source'!$AZ:$BC,2,FALSE))</f>
        <v>-</v>
      </c>
      <c r="BQ492" s="18" t="str">
        <f>IF(VLOOKUP($AU492,'FE Source'!$AZ:$BC,3,FALSE)=0,"-",VLOOKUP($AU492,'FE Source'!$AZ:$BC,3,FALSE))</f>
        <v>-</v>
      </c>
      <c r="BR492" s="18" t="str">
        <f>IF(VLOOKUP($AU492,'FE Source'!$AZ:$BC,4,FALSE)=0,"-",VLOOKUP($AU492,'FE Source'!$AZ:$BC,4,FALSE))</f>
        <v>-</v>
      </c>
    </row>
    <row r="493" spans="1:70" ht="15">
      <c r="A493" s="509"/>
      <c r="B493" s="323" t="str">
        <f>INDEX('UT - Retail'!$A$7:$A$1409,MATCH(AU493,'UT - Retail'!$U$7:$U$1409,0),1)</f>
        <v>First Sentier Investors</v>
      </c>
      <c r="C493" s="785" t="str">
        <f>INDEX('UT - Retail'!$B$7:$B$1409,MATCH(AU493,'UT - Retail'!$U$7:$U$1409,0),1)</f>
        <v>First Sentier Global Balanced A Acc SGD</v>
      </c>
      <c r="D493" s="764"/>
      <c r="E493" s="150" t="str">
        <f>VLOOKUP(C493,'UT - Retail'!$B:$K,8,FALSE)</f>
        <v>Mixed Assets</v>
      </c>
      <c r="F493" s="141" t="str">
        <f>VLOOKUP(C493,'UT - Retail'!$B:$K,9,FALSE)</f>
        <v>Global</v>
      </c>
      <c r="G493" s="141" t="str">
        <f>VLOOKUP(C493,'UT - Retail'!$B:$K,10,FALSE)</f>
        <v>General</v>
      </c>
      <c r="H493" s="82" t="str">
        <f>VLOOKUP(C493,'UT - Retail'!$B:$N,13,FALSE)</f>
        <v>No</v>
      </c>
      <c r="I493" s="82" t="str">
        <f>VLOOKUP(C493,'UT - Retail'!$B:$Q,14,FALSE)</f>
        <v>No</v>
      </c>
      <c r="J493" s="141" t="str">
        <f>VLOOKUP(C493,'UT - Retail'!$B:$Q,11,FALSE)</f>
        <v>No</v>
      </c>
      <c r="K493" s="130" t="str">
        <f>VLOOKUP(C493,'UT - Retail'!$B:$P,15,FALSE)</f>
        <v>Yes</v>
      </c>
      <c r="L493" s="82" t="str">
        <f>VLOOKUP(C493,'UT - Retail'!$B:$Q,16,FALSE)</f>
        <v>Both</v>
      </c>
      <c r="M493" s="141" t="str">
        <f>VLOOKUP(C493,'UT - Retail'!$B:$K,6,FALSE)</f>
        <v>SGD</v>
      </c>
      <c r="N493" s="395" t="str">
        <f>IFERROR(IF(MATCH(C493,'Portfolio Construction'!$AL:$AL,0),"Yes","No"),"No")</f>
        <v>No</v>
      </c>
      <c r="O493" s="141" t="str">
        <f>IFERROR(IF(MATCH(C493,'Portfolio Construction'!$AN:$AN,0),"Yes","No"),"No")</f>
        <v>No</v>
      </c>
      <c r="P493" s="141" t="str">
        <f>IFERROR(IF(MATCH(C493,'Portfolio Construction'!$AP:$AP,0),"Yes","No"),"No")</f>
        <v>No</v>
      </c>
      <c r="Q493" s="141" t="str">
        <f>IFERROR(IF(MATCH(C493,'Portfolio Construction'!$AR:$AR,0),"Yes","No"),"No")</f>
        <v>No</v>
      </c>
      <c r="R493" s="141" t="str">
        <f>IFERROR(IF(MATCH(C493,'Portfolio Construction'!$AT:$AT,0),"Yes","No"),"No")</f>
        <v>No</v>
      </c>
      <c r="S493" s="141" t="str">
        <f>IFERROR(IF(MATCH(C493,'Portfolio Construction'!$AV:$AV,0),"Yes","No"),"No")</f>
        <v>No</v>
      </c>
      <c r="T493" s="141" t="str">
        <f>IFERROR(IF(MATCH(C493,'Portfolio Construction'!$AX:$AX,0),"Yes","No"),"No")</f>
        <v>No</v>
      </c>
      <c r="U493" s="141" t="str">
        <f>IFERROR(IF(MATCH(C493,'Portfolio Construction'!$AZ:$AZ,0),"Yes","No"),"No")</f>
        <v>No</v>
      </c>
      <c r="V493" s="141" t="str">
        <f>IFERROR(IF(MATCH(C493,'Portfolio Construction'!$BB:$BB,0),"Yes","No"),"No")</f>
        <v>No</v>
      </c>
      <c r="W493" s="619">
        <f>IF(VLOOKUP($AU493,'FE Source'!$A:$W,3,FALSE)=0,"-",VLOOKUP($AU493,'FE Source'!$A:$W,3,FALSE))</f>
        <v>-1.78</v>
      </c>
      <c r="X493" s="618">
        <f>IF(VLOOKUP($AU493,'FE Source'!$A:$W,4,FALSE)=0,"-",VLOOKUP($AU493,'FE Source'!$A:$W,4,FALSE))</f>
        <v>-0.42</v>
      </c>
      <c r="Y493" s="618">
        <f>IF(VLOOKUP($AU493,'FE Source'!$A:$W,5,FALSE)=0,"-",VLOOKUP($AU493,'FE Source'!$A:$W,5,FALSE))</f>
        <v>-1.4</v>
      </c>
      <c r="Z493" s="618">
        <f>IF(VLOOKUP($AU493,'FE Source'!$A:$W,6,FALSE)=0,"-",VLOOKUP($AU493,'FE Source'!$A:$W,6,FALSE))</f>
        <v>3.34</v>
      </c>
      <c r="AA493" s="618">
        <f>IF(VLOOKUP($AU493,'FE Source'!$A:$W,7,FALSE)=0,"-",VLOOKUP($AU493,'FE Source'!$A:$W,7,FALSE))</f>
        <v>2.69</v>
      </c>
      <c r="AB493" s="618">
        <f>IF(VLOOKUP($AU493,'FE Source'!$A:$W,8,FALSE)=0,"-",VLOOKUP($AU493,'FE Source'!$A:$W,8,FALSE))</f>
        <v>3.16</v>
      </c>
      <c r="AC493" s="623">
        <f>IF(VLOOKUP($AU493,'FE Source'!$A:$W,9,FALSE)=0,"-",VLOOKUP($AU493,'FE Source'!$A:$W,9,FALSE))</f>
        <v>3.77</v>
      </c>
      <c r="AD493" s="146" t="str">
        <f>IF(VLOOKUP($AU493,'FE Source'!$A:$W,10,FALSE)=0,"-",VLOOKUP($AU493,'FE Source'!$A:$W,10,FALSE))</f>
        <v>-</v>
      </c>
      <c r="AE493" s="83">
        <f>IF(VLOOKUP($AU493,'FE Source'!$A:$W,11,FALSE)=0,"-",VLOOKUP($AU493,'FE Source'!$A:$W,11,FALSE))</f>
        <v>9.31</v>
      </c>
      <c r="AF493" s="83" t="str">
        <f>IF(VLOOKUP($AU493,'FE Source'!$A:$W,12,FALSE)=0,"-",VLOOKUP($AU493,'FE Source'!$A:$W,12,FALSE))</f>
        <v>-</v>
      </c>
      <c r="AG493" s="83">
        <f>IF(VLOOKUP($AU493,'FE Source'!$A:$W,14,FALSE)=0,"-",VLOOKUP($AU493,'FE Source'!$A:$W,14,FALSE))</f>
        <v>-8.76</v>
      </c>
      <c r="AH493" s="83" t="str">
        <f>IF(VLOOKUP($AU493,'FE Source'!$A:$DJ,33,FALSE)=0,"-",VLOOKUP($AU493,'FE Source'!$A:$DJ,33,FALSE))</f>
        <v>-</v>
      </c>
      <c r="AI493" s="83" t="str">
        <f>IF(VLOOKUP($AU493,'FE Source'!$A:$Y,20,FALSE)=0,"-",VLOOKUP($AU493,'FE Source'!$A:$Y,20,FALSE))</f>
        <v>-</v>
      </c>
      <c r="AJ493" s="83" t="str">
        <f>IF(VLOOKUP($AU493,'FE Source'!$A:$DJ,34,FALSE)=0,"-",VLOOKUP($AU493,'FE Source'!$A:$DJ,34,FALSE))</f>
        <v>-</v>
      </c>
      <c r="AK493" s="83" t="str">
        <f>IF(VLOOKUP($AU493,'FE Source'!$A:$DJ,35,FALSE)=0,"-",VLOOKUP($AU493,'FE Source'!$A:$DJ,35,FALSE))</f>
        <v>-</v>
      </c>
      <c r="AL493" s="522" t="str">
        <f>IF(VLOOKUP($AU493,'FE Source'!$A:$Y,19,FALSE)=0,"-",VLOOKUP($AU493,'FE Source'!$A:$Y,19,FALSE))</f>
        <v>-</v>
      </c>
      <c r="AM493" s="146" t="str">
        <f>IF(VLOOKUP($AU493,'FE Source'!$A:$DJ,36,FALSE)=0,"-",VLOOKUP($AU493,'FE Source'!$A:$DJ,36,FALSE))</f>
        <v>-</v>
      </c>
      <c r="AN493" s="527">
        <f>IF(VLOOKUP($AU493,'FE Source'!$A:$W,13,FALSE)=0,"-",VLOOKUP($AU493,'FE Source'!$A:$W,13,FALSE))</f>
        <v>21.9</v>
      </c>
      <c r="AO493" s="146" t="str">
        <f>IF(J493="no","-",IF(VLOOKUP($AU493,'FE Source'!$A:$W,15,FALSE)=0,"-",VLOOKUP($AU493,'FE Source'!$A:$W,15,FALSE)))</f>
        <v>-</v>
      </c>
      <c r="AP493" s="83" t="str">
        <f>IF(AO493="-","-",IF(VLOOKUP($AU493,'FE Source'!$A:$Z,21,FALSE)=0,"-",IF(VLOOKUP($AU493,'FE Source'!$A:$Z,21,FALSE)=2,"Semi-Annual",IF(VLOOKUP($AU493,'FE Source'!$A:$Z,21,FALSE)=4,"Quarterly",IF(VLOOKUP($AU493,'FE Source'!$A:$Z,21,FALSE)=12,"Monthly","Annual")))))</f>
        <v>-</v>
      </c>
      <c r="AQ493" s="522">
        <f t="array" ref="AQ493">IF(VLOOKUP($AU493,'FE Source'!$A:$W,16,FALSE)=0,"-",VLOOKUP($AU493,'FE Source'!$A:$W,16,FALSE))</f>
        <v>1.53</v>
      </c>
      <c r="AR493" s="169" t="str">
        <f>IF(VLOOKUP($AU493,'FE Source'!$A:$W,17,FALSE)=0,"-",VLOOKUP($AU493,'FE Source'!$A:$W,17,FALSE))</f>
        <v>Silver</v>
      </c>
      <c r="AS493" s="169">
        <f>IF(VLOOKUP($AU493,'FE Source'!$AN:$AS,4,FALSE)="",VLOOKUP($AU493,'FE Source'!$AN:$AS,3,FALSE),VLOOKUP($AU493,'FE Source'!$AN:$AS,4,FALSE))</f>
        <v>1.24</v>
      </c>
      <c r="AT493" s="182">
        <f>IF(VLOOKUP($AU493,'FE Source'!$AN:$AS,5,FALSE)=0,"-",VLOOKUP($AU493,'FE Source'!$AN:$AS,5,FALSE))</f>
        <v>45779</v>
      </c>
      <c r="AU493" s="177" t="s">
        <v>645</v>
      </c>
      <c r="BE493" s="215">
        <f>IF(VLOOKUP($AU493,'FE Source'!$A:$AK,22,FALSE)=0,"-",VLOOKUP($AU493,'FE Source'!$A:$AK,22,FALSE))</f>
        <v>4.53</v>
      </c>
      <c r="BF493" s="215">
        <f>IF(VLOOKUP($AU493,'FE Source'!$A:$AK,23,FALSE)=0,"-",VLOOKUP($AU493,'FE Source'!$A:$AK,23,FALSE))</f>
        <v>4.67</v>
      </c>
      <c r="BG493" s="215">
        <f>IF(VLOOKUP($AU493,'FE Source'!$A:$AK,24,FALSE)=0,"-",VLOOKUP($AU493,'FE Source'!$A:$AK,24,FALSE))</f>
        <v>7.73</v>
      </c>
      <c r="BH493" s="215">
        <f>IF(VLOOKUP($AU493,'FE Source'!$A:$AK,25,FALSE)=0,"-",VLOOKUP($AU493,'FE Source'!$A:$AK,25,FALSE))</f>
        <v>-1.7</v>
      </c>
      <c r="BI493" s="215">
        <f>IF(VLOOKUP($AU493,'FE Source'!$A:$AK,26,FALSE)=0,"-",VLOOKUP($AU493,'FE Source'!$A:$AK,26,FALSE))</f>
        <v>7.76</v>
      </c>
      <c r="BJ493" s="215">
        <f>IF(VLOOKUP($AU493,'FE Source'!$A:$AK,27,FALSE)=0,"-",VLOOKUP($AU493,'FE Source'!$A:$AK,27,FALSE))</f>
        <v>14.38</v>
      </c>
      <c r="BK493" s="215">
        <f>IF(VLOOKUP($AU493,'FE Source'!$A:$AK,28,FALSE)=0,"-",VLOOKUP($AU493,'FE Source'!$A:$AK,28,FALSE))</f>
        <v>11.04</v>
      </c>
      <c r="BL493" s="215">
        <f>IF(VLOOKUP($AU493,'FE Source'!$A:$AK,29,FALSE)=0,"-",VLOOKUP($AU493,'FE Source'!$A:$AK,29,FALSE))</f>
        <v>-20.21</v>
      </c>
      <c r="BM493" s="215">
        <f>IF(VLOOKUP($AU493,'FE Source'!$A:$AK,30,FALSE)=0,"-",VLOOKUP($AU493,'FE Source'!$A:$AK,30,FALSE))</f>
        <v>11.95</v>
      </c>
      <c r="BN493" t="str">
        <f>IF(VLOOKUP($AU493,'FE Source'!$A:$AK,31,FALSE)="No Specified Index","-",IF(VLOOKUP($AU493,'FE Source'!$A:$AK,31,FALSE)=0,"-",VLOOKUP($AU493,'FE Source'!$A:$AK,31,FALSE)))</f>
        <v>-</v>
      </c>
      <c r="BO493" s="217">
        <f>IF(VLOOKUP($AU493,'FE Source'!$A:$AK,32,FALSE)=0,"-",VLOOKUP($AU493,'FE Source'!$A:$AK,32,FALSE))</f>
        <v>36164</v>
      </c>
      <c r="BP493" s="18">
        <f>IF(VLOOKUP($AU493,'FE Source'!$AZ:$BC,2,FALSE)=0,"-",VLOOKUP($AU493,'FE Source'!$AZ:$BC,2,FALSE))</f>
        <v>-1.29</v>
      </c>
      <c r="BQ493" s="18">
        <f>IF(VLOOKUP($AU493,'FE Source'!$AZ:$BC,3,FALSE)=0,"-",VLOOKUP($AU493,'FE Source'!$AZ:$BC,3,FALSE))</f>
        <v>-4.47</v>
      </c>
      <c r="BR493" s="18">
        <f>IF(VLOOKUP($AU493,'FE Source'!$AZ:$BC,4,FALSE)=0,"-",VLOOKUP($AU493,'FE Source'!$AZ:$BC,4,FALSE))</f>
        <v>-4.13</v>
      </c>
    </row>
    <row r="494" spans="1:70" ht="15">
      <c r="A494" s="509"/>
      <c r="B494" s="323" t="str">
        <f>INDEX('UT - Retail'!$A$7:$A$1409,MATCH(AU494,'UT - Retail'!$U$7:$U$1409,0),1)</f>
        <v>First Sentier Investors</v>
      </c>
      <c r="C494" s="785" t="str">
        <f>INDEX('UT - Retail'!$B$7:$B$1409,MATCH(AU494,'UT - Retail'!$U$7:$U$1409,0),1)</f>
        <v>First Sentier Global Balanced A Acc SGD</v>
      </c>
      <c r="D494" s="764"/>
      <c r="E494" s="150" t="str">
        <f>VLOOKUP(C494,'UT - Retail'!$B:$K,8,FALSE)</f>
        <v>Mixed Assets</v>
      </c>
      <c r="F494" s="141" t="str">
        <f>VLOOKUP(C494,'UT - Retail'!$B:$K,9,FALSE)</f>
        <v>Global</v>
      </c>
      <c r="G494" s="141" t="str">
        <f>VLOOKUP(C494,'UT - Retail'!$B:$K,10,FALSE)</f>
        <v>General</v>
      </c>
      <c r="H494" s="82" t="str">
        <f>VLOOKUP(C494,'UT - Retail'!$B:$N,13,FALSE)</f>
        <v>No</v>
      </c>
      <c r="I494" s="82" t="str">
        <f>VLOOKUP(C494,'UT - Retail'!$B:$Q,14,FALSE)</f>
        <v>No</v>
      </c>
      <c r="J494" s="141" t="str">
        <f>VLOOKUP(C494,'UT - Retail'!$B:$Q,11,FALSE)</f>
        <v>No</v>
      </c>
      <c r="K494" s="130" t="str">
        <f>VLOOKUP(C494,'UT - Retail'!$B:$P,15,FALSE)</f>
        <v>Yes</v>
      </c>
      <c r="L494" s="82" t="str">
        <f>VLOOKUP(C494,'UT - Retail'!$B:$Q,16,FALSE)</f>
        <v>Both</v>
      </c>
      <c r="M494" s="141" t="str">
        <f>VLOOKUP(C494,'UT - Retail'!$B:$K,6,FALSE)</f>
        <v>SGD</v>
      </c>
      <c r="N494" s="395" t="str">
        <f>IFERROR(IF(MATCH(C494,'Portfolio Construction'!$AL:$AL,0),"Yes","No"),"No")</f>
        <v>No</v>
      </c>
      <c r="O494" s="141" t="str">
        <f>IFERROR(IF(MATCH(C494,'Portfolio Construction'!$AN:$AN,0),"Yes","No"),"No")</f>
        <v>No</v>
      </c>
      <c r="P494" s="141" t="str">
        <f>IFERROR(IF(MATCH(C494,'Portfolio Construction'!$AP:$AP,0),"Yes","No"),"No")</f>
        <v>No</v>
      </c>
      <c r="Q494" s="141" t="str">
        <f>IFERROR(IF(MATCH(C494,'Portfolio Construction'!$AR:$AR,0),"Yes","No"),"No")</f>
        <v>No</v>
      </c>
      <c r="R494" s="141" t="str">
        <f>IFERROR(IF(MATCH(C494,'Portfolio Construction'!$AT:$AT,0),"Yes","No"),"No")</f>
        <v>No</v>
      </c>
      <c r="S494" s="141" t="str">
        <f>IFERROR(IF(MATCH(C494,'Portfolio Construction'!$AV:$AV,0),"Yes","No"),"No")</f>
        <v>No</v>
      </c>
      <c r="T494" s="141" t="str">
        <f>IFERROR(IF(MATCH(C494,'Portfolio Construction'!$AX:$AX,0),"Yes","No"),"No")</f>
        <v>No</v>
      </c>
      <c r="U494" s="141" t="str">
        <f>IFERROR(IF(MATCH(C494,'Portfolio Construction'!$AZ:$AZ,0),"Yes","No"),"No")</f>
        <v>No</v>
      </c>
      <c r="V494" s="141" t="str">
        <f>IFERROR(IF(MATCH(C494,'Portfolio Construction'!$BB:$BB,0),"Yes","No"),"No")</f>
        <v>No</v>
      </c>
      <c r="W494" s="619">
        <f>IF(VLOOKUP($AU494,'FE Source'!$A:$W,3,FALSE)=0,"-",VLOOKUP($AU494,'FE Source'!$A:$W,3,FALSE))</f>
        <v>-1.78</v>
      </c>
      <c r="X494" s="618">
        <f>IF(VLOOKUP($AU494,'FE Source'!$A:$W,4,FALSE)=0,"-",VLOOKUP($AU494,'FE Source'!$A:$W,4,FALSE))</f>
        <v>-0.42</v>
      </c>
      <c r="Y494" s="618">
        <f>IF(VLOOKUP($AU494,'FE Source'!$A:$W,5,FALSE)=0,"-",VLOOKUP($AU494,'FE Source'!$A:$W,5,FALSE))</f>
        <v>-1.4</v>
      </c>
      <c r="Z494" s="618">
        <f>IF(VLOOKUP($AU494,'FE Source'!$A:$W,6,FALSE)=0,"-",VLOOKUP($AU494,'FE Source'!$A:$W,6,FALSE))</f>
        <v>3.34</v>
      </c>
      <c r="AA494" s="618">
        <f>IF(VLOOKUP($AU494,'FE Source'!$A:$W,7,FALSE)=0,"-",VLOOKUP($AU494,'FE Source'!$A:$W,7,FALSE))</f>
        <v>2.69</v>
      </c>
      <c r="AB494" s="618">
        <f>IF(VLOOKUP($AU494,'FE Source'!$A:$W,8,FALSE)=0,"-",VLOOKUP($AU494,'FE Source'!$A:$W,8,FALSE))</f>
        <v>3.16</v>
      </c>
      <c r="AC494" s="623">
        <f>IF(VLOOKUP($AU494,'FE Source'!$A:$W,9,FALSE)=0,"-",VLOOKUP($AU494,'FE Source'!$A:$W,9,FALSE))</f>
        <v>3.77</v>
      </c>
      <c r="AD494" s="146" t="str">
        <f>IF(VLOOKUP($AU494,'FE Source'!$A:$W,10,FALSE)=0,"-",VLOOKUP($AU494,'FE Source'!$A:$W,10,FALSE))</f>
        <v>-</v>
      </c>
      <c r="AE494" s="83">
        <f>IF(VLOOKUP($AU494,'FE Source'!$A:$W,11,FALSE)=0,"-",VLOOKUP($AU494,'FE Source'!$A:$W,11,FALSE))</f>
        <v>9.31</v>
      </c>
      <c r="AF494" s="83" t="str">
        <f>IF(VLOOKUP($AU494,'FE Source'!$A:$W,12,FALSE)=0,"-",VLOOKUP($AU494,'FE Source'!$A:$W,12,FALSE))</f>
        <v>-</v>
      </c>
      <c r="AG494" s="83">
        <f>IF(VLOOKUP($AU494,'FE Source'!$A:$W,14,FALSE)=0,"-",VLOOKUP($AU494,'FE Source'!$A:$W,14,FALSE))</f>
        <v>-8.76</v>
      </c>
      <c r="AH494" s="83" t="str">
        <f>IF(VLOOKUP($AU494,'FE Source'!$A:$DJ,33,FALSE)=0,"-",VLOOKUP($AU494,'FE Source'!$A:$DJ,33,FALSE))</f>
        <v>-</v>
      </c>
      <c r="AI494" s="83" t="str">
        <f>IF(VLOOKUP($AU494,'FE Source'!$A:$Y,20,FALSE)=0,"-",VLOOKUP($AU494,'FE Source'!$A:$Y,20,FALSE))</f>
        <v>-</v>
      </c>
      <c r="AJ494" s="83" t="str">
        <f>IF(VLOOKUP($AU494,'FE Source'!$A:$DJ,34,FALSE)=0,"-",VLOOKUP($AU494,'FE Source'!$A:$DJ,34,FALSE))</f>
        <v>-</v>
      </c>
      <c r="AK494" s="83" t="str">
        <f>IF(VLOOKUP($AU494,'FE Source'!$A:$DJ,35,FALSE)=0,"-",VLOOKUP($AU494,'FE Source'!$A:$DJ,35,FALSE))</f>
        <v>-</v>
      </c>
      <c r="AL494" s="522" t="str">
        <f>IF(VLOOKUP($AU494,'FE Source'!$A:$Y,19,FALSE)=0,"-",VLOOKUP($AU494,'FE Source'!$A:$Y,19,FALSE))</f>
        <v>-</v>
      </c>
      <c r="AM494" s="146" t="str">
        <f>IF(VLOOKUP($AU494,'FE Source'!$A:$DJ,36,FALSE)=0,"-",VLOOKUP($AU494,'FE Source'!$A:$DJ,36,FALSE))</f>
        <v>-</v>
      </c>
      <c r="AN494" s="527">
        <f>IF(VLOOKUP($AU494,'FE Source'!$A:$W,13,FALSE)=0,"-",VLOOKUP($AU494,'FE Source'!$A:$W,13,FALSE))</f>
        <v>21.9</v>
      </c>
      <c r="AO494" s="146" t="str">
        <f>IF(J494="no","-",IF(VLOOKUP($AU494,'FE Source'!$A:$W,15,FALSE)=0,"-",VLOOKUP($AU494,'FE Source'!$A:$W,15,FALSE)))</f>
        <v>-</v>
      </c>
      <c r="AP494" s="83" t="str">
        <f>IF(AO494="-","-",IF(VLOOKUP($AU494,'FE Source'!$A:$Z,21,FALSE)=0,"-",IF(VLOOKUP($AU494,'FE Source'!$A:$Z,21,FALSE)=2,"Semi-Annual",IF(VLOOKUP($AU494,'FE Source'!$A:$Z,21,FALSE)=4,"Quarterly",IF(VLOOKUP($AU494,'FE Source'!$A:$Z,21,FALSE)=12,"Monthly","Annual")))))</f>
        <v>-</v>
      </c>
      <c r="AQ494" s="522">
        <f t="array" ref="AQ494">IF(VLOOKUP($AU494,'FE Source'!$A:$W,16,FALSE)=0,"-",VLOOKUP($AU494,'FE Source'!$A:$W,16,FALSE))</f>
        <v>1.53</v>
      </c>
      <c r="AR494" s="169" t="str">
        <f>IF(VLOOKUP($AU494,'FE Source'!$A:$W,17,FALSE)=0,"-",VLOOKUP($AU494,'FE Source'!$A:$W,17,FALSE))</f>
        <v>Silver</v>
      </c>
      <c r="AS494" s="169">
        <f>IF(VLOOKUP($AU494,'FE Source'!$AN:$AS,4,FALSE)="",VLOOKUP($AU494,'FE Source'!$AN:$AS,3,FALSE),VLOOKUP($AU494,'FE Source'!$AN:$AS,4,FALSE))</f>
        <v>1.24</v>
      </c>
      <c r="AT494" s="182">
        <f>IF(VLOOKUP($AU494,'FE Source'!$AN:$AS,5,FALSE)=0,"-",VLOOKUP($AU494,'FE Source'!$AN:$AS,5,FALSE))</f>
        <v>45779</v>
      </c>
      <c r="AU494" s="177" t="s">
        <v>645</v>
      </c>
      <c r="BE494" s="215">
        <f>IF(VLOOKUP($AU494,'FE Source'!$A:$AK,22,FALSE)=0,"-",VLOOKUP($AU494,'FE Source'!$A:$AK,22,FALSE))</f>
        <v>4.53</v>
      </c>
      <c r="BF494" s="215">
        <f>IF(VLOOKUP($AU494,'FE Source'!$A:$AK,23,FALSE)=0,"-",VLOOKUP($AU494,'FE Source'!$A:$AK,23,FALSE))</f>
        <v>4.67</v>
      </c>
      <c r="BG494" s="215">
        <f>IF(VLOOKUP($AU494,'FE Source'!$A:$AK,24,FALSE)=0,"-",VLOOKUP($AU494,'FE Source'!$A:$AK,24,FALSE))</f>
        <v>7.73</v>
      </c>
      <c r="BH494" s="215">
        <f>IF(VLOOKUP($AU494,'FE Source'!$A:$AK,25,FALSE)=0,"-",VLOOKUP($AU494,'FE Source'!$A:$AK,25,FALSE))</f>
        <v>-1.7</v>
      </c>
      <c r="BI494" s="215">
        <f>IF(VLOOKUP($AU494,'FE Source'!$A:$AK,26,FALSE)=0,"-",VLOOKUP($AU494,'FE Source'!$A:$AK,26,FALSE))</f>
        <v>7.76</v>
      </c>
      <c r="BJ494" s="215">
        <f>IF(VLOOKUP($AU494,'FE Source'!$A:$AK,27,FALSE)=0,"-",VLOOKUP($AU494,'FE Source'!$A:$AK,27,FALSE))</f>
        <v>14.38</v>
      </c>
      <c r="BK494" s="215">
        <f>IF(VLOOKUP($AU494,'FE Source'!$A:$AK,28,FALSE)=0,"-",VLOOKUP($AU494,'FE Source'!$A:$AK,28,FALSE))</f>
        <v>11.04</v>
      </c>
      <c r="BL494" s="215">
        <f>IF(VLOOKUP($AU494,'FE Source'!$A:$AK,29,FALSE)=0,"-",VLOOKUP($AU494,'FE Source'!$A:$AK,29,FALSE))</f>
        <v>-20.21</v>
      </c>
      <c r="BM494" s="215">
        <f>IF(VLOOKUP($AU494,'FE Source'!$A:$AK,30,FALSE)=0,"-",VLOOKUP($AU494,'FE Source'!$A:$AK,30,FALSE))</f>
        <v>11.95</v>
      </c>
      <c r="BN494" t="str">
        <f>IF(VLOOKUP($AU494,'FE Source'!$A:$AK,31,FALSE)="No Specified Index","-",IF(VLOOKUP($AU494,'FE Source'!$A:$AK,31,FALSE)=0,"-",VLOOKUP($AU494,'FE Source'!$A:$AK,31,FALSE)))</f>
        <v>-</v>
      </c>
      <c r="BO494" s="217">
        <f>IF(VLOOKUP($AU494,'FE Source'!$A:$AK,32,FALSE)=0,"-",VLOOKUP($AU494,'FE Source'!$A:$AK,32,FALSE))</f>
        <v>36164</v>
      </c>
      <c r="BP494" s="18">
        <f>IF(VLOOKUP($AU494,'FE Source'!$AZ:$BC,2,FALSE)=0,"-",VLOOKUP($AU494,'FE Source'!$AZ:$BC,2,FALSE))</f>
        <v>-1.29</v>
      </c>
      <c r="BQ494" s="18">
        <f>IF(VLOOKUP($AU494,'FE Source'!$AZ:$BC,3,FALSE)=0,"-",VLOOKUP($AU494,'FE Source'!$AZ:$BC,3,FALSE))</f>
        <v>-4.47</v>
      </c>
      <c r="BR494" s="18">
        <f>IF(VLOOKUP($AU494,'FE Source'!$AZ:$BC,4,FALSE)=0,"-",VLOOKUP($AU494,'FE Source'!$AZ:$BC,4,FALSE))</f>
        <v>-4.13</v>
      </c>
    </row>
    <row r="495" spans="1:70" ht="15">
      <c r="A495" s="509"/>
      <c r="B495" s="323" t="str">
        <f>INDEX('UT - Retail'!$A$7:$A$1409,MATCH(AU495,'UT - Retail'!$U$7:$U$1409,0),1)</f>
        <v>First Sentier Investors</v>
      </c>
      <c r="C495" s="785" t="str">
        <f>INDEX('UT - Retail'!$B$7:$B$1409,MATCH(AU495,'UT - Retail'!$U$7:$U$1409,0),1)</f>
        <v>First Sentier Global Listed Infrastructure A DIS SGD</v>
      </c>
      <c r="D495" s="764"/>
      <c r="E495" s="150" t="str">
        <f>VLOOKUP(C495,'UT - Retail'!$B:$K,8,FALSE)</f>
        <v>Equities</v>
      </c>
      <c r="F495" s="141" t="str">
        <f>VLOOKUP(C495,'UT - Retail'!$B:$K,9,FALSE)</f>
        <v>Global</v>
      </c>
      <c r="G495" s="141" t="str">
        <f>VLOOKUP(C495,'UT - Retail'!$B:$K,10,FALSE)</f>
        <v>Infrastructure</v>
      </c>
      <c r="H495" s="82" t="str">
        <f>VLOOKUP(C495,'UT - Retail'!$B:$N,13,FALSE)</f>
        <v>No</v>
      </c>
      <c r="I495" s="82" t="str">
        <f>VLOOKUP(C495,'UT - Retail'!$B:$Q,14,FALSE)</f>
        <v>No</v>
      </c>
      <c r="J495" s="141" t="str">
        <f>VLOOKUP(C495,'UT - Retail'!$B:$Q,11,FALSE)</f>
        <v>Yes</v>
      </c>
      <c r="K495" s="130" t="str">
        <f>VLOOKUP(C495,'UT - Retail'!$B:$P,15,FALSE)</f>
        <v>Yes</v>
      </c>
      <c r="L495" s="82" t="str">
        <f>VLOOKUP(C495,'UT - Retail'!$B:$Q,16,FALSE)</f>
        <v>Both</v>
      </c>
      <c r="M495" s="141" t="str">
        <f>VLOOKUP(C495,'UT - Retail'!$B:$K,6,FALSE)</f>
        <v>SGD</v>
      </c>
      <c r="N495" s="395" t="str">
        <f>IFERROR(IF(MATCH(C495,'Portfolio Construction'!$AL:$AL,0),"Yes","No"),"No")</f>
        <v>No</v>
      </c>
      <c r="O495" s="141" t="str">
        <f>IFERROR(IF(MATCH(C495,'Portfolio Construction'!$AN:$AN,0),"Yes","No"),"No")</f>
        <v>No</v>
      </c>
      <c r="P495" s="141" t="str">
        <f>IFERROR(IF(MATCH(C495,'Portfolio Construction'!$AP:$AP,0),"Yes","No"),"No")</f>
        <v>No</v>
      </c>
      <c r="Q495" s="141" t="str">
        <f>IFERROR(IF(MATCH(C495,'Portfolio Construction'!$AR:$AR,0),"Yes","No"),"No")</f>
        <v>No</v>
      </c>
      <c r="R495" s="141" t="str">
        <f>IFERROR(IF(MATCH(C495,'Portfolio Construction'!$AT:$AT,0),"Yes","No"),"No")</f>
        <v>No</v>
      </c>
      <c r="S495" s="141" t="str">
        <f>IFERROR(IF(MATCH(C495,'Portfolio Construction'!$AV:$AV,0),"Yes","No"),"No")</f>
        <v>No</v>
      </c>
      <c r="T495" s="141" t="str">
        <f>IFERROR(IF(MATCH(C495,'Portfolio Construction'!$AX:$AX,0),"Yes","No"),"No")</f>
        <v>No</v>
      </c>
      <c r="U495" s="141" t="str">
        <f>IFERROR(IF(MATCH(C495,'Portfolio Construction'!$AZ:$AZ,0),"Yes","No"),"No")</f>
        <v>No</v>
      </c>
      <c r="V495" s="141" t="str">
        <f>IFERROR(IF(MATCH(C495,'Portfolio Construction'!$BB:$BB,0),"Yes","No"),"No")</f>
        <v>No</v>
      </c>
      <c r="W495" s="619">
        <f>IF(VLOOKUP($AU495,'FE Source'!$A:$W,3,FALSE)=0,"-",VLOOKUP($AU495,'FE Source'!$A:$W,3,FALSE))</f>
        <v>8.36</v>
      </c>
      <c r="X495" s="618">
        <f>IF(VLOOKUP($AU495,'FE Source'!$A:$W,4,FALSE)=0,"-",VLOOKUP($AU495,'FE Source'!$A:$W,4,FALSE))</f>
        <v>4.29</v>
      </c>
      <c r="Y495" s="618">
        <f>IF(VLOOKUP($AU495,'FE Source'!$A:$W,5,FALSE)=0,"-",VLOOKUP($AU495,'FE Source'!$A:$W,5,FALSE))</f>
        <v>7.23</v>
      </c>
      <c r="Z495" s="618">
        <f>IF(VLOOKUP($AU495,'FE Source'!$A:$W,6,FALSE)=0,"-",VLOOKUP($AU495,'FE Source'!$A:$W,6,FALSE))</f>
        <v>14.53</v>
      </c>
      <c r="AA495" s="618">
        <f>IF(VLOOKUP($AU495,'FE Source'!$A:$W,7,FALSE)=0,"-",VLOOKUP($AU495,'FE Source'!$A:$W,7,FALSE))</f>
        <v>3.08</v>
      </c>
      <c r="AB495" s="618">
        <f>IF(VLOOKUP($AU495,'FE Source'!$A:$W,8,FALSE)=0,"-",VLOOKUP($AU495,'FE Source'!$A:$W,8,FALSE))</f>
        <v>5.85</v>
      </c>
      <c r="AC495" s="623">
        <f>IF(VLOOKUP($AU495,'FE Source'!$A:$W,9,FALSE)=0,"-",VLOOKUP($AU495,'FE Source'!$A:$W,9,FALSE))</f>
        <v>4.75</v>
      </c>
      <c r="AD495" s="146" t="str">
        <f>IF(VLOOKUP($AU495,'FE Source'!$A:$W,10,FALSE)=0,"-",VLOOKUP($AU495,'FE Source'!$A:$W,10,FALSE))</f>
        <v>-</v>
      </c>
      <c r="AE495" s="83">
        <f>IF(VLOOKUP($AU495,'FE Source'!$A:$W,11,FALSE)=0,"-",VLOOKUP($AU495,'FE Source'!$A:$W,11,FALSE))</f>
        <v>10.82</v>
      </c>
      <c r="AF495" s="83">
        <f>IF(VLOOKUP($AU495,'FE Source'!$A:$W,12,FALSE)=0,"-",VLOOKUP($AU495,'FE Source'!$A:$W,12,FALSE))</f>
        <v>0.01</v>
      </c>
      <c r="AG495" s="83">
        <f>IF(VLOOKUP($AU495,'FE Source'!$A:$W,14,FALSE)=0,"-",VLOOKUP($AU495,'FE Source'!$A:$W,14,FALSE))</f>
        <v>-16.18</v>
      </c>
      <c r="AH495" s="83" t="str">
        <f>IF(VLOOKUP($AU495,'FE Source'!$A:$DJ,33,FALSE)=0,"-",VLOOKUP($AU495,'FE Source'!$A:$DJ,33,FALSE))</f>
        <v>-</v>
      </c>
      <c r="AI495" s="83" t="str">
        <f>IF(VLOOKUP($AU495,'FE Source'!$A:$Y,20,FALSE)=0,"-",VLOOKUP($AU495,'FE Source'!$A:$Y,20,FALSE))</f>
        <v>-</v>
      </c>
      <c r="AJ495" s="83" t="str">
        <f>IF(VLOOKUP($AU495,'FE Source'!$A:$DJ,34,FALSE)=0,"-",VLOOKUP($AU495,'FE Source'!$A:$DJ,34,FALSE))</f>
        <v>-</v>
      </c>
      <c r="AK495" s="83" t="str">
        <f>IF(VLOOKUP($AU495,'FE Source'!$A:$DJ,35,FALSE)=0,"-",VLOOKUP($AU495,'FE Source'!$A:$DJ,35,FALSE))</f>
        <v>-</v>
      </c>
      <c r="AL495" s="522" t="str">
        <f>IF(VLOOKUP($AU495,'FE Source'!$A:$Y,19,FALSE)=0,"-",VLOOKUP($AU495,'FE Source'!$A:$Y,19,FALSE))</f>
        <v>-</v>
      </c>
      <c r="AM495" s="146" t="str">
        <f>IF(VLOOKUP($AU495,'FE Source'!$A:$DJ,36,FALSE)=0,"-",VLOOKUP($AU495,'FE Source'!$A:$DJ,36,FALSE))</f>
        <v>-</v>
      </c>
      <c r="AN495" s="527">
        <f>IF(VLOOKUP($AU495,'FE Source'!$A:$W,13,FALSE)=0,"-",VLOOKUP($AU495,'FE Source'!$A:$W,13,FALSE))</f>
        <v>10.199999999999999</v>
      </c>
      <c r="AO495" s="146">
        <f>IF(J495="no","-",IF(VLOOKUP($AU495,'FE Source'!$A:$W,15,FALSE)=0,"-",VLOOKUP($AU495,'FE Source'!$A:$W,15,FALSE)))</f>
        <v>1.94</v>
      </c>
      <c r="AP495" s="83" t="str">
        <f>IF(AO495="-","-",IF(VLOOKUP($AU495,'FE Source'!$A:$Z,21,FALSE)=0,"-",IF(VLOOKUP($AU495,'FE Source'!$A:$Z,21,FALSE)=2,"Semi-Annual",IF(VLOOKUP($AU495,'FE Source'!$A:$Z,21,FALSE)=4,"Quarterly",IF(VLOOKUP($AU495,'FE Source'!$A:$Z,21,FALSE)=12,"Monthly","Annual")))))</f>
        <v>Semi-Annual</v>
      </c>
      <c r="AQ495" s="522">
        <f t="array" ref="AQ495">IF(VLOOKUP($AU495,'FE Source'!$A:$W,16,FALSE)=0,"-",VLOOKUP($AU495,'FE Source'!$A:$W,16,FALSE))</f>
        <v>2.0499999999999998</v>
      </c>
      <c r="AR495" s="169" t="str">
        <f>IF(VLOOKUP($AU495,'FE Source'!$A:$W,17,FALSE)=0,"-",VLOOKUP($AU495,'FE Source'!$A:$W,17,FALSE))</f>
        <v>Bronze</v>
      </c>
      <c r="AS495" s="169">
        <f>IF(VLOOKUP($AU495,'FE Source'!$AN:$AS,4,FALSE)="",VLOOKUP($AU495,'FE Source'!$AN:$AS,3,FALSE),VLOOKUP($AU495,'FE Source'!$AN:$AS,4,FALSE))</f>
        <v>1.1499999999999999</v>
      </c>
      <c r="AT495" s="182">
        <f>IF(VLOOKUP($AU495,'FE Source'!$AN:$AS,5,FALSE)=0,"-",VLOOKUP($AU495,'FE Source'!$AN:$AS,5,FALSE))</f>
        <v>45779</v>
      </c>
      <c r="AU495" s="177" t="s">
        <v>987</v>
      </c>
      <c r="BE495" s="215">
        <f>IF(VLOOKUP($AU495,'FE Source'!$A:$AK,22,FALSE)=0,"-",VLOOKUP($AU495,'FE Source'!$A:$AK,22,FALSE))</f>
        <v>-0.18</v>
      </c>
      <c r="BF495" s="215">
        <f>IF(VLOOKUP($AU495,'FE Source'!$A:$AK,23,FALSE)=0,"-",VLOOKUP($AU495,'FE Source'!$A:$AK,23,FALSE))</f>
        <v>14.24</v>
      </c>
      <c r="BG495" s="215">
        <f>IF(VLOOKUP($AU495,'FE Source'!$A:$AK,24,FALSE)=0,"-",VLOOKUP($AU495,'FE Source'!$A:$AK,24,FALSE))</f>
        <v>6.3</v>
      </c>
      <c r="BH495" s="215">
        <f>IF(VLOOKUP($AU495,'FE Source'!$A:$AK,25,FALSE)=0,"-",VLOOKUP($AU495,'FE Source'!$A:$AK,25,FALSE))</f>
        <v>-6.56</v>
      </c>
      <c r="BI495" s="215">
        <f>IF(VLOOKUP($AU495,'FE Source'!$A:$AK,26,FALSE)=0,"-",VLOOKUP($AU495,'FE Source'!$A:$AK,26,FALSE))</f>
        <v>22.64</v>
      </c>
      <c r="BJ495" s="215">
        <f>IF(VLOOKUP($AU495,'FE Source'!$A:$AK,27,FALSE)=0,"-",VLOOKUP($AU495,'FE Source'!$A:$AK,27,FALSE))</f>
        <v>-5.8</v>
      </c>
      <c r="BK495" s="215">
        <f>IF(VLOOKUP($AU495,'FE Source'!$A:$AK,28,FALSE)=0,"-",VLOOKUP($AU495,'FE Source'!$A:$AK,28,FALSE))</f>
        <v>13.71</v>
      </c>
      <c r="BL495" s="215">
        <f>IF(VLOOKUP($AU495,'FE Source'!$A:$AK,29,FALSE)=0,"-",VLOOKUP($AU495,'FE Source'!$A:$AK,29,FALSE))</f>
        <v>-5.13</v>
      </c>
      <c r="BM495" s="215">
        <f>IF(VLOOKUP($AU495,'FE Source'!$A:$AK,30,FALSE)=0,"-",VLOOKUP($AU495,'FE Source'!$A:$AK,30,FALSE))</f>
        <v>-0.15</v>
      </c>
      <c r="BN495" t="str">
        <f>IF(VLOOKUP($AU495,'FE Source'!$A:$AK,31,FALSE)="No Specified Index","-",IF(VLOOKUP($AU495,'FE Source'!$A:$AK,31,FALSE)=0,"-",VLOOKUP($AU495,'FE Source'!$A:$AK,31,FALSE)))</f>
        <v>FTSE Global Core Infrastructure 50/50 Index</v>
      </c>
      <c r="BO495" s="217">
        <f>IF(VLOOKUP($AU495,'FE Source'!$A:$AK,32,FALSE)=0,"-",VLOOKUP($AU495,'FE Source'!$A:$AK,32,FALSE))</f>
        <v>39510</v>
      </c>
      <c r="BP495" s="18">
        <f>IF(VLOOKUP($AU495,'FE Source'!$AZ:$BC,2,FALSE)=0,"-",VLOOKUP($AU495,'FE Source'!$AZ:$BC,2,FALSE))</f>
        <v>-1.31</v>
      </c>
      <c r="BQ495" s="18">
        <f>IF(VLOOKUP($AU495,'FE Source'!$AZ:$BC,3,FALSE)=0,"-",VLOOKUP($AU495,'FE Source'!$AZ:$BC,3,FALSE))</f>
        <v>-2.12</v>
      </c>
      <c r="BR495" s="18">
        <f>IF(VLOOKUP($AU495,'FE Source'!$AZ:$BC,4,FALSE)=0,"-",VLOOKUP($AU495,'FE Source'!$AZ:$BC,4,FALSE))</f>
        <v>-8.9700000000000006</v>
      </c>
    </row>
    <row r="496" spans="1:70" ht="15">
      <c r="A496" s="509"/>
      <c r="B496" s="323" t="str">
        <f>INDEX('UT - Retail'!$A$7:$A$1409,MATCH(AU496,'UT - Retail'!$U$7:$U$1409,0),1)</f>
        <v>First Sentier Investors</v>
      </c>
      <c r="C496" s="785" t="str">
        <f>INDEX('UT - Retail'!$B$7:$B$1409,MATCH(AU496,'UT - Retail'!$U$7:$U$1409,0),1)</f>
        <v>First Sentier Global Listed Infrastructure A DIS SGD</v>
      </c>
      <c r="D496" s="764"/>
      <c r="E496" s="150" t="str">
        <f>VLOOKUP(C496,'UT - Retail'!$B:$K,8,FALSE)</f>
        <v>Equities</v>
      </c>
      <c r="F496" s="141" t="str">
        <f>VLOOKUP(C496,'UT - Retail'!$B:$K,9,FALSE)</f>
        <v>Global</v>
      </c>
      <c r="G496" s="141" t="str">
        <f>VLOOKUP(C496,'UT - Retail'!$B:$K,10,FALSE)</f>
        <v>Infrastructure</v>
      </c>
      <c r="H496" s="82" t="str">
        <f>VLOOKUP(C496,'UT - Retail'!$B:$N,13,FALSE)</f>
        <v>No</v>
      </c>
      <c r="I496" s="82" t="str">
        <f>VLOOKUP(C496,'UT - Retail'!$B:$Q,14,FALSE)</f>
        <v>No</v>
      </c>
      <c r="J496" s="141" t="str">
        <f>VLOOKUP(C496,'UT - Retail'!$B:$Q,11,FALSE)</f>
        <v>Yes</v>
      </c>
      <c r="K496" s="130" t="str">
        <f>VLOOKUP(C496,'UT - Retail'!$B:$P,15,FALSE)</f>
        <v>Yes</v>
      </c>
      <c r="L496" s="82" t="str">
        <f>VLOOKUP(C496,'UT - Retail'!$B:$Q,16,FALSE)</f>
        <v>Both</v>
      </c>
      <c r="M496" s="141" t="str">
        <f>VLOOKUP(C496,'UT - Retail'!$B:$K,6,FALSE)</f>
        <v>SGD</v>
      </c>
      <c r="N496" s="141" t="str">
        <f>IFERROR(IF(MATCH(C496,'Portfolio Construction'!$AL:$AL,0),"Yes","No"),"No")</f>
        <v>No</v>
      </c>
      <c r="O496" s="141" t="str">
        <f>IFERROR(IF(MATCH(C496,'Portfolio Construction'!$AN:$AN,0),"Yes","No"),"No")</f>
        <v>No</v>
      </c>
      <c r="P496" s="141" t="str">
        <f>IFERROR(IF(MATCH(C496,'Portfolio Construction'!$AP:$AP,0),"Yes","No"),"No")</f>
        <v>No</v>
      </c>
      <c r="Q496" s="141" t="str">
        <f>IFERROR(IF(MATCH(C496,'Portfolio Construction'!$AR:$AR,0),"Yes","No"),"No")</f>
        <v>No</v>
      </c>
      <c r="R496" s="141" t="str">
        <f>IFERROR(IF(MATCH(C496,'Portfolio Construction'!$AT:$AT,0),"Yes","No"),"No")</f>
        <v>No</v>
      </c>
      <c r="S496" s="141" t="str">
        <f>IFERROR(IF(MATCH(C496,'Portfolio Construction'!$AV:$AV,0),"Yes","No"),"No")</f>
        <v>No</v>
      </c>
      <c r="T496" s="141" t="str">
        <f>IFERROR(IF(MATCH(C496,'Portfolio Construction'!$AX:$AX,0),"Yes","No"),"No")</f>
        <v>No</v>
      </c>
      <c r="U496" s="141" t="str">
        <f>IFERROR(IF(MATCH(C496,'Portfolio Construction'!$AZ:$AZ,0),"Yes","No"),"No")</f>
        <v>No</v>
      </c>
      <c r="V496" s="141" t="str">
        <f>IFERROR(IF(MATCH(C496,'Portfolio Construction'!$BB:$BB,0),"Yes","No"),"No")</f>
        <v>No</v>
      </c>
      <c r="W496" s="619">
        <f>IF(VLOOKUP($AU496,'FE Source'!$A:$W,3,FALSE)=0,"-",VLOOKUP($AU496,'FE Source'!$A:$W,3,FALSE))</f>
        <v>8.36</v>
      </c>
      <c r="X496" s="618">
        <f>IF(VLOOKUP($AU496,'FE Source'!$A:$W,4,FALSE)=0,"-",VLOOKUP($AU496,'FE Source'!$A:$W,4,FALSE))</f>
        <v>4.29</v>
      </c>
      <c r="Y496" s="618">
        <f>IF(VLOOKUP($AU496,'FE Source'!$A:$W,5,FALSE)=0,"-",VLOOKUP($AU496,'FE Source'!$A:$W,5,FALSE))</f>
        <v>7.23</v>
      </c>
      <c r="Z496" s="618">
        <f>IF(VLOOKUP($AU496,'FE Source'!$A:$W,6,FALSE)=0,"-",VLOOKUP($AU496,'FE Source'!$A:$W,6,FALSE))</f>
        <v>14.53</v>
      </c>
      <c r="AA496" s="618">
        <f>IF(VLOOKUP($AU496,'FE Source'!$A:$W,7,FALSE)=0,"-",VLOOKUP($AU496,'FE Source'!$A:$W,7,FALSE))</f>
        <v>3.08</v>
      </c>
      <c r="AB496" s="618">
        <f>IF(VLOOKUP($AU496,'FE Source'!$A:$W,8,FALSE)=0,"-",VLOOKUP($AU496,'FE Source'!$A:$W,8,FALSE))</f>
        <v>5.85</v>
      </c>
      <c r="AC496" s="623">
        <f>IF(VLOOKUP($AU496,'FE Source'!$A:$W,9,FALSE)=0,"-",VLOOKUP($AU496,'FE Source'!$A:$W,9,FALSE))</f>
        <v>4.75</v>
      </c>
      <c r="AD496" s="146" t="str">
        <f>IF(VLOOKUP($AU496,'FE Source'!$A:$W,10,FALSE)=0,"-",VLOOKUP($AU496,'FE Source'!$A:$W,10,FALSE))</f>
        <v>-</v>
      </c>
      <c r="AE496" s="83">
        <f>IF(VLOOKUP($AU496,'FE Source'!$A:$W,11,FALSE)=0,"-",VLOOKUP($AU496,'FE Source'!$A:$W,11,FALSE))</f>
        <v>10.82</v>
      </c>
      <c r="AF496" s="83">
        <f>IF(VLOOKUP($AU496,'FE Source'!$A:$W,12,FALSE)=0,"-",VLOOKUP($AU496,'FE Source'!$A:$W,12,FALSE))</f>
        <v>0.01</v>
      </c>
      <c r="AG496" s="83">
        <f>IF(VLOOKUP($AU496,'FE Source'!$A:$W,14,FALSE)=0,"-",VLOOKUP($AU496,'FE Source'!$A:$W,14,FALSE))</f>
        <v>-16.18</v>
      </c>
      <c r="AH496" s="83" t="str">
        <f>IF(VLOOKUP($AU496,'FE Source'!$A:$DJ,33,FALSE)=0,"-",VLOOKUP($AU496,'FE Source'!$A:$DJ,33,FALSE))</f>
        <v>-</v>
      </c>
      <c r="AI496" s="83" t="str">
        <f>IF(VLOOKUP($AU496,'FE Source'!$A:$Y,20,FALSE)=0,"-",VLOOKUP($AU496,'FE Source'!$A:$Y,20,FALSE))</f>
        <v>-</v>
      </c>
      <c r="AJ496" s="83" t="str">
        <f>IF(VLOOKUP($AU496,'FE Source'!$A:$DJ,34,FALSE)=0,"-",VLOOKUP($AU496,'FE Source'!$A:$DJ,34,FALSE))</f>
        <v>-</v>
      </c>
      <c r="AK496" s="83" t="str">
        <f>IF(VLOOKUP($AU496,'FE Source'!$A:$DJ,35,FALSE)=0,"-",VLOOKUP($AU496,'FE Source'!$A:$DJ,35,FALSE))</f>
        <v>-</v>
      </c>
      <c r="AL496" s="522" t="str">
        <f>IF(VLOOKUP($AU496,'FE Source'!$A:$Y,19,FALSE)=0,"-",VLOOKUP($AU496,'FE Source'!$A:$Y,19,FALSE))</f>
        <v>-</v>
      </c>
      <c r="AM496" s="146" t="str">
        <f>IF(VLOOKUP($AU496,'FE Source'!$A:$DJ,36,FALSE)=0,"-",VLOOKUP($AU496,'FE Source'!$A:$DJ,36,FALSE))</f>
        <v>-</v>
      </c>
      <c r="AN496" s="527">
        <f>IF(VLOOKUP($AU496,'FE Source'!$A:$W,13,FALSE)=0,"-",VLOOKUP($AU496,'FE Source'!$A:$W,13,FALSE))</f>
        <v>10.199999999999999</v>
      </c>
      <c r="AO496" s="146">
        <f>IF(J496="no","-",IF(VLOOKUP($AU496,'FE Source'!$A:$W,15,FALSE)=0,"-",VLOOKUP($AU496,'FE Source'!$A:$W,15,FALSE)))</f>
        <v>1.94</v>
      </c>
      <c r="AP496" s="83" t="str">
        <f>IF(AO496="-","-",IF(VLOOKUP($AU496,'FE Source'!$A:$Z,21,FALSE)=0,"-",IF(VLOOKUP($AU496,'FE Source'!$A:$Z,21,FALSE)=2,"Semi-Annual",IF(VLOOKUP($AU496,'FE Source'!$A:$Z,21,FALSE)=4,"Quarterly",IF(VLOOKUP($AU496,'FE Source'!$A:$Z,21,FALSE)=12,"Monthly","Annual")))))</f>
        <v>Semi-Annual</v>
      </c>
      <c r="AQ496" s="522">
        <f t="array" ref="AQ496">IF(VLOOKUP($AU496,'FE Source'!$A:$W,16,FALSE)=0,"-",VLOOKUP($AU496,'FE Source'!$A:$W,16,FALSE))</f>
        <v>2.0499999999999998</v>
      </c>
      <c r="AR496" s="169" t="str">
        <f>IF(VLOOKUP($AU496,'FE Source'!$A:$W,17,FALSE)=0,"-",VLOOKUP($AU496,'FE Source'!$A:$W,17,FALSE))</f>
        <v>Bronze</v>
      </c>
      <c r="AS496" s="169">
        <f>IF(VLOOKUP($AU496,'FE Source'!$AN:$AS,4,FALSE)="",VLOOKUP($AU496,'FE Source'!$AN:$AS,3,FALSE),VLOOKUP($AU496,'FE Source'!$AN:$AS,4,FALSE))</f>
        <v>1.1499999999999999</v>
      </c>
      <c r="AT496" s="182">
        <f>IF(VLOOKUP($AU496,'FE Source'!$AN:$AS,5,FALSE)=0,"-",VLOOKUP($AU496,'FE Source'!$AN:$AS,5,FALSE))</f>
        <v>45779</v>
      </c>
      <c r="AU496" s="177" t="s">
        <v>987</v>
      </c>
      <c r="BE496" s="215">
        <f>IF(VLOOKUP($AU496,'FE Source'!$A:$AK,22,FALSE)=0,"-",VLOOKUP($AU496,'FE Source'!$A:$AK,22,FALSE))</f>
        <v>-0.18</v>
      </c>
      <c r="BF496" s="215">
        <f>IF(VLOOKUP($AU496,'FE Source'!$A:$AK,23,FALSE)=0,"-",VLOOKUP($AU496,'FE Source'!$A:$AK,23,FALSE))</f>
        <v>14.24</v>
      </c>
      <c r="BG496" s="215">
        <f>IF(VLOOKUP($AU496,'FE Source'!$A:$AK,24,FALSE)=0,"-",VLOOKUP($AU496,'FE Source'!$A:$AK,24,FALSE))</f>
        <v>6.3</v>
      </c>
      <c r="BH496" s="215">
        <f>IF(VLOOKUP($AU496,'FE Source'!$A:$AK,25,FALSE)=0,"-",VLOOKUP($AU496,'FE Source'!$A:$AK,25,FALSE))</f>
        <v>-6.56</v>
      </c>
      <c r="BI496" s="215">
        <f>IF(VLOOKUP($AU496,'FE Source'!$A:$AK,26,FALSE)=0,"-",VLOOKUP($AU496,'FE Source'!$A:$AK,26,FALSE))</f>
        <v>22.64</v>
      </c>
      <c r="BJ496" s="215">
        <f>IF(VLOOKUP($AU496,'FE Source'!$A:$AK,27,FALSE)=0,"-",VLOOKUP($AU496,'FE Source'!$A:$AK,27,FALSE))</f>
        <v>-5.8</v>
      </c>
      <c r="BK496" s="215">
        <f>IF(VLOOKUP($AU496,'FE Source'!$A:$AK,28,FALSE)=0,"-",VLOOKUP($AU496,'FE Source'!$A:$AK,28,FALSE))</f>
        <v>13.71</v>
      </c>
      <c r="BL496" s="215">
        <f>IF(VLOOKUP($AU496,'FE Source'!$A:$AK,29,FALSE)=0,"-",VLOOKUP($AU496,'FE Source'!$A:$AK,29,FALSE))</f>
        <v>-5.13</v>
      </c>
      <c r="BM496" s="215">
        <f>IF(VLOOKUP($AU496,'FE Source'!$A:$AK,30,FALSE)=0,"-",VLOOKUP($AU496,'FE Source'!$A:$AK,30,FALSE))</f>
        <v>-0.15</v>
      </c>
      <c r="BN496" t="str">
        <f>IF(VLOOKUP($AU496,'FE Source'!$A:$AK,31,FALSE)="No Specified Index","-",IF(VLOOKUP($AU496,'FE Source'!$A:$AK,31,FALSE)=0,"-",VLOOKUP($AU496,'FE Source'!$A:$AK,31,FALSE)))</f>
        <v>FTSE Global Core Infrastructure 50/50 Index</v>
      </c>
      <c r="BO496" s="217">
        <f>IF(VLOOKUP($AU496,'FE Source'!$A:$AK,32,FALSE)=0,"-",VLOOKUP($AU496,'FE Source'!$A:$AK,32,FALSE))</f>
        <v>39510</v>
      </c>
      <c r="BP496" s="18">
        <f>IF(VLOOKUP($AU496,'FE Source'!$AZ:$BC,2,FALSE)=0,"-",VLOOKUP($AU496,'FE Source'!$AZ:$BC,2,FALSE))</f>
        <v>-1.31</v>
      </c>
      <c r="BQ496" s="18">
        <f>IF(VLOOKUP($AU496,'FE Source'!$AZ:$BC,3,FALSE)=0,"-",VLOOKUP($AU496,'FE Source'!$AZ:$BC,3,FALSE))</f>
        <v>-2.12</v>
      </c>
      <c r="BR496" s="18">
        <f>IF(VLOOKUP($AU496,'FE Source'!$AZ:$BC,4,FALSE)=0,"-",VLOOKUP($AU496,'FE Source'!$AZ:$BC,4,FALSE))</f>
        <v>-8.9700000000000006</v>
      </c>
    </row>
    <row r="497" spans="1:70" ht="15">
      <c r="A497" s="509"/>
      <c r="B497" s="323" t="str">
        <f>INDEX('UT - Retail'!$A$7:$A$1409,MATCH(AU497,'UT - Retail'!$U$7:$U$1409,0),1)</f>
        <v>Franklin Templeton Investments</v>
      </c>
      <c r="C497" s="785" t="str">
        <f>INDEX('UT - Retail'!$B$7:$B$1409,MATCH(AU497,'UT - Retail'!$U$7:$U$1409,0),1)</f>
        <v>Franklin Floating Rate A (dis) SGD-H1</v>
      </c>
      <c r="D497" s="764"/>
      <c r="E497" s="150" t="str">
        <f>VLOOKUP(C497,'UT - Retail'!$B:$K,8,FALSE)</f>
        <v>Fixed Income</v>
      </c>
      <c r="F497" s="141" t="str">
        <f>VLOOKUP(C497,'UT - Retail'!$B:$K,9,FALSE)</f>
        <v>Global</v>
      </c>
      <c r="G497" s="141" t="str">
        <f>VLOOKUP(C497,'UT - Retail'!$B:$K,10,FALSE)</f>
        <v>Floating Rate</v>
      </c>
      <c r="H497" s="82" t="str">
        <f>VLOOKUP(C497,'UT - Retail'!$B:$N,13,FALSE)</f>
        <v>No</v>
      </c>
      <c r="I497" s="82" t="str">
        <f>VLOOKUP(C497,'UT - Retail'!$B:$Q,14,FALSE)</f>
        <v>No</v>
      </c>
      <c r="J497" s="141" t="str">
        <f>VLOOKUP(C497,'UT - Retail'!$B:$Q,11,FALSE)</f>
        <v>Yes</v>
      </c>
      <c r="K497" s="130" t="str">
        <f>VLOOKUP(C497,'UT - Retail'!$B:$P,15,FALSE)</f>
        <v>Yes</v>
      </c>
      <c r="L497" s="82" t="str">
        <f>VLOOKUP(C497,'UT - Retail'!$B:$Q,16,FALSE)</f>
        <v>Both</v>
      </c>
      <c r="M497" s="141" t="str">
        <f>VLOOKUP(C497,'UT - Retail'!$B:$K,6,FALSE)</f>
        <v>SGD</v>
      </c>
      <c r="N497" s="395" t="str">
        <f>IFERROR(IF(MATCH(C497,'Portfolio Construction'!$AL:$AL,0),"Yes","No"),"No")</f>
        <v>No</v>
      </c>
      <c r="O497" s="141" t="str">
        <f>IFERROR(IF(MATCH(C497,'Portfolio Construction'!$AN:$AN,0),"Yes","No"),"No")</f>
        <v>No</v>
      </c>
      <c r="P497" s="141" t="str">
        <f>IFERROR(IF(MATCH(C497,'Portfolio Construction'!$AP:$AP,0),"Yes","No"),"No")</f>
        <v>No</v>
      </c>
      <c r="Q497" s="141" t="str">
        <f>IFERROR(IF(MATCH(C497,'Portfolio Construction'!$AR:$AR,0),"Yes","No"),"No")</f>
        <v>No</v>
      </c>
      <c r="R497" s="141" t="str">
        <f>IFERROR(IF(MATCH(C497,'Portfolio Construction'!$AT:$AT,0),"Yes","No"),"No")</f>
        <v>No</v>
      </c>
      <c r="S497" s="141" t="str">
        <f>IFERROR(IF(MATCH(C497,'Portfolio Construction'!$AV:$AV,0),"Yes","No"),"No")</f>
        <v>No</v>
      </c>
      <c r="T497" s="141" t="str">
        <f>IFERROR(IF(MATCH(C497,'Portfolio Construction'!$AX:$AX,0),"Yes","No"),"No")</f>
        <v>No</v>
      </c>
      <c r="U497" s="141" t="str">
        <f>IFERROR(IF(MATCH(C497,'Portfolio Construction'!$AZ:$AZ,0),"Yes","No"),"No")</f>
        <v>No</v>
      </c>
      <c r="V497" s="141" t="str">
        <f>IFERROR(IF(MATCH(C497,'Portfolio Construction'!$BB:$BB,0),"Yes","No"),"No")</f>
        <v>No</v>
      </c>
      <c r="W497" s="619">
        <f>IF(VLOOKUP($AU497,'FE Source'!$A:$W,3,FALSE)=0,"-",VLOOKUP($AU497,'FE Source'!$A:$W,3,FALSE))</f>
        <v>-0.2</v>
      </c>
      <c r="X497" s="618">
        <f>IF(VLOOKUP($AU497,'FE Source'!$A:$W,4,FALSE)=0,"-",VLOOKUP($AU497,'FE Source'!$A:$W,4,FALSE))</f>
        <v>1.83</v>
      </c>
      <c r="Y497" s="618">
        <f>IF(VLOOKUP($AU497,'FE Source'!$A:$W,5,FALSE)=0,"-",VLOOKUP($AU497,'FE Source'!$A:$W,5,FALSE))</f>
        <v>0.63</v>
      </c>
      <c r="Z497" s="618">
        <f>IF(VLOOKUP($AU497,'FE Source'!$A:$W,6,FALSE)=0,"-",VLOOKUP($AU497,'FE Source'!$A:$W,6,FALSE))</f>
        <v>2.38</v>
      </c>
      <c r="AA497" s="618">
        <f>IF(VLOOKUP($AU497,'FE Source'!$A:$W,7,FALSE)=0,"-",VLOOKUP($AU497,'FE Source'!$A:$W,7,FALSE))</f>
        <v>5.26</v>
      </c>
      <c r="AB497" s="618">
        <f>IF(VLOOKUP($AU497,'FE Source'!$A:$W,8,FALSE)=0,"-",VLOOKUP($AU497,'FE Source'!$A:$W,8,FALSE))</f>
        <v>6.28</v>
      </c>
      <c r="AC497" s="623">
        <f>IF(VLOOKUP($AU497,'FE Source'!$A:$W,9,FALSE)=0,"-",VLOOKUP($AU497,'FE Source'!$A:$W,9,FALSE))</f>
        <v>2.35</v>
      </c>
      <c r="AD497" s="146">
        <f>IF(VLOOKUP($AU497,'FE Source'!$A:$W,10,FALSE)=0,"-",VLOOKUP($AU497,'FE Source'!$A:$W,10,FALSE))</f>
        <v>0.45</v>
      </c>
      <c r="AE497" s="83">
        <f>IF(VLOOKUP($AU497,'FE Source'!$A:$W,11,FALSE)=0,"-",VLOOKUP($AU497,'FE Source'!$A:$W,11,FALSE))</f>
        <v>4.1500000000000004</v>
      </c>
      <c r="AF497" s="83">
        <f>IF(VLOOKUP($AU497,'FE Source'!$A:$W,12,FALSE)=0,"-",VLOOKUP($AU497,'FE Source'!$A:$W,12,FALSE))</f>
        <v>0.57999999999999996</v>
      </c>
      <c r="AG497" s="83">
        <f>IF(VLOOKUP($AU497,'FE Source'!$A:$W,14,FALSE)=0,"-",VLOOKUP($AU497,'FE Source'!$A:$W,14,FALSE))</f>
        <v>-5.0599999999999996</v>
      </c>
      <c r="AH497" s="83">
        <f>IF(VLOOKUP($AU497,'FE Source'!$A:$DJ,33,FALSE)=0,"-",VLOOKUP($AU497,'FE Source'!$A:$DJ,33,FALSE))</f>
        <v>28.52</v>
      </c>
      <c r="AI497" s="83">
        <f>IF(VLOOKUP($AU497,'FE Source'!$A:$Y,20,FALSE)=0,"-",VLOOKUP($AU497,'FE Source'!$A:$Y,20,FALSE))</f>
        <v>81.52</v>
      </c>
      <c r="AJ497" s="83">
        <f>IF(VLOOKUP($AU497,'FE Source'!$A:$DJ,34,FALSE)=0,"-",VLOOKUP($AU497,'FE Source'!$A:$DJ,34,FALSE))</f>
        <v>77.13</v>
      </c>
      <c r="AK497" s="83">
        <f>IF(VLOOKUP($AU497,'FE Source'!$A:$DJ,35,FALSE)=0,"-",VLOOKUP($AU497,'FE Source'!$A:$DJ,35,FALSE))</f>
        <v>3.27</v>
      </c>
      <c r="AL497" s="522">
        <f>IF(VLOOKUP($AU497,'FE Source'!$A:$Y,19,FALSE)=0,"-",VLOOKUP($AU497,'FE Source'!$A:$Y,19,FALSE))</f>
        <v>18.96</v>
      </c>
      <c r="AM497" s="146">
        <f>IF(VLOOKUP($AU497,'FE Source'!$A:$DJ,36,FALSE)=0,"-",VLOOKUP($AU497,'FE Source'!$A:$DJ,36,FALSE))</f>
        <v>-15.83</v>
      </c>
      <c r="AN497" s="527">
        <f>IF(VLOOKUP($AU497,'FE Source'!$A:$W,13,FALSE)=0,"-",VLOOKUP($AU497,'FE Source'!$A:$W,13,FALSE))</f>
        <v>627.20000000000005</v>
      </c>
      <c r="AO497" s="146">
        <f>IF(J497="no","-",IF(VLOOKUP($AU497,'FE Source'!$A:$W,15,FALSE)=0,"-",VLOOKUP($AU497,'FE Source'!$A:$W,15,FALSE)))</f>
        <v>9.14</v>
      </c>
      <c r="AP497" s="83" t="str">
        <f>IF(AO497="-","-",IF(VLOOKUP($AU497,'FE Source'!$A:$Z,21,FALSE)=0,"-",IF(VLOOKUP($AU497,'FE Source'!$A:$Z,21,FALSE)=2,"Semi-Annual",IF(VLOOKUP($AU497,'FE Source'!$A:$Z,21,FALSE)=4,"Quarterly",IF(VLOOKUP($AU497,'FE Source'!$A:$Z,21,FALSE)=12,"Monthly","Annual")))))</f>
        <v>Monthly</v>
      </c>
      <c r="AQ497" s="522">
        <f t="array" ref="AQ497">IF(VLOOKUP($AU497,'FE Source'!$A:$W,16,FALSE)=0,"-",VLOOKUP($AU497,'FE Source'!$A:$W,16,FALSE))</f>
        <v>0.56999999999999995</v>
      </c>
      <c r="AR497" s="169" t="str">
        <f>IF(VLOOKUP($AU497,'FE Source'!$A:$W,17,FALSE)=0,"-",VLOOKUP($AU497,'FE Source'!$A:$W,17,FALSE))</f>
        <v>-</v>
      </c>
      <c r="AS497" s="169">
        <f>IF(VLOOKUP($AU497,'FE Source'!$AN:$AS,4,FALSE)="",VLOOKUP($AU497,'FE Source'!$AN:$AS,3,FALSE),VLOOKUP($AU497,'FE Source'!$AN:$AS,4,FALSE))</f>
        <v>7.19</v>
      </c>
      <c r="AT497" s="182">
        <f>IF(VLOOKUP($AU497,'FE Source'!$AN:$AS,5,FALSE)=0,"-",VLOOKUP($AU497,'FE Source'!$AN:$AS,5,FALSE))</f>
        <v>45783</v>
      </c>
      <c r="AU497" s="177" t="s">
        <v>4499</v>
      </c>
      <c r="BE497" s="215" t="str">
        <f>IF(VLOOKUP($AU497,'FE Source'!$A:$AK,22,FALSE)=0,"-",VLOOKUP($AU497,'FE Source'!$A:$AK,22,FALSE))</f>
        <v>-</v>
      </c>
      <c r="BF497" s="215">
        <f>IF(VLOOKUP($AU497,'FE Source'!$A:$AK,23,FALSE)=0,"-",VLOOKUP($AU497,'FE Source'!$A:$AK,23,FALSE))</f>
        <v>11.64</v>
      </c>
      <c r="BG497" s="215">
        <f>IF(VLOOKUP($AU497,'FE Source'!$A:$AK,24,FALSE)=0,"-",VLOOKUP($AU497,'FE Source'!$A:$AK,24,FALSE))</f>
        <v>0.99</v>
      </c>
      <c r="BH497" s="215">
        <f>IF(VLOOKUP($AU497,'FE Source'!$A:$AK,25,FALSE)=0,"-",VLOOKUP($AU497,'FE Source'!$A:$AK,25,FALSE))</f>
        <v>-0.97</v>
      </c>
      <c r="BI497" s="215">
        <f>IF(VLOOKUP($AU497,'FE Source'!$A:$AK,26,FALSE)=0,"-",VLOOKUP($AU497,'FE Source'!$A:$AK,26,FALSE))</f>
        <v>1.02</v>
      </c>
      <c r="BJ497" s="215">
        <f>IF(VLOOKUP($AU497,'FE Source'!$A:$AK,27,FALSE)=0,"-",VLOOKUP($AU497,'FE Source'!$A:$AK,27,FALSE))</f>
        <v>-6.62</v>
      </c>
      <c r="BK497" s="215">
        <f>IF(VLOOKUP($AU497,'FE Source'!$A:$AK,28,FALSE)=0,"-",VLOOKUP($AU497,'FE Source'!$A:$AK,28,FALSE))</f>
        <v>7.7</v>
      </c>
      <c r="BL497" s="215">
        <f>IF(VLOOKUP($AU497,'FE Source'!$A:$AK,29,FALSE)=0,"-",VLOOKUP($AU497,'FE Source'!$A:$AK,29,FALSE))</f>
        <v>-2.21</v>
      </c>
      <c r="BM497" s="215">
        <f>IF(VLOOKUP($AU497,'FE Source'!$A:$AK,30,FALSE)=0,"-",VLOOKUP($AU497,'FE Source'!$A:$AK,30,FALSE))</f>
        <v>13.3</v>
      </c>
      <c r="BN497" t="str">
        <f>IF(VLOOKUP($AU497,'FE Source'!$A:$AK,31,FALSE)="No Specified Index","-",IF(VLOOKUP($AU497,'FE Source'!$A:$AK,31,FALSE)=0,"-",VLOOKUP($AU497,'FE Source'!$A:$AK,31,FALSE)))</f>
        <v>Morningstar LSTA U.S. Leveraged Loan Index</v>
      </c>
      <c r="BO497" s="217">
        <f>IF(VLOOKUP($AU497,'FE Source'!$A:$AK,32,FALSE)=0,"-",VLOOKUP($AU497,'FE Source'!$A:$AK,32,FALSE))</f>
        <v>42062</v>
      </c>
      <c r="BP497" s="18" t="str">
        <f>IF(VLOOKUP($AU497,'FE Source'!$AZ:$BC,2,FALSE)=0,"-",VLOOKUP($AU497,'FE Source'!$AZ:$BC,2,FALSE))</f>
        <v>-</v>
      </c>
      <c r="BQ497" s="18" t="str">
        <f>IF(VLOOKUP($AU497,'FE Source'!$AZ:$BC,3,FALSE)=0,"-",VLOOKUP($AU497,'FE Source'!$AZ:$BC,3,FALSE))</f>
        <v>-</v>
      </c>
      <c r="BR497" s="18" t="str">
        <f>IF(VLOOKUP($AU497,'FE Source'!$AZ:$BC,4,FALSE)=0,"-",VLOOKUP($AU497,'FE Source'!$AZ:$BC,4,FALSE))</f>
        <v>-</v>
      </c>
    </row>
    <row r="498" spans="1:70" ht="15">
      <c r="A498" s="509"/>
      <c r="B498" s="323" t="str">
        <f>INDEX('UT - Retail'!$A$7:$A$1409,MATCH(AU498,'UT - Retail'!$U$7:$U$1409,0),1)</f>
        <v>Franklin Templeton Investments</v>
      </c>
      <c r="C498" s="785" t="str">
        <f>INDEX('UT - Retail'!$B$7:$B$1409,MATCH(AU498,'UT - Retail'!$U$7:$U$1409,0),1)</f>
        <v>Franklin Floating Rate A (dis) USD</v>
      </c>
      <c r="D498" s="764"/>
      <c r="E498" s="150" t="str">
        <f>VLOOKUP(C498,'UT - Retail'!$B:$K,8,FALSE)</f>
        <v>Fixed Income</v>
      </c>
      <c r="F498" s="141" t="str">
        <f>VLOOKUP(C498,'UT - Retail'!$B:$K,9,FALSE)</f>
        <v>Global</v>
      </c>
      <c r="G498" s="141" t="str">
        <f>VLOOKUP(C498,'UT - Retail'!$B:$K,10,FALSE)</f>
        <v>Floating Rate</v>
      </c>
      <c r="H498" s="82" t="str">
        <f>VLOOKUP(C498,'UT - Retail'!$B:$N,13,FALSE)</f>
        <v>No</v>
      </c>
      <c r="I498" s="82" t="str">
        <f>VLOOKUP(C498,'UT - Retail'!$B:$Q,14,FALSE)</f>
        <v>No</v>
      </c>
      <c r="J498" s="141" t="str">
        <f>VLOOKUP(C498,'UT - Retail'!$B:$Q,11,FALSE)</f>
        <v>Yes</v>
      </c>
      <c r="K498" s="130" t="str">
        <f>VLOOKUP(C498,'UT - Retail'!$B:$P,15,FALSE)</f>
        <v>No</v>
      </c>
      <c r="L498" s="82" t="str">
        <f>VLOOKUP(C498,'UT - Retail'!$B:$Q,16,FALSE)</f>
        <v>Both</v>
      </c>
      <c r="M498" s="141" t="str">
        <f>VLOOKUP(C498,'UT - Retail'!$B:$K,6,FALSE)</f>
        <v>USD</v>
      </c>
      <c r="N498" s="395" t="str">
        <f>IFERROR(IF(MATCH(C498,'Portfolio Construction'!$AL:$AL,0),"Yes","No"),"No")</f>
        <v>No</v>
      </c>
      <c r="O498" s="141" t="str">
        <f>IFERROR(IF(MATCH(C498,'Portfolio Construction'!$AN:$AN,0),"Yes","No"),"No")</f>
        <v>No</v>
      </c>
      <c r="P498" s="141" t="str">
        <f>IFERROR(IF(MATCH(C498,'Portfolio Construction'!$AP:$AP,0),"Yes","No"),"No")</f>
        <v>No</v>
      </c>
      <c r="Q498" s="141" t="str">
        <f>IFERROR(IF(MATCH(C498,'Portfolio Construction'!$AR:$AR,0),"Yes","No"),"No")</f>
        <v>No</v>
      </c>
      <c r="R498" s="141" t="str">
        <f>IFERROR(IF(MATCH(C498,'Portfolio Construction'!$AT:$AT,0),"Yes","No"),"No")</f>
        <v>No</v>
      </c>
      <c r="S498" s="141" t="str">
        <f>IFERROR(IF(MATCH(C498,'Portfolio Construction'!$AV:$AV,0),"Yes","No"),"No")</f>
        <v>No</v>
      </c>
      <c r="T498" s="141" t="str">
        <f>IFERROR(IF(MATCH(C498,'Portfolio Construction'!$AX:$AX,0),"Yes","No"),"No")</f>
        <v>No</v>
      </c>
      <c r="U498" s="141" t="str">
        <f>IFERROR(IF(MATCH(C498,'Portfolio Construction'!$AZ:$AZ,0),"Yes","No"),"No")</f>
        <v>No</v>
      </c>
      <c r="V498" s="141" t="str">
        <f>IFERROR(IF(MATCH(C498,'Portfolio Construction'!$BB:$BB,0),"Yes","No"),"No")</f>
        <v>No</v>
      </c>
      <c r="W498" s="619">
        <f>IF(VLOOKUP($AU498,'FE Source'!$A:$W,3,FALSE)=0,"-",VLOOKUP($AU498,'FE Source'!$A:$W,3,FALSE))</f>
        <v>-5.01</v>
      </c>
      <c r="X498" s="618">
        <f>IF(VLOOKUP($AU498,'FE Source'!$A:$W,4,FALSE)=0,"-",VLOOKUP($AU498,'FE Source'!$A:$W,4,FALSE))</f>
        <v>-2.17</v>
      </c>
      <c r="Y498" s="618">
        <f>IF(VLOOKUP($AU498,'FE Source'!$A:$W,5,FALSE)=0,"-",VLOOKUP($AU498,'FE Source'!$A:$W,5,FALSE))</f>
        <v>-1.99</v>
      </c>
      <c r="Z498" s="618">
        <f>IF(VLOOKUP($AU498,'FE Source'!$A:$W,6,FALSE)=0,"-",VLOOKUP($AU498,'FE Source'!$A:$W,6,FALSE))</f>
        <v>-0.55000000000000004</v>
      </c>
      <c r="AA498" s="618">
        <f>IF(VLOOKUP($AU498,'FE Source'!$A:$W,7,FALSE)=0,"-",VLOOKUP($AU498,'FE Source'!$A:$W,7,FALSE))</f>
        <v>4.18</v>
      </c>
      <c r="AB498" s="618">
        <f>IF(VLOOKUP($AU498,'FE Source'!$A:$W,8,FALSE)=0,"-",VLOOKUP($AU498,'FE Source'!$A:$W,8,FALSE))</f>
        <v>5.14</v>
      </c>
      <c r="AC498" s="623">
        <f>IF(VLOOKUP($AU498,'FE Source'!$A:$W,9,FALSE)=0,"-",VLOOKUP($AU498,'FE Source'!$A:$W,9,FALSE))</f>
        <v>2.71</v>
      </c>
      <c r="AD498" s="146">
        <f>IF(VLOOKUP($AU498,'FE Source'!$A:$W,10,FALSE)=0,"-",VLOOKUP($AU498,'FE Source'!$A:$W,10,FALSE))</f>
        <v>0.46</v>
      </c>
      <c r="AE498" s="83">
        <f>IF(VLOOKUP($AU498,'FE Source'!$A:$W,11,FALSE)=0,"-",VLOOKUP($AU498,'FE Source'!$A:$W,11,FALSE))</f>
        <v>6.06</v>
      </c>
      <c r="AF498" s="83">
        <f>IF(VLOOKUP($AU498,'FE Source'!$A:$W,12,FALSE)=0,"-",VLOOKUP($AU498,'FE Source'!$A:$W,12,FALSE))</f>
        <v>0.31</v>
      </c>
      <c r="AG498" s="83">
        <f>IF(VLOOKUP($AU498,'FE Source'!$A:$W,14,FALSE)=0,"-",VLOOKUP($AU498,'FE Source'!$A:$W,14,FALSE))</f>
        <v>-5.0999999999999996</v>
      </c>
      <c r="AH498" s="83">
        <f>IF(VLOOKUP($AU498,'FE Source'!$A:$DJ,33,FALSE)=0,"-",VLOOKUP($AU498,'FE Source'!$A:$DJ,33,FALSE))</f>
        <v>98.11</v>
      </c>
      <c r="AI498" s="83">
        <f>IF(VLOOKUP($AU498,'FE Source'!$A:$Y,20,FALSE)=0,"-",VLOOKUP($AU498,'FE Source'!$A:$Y,20,FALSE))</f>
        <v>81.42</v>
      </c>
      <c r="AJ498" s="83">
        <f>IF(VLOOKUP($AU498,'FE Source'!$A:$DJ,34,FALSE)=0,"-",VLOOKUP($AU498,'FE Source'!$A:$DJ,34,FALSE))</f>
        <v>73.290000000000006</v>
      </c>
      <c r="AK498" s="83">
        <f>IF(VLOOKUP($AU498,'FE Source'!$A:$DJ,35,FALSE)=0,"-",VLOOKUP($AU498,'FE Source'!$A:$DJ,35,FALSE))</f>
        <v>184.98</v>
      </c>
      <c r="AL498" s="522">
        <f>IF(VLOOKUP($AU498,'FE Source'!$A:$Y,19,FALSE)=0,"-",VLOOKUP($AU498,'FE Source'!$A:$Y,19,FALSE))</f>
        <v>27.69</v>
      </c>
      <c r="AM498" s="146">
        <f>IF(VLOOKUP($AU498,'FE Source'!$A:$DJ,36,FALSE)=0,"-",VLOOKUP($AU498,'FE Source'!$A:$DJ,36,FALSE))</f>
        <v>-8.35</v>
      </c>
      <c r="AN498" s="527">
        <f>IF(VLOOKUP($AU498,'FE Source'!$A:$W,13,FALSE)=0,"-",VLOOKUP($AU498,'FE Source'!$A:$W,13,FALSE))</f>
        <v>627.20000000000005</v>
      </c>
      <c r="AO498" s="146">
        <f>IF(J498="no","-",IF(VLOOKUP($AU498,'FE Source'!$A:$W,15,FALSE)=0,"-",VLOOKUP($AU498,'FE Source'!$A:$W,15,FALSE)))</f>
        <v>8.91</v>
      </c>
      <c r="AP498" s="83" t="str">
        <f>IF(AO498="-","-",IF(VLOOKUP($AU498,'FE Source'!$A:$Z,21,FALSE)=0,"-",IF(VLOOKUP($AU498,'FE Source'!$A:$Z,21,FALSE)=2,"Semi-Annual",IF(VLOOKUP($AU498,'FE Source'!$A:$Z,21,FALSE)=4,"Quarterly",IF(VLOOKUP($AU498,'FE Source'!$A:$Z,21,FALSE)=12,"Monthly","Annual")))))</f>
        <v>Monthly</v>
      </c>
      <c r="AQ498" s="522">
        <f t="array" ref="AQ498">IF(VLOOKUP($AU498,'FE Source'!$A:$W,16,FALSE)=0,"-",VLOOKUP($AU498,'FE Source'!$A:$W,16,FALSE))</f>
        <v>0.56999999999999995</v>
      </c>
      <c r="AR498" s="169" t="str">
        <f>IF(VLOOKUP($AU498,'FE Source'!$A:$W,17,FALSE)=0,"-",VLOOKUP($AU498,'FE Source'!$A:$W,17,FALSE))</f>
        <v>-</v>
      </c>
      <c r="AS498" s="169">
        <f>IF(VLOOKUP($AU498,'FE Source'!$AN:$AS,4,FALSE)="",VLOOKUP($AU498,'FE Source'!$AN:$AS,3,FALSE),VLOOKUP($AU498,'FE Source'!$AN:$AS,4,FALSE))</f>
        <v>6.71</v>
      </c>
      <c r="AT498" s="182">
        <f>IF(VLOOKUP($AU498,'FE Source'!$AN:$AS,5,FALSE)=0,"-",VLOOKUP($AU498,'FE Source'!$AN:$AS,5,FALSE))</f>
        <v>45783</v>
      </c>
      <c r="AU498" s="177" t="s">
        <v>4500</v>
      </c>
      <c r="BE498" s="215">
        <f>IF(VLOOKUP($AU498,'FE Source'!$A:$AK,22,FALSE)=0,"-",VLOOKUP($AU498,'FE Source'!$A:$AK,22,FALSE))</f>
        <v>4.82</v>
      </c>
      <c r="BF498" s="215">
        <f>IF(VLOOKUP($AU498,'FE Source'!$A:$AK,23,FALSE)=0,"-",VLOOKUP($AU498,'FE Source'!$A:$AK,23,FALSE))</f>
        <v>13.49</v>
      </c>
      <c r="BG498" s="215">
        <f>IF(VLOOKUP($AU498,'FE Source'!$A:$AK,24,FALSE)=0,"-",VLOOKUP($AU498,'FE Source'!$A:$AK,24,FALSE))</f>
        <v>-6.08</v>
      </c>
      <c r="BH498" s="215">
        <f>IF(VLOOKUP($AU498,'FE Source'!$A:$AK,25,FALSE)=0,"-",VLOOKUP($AU498,'FE Source'!$A:$AK,25,FALSE))</f>
        <v>1.86</v>
      </c>
      <c r="BI498" s="215">
        <f>IF(VLOOKUP($AU498,'FE Source'!$A:$AK,26,FALSE)=0,"-",VLOOKUP($AU498,'FE Source'!$A:$AK,26,FALSE))</f>
        <v>0.34</v>
      </c>
      <c r="BJ498" s="215">
        <f>IF(VLOOKUP($AU498,'FE Source'!$A:$AK,27,FALSE)=0,"-",VLOOKUP($AU498,'FE Source'!$A:$AK,27,FALSE))</f>
        <v>-7.39</v>
      </c>
      <c r="BK498" s="215">
        <f>IF(VLOOKUP($AU498,'FE Source'!$A:$AK,28,FALSE)=0,"-",VLOOKUP($AU498,'FE Source'!$A:$AK,28,FALSE))</f>
        <v>9.83</v>
      </c>
      <c r="BL498" s="215">
        <f>IF(VLOOKUP($AU498,'FE Source'!$A:$AK,29,FALSE)=0,"-",VLOOKUP($AU498,'FE Source'!$A:$AK,29,FALSE))</f>
        <v>-2.63</v>
      </c>
      <c r="BM498" s="215">
        <f>IF(VLOOKUP($AU498,'FE Source'!$A:$AK,30,FALSE)=0,"-",VLOOKUP($AU498,'FE Source'!$A:$AK,30,FALSE))</f>
        <v>13.13</v>
      </c>
      <c r="BN498" t="str">
        <f>IF(VLOOKUP($AU498,'FE Source'!$A:$AK,31,FALSE)="No Specified Index","-",IF(VLOOKUP($AU498,'FE Source'!$A:$AK,31,FALSE)=0,"-",VLOOKUP($AU498,'FE Source'!$A:$AK,31,FALSE)))</f>
        <v>Morningstar LSTA U.S. Leveraged Loan Index</v>
      </c>
      <c r="BO498" s="217">
        <f>IF(VLOOKUP($AU498,'FE Source'!$A:$AK,32,FALSE)=0,"-",VLOOKUP($AU498,'FE Source'!$A:$AK,32,FALSE))</f>
        <v>37544</v>
      </c>
      <c r="BP498" s="18">
        <f>IF(VLOOKUP($AU498,'FE Source'!$AZ:$BC,2,FALSE)=0,"-",VLOOKUP($AU498,'FE Source'!$AZ:$BC,2,FALSE))</f>
        <v>-0.23</v>
      </c>
      <c r="BQ498" s="18">
        <f>IF(VLOOKUP($AU498,'FE Source'!$AZ:$BC,3,FALSE)=0,"-",VLOOKUP($AU498,'FE Source'!$AZ:$BC,3,FALSE))</f>
        <v>-4.76</v>
      </c>
      <c r="BR498" s="18">
        <f>IF(VLOOKUP($AU498,'FE Source'!$AZ:$BC,4,FALSE)=0,"-",VLOOKUP($AU498,'FE Source'!$AZ:$BC,4,FALSE))</f>
        <v>0.61</v>
      </c>
    </row>
    <row r="499" spans="1:70" ht="15">
      <c r="A499" s="509"/>
      <c r="B499" s="323" t="str">
        <f>INDEX('UT - Retail'!$A$7:$A$1409,MATCH(AU499,'UT - Retail'!$U$7:$U$1409,0),1)</f>
        <v>Franklin Templeton Investments</v>
      </c>
      <c r="C499" s="785" t="str">
        <f>INDEX('UT - Retail'!$B$7:$B$1409,MATCH(AU499,'UT - Retail'!$U$7:$U$1409,0),1)</f>
        <v>Franklin Templeton Western Asset Global Bond Trust A Acc SGD</v>
      </c>
      <c r="D499" s="764"/>
      <c r="E499" s="150" t="str">
        <f>VLOOKUP(C499,'UT - Retail'!$B:$K,8,FALSE)</f>
        <v>Fixed Income</v>
      </c>
      <c r="F499" s="141" t="str">
        <f>VLOOKUP(C499,'UT - Retail'!$B:$K,9,FALSE)</f>
        <v>Global</v>
      </c>
      <c r="G499" s="141" t="str">
        <f>VLOOKUP(C499,'UT - Retail'!$B:$K,10,FALSE)</f>
        <v>General</v>
      </c>
      <c r="H499" s="82" t="str">
        <f>VLOOKUP(C499,'UT - Retail'!$B:$N,13,FALSE)</f>
        <v>Yes</v>
      </c>
      <c r="I499" s="82" t="str">
        <f>VLOOKUP(C499,'UT - Retail'!$B:$Q,14,FALSE)</f>
        <v>Yes</v>
      </c>
      <c r="J499" s="141" t="str">
        <f>VLOOKUP(C499,'UT - Retail'!$B:$Q,11,FALSE)</f>
        <v>No</v>
      </c>
      <c r="K499" s="130" t="str">
        <f>VLOOKUP(C499,'UT - Retail'!$B:$P,15,FALSE)</f>
        <v>Yes</v>
      </c>
      <c r="L499" s="82" t="str">
        <f>VLOOKUP(C499,'UT - Retail'!$B:$Q,16,FALSE)</f>
        <v>Both</v>
      </c>
      <c r="M499" s="141" t="str">
        <f>VLOOKUP(C499,'UT - Retail'!$B:$K,6,FALSE)</f>
        <v>SGD</v>
      </c>
      <c r="N499" s="395" t="str">
        <f>IFERROR(IF(MATCH(C499,'Portfolio Construction'!$AL:$AL,0),"Yes","No"),"No")</f>
        <v>No</v>
      </c>
      <c r="O499" s="141" t="str">
        <f>IFERROR(IF(MATCH(C499,'Portfolio Construction'!$AN:$AN,0),"Yes","No"),"No")</f>
        <v>No</v>
      </c>
      <c r="P499" s="141" t="str">
        <f>IFERROR(IF(MATCH(C499,'Portfolio Construction'!$AP:$AP,0),"Yes","No"),"No")</f>
        <v>No</v>
      </c>
      <c r="Q499" s="141" t="str">
        <f>IFERROR(IF(MATCH(C499,'Portfolio Construction'!$AR:$AR,0),"Yes","No"),"No")</f>
        <v>No</v>
      </c>
      <c r="R499" s="141" t="str">
        <f>IFERROR(IF(MATCH(C499,'Portfolio Construction'!$AT:$AT,0),"Yes","No"),"No")</f>
        <v>No</v>
      </c>
      <c r="S499" s="141" t="str">
        <f>IFERROR(IF(MATCH(C499,'Portfolio Construction'!$AV:$AV,0),"Yes","No"),"No")</f>
        <v>No</v>
      </c>
      <c r="T499" s="141" t="str">
        <f>IFERROR(IF(MATCH(C499,'Portfolio Construction'!$AX:$AX,0),"Yes","No"),"No")</f>
        <v>No</v>
      </c>
      <c r="U499" s="141" t="str">
        <f>IFERROR(IF(MATCH(C499,'Portfolio Construction'!$AZ:$AZ,0),"Yes","No"),"No")</f>
        <v>No</v>
      </c>
      <c r="V499" s="141" t="str">
        <f>IFERROR(IF(MATCH(C499,'Portfolio Construction'!$BB:$BB,0),"Yes","No"),"No")</f>
        <v>No</v>
      </c>
      <c r="W499" s="619">
        <f>IF(VLOOKUP($AU499,'FE Source'!$A:$W,3,FALSE)=0,"-",VLOOKUP($AU499,'FE Source'!$A:$W,3,FALSE))</f>
        <v>1.32</v>
      </c>
      <c r="X499" s="618">
        <f>IF(VLOOKUP($AU499,'FE Source'!$A:$W,4,FALSE)=0,"-",VLOOKUP($AU499,'FE Source'!$A:$W,4,FALSE))</f>
        <v>-0.65</v>
      </c>
      <c r="Y499" s="618">
        <f>IF(VLOOKUP($AU499,'FE Source'!$A:$W,5,FALSE)=0,"-",VLOOKUP($AU499,'FE Source'!$A:$W,5,FALSE))</f>
        <v>1.4</v>
      </c>
      <c r="Z499" s="618">
        <f>IF(VLOOKUP($AU499,'FE Source'!$A:$W,6,FALSE)=0,"-",VLOOKUP($AU499,'FE Source'!$A:$W,6,FALSE))</f>
        <v>2.23</v>
      </c>
      <c r="AA499" s="618">
        <f>IF(VLOOKUP($AU499,'FE Source'!$A:$W,7,FALSE)=0,"-",VLOOKUP($AU499,'FE Source'!$A:$W,7,FALSE))</f>
        <v>-1.04</v>
      </c>
      <c r="AB499" s="618">
        <f>IF(VLOOKUP($AU499,'FE Source'!$A:$W,8,FALSE)=0,"-",VLOOKUP($AU499,'FE Source'!$A:$W,8,FALSE))</f>
        <v>-2.5499999999999998</v>
      </c>
      <c r="AC499" s="623">
        <f>IF(VLOOKUP($AU499,'FE Source'!$A:$W,9,FALSE)=0,"-",VLOOKUP($AU499,'FE Source'!$A:$W,9,FALSE))</f>
        <v>0.09</v>
      </c>
      <c r="AD499" s="146">
        <f>IF(VLOOKUP($AU499,'FE Source'!$A:$W,10,FALSE)=0,"-",VLOOKUP($AU499,'FE Source'!$A:$W,10,FALSE))</f>
        <v>1.19</v>
      </c>
      <c r="AE499" s="83">
        <f>IF(VLOOKUP($AU499,'FE Source'!$A:$W,11,FALSE)=0,"-",VLOOKUP($AU499,'FE Source'!$A:$W,11,FALSE))</f>
        <v>7.03</v>
      </c>
      <c r="AF499" s="83" t="str">
        <f>IF(VLOOKUP($AU499,'FE Source'!$A:$W,12,FALSE)=0,"-",VLOOKUP($AU499,'FE Source'!$A:$W,12,FALSE))</f>
        <v>-</v>
      </c>
      <c r="AG499" s="83">
        <f>IF(VLOOKUP($AU499,'FE Source'!$A:$W,14,FALSE)=0,"-",VLOOKUP($AU499,'FE Source'!$A:$W,14,FALSE))</f>
        <v>-10.51</v>
      </c>
      <c r="AH499" s="83">
        <f>IF(VLOOKUP($AU499,'FE Source'!$A:$DJ,33,FALSE)=0,"-",VLOOKUP($AU499,'FE Source'!$A:$DJ,33,FALSE))</f>
        <v>141.85</v>
      </c>
      <c r="AI499" s="83">
        <f>IF(VLOOKUP($AU499,'FE Source'!$A:$Y,20,FALSE)=0,"-",VLOOKUP($AU499,'FE Source'!$A:$Y,20,FALSE))</f>
        <v>124.8</v>
      </c>
      <c r="AJ499" s="83">
        <f>IF(VLOOKUP($AU499,'FE Source'!$A:$DJ,34,FALSE)=0,"-",VLOOKUP($AU499,'FE Source'!$A:$DJ,34,FALSE))</f>
        <v>86.1</v>
      </c>
      <c r="AK499" s="83">
        <f>IF(VLOOKUP($AU499,'FE Source'!$A:$DJ,35,FALSE)=0,"-",VLOOKUP($AU499,'FE Source'!$A:$DJ,35,FALSE))</f>
        <v>226.71</v>
      </c>
      <c r="AL499" s="522">
        <f>IF(VLOOKUP($AU499,'FE Source'!$A:$Y,19,FALSE)=0,"-",VLOOKUP($AU499,'FE Source'!$A:$Y,19,FALSE))</f>
        <v>134.5</v>
      </c>
      <c r="AM499" s="146">
        <f>IF(VLOOKUP($AU499,'FE Source'!$A:$DJ,36,FALSE)=0,"-",VLOOKUP($AU499,'FE Source'!$A:$DJ,36,FALSE))</f>
        <v>109.38</v>
      </c>
      <c r="AN499" s="527">
        <f>IF(VLOOKUP($AU499,'FE Source'!$A:$W,13,FALSE)=0,"-",VLOOKUP($AU499,'FE Source'!$A:$W,13,FALSE))</f>
        <v>264.2</v>
      </c>
      <c r="AO499" s="146" t="str">
        <f>IF(J499="no","-",IF(VLOOKUP($AU499,'FE Source'!$A:$W,15,FALSE)=0,"-",VLOOKUP($AU499,'FE Source'!$A:$W,15,FALSE)))</f>
        <v>-</v>
      </c>
      <c r="AP499" s="83" t="str">
        <f>IF(AO499="-","-",IF(VLOOKUP($AU499,'FE Source'!$A:$Z,21,FALSE)=0,"-",IF(VLOOKUP($AU499,'FE Source'!$A:$Z,21,FALSE)=2,"Semi-Annual",IF(VLOOKUP($AU499,'FE Source'!$A:$Z,21,FALSE)=4,"Quarterly",IF(VLOOKUP($AU499,'FE Source'!$A:$Z,21,FALSE)=12,"Monthly","Annual")))))</f>
        <v>-</v>
      </c>
      <c r="AQ499" s="522">
        <f t="array" ref="AQ499">IF(VLOOKUP($AU499,'FE Source'!$A:$W,16,FALSE)=0,"-",VLOOKUP($AU499,'FE Source'!$A:$W,16,FALSE))</f>
        <v>0.88</v>
      </c>
      <c r="AR499" s="169" t="str">
        <f>IF(VLOOKUP($AU499,'FE Source'!$A:$W,17,FALSE)=0,"-",VLOOKUP($AU499,'FE Source'!$A:$W,17,FALSE))</f>
        <v>Neutral</v>
      </c>
      <c r="AS499" s="169">
        <f>IF(VLOOKUP($AU499,'FE Source'!$AN:$AS,4,FALSE)="",VLOOKUP($AU499,'FE Source'!$AN:$AS,3,FALSE),VLOOKUP($AU499,'FE Source'!$AN:$AS,4,FALSE))</f>
        <v>1.38</v>
      </c>
      <c r="AT499" s="182">
        <f>IF(VLOOKUP($AU499,'FE Source'!$AN:$AS,5,FALSE)=0,"-",VLOOKUP($AU499,'FE Source'!$AN:$AS,5,FALSE))</f>
        <v>45782</v>
      </c>
      <c r="AU499" s="177" t="s">
        <v>693</v>
      </c>
      <c r="BE499" s="215">
        <f>IF(VLOOKUP($AU499,'FE Source'!$A:$AK,22,FALSE)=0,"-",VLOOKUP($AU499,'FE Source'!$A:$AK,22,FALSE))</f>
        <v>1.39</v>
      </c>
      <c r="BF499" s="215">
        <f>IF(VLOOKUP($AU499,'FE Source'!$A:$AK,23,FALSE)=0,"-",VLOOKUP($AU499,'FE Source'!$A:$AK,23,FALSE))</f>
        <v>0.28999999999999998</v>
      </c>
      <c r="BG499" s="215">
        <f>IF(VLOOKUP($AU499,'FE Source'!$A:$AK,24,FALSE)=0,"-",VLOOKUP($AU499,'FE Source'!$A:$AK,24,FALSE))</f>
        <v>2.0099999999999998</v>
      </c>
      <c r="BH499" s="215">
        <f>IF(VLOOKUP($AU499,'FE Source'!$A:$AK,25,FALSE)=0,"-",VLOOKUP($AU499,'FE Source'!$A:$AK,25,FALSE))</f>
        <v>-0.14000000000000001</v>
      </c>
      <c r="BI499" s="215">
        <f>IF(VLOOKUP($AU499,'FE Source'!$A:$AK,26,FALSE)=0,"-",VLOOKUP($AU499,'FE Source'!$A:$AK,26,FALSE))</f>
        <v>6.63</v>
      </c>
      <c r="BJ499" s="215">
        <f>IF(VLOOKUP($AU499,'FE Source'!$A:$AK,27,FALSE)=0,"-",VLOOKUP($AU499,'FE Source'!$A:$AK,27,FALSE))</f>
        <v>8.2100000000000009</v>
      </c>
      <c r="BK499" s="215">
        <f>IF(VLOOKUP($AU499,'FE Source'!$A:$AK,28,FALSE)=0,"-",VLOOKUP($AU499,'FE Source'!$A:$AK,28,FALSE))</f>
        <v>-3.36</v>
      </c>
      <c r="BL499" s="215">
        <f>IF(VLOOKUP($AU499,'FE Source'!$A:$AK,29,FALSE)=0,"-",VLOOKUP($AU499,'FE Source'!$A:$AK,29,FALSE))</f>
        <v>-15.7</v>
      </c>
      <c r="BM499" s="215">
        <f>IF(VLOOKUP($AU499,'FE Source'!$A:$AK,30,FALSE)=0,"-",VLOOKUP($AU499,'FE Source'!$A:$AK,30,FALSE))</f>
        <v>4.3499999999999996</v>
      </c>
      <c r="BN499" t="str">
        <f>IF(VLOOKUP($AU499,'FE Source'!$A:$AK,31,FALSE)="No Specified Index","-",IF(VLOOKUP($AU499,'FE Source'!$A:$AK,31,FALSE)=0,"-",VLOOKUP($AU499,'FE Source'!$A:$AK,31,FALSE)))</f>
        <v>FTSEWorld Government Bond Index ex Japan hedged ..</v>
      </c>
      <c r="BO499" s="217">
        <f>IF(VLOOKUP($AU499,'FE Source'!$A:$AK,32,FALSE)=0,"-",VLOOKUP($AU499,'FE Source'!$A:$AK,32,FALSE))</f>
        <v>36101</v>
      </c>
      <c r="BP499" s="18">
        <f>IF(VLOOKUP($AU499,'FE Source'!$AZ:$BC,2,FALSE)=0,"-",VLOOKUP($AU499,'FE Source'!$AZ:$BC,2,FALSE))</f>
        <v>-1.89</v>
      </c>
      <c r="BQ499" s="18">
        <f>IF(VLOOKUP($AU499,'FE Source'!$AZ:$BC,3,FALSE)=0,"-",VLOOKUP($AU499,'FE Source'!$AZ:$BC,3,FALSE))</f>
        <v>3.17</v>
      </c>
      <c r="BR499" s="18">
        <f>IF(VLOOKUP($AU499,'FE Source'!$AZ:$BC,4,FALSE)=0,"-",VLOOKUP($AU499,'FE Source'!$AZ:$BC,4,FALSE))</f>
        <v>-0.78</v>
      </c>
    </row>
    <row r="500" spans="1:70" ht="15">
      <c r="A500" s="509"/>
      <c r="B500" s="323" t="str">
        <f>INDEX('UT - Retail'!$A$7:$A$1409,MATCH(AU500,'UT - Retail'!$U$7:$U$1409,0),1)</f>
        <v>First Sentier Investors</v>
      </c>
      <c r="C500" s="785" t="str">
        <f>INDEX('UT - Retail'!$B$7:$B$1409,MATCH(AU500,'UT - Retail'!$U$7:$U$1409,0),1)</f>
        <v>FSSA ASEAN All Cap A Acc SGD</v>
      </c>
      <c r="D500" s="764"/>
      <c r="E500" s="150" t="str">
        <f>VLOOKUP(C500,'UT - Retail'!$B:$K,8,FALSE)</f>
        <v>Equities</v>
      </c>
      <c r="F500" s="141" t="str">
        <f>VLOOKUP(C500,'UT - Retail'!$B:$K,9,FALSE)</f>
        <v>South East Asia</v>
      </c>
      <c r="G500" s="141" t="str">
        <f>VLOOKUP(C500,'UT - Retail'!$B:$K,10,FALSE)</f>
        <v>General</v>
      </c>
      <c r="H500" s="82" t="str">
        <f>VLOOKUP(C500,'UT - Retail'!$B:$N,13,FALSE)</f>
        <v>No</v>
      </c>
      <c r="I500" s="82" t="str">
        <f>VLOOKUP(C500,'UT - Retail'!$B:$Q,14,FALSE)</f>
        <v>No</v>
      </c>
      <c r="J500" s="141" t="str">
        <f>VLOOKUP(C500,'UT - Retail'!$B:$Q,11,FALSE)</f>
        <v>No</v>
      </c>
      <c r="K500" s="130" t="str">
        <f>VLOOKUP(C500,'UT - Retail'!$B:$P,15,FALSE)</f>
        <v>Yes</v>
      </c>
      <c r="L500" s="82" t="str">
        <f>VLOOKUP(C500,'UT - Retail'!$B:$Q,16,FALSE)</f>
        <v>Both</v>
      </c>
      <c r="M500" s="141" t="str">
        <f>VLOOKUP(C500,'UT - Retail'!$B:$K,6,FALSE)</f>
        <v>SGD</v>
      </c>
      <c r="N500" s="395" t="str">
        <f>IFERROR(IF(MATCH(C500,'Portfolio Construction'!$AL:$AL,0),"Yes","No"),"No")</f>
        <v>No</v>
      </c>
      <c r="O500" s="141" t="str">
        <f>IFERROR(IF(MATCH(C500,'Portfolio Construction'!$AN:$AN,0),"Yes","No"),"No")</f>
        <v>No</v>
      </c>
      <c r="P500" s="141" t="str">
        <f>IFERROR(IF(MATCH(C500,'Portfolio Construction'!$AP:$AP,0),"Yes","No"),"No")</f>
        <v>No</v>
      </c>
      <c r="Q500" s="141" t="str">
        <f>IFERROR(IF(MATCH(C500,'Portfolio Construction'!$AR:$AR,0),"Yes","No"),"No")</f>
        <v>No</v>
      </c>
      <c r="R500" s="141" t="str">
        <f>IFERROR(IF(MATCH(C500,'Portfolio Construction'!$AT:$AT,0),"Yes","No"),"No")</f>
        <v>No</v>
      </c>
      <c r="S500" s="141" t="str">
        <f>IFERROR(IF(MATCH(C500,'Portfolio Construction'!$AV:$AV,0),"Yes","No"),"No")</f>
        <v>No</v>
      </c>
      <c r="T500" s="141" t="str">
        <f>IFERROR(IF(MATCH(C500,'Portfolio Construction'!$AX:$AX,0),"Yes","No"),"No")</f>
        <v>No</v>
      </c>
      <c r="U500" s="141" t="str">
        <f>IFERROR(IF(MATCH(C500,'Portfolio Construction'!$AZ:$AZ,0),"Yes","No"),"No")</f>
        <v>No</v>
      </c>
      <c r="V500" s="141" t="str">
        <f>IFERROR(IF(MATCH(C500,'Portfolio Construction'!$BB:$BB,0),"Yes","No"),"No")</f>
        <v>No</v>
      </c>
      <c r="W500" s="619">
        <f>IF(VLOOKUP($AU500,'FE Source'!$A:$W,3,FALSE)=0,"-",VLOOKUP($AU500,'FE Source'!$A:$W,3,FALSE))</f>
        <v>-4.68</v>
      </c>
      <c r="X500" s="618">
        <f>IF(VLOOKUP($AU500,'FE Source'!$A:$W,4,FALSE)=0,"-",VLOOKUP($AU500,'FE Source'!$A:$W,4,FALSE))</f>
        <v>2.85</v>
      </c>
      <c r="Y500" s="618">
        <f>IF(VLOOKUP($AU500,'FE Source'!$A:$W,5,FALSE)=0,"-",VLOOKUP($AU500,'FE Source'!$A:$W,5,FALSE))</f>
        <v>-3.88</v>
      </c>
      <c r="Z500" s="618">
        <f>IF(VLOOKUP($AU500,'FE Source'!$A:$W,6,FALSE)=0,"-",VLOOKUP($AU500,'FE Source'!$A:$W,6,FALSE))</f>
        <v>8.5399999999999991</v>
      </c>
      <c r="AA500" s="618">
        <f>IF(VLOOKUP($AU500,'FE Source'!$A:$W,7,FALSE)=0,"-",VLOOKUP($AU500,'FE Source'!$A:$W,7,FALSE))</f>
        <v>1.29</v>
      </c>
      <c r="AB500" s="618">
        <f>IF(VLOOKUP($AU500,'FE Source'!$A:$W,8,FALSE)=0,"-",VLOOKUP($AU500,'FE Source'!$A:$W,8,FALSE))</f>
        <v>5.62</v>
      </c>
      <c r="AC500" s="623">
        <f>IF(VLOOKUP($AU500,'FE Source'!$A:$W,9,FALSE)=0,"-",VLOOKUP($AU500,'FE Source'!$A:$W,9,FALSE))</f>
        <v>1.18</v>
      </c>
      <c r="AD500" s="146">
        <f>IF(VLOOKUP($AU500,'FE Source'!$A:$W,10,FALSE)=0,"-",VLOOKUP($AU500,'FE Source'!$A:$W,10,FALSE))</f>
        <v>0.46</v>
      </c>
      <c r="AE500" s="83">
        <f>IF(VLOOKUP($AU500,'FE Source'!$A:$W,11,FALSE)=0,"-",VLOOKUP($AU500,'FE Source'!$A:$W,11,FALSE))</f>
        <v>8.52</v>
      </c>
      <c r="AF500" s="83" t="str">
        <f>IF(VLOOKUP($AU500,'FE Source'!$A:$W,12,FALSE)=0,"-",VLOOKUP($AU500,'FE Source'!$A:$W,12,FALSE))</f>
        <v>-</v>
      </c>
      <c r="AG500" s="83">
        <f>IF(VLOOKUP($AU500,'FE Source'!$A:$W,14,FALSE)=0,"-",VLOOKUP($AU500,'FE Source'!$A:$W,14,FALSE))</f>
        <v>-8.33</v>
      </c>
      <c r="AH500" s="83">
        <f>IF(VLOOKUP($AU500,'FE Source'!$A:$DJ,33,FALSE)=0,"-",VLOOKUP($AU500,'FE Source'!$A:$DJ,33,FALSE))</f>
        <v>118.04</v>
      </c>
      <c r="AI500" s="83">
        <f>IF(VLOOKUP($AU500,'FE Source'!$A:$Y,20,FALSE)=0,"-",VLOOKUP($AU500,'FE Source'!$A:$Y,20,FALSE))</f>
        <v>56.78</v>
      </c>
      <c r="AJ500" s="83">
        <f>IF(VLOOKUP($AU500,'FE Source'!$A:$DJ,34,FALSE)=0,"-",VLOOKUP($AU500,'FE Source'!$A:$DJ,34,FALSE))</f>
        <v>62.35</v>
      </c>
      <c r="AK500" s="83">
        <f>IF(VLOOKUP($AU500,'FE Source'!$A:$DJ,35,FALSE)=0,"-",VLOOKUP($AU500,'FE Source'!$A:$DJ,35,FALSE))</f>
        <v>51.82</v>
      </c>
      <c r="AL500" s="522">
        <f>IF(VLOOKUP($AU500,'FE Source'!$A:$Y,19,FALSE)=0,"-",VLOOKUP($AU500,'FE Source'!$A:$Y,19,FALSE))</f>
        <v>60.77</v>
      </c>
      <c r="AM500" s="146">
        <f>IF(VLOOKUP($AU500,'FE Source'!$A:$DJ,36,FALSE)=0,"-",VLOOKUP($AU500,'FE Source'!$A:$DJ,36,FALSE))</f>
        <v>60.15</v>
      </c>
      <c r="AN500" s="527">
        <f>IF(VLOOKUP($AU500,'FE Source'!$A:$W,13,FALSE)=0,"-",VLOOKUP($AU500,'FE Source'!$A:$W,13,FALSE))</f>
        <v>32</v>
      </c>
      <c r="AO500" s="146" t="str">
        <f>IF(J500="no","-",IF(VLOOKUP($AU500,'FE Source'!$A:$W,15,FALSE)=0,"-",VLOOKUP($AU500,'FE Source'!$A:$W,15,FALSE)))</f>
        <v>-</v>
      </c>
      <c r="AP500" s="83" t="str">
        <f>IF(AO500="-","-",IF(VLOOKUP($AU500,'FE Source'!$A:$Z,21,FALSE)=0,"-",IF(VLOOKUP($AU500,'FE Source'!$A:$Z,21,FALSE)=2,"Semi-Annual",IF(VLOOKUP($AU500,'FE Source'!$A:$Z,21,FALSE)=4,"Quarterly",IF(VLOOKUP($AU500,'FE Source'!$A:$Z,21,FALSE)=12,"Monthly","Annual")))))</f>
        <v>-</v>
      </c>
      <c r="AQ500" s="522">
        <f t="array" ref="AQ500">IF(VLOOKUP($AU500,'FE Source'!$A:$W,16,FALSE)=0,"-",VLOOKUP($AU500,'FE Source'!$A:$W,16,FALSE))</f>
        <v>2</v>
      </c>
      <c r="AR500" s="169" t="str">
        <f>IF(VLOOKUP($AU500,'FE Source'!$A:$W,17,FALSE)=0,"-",VLOOKUP($AU500,'FE Source'!$A:$W,17,FALSE))</f>
        <v>-</v>
      </c>
      <c r="AS500" s="169">
        <f>IF(VLOOKUP($AU500,'FE Source'!$AN:$AS,4,FALSE)="",VLOOKUP($AU500,'FE Source'!$AN:$AS,3,FALSE),VLOOKUP($AU500,'FE Source'!$AN:$AS,4,FALSE))</f>
        <v>3.96</v>
      </c>
      <c r="AT500" s="182">
        <f>IF(VLOOKUP($AU500,'FE Source'!$AN:$AS,5,FALSE)=0,"-",VLOOKUP($AU500,'FE Source'!$AN:$AS,5,FALSE))</f>
        <v>45779</v>
      </c>
      <c r="AU500" s="177" t="s">
        <v>649</v>
      </c>
      <c r="BE500" s="215">
        <f>IF(VLOOKUP($AU500,'FE Source'!$A:$AK,22,FALSE)=0,"-",VLOOKUP($AU500,'FE Source'!$A:$AK,22,FALSE))</f>
        <v>-11.46</v>
      </c>
      <c r="BF500" s="215">
        <f>IF(VLOOKUP($AU500,'FE Source'!$A:$AK,23,FALSE)=0,"-",VLOOKUP($AU500,'FE Source'!$A:$AK,23,FALSE))</f>
        <v>4.2699999999999996</v>
      </c>
      <c r="BG500" s="215">
        <f>IF(VLOOKUP($AU500,'FE Source'!$A:$AK,24,FALSE)=0,"-",VLOOKUP($AU500,'FE Source'!$A:$AK,24,FALSE))</f>
        <v>11.51</v>
      </c>
      <c r="BH500" s="215">
        <f>IF(VLOOKUP($AU500,'FE Source'!$A:$AK,25,FALSE)=0,"-",VLOOKUP($AU500,'FE Source'!$A:$AK,25,FALSE))</f>
        <v>-0.32</v>
      </c>
      <c r="BI500" s="215">
        <f>IF(VLOOKUP($AU500,'FE Source'!$A:$AK,26,FALSE)=0,"-",VLOOKUP($AU500,'FE Source'!$A:$AK,26,FALSE))</f>
        <v>2.2200000000000002</v>
      </c>
      <c r="BJ500" s="215">
        <f>IF(VLOOKUP($AU500,'FE Source'!$A:$AK,27,FALSE)=0,"-",VLOOKUP($AU500,'FE Source'!$A:$AK,27,FALSE))</f>
        <v>-1.74</v>
      </c>
      <c r="BK500" s="215">
        <f>IF(VLOOKUP($AU500,'FE Source'!$A:$AK,28,FALSE)=0,"-",VLOOKUP($AU500,'FE Source'!$A:$AK,28,FALSE))</f>
        <v>6.15</v>
      </c>
      <c r="BL500" s="215">
        <f>IF(VLOOKUP($AU500,'FE Source'!$A:$AK,29,FALSE)=0,"-",VLOOKUP($AU500,'FE Source'!$A:$AK,29,FALSE))</f>
        <v>-1.77</v>
      </c>
      <c r="BM500" s="215">
        <f>IF(VLOOKUP($AU500,'FE Source'!$A:$AK,30,FALSE)=0,"-",VLOOKUP($AU500,'FE Source'!$A:$AK,30,FALSE))</f>
        <v>-1.52</v>
      </c>
      <c r="BN500" t="str">
        <f>IF(VLOOKUP($AU500,'FE Source'!$A:$AK,31,FALSE)="No Specified Index","-",IF(VLOOKUP($AU500,'FE Source'!$A:$AK,31,FALSE)=0,"-",VLOOKUP($AU500,'FE Source'!$A:$AK,31,FALSE)))</f>
        <v>MSCI AC ASEAN Index</v>
      </c>
      <c r="BO500" s="217">
        <f>IF(VLOOKUP($AU500,'FE Source'!$A:$AK,32,FALSE)=0,"-",VLOOKUP($AU500,'FE Source'!$A:$AK,32,FALSE))</f>
        <v>25412</v>
      </c>
      <c r="BP500" s="18">
        <f>IF(VLOOKUP($AU500,'FE Source'!$AZ:$BC,2,FALSE)=0,"-",VLOOKUP($AU500,'FE Source'!$AZ:$BC,2,FALSE))</f>
        <v>-5.25</v>
      </c>
      <c r="BQ500" s="18">
        <f>IF(VLOOKUP($AU500,'FE Source'!$AZ:$BC,3,FALSE)=0,"-",VLOOKUP($AU500,'FE Source'!$AZ:$BC,3,FALSE))</f>
        <v>-8.3000000000000007</v>
      </c>
      <c r="BR500" s="18">
        <f>IF(VLOOKUP($AU500,'FE Source'!$AZ:$BC,4,FALSE)=0,"-",VLOOKUP($AU500,'FE Source'!$AZ:$BC,4,FALSE))</f>
        <v>-8.42</v>
      </c>
    </row>
    <row r="501" spans="1:70" ht="15">
      <c r="A501" s="509"/>
      <c r="B501" s="323" t="str">
        <f>INDEX('UT - Retail'!$A$7:$A$1409,MATCH(AU501,'UT - Retail'!$U$7:$U$1409,0),1)</f>
        <v>First Sentier Investors</v>
      </c>
      <c r="C501" s="785" t="str">
        <f>INDEX('UT - Retail'!$B$7:$B$1409,MATCH(AU501,'UT - Retail'!$U$7:$U$1409,0),1)</f>
        <v>FSSA Asia Opportunities A Acc SGD</v>
      </c>
      <c r="D501" s="764"/>
      <c r="E501" s="150" t="str">
        <f>VLOOKUP(C501,'UT - Retail'!$B:$K,8,FALSE)</f>
        <v>Equities</v>
      </c>
      <c r="F501" s="141" t="str">
        <f>VLOOKUP(C501,'UT - Retail'!$B:$K,9,FALSE)</f>
        <v>Asia Pacific ex-Japan</v>
      </c>
      <c r="G501" s="141" t="str">
        <f>VLOOKUP(C501,'UT - Retail'!$B:$K,10,FALSE)</f>
        <v>General</v>
      </c>
      <c r="H501" s="82" t="str">
        <f>VLOOKUP(C501,'UT - Retail'!$B:$N,13,FALSE)</f>
        <v>No</v>
      </c>
      <c r="I501" s="82" t="str">
        <f>VLOOKUP(C501,'UT - Retail'!$B:$Q,14,FALSE)</f>
        <v>No</v>
      </c>
      <c r="J501" s="141" t="str">
        <f>VLOOKUP(C501,'UT - Retail'!$B:$Q,11,FALSE)</f>
        <v>No</v>
      </c>
      <c r="K501" s="130" t="str">
        <f>VLOOKUP(C501,'UT - Retail'!$B:$P,15,FALSE)</f>
        <v>Yes</v>
      </c>
      <c r="L501" s="82" t="str">
        <f>VLOOKUP(C501,'UT - Retail'!$B:$Q,16,FALSE)</f>
        <v>Both</v>
      </c>
      <c r="M501" s="141" t="str">
        <f>VLOOKUP(C501,'UT - Retail'!$B:$K,6,FALSE)</f>
        <v>SGD</v>
      </c>
      <c r="N501" s="395" t="str">
        <f>IFERROR(IF(MATCH(C501,'Portfolio Construction'!$AL:$AL,0),"Yes","No"),"No")</f>
        <v>No</v>
      </c>
      <c r="O501" s="141" t="str">
        <f>IFERROR(IF(MATCH(C501,'Portfolio Construction'!$AN:$AN,0),"Yes","No"),"No")</f>
        <v>No</v>
      </c>
      <c r="P501" s="141" t="str">
        <f>IFERROR(IF(MATCH(C501,'Portfolio Construction'!$AP:$AP,0),"Yes","No"),"No")</f>
        <v>No</v>
      </c>
      <c r="Q501" s="141" t="str">
        <f>IFERROR(IF(MATCH(C501,'Portfolio Construction'!$AR:$AR,0),"Yes","No"),"No")</f>
        <v>No</v>
      </c>
      <c r="R501" s="141" t="str">
        <f>IFERROR(IF(MATCH(C501,'Portfolio Construction'!$AT:$AT,0),"Yes","No"),"No")</f>
        <v>No</v>
      </c>
      <c r="S501" s="141" t="str">
        <f>IFERROR(IF(MATCH(C501,'Portfolio Construction'!$AV:$AV,0),"Yes","No"),"No")</f>
        <v>No</v>
      </c>
      <c r="T501" s="141" t="str">
        <f>IFERROR(IF(MATCH(C501,'Portfolio Construction'!$AX:$AX,0),"Yes","No"),"No")</f>
        <v>No</v>
      </c>
      <c r="U501" s="141" t="str">
        <f>IFERROR(IF(MATCH(C501,'Portfolio Construction'!$AZ:$AZ,0),"Yes","No"),"No")</f>
        <v>No</v>
      </c>
      <c r="V501" s="141" t="str">
        <f>IFERROR(IF(MATCH(C501,'Portfolio Construction'!$BB:$BB,0),"Yes","No"),"No")</f>
        <v>No</v>
      </c>
      <c r="W501" s="619">
        <f>IF(VLOOKUP($AU501,'FE Source'!$A:$W,3,FALSE)=0,"-",VLOOKUP($AU501,'FE Source'!$A:$W,3,FALSE))</f>
        <v>0.5</v>
      </c>
      <c r="X501" s="618">
        <f>IF(VLOOKUP($AU501,'FE Source'!$A:$W,4,FALSE)=0,"-",VLOOKUP($AU501,'FE Source'!$A:$W,4,FALSE))</f>
        <v>1.47</v>
      </c>
      <c r="Y501" s="618">
        <f>IF(VLOOKUP($AU501,'FE Source'!$A:$W,5,FALSE)=0,"-",VLOOKUP($AU501,'FE Source'!$A:$W,5,FALSE))</f>
        <v>-0.15</v>
      </c>
      <c r="Z501" s="618">
        <f>IF(VLOOKUP($AU501,'FE Source'!$A:$W,6,FALSE)=0,"-",VLOOKUP($AU501,'FE Source'!$A:$W,6,FALSE))</f>
        <v>9.09</v>
      </c>
      <c r="AA501" s="618">
        <f>IF(VLOOKUP($AU501,'FE Source'!$A:$W,7,FALSE)=0,"-",VLOOKUP($AU501,'FE Source'!$A:$W,7,FALSE))</f>
        <v>2.52</v>
      </c>
      <c r="AB501" s="618">
        <f>IF(VLOOKUP($AU501,'FE Source'!$A:$W,8,FALSE)=0,"-",VLOOKUP($AU501,'FE Source'!$A:$W,8,FALSE))</f>
        <v>4.8899999999999997</v>
      </c>
      <c r="AC501" s="623">
        <f>IF(VLOOKUP($AU501,'FE Source'!$A:$W,9,FALSE)=0,"-",VLOOKUP($AU501,'FE Source'!$A:$W,9,FALSE))</f>
        <v>2.94</v>
      </c>
      <c r="AD501" s="146" t="str">
        <f>IF(VLOOKUP($AU501,'FE Source'!$A:$W,10,FALSE)=0,"-",VLOOKUP($AU501,'FE Source'!$A:$W,10,FALSE))</f>
        <v>-</v>
      </c>
      <c r="AE501" s="83">
        <f>IF(VLOOKUP($AU501,'FE Source'!$A:$W,11,FALSE)=0,"-",VLOOKUP($AU501,'FE Source'!$A:$W,11,FALSE))</f>
        <v>11.09</v>
      </c>
      <c r="AF501" s="83" t="str">
        <f>IF(VLOOKUP($AU501,'FE Source'!$A:$W,12,FALSE)=0,"-",VLOOKUP($AU501,'FE Source'!$A:$W,12,FALSE))</f>
        <v>-</v>
      </c>
      <c r="AG501" s="83">
        <f>IF(VLOOKUP($AU501,'FE Source'!$A:$W,14,FALSE)=0,"-",VLOOKUP($AU501,'FE Source'!$A:$W,14,FALSE))</f>
        <v>-13.5</v>
      </c>
      <c r="AH501" s="83" t="str">
        <f>IF(VLOOKUP($AU501,'FE Source'!$A:$DJ,33,FALSE)=0,"-",VLOOKUP($AU501,'FE Source'!$A:$DJ,33,FALSE))</f>
        <v>-</v>
      </c>
      <c r="AI501" s="83" t="str">
        <f>IF(VLOOKUP($AU501,'FE Source'!$A:$Y,20,FALSE)=0,"-",VLOOKUP($AU501,'FE Source'!$A:$Y,20,FALSE))</f>
        <v>-</v>
      </c>
      <c r="AJ501" s="83" t="str">
        <f>IF(VLOOKUP($AU501,'FE Source'!$A:$DJ,34,FALSE)=0,"-",VLOOKUP($AU501,'FE Source'!$A:$DJ,34,FALSE))</f>
        <v>-</v>
      </c>
      <c r="AK501" s="83" t="str">
        <f>IF(VLOOKUP($AU501,'FE Source'!$A:$DJ,35,FALSE)=0,"-",VLOOKUP($AU501,'FE Source'!$A:$DJ,35,FALSE))</f>
        <v>-</v>
      </c>
      <c r="AL501" s="522" t="str">
        <f>IF(VLOOKUP($AU501,'FE Source'!$A:$Y,19,FALSE)=0,"-",VLOOKUP($AU501,'FE Source'!$A:$Y,19,FALSE))</f>
        <v>-</v>
      </c>
      <c r="AM501" s="146" t="str">
        <f>IF(VLOOKUP($AU501,'FE Source'!$A:$DJ,36,FALSE)=0,"-",VLOOKUP($AU501,'FE Source'!$A:$DJ,36,FALSE))</f>
        <v>-</v>
      </c>
      <c r="AN501" s="527">
        <f>IF(VLOOKUP($AU501,'FE Source'!$A:$W,13,FALSE)=0,"-",VLOOKUP($AU501,'FE Source'!$A:$W,13,FALSE))</f>
        <v>21.4</v>
      </c>
      <c r="AO501" s="146" t="str">
        <f>IF(J501="no","-",IF(VLOOKUP($AU501,'FE Source'!$A:$W,15,FALSE)=0,"-",VLOOKUP($AU501,'FE Source'!$A:$W,15,FALSE)))</f>
        <v>-</v>
      </c>
      <c r="AP501" s="83" t="str">
        <f>IF(AO501="-","-",IF(VLOOKUP($AU501,'FE Source'!$A:$Z,21,FALSE)=0,"-",IF(VLOOKUP($AU501,'FE Source'!$A:$Z,21,FALSE)=2,"Semi-Annual",IF(VLOOKUP($AU501,'FE Source'!$A:$Z,21,FALSE)=4,"Quarterly",IF(VLOOKUP($AU501,'FE Source'!$A:$Z,21,FALSE)=12,"Monthly","Annual")))))</f>
        <v>-</v>
      </c>
      <c r="AQ501" s="522">
        <f t="array" ref="AQ501">IF(VLOOKUP($AU501,'FE Source'!$A:$W,16,FALSE)=0,"-",VLOOKUP($AU501,'FE Source'!$A:$W,16,FALSE))</f>
        <v>2.27</v>
      </c>
      <c r="AR501" s="169" t="str">
        <f>IF(VLOOKUP($AU501,'FE Source'!$A:$W,17,FALSE)=0,"-",VLOOKUP($AU501,'FE Source'!$A:$W,17,FALSE))</f>
        <v>Silver</v>
      </c>
      <c r="AS501" s="169">
        <f>IF(VLOOKUP($AU501,'FE Source'!$AN:$AS,4,FALSE)="",VLOOKUP($AU501,'FE Source'!$AN:$AS,3,FALSE),VLOOKUP($AU501,'FE Source'!$AN:$AS,4,FALSE))</f>
        <v>1.44</v>
      </c>
      <c r="AT501" s="182">
        <f>IF(VLOOKUP($AU501,'FE Source'!$AN:$AS,5,FALSE)=0,"-",VLOOKUP($AU501,'FE Source'!$AN:$AS,5,FALSE))</f>
        <v>45779</v>
      </c>
      <c r="AU501" s="177" t="s">
        <v>640</v>
      </c>
      <c r="BE501" s="215">
        <f>IF(VLOOKUP($AU501,'FE Source'!$A:$AK,22,FALSE)=0,"-",VLOOKUP($AU501,'FE Source'!$A:$AK,22,FALSE))</f>
        <v>4.21</v>
      </c>
      <c r="BF501" s="215">
        <f>IF(VLOOKUP($AU501,'FE Source'!$A:$AK,23,FALSE)=0,"-",VLOOKUP($AU501,'FE Source'!$A:$AK,23,FALSE))</f>
        <v>2.71</v>
      </c>
      <c r="BG501" s="215">
        <f>IF(VLOOKUP($AU501,'FE Source'!$A:$AK,24,FALSE)=0,"-",VLOOKUP($AU501,'FE Source'!$A:$AK,24,FALSE))</f>
        <v>13.95</v>
      </c>
      <c r="BH501" s="215">
        <f>IF(VLOOKUP($AU501,'FE Source'!$A:$AK,25,FALSE)=0,"-",VLOOKUP($AU501,'FE Source'!$A:$AK,25,FALSE))</f>
        <v>-4.87</v>
      </c>
      <c r="BI501" s="215">
        <f>IF(VLOOKUP($AU501,'FE Source'!$A:$AK,26,FALSE)=0,"-",VLOOKUP($AU501,'FE Source'!$A:$AK,26,FALSE))</f>
        <v>12.93</v>
      </c>
      <c r="BJ501" s="215">
        <f>IF(VLOOKUP($AU501,'FE Source'!$A:$AK,27,FALSE)=0,"-",VLOOKUP($AU501,'FE Source'!$A:$AK,27,FALSE))</f>
        <v>10.77</v>
      </c>
      <c r="BK501" s="215">
        <f>IF(VLOOKUP($AU501,'FE Source'!$A:$AK,28,FALSE)=0,"-",VLOOKUP($AU501,'FE Source'!$A:$AK,28,FALSE))</f>
        <v>7.17</v>
      </c>
      <c r="BL501" s="215">
        <f>IF(VLOOKUP($AU501,'FE Source'!$A:$AK,29,FALSE)=0,"-",VLOOKUP($AU501,'FE Source'!$A:$AK,29,FALSE))</f>
        <v>-16.329999999999998</v>
      </c>
      <c r="BM501" s="215">
        <f>IF(VLOOKUP($AU501,'FE Source'!$A:$AK,30,FALSE)=0,"-",VLOOKUP($AU501,'FE Source'!$A:$AK,30,FALSE))</f>
        <v>0.33</v>
      </c>
      <c r="BN501" t="str">
        <f>IF(VLOOKUP($AU501,'FE Source'!$A:$AK,31,FALSE)="No Specified Index","-",IF(VLOOKUP($AU501,'FE Source'!$A:$AK,31,FALSE)=0,"-",VLOOKUP($AU501,'FE Source'!$A:$AK,31,FALSE)))</f>
        <v>MSCI AC Asia ex Japan</v>
      </c>
      <c r="BO501" s="217">
        <f>IF(VLOOKUP($AU501,'FE Source'!$A:$AK,32,FALSE)=0,"-",VLOOKUP($AU501,'FE Source'!$A:$AK,32,FALSE))</f>
        <v>36490</v>
      </c>
      <c r="BP501" s="18">
        <f>IF(VLOOKUP($AU501,'FE Source'!$AZ:$BC,2,FALSE)=0,"-",VLOOKUP($AU501,'FE Source'!$AZ:$BC,2,FALSE))</f>
        <v>-4.54</v>
      </c>
      <c r="BQ501" s="18">
        <f>IF(VLOOKUP($AU501,'FE Source'!$AZ:$BC,3,FALSE)=0,"-",VLOOKUP($AU501,'FE Source'!$AZ:$BC,3,FALSE))</f>
        <v>-7.59</v>
      </c>
      <c r="BR501" s="18">
        <f>IF(VLOOKUP($AU501,'FE Source'!$AZ:$BC,4,FALSE)=0,"-",VLOOKUP($AU501,'FE Source'!$AZ:$BC,4,FALSE))</f>
        <v>-8.84</v>
      </c>
    </row>
    <row r="502" spans="1:70" ht="15">
      <c r="A502" s="509"/>
      <c r="B502" s="323" t="str">
        <f>INDEX('UT - Retail'!$A$7:$A$1409,MATCH(AU502,'UT - Retail'!$U$7:$U$1409,0),1)</f>
        <v>First Sentier Investors</v>
      </c>
      <c r="C502" s="785" t="str">
        <f>INDEX('UT - Retail'!$B$7:$B$1409,MATCH(AU502,'UT - Retail'!$U$7:$U$1409,0),1)</f>
        <v>FSSA Asian Growth A Acc SGD</v>
      </c>
      <c r="D502" s="764"/>
      <c r="E502" s="150" t="str">
        <f>VLOOKUP(C502,'UT - Retail'!$B:$K,8,FALSE)</f>
        <v>Equities</v>
      </c>
      <c r="F502" s="141" t="str">
        <f>VLOOKUP(C502,'UT - Retail'!$B:$K,9,FALSE)</f>
        <v>Asia Pacific ex-Japan</v>
      </c>
      <c r="G502" s="141" t="str">
        <f>VLOOKUP(C502,'UT - Retail'!$B:$K,10,FALSE)</f>
        <v>General</v>
      </c>
      <c r="H502" s="82" t="str">
        <f>VLOOKUP(C502,'UT - Retail'!$B:$N,13,FALSE)</f>
        <v>Yes</v>
      </c>
      <c r="I502" s="82" t="str">
        <f>VLOOKUP(C502,'UT - Retail'!$B:$Q,14,FALSE)</f>
        <v>No</v>
      </c>
      <c r="J502" s="141" t="str">
        <f>VLOOKUP(C502,'UT - Retail'!$B:$Q,11,FALSE)</f>
        <v>No</v>
      </c>
      <c r="K502" s="130" t="str">
        <f>VLOOKUP(C502,'UT - Retail'!$B:$P,15,FALSE)</f>
        <v>Yes</v>
      </c>
      <c r="L502" s="82" t="str">
        <f>VLOOKUP(C502,'UT - Retail'!$B:$Q,16,FALSE)</f>
        <v>Both</v>
      </c>
      <c r="M502" s="141" t="str">
        <f>VLOOKUP(C502,'UT - Retail'!$B:$K,6,FALSE)</f>
        <v>SGD</v>
      </c>
      <c r="N502" s="395" t="str">
        <f>IFERROR(IF(MATCH(C502,'Portfolio Construction'!$AL:$AL,0),"Yes","No"),"No")</f>
        <v>No</v>
      </c>
      <c r="O502" s="141" t="str">
        <f>IFERROR(IF(MATCH(C502,'Portfolio Construction'!$AN:$AN,0),"Yes","No"),"No")</f>
        <v>No</v>
      </c>
      <c r="P502" s="141" t="str">
        <f>IFERROR(IF(MATCH(C502,'Portfolio Construction'!$AP:$AP,0),"Yes","No"),"No")</f>
        <v>No</v>
      </c>
      <c r="Q502" s="141" t="str">
        <f>IFERROR(IF(MATCH(C502,'Portfolio Construction'!$AR:$AR,0),"Yes","No"),"No")</f>
        <v>No</v>
      </c>
      <c r="R502" s="141" t="str">
        <f>IFERROR(IF(MATCH(C502,'Portfolio Construction'!$AT:$AT,0),"Yes","No"),"No")</f>
        <v>No</v>
      </c>
      <c r="S502" s="141" t="str">
        <f>IFERROR(IF(MATCH(C502,'Portfolio Construction'!$AV:$AV,0),"Yes","No"),"No")</f>
        <v>No</v>
      </c>
      <c r="T502" s="141" t="str">
        <f>IFERROR(IF(MATCH(C502,'Portfolio Construction'!$AX:$AX,0),"Yes","No"),"No")</f>
        <v>No</v>
      </c>
      <c r="U502" s="141" t="str">
        <f>IFERROR(IF(MATCH(C502,'Portfolio Construction'!$AZ:$AZ,0),"Yes","No"),"No")</f>
        <v>No</v>
      </c>
      <c r="V502" s="141" t="str">
        <f>IFERROR(IF(MATCH(C502,'Portfolio Construction'!$BB:$BB,0),"Yes","No"),"No")</f>
        <v>No</v>
      </c>
      <c r="W502" s="619">
        <f>IF(VLOOKUP($AU502,'FE Source'!$A:$W,3,FALSE)=0,"-",VLOOKUP($AU502,'FE Source'!$A:$W,3,FALSE))</f>
        <v>-3.23</v>
      </c>
      <c r="X502" s="618">
        <f>IF(VLOOKUP($AU502,'FE Source'!$A:$W,4,FALSE)=0,"-",VLOOKUP($AU502,'FE Source'!$A:$W,4,FALSE))</f>
        <v>1</v>
      </c>
      <c r="Y502" s="618">
        <f>IF(VLOOKUP($AU502,'FE Source'!$A:$W,5,FALSE)=0,"-",VLOOKUP($AU502,'FE Source'!$A:$W,5,FALSE))</f>
        <v>-3.78</v>
      </c>
      <c r="Z502" s="618">
        <f>IF(VLOOKUP($AU502,'FE Source'!$A:$W,6,FALSE)=0,"-",VLOOKUP($AU502,'FE Source'!$A:$W,6,FALSE))</f>
        <v>5.58</v>
      </c>
      <c r="AA502" s="618">
        <f>IF(VLOOKUP($AU502,'FE Source'!$A:$W,7,FALSE)=0,"-",VLOOKUP($AU502,'FE Source'!$A:$W,7,FALSE))</f>
        <v>1.19</v>
      </c>
      <c r="AB502" s="618">
        <f>IF(VLOOKUP($AU502,'FE Source'!$A:$W,8,FALSE)=0,"-",VLOOKUP($AU502,'FE Source'!$A:$W,8,FALSE))</f>
        <v>4.1900000000000004</v>
      </c>
      <c r="AC502" s="623">
        <f>IF(VLOOKUP($AU502,'FE Source'!$A:$W,9,FALSE)=0,"-",VLOOKUP($AU502,'FE Source'!$A:$W,9,FALSE))</f>
        <v>2.78</v>
      </c>
      <c r="AD502" s="146" t="str">
        <f>IF(VLOOKUP($AU502,'FE Source'!$A:$W,10,FALSE)=0,"-",VLOOKUP($AU502,'FE Source'!$A:$W,10,FALSE))</f>
        <v>-</v>
      </c>
      <c r="AE502" s="83">
        <f>IF(VLOOKUP($AU502,'FE Source'!$A:$W,11,FALSE)=0,"-",VLOOKUP($AU502,'FE Source'!$A:$W,11,FALSE))</f>
        <v>11.21</v>
      </c>
      <c r="AF502" s="83" t="str">
        <f>IF(VLOOKUP($AU502,'FE Source'!$A:$W,12,FALSE)=0,"-",VLOOKUP($AU502,'FE Source'!$A:$W,12,FALSE))</f>
        <v>-</v>
      </c>
      <c r="AG502" s="83">
        <f>IF(VLOOKUP($AU502,'FE Source'!$A:$W,14,FALSE)=0,"-",VLOOKUP($AU502,'FE Source'!$A:$W,14,FALSE))</f>
        <v>-13.25</v>
      </c>
      <c r="AH502" s="83" t="str">
        <f>IF(VLOOKUP($AU502,'FE Source'!$A:$DJ,33,FALSE)=0,"-",VLOOKUP($AU502,'FE Source'!$A:$DJ,33,FALSE))</f>
        <v>-</v>
      </c>
      <c r="AI502" s="83" t="str">
        <f>IF(VLOOKUP($AU502,'FE Source'!$A:$Y,20,FALSE)=0,"-",VLOOKUP($AU502,'FE Source'!$A:$Y,20,FALSE))</f>
        <v>-</v>
      </c>
      <c r="AJ502" s="83" t="str">
        <f>IF(VLOOKUP($AU502,'FE Source'!$A:$DJ,34,FALSE)=0,"-",VLOOKUP($AU502,'FE Source'!$A:$DJ,34,FALSE))</f>
        <v>-</v>
      </c>
      <c r="AK502" s="83" t="str">
        <f>IF(VLOOKUP($AU502,'FE Source'!$A:$DJ,35,FALSE)=0,"-",VLOOKUP($AU502,'FE Source'!$A:$DJ,35,FALSE))</f>
        <v>-</v>
      </c>
      <c r="AL502" s="522" t="str">
        <f>IF(VLOOKUP($AU502,'FE Source'!$A:$Y,19,FALSE)=0,"-",VLOOKUP($AU502,'FE Source'!$A:$Y,19,FALSE))</f>
        <v>-</v>
      </c>
      <c r="AM502" s="146" t="str">
        <f>IF(VLOOKUP($AU502,'FE Source'!$A:$DJ,36,FALSE)=0,"-",VLOOKUP($AU502,'FE Source'!$A:$DJ,36,FALSE))</f>
        <v>-</v>
      </c>
      <c r="AN502" s="527">
        <f>IF(VLOOKUP($AU502,'FE Source'!$A:$W,13,FALSE)=0,"-",VLOOKUP($AU502,'FE Source'!$A:$W,13,FALSE))</f>
        <v>50.5</v>
      </c>
      <c r="AO502" s="146" t="str">
        <f>IF(J502="no","-",IF(VLOOKUP($AU502,'FE Source'!$A:$W,15,FALSE)=0,"-",VLOOKUP($AU502,'FE Source'!$A:$W,15,FALSE)))</f>
        <v>-</v>
      </c>
      <c r="AP502" s="83" t="str">
        <f>IF(AO502="-","-",IF(VLOOKUP($AU502,'FE Source'!$A:$Z,21,FALSE)=0,"-",IF(VLOOKUP($AU502,'FE Source'!$A:$Z,21,FALSE)=2,"Semi-Annual",IF(VLOOKUP($AU502,'FE Source'!$A:$Z,21,FALSE)=4,"Quarterly",IF(VLOOKUP($AU502,'FE Source'!$A:$Z,21,FALSE)=12,"Monthly","Annual")))))</f>
        <v>-</v>
      </c>
      <c r="AQ502" s="522">
        <f t="array" ref="AQ502">IF(VLOOKUP($AU502,'FE Source'!$A:$W,16,FALSE)=0,"-",VLOOKUP($AU502,'FE Source'!$A:$W,16,FALSE))</f>
        <v>1.75</v>
      </c>
      <c r="AR502" s="169" t="str">
        <f>IF(VLOOKUP($AU502,'FE Source'!$A:$W,17,FALSE)=0,"-",VLOOKUP($AU502,'FE Source'!$A:$W,17,FALSE))</f>
        <v>Bronze</v>
      </c>
      <c r="AS502" s="169">
        <f>IF(VLOOKUP($AU502,'FE Source'!$AN:$AS,4,FALSE)="",VLOOKUP($AU502,'FE Source'!$AN:$AS,3,FALSE),VLOOKUP($AU502,'FE Source'!$AN:$AS,4,FALSE))</f>
        <v>3.29</v>
      </c>
      <c r="AT502" s="182">
        <f>IF(VLOOKUP($AU502,'FE Source'!$AN:$AS,5,FALSE)=0,"-",VLOOKUP($AU502,'FE Source'!$AN:$AS,5,FALSE))</f>
        <v>45779</v>
      </c>
      <c r="AU502" s="177" t="s">
        <v>641</v>
      </c>
      <c r="BE502" s="215">
        <f>IF(VLOOKUP($AU502,'FE Source'!$A:$AK,22,FALSE)=0,"-",VLOOKUP($AU502,'FE Source'!$A:$AK,22,FALSE))</f>
        <v>3.94</v>
      </c>
      <c r="BF502" s="215">
        <f>IF(VLOOKUP($AU502,'FE Source'!$A:$AK,23,FALSE)=0,"-",VLOOKUP($AU502,'FE Source'!$A:$AK,23,FALSE))</f>
        <v>0.57999999999999996</v>
      </c>
      <c r="BG502" s="215">
        <f>IF(VLOOKUP($AU502,'FE Source'!$A:$AK,24,FALSE)=0,"-",VLOOKUP($AU502,'FE Source'!$A:$AK,24,FALSE))</f>
        <v>14.71</v>
      </c>
      <c r="BH502" s="215">
        <f>IF(VLOOKUP($AU502,'FE Source'!$A:$AK,25,FALSE)=0,"-",VLOOKUP($AU502,'FE Source'!$A:$AK,25,FALSE))</f>
        <v>-2.75</v>
      </c>
      <c r="BI502" s="215">
        <f>IF(VLOOKUP($AU502,'FE Source'!$A:$AK,26,FALSE)=0,"-",VLOOKUP($AU502,'FE Source'!$A:$AK,26,FALSE))</f>
        <v>13.74</v>
      </c>
      <c r="BJ502" s="215">
        <f>IF(VLOOKUP($AU502,'FE Source'!$A:$AK,27,FALSE)=0,"-",VLOOKUP($AU502,'FE Source'!$A:$AK,27,FALSE))</f>
        <v>15.42</v>
      </c>
      <c r="BK502" s="215">
        <f>IF(VLOOKUP($AU502,'FE Source'!$A:$AK,28,FALSE)=0,"-",VLOOKUP($AU502,'FE Source'!$A:$AK,28,FALSE))</f>
        <v>5.28</v>
      </c>
      <c r="BL502" s="215">
        <f>IF(VLOOKUP($AU502,'FE Source'!$A:$AK,29,FALSE)=0,"-",VLOOKUP($AU502,'FE Source'!$A:$AK,29,FALSE))</f>
        <v>-16.95</v>
      </c>
      <c r="BM502" s="215">
        <f>IF(VLOOKUP($AU502,'FE Source'!$A:$AK,30,FALSE)=0,"-",VLOOKUP($AU502,'FE Source'!$A:$AK,30,FALSE))</f>
        <v>-0.81</v>
      </c>
      <c r="BN502" t="str">
        <f>IF(VLOOKUP($AU502,'FE Source'!$A:$AK,31,FALSE)="No Specified Index","-",IF(VLOOKUP($AU502,'FE Source'!$A:$AK,31,FALSE)=0,"-",VLOOKUP($AU502,'FE Source'!$A:$AK,31,FALSE)))</f>
        <v>MSCI AC Asia ex Japan</v>
      </c>
      <c r="BO502" s="217">
        <f>IF(VLOOKUP($AU502,'FE Source'!$A:$AK,32,FALSE)=0,"-",VLOOKUP($AU502,'FE Source'!$A:$AK,32,FALSE))</f>
        <v>30965</v>
      </c>
      <c r="BP502" s="18">
        <f>IF(VLOOKUP($AU502,'FE Source'!$AZ:$BC,2,FALSE)=0,"-",VLOOKUP($AU502,'FE Source'!$AZ:$BC,2,FALSE))</f>
        <v>-5.14</v>
      </c>
      <c r="BQ502" s="18">
        <f>IF(VLOOKUP($AU502,'FE Source'!$AZ:$BC,3,FALSE)=0,"-",VLOOKUP($AU502,'FE Source'!$AZ:$BC,3,FALSE))</f>
        <v>-7.73</v>
      </c>
      <c r="BR502" s="18">
        <f>IF(VLOOKUP($AU502,'FE Source'!$AZ:$BC,4,FALSE)=0,"-",VLOOKUP($AU502,'FE Source'!$AZ:$BC,4,FALSE))</f>
        <v>-8.3800000000000008</v>
      </c>
    </row>
    <row r="503" spans="1:70" ht="15">
      <c r="A503" s="509"/>
      <c r="B503" s="323" t="str">
        <f>INDEX('UT - Retail'!$A$7:$A$1409,MATCH(AU503,'UT - Retail'!$U$7:$U$1409,0),1)</f>
        <v>First Sentier Investors</v>
      </c>
      <c r="C503" s="785" t="str">
        <f>INDEX('UT - Retail'!$B$7:$B$1409,MATCH(AU503,'UT - Retail'!$U$7:$U$1409,0),1)</f>
        <v>FSSA Asian Growth A Acc SGD</v>
      </c>
      <c r="D503" s="764"/>
      <c r="E503" s="150" t="str">
        <f>VLOOKUP(C503,'UT - Retail'!$B:$K,8,FALSE)</f>
        <v>Equities</v>
      </c>
      <c r="F503" s="141" t="str">
        <f>VLOOKUP(C503,'UT - Retail'!$B:$K,9,FALSE)</f>
        <v>Asia Pacific ex-Japan</v>
      </c>
      <c r="G503" s="141" t="str">
        <f>VLOOKUP(C503,'UT - Retail'!$B:$K,10,FALSE)</f>
        <v>General</v>
      </c>
      <c r="H503" s="82" t="str">
        <f>VLOOKUP(C503,'UT - Retail'!$B:$N,13,FALSE)</f>
        <v>Yes</v>
      </c>
      <c r="I503" s="82" t="str">
        <f>VLOOKUP(C503,'UT - Retail'!$B:$Q,14,FALSE)</f>
        <v>No</v>
      </c>
      <c r="J503" s="141" t="str">
        <f>VLOOKUP(C503,'UT - Retail'!$B:$Q,11,FALSE)</f>
        <v>No</v>
      </c>
      <c r="K503" s="130" t="str">
        <f>VLOOKUP(C503,'UT - Retail'!$B:$P,15,FALSE)</f>
        <v>Yes</v>
      </c>
      <c r="L503" s="82" t="str">
        <f>VLOOKUP(C503,'UT - Retail'!$B:$Q,16,FALSE)</f>
        <v>Both</v>
      </c>
      <c r="M503" s="141" t="str">
        <f>VLOOKUP(C503,'UT - Retail'!$B:$K,6,FALSE)</f>
        <v>SGD</v>
      </c>
      <c r="N503" s="173" t="str">
        <f>IFERROR(IF(MATCH(C503,'Portfolio Construction'!$AL:$AL,0),"Yes","No"),"No")</f>
        <v>No</v>
      </c>
      <c r="O503" s="141" t="str">
        <f>IFERROR(IF(MATCH(C503,'Portfolio Construction'!$AN:$AN,0),"Yes","No"),"No")</f>
        <v>No</v>
      </c>
      <c r="P503" s="141" t="str">
        <f>IFERROR(IF(MATCH(C503,'Portfolio Construction'!$AP:$AP,0),"Yes","No"),"No")</f>
        <v>No</v>
      </c>
      <c r="Q503" s="141" t="str">
        <f>IFERROR(IF(MATCH(C503,'Portfolio Construction'!$AR:$AR,0),"Yes","No"),"No")</f>
        <v>No</v>
      </c>
      <c r="R503" s="141" t="str">
        <f>IFERROR(IF(MATCH(C503,'Portfolio Construction'!$AT:$AT,0),"Yes","No"),"No")</f>
        <v>No</v>
      </c>
      <c r="S503" s="141" t="str">
        <f>IFERROR(IF(MATCH(C503,'Portfolio Construction'!$AV:$AV,0),"Yes","No"),"No")</f>
        <v>No</v>
      </c>
      <c r="T503" s="141" t="str">
        <f>IFERROR(IF(MATCH(C503,'Portfolio Construction'!$AX:$AX,0),"Yes","No"),"No")</f>
        <v>No</v>
      </c>
      <c r="U503" s="141" t="str">
        <f>IFERROR(IF(MATCH(C503,'Portfolio Construction'!$AZ:$AZ,0),"Yes","No"),"No")</f>
        <v>No</v>
      </c>
      <c r="V503" s="141" t="str">
        <f>IFERROR(IF(MATCH(C503,'Portfolio Construction'!$BB:$BB,0),"Yes","No"),"No")</f>
        <v>No</v>
      </c>
      <c r="W503" s="619">
        <f>IF(VLOOKUP($AU503,'FE Source'!$A:$W,3,FALSE)=0,"-",VLOOKUP($AU503,'FE Source'!$A:$W,3,FALSE))</f>
        <v>-3.23</v>
      </c>
      <c r="X503" s="618">
        <f>IF(VLOOKUP($AU503,'FE Source'!$A:$W,4,FALSE)=0,"-",VLOOKUP($AU503,'FE Source'!$A:$W,4,FALSE))</f>
        <v>1</v>
      </c>
      <c r="Y503" s="618">
        <f>IF(VLOOKUP($AU503,'FE Source'!$A:$W,5,FALSE)=0,"-",VLOOKUP($AU503,'FE Source'!$A:$W,5,FALSE))</f>
        <v>-3.78</v>
      </c>
      <c r="Z503" s="618">
        <f>IF(VLOOKUP($AU503,'FE Source'!$A:$W,6,FALSE)=0,"-",VLOOKUP($AU503,'FE Source'!$A:$W,6,FALSE))</f>
        <v>5.58</v>
      </c>
      <c r="AA503" s="618">
        <f>IF(VLOOKUP($AU503,'FE Source'!$A:$W,7,FALSE)=0,"-",VLOOKUP($AU503,'FE Source'!$A:$W,7,FALSE))</f>
        <v>1.19</v>
      </c>
      <c r="AB503" s="618">
        <f>IF(VLOOKUP($AU503,'FE Source'!$A:$W,8,FALSE)=0,"-",VLOOKUP($AU503,'FE Source'!$A:$W,8,FALSE))</f>
        <v>4.1900000000000004</v>
      </c>
      <c r="AC503" s="623">
        <f>IF(VLOOKUP($AU503,'FE Source'!$A:$W,9,FALSE)=0,"-",VLOOKUP($AU503,'FE Source'!$A:$W,9,FALSE))</f>
        <v>2.78</v>
      </c>
      <c r="AD503" s="146" t="str">
        <f>IF(VLOOKUP($AU503,'FE Source'!$A:$W,10,FALSE)=0,"-",VLOOKUP($AU503,'FE Source'!$A:$W,10,FALSE))</f>
        <v>-</v>
      </c>
      <c r="AE503" s="83">
        <f>IF(VLOOKUP($AU503,'FE Source'!$A:$W,11,FALSE)=0,"-",VLOOKUP($AU503,'FE Source'!$A:$W,11,FALSE))</f>
        <v>11.21</v>
      </c>
      <c r="AF503" s="83" t="str">
        <f>IF(VLOOKUP($AU503,'FE Source'!$A:$W,12,FALSE)=0,"-",VLOOKUP($AU503,'FE Source'!$A:$W,12,FALSE))</f>
        <v>-</v>
      </c>
      <c r="AG503" s="83">
        <f>IF(VLOOKUP($AU503,'FE Source'!$A:$W,14,FALSE)=0,"-",VLOOKUP($AU503,'FE Source'!$A:$W,14,FALSE))</f>
        <v>-13.25</v>
      </c>
      <c r="AH503" s="83" t="str">
        <f>IF(VLOOKUP($AU503,'FE Source'!$A:$DJ,33,FALSE)=0,"-",VLOOKUP($AU503,'FE Source'!$A:$DJ,33,FALSE))</f>
        <v>-</v>
      </c>
      <c r="AI503" s="83" t="str">
        <f>IF(VLOOKUP($AU503,'FE Source'!$A:$Y,20,FALSE)=0,"-",VLOOKUP($AU503,'FE Source'!$A:$Y,20,FALSE))</f>
        <v>-</v>
      </c>
      <c r="AJ503" s="83" t="str">
        <f>IF(VLOOKUP($AU503,'FE Source'!$A:$DJ,34,FALSE)=0,"-",VLOOKUP($AU503,'FE Source'!$A:$DJ,34,FALSE))</f>
        <v>-</v>
      </c>
      <c r="AK503" s="83" t="str">
        <f>IF(VLOOKUP($AU503,'FE Source'!$A:$DJ,35,FALSE)=0,"-",VLOOKUP($AU503,'FE Source'!$A:$DJ,35,FALSE))</f>
        <v>-</v>
      </c>
      <c r="AL503" s="522" t="str">
        <f>IF(VLOOKUP($AU503,'FE Source'!$A:$Y,19,FALSE)=0,"-",VLOOKUP($AU503,'FE Source'!$A:$Y,19,FALSE))</f>
        <v>-</v>
      </c>
      <c r="AM503" s="146" t="str">
        <f>IF(VLOOKUP($AU503,'FE Source'!$A:$DJ,36,FALSE)=0,"-",VLOOKUP($AU503,'FE Source'!$A:$DJ,36,FALSE))</f>
        <v>-</v>
      </c>
      <c r="AN503" s="527">
        <f>IF(VLOOKUP($AU503,'FE Source'!$A:$W,13,FALSE)=0,"-",VLOOKUP($AU503,'FE Source'!$A:$W,13,FALSE))</f>
        <v>50.5</v>
      </c>
      <c r="AO503" s="146" t="str">
        <f>IF(J503="no","-",IF(VLOOKUP($AU503,'FE Source'!$A:$W,15,FALSE)=0,"-",VLOOKUP($AU503,'FE Source'!$A:$W,15,FALSE)))</f>
        <v>-</v>
      </c>
      <c r="AP503" s="83" t="str">
        <f>IF(AO503="-","-",IF(VLOOKUP($AU503,'FE Source'!$A:$Z,21,FALSE)=0,"-",IF(VLOOKUP($AU503,'FE Source'!$A:$Z,21,FALSE)=2,"Semi-Annual",IF(VLOOKUP($AU503,'FE Source'!$A:$Z,21,FALSE)=4,"Quarterly",IF(VLOOKUP($AU503,'FE Source'!$A:$Z,21,FALSE)=12,"Monthly","Annual")))))</f>
        <v>-</v>
      </c>
      <c r="AQ503" s="522">
        <f t="array" ref="AQ503">IF(VLOOKUP($AU503,'FE Source'!$A:$W,16,FALSE)=0,"-",VLOOKUP($AU503,'FE Source'!$A:$W,16,FALSE))</f>
        <v>1.75</v>
      </c>
      <c r="AR503" s="169" t="str">
        <f>IF(VLOOKUP($AU503,'FE Source'!$A:$W,17,FALSE)=0,"-",VLOOKUP($AU503,'FE Source'!$A:$W,17,FALSE))</f>
        <v>Bronze</v>
      </c>
      <c r="AS503" s="169">
        <f>IF(VLOOKUP($AU503,'FE Source'!$AN:$AS,4,FALSE)="",VLOOKUP($AU503,'FE Source'!$AN:$AS,3,FALSE),VLOOKUP($AU503,'FE Source'!$AN:$AS,4,FALSE))</f>
        <v>3.29</v>
      </c>
      <c r="AT503" s="182">
        <f>IF(VLOOKUP($AU503,'FE Source'!$AN:$AS,5,FALSE)=0,"-",VLOOKUP($AU503,'FE Source'!$AN:$AS,5,FALSE))</f>
        <v>45779</v>
      </c>
      <c r="AU503" s="177" t="s">
        <v>641</v>
      </c>
      <c r="BE503" s="215">
        <f>IF(VLOOKUP($AU503,'FE Source'!$A:$AK,22,FALSE)=0,"-",VLOOKUP($AU503,'FE Source'!$A:$AK,22,FALSE))</f>
        <v>3.94</v>
      </c>
      <c r="BF503" s="215">
        <f>IF(VLOOKUP($AU503,'FE Source'!$A:$AK,23,FALSE)=0,"-",VLOOKUP($AU503,'FE Source'!$A:$AK,23,FALSE))</f>
        <v>0.57999999999999996</v>
      </c>
      <c r="BG503" s="215">
        <f>IF(VLOOKUP($AU503,'FE Source'!$A:$AK,24,FALSE)=0,"-",VLOOKUP($AU503,'FE Source'!$A:$AK,24,FALSE))</f>
        <v>14.71</v>
      </c>
      <c r="BH503" s="215">
        <f>IF(VLOOKUP($AU503,'FE Source'!$A:$AK,25,FALSE)=0,"-",VLOOKUP($AU503,'FE Source'!$A:$AK,25,FALSE))</f>
        <v>-2.75</v>
      </c>
      <c r="BI503" s="215">
        <f>IF(VLOOKUP($AU503,'FE Source'!$A:$AK,26,FALSE)=0,"-",VLOOKUP($AU503,'FE Source'!$A:$AK,26,FALSE))</f>
        <v>13.74</v>
      </c>
      <c r="BJ503" s="215">
        <f>IF(VLOOKUP($AU503,'FE Source'!$A:$AK,27,FALSE)=0,"-",VLOOKUP($AU503,'FE Source'!$A:$AK,27,FALSE))</f>
        <v>15.42</v>
      </c>
      <c r="BK503" s="215">
        <f>IF(VLOOKUP($AU503,'FE Source'!$A:$AK,28,FALSE)=0,"-",VLOOKUP($AU503,'FE Source'!$A:$AK,28,FALSE))</f>
        <v>5.28</v>
      </c>
      <c r="BL503" s="215">
        <f>IF(VLOOKUP($AU503,'FE Source'!$A:$AK,29,FALSE)=0,"-",VLOOKUP($AU503,'FE Source'!$A:$AK,29,FALSE))</f>
        <v>-16.95</v>
      </c>
      <c r="BM503" s="215">
        <f>IF(VLOOKUP($AU503,'FE Source'!$A:$AK,30,FALSE)=0,"-",VLOOKUP($AU503,'FE Source'!$A:$AK,30,FALSE))</f>
        <v>-0.81</v>
      </c>
      <c r="BN503" t="str">
        <f>IF(VLOOKUP($AU503,'FE Source'!$A:$AK,31,FALSE)="No Specified Index","-",IF(VLOOKUP($AU503,'FE Source'!$A:$AK,31,FALSE)=0,"-",VLOOKUP($AU503,'FE Source'!$A:$AK,31,FALSE)))</f>
        <v>MSCI AC Asia ex Japan</v>
      </c>
      <c r="BO503" s="217">
        <f>IF(VLOOKUP($AU503,'FE Source'!$A:$AK,32,FALSE)=0,"-",VLOOKUP($AU503,'FE Source'!$A:$AK,32,FALSE))</f>
        <v>30965</v>
      </c>
      <c r="BP503" s="18">
        <f>IF(VLOOKUP($AU503,'FE Source'!$AZ:$BC,2,FALSE)=0,"-",VLOOKUP($AU503,'FE Source'!$AZ:$BC,2,FALSE))</f>
        <v>-5.14</v>
      </c>
      <c r="BQ503" s="18">
        <f>IF(VLOOKUP($AU503,'FE Source'!$AZ:$BC,3,FALSE)=0,"-",VLOOKUP($AU503,'FE Source'!$AZ:$BC,3,FALSE))</f>
        <v>-7.73</v>
      </c>
      <c r="BR503" s="18">
        <f>IF(VLOOKUP($AU503,'FE Source'!$AZ:$BC,4,FALSE)=0,"-",VLOOKUP($AU503,'FE Source'!$AZ:$BC,4,FALSE))</f>
        <v>-8.3800000000000008</v>
      </c>
    </row>
    <row r="504" spans="1:70" ht="15">
      <c r="A504" s="509"/>
      <c r="B504" s="323" t="str">
        <f>INDEX('UT - Retail'!$A$7:$A$1409,MATCH(AU504,'UT - Retail'!$U$7:$U$1409,0),1)</f>
        <v>First Sentier Investors</v>
      </c>
      <c r="C504" s="785" t="str">
        <f>INDEX('UT - Retail'!$B$7:$B$1409,MATCH(AU504,'UT - Retail'!$U$7:$U$1409,0),1)</f>
        <v>FSSA Dividend Advantage A QDIS SGD</v>
      </c>
      <c r="D504" s="764"/>
      <c r="E504" s="150" t="str">
        <f>VLOOKUP(C504,'UT - Retail'!$B:$K,8,FALSE)</f>
        <v>Equities</v>
      </c>
      <c r="F504" s="141" t="str">
        <f>VLOOKUP(C504,'UT - Retail'!$B:$K,9,FALSE)</f>
        <v>Asia Pacific ex-Japan</v>
      </c>
      <c r="G504" s="141" t="str">
        <f>VLOOKUP(C504,'UT - Retail'!$B:$K,10,FALSE)</f>
        <v>General</v>
      </c>
      <c r="H504" s="82" t="str">
        <f>VLOOKUP(C504,'UT - Retail'!$B:$N,13,FALSE)</f>
        <v>Yes</v>
      </c>
      <c r="I504" s="82" t="str">
        <f>VLOOKUP(C504,'UT - Retail'!$B:$Q,14,FALSE)</f>
        <v>No</v>
      </c>
      <c r="J504" s="141" t="str">
        <f>VLOOKUP(C504,'UT - Retail'!$B:$Q,11,FALSE)</f>
        <v>Yes</v>
      </c>
      <c r="K504" s="130" t="str">
        <f>VLOOKUP(C504,'UT - Retail'!$B:$P,15,FALSE)</f>
        <v>Yes</v>
      </c>
      <c r="L504" s="82" t="str">
        <f>VLOOKUP(C504,'UT - Retail'!$B:$Q,16,FALSE)</f>
        <v>Both</v>
      </c>
      <c r="M504" s="141" t="str">
        <f>VLOOKUP(C504,'UT - Retail'!$B:$K,6,FALSE)</f>
        <v>SGD</v>
      </c>
      <c r="N504" s="141" t="str">
        <f>IFERROR(IF(MATCH(C504,'Portfolio Construction'!$AL:$AL,0),"Yes","No"),"No")</f>
        <v>Yes</v>
      </c>
      <c r="O504" s="141" t="str">
        <f>IFERROR(IF(MATCH(C504,'Portfolio Construction'!$AN:$AN,0),"Yes","No"),"No")</f>
        <v>No</v>
      </c>
      <c r="P504" s="141" t="str">
        <f>IFERROR(IF(MATCH(C504,'Portfolio Construction'!$AP:$AP,0),"Yes","No"),"No")</f>
        <v>No</v>
      </c>
      <c r="Q504" s="141" t="str">
        <f>IFERROR(IF(MATCH(C504,'Portfolio Construction'!$AR:$AR,0),"Yes","No"),"No")</f>
        <v>No</v>
      </c>
      <c r="R504" s="141" t="str">
        <f>IFERROR(IF(MATCH(C504,'Portfolio Construction'!$AT:$AT,0),"Yes","No"),"No")</f>
        <v>No</v>
      </c>
      <c r="S504" s="141" t="str">
        <f>IFERROR(IF(MATCH(C504,'Portfolio Construction'!$AV:$AV,0),"Yes","No"),"No")</f>
        <v>No</v>
      </c>
      <c r="T504" s="141" t="str">
        <f>IFERROR(IF(MATCH(C504,'Portfolio Construction'!$AX:$AX,0),"Yes","No"),"No")</f>
        <v>No</v>
      </c>
      <c r="U504" s="141" t="str">
        <f>IFERROR(IF(MATCH(C504,'Portfolio Construction'!$AZ:$AZ,0),"Yes","No"),"No")</f>
        <v>No</v>
      </c>
      <c r="V504" s="141" t="str">
        <f>IFERROR(IF(MATCH(C504,'Portfolio Construction'!$BB:$BB,0),"Yes","No"),"No")</f>
        <v>No</v>
      </c>
      <c r="W504" s="619">
        <f>IF(VLOOKUP($AU504,'FE Source'!$A:$W,3,FALSE)=0,"-",VLOOKUP($AU504,'FE Source'!$A:$W,3,FALSE))</f>
        <v>-2.37</v>
      </c>
      <c r="X504" s="618">
        <f>IF(VLOOKUP($AU504,'FE Source'!$A:$W,4,FALSE)=0,"-",VLOOKUP($AU504,'FE Source'!$A:$W,4,FALSE))</f>
        <v>1.37</v>
      </c>
      <c r="Y504" s="618">
        <f>IF(VLOOKUP($AU504,'FE Source'!$A:$W,5,FALSE)=0,"-",VLOOKUP($AU504,'FE Source'!$A:$W,5,FALSE))</f>
        <v>-1.58</v>
      </c>
      <c r="Z504" s="618">
        <f>IF(VLOOKUP($AU504,'FE Source'!$A:$W,6,FALSE)=0,"-",VLOOKUP($AU504,'FE Source'!$A:$W,6,FALSE))</f>
        <v>4.4400000000000004</v>
      </c>
      <c r="AA504" s="618">
        <f>IF(VLOOKUP($AU504,'FE Source'!$A:$W,7,FALSE)=0,"-",VLOOKUP($AU504,'FE Source'!$A:$W,7,FALSE))</f>
        <v>0.4</v>
      </c>
      <c r="AB504" s="618">
        <f>IF(VLOOKUP($AU504,'FE Source'!$A:$W,8,FALSE)=0,"-",VLOOKUP($AU504,'FE Source'!$A:$W,8,FALSE))</f>
        <v>3.17</v>
      </c>
      <c r="AC504" s="623">
        <f>IF(VLOOKUP($AU504,'FE Source'!$A:$W,9,FALSE)=0,"-",VLOOKUP($AU504,'FE Source'!$A:$W,9,FALSE))</f>
        <v>4.1399999999999997</v>
      </c>
      <c r="AD504" s="146" t="str">
        <f>IF(VLOOKUP($AU504,'FE Source'!$A:$W,10,FALSE)=0,"-",VLOOKUP($AU504,'FE Source'!$A:$W,10,FALSE))</f>
        <v>-</v>
      </c>
      <c r="AE504" s="83">
        <f>IF(VLOOKUP($AU504,'FE Source'!$A:$W,11,FALSE)=0,"-",VLOOKUP($AU504,'FE Source'!$A:$W,11,FALSE))</f>
        <v>14.54</v>
      </c>
      <c r="AF504" s="83">
        <f>IF(VLOOKUP($AU504,'FE Source'!$A:$W,12,FALSE)=0,"-",VLOOKUP($AU504,'FE Source'!$A:$W,12,FALSE))</f>
        <v>-0.01</v>
      </c>
      <c r="AG504" s="83">
        <f>IF(VLOOKUP($AU504,'FE Source'!$A:$W,14,FALSE)=0,"-",VLOOKUP($AU504,'FE Source'!$A:$W,14,FALSE))</f>
        <v>-16.420000000000002</v>
      </c>
      <c r="AH504" s="83" t="str">
        <f>IF(VLOOKUP($AU504,'FE Source'!$A:$DJ,33,FALSE)=0,"-",VLOOKUP($AU504,'FE Source'!$A:$DJ,33,FALSE))</f>
        <v>-</v>
      </c>
      <c r="AI504" s="83" t="str">
        <f>IF(VLOOKUP($AU504,'FE Source'!$A:$Y,20,FALSE)=0,"-",VLOOKUP($AU504,'FE Source'!$A:$Y,20,FALSE))</f>
        <v>-</v>
      </c>
      <c r="AJ504" s="83" t="str">
        <f>IF(VLOOKUP($AU504,'FE Source'!$A:$DJ,34,FALSE)=0,"-",VLOOKUP($AU504,'FE Source'!$A:$DJ,34,FALSE))</f>
        <v>-</v>
      </c>
      <c r="AK504" s="83" t="str">
        <f>IF(VLOOKUP($AU504,'FE Source'!$A:$DJ,35,FALSE)=0,"-",VLOOKUP($AU504,'FE Source'!$A:$DJ,35,FALSE))</f>
        <v>-</v>
      </c>
      <c r="AL504" s="522" t="str">
        <f>IF(VLOOKUP($AU504,'FE Source'!$A:$Y,19,FALSE)=0,"-",VLOOKUP($AU504,'FE Source'!$A:$Y,19,FALSE))</f>
        <v>-</v>
      </c>
      <c r="AM504" s="146" t="str">
        <f>IF(VLOOKUP($AU504,'FE Source'!$A:$DJ,36,FALSE)=0,"-",VLOOKUP($AU504,'FE Source'!$A:$DJ,36,FALSE))</f>
        <v>-</v>
      </c>
      <c r="AN504" s="527">
        <f>IF(VLOOKUP($AU504,'FE Source'!$A:$W,13,FALSE)=0,"-",VLOOKUP($AU504,'FE Source'!$A:$W,13,FALSE))</f>
        <v>4683.5</v>
      </c>
      <c r="AO504" s="146">
        <f>IF(J504="no","-",IF(VLOOKUP($AU504,'FE Source'!$A:$W,15,FALSE)=0,"-",VLOOKUP($AU504,'FE Source'!$A:$W,15,FALSE)))</f>
        <v>4.05</v>
      </c>
      <c r="AP504" s="83" t="str">
        <f>IF(AO504="-","-",IF(VLOOKUP($AU504,'FE Source'!$A:$Z,21,FALSE)=0,"-",IF(VLOOKUP($AU504,'FE Source'!$A:$Z,21,FALSE)=2,"Semi-Annual",IF(VLOOKUP($AU504,'FE Source'!$A:$Z,21,FALSE)=4,"Quarterly",IF(VLOOKUP($AU504,'FE Source'!$A:$Z,21,FALSE)=12,"Monthly","Annual")))))</f>
        <v>Quarterly</v>
      </c>
      <c r="AQ504" s="522">
        <f t="array" ref="AQ504">IF(VLOOKUP($AU504,'FE Source'!$A:$W,16,FALSE)=0,"-",VLOOKUP($AU504,'FE Source'!$A:$W,16,FALSE))</f>
        <v>1.66</v>
      </c>
      <c r="AR504" s="169" t="str">
        <f>IF(VLOOKUP($AU504,'FE Source'!$A:$W,17,FALSE)=0,"-",VLOOKUP($AU504,'FE Source'!$A:$W,17,FALSE))</f>
        <v>Silver</v>
      </c>
      <c r="AS504" s="169">
        <f>IF(VLOOKUP($AU504,'FE Source'!$AN:$AS,4,FALSE)="",VLOOKUP($AU504,'FE Source'!$AN:$AS,3,FALSE),VLOOKUP($AU504,'FE Source'!$AN:$AS,4,FALSE))</f>
        <v>1.71</v>
      </c>
      <c r="AT504" s="182">
        <f>IF(VLOOKUP($AU504,'FE Source'!$AN:$AS,5,FALSE)=0,"-",VLOOKUP($AU504,'FE Source'!$AN:$AS,5,FALSE))</f>
        <v>45779</v>
      </c>
      <c r="AU504" s="177" t="s">
        <v>643</v>
      </c>
      <c r="BE504" s="215">
        <f>IF(VLOOKUP($AU504,'FE Source'!$A:$AK,22,FALSE)=0,"-",VLOOKUP($AU504,'FE Source'!$A:$AK,22,FALSE))</f>
        <v>3.96</v>
      </c>
      <c r="BF504" s="215">
        <f>IF(VLOOKUP($AU504,'FE Source'!$A:$AK,23,FALSE)=0,"-",VLOOKUP($AU504,'FE Source'!$A:$AK,23,FALSE))</f>
        <v>3.59</v>
      </c>
      <c r="BG504" s="215">
        <f>IF(VLOOKUP($AU504,'FE Source'!$A:$AK,24,FALSE)=0,"-",VLOOKUP($AU504,'FE Source'!$A:$AK,24,FALSE))</f>
        <v>26.25</v>
      </c>
      <c r="BH504" s="215">
        <f>IF(VLOOKUP($AU504,'FE Source'!$A:$AK,25,FALSE)=0,"-",VLOOKUP($AU504,'FE Source'!$A:$AK,25,FALSE))</f>
        <v>-3.65</v>
      </c>
      <c r="BI504" s="215">
        <f>IF(VLOOKUP($AU504,'FE Source'!$A:$AK,26,FALSE)=0,"-",VLOOKUP($AU504,'FE Source'!$A:$AK,26,FALSE))</f>
        <v>16.77</v>
      </c>
      <c r="BJ504" s="215">
        <f>IF(VLOOKUP($AU504,'FE Source'!$A:$AK,27,FALSE)=0,"-",VLOOKUP($AU504,'FE Source'!$A:$AK,27,FALSE))</f>
        <v>18.62</v>
      </c>
      <c r="BK504" s="215">
        <f>IF(VLOOKUP($AU504,'FE Source'!$A:$AK,28,FALSE)=0,"-",VLOOKUP($AU504,'FE Source'!$A:$AK,28,FALSE))</f>
        <v>3.01</v>
      </c>
      <c r="BL504" s="215">
        <f>IF(VLOOKUP($AU504,'FE Source'!$A:$AK,29,FALSE)=0,"-",VLOOKUP($AU504,'FE Source'!$A:$AK,29,FALSE))</f>
        <v>-16.22</v>
      </c>
      <c r="BM504" s="215">
        <f>IF(VLOOKUP($AU504,'FE Source'!$A:$AK,30,FALSE)=0,"-",VLOOKUP($AU504,'FE Source'!$A:$AK,30,FALSE))</f>
        <v>-5.45</v>
      </c>
      <c r="BN504" t="str">
        <f>IF(VLOOKUP($AU504,'FE Source'!$A:$AK,31,FALSE)="No Specified Index","-",IF(VLOOKUP($AU504,'FE Source'!$A:$AK,31,FALSE)=0,"-",VLOOKUP($AU504,'FE Source'!$A:$AK,31,FALSE)))</f>
        <v>MSCI AC Asia Pacific ex Japan</v>
      </c>
      <c r="BO504" s="217">
        <f>IF(VLOOKUP($AU504,'FE Source'!$A:$AK,32,FALSE)=0,"-",VLOOKUP($AU504,'FE Source'!$A:$AK,32,FALSE))</f>
        <v>38341</v>
      </c>
      <c r="BP504" s="18">
        <f>IF(VLOOKUP($AU504,'FE Source'!$AZ:$BC,2,FALSE)=0,"-",VLOOKUP($AU504,'FE Source'!$AZ:$BC,2,FALSE))</f>
        <v>-5.95</v>
      </c>
      <c r="BQ504" s="18">
        <f>IF(VLOOKUP($AU504,'FE Source'!$AZ:$BC,3,FALSE)=0,"-",VLOOKUP($AU504,'FE Source'!$AZ:$BC,3,FALSE))</f>
        <v>-6.72</v>
      </c>
      <c r="BR504" s="18">
        <f>IF(VLOOKUP($AU504,'FE Source'!$AZ:$BC,4,FALSE)=0,"-",VLOOKUP($AU504,'FE Source'!$AZ:$BC,4,FALSE))</f>
        <v>-7.84</v>
      </c>
    </row>
    <row r="505" spans="1:70" ht="15">
      <c r="A505" s="509"/>
      <c r="B505" s="323" t="str">
        <f>INDEX('UT - Retail'!$A$7:$A$1409,MATCH(AU505,'UT - Retail'!$U$7:$U$1409,0),1)</f>
        <v>First Sentier Investors</v>
      </c>
      <c r="C505" s="786" t="str">
        <f>INDEX('UT - Retail'!$B$7:$B$1409,MATCH(AU505,'UT - Retail'!$U$7:$U$1409,0),1)</f>
        <v>FSSA Dividend Advantage A QDIS SGD</v>
      </c>
      <c r="D505" s="787"/>
      <c r="E505" s="150" t="str">
        <f>VLOOKUP(C505,'UT - Retail'!$B:$K,8,FALSE)</f>
        <v>Equities</v>
      </c>
      <c r="F505" s="141" t="str">
        <f>VLOOKUP(C505,'UT - Retail'!$B:$K,9,FALSE)</f>
        <v>Asia Pacific ex-Japan</v>
      </c>
      <c r="G505" s="141" t="str">
        <f>VLOOKUP(C505,'UT - Retail'!$B:$K,10,FALSE)</f>
        <v>General</v>
      </c>
      <c r="H505" s="82" t="str">
        <f>VLOOKUP(C505,'UT - Retail'!$B:$N,13,FALSE)</f>
        <v>Yes</v>
      </c>
      <c r="I505" s="82" t="str">
        <f>VLOOKUP(C505,'UT - Retail'!$B:$Q,14,FALSE)</f>
        <v>No</v>
      </c>
      <c r="J505" s="141" t="str">
        <f>VLOOKUP(C505,'UT - Retail'!$B:$Q,11,FALSE)</f>
        <v>Yes</v>
      </c>
      <c r="K505" s="130" t="str">
        <f>VLOOKUP(C505,'UT - Retail'!$B:$P,15,FALSE)</f>
        <v>Yes</v>
      </c>
      <c r="L505" s="82" t="str">
        <f>VLOOKUP(C505,'UT - Retail'!$B:$Q,16,FALSE)</f>
        <v>Both</v>
      </c>
      <c r="M505" s="141" t="str">
        <f>VLOOKUP(C505,'UT - Retail'!$B:$K,6,FALSE)</f>
        <v>SGD</v>
      </c>
      <c r="N505" s="141" t="str">
        <f>IFERROR(IF(MATCH(C505,'Portfolio Construction'!$AL:$AL,0),"Yes","No"),"No")</f>
        <v>Yes</v>
      </c>
      <c r="O505" s="141" t="str">
        <f>IFERROR(IF(MATCH(C505,'Portfolio Construction'!$AN:$AN,0),"Yes","No"),"No")</f>
        <v>No</v>
      </c>
      <c r="P505" s="141" t="str">
        <f>IFERROR(IF(MATCH(C505,'Portfolio Construction'!$AP:$AP,0),"Yes","No"),"No")</f>
        <v>No</v>
      </c>
      <c r="Q505" s="141" t="str">
        <f>IFERROR(IF(MATCH(C505,'Portfolio Construction'!$AR:$AR,0),"Yes","No"),"No")</f>
        <v>No</v>
      </c>
      <c r="R505" s="141" t="str">
        <f>IFERROR(IF(MATCH(C505,'Portfolio Construction'!$AT:$AT,0),"Yes","No"),"No")</f>
        <v>No</v>
      </c>
      <c r="S505" s="141" t="str">
        <f>IFERROR(IF(MATCH(C505,'Portfolio Construction'!$AV:$AV,0),"Yes","No"),"No")</f>
        <v>No</v>
      </c>
      <c r="T505" s="141" t="str">
        <f>IFERROR(IF(MATCH(C505,'Portfolio Construction'!$AX:$AX,0),"Yes","No"),"No")</f>
        <v>No</v>
      </c>
      <c r="U505" s="141" t="str">
        <f>IFERROR(IF(MATCH(C505,'Portfolio Construction'!$AZ:$AZ,0),"Yes","No"),"No")</f>
        <v>No</v>
      </c>
      <c r="V505" s="141" t="str">
        <f>IFERROR(IF(MATCH(C505,'Portfolio Construction'!$BB:$BB,0),"Yes","No"),"No")</f>
        <v>No</v>
      </c>
      <c r="W505" s="638">
        <f>IF(VLOOKUP($AU505,'FE Source'!$A:$W,3,FALSE)=0,"-",VLOOKUP($AU505,'FE Source'!$A:$W,3,FALSE))</f>
        <v>-2.37</v>
      </c>
      <c r="X505" s="609">
        <f>IF(VLOOKUP($AU505,'FE Source'!$A:$W,4,FALSE)=0,"-",VLOOKUP($AU505,'FE Source'!$A:$W,4,FALSE))</f>
        <v>1.37</v>
      </c>
      <c r="Y505" s="609">
        <f>IF(VLOOKUP($AU505,'FE Source'!$A:$W,5,FALSE)=0,"-",VLOOKUP($AU505,'FE Source'!$A:$W,5,FALSE))</f>
        <v>-1.58</v>
      </c>
      <c r="Z505" s="609">
        <f>IF(VLOOKUP($AU505,'FE Source'!$A:$W,6,FALSE)=0,"-",VLOOKUP($AU505,'FE Source'!$A:$W,6,FALSE))</f>
        <v>4.4400000000000004</v>
      </c>
      <c r="AA505" s="609">
        <f>IF(VLOOKUP($AU505,'FE Source'!$A:$W,7,FALSE)=0,"-",VLOOKUP($AU505,'FE Source'!$A:$W,7,FALSE))</f>
        <v>0.4</v>
      </c>
      <c r="AB505" s="609">
        <f>IF(VLOOKUP($AU505,'FE Source'!$A:$W,8,FALSE)=0,"-",VLOOKUP($AU505,'FE Source'!$A:$W,8,FALSE))</f>
        <v>3.17</v>
      </c>
      <c r="AC505" s="639">
        <f>IF(VLOOKUP($AU505,'FE Source'!$A:$W,9,FALSE)=0,"-",VLOOKUP($AU505,'FE Source'!$A:$W,9,FALSE))</f>
        <v>4.1399999999999997</v>
      </c>
      <c r="AD505" s="146" t="str">
        <f>IF(VLOOKUP($AU505,'FE Source'!$A:$W,10,FALSE)=0,"-",VLOOKUP($AU505,'FE Source'!$A:$W,10,FALSE))</f>
        <v>-</v>
      </c>
      <c r="AE505" s="83">
        <f>IF(VLOOKUP($AU505,'FE Source'!$A:$W,11,FALSE)=0,"-",VLOOKUP($AU505,'FE Source'!$A:$W,11,FALSE))</f>
        <v>14.54</v>
      </c>
      <c r="AF505" s="83">
        <f>IF(VLOOKUP($AU505,'FE Source'!$A:$W,12,FALSE)=0,"-",VLOOKUP($AU505,'FE Source'!$A:$W,12,FALSE))</f>
        <v>-0.01</v>
      </c>
      <c r="AG505" s="83">
        <f>IF(VLOOKUP($AU505,'FE Source'!$A:$W,14,FALSE)=0,"-",VLOOKUP($AU505,'FE Source'!$A:$W,14,FALSE))</f>
        <v>-16.420000000000002</v>
      </c>
      <c r="AH505" s="83" t="str">
        <f>IF(VLOOKUP($AU505,'FE Source'!$A:$DJ,33,FALSE)=0,"-",VLOOKUP($AU505,'FE Source'!$A:$DJ,33,FALSE))</f>
        <v>-</v>
      </c>
      <c r="AI505" s="83" t="str">
        <f>IF(VLOOKUP($AU505,'FE Source'!$A:$Y,20,FALSE)=0,"-",VLOOKUP($AU505,'FE Source'!$A:$Y,20,FALSE))</f>
        <v>-</v>
      </c>
      <c r="AJ505" s="83" t="str">
        <f>IF(VLOOKUP($AU505,'FE Source'!$A:$DJ,34,FALSE)=0,"-",VLOOKUP($AU505,'FE Source'!$A:$DJ,34,FALSE))</f>
        <v>-</v>
      </c>
      <c r="AK505" s="83" t="str">
        <f>IF(VLOOKUP($AU505,'FE Source'!$A:$DJ,35,FALSE)=0,"-",VLOOKUP($AU505,'FE Source'!$A:$DJ,35,FALSE))</f>
        <v>-</v>
      </c>
      <c r="AL505" s="522" t="str">
        <f>IF(VLOOKUP($AU505,'FE Source'!$A:$Y,19,FALSE)=0,"-",VLOOKUP($AU505,'FE Source'!$A:$Y,19,FALSE))</f>
        <v>-</v>
      </c>
      <c r="AM505" s="146" t="str">
        <f>IF(VLOOKUP($AU505,'FE Source'!$A:$DJ,36,FALSE)=0,"-",VLOOKUP($AU505,'FE Source'!$A:$DJ,36,FALSE))</f>
        <v>-</v>
      </c>
      <c r="AN505" s="527">
        <f>IF(VLOOKUP($AU505,'FE Source'!$A:$W,13,FALSE)=0,"-",VLOOKUP($AU505,'FE Source'!$A:$W,13,FALSE))</f>
        <v>4683.5</v>
      </c>
      <c r="AO505" s="146">
        <f>IF(J505="no","-",IF(VLOOKUP($AU505,'FE Source'!$A:$W,15,FALSE)=0,"-",VLOOKUP($AU505,'FE Source'!$A:$W,15,FALSE)))</f>
        <v>4.05</v>
      </c>
      <c r="AP505" s="83" t="str">
        <f>IF(AO505="-","-",IF(VLOOKUP($AU505,'FE Source'!$A:$Z,21,FALSE)=0,"-",IF(VLOOKUP($AU505,'FE Source'!$A:$Z,21,FALSE)=2,"Semi-Annual",IF(VLOOKUP($AU505,'FE Source'!$A:$Z,21,FALSE)=4,"Quarterly",IF(VLOOKUP($AU505,'FE Source'!$A:$Z,21,FALSE)=12,"Monthly","Annual")))))</f>
        <v>Quarterly</v>
      </c>
      <c r="AQ505" s="522">
        <f t="array" ref="AQ505">IF(VLOOKUP($AU505,'FE Source'!$A:$W,16,FALSE)=0,"-",VLOOKUP($AU505,'FE Source'!$A:$W,16,FALSE))</f>
        <v>1.66</v>
      </c>
      <c r="AR505" s="169" t="str">
        <f>IF(VLOOKUP($AU505,'FE Source'!$A:$W,17,FALSE)=0,"-",VLOOKUP($AU505,'FE Source'!$A:$W,17,FALSE))</f>
        <v>Silver</v>
      </c>
      <c r="AS505" s="169">
        <f>IF(VLOOKUP($AU505,'FE Source'!$AN:$AS,4,FALSE)="",VLOOKUP($AU505,'FE Source'!$AN:$AS,3,FALSE),VLOOKUP($AU505,'FE Source'!$AN:$AS,4,FALSE))</f>
        <v>1.71</v>
      </c>
      <c r="AT505" s="182">
        <f>IF(VLOOKUP($AU505,'FE Source'!$AN:$AS,5,FALSE)=0,"-",VLOOKUP($AU505,'FE Source'!$AN:$AS,5,FALSE))</f>
        <v>45779</v>
      </c>
      <c r="AU505" s="177" t="s">
        <v>643</v>
      </c>
      <c r="BE505" s="215">
        <f>IF(VLOOKUP($AU505,'FE Source'!$A:$AK,22,FALSE)=0,"-",VLOOKUP($AU505,'FE Source'!$A:$AK,22,FALSE))</f>
        <v>3.96</v>
      </c>
      <c r="BF505" s="215">
        <f>IF(VLOOKUP($AU505,'FE Source'!$A:$AK,23,FALSE)=0,"-",VLOOKUP($AU505,'FE Source'!$A:$AK,23,FALSE))</f>
        <v>3.59</v>
      </c>
      <c r="BG505" s="215">
        <f>IF(VLOOKUP($AU505,'FE Source'!$A:$AK,24,FALSE)=0,"-",VLOOKUP($AU505,'FE Source'!$A:$AK,24,FALSE))</f>
        <v>26.25</v>
      </c>
      <c r="BH505" s="215">
        <f>IF(VLOOKUP($AU505,'FE Source'!$A:$AK,25,FALSE)=0,"-",VLOOKUP($AU505,'FE Source'!$A:$AK,25,FALSE))</f>
        <v>-3.65</v>
      </c>
      <c r="BI505" s="215">
        <f>IF(VLOOKUP($AU505,'FE Source'!$A:$AK,26,FALSE)=0,"-",VLOOKUP($AU505,'FE Source'!$A:$AK,26,FALSE))</f>
        <v>16.77</v>
      </c>
      <c r="BJ505" s="215">
        <f>IF(VLOOKUP($AU505,'FE Source'!$A:$AK,27,FALSE)=0,"-",VLOOKUP($AU505,'FE Source'!$A:$AK,27,FALSE))</f>
        <v>18.62</v>
      </c>
      <c r="BK505" s="215">
        <f>IF(VLOOKUP($AU505,'FE Source'!$A:$AK,28,FALSE)=0,"-",VLOOKUP($AU505,'FE Source'!$A:$AK,28,FALSE))</f>
        <v>3.01</v>
      </c>
      <c r="BL505" s="215">
        <f>IF(VLOOKUP($AU505,'FE Source'!$A:$AK,29,FALSE)=0,"-",VLOOKUP($AU505,'FE Source'!$A:$AK,29,FALSE))</f>
        <v>-16.22</v>
      </c>
      <c r="BM505" s="215">
        <f>IF(VLOOKUP($AU505,'FE Source'!$A:$AK,30,FALSE)=0,"-",VLOOKUP($AU505,'FE Source'!$A:$AK,30,FALSE))</f>
        <v>-5.45</v>
      </c>
      <c r="BN505" t="str">
        <f>IF(VLOOKUP($AU505,'FE Source'!$A:$AK,31,FALSE)="No Specified Index","-",IF(VLOOKUP($AU505,'FE Source'!$A:$AK,31,FALSE)=0,"-",VLOOKUP($AU505,'FE Source'!$A:$AK,31,FALSE)))</f>
        <v>MSCI AC Asia Pacific ex Japan</v>
      </c>
      <c r="BO505" s="217">
        <f>IF(VLOOKUP($AU505,'FE Source'!$A:$AK,32,FALSE)=0,"-",VLOOKUP($AU505,'FE Source'!$A:$AK,32,FALSE))</f>
        <v>38341</v>
      </c>
      <c r="BP505" s="18">
        <f>IF(VLOOKUP($AU505,'FE Source'!$AZ:$BC,2,FALSE)=0,"-",VLOOKUP($AU505,'FE Source'!$AZ:$BC,2,FALSE))</f>
        <v>-5.95</v>
      </c>
      <c r="BQ505" s="18">
        <f>IF(VLOOKUP($AU505,'FE Source'!$AZ:$BC,3,FALSE)=0,"-",VLOOKUP($AU505,'FE Source'!$AZ:$BC,3,FALSE))</f>
        <v>-6.72</v>
      </c>
      <c r="BR505" s="18">
        <f>IF(VLOOKUP($AU505,'FE Source'!$AZ:$BC,4,FALSE)=0,"-",VLOOKUP($AU505,'FE Source'!$AZ:$BC,4,FALSE))</f>
        <v>-7.84</v>
      </c>
    </row>
    <row r="506" spans="1:70" ht="15">
      <c r="A506" s="509"/>
      <c r="B506" s="323" t="str">
        <f>INDEX('UT - Retail'!$A$7:$A$1409,MATCH(AU506,'UT - Retail'!$U$7:$U$1409,0),1)</f>
        <v>First Sentier Investors</v>
      </c>
      <c r="C506" s="785" t="str">
        <f>INDEX('UT - Retail'!$B$7:$B$1409,MATCH(AU506,'UT - Retail'!$U$7:$U$1409,0),1)</f>
        <v>FSSA Regional China A Acc SGD</v>
      </c>
      <c r="D506" s="764"/>
      <c r="E506" s="150" t="str">
        <f>VLOOKUP(C506,'UT - Retail'!$B:$K,8,FALSE)</f>
        <v>Equities</v>
      </c>
      <c r="F506" s="141" t="str">
        <f>VLOOKUP(C506,'UT - Retail'!$B:$K,9,FALSE)</f>
        <v>Greater China</v>
      </c>
      <c r="G506" s="141" t="str">
        <f>VLOOKUP(C506,'UT - Retail'!$B:$K,10,FALSE)</f>
        <v>General</v>
      </c>
      <c r="H506" s="82" t="str">
        <f>VLOOKUP(C506,'UT - Retail'!$B:$N,13,FALSE)</f>
        <v>Yes</v>
      </c>
      <c r="I506" s="82" t="str">
        <f>VLOOKUP(C506,'UT - Retail'!$B:$Q,14,FALSE)</f>
        <v>No</v>
      </c>
      <c r="J506" s="141" t="str">
        <f>VLOOKUP(C506,'UT - Retail'!$B:$Q,11,FALSE)</f>
        <v>No</v>
      </c>
      <c r="K506" s="130" t="str">
        <f>VLOOKUP(C506,'UT - Retail'!$B:$P,15,FALSE)</f>
        <v>Yes</v>
      </c>
      <c r="L506" s="82" t="str">
        <f>VLOOKUP(C506,'UT - Retail'!$B:$Q,16,FALSE)</f>
        <v>Both</v>
      </c>
      <c r="M506" s="141" t="str">
        <f>VLOOKUP(C506,'UT - Retail'!$B:$K,6,FALSE)</f>
        <v>SGD</v>
      </c>
      <c r="N506" s="82" t="str">
        <f>IFERROR(IF(MATCH(C506,'Portfolio Construction'!$AL:$AL,0),"Yes","No"),"No")</f>
        <v>Yes</v>
      </c>
      <c r="O506" s="141" t="str">
        <f>IFERROR(IF(MATCH(C506,'Portfolio Construction'!$AN:$AN,0),"Yes","No"),"No")</f>
        <v>No</v>
      </c>
      <c r="P506" s="141" t="str">
        <f>IFERROR(IF(MATCH(C506,'Portfolio Construction'!$AP:$AP,0),"Yes","No"),"No")</f>
        <v>No</v>
      </c>
      <c r="Q506" s="141" t="str">
        <f>IFERROR(IF(MATCH(C506,'Portfolio Construction'!$AR:$AR,0),"Yes","No"),"No")</f>
        <v>No</v>
      </c>
      <c r="R506" s="141" t="str">
        <f>IFERROR(IF(MATCH(C506,'Portfolio Construction'!$AT:$AT,0),"Yes","No"),"No")</f>
        <v>No</v>
      </c>
      <c r="S506" s="141" t="str">
        <f>IFERROR(IF(MATCH(C506,'Portfolio Construction'!$AV:$AV,0),"Yes","No"),"No")</f>
        <v>No</v>
      </c>
      <c r="T506" s="141" t="str">
        <f>IFERROR(IF(MATCH(C506,'Portfolio Construction'!$AX:$AX,0),"Yes","No"),"No")</f>
        <v>No</v>
      </c>
      <c r="U506" s="141" t="str">
        <f>IFERROR(IF(MATCH(C506,'Portfolio Construction'!$AZ:$AZ,0),"Yes","No"),"No")</f>
        <v>No</v>
      </c>
      <c r="V506" s="141" t="str">
        <f>IFERROR(IF(MATCH(C506,'Portfolio Construction'!$BB:$BB,0),"Yes","No"),"No")</f>
        <v>No</v>
      </c>
      <c r="W506" s="619">
        <f>IF(VLOOKUP($AU506,'FE Source'!$A:$W,3,FALSE)=0,"-",VLOOKUP($AU506,'FE Source'!$A:$W,3,FALSE))</f>
        <v>-3.99</v>
      </c>
      <c r="X506" s="618">
        <f>IF(VLOOKUP($AU506,'FE Source'!$A:$W,4,FALSE)=0,"-",VLOOKUP($AU506,'FE Source'!$A:$W,4,FALSE))</f>
        <v>-2.2799999999999998</v>
      </c>
      <c r="Y506" s="618">
        <f>IF(VLOOKUP($AU506,'FE Source'!$A:$W,5,FALSE)=0,"-",VLOOKUP($AU506,'FE Source'!$A:$W,5,FALSE))</f>
        <v>-3.58</v>
      </c>
      <c r="Z506" s="618">
        <f>IF(VLOOKUP($AU506,'FE Source'!$A:$W,6,FALSE)=0,"-",VLOOKUP($AU506,'FE Source'!$A:$W,6,FALSE))</f>
        <v>-0.62</v>
      </c>
      <c r="AA506" s="618">
        <f>IF(VLOOKUP($AU506,'FE Source'!$A:$W,7,FALSE)=0,"-",VLOOKUP($AU506,'FE Source'!$A:$W,7,FALSE))</f>
        <v>-1.87</v>
      </c>
      <c r="AB506" s="618">
        <f>IF(VLOOKUP($AU506,'FE Source'!$A:$W,8,FALSE)=0,"-",VLOOKUP($AU506,'FE Source'!$A:$W,8,FALSE))</f>
        <v>0.72</v>
      </c>
      <c r="AC506" s="623">
        <f>IF(VLOOKUP($AU506,'FE Source'!$A:$W,9,FALSE)=0,"-",VLOOKUP($AU506,'FE Source'!$A:$W,9,FALSE))</f>
        <v>3.55</v>
      </c>
      <c r="AD506" s="146" t="str">
        <f>IF(VLOOKUP($AU506,'FE Source'!$A:$W,10,FALSE)=0,"-",VLOOKUP($AU506,'FE Source'!$A:$W,10,FALSE))</f>
        <v>-</v>
      </c>
      <c r="AE506" s="83">
        <f>IF(VLOOKUP($AU506,'FE Source'!$A:$W,11,FALSE)=0,"-",VLOOKUP($AU506,'FE Source'!$A:$W,11,FALSE))</f>
        <v>23.24</v>
      </c>
      <c r="AF506" s="83">
        <f>IF(VLOOKUP($AU506,'FE Source'!$A:$W,12,FALSE)=0,"-",VLOOKUP($AU506,'FE Source'!$A:$W,12,FALSE))</f>
        <v>-0.02</v>
      </c>
      <c r="AG506" s="83">
        <f>IF(VLOOKUP($AU506,'FE Source'!$A:$W,14,FALSE)=0,"-",VLOOKUP($AU506,'FE Source'!$A:$W,14,FALSE))</f>
        <v>-26.19</v>
      </c>
      <c r="AH506" s="83" t="str">
        <f>IF(VLOOKUP($AU506,'FE Source'!$A:$DJ,33,FALSE)=0,"-",VLOOKUP($AU506,'FE Source'!$A:$DJ,33,FALSE))</f>
        <v>-</v>
      </c>
      <c r="AI506" s="83" t="str">
        <f>IF(VLOOKUP($AU506,'FE Source'!$A:$Y,20,FALSE)=0,"-",VLOOKUP($AU506,'FE Source'!$A:$Y,20,FALSE))</f>
        <v>-</v>
      </c>
      <c r="AJ506" s="83" t="str">
        <f>IF(VLOOKUP($AU506,'FE Source'!$A:$DJ,34,FALSE)=0,"-",VLOOKUP($AU506,'FE Source'!$A:$DJ,34,FALSE))</f>
        <v>-</v>
      </c>
      <c r="AK506" s="83" t="str">
        <f>IF(VLOOKUP($AU506,'FE Source'!$A:$DJ,35,FALSE)=0,"-",VLOOKUP($AU506,'FE Source'!$A:$DJ,35,FALSE))</f>
        <v>-</v>
      </c>
      <c r="AL506" s="522" t="str">
        <f>IF(VLOOKUP($AU506,'FE Source'!$A:$Y,19,FALSE)=0,"-",VLOOKUP($AU506,'FE Source'!$A:$Y,19,FALSE))</f>
        <v>-</v>
      </c>
      <c r="AM506" s="146" t="str">
        <f>IF(VLOOKUP($AU506,'FE Source'!$A:$DJ,36,FALSE)=0,"-",VLOOKUP($AU506,'FE Source'!$A:$DJ,36,FALSE))</f>
        <v>-</v>
      </c>
      <c r="AN506" s="527">
        <f>IF(VLOOKUP($AU506,'FE Source'!$A:$W,13,FALSE)=0,"-",VLOOKUP($AU506,'FE Source'!$A:$W,13,FALSE))</f>
        <v>657.3</v>
      </c>
      <c r="AO506" s="146" t="str">
        <f>IF(J506="no","-",IF(VLOOKUP($AU506,'FE Source'!$A:$W,15,FALSE)=0,"-",VLOOKUP($AU506,'FE Source'!$A:$W,15,FALSE)))</f>
        <v>-</v>
      </c>
      <c r="AP506" s="83" t="str">
        <f>IF(AO506="-","-",IF(VLOOKUP($AU506,'FE Source'!$A:$Z,21,FALSE)=0,"-",IF(VLOOKUP($AU506,'FE Source'!$A:$Z,21,FALSE)=2,"Semi-Annual",IF(VLOOKUP($AU506,'FE Source'!$A:$Z,21,FALSE)=4,"Quarterly",IF(VLOOKUP($AU506,'FE Source'!$A:$Z,21,FALSE)=12,"Monthly","Annual")))))</f>
        <v>-</v>
      </c>
      <c r="AQ506" s="522">
        <f t="array" ref="AQ506">IF(VLOOKUP($AU506,'FE Source'!$A:$W,16,FALSE)=0,"-",VLOOKUP($AU506,'FE Source'!$A:$W,16,FALSE))</f>
        <v>1.69</v>
      </c>
      <c r="AR506" s="169" t="str">
        <f>IF(VLOOKUP($AU506,'FE Source'!$A:$W,17,FALSE)=0,"-",VLOOKUP($AU506,'FE Source'!$A:$W,17,FALSE))</f>
        <v>Silver</v>
      </c>
      <c r="AS506" s="169">
        <f>IF(VLOOKUP($AU506,'FE Source'!$AN:$AS,4,FALSE)="",VLOOKUP($AU506,'FE Source'!$AN:$AS,3,FALSE),VLOOKUP($AU506,'FE Source'!$AN:$AS,4,FALSE))</f>
        <v>4.28</v>
      </c>
      <c r="AT506" s="182">
        <f>IF(VLOOKUP($AU506,'FE Source'!$AN:$AS,5,FALSE)=0,"-",VLOOKUP($AU506,'FE Source'!$AN:$AS,5,FALSE))</f>
        <v>45779</v>
      </c>
      <c r="AU506" s="177" t="s">
        <v>648</v>
      </c>
      <c r="BE506" s="215">
        <f>IF(VLOOKUP($AU506,'FE Source'!$A:$AK,22,FALSE)=0,"-",VLOOKUP($AU506,'FE Source'!$A:$AK,22,FALSE))</f>
        <v>3.45</v>
      </c>
      <c r="BF506" s="215">
        <f>IF(VLOOKUP($AU506,'FE Source'!$A:$AK,23,FALSE)=0,"-",VLOOKUP($AU506,'FE Source'!$A:$AK,23,FALSE))</f>
        <v>3.64</v>
      </c>
      <c r="BG506" s="215">
        <f>IF(VLOOKUP($AU506,'FE Source'!$A:$AK,24,FALSE)=0,"-",VLOOKUP($AU506,'FE Source'!$A:$AK,24,FALSE))</f>
        <v>38.340000000000003</v>
      </c>
      <c r="BH506" s="215">
        <f>IF(VLOOKUP($AU506,'FE Source'!$A:$AK,25,FALSE)=0,"-",VLOOKUP($AU506,'FE Source'!$A:$AK,25,FALSE))</f>
        <v>-12.43</v>
      </c>
      <c r="BI506" s="215">
        <f>IF(VLOOKUP($AU506,'FE Source'!$A:$AK,26,FALSE)=0,"-",VLOOKUP($AU506,'FE Source'!$A:$AK,26,FALSE))</f>
        <v>26.09</v>
      </c>
      <c r="BJ506" s="215">
        <f>IF(VLOOKUP($AU506,'FE Source'!$A:$AK,27,FALSE)=0,"-",VLOOKUP($AU506,'FE Source'!$A:$AK,27,FALSE))</f>
        <v>27.02</v>
      </c>
      <c r="BK506" s="215">
        <f>IF(VLOOKUP($AU506,'FE Source'!$A:$AK,28,FALSE)=0,"-",VLOOKUP($AU506,'FE Source'!$A:$AK,28,FALSE))</f>
        <v>3.58</v>
      </c>
      <c r="BL506" s="215">
        <f>IF(VLOOKUP($AU506,'FE Source'!$A:$AK,29,FALSE)=0,"-",VLOOKUP($AU506,'FE Source'!$A:$AK,29,FALSE))</f>
        <v>-23.28</v>
      </c>
      <c r="BM506" s="215">
        <f>IF(VLOOKUP($AU506,'FE Source'!$A:$AK,30,FALSE)=0,"-",VLOOKUP($AU506,'FE Source'!$A:$AK,30,FALSE))</f>
        <v>-10.87</v>
      </c>
      <c r="BN506" t="str">
        <f>IF(VLOOKUP($AU506,'FE Source'!$A:$AK,31,FALSE)="No Specified Index","-",IF(VLOOKUP($AU506,'FE Source'!$A:$AK,31,FALSE)=0,"-",VLOOKUP($AU506,'FE Source'!$A:$AK,31,FALSE)))</f>
        <v>MSCI Golden Dragon Index</v>
      </c>
      <c r="BO506" s="217">
        <f>IF(VLOOKUP($AU506,'FE Source'!$A:$AK,32,FALSE)=0,"-",VLOOKUP($AU506,'FE Source'!$A:$AK,32,FALSE))</f>
        <v>34274</v>
      </c>
      <c r="BP506" s="18">
        <f>IF(VLOOKUP($AU506,'FE Source'!$AZ:$BC,2,FALSE)=0,"-",VLOOKUP($AU506,'FE Source'!$AZ:$BC,2,FALSE))</f>
        <v>-4.76</v>
      </c>
      <c r="BQ506" s="18">
        <f>IF(VLOOKUP($AU506,'FE Source'!$AZ:$BC,3,FALSE)=0,"-",VLOOKUP($AU506,'FE Source'!$AZ:$BC,3,FALSE))</f>
        <v>-7.42</v>
      </c>
      <c r="BR506" s="18">
        <f>IF(VLOOKUP($AU506,'FE Source'!$AZ:$BC,4,FALSE)=0,"-",VLOOKUP($AU506,'FE Source'!$AZ:$BC,4,FALSE))</f>
        <v>-11.32</v>
      </c>
    </row>
    <row r="507" spans="1:70" ht="15">
      <c r="A507" s="509"/>
      <c r="B507" s="323" t="str">
        <f>INDEX('UT - Retail'!$A$7:$A$1409,MATCH(AU507,'UT - Retail'!$U$7:$U$1409,0),1)</f>
        <v>First Sentier Investors</v>
      </c>
      <c r="C507" s="785" t="str">
        <f>INDEX('UT - Retail'!$B$7:$B$1409,MATCH(AU507,'UT - Retail'!$U$7:$U$1409,0),1)</f>
        <v>FSSA Regional China A Acc SGD</v>
      </c>
      <c r="D507" s="764"/>
      <c r="E507" s="150" t="str">
        <f>VLOOKUP(C507,'UT - Retail'!$B:$K,8,FALSE)</f>
        <v>Equities</v>
      </c>
      <c r="F507" s="141" t="str">
        <f>VLOOKUP(C507,'UT - Retail'!$B:$K,9,FALSE)</f>
        <v>Greater China</v>
      </c>
      <c r="G507" s="141" t="str">
        <f>VLOOKUP(C507,'UT - Retail'!$B:$K,10,FALSE)</f>
        <v>General</v>
      </c>
      <c r="H507" s="82" t="str">
        <f>VLOOKUP(C507,'UT - Retail'!$B:$N,13,FALSE)</f>
        <v>Yes</v>
      </c>
      <c r="I507" s="82" t="str">
        <f>VLOOKUP(C507,'UT - Retail'!$B:$Q,14,FALSE)</f>
        <v>No</v>
      </c>
      <c r="J507" s="141" t="str">
        <f>VLOOKUP(C507,'UT - Retail'!$B:$Q,11,FALSE)</f>
        <v>No</v>
      </c>
      <c r="K507" s="130" t="str">
        <f>VLOOKUP(C507,'UT - Retail'!$B:$P,15,FALSE)</f>
        <v>Yes</v>
      </c>
      <c r="L507" s="82" t="str">
        <f>VLOOKUP(C507,'UT - Retail'!$B:$Q,16,FALSE)</f>
        <v>Both</v>
      </c>
      <c r="M507" s="141" t="str">
        <f>VLOOKUP(C507,'UT - Retail'!$B:$K,6,FALSE)</f>
        <v>SGD</v>
      </c>
      <c r="N507" s="141" t="str">
        <f>IFERROR(IF(MATCH(C507,'Portfolio Construction'!$AL:$AL,0),"Yes","No"),"No")</f>
        <v>Yes</v>
      </c>
      <c r="O507" s="141" t="str">
        <f>IFERROR(IF(MATCH(C507,'Portfolio Construction'!$AN:$AN,0),"Yes","No"),"No")</f>
        <v>No</v>
      </c>
      <c r="P507" s="141" t="str">
        <f>IFERROR(IF(MATCH(C507,'Portfolio Construction'!$AP:$AP,0),"Yes","No"),"No")</f>
        <v>No</v>
      </c>
      <c r="Q507" s="141" t="str">
        <f>IFERROR(IF(MATCH(C507,'Portfolio Construction'!$AR:$AR,0),"Yes","No"),"No")</f>
        <v>No</v>
      </c>
      <c r="R507" s="141" t="str">
        <f>IFERROR(IF(MATCH(C507,'Portfolio Construction'!$AT:$AT,0),"Yes","No"),"No")</f>
        <v>No</v>
      </c>
      <c r="S507" s="141" t="str">
        <f>IFERROR(IF(MATCH(C507,'Portfolio Construction'!$AV:$AV,0),"Yes","No"),"No")</f>
        <v>No</v>
      </c>
      <c r="T507" s="141" t="str">
        <f>IFERROR(IF(MATCH(C507,'Portfolio Construction'!$AX:$AX,0),"Yes","No"),"No")</f>
        <v>No</v>
      </c>
      <c r="U507" s="141" t="str">
        <f>IFERROR(IF(MATCH(C507,'Portfolio Construction'!$AZ:$AZ,0),"Yes","No"),"No")</f>
        <v>No</v>
      </c>
      <c r="V507" s="141" t="str">
        <f>IFERROR(IF(MATCH(C507,'Portfolio Construction'!$BB:$BB,0),"Yes","No"),"No")</f>
        <v>No</v>
      </c>
      <c r="W507" s="619">
        <f>IF(VLOOKUP($AU507,'FE Source'!$A:$W,3,FALSE)=0,"-",VLOOKUP($AU507,'FE Source'!$A:$W,3,FALSE))</f>
        <v>-3.99</v>
      </c>
      <c r="X507" s="618">
        <f>IF(VLOOKUP($AU507,'FE Source'!$A:$W,4,FALSE)=0,"-",VLOOKUP($AU507,'FE Source'!$A:$W,4,FALSE))</f>
        <v>-2.2799999999999998</v>
      </c>
      <c r="Y507" s="618">
        <f>IF(VLOOKUP($AU507,'FE Source'!$A:$W,5,FALSE)=0,"-",VLOOKUP($AU507,'FE Source'!$A:$W,5,FALSE))</f>
        <v>-3.58</v>
      </c>
      <c r="Z507" s="618">
        <f>IF(VLOOKUP($AU507,'FE Source'!$A:$W,6,FALSE)=0,"-",VLOOKUP($AU507,'FE Source'!$A:$W,6,FALSE))</f>
        <v>-0.62</v>
      </c>
      <c r="AA507" s="618">
        <f>IF(VLOOKUP($AU507,'FE Source'!$A:$W,7,FALSE)=0,"-",VLOOKUP($AU507,'FE Source'!$A:$W,7,FALSE))</f>
        <v>-1.87</v>
      </c>
      <c r="AB507" s="618">
        <f>IF(VLOOKUP($AU507,'FE Source'!$A:$W,8,FALSE)=0,"-",VLOOKUP($AU507,'FE Source'!$A:$W,8,FALSE))</f>
        <v>0.72</v>
      </c>
      <c r="AC507" s="623">
        <f>IF(VLOOKUP($AU507,'FE Source'!$A:$W,9,FALSE)=0,"-",VLOOKUP($AU507,'FE Source'!$A:$W,9,FALSE))</f>
        <v>3.55</v>
      </c>
      <c r="AD507" s="146" t="str">
        <f>IF(VLOOKUP($AU507,'FE Source'!$A:$W,10,FALSE)=0,"-",VLOOKUP($AU507,'FE Source'!$A:$W,10,FALSE))</f>
        <v>-</v>
      </c>
      <c r="AE507" s="83">
        <f>IF(VLOOKUP($AU507,'FE Source'!$A:$W,11,FALSE)=0,"-",VLOOKUP($AU507,'FE Source'!$A:$W,11,FALSE))</f>
        <v>23.24</v>
      </c>
      <c r="AF507" s="83">
        <f>IF(VLOOKUP($AU507,'FE Source'!$A:$W,12,FALSE)=0,"-",VLOOKUP($AU507,'FE Source'!$A:$W,12,FALSE))</f>
        <v>-0.02</v>
      </c>
      <c r="AG507" s="83">
        <f>IF(VLOOKUP($AU507,'FE Source'!$A:$W,14,FALSE)=0,"-",VLOOKUP($AU507,'FE Source'!$A:$W,14,FALSE))</f>
        <v>-26.19</v>
      </c>
      <c r="AH507" s="83" t="str">
        <f>IF(VLOOKUP($AU507,'FE Source'!$A:$DJ,33,FALSE)=0,"-",VLOOKUP($AU507,'FE Source'!$A:$DJ,33,FALSE))</f>
        <v>-</v>
      </c>
      <c r="AI507" s="83" t="str">
        <f>IF(VLOOKUP($AU507,'FE Source'!$A:$Y,20,FALSE)=0,"-",VLOOKUP($AU507,'FE Source'!$A:$Y,20,FALSE))</f>
        <v>-</v>
      </c>
      <c r="AJ507" s="83" t="str">
        <f>IF(VLOOKUP($AU507,'FE Source'!$A:$DJ,34,FALSE)=0,"-",VLOOKUP($AU507,'FE Source'!$A:$DJ,34,FALSE))</f>
        <v>-</v>
      </c>
      <c r="AK507" s="83" t="str">
        <f>IF(VLOOKUP($AU507,'FE Source'!$A:$DJ,35,FALSE)=0,"-",VLOOKUP($AU507,'FE Source'!$A:$DJ,35,FALSE))</f>
        <v>-</v>
      </c>
      <c r="AL507" s="522" t="str">
        <f>IF(VLOOKUP($AU507,'FE Source'!$A:$Y,19,FALSE)=0,"-",VLOOKUP($AU507,'FE Source'!$A:$Y,19,FALSE))</f>
        <v>-</v>
      </c>
      <c r="AM507" s="146" t="str">
        <f>IF(VLOOKUP($AU507,'FE Source'!$A:$DJ,36,FALSE)=0,"-",VLOOKUP($AU507,'FE Source'!$A:$DJ,36,FALSE))</f>
        <v>-</v>
      </c>
      <c r="AN507" s="527">
        <f>IF(VLOOKUP($AU507,'FE Source'!$A:$W,13,FALSE)=0,"-",VLOOKUP($AU507,'FE Source'!$A:$W,13,FALSE))</f>
        <v>657.3</v>
      </c>
      <c r="AO507" s="146" t="str">
        <f>IF(J507="no","-",IF(VLOOKUP($AU507,'FE Source'!$A:$W,15,FALSE)=0,"-",VLOOKUP($AU507,'FE Source'!$A:$W,15,FALSE)))</f>
        <v>-</v>
      </c>
      <c r="AP507" s="83" t="str">
        <f>IF(AO507="-","-",IF(VLOOKUP($AU507,'FE Source'!$A:$Z,21,FALSE)=0,"-",IF(VLOOKUP($AU507,'FE Source'!$A:$Z,21,FALSE)=2,"Semi-Annual",IF(VLOOKUP($AU507,'FE Source'!$A:$Z,21,FALSE)=4,"Quarterly",IF(VLOOKUP($AU507,'FE Source'!$A:$Z,21,FALSE)=12,"Monthly","Annual")))))</f>
        <v>-</v>
      </c>
      <c r="AQ507" s="131">
        <f t="array" ref="AQ507">IF(VLOOKUP($AU507,'FE Source'!$A:$W,16,FALSE)=0,"-",VLOOKUP($AU507,'FE Source'!$A:$W,16,FALSE))</f>
        <v>1.69</v>
      </c>
      <c r="AR507" s="169" t="str">
        <f>IF(VLOOKUP($AU507,'FE Source'!$A:$W,17,FALSE)=0,"-",VLOOKUP($AU507,'FE Source'!$A:$W,17,FALSE))</f>
        <v>Silver</v>
      </c>
      <c r="AS507" s="169">
        <f>IF(VLOOKUP($AU507,'FE Source'!$AN:$AS,4,FALSE)="",VLOOKUP($AU507,'FE Source'!$AN:$AS,3,FALSE),VLOOKUP($AU507,'FE Source'!$AN:$AS,4,FALSE))</f>
        <v>4.28</v>
      </c>
      <c r="AT507" s="182">
        <f>IF(VLOOKUP($AU507,'FE Source'!$AN:$AS,5,FALSE)=0,"-",VLOOKUP($AU507,'FE Source'!$AN:$AS,5,FALSE))</f>
        <v>45779</v>
      </c>
      <c r="AU507" s="177" t="s">
        <v>648</v>
      </c>
      <c r="BE507" s="215">
        <f>IF(VLOOKUP($AU507,'FE Source'!$A:$AK,22,FALSE)=0,"-",VLOOKUP($AU507,'FE Source'!$A:$AK,22,FALSE))</f>
        <v>3.45</v>
      </c>
      <c r="BF507" s="215">
        <f>IF(VLOOKUP($AU507,'FE Source'!$A:$AK,23,FALSE)=0,"-",VLOOKUP($AU507,'FE Source'!$A:$AK,23,FALSE))</f>
        <v>3.64</v>
      </c>
      <c r="BG507" s="215">
        <f>IF(VLOOKUP($AU507,'FE Source'!$A:$AK,24,FALSE)=0,"-",VLOOKUP($AU507,'FE Source'!$A:$AK,24,FALSE))</f>
        <v>38.340000000000003</v>
      </c>
      <c r="BH507" s="215">
        <f>IF(VLOOKUP($AU507,'FE Source'!$A:$AK,25,FALSE)=0,"-",VLOOKUP($AU507,'FE Source'!$A:$AK,25,FALSE))</f>
        <v>-12.43</v>
      </c>
      <c r="BI507" s="215">
        <f>IF(VLOOKUP($AU507,'FE Source'!$A:$AK,26,FALSE)=0,"-",VLOOKUP($AU507,'FE Source'!$A:$AK,26,FALSE))</f>
        <v>26.09</v>
      </c>
      <c r="BJ507" s="215">
        <f>IF(VLOOKUP($AU507,'FE Source'!$A:$AK,27,FALSE)=0,"-",VLOOKUP($AU507,'FE Source'!$A:$AK,27,FALSE))</f>
        <v>27.02</v>
      </c>
      <c r="BK507" s="215">
        <f>IF(VLOOKUP($AU507,'FE Source'!$A:$AK,28,FALSE)=0,"-",VLOOKUP($AU507,'FE Source'!$A:$AK,28,FALSE))</f>
        <v>3.58</v>
      </c>
      <c r="BL507" s="215">
        <f>IF(VLOOKUP($AU507,'FE Source'!$A:$AK,29,FALSE)=0,"-",VLOOKUP($AU507,'FE Source'!$A:$AK,29,FALSE))</f>
        <v>-23.28</v>
      </c>
      <c r="BM507" s="215">
        <f>IF(VLOOKUP($AU507,'FE Source'!$A:$AK,30,FALSE)=0,"-",VLOOKUP($AU507,'FE Source'!$A:$AK,30,FALSE))</f>
        <v>-10.87</v>
      </c>
      <c r="BN507" t="str">
        <f>IF(VLOOKUP($AU507,'FE Source'!$A:$AK,31,FALSE)="No Specified Index","-",IF(VLOOKUP($AU507,'FE Source'!$A:$AK,31,FALSE)=0,"-",VLOOKUP($AU507,'FE Source'!$A:$AK,31,FALSE)))</f>
        <v>MSCI Golden Dragon Index</v>
      </c>
      <c r="BO507" s="217">
        <f>IF(VLOOKUP($AU507,'FE Source'!$A:$AK,32,FALSE)=0,"-",VLOOKUP($AU507,'FE Source'!$A:$AK,32,FALSE))</f>
        <v>34274</v>
      </c>
      <c r="BP507" s="18">
        <f>IF(VLOOKUP($AU507,'FE Source'!$AZ:$BC,2,FALSE)=0,"-",VLOOKUP($AU507,'FE Source'!$AZ:$BC,2,FALSE))</f>
        <v>-4.76</v>
      </c>
      <c r="BQ507" s="18">
        <f>IF(VLOOKUP($AU507,'FE Source'!$AZ:$BC,3,FALSE)=0,"-",VLOOKUP($AU507,'FE Source'!$AZ:$BC,3,FALSE))</f>
        <v>-7.42</v>
      </c>
      <c r="BR507" s="18">
        <f>IF(VLOOKUP($AU507,'FE Source'!$AZ:$BC,4,FALSE)=0,"-",VLOOKUP($AU507,'FE Source'!$AZ:$BC,4,FALSE))</f>
        <v>-11.32</v>
      </c>
    </row>
    <row r="508" spans="1:70" ht="15">
      <c r="A508" s="509"/>
      <c r="B508" s="323" t="str">
        <f>INDEX('UT - Retail'!$A$7:$A$1409,MATCH(AU508,'UT - Retail'!$U$7:$U$1409,0),1)</f>
        <v>First Sentier Investors</v>
      </c>
      <c r="C508" s="785" t="str">
        <f>INDEX('UT - Retail'!$B$7:$B$1409,MATCH(AU508,'UT - Retail'!$U$7:$U$1409,0),1)</f>
        <v>FSSA Regional India A Acc SGD</v>
      </c>
      <c r="D508" s="764"/>
      <c r="E508" s="150" t="str">
        <f>VLOOKUP(C508,'UT - Retail'!$B:$K,8,FALSE)</f>
        <v>Equities</v>
      </c>
      <c r="F508" s="141" t="str">
        <f>VLOOKUP(C508,'UT - Retail'!$B:$K,9,FALSE)</f>
        <v>India</v>
      </c>
      <c r="G508" s="141" t="str">
        <f>VLOOKUP(C508,'UT - Retail'!$B:$K,10,FALSE)</f>
        <v>General</v>
      </c>
      <c r="H508" s="82" t="str">
        <f>VLOOKUP(C508,'UT - Retail'!$B:$N,13,FALSE)</f>
        <v>No</v>
      </c>
      <c r="I508" s="82" t="str">
        <f>VLOOKUP(C508,'UT - Retail'!$B:$Q,14,FALSE)</f>
        <v>No</v>
      </c>
      <c r="J508" s="141" t="str">
        <f>VLOOKUP(C508,'UT - Retail'!$B:$Q,11,FALSE)</f>
        <v>No</v>
      </c>
      <c r="K508" s="130" t="str">
        <f>VLOOKUP(C508,'UT - Retail'!$B:$P,15,FALSE)</f>
        <v>Yes</v>
      </c>
      <c r="L508" s="82" t="str">
        <f>VLOOKUP(C508,'UT - Retail'!$B:$Q,16,FALSE)</f>
        <v>Both</v>
      </c>
      <c r="M508" s="141" t="str">
        <f>VLOOKUP(C508,'UT - Retail'!$B:$K,6,FALSE)</f>
        <v>SGD</v>
      </c>
      <c r="N508" s="141" t="str">
        <f>IFERROR(IF(MATCH(C508,'Portfolio Construction'!$AL:$AL,0),"Yes","No"),"No")</f>
        <v>No</v>
      </c>
      <c r="O508" s="141" t="str">
        <f>IFERROR(IF(MATCH(C508,'Portfolio Construction'!$AN:$AN,0),"Yes","No"),"No")</f>
        <v>No</v>
      </c>
      <c r="P508" s="141" t="str">
        <f>IFERROR(IF(MATCH(C508,'Portfolio Construction'!$AP:$AP,0),"Yes","No"),"No")</f>
        <v>No</v>
      </c>
      <c r="Q508" s="141" t="str">
        <f>IFERROR(IF(MATCH(C508,'Portfolio Construction'!$AR:$AR,0),"Yes","No"),"No")</f>
        <v>No</v>
      </c>
      <c r="R508" s="141" t="str">
        <f>IFERROR(IF(MATCH(C508,'Portfolio Construction'!$AT:$AT,0),"Yes","No"),"No")</f>
        <v>No</v>
      </c>
      <c r="S508" s="141" t="str">
        <f>IFERROR(IF(MATCH(C508,'Portfolio Construction'!$AV:$AV,0),"Yes","No"),"No")</f>
        <v>No</v>
      </c>
      <c r="T508" s="141" t="str">
        <f>IFERROR(IF(MATCH(C508,'Portfolio Construction'!$AX:$AX,0),"Yes","No"),"No")</f>
        <v>No</v>
      </c>
      <c r="U508" s="141" t="str">
        <f>IFERROR(IF(MATCH(C508,'Portfolio Construction'!$AZ:$AZ,0),"Yes","No"),"No")</f>
        <v>No</v>
      </c>
      <c r="V508" s="141" t="str">
        <f>IFERROR(IF(MATCH(C508,'Portfolio Construction'!$BB:$BB,0),"Yes","No"),"No")</f>
        <v>No</v>
      </c>
      <c r="W508" s="619">
        <f>IF(VLOOKUP($AU508,'FE Source'!$A:$W,3,FALSE)=0,"-",VLOOKUP($AU508,'FE Source'!$A:$W,3,FALSE))</f>
        <v>-7.63</v>
      </c>
      <c r="X508" s="618">
        <f>IF(VLOOKUP($AU508,'FE Source'!$A:$W,4,FALSE)=0,"-",VLOOKUP($AU508,'FE Source'!$A:$W,4,FALSE))</f>
        <v>0.41</v>
      </c>
      <c r="Y508" s="618">
        <f>IF(VLOOKUP($AU508,'FE Source'!$A:$W,5,FALSE)=0,"-",VLOOKUP($AU508,'FE Source'!$A:$W,5,FALSE))</f>
        <v>-9.3000000000000007</v>
      </c>
      <c r="Z508" s="618">
        <f>IF(VLOOKUP($AU508,'FE Source'!$A:$W,6,FALSE)=0,"-",VLOOKUP($AU508,'FE Source'!$A:$W,6,FALSE))</f>
        <v>0.98</v>
      </c>
      <c r="AA508" s="618">
        <f>IF(VLOOKUP($AU508,'FE Source'!$A:$W,7,FALSE)=0,"-",VLOOKUP($AU508,'FE Source'!$A:$W,7,FALSE))</f>
        <v>10.98</v>
      </c>
      <c r="AB508" s="618">
        <f>IF(VLOOKUP($AU508,'FE Source'!$A:$W,8,FALSE)=0,"-",VLOOKUP($AU508,'FE Source'!$A:$W,8,FALSE))</f>
        <v>16.41</v>
      </c>
      <c r="AC508" s="623">
        <f>IF(VLOOKUP($AU508,'FE Source'!$A:$W,9,FALSE)=0,"-",VLOOKUP($AU508,'FE Source'!$A:$W,9,FALSE))</f>
        <v>8.69</v>
      </c>
      <c r="AD508" s="146">
        <f>IF(VLOOKUP($AU508,'FE Source'!$A:$W,10,FALSE)=0,"-",VLOOKUP($AU508,'FE Source'!$A:$W,10,FALSE))</f>
        <v>0.96</v>
      </c>
      <c r="AE508" s="83">
        <f>IF(VLOOKUP($AU508,'FE Source'!$A:$W,11,FALSE)=0,"-",VLOOKUP($AU508,'FE Source'!$A:$W,11,FALSE))</f>
        <v>13.8</v>
      </c>
      <c r="AF508" s="83">
        <f>IF(VLOOKUP($AU508,'FE Source'!$A:$W,12,FALSE)=0,"-",VLOOKUP($AU508,'FE Source'!$A:$W,12,FALSE))</f>
        <v>0.54</v>
      </c>
      <c r="AG508" s="83">
        <f>IF(VLOOKUP($AU508,'FE Source'!$A:$W,14,FALSE)=0,"-",VLOOKUP($AU508,'FE Source'!$A:$W,14,FALSE))</f>
        <v>-16.18</v>
      </c>
      <c r="AH508" s="83">
        <f>IF(VLOOKUP($AU508,'FE Source'!$A:$DJ,33,FALSE)=0,"-",VLOOKUP($AU508,'FE Source'!$A:$DJ,33,FALSE))</f>
        <v>110.55</v>
      </c>
      <c r="AI508" s="83">
        <f>IF(VLOOKUP($AU508,'FE Source'!$A:$Y,20,FALSE)=0,"-",VLOOKUP($AU508,'FE Source'!$A:$Y,20,FALSE))</f>
        <v>112.21</v>
      </c>
      <c r="AJ508" s="83">
        <f>IF(VLOOKUP($AU508,'FE Source'!$A:$DJ,34,FALSE)=0,"-",VLOOKUP($AU508,'FE Source'!$A:$DJ,34,FALSE))</f>
        <v>93.89</v>
      </c>
      <c r="AK508" s="83">
        <f>IF(VLOOKUP($AU508,'FE Source'!$A:$DJ,35,FALSE)=0,"-",VLOOKUP($AU508,'FE Source'!$A:$DJ,35,FALSE))</f>
        <v>104.48</v>
      </c>
      <c r="AL508" s="522">
        <f>IF(VLOOKUP($AU508,'FE Source'!$A:$Y,19,FALSE)=0,"-",VLOOKUP($AU508,'FE Source'!$A:$Y,19,FALSE))</f>
        <v>92.33</v>
      </c>
      <c r="AM508" s="171">
        <f>IF(VLOOKUP($AU508,'FE Source'!$A:$DJ,36,FALSE)=0,"-",VLOOKUP($AU508,'FE Source'!$A:$DJ,36,FALSE))</f>
        <v>87.25</v>
      </c>
      <c r="AN508" s="670">
        <f>IF(VLOOKUP($AU508,'FE Source'!$A:$W,13,FALSE)=0,"-",VLOOKUP($AU508,'FE Source'!$A:$W,13,FALSE))</f>
        <v>280.39999999999998</v>
      </c>
      <c r="AO508" s="146" t="str">
        <f>IF(J508="no","-",IF(VLOOKUP($AU508,'FE Source'!$A:$W,15,FALSE)=0,"-",VLOOKUP($AU508,'FE Source'!$A:$W,15,FALSE)))</f>
        <v>-</v>
      </c>
      <c r="AP508" s="83" t="str">
        <f>IF(AO508="-","-",IF(VLOOKUP($AU508,'FE Source'!$A:$Z,21,FALSE)=0,"-",IF(VLOOKUP($AU508,'FE Source'!$A:$Z,21,FALSE)=2,"Semi-Annual",IF(VLOOKUP($AU508,'FE Source'!$A:$Z,21,FALSE)=4,"Quarterly",IF(VLOOKUP($AU508,'FE Source'!$A:$Z,21,FALSE)=12,"Monthly","Annual")))))</f>
        <v>-</v>
      </c>
      <c r="AQ508" s="131">
        <f t="array" ref="AQ508">IF(VLOOKUP($AU508,'FE Source'!$A:$W,16,FALSE)=0,"-",VLOOKUP($AU508,'FE Source'!$A:$W,16,FALSE))</f>
        <v>2.04</v>
      </c>
      <c r="AR508" s="169" t="str">
        <f>IF(VLOOKUP($AU508,'FE Source'!$A:$W,17,FALSE)=0,"-",VLOOKUP($AU508,'FE Source'!$A:$W,17,FALSE))</f>
        <v>Silver</v>
      </c>
      <c r="AS508" s="169">
        <f>IF(VLOOKUP($AU508,'FE Source'!$AN:$AS,4,FALSE)="",VLOOKUP($AU508,'FE Source'!$AN:$AS,3,FALSE),VLOOKUP($AU508,'FE Source'!$AN:$AS,4,FALSE))</f>
        <v>13.73</v>
      </c>
      <c r="AT508" s="182">
        <f>IF(VLOOKUP($AU508,'FE Source'!$AN:$AS,5,FALSE)=0,"-",VLOOKUP($AU508,'FE Source'!$AN:$AS,5,FALSE))</f>
        <v>45779</v>
      </c>
      <c r="AU508" s="177" t="s">
        <v>2102</v>
      </c>
      <c r="BE508" s="215">
        <f>IF(VLOOKUP($AU508,'FE Source'!$A:$AK,22,FALSE)=0,"-",VLOOKUP($AU508,'FE Source'!$A:$AK,22,FALSE))</f>
        <v>12.24</v>
      </c>
      <c r="BF508" s="215">
        <f>IF(VLOOKUP($AU508,'FE Source'!$A:$AK,23,FALSE)=0,"-",VLOOKUP($AU508,'FE Source'!$A:$AK,23,FALSE))</f>
        <v>3.14</v>
      </c>
      <c r="BG508" s="215">
        <f>IF(VLOOKUP($AU508,'FE Source'!$A:$AK,24,FALSE)=0,"-",VLOOKUP($AU508,'FE Source'!$A:$AK,24,FALSE))</f>
        <v>28.97</v>
      </c>
      <c r="BH508" s="215">
        <f>IF(VLOOKUP($AU508,'FE Source'!$A:$AK,25,FALSE)=0,"-",VLOOKUP($AU508,'FE Source'!$A:$AK,25,FALSE))</f>
        <v>-6.15</v>
      </c>
      <c r="BI508" s="215">
        <f>IF(VLOOKUP($AU508,'FE Source'!$A:$AK,26,FALSE)=0,"-",VLOOKUP($AU508,'FE Source'!$A:$AK,26,FALSE))</f>
        <v>1.96</v>
      </c>
      <c r="BJ508" s="215">
        <f>IF(VLOOKUP($AU508,'FE Source'!$A:$AK,27,FALSE)=0,"-",VLOOKUP($AU508,'FE Source'!$A:$AK,27,FALSE))</f>
        <v>6.54</v>
      </c>
      <c r="BK508" s="215">
        <f>IF(VLOOKUP($AU508,'FE Source'!$A:$AK,28,FALSE)=0,"-",VLOOKUP($AU508,'FE Source'!$A:$AK,28,FALSE))</f>
        <v>23.43</v>
      </c>
      <c r="BL508" s="215">
        <f>IF(VLOOKUP($AU508,'FE Source'!$A:$AK,29,FALSE)=0,"-",VLOOKUP($AU508,'FE Source'!$A:$AK,29,FALSE))</f>
        <v>-7.82</v>
      </c>
      <c r="BM508" s="215">
        <f>IF(VLOOKUP($AU508,'FE Source'!$A:$AK,30,FALSE)=0,"-",VLOOKUP($AU508,'FE Source'!$A:$AK,30,FALSE))</f>
        <v>24.86</v>
      </c>
      <c r="BN508" t="str">
        <f>IF(VLOOKUP($AU508,'FE Source'!$A:$AK,31,FALSE)="No Specified Index","-",IF(VLOOKUP($AU508,'FE Source'!$A:$AK,31,FALSE)=0,"-",VLOOKUP($AU508,'FE Source'!$A:$AK,31,FALSE)))</f>
        <v>MSCI India</v>
      </c>
      <c r="BO508" s="217">
        <f>IF(VLOOKUP($AU508,'FE Source'!$A:$AK,32,FALSE)=0,"-",VLOOKUP($AU508,'FE Source'!$A:$AK,32,FALSE))</f>
        <v>34568</v>
      </c>
      <c r="BP508" s="18">
        <f>IF(VLOOKUP($AU508,'FE Source'!$AZ:$BC,2,FALSE)=0,"-",VLOOKUP($AU508,'FE Source'!$AZ:$BC,2,FALSE))</f>
        <v>-6.16</v>
      </c>
      <c r="BQ508" s="18">
        <f>IF(VLOOKUP($AU508,'FE Source'!$AZ:$BC,3,FALSE)=0,"-",VLOOKUP($AU508,'FE Source'!$AZ:$BC,3,FALSE))</f>
        <v>-9.94</v>
      </c>
      <c r="BR508" s="18">
        <f>IF(VLOOKUP($AU508,'FE Source'!$AZ:$BC,4,FALSE)=0,"-",VLOOKUP($AU508,'FE Source'!$AZ:$BC,4,FALSE))</f>
        <v>-9.1999999999999993</v>
      </c>
    </row>
    <row r="509" spans="1:70" ht="15">
      <c r="A509" s="509"/>
      <c r="B509" s="323" t="str">
        <f>INDEX('UT - Retail'!$A$7:$A$1409,MATCH(AU509,'UT - Retail'!$U$7:$U$1409,0),1)</f>
        <v>Franklin Templeton Investments</v>
      </c>
      <c r="C509" s="785" t="str">
        <f>INDEX('UT - Retail'!$B$7:$B$1409,MATCH(AU509,'UT - Retail'!$U$7:$U$1409,0),1)</f>
        <v>FTGF ClearBridge Global Infrastructure Income A Acc USD</v>
      </c>
      <c r="D509" s="764"/>
      <c r="E509" s="150" t="str">
        <f>VLOOKUP(C509,'UT - Retail'!$B:$K,8,FALSE)</f>
        <v>Equities</v>
      </c>
      <c r="F509" s="150" t="str">
        <f>VLOOKUP(C509,'UT - Retail'!$B:$K,9,FALSE)</f>
        <v>Global</v>
      </c>
      <c r="G509" s="150" t="str">
        <f>VLOOKUP(C509,'UT - Retail'!$B:$K,10,FALSE)</f>
        <v>Infrastructure</v>
      </c>
      <c r="H509" s="82" t="str">
        <f>VLOOKUP(C509,'UT - Retail'!$B:$N,13,FALSE)</f>
        <v>No</v>
      </c>
      <c r="I509" s="82" t="str">
        <f>VLOOKUP(C509,'UT - Retail'!$B:$Q,14,FALSE)</f>
        <v>No</v>
      </c>
      <c r="J509" s="150" t="str">
        <f>VLOOKUP(C509,'UT - Retail'!$B:$Q,11,FALSE)</f>
        <v>No</v>
      </c>
      <c r="K509" s="130" t="str">
        <f>VLOOKUP(C509,'UT - Retail'!$B:$P,15,FALSE)</f>
        <v>No</v>
      </c>
      <c r="L509" s="82" t="str">
        <f>VLOOKUP(C509,'UT - Retail'!$B:$Q,16,FALSE)</f>
        <v>iFast</v>
      </c>
      <c r="M509" s="150" t="str">
        <f>VLOOKUP(C509,'UT - Retail'!$B:$K,6,FALSE)</f>
        <v>USD</v>
      </c>
      <c r="N509" s="150" t="str">
        <f>IFERROR(IF(MATCH(C509,'Portfolio Construction'!$AL:$AL,0),"Yes","No"),"No")</f>
        <v>No</v>
      </c>
      <c r="O509" s="150" t="str">
        <f>IFERROR(IF(MATCH(C509,'Portfolio Construction'!$AN:$AN,0),"Yes","No"),"No")</f>
        <v>No</v>
      </c>
      <c r="P509" s="150" t="str">
        <f>IFERROR(IF(MATCH(C509,'Portfolio Construction'!$AP:$AP,0),"Yes","No"),"No")</f>
        <v>No</v>
      </c>
      <c r="Q509" s="150" t="str">
        <f>IFERROR(IF(MATCH(C509,'Portfolio Construction'!$AR:$AR,0),"Yes","No"),"No")</f>
        <v>No</v>
      </c>
      <c r="R509" s="150" t="str">
        <f>IFERROR(IF(MATCH(C509,'Portfolio Construction'!$AT:$AT,0),"Yes","No"),"No")</f>
        <v>No</v>
      </c>
      <c r="S509" s="150" t="str">
        <f>IFERROR(IF(MATCH(C509,'Portfolio Construction'!$AV:$AV,0),"Yes","No"),"No")</f>
        <v>No</v>
      </c>
      <c r="T509" s="150" t="str">
        <f>IFERROR(IF(MATCH(C509,'Portfolio Construction'!$AX:$AX,0),"Yes","No"),"No")</f>
        <v>No</v>
      </c>
      <c r="U509" s="150" t="str">
        <f>IFERROR(IF(MATCH(C509,'Portfolio Construction'!$AZ:$AZ,0),"Yes","No"),"No")</f>
        <v>No</v>
      </c>
      <c r="V509" s="150" t="str">
        <f>IFERROR(IF(MATCH(C509,'Portfolio Construction'!$BB:$BB,0),"Yes","No"),"No")</f>
        <v>No</v>
      </c>
      <c r="W509" s="619" t="e">
        <f>IF(VLOOKUP($AU509,'FE Source'!$A:$W,3,FALSE)=0,"-",VLOOKUP($AU509,'FE Source'!$A:$W,3,FALSE))</f>
        <v>#N/A</v>
      </c>
      <c r="X509" s="618" t="e">
        <f>IF(VLOOKUP($AU509,'FE Source'!$A:$W,4,FALSE)=0,"-",VLOOKUP($AU509,'FE Source'!$A:$W,4,FALSE))</f>
        <v>#N/A</v>
      </c>
      <c r="Y509" s="618" t="e">
        <f>IF(VLOOKUP($AU509,'FE Source'!$A:$W,5,FALSE)=0,"-",VLOOKUP($AU509,'FE Source'!$A:$W,5,FALSE))</f>
        <v>#N/A</v>
      </c>
      <c r="Z509" s="618" t="e">
        <f>IF(VLOOKUP($AU509,'FE Source'!$A:$W,6,FALSE)=0,"-",VLOOKUP($AU509,'FE Source'!$A:$W,6,FALSE))</f>
        <v>#N/A</v>
      </c>
      <c r="AA509" s="618" t="e">
        <f>IF(VLOOKUP($AU509,'FE Source'!$A:$W,7,FALSE)=0,"-",VLOOKUP($AU509,'FE Source'!$A:$W,7,FALSE))</f>
        <v>#N/A</v>
      </c>
      <c r="AB509" s="618" t="e">
        <f>IF(VLOOKUP($AU509,'FE Source'!$A:$W,8,FALSE)=0,"-",VLOOKUP($AU509,'FE Source'!$A:$W,8,FALSE))</f>
        <v>#N/A</v>
      </c>
      <c r="AC509" s="623" t="e">
        <f>IF(VLOOKUP($AU509,'FE Source'!$A:$W,9,FALSE)=0,"-",VLOOKUP($AU509,'FE Source'!$A:$W,9,FALSE))</f>
        <v>#N/A</v>
      </c>
      <c r="AD509" s="146" t="e">
        <f>IF(VLOOKUP($AU509,'FE Source'!$A:$W,10,FALSE)=0,"-",VLOOKUP($AU509,'FE Source'!$A:$W,10,FALSE))</f>
        <v>#N/A</v>
      </c>
      <c r="AE509" s="83" t="e">
        <f>IF(VLOOKUP($AU509,'FE Source'!$A:$W,11,FALSE)=0,"-",VLOOKUP($AU509,'FE Source'!$A:$W,11,FALSE))</f>
        <v>#N/A</v>
      </c>
      <c r="AF509" s="83" t="e">
        <f>IF(VLOOKUP($AU509,'FE Source'!$A:$W,12,FALSE)=0,"-",VLOOKUP($AU509,'FE Source'!$A:$W,12,FALSE))</f>
        <v>#N/A</v>
      </c>
      <c r="AG509" s="83" t="e">
        <f>IF(VLOOKUP($AU509,'FE Source'!$A:$W,14,FALSE)=0,"-",VLOOKUP($AU509,'FE Source'!$A:$W,14,FALSE))</f>
        <v>#N/A</v>
      </c>
      <c r="AH509" s="83" t="e">
        <f>IF(VLOOKUP($AU509,'FE Source'!$A:$DJ,33,FALSE)=0,"-",VLOOKUP($AU509,'FE Source'!$A:$DJ,33,FALSE))</f>
        <v>#N/A</v>
      </c>
      <c r="AI509" s="83" t="e">
        <f>IF(VLOOKUP($AU509,'FE Source'!$A:$Y,20,FALSE)=0,"-",VLOOKUP($AU509,'FE Source'!$A:$Y,20,FALSE))</f>
        <v>#N/A</v>
      </c>
      <c r="AJ509" s="83" t="e">
        <f>IF(VLOOKUP($AU509,'FE Source'!$A:$DJ,34,FALSE)=0,"-",VLOOKUP($AU509,'FE Source'!$A:$DJ,34,FALSE))</f>
        <v>#N/A</v>
      </c>
      <c r="AK509" s="83" t="e">
        <f>IF(VLOOKUP($AU509,'FE Source'!$A:$DJ,35,FALSE)=0,"-",VLOOKUP($AU509,'FE Source'!$A:$DJ,35,FALSE))</f>
        <v>#N/A</v>
      </c>
      <c r="AL509" s="522" t="e">
        <f>IF(VLOOKUP($AU509,'FE Source'!$A:$Y,19,FALSE)=0,"-",VLOOKUP($AU509,'FE Source'!$A:$Y,19,FALSE))</f>
        <v>#N/A</v>
      </c>
      <c r="AM509" s="171" t="e">
        <f>IF(VLOOKUP($AU509,'FE Source'!$A:$DJ,36,FALSE)=0,"-",VLOOKUP($AU509,'FE Source'!$A:$DJ,36,FALSE))</f>
        <v>#N/A</v>
      </c>
      <c r="AN509" s="740" t="e">
        <f>IF(VLOOKUP($AU509,'FE Source'!$A:$W,13,FALSE)=0,"-",VLOOKUP($AU509,'FE Source'!$A:$W,13,FALSE))</f>
        <v>#N/A</v>
      </c>
      <c r="AO509" s="146" t="str">
        <f>IF(J509="no","-",IF(VLOOKUP($AU509,'FE Source'!$A:$W,15,FALSE)=0,"-",VLOOKUP($AU509,'FE Source'!$A:$W,15,FALSE)))</f>
        <v>-</v>
      </c>
      <c r="AP509" s="83" t="str">
        <f>IF(AO509="-","-",IF(VLOOKUP($AU509,'FE Source'!$A:$Z,21,FALSE)=0,"-",IF(VLOOKUP($AU509,'FE Source'!$A:$Z,21,FALSE)=2,"Semi-Annual",IF(VLOOKUP($AU509,'FE Source'!$A:$Z,21,FALSE)=4,"Quarterly",IF(VLOOKUP($AU509,'FE Source'!$A:$Z,21,FALSE)=12,"Monthly","Annual")))))</f>
        <v>-</v>
      </c>
      <c r="AQ509" s="131" t="e">
        <f t="array" ref="AQ509">IF(VLOOKUP($AU509,'FE Source'!$A:$W,16,FALSE)=0,"-",VLOOKUP($AU509,'FE Source'!$A:$W,16,FALSE))</f>
        <v>#N/A</v>
      </c>
      <c r="AR509" s="169" t="e">
        <f>IF(VLOOKUP($AU509,'FE Source'!$A:$W,17,FALSE)=0,"-",VLOOKUP($AU509,'FE Source'!$A:$W,17,FALSE))</f>
        <v>#N/A</v>
      </c>
      <c r="AS509" s="169" t="e">
        <f>IF(VLOOKUP($AU509,'FE Source'!$AN:$AS,4,FALSE)="",VLOOKUP($AU509,'FE Source'!$AN:$AS,3,FALSE),VLOOKUP($AU509,'FE Source'!$AN:$AS,4,FALSE))</f>
        <v>#N/A</v>
      </c>
      <c r="AT509" s="698" t="e">
        <f>IF(VLOOKUP($AU509,'FE Source'!$AN:$AS,5,FALSE)=0,"-",VLOOKUP($AU509,'FE Source'!$AN:$AS,5,FALSE))</f>
        <v>#N/A</v>
      </c>
      <c r="AU509" s="169" t="s">
        <v>9308</v>
      </c>
      <c r="BE509" s="215" t="e">
        <f>IF(VLOOKUP($AU509,'FE Source'!$A:$AK,22,FALSE)=0,"-",VLOOKUP($AU509,'FE Source'!$A:$AK,22,FALSE))</f>
        <v>#N/A</v>
      </c>
      <c r="BF509" s="215" t="e">
        <f>IF(VLOOKUP($AU509,'FE Source'!$A:$AK,23,FALSE)=0,"-",VLOOKUP($AU509,'FE Source'!$A:$AK,23,FALSE))</f>
        <v>#N/A</v>
      </c>
      <c r="BG509" s="215" t="e">
        <f>IF(VLOOKUP($AU509,'FE Source'!$A:$AK,24,FALSE)=0,"-",VLOOKUP($AU509,'FE Source'!$A:$AK,24,FALSE))</f>
        <v>#N/A</v>
      </c>
      <c r="BH509" s="215" t="e">
        <f>IF(VLOOKUP($AU509,'FE Source'!$A:$AK,25,FALSE)=0,"-",VLOOKUP($AU509,'FE Source'!$A:$AK,25,FALSE))</f>
        <v>#N/A</v>
      </c>
      <c r="BI509" s="215" t="e">
        <f>IF(VLOOKUP($AU509,'FE Source'!$A:$AK,26,FALSE)=0,"-",VLOOKUP($AU509,'FE Source'!$A:$AK,26,FALSE))</f>
        <v>#N/A</v>
      </c>
      <c r="BJ509" s="215" t="e">
        <f>IF(VLOOKUP($AU509,'FE Source'!$A:$AK,27,FALSE)=0,"-",VLOOKUP($AU509,'FE Source'!$A:$AK,27,FALSE))</f>
        <v>#N/A</v>
      </c>
      <c r="BK509" s="215" t="e">
        <f>IF(VLOOKUP($AU509,'FE Source'!$A:$AK,28,FALSE)=0,"-",VLOOKUP($AU509,'FE Source'!$A:$AK,28,FALSE))</f>
        <v>#N/A</v>
      </c>
      <c r="BL509" s="215" t="e">
        <f>IF(VLOOKUP($AU509,'FE Source'!$A:$AK,29,FALSE)=0,"-",VLOOKUP($AU509,'FE Source'!$A:$AK,29,FALSE))</f>
        <v>#N/A</v>
      </c>
      <c r="BM509" s="215" t="e">
        <f>IF(VLOOKUP($AU509,'FE Source'!$A:$AK,30,FALSE)=0,"-",VLOOKUP($AU509,'FE Source'!$A:$AK,30,FALSE))</f>
        <v>#N/A</v>
      </c>
      <c r="BN509" t="e">
        <f>IF(VLOOKUP($AU509,'FE Source'!$A:$AK,31,FALSE)="No Specified Index","-",IF(VLOOKUP($AU509,'FE Source'!$A:$AK,31,FALSE)=0,"-",VLOOKUP($AU509,'FE Source'!$A:$AK,31,FALSE)))</f>
        <v>#N/A</v>
      </c>
      <c r="BO509" s="217" t="e">
        <f>IF(VLOOKUP($AU509,'FE Source'!$A:$AK,32,FALSE)=0,"-",VLOOKUP($AU509,'FE Source'!$A:$AK,32,FALSE))</f>
        <v>#N/A</v>
      </c>
      <c r="BP509" s="18" t="e">
        <f>IF(VLOOKUP($AU509,'FE Source'!$AZ:$BC,2,FALSE)=0,"-",VLOOKUP($AU509,'FE Source'!$AZ:$BC,2,FALSE))</f>
        <v>#N/A</v>
      </c>
      <c r="BQ509" s="18" t="e">
        <f>IF(VLOOKUP($AU509,'FE Source'!$AZ:$BC,3,FALSE)=0,"-",VLOOKUP($AU509,'FE Source'!$AZ:$BC,3,FALSE))</f>
        <v>#N/A</v>
      </c>
      <c r="BR509" s="18" t="e">
        <f>IF(VLOOKUP($AU509,'FE Source'!$AZ:$BC,4,FALSE)=0,"-",VLOOKUP($AU509,'FE Source'!$AZ:$BC,4,FALSE))</f>
        <v>#N/A</v>
      </c>
    </row>
    <row r="510" spans="1:70" ht="15">
      <c r="A510" s="509"/>
      <c r="B510" s="323" t="str">
        <f>INDEX('UT - Retail'!$A$7:$A$1409,MATCH(AU510,'UT - Retail'!$U$7:$U$1409,0),1)</f>
        <v>Franklin Templeton Investments</v>
      </c>
      <c r="C510" s="785" t="str">
        <f>INDEX('UT - Retail'!$B$7:$B$1409,MATCH(AU510,'UT - Retail'!$U$7:$U$1409,0),1)</f>
        <v>FTGF ClearBridge Global Infrastructure Income A Mdis AUD-H Plus</v>
      </c>
      <c r="D510" s="764"/>
      <c r="E510" s="150" t="str">
        <f>VLOOKUP(C510,'UT - Retail'!$B:$K,8,FALSE)</f>
        <v>Equities</v>
      </c>
      <c r="F510" s="150" t="str">
        <f>VLOOKUP(C510,'UT - Retail'!$B:$K,9,FALSE)</f>
        <v>Global</v>
      </c>
      <c r="G510" s="150" t="str">
        <f>VLOOKUP(C510,'UT - Retail'!$B:$K,10,FALSE)</f>
        <v>Infrastructure</v>
      </c>
      <c r="H510" s="82" t="str">
        <f>VLOOKUP(C510,'UT - Retail'!$B:$N,13,FALSE)</f>
        <v>No</v>
      </c>
      <c r="I510" s="82" t="str">
        <f>VLOOKUP(C510,'UT - Retail'!$B:$Q,14,FALSE)</f>
        <v>No</v>
      </c>
      <c r="J510" s="150" t="str">
        <f>VLOOKUP(C510,'UT - Retail'!$B:$Q,11,FALSE)</f>
        <v>Yes</v>
      </c>
      <c r="K510" s="130" t="str">
        <f>VLOOKUP(C510,'UT - Retail'!$B:$P,15,FALSE)</f>
        <v>No</v>
      </c>
      <c r="L510" s="82" t="str">
        <f>VLOOKUP(C510,'UT - Retail'!$B:$Q,16,FALSE)</f>
        <v>iFast</v>
      </c>
      <c r="M510" s="150" t="str">
        <f>VLOOKUP(C510,'UT - Retail'!$B:$K,6,FALSE)</f>
        <v>AUD</v>
      </c>
      <c r="N510" s="150" t="str">
        <f>IFERROR(IF(MATCH(C510,'Portfolio Construction'!$AL:$AL,0),"Yes","No"),"No")</f>
        <v>No</v>
      </c>
      <c r="O510" s="150" t="str">
        <f>IFERROR(IF(MATCH(C510,'Portfolio Construction'!$AN:$AN,0),"Yes","No"),"No")</f>
        <v>No</v>
      </c>
      <c r="P510" s="150" t="str">
        <f>IFERROR(IF(MATCH(C510,'Portfolio Construction'!$AP:$AP,0),"Yes","No"),"No")</f>
        <v>No</v>
      </c>
      <c r="Q510" s="150" t="str">
        <f>IFERROR(IF(MATCH(C510,'Portfolio Construction'!$AR:$AR,0),"Yes","No"),"No")</f>
        <v>No</v>
      </c>
      <c r="R510" s="150" t="str">
        <f>IFERROR(IF(MATCH(C510,'Portfolio Construction'!$AT:$AT,0),"Yes","No"),"No")</f>
        <v>No</v>
      </c>
      <c r="S510" s="150" t="str">
        <f>IFERROR(IF(MATCH(C510,'Portfolio Construction'!$AV:$AV,0),"Yes","No"),"No")</f>
        <v>No</v>
      </c>
      <c r="T510" s="150" t="str">
        <f>IFERROR(IF(MATCH(C510,'Portfolio Construction'!$AX:$AX,0),"Yes","No"),"No")</f>
        <v>No</v>
      </c>
      <c r="U510" s="150" t="str">
        <f>IFERROR(IF(MATCH(C510,'Portfolio Construction'!$AZ:$AZ,0),"Yes","No"),"No")</f>
        <v>No</v>
      </c>
      <c r="V510" s="150" t="str">
        <f>IFERROR(IF(MATCH(C510,'Portfolio Construction'!$BB:$BB,0),"Yes","No"),"No")</f>
        <v>No</v>
      </c>
      <c r="W510" s="619" t="e">
        <f>IF(VLOOKUP($AU510,'FE Source'!$A:$W,3,FALSE)=0,"-",VLOOKUP($AU510,'FE Source'!$A:$W,3,FALSE))</f>
        <v>#N/A</v>
      </c>
      <c r="X510" s="618" t="e">
        <f>IF(VLOOKUP($AU510,'FE Source'!$A:$W,4,FALSE)=0,"-",VLOOKUP($AU510,'FE Source'!$A:$W,4,FALSE))</f>
        <v>#N/A</v>
      </c>
      <c r="Y510" s="618" t="e">
        <f>IF(VLOOKUP($AU510,'FE Source'!$A:$W,5,FALSE)=0,"-",VLOOKUP($AU510,'FE Source'!$A:$W,5,FALSE))</f>
        <v>#N/A</v>
      </c>
      <c r="Z510" s="618" t="e">
        <f>IF(VLOOKUP($AU510,'FE Source'!$A:$W,6,FALSE)=0,"-",VLOOKUP($AU510,'FE Source'!$A:$W,6,FALSE))</f>
        <v>#N/A</v>
      </c>
      <c r="AA510" s="618" t="e">
        <f>IF(VLOOKUP($AU510,'FE Source'!$A:$W,7,FALSE)=0,"-",VLOOKUP($AU510,'FE Source'!$A:$W,7,FALSE))</f>
        <v>#N/A</v>
      </c>
      <c r="AB510" s="618" t="e">
        <f>IF(VLOOKUP($AU510,'FE Source'!$A:$W,8,FALSE)=0,"-",VLOOKUP($AU510,'FE Source'!$A:$W,8,FALSE))</f>
        <v>#N/A</v>
      </c>
      <c r="AC510" s="623" t="e">
        <f>IF(VLOOKUP($AU510,'FE Source'!$A:$W,9,FALSE)=0,"-",VLOOKUP($AU510,'FE Source'!$A:$W,9,FALSE))</f>
        <v>#N/A</v>
      </c>
      <c r="AD510" s="146" t="e">
        <f>IF(VLOOKUP($AU510,'FE Source'!$A:$W,10,FALSE)=0,"-",VLOOKUP($AU510,'FE Source'!$A:$W,10,FALSE))</f>
        <v>#N/A</v>
      </c>
      <c r="AE510" s="83" t="e">
        <f>IF(VLOOKUP($AU510,'FE Source'!$A:$W,11,FALSE)=0,"-",VLOOKUP($AU510,'FE Source'!$A:$W,11,FALSE))</f>
        <v>#N/A</v>
      </c>
      <c r="AF510" s="83" t="e">
        <f>IF(VLOOKUP($AU510,'FE Source'!$A:$W,12,FALSE)=0,"-",VLOOKUP($AU510,'FE Source'!$A:$W,12,FALSE))</f>
        <v>#N/A</v>
      </c>
      <c r="AG510" s="83" t="e">
        <f>IF(VLOOKUP($AU510,'FE Source'!$A:$W,14,FALSE)=0,"-",VLOOKUP($AU510,'FE Source'!$A:$W,14,FALSE))</f>
        <v>#N/A</v>
      </c>
      <c r="AH510" s="83" t="e">
        <f>IF(VLOOKUP($AU510,'FE Source'!$A:$DJ,33,FALSE)=0,"-",VLOOKUP($AU510,'FE Source'!$A:$DJ,33,FALSE))</f>
        <v>#N/A</v>
      </c>
      <c r="AI510" s="83" t="e">
        <f>IF(VLOOKUP($AU510,'FE Source'!$A:$Y,20,FALSE)=0,"-",VLOOKUP($AU510,'FE Source'!$A:$Y,20,FALSE))</f>
        <v>#N/A</v>
      </c>
      <c r="AJ510" s="83" t="e">
        <f>IF(VLOOKUP($AU510,'FE Source'!$A:$DJ,34,FALSE)=0,"-",VLOOKUP($AU510,'FE Source'!$A:$DJ,34,FALSE))</f>
        <v>#N/A</v>
      </c>
      <c r="AK510" s="83" t="e">
        <f>IF(VLOOKUP($AU510,'FE Source'!$A:$DJ,35,FALSE)=0,"-",VLOOKUP($AU510,'FE Source'!$A:$DJ,35,FALSE))</f>
        <v>#N/A</v>
      </c>
      <c r="AL510" s="83" t="e">
        <f>IF(VLOOKUP($AU510,'FE Source'!$A:$Y,19,FALSE)=0,"-",VLOOKUP($AU510,'FE Source'!$A:$Y,19,FALSE))</f>
        <v>#N/A</v>
      </c>
      <c r="AM510" s="131" t="e">
        <f>IF(VLOOKUP($AU510,'FE Source'!$A:$DJ,36,FALSE)=0,"-",VLOOKUP($AU510,'FE Source'!$A:$DJ,36,FALSE))</f>
        <v>#N/A</v>
      </c>
      <c r="AN510" s="740" t="e">
        <f>IF(VLOOKUP($AU510,'FE Source'!$A:$W,13,FALSE)=0,"-",VLOOKUP($AU510,'FE Source'!$A:$W,13,FALSE))</f>
        <v>#N/A</v>
      </c>
      <c r="AO510" s="146" t="e">
        <f>IF(J510="no","-",IF(VLOOKUP($AU510,'FE Source'!$A:$W,15,FALSE)=0,"-",VLOOKUP($AU510,'FE Source'!$A:$W,15,FALSE)))</f>
        <v>#N/A</v>
      </c>
      <c r="AP510" s="83" t="e">
        <f>IF(AO510="-","-",IF(VLOOKUP($AU510,'FE Source'!$A:$Z,21,FALSE)=0,"-",IF(VLOOKUP($AU510,'FE Source'!$A:$Z,21,FALSE)=2,"Semi-Annual",IF(VLOOKUP($AU510,'FE Source'!$A:$Z,21,FALSE)=4,"Quarterly",IF(VLOOKUP($AU510,'FE Source'!$A:$Z,21,FALSE)=12,"Monthly","Annual")))))</f>
        <v>#N/A</v>
      </c>
      <c r="AQ510" s="131" t="e">
        <f t="array" ref="AQ510">IF(VLOOKUP($AU510,'FE Source'!$A:$W,16,FALSE)=0,"-",VLOOKUP($AU510,'FE Source'!$A:$W,16,FALSE))</f>
        <v>#N/A</v>
      </c>
      <c r="AR510" s="169" t="e">
        <f>IF(VLOOKUP($AU510,'FE Source'!$A:$W,17,FALSE)=0,"-",VLOOKUP($AU510,'FE Source'!$A:$W,17,FALSE))</f>
        <v>#N/A</v>
      </c>
      <c r="AS510" s="169" t="e">
        <f>IF(VLOOKUP($AU510,'FE Source'!$AN:$AS,4,FALSE)="",VLOOKUP($AU510,'FE Source'!$AN:$AS,3,FALSE),VLOOKUP($AU510,'FE Source'!$AN:$AS,4,FALSE))</f>
        <v>#N/A</v>
      </c>
      <c r="AT510" s="698" t="e">
        <f>IF(VLOOKUP($AU510,'FE Source'!$AN:$AS,5,FALSE)=0,"-",VLOOKUP($AU510,'FE Source'!$AN:$AS,5,FALSE))</f>
        <v>#N/A</v>
      </c>
      <c r="AU510" s="169" t="s">
        <v>9310</v>
      </c>
      <c r="BE510" s="215" t="e">
        <f>IF(VLOOKUP($AU510,'FE Source'!$A:$AK,22,FALSE)=0,"-",VLOOKUP($AU510,'FE Source'!$A:$AK,22,FALSE))</f>
        <v>#N/A</v>
      </c>
      <c r="BF510" s="215" t="e">
        <f>IF(VLOOKUP($AU510,'FE Source'!$A:$AK,23,FALSE)=0,"-",VLOOKUP($AU510,'FE Source'!$A:$AK,23,FALSE))</f>
        <v>#N/A</v>
      </c>
      <c r="BG510" s="215" t="e">
        <f>IF(VLOOKUP($AU510,'FE Source'!$A:$AK,24,FALSE)=0,"-",VLOOKUP($AU510,'FE Source'!$A:$AK,24,FALSE))</f>
        <v>#N/A</v>
      </c>
      <c r="BH510" s="215" t="e">
        <f>IF(VLOOKUP($AU510,'FE Source'!$A:$AK,25,FALSE)=0,"-",VLOOKUP($AU510,'FE Source'!$A:$AK,25,FALSE))</f>
        <v>#N/A</v>
      </c>
      <c r="BI510" s="215" t="e">
        <f>IF(VLOOKUP($AU510,'FE Source'!$A:$AK,26,FALSE)=0,"-",VLOOKUP($AU510,'FE Source'!$A:$AK,26,FALSE))</f>
        <v>#N/A</v>
      </c>
      <c r="BJ510" s="215" t="e">
        <f>IF(VLOOKUP($AU510,'FE Source'!$A:$AK,27,FALSE)=0,"-",VLOOKUP($AU510,'FE Source'!$A:$AK,27,FALSE))</f>
        <v>#N/A</v>
      </c>
      <c r="BK510" s="215" t="e">
        <f>IF(VLOOKUP($AU510,'FE Source'!$A:$AK,28,FALSE)=0,"-",VLOOKUP($AU510,'FE Source'!$A:$AK,28,FALSE))</f>
        <v>#N/A</v>
      </c>
      <c r="BL510" s="215" t="e">
        <f>IF(VLOOKUP($AU510,'FE Source'!$A:$AK,29,FALSE)=0,"-",VLOOKUP($AU510,'FE Source'!$A:$AK,29,FALSE))</f>
        <v>#N/A</v>
      </c>
      <c r="BM510" s="215" t="e">
        <f>IF(VLOOKUP($AU510,'FE Source'!$A:$AK,30,FALSE)=0,"-",VLOOKUP($AU510,'FE Source'!$A:$AK,30,FALSE))</f>
        <v>#N/A</v>
      </c>
      <c r="BN510" t="e">
        <f>IF(VLOOKUP($AU510,'FE Source'!$A:$AK,31,FALSE)="No Specified Index","-",IF(VLOOKUP($AU510,'FE Source'!$A:$AK,31,FALSE)=0,"-",VLOOKUP($AU510,'FE Source'!$A:$AK,31,FALSE)))</f>
        <v>#N/A</v>
      </c>
      <c r="BO510" s="217" t="e">
        <f>IF(VLOOKUP($AU510,'FE Source'!$A:$AK,32,FALSE)=0,"-",VLOOKUP($AU510,'FE Source'!$A:$AK,32,FALSE))</f>
        <v>#N/A</v>
      </c>
      <c r="BP510" s="18" t="e">
        <f>IF(VLOOKUP($AU510,'FE Source'!$AZ:$BC,2,FALSE)=0,"-",VLOOKUP($AU510,'FE Source'!$AZ:$BC,2,FALSE))</f>
        <v>#N/A</v>
      </c>
      <c r="BQ510" s="18" t="e">
        <f>IF(VLOOKUP($AU510,'FE Source'!$AZ:$BC,3,FALSE)=0,"-",VLOOKUP($AU510,'FE Source'!$AZ:$BC,3,FALSE))</f>
        <v>#N/A</v>
      </c>
      <c r="BR510" s="18" t="e">
        <f>IF(VLOOKUP($AU510,'FE Source'!$AZ:$BC,4,FALSE)=0,"-",VLOOKUP($AU510,'FE Source'!$AZ:$BC,4,FALSE))</f>
        <v>#N/A</v>
      </c>
    </row>
    <row r="511" spans="1:70" ht="15">
      <c r="A511" s="509"/>
      <c r="B511" s="323" t="str">
        <f>INDEX('UT - Retail'!$A$7:$A$1409,MATCH(AU511,'UT - Retail'!$U$7:$U$1409,0),1)</f>
        <v>Franklin Templeton Investments</v>
      </c>
      <c r="C511" s="785" t="str">
        <f>INDEX('UT - Retail'!$B$7:$B$1409,MATCH(AU511,'UT - Retail'!$U$7:$U$1409,0),1)</f>
        <v>FTGF ClearBridge Global Infrastructure Income A Mdis SGD-H Plus</v>
      </c>
      <c r="D511" s="764"/>
      <c r="E511" s="150" t="str">
        <f>VLOOKUP(C511,'UT - Retail'!$B:$K,8,FALSE)</f>
        <v>Equities</v>
      </c>
      <c r="F511" s="150" t="str">
        <f>VLOOKUP(C511,'UT - Retail'!$B:$K,9,FALSE)</f>
        <v>Global</v>
      </c>
      <c r="G511" s="150" t="str">
        <f>VLOOKUP(C511,'UT - Retail'!$B:$K,10,FALSE)</f>
        <v>Infrastructure</v>
      </c>
      <c r="H511" s="82" t="str">
        <f>VLOOKUP(C511,'UT - Retail'!$B:$N,13,FALSE)</f>
        <v>No</v>
      </c>
      <c r="I511" s="82" t="str">
        <f>VLOOKUP(C511,'UT - Retail'!$B:$Q,14,FALSE)</f>
        <v>No</v>
      </c>
      <c r="J511" s="150" t="str">
        <f>VLOOKUP(C511,'UT - Retail'!$B:$Q,11,FALSE)</f>
        <v>Yes</v>
      </c>
      <c r="K511" s="130" t="str">
        <f>VLOOKUP(C511,'UT - Retail'!$B:$P,15,FALSE)</f>
        <v>No</v>
      </c>
      <c r="L511" s="82" t="str">
        <f>VLOOKUP(C511,'UT - Retail'!$B:$Q,16,FALSE)</f>
        <v>Both</v>
      </c>
      <c r="M511" s="150" t="str">
        <f>VLOOKUP(C511,'UT - Retail'!$B:$K,6,FALSE)</f>
        <v>SGD</v>
      </c>
      <c r="N511" s="395" t="str">
        <f>IFERROR(IF(MATCH(C511,'Portfolio Construction'!$AL:$AL,0),"Yes","No"),"No")</f>
        <v>No</v>
      </c>
      <c r="O511" s="150" t="str">
        <f>IFERROR(IF(MATCH(C511,'Portfolio Construction'!$AN:$AN,0),"Yes","No"),"No")</f>
        <v>No</v>
      </c>
      <c r="P511" s="150" t="str">
        <f>IFERROR(IF(MATCH(C511,'Portfolio Construction'!$AP:$AP,0),"Yes","No"),"No")</f>
        <v>No</v>
      </c>
      <c r="Q511" s="150" t="str">
        <f>IFERROR(IF(MATCH(C511,'Portfolio Construction'!$AR:$AR,0),"Yes","No"),"No")</f>
        <v>No</v>
      </c>
      <c r="R511" s="150" t="str">
        <f>IFERROR(IF(MATCH(C511,'Portfolio Construction'!$AT:$AT,0),"Yes","No"),"No")</f>
        <v>No</v>
      </c>
      <c r="S511" s="150" t="str">
        <f>IFERROR(IF(MATCH(C511,'Portfolio Construction'!$AV:$AV,0),"Yes","No"),"No")</f>
        <v>No</v>
      </c>
      <c r="T511" s="150" t="str">
        <f>IFERROR(IF(MATCH(C511,'Portfolio Construction'!$AX:$AX,0),"Yes","No"),"No")</f>
        <v>No</v>
      </c>
      <c r="U511" s="150" t="str">
        <f>IFERROR(IF(MATCH(C511,'Portfolio Construction'!$AZ:$AZ,0),"Yes","No"),"No")</f>
        <v>No</v>
      </c>
      <c r="V511" s="150" t="str">
        <f>IFERROR(IF(MATCH(C511,'Portfolio Construction'!$BB:$BB,0),"Yes","No"),"No")</f>
        <v>No</v>
      </c>
      <c r="W511" s="619">
        <f>IF(VLOOKUP($AU511,'FE Source'!$A:$W,3,FALSE)=0,"-",VLOOKUP($AU511,'FE Source'!$A:$W,3,FALSE))</f>
        <v>13.36</v>
      </c>
      <c r="X511" s="618">
        <f>IF(VLOOKUP($AU511,'FE Source'!$A:$W,4,FALSE)=0,"-",VLOOKUP($AU511,'FE Source'!$A:$W,4,FALSE))</f>
        <v>7.75</v>
      </c>
      <c r="Y511" s="618">
        <f>IF(VLOOKUP($AU511,'FE Source'!$A:$W,5,FALSE)=0,"-",VLOOKUP($AU511,'FE Source'!$A:$W,5,FALSE))</f>
        <v>7.67</v>
      </c>
      <c r="Z511" s="618">
        <f>IF(VLOOKUP($AU511,'FE Source'!$A:$W,6,FALSE)=0,"-",VLOOKUP($AU511,'FE Source'!$A:$W,6,FALSE))</f>
        <v>13.31</v>
      </c>
      <c r="AA511" s="618">
        <f>IF(VLOOKUP($AU511,'FE Source'!$A:$W,7,FALSE)=0,"-",VLOOKUP($AU511,'FE Source'!$A:$W,7,FALSE))</f>
        <v>0.12</v>
      </c>
      <c r="AB511" s="618" t="str">
        <f>IF(VLOOKUP($AU511,'FE Source'!$A:$W,8,FALSE)=0,"-",VLOOKUP($AU511,'FE Source'!$A:$W,8,FALSE))</f>
        <v>-</v>
      </c>
      <c r="AC511" s="623" t="str">
        <f>IF(VLOOKUP($AU511,'FE Source'!$A:$W,9,FALSE)=0,"-",VLOOKUP($AU511,'FE Source'!$A:$W,9,FALSE))</f>
        <v>-</v>
      </c>
      <c r="AD511" s="146">
        <f>IF(VLOOKUP($AU511,'FE Source'!$A:$W,10,FALSE)=0,"-",VLOOKUP($AU511,'FE Source'!$A:$W,10,FALSE))</f>
        <v>1.1299999999999999</v>
      </c>
      <c r="AE511" s="83">
        <f>IF(VLOOKUP($AU511,'FE Source'!$A:$W,11,FALSE)=0,"-",VLOOKUP($AU511,'FE Source'!$A:$W,11,FALSE))</f>
        <v>17.47</v>
      </c>
      <c r="AF511" s="83" t="str">
        <f>IF(VLOOKUP($AU511,'FE Source'!$A:$W,12,FALSE)=0,"-",VLOOKUP($AU511,'FE Source'!$A:$W,12,FALSE))</f>
        <v>-</v>
      </c>
      <c r="AG511" s="83">
        <f>IF(VLOOKUP($AU511,'FE Source'!$A:$W,14,FALSE)=0,"-",VLOOKUP($AU511,'FE Source'!$A:$W,14,FALSE))</f>
        <v>-22.29</v>
      </c>
      <c r="AH511" s="83">
        <f>IF(VLOOKUP($AU511,'FE Source'!$A:$DJ,33,FALSE)=0,"-",VLOOKUP($AU511,'FE Source'!$A:$DJ,33,FALSE))</f>
        <v>130.76</v>
      </c>
      <c r="AI511" s="83">
        <f>IF(VLOOKUP($AU511,'FE Source'!$A:$Y,20,FALSE)=0,"-",VLOOKUP($AU511,'FE Source'!$A:$Y,20,FALSE))</f>
        <v>131.32</v>
      </c>
      <c r="AJ511" s="83" t="str">
        <f>IF(VLOOKUP($AU511,'FE Source'!$A:$DJ,34,FALSE)=0,"-",VLOOKUP($AU511,'FE Source'!$A:$DJ,34,FALSE))</f>
        <v>-</v>
      </c>
      <c r="AK511" s="83">
        <f>IF(VLOOKUP($AU511,'FE Source'!$A:$DJ,35,FALSE)=0,"-",VLOOKUP($AU511,'FE Source'!$A:$DJ,35,FALSE))</f>
        <v>22.1</v>
      </c>
      <c r="AL511" s="83">
        <f>IF(VLOOKUP($AU511,'FE Source'!$A:$Y,19,FALSE)=0,"-",VLOOKUP($AU511,'FE Source'!$A:$Y,19,FALSE))</f>
        <v>112.33</v>
      </c>
      <c r="AM511" s="131" t="str">
        <f>IF(VLOOKUP($AU511,'FE Source'!$A:$DJ,36,FALSE)=0,"-",VLOOKUP($AU511,'FE Source'!$A:$DJ,36,FALSE))</f>
        <v>-</v>
      </c>
      <c r="AN511" s="740">
        <f>IF(VLOOKUP($AU511,'FE Source'!$A:$W,13,FALSE)=0,"-",VLOOKUP($AU511,'FE Source'!$A:$W,13,FALSE))</f>
        <v>386.5</v>
      </c>
      <c r="AO511" s="146">
        <f>IF(J511="no","-",IF(VLOOKUP($AU511,'FE Source'!$A:$W,15,FALSE)=0,"-",VLOOKUP($AU511,'FE Source'!$A:$W,15,FALSE)))</f>
        <v>5.9</v>
      </c>
      <c r="AP511" s="83" t="str">
        <f>IF(AO511="-","-",IF(VLOOKUP($AU511,'FE Source'!$A:$Z,21,FALSE)=0,"-",IF(VLOOKUP($AU511,'FE Source'!$A:$Z,21,FALSE)=2,"Semi-Annual",IF(VLOOKUP($AU511,'FE Source'!$A:$Z,21,FALSE)=4,"Quarterly",IF(VLOOKUP($AU511,'FE Source'!$A:$Z,21,FALSE)=12,"Monthly","Annual")))))</f>
        <v>Monthly</v>
      </c>
      <c r="AQ511" s="131">
        <f t="array" ref="AQ511">IF(VLOOKUP($AU511,'FE Source'!$A:$W,16,FALSE)=0,"-",VLOOKUP($AU511,'FE Source'!$A:$W,16,FALSE))</f>
        <v>1.93</v>
      </c>
      <c r="AR511" s="169" t="str">
        <f>IF(VLOOKUP($AU511,'FE Source'!$A:$W,17,FALSE)=0,"-",VLOOKUP($AU511,'FE Source'!$A:$W,17,FALSE))</f>
        <v>-</v>
      </c>
      <c r="AS511" s="748">
        <f>IF(VLOOKUP($AU511,'FE Source'!$AN:$AS,4,FALSE)="",VLOOKUP($AU511,'FE Source'!$AN:$AS,3,FALSE),VLOOKUP($AU511,'FE Source'!$AN:$AS,4,FALSE))</f>
        <v>0.88</v>
      </c>
      <c r="AT511" s="749">
        <f>IF(VLOOKUP($AU511,'FE Source'!$AN:$AS,5,FALSE)=0,"-",VLOOKUP($AU511,'FE Source'!$AN:$AS,5,FALSE))</f>
        <v>45783</v>
      </c>
      <c r="AU511" s="177" t="s">
        <v>9314</v>
      </c>
      <c r="BE511" s="215" t="str">
        <f>IF(VLOOKUP($AU511,'FE Source'!$A:$AK,22,FALSE)=0,"-",VLOOKUP($AU511,'FE Source'!$A:$AK,22,FALSE))</f>
        <v>-</v>
      </c>
      <c r="BF511" s="215" t="str">
        <f>IF(VLOOKUP($AU511,'FE Source'!$A:$AK,23,FALSE)=0,"-",VLOOKUP($AU511,'FE Source'!$A:$AK,23,FALSE))</f>
        <v>-</v>
      </c>
      <c r="BG511" s="215" t="str">
        <f>IF(VLOOKUP($AU511,'FE Source'!$A:$AK,24,FALSE)=0,"-",VLOOKUP($AU511,'FE Source'!$A:$AK,24,FALSE))</f>
        <v>-</v>
      </c>
      <c r="BH511" s="215" t="str">
        <f>IF(VLOOKUP($AU511,'FE Source'!$A:$AK,25,FALSE)=0,"-",VLOOKUP($AU511,'FE Source'!$A:$AK,25,FALSE))</f>
        <v>-</v>
      </c>
      <c r="BI511" s="215" t="str">
        <f>IF(VLOOKUP($AU511,'FE Source'!$A:$AK,26,FALSE)=0,"-",VLOOKUP($AU511,'FE Source'!$A:$AK,26,FALSE))</f>
        <v>-</v>
      </c>
      <c r="BJ511" s="215" t="str">
        <f>IF(VLOOKUP($AU511,'FE Source'!$A:$AK,27,FALSE)=0,"-",VLOOKUP($AU511,'FE Source'!$A:$AK,27,FALSE))</f>
        <v>-</v>
      </c>
      <c r="BK511" s="215" t="str">
        <f>IF(VLOOKUP($AU511,'FE Source'!$A:$AK,28,FALSE)=0,"-",VLOOKUP($AU511,'FE Source'!$A:$AK,28,FALSE))</f>
        <v>-</v>
      </c>
      <c r="BL511" s="215">
        <f>IF(VLOOKUP($AU511,'FE Source'!$A:$AK,29,FALSE)=0,"-",VLOOKUP($AU511,'FE Source'!$A:$AK,29,FALSE))</f>
        <v>-8.07</v>
      </c>
      <c r="BM511" s="215">
        <f>IF(VLOOKUP($AU511,'FE Source'!$A:$AK,30,FALSE)=0,"-",VLOOKUP($AU511,'FE Source'!$A:$AK,30,FALSE))</f>
        <v>0.15</v>
      </c>
      <c r="BN511" t="str">
        <f>IF(VLOOKUP($AU511,'FE Source'!$A:$AK,31,FALSE)="No Specified Index","-",IF(VLOOKUP($AU511,'FE Source'!$A:$AK,31,FALSE)=0,"-",VLOOKUP($AU511,'FE Source'!$A:$AK,31,FALSE)))</f>
        <v>OECD G7 Inflation Index plus 5.5% per annum</v>
      </c>
      <c r="BO511" s="217">
        <f>IF(VLOOKUP($AU511,'FE Source'!$A:$AK,32,FALSE)=0,"-",VLOOKUP($AU511,'FE Source'!$A:$AK,32,FALSE))</f>
        <v>44363</v>
      </c>
      <c r="BP511" s="18" t="str">
        <f>IF(VLOOKUP($AU511,'FE Source'!$AZ:$BC,2,FALSE)=0,"-",VLOOKUP($AU511,'FE Source'!$AZ:$BC,2,FALSE))</f>
        <v>-</v>
      </c>
      <c r="BQ511" s="18" t="str">
        <f>IF(VLOOKUP($AU511,'FE Source'!$AZ:$BC,3,FALSE)=0,"-",VLOOKUP($AU511,'FE Source'!$AZ:$BC,3,FALSE))</f>
        <v>-</v>
      </c>
      <c r="BR511" s="18" t="str">
        <f>IF(VLOOKUP($AU511,'FE Source'!$AZ:$BC,4,FALSE)=0,"-",VLOOKUP($AU511,'FE Source'!$AZ:$BC,4,FALSE))</f>
        <v>-</v>
      </c>
    </row>
    <row r="512" spans="1:70" ht="15">
      <c r="A512" s="509"/>
      <c r="B512" s="323" t="str">
        <f>INDEX('UT - Retail'!$A$7:$A$1409,MATCH(AU512,'UT - Retail'!$U$7:$U$1409,0),1)</f>
        <v>Franklin Templeton Investments</v>
      </c>
      <c r="C512" s="785" t="str">
        <f>INDEX('UT - Retail'!$B$7:$B$1409,MATCH(AU512,'UT - Retail'!$U$7:$U$1409,0),1)</f>
        <v>FTGF ClearBridge Global Infrastructure Income A Mdis USD Plus</v>
      </c>
      <c r="D512" s="764"/>
      <c r="E512" s="150" t="str">
        <f>VLOOKUP(C512,'UT - Retail'!$B:$K,8,FALSE)</f>
        <v>Equities</v>
      </c>
      <c r="F512" s="150" t="str">
        <f>VLOOKUP(C512,'UT - Retail'!$B:$K,9,FALSE)</f>
        <v>Global</v>
      </c>
      <c r="G512" s="150" t="str">
        <f>VLOOKUP(C512,'UT - Retail'!$B:$K,10,FALSE)</f>
        <v>Infrastructure</v>
      </c>
      <c r="H512" s="82" t="str">
        <f>VLOOKUP(C512,'UT - Retail'!$B:$N,13,FALSE)</f>
        <v>No</v>
      </c>
      <c r="I512" s="82" t="str">
        <f>VLOOKUP(C512,'UT - Retail'!$B:$Q,14,FALSE)</f>
        <v>No</v>
      </c>
      <c r="J512" s="150" t="str">
        <f>VLOOKUP(C512,'UT - Retail'!$B:$Q,11,FALSE)</f>
        <v>Yes</v>
      </c>
      <c r="K512" s="130" t="str">
        <f>VLOOKUP(C512,'UT - Retail'!$B:$P,15,FALSE)</f>
        <v>No</v>
      </c>
      <c r="L512" s="82" t="str">
        <f>VLOOKUP(C512,'UT - Retail'!$B:$Q,16,FALSE)</f>
        <v>iFast</v>
      </c>
      <c r="M512" s="150" t="str">
        <f>VLOOKUP(C512,'UT - Retail'!$B:$K,6,FALSE)</f>
        <v>USD</v>
      </c>
      <c r="N512" s="395" t="str">
        <f>IFERROR(IF(MATCH(C512,'Portfolio Construction'!$AL:$AL,0),"Yes","No"),"No")</f>
        <v>No</v>
      </c>
      <c r="O512" s="150" t="str">
        <f>IFERROR(IF(MATCH(C512,'Portfolio Construction'!$AN:$AN,0),"Yes","No"),"No")</f>
        <v>No</v>
      </c>
      <c r="P512" s="150" t="str">
        <f>IFERROR(IF(MATCH(C512,'Portfolio Construction'!$AP:$AP,0),"Yes","No"),"No")</f>
        <v>No</v>
      </c>
      <c r="Q512" s="150" t="str">
        <f>IFERROR(IF(MATCH(C512,'Portfolio Construction'!$AR:$AR,0),"Yes","No"),"No")</f>
        <v>No</v>
      </c>
      <c r="R512" s="150" t="str">
        <f>IFERROR(IF(MATCH(C512,'Portfolio Construction'!$AT:$AT,0),"Yes","No"),"No")</f>
        <v>No</v>
      </c>
      <c r="S512" s="150" t="str">
        <f>IFERROR(IF(MATCH(C512,'Portfolio Construction'!$AV:$AV,0),"Yes","No"),"No")</f>
        <v>No</v>
      </c>
      <c r="T512" s="150" t="str">
        <f>IFERROR(IF(MATCH(C512,'Portfolio Construction'!$AX:$AX,0),"Yes","No"),"No")</f>
        <v>No</v>
      </c>
      <c r="U512" s="150" t="str">
        <f>IFERROR(IF(MATCH(C512,'Portfolio Construction'!$AZ:$AZ,0),"Yes","No"),"No")</f>
        <v>No</v>
      </c>
      <c r="V512" s="150" t="str">
        <f>IFERROR(IF(MATCH(C512,'Portfolio Construction'!$BB:$BB,0),"Yes","No"),"No")</f>
        <v>No</v>
      </c>
      <c r="W512" s="619" t="e">
        <f>IF(VLOOKUP($AU512,'FE Source'!$A:$W,3,FALSE)=0,"-",VLOOKUP($AU512,'FE Source'!$A:$W,3,FALSE))</f>
        <v>#N/A</v>
      </c>
      <c r="X512" s="618" t="e">
        <f>IF(VLOOKUP($AU512,'FE Source'!$A:$W,4,FALSE)=0,"-",VLOOKUP($AU512,'FE Source'!$A:$W,4,FALSE))</f>
        <v>#N/A</v>
      </c>
      <c r="Y512" s="618" t="e">
        <f>IF(VLOOKUP($AU512,'FE Source'!$A:$W,5,FALSE)=0,"-",VLOOKUP($AU512,'FE Source'!$A:$W,5,FALSE))</f>
        <v>#N/A</v>
      </c>
      <c r="Z512" s="618" t="e">
        <f>IF(VLOOKUP($AU512,'FE Source'!$A:$W,6,FALSE)=0,"-",VLOOKUP($AU512,'FE Source'!$A:$W,6,FALSE))</f>
        <v>#N/A</v>
      </c>
      <c r="AA512" s="618" t="e">
        <f>IF(VLOOKUP($AU512,'FE Source'!$A:$W,7,FALSE)=0,"-",VLOOKUP($AU512,'FE Source'!$A:$W,7,FALSE))</f>
        <v>#N/A</v>
      </c>
      <c r="AB512" s="618" t="e">
        <f>IF(VLOOKUP($AU512,'FE Source'!$A:$W,8,FALSE)=0,"-",VLOOKUP($AU512,'FE Source'!$A:$W,8,FALSE))</f>
        <v>#N/A</v>
      </c>
      <c r="AC512" s="623" t="e">
        <f>IF(VLOOKUP($AU512,'FE Source'!$A:$W,9,FALSE)=0,"-",VLOOKUP($AU512,'FE Source'!$A:$W,9,FALSE))</f>
        <v>#N/A</v>
      </c>
      <c r="AD512" s="146" t="e">
        <f>IF(VLOOKUP($AU512,'FE Source'!$A:$W,10,FALSE)=0,"-",VLOOKUP($AU512,'FE Source'!$A:$W,10,FALSE))</f>
        <v>#N/A</v>
      </c>
      <c r="AE512" s="83" t="e">
        <f>IF(VLOOKUP($AU512,'FE Source'!$A:$W,11,FALSE)=0,"-",VLOOKUP($AU512,'FE Source'!$A:$W,11,FALSE))</f>
        <v>#N/A</v>
      </c>
      <c r="AF512" s="83" t="e">
        <f>IF(VLOOKUP($AU512,'FE Source'!$A:$W,12,FALSE)=0,"-",VLOOKUP($AU512,'FE Source'!$A:$W,12,FALSE))</f>
        <v>#N/A</v>
      </c>
      <c r="AG512" s="83" t="e">
        <f>IF(VLOOKUP($AU512,'FE Source'!$A:$W,14,FALSE)=0,"-",VLOOKUP($AU512,'FE Source'!$A:$W,14,FALSE))</f>
        <v>#N/A</v>
      </c>
      <c r="AH512" s="83" t="e">
        <f>IF(VLOOKUP($AU512,'FE Source'!$A:$DJ,33,FALSE)=0,"-",VLOOKUP($AU512,'FE Source'!$A:$DJ,33,FALSE))</f>
        <v>#N/A</v>
      </c>
      <c r="AI512" s="83" t="e">
        <f>IF(VLOOKUP($AU512,'FE Source'!$A:$Y,20,FALSE)=0,"-",VLOOKUP($AU512,'FE Source'!$A:$Y,20,FALSE))</f>
        <v>#N/A</v>
      </c>
      <c r="AJ512" s="83" t="e">
        <f>IF(VLOOKUP($AU512,'FE Source'!$A:$DJ,34,FALSE)=0,"-",VLOOKUP($AU512,'FE Source'!$A:$DJ,34,FALSE))</f>
        <v>#N/A</v>
      </c>
      <c r="AK512" s="83" t="e">
        <f>IF(VLOOKUP($AU512,'FE Source'!$A:$DJ,35,FALSE)=0,"-",VLOOKUP($AU512,'FE Source'!$A:$DJ,35,FALSE))</f>
        <v>#N/A</v>
      </c>
      <c r="AL512" s="737" t="e">
        <f>IF(VLOOKUP($AU512,'FE Source'!$A:$Y,19,FALSE)=0,"-",VLOOKUP($AU512,'FE Source'!$A:$Y,19,FALSE))</f>
        <v>#N/A</v>
      </c>
      <c r="AM512" s="171" t="e">
        <f>IF(VLOOKUP($AU512,'FE Source'!$A:$DJ,36,FALSE)=0,"-",VLOOKUP($AU512,'FE Source'!$A:$DJ,36,FALSE))</f>
        <v>#N/A</v>
      </c>
      <c r="AN512" s="740" t="e">
        <f>IF(VLOOKUP($AU512,'FE Source'!$A:$W,13,FALSE)=0,"-",VLOOKUP($AU512,'FE Source'!$A:$W,13,FALSE))</f>
        <v>#N/A</v>
      </c>
      <c r="AO512" s="146" t="e">
        <f>IF(J512="no","-",IF(VLOOKUP($AU512,'FE Source'!$A:$W,15,FALSE)=0,"-",VLOOKUP($AU512,'FE Source'!$A:$W,15,FALSE)))</f>
        <v>#N/A</v>
      </c>
      <c r="AP512" s="83" t="e">
        <f>IF(AO512="-","-",IF(VLOOKUP($AU512,'FE Source'!$A:$Z,21,FALSE)=0,"-",IF(VLOOKUP($AU512,'FE Source'!$A:$Z,21,FALSE)=2,"Semi-Annual",IF(VLOOKUP($AU512,'FE Source'!$A:$Z,21,FALSE)=4,"Quarterly",IF(VLOOKUP($AU512,'FE Source'!$A:$Z,21,FALSE)=12,"Monthly","Annual")))))</f>
        <v>#N/A</v>
      </c>
      <c r="AQ512" s="131" t="e">
        <f t="array" ref="AQ512">IF(VLOOKUP($AU512,'FE Source'!$A:$W,16,FALSE)=0,"-",VLOOKUP($AU512,'FE Source'!$A:$W,16,FALSE))</f>
        <v>#N/A</v>
      </c>
      <c r="AR512" s="169" t="e">
        <f>IF(VLOOKUP($AU512,'FE Source'!$A:$W,17,FALSE)=0,"-",VLOOKUP($AU512,'FE Source'!$A:$W,17,FALSE))</f>
        <v>#N/A</v>
      </c>
      <c r="AS512" s="748" t="e">
        <f>IF(VLOOKUP($AU512,'FE Source'!$AN:$AS,4,FALSE)="",VLOOKUP($AU512,'FE Source'!$AN:$AS,3,FALSE),VLOOKUP($AU512,'FE Source'!$AN:$AS,4,FALSE))</f>
        <v>#N/A</v>
      </c>
      <c r="AT512" s="749" t="e">
        <f>IF(VLOOKUP($AU512,'FE Source'!$AN:$AS,5,FALSE)=0,"-",VLOOKUP($AU512,'FE Source'!$AN:$AS,5,FALSE))</f>
        <v>#N/A</v>
      </c>
      <c r="AU512" s="177" t="s">
        <v>9316</v>
      </c>
      <c r="BE512" s="215" t="e">
        <f>IF(VLOOKUP($AU512,'FE Source'!$A:$AK,22,FALSE)=0,"-",VLOOKUP($AU512,'FE Source'!$A:$AK,22,FALSE))</f>
        <v>#N/A</v>
      </c>
      <c r="BF512" s="215" t="e">
        <f>IF(VLOOKUP($AU512,'FE Source'!$A:$AK,23,FALSE)=0,"-",VLOOKUP($AU512,'FE Source'!$A:$AK,23,FALSE))</f>
        <v>#N/A</v>
      </c>
      <c r="BG512" s="215" t="e">
        <f>IF(VLOOKUP($AU512,'FE Source'!$A:$AK,24,FALSE)=0,"-",VLOOKUP($AU512,'FE Source'!$A:$AK,24,FALSE))</f>
        <v>#N/A</v>
      </c>
      <c r="BH512" s="215" t="e">
        <f>IF(VLOOKUP($AU512,'FE Source'!$A:$AK,25,FALSE)=0,"-",VLOOKUP($AU512,'FE Source'!$A:$AK,25,FALSE))</f>
        <v>#N/A</v>
      </c>
      <c r="BI512" s="215" t="e">
        <f>IF(VLOOKUP($AU512,'FE Source'!$A:$AK,26,FALSE)=0,"-",VLOOKUP($AU512,'FE Source'!$A:$AK,26,FALSE))</f>
        <v>#N/A</v>
      </c>
      <c r="BJ512" s="215" t="e">
        <f>IF(VLOOKUP($AU512,'FE Source'!$A:$AK,27,FALSE)=0,"-",VLOOKUP($AU512,'FE Source'!$A:$AK,27,FALSE))</f>
        <v>#N/A</v>
      </c>
      <c r="BK512" s="215" t="e">
        <f>IF(VLOOKUP($AU512,'FE Source'!$A:$AK,28,FALSE)=0,"-",VLOOKUP($AU512,'FE Source'!$A:$AK,28,FALSE))</f>
        <v>#N/A</v>
      </c>
      <c r="BL512" s="215" t="e">
        <f>IF(VLOOKUP($AU512,'FE Source'!$A:$AK,29,FALSE)=0,"-",VLOOKUP($AU512,'FE Source'!$A:$AK,29,FALSE))</f>
        <v>#N/A</v>
      </c>
      <c r="BM512" s="215" t="e">
        <f>IF(VLOOKUP($AU512,'FE Source'!$A:$AK,30,FALSE)=0,"-",VLOOKUP($AU512,'FE Source'!$A:$AK,30,FALSE))</f>
        <v>#N/A</v>
      </c>
      <c r="BN512" t="e">
        <f>IF(VLOOKUP($AU512,'FE Source'!$A:$AK,31,FALSE)="No Specified Index","-",IF(VLOOKUP($AU512,'FE Source'!$A:$AK,31,FALSE)=0,"-",VLOOKUP($AU512,'FE Source'!$A:$AK,31,FALSE)))</f>
        <v>#N/A</v>
      </c>
      <c r="BO512" s="217" t="e">
        <f>IF(VLOOKUP($AU512,'FE Source'!$A:$AK,32,FALSE)=0,"-",VLOOKUP($AU512,'FE Source'!$A:$AK,32,FALSE))</f>
        <v>#N/A</v>
      </c>
      <c r="BP512" s="18" t="e">
        <f>IF(VLOOKUP($AU512,'FE Source'!$AZ:$BC,2,FALSE)=0,"-",VLOOKUP($AU512,'FE Source'!$AZ:$BC,2,FALSE))</f>
        <v>#N/A</v>
      </c>
      <c r="BQ512" s="18" t="e">
        <f>IF(VLOOKUP($AU512,'FE Source'!$AZ:$BC,3,FALSE)=0,"-",VLOOKUP($AU512,'FE Source'!$AZ:$BC,3,FALSE))</f>
        <v>#N/A</v>
      </c>
      <c r="BR512" s="18" t="e">
        <f>IF(VLOOKUP($AU512,'FE Source'!$AZ:$BC,4,FALSE)=0,"-",VLOOKUP($AU512,'FE Source'!$AZ:$BC,4,FALSE))</f>
        <v>#N/A</v>
      </c>
    </row>
    <row r="513" spans="1:70" ht="15">
      <c r="A513" s="509"/>
      <c r="B513" s="323" t="str">
        <f>INDEX('UT - Retail'!$A$7:$A$1409,MATCH(AU513,'UT - Retail'!$U$7:$U$1409,0),1)</f>
        <v xml:space="preserve">Legg Mason Asset Management </v>
      </c>
      <c r="C513" s="845" t="str">
        <f>INDEX('UT - Retail'!$B$7:$B$1409,MATCH(AU513,'UT - Retail'!$U$7:$U$1409,0),1)</f>
        <v>FTGF ClearBridge Infrastructure Value A Mdis SGD-H Plus</v>
      </c>
      <c r="D513" s="845"/>
      <c r="E513" s="150" t="str">
        <f>VLOOKUP(C513,'UT - Retail'!$B:$K,8,FALSE)</f>
        <v>Equities</v>
      </c>
      <c r="F513" s="150" t="str">
        <f>VLOOKUP(C513,'UT - Retail'!$B:$K,9,FALSE)</f>
        <v>Global</v>
      </c>
      <c r="G513" s="150" t="str">
        <f>VLOOKUP(C513,'UT - Retail'!$B:$K,10,FALSE)</f>
        <v>Infrastructure</v>
      </c>
      <c r="H513" s="82" t="str">
        <f>VLOOKUP(C513,'UT - Retail'!$B:$N,13,FALSE)</f>
        <v>No</v>
      </c>
      <c r="I513" s="82" t="str">
        <f>VLOOKUP(C513,'UT - Retail'!$B:$Q,14,FALSE)</f>
        <v>No</v>
      </c>
      <c r="J513" s="150" t="str">
        <f>VLOOKUP(C513,'UT - Retail'!$B:$Q,11,FALSE)</f>
        <v>Yes</v>
      </c>
      <c r="K513" s="130" t="str">
        <f>VLOOKUP(C513,'UT - Retail'!$B:$P,15,FALSE)</f>
        <v>No</v>
      </c>
      <c r="L513" s="82" t="str">
        <f>VLOOKUP(C513,'UT - Retail'!$B:$Q,16,FALSE)</f>
        <v>Both</v>
      </c>
      <c r="M513" s="150" t="str">
        <f>VLOOKUP(C513,'UT - Retail'!$B:$K,6,FALSE)</f>
        <v>SGD</v>
      </c>
      <c r="N513" s="150" t="str">
        <f>IFERROR(IF(MATCH(C513,'Portfolio Construction'!$AL:$AL,0),"Yes","No"),"No")</f>
        <v>Yes</v>
      </c>
      <c r="O513" s="150" t="str">
        <f>IFERROR(IF(MATCH(C513,'Portfolio Construction'!$AN:$AN,0),"Yes","No"),"No")</f>
        <v>No</v>
      </c>
      <c r="P513" s="150" t="str">
        <f>IFERROR(IF(MATCH(C513,'Portfolio Construction'!$AP:$AP,0),"Yes","No"),"No")</f>
        <v>No</v>
      </c>
      <c r="Q513" s="150" t="str">
        <f>IFERROR(IF(MATCH(C513,'Portfolio Construction'!$AR:$AR,0),"Yes","No"),"No")</f>
        <v>No</v>
      </c>
      <c r="R513" s="150" t="str">
        <f>IFERROR(IF(MATCH(C513,'Portfolio Construction'!$AT:$AT,0),"Yes","No"),"No")</f>
        <v>No</v>
      </c>
      <c r="S513" s="150" t="str">
        <f>IFERROR(IF(MATCH(C513,'Portfolio Construction'!$AV:$AV,0),"Yes","No"),"No")</f>
        <v>No</v>
      </c>
      <c r="T513" s="150" t="str">
        <f>IFERROR(IF(MATCH(C513,'Portfolio Construction'!$AX:$AX,0),"Yes","No"),"No")</f>
        <v>No</v>
      </c>
      <c r="U513" s="150" t="str">
        <f>IFERROR(IF(MATCH(C513,'Portfolio Construction'!$AZ:$AZ,0),"Yes","No"),"No")</f>
        <v>No</v>
      </c>
      <c r="V513" s="769" t="str">
        <f>IFERROR(IF(MATCH(C513,'Portfolio Construction'!$BB:$BB,0),"Yes","No"),"No")</f>
        <v>No</v>
      </c>
      <c r="W513" s="619">
        <f>IF(VLOOKUP($AU513,'FE Source'!$A:$W,3,FALSE)=0,"-",VLOOKUP($AU513,'FE Source'!$A:$W,3,FALSE))</f>
        <v>2.58</v>
      </c>
      <c r="X513" s="618">
        <f>IF(VLOOKUP($AU513,'FE Source'!$A:$W,4,FALSE)=0,"-",VLOOKUP($AU513,'FE Source'!$A:$W,4,FALSE))</f>
        <v>5.3</v>
      </c>
      <c r="Y513" s="618">
        <f>IF(VLOOKUP($AU513,'FE Source'!$A:$W,5,FALSE)=0,"-",VLOOKUP($AU513,'FE Source'!$A:$W,5,FALSE))</f>
        <v>3.02</v>
      </c>
      <c r="Z513" s="618">
        <f>IF(VLOOKUP($AU513,'FE Source'!$A:$W,6,FALSE)=0,"-",VLOOKUP($AU513,'FE Source'!$A:$W,6,FALSE))</f>
        <v>11.44</v>
      </c>
      <c r="AA513" s="618">
        <f>IF(VLOOKUP($AU513,'FE Source'!$A:$W,7,FALSE)=0,"-",VLOOKUP($AU513,'FE Source'!$A:$W,7,FALSE))</f>
        <v>3.44</v>
      </c>
      <c r="AB513" s="618">
        <f>IF(VLOOKUP($AU513,'FE Source'!$A:$W,8,FALSE)=0,"-",VLOOKUP($AU513,'FE Source'!$A:$W,8,FALSE))</f>
        <v>9.9499999999999993</v>
      </c>
      <c r="AC513" s="623" t="str">
        <f>IF(VLOOKUP($AU513,'FE Source'!$A:$W,9,FALSE)=0,"-",VLOOKUP($AU513,'FE Source'!$A:$W,9,FALSE))</f>
        <v>-</v>
      </c>
      <c r="AD513" s="611">
        <f>IF(VLOOKUP($AU513,'FE Source'!$A:$W,10,FALSE)=0,"-",VLOOKUP($AU513,'FE Source'!$A:$W,10,FALSE))</f>
        <v>0.84</v>
      </c>
      <c r="AE513" s="610">
        <f>IF(VLOOKUP($AU513,'FE Source'!$A:$W,11,FALSE)=0,"-",VLOOKUP($AU513,'FE Source'!$A:$W,11,FALSE))</f>
        <v>11.93</v>
      </c>
      <c r="AF513" s="610">
        <f>IF(VLOOKUP($AU513,'FE Source'!$A:$W,12,FALSE)=0,"-",VLOOKUP($AU513,'FE Source'!$A:$W,12,FALSE))</f>
        <v>0.08</v>
      </c>
      <c r="AG513" s="610">
        <f>IF(VLOOKUP($AU513,'FE Source'!$A:$W,14,FALSE)=0,"-",VLOOKUP($AU513,'FE Source'!$A:$W,14,FALSE))</f>
        <v>-12.75</v>
      </c>
      <c r="AH513" s="610">
        <f>IF(VLOOKUP($AU513,'FE Source'!$A:$DJ,33,FALSE)=0,"-",VLOOKUP($AU513,'FE Source'!$A:$DJ,33,FALSE))</f>
        <v>127.44</v>
      </c>
      <c r="AI513" s="610">
        <f>IF(VLOOKUP($AU513,'FE Source'!$A:$Y,20,FALSE)=0,"-",VLOOKUP($AU513,'FE Source'!$A:$Y,20,FALSE))</f>
        <v>93.26</v>
      </c>
      <c r="AJ513" s="610">
        <f>IF(VLOOKUP($AU513,'FE Source'!$A:$DJ,34,FALSE)=0,"-",VLOOKUP($AU513,'FE Source'!$A:$DJ,34,FALSE))</f>
        <v>74.28</v>
      </c>
      <c r="AK513" s="610">
        <f>IF(VLOOKUP($AU513,'FE Source'!$A:$DJ,35,FALSE)=0,"-",VLOOKUP($AU513,'FE Source'!$A:$DJ,35,FALSE))</f>
        <v>50.23</v>
      </c>
      <c r="AL513" s="612">
        <f>IF(VLOOKUP($AU513,'FE Source'!$A:$Y,19,FALSE)=0,"-",VLOOKUP($AU513,'FE Source'!$A:$Y,19,FALSE))</f>
        <v>77.569999999999993</v>
      </c>
      <c r="AM513" s="611">
        <f>IF(VLOOKUP($AU513,'FE Source'!$A:$DJ,36,FALSE)=0,"-",VLOOKUP($AU513,'FE Source'!$A:$DJ,36,FALSE))</f>
        <v>70.349999999999994</v>
      </c>
      <c r="AN513" s="613">
        <f>IF(VLOOKUP($AU513,'FE Source'!$A:$W,13,FALSE)=0,"-",VLOOKUP($AU513,'FE Source'!$A:$W,13,FALSE))</f>
        <v>1092.3</v>
      </c>
      <c r="AO513" s="611">
        <f>IF(J513="no","-",IF(VLOOKUP($AU513,'FE Source'!$A:$W,15,FALSE)=0,"-",VLOOKUP($AU513,'FE Source'!$A:$W,15,FALSE)))</f>
        <v>3.92</v>
      </c>
      <c r="AP513" s="610" t="str">
        <f>IF(AO513="-","-",IF(VLOOKUP($AU513,'FE Source'!$A:$Z,21,FALSE)=0,"-",IF(VLOOKUP($AU513,'FE Source'!$A:$Z,21,FALSE)=2,"Semi-Annual",IF(VLOOKUP($AU513,'FE Source'!$A:$Z,21,FALSE)=4,"Quarterly",IF(VLOOKUP($AU513,'FE Source'!$A:$Z,21,FALSE)=12,"Monthly","Annual")))))</f>
        <v>Monthly</v>
      </c>
      <c r="AQ513" s="612">
        <f t="array" ref="AQ513">IF(VLOOKUP($AU513,'FE Source'!$A:$W,16,FALSE)=0,"-",VLOOKUP($AU513,'FE Source'!$A:$W,16,FALSE))</f>
        <v>1.97</v>
      </c>
      <c r="AR513" s="614" t="str">
        <f>IF(VLOOKUP($AU513,'FE Source'!$A:$W,17,FALSE)=0,"-",VLOOKUP($AU513,'FE Source'!$A:$W,17,FALSE))</f>
        <v>-</v>
      </c>
      <c r="AS513" s="774">
        <f>IF(VLOOKUP($AU513,'FE Source'!$AN:$AS,4,FALSE)="",VLOOKUP($AU513,'FE Source'!$AN:$AS,3,FALSE),VLOOKUP($AU513,'FE Source'!$AN:$AS,4,FALSE))</f>
        <v>1.1000000000000001</v>
      </c>
      <c r="AT513" s="775">
        <f>IF(VLOOKUP($AU513,'FE Source'!$AN:$AS,5,FALSE)=0,"-",VLOOKUP($AU513,'FE Source'!$AN:$AS,5,FALSE))</f>
        <v>45783</v>
      </c>
      <c r="AU513" s="614" t="s">
        <v>8513</v>
      </c>
      <c r="BE513" s="215" t="str">
        <f>IF(VLOOKUP($AU513,'FE Source'!$A:$AK,22,FALSE)=0,"-",VLOOKUP($AU513,'FE Source'!$A:$AK,22,FALSE))</f>
        <v>-</v>
      </c>
      <c r="BF513" s="215" t="str">
        <f>IF(VLOOKUP($AU513,'FE Source'!$A:$AK,23,FALSE)=0,"-",VLOOKUP($AU513,'FE Source'!$A:$AK,23,FALSE))</f>
        <v>-</v>
      </c>
      <c r="BG513" s="215" t="str">
        <f>IF(VLOOKUP($AU513,'FE Source'!$A:$AK,24,FALSE)=0,"-",VLOOKUP($AU513,'FE Source'!$A:$AK,24,FALSE))</f>
        <v>-</v>
      </c>
      <c r="BH513" s="215">
        <f>IF(VLOOKUP($AU513,'FE Source'!$A:$AK,25,FALSE)=0,"-",VLOOKUP($AU513,'FE Source'!$A:$AK,25,FALSE))</f>
        <v>-3.16</v>
      </c>
      <c r="BI513" s="215">
        <f>IF(VLOOKUP($AU513,'FE Source'!$A:$AK,26,FALSE)=0,"-",VLOOKUP($AU513,'FE Source'!$A:$AK,26,FALSE))</f>
        <v>29.77</v>
      </c>
      <c r="BJ513" s="215">
        <f>IF(VLOOKUP($AU513,'FE Source'!$A:$AK,27,FALSE)=0,"-",VLOOKUP($AU513,'FE Source'!$A:$AK,27,FALSE))</f>
        <v>-4.3600000000000003</v>
      </c>
      <c r="BK513" s="215">
        <f>IF(VLOOKUP($AU513,'FE Source'!$A:$AK,28,FALSE)=0,"-",VLOOKUP($AU513,'FE Source'!$A:$AK,28,FALSE))</f>
        <v>19.239999999999998</v>
      </c>
      <c r="BL513" s="215">
        <f>IF(VLOOKUP($AU513,'FE Source'!$A:$AK,29,FALSE)=0,"-",VLOOKUP($AU513,'FE Source'!$A:$AK,29,FALSE))</f>
        <v>2.58</v>
      </c>
      <c r="BM513" s="215">
        <f>IF(VLOOKUP($AU513,'FE Source'!$A:$AK,30,FALSE)=0,"-",VLOOKUP($AU513,'FE Source'!$A:$AK,30,FALSE))</f>
        <v>2.68</v>
      </c>
      <c r="BN513" t="str">
        <f>IF(VLOOKUP($AU513,'FE Source'!$A:$AK,31,FALSE)="No Specified Index","-",IF(VLOOKUP($AU513,'FE Source'!$A:$AK,31,FALSE)=0,"-",VLOOKUP($AU513,'FE Source'!$A:$AK,31,FALSE)))</f>
        <v>OECD G7 Inflation Index plus 5.5% per annum</v>
      </c>
      <c r="BO513" s="217">
        <f>IF(VLOOKUP($AU513,'FE Source'!$A:$AK,32,FALSE)=0,"-",VLOOKUP($AU513,'FE Source'!$A:$AK,32,FALSE))</f>
        <v>42891</v>
      </c>
      <c r="BP513" s="18" t="str">
        <f>IF(VLOOKUP($AU513,'FE Source'!$AZ:$BC,2,FALSE)=0,"-",VLOOKUP($AU513,'FE Source'!$AZ:$BC,2,FALSE))</f>
        <v>-</v>
      </c>
      <c r="BQ513" s="18" t="str">
        <f>IF(VLOOKUP($AU513,'FE Source'!$AZ:$BC,3,FALSE)=0,"-",VLOOKUP($AU513,'FE Source'!$AZ:$BC,3,FALSE))</f>
        <v>-</v>
      </c>
      <c r="BR513" s="18" t="str">
        <f>IF(VLOOKUP($AU513,'FE Source'!$AZ:$BC,4,FALSE)=0,"-",VLOOKUP($AU513,'FE Source'!$AZ:$BC,4,FALSE))</f>
        <v>-</v>
      </c>
    </row>
    <row r="514" spans="1:70" ht="15">
      <c r="A514" s="509"/>
      <c r="B514" s="616" t="str">
        <f>INDEX('UT - Retail'!$A$7:$A$1409,MATCH(AU514,'UT - Retail'!$U$7:$U$1409,0),1)</f>
        <v xml:space="preserve">Legg Mason Asset Management </v>
      </c>
      <c r="C514" s="823" t="str">
        <f>INDEX('UT - Retail'!$B$7:$B$1409,MATCH(AU514,'UT - Retail'!$U$7:$U$1409,0),1)</f>
        <v>FTGF Royce US Small Cap Opportunity A Acc AUD-H</v>
      </c>
      <c r="D514" s="828"/>
      <c r="E514" s="768" t="str">
        <f>VLOOKUP(C514,'UT - Retail'!$B:$K,8,FALSE)</f>
        <v>Equities</v>
      </c>
      <c r="F514" s="609" t="str">
        <f>VLOOKUP(C514,'UT - Retail'!$B:$K,9,FALSE)</f>
        <v>US</v>
      </c>
      <c r="G514" s="609" t="str">
        <f>VLOOKUP(C514,'UT - Retail'!$B:$K,10,FALSE)</f>
        <v>Small to Medium Companies</v>
      </c>
      <c r="H514" s="82" t="str">
        <f>VLOOKUP(C514,'UT - Retail'!$B:$N,13,FALSE)</f>
        <v>No</v>
      </c>
      <c r="I514" s="82" t="str">
        <f>VLOOKUP(C514,'UT - Retail'!$B:$Q,14,FALSE)</f>
        <v>No</v>
      </c>
      <c r="J514" s="609" t="str">
        <f>VLOOKUP(C514,'UT - Retail'!$B:$Q,11,FALSE)</f>
        <v>No</v>
      </c>
      <c r="K514" s="130" t="str">
        <f>VLOOKUP(C514,'UT - Retail'!$B:$P,15,FALSE)</f>
        <v>No</v>
      </c>
      <c r="L514" s="82" t="str">
        <f>VLOOKUP(C514,'UT - Retail'!$B:$Q,16,FALSE)</f>
        <v>iFast</v>
      </c>
      <c r="M514" s="609" t="str">
        <f>VLOOKUP(C514,'UT - Retail'!$B:$K,6,FALSE)</f>
        <v>AUD</v>
      </c>
      <c r="N514" s="609" t="str">
        <f>IFERROR(IF(MATCH(C514,'Portfolio Construction'!$AL:$AL,0),"Yes","No"),"No")</f>
        <v>No</v>
      </c>
      <c r="O514" s="609" t="str">
        <f>IFERROR(IF(MATCH(C514,'Portfolio Construction'!$AN:$AN,0),"Yes","No"),"No")</f>
        <v>No</v>
      </c>
      <c r="P514" s="609" t="str">
        <f>IFERROR(IF(MATCH(C514,'Portfolio Construction'!$AP:$AP,0),"Yes","No"),"No")</f>
        <v>No</v>
      </c>
      <c r="Q514" s="609" t="str">
        <f>IFERROR(IF(MATCH(C514,'Portfolio Construction'!$AR:$AR,0),"Yes","No"),"No")</f>
        <v>No</v>
      </c>
      <c r="R514" s="609" t="str">
        <f>IFERROR(IF(MATCH(C514,'Portfolio Construction'!$AT:$AT,0),"Yes","No"),"No")</f>
        <v>No</v>
      </c>
      <c r="S514" s="609" t="str">
        <f>IFERROR(IF(MATCH(C514,'Portfolio Construction'!$AV:$AV,0),"Yes","No"),"No")</f>
        <v>No</v>
      </c>
      <c r="T514" s="609" t="str">
        <f>IFERROR(IF(MATCH(C514,'Portfolio Construction'!$AX:$AX,0),"Yes","No"),"No")</f>
        <v>No</v>
      </c>
      <c r="U514" s="609" t="str">
        <f>IFERROR(IF(MATCH(C514,'Portfolio Construction'!$AZ:$AZ,0),"Yes","No"),"No")</f>
        <v>No</v>
      </c>
      <c r="V514" s="609" t="str">
        <f>IFERROR(IF(MATCH(C514,'Portfolio Construction'!$BB:$BB,0),"Yes","No"),"No")</f>
        <v>No</v>
      </c>
      <c r="W514" s="619" t="e">
        <f>IF(VLOOKUP($AU514,'FE Source'!$A:$W,3,FALSE)=0,"-",VLOOKUP($AU514,'FE Source'!$A:$W,3,FALSE))</f>
        <v>#N/A</v>
      </c>
      <c r="X514" s="618" t="e">
        <f>IF(VLOOKUP($AU514,'FE Source'!$A:$W,4,FALSE)=0,"-",VLOOKUP($AU514,'FE Source'!$A:$W,4,FALSE))</f>
        <v>#N/A</v>
      </c>
      <c r="Y514" s="618" t="e">
        <f>IF(VLOOKUP($AU514,'FE Source'!$A:$W,5,FALSE)=0,"-",VLOOKUP($AU514,'FE Source'!$A:$W,5,FALSE))</f>
        <v>#N/A</v>
      </c>
      <c r="Z514" s="618" t="e">
        <f>IF(VLOOKUP($AU514,'FE Source'!$A:$W,6,FALSE)=0,"-",VLOOKUP($AU514,'FE Source'!$A:$W,6,FALSE))</f>
        <v>#N/A</v>
      </c>
      <c r="AA514" s="618" t="e">
        <f>IF(VLOOKUP($AU514,'FE Source'!$A:$W,7,FALSE)=0,"-",VLOOKUP($AU514,'FE Source'!$A:$W,7,FALSE))</f>
        <v>#N/A</v>
      </c>
      <c r="AB514" s="618" t="e">
        <f>IF(VLOOKUP($AU514,'FE Source'!$A:$W,8,FALSE)=0,"-",VLOOKUP($AU514,'FE Source'!$A:$W,8,FALSE))</f>
        <v>#N/A</v>
      </c>
      <c r="AC514" s="631" t="e">
        <f>IF(VLOOKUP($AU514,'FE Source'!$A:$W,9,FALSE)=0,"-",VLOOKUP($AU514,'FE Source'!$A:$W,9,FALSE))</f>
        <v>#N/A</v>
      </c>
      <c r="AD514" s="611" t="e">
        <f>IF(VLOOKUP($AU514,'FE Source'!$A:$W,10,FALSE)=0,"-",VLOOKUP($AU514,'FE Source'!$A:$W,10,FALSE))</f>
        <v>#N/A</v>
      </c>
      <c r="AE514" s="610" t="e">
        <f>IF(VLOOKUP($AU514,'FE Source'!$A:$W,11,FALSE)=0,"-",VLOOKUP($AU514,'FE Source'!$A:$W,11,FALSE))</f>
        <v>#N/A</v>
      </c>
      <c r="AF514" s="610" t="e">
        <f>IF(VLOOKUP($AU514,'FE Source'!$A:$W,12,FALSE)=0,"-",VLOOKUP($AU514,'FE Source'!$A:$W,12,FALSE))</f>
        <v>#N/A</v>
      </c>
      <c r="AG514" s="610" t="e">
        <f>IF(VLOOKUP($AU514,'FE Source'!$A:$W,14,FALSE)=0,"-",VLOOKUP($AU514,'FE Source'!$A:$W,14,FALSE))</f>
        <v>#N/A</v>
      </c>
      <c r="AH514" s="610" t="e">
        <f>IF(VLOOKUP($AU514,'FE Source'!$A:$DJ,33,FALSE)=0,"-",VLOOKUP($AU514,'FE Source'!$A:$DJ,33,FALSE))</f>
        <v>#N/A</v>
      </c>
      <c r="AI514" s="610" t="e">
        <f>IF(VLOOKUP($AU514,'FE Source'!$A:$Y,20,FALSE)=0,"-",VLOOKUP($AU514,'FE Source'!$A:$Y,20,FALSE))</f>
        <v>#N/A</v>
      </c>
      <c r="AJ514" s="610" t="e">
        <f>IF(VLOOKUP($AU514,'FE Source'!$A:$DJ,34,FALSE)=0,"-",VLOOKUP($AU514,'FE Source'!$A:$DJ,34,FALSE))</f>
        <v>#N/A</v>
      </c>
      <c r="AK514" s="610" t="e">
        <f>IF(VLOOKUP($AU514,'FE Source'!$A:$DJ,35,FALSE)=0,"-",VLOOKUP($AU514,'FE Source'!$A:$DJ,35,FALSE))</f>
        <v>#N/A</v>
      </c>
      <c r="AL514" s="612" t="e">
        <f>IF(VLOOKUP($AU514,'FE Source'!$A:$Y,19,FALSE)=0,"-",VLOOKUP($AU514,'FE Source'!$A:$Y,19,FALSE))</f>
        <v>#N/A</v>
      </c>
      <c r="AM514" s="611" t="e">
        <f>IF(VLOOKUP($AU514,'FE Source'!$A:$DJ,36,FALSE)=0,"-",VLOOKUP($AU514,'FE Source'!$A:$DJ,36,FALSE))</f>
        <v>#N/A</v>
      </c>
      <c r="AN514" s="613" t="e">
        <f>IF(VLOOKUP($AU514,'FE Source'!$A:$W,13,FALSE)=0,"-",VLOOKUP($AU514,'FE Source'!$A:$W,13,FALSE))</f>
        <v>#N/A</v>
      </c>
      <c r="AO514" s="611" t="str">
        <f>IF(J514="no","-",IF(VLOOKUP($AU514,'FE Source'!$A:$W,15,FALSE)=0,"-",VLOOKUP($AU514,'FE Source'!$A:$W,15,FALSE)))</f>
        <v>-</v>
      </c>
      <c r="AP514" s="610" t="str">
        <f>IF(AO514="-","-",IF(VLOOKUP($AU514,'FE Source'!$A:$Z,21,FALSE)=0,"-",IF(VLOOKUP($AU514,'FE Source'!$A:$Z,21,FALSE)=2,"Semi-Annual",IF(VLOOKUP($AU514,'FE Source'!$A:$Z,21,FALSE)=4,"Quarterly",IF(VLOOKUP($AU514,'FE Source'!$A:$Z,21,FALSE)=12,"Monthly","Annual")))))</f>
        <v>-</v>
      </c>
      <c r="AQ514" s="771" t="e">
        <f t="array" ref="AQ514">IF(VLOOKUP($AU514,'FE Source'!$A:$W,16,FALSE)=0,"-",VLOOKUP($AU514,'FE Source'!$A:$W,16,FALSE))</f>
        <v>#N/A</v>
      </c>
      <c r="AR514" s="614" t="e">
        <f>IF(VLOOKUP($AU514,'FE Source'!$A:$W,17,FALSE)=0,"-",VLOOKUP($AU514,'FE Source'!$A:$W,17,FALSE))</f>
        <v>#N/A</v>
      </c>
      <c r="AS514" s="774" t="e">
        <f>IF(VLOOKUP($AU514,'FE Source'!$AN:$AS,4,FALSE)="",VLOOKUP($AU514,'FE Source'!$AN:$AS,3,FALSE),VLOOKUP($AU514,'FE Source'!$AN:$AS,4,FALSE))</f>
        <v>#N/A</v>
      </c>
      <c r="AT514" s="775" t="e">
        <f>IF(VLOOKUP($AU514,'FE Source'!$AN:$AS,5,FALSE)=0,"-",VLOOKUP($AU514,'FE Source'!$AN:$AS,5,FALSE))</f>
        <v>#N/A</v>
      </c>
      <c r="AU514" s="614" t="s">
        <v>1178</v>
      </c>
      <c r="BE514" s="215" t="e">
        <f>IF(VLOOKUP($AU514,'FE Source'!$A:$AK,22,FALSE)=0,"-",VLOOKUP($AU514,'FE Source'!$A:$AK,22,FALSE))</f>
        <v>#N/A</v>
      </c>
      <c r="BF514" s="215" t="e">
        <f>IF(VLOOKUP($AU514,'FE Source'!$A:$AK,23,FALSE)=0,"-",VLOOKUP($AU514,'FE Source'!$A:$AK,23,FALSE))</f>
        <v>#N/A</v>
      </c>
      <c r="BG514" s="215" t="e">
        <f>IF(VLOOKUP($AU514,'FE Source'!$A:$AK,24,FALSE)=0,"-",VLOOKUP($AU514,'FE Source'!$A:$AK,24,FALSE))</f>
        <v>#N/A</v>
      </c>
      <c r="BH514" s="215" t="e">
        <f>IF(VLOOKUP($AU514,'FE Source'!$A:$AK,25,FALSE)=0,"-",VLOOKUP($AU514,'FE Source'!$A:$AK,25,FALSE))</f>
        <v>#N/A</v>
      </c>
      <c r="BI514" s="215" t="e">
        <f>IF(VLOOKUP($AU514,'FE Source'!$A:$AK,26,FALSE)=0,"-",VLOOKUP($AU514,'FE Source'!$A:$AK,26,FALSE))</f>
        <v>#N/A</v>
      </c>
      <c r="BJ514" s="215" t="e">
        <f>IF(VLOOKUP($AU514,'FE Source'!$A:$AK,27,FALSE)=0,"-",VLOOKUP($AU514,'FE Source'!$A:$AK,27,FALSE))</f>
        <v>#N/A</v>
      </c>
      <c r="BK514" s="215" t="e">
        <f>IF(VLOOKUP($AU514,'FE Source'!$A:$AK,28,FALSE)=0,"-",VLOOKUP($AU514,'FE Source'!$A:$AK,28,FALSE))</f>
        <v>#N/A</v>
      </c>
      <c r="BL514" s="215" t="e">
        <f>IF(VLOOKUP($AU514,'FE Source'!$A:$AK,29,FALSE)=0,"-",VLOOKUP($AU514,'FE Source'!$A:$AK,29,FALSE))</f>
        <v>#N/A</v>
      </c>
      <c r="BM514" s="215" t="e">
        <f>IF(VLOOKUP($AU514,'FE Source'!$A:$AK,30,FALSE)=0,"-",VLOOKUP($AU514,'FE Source'!$A:$AK,30,FALSE))</f>
        <v>#N/A</v>
      </c>
      <c r="BN514" t="e">
        <f>IF(VLOOKUP($AU514,'FE Source'!$A:$AK,31,FALSE)="No Specified Index","-",IF(VLOOKUP($AU514,'FE Source'!$A:$AK,31,FALSE)=0,"-",VLOOKUP($AU514,'FE Source'!$A:$AK,31,FALSE)))</f>
        <v>#N/A</v>
      </c>
      <c r="BO514" s="217" t="e">
        <f>IF(VLOOKUP($AU514,'FE Source'!$A:$AK,32,FALSE)=0,"-",VLOOKUP($AU514,'FE Source'!$A:$AK,32,FALSE))</f>
        <v>#N/A</v>
      </c>
      <c r="BP514" s="18" t="e">
        <f>IF(VLOOKUP($AU514,'FE Source'!$AZ:$BC,2,FALSE)=0,"-",VLOOKUP($AU514,'FE Source'!$AZ:$BC,2,FALSE))</f>
        <v>#N/A</v>
      </c>
      <c r="BQ514" s="18" t="e">
        <f>IF(VLOOKUP($AU514,'FE Source'!$AZ:$BC,3,FALSE)=0,"-",VLOOKUP($AU514,'FE Source'!$AZ:$BC,3,FALSE))</f>
        <v>#N/A</v>
      </c>
      <c r="BR514" s="18" t="e">
        <f>IF(VLOOKUP($AU514,'FE Source'!$AZ:$BC,4,FALSE)=0,"-",VLOOKUP($AU514,'FE Source'!$AZ:$BC,4,FALSE))</f>
        <v>#N/A</v>
      </c>
    </row>
    <row r="515" spans="1:70" ht="15">
      <c r="A515" s="509"/>
      <c r="B515" s="616" t="str">
        <f>INDEX('UT - Retail'!$A$7:$A$1409,MATCH(AU515,'UT - Retail'!$U$7:$U$1409,0),1)</f>
        <v xml:space="preserve">Legg Mason Asset Management </v>
      </c>
      <c r="C515" s="823" t="str">
        <f>INDEX('UT - Retail'!$B$7:$B$1409,MATCH(AU515,'UT - Retail'!$U$7:$U$1409,0),1)</f>
        <v>FTGF Royce US Small Cap Opportunity A Acc SGD-H</v>
      </c>
      <c r="D515" s="828"/>
      <c r="E515" s="768" t="str">
        <f>VLOOKUP(C515,'UT - Retail'!$B:$K,8,FALSE)</f>
        <v>Equities</v>
      </c>
      <c r="F515" s="609" t="str">
        <f>VLOOKUP(C515,'UT - Retail'!$B:$K,9,FALSE)</f>
        <v>US</v>
      </c>
      <c r="G515" s="609" t="str">
        <f>VLOOKUP(C515,'UT - Retail'!$B:$K,10,FALSE)</f>
        <v>Small to Medium Companies</v>
      </c>
      <c r="H515" s="82" t="str">
        <f>VLOOKUP(C515,'UT - Retail'!$B:$N,13,FALSE)</f>
        <v>No</v>
      </c>
      <c r="I515" s="82" t="str">
        <f>VLOOKUP(C515,'UT - Retail'!$B:$Q,14,FALSE)</f>
        <v>No</v>
      </c>
      <c r="J515" s="609" t="str">
        <f>VLOOKUP(C515,'UT - Retail'!$B:$Q,11,FALSE)</f>
        <v>No</v>
      </c>
      <c r="K515" s="130" t="str">
        <f>VLOOKUP(C515,'UT - Retail'!$B:$P,15,FALSE)</f>
        <v>No</v>
      </c>
      <c r="L515" s="82" t="str">
        <f>VLOOKUP(C515,'UT - Retail'!$B:$Q,16,FALSE)</f>
        <v>Both</v>
      </c>
      <c r="M515" s="609" t="str">
        <f>VLOOKUP(C515,'UT - Retail'!$B:$K,6,FALSE)</f>
        <v>SGD</v>
      </c>
      <c r="N515" s="609" t="str">
        <f>IFERROR(IF(MATCH(C515,'Portfolio Construction'!$AL:$AL,0),"Yes","No"),"No")</f>
        <v>No</v>
      </c>
      <c r="O515" s="609" t="str">
        <f>IFERROR(IF(MATCH(C515,'Portfolio Construction'!$AN:$AN,0),"Yes","No"),"No")</f>
        <v>No</v>
      </c>
      <c r="P515" s="609" t="str">
        <f>IFERROR(IF(MATCH(C515,'Portfolio Construction'!$AP:$AP,0),"Yes","No"),"No")</f>
        <v>No</v>
      </c>
      <c r="Q515" s="609" t="str">
        <f>IFERROR(IF(MATCH(C515,'Portfolio Construction'!$AR:$AR,0),"Yes","No"),"No")</f>
        <v>No</v>
      </c>
      <c r="R515" s="609" t="str">
        <f>IFERROR(IF(MATCH(C515,'Portfolio Construction'!$AT:$AT,0),"Yes","No"),"No")</f>
        <v>No</v>
      </c>
      <c r="S515" s="609" t="str">
        <f>IFERROR(IF(MATCH(C515,'Portfolio Construction'!$AV:$AV,0),"Yes","No"),"No")</f>
        <v>No</v>
      </c>
      <c r="T515" s="609" t="str">
        <f>IFERROR(IF(MATCH(C515,'Portfolio Construction'!$AX:$AX,0),"Yes","No"),"No")</f>
        <v>No</v>
      </c>
      <c r="U515" s="609" t="str">
        <f>IFERROR(IF(MATCH(C515,'Portfolio Construction'!$AZ:$AZ,0),"Yes","No"),"No")</f>
        <v>No</v>
      </c>
      <c r="V515" s="609" t="str">
        <f>IFERROR(IF(MATCH(C515,'Portfolio Construction'!$BB:$BB,0),"Yes","No"),"No")</f>
        <v>No</v>
      </c>
      <c r="W515" s="619" t="e">
        <f>IF(VLOOKUP($AU515,'FE Source'!$A:$W,3,FALSE)=0,"-",VLOOKUP($AU515,'FE Source'!$A:$W,3,FALSE))</f>
        <v>#N/A</v>
      </c>
      <c r="X515" s="618" t="e">
        <f>IF(VLOOKUP($AU515,'FE Source'!$A:$W,4,FALSE)=0,"-",VLOOKUP($AU515,'FE Source'!$A:$W,4,FALSE))</f>
        <v>#N/A</v>
      </c>
      <c r="Y515" s="618" t="e">
        <f>IF(VLOOKUP($AU515,'FE Source'!$A:$W,5,FALSE)=0,"-",VLOOKUP($AU515,'FE Source'!$A:$W,5,FALSE))</f>
        <v>#N/A</v>
      </c>
      <c r="Z515" s="618" t="e">
        <f>IF(VLOOKUP($AU515,'FE Source'!$A:$W,6,FALSE)=0,"-",VLOOKUP($AU515,'FE Source'!$A:$W,6,FALSE))</f>
        <v>#N/A</v>
      </c>
      <c r="AA515" s="618" t="e">
        <f>IF(VLOOKUP($AU515,'FE Source'!$A:$W,7,FALSE)=0,"-",VLOOKUP($AU515,'FE Source'!$A:$W,7,FALSE))</f>
        <v>#N/A</v>
      </c>
      <c r="AB515" s="618" t="e">
        <f>IF(VLOOKUP($AU515,'FE Source'!$A:$W,8,FALSE)=0,"-",VLOOKUP($AU515,'FE Source'!$A:$W,8,FALSE))</f>
        <v>#N/A</v>
      </c>
      <c r="AC515" s="631" t="e">
        <f>IF(VLOOKUP($AU515,'FE Source'!$A:$W,9,FALSE)=0,"-",VLOOKUP($AU515,'FE Source'!$A:$W,9,FALSE))</f>
        <v>#N/A</v>
      </c>
      <c r="AD515" s="611" t="e">
        <f>IF(VLOOKUP($AU515,'FE Source'!$A:$W,10,FALSE)=0,"-",VLOOKUP($AU515,'FE Source'!$A:$W,10,FALSE))</f>
        <v>#N/A</v>
      </c>
      <c r="AE515" s="610" t="e">
        <f>IF(VLOOKUP($AU515,'FE Source'!$A:$W,11,FALSE)=0,"-",VLOOKUP($AU515,'FE Source'!$A:$W,11,FALSE))</f>
        <v>#N/A</v>
      </c>
      <c r="AF515" s="610" t="e">
        <f>IF(VLOOKUP($AU515,'FE Source'!$A:$W,12,FALSE)=0,"-",VLOOKUP($AU515,'FE Source'!$A:$W,12,FALSE))</f>
        <v>#N/A</v>
      </c>
      <c r="AG515" s="610" t="e">
        <f>IF(VLOOKUP($AU515,'FE Source'!$A:$W,14,FALSE)=0,"-",VLOOKUP($AU515,'FE Source'!$A:$W,14,FALSE))</f>
        <v>#N/A</v>
      </c>
      <c r="AH515" s="610" t="e">
        <f>IF(VLOOKUP($AU515,'FE Source'!$A:$DJ,33,FALSE)=0,"-",VLOOKUP($AU515,'FE Source'!$A:$DJ,33,FALSE))</f>
        <v>#N/A</v>
      </c>
      <c r="AI515" s="610" t="e">
        <f>IF(VLOOKUP($AU515,'FE Source'!$A:$Y,20,FALSE)=0,"-",VLOOKUP($AU515,'FE Source'!$A:$Y,20,FALSE))</f>
        <v>#N/A</v>
      </c>
      <c r="AJ515" s="610" t="e">
        <f>IF(VLOOKUP($AU515,'FE Source'!$A:$DJ,34,FALSE)=0,"-",VLOOKUP($AU515,'FE Source'!$A:$DJ,34,FALSE))</f>
        <v>#N/A</v>
      </c>
      <c r="AK515" s="610" t="e">
        <f>IF(VLOOKUP($AU515,'FE Source'!$A:$DJ,35,FALSE)=0,"-",VLOOKUP($AU515,'FE Source'!$A:$DJ,35,FALSE))</f>
        <v>#N/A</v>
      </c>
      <c r="AL515" s="612" t="e">
        <f>IF(VLOOKUP($AU515,'FE Source'!$A:$Y,19,FALSE)=0,"-",VLOOKUP($AU515,'FE Source'!$A:$Y,19,FALSE))</f>
        <v>#N/A</v>
      </c>
      <c r="AM515" s="611" t="e">
        <f>IF(VLOOKUP($AU515,'FE Source'!$A:$DJ,36,FALSE)=0,"-",VLOOKUP($AU515,'FE Source'!$A:$DJ,36,FALSE))</f>
        <v>#N/A</v>
      </c>
      <c r="AN515" s="613" t="e">
        <f>IF(VLOOKUP($AU515,'FE Source'!$A:$W,13,FALSE)=0,"-",VLOOKUP($AU515,'FE Source'!$A:$W,13,FALSE))</f>
        <v>#N/A</v>
      </c>
      <c r="AO515" s="611" t="str">
        <f>IF(J515="no","-",IF(VLOOKUP($AU515,'FE Source'!$A:$W,15,FALSE)=0,"-",VLOOKUP($AU515,'FE Source'!$A:$W,15,FALSE)))</f>
        <v>-</v>
      </c>
      <c r="AP515" s="610" t="str">
        <f>IF(AO515="-","-",IF(VLOOKUP($AU515,'FE Source'!$A:$Z,21,FALSE)=0,"-",IF(VLOOKUP($AU515,'FE Source'!$A:$Z,21,FALSE)=2,"Semi-Annual",IF(VLOOKUP($AU515,'FE Source'!$A:$Z,21,FALSE)=4,"Quarterly",IF(VLOOKUP($AU515,'FE Source'!$A:$Z,21,FALSE)=12,"Monthly","Annual")))))</f>
        <v>-</v>
      </c>
      <c r="AQ515" s="771" t="e">
        <f t="array" ref="AQ515">IF(VLOOKUP($AU515,'FE Source'!$A:$W,16,FALSE)=0,"-",VLOOKUP($AU515,'FE Source'!$A:$W,16,FALSE))</f>
        <v>#N/A</v>
      </c>
      <c r="AR515" s="614" t="e">
        <f>IF(VLOOKUP($AU515,'FE Source'!$A:$W,17,FALSE)=0,"-",VLOOKUP($AU515,'FE Source'!$A:$W,17,FALSE))</f>
        <v>#N/A</v>
      </c>
      <c r="AS515" s="774" t="e">
        <f>IF(VLOOKUP($AU515,'FE Source'!$AN:$AS,4,FALSE)="",VLOOKUP($AU515,'FE Source'!$AN:$AS,3,FALSE),VLOOKUP($AU515,'FE Source'!$AN:$AS,4,FALSE))</f>
        <v>#N/A</v>
      </c>
      <c r="AT515" s="775" t="e">
        <f>IF(VLOOKUP($AU515,'FE Source'!$AN:$AS,5,FALSE)=0,"-",VLOOKUP($AU515,'FE Source'!$AN:$AS,5,FALSE))</f>
        <v>#N/A</v>
      </c>
      <c r="AU515" s="614" t="s">
        <v>689</v>
      </c>
      <c r="BE515" s="215" t="e">
        <f>IF(VLOOKUP($AU515,'FE Source'!$A:$AK,22,FALSE)=0,"-",VLOOKUP($AU515,'FE Source'!$A:$AK,22,FALSE))</f>
        <v>#N/A</v>
      </c>
      <c r="BF515" s="215" t="e">
        <f>IF(VLOOKUP($AU515,'FE Source'!$A:$AK,23,FALSE)=0,"-",VLOOKUP($AU515,'FE Source'!$A:$AK,23,FALSE))</f>
        <v>#N/A</v>
      </c>
      <c r="BG515" s="215" t="e">
        <f>IF(VLOOKUP($AU515,'FE Source'!$A:$AK,24,FALSE)=0,"-",VLOOKUP($AU515,'FE Source'!$A:$AK,24,FALSE))</f>
        <v>#N/A</v>
      </c>
      <c r="BH515" s="215" t="e">
        <f>IF(VLOOKUP($AU515,'FE Source'!$A:$AK,25,FALSE)=0,"-",VLOOKUP($AU515,'FE Source'!$A:$AK,25,FALSE))</f>
        <v>#N/A</v>
      </c>
      <c r="BI515" s="215" t="e">
        <f>IF(VLOOKUP($AU515,'FE Source'!$A:$AK,26,FALSE)=0,"-",VLOOKUP($AU515,'FE Source'!$A:$AK,26,FALSE))</f>
        <v>#N/A</v>
      </c>
      <c r="BJ515" s="215" t="e">
        <f>IF(VLOOKUP($AU515,'FE Source'!$A:$AK,27,FALSE)=0,"-",VLOOKUP($AU515,'FE Source'!$A:$AK,27,FALSE))</f>
        <v>#N/A</v>
      </c>
      <c r="BK515" s="215" t="e">
        <f>IF(VLOOKUP($AU515,'FE Source'!$A:$AK,28,FALSE)=0,"-",VLOOKUP($AU515,'FE Source'!$A:$AK,28,FALSE))</f>
        <v>#N/A</v>
      </c>
      <c r="BL515" s="215" t="e">
        <f>IF(VLOOKUP($AU515,'FE Source'!$A:$AK,29,FALSE)=0,"-",VLOOKUP($AU515,'FE Source'!$A:$AK,29,FALSE))</f>
        <v>#N/A</v>
      </c>
      <c r="BM515" s="215" t="e">
        <f>IF(VLOOKUP($AU515,'FE Source'!$A:$AK,30,FALSE)=0,"-",VLOOKUP($AU515,'FE Source'!$A:$AK,30,FALSE))</f>
        <v>#N/A</v>
      </c>
      <c r="BN515" t="e">
        <f>IF(VLOOKUP($AU515,'FE Source'!$A:$AK,31,FALSE)="No Specified Index","-",IF(VLOOKUP($AU515,'FE Source'!$A:$AK,31,FALSE)=0,"-",VLOOKUP($AU515,'FE Source'!$A:$AK,31,FALSE)))</f>
        <v>#N/A</v>
      </c>
      <c r="BO515" s="217" t="e">
        <f>IF(VLOOKUP($AU515,'FE Source'!$A:$AK,32,FALSE)=0,"-",VLOOKUP($AU515,'FE Source'!$A:$AK,32,FALSE))</f>
        <v>#N/A</v>
      </c>
      <c r="BP515" s="18" t="e">
        <f>IF(VLOOKUP($AU515,'FE Source'!$AZ:$BC,2,FALSE)=0,"-",VLOOKUP($AU515,'FE Source'!$AZ:$BC,2,FALSE))</f>
        <v>#N/A</v>
      </c>
      <c r="BQ515" s="18" t="e">
        <f>IF(VLOOKUP($AU515,'FE Source'!$AZ:$BC,3,FALSE)=0,"-",VLOOKUP($AU515,'FE Source'!$AZ:$BC,3,FALSE))</f>
        <v>#N/A</v>
      </c>
      <c r="BR515" s="18" t="e">
        <f>IF(VLOOKUP($AU515,'FE Source'!$AZ:$BC,4,FALSE)=0,"-",VLOOKUP($AU515,'FE Source'!$AZ:$BC,4,FALSE))</f>
        <v>#N/A</v>
      </c>
    </row>
    <row r="516" spans="1:70" ht="15">
      <c r="A516" s="509"/>
      <c r="B516" s="616" t="str">
        <f>INDEX('UT - Retail'!$A$7:$A$1409,MATCH(AU516,'UT - Retail'!$U$7:$U$1409,0),1)</f>
        <v xml:space="preserve">Legg Mason Asset Management </v>
      </c>
      <c r="C516" s="823" t="str">
        <f>INDEX('UT - Retail'!$B$7:$B$1409,MATCH(AU516,'UT - Retail'!$U$7:$U$1409,0),1)</f>
        <v>FTGF Royce US Small Cap Opportunity A Acc USD</v>
      </c>
      <c r="D516" s="828"/>
      <c r="E516" s="768" t="str">
        <f>VLOOKUP(C516,'UT - Retail'!$B:$K,8,FALSE)</f>
        <v>Equities</v>
      </c>
      <c r="F516" s="609" t="str">
        <f>VLOOKUP(C516,'UT - Retail'!$B:$K,9,FALSE)</f>
        <v>US</v>
      </c>
      <c r="G516" s="609" t="str">
        <f>VLOOKUP(C516,'UT - Retail'!$B:$K,10,FALSE)</f>
        <v>Small to Medium Companies</v>
      </c>
      <c r="H516" s="82" t="str">
        <f>VLOOKUP(C516,'UT - Retail'!$B:$N,13,FALSE)</f>
        <v>No</v>
      </c>
      <c r="I516" s="82" t="str">
        <f>VLOOKUP(C516,'UT - Retail'!$B:$Q,14,FALSE)</f>
        <v>No</v>
      </c>
      <c r="J516" s="609" t="str">
        <f>VLOOKUP(C516,'UT - Retail'!$B:$Q,11,FALSE)</f>
        <v>No</v>
      </c>
      <c r="K516" s="130" t="str">
        <f>VLOOKUP(C516,'UT - Retail'!$B:$P,15,FALSE)</f>
        <v>No</v>
      </c>
      <c r="L516" s="82" t="str">
        <f>VLOOKUP(C516,'UT - Retail'!$B:$Q,16,FALSE)</f>
        <v>Both</v>
      </c>
      <c r="M516" s="609" t="str">
        <f>VLOOKUP(C516,'UT - Retail'!$B:$K,6,FALSE)</f>
        <v>USD</v>
      </c>
      <c r="N516" s="609" t="str">
        <f>IFERROR(IF(MATCH(C516,'Portfolio Construction'!$AL:$AL,0),"Yes","No"),"No")</f>
        <v>No</v>
      </c>
      <c r="O516" s="609" t="str">
        <f>IFERROR(IF(MATCH(C516,'Portfolio Construction'!$AN:$AN,0),"Yes","No"),"No")</f>
        <v>No</v>
      </c>
      <c r="P516" s="609" t="str">
        <f>IFERROR(IF(MATCH(C516,'Portfolio Construction'!$AP:$AP,0),"Yes","No"),"No")</f>
        <v>No</v>
      </c>
      <c r="Q516" s="609" t="str">
        <f>IFERROR(IF(MATCH(C516,'Portfolio Construction'!$AR:$AR,0),"Yes","No"),"No")</f>
        <v>No</v>
      </c>
      <c r="R516" s="609" t="str">
        <f>IFERROR(IF(MATCH(C516,'Portfolio Construction'!$AT:$AT,0),"Yes","No"),"No")</f>
        <v>No</v>
      </c>
      <c r="S516" s="609" t="str">
        <f>IFERROR(IF(MATCH(C516,'Portfolio Construction'!$AV:$AV,0),"Yes","No"),"No")</f>
        <v>No</v>
      </c>
      <c r="T516" s="609" t="str">
        <f>IFERROR(IF(MATCH(C516,'Portfolio Construction'!$AX:$AX,0),"Yes","No"),"No")</f>
        <v>No</v>
      </c>
      <c r="U516" s="609" t="str">
        <f>IFERROR(IF(MATCH(C516,'Portfolio Construction'!$AZ:$AZ,0),"Yes","No"),"No")</f>
        <v>No</v>
      </c>
      <c r="V516" s="609" t="str">
        <f>IFERROR(IF(MATCH(C516,'Portfolio Construction'!$BB:$BB,0),"Yes","No"),"No")</f>
        <v>No</v>
      </c>
      <c r="W516" s="619">
        <f>IF(VLOOKUP($AU516,'FE Source'!$A:$W,3,FALSE)=0,"-",VLOOKUP($AU516,'FE Source'!$A:$W,3,FALSE))</f>
        <v>-19.399999999999999</v>
      </c>
      <c r="X516" s="618">
        <f>IF(VLOOKUP($AU516,'FE Source'!$A:$W,4,FALSE)=0,"-",VLOOKUP($AU516,'FE Source'!$A:$W,4,FALSE))</f>
        <v>6.56</v>
      </c>
      <c r="Y516" s="618">
        <f>IF(VLOOKUP($AU516,'FE Source'!$A:$W,5,FALSE)=0,"-",VLOOKUP($AU516,'FE Source'!$A:$W,5,FALSE))</f>
        <v>-18.41</v>
      </c>
      <c r="Z516" s="618">
        <f>IF(VLOOKUP($AU516,'FE Source'!$A:$W,6,FALSE)=0,"-",VLOOKUP($AU516,'FE Source'!$A:$W,6,FALSE))</f>
        <v>-12.86</v>
      </c>
      <c r="AA516" s="618">
        <f>IF(VLOOKUP($AU516,'FE Source'!$A:$W,7,FALSE)=0,"-",VLOOKUP($AU516,'FE Source'!$A:$W,7,FALSE))</f>
        <v>-0.59</v>
      </c>
      <c r="AB516" s="618">
        <f>IF(VLOOKUP($AU516,'FE Source'!$A:$W,8,FALSE)=0,"-",VLOOKUP($AU516,'FE Source'!$A:$W,8,FALSE))</f>
        <v>14.06</v>
      </c>
      <c r="AC516" s="631">
        <f>IF(VLOOKUP($AU516,'FE Source'!$A:$W,9,FALSE)=0,"-",VLOOKUP($AU516,'FE Source'!$A:$W,9,FALSE))</f>
        <v>6.71</v>
      </c>
      <c r="AD516" s="611">
        <f>IF(VLOOKUP($AU516,'FE Source'!$A:$W,10,FALSE)=0,"-",VLOOKUP($AU516,'FE Source'!$A:$W,10,FALSE))</f>
        <v>1.22</v>
      </c>
      <c r="AE516" s="610">
        <f>IF(VLOOKUP($AU516,'FE Source'!$A:$W,11,FALSE)=0,"-",VLOOKUP($AU516,'FE Source'!$A:$W,11,FALSE))</f>
        <v>24.06</v>
      </c>
      <c r="AF516" s="610">
        <f>IF(VLOOKUP($AU516,'FE Source'!$A:$W,12,FALSE)=0,"-",VLOOKUP($AU516,'FE Source'!$A:$W,12,FALSE))</f>
        <v>-0.01</v>
      </c>
      <c r="AG516" s="610">
        <f>IF(VLOOKUP($AU516,'FE Source'!$A:$W,14,FALSE)=0,"-",VLOOKUP($AU516,'FE Source'!$A:$W,14,FALSE))</f>
        <v>-23.58</v>
      </c>
      <c r="AH516" s="610">
        <f>IF(VLOOKUP($AU516,'FE Source'!$A:$DJ,33,FALSE)=0,"-",VLOOKUP($AU516,'FE Source'!$A:$DJ,33,FALSE))</f>
        <v>129.41999999999999</v>
      </c>
      <c r="AI516" s="610">
        <f>IF(VLOOKUP($AU516,'FE Source'!$A:$Y,20,FALSE)=0,"-",VLOOKUP($AU516,'FE Source'!$A:$Y,20,FALSE))</f>
        <v>130.22</v>
      </c>
      <c r="AJ516" s="610">
        <f>IF(VLOOKUP($AU516,'FE Source'!$A:$DJ,34,FALSE)=0,"-",VLOOKUP($AU516,'FE Source'!$A:$DJ,34,FALSE))</f>
        <v>149.28</v>
      </c>
      <c r="AK516" s="610">
        <f>IF(VLOOKUP($AU516,'FE Source'!$A:$DJ,35,FALSE)=0,"-",VLOOKUP($AU516,'FE Source'!$A:$DJ,35,FALSE))</f>
        <v>127.69</v>
      </c>
      <c r="AL516" s="612">
        <f>IF(VLOOKUP($AU516,'FE Source'!$A:$Y,19,FALSE)=0,"-",VLOOKUP($AU516,'FE Source'!$A:$Y,19,FALSE))</f>
        <v>115.26</v>
      </c>
      <c r="AM516" s="611">
        <f>IF(VLOOKUP($AU516,'FE Source'!$A:$DJ,36,FALSE)=0,"-",VLOOKUP($AU516,'FE Source'!$A:$DJ,36,FALSE))</f>
        <v>104.3</v>
      </c>
      <c r="AN516" s="613">
        <f>IF(VLOOKUP($AU516,'FE Source'!$A:$W,13,FALSE)=0,"-",VLOOKUP($AU516,'FE Source'!$A:$W,13,FALSE))</f>
        <v>1043.2</v>
      </c>
      <c r="AO516" s="611" t="str">
        <f>IF(J516="no","-",IF(VLOOKUP($AU516,'FE Source'!$A:$W,15,FALSE)=0,"-",VLOOKUP($AU516,'FE Source'!$A:$W,15,FALSE)))</f>
        <v>-</v>
      </c>
      <c r="AP516" s="610" t="str">
        <f>IF(AO516="-","-",IF(VLOOKUP($AU516,'FE Source'!$A:$Z,21,FALSE)=0,"-",IF(VLOOKUP($AU516,'FE Source'!$A:$Z,21,FALSE)=2,"Semi-Annual",IF(VLOOKUP($AU516,'FE Source'!$A:$Z,21,FALSE)=4,"Quarterly",IF(VLOOKUP($AU516,'FE Source'!$A:$Z,21,FALSE)=12,"Monthly","Annual")))))</f>
        <v>-</v>
      </c>
      <c r="AQ516" s="771">
        <f t="array" ref="AQ516">IF(VLOOKUP($AU516,'FE Source'!$A:$W,16,FALSE)=0,"-",VLOOKUP($AU516,'FE Source'!$A:$W,16,FALSE))</f>
        <v>1.96</v>
      </c>
      <c r="AR516" s="614" t="str">
        <f>IF(VLOOKUP($AU516,'FE Source'!$A:$W,17,FALSE)=0,"-",VLOOKUP($AU516,'FE Source'!$A:$W,17,FALSE))</f>
        <v>Neutral</v>
      </c>
      <c r="AS516" s="774">
        <f>IF(VLOOKUP($AU516,'FE Source'!$AN:$AS,4,FALSE)="",VLOOKUP($AU516,'FE Source'!$AN:$AS,3,FALSE),VLOOKUP($AU516,'FE Source'!$AN:$AS,4,FALSE))</f>
        <v>280.16000000000003</v>
      </c>
      <c r="AT516" s="775">
        <f>IF(VLOOKUP($AU516,'FE Source'!$AN:$AS,5,FALSE)=0,"-",VLOOKUP($AU516,'FE Source'!$AN:$AS,5,FALSE))</f>
        <v>45783</v>
      </c>
      <c r="AU516" s="614" t="s">
        <v>690</v>
      </c>
      <c r="BE516" s="215">
        <f>IF(VLOOKUP($AU516,'FE Source'!$A:$AK,22,FALSE)=0,"-",VLOOKUP($AU516,'FE Source'!$A:$AK,22,FALSE))</f>
        <v>-7.69</v>
      </c>
      <c r="BF516" s="215">
        <f>IF(VLOOKUP($AU516,'FE Source'!$A:$AK,23,FALSE)=0,"-",VLOOKUP($AU516,'FE Source'!$A:$AK,23,FALSE))</f>
        <v>31.2</v>
      </c>
      <c r="BG516" s="215">
        <f>IF(VLOOKUP($AU516,'FE Source'!$A:$AK,24,FALSE)=0,"-",VLOOKUP($AU516,'FE Source'!$A:$AK,24,FALSE))</f>
        <v>11.76</v>
      </c>
      <c r="BH516" s="215">
        <f>IF(VLOOKUP($AU516,'FE Source'!$A:$AK,25,FALSE)=0,"-",VLOOKUP($AU516,'FE Source'!$A:$AK,25,FALSE))</f>
        <v>-19.78</v>
      </c>
      <c r="BI516" s="215">
        <f>IF(VLOOKUP($AU516,'FE Source'!$A:$AK,26,FALSE)=0,"-",VLOOKUP($AU516,'FE Source'!$A:$AK,26,FALSE))</f>
        <v>25.45</v>
      </c>
      <c r="BJ516" s="215">
        <f>IF(VLOOKUP($AU516,'FE Source'!$A:$AK,27,FALSE)=0,"-",VLOOKUP($AU516,'FE Source'!$A:$AK,27,FALSE))</f>
        <v>22.59</v>
      </c>
      <c r="BK516" s="215">
        <f>IF(VLOOKUP($AU516,'FE Source'!$A:$AK,28,FALSE)=0,"-",VLOOKUP($AU516,'FE Source'!$A:$AK,28,FALSE))</f>
        <v>31.12</v>
      </c>
      <c r="BL516" s="215">
        <f>IF(VLOOKUP($AU516,'FE Source'!$A:$AK,29,FALSE)=0,"-",VLOOKUP($AU516,'FE Source'!$A:$AK,29,FALSE))</f>
        <v>-18.170000000000002</v>
      </c>
      <c r="BM516" s="215">
        <f>IF(VLOOKUP($AU516,'FE Source'!$A:$AK,30,FALSE)=0,"-",VLOOKUP($AU516,'FE Source'!$A:$AK,30,FALSE))</f>
        <v>16.29</v>
      </c>
      <c r="BN516" t="str">
        <f>IF(VLOOKUP($AU516,'FE Source'!$A:$AK,31,FALSE)="No Specified Index","-",IF(VLOOKUP($AU516,'FE Source'!$A:$AK,31,FALSE)=0,"-",VLOOKUP($AU516,'FE Source'!$A:$AK,31,FALSE)))</f>
        <v>Russell 2000 Value Index</v>
      </c>
      <c r="BO516" s="217">
        <f>IF(VLOOKUP($AU516,'FE Source'!$A:$AK,32,FALSE)=0,"-",VLOOKUP($AU516,'FE Source'!$A:$AK,32,FALSE))</f>
        <v>39211</v>
      </c>
      <c r="BP516" s="18">
        <f>IF(VLOOKUP($AU516,'FE Source'!$AZ:$BC,2,FALSE)=0,"-",VLOOKUP($AU516,'FE Source'!$AZ:$BC,2,FALSE))</f>
        <v>-0.18</v>
      </c>
      <c r="BQ516" s="18">
        <f>IF(VLOOKUP($AU516,'FE Source'!$AZ:$BC,3,FALSE)=0,"-",VLOOKUP($AU516,'FE Source'!$AZ:$BC,3,FALSE))</f>
        <v>-11.09</v>
      </c>
      <c r="BR516" s="18">
        <f>IF(VLOOKUP($AU516,'FE Source'!$AZ:$BC,4,FALSE)=0,"-",VLOOKUP($AU516,'FE Source'!$AZ:$BC,4,FALSE))</f>
        <v>-5.41</v>
      </c>
    </row>
    <row r="517" spans="1:70" ht="15">
      <c r="A517" s="509"/>
      <c r="B517" s="616" t="str">
        <f>INDEX('UT - Retail'!$A$7:$A$1409,MATCH(AU517,'UT - Retail'!$U$7:$U$1409,0),1)</f>
        <v xml:space="preserve">Legg Mason Asset Management </v>
      </c>
      <c r="C517" s="823" t="str">
        <f>INDEX('UT - Retail'!$B$7:$B$1409,MATCH(AU517,'UT - Retail'!$U$7:$U$1409,0),1)</f>
        <v>FTGF Royce US Small Cap Opportunity Fund Class A SGD Accumulating</v>
      </c>
      <c r="D517" s="828"/>
      <c r="E517" s="768" t="str">
        <f>VLOOKUP(C517,'UT - Retail'!$B:$K,8,FALSE)</f>
        <v>Equities</v>
      </c>
      <c r="F517" s="609" t="str">
        <f>VLOOKUP(C517,'UT - Retail'!$B:$K,9,FALSE)</f>
        <v>US</v>
      </c>
      <c r="G517" s="609" t="str">
        <f>VLOOKUP(C517,'UT - Retail'!$B:$K,10,FALSE)</f>
        <v>Small to Medium Companies</v>
      </c>
      <c r="H517" s="82" t="str">
        <f>VLOOKUP(C517,'UT - Retail'!$B:$N,13,FALSE)</f>
        <v>No</v>
      </c>
      <c r="I517" s="82" t="str">
        <f>VLOOKUP(C517,'UT - Retail'!$B:$Q,14,FALSE)</f>
        <v>No</v>
      </c>
      <c r="J517" s="609" t="str">
        <f>VLOOKUP(C517,'UT - Retail'!$B:$Q,11,FALSE)</f>
        <v>No</v>
      </c>
      <c r="K517" s="130" t="str">
        <f>VLOOKUP(C517,'UT - Retail'!$B:$P,15,FALSE)</f>
        <v>No</v>
      </c>
      <c r="L517" s="82" t="str">
        <f>VLOOKUP(C517,'UT - Retail'!$B:$Q,16,FALSE)</f>
        <v>Navigator</v>
      </c>
      <c r="M517" s="609" t="str">
        <f>VLOOKUP(C517,'UT - Retail'!$B:$K,6,FALSE)</f>
        <v>SGD</v>
      </c>
      <c r="N517" s="609" t="str">
        <f>IFERROR(IF(MATCH(C517,'Portfolio Construction'!$AL:$AL,0),"Yes","No"),"No")</f>
        <v>No</v>
      </c>
      <c r="O517" s="609" t="str">
        <f>IFERROR(IF(MATCH(C517,'Portfolio Construction'!$AN:$AN,0),"Yes","No"),"No")</f>
        <v>No</v>
      </c>
      <c r="P517" s="609" t="str">
        <f>IFERROR(IF(MATCH(C517,'Portfolio Construction'!$AP:$AP,0),"Yes","No"),"No")</f>
        <v>No</v>
      </c>
      <c r="Q517" s="609" t="str">
        <f>IFERROR(IF(MATCH(C517,'Portfolio Construction'!$AR:$AR,0),"Yes","No"),"No")</f>
        <v>No</v>
      </c>
      <c r="R517" s="609" t="str">
        <f>IFERROR(IF(MATCH(C517,'Portfolio Construction'!$AT:$AT,0),"Yes","No"),"No")</f>
        <v>No</v>
      </c>
      <c r="S517" s="609" t="str">
        <f>IFERROR(IF(MATCH(C517,'Portfolio Construction'!$AV:$AV,0),"Yes","No"),"No")</f>
        <v>No</v>
      </c>
      <c r="T517" s="609" t="str">
        <f>IFERROR(IF(MATCH(C517,'Portfolio Construction'!$AX:$AX,0),"Yes","No"),"No")</f>
        <v>No</v>
      </c>
      <c r="U517" s="609" t="str">
        <f>IFERROR(IF(MATCH(C517,'Portfolio Construction'!$AZ:$AZ,0),"Yes","No"),"No")</f>
        <v>No</v>
      </c>
      <c r="V517" s="609" t="str">
        <f>IFERROR(IF(MATCH(C517,'Portfolio Construction'!$BB:$BB,0),"Yes","No"),"No")</f>
        <v>No</v>
      </c>
      <c r="W517" s="619">
        <f>IF(VLOOKUP($AU517,'FE Source'!$A:$W,3,FALSE)=0,"-",VLOOKUP($AU517,'FE Source'!$A:$W,3,FALSE))</f>
        <v>-19.63</v>
      </c>
      <c r="X517" s="618">
        <f>IF(VLOOKUP($AU517,'FE Source'!$A:$W,4,FALSE)=0,"-",VLOOKUP($AU517,'FE Source'!$A:$W,4,FALSE))</f>
        <v>6.39</v>
      </c>
      <c r="Y517" s="618">
        <f>IF(VLOOKUP($AU517,'FE Source'!$A:$W,5,FALSE)=0,"-",VLOOKUP($AU517,'FE Source'!$A:$W,5,FALSE))</f>
        <v>-18.36</v>
      </c>
      <c r="Z517" s="618">
        <f>IF(VLOOKUP($AU517,'FE Source'!$A:$W,6,FALSE)=0,"-",VLOOKUP($AU517,'FE Source'!$A:$W,6,FALSE))</f>
        <v>-12.87</v>
      </c>
      <c r="AA517" s="618">
        <f>IF(VLOOKUP($AU517,'FE Source'!$A:$W,7,FALSE)=0,"-",VLOOKUP($AU517,'FE Source'!$A:$W,7,FALSE))</f>
        <v>-0.66</v>
      </c>
      <c r="AB517" s="618">
        <f>IF(VLOOKUP($AU517,'FE Source'!$A:$W,8,FALSE)=0,"-",VLOOKUP($AU517,'FE Source'!$A:$W,8,FALSE))</f>
        <v>13.95</v>
      </c>
      <c r="AC517" s="631">
        <f>IF(VLOOKUP($AU517,'FE Source'!$A:$W,9,FALSE)=0,"-",VLOOKUP($AU517,'FE Source'!$A:$W,9,FALSE))</f>
        <v>6.65</v>
      </c>
      <c r="AD517" s="611">
        <f>IF(VLOOKUP($AU517,'FE Source'!$A:$W,10,FALSE)=0,"-",VLOOKUP($AU517,'FE Source'!$A:$W,10,FALSE))</f>
        <v>1.22</v>
      </c>
      <c r="AE517" s="610">
        <f>IF(VLOOKUP($AU517,'FE Source'!$A:$W,11,FALSE)=0,"-",VLOOKUP($AU517,'FE Source'!$A:$W,11,FALSE))</f>
        <v>24.02</v>
      </c>
      <c r="AF517" s="610">
        <f>IF(VLOOKUP($AU517,'FE Source'!$A:$W,12,FALSE)=0,"-",VLOOKUP($AU517,'FE Source'!$A:$W,12,FALSE))</f>
        <v>-0.01</v>
      </c>
      <c r="AG517" s="610">
        <f>IF(VLOOKUP($AU517,'FE Source'!$A:$W,14,FALSE)=0,"-",VLOOKUP($AU517,'FE Source'!$A:$W,14,FALSE))</f>
        <v>-23.49</v>
      </c>
      <c r="AH517" s="610">
        <f>IF(VLOOKUP($AU517,'FE Source'!$A:$DJ,33,FALSE)=0,"-",VLOOKUP($AU517,'FE Source'!$A:$DJ,33,FALSE))</f>
        <v>126.96</v>
      </c>
      <c r="AI517" s="610">
        <f>IF(VLOOKUP($AU517,'FE Source'!$A:$Y,20,FALSE)=0,"-",VLOOKUP($AU517,'FE Source'!$A:$Y,20,FALSE))</f>
        <v>129.36000000000001</v>
      </c>
      <c r="AJ517" s="610">
        <f>IF(VLOOKUP($AU517,'FE Source'!$A:$DJ,34,FALSE)=0,"-",VLOOKUP($AU517,'FE Source'!$A:$DJ,34,FALSE))</f>
        <v>149.19</v>
      </c>
      <c r="AK517" s="610">
        <f>IF(VLOOKUP($AU517,'FE Source'!$A:$DJ,35,FALSE)=0,"-",VLOOKUP($AU517,'FE Source'!$A:$DJ,35,FALSE))</f>
        <v>126.83</v>
      </c>
      <c r="AL517" s="612">
        <f>IF(VLOOKUP($AU517,'FE Source'!$A:$Y,19,FALSE)=0,"-",VLOOKUP($AU517,'FE Source'!$A:$Y,19,FALSE))</f>
        <v>115.4</v>
      </c>
      <c r="AM517" s="611">
        <f>IF(VLOOKUP($AU517,'FE Source'!$A:$DJ,36,FALSE)=0,"-",VLOOKUP($AU517,'FE Source'!$A:$DJ,36,FALSE))</f>
        <v>104.56</v>
      </c>
      <c r="AN517" s="613">
        <f>IF(VLOOKUP($AU517,'FE Source'!$A:$W,13,FALSE)=0,"-",VLOOKUP($AU517,'FE Source'!$A:$W,13,FALSE))</f>
        <v>1043.2</v>
      </c>
      <c r="AO517" s="611" t="str">
        <f>IF(J517="no","-",IF(VLOOKUP($AU517,'FE Source'!$A:$W,15,FALSE)=0,"-",VLOOKUP($AU517,'FE Source'!$A:$W,15,FALSE)))</f>
        <v>-</v>
      </c>
      <c r="AP517" s="610" t="str">
        <f>IF(AO517="-","-",IF(VLOOKUP($AU517,'FE Source'!$A:$Z,21,FALSE)=0,"-",IF(VLOOKUP($AU517,'FE Source'!$A:$Z,21,FALSE)=2,"Semi-Annual",IF(VLOOKUP($AU517,'FE Source'!$A:$Z,21,FALSE)=4,"Quarterly",IF(VLOOKUP($AU517,'FE Source'!$A:$Z,21,FALSE)=12,"Monthly","Annual")))))</f>
        <v>-</v>
      </c>
      <c r="AQ517" s="771">
        <f t="array" ref="AQ517">IF(VLOOKUP($AU517,'FE Source'!$A:$W,16,FALSE)=0,"-",VLOOKUP($AU517,'FE Source'!$A:$W,16,FALSE))</f>
        <v>1.97</v>
      </c>
      <c r="AR517" s="614" t="str">
        <f>IF(VLOOKUP($AU517,'FE Source'!$A:$W,17,FALSE)=0,"-",VLOOKUP($AU517,'FE Source'!$A:$W,17,FALSE))</f>
        <v>Neutral</v>
      </c>
      <c r="AS517" s="774">
        <f>IF(VLOOKUP($AU517,'FE Source'!$AN:$AS,4,FALSE)="",VLOOKUP($AU517,'FE Source'!$AN:$AS,3,FALSE),VLOOKUP($AU517,'FE Source'!$AN:$AS,4,FALSE))</f>
        <v>2.63</v>
      </c>
      <c r="AT517" s="775">
        <f>IF(VLOOKUP($AU517,'FE Source'!$AN:$AS,5,FALSE)=0,"-",VLOOKUP($AU517,'FE Source'!$AN:$AS,5,FALSE))</f>
        <v>45783</v>
      </c>
      <c r="AU517" s="614" t="s">
        <v>688</v>
      </c>
      <c r="BE517" s="215">
        <f>IF(VLOOKUP($AU517,'FE Source'!$A:$AK,22,FALSE)=0,"-",VLOOKUP($AU517,'FE Source'!$A:$AK,22,FALSE))</f>
        <v>-7.75</v>
      </c>
      <c r="BF517" s="215">
        <f>IF(VLOOKUP($AU517,'FE Source'!$A:$AK,23,FALSE)=0,"-",VLOOKUP($AU517,'FE Source'!$A:$AK,23,FALSE))</f>
        <v>31.49</v>
      </c>
      <c r="BG517" s="215">
        <f>IF(VLOOKUP($AU517,'FE Source'!$A:$AK,24,FALSE)=0,"-",VLOOKUP($AU517,'FE Source'!$A:$AK,24,FALSE))</f>
        <v>11.65</v>
      </c>
      <c r="BH517" s="215">
        <f>IF(VLOOKUP($AU517,'FE Source'!$A:$AK,25,FALSE)=0,"-",VLOOKUP($AU517,'FE Source'!$A:$AK,25,FALSE))</f>
        <v>-19.920000000000002</v>
      </c>
      <c r="BI517" s="215">
        <f>IF(VLOOKUP($AU517,'FE Source'!$A:$AK,26,FALSE)=0,"-",VLOOKUP($AU517,'FE Source'!$A:$AK,26,FALSE))</f>
        <v>25.46</v>
      </c>
      <c r="BJ517" s="215">
        <f>IF(VLOOKUP($AU517,'FE Source'!$A:$AK,27,FALSE)=0,"-",VLOOKUP($AU517,'FE Source'!$A:$AK,27,FALSE))</f>
        <v>22.4</v>
      </c>
      <c r="BK517" s="215">
        <f>IF(VLOOKUP($AU517,'FE Source'!$A:$AK,28,FALSE)=0,"-",VLOOKUP($AU517,'FE Source'!$A:$AK,28,FALSE))</f>
        <v>30.84</v>
      </c>
      <c r="BL517" s="215">
        <f>IF(VLOOKUP($AU517,'FE Source'!$A:$AK,29,FALSE)=0,"-",VLOOKUP($AU517,'FE Source'!$A:$AK,29,FALSE))</f>
        <v>-18.239999999999998</v>
      </c>
      <c r="BM517" s="215">
        <f>IF(VLOOKUP($AU517,'FE Source'!$A:$AK,30,FALSE)=0,"-",VLOOKUP($AU517,'FE Source'!$A:$AK,30,FALSE))</f>
        <v>16.34</v>
      </c>
      <c r="BN517" t="str">
        <f>IF(VLOOKUP($AU517,'FE Source'!$A:$AK,31,FALSE)="No Specified Index","-",IF(VLOOKUP($AU517,'FE Source'!$A:$AK,31,FALSE)=0,"-",VLOOKUP($AU517,'FE Source'!$A:$AK,31,FALSE)))</f>
        <v>Russell 2000 Value Index</v>
      </c>
      <c r="BO517" s="217">
        <f>IF(VLOOKUP($AU517,'FE Source'!$A:$AK,32,FALSE)=0,"-",VLOOKUP($AU517,'FE Source'!$A:$AK,32,FALSE))</f>
        <v>40590</v>
      </c>
      <c r="BP517" s="18">
        <f>IF(VLOOKUP($AU517,'FE Source'!$AZ:$BC,2,FALSE)=0,"-",VLOOKUP($AU517,'FE Source'!$AZ:$BC,2,FALSE))</f>
        <v>-0.18</v>
      </c>
      <c r="BQ517" s="18">
        <f>IF(VLOOKUP($AU517,'FE Source'!$AZ:$BC,3,FALSE)=0,"-",VLOOKUP($AU517,'FE Source'!$AZ:$BC,3,FALSE))</f>
        <v>-10.82</v>
      </c>
      <c r="BR517" s="18" t="str">
        <f>IF(VLOOKUP($AU517,'FE Source'!$AZ:$BC,4,FALSE)=0,"-",VLOOKUP($AU517,'FE Source'!$AZ:$BC,4,FALSE))</f>
        <v>-</v>
      </c>
    </row>
    <row r="518" spans="1:70" ht="15">
      <c r="A518" s="509"/>
      <c r="B518" s="616" t="str">
        <f>INDEX('UT - Retail'!$A$7:$A$1409,MATCH(AU518,'UT - Retail'!$U$7:$U$1409,0),1)</f>
        <v xml:space="preserve">Legg Mason Asset Management </v>
      </c>
      <c r="C518" s="823" t="str">
        <f>INDEX('UT - Retail'!$B$7:$B$1409,MATCH(AU518,'UT - Retail'!$U$7:$U$1409,0),1)</f>
        <v>FTGF Western Asset US Government Liquidity A Acc USD</v>
      </c>
      <c r="D518" s="828"/>
      <c r="E518" s="768" t="str">
        <f>VLOOKUP(C518,'UT - Retail'!$B:$K,8,FALSE)</f>
        <v>Money Market</v>
      </c>
      <c r="F518" s="609" t="str">
        <f>VLOOKUP(C518,'UT - Retail'!$B:$K,9,FALSE)</f>
        <v>US</v>
      </c>
      <c r="G518" s="609" t="str">
        <f>VLOOKUP(C518,'UT - Retail'!$B:$K,10,FALSE)</f>
        <v>General</v>
      </c>
      <c r="H518" s="82" t="str">
        <f>VLOOKUP(C518,'UT - Retail'!$B:$N,13,FALSE)</f>
        <v>No</v>
      </c>
      <c r="I518" s="82" t="str">
        <f>VLOOKUP(C518,'UT - Retail'!$B:$Q,14,FALSE)</f>
        <v>No</v>
      </c>
      <c r="J518" s="609" t="str">
        <f>VLOOKUP(C518,'UT - Retail'!$B:$Q,11,FALSE)</f>
        <v>No</v>
      </c>
      <c r="K518" s="130" t="str">
        <f>VLOOKUP(C518,'UT - Retail'!$B:$P,15,FALSE)</f>
        <v>No</v>
      </c>
      <c r="L518" s="82" t="str">
        <f>VLOOKUP(C518,'UT - Retail'!$B:$Q,16,FALSE)</f>
        <v>Both</v>
      </c>
      <c r="M518" s="609" t="str">
        <f>VLOOKUP(C518,'UT - Retail'!$B:$K,6,FALSE)</f>
        <v>USD</v>
      </c>
      <c r="N518" s="609" t="str">
        <f>IFERROR(IF(MATCH(C518,'Portfolio Construction'!$AL:$AL,0),"Yes","No"),"No")</f>
        <v>No</v>
      </c>
      <c r="O518" s="609" t="str">
        <f>IFERROR(IF(MATCH(C518,'Portfolio Construction'!$AN:$AN,0),"Yes","No"),"No")</f>
        <v>No</v>
      </c>
      <c r="P518" s="609" t="str">
        <f>IFERROR(IF(MATCH(C518,'Portfolio Construction'!$AP:$AP,0),"Yes","No"),"No")</f>
        <v>No</v>
      </c>
      <c r="Q518" s="609" t="str">
        <f>IFERROR(IF(MATCH(C518,'Portfolio Construction'!$AR:$AR,0),"Yes","No"),"No")</f>
        <v>No</v>
      </c>
      <c r="R518" s="609" t="str">
        <f>IFERROR(IF(MATCH(C518,'Portfolio Construction'!$AT:$AT,0),"Yes","No"),"No")</f>
        <v>No</v>
      </c>
      <c r="S518" s="609" t="str">
        <f>IFERROR(IF(MATCH(C518,'Portfolio Construction'!$AV:$AV,0),"Yes","No"),"No")</f>
        <v>No</v>
      </c>
      <c r="T518" s="609" t="str">
        <f>IFERROR(IF(MATCH(C518,'Portfolio Construction'!$AX:$AX,0),"Yes","No"),"No")</f>
        <v>No</v>
      </c>
      <c r="U518" s="609" t="str">
        <f>IFERROR(IF(MATCH(C518,'Portfolio Construction'!$AZ:$AZ,0),"Yes","No"),"No")</f>
        <v>No</v>
      </c>
      <c r="V518" s="609" t="str">
        <f>IFERROR(IF(MATCH(C518,'Portfolio Construction'!$BB:$BB,0),"Yes","No"),"No")</f>
        <v>No</v>
      </c>
      <c r="W518" s="619" t="e">
        <f>IF(VLOOKUP($AU518,'FE Source'!$A:$W,3,FALSE)=0,"-",VLOOKUP($AU518,'FE Source'!$A:$W,3,FALSE))</f>
        <v>#N/A</v>
      </c>
      <c r="X518" s="618" t="e">
        <f>IF(VLOOKUP($AU518,'FE Source'!$A:$W,4,FALSE)=0,"-",VLOOKUP($AU518,'FE Source'!$A:$W,4,FALSE))</f>
        <v>#N/A</v>
      </c>
      <c r="Y518" s="618" t="e">
        <f>IF(VLOOKUP($AU518,'FE Source'!$A:$W,5,FALSE)=0,"-",VLOOKUP($AU518,'FE Source'!$A:$W,5,FALSE))</f>
        <v>#N/A</v>
      </c>
      <c r="Z518" s="618" t="e">
        <f>IF(VLOOKUP($AU518,'FE Source'!$A:$W,6,FALSE)=0,"-",VLOOKUP($AU518,'FE Source'!$A:$W,6,FALSE))</f>
        <v>#N/A</v>
      </c>
      <c r="AA518" s="618" t="e">
        <f>IF(VLOOKUP($AU518,'FE Source'!$A:$W,7,FALSE)=0,"-",VLOOKUP($AU518,'FE Source'!$A:$W,7,FALSE))</f>
        <v>#N/A</v>
      </c>
      <c r="AB518" s="618" t="e">
        <f>IF(VLOOKUP($AU518,'FE Source'!$A:$W,8,FALSE)=0,"-",VLOOKUP($AU518,'FE Source'!$A:$W,8,FALSE))</f>
        <v>#N/A</v>
      </c>
      <c r="AC518" s="631" t="e">
        <f>IF(VLOOKUP($AU518,'FE Source'!$A:$W,9,FALSE)=0,"-",VLOOKUP($AU518,'FE Source'!$A:$W,9,FALSE))</f>
        <v>#N/A</v>
      </c>
      <c r="AD518" s="611" t="e">
        <f>IF(VLOOKUP($AU518,'FE Source'!$A:$W,10,FALSE)=0,"-",VLOOKUP($AU518,'FE Source'!$A:$W,10,FALSE))</f>
        <v>#N/A</v>
      </c>
      <c r="AE518" s="610" t="e">
        <f>IF(VLOOKUP($AU518,'FE Source'!$A:$W,11,FALSE)=0,"-",VLOOKUP($AU518,'FE Source'!$A:$W,11,FALSE))</f>
        <v>#N/A</v>
      </c>
      <c r="AF518" s="610" t="e">
        <f>IF(VLOOKUP($AU518,'FE Source'!$A:$W,12,FALSE)=0,"-",VLOOKUP($AU518,'FE Source'!$A:$W,12,FALSE))</f>
        <v>#N/A</v>
      </c>
      <c r="AG518" s="610" t="e">
        <f>IF(VLOOKUP($AU518,'FE Source'!$A:$W,14,FALSE)=0,"-",VLOOKUP($AU518,'FE Source'!$A:$W,14,FALSE))</f>
        <v>#N/A</v>
      </c>
      <c r="AH518" s="610" t="e">
        <f>IF(VLOOKUP($AU518,'FE Source'!$A:$DJ,33,FALSE)=0,"-",VLOOKUP($AU518,'FE Source'!$A:$DJ,33,FALSE))</f>
        <v>#N/A</v>
      </c>
      <c r="AI518" s="610" t="e">
        <f>IF(VLOOKUP($AU518,'FE Source'!$A:$Y,20,FALSE)=0,"-",VLOOKUP($AU518,'FE Source'!$A:$Y,20,FALSE))</f>
        <v>#N/A</v>
      </c>
      <c r="AJ518" s="610" t="e">
        <f>IF(VLOOKUP($AU518,'FE Source'!$A:$DJ,34,FALSE)=0,"-",VLOOKUP($AU518,'FE Source'!$A:$DJ,34,FALSE))</f>
        <v>#N/A</v>
      </c>
      <c r="AK518" s="610" t="e">
        <f>IF(VLOOKUP($AU518,'FE Source'!$A:$DJ,35,FALSE)=0,"-",VLOOKUP($AU518,'FE Source'!$A:$DJ,35,FALSE))</f>
        <v>#N/A</v>
      </c>
      <c r="AL518" s="612" t="e">
        <f>IF(VLOOKUP($AU518,'FE Source'!$A:$Y,19,FALSE)=0,"-",VLOOKUP($AU518,'FE Source'!$A:$Y,19,FALSE))</f>
        <v>#N/A</v>
      </c>
      <c r="AM518" s="611" t="e">
        <f>IF(VLOOKUP($AU518,'FE Source'!$A:$DJ,36,FALSE)=0,"-",VLOOKUP($AU518,'FE Source'!$A:$DJ,36,FALSE))</f>
        <v>#N/A</v>
      </c>
      <c r="AN518" s="613" t="e">
        <f>IF(VLOOKUP($AU518,'FE Source'!$A:$W,13,FALSE)=0,"-",VLOOKUP($AU518,'FE Source'!$A:$W,13,FALSE))</f>
        <v>#N/A</v>
      </c>
      <c r="AO518" s="611" t="str">
        <f>IF(J518="no","-",IF(VLOOKUP($AU518,'FE Source'!$A:$W,15,FALSE)=0,"-",VLOOKUP($AU518,'FE Source'!$A:$W,15,FALSE)))</f>
        <v>-</v>
      </c>
      <c r="AP518" s="610" t="str">
        <f>IF(AO518="-","-",IF(VLOOKUP($AU518,'FE Source'!$A:$Z,21,FALSE)=0,"-",IF(VLOOKUP($AU518,'FE Source'!$A:$Z,21,FALSE)=2,"Semi-Annual",IF(VLOOKUP($AU518,'FE Source'!$A:$Z,21,FALSE)=4,"Quarterly",IF(VLOOKUP($AU518,'FE Source'!$A:$Z,21,FALSE)=12,"Monthly","Annual")))))</f>
        <v>-</v>
      </c>
      <c r="AQ518" s="771" t="e">
        <f t="array" ref="AQ518">IF(VLOOKUP($AU518,'FE Source'!$A:$W,16,FALSE)=0,"-",VLOOKUP($AU518,'FE Source'!$A:$W,16,FALSE))</f>
        <v>#N/A</v>
      </c>
      <c r="AR518" s="614" t="e">
        <f>IF(VLOOKUP($AU518,'FE Source'!$A:$W,17,FALSE)=0,"-",VLOOKUP($AU518,'FE Source'!$A:$W,17,FALSE))</f>
        <v>#N/A</v>
      </c>
      <c r="AS518" s="774" t="e">
        <f>IF(VLOOKUP($AU518,'FE Source'!$AN:$AS,4,FALSE)="",VLOOKUP($AU518,'FE Source'!$AN:$AS,3,FALSE),VLOOKUP($AU518,'FE Source'!$AN:$AS,4,FALSE))</f>
        <v>#N/A</v>
      </c>
      <c r="AT518" s="775" t="e">
        <f>IF(VLOOKUP($AU518,'FE Source'!$AN:$AS,5,FALSE)=0,"-",VLOOKUP($AU518,'FE Source'!$AN:$AS,5,FALSE))</f>
        <v>#N/A</v>
      </c>
      <c r="AU518" s="614" t="s">
        <v>697</v>
      </c>
      <c r="BE518" s="215" t="e">
        <f>IF(VLOOKUP($AU518,'FE Source'!$A:$AK,22,FALSE)=0,"-",VLOOKUP($AU518,'FE Source'!$A:$AK,22,FALSE))</f>
        <v>#N/A</v>
      </c>
      <c r="BF518" s="215" t="e">
        <f>IF(VLOOKUP($AU518,'FE Source'!$A:$AK,23,FALSE)=0,"-",VLOOKUP($AU518,'FE Source'!$A:$AK,23,FALSE))</f>
        <v>#N/A</v>
      </c>
      <c r="BG518" s="215" t="e">
        <f>IF(VLOOKUP($AU518,'FE Source'!$A:$AK,24,FALSE)=0,"-",VLOOKUP($AU518,'FE Source'!$A:$AK,24,FALSE))</f>
        <v>#N/A</v>
      </c>
      <c r="BH518" s="215" t="e">
        <f>IF(VLOOKUP($AU518,'FE Source'!$A:$AK,25,FALSE)=0,"-",VLOOKUP($AU518,'FE Source'!$A:$AK,25,FALSE))</f>
        <v>#N/A</v>
      </c>
      <c r="BI518" s="215" t="e">
        <f>IF(VLOOKUP($AU518,'FE Source'!$A:$AK,26,FALSE)=0,"-",VLOOKUP($AU518,'FE Source'!$A:$AK,26,FALSE))</f>
        <v>#N/A</v>
      </c>
      <c r="BJ518" s="215" t="e">
        <f>IF(VLOOKUP($AU518,'FE Source'!$A:$AK,27,FALSE)=0,"-",VLOOKUP($AU518,'FE Source'!$A:$AK,27,FALSE))</f>
        <v>#N/A</v>
      </c>
      <c r="BK518" s="215" t="e">
        <f>IF(VLOOKUP($AU518,'FE Source'!$A:$AK,28,FALSE)=0,"-",VLOOKUP($AU518,'FE Source'!$A:$AK,28,FALSE))</f>
        <v>#N/A</v>
      </c>
      <c r="BL518" s="215" t="e">
        <f>IF(VLOOKUP($AU518,'FE Source'!$A:$AK,29,FALSE)=0,"-",VLOOKUP($AU518,'FE Source'!$A:$AK,29,FALSE))</f>
        <v>#N/A</v>
      </c>
      <c r="BM518" s="215" t="e">
        <f>IF(VLOOKUP($AU518,'FE Source'!$A:$AK,30,FALSE)=0,"-",VLOOKUP($AU518,'FE Source'!$A:$AK,30,FALSE))</f>
        <v>#N/A</v>
      </c>
      <c r="BN518" t="e">
        <f>IF(VLOOKUP($AU518,'FE Source'!$A:$AK,31,FALSE)="No Specified Index","-",IF(VLOOKUP($AU518,'FE Source'!$A:$AK,31,FALSE)=0,"-",VLOOKUP($AU518,'FE Source'!$A:$AK,31,FALSE)))</f>
        <v>#N/A</v>
      </c>
      <c r="BO518" s="217" t="e">
        <f>IF(VLOOKUP($AU518,'FE Source'!$A:$AK,32,FALSE)=0,"-",VLOOKUP($AU518,'FE Source'!$A:$AK,32,FALSE))</f>
        <v>#N/A</v>
      </c>
      <c r="BP518" s="18" t="e">
        <f>IF(VLOOKUP($AU518,'FE Source'!$AZ:$BC,2,FALSE)=0,"-",VLOOKUP($AU518,'FE Source'!$AZ:$BC,2,FALSE))</f>
        <v>#N/A</v>
      </c>
      <c r="BQ518" s="18" t="e">
        <f>IF(VLOOKUP($AU518,'FE Source'!$AZ:$BC,3,FALSE)=0,"-",VLOOKUP($AU518,'FE Source'!$AZ:$BC,3,FALSE))</f>
        <v>#N/A</v>
      </c>
      <c r="BR518" s="18" t="e">
        <f>IF(VLOOKUP($AU518,'FE Source'!$AZ:$BC,4,FALSE)=0,"-",VLOOKUP($AU518,'FE Source'!$AZ:$BC,4,FALSE))</f>
        <v>#N/A</v>
      </c>
    </row>
    <row r="519" spans="1:70" ht="15">
      <c r="A519" s="509"/>
      <c r="B519" s="616" t="str">
        <f>INDEX('UT - Retail'!$A$7:$A$1409,MATCH(AU519,'UT - Retail'!$U$7:$U$1409,0),1)</f>
        <v>Franklin Templeton Investments</v>
      </c>
      <c r="C519" s="823" t="str">
        <f>INDEX('UT - Retail'!$B$7:$B$1409,MATCH(AU519,'UT - Retail'!$U$7:$U$1409,0),1)</f>
        <v>FTIF - Franklin Biotechnology Discovery A (acc) USD</v>
      </c>
      <c r="D519" s="828"/>
      <c r="E519" s="768" t="str">
        <f>VLOOKUP(C519,'UT - Retail'!$B:$K,8,FALSE)</f>
        <v>Equities</v>
      </c>
      <c r="F519" s="609" t="str">
        <f>VLOOKUP(C519,'UT - Retail'!$B:$K,9,FALSE)</f>
        <v>Global</v>
      </c>
      <c r="G519" s="609" t="str">
        <f>VLOOKUP(C519,'UT - Retail'!$B:$K,10,FALSE)</f>
        <v>Healthcare</v>
      </c>
      <c r="H519" s="82" t="str">
        <f>VLOOKUP(C519,'UT - Retail'!$B:$N,13,FALSE)</f>
        <v>No</v>
      </c>
      <c r="I519" s="82" t="str">
        <f>VLOOKUP(C519,'UT - Retail'!$B:$Q,14,FALSE)</f>
        <v>No</v>
      </c>
      <c r="J519" s="609" t="str">
        <f>VLOOKUP(C519,'UT - Retail'!$B:$Q,11,FALSE)</f>
        <v>No</v>
      </c>
      <c r="K519" s="130" t="str">
        <f>VLOOKUP(C519,'UT - Retail'!$B:$P,15,FALSE)</f>
        <v>No</v>
      </c>
      <c r="L519" s="82" t="str">
        <f>VLOOKUP(C519,'UT - Retail'!$B:$Q,16,FALSE)</f>
        <v>Both</v>
      </c>
      <c r="M519" s="609" t="str">
        <f>VLOOKUP(C519,'UT - Retail'!$B:$K,6,FALSE)</f>
        <v>USD</v>
      </c>
      <c r="N519" s="609" t="str">
        <f>IFERROR(IF(MATCH(C519,'Portfolio Construction'!$AL:$AL,0),"Yes","No"),"No")</f>
        <v>No</v>
      </c>
      <c r="O519" s="609" t="str">
        <f>IFERROR(IF(MATCH(C519,'Portfolio Construction'!$AN:$AN,0),"Yes","No"),"No")</f>
        <v>No</v>
      </c>
      <c r="P519" s="609" t="str">
        <f>IFERROR(IF(MATCH(C519,'Portfolio Construction'!$AP:$AP,0),"Yes","No"),"No")</f>
        <v>No</v>
      </c>
      <c r="Q519" s="609" t="str">
        <f>IFERROR(IF(MATCH(C519,'Portfolio Construction'!$AR:$AR,0),"Yes","No"),"No")</f>
        <v>No</v>
      </c>
      <c r="R519" s="609" t="str">
        <f>IFERROR(IF(MATCH(C519,'Portfolio Construction'!$AT:$AT,0),"Yes","No"),"No")</f>
        <v>No</v>
      </c>
      <c r="S519" s="609" t="str">
        <f>IFERROR(IF(MATCH(C519,'Portfolio Construction'!$AV:$AV,0),"Yes","No"),"No")</f>
        <v>No</v>
      </c>
      <c r="T519" s="609" t="str">
        <f>IFERROR(IF(MATCH(C519,'Portfolio Construction'!$AX:$AX,0),"Yes","No"),"No")</f>
        <v>No</v>
      </c>
      <c r="U519" s="609" t="str">
        <f>IFERROR(IF(MATCH(C519,'Portfolio Construction'!$AZ:$AZ,0),"Yes","No"),"No")</f>
        <v>No</v>
      </c>
      <c r="V519" s="609" t="str">
        <f>IFERROR(IF(MATCH(C519,'Portfolio Construction'!$BB:$BB,0),"Yes","No"),"No")</f>
        <v>No</v>
      </c>
      <c r="W519" s="619">
        <f>IF(VLOOKUP($AU519,'FE Source'!$A:$W,3,FALSE)=0,"-",VLOOKUP($AU519,'FE Source'!$A:$W,3,FALSE))</f>
        <v>-15.93</v>
      </c>
      <c r="X519" s="618">
        <f>IF(VLOOKUP($AU519,'FE Source'!$A:$W,4,FALSE)=0,"-",VLOOKUP($AU519,'FE Source'!$A:$W,4,FALSE))</f>
        <v>5.12</v>
      </c>
      <c r="Y519" s="618">
        <f>IF(VLOOKUP($AU519,'FE Source'!$A:$W,5,FALSE)=0,"-",VLOOKUP($AU519,'FE Source'!$A:$W,5,FALSE))</f>
        <v>-19.37</v>
      </c>
      <c r="Z519" s="618">
        <f>IF(VLOOKUP($AU519,'FE Source'!$A:$W,6,FALSE)=0,"-",VLOOKUP($AU519,'FE Source'!$A:$W,6,FALSE))</f>
        <v>-12.87</v>
      </c>
      <c r="AA519" s="618">
        <f>IF(VLOOKUP($AU519,'FE Source'!$A:$W,7,FALSE)=0,"-",VLOOKUP($AU519,'FE Source'!$A:$W,7,FALSE))</f>
        <v>6.05</v>
      </c>
      <c r="AB519" s="618">
        <f>IF(VLOOKUP($AU519,'FE Source'!$A:$W,8,FALSE)=0,"-",VLOOKUP($AU519,'FE Source'!$A:$W,8,FALSE))</f>
        <v>-0.9</v>
      </c>
      <c r="AC519" s="631">
        <f>IF(VLOOKUP($AU519,'FE Source'!$A:$W,9,FALSE)=0,"-",VLOOKUP($AU519,'FE Source'!$A:$W,9,FALSE))</f>
        <v>0.57999999999999996</v>
      </c>
      <c r="AD519" s="611">
        <f>IF(VLOOKUP($AU519,'FE Source'!$A:$W,10,FALSE)=0,"-",VLOOKUP($AU519,'FE Source'!$A:$W,10,FALSE))</f>
        <v>1.29</v>
      </c>
      <c r="AE519" s="610">
        <f>IF(VLOOKUP($AU519,'FE Source'!$A:$W,11,FALSE)=0,"-",VLOOKUP($AU519,'FE Source'!$A:$W,11,FALSE))</f>
        <v>16.559999999999999</v>
      </c>
      <c r="AF519" s="610">
        <f>IF(VLOOKUP($AU519,'FE Source'!$A:$W,12,FALSE)=0,"-",VLOOKUP($AU519,'FE Source'!$A:$W,12,FALSE))</f>
        <v>0.14000000000000001</v>
      </c>
      <c r="AG519" s="610">
        <f>IF(VLOOKUP($AU519,'FE Source'!$A:$W,14,FALSE)=0,"-",VLOOKUP($AU519,'FE Source'!$A:$W,14,FALSE))</f>
        <v>-16.579999999999998</v>
      </c>
      <c r="AH519" s="610">
        <f>IF(VLOOKUP($AU519,'FE Source'!$A:$DJ,33,FALSE)=0,"-",VLOOKUP($AU519,'FE Source'!$A:$DJ,33,FALSE))</f>
        <v>66.88</v>
      </c>
      <c r="AI519" s="610">
        <f>IF(VLOOKUP($AU519,'FE Source'!$A:$Y,20,FALSE)=0,"-",VLOOKUP($AU519,'FE Source'!$A:$Y,20,FALSE))</f>
        <v>148.43</v>
      </c>
      <c r="AJ519" s="610">
        <f>IF(VLOOKUP($AU519,'FE Source'!$A:$DJ,34,FALSE)=0,"-",VLOOKUP($AU519,'FE Source'!$A:$DJ,34,FALSE))</f>
        <v>98.47</v>
      </c>
      <c r="AK519" s="610">
        <f>IF(VLOOKUP($AU519,'FE Source'!$A:$DJ,35,FALSE)=0,"-",VLOOKUP($AU519,'FE Source'!$A:$DJ,35,FALSE))</f>
        <v>126.52</v>
      </c>
      <c r="AL519" s="612">
        <f>IF(VLOOKUP($AU519,'FE Source'!$A:$Y,19,FALSE)=0,"-",VLOOKUP($AU519,'FE Source'!$A:$Y,19,FALSE))</f>
        <v>110.26</v>
      </c>
      <c r="AM519" s="867">
        <f>IF(VLOOKUP($AU519,'FE Source'!$A:$DJ,36,FALSE)=0,"-",VLOOKUP($AU519,'FE Source'!$A:$DJ,36,FALSE))</f>
        <v>110.84</v>
      </c>
      <c r="AN519" s="772">
        <f>IF(VLOOKUP($AU519,'FE Source'!$A:$W,13,FALSE)=0,"-",VLOOKUP($AU519,'FE Source'!$A:$W,13,FALSE))</f>
        <v>1638</v>
      </c>
      <c r="AO519" s="611" t="str">
        <f>IF(J519="no","-",IF(VLOOKUP($AU519,'FE Source'!$A:$W,15,FALSE)=0,"-",VLOOKUP($AU519,'FE Source'!$A:$W,15,FALSE)))</f>
        <v>-</v>
      </c>
      <c r="AP519" s="610" t="str">
        <f>IF(AO519="-","-",IF(VLOOKUP($AU519,'FE Source'!$A:$Z,21,FALSE)=0,"-",IF(VLOOKUP($AU519,'FE Source'!$A:$Z,21,FALSE)=2,"Semi-Annual",IF(VLOOKUP($AU519,'FE Source'!$A:$Z,21,FALSE)=4,"Quarterly",IF(VLOOKUP($AU519,'FE Source'!$A:$Z,21,FALSE)=12,"Monthly","Annual")))))</f>
        <v>-</v>
      </c>
      <c r="AQ519" s="771">
        <f t="array" ref="AQ519">IF(VLOOKUP($AU519,'FE Source'!$A:$W,16,FALSE)=0,"-",VLOOKUP($AU519,'FE Source'!$A:$W,16,FALSE))</f>
        <v>1.81</v>
      </c>
      <c r="AR519" s="614" t="str">
        <f>IF(VLOOKUP($AU519,'FE Source'!$A:$W,17,FALSE)=0,"-",VLOOKUP($AU519,'FE Source'!$A:$W,17,FALSE))</f>
        <v>Neutral</v>
      </c>
      <c r="AS519" s="774">
        <f>IF(VLOOKUP($AU519,'FE Source'!$AN:$AS,4,FALSE)="",VLOOKUP($AU519,'FE Source'!$AN:$AS,3,FALSE),VLOOKUP($AU519,'FE Source'!$AN:$AS,4,FALSE))</f>
        <v>34.909999999999997</v>
      </c>
      <c r="AT519" s="775">
        <f>IF(VLOOKUP($AU519,'FE Source'!$AN:$AS,5,FALSE)=0,"-",VLOOKUP($AU519,'FE Source'!$AN:$AS,5,FALSE))</f>
        <v>45783</v>
      </c>
      <c r="AU519" s="614" t="s">
        <v>2059</v>
      </c>
      <c r="BE519" s="215">
        <f>IF(VLOOKUP($AU519,'FE Source'!$A:$AK,22,FALSE)=0,"-",VLOOKUP($AU519,'FE Source'!$A:$AK,22,FALSE))</f>
        <v>12.34</v>
      </c>
      <c r="BF519" s="215">
        <f>IF(VLOOKUP($AU519,'FE Source'!$A:$AK,23,FALSE)=0,"-",VLOOKUP($AU519,'FE Source'!$A:$AK,23,FALSE))</f>
        <v>-16.37</v>
      </c>
      <c r="BG519" s="215">
        <f>IF(VLOOKUP($AU519,'FE Source'!$A:$AK,24,FALSE)=0,"-",VLOOKUP($AU519,'FE Source'!$A:$AK,24,FALSE))</f>
        <v>8.16</v>
      </c>
      <c r="BH519" s="215">
        <f>IF(VLOOKUP($AU519,'FE Source'!$A:$AK,25,FALSE)=0,"-",VLOOKUP($AU519,'FE Source'!$A:$AK,25,FALSE))</f>
        <v>-14.64</v>
      </c>
      <c r="BI519" s="215">
        <f>IF(VLOOKUP($AU519,'FE Source'!$A:$AK,26,FALSE)=0,"-",VLOOKUP($AU519,'FE Source'!$A:$AK,26,FALSE))</f>
        <v>31.74</v>
      </c>
      <c r="BJ519" s="215">
        <f>IF(VLOOKUP($AU519,'FE Source'!$A:$AK,27,FALSE)=0,"-",VLOOKUP($AU519,'FE Source'!$A:$AK,27,FALSE))</f>
        <v>25.34</v>
      </c>
      <c r="BK519" s="215">
        <f>IF(VLOOKUP($AU519,'FE Source'!$A:$AK,28,FALSE)=0,"-",VLOOKUP($AU519,'FE Source'!$A:$AK,28,FALSE))</f>
        <v>-15.71</v>
      </c>
      <c r="BL519" s="215">
        <f>IF(VLOOKUP($AU519,'FE Source'!$A:$AK,29,FALSE)=0,"-",VLOOKUP($AU519,'FE Source'!$A:$AK,29,FALSE))</f>
        <v>-12.96</v>
      </c>
      <c r="BM519" s="215">
        <f>IF(VLOOKUP($AU519,'FE Source'!$A:$AK,30,FALSE)=0,"-",VLOOKUP($AU519,'FE Source'!$A:$AK,30,FALSE))</f>
        <v>15.37</v>
      </c>
      <c r="BN519" t="str">
        <f>IF(VLOOKUP($AU519,'FE Source'!$A:$AK,31,FALSE)="No Specified Index","-",IF(VLOOKUP($AU519,'FE Source'!$A:$AK,31,FALSE)=0,"-",VLOOKUP($AU519,'FE Source'!$A:$AK,31,FALSE)))</f>
        <v>NASDAQ Biotechnology</v>
      </c>
      <c r="BO519" s="217">
        <f>IF(VLOOKUP($AU519,'FE Source'!$A:$AK,32,FALSE)=0,"-",VLOOKUP($AU519,'FE Source'!$A:$AK,32,FALSE))</f>
        <v>36619</v>
      </c>
      <c r="BP519" s="18">
        <f>IF(VLOOKUP($AU519,'FE Source'!$AZ:$BC,2,FALSE)=0,"-",VLOOKUP($AU519,'FE Source'!$AZ:$BC,2,FALSE))</f>
        <v>-0.64</v>
      </c>
      <c r="BQ519" s="18">
        <f>IF(VLOOKUP($AU519,'FE Source'!$AZ:$BC,3,FALSE)=0,"-",VLOOKUP($AU519,'FE Source'!$AZ:$BC,3,FALSE))</f>
        <v>-8.1999999999999993</v>
      </c>
      <c r="BR519" s="18">
        <f>IF(VLOOKUP($AU519,'FE Source'!$AZ:$BC,4,FALSE)=0,"-",VLOOKUP($AU519,'FE Source'!$AZ:$BC,4,FALSE))</f>
        <v>-4.46</v>
      </c>
    </row>
    <row r="520" spans="1:70" ht="15">
      <c r="A520" s="509"/>
      <c r="B520" s="616" t="str">
        <f>INDEX('UT - Retail'!$A$7:$A$1409,MATCH(AU520,'UT - Retail'!$U$7:$U$1409,0),1)</f>
        <v>Franklin Templeton Investments</v>
      </c>
      <c r="C520" s="823" t="str">
        <f>INDEX('UT - Retail'!$B$7:$B$1409,MATCH(AU520,'UT - Retail'!$U$7:$U$1409,0),1)</f>
        <v>FTIF - Franklin Biotechnology Discovery A Acc SGD</v>
      </c>
      <c r="D520" s="828"/>
      <c r="E520" s="768" t="str">
        <f>VLOOKUP(C520,'UT - Retail'!$B:$K,8,FALSE)</f>
        <v>Equities</v>
      </c>
      <c r="F520" s="609" t="str">
        <f>VLOOKUP(C520,'UT - Retail'!$B:$K,9,FALSE)</f>
        <v>Global</v>
      </c>
      <c r="G520" s="609" t="str">
        <f>VLOOKUP(C520,'UT - Retail'!$B:$K,10,FALSE)</f>
        <v>Healthcare</v>
      </c>
      <c r="H520" s="82" t="str">
        <f>VLOOKUP(C520,'UT - Retail'!$B:$N,13,FALSE)</f>
        <v>No</v>
      </c>
      <c r="I520" s="82" t="str">
        <f>VLOOKUP(C520,'UT - Retail'!$B:$Q,14,FALSE)</f>
        <v>No</v>
      </c>
      <c r="J520" s="609" t="str">
        <f>VLOOKUP(C520,'UT - Retail'!$B:$Q,11,FALSE)</f>
        <v>No</v>
      </c>
      <c r="K520" s="130" t="str">
        <f>VLOOKUP(C520,'UT - Retail'!$B:$P,15,FALSE)</f>
        <v>Yes</v>
      </c>
      <c r="L520" s="82" t="str">
        <f>VLOOKUP(C520,'UT - Retail'!$B:$Q,16,FALSE)</f>
        <v>Both</v>
      </c>
      <c r="M520" s="609" t="str">
        <f>VLOOKUP(C520,'UT - Retail'!$B:$K,6,FALSE)</f>
        <v>SGD</v>
      </c>
      <c r="N520" s="609" t="str">
        <f>IFERROR(IF(MATCH(C520,'Portfolio Construction'!$AL:$AL,0),"Yes","No"),"No")</f>
        <v>No</v>
      </c>
      <c r="O520" s="609" t="str">
        <f>IFERROR(IF(MATCH(C520,'Portfolio Construction'!$AN:$AN,0),"Yes","No"),"No")</f>
        <v>No</v>
      </c>
      <c r="P520" s="609" t="str">
        <f>IFERROR(IF(MATCH(C520,'Portfolio Construction'!$AP:$AP,0),"Yes","No"),"No")</f>
        <v>No</v>
      </c>
      <c r="Q520" s="609" t="str">
        <f>IFERROR(IF(MATCH(C520,'Portfolio Construction'!$AR:$AR,0),"Yes","No"),"No")</f>
        <v>No</v>
      </c>
      <c r="R520" s="609" t="str">
        <f>IFERROR(IF(MATCH(C520,'Portfolio Construction'!$AT:$AT,0),"Yes","No"),"No")</f>
        <v>No</v>
      </c>
      <c r="S520" s="609" t="str">
        <f>IFERROR(IF(MATCH(C520,'Portfolio Construction'!$AV:$AV,0),"Yes","No"),"No")</f>
        <v>No</v>
      </c>
      <c r="T520" s="609" t="str">
        <f>IFERROR(IF(MATCH(C520,'Portfolio Construction'!$AX:$AX,0),"Yes","No"),"No")</f>
        <v>No</v>
      </c>
      <c r="U520" s="609" t="str">
        <f>IFERROR(IF(MATCH(C520,'Portfolio Construction'!$AZ:$AZ,0),"Yes","No"),"No")</f>
        <v>No</v>
      </c>
      <c r="V520" s="609" t="str">
        <f>IFERROR(IF(MATCH(C520,'Portfolio Construction'!$BB:$BB,0),"Yes","No"),"No")</f>
        <v>No</v>
      </c>
      <c r="W520" s="619">
        <f>IF(VLOOKUP($AU520,'FE Source'!$A:$W,3,FALSE)=0,"-",VLOOKUP($AU520,'FE Source'!$A:$W,3,FALSE))</f>
        <v>-16.16</v>
      </c>
      <c r="X520" s="618">
        <f>IF(VLOOKUP($AU520,'FE Source'!$A:$W,4,FALSE)=0,"-",VLOOKUP($AU520,'FE Source'!$A:$W,4,FALSE))</f>
        <v>4.87</v>
      </c>
      <c r="Y520" s="618">
        <f>IF(VLOOKUP($AU520,'FE Source'!$A:$W,5,FALSE)=0,"-",VLOOKUP($AU520,'FE Source'!$A:$W,5,FALSE))</f>
        <v>-19.28</v>
      </c>
      <c r="Z520" s="618">
        <f>IF(VLOOKUP($AU520,'FE Source'!$A:$W,6,FALSE)=0,"-",VLOOKUP($AU520,'FE Source'!$A:$W,6,FALSE))</f>
        <v>-12.83</v>
      </c>
      <c r="AA520" s="618">
        <f>IF(VLOOKUP($AU520,'FE Source'!$A:$W,7,FALSE)=0,"-",VLOOKUP($AU520,'FE Source'!$A:$W,7,FALSE))</f>
        <v>6.04</v>
      </c>
      <c r="AB520" s="618">
        <f>IF(VLOOKUP($AU520,'FE Source'!$A:$W,8,FALSE)=0,"-",VLOOKUP($AU520,'FE Source'!$A:$W,8,FALSE))</f>
        <v>-0.9</v>
      </c>
      <c r="AC520" s="631">
        <f>IF(VLOOKUP($AU520,'FE Source'!$A:$W,9,FALSE)=0,"-",VLOOKUP($AU520,'FE Source'!$A:$W,9,FALSE))</f>
        <v>0.57999999999999996</v>
      </c>
      <c r="AD520" s="611">
        <f>IF(VLOOKUP($AU520,'FE Source'!$A:$W,10,FALSE)=0,"-",VLOOKUP($AU520,'FE Source'!$A:$W,10,FALSE))</f>
        <v>1.28</v>
      </c>
      <c r="AE520" s="610">
        <f>IF(VLOOKUP($AU520,'FE Source'!$A:$W,11,FALSE)=0,"-",VLOOKUP($AU520,'FE Source'!$A:$W,11,FALSE))</f>
        <v>16.39</v>
      </c>
      <c r="AF520" s="610">
        <f>IF(VLOOKUP($AU520,'FE Source'!$A:$W,12,FALSE)=0,"-",VLOOKUP($AU520,'FE Source'!$A:$W,12,FALSE))</f>
        <v>0.14000000000000001</v>
      </c>
      <c r="AG520" s="610">
        <f>IF(VLOOKUP($AU520,'FE Source'!$A:$W,14,FALSE)=0,"-",VLOOKUP($AU520,'FE Source'!$A:$W,14,FALSE))</f>
        <v>-16.5</v>
      </c>
      <c r="AH520" s="610">
        <f>IF(VLOOKUP($AU520,'FE Source'!$A:$DJ,33,FALSE)=0,"-",VLOOKUP($AU520,'FE Source'!$A:$DJ,33,FALSE))</f>
        <v>68.33</v>
      </c>
      <c r="AI520" s="610">
        <f>IF(VLOOKUP($AU520,'FE Source'!$A:$Y,20,FALSE)=0,"-",VLOOKUP($AU520,'FE Source'!$A:$Y,20,FALSE))</f>
        <v>147.72999999999999</v>
      </c>
      <c r="AJ520" s="610">
        <f>IF(VLOOKUP($AU520,'FE Source'!$A:$DJ,34,FALSE)=0,"-",VLOOKUP($AU520,'FE Source'!$A:$DJ,34,FALSE))</f>
        <v>98.61</v>
      </c>
      <c r="AK520" s="610">
        <f>IF(VLOOKUP($AU520,'FE Source'!$A:$DJ,35,FALSE)=0,"-",VLOOKUP($AU520,'FE Source'!$A:$DJ,35,FALSE))</f>
        <v>128.06</v>
      </c>
      <c r="AL520" s="610">
        <f>IF(VLOOKUP($AU520,'FE Source'!$A:$Y,19,FALSE)=0,"-",VLOOKUP($AU520,'FE Source'!$A:$Y,19,FALSE))</f>
        <v>110.17</v>
      </c>
      <c r="AM520" s="771">
        <f>IF(VLOOKUP($AU520,'FE Source'!$A:$DJ,36,FALSE)=0,"-",VLOOKUP($AU520,'FE Source'!$A:$DJ,36,FALSE))</f>
        <v>111.04</v>
      </c>
      <c r="AN520" s="772">
        <f>IF(VLOOKUP($AU520,'FE Source'!$A:$W,13,FALSE)=0,"-",VLOOKUP($AU520,'FE Source'!$A:$W,13,FALSE))</f>
        <v>1638</v>
      </c>
      <c r="AO520" s="611" t="str">
        <f>IF(J520="no","-",IF(VLOOKUP($AU520,'FE Source'!$A:$W,15,FALSE)=0,"-",VLOOKUP($AU520,'FE Source'!$A:$W,15,FALSE)))</f>
        <v>-</v>
      </c>
      <c r="AP520" s="610" t="str">
        <f>IF(AO520="-","-",IF(VLOOKUP($AU520,'FE Source'!$A:$Z,21,FALSE)=0,"-",IF(VLOOKUP($AU520,'FE Source'!$A:$Z,21,FALSE)=2,"Semi-Annual",IF(VLOOKUP($AU520,'FE Source'!$A:$Z,21,FALSE)=4,"Quarterly",IF(VLOOKUP($AU520,'FE Source'!$A:$Z,21,FALSE)=12,"Monthly","Annual")))))</f>
        <v>-</v>
      </c>
      <c r="AQ520" s="771">
        <f t="array" ref="AQ520">IF(VLOOKUP($AU520,'FE Source'!$A:$W,16,FALSE)=0,"-",VLOOKUP($AU520,'FE Source'!$A:$W,16,FALSE))</f>
        <v>1.81</v>
      </c>
      <c r="AR520" s="614" t="str">
        <f>IF(VLOOKUP($AU520,'FE Source'!$A:$W,17,FALSE)=0,"-",VLOOKUP($AU520,'FE Source'!$A:$W,17,FALSE))</f>
        <v>Neutral</v>
      </c>
      <c r="AS520" s="611">
        <f>IF(VLOOKUP($AU520,'FE Source'!$AN:$AS,4,FALSE)="",VLOOKUP($AU520,'FE Source'!$AN:$AS,3,FALSE),VLOOKUP($AU520,'FE Source'!$AN:$AS,4,FALSE))</f>
        <v>32.729999999999997</v>
      </c>
      <c r="AT520" s="617">
        <f>IF(VLOOKUP($AU520,'FE Source'!$AN:$AS,5,FALSE)=0,"-",VLOOKUP($AU520,'FE Source'!$AN:$AS,5,FALSE))</f>
        <v>45783</v>
      </c>
      <c r="AU520" s="614" t="s">
        <v>2058</v>
      </c>
      <c r="BE520" s="215">
        <f>IF(VLOOKUP($AU520,'FE Source'!$A:$AK,22,FALSE)=0,"-",VLOOKUP($AU520,'FE Source'!$A:$AK,22,FALSE))</f>
        <v>12.31</v>
      </c>
      <c r="BF520" s="215">
        <f>IF(VLOOKUP($AU520,'FE Source'!$A:$AK,23,FALSE)=0,"-",VLOOKUP($AU520,'FE Source'!$A:$AK,23,FALSE))</f>
        <v>-16.16</v>
      </c>
      <c r="BG520" s="215">
        <f>IF(VLOOKUP($AU520,'FE Source'!$A:$AK,24,FALSE)=0,"-",VLOOKUP($AU520,'FE Source'!$A:$AK,24,FALSE))</f>
        <v>8.02</v>
      </c>
      <c r="BH520" s="215">
        <f>IF(VLOOKUP($AU520,'FE Source'!$A:$AK,25,FALSE)=0,"-",VLOOKUP($AU520,'FE Source'!$A:$AK,25,FALSE))</f>
        <v>-14.69</v>
      </c>
      <c r="BI520" s="215">
        <f>IF(VLOOKUP($AU520,'FE Source'!$A:$AK,26,FALSE)=0,"-",VLOOKUP($AU520,'FE Source'!$A:$AK,26,FALSE))</f>
        <v>31.75</v>
      </c>
      <c r="BJ520" s="215">
        <f>IF(VLOOKUP($AU520,'FE Source'!$A:$AK,27,FALSE)=0,"-",VLOOKUP($AU520,'FE Source'!$A:$AK,27,FALSE))</f>
        <v>25.22</v>
      </c>
      <c r="BK520" s="215">
        <f>IF(VLOOKUP($AU520,'FE Source'!$A:$AK,28,FALSE)=0,"-",VLOOKUP($AU520,'FE Source'!$A:$AK,28,FALSE))</f>
        <v>-15.6</v>
      </c>
      <c r="BL520" s="215">
        <f>IF(VLOOKUP($AU520,'FE Source'!$A:$AK,29,FALSE)=0,"-",VLOOKUP($AU520,'FE Source'!$A:$AK,29,FALSE))</f>
        <v>-13.13</v>
      </c>
      <c r="BM520" s="215">
        <f>IF(VLOOKUP($AU520,'FE Source'!$A:$AK,30,FALSE)=0,"-",VLOOKUP($AU520,'FE Source'!$A:$AK,30,FALSE))</f>
        <v>15.56</v>
      </c>
      <c r="BN520" t="str">
        <f>IF(VLOOKUP($AU520,'FE Source'!$A:$AK,31,FALSE)="No Specified Index","-",IF(VLOOKUP($AU520,'FE Source'!$A:$AK,31,FALSE)=0,"-",VLOOKUP($AU520,'FE Source'!$A:$AK,31,FALSE)))</f>
        <v>NASDAQ Biotechnology</v>
      </c>
      <c r="BO520" s="217">
        <f>IF(VLOOKUP($AU520,'FE Source'!$A:$AK,32,FALSE)=0,"-",VLOOKUP($AU520,'FE Source'!$A:$AK,32,FALSE))</f>
        <v>39380</v>
      </c>
      <c r="BP520" s="18">
        <f>IF(VLOOKUP($AU520,'FE Source'!$AZ:$BC,2,FALSE)=0,"-",VLOOKUP($AU520,'FE Source'!$AZ:$BC,2,FALSE))</f>
        <v>-0.71</v>
      </c>
      <c r="BQ520" s="18">
        <f>IF(VLOOKUP($AU520,'FE Source'!$AZ:$BC,3,FALSE)=0,"-",VLOOKUP($AU520,'FE Source'!$AZ:$BC,3,FALSE))</f>
        <v>-7.91</v>
      </c>
      <c r="BR520" s="18">
        <f>IF(VLOOKUP($AU520,'FE Source'!$AZ:$BC,4,FALSE)=0,"-",VLOOKUP($AU520,'FE Source'!$AZ:$BC,4,FALSE))</f>
        <v>-4.6900000000000004</v>
      </c>
    </row>
    <row r="521" spans="1:70" ht="15">
      <c r="A521" s="509"/>
      <c r="B521" s="616" t="str">
        <f>INDEX('UT - Retail'!$A$7:$A$1409,MATCH(AU521,'UT - Retail'!$U$7:$U$1409,0),1)</f>
        <v>Franklin Templeton Investments</v>
      </c>
      <c r="C521" s="823" t="str">
        <f>INDEX('UT - Retail'!$B$7:$B$1409,MATCH(AU521,'UT - Retail'!$U$7:$U$1409,0),1)</f>
        <v>FTIF - Franklin Gold and Precious Metals A (acc) SGD</v>
      </c>
      <c r="D521" s="828"/>
      <c r="E521" s="768" t="str">
        <f>VLOOKUP(C521,'UT - Retail'!$B:$K,8,FALSE)</f>
        <v>Equities</v>
      </c>
      <c r="F521" s="609" t="str">
        <f>VLOOKUP(C521,'UT - Retail'!$B:$K,9,FALSE)</f>
        <v>Global</v>
      </c>
      <c r="G521" s="609" t="str">
        <f>VLOOKUP(C521,'UT - Retail'!$B:$K,10,FALSE)</f>
        <v>Gold</v>
      </c>
      <c r="H521" s="82" t="str">
        <f>VLOOKUP(C521,'UT - Retail'!$B:$N,13,FALSE)</f>
        <v>No</v>
      </c>
      <c r="I521" s="82" t="str">
        <f>VLOOKUP(C521,'UT - Retail'!$B:$Q,14,FALSE)</f>
        <v>No</v>
      </c>
      <c r="J521" s="609" t="str">
        <f>VLOOKUP(C521,'UT - Retail'!$B:$Q,11,FALSE)</f>
        <v>No</v>
      </c>
      <c r="K521" s="130" t="str">
        <f>VLOOKUP(C521,'UT - Retail'!$B:$P,15,FALSE)</f>
        <v>Yes</v>
      </c>
      <c r="L521" s="82" t="str">
        <f>VLOOKUP(C521,'UT - Retail'!$B:$Q,16,FALSE)</f>
        <v>Both</v>
      </c>
      <c r="M521" s="609" t="str">
        <f>VLOOKUP(C521,'UT - Retail'!$B:$K,6,FALSE)</f>
        <v>SGD</v>
      </c>
      <c r="N521" s="618" t="str">
        <f>IFERROR(IF(MATCH(C521,'Portfolio Construction'!$AL:$AL,0),"Yes","No"),"No")</f>
        <v>No</v>
      </c>
      <c r="O521" s="609" t="str">
        <f>IFERROR(IF(MATCH(C521,'Portfolio Construction'!$AN:$AN,0),"Yes","No"),"No")</f>
        <v>No</v>
      </c>
      <c r="P521" s="609" t="str">
        <f>IFERROR(IF(MATCH(C521,'Portfolio Construction'!$AP:$AP,0),"Yes","No"),"No")</f>
        <v>No</v>
      </c>
      <c r="Q521" s="609" t="str">
        <f>IFERROR(IF(MATCH(C521,'Portfolio Construction'!$AR:$AR,0),"Yes","No"),"No")</f>
        <v>No</v>
      </c>
      <c r="R521" s="609" t="str">
        <f>IFERROR(IF(MATCH(C521,'Portfolio Construction'!$AT:$AT,0),"Yes","No"),"No")</f>
        <v>No</v>
      </c>
      <c r="S521" s="609" t="str">
        <f>IFERROR(IF(MATCH(C521,'Portfolio Construction'!$AV:$AV,0),"Yes","No"),"No")</f>
        <v>No</v>
      </c>
      <c r="T521" s="609" t="str">
        <f>IFERROR(IF(MATCH(C521,'Portfolio Construction'!$AX:$AX,0),"Yes","No"),"No")</f>
        <v>No</v>
      </c>
      <c r="U521" s="609" t="str">
        <f>IFERROR(IF(MATCH(C521,'Portfolio Construction'!$AZ:$AZ,0),"Yes","No"),"No")</f>
        <v>No</v>
      </c>
      <c r="V521" s="609" t="str">
        <f>IFERROR(IF(MATCH(C521,'Portfolio Construction'!$BB:$BB,0),"Yes","No"),"No")</f>
        <v>No</v>
      </c>
      <c r="W521" s="619">
        <f>IF(VLOOKUP($AU521,'FE Source'!$A:$W,3,FALSE)=0,"-",VLOOKUP($AU521,'FE Source'!$A:$W,3,FALSE))</f>
        <v>49.7</v>
      </c>
      <c r="X521" s="618">
        <f>IF(VLOOKUP($AU521,'FE Source'!$A:$W,4,FALSE)=0,"-",VLOOKUP($AU521,'FE Source'!$A:$W,4,FALSE))</f>
        <v>14.02</v>
      </c>
      <c r="Y521" s="618">
        <f>IF(VLOOKUP($AU521,'FE Source'!$A:$W,5,FALSE)=0,"-",VLOOKUP($AU521,'FE Source'!$A:$W,5,FALSE))</f>
        <v>26.69</v>
      </c>
      <c r="Z521" s="618">
        <f>IF(VLOOKUP($AU521,'FE Source'!$A:$W,6,FALSE)=0,"-",VLOOKUP($AU521,'FE Source'!$A:$W,6,FALSE))</f>
        <v>51.54</v>
      </c>
      <c r="AA521" s="618">
        <f>IF(VLOOKUP($AU521,'FE Source'!$A:$W,7,FALSE)=0,"-",VLOOKUP($AU521,'FE Source'!$A:$W,7,FALSE))</f>
        <v>9.25</v>
      </c>
      <c r="AB521" s="618">
        <f>IF(VLOOKUP($AU521,'FE Source'!$A:$W,8,FALSE)=0,"-",VLOOKUP($AU521,'FE Source'!$A:$W,8,FALSE))</f>
        <v>10.44</v>
      </c>
      <c r="AC521" s="631">
        <f>IF(VLOOKUP($AU521,'FE Source'!$A:$W,9,FALSE)=0,"-",VLOOKUP($AU521,'FE Source'!$A:$W,9,FALSE))</f>
        <v>9.2200000000000006</v>
      </c>
      <c r="AD521" s="611">
        <f>IF(VLOOKUP($AU521,'FE Source'!$A:$W,10,FALSE)=0,"-",VLOOKUP($AU521,'FE Source'!$A:$W,10,FALSE))</f>
        <v>1.07</v>
      </c>
      <c r="AE521" s="610">
        <f>IF(VLOOKUP($AU521,'FE Source'!$A:$W,11,FALSE)=0,"-",VLOOKUP($AU521,'FE Source'!$A:$W,11,FALSE))</f>
        <v>29.76</v>
      </c>
      <c r="AF521" s="610">
        <f>IF(VLOOKUP($AU521,'FE Source'!$A:$W,12,FALSE)=0,"-",VLOOKUP($AU521,'FE Source'!$A:$W,12,FALSE))</f>
        <v>0.21</v>
      </c>
      <c r="AG521" s="610">
        <f>IF(VLOOKUP($AU521,'FE Source'!$A:$W,14,FALSE)=0,"-",VLOOKUP($AU521,'FE Source'!$A:$W,14,FALSE))</f>
        <v>-35.64</v>
      </c>
      <c r="AH521" s="610">
        <f>IF(VLOOKUP($AU521,'FE Source'!$A:$DJ,33,FALSE)=0,"-",VLOOKUP($AU521,'FE Source'!$A:$DJ,33,FALSE))</f>
        <v>135.09</v>
      </c>
      <c r="AI521" s="610">
        <f>IF(VLOOKUP($AU521,'FE Source'!$A:$Y,20,FALSE)=0,"-",VLOOKUP($AU521,'FE Source'!$A:$Y,20,FALSE))</f>
        <v>116.03</v>
      </c>
      <c r="AJ521" s="610">
        <f>IF(VLOOKUP($AU521,'FE Source'!$A:$DJ,34,FALSE)=0,"-",VLOOKUP($AU521,'FE Source'!$A:$DJ,34,FALSE))</f>
        <v>125.11</v>
      </c>
      <c r="AK521" s="610">
        <f>IF(VLOOKUP($AU521,'FE Source'!$A:$DJ,35,FALSE)=0,"-",VLOOKUP($AU521,'FE Source'!$A:$DJ,35,FALSE))</f>
        <v>94.87</v>
      </c>
      <c r="AL521" s="610">
        <f>IF(VLOOKUP($AU521,'FE Source'!$A:$Y,19,FALSE)=0,"-",VLOOKUP($AU521,'FE Source'!$A:$Y,19,FALSE))</f>
        <v>105.52</v>
      </c>
      <c r="AM521" s="771">
        <f>IF(VLOOKUP($AU521,'FE Source'!$A:$DJ,36,FALSE)=0,"-",VLOOKUP($AU521,'FE Source'!$A:$DJ,36,FALSE))</f>
        <v>103.45</v>
      </c>
      <c r="AN521" s="772">
        <f>IF(VLOOKUP($AU521,'FE Source'!$A:$W,13,FALSE)=0,"-",VLOOKUP($AU521,'FE Source'!$A:$W,13,FALSE))</f>
        <v>763.2</v>
      </c>
      <c r="AO521" s="611" t="str">
        <f>IF(J521="no","-",IF(VLOOKUP($AU521,'FE Source'!$A:$W,15,FALSE)=0,"-",VLOOKUP($AU521,'FE Source'!$A:$W,15,FALSE)))</f>
        <v>-</v>
      </c>
      <c r="AP521" s="610" t="str">
        <f>IF(AO521="-","-",IF(VLOOKUP($AU521,'FE Source'!$A:$Z,21,FALSE)=0,"-",IF(VLOOKUP($AU521,'FE Source'!$A:$Z,21,FALSE)=2,"Semi-Annual",IF(VLOOKUP($AU521,'FE Source'!$A:$Z,21,FALSE)=4,"Quarterly",IF(VLOOKUP($AU521,'FE Source'!$A:$Z,21,FALSE)=12,"Monthly","Annual")))))</f>
        <v>-</v>
      </c>
      <c r="AQ521" s="771">
        <f t="array" ref="AQ521">IF(VLOOKUP($AU521,'FE Source'!$A:$W,16,FALSE)=0,"-",VLOOKUP($AU521,'FE Source'!$A:$W,16,FALSE))</f>
        <v>1.83</v>
      </c>
      <c r="AR521" s="614" t="str">
        <f>IF(VLOOKUP($AU521,'FE Source'!$A:$W,17,FALSE)=0,"-",VLOOKUP($AU521,'FE Source'!$A:$W,17,FALSE))</f>
        <v>Neutral</v>
      </c>
      <c r="AS521" s="611">
        <f>IF(VLOOKUP($AU521,'FE Source'!$AN:$AS,4,FALSE)="",VLOOKUP($AU521,'FE Source'!$AN:$AS,3,FALSE),VLOOKUP($AU521,'FE Source'!$AN:$AS,4,FALSE))</f>
        <v>9.85</v>
      </c>
      <c r="AT521" s="617">
        <f>IF(VLOOKUP($AU521,'FE Source'!$AN:$AS,5,FALSE)=0,"-",VLOOKUP($AU521,'FE Source'!$AN:$AS,5,FALSE))</f>
        <v>45783</v>
      </c>
      <c r="AU521" s="614" t="s">
        <v>2991</v>
      </c>
      <c r="BE521" s="215">
        <f>IF(VLOOKUP($AU521,'FE Source'!$A:$AK,22,FALSE)=0,"-",VLOOKUP($AU521,'FE Source'!$A:$AK,22,FALSE))</f>
        <v>-15.57</v>
      </c>
      <c r="BF521" s="215">
        <f>IF(VLOOKUP($AU521,'FE Source'!$A:$AK,23,FALSE)=0,"-",VLOOKUP($AU521,'FE Source'!$A:$AK,23,FALSE))</f>
        <v>55.34</v>
      </c>
      <c r="BG521" s="215">
        <f>IF(VLOOKUP($AU521,'FE Source'!$A:$AK,24,FALSE)=0,"-",VLOOKUP($AU521,'FE Source'!$A:$AK,24,FALSE))</f>
        <v>-8.5399999999999991</v>
      </c>
      <c r="BH521" s="215">
        <f>IF(VLOOKUP($AU521,'FE Source'!$A:$AK,25,FALSE)=0,"-",VLOOKUP($AU521,'FE Source'!$A:$AK,25,FALSE))</f>
        <v>-16.63</v>
      </c>
      <c r="BI521" s="215">
        <f>IF(VLOOKUP($AU521,'FE Source'!$A:$AK,26,FALSE)=0,"-",VLOOKUP($AU521,'FE Source'!$A:$AK,26,FALSE))</f>
        <v>47.54</v>
      </c>
      <c r="BJ521" s="215">
        <f>IF(VLOOKUP($AU521,'FE Source'!$A:$AK,27,FALSE)=0,"-",VLOOKUP($AU521,'FE Source'!$A:$AK,27,FALSE))</f>
        <v>36.85</v>
      </c>
      <c r="BK521" s="215">
        <f>IF(VLOOKUP($AU521,'FE Source'!$A:$AK,28,FALSE)=0,"-",VLOOKUP($AU521,'FE Source'!$A:$AK,28,FALSE))</f>
        <v>-2.98</v>
      </c>
      <c r="BL521" s="215">
        <f>IF(VLOOKUP($AU521,'FE Source'!$A:$AK,29,FALSE)=0,"-",VLOOKUP($AU521,'FE Source'!$A:$AK,29,FALSE))</f>
        <v>-23.43</v>
      </c>
      <c r="BM521" s="215">
        <f>IF(VLOOKUP($AU521,'FE Source'!$A:$AK,30,FALSE)=0,"-",VLOOKUP($AU521,'FE Source'!$A:$AK,30,FALSE))</f>
        <v>-0.18</v>
      </c>
      <c r="BN521" t="str">
        <f>IF(VLOOKUP($AU521,'FE Source'!$A:$AK,31,FALSE)="No Specified Index","-",IF(VLOOKUP($AU521,'FE Source'!$A:$AK,31,FALSE)=0,"-",VLOOKUP($AU521,'FE Source'!$A:$AK,31,FALSE)))</f>
        <v>FTSE Gold Mines Index</v>
      </c>
      <c r="BO521" s="217">
        <f>IF(VLOOKUP($AU521,'FE Source'!$A:$AK,32,FALSE)=0,"-",VLOOKUP($AU521,'FE Source'!$A:$AK,32,FALSE))</f>
        <v>40298</v>
      </c>
      <c r="BP521" s="18">
        <f>IF(VLOOKUP($AU521,'FE Source'!$AZ:$BC,2,FALSE)=0,"-",VLOOKUP($AU521,'FE Source'!$AZ:$BC,2,FALSE))</f>
        <v>-18.66</v>
      </c>
      <c r="BQ521" s="18">
        <f>IF(VLOOKUP($AU521,'FE Source'!$AZ:$BC,3,FALSE)=0,"-",VLOOKUP($AU521,'FE Source'!$AZ:$BC,3,FALSE))</f>
        <v>2.88</v>
      </c>
      <c r="BR521" s="18" t="str">
        <f>IF(VLOOKUP($AU521,'FE Source'!$AZ:$BC,4,FALSE)=0,"-",VLOOKUP($AU521,'FE Source'!$AZ:$BC,4,FALSE))</f>
        <v>-</v>
      </c>
    </row>
    <row r="522" spans="1:70" ht="15">
      <c r="A522" s="509"/>
      <c r="B522" s="628" t="str">
        <f>INDEX('UT - Retail'!$A$7:$A$1409,MATCH(AU522,'UT - Retail'!$U$7:$U$1409,0),1)</f>
        <v>Franklin Templeton Investments</v>
      </c>
      <c r="C522" s="824" t="str">
        <f>INDEX('UT - Retail'!$B$7:$B$1409,MATCH(AU522,'UT - Retail'!$U$7:$U$1409,0),1)</f>
        <v>FTIF - Franklin Gold and Precious Metals A (acc) USD</v>
      </c>
      <c r="D522" s="824"/>
      <c r="E522" s="609" t="str">
        <f>VLOOKUP(C522,'UT - Retail'!$B:$K,8,FALSE)</f>
        <v>Equities</v>
      </c>
      <c r="F522" s="609" t="str">
        <f>VLOOKUP(C522,'UT - Retail'!$B:$K,9,FALSE)</f>
        <v>Global</v>
      </c>
      <c r="G522" s="609" t="str">
        <f>VLOOKUP(C522,'UT - Retail'!$B:$K,10,FALSE)</f>
        <v>Gold</v>
      </c>
      <c r="H522" s="82" t="str">
        <f>VLOOKUP(C522,'UT - Retail'!$B:$N,13,FALSE)</f>
        <v>No</v>
      </c>
      <c r="I522" s="82" t="str">
        <f>VLOOKUP(C522,'UT - Retail'!$B:$Q,14,FALSE)</f>
        <v>No</v>
      </c>
      <c r="J522" s="609" t="str">
        <f>VLOOKUP(C522,'UT - Retail'!$B:$Q,11,FALSE)</f>
        <v>No</v>
      </c>
      <c r="K522" s="130" t="str">
        <f>VLOOKUP(C522,'UT - Retail'!$B:$P,15,FALSE)</f>
        <v>No</v>
      </c>
      <c r="L522" s="82" t="str">
        <f>VLOOKUP(C522,'UT - Retail'!$B:$Q,16,FALSE)</f>
        <v>iFast</v>
      </c>
      <c r="M522" s="609" t="str">
        <f>VLOOKUP(C522,'UT - Retail'!$B:$K,6,FALSE)</f>
        <v>USD</v>
      </c>
      <c r="N522" s="173" t="str">
        <f>IFERROR(IF(MATCH(C522,'Portfolio Construction'!$AL:$AL,0),"Yes","No"),"No")</f>
        <v>No</v>
      </c>
      <c r="O522" s="609" t="str">
        <f>IFERROR(IF(MATCH(C522,'Portfolio Construction'!$AN:$AN,0),"Yes","No"),"No")</f>
        <v>No</v>
      </c>
      <c r="P522" s="609" t="str">
        <f>IFERROR(IF(MATCH(C522,'Portfolio Construction'!$AP:$AP,0),"Yes","No"),"No")</f>
        <v>No</v>
      </c>
      <c r="Q522" s="609" t="str">
        <f>IFERROR(IF(MATCH(C522,'Portfolio Construction'!$AR:$AR,0),"Yes","No"),"No")</f>
        <v>No</v>
      </c>
      <c r="R522" s="609" t="str">
        <f>IFERROR(IF(MATCH(C522,'Portfolio Construction'!$AT:$AT,0),"Yes","No"),"No")</f>
        <v>No</v>
      </c>
      <c r="S522" s="609" t="str">
        <f>IFERROR(IF(MATCH(C522,'Portfolio Construction'!$AV:$AV,0),"Yes","No"),"No")</f>
        <v>No</v>
      </c>
      <c r="T522" s="609" t="str">
        <f>IFERROR(IF(MATCH(C522,'Portfolio Construction'!$AX:$AX,0),"Yes","No"),"No")</f>
        <v>No</v>
      </c>
      <c r="U522" s="609" t="str">
        <f>IFERROR(IF(MATCH(C522,'Portfolio Construction'!$AZ:$AZ,0),"Yes","No"),"No")</f>
        <v>No</v>
      </c>
      <c r="V522" s="609" t="str">
        <f>IFERROR(IF(MATCH(C522,'Portfolio Construction'!$BB:$BB,0),"Yes","No"),"No")</f>
        <v>No</v>
      </c>
      <c r="W522" s="618" t="e">
        <f>IF(VLOOKUP($AU522,'FE Source'!$A:$W,3,FALSE)=0,"-",VLOOKUP($AU522,'FE Source'!$A:$W,3,FALSE))</f>
        <v>#N/A</v>
      </c>
      <c r="X522" s="618" t="e">
        <f>IF(VLOOKUP($AU522,'FE Source'!$A:$W,4,FALSE)=0,"-",VLOOKUP($AU522,'FE Source'!$A:$W,4,FALSE))</f>
        <v>#N/A</v>
      </c>
      <c r="Y522" s="618" t="e">
        <f>IF(VLOOKUP($AU522,'FE Source'!$A:$W,5,FALSE)=0,"-",VLOOKUP($AU522,'FE Source'!$A:$W,5,FALSE))</f>
        <v>#N/A</v>
      </c>
      <c r="Z522" s="618" t="e">
        <f>IF(VLOOKUP($AU522,'FE Source'!$A:$W,6,FALSE)=0,"-",VLOOKUP($AU522,'FE Source'!$A:$W,6,FALSE))</f>
        <v>#N/A</v>
      </c>
      <c r="AA522" s="618" t="e">
        <f>IF(VLOOKUP($AU522,'FE Source'!$A:$W,7,FALSE)=0,"-",VLOOKUP($AU522,'FE Source'!$A:$W,7,FALSE))</f>
        <v>#N/A</v>
      </c>
      <c r="AB522" s="618" t="e">
        <f>IF(VLOOKUP($AU522,'FE Source'!$A:$W,8,FALSE)=0,"-",VLOOKUP($AU522,'FE Source'!$A:$W,8,FALSE))</f>
        <v>#N/A</v>
      </c>
      <c r="AC522" s="632" t="e">
        <f>IF(VLOOKUP($AU522,'FE Source'!$A:$W,9,FALSE)=0,"-",VLOOKUP($AU522,'FE Source'!$A:$W,9,FALSE))</f>
        <v>#N/A</v>
      </c>
      <c r="AD522" s="611" t="e">
        <f>IF(VLOOKUP($AU522,'FE Source'!$A:$W,10,FALSE)=0,"-",VLOOKUP($AU522,'FE Source'!$A:$W,10,FALSE))</f>
        <v>#N/A</v>
      </c>
      <c r="AE522" s="610" t="e">
        <f>IF(VLOOKUP($AU522,'FE Source'!$A:$W,11,FALSE)=0,"-",VLOOKUP($AU522,'FE Source'!$A:$W,11,FALSE))</f>
        <v>#N/A</v>
      </c>
      <c r="AF522" s="610" t="e">
        <f>IF(VLOOKUP($AU522,'FE Source'!$A:$W,12,FALSE)=0,"-",VLOOKUP($AU522,'FE Source'!$A:$W,12,FALSE))</f>
        <v>#N/A</v>
      </c>
      <c r="AG522" s="610" t="e">
        <f>IF(VLOOKUP($AU522,'FE Source'!$A:$W,14,FALSE)=0,"-",VLOOKUP($AU522,'FE Source'!$A:$W,14,FALSE))</f>
        <v>#N/A</v>
      </c>
      <c r="AH522" s="610" t="e">
        <f>IF(VLOOKUP($AU522,'FE Source'!$A:$DJ,33,FALSE)=0,"-",VLOOKUP($AU522,'FE Source'!$A:$DJ,33,FALSE))</f>
        <v>#N/A</v>
      </c>
      <c r="AI522" s="610" t="e">
        <f>IF(VLOOKUP($AU522,'FE Source'!$A:$Y,20,FALSE)=0,"-",VLOOKUP($AU522,'FE Source'!$A:$Y,20,FALSE))</f>
        <v>#N/A</v>
      </c>
      <c r="AJ522" s="610" t="e">
        <f>IF(VLOOKUP($AU522,'FE Source'!$A:$DJ,34,FALSE)=0,"-",VLOOKUP($AU522,'FE Source'!$A:$DJ,34,FALSE))</f>
        <v>#N/A</v>
      </c>
      <c r="AK522" s="610" t="e">
        <f>IF(VLOOKUP($AU522,'FE Source'!$A:$DJ,35,FALSE)=0,"-",VLOOKUP($AU522,'FE Source'!$A:$DJ,35,FALSE))</f>
        <v>#N/A</v>
      </c>
      <c r="AL522" s="612" t="e">
        <f>IF(VLOOKUP($AU522,'FE Source'!$A:$Y,19,FALSE)=0,"-",VLOOKUP($AU522,'FE Source'!$A:$Y,19,FALSE))</f>
        <v>#N/A</v>
      </c>
      <c r="AM522" s="611" t="e">
        <f>IF(VLOOKUP($AU522,'FE Source'!$A:$DJ,36,FALSE)=0,"-",VLOOKUP($AU522,'FE Source'!$A:$DJ,36,FALSE))</f>
        <v>#N/A</v>
      </c>
      <c r="AN522" s="613" t="e">
        <f>IF(VLOOKUP($AU522,'FE Source'!$A:$W,13,FALSE)=0,"-",VLOOKUP($AU522,'FE Source'!$A:$W,13,FALSE))</f>
        <v>#N/A</v>
      </c>
      <c r="AO522" s="611" t="str">
        <f>IF(J522="no","-",IF(VLOOKUP($AU522,'FE Source'!$A:$W,15,FALSE)=0,"-",VLOOKUP($AU522,'FE Source'!$A:$W,15,FALSE)))</f>
        <v>-</v>
      </c>
      <c r="AP522" s="610" t="str">
        <f>IF(AO522="-","-",IF(VLOOKUP($AU522,'FE Source'!$A:$Z,21,FALSE)=0,"-",IF(VLOOKUP($AU522,'FE Source'!$A:$Z,21,FALSE)=2,"Semi-Annual",IF(VLOOKUP($AU522,'FE Source'!$A:$Z,21,FALSE)=4,"Quarterly",IF(VLOOKUP($AU522,'FE Source'!$A:$Z,21,FALSE)=12,"Monthly","Annual")))))</f>
        <v>-</v>
      </c>
      <c r="AQ522" s="612" t="e">
        <f t="array" ref="AQ522">IF(VLOOKUP($AU522,'FE Source'!$A:$W,16,FALSE)=0,"-",VLOOKUP($AU522,'FE Source'!$A:$W,16,FALSE))</f>
        <v>#N/A</v>
      </c>
      <c r="AR522" s="614" t="e">
        <f>IF(VLOOKUP($AU522,'FE Source'!$A:$W,17,FALSE)=0,"-",VLOOKUP($AU522,'FE Source'!$A:$W,17,FALSE))</f>
        <v>#N/A</v>
      </c>
      <c r="AS522" s="611" t="e">
        <f>IF(VLOOKUP($AU522,'FE Source'!$AN:$AS,4,FALSE)="",VLOOKUP($AU522,'FE Source'!$AN:$AS,3,FALSE),VLOOKUP($AU522,'FE Source'!$AN:$AS,4,FALSE))</f>
        <v>#N/A</v>
      </c>
      <c r="AT522" s="617" t="e">
        <f>IF(VLOOKUP($AU522,'FE Source'!$AN:$AS,5,FALSE)=0,"-",VLOOKUP($AU522,'FE Source'!$AN:$AS,5,FALSE))</f>
        <v>#N/A</v>
      </c>
      <c r="AU522" s="614" t="s">
        <v>9324</v>
      </c>
      <c r="BE522" s="215" t="e">
        <f>IF(VLOOKUP($AU522,'FE Source'!$A:$AK,22,FALSE)=0,"-",VLOOKUP($AU522,'FE Source'!$A:$AK,22,FALSE))</f>
        <v>#N/A</v>
      </c>
      <c r="BF522" s="215" t="e">
        <f>IF(VLOOKUP($AU522,'FE Source'!$A:$AK,23,FALSE)=0,"-",VLOOKUP($AU522,'FE Source'!$A:$AK,23,FALSE))</f>
        <v>#N/A</v>
      </c>
      <c r="BG522" s="215" t="e">
        <f>IF(VLOOKUP($AU522,'FE Source'!$A:$AK,24,FALSE)=0,"-",VLOOKUP($AU522,'FE Source'!$A:$AK,24,FALSE))</f>
        <v>#N/A</v>
      </c>
      <c r="BH522" s="215" t="e">
        <f>IF(VLOOKUP($AU522,'FE Source'!$A:$AK,25,FALSE)=0,"-",VLOOKUP($AU522,'FE Source'!$A:$AK,25,FALSE))</f>
        <v>#N/A</v>
      </c>
      <c r="BI522" s="215" t="e">
        <f>IF(VLOOKUP($AU522,'FE Source'!$A:$AK,26,FALSE)=0,"-",VLOOKUP($AU522,'FE Source'!$A:$AK,26,FALSE))</f>
        <v>#N/A</v>
      </c>
      <c r="BJ522" s="215" t="e">
        <f>IF(VLOOKUP($AU522,'FE Source'!$A:$AK,27,FALSE)=0,"-",VLOOKUP($AU522,'FE Source'!$A:$AK,27,FALSE))</f>
        <v>#N/A</v>
      </c>
      <c r="BK522" s="215" t="e">
        <f>IF(VLOOKUP($AU522,'FE Source'!$A:$AK,28,FALSE)=0,"-",VLOOKUP($AU522,'FE Source'!$A:$AK,28,FALSE))</f>
        <v>#N/A</v>
      </c>
      <c r="BL522" s="215" t="e">
        <f>IF(VLOOKUP($AU522,'FE Source'!$A:$AK,29,FALSE)=0,"-",VLOOKUP($AU522,'FE Source'!$A:$AK,29,FALSE))</f>
        <v>#N/A</v>
      </c>
      <c r="BM522" s="215" t="e">
        <f>IF(VLOOKUP($AU522,'FE Source'!$A:$AK,30,FALSE)=0,"-",VLOOKUP($AU522,'FE Source'!$A:$AK,30,FALSE))</f>
        <v>#N/A</v>
      </c>
      <c r="BN522" t="e">
        <f>IF(VLOOKUP($AU522,'FE Source'!$A:$AK,31,FALSE)="No Specified Index","-",IF(VLOOKUP($AU522,'FE Source'!$A:$AK,31,FALSE)=0,"-",VLOOKUP($AU522,'FE Source'!$A:$AK,31,FALSE)))</f>
        <v>#N/A</v>
      </c>
      <c r="BO522" s="217" t="e">
        <f>IF(VLOOKUP($AU522,'FE Source'!$A:$AK,32,FALSE)=0,"-",VLOOKUP($AU522,'FE Source'!$A:$AK,32,FALSE))</f>
        <v>#N/A</v>
      </c>
      <c r="BP522" s="18" t="e">
        <f>IF(VLOOKUP($AU522,'FE Source'!$AZ:$BC,2,FALSE)=0,"-",VLOOKUP($AU522,'FE Source'!$AZ:$BC,2,FALSE))</f>
        <v>#N/A</v>
      </c>
      <c r="BQ522" s="18" t="e">
        <f>IF(VLOOKUP($AU522,'FE Source'!$AZ:$BC,3,FALSE)=0,"-",VLOOKUP($AU522,'FE Source'!$AZ:$BC,3,FALSE))</f>
        <v>#N/A</v>
      </c>
      <c r="BR522" s="18" t="e">
        <f>IF(VLOOKUP($AU522,'FE Source'!$AZ:$BC,4,FALSE)=0,"-",VLOOKUP($AU522,'FE Source'!$AZ:$BC,4,FALSE))</f>
        <v>#N/A</v>
      </c>
    </row>
    <row r="523" spans="1:70" ht="15">
      <c r="A523" s="509"/>
      <c r="B523" s="628" t="str">
        <f>INDEX('UT - Retail'!$A$7:$A$1409,MATCH(AU523,'UT - Retail'!$U$7:$U$1409,0),1)</f>
        <v>Franklin Templeton Investments</v>
      </c>
      <c r="C523" s="824" t="str">
        <f>INDEX('UT - Retail'!$B$7:$B$1409,MATCH(AU523,'UT - Retail'!$U$7:$U$1409,0),1)</f>
        <v>FTIF - Franklin Income A MDIS SGD-H1</v>
      </c>
      <c r="D523" s="824"/>
      <c r="E523" s="609" t="str">
        <f>VLOOKUP(C523,'UT - Retail'!$B:$K,8,FALSE)</f>
        <v>Mixed Assets</v>
      </c>
      <c r="F523" s="609" t="str">
        <f>VLOOKUP(C523,'UT - Retail'!$B:$K,9,FALSE)</f>
        <v>US</v>
      </c>
      <c r="G523" s="609" t="str">
        <f>VLOOKUP(C523,'UT - Retail'!$B:$K,10,FALSE)</f>
        <v>General</v>
      </c>
      <c r="H523" s="82" t="str">
        <f>VLOOKUP(C523,'UT - Retail'!$B:$N,13,FALSE)</f>
        <v>No</v>
      </c>
      <c r="I523" s="82" t="str">
        <f>VLOOKUP(C523,'UT - Retail'!$B:$Q,14,FALSE)</f>
        <v>No</v>
      </c>
      <c r="J523" s="609" t="str">
        <f>VLOOKUP(C523,'UT - Retail'!$B:$Q,11,FALSE)</f>
        <v>Yes</v>
      </c>
      <c r="K523" s="130" t="str">
        <f>VLOOKUP(C523,'UT - Retail'!$B:$P,15,FALSE)</f>
        <v>Yes</v>
      </c>
      <c r="L523" s="82" t="str">
        <f>VLOOKUP(C523,'UT - Retail'!$B:$Q,16,FALSE)</f>
        <v>Both</v>
      </c>
      <c r="M523" s="609" t="str">
        <f>VLOOKUP(C523,'UT - Retail'!$B:$K,6,FALSE)</f>
        <v>SGD</v>
      </c>
      <c r="N523" s="173" t="str">
        <f>IFERROR(IF(MATCH(C523,'Portfolio Construction'!$AL:$AL,0),"Yes","No"),"No")</f>
        <v>No</v>
      </c>
      <c r="O523" s="609" t="str">
        <f>IFERROR(IF(MATCH(C523,'Portfolio Construction'!$AN:$AN,0),"Yes","No"),"No")</f>
        <v>No</v>
      </c>
      <c r="P523" s="609" t="str">
        <f>IFERROR(IF(MATCH(C523,'Portfolio Construction'!$AP:$AP,0),"Yes","No"),"No")</f>
        <v>No</v>
      </c>
      <c r="Q523" s="609" t="str">
        <f>IFERROR(IF(MATCH(C523,'Portfolio Construction'!$AR:$AR,0),"Yes","No"),"No")</f>
        <v>No</v>
      </c>
      <c r="R523" s="609" t="str">
        <f>IFERROR(IF(MATCH(C523,'Portfolio Construction'!$AT:$AT,0),"Yes","No"),"No")</f>
        <v>No</v>
      </c>
      <c r="S523" s="609" t="str">
        <f>IFERROR(IF(MATCH(C523,'Portfolio Construction'!$AV:$AV,0),"Yes","No"),"No")</f>
        <v>No</v>
      </c>
      <c r="T523" s="609" t="str">
        <f>IFERROR(IF(MATCH(C523,'Portfolio Construction'!$AX:$AX,0),"Yes","No"),"No")</f>
        <v>No</v>
      </c>
      <c r="U523" s="609" t="str">
        <f>IFERROR(IF(MATCH(C523,'Portfolio Construction'!$AZ:$AZ,0),"Yes","No"),"No")</f>
        <v>No</v>
      </c>
      <c r="V523" s="609" t="str">
        <f>IFERROR(IF(MATCH(C523,'Portfolio Construction'!$BB:$BB,0),"Yes","No"),"No")</f>
        <v>No</v>
      </c>
      <c r="W523" s="618">
        <f>IF(VLOOKUP($AU523,'FE Source'!$A:$W,3,FALSE)=0,"-",VLOOKUP($AU523,'FE Source'!$A:$W,3,FALSE))</f>
        <v>-0.62</v>
      </c>
      <c r="X523" s="618">
        <f>IF(VLOOKUP($AU523,'FE Source'!$A:$W,4,FALSE)=0,"-",VLOOKUP($AU523,'FE Source'!$A:$W,4,FALSE))</f>
        <v>3.25</v>
      </c>
      <c r="Y523" s="618">
        <f>IF(VLOOKUP($AU523,'FE Source'!$A:$W,5,FALSE)=0,"-",VLOOKUP($AU523,'FE Source'!$A:$W,5,FALSE))</f>
        <v>-2.73</v>
      </c>
      <c r="Z523" s="618">
        <f>IF(VLOOKUP($AU523,'FE Source'!$A:$W,6,FALSE)=0,"-",VLOOKUP($AU523,'FE Source'!$A:$W,6,FALSE))</f>
        <v>2.5499999999999998</v>
      </c>
      <c r="AA523" s="618">
        <f>IF(VLOOKUP($AU523,'FE Source'!$A:$W,7,FALSE)=0,"-",VLOOKUP($AU523,'FE Source'!$A:$W,7,FALSE))</f>
        <v>1.66</v>
      </c>
      <c r="AB523" s="618">
        <f>IF(VLOOKUP($AU523,'FE Source'!$A:$W,8,FALSE)=0,"-",VLOOKUP($AU523,'FE Source'!$A:$W,8,FALSE))</f>
        <v>5.76</v>
      </c>
      <c r="AC523" s="632">
        <f>IF(VLOOKUP($AU523,'FE Source'!$A:$W,9,FALSE)=0,"-",VLOOKUP($AU523,'FE Source'!$A:$W,9,FALSE))</f>
        <v>2.5299999999999998</v>
      </c>
      <c r="AD523" s="611">
        <f>IF(VLOOKUP($AU523,'FE Source'!$A:$W,10,FALSE)=0,"-",VLOOKUP($AU523,'FE Source'!$A:$W,10,FALSE))</f>
        <v>1.33</v>
      </c>
      <c r="AE523" s="610">
        <f>IF(VLOOKUP($AU523,'FE Source'!$A:$W,11,FALSE)=0,"-",VLOOKUP($AU523,'FE Source'!$A:$W,11,FALSE))</f>
        <v>10.36</v>
      </c>
      <c r="AF523" s="610" t="str">
        <f>IF(VLOOKUP($AU523,'FE Source'!$A:$W,12,FALSE)=0,"-",VLOOKUP($AU523,'FE Source'!$A:$W,12,FALSE))</f>
        <v>-</v>
      </c>
      <c r="AG523" s="610">
        <f>IF(VLOOKUP($AU523,'FE Source'!$A:$W,14,FALSE)=0,"-",VLOOKUP($AU523,'FE Source'!$A:$W,14,FALSE))</f>
        <v>-11.64</v>
      </c>
      <c r="AH523" s="610">
        <f>IF(VLOOKUP($AU523,'FE Source'!$A:$DJ,33,FALSE)=0,"-",VLOOKUP($AU523,'FE Source'!$A:$DJ,33,FALSE))</f>
        <v>108.39</v>
      </c>
      <c r="AI523" s="610">
        <f>IF(VLOOKUP($AU523,'FE Source'!$A:$Y,20,FALSE)=0,"-",VLOOKUP($AU523,'FE Source'!$A:$Y,20,FALSE))</f>
        <v>128.34</v>
      </c>
      <c r="AJ523" s="610">
        <f>IF(VLOOKUP($AU523,'FE Source'!$A:$DJ,34,FALSE)=0,"-",VLOOKUP($AU523,'FE Source'!$A:$DJ,34,FALSE))</f>
        <v>144.09</v>
      </c>
      <c r="AK523" s="610">
        <f>IF(VLOOKUP($AU523,'FE Source'!$A:$DJ,35,FALSE)=0,"-",VLOOKUP($AU523,'FE Source'!$A:$DJ,35,FALSE))</f>
        <v>100.21</v>
      </c>
      <c r="AL523" s="612">
        <f>IF(VLOOKUP($AU523,'FE Source'!$A:$Y,19,FALSE)=0,"-",VLOOKUP($AU523,'FE Source'!$A:$Y,19,FALSE))</f>
        <v>119.3</v>
      </c>
      <c r="AM523" s="611">
        <f>IF(VLOOKUP($AU523,'FE Source'!$A:$DJ,36,FALSE)=0,"-",VLOOKUP($AU523,'FE Source'!$A:$DJ,36,FALSE))</f>
        <v>109.11</v>
      </c>
      <c r="AN523" s="613">
        <f>IF(VLOOKUP($AU523,'FE Source'!$A:$W,13,FALSE)=0,"-",VLOOKUP($AU523,'FE Source'!$A:$W,13,FALSE))</f>
        <v>10693.6</v>
      </c>
      <c r="AO523" s="611">
        <f>IF(J523="no","-",IF(VLOOKUP($AU523,'FE Source'!$A:$W,15,FALSE)=0,"-",VLOOKUP($AU523,'FE Source'!$A:$W,15,FALSE)))</f>
        <v>8.99</v>
      </c>
      <c r="AP523" s="610" t="str">
        <f>IF(AO523="-","-",IF(VLOOKUP($AU523,'FE Source'!$A:$Z,21,FALSE)=0,"-",IF(VLOOKUP($AU523,'FE Source'!$A:$Z,21,FALSE)=2,"Semi-Annual",IF(VLOOKUP($AU523,'FE Source'!$A:$Z,21,FALSE)=4,"Quarterly",IF(VLOOKUP($AU523,'FE Source'!$A:$Z,21,FALSE)=12,"Monthly","Annual")))))</f>
        <v>Monthly</v>
      </c>
      <c r="AQ523" s="612">
        <f t="array" ref="AQ523">IF(VLOOKUP($AU523,'FE Source'!$A:$W,16,FALSE)=0,"-",VLOOKUP($AU523,'FE Source'!$A:$W,16,FALSE))</f>
        <v>1.67</v>
      </c>
      <c r="AR523" s="614" t="str">
        <f>IF(VLOOKUP($AU523,'FE Source'!$A:$W,17,FALSE)=0,"-",VLOOKUP($AU523,'FE Source'!$A:$W,17,FALSE))</f>
        <v>-</v>
      </c>
      <c r="AS523" s="611">
        <f>IF(VLOOKUP($AU523,'FE Source'!$AN:$AS,4,FALSE)="",VLOOKUP($AU523,'FE Source'!$AN:$AS,3,FALSE),VLOOKUP($AU523,'FE Source'!$AN:$AS,4,FALSE))</f>
        <v>6.21</v>
      </c>
      <c r="AT523" s="617">
        <f>IF(VLOOKUP($AU523,'FE Source'!$AN:$AS,5,FALSE)=0,"-",VLOOKUP($AU523,'FE Source'!$AN:$AS,5,FALSE))</f>
        <v>45783</v>
      </c>
      <c r="AU523" s="614" t="s">
        <v>3013</v>
      </c>
      <c r="BE523" s="215">
        <f>IF(VLOOKUP($AU523,'FE Source'!$A:$AK,22,FALSE)=0,"-",VLOOKUP($AU523,'FE Source'!$A:$AK,22,FALSE))</f>
        <v>-9.65</v>
      </c>
      <c r="BF523" s="215">
        <f>IF(VLOOKUP($AU523,'FE Source'!$A:$AK,23,FALSE)=0,"-",VLOOKUP($AU523,'FE Source'!$A:$AK,23,FALSE))</f>
        <v>12.89</v>
      </c>
      <c r="BG523" s="215">
        <f>IF(VLOOKUP($AU523,'FE Source'!$A:$AK,24,FALSE)=0,"-",VLOOKUP($AU523,'FE Source'!$A:$AK,24,FALSE))</f>
        <v>8.07</v>
      </c>
      <c r="BH523" s="215">
        <f>IF(VLOOKUP($AU523,'FE Source'!$A:$AK,25,FALSE)=0,"-",VLOOKUP($AU523,'FE Source'!$A:$AK,25,FALSE))</f>
        <v>-8.09</v>
      </c>
      <c r="BI523" s="215">
        <f>IF(VLOOKUP($AU523,'FE Source'!$A:$AK,26,FALSE)=0,"-",VLOOKUP($AU523,'FE Source'!$A:$AK,26,FALSE))</f>
        <v>13.03</v>
      </c>
      <c r="BJ523" s="215">
        <f>IF(VLOOKUP($AU523,'FE Source'!$A:$AK,27,FALSE)=0,"-",VLOOKUP($AU523,'FE Source'!$A:$AK,27,FALSE))</f>
        <v>0.32</v>
      </c>
      <c r="BK523" s="215">
        <f>IF(VLOOKUP($AU523,'FE Source'!$A:$AK,28,FALSE)=0,"-",VLOOKUP($AU523,'FE Source'!$A:$AK,28,FALSE))</f>
        <v>13.84</v>
      </c>
      <c r="BL523" s="215">
        <f>IF(VLOOKUP($AU523,'FE Source'!$A:$AK,29,FALSE)=0,"-",VLOOKUP($AU523,'FE Source'!$A:$AK,29,FALSE))</f>
        <v>-8.2100000000000009</v>
      </c>
      <c r="BM523" s="215">
        <f>IF(VLOOKUP($AU523,'FE Source'!$A:$AK,30,FALSE)=0,"-",VLOOKUP($AU523,'FE Source'!$A:$AK,30,FALSE))</f>
        <v>5.38</v>
      </c>
      <c r="BN523" t="str">
        <f>IF(VLOOKUP($AU523,'FE Source'!$A:$AK,31,FALSE)="No Specified Index","-",IF(VLOOKUP($AU523,'FE Source'!$A:$AK,31,FALSE)=0,"-",VLOOKUP($AU523,'FE Source'!$A:$AK,31,FALSE)))</f>
        <v>-</v>
      </c>
      <c r="BO523" s="217">
        <f>IF(VLOOKUP($AU523,'FE Source'!$A:$AK,32,FALSE)=0,"-",VLOOKUP($AU523,'FE Source'!$A:$AK,32,FALSE))</f>
        <v>39380</v>
      </c>
      <c r="BP523" s="18">
        <f>IF(VLOOKUP($AU523,'FE Source'!$AZ:$BC,2,FALSE)=0,"-",VLOOKUP($AU523,'FE Source'!$AZ:$BC,2,FALSE))</f>
        <v>-2.58</v>
      </c>
      <c r="BQ523" s="18">
        <f>IF(VLOOKUP($AU523,'FE Source'!$AZ:$BC,3,FALSE)=0,"-",VLOOKUP($AU523,'FE Source'!$AZ:$BC,3,FALSE))</f>
        <v>-4.75</v>
      </c>
      <c r="BR523" s="18">
        <f>IF(VLOOKUP($AU523,'FE Source'!$AZ:$BC,4,FALSE)=0,"-",VLOOKUP($AU523,'FE Source'!$AZ:$BC,4,FALSE))</f>
        <v>-7.55</v>
      </c>
    </row>
    <row r="524" spans="1:70" ht="15">
      <c r="A524" s="509"/>
      <c r="B524" s="628" t="str">
        <f>INDEX('UT - Retail'!$A$7:$A$1409,MATCH(AU524,'UT - Retail'!$U$7:$U$1409,0),1)</f>
        <v>Franklin Templeton Investments</v>
      </c>
      <c r="C524" s="824" t="str">
        <f>INDEX('UT - Retail'!$B$7:$B$1409,MATCH(AU524,'UT - Retail'!$U$7:$U$1409,0),1)</f>
        <v>FTIF - Franklin Income A MDIS USD</v>
      </c>
      <c r="D524" s="824"/>
      <c r="E524" s="609" t="str">
        <f>VLOOKUP(C524,'UT - Retail'!$B:$K,8,FALSE)</f>
        <v>Mixed Assets</v>
      </c>
      <c r="F524" s="609" t="str">
        <f>VLOOKUP(C524,'UT - Retail'!$B:$K,9,FALSE)</f>
        <v>US</v>
      </c>
      <c r="G524" s="609" t="str">
        <f>VLOOKUP(C524,'UT - Retail'!$B:$K,10,FALSE)</f>
        <v>General</v>
      </c>
      <c r="H524" s="82" t="str">
        <f>VLOOKUP(C524,'UT - Retail'!$B:$N,13,FALSE)</f>
        <v>No</v>
      </c>
      <c r="I524" s="82" t="str">
        <f>VLOOKUP(C524,'UT - Retail'!$B:$Q,14,FALSE)</f>
        <v>No</v>
      </c>
      <c r="J524" s="609" t="str">
        <f>VLOOKUP(C524,'UT - Retail'!$B:$Q,11,FALSE)</f>
        <v>Yes</v>
      </c>
      <c r="K524" s="130" t="str">
        <f>VLOOKUP(C524,'UT - Retail'!$B:$P,15,FALSE)</f>
        <v>No</v>
      </c>
      <c r="L524" s="82" t="str">
        <f>VLOOKUP(C524,'UT - Retail'!$B:$Q,16,FALSE)</f>
        <v>Both</v>
      </c>
      <c r="M524" s="609" t="str">
        <f>VLOOKUP(C524,'UT - Retail'!$B:$K,6,FALSE)</f>
        <v>USD</v>
      </c>
      <c r="N524" s="618" t="str">
        <f>IFERROR(IF(MATCH(C524,'Portfolio Construction'!$AL:$AL,0),"Yes","No"),"No")</f>
        <v>No</v>
      </c>
      <c r="O524" s="609" t="str">
        <f>IFERROR(IF(MATCH(C524,'Portfolio Construction'!$AN:$AN,0),"Yes","No"),"No")</f>
        <v>No</v>
      </c>
      <c r="P524" s="609" t="str">
        <f>IFERROR(IF(MATCH(C524,'Portfolio Construction'!$AP:$AP,0),"Yes","No"),"No")</f>
        <v>No</v>
      </c>
      <c r="Q524" s="609" t="str">
        <f>IFERROR(IF(MATCH(C524,'Portfolio Construction'!$AR:$AR,0),"Yes","No"),"No")</f>
        <v>No</v>
      </c>
      <c r="R524" s="609" t="str">
        <f>IFERROR(IF(MATCH(C524,'Portfolio Construction'!$AT:$AT,0),"Yes","No"),"No")</f>
        <v>No</v>
      </c>
      <c r="S524" s="609" t="str">
        <f>IFERROR(IF(MATCH(C524,'Portfolio Construction'!$AV:$AV,0),"Yes","No"),"No")</f>
        <v>No</v>
      </c>
      <c r="T524" s="609" t="str">
        <f>IFERROR(IF(MATCH(C524,'Portfolio Construction'!$AX:$AX,0),"Yes","No"),"No")</f>
        <v>No</v>
      </c>
      <c r="U524" s="609" t="str">
        <f>IFERROR(IF(MATCH(C524,'Portfolio Construction'!$AZ:$AZ,0),"Yes","No"),"No")</f>
        <v>No</v>
      </c>
      <c r="V524" s="609" t="str">
        <f>IFERROR(IF(MATCH(C524,'Portfolio Construction'!$BB:$BB,0),"Yes","No"),"No")</f>
        <v>No</v>
      </c>
      <c r="W524" s="618">
        <f>IF(VLOOKUP($AU524,'FE Source'!$A:$W,3,FALSE)=0,"-",VLOOKUP($AU524,'FE Source'!$A:$W,3,FALSE))</f>
        <v>-5.39</v>
      </c>
      <c r="X524" s="618">
        <f>IF(VLOOKUP($AU524,'FE Source'!$A:$W,4,FALSE)=0,"-",VLOOKUP($AU524,'FE Source'!$A:$W,4,FALSE))</f>
        <v>-0.64</v>
      </c>
      <c r="Y524" s="618">
        <f>IF(VLOOKUP($AU524,'FE Source'!$A:$W,5,FALSE)=0,"-",VLOOKUP($AU524,'FE Source'!$A:$W,5,FALSE))</f>
        <v>-5.13</v>
      </c>
      <c r="Z524" s="618">
        <f>IF(VLOOKUP($AU524,'FE Source'!$A:$W,6,FALSE)=0,"-",VLOOKUP($AU524,'FE Source'!$A:$W,6,FALSE))</f>
        <v>-0.19</v>
      </c>
      <c r="AA524" s="618">
        <f>IF(VLOOKUP($AU524,'FE Source'!$A:$W,7,FALSE)=0,"-",VLOOKUP($AU524,'FE Source'!$A:$W,7,FALSE))</f>
        <v>0.91</v>
      </c>
      <c r="AB524" s="618">
        <f>IF(VLOOKUP($AU524,'FE Source'!$A:$W,8,FALSE)=0,"-",VLOOKUP($AU524,'FE Source'!$A:$W,8,FALSE))</f>
        <v>4.84</v>
      </c>
      <c r="AC524" s="632">
        <f>IF(VLOOKUP($AU524,'FE Source'!$A:$W,9,FALSE)=0,"-",VLOOKUP($AU524,'FE Source'!$A:$W,9,FALSE))</f>
        <v>3.06</v>
      </c>
      <c r="AD524" s="611">
        <f>IF(VLOOKUP($AU524,'FE Source'!$A:$W,10,FALSE)=0,"-",VLOOKUP($AU524,'FE Source'!$A:$W,10,FALSE))</f>
        <v>0.95</v>
      </c>
      <c r="AE524" s="610">
        <f>IF(VLOOKUP($AU524,'FE Source'!$A:$W,11,FALSE)=0,"-",VLOOKUP($AU524,'FE Source'!$A:$W,11,FALSE))</f>
        <v>7.75</v>
      </c>
      <c r="AF524" s="610" t="str">
        <f>IF(VLOOKUP($AU524,'FE Source'!$A:$W,12,FALSE)=0,"-",VLOOKUP($AU524,'FE Source'!$A:$W,12,FALSE))</f>
        <v>-</v>
      </c>
      <c r="AG524" s="610">
        <f>IF(VLOOKUP($AU524,'FE Source'!$A:$W,14,FALSE)=0,"-",VLOOKUP($AU524,'FE Source'!$A:$W,14,FALSE))</f>
        <v>-7.22</v>
      </c>
      <c r="AH524" s="610">
        <f>IF(VLOOKUP($AU524,'FE Source'!$A:$DJ,33,FALSE)=0,"-",VLOOKUP($AU524,'FE Source'!$A:$DJ,33,FALSE))</f>
        <v>129.61000000000001</v>
      </c>
      <c r="AI524" s="610">
        <f>IF(VLOOKUP($AU524,'FE Source'!$A:$Y,20,FALSE)=0,"-",VLOOKUP($AU524,'FE Source'!$A:$Y,20,FALSE))</f>
        <v>97.91</v>
      </c>
      <c r="AJ524" s="610">
        <f>IF(VLOOKUP($AU524,'FE Source'!$A:$DJ,34,FALSE)=0,"-",VLOOKUP($AU524,'FE Source'!$A:$DJ,34,FALSE))</f>
        <v>105.18</v>
      </c>
      <c r="AK524" s="610">
        <f>IF(VLOOKUP($AU524,'FE Source'!$A:$DJ,35,FALSE)=0,"-",VLOOKUP($AU524,'FE Source'!$A:$DJ,35,FALSE))</f>
        <v>211.91</v>
      </c>
      <c r="AL524" s="612">
        <f>IF(VLOOKUP($AU524,'FE Source'!$A:$Y,19,FALSE)=0,"-",VLOOKUP($AU524,'FE Source'!$A:$Y,19,FALSE))</f>
        <v>96.77</v>
      </c>
      <c r="AM524" s="611">
        <f>IF(VLOOKUP($AU524,'FE Source'!$A:$DJ,36,FALSE)=0,"-",VLOOKUP($AU524,'FE Source'!$A:$DJ,36,FALSE))</f>
        <v>82.56</v>
      </c>
      <c r="AN524" s="613">
        <f>IF(VLOOKUP($AU524,'FE Source'!$A:$W,13,FALSE)=0,"-",VLOOKUP($AU524,'FE Source'!$A:$W,13,FALSE))</f>
        <v>10693.6</v>
      </c>
      <c r="AO524" s="611">
        <f>IF(J524="no","-",IF(VLOOKUP($AU524,'FE Source'!$A:$W,15,FALSE)=0,"-",VLOOKUP($AU524,'FE Source'!$A:$W,15,FALSE)))</f>
        <v>8.89</v>
      </c>
      <c r="AP524" s="610" t="str">
        <f>IF(AO524="-","-",IF(VLOOKUP($AU524,'FE Source'!$A:$Z,21,FALSE)=0,"-",IF(VLOOKUP($AU524,'FE Source'!$A:$Z,21,FALSE)=2,"Semi-Annual",IF(VLOOKUP($AU524,'FE Source'!$A:$Z,21,FALSE)=4,"Quarterly",IF(VLOOKUP($AU524,'FE Source'!$A:$Z,21,FALSE)=12,"Monthly","Annual")))))</f>
        <v>Monthly</v>
      </c>
      <c r="AQ524" s="612">
        <f t="array" ref="AQ524">IF(VLOOKUP($AU524,'FE Source'!$A:$W,16,FALSE)=0,"-",VLOOKUP($AU524,'FE Source'!$A:$W,16,FALSE))</f>
        <v>1.66</v>
      </c>
      <c r="AR524" s="614" t="str">
        <f>IF(VLOOKUP($AU524,'FE Source'!$A:$W,17,FALSE)=0,"-",VLOOKUP($AU524,'FE Source'!$A:$W,17,FALSE))</f>
        <v>Neutral</v>
      </c>
      <c r="AS524" s="611">
        <f>IF(VLOOKUP($AU524,'FE Source'!$AN:$AS,4,FALSE)="",VLOOKUP($AU524,'FE Source'!$AN:$AS,3,FALSE),VLOOKUP($AU524,'FE Source'!$AN:$AS,4,FALSE))</f>
        <v>9.35</v>
      </c>
      <c r="AT524" s="617">
        <f>IF(VLOOKUP($AU524,'FE Source'!$AN:$AS,5,FALSE)=0,"-",VLOOKUP($AU524,'FE Source'!$AN:$AS,5,FALSE))</f>
        <v>45783</v>
      </c>
      <c r="AU524" s="614" t="s">
        <v>3654</v>
      </c>
      <c r="BE524" s="215">
        <f>IF(VLOOKUP($AU524,'FE Source'!$A:$AK,22,FALSE)=0,"-",VLOOKUP($AU524,'FE Source'!$A:$AK,22,FALSE))</f>
        <v>-3.9</v>
      </c>
      <c r="BF524" s="215">
        <f>IF(VLOOKUP($AU524,'FE Source'!$A:$AK,23,FALSE)=0,"-",VLOOKUP($AU524,'FE Source'!$A:$AK,23,FALSE))</f>
        <v>15.07</v>
      </c>
      <c r="BG524" s="215">
        <f>IF(VLOOKUP($AU524,'FE Source'!$A:$AK,24,FALSE)=0,"-",VLOOKUP($AU524,'FE Source'!$A:$AK,24,FALSE))</f>
        <v>0.55000000000000004</v>
      </c>
      <c r="BH524" s="215">
        <f>IF(VLOOKUP($AU524,'FE Source'!$A:$AK,25,FALSE)=0,"-",VLOOKUP($AU524,'FE Source'!$A:$AK,25,FALSE))</f>
        <v>-5.47</v>
      </c>
      <c r="BI524" s="215">
        <f>IF(VLOOKUP($AU524,'FE Source'!$A:$AK,26,FALSE)=0,"-",VLOOKUP($AU524,'FE Source'!$A:$AK,26,FALSE))</f>
        <v>12.37</v>
      </c>
      <c r="BJ524" s="215">
        <f>IF(VLOOKUP($AU524,'FE Source'!$A:$AK,27,FALSE)=0,"-",VLOOKUP($AU524,'FE Source'!$A:$AK,27,FALSE))</f>
        <v>-0.47</v>
      </c>
      <c r="BK524" s="215">
        <f>IF(VLOOKUP($AU524,'FE Source'!$A:$AK,28,FALSE)=0,"-",VLOOKUP($AU524,'FE Source'!$A:$AK,28,FALSE))</f>
        <v>16.16</v>
      </c>
      <c r="BL524" s="215">
        <f>IF(VLOOKUP($AU524,'FE Source'!$A:$AK,29,FALSE)=0,"-",VLOOKUP($AU524,'FE Source'!$A:$AK,29,FALSE))</f>
        <v>-7.81</v>
      </c>
      <c r="BM524" s="215">
        <f>IF(VLOOKUP($AU524,'FE Source'!$A:$AK,30,FALSE)=0,"-",VLOOKUP($AU524,'FE Source'!$A:$AK,30,FALSE))</f>
        <v>5.24</v>
      </c>
      <c r="BN524" t="str">
        <f>IF(VLOOKUP($AU524,'FE Source'!$A:$AK,31,FALSE)="No Specified Index","-",IF(VLOOKUP($AU524,'FE Source'!$A:$AK,31,FALSE)=0,"-",VLOOKUP($AU524,'FE Source'!$A:$AK,31,FALSE)))</f>
        <v>-</v>
      </c>
      <c r="BO524" s="217">
        <f>IF(VLOOKUP($AU524,'FE Source'!$A:$AK,32,FALSE)=0,"-",VLOOKUP($AU524,'FE Source'!$A:$AK,32,FALSE))</f>
        <v>36342</v>
      </c>
      <c r="BP524" s="18">
        <f>IF(VLOOKUP($AU524,'FE Source'!$AZ:$BC,2,FALSE)=0,"-",VLOOKUP($AU524,'FE Source'!$AZ:$BC,2,FALSE))</f>
        <v>-2.39</v>
      </c>
      <c r="BQ524" s="18">
        <f>IF(VLOOKUP($AU524,'FE Source'!$AZ:$BC,3,FALSE)=0,"-",VLOOKUP($AU524,'FE Source'!$AZ:$BC,3,FALSE))</f>
        <v>-4.8</v>
      </c>
      <c r="BR524" s="18">
        <f>IF(VLOOKUP($AU524,'FE Source'!$AZ:$BC,4,FALSE)=0,"-",VLOOKUP($AU524,'FE Source'!$AZ:$BC,4,FALSE))</f>
        <v>-7.18</v>
      </c>
    </row>
    <row r="525" spans="1:70" ht="15">
      <c r="A525" s="509"/>
      <c r="B525" s="628" t="str">
        <f>INDEX('UT - Retail'!$A$7:$A$1409,MATCH(AU525,'UT - Retail'!$U$7:$U$1409,0),1)</f>
        <v>Franklin Templeton Investments</v>
      </c>
      <c r="C525" s="822" t="str">
        <f>INDEX('UT - Retail'!$B$7:$B$1409,MATCH(AU525,'UT - Retail'!$U$7:$U$1409,0),1)</f>
        <v>FTIF - Franklin India A (acc) SGD</v>
      </c>
      <c r="D525" s="827"/>
      <c r="E525" s="609" t="str">
        <f>VLOOKUP(C525,'UT - Retail'!$B:$K,8,FALSE)</f>
        <v>Equities</v>
      </c>
      <c r="F525" s="609" t="str">
        <f>VLOOKUP(C525,'UT - Retail'!$B:$K,9,FALSE)</f>
        <v>India</v>
      </c>
      <c r="G525" s="609" t="str">
        <f>VLOOKUP(C525,'UT - Retail'!$B:$K,10,FALSE)</f>
        <v>General</v>
      </c>
      <c r="H525" s="82" t="str">
        <f>VLOOKUP(C525,'UT - Retail'!$B:$N,13,FALSE)</f>
        <v>No</v>
      </c>
      <c r="I525" s="82" t="str">
        <f>VLOOKUP(C525,'UT - Retail'!$B:$Q,14,FALSE)</f>
        <v>No</v>
      </c>
      <c r="J525" s="609" t="str">
        <f>VLOOKUP(C525,'UT - Retail'!$B:$Q,11,FALSE)</f>
        <v>No</v>
      </c>
      <c r="K525" s="130" t="str">
        <f>VLOOKUP(C525,'UT - Retail'!$B:$P,15,FALSE)</f>
        <v>Yes</v>
      </c>
      <c r="L525" s="82" t="str">
        <f>VLOOKUP(C525,'UT - Retail'!$B:$Q,16,FALSE)</f>
        <v>Both</v>
      </c>
      <c r="M525" s="609" t="str">
        <f>VLOOKUP(C525,'UT - Retail'!$B:$K,6,FALSE)</f>
        <v>SGD</v>
      </c>
      <c r="N525" s="609" t="str">
        <f>IFERROR(IF(MATCH(C525,'Portfolio Construction'!$AL:$AL,0),"Yes","No"),"No")</f>
        <v>Yes</v>
      </c>
      <c r="O525" s="609" t="str">
        <f>IFERROR(IF(MATCH(C525,'Portfolio Construction'!$AN:$AN,0),"Yes","No"),"No")</f>
        <v>No</v>
      </c>
      <c r="P525" s="609" t="str">
        <f>IFERROR(IF(MATCH(C525,'Portfolio Construction'!$AP:$AP,0),"Yes","No"),"No")</f>
        <v>No</v>
      </c>
      <c r="Q525" s="609" t="str">
        <f>IFERROR(IF(MATCH(C525,'Portfolio Construction'!$AR:$AR,0),"Yes","No"),"No")</f>
        <v>No</v>
      </c>
      <c r="R525" s="609" t="str">
        <f>IFERROR(IF(MATCH(C525,'Portfolio Construction'!$AT:$AT,0),"Yes","No"),"No")</f>
        <v>No</v>
      </c>
      <c r="S525" s="609" t="str">
        <f>IFERROR(IF(MATCH(C525,'Portfolio Construction'!$AV:$AV,0),"Yes","No"),"No")</f>
        <v>No</v>
      </c>
      <c r="T525" s="609" t="str">
        <f>IFERROR(IF(MATCH(C525,'Portfolio Construction'!$AX:$AX,0),"Yes","No"),"No")</f>
        <v>No</v>
      </c>
      <c r="U525" s="609" t="str">
        <f>IFERROR(IF(MATCH(C525,'Portfolio Construction'!$AZ:$AZ,0),"Yes","No"),"No")</f>
        <v>No</v>
      </c>
      <c r="V525" s="609" t="str">
        <f>IFERROR(IF(MATCH(C525,'Portfolio Construction'!$BB:$BB,0),"Yes","No"),"No")</f>
        <v>No</v>
      </c>
      <c r="W525" s="609">
        <f>IF(VLOOKUP($AU525,'FE Source'!$A:$W,3,FALSE)=0,"-",VLOOKUP($AU525,'FE Source'!$A:$W,3,FALSE))</f>
        <v>-7.87</v>
      </c>
      <c r="X525" s="609">
        <f>IF(VLOOKUP($AU525,'FE Source'!$A:$W,4,FALSE)=0,"-",VLOOKUP($AU525,'FE Source'!$A:$W,4,FALSE))</f>
        <v>5.45</v>
      </c>
      <c r="Y525" s="609">
        <f>IF(VLOOKUP($AU525,'FE Source'!$A:$W,5,FALSE)=0,"-",VLOOKUP($AU525,'FE Source'!$A:$W,5,FALSE))</f>
        <v>-5.58</v>
      </c>
      <c r="Z525" s="609">
        <f>IF(VLOOKUP($AU525,'FE Source'!$A:$W,6,FALSE)=0,"-",VLOOKUP($AU525,'FE Source'!$A:$W,6,FALSE))</f>
        <v>1.75</v>
      </c>
      <c r="AA525" s="609">
        <f>IF(VLOOKUP($AU525,'FE Source'!$A:$W,7,FALSE)=0,"-",VLOOKUP($AU525,'FE Source'!$A:$W,7,FALSE))</f>
        <v>11.07</v>
      </c>
      <c r="AB525" s="609">
        <f>IF(VLOOKUP($AU525,'FE Source'!$A:$W,8,FALSE)=0,"-",VLOOKUP($AU525,'FE Source'!$A:$W,8,FALSE))</f>
        <v>17.8</v>
      </c>
      <c r="AC525" s="633">
        <f>IF(VLOOKUP($AU525,'FE Source'!$A:$W,9,FALSE)=0,"-",VLOOKUP($AU525,'FE Source'!$A:$W,9,FALSE))</f>
        <v>7.99</v>
      </c>
      <c r="AD525" s="611">
        <f>IF(VLOOKUP($AU525,'FE Source'!$A:$W,10,FALSE)=0,"-",VLOOKUP($AU525,'FE Source'!$A:$W,10,FALSE))</f>
        <v>0.97</v>
      </c>
      <c r="AE525" s="610">
        <f>IF(VLOOKUP($AU525,'FE Source'!$A:$W,11,FALSE)=0,"-",VLOOKUP($AU525,'FE Source'!$A:$W,11,FALSE))</f>
        <v>13.34</v>
      </c>
      <c r="AF525" s="610">
        <f>IF(VLOOKUP($AU525,'FE Source'!$A:$W,12,FALSE)=0,"-",VLOOKUP($AU525,'FE Source'!$A:$W,12,FALSE))</f>
        <v>0.51</v>
      </c>
      <c r="AG525" s="610">
        <f>IF(VLOOKUP($AU525,'FE Source'!$A:$W,14,FALSE)=0,"-",VLOOKUP($AU525,'FE Source'!$A:$W,14,FALSE))</f>
        <v>-12.75</v>
      </c>
      <c r="AH525" s="610">
        <f>IF(VLOOKUP($AU525,'FE Source'!$A:$DJ,33,FALSE)=0,"-",VLOOKUP($AU525,'FE Source'!$A:$DJ,33,FALSE))</f>
        <v>106.7</v>
      </c>
      <c r="AI525" s="610">
        <f>IF(VLOOKUP($AU525,'FE Source'!$A:$Y,20,FALSE)=0,"-",VLOOKUP($AU525,'FE Source'!$A:$Y,20,FALSE))</f>
        <v>114.9</v>
      </c>
      <c r="AJ525" s="610">
        <f>IF(VLOOKUP($AU525,'FE Source'!$A:$DJ,34,FALSE)=0,"-",VLOOKUP($AU525,'FE Source'!$A:$DJ,34,FALSE))</f>
        <v>109.78</v>
      </c>
      <c r="AK525" s="610">
        <f>IF(VLOOKUP($AU525,'FE Source'!$A:$DJ,35,FALSE)=0,"-",VLOOKUP($AU525,'FE Source'!$A:$DJ,35,FALSE))</f>
        <v>96.08</v>
      </c>
      <c r="AL525" s="612">
        <f>IF(VLOOKUP($AU525,'FE Source'!$A:$Y,19,FALSE)=0,"-",VLOOKUP($AU525,'FE Source'!$A:$Y,19,FALSE))</f>
        <v>90.12</v>
      </c>
      <c r="AM525" s="611">
        <f>IF(VLOOKUP($AU525,'FE Source'!$A:$DJ,36,FALSE)=0,"-",VLOOKUP($AU525,'FE Source'!$A:$DJ,36,FALSE))</f>
        <v>91.5</v>
      </c>
      <c r="AN525" s="613">
        <f>IF(VLOOKUP($AU525,'FE Source'!$A:$W,13,FALSE)=0,"-",VLOOKUP($AU525,'FE Source'!$A:$W,13,FALSE))</f>
        <v>4466.3999999999996</v>
      </c>
      <c r="AO525" s="611" t="str">
        <f>IF(J525="no","-",IF(VLOOKUP($AU525,'FE Source'!$A:$W,15,FALSE)=0,"-",VLOOKUP($AU525,'FE Source'!$A:$W,15,FALSE)))</f>
        <v>-</v>
      </c>
      <c r="AP525" s="610" t="str">
        <f>IF(AO525="-","-",IF(VLOOKUP($AU525,'FE Source'!$A:$Z,21,FALSE)=0,"-",IF(VLOOKUP($AU525,'FE Source'!$A:$Z,21,FALSE)=2,"Semi-Annual",IF(VLOOKUP($AU525,'FE Source'!$A:$Z,21,FALSE)=4,"Quarterly",IF(VLOOKUP($AU525,'FE Source'!$A:$Z,21,FALSE)=12,"Monthly","Annual")))))</f>
        <v>-</v>
      </c>
      <c r="AQ525" s="612">
        <f t="array" ref="AQ525">IF(VLOOKUP($AU525,'FE Source'!$A:$W,16,FALSE)=0,"-",VLOOKUP($AU525,'FE Source'!$A:$W,16,FALSE))</f>
        <v>1.82</v>
      </c>
      <c r="AR525" s="614" t="str">
        <f>IF(VLOOKUP($AU525,'FE Source'!$A:$W,17,FALSE)=0,"-",VLOOKUP($AU525,'FE Source'!$A:$W,17,FALSE))</f>
        <v>Neutral</v>
      </c>
      <c r="AS525" s="611">
        <f>IF(VLOOKUP($AU525,'FE Source'!$AN:$AS,4,FALSE)="",VLOOKUP($AU525,'FE Source'!$AN:$AS,3,FALSE),VLOOKUP($AU525,'FE Source'!$AN:$AS,4,FALSE))</f>
        <v>23.99</v>
      </c>
      <c r="AT525" s="617">
        <f>IF(VLOOKUP($AU525,'FE Source'!$AN:$AS,5,FALSE)=0,"-",VLOOKUP($AU525,'FE Source'!$AN:$AS,5,FALSE))</f>
        <v>45783</v>
      </c>
      <c r="AU525" s="614" t="s">
        <v>2981</v>
      </c>
      <c r="BE525" s="215">
        <f>IF(VLOOKUP($AU525,'FE Source'!$A:$AK,22,FALSE)=0,"-",VLOOKUP($AU525,'FE Source'!$A:$AK,22,FALSE))</f>
        <v>1.22</v>
      </c>
      <c r="BF525" s="215">
        <f>IF(VLOOKUP($AU525,'FE Source'!$A:$AK,23,FALSE)=0,"-",VLOOKUP($AU525,'FE Source'!$A:$AK,23,FALSE))</f>
        <v>4.0599999999999996</v>
      </c>
      <c r="BG525" s="215">
        <f>IF(VLOOKUP($AU525,'FE Source'!$A:$AK,24,FALSE)=0,"-",VLOOKUP($AU525,'FE Source'!$A:$AK,24,FALSE))</f>
        <v>27.53</v>
      </c>
      <c r="BH525" s="215">
        <f>IF(VLOOKUP($AU525,'FE Source'!$A:$AK,25,FALSE)=0,"-",VLOOKUP($AU525,'FE Source'!$A:$AK,25,FALSE))</f>
        <v>-13.85</v>
      </c>
      <c r="BI525" s="215">
        <f>IF(VLOOKUP($AU525,'FE Source'!$A:$AK,26,FALSE)=0,"-",VLOOKUP($AU525,'FE Source'!$A:$AK,26,FALSE))</f>
        <v>6.04</v>
      </c>
      <c r="BJ525" s="215">
        <f>IF(VLOOKUP($AU525,'FE Source'!$A:$AK,27,FALSE)=0,"-",VLOOKUP($AU525,'FE Source'!$A:$AK,27,FALSE))</f>
        <v>10.89</v>
      </c>
      <c r="BK525" s="215">
        <f>IF(VLOOKUP($AU525,'FE Source'!$A:$AK,28,FALSE)=0,"-",VLOOKUP($AU525,'FE Source'!$A:$AK,28,FALSE))</f>
        <v>28.18</v>
      </c>
      <c r="BL525" s="215">
        <f>IF(VLOOKUP($AU525,'FE Source'!$A:$AK,29,FALSE)=0,"-",VLOOKUP($AU525,'FE Source'!$A:$AK,29,FALSE))</f>
        <v>-12.17</v>
      </c>
      <c r="BM525" s="215">
        <f>IF(VLOOKUP($AU525,'FE Source'!$A:$AK,30,FALSE)=0,"-",VLOOKUP($AU525,'FE Source'!$A:$AK,30,FALSE))</f>
        <v>24.97</v>
      </c>
      <c r="BN525" t="str">
        <f>IF(VLOOKUP($AU525,'FE Source'!$A:$AK,31,FALSE)="No Specified Index","-",IF(VLOOKUP($AU525,'FE Source'!$A:$AK,31,FALSE)=0,"-",VLOOKUP($AU525,'FE Source'!$A:$AK,31,FALSE)))</f>
        <v>MSCI India</v>
      </c>
      <c r="BO525" s="217">
        <f>IF(VLOOKUP($AU525,'FE Source'!$A:$AK,32,FALSE)=0,"-",VLOOKUP($AU525,'FE Source'!$A:$AK,32,FALSE))</f>
        <v>40451</v>
      </c>
      <c r="BP525" s="18">
        <f>IF(VLOOKUP($AU525,'FE Source'!$AZ:$BC,2,FALSE)=0,"-",VLOOKUP($AU525,'FE Source'!$AZ:$BC,2,FALSE))</f>
        <v>-6.68</v>
      </c>
      <c r="BQ525" s="18">
        <f>IF(VLOOKUP($AU525,'FE Source'!$AZ:$BC,3,FALSE)=0,"-",VLOOKUP($AU525,'FE Source'!$AZ:$BC,3,FALSE))</f>
        <v>-10.09</v>
      </c>
      <c r="BR525" s="18" t="str">
        <f>IF(VLOOKUP($AU525,'FE Source'!$AZ:$BC,4,FALSE)=0,"-",VLOOKUP($AU525,'FE Source'!$AZ:$BC,4,FALSE))</f>
        <v>-</v>
      </c>
    </row>
    <row r="526" spans="1:70" ht="15">
      <c r="A526" s="509"/>
      <c r="B526" s="628" t="str">
        <f>INDEX('UT - Retail'!$A$7:$A$1409,MATCH(AU526,'UT - Retail'!$U$7:$U$1409,0),1)</f>
        <v>Franklin Templeton Investments</v>
      </c>
      <c r="C526" s="824" t="str">
        <f>INDEX('UT - Retail'!$B$7:$B$1409,MATCH(AU526,'UT - Retail'!$U$7:$U$1409,0),1)</f>
        <v>FTIF - Franklin India A (acc) USD</v>
      </c>
      <c r="D526" s="824"/>
      <c r="E526" s="609" t="str">
        <f>VLOOKUP(C526,'UT - Retail'!$B:$K,8,FALSE)</f>
        <v>Equities</v>
      </c>
      <c r="F526" s="609" t="str">
        <f>VLOOKUP(C526,'UT - Retail'!$B:$K,9,FALSE)</f>
        <v>India</v>
      </c>
      <c r="G526" s="609" t="str">
        <f>VLOOKUP(C526,'UT - Retail'!$B:$K,10,FALSE)</f>
        <v>General</v>
      </c>
      <c r="H526" s="82" t="str">
        <f>VLOOKUP(C526,'UT - Retail'!$B:$N,13,FALSE)</f>
        <v>No</v>
      </c>
      <c r="I526" s="82" t="str">
        <f>VLOOKUP(C526,'UT - Retail'!$B:$Q,14,FALSE)</f>
        <v>No</v>
      </c>
      <c r="J526" s="609" t="str">
        <f>VLOOKUP(C526,'UT - Retail'!$B:$Q,11,FALSE)</f>
        <v>No</v>
      </c>
      <c r="K526" s="130" t="str">
        <f>VLOOKUP(C526,'UT - Retail'!$B:$P,15,FALSE)</f>
        <v>No</v>
      </c>
      <c r="L526" s="82" t="str">
        <f>VLOOKUP(C526,'UT - Retail'!$B:$Q,16,FALSE)</f>
        <v>iFast</v>
      </c>
      <c r="M526" s="609" t="str">
        <f>VLOOKUP(C526,'UT - Retail'!$B:$K,6,FALSE)</f>
        <v>USD</v>
      </c>
      <c r="N526" s="609" t="str">
        <f>IFERROR(IF(MATCH(C526,'Portfolio Construction'!$AL:$AL,0),"Yes","No"),"No")</f>
        <v>Yes</v>
      </c>
      <c r="O526" s="609" t="str">
        <f>IFERROR(IF(MATCH(C526,'Portfolio Construction'!$AN:$AN,0),"Yes","No"),"No")</f>
        <v>No</v>
      </c>
      <c r="P526" s="609" t="str">
        <f>IFERROR(IF(MATCH(C526,'Portfolio Construction'!$AP:$AP,0),"Yes","No"),"No")</f>
        <v>No</v>
      </c>
      <c r="Q526" s="609" t="str">
        <f>IFERROR(IF(MATCH(C526,'Portfolio Construction'!$AR:$AR,0),"Yes","No"),"No")</f>
        <v>No</v>
      </c>
      <c r="R526" s="609" t="str">
        <f>IFERROR(IF(MATCH(C526,'Portfolio Construction'!$AT:$AT,0),"Yes","No"),"No")</f>
        <v>No</v>
      </c>
      <c r="S526" s="609" t="str">
        <f>IFERROR(IF(MATCH(C526,'Portfolio Construction'!$AV:$AV,0),"Yes","No"),"No")</f>
        <v>No</v>
      </c>
      <c r="T526" s="609" t="str">
        <f>IFERROR(IF(MATCH(C526,'Portfolio Construction'!$AX:$AX,0),"Yes","No"),"No")</f>
        <v>No</v>
      </c>
      <c r="U526" s="609" t="str">
        <f>IFERROR(IF(MATCH(C526,'Portfolio Construction'!$AZ:$AZ,0),"Yes","No"),"No")</f>
        <v>No</v>
      </c>
      <c r="V526" s="609" t="str">
        <f>IFERROR(IF(MATCH(C526,'Portfolio Construction'!$BB:$BB,0),"Yes","No"),"No")</f>
        <v>No</v>
      </c>
      <c r="W526" s="618">
        <f>IF(VLOOKUP($AU526,'FE Source'!$A:$W,3,FALSE)=0,"-",VLOOKUP($AU526,'FE Source'!$A:$W,3,FALSE))</f>
        <v>-7.6</v>
      </c>
      <c r="X526" s="618">
        <f>IF(VLOOKUP($AU526,'FE Source'!$A:$W,4,FALSE)=0,"-",VLOOKUP($AU526,'FE Source'!$A:$W,4,FALSE))</f>
        <v>5.66</v>
      </c>
      <c r="Y526" s="618">
        <f>IF(VLOOKUP($AU526,'FE Source'!$A:$W,5,FALSE)=0,"-",VLOOKUP($AU526,'FE Source'!$A:$W,5,FALSE))</f>
        <v>-5.72</v>
      </c>
      <c r="Z526" s="618">
        <f>IF(VLOOKUP($AU526,'FE Source'!$A:$W,6,FALSE)=0,"-",VLOOKUP($AU526,'FE Source'!$A:$W,6,FALSE))</f>
        <v>1.68</v>
      </c>
      <c r="AA526" s="618">
        <f>IF(VLOOKUP($AU526,'FE Source'!$A:$W,7,FALSE)=0,"-",VLOOKUP($AU526,'FE Source'!$A:$W,7,FALSE))</f>
        <v>11.07</v>
      </c>
      <c r="AB526" s="618">
        <f>IF(VLOOKUP($AU526,'FE Source'!$A:$W,8,FALSE)=0,"-",VLOOKUP($AU526,'FE Source'!$A:$W,8,FALSE))</f>
        <v>17.8</v>
      </c>
      <c r="AC526" s="632">
        <f>IF(VLOOKUP($AU526,'FE Source'!$A:$W,9,FALSE)=0,"-",VLOOKUP($AU526,'FE Source'!$A:$W,9,FALSE))</f>
        <v>7.98</v>
      </c>
      <c r="AD526" s="611">
        <f>IF(VLOOKUP($AU526,'FE Source'!$A:$W,10,FALSE)=0,"-",VLOOKUP($AU526,'FE Source'!$A:$W,10,FALSE))</f>
        <v>0.97</v>
      </c>
      <c r="AE526" s="610">
        <f>IF(VLOOKUP($AU526,'FE Source'!$A:$W,11,FALSE)=0,"-",VLOOKUP($AU526,'FE Source'!$A:$W,11,FALSE))</f>
        <v>13.36</v>
      </c>
      <c r="AF526" s="610">
        <f>IF(VLOOKUP($AU526,'FE Source'!$A:$W,12,FALSE)=0,"-",VLOOKUP($AU526,'FE Source'!$A:$W,12,FALSE))</f>
        <v>0.52</v>
      </c>
      <c r="AG526" s="610">
        <f>IF(VLOOKUP($AU526,'FE Source'!$A:$W,14,FALSE)=0,"-",VLOOKUP($AU526,'FE Source'!$A:$W,14,FALSE))</f>
        <v>-13</v>
      </c>
      <c r="AH526" s="610">
        <f>IF(VLOOKUP($AU526,'FE Source'!$A:$DJ,33,FALSE)=0,"-",VLOOKUP($AU526,'FE Source'!$A:$DJ,33,FALSE))</f>
        <v>105.37</v>
      </c>
      <c r="AI526" s="610">
        <f>IF(VLOOKUP($AU526,'FE Source'!$A:$Y,20,FALSE)=0,"-",VLOOKUP($AU526,'FE Source'!$A:$Y,20,FALSE))</f>
        <v>110.4</v>
      </c>
      <c r="AJ526" s="610">
        <f>IF(VLOOKUP($AU526,'FE Source'!$A:$DJ,34,FALSE)=0,"-",VLOOKUP($AU526,'FE Source'!$A:$DJ,34,FALSE))</f>
        <v>105.77</v>
      </c>
      <c r="AK526" s="610">
        <f>IF(VLOOKUP($AU526,'FE Source'!$A:$DJ,35,FALSE)=0,"-",VLOOKUP($AU526,'FE Source'!$A:$DJ,35,FALSE))</f>
        <v>98.14</v>
      </c>
      <c r="AL526" s="612">
        <f>IF(VLOOKUP($AU526,'FE Source'!$A:$Y,19,FALSE)=0,"-",VLOOKUP($AU526,'FE Source'!$A:$Y,19,FALSE))</f>
        <v>93.51</v>
      </c>
      <c r="AM526" s="611">
        <f>IF(VLOOKUP($AU526,'FE Source'!$A:$DJ,36,FALSE)=0,"-",VLOOKUP($AU526,'FE Source'!$A:$DJ,36,FALSE))</f>
        <v>93.15</v>
      </c>
      <c r="AN526" s="613">
        <f>IF(VLOOKUP($AU526,'FE Source'!$A:$W,13,FALSE)=0,"-",VLOOKUP($AU526,'FE Source'!$A:$W,13,FALSE))</f>
        <v>4466.3999999999996</v>
      </c>
      <c r="AO526" s="611" t="str">
        <f>IF(J526="no","-",IF(VLOOKUP($AU526,'FE Source'!$A:$W,15,FALSE)=0,"-",VLOOKUP($AU526,'FE Source'!$A:$W,15,FALSE)))</f>
        <v>-</v>
      </c>
      <c r="AP526" s="610" t="str">
        <f>IF(AO526="-","-",IF(VLOOKUP($AU526,'FE Source'!$A:$Z,21,FALSE)=0,"-",IF(VLOOKUP($AU526,'FE Source'!$A:$Z,21,FALSE)=2,"Semi-Annual",IF(VLOOKUP($AU526,'FE Source'!$A:$Z,21,FALSE)=4,"Quarterly",IF(VLOOKUP($AU526,'FE Source'!$A:$Z,21,FALSE)=12,"Monthly","Annual")))))</f>
        <v>-</v>
      </c>
      <c r="AQ526" s="612">
        <f t="array" ref="AQ526">IF(VLOOKUP($AU526,'FE Source'!$A:$W,16,FALSE)=0,"-",VLOOKUP($AU526,'FE Source'!$A:$W,16,FALSE))</f>
        <v>1.82</v>
      </c>
      <c r="AR526" s="614" t="str">
        <f>IF(VLOOKUP($AU526,'FE Source'!$A:$W,17,FALSE)=0,"-",VLOOKUP($AU526,'FE Source'!$A:$W,17,FALSE))</f>
        <v>Neutral</v>
      </c>
      <c r="AS526" s="611">
        <f>IF(VLOOKUP($AU526,'FE Source'!$AN:$AS,4,FALSE)="",VLOOKUP($AU526,'FE Source'!$AN:$AS,3,FALSE),VLOOKUP($AU526,'FE Source'!$AN:$AS,4,FALSE))</f>
        <v>68.540000000000006</v>
      </c>
      <c r="AT526" s="617">
        <f>IF(VLOOKUP($AU526,'FE Source'!$AN:$AS,5,FALSE)=0,"-",VLOOKUP($AU526,'FE Source'!$AN:$AS,5,FALSE))</f>
        <v>45783</v>
      </c>
      <c r="AU526" s="614" t="s">
        <v>9941</v>
      </c>
      <c r="BE526" s="215">
        <f>IF(VLOOKUP($AU526,'FE Source'!$A:$AK,22,FALSE)=0,"-",VLOOKUP($AU526,'FE Source'!$A:$AK,22,FALSE))</f>
        <v>1.17</v>
      </c>
      <c r="BF526" s="215">
        <f>IF(VLOOKUP($AU526,'FE Source'!$A:$AK,23,FALSE)=0,"-",VLOOKUP($AU526,'FE Source'!$A:$AK,23,FALSE))</f>
        <v>3.8</v>
      </c>
      <c r="BG526" s="215">
        <f>IF(VLOOKUP($AU526,'FE Source'!$A:$AK,24,FALSE)=0,"-",VLOOKUP($AU526,'FE Source'!$A:$AK,24,FALSE))</f>
        <v>27.73</v>
      </c>
      <c r="BH526" s="215">
        <f>IF(VLOOKUP($AU526,'FE Source'!$A:$AK,25,FALSE)=0,"-",VLOOKUP($AU526,'FE Source'!$A:$AK,25,FALSE))</f>
        <v>-13.79</v>
      </c>
      <c r="BI526" s="215">
        <f>IF(VLOOKUP($AU526,'FE Source'!$A:$AK,26,FALSE)=0,"-",VLOOKUP($AU526,'FE Source'!$A:$AK,26,FALSE))</f>
        <v>6</v>
      </c>
      <c r="BJ526" s="215">
        <f>IF(VLOOKUP($AU526,'FE Source'!$A:$AK,27,FALSE)=0,"-",VLOOKUP($AU526,'FE Source'!$A:$AK,27,FALSE))</f>
        <v>10.99</v>
      </c>
      <c r="BK526" s="215">
        <f>IF(VLOOKUP($AU526,'FE Source'!$A:$AK,28,FALSE)=0,"-",VLOOKUP($AU526,'FE Source'!$A:$AK,28,FALSE))</f>
        <v>28.07</v>
      </c>
      <c r="BL526" s="215">
        <f>IF(VLOOKUP($AU526,'FE Source'!$A:$AK,29,FALSE)=0,"-",VLOOKUP($AU526,'FE Source'!$A:$AK,29,FALSE))</f>
        <v>-12.01</v>
      </c>
      <c r="BM526" s="215">
        <f>IF(VLOOKUP($AU526,'FE Source'!$A:$AK,30,FALSE)=0,"-",VLOOKUP($AU526,'FE Source'!$A:$AK,30,FALSE))</f>
        <v>24.78</v>
      </c>
      <c r="BN526" t="str">
        <f>IF(VLOOKUP($AU526,'FE Source'!$A:$AK,31,FALSE)="No Specified Index","-",IF(VLOOKUP($AU526,'FE Source'!$A:$AK,31,FALSE)=0,"-",VLOOKUP($AU526,'FE Source'!$A:$AK,31,FALSE)))</f>
        <v>MSCI India</v>
      </c>
      <c r="BO526" s="217">
        <f>IF(VLOOKUP($AU526,'FE Source'!$A:$AK,32,FALSE)=0,"-",VLOOKUP($AU526,'FE Source'!$A:$AK,32,FALSE))</f>
        <v>38650</v>
      </c>
      <c r="BP526" s="18">
        <f>IF(VLOOKUP($AU526,'FE Source'!$AZ:$BC,2,FALSE)=0,"-",VLOOKUP($AU526,'FE Source'!$AZ:$BC,2,FALSE))</f>
        <v>-6.75</v>
      </c>
      <c r="BQ526" s="18">
        <f>IF(VLOOKUP($AU526,'FE Source'!$AZ:$BC,3,FALSE)=0,"-",VLOOKUP($AU526,'FE Source'!$AZ:$BC,3,FALSE))</f>
        <v>-10.46</v>
      </c>
      <c r="BR526" s="18">
        <f>IF(VLOOKUP($AU526,'FE Source'!$AZ:$BC,4,FALSE)=0,"-",VLOOKUP($AU526,'FE Source'!$AZ:$BC,4,FALSE))</f>
        <v>-7.87</v>
      </c>
    </row>
    <row r="527" spans="1:70" ht="15">
      <c r="A527" s="509"/>
      <c r="B527" s="628" t="str">
        <f>INDEX('UT - Retail'!$A$7:$A$1409,MATCH(AU527,'UT - Retail'!$U$7:$U$1409,0),1)</f>
        <v>Franklin Templeton Investments</v>
      </c>
      <c r="C527" s="822" t="str">
        <f>INDEX('UT - Retail'!$B$7:$B$1409,MATCH(AU527,'UT - Retail'!$U$7:$U$1409,0),1)</f>
        <v>FTIF - Franklin India AS (acc) SGD (CPF)</v>
      </c>
      <c r="D527" s="827"/>
      <c r="E527" s="609" t="str">
        <f>VLOOKUP(C527,'UT - Retail'!$B:$K,8,FALSE)</f>
        <v>Equities</v>
      </c>
      <c r="F527" s="609" t="str">
        <f>VLOOKUP(C527,'UT - Retail'!$B:$K,9,FALSE)</f>
        <v>India</v>
      </c>
      <c r="G527" s="609" t="str">
        <f>VLOOKUP(C527,'UT - Retail'!$B:$K,10,FALSE)</f>
        <v>General</v>
      </c>
      <c r="H527" s="82" t="str">
        <f>VLOOKUP(C527,'UT - Retail'!$B:$N,13,FALSE)</f>
        <v>Yes</v>
      </c>
      <c r="I527" s="82" t="str">
        <f>VLOOKUP(C527,'UT - Retail'!$B:$Q,14,FALSE)</f>
        <v>No</v>
      </c>
      <c r="J527" s="609" t="str">
        <f>VLOOKUP(C527,'UT - Retail'!$B:$Q,11,FALSE)</f>
        <v>No</v>
      </c>
      <c r="K527" s="130" t="str">
        <f>VLOOKUP(C527,'UT - Retail'!$B:$P,15,FALSE)</f>
        <v>No</v>
      </c>
      <c r="L527" s="82" t="str">
        <f>VLOOKUP(C527,'UT - Retail'!$B:$Q,16,FALSE)</f>
        <v>Both</v>
      </c>
      <c r="M527" s="609" t="str">
        <f>VLOOKUP(C527,'UT - Retail'!$B:$K,6,FALSE)</f>
        <v>SGD</v>
      </c>
      <c r="N527" s="618" t="str">
        <f>IFERROR(IF(MATCH(C527,'Portfolio Construction'!$AL:$AL,0),"Yes","No"),"No")</f>
        <v>Yes</v>
      </c>
      <c r="O527" s="609" t="str">
        <f>IFERROR(IF(MATCH(C527,'Portfolio Construction'!$AN:$AN,0),"Yes","No"),"No")</f>
        <v>No</v>
      </c>
      <c r="P527" s="609" t="str">
        <f>IFERROR(IF(MATCH(C527,'Portfolio Construction'!$AP:$AP,0),"Yes","No"),"No")</f>
        <v>No</v>
      </c>
      <c r="Q527" s="609" t="str">
        <f>IFERROR(IF(MATCH(C527,'Portfolio Construction'!$AR:$AR,0),"Yes","No"),"No")</f>
        <v>No</v>
      </c>
      <c r="R527" s="609" t="str">
        <f>IFERROR(IF(MATCH(C527,'Portfolio Construction'!$AT:$AT,0),"Yes","No"),"No")</f>
        <v>No</v>
      </c>
      <c r="S527" s="609" t="str">
        <f>IFERROR(IF(MATCH(C527,'Portfolio Construction'!$AV:$AV,0),"Yes","No"),"No")</f>
        <v>No</v>
      </c>
      <c r="T527" s="609" t="str">
        <f>IFERROR(IF(MATCH(C527,'Portfolio Construction'!$AX:$AX,0),"Yes","No"),"No")</f>
        <v>No</v>
      </c>
      <c r="U527" s="609" t="str">
        <f>IFERROR(IF(MATCH(C527,'Portfolio Construction'!$AZ:$AZ,0),"Yes","No"),"No")</f>
        <v>No</v>
      </c>
      <c r="V527" s="609" t="str">
        <f>IFERROR(IF(MATCH(C527,'Portfolio Construction'!$BB:$BB,0),"Yes","No"),"No")</f>
        <v>No</v>
      </c>
      <c r="W527" s="609">
        <f>IF(VLOOKUP($AU527,'FE Source'!$A:$W,3,FALSE)=0,"-",VLOOKUP($AU527,'FE Source'!$A:$W,3,FALSE))</f>
        <v>-7.83</v>
      </c>
      <c r="X527" s="609">
        <f>IF(VLOOKUP($AU527,'FE Source'!$A:$W,4,FALSE)=0,"-",VLOOKUP($AU527,'FE Source'!$A:$W,4,FALSE))</f>
        <v>5.49</v>
      </c>
      <c r="Y527" s="609">
        <f>IF(VLOOKUP($AU527,'FE Source'!$A:$W,5,FALSE)=0,"-",VLOOKUP($AU527,'FE Source'!$A:$W,5,FALSE))</f>
        <v>-5.51</v>
      </c>
      <c r="Z527" s="609">
        <f>IF(VLOOKUP($AU527,'FE Source'!$A:$W,6,FALSE)=0,"-",VLOOKUP($AU527,'FE Source'!$A:$W,6,FALSE))</f>
        <v>1.83</v>
      </c>
      <c r="AA527" s="609">
        <f>IF(VLOOKUP($AU527,'FE Source'!$A:$W,7,FALSE)=0,"-",VLOOKUP($AU527,'FE Source'!$A:$W,7,FALSE))</f>
        <v>11.18</v>
      </c>
      <c r="AB527" s="609">
        <f>IF(VLOOKUP($AU527,'FE Source'!$A:$W,8,FALSE)=0,"-",VLOOKUP($AU527,'FE Source'!$A:$W,8,FALSE))</f>
        <v>17.940000000000001</v>
      </c>
      <c r="AC527" s="633" t="str">
        <f>IF(VLOOKUP($AU527,'FE Source'!$A:$W,9,FALSE)=0,"-",VLOOKUP($AU527,'FE Source'!$A:$W,9,FALSE))</f>
        <v>-</v>
      </c>
      <c r="AD527" s="611">
        <f>IF(VLOOKUP($AU527,'FE Source'!$A:$W,10,FALSE)=0,"-",VLOOKUP($AU527,'FE Source'!$A:$W,10,FALSE))</f>
        <v>0.96</v>
      </c>
      <c r="AE527" s="610">
        <f>IF(VLOOKUP($AU527,'FE Source'!$A:$W,11,FALSE)=0,"-",VLOOKUP($AU527,'FE Source'!$A:$W,11,FALSE))</f>
        <v>13.32</v>
      </c>
      <c r="AF527" s="610">
        <f>IF(VLOOKUP($AU527,'FE Source'!$A:$W,12,FALSE)=0,"-",VLOOKUP($AU527,'FE Source'!$A:$W,12,FALSE))</f>
        <v>0.52</v>
      </c>
      <c r="AG527" s="610">
        <f>IF(VLOOKUP($AU527,'FE Source'!$A:$W,14,FALSE)=0,"-",VLOOKUP($AU527,'FE Source'!$A:$W,14,FALSE))</f>
        <v>-12.71</v>
      </c>
      <c r="AH527" s="610">
        <f>IF(VLOOKUP($AU527,'FE Source'!$A:$DJ,33,FALSE)=0,"-",VLOOKUP($AU527,'FE Source'!$A:$DJ,33,FALSE))</f>
        <v>107.25</v>
      </c>
      <c r="AI527" s="610">
        <f>IF(VLOOKUP($AU527,'FE Source'!$A:$Y,20,FALSE)=0,"-",VLOOKUP($AU527,'FE Source'!$A:$Y,20,FALSE))</f>
        <v>115.09</v>
      </c>
      <c r="AJ527" s="610">
        <f>IF(VLOOKUP($AU527,'FE Source'!$A:$DJ,34,FALSE)=0,"-",VLOOKUP($AU527,'FE Source'!$A:$DJ,34,FALSE))</f>
        <v>110.15</v>
      </c>
      <c r="AK527" s="610">
        <f>IF(VLOOKUP($AU527,'FE Source'!$A:$DJ,35,FALSE)=0,"-",VLOOKUP($AU527,'FE Source'!$A:$DJ,35,FALSE))</f>
        <v>96.03</v>
      </c>
      <c r="AL527" s="612">
        <f>IF(VLOOKUP($AU527,'FE Source'!$A:$Y,19,FALSE)=0,"-",VLOOKUP($AU527,'FE Source'!$A:$Y,19,FALSE))</f>
        <v>89.76</v>
      </c>
      <c r="AM527" s="611">
        <f>IF(VLOOKUP($AU527,'FE Source'!$A:$DJ,36,FALSE)=0,"-",VLOOKUP($AU527,'FE Source'!$A:$DJ,36,FALSE))</f>
        <v>91.12</v>
      </c>
      <c r="AN527" s="613">
        <f>IF(VLOOKUP($AU527,'FE Source'!$A:$W,13,FALSE)=0,"-",VLOOKUP($AU527,'FE Source'!$A:$W,13,FALSE))</f>
        <v>4466.3999999999996</v>
      </c>
      <c r="AO527" s="611" t="str">
        <f>IF(J527="no","-",IF(VLOOKUP($AU527,'FE Source'!$A:$W,15,FALSE)=0,"-",VLOOKUP($AU527,'FE Source'!$A:$W,15,FALSE)))</f>
        <v>-</v>
      </c>
      <c r="AP527" s="610" t="str">
        <f>IF(AO527="-","-",IF(VLOOKUP($AU527,'FE Source'!$A:$Z,21,FALSE)=0,"-",IF(VLOOKUP($AU527,'FE Source'!$A:$Z,21,FALSE)=2,"Semi-Annual",IF(VLOOKUP($AU527,'FE Source'!$A:$Z,21,FALSE)=4,"Quarterly",IF(VLOOKUP($AU527,'FE Source'!$A:$Z,21,FALSE)=12,"Monthly","Annual")))))</f>
        <v>-</v>
      </c>
      <c r="AQ527" s="612">
        <f t="array" ref="AQ527">IF(VLOOKUP($AU527,'FE Source'!$A:$W,16,FALSE)=0,"-",VLOOKUP($AU527,'FE Source'!$A:$W,16,FALSE))</f>
        <v>1.72</v>
      </c>
      <c r="AR527" s="614" t="str">
        <f>IF(VLOOKUP($AU527,'FE Source'!$A:$W,17,FALSE)=0,"-",VLOOKUP($AU527,'FE Source'!$A:$W,17,FALSE))</f>
        <v>Neutral</v>
      </c>
      <c r="AS527" s="611">
        <f>IF(VLOOKUP($AU527,'FE Source'!$AN:$AS,4,FALSE)="",VLOOKUP($AU527,'FE Source'!$AN:$AS,3,FALSE),VLOOKUP($AU527,'FE Source'!$AN:$AS,4,FALSE))</f>
        <v>20.25</v>
      </c>
      <c r="AT527" s="617">
        <f>IF(VLOOKUP($AU527,'FE Source'!$AN:$AS,5,FALSE)=0,"-",VLOOKUP($AU527,'FE Source'!$AN:$AS,5,FALSE))</f>
        <v>45783</v>
      </c>
      <c r="AU527" s="614" t="s">
        <v>2971</v>
      </c>
      <c r="BE527" s="215" t="str">
        <f>IF(VLOOKUP($AU527,'FE Source'!$A:$AK,22,FALSE)=0,"-",VLOOKUP($AU527,'FE Source'!$A:$AK,22,FALSE))</f>
        <v>-</v>
      </c>
      <c r="BF527" s="215">
        <f>IF(VLOOKUP($AU527,'FE Source'!$A:$AK,23,FALSE)=0,"-",VLOOKUP($AU527,'FE Source'!$A:$AK,23,FALSE))</f>
        <v>4.24</v>
      </c>
      <c r="BG527" s="215">
        <f>IF(VLOOKUP($AU527,'FE Source'!$A:$AK,24,FALSE)=0,"-",VLOOKUP($AU527,'FE Source'!$A:$AK,24,FALSE))</f>
        <v>27.78</v>
      </c>
      <c r="BH527" s="215">
        <f>IF(VLOOKUP($AU527,'FE Source'!$A:$AK,25,FALSE)=0,"-",VLOOKUP($AU527,'FE Source'!$A:$AK,25,FALSE))</f>
        <v>-13.82</v>
      </c>
      <c r="BI527" s="215">
        <f>IF(VLOOKUP($AU527,'FE Source'!$A:$AK,26,FALSE)=0,"-",VLOOKUP($AU527,'FE Source'!$A:$AK,26,FALSE))</f>
        <v>6.22</v>
      </c>
      <c r="BJ527" s="215">
        <f>IF(VLOOKUP($AU527,'FE Source'!$A:$AK,27,FALSE)=0,"-",VLOOKUP($AU527,'FE Source'!$A:$AK,27,FALSE))</f>
        <v>11.03</v>
      </c>
      <c r="BK527" s="215">
        <f>IF(VLOOKUP($AU527,'FE Source'!$A:$AK,28,FALSE)=0,"-",VLOOKUP($AU527,'FE Source'!$A:$AK,28,FALSE))</f>
        <v>28.34</v>
      </c>
      <c r="BL527" s="215">
        <f>IF(VLOOKUP($AU527,'FE Source'!$A:$AK,29,FALSE)=0,"-",VLOOKUP($AU527,'FE Source'!$A:$AK,29,FALSE))</f>
        <v>-12.08</v>
      </c>
      <c r="BM527" s="215">
        <f>IF(VLOOKUP($AU527,'FE Source'!$A:$AK,30,FALSE)=0,"-",VLOOKUP($AU527,'FE Source'!$A:$AK,30,FALSE))</f>
        <v>25.12</v>
      </c>
      <c r="BN527" t="str">
        <f>IF(VLOOKUP($AU527,'FE Source'!$A:$AK,31,FALSE)="No Specified Index","-",IF(VLOOKUP($AU527,'FE Source'!$A:$AK,31,FALSE)=0,"-",VLOOKUP($AU527,'FE Source'!$A:$AK,31,FALSE)))</f>
        <v>MSCI India</v>
      </c>
      <c r="BO527" s="217">
        <f>IF(VLOOKUP($AU527,'FE Source'!$A:$AK,32,FALSE)=0,"-",VLOOKUP($AU527,'FE Source'!$A:$AK,32,FALSE))</f>
        <v>42296</v>
      </c>
      <c r="BP527" s="18" t="str">
        <f>IF(VLOOKUP($AU527,'FE Source'!$AZ:$BC,2,FALSE)=0,"-",VLOOKUP($AU527,'FE Source'!$AZ:$BC,2,FALSE))</f>
        <v>-</v>
      </c>
      <c r="BQ527" s="18" t="str">
        <f>IF(VLOOKUP($AU527,'FE Source'!$AZ:$BC,3,FALSE)=0,"-",VLOOKUP($AU527,'FE Source'!$AZ:$BC,3,FALSE))</f>
        <v>-</v>
      </c>
      <c r="BR527" s="18" t="str">
        <f>IF(VLOOKUP($AU527,'FE Source'!$AZ:$BC,4,FALSE)=0,"-",VLOOKUP($AU527,'FE Source'!$AZ:$BC,4,FALSE))</f>
        <v>-</v>
      </c>
    </row>
    <row r="528" spans="1:70" ht="15">
      <c r="A528" s="509"/>
      <c r="B528" s="628" t="str">
        <f>INDEX('UT - Retail'!$A$7:$A$1409,MATCH(AU528,'UT - Retail'!$U$7:$U$1409,0),1)</f>
        <v>Franklin Templeton Investments</v>
      </c>
      <c r="C528" s="822" t="str">
        <f>INDEX('UT - Retail'!$B$7:$B$1409,MATCH(AU528,'UT - Retail'!$U$7:$U$1409,0),1)</f>
        <v>FTIF - Franklin K2 Alt Strat Fd A (acc) SGD-H1</v>
      </c>
      <c r="D528" s="827"/>
      <c r="E528" s="609" t="str">
        <f>VLOOKUP(C528,'UT - Retail'!$B:$K,8,FALSE)</f>
        <v>Alternatives</v>
      </c>
      <c r="F528" s="609" t="str">
        <f>VLOOKUP(C528,'UT - Retail'!$B:$K,9,FALSE)</f>
        <v>Global</v>
      </c>
      <c r="G528" s="609" t="str">
        <f>VLOOKUP(C528,'UT - Retail'!$B:$K,10,FALSE)</f>
        <v>General</v>
      </c>
      <c r="H528" s="82" t="str">
        <f>VLOOKUP(C528,'UT - Retail'!$B:$N,13,FALSE)</f>
        <v>No</v>
      </c>
      <c r="I528" s="82" t="str">
        <f>VLOOKUP(C528,'UT - Retail'!$B:$Q,14,FALSE)</f>
        <v>No</v>
      </c>
      <c r="J528" s="609" t="str">
        <f>VLOOKUP(C528,'UT - Retail'!$B:$Q,11,FALSE)</f>
        <v>No</v>
      </c>
      <c r="K528" s="130" t="str">
        <f>VLOOKUP(C528,'UT - Retail'!$B:$P,15,FALSE)</f>
        <v>Yes</v>
      </c>
      <c r="L528" s="82" t="str">
        <f>VLOOKUP(C528,'UT - Retail'!$B:$Q,16,FALSE)</f>
        <v>Both</v>
      </c>
      <c r="M528" s="609" t="str">
        <f>VLOOKUP(C528,'UT - Retail'!$B:$K,6,FALSE)</f>
        <v>SGD</v>
      </c>
      <c r="N528" s="618" t="str">
        <f>IFERROR(IF(MATCH(C528,'Portfolio Construction'!$AL:$AL,0),"Yes","No"),"No")</f>
        <v>No</v>
      </c>
      <c r="O528" s="609" t="str">
        <f>IFERROR(IF(MATCH(C528,'Portfolio Construction'!$AN:$AN,0),"Yes","No"),"No")</f>
        <v>No</v>
      </c>
      <c r="P528" s="609" t="str">
        <f>IFERROR(IF(MATCH(C528,'Portfolio Construction'!$AP:$AP,0),"Yes","No"),"No")</f>
        <v>No</v>
      </c>
      <c r="Q528" s="609" t="str">
        <f>IFERROR(IF(MATCH(C528,'Portfolio Construction'!$AR:$AR,0),"Yes","No"),"No")</f>
        <v>No</v>
      </c>
      <c r="R528" s="609" t="str">
        <f>IFERROR(IF(MATCH(C528,'Portfolio Construction'!$AT:$AT,0),"Yes","No"),"No")</f>
        <v>No</v>
      </c>
      <c r="S528" s="609" t="str">
        <f>IFERROR(IF(MATCH(C528,'Portfolio Construction'!$AV:$AV,0),"Yes","No"),"No")</f>
        <v>No</v>
      </c>
      <c r="T528" s="609" t="str">
        <f>IFERROR(IF(MATCH(C528,'Portfolio Construction'!$AX:$AX,0),"Yes","No"),"No")</f>
        <v>No</v>
      </c>
      <c r="U528" s="609" t="str">
        <f>IFERROR(IF(MATCH(C528,'Portfolio Construction'!$AZ:$AZ,0),"Yes","No"),"No")</f>
        <v>No</v>
      </c>
      <c r="V528" s="609" t="str">
        <f>IFERROR(IF(MATCH(C528,'Portfolio Construction'!$BB:$BB,0),"Yes","No"),"No")</f>
        <v>No</v>
      </c>
      <c r="W528" s="609">
        <f>IF(VLOOKUP($AU528,'FE Source'!$A:$W,3,FALSE)=0,"-",VLOOKUP($AU528,'FE Source'!$A:$W,3,FALSE))</f>
        <v>-0.98</v>
      </c>
      <c r="X528" s="609">
        <f>IF(VLOOKUP($AU528,'FE Source'!$A:$W,4,FALSE)=0,"-",VLOOKUP($AU528,'FE Source'!$A:$W,4,FALSE))</f>
        <v>1.92</v>
      </c>
      <c r="Y528" s="609">
        <f>IF(VLOOKUP($AU528,'FE Source'!$A:$W,5,FALSE)=0,"-",VLOOKUP($AU528,'FE Source'!$A:$W,5,FALSE))</f>
        <v>0.08</v>
      </c>
      <c r="Z528" s="609">
        <f>IF(VLOOKUP($AU528,'FE Source'!$A:$W,6,FALSE)=0,"-",VLOOKUP($AU528,'FE Source'!$A:$W,6,FALSE))</f>
        <v>2.4300000000000002</v>
      </c>
      <c r="AA528" s="609">
        <f>IF(VLOOKUP($AU528,'FE Source'!$A:$W,7,FALSE)=0,"-",VLOOKUP($AU528,'FE Source'!$A:$W,7,FALSE))</f>
        <v>1.93</v>
      </c>
      <c r="AB528" s="609">
        <f>IF(VLOOKUP($AU528,'FE Source'!$A:$W,8,FALSE)=0,"-",VLOOKUP($AU528,'FE Source'!$A:$W,8,FALSE))</f>
        <v>2.34</v>
      </c>
      <c r="AC528" s="633">
        <f>IF(VLOOKUP($AU528,'FE Source'!$A:$W,9,FALSE)=0,"-",VLOOKUP($AU528,'FE Source'!$A:$W,9,FALSE))</f>
        <v>1.5</v>
      </c>
      <c r="AD528" s="611">
        <f>IF(VLOOKUP($AU528,'FE Source'!$A:$W,10,FALSE)=0,"-",VLOOKUP($AU528,'FE Source'!$A:$W,10,FALSE))</f>
        <v>0.13</v>
      </c>
      <c r="AE528" s="610">
        <f>IF(VLOOKUP($AU528,'FE Source'!$A:$W,11,FALSE)=0,"-",VLOOKUP($AU528,'FE Source'!$A:$W,11,FALSE))</f>
        <v>4.07</v>
      </c>
      <c r="AF528" s="610" t="str">
        <f>IF(VLOOKUP($AU528,'FE Source'!$A:$W,12,FALSE)=0,"-",VLOOKUP($AU528,'FE Source'!$A:$W,12,FALSE))</f>
        <v>-</v>
      </c>
      <c r="AG528" s="610">
        <f>IF(VLOOKUP($AU528,'FE Source'!$A:$W,14,FALSE)=0,"-",VLOOKUP($AU528,'FE Source'!$A:$W,14,FALSE))</f>
        <v>-4.05</v>
      </c>
      <c r="AH528" s="610">
        <f>IF(VLOOKUP($AU528,'FE Source'!$A:$DJ,33,FALSE)=0,"-",VLOOKUP($AU528,'FE Source'!$A:$DJ,33,FALSE))</f>
        <v>46.99</v>
      </c>
      <c r="AI528" s="610">
        <f>IF(VLOOKUP($AU528,'FE Source'!$A:$Y,20,FALSE)=0,"-",VLOOKUP($AU528,'FE Source'!$A:$Y,20,FALSE))</f>
        <v>23.27</v>
      </c>
      <c r="AJ528" s="610">
        <f>IF(VLOOKUP($AU528,'FE Source'!$A:$DJ,34,FALSE)=0,"-",VLOOKUP($AU528,'FE Source'!$A:$DJ,34,FALSE))</f>
        <v>39.9</v>
      </c>
      <c r="AK528" s="610">
        <f>IF(VLOOKUP($AU528,'FE Source'!$A:$DJ,35,FALSE)=0,"-",VLOOKUP($AU528,'FE Source'!$A:$DJ,35,FALSE))</f>
        <v>-5.53</v>
      </c>
      <c r="AL528" s="612">
        <f>IF(VLOOKUP($AU528,'FE Source'!$A:$Y,19,FALSE)=0,"-",VLOOKUP($AU528,'FE Source'!$A:$Y,19,FALSE))</f>
        <v>1.64</v>
      </c>
      <c r="AM528" s="611">
        <f>IF(VLOOKUP($AU528,'FE Source'!$A:$DJ,36,FALSE)=0,"-",VLOOKUP($AU528,'FE Source'!$A:$DJ,36,FALSE))</f>
        <v>19.3</v>
      </c>
      <c r="AN528" s="613">
        <f>IF(VLOOKUP($AU528,'FE Source'!$A:$W,13,FALSE)=0,"-",VLOOKUP($AU528,'FE Source'!$A:$W,13,FALSE))</f>
        <v>681.1</v>
      </c>
      <c r="AO528" s="611" t="str">
        <f>IF(J528="no","-",IF(VLOOKUP($AU528,'FE Source'!$A:$W,15,FALSE)=0,"-",VLOOKUP($AU528,'FE Source'!$A:$W,15,FALSE)))</f>
        <v>-</v>
      </c>
      <c r="AP528" s="610" t="str">
        <f>IF(AO528="-","-",IF(VLOOKUP($AU528,'FE Source'!$A:$Z,21,FALSE)=0,"-",IF(VLOOKUP($AU528,'FE Source'!$A:$Z,21,FALSE)=2,"Semi-Annual",IF(VLOOKUP($AU528,'FE Source'!$A:$Z,21,FALSE)=4,"Quarterly",IF(VLOOKUP($AU528,'FE Source'!$A:$Z,21,FALSE)=12,"Monthly","Annual")))))</f>
        <v>-</v>
      </c>
      <c r="AQ528" s="612">
        <f t="array" ref="AQ528">IF(VLOOKUP($AU528,'FE Source'!$A:$W,16,FALSE)=0,"-",VLOOKUP($AU528,'FE Source'!$A:$W,16,FALSE))</f>
        <v>2.5499999999999998</v>
      </c>
      <c r="AR528" s="614" t="str">
        <f>IF(VLOOKUP($AU528,'FE Source'!$A:$W,17,FALSE)=0,"-",VLOOKUP($AU528,'FE Source'!$A:$W,17,FALSE))</f>
        <v>-</v>
      </c>
      <c r="AS528" s="611">
        <f>IF(VLOOKUP($AU528,'FE Source'!$AN:$AS,4,FALSE)="",VLOOKUP($AU528,'FE Source'!$AN:$AS,3,FALSE),VLOOKUP($AU528,'FE Source'!$AN:$AS,4,FALSE))</f>
        <v>12.18</v>
      </c>
      <c r="AT528" s="617">
        <f>IF(VLOOKUP($AU528,'FE Source'!$AN:$AS,5,FALSE)=0,"-",VLOOKUP($AU528,'FE Source'!$AN:$AS,5,FALSE))</f>
        <v>45783</v>
      </c>
      <c r="AU528" s="614" t="s">
        <v>2941</v>
      </c>
      <c r="BE528" s="215">
        <f>IF(VLOOKUP($AU528,'FE Source'!$A:$AK,22,FALSE)=0,"-",VLOOKUP($AU528,'FE Source'!$A:$AK,22,FALSE))</f>
        <v>0.77</v>
      </c>
      <c r="BF528" s="215">
        <f>IF(VLOOKUP($AU528,'FE Source'!$A:$AK,23,FALSE)=0,"-",VLOOKUP($AU528,'FE Source'!$A:$AK,23,FALSE))</f>
        <v>3.07</v>
      </c>
      <c r="BG528" s="215">
        <f>IF(VLOOKUP($AU528,'FE Source'!$A:$AK,24,FALSE)=0,"-",VLOOKUP($AU528,'FE Source'!$A:$AK,24,FALSE))</f>
        <v>4.75</v>
      </c>
      <c r="BH528" s="215">
        <f>IF(VLOOKUP($AU528,'FE Source'!$A:$AK,25,FALSE)=0,"-",VLOOKUP($AU528,'FE Source'!$A:$AK,25,FALSE))</f>
        <v>-3.65</v>
      </c>
      <c r="BI528" s="215">
        <f>IF(VLOOKUP($AU528,'FE Source'!$A:$AK,26,FALSE)=0,"-",VLOOKUP($AU528,'FE Source'!$A:$AK,26,FALSE))</f>
        <v>5.63</v>
      </c>
      <c r="BJ528" s="215">
        <f>IF(VLOOKUP($AU528,'FE Source'!$A:$AK,27,FALSE)=0,"-",VLOOKUP($AU528,'FE Source'!$A:$AK,27,FALSE))</f>
        <v>5.42</v>
      </c>
      <c r="BK528" s="215">
        <f>IF(VLOOKUP($AU528,'FE Source'!$A:$AK,28,FALSE)=0,"-",VLOOKUP($AU528,'FE Source'!$A:$AK,28,FALSE))</f>
        <v>1.99</v>
      </c>
      <c r="BL528" s="215">
        <f>IF(VLOOKUP($AU528,'FE Source'!$A:$AK,29,FALSE)=0,"-",VLOOKUP($AU528,'FE Source'!$A:$AK,29,FALSE))</f>
        <v>-8.3699999999999992</v>
      </c>
      <c r="BM528" s="215">
        <f>IF(VLOOKUP($AU528,'FE Source'!$A:$AK,30,FALSE)=0,"-",VLOOKUP($AU528,'FE Source'!$A:$AK,30,FALSE))</f>
        <v>0.89</v>
      </c>
      <c r="BN528" t="str">
        <f>IF(VLOOKUP($AU528,'FE Source'!$A:$AK,31,FALSE)="No Specified Index","-",IF(VLOOKUP($AU528,'FE Source'!$A:$AK,31,FALSE)=0,"-",VLOOKUP($AU528,'FE Source'!$A:$AK,31,FALSE)))</f>
        <v>ICE BofA U.S. 3-Month Treasury Bill Index</v>
      </c>
      <c r="BO528" s="217">
        <f>IF(VLOOKUP($AU528,'FE Source'!$A:$AK,32,FALSE)=0,"-",VLOOKUP($AU528,'FE Source'!$A:$AK,32,FALSE))</f>
        <v>41897</v>
      </c>
      <c r="BP528" s="18" t="str">
        <f>IF(VLOOKUP($AU528,'FE Source'!$AZ:$BC,2,FALSE)=0,"-",VLOOKUP($AU528,'FE Source'!$AZ:$BC,2,FALSE))</f>
        <v>-</v>
      </c>
      <c r="BQ528" s="18" t="str">
        <f>IF(VLOOKUP($AU528,'FE Source'!$AZ:$BC,3,FALSE)=0,"-",VLOOKUP($AU528,'FE Source'!$AZ:$BC,3,FALSE))</f>
        <v>-</v>
      </c>
      <c r="BR528" s="18" t="str">
        <f>IF(VLOOKUP($AU528,'FE Source'!$AZ:$BC,4,FALSE)=0,"-",VLOOKUP($AU528,'FE Source'!$AZ:$BC,4,FALSE))</f>
        <v>-</v>
      </c>
    </row>
    <row r="529" spans="1:70" ht="15">
      <c r="A529" s="509"/>
      <c r="B529" s="628" t="str">
        <f>INDEX('UT - Retail'!$A$7:$A$1409,MATCH(AU529,'UT - Retail'!$U$7:$U$1409,0),1)</f>
        <v>Franklin Templeton Investments</v>
      </c>
      <c r="C529" s="824" t="str">
        <f>INDEX('UT - Retail'!$B$7:$B$1409,MATCH(AU529,'UT - Retail'!$U$7:$U$1409,0),1)</f>
        <v>FTIF - Franklin K2 Alternative Strategies Fund A (acc) USD</v>
      </c>
      <c r="D529" s="824"/>
      <c r="E529" s="609" t="str">
        <f>VLOOKUP(C529,'UT - Retail'!$B:$K,8,FALSE)</f>
        <v>Alternatives</v>
      </c>
      <c r="F529" s="609" t="str">
        <f>VLOOKUP(C529,'UT - Retail'!$B:$K,9,FALSE)</f>
        <v>Global</v>
      </c>
      <c r="G529" s="609" t="str">
        <f>VLOOKUP(C529,'UT - Retail'!$B:$K,10,FALSE)</f>
        <v>General</v>
      </c>
      <c r="H529" s="82" t="str">
        <f>VLOOKUP(C529,'UT - Retail'!$B:$N,13,FALSE)</f>
        <v>No</v>
      </c>
      <c r="I529" s="82" t="str">
        <f>VLOOKUP(C529,'UT - Retail'!$B:$Q,14,FALSE)</f>
        <v>No</v>
      </c>
      <c r="J529" s="609" t="str">
        <f>VLOOKUP(C529,'UT - Retail'!$B:$Q,11,FALSE)</f>
        <v>No</v>
      </c>
      <c r="K529" s="130" t="str">
        <f>VLOOKUP(C529,'UT - Retail'!$B:$P,15,FALSE)</f>
        <v>No</v>
      </c>
      <c r="L529" s="82" t="str">
        <f>VLOOKUP(C529,'UT - Retail'!$B:$Q,16,FALSE)</f>
        <v>Navigator</v>
      </c>
      <c r="M529" s="609" t="str">
        <f>VLOOKUP(C529,'UT - Retail'!$B:$K,6,FALSE)</f>
        <v>USD</v>
      </c>
      <c r="N529" s="609" t="str">
        <f>IFERROR(IF(MATCH(C529,'Portfolio Construction'!$AL:$AL,0),"Yes","No"),"No")</f>
        <v>No</v>
      </c>
      <c r="O529" s="609" t="str">
        <f>IFERROR(IF(MATCH(C529,'Portfolio Construction'!$AN:$AN,0),"Yes","No"),"No")</f>
        <v>No</v>
      </c>
      <c r="P529" s="609" t="str">
        <f>IFERROR(IF(MATCH(C529,'Portfolio Construction'!$AP:$AP,0),"Yes","No"),"No")</f>
        <v>No</v>
      </c>
      <c r="Q529" s="609" t="str">
        <f>IFERROR(IF(MATCH(C529,'Portfolio Construction'!$AR:$AR,0),"Yes","No"),"No")</f>
        <v>No</v>
      </c>
      <c r="R529" s="609" t="str">
        <f>IFERROR(IF(MATCH(C529,'Portfolio Construction'!$AT:$AT,0),"Yes","No"),"No")</f>
        <v>No</v>
      </c>
      <c r="S529" s="609" t="str">
        <f>IFERROR(IF(MATCH(C529,'Portfolio Construction'!$AV:$AV,0),"Yes","No"),"No")</f>
        <v>No</v>
      </c>
      <c r="T529" s="609" t="str">
        <f>IFERROR(IF(MATCH(C529,'Portfolio Construction'!$AX:$AX,0),"Yes","No"),"No")</f>
        <v>No</v>
      </c>
      <c r="U529" s="609" t="str">
        <f>IFERROR(IF(MATCH(C529,'Portfolio Construction'!$AZ:$AZ,0),"Yes","No"),"No")</f>
        <v>No</v>
      </c>
      <c r="V529" s="609" t="str">
        <f>IFERROR(IF(MATCH(C529,'Portfolio Construction'!$BB:$BB,0),"Yes","No"),"No")</f>
        <v>No</v>
      </c>
      <c r="W529" s="618">
        <f>IF(VLOOKUP($AU529,'FE Source'!$A:$W,3,FALSE)=0,"-",VLOOKUP($AU529,'FE Source'!$A:$W,3,FALSE))</f>
        <v>-5.7</v>
      </c>
      <c r="X529" s="618">
        <f>IF(VLOOKUP($AU529,'FE Source'!$A:$W,4,FALSE)=0,"-",VLOOKUP($AU529,'FE Source'!$A:$W,4,FALSE))</f>
        <v>-1.88</v>
      </c>
      <c r="Y529" s="618">
        <f>IF(VLOOKUP($AU529,'FE Source'!$A:$W,5,FALSE)=0,"-",VLOOKUP($AU529,'FE Source'!$A:$W,5,FALSE))</f>
        <v>-2.33</v>
      </c>
      <c r="Z529" s="618">
        <f>IF(VLOOKUP($AU529,'FE Source'!$A:$W,6,FALSE)=0,"-",VLOOKUP($AU529,'FE Source'!$A:$W,6,FALSE))</f>
        <v>-0.42</v>
      </c>
      <c r="AA529" s="618">
        <f>IF(VLOOKUP($AU529,'FE Source'!$A:$W,7,FALSE)=0,"-",VLOOKUP($AU529,'FE Source'!$A:$W,7,FALSE))</f>
        <v>0.84</v>
      </c>
      <c r="AB529" s="618">
        <f>IF(VLOOKUP($AU529,'FE Source'!$A:$W,8,FALSE)=0,"-",VLOOKUP($AU529,'FE Source'!$A:$W,8,FALSE))</f>
        <v>1.21</v>
      </c>
      <c r="AC529" s="632">
        <f>IF(VLOOKUP($AU529,'FE Source'!$A:$W,9,FALSE)=0,"-",VLOOKUP($AU529,'FE Source'!$A:$W,9,FALSE))</f>
        <v>1.79</v>
      </c>
      <c r="AD529" s="611">
        <f>IF(VLOOKUP($AU529,'FE Source'!$A:$W,10,FALSE)=0,"-",VLOOKUP($AU529,'FE Source'!$A:$W,10,FALSE))</f>
        <v>1.32</v>
      </c>
      <c r="AE529" s="610">
        <f>IF(VLOOKUP($AU529,'FE Source'!$A:$W,11,FALSE)=0,"-",VLOOKUP($AU529,'FE Source'!$A:$W,11,FALSE))</f>
        <v>5.74</v>
      </c>
      <c r="AF529" s="610" t="str">
        <f>IF(VLOOKUP($AU529,'FE Source'!$A:$W,12,FALSE)=0,"-",VLOOKUP($AU529,'FE Source'!$A:$W,12,FALSE))</f>
        <v>-</v>
      </c>
      <c r="AG529" s="610">
        <f>IF(VLOOKUP($AU529,'FE Source'!$A:$W,14,FALSE)=0,"-",VLOOKUP($AU529,'FE Source'!$A:$W,14,FALSE))</f>
        <v>-6.12</v>
      </c>
      <c r="AH529" s="610">
        <f>IF(VLOOKUP($AU529,'FE Source'!$A:$DJ,33,FALSE)=0,"-",VLOOKUP($AU529,'FE Source'!$A:$DJ,33,FALSE))</f>
        <v>164.67</v>
      </c>
      <c r="AI529" s="610">
        <f>IF(VLOOKUP($AU529,'FE Source'!$A:$Y,20,FALSE)=0,"-",VLOOKUP($AU529,'FE Source'!$A:$Y,20,FALSE))</f>
        <v>120.96</v>
      </c>
      <c r="AJ529" s="610">
        <f>IF(VLOOKUP($AU529,'FE Source'!$A:$DJ,34,FALSE)=0,"-",VLOOKUP($AU529,'FE Source'!$A:$DJ,34,FALSE))</f>
        <v>96.94</v>
      </c>
      <c r="AK529" s="610">
        <f>IF(VLOOKUP($AU529,'FE Source'!$A:$DJ,35,FALSE)=0,"-",VLOOKUP($AU529,'FE Source'!$A:$DJ,35,FALSE))</f>
        <v>149.99</v>
      </c>
      <c r="AL529" s="612">
        <f>IF(VLOOKUP($AU529,'FE Source'!$A:$Y,19,FALSE)=0,"-",VLOOKUP($AU529,'FE Source'!$A:$Y,19,FALSE))</f>
        <v>141.86000000000001</v>
      </c>
      <c r="AM529" s="611">
        <f>IF(VLOOKUP($AU529,'FE Source'!$A:$DJ,36,FALSE)=0,"-",VLOOKUP($AU529,'FE Source'!$A:$DJ,36,FALSE))</f>
        <v>130.08000000000001</v>
      </c>
      <c r="AN529" s="613">
        <f>IF(VLOOKUP($AU529,'FE Source'!$A:$W,13,FALSE)=0,"-",VLOOKUP($AU529,'FE Source'!$A:$W,13,FALSE))</f>
        <v>681.1</v>
      </c>
      <c r="AO529" s="611" t="str">
        <f>IF(J529="no","-",IF(VLOOKUP($AU529,'FE Source'!$A:$W,15,FALSE)=0,"-",VLOOKUP($AU529,'FE Source'!$A:$W,15,FALSE)))</f>
        <v>-</v>
      </c>
      <c r="AP529" s="610" t="str">
        <f>IF(AO529="-","-",IF(VLOOKUP($AU529,'FE Source'!$A:$Z,21,FALSE)=0,"-",IF(VLOOKUP($AU529,'FE Source'!$A:$Z,21,FALSE)=2,"Semi-Annual",IF(VLOOKUP($AU529,'FE Source'!$A:$Z,21,FALSE)=4,"Quarterly",IF(VLOOKUP($AU529,'FE Source'!$A:$Z,21,FALSE)=12,"Monthly","Annual")))))</f>
        <v>-</v>
      </c>
      <c r="AQ529" s="612">
        <f t="array" ref="AQ529">IF(VLOOKUP($AU529,'FE Source'!$A:$W,16,FALSE)=0,"-",VLOOKUP($AU529,'FE Source'!$A:$W,16,FALSE))</f>
        <v>2.5499999999999998</v>
      </c>
      <c r="AR529" s="614" t="str">
        <f>IF(VLOOKUP($AU529,'FE Source'!$A:$W,17,FALSE)=0,"-",VLOOKUP($AU529,'FE Source'!$A:$W,17,FALSE))</f>
        <v>-</v>
      </c>
      <c r="AS529" s="611">
        <f>IF(VLOOKUP($AU529,'FE Source'!$AN:$AS,4,FALSE)="",VLOOKUP($AU529,'FE Source'!$AN:$AS,3,FALSE),VLOOKUP($AU529,'FE Source'!$AN:$AS,4,FALSE))</f>
        <v>12.82</v>
      </c>
      <c r="AT529" s="617">
        <f>IF(VLOOKUP($AU529,'FE Source'!$AN:$AS,5,FALSE)=0,"-",VLOOKUP($AU529,'FE Source'!$AN:$AS,5,FALSE))</f>
        <v>45783</v>
      </c>
      <c r="AU529" s="614" t="s">
        <v>2946</v>
      </c>
      <c r="BE529" s="215">
        <f>IF(VLOOKUP($AU529,'FE Source'!$A:$AK,22,FALSE)=0,"-",VLOOKUP($AU529,'FE Source'!$A:$AK,22,FALSE))</f>
        <v>6.54</v>
      </c>
      <c r="BF529" s="215">
        <f>IF(VLOOKUP($AU529,'FE Source'!$A:$AK,23,FALSE)=0,"-",VLOOKUP($AU529,'FE Source'!$A:$AK,23,FALSE))</f>
        <v>4.91</v>
      </c>
      <c r="BG529" s="215">
        <f>IF(VLOOKUP($AU529,'FE Source'!$A:$AK,24,FALSE)=0,"-",VLOOKUP($AU529,'FE Source'!$A:$AK,24,FALSE))</f>
        <v>-2.42</v>
      </c>
      <c r="BH529" s="215">
        <f>IF(VLOOKUP($AU529,'FE Source'!$A:$AK,25,FALSE)=0,"-",VLOOKUP($AU529,'FE Source'!$A:$AK,25,FALSE))</f>
        <v>-0.94</v>
      </c>
      <c r="BI529" s="215">
        <f>IF(VLOOKUP($AU529,'FE Source'!$A:$AK,26,FALSE)=0,"-",VLOOKUP($AU529,'FE Source'!$A:$AK,26,FALSE))</f>
        <v>4.8499999999999996</v>
      </c>
      <c r="BJ529" s="215">
        <f>IF(VLOOKUP($AU529,'FE Source'!$A:$AK,27,FALSE)=0,"-",VLOOKUP($AU529,'FE Source'!$A:$AK,27,FALSE))</f>
        <v>4.18</v>
      </c>
      <c r="BK529" s="215">
        <f>IF(VLOOKUP($AU529,'FE Source'!$A:$AK,28,FALSE)=0,"-",VLOOKUP($AU529,'FE Source'!$A:$AK,28,FALSE))</f>
        <v>4.01</v>
      </c>
      <c r="BL529" s="215">
        <f>IF(VLOOKUP($AU529,'FE Source'!$A:$AK,29,FALSE)=0,"-",VLOOKUP($AU529,'FE Source'!$A:$AK,29,FALSE))</f>
        <v>-8.67</v>
      </c>
      <c r="BM529" s="215">
        <f>IF(VLOOKUP($AU529,'FE Source'!$A:$AK,30,FALSE)=0,"-",VLOOKUP($AU529,'FE Source'!$A:$AK,30,FALSE))</f>
        <v>0.59</v>
      </c>
      <c r="BN529" t="str">
        <f>IF(VLOOKUP($AU529,'FE Source'!$A:$AK,31,FALSE)="No Specified Index","-",IF(VLOOKUP($AU529,'FE Source'!$A:$AK,31,FALSE)=0,"-",VLOOKUP($AU529,'FE Source'!$A:$AK,31,FALSE)))</f>
        <v>ICE BofA U.S. 3-Month Treasury Bill Index</v>
      </c>
      <c r="BO529" s="217">
        <f>IF(VLOOKUP($AU529,'FE Source'!$A:$AK,32,FALSE)=0,"-",VLOOKUP($AU529,'FE Source'!$A:$AK,32,FALSE))</f>
        <v>41897</v>
      </c>
      <c r="BP529" s="18" t="str">
        <f>IF(VLOOKUP($AU529,'FE Source'!$AZ:$BC,2,FALSE)=0,"-",VLOOKUP($AU529,'FE Source'!$AZ:$BC,2,FALSE))</f>
        <v>-</v>
      </c>
      <c r="BQ529" s="18" t="str">
        <f>IF(VLOOKUP($AU529,'FE Source'!$AZ:$BC,3,FALSE)=0,"-",VLOOKUP($AU529,'FE Source'!$AZ:$BC,3,FALSE))</f>
        <v>-</v>
      </c>
      <c r="BR529" s="18" t="str">
        <f>IF(VLOOKUP($AU529,'FE Source'!$AZ:$BC,4,FALSE)=0,"-",VLOOKUP($AU529,'FE Source'!$AZ:$BC,4,FALSE))</f>
        <v>-</v>
      </c>
    </row>
    <row r="530" spans="1:70" ht="15">
      <c r="A530" s="509"/>
      <c r="B530" s="628" t="str">
        <f>INDEX('UT - Retail'!$A$7:$A$1409,MATCH(AU530,'UT - Retail'!$U$7:$U$1409,0),1)</f>
        <v>Franklin Templeton Investments</v>
      </c>
      <c r="C530" s="824" t="str">
        <f>INDEX('UT - Retail'!$B$7:$B$1409,MATCH(AU530,'UT - Retail'!$U$7:$U$1409,0),1)</f>
        <v>FTIF - Franklin Mutual US Value A Acc EUR</v>
      </c>
      <c r="D530" s="824"/>
      <c r="E530" s="609" t="str">
        <f>VLOOKUP(C530,'UT - Retail'!$B:$K,8,FALSE)</f>
        <v>Equities</v>
      </c>
      <c r="F530" s="609" t="str">
        <f>VLOOKUP(C530,'UT - Retail'!$B:$K,9,FALSE)</f>
        <v>US</v>
      </c>
      <c r="G530" s="609" t="str">
        <f>VLOOKUP(C530,'UT - Retail'!$B:$K,10,FALSE)</f>
        <v>General</v>
      </c>
      <c r="H530" s="82" t="str">
        <f>VLOOKUP(C530,'UT - Retail'!$B:$N,13,FALSE)</f>
        <v>No</v>
      </c>
      <c r="I530" s="82" t="str">
        <f>VLOOKUP(C530,'UT - Retail'!$B:$Q,14,FALSE)</f>
        <v>No</v>
      </c>
      <c r="J530" s="609" t="str">
        <f>VLOOKUP(C530,'UT - Retail'!$B:$Q,11,FALSE)</f>
        <v>No</v>
      </c>
      <c r="K530" s="130" t="str">
        <f>VLOOKUP(C530,'UT - Retail'!$B:$P,15,FALSE)</f>
        <v>No</v>
      </c>
      <c r="L530" s="82" t="str">
        <f>VLOOKUP(C530,'UT - Retail'!$B:$Q,16,FALSE)</f>
        <v>iFast</v>
      </c>
      <c r="M530" s="609" t="str">
        <f>VLOOKUP(C530,'UT - Retail'!$B:$K,6,FALSE)</f>
        <v>EUR</v>
      </c>
      <c r="N530" s="609" t="str">
        <f>IFERROR(IF(MATCH(C530,'Portfolio Construction'!$AL:$AL,0),"Yes","No"),"No")</f>
        <v>No</v>
      </c>
      <c r="O530" s="609" t="str">
        <f>IFERROR(IF(MATCH(C530,'Portfolio Construction'!$AN:$AN,0),"Yes","No"),"No")</f>
        <v>No</v>
      </c>
      <c r="P530" s="609" t="str">
        <f>IFERROR(IF(MATCH(C530,'Portfolio Construction'!$AP:$AP,0),"Yes","No"),"No")</f>
        <v>No</v>
      </c>
      <c r="Q530" s="609" t="str">
        <f>IFERROR(IF(MATCH(C530,'Portfolio Construction'!$AR:$AR,0),"Yes","No"),"No")</f>
        <v>No</v>
      </c>
      <c r="R530" s="609" t="str">
        <f>IFERROR(IF(MATCH(C530,'Portfolio Construction'!$AT:$AT,0),"Yes","No"),"No")</f>
        <v>No</v>
      </c>
      <c r="S530" s="609" t="str">
        <f>IFERROR(IF(MATCH(C530,'Portfolio Construction'!$AV:$AV,0),"Yes","No"),"No")</f>
        <v>No</v>
      </c>
      <c r="T530" s="609" t="str">
        <f>IFERROR(IF(MATCH(C530,'Portfolio Construction'!$AX:$AX,0),"Yes","No"),"No")</f>
        <v>No</v>
      </c>
      <c r="U530" s="609" t="str">
        <f>IFERROR(IF(MATCH(C530,'Portfolio Construction'!$AZ:$AZ,0),"Yes","No"),"No")</f>
        <v>No</v>
      </c>
      <c r="V530" s="609" t="str">
        <f>IFERROR(IF(MATCH(C530,'Portfolio Construction'!$BB:$BB,0),"Yes","No"),"No")</f>
        <v>No</v>
      </c>
      <c r="W530" s="618" t="e">
        <f>IF(VLOOKUP($AU530,'FE Source'!$A:$W,3,FALSE)=0,"-",VLOOKUP($AU530,'FE Source'!$A:$W,3,FALSE))</f>
        <v>#N/A</v>
      </c>
      <c r="X530" s="618" t="e">
        <f>IF(VLOOKUP($AU530,'FE Source'!$A:$W,4,FALSE)=0,"-",VLOOKUP($AU530,'FE Source'!$A:$W,4,FALSE))</f>
        <v>#N/A</v>
      </c>
      <c r="Y530" s="618" t="e">
        <f>IF(VLOOKUP($AU530,'FE Source'!$A:$W,5,FALSE)=0,"-",VLOOKUP($AU530,'FE Source'!$A:$W,5,FALSE))</f>
        <v>#N/A</v>
      </c>
      <c r="Z530" s="618" t="e">
        <f>IF(VLOOKUP($AU530,'FE Source'!$A:$W,6,FALSE)=0,"-",VLOOKUP($AU530,'FE Source'!$A:$W,6,FALSE))</f>
        <v>#N/A</v>
      </c>
      <c r="AA530" s="618" t="e">
        <f>IF(VLOOKUP($AU530,'FE Source'!$A:$W,7,FALSE)=0,"-",VLOOKUP($AU530,'FE Source'!$A:$W,7,FALSE))</f>
        <v>#N/A</v>
      </c>
      <c r="AB530" s="618" t="e">
        <f>IF(VLOOKUP($AU530,'FE Source'!$A:$W,8,FALSE)=0,"-",VLOOKUP($AU530,'FE Source'!$A:$W,8,FALSE))</f>
        <v>#N/A</v>
      </c>
      <c r="AC530" s="632" t="e">
        <f>IF(VLOOKUP($AU530,'FE Source'!$A:$W,9,FALSE)=0,"-",VLOOKUP($AU530,'FE Source'!$A:$W,9,FALSE))</f>
        <v>#N/A</v>
      </c>
      <c r="AD530" s="611" t="e">
        <f>IF(VLOOKUP($AU530,'FE Source'!$A:$W,10,FALSE)=0,"-",VLOOKUP($AU530,'FE Source'!$A:$W,10,FALSE))</f>
        <v>#N/A</v>
      </c>
      <c r="AE530" s="610" t="e">
        <f>IF(VLOOKUP($AU530,'FE Source'!$A:$W,11,FALSE)=0,"-",VLOOKUP($AU530,'FE Source'!$A:$W,11,FALSE))</f>
        <v>#N/A</v>
      </c>
      <c r="AF530" s="610" t="e">
        <f>IF(VLOOKUP($AU530,'FE Source'!$A:$W,12,FALSE)=0,"-",VLOOKUP($AU530,'FE Source'!$A:$W,12,FALSE))</f>
        <v>#N/A</v>
      </c>
      <c r="AG530" s="610" t="e">
        <f>IF(VLOOKUP($AU530,'FE Source'!$A:$W,14,FALSE)=0,"-",VLOOKUP($AU530,'FE Source'!$A:$W,14,FALSE))</f>
        <v>#N/A</v>
      </c>
      <c r="AH530" s="610" t="e">
        <f>IF(VLOOKUP($AU530,'FE Source'!$A:$DJ,33,FALSE)=0,"-",VLOOKUP($AU530,'FE Source'!$A:$DJ,33,FALSE))</f>
        <v>#N/A</v>
      </c>
      <c r="AI530" s="610" t="e">
        <f>IF(VLOOKUP($AU530,'FE Source'!$A:$Y,20,FALSE)=0,"-",VLOOKUP($AU530,'FE Source'!$A:$Y,20,FALSE))</f>
        <v>#N/A</v>
      </c>
      <c r="AJ530" s="610" t="e">
        <f>IF(VLOOKUP($AU530,'FE Source'!$A:$DJ,34,FALSE)=0,"-",VLOOKUP($AU530,'FE Source'!$A:$DJ,34,FALSE))</f>
        <v>#N/A</v>
      </c>
      <c r="AK530" s="610" t="e">
        <f>IF(VLOOKUP($AU530,'FE Source'!$A:$DJ,35,FALSE)=0,"-",VLOOKUP($AU530,'FE Source'!$A:$DJ,35,FALSE))</f>
        <v>#N/A</v>
      </c>
      <c r="AL530" s="612" t="e">
        <f>IF(VLOOKUP($AU530,'FE Source'!$A:$Y,19,FALSE)=0,"-",VLOOKUP($AU530,'FE Source'!$A:$Y,19,FALSE))</f>
        <v>#N/A</v>
      </c>
      <c r="AM530" s="611" t="e">
        <f>IF(VLOOKUP($AU530,'FE Source'!$A:$DJ,36,FALSE)=0,"-",VLOOKUP($AU530,'FE Source'!$A:$DJ,36,FALSE))</f>
        <v>#N/A</v>
      </c>
      <c r="AN530" s="613" t="e">
        <f>IF(VLOOKUP($AU530,'FE Source'!$A:$W,13,FALSE)=0,"-",VLOOKUP($AU530,'FE Source'!$A:$W,13,FALSE))</f>
        <v>#N/A</v>
      </c>
      <c r="AO530" s="611" t="str">
        <f>IF(J530="no","-",IF(VLOOKUP($AU530,'FE Source'!$A:$W,15,FALSE)=0,"-",VLOOKUP($AU530,'FE Source'!$A:$W,15,FALSE)))</f>
        <v>-</v>
      </c>
      <c r="AP530" s="610" t="str">
        <f>IF(AO530="-","-",IF(VLOOKUP($AU530,'FE Source'!$A:$Z,21,FALSE)=0,"-",IF(VLOOKUP($AU530,'FE Source'!$A:$Z,21,FALSE)=2,"Semi-Annual",IF(VLOOKUP($AU530,'FE Source'!$A:$Z,21,FALSE)=4,"Quarterly",IF(VLOOKUP($AU530,'FE Source'!$A:$Z,21,FALSE)=12,"Monthly","Annual")))))</f>
        <v>-</v>
      </c>
      <c r="AQ530" s="612" t="e">
        <f t="array" ref="AQ530">IF(VLOOKUP($AU530,'FE Source'!$A:$W,16,FALSE)=0,"-",VLOOKUP($AU530,'FE Source'!$A:$W,16,FALSE))</f>
        <v>#N/A</v>
      </c>
      <c r="AR530" s="614" t="e">
        <f>IF(VLOOKUP($AU530,'FE Source'!$A:$W,17,FALSE)=0,"-",VLOOKUP($AU530,'FE Source'!$A:$W,17,FALSE))</f>
        <v>#N/A</v>
      </c>
      <c r="AS530" s="611" t="e">
        <f>IF(VLOOKUP($AU530,'FE Source'!$AN:$AS,4,FALSE)="",VLOOKUP($AU530,'FE Source'!$AN:$AS,3,FALSE),VLOOKUP($AU530,'FE Source'!$AN:$AS,4,FALSE))</f>
        <v>#N/A</v>
      </c>
      <c r="AT530" s="617" t="e">
        <f>IF(VLOOKUP($AU530,'FE Source'!$AN:$AS,5,FALSE)=0,"-",VLOOKUP($AU530,'FE Source'!$AN:$AS,5,FALSE))</f>
        <v>#N/A</v>
      </c>
      <c r="AU530" s="614" t="s">
        <v>9326</v>
      </c>
      <c r="BE530" s="215" t="e">
        <f>IF(VLOOKUP($AU530,'FE Source'!$A:$AK,22,FALSE)=0,"-",VLOOKUP($AU530,'FE Source'!$A:$AK,22,FALSE))</f>
        <v>#N/A</v>
      </c>
      <c r="BF530" s="215" t="e">
        <f>IF(VLOOKUP($AU530,'FE Source'!$A:$AK,23,FALSE)=0,"-",VLOOKUP($AU530,'FE Source'!$A:$AK,23,FALSE))</f>
        <v>#N/A</v>
      </c>
      <c r="BG530" s="215" t="e">
        <f>IF(VLOOKUP($AU530,'FE Source'!$A:$AK,24,FALSE)=0,"-",VLOOKUP($AU530,'FE Source'!$A:$AK,24,FALSE))</f>
        <v>#N/A</v>
      </c>
      <c r="BH530" s="215" t="e">
        <f>IF(VLOOKUP($AU530,'FE Source'!$A:$AK,25,FALSE)=0,"-",VLOOKUP($AU530,'FE Source'!$A:$AK,25,FALSE))</f>
        <v>#N/A</v>
      </c>
      <c r="BI530" s="215" t="e">
        <f>IF(VLOOKUP($AU530,'FE Source'!$A:$AK,26,FALSE)=0,"-",VLOOKUP($AU530,'FE Source'!$A:$AK,26,FALSE))</f>
        <v>#N/A</v>
      </c>
      <c r="BJ530" s="215" t="e">
        <f>IF(VLOOKUP($AU530,'FE Source'!$A:$AK,27,FALSE)=0,"-",VLOOKUP($AU530,'FE Source'!$A:$AK,27,FALSE))</f>
        <v>#N/A</v>
      </c>
      <c r="BK530" s="215" t="e">
        <f>IF(VLOOKUP($AU530,'FE Source'!$A:$AK,28,FALSE)=0,"-",VLOOKUP($AU530,'FE Source'!$A:$AK,28,FALSE))</f>
        <v>#N/A</v>
      </c>
      <c r="BL530" s="215" t="e">
        <f>IF(VLOOKUP($AU530,'FE Source'!$A:$AK,29,FALSE)=0,"-",VLOOKUP($AU530,'FE Source'!$A:$AK,29,FALSE))</f>
        <v>#N/A</v>
      </c>
      <c r="BM530" s="215" t="e">
        <f>IF(VLOOKUP($AU530,'FE Source'!$A:$AK,30,FALSE)=0,"-",VLOOKUP($AU530,'FE Source'!$A:$AK,30,FALSE))</f>
        <v>#N/A</v>
      </c>
      <c r="BN530" t="e">
        <f>IF(VLOOKUP($AU530,'FE Source'!$A:$AK,31,FALSE)="No Specified Index","-",IF(VLOOKUP($AU530,'FE Source'!$A:$AK,31,FALSE)=0,"-",VLOOKUP($AU530,'FE Source'!$A:$AK,31,FALSE)))</f>
        <v>#N/A</v>
      </c>
      <c r="BO530" s="217" t="e">
        <f>IF(VLOOKUP($AU530,'FE Source'!$A:$AK,32,FALSE)=0,"-",VLOOKUP($AU530,'FE Source'!$A:$AK,32,FALSE))</f>
        <v>#N/A</v>
      </c>
      <c r="BP530" s="18" t="e">
        <f>IF(VLOOKUP($AU530,'FE Source'!$AZ:$BC,2,FALSE)=0,"-",VLOOKUP($AU530,'FE Source'!$AZ:$BC,2,FALSE))</f>
        <v>#N/A</v>
      </c>
      <c r="BQ530" s="18" t="e">
        <f>IF(VLOOKUP($AU530,'FE Source'!$AZ:$BC,3,FALSE)=0,"-",VLOOKUP($AU530,'FE Source'!$AZ:$BC,3,FALSE))</f>
        <v>#N/A</v>
      </c>
      <c r="BR530" s="18" t="e">
        <f>IF(VLOOKUP($AU530,'FE Source'!$AZ:$BC,4,FALSE)=0,"-",VLOOKUP($AU530,'FE Source'!$AZ:$BC,4,FALSE))</f>
        <v>#N/A</v>
      </c>
    </row>
    <row r="531" spans="1:70" ht="15">
      <c r="A531" s="509"/>
      <c r="B531" s="628" t="str">
        <f>INDEX('UT - Retail'!$A$7:$A$1409,MATCH(AU531,'UT - Retail'!$U$7:$U$1409,0),1)</f>
        <v>Franklin Templeton Investments</v>
      </c>
      <c r="C531" s="822" t="str">
        <f>INDEX('UT - Retail'!$B$7:$B$1409,MATCH(AU531,'UT - Retail'!$U$7:$U$1409,0),1)</f>
        <v>FTIF - Franklin Mutual US Value A Acc SGD</v>
      </c>
      <c r="D531" s="827"/>
      <c r="E531" s="609" t="str">
        <f>VLOOKUP(C531,'UT - Retail'!$B:$K,8,FALSE)</f>
        <v>Equities</v>
      </c>
      <c r="F531" s="609" t="str">
        <f>VLOOKUP(C531,'UT - Retail'!$B:$K,9,FALSE)</f>
        <v>US</v>
      </c>
      <c r="G531" s="609" t="str">
        <f>VLOOKUP(C531,'UT - Retail'!$B:$K,10,FALSE)</f>
        <v>General</v>
      </c>
      <c r="H531" s="82" t="str">
        <f>VLOOKUP(C531,'UT - Retail'!$B:$N,13,FALSE)</f>
        <v>No</v>
      </c>
      <c r="I531" s="82" t="str">
        <f>VLOOKUP(C531,'UT - Retail'!$B:$Q,14,FALSE)</f>
        <v>No</v>
      </c>
      <c r="J531" s="609" t="str">
        <f>VLOOKUP(C531,'UT - Retail'!$B:$Q,11,FALSE)</f>
        <v>No</v>
      </c>
      <c r="K531" s="130" t="str">
        <f>VLOOKUP(C531,'UT - Retail'!$B:$P,15,FALSE)</f>
        <v>Yes</v>
      </c>
      <c r="L531" s="82" t="str">
        <f>VLOOKUP(C531,'UT - Retail'!$B:$Q,16,FALSE)</f>
        <v>Both</v>
      </c>
      <c r="M531" s="609" t="str">
        <f>VLOOKUP(C531,'UT - Retail'!$B:$K,6,FALSE)</f>
        <v>SGD</v>
      </c>
      <c r="N531" s="395" t="str">
        <f>IFERROR(IF(MATCH(C531,'Portfolio Construction'!$AL:$AL,0),"Yes","No"),"No")</f>
        <v>No</v>
      </c>
      <c r="O531" s="609" t="str">
        <f>IFERROR(IF(MATCH(C531,'Portfolio Construction'!$AN:$AN,0),"Yes","No"),"No")</f>
        <v>No</v>
      </c>
      <c r="P531" s="609" t="str">
        <f>IFERROR(IF(MATCH(C531,'Portfolio Construction'!$AP:$AP,0),"Yes","No"),"No")</f>
        <v>No</v>
      </c>
      <c r="Q531" s="609" t="str">
        <f>IFERROR(IF(MATCH(C531,'Portfolio Construction'!$AR:$AR,0),"Yes","No"),"No")</f>
        <v>No</v>
      </c>
      <c r="R531" s="609" t="str">
        <f>IFERROR(IF(MATCH(C531,'Portfolio Construction'!$AT:$AT,0),"Yes","No"),"No")</f>
        <v>No</v>
      </c>
      <c r="S531" s="609" t="str">
        <f>IFERROR(IF(MATCH(C531,'Portfolio Construction'!$AV:$AV,0),"Yes","No"),"No")</f>
        <v>No</v>
      </c>
      <c r="T531" s="609" t="str">
        <f>IFERROR(IF(MATCH(C531,'Portfolio Construction'!$AX:$AX,0),"Yes","No"),"No")</f>
        <v>No</v>
      </c>
      <c r="U531" s="609" t="str">
        <f>IFERROR(IF(MATCH(C531,'Portfolio Construction'!$AZ:$AZ,0),"Yes","No"),"No")</f>
        <v>No</v>
      </c>
      <c r="V531" s="609" t="str">
        <f>IFERROR(IF(MATCH(C531,'Portfolio Construction'!$BB:$BB,0),"Yes","No"),"No")</f>
        <v>No</v>
      </c>
      <c r="W531" s="609">
        <f>IF(VLOOKUP($AU531,'FE Source'!$A:$W,3,FALSE)=0,"-",VLOOKUP($AU531,'FE Source'!$A:$W,3,FALSE))</f>
        <v>-7.82</v>
      </c>
      <c r="X531" s="609">
        <f>IF(VLOOKUP($AU531,'FE Source'!$A:$W,4,FALSE)=0,"-",VLOOKUP($AU531,'FE Source'!$A:$W,4,FALSE))</f>
        <v>2</v>
      </c>
      <c r="Y531" s="609">
        <f>IF(VLOOKUP($AU531,'FE Source'!$A:$W,5,FALSE)=0,"-",VLOOKUP($AU531,'FE Source'!$A:$W,5,FALSE))</f>
        <v>-10.79</v>
      </c>
      <c r="Z531" s="609">
        <f>IF(VLOOKUP($AU531,'FE Source'!$A:$W,6,FALSE)=0,"-",VLOOKUP($AU531,'FE Source'!$A:$W,6,FALSE))</f>
        <v>0.24</v>
      </c>
      <c r="AA531" s="609">
        <f>IF(VLOOKUP($AU531,'FE Source'!$A:$W,7,FALSE)=0,"-",VLOOKUP($AU531,'FE Source'!$A:$W,7,FALSE))</f>
        <v>2.64</v>
      </c>
      <c r="AB531" s="609">
        <f>IF(VLOOKUP($AU531,'FE Source'!$A:$W,8,FALSE)=0,"-",VLOOKUP($AU531,'FE Source'!$A:$W,8,FALSE))</f>
        <v>9.18</v>
      </c>
      <c r="AC531" s="633">
        <f>IF(VLOOKUP($AU531,'FE Source'!$A:$W,9,FALSE)=0,"-",VLOOKUP($AU531,'FE Source'!$A:$W,9,FALSE))</f>
        <v>3.8</v>
      </c>
      <c r="AD531" s="611">
        <f>IF(VLOOKUP($AU531,'FE Source'!$A:$W,10,FALSE)=0,"-",VLOOKUP($AU531,'FE Source'!$A:$W,10,FALSE))</f>
        <v>0.93</v>
      </c>
      <c r="AE531" s="610">
        <f>IF(VLOOKUP($AU531,'FE Source'!$A:$W,11,FALSE)=0,"-",VLOOKUP($AU531,'FE Source'!$A:$W,11,FALSE))</f>
        <v>16.05</v>
      </c>
      <c r="AF531" s="610">
        <f>IF(VLOOKUP($AU531,'FE Source'!$A:$W,12,FALSE)=0,"-",VLOOKUP($AU531,'FE Source'!$A:$W,12,FALSE))</f>
        <v>0.03</v>
      </c>
      <c r="AG531" s="610">
        <f>IF(VLOOKUP($AU531,'FE Source'!$A:$W,14,FALSE)=0,"-",VLOOKUP($AU531,'FE Source'!$A:$W,14,FALSE))</f>
        <v>-12.01</v>
      </c>
      <c r="AH531" s="610">
        <f>IF(VLOOKUP($AU531,'FE Source'!$A:$DJ,33,FALSE)=0,"-",VLOOKUP($AU531,'FE Source'!$A:$DJ,33,FALSE))</f>
        <v>70.53</v>
      </c>
      <c r="AI531" s="610">
        <f>IF(VLOOKUP($AU531,'FE Source'!$A:$Y,20,FALSE)=0,"-",VLOOKUP($AU531,'FE Source'!$A:$Y,20,FALSE))</f>
        <v>71.09</v>
      </c>
      <c r="AJ531" s="610">
        <f>IF(VLOOKUP($AU531,'FE Source'!$A:$DJ,34,FALSE)=0,"-",VLOOKUP($AU531,'FE Source'!$A:$DJ,34,FALSE))</f>
        <v>66.91</v>
      </c>
      <c r="AK531" s="610">
        <f>IF(VLOOKUP($AU531,'FE Source'!$A:$DJ,35,FALSE)=0,"-",VLOOKUP($AU531,'FE Source'!$A:$DJ,35,FALSE))</f>
        <v>82.25</v>
      </c>
      <c r="AL531" s="612">
        <f>IF(VLOOKUP($AU531,'FE Source'!$A:$Y,19,FALSE)=0,"-",VLOOKUP($AU531,'FE Source'!$A:$Y,19,FALSE))</f>
        <v>92.85</v>
      </c>
      <c r="AM531" s="611">
        <f>IF(VLOOKUP($AU531,'FE Source'!$A:$DJ,36,FALSE)=0,"-",VLOOKUP($AU531,'FE Source'!$A:$DJ,36,FALSE))</f>
        <v>81.510000000000005</v>
      </c>
      <c r="AN531" s="613">
        <f>IF(VLOOKUP($AU531,'FE Source'!$A:$W,13,FALSE)=0,"-",VLOOKUP($AU531,'FE Source'!$A:$W,13,FALSE))</f>
        <v>307.10000000000002</v>
      </c>
      <c r="AO531" s="611" t="str">
        <f>IF(J531="no","-",IF(VLOOKUP($AU531,'FE Source'!$A:$W,15,FALSE)=0,"-",VLOOKUP($AU531,'FE Source'!$A:$W,15,FALSE)))</f>
        <v>-</v>
      </c>
      <c r="AP531" s="610" t="str">
        <f>IF(AO531="-","-",IF(VLOOKUP($AU531,'FE Source'!$A:$Z,21,FALSE)=0,"-",IF(VLOOKUP($AU531,'FE Source'!$A:$Z,21,FALSE)=2,"Semi-Annual",IF(VLOOKUP($AU531,'FE Source'!$A:$Z,21,FALSE)=4,"Quarterly",IF(VLOOKUP($AU531,'FE Source'!$A:$Z,21,FALSE)=12,"Monthly","Annual")))))</f>
        <v>-</v>
      </c>
      <c r="AQ531" s="612">
        <f t="array" ref="AQ531">IF(VLOOKUP($AU531,'FE Source'!$A:$W,16,FALSE)=0,"-",VLOOKUP($AU531,'FE Source'!$A:$W,16,FALSE))</f>
        <v>1.84</v>
      </c>
      <c r="AR531" s="614" t="str">
        <f>IF(VLOOKUP($AU531,'FE Source'!$A:$W,17,FALSE)=0,"-",VLOOKUP($AU531,'FE Source'!$A:$W,17,FALSE))</f>
        <v>Neutral</v>
      </c>
      <c r="AS531" s="611">
        <f>IF(VLOOKUP($AU531,'FE Source'!$AN:$AS,4,FALSE)="",VLOOKUP($AU531,'FE Source'!$AN:$AS,3,FALSE),VLOOKUP($AU531,'FE Source'!$AN:$AS,4,FALSE))</f>
        <v>16.75</v>
      </c>
      <c r="AT531" s="617">
        <f>IF(VLOOKUP($AU531,'FE Source'!$AN:$AS,5,FALSE)=0,"-",VLOOKUP($AU531,'FE Source'!$AN:$AS,5,FALSE))</f>
        <v>45783</v>
      </c>
      <c r="AU531" s="614" t="s">
        <v>3033</v>
      </c>
      <c r="BE531" s="215">
        <f>IF(VLOOKUP($AU531,'FE Source'!$A:$AK,22,FALSE)=0,"-",VLOOKUP($AU531,'FE Source'!$A:$AK,22,FALSE))</f>
        <v>1.43</v>
      </c>
      <c r="BF531" s="215">
        <f>IF(VLOOKUP($AU531,'FE Source'!$A:$AK,23,FALSE)=0,"-",VLOOKUP($AU531,'FE Source'!$A:$AK,23,FALSE))</f>
        <v>17.489999999999998</v>
      </c>
      <c r="BG531" s="215">
        <f>IF(VLOOKUP($AU531,'FE Source'!$A:$AK,24,FALSE)=0,"-",VLOOKUP($AU531,'FE Source'!$A:$AK,24,FALSE))</f>
        <v>-1.42</v>
      </c>
      <c r="BH531" s="215">
        <f>IF(VLOOKUP($AU531,'FE Source'!$A:$AK,25,FALSE)=0,"-",VLOOKUP($AU531,'FE Source'!$A:$AK,25,FALSE))</f>
        <v>-8.9499999999999993</v>
      </c>
      <c r="BI531" s="215">
        <f>IF(VLOOKUP($AU531,'FE Source'!$A:$AK,26,FALSE)=0,"-",VLOOKUP($AU531,'FE Source'!$A:$AK,26,FALSE))</f>
        <v>20.170000000000002</v>
      </c>
      <c r="BJ531" s="215">
        <f>IF(VLOOKUP($AU531,'FE Source'!$A:$AK,27,FALSE)=0,"-",VLOOKUP($AU531,'FE Source'!$A:$AK,27,FALSE))</f>
        <v>-8.11</v>
      </c>
      <c r="BK531" s="215">
        <f>IF(VLOOKUP($AU531,'FE Source'!$A:$AK,28,FALSE)=0,"-",VLOOKUP($AU531,'FE Source'!$A:$AK,28,FALSE))</f>
        <v>22.26</v>
      </c>
      <c r="BL531" s="215">
        <f>IF(VLOOKUP($AU531,'FE Source'!$A:$AK,29,FALSE)=0,"-",VLOOKUP($AU531,'FE Source'!$A:$AK,29,FALSE))</f>
        <v>-10.43</v>
      </c>
      <c r="BM531" s="215">
        <f>IF(VLOOKUP($AU531,'FE Source'!$A:$AK,30,FALSE)=0,"-",VLOOKUP($AU531,'FE Source'!$A:$AK,30,FALSE))</f>
        <v>10.27</v>
      </c>
      <c r="BN531" t="str">
        <f>IF(VLOOKUP($AU531,'FE Source'!$A:$AK,31,FALSE)="No Specified Index","-",IF(VLOOKUP($AU531,'FE Source'!$A:$AK,31,FALSE)=0,"-",VLOOKUP($AU531,'FE Source'!$A:$AK,31,FALSE)))</f>
        <v>Russell 1000 Value</v>
      </c>
      <c r="BO531" s="217">
        <f>IF(VLOOKUP($AU531,'FE Source'!$A:$AK,32,FALSE)=0,"-",VLOOKUP($AU531,'FE Source'!$A:$AK,32,FALSE))</f>
        <v>39380</v>
      </c>
      <c r="BP531" s="18">
        <f>IF(VLOOKUP($AU531,'FE Source'!$AZ:$BC,2,FALSE)=0,"-",VLOOKUP($AU531,'FE Source'!$AZ:$BC,2,FALSE))</f>
        <v>-1.1200000000000001</v>
      </c>
      <c r="BQ531" s="18">
        <f>IF(VLOOKUP($AU531,'FE Source'!$AZ:$BC,3,FALSE)=0,"-",VLOOKUP($AU531,'FE Source'!$AZ:$BC,3,FALSE))</f>
        <v>-5.72</v>
      </c>
      <c r="BR531" s="18">
        <f>IF(VLOOKUP($AU531,'FE Source'!$AZ:$BC,4,FALSE)=0,"-",VLOOKUP($AU531,'FE Source'!$AZ:$BC,4,FALSE))</f>
        <v>-4.7699999999999996</v>
      </c>
    </row>
    <row r="532" spans="1:70" ht="15">
      <c r="A532" s="509"/>
      <c r="B532" s="628" t="str">
        <f>INDEX('UT - Retail'!$A$7:$A$1409,MATCH(AU532,'UT - Retail'!$U$7:$U$1409,0),1)</f>
        <v>Franklin Templeton Investments</v>
      </c>
      <c r="C532" s="824" t="str">
        <f>INDEX('UT - Retail'!$B$7:$B$1409,MATCH(AU532,'UT - Retail'!$U$7:$U$1409,0),1)</f>
        <v>FTIF - Franklin Mutual US Value A Acc USD</v>
      </c>
      <c r="D532" s="824"/>
      <c r="E532" s="609" t="str">
        <f>VLOOKUP(C532,'UT - Retail'!$B:$K,8,FALSE)</f>
        <v>Equities</v>
      </c>
      <c r="F532" s="609" t="str">
        <f>VLOOKUP(C532,'UT - Retail'!$B:$K,9,FALSE)</f>
        <v>US</v>
      </c>
      <c r="G532" s="609" t="str">
        <f>VLOOKUP(C532,'UT - Retail'!$B:$K,10,FALSE)</f>
        <v>General</v>
      </c>
      <c r="H532" s="82" t="str">
        <f>VLOOKUP(C532,'UT - Retail'!$B:$N,13,FALSE)</f>
        <v>No</v>
      </c>
      <c r="I532" s="82" t="str">
        <f>VLOOKUP(C532,'UT - Retail'!$B:$Q,14,FALSE)</f>
        <v>No</v>
      </c>
      <c r="J532" s="609" t="str">
        <f>VLOOKUP(C532,'UT - Retail'!$B:$Q,11,FALSE)</f>
        <v>No</v>
      </c>
      <c r="K532" s="130" t="str">
        <f>VLOOKUP(C532,'UT - Retail'!$B:$P,15,FALSE)</f>
        <v>No</v>
      </c>
      <c r="L532" s="82" t="str">
        <f>VLOOKUP(C532,'UT - Retail'!$B:$Q,16,FALSE)</f>
        <v>Both</v>
      </c>
      <c r="M532" s="609" t="str">
        <f>VLOOKUP(C532,'UT - Retail'!$B:$K,6,FALSE)</f>
        <v>USD</v>
      </c>
      <c r="N532" s="395" t="str">
        <f>IFERROR(IF(MATCH(C532,'Portfolio Construction'!$AL:$AL,0),"Yes","No"),"No")</f>
        <v>No</v>
      </c>
      <c r="O532" s="609" t="str">
        <f>IFERROR(IF(MATCH(C532,'Portfolio Construction'!$AN:$AN,0),"Yes","No"),"No")</f>
        <v>No</v>
      </c>
      <c r="P532" s="609" t="str">
        <f>IFERROR(IF(MATCH(C532,'Portfolio Construction'!$AP:$AP,0),"Yes","No"),"No")</f>
        <v>No</v>
      </c>
      <c r="Q532" s="609" t="str">
        <f>IFERROR(IF(MATCH(C532,'Portfolio Construction'!$AR:$AR,0),"Yes","No"),"No")</f>
        <v>No</v>
      </c>
      <c r="R532" s="609" t="str">
        <f>IFERROR(IF(MATCH(C532,'Portfolio Construction'!$AT:$AT,0),"Yes","No"),"No")</f>
        <v>No</v>
      </c>
      <c r="S532" s="609" t="str">
        <f>IFERROR(IF(MATCH(C532,'Portfolio Construction'!$AV:$AV,0),"Yes","No"),"No")</f>
        <v>No</v>
      </c>
      <c r="T532" s="609" t="str">
        <f>IFERROR(IF(MATCH(C532,'Portfolio Construction'!$AX:$AX,0),"Yes","No"),"No")</f>
        <v>No</v>
      </c>
      <c r="U532" s="609" t="str">
        <f>IFERROR(IF(MATCH(C532,'Portfolio Construction'!$AZ:$AZ,0),"Yes","No"),"No")</f>
        <v>No</v>
      </c>
      <c r="V532" s="609" t="str">
        <f>IFERROR(IF(MATCH(C532,'Portfolio Construction'!$BB:$BB,0),"Yes","No"),"No")</f>
        <v>No</v>
      </c>
      <c r="W532" s="618">
        <f>IF(VLOOKUP($AU532,'FE Source'!$A:$W,3,FALSE)=0,"-",VLOOKUP($AU532,'FE Source'!$A:$W,3,FALSE))</f>
        <v>-7.55</v>
      </c>
      <c r="X532" s="618">
        <f>IF(VLOOKUP($AU532,'FE Source'!$A:$W,4,FALSE)=0,"-",VLOOKUP($AU532,'FE Source'!$A:$W,4,FALSE))</f>
        <v>2.27</v>
      </c>
      <c r="Y532" s="618">
        <f>IF(VLOOKUP($AU532,'FE Source'!$A:$W,5,FALSE)=0,"-",VLOOKUP($AU532,'FE Source'!$A:$W,5,FALSE))</f>
        <v>-10.89</v>
      </c>
      <c r="Z532" s="618">
        <f>IF(VLOOKUP($AU532,'FE Source'!$A:$W,6,FALSE)=0,"-",VLOOKUP($AU532,'FE Source'!$A:$W,6,FALSE))</f>
        <v>0.23</v>
      </c>
      <c r="AA532" s="618">
        <f>IF(VLOOKUP($AU532,'FE Source'!$A:$W,7,FALSE)=0,"-",VLOOKUP($AU532,'FE Source'!$A:$W,7,FALSE))</f>
        <v>2.65</v>
      </c>
      <c r="AB532" s="618">
        <f>IF(VLOOKUP($AU532,'FE Source'!$A:$W,8,FALSE)=0,"-",VLOOKUP($AU532,'FE Source'!$A:$W,8,FALSE))</f>
        <v>9.16</v>
      </c>
      <c r="AC532" s="632">
        <f>IF(VLOOKUP($AU532,'FE Source'!$A:$W,9,FALSE)=0,"-",VLOOKUP($AU532,'FE Source'!$A:$W,9,FALSE))</f>
        <v>3.8</v>
      </c>
      <c r="AD532" s="611">
        <f>IF(VLOOKUP($AU532,'FE Source'!$A:$W,10,FALSE)=0,"-",VLOOKUP($AU532,'FE Source'!$A:$W,10,FALSE))</f>
        <v>0.94</v>
      </c>
      <c r="AE532" s="610">
        <f>IF(VLOOKUP($AU532,'FE Source'!$A:$W,11,FALSE)=0,"-",VLOOKUP($AU532,'FE Source'!$A:$W,11,FALSE))</f>
        <v>16.13</v>
      </c>
      <c r="AF532" s="610">
        <f>IF(VLOOKUP($AU532,'FE Source'!$A:$W,12,FALSE)=0,"-",VLOOKUP($AU532,'FE Source'!$A:$W,12,FALSE))</f>
        <v>0.03</v>
      </c>
      <c r="AG532" s="610">
        <f>IF(VLOOKUP($AU532,'FE Source'!$A:$W,14,FALSE)=0,"-",VLOOKUP($AU532,'FE Source'!$A:$W,14,FALSE))</f>
        <v>-12.18</v>
      </c>
      <c r="AH532" s="610">
        <f>IF(VLOOKUP($AU532,'FE Source'!$A:$DJ,33,FALSE)=0,"-",VLOOKUP($AU532,'FE Source'!$A:$DJ,33,FALSE))</f>
        <v>71.09</v>
      </c>
      <c r="AI532" s="610">
        <f>IF(VLOOKUP($AU532,'FE Source'!$A:$Y,20,FALSE)=0,"-",VLOOKUP($AU532,'FE Source'!$A:$Y,20,FALSE))</f>
        <v>72.19</v>
      </c>
      <c r="AJ532" s="610">
        <f>IF(VLOOKUP($AU532,'FE Source'!$A:$DJ,34,FALSE)=0,"-",VLOOKUP($AU532,'FE Source'!$A:$DJ,34,FALSE))</f>
        <v>67.27</v>
      </c>
      <c r="AK532" s="610">
        <f>IF(VLOOKUP($AU532,'FE Source'!$A:$DJ,35,FALSE)=0,"-",VLOOKUP($AU532,'FE Source'!$A:$DJ,35,FALSE))</f>
        <v>82.35</v>
      </c>
      <c r="AL532" s="612">
        <f>IF(VLOOKUP($AU532,'FE Source'!$A:$Y,19,FALSE)=0,"-",VLOOKUP($AU532,'FE Source'!$A:$Y,19,FALSE))</f>
        <v>93.71</v>
      </c>
      <c r="AM532" s="611">
        <f>IF(VLOOKUP($AU532,'FE Source'!$A:$DJ,36,FALSE)=0,"-",VLOOKUP($AU532,'FE Source'!$A:$DJ,36,FALSE))</f>
        <v>81.67</v>
      </c>
      <c r="AN532" s="613">
        <f>IF(VLOOKUP($AU532,'FE Source'!$A:$W,13,FALSE)=0,"-",VLOOKUP($AU532,'FE Source'!$A:$W,13,FALSE))</f>
        <v>307.10000000000002</v>
      </c>
      <c r="AO532" s="611" t="str">
        <f>IF(J532="no","-",IF(VLOOKUP($AU532,'FE Source'!$A:$W,15,FALSE)=0,"-",VLOOKUP($AU532,'FE Source'!$A:$W,15,FALSE)))</f>
        <v>-</v>
      </c>
      <c r="AP532" s="610" t="str">
        <f>IF(AO532="-","-",IF(VLOOKUP($AU532,'FE Source'!$A:$Z,21,FALSE)=0,"-",IF(VLOOKUP($AU532,'FE Source'!$A:$Z,21,FALSE)=2,"Semi-Annual",IF(VLOOKUP($AU532,'FE Source'!$A:$Z,21,FALSE)=4,"Quarterly",IF(VLOOKUP($AU532,'FE Source'!$A:$Z,21,FALSE)=12,"Monthly","Annual")))))</f>
        <v>-</v>
      </c>
      <c r="AQ532" s="612">
        <f t="array" ref="AQ532">IF(VLOOKUP($AU532,'FE Source'!$A:$W,16,FALSE)=0,"-",VLOOKUP($AU532,'FE Source'!$A:$W,16,FALSE))</f>
        <v>1.83</v>
      </c>
      <c r="AR532" s="614" t="str">
        <f>IF(VLOOKUP($AU532,'FE Source'!$A:$W,17,FALSE)=0,"-",VLOOKUP($AU532,'FE Source'!$A:$W,17,FALSE))</f>
        <v>Neutral</v>
      </c>
      <c r="AS532" s="611">
        <f>IF(VLOOKUP($AU532,'FE Source'!$AN:$AS,4,FALSE)="",VLOOKUP($AU532,'FE Source'!$AN:$AS,3,FALSE),VLOOKUP($AU532,'FE Source'!$AN:$AS,4,FALSE))</f>
        <v>108.93</v>
      </c>
      <c r="AT532" s="617">
        <f>IF(VLOOKUP($AU532,'FE Source'!$AN:$AS,5,FALSE)=0,"-",VLOOKUP($AU532,'FE Source'!$AN:$AS,5,FALSE))</f>
        <v>45783</v>
      </c>
      <c r="AU532" s="614" t="s">
        <v>3651</v>
      </c>
      <c r="BE532" s="215">
        <f>IF(VLOOKUP($AU532,'FE Source'!$A:$AK,22,FALSE)=0,"-",VLOOKUP($AU532,'FE Source'!$A:$AK,22,FALSE))</f>
        <v>1.5</v>
      </c>
      <c r="BF532" s="215">
        <f>IF(VLOOKUP($AU532,'FE Source'!$A:$AK,23,FALSE)=0,"-",VLOOKUP($AU532,'FE Source'!$A:$AK,23,FALSE))</f>
        <v>17.149999999999999</v>
      </c>
      <c r="BG532" s="215">
        <f>IF(VLOOKUP($AU532,'FE Source'!$A:$AK,24,FALSE)=0,"-",VLOOKUP($AU532,'FE Source'!$A:$AK,24,FALSE))</f>
        <v>-1.28</v>
      </c>
      <c r="BH532" s="215">
        <f>IF(VLOOKUP($AU532,'FE Source'!$A:$AK,25,FALSE)=0,"-",VLOOKUP($AU532,'FE Source'!$A:$AK,25,FALSE))</f>
        <v>-8.91</v>
      </c>
      <c r="BI532" s="215">
        <f>IF(VLOOKUP($AU532,'FE Source'!$A:$AK,26,FALSE)=0,"-",VLOOKUP($AU532,'FE Source'!$A:$AK,26,FALSE))</f>
        <v>20.149999999999999</v>
      </c>
      <c r="BJ532" s="215">
        <f>IF(VLOOKUP($AU532,'FE Source'!$A:$AK,27,FALSE)=0,"-",VLOOKUP($AU532,'FE Source'!$A:$AK,27,FALSE))</f>
        <v>-8.06</v>
      </c>
      <c r="BK532" s="215">
        <f>IF(VLOOKUP($AU532,'FE Source'!$A:$AK,28,FALSE)=0,"-",VLOOKUP($AU532,'FE Source'!$A:$AK,28,FALSE))</f>
        <v>22.16</v>
      </c>
      <c r="BL532" s="215">
        <f>IF(VLOOKUP($AU532,'FE Source'!$A:$AK,29,FALSE)=0,"-",VLOOKUP($AU532,'FE Source'!$A:$AK,29,FALSE))</f>
        <v>-10.31</v>
      </c>
      <c r="BM532" s="215">
        <f>IF(VLOOKUP($AU532,'FE Source'!$A:$AK,30,FALSE)=0,"-",VLOOKUP($AU532,'FE Source'!$A:$AK,30,FALSE))</f>
        <v>10.130000000000001</v>
      </c>
      <c r="BN532" t="str">
        <f>IF(VLOOKUP($AU532,'FE Source'!$A:$AK,31,FALSE)="No Specified Index","-",IF(VLOOKUP($AU532,'FE Source'!$A:$AK,31,FALSE)=0,"-",VLOOKUP($AU532,'FE Source'!$A:$AK,31,FALSE)))</f>
        <v>Russell 1000 Value</v>
      </c>
      <c r="BO532" s="217">
        <f>IF(VLOOKUP($AU532,'FE Source'!$A:$AK,32,FALSE)=0,"-",VLOOKUP($AU532,'FE Source'!$A:$AK,32,FALSE))</f>
        <v>35618</v>
      </c>
      <c r="BP532" s="18">
        <f>IF(VLOOKUP($AU532,'FE Source'!$AZ:$BC,2,FALSE)=0,"-",VLOOKUP($AU532,'FE Source'!$AZ:$BC,2,FALSE))</f>
        <v>-1.19</v>
      </c>
      <c r="BQ532" s="18">
        <f>IF(VLOOKUP($AU532,'FE Source'!$AZ:$BC,3,FALSE)=0,"-",VLOOKUP($AU532,'FE Source'!$AZ:$BC,3,FALSE))</f>
        <v>-6.06</v>
      </c>
      <c r="BR532" s="18">
        <f>IF(VLOOKUP($AU532,'FE Source'!$AZ:$BC,4,FALSE)=0,"-",VLOOKUP($AU532,'FE Source'!$AZ:$BC,4,FALSE))</f>
        <v>-4.5599999999999996</v>
      </c>
    </row>
    <row r="533" spans="1:70" ht="15">
      <c r="A533" s="509"/>
      <c r="B533" s="628" t="str">
        <f>INDEX('UT - Retail'!$A$7:$A$1409,MATCH(AU533,'UT - Retail'!$U$7:$U$1409,0),1)</f>
        <v>Franklin Templeton Investments</v>
      </c>
      <c r="C533" s="822" t="str">
        <f>INDEX('UT - Retail'!$B$7:$B$1409,MATCH(AU533,'UT - Retail'!$U$7:$U$1409,0),1)</f>
        <v>FTIF - Franklin Technology A (acc) SGD-H1</v>
      </c>
      <c r="D533" s="827"/>
      <c r="E533" s="609" t="str">
        <f>VLOOKUP(C533,'UT - Retail'!$B:$K,8,FALSE)</f>
        <v>Equities</v>
      </c>
      <c r="F533" s="609" t="str">
        <f>VLOOKUP(C533,'UT - Retail'!$B:$K,9,FALSE)</f>
        <v>Global</v>
      </c>
      <c r="G533" s="609" t="str">
        <f>VLOOKUP(C533,'UT - Retail'!$B:$K,10,FALSE)</f>
        <v>Technology</v>
      </c>
      <c r="H533" s="82" t="str">
        <f>VLOOKUP(C533,'UT - Retail'!$B:$N,13,FALSE)</f>
        <v>No</v>
      </c>
      <c r="I533" s="82" t="str">
        <f>VLOOKUP(C533,'UT - Retail'!$B:$Q,14,FALSE)</f>
        <v>No</v>
      </c>
      <c r="J533" s="609" t="str">
        <f>VLOOKUP(C533,'UT - Retail'!$B:$Q,11,FALSE)</f>
        <v>No</v>
      </c>
      <c r="K533" s="130" t="str">
        <f>VLOOKUP(C533,'UT - Retail'!$B:$P,15,FALSE)</f>
        <v>Yes</v>
      </c>
      <c r="L533" s="82" t="str">
        <f>VLOOKUP(C533,'UT - Retail'!$B:$Q,16,FALSE)</f>
        <v>Both</v>
      </c>
      <c r="M533" s="609" t="str">
        <f>VLOOKUP(C533,'UT - Retail'!$B:$K,6,FALSE)</f>
        <v>SGD</v>
      </c>
      <c r="N533" s="395" t="str">
        <f>IFERROR(IF(MATCH(C533,'Portfolio Construction'!$AL:$AL,0),"Yes","No"),"No")</f>
        <v>No</v>
      </c>
      <c r="O533" s="609" t="str">
        <f>IFERROR(IF(MATCH(C533,'Portfolio Construction'!$AN:$AN,0),"Yes","No"),"No")</f>
        <v>No</v>
      </c>
      <c r="P533" s="609" t="str">
        <f>IFERROR(IF(MATCH(C533,'Portfolio Construction'!$AP:$AP,0),"Yes","No"),"No")</f>
        <v>No</v>
      </c>
      <c r="Q533" s="609" t="str">
        <f>IFERROR(IF(MATCH(C533,'Portfolio Construction'!$AR:$AR,0),"Yes","No"),"No")</f>
        <v>No</v>
      </c>
      <c r="R533" s="609" t="str">
        <f>IFERROR(IF(MATCH(C533,'Portfolio Construction'!$AT:$AT,0),"Yes","No"),"No")</f>
        <v>No</v>
      </c>
      <c r="S533" s="609" t="str">
        <f>IFERROR(IF(MATCH(C533,'Portfolio Construction'!$AV:$AV,0),"Yes","No"),"No")</f>
        <v>No</v>
      </c>
      <c r="T533" s="609" t="str">
        <f>IFERROR(IF(MATCH(C533,'Portfolio Construction'!$AX:$AX,0),"Yes","No"),"No")</f>
        <v>No</v>
      </c>
      <c r="U533" s="609" t="str">
        <f>IFERROR(IF(MATCH(C533,'Portfolio Construction'!$AZ:$AZ,0),"Yes","No"),"No")</f>
        <v>No</v>
      </c>
      <c r="V533" s="609" t="str">
        <f>IFERROR(IF(MATCH(C533,'Portfolio Construction'!$BB:$BB,0),"Yes","No"),"No")</f>
        <v>No</v>
      </c>
      <c r="W533" s="609">
        <f>IF(VLOOKUP($AU533,'FE Source'!$A:$W,3,FALSE)=0,"-",VLOOKUP($AU533,'FE Source'!$A:$W,3,FALSE))</f>
        <v>-9.4600000000000009</v>
      </c>
      <c r="X533" s="609">
        <f>IF(VLOOKUP($AU533,'FE Source'!$A:$W,4,FALSE)=0,"-",VLOOKUP($AU533,'FE Source'!$A:$W,4,FALSE))</f>
        <v>19.170000000000002</v>
      </c>
      <c r="Y533" s="609">
        <f>IF(VLOOKUP($AU533,'FE Source'!$A:$W,5,FALSE)=0,"-",VLOOKUP($AU533,'FE Source'!$A:$W,5,FALSE))</f>
        <v>-8.41</v>
      </c>
      <c r="Z533" s="609">
        <f>IF(VLOOKUP($AU533,'FE Source'!$A:$W,6,FALSE)=0,"-",VLOOKUP($AU533,'FE Source'!$A:$W,6,FALSE))</f>
        <v>2.25</v>
      </c>
      <c r="AA533" s="609">
        <f>IF(VLOOKUP($AU533,'FE Source'!$A:$W,7,FALSE)=0,"-",VLOOKUP($AU533,'FE Source'!$A:$W,7,FALSE))</f>
        <v>11.52</v>
      </c>
      <c r="AB533" s="609">
        <f>IF(VLOOKUP($AU533,'FE Source'!$A:$W,8,FALSE)=0,"-",VLOOKUP($AU533,'FE Source'!$A:$W,8,FALSE))</f>
        <v>11.49</v>
      </c>
      <c r="AC533" s="633" t="str">
        <f>IF(VLOOKUP($AU533,'FE Source'!$A:$W,9,FALSE)=0,"-",VLOOKUP($AU533,'FE Source'!$A:$W,9,FALSE))</f>
        <v>-</v>
      </c>
      <c r="AD533" s="611">
        <f>IF(VLOOKUP($AU533,'FE Source'!$A:$W,10,FALSE)=0,"-",VLOOKUP($AU533,'FE Source'!$A:$W,10,FALSE))</f>
        <v>1.2</v>
      </c>
      <c r="AE533" s="610">
        <f>IF(VLOOKUP($AU533,'FE Source'!$A:$W,11,FALSE)=0,"-",VLOOKUP($AU533,'FE Source'!$A:$W,11,FALSE))</f>
        <v>24.03</v>
      </c>
      <c r="AF533" s="610">
        <f>IF(VLOOKUP($AU533,'FE Source'!$A:$W,12,FALSE)=0,"-",VLOOKUP($AU533,'FE Source'!$A:$W,12,FALSE))</f>
        <v>0.26</v>
      </c>
      <c r="AG533" s="610">
        <f>IF(VLOOKUP($AU533,'FE Source'!$A:$W,14,FALSE)=0,"-",VLOOKUP($AU533,'FE Source'!$A:$W,14,FALSE))</f>
        <v>-21.72</v>
      </c>
      <c r="AH533" s="610">
        <f>IF(VLOOKUP($AU533,'FE Source'!$A:$DJ,33,FALSE)=0,"-",VLOOKUP($AU533,'FE Source'!$A:$DJ,33,FALSE))</f>
        <v>88.7</v>
      </c>
      <c r="AI533" s="610">
        <f>IF(VLOOKUP($AU533,'FE Source'!$A:$Y,20,FALSE)=0,"-",VLOOKUP($AU533,'FE Source'!$A:$Y,20,FALSE))</f>
        <v>134.82</v>
      </c>
      <c r="AJ533" s="610">
        <f>IF(VLOOKUP($AU533,'FE Source'!$A:$DJ,34,FALSE)=0,"-",VLOOKUP($AU533,'FE Source'!$A:$DJ,34,FALSE))</f>
        <v>146.22</v>
      </c>
      <c r="AK533" s="610">
        <f>IF(VLOOKUP($AU533,'FE Source'!$A:$DJ,35,FALSE)=0,"-",VLOOKUP($AU533,'FE Source'!$A:$DJ,35,FALSE))</f>
        <v>85.15</v>
      </c>
      <c r="AL533" s="612">
        <f>IF(VLOOKUP($AU533,'FE Source'!$A:$Y,19,FALSE)=0,"-",VLOOKUP($AU533,'FE Source'!$A:$Y,19,FALSE))</f>
        <v>107.41</v>
      </c>
      <c r="AM533" s="611">
        <f>IF(VLOOKUP($AU533,'FE Source'!$A:$DJ,36,FALSE)=0,"-",VLOOKUP($AU533,'FE Source'!$A:$DJ,36,FALSE))</f>
        <v>107.79</v>
      </c>
      <c r="AN533" s="613">
        <f>IF(VLOOKUP($AU533,'FE Source'!$A:$W,13,FALSE)=0,"-",VLOOKUP($AU533,'FE Source'!$A:$W,13,FALSE))</f>
        <v>13355.3</v>
      </c>
      <c r="AO533" s="611" t="str">
        <f>IF(J533="no","-",IF(VLOOKUP($AU533,'FE Source'!$A:$W,15,FALSE)=0,"-",VLOOKUP($AU533,'FE Source'!$A:$W,15,FALSE)))</f>
        <v>-</v>
      </c>
      <c r="AP533" s="610" t="str">
        <f>IF(AO533="-","-",IF(VLOOKUP($AU533,'FE Source'!$A:$Z,21,FALSE)=0,"-",IF(VLOOKUP($AU533,'FE Source'!$A:$Z,21,FALSE)=2,"Semi-Annual",IF(VLOOKUP($AU533,'FE Source'!$A:$Z,21,FALSE)=4,"Quarterly",IF(VLOOKUP($AU533,'FE Source'!$A:$Z,21,FALSE)=12,"Monthly","Annual")))))</f>
        <v>-</v>
      </c>
      <c r="AQ533" s="612">
        <f t="array" ref="AQ533">IF(VLOOKUP($AU533,'FE Source'!$A:$W,16,FALSE)=0,"-",VLOOKUP($AU533,'FE Source'!$A:$W,16,FALSE))</f>
        <v>1.8</v>
      </c>
      <c r="AR533" s="614" t="str">
        <f>IF(VLOOKUP($AU533,'FE Source'!$A:$W,17,FALSE)=0,"-",VLOOKUP($AU533,'FE Source'!$A:$W,17,FALSE))</f>
        <v>-</v>
      </c>
      <c r="AS533" s="611">
        <f>IF(VLOOKUP($AU533,'FE Source'!$AN:$AS,4,FALSE)="",VLOOKUP($AU533,'FE Source'!$AN:$AS,3,FALSE),VLOOKUP($AU533,'FE Source'!$AN:$AS,4,FALSE))</f>
        <v>23.45</v>
      </c>
      <c r="AT533" s="617">
        <f>IF(VLOOKUP($AU533,'FE Source'!$AN:$AS,5,FALSE)=0,"-",VLOOKUP($AU533,'FE Source'!$AN:$AS,5,FALSE))</f>
        <v>45783</v>
      </c>
      <c r="AU533" s="614" t="s">
        <v>6441</v>
      </c>
      <c r="BE533" s="215" t="str">
        <f>IF(VLOOKUP($AU533,'FE Source'!$A:$AK,22,FALSE)=0,"-",VLOOKUP($AU533,'FE Source'!$A:$AK,22,FALSE))</f>
        <v>-</v>
      </c>
      <c r="BF533" s="215" t="str">
        <f>IF(VLOOKUP($AU533,'FE Source'!$A:$AK,23,FALSE)=0,"-",VLOOKUP($AU533,'FE Source'!$A:$AK,23,FALSE))</f>
        <v>-</v>
      </c>
      <c r="BG533" s="215" t="str">
        <f>IF(VLOOKUP($AU533,'FE Source'!$A:$AK,24,FALSE)=0,"-",VLOOKUP($AU533,'FE Source'!$A:$AK,24,FALSE))</f>
        <v>-</v>
      </c>
      <c r="BH533" s="215" t="str">
        <f>IF(VLOOKUP($AU533,'FE Source'!$A:$AK,25,FALSE)=0,"-",VLOOKUP($AU533,'FE Source'!$A:$AK,25,FALSE))</f>
        <v>-</v>
      </c>
      <c r="BI533" s="215">
        <f>IF(VLOOKUP($AU533,'FE Source'!$A:$AK,26,FALSE)=0,"-",VLOOKUP($AU533,'FE Source'!$A:$AK,26,FALSE))</f>
        <v>36.549999999999997</v>
      </c>
      <c r="BJ533" s="215">
        <f>IF(VLOOKUP($AU533,'FE Source'!$A:$AK,27,FALSE)=0,"-",VLOOKUP($AU533,'FE Source'!$A:$AK,27,FALSE))</f>
        <v>59.62</v>
      </c>
      <c r="BK533" s="215">
        <f>IF(VLOOKUP($AU533,'FE Source'!$A:$AK,28,FALSE)=0,"-",VLOOKUP($AU533,'FE Source'!$A:$AK,28,FALSE))</f>
        <v>22.96</v>
      </c>
      <c r="BL533" s="215">
        <f>IF(VLOOKUP($AU533,'FE Source'!$A:$AK,29,FALSE)=0,"-",VLOOKUP($AU533,'FE Source'!$A:$AK,29,FALSE))</f>
        <v>-45.83</v>
      </c>
      <c r="BM533" s="215">
        <f>IF(VLOOKUP($AU533,'FE Source'!$A:$AK,30,FALSE)=0,"-",VLOOKUP($AU533,'FE Source'!$A:$AK,30,FALSE))</f>
        <v>49.93</v>
      </c>
      <c r="BN533" t="str">
        <f>IF(VLOOKUP($AU533,'FE Source'!$A:$AK,31,FALSE)="No Specified Index","-",IF(VLOOKUP($AU533,'FE Source'!$A:$AK,31,FALSE)=0,"-",VLOOKUP($AU533,'FE Source'!$A:$AK,31,FALSE)))</f>
        <v>MSCI World / Information Technology index</v>
      </c>
      <c r="BO533" s="217">
        <f>IF(VLOOKUP($AU533,'FE Source'!$A:$AK,32,FALSE)=0,"-",VLOOKUP($AU533,'FE Source'!$A:$AK,32,FALSE))</f>
        <v>43196</v>
      </c>
      <c r="BP533" s="18" t="str">
        <f>IF(VLOOKUP($AU533,'FE Source'!$AZ:$BC,2,FALSE)=0,"-",VLOOKUP($AU533,'FE Source'!$AZ:$BC,2,FALSE))</f>
        <v>-</v>
      </c>
      <c r="BQ533" s="18" t="str">
        <f>IF(VLOOKUP($AU533,'FE Source'!$AZ:$BC,3,FALSE)=0,"-",VLOOKUP($AU533,'FE Source'!$AZ:$BC,3,FALSE))</f>
        <v>-</v>
      </c>
      <c r="BR533" s="18" t="str">
        <f>IF(VLOOKUP($AU533,'FE Source'!$AZ:$BC,4,FALSE)=0,"-",VLOOKUP($AU533,'FE Source'!$AZ:$BC,4,FALSE))</f>
        <v>-</v>
      </c>
    </row>
    <row r="534" spans="1:70" ht="15">
      <c r="A534" s="509"/>
      <c r="B534" s="628" t="str">
        <f>INDEX('UT - Retail'!$A$7:$A$1409,MATCH(AU534,'UT - Retail'!$U$7:$U$1409,0),1)</f>
        <v>Franklin Templeton Investments</v>
      </c>
      <c r="C534" s="822" t="str">
        <f>INDEX('UT - Retail'!$B$7:$B$1409,MATCH(AU534,'UT - Retail'!$U$7:$U$1409,0),1)</f>
        <v>FTIF - Franklin Technology A (acc) USD</v>
      </c>
      <c r="D534" s="827"/>
      <c r="E534" s="609" t="str">
        <f>VLOOKUP(C534,'UT - Retail'!$B:$K,8,FALSE)</f>
        <v>Equities</v>
      </c>
      <c r="F534" s="609" t="str">
        <f>VLOOKUP(C534,'UT - Retail'!$B:$K,9,FALSE)</f>
        <v>Global</v>
      </c>
      <c r="G534" s="609" t="str">
        <f>VLOOKUP(C534,'UT - Retail'!$B:$K,10,FALSE)</f>
        <v>Technology</v>
      </c>
      <c r="H534" s="82" t="str">
        <f>VLOOKUP(C534,'UT - Retail'!$B:$N,13,FALSE)</f>
        <v>No</v>
      </c>
      <c r="I534" s="82" t="str">
        <f>VLOOKUP(C534,'UT - Retail'!$B:$Q,14,FALSE)</f>
        <v>No</v>
      </c>
      <c r="J534" s="609" t="str">
        <f>VLOOKUP(C534,'UT - Retail'!$B:$Q,11,FALSE)</f>
        <v>No</v>
      </c>
      <c r="K534" s="130" t="str">
        <f>VLOOKUP(C534,'UT - Retail'!$B:$P,15,FALSE)</f>
        <v>No</v>
      </c>
      <c r="L534" s="82" t="str">
        <f>VLOOKUP(C534,'UT - Retail'!$B:$Q,16,FALSE)</f>
        <v>Both</v>
      </c>
      <c r="M534" s="609" t="str">
        <f>VLOOKUP(C534,'UT - Retail'!$B:$K,6,FALSE)</f>
        <v>USD</v>
      </c>
      <c r="N534" s="395" t="str">
        <f>IFERROR(IF(MATCH(C534,'Portfolio Construction'!$AL:$AL,0),"Yes","No"),"No")</f>
        <v>No</v>
      </c>
      <c r="O534" s="609" t="str">
        <f>IFERROR(IF(MATCH(C534,'Portfolio Construction'!$AN:$AN,0),"Yes","No"),"No")</f>
        <v>No</v>
      </c>
      <c r="P534" s="609" t="str">
        <f>IFERROR(IF(MATCH(C534,'Portfolio Construction'!$AP:$AP,0),"Yes","No"),"No")</f>
        <v>No</v>
      </c>
      <c r="Q534" s="609" t="str">
        <f>IFERROR(IF(MATCH(C534,'Portfolio Construction'!$AR:$AR,0),"Yes","No"),"No")</f>
        <v>No</v>
      </c>
      <c r="R534" s="609" t="str">
        <f>IFERROR(IF(MATCH(C534,'Portfolio Construction'!$AT:$AT,0),"Yes","No"),"No")</f>
        <v>No</v>
      </c>
      <c r="S534" s="609" t="str">
        <f>IFERROR(IF(MATCH(C534,'Portfolio Construction'!$AV:$AV,0),"Yes","No"),"No")</f>
        <v>No</v>
      </c>
      <c r="T534" s="609" t="str">
        <f>IFERROR(IF(MATCH(C534,'Portfolio Construction'!$AX:$AX,0),"Yes","No"),"No")</f>
        <v>No</v>
      </c>
      <c r="U534" s="609" t="str">
        <f>IFERROR(IF(MATCH(C534,'Portfolio Construction'!$AZ:$AZ,0),"Yes","No"),"No")</f>
        <v>No</v>
      </c>
      <c r="V534" s="609" t="str">
        <f>IFERROR(IF(MATCH(C534,'Portfolio Construction'!$BB:$BB,0),"Yes","No"),"No")</f>
        <v>No</v>
      </c>
      <c r="W534" s="618">
        <f>IF(VLOOKUP($AU534,'FE Source'!$A:$W,3,FALSE)=0,"-",VLOOKUP($AU534,'FE Source'!$A:$W,3,FALSE))</f>
        <v>-13.7</v>
      </c>
      <c r="X534" s="618">
        <f>IF(VLOOKUP($AU534,'FE Source'!$A:$W,4,FALSE)=0,"-",VLOOKUP($AU534,'FE Source'!$A:$W,4,FALSE))</f>
        <v>14.67</v>
      </c>
      <c r="Y534" s="618">
        <f>IF(VLOOKUP($AU534,'FE Source'!$A:$W,5,FALSE)=0,"-",VLOOKUP($AU534,'FE Source'!$A:$W,5,FALSE))</f>
        <v>-10.5</v>
      </c>
      <c r="Z534" s="618">
        <f>IF(VLOOKUP($AU534,'FE Source'!$A:$W,6,FALSE)=0,"-",VLOOKUP($AU534,'FE Source'!$A:$W,6,FALSE))</f>
        <v>-0.39</v>
      </c>
      <c r="AA534" s="618">
        <f>IF(VLOOKUP($AU534,'FE Source'!$A:$W,7,FALSE)=0,"-",VLOOKUP($AU534,'FE Source'!$A:$W,7,FALSE))</f>
        <v>11.37</v>
      </c>
      <c r="AB534" s="618">
        <f>IF(VLOOKUP($AU534,'FE Source'!$A:$W,8,FALSE)=0,"-",VLOOKUP($AU534,'FE Source'!$A:$W,8,FALSE))</f>
        <v>11.08</v>
      </c>
      <c r="AC534" s="632">
        <f>IF(VLOOKUP($AU534,'FE Source'!$A:$W,9,FALSE)=0,"-",VLOOKUP($AU534,'FE Source'!$A:$W,9,FALSE))</f>
        <v>15.24</v>
      </c>
      <c r="AD534" s="611">
        <f>IF(VLOOKUP($AU534,'FE Source'!$A:$W,10,FALSE)=0,"-",VLOOKUP($AU534,'FE Source'!$A:$W,10,FALSE))</f>
        <v>1.1499999999999999</v>
      </c>
      <c r="AE534" s="610">
        <f>IF(VLOOKUP($AU534,'FE Source'!$A:$W,11,FALSE)=0,"-",VLOOKUP($AU534,'FE Source'!$A:$W,11,FALSE))</f>
        <v>22.8</v>
      </c>
      <c r="AF534" s="610">
        <f>IF(VLOOKUP($AU534,'FE Source'!$A:$W,12,FALSE)=0,"-",VLOOKUP($AU534,'FE Source'!$A:$W,12,FALSE))</f>
        <v>0.28999999999999998</v>
      </c>
      <c r="AG534" s="610">
        <f>IF(VLOOKUP($AU534,'FE Source'!$A:$W,14,FALSE)=0,"-",VLOOKUP($AU534,'FE Source'!$A:$W,14,FALSE))</f>
        <v>-22.16</v>
      </c>
      <c r="AH534" s="610">
        <f>IF(VLOOKUP($AU534,'FE Source'!$A:$DJ,33,FALSE)=0,"-",VLOOKUP($AU534,'FE Source'!$A:$DJ,33,FALSE))</f>
        <v>110.59</v>
      </c>
      <c r="AI534" s="610">
        <f>IF(VLOOKUP($AU534,'FE Source'!$A:$Y,20,FALSE)=0,"-",VLOOKUP($AU534,'FE Source'!$A:$Y,20,FALSE))</f>
        <v>133.12</v>
      </c>
      <c r="AJ534" s="610">
        <f>IF(VLOOKUP($AU534,'FE Source'!$A:$DJ,34,FALSE)=0,"-",VLOOKUP($AU534,'FE Source'!$A:$DJ,34,FALSE))</f>
        <v>138.30000000000001</v>
      </c>
      <c r="AK534" s="610">
        <f>IF(VLOOKUP($AU534,'FE Source'!$A:$DJ,35,FALSE)=0,"-",VLOOKUP($AU534,'FE Source'!$A:$DJ,35,FALSE))</f>
        <v>114.54</v>
      </c>
      <c r="AL534" s="612">
        <f>IF(VLOOKUP($AU534,'FE Source'!$A:$Y,19,FALSE)=0,"-",VLOOKUP($AU534,'FE Source'!$A:$Y,19,FALSE))</f>
        <v>105.67</v>
      </c>
      <c r="AM534" s="611">
        <f>IF(VLOOKUP($AU534,'FE Source'!$A:$DJ,36,FALSE)=0,"-",VLOOKUP($AU534,'FE Source'!$A:$DJ,36,FALSE))</f>
        <v>105.91</v>
      </c>
      <c r="AN534" s="613">
        <f>IF(VLOOKUP($AU534,'FE Source'!$A:$W,13,FALSE)=0,"-",VLOOKUP($AU534,'FE Source'!$A:$W,13,FALSE))</f>
        <v>13355.3</v>
      </c>
      <c r="AO534" s="611" t="str">
        <f>IF(J534="no","-",IF(VLOOKUP($AU534,'FE Source'!$A:$W,15,FALSE)=0,"-",VLOOKUP($AU534,'FE Source'!$A:$W,15,FALSE)))</f>
        <v>-</v>
      </c>
      <c r="AP534" s="610" t="str">
        <f>IF(AO534="-","-",IF(VLOOKUP($AU534,'FE Source'!$A:$Z,21,FALSE)=0,"-",IF(VLOOKUP($AU534,'FE Source'!$A:$Z,21,FALSE)=2,"Semi-Annual",IF(VLOOKUP($AU534,'FE Source'!$A:$Z,21,FALSE)=4,"Quarterly",IF(VLOOKUP($AU534,'FE Source'!$A:$Z,21,FALSE)=12,"Monthly","Annual")))))</f>
        <v>-</v>
      </c>
      <c r="AQ534" s="612">
        <f t="array" ref="AQ534">IF(VLOOKUP($AU534,'FE Source'!$A:$W,16,FALSE)=0,"-",VLOOKUP($AU534,'FE Source'!$A:$W,16,FALSE))</f>
        <v>1.8</v>
      </c>
      <c r="AR534" s="614" t="str">
        <f>IF(VLOOKUP($AU534,'FE Source'!$A:$W,17,FALSE)=0,"-",VLOOKUP($AU534,'FE Source'!$A:$W,17,FALSE))</f>
        <v>Neutral</v>
      </c>
      <c r="AS534" s="611">
        <f>IF(VLOOKUP($AU534,'FE Source'!$AN:$AS,4,FALSE)="",VLOOKUP($AU534,'FE Source'!$AN:$AS,3,FALSE),VLOOKUP($AU534,'FE Source'!$AN:$AS,4,FALSE))</f>
        <v>46.54</v>
      </c>
      <c r="AT534" s="617">
        <f>IF(VLOOKUP($AU534,'FE Source'!$AN:$AS,5,FALSE)=0,"-",VLOOKUP($AU534,'FE Source'!$AN:$AS,5,FALSE))</f>
        <v>45783</v>
      </c>
      <c r="AU534" s="614" t="s">
        <v>6442</v>
      </c>
      <c r="BE534" s="215">
        <f>IF(VLOOKUP($AU534,'FE Source'!$A:$AK,22,FALSE)=0,"-",VLOOKUP($AU534,'FE Source'!$A:$AK,22,FALSE))</f>
        <v>14.89</v>
      </c>
      <c r="BF534" s="215">
        <f>IF(VLOOKUP($AU534,'FE Source'!$A:$AK,23,FALSE)=0,"-",VLOOKUP($AU534,'FE Source'!$A:$AK,23,FALSE))</f>
        <v>8.9499999999999993</v>
      </c>
      <c r="BG534" s="215">
        <f>IF(VLOOKUP($AU534,'FE Source'!$A:$AK,24,FALSE)=0,"-",VLOOKUP($AU534,'FE Source'!$A:$AK,24,FALSE))</f>
        <v>29.51</v>
      </c>
      <c r="BH534" s="215">
        <f>IF(VLOOKUP($AU534,'FE Source'!$A:$AK,25,FALSE)=0,"-",VLOOKUP($AU534,'FE Source'!$A:$AK,25,FALSE))</f>
        <v>3.42</v>
      </c>
      <c r="BI534" s="215">
        <f>IF(VLOOKUP($AU534,'FE Source'!$A:$AK,26,FALSE)=0,"-",VLOOKUP($AU534,'FE Source'!$A:$AK,26,FALSE))</f>
        <v>36.15</v>
      </c>
      <c r="BJ534" s="215">
        <f>IF(VLOOKUP($AU534,'FE Source'!$A:$AK,27,FALSE)=0,"-",VLOOKUP($AU534,'FE Source'!$A:$AK,27,FALSE))</f>
        <v>58.49</v>
      </c>
      <c r="BK534" s="215">
        <f>IF(VLOOKUP($AU534,'FE Source'!$A:$AK,28,FALSE)=0,"-",VLOOKUP($AU534,'FE Source'!$A:$AK,28,FALSE))</f>
        <v>25.65</v>
      </c>
      <c r="BL534" s="215">
        <f>IF(VLOOKUP($AU534,'FE Source'!$A:$AK,29,FALSE)=0,"-",VLOOKUP($AU534,'FE Source'!$A:$AK,29,FALSE))</f>
        <v>-44.68</v>
      </c>
      <c r="BM534" s="215">
        <f>IF(VLOOKUP($AU534,'FE Source'!$A:$AK,30,FALSE)=0,"-",VLOOKUP($AU534,'FE Source'!$A:$AK,30,FALSE))</f>
        <v>50.18</v>
      </c>
      <c r="BN534" t="str">
        <f>IF(VLOOKUP($AU534,'FE Source'!$A:$AK,31,FALSE)="No Specified Index","-",IF(VLOOKUP($AU534,'FE Source'!$A:$AK,31,FALSE)=0,"-",VLOOKUP($AU534,'FE Source'!$A:$AK,31,FALSE)))</f>
        <v>MSCI World / Information Technology index</v>
      </c>
      <c r="BO534" s="217">
        <f>IF(VLOOKUP($AU534,'FE Source'!$A:$AK,32,FALSE)=0,"-",VLOOKUP($AU534,'FE Source'!$A:$AK,32,FALSE))</f>
        <v>36619</v>
      </c>
      <c r="BP534" s="18">
        <f>IF(VLOOKUP($AU534,'FE Source'!$AZ:$BC,2,FALSE)=0,"-",VLOOKUP($AU534,'FE Source'!$AZ:$BC,2,FALSE))</f>
        <v>-1.85</v>
      </c>
      <c r="BQ534" s="18">
        <f>IF(VLOOKUP($AU534,'FE Source'!$AZ:$BC,3,FALSE)=0,"-",VLOOKUP($AU534,'FE Source'!$AZ:$BC,3,FALSE))</f>
        <v>-6.39</v>
      </c>
      <c r="BR534" s="18">
        <f>IF(VLOOKUP($AU534,'FE Source'!$AZ:$BC,4,FALSE)=0,"-",VLOOKUP($AU534,'FE Source'!$AZ:$BC,4,FALSE))</f>
        <v>-9.48</v>
      </c>
    </row>
    <row r="535" spans="1:70" ht="15">
      <c r="A535" s="509"/>
      <c r="B535" s="628" t="str">
        <f>INDEX('UT - Retail'!$A$7:$A$1409,MATCH(AU535,'UT - Retail'!$U$7:$U$1409,0),1)</f>
        <v>Franklin Templeton Investments</v>
      </c>
      <c r="C535" s="822" t="str">
        <f>INDEX('UT - Retail'!$B$7:$B$1409,MATCH(AU535,'UT - Retail'!$U$7:$U$1409,0),1)</f>
        <v>FTIF - Franklin US Opportunities A Acc SGD</v>
      </c>
      <c r="D535" s="827"/>
      <c r="E535" s="609" t="str">
        <f>VLOOKUP(C535,'UT - Retail'!$B:$K,8,FALSE)</f>
        <v>Equities</v>
      </c>
      <c r="F535" s="609" t="str">
        <f>VLOOKUP(C535,'UT - Retail'!$B:$K,9,FALSE)</f>
        <v>US</v>
      </c>
      <c r="G535" s="609" t="str">
        <f>VLOOKUP(C535,'UT - Retail'!$B:$K,10,FALSE)</f>
        <v>General</v>
      </c>
      <c r="H535" s="82" t="str">
        <f>VLOOKUP(C535,'UT - Retail'!$B:$N,13,FALSE)</f>
        <v>No</v>
      </c>
      <c r="I535" s="82" t="str">
        <f>VLOOKUP(C535,'UT - Retail'!$B:$Q,14,FALSE)</f>
        <v>No</v>
      </c>
      <c r="J535" s="609" t="str">
        <f>VLOOKUP(C535,'UT - Retail'!$B:$Q,11,FALSE)</f>
        <v>No</v>
      </c>
      <c r="K535" s="130" t="str">
        <f>VLOOKUP(C535,'UT - Retail'!$B:$P,15,FALSE)</f>
        <v>Yes</v>
      </c>
      <c r="L535" s="82" t="str">
        <f>VLOOKUP(C535,'UT - Retail'!$B:$Q,16,FALSE)</f>
        <v>Both</v>
      </c>
      <c r="M535" s="609" t="str">
        <f>VLOOKUP(C535,'UT - Retail'!$B:$K,6,FALSE)</f>
        <v>SGD</v>
      </c>
      <c r="N535" s="173" t="str">
        <f>IFERROR(IF(MATCH(C535,'Portfolio Construction'!$AL:$AL,0),"Yes","No"),"No")</f>
        <v>No</v>
      </c>
      <c r="O535" s="609" t="str">
        <f>IFERROR(IF(MATCH(C535,'Portfolio Construction'!$AN:$AN,0),"Yes","No"),"No")</f>
        <v>No</v>
      </c>
      <c r="P535" s="609" t="str">
        <f>IFERROR(IF(MATCH(C535,'Portfolio Construction'!$AP:$AP,0),"Yes","No"),"No")</f>
        <v>No</v>
      </c>
      <c r="Q535" s="609" t="str">
        <f>IFERROR(IF(MATCH(C535,'Portfolio Construction'!$AR:$AR,0),"Yes","No"),"No")</f>
        <v>No</v>
      </c>
      <c r="R535" s="609" t="str">
        <f>IFERROR(IF(MATCH(C535,'Portfolio Construction'!$AT:$AT,0),"Yes","No"),"No")</f>
        <v>No</v>
      </c>
      <c r="S535" s="609" t="str">
        <f>IFERROR(IF(MATCH(C535,'Portfolio Construction'!$AV:$AV,0),"Yes","No"),"No")</f>
        <v>No</v>
      </c>
      <c r="T535" s="609" t="str">
        <f>IFERROR(IF(MATCH(C535,'Portfolio Construction'!$AX:$AX,0),"Yes","No"),"No")</f>
        <v>No</v>
      </c>
      <c r="U535" s="609" t="str">
        <f>IFERROR(IF(MATCH(C535,'Portfolio Construction'!$AZ:$AZ,0),"Yes","No"),"No")</f>
        <v>No</v>
      </c>
      <c r="V535" s="609" t="str">
        <f>IFERROR(IF(MATCH(C535,'Portfolio Construction'!$BB:$BB,0),"Yes","No"),"No")</f>
        <v>No</v>
      </c>
      <c r="W535" s="609">
        <f>IF(VLOOKUP($AU535,'FE Source'!$A:$W,3,FALSE)=0,"-",VLOOKUP($AU535,'FE Source'!$A:$W,3,FALSE))</f>
        <v>-12.07</v>
      </c>
      <c r="X535" s="609">
        <f>IF(VLOOKUP($AU535,'FE Source'!$A:$W,4,FALSE)=0,"-",VLOOKUP($AU535,'FE Source'!$A:$W,4,FALSE))</f>
        <v>10.63</v>
      </c>
      <c r="Y535" s="609">
        <f>IF(VLOOKUP($AU535,'FE Source'!$A:$W,5,FALSE)=0,"-",VLOOKUP($AU535,'FE Source'!$A:$W,5,FALSE))</f>
        <v>-10.25</v>
      </c>
      <c r="Z535" s="609" t="str">
        <f>IF(VLOOKUP($AU535,'FE Source'!$A:$W,6,FALSE)=0,"-",VLOOKUP($AU535,'FE Source'!$A:$W,6,FALSE))</f>
        <v>-</v>
      </c>
      <c r="AA535" s="609">
        <f>IF(VLOOKUP($AU535,'FE Source'!$A:$W,7,FALSE)=0,"-",VLOOKUP($AU535,'FE Source'!$A:$W,7,FALSE))</f>
        <v>10.14</v>
      </c>
      <c r="AB535" s="609">
        <f>IF(VLOOKUP($AU535,'FE Source'!$A:$W,8,FALSE)=0,"-",VLOOKUP($AU535,'FE Source'!$A:$W,8,FALSE))</f>
        <v>8.65</v>
      </c>
      <c r="AC535" s="633">
        <f>IF(VLOOKUP($AU535,'FE Source'!$A:$W,9,FALSE)=0,"-",VLOOKUP($AU535,'FE Source'!$A:$W,9,FALSE))</f>
        <v>10.119999999999999</v>
      </c>
      <c r="AD535" s="611">
        <f>IF(VLOOKUP($AU535,'FE Source'!$A:$W,10,FALSE)=0,"-",VLOOKUP($AU535,'FE Source'!$A:$W,10,FALSE))</f>
        <v>1.21</v>
      </c>
      <c r="AE535" s="610">
        <f>IF(VLOOKUP($AU535,'FE Source'!$A:$W,11,FALSE)=0,"-",VLOOKUP($AU535,'FE Source'!$A:$W,11,FALSE))</f>
        <v>18.5</v>
      </c>
      <c r="AF535" s="610">
        <f>IF(VLOOKUP($AU535,'FE Source'!$A:$W,12,FALSE)=0,"-",VLOOKUP($AU535,'FE Source'!$A:$W,12,FALSE))</f>
        <v>0.3</v>
      </c>
      <c r="AG535" s="610">
        <f>IF(VLOOKUP($AU535,'FE Source'!$A:$W,14,FALSE)=0,"-",VLOOKUP($AU535,'FE Source'!$A:$W,14,FALSE))</f>
        <v>-18.29</v>
      </c>
      <c r="AH535" s="610">
        <f>IF(VLOOKUP($AU535,'FE Source'!$A:$DJ,33,FALSE)=0,"-",VLOOKUP($AU535,'FE Source'!$A:$DJ,33,FALSE))</f>
        <v>132.44999999999999</v>
      </c>
      <c r="AI535" s="610">
        <f>IF(VLOOKUP($AU535,'FE Source'!$A:$Y,20,FALSE)=0,"-",VLOOKUP($AU535,'FE Source'!$A:$Y,20,FALSE))</f>
        <v>136.05000000000001</v>
      </c>
      <c r="AJ535" s="610">
        <f>IF(VLOOKUP($AU535,'FE Source'!$A:$DJ,34,FALSE)=0,"-",VLOOKUP($AU535,'FE Source'!$A:$DJ,34,FALSE))</f>
        <v>141.09</v>
      </c>
      <c r="AK535" s="610">
        <f>IF(VLOOKUP($AU535,'FE Source'!$A:$DJ,35,FALSE)=0,"-",VLOOKUP($AU535,'FE Source'!$A:$DJ,35,FALSE))</f>
        <v>132.51</v>
      </c>
      <c r="AL535" s="612">
        <f>IF(VLOOKUP($AU535,'FE Source'!$A:$Y,19,FALSE)=0,"-",VLOOKUP($AU535,'FE Source'!$A:$Y,19,FALSE))</f>
        <v>119.42</v>
      </c>
      <c r="AM535" s="611">
        <f>IF(VLOOKUP($AU535,'FE Source'!$A:$DJ,36,FALSE)=0,"-",VLOOKUP($AU535,'FE Source'!$A:$DJ,36,FALSE))</f>
        <v>124.54</v>
      </c>
      <c r="AN535" s="613">
        <f>IF(VLOOKUP($AU535,'FE Source'!$A:$W,13,FALSE)=0,"-",VLOOKUP($AU535,'FE Source'!$A:$W,13,FALSE))</f>
        <v>8816.2999999999993</v>
      </c>
      <c r="AO535" s="611" t="str">
        <f>IF(J535="no","-",IF(VLOOKUP($AU535,'FE Source'!$A:$W,15,FALSE)=0,"-",VLOOKUP($AU535,'FE Source'!$A:$W,15,FALSE)))</f>
        <v>-</v>
      </c>
      <c r="AP535" s="610" t="str">
        <f>IF(AO535="-","-",IF(VLOOKUP($AU535,'FE Source'!$A:$Z,21,FALSE)=0,"-",IF(VLOOKUP($AU535,'FE Source'!$A:$Z,21,FALSE)=2,"Semi-Annual",IF(VLOOKUP($AU535,'FE Source'!$A:$Z,21,FALSE)=4,"Quarterly",IF(VLOOKUP($AU535,'FE Source'!$A:$Z,21,FALSE)=12,"Monthly","Annual")))))</f>
        <v>-</v>
      </c>
      <c r="AQ535" s="612">
        <f t="array" ref="AQ535">IF(VLOOKUP($AU535,'FE Source'!$A:$W,16,FALSE)=0,"-",VLOOKUP($AU535,'FE Source'!$A:$W,16,FALSE))</f>
        <v>1.8</v>
      </c>
      <c r="AR535" s="614" t="str">
        <f>IF(VLOOKUP($AU535,'FE Source'!$A:$W,17,FALSE)=0,"-",VLOOKUP($AU535,'FE Source'!$A:$W,17,FALSE))</f>
        <v>Neutral</v>
      </c>
      <c r="AS535" s="611">
        <f>IF(VLOOKUP($AU535,'FE Source'!$AN:$AS,4,FALSE)="",VLOOKUP($AU535,'FE Source'!$AN:$AS,3,FALSE),VLOOKUP($AU535,'FE Source'!$AN:$AS,4,FALSE))</f>
        <v>37.53</v>
      </c>
      <c r="AT535" s="617">
        <f>IF(VLOOKUP($AU535,'FE Source'!$AN:$AS,5,FALSE)=0,"-",VLOOKUP($AU535,'FE Source'!$AN:$AS,5,FALSE))</f>
        <v>45783</v>
      </c>
      <c r="AU535" s="614" t="s">
        <v>1395</v>
      </c>
      <c r="BE535" s="215">
        <f>IF(VLOOKUP($AU535,'FE Source'!$A:$AK,22,FALSE)=0,"-",VLOOKUP($AU535,'FE Source'!$A:$AK,22,FALSE))</f>
        <v>12.21</v>
      </c>
      <c r="BF535" s="215">
        <f>IF(VLOOKUP($AU535,'FE Source'!$A:$AK,23,FALSE)=0,"-",VLOOKUP($AU535,'FE Source'!$A:$AK,23,FALSE))</f>
        <v>-0.33</v>
      </c>
      <c r="BG535" s="215">
        <f>IF(VLOOKUP($AU535,'FE Source'!$A:$AK,24,FALSE)=0,"-",VLOOKUP($AU535,'FE Source'!$A:$AK,24,FALSE))</f>
        <v>17.25</v>
      </c>
      <c r="BH535" s="215">
        <f>IF(VLOOKUP($AU535,'FE Source'!$A:$AK,25,FALSE)=0,"-",VLOOKUP($AU535,'FE Source'!$A:$AK,25,FALSE))</f>
        <v>0.06</v>
      </c>
      <c r="BI535" s="215">
        <f>IF(VLOOKUP($AU535,'FE Source'!$A:$AK,26,FALSE)=0,"-",VLOOKUP($AU535,'FE Source'!$A:$AK,26,FALSE))</f>
        <v>30.31</v>
      </c>
      <c r="BJ535" s="215">
        <f>IF(VLOOKUP($AU535,'FE Source'!$A:$AK,27,FALSE)=0,"-",VLOOKUP($AU535,'FE Source'!$A:$AK,27,FALSE))</f>
        <v>40.1</v>
      </c>
      <c r="BK535" s="215">
        <f>IF(VLOOKUP($AU535,'FE Source'!$A:$AK,28,FALSE)=0,"-",VLOOKUP($AU535,'FE Source'!$A:$AK,28,FALSE))</f>
        <v>18.98</v>
      </c>
      <c r="BL535" s="215">
        <f>IF(VLOOKUP($AU535,'FE Source'!$A:$AK,29,FALSE)=0,"-",VLOOKUP($AU535,'FE Source'!$A:$AK,29,FALSE))</f>
        <v>-37.57</v>
      </c>
      <c r="BM535" s="215">
        <f>IF(VLOOKUP($AU535,'FE Source'!$A:$AK,30,FALSE)=0,"-",VLOOKUP($AU535,'FE Source'!$A:$AK,30,FALSE))</f>
        <v>36.15</v>
      </c>
      <c r="BN535" t="str">
        <f>IF(VLOOKUP($AU535,'FE Source'!$A:$AK,31,FALSE)="No Specified Index","-",IF(VLOOKUP($AU535,'FE Source'!$A:$AK,31,FALSE)=0,"-",VLOOKUP($AU535,'FE Source'!$A:$AK,31,FALSE)))</f>
        <v>Russell 3000 Growth</v>
      </c>
      <c r="BO535" s="217">
        <f>IF(VLOOKUP($AU535,'FE Source'!$A:$AK,32,FALSE)=0,"-",VLOOKUP($AU535,'FE Source'!$A:$AK,32,FALSE))</f>
        <v>39380</v>
      </c>
      <c r="BP535" s="18">
        <f>IF(VLOOKUP($AU535,'FE Source'!$AZ:$BC,2,FALSE)=0,"-",VLOOKUP($AU535,'FE Source'!$AZ:$BC,2,FALSE))</f>
        <v>-1.48</v>
      </c>
      <c r="BQ535" s="18">
        <f>IF(VLOOKUP($AU535,'FE Source'!$AZ:$BC,3,FALSE)=0,"-",VLOOKUP($AU535,'FE Source'!$AZ:$BC,3,FALSE))</f>
        <v>-6.1</v>
      </c>
      <c r="BR535" s="18">
        <f>IF(VLOOKUP($AU535,'FE Source'!$AZ:$BC,4,FALSE)=0,"-",VLOOKUP($AU535,'FE Source'!$AZ:$BC,4,FALSE))</f>
        <v>-9.9499999999999993</v>
      </c>
    </row>
    <row r="536" spans="1:70" ht="15">
      <c r="A536" s="509"/>
      <c r="B536" s="628" t="str">
        <f>INDEX('UT - Retail'!$A$7:$A$1409,MATCH(AU536,'UT - Retail'!$U$7:$U$1409,0),1)</f>
        <v>Franklin Templeton Investments</v>
      </c>
      <c r="C536" s="822" t="str">
        <f>INDEX('UT - Retail'!$B$7:$B$1409,MATCH(AU536,'UT - Retail'!$U$7:$U$1409,0),1)</f>
        <v>FTIF - Franklin US Opportunities A Acc SGD-H1</v>
      </c>
      <c r="D536" s="827"/>
      <c r="E536" s="609" t="str">
        <f>VLOOKUP(C536,'UT - Retail'!$B:$K,8,FALSE)</f>
        <v>Equities</v>
      </c>
      <c r="F536" s="609" t="str">
        <f>VLOOKUP(C536,'UT - Retail'!$B:$K,9,FALSE)</f>
        <v>US</v>
      </c>
      <c r="G536" s="609" t="str">
        <f>VLOOKUP(C536,'UT - Retail'!$B:$K,10,FALSE)</f>
        <v>General</v>
      </c>
      <c r="H536" s="82" t="str">
        <f>VLOOKUP(C536,'UT - Retail'!$B:$N,13,FALSE)</f>
        <v>No</v>
      </c>
      <c r="I536" s="82" t="str">
        <f>VLOOKUP(C536,'UT - Retail'!$B:$Q,14,FALSE)</f>
        <v>No</v>
      </c>
      <c r="J536" s="609" t="str">
        <f>VLOOKUP(C536,'UT - Retail'!$B:$Q,11,FALSE)</f>
        <v>No</v>
      </c>
      <c r="K536" s="130" t="str">
        <f>VLOOKUP(C536,'UT - Retail'!$B:$P,15,FALSE)</f>
        <v>Yes</v>
      </c>
      <c r="L536" s="82" t="str">
        <f>VLOOKUP(C536,'UT - Retail'!$B:$Q,16,FALSE)</f>
        <v>Both</v>
      </c>
      <c r="M536" s="609" t="str">
        <f>VLOOKUP(C536,'UT - Retail'!$B:$K,6,FALSE)</f>
        <v>SGD</v>
      </c>
      <c r="N536" s="395" t="str">
        <f>IFERROR(IF(MATCH(C536,'Portfolio Construction'!$AL:$AL,0),"Yes","No"),"No")</f>
        <v>No</v>
      </c>
      <c r="O536" s="609" t="str">
        <f>IFERROR(IF(MATCH(C536,'Portfolio Construction'!$AN:$AN,0),"Yes","No"),"No")</f>
        <v>No</v>
      </c>
      <c r="P536" s="609" t="str">
        <f>IFERROR(IF(MATCH(C536,'Portfolio Construction'!$AP:$AP,0),"Yes","No"),"No")</f>
        <v>No</v>
      </c>
      <c r="Q536" s="609" t="str">
        <f>IFERROR(IF(MATCH(C536,'Portfolio Construction'!$AR:$AR,0),"Yes","No"),"No")</f>
        <v>No</v>
      </c>
      <c r="R536" s="609" t="str">
        <f>IFERROR(IF(MATCH(C536,'Portfolio Construction'!$AT:$AT,0),"Yes","No"),"No")</f>
        <v>No</v>
      </c>
      <c r="S536" s="609" t="str">
        <f>IFERROR(IF(MATCH(C536,'Portfolio Construction'!$AV:$AV,0),"Yes","No"),"No")</f>
        <v>No</v>
      </c>
      <c r="T536" s="609" t="str">
        <f>IFERROR(IF(MATCH(C536,'Portfolio Construction'!$AX:$AX,0),"Yes","No"),"No")</f>
        <v>No</v>
      </c>
      <c r="U536" s="609" t="str">
        <f>IFERROR(IF(MATCH(C536,'Portfolio Construction'!$AZ:$AZ,0),"Yes","No"),"No")</f>
        <v>No</v>
      </c>
      <c r="V536" s="609" t="str">
        <f>IFERROR(IF(MATCH(C536,'Portfolio Construction'!$BB:$BB,0),"Yes","No"),"No")</f>
        <v>No</v>
      </c>
      <c r="W536" s="609">
        <f>IF(VLOOKUP($AU536,'FE Source'!$A:$W,3,FALSE)=0,"-",VLOOKUP($AU536,'FE Source'!$A:$W,3,FALSE))</f>
        <v>-7.43</v>
      </c>
      <c r="X536" s="609">
        <f>IF(VLOOKUP($AU536,'FE Source'!$A:$W,4,FALSE)=0,"-",VLOOKUP($AU536,'FE Source'!$A:$W,4,FALSE))</f>
        <v>15.25</v>
      </c>
      <c r="Y536" s="609">
        <f>IF(VLOOKUP($AU536,'FE Source'!$A:$W,5,FALSE)=0,"-",VLOOKUP($AU536,'FE Source'!$A:$W,5,FALSE))</f>
        <v>-8.2200000000000006</v>
      </c>
      <c r="Z536" s="609">
        <f>IF(VLOOKUP($AU536,'FE Source'!$A:$W,6,FALSE)=0,"-",VLOOKUP($AU536,'FE Source'!$A:$W,6,FALSE))</f>
        <v>2.6</v>
      </c>
      <c r="AA536" s="609">
        <f>IF(VLOOKUP($AU536,'FE Source'!$A:$W,7,FALSE)=0,"-",VLOOKUP($AU536,'FE Source'!$A:$W,7,FALSE))</f>
        <v>10.49</v>
      </c>
      <c r="AB536" s="609">
        <f>IF(VLOOKUP($AU536,'FE Source'!$A:$W,8,FALSE)=0,"-",VLOOKUP($AU536,'FE Source'!$A:$W,8,FALSE))</f>
        <v>9.19</v>
      </c>
      <c r="AC536" s="633">
        <f>IF(VLOOKUP($AU536,'FE Source'!$A:$W,9,FALSE)=0,"-",VLOOKUP($AU536,'FE Source'!$A:$W,9,FALSE))</f>
        <v>9.33</v>
      </c>
      <c r="AD536" s="611">
        <f>IF(VLOOKUP($AU536,'FE Source'!$A:$W,10,FALSE)=0,"-",VLOOKUP($AU536,'FE Source'!$A:$W,10,FALSE))</f>
        <v>1.27</v>
      </c>
      <c r="AE536" s="610">
        <f>IF(VLOOKUP($AU536,'FE Source'!$A:$W,11,FALSE)=0,"-",VLOOKUP($AU536,'FE Source'!$A:$W,11,FALSE))</f>
        <v>20.059999999999999</v>
      </c>
      <c r="AF536" s="610">
        <f>IF(VLOOKUP($AU536,'FE Source'!$A:$W,12,FALSE)=0,"-",VLOOKUP($AU536,'FE Source'!$A:$W,12,FALSE))</f>
        <v>0.27</v>
      </c>
      <c r="AG536" s="610">
        <f>IF(VLOOKUP($AU536,'FE Source'!$A:$W,14,FALSE)=0,"-",VLOOKUP($AU536,'FE Source'!$A:$W,14,FALSE))</f>
        <v>-17.28</v>
      </c>
      <c r="AH536" s="610">
        <f>IF(VLOOKUP($AU536,'FE Source'!$A:$DJ,33,FALSE)=0,"-",VLOOKUP($AU536,'FE Source'!$A:$DJ,33,FALSE))</f>
        <v>117.71</v>
      </c>
      <c r="AI536" s="610">
        <f>IF(VLOOKUP($AU536,'FE Source'!$A:$Y,20,FALSE)=0,"-",VLOOKUP($AU536,'FE Source'!$A:$Y,20,FALSE))</f>
        <v>150.97</v>
      </c>
      <c r="AJ536" s="610">
        <f>IF(VLOOKUP($AU536,'FE Source'!$A:$DJ,34,FALSE)=0,"-",VLOOKUP($AU536,'FE Source'!$A:$DJ,34,FALSE))</f>
        <v>165.27</v>
      </c>
      <c r="AK536" s="610">
        <f>IF(VLOOKUP($AU536,'FE Source'!$A:$DJ,35,FALSE)=0,"-",VLOOKUP($AU536,'FE Source'!$A:$DJ,35,FALSE))</f>
        <v>104.53</v>
      </c>
      <c r="AL536" s="612">
        <f>IF(VLOOKUP($AU536,'FE Source'!$A:$Y,19,FALSE)=0,"-",VLOOKUP($AU536,'FE Source'!$A:$Y,19,FALSE))</f>
        <v>127.99</v>
      </c>
      <c r="AM536" s="611">
        <f>IF(VLOOKUP($AU536,'FE Source'!$A:$DJ,36,FALSE)=0,"-",VLOOKUP($AU536,'FE Source'!$A:$DJ,36,FALSE))</f>
        <v>131.65</v>
      </c>
      <c r="AN536" s="613">
        <f>IF(VLOOKUP($AU536,'FE Source'!$A:$W,13,FALSE)=0,"-",VLOOKUP($AU536,'FE Source'!$A:$W,13,FALSE))</f>
        <v>8816.2999999999993</v>
      </c>
      <c r="AO536" s="611" t="str">
        <f>IF(J536="no","-",IF(VLOOKUP($AU536,'FE Source'!$A:$W,15,FALSE)=0,"-",VLOOKUP($AU536,'FE Source'!$A:$W,15,FALSE)))</f>
        <v>-</v>
      </c>
      <c r="AP536" s="610" t="str">
        <f>IF(AO536="-","-",IF(VLOOKUP($AU536,'FE Source'!$A:$Z,21,FALSE)=0,"-",IF(VLOOKUP($AU536,'FE Source'!$A:$Z,21,FALSE)=2,"Semi-Annual",IF(VLOOKUP($AU536,'FE Source'!$A:$Z,21,FALSE)=4,"Quarterly",IF(VLOOKUP($AU536,'FE Source'!$A:$Z,21,FALSE)=12,"Monthly","Annual")))))</f>
        <v>-</v>
      </c>
      <c r="AQ536" s="612">
        <f t="array" ref="AQ536">IF(VLOOKUP($AU536,'FE Source'!$A:$W,16,FALSE)=0,"-",VLOOKUP($AU536,'FE Source'!$A:$W,16,FALSE))</f>
        <v>1.81</v>
      </c>
      <c r="AR536" s="614" t="str">
        <f>IF(VLOOKUP($AU536,'FE Source'!$A:$W,17,FALSE)=0,"-",VLOOKUP($AU536,'FE Source'!$A:$W,17,FALSE))</f>
        <v>Neutral</v>
      </c>
      <c r="AS536" s="611">
        <f>IF(VLOOKUP($AU536,'FE Source'!$AN:$AS,4,FALSE)="",VLOOKUP($AU536,'FE Source'!$AN:$AS,3,FALSE),VLOOKUP($AU536,'FE Source'!$AN:$AS,4,FALSE))</f>
        <v>45.61</v>
      </c>
      <c r="AT536" s="617">
        <f>IF(VLOOKUP($AU536,'FE Source'!$AN:$AS,5,FALSE)=0,"-",VLOOKUP($AU536,'FE Source'!$AN:$AS,5,FALSE))</f>
        <v>45783</v>
      </c>
      <c r="AU536" s="614" t="s">
        <v>651</v>
      </c>
      <c r="BE536" s="215">
        <f>IF(VLOOKUP($AU536,'FE Source'!$A:$AK,22,FALSE)=0,"-",VLOOKUP($AU536,'FE Source'!$A:$AK,22,FALSE))</f>
        <v>5.8</v>
      </c>
      <c r="BF536" s="215">
        <f>IF(VLOOKUP($AU536,'FE Source'!$A:$AK,23,FALSE)=0,"-",VLOOKUP($AU536,'FE Source'!$A:$AK,23,FALSE))</f>
        <v>-2.2400000000000002</v>
      </c>
      <c r="BG536" s="215">
        <f>IF(VLOOKUP($AU536,'FE Source'!$A:$AK,24,FALSE)=0,"-",VLOOKUP($AU536,'FE Source'!$A:$AK,24,FALSE))</f>
        <v>25.93</v>
      </c>
      <c r="BH536" s="215">
        <f>IF(VLOOKUP($AU536,'FE Source'!$A:$AK,25,FALSE)=0,"-",VLOOKUP($AU536,'FE Source'!$A:$AK,25,FALSE))</f>
        <v>-2.77</v>
      </c>
      <c r="BI536" s="215">
        <f>IF(VLOOKUP($AU536,'FE Source'!$A:$AK,26,FALSE)=0,"-",VLOOKUP($AU536,'FE Source'!$A:$AK,26,FALSE))</f>
        <v>30.78</v>
      </c>
      <c r="BJ536" s="215">
        <f>IF(VLOOKUP($AU536,'FE Source'!$A:$AK,27,FALSE)=0,"-",VLOOKUP($AU536,'FE Source'!$A:$AK,27,FALSE))</f>
        <v>41.09</v>
      </c>
      <c r="BK536" s="215">
        <f>IF(VLOOKUP($AU536,'FE Source'!$A:$AK,28,FALSE)=0,"-",VLOOKUP($AU536,'FE Source'!$A:$AK,28,FALSE))</f>
        <v>16.420000000000002</v>
      </c>
      <c r="BL536" s="215">
        <f>IF(VLOOKUP($AU536,'FE Source'!$A:$AK,29,FALSE)=0,"-",VLOOKUP($AU536,'FE Source'!$A:$AK,29,FALSE))</f>
        <v>-38.520000000000003</v>
      </c>
      <c r="BM536" s="215">
        <f>IF(VLOOKUP($AU536,'FE Source'!$A:$AK,30,FALSE)=0,"-",VLOOKUP($AU536,'FE Source'!$A:$AK,30,FALSE))</f>
        <v>35.9</v>
      </c>
      <c r="BN536" t="str">
        <f>IF(VLOOKUP($AU536,'FE Source'!$A:$AK,31,FALSE)="No Specified Index","-",IF(VLOOKUP($AU536,'FE Source'!$A:$AK,31,FALSE)=0,"-",VLOOKUP($AU536,'FE Source'!$A:$AK,31,FALSE)))</f>
        <v>Russell 3000 Growth</v>
      </c>
      <c r="BO536" s="217">
        <f>IF(VLOOKUP($AU536,'FE Source'!$A:$AK,32,FALSE)=0,"-",VLOOKUP($AU536,'FE Source'!$A:$AK,32,FALSE))</f>
        <v>40816</v>
      </c>
      <c r="BP536" s="18">
        <f>IF(VLOOKUP($AU536,'FE Source'!$AZ:$BC,2,FALSE)=0,"-",VLOOKUP($AU536,'FE Source'!$AZ:$BC,2,FALSE))</f>
        <v>-1.81</v>
      </c>
      <c r="BQ536" s="18" t="str">
        <f>IF(VLOOKUP($AU536,'FE Source'!$AZ:$BC,3,FALSE)=0,"-",VLOOKUP($AU536,'FE Source'!$AZ:$BC,3,FALSE))</f>
        <v>-</v>
      </c>
      <c r="BR536" s="18" t="str">
        <f>IF(VLOOKUP($AU536,'FE Source'!$AZ:$BC,4,FALSE)=0,"-",VLOOKUP($AU536,'FE Source'!$AZ:$BC,4,FALSE))</f>
        <v>-</v>
      </c>
    </row>
    <row r="537" spans="1:70" ht="15">
      <c r="A537" s="509"/>
      <c r="B537" s="628" t="str">
        <f>INDEX('UT - Retail'!$A$7:$A$1409,MATCH(AU537,'UT - Retail'!$U$7:$U$1409,0),1)</f>
        <v>Franklin Templeton Investments</v>
      </c>
      <c r="C537" s="728" t="str">
        <f>INDEX('UT - Retail'!$B$7:$B$1409,MATCH(AU537,'UT - Retail'!$U$7:$U$1409,0),1)</f>
        <v>FTIF - Franklin US Opportunities A Acc USD</v>
      </c>
      <c r="D537" s="728"/>
      <c r="E537" s="618" t="str">
        <f>VLOOKUP(C537,'UT - Retail'!$B:$K,8,FALSE)</f>
        <v>Equities</v>
      </c>
      <c r="F537" s="618" t="str">
        <f>VLOOKUP(C537,'UT - Retail'!$B:$K,9,FALSE)</f>
        <v>US</v>
      </c>
      <c r="G537" s="618" t="str">
        <f>VLOOKUP(C537,'UT - Retail'!$B:$K,10,FALSE)</f>
        <v>General</v>
      </c>
      <c r="H537" s="82" t="str">
        <f>VLOOKUP(C537,'UT - Retail'!$B:$N,13,FALSE)</f>
        <v>No</v>
      </c>
      <c r="I537" s="82" t="str">
        <f>VLOOKUP(C537,'UT - Retail'!$B:$Q,14,FALSE)</f>
        <v>No</v>
      </c>
      <c r="J537" s="618" t="str">
        <f>VLOOKUP(C537,'UT - Retail'!$B:$Q,11,FALSE)</f>
        <v>No</v>
      </c>
      <c r="K537" s="130" t="str">
        <f>VLOOKUP(C537,'UT - Retail'!$B:$P,15,FALSE)</f>
        <v>No</v>
      </c>
      <c r="L537" s="82" t="str">
        <f>VLOOKUP(C537,'UT - Retail'!$B:$Q,16,FALSE)</f>
        <v>Both</v>
      </c>
      <c r="M537" s="618" t="str">
        <f>VLOOKUP(C537,'UT - Retail'!$B:$K,6,FALSE)</f>
        <v>USD</v>
      </c>
      <c r="N537" s="173" t="str">
        <f>IFERROR(IF(MATCH(C537,'Portfolio Construction'!$AL:$AL,0),"Yes","No"),"No")</f>
        <v>No</v>
      </c>
      <c r="O537" s="618" t="str">
        <f>IFERROR(IF(MATCH(C537,'Portfolio Construction'!$AN:$AN,0),"Yes","No"),"No")</f>
        <v>No</v>
      </c>
      <c r="P537" s="618" t="str">
        <f>IFERROR(IF(MATCH(C537,'Portfolio Construction'!$AP:$AP,0),"Yes","No"),"No")</f>
        <v>No</v>
      </c>
      <c r="Q537" s="618" t="str">
        <f>IFERROR(IF(MATCH(C537,'Portfolio Construction'!$AR:$AR,0),"Yes","No"),"No")</f>
        <v>No</v>
      </c>
      <c r="R537" s="618" t="str">
        <f>IFERROR(IF(MATCH(C537,'Portfolio Construction'!$AT:$AT,0),"Yes","No"),"No")</f>
        <v>No</v>
      </c>
      <c r="S537" s="618" t="str">
        <f>IFERROR(IF(MATCH(C537,'Portfolio Construction'!$AV:$AV,0),"Yes","No"),"No")</f>
        <v>No</v>
      </c>
      <c r="T537" s="618" t="str">
        <f>IFERROR(IF(MATCH(C537,'Portfolio Construction'!$AX:$AX,0),"Yes","No"),"No")</f>
        <v>No</v>
      </c>
      <c r="U537" s="618" t="str">
        <f>IFERROR(IF(MATCH(C537,'Portfolio Construction'!$AZ:$AZ,0),"Yes","No"),"No")</f>
        <v>No</v>
      </c>
      <c r="V537" s="618" t="str">
        <f>IFERROR(IF(MATCH(C537,'Portfolio Construction'!$BB:$BB,0),"Yes","No"),"No")</f>
        <v>No</v>
      </c>
      <c r="W537" s="618">
        <f>IF(VLOOKUP($AU537,'FE Source'!$A:$W,3,FALSE)=0,"-",VLOOKUP($AU537,'FE Source'!$A:$W,3,FALSE))</f>
        <v>-11.83</v>
      </c>
      <c r="X537" s="618">
        <f>IF(VLOOKUP($AU537,'FE Source'!$A:$W,4,FALSE)=0,"-",VLOOKUP($AU537,'FE Source'!$A:$W,4,FALSE))</f>
        <v>10.87</v>
      </c>
      <c r="Y537" s="618">
        <f>IF(VLOOKUP($AU537,'FE Source'!$A:$W,5,FALSE)=0,"-",VLOOKUP($AU537,'FE Source'!$A:$W,5,FALSE))</f>
        <v>-10.38</v>
      </c>
      <c r="Z537" s="618">
        <f>IF(VLOOKUP($AU537,'FE Source'!$A:$W,6,FALSE)=0,"-",VLOOKUP($AU537,'FE Source'!$A:$W,6,FALSE))</f>
        <v>-0.05</v>
      </c>
      <c r="AA537" s="618">
        <f>IF(VLOOKUP($AU537,'FE Source'!$A:$W,7,FALSE)=0,"-",VLOOKUP($AU537,'FE Source'!$A:$W,7,FALSE))</f>
        <v>10.15</v>
      </c>
      <c r="AB537" s="618">
        <f>IF(VLOOKUP($AU537,'FE Source'!$A:$W,8,FALSE)=0,"-",VLOOKUP($AU537,'FE Source'!$A:$W,8,FALSE))</f>
        <v>8.64</v>
      </c>
      <c r="AC537" s="632">
        <f>IF(VLOOKUP($AU537,'FE Source'!$A:$W,9,FALSE)=0,"-",VLOOKUP($AU537,'FE Source'!$A:$W,9,FALSE))</f>
        <v>10.11</v>
      </c>
      <c r="AD537" s="634">
        <f>IF(VLOOKUP($AU537,'FE Source'!$A:$W,10,FALSE)=0,"-",VLOOKUP($AU537,'FE Source'!$A:$W,10,FALSE))</f>
        <v>1.21</v>
      </c>
      <c r="AE537" s="618">
        <f>IF(VLOOKUP($AU537,'FE Source'!$A:$W,11,FALSE)=0,"-",VLOOKUP($AU537,'FE Source'!$A:$W,11,FALSE))</f>
        <v>18.45</v>
      </c>
      <c r="AF537" s="618">
        <f>IF(VLOOKUP($AU537,'FE Source'!$A:$W,12,FALSE)=0,"-",VLOOKUP($AU537,'FE Source'!$A:$W,12,FALSE))</f>
        <v>0.3</v>
      </c>
      <c r="AG537" s="618">
        <f>IF(VLOOKUP($AU537,'FE Source'!$A:$W,14,FALSE)=0,"-",VLOOKUP($AU537,'FE Source'!$A:$W,14,FALSE))</f>
        <v>-18.07</v>
      </c>
      <c r="AH537" s="618">
        <f>IF(VLOOKUP($AU537,'FE Source'!$A:$DJ,33,FALSE)=0,"-",VLOOKUP($AU537,'FE Source'!$A:$DJ,33,FALSE))</f>
        <v>133.44</v>
      </c>
      <c r="AI537" s="618">
        <f>IF(VLOOKUP($AU537,'FE Source'!$A:$Y,20,FALSE)=0,"-",VLOOKUP($AU537,'FE Source'!$A:$Y,20,FALSE))</f>
        <v>137.59</v>
      </c>
      <c r="AJ537" s="618">
        <f>IF(VLOOKUP($AU537,'FE Source'!$A:$DJ,34,FALSE)=0,"-",VLOOKUP($AU537,'FE Source'!$A:$DJ,34,FALSE))</f>
        <v>141.49</v>
      </c>
      <c r="AK537" s="618">
        <f>IF(VLOOKUP($AU537,'FE Source'!$A:$DJ,35,FALSE)=0,"-",VLOOKUP($AU537,'FE Source'!$A:$DJ,35,FALSE))</f>
        <v>132.96</v>
      </c>
      <c r="AL537" s="632">
        <f>IF(VLOOKUP($AU537,'FE Source'!$A:$Y,19,FALSE)=0,"-",VLOOKUP($AU537,'FE Source'!$A:$Y,19,FALSE))</f>
        <v>120.1</v>
      </c>
      <c r="AM537" s="634">
        <f>IF(VLOOKUP($AU537,'FE Source'!$A:$DJ,36,FALSE)=0,"-",VLOOKUP($AU537,'FE Source'!$A:$DJ,36,FALSE))</f>
        <v>124.55</v>
      </c>
      <c r="AN537" s="635">
        <f>IF(VLOOKUP($AU537,'FE Source'!$A:$W,13,FALSE)=0,"-",VLOOKUP($AU537,'FE Source'!$A:$W,13,FALSE))</f>
        <v>8816.2999999999993</v>
      </c>
      <c r="AO537" s="634" t="str">
        <f>IF(J537="no","-",IF(VLOOKUP($AU537,'FE Source'!$A:$W,15,FALSE)=0,"-",VLOOKUP($AU537,'FE Source'!$A:$W,15,FALSE)))</f>
        <v>-</v>
      </c>
      <c r="AP537" s="618" t="str">
        <f>IF(AO537="-","-",IF(VLOOKUP($AU537,'FE Source'!$A:$Z,21,FALSE)=0,"-",IF(VLOOKUP($AU537,'FE Source'!$A:$Z,21,FALSE)=2,"Semi-Annual",IF(VLOOKUP($AU537,'FE Source'!$A:$Z,21,FALSE)=4,"Quarterly",IF(VLOOKUP($AU537,'FE Source'!$A:$Z,21,FALSE)=12,"Monthly","Annual")))))</f>
        <v>-</v>
      </c>
      <c r="AQ537" s="632">
        <f t="array" ref="AQ537">IF(VLOOKUP($AU537,'FE Source'!$A:$W,16,FALSE)=0,"-",VLOOKUP($AU537,'FE Source'!$A:$W,16,FALSE))</f>
        <v>1.8</v>
      </c>
      <c r="AR537" s="636" t="str">
        <f>IF(VLOOKUP($AU537,'FE Source'!$A:$W,17,FALSE)=0,"-",VLOOKUP($AU537,'FE Source'!$A:$W,17,FALSE))</f>
        <v>Negative</v>
      </c>
      <c r="AS537" s="634">
        <f>IF(VLOOKUP($AU537,'FE Source'!$AN:$AS,4,FALSE)="",VLOOKUP($AU537,'FE Source'!$AN:$AS,3,FALSE),VLOOKUP($AU537,'FE Source'!$AN:$AS,4,FALSE))</f>
        <v>32.79</v>
      </c>
      <c r="AT537" s="637">
        <f>IF(VLOOKUP($AU537,'FE Source'!$AN:$AS,5,FALSE)=0,"-",VLOOKUP($AU537,'FE Source'!$AN:$AS,5,FALSE))</f>
        <v>45783</v>
      </c>
      <c r="AU537" s="636" t="s">
        <v>650</v>
      </c>
      <c r="BE537" s="215">
        <f>IF(VLOOKUP($AU537,'FE Source'!$A:$AK,22,FALSE)=0,"-",VLOOKUP($AU537,'FE Source'!$A:$AK,22,FALSE))</f>
        <v>12.22</v>
      </c>
      <c r="BF537" s="215">
        <f>IF(VLOOKUP($AU537,'FE Source'!$A:$AK,23,FALSE)=0,"-",VLOOKUP($AU537,'FE Source'!$A:$AK,23,FALSE))</f>
        <v>-0.59</v>
      </c>
      <c r="BG537" s="215">
        <f>IF(VLOOKUP($AU537,'FE Source'!$A:$AK,24,FALSE)=0,"-",VLOOKUP($AU537,'FE Source'!$A:$AK,24,FALSE))</f>
        <v>17.420000000000002</v>
      </c>
      <c r="BH537" s="215">
        <f>IF(VLOOKUP($AU537,'FE Source'!$A:$AK,25,FALSE)=0,"-",VLOOKUP($AU537,'FE Source'!$A:$AK,25,FALSE))</f>
        <v>0.1</v>
      </c>
      <c r="BI537" s="215">
        <f>IF(VLOOKUP($AU537,'FE Source'!$A:$AK,26,FALSE)=0,"-",VLOOKUP($AU537,'FE Source'!$A:$AK,26,FALSE))</f>
        <v>30.32</v>
      </c>
      <c r="BJ537" s="215">
        <f>IF(VLOOKUP($AU537,'FE Source'!$A:$AK,27,FALSE)=0,"-",VLOOKUP($AU537,'FE Source'!$A:$AK,27,FALSE))</f>
        <v>40.22</v>
      </c>
      <c r="BK537" s="215">
        <f>IF(VLOOKUP($AU537,'FE Source'!$A:$AK,28,FALSE)=0,"-",VLOOKUP($AU537,'FE Source'!$A:$AK,28,FALSE))</f>
        <v>18.87</v>
      </c>
      <c r="BL537" s="215">
        <f>IF(VLOOKUP($AU537,'FE Source'!$A:$AK,29,FALSE)=0,"-",VLOOKUP($AU537,'FE Source'!$A:$AK,29,FALSE))</f>
        <v>-37.46</v>
      </c>
      <c r="BM537" s="215">
        <f>IF(VLOOKUP($AU537,'FE Source'!$A:$AK,30,FALSE)=0,"-",VLOOKUP($AU537,'FE Source'!$A:$AK,30,FALSE))</f>
        <v>35.950000000000003</v>
      </c>
      <c r="BN537" t="str">
        <f>IF(VLOOKUP($AU537,'FE Source'!$A:$AK,31,FALSE)="No Specified Index","-",IF(VLOOKUP($AU537,'FE Source'!$A:$AK,31,FALSE)=0,"-",VLOOKUP($AU537,'FE Source'!$A:$AK,31,FALSE)))</f>
        <v>Russell 3000 Growth</v>
      </c>
      <c r="BO537" s="217">
        <f>IF(VLOOKUP($AU537,'FE Source'!$A:$AK,32,FALSE)=0,"-",VLOOKUP($AU537,'FE Source'!$A:$AK,32,FALSE))</f>
        <v>36619</v>
      </c>
      <c r="BP537" s="18">
        <f>IF(VLOOKUP($AU537,'FE Source'!$AZ:$BC,2,FALSE)=0,"-",VLOOKUP($AU537,'FE Source'!$AZ:$BC,2,FALSE))</f>
        <v>-1.49</v>
      </c>
      <c r="BQ537" s="18">
        <f>IF(VLOOKUP($AU537,'FE Source'!$AZ:$BC,3,FALSE)=0,"-",VLOOKUP($AU537,'FE Source'!$AZ:$BC,3,FALSE))</f>
        <v>-6.51</v>
      </c>
      <c r="BR537" s="18">
        <f>IF(VLOOKUP($AU537,'FE Source'!$AZ:$BC,4,FALSE)=0,"-",VLOOKUP($AU537,'FE Source'!$AZ:$BC,4,FALSE))</f>
        <v>-9.6999999999999993</v>
      </c>
    </row>
    <row r="538" spans="1:70" ht="15">
      <c r="A538" s="509"/>
      <c r="B538" s="628" t="str">
        <f>INDEX('UT - Retail'!$A$7:$A$1409,MATCH(AU538,'UT - Retail'!$U$7:$U$1409,0),1)</f>
        <v>Franklin Templeton Investments</v>
      </c>
      <c r="C538" s="728" t="str">
        <f>INDEX('UT - Retail'!$B$7:$B$1409,MATCH(AU538,'UT - Retail'!$U$7:$U$1409,0),1)</f>
        <v>FTIF - Franklin US Opportunities AS Acc SGD (CPF)</v>
      </c>
      <c r="D538" s="728"/>
      <c r="E538" s="618" t="str">
        <f>VLOOKUP(C538,'UT - Retail'!$B:$K,8,FALSE)</f>
        <v>Equities</v>
      </c>
      <c r="F538" s="618" t="str">
        <f>VLOOKUP(C538,'UT - Retail'!$B:$K,9,FALSE)</f>
        <v>US</v>
      </c>
      <c r="G538" s="618" t="str">
        <f>VLOOKUP(C538,'UT - Retail'!$B:$K,10,FALSE)</f>
        <v>General</v>
      </c>
      <c r="H538" s="82" t="str">
        <f>VLOOKUP(C538,'UT - Retail'!$B:$N,13,FALSE)</f>
        <v>Yes</v>
      </c>
      <c r="I538" s="82" t="str">
        <f>VLOOKUP(C538,'UT - Retail'!$B:$Q,14,FALSE)</f>
        <v>No</v>
      </c>
      <c r="J538" s="618" t="str">
        <f>VLOOKUP(C538,'UT - Retail'!$B:$Q,11,FALSE)</f>
        <v>No</v>
      </c>
      <c r="K538" s="130" t="str">
        <f>VLOOKUP(C538,'UT - Retail'!$B:$P,15,FALSE)</f>
        <v>No</v>
      </c>
      <c r="L538" s="82" t="str">
        <f>VLOOKUP(C538,'UT - Retail'!$B:$Q,16,FALSE)</f>
        <v>Both</v>
      </c>
      <c r="M538" s="618" t="str">
        <f>VLOOKUP(C538,'UT - Retail'!$B:$K,6,FALSE)</f>
        <v>SGD</v>
      </c>
      <c r="N538" s="173" t="str">
        <f>IFERROR(IF(MATCH(C538,'Portfolio Construction'!$AL:$AL,0),"Yes","No"),"No")</f>
        <v>No</v>
      </c>
      <c r="O538" s="618" t="str">
        <f>IFERROR(IF(MATCH(C538,'Portfolio Construction'!$AN:$AN,0),"Yes","No"),"No")</f>
        <v>No</v>
      </c>
      <c r="P538" s="618" t="str">
        <f>IFERROR(IF(MATCH(C538,'Portfolio Construction'!$AP:$AP,0),"Yes","No"),"No")</f>
        <v>No</v>
      </c>
      <c r="Q538" s="618" t="str">
        <f>IFERROR(IF(MATCH(C538,'Portfolio Construction'!$AR:$AR,0),"Yes","No"),"No")</f>
        <v>No</v>
      </c>
      <c r="R538" s="618" t="str">
        <f>IFERROR(IF(MATCH(C538,'Portfolio Construction'!$AT:$AT,0),"Yes","No"),"No")</f>
        <v>No</v>
      </c>
      <c r="S538" s="618" t="str">
        <f>IFERROR(IF(MATCH(C538,'Portfolio Construction'!$AV:$AV,0),"Yes","No"),"No")</f>
        <v>No</v>
      </c>
      <c r="T538" s="618" t="str">
        <f>IFERROR(IF(MATCH(C538,'Portfolio Construction'!$AX:$AX,0),"Yes","No"),"No")</f>
        <v>No</v>
      </c>
      <c r="U538" s="618" t="str">
        <f>IFERROR(IF(MATCH(C538,'Portfolio Construction'!$AZ:$AZ,0),"Yes","No"),"No")</f>
        <v>No</v>
      </c>
      <c r="V538" s="618" t="str">
        <f>IFERROR(IF(MATCH(C538,'Portfolio Construction'!$BB:$BB,0),"Yes","No"),"No")</f>
        <v>No</v>
      </c>
      <c r="W538" s="618">
        <f>IF(VLOOKUP($AU538,'FE Source'!$A:$W,3,FALSE)=0,"-",VLOOKUP($AU538,'FE Source'!$A:$W,3,FALSE))</f>
        <v>-11.99</v>
      </c>
      <c r="X538" s="618">
        <f>IF(VLOOKUP($AU538,'FE Source'!$A:$W,4,FALSE)=0,"-",VLOOKUP($AU538,'FE Source'!$A:$W,4,FALSE))</f>
        <v>10.65</v>
      </c>
      <c r="Y538" s="618">
        <f>IF(VLOOKUP($AU538,'FE Source'!$A:$W,5,FALSE)=0,"-",VLOOKUP($AU538,'FE Source'!$A:$W,5,FALSE))</f>
        <v>-10.19</v>
      </c>
      <c r="Z538" s="618">
        <f>IF(VLOOKUP($AU538,'FE Source'!$A:$W,6,FALSE)=0,"-",VLOOKUP($AU538,'FE Source'!$A:$W,6,FALSE))</f>
        <v>0.12</v>
      </c>
      <c r="AA538" s="618">
        <f>IF(VLOOKUP($AU538,'FE Source'!$A:$W,7,FALSE)=0,"-",VLOOKUP($AU538,'FE Source'!$A:$W,7,FALSE))</f>
        <v>10.26</v>
      </c>
      <c r="AB538" s="618">
        <f>IF(VLOOKUP($AU538,'FE Source'!$A:$W,8,FALSE)=0,"-",VLOOKUP($AU538,'FE Source'!$A:$W,8,FALSE))</f>
        <v>8.76</v>
      </c>
      <c r="AC538" s="632" t="str">
        <f>IF(VLOOKUP($AU538,'FE Source'!$A:$W,9,FALSE)=0,"-",VLOOKUP($AU538,'FE Source'!$A:$W,9,FALSE))</f>
        <v>-</v>
      </c>
      <c r="AD538" s="634">
        <f>IF(VLOOKUP($AU538,'FE Source'!$A:$W,10,FALSE)=0,"-",VLOOKUP($AU538,'FE Source'!$A:$W,10,FALSE))</f>
        <v>1.21</v>
      </c>
      <c r="AE538" s="618">
        <f>IF(VLOOKUP($AU538,'FE Source'!$A:$W,11,FALSE)=0,"-",VLOOKUP($AU538,'FE Source'!$A:$W,11,FALSE))</f>
        <v>18.5</v>
      </c>
      <c r="AF538" s="618">
        <f>IF(VLOOKUP($AU538,'FE Source'!$A:$W,12,FALSE)=0,"-",VLOOKUP($AU538,'FE Source'!$A:$W,12,FALSE))</f>
        <v>0.31</v>
      </c>
      <c r="AG538" s="618">
        <f>IF(VLOOKUP($AU538,'FE Source'!$A:$W,14,FALSE)=0,"-",VLOOKUP($AU538,'FE Source'!$A:$W,14,FALSE))</f>
        <v>-18.239999999999998</v>
      </c>
      <c r="AH538" s="618">
        <f>IF(VLOOKUP($AU538,'FE Source'!$A:$DJ,33,FALSE)=0,"-",VLOOKUP($AU538,'FE Source'!$A:$DJ,33,FALSE))</f>
        <v>132.97999999999999</v>
      </c>
      <c r="AI538" s="618">
        <f>IF(VLOOKUP($AU538,'FE Source'!$A:$Y,20,FALSE)=0,"-",VLOOKUP($AU538,'FE Source'!$A:$Y,20,FALSE))</f>
        <v>136.57</v>
      </c>
      <c r="AJ538" s="618">
        <f>IF(VLOOKUP($AU538,'FE Source'!$A:$DJ,34,FALSE)=0,"-",VLOOKUP($AU538,'FE Source'!$A:$DJ,34,FALSE))</f>
        <v>141.69</v>
      </c>
      <c r="AK538" s="618">
        <f>IF(VLOOKUP($AU538,'FE Source'!$A:$DJ,35,FALSE)=0,"-",VLOOKUP($AU538,'FE Source'!$A:$DJ,35,FALSE))</f>
        <v>132.46</v>
      </c>
      <c r="AL538" s="632">
        <f>IF(VLOOKUP($AU538,'FE Source'!$A:$Y,19,FALSE)=0,"-",VLOOKUP($AU538,'FE Source'!$A:$Y,19,FALSE))</f>
        <v>119.28</v>
      </c>
      <c r="AM538" s="634">
        <f>IF(VLOOKUP($AU538,'FE Source'!$A:$DJ,36,FALSE)=0,"-",VLOOKUP($AU538,'FE Source'!$A:$DJ,36,FALSE))</f>
        <v>124.42</v>
      </c>
      <c r="AN538" s="635">
        <f>IF(VLOOKUP($AU538,'FE Source'!$A:$W,13,FALSE)=0,"-",VLOOKUP($AU538,'FE Source'!$A:$W,13,FALSE))</f>
        <v>8816.2999999999993</v>
      </c>
      <c r="AO538" s="634" t="str">
        <f>IF(J538="no","-",IF(VLOOKUP($AU538,'FE Source'!$A:$W,15,FALSE)=0,"-",VLOOKUP($AU538,'FE Source'!$A:$W,15,FALSE)))</f>
        <v>-</v>
      </c>
      <c r="AP538" s="618" t="str">
        <f>IF(AO538="-","-",IF(VLOOKUP($AU538,'FE Source'!$A:$Z,21,FALSE)=0,"-",IF(VLOOKUP($AU538,'FE Source'!$A:$Z,21,FALSE)=2,"Semi-Annual",IF(VLOOKUP($AU538,'FE Source'!$A:$Z,21,FALSE)=4,"Quarterly",IF(VLOOKUP($AU538,'FE Source'!$A:$Z,21,FALSE)=12,"Monthly","Annual")))))</f>
        <v>-</v>
      </c>
      <c r="AQ538" s="632">
        <f t="array" ref="AQ538">IF(VLOOKUP($AU538,'FE Source'!$A:$W,16,FALSE)=0,"-",VLOOKUP($AU538,'FE Source'!$A:$W,16,FALSE))</f>
        <v>1.71</v>
      </c>
      <c r="AR538" s="636" t="str">
        <f>IF(VLOOKUP($AU538,'FE Source'!$A:$W,17,FALSE)=0,"-",VLOOKUP($AU538,'FE Source'!$A:$W,17,FALSE))</f>
        <v>Neutral</v>
      </c>
      <c r="AS538" s="634">
        <f>IF(VLOOKUP($AU538,'FE Source'!$AN:$AS,4,FALSE)="",VLOOKUP($AU538,'FE Source'!$AN:$AS,3,FALSE),VLOOKUP($AU538,'FE Source'!$AN:$AS,4,FALSE))</f>
        <v>25.24</v>
      </c>
      <c r="AT538" s="637">
        <f>IF(VLOOKUP($AU538,'FE Source'!$AN:$AS,5,FALSE)=0,"-",VLOOKUP($AU538,'FE Source'!$AN:$AS,5,FALSE))</f>
        <v>45783</v>
      </c>
      <c r="AU538" s="636" t="s">
        <v>1493</v>
      </c>
      <c r="BE538" s="215" t="str">
        <f>IF(VLOOKUP($AU538,'FE Source'!$A:$AK,22,FALSE)=0,"-",VLOOKUP($AU538,'FE Source'!$A:$AK,22,FALSE))</f>
        <v>-</v>
      </c>
      <c r="BF538" s="215">
        <f>IF(VLOOKUP($AU538,'FE Source'!$A:$AK,23,FALSE)=0,"-",VLOOKUP($AU538,'FE Source'!$A:$AK,23,FALSE))</f>
        <v>-0.2</v>
      </c>
      <c r="BG538" s="215">
        <f>IF(VLOOKUP($AU538,'FE Source'!$A:$AK,24,FALSE)=0,"-",VLOOKUP($AU538,'FE Source'!$A:$AK,24,FALSE))</f>
        <v>17.350000000000001</v>
      </c>
      <c r="BH538" s="215">
        <f>IF(VLOOKUP($AU538,'FE Source'!$A:$AK,25,FALSE)=0,"-",VLOOKUP($AU538,'FE Source'!$A:$AK,25,FALSE))</f>
        <v>0.17</v>
      </c>
      <c r="BI538" s="215">
        <f>IF(VLOOKUP($AU538,'FE Source'!$A:$AK,26,FALSE)=0,"-",VLOOKUP($AU538,'FE Source'!$A:$AK,26,FALSE))</f>
        <v>30.44</v>
      </c>
      <c r="BJ538" s="215">
        <f>IF(VLOOKUP($AU538,'FE Source'!$A:$AK,27,FALSE)=0,"-",VLOOKUP($AU538,'FE Source'!$A:$AK,27,FALSE))</f>
        <v>40.22</v>
      </c>
      <c r="BK538" s="215">
        <f>IF(VLOOKUP($AU538,'FE Source'!$A:$AK,28,FALSE)=0,"-",VLOOKUP($AU538,'FE Source'!$A:$AK,28,FALSE))</f>
        <v>19.11</v>
      </c>
      <c r="BL538" s="215">
        <f>IF(VLOOKUP($AU538,'FE Source'!$A:$AK,29,FALSE)=0,"-",VLOOKUP($AU538,'FE Source'!$A:$AK,29,FALSE))</f>
        <v>-37.520000000000003</v>
      </c>
      <c r="BM538" s="215">
        <f>IF(VLOOKUP($AU538,'FE Source'!$A:$AK,30,FALSE)=0,"-",VLOOKUP($AU538,'FE Source'!$A:$AK,30,FALSE))</f>
        <v>36.340000000000003</v>
      </c>
      <c r="BN538" t="str">
        <f>IF(VLOOKUP($AU538,'FE Source'!$A:$AK,31,FALSE)="No Specified Index","-",IF(VLOOKUP($AU538,'FE Source'!$A:$AK,31,FALSE)=0,"-",VLOOKUP($AU538,'FE Source'!$A:$AK,31,FALSE)))</f>
        <v>Russell 3000 Growth</v>
      </c>
      <c r="BO538" s="217">
        <f>IF(VLOOKUP($AU538,'FE Source'!$A:$AK,32,FALSE)=0,"-",VLOOKUP($AU538,'FE Source'!$A:$AK,32,FALSE))</f>
        <v>42296</v>
      </c>
      <c r="BP538" s="18" t="str">
        <f>IF(VLOOKUP($AU538,'FE Source'!$AZ:$BC,2,FALSE)=0,"-",VLOOKUP($AU538,'FE Source'!$AZ:$BC,2,FALSE))</f>
        <v>-</v>
      </c>
      <c r="BQ538" s="18" t="str">
        <f>IF(VLOOKUP($AU538,'FE Source'!$AZ:$BC,3,FALSE)=0,"-",VLOOKUP($AU538,'FE Source'!$AZ:$BC,3,FALSE))</f>
        <v>-</v>
      </c>
      <c r="BR538" s="18" t="str">
        <f>IF(VLOOKUP($AU538,'FE Source'!$AZ:$BC,4,FALSE)=0,"-",VLOOKUP($AU538,'FE Source'!$AZ:$BC,4,FALSE))</f>
        <v>-</v>
      </c>
    </row>
    <row r="539" spans="1:70" ht="15">
      <c r="A539" s="509"/>
      <c r="B539" s="628" t="str">
        <f>INDEX('UT - Retail'!$A$7:$A$1409,MATCH(AU539,'UT - Retail'!$U$7:$U$1409,0),1)</f>
        <v>Franklin Templeton Investments</v>
      </c>
      <c r="C539" s="842" t="str">
        <f>INDEX('UT - Retail'!$B$7:$B$1409,MATCH(AU539,'UT - Retail'!$U$7:$U$1409,0),1)</f>
        <v>FTIF - Templeton Asian Smaller Companies A (Ydis) USD</v>
      </c>
      <c r="D539" s="842"/>
      <c r="E539" s="609" t="str">
        <f>VLOOKUP(C539,'UT - Retail'!$B:$K,8,FALSE)</f>
        <v>Equities</v>
      </c>
      <c r="F539" s="609" t="str">
        <f>VLOOKUP(C539,'UT - Retail'!$B:$K,9,FALSE)</f>
        <v>Asia Pacific ex-Japan</v>
      </c>
      <c r="G539" s="609" t="str">
        <f>VLOOKUP(C539,'UT - Retail'!$B:$K,10,FALSE)</f>
        <v>Small to Medium Companies</v>
      </c>
      <c r="H539" s="82" t="str">
        <f>VLOOKUP(C539,'UT - Retail'!$B:$N,13,FALSE)</f>
        <v>No</v>
      </c>
      <c r="I539" s="82" t="str">
        <f>VLOOKUP(C539,'UT - Retail'!$B:$Q,14,FALSE)</f>
        <v>No</v>
      </c>
      <c r="J539" s="609" t="str">
        <f>VLOOKUP(C539,'UT - Retail'!$B:$Q,11,FALSE)</f>
        <v>No</v>
      </c>
      <c r="K539" s="130" t="str">
        <f>VLOOKUP(C539,'UT - Retail'!$B:$P,15,FALSE)</f>
        <v>No</v>
      </c>
      <c r="L539" s="82" t="str">
        <f>VLOOKUP(C539,'UT - Retail'!$B:$Q,16,FALSE)</f>
        <v>iFast</v>
      </c>
      <c r="M539" s="618" t="str">
        <f>VLOOKUP(C539,'UT - Retail'!$B:$K,6,FALSE)</f>
        <v>USD</v>
      </c>
      <c r="N539" s="618" t="str">
        <f>IFERROR(IF(MATCH(C539,'Portfolio Construction'!$AL:$AL,0),"Yes","No"),"No")</f>
        <v>No</v>
      </c>
      <c r="O539" s="618" t="str">
        <f>IFERROR(IF(MATCH(C539,'Portfolio Construction'!$AN:$AN,0),"Yes","No"),"No")</f>
        <v>No</v>
      </c>
      <c r="P539" s="618" t="str">
        <f>IFERROR(IF(MATCH(C539,'Portfolio Construction'!$AP:$AP,0),"Yes","No"),"No")</f>
        <v>No</v>
      </c>
      <c r="Q539" s="618" t="str">
        <f>IFERROR(IF(MATCH(C539,'Portfolio Construction'!$AR:$AR,0),"Yes","No"),"No")</f>
        <v>No</v>
      </c>
      <c r="R539" s="618" t="str">
        <f>IFERROR(IF(MATCH(C539,'Portfolio Construction'!$AT:$AT,0),"Yes","No"),"No")</f>
        <v>No</v>
      </c>
      <c r="S539" s="618" t="str">
        <f>IFERROR(IF(MATCH(C539,'Portfolio Construction'!$AV:$AV,0),"Yes","No"),"No")</f>
        <v>No</v>
      </c>
      <c r="T539" s="618" t="str">
        <f>IFERROR(IF(MATCH(C539,'Portfolio Construction'!$AX:$AX,0),"Yes","No"),"No")</f>
        <v>No</v>
      </c>
      <c r="U539" s="618" t="str">
        <f>IFERROR(IF(MATCH(C539,'Portfolio Construction'!$AZ:$AZ,0),"Yes","No"),"No")</f>
        <v>No</v>
      </c>
      <c r="V539" s="618" t="str">
        <f>IFERROR(IF(MATCH(C539,'Portfolio Construction'!$BB:$BB,0),"Yes","No"),"No")</f>
        <v>No</v>
      </c>
      <c r="W539" s="618" t="e">
        <f>IF(VLOOKUP($AU539,'FE Source'!$A:$W,3,FALSE)=0,"-",VLOOKUP($AU539,'FE Source'!$A:$W,3,FALSE))</f>
        <v>#N/A</v>
      </c>
      <c r="X539" s="618" t="e">
        <f>IF(VLOOKUP($AU539,'FE Source'!$A:$W,4,FALSE)=0,"-",VLOOKUP($AU539,'FE Source'!$A:$W,4,FALSE))</f>
        <v>#N/A</v>
      </c>
      <c r="Y539" s="618" t="e">
        <f>IF(VLOOKUP($AU539,'FE Source'!$A:$W,5,FALSE)=0,"-",VLOOKUP($AU539,'FE Source'!$A:$W,5,FALSE))</f>
        <v>#N/A</v>
      </c>
      <c r="Z539" s="618" t="e">
        <f>IF(VLOOKUP($AU539,'FE Source'!$A:$W,6,FALSE)=0,"-",VLOOKUP($AU539,'FE Source'!$A:$W,6,FALSE))</f>
        <v>#N/A</v>
      </c>
      <c r="AA539" s="618" t="e">
        <f>IF(VLOOKUP($AU539,'FE Source'!$A:$W,7,FALSE)=0,"-",VLOOKUP($AU539,'FE Source'!$A:$W,7,FALSE))</f>
        <v>#N/A</v>
      </c>
      <c r="AB539" s="618" t="e">
        <f>IF(VLOOKUP($AU539,'FE Source'!$A:$W,8,FALSE)=0,"-",VLOOKUP($AU539,'FE Source'!$A:$W,8,FALSE))</f>
        <v>#N/A</v>
      </c>
      <c r="AC539" s="632" t="e">
        <f>IF(VLOOKUP($AU539,'FE Source'!$A:$W,9,FALSE)=0,"-",VLOOKUP($AU539,'FE Source'!$A:$W,9,FALSE))</f>
        <v>#N/A</v>
      </c>
      <c r="AD539" s="611" t="e">
        <f>IF(VLOOKUP($AU539,'FE Source'!$A:$W,10,FALSE)=0,"-",VLOOKUP($AU539,'FE Source'!$A:$W,10,FALSE))</f>
        <v>#N/A</v>
      </c>
      <c r="AE539" s="610" t="e">
        <f>IF(VLOOKUP($AU539,'FE Source'!$A:$W,11,FALSE)=0,"-",VLOOKUP($AU539,'FE Source'!$A:$W,11,FALSE))</f>
        <v>#N/A</v>
      </c>
      <c r="AF539" s="610" t="e">
        <f>IF(VLOOKUP($AU539,'FE Source'!$A:$W,12,FALSE)=0,"-",VLOOKUP($AU539,'FE Source'!$A:$W,12,FALSE))</f>
        <v>#N/A</v>
      </c>
      <c r="AG539" s="610" t="e">
        <f>IF(VLOOKUP($AU539,'FE Source'!$A:$W,14,FALSE)=0,"-",VLOOKUP($AU539,'FE Source'!$A:$W,14,FALSE))</f>
        <v>#N/A</v>
      </c>
      <c r="AH539" s="618" t="e">
        <f>IF(VLOOKUP($AU539,'FE Source'!$A:$DJ,33,FALSE)=0,"-",VLOOKUP($AU539,'FE Source'!$A:$DJ,33,FALSE))</f>
        <v>#N/A</v>
      </c>
      <c r="AI539" s="610" t="e">
        <f>IF(VLOOKUP($AU539,'FE Source'!$A:$Y,20,FALSE)=0,"-",VLOOKUP($AU539,'FE Source'!$A:$Y,20,FALSE))</f>
        <v>#N/A</v>
      </c>
      <c r="AJ539" s="618" t="e">
        <f>IF(VLOOKUP($AU539,'FE Source'!$A:$DJ,34,FALSE)=0,"-",VLOOKUP($AU539,'FE Source'!$A:$DJ,34,FALSE))</f>
        <v>#N/A</v>
      </c>
      <c r="AK539" s="618" t="e">
        <f>IF(VLOOKUP($AU539,'FE Source'!$A:$DJ,35,FALSE)=0,"-",VLOOKUP($AU539,'FE Source'!$A:$DJ,35,FALSE))</f>
        <v>#N/A</v>
      </c>
      <c r="AL539" s="612" t="e">
        <f>IF(VLOOKUP($AU539,'FE Source'!$A:$Y,19,FALSE)=0,"-",VLOOKUP($AU539,'FE Source'!$A:$Y,19,FALSE))</f>
        <v>#N/A</v>
      </c>
      <c r="AM539" s="634" t="e">
        <f>IF(VLOOKUP($AU539,'FE Source'!$A:$DJ,36,FALSE)=0,"-",VLOOKUP($AU539,'FE Source'!$A:$DJ,36,FALSE))</f>
        <v>#N/A</v>
      </c>
      <c r="AN539" s="613" t="e">
        <f>IF(VLOOKUP($AU539,'FE Source'!$A:$W,13,FALSE)=0,"-",VLOOKUP($AU539,'FE Source'!$A:$W,13,FALSE))</f>
        <v>#N/A</v>
      </c>
      <c r="AO539" s="611" t="str">
        <f>IF(J539="no","-",IF(VLOOKUP($AU539,'FE Source'!$A:$W,15,FALSE)=0,"-",VLOOKUP($AU539,'FE Source'!$A:$W,15,FALSE)))</f>
        <v>-</v>
      </c>
      <c r="AP539" s="610" t="str">
        <f>IF(AO539="-","-",IF(VLOOKUP($AU539,'FE Source'!$A:$Z,21,FALSE)=0,"-",IF(VLOOKUP($AU539,'FE Source'!$A:$Z,21,FALSE)=2,"Semi-Annual",IF(VLOOKUP($AU539,'FE Source'!$A:$Z,21,FALSE)=4,"Quarterly",IF(VLOOKUP($AU539,'FE Source'!$A:$Z,21,FALSE)=12,"Monthly","Annual")))))</f>
        <v>-</v>
      </c>
      <c r="AQ539" s="632" t="e">
        <f t="array" ref="AQ539">IF(VLOOKUP($AU539,'FE Source'!$A:$W,16,FALSE)=0,"-",VLOOKUP($AU539,'FE Source'!$A:$W,16,FALSE))</f>
        <v>#N/A</v>
      </c>
      <c r="AR539" s="614" t="e">
        <f>IF(VLOOKUP($AU539,'FE Source'!$A:$W,17,FALSE)=0,"-",VLOOKUP($AU539,'FE Source'!$A:$W,17,FALSE))</f>
        <v>#N/A</v>
      </c>
      <c r="AS539" s="611" t="e">
        <f>IF(VLOOKUP($AU539,'FE Source'!$AN:$AS,4,FALSE)="",VLOOKUP($AU539,'FE Source'!$AN:$AS,3,FALSE),VLOOKUP($AU539,'FE Source'!$AN:$AS,4,FALSE))</f>
        <v>#N/A</v>
      </c>
      <c r="AT539" s="637" t="e">
        <f>IF(VLOOKUP($AU539,'FE Source'!$AN:$AS,5,FALSE)=0,"-",VLOOKUP($AU539,'FE Source'!$AN:$AS,5,FALSE))</f>
        <v>#N/A</v>
      </c>
      <c r="AU539" s="636" t="s">
        <v>9330</v>
      </c>
      <c r="BE539" s="215" t="e">
        <f>IF(VLOOKUP($AU539,'FE Source'!$A:$AK,22,FALSE)=0,"-",VLOOKUP($AU539,'FE Source'!$A:$AK,22,FALSE))</f>
        <v>#N/A</v>
      </c>
      <c r="BF539" s="215" t="e">
        <f>IF(VLOOKUP($AU539,'FE Source'!$A:$AK,23,FALSE)=0,"-",VLOOKUP($AU539,'FE Source'!$A:$AK,23,FALSE))</f>
        <v>#N/A</v>
      </c>
      <c r="BG539" s="215" t="e">
        <f>IF(VLOOKUP($AU539,'FE Source'!$A:$AK,24,FALSE)=0,"-",VLOOKUP($AU539,'FE Source'!$A:$AK,24,FALSE))</f>
        <v>#N/A</v>
      </c>
      <c r="BH539" s="215" t="e">
        <f>IF(VLOOKUP($AU539,'FE Source'!$A:$AK,25,FALSE)=0,"-",VLOOKUP($AU539,'FE Source'!$A:$AK,25,FALSE))</f>
        <v>#N/A</v>
      </c>
      <c r="BI539" s="215" t="e">
        <f>IF(VLOOKUP($AU539,'FE Source'!$A:$AK,26,FALSE)=0,"-",VLOOKUP($AU539,'FE Source'!$A:$AK,26,FALSE))</f>
        <v>#N/A</v>
      </c>
      <c r="BJ539" s="215" t="e">
        <f>IF(VLOOKUP($AU539,'FE Source'!$A:$AK,27,FALSE)=0,"-",VLOOKUP($AU539,'FE Source'!$A:$AK,27,FALSE))</f>
        <v>#N/A</v>
      </c>
      <c r="BK539" s="215" t="e">
        <f>IF(VLOOKUP($AU539,'FE Source'!$A:$AK,28,FALSE)=0,"-",VLOOKUP($AU539,'FE Source'!$A:$AK,28,FALSE))</f>
        <v>#N/A</v>
      </c>
      <c r="BL539" s="215" t="e">
        <f>IF(VLOOKUP($AU539,'FE Source'!$A:$AK,29,FALSE)=0,"-",VLOOKUP($AU539,'FE Source'!$A:$AK,29,FALSE))</f>
        <v>#N/A</v>
      </c>
      <c r="BM539" s="215" t="e">
        <f>IF(VLOOKUP($AU539,'FE Source'!$A:$AK,30,FALSE)=0,"-",VLOOKUP($AU539,'FE Source'!$A:$AK,30,FALSE))</f>
        <v>#N/A</v>
      </c>
      <c r="BN539" t="e">
        <f>IF(VLOOKUP($AU539,'FE Source'!$A:$AK,31,FALSE)="No Specified Index","-",IF(VLOOKUP($AU539,'FE Source'!$A:$AK,31,FALSE)=0,"-",VLOOKUP($AU539,'FE Source'!$A:$AK,31,FALSE)))</f>
        <v>#N/A</v>
      </c>
      <c r="BO539" s="217" t="e">
        <f>IF(VLOOKUP($AU539,'FE Source'!$A:$AK,32,FALSE)=0,"-",VLOOKUP($AU539,'FE Source'!$A:$AK,32,FALSE))</f>
        <v>#N/A</v>
      </c>
      <c r="BP539" s="18" t="e">
        <f>IF(VLOOKUP($AU539,'FE Source'!$AZ:$BC,2,FALSE)=0,"-",VLOOKUP($AU539,'FE Source'!$AZ:$BC,2,FALSE))</f>
        <v>#N/A</v>
      </c>
      <c r="BQ539" s="18" t="e">
        <f>IF(VLOOKUP($AU539,'FE Source'!$AZ:$BC,3,FALSE)=0,"-",VLOOKUP($AU539,'FE Source'!$AZ:$BC,3,FALSE))</f>
        <v>#N/A</v>
      </c>
      <c r="BR539" s="18" t="e">
        <f>IF(VLOOKUP($AU539,'FE Source'!$AZ:$BC,4,FALSE)=0,"-",VLOOKUP($AU539,'FE Source'!$AZ:$BC,4,FALSE))</f>
        <v>#N/A</v>
      </c>
    </row>
    <row r="540" spans="1:70" ht="15">
      <c r="A540" s="509"/>
      <c r="B540" s="628" t="str">
        <f>INDEX('UT - Retail'!$A$7:$A$1409,MATCH(AU540,'UT - Retail'!$U$7:$U$1409,0),1)</f>
        <v>Franklin Templeton Investments</v>
      </c>
      <c r="C540" s="822" t="str">
        <f>INDEX('UT - Retail'!$B$7:$B$1409,MATCH(AU540,'UT - Retail'!$U$7:$U$1409,0),1)</f>
        <v>FTIF - Templeton Asian Smaller Companies A Acc SGD</v>
      </c>
      <c r="D540" s="827"/>
      <c r="E540" s="609" t="str">
        <f>VLOOKUP(C540,'UT - Retail'!$B:$K,8,FALSE)</f>
        <v>Equities</v>
      </c>
      <c r="F540" s="609" t="str">
        <f>VLOOKUP(C540,'UT - Retail'!$B:$K,9,FALSE)</f>
        <v>Asia Pacific ex-Japan</v>
      </c>
      <c r="G540" s="609" t="str">
        <f>VLOOKUP(C540,'UT - Retail'!$B:$K,10,FALSE)</f>
        <v>Small to Medium Companies</v>
      </c>
      <c r="H540" s="82" t="str">
        <f>VLOOKUP(C540,'UT - Retail'!$B:$N,13,FALSE)</f>
        <v>No</v>
      </c>
      <c r="I540" s="82" t="str">
        <f>VLOOKUP(C540,'UT - Retail'!$B:$Q,14,FALSE)</f>
        <v>No</v>
      </c>
      <c r="J540" s="609" t="str">
        <f>VLOOKUP(C540,'UT - Retail'!$B:$Q,11,FALSE)</f>
        <v>No</v>
      </c>
      <c r="K540" s="130" t="str">
        <f>VLOOKUP(C540,'UT - Retail'!$B:$P,15,FALSE)</f>
        <v>Yes</v>
      </c>
      <c r="L540" s="82" t="str">
        <f>VLOOKUP(C540,'UT - Retail'!$B:$Q,16,FALSE)</f>
        <v>Both</v>
      </c>
      <c r="M540" s="609" t="str">
        <f>VLOOKUP(C540,'UT - Retail'!$B:$K,6,FALSE)</f>
        <v>SGD</v>
      </c>
      <c r="N540" s="609" t="str">
        <f>IFERROR(IF(MATCH(C540,'Portfolio Construction'!$AL:$AL,0),"Yes","No"),"No")</f>
        <v>No</v>
      </c>
      <c r="O540" s="609" t="str">
        <f>IFERROR(IF(MATCH(C540,'Portfolio Construction'!$AN:$AN,0),"Yes","No"),"No")</f>
        <v>No</v>
      </c>
      <c r="P540" s="609" t="str">
        <f>IFERROR(IF(MATCH(C540,'Portfolio Construction'!$AP:$AP,0),"Yes","No"),"No")</f>
        <v>No</v>
      </c>
      <c r="Q540" s="609" t="str">
        <f>IFERROR(IF(MATCH(C540,'Portfolio Construction'!$AR:$AR,0),"Yes","No"),"No")</f>
        <v>No</v>
      </c>
      <c r="R540" s="609" t="str">
        <f>IFERROR(IF(MATCH(C540,'Portfolio Construction'!$AT:$AT,0),"Yes","No"),"No")</f>
        <v>No</v>
      </c>
      <c r="S540" s="609" t="str">
        <f>IFERROR(IF(MATCH(C540,'Portfolio Construction'!$AV:$AV,0),"Yes","No"),"No")</f>
        <v>No</v>
      </c>
      <c r="T540" s="609" t="str">
        <f>IFERROR(IF(MATCH(C540,'Portfolio Construction'!$AX:$AX,0),"Yes","No"),"No")</f>
        <v>No</v>
      </c>
      <c r="U540" s="609" t="str">
        <f>IFERROR(IF(MATCH(C540,'Portfolio Construction'!$AZ:$AZ,0),"Yes","No"),"No")</f>
        <v>No</v>
      </c>
      <c r="V540" s="609" t="str">
        <f>IFERROR(IF(MATCH(C540,'Portfolio Construction'!$BB:$BB,0),"Yes","No"),"No")</f>
        <v>No</v>
      </c>
      <c r="W540" s="609">
        <f>IF(VLOOKUP($AU540,'FE Source'!$A:$W,3,FALSE)=0,"-",VLOOKUP($AU540,'FE Source'!$A:$W,3,FALSE))</f>
        <v>-7.49</v>
      </c>
      <c r="X540" s="609">
        <f>IF(VLOOKUP($AU540,'FE Source'!$A:$W,4,FALSE)=0,"-",VLOOKUP($AU540,'FE Source'!$A:$W,4,FALSE))</f>
        <v>3.89</v>
      </c>
      <c r="Y540" s="609">
        <f>IF(VLOOKUP($AU540,'FE Source'!$A:$W,5,FALSE)=0,"-",VLOOKUP($AU540,'FE Source'!$A:$W,5,FALSE))</f>
        <v>-6.37</v>
      </c>
      <c r="Z540" s="609">
        <f>IF(VLOOKUP($AU540,'FE Source'!$A:$W,6,FALSE)=0,"-",VLOOKUP($AU540,'FE Source'!$A:$W,6,FALSE))</f>
        <v>-2.09</v>
      </c>
      <c r="AA540" s="609">
        <f>IF(VLOOKUP($AU540,'FE Source'!$A:$W,7,FALSE)=0,"-",VLOOKUP($AU540,'FE Source'!$A:$W,7,FALSE))</f>
        <v>3.52</v>
      </c>
      <c r="AB540" s="609">
        <f>IF(VLOOKUP($AU540,'FE Source'!$A:$W,8,FALSE)=0,"-",VLOOKUP($AU540,'FE Source'!$A:$W,8,FALSE))</f>
        <v>11.23</v>
      </c>
      <c r="AC540" s="633">
        <f>IF(VLOOKUP($AU540,'FE Source'!$A:$W,9,FALSE)=0,"-",VLOOKUP($AU540,'FE Source'!$A:$W,9,FALSE))</f>
        <v>4.04</v>
      </c>
      <c r="AD540" s="611">
        <f>IF(VLOOKUP($AU540,'FE Source'!$A:$W,10,FALSE)=0,"-",VLOOKUP($AU540,'FE Source'!$A:$W,10,FALSE))</f>
        <v>0.9</v>
      </c>
      <c r="AE540" s="610">
        <f>IF(VLOOKUP($AU540,'FE Source'!$A:$W,11,FALSE)=0,"-",VLOOKUP($AU540,'FE Source'!$A:$W,11,FALSE))</f>
        <v>12.17</v>
      </c>
      <c r="AF540" s="610" t="str">
        <f>IF(VLOOKUP($AU540,'FE Source'!$A:$W,12,FALSE)=0,"-",VLOOKUP($AU540,'FE Source'!$A:$W,12,FALSE))</f>
        <v>-</v>
      </c>
      <c r="AG540" s="610">
        <f>IF(VLOOKUP($AU540,'FE Source'!$A:$W,14,FALSE)=0,"-",VLOOKUP($AU540,'FE Source'!$A:$W,14,FALSE))</f>
        <v>-14.93</v>
      </c>
      <c r="AH540" s="610">
        <f>IF(VLOOKUP($AU540,'FE Source'!$A:$DJ,33,FALSE)=0,"-",VLOOKUP($AU540,'FE Source'!$A:$DJ,33,FALSE))</f>
        <v>57.35</v>
      </c>
      <c r="AI540" s="610">
        <f>IF(VLOOKUP($AU540,'FE Source'!$A:$Y,20,FALSE)=0,"-",VLOOKUP($AU540,'FE Source'!$A:$Y,20,FALSE))</f>
        <v>88.33</v>
      </c>
      <c r="AJ540" s="610">
        <f>IF(VLOOKUP($AU540,'FE Source'!$A:$DJ,34,FALSE)=0,"-",VLOOKUP($AU540,'FE Source'!$A:$DJ,34,FALSE))</f>
        <v>108.4</v>
      </c>
      <c r="AK540" s="610">
        <f>IF(VLOOKUP($AU540,'FE Source'!$A:$DJ,35,FALSE)=0,"-",VLOOKUP($AU540,'FE Source'!$A:$DJ,35,FALSE))</f>
        <v>48.66</v>
      </c>
      <c r="AL540" s="612">
        <f>IF(VLOOKUP($AU540,'FE Source'!$A:$Y,19,FALSE)=0,"-",VLOOKUP($AU540,'FE Source'!$A:$Y,19,FALSE))</f>
        <v>75.34</v>
      </c>
      <c r="AM540" s="611">
        <f>IF(VLOOKUP($AU540,'FE Source'!$A:$DJ,36,FALSE)=0,"-",VLOOKUP($AU540,'FE Source'!$A:$DJ,36,FALSE))</f>
        <v>83.53</v>
      </c>
      <c r="AN540" s="613">
        <f>IF(VLOOKUP($AU540,'FE Source'!$A:$W,13,FALSE)=0,"-",VLOOKUP($AU540,'FE Source'!$A:$W,13,FALSE))</f>
        <v>1440.8</v>
      </c>
      <c r="AO540" s="611" t="str">
        <f>IF(J540="no","-",IF(VLOOKUP($AU540,'FE Source'!$A:$W,15,FALSE)=0,"-",VLOOKUP($AU540,'FE Source'!$A:$W,15,FALSE)))</f>
        <v>-</v>
      </c>
      <c r="AP540" s="610" t="str">
        <f>IF(AO540="-","-",IF(VLOOKUP($AU540,'FE Source'!$A:$Z,21,FALSE)=0,"-",IF(VLOOKUP($AU540,'FE Source'!$A:$Z,21,FALSE)=2,"Semi-Annual",IF(VLOOKUP($AU540,'FE Source'!$A:$Z,21,FALSE)=4,"Quarterly",IF(VLOOKUP($AU540,'FE Source'!$A:$Z,21,FALSE)=12,"Monthly","Annual")))))</f>
        <v>-</v>
      </c>
      <c r="AQ540" s="612">
        <f t="array" ref="AQ540">IF(VLOOKUP($AU540,'FE Source'!$A:$W,16,FALSE)=0,"-",VLOOKUP($AU540,'FE Source'!$A:$W,16,FALSE))</f>
        <v>2.19</v>
      </c>
      <c r="AR540" s="614" t="str">
        <f>IF(VLOOKUP($AU540,'FE Source'!$A:$W,17,FALSE)=0,"-",VLOOKUP($AU540,'FE Source'!$A:$W,17,FALSE))</f>
        <v>Neutral</v>
      </c>
      <c r="AS540" s="611">
        <f>IF(VLOOKUP($AU540,'FE Source'!$AN:$AS,4,FALSE)="",VLOOKUP($AU540,'FE Source'!$AN:$AS,3,FALSE),VLOOKUP($AU540,'FE Source'!$AN:$AS,4,FALSE))</f>
        <v>55.61</v>
      </c>
      <c r="AT540" s="617">
        <f>IF(VLOOKUP($AU540,'FE Source'!$AN:$AS,5,FALSE)=0,"-",VLOOKUP($AU540,'FE Source'!$AN:$AS,5,FALSE))</f>
        <v>45783</v>
      </c>
      <c r="AU540" s="614" t="s">
        <v>2996</v>
      </c>
      <c r="BE540" s="215">
        <f>IF(VLOOKUP($AU540,'FE Source'!$A:$AK,22,FALSE)=0,"-",VLOOKUP($AU540,'FE Source'!$A:$AK,22,FALSE))</f>
        <v>1.1200000000000001</v>
      </c>
      <c r="BF540" s="215">
        <f>IF(VLOOKUP($AU540,'FE Source'!$A:$AK,23,FALSE)=0,"-",VLOOKUP($AU540,'FE Source'!$A:$AK,23,FALSE))</f>
        <v>5.36</v>
      </c>
      <c r="BG540" s="215">
        <f>IF(VLOOKUP($AU540,'FE Source'!$A:$AK,24,FALSE)=0,"-",VLOOKUP($AU540,'FE Source'!$A:$AK,24,FALSE))</f>
        <v>23.35</v>
      </c>
      <c r="BH540" s="215">
        <f>IF(VLOOKUP($AU540,'FE Source'!$A:$AK,25,FALSE)=0,"-",VLOOKUP($AU540,'FE Source'!$A:$AK,25,FALSE))</f>
        <v>-10.68</v>
      </c>
      <c r="BI540" s="215">
        <f>IF(VLOOKUP($AU540,'FE Source'!$A:$AK,26,FALSE)=0,"-",VLOOKUP($AU540,'FE Source'!$A:$AK,26,FALSE))</f>
        <v>1.83</v>
      </c>
      <c r="BJ540" s="215">
        <f>IF(VLOOKUP($AU540,'FE Source'!$A:$AK,27,FALSE)=0,"-",VLOOKUP($AU540,'FE Source'!$A:$AK,27,FALSE))</f>
        <v>9.59</v>
      </c>
      <c r="BK540" s="215">
        <f>IF(VLOOKUP($AU540,'FE Source'!$A:$AK,28,FALSE)=0,"-",VLOOKUP($AU540,'FE Source'!$A:$AK,28,FALSE))</f>
        <v>29.84</v>
      </c>
      <c r="BL540" s="215">
        <f>IF(VLOOKUP($AU540,'FE Source'!$A:$AK,29,FALSE)=0,"-",VLOOKUP($AU540,'FE Source'!$A:$AK,29,FALSE))</f>
        <v>-21.18</v>
      </c>
      <c r="BM540" s="215">
        <f>IF(VLOOKUP($AU540,'FE Source'!$A:$AK,30,FALSE)=0,"-",VLOOKUP($AU540,'FE Source'!$A:$AK,30,FALSE))</f>
        <v>11.24</v>
      </c>
      <c r="BN540" t="str">
        <f>IF(VLOOKUP($AU540,'FE Source'!$A:$AK,31,FALSE)="No Specified Index","-",IF(VLOOKUP($AU540,'FE Source'!$A:$AK,31,FALSE)=0,"-",VLOOKUP($AU540,'FE Source'!$A:$AK,31,FALSE)))</f>
        <v>MSCI AC Asia ex Japan Small Cap Index</v>
      </c>
      <c r="BO540" s="217">
        <f>IF(VLOOKUP($AU540,'FE Source'!$A:$AK,32,FALSE)=0,"-",VLOOKUP($AU540,'FE Source'!$A:$AK,32,FALSE))</f>
        <v>39735</v>
      </c>
      <c r="BP540" s="18">
        <f>IF(VLOOKUP($AU540,'FE Source'!$AZ:$BC,2,FALSE)=0,"-",VLOOKUP($AU540,'FE Source'!$AZ:$BC,2,FALSE))</f>
        <v>-9.33</v>
      </c>
      <c r="BQ540" s="18">
        <f>IF(VLOOKUP($AU540,'FE Source'!$AZ:$BC,3,FALSE)=0,"-",VLOOKUP($AU540,'FE Source'!$AZ:$BC,3,FALSE))</f>
        <v>-9.8699999999999992</v>
      </c>
      <c r="BR540" s="18" t="str">
        <f>IF(VLOOKUP($AU540,'FE Source'!$AZ:$BC,4,FALSE)=0,"-",VLOOKUP($AU540,'FE Source'!$AZ:$BC,4,FALSE))</f>
        <v>-</v>
      </c>
    </row>
    <row r="541" spans="1:70" ht="15">
      <c r="A541" s="509"/>
      <c r="B541" s="628" t="str">
        <f>INDEX('UT - Retail'!$A$7:$A$1409,MATCH(AU541,'UT - Retail'!$U$7:$U$1409,0),1)</f>
        <v>Franklin Templeton Investments</v>
      </c>
      <c r="C541" s="822" t="str">
        <f>INDEX('UT - Retail'!$B$7:$B$1409,MATCH(AU541,'UT - Retail'!$U$7:$U$1409,0),1)</f>
        <v>FTIF - Templeton Frontier Markets A (acc) USD</v>
      </c>
      <c r="D541" s="827"/>
      <c r="E541" s="609" t="str">
        <f>VLOOKUP(C541,'UT - Retail'!$B:$K,8,FALSE)</f>
        <v>Equities</v>
      </c>
      <c r="F541" s="609" t="str">
        <f>VLOOKUP(C541,'UT - Retail'!$B:$K,9,FALSE)</f>
        <v>Frontier Markets</v>
      </c>
      <c r="G541" s="609" t="str">
        <f>VLOOKUP(C541,'UT - Retail'!$B:$K,10,FALSE)</f>
        <v>General</v>
      </c>
      <c r="H541" s="82" t="str">
        <f>VLOOKUP(C541,'UT - Retail'!$B:$N,13,FALSE)</f>
        <v>No</v>
      </c>
      <c r="I541" s="82" t="str">
        <f>VLOOKUP(C541,'UT - Retail'!$B:$Q,14,FALSE)</f>
        <v>No</v>
      </c>
      <c r="J541" s="609" t="str">
        <f>VLOOKUP(C541,'UT - Retail'!$B:$Q,11,FALSE)</f>
        <v>No</v>
      </c>
      <c r="K541" s="130" t="str">
        <f>VLOOKUP(C541,'UT - Retail'!$B:$P,15,FALSE)</f>
        <v>No</v>
      </c>
      <c r="L541" s="82" t="str">
        <f>VLOOKUP(C541,'UT - Retail'!$B:$Q,16,FALSE)</f>
        <v>Both</v>
      </c>
      <c r="M541" s="609" t="str">
        <f>VLOOKUP(C541,'UT - Retail'!$B:$K,6,FALSE)</f>
        <v>USD</v>
      </c>
      <c r="N541" s="618" t="str">
        <f>IFERROR(IF(MATCH(C541,'Portfolio Construction'!$AL:$AL,0),"Yes","No"),"No")</f>
        <v>No</v>
      </c>
      <c r="O541" s="609" t="str">
        <f>IFERROR(IF(MATCH(C541,'Portfolio Construction'!$AN:$AN,0),"Yes","No"),"No")</f>
        <v>No</v>
      </c>
      <c r="P541" s="609" t="str">
        <f>IFERROR(IF(MATCH(C541,'Portfolio Construction'!$AP:$AP,0),"Yes","No"),"No")</f>
        <v>No</v>
      </c>
      <c r="Q541" s="609" t="str">
        <f>IFERROR(IF(MATCH(C541,'Portfolio Construction'!$AR:$AR,0),"Yes","No"),"No")</f>
        <v>No</v>
      </c>
      <c r="R541" s="609" t="str">
        <f>IFERROR(IF(MATCH(C541,'Portfolio Construction'!$AT:$AT,0),"Yes","No"),"No")</f>
        <v>No</v>
      </c>
      <c r="S541" s="609" t="str">
        <f>IFERROR(IF(MATCH(C541,'Portfolio Construction'!$AV:$AV,0),"Yes","No"),"No")</f>
        <v>No</v>
      </c>
      <c r="T541" s="609" t="str">
        <f>IFERROR(IF(MATCH(C541,'Portfolio Construction'!$AX:$AX,0),"Yes","No"),"No")</f>
        <v>No</v>
      </c>
      <c r="U541" s="609" t="str">
        <f>IFERROR(IF(MATCH(C541,'Portfolio Construction'!$AZ:$AZ,0),"Yes","No"),"No")</f>
        <v>No</v>
      </c>
      <c r="V541" s="609" t="str">
        <f>IFERROR(IF(MATCH(C541,'Portfolio Construction'!$BB:$BB,0),"Yes","No"),"No")</f>
        <v>No</v>
      </c>
      <c r="W541" s="609">
        <f>IF(VLOOKUP($AU541,'FE Source'!$A:$W,3,FALSE)=0,"-",VLOOKUP($AU541,'FE Source'!$A:$W,3,FALSE))</f>
        <v>-3.12</v>
      </c>
      <c r="X541" s="609">
        <f>IF(VLOOKUP($AU541,'FE Source'!$A:$W,4,FALSE)=0,"-",VLOOKUP($AU541,'FE Source'!$A:$W,4,FALSE))</f>
        <v>2.08</v>
      </c>
      <c r="Y541" s="609">
        <f>IF(VLOOKUP($AU541,'FE Source'!$A:$W,5,FALSE)=0,"-",VLOOKUP($AU541,'FE Source'!$A:$W,5,FALSE))</f>
        <v>-3.58</v>
      </c>
      <c r="Z541" s="609">
        <f>IF(VLOOKUP($AU541,'FE Source'!$A:$W,6,FALSE)=0,"-",VLOOKUP($AU541,'FE Source'!$A:$W,6,FALSE))</f>
        <v>3.04</v>
      </c>
      <c r="AA541" s="609">
        <f>IF(VLOOKUP($AU541,'FE Source'!$A:$W,7,FALSE)=0,"-",VLOOKUP($AU541,'FE Source'!$A:$W,7,FALSE))</f>
        <v>4.9000000000000004</v>
      </c>
      <c r="AB541" s="609">
        <f>IF(VLOOKUP($AU541,'FE Source'!$A:$W,8,FALSE)=0,"-",VLOOKUP($AU541,'FE Source'!$A:$W,8,FALSE))</f>
        <v>11.54</v>
      </c>
      <c r="AC541" s="633">
        <f>IF(VLOOKUP($AU541,'FE Source'!$A:$W,9,FALSE)=0,"-",VLOOKUP($AU541,'FE Source'!$A:$W,9,FALSE))</f>
        <v>2.82</v>
      </c>
      <c r="AD541" s="611">
        <f>IF(VLOOKUP($AU541,'FE Source'!$A:$W,10,FALSE)=0,"-",VLOOKUP($AU541,'FE Source'!$A:$W,10,FALSE))</f>
        <v>0.7</v>
      </c>
      <c r="AE541" s="610">
        <f>IF(VLOOKUP($AU541,'FE Source'!$A:$W,11,FALSE)=0,"-",VLOOKUP($AU541,'FE Source'!$A:$W,11,FALSE))</f>
        <v>12.73</v>
      </c>
      <c r="AF541" s="610">
        <f>IF(VLOOKUP($AU541,'FE Source'!$A:$W,12,FALSE)=0,"-",VLOOKUP($AU541,'FE Source'!$A:$W,12,FALSE))</f>
        <v>0.15</v>
      </c>
      <c r="AG541" s="610">
        <f>IF(VLOOKUP($AU541,'FE Source'!$A:$W,14,FALSE)=0,"-",VLOOKUP($AU541,'FE Source'!$A:$W,14,FALSE))</f>
        <v>-18</v>
      </c>
      <c r="AH541" s="610">
        <f>IF(VLOOKUP($AU541,'FE Source'!$A:$DJ,33,FALSE)=0,"-",VLOOKUP($AU541,'FE Source'!$A:$DJ,33,FALSE))</f>
        <v>21.48</v>
      </c>
      <c r="AI541" s="610">
        <f>IF(VLOOKUP($AU541,'FE Source'!$A:$Y,20,FALSE)=0,"-",VLOOKUP($AU541,'FE Source'!$A:$Y,20,FALSE))</f>
        <v>75.55</v>
      </c>
      <c r="AJ541" s="610">
        <f>IF(VLOOKUP($AU541,'FE Source'!$A:$DJ,34,FALSE)=0,"-",VLOOKUP($AU541,'FE Source'!$A:$DJ,34,FALSE))</f>
        <v>87.59</v>
      </c>
      <c r="AK541" s="610">
        <f>IF(VLOOKUP($AU541,'FE Source'!$A:$DJ,35,FALSE)=0,"-",VLOOKUP($AU541,'FE Source'!$A:$DJ,35,FALSE))</f>
        <v>-33.29</v>
      </c>
      <c r="AL541" s="612">
        <f>IF(VLOOKUP($AU541,'FE Source'!$A:$Y,19,FALSE)=0,"-",VLOOKUP($AU541,'FE Source'!$A:$Y,19,FALSE))</f>
        <v>60.53</v>
      </c>
      <c r="AM541" s="611">
        <f>IF(VLOOKUP($AU541,'FE Source'!$A:$DJ,36,FALSE)=0,"-",VLOOKUP($AU541,'FE Source'!$A:$DJ,36,FALSE))</f>
        <v>48.96</v>
      </c>
      <c r="AN541" s="613">
        <f>IF(VLOOKUP($AU541,'FE Source'!$A:$W,13,FALSE)=0,"-",VLOOKUP($AU541,'FE Source'!$A:$W,13,FALSE))</f>
        <v>358.6</v>
      </c>
      <c r="AO541" s="611" t="str">
        <f>IF(J541="no","-",IF(VLOOKUP($AU541,'FE Source'!$A:$W,15,FALSE)=0,"-",VLOOKUP($AU541,'FE Source'!$A:$W,15,FALSE)))</f>
        <v>-</v>
      </c>
      <c r="AP541" s="610" t="str">
        <f>IF(AO541="-","-",IF(VLOOKUP($AU541,'FE Source'!$A:$Z,21,FALSE)=0,"-",IF(VLOOKUP($AU541,'FE Source'!$A:$Z,21,FALSE)=2,"Semi-Annual",IF(VLOOKUP($AU541,'FE Source'!$A:$Z,21,FALSE)=4,"Quarterly",IF(VLOOKUP($AU541,'FE Source'!$A:$Z,21,FALSE)=12,"Monthly","Annual")))))</f>
        <v>-</v>
      </c>
      <c r="AQ541" s="612">
        <f t="array" ref="AQ541">IF(VLOOKUP($AU541,'FE Source'!$A:$W,16,FALSE)=0,"-",VLOOKUP($AU541,'FE Source'!$A:$W,16,FALSE))</f>
        <v>2.54</v>
      </c>
      <c r="AR541" s="614" t="str">
        <f>IF(VLOOKUP($AU541,'FE Source'!$A:$W,17,FALSE)=0,"-",VLOOKUP($AU541,'FE Source'!$A:$W,17,FALSE))</f>
        <v>Negative</v>
      </c>
      <c r="AS541" s="611">
        <f>IF(VLOOKUP($AU541,'FE Source'!$AN:$AS,4,FALSE)="",VLOOKUP($AU541,'FE Source'!$AN:$AS,3,FALSE),VLOOKUP($AU541,'FE Source'!$AN:$AS,4,FALSE))</f>
        <v>25.82</v>
      </c>
      <c r="AT541" s="617">
        <f>IF(VLOOKUP($AU541,'FE Source'!$AN:$AS,5,FALSE)=0,"-",VLOOKUP($AU541,'FE Source'!$AN:$AS,5,FALSE))</f>
        <v>45783</v>
      </c>
      <c r="AU541" s="614" t="s">
        <v>3620</v>
      </c>
      <c r="BE541" s="215">
        <f>IF(VLOOKUP($AU541,'FE Source'!$A:$AK,22,FALSE)=0,"-",VLOOKUP($AU541,'FE Source'!$A:$AK,22,FALSE))</f>
        <v>-8.92</v>
      </c>
      <c r="BF541" s="215">
        <f>IF(VLOOKUP($AU541,'FE Source'!$A:$AK,23,FALSE)=0,"-",VLOOKUP($AU541,'FE Source'!$A:$AK,23,FALSE))</f>
        <v>10.74</v>
      </c>
      <c r="BG541" s="215">
        <f>IF(VLOOKUP($AU541,'FE Source'!$A:$AK,24,FALSE)=0,"-",VLOOKUP($AU541,'FE Source'!$A:$AK,24,FALSE))</f>
        <v>12.44</v>
      </c>
      <c r="BH541" s="215">
        <f>IF(VLOOKUP($AU541,'FE Source'!$A:$AK,25,FALSE)=0,"-",VLOOKUP($AU541,'FE Source'!$A:$AK,25,FALSE))</f>
        <v>-17.8</v>
      </c>
      <c r="BI541" s="215">
        <f>IF(VLOOKUP($AU541,'FE Source'!$A:$AK,26,FALSE)=0,"-",VLOOKUP($AU541,'FE Source'!$A:$AK,26,FALSE))</f>
        <v>5.34</v>
      </c>
      <c r="BJ541" s="215">
        <f>IF(VLOOKUP($AU541,'FE Source'!$A:$AK,27,FALSE)=0,"-",VLOOKUP($AU541,'FE Source'!$A:$AK,27,FALSE))</f>
        <v>-3.02</v>
      </c>
      <c r="BK541" s="215">
        <f>IF(VLOOKUP($AU541,'FE Source'!$A:$AK,28,FALSE)=0,"-",VLOOKUP($AU541,'FE Source'!$A:$AK,28,FALSE))</f>
        <v>27.51</v>
      </c>
      <c r="BL541" s="215">
        <f>IF(VLOOKUP($AU541,'FE Source'!$A:$AK,29,FALSE)=0,"-",VLOOKUP($AU541,'FE Source'!$A:$AK,29,FALSE))</f>
        <v>-19.920000000000002</v>
      </c>
      <c r="BM541" s="215">
        <f>IF(VLOOKUP($AU541,'FE Source'!$A:$AK,30,FALSE)=0,"-",VLOOKUP($AU541,'FE Source'!$A:$AK,30,FALSE))</f>
        <v>14.57</v>
      </c>
      <c r="BN541" t="str">
        <f>IF(VLOOKUP($AU541,'FE Source'!$A:$AK,31,FALSE)="No Specified Index","-",IF(VLOOKUP($AU541,'FE Source'!$A:$AK,31,FALSE)=0,"-",VLOOKUP($AU541,'FE Source'!$A:$AK,31,FALSE)))</f>
        <v>MSCI Frontier Emerging Markets Select Countries ..</v>
      </c>
      <c r="BO541" s="217">
        <f>IF(VLOOKUP($AU541,'FE Source'!$A:$AK,32,FALSE)=0,"-",VLOOKUP($AU541,'FE Source'!$A:$AK,32,FALSE))</f>
        <v>39735</v>
      </c>
      <c r="BP541" s="18">
        <f>IF(VLOOKUP($AU541,'FE Source'!$AZ:$BC,2,FALSE)=0,"-",VLOOKUP($AU541,'FE Source'!$AZ:$BC,2,FALSE))</f>
        <v>-4.49</v>
      </c>
      <c r="BQ541" s="18">
        <f>IF(VLOOKUP($AU541,'FE Source'!$AZ:$BC,3,FALSE)=0,"-",VLOOKUP($AU541,'FE Source'!$AZ:$BC,3,FALSE))</f>
        <v>-8.67</v>
      </c>
      <c r="BR541" s="18" t="str">
        <f>IF(VLOOKUP($AU541,'FE Source'!$AZ:$BC,4,FALSE)=0,"-",VLOOKUP($AU541,'FE Source'!$AZ:$BC,4,FALSE))</f>
        <v>-</v>
      </c>
    </row>
    <row r="542" spans="1:70" ht="15">
      <c r="A542" s="509"/>
      <c r="B542" s="628" t="str">
        <f>INDEX('UT - Retail'!$A$7:$A$1409,MATCH(AU542,'UT - Retail'!$U$7:$U$1409,0),1)</f>
        <v>Franklin Templeton Investments</v>
      </c>
      <c r="C542" s="822" t="str">
        <f>INDEX('UT - Retail'!$B$7:$B$1409,MATCH(AU542,'UT - Retail'!$U$7:$U$1409,0),1)</f>
        <v>FTIF - Templeton Frontier Markets A Acc SGD</v>
      </c>
      <c r="D542" s="827"/>
      <c r="E542" s="609" t="str">
        <f>VLOOKUP(C542,'UT - Retail'!$B:$K,8,FALSE)</f>
        <v>Equities</v>
      </c>
      <c r="F542" s="609" t="str">
        <f>VLOOKUP(C542,'UT - Retail'!$B:$K,9,FALSE)</f>
        <v>Frontier Markets</v>
      </c>
      <c r="G542" s="609" t="str">
        <f>VLOOKUP(C542,'UT - Retail'!$B:$K,10,FALSE)</f>
        <v>General</v>
      </c>
      <c r="H542" s="82" t="str">
        <f>VLOOKUP(C542,'UT - Retail'!$B:$N,13,FALSE)</f>
        <v>No</v>
      </c>
      <c r="I542" s="82" t="str">
        <f>VLOOKUP(C542,'UT - Retail'!$B:$Q,14,FALSE)</f>
        <v>No</v>
      </c>
      <c r="J542" s="609" t="str">
        <f>VLOOKUP(C542,'UT - Retail'!$B:$Q,11,FALSE)</f>
        <v>No</v>
      </c>
      <c r="K542" s="130" t="str">
        <f>VLOOKUP(C542,'UT - Retail'!$B:$P,15,FALSE)</f>
        <v>Yes</v>
      </c>
      <c r="L542" s="82" t="str">
        <f>VLOOKUP(C542,'UT - Retail'!$B:$Q,16,FALSE)</f>
        <v>Both</v>
      </c>
      <c r="M542" s="609" t="str">
        <f>VLOOKUP(C542,'UT - Retail'!$B:$K,6,FALSE)</f>
        <v>SGD</v>
      </c>
      <c r="N542" s="618" t="str">
        <f>IFERROR(IF(MATCH(C542,'Portfolio Construction'!$AL:$AL,0),"Yes","No"),"No")</f>
        <v>No</v>
      </c>
      <c r="O542" s="609" t="str">
        <f>IFERROR(IF(MATCH(C542,'Portfolio Construction'!$AN:$AN,0),"Yes","No"),"No")</f>
        <v>No</v>
      </c>
      <c r="P542" s="609" t="str">
        <f>IFERROR(IF(MATCH(C542,'Portfolio Construction'!$AP:$AP,0),"Yes","No"),"No")</f>
        <v>No</v>
      </c>
      <c r="Q542" s="609" t="str">
        <f>IFERROR(IF(MATCH(C542,'Portfolio Construction'!$AR:$AR,0),"Yes","No"),"No")</f>
        <v>No</v>
      </c>
      <c r="R542" s="609" t="str">
        <f>IFERROR(IF(MATCH(C542,'Portfolio Construction'!$AT:$AT,0),"Yes","No"),"No")</f>
        <v>No</v>
      </c>
      <c r="S542" s="609" t="str">
        <f>IFERROR(IF(MATCH(C542,'Portfolio Construction'!$AV:$AV,0),"Yes","No"),"No")</f>
        <v>No</v>
      </c>
      <c r="T542" s="609" t="str">
        <f>IFERROR(IF(MATCH(C542,'Portfolio Construction'!$AX:$AX,0),"Yes","No"),"No")</f>
        <v>No</v>
      </c>
      <c r="U542" s="609" t="str">
        <f>IFERROR(IF(MATCH(C542,'Portfolio Construction'!$AZ:$AZ,0),"Yes","No"),"No")</f>
        <v>No</v>
      </c>
      <c r="V542" s="609" t="str">
        <f>IFERROR(IF(MATCH(C542,'Portfolio Construction'!$BB:$BB,0),"Yes","No"),"No")</f>
        <v>No</v>
      </c>
      <c r="W542" s="609">
        <f>IF(VLOOKUP($AU542,'FE Source'!$A:$W,3,FALSE)=0,"-",VLOOKUP($AU542,'FE Source'!$A:$W,3,FALSE))</f>
        <v>-3.4</v>
      </c>
      <c r="X542" s="609">
        <f>IF(VLOOKUP($AU542,'FE Source'!$A:$W,4,FALSE)=0,"-",VLOOKUP($AU542,'FE Source'!$A:$W,4,FALSE))</f>
        <v>1.89</v>
      </c>
      <c r="Y542" s="609">
        <f>IF(VLOOKUP($AU542,'FE Source'!$A:$W,5,FALSE)=0,"-",VLOOKUP($AU542,'FE Source'!$A:$W,5,FALSE))</f>
        <v>-3.46</v>
      </c>
      <c r="Z542" s="609">
        <f>IF(VLOOKUP($AU542,'FE Source'!$A:$W,6,FALSE)=0,"-",VLOOKUP($AU542,'FE Source'!$A:$W,6,FALSE))</f>
        <v>3.1</v>
      </c>
      <c r="AA542" s="609">
        <f>IF(VLOOKUP($AU542,'FE Source'!$A:$W,7,FALSE)=0,"-",VLOOKUP($AU542,'FE Source'!$A:$W,7,FALSE))</f>
        <v>4.88</v>
      </c>
      <c r="AB542" s="609">
        <f>IF(VLOOKUP($AU542,'FE Source'!$A:$W,8,FALSE)=0,"-",VLOOKUP($AU542,'FE Source'!$A:$W,8,FALSE))</f>
        <v>11.53</v>
      </c>
      <c r="AC542" s="633">
        <f>IF(VLOOKUP($AU542,'FE Source'!$A:$W,9,FALSE)=0,"-",VLOOKUP($AU542,'FE Source'!$A:$W,9,FALSE))</f>
        <v>2.82</v>
      </c>
      <c r="AD542" s="611">
        <f>IF(VLOOKUP($AU542,'FE Source'!$A:$W,10,FALSE)=0,"-",VLOOKUP($AU542,'FE Source'!$A:$W,10,FALSE))</f>
        <v>0.69</v>
      </c>
      <c r="AE542" s="610">
        <f>IF(VLOOKUP($AU542,'FE Source'!$A:$W,11,FALSE)=0,"-",VLOOKUP($AU542,'FE Source'!$A:$W,11,FALSE))</f>
        <v>12.84</v>
      </c>
      <c r="AF542" s="610">
        <f>IF(VLOOKUP($AU542,'FE Source'!$A:$W,12,FALSE)=0,"-",VLOOKUP($AU542,'FE Source'!$A:$W,12,FALSE))</f>
        <v>0.15</v>
      </c>
      <c r="AG542" s="610">
        <f>IF(VLOOKUP($AU542,'FE Source'!$A:$W,14,FALSE)=0,"-",VLOOKUP($AU542,'FE Source'!$A:$W,14,FALSE))</f>
        <v>-18.22</v>
      </c>
      <c r="AH542" s="610">
        <f>IF(VLOOKUP($AU542,'FE Source'!$A:$DJ,33,FALSE)=0,"-",VLOOKUP($AU542,'FE Source'!$A:$DJ,33,FALSE))</f>
        <v>26.8</v>
      </c>
      <c r="AI542" s="610">
        <f>IF(VLOOKUP($AU542,'FE Source'!$A:$Y,20,FALSE)=0,"-",VLOOKUP($AU542,'FE Source'!$A:$Y,20,FALSE))</f>
        <v>76.52</v>
      </c>
      <c r="AJ542" s="610">
        <f>IF(VLOOKUP($AU542,'FE Source'!$A:$DJ,34,FALSE)=0,"-",VLOOKUP($AU542,'FE Source'!$A:$DJ,34,FALSE))</f>
        <v>87.84</v>
      </c>
      <c r="AK542" s="610">
        <f>IF(VLOOKUP($AU542,'FE Source'!$A:$DJ,35,FALSE)=0,"-",VLOOKUP($AU542,'FE Source'!$A:$DJ,35,FALSE))</f>
        <v>-25.18</v>
      </c>
      <c r="AL542" s="612">
        <f>IF(VLOOKUP($AU542,'FE Source'!$A:$Y,19,FALSE)=0,"-",VLOOKUP($AU542,'FE Source'!$A:$Y,19,FALSE))</f>
        <v>61.74</v>
      </c>
      <c r="AM542" s="611">
        <f>IF(VLOOKUP($AU542,'FE Source'!$A:$DJ,36,FALSE)=0,"-",VLOOKUP($AU542,'FE Source'!$A:$DJ,36,FALSE))</f>
        <v>49.48</v>
      </c>
      <c r="AN542" s="613">
        <f>IF(VLOOKUP($AU542,'FE Source'!$A:$W,13,FALSE)=0,"-",VLOOKUP($AU542,'FE Source'!$A:$W,13,FALSE))</f>
        <v>358.6</v>
      </c>
      <c r="AO542" s="611" t="str">
        <f>IF(J542="no","-",IF(VLOOKUP($AU542,'FE Source'!$A:$W,15,FALSE)=0,"-",VLOOKUP($AU542,'FE Source'!$A:$W,15,FALSE)))</f>
        <v>-</v>
      </c>
      <c r="AP542" s="610" t="str">
        <f>IF(AO542="-","-",IF(VLOOKUP($AU542,'FE Source'!$A:$Z,21,FALSE)=0,"-",IF(VLOOKUP($AU542,'FE Source'!$A:$Z,21,FALSE)=2,"Semi-Annual",IF(VLOOKUP($AU542,'FE Source'!$A:$Z,21,FALSE)=4,"Quarterly",IF(VLOOKUP($AU542,'FE Source'!$A:$Z,21,FALSE)=12,"Monthly","Annual")))))</f>
        <v>-</v>
      </c>
      <c r="AQ542" s="612">
        <f t="array" ref="AQ542">IF(VLOOKUP($AU542,'FE Source'!$A:$W,16,FALSE)=0,"-",VLOOKUP($AU542,'FE Source'!$A:$W,16,FALSE))</f>
        <v>2.54</v>
      </c>
      <c r="AR542" s="614" t="str">
        <f>IF(VLOOKUP($AU542,'FE Source'!$A:$W,17,FALSE)=0,"-",VLOOKUP($AU542,'FE Source'!$A:$W,17,FALSE))</f>
        <v>Negative</v>
      </c>
      <c r="AS542" s="611">
        <f>IF(VLOOKUP($AU542,'FE Source'!$AN:$AS,4,FALSE)="",VLOOKUP($AU542,'FE Source'!$AN:$AS,3,FALSE),VLOOKUP($AU542,'FE Source'!$AN:$AS,4,FALSE))</f>
        <v>22.73</v>
      </c>
      <c r="AT542" s="617">
        <f>IF(VLOOKUP($AU542,'FE Source'!$AN:$AS,5,FALSE)=0,"-",VLOOKUP($AU542,'FE Source'!$AN:$AS,5,FALSE))</f>
        <v>45783</v>
      </c>
      <c r="AU542" s="614" t="s">
        <v>551</v>
      </c>
      <c r="BE542" s="215">
        <f>IF(VLOOKUP($AU542,'FE Source'!$A:$AK,22,FALSE)=0,"-",VLOOKUP($AU542,'FE Source'!$A:$AK,22,FALSE))</f>
        <v>-8.92</v>
      </c>
      <c r="BF542" s="215">
        <f>IF(VLOOKUP($AU542,'FE Source'!$A:$AK,23,FALSE)=0,"-",VLOOKUP($AU542,'FE Source'!$A:$AK,23,FALSE))</f>
        <v>11.03</v>
      </c>
      <c r="BG542" s="215">
        <f>IF(VLOOKUP($AU542,'FE Source'!$A:$AK,24,FALSE)=0,"-",VLOOKUP($AU542,'FE Source'!$A:$AK,24,FALSE))</f>
        <v>12.29</v>
      </c>
      <c r="BH542" s="215">
        <f>IF(VLOOKUP($AU542,'FE Source'!$A:$AK,25,FALSE)=0,"-",VLOOKUP($AU542,'FE Source'!$A:$AK,25,FALSE))</f>
        <v>-17.850000000000001</v>
      </c>
      <c r="BI542" s="215">
        <f>IF(VLOOKUP($AU542,'FE Source'!$A:$AK,26,FALSE)=0,"-",VLOOKUP($AU542,'FE Source'!$A:$AK,26,FALSE))</f>
        <v>5.35</v>
      </c>
      <c r="BJ542" s="215">
        <f>IF(VLOOKUP($AU542,'FE Source'!$A:$AK,27,FALSE)=0,"-",VLOOKUP($AU542,'FE Source'!$A:$AK,27,FALSE))</f>
        <v>-3.09</v>
      </c>
      <c r="BK542" s="215">
        <f>IF(VLOOKUP($AU542,'FE Source'!$A:$AK,28,FALSE)=0,"-",VLOOKUP($AU542,'FE Source'!$A:$AK,28,FALSE))</f>
        <v>27.59</v>
      </c>
      <c r="BL542" s="215">
        <f>IF(VLOOKUP($AU542,'FE Source'!$A:$AK,29,FALSE)=0,"-",VLOOKUP($AU542,'FE Source'!$A:$AK,29,FALSE))</f>
        <v>-20.059999999999999</v>
      </c>
      <c r="BM542" s="215">
        <f>IF(VLOOKUP($AU542,'FE Source'!$A:$AK,30,FALSE)=0,"-",VLOOKUP($AU542,'FE Source'!$A:$AK,30,FALSE))</f>
        <v>14.75</v>
      </c>
      <c r="BN542" t="str">
        <f>IF(VLOOKUP($AU542,'FE Source'!$A:$AK,31,FALSE)="No Specified Index","-",IF(VLOOKUP($AU542,'FE Source'!$A:$AK,31,FALSE)=0,"-",VLOOKUP($AU542,'FE Source'!$A:$AK,31,FALSE)))</f>
        <v>MSCI Frontier Emerging Markets Select Countries ..</v>
      </c>
      <c r="BO542" s="217">
        <f>IF(VLOOKUP($AU542,'FE Source'!$A:$AK,32,FALSE)=0,"-",VLOOKUP($AU542,'FE Source'!$A:$AK,32,FALSE))</f>
        <v>39735</v>
      </c>
      <c r="BP542" s="18">
        <f>IF(VLOOKUP($AU542,'FE Source'!$AZ:$BC,2,FALSE)=0,"-",VLOOKUP($AU542,'FE Source'!$AZ:$BC,2,FALSE))</f>
        <v>-4.49</v>
      </c>
      <c r="BQ542" s="18">
        <f>IF(VLOOKUP($AU542,'FE Source'!$AZ:$BC,3,FALSE)=0,"-",VLOOKUP($AU542,'FE Source'!$AZ:$BC,3,FALSE))</f>
        <v>-8.32</v>
      </c>
      <c r="BR542" s="18" t="str">
        <f>IF(VLOOKUP($AU542,'FE Source'!$AZ:$BC,4,FALSE)=0,"-",VLOOKUP($AU542,'FE Source'!$AZ:$BC,4,FALSE))</f>
        <v>-</v>
      </c>
    </row>
    <row r="543" spans="1:70" ht="15">
      <c r="A543" s="509"/>
      <c r="B543" s="628" t="str">
        <f>INDEX('UT - Retail'!$A$7:$A$1409,MATCH(AU543,'UT - Retail'!$U$7:$U$1409,0),1)</f>
        <v>Franklin Templeton Investments</v>
      </c>
      <c r="C543" s="824" t="str">
        <f>INDEX('UT - Retail'!$B$7:$B$1409,MATCH(AU543,'UT - Retail'!$U$7:$U$1409,0),1)</f>
        <v>FTIF - Templeton Global Balanced A Acc SGD</v>
      </c>
      <c r="D543" s="824"/>
      <c r="E543" s="609" t="str">
        <f>VLOOKUP(C543,'UT - Retail'!$B:$K,8,FALSE)</f>
        <v>Mixed Assets</v>
      </c>
      <c r="F543" s="609" t="str">
        <f>VLOOKUP(C543,'UT - Retail'!$B:$K,9,FALSE)</f>
        <v>Global</v>
      </c>
      <c r="G543" s="609" t="str">
        <f>VLOOKUP(C543,'UT - Retail'!$B:$K,10,FALSE)</f>
        <v>General</v>
      </c>
      <c r="H543" s="82" t="str">
        <f>VLOOKUP(C543,'UT - Retail'!$B:$N,13,FALSE)</f>
        <v>No</v>
      </c>
      <c r="I543" s="82" t="str">
        <f>VLOOKUP(C543,'UT - Retail'!$B:$Q,14,FALSE)</f>
        <v>No</v>
      </c>
      <c r="J543" s="609" t="str">
        <f>VLOOKUP(C543,'UT - Retail'!$B:$Q,11,FALSE)</f>
        <v>No</v>
      </c>
      <c r="K543" s="130" t="str">
        <f>VLOOKUP(C543,'UT - Retail'!$B:$P,15,FALSE)</f>
        <v>Yes</v>
      </c>
      <c r="L543" s="82" t="str">
        <f>VLOOKUP(C543,'UT - Retail'!$B:$Q,16,FALSE)</f>
        <v>Both</v>
      </c>
      <c r="M543" s="609" t="str">
        <f>VLOOKUP(C543,'UT - Retail'!$B:$K,6,FALSE)</f>
        <v>SGD</v>
      </c>
      <c r="N543" s="609" t="str">
        <f>IFERROR(IF(MATCH(C543,'Portfolio Construction'!$AL:$AL,0),"Yes","No"),"No")</f>
        <v>No</v>
      </c>
      <c r="O543" s="609" t="str">
        <f>IFERROR(IF(MATCH(C543,'Portfolio Construction'!$AN:$AN,0),"Yes","No"),"No")</f>
        <v>No</v>
      </c>
      <c r="P543" s="609" t="str">
        <f>IFERROR(IF(MATCH(C543,'Portfolio Construction'!$AP:$AP,0),"Yes","No"),"No")</f>
        <v>No</v>
      </c>
      <c r="Q543" s="609" t="str">
        <f>IFERROR(IF(MATCH(C543,'Portfolio Construction'!$AR:$AR,0),"Yes","No"),"No")</f>
        <v>No</v>
      </c>
      <c r="R543" s="609" t="str">
        <f>IFERROR(IF(MATCH(C543,'Portfolio Construction'!$AT:$AT,0),"Yes","No"),"No")</f>
        <v>No</v>
      </c>
      <c r="S543" s="609" t="str">
        <f>IFERROR(IF(MATCH(C543,'Portfolio Construction'!$AV:$AV,0),"Yes","No"),"No")</f>
        <v>No</v>
      </c>
      <c r="T543" s="609" t="str">
        <f>IFERROR(IF(MATCH(C543,'Portfolio Construction'!$AX:$AX,0),"Yes","No"),"No")</f>
        <v>No</v>
      </c>
      <c r="U543" s="609" t="str">
        <f>IFERROR(IF(MATCH(C543,'Portfolio Construction'!$AZ:$AZ,0),"Yes","No"),"No")</f>
        <v>No</v>
      </c>
      <c r="V543" s="609" t="str">
        <f>IFERROR(IF(MATCH(C543,'Portfolio Construction'!$BB:$BB,0),"Yes","No"),"No")</f>
        <v>No</v>
      </c>
      <c r="W543" s="618">
        <f>IF(VLOOKUP($AU543,'FE Source'!$A:$W,3,FALSE)=0,"-",VLOOKUP($AU543,'FE Source'!$A:$W,3,FALSE))</f>
        <v>-1.6</v>
      </c>
      <c r="X543" s="618">
        <f>IF(VLOOKUP($AU543,'FE Source'!$A:$W,4,FALSE)=0,"-",VLOOKUP($AU543,'FE Source'!$A:$W,4,FALSE))</f>
        <v>2.6</v>
      </c>
      <c r="Y543" s="618">
        <f>IF(VLOOKUP($AU543,'FE Source'!$A:$W,5,FALSE)=0,"-",VLOOKUP($AU543,'FE Source'!$A:$W,5,FALSE))</f>
        <v>-2.0699999999999998</v>
      </c>
      <c r="Z543" s="618">
        <f>IF(VLOOKUP($AU543,'FE Source'!$A:$W,6,FALSE)=0,"-",VLOOKUP($AU543,'FE Source'!$A:$W,6,FALSE))</f>
        <v>0.14000000000000001</v>
      </c>
      <c r="AA543" s="618">
        <f>IF(VLOOKUP($AU543,'FE Source'!$A:$W,7,FALSE)=0,"-",VLOOKUP($AU543,'FE Source'!$A:$W,7,FALSE))</f>
        <v>2.4900000000000002</v>
      </c>
      <c r="AB543" s="618">
        <f>IF(VLOOKUP($AU543,'FE Source'!$A:$W,8,FALSE)=0,"-",VLOOKUP($AU543,'FE Source'!$A:$W,8,FALSE))</f>
        <v>5.78</v>
      </c>
      <c r="AC543" s="632">
        <f>IF(VLOOKUP($AU543,'FE Source'!$A:$W,9,FALSE)=0,"-",VLOOKUP($AU543,'FE Source'!$A:$W,9,FALSE))</f>
        <v>2.72</v>
      </c>
      <c r="AD543" s="611">
        <f>IF(VLOOKUP($AU543,'FE Source'!$A:$W,10,FALSE)=0,"-",VLOOKUP($AU543,'FE Source'!$A:$W,10,FALSE))</f>
        <v>1.21</v>
      </c>
      <c r="AE543" s="610">
        <f>IF(VLOOKUP($AU543,'FE Source'!$A:$W,11,FALSE)=0,"-",VLOOKUP($AU543,'FE Source'!$A:$W,11,FALSE))</f>
        <v>11.48</v>
      </c>
      <c r="AF543" s="610">
        <f>IF(VLOOKUP($AU543,'FE Source'!$A:$W,12,FALSE)=0,"-",VLOOKUP($AU543,'FE Source'!$A:$W,12,FALSE))</f>
        <v>0.01</v>
      </c>
      <c r="AG543" s="610">
        <f>IF(VLOOKUP($AU543,'FE Source'!$A:$W,14,FALSE)=0,"-",VLOOKUP($AU543,'FE Source'!$A:$W,14,FALSE))</f>
        <v>-15.32</v>
      </c>
      <c r="AH543" s="610">
        <f>IF(VLOOKUP($AU543,'FE Source'!$A:$DJ,33,FALSE)=0,"-",VLOOKUP($AU543,'FE Source'!$A:$DJ,33,FALSE))</f>
        <v>90.06</v>
      </c>
      <c r="AI543" s="610">
        <f>IF(VLOOKUP($AU543,'FE Source'!$A:$Y,20,FALSE)=0,"-",VLOOKUP($AU543,'FE Source'!$A:$Y,20,FALSE))</f>
        <v>118.38</v>
      </c>
      <c r="AJ543" s="610">
        <f>IF(VLOOKUP($AU543,'FE Source'!$A:$DJ,34,FALSE)=0,"-",VLOOKUP($AU543,'FE Source'!$A:$DJ,34,FALSE))</f>
        <v>101.48</v>
      </c>
      <c r="AK543" s="610">
        <f>IF(VLOOKUP($AU543,'FE Source'!$A:$DJ,35,FALSE)=0,"-",VLOOKUP($AU543,'FE Source'!$A:$DJ,35,FALSE))</f>
        <v>102.14</v>
      </c>
      <c r="AL543" s="612">
        <f>IF(VLOOKUP($AU543,'FE Source'!$A:$Y,19,FALSE)=0,"-",VLOOKUP($AU543,'FE Source'!$A:$Y,19,FALSE))</f>
        <v>112.58</v>
      </c>
      <c r="AM543" s="611">
        <f>IF(VLOOKUP($AU543,'FE Source'!$A:$DJ,36,FALSE)=0,"-",VLOOKUP($AU543,'FE Source'!$A:$DJ,36,FALSE))</f>
        <v>98.18</v>
      </c>
      <c r="AN543" s="613">
        <f>IF(VLOOKUP($AU543,'FE Source'!$A:$W,13,FALSE)=0,"-",VLOOKUP($AU543,'FE Source'!$A:$W,13,FALSE))</f>
        <v>606.5</v>
      </c>
      <c r="AO543" s="611" t="str">
        <f>IF(J543="no","-",IF(VLOOKUP($AU543,'FE Source'!$A:$W,15,FALSE)=0,"-",VLOOKUP($AU543,'FE Source'!$A:$W,15,FALSE)))</f>
        <v>-</v>
      </c>
      <c r="AP543" s="610" t="str">
        <f>IF(AO543="-","-",IF(VLOOKUP($AU543,'FE Source'!$A:$Z,21,FALSE)=0,"-",IF(VLOOKUP($AU543,'FE Source'!$A:$Z,21,FALSE)=2,"Semi-Annual",IF(VLOOKUP($AU543,'FE Source'!$A:$Z,21,FALSE)=4,"Quarterly",IF(VLOOKUP($AU543,'FE Source'!$A:$Z,21,FALSE)=12,"Monthly","Annual")))))</f>
        <v>-</v>
      </c>
      <c r="AQ543" s="612">
        <f t="array" ref="AQ543">IF(VLOOKUP($AU543,'FE Source'!$A:$W,16,FALSE)=0,"-",VLOOKUP($AU543,'FE Source'!$A:$W,16,FALSE))</f>
        <v>1.65</v>
      </c>
      <c r="AR543" s="614" t="str">
        <f>IF(VLOOKUP($AU543,'FE Source'!$A:$W,17,FALSE)=0,"-",VLOOKUP($AU543,'FE Source'!$A:$W,17,FALSE))</f>
        <v>Neutral</v>
      </c>
      <c r="AS543" s="611">
        <f>IF(VLOOKUP($AU543,'FE Source'!$AN:$AS,4,FALSE)="",VLOOKUP($AU543,'FE Source'!$AN:$AS,3,FALSE),VLOOKUP($AU543,'FE Source'!$AN:$AS,4,FALSE))</f>
        <v>14.16</v>
      </c>
      <c r="AT543" s="617">
        <f>IF(VLOOKUP($AU543,'FE Source'!$AN:$AS,5,FALSE)=0,"-",VLOOKUP($AU543,'FE Source'!$AN:$AS,5,FALSE))</f>
        <v>45783</v>
      </c>
      <c r="AU543" s="614" t="s">
        <v>654</v>
      </c>
      <c r="BE543" s="215">
        <f>IF(VLOOKUP($AU543,'FE Source'!$A:$AK,22,FALSE)=0,"-",VLOOKUP($AU543,'FE Source'!$A:$AK,22,FALSE))</f>
        <v>0.48</v>
      </c>
      <c r="BF543" s="215">
        <f>IF(VLOOKUP($AU543,'FE Source'!$A:$AK,23,FALSE)=0,"-",VLOOKUP($AU543,'FE Source'!$A:$AK,23,FALSE))</f>
        <v>6.03</v>
      </c>
      <c r="BG543" s="215">
        <f>IF(VLOOKUP($AU543,'FE Source'!$A:$AK,24,FALSE)=0,"-",VLOOKUP($AU543,'FE Source'!$A:$AK,24,FALSE))</f>
        <v>6.77</v>
      </c>
      <c r="BH543" s="215">
        <f>IF(VLOOKUP($AU543,'FE Source'!$A:$AK,25,FALSE)=0,"-",VLOOKUP($AU543,'FE Source'!$A:$AK,25,FALSE))</f>
        <v>-8.9600000000000009</v>
      </c>
      <c r="BI543" s="215">
        <f>IF(VLOOKUP($AU543,'FE Source'!$A:$AK,26,FALSE)=0,"-",VLOOKUP($AU543,'FE Source'!$A:$AK,26,FALSE))</f>
        <v>12.35</v>
      </c>
      <c r="BJ543" s="215">
        <f>IF(VLOOKUP($AU543,'FE Source'!$A:$AK,27,FALSE)=0,"-",VLOOKUP($AU543,'FE Source'!$A:$AK,27,FALSE))</f>
        <v>4.46</v>
      </c>
      <c r="BK543" s="215">
        <f>IF(VLOOKUP($AU543,'FE Source'!$A:$AK,28,FALSE)=0,"-",VLOOKUP($AU543,'FE Source'!$A:$AK,28,FALSE))</f>
        <v>7.99</v>
      </c>
      <c r="BL543" s="215">
        <f>IF(VLOOKUP($AU543,'FE Source'!$A:$AK,29,FALSE)=0,"-",VLOOKUP($AU543,'FE Source'!$A:$AK,29,FALSE))</f>
        <v>-12.31</v>
      </c>
      <c r="BM543" s="215">
        <f>IF(VLOOKUP($AU543,'FE Source'!$A:$AK,30,FALSE)=0,"-",VLOOKUP($AU543,'FE Source'!$A:$AK,30,FALSE))</f>
        <v>13.28</v>
      </c>
      <c r="BN543" t="str">
        <f>IF(VLOOKUP($AU543,'FE Source'!$A:$AK,31,FALSE)="No Specified Index","-",IF(VLOOKUP($AU543,'FE Source'!$A:$AK,31,FALSE)=0,"-",VLOOKUP($AU543,'FE Source'!$A:$AK,31,FALSE)))</f>
        <v>-</v>
      </c>
      <c r="BO543" s="217">
        <f>IF(VLOOKUP($AU543,'FE Source'!$A:$AK,32,FALSE)=0,"-",VLOOKUP($AU543,'FE Source'!$A:$AK,32,FALSE))</f>
        <v>39380</v>
      </c>
      <c r="BP543" s="18">
        <f>IF(VLOOKUP($AU543,'FE Source'!$AZ:$BC,2,FALSE)=0,"-",VLOOKUP($AU543,'FE Source'!$AZ:$BC,2,FALSE))</f>
        <v>-2.89</v>
      </c>
      <c r="BQ543" s="18">
        <f>IF(VLOOKUP($AU543,'FE Source'!$AZ:$BC,3,FALSE)=0,"-",VLOOKUP($AU543,'FE Source'!$AZ:$BC,3,FALSE))</f>
        <v>-5.15</v>
      </c>
      <c r="BR543" s="18">
        <f>IF(VLOOKUP($AU543,'FE Source'!$AZ:$BC,4,FALSE)=0,"-",VLOOKUP($AU543,'FE Source'!$AZ:$BC,4,FALSE))</f>
        <v>-4.25</v>
      </c>
    </row>
    <row r="544" spans="1:70" ht="15">
      <c r="A544" s="509"/>
      <c r="B544" s="628" t="str">
        <f>INDEX('UT - Retail'!$A$7:$A$1409,MATCH(AU544,'UT - Retail'!$U$7:$U$1409,0),1)</f>
        <v>Franklin Templeton Investments</v>
      </c>
      <c r="C544" s="822" t="str">
        <f>INDEX('UT - Retail'!$B$7:$B$1409,MATCH(AU544,'UT - Retail'!$U$7:$U$1409,0),1)</f>
        <v>FTIF - Templeton Global Balanced A QDIS USD</v>
      </c>
      <c r="D544" s="827"/>
      <c r="E544" s="609" t="str">
        <f>VLOOKUP(C544,'UT - Retail'!$B:$K,8,FALSE)</f>
        <v>Mixed Assets</v>
      </c>
      <c r="F544" s="609" t="str">
        <f>VLOOKUP(C544,'UT - Retail'!$B:$K,9,FALSE)</f>
        <v>Global</v>
      </c>
      <c r="G544" s="609" t="str">
        <f>VLOOKUP(C544,'UT - Retail'!$B:$K,10,FALSE)</f>
        <v>General</v>
      </c>
      <c r="H544" s="82" t="str">
        <f>VLOOKUP(C544,'UT - Retail'!$B:$N,13,FALSE)</f>
        <v>No</v>
      </c>
      <c r="I544" s="82" t="str">
        <f>VLOOKUP(C544,'UT - Retail'!$B:$Q,14,FALSE)</f>
        <v>No</v>
      </c>
      <c r="J544" s="609" t="str">
        <f>VLOOKUP(C544,'UT - Retail'!$B:$Q,11,FALSE)</f>
        <v>Yes</v>
      </c>
      <c r="K544" s="130" t="str">
        <f>VLOOKUP(C544,'UT - Retail'!$B:$P,15,FALSE)</f>
        <v>No</v>
      </c>
      <c r="L544" s="82" t="str">
        <f>VLOOKUP(C544,'UT - Retail'!$B:$Q,16,FALSE)</f>
        <v>iFast</v>
      </c>
      <c r="M544" s="609" t="str">
        <f>VLOOKUP(C544,'UT - Retail'!$B:$K,6,FALSE)</f>
        <v>USD</v>
      </c>
      <c r="N544" s="173" t="str">
        <f>IFERROR(IF(MATCH(C544,'Portfolio Construction'!$AL:$AL,0),"Yes","No"),"No")</f>
        <v>No</v>
      </c>
      <c r="O544" s="609" t="str">
        <f>IFERROR(IF(MATCH(C544,'Portfolio Construction'!$AN:$AN,0),"Yes","No"),"No")</f>
        <v>No</v>
      </c>
      <c r="P544" s="609" t="str">
        <f>IFERROR(IF(MATCH(C544,'Portfolio Construction'!$AP:$AP,0),"Yes","No"),"No")</f>
        <v>No</v>
      </c>
      <c r="Q544" s="609" t="str">
        <f>IFERROR(IF(MATCH(C544,'Portfolio Construction'!$AR:$AR,0),"Yes","No"),"No")</f>
        <v>No</v>
      </c>
      <c r="R544" s="609" t="str">
        <f>IFERROR(IF(MATCH(C544,'Portfolio Construction'!$AT:$AT,0),"Yes","No"),"No")</f>
        <v>No</v>
      </c>
      <c r="S544" s="609" t="str">
        <f>IFERROR(IF(MATCH(C544,'Portfolio Construction'!$AV:$AV,0),"Yes","No"),"No")</f>
        <v>No</v>
      </c>
      <c r="T544" s="609" t="str">
        <f>IFERROR(IF(MATCH(C544,'Portfolio Construction'!$AX:$AX,0),"Yes","No"),"No")</f>
        <v>No</v>
      </c>
      <c r="U544" s="609" t="str">
        <f>IFERROR(IF(MATCH(C544,'Portfolio Construction'!$AZ:$AZ,0),"Yes","No"),"No")</f>
        <v>No</v>
      </c>
      <c r="V544" s="609" t="str">
        <f>IFERROR(IF(MATCH(C544,'Portfolio Construction'!$BB:$BB,0),"Yes","No"),"No")</f>
        <v>No</v>
      </c>
      <c r="W544" s="609">
        <f>IF(VLOOKUP($AU544,'FE Source'!$A:$W,3,FALSE)=0,"-",VLOOKUP($AU544,'FE Source'!$A:$W,3,FALSE))</f>
        <v>-1.31</v>
      </c>
      <c r="X544" s="609">
        <f>IF(VLOOKUP($AU544,'FE Source'!$A:$W,4,FALSE)=0,"-",VLOOKUP($AU544,'FE Source'!$A:$W,4,FALSE))</f>
        <v>2.87</v>
      </c>
      <c r="Y544" s="609">
        <f>IF(VLOOKUP($AU544,'FE Source'!$A:$W,5,FALSE)=0,"-",VLOOKUP($AU544,'FE Source'!$A:$W,5,FALSE))</f>
        <v>-2.17</v>
      </c>
      <c r="Z544" s="609">
        <f>IF(VLOOKUP($AU544,'FE Source'!$A:$W,6,FALSE)=0,"-",VLOOKUP($AU544,'FE Source'!$A:$W,6,FALSE))</f>
        <v>0.78</v>
      </c>
      <c r="AA544" s="609">
        <f>IF(VLOOKUP($AU544,'FE Source'!$A:$W,7,FALSE)=0,"-",VLOOKUP($AU544,'FE Source'!$A:$W,7,FALSE))</f>
        <v>2.72</v>
      </c>
      <c r="AB544" s="609">
        <f>IF(VLOOKUP($AU544,'FE Source'!$A:$W,8,FALSE)=0,"-",VLOOKUP($AU544,'FE Source'!$A:$W,8,FALSE))</f>
        <v>5.92</v>
      </c>
      <c r="AC544" s="633">
        <f>IF(VLOOKUP($AU544,'FE Source'!$A:$W,9,FALSE)=0,"-",VLOOKUP($AU544,'FE Source'!$A:$W,9,FALSE))</f>
        <v>2.77</v>
      </c>
      <c r="AD544" s="611">
        <f>IF(VLOOKUP($AU544,'FE Source'!$A:$W,10,FALSE)=0,"-",VLOOKUP($AU544,'FE Source'!$A:$W,10,FALSE))</f>
        <v>1.22</v>
      </c>
      <c r="AE544" s="610">
        <f>IF(VLOOKUP($AU544,'FE Source'!$A:$W,11,FALSE)=0,"-",VLOOKUP($AU544,'FE Source'!$A:$W,11,FALSE))</f>
        <v>11.62</v>
      </c>
      <c r="AF544" s="610">
        <f>IF(VLOOKUP($AU544,'FE Source'!$A:$W,12,FALSE)=0,"-",VLOOKUP($AU544,'FE Source'!$A:$W,12,FALSE))</f>
        <v>0.03</v>
      </c>
      <c r="AG544" s="610">
        <f>IF(VLOOKUP($AU544,'FE Source'!$A:$W,14,FALSE)=0,"-",VLOOKUP($AU544,'FE Source'!$A:$W,14,FALSE))</f>
        <v>-15.43</v>
      </c>
      <c r="AH544" s="610">
        <f>IF(VLOOKUP($AU544,'FE Source'!$A:$DJ,33,FALSE)=0,"-",VLOOKUP($AU544,'FE Source'!$A:$DJ,33,FALSE))</f>
        <v>93.17</v>
      </c>
      <c r="AI544" s="610">
        <f>IF(VLOOKUP($AU544,'FE Source'!$A:$Y,20,FALSE)=0,"-",VLOOKUP($AU544,'FE Source'!$A:$Y,20,FALSE))</f>
        <v>120.6</v>
      </c>
      <c r="AJ544" s="610">
        <f>IF(VLOOKUP($AU544,'FE Source'!$A:$DJ,34,FALSE)=0,"-",VLOOKUP($AU544,'FE Source'!$A:$DJ,34,FALSE))</f>
        <v>101.82</v>
      </c>
      <c r="AK544" s="610">
        <f>IF(VLOOKUP($AU544,'FE Source'!$A:$DJ,35,FALSE)=0,"-",VLOOKUP($AU544,'FE Source'!$A:$DJ,35,FALSE))</f>
        <v>94.7</v>
      </c>
      <c r="AL544" s="612">
        <f>IF(VLOOKUP($AU544,'FE Source'!$A:$Y,19,FALSE)=0,"-",VLOOKUP($AU544,'FE Source'!$A:$Y,19,FALSE))</f>
        <v>112.35</v>
      </c>
      <c r="AM544" s="611">
        <f>IF(VLOOKUP($AU544,'FE Source'!$A:$DJ,36,FALSE)=0,"-",VLOOKUP($AU544,'FE Source'!$A:$DJ,36,FALSE))</f>
        <v>97.24</v>
      </c>
      <c r="AN544" s="613">
        <f>IF(VLOOKUP($AU544,'FE Source'!$A:$W,13,FALSE)=0,"-",VLOOKUP($AU544,'FE Source'!$A:$W,13,FALSE))</f>
        <v>606.5</v>
      </c>
      <c r="AO544" s="611">
        <f>IF(J544="no","-",IF(VLOOKUP($AU544,'FE Source'!$A:$W,15,FALSE)=0,"-",VLOOKUP($AU544,'FE Source'!$A:$W,15,FALSE)))</f>
        <v>4.49</v>
      </c>
      <c r="AP544" s="610" t="str">
        <f>IF(AO544="-","-",IF(VLOOKUP($AU544,'FE Source'!$A:$Z,21,FALSE)=0,"-",IF(VLOOKUP($AU544,'FE Source'!$A:$Z,21,FALSE)=2,"Semi-Annual",IF(VLOOKUP($AU544,'FE Source'!$A:$Z,21,FALSE)=4,"Quarterly",IF(VLOOKUP($AU544,'FE Source'!$A:$Z,21,FALSE)=12,"Monthly","Annual")))))</f>
        <v>Quarterly</v>
      </c>
      <c r="AQ544" s="612">
        <f t="array" ref="AQ544">IF(VLOOKUP($AU544,'FE Source'!$A:$W,16,FALSE)=0,"-",VLOOKUP($AU544,'FE Source'!$A:$W,16,FALSE))</f>
        <v>1.65</v>
      </c>
      <c r="AR544" s="614" t="str">
        <f>IF(VLOOKUP($AU544,'FE Source'!$A:$W,17,FALSE)=0,"-",VLOOKUP($AU544,'FE Source'!$A:$W,17,FALSE))</f>
        <v>Neutral</v>
      </c>
      <c r="AS544" s="611">
        <f>IF(VLOOKUP($AU544,'FE Source'!$AN:$AS,4,FALSE)="",VLOOKUP($AU544,'FE Source'!$AN:$AS,3,FALSE),VLOOKUP($AU544,'FE Source'!$AN:$AS,4,FALSE))</f>
        <v>23.78</v>
      </c>
      <c r="AT544" s="617">
        <f>IF(VLOOKUP($AU544,'FE Source'!$AN:$AS,5,FALSE)=0,"-",VLOOKUP($AU544,'FE Source'!$AN:$AS,5,FALSE))</f>
        <v>45783</v>
      </c>
      <c r="AU544" s="614" t="s">
        <v>4740</v>
      </c>
      <c r="BE544" s="215">
        <f>IF(VLOOKUP($AU544,'FE Source'!$A:$AK,22,FALSE)=0,"-",VLOOKUP($AU544,'FE Source'!$A:$AK,22,FALSE))</f>
        <v>0.56999999999999995</v>
      </c>
      <c r="BF544" s="215">
        <f>IF(VLOOKUP($AU544,'FE Source'!$A:$AK,23,FALSE)=0,"-",VLOOKUP($AU544,'FE Source'!$A:$AK,23,FALSE))</f>
        <v>5.67</v>
      </c>
      <c r="BG544" s="215">
        <f>IF(VLOOKUP($AU544,'FE Source'!$A:$AK,24,FALSE)=0,"-",VLOOKUP($AU544,'FE Source'!$A:$AK,24,FALSE))</f>
        <v>6.9</v>
      </c>
      <c r="BH544" s="215">
        <f>IF(VLOOKUP($AU544,'FE Source'!$A:$AK,25,FALSE)=0,"-",VLOOKUP($AU544,'FE Source'!$A:$AK,25,FALSE))</f>
        <v>-8.92</v>
      </c>
      <c r="BI544" s="215">
        <f>IF(VLOOKUP($AU544,'FE Source'!$A:$AK,26,FALSE)=0,"-",VLOOKUP($AU544,'FE Source'!$A:$AK,26,FALSE))</f>
        <v>12.39</v>
      </c>
      <c r="BJ544" s="215">
        <f>IF(VLOOKUP($AU544,'FE Source'!$A:$AK,27,FALSE)=0,"-",VLOOKUP($AU544,'FE Source'!$A:$AK,27,FALSE))</f>
        <v>4.5</v>
      </c>
      <c r="BK544" s="215">
        <f>IF(VLOOKUP($AU544,'FE Source'!$A:$AK,28,FALSE)=0,"-",VLOOKUP($AU544,'FE Source'!$A:$AK,28,FALSE))</f>
        <v>7.88</v>
      </c>
      <c r="BL544" s="215">
        <f>IF(VLOOKUP($AU544,'FE Source'!$A:$AK,29,FALSE)=0,"-",VLOOKUP($AU544,'FE Source'!$A:$AK,29,FALSE))</f>
        <v>-12.16</v>
      </c>
      <c r="BM544" s="215">
        <f>IF(VLOOKUP($AU544,'FE Source'!$A:$AK,30,FALSE)=0,"-",VLOOKUP($AU544,'FE Source'!$A:$AK,30,FALSE))</f>
        <v>13.01</v>
      </c>
      <c r="BN544" t="str">
        <f>IF(VLOOKUP($AU544,'FE Source'!$A:$AK,31,FALSE)="No Specified Index","-",IF(VLOOKUP($AU544,'FE Source'!$A:$AK,31,FALSE)=0,"-",VLOOKUP($AU544,'FE Source'!$A:$AK,31,FALSE)))</f>
        <v>-</v>
      </c>
      <c r="BO544" s="217">
        <f>IF(VLOOKUP($AU544,'FE Source'!$A:$AK,32,FALSE)=0,"-",VLOOKUP($AU544,'FE Source'!$A:$AK,32,FALSE))</f>
        <v>34486</v>
      </c>
      <c r="BP544" s="18">
        <f>IF(VLOOKUP($AU544,'FE Source'!$AZ:$BC,2,FALSE)=0,"-",VLOOKUP($AU544,'FE Source'!$AZ:$BC,2,FALSE))</f>
        <v>-2.86</v>
      </c>
      <c r="BQ544" s="18">
        <f>IF(VLOOKUP($AU544,'FE Source'!$AZ:$BC,3,FALSE)=0,"-",VLOOKUP($AU544,'FE Source'!$AZ:$BC,3,FALSE))</f>
        <v>-5.48</v>
      </c>
      <c r="BR544" s="18">
        <f>IF(VLOOKUP($AU544,'FE Source'!$AZ:$BC,4,FALSE)=0,"-",VLOOKUP($AU544,'FE Source'!$AZ:$BC,4,FALSE))</f>
        <v>-3.97</v>
      </c>
    </row>
    <row r="545" spans="1:70" ht="15">
      <c r="A545" s="509"/>
      <c r="B545" s="628" t="str">
        <f>INDEX('UT - Retail'!$A$7:$A$1409,MATCH(AU545,'UT - Retail'!$U$7:$U$1409,0),1)</f>
        <v>Franklin Templeton Investments</v>
      </c>
      <c r="C545" s="824" t="str">
        <f>INDEX('UT - Retail'!$B$7:$B$1409,MATCH(AU545,'UT - Retail'!$U$7:$U$1409,0),1)</f>
        <v>FTIF - Templeton Global Bond A (Mdis) SGD</v>
      </c>
      <c r="D545" s="824"/>
      <c r="E545" s="609" t="str">
        <f>VLOOKUP(C545,'UT - Retail'!$B:$K,8,FALSE)</f>
        <v>Fixed Income</v>
      </c>
      <c r="F545" s="609" t="str">
        <f>VLOOKUP(C545,'UT - Retail'!$B:$K,9,FALSE)</f>
        <v>Global</v>
      </c>
      <c r="G545" s="609" t="str">
        <f>VLOOKUP(C545,'UT - Retail'!$B:$K,10,FALSE)</f>
        <v>General</v>
      </c>
      <c r="H545" s="82" t="str">
        <f>VLOOKUP(C545,'UT - Retail'!$B:$N,13,FALSE)</f>
        <v>No</v>
      </c>
      <c r="I545" s="82" t="str">
        <f>VLOOKUP(C545,'UT - Retail'!$B:$Q,14,FALSE)</f>
        <v>No</v>
      </c>
      <c r="J545" s="609" t="str">
        <f>VLOOKUP(C545,'UT - Retail'!$B:$Q,11,FALSE)</f>
        <v>Yes</v>
      </c>
      <c r="K545" s="130" t="str">
        <f>VLOOKUP(C545,'UT - Retail'!$B:$P,15,FALSE)</f>
        <v>Yes</v>
      </c>
      <c r="L545" s="82" t="str">
        <f>VLOOKUP(C545,'UT - Retail'!$B:$Q,16,FALSE)</f>
        <v>Both</v>
      </c>
      <c r="M545" s="609" t="str">
        <f>VLOOKUP(C545,'UT - Retail'!$B:$K,6,FALSE)</f>
        <v>SGD</v>
      </c>
      <c r="N545" s="395" t="str">
        <f>IFERROR(IF(MATCH(C545,'Portfolio Construction'!$AL:$AL,0),"Yes","No"),"No")</f>
        <v>No</v>
      </c>
      <c r="O545" s="609" t="str">
        <f>IFERROR(IF(MATCH(C545,'Portfolio Construction'!$AN:$AN,0),"Yes","No"),"No")</f>
        <v>No</v>
      </c>
      <c r="P545" s="609" t="str">
        <f>IFERROR(IF(MATCH(C545,'Portfolio Construction'!$AP:$AP,0),"Yes","No"),"No")</f>
        <v>No</v>
      </c>
      <c r="Q545" s="609" t="str">
        <f>IFERROR(IF(MATCH(C545,'Portfolio Construction'!$AR:$AR,0),"Yes","No"),"No")</f>
        <v>No</v>
      </c>
      <c r="R545" s="609" t="str">
        <f>IFERROR(IF(MATCH(C545,'Portfolio Construction'!$AT:$AT,0),"Yes","No"),"No")</f>
        <v>No</v>
      </c>
      <c r="S545" s="609" t="str">
        <f>IFERROR(IF(MATCH(C545,'Portfolio Construction'!$AV:$AV,0),"Yes","No"),"No")</f>
        <v>No</v>
      </c>
      <c r="T545" s="609" t="str">
        <f>IFERROR(IF(MATCH(C545,'Portfolio Construction'!$AX:$AX,0),"Yes","No"),"No")</f>
        <v>No</v>
      </c>
      <c r="U545" s="609" t="str">
        <f>IFERROR(IF(MATCH(C545,'Portfolio Construction'!$AZ:$AZ,0),"Yes","No"),"No")</f>
        <v>No</v>
      </c>
      <c r="V545" s="609" t="str">
        <f>IFERROR(IF(MATCH(C545,'Portfolio Construction'!$BB:$BB,0),"Yes","No"),"No")</f>
        <v>No</v>
      </c>
      <c r="W545" s="618" t="e">
        <f>IF(VLOOKUP($AU545,'FE Source'!$A:$W,3,FALSE)=0,"-",VLOOKUP($AU545,'FE Source'!$A:$W,3,FALSE))</f>
        <v>#N/A</v>
      </c>
      <c r="X545" s="618" t="e">
        <f>IF(VLOOKUP($AU545,'FE Source'!$A:$W,4,FALSE)=0,"-",VLOOKUP($AU545,'FE Source'!$A:$W,4,FALSE))</f>
        <v>#N/A</v>
      </c>
      <c r="Y545" s="618" t="e">
        <f>IF(VLOOKUP($AU545,'FE Source'!$A:$W,5,FALSE)=0,"-",VLOOKUP($AU545,'FE Source'!$A:$W,5,FALSE))</f>
        <v>#N/A</v>
      </c>
      <c r="Z545" s="618" t="e">
        <f>IF(VLOOKUP($AU545,'FE Source'!$A:$W,6,FALSE)=0,"-",VLOOKUP($AU545,'FE Source'!$A:$W,6,FALSE))</f>
        <v>#N/A</v>
      </c>
      <c r="AA545" s="618" t="e">
        <f>IF(VLOOKUP($AU545,'FE Source'!$A:$W,7,FALSE)=0,"-",VLOOKUP($AU545,'FE Source'!$A:$W,7,FALSE))</f>
        <v>#N/A</v>
      </c>
      <c r="AB545" s="618" t="e">
        <f>IF(VLOOKUP($AU545,'FE Source'!$A:$W,8,FALSE)=0,"-",VLOOKUP($AU545,'FE Source'!$A:$W,8,FALSE))</f>
        <v>#N/A</v>
      </c>
      <c r="AC545" s="632" t="e">
        <f>IF(VLOOKUP($AU545,'FE Source'!$A:$W,9,FALSE)=0,"-",VLOOKUP($AU545,'FE Source'!$A:$W,9,FALSE))</f>
        <v>#N/A</v>
      </c>
      <c r="AD545" s="611" t="e">
        <f>IF(VLOOKUP($AU545,'FE Source'!$A:$W,10,FALSE)=0,"-",VLOOKUP($AU545,'FE Source'!$A:$W,10,FALSE))</f>
        <v>#N/A</v>
      </c>
      <c r="AE545" s="610" t="e">
        <f>IF(VLOOKUP($AU545,'FE Source'!$A:$W,11,FALSE)=0,"-",VLOOKUP($AU545,'FE Source'!$A:$W,11,FALSE))</f>
        <v>#N/A</v>
      </c>
      <c r="AF545" s="610" t="e">
        <f>IF(VLOOKUP($AU545,'FE Source'!$A:$W,12,FALSE)=0,"-",VLOOKUP($AU545,'FE Source'!$A:$W,12,FALSE))</f>
        <v>#N/A</v>
      </c>
      <c r="AG545" s="610" t="e">
        <f>IF(VLOOKUP($AU545,'FE Source'!$A:$W,14,FALSE)=0,"-",VLOOKUP($AU545,'FE Source'!$A:$W,14,FALSE))</f>
        <v>#N/A</v>
      </c>
      <c r="AH545" s="610" t="e">
        <f>IF(VLOOKUP($AU545,'FE Source'!$A:$DJ,33,FALSE)=0,"-",VLOOKUP($AU545,'FE Source'!$A:$DJ,33,FALSE))</f>
        <v>#N/A</v>
      </c>
      <c r="AI545" s="610" t="e">
        <f>IF(VLOOKUP($AU545,'FE Source'!$A:$Y,20,FALSE)=0,"-",VLOOKUP($AU545,'FE Source'!$A:$Y,20,FALSE))</f>
        <v>#N/A</v>
      </c>
      <c r="AJ545" s="610" t="e">
        <f>IF(VLOOKUP($AU545,'FE Source'!$A:$DJ,34,FALSE)=0,"-",VLOOKUP($AU545,'FE Source'!$A:$DJ,34,FALSE))</f>
        <v>#N/A</v>
      </c>
      <c r="AK545" s="610" t="e">
        <f>IF(VLOOKUP($AU545,'FE Source'!$A:$DJ,35,FALSE)=0,"-",VLOOKUP($AU545,'FE Source'!$A:$DJ,35,FALSE))</f>
        <v>#N/A</v>
      </c>
      <c r="AL545" s="612" t="e">
        <f>IF(VLOOKUP($AU545,'FE Source'!$A:$Y,19,FALSE)=0,"-",VLOOKUP($AU545,'FE Source'!$A:$Y,19,FALSE))</f>
        <v>#N/A</v>
      </c>
      <c r="AM545" s="611" t="e">
        <f>IF(VLOOKUP($AU545,'FE Source'!$A:$DJ,36,FALSE)=0,"-",VLOOKUP($AU545,'FE Source'!$A:$DJ,36,FALSE))</f>
        <v>#N/A</v>
      </c>
      <c r="AN545" s="613" t="e">
        <f>IF(VLOOKUP($AU545,'FE Source'!$A:$W,13,FALSE)=0,"-",VLOOKUP($AU545,'FE Source'!$A:$W,13,FALSE))</f>
        <v>#N/A</v>
      </c>
      <c r="AO545" s="611" t="e">
        <f>IF(J545="no","-",IF(VLOOKUP($AU545,'FE Source'!$A:$W,15,FALSE)=0,"-",VLOOKUP($AU545,'FE Source'!$A:$W,15,FALSE)))</f>
        <v>#N/A</v>
      </c>
      <c r="AP545" s="610" t="e">
        <f>IF(AO545="-","-",IF(VLOOKUP($AU545,'FE Source'!$A:$Z,21,FALSE)=0,"-",IF(VLOOKUP($AU545,'FE Source'!$A:$Z,21,FALSE)=2,"Semi-Annual",IF(VLOOKUP($AU545,'FE Source'!$A:$Z,21,FALSE)=4,"Quarterly",IF(VLOOKUP($AU545,'FE Source'!$A:$Z,21,FALSE)=12,"Monthly","Annual")))))</f>
        <v>#N/A</v>
      </c>
      <c r="AQ545" s="612" t="e">
        <f t="array" ref="AQ545">IF(VLOOKUP($AU545,'FE Source'!$A:$W,16,FALSE)=0,"-",VLOOKUP($AU545,'FE Source'!$A:$W,16,FALSE))</f>
        <v>#N/A</v>
      </c>
      <c r="AR545" s="614" t="e">
        <f>IF(VLOOKUP($AU545,'FE Source'!$A:$W,17,FALSE)=0,"-",VLOOKUP($AU545,'FE Source'!$A:$W,17,FALSE))</f>
        <v>#N/A</v>
      </c>
      <c r="AS545" s="611" t="e">
        <f>IF(VLOOKUP($AU545,'FE Source'!$AN:$AS,4,FALSE)="",VLOOKUP($AU545,'FE Source'!$AN:$AS,3,FALSE),VLOOKUP($AU545,'FE Source'!$AN:$AS,4,FALSE))</f>
        <v>#N/A</v>
      </c>
      <c r="AT545" s="617" t="e">
        <f>IF(VLOOKUP($AU545,'FE Source'!$AN:$AS,5,FALSE)=0,"-",VLOOKUP($AU545,'FE Source'!$AN:$AS,5,FALSE))</f>
        <v>#N/A</v>
      </c>
      <c r="AU545" s="614" t="s">
        <v>655</v>
      </c>
      <c r="BE545" s="215" t="e">
        <f>IF(VLOOKUP($AU545,'FE Source'!$A:$AK,22,FALSE)=0,"-",VLOOKUP($AU545,'FE Source'!$A:$AK,22,FALSE))</f>
        <v>#N/A</v>
      </c>
      <c r="BF545" s="215" t="e">
        <f>IF(VLOOKUP($AU545,'FE Source'!$A:$AK,23,FALSE)=0,"-",VLOOKUP($AU545,'FE Source'!$A:$AK,23,FALSE))</f>
        <v>#N/A</v>
      </c>
      <c r="BG545" s="215" t="e">
        <f>IF(VLOOKUP($AU545,'FE Source'!$A:$AK,24,FALSE)=0,"-",VLOOKUP($AU545,'FE Source'!$A:$AK,24,FALSE))</f>
        <v>#N/A</v>
      </c>
      <c r="BH545" s="215" t="e">
        <f>IF(VLOOKUP($AU545,'FE Source'!$A:$AK,25,FALSE)=0,"-",VLOOKUP($AU545,'FE Source'!$A:$AK,25,FALSE))</f>
        <v>#N/A</v>
      </c>
      <c r="BI545" s="215" t="e">
        <f>IF(VLOOKUP($AU545,'FE Source'!$A:$AK,26,FALSE)=0,"-",VLOOKUP($AU545,'FE Source'!$A:$AK,26,FALSE))</f>
        <v>#N/A</v>
      </c>
      <c r="BJ545" s="215" t="e">
        <f>IF(VLOOKUP($AU545,'FE Source'!$A:$AK,27,FALSE)=0,"-",VLOOKUP($AU545,'FE Source'!$A:$AK,27,FALSE))</f>
        <v>#N/A</v>
      </c>
      <c r="BK545" s="215" t="e">
        <f>IF(VLOOKUP($AU545,'FE Source'!$A:$AK,28,FALSE)=0,"-",VLOOKUP($AU545,'FE Source'!$A:$AK,28,FALSE))</f>
        <v>#N/A</v>
      </c>
      <c r="BL545" s="215" t="e">
        <f>IF(VLOOKUP($AU545,'FE Source'!$A:$AK,29,FALSE)=0,"-",VLOOKUP($AU545,'FE Source'!$A:$AK,29,FALSE))</f>
        <v>#N/A</v>
      </c>
      <c r="BM545" s="215" t="e">
        <f>IF(VLOOKUP($AU545,'FE Source'!$A:$AK,30,FALSE)=0,"-",VLOOKUP($AU545,'FE Source'!$A:$AK,30,FALSE))</f>
        <v>#N/A</v>
      </c>
      <c r="BN545" t="e">
        <f>IF(VLOOKUP($AU545,'FE Source'!$A:$AK,31,FALSE)="No Specified Index","-",IF(VLOOKUP($AU545,'FE Source'!$A:$AK,31,FALSE)=0,"-",VLOOKUP($AU545,'FE Source'!$A:$AK,31,FALSE)))</f>
        <v>#N/A</v>
      </c>
      <c r="BO545" s="217" t="e">
        <f>IF(VLOOKUP($AU545,'FE Source'!$A:$AK,32,FALSE)=0,"-",VLOOKUP($AU545,'FE Source'!$A:$AK,32,FALSE))</f>
        <v>#N/A</v>
      </c>
      <c r="BP545" s="18" t="e">
        <f>IF(VLOOKUP($AU545,'FE Source'!$AZ:$BC,2,FALSE)=0,"-",VLOOKUP($AU545,'FE Source'!$AZ:$BC,2,FALSE))</f>
        <v>#N/A</v>
      </c>
      <c r="BQ545" s="18" t="e">
        <f>IF(VLOOKUP($AU545,'FE Source'!$AZ:$BC,3,FALSE)=0,"-",VLOOKUP($AU545,'FE Source'!$AZ:$BC,3,FALSE))</f>
        <v>#N/A</v>
      </c>
      <c r="BR545" s="18" t="e">
        <f>IF(VLOOKUP($AU545,'FE Source'!$AZ:$BC,4,FALSE)=0,"-",VLOOKUP($AU545,'FE Source'!$AZ:$BC,4,FALSE))</f>
        <v>#N/A</v>
      </c>
    </row>
    <row r="546" spans="1:70" ht="15">
      <c r="A546" s="509"/>
      <c r="B546" s="628" t="str">
        <f>INDEX('UT - Retail'!$A$7:$A$1409,MATCH(AU546,'UT - Retail'!$U$7:$U$1409,0),1)</f>
        <v>Franklin Templeton Investments</v>
      </c>
      <c r="C546" s="822" t="str">
        <f>INDEX('UT - Retail'!$B$7:$B$1409,MATCH(AU546,'UT - Retail'!$U$7:$U$1409,0),1)</f>
        <v>FTIF - Templeton Global Bond A (Mdis) SGD-H1</v>
      </c>
      <c r="D546" s="827"/>
      <c r="E546" s="609" t="str">
        <f>VLOOKUP(C546,'UT - Retail'!$B:$K,8,FALSE)</f>
        <v>Fixed Income</v>
      </c>
      <c r="F546" s="609" t="str">
        <f>VLOOKUP(C546,'UT - Retail'!$B:$K,9,FALSE)</f>
        <v>Global</v>
      </c>
      <c r="G546" s="609" t="str">
        <f>VLOOKUP(C546,'UT - Retail'!$B:$K,10,FALSE)</f>
        <v>General</v>
      </c>
      <c r="H546" s="82" t="str">
        <f>VLOOKUP(C546,'UT - Retail'!$B:$N,13,FALSE)</f>
        <v>No</v>
      </c>
      <c r="I546" s="82" t="str">
        <f>VLOOKUP(C546,'UT - Retail'!$B:$Q,14,FALSE)</f>
        <v>No</v>
      </c>
      <c r="J546" s="609" t="str">
        <f>VLOOKUP(C546,'UT - Retail'!$B:$Q,11,FALSE)</f>
        <v>Yes</v>
      </c>
      <c r="K546" s="130" t="str">
        <f>VLOOKUP(C546,'UT - Retail'!$B:$P,15,FALSE)</f>
        <v>Yes</v>
      </c>
      <c r="L546" s="82" t="str">
        <f>VLOOKUP(C546,'UT - Retail'!$B:$Q,16,FALSE)</f>
        <v>Both</v>
      </c>
      <c r="M546" s="609" t="str">
        <f>VLOOKUP(C546,'UT - Retail'!$B:$K,6,FALSE)</f>
        <v>SGD</v>
      </c>
      <c r="N546" s="395" t="str">
        <f>IFERROR(IF(MATCH(C546,'Portfolio Construction'!$AL:$AL,0),"Yes","No"),"No")</f>
        <v>No</v>
      </c>
      <c r="O546" s="609" t="str">
        <f>IFERROR(IF(MATCH(C546,'Portfolio Construction'!$AN:$AN,0),"Yes","No"),"No")</f>
        <v>No</v>
      </c>
      <c r="P546" s="609" t="str">
        <f>IFERROR(IF(MATCH(C546,'Portfolio Construction'!$AP:$AP,0),"Yes","No"),"No")</f>
        <v>No</v>
      </c>
      <c r="Q546" s="609" t="str">
        <f>IFERROR(IF(MATCH(C546,'Portfolio Construction'!$AR:$AR,0),"Yes","No"),"No")</f>
        <v>No</v>
      </c>
      <c r="R546" s="609" t="str">
        <f>IFERROR(IF(MATCH(C546,'Portfolio Construction'!$AT:$AT,0),"Yes","No"),"No")</f>
        <v>No</v>
      </c>
      <c r="S546" s="609" t="str">
        <f>IFERROR(IF(MATCH(C546,'Portfolio Construction'!$AV:$AV,0),"Yes","No"),"No")</f>
        <v>No</v>
      </c>
      <c r="T546" s="609" t="str">
        <f>IFERROR(IF(MATCH(C546,'Portfolio Construction'!$AX:$AX,0),"Yes","No"),"No")</f>
        <v>No</v>
      </c>
      <c r="U546" s="609" t="str">
        <f>IFERROR(IF(MATCH(C546,'Portfolio Construction'!$AZ:$AZ,0),"Yes","No"),"No")</f>
        <v>No</v>
      </c>
      <c r="V546" s="609" t="str">
        <f>IFERROR(IF(MATCH(C546,'Portfolio Construction'!$BB:$BB,0),"Yes","No"),"No")</f>
        <v>No</v>
      </c>
      <c r="W546" s="609" t="e">
        <f>IF(VLOOKUP($AU546,'FE Source'!$A:$W,3,FALSE)=0,"-",VLOOKUP($AU546,'FE Source'!$A:$W,3,FALSE))</f>
        <v>#N/A</v>
      </c>
      <c r="X546" s="609" t="e">
        <f>IF(VLOOKUP($AU546,'FE Source'!$A:$W,4,FALSE)=0,"-",VLOOKUP($AU546,'FE Source'!$A:$W,4,FALSE))</f>
        <v>#N/A</v>
      </c>
      <c r="Y546" s="609" t="e">
        <f>IF(VLOOKUP($AU546,'FE Source'!$A:$W,5,FALSE)=0,"-",VLOOKUP($AU546,'FE Source'!$A:$W,5,FALSE))</f>
        <v>#N/A</v>
      </c>
      <c r="Z546" s="609" t="e">
        <f>IF(VLOOKUP($AU546,'FE Source'!$A:$W,6,FALSE)=0,"-",VLOOKUP($AU546,'FE Source'!$A:$W,6,FALSE))</f>
        <v>#N/A</v>
      </c>
      <c r="AA546" s="609" t="e">
        <f>IF(VLOOKUP($AU546,'FE Source'!$A:$W,7,FALSE)=0,"-",VLOOKUP($AU546,'FE Source'!$A:$W,7,FALSE))</f>
        <v>#N/A</v>
      </c>
      <c r="AB546" s="609" t="e">
        <f>IF(VLOOKUP($AU546,'FE Source'!$A:$W,8,FALSE)=0,"-",VLOOKUP($AU546,'FE Source'!$A:$W,8,FALSE))</f>
        <v>#N/A</v>
      </c>
      <c r="AC546" s="633" t="e">
        <f>IF(VLOOKUP($AU546,'FE Source'!$A:$W,9,FALSE)=0,"-",VLOOKUP($AU546,'FE Source'!$A:$W,9,FALSE))</f>
        <v>#N/A</v>
      </c>
      <c r="AD546" s="611" t="e">
        <f>IF(VLOOKUP($AU546,'FE Source'!$A:$W,10,FALSE)=0,"-",VLOOKUP($AU546,'FE Source'!$A:$W,10,FALSE))</f>
        <v>#N/A</v>
      </c>
      <c r="AE546" s="610" t="e">
        <f>IF(VLOOKUP($AU546,'FE Source'!$A:$W,11,FALSE)=0,"-",VLOOKUP($AU546,'FE Source'!$A:$W,11,FALSE))</f>
        <v>#N/A</v>
      </c>
      <c r="AF546" s="610" t="e">
        <f>IF(VLOOKUP($AU546,'FE Source'!$A:$W,12,FALSE)=0,"-",VLOOKUP($AU546,'FE Source'!$A:$W,12,FALSE))</f>
        <v>#N/A</v>
      </c>
      <c r="AG546" s="610" t="e">
        <f>IF(VLOOKUP($AU546,'FE Source'!$A:$W,14,FALSE)=0,"-",VLOOKUP($AU546,'FE Source'!$A:$W,14,FALSE))</f>
        <v>#N/A</v>
      </c>
      <c r="AH546" s="610" t="e">
        <f>IF(VLOOKUP($AU546,'FE Source'!$A:$DJ,33,FALSE)=0,"-",VLOOKUP($AU546,'FE Source'!$A:$DJ,33,FALSE))</f>
        <v>#N/A</v>
      </c>
      <c r="AI546" s="610" t="e">
        <f>IF(VLOOKUP($AU546,'FE Source'!$A:$Y,20,FALSE)=0,"-",VLOOKUP($AU546,'FE Source'!$A:$Y,20,FALSE))</f>
        <v>#N/A</v>
      </c>
      <c r="AJ546" s="610" t="e">
        <f>IF(VLOOKUP($AU546,'FE Source'!$A:$DJ,34,FALSE)=0,"-",VLOOKUP($AU546,'FE Source'!$A:$DJ,34,FALSE))</f>
        <v>#N/A</v>
      </c>
      <c r="AK546" s="610" t="e">
        <f>IF(VLOOKUP($AU546,'FE Source'!$A:$DJ,35,FALSE)=0,"-",VLOOKUP($AU546,'FE Source'!$A:$DJ,35,FALSE))</f>
        <v>#N/A</v>
      </c>
      <c r="AL546" s="612" t="e">
        <f>IF(VLOOKUP($AU546,'FE Source'!$A:$Y,19,FALSE)=0,"-",VLOOKUP($AU546,'FE Source'!$A:$Y,19,FALSE))</f>
        <v>#N/A</v>
      </c>
      <c r="AM546" s="611" t="e">
        <f>IF(VLOOKUP($AU546,'FE Source'!$A:$DJ,36,FALSE)=0,"-",VLOOKUP($AU546,'FE Source'!$A:$DJ,36,FALSE))</f>
        <v>#N/A</v>
      </c>
      <c r="AN546" s="613" t="e">
        <f>IF(VLOOKUP($AU546,'FE Source'!$A:$W,13,FALSE)=0,"-",VLOOKUP($AU546,'FE Source'!$A:$W,13,FALSE))</f>
        <v>#N/A</v>
      </c>
      <c r="AO546" s="611" t="e">
        <f>IF(J546="no","-",IF(VLOOKUP($AU546,'FE Source'!$A:$W,15,FALSE)=0,"-",VLOOKUP($AU546,'FE Source'!$A:$W,15,FALSE)))</f>
        <v>#N/A</v>
      </c>
      <c r="AP546" s="610" t="e">
        <f>IF(AO546="-","-",IF(VLOOKUP($AU546,'FE Source'!$A:$Z,21,FALSE)=0,"-",IF(VLOOKUP($AU546,'FE Source'!$A:$Z,21,FALSE)=2,"Semi-Annual",IF(VLOOKUP($AU546,'FE Source'!$A:$Z,21,FALSE)=4,"Quarterly",IF(VLOOKUP($AU546,'FE Source'!$A:$Z,21,FALSE)=12,"Monthly","Annual")))))</f>
        <v>#N/A</v>
      </c>
      <c r="AQ546" s="612" t="e">
        <f t="array" ref="AQ546">IF(VLOOKUP($AU546,'FE Source'!$A:$W,16,FALSE)=0,"-",VLOOKUP($AU546,'FE Source'!$A:$W,16,FALSE))</f>
        <v>#N/A</v>
      </c>
      <c r="AR546" s="614" t="e">
        <f>IF(VLOOKUP($AU546,'FE Source'!$A:$W,17,FALSE)=0,"-",VLOOKUP($AU546,'FE Source'!$A:$W,17,FALSE))</f>
        <v>#N/A</v>
      </c>
      <c r="AS546" s="611" t="e">
        <f>IF(VLOOKUP($AU546,'FE Source'!$AN:$AS,4,FALSE)="",VLOOKUP($AU546,'FE Source'!$AN:$AS,3,FALSE),VLOOKUP($AU546,'FE Source'!$AN:$AS,4,FALSE))</f>
        <v>#N/A</v>
      </c>
      <c r="AT546" s="617" t="e">
        <f>IF(VLOOKUP($AU546,'FE Source'!$AN:$AS,5,FALSE)=0,"-",VLOOKUP($AU546,'FE Source'!$AN:$AS,5,FALSE))</f>
        <v>#N/A</v>
      </c>
      <c r="AU546" s="614" t="s">
        <v>656</v>
      </c>
      <c r="BE546" s="215" t="e">
        <f>IF(VLOOKUP($AU546,'FE Source'!$A:$AK,22,FALSE)=0,"-",VLOOKUP($AU546,'FE Source'!$A:$AK,22,FALSE))</f>
        <v>#N/A</v>
      </c>
      <c r="BF546" s="215" t="e">
        <f>IF(VLOOKUP($AU546,'FE Source'!$A:$AK,23,FALSE)=0,"-",VLOOKUP($AU546,'FE Source'!$A:$AK,23,FALSE))</f>
        <v>#N/A</v>
      </c>
      <c r="BG546" s="215" t="e">
        <f>IF(VLOOKUP($AU546,'FE Source'!$A:$AK,24,FALSE)=0,"-",VLOOKUP($AU546,'FE Source'!$A:$AK,24,FALSE))</f>
        <v>#N/A</v>
      </c>
      <c r="BH546" s="215" t="e">
        <f>IF(VLOOKUP($AU546,'FE Source'!$A:$AK,25,FALSE)=0,"-",VLOOKUP($AU546,'FE Source'!$A:$AK,25,FALSE))</f>
        <v>#N/A</v>
      </c>
      <c r="BI546" s="215" t="e">
        <f>IF(VLOOKUP($AU546,'FE Source'!$A:$AK,26,FALSE)=0,"-",VLOOKUP($AU546,'FE Source'!$A:$AK,26,FALSE))</f>
        <v>#N/A</v>
      </c>
      <c r="BJ546" s="215" t="e">
        <f>IF(VLOOKUP($AU546,'FE Source'!$A:$AK,27,FALSE)=0,"-",VLOOKUP($AU546,'FE Source'!$A:$AK,27,FALSE))</f>
        <v>#N/A</v>
      </c>
      <c r="BK546" s="215" t="e">
        <f>IF(VLOOKUP($AU546,'FE Source'!$A:$AK,28,FALSE)=0,"-",VLOOKUP($AU546,'FE Source'!$A:$AK,28,FALSE))</f>
        <v>#N/A</v>
      </c>
      <c r="BL546" s="215" t="e">
        <f>IF(VLOOKUP($AU546,'FE Source'!$A:$AK,29,FALSE)=0,"-",VLOOKUP($AU546,'FE Source'!$A:$AK,29,FALSE))</f>
        <v>#N/A</v>
      </c>
      <c r="BM546" s="215" t="e">
        <f>IF(VLOOKUP($AU546,'FE Source'!$A:$AK,30,FALSE)=0,"-",VLOOKUP($AU546,'FE Source'!$A:$AK,30,FALSE))</f>
        <v>#N/A</v>
      </c>
      <c r="BN546" t="e">
        <f>IF(VLOOKUP($AU546,'FE Source'!$A:$AK,31,FALSE)="No Specified Index","-",IF(VLOOKUP($AU546,'FE Source'!$A:$AK,31,FALSE)=0,"-",VLOOKUP($AU546,'FE Source'!$A:$AK,31,FALSE)))</f>
        <v>#N/A</v>
      </c>
      <c r="BO546" s="217" t="e">
        <f>IF(VLOOKUP($AU546,'FE Source'!$A:$AK,32,FALSE)=0,"-",VLOOKUP($AU546,'FE Source'!$A:$AK,32,FALSE))</f>
        <v>#N/A</v>
      </c>
      <c r="BP546" s="18" t="e">
        <f>IF(VLOOKUP($AU546,'FE Source'!$AZ:$BC,2,FALSE)=0,"-",VLOOKUP($AU546,'FE Source'!$AZ:$BC,2,FALSE))</f>
        <v>#N/A</v>
      </c>
      <c r="BQ546" s="18" t="e">
        <f>IF(VLOOKUP($AU546,'FE Source'!$AZ:$BC,3,FALSE)=0,"-",VLOOKUP($AU546,'FE Source'!$AZ:$BC,3,FALSE))</f>
        <v>#N/A</v>
      </c>
      <c r="BR546" s="18" t="e">
        <f>IF(VLOOKUP($AU546,'FE Source'!$AZ:$BC,4,FALSE)=0,"-",VLOOKUP($AU546,'FE Source'!$AZ:$BC,4,FALSE))</f>
        <v>#N/A</v>
      </c>
    </row>
    <row r="547" spans="1:70" ht="15">
      <c r="A547" s="509"/>
      <c r="B547" s="628" t="str">
        <f>INDEX('UT - Retail'!$A$7:$A$1409,MATCH(AU547,'UT - Retail'!$U$7:$U$1409,0),1)</f>
        <v>Franklin Templeton Investments</v>
      </c>
      <c r="C547" s="822" t="str">
        <f>INDEX('UT - Retail'!$B$7:$B$1409,MATCH(AU547,'UT - Retail'!$U$7:$U$1409,0),1)</f>
        <v>FTIF - Templeton Global Bond A (Mdis) USD</v>
      </c>
      <c r="D547" s="822"/>
      <c r="E547" s="609" t="str">
        <f>VLOOKUP(C547,'UT - Retail'!$B:$K,8,FALSE)</f>
        <v>Fixed Income</v>
      </c>
      <c r="F547" s="609" t="str">
        <f>VLOOKUP(C547,'UT - Retail'!$B:$K,9,FALSE)</f>
        <v>Global</v>
      </c>
      <c r="G547" s="609" t="str">
        <f>VLOOKUP(C547,'UT - Retail'!$B:$K,10,FALSE)</f>
        <v>General</v>
      </c>
      <c r="H547" s="82" t="str">
        <f>VLOOKUP(C547,'UT - Retail'!$B:$N,13,FALSE)</f>
        <v>No</v>
      </c>
      <c r="I547" s="82" t="str">
        <f>VLOOKUP(C547,'UT - Retail'!$B:$Q,14,FALSE)</f>
        <v>No</v>
      </c>
      <c r="J547" s="609" t="str">
        <f>VLOOKUP(C547,'UT - Retail'!$B:$Q,11,FALSE)</f>
        <v>Yes</v>
      </c>
      <c r="K547" s="130" t="str">
        <f>VLOOKUP(C547,'UT - Retail'!$B:$P,15,FALSE)</f>
        <v>No</v>
      </c>
      <c r="L547" s="82" t="str">
        <f>VLOOKUP(C547,'UT - Retail'!$B:$Q,16,FALSE)</f>
        <v>Both</v>
      </c>
      <c r="M547" s="609" t="str">
        <f>VLOOKUP(C547,'UT - Retail'!$B:$K,6,FALSE)</f>
        <v>USD</v>
      </c>
      <c r="N547" s="395" t="str">
        <f>IFERROR(IF(MATCH(C547,'Portfolio Construction'!$AL:$AL,0),"Yes","No"),"No")</f>
        <v>No</v>
      </c>
      <c r="O547" s="609" t="str">
        <f>IFERROR(IF(MATCH(C547,'Portfolio Construction'!$AN:$AN,0),"Yes","No"),"No")</f>
        <v>No</v>
      </c>
      <c r="P547" s="609" t="str">
        <f>IFERROR(IF(MATCH(C547,'Portfolio Construction'!$AP:$AP,0),"Yes","No"),"No")</f>
        <v>No</v>
      </c>
      <c r="Q547" s="609" t="str">
        <f>IFERROR(IF(MATCH(C547,'Portfolio Construction'!$AR:$AR,0),"Yes","No"),"No")</f>
        <v>No</v>
      </c>
      <c r="R547" s="609" t="str">
        <f>IFERROR(IF(MATCH(C547,'Portfolio Construction'!$AT:$AT,0),"Yes","No"),"No")</f>
        <v>No</v>
      </c>
      <c r="S547" s="609" t="str">
        <f>IFERROR(IF(MATCH(C547,'Portfolio Construction'!$AV:$AV,0),"Yes","No"),"No")</f>
        <v>No</v>
      </c>
      <c r="T547" s="609" t="str">
        <f>IFERROR(IF(MATCH(C547,'Portfolio Construction'!$AX:$AX,0),"Yes","No"),"No")</f>
        <v>No</v>
      </c>
      <c r="U547" s="609" t="str">
        <f>IFERROR(IF(MATCH(C547,'Portfolio Construction'!$AZ:$AZ,0),"Yes","No"),"No")</f>
        <v>No</v>
      </c>
      <c r="V547" s="609" t="str">
        <f>IFERROR(IF(MATCH(C547,'Portfolio Construction'!$BB:$BB,0),"Yes","No"),"No")</f>
        <v>No</v>
      </c>
      <c r="W547" s="609" t="e">
        <f>IF(VLOOKUP($AU547,'FE Source'!$A:$W,3,FALSE)=0,"-",VLOOKUP($AU547,'FE Source'!$A:$W,3,FALSE))</f>
        <v>#N/A</v>
      </c>
      <c r="X547" s="609" t="e">
        <f>IF(VLOOKUP($AU547,'FE Source'!$A:$W,4,FALSE)=0,"-",VLOOKUP($AU547,'FE Source'!$A:$W,4,FALSE))</f>
        <v>#N/A</v>
      </c>
      <c r="Y547" s="609" t="e">
        <f>IF(VLOOKUP($AU547,'FE Source'!$A:$W,5,FALSE)=0,"-",VLOOKUP($AU547,'FE Source'!$A:$W,5,FALSE))</f>
        <v>#N/A</v>
      </c>
      <c r="Z547" s="609" t="e">
        <f>IF(VLOOKUP($AU547,'FE Source'!$A:$W,6,FALSE)=0,"-",VLOOKUP($AU547,'FE Source'!$A:$W,6,FALSE))</f>
        <v>#N/A</v>
      </c>
      <c r="AA547" s="609" t="e">
        <f>IF(VLOOKUP($AU547,'FE Source'!$A:$W,7,FALSE)=0,"-",VLOOKUP($AU547,'FE Source'!$A:$W,7,FALSE))</f>
        <v>#N/A</v>
      </c>
      <c r="AB547" s="609" t="e">
        <f>IF(VLOOKUP($AU547,'FE Source'!$A:$W,8,FALSE)=0,"-",VLOOKUP($AU547,'FE Source'!$A:$W,8,FALSE))</f>
        <v>#N/A</v>
      </c>
      <c r="AC547" s="633" t="e">
        <f>IF(VLOOKUP($AU547,'FE Source'!$A:$W,9,FALSE)=0,"-",VLOOKUP($AU547,'FE Source'!$A:$W,9,FALSE))</f>
        <v>#N/A</v>
      </c>
      <c r="AD547" s="611" t="e">
        <f>IF(VLOOKUP($AU547,'FE Source'!$A:$W,10,FALSE)=0,"-",VLOOKUP($AU547,'FE Source'!$A:$W,10,FALSE))</f>
        <v>#N/A</v>
      </c>
      <c r="AE547" s="610" t="e">
        <f>IF(VLOOKUP($AU547,'FE Source'!$A:$W,11,FALSE)=0,"-",VLOOKUP($AU547,'FE Source'!$A:$W,11,FALSE))</f>
        <v>#N/A</v>
      </c>
      <c r="AF547" s="610" t="e">
        <f>IF(VLOOKUP($AU547,'FE Source'!$A:$W,12,FALSE)=0,"-",VLOOKUP($AU547,'FE Source'!$A:$W,12,FALSE))</f>
        <v>#N/A</v>
      </c>
      <c r="AG547" s="610" t="e">
        <f>IF(VLOOKUP($AU547,'FE Source'!$A:$W,14,FALSE)=0,"-",VLOOKUP($AU547,'FE Source'!$A:$W,14,FALSE))</f>
        <v>#N/A</v>
      </c>
      <c r="AH547" s="610" t="e">
        <f>IF(VLOOKUP($AU547,'FE Source'!$A:$DJ,33,FALSE)=0,"-",VLOOKUP($AU547,'FE Source'!$A:$DJ,33,FALSE))</f>
        <v>#N/A</v>
      </c>
      <c r="AI547" s="610" t="e">
        <f>IF(VLOOKUP($AU547,'FE Source'!$A:$Y,20,FALSE)=0,"-",VLOOKUP($AU547,'FE Source'!$A:$Y,20,FALSE))</f>
        <v>#N/A</v>
      </c>
      <c r="AJ547" s="610" t="e">
        <f>IF(VLOOKUP($AU547,'FE Source'!$A:$DJ,34,FALSE)=0,"-",VLOOKUP($AU547,'FE Source'!$A:$DJ,34,FALSE))</f>
        <v>#N/A</v>
      </c>
      <c r="AK547" s="610" t="e">
        <f>IF(VLOOKUP($AU547,'FE Source'!$A:$DJ,35,FALSE)=0,"-",VLOOKUP($AU547,'FE Source'!$A:$DJ,35,FALSE))</f>
        <v>#N/A</v>
      </c>
      <c r="AL547" s="612" t="e">
        <f>IF(VLOOKUP($AU547,'FE Source'!$A:$Y,19,FALSE)=0,"-",VLOOKUP($AU547,'FE Source'!$A:$Y,19,FALSE))</f>
        <v>#N/A</v>
      </c>
      <c r="AM547" s="611" t="e">
        <f>IF(VLOOKUP($AU547,'FE Source'!$A:$DJ,36,FALSE)=0,"-",VLOOKUP($AU547,'FE Source'!$A:$DJ,36,FALSE))</f>
        <v>#N/A</v>
      </c>
      <c r="AN547" s="613" t="e">
        <f>IF(VLOOKUP($AU547,'FE Source'!$A:$W,13,FALSE)=0,"-",VLOOKUP($AU547,'FE Source'!$A:$W,13,FALSE))</f>
        <v>#N/A</v>
      </c>
      <c r="AO547" s="611" t="e">
        <f>IF(J547="no","-",IF(VLOOKUP($AU547,'FE Source'!$A:$W,15,FALSE)=0,"-",VLOOKUP($AU547,'FE Source'!$A:$W,15,FALSE)))</f>
        <v>#N/A</v>
      </c>
      <c r="AP547" s="610" t="e">
        <f>IF(AO547="-","-",IF(VLOOKUP($AU547,'FE Source'!$A:$Z,21,FALSE)=0,"-",IF(VLOOKUP($AU547,'FE Source'!$A:$Z,21,FALSE)=2,"Semi-Annual",IF(VLOOKUP($AU547,'FE Source'!$A:$Z,21,FALSE)=4,"Quarterly",IF(VLOOKUP($AU547,'FE Source'!$A:$Z,21,FALSE)=12,"Monthly","Annual")))))</f>
        <v>#N/A</v>
      </c>
      <c r="AQ547" s="612" t="e">
        <f t="array" ref="AQ547">IF(VLOOKUP($AU547,'FE Source'!$A:$W,16,FALSE)=0,"-",VLOOKUP($AU547,'FE Source'!$A:$W,16,FALSE))</f>
        <v>#N/A</v>
      </c>
      <c r="AR547" s="614" t="e">
        <f>IF(VLOOKUP($AU547,'FE Source'!$A:$W,17,FALSE)=0,"-",VLOOKUP($AU547,'FE Source'!$A:$W,17,FALSE))</f>
        <v>#N/A</v>
      </c>
      <c r="AS547" s="611" t="e">
        <f>IF(VLOOKUP($AU547,'FE Source'!$AN:$AS,4,FALSE)="",VLOOKUP($AU547,'FE Source'!$AN:$AS,3,FALSE),VLOOKUP($AU547,'FE Source'!$AN:$AS,4,FALSE))</f>
        <v>#N/A</v>
      </c>
      <c r="AT547" s="617" t="e">
        <f>IF(VLOOKUP($AU547,'FE Source'!$AN:$AS,5,FALSE)=0,"-",VLOOKUP($AU547,'FE Source'!$AN:$AS,5,FALSE))</f>
        <v>#N/A</v>
      </c>
      <c r="AU547" s="614" t="s">
        <v>1166</v>
      </c>
      <c r="BE547" s="215" t="e">
        <f>IF(VLOOKUP($AU547,'FE Source'!$A:$AK,22,FALSE)=0,"-",VLOOKUP($AU547,'FE Source'!$A:$AK,22,FALSE))</f>
        <v>#N/A</v>
      </c>
      <c r="BF547" s="215" t="e">
        <f>IF(VLOOKUP($AU547,'FE Source'!$A:$AK,23,FALSE)=0,"-",VLOOKUP($AU547,'FE Source'!$A:$AK,23,FALSE))</f>
        <v>#N/A</v>
      </c>
      <c r="BG547" s="215" t="e">
        <f>IF(VLOOKUP($AU547,'FE Source'!$A:$AK,24,FALSE)=0,"-",VLOOKUP($AU547,'FE Source'!$A:$AK,24,FALSE))</f>
        <v>#N/A</v>
      </c>
      <c r="BH547" s="215" t="e">
        <f>IF(VLOOKUP($AU547,'FE Source'!$A:$AK,25,FALSE)=0,"-",VLOOKUP($AU547,'FE Source'!$A:$AK,25,FALSE))</f>
        <v>#N/A</v>
      </c>
      <c r="BI547" s="215" t="e">
        <f>IF(VLOOKUP($AU547,'FE Source'!$A:$AK,26,FALSE)=0,"-",VLOOKUP($AU547,'FE Source'!$A:$AK,26,FALSE))</f>
        <v>#N/A</v>
      </c>
      <c r="BJ547" s="215" t="e">
        <f>IF(VLOOKUP($AU547,'FE Source'!$A:$AK,27,FALSE)=0,"-",VLOOKUP($AU547,'FE Source'!$A:$AK,27,FALSE))</f>
        <v>#N/A</v>
      </c>
      <c r="BK547" s="215" t="e">
        <f>IF(VLOOKUP($AU547,'FE Source'!$A:$AK,28,FALSE)=0,"-",VLOOKUP($AU547,'FE Source'!$A:$AK,28,FALSE))</f>
        <v>#N/A</v>
      </c>
      <c r="BL547" s="215" t="e">
        <f>IF(VLOOKUP($AU547,'FE Source'!$A:$AK,29,FALSE)=0,"-",VLOOKUP($AU547,'FE Source'!$A:$AK,29,FALSE))</f>
        <v>#N/A</v>
      </c>
      <c r="BM547" s="215" t="e">
        <f>IF(VLOOKUP($AU547,'FE Source'!$A:$AK,30,FALSE)=0,"-",VLOOKUP($AU547,'FE Source'!$A:$AK,30,FALSE))</f>
        <v>#N/A</v>
      </c>
      <c r="BN547" t="e">
        <f>IF(VLOOKUP($AU547,'FE Source'!$A:$AK,31,FALSE)="No Specified Index","-",IF(VLOOKUP($AU547,'FE Source'!$A:$AK,31,FALSE)=0,"-",VLOOKUP($AU547,'FE Source'!$A:$AK,31,FALSE)))</f>
        <v>#N/A</v>
      </c>
      <c r="BO547" s="217" t="e">
        <f>IF(VLOOKUP($AU547,'FE Source'!$A:$AK,32,FALSE)=0,"-",VLOOKUP($AU547,'FE Source'!$A:$AK,32,FALSE))</f>
        <v>#N/A</v>
      </c>
      <c r="BP547" s="18" t="e">
        <f>IF(VLOOKUP($AU547,'FE Source'!$AZ:$BC,2,FALSE)=0,"-",VLOOKUP($AU547,'FE Source'!$AZ:$BC,2,FALSE))</f>
        <v>#N/A</v>
      </c>
      <c r="BQ547" s="18" t="e">
        <f>IF(VLOOKUP($AU547,'FE Source'!$AZ:$BC,3,FALSE)=0,"-",VLOOKUP($AU547,'FE Source'!$AZ:$BC,3,FALSE))</f>
        <v>#N/A</v>
      </c>
      <c r="BR547" s="18" t="e">
        <f>IF(VLOOKUP($AU547,'FE Source'!$AZ:$BC,4,FALSE)=0,"-",VLOOKUP($AU547,'FE Source'!$AZ:$BC,4,FALSE))</f>
        <v>#N/A</v>
      </c>
    </row>
    <row r="548" spans="1:70" ht="15">
      <c r="A548" s="509"/>
      <c r="B548" s="628" t="str">
        <f>INDEX('UT - Retail'!$A$7:$A$1409,MATCH(AU548,'UT - Retail'!$U$7:$U$1409,0),1)</f>
        <v>Franklin Templeton Investments</v>
      </c>
      <c r="C548" s="824" t="str">
        <f>INDEX('UT - Retail'!$B$7:$B$1409,MATCH(AU548,'UT - Retail'!$U$7:$U$1409,0),1)</f>
        <v>FTIF - Templeton Global Bond A Acc USD</v>
      </c>
      <c r="D548" s="824"/>
      <c r="E548" s="609" t="str">
        <f>VLOOKUP(C548,'UT - Retail'!$B:$K,8,FALSE)</f>
        <v>Fixed Income</v>
      </c>
      <c r="F548" s="609" t="str">
        <f>VLOOKUP(C548,'UT - Retail'!$B:$K,9,FALSE)</f>
        <v>Global</v>
      </c>
      <c r="G548" s="609" t="str">
        <f>VLOOKUP(C548,'UT - Retail'!$B:$K,10,FALSE)</f>
        <v>General</v>
      </c>
      <c r="H548" s="82" t="str">
        <f>VLOOKUP(C548,'UT - Retail'!$B:$N,13,FALSE)</f>
        <v>No</v>
      </c>
      <c r="I548" s="82" t="str">
        <f>VLOOKUP(C548,'UT - Retail'!$B:$Q,14,FALSE)</f>
        <v>No</v>
      </c>
      <c r="J548" s="609" t="str">
        <f>VLOOKUP(C548,'UT - Retail'!$B:$Q,11,FALSE)</f>
        <v>No</v>
      </c>
      <c r="K548" s="130" t="str">
        <f>VLOOKUP(C548,'UT - Retail'!$B:$P,15,FALSE)</f>
        <v>No</v>
      </c>
      <c r="L548" s="82" t="str">
        <f>VLOOKUP(C548,'UT - Retail'!$B:$Q,16,FALSE)</f>
        <v>Both</v>
      </c>
      <c r="M548" s="609" t="str">
        <f>VLOOKUP(C548,'UT - Retail'!$B:$K,6,FALSE)</f>
        <v>USD</v>
      </c>
      <c r="N548" s="609" t="str">
        <f>IFERROR(IF(MATCH(C548,'Portfolio Construction'!$AL:$AL,0),"Yes","No"),"No")</f>
        <v>No</v>
      </c>
      <c r="O548" s="609" t="str">
        <f>IFERROR(IF(MATCH(C548,'Portfolio Construction'!$AN:$AN,0),"Yes","No"),"No")</f>
        <v>No</v>
      </c>
      <c r="P548" s="609" t="str">
        <f>IFERROR(IF(MATCH(C548,'Portfolio Construction'!$AP:$AP,0),"Yes","No"),"No")</f>
        <v>No</v>
      </c>
      <c r="Q548" s="609" t="str">
        <f>IFERROR(IF(MATCH(C548,'Portfolio Construction'!$AR:$AR,0),"Yes","No"),"No")</f>
        <v>No</v>
      </c>
      <c r="R548" s="609" t="str">
        <f>IFERROR(IF(MATCH(C548,'Portfolio Construction'!$AT:$AT,0),"Yes","No"),"No")</f>
        <v>No</v>
      </c>
      <c r="S548" s="609" t="str">
        <f>IFERROR(IF(MATCH(C548,'Portfolio Construction'!$AV:$AV,0),"Yes","No"),"No")</f>
        <v>No</v>
      </c>
      <c r="T548" s="609" t="str">
        <f>IFERROR(IF(MATCH(C548,'Portfolio Construction'!$AX:$AX,0),"Yes","No"),"No")</f>
        <v>No</v>
      </c>
      <c r="U548" s="609" t="str">
        <f>IFERROR(IF(MATCH(C548,'Portfolio Construction'!$AZ:$AZ,0),"Yes","No"),"No")</f>
        <v>No</v>
      </c>
      <c r="V548" s="609" t="str">
        <f>IFERROR(IF(MATCH(C548,'Portfolio Construction'!$BB:$BB,0),"Yes","No"),"No")</f>
        <v>No</v>
      </c>
      <c r="W548" s="618" t="e">
        <f>IF(VLOOKUP($AU548,'FE Source'!$A:$W,3,FALSE)=0,"-",VLOOKUP($AU548,'FE Source'!$A:$W,3,FALSE))</f>
        <v>#N/A</v>
      </c>
      <c r="X548" s="618" t="e">
        <f>IF(VLOOKUP($AU548,'FE Source'!$A:$W,4,FALSE)=0,"-",VLOOKUP($AU548,'FE Source'!$A:$W,4,FALSE))</f>
        <v>#N/A</v>
      </c>
      <c r="Y548" s="618" t="e">
        <f>IF(VLOOKUP($AU548,'FE Source'!$A:$W,5,FALSE)=0,"-",VLOOKUP($AU548,'FE Source'!$A:$W,5,FALSE))</f>
        <v>#N/A</v>
      </c>
      <c r="Z548" s="618" t="e">
        <f>IF(VLOOKUP($AU548,'FE Source'!$A:$W,6,FALSE)=0,"-",VLOOKUP($AU548,'FE Source'!$A:$W,6,FALSE))</f>
        <v>#N/A</v>
      </c>
      <c r="AA548" s="618" t="e">
        <f>IF(VLOOKUP($AU548,'FE Source'!$A:$W,7,FALSE)=0,"-",VLOOKUP($AU548,'FE Source'!$A:$W,7,FALSE))</f>
        <v>#N/A</v>
      </c>
      <c r="AB548" s="618" t="e">
        <f>IF(VLOOKUP($AU548,'FE Source'!$A:$W,8,FALSE)=0,"-",VLOOKUP($AU548,'FE Source'!$A:$W,8,FALSE))</f>
        <v>#N/A</v>
      </c>
      <c r="AC548" s="632" t="e">
        <f>IF(VLOOKUP($AU548,'FE Source'!$A:$W,9,FALSE)=0,"-",VLOOKUP($AU548,'FE Source'!$A:$W,9,FALSE))</f>
        <v>#N/A</v>
      </c>
      <c r="AD548" s="611" t="e">
        <f>IF(VLOOKUP($AU548,'FE Source'!$A:$W,10,FALSE)=0,"-",VLOOKUP($AU548,'FE Source'!$A:$W,10,FALSE))</f>
        <v>#N/A</v>
      </c>
      <c r="AE548" s="610" t="e">
        <f>IF(VLOOKUP($AU548,'FE Source'!$A:$W,11,FALSE)=0,"-",VLOOKUP($AU548,'FE Source'!$A:$W,11,FALSE))</f>
        <v>#N/A</v>
      </c>
      <c r="AF548" s="610" t="e">
        <f>IF(VLOOKUP($AU548,'FE Source'!$A:$W,12,FALSE)=0,"-",VLOOKUP($AU548,'FE Source'!$A:$W,12,FALSE))</f>
        <v>#N/A</v>
      </c>
      <c r="AG548" s="610" t="e">
        <f>IF(VLOOKUP($AU548,'FE Source'!$A:$W,14,FALSE)=0,"-",VLOOKUP($AU548,'FE Source'!$A:$W,14,FALSE))</f>
        <v>#N/A</v>
      </c>
      <c r="AH548" s="610" t="e">
        <f>IF(VLOOKUP($AU548,'FE Source'!$A:$DJ,33,FALSE)=0,"-",VLOOKUP($AU548,'FE Source'!$A:$DJ,33,FALSE))</f>
        <v>#N/A</v>
      </c>
      <c r="AI548" s="610" t="e">
        <f>IF(VLOOKUP($AU548,'FE Source'!$A:$Y,20,FALSE)=0,"-",VLOOKUP($AU548,'FE Source'!$A:$Y,20,FALSE))</f>
        <v>#N/A</v>
      </c>
      <c r="AJ548" s="610" t="e">
        <f>IF(VLOOKUP($AU548,'FE Source'!$A:$DJ,34,FALSE)=0,"-",VLOOKUP($AU548,'FE Source'!$A:$DJ,34,FALSE))</f>
        <v>#N/A</v>
      </c>
      <c r="AK548" s="610" t="e">
        <f>IF(VLOOKUP($AU548,'FE Source'!$A:$DJ,35,FALSE)=0,"-",VLOOKUP($AU548,'FE Source'!$A:$DJ,35,FALSE))</f>
        <v>#N/A</v>
      </c>
      <c r="AL548" s="612" t="e">
        <f>IF(VLOOKUP($AU548,'FE Source'!$A:$Y,19,FALSE)=0,"-",VLOOKUP($AU548,'FE Source'!$A:$Y,19,FALSE))</f>
        <v>#N/A</v>
      </c>
      <c r="AM548" s="611" t="e">
        <f>IF(VLOOKUP($AU548,'FE Source'!$A:$DJ,36,FALSE)=0,"-",VLOOKUP($AU548,'FE Source'!$A:$DJ,36,FALSE))</f>
        <v>#N/A</v>
      </c>
      <c r="AN548" s="613" t="e">
        <f>IF(VLOOKUP($AU548,'FE Source'!$A:$W,13,FALSE)=0,"-",VLOOKUP($AU548,'FE Source'!$A:$W,13,FALSE))</f>
        <v>#N/A</v>
      </c>
      <c r="AO548" s="611" t="str">
        <f>IF(J548="no","-",IF(VLOOKUP($AU548,'FE Source'!$A:$W,15,FALSE)=0,"-",VLOOKUP($AU548,'FE Source'!$A:$W,15,FALSE)))</f>
        <v>-</v>
      </c>
      <c r="AP548" s="610" t="str">
        <f>IF(AO548="-","-",IF(VLOOKUP($AU548,'FE Source'!$A:$Z,21,FALSE)=0,"-",IF(VLOOKUP($AU548,'FE Source'!$A:$Z,21,FALSE)=2,"Semi-Annual",IF(VLOOKUP($AU548,'FE Source'!$A:$Z,21,FALSE)=4,"Quarterly",IF(VLOOKUP($AU548,'FE Source'!$A:$Z,21,FALSE)=12,"Monthly","Annual")))))</f>
        <v>-</v>
      </c>
      <c r="AQ548" s="612" t="e">
        <f t="array" ref="AQ548">IF(VLOOKUP($AU548,'FE Source'!$A:$W,16,FALSE)=0,"-",VLOOKUP($AU548,'FE Source'!$A:$W,16,FALSE))</f>
        <v>#N/A</v>
      </c>
      <c r="AR548" s="614" t="e">
        <f>IF(VLOOKUP($AU548,'FE Source'!$A:$W,17,FALSE)=0,"-",VLOOKUP($AU548,'FE Source'!$A:$W,17,FALSE))</f>
        <v>#N/A</v>
      </c>
      <c r="AS548" s="611" t="e">
        <f>IF(VLOOKUP($AU548,'FE Source'!$AN:$AS,4,FALSE)="",VLOOKUP($AU548,'FE Source'!$AN:$AS,3,FALSE),VLOOKUP($AU548,'FE Source'!$AN:$AS,4,FALSE))</f>
        <v>#N/A</v>
      </c>
      <c r="AT548" s="617" t="e">
        <f>IF(VLOOKUP($AU548,'FE Source'!$AN:$AS,5,FALSE)=0,"-",VLOOKUP($AU548,'FE Source'!$AN:$AS,5,FALSE))</f>
        <v>#N/A</v>
      </c>
      <c r="AU548" s="614" t="s">
        <v>3625</v>
      </c>
      <c r="BE548" s="215" t="e">
        <f>IF(VLOOKUP($AU548,'FE Source'!$A:$AK,22,FALSE)=0,"-",VLOOKUP($AU548,'FE Source'!$A:$AK,22,FALSE))</f>
        <v>#N/A</v>
      </c>
      <c r="BF548" s="215" t="e">
        <f>IF(VLOOKUP($AU548,'FE Source'!$A:$AK,23,FALSE)=0,"-",VLOOKUP($AU548,'FE Source'!$A:$AK,23,FALSE))</f>
        <v>#N/A</v>
      </c>
      <c r="BG548" s="215" t="e">
        <f>IF(VLOOKUP($AU548,'FE Source'!$A:$AK,24,FALSE)=0,"-",VLOOKUP($AU548,'FE Source'!$A:$AK,24,FALSE))</f>
        <v>#N/A</v>
      </c>
      <c r="BH548" s="215" t="e">
        <f>IF(VLOOKUP($AU548,'FE Source'!$A:$AK,25,FALSE)=0,"-",VLOOKUP($AU548,'FE Source'!$A:$AK,25,FALSE))</f>
        <v>#N/A</v>
      </c>
      <c r="BI548" s="215" t="e">
        <f>IF(VLOOKUP($AU548,'FE Source'!$A:$AK,26,FALSE)=0,"-",VLOOKUP($AU548,'FE Source'!$A:$AK,26,FALSE))</f>
        <v>#N/A</v>
      </c>
      <c r="BJ548" s="215" t="e">
        <f>IF(VLOOKUP($AU548,'FE Source'!$A:$AK,27,FALSE)=0,"-",VLOOKUP($AU548,'FE Source'!$A:$AK,27,FALSE))</f>
        <v>#N/A</v>
      </c>
      <c r="BK548" s="215" t="e">
        <f>IF(VLOOKUP($AU548,'FE Source'!$A:$AK,28,FALSE)=0,"-",VLOOKUP($AU548,'FE Source'!$A:$AK,28,FALSE))</f>
        <v>#N/A</v>
      </c>
      <c r="BL548" s="215" t="e">
        <f>IF(VLOOKUP($AU548,'FE Source'!$A:$AK,29,FALSE)=0,"-",VLOOKUP($AU548,'FE Source'!$A:$AK,29,FALSE))</f>
        <v>#N/A</v>
      </c>
      <c r="BM548" s="215" t="e">
        <f>IF(VLOOKUP($AU548,'FE Source'!$A:$AK,30,FALSE)=0,"-",VLOOKUP($AU548,'FE Source'!$A:$AK,30,FALSE))</f>
        <v>#N/A</v>
      </c>
      <c r="BN548" t="e">
        <f>IF(VLOOKUP($AU548,'FE Source'!$A:$AK,31,FALSE)="No Specified Index","-",IF(VLOOKUP($AU548,'FE Source'!$A:$AK,31,FALSE)=0,"-",VLOOKUP($AU548,'FE Source'!$A:$AK,31,FALSE)))</f>
        <v>#N/A</v>
      </c>
      <c r="BO548" s="217" t="e">
        <f>IF(VLOOKUP($AU548,'FE Source'!$A:$AK,32,FALSE)=0,"-",VLOOKUP($AU548,'FE Source'!$A:$AK,32,FALSE))</f>
        <v>#N/A</v>
      </c>
      <c r="BP548" s="18" t="e">
        <f>IF(VLOOKUP($AU548,'FE Source'!$AZ:$BC,2,FALSE)=0,"-",VLOOKUP($AU548,'FE Source'!$AZ:$BC,2,FALSE))</f>
        <v>#N/A</v>
      </c>
      <c r="BQ548" s="18" t="e">
        <f>IF(VLOOKUP($AU548,'FE Source'!$AZ:$BC,3,FALSE)=0,"-",VLOOKUP($AU548,'FE Source'!$AZ:$BC,3,FALSE))</f>
        <v>#N/A</v>
      </c>
      <c r="BR548" s="18" t="e">
        <f>IF(VLOOKUP($AU548,'FE Source'!$AZ:$BC,4,FALSE)=0,"-",VLOOKUP($AU548,'FE Source'!$AZ:$BC,4,FALSE))</f>
        <v>#N/A</v>
      </c>
    </row>
    <row r="549" spans="1:70" ht="15">
      <c r="A549" s="509"/>
      <c r="B549" s="628" t="str">
        <f>INDEX('UT - Retail'!$A$7:$A$1409,MATCH(AU549,'UT - Retail'!$U$7:$U$1409,0),1)</f>
        <v>Franklin Templeton Investments</v>
      </c>
      <c r="C549" s="824" t="str">
        <f>INDEX('UT - Retail'!$B$7:$B$1409,MATCH(AU549,'UT - Retail'!$U$7:$U$1409,0),1)</f>
        <v>FTIF - Templeton Global Total Return A (Mdis) AUD-H1</v>
      </c>
      <c r="D549" s="824"/>
      <c r="E549" s="609" t="str">
        <f>VLOOKUP(C549,'UT - Retail'!$B:$K,8,FALSE)</f>
        <v>Fixed Income</v>
      </c>
      <c r="F549" s="609" t="str">
        <f>VLOOKUP(C549,'UT - Retail'!$B:$K,9,FALSE)</f>
        <v>Global</v>
      </c>
      <c r="G549" s="609" t="str">
        <f>VLOOKUP(C549,'UT - Retail'!$B:$K,10,FALSE)</f>
        <v>General</v>
      </c>
      <c r="H549" s="82" t="str">
        <f>VLOOKUP(C549,'UT - Retail'!$B:$N,13,FALSE)</f>
        <v>No</v>
      </c>
      <c r="I549" s="82" t="str">
        <f>VLOOKUP(C549,'UT - Retail'!$B:$Q,14,FALSE)</f>
        <v>No</v>
      </c>
      <c r="J549" s="609" t="str">
        <f>VLOOKUP(C549,'UT - Retail'!$B:$Q,11,FALSE)</f>
        <v>Yes</v>
      </c>
      <c r="K549" s="130" t="str">
        <f>VLOOKUP(C549,'UT - Retail'!$B:$P,15,FALSE)</f>
        <v>No</v>
      </c>
      <c r="L549" s="82" t="str">
        <f>VLOOKUP(C549,'UT - Retail'!$B:$Q,16,FALSE)</f>
        <v>iFast</v>
      </c>
      <c r="M549" s="609" t="str">
        <f>VLOOKUP(C549,'UT - Retail'!$B:$K,6,FALSE)</f>
        <v>AUD</v>
      </c>
      <c r="N549" s="609" t="str">
        <f>IFERROR(IF(MATCH(C549,'Portfolio Construction'!$AL:$AL,0),"Yes","No"),"No")</f>
        <v>No</v>
      </c>
      <c r="O549" s="609" t="str">
        <f>IFERROR(IF(MATCH(C549,'Portfolio Construction'!$AN:$AN,0),"Yes","No"),"No")</f>
        <v>No</v>
      </c>
      <c r="P549" s="609" t="str">
        <f>IFERROR(IF(MATCH(C549,'Portfolio Construction'!$AP:$AP,0),"Yes","No"),"No")</f>
        <v>No</v>
      </c>
      <c r="Q549" s="609" t="str">
        <f>IFERROR(IF(MATCH(C549,'Portfolio Construction'!$AR:$AR,0),"Yes","No"),"No")</f>
        <v>No</v>
      </c>
      <c r="R549" s="609" t="str">
        <f>IFERROR(IF(MATCH(C549,'Portfolio Construction'!$AT:$AT,0),"Yes","No"),"No")</f>
        <v>No</v>
      </c>
      <c r="S549" s="609" t="str">
        <f>IFERROR(IF(MATCH(C549,'Portfolio Construction'!$AV:$AV,0),"Yes","No"),"No")</f>
        <v>No</v>
      </c>
      <c r="T549" s="609" t="str">
        <f>IFERROR(IF(MATCH(C549,'Portfolio Construction'!$AX:$AX,0),"Yes","No"),"No")</f>
        <v>No</v>
      </c>
      <c r="U549" s="609" t="str">
        <f>IFERROR(IF(MATCH(C549,'Portfolio Construction'!$AZ:$AZ,0),"Yes","No"),"No")</f>
        <v>No</v>
      </c>
      <c r="V549" s="609" t="str">
        <f>IFERROR(IF(MATCH(C549,'Portfolio Construction'!$BB:$BB,0),"Yes","No"),"No")</f>
        <v>No</v>
      </c>
      <c r="W549" s="618" t="e">
        <f>IF(VLOOKUP($AU549,'FE Source'!$A:$W,3,FALSE)=0,"-",VLOOKUP($AU549,'FE Source'!$A:$W,3,FALSE))</f>
        <v>#N/A</v>
      </c>
      <c r="X549" s="618" t="e">
        <f>IF(VLOOKUP($AU549,'FE Source'!$A:$W,4,FALSE)=0,"-",VLOOKUP($AU549,'FE Source'!$A:$W,4,FALSE))</f>
        <v>#N/A</v>
      </c>
      <c r="Y549" s="618" t="e">
        <f>IF(VLOOKUP($AU549,'FE Source'!$A:$W,5,FALSE)=0,"-",VLOOKUP($AU549,'FE Source'!$A:$W,5,FALSE))</f>
        <v>#N/A</v>
      </c>
      <c r="Z549" s="618" t="e">
        <f>IF(VLOOKUP($AU549,'FE Source'!$A:$W,6,FALSE)=0,"-",VLOOKUP($AU549,'FE Source'!$A:$W,6,FALSE))</f>
        <v>#N/A</v>
      </c>
      <c r="AA549" s="618" t="e">
        <f>IF(VLOOKUP($AU549,'FE Source'!$A:$W,7,FALSE)=0,"-",VLOOKUP($AU549,'FE Source'!$A:$W,7,FALSE))</f>
        <v>#N/A</v>
      </c>
      <c r="AB549" s="618" t="e">
        <f>IF(VLOOKUP($AU549,'FE Source'!$A:$W,8,FALSE)=0,"-",VLOOKUP($AU549,'FE Source'!$A:$W,8,FALSE))</f>
        <v>#N/A</v>
      </c>
      <c r="AC549" s="632" t="e">
        <f>IF(VLOOKUP($AU549,'FE Source'!$A:$W,9,FALSE)=0,"-",VLOOKUP($AU549,'FE Source'!$A:$W,9,FALSE))</f>
        <v>#N/A</v>
      </c>
      <c r="AD549" s="611" t="e">
        <f>IF(VLOOKUP($AU549,'FE Source'!$A:$W,10,FALSE)=0,"-",VLOOKUP($AU549,'FE Source'!$A:$W,10,FALSE))</f>
        <v>#N/A</v>
      </c>
      <c r="AE549" s="610" t="e">
        <f>IF(VLOOKUP($AU549,'FE Source'!$A:$W,11,FALSE)=0,"-",VLOOKUP($AU549,'FE Source'!$A:$W,11,FALSE))</f>
        <v>#N/A</v>
      </c>
      <c r="AF549" s="610" t="e">
        <f>IF(VLOOKUP($AU549,'FE Source'!$A:$W,12,FALSE)=0,"-",VLOOKUP($AU549,'FE Source'!$A:$W,12,FALSE))</f>
        <v>#N/A</v>
      </c>
      <c r="AG549" s="610" t="e">
        <f>IF(VLOOKUP($AU549,'FE Source'!$A:$W,14,FALSE)=0,"-",VLOOKUP($AU549,'FE Source'!$A:$W,14,FALSE))</f>
        <v>#N/A</v>
      </c>
      <c r="AH549" s="610" t="e">
        <f>IF(VLOOKUP($AU549,'FE Source'!$A:$DJ,33,FALSE)=0,"-",VLOOKUP($AU549,'FE Source'!$A:$DJ,33,FALSE))</f>
        <v>#N/A</v>
      </c>
      <c r="AI549" s="610" t="e">
        <f>IF(VLOOKUP($AU549,'FE Source'!$A:$Y,20,FALSE)=0,"-",VLOOKUP($AU549,'FE Source'!$A:$Y,20,FALSE))</f>
        <v>#N/A</v>
      </c>
      <c r="AJ549" s="610" t="e">
        <f>IF(VLOOKUP($AU549,'FE Source'!$A:$DJ,34,FALSE)=0,"-",VLOOKUP($AU549,'FE Source'!$A:$DJ,34,FALSE))</f>
        <v>#N/A</v>
      </c>
      <c r="AK549" s="610" t="e">
        <f>IF(VLOOKUP($AU549,'FE Source'!$A:$DJ,35,FALSE)=0,"-",VLOOKUP($AU549,'FE Source'!$A:$DJ,35,FALSE))</f>
        <v>#N/A</v>
      </c>
      <c r="AL549" s="612" t="e">
        <f>IF(VLOOKUP($AU549,'FE Source'!$A:$Y,19,FALSE)=0,"-",VLOOKUP($AU549,'FE Source'!$A:$Y,19,FALSE))</f>
        <v>#N/A</v>
      </c>
      <c r="AM549" s="611" t="e">
        <f>IF(VLOOKUP($AU549,'FE Source'!$A:$DJ,36,FALSE)=0,"-",VLOOKUP($AU549,'FE Source'!$A:$DJ,36,FALSE))</f>
        <v>#N/A</v>
      </c>
      <c r="AN549" s="613" t="e">
        <f>IF(VLOOKUP($AU549,'FE Source'!$A:$W,13,FALSE)=0,"-",VLOOKUP($AU549,'FE Source'!$A:$W,13,FALSE))</f>
        <v>#N/A</v>
      </c>
      <c r="AO549" s="611" t="e">
        <f>IF(J549="no","-",IF(VLOOKUP($AU549,'FE Source'!$A:$W,15,FALSE)=0,"-",VLOOKUP($AU549,'FE Source'!$A:$W,15,FALSE)))</f>
        <v>#N/A</v>
      </c>
      <c r="AP549" s="610" t="e">
        <f>IF(AO549="-","-",IF(VLOOKUP($AU549,'FE Source'!$A:$Z,21,FALSE)=0,"-",IF(VLOOKUP($AU549,'FE Source'!$A:$Z,21,FALSE)=2,"Semi-Annual",IF(VLOOKUP($AU549,'FE Source'!$A:$Z,21,FALSE)=4,"Quarterly",IF(VLOOKUP($AU549,'FE Source'!$A:$Z,21,FALSE)=12,"Monthly","Annual")))))</f>
        <v>#N/A</v>
      </c>
      <c r="AQ549" s="612" t="e">
        <f t="array" ref="AQ549">IF(VLOOKUP($AU549,'FE Source'!$A:$W,16,FALSE)=0,"-",VLOOKUP($AU549,'FE Source'!$A:$W,16,FALSE))</f>
        <v>#N/A</v>
      </c>
      <c r="AR549" s="614" t="e">
        <f>IF(VLOOKUP($AU549,'FE Source'!$A:$W,17,FALSE)=0,"-",VLOOKUP($AU549,'FE Source'!$A:$W,17,FALSE))</f>
        <v>#N/A</v>
      </c>
      <c r="AS549" s="611" t="e">
        <f>IF(VLOOKUP($AU549,'FE Source'!$AN:$AS,4,FALSE)="",VLOOKUP($AU549,'FE Source'!$AN:$AS,3,FALSE),VLOOKUP($AU549,'FE Source'!$AN:$AS,4,FALSE))</f>
        <v>#N/A</v>
      </c>
      <c r="AT549" s="617" t="e">
        <f>IF(VLOOKUP($AU549,'FE Source'!$AN:$AS,5,FALSE)=0,"-",VLOOKUP($AU549,'FE Source'!$AN:$AS,5,FALSE))</f>
        <v>#N/A</v>
      </c>
      <c r="AU549" s="614" t="s">
        <v>8633</v>
      </c>
      <c r="BE549" s="215" t="e">
        <f>IF(VLOOKUP($AU549,'FE Source'!$A:$AK,22,FALSE)=0,"-",VLOOKUP($AU549,'FE Source'!$A:$AK,22,FALSE))</f>
        <v>#N/A</v>
      </c>
      <c r="BF549" s="215" t="e">
        <f>IF(VLOOKUP($AU549,'FE Source'!$A:$AK,23,FALSE)=0,"-",VLOOKUP($AU549,'FE Source'!$A:$AK,23,FALSE))</f>
        <v>#N/A</v>
      </c>
      <c r="BG549" s="215" t="e">
        <f>IF(VLOOKUP($AU549,'FE Source'!$A:$AK,24,FALSE)=0,"-",VLOOKUP($AU549,'FE Source'!$A:$AK,24,FALSE))</f>
        <v>#N/A</v>
      </c>
      <c r="BH549" s="215" t="e">
        <f>IF(VLOOKUP($AU549,'FE Source'!$A:$AK,25,FALSE)=0,"-",VLOOKUP($AU549,'FE Source'!$A:$AK,25,FALSE))</f>
        <v>#N/A</v>
      </c>
      <c r="BI549" s="215" t="e">
        <f>IF(VLOOKUP($AU549,'FE Source'!$A:$AK,26,FALSE)=0,"-",VLOOKUP($AU549,'FE Source'!$A:$AK,26,FALSE))</f>
        <v>#N/A</v>
      </c>
      <c r="BJ549" s="215" t="e">
        <f>IF(VLOOKUP($AU549,'FE Source'!$A:$AK,27,FALSE)=0,"-",VLOOKUP($AU549,'FE Source'!$A:$AK,27,FALSE))</f>
        <v>#N/A</v>
      </c>
      <c r="BK549" s="215" t="e">
        <f>IF(VLOOKUP($AU549,'FE Source'!$A:$AK,28,FALSE)=0,"-",VLOOKUP($AU549,'FE Source'!$A:$AK,28,FALSE))</f>
        <v>#N/A</v>
      </c>
      <c r="BL549" s="215" t="e">
        <f>IF(VLOOKUP($AU549,'FE Source'!$A:$AK,29,FALSE)=0,"-",VLOOKUP($AU549,'FE Source'!$A:$AK,29,FALSE))</f>
        <v>#N/A</v>
      </c>
      <c r="BM549" s="215" t="e">
        <f>IF(VLOOKUP($AU549,'FE Source'!$A:$AK,30,FALSE)=0,"-",VLOOKUP($AU549,'FE Source'!$A:$AK,30,FALSE))</f>
        <v>#N/A</v>
      </c>
      <c r="BN549" t="e">
        <f>IF(VLOOKUP($AU549,'FE Source'!$A:$AK,31,FALSE)="No Specified Index","-",IF(VLOOKUP($AU549,'FE Source'!$A:$AK,31,FALSE)=0,"-",VLOOKUP($AU549,'FE Source'!$A:$AK,31,FALSE)))</f>
        <v>#N/A</v>
      </c>
      <c r="BO549" s="217" t="e">
        <f>IF(VLOOKUP($AU549,'FE Source'!$A:$AK,32,FALSE)=0,"-",VLOOKUP($AU549,'FE Source'!$A:$AK,32,FALSE))</f>
        <v>#N/A</v>
      </c>
      <c r="BP549" s="18" t="e">
        <f>IF(VLOOKUP($AU549,'FE Source'!$AZ:$BC,2,FALSE)=0,"-",VLOOKUP($AU549,'FE Source'!$AZ:$BC,2,FALSE))</f>
        <v>#N/A</v>
      </c>
      <c r="BQ549" s="18" t="e">
        <f>IF(VLOOKUP($AU549,'FE Source'!$AZ:$BC,3,FALSE)=0,"-",VLOOKUP($AU549,'FE Source'!$AZ:$BC,3,FALSE))</f>
        <v>#N/A</v>
      </c>
      <c r="BR549" s="18" t="e">
        <f>IF(VLOOKUP($AU549,'FE Source'!$AZ:$BC,4,FALSE)=0,"-",VLOOKUP($AU549,'FE Source'!$AZ:$BC,4,FALSE))</f>
        <v>#N/A</v>
      </c>
    </row>
    <row r="550" spans="1:70" ht="15">
      <c r="A550" s="509"/>
      <c r="B550" s="628" t="str">
        <f>INDEX('UT - Retail'!$A$7:$A$1409,MATCH(AU550,'UT - Retail'!$U$7:$U$1409,0),1)</f>
        <v>Franklin Templeton Investments</v>
      </c>
      <c r="C550" s="629" t="str">
        <f>INDEX('UT - Retail'!$B$7:$B$1409,MATCH(AU550,'UT - Retail'!$U$7:$U$1409,0),1)</f>
        <v>FTIF - Templeton Global Total Return A (Mdis) SGD-H1</v>
      </c>
      <c r="D550" s="630"/>
      <c r="E550" s="609" t="str">
        <f>VLOOKUP(C550,'UT - Retail'!$B:$K,8,FALSE)</f>
        <v>Fixed Income</v>
      </c>
      <c r="F550" s="609" t="str">
        <f>VLOOKUP(C550,'UT - Retail'!$B:$K,9,FALSE)</f>
        <v>Global</v>
      </c>
      <c r="G550" s="609" t="str">
        <f>VLOOKUP(C550,'UT - Retail'!$B:$K,10,FALSE)</f>
        <v>General</v>
      </c>
      <c r="H550" s="82" t="str">
        <f>VLOOKUP(C550,'UT - Retail'!$B:$N,13,FALSE)</f>
        <v>No</v>
      </c>
      <c r="I550" s="82" t="str">
        <f>VLOOKUP(C550,'UT - Retail'!$B:$Q,14,FALSE)</f>
        <v>No</v>
      </c>
      <c r="J550" s="609" t="str">
        <f>VLOOKUP(C550,'UT - Retail'!$B:$Q,11,FALSE)</f>
        <v>Yes</v>
      </c>
      <c r="K550" s="130" t="str">
        <f>VLOOKUP(C550,'UT - Retail'!$B:$P,15,FALSE)</f>
        <v>Yes</v>
      </c>
      <c r="L550" s="82" t="str">
        <f>VLOOKUP(C550,'UT - Retail'!$B:$Q,16,FALSE)</f>
        <v>Both</v>
      </c>
      <c r="M550" s="609" t="str">
        <f>VLOOKUP(C550,'UT - Retail'!$B:$K,6,FALSE)</f>
        <v>SGD</v>
      </c>
      <c r="N550" s="609" t="str">
        <f>IFERROR(IF(MATCH(C550,'Portfolio Construction'!$AL:$AL,0),"Yes","No"),"No")</f>
        <v>No</v>
      </c>
      <c r="O550" s="609" t="str">
        <f>IFERROR(IF(MATCH(C550,'Portfolio Construction'!$AN:$AN,0),"Yes","No"),"No")</f>
        <v>No</v>
      </c>
      <c r="P550" s="609" t="str">
        <f>IFERROR(IF(MATCH(C550,'Portfolio Construction'!$AP:$AP,0),"Yes","No"),"No")</f>
        <v>No</v>
      </c>
      <c r="Q550" s="609" t="str">
        <f>IFERROR(IF(MATCH(C550,'Portfolio Construction'!$AR:$AR,0),"Yes","No"),"No")</f>
        <v>No</v>
      </c>
      <c r="R550" s="609" t="str">
        <f>IFERROR(IF(MATCH(C550,'Portfolio Construction'!$AT:$AT,0),"Yes","No"),"No")</f>
        <v>No</v>
      </c>
      <c r="S550" s="609" t="str">
        <f>IFERROR(IF(MATCH(C550,'Portfolio Construction'!$AV:$AV,0),"Yes","No"),"No")</f>
        <v>No</v>
      </c>
      <c r="T550" s="609" t="str">
        <f>IFERROR(IF(MATCH(C550,'Portfolio Construction'!$AX:$AX,0),"Yes","No"),"No")</f>
        <v>No</v>
      </c>
      <c r="U550" s="609" t="str">
        <f>IFERROR(IF(MATCH(C550,'Portfolio Construction'!$AZ:$AZ,0),"Yes","No"),"No")</f>
        <v>No</v>
      </c>
      <c r="V550" s="609" t="str">
        <f>IFERROR(IF(MATCH(C550,'Portfolio Construction'!$BB:$BB,0),"Yes","No"),"No")</f>
        <v>No</v>
      </c>
      <c r="W550" s="618">
        <f>IF(VLOOKUP($AU550,'FE Source'!$A:$W,3,FALSE)=0,"-",VLOOKUP($AU550,'FE Source'!$A:$W,3,FALSE))</f>
        <v>8.56</v>
      </c>
      <c r="X550" s="618">
        <f>IF(VLOOKUP($AU550,'FE Source'!$A:$W,4,FALSE)=0,"-",VLOOKUP($AU550,'FE Source'!$A:$W,4,FALSE))</f>
        <v>4.03</v>
      </c>
      <c r="Y550" s="618">
        <f>IF(VLOOKUP($AU550,'FE Source'!$A:$W,5,FALSE)=0,"-",VLOOKUP($AU550,'FE Source'!$A:$W,5,FALSE))</f>
        <v>3.75</v>
      </c>
      <c r="Z550" s="618">
        <f>IF(VLOOKUP($AU550,'FE Source'!$A:$W,6,FALSE)=0,"-",VLOOKUP($AU550,'FE Source'!$A:$W,6,FALSE))</f>
        <v>2.15</v>
      </c>
      <c r="AA550" s="618">
        <f>IF(VLOOKUP($AU550,'FE Source'!$A:$W,7,FALSE)=0,"-",VLOOKUP($AU550,'FE Source'!$A:$W,7,FALSE))</f>
        <v>-1.53</v>
      </c>
      <c r="AB550" s="618">
        <f>IF(VLOOKUP($AU550,'FE Source'!$A:$W,8,FALSE)=0,"-",VLOOKUP($AU550,'FE Source'!$A:$W,8,FALSE))</f>
        <v>-3.39</v>
      </c>
      <c r="AC550" s="632">
        <f>IF(VLOOKUP($AU550,'FE Source'!$A:$W,9,FALSE)=0,"-",VLOOKUP($AU550,'FE Source'!$A:$W,9,FALSE))</f>
        <v>-2.33</v>
      </c>
      <c r="AD550" s="611">
        <f>IF(VLOOKUP($AU550,'FE Source'!$A:$W,10,FALSE)=0,"-",VLOOKUP($AU550,'FE Source'!$A:$W,10,FALSE))</f>
        <v>1.92</v>
      </c>
      <c r="AE550" s="610">
        <f>IF(VLOOKUP($AU550,'FE Source'!$A:$W,11,FALSE)=0,"-",VLOOKUP($AU550,'FE Source'!$A:$W,11,FALSE))</f>
        <v>13.38</v>
      </c>
      <c r="AF550" s="610">
        <f>IF(VLOOKUP($AU550,'FE Source'!$A:$W,12,FALSE)=0,"-",VLOOKUP($AU550,'FE Source'!$A:$W,12,FALSE))</f>
        <v>-0.01</v>
      </c>
      <c r="AG550" s="610">
        <f>IF(VLOOKUP($AU550,'FE Source'!$A:$W,14,FALSE)=0,"-",VLOOKUP($AU550,'FE Source'!$A:$W,14,FALSE))</f>
        <v>-16.920000000000002</v>
      </c>
      <c r="AH550" s="610">
        <f>IF(VLOOKUP($AU550,'FE Source'!$A:$DJ,33,FALSE)=0,"-",VLOOKUP($AU550,'FE Source'!$A:$DJ,33,FALSE))</f>
        <v>-121.64</v>
      </c>
      <c r="AI550" s="610">
        <f>IF(VLOOKUP($AU550,'FE Source'!$A:$Y,20,FALSE)=0,"-",VLOOKUP($AU550,'FE Source'!$A:$Y,20,FALSE))</f>
        <v>76.09</v>
      </c>
      <c r="AJ550" s="610">
        <f>IF(VLOOKUP($AU550,'FE Source'!$A:$DJ,34,FALSE)=0,"-",VLOOKUP($AU550,'FE Source'!$A:$DJ,34,FALSE))</f>
        <v>29.84</v>
      </c>
      <c r="AK550" s="610">
        <f>IF(VLOOKUP($AU550,'FE Source'!$A:$DJ,35,FALSE)=0,"-",VLOOKUP($AU550,'FE Source'!$A:$DJ,35,FALSE))</f>
        <v>-1211.46</v>
      </c>
      <c r="AL550" s="612">
        <f>IF(VLOOKUP($AU550,'FE Source'!$A:$Y,19,FALSE)=0,"-",VLOOKUP($AU550,'FE Source'!$A:$Y,19,FALSE))</f>
        <v>136.59</v>
      </c>
      <c r="AM550" s="611">
        <f>IF(VLOOKUP($AU550,'FE Source'!$A:$DJ,36,FALSE)=0,"-",VLOOKUP($AU550,'FE Source'!$A:$DJ,36,FALSE))</f>
        <v>97.56</v>
      </c>
      <c r="AN550" s="613">
        <f>IF(VLOOKUP($AU550,'FE Source'!$A:$W,13,FALSE)=0,"-",VLOOKUP($AU550,'FE Source'!$A:$W,13,FALSE))</f>
        <v>2248.6</v>
      </c>
      <c r="AO550" s="611">
        <f>IF(J550="no","-",IF(VLOOKUP($AU550,'FE Source'!$A:$W,15,FALSE)=0,"-",VLOOKUP($AU550,'FE Source'!$A:$W,15,FALSE)))</f>
        <v>8.19</v>
      </c>
      <c r="AP550" s="610" t="str">
        <f>IF(AO550="-","-",IF(VLOOKUP($AU550,'FE Source'!$A:$Z,21,FALSE)=0,"-",IF(VLOOKUP($AU550,'FE Source'!$A:$Z,21,FALSE)=2,"Semi-Annual",IF(VLOOKUP($AU550,'FE Source'!$A:$Z,21,FALSE)=4,"Quarterly",IF(VLOOKUP($AU550,'FE Source'!$A:$Z,21,FALSE)=12,"Monthly","Annual")))))</f>
        <v>Monthly</v>
      </c>
      <c r="AQ550" s="612">
        <f t="array" ref="AQ550">IF(VLOOKUP($AU550,'FE Source'!$A:$W,16,FALSE)=0,"-",VLOOKUP($AU550,'FE Source'!$A:$W,16,FALSE))</f>
        <v>1.4</v>
      </c>
      <c r="AR550" s="614" t="str">
        <f>IF(VLOOKUP($AU550,'FE Source'!$A:$W,17,FALSE)=0,"-",VLOOKUP($AU550,'FE Source'!$A:$W,17,FALSE))</f>
        <v>-</v>
      </c>
      <c r="AS550" s="611">
        <f>IF(VLOOKUP($AU550,'FE Source'!$AN:$AS,4,FALSE)="",VLOOKUP($AU550,'FE Source'!$AN:$AS,3,FALSE),VLOOKUP($AU550,'FE Source'!$AN:$AS,4,FALSE))</f>
        <v>4.54</v>
      </c>
      <c r="AT550" s="617">
        <f>IF(VLOOKUP($AU550,'FE Source'!$AN:$AS,5,FALSE)=0,"-",VLOOKUP($AU550,'FE Source'!$AN:$AS,5,FALSE))</f>
        <v>45783</v>
      </c>
      <c r="AU550" s="614" t="s">
        <v>658</v>
      </c>
      <c r="BE550" s="215">
        <f>IF(VLOOKUP($AU550,'FE Source'!$A:$AK,22,FALSE)=0,"-",VLOOKUP($AU550,'FE Source'!$A:$AK,22,FALSE))</f>
        <v>-5.18</v>
      </c>
      <c r="BF550" s="215">
        <f>IF(VLOOKUP($AU550,'FE Source'!$A:$AK,23,FALSE)=0,"-",VLOOKUP($AU550,'FE Source'!$A:$AK,23,FALSE))</f>
        <v>6.15</v>
      </c>
      <c r="BG550" s="215">
        <f>IF(VLOOKUP($AU550,'FE Source'!$A:$AK,24,FALSE)=0,"-",VLOOKUP($AU550,'FE Source'!$A:$AK,24,FALSE))</f>
        <v>2.88</v>
      </c>
      <c r="BH550" s="215">
        <f>IF(VLOOKUP($AU550,'FE Source'!$A:$AK,25,FALSE)=0,"-",VLOOKUP($AU550,'FE Source'!$A:$AK,25,FALSE))</f>
        <v>-1.41</v>
      </c>
      <c r="BI550" s="215">
        <f>IF(VLOOKUP($AU550,'FE Source'!$A:$AK,26,FALSE)=0,"-",VLOOKUP($AU550,'FE Source'!$A:$AK,26,FALSE))</f>
        <v>-1.07</v>
      </c>
      <c r="BJ550" s="215">
        <f>IF(VLOOKUP($AU550,'FE Source'!$A:$AK,27,FALSE)=0,"-",VLOOKUP($AU550,'FE Source'!$A:$AK,27,FALSE))</f>
        <v>-6.92</v>
      </c>
      <c r="BK550" s="215">
        <f>IF(VLOOKUP($AU550,'FE Source'!$A:$AK,28,FALSE)=0,"-",VLOOKUP($AU550,'FE Source'!$A:$AK,28,FALSE))</f>
        <v>-5.33</v>
      </c>
      <c r="BL550" s="215">
        <f>IF(VLOOKUP($AU550,'FE Source'!$A:$AK,29,FALSE)=0,"-",VLOOKUP($AU550,'FE Source'!$A:$AK,29,FALSE))</f>
        <v>-12.89</v>
      </c>
      <c r="BM550" s="215">
        <f>IF(VLOOKUP($AU550,'FE Source'!$A:$AK,30,FALSE)=0,"-",VLOOKUP($AU550,'FE Source'!$A:$AK,30,FALSE))</f>
        <v>3.36</v>
      </c>
      <c r="BN550" t="str">
        <f>IF(VLOOKUP($AU550,'FE Source'!$A:$AK,31,FALSE)="No Specified Index","-",IF(VLOOKUP($AU550,'FE Source'!$A:$AK,31,FALSE)=0,"-",VLOOKUP($AU550,'FE Source'!$A:$AK,31,FALSE)))</f>
        <v>Bloomberg Multiverse Index</v>
      </c>
      <c r="BO550" s="217">
        <f>IF(VLOOKUP($AU550,'FE Source'!$A:$AK,32,FALSE)=0,"-",VLOOKUP($AU550,'FE Source'!$A:$AK,32,FALSE))</f>
        <v>40086</v>
      </c>
      <c r="BP550" s="18">
        <f>IF(VLOOKUP($AU550,'FE Source'!$AZ:$BC,2,FALSE)=0,"-",VLOOKUP($AU550,'FE Source'!$AZ:$BC,2,FALSE))</f>
        <v>-2.6</v>
      </c>
      <c r="BQ550" s="18">
        <f>IF(VLOOKUP($AU550,'FE Source'!$AZ:$BC,3,FALSE)=0,"-",VLOOKUP($AU550,'FE Source'!$AZ:$BC,3,FALSE))</f>
        <v>-1.48</v>
      </c>
      <c r="BR550" s="18" t="str">
        <f>IF(VLOOKUP($AU550,'FE Source'!$AZ:$BC,4,FALSE)=0,"-",VLOOKUP($AU550,'FE Source'!$AZ:$BC,4,FALSE))</f>
        <v>-</v>
      </c>
    </row>
    <row r="551" spans="1:70" ht="15">
      <c r="A551" s="509"/>
      <c r="B551" s="628" t="str">
        <f>INDEX('UT - Retail'!$A$7:$A$1409,MATCH(AU551,'UT - Retail'!$U$7:$U$1409,0),1)</f>
        <v>Franklin Templeton Investments</v>
      </c>
      <c r="C551" s="825" t="str">
        <f>INDEX('UT - Retail'!$B$7:$B$1409,MATCH(AU551,'UT - Retail'!$U$7:$U$1409,0),1)</f>
        <v>FTIF - Templeton Global Total Return A Acc USD</v>
      </c>
      <c r="D551" s="825"/>
      <c r="E551" s="609" t="str">
        <f>VLOOKUP(C551,'UT - Retail'!$B:$K,8,FALSE)</f>
        <v>Fixed Income</v>
      </c>
      <c r="F551" s="609" t="str">
        <f>VLOOKUP(C551,'UT - Retail'!$B:$K,9,FALSE)</f>
        <v>Global</v>
      </c>
      <c r="G551" s="609" t="str">
        <f>VLOOKUP(C551,'UT - Retail'!$B:$K,10,FALSE)</f>
        <v>General</v>
      </c>
      <c r="H551" s="82" t="str">
        <f>VLOOKUP(C551,'UT - Retail'!$B:$N,13,FALSE)</f>
        <v>No</v>
      </c>
      <c r="I551" s="82" t="str">
        <f>VLOOKUP(C551,'UT - Retail'!$B:$Q,14,FALSE)</f>
        <v>No</v>
      </c>
      <c r="J551" s="609" t="str">
        <f>VLOOKUP(C551,'UT - Retail'!$B:$Q,11,FALSE)</f>
        <v>No</v>
      </c>
      <c r="K551" s="130" t="str">
        <f>VLOOKUP(C551,'UT - Retail'!$B:$P,15,FALSE)</f>
        <v>No</v>
      </c>
      <c r="L551" s="82" t="str">
        <f>VLOOKUP(C551,'UT - Retail'!$B:$Q,16,FALSE)</f>
        <v>Both</v>
      </c>
      <c r="M551" s="609" t="str">
        <f>VLOOKUP(C551,'UT - Retail'!$B:$K,6,FALSE)</f>
        <v>USD</v>
      </c>
      <c r="N551" s="609" t="str">
        <f>IFERROR(IF(MATCH(C551,'Portfolio Construction'!$AL:$AL,0),"Yes","No"),"No")</f>
        <v>No</v>
      </c>
      <c r="O551" s="609" t="str">
        <f>IFERROR(IF(MATCH(C551,'Portfolio Construction'!$AN:$AN,0),"Yes","No"),"No")</f>
        <v>No</v>
      </c>
      <c r="P551" s="609" t="str">
        <f>IFERROR(IF(MATCH(C551,'Portfolio Construction'!$AP:$AP,0),"Yes","No"),"No")</f>
        <v>No</v>
      </c>
      <c r="Q551" s="609" t="str">
        <f>IFERROR(IF(MATCH(C551,'Portfolio Construction'!$AR:$AR,0),"Yes","No"),"No")</f>
        <v>No</v>
      </c>
      <c r="R551" s="609" t="str">
        <f>IFERROR(IF(MATCH(C551,'Portfolio Construction'!$AT:$AT,0),"Yes","No"),"No")</f>
        <v>No</v>
      </c>
      <c r="S551" s="609" t="str">
        <f>IFERROR(IF(MATCH(C551,'Portfolio Construction'!$AV:$AV,0),"Yes","No"),"No")</f>
        <v>No</v>
      </c>
      <c r="T551" s="609" t="str">
        <f>IFERROR(IF(MATCH(C551,'Portfolio Construction'!$AX:$AX,0),"Yes","No"),"No")</f>
        <v>No</v>
      </c>
      <c r="U551" s="609" t="str">
        <f>IFERROR(IF(MATCH(C551,'Portfolio Construction'!$AZ:$AZ,0),"Yes","No"),"No")</f>
        <v>No</v>
      </c>
      <c r="V551" s="609" t="str">
        <f>IFERROR(IF(MATCH(C551,'Portfolio Construction'!$BB:$BB,0),"Yes","No"),"No")</f>
        <v>No</v>
      </c>
      <c r="W551" s="618">
        <f>IF(VLOOKUP($AU551,'FE Source'!$A:$W,3,FALSE)=0,"-",VLOOKUP($AU551,'FE Source'!$A:$W,3,FALSE))</f>
        <v>3.43</v>
      </c>
      <c r="X551" s="618">
        <f>IF(VLOOKUP($AU551,'FE Source'!$A:$W,4,FALSE)=0,"-",VLOOKUP($AU551,'FE Source'!$A:$W,4,FALSE))</f>
        <v>0.01</v>
      </c>
      <c r="Y551" s="618">
        <f>IF(VLOOKUP($AU551,'FE Source'!$A:$W,5,FALSE)=0,"-",VLOOKUP($AU551,'FE Source'!$A:$W,5,FALSE))</f>
        <v>1.08</v>
      </c>
      <c r="Z551" s="618">
        <f>IF(VLOOKUP($AU551,'FE Source'!$A:$W,6,FALSE)=0,"-",VLOOKUP($AU551,'FE Source'!$A:$W,6,FALSE))</f>
        <v>-1.1299999999999999</v>
      </c>
      <c r="AA551" s="618">
        <f>IF(VLOOKUP($AU551,'FE Source'!$A:$W,7,FALSE)=0,"-",VLOOKUP($AU551,'FE Source'!$A:$W,7,FALSE))</f>
        <v>-2.23</v>
      </c>
      <c r="AB551" s="618">
        <f>IF(VLOOKUP($AU551,'FE Source'!$A:$W,8,FALSE)=0,"-",VLOOKUP($AU551,'FE Source'!$A:$W,8,FALSE))</f>
        <v>-4.24</v>
      </c>
      <c r="AC551" s="632">
        <f>IF(VLOOKUP($AU551,'FE Source'!$A:$W,9,FALSE)=0,"-",VLOOKUP($AU551,'FE Source'!$A:$W,9,FALSE))</f>
        <v>-1.86</v>
      </c>
      <c r="AD551" s="611">
        <f>IF(VLOOKUP($AU551,'FE Source'!$A:$W,10,FALSE)=0,"-",VLOOKUP($AU551,'FE Source'!$A:$W,10,FALSE))</f>
        <v>1.57</v>
      </c>
      <c r="AE551" s="610">
        <f>IF(VLOOKUP($AU551,'FE Source'!$A:$W,11,FALSE)=0,"-",VLOOKUP($AU551,'FE Source'!$A:$W,11,FALSE))</f>
        <v>8.49</v>
      </c>
      <c r="AF551" s="610" t="str">
        <f>IF(VLOOKUP($AU551,'FE Source'!$A:$W,12,FALSE)=0,"-",VLOOKUP($AU551,'FE Source'!$A:$W,12,FALSE))</f>
        <v>-</v>
      </c>
      <c r="AG551" s="610">
        <f>IF(VLOOKUP($AU551,'FE Source'!$A:$W,14,FALSE)=0,"-",VLOOKUP($AU551,'FE Source'!$A:$W,14,FALSE))</f>
        <v>-14.27</v>
      </c>
      <c r="AH551" s="610">
        <f>IF(VLOOKUP($AU551,'FE Source'!$A:$DJ,33,FALSE)=0,"-",VLOOKUP($AU551,'FE Source'!$A:$DJ,33,FALSE))</f>
        <v>-35.4</v>
      </c>
      <c r="AI551" s="610">
        <f>IF(VLOOKUP($AU551,'FE Source'!$A:$Y,20,FALSE)=0,"-",VLOOKUP($AU551,'FE Source'!$A:$Y,20,FALSE))</f>
        <v>77.88</v>
      </c>
      <c r="AJ551" s="610">
        <f>IF(VLOOKUP($AU551,'FE Source'!$A:$DJ,34,FALSE)=0,"-",VLOOKUP($AU551,'FE Source'!$A:$DJ,34,FALSE))</f>
        <v>34.04</v>
      </c>
      <c r="AK551" s="610">
        <f>IF(VLOOKUP($AU551,'FE Source'!$A:$DJ,35,FALSE)=0,"-",VLOOKUP($AU551,'FE Source'!$A:$DJ,35,FALSE))</f>
        <v>-398.49</v>
      </c>
      <c r="AL551" s="612">
        <f>IF(VLOOKUP($AU551,'FE Source'!$A:$Y,19,FALSE)=0,"-",VLOOKUP($AU551,'FE Source'!$A:$Y,19,FALSE))</f>
        <v>142.38999999999999</v>
      </c>
      <c r="AM551" s="611">
        <f>IF(VLOOKUP($AU551,'FE Source'!$A:$DJ,36,FALSE)=0,"-",VLOOKUP($AU551,'FE Source'!$A:$DJ,36,FALSE))</f>
        <v>108.81</v>
      </c>
      <c r="AN551" s="613">
        <f>IF(VLOOKUP($AU551,'FE Source'!$A:$W,13,FALSE)=0,"-",VLOOKUP($AU551,'FE Source'!$A:$W,13,FALSE))</f>
        <v>2248.6</v>
      </c>
      <c r="AO551" s="611" t="str">
        <f>IF(J551="no","-",IF(VLOOKUP($AU551,'FE Source'!$A:$W,15,FALSE)=0,"-",VLOOKUP($AU551,'FE Source'!$A:$W,15,FALSE)))</f>
        <v>-</v>
      </c>
      <c r="AP551" s="610" t="str">
        <f>IF(AO551="-","-",IF(VLOOKUP($AU551,'FE Source'!$A:$Z,21,FALSE)=0,"-",IF(VLOOKUP($AU551,'FE Source'!$A:$Z,21,FALSE)=2,"Semi-Annual",IF(VLOOKUP($AU551,'FE Source'!$A:$Z,21,FALSE)=4,"Quarterly",IF(VLOOKUP($AU551,'FE Source'!$A:$Z,21,FALSE)=12,"Monthly","Annual")))))</f>
        <v>-</v>
      </c>
      <c r="AQ551" s="612">
        <f t="array" ref="AQ551">IF(VLOOKUP($AU551,'FE Source'!$A:$W,16,FALSE)=0,"-",VLOOKUP($AU551,'FE Source'!$A:$W,16,FALSE))</f>
        <v>1.4</v>
      </c>
      <c r="AR551" s="614" t="str">
        <f>IF(VLOOKUP($AU551,'FE Source'!$A:$W,17,FALSE)=0,"-",VLOOKUP($AU551,'FE Source'!$A:$W,17,FALSE))</f>
        <v>Neutral</v>
      </c>
      <c r="AS551" s="611">
        <f>IF(VLOOKUP($AU551,'FE Source'!$AN:$AS,4,FALSE)="",VLOOKUP($AU551,'FE Source'!$AN:$AS,3,FALSE),VLOOKUP($AU551,'FE Source'!$AN:$AS,4,FALSE))</f>
        <v>25.17</v>
      </c>
      <c r="AT551" s="617">
        <f>IF(VLOOKUP($AU551,'FE Source'!$AN:$AS,5,FALSE)=0,"-",VLOOKUP($AU551,'FE Source'!$AN:$AS,5,FALSE))</f>
        <v>45783</v>
      </c>
      <c r="AU551" s="614" t="s">
        <v>560</v>
      </c>
      <c r="BE551" s="215">
        <f>IF(VLOOKUP($AU551,'FE Source'!$A:$AK,22,FALSE)=0,"-",VLOOKUP($AU551,'FE Source'!$A:$AK,22,FALSE))</f>
        <v>0.88</v>
      </c>
      <c r="BF551" s="215">
        <f>IF(VLOOKUP($AU551,'FE Source'!$A:$AK,23,FALSE)=0,"-",VLOOKUP($AU551,'FE Source'!$A:$AK,23,FALSE))</f>
        <v>7.92</v>
      </c>
      <c r="BG551" s="215">
        <f>IF(VLOOKUP($AU551,'FE Source'!$A:$AK,24,FALSE)=0,"-",VLOOKUP($AU551,'FE Source'!$A:$AK,24,FALSE))</f>
        <v>-4.18</v>
      </c>
      <c r="BH551" s="215">
        <f>IF(VLOOKUP($AU551,'FE Source'!$A:$AK,25,FALSE)=0,"-",VLOOKUP($AU551,'FE Source'!$A:$AK,25,FALSE))</f>
        <v>1.38</v>
      </c>
      <c r="BI551" s="215">
        <f>IF(VLOOKUP($AU551,'FE Source'!$A:$AK,26,FALSE)=0,"-",VLOOKUP($AU551,'FE Source'!$A:$AK,26,FALSE))</f>
        <v>-1.58</v>
      </c>
      <c r="BJ551" s="215">
        <f>IF(VLOOKUP($AU551,'FE Source'!$A:$AK,27,FALSE)=0,"-",VLOOKUP($AU551,'FE Source'!$A:$AK,27,FALSE))</f>
        <v>-8.15</v>
      </c>
      <c r="BK551" s="215">
        <f>IF(VLOOKUP($AU551,'FE Source'!$A:$AK,28,FALSE)=0,"-",VLOOKUP($AU551,'FE Source'!$A:$AK,28,FALSE))</f>
        <v>-3.26</v>
      </c>
      <c r="BL551" s="215">
        <f>IF(VLOOKUP($AU551,'FE Source'!$A:$AK,29,FALSE)=0,"-",VLOOKUP($AU551,'FE Source'!$A:$AK,29,FALSE))</f>
        <v>-12.25</v>
      </c>
      <c r="BM551" s="215">
        <f>IF(VLOOKUP($AU551,'FE Source'!$A:$AK,30,FALSE)=0,"-",VLOOKUP($AU551,'FE Source'!$A:$AK,30,FALSE))</f>
        <v>3.46</v>
      </c>
      <c r="BN551" t="str">
        <f>IF(VLOOKUP($AU551,'FE Source'!$A:$AK,31,FALSE)="No Specified Index","-",IF(VLOOKUP($AU551,'FE Source'!$A:$AK,31,FALSE)=0,"-",VLOOKUP($AU551,'FE Source'!$A:$AK,31,FALSE)))</f>
        <v>Bloomberg Multiverse Index</v>
      </c>
      <c r="BO551" s="217">
        <f>IF(VLOOKUP($AU551,'FE Source'!$A:$AK,32,FALSE)=0,"-",VLOOKUP($AU551,'FE Source'!$A:$AK,32,FALSE))</f>
        <v>37862</v>
      </c>
      <c r="BP551" s="18">
        <f>IF(VLOOKUP($AU551,'FE Source'!$AZ:$BC,2,FALSE)=0,"-",VLOOKUP($AU551,'FE Source'!$AZ:$BC,2,FALSE))</f>
        <v>-2.34</v>
      </c>
      <c r="BQ551" s="18">
        <f>IF(VLOOKUP($AU551,'FE Source'!$AZ:$BC,3,FALSE)=0,"-",VLOOKUP($AU551,'FE Source'!$AZ:$BC,3,FALSE))</f>
        <v>-1.65</v>
      </c>
      <c r="BR551" s="18">
        <f>IF(VLOOKUP($AU551,'FE Source'!$AZ:$BC,4,FALSE)=0,"-",VLOOKUP($AU551,'FE Source'!$AZ:$BC,4,FALSE))</f>
        <v>-3.11</v>
      </c>
    </row>
    <row r="552" spans="1:70" ht="15">
      <c r="A552" s="509"/>
      <c r="B552" s="628" t="str">
        <f>INDEX('UT - Retail'!$A$7:$A$1409,MATCH(AU552,'UT - Retail'!$U$7:$U$1409,0),1)</f>
        <v>Franklin Templeton Investments</v>
      </c>
      <c r="C552" s="629" t="str">
        <f>INDEX('UT - Retail'!$B$7:$B$1409,MATCH(AU552,'UT - Retail'!$U$7:$U$1409,0),1)</f>
        <v>FTIF - Templeton Global Total Return A MDIS SGD</v>
      </c>
      <c r="D552" s="630"/>
      <c r="E552" s="609" t="str">
        <f>VLOOKUP(C552,'UT - Retail'!$B:$K,8,FALSE)</f>
        <v>Fixed Income</v>
      </c>
      <c r="F552" s="609" t="str">
        <f>VLOOKUP(C552,'UT - Retail'!$B:$K,9,FALSE)</f>
        <v>Global</v>
      </c>
      <c r="G552" s="609" t="str">
        <f>VLOOKUP(C552,'UT - Retail'!$B:$K,10,FALSE)</f>
        <v>General</v>
      </c>
      <c r="H552" s="82" t="str">
        <f>VLOOKUP(C552,'UT - Retail'!$B:$N,13,FALSE)</f>
        <v>No</v>
      </c>
      <c r="I552" s="82" t="str">
        <f>VLOOKUP(C552,'UT - Retail'!$B:$Q,14,FALSE)</f>
        <v>No</v>
      </c>
      <c r="J552" s="609" t="str">
        <f>VLOOKUP(C552,'UT - Retail'!$B:$Q,11,FALSE)</f>
        <v>Yes</v>
      </c>
      <c r="K552" s="130" t="str">
        <f>VLOOKUP(C552,'UT - Retail'!$B:$P,15,FALSE)</f>
        <v>Yes</v>
      </c>
      <c r="L552" s="82" t="str">
        <f>VLOOKUP(C552,'UT - Retail'!$B:$Q,16,FALSE)</f>
        <v>Both</v>
      </c>
      <c r="M552" s="609" t="str">
        <f>VLOOKUP(C552,'UT - Retail'!$B:$K,6,FALSE)</f>
        <v>SGD</v>
      </c>
      <c r="N552" s="609" t="str">
        <f>IFERROR(IF(MATCH(C552,'Portfolio Construction'!$AL:$AL,0),"Yes","No"),"No")</f>
        <v>No</v>
      </c>
      <c r="O552" s="609" t="str">
        <f>IFERROR(IF(MATCH(C552,'Portfolio Construction'!$AN:$AN,0),"Yes","No"),"No")</f>
        <v>No</v>
      </c>
      <c r="P552" s="609" t="str">
        <f>IFERROR(IF(MATCH(C552,'Portfolio Construction'!$AP:$AP,0),"Yes","No"),"No")</f>
        <v>No</v>
      </c>
      <c r="Q552" s="609" t="str">
        <f>IFERROR(IF(MATCH(C552,'Portfolio Construction'!$AR:$AR,0),"Yes","No"),"No")</f>
        <v>No</v>
      </c>
      <c r="R552" s="609" t="str">
        <f>IFERROR(IF(MATCH(C552,'Portfolio Construction'!$AT:$AT,0),"Yes","No"),"No")</f>
        <v>No</v>
      </c>
      <c r="S552" s="609" t="str">
        <f>IFERROR(IF(MATCH(C552,'Portfolio Construction'!$AV:$AV,0),"Yes","No"),"No")</f>
        <v>No</v>
      </c>
      <c r="T552" s="609" t="str">
        <f>IFERROR(IF(MATCH(C552,'Portfolio Construction'!$AX:$AX,0),"Yes","No"),"No")</f>
        <v>No</v>
      </c>
      <c r="U552" s="609" t="str">
        <f>IFERROR(IF(MATCH(C552,'Portfolio Construction'!$AZ:$AZ,0),"Yes","No"),"No")</f>
        <v>No</v>
      </c>
      <c r="V552" s="609" t="str">
        <f>IFERROR(IF(MATCH(C552,'Portfolio Construction'!$BB:$BB,0),"Yes","No"),"No")</f>
        <v>No</v>
      </c>
      <c r="W552" s="618" t="e">
        <f>IF(VLOOKUP($AU552,'FE Source'!$A:$W,3,FALSE)=0,"-",VLOOKUP($AU552,'FE Source'!$A:$W,3,FALSE))</f>
        <v>#N/A</v>
      </c>
      <c r="X552" s="618" t="e">
        <f>IF(VLOOKUP($AU552,'FE Source'!$A:$W,4,FALSE)=0,"-",VLOOKUP($AU552,'FE Source'!$A:$W,4,FALSE))</f>
        <v>#N/A</v>
      </c>
      <c r="Y552" s="618" t="e">
        <f>IF(VLOOKUP($AU552,'FE Source'!$A:$W,5,FALSE)=0,"-",VLOOKUP($AU552,'FE Source'!$A:$W,5,FALSE))</f>
        <v>#N/A</v>
      </c>
      <c r="Z552" s="618" t="e">
        <f>IF(VLOOKUP($AU552,'FE Source'!$A:$W,6,FALSE)=0,"-",VLOOKUP($AU552,'FE Source'!$A:$W,6,FALSE))</f>
        <v>#N/A</v>
      </c>
      <c r="AA552" s="618" t="e">
        <f>IF(VLOOKUP($AU552,'FE Source'!$A:$W,7,FALSE)=0,"-",VLOOKUP($AU552,'FE Source'!$A:$W,7,FALSE))</f>
        <v>#N/A</v>
      </c>
      <c r="AB552" s="618" t="e">
        <f>IF(VLOOKUP($AU552,'FE Source'!$A:$W,8,FALSE)=0,"-",VLOOKUP($AU552,'FE Source'!$A:$W,8,FALSE))</f>
        <v>#N/A</v>
      </c>
      <c r="AC552" s="632" t="e">
        <f>IF(VLOOKUP($AU552,'FE Source'!$A:$W,9,FALSE)=0,"-",VLOOKUP($AU552,'FE Source'!$A:$W,9,FALSE))</f>
        <v>#N/A</v>
      </c>
      <c r="AD552" s="611" t="e">
        <f>IF(VLOOKUP($AU552,'FE Source'!$A:$W,10,FALSE)=0,"-",VLOOKUP($AU552,'FE Source'!$A:$W,10,FALSE))</f>
        <v>#N/A</v>
      </c>
      <c r="AE552" s="610" t="e">
        <f>IF(VLOOKUP($AU552,'FE Source'!$A:$W,11,FALSE)=0,"-",VLOOKUP($AU552,'FE Source'!$A:$W,11,FALSE))</f>
        <v>#N/A</v>
      </c>
      <c r="AF552" s="610" t="e">
        <f>IF(VLOOKUP($AU552,'FE Source'!$A:$W,12,FALSE)=0,"-",VLOOKUP($AU552,'FE Source'!$A:$W,12,FALSE))</f>
        <v>#N/A</v>
      </c>
      <c r="AG552" s="610" t="e">
        <f>IF(VLOOKUP($AU552,'FE Source'!$A:$W,14,FALSE)=0,"-",VLOOKUP($AU552,'FE Source'!$A:$W,14,FALSE))</f>
        <v>#N/A</v>
      </c>
      <c r="AH552" s="610" t="e">
        <f>IF(VLOOKUP($AU552,'FE Source'!$A:$DJ,33,FALSE)=0,"-",VLOOKUP($AU552,'FE Source'!$A:$DJ,33,FALSE))</f>
        <v>#N/A</v>
      </c>
      <c r="AI552" s="610" t="e">
        <f>IF(VLOOKUP($AU552,'FE Source'!$A:$Y,20,FALSE)=0,"-",VLOOKUP($AU552,'FE Source'!$A:$Y,20,FALSE))</f>
        <v>#N/A</v>
      </c>
      <c r="AJ552" s="610" t="e">
        <f>IF(VLOOKUP($AU552,'FE Source'!$A:$DJ,34,FALSE)=0,"-",VLOOKUP($AU552,'FE Source'!$A:$DJ,34,FALSE))</f>
        <v>#N/A</v>
      </c>
      <c r="AK552" s="610" t="e">
        <f>IF(VLOOKUP($AU552,'FE Source'!$A:$DJ,35,FALSE)=0,"-",VLOOKUP($AU552,'FE Source'!$A:$DJ,35,FALSE))</f>
        <v>#N/A</v>
      </c>
      <c r="AL552" s="612" t="e">
        <f>IF(VLOOKUP($AU552,'FE Source'!$A:$Y,19,FALSE)=0,"-",VLOOKUP($AU552,'FE Source'!$A:$Y,19,FALSE))</f>
        <v>#N/A</v>
      </c>
      <c r="AM552" s="611" t="e">
        <f>IF(VLOOKUP($AU552,'FE Source'!$A:$DJ,36,FALSE)=0,"-",VLOOKUP($AU552,'FE Source'!$A:$DJ,36,FALSE))</f>
        <v>#N/A</v>
      </c>
      <c r="AN552" s="613" t="e">
        <f>IF(VLOOKUP($AU552,'FE Source'!$A:$W,13,FALSE)=0,"-",VLOOKUP($AU552,'FE Source'!$A:$W,13,FALSE))</f>
        <v>#N/A</v>
      </c>
      <c r="AO552" s="611" t="e">
        <f>IF(J552="no","-",IF(VLOOKUP($AU552,'FE Source'!$A:$W,15,FALSE)=0,"-",VLOOKUP($AU552,'FE Source'!$A:$W,15,FALSE)))</f>
        <v>#N/A</v>
      </c>
      <c r="AP552" s="610" t="e">
        <f>IF(AO552="-","-",IF(VLOOKUP($AU552,'FE Source'!$A:$Z,21,FALSE)=0,"-",IF(VLOOKUP($AU552,'FE Source'!$A:$Z,21,FALSE)=2,"Semi-Annual",IF(VLOOKUP($AU552,'FE Source'!$A:$Z,21,FALSE)=4,"Quarterly",IF(VLOOKUP($AU552,'FE Source'!$A:$Z,21,FALSE)=12,"Monthly","Annual")))))</f>
        <v>#N/A</v>
      </c>
      <c r="AQ552" s="612" t="e">
        <f t="array" ref="AQ552">IF(VLOOKUP($AU552,'FE Source'!$A:$W,16,FALSE)=0,"-",VLOOKUP($AU552,'FE Source'!$A:$W,16,FALSE))</f>
        <v>#N/A</v>
      </c>
      <c r="AR552" s="614" t="e">
        <f>IF(VLOOKUP($AU552,'FE Source'!$A:$W,17,FALSE)=0,"-",VLOOKUP($AU552,'FE Source'!$A:$W,17,FALSE))</f>
        <v>#N/A</v>
      </c>
      <c r="AS552" s="611" t="e">
        <f>IF(VLOOKUP($AU552,'FE Source'!$AN:$AS,4,FALSE)="",VLOOKUP($AU552,'FE Source'!$AN:$AS,3,FALSE),VLOOKUP($AU552,'FE Source'!$AN:$AS,4,FALSE))</f>
        <v>#N/A</v>
      </c>
      <c r="AT552" s="617" t="e">
        <f>IF(VLOOKUP($AU552,'FE Source'!$AN:$AS,5,FALSE)=0,"-",VLOOKUP($AU552,'FE Source'!$AN:$AS,5,FALSE))</f>
        <v>#N/A</v>
      </c>
      <c r="AU552" s="614" t="s">
        <v>554</v>
      </c>
      <c r="BE552" s="215" t="e">
        <f>IF(VLOOKUP($AU552,'FE Source'!$A:$AK,22,FALSE)=0,"-",VLOOKUP($AU552,'FE Source'!$A:$AK,22,FALSE))</f>
        <v>#N/A</v>
      </c>
      <c r="BF552" s="215" t="e">
        <f>IF(VLOOKUP($AU552,'FE Source'!$A:$AK,23,FALSE)=0,"-",VLOOKUP($AU552,'FE Source'!$A:$AK,23,FALSE))</f>
        <v>#N/A</v>
      </c>
      <c r="BG552" s="215" t="e">
        <f>IF(VLOOKUP($AU552,'FE Source'!$A:$AK,24,FALSE)=0,"-",VLOOKUP($AU552,'FE Source'!$A:$AK,24,FALSE))</f>
        <v>#N/A</v>
      </c>
      <c r="BH552" s="215" t="e">
        <f>IF(VLOOKUP($AU552,'FE Source'!$A:$AK,25,FALSE)=0,"-",VLOOKUP($AU552,'FE Source'!$A:$AK,25,FALSE))</f>
        <v>#N/A</v>
      </c>
      <c r="BI552" s="215" t="e">
        <f>IF(VLOOKUP($AU552,'FE Source'!$A:$AK,26,FALSE)=0,"-",VLOOKUP($AU552,'FE Source'!$A:$AK,26,FALSE))</f>
        <v>#N/A</v>
      </c>
      <c r="BJ552" s="215" t="e">
        <f>IF(VLOOKUP($AU552,'FE Source'!$A:$AK,27,FALSE)=0,"-",VLOOKUP($AU552,'FE Source'!$A:$AK,27,FALSE))</f>
        <v>#N/A</v>
      </c>
      <c r="BK552" s="215" t="e">
        <f>IF(VLOOKUP($AU552,'FE Source'!$A:$AK,28,FALSE)=0,"-",VLOOKUP($AU552,'FE Source'!$A:$AK,28,FALSE))</f>
        <v>#N/A</v>
      </c>
      <c r="BL552" s="215" t="e">
        <f>IF(VLOOKUP($AU552,'FE Source'!$A:$AK,29,FALSE)=0,"-",VLOOKUP($AU552,'FE Source'!$A:$AK,29,FALSE))</f>
        <v>#N/A</v>
      </c>
      <c r="BM552" s="215" t="e">
        <f>IF(VLOOKUP($AU552,'FE Source'!$A:$AK,30,FALSE)=0,"-",VLOOKUP($AU552,'FE Source'!$A:$AK,30,FALSE))</f>
        <v>#N/A</v>
      </c>
      <c r="BN552" t="e">
        <f>IF(VLOOKUP($AU552,'FE Source'!$A:$AK,31,FALSE)="No Specified Index","-",IF(VLOOKUP($AU552,'FE Source'!$A:$AK,31,FALSE)=0,"-",VLOOKUP($AU552,'FE Source'!$A:$AK,31,FALSE)))</f>
        <v>#N/A</v>
      </c>
      <c r="BO552" s="217" t="e">
        <f>IF(VLOOKUP($AU552,'FE Source'!$A:$AK,32,FALSE)=0,"-",VLOOKUP($AU552,'FE Source'!$A:$AK,32,FALSE))</f>
        <v>#N/A</v>
      </c>
      <c r="BP552" s="18" t="e">
        <f>IF(VLOOKUP($AU552,'FE Source'!$AZ:$BC,2,FALSE)=0,"-",VLOOKUP($AU552,'FE Source'!$AZ:$BC,2,FALSE))</f>
        <v>#N/A</v>
      </c>
      <c r="BQ552" s="18" t="e">
        <f>IF(VLOOKUP($AU552,'FE Source'!$AZ:$BC,3,FALSE)=0,"-",VLOOKUP($AU552,'FE Source'!$AZ:$BC,3,FALSE))</f>
        <v>#N/A</v>
      </c>
      <c r="BR552" s="18" t="e">
        <f>IF(VLOOKUP($AU552,'FE Source'!$AZ:$BC,4,FALSE)=0,"-",VLOOKUP($AU552,'FE Source'!$AZ:$BC,4,FALSE))</f>
        <v>#N/A</v>
      </c>
    </row>
    <row r="553" spans="1:70" ht="15">
      <c r="A553" s="509"/>
      <c r="B553" s="628" t="str">
        <f>INDEX('UT - Retail'!$A$7:$A$1409,MATCH(AU553,'UT - Retail'!$U$7:$U$1409,0),1)</f>
        <v>Franklin Templeton Investments</v>
      </c>
      <c r="C553" s="629" t="str">
        <f>INDEX('UT - Retail'!$B$7:$B$1409,MATCH(AU553,'UT - Retail'!$U$7:$U$1409,0),1)</f>
        <v>FTIF - Templeton Global Total Return A MDIS USD</v>
      </c>
      <c r="D553" s="630"/>
      <c r="E553" s="609" t="str">
        <f>VLOOKUP(C553,'UT - Retail'!$B:$K,8,FALSE)</f>
        <v>Fixed Income</v>
      </c>
      <c r="F553" s="609" t="str">
        <f>VLOOKUP(C553,'UT - Retail'!$B:$K,9,FALSE)</f>
        <v>Global</v>
      </c>
      <c r="G553" s="609" t="str">
        <f>VLOOKUP(C553,'UT - Retail'!$B:$K,10,FALSE)</f>
        <v>General</v>
      </c>
      <c r="H553" s="82" t="str">
        <f>VLOOKUP(C553,'UT - Retail'!$B:$N,13,FALSE)</f>
        <v>No</v>
      </c>
      <c r="I553" s="82" t="str">
        <f>VLOOKUP(C553,'UT - Retail'!$B:$Q,14,FALSE)</f>
        <v>No</v>
      </c>
      <c r="J553" s="609" t="str">
        <f>VLOOKUP(C553,'UT - Retail'!$B:$Q,11,FALSE)</f>
        <v>Yes</v>
      </c>
      <c r="K553" s="130" t="str">
        <f>VLOOKUP(C553,'UT - Retail'!$B:$P,15,FALSE)</f>
        <v>No</v>
      </c>
      <c r="L553" s="82" t="str">
        <f>VLOOKUP(C553,'UT - Retail'!$B:$Q,16,FALSE)</f>
        <v>Both</v>
      </c>
      <c r="M553" s="609" t="str">
        <f>VLOOKUP(C553,'UT - Retail'!$B:$K,6,FALSE)</f>
        <v>USD</v>
      </c>
      <c r="N553" s="609" t="str">
        <f>IFERROR(IF(MATCH(C553,'Portfolio Construction'!$AL:$AL,0),"Yes","No"),"No")</f>
        <v>No</v>
      </c>
      <c r="O553" s="609" t="str">
        <f>IFERROR(IF(MATCH(C553,'Portfolio Construction'!$AN:$AN,0),"Yes","No"),"No")</f>
        <v>No</v>
      </c>
      <c r="P553" s="609" t="str">
        <f>IFERROR(IF(MATCH(C553,'Portfolio Construction'!$AP:$AP,0),"Yes","No"),"No")</f>
        <v>No</v>
      </c>
      <c r="Q553" s="609" t="str">
        <f>IFERROR(IF(MATCH(C553,'Portfolio Construction'!$AR:$AR,0),"Yes","No"),"No")</f>
        <v>No</v>
      </c>
      <c r="R553" s="609" t="str">
        <f>IFERROR(IF(MATCH(C553,'Portfolio Construction'!$AT:$AT,0),"Yes","No"),"No")</f>
        <v>No</v>
      </c>
      <c r="S553" s="609" t="str">
        <f>IFERROR(IF(MATCH(C553,'Portfolio Construction'!$AV:$AV,0),"Yes","No"),"No")</f>
        <v>No</v>
      </c>
      <c r="T553" s="609" t="str">
        <f>IFERROR(IF(MATCH(C553,'Portfolio Construction'!$AX:$AX,0),"Yes","No"),"No")</f>
        <v>No</v>
      </c>
      <c r="U553" s="609" t="str">
        <f>IFERROR(IF(MATCH(C553,'Portfolio Construction'!$AZ:$AZ,0),"Yes","No"),"No")</f>
        <v>No</v>
      </c>
      <c r="V553" s="609" t="str">
        <f>IFERROR(IF(MATCH(C553,'Portfolio Construction'!$BB:$BB,0),"Yes","No"),"No")</f>
        <v>No</v>
      </c>
      <c r="W553" s="609" t="e">
        <f>IF(VLOOKUP($AU553,'FE Source'!$A:$W,3,FALSE)=0,"-",VLOOKUP($AU553,'FE Source'!$A:$W,3,FALSE))</f>
        <v>#N/A</v>
      </c>
      <c r="X553" s="609" t="e">
        <f>IF(VLOOKUP($AU553,'FE Source'!$A:$W,4,FALSE)=0,"-",VLOOKUP($AU553,'FE Source'!$A:$W,4,FALSE))</f>
        <v>#N/A</v>
      </c>
      <c r="Y553" s="609" t="e">
        <f>IF(VLOOKUP($AU553,'FE Source'!$A:$W,5,FALSE)=0,"-",VLOOKUP($AU553,'FE Source'!$A:$W,5,FALSE))</f>
        <v>#N/A</v>
      </c>
      <c r="Z553" s="609" t="e">
        <f>IF(VLOOKUP($AU553,'FE Source'!$A:$W,6,FALSE)=0,"-",VLOOKUP($AU553,'FE Source'!$A:$W,6,FALSE))</f>
        <v>#N/A</v>
      </c>
      <c r="AA553" s="609" t="e">
        <f>IF(VLOOKUP($AU553,'FE Source'!$A:$W,7,FALSE)=0,"-",VLOOKUP($AU553,'FE Source'!$A:$W,7,FALSE))</f>
        <v>#N/A</v>
      </c>
      <c r="AB553" s="609" t="e">
        <f>IF(VLOOKUP($AU553,'FE Source'!$A:$W,8,FALSE)=0,"-",VLOOKUP($AU553,'FE Source'!$A:$W,8,FALSE))</f>
        <v>#N/A</v>
      </c>
      <c r="AC553" s="633" t="e">
        <f>IF(VLOOKUP($AU553,'FE Source'!$A:$W,9,FALSE)=0,"-",VLOOKUP($AU553,'FE Source'!$A:$W,9,FALSE))</f>
        <v>#N/A</v>
      </c>
      <c r="AD553" s="611" t="e">
        <f>IF(VLOOKUP($AU553,'FE Source'!$A:$W,10,FALSE)=0,"-",VLOOKUP($AU553,'FE Source'!$A:$W,10,FALSE))</f>
        <v>#N/A</v>
      </c>
      <c r="AE553" s="610" t="e">
        <f>IF(VLOOKUP($AU553,'FE Source'!$A:$W,11,FALSE)=0,"-",VLOOKUP($AU553,'FE Source'!$A:$W,11,FALSE))</f>
        <v>#N/A</v>
      </c>
      <c r="AF553" s="610" t="e">
        <f>IF(VLOOKUP($AU553,'FE Source'!$A:$W,12,FALSE)=0,"-",VLOOKUP($AU553,'FE Source'!$A:$W,12,FALSE))</f>
        <v>#N/A</v>
      </c>
      <c r="AG553" s="610" t="e">
        <f>IF(VLOOKUP($AU553,'FE Source'!$A:$W,14,FALSE)=0,"-",VLOOKUP($AU553,'FE Source'!$A:$W,14,FALSE))</f>
        <v>#N/A</v>
      </c>
      <c r="AH553" s="610" t="e">
        <f>IF(VLOOKUP($AU553,'FE Source'!$A:$DJ,33,FALSE)=0,"-",VLOOKUP($AU553,'FE Source'!$A:$DJ,33,FALSE))</f>
        <v>#N/A</v>
      </c>
      <c r="AI553" s="610" t="e">
        <f>IF(VLOOKUP($AU553,'FE Source'!$A:$Y,20,FALSE)=0,"-",VLOOKUP($AU553,'FE Source'!$A:$Y,20,FALSE))</f>
        <v>#N/A</v>
      </c>
      <c r="AJ553" s="610" t="e">
        <f>IF(VLOOKUP($AU553,'FE Source'!$A:$DJ,34,FALSE)=0,"-",VLOOKUP($AU553,'FE Source'!$A:$DJ,34,FALSE))</f>
        <v>#N/A</v>
      </c>
      <c r="AK553" s="610" t="e">
        <f>IF(VLOOKUP($AU553,'FE Source'!$A:$DJ,35,FALSE)=0,"-",VLOOKUP($AU553,'FE Source'!$A:$DJ,35,FALSE))</f>
        <v>#N/A</v>
      </c>
      <c r="AL553" s="612" t="e">
        <f>IF(VLOOKUP($AU553,'FE Source'!$A:$Y,19,FALSE)=0,"-",VLOOKUP($AU553,'FE Source'!$A:$Y,19,FALSE))</f>
        <v>#N/A</v>
      </c>
      <c r="AM553" s="611" t="e">
        <f>IF(VLOOKUP($AU553,'FE Source'!$A:$DJ,36,FALSE)=0,"-",VLOOKUP($AU553,'FE Source'!$A:$DJ,36,FALSE))</f>
        <v>#N/A</v>
      </c>
      <c r="AN553" s="613" t="e">
        <f>IF(VLOOKUP($AU553,'FE Source'!$A:$W,13,FALSE)=0,"-",VLOOKUP($AU553,'FE Source'!$A:$W,13,FALSE))</f>
        <v>#N/A</v>
      </c>
      <c r="AO553" s="611" t="e">
        <f>IF(J553="no","-",IF(VLOOKUP($AU553,'FE Source'!$A:$W,15,FALSE)=0,"-",VLOOKUP($AU553,'FE Source'!$A:$W,15,FALSE)))</f>
        <v>#N/A</v>
      </c>
      <c r="AP553" s="610" t="e">
        <f>IF(AO553="-","-",IF(VLOOKUP($AU553,'FE Source'!$A:$Z,21,FALSE)=0,"-",IF(VLOOKUP($AU553,'FE Source'!$A:$Z,21,FALSE)=2,"Semi-Annual",IF(VLOOKUP($AU553,'FE Source'!$A:$Z,21,FALSE)=4,"Quarterly",IF(VLOOKUP($AU553,'FE Source'!$A:$Z,21,FALSE)=12,"Monthly","Annual")))))</f>
        <v>#N/A</v>
      </c>
      <c r="AQ553" s="612" t="e">
        <f t="array" ref="AQ553">IF(VLOOKUP($AU553,'FE Source'!$A:$W,16,FALSE)=0,"-",VLOOKUP($AU553,'FE Source'!$A:$W,16,FALSE))</f>
        <v>#N/A</v>
      </c>
      <c r="AR553" s="614" t="e">
        <f>IF(VLOOKUP($AU553,'FE Source'!$A:$W,17,FALSE)=0,"-",VLOOKUP($AU553,'FE Source'!$A:$W,17,FALSE))</f>
        <v>#N/A</v>
      </c>
      <c r="AS553" s="611" t="e">
        <f>IF(VLOOKUP($AU553,'FE Source'!$AN:$AS,4,FALSE)="",VLOOKUP($AU553,'FE Source'!$AN:$AS,3,FALSE),VLOOKUP($AU553,'FE Source'!$AN:$AS,4,FALSE))</f>
        <v>#N/A</v>
      </c>
      <c r="AT553" s="617" t="e">
        <f>IF(VLOOKUP($AU553,'FE Source'!$AN:$AS,5,FALSE)=0,"-",VLOOKUP($AU553,'FE Source'!$AN:$AS,5,FALSE))</f>
        <v>#N/A</v>
      </c>
      <c r="AU553" s="614" t="s">
        <v>4928</v>
      </c>
      <c r="BE553" s="215" t="e">
        <f>IF(VLOOKUP($AU553,'FE Source'!$A:$AK,22,FALSE)=0,"-",VLOOKUP($AU553,'FE Source'!$A:$AK,22,FALSE))</f>
        <v>#N/A</v>
      </c>
      <c r="BF553" s="215" t="e">
        <f>IF(VLOOKUP($AU553,'FE Source'!$A:$AK,23,FALSE)=0,"-",VLOOKUP($AU553,'FE Source'!$A:$AK,23,FALSE))</f>
        <v>#N/A</v>
      </c>
      <c r="BG553" s="215" t="e">
        <f>IF(VLOOKUP($AU553,'FE Source'!$A:$AK,24,FALSE)=0,"-",VLOOKUP($AU553,'FE Source'!$A:$AK,24,FALSE))</f>
        <v>#N/A</v>
      </c>
      <c r="BH553" s="215" t="e">
        <f>IF(VLOOKUP($AU553,'FE Source'!$A:$AK,25,FALSE)=0,"-",VLOOKUP($AU553,'FE Source'!$A:$AK,25,FALSE))</f>
        <v>#N/A</v>
      </c>
      <c r="BI553" s="215" t="e">
        <f>IF(VLOOKUP($AU553,'FE Source'!$A:$AK,26,FALSE)=0,"-",VLOOKUP($AU553,'FE Source'!$A:$AK,26,FALSE))</f>
        <v>#N/A</v>
      </c>
      <c r="BJ553" s="215" t="e">
        <f>IF(VLOOKUP($AU553,'FE Source'!$A:$AK,27,FALSE)=0,"-",VLOOKUP($AU553,'FE Source'!$A:$AK,27,FALSE))</f>
        <v>#N/A</v>
      </c>
      <c r="BK553" s="215" t="e">
        <f>IF(VLOOKUP($AU553,'FE Source'!$A:$AK,28,FALSE)=0,"-",VLOOKUP($AU553,'FE Source'!$A:$AK,28,FALSE))</f>
        <v>#N/A</v>
      </c>
      <c r="BL553" s="215" t="e">
        <f>IF(VLOOKUP($AU553,'FE Source'!$A:$AK,29,FALSE)=0,"-",VLOOKUP($AU553,'FE Source'!$A:$AK,29,FALSE))</f>
        <v>#N/A</v>
      </c>
      <c r="BM553" s="215" t="e">
        <f>IF(VLOOKUP($AU553,'FE Source'!$A:$AK,30,FALSE)=0,"-",VLOOKUP($AU553,'FE Source'!$A:$AK,30,FALSE))</f>
        <v>#N/A</v>
      </c>
      <c r="BN553" t="e">
        <f>IF(VLOOKUP($AU553,'FE Source'!$A:$AK,31,FALSE)="No Specified Index","-",IF(VLOOKUP($AU553,'FE Source'!$A:$AK,31,FALSE)=0,"-",VLOOKUP($AU553,'FE Source'!$A:$AK,31,FALSE)))</f>
        <v>#N/A</v>
      </c>
      <c r="BO553" s="217" t="e">
        <f>IF(VLOOKUP($AU553,'FE Source'!$A:$AK,32,FALSE)=0,"-",VLOOKUP($AU553,'FE Source'!$A:$AK,32,FALSE))</f>
        <v>#N/A</v>
      </c>
      <c r="BP553" s="18" t="e">
        <f>IF(VLOOKUP($AU553,'FE Source'!$AZ:$BC,2,FALSE)=0,"-",VLOOKUP($AU553,'FE Source'!$AZ:$BC,2,FALSE))</f>
        <v>#N/A</v>
      </c>
      <c r="BQ553" s="18" t="e">
        <f>IF(VLOOKUP($AU553,'FE Source'!$AZ:$BC,3,FALSE)=0,"-",VLOOKUP($AU553,'FE Source'!$AZ:$BC,3,FALSE))</f>
        <v>#N/A</v>
      </c>
      <c r="BR553" s="18" t="e">
        <f>IF(VLOOKUP($AU553,'FE Source'!$AZ:$BC,4,FALSE)=0,"-",VLOOKUP($AU553,'FE Source'!$AZ:$BC,4,FALSE))</f>
        <v>#N/A</v>
      </c>
    </row>
    <row r="554" spans="1:70" ht="15">
      <c r="A554" s="509"/>
      <c r="B554" s="628" t="str">
        <f>INDEX('UT - Retail'!$A$7:$A$1409,MATCH(AU554,'UT - Retail'!$U$7:$U$1409,0),1)</f>
        <v>Franklin Templeton Investments</v>
      </c>
      <c r="C554" s="629" t="str">
        <f>INDEX('UT - Retail'!$B$7:$B$1409,MATCH(AU554,'UT - Retail'!$U$7:$U$1409,0),1)</f>
        <v>FTSF - Franklin Global Sukuk A (Mdis) SGD</v>
      </c>
      <c r="D554" s="629"/>
      <c r="E554" s="609" t="str">
        <f>VLOOKUP(C554,'UT - Retail'!$B:$K,8,FALSE)</f>
        <v>Fixed Income</v>
      </c>
      <c r="F554" s="609" t="str">
        <f>VLOOKUP(C554,'UT - Retail'!$B:$K,9,FALSE)</f>
        <v>Global</v>
      </c>
      <c r="G554" s="609" t="str">
        <f>VLOOKUP(C554,'UT - Retail'!$B:$K,10,FALSE)</f>
        <v>General</v>
      </c>
      <c r="H554" s="82" t="str">
        <f>VLOOKUP(C554,'UT - Retail'!$B:$N,13,FALSE)</f>
        <v>No</v>
      </c>
      <c r="I554" s="82" t="str">
        <f>VLOOKUP(C554,'UT - Retail'!$B:$Q,14,FALSE)</f>
        <v>No</v>
      </c>
      <c r="J554" s="609" t="str">
        <f>VLOOKUP(C554,'UT - Retail'!$B:$Q,11,FALSE)</f>
        <v>Yes</v>
      </c>
      <c r="K554" s="130" t="str">
        <f>VLOOKUP(C554,'UT - Retail'!$B:$P,15,FALSE)</f>
        <v>Yes</v>
      </c>
      <c r="L554" s="82" t="str">
        <f>VLOOKUP(C554,'UT - Retail'!$B:$Q,16,FALSE)</f>
        <v>Both</v>
      </c>
      <c r="M554" s="609" t="str">
        <f>VLOOKUP(C554,'UT - Retail'!$B:$K,6,FALSE)</f>
        <v>SGD</v>
      </c>
      <c r="N554" s="618" t="str">
        <f>IFERROR(IF(MATCH(C554,'Portfolio Construction'!$AL:$AL,0),"Yes","No"),"No")</f>
        <v>No</v>
      </c>
      <c r="O554" s="609" t="str">
        <f>IFERROR(IF(MATCH(C554,'Portfolio Construction'!$AN:$AN,0),"Yes","No"),"No")</f>
        <v>No</v>
      </c>
      <c r="P554" s="609" t="str">
        <f>IFERROR(IF(MATCH(C554,'Portfolio Construction'!$AP:$AP,0),"Yes","No"),"No")</f>
        <v>No</v>
      </c>
      <c r="Q554" s="609" t="str">
        <f>IFERROR(IF(MATCH(C554,'Portfolio Construction'!$AR:$AR,0),"Yes","No"),"No")</f>
        <v>No</v>
      </c>
      <c r="R554" s="609" t="str">
        <f>IFERROR(IF(MATCH(C554,'Portfolio Construction'!$AT:$AT,0),"Yes","No"),"No")</f>
        <v>No</v>
      </c>
      <c r="S554" s="609" t="str">
        <f>IFERROR(IF(MATCH(C554,'Portfolio Construction'!$AV:$AV,0),"Yes","No"),"No")</f>
        <v>No</v>
      </c>
      <c r="T554" s="609" t="str">
        <f>IFERROR(IF(MATCH(C554,'Portfolio Construction'!$AX:$AX,0),"Yes","No"),"No")</f>
        <v>No</v>
      </c>
      <c r="U554" s="609" t="str">
        <f>IFERROR(IF(MATCH(C554,'Portfolio Construction'!$AZ:$AZ,0),"Yes","No"),"No")</f>
        <v>No</v>
      </c>
      <c r="V554" s="609" t="str">
        <f>IFERROR(IF(MATCH(C554,'Portfolio Construction'!$BB:$BB,0),"Yes","No"),"No")</f>
        <v>No</v>
      </c>
      <c r="W554" s="618">
        <f>IF(VLOOKUP($AU554,'FE Source'!$A:$W,3,FALSE)=0,"-",VLOOKUP($AU554,'FE Source'!$A:$W,3,FALSE))</f>
        <v>-3.67</v>
      </c>
      <c r="X554" s="618">
        <f>IF(VLOOKUP($AU554,'FE Source'!$A:$W,4,FALSE)=0,"-",VLOOKUP($AU554,'FE Source'!$A:$W,4,FALSE))</f>
        <v>-4.54</v>
      </c>
      <c r="Y554" s="618">
        <f>IF(VLOOKUP($AU554,'FE Source'!$A:$W,5,FALSE)=0,"-",VLOOKUP($AU554,'FE Source'!$A:$W,5,FALSE))</f>
        <v>-1.35</v>
      </c>
      <c r="Z554" s="618">
        <f>IF(VLOOKUP($AU554,'FE Source'!$A:$W,6,FALSE)=0,"-",VLOOKUP($AU554,'FE Source'!$A:$W,6,FALSE))</f>
        <v>0.9</v>
      </c>
      <c r="AA554" s="618">
        <f>IF(VLOOKUP($AU554,'FE Source'!$A:$W,7,FALSE)=0,"-",VLOOKUP($AU554,'FE Source'!$A:$W,7,FALSE))</f>
        <v>0.09</v>
      </c>
      <c r="AB554" s="618">
        <f>IF(VLOOKUP($AU554,'FE Source'!$A:$W,8,FALSE)=0,"-",VLOOKUP($AU554,'FE Source'!$A:$W,8,FALSE))</f>
        <v>0.13</v>
      </c>
      <c r="AC554" s="632">
        <f>IF(VLOOKUP($AU554,'FE Source'!$A:$W,9,FALSE)=0,"-",VLOOKUP($AU554,'FE Source'!$A:$W,9,FALSE))</f>
        <v>1.65</v>
      </c>
      <c r="AD554" s="611">
        <f>IF(VLOOKUP($AU554,'FE Source'!$A:$W,10,FALSE)=0,"-",VLOOKUP($AU554,'FE Source'!$A:$W,10,FALSE))</f>
        <v>0.63</v>
      </c>
      <c r="AE554" s="610">
        <f>IF(VLOOKUP($AU554,'FE Source'!$A:$W,11,FALSE)=0,"-",VLOOKUP($AU554,'FE Source'!$A:$W,11,FALSE))</f>
        <v>3.83</v>
      </c>
      <c r="AF554" s="610" t="str">
        <f>IF(VLOOKUP($AU554,'FE Source'!$A:$W,12,FALSE)=0,"-",VLOOKUP($AU554,'FE Source'!$A:$W,12,FALSE))</f>
        <v>-</v>
      </c>
      <c r="AG554" s="610">
        <f>IF(VLOOKUP($AU554,'FE Source'!$A:$W,14,FALSE)=0,"-",VLOOKUP($AU554,'FE Source'!$A:$W,14,FALSE))</f>
        <v>-5.92</v>
      </c>
      <c r="AH554" s="610">
        <f>IF(VLOOKUP($AU554,'FE Source'!$A:$DJ,33,FALSE)=0,"-",VLOOKUP($AU554,'FE Source'!$A:$DJ,33,FALSE))</f>
        <v>105.52</v>
      </c>
      <c r="AI554" s="610">
        <f>IF(VLOOKUP($AU554,'FE Source'!$A:$Y,20,FALSE)=0,"-",VLOOKUP($AU554,'FE Source'!$A:$Y,20,FALSE))</f>
        <v>72.83</v>
      </c>
      <c r="AJ554" s="610">
        <f>IF(VLOOKUP($AU554,'FE Source'!$A:$DJ,34,FALSE)=0,"-",VLOOKUP($AU554,'FE Source'!$A:$DJ,34,FALSE))</f>
        <v>86.86</v>
      </c>
      <c r="AK554" s="610">
        <f>IF(VLOOKUP($AU554,'FE Source'!$A:$DJ,35,FALSE)=0,"-",VLOOKUP($AU554,'FE Source'!$A:$DJ,35,FALSE))</f>
        <v>304.64</v>
      </c>
      <c r="AL554" s="612">
        <f>IF(VLOOKUP($AU554,'FE Source'!$A:$Y,19,FALSE)=0,"-",VLOOKUP($AU554,'FE Source'!$A:$Y,19,FALSE))</f>
        <v>85.15</v>
      </c>
      <c r="AM554" s="611">
        <f>IF(VLOOKUP($AU554,'FE Source'!$A:$DJ,36,FALSE)=0,"-",VLOOKUP($AU554,'FE Source'!$A:$DJ,36,FALSE))</f>
        <v>74.739999999999995</v>
      </c>
      <c r="AN554" s="613">
        <f>IF(VLOOKUP($AU554,'FE Source'!$A:$W,13,FALSE)=0,"-",VLOOKUP($AU554,'FE Source'!$A:$W,13,FALSE))</f>
        <v>1064.9000000000001</v>
      </c>
      <c r="AO554" s="611">
        <f>IF(J554="no","-",IF(VLOOKUP($AU554,'FE Source'!$A:$W,15,FALSE)=0,"-",VLOOKUP($AU554,'FE Source'!$A:$W,15,FALSE)))</f>
        <v>5.73</v>
      </c>
      <c r="AP554" s="610" t="str">
        <f>IF(AO554="-","-",IF(VLOOKUP($AU554,'FE Source'!$A:$Z,21,FALSE)=0,"-",IF(VLOOKUP($AU554,'FE Source'!$A:$Z,21,FALSE)=2,"Semi-Annual",IF(VLOOKUP($AU554,'FE Source'!$A:$Z,21,FALSE)=4,"Quarterly",IF(VLOOKUP($AU554,'FE Source'!$A:$Z,21,FALSE)=12,"Monthly","Annual")))))</f>
        <v>Monthly</v>
      </c>
      <c r="AQ554" s="612">
        <f t="array" ref="AQ554">IF(VLOOKUP($AU554,'FE Source'!$A:$W,16,FALSE)=0,"-",VLOOKUP($AU554,'FE Source'!$A:$W,16,FALSE))</f>
        <v>1.5</v>
      </c>
      <c r="AR554" s="614" t="str">
        <f>IF(VLOOKUP($AU554,'FE Source'!$A:$W,17,FALSE)=0,"-",VLOOKUP($AU554,'FE Source'!$A:$W,17,FALSE))</f>
        <v>-</v>
      </c>
      <c r="AS554" s="611">
        <f>IF(VLOOKUP($AU554,'FE Source'!$AN:$AS,4,FALSE)="",VLOOKUP($AU554,'FE Source'!$AN:$AS,3,FALSE),VLOOKUP($AU554,'FE Source'!$AN:$AS,4,FALSE))</f>
        <v>8.0299999999999994</v>
      </c>
      <c r="AT554" s="617">
        <f>IF(VLOOKUP($AU554,'FE Source'!$AN:$AS,5,FALSE)=0,"-",VLOOKUP($AU554,'FE Source'!$AN:$AS,5,FALSE))</f>
        <v>45783</v>
      </c>
      <c r="AU554" s="614" t="s">
        <v>876</v>
      </c>
      <c r="BE554" s="215">
        <f>IF(VLOOKUP($AU554,'FE Source'!$A:$AK,22,FALSE)=0,"-",VLOOKUP($AU554,'FE Source'!$A:$AK,22,FALSE))</f>
        <v>6.8</v>
      </c>
      <c r="BF554" s="215">
        <f>IF(VLOOKUP($AU554,'FE Source'!$A:$AK,23,FALSE)=0,"-",VLOOKUP($AU554,'FE Source'!$A:$AK,23,FALSE))</f>
        <v>1.02</v>
      </c>
      <c r="BG554" s="215">
        <f>IF(VLOOKUP($AU554,'FE Source'!$A:$AK,24,FALSE)=0,"-",VLOOKUP($AU554,'FE Source'!$A:$AK,24,FALSE))</f>
        <v>-0.55000000000000004</v>
      </c>
      <c r="BH554" s="215">
        <f>IF(VLOOKUP($AU554,'FE Source'!$A:$AK,25,FALSE)=0,"-",VLOOKUP($AU554,'FE Source'!$A:$AK,25,FALSE))</f>
        <v>-0.71</v>
      </c>
      <c r="BI554" s="215">
        <f>IF(VLOOKUP($AU554,'FE Source'!$A:$AK,26,FALSE)=0,"-",VLOOKUP($AU554,'FE Source'!$A:$AK,26,FALSE))</f>
        <v>9.9</v>
      </c>
      <c r="BJ554" s="215">
        <f>IF(VLOOKUP($AU554,'FE Source'!$A:$AK,27,FALSE)=0,"-",VLOOKUP($AU554,'FE Source'!$A:$AK,27,FALSE))</f>
        <v>4.13</v>
      </c>
      <c r="BK554" s="215">
        <f>IF(VLOOKUP($AU554,'FE Source'!$A:$AK,28,FALSE)=0,"-",VLOOKUP($AU554,'FE Source'!$A:$AK,28,FALSE))</f>
        <v>1.5</v>
      </c>
      <c r="BL554" s="215">
        <f>IF(VLOOKUP($AU554,'FE Source'!$A:$AK,29,FALSE)=0,"-",VLOOKUP($AU554,'FE Source'!$A:$AK,29,FALSE))</f>
        <v>-7.98</v>
      </c>
      <c r="BM554" s="215">
        <f>IF(VLOOKUP($AU554,'FE Source'!$A:$AK,30,FALSE)=0,"-",VLOOKUP($AU554,'FE Source'!$A:$AK,30,FALSE))</f>
        <v>3.53</v>
      </c>
      <c r="BN554" t="str">
        <f>IF(VLOOKUP($AU554,'FE Source'!$A:$AK,31,FALSE)="No Specified Index","-",IF(VLOOKUP($AU554,'FE Source'!$A:$AK,31,FALSE)=0,"-",VLOOKUP($AU554,'FE Source'!$A:$AK,31,FALSE)))</f>
        <v>Dow Jones Sukuk Index</v>
      </c>
      <c r="BO554" s="217">
        <f>IF(VLOOKUP($AU554,'FE Source'!$A:$AK,32,FALSE)=0,"-",VLOOKUP($AU554,'FE Source'!$A:$AK,32,FALSE))</f>
        <v>41411</v>
      </c>
      <c r="BP554" s="18">
        <f>IF(VLOOKUP($AU554,'FE Source'!$AZ:$BC,2,FALSE)=0,"-",VLOOKUP($AU554,'FE Source'!$AZ:$BC,2,FALSE))</f>
        <v>-3.04</v>
      </c>
      <c r="BQ554" s="18" t="str">
        <f>IF(VLOOKUP($AU554,'FE Source'!$AZ:$BC,3,FALSE)=0,"-",VLOOKUP($AU554,'FE Source'!$AZ:$BC,3,FALSE))</f>
        <v>-</v>
      </c>
      <c r="BR554" s="18" t="str">
        <f>IF(VLOOKUP($AU554,'FE Source'!$AZ:$BC,4,FALSE)=0,"-",VLOOKUP($AU554,'FE Source'!$AZ:$BC,4,FALSE))</f>
        <v>-</v>
      </c>
    </row>
    <row r="555" spans="1:70" ht="15">
      <c r="A555" s="509"/>
      <c r="B555" s="628" t="str">
        <f>INDEX('UT - Retail'!$A$7:$A$1409,MATCH(AU555,'UT - Retail'!$U$7:$U$1409,0),1)</f>
        <v>Franklin Templeton Investments</v>
      </c>
      <c r="C555" s="629" t="str">
        <f>INDEX('UT - Retail'!$B$7:$B$1409,MATCH(AU555,'UT - Retail'!$U$7:$U$1409,0),1)</f>
        <v>FTSF - Franklin Shariah Technology A Acc SGD</v>
      </c>
      <c r="D555" s="629"/>
      <c r="E555" s="609" t="str">
        <f>VLOOKUP(C555,'UT - Retail'!$B:$K,8,FALSE)</f>
        <v>Equities</v>
      </c>
      <c r="F555" s="609" t="str">
        <f>VLOOKUP(C555,'UT - Retail'!$B:$K,9,FALSE)</f>
        <v>Global</v>
      </c>
      <c r="G555" s="609" t="str">
        <f>VLOOKUP(C555,'UT - Retail'!$B:$K,10,FALSE)</f>
        <v>Technology</v>
      </c>
      <c r="H555" s="82" t="str">
        <f>VLOOKUP(C555,'UT - Retail'!$B:$N,13,FALSE)</f>
        <v>No</v>
      </c>
      <c r="I555" s="82" t="str">
        <f>VLOOKUP(C555,'UT - Retail'!$B:$Q,14,FALSE)</f>
        <v>No</v>
      </c>
      <c r="J555" s="609" t="str">
        <f>VLOOKUP(C555,'UT - Retail'!$B:$Q,11,FALSE)</f>
        <v>No</v>
      </c>
      <c r="K555" s="130" t="str">
        <f>VLOOKUP(C555,'UT - Retail'!$B:$P,15,FALSE)</f>
        <v>Yes</v>
      </c>
      <c r="L555" s="82" t="str">
        <f>VLOOKUP(C555,'UT - Retail'!$B:$Q,16,FALSE)</f>
        <v>Both</v>
      </c>
      <c r="M555" s="609" t="str">
        <f>VLOOKUP(C555,'UT - Retail'!$B:$K,6,FALSE)</f>
        <v>SGD</v>
      </c>
      <c r="N555" s="609" t="str">
        <f>IFERROR(IF(MATCH(C555,'Portfolio Construction'!$AL:$AL,0),"Yes","No"),"No")</f>
        <v>No</v>
      </c>
      <c r="O555" s="609" t="str">
        <f>IFERROR(IF(MATCH(C555,'Portfolio Construction'!$AN:$AN,0),"Yes","No"),"No")</f>
        <v>No</v>
      </c>
      <c r="P555" s="609" t="str">
        <f>IFERROR(IF(MATCH(C555,'Portfolio Construction'!$AP:$AP,0),"Yes","No"),"No")</f>
        <v>No</v>
      </c>
      <c r="Q555" s="609" t="str">
        <f>IFERROR(IF(MATCH(C555,'Portfolio Construction'!$AR:$AR,0),"Yes","No"),"No")</f>
        <v>No</v>
      </c>
      <c r="R555" s="609" t="str">
        <f>IFERROR(IF(MATCH(C555,'Portfolio Construction'!$AT:$AT,0),"Yes","No"),"No")</f>
        <v>No</v>
      </c>
      <c r="S555" s="609" t="str">
        <f>IFERROR(IF(MATCH(C555,'Portfolio Construction'!$AV:$AV,0),"Yes","No"),"No")</f>
        <v>No</v>
      </c>
      <c r="T555" s="609" t="str">
        <f>IFERROR(IF(MATCH(C555,'Portfolio Construction'!$AX:$AX,0),"Yes","No"),"No")</f>
        <v>No</v>
      </c>
      <c r="U555" s="609" t="str">
        <f>IFERROR(IF(MATCH(C555,'Portfolio Construction'!$AZ:$AZ,0),"Yes","No"),"No")</f>
        <v>No</v>
      </c>
      <c r="V555" s="609" t="str">
        <f>IFERROR(IF(MATCH(C555,'Portfolio Construction'!$BB:$BB,0),"Yes","No"),"No")</f>
        <v>No</v>
      </c>
      <c r="W555" s="618">
        <f>IF(VLOOKUP($AU555,'FE Source'!$A:$W,3,FALSE)=0,"-",VLOOKUP($AU555,'FE Source'!$A:$W,3,FALSE))</f>
        <v>-15.9</v>
      </c>
      <c r="X555" s="618">
        <f>IF(VLOOKUP($AU555,'FE Source'!$A:$W,4,FALSE)=0,"-",VLOOKUP($AU555,'FE Source'!$A:$W,4,FALSE))</f>
        <v>15.71</v>
      </c>
      <c r="Y555" s="618">
        <f>IF(VLOOKUP($AU555,'FE Source'!$A:$W,5,FALSE)=0,"-",VLOOKUP($AU555,'FE Source'!$A:$W,5,FALSE))</f>
        <v>-12.8</v>
      </c>
      <c r="Z555" s="618">
        <f>IF(VLOOKUP($AU555,'FE Source'!$A:$W,6,FALSE)=0,"-",VLOOKUP($AU555,'FE Source'!$A:$W,6,FALSE))</f>
        <v>-4.8</v>
      </c>
      <c r="AA555" s="618">
        <f>IF(VLOOKUP($AU555,'FE Source'!$A:$W,7,FALSE)=0,"-",VLOOKUP($AU555,'FE Source'!$A:$W,7,FALSE))</f>
        <v>10.72</v>
      </c>
      <c r="AB555" s="618" t="str">
        <f>IF(VLOOKUP($AU555,'FE Source'!$A:$W,8,FALSE)=0,"-",VLOOKUP($AU555,'FE Source'!$A:$W,8,FALSE))</f>
        <v>-</v>
      </c>
      <c r="AC555" s="632" t="str">
        <f>IF(VLOOKUP($AU555,'FE Source'!$A:$W,9,FALSE)=0,"-",VLOOKUP($AU555,'FE Source'!$A:$W,9,FALSE))</f>
        <v>-</v>
      </c>
      <c r="AD555" s="611">
        <f>IF(VLOOKUP($AU555,'FE Source'!$A:$W,10,FALSE)=0,"-",VLOOKUP($AU555,'FE Source'!$A:$W,10,FALSE))</f>
        <v>1.19</v>
      </c>
      <c r="AE555" s="610">
        <f>IF(VLOOKUP($AU555,'FE Source'!$A:$W,11,FALSE)=0,"-",VLOOKUP($AU555,'FE Source'!$A:$W,11,FALSE))</f>
        <v>23.99</v>
      </c>
      <c r="AF555" s="610">
        <f>IF(VLOOKUP($AU555,'FE Source'!$A:$W,12,FALSE)=0,"-",VLOOKUP($AU555,'FE Source'!$A:$W,12,FALSE))</f>
        <v>0.24</v>
      </c>
      <c r="AG555" s="610">
        <f>IF(VLOOKUP($AU555,'FE Source'!$A:$W,14,FALSE)=0,"-",VLOOKUP($AU555,'FE Source'!$A:$W,14,FALSE))</f>
        <v>-24.01</v>
      </c>
      <c r="AH555" s="610">
        <f>IF(VLOOKUP($AU555,'FE Source'!$A:$DJ,33,FALSE)=0,"-",VLOOKUP($AU555,'FE Source'!$A:$DJ,33,FALSE))</f>
        <v>97.26</v>
      </c>
      <c r="AI555" s="610">
        <f>IF(VLOOKUP($AU555,'FE Source'!$A:$Y,20,FALSE)=0,"-",VLOOKUP($AU555,'FE Source'!$A:$Y,20,FALSE))</f>
        <v>136.51</v>
      </c>
      <c r="AJ555" s="610" t="str">
        <f>IF(VLOOKUP($AU555,'FE Source'!$A:$DJ,34,FALSE)=0,"-",VLOOKUP($AU555,'FE Source'!$A:$DJ,34,FALSE))</f>
        <v>-</v>
      </c>
      <c r="AK555" s="610">
        <f>IF(VLOOKUP($AU555,'FE Source'!$A:$DJ,35,FALSE)=0,"-",VLOOKUP($AU555,'FE Source'!$A:$DJ,35,FALSE))</f>
        <v>123.03</v>
      </c>
      <c r="AL555" s="612">
        <f>IF(VLOOKUP($AU555,'FE Source'!$A:$Y,19,FALSE)=0,"-",VLOOKUP($AU555,'FE Source'!$A:$Y,19,FALSE))</f>
        <v>108.86</v>
      </c>
      <c r="AM555" s="611" t="str">
        <f>IF(VLOOKUP($AU555,'FE Source'!$A:$DJ,36,FALSE)=0,"-",VLOOKUP($AU555,'FE Source'!$A:$DJ,36,FALSE))</f>
        <v>-</v>
      </c>
      <c r="AN555" s="613">
        <f>IF(VLOOKUP($AU555,'FE Source'!$A:$W,13,FALSE)=0,"-",VLOOKUP($AU555,'FE Source'!$A:$W,13,FALSE))</f>
        <v>156.30000000000001</v>
      </c>
      <c r="AO555" s="611" t="str">
        <f>IF(J555="no","-",IF(VLOOKUP($AU555,'FE Source'!$A:$W,15,FALSE)=0,"-",VLOOKUP($AU555,'FE Source'!$A:$W,15,FALSE)))</f>
        <v>-</v>
      </c>
      <c r="AP555" s="610" t="str">
        <f>IF(AO555="-","-",IF(VLOOKUP($AU555,'FE Source'!$A:$Z,21,FALSE)=0,"-",IF(VLOOKUP($AU555,'FE Source'!$A:$Z,21,FALSE)=2,"Semi-Annual",IF(VLOOKUP($AU555,'FE Source'!$A:$Z,21,FALSE)=4,"Quarterly",IF(VLOOKUP($AU555,'FE Source'!$A:$Z,21,FALSE)=12,"Monthly","Annual")))))</f>
        <v>-</v>
      </c>
      <c r="AQ555" s="612">
        <f t="array" ref="AQ555">IF(VLOOKUP($AU555,'FE Source'!$A:$W,16,FALSE)=0,"-",VLOOKUP($AU555,'FE Source'!$A:$W,16,FALSE))</f>
        <v>1.87</v>
      </c>
      <c r="AR555" s="614" t="str">
        <f>IF(VLOOKUP($AU555,'FE Source'!$A:$W,17,FALSE)=0,"-",VLOOKUP($AU555,'FE Source'!$A:$W,17,FALSE))</f>
        <v>Neutral</v>
      </c>
      <c r="AS555" s="611">
        <f>IF(VLOOKUP($AU555,'FE Source'!$AN:$AS,4,FALSE)="",VLOOKUP($AU555,'FE Source'!$AN:$AS,3,FALSE),VLOOKUP($AU555,'FE Source'!$AN:$AS,4,FALSE))</f>
        <v>10.79</v>
      </c>
      <c r="AT555" s="617">
        <f>IF(VLOOKUP($AU555,'FE Source'!$AN:$AS,5,FALSE)=0,"-",VLOOKUP($AU555,'FE Source'!$AN:$AS,5,FALSE))</f>
        <v>45783</v>
      </c>
      <c r="AU555" s="614" t="s">
        <v>8792</v>
      </c>
      <c r="BE555" s="215" t="str">
        <f>IF(VLOOKUP($AU555,'FE Source'!$A:$AK,22,FALSE)=0,"-",VLOOKUP($AU555,'FE Source'!$A:$AK,22,FALSE))</f>
        <v>-</v>
      </c>
      <c r="BF555" s="215" t="str">
        <f>IF(VLOOKUP($AU555,'FE Source'!$A:$AK,23,FALSE)=0,"-",VLOOKUP($AU555,'FE Source'!$A:$AK,23,FALSE))</f>
        <v>-</v>
      </c>
      <c r="BG555" s="215" t="str">
        <f>IF(VLOOKUP($AU555,'FE Source'!$A:$AK,24,FALSE)=0,"-",VLOOKUP($AU555,'FE Source'!$A:$AK,24,FALSE))</f>
        <v>-</v>
      </c>
      <c r="BH555" s="215" t="str">
        <f>IF(VLOOKUP($AU555,'FE Source'!$A:$AK,25,FALSE)=0,"-",VLOOKUP($AU555,'FE Source'!$A:$AK,25,FALSE))</f>
        <v>-</v>
      </c>
      <c r="BI555" s="215" t="str">
        <f>IF(VLOOKUP($AU555,'FE Source'!$A:$AK,26,FALSE)=0,"-",VLOOKUP($AU555,'FE Source'!$A:$AK,26,FALSE))</f>
        <v>-</v>
      </c>
      <c r="BJ555" s="215" t="str">
        <f>IF(VLOOKUP($AU555,'FE Source'!$A:$AK,27,FALSE)=0,"-",VLOOKUP($AU555,'FE Source'!$A:$AK,27,FALSE))</f>
        <v>-</v>
      </c>
      <c r="BK555" s="215" t="str">
        <f>IF(VLOOKUP($AU555,'FE Source'!$A:$AK,28,FALSE)=0,"-",VLOOKUP($AU555,'FE Source'!$A:$AK,28,FALSE))</f>
        <v>-</v>
      </c>
      <c r="BL555" s="215" t="str">
        <f>IF(VLOOKUP($AU555,'FE Source'!$A:$AK,29,FALSE)=0,"-",VLOOKUP($AU555,'FE Source'!$A:$AK,29,FALSE))</f>
        <v>-</v>
      </c>
      <c r="BM555" s="215">
        <f>IF(VLOOKUP($AU555,'FE Source'!$A:$AK,30,FALSE)=0,"-",VLOOKUP($AU555,'FE Source'!$A:$AK,30,FALSE))</f>
        <v>58.65</v>
      </c>
      <c r="BN555" t="str">
        <f>IF(VLOOKUP($AU555,'FE Source'!$A:$AK,31,FALSE)="No Specified Index","-",IF(VLOOKUP($AU555,'FE Source'!$A:$AK,31,FALSE)=0,"-",VLOOKUP($AU555,'FE Source'!$A:$AK,31,FALSE)))</f>
        <v>S&amp;P Global 1200 Shariah Information Technology I..</v>
      </c>
      <c r="BO555" s="217">
        <f>IF(VLOOKUP($AU555,'FE Source'!$A:$AK,32,FALSE)=0,"-",VLOOKUP($AU555,'FE Source'!$A:$AK,32,FALSE))</f>
        <v>44650</v>
      </c>
      <c r="BP555" s="18" t="str">
        <f>IF(VLOOKUP($AU555,'FE Source'!$AZ:$BC,2,FALSE)=0,"-",VLOOKUP($AU555,'FE Source'!$AZ:$BC,2,FALSE))</f>
        <v>-</v>
      </c>
      <c r="BQ555" s="18" t="str">
        <f>IF(VLOOKUP($AU555,'FE Source'!$AZ:$BC,3,FALSE)=0,"-",VLOOKUP($AU555,'FE Source'!$AZ:$BC,3,FALSE))</f>
        <v>-</v>
      </c>
      <c r="BR555" s="18" t="str">
        <f>IF(VLOOKUP($AU555,'FE Source'!$AZ:$BC,4,FALSE)=0,"-",VLOOKUP($AU555,'FE Source'!$AZ:$BC,4,FALSE))</f>
        <v>-</v>
      </c>
    </row>
    <row r="556" spans="1:70" ht="15">
      <c r="A556" s="509"/>
      <c r="B556" s="628" t="str">
        <f>INDEX('UT - Retail'!$A$7:$A$1409,MATCH(AU556,'UT - Retail'!$U$7:$U$1409,0),1)</f>
        <v>Franklin Templeton Investments</v>
      </c>
      <c r="C556" s="628" t="str">
        <f>INDEX('UT - Retail'!$B$7:$B$1409,MATCH(AU556,'UT - Retail'!$U$7:$U$1409,0),1)</f>
        <v>FTSF - Franklin Shariah Technology A Acc SGD-H1</v>
      </c>
      <c r="D556" s="628"/>
      <c r="E556" s="609" t="str">
        <f>VLOOKUP(C556,'UT - Retail'!$B:$K,8,FALSE)</f>
        <v>Equities</v>
      </c>
      <c r="F556" s="609" t="str">
        <f>VLOOKUP(C556,'UT - Retail'!$B:$K,9,FALSE)</f>
        <v>Global</v>
      </c>
      <c r="G556" s="609" t="str">
        <f>VLOOKUP(C556,'UT - Retail'!$B:$K,10,FALSE)</f>
        <v>Technology</v>
      </c>
      <c r="H556" s="82" t="str">
        <f>VLOOKUP(C556,'UT - Retail'!$B:$N,13,FALSE)</f>
        <v>No</v>
      </c>
      <c r="I556" s="82" t="str">
        <f>VLOOKUP(C556,'UT - Retail'!$B:$Q,14,FALSE)</f>
        <v>No</v>
      </c>
      <c r="J556" s="609" t="str">
        <f>VLOOKUP(C556,'UT - Retail'!$B:$Q,11,FALSE)</f>
        <v>No</v>
      </c>
      <c r="K556" s="130" t="str">
        <f>VLOOKUP(C556,'UT - Retail'!$B:$P,15,FALSE)</f>
        <v>Yes</v>
      </c>
      <c r="L556" s="82" t="str">
        <f>VLOOKUP(C556,'UT - Retail'!$B:$Q,16,FALSE)</f>
        <v>Both</v>
      </c>
      <c r="M556" s="609" t="str">
        <f>VLOOKUP(C556,'UT - Retail'!$B:$K,6,FALSE)</f>
        <v>SGD</v>
      </c>
      <c r="N556" s="609" t="str">
        <f>IFERROR(IF(MATCH(C556,'Portfolio Construction'!$AL:$AL,0),"Yes","No"),"No")</f>
        <v>No</v>
      </c>
      <c r="O556" s="609" t="str">
        <f>IFERROR(IF(MATCH(C556,'Portfolio Construction'!$AN:$AN,0),"Yes","No"),"No")</f>
        <v>No</v>
      </c>
      <c r="P556" s="609" t="str">
        <f>IFERROR(IF(MATCH(C556,'Portfolio Construction'!$AP:$AP,0),"Yes","No"),"No")</f>
        <v>No</v>
      </c>
      <c r="Q556" s="609" t="str">
        <f>IFERROR(IF(MATCH(C556,'Portfolio Construction'!$AR:$AR,0),"Yes","No"),"No")</f>
        <v>No</v>
      </c>
      <c r="R556" s="609" t="str">
        <f>IFERROR(IF(MATCH(C556,'Portfolio Construction'!$AT:$AT,0),"Yes","No"),"No")</f>
        <v>No</v>
      </c>
      <c r="S556" s="609" t="str">
        <f>IFERROR(IF(MATCH(C556,'Portfolio Construction'!$AV:$AV,0),"Yes","No"),"No")</f>
        <v>No</v>
      </c>
      <c r="T556" s="609" t="str">
        <f>IFERROR(IF(MATCH(C556,'Portfolio Construction'!$AX:$AX,0),"Yes","No"),"No")</f>
        <v>No</v>
      </c>
      <c r="U556" s="609" t="str">
        <f>IFERROR(IF(MATCH(C556,'Portfolio Construction'!$AZ:$AZ,0),"Yes","No"),"No")</f>
        <v>No</v>
      </c>
      <c r="V556" s="609" t="str">
        <f>IFERROR(IF(MATCH(C556,'Portfolio Construction'!$BB:$BB,0),"Yes","No"),"No")</f>
        <v>No</v>
      </c>
      <c r="W556" s="618">
        <f>IF(VLOOKUP($AU556,'FE Source'!$A:$W,3,FALSE)=0,"-",VLOOKUP($AU556,'FE Source'!$A:$W,3,FALSE))</f>
        <v>-11.56</v>
      </c>
      <c r="X556" s="618">
        <f>IF(VLOOKUP($AU556,'FE Source'!$A:$W,4,FALSE)=0,"-",VLOOKUP($AU556,'FE Source'!$A:$W,4,FALSE))</f>
        <v>20.61</v>
      </c>
      <c r="Y556" s="618">
        <f>IF(VLOOKUP($AU556,'FE Source'!$A:$W,5,FALSE)=0,"-",VLOOKUP($AU556,'FE Source'!$A:$W,5,FALSE))</f>
        <v>-10.88</v>
      </c>
      <c r="Z556" s="618">
        <f>IF(VLOOKUP($AU556,'FE Source'!$A:$W,6,FALSE)=0,"-",VLOOKUP($AU556,'FE Source'!$A:$W,6,FALSE))</f>
        <v>-2.29</v>
      </c>
      <c r="AA556" s="618">
        <f>IF(VLOOKUP($AU556,'FE Source'!$A:$W,7,FALSE)=0,"-",VLOOKUP($AU556,'FE Source'!$A:$W,7,FALSE))</f>
        <v>10.84</v>
      </c>
      <c r="AB556" s="618" t="str">
        <f>IF(VLOOKUP($AU556,'FE Source'!$A:$W,8,FALSE)=0,"-",VLOOKUP($AU556,'FE Source'!$A:$W,8,FALSE))</f>
        <v>-</v>
      </c>
      <c r="AC556" s="632" t="str">
        <f>IF(VLOOKUP($AU556,'FE Source'!$A:$W,9,FALSE)=0,"-",VLOOKUP($AU556,'FE Source'!$A:$W,9,FALSE))</f>
        <v>-</v>
      </c>
      <c r="AD556" s="611">
        <f>IF(VLOOKUP($AU556,'FE Source'!$A:$W,10,FALSE)=0,"-",VLOOKUP($AU556,'FE Source'!$A:$W,10,FALSE))</f>
        <v>1.24</v>
      </c>
      <c r="AE556" s="610">
        <f>IF(VLOOKUP($AU556,'FE Source'!$A:$W,11,FALSE)=0,"-",VLOOKUP($AU556,'FE Source'!$A:$W,11,FALSE))</f>
        <v>25.22</v>
      </c>
      <c r="AF556" s="610">
        <f>IF(VLOOKUP($AU556,'FE Source'!$A:$W,12,FALSE)=0,"-",VLOOKUP($AU556,'FE Source'!$A:$W,12,FALSE))</f>
        <v>0.21</v>
      </c>
      <c r="AG556" s="610">
        <f>IF(VLOOKUP($AU556,'FE Source'!$A:$W,14,FALSE)=0,"-",VLOOKUP($AU556,'FE Source'!$A:$W,14,FALSE))</f>
        <v>-23.47</v>
      </c>
      <c r="AH556" s="610">
        <f>IF(VLOOKUP($AU556,'FE Source'!$A:$DJ,33,FALSE)=0,"-",VLOOKUP($AU556,'FE Source'!$A:$DJ,33,FALSE))</f>
        <v>75.69</v>
      </c>
      <c r="AI556" s="610">
        <f>IF(VLOOKUP($AU556,'FE Source'!$A:$Y,20,FALSE)=0,"-",VLOOKUP($AU556,'FE Source'!$A:$Y,20,FALSE))</f>
        <v>139.04</v>
      </c>
      <c r="AJ556" s="610" t="str">
        <f>IF(VLOOKUP($AU556,'FE Source'!$A:$DJ,34,FALSE)=0,"-",VLOOKUP($AU556,'FE Source'!$A:$DJ,34,FALSE))</f>
        <v>-</v>
      </c>
      <c r="AK556" s="610">
        <f>IF(VLOOKUP($AU556,'FE Source'!$A:$DJ,35,FALSE)=0,"-",VLOOKUP($AU556,'FE Source'!$A:$DJ,35,FALSE))</f>
        <v>93.22</v>
      </c>
      <c r="AL556" s="612">
        <f>IF(VLOOKUP($AU556,'FE Source'!$A:$Y,19,FALSE)=0,"-",VLOOKUP($AU556,'FE Source'!$A:$Y,19,FALSE))</f>
        <v>110.74</v>
      </c>
      <c r="AM556" s="611" t="str">
        <f>IF(VLOOKUP($AU556,'FE Source'!$A:$DJ,36,FALSE)=0,"-",VLOOKUP($AU556,'FE Source'!$A:$DJ,36,FALSE))</f>
        <v>-</v>
      </c>
      <c r="AN556" s="613">
        <f>IF(VLOOKUP($AU556,'FE Source'!$A:$W,13,FALSE)=0,"-",VLOOKUP($AU556,'FE Source'!$A:$W,13,FALSE))</f>
        <v>156.30000000000001</v>
      </c>
      <c r="AO556" s="611" t="str">
        <f>IF(J556="no","-",IF(VLOOKUP($AU556,'FE Source'!$A:$W,15,FALSE)=0,"-",VLOOKUP($AU556,'FE Source'!$A:$W,15,FALSE)))</f>
        <v>-</v>
      </c>
      <c r="AP556" s="610" t="str">
        <f>IF(AO556="-","-",IF(VLOOKUP($AU556,'FE Source'!$A:$Z,21,FALSE)=0,"-",IF(VLOOKUP($AU556,'FE Source'!$A:$Z,21,FALSE)=2,"Semi-Annual",IF(VLOOKUP($AU556,'FE Source'!$A:$Z,21,FALSE)=4,"Quarterly",IF(VLOOKUP($AU556,'FE Source'!$A:$Z,21,FALSE)=12,"Monthly","Annual")))))</f>
        <v>-</v>
      </c>
      <c r="AQ556" s="612">
        <f t="array" ref="AQ556">IF(VLOOKUP($AU556,'FE Source'!$A:$W,16,FALSE)=0,"-",VLOOKUP($AU556,'FE Source'!$A:$W,16,FALSE))</f>
        <v>1.87</v>
      </c>
      <c r="AR556" s="614" t="str">
        <f>IF(VLOOKUP($AU556,'FE Source'!$A:$W,17,FALSE)=0,"-",VLOOKUP($AU556,'FE Source'!$A:$W,17,FALSE))</f>
        <v>-</v>
      </c>
      <c r="AS556" s="611">
        <f>IF(VLOOKUP($AU556,'FE Source'!$AN:$AS,4,FALSE)="",VLOOKUP($AU556,'FE Source'!$AN:$AS,3,FALSE),VLOOKUP($AU556,'FE Source'!$AN:$AS,4,FALSE))</f>
        <v>10.56</v>
      </c>
      <c r="AT556" s="617">
        <f>IF(VLOOKUP($AU556,'FE Source'!$AN:$AS,5,FALSE)=0,"-",VLOOKUP($AU556,'FE Source'!$AN:$AS,5,FALSE))</f>
        <v>45783</v>
      </c>
      <c r="AU556" s="614" t="s">
        <v>8791</v>
      </c>
      <c r="BE556" s="215" t="str">
        <f>IF(VLOOKUP($AU556,'FE Source'!$A:$AK,22,FALSE)=0,"-",VLOOKUP($AU556,'FE Source'!$A:$AK,22,FALSE))</f>
        <v>-</v>
      </c>
      <c r="BF556" s="215" t="str">
        <f>IF(VLOOKUP($AU556,'FE Source'!$A:$AK,23,FALSE)=0,"-",VLOOKUP($AU556,'FE Source'!$A:$AK,23,FALSE))</f>
        <v>-</v>
      </c>
      <c r="BG556" s="215" t="str">
        <f>IF(VLOOKUP($AU556,'FE Source'!$A:$AK,24,FALSE)=0,"-",VLOOKUP($AU556,'FE Source'!$A:$AK,24,FALSE))</f>
        <v>-</v>
      </c>
      <c r="BH556" s="215" t="str">
        <f>IF(VLOOKUP($AU556,'FE Source'!$A:$AK,25,FALSE)=0,"-",VLOOKUP($AU556,'FE Source'!$A:$AK,25,FALSE))</f>
        <v>-</v>
      </c>
      <c r="BI556" s="215" t="str">
        <f>IF(VLOOKUP($AU556,'FE Source'!$A:$AK,26,FALSE)=0,"-",VLOOKUP($AU556,'FE Source'!$A:$AK,26,FALSE))</f>
        <v>-</v>
      </c>
      <c r="BJ556" s="215" t="str">
        <f>IF(VLOOKUP($AU556,'FE Source'!$A:$AK,27,FALSE)=0,"-",VLOOKUP($AU556,'FE Source'!$A:$AK,27,FALSE))</f>
        <v>-</v>
      </c>
      <c r="BK556" s="215" t="str">
        <f>IF(VLOOKUP($AU556,'FE Source'!$A:$AK,28,FALSE)=0,"-",VLOOKUP($AU556,'FE Source'!$A:$AK,28,FALSE))</f>
        <v>-</v>
      </c>
      <c r="BL556" s="215" t="str">
        <f>IF(VLOOKUP($AU556,'FE Source'!$A:$AK,29,FALSE)=0,"-",VLOOKUP($AU556,'FE Source'!$A:$AK,29,FALSE))</f>
        <v>-</v>
      </c>
      <c r="BM556" s="215">
        <f>IF(VLOOKUP($AU556,'FE Source'!$A:$AK,30,FALSE)=0,"-",VLOOKUP($AU556,'FE Source'!$A:$AK,30,FALSE))</f>
        <v>57.99</v>
      </c>
      <c r="BN556" t="str">
        <f>IF(VLOOKUP($AU556,'FE Source'!$A:$AK,31,FALSE)="No Specified Index","-",IF(VLOOKUP($AU556,'FE Source'!$A:$AK,31,FALSE)=0,"-",VLOOKUP($AU556,'FE Source'!$A:$AK,31,FALSE)))</f>
        <v>S&amp;P Global 1200 Shariah Information Technology I..</v>
      </c>
      <c r="BO556" s="217">
        <f>IF(VLOOKUP($AU556,'FE Source'!$A:$AK,32,FALSE)=0,"-",VLOOKUP($AU556,'FE Source'!$A:$AK,32,FALSE))</f>
        <v>44650</v>
      </c>
      <c r="BP556" s="18" t="str">
        <f>IF(VLOOKUP($AU556,'FE Source'!$AZ:$BC,2,FALSE)=0,"-",VLOOKUP($AU556,'FE Source'!$AZ:$BC,2,FALSE))</f>
        <v>-</v>
      </c>
      <c r="BQ556" s="18" t="str">
        <f>IF(VLOOKUP($AU556,'FE Source'!$AZ:$BC,3,FALSE)=0,"-",VLOOKUP($AU556,'FE Source'!$AZ:$BC,3,FALSE))</f>
        <v>-</v>
      </c>
      <c r="BR556" s="18" t="str">
        <f>IF(VLOOKUP($AU556,'FE Source'!$AZ:$BC,4,FALSE)=0,"-",VLOOKUP($AU556,'FE Source'!$AZ:$BC,4,FALSE))</f>
        <v>-</v>
      </c>
    </row>
    <row r="557" spans="1:70" ht="15">
      <c r="A557" s="509"/>
      <c r="B557" s="628" t="str">
        <f>INDEX('UT - Retail'!$A$7:$A$1409,MATCH(AU557,'UT - Retail'!$U$7:$U$1409,0),1)</f>
        <v>Franklin Templeton Investments</v>
      </c>
      <c r="C557" s="629" t="str">
        <f>INDEX('UT - Retail'!$B$7:$B$1409,MATCH(AU557,'UT - Retail'!$U$7:$U$1409,0),1)</f>
        <v>FTSF - Franklin Shariah Technology A Acc USD</v>
      </c>
      <c r="D557" s="630"/>
      <c r="E557" s="609" t="str">
        <f>VLOOKUP(C557,'UT - Retail'!$B:$K,8,FALSE)</f>
        <v>Equities</v>
      </c>
      <c r="F557" s="609" t="str">
        <f>VLOOKUP(C557,'UT - Retail'!$B:$K,9,FALSE)</f>
        <v>Global</v>
      </c>
      <c r="G557" s="609" t="str">
        <f>VLOOKUP(C557,'UT - Retail'!$B:$K,10,FALSE)</f>
        <v>Technology</v>
      </c>
      <c r="H557" s="82" t="str">
        <f>VLOOKUP(C557,'UT - Retail'!$B:$N,13,FALSE)</f>
        <v>No</v>
      </c>
      <c r="I557" s="82" t="str">
        <f>VLOOKUP(C557,'UT - Retail'!$B:$Q,14,FALSE)</f>
        <v>No</v>
      </c>
      <c r="J557" s="609" t="str">
        <f>VLOOKUP(C557,'UT - Retail'!$B:$Q,11,FALSE)</f>
        <v>No</v>
      </c>
      <c r="K557" s="130" t="str">
        <f>VLOOKUP(C557,'UT - Retail'!$B:$P,15,FALSE)</f>
        <v>No</v>
      </c>
      <c r="L557" s="82" t="str">
        <f>VLOOKUP(C557,'UT - Retail'!$B:$Q,16,FALSE)</f>
        <v>Both</v>
      </c>
      <c r="M557" s="609" t="str">
        <f>VLOOKUP(C557,'UT - Retail'!$B:$K,6,FALSE)</f>
        <v>USD</v>
      </c>
      <c r="N557" s="609" t="str">
        <f>IFERROR(IF(MATCH(C557,'Portfolio Construction'!$AL:$AL,0),"Yes","No"),"No")</f>
        <v>No</v>
      </c>
      <c r="O557" s="609" t="str">
        <f>IFERROR(IF(MATCH(C557,'Portfolio Construction'!$AN:$AN,0),"Yes","No"),"No")</f>
        <v>No</v>
      </c>
      <c r="P557" s="609" t="str">
        <f>IFERROR(IF(MATCH(C557,'Portfolio Construction'!$AP:$AP,0),"Yes","No"),"No")</f>
        <v>No</v>
      </c>
      <c r="Q557" s="609" t="str">
        <f>IFERROR(IF(MATCH(C557,'Portfolio Construction'!$AR:$AR,0),"Yes","No"),"No")</f>
        <v>No</v>
      </c>
      <c r="R557" s="609" t="str">
        <f>IFERROR(IF(MATCH(C557,'Portfolio Construction'!$AT:$AT,0),"Yes","No"),"No")</f>
        <v>No</v>
      </c>
      <c r="S557" s="609" t="str">
        <f>IFERROR(IF(MATCH(C557,'Portfolio Construction'!$AV:$AV,0),"Yes","No"),"No")</f>
        <v>No</v>
      </c>
      <c r="T557" s="609" t="str">
        <f>IFERROR(IF(MATCH(C557,'Portfolio Construction'!$AX:$AX,0),"Yes","No"),"No")</f>
        <v>No</v>
      </c>
      <c r="U557" s="609" t="str">
        <f>IFERROR(IF(MATCH(C557,'Portfolio Construction'!$AZ:$AZ,0),"Yes","No"),"No")</f>
        <v>No</v>
      </c>
      <c r="V557" s="609" t="str">
        <f>IFERROR(IF(MATCH(C557,'Portfolio Construction'!$BB:$BB,0),"Yes","No"),"No")</f>
        <v>No</v>
      </c>
      <c r="W557" s="618">
        <f>IF(VLOOKUP($AU557,'FE Source'!$A:$W,3,FALSE)=0,"-",VLOOKUP($AU557,'FE Source'!$A:$W,3,FALSE))</f>
        <v>-15.66</v>
      </c>
      <c r="X557" s="618">
        <f>IF(VLOOKUP($AU557,'FE Source'!$A:$W,4,FALSE)=0,"-",VLOOKUP($AU557,'FE Source'!$A:$W,4,FALSE))</f>
        <v>15.95</v>
      </c>
      <c r="Y557" s="618">
        <f>IF(VLOOKUP($AU557,'FE Source'!$A:$W,5,FALSE)=0,"-",VLOOKUP($AU557,'FE Source'!$A:$W,5,FALSE))</f>
        <v>-12.91</v>
      </c>
      <c r="Z557" s="618">
        <f>IF(VLOOKUP($AU557,'FE Source'!$A:$W,6,FALSE)=0,"-",VLOOKUP($AU557,'FE Source'!$A:$W,6,FALSE))</f>
        <v>-4.7699999999999996</v>
      </c>
      <c r="AA557" s="618">
        <f>IF(VLOOKUP($AU557,'FE Source'!$A:$W,7,FALSE)=0,"-",VLOOKUP($AU557,'FE Source'!$A:$W,7,FALSE))</f>
        <v>10.71</v>
      </c>
      <c r="AB557" s="618" t="str">
        <f>IF(VLOOKUP($AU557,'FE Source'!$A:$W,8,FALSE)=0,"-",VLOOKUP($AU557,'FE Source'!$A:$W,8,FALSE))</f>
        <v>-</v>
      </c>
      <c r="AC557" s="632" t="str">
        <f>IF(VLOOKUP($AU557,'FE Source'!$A:$W,9,FALSE)=0,"-",VLOOKUP($AU557,'FE Source'!$A:$W,9,FALSE))</f>
        <v>-</v>
      </c>
      <c r="AD557" s="611">
        <f>IF(VLOOKUP($AU557,'FE Source'!$A:$W,10,FALSE)=0,"-",VLOOKUP($AU557,'FE Source'!$A:$W,10,FALSE))</f>
        <v>1.19</v>
      </c>
      <c r="AE557" s="610">
        <f>IF(VLOOKUP($AU557,'FE Source'!$A:$W,11,FALSE)=0,"-",VLOOKUP($AU557,'FE Source'!$A:$W,11,FALSE))</f>
        <v>23.96</v>
      </c>
      <c r="AF557" s="610">
        <f>IF(VLOOKUP($AU557,'FE Source'!$A:$W,12,FALSE)=0,"-",VLOOKUP($AU557,'FE Source'!$A:$W,12,FALSE))</f>
        <v>0.24</v>
      </c>
      <c r="AG557" s="610">
        <f>IF(VLOOKUP($AU557,'FE Source'!$A:$W,14,FALSE)=0,"-",VLOOKUP($AU557,'FE Source'!$A:$W,14,FALSE))</f>
        <v>-23.87</v>
      </c>
      <c r="AH557" s="610">
        <f>IF(VLOOKUP($AU557,'FE Source'!$A:$DJ,33,FALSE)=0,"-",VLOOKUP($AU557,'FE Source'!$A:$DJ,33,FALSE))</f>
        <v>97.06</v>
      </c>
      <c r="AI557" s="610">
        <f>IF(VLOOKUP($AU557,'FE Source'!$A:$Y,20,FALSE)=0,"-",VLOOKUP($AU557,'FE Source'!$A:$Y,20,FALSE))</f>
        <v>137.41</v>
      </c>
      <c r="AJ557" s="610" t="str">
        <f>IF(VLOOKUP($AU557,'FE Source'!$A:$DJ,34,FALSE)=0,"-",VLOOKUP($AU557,'FE Source'!$A:$DJ,34,FALSE))</f>
        <v>-</v>
      </c>
      <c r="AK557" s="610">
        <f>IF(VLOOKUP($AU557,'FE Source'!$A:$DJ,35,FALSE)=0,"-",VLOOKUP($AU557,'FE Source'!$A:$DJ,35,FALSE))</f>
        <v>122.57</v>
      </c>
      <c r="AL557" s="612">
        <f>IF(VLOOKUP($AU557,'FE Source'!$A:$Y,19,FALSE)=0,"-",VLOOKUP($AU557,'FE Source'!$A:$Y,19,FALSE))</f>
        <v>109.07</v>
      </c>
      <c r="AM557" s="611" t="str">
        <f>IF(VLOOKUP($AU557,'FE Source'!$A:$DJ,36,FALSE)=0,"-",VLOOKUP($AU557,'FE Source'!$A:$DJ,36,FALSE))</f>
        <v>-</v>
      </c>
      <c r="AN557" s="613">
        <f>IF(VLOOKUP($AU557,'FE Source'!$A:$W,13,FALSE)=0,"-",VLOOKUP($AU557,'FE Source'!$A:$W,13,FALSE))</f>
        <v>156.30000000000001</v>
      </c>
      <c r="AO557" s="611" t="str">
        <f>IF(J557="no","-",IF(VLOOKUP($AU557,'FE Source'!$A:$W,15,FALSE)=0,"-",VLOOKUP($AU557,'FE Source'!$A:$W,15,FALSE)))</f>
        <v>-</v>
      </c>
      <c r="AP557" s="610" t="str">
        <f>IF(AO557="-","-",IF(VLOOKUP($AU557,'FE Source'!$A:$Z,21,FALSE)=0,"-",IF(VLOOKUP($AU557,'FE Source'!$A:$Z,21,FALSE)=2,"Semi-Annual",IF(VLOOKUP($AU557,'FE Source'!$A:$Z,21,FALSE)=4,"Quarterly",IF(VLOOKUP($AU557,'FE Source'!$A:$Z,21,FALSE)=12,"Monthly","Annual")))))</f>
        <v>-</v>
      </c>
      <c r="AQ557" s="612">
        <f t="array" ref="AQ557">IF(VLOOKUP($AU557,'FE Source'!$A:$W,16,FALSE)=0,"-",VLOOKUP($AU557,'FE Source'!$A:$W,16,FALSE))</f>
        <v>1.87</v>
      </c>
      <c r="AR557" s="614" t="str">
        <f>IF(VLOOKUP($AU557,'FE Source'!$A:$W,17,FALSE)=0,"-",VLOOKUP($AU557,'FE Source'!$A:$W,17,FALSE))</f>
        <v>Neutral</v>
      </c>
      <c r="AS557" s="611">
        <f>IF(VLOOKUP($AU557,'FE Source'!$AN:$AS,4,FALSE)="",VLOOKUP($AU557,'FE Source'!$AN:$AS,3,FALSE),VLOOKUP($AU557,'FE Source'!$AN:$AS,4,FALSE))</f>
        <v>11.35</v>
      </c>
      <c r="AT557" s="617">
        <f>IF(VLOOKUP($AU557,'FE Source'!$AN:$AS,5,FALSE)=0,"-",VLOOKUP($AU557,'FE Source'!$AN:$AS,5,FALSE))</f>
        <v>45783</v>
      </c>
      <c r="AU557" s="614" t="s">
        <v>8790</v>
      </c>
      <c r="BE557" s="215" t="str">
        <f>IF(VLOOKUP($AU557,'FE Source'!$A:$AK,22,FALSE)=0,"-",VLOOKUP($AU557,'FE Source'!$A:$AK,22,FALSE))</f>
        <v>-</v>
      </c>
      <c r="BF557" s="215" t="str">
        <f>IF(VLOOKUP($AU557,'FE Source'!$A:$AK,23,FALSE)=0,"-",VLOOKUP($AU557,'FE Source'!$A:$AK,23,FALSE))</f>
        <v>-</v>
      </c>
      <c r="BG557" s="215" t="str">
        <f>IF(VLOOKUP($AU557,'FE Source'!$A:$AK,24,FALSE)=0,"-",VLOOKUP($AU557,'FE Source'!$A:$AK,24,FALSE))</f>
        <v>-</v>
      </c>
      <c r="BH557" s="215" t="str">
        <f>IF(VLOOKUP($AU557,'FE Source'!$A:$AK,25,FALSE)=0,"-",VLOOKUP($AU557,'FE Source'!$A:$AK,25,FALSE))</f>
        <v>-</v>
      </c>
      <c r="BI557" s="215" t="str">
        <f>IF(VLOOKUP($AU557,'FE Source'!$A:$AK,26,FALSE)=0,"-",VLOOKUP($AU557,'FE Source'!$A:$AK,26,FALSE))</f>
        <v>-</v>
      </c>
      <c r="BJ557" s="215" t="str">
        <f>IF(VLOOKUP($AU557,'FE Source'!$A:$AK,27,FALSE)=0,"-",VLOOKUP($AU557,'FE Source'!$A:$AK,27,FALSE))</f>
        <v>-</v>
      </c>
      <c r="BK557" s="215" t="str">
        <f>IF(VLOOKUP($AU557,'FE Source'!$A:$AK,28,FALSE)=0,"-",VLOOKUP($AU557,'FE Source'!$A:$AK,28,FALSE))</f>
        <v>-</v>
      </c>
      <c r="BL557" s="215" t="str">
        <f>IF(VLOOKUP($AU557,'FE Source'!$A:$AK,29,FALSE)=0,"-",VLOOKUP($AU557,'FE Source'!$A:$AK,29,FALSE))</f>
        <v>-</v>
      </c>
      <c r="BM557" s="215">
        <f>IF(VLOOKUP($AU557,'FE Source'!$A:$AK,30,FALSE)=0,"-",VLOOKUP($AU557,'FE Source'!$A:$AK,30,FALSE))</f>
        <v>58.41</v>
      </c>
      <c r="BN557" t="str">
        <f>IF(VLOOKUP($AU557,'FE Source'!$A:$AK,31,FALSE)="No Specified Index","-",IF(VLOOKUP($AU557,'FE Source'!$A:$AK,31,FALSE)=0,"-",VLOOKUP($AU557,'FE Source'!$A:$AK,31,FALSE)))</f>
        <v>S&amp;P Global 1200 Shariah Information Technology I..</v>
      </c>
      <c r="BO557" s="217">
        <f>IF(VLOOKUP($AU557,'FE Source'!$A:$AK,32,FALSE)=0,"-",VLOOKUP($AU557,'FE Source'!$A:$AK,32,FALSE))</f>
        <v>44650</v>
      </c>
      <c r="BP557" s="18" t="str">
        <f>IF(VLOOKUP($AU557,'FE Source'!$AZ:$BC,2,FALSE)=0,"-",VLOOKUP($AU557,'FE Source'!$AZ:$BC,2,FALSE))</f>
        <v>-</v>
      </c>
      <c r="BQ557" s="18" t="str">
        <f>IF(VLOOKUP($AU557,'FE Source'!$AZ:$BC,3,FALSE)=0,"-",VLOOKUP($AU557,'FE Source'!$AZ:$BC,3,FALSE))</f>
        <v>-</v>
      </c>
      <c r="BR557" s="18" t="str">
        <f>IF(VLOOKUP($AU557,'FE Source'!$AZ:$BC,4,FALSE)=0,"-",VLOOKUP($AU557,'FE Source'!$AZ:$BC,4,FALSE))</f>
        <v>-</v>
      </c>
    </row>
    <row r="558" spans="1:70" ht="15">
      <c r="A558" s="509"/>
      <c r="B558" s="628" t="str">
        <f>INDEX('UT - Retail'!$A$7:$A$1409,MATCH(AU558,'UT - Retail'!$U$7:$U$1409,0),1)</f>
        <v>Franklin Templeton Investments</v>
      </c>
      <c r="C558" s="629" t="str">
        <f>INDEX('UT - Retail'!$B$7:$B$1409,MATCH(AU558,'UT - Retail'!$U$7:$U$1409,0),1)</f>
        <v>FTSF - Templeton Shariah Global Equity A Acc SGD</v>
      </c>
      <c r="D558" s="630"/>
      <c r="E558" s="609" t="str">
        <f>VLOOKUP(C558,'UT - Retail'!$B:$K,8,FALSE)</f>
        <v>Equities</v>
      </c>
      <c r="F558" s="609" t="str">
        <f>VLOOKUP(C558,'UT - Retail'!$B:$K,9,FALSE)</f>
        <v>Global</v>
      </c>
      <c r="G558" s="609" t="str">
        <f>VLOOKUP(C558,'UT - Retail'!$B:$K,10,FALSE)</f>
        <v>General</v>
      </c>
      <c r="H558" s="82" t="str">
        <f>VLOOKUP(C558,'UT - Retail'!$B:$N,13,FALSE)</f>
        <v>No</v>
      </c>
      <c r="I558" s="82" t="str">
        <f>VLOOKUP(C558,'UT - Retail'!$B:$Q,14,FALSE)</f>
        <v>No</v>
      </c>
      <c r="J558" s="609" t="str">
        <f>VLOOKUP(C558,'UT - Retail'!$B:$Q,11,FALSE)</f>
        <v>No</v>
      </c>
      <c r="K558" s="130" t="str">
        <f>VLOOKUP(C558,'UT - Retail'!$B:$P,15,FALSE)</f>
        <v>Yes</v>
      </c>
      <c r="L558" s="82" t="str">
        <f>VLOOKUP(C558,'UT - Retail'!$B:$Q,16,FALSE)</f>
        <v>Both</v>
      </c>
      <c r="M558" s="609" t="str">
        <f>VLOOKUP(C558,'UT - Retail'!$B:$K,6,FALSE)</f>
        <v>SGD</v>
      </c>
      <c r="N558" s="609" t="str">
        <f>IFERROR(IF(MATCH(C558,'Portfolio Construction'!$AL:$AL,0),"Yes","No"),"No")</f>
        <v>No</v>
      </c>
      <c r="O558" s="609" t="str">
        <f>IFERROR(IF(MATCH(C558,'Portfolio Construction'!$AN:$AN,0),"Yes","No"),"No")</f>
        <v>No</v>
      </c>
      <c r="P558" s="609" t="str">
        <f>IFERROR(IF(MATCH(C558,'Portfolio Construction'!$AP:$AP,0),"Yes","No"),"No")</f>
        <v>No</v>
      </c>
      <c r="Q558" s="609" t="str">
        <f>IFERROR(IF(MATCH(C558,'Portfolio Construction'!$AR:$AR,0),"Yes","No"),"No")</f>
        <v>No</v>
      </c>
      <c r="R558" s="609" t="str">
        <f>IFERROR(IF(MATCH(C558,'Portfolio Construction'!$AT:$AT,0),"Yes","No"),"No")</f>
        <v>No</v>
      </c>
      <c r="S558" s="609" t="str">
        <f>IFERROR(IF(MATCH(C558,'Portfolio Construction'!$AV:$AV,0),"Yes","No"),"No")</f>
        <v>No</v>
      </c>
      <c r="T558" s="609" t="str">
        <f>IFERROR(IF(MATCH(C558,'Portfolio Construction'!$AX:$AX,0),"Yes","No"),"No")</f>
        <v>No</v>
      </c>
      <c r="U558" s="609" t="str">
        <f>IFERROR(IF(MATCH(C558,'Portfolio Construction'!$AZ:$AZ,0),"Yes","No"),"No")</f>
        <v>No</v>
      </c>
      <c r="V558" s="609" t="str">
        <f>IFERROR(IF(MATCH(C558,'Portfolio Construction'!$BB:$BB,0),"Yes","No"),"No")</f>
        <v>No</v>
      </c>
      <c r="W558" s="618">
        <f>IF(VLOOKUP($AU558,'FE Source'!$A:$W,3,FALSE)=0,"-",VLOOKUP($AU558,'FE Source'!$A:$W,3,FALSE))</f>
        <v>-5.33</v>
      </c>
      <c r="X558" s="618">
        <f>IF(VLOOKUP($AU558,'FE Source'!$A:$W,4,FALSE)=0,"-",VLOOKUP($AU558,'FE Source'!$A:$W,4,FALSE))</f>
        <v>6.55</v>
      </c>
      <c r="Y558" s="618">
        <f>IF(VLOOKUP($AU558,'FE Source'!$A:$W,5,FALSE)=0,"-",VLOOKUP($AU558,'FE Source'!$A:$W,5,FALSE))</f>
        <v>-6.28</v>
      </c>
      <c r="Z558" s="618">
        <f>IF(VLOOKUP($AU558,'FE Source'!$A:$W,6,FALSE)=0,"-",VLOOKUP($AU558,'FE Source'!$A:$W,6,FALSE))</f>
        <v>-9.26</v>
      </c>
      <c r="AA558" s="618">
        <f>IF(VLOOKUP($AU558,'FE Source'!$A:$W,7,FALSE)=0,"-",VLOOKUP($AU558,'FE Source'!$A:$W,7,FALSE))</f>
        <v>2.7</v>
      </c>
      <c r="AB558" s="618">
        <f>IF(VLOOKUP($AU558,'FE Source'!$A:$W,8,FALSE)=0,"-",VLOOKUP($AU558,'FE Source'!$A:$W,8,FALSE))</f>
        <v>7.19</v>
      </c>
      <c r="AC558" s="632">
        <f>IF(VLOOKUP($AU558,'FE Source'!$A:$W,9,FALSE)=0,"-",VLOOKUP($AU558,'FE Source'!$A:$W,9,FALSE))</f>
        <v>3.02</v>
      </c>
      <c r="AD558" s="611">
        <f>IF(VLOOKUP($AU558,'FE Source'!$A:$W,10,FALSE)=0,"-",VLOOKUP($AU558,'FE Source'!$A:$W,10,FALSE))</f>
        <v>0.88</v>
      </c>
      <c r="AE558" s="610">
        <f>IF(VLOOKUP($AU558,'FE Source'!$A:$W,11,FALSE)=0,"-",VLOOKUP($AU558,'FE Source'!$A:$W,11,FALSE))</f>
        <v>12.29</v>
      </c>
      <c r="AF558" s="610">
        <f>IF(VLOOKUP($AU558,'FE Source'!$A:$W,12,FALSE)=0,"-",VLOOKUP($AU558,'FE Source'!$A:$W,12,FALSE))</f>
        <v>0.02</v>
      </c>
      <c r="AG558" s="610">
        <f>IF(VLOOKUP($AU558,'FE Source'!$A:$W,14,FALSE)=0,"-",VLOOKUP($AU558,'FE Source'!$A:$W,14,FALSE))</f>
        <v>-14.48</v>
      </c>
      <c r="AH558" s="610">
        <f>IF(VLOOKUP($AU558,'FE Source'!$A:$DJ,33,FALSE)=0,"-",VLOOKUP($AU558,'FE Source'!$A:$DJ,33,FALSE))</f>
        <v>3.48</v>
      </c>
      <c r="AI558" s="610">
        <f>IF(VLOOKUP($AU558,'FE Source'!$A:$Y,20,FALSE)=0,"-",VLOOKUP($AU558,'FE Source'!$A:$Y,20,FALSE))</f>
        <v>76.55</v>
      </c>
      <c r="AJ558" s="610">
        <f>IF(VLOOKUP($AU558,'FE Source'!$A:$DJ,34,FALSE)=0,"-",VLOOKUP($AU558,'FE Source'!$A:$DJ,34,FALSE))</f>
        <v>71.88</v>
      </c>
      <c r="AK558" s="610">
        <f>IF(VLOOKUP($AU558,'FE Source'!$A:$DJ,35,FALSE)=0,"-",VLOOKUP($AU558,'FE Source'!$A:$DJ,35,FALSE))</f>
        <v>88.27</v>
      </c>
      <c r="AL558" s="612">
        <f>IF(VLOOKUP($AU558,'FE Source'!$A:$Y,19,FALSE)=0,"-",VLOOKUP($AU558,'FE Source'!$A:$Y,19,FALSE))</f>
        <v>85.32</v>
      </c>
      <c r="AM558" s="611">
        <f>IF(VLOOKUP($AU558,'FE Source'!$A:$DJ,36,FALSE)=0,"-",VLOOKUP($AU558,'FE Source'!$A:$DJ,36,FALSE))</f>
        <v>78.66</v>
      </c>
      <c r="AN558" s="613">
        <f>IF(VLOOKUP($AU558,'FE Source'!$A:$W,13,FALSE)=0,"-",VLOOKUP($AU558,'FE Source'!$A:$W,13,FALSE))</f>
        <v>161.4</v>
      </c>
      <c r="AO558" s="611" t="str">
        <f>IF(J558="no","-",IF(VLOOKUP($AU558,'FE Source'!$A:$W,15,FALSE)=0,"-",VLOOKUP($AU558,'FE Source'!$A:$W,15,FALSE)))</f>
        <v>-</v>
      </c>
      <c r="AP558" s="610" t="str">
        <f>IF(AO558="-","-",IF(VLOOKUP($AU558,'FE Source'!$A:$Z,21,FALSE)=0,"-",IF(VLOOKUP($AU558,'FE Source'!$A:$Z,21,FALSE)=2,"Semi-Annual",IF(VLOOKUP($AU558,'FE Source'!$A:$Z,21,FALSE)=4,"Quarterly",IF(VLOOKUP($AU558,'FE Source'!$A:$Z,21,FALSE)=12,"Monthly","Annual")))))</f>
        <v>-</v>
      </c>
      <c r="AQ558" s="612">
        <f t="array" ref="AQ558">IF(VLOOKUP($AU558,'FE Source'!$A:$W,16,FALSE)=0,"-",VLOOKUP($AU558,'FE Source'!$A:$W,16,FALSE))</f>
        <v>1.9</v>
      </c>
      <c r="AR558" s="614" t="str">
        <f>IF(VLOOKUP($AU558,'FE Source'!$A:$W,17,FALSE)=0,"-",VLOOKUP($AU558,'FE Source'!$A:$W,17,FALSE))</f>
        <v>Neutral</v>
      </c>
      <c r="AS558" s="611">
        <f>IF(VLOOKUP($AU558,'FE Source'!$AN:$AS,4,FALSE)="",VLOOKUP($AU558,'FE Source'!$AN:$AS,3,FALSE),VLOOKUP($AU558,'FE Source'!$AN:$AS,4,FALSE))</f>
        <v>16.170000000000002</v>
      </c>
      <c r="AT558" s="617">
        <f>IF(VLOOKUP($AU558,'FE Source'!$AN:$AS,5,FALSE)=0,"-",VLOOKUP($AU558,'FE Source'!$AN:$AS,5,FALSE))</f>
        <v>45783</v>
      </c>
      <c r="AU558" s="614" t="s">
        <v>831</v>
      </c>
      <c r="BE558" s="215">
        <f>IF(VLOOKUP($AU558,'FE Source'!$A:$AK,22,FALSE)=0,"-",VLOOKUP($AU558,'FE Source'!$A:$AK,22,FALSE))</f>
        <v>0.44</v>
      </c>
      <c r="BF558" s="215">
        <f>IF(VLOOKUP($AU558,'FE Source'!$A:$AK,23,FALSE)=0,"-",VLOOKUP($AU558,'FE Source'!$A:$AK,23,FALSE))</f>
        <v>9.5</v>
      </c>
      <c r="BG558" s="215">
        <f>IF(VLOOKUP($AU558,'FE Source'!$A:$AK,24,FALSE)=0,"-",VLOOKUP($AU558,'FE Source'!$A:$AK,24,FALSE))</f>
        <v>9.48</v>
      </c>
      <c r="BH558" s="215">
        <f>IF(VLOOKUP($AU558,'FE Source'!$A:$AK,25,FALSE)=0,"-",VLOOKUP($AU558,'FE Source'!$A:$AK,25,FALSE))</f>
        <v>-12.33</v>
      </c>
      <c r="BI558" s="215">
        <f>IF(VLOOKUP($AU558,'FE Source'!$A:$AK,26,FALSE)=0,"-",VLOOKUP($AU558,'FE Source'!$A:$AK,26,FALSE))</f>
        <v>10.54</v>
      </c>
      <c r="BJ558" s="215">
        <f>IF(VLOOKUP($AU558,'FE Source'!$A:$AK,27,FALSE)=0,"-",VLOOKUP($AU558,'FE Source'!$A:$AK,27,FALSE))</f>
        <v>7.8</v>
      </c>
      <c r="BK558" s="215">
        <f>IF(VLOOKUP($AU558,'FE Source'!$A:$AK,28,FALSE)=0,"-",VLOOKUP($AU558,'FE Source'!$A:$AK,28,FALSE))</f>
        <v>10.039999999999999</v>
      </c>
      <c r="BL558" s="215">
        <f>IF(VLOOKUP($AU558,'FE Source'!$A:$AK,29,FALSE)=0,"-",VLOOKUP($AU558,'FE Source'!$A:$AK,29,FALSE))</f>
        <v>-9.83</v>
      </c>
      <c r="BM558" s="215">
        <f>IF(VLOOKUP($AU558,'FE Source'!$A:$AK,30,FALSE)=0,"-",VLOOKUP($AU558,'FE Source'!$A:$AK,30,FALSE))</f>
        <v>16.28</v>
      </c>
      <c r="BN558" t="str">
        <f>IF(VLOOKUP($AU558,'FE Source'!$A:$AK,31,FALSE)="No Specified Index","-",IF(VLOOKUP($AU558,'FE Source'!$A:$AK,31,FALSE)=0,"-",VLOOKUP($AU558,'FE Source'!$A:$AK,31,FALSE)))</f>
        <v>MSCI AC World Islamic Index</v>
      </c>
      <c r="BO558" s="217">
        <f>IF(VLOOKUP($AU558,'FE Source'!$A:$AK,32,FALSE)=0,"-",VLOOKUP($AU558,'FE Source'!$A:$AK,32,FALSE))</f>
        <v>41358</v>
      </c>
      <c r="BP558" s="18">
        <f>IF(VLOOKUP($AU558,'FE Source'!$AZ:$BC,2,FALSE)=0,"-",VLOOKUP($AU558,'FE Source'!$AZ:$BC,2,FALSE))</f>
        <v>-2.89</v>
      </c>
      <c r="BQ558" s="18" t="str">
        <f>IF(VLOOKUP($AU558,'FE Source'!$AZ:$BC,3,FALSE)=0,"-",VLOOKUP($AU558,'FE Source'!$AZ:$BC,3,FALSE))</f>
        <v>-</v>
      </c>
      <c r="BR558" s="18" t="str">
        <f>IF(VLOOKUP($AU558,'FE Source'!$AZ:$BC,4,FALSE)=0,"-",VLOOKUP($AU558,'FE Source'!$AZ:$BC,4,FALSE))</f>
        <v>-</v>
      </c>
    </row>
    <row r="559" spans="1:70" ht="15">
      <c r="A559" s="509"/>
      <c r="B559" s="628" t="str">
        <f>INDEX('UT - Retail'!$A$7:$A$1409,MATCH(AU559,'UT - Retail'!$U$7:$U$1409,0),1)</f>
        <v>Franklin Templeton Investments</v>
      </c>
      <c r="C559" s="629" t="str">
        <f>INDEX('UT - Retail'!$B$7:$B$1409,MATCH(AU559,'UT - Retail'!$U$7:$U$1409,0),1)</f>
        <v>FTSF - Templeton Shariah Global Equity AS Acc SGD (CPF)</v>
      </c>
      <c r="D559" s="630"/>
      <c r="E559" s="609" t="str">
        <f>VLOOKUP(C559,'UT - Retail'!$B:$K,8,FALSE)</f>
        <v>Equities</v>
      </c>
      <c r="F559" s="609" t="str">
        <f>VLOOKUP(C559,'UT - Retail'!$B:$K,9,FALSE)</f>
        <v>Global</v>
      </c>
      <c r="G559" s="609" t="str">
        <f>VLOOKUP(C559,'UT - Retail'!$B:$K,10,FALSE)</f>
        <v>General</v>
      </c>
      <c r="H559" s="82" t="str">
        <f>VLOOKUP(C559,'UT - Retail'!$B:$N,13,FALSE)</f>
        <v>Yes</v>
      </c>
      <c r="I559" s="82" t="str">
        <f>VLOOKUP(C559,'UT - Retail'!$B:$Q,14,FALSE)</f>
        <v>No</v>
      </c>
      <c r="J559" s="609" t="str">
        <f>VLOOKUP(C559,'UT - Retail'!$B:$Q,11,FALSE)</f>
        <v>No</v>
      </c>
      <c r="K559" s="130" t="str">
        <f>VLOOKUP(C559,'UT - Retail'!$B:$P,15,FALSE)</f>
        <v>No</v>
      </c>
      <c r="L559" s="82" t="str">
        <f>VLOOKUP(C559,'UT - Retail'!$B:$Q,16,FALSE)</f>
        <v>Both</v>
      </c>
      <c r="M559" s="609" t="str">
        <f>VLOOKUP(C559,'UT - Retail'!$B:$K,6,FALSE)</f>
        <v>SGD</v>
      </c>
      <c r="N559" s="609" t="str">
        <f>IFERROR(IF(MATCH(C559,'Portfolio Construction'!$AL:$AL,0),"Yes","No"),"No")</f>
        <v>No</v>
      </c>
      <c r="O559" s="609" t="str">
        <f>IFERROR(IF(MATCH(C559,'Portfolio Construction'!$AN:$AN,0),"Yes","No"),"No")</f>
        <v>No</v>
      </c>
      <c r="P559" s="609" t="str">
        <f>IFERROR(IF(MATCH(C559,'Portfolio Construction'!$AP:$AP,0),"Yes","No"),"No")</f>
        <v>No</v>
      </c>
      <c r="Q559" s="609" t="str">
        <f>IFERROR(IF(MATCH(C559,'Portfolio Construction'!$AR:$AR,0),"Yes","No"),"No")</f>
        <v>No</v>
      </c>
      <c r="R559" s="609" t="str">
        <f>IFERROR(IF(MATCH(C559,'Portfolio Construction'!$AT:$AT,0),"Yes","No"),"No")</f>
        <v>No</v>
      </c>
      <c r="S559" s="609" t="str">
        <f>IFERROR(IF(MATCH(C559,'Portfolio Construction'!$AV:$AV,0),"Yes","No"),"No")</f>
        <v>No</v>
      </c>
      <c r="T559" s="609" t="str">
        <f>IFERROR(IF(MATCH(C559,'Portfolio Construction'!$AX:$AX,0),"Yes","No"),"No")</f>
        <v>No</v>
      </c>
      <c r="U559" s="609" t="str">
        <f>IFERROR(IF(MATCH(C559,'Portfolio Construction'!$AZ:$AZ,0),"Yes","No"),"No")</f>
        <v>No</v>
      </c>
      <c r="V559" s="609" t="str">
        <f>IFERROR(IF(MATCH(C559,'Portfolio Construction'!$BB:$BB,0),"Yes","No"),"No")</f>
        <v>No</v>
      </c>
      <c r="W559" s="618">
        <f>IF(VLOOKUP($AU559,'FE Source'!$A:$W,3,FALSE)=0,"-",VLOOKUP($AU559,'FE Source'!$A:$W,3,FALSE))</f>
        <v>-5.32</v>
      </c>
      <c r="X559" s="618">
        <f>IF(VLOOKUP($AU559,'FE Source'!$A:$W,4,FALSE)=0,"-",VLOOKUP($AU559,'FE Source'!$A:$W,4,FALSE))</f>
        <v>6.55</v>
      </c>
      <c r="Y559" s="618">
        <f>IF(VLOOKUP($AU559,'FE Source'!$A:$W,5,FALSE)=0,"-",VLOOKUP($AU559,'FE Source'!$A:$W,5,FALSE))</f>
        <v>-6.22</v>
      </c>
      <c r="Z559" s="618">
        <f>IF(VLOOKUP($AU559,'FE Source'!$A:$W,6,FALSE)=0,"-",VLOOKUP($AU559,'FE Source'!$A:$W,6,FALSE))</f>
        <v>-9.08</v>
      </c>
      <c r="AA559" s="618">
        <f>IF(VLOOKUP($AU559,'FE Source'!$A:$W,7,FALSE)=0,"-",VLOOKUP($AU559,'FE Source'!$A:$W,7,FALSE))</f>
        <v>2.86</v>
      </c>
      <c r="AB559" s="618">
        <f>IF(VLOOKUP($AU559,'FE Source'!$A:$W,8,FALSE)=0,"-",VLOOKUP($AU559,'FE Source'!$A:$W,8,FALSE))</f>
        <v>7.34</v>
      </c>
      <c r="AC559" s="632" t="str">
        <f>IF(VLOOKUP($AU559,'FE Source'!$A:$W,9,FALSE)=0,"-",VLOOKUP($AU559,'FE Source'!$A:$W,9,FALSE))</f>
        <v>-</v>
      </c>
      <c r="AD559" s="611">
        <f>IF(VLOOKUP($AU559,'FE Source'!$A:$W,10,FALSE)=0,"-",VLOOKUP($AU559,'FE Source'!$A:$W,10,FALSE))</f>
        <v>0.88</v>
      </c>
      <c r="AE559" s="610">
        <f>IF(VLOOKUP($AU559,'FE Source'!$A:$W,11,FALSE)=0,"-",VLOOKUP($AU559,'FE Source'!$A:$W,11,FALSE))</f>
        <v>12.3</v>
      </c>
      <c r="AF559" s="610">
        <f>IF(VLOOKUP($AU559,'FE Source'!$A:$W,12,FALSE)=0,"-",VLOOKUP($AU559,'FE Source'!$A:$W,12,FALSE))</f>
        <v>0.03</v>
      </c>
      <c r="AG559" s="610">
        <f>IF(VLOOKUP($AU559,'FE Source'!$A:$W,14,FALSE)=0,"-",VLOOKUP($AU559,'FE Source'!$A:$W,14,FALSE))</f>
        <v>-14.37</v>
      </c>
      <c r="AH559" s="610">
        <f>IF(VLOOKUP($AU559,'FE Source'!$A:$DJ,33,FALSE)=0,"-",VLOOKUP($AU559,'FE Source'!$A:$DJ,33,FALSE))</f>
        <v>4.47</v>
      </c>
      <c r="AI559" s="610">
        <f>IF(VLOOKUP($AU559,'FE Source'!$A:$Y,20,FALSE)=0,"-",VLOOKUP($AU559,'FE Source'!$A:$Y,20,FALSE))</f>
        <v>77.14</v>
      </c>
      <c r="AJ559" s="610">
        <f>IF(VLOOKUP($AU559,'FE Source'!$A:$DJ,34,FALSE)=0,"-",VLOOKUP($AU559,'FE Source'!$A:$DJ,34,FALSE))</f>
        <v>72.510000000000005</v>
      </c>
      <c r="AK559" s="610">
        <f>IF(VLOOKUP($AU559,'FE Source'!$A:$DJ,35,FALSE)=0,"-",VLOOKUP($AU559,'FE Source'!$A:$DJ,35,FALSE))</f>
        <v>87.96</v>
      </c>
      <c r="AL559" s="612">
        <f>IF(VLOOKUP($AU559,'FE Source'!$A:$Y,19,FALSE)=0,"-",VLOOKUP($AU559,'FE Source'!$A:$Y,19,FALSE))</f>
        <v>85</v>
      </c>
      <c r="AM559" s="611">
        <f>IF(VLOOKUP($AU559,'FE Source'!$A:$DJ,36,FALSE)=0,"-",VLOOKUP($AU559,'FE Source'!$A:$DJ,36,FALSE))</f>
        <v>78.290000000000006</v>
      </c>
      <c r="AN559" s="613">
        <f>IF(VLOOKUP($AU559,'FE Source'!$A:$W,13,FALSE)=0,"-",VLOOKUP($AU559,'FE Source'!$A:$W,13,FALSE))</f>
        <v>161.4</v>
      </c>
      <c r="AO559" s="611" t="str">
        <f>IF(J559="no","-",IF(VLOOKUP($AU559,'FE Source'!$A:$W,15,FALSE)=0,"-",VLOOKUP($AU559,'FE Source'!$A:$W,15,FALSE)))</f>
        <v>-</v>
      </c>
      <c r="AP559" s="610" t="str">
        <f>IF(AO559="-","-",IF(VLOOKUP($AU559,'FE Source'!$A:$Z,21,FALSE)=0,"-",IF(VLOOKUP($AU559,'FE Source'!$A:$Z,21,FALSE)=2,"Semi-Annual",IF(VLOOKUP($AU559,'FE Source'!$A:$Z,21,FALSE)=4,"Quarterly",IF(VLOOKUP($AU559,'FE Source'!$A:$Z,21,FALSE)=12,"Monthly","Annual")))))</f>
        <v>-</v>
      </c>
      <c r="AQ559" s="612">
        <f t="array" ref="AQ559">IF(VLOOKUP($AU559,'FE Source'!$A:$W,16,FALSE)=0,"-",VLOOKUP($AU559,'FE Source'!$A:$W,16,FALSE))</f>
        <v>1.75</v>
      </c>
      <c r="AR559" s="614" t="str">
        <f>IF(VLOOKUP($AU559,'FE Source'!$A:$W,17,FALSE)=0,"-",VLOOKUP($AU559,'FE Source'!$A:$W,17,FALSE))</f>
        <v>Neutral</v>
      </c>
      <c r="AS559" s="611">
        <f>IF(VLOOKUP($AU559,'FE Source'!$AN:$AS,4,FALSE)="",VLOOKUP($AU559,'FE Source'!$AN:$AS,3,FALSE),VLOOKUP($AU559,'FE Source'!$AN:$AS,4,FALSE))</f>
        <v>14.23</v>
      </c>
      <c r="AT559" s="617">
        <f>IF(VLOOKUP($AU559,'FE Source'!$AN:$AS,5,FALSE)=0,"-",VLOOKUP($AU559,'FE Source'!$AN:$AS,5,FALSE))</f>
        <v>45783</v>
      </c>
      <c r="AU559" s="614" t="s">
        <v>1497</v>
      </c>
      <c r="BE559" s="215" t="str">
        <f>IF(VLOOKUP($AU559,'FE Source'!$A:$AK,22,FALSE)=0,"-",VLOOKUP($AU559,'FE Source'!$A:$AK,22,FALSE))</f>
        <v>-</v>
      </c>
      <c r="BF559" s="215">
        <f>IF(VLOOKUP($AU559,'FE Source'!$A:$AK,23,FALSE)=0,"-",VLOOKUP($AU559,'FE Source'!$A:$AK,23,FALSE))</f>
        <v>9.6300000000000008</v>
      </c>
      <c r="BG559" s="215">
        <f>IF(VLOOKUP($AU559,'FE Source'!$A:$AK,24,FALSE)=0,"-",VLOOKUP($AU559,'FE Source'!$A:$AK,24,FALSE))</f>
        <v>9.61</v>
      </c>
      <c r="BH559" s="215">
        <f>IF(VLOOKUP($AU559,'FE Source'!$A:$AK,25,FALSE)=0,"-",VLOOKUP($AU559,'FE Source'!$A:$AK,25,FALSE))</f>
        <v>-12.14</v>
      </c>
      <c r="BI559" s="215">
        <f>IF(VLOOKUP($AU559,'FE Source'!$A:$AK,26,FALSE)=0,"-",VLOOKUP($AU559,'FE Source'!$A:$AK,26,FALSE))</f>
        <v>10.65</v>
      </c>
      <c r="BJ559" s="215">
        <f>IF(VLOOKUP($AU559,'FE Source'!$A:$AK,27,FALSE)=0,"-",VLOOKUP($AU559,'FE Source'!$A:$AK,27,FALSE))</f>
        <v>7.98</v>
      </c>
      <c r="BK559" s="215">
        <f>IF(VLOOKUP($AU559,'FE Source'!$A:$AK,28,FALSE)=0,"-",VLOOKUP($AU559,'FE Source'!$A:$AK,28,FALSE))</f>
        <v>10.199999999999999</v>
      </c>
      <c r="BL559" s="215">
        <f>IF(VLOOKUP($AU559,'FE Source'!$A:$AK,29,FALSE)=0,"-",VLOOKUP($AU559,'FE Source'!$A:$AK,29,FALSE))</f>
        <v>-9.69</v>
      </c>
      <c r="BM559" s="215">
        <f>IF(VLOOKUP($AU559,'FE Source'!$A:$AK,30,FALSE)=0,"-",VLOOKUP($AU559,'FE Source'!$A:$AK,30,FALSE))</f>
        <v>16.46</v>
      </c>
      <c r="BN559" t="str">
        <f>IF(VLOOKUP($AU559,'FE Source'!$A:$AK,31,FALSE)="No Specified Index","-",IF(VLOOKUP($AU559,'FE Source'!$A:$AK,31,FALSE)=0,"-",VLOOKUP($AU559,'FE Source'!$A:$AK,31,FALSE)))</f>
        <v>MSCI AC World Islamic Index</v>
      </c>
      <c r="BO559" s="217">
        <f>IF(VLOOKUP($AU559,'FE Source'!$A:$AK,32,FALSE)=0,"-",VLOOKUP($AU559,'FE Source'!$A:$AK,32,FALSE))</f>
        <v>42296</v>
      </c>
      <c r="BP559" s="18" t="str">
        <f>IF(VLOOKUP($AU559,'FE Source'!$AZ:$BC,2,FALSE)=0,"-",VLOOKUP($AU559,'FE Source'!$AZ:$BC,2,FALSE))</f>
        <v>-</v>
      </c>
      <c r="BQ559" s="18" t="str">
        <f>IF(VLOOKUP($AU559,'FE Source'!$AZ:$BC,3,FALSE)=0,"-",VLOOKUP($AU559,'FE Source'!$AZ:$BC,3,FALSE))</f>
        <v>-</v>
      </c>
      <c r="BR559" s="18" t="str">
        <f>IF(VLOOKUP($AU559,'FE Source'!$AZ:$BC,4,FALSE)=0,"-",VLOOKUP($AU559,'FE Source'!$AZ:$BC,4,FALSE))</f>
        <v>-</v>
      </c>
    </row>
    <row r="560" spans="1:70" ht="15">
      <c r="A560" s="509"/>
      <c r="B560" s="628" t="str">
        <f>INDEX('UT - Retail'!$A$7:$A$1409,MATCH(AU560,'UT - Retail'!$U$7:$U$1409,0),1)</f>
        <v>Fullerton Fund Management</v>
      </c>
      <c r="C560" s="629" t="str">
        <f>INDEX('UT - Retail'!$B$7:$B$1409,MATCH(AU560,'UT - Retail'!$U$7:$U$1409,0),1)</f>
        <v>Fullerton Asia Income Return A SGD</v>
      </c>
      <c r="D560" s="630"/>
      <c r="E560" s="609" t="str">
        <f>VLOOKUP(C560,'UT - Retail'!$B:$K,8,FALSE)</f>
        <v>Mixed Assets</v>
      </c>
      <c r="F560" s="609" t="str">
        <f>VLOOKUP(C560,'UT - Retail'!$B:$K,9,FALSE)</f>
        <v>Asia Pacific ex-Japan</v>
      </c>
      <c r="G560" s="609" t="str">
        <f>VLOOKUP(C560,'UT - Retail'!$B:$K,10,FALSE)</f>
        <v>General</v>
      </c>
      <c r="H560" s="82" t="str">
        <f>VLOOKUP(C560,'UT - Retail'!$B:$N,13,FALSE)</f>
        <v>No</v>
      </c>
      <c r="I560" s="82" t="str">
        <f>VLOOKUP(C560,'UT - Retail'!$B:$Q,14,FALSE)</f>
        <v>No</v>
      </c>
      <c r="J560" s="609" t="str">
        <f>VLOOKUP(C560,'UT - Retail'!$B:$Q,11,FALSE)</f>
        <v>Yes</v>
      </c>
      <c r="K560" s="130" t="str">
        <f>VLOOKUP(C560,'UT - Retail'!$B:$P,15,FALSE)</f>
        <v>Yes</v>
      </c>
      <c r="L560" s="82" t="str">
        <f>VLOOKUP(C560,'UT - Retail'!$B:$Q,16,FALSE)</f>
        <v>Both</v>
      </c>
      <c r="M560" s="609" t="str">
        <f>VLOOKUP(C560,'UT - Retail'!$B:$K,6,FALSE)</f>
        <v>SGD</v>
      </c>
      <c r="N560" s="609" t="str">
        <f>IFERROR(IF(MATCH(C560,'Portfolio Construction'!$AL:$AL,0),"Yes","No"),"No")</f>
        <v>Yes</v>
      </c>
      <c r="O560" s="609" t="str">
        <f>IFERROR(IF(MATCH(C560,'Portfolio Construction'!$AN:$AN,0),"Yes","No"),"No")</f>
        <v>No</v>
      </c>
      <c r="P560" s="609" t="str">
        <f>IFERROR(IF(MATCH(C560,'Portfolio Construction'!$AP:$AP,0),"Yes","No"),"No")</f>
        <v>No</v>
      </c>
      <c r="Q560" s="609" t="str">
        <f>IFERROR(IF(MATCH(C560,'Portfolio Construction'!$AR:$AR,0),"Yes","No"),"No")</f>
        <v>No</v>
      </c>
      <c r="R560" s="609" t="str">
        <f>IFERROR(IF(MATCH(C560,'Portfolio Construction'!$AT:$AT,0),"Yes","No"),"No")</f>
        <v>No</v>
      </c>
      <c r="S560" s="609" t="str">
        <f>IFERROR(IF(MATCH(C560,'Portfolio Construction'!$AV:$AV,0),"Yes","No"),"No")</f>
        <v>No</v>
      </c>
      <c r="T560" s="609" t="str">
        <f>IFERROR(IF(MATCH(C560,'Portfolio Construction'!$AX:$AX,0),"Yes","No"),"No")</f>
        <v>No</v>
      </c>
      <c r="U560" s="609" t="str">
        <f>IFERROR(IF(MATCH(C560,'Portfolio Construction'!$AZ:$AZ,0),"Yes","No"),"No")</f>
        <v>No</v>
      </c>
      <c r="V560" s="609" t="str">
        <f>IFERROR(IF(MATCH(C560,'Portfolio Construction'!$BB:$BB,0),"Yes","No"),"No")</f>
        <v>No</v>
      </c>
      <c r="W560" s="618">
        <f>IF(VLOOKUP($AU560,'FE Source'!$A:$W,3,FALSE)=0,"-",VLOOKUP($AU560,'FE Source'!$A:$W,3,FALSE))</f>
        <v>-1.42</v>
      </c>
      <c r="X560" s="618">
        <f>IF(VLOOKUP($AU560,'FE Source'!$A:$W,4,FALSE)=0,"-",VLOOKUP($AU560,'FE Source'!$A:$W,4,FALSE))</f>
        <v>-2.2000000000000002</v>
      </c>
      <c r="Y560" s="618">
        <f>IF(VLOOKUP($AU560,'FE Source'!$A:$W,5,FALSE)=0,"-",VLOOKUP($AU560,'FE Source'!$A:$W,5,FALSE))</f>
        <v>-1.6</v>
      </c>
      <c r="Z560" s="618">
        <f>IF(VLOOKUP($AU560,'FE Source'!$A:$W,6,FALSE)=0,"-",VLOOKUP($AU560,'FE Source'!$A:$W,6,FALSE))</f>
        <v>3.4</v>
      </c>
      <c r="AA560" s="618">
        <f>IF(VLOOKUP($AU560,'FE Source'!$A:$W,7,FALSE)=0,"-",VLOOKUP($AU560,'FE Source'!$A:$W,7,FALSE))</f>
        <v>-0.91</v>
      </c>
      <c r="AB560" s="618">
        <f>IF(VLOOKUP($AU560,'FE Source'!$A:$W,8,FALSE)=0,"-",VLOOKUP($AU560,'FE Source'!$A:$W,8,FALSE))</f>
        <v>4.43</v>
      </c>
      <c r="AC560" s="632">
        <f>IF(VLOOKUP($AU560,'FE Source'!$A:$W,9,FALSE)=0,"-",VLOOKUP($AU560,'FE Source'!$A:$W,9,FALSE))</f>
        <v>3.15</v>
      </c>
      <c r="AD560" s="611">
        <f>IF(VLOOKUP($AU560,'FE Source'!$A:$W,10,FALSE)=0,"-",VLOOKUP($AU560,'FE Source'!$A:$W,10,FALSE))</f>
        <v>0.52</v>
      </c>
      <c r="AE560" s="610">
        <f>IF(VLOOKUP($AU560,'FE Source'!$A:$W,11,FALSE)=0,"-",VLOOKUP($AU560,'FE Source'!$A:$W,11,FALSE))</f>
        <v>7.87</v>
      </c>
      <c r="AF560" s="610" t="str">
        <f>IF(VLOOKUP($AU560,'FE Source'!$A:$W,12,FALSE)=0,"-",VLOOKUP($AU560,'FE Source'!$A:$W,12,FALSE))</f>
        <v>-</v>
      </c>
      <c r="AG560" s="610">
        <f>IF(VLOOKUP($AU560,'FE Source'!$A:$W,14,FALSE)=0,"-",VLOOKUP($AU560,'FE Source'!$A:$W,14,FALSE))</f>
        <v>-13.13</v>
      </c>
      <c r="AH560" s="610">
        <f>IF(VLOOKUP($AU560,'FE Source'!$A:$DJ,33,FALSE)=0,"-",VLOOKUP($AU560,'FE Source'!$A:$DJ,33,FALSE))</f>
        <v>82.17</v>
      </c>
      <c r="AI560" s="610">
        <f>IF(VLOOKUP($AU560,'FE Source'!$A:$Y,20,FALSE)=0,"-",VLOOKUP($AU560,'FE Source'!$A:$Y,20,FALSE))</f>
        <v>50.91</v>
      </c>
      <c r="AJ560" s="610">
        <f>IF(VLOOKUP($AU560,'FE Source'!$A:$DJ,34,FALSE)=0,"-",VLOOKUP($AU560,'FE Source'!$A:$DJ,34,FALSE))</f>
        <v>52.84</v>
      </c>
      <c r="AK560" s="610">
        <f>IF(VLOOKUP($AU560,'FE Source'!$A:$DJ,35,FALSE)=0,"-",VLOOKUP($AU560,'FE Source'!$A:$DJ,35,FALSE))</f>
        <v>57.11</v>
      </c>
      <c r="AL560" s="612">
        <f>IF(VLOOKUP($AU560,'FE Source'!$A:$Y,19,FALSE)=0,"-",VLOOKUP($AU560,'FE Source'!$A:$Y,19,FALSE))</f>
        <v>74.83</v>
      </c>
      <c r="AM560" s="611">
        <f>IF(VLOOKUP($AU560,'FE Source'!$A:$DJ,36,FALSE)=0,"-",VLOOKUP($AU560,'FE Source'!$A:$DJ,36,FALSE))</f>
        <v>65.44</v>
      </c>
      <c r="AN560" s="613">
        <f>IF(VLOOKUP($AU560,'FE Source'!$A:$W,13,FALSE)=0,"-",VLOOKUP($AU560,'FE Source'!$A:$W,13,FALSE))</f>
        <v>509.7</v>
      </c>
      <c r="AO560" s="611">
        <f>IF(J560="no","-",IF(VLOOKUP($AU560,'FE Source'!$A:$W,15,FALSE)=0,"-",VLOOKUP($AU560,'FE Source'!$A:$W,15,FALSE)))</f>
        <v>5.74</v>
      </c>
      <c r="AP560" s="610" t="str">
        <f>IF(AO560="-","-",IF(VLOOKUP($AU560,'FE Source'!$A:$Z,21,FALSE)=0,"-",IF(VLOOKUP($AU560,'FE Source'!$A:$Z,21,FALSE)=2,"Semi-Annual",IF(VLOOKUP($AU560,'FE Source'!$A:$Z,21,FALSE)=4,"Quarterly",IF(VLOOKUP($AU560,'FE Source'!$A:$Z,21,FALSE)=12,"Monthly","Annual")))))</f>
        <v>Monthly</v>
      </c>
      <c r="AQ560" s="612">
        <f t="array" ref="AQ560">IF(VLOOKUP($AU560,'FE Source'!$A:$W,16,FALSE)=0,"-",VLOOKUP($AU560,'FE Source'!$A:$W,16,FALSE))</f>
        <v>1.42</v>
      </c>
      <c r="AR560" s="614" t="str">
        <f>IF(VLOOKUP($AU560,'FE Source'!$A:$W,17,FALSE)=0,"-",VLOOKUP($AU560,'FE Source'!$A:$W,17,FALSE))</f>
        <v>Silver</v>
      </c>
      <c r="AS560" s="611">
        <f>IF(VLOOKUP($AU560,'FE Source'!$AN:$AS,4,FALSE)="",VLOOKUP($AU560,'FE Source'!$AN:$AS,3,FALSE),VLOOKUP($AU560,'FE Source'!$AN:$AS,4,FALSE))</f>
        <v>0.89</v>
      </c>
      <c r="AT560" s="617">
        <f>IF(VLOOKUP($AU560,'FE Source'!$AN:$AS,5,FALSE)=0,"-",VLOOKUP($AU560,'FE Source'!$AN:$AS,5,FALSE))</f>
        <v>45782</v>
      </c>
      <c r="AU560" s="614" t="s">
        <v>4801</v>
      </c>
      <c r="BE560" s="215">
        <f>IF(VLOOKUP($AU560,'FE Source'!$A:$AK,22,FALSE)=0,"-",VLOOKUP($AU560,'FE Source'!$A:$AK,22,FALSE))</f>
        <v>4.13</v>
      </c>
      <c r="BF560" s="215">
        <f>IF(VLOOKUP($AU560,'FE Source'!$A:$AK,23,FALSE)=0,"-",VLOOKUP($AU560,'FE Source'!$A:$AK,23,FALSE))</f>
        <v>1.08</v>
      </c>
      <c r="BG560" s="215">
        <f>IF(VLOOKUP($AU560,'FE Source'!$A:$AK,24,FALSE)=0,"-",VLOOKUP($AU560,'FE Source'!$A:$AK,24,FALSE))</f>
        <v>13.24</v>
      </c>
      <c r="BH560" s="215">
        <f>IF(VLOOKUP($AU560,'FE Source'!$A:$AK,25,FALSE)=0,"-",VLOOKUP($AU560,'FE Source'!$A:$AK,25,FALSE))</f>
        <v>-12.2</v>
      </c>
      <c r="BI560" s="215">
        <f>IF(VLOOKUP($AU560,'FE Source'!$A:$AK,26,FALSE)=0,"-",VLOOKUP($AU560,'FE Source'!$A:$AK,26,FALSE))</f>
        <v>14.99</v>
      </c>
      <c r="BJ560" s="215">
        <f>IF(VLOOKUP($AU560,'FE Source'!$A:$AK,27,FALSE)=0,"-",VLOOKUP($AU560,'FE Source'!$A:$AK,27,FALSE))</f>
        <v>24.9</v>
      </c>
      <c r="BK560" s="215">
        <f>IF(VLOOKUP($AU560,'FE Source'!$A:$AK,28,FALSE)=0,"-",VLOOKUP($AU560,'FE Source'!$A:$AK,28,FALSE))</f>
        <v>3.5</v>
      </c>
      <c r="BL560" s="215">
        <f>IF(VLOOKUP($AU560,'FE Source'!$A:$AK,29,FALSE)=0,"-",VLOOKUP($AU560,'FE Source'!$A:$AK,29,FALSE))</f>
        <v>-16.440000000000001</v>
      </c>
      <c r="BM560" s="215">
        <f>IF(VLOOKUP($AU560,'FE Source'!$A:$AK,30,FALSE)=0,"-",VLOOKUP($AU560,'FE Source'!$A:$AK,30,FALSE))</f>
        <v>1.1100000000000001</v>
      </c>
      <c r="BN560" t="str">
        <f>IF(VLOOKUP($AU560,'FE Source'!$A:$AK,31,FALSE)="No Specified Index","-",IF(VLOOKUP($AU560,'FE Source'!$A:$AK,31,FALSE)=0,"-",VLOOKUP($AU560,'FE Source'!$A:$AK,31,FALSE)))</f>
        <v>-</v>
      </c>
      <c r="BO560" s="217">
        <f>IF(VLOOKUP($AU560,'FE Source'!$A:$AK,32,FALSE)=0,"-",VLOOKUP($AU560,'FE Source'!$A:$AK,32,FALSE))</f>
        <v>41379</v>
      </c>
      <c r="BP560" s="18">
        <f>IF(VLOOKUP($AU560,'FE Source'!$AZ:$BC,2,FALSE)=0,"-",VLOOKUP($AU560,'FE Source'!$AZ:$BC,2,FALSE))</f>
        <v>-3.87</v>
      </c>
      <c r="BQ560" s="18" t="str">
        <f>IF(VLOOKUP($AU560,'FE Source'!$AZ:$BC,3,FALSE)=0,"-",VLOOKUP($AU560,'FE Source'!$AZ:$BC,3,FALSE))</f>
        <v>-</v>
      </c>
      <c r="BR560" s="18" t="str">
        <f>IF(VLOOKUP($AU560,'FE Source'!$AZ:$BC,4,FALSE)=0,"-",VLOOKUP($AU560,'FE Source'!$AZ:$BC,4,FALSE))</f>
        <v>-</v>
      </c>
    </row>
    <row r="561" spans="1:70" ht="15">
      <c r="A561" s="509"/>
      <c r="B561" s="628" t="str">
        <f>INDEX('UT - Retail'!$A$7:$A$1409,MATCH(AU561,'UT - Retail'!$U$7:$U$1409,0),1)</f>
        <v>Fullerton Fund Management</v>
      </c>
      <c r="C561" s="629" t="str">
        <f>INDEX('UT - Retail'!$B$7:$B$1409,MATCH(AU561,'UT - Retail'!$U$7:$U$1409,0),1)</f>
        <v>Fullerton Asia Income Return B USD</v>
      </c>
      <c r="D561" s="629"/>
      <c r="E561" s="609" t="str">
        <f>VLOOKUP(C561,'UT - Retail'!$B:$K,8,FALSE)</f>
        <v>Mixed Assets</v>
      </c>
      <c r="F561" s="609" t="str">
        <f>VLOOKUP(C561,'UT - Retail'!$B:$K,9,FALSE)</f>
        <v>Asia Pacific ex-Japan</v>
      </c>
      <c r="G561" s="609" t="str">
        <f>VLOOKUP(C561,'UT - Retail'!$B:$K,10,FALSE)</f>
        <v>General</v>
      </c>
      <c r="H561" s="82" t="str">
        <f>VLOOKUP(C561,'UT - Retail'!$B:$N,13,FALSE)</f>
        <v>No</v>
      </c>
      <c r="I561" s="82" t="str">
        <f>VLOOKUP(C561,'UT - Retail'!$B:$Q,14,FALSE)</f>
        <v>No</v>
      </c>
      <c r="J561" s="609" t="str">
        <f>VLOOKUP(C561,'UT - Retail'!$B:$Q,11,FALSE)</f>
        <v>Yes</v>
      </c>
      <c r="K561" s="130" t="str">
        <f>VLOOKUP(C561,'UT - Retail'!$B:$P,15,FALSE)</f>
        <v>No</v>
      </c>
      <c r="L561" s="82" t="str">
        <f>VLOOKUP(C561,'UT - Retail'!$B:$Q,16,FALSE)</f>
        <v>Both</v>
      </c>
      <c r="M561" s="609" t="str">
        <f>VLOOKUP(C561,'UT - Retail'!$B:$K,6,FALSE)</f>
        <v>USD</v>
      </c>
      <c r="N561" s="609" t="str">
        <f>IFERROR(IF(MATCH(C561,'Portfolio Construction'!$AL:$AL,0),"Yes","No"),"No")</f>
        <v>Yes</v>
      </c>
      <c r="O561" s="609" t="str">
        <f>IFERROR(IF(MATCH(C561,'Portfolio Construction'!$AN:$AN,0),"Yes","No"),"No")</f>
        <v>No</v>
      </c>
      <c r="P561" s="609" t="str">
        <f>IFERROR(IF(MATCH(C561,'Portfolio Construction'!$AP:$AP,0),"Yes","No"),"No")</f>
        <v>No</v>
      </c>
      <c r="Q561" s="609" t="str">
        <f>IFERROR(IF(MATCH(C561,'Portfolio Construction'!$AR:$AR,0),"Yes","No"),"No")</f>
        <v>No</v>
      </c>
      <c r="R561" s="609" t="str">
        <f>IFERROR(IF(MATCH(C561,'Portfolio Construction'!$AT:$AT,0),"Yes","No"),"No")</f>
        <v>No</v>
      </c>
      <c r="S561" s="609" t="str">
        <f>IFERROR(IF(MATCH(C561,'Portfolio Construction'!$AV:$AV,0),"Yes","No"),"No")</f>
        <v>No</v>
      </c>
      <c r="T561" s="609" t="str">
        <f>IFERROR(IF(MATCH(C561,'Portfolio Construction'!$AX:$AX,0),"Yes","No"),"No")</f>
        <v>No</v>
      </c>
      <c r="U561" s="609" t="str">
        <f>IFERROR(IF(MATCH(C561,'Portfolio Construction'!$AZ:$AZ,0),"Yes","No"),"No")</f>
        <v>No</v>
      </c>
      <c r="V561" s="609" t="str">
        <f>IFERROR(IF(MATCH(C561,'Portfolio Construction'!$BB:$BB,0),"Yes","No"),"No")</f>
        <v>No</v>
      </c>
      <c r="W561" s="618">
        <f>IF(VLOOKUP($AU561,'FE Source'!$A:$W,3,FALSE)=0,"-",VLOOKUP($AU561,'FE Source'!$A:$W,3,FALSE))</f>
        <v>-3.1</v>
      </c>
      <c r="X561" s="618">
        <f>IF(VLOOKUP($AU561,'FE Source'!$A:$W,4,FALSE)=0,"-",VLOOKUP($AU561,'FE Source'!$A:$W,4,FALSE))</f>
        <v>-3.58</v>
      </c>
      <c r="Y561" s="618">
        <f>IF(VLOOKUP($AU561,'FE Source'!$A:$W,5,FALSE)=0,"-",VLOOKUP($AU561,'FE Source'!$A:$W,5,FALSE))</f>
        <v>-2.68</v>
      </c>
      <c r="Z561" s="618">
        <f>IF(VLOOKUP($AU561,'FE Source'!$A:$W,6,FALSE)=0,"-",VLOOKUP($AU561,'FE Source'!$A:$W,6,FALSE))</f>
        <v>2.17</v>
      </c>
      <c r="AA561" s="618">
        <f>IF(VLOOKUP($AU561,'FE Source'!$A:$W,7,FALSE)=0,"-",VLOOKUP($AU561,'FE Source'!$A:$W,7,FALSE))</f>
        <v>-1.08</v>
      </c>
      <c r="AB561" s="618">
        <f>IF(VLOOKUP($AU561,'FE Source'!$A:$W,8,FALSE)=0,"-",VLOOKUP($AU561,'FE Source'!$A:$W,8,FALSE))</f>
        <v>3.89</v>
      </c>
      <c r="AC561" s="632">
        <f>IF(VLOOKUP($AU561,'FE Source'!$A:$W,9,FALSE)=0,"-",VLOOKUP($AU561,'FE Source'!$A:$W,9,FALSE))</f>
        <v>3.16</v>
      </c>
      <c r="AD561" s="611">
        <f>IF(VLOOKUP($AU561,'FE Source'!$A:$W,10,FALSE)=0,"-",VLOOKUP($AU561,'FE Source'!$A:$W,10,FALSE))</f>
        <v>0.52</v>
      </c>
      <c r="AE561" s="610">
        <f>IF(VLOOKUP($AU561,'FE Source'!$A:$W,11,FALSE)=0,"-",VLOOKUP($AU561,'FE Source'!$A:$W,11,FALSE))</f>
        <v>8.0399999999999991</v>
      </c>
      <c r="AF561" s="610" t="str">
        <f>IF(VLOOKUP($AU561,'FE Source'!$A:$W,12,FALSE)=0,"-",VLOOKUP($AU561,'FE Source'!$A:$W,12,FALSE))</f>
        <v>-</v>
      </c>
      <c r="AG561" s="610">
        <f>IF(VLOOKUP($AU561,'FE Source'!$A:$W,14,FALSE)=0,"-",VLOOKUP($AU561,'FE Source'!$A:$W,14,FALSE))</f>
        <v>-13.12</v>
      </c>
      <c r="AH561" s="610">
        <f>IF(VLOOKUP($AU561,'FE Source'!$A:$DJ,33,FALSE)=0,"-",VLOOKUP($AU561,'FE Source'!$A:$DJ,33,FALSE))</f>
        <v>74.22</v>
      </c>
      <c r="AI561" s="610">
        <f>IF(VLOOKUP($AU561,'FE Source'!$A:$Y,20,FALSE)=0,"-",VLOOKUP($AU561,'FE Source'!$A:$Y,20,FALSE))</f>
        <v>50.59</v>
      </c>
      <c r="AJ561" s="610">
        <f>IF(VLOOKUP($AU561,'FE Source'!$A:$DJ,34,FALSE)=0,"-",VLOOKUP($AU561,'FE Source'!$A:$DJ,34,FALSE))</f>
        <v>50.29</v>
      </c>
      <c r="AK561" s="610">
        <f>IF(VLOOKUP($AU561,'FE Source'!$A:$DJ,35,FALSE)=0,"-",VLOOKUP($AU561,'FE Source'!$A:$DJ,35,FALSE))</f>
        <v>59.65</v>
      </c>
      <c r="AL561" s="612">
        <f>IF(VLOOKUP($AU561,'FE Source'!$A:$Y,19,FALSE)=0,"-",VLOOKUP($AU561,'FE Source'!$A:$Y,19,FALSE))</f>
        <v>74.44</v>
      </c>
      <c r="AM561" s="611">
        <f>IF(VLOOKUP($AU561,'FE Source'!$A:$DJ,36,FALSE)=0,"-",VLOOKUP($AU561,'FE Source'!$A:$DJ,36,FALSE))</f>
        <v>64.98</v>
      </c>
      <c r="AN561" s="613">
        <f>IF(VLOOKUP($AU561,'FE Source'!$A:$W,13,FALSE)=0,"-",VLOOKUP($AU561,'FE Source'!$A:$W,13,FALSE))</f>
        <v>509.7</v>
      </c>
      <c r="AO561" s="611">
        <f>IF(J561="no","-",IF(VLOOKUP($AU561,'FE Source'!$A:$W,15,FALSE)=0,"-",VLOOKUP($AU561,'FE Source'!$A:$W,15,FALSE)))</f>
        <v>5.65</v>
      </c>
      <c r="AP561" s="610" t="str">
        <f>IF(AO561="-","-",IF(VLOOKUP($AU561,'FE Source'!$A:$Z,21,FALSE)=0,"-",IF(VLOOKUP($AU561,'FE Source'!$A:$Z,21,FALSE)=2,"Semi-Annual",IF(VLOOKUP($AU561,'FE Source'!$A:$Z,21,FALSE)=4,"Quarterly",IF(VLOOKUP($AU561,'FE Source'!$A:$Z,21,FALSE)=12,"Monthly","Annual")))))</f>
        <v>Monthly</v>
      </c>
      <c r="AQ561" s="612">
        <f t="array" ref="AQ561">IF(VLOOKUP($AU561,'FE Source'!$A:$W,16,FALSE)=0,"-",VLOOKUP($AU561,'FE Source'!$A:$W,16,FALSE))</f>
        <v>1.4</v>
      </c>
      <c r="AR561" s="614" t="str">
        <f>IF(VLOOKUP($AU561,'FE Source'!$A:$W,17,FALSE)=0,"-",VLOOKUP($AU561,'FE Source'!$A:$W,17,FALSE))</f>
        <v>Silver</v>
      </c>
      <c r="AS561" s="611">
        <f>IF(VLOOKUP($AU561,'FE Source'!$AN:$AS,4,FALSE)="",VLOOKUP($AU561,'FE Source'!$AN:$AS,3,FALSE),VLOOKUP($AU561,'FE Source'!$AN:$AS,4,FALSE))</f>
        <v>0.89</v>
      </c>
      <c r="AT561" s="617">
        <f>IF(VLOOKUP($AU561,'FE Source'!$AN:$AS,5,FALSE)=0,"-",VLOOKUP($AU561,'FE Source'!$AN:$AS,5,FALSE))</f>
        <v>45782</v>
      </c>
      <c r="AU561" s="614" t="s">
        <v>4802</v>
      </c>
      <c r="BE561" s="215">
        <f>IF(VLOOKUP($AU561,'FE Source'!$A:$AK,22,FALSE)=0,"-",VLOOKUP($AU561,'FE Source'!$A:$AK,22,FALSE))</f>
        <v>5.84</v>
      </c>
      <c r="BF561" s="215">
        <f>IF(VLOOKUP($AU561,'FE Source'!$A:$AK,23,FALSE)=0,"-",VLOOKUP($AU561,'FE Source'!$A:$AK,23,FALSE))</f>
        <v>3.21</v>
      </c>
      <c r="BG561" s="215">
        <f>IF(VLOOKUP($AU561,'FE Source'!$A:$AK,24,FALSE)=0,"-",VLOOKUP($AU561,'FE Source'!$A:$AK,24,FALSE))</f>
        <v>7.59</v>
      </c>
      <c r="BH561" s="215">
        <f>IF(VLOOKUP($AU561,'FE Source'!$A:$AK,25,FALSE)=0,"-",VLOOKUP($AU561,'FE Source'!$A:$AK,25,FALSE))</f>
        <v>-9.42</v>
      </c>
      <c r="BI561" s="215">
        <f>IF(VLOOKUP($AU561,'FE Source'!$A:$AK,26,FALSE)=0,"-",VLOOKUP($AU561,'FE Source'!$A:$AK,26,FALSE))</f>
        <v>14.12</v>
      </c>
      <c r="BJ561" s="215">
        <f>IF(VLOOKUP($AU561,'FE Source'!$A:$AK,27,FALSE)=0,"-",VLOOKUP($AU561,'FE Source'!$A:$AK,27,FALSE))</f>
        <v>24.1</v>
      </c>
      <c r="BK561" s="215">
        <f>IF(VLOOKUP($AU561,'FE Source'!$A:$AK,28,FALSE)=0,"-",VLOOKUP($AU561,'FE Source'!$A:$AK,28,FALSE))</f>
        <v>3.51</v>
      </c>
      <c r="BL561" s="215">
        <f>IF(VLOOKUP($AU561,'FE Source'!$A:$AK,29,FALSE)=0,"-",VLOOKUP($AU561,'FE Source'!$A:$AK,29,FALSE))</f>
        <v>-16.440000000000001</v>
      </c>
      <c r="BM561" s="215">
        <f>IF(VLOOKUP($AU561,'FE Source'!$A:$AK,30,FALSE)=0,"-",VLOOKUP($AU561,'FE Source'!$A:$AK,30,FALSE))</f>
        <v>0.81</v>
      </c>
      <c r="BN561" t="str">
        <f>IF(VLOOKUP($AU561,'FE Source'!$A:$AK,31,FALSE)="No Specified Index","-",IF(VLOOKUP($AU561,'FE Source'!$A:$AK,31,FALSE)=0,"-",VLOOKUP($AU561,'FE Source'!$A:$AK,31,FALSE)))</f>
        <v>-</v>
      </c>
      <c r="BO561" s="217">
        <f>IF(VLOOKUP($AU561,'FE Source'!$A:$AK,32,FALSE)=0,"-",VLOOKUP($AU561,'FE Source'!$A:$AK,32,FALSE))</f>
        <v>41379</v>
      </c>
      <c r="BP561" s="18">
        <f>IF(VLOOKUP($AU561,'FE Source'!$AZ:$BC,2,FALSE)=0,"-",VLOOKUP($AU561,'FE Source'!$AZ:$BC,2,FALSE))</f>
        <v>-3.63</v>
      </c>
      <c r="BQ561" s="18" t="str">
        <f>IF(VLOOKUP($AU561,'FE Source'!$AZ:$BC,3,FALSE)=0,"-",VLOOKUP($AU561,'FE Source'!$AZ:$BC,3,FALSE))</f>
        <v>-</v>
      </c>
      <c r="BR561" s="18" t="str">
        <f>IF(VLOOKUP($AU561,'FE Source'!$AZ:$BC,4,FALSE)=0,"-",VLOOKUP($AU561,'FE Source'!$AZ:$BC,4,FALSE))</f>
        <v>-</v>
      </c>
    </row>
    <row r="562" spans="1:70" ht="15">
      <c r="A562" s="509"/>
      <c r="B562" s="628" t="str">
        <f>INDEX('UT - Retail'!$A$7:$A$1409,MATCH(AU562,'UT - Retail'!$U$7:$U$1409,0),1)</f>
        <v>Fullerton Fund Management</v>
      </c>
      <c r="C562" s="629" t="str">
        <f>INDEX('UT - Retail'!$B$7:$B$1409,MATCH(AU562,'UT - Retail'!$U$7:$U$1409,0),1)</f>
        <v>Fullerton Lux Funds - Asia Absolute Alpha A Acc SGD</v>
      </c>
      <c r="D562" s="630"/>
      <c r="E562" s="609" t="str">
        <f>VLOOKUP(C562,'UT - Retail'!$B:$K,8,FALSE)</f>
        <v>Equities</v>
      </c>
      <c r="F562" s="609" t="str">
        <f>VLOOKUP(C562,'UT - Retail'!$B:$K,9,FALSE)</f>
        <v>Asia Pacific ex-Japan</v>
      </c>
      <c r="G562" s="609" t="str">
        <f>VLOOKUP(C562,'UT - Retail'!$B:$K,10,FALSE)</f>
        <v>General</v>
      </c>
      <c r="H562" s="82" t="str">
        <f>VLOOKUP(C562,'UT - Retail'!$B:$N,13,FALSE)</f>
        <v>No</v>
      </c>
      <c r="I562" s="82" t="str">
        <f>VLOOKUP(C562,'UT - Retail'!$B:$Q,14,FALSE)</f>
        <v>No</v>
      </c>
      <c r="J562" s="609" t="str">
        <f>VLOOKUP(C562,'UT - Retail'!$B:$Q,11,FALSE)</f>
        <v>No</v>
      </c>
      <c r="K562" s="130" t="str">
        <f>VLOOKUP(C562,'UT - Retail'!$B:$P,15,FALSE)</f>
        <v>Yes</v>
      </c>
      <c r="L562" s="82" t="str">
        <f>VLOOKUP(C562,'UT - Retail'!$B:$Q,16,FALSE)</f>
        <v>Both</v>
      </c>
      <c r="M562" s="609" t="str">
        <f>VLOOKUP(C562,'UT - Retail'!$B:$K,6,FALSE)</f>
        <v>SGD</v>
      </c>
      <c r="N562" s="609" t="str">
        <f>IFERROR(IF(MATCH(C562,'Portfolio Construction'!$AL:$AL,0),"Yes","No"),"No")</f>
        <v>No</v>
      </c>
      <c r="O562" s="609" t="str">
        <f>IFERROR(IF(MATCH(C562,'Portfolio Construction'!$AN:$AN,0),"Yes","No"),"No")</f>
        <v>No</v>
      </c>
      <c r="P562" s="609" t="str">
        <f>IFERROR(IF(MATCH(C562,'Portfolio Construction'!$AP:$AP,0),"Yes","No"),"No")</f>
        <v>No</v>
      </c>
      <c r="Q562" s="609" t="str">
        <f>IFERROR(IF(MATCH(C562,'Portfolio Construction'!$AR:$AR,0),"Yes","No"),"No")</f>
        <v>No</v>
      </c>
      <c r="R562" s="609" t="str">
        <f>IFERROR(IF(MATCH(C562,'Portfolio Construction'!$AT:$AT,0),"Yes","No"),"No")</f>
        <v>No</v>
      </c>
      <c r="S562" s="609" t="str">
        <f>IFERROR(IF(MATCH(C562,'Portfolio Construction'!$AV:$AV,0),"Yes","No"),"No")</f>
        <v>No</v>
      </c>
      <c r="T562" s="609" t="str">
        <f>IFERROR(IF(MATCH(C562,'Portfolio Construction'!$AX:$AX,0),"Yes","No"),"No")</f>
        <v>No</v>
      </c>
      <c r="U562" s="609" t="str">
        <f>IFERROR(IF(MATCH(C562,'Portfolio Construction'!$AZ:$AZ,0),"Yes","No"),"No")</f>
        <v>No</v>
      </c>
      <c r="V562" s="609" t="str">
        <f>IFERROR(IF(MATCH(C562,'Portfolio Construction'!$BB:$BB,0),"Yes","No"),"No")</f>
        <v>No</v>
      </c>
      <c r="W562" s="618">
        <f>IF(VLOOKUP($AU562,'FE Source'!$A:$W,3,FALSE)=0,"-",VLOOKUP($AU562,'FE Source'!$A:$W,3,FALSE))</f>
        <v>-7.64</v>
      </c>
      <c r="X562" s="618">
        <f>IF(VLOOKUP($AU562,'FE Source'!$A:$W,4,FALSE)=0,"-",VLOOKUP($AU562,'FE Source'!$A:$W,4,FALSE))</f>
        <v>-4.42</v>
      </c>
      <c r="Y562" s="618">
        <f>IF(VLOOKUP($AU562,'FE Source'!$A:$W,5,FALSE)=0,"-",VLOOKUP($AU562,'FE Source'!$A:$W,5,FALSE))</f>
        <v>-6.86</v>
      </c>
      <c r="Z562" s="618">
        <f>IF(VLOOKUP($AU562,'FE Source'!$A:$W,6,FALSE)=0,"-",VLOOKUP($AU562,'FE Source'!$A:$W,6,FALSE))</f>
        <v>-1.0900000000000001</v>
      </c>
      <c r="AA562" s="618">
        <f>IF(VLOOKUP($AU562,'FE Source'!$A:$W,7,FALSE)=0,"-",VLOOKUP($AU562,'FE Source'!$A:$W,7,FALSE))</f>
        <v>-5.58</v>
      </c>
      <c r="AB562" s="618">
        <f>IF(VLOOKUP($AU562,'FE Source'!$A:$W,8,FALSE)=0,"-",VLOOKUP($AU562,'FE Source'!$A:$W,8,FALSE))</f>
        <v>5.79</v>
      </c>
      <c r="AC562" s="632" t="str">
        <f>IF(VLOOKUP($AU562,'FE Source'!$A:$W,9,FALSE)=0,"-",VLOOKUP($AU562,'FE Source'!$A:$W,9,FALSE))</f>
        <v>-</v>
      </c>
      <c r="AD562" s="611">
        <f>IF(VLOOKUP($AU562,'FE Source'!$A:$W,10,FALSE)=0,"-",VLOOKUP($AU562,'FE Source'!$A:$W,10,FALSE))</f>
        <v>0.77</v>
      </c>
      <c r="AE562" s="610">
        <f>IF(VLOOKUP($AU562,'FE Source'!$A:$W,11,FALSE)=0,"-",VLOOKUP($AU562,'FE Source'!$A:$W,11,FALSE))</f>
        <v>13.92</v>
      </c>
      <c r="AF562" s="610">
        <f>IF(VLOOKUP($AU562,'FE Source'!$A:$W,12,FALSE)=0,"-",VLOOKUP($AU562,'FE Source'!$A:$W,12,FALSE))</f>
        <v>-0.01</v>
      </c>
      <c r="AG562" s="610">
        <f>IF(VLOOKUP($AU562,'FE Source'!$A:$W,14,FALSE)=0,"-",VLOOKUP($AU562,'FE Source'!$A:$W,14,FALSE))</f>
        <v>-27.93</v>
      </c>
      <c r="AH562" s="610">
        <f>IF(VLOOKUP($AU562,'FE Source'!$A:$DJ,33,FALSE)=0,"-",VLOOKUP($AU562,'FE Source'!$A:$DJ,33,FALSE))</f>
        <v>203.16</v>
      </c>
      <c r="AI562" s="610">
        <f>IF(VLOOKUP($AU562,'FE Source'!$A:$Y,20,FALSE)=0,"-",VLOOKUP($AU562,'FE Source'!$A:$Y,20,FALSE))</f>
        <v>92.74</v>
      </c>
      <c r="AJ562" s="610">
        <f>IF(VLOOKUP($AU562,'FE Source'!$A:$DJ,34,FALSE)=0,"-",VLOOKUP($AU562,'FE Source'!$A:$DJ,34,FALSE))</f>
        <v>154.38</v>
      </c>
      <c r="AK562" s="610">
        <f>IF(VLOOKUP($AU562,'FE Source'!$A:$DJ,35,FALSE)=0,"-",VLOOKUP($AU562,'FE Source'!$A:$DJ,35,FALSE))</f>
        <v>244.11</v>
      </c>
      <c r="AL562" s="612">
        <f>IF(VLOOKUP($AU562,'FE Source'!$A:$Y,19,FALSE)=0,"-",VLOOKUP($AU562,'FE Source'!$A:$Y,19,FALSE))</f>
        <v>121.25</v>
      </c>
      <c r="AM562" s="611">
        <f>IF(VLOOKUP($AU562,'FE Source'!$A:$DJ,36,FALSE)=0,"-",VLOOKUP($AU562,'FE Source'!$A:$DJ,36,FALSE))</f>
        <v>117.53</v>
      </c>
      <c r="AN562" s="613">
        <f>IF(VLOOKUP($AU562,'FE Source'!$A:$W,13,FALSE)=0,"-",VLOOKUP($AU562,'FE Source'!$A:$W,13,FALSE))</f>
        <v>282.5</v>
      </c>
      <c r="AO562" s="611" t="str">
        <f>IF(J562="no","-",IF(VLOOKUP($AU562,'FE Source'!$A:$W,15,FALSE)=0,"-",VLOOKUP($AU562,'FE Source'!$A:$W,15,FALSE)))</f>
        <v>-</v>
      </c>
      <c r="AP562" s="610" t="str">
        <f>IF(AO562="-","-",IF(VLOOKUP($AU562,'FE Source'!$A:$Z,21,FALSE)=0,"-",IF(VLOOKUP($AU562,'FE Source'!$A:$Z,21,FALSE)=2,"Semi-Annual",IF(VLOOKUP($AU562,'FE Source'!$A:$Z,21,FALSE)=4,"Quarterly",IF(VLOOKUP($AU562,'FE Source'!$A:$Z,21,FALSE)=12,"Monthly","Annual")))))</f>
        <v>-</v>
      </c>
      <c r="AQ562" s="612">
        <f t="array" ref="AQ562">IF(VLOOKUP($AU562,'FE Source'!$A:$W,16,FALSE)=0,"-",VLOOKUP($AU562,'FE Source'!$A:$W,16,FALSE))</f>
        <v>1.66</v>
      </c>
      <c r="AR562" s="614" t="str">
        <f>IF(VLOOKUP($AU562,'FE Source'!$A:$W,17,FALSE)=0,"-",VLOOKUP($AU562,'FE Source'!$A:$W,17,FALSE))</f>
        <v>Silver</v>
      </c>
      <c r="AS562" s="611">
        <f>IF(VLOOKUP($AU562,'FE Source'!$AN:$AS,4,FALSE)="",VLOOKUP($AU562,'FE Source'!$AN:$AS,3,FALSE),VLOOKUP($AU562,'FE Source'!$AN:$AS,4,FALSE))</f>
        <v>17.079999999999998</v>
      </c>
      <c r="AT562" s="617">
        <f>IF(VLOOKUP($AU562,'FE Source'!$AN:$AS,5,FALSE)=0,"-",VLOOKUP($AU562,'FE Source'!$AN:$AS,5,FALSE))</f>
        <v>45783</v>
      </c>
      <c r="AU562" s="614" t="s">
        <v>7342</v>
      </c>
      <c r="BE562" s="215" t="str">
        <f>IF(VLOOKUP($AU562,'FE Source'!$A:$AK,22,FALSE)=0,"-",VLOOKUP($AU562,'FE Source'!$A:$AK,22,FALSE))</f>
        <v>-</v>
      </c>
      <c r="BF562" s="215">
        <f>IF(VLOOKUP($AU562,'FE Source'!$A:$AK,23,FALSE)=0,"-",VLOOKUP($AU562,'FE Source'!$A:$AK,23,FALSE))</f>
        <v>4.32</v>
      </c>
      <c r="BG562" s="215">
        <f>IF(VLOOKUP($AU562,'FE Source'!$A:$AK,24,FALSE)=0,"-",VLOOKUP($AU562,'FE Source'!$A:$AK,24,FALSE))</f>
        <v>14.02</v>
      </c>
      <c r="BH562" s="215">
        <f>IF(VLOOKUP($AU562,'FE Source'!$A:$AK,25,FALSE)=0,"-",VLOOKUP($AU562,'FE Source'!$A:$AK,25,FALSE))</f>
        <v>-14.38</v>
      </c>
      <c r="BI562" s="215">
        <f>IF(VLOOKUP($AU562,'FE Source'!$A:$AK,26,FALSE)=0,"-",VLOOKUP($AU562,'FE Source'!$A:$AK,26,FALSE))</f>
        <v>19.82</v>
      </c>
      <c r="BJ562" s="215">
        <f>IF(VLOOKUP($AU562,'FE Source'!$A:$AK,27,FALSE)=0,"-",VLOOKUP($AU562,'FE Source'!$A:$AK,27,FALSE))</f>
        <v>63.71</v>
      </c>
      <c r="BK562" s="215">
        <f>IF(VLOOKUP($AU562,'FE Source'!$A:$AK,28,FALSE)=0,"-",VLOOKUP($AU562,'FE Source'!$A:$AK,28,FALSE))</f>
        <v>7.52</v>
      </c>
      <c r="BL562" s="215">
        <f>IF(VLOOKUP($AU562,'FE Source'!$A:$AK,29,FALSE)=0,"-",VLOOKUP($AU562,'FE Source'!$A:$AK,29,FALSE))</f>
        <v>-31.45</v>
      </c>
      <c r="BM562" s="215">
        <f>IF(VLOOKUP($AU562,'FE Source'!$A:$AK,30,FALSE)=0,"-",VLOOKUP($AU562,'FE Source'!$A:$AK,30,FALSE))</f>
        <v>-1.28</v>
      </c>
      <c r="BN562" t="str">
        <f>IF(VLOOKUP($AU562,'FE Source'!$A:$AK,31,FALSE)="No Specified Index","-",IF(VLOOKUP($AU562,'FE Source'!$A:$AK,31,FALSE)=0,"-",VLOOKUP($AU562,'FE Source'!$A:$AK,31,FALSE)))</f>
        <v>-</v>
      </c>
      <c r="BO562" s="217">
        <f>IF(VLOOKUP($AU562,'FE Source'!$A:$AK,32,FALSE)=0,"-",VLOOKUP($AU562,'FE Source'!$A:$AK,32,FALSE))</f>
        <v>42180</v>
      </c>
      <c r="BP562" s="18" t="str">
        <f>IF(VLOOKUP($AU562,'FE Source'!$AZ:$BC,2,FALSE)=0,"-",VLOOKUP($AU562,'FE Source'!$AZ:$BC,2,FALSE))</f>
        <v>-</v>
      </c>
      <c r="BQ562" s="18" t="str">
        <f>IF(VLOOKUP($AU562,'FE Source'!$AZ:$BC,3,FALSE)=0,"-",VLOOKUP($AU562,'FE Source'!$AZ:$BC,3,FALSE))</f>
        <v>-</v>
      </c>
      <c r="BR562" s="18" t="str">
        <f>IF(VLOOKUP($AU562,'FE Source'!$AZ:$BC,4,FALSE)=0,"-",VLOOKUP($AU562,'FE Source'!$AZ:$BC,4,FALSE))</f>
        <v>-</v>
      </c>
    </row>
    <row r="563" spans="1:70" ht="15">
      <c r="A563" s="509"/>
      <c r="B563" s="628" t="str">
        <f>INDEX('UT - Retail'!$A$7:$A$1409,MATCH(AU563,'UT - Retail'!$U$7:$U$1409,0),1)</f>
        <v>Fullerton Fund Management</v>
      </c>
      <c r="C563" s="629" t="str">
        <f>INDEX('UT - Retail'!$B$7:$B$1409,MATCH(AU563,'UT - Retail'!$U$7:$U$1409,0),1)</f>
        <v>Fullerton Lux Funds - Asia Absolute Alpha Class A Acc USD</v>
      </c>
      <c r="D563" s="629"/>
      <c r="E563" s="609" t="str">
        <f>VLOOKUP(C563,'UT - Retail'!$B:$K,8,FALSE)</f>
        <v>Equities</v>
      </c>
      <c r="F563" s="609" t="str">
        <f>VLOOKUP(C563,'UT - Retail'!$B:$K,9,FALSE)</f>
        <v>Asia Pacific ex-Japan</v>
      </c>
      <c r="G563" s="609" t="str">
        <f>VLOOKUP(C563,'UT - Retail'!$B:$K,10,FALSE)</f>
        <v>General</v>
      </c>
      <c r="H563" s="82" t="str">
        <f>VLOOKUP(C563,'UT - Retail'!$B:$N,13,FALSE)</f>
        <v>No</v>
      </c>
      <c r="I563" s="82" t="str">
        <f>VLOOKUP(C563,'UT - Retail'!$B:$Q,14,FALSE)</f>
        <v>No</v>
      </c>
      <c r="J563" s="609" t="str">
        <f>VLOOKUP(C563,'UT - Retail'!$B:$Q,11,FALSE)</f>
        <v>No</v>
      </c>
      <c r="K563" s="130" t="str">
        <f>VLOOKUP(C563,'UT - Retail'!$B:$P,15,FALSE)</f>
        <v>No</v>
      </c>
      <c r="L563" s="82" t="str">
        <f>VLOOKUP(C563,'UT - Retail'!$B:$Q,16,FALSE)</f>
        <v>Navigator</v>
      </c>
      <c r="M563" s="609" t="str">
        <f>VLOOKUP(C563,'UT - Retail'!$B:$K,6,FALSE)</f>
        <v>USD</v>
      </c>
      <c r="N563" s="609" t="str">
        <f>IFERROR(IF(MATCH(C563,'Portfolio Construction'!$AL:$AL,0),"Yes","No"),"No")</f>
        <v>No</v>
      </c>
      <c r="O563" s="609" t="str">
        <f>IFERROR(IF(MATCH(C563,'Portfolio Construction'!$AN:$AN,0),"Yes","No"),"No")</f>
        <v>No</v>
      </c>
      <c r="P563" s="609" t="str">
        <f>IFERROR(IF(MATCH(C563,'Portfolio Construction'!$AP:$AP,0),"Yes","No"),"No")</f>
        <v>No</v>
      </c>
      <c r="Q563" s="609" t="str">
        <f>IFERROR(IF(MATCH(C563,'Portfolio Construction'!$AR:$AR,0),"Yes","No"),"No")</f>
        <v>No</v>
      </c>
      <c r="R563" s="609" t="str">
        <f>IFERROR(IF(MATCH(C563,'Portfolio Construction'!$AT:$AT,0),"Yes","No"),"No")</f>
        <v>No</v>
      </c>
      <c r="S563" s="609" t="str">
        <f>IFERROR(IF(MATCH(C563,'Portfolio Construction'!$AV:$AV,0),"Yes","No"),"No")</f>
        <v>No</v>
      </c>
      <c r="T563" s="609" t="str">
        <f>IFERROR(IF(MATCH(C563,'Portfolio Construction'!$AX:$AX,0),"Yes","No"),"No")</f>
        <v>No</v>
      </c>
      <c r="U563" s="609" t="str">
        <f>IFERROR(IF(MATCH(C563,'Portfolio Construction'!$AZ:$AZ,0),"Yes","No"),"No")</f>
        <v>No</v>
      </c>
      <c r="V563" s="609" t="str">
        <f>IFERROR(IF(MATCH(C563,'Portfolio Construction'!$BB:$BB,0),"Yes","No"),"No")</f>
        <v>No</v>
      </c>
      <c r="W563" s="618">
        <f>IF(VLOOKUP($AU563,'FE Source'!$A:$W,3,FALSE)=0,"-",VLOOKUP($AU563,'FE Source'!$A:$W,3,FALSE))</f>
        <v>-7.91</v>
      </c>
      <c r="X563" s="618">
        <f>IF(VLOOKUP($AU563,'FE Source'!$A:$W,4,FALSE)=0,"-",VLOOKUP($AU563,'FE Source'!$A:$W,4,FALSE))</f>
        <v>-4.91</v>
      </c>
      <c r="Y563" s="618">
        <f>IF(VLOOKUP($AU563,'FE Source'!$A:$W,5,FALSE)=0,"-",VLOOKUP($AU563,'FE Source'!$A:$W,5,FALSE))</f>
        <v>-7.12</v>
      </c>
      <c r="Z563" s="618">
        <f>IF(VLOOKUP($AU563,'FE Source'!$A:$W,6,FALSE)=0,"-",VLOOKUP($AU563,'FE Source'!$A:$W,6,FALSE))</f>
        <v>-1.24</v>
      </c>
      <c r="AA563" s="618">
        <f>IF(VLOOKUP($AU563,'FE Source'!$A:$W,7,FALSE)=0,"-",VLOOKUP($AU563,'FE Source'!$A:$W,7,FALSE))</f>
        <v>-5.61</v>
      </c>
      <c r="AB563" s="618" t="str">
        <f>IF(VLOOKUP($AU563,'FE Source'!$A:$W,8,FALSE)=0,"-",VLOOKUP($AU563,'FE Source'!$A:$W,8,FALSE))</f>
        <v>-</v>
      </c>
      <c r="AC563" s="632" t="str">
        <f>IF(VLOOKUP($AU563,'FE Source'!$A:$W,9,FALSE)=0,"-",VLOOKUP($AU563,'FE Source'!$A:$W,9,FALSE))</f>
        <v>-</v>
      </c>
      <c r="AD563" s="611">
        <f>IF(VLOOKUP($AU563,'FE Source'!$A:$W,10,FALSE)=0,"-",VLOOKUP($AU563,'FE Source'!$A:$W,10,FALSE))</f>
        <v>0.78</v>
      </c>
      <c r="AE563" s="610">
        <f>IF(VLOOKUP($AU563,'FE Source'!$A:$W,11,FALSE)=0,"-",VLOOKUP($AU563,'FE Source'!$A:$W,11,FALSE))</f>
        <v>13.82</v>
      </c>
      <c r="AF563" s="610">
        <f>IF(VLOOKUP($AU563,'FE Source'!$A:$W,12,FALSE)=0,"-",VLOOKUP($AU563,'FE Source'!$A:$W,12,FALSE))</f>
        <v>-0.01</v>
      </c>
      <c r="AG563" s="610">
        <f>IF(VLOOKUP($AU563,'FE Source'!$A:$W,14,FALSE)=0,"-",VLOOKUP($AU563,'FE Source'!$A:$W,14,FALSE))</f>
        <v>-27.8</v>
      </c>
      <c r="AH563" s="610">
        <f>IF(VLOOKUP($AU563,'FE Source'!$A:$DJ,33,FALSE)=0,"-",VLOOKUP($AU563,'FE Source'!$A:$DJ,33,FALSE))</f>
        <v>188.35</v>
      </c>
      <c r="AI563" s="610">
        <f>IF(VLOOKUP($AU563,'FE Source'!$A:$Y,20,FALSE)=0,"-",VLOOKUP($AU563,'FE Source'!$A:$Y,20,FALSE))</f>
        <v>93.06</v>
      </c>
      <c r="AJ563" s="610" t="str">
        <f>IF(VLOOKUP($AU563,'FE Source'!$A:$DJ,34,FALSE)=0,"-",VLOOKUP($AU563,'FE Source'!$A:$DJ,34,FALSE))</f>
        <v>-</v>
      </c>
      <c r="AK563" s="610">
        <f>IF(VLOOKUP($AU563,'FE Source'!$A:$DJ,35,FALSE)=0,"-",VLOOKUP($AU563,'FE Source'!$A:$DJ,35,FALSE))</f>
        <v>223.53</v>
      </c>
      <c r="AL563" s="612">
        <f>IF(VLOOKUP($AU563,'FE Source'!$A:$Y,19,FALSE)=0,"-",VLOOKUP($AU563,'FE Source'!$A:$Y,19,FALSE))</f>
        <v>120.42</v>
      </c>
      <c r="AM563" s="611" t="str">
        <f>IF(VLOOKUP($AU563,'FE Source'!$A:$DJ,36,FALSE)=0,"-",VLOOKUP($AU563,'FE Source'!$A:$DJ,36,FALSE))</f>
        <v>-</v>
      </c>
      <c r="AN563" s="613">
        <f>IF(VLOOKUP($AU563,'FE Source'!$A:$W,13,FALSE)=0,"-",VLOOKUP($AU563,'FE Source'!$A:$W,13,FALSE))</f>
        <v>282.5</v>
      </c>
      <c r="AO563" s="611" t="str">
        <f>IF(J563="no","-",IF(VLOOKUP($AU563,'FE Source'!$A:$W,15,FALSE)=0,"-",VLOOKUP($AU563,'FE Source'!$A:$W,15,FALSE)))</f>
        <v>-</v>
      </c>
      <c r="AP563" s="610" t="str">
        <f>IF(AO563="-","-",IF(VLOOKUP($AU563,'FE Source'!$A:$Z,21,FALSE)=0,"-",IF(VLOOKUP($AU563,'FE Source'!$A:$Z,21,FALSE)=2,"Semi-Annual",IF(VLOOKUP($AU563,'FE Source'!$A:$Z,21,FALSE)=4,"Quarterly",IF(VLOOKUP($AU563,'FE Source'!$A:$Z,21,FALSE)=12,"Monthly","Annual")))))</f>
        <v>-</v>
      </c>
      <c r="AQ563" s="612">
        <f t="array" ref="AQ563">IF(VLOOKUP($AU563,'FE Source'!$A:$W,16,FALSE)=0,"-",VLOOKUP($AU563,'FE Source'!$A:$W,16,FALSE))</f>
        <v>1.64</v>
      </c>
      <c r="AR563" s="614" t="str">
        <f>IF(VLOOKUP($AU563,'FE Source'!$A:$W,17,FALSE)=0,"-",VLOOKUP($AU563,'FE Source'!$A:$W,17,FALSE))</f>
        <v>Silver</v>
      </c>
      <c r="AS563" s="611">
        <f>IF(VLOOKUP($AU563,'FE Source'!$AN:$AS,4,FALSE)="",VLOOKUP($AU563,'FE Source'!$AN:$AS,3,FALSE),VLOOKUP($AU563,'FE Source'!$AN:$AS,4,FALSE))</f>
        <v>7.66</v>
      </c>
      <c r="AT563" s="617">
        <f>IF(VLOOKUP($AU563,'FE Source'!$AN:$AS,5,FALSE)=0,"-",VLOOKUP($AU563,'FE Source'!$AN:$AS,5,FALSE))</f>
        <v>45783</v>
      </c>
      <c r="AU563" s="614" t="s">
        <v>7345</v>
      </c>
      <c r="BE563" s="215" t="str">
        <f>IF(VLOOKUP($AU563,'FE Source'!$A:$AK,22,FALSE)=0,"-",VLOOKUP($AU563,'FE Source'!$A:$AK,22,FALSE))</f>
        <v>-</v>
      </c>
      <c r="BF563" s="215" t="str">
        <f>IF(VLOOKUP($AU563,'FE Source'!$A:$AK,23,FALSE)=0,"-",VLOOKUP($AU563,'FE Source'!$A:$AK,23,FALSE))</f>
        <v>-</v>
      </c>
      <c r="BG563" s="215" t="str">
        <f>IF(VLOOKUP($AU563,'FE Source'!$A:$AK,24,FALSE)=0,"-",VLOOKUP($AU563,'FE Source'!$A:$AK,24,FALSE))</f>
        <v>-</v>
      </c>
      <c r="BH563" s="215" t="str">
        <f>IF(VLOOKUP($AU563,'FE Source'!$A:$AK,25,FALSE)=0,"-",VLOOKUP($AU563,'FE Source'!$A:$AK,25,FALSE))</f>
        <v>-</v>
      </c>
      <c r="BI563" s="215" t="str">
        <f>IF(VLOOKUP($AU563,'FE Source'!$A:$AK,26,FALSE)=0,"-",VLOOKUP($AU563,'FE Source'!$A:$AK,26,FALSE))</f>
        <v>-</v>
      </c>
      <c r="BJ563" s="215" t="str">
        <f>IF(VLOOKUP($AU563,'FE Source'!$A:$AK,27,FALSE)=0,"-",VLOOKUP($AU563,'FE Source'!$A:$AK,27,FALSE))</f>
        <v>-</v>
      </c>
      <c r="BK563" s="215" t="str">
        <f>IF(VLOOKUP($AU563,'FE Source'!$A:$AK,28,FALSE)=0,"-",VLOOKUP($AU563,'FE Source'!$A:$AK,28,FALSE))</f>
        <v>-</v>
      </c>
      <c r="BL563" s="215">
        <f>IF(VLOOKUP($AU563,'FE Source'!$A:$AK,29,FALSE)=0,"-",VLOOKUP($AU563,'FE Source'!$A:$AK,29,FALSE))</f>
        <v>-31.38</v>
      </c>
      <c r="BM563" s="215">
        <f>IF(VLOOKUP($AU563,'FE Source'!$A:$AK,30,FALSE)=0,"-",VLOOKUP($AU563,'FE Source'!$A:$AK,30,FALSE))</f>
        <v>-1.38</v>
      </c>
      <c r="BN563" t="str">
        <f>IF(VLOOKUP($AU563,'FE Source'!$A:$AK,31,FALSE)="No Specified Index","-",IF(VLOOKUP($AU563,'FE Source'!$A:$AK,31,FALSE)=0,"-",VLOOKUP($AU563,'FE Source'!$A:$AK,31,FALSE)))</f>
        <v>-</v>
      </c>
      <c r="BO563" s="217" t="str">
        <f>IF(VLOOKUP($AU563,'FE Source'!$A:$AK,32,FALSE)=0,"-",VLOOKUP($AU563,'FE Source'!$A:$AK,32,FALSE))</f>
        <v>-</v>
      </c>
      <c r="BP563" s="18" t="str">
        <f>IF(VLOOKUP($AU563,'FE Source'!$AZ:$BC,2,FALSE)=0,"-",VLOOKUP($AU563,'FE Source'!$AZ:$BC,2,FALSE))</f>
        <v>-</v>
      </c>
      <c r="BQ563" s="18" t="str">
        <f>IF(VLOOKUP($AU563,'FE Source'!$AZ:$BC,3,FALSE)=0,"-",VLOOKUP($AU563,'FE Source'!$AZ:$BC,3,FALSE))</f>
        <v>-</v>
      </c>
      <c r="BR563" s="18" t="str">
        <f>IF(VLOOKUP($AU563,'FE Source'!$AZ:$BC,4,FALSE)=0,"-",VLOOKUP($AU563,'FE Source'!$AZ:$BC,4,FALSE))</f>
        <v>-</v>
      </c>
    </row>
    <row r="564" spans="1:70" ht="15">
      <c r="A564" s="509"/>
      <c r="B564" s="628" t="str">
        <f>INDEX('UT - Retail'!$A$7:$A$1409,MATCH(AU564,'UT - Retail'!$U$7:$U$1409,0),1)</f>
        <v>Fullerton Fund Management</v>
      </c>
      <c r="C564" s="629" t="str">
        <f>INDEX('UT - Retail'!$B$7:$B$1409,MATCH(AU564,'UT - Retail'!$U$7:$U$1409,0),1)</f>
        <v>Fullerton Lux Funds - Global Absolute Alpha A Acc SGD</v>
      </c>
      <c r="D564" s="630"/>
      <c r="E564" s="609" t="str">
        <f>VLOOKUP(C564,'UT - Retail'!$B:$K,8,FALSE)</f>
        <v>Equities</v>
      </c>
      <c r="F564" s="609" t="str">
        <f>VLOOKUP(C564,'UT - Retail'!$B:$K,9,FALSE)</f>
        <v>Global</v>
      </c>
      <c r="G564" s="609" t="str">
        <f>VLOOKUP(C564,'UT - Retail'!$B:$K,10,FALSE)</f>
        <v>General</v>
      </c>
      <c r="H564" s="82" t="str">
        <f>VLOOKUP(C564,'UT - Retail'!$B:$N,13,FALSE)</f>
        <v>No</v>
      </c>
      <c r="I564" s="82" t="str">
        <f>VLOOKUP(C564,'UT - Retail'!$B:$Q,14,FALSE)</f>
        <v>No</v>
      </c>
      <c r="J564" s="609" t="str">
        <f>VLOOKUP(C564,'UT - Retail'!$B:$Q,11,FALSE)</f>
        <v>No</v>
      </c>
      <c r="K564" s="130" t="str">
        <f>VLOOKUP(C564,'UT - Retail'!$B:$P,15,FALSE)</f>
        <v>Yes</v>
      </c>
      <c r="L564" s="82" t="str">
        <f>VLOOKUP(C564,'UT - Retail'!$B:$Q,16,FALSE)</f>
        <v>Both</v>
      </c>
      <c r="M564" s="609" t="str">
        <f>VLOOKUP(C564,'UT - Retail'!$B:$K,6,FALSE)</f>
        <v>SGD</v>
      </c>
      <c r="N564" s="609" t="str">
        <f>IFERROR(IF(MATCH(C564,'Portfolio Construction'!$AL:$AL,0),"Yes","No"),"No")</f>
        <v>No</v>
      </c>
      <c r="O564" s="609" t="str">
        <f>IFERROR(IF(MATCH(C564,'Portfolio Construction'!$AN:$AN,0),"Yes","No"),"No")</f>
        <v>No</v>
      </c>
      <c r="P564" s="609" t="str">
        <f>IFERROR(IF(MATCH(C564,'Portfolio Construction'!$AP:$AP,0),"Yes","No"),"No")</f>
        <v>No</v>
      </c>
      <c r="Q564" s="609" t="str">
        <f>IFERROR(IF(MATCH(C564,'Portfolio Construction'!$AR:$AR,0),"Yes","No"),"No")</f>
        <v>No</v>
      </c>
      <c r="R564" s="609" t="str">
        <f>IFERROR(IF(MATCH(C564,'Portfolio Construction'!$AT:$AT,0),"Yes","No"),"No")</f>
        <v>No</v>
      </c>
      <c r="S564" s="609" t="str">
        <f>IFERROR(IF(MATCH(C564,'Portfolio Construction'!$AV:$AV,0),"Yes","No"),"No")</f>
        <v>No</v>
      </c>
      <c r="T564" s="609" t="str">
        <f>IFERROR(IF(MATCH(C564,'Portfolio Construction'!$AX:$AX,0),"Yes","No"),"No")</f>
        <v>No</v>
      </c>
      <c r="U564" s="609" t="str">
        <f>IFERROR(IF(MATCH(C564,'Portfolio Construction'!$AZ:$AZ,0),"Yes","No"),"No")</f>
        <v>No</v>
      </c>
      <c r="V564" s="609" t="str">
        <f>IFERROR(IF(MATCH(C564,'Portfolio Construction'!$BB:$BB,0),"Yes","No"),"No")</f>
        <v>No</v>
      </c>
      <c r="W564" s="618">
        <f>IF(VLOOKUP($AU564,'FE Source'!$A:$W,3,FALSE)=0,"-",VLOOKUP($AU564,'FE Source'!$A:$W,3,FALSE))</f>
        <v>-6.48</v>
      </c>
      <c r="X564" s="618">
        <f>IF(VLOOKUP($AU564,'FE Source'!$A:$W,4,FALSE)=0,"-",VLOOKUP($AU564,'FE Source'!$A:$W,4,FALSE))</f>
        <v>6.28</v>
      </c>
      <c r="Y564" s="618">
        <f>IF(VLOOKUP($AU564,'FE Source'!$A:$W,5,FALSE)=0,"-",VLOOKUP($AU564,'FE Source'!$A:$W,5,FALSE))</f>
        <v>-4.3</v>
      </c>
      <c r="Z564" s="618">
        <f>IF(VLOOKUP($AU564,'FE Source'!$A:$W,6,FALSE)=0,"-",VLOOKUP($AU564,'FE Source'!$A:$W,6,FALSE))</f>
        <v>8.1300000000000008</v>
      </c>
      <c r="AA564" s="618">
        <f>IF(VLOOKUP($AU564,'FE Source'!$A:$W,7,FALSE)=0,"-",VLOOKUP($AU564,'FE Source'!$A:$W,7,FALSE))</f>
        <v>12.81</v>
      </c>
      <c r="AB564" s="618" t="str">
        <f>IF(VLOOKUP($AU564,'FE Source'!$A:$W,8,FALSE)=0,"-",VLOOKUP($AU564,'FE Source'!$A:$W,8,FALSE))</f>
        <v>-</v>
      </c>
      <c r="AC564" s="632" t="str">
        <f>IF(VLOOKUP($AU564,'FE Source'!$A:$W,9,FALSE)=0,"-",VLOOKUP($AU564,'FE Source'!$A:$W,9,FALSE))</f>
        <v>-</v>
      </c>
      <c r="AD564" s="611">
        <f>IF(VLOOKUP($AU564,'FE Source'!$A:$W,10,FALSE)=0,"-",VLOOKUP($AU564,'FE Source'!$A:$W,10,FALSE))</f>
        <v>1.1100000000000001</v>
      </c>
      <c r="AE564" s="610">
        <f>IF(VLOOKUP($AU564,'FE Source'!$A:$W,11,FALSE)=0,"-",VLOOKUP($AU564,'FE Source'!$A:$W,11,FALSE))</f>
        <v>14.26</v>
      </c>
      <c r="AF564" s="610">
        <f>IF(VLOOKUP($AU564,'FE Source'!$A:$W,12,FALSE)=0,"-",VLOOKUP($AU564,'FE Source'!$A:$W,12,FALSE))</f>
        <v>0.72</v>
      </c>
      <c r="AG564" s="610">
        <f>IF(VLOOKUP($AU564,'FE Source'!$A:$W,14,FALSE)=0,"-",VLOOKUP($AU564,'FE Source'!$A:$W,14,FALSE))</f>
        <v>-12.27</v>
      </c>
      <c r="AH564" s="610">
        <f>IF(VLOOKUP($AU564,'FE Source'!$A:$DJ,33,FALSE)=0,"-",VLOOKUP($AU564,'FE Source'!$A:$DJ,33,FALSE))</f>
        <v>259.12</v>
      </c>
      <c r="AI564" s="610">
        <f>IF(VLOOKUP($AU564,'FE Source'!$A:$Y,20,FALSE)=0,"-",VLOOKUP($AU564,'FE Source'!$A:$Y,20,FALSE))</f>
        <v>160.05000000000001</v>
      </c>
      <c r="AJ564" s="610" t="str">
        <f>IF(VLOOKUP($AU564,'FE Source'!$A:$DJ,34,FALSE)=0,"-",VLOOKUP($AU564,'FE Source'!$A:$DJ,34,FALSE))</f>
        <v>-</v>
      </c>
      <c r="AK564" s="610">
        <f>IF(VLOOKUP($AU564,'FE Source'!$A:$DJ,35,FALSE)=0,"-",VLOOKUP($AU564,'FE Source'!$A:$DJ,35,FALSE))</f>
        <v>211.26</v>
      </c>
      <c r="AL564" s="612">
        <f>IF(VLOOKUP($AU564,'FE Source'!$A:$Y,19,FALSE)=0,"-",VLOOKUP($AU564,'FE Source'!$A:$Y,19,FALSE))</f>
        <v>100.66</v>
      </c>
      <c r="AM564" s="611" t="str">
        <f>IF(VLOOKUP($AU564,'FE Source'!$A:$DJ,36,FALSE)=0,"-",VLOOKUP($AU564,'FE Source'!$A:$DJ,36,FALSE))</f>
        <v>-</v>
      </c>
      <c r="AN564" s="613">
        <f>IF(VLOOKUP($AU564,'FE Source'!$A:$W,13,FALSE)=0,"-",VLOOKUP($AU564,'FE Source'!$A:$W,13,FALSE))</f>
        <v>727.1</v>
      </c>
      <c r="AO564" s="611" t="str">
        <f>IF(J564="no","-",IF(VLOOKUP($AU564,'FE Source'!$A:$W,15,FALSE)=0,"-",VLOOKUP($AU564,'FE Source'!$A:$W,15,FALSE)))</f>
        <v>-</v>
      </c>
      <c r="AP564" s="610" t="str">
        <f>IF(AO564="-","-",IF(VLOOKUP($AU564,'FE Source'!$A:$Z,21,FALSE)=0,"-",IF(VLOOKUP($AU564,'FE Source'!$A:$Z,21,FALSE)=2,"Semi-Annual",IF(VLOOKUP($AU564,'FE Source'!$A:$Z,21,FALSE)=4,"Quarterly",IF(VLOOKUP($AU564,'FE Source'!$A:$Z,21,FALSE)=12,"Monthly","Annual")))))</f>
        <v>-</v>
      </c>
      <c r="AQ564" s="612">
        <f t="array" ref="AQ564">IF(VLOOKUP($AU564,'FE Source'!$A:$W,16,FALSE)=0,"-",VLOOKUP($AU564,'FE Source'!$A:$W,16,FALSE))</f>
        <v>1.61</v>
      </c>
      <c r="AR564" s="614" t="str">
        <f>IF(VLOOKUP($AU564,'FE Source'!$A:$W,17,FALSE)=0,"-",VLOOKUP($AU564,'FE Source'!$A:$W,17,FALSE))</f>
        <v>Silver</v>
      </c>
      <c r="AS564" s="611">
        <f>IF(VLOOKUP($AU564,'FE Source'!$AN:$AS,4,FALSE)="",VLOOKUP($AU564,'FE Source'!$AN:$AS,3,FALSE),VLOOKUP($AU564,'FE Source'!$AN:$AS,4,FALSE))</f>
        <v>12.73</v>
      </c>
      <c r="AT564" s="617">
        <f>IF(VLOOKUP($AU564,'FE Source'!$AN:$AS,5,FALSE)=0,"-",VLOOKUP($AU564,'FE Source'!$AN:$AS,5,FALSE))</f>
        <v>45782</v>
      </c>
      <c r="AU564" s="614" t="s">
        <v>7768</v>
      </c>
      <c r="BE564" s="215" t="str">
        <f>IF(VLOOKUP($AU564,'FE Source'!$A:$AK,22,FALSE)=0,"-",VLOOKUP($AU564,'FE Source'!$A:$AK,22,FALSE))</f>
        <v>-</v>
      </c>
      <c r="BF564" s="215" t="str">
        <f>IF(VLOOKUP($AU564,'FE Source'!$A:$AK,23,FALSE)=0,"-",VLOOKUP($AU564,'FE Source'!$A:$AK,23,FALSE))</f>
        <v>-</v>
      </c>
      <c r="BG564" s="215" t="str">
        <f>IF(VLOOKUP($AU564,'FE Source'!$A:$AK,24,FALSE)=0,"-",VLOOKUP($AU564,'FE Source'!$A:$AK,24,FALSE))</f>
        <v>-</v>
      </c>
      <c r="BH564" s="215" t="str">
        <f>IF(VLOOKUP($AU564,'FE Source'!$A:$AK,25,FALSE)=0,"-",VLOOKUP($AU564,'FE Source'!$A:$AK,25,FALSE))</f>
        <v>-</v>
      </c>
      <c r="BI564" s="215" t="str">
        <f>IF(VLOOKUP($AU564,'FE Source'!$A:$AK,26,FALSE)=0,"-",VLOOKUP($AU564,'FE Source'!$A:$AK,26,FALSE))</f>
        <v>-</v>
      </c>
      <c r="BJ564" s="215" t="str">
        <f>IF(VLOOKUP($AU564,'FE Source'!$A:$AK,27,FALSE)=0,"-",VLOOKUP($AU564,'FE Source'!$A:$AK,27,FALSE))</f>
        <v>-</v>
      </c>
      <c r="BK564" s="215" t="str">
        <f>IF(VLOOKUP($AU564,'FE Source'!$A:$AK,28,FALSE)=0,"-",VLOOKUP($AU564,'FE Source'!$A:$AK,28,FALSE))</f>
        <v>-</v>
      </c>
      <c r="BL564" s="215">
        <f>IF(VLOOKUP($AU564,'FE Source'!$A:$AK,29,FALSE)=0,"-",VLOOKUP($AU564,'FE Source'!$A:$AK,29,FALSE))</f>
        <v>-22.32</v>
      </c>
      <c r="BM564" s="215">
        <f>IF(VLOOKUP($AU564,'FE Source'!$A:$AK,30,FALSE)=0,"-",VLOOKUP($AU564,'FE Source'!$A:$AK,30,FALSE))</f>
        <v>18.71</v>
      </c>
      <c r="BN564" t="str">
        <f>IF(VLOOKUP($AU564,'FE Source'!$A:$AK,31,FALSE)="No Specified Index","-",IF(VLOOKUP($AU564,'FE Source'!$A:$AK,31,FALSE)=0,"-",VLOOKUP($AU564,'FE Source'!$A:$AK,31,FALSE)))</f>
        <v>-</v>
      </c>
      <c r="BO564" s="217">
        <f>IF(VLOOKUP($AU564,'FE Source'!$A:$AK,32,FALSE)=0,"-",VLOOKUP($AU564,'FE Source'!$A:$AK,32,FALSE))</f>
        <v>44238</v>
      </c>
      <c r="BP564" s="18" t="str">
        <f>IF(VLOOKUP($AU564,'FE Source'!$AZ:$BC,2,FALSE)=0,"-",VLOOKUP($AU564,'FE Source'!$AZ:$BC,2,FALSE))</f>
        <v>-</v>
      </c>
      <c r="BQ564" s="18" t="str">
        <f>IF(VLOOKUP($AU564,'FE Source'!$AZ:$BC,3,FALSE)=0,"-",VLOOKUP($AU564,'FE Source'!$AZ:$BC,3,FALSE))</f>
        <v>-</v>
      </c>
      <c r="BR564" s="18" t="str">
        <f>IF(VLOOKUP($AU564,'FE Source'!$AZ:$BC,4,FALSE)=0,"-",VLOOKUP($AU564,'FE Source'!$AZ:$BC,4,FALSE))</f>
        <v>-</v>
      </c>
    </row>
    <row r="565" spans="1:70" ht="15">
      <c r="A565" s="509"/>
      <c r="B565" s="628" t="str">
        <f>INDEX('UT - Retail'!$A$7:$A$1409,MATCH(AU565,'UT - Retail'!$U$7:$U$1409,0),1)</f>
        <v>Fullerton Fund Management</v>
      </c>
      <c r="C565" s="629" t="str">
        <f>INDEX('UT - Retail'!$B$7:$B$1409,MATCH(AU565,'UT - Retail'!$U$7:$U$1409,0),1)</f>
        <v>Fullerton Lux Funds - Global Absolute Alpha A Acc USD</v>
      </c>
      <c r="D565" s="629"/>
      <c r="E565" s="609" t="str">
        <f>VLOOKUP(C565,'UT - Retail'!$B:$K,8,FALSE)</f>
        <v>Equities</v>
      </c>
      <c r="F565" s="609" t="str">
        <f>VLOOKUP(C565,'UT - Retail'!$B:$K,9,FALSE)</f>
        <v>Global</v>
      </c>
      <c r="G565" s="609" t="str">
        <f>VLOOKUP(C565,'UT - Retail'!$B:$K,10,FALSE)</f>
        <v>General</v>
      </c>
      <c r="H565" s="82" t="str">
        <f>VLOOKUP(C565,'UT - Retail'!$B:$N,13,FALSE)</f>
        <v>No</v>
      </c>
      <c r="I565" s="82" t="str">
        <f>VLOOKUP(C565,'UT - Retail'!$B:$Q,14,FALSE)</f>
        <v>No</v>
      </c>
      <c r="J565" s="609" t="str">
        <f>VLOOKUP(C565,'UT - Retail'!$B:$Q,11,FALSE)</f>
        <v>No</v>
      </c>
      <c r="K565" s="130" t="str">
        <f>VLOOKUP(C565,'UT - Retail'!$B:$P,15,FALSE)</f>
        <v>No</v>
      </c>
      <c r="L565" s="82" t="str">
        <f>VLOOKUP(C565,'UT - Retail'!$B:$Q,16,FALSE)</f>
        <v>Both</v>
      </c>
      <c r="M565" s="609" t="str">
        <f>VLOOKUP(C565,'UT - Retail'!$B:$K,6,FALSE)</f>
        <v>USD</v>
      </c>
      <c r="N565" s="609" t="str">
        <f>IFERROR(IF(MATCH(C565,'Portfolio Construction'!$AL:$AL,0),"Yes","No"),"No")</f>
        <v>No</v>
      </c>
      <c r="O565" s="609" t="str">
        <f>IFERROR(IF(MATCH(C565,'Portfolio Construction'!$AN:$AN,0),"Yes","No"),"No")</f>
        <v>No</v>
      </c>
      <c r="P565" s="609" t="str">
        <f>IFERROR(IF(MATCH(C565,'Portfolio Construction'!$AP:$AP,0),"Yes","No"),"No")</f>
        <v>No</v>
      </c>
      <c r="Q565" s="609" t="str">
        <f>IFERROR(IF(MATCH(C565,'Portfolio Construction'!$AR:$AR,0),"Yes","No"),"No")</f>
        <v>No</v>
      </c>
      <c r="R565" s="609" t="str">
        <f>IFERROR(IF(MATCH(C565,'Portfolio Construction'!$AT:$AT,0),"Yes","No"),"No")</f>
        <v>No</v>
      </c>
      <c r="S565" s="609" t="str">
        <f>IFERROR(IF(MATCH(C565,'Portfolio Construction'!$AV:$AV,0),"Yes","No"),"No")</f>
        <v>No</v>
      </c>
      <c r="T565" s="609" t="str">
        <f>IFERROR(IF(MATCH(C565,'Portfolio Construction'!$AX:$AX,0),"Yes","No"),"No")</f>
        <v>No</v>
      </c>
      <c r="U565" s="609" t="str">
        <f>IFERROR(IF(MATCH(C565,'Portfolio Construction'!$AZ:$AZ,0),"Yes","No"),"No")</f>
        <v>No</v>
      </c>
      <c r="V565" s="609" t="str">
        <f>IFERROR(IF(MATCH(C565,'Portfolio Construction'!$BB:$BB,0),"Yes","No"),"No")</f>
        <v>No</v>
      </c>
      <c r="W565" s="618">
        <f>IF(VLOOKUP($AU565,'FE Source'!$A:$W,3,FALSE)=0,"-",VLOOKUP($AU565,'FE Source'!$A:$W,3,FALSE))</f>
        <v>-6.48</v>
      </c>
      <c r="X565" s="618">
        <f>IF(VLOOKUP($AU565,'FE Source'!$A:$W,4,FALSE)=0,"-",VLOOKUP($AU565,'FE Source'!$A:$W,4,FALSE))</f>
        <v>6.28</v>
      </c>
      <c r="Y565" s="618">
        <f>IF(VLOOKUP($AU565,'FE Source'!$A:$W,5,FALSE)=0,"-",VLOOKUP($AU565,'FE Source'!$A:$W,5,FALSE))</f>
        <v>-4.3</v>
      </c>
      <c r="Z565" s="618">
        <f>IF(VLOOKUP($AU565,'FE Source'!$A:$W,6,FALSE)=0,"-",VLOOKUP($AU565,'FE Source'!$A:$W,6,FALSE))</f>
        <v>8.31</v>
      </c>
      <c r="AA565" s="618">
        <f>IF(VLOOKUP($AU565,'FE Source'!$A:$W,7,FALSE)=0,"-",VLOOKUP($AU565,'FE Source'!$A:$W,7,FALSE))</f>
        <v>12.87</v>
      </c>
      <c r="AB565" s="618" t="str">
        <f>IF(VLOOKUP($AU565,'FE Source'!$A:$W,8,FALSE)=0,"-",VLOOKUP($AU565,'FE Source'!$A:$W,8,FALSE))</f>
        <v>-</v>
      </c>
      <c r="AC565" s="632" t="str">
        <f>IF(VLOOKUP($AU565,'FE Source'!$A:$W,9,FALSE)=0,"-",VLOOKUP($AU565,'FE Source'!$A:$W,9,FALSE))</f>
        <v>-</v>
      </c>
      <c r="AD565" s="611">
        <f>IF(VLOOKUP($AU565,'FE Source'!$A:$W,10,FALSE)=0,"-",VLOOKUP($AU565,'FE Source'!$A:$W,10,FALSE))</f>
        <v>1.1100000000000001</v>
      </c>
      <c r="AE565" s="610">
        <f>IF(VLOOKUP($AU565,'FE Source'!$A:$W,11,FALSE)=0,"-",VLOOKUP($AU565,'FE Source'!$A:$W,11,FALSE))</f>
        <v>14.29</v>
      </c>
      <c r="AF565" s="610">
        <f>IF(VLOOKUP($AU565,'FE Source'!$A:$W,12,FALSE)=0,"-",VLOOKUP($AU565,'FE Source'!$A:$W,12,FALSE))</f>
        <v>0.72</v>
      </c>
      <c r="AG565" s="610">
        <f>IF(VLOOKUP($AU565,'FE Source'!$A:$W,14,FALSE)=0,"-",VLOOKUP($AU565,'FE Source'!$A:$W,14,FALSE))</f>
        <v>-12.27</v>
      </c>
      <c r="AH565" s="610">
        <f>IF(VLOOKUP($AU565,'FE Source'!$A:$DJ,33,FALSE)=0,"-",VLOOKUP($AU565,'FE Source'!$A:$DJ,33,FALSE))</f>
        <v>261.29000000000002</v>
      </c>
      <c r="AI565" s="610">
        <f>IF(VLOOKUP($AU565,'FE Source'!$A:$Y,20,FALSE)=0,"-",VLOOKUP($AU565,'FE Source'!$A:$Y,20,FALSE))</f>
        <v>160.74</v>
      </c>
      <c r="AJ565" s="610" t="str">
        <f>IF(VLOOKUP($AU565,'FE Source'!$A:$DJ,34,FALSE)=0,"-",VLOOKUP($AU565,'FE Source'!$A:$DJ,34,FALSE))</f>
        <v>-</v>
      </c>
      <c r="AK565" s="610">
        <f>IF(VLOOKUP($AU565,'FE Source'!$A:$DJ,35,FALSE)=0,"-",VLOOKUP($AU565,'FE Source'!$A:$DJ,35,FALSE))</f>
        <v>211.31</v>
      </c>
      <c r="AL565" s="612">
        <f>IF(VLOOKUP($AU565,'FE Source'!$A:$Y,19,FALSE)=0,"-",VLOOKUP($AU565,'FE Source'!$A:$Y,19,FALSE))</f>
        <v>100.84</v>
      </c>
      <c r="AM565" s="611" t="str">
        <f>IF(VLOOKUP($AU565,'FE Source'!$A:$DJ,36,FALSE)=0,"-",VLOOKUP($AU565,'FE Source'!$A:$DJ,36,FALSE))</f>
        <v>-</v>
      </c>
      <c r="AN565" s="613">
        <f>IF(VLOOKUP($AU565,'FE Source'!$A:$W,13,FALSE)=0,"-",VLOOKUP($AU565,'FE Source'!$A:$W,13,FALSE))</f>
        <v>727.1</v>
      </c>
      <c r="AO565" s="611" t="str">
        <f>IF(J565="no","-",IF(VLOOKUP($AU565,'FE Source'!$A:$W,15,FALSE)=0,"-",VLOOKUP($AU565,'FE Source'!$A:$W,15,FALSE)))</f>
        <v>-</v>
      </c>
      <c r="AP565" s="610" t="str">
        <f>IF(AO565="-","-",IF(VLOOKUP($AU565,'FE Source'!$A:$Z,21,FALSE)=0,"-",IF(VLOOKUP($AU565,'FE Source'!$A:$Z,21,FALSE)=2,"Semi-Annual",IF(VLOOKUP($AU565,'FE Source'!$A:$Z,21,FALSE)=4,"Quarterly",IF(VLOOKUP($AU565,'FE Source'!$A:$Z,21,FALSE)=12,"Monthly","Annual")))))</f>
        <v>-</v>
      </c>
      <c r="AQ565" s="612">
        <f t="array" ref="AQ565">IF(VLOOKUP($AU565,'FE Source'!$A:$W,16,FALSE)=0,"-",VLOOKUP($AU565,'FE Source'!$A:$W,16,FALSE))</f>
        <v>1.61</v>
      </c>
      <c r="AR565" s="614" t="str">
        <f>IF(VLOOKUP($AU565,'FE Source'!$A:$W,17,FALSE)=0,"-",VLOOKUP($AU565,'FE Source'!$A:$W,17,FALSE))</f>
        <v>Silver</v>
      </c>
      <c r="AS565" s="611">
        <f>IF(VLOOKUP($AU565,'FE Source'!$AN:$AS,4,FALSE)="",VLOOKUP($AU565,'FE Source'!$AN:$AS,3,FALSE),VLOOKUP($AU565,'FE Source'!$AN:$AS,4,FALSE))</f>
        <v>13.56</v>
      </c>
      <c r="AT565" s="617">
        <f>IF(VLOOKUP($AU565,'FE Source'!$AN:$AS,5,FALSE)=0,"-",VLOOKUP($AU565,'FE Source'!$AN:$AS,5,FALSE))</f>
        <v>45782</v>
      </c>
      <c r="AU565" s="614" t="s">
        <v>7769</v>
      </c>
      <c r="BE565" s="215" t="str">
        <f>IF(VLOOKUP($AU565,'FE Source'!$A:$AK,22,FALSE)=0,"-",VLOOKUP($AU565,'FE Source'!$A:$AK,22,FALSE))</f>
        <v>-</v>
      </c>
      <c r="BF565" s="215" t="str">
        <f>IF(VLOOKUP($AU565,'FE Source'!$A:$AK,23,FALSE)=0,"-",VLOOKUP($AU565,'FE Source'!$A:$AK,23,FALSE))</f>
        <v>-</v>
      </c>
      <c r="BG565" s="215" t="str">
        <f>IF(VLOOKUP($AU565,'FE Source'!$A:$AK,24,FALSE)=0,"-",VLOOKUP($AU565,'FE Source'!$A:$AK,24,FALSE))</f>
        <v>-</v>
      </c>
      <c r="BH565" s="215" t="str">
        <f>IF(VLOOKUP($AU565,'FE Source'!$A:$AK,25,FALSE)=0,"-",VLOOKUP($AU565,'FE Source'!$A:$AK,25,FALSE))</f>
        <v>-</v>
      </c>
      <c r="BI565" s="215" t="str">
        <f>IF(VLOOKUP($AU565,'FE Source'!$A:$AK,26,FALSE)=0,"-",VLOOKUP($AU565,'FE Source'!$A:$AK,26,FALSE))</f>
        <v>-</v>
      </c>
      <c r="BJ565" s="215" t="str">
        <f>IF(VLOOKUP($AU565,'FE Source'!$A:$AK,27,FALSE)=0,"-",VLOOKUP($AU565,'FE Source'!$A:$AK,27,FALSE))</f>
        <v>-</v>
      </c>
      <c r="BK565" s="215" t="str">
        <f>IF(VLOOKUP($AU565,'FE Source'!$A:$AK,28,FALSE)=0,"-",VLOOKUP($AU565,'FE Source'!$A:$AK,28,FALSE))</f>
        <v>-</v>
      </c>
      <c r="BL565" s="215">
        <f>IF(VLOOKUP($AU565,'FE Source'!$A:$AK,29,FALSE)=0,"-",VLOOKUP($AU565,'FE Source'!$A:$AK,29,FALSE))</f>
        <v>-22.27</v>
      </c>
      <c r="BM565" s="215">
        <f>IF(VLOOKUP($AU565,'FE Source'!$A:$AK,30,FALSE)=0,"-",VLOOKUP($AU565,'FE Source'!$A:$AK,30,FALSE))</f>
        <v>18.78</v>
      </c>
      <c r="BN565" t="str">
        <f>IF(VLOOKUP($AU565,'FE Source'!$A:$AK,31,FALSE)="No Specified Index","-",IF(VLOOKUP($AU565,'FE Source'!$A:$AK,31,FALSE)=0,"-",VLOOKUP($AU565,'FE Source'!$A:$AK,31,FALSE)))</f>
        <v>-</v>
      </c>
      <c r="BO565" s="217">
        <f>IF(VLOOKUP($AU565,'FE Source'!$A:$AK,32,FALSE)=0,"-",VLOOKUP($AU565,'FE Source'!$A:$AK,32,FALSE))</f>
        <v>44407</v>
      </c>
      <c r="BP565" s="18" t="str">
        <f>IF(VLOOKUP($AU565,'FE Source'!$AZ:$BC,2,FALSE)=0,"-",VLOOKUP($AU565,'FE Source'!$AZ:$BC,2,FALSE))</f>
        <v>-</v>
      </c>
      <c r="BQ565" s="18" t="str">
        <f>IF(VLOOKUP($AU565,'FE Source'!$AZ:$BC,3,FALSE)=0,"-",VLOOKUP($AU565,'FE Source'!$AZ:$BC,3,FALSE))</f>
        <v>-</v>
      </c>
      <c r="BR565" s="18" t="str">
        <f>IF(VLOOKUP($AU565,'FE Source'!$AZ:$BC,4,FALSE)=0,"-",VLOOKUP($AU565,'FE Source'!$AZ:$BC,4,FALSE))</f>
        <v>-</v>
      </c>
    </row>
    <row r="566" spans="1:70" ht="15">
      <c r="B566" s="628" t="str">
        <f>INDEX('UT - Retail'!$A$7:$A$1409,MATCH(AU566,'UT - Retail'!$U$7:$U$1409,0),1)</f>
        <v>Fullerton Fund Management</v>
      </c>
      <c r="C566" s="629" t="str">
        <f>INDEX('UT - Retail'!$B$7:$B$1409,MATCH(AU566,'UT - Retail'!$U$7:$U$1409,0),1)</f>
        <v>Fullerton Lux Gbl Absolute Alpha A Dist SGD</v>
      </c>
      <c r="D566" s="629"/>
      <c r="E566" s="609" t="str">
        <f>VLOOKUP(C566,'UT - Retail'!$B:$K,8,FALSE)</f>
        <v>Equities</v>
      </c>
      <c r="F566" s="609" t="str">
        <f>VLOOKUP(C566,'UT - Retail'!$B:$K,9,FALSE)</f>
        <v>Global</v>
      </c>
      <c r="G566" s="609" t="str">
        <f>VLOOKUP(C566,'UT - Retail'!$B:$K,10,FALSE)</f>
        <v>General</v>
      </c>
      <c r="H566" s="82" t="str">
        <f>VLOOKUP(C566,'UT - Retail'!$B:$N,13,FALSE)</f>
        <v>No</v>
      </c>
      <c r="I566" s="82" t="str">
        <f>VLOOKUP(C566,'UT - Retail'!$B:$Q,14,FALSE)</f>
        <v>No</v>
      </c>
      <c r="J566" s="609" t="str">
        <f>VLOOKUP(C566,'UT - Retail'!$B:$Q,11,FALSE)</f>
        <v>Yes</v>
      </c>
      <c r="K566" s="130" t="str">
        <f>VLOOKUP(C566,'UT - Retail'!$B:$P,15,FALSE)</f>
        <v>Yes</v>
      </c>
      <c r="L566" s="82" t="str">
        <f>VLOOKUP(C566,'UT - Retail'!$B:$Q,16,FALSE)</f>
        <v>Navigator</v>
      </c>
      <c r="M566" s="609" t="str">
        <f>VLOOKUP(C566,'UT - Retail'!$B:$K,6,FALSE)</f>
        <v>SGD</v>
      </c>
      <c r="N566" s="609" t="str">
        <f>IFERROR(IF(MATCH(C566,'Portfolio Construction'!$AL:$AL,0),"Yes","No"),"No")</f>
        <v>No</v>
      </c>
      <c r="O566" s="609" t="str">
        <f>IFERROR(IF(MATCH(C566,'Portfolio Construction'!$AN:$AN,0),"Yes","No"),"No")</f>
        <v>No</v>
      </c>
      <c r="P566" s="609" t="str">
        <f>IFERROR(IF(MATCH(C566,'Portfolio Construction'!$AP:$AP,0),"Yes","No"),"No")</f>
        <v>No</v>
      </c>
      <c r="Q566" s="609" t="str">
        <f>IFERROR(IF(MATCH(C566,'Portfolio Construction'!$AR:$AR,0),"Yes","No"),"No")</f>
        <v>No</v>
      </c>
      <c r="R566" s="609" t="str">
        <f>IFERROR(IF(MATCH(C566,'Portfolio Construction'!$AT:$AT,0),"Yes","No"),"No")</f>
        <v>No</v>
      </c>
      <c r="S566" s="609" t="str">
        <f>IFERROR(IF(MATCH(C566,'Portfolio Construction'!$AV:$AV,0),"Yes","No"),"No")</f>
        <v>No</v>
      </c>
      <c r="T566" s="609" t="str">
        <f>IFERROR(IF(MATCH(C566,'Portfolio Construction'!$AX:$AX,0),"Yes","No"),"No")</f>
        <v>No</v>
      </c>
      <c r="U566" s="609" t="str">
        <f>IFERROR(IF(MATCH(C566,'Portfolio Construction'!$AZ:$AZ,0),"Yes","No"),"No")</f>
        <v>No</v>
      </c>
      <c r="V566" s="609" t="str">
        <f>IFERROR(IF(MATCH(C566,'Portfolio Construction'!$BB:$BB,0),"Yes","No"),"No")</f>
        <v>No</v>
      </c>
      <c r="W566" s="618" t="e">
        <f>IF(VLOOKUP($AU566,'FE Source'!$A:$W,3,FALSE)=0,"-",VLOOKUP($AU566,'FE Source'!$A:$W,3,FALSE))</f>
        <v>#N/A</v>
      </c>
      <c r="X566" s="618" t="e">
        <f>IF(VLOOKUP($AU566,'FE Source'!$A:$W,4,FALSE)=0,"-",VLOOKUP($AU566,'FE Source'!$A:$W,4,FALSE))</f>
        <v>#N/A</v>
      </c>
      <c r="Y566" s="618" t="e">
        <f>IF(VLOOKUP($AU566,'FE Source'!$A:$W,5,FALSE)=0,"-",VLOOKUP($AU566,'FE Source'!$A:$W,5,FALSE))</f>
        <v>#N/A</v>
      </c>
      <c r="Z566" s="618" t="e">
        <f>IF(VLOOKUP($AU566,'FE Source'!$A:$W,6,FALSE)=0,"-",VLOOKUP($AU566,'FE Source'!$A:$W,6,FALSE))</f>
        <v>#N/A</v>
      </c>
      <c r="AA566" s="618" t="e">
        <f>IF(VLOOKUP($AU566,'FE Source'!$A:$W,7,FALSE)=0,"-",VLOOKUP($AU566,'FE Source'!$A:$W,7,FALSE))</f>
        <v>#N/A</v>
      </c>
      <c r="AB566" s="618" t="e">
        <f>IF(VLOOKUP($AU566,'FE Source'!$A:$W,8,FALSE)=0,"-",VLOOKUP($AU566,'FE Source'!$A:$W,8,FALSE))</f>
        <v>#N/A</v>
      </c>
      <c r="AC566" s="632" t="e">
        <f>IF(VLOOKUP($AU566,'FE Source'!$A:$W,9,FALSE)=0,"-",VLOOKUP($AU566,'FE Source'!$A:$W,9,FALSE))</f>
        <v>#N/A</v>
      </c>
      <c r="AD566" s="611" t="e">
        <f>IF(VLOOKUP($AU566,'FE Source'!$A:$W,10,FALSE)=0,"-",VLOOKUP($AU566,'FE Source'!$A:$W,10,FALSE))</f>
        <v>#N/A</v>
      </c>
      <c r="AE566" s="610" t="e">
        <f>IF(VLOOKUP($AU566,'FE Source'!$A:$W,11,FALSE)=0,"-",VLOOKUP($AU566,'FE Source'!$A:$W,11,FALSE))</f>
        <v>#N/A</v>
      </c>
      <c r="AF566" s="610" t="e">
        <f>IF(VLOOKUP($AU566,'FE Source'!$A:$W,12,FALSE)=0,"-",VLOOKUP($AU566,'FE Source'!$A:$W,12,FALSE))</f>
        <v>#N/A</v>
      </c>
      <c r="AG566" s="610" t="e">
        <f>IF(VLOOKUP($AU566,'FE Source'!$A:$W,14,FALSE)=0,"-",VLOOKUP($AU566,'FE Source'!$A:$W,14,FALSE))</f>
        <v>#N/A</v>
      </c>
      <c r="AH566" s="610" t="e">
        <f>IF(VLOOKUP($AU566,'FE Source'!$A:$DJ,33,FALSE)=0,"-",VLOOKUP($AU566,'FE Source'!$A:$DJ,33,FALSE))</f>
        <v>#N/A</v>
      </c>
      <c r="AI566" s="610" t="e">
        <f>IF(VLOOKUP($AU566,'FE Source'!$A:$Y,20,FALSE)=0,"-",VLOOKUP($AU566,'FE Source'!$A:$Y,20,FALSE))</f>
        <v>#N/A</v>
      </c>
      <c r="AJ566" s="610" t="e">
        <f>IF(VLOOKUP($AU566,'FE Source'!$A:$DJ,34,FALSE)=0,"-",VLOOKUP($AU566,'FE Source'!$A:$DJ,34,FALSE))</f>
        <v>#N/A</v>
      </c>
      <c r="AK566" s="610" t="e">
        <f>IF(VLOOKUP($AU566,'FE Source'!$A:$DJ,35,FALSE)=0,"-",VLOOKUP($AU566,'FE Source'!$A:$DJ,35,FALSE))</f>
        <v>#N/A</v>
      </c>
      <c r="AL566" s="612" t="e">
        <f>IF(VLOOKUP($AU566,'FE Source'!$A:$Y,19,FALSE)=0,"-",VLOOKUP($AU566,'FE Source'!$A:$Y,19,FALSE))</f>
        <v>#N/A</v>
      </c>
      <c r="AM566" s="611" t="e">
        <f>IF(VLOOKUP($AU566,'FE Source'!$A:$DJ,36,FALSE)=0,"-",VLOOKUP($AU566,'FE Source'!$A:$DJ,36,FALSE))</f>
        <v>#N/A</v>
      </c>
      <c r="AN566" s="613" t="e">
        <f>IF(VLOOKUP($AU566,'FE Source'!$A:$W,13,FALSE)=0,"-",VLOOKUP($AU566,'FE Source'!$A:$W,13,FALSE))</f>
        <v>#N/A</v>
      </c>
      <c r="AO566" s="611" t="e">
        <f>IF(J566="no","-",IF(VLOOKUP($AU566,'FE Source'!$A:$W,15,FALSE)=0,"-",VLOOKUP($AU566,'FE Source'!$A:$W,15,FALSE)))</f>
        <v>#N/A</v>
      </c>
      <c r="AP566" s="610" t="e">
        <f>IF(AO566="-","-",IF(VLOOKUP($AU566,'FE Source'!$A:$Z,21,FALSE)=0,"-",IF(VLOOKUP($AU566,'FE Source'!$A:$Z,21,FALSE)=2,"Semi-Annual",IF(VLOOKUP($AU566,'FE Source'!$A:$Z,21,FALSE)=4,"Quarterly",IF(VLOOKUP($AU566,'FE Source'!$A:$Z,21,FALSE)=12,"Monthly","Annual")))))</f>
        <v>#N/A</v>
      </c>
      <c r="AQ566" s="612" t="e">
        <f t="array" ref="AQ566">IF(VLOOKUP($AU566,'FE Source'!$A:$W,16,FALSE)=0,"-",VLOOKUP($AU566,'FE Source'!$A:$W,16,FALSE))</f>
        <v>#N/A</v>
      </c>
      <c r="AR566" s="614" t="e">
        <f>IF(VLOOKUP($AU566,'FE Source'!$A:$W,17,FALSE)=0,"-",VLOOKUP($AU566,'FE Source'!$A:$W,17,FALSE))</f>
        <v>#N/A</v>
      </c>
      <c r="AS566" s="611" t="e">
        <f>IF(VLOOKUP($AU566,'FE Source'!$AN:$AS,4,FALSE)="",VLOOKUP($AU566,'FE Source'!$AN:$AS,3,FALSE),VLOOKUP($AU566,'FE Source'!$AN:$AS,4,FALSE))</f>
        <v>#N/A</v>
      </c>
      <c r="AT566" s="617" t="e">
        <f>IF(VLOOKUP($AU566,'FE Source'!$AN:$AS,5,FALSE)=0,"-",VLOOKUP($AU566,'FE Source'!$AN:$AS,5,FALSE))</f>
        <v>#N/A</v>
      </c>
      <c r="AU566" s="614" t="s">
        <v>10390</v>
      </c>
      <c r="BE566" s="215" t="e">
        <f>IF(VLOOKUP($AU566,'FE Source'!$A:$AK,22,FALSE)=0,"-",VLOOKUP($AU566,'FE Source'!$A:$AK,22,FALSE))</f>
        <v>#N/A</v>
      </c>
      <c r="BF566" s="215" t="e">
        <f>IF(VLOOKUP($AU566,'FE Source'!$A:$AK,23,FALSE)=0,"-",VLOOKUP($AU566,'FE Source'!$A:$AK,23,FALSE))</f>
        <v>#N/A</v>
      </c>
      <c r="BG566" s="215" t="e">
        <f>IF(VLOOKUP($AU566,'FE Source'!$A:$AK,24,FALSE)=0,"-",VLOOKUP($AU566,'FE Source'!$A:$AK,24,FALSE))</f>
        <v>#N/A</v>
      </c>
      <c r="BH566" s="215" t="e">
        <f>IF(VLOOKUP($AU566,'FE Source'!$A:$AK,25,FALSE)=0,"-",VLOOKUP($AU566,'FE Source'!$A:$AK,25,FALSE))</f>
        <v>#N/A</v>
      </c>
      <c r="BI566" s="215" t="e">
        <f>IF(VLOOKUP($AU566,'FE Source'!$A:$AK,26,FALSE)=0,"-",VLOOKUP($AU566,'FE Source'!$A:$AK,26,FALSE))</f>
        <v>#N/A</v>
      </c>
      <c r="BJ566" s="215" t="e">
        <f>IF(VLOOKUP($AU566,'FE Source'!$A:$AK,27,FALSE)=0,"-",VLOOKUP($AU566,'FE Source'!$A:$AK,27,FALSE))</f>
        <v>#N/A</v>
      </c>
      <c r="BK566" s="215" t="e">
        <f>IF(VLOOKUP($AU566,'FE Source'!$A:$AK,28,FALSE)=0,"-",VLOOKUP($AU566,'FE Source'!$A:$AK,28,FALSE))</f>
        <v>#N/A</v>
      </c>
      <c r="BL566" s="215" t="e">
        <f>IF(VLOOKUP($AU566,'FE Source'!$A:$AK,29,FALSE)=0,"-",VLOOKUP($AU566,'FE Source'!$A:$AK,29,FALSE))</f>
        <v>#N/A</v>
      </c>
      <c r="BM566" s="215" t="e">
        <f>IF(VLOOKUP($AU566,'FE Source'!$A:$AK,30,FALSE)=0,"-",VLOOKUP($AU566,'FE Source'!$A:$AK,30,FALSE))</f>
        <v>#N/A</v>
      </c>
      <c r="BN566" t="e">
        <f>IF(VLOOKUP($AU566,'FE Source'!$A:$AK,31,FALSE)="No Specified Index","-",IF(VLOOKUP($AU566,'FE Source'!$A:$AK,31,FALSE)=0,"-",VLOOKUP($AU566,'FE Source'!$A:$AK,31,FALSE)))</f>
        <v>#N/A</v>
      </c>
      <c r="BO566" s="217" t="e">
        <f>IF(VLOOKUP($AU566,'FE Source'!$A:$AK,32,FALSE)=0,"-",VLOOKUP($AU566,'FE Source'!$A:$AK,32,FALSE))</f>
        <v>#N/A</v>
      </c>
      <c r="BP566" s="18" t="e">
        <f>IF(VLOOKUP($AU566,'FE Source'!$AZ:$BC,2,FALSE)=0,"-",VLOOKUP($AU566,'FE Source'!$AZ:$BC,2,FALSE))</f>
        <v>#N/A</v>
      </c>
      <c r="BQ566" s="18" t="e">
        <f>IF(VLOOKUP($AU566,'FE Source'!$AZ:$BC,3,FALSE)=0,"-",VLOOKUP($AU566,'FE Source'!$AZ:$BC,3,FALSE))</f>
        <v>#N/A</v>
      </c>
      <c r="BR566" s="18" t="e">
        <f>IF(VLOOKUP($AU566,'FE Source'!$AZ:$BC,4,FALSE)=0,"-",VLOOKUP($AU566,'FE Source'!$AZ:$BC,4,FALSE))</f>
        <v>#N/A</v>
      </c>
    </row>
    <row r="567" spans="1:70" ht="15">
      <c r="B567" s="628" t="str">
        <f>INDEX('UT - Retail'!$A$7:$A$1409,MATCH(AU567,'UT - Retail'!$U$7:$U$1409,0),1)</f>
        <v>Fullerton Fund Management</v>
      </c>
      <c r="C567" s="629" t="str">
        <f>INDEX('UT - Retail'!$B$7:$B$1409,MATCH(AU567,'UT - Retail'!$U$7:$U$1409,0),1)</f>
        <v>Fullerton SGD Cash Fund A SGD</v>
      </c>
      <c r="D567" s="629"/>
      <c r="E567" s="609" t="str">
        <f>VLOOKUP(C567,'UT - Retail'!$B:$K,8,FALSE)</f>
        <v>Money Market</v>
      </c>
      <c r="F567" s="609" t="str">
        <f>VLOOKUP(C567,'UT - Retail'!$B:$K,9,FALSE)</f>
        <v>Singapore</v>
      </c>
      <c r="G567" s="609" t="str">
        <f>VLOOKUP(C567,'UT - Retail'!$B:$K,10,FALSE)</f>
        <v>General</v>
      </c>
      <c r="H567" s="82" t="str">
        <f>VLOOKUP(C567,'UT - Retail'!$B:$N,13,FALSE)</f>
        <v>No</v>
      </c>
      <c r="I567" s="82" t="str">
        <f>VLOOKUP(C567,'UT - Retail'!$B:$Q,14,FALSE)</f>
        <v>No</v>
      </c>
      <c r="J567" s="609" t="str">
        <f>VLOOKUP(C567,'UT - Retail'!$B:$Q,11,FALSE)</f>
        <v>No</v>
      </c>
      <c r="K567" s="130" t="str">
        <f>VLOOKUP(C567,'UT - Retail'!$B:$P,15,FALSE)</f>
        <v>Yes</v>
      </c>
      <c r="L567" s="82" t="str">
        <f>VLOOKUP(C567,'UT - Retail'!$B:$Q,16,FALSE)</f>
        <v>Both</v>
      </c>
      <c r="M567" s="609" t="str">
        <f>VLOOKUP(C567,'UT - Retail'!$B:$K,6,FALSE)</f>
        <v>SGD</v>
      </c>
      <c r="N567" s="609" t="str">
        <f>IFERROR(IF(MATCH(C567,'Portfolio Construction'!$AL:$AL,0),"Yes","No"),"No")</f>
        <v>Yes</v>
      </c>
      <c r="O567" s="609" t="str">
        <f>IFERROR(IF(MATCH(C567,'Portfolio Construction'!$AN:$AN,0),"Yes","No"),"No")</f>
        <v>No</v>
      </c>
      <c r="P567" s="609" t="str">
        <f>IFERROR(IF(MATCH(C567,'Portfolio Construction'!$AP:$AP,0),"Yes","No"),"No")</f>
        <v>No</v>
      </c>
      <c r="Q567" s="609" t="str">
        <f>IFERROR(IF(MATCH(C567,'Portfolio Construction'!$AR:$AR,0),"Yes","No"),"No")</f>
        <v>No</v>
      </c>
      <c r="R567" s="609" t="str">
        <f>IFERROR(IF(MATCH(C567,'Portfolio Construction'!$AT:$AT,0),"Yes","No"),"No")</f>
        <v>No</v>
      </c>
      <c r="S567" s="609" t="str">
        <f>IFERROR(IF(MATCH(C567,'Portfolio Construction'!$AV:$AV,0),"Yes","No"),"No")</f>
        <v>Yes</v>
      </c>
      <c r="T567" s="609" t="str">
        <f>IFERROR(IF(MATCH(C567,'Portfolio Construction'!$AX:$AX,0),"Yes","No"),"No")</f>
        <v>No</v>
      </c>
      <c r="U567" s="609" t="str">
        <f>IFERROR(IF(MATCH(C567,'Portfolio Construction'!$AZ:$AZ,0),"Yes","No"),"No")</f>
        <v>No</v>
      </c>
      <c r="V567" s="609" t="str">
        <f>IFERROR(IF(MATCH(C567,'Portfolio Construction'!$BB:$BB,0),"Yes","No"),"No")</f>
        <v>No</v>
      </c>
      <c r="W567" s="618">
        <f>IF(VLOOKUP($AU567,'FE Source'!$A:$W,3,FALSE)=0,"-",VLOOKUP($AU567,'FE Source'!$A:$W,3,FALSE))</f>
        <v>0.97</v>
      </c>
      <c r="X567" s="618">
        <f>IF(VLOOKUP($AU567,'FE Source'!$A:$W,4,FALSE)=0,"-",VLOOKUP($AU567,'FE Source'!$A:$W,4,FALSE))</f>
        <v>0.22</v>
      </c>
      <c r="Y567" s="618">
        <f>IF(VLOOKUP($AU567,'FE Source'!$A:$W,5,FALSE)=0,"-",VLOOKUP($AU567,'FE Source'!$A:$W,5,FALSE))</f>
        <v>1.45</v>
      </c>
      <c r="Z567" s="618">
        <f>IF(VLOOKUP($AU567,'FE Source'!$A:$W,6,FALSE)=0,"-",VLOOKUP($AU567,'FE Source'!$A:$W,6,FALSE))</f>
        <v>3.24</v>
      </c>
      <c r="AA567" s="618">
        <f>IF(VLOOKUP($AU567,'FE Source'!$A:$W,7,FALSE)=0,"-",VLOOKUP($AU567,'FE Source'!$A:$W,7,FALSE))</f>
        <v>3.34</v>
      </c>
      <c r="AB567" s="618">
        <f>IF(VLOOKUP($AU567,'FE Source'!$A:$W,8,FALSE)=0,"-",VLOOKUP($AU567,'FE Source'!$A:$W,8,FALSE))</f>
        <v>2.13</v>
      </c>
      <c r="AC567" s="632">
        <f>IF(VLOOKUP($AU567,'FE Source'!$A:$W,9,FALSE)=0,"-",VLOOKUP($AU567,'FE Source'!$A:$W,9,FALSE))</f>
        <v>1.65</v>
      </c>
      <c r="AD567" s="611" t="str">
        <f>IF(VLOOKUP($AU567,'FE Source'!$A:$W,10,FALSE)=0,"-",VLOOKUP($AU567,'FE Source'!$A:$W,10,FALSE))</f>
        <v>-</v>
      </c>
      <c r="AE567" s="610">
        <f>IF(VLOOKUP($AU567,'FE Source'!$A:$W,11,FALSE)=0,"-",VLOOKUP($AU567,'FE Source'!$A:$W,11,FALSE))</f>
        <v>0.24</v>
      </c>
      <c r="AF567" s="610">
        <f>IF(VLOOKUP($AU567,'FE Source'!$A:$W,12,FALSE)=0,"-",VLOOKUP($AU567,'FE Source'!$A:$W,12,FALSE))</f>
        <v>3.5</v>
      </c>
      <c r="AG567" s="610" t="str">
        <f>IF(VLOOKUP($AU567,'FE Source'!$A:$W,14,FALSE)=0,"-",VLOOKUP($AU567,'FE Source'!$A:$W,14,FALSE))</f>
        <v>-</v>
      </c>
      <c r="AH567" s="610" t="str">
        <f>IF(VLOOKUP($AU567,'FE Source'!$A:$DJ,33,FALSE)=0,"-",VLOOKUP($AU567,'FE Source'!$A:$DJ,33,FALSE))</f>
        <v>-</v>
      </c>
      <c r="AI567" s="610" t="str">
        <f>IF(VLOOKUP($AU567,'FE Source'!$A:$Y,20,FALSE)=0,"-",VLOOKUP($AU567,'FE Source'!$A:$Y,20,FALSE))</f>
        <v>-</v>
      </c>
      <c r="AJ567" s="610" t="str">
        <f>IF(VLOOKUP($AU567,'FE Source'!$A:$DJ,34,FALSE)=0,"-",VLOOKUP($AU567,'FE Source'!$A:$DJ,34,FALSE))</f>
        <v>-</v>
      </c>
      <c r="AK567" s="610" t="str">
        <f>IF(VLOOKUP($AU567,'FE Source'!$A:$DJ,35,FALSE)=0,"-",VLOOKUP($AU567,'FE Source'!$A:$DJ,35,FALSE))</f>
        <v>-</v>
      </c>
      <c r="AL567" s="612" t="str">
        <f>IF(VLOOKUP($AU567,'FE Source'!$A:$Y,19,FALSE)=0,"-",VLOOKUP($AU567,'FE Source'!$A:$Y,19,FALSE))</f>
        <v>-</v>
      </c>
      <c r="AM567" s="611" t="str">
        <f>IF(VLOOKUP($AU567,'FE Source'!$A:$DJ,36,FALSE)=0,"-",VLOOKUP($AU567,'FE Source'!$A:$DJ,36,FALSE))</f>
        <v>-</v>
      </c>
      <c r="AN567" s="613">
        <f>IF(VLOOKUP($AU567,'FE Source'!$A:$W,13,FALSE)=0,"-",VLOOKUP($AU567,'FE Source'!$A:$W,13,FALSE))</f>
        <v>7115.8</v>
      </c>
      <c r="AO567" s="611" t="str">
        <f>IF(J567="no","-",IF(VLOOKUP($AU567,'FE Source'!$A:$W,15,FALSE)=0,"-",VLOOKUP($AU567,'FE Source'!$A:$W,15,FALSE)))</f>
        <v>-</v>
      </c>
      <c r="AP567" s="610" t="str">
        <f>IF(AO567="-","-",IF(VLOOKUP($AU567,'FE Source'!$A:$Z,21,FALSE)=0,"-",IF(VLOOKUP($AU567,'FE Source'!$A:$Z,21,FALSE)=2,"Semi-Annual",IF(VLOOKUP($AU567,'FE Source'!$A:$Z,21,FALSE)=4,"Quarterly",IF(VLOOKUP($AU567,'FE Source'!$A:$Z,21,FALSE)=12,"Monthly","Annual")))))</f>
        <v>-</v>
      </c>
      <c r="AQ567" s="612">
        <f t="array" ref="AQ567">IF(VLOOKUP($AU567,'FE Source'!$A:$W,16,FALSE)=0,"-",VLOOKUP($AU567,'FE Source'!$A:$W,16,FALSE))</f>
        <v>0.15</v>
      </c>
      <c r="AR567" s="614" t="str">
        <f>IF(VLOOKUP($AU567,'FE Source'!$A:$W,17,FALSE)=0,"-",VLOOKUP($AU567,'FE Source'!$A:$W,17,FALSE))</f>
        <v>-</v>
      </c>
      <c r="AS567" s="611">
        <f>IF(VLOOKUP($AU567,'FE Source'!$AN:$AS,4,FALSE)="",VLOOKUP($AU567,'FE Source'!$AN:$AS,3,FALSE),VLOOKUP($AU567,'FE Source'!$AN:$AS,4,FALSE))</f>
        <v>1.21</v>
      </c>
      <c r="AT567" s="617">
        <f>IF(VLOOKUP($AU567,'FE Source'!$AN:$AS,5,FALSE)=0,"-",VLOOKUP($AU567,'FE Source'!$AN:$AS,5,FALSE))</f>
        <v>45783</v>
      </c>
      <c r="AU567" s="614" t="s">
        <v>555</v>
      </c>
      <c r="BE567" s="215">
        <f>IF(VLOOKUP($AU567,'FE Source'!$A:$AK,22,FALSE)=0,"-",VLOOKUP($AU567,'FE Source'!$A:$AK,22,FALSE))</f>
        <v>0.65</v>
      </c>
      <c r="BF567" s="215">
        <f>IF(VLOOKUP($AU567,'FE Source'!$A:$AK,23,FALSE)=0,"-",VLOOKUP($AU567,'FE Source'!$A:$AK,23,FALSE))</f>
        <v>0.98</v>
      </c>
      <c r="BG567" s="215">
        <f>IF(VLOOKUP($AU567,'FE Source'!$A:$AK,24,FALSE)=0,"-",VLOOKUP($AU567,'FE Source'!$A:$AK,24,FALSE))</f>
        <v>0.85</v>
      </c>
      <c r="BH567" s="215">
        <f>IF(VLOOKUP($AU567,'FE Source'!$A:$AK,25,FALSE)=0,"-",VLOOKUP($AU567,'FE Source'!$A:$AK,25,FALSE))</f>
        <v>1.3</v>
      </c>
      <c r="BI567" s="215">
        <f>IF(VLOOKUP($AU567,'FE Source'!$A:$AK,26,FALSE)=0,"-",VLOOKUP($AU567,'FE Source'!$A:$AK,26,FALSE))</f>
        <v>1.71</v>
      </c>
      <c r="BJ567" s="215">
        <f>IF(VLOOKUP($AU567,'FE Source'!$A:$AK,27,FALSE)=0,"-",VLOOKUP($AU567,'FE Source'!$A:$AK,27,FALSE))</f>
        <v>0.78</v>
      </c>
      <c r="BK567" s="215">
        <f>IF(VLOOKUP($AU567,'FE Source'!$A:$AK,28,FALSE)=0,"-",VLOOKUP($AU567,'FE Source'!$A:$AK,28,FALSE))</f>
        <v>0.26</v>
      </c>
      <c r="BL567" s="215">
        <f>IF(VLOOKUP($AU567,'FE Source'!$A:$AK,29,FALSE)=0,"-",VLOOKUP($AU567,'FE Source'!$A:$AK,29,FALSE))</f>
        <v>1.68</v>
      </c>
      <c r="BM567" s="215">
        <f>IF(VLOOKUP($AU567,'FE Source'!$A:$AK,30,FALSE)=0,"-",VLOOKUP($AU567,'FE Source'!$A:$AK,30,FALSE))</f>
        <v>3.9</v>
      </c>
      <c r="BN567" t="str">
        <f>IF(VLOOKUP($AU567,'FE Source'!$A:$AK,31,FALSE)="No Specified Index","-",IF(VLOOKUP($AU567,'FE Source'!$A:$AK,31,FALSE)=0,"-",VLOOKUP($AU567,'FE Source'!$A:$AK,31,FALSE)))</f>
        <v>Singapore Dollar Banks Saving Deposits Rate</v>
      </c>
      <c r="BO567" s="217">
        <f>IF(VLOOKUP($AU567,'FE Source'!$A:$AK,32,FALSE)=0,"-",VLOOKUP($AU567,'FE Source'!$A:$AK,32,FALSE))</f>
        <v>39847</v>
      </c>
      <c r="BP567" s="18">
        <f>IF(VLOOKUP($AU567,'FE Source'!$AZ:$BC,2,FALSE)=0,"-",VLOOKUP($AU567,'FE Source'!$AZ:$BC,2,FALSE))</f>
        <v>0.02</v>
      </c>
      <c r="BQ567" s="18">
        <f>IF(VLOOKUP($AU567,'FE Source'!$AZ:$BC,3,FALSE)=0,"-",VLOOKUP($AU567,'FE Source'!$AZ:$BC,3,FALSE))</f>
        <v>0.02</v>
      </c>
      <c r="BR567" s="18" t="str">
        <f>IF(VLOOKUP($AU567,'FE Source'!$AZ:$BC,4,FALSE)=0,"-",VLOOKUP($AU567,'FE Source'!$AZ:$BC,4,FALSE))</f>
        <v>-</v>
      </c>
    </row>
    <row r="568" spans="1:70" ht="15">
      <c r="B568" s="628" t="str">
        <f>INDEX('UT - Retail'!$A$7:$A$1409,MATCH(AU568,'UT - Retail'!$U$7:$U$1409,0),1)</f>
        <v>Fullerton Fund Management</v>
      </c>
      <c r="C568" s="629" t="str">
        <f>INDEX('UT - Retail'!$B$7:$B$1409,MATCH(AU568,'UT - Retail'!$U$7:$U$1409,0),1)</f>
        <v>Fullerton SGD Cash Fund C SGD</v>
      </c>
      <c r="D568" s="629"/>
      <c r="E568" s="609" t="str">
        <f>VLOOKUP(C568,'UT - Retail'!$B:$K,8,FALSE)</f>
        <v>Money Market</v>
      </c>
      <c r="F568" s="609" t="str">
        <f>VLOOKUP(C568,'UT - Retail'!$B:$K,9,FALSE)</f>
        <v>Singapore</v>
      </c>
      <c r="G568" s="609" t="str">
        <f>VLOOKUP(C568,'UT - Retail'!$B:$K,10,FALSE)</f>
        <v>General</v>
      </c>
      <c r="H568" s="82" t="str">
        <f>VLOOKUP(C568,'UT - Retail'!$B:$N,13,FALSE)</f>
        <v>No</v>
      </c>
      <c r="I568" s="82" t="str">
        <f>VLOOKUP(C568,'UT - Retail'!$B:$Q,14,FALSE)</f>
        <v>No</v>
      </c>
      <c r="J568" s="609" t="str">
        <f>VLOOKUP(C568,'UT - Retail'!$B:$Q,11,FALSE)</f>
        <v>Yes</v>
      </c>
      <c r="K568" s="130" t="str">
        <f>VLOOKUP(C568,'UT - Retail'!$B:$P,15,FALSE)</f>
        <v>Yes</v>
      </c>
      <c r="L568" s="82" t="str">
        <f>VLOOKUP(C568,'UT - Retail'!$B:$Q,16,FALSE)</f>
        <v>Navigator</v>
      </c>
      <c r="M568" s="609" t="str">
        <f>VLOOKUP(C568,'UT - Retail'!$B:$K,6,FALSE)</f>
        <v>SGD</v>
      </c>
      <c r="N568" s="609" t="str">
        <f>IFERROR(IF(MATCH(C568,'Portfolio Construction'!$AL:$AL,0),"Yes","No"),"No")</f>
        <v>Yes</v>
      </c>
      <c r="O568" s="609" t="str">
        <f>IFERROR(IF(MATCH(C568,'Portfolio Construction'!$AN:$AN,0),"Yes","No"),"No")</f>
        <v>No</v>
      </c>
      <c r="P568" s="609" t="str">
        <f>IFERROR(IF(MATCH(C568,'Portfolio Construction'!$AP:$AP,0),"Yes","No"),"No")</f>
        <v>No</v>
      </c>
      <c r="Q568" s="609" t="str">
        <f>IFERROR(IF(MATCH(C568,'Portfolio Construction'!$AR:$AR,0),"Yes","No"),"No")</f>
        <v>No</v>
      </c>
      <c r="R568" s="609" t="str">
        <f>IFERROR(IF(MATCH(C568,'Portfolio Construction'!$AT:$AT,0),"Yes","No"),"No")</f>
        <v>No</v>
      </c>
      <c r="S568" s="609" t="str">
        <f>IFERROR(IF(MATCH(C568,'Portfolio Construction'!$AV:$AV,0),"Yes","No"),"No")</f>
        <v>No</v>
      </c>
      <c r="T568" s="609" t="str">
        <f>IFERROR(IF(MATCH(C568,'Portfolio Construction'!$AX:$AX,0),"Yes","No"),"No")</f>
        <v>No</v>
      </c>
      <c r="U568" s="609" t="str">
        <f>IFERROR(IF(MATCH(C568,'Portfolio Construction'!$AZ:$AZ,0),"Yes","No"),"No")</f>
        <v>No</v>
      </c>
      <c r="V568" s="609" t="str">
        <f>IFERROR(IF(MATCH(C568,'Portfolio Construction'!$BB:$BB,0),"Yes","No"),"No")</f>
        <v>No</v>
      </c>
      <c r="W568" s="618" t="e">
        <f>IF(VLOOKUP($AU568,'FE Source'!$A:$W,3,FALSE)=0,"-",VLOOKUP($AU568,'FE Source'!$A:$W,3,FALSE))</f>
        <v>#N/A</v>
      </c>
      <c r="X568" s="618" t="e">
        <f>IF(VLOOKUP($AU568,'FE Source'!$A:$W,4,FALSE)=0,"-",VLOOKUP($AU568,'FE Source'!$A:$W,4,FALSE))</f>
        <v>#N/A</v>
      </c>
      <c r="Y568" s="618" t="e">
        <f>IF(VLOOKUP($AU568,'FE Source'!$A:$W,5,FALSE)=0,"-",VLOOKUP($AU568,'FE Source'!$A:$W,5,FALSE))</f>
        <v>#N/A</v>
      </c>
      <c r="Z568" s="618" t="e">
        <f>IF(VLOOKUP($AU568,'FE Source'!$A:$W,6,FALSE)=0,"-",VLOOKUP($AU568,'FE Source'!$A:$W,6,FALSE))</f>
        <v>#N/A</v>
      </c>
      <c r="AA568" s="618" t="e">
        <f>IF(VLOOKUP($AU568,'FE Source'!$A:$W,7,FALSE)=0,"-",VLOOKUP($AU568,'FE Source'!$A:$W,7,FALSE))</f>
        <v>#N/A</v>
      </c>
      <c r="AB568" s="618" t="e">
        <f>IF(VLOOKUP($AU568,'FE Source'!$A:$W,8,FALSE)=0,"-",VLOOKUP($AU568,'FE Source'!$A:$W,8,FALSE))</f>
        <v>#N/A</v>
      </c>
      <c r="AC568" s="632" t="e">
        <f>IF(VLOOKUP($AU568,'FE Source'!$A:$W,9,FALSE)=0,"-",VLOOKUP($AU568,'FE Source'!$A:$W,9,FALSE))</f>
        <v>#N/A</v>
      </c>
      <c r="AD568" s="611" t="e">
        <f>IF(VLOOKUP($AU568,'FE Source'!$A:$W,10,FALSE)=0,"-",VLOOKUP($AU568,'FE Source'!$A:$W,10,FALSE))</f>
        <v>#N/A</v>
      </c>
      <c r="AE568" s="610" t="e">
        <f>IF(VLOOKUP($AU568,'FE Source'!$A:$W,11,FALSE)=0,"-",VLOOKUP($AU568,'FE Source'!$A:$W,11,FALSE))</f>
        <v>#N/A</v>
      </c>
      <c r="AF568" s="610" t="e">
        <f>IF(VLOOKUP($AU568,'FE Source'!$A:$W,12,FALSE)=0,"-",VLOOKUP($AU568,'FE Source'!$A:$W,12,FALSE))</f>
        <v>#N/A</v>
      </c>
      <c r="AG568" s="610" t="e">
        <f>IF(VLOOKUP($AU568,'FE Source'!$A:$W,14,FALSE)=0,"-",VLOOKUP($AU568,'FE Source'!$A:$W,14,FALSE))</f>
        <v>#N/A</v>
      </c>
      <c r="AH568" s="610" t="e">
        <f>IF(VLOOKUP($AU568,'FE Source'!$A:$DJ,33,FALSE)=0,"-",VLOOKUP($AU568,'FE Source'!$A:$DJ,33,FALSE))</f>
        <v>#N/A</v>
      </c>
      <c r="AI568" s="610" t="e">
        <f>IF(VLOOKUP($AU568,'FE Source'!$A:$Y,20,FALSE)=0,"-",VLOOKUP($AU568,'FE Source'!$A:$Y,20,FALSE))</f>
        <v>#N/A</v>
      </c>
      <c r="AJ568" s="610" t="e">
        <f>IF(VLOOKUP($AU568,'FE Source'!$A:$DJ,34,FALSE)=0,"-",VLOOKUP($AU568,'FE Source'!$A:$DJ,34,FALSE))</f>
        <v>#N/A</v>
      </c>
      <c r="AK568" s="610" t="e">
        <f>IF(VLOOKUP($AU568,'FE Source'!$A:$DJ,35,FALSE)=0,"-",VLOOKUP($AU568,'FE Source'!$A:$DJ,35,FALSE))</f>
        <v>#N/A</v>
      </c>
      <c r="AL568" s="612" t="e">
        <f>IF(VLOOKUP($AU568,'FE Source'!$A:$Y,19,FALSE)=0,"-",VLOOKUP($AU568,'FE Source'!$A:$Y,19,FALSE))</f>
        <v>#N/A</v>
      </c>
      <c r="AM568" s="611" t="e">
        <f>IF(VLOOKUP($AU568,'FE Source'!$A:$DJ,36,FALSE)=0,"-",VLOOKUP($AU568,'FE Source'!$A:$DJ,36,FALSE))</f>
        <v>#N/A</v>
      </c>
      <c r="AN568" s="613" t="e">
        <f>IF(VLOOKUP($AU568,'FE Source'!$A:$W,13,FALSE)=0,"-",VLOOKUP($AU568,'FE Source'!$A:$W,13,FALSE))</f>
        <v>#N/A</v>
      </c>
      <c r="AO568" s="611" t="e">
        <f>IF(J568="no","-",IF(VLOOKUP($AU568,'FE Source'!$A:$W,15,FALSE)=0,"-",VLOOKUP($AU568,'FE Source'!$A:$W,15,FALSE)))</f>
        <v>#N/A</v>
      </c>
      <c r="AP568" s="610" t="e">
        <f>IF(AO568="-","-",IF(VLOOKUP($AU568,'FE Source'!$A:$Z,21,FALSE)=0,"-",IF(VLOOKUP($AU568,'FE Source'!$A:$Z,21,FALSE)=2,"Semi-Annual",IF(VLOOKUP($AU568,'FE Source'!$A:$Z,21,FALSE)=4,"Quarterly",IF(VLOOKUP($AU568,'FE Source'!$A:$Z,21,FALSE)=12,"Monthly","Annual")))))</f>
        <v>#N/A</v>
      </c>
      <c r="AQ568" s="612" t="e">
        <f t="array" ref="AQ568">IF(VLOOKUP($AU568,'FE Source'!$A:$W,16,FALSE)=0,"-",VLOOKUP($AU568,'FE Source'!$A:$W,16,FALSE))</f>
        <v>#N/A</v>
      </c>
      <c r="AR568" s="614" t="e">
        <f>IF(VLOOKUP($AU568,'FE Source'!$A:$W,17,FALSE)=0,"-",VLOOKUP($AU568,'FE Source'!$A:$W,17,FALSE))</f>
        <v>#N/A</v>
      </c>
      <c r="AS568" s="611" t="e">
        <f>IF(VLOOKUP($AU568,'FE Source'!$AN:$AS,4,FALSE)="",VLOOKUP($AU568,'FE Source'!$AN:$AS,3,FALSE),VLOOKUP($AU568,'FE Source'!$AN:$AS,4,FALSE))</f>
        <v>#N/A</v>
      </c>
      <c r="AT568" s="617" t="e">
        <f>IF(VLOOKUP($AU568,'FE Source'!$AN:$AS,5,FALSE)=0,"-",VLOOKUP($AU568,'FE Source'!$AN:$AS,5,FALSE))</f>
        <v>#N/A</v>
      </c>
      <c r="AU568" s="614" t="s">
        <v>8889</v>
      </c>
      <c r="BE568" s="215" t="e">
        <f>IF(VLOOKUP($AU568,'FE Source'!$A:$AK,22,FALSE)=0,"-",VLOOKUP($AU568,'FE Source'!$A:$AK,22,FALSE))</f>
        <v>#N/A</v>
      </c>
      <c r="BF568" s="215" t="e">
        <f>IF(VLOOKUP($AU568,'FE Source'!$A:$AK,23,FALSE)=0,"-",VLOOKUP($AU568,'FE Source'!$A:$AK,23,FALSE))</f>
        <v>#N/A</v>
      </c>
      <c r="BG568" s="215" t="e">
        <f>IF(VLOOKUP($AU568,'FE Source'!$A:$AK,24,FALSE)=0,"-",VLOOKUP($AU568,'FE Source'!$A:$AK,24,FALSE))</f>
        <v>#N/A</v>
      </c>
      <c r="BH568" s="215" t="e">
        <f>IF(VLOOKUP($AU568,'FE Source'!$A:$AK,25,FALSE)=0,"-",VLOOKUP($AU568,'FE Source'!$A:$AK,25,FALSE))</f>
        <v>#N/A</v>
      </c>
      <c r="BI568" s="215" t="e">
        <f>IF(VLOOKUP($AU568,'FE Source'!$A:$AK,26,FALSE)=0,"-",VLOOKUP($AU568,'FE Source'!$A:$AK,26,FALSE))</f>
        <v>#N/A</v>
      </c>
      <c r="BJ568" s="215" t="e">
        <f>IF(VLOOKUP($AU568,'FE Source'!$A:$AK,27,FALSE)=0,"-",VLOOKUP($AU568,'FE Source'!$A:$AK,27,FALSE))</f>
        <v>#N/A</v>
      </c>
      <c r="BK568" s="215" t="e">
        <f>IF(VLOOKUP($AU568,'FE Source'!$A:$AK,28,FALSE)=0,"-",VLOOKUP($AU568,'FE Source'!$A:$AK,28,FALSE))</f>
        <v>#N/A</v>
      </c>
      <c r="BL568" s="215" t="e">
        <f>IF(VLOOKUP($AU568,'FE Source'!$A:$AK,29,FALSE)=0,"-",VLOOKUP($AU568,'FE Source'!$A:$AK,29,FALSE))</f>
        <v>#N/A</v>
      </c>
      <c r="BM568" s="215" t="e">
        <f>IF(VLOOKUP($AU568,'FE Source'!$A:$AK,30,FALSE)=0,"-",VLOOKUP($AU568,'FE Source'!$A:$AK,30,FALSE))</f>
        <v>#N/A</v>
      </c>
      <c r="BN568" t="e">
        <f>IF(VLOOKUP($AU568,'FE Source'!$A:$AK,31,FALSE)="No Specified Index","-",IF(VLOOKUP($AU568,'FE Source'!$A:$AK,31,FALSE)=0,"-",VLOOKUP($AU568,'FE Source'!$A:$AK,31,FALSE)))</f>
        <v>#N/A</v>
      </c>
      <c r="BO568" s="217" t="e">
        <f>IF(VLOOKUP($AU568,'FE Source'!$A:$AK,32,FALSE)=0,"-",VLOOKUP($AU568,'FE Source'!$A:$AK,32,FALSE))</f>
        <v>#N/A</v>
      </c>
      <c r="BP568" s="18" t="e">
        <f>IF(VLOOKUP($AU568,'FE Source'!$AZ:$BC,2,FALSE)=0,"-",VLOOKUP($AU568,'FE Source'!$AZ:$BC,2,FALSE))</f>
        <v>#N/A</v>
      </c>
      <c r="BQ568" s="18" t="e">
        <f>IF(VLOOKUP($AU568,'FE Source'!$AZ:$BC,3,FALSE)=0,"-",VLOOKUP($AU568,'FE Source'!$AZ:$BC,3,FALSE))</f>
        <v>#N/A</v>
      </c>
      <c r="BR568" s="18" t="e">
        <f>IF(VLOOKUP($AU568,'FE Source'!$AZ:$BC,4,FALSE)=0,"-",VLOOKUP($AU568,'FE Source'!$AZ:$BC,4,FALSE))</f>
        <v>#N/A</v>
      </c>
    </row>
    <row r="569" spans="1:70" ht="15">
      <c r="B569" s="628" t="str">
        <f>INDEX('UT - Retail'!$A$7:$A$1409,MATCH(AU569,'UT - Retail'!$U$7:$U$1409,0),1)</f>
        <v>Fullerton Fund Management</v>
      </c>
      <c r="C569" s="629" t="str">
        <f>INDEX('UT - Retail'!$B$7:$B$1409,MATCH(AU569,'UT - Retail'!$U$7:$U$1409,0),1)</f>
        <v>Fullerton Total Return Multi-Asset Advantage A SGD</v>
      </c>
      <c r="D569" s="629"/>
      <c r="E569" s="609" t="str">
        <f>VLOOKUP(C569,'UT - Retail'!$B:$K,8,FALSE)</f>
        <v>Mixed Assets</v>
      </c>
      <c r="F569" s="609" t="str">
        <f>VLOOKUP(C569,'UT - Retail'!$B:$K,9,FALSE)</f>
        <v>Global</v>
      </c>
      <c r="G569" s="609" t="str">
        <f>VLOOKUP(C569,'UT - Retail'!$B:$K,10,FALSE)</f>
        <v>General</v>
      </c>
      <c r="H569" s="82" t="str">
        <f>VLOOKUP(C569,'UT - Retail'!$B:$N,13,FALSE)</f>
        <v>No</v>
      </c>
      <c r="I569" s="82" t="str">
        <f>VLOOKUP(C569,'UT - Retail'!$B:$Q,14,FALSE)</f>
        <v>No</v>
      </c>
      <c r="J569" s="609" t="str">
        <f>VLOOKUP(C569,'UT - Retail'!$B:$Q,11,FALSE)</f>
        <v>No</v>
      </c>
      <c r="K569" s="130" t="str">
        <f>VLOOKUP(C569,'UT - Retail'!$B:$P,15,FALSE)</f>
        <v>Yes</v>
      </c>
      <c r="L569" s="82" t="str">
        <f>VLOOKUP(C569,'UT - Retail'!$B:$Q,16,FALSE)</f>
        <v>Both</v>
      </c>
      <c r="M569" s="609" t="str">
        <f>VLOOKUP(C569,'UT - Retail'!$B:$K,6,FALSE)</f>
        <v>SGD</v>
      </c>
      <c r="N569" s="609" t="str">
        <f>IFERROR(IF(MATCH(C569,'Portfolio Construction'!$AL:$AL,0),"Yes","No"),"No")</f>
        <v>No</v>
      </c>
      <c r="O569" s="609" t="str">
        <f>IFERROR(IF(MATCH(C569,'Portfolio Construction'!$AN:$AN,0),"Yes","No"),"No")</f>
        <v>No</v>
      </c>
      <c r="P569" s="609" t="str">
        <f>IFERROR(IF(MATCH(C569,'Portfolio Construction'!$AP:$AP,0),"Yes","No"),"No")</f>
        <v>No</v>
      </c>
      <c r="Q569" s="609" t="str">
        <f>IFERROR(IF(MATCH(C569,'Portfolio Construction'!$AR:$AR,0),"Yes","No"),"No")</f>
        <v>No</v>
      </c>
      <c r="R569" s="609" t="str">
        <f>IFERROR(IF(MATCH(C569,'Portfolio Construction'!$AT:$AT,0),"Yes","No"),"No")</f>
        <v>No</v>
      </c>
      <c r="S569" s="609" t="str">
        <f>IFERROR(IF(MATCH(C569,'Portfolio Construction'!$AV:$AV,0),"Yes","No"),"No")</f>
        <v>No</v>
      </c>
      <c r="T569" s="609" t="str">
        <f>IFERROR(IF(MATCH(C569,'Portfolio Construction'!$AX:$AX,0),"Yes","No"),"No")</f>
        <v>No</v>
      </c>
      <c r="U569" s="609" t="str">
        <f>IFERROR(IF(MATCH(C569,'Portfolio Construction'!$AZ:$AZ,0),"Yes","No"),"No")</f>
        <v>No</v>
      </c>
      <c r="V569" s="609" t="str">
        <f>IFERROR(IF(MATCH(C569,'Portfolio Construction'!$BB:$BB,0),"Yes","No"),"No")</f>
        <v>No</v>
      </c>
      <c r="W569" s="618">
        <f>IF(VLOOKUP($AU569,'FE Source'!$A:$W,3,FALSE)=0,"-",VLOOKUP($AU569,'FE Source'!$A:$W,3,FALSE))</f>
        <v>-5.71</v>
      </c>
      <c r="X569" s="618">
        <f>IF(VLOOKUP($AU569,'FE Source'!$A:$W,4,FALSE)=0,"-",VLOOKUP($AU569,'FE Source'!$A:$W,4,FALSE))</f>
        <v>0.36</v>
      </c>
      <c r="Y569" s="618">
        <f>IF(VLOOKUP($AU569,'FE Source'!$A:$W,5,FALSE)=0,"-",VLOOKUP($AU569,'FE Source'!$A:$W,5,FALSE))</f>
        <v>-1.72</v>
      </c>
      <c r="Z569" s="618">
        <f>IF(VLOOKUP($AU569,'FE Source'!$A:$W,6,FALSE)=0,"-",VLOOKUP($AU569,'FE Source'!$A:$W,6,FALSE))</f>
        <v>5.6</v>
      </c>
      <c r="AA569" s="618">
        <f>IF(VLOOKUP($AU569,'FE Source'!$A:$W,7,FALSE)=0,"-",VLOOKUP($AU569,'FE Source'!$A:$W,7,FALSE))</f>
        <v>2.72</v>
      </c>
      <c r="AB569" s="618">
        <f>IF(VLOOKUP($AU569,'FE Source'!$A:$W,8,FALSE)=0,"-",VLOOKUP($AU569,'FE Source'!$A:$W,8,FALSE))</f>
        <v>7.77</v>
      </c>
      <c r="AC569" s="632">
        <f>IF(VLOOKUP($AU569,'FE Source'!$A:$W,9,FALSE)=0,"-",VLOOKUP($AU569,'FE Source'!$A:$W,9,FALSE))</f>
        <v>5.27</v>
      </c>
      <c r="AD569" s="611">
        <f>IF(VLOOKUP($AU569,'FE Source'!$A:$W,10,FALSE)=0,"-",VLOOKUP($AU569,'FE Source'!$A:$W,10,FALSE))</f>
        <v>0.86</v>
      </c>
      <c r="AE569" s="610">
        <f>IF(VLOOKUP($AU569,'FE Source'!$A:$W,11,FALSE)=0,"-",VLOOKUP($AU569,'FE Source'!$A:$W,11,FALSE))</f>
        <v>11.05</v>
      </c>
      <c r="AF569" s="610" t="str">
        <f>IF(VLOOKUP($AU569,'FE Source'!$A:$W,12,FALSE)=0,"-",VLOOKUP($AU569,'FE Source'!$A:$W,12,FALSE))</f>
        <v>-</v>
      </c>
      <c r="AG569" s="610">
        <f>IF(VLOOKUP($AU569,'FE Source'!$A:$W,14,FALSE)=0,"-",VLOOKUP($AU569,'FE Source'!$A:$W,14,FALSE))</f>
        <v>-14.03</v>
      </c>
      <c r="AH569" s="610">
        <f>IF(VLOOKUP($AU569,'FE Source'!$A:$DJ,33,FALSE)=0,"-",VLOOKUP($AU569,'FE Source'!$A:$DJ,33,FALSE))</f>
        <v>169.78</v>
      </c>
      <c r="AI569" s="610">
        <f>IF(VLOOKUP($AU569,'FE Source'!$A:$Y,20,FALSE)=0,"-",VLOOKUP($AU569,'FE Source'!$A:$Y,20,FALSE))</f>
        <v>112.2</v>
      </c>
      <c r="AJ569" s="610">
        <f>IF(VLOOKUP($AU569,'FE Source'!$A:$DJ,34,FALSE)=0,"-",VLOOKUP($AU569,'FE Source'!$A:$DJ,34,FALSE))</f>
        <v>103.71</v>
      </c>
      <c r="AK569" s="610">
        <f>IF(VLOOKUP($AU569,'FE Source'!$A:$DJ,35,FALSE)=0,"-",VLOOKUP($AU569,'FE Source'!$A:$DJ,35,FALSE))</f>
        <v>139.68</v>
      </c>
      <c r="AL569" s="612">
        <f>IF(VLOOKUP($AU569,'FE Source'!$A:$Y,19,FALSE)=0,"-",VLOOKUP($AU569,'FE Source'!$A:$Y,19,FALSE))</f>
        <v>103.59</v>
      </c>
      <c r="AM569" s="611">
        <f>IF(VLOOKUP($AU569,'FE Source'!$A:$DJ,36,FALSE)=0,"-",VLOOKUP($AU569,'FE Source'!$A:$DJ,36,FALSE))</f>
        <v>92.06</v>
      </c>
      <c r="AN569" s="613">
        <f>IF(VLOOKUP($AU569,'FE Source'!$A:$W,13,FALSE)=0,"-",VLOOKUP($AU569,'FE Source'!$A:$W,13,FALSE))</f>
        <v>24.7</v>
      </c>
      <c r="AO569" s="611" t="str">
        <f>IF(J569="no","-",IF(VLOOKUP($AU569,'FE Source'!$A:$W,15,FALSE)=0,"-",VLOOKUP($AU569,'FE Source'!$A:$W,15,FALSE)))</f>
        <v>-</v>
      </c>
      <c r="AP569" s="610" t="str">
        <f>IF(AO569="-","-",IF(VLOOKUP($AU569,'FE Source'!$A:$Z,21,FALSE)=0,"-",IF(VLOOKUP($AU569,'FE Source'!$A:$Z,21,FALSE)=2,"Semi-Annual",IF(VLOOKUP($AU569,'FE Source'!$A:$Z,21,FALSE)=4,"Quarterly",IF(VLOOKUP($AU569,'FE Source'!$A:$Z,21,FALSE)=12,"Monthly","Annual")))))</f>
        <v>-</v>
      </c>
      <c r="AQ569" s="612">
        <f t="array" ref="AQ569">IF(VLOOKUP($AU569,'FE Source'!$A:$W,16,FALSE)=0,"-",VLOOKUP($AU569,'FE Source'!$A:$W,16,FALSE))</f>
        <v>1.6</v>
      </c>
      <c r="AR569" s="614" t="str">
        <f>IF(VLOOKUP($AU569,'FE Source'!$A:$W,17,FALSE)=0,"-",VLOOKUP($AU569,'FE Source'!$A:$W,17,FALSE))</f>
        <v>Silver</v>
      </c>
      <c r="AS569" s="611">
        <f>IF(VLOOKUP($AU569,'FE Source'!$AN:$AS,4,FALSE)="",VLOOKUP($AU569,'FE Source'!$AN:$AS,3,FALSE),VLOOKUP($AU569,'FE Source'!$AN:$AS,4,FALSE))</f>
        <v>2.0499999999999998</v>
      </c>
      <c r="AT569" s="617">
        <f>IF(VLOOKUP($AU569,'FE Source'!$AN:$AS,5,FALSE)=0,"-",VLOOKUP($AU569,'FE Source'!$AN:$AS,5,FALSE))</f>
        <v>45782</v>
      </c>
      <c r="AU569" s="614" t="s">
        <v>661</v>
      </c>
      <c r="BE569" s="215">
        <f>IF(VLOOKUP($AU569,'FE Source'!$A:$AK,22,FALSE)=0,"-",VLOOKUP($AU569,'FE Source'!$A:$AK,22,FALSE))</f>
        <v>3.09</v>
      </c>
      <c r="BF569" s="215">
        <f>IF(VLOOKUP($AU569,'FE Source'!$A:$AK,23,FALSE)=0,"-",VLOOKUP($AU569,'FE Source'!$A:$AK,23,FALSE))</f>
        <v>0.35</v>
      </c>
      <c r="BG569" s="215">
        <f>IF(VLOOKUP($AU569,'FE Source'!$A:$AK,24,FALSE)=0,"-",VLOOKUP($AU569,'FE Source'!$A:$AK,24,FALSE))</f>
        <v>9.7100000000000009</v>
      </c>
      <c r="BH569" s="215">
        <f>IF(VLOOKUP($AU569,'FE Source'!$A:$AK,25,FALSE)=0,"-",VLOOKUP($AU569,'FE Source'!$A:$AK,25,FALSE))</f>
        <v>-8.58</v>
      </c>
      <c r="BI569" s="215">
        <f>IF(VLOOKUP($AU569,'FE Source'!$A:$AK,26,FALSE)=0,"-",VLOOKUP($AU569,'FE Source'!$A:$AK,26,FALSE))</f>
        <v>17.59</v>
      </c>
      <c r="BJ569" s="215">
        <f>IF(VLOOKUP($AU569,'FE Source'!$A:$AK,27,FALSE)=0,"-",VLOOKUP($AU569,'FE Source'!$A:$AK,27,FALSE))</f>
        <v>24.68</v>
      </c>
      <c r="BK569" s="215">
        <f>IF(VLOOKUP($AU569,'FE Source'!$A:$AK,28,FALSE)=0,"-",VLOOKUP($AU569,'FE Source'!$A:$AK,28,FALSE))</f>
        <v>21.53</v>
      </c>
      <c r="BL569" s="215">
        <f>IF(VLOOKUP($AU569,'FE Source'!$A:$AK,29,FALSE)=0,"-",VLOOKUP($AU569,'FE Source'!$A:$AK,29,FALSE))</f>
        <v>-23.38</v>
      </c>
      <c r="BM569" s="215">
        <f>IF(VLOOKUP($AU569,'FE Source'!$A:$AK,30,FALSE)=0,"-",VLOOKUP($AU569,'FE Source'!$A:$AK,30,FALSE))</f>
        <v>5.96</v>
      </c>
      <c r="BN569" t="str">
        <f>IF(VLOOKUP($AU569,'FE Source'!$A:$AK,31,FALSE)="No Specified Index","-",IF(VLOOKUP($AU569,'FE Source'!$A:$AK,31,FALSE)=0,"-",VLOOKUP($AU569,'FE Source'!$A:$AK,31,FALSE)))</f>
        <v>-</v>
      </c>
      <c r="BO569" s="217">
        <f>IF(VLOOKUP($AU569,'FE Source'!$A:$AK,32,FALSE)=0,"-",VLOOKUP($AU569,'FE Source'!$A:$AK,32,FALSE))</f>
        <v>41382</v>
      </c>
      <c r="BP569" s="18">
        <f>IF(VLOOKUP($AU569,'FE Source'!$AZ:$BC,2,FALSE)=0,"-",VLOOKUP($AU569,'FE Source'!$AZ:$BC,2,FALSE))</f>
        <v>-2.82</v>
      </c>
      <c r="BQ569" s="18" t="str">
        <f>IF(VLOOKUP($AU569,'FE Source'!$AZ:$BC,3,FALSE)=0,"-",VLOOKUP($AU569,'FE Source'!$AZ:$BC,3,FALSE))</f>
        <v>-</v>
      </c>
      <c r="BR569" s="18" t="str">
        <f>IF(VLOOKUP($AU569,'FE Source'!$AZ:$BC,4,FALSE)=0,"-",VLOOKUP($AU569,'FE Source'!$AZ:$BC,4,FALSE))</f>
        <v>-</v>
      </c>
    </row>
    <row r="570" spans="1:70" ht="15">
      <c r="B570" s="628" t="str">
        <f>INDEX('UT - Retail'!$A$7:$A$1409,MATCH(AU570,'UT - Retail'!$U$7:$U$1409,0),1)</f>
        <v>Fullerton Fund Management</v>
      </c>
      <c r="C570" s="629" t="str">
        <f>INDEX('UT - Retail'!$B$7:$B$1409,MATCH(AU570,'UT - Retail'!$U$7:$U$1409,0),1)</f>
        <v>Fullerton USD Cash Fund A USD</v>
      </c>
      <c r="D570" s="629"/>
      <c r="E570" s="609" t="str">
        <f>VLOOKUP(C570,'UT - Retail'!$B:$K,8,FALSE)</f>
        <v>Money Market</v>
      </c>
      <c r="F570" s="609" t="str">
        <f>VLOOKUP(C570,'UT - Retail'!$B:$K,9,FALSE)</f>
        <v>US</v>
      </c>
      <c r="G570" s="609" t="str">
        <f>VLOOKUP(C570,'UT - Retail'!$B:$K,10,FALSE)</f>
        <v>General</v>
      </c>
      <c r="H570" s="82" t="str">
        <f>VLOOKUP(C570,'UT - Retail'!$B:$N,13,FALSE)</f>
        <v>No</v>
      </c>
      <c r="I570" s="82" t="str">
        <f>VLOOKUP(C570,'UT - Retail'!$B:$Q,14,FALSE)</f>
        <v>No</v>
      </c>
      <c r="J570" s="609" t="str">
        <f>VLOOKUP(C570,'UT - Retail'!$B:$Q,11,FALSE)</f>
        <v>No</v>
      </c>
      <c r="K570" s="130" t="str">
        <f>VLOOKUP(C570,'UT - Retail'!$B:$P,15,FALSE)</f>
        <v>No</v>
      </c>
      <c r="L570" s="82" t="str">
        <f>VLOOKUP(C570,'UT - Retail'!$B:$Q,16,FALSE)</f>
        <v>Both</v>
      </c>
      <c r="M570" s="609" t="str">
        <f>VLOOKUP(C570,'UT - Retail'!$B:$K,6,FALSE)</f>
        <v>USD</v>
      </c>
      <c r="N570" s="609" t="str">
        <f>IFERROR(IF(MATCH(C570,'Portfolio Construction'!$AL:$AL,0),"Yes","No"),"No")</f>
        <v>No</v>
      </c>
      <c r="O570" s="609" t="str">
        <f>IFERROR(IF(MATCH(C570,'Portfolio Construction'!$AN:$AN,0),"Yes","No"),"No")</f>
        <v>No</v>
      </c>
      <c r="P570" s="609" t="str">
        <f>IFERROR(IF(MATCH(C570,'Portfolio Construction'!$AP:$AP,0),"Yes","No"),"No")</f>
        <v>No</v>
      </c>
      <c r="Q570" s="609" t="str">
        <f>IFERROR(IF(MATCH(C570,'Portfolio Construction'!$AR:$AR,0),"Yes","No"),"No")</f>
        <v>No</v>
      </c>
      <c r="R570" s="609" t="str">
        <f>IFERROR(IF(MATCH(C570,'Portfolio Construction'!$AT:$AT,0),"Yes","No"),"No")</f>
        <v>No</v>
      </c>
      <c r="S570" s="609" t="str">
        <f>IFERROR(IF(MATCH(C570,'Portfolio Construction'!$AV:$AV,0),"Yes","No"),"No")</f>
        <v>No</v>
      </c>
      <c r="T570" s="609" t="str">
        <f>IFERROR(IF(MATCH(C570,'Portfolio Construction'!$AX:$AX,0),"Yes","No"),"No")</f>
        <v>No</v>
      </c>
      <c r="U570" s="609" t="str">
        <f>IFERROR(IF(MATCH(C570,'Portfolio Construction'!$AZ:$AZ,0),"Yes","No"),"No")</f>
        <v>No</v>
      </c>
      <c r="V570" s="609" t="str">
        <f>IFERROR(IF(MATCH(C570,'Portfolio Construction'!$BB:$BB,0),"Yes","No"),"No")</f>
        <v>No</v>
      </c>
      <c r="W570" s="618">
        <f>IF(VLOOKUP($AU570,'FE Source'!$A:$W,3,FALSE)=0,"-",VLOOKUP($AU570,'FE Source'!$A:$W,3,FALSE))</f>
        <v>-4.0599999999999996</v>
      </c>
      <c r="X570" s="618">
        <f>IF(VLOOKUP($AU570,'FE Source'!$A:$W,4,FALSE)=0,"-",VLOOKUP($AU570,'FE Source'!$A:$W,4,FALSE))</f>
        <v>-3.6</v>
      </c>
      <c r="Y570" s="618">
        <f>IF(VLOOKUP($AU570,'FE Source'!$A:$W,5,FALSE)=0,"-",VLOOKUP($AU570,'FE Source'!$A:$W,5,FALSE))</f>
        <v>-1.19</v>
      </c>
      <c r="Z570" s="618">
        <f>IF(VLOOKUP($AU570,'FE Source'!$A:$W,6,FALSE)=0,"-",VLOOKUP($AU570,'FE Source'!$A:$W,6,FALSE))</f>
        <v>0.18</v>
      </c>
      <c r="AA570" s="618">
        <f>IF(VLOOKUP($AU570,'FE Source'!$A:$W,7,FALSE)=0,"-",VLOOKUP($AU570,'FE Source'!$A:$W,7,FALSE))</f>
        <v>1.99</v>
      </c>
      <c r="AB570" s="618" t="str">
        <f>IF(VLOOKUP($AU570,'FE Source'!$A:$W,8,FALSE)=0,"-",VLOOKUP($AU570,'FE Source'!$A:$W,8,FALSE))</f>
        <v>-</v>
      </c>
      <c r="AC570" s="632" t="str">
        <f>IF(VLOOKUP($AU570,'FE Source'!$A:$W,9,FALSE)=0,"-",VLOOKUP($AU570,'FE Source'!$A:$W,9,FALSE))</f>
        <v>-</v>
      </c>
      <c r="AD570" s="611">
        <f>IF(VLOOKUP($AU570,'FE Source'!$A:$W,10,FALSE)=0,"-",VLOOKUP($AU570,'FE Source'!$A:$W,10,FALSE))</f>
        <v>1.02</v>
      </c>
      <c r="AE570" s="610">
        <f>IF(VLOOKUP($AU570,'FE Source'!$A:$W,11,FALSE)=0,"-",VLOOKUP($AU570,'FE Source'!$A:$W,11,FALSE))</f>
        <v>5.74</v>
      </c>
      <c r="AF570" s="610" t="str">
        <f>IF(VLOOKUP($AU570,'FE Source'!$A:$W,12,FALSE)=0,"-",VLOOKUP($AU570,'FE Source'!$A:$W,12,FALSE))</f>
        <v>-</v>
      </c>
      <c r="AG570" s="610">
        <f>IF(VLOOKUP($AU570,'FE Source'!$A:$W,14,FALSE)=0,"-",VLOOKUP($AU570,'FE Source'!$A:$W,14,FALSE))</f>
        <v>-7.36</v>
      </c>
      <c r="AH570" s="610">
        <f>IF(VLOOKUP($AU570,'FE Source'!$A:$DJ,33,FALSE)=0,"-",VLOOKUP($AU570,'FE Source'!$A:$DJ,33,FALSE))</f>
        <v>109.78</v>
      </c>
      <c r="AI570" s="610">
        <f>IF(VLOOKUP($AU570,'FE Source'!$A:$Y,20,FALSE)=0,"-",VLOOKUP($AU570,'FE Source'!$A:$Y,20,FALSE))</f>
        <v>114.97</v>
      </c>
      <c r="AJ570" s="610" t="str">
        <f>IF(VLOOKUP($AU570,'FE Source'!$A:$DJ,34,FALSE)=0,"-",VLOOKUP($AU570,'FE Source'!$A:$DJ,34,FALSE))</f>
        <v>-</v>
      </c>
      <c r="AK570" s="610">
        <f>IF(VLOOKUP($AU570,'FE Source'!$A:$DJ,35,FALSE)=0,"-",VLOOKUP($AU570,'FE Source'!$A:$DJ,35,FALSE))</f>
        <v>85.57</v>
      </c>
      <c r="AL570" s="612">
        <f>IF(VLOOKUP($AU570,'FE Source'!$A:$Y,19,FALSE)=0,"-",VLOOKUP($AU570,'FE Source'!$A:$Y,19,FALSE))</f>
        <v>92.59</v>
      </c>
      <c r="AM570" s="611" t="str">
        <f>IF(VLOOKUP($AU570,'FE Source'!$A:$DJ,36,FALSE)=0,"-",VLOOKUP($AU570,'FE Source'!$A:$DJ,36,FALSE))</f>
        <v>-</v>
      </c>
      <c r="AN570" s="613">
        <f>IF(VLOOKUP($AU570,'FE Source'!$A:$W,13,FALSE)=0,"-",VLOOKUP($AU570,'FE Source'!$A:$W,13,FALSE))</f>
        <v>1121.0999999999999</v>
      </c>
      <c r="AO570" s="611" t="str">
        <f>IF(J570="no","-",IF(VLOOKUP($AU570,'FE Source'!$A:$W,15,FALSE)=0,"-",VLOOKUP($AU570,'FE Source'!$A:$W,15,FALSE)))</f>
        <v>-</v>
      </c>
      <c r="AP570" s="610" t="str">
        <f>IF(AO570="-","-",IF(VLOOKUP($AU570,'FE Source'!$A:$Z,21,FALSE)=0,"-",IF(VLOOKUP($AU570,'FE Source'!$A:$Z,21,FALSE)=2,"Semi-Annual",IF(VLOOKUP($AU570,'FE Source'!$A:$Z,21,FALSE)=4,"Quarterly",IF(VLOOKUP($AU570,'FE Source'!$A:$Z,21,FALSE)=12,"Monthly","Annual")))))</f>
        <v>-</v>
      </c>
      <c r="AQ570" s="612">
        <f t="array" ref="AQ570">IF(VLOOKUP($AU570,'FE Source'!$A:$W,16,FALSE)=0,"-",VLOOKUP($AU570,'FE Source'!$A:$W,16,FALSE))</f>
        <v>0.2</v>
      </c>
      <c r="AR570" s="614" t="str">
        <f>IF(VLOOKUP($AU570,'FE Source'!$A:$W,17,FALSE)=0,"-",VLOOKUP($AU570,'FE Source'!$A:$W,17,FALSE))</f>
        <v>-</v>
      </c>
      <c r="AS570" s="611">
        <f>IF(VLOOKUP($AU570,'FE Source'!$AN:$AS,4,FALSE)="",VLOOKUP($AU570,'FE Source'!$AN:$AS,3,FALSE),VLOOKUP($AU570,'FE Source'!$AN:$AS,4,FALSE))</f>
        <v>1.1399999999999999</v>
      </c>
      <c r="AT570" s="617">
        <f>IF(VLOOKUP($AU570,'FE Source'!$AN:$AS,5,FALSE)=0,"-",VLOOKUP($AU570,'FE Source'!$AN:$AS,5,FALSE))</f>
        <v>45783</v>
      </c>
      <c r="AU570" s="614" t="s">
        <v>9719</v>
      </c>
      <c r="BE570" s="215" t="str">
        <f>IF(VLOOKUP($AU570,'FE Source'!$A:$AK,22,FALSE)=0,"-",VLOOKUP($AU570,'FE Source'!$A:$AK,22,FALSE))</f>
        <v>-</v>
      </c>
      <c r="BF570" s="215" t="str">
        <f>IF(VLOOKUP($AU570,'FE Source'!$A:$AK,23,FALSE)=0,"-",VLOOKUP($AU570,'FE Source'!$A:$AK,23,FALSE))</f>
        <v>-</v>
      </c>
      <c r="BG570" s="215" t="str">
        <f>IF(VLOOKUP($AU570,'FE Source'!$A:$AK,24,FALSE)=0,"-",VLOOKUP($AU570,'FE Source'!$A:$AK,24,FALSE))</f>
        <v>-</v>
      </c>
      <c r="BH570" s="215" t="str">
        <f>IF(VLOOKUP($AU570,'FE Source'!$A:$AK,25,FALSE)=0,"-",VLOOKUP($AU570,'FE Source'!$A:$AK,25,FALSE))</f>
        <v>-</v>
      </c>
      <c r="BI570" s="215" t="str">
        <f>IF(VLOOKUP($AU570,'FE Source'!$A:$AK,26,FALSE)=0,"-",VLOOKUP($AU570,'FE Source'!$A:$AK,26,FALSE))</f>
        <v>-</v>
      </c>
      <c r="BJ570" s="215" t="str">
        <f>IF(VLOOKUP($AU570,'FE Source'!$A:$AK,27,FALSE)=0,"-",VLOOKUP($AU570,'FE Source'!$A:$AK,27,FALSE))</f>
        <v>-</v>
      </c>
      <c r="BK570" s="215">
        <f>IF(VLOOKUP($AU570,'FE Source'!$A:$AK,28,FALSE)=0,"-",VLOOKUP($AU570,'FE Source'!$A:$AK,28,FALSE))</f>
        <v>1.99</v>
      </c>
      <c r="BL570" s="215">
        <f>IF(VLOOKUP($AU570,'FE Source'!$A:$AK,29,FALSE)=0,"-",VLOOKUP($AU570,'FE Source'!$A:$AK,29,FALSE))</f>
        <v>0.88</v>
      </c>
      <c r="BM570" s="215">
        <f>IF(VLOOKUP($AU570,'FE Source'!$A:$AK,30,FALSE)=0,"-",VLOOKUP($AU570,'FE Source'!$A:$AK,30,FALSE))</f>
        <v>3.34</v>
      </c>
      <c r="BN570" t="str">
        <f>IF(VLOOKUP($AU570,'FE Source'!$A:$AK,31,FALSE)="No Specified Index","-",IF(VLOOKUP($AU570,'FE Source'!$A:$AK,31,FALSE)=0,"-",VLOOKUP($AU570,'FE Source'!$A:$AK,31,FALSE)))</f>
        <v>-</v>
      </c>
      <c r="BO570" s="217">
        <f>IF(VLOOKUP($AU570,'FE Source'!$A:$AK,32,FALSE)=0,"-",VLOOKUP($AU570,'FE Source'!$A:$AK,32,FALSE))</f>
        <v>43963</v>
      </c>
      <c r="BP570" s="18" t="str">
        <f>IF(VLOOKUP($AU570,'FE Source'!$AZ:$BC,2,FALSE)=0,"-",VLOOKUP($AU570,'FE Source'!$AZ:$BC,2,FALSE))</f>
        <v>-</v>
      </c>
      <c r="BQ570" s="18" t="str">
        <f>IF(VLOOKUP($AU570,'FE Source'!$AZ:$BC,3,FALSE)=0,"-",VLOOKUP($AU570,'FE Source'!$AZ:$BC,3,FALSE))</f>
        <v>-</v>
      </c>
      <c r="BR570" s="18" t="str">
        <f>IF(VLOOKUP($AU570,'FE Source'!$AZ:$BC,4,FALSE)=0,"-",VLOOKUP($AU570,'FE Source'!$AZ:$BC,4,FALSE))</f>
        <v>-</v>
      </c>
    </row>
    <row r="571" spans="1:70" ht="15">
      <c r="B571" s="628" t="str">
        <f>INDEX('UT - Retail'!$A$7:$A$1409,MATCH(AU571,'UT - Retail'!$U$7:$U$1409,0),1)</f>
        <v>Aberdeen Standard Investments (Asia)</v>
      </c>
      <c r="C571" s="629" t="str">
        <f>INDEX('UT - Retail'!$B$7:$B$1409,MATCH(AU571,'UT - Retail'!$U$7:$U$1409,0),1)</f>
        <v>Aberdeen American Opp</v>
      </c>
      <c r="D571" s="629"/>
      <c r="E571" s="609" t="str">
        <f>VLOOKUP(C571,'UT - Retail'!$B:$K,8,FALSE)</f>
        <v>Equities</v>
      </c>
      <c r="F571" s="609" t="str">
        <f>VLOOKUP(C571,'UT - Retail'!$B:$K,9,FALSE)</f>
        <v>US</v>
      </c>
      <c r="G571" s="609" t="str">
        <f>VLOOKUP(C571,'UT - Retail'!$B:$K,10,FALSE)</f>
        <v>General</v>
      </c>
      <c r="H571" s="82" t="str">
        <f>VLOOKUP(C571,'UT - Retail'!$B:$N,13,FALSE)</f>
        <v>No</v>
      </c>
      <c r="I571" s="82" t="str">
        <f>VLOOKUP(C571,'UT - Retail'!$B:$Q,14,FALSE)</f>
        <v>No</v>
      </c>
      <c r="J571" s="609" t="str">
        <f>VLOOKUP(C571,'UT - Retail'!$B:$Q,11,FALSE)</f>
        <v>No</v>
      </c>
      <c r="K571" s="130" t="str">
        <f>VLOOKUP(C571,'UT - Retail'!$B:$P,15,FALSE)</f>
        <v>No</v>
      </c>
      <c r="L571" s="82" t="str">
        <f>VLOOKUP(C571,'UT - Retail'!$B:$Q,16,FALSE)</f>
        <v>Both</v>
      </c>
      <c r="M571" s="609" t="str">
        <f>VLOOKUP(C571,'UT - Retail'!$B:$K,6,FALSE)</f>
        <v>SGD</v>
      </c>
      <c r="N571" s="609" t="str">
        <f>IFERROR(IF(MATCH(C571,'Portfolio Construction'!$AL:$AL,0),"Yes","No"),"No")</f>
        <v>No</v>
      </c>
      <c r="O571" s="609" t="str">
        <f>IFERROR(IF(MATCH(C571,'Portfolio Construction'!$AN:$AN,0),"Yes","No"),"No")</f>
        <v>No</v>
      </c>
      <c r="P571" s="609" t="str">
        <f>IFERROR(IF(MATCH(C571,'Portfolio Construction'!$AP:$AP,0),"Yes","No"),"No")</f>
        <v>No</v>
      </c>
      <c r="Q571" s="609" t="str">
        <f>IFERROR(IF(MATCH(C571,'Portfolio Construction'!$AR:$AR,0),"Yes","No"),"No")</f>
        <v>No</v>
      </c>
      <c r="R571" s="609" t="str">
        <f>IFERROR(IF(MATCH(C571,'Portfolio Construction'!$AT:$AT,0),"Yes","No"),"No")</f>
        <v>No</v>
      </c>
      <c r="S571" s="609" t="str">
        <f>IFERROR(IF(MATCH(C571,'Portfolio Construction'!$AV:$AV,0),"Yes","No"),"No")</f>
        <v>No</v>
      </c>
      <c r="T571" s="609" t="str">
        <f>IFERROR(IF(MATCH(C571,'Portfolio Construction'!$AX:$AX,0),"Yes","No"),"No")</f>
        <v>No</v>
      </c>
      <c r="U571" s="609" t="str">
        <f>IFERROR(IF(MATCH(C571,'Portfolio Construction'!$AZ:$AZ,0),"Yes","No"),"No")</f>
        <v>No</v>
      </c>
      <c r="V571" s="609" t="str">
        <f>IFERROR(IF(MATCH(C571,'Portfolio Construction'!$BB:$BB,0),"Yes","No"),"No")</f>
        <v>No</v>
      </c>
      <c r="W571" s="618" t="e">
        <f>IF(VLOOKUP($AU571,'FE Source'!$A:$W,3,FALSE)=0,"-",VLOOKUP($AU571,'FE Source'!$A:$W,3,FALSE))</f>
        <v>#N/A</v>
      </c>
      <c r="X571" s="618" t="e">
        <f>IF(VLOOKUP($AU571,'FE Source'!$A:$W,4,FALSE)=0,"-",VLOOKUP($AU571,'FE Source'!$A:$W,4,FALSE))</f>
        <v>#N/A</v>
      </c>
      <c r="Y571" s="618" t="e">
        <f>IF(VLOOKUP($AU571,'FE Source'!$A:$W,5,FALSE)=0,"-",VLOOKUP($AU571,'FE Source'!$A:$W,5,FALSE))</f>
        <v>#N/A</v>
      </c>
      <c r="Z571" s="618" t="e">
        <f>IF(VLOOKUP($AU571,'FE Source'!$A:$W,6,FALSE)=0,"-",VLOOKUP($AU571,'FE Source'!$A:$W,6,FALSE))</f>
        <v>#N/A</v>
      </c>
      <c r="AA571" s="618" t="e">
        <f>IF(VLOOKUP($AU571,'FE Source'!$A:$W,7,FALSE)=0,"-",VLOOKUP($AU571,'FE Source'!$A:$W,7,FALSE))</f>
        <v>#N/A</v>
      </c>
      <c r="AB571" s="618" t="e">
        <f>IF(VLOOKUP($AU571,'FE Source'!$A:$W,8,FALSE)=0,"-",VLOOKUP($AU571,'FE Source'!$A:$W,8,FALSE))</f>
        <v>#N/A</v>
      </c>
      <c r="AC571" s="632" t="e">
        <f>IF(VLOOKUP($AU571,'FE Source'!$A:$W,9,FALSE)=0,"-",VLOOKUP($AU571,'FE Source'!$A:$W,9,FALSE))</f>
        <v>#N/A</v>
      </c>
      <c r="AD571" s="611" t="e">
        <f>IF(VLOOKUP($AU571,'FE Source'!$A:$W,10,FALSE)=0,"-",VLOOKUP($AU571,'FE Source'!$A:$W,10,FALSE))</f>
        <v>#N/A</v>
      </c>
      <c r="AE571" s="610" t="e">
        <f>IF(VLOOKUP($AU571,'FE Source'!$A:$W,11,FALSE)=0,"-",VLOOKUP($AU571,'FE Source'!$A:$W,11,FALSE))</f>
        <v>#N/A</v>
      </c>
      <c r="AF571" s="610" t="e">
        <f>IF(VLOOKUP($AU571,'FE Source'!$A:$W,12,FALSE)=0,"-",VLOOKUP($AU571,'FE Source'!$A:$W,12,FALSE))</f>
        <v>#N/A</v>
      </c>
      <c r="AG571" s="610" t="e">
        <f>IF(VLOOKUP($AU571,'FE Source'!$A:$W,14,FALSE)=0,"-",VLOOKUP($AU571,'FE Source'!$A:$W,14,FALSE))</f>
        <v>#N/A</v>
      </c>
      <c r="AH571" s="610" t="e">
        <f>IF(VLOOKUP($AU571,'FE Source'!$A:$DJ,33,FALSE)=0,"-",VLOOKUP($AU571,'FE Source'!$A:$DJ,33,FALSE))</f>
        <v>#N/A</v>
      </c>
      <c r="AI571" s="610" t="e">
        <f>IF(VLOOKUP($AU571,'FE Source'!$A:$Y,20,FALSE)=0,"-",VLOOKUP($AU571,'FE Source'!$A:$Y,20,FALSE))</f>
        <v>#N/A</v>
      </c>
      <c r="AJ571" s="610" t="e">
        <f>IF(VLOOKUP($AU571,'FE Source'!$A:$DJ,34,FALSE)=0,"-",VLOOKUP($AU571,'FE Source'!$A:$DJ,34,FALSE))</f>
        <v>#N/A</v>
      </c>
      <c r="AK571" s="610" t="e">
        <f>IF(VLOOKUP($AU571,'FE Source'!$A:$DJ,35,FALSE)=0,"-",VLOOKUP($AU571,'FE Source'!$A:$DJ,35,FALSE))</f>
        <v>#N/A</v>
      </c>
      <c r="AL571" s="612" t="e">
        <f>IF(VLOOKUP($AU571,'FE Source'!$A:$Y,19,FALSE)=0,"-",VLOOKUP($AU571,'FE Source'!$A:$Y,19,FALSE))</f>
        <v>#N/A</v>
      </c>
      <c r="AM571" s="611" t="e">
        <f>IF(VLOOKUP($AU571,'FE Source'!$A:$DJ,36,FALSE)=0,"-",VLOOKUP($AU571,'FE Source'!$A:$DJ,36,FALSE))</f>
        <v>#N/A</v>
      </c>
      <c r="AN571" s="613" t="e">
        <f>IF(VLOOKUP($AU571,'FE Source'!$A:$W,13,FALSE)=0,"-",VLOOKUP($AU571,'FE Source'!$A:$W,13,FALSE))</f>
        <v>#N/A</v>
      </c>
      <c r="AO571" s="611" t="str">
        <f>IF(J571="no","-",IF(VLOOKUP($AU571,'FE Source'!$A:$W,15,FALSE)=0,"-",VLOOKUP($AU571,'FE Source'!$A:$W,15,FALSE)))</f>
        <v>-</v>
      </c>
      <c r="AP571" s="610" t="str">
        <f>IF(AO571="-","-",IF(VLOOKUP($AU571,'FE Source'!$A:$Z,21,FALSE)=0,"-",IF(VLOOKUP($AU571,'FE Source'!$A:$Z,21,FALSE)=2,"Semi-Annual",IF(VLOOKUP($AU571,'FE Source'!$A:$Z,21,FALSE)=4,"Quarterly",IF(VLOOKUP($AU571,'FE Source'!$A:$Z,21,FALSE)=12,"Monthly","Annual")))))</f>
        <v>-</v>
      </c>
      <c r="AQ571" s="612" t="e">
        <f t="array" ref="AQ571">IF(VLOOKUP($AU571,'FE Source'!$A:$W,16,FALSE)=0,"-",VLOOKUP($AU571,'FE Source'!$A:$W,16,FALSE))</f>
        <v>#N/A</v>
      </c>
      <c r="AR571" s="614" t="e">
        <f>IF(VLOOKUP($AU571,'FE Source'!$A:$W,17,FALSE)=0,"-",VLOOKUP($AU571,'FE Source'!$A:$W,17,FALSE))</f>
        <v>#N/A</v>
      </c>
      <c r="AS571" s="611" t="e">
        <f>IF(VLOOKUP($AU571,'FE Source'!$AN:$AS,4,FALSE)="",VLOOKUP($AU571,'FE Source'!$AN:$AS,3,FALSE),VLOOKUP($AU571,'FE Source'!$AN:$AS,4,FALSE))</f>
        <v>#N/A</v>
      </c>
      <c r="AT571" s="617" t="e">
        <f>IF(VLOOKUP($AU571,'FE Source'!$AN:$AS,5,FALSE)=0,"-",VLOOKUP($AU571,'FE Source'!$AN:$AS,5,FALSE))</f>
        <v>#N/A</v>
      </c>
      <c r="AU571" s="614" t="s">
        <v>46</v>
      </c>
      <c r="BE571" s="215" t="e">
        <f>IF(VLOOKUP($AU571,'FE Source'!$A:$AK,22,FALSE)=0,"-",VLOOKUP($AU571,'FE Source'!$A:$AK,22,FALSE))</f>
        <v>#N/A</v>
      </c>
      <c r="BF571" s="215" t="e">
        <f>IF(VLOOKUP($AU571,'FE Source'!$A:$AK,23,FALSE)=0,"-",VLOOKUP($AU571,'FE Source'!$A:$AK,23,FALSE))</f>
        <v>#N/A</v>
      </c>
      <c r="BG571" s="215" t="e">
        <f>IF(VLOOKUP($AU571,'FE Source'!$A:$AK,24,FALSE)=0,"-",VLOOKUP($AU571,'FE Source'!$A:$AK,24,FALSE))</f>
        <v>#N/A</v>
      </c>
      <c r="BH571" s="215" t="e">
        <f>IF(VLOOKUP($AU571,'FE Source'!$A:$AK,25,FALSE)=0,"-",VLOOKUP($AU571,'FE Source'!$A:$AK,25,FALSE))</f>
        <v>#N/A</v>
      </c>
      <c r="BI571" s="215" t="e">
        <f>IF(VLOOKUP($AU571,'FE Source'!$A:$AK,26,FALSE)=0,"-",VLOOKUP($AU571,'FE Source'!$A:$AK,26,FALSE))</f>
        <v>#N/A</v>
      </c>
      <c r="BJ571" s="215" t="e">
        <f>IF(VLOOKUP($AU571,'FE Source'!$A:$AK,27,FALSE)=0,"-",VLOOKUP($AU571,'FE Source'!$A:$AK,27,FALSE))</f>
        <v>#N/A</v>
      </c>
      <c r="BK571" s="215" t="e">
        <f>IF(VLOOKUP($AU571,'FE Source'!$A:$AK,28,FALSE)=0,"-",VLOOKUP($AU571,'FE Source'!$A:$AK,28,FALSE))</f>
        <v>#N/A</v>
      </c>
      <c r="BL571" s="215" t="e">
        <f>IF(VLOOKUP($AU571,'FE Source'!$A:$AK,29,FALSE)=0,"-",VLOOKUP($AU571,'FE Source'!$A:$AK,29,FALSE))</f>
        <v>#N/A</v>
      </c>
      <c r="BM571" s="215" t="e">
        <f>IF(VLOOKUP($AU571,'FE Source'!$A:$AK,30,FALSE)=0,"-",VLOOKUP($AU571,'FE Source'!$A:$AK,30,FALSE))</f>
        <v>#N/A</v>
      </c>
      <c r="BN571" t="e">
        <f>IF(VLOOKUP($AU571,'FE Source'!$A:$AK,31,FALSE)="No Specified Index","-",IF(VLOOKUP($AU571,'FE Source'!$A:$AK,31,FALSE)=0,"-",VLOOKUP($AU571,'FE Source'!$A:$AK,31,FALSE)))</f>
        <v>#N/A</v>
      </c>
      <c r="BO571" s="217" t="e">
        <f>IF(VLOOKUP($AU571,'FE Source'!$A:$AK,32,FALSE)=0,"-",VLOOKUP($AU571,'FE Source'!$A:$AK,32,FALSE))</f>
        <v>#N/A</v>
      </c>
      <c r="BP571" s="18" t="e">
        <f>IF(VLOOKUP($AU571,'FE Source'!$AZ:$BC,2,FALSE)=0,"-",VLOOKUP($AU571,'FE Source'!$AZ:$BC,2,FALSE))</f>
        <v>#N/A</v>
      </c>
      <c r="BQ571" s="18" t="e">
        <f>IF(VLOOKUP($AU571,'FE Source'!$AZ:$BC,3,FALSE)=0,"-",VLOOKUP($AU571,'FE Source'!$AZ:$BC,3,FALSE))</f>
        <v>#N/A</v>
      </c>
      <c r="BR571" s="18" t="e">
        <f>IF(VLOOKUP($AU571,'FE Source'!$AZ:$BC,4,FALSE)=0,"-",VLOOKUP($AU571,'FE Source'!$AZ:$BC,4,FALSE))</f>
        <v>#N/A</v>
      </c>
    </row>
    <row r="572" spans="1:70" ht="15">
      <c r="B572" s="628" t="str">
        <f>INDEX('UT - Retail'!$A$7:$A$1409,MATCH(AU572,'UT - Retail'!$U$7:$U$1409,0),1)</f>
        <v>Aberdeen Standard Investments (Asia)</v>
      </c>
      <c r="C572" s="650" t="str">
        <f>INDEX('UT - Retail'!$B$7:$B$1409,MATCH(AU572,'UT - Retail'!$U$7:$U$1409,0),1)</f>
        <v>Aberdeen American Opp</v>
      </c>
      <c r="D572" s="650"/>
      <c r="E572" s="618" t="str">
        <f>VLOOKUP(C572,'UT - Retail'!$B:$K,8,FALSE)</f>
        <v>Equities</v>
      </c>
      <c r="F572" s="618" t="str">
        <f>VLOOKUP(C572,'UT - Retail'!$B:$K,9,FALSE)</f>
        <v>US</v>
      </c>
      <c r="G572" s="618" t="str">
        <f>VLOOKUP(C572,'UT - Retail'!$B:$K,10,FALSE)</f>
        <v>General</v>
      </c>
      <c r="H572" s="82" t="str">
        <f>VLOOKUP(C572,'UT - Retail'!$B:$N,13,FALSE)</f>
        <v>No</v>
      </c>
      <c r="I572" s="82" t="str">
        <f>VLOOKUP(C572,'UT - Retail'!$B:$Q,14,FALSE)</f>
        <v>No</v>
      </c>
      <c r="J572" s="618" t="str">
        <f>VLOOKUP(C572,'UT - Retail'!$B:$Q,11,FALSE)</f>
        <v>No</v>
      </c>
      <c r="K572" s="130" t="str">
        <f>VLOOKUP(C572,'UT - Retail'!$B:$P,15,FALSE)</f>
        <v>No</v>
      </c>
      <c r="L572" s="82" t="str">
        <f>VLOOKUP(C572,'UT - Retail'!$B:$Q,16,FALSE)</f>
        <v>Both</v>
      </c>
      <c r="M572" s="618" t="str">
        <f>VLOOKUP(C572,'UT - Retail'!$B:$K,6,FALSE)</f>
        <v>SGD</v>
      </c>
      <c r="N572" s="618" t="str">
        <f>IFERROR(IF(MATCH(C572,'Portfolio Construction'!$AL:$AL,0),"Yes","No"),"No")</f>
        <v>No</v>
      </c>
      <c r="O572" s="618" t="str">
        <f>IFERROR(IF(MATCH(C572,'Portfolio Construction'!$AN:$AN,0),"Yes","No"),"No")</f>
        <v>No</v>
      </c>
      <c r="P572" s="618" t="str">
        <f>IFERROR(IF(MATCH(C572,'Portfolio Construction'!$AP:$AP,0),"Yes","No"),"No")</f>
        <v>No</v>
      </c>
      <c r="Q572" s="618" t="str">
        <f>IFERROR(IF(MATCH(C572,'Portfolio Construction'!$AR:$AR,0),"Yes","No"),"No")</f>
        <v>No</v>
      </c>
      <c r="R572" s="618" t="str">
        <f>IFERROR(IF(MATCH(C572,'Portfolio Construction'!$AT:$AT,0),"Yes","No"),"No")</f>
        <v>No</v>
      </c>
      <c r="S572" s="618" t="str">
        <f>IFERROR(IF(MATCH(C572,'Portfolio Construction'!$AV:$AV,0),"Yes","No"),"No")</f>
        <v>No</v>
      </c>
      <c r="T572" s="618" t="str">
        <f>IFERROR(IF(MATCH(C572,'Portfolio Construction'!$AX:$AX,0),"Yes","No"),"No")</f>
        <v>No</v>
      </c>
      <c r="U572" s="618" t="str">
        <f>IFERROR(IF(MATCH(C572,'Portfolio Construction'!$AZ:$AZ,0),"Yes","No"),"No")</f>
        <v>No</v>
      </c>
      <c r="V572" s="618" t="str">
        <f>IFERROR(IF(MATCH(C572,'Portfolio Construction'!$BB:$BB,0),"Yes","No"),"No")</f>
        <v>No</v>
      </c>
      <c r="W572" s="618" t="e">
        <f>IF(VLOOKUP($AU572,'FE Source'!$A:$W,3,FALSE)=0,"-",VLOOKUP($AU572,'FE Source'!$A:$W,3,FALSE))</f>
        <v>#N/A</v>
      </c>
      <c r="X572" s="618" t="e">
        <f>IF(VLOOKUP($AU572,'FE Source'!$A:$W,4,FALSE)=0,"-",VLOOKUP($AU572,'FE Source'!$A:$W,4,FALSE))</f>
        <v>#N/A</v>
      </c>
      <c r="Y572" s="618" t="e">
        <f>IF(VLOOKUP($AU572,'FE Source'!$A:$W,5,FALSE)=0,"-",VLOOKUP($AU572,'FE Source'!$A:$W,5,FALSE))</f>
        <v>#N/A</v>
      </c>
      <c r="Z572" s="618" t="e">
        <f>IF(VLOOKUP($AU572,'FE Source'!$A:$W,6,FALSE)=0,"-",VLOOKUP($AU572,'FE Source'!$A:$W,6,FALSE))</f>
        <v>#N/A</v>
      </c>
      <c r="AA572" s="618" t="e">
        <f>IF(VLOOKUP($AU572,'FE Source'!$A:$W,7,FALSE)=0,"-",VLOOKUP($AU572,'FE Source'!$A:$W,7,FALSE))</f>
        <v>#N/A</v>
      </c>
      <c r="AB572" s="618" t="e">
        <f>IF(VLOOKUP($AU572,'FE Source'!$A:$W,8,FALSE)=0,"-",VLOOKUP($AU572,'FE Source'!$A:$W,8,FALSE))</f>
        <v>#N/A</v>
      </c>
      <c r="AC572" s="632" t="e">
        <f>IF(VLOOKUP($AU572,'FE Source'!$A:$W,9,FALSE)=0,"-",VLOOKUP($AU572,'FE Source'!$A:$W,9,FALSE))</f>
        <v>#N/A</v>
      </c>
      <c r="AD572" s="634" t="e">
        <f>IF(VLOOKUP($AU572,'FE Source'!$A:$W,10,FALSE)=0,"-",VLOOKUP($AU572,'FE Source'!$A:$W,10,FALSE))</f>
        <v>#N/A</v>
      </c>
      <c r="AE572" s="618" t="e">
        <f>IF(VLOOKUP($AU572,'FE Source'!$A:$W,11,FALSE)=0,"-",VLOOKUP($AU572,'FE Source'!$A:$W,11,FALSE))</f>
        <v>#N/A</v>
      </c>
      <c r="AF572" s="618" t="e">
        <f>IF(VLOOKUP($AU572,'FE Source'!$A:$W,12,FALSE)=0,"-",VLOOKUP($AU572,'FE Source'!$A:$W,12,FALSE))</f>
        <v>#N/A</v>
      </c>
      <c r="AG572" s="618" t="e">
        <f>IF(VLOOKUP($AU572,'FE Source'!$A:$W,14,FALSE)=0,"-",VLOOKUP($AU572,'FE Source'!$A:$W,14,FALSE))</f>
        <v>#N/A</v>
      </c>
      <c r="AH572" s="618" t="e">
        <f>IF(VLOOKUP($AU572,'FE Source'!$A:$DJ,33,FALSE)=0,"-",VLOOKUP($AU572,'FE Source'!$A:$DJ,33,FALSE))</f>
        <v>#N/A</v>
      </c>
      <c r="AI572" s="618" t="e">
        <f>IF(VLOOKUP($AU572,'FE Source'!$A:$Y,20,FALSE)=0,"-",VLOOKUP($AU572,'FE Source'!$A:$Y,20,FALSE))</f>
        <v>#N/A</v>
      </c>
      <c r="AJ572" s="618" t="e">
        <f>IF(VLOOKUP($AU572,'FE Source'!$A:$DJ,34,FALSE)=0,"-",VLOOKUP($AU572,'FE Source'!$A:$DJ,34,FALSE))</f>
        <v>#N/A</v>
      </c>
      <c r="AK572" s="618" t="e">
        <f>IF(VLOOKUP($AU572,'FE Source'!$A:$DJ,35,FALSE)=0,"-",VLOOKUP($AU572,'FE Source'!$A:$DJ,35,FALSE))</f>
        <v>#N/A</v>
      </c>
      <c r="AL572" s="632" t="e">
        <f>IF(VLOOKUP($AU572,'FE Source'!$A:$Y,19,FALSE)=0,"-",VLOOKUP($AU572,'FE Source'!$A:$Y,19,FALSE))</f>
        <v>#N/A</v>
      </c>
      <c r="AM572" s="634" t="e">
        <f>IF(VLOOKUP($AU572,'FE Source'!$A:$DJ,36,FALSE)=0,"-",VLOOKUP($AU572,'FE Source'!$A:$DJ,36,FALSE))</f>
        <v>#N/A</v>
      </c>
      <c r="AN572" s="635" t="e">
        <f>IF(VLOOKUP($AU572,'FE Source'!$A:$W,13,FALSE)=0,"-",VLOOKUP($AU572,'FE Source'!$A:$W,13,FALSE))</f>
        <v>#N/A</v>
      </c>
      <c r="AO572" s="634" t="str">
        <f>IF(J572="no","-",IF(VLOOKUP($AU572,'FE Source'!$A:$W,15,FALSE)=0,"-",VLOOKUP($AU572,'FE Source'!$A:$W,15,FALSE)))</f>
        <v>-</v>
      </c>
      <c r="AP572" s="618" t="str">
        <f>IF(AO572="-","-",IF(VLOOKUP($AU572,'FE Source'!$A:$Z,21,FALSE)=0,"-",IF(VLOOKUP($AU572,'FE Source'!$A:$Z,21,FALSE)=2,"Semi-Annual",IF(VLOOKUP($AU572,'FE Source'!$A:$Z,21,FALSE)=4,"Quarterly",IF(VLOOKUP($AU572,'FE Source'!$A:$Z,21,FALSE)=12,"Monthly","Annual")))))</f>
        <v>-</v>
      </c>
      <c r="AQ572" s="632" t="e">
        <f t="array" ref="AQ572">IF(VLOOKUP($AU572,'FE Source'!$A:$W,16,FALSE)=0,"-",VLOOKUP($AU572,'FE Source'!$A:$W,16,FALSE))</f>
        <v>#N/A</v>
      </c>
      <c r="AR572" s="636" t="e">
        <f>IF(VLOOKUP($AU572,'FE Source'!$A:$W,17,FALSE)=0,"-",VLOOKUP($AU572,'FE Source'!$A:$W,17,FALSE))</f>
        <v>#N/A</v>
      </c>
      <c r="AS572" s="634" t="e">
        <f>IF(VLOOKUP($AU572,'FE Source'!$AN:$AS,4,FALSE)="",VLOOKUP($AU572,'FE Source'!$AN:$AS,3,FALSE),VLOOKUP($AU572,'FE Source'!$AN:$AS,4,FALSE))</f>
        <v>#N/A</v>
      </c>
      <c r="AT572" s="637" t="e">
        <f>IF(VLOOKUP($AU572,'FE Source'!$AN:$AS,5,FALSE)=0,"-",VLOOKUP($AU572,'FE Source'!$AN:$AS,5,FALSE))</f>
        <v>#N/A</v>
      </c>
      <c r="AU572" s="636" t="s">
        <v>46</v>
      </c>
      <c r="BE572" s="215" t="e">
        <f>IF(VLOOKUP($AU572,'FE Source'!$A:$AK,22,FALSE)=0,"-",VLOOKUP($AU572,'FE Source'!$A:$AK,22,FALSE))</f>
        <v>#N/A</v>
      </c>
      <c r="BF572" s="215" t="e">
        <f>IF(VLOOKUP($AU572,'FE Source'!$A:$AK,23,FALSE)=0,"-",VLOOKUP($AU572,'FE Source'!$A:$AK,23,FALSE))</f>
        <v>#N/A</v>
      </c>
      <c r="BG572" s="215" t="e">
        <f>IF(VLOOKUP($AU572,'FE Source'!$A:$AK,24,FALSE)=0,"-",VLOOKUP($AU572,'FE Source'!$A:$AK,24,FALSE))</f>
        <v>#N/A</v>
      </c>
      <c r="BH572" s="215" t="e">
        <f>IF(VLOOKUP($AU572,'FE Source'!$A:$AK,25,FALSE)=0,"-",VLOOKUP($AU572,'FE Source'!$A:$AK,25,FALSE))</f>
        <v>#N/A</v>
      </c>
      <c r="BI572" s="215" t="e">
        <f>IF(VLOOKUP($AU572,'FE Source'!$A:$AK,26,FALSE)=0,"-",VLOOKUP($AU572,'FE Source'!$A:$AK,26,FALSE))</f>
        <v>#N/A</v>
      </c>
      <c r="BJ572" s="215" t="e">
        <f>IF(VLOOKUP($AU572,'FE Source'!$A:$AK,27,FALSE)=0,"-",VLOOKUP($AU572,'FE Source'!$A:$AK,27,FALSE))</f>
        <v>#N/A</v>
      </c>
      <c r="BK572" s="215" t="e">
        <f>IF(VLOOKUP($AU572,'FE Source'!$A:$AK,28,FALSE)=0,"-",VLOOKUP($AU572,'FE Source'!$A:$AK,28,FALSE))</f>
        <v>#N/A</v>
      </c>
      <c r="BL572" s="215" t="e">
        <f>IF(VLOOKUP($AU572,'FE Source'!$A:$AK,29,FALSE)=0,"-",VLOOKUP($AU572,'FE Source'!$A:$AK,29,FALSE))</f>
        <v>#N/A</v>
      </c>
      <c r="BM572" s="215" t="e">
        <f>IF(VLOOKUP($AU572,'FE Source'!$A:$AK,30,FALSE)=0,"-",VLOOKUP($AU572,'FE Source'!$A:$AK,30,FALSE))</f>
        <v>#N/A</v>
      </c>
      <c r="BN572" t="e">
        <f>IF(VLOOKUP($AU572,'FE Source'!$A:$AK,31,FALSE)="No Specified Index","-",IF(VLOOKUP($AU572,'FE Source'!$A:$AK,31,FALSE)=0,"-",VLOOKUP($AU572,'FE Source'!$A:$AK,31,FALSE)))</f>
        <v>#N/A</v>
      </c>
      <c r="BO572" s="217" t="e">
        <f>IF(VLOOKUP($AU572,'FE Source'!$A:$AK,32,FALSE)=0,"-",VLOOKUP($AU572,'FE Source'!$A:$AK,32,FALSE))</f>
        <v>#N/A</v>
      </c>
      <c r="BP572" s="18" t="e">
        <f>IF(VLOOKUP($AU572,'FE Source'!$AZ:$BC,2,FALSE)=0,"-",VLOOKUP($AU572,'FE Source'!$AZ:$BC,2,FALSE))</f>
        <v>#N/A</v>
      </c>
      <c r="BQ572" s="18" t="e">
        <f>IF(VLOOKUP($AU572,'FE Source'!$AZ:$BC,3,FALSE)=0,"-",VLOOKUP($AU572,'FE Source'!$AZ:$BC,3,FALSE))</f>
        <v>#N/A</v>
      </c>
      <c r="BR572" s="18" t="e">
        <f>IF(VLOOKUP($AU572,'FE Source'!$AZ:$BC,4,FALSE)=0,"-",VLOOKUP($AU572,'FE Source'!$AZ:$BC,4,FALSE))</f>
        <v>#N/A</v>
      </c>
    </row>
    <row r="573" spans="1:70" ht="15">
      <c r="B573" s="628" t="str">
        <f>INDEX('UT - Retail'!$A$7:$A$1409,MATCH(AU573,'UT - Retail'!$U$7:$U$1409,0),1)</f>
        <v>Aberdeen Standard Investments (Asia)</v>
      </c>
      <c r="C573" s="629" t="str">
        <f>INDEX('UT - Retail'!$B$7:$B$1409,MATCH(AU573,'UT - Retail'!$U$7:$U$1409,0),1)</f>
        <v>Aberdeen American Opp</v>
      </c>
      <c r="D573" s="629"/>
      <c r="E573" s="609" t="str">
        <f>VLOOKUP(C573,'UT - Retail'!$B:$K,8,FALSE)</f>
        <v>Equities</v>
      </c>
      <c r="F573" s="609" t="str">
        <f>VLOOKUP(C573,'UT - Retail'!$B:$K,9,FALSE)</f>
        <v>US</v>
      </c>
      <c r="G573" s="609" t="str">
        <f>VLOOKUP(C573,'UT - Retail'!$B:$K,10,FALSE)</f>
        <v>General</v>
      </c>
      <c r="H573" s="82" t="str">
        <f>VLOOKUP(C573,'UT - Retail'!$B:$N,13,FALSE)</f>
        <v>No</v>
      </c>
      <c r="I573" s="82" t="str">
        <f>VLOOKUP(C573,'UT - Retail'!$B:$Q,14,FALSE)</f>
        <v>No</v>
      </c>
      <c r="J573" s="609" t="str">
        <f>VLOOKUP(C573,'UT - Retail'!$B:$Q,11,FALSE)</f>
        <v>No</v>
      </c>
      <c r="K573" s="130" t="str">
        <f>VLOOKUP(C573,'UT - Retail'!$B:$P,15,FALSE)</f>
        <v>No</v>
      </c>
      <c r="L573" s="82" t="str">
        <f>VLOOKUP(C573,'UT - Retail'!$B:$Q,16,FALSE)</f>
        <v>Both</v>
      </c>
      <c r="M573" s="609" t="str">
        <f>VLOOKUP(C573,'UT - Retail'!$B:$K,6,FALSE)</f>
        <v>SGD</v>
      </c>
      <c r="N573" s="609" t="str">
        <f>IFERROR(IF(MATCH(C573,'Portfolio Construction'!$AL:$AL,0),"Yes","No"),"No")</f>
        <v>No</v>
      </c>
      <c r="O573" s="609" t="str">
        <f>IFERROR(IF(MATCH(C573,'Portfolio Construction'!$AN:$AN,0),"Yes","No"),"No")</f>
        <v>No</v>
      </c>
      <c r="P573" s="609" t="str">
        <f>IFERROR(IF(MATCH(C573,'Portfolio Construction'!$AP:$AP,0),"Yes","No"),"No")</f>
        <v>No</v>
      </c>
      <c r="Q573" s="609" t="str">
        <f>IFERROR(IF(MATCH(C573,'Portfolio Construction'!$AR:$AR,0),"Yes","No"),"No")</f>
        <v>No</v>
      </c>
      <c r="R573" s="609" t="str">
        <f>IFERROR(IF(MATCH(C573,'Portfolio Construction'!$AT:$AT,0),"Yes","No"),"No")</f>
        <v>No</v>
      </c>
      <c r="S573" s="609" t="str">
        <f>IFERROR(IF(MATCH(C573,'Portfolio Construction'!$AV:$AV,0),"Yes","No"),"No")</f>
        <v>No</v>
      </c>
      <c r="T573" s="609" t="str">
        <f>IFERROR(IF(MATCH(C573,'Portfolio Construction'!$AX:$AX,0),"Yes","No"),"No")</f>
        <v>No</v>
      </c>
      <c r="U573" s="609" t="str">
        <f>IFERROR(IF(MATCH(C573,'Portfolio Construction'!$AZ:$AZ,0),"Yes","No"),"No")</f>
        <v>No</v>
      </c>
      <c r="V573" s="609" t="str">
        <f>IFERROR(IF(MATCH(C573,'Portfolio Construction'!$BB:$BB,0),"Yes","No"),"No")</f>
        <v>No</v>
      </c>
      <c r="W573" s="618" t="e">
        <f>IF(VLOOKUP($AU573,'FE Source'!$A:$W,3,FALSE)=0,"-",VLOOKUP($AU573,'FE Source'!$A:$W,3,FALSE))</f>
        <v>#N/A</v>
      </c>
      <c r="X573" s="618" t="e">
        <f>IF(VLOOKUP($AU573,'FE Source'!$A:$W,4,FALSE)=0,"-",VLOOKUP($AU573,'FE Source'!$A:$W,4,FALSE))</f>
        <v>#N/A</v>
      </c>
      <c r="Y573" s="618" t="e">
        <f>IF(VLOOKUP($AU573,'FE Source'!$A:$W,5,FALSE)=0,"-",VLOOKUP($AU573,'FE Source'!$A:$W,5,FALSE))</f>
        <v>#N/A</v>
      </c>
      <c r="Z573" s="618" t="e">
        <f>IF(VLOOKUP($AU573,'FE Source'!$A:$W,6,FALSE)=0,"-",VLOOKUP($AU573,'FE Source'!$A:$W,6,FALSE))</f>
        <v>#N/A</v>
      </c>
      <c r="AA573" s="618" t="e">
        <f>IF(VLOOKUP($AU573,'FE Source'!$A:$W,7,FALSE)=0,"-",VLOOKUP($AU573,'FE Source'!$A:$W,7,FALSE))</f>
        <v>#N/A</v>
      </c>
      <c r="AB573" s="618" t="e">
        <f>IF(VLOOKUP($AU573,'FE Source'!$A:$W,8,FALSE)=0,"-",VLOOKUP($AU573,'FE Source'!$A:$W,8,FALSE))</f>
        <v>#N/A</v>
      </c>
      <c r="AC573" s="632" t="e">
        <f>IF(VLOOKUP($AU573,'FE Source'!$A:$W,9,FALSE)=0,"-",VLOOKUP($AU573,'FE Source'!$A:$W,9,FALSE))</f>
        <v>#N/A</v>
      </c>
      <c r="AD573" s="611" t="e">
        <f>IF(VLOOKUP($AU573,'FE Source'!$A:$W,10,FALSE)=0,"-",VLOOKUP($AU573,'FE Source'!$A:$W,10,FALSE))</f>
        <v>#N/A</v>
      </c>
      <c r="AE573" s="610" t="e">
        <f>IF(VLOOKUP($AU573,'FE Source'!$A:$W,11,FALSE)=0,"-",VLOOKUP($AU573,'FE Source'!$A:$W,11,FALSE))</f>
        <v>#N/A</v>
      </c>
      <c r="AF573" s="610" t="e">
        <f>IF(VLOOKUP($AU573,'FE Source'!$A:$W,12,FALSE)=0,"-",VLOOKUP($AU573,'FE Source'!$A:$W,12,FALSE))</f>
        <v>#N/A</v>
      </c>
      <c r="AG573" s="610" t="e">
        <f>IF(VLOOKUP($AU573,'FE Source'!$A:$W,14,FALSE)=0,"-",VLOOKUP($AU573,'FE Source'!$A:$W,14,FALSE))</f>
        <v>#N/A</v>
      </c>
      <c r="AH573" s="610" t="e">
        <f>IF(VLOOKUP($AU573,'FE Source'!$A:$DJ,33,FALSE)=0,"-",VLOOKUP($AU573,'FE Source'!$A:$DJ,33,FALSE))</f>
        <v>#N/A</v>
      </c>
      <c r="AI573" s="610" t="e">
        <f>IF(VLOOKUP($AU573,'FE Source'!$A:$Y,20,FALSE)=0,"-",VLOOKUP($AU573,'FE Source'!$A:$Y,20,FALSE))</f>
        <v>#N/A</v>
      </c>
      <c r="AJ573" s="610" t="e">
        <f>IF(VLOOKUP($AU573,'FE Source'!$A:$DJ,34,FALSE)=0,"-",VLOOKUP($AU573,'FE Source'!$A:$DJ,34,FALSE))</f>
        <v>#N/A</v>
      </c>
      <c r="AK573" s="610" t="e">
        <f>IF(VLOOKUP($AU573,'FE Source'!$A:$DJ,35,FALSE)=0,"-",VLOOKUP($AU573,'FE Source'!$A:$DJ,35,FALSE))</f>
        <v>#N/A</v>
      </c>
      <c r="AL573" s="612" t="e">
        <f>IF(VLOOKUP($AU573,'FE Source'!$A:$Y,19,FALSE)=0,"-",VLOOKUP($AU573,'FE Source'!$A:$Y,19,FALSE))</f>
        <v>#N/A</v>
      </c>
      <c r="AM573" s="611" t="e">
        <f>IF(VLOOKUP($AU573,'FE Source'!$A:$DJ,36,FALSE)=0,"-",VLOOKUP($AU573,'FE Source'!$A:$DJ,36,FALSE))</f>
        <v>#N/A</v>
      </c>
      <c r="AN573" s="613" t="e">
        <f>IF(VLOOKUP($AU573,'FE Source'!$A:$W,13,FALSE)=0,"-",VLOOKUP($AU573,'FE Source'!$A:$W,13,FALSE))</f>
        <v>#N/A</v>
      </c>
      <c r="AO573" s="611" t="str">
        <f>IF(J573="no","-",IF(VLOOKUP($AU573,'FE Source'!$A:$W,15,FALSE)=0,"-",VLOOKUP($AU573,'FE Source'!$A:$W,15,FALSE)))</f>
        <v>-</v>
      </c>
      <c r="AP573" s="610" t="str">
        <f>IF(AO573="-","-",IF(VLOOKUP($AU573,'FE Source'!$A:$Z,21,FALSE)=0,"-",IF(VLOOKUP($AU573,'FE Source'!$A:$Z,21,FALSE)=2,"Semi-Annual",IF(VLOOKUP($AU573,'FE Source'!$A:$Z,21,FALSE)=4,"Quarterly",IF(VLOOKUP($AU573,'FE Source'!$A:$Z,21,FALSE)=12,"Monthly","Annual")))))</f>
        <v>-</v>
      </c>
      <c r="AQ573" s="612" t="e">
        <f t="array" ref="AQ573">IF(VLOOKUP($AU573,'FE Source'!$A:$W,16,FALSE)=0,"-",VLOOKUP($AU573,'FE Source'!$A:$W,16,FALSE))</f>
        <v>#N/A</v>
      </c>
      <c r="AR573" s="614" t="e">
        <f>IF(VLOOKUP($AU573,'FE Source'!$A:$W,17,FALSE)=0,"-",VLOOKUP($AU573,'FE Source'!$A:$W,17,FALSE))</f>
        <v>#N/A</v>
      </c>
      <c r="AS573" s="611" t="e">
        <f>IF(VLOOKUP($AU573,'FE Source'!$AN:$AS,4,FALSE)="",VLOOKUP($AU573,'FE Source'!$AN:$AS,3,FALSE),VLOOKUP($AU573,'FE Source'!$AN:$AS,4,FALSE))</f>
        <v>#N/A</v>
      </c>
      <c r="AT573" s="617" t="e">
        <f>IF(VLOOKUP($AU573,'FE Source'!$AN:$AS,5,FALSE)=0,"-",VLOOKUP($AU573,'FE Source'!$AN:$AS,5,FALSE))</f>
        <v>#N/A</v>
      </c>
      <c r="AU573" s="614" t="s">
        <v>46</v>
      </c>
      <c r="BE573" s="215" t="e">
        <f>IF(VLOOKUP($AU573,'FE Source'!$A:$AK,22,FALSE)=0,"-",VLOOKUP($AU573,'FE Source'!$A:$AK,22,FALSE))</f>
        <v>#N/A</v>
      </c>
      <c r="BF573" s="215" t="e">
        <f>IF(VLOOKUP($AU573,'FE Source'!$A:$AK,23,FALSE)=0,"-",VLOOKUP($AU573,'FE Source'!$A:$AK,23,FALSE))</f>
        <v>#N/A</v>
      </c>
      <c r="BG573" s="215" t="e">
        <f>IF(VLOOKUP($AU573,'FE Source'!$A:$AK,24,FALSE)=0,"-",VLOOKUP($AU573,'FE Source'!$A:$AK,24,FALSE))</f>
        <v>#N/A</v>
      </c>
      <c r="BH573" s="215" t="e">
        <f>IF(VLOOKUP($AU573,'FE Source'!$A:$AK,25,FALSE)=0,"-",VLOOKUP($AU573,'FE Source'!$A:$AK,25,FALSE))</f>
        <v>#N/A</v>
      </c>
      <c r="BI573" s="215" t="e">
        <f>IF(VLOOKUP($AU573,'FE Source'!$A:$AK,26,FALSE)=0,"-",VLOOKUP($AU573,'FE Source'!$A:$AK,26,FALSE))</f>
        <v>#N/A</v>
      </c>
      <c r="BJ573" s="215" t="e">
        <f>IF(VLOOKUP($AU573,'FE Source'!$A:$AK,27,FALSE)=0,"-",VLOOKUP($AU573,'FE Source'!$A:$AK,27,FALSE))</f>
        <v>#N/A</v>
      </c>
      <c r="BK573" s="215" t="e">
        <f>IF(VLOOKUP($AU573,'FE Source'!$A:$AK,28,FALSE)=0,"-",VLOOKUP($AU573,'FE Source'!$A:$AK,28,FALSE))</f>
        <v>#N/A</v>
      </c>
      <c r="BL573" s="215" t="e">
        <f>IF(VLOOKUP($AU573,'FE Source'!$A:$AK,29,FALSE)=0,"-",VLOOKUP($AU573,'FE Source'!$A:$AK,29,FALSE))</f>
        <v>#N/A</v>
      </c>
      <c r="BM573" s="215" t="e">
        <f>IF(VLOOKUP($AU573,'FE Source'!$A:$AK,30,FALSE)=0,"-",VLOOKUP($AU573,'FE Source'!$A:$AK,30,FALSE))</f>
        <v>#N/A</v>
      </c>
      <c r="BN573" t="e">
        <f>IF(VLOOKUP($AU573,'FE Source'!$A:$AK,31,FALSE)="No Specified Index","-",IF(VLOOKUP($AU573,'FE Source'!$A:$AK,31,FALSE)=0,"-",VLOOKUP($AU573,'FE Source'!$A:$AK,31,FALSE)))</f>
        <v>#N/A</v>
      </c>
      <c r="BO573" s="217" t="e">
        <f>IF(VLOOKUP($AU573,'FE Source'!$A:$AK,32,FALSE)=0,"-",VLOOKUP($AU573,'FE Source'!$A:$AK,32,FALSE))</f>
        <v>#N/A</v>
      </c>
      <c r="BP573" s="18" t="e">
        <f>IF(VLOOKUP($AU573,'FE Source'!$AZ:$BC,2,FALSE)=0,"-",VLOOKUP($AU573,'FE Source'!$AZ:$BC,2,FALSE))</f>
        <v>#N/A</v>
      </c>
      <c r="BQ573" s="18" t="e">
        <f>IF(VLOOKUP($AU573,'FE Source'!$AZ:$BC,3,FALSE)=0,"-",VLOOKUP($AU573,'FE Source'!$AZ:$BC,3,FALSE))</f>
        <v>#N/A</v>
      </c>
      <c r="BR573" s="18" t="e">
        <f>IF(VLOOKUP($AU573,'FE Source'!$AZ:$BC,4,FALSE)=0,"-",VLOOKUP($AU573,'FE Source'!$AZ:$BC,4,FALSE))</f>
        <v>#N/A</v>
      </c>
    </row>
    <row r="574" spans="1:70" ht="15" customHeight="1">
      <c r="B574" s="628" t="str">
        <f>INDEX('UT - Retail'!$A$7:$A$1409,MATCH(AU574,'UT - Retail'!$U$7:$U$1409,0),1)</f>
        <v>UOB Asset Management</v>
      </c>
      <c r="C574" s="629" t="str">
        <f>INDEX('UT - Retail'!$B$7:$B$1409,MATCH(AU574,'UT - Retail'!$U$7:$U$1409,0),1)</f>
        <v>GrowthPath Portfolios-GrowthPath 2040 SGD</v>
      </c>
      <c r="D574" s="629"/>
      <c r="E574" s="609" t="str">
        <f>VLOOKUP(C574,'UT - Retail'!$B:$K,8,FALSE)</f>
        <v>Mixed Assets</v>
      </c>
      <c r="F574" s="609" t="str">
        <f>VLOOKUP(C574,'UT - Retail'!$B:$K,9,FALSE)</f>
        <v>Global</v>
      </c>
      <c r="G574" s="609" t="str">
        <f>VLOOKUP(C574,'UT - Retail'!$B:$K,10,FALSE)</f>
        <v>General</v>
      </c>
      <c r="H574" s="82" t="str">
        <f>VLOOKUP(C574,'UT - Retail'!$B:$N,13,FALSE)</f>
        <v>No</v>
      </c>
      <c r="I574" s="82" t="str">
        <f>VLOOKUP(C574,'UT - Retail'!$B:$Q,14,FALSE)</f>
        <v>No</v>
      </c>
      <c r="J574" s="609" t="str">
        <f>VLOOKUP(C574,'UT - Retail'!$B:$Q,11,FALSE)</f>
        <v>No</v>
      </c>
      <c r="K574" s="130" t="str">
        <f>VLOOKUP(C574,'UT - Retail'!$B:$P,15,FALSE)</f>
        <v>Yes</v>
      </c>
      <c r="L574" s="82" t="str">
        <f>VLOOKUP(C574,'UT - Retail'!$B:$Q,16,FALSE)</f>
        <v>Navigator</v>
      </c>
      <c r="M574" s="609" t="str">
        <f>VLOOKUP(C574,'UT - Retail'!$B:$K,6,FALSE)</f>
        <v>SGD</v>
      </c>
      <c r="N574" s="609" t="str">
        <f>IFERROR(IF(MATCH(C574,'Portfolio Construction'!$AL:$AL,0),"Yes","No"),"No")</f>
        <v>No</v>
      </c>
      <c r="O574" s="609" t="str">
        <f>IFERROR(IF(MATCH(C574,'Portfolio Construction'!$AN:$AN,0),"Yes","No"),"No")</f>
        <v>No</v>
      </c>
      <c r="P574" s="609" t="str">
        <f>IFERROR(IF(MATCH(C574,'Portfolio Construction'!$AP:$AP,0),"Yes","No"),"No")</f>
        <v>No</v>
      </c>
      <c r="Q574" s="609" t="str">
        <f>IFERROR(IF(MATCH(C574,'Portfolio Construction'!$AR:$AR,0),"Yes","No"),"No")</f>
        <v>No</v>
      </c>
      <c r="R574" s="609" t="str">
        <f>IFERROR(IF(MATCH(C574,'Portfolio Construction'!$AT:$AT,0),"Yes","No"),"No")</f>
        <v>No</v>
      </c>
      <c r="S574" s="609" t="str">
        <f>IFERROR(IF(MATCH(C574,'Portfolio Construction'!$AV:$AV,0),"Yes","No"),"No")</f>
        <v>No</v>
      </c>
      <c r="T574" s="609" t="str">
        <f>IFERROR(IF(MATCH(C574,'Portfolio Construction'!$AX:$AX,0),"Yes","No"),"No")</f>
        <v>No</v>
      </c>
      <c r="U574" s="609" t="str">
        <f>IFERROR(IF(MATCH(C574,'Portfolio Construction'!$AZ:$AZ,0),"Yes","No"),"No")</f>
        <v>No</v>
      </c>
      <c r="V574" s="609" t="str">
        <f>IFERROR(IF(MATCH(C574,'Portfolio Construction'!$BB:$BB,0),"Yes","No"),"No")</f>
        <v>No</v>
      </c>
      <c r="W574" s="618">
        <f>IF(VLOOKUP($AU574,'FE Source'!$A:$W,3,FALSE)=0,"-",VLOOKUP($AU574,'FE Source'!$A:$W,3,FALSE))</f>
        <v>-4.68</v>
      </c>
      <c r="X574" s="618">
        <f>IF(VLOOKUP($AU574,'FE Source'!$A:$W,4,FALSE)=0,"-",VLOOKUP($AU574,'FE Source'!$A:$W,4,FALSE))</f>
        <v>5.19</v>
      </c>
      <c r="Y574" s="618">
        <f>IF(VLOOKUP($AU574,'FE Source'!$A:$W,5,FALSE)=0,"-",VLOOKUP($AU574,'FE Source'!$A:$W,5,FALSE))</f>
        <v>-3.06</v>
      </c>
      <c r="Z574" s="618">
        <f>IF(VLOOKUP($AU574,'FE Source'!$A:$W,6,FALSE)=0,"-",VLOOKUP($AU574,'FE Source'!$A:$W,6,FALSE))</f>
        <v>4.6500000000000004</v>
      </c>
      <c r="AA574" s="618">
        <f>IF(VLOOKUP($AU574,'FE Source'!$A:$W,7,FALSE)=0,"-",VLOOKUP($AU574,'FE Source'!$A:$W,7,FALSE))</f>
        <v>4.01</v>
      </c>
      <c r="AB574" s="618">
        <f>IF(VLOOKUP($AU574,'FE Source'!$A:$W,8,FALSE)=0,"-",VLOOKUP($AU574,'FE Source'!$A:$W,8,FALSE))</f>
        <v>6.17</v>
      </c>
      <c r="AC574" s="632">
        <f>IF(VLOOKUP($AU574,'FE Source'!$A:$W,9,FALSE)=0,"-",VLOOKUP($AU574,'FE Source'!$A:$W,9,FALSE))</f>
        <v>5.38</v>
      </c>
      <c r="AD574" s="611">
        <f>IF(VLOOKUP($AU574,'FE Source'!$A:$W,10,FALSE)=0,"-",VLOOKUP($AU574,'FE Source'!$A:$W,10,FALSE))</f>
        <v>0.94</v>
      </c>
      <c r="AE574" s="610">
        <f>IF(VLOOKUP($AU574,'FE Source'!$A:$W,11,FALSE)=0,"-",VLOOKUP($AU574,'FE Source'!$A:$W,11,FALSE))</f>
        <v>10.27</v>
      </c>
      <c r="AF574" s="610">
        <f>IF(VLOOKUP($AU574,'FE Source'!$A:$W,12,FALSE)=0,"-",VLOOKUP($AU574,'FE Source'!$A:$W,12,FALSE))</f>
        <v>0.08</v>
      </c>
      <c r="AG574" s="610">
        <f>IF(VLOOKUP($AU574,'FE Source'!$A:$W,14,FALSE)=0,"-",VLOOKUP($AU574,'FE Source'!$A:$W,14,FALSE))</f>
        <v>-11.65</v>
      </c>
      <c r="AH574" s="610">
        <f>IF(VLOOKUP($AU574,'FE Source'!$A:$DJ,33,FALSE)=0,"-",VLOOKUP($AU574,'FE Source'!$A:$DJ,33,FALSE))</f>
        <v>101.13</v>
      </c>
      <c r="AI574" s="610">
        <f>IF(VLOOKUP($AU574,'FE Source'!$A:$Y,20,FALSE)=0,"-",VLOOKUP($AU574,'FE Source'!$A:$Y,20,FALSE))</f>
        <v>105.18</v>
      </c>
      <c r="AJ574" s="610">
        <f>IF(VLOOKUP($AU574,'FE Source'!$A:$DJ,34,FALSE)=0,"-",VLOOKUP($AU574,'FE Source'!$A:$DJ,34,FALSE))</f>
        <v>92</v>
      </c>
      <c r="AK574" s="610">
        <f>IF(VLOOKUP($AU574,'FE Source'!$A:$DJ,35,FALSE)=0,"-",VLOOKUP($AU574,'FE Source'!$A:$DJ,35,FALSE))</f>
        <v>66.61</v>
      </c>
      <c r="AL574" s="612">
        <f>IF(VLOOKUP($AU574,'FE Source'!$A:$Y,19,FALSE)=0,"-",VLOOKUP($AU574,'FE Source'!$A:$Y,19,FALSE))</f>
        <v>93.8</v>
      </c>
      <c r="AM574" s="611">
        <f>IF(VLOOKUP($AU574,'FE Source'!$A:$DJ,36,FALSE)=0,"-",VLOOKUP($AU574,'FE Source'!$A:$DJ,36,FALSE))</f>
        <v>92.93</v>
      </c>
      <c r="AN574" s="613">
        <f>IF(VLOOKUP($AU574,'FE Source'!$A:$W,13,FALSE)=0,"-",VLOOKUP($AU574,'FE Source'!$A:$W,13,FALSE))</f>
        <v>20.6</v>
      </c>
      <c r="AO574" s="611" t="str">
        <f>IF(J574="no","-",IF(VLOOKUP($AU574,'FE Source'!$A:$W,15,FALSE)=0,"-",VLOOKUP($AU574,'FE Source'!$A:$W,15,FALSE)))</f>
        <v>-</v>
      </c>
      <c r="AP574" s="610" t="str">
        <f>IF(AO574="-","-",IF(VLOOKUP($AU574,'FE Source'!$A:$Z,21,FALSE)=0,"-",IF(VLOOKUP($AU574,'FE Source'!$A:$Z,21,FALSE)=2,"Semi-Annual",IF(VLOOKUP($AU574,'FE Source'!$A:$Z,21,FALSE)=4,"Quarterly",IF(VLOOKUP($AU574,'FE Source'!$A:$Z,21,FALSE)=12,"Monthly","Annual")))))</f>
        <v>-</v>
      </c>
      <c r="AQ574" s="612">
        <f t="array" ref="AQ574">IF(VLOOKUP($AU574,'FE Source'!$A:$W,16,FALSE)=0,"-",VLOOKUP($AU574,'FE Source'!$A:$W,16,FALSE))</f>
        <v>2.0499999999999998</v>
      </c>
      <c r="AR574" s="614" t="str">
        <f>IF(VLOOKUP($AU574,'FE Source'!$A:$W,17,FALSE)=0,"-",VLOOKUP($AU574,'FE Source'!$A:$W,17,FALSE))</f>
        <v>-</v>
      </c>
      <c r="AS574" s="611">
        <f>IF(VLOOKUP($AU574,'FE Source'!$AN:$AS,4,FALSE)="",VLOOKUP($AU574,'FE Source'!$AN:$AS,3,FALSE),VLOOKUP($AU574,'FE Source'!$AN:$AS,4,FALSE))</f>
        <v>2.84</v>
      </c>
      <c r="AT574" s="617">
        <f>IF(VLOOKUP($AU574,'FE Source'!$AN:$AS,5,FALSE)=0,"-",VLOOKUP($AU574,'FE Source'!$AN:$AS,5,FALSE))</f>
        <v>45782</v>
      </c>
      <c r="AU574" s="614" t="s">
        <v>768</v>
      </c>
      <c r="BE574" s="215">
        <f>IF(VLOOKUP($AU574,'FE Source'!$A:$AK,22,FALSE)=0,"-",VLOOKUP($AU574,'FE Source'!$A:$AK,22,FALSE))</f>
        <v>-0.61</v>
      </c>
      <c r="BF574" s="215">
        <f>IF(VLOOKUP($AU574,'FE Source'!$A:$AK,23,FALSE)=0,"-",VLOOKUP($AU574,'FE Source'!$A:$AK,23,FALSE))</f>
        <v>6.04</v>
      </c>
      <c r="BG574" s="215">
        <f>IF(VLOOKUP($AU574,'FE Source'!$A:$AK,24,FALSE)=0,"-",VLOOKUP($AU574,'FE Source'!$A:$AK,24,FALSE))</f>
        <v>15.02</v>
      </c>
      <c r="BH574" s="215">
        <f>IF(VLOOKUP($AU574,'FE Source'!$A:$AK,25,FALSE)=0,"-",VLOOKUP($AU574,'FE Source'!$A:$AK,25,FALSE))</f>
        <v>-7.25</v>
      </c>
      <c r="BI574" s="215">
        <f>IF(VLOOKUP($AU574,'FE Source'!$A:$AK,26,FALSE)=0,"-",VLOOKUP($AU574,'FE Source'!$A:$AK,26,FALSE))</f>
        <v>20.55</v>
      </c>
      <c r="BJ574" s="215">
        <f>IF(VLOOKUP($AU574,'FE Source'!$A:$AK,27,FALSE)=0,"-",VLOOKUP($AU574,'FE Source'!$A:$AK,27,FALSE))</f>
        <v>10.69</v>
      </c>
      <c r="BK574" s="215">
        <f>IF(VLOOKUP($AU574,'FE Source'!$A:$AK,28,FALSE)=0,"-",VLOOKUP($AU574,'FE Source'!$A:$AK,28,FALSE))</f>
        <v>15.32</v>
      </c>
      <c r="BL574" s="215">
        <f>IF(VLOOKUP($AU574,'FE Source'!$A:$AK,29,FALSE)=0,"-",VLOOKUP($AU574,'FE Source'!$A:$AK,29,FALSE))</f>
        <v>-16.75</v>
      </c>
      <c r="BM574" s="215">
        <f>IF(VLOOKUP($AU574,'FE Source'!$A:$AK,30,FALSE)=0,"-",VLOOKUP($AU574,'FE Source'!$A:$AK,30,FALSE))</f>
        <v>6.57</v>
      </c>
      <c r="BN574" t="str">
        <f>IF(VLOOKUP($AU574,'FE Source'!$A:$AK,31,FALSE)="No Specified Index","-",IF(VLOOKUP($AU574,'FE Source'!$A:$AK,31,FALSE)=0,"-",VLOOKUP($AU574,'FE Source'!$A:$AK,31,FALSE)))</f>
        <v>-</v>
      </c>
      <c r="BO574" s="217">
        <f>IF(VLOOKUP($AU574,'FE Source'!$A:$AK,32,FALSE)=0,"-",VLOOKUP($AU574,'FE Source'!$A:$AK,32,FALSE))</f>
        <v>37592</v>
      </c>
      <c r="BP574" s="18">
        <f>IF(VLOOKUP($AU574,'FE Source'!$AZ:$BC,2,FALSE)=0,"-",VLOOKUP($AU574,'FE Source'!$AZ:$BC,2,FALSE))</f>
        <v>-2.83</v>
      </c>
      <c r="BQ574" s="18">
        <f>IF(VLOOKUP($AU574,'FE Source'!$AZ:$BC,3,FALSE)=0,"-",VLOOKUP($AU574,'FE Source'!$AZ:$BC,3,FALSE))</f>
        <v>-4.6500000000000004</v>
      </c>
      <c r="BR574" s="18">
        <f>IF(VLOOKUP($AU574,'FE Source'!$AZ:$BC,4,FALSE)=0,"-",VLOOKUP($AU574,'FE Source'!$AZ:$BC,4,FALSE))</f>
        <v>-3.9</v>
      </c>
    </row>
    <row r="575" spans="1:70" ht="15">
      <c r="B575" s="628" t="str">
        <f>INDEX('UT - Retail'!$A$7:$A$1409,MATCH(AU575,'UT - Retail'!$U$7:$U$1409,0),1)</f>
        <v>Goldman Sachs Asset Management</v>
      </c>
      <c r="C575" s="629" t="str">
        <f>INDEX('UT - Retail'!$B$7:$B$1409,MATCH(AU575,'UT - Retail'!$U$7:$U$1409,0),1)</f>
        <v>GS Asia High Yield Bond Portfolio Acc USD</v>
      </c>
      <c r="D575" s="629"/>
      <c r="E575" s="609" t="str">
        <f>VLOOKUP(C575,'UT - Retail'!$B:$K,8,FALSE)</f>
        <v>Fixed Income</v>
      </c>
      <c r="F575" s="609" t="str">
        <f>VLOOKUP(C575,'UT - Retail'!$B:$K,9,FALSE)</f>
        <v>Asia Pacific ex-Japan</v>
      </c>
      <c r="G575" s="609" t="str">
        <f>VLOOKUP(C575,'UT - Retail'!$B:$K,10,FALSE)</f>
        <v>High Yield</v>
      </c>
      <c r="H575" s="82" t="str">
        <f>VLOOKUP(C575,'UT - Retail'!$B:$N,13,FALSE)</f>
        <v>No</v>
      </c>
      <c r="I575" s="82" t="str">
        <f>VLOOKUP(C575,'UT - Retail'!$B:$Q,14,FALSE)</f>
        <v>No</v>
      </c>
      <c r="J575" s="609" t="str">
        <f>VLOOKUP(C575,'UT - Retail'!$B:$Q,11,FALSE)</f>
        <v>No</v>
      </c>
      <c r="K575" s="130" t="str">
        <f>VLOOKUP(C575,'UT - Retail'!$B:$P,15,FALSE)</f>
        <v>No</v>
      </c>
      <c r="L575" s="82" t="str">
        <f>VLOOKUP(C575,'UT - Retail'!$B:$Q,16,FALSE)</f>
        <v>iFast</v>
      </c>
      <c r="M575" s="609" t="str">
        <f>VLOOKUP(C575,'UT - Retail'!$B:$K,6,FALSE)</f>
        <v>USD</v>
      </c>
      <c r="N575" s="609" t="str">
        <f>IFERROR(IF(MATCH(C575,'Portfolio Construction'!$AL:$AL,0),"Yes","No"),"No")</f>
        <v>No</v>
      </c>
      <c r="O575" s="609" t="str">
        <f>IFERROR(IF(MATCH(C575,'Portfolio Construction'!$AN:$AN,0),"Yes","No"),"No")</f>
        <v>No</v>
      </c>
      <c r="P575" s="609" t="str">
        <f>IFERROR(IF(MATCH(C575,'Portfolio Construction'!$AP:$AP,0),"Yes","No"),"No")</f>
        <v>No</v>
      </c>
      <c r="Q575" s="609" t="str">
        <f>IFERROR(IF(MATCH(C575,'Portfolio Construction'!$AR:$AR,0),"Yes","No"),"No")</f>
        <v>No</v>
      </c>
      <c r="R575" s="609" t="str">
        <f>IFERROR(IF(MATCH(C575,'Portfolio Construction'!$AT:$AT,0),"Yes","No"),"No")</f>
        <v>No</v>
      </c>
      <c r="S575" s="609" t="str">
        <f>IFERROR(IF(MATCH(C575,'Portfolio Construction'!$AV:$AV,0),"Yes","No"),"No")</f>
        <v>No</v>
      </c>
      <c r="T575" s="609" t="str">
        <f>IFERROR(IF(MATCH(C575,'Portfolio Construction'!$AX:$AX,0),"Yes","No"),"No")</f>
        <v>No</v>
      </c>
      <c r="U575" s="609" t="str">
        <f>IFERROR(IF(MATCH(C575,'Portfolio Construction'!$AZ:$AZ,0),"Yes","No"),"No")</f>
        <v>No</v>
      </c>
      <c r="V575" s="609" t="str">
        <f>IFERROR(IF(MATCH(C575,'Portfolio Construction'!$BB:$BB,0),"Yes","No"),"No")</f>
        <v>No</v>
      </c>
      <c r="W575" s="618">
        <f>IF(VLOOKUP($AU575,'FE Source'!$A:$W,3,FALSE)=0,"-",VLOOKUP($AU575,'FE Source'!$A:$W,3,FALSE))</f>
        <v>-3.6</v>
      </c>
      <c r="X575" s="618">
        <f>IF(VLOOKUP($AU575,'FE Source'!$A:$W,4,FALSE)=0,"-",VLOOKUP($AU575,'FE Source'!$A:$W,4,FALSE))</f>
        <v>-3.25</v>
      </c>
      <c r="Y575" s="618">
        <f>IF(VLOOKUP($AU575,'FE Source'!$A:$W,5,FALSE)=0,"-",VLOOKUP($AU575,'FE Source'!$A:$W,5,FALSE))</f>
        <v>-0.98</v>
      </c>
      <c r="Z575" s="618">
        <f>IF(VLOOKUP($AU575,'FE Source'!$A:$W,6,FALSE)=0,"-",VLOOKUP($AU575,'FE Source'!$A:$W,6,FALSE))</f>
        <v>5.25</v>
      </c>
      <c r="AA575" s="618">
        <f>IF(VLOOKUP($AU575,'FE Source'!$A:$W,7,FALSE)=0,"-",VLOOKUP($AU575,'FE Source'!$A:$W,7,FALSE))</f>
        <v>2.2599999999999998</v>
      </c>
      <c r="AB575" s="618" t="str">
        <f>IF(VLOOKUP($AU575,'FE Source'!$A:$W,8,FALSE)=0,"-",VLOOKUP($AU575,'FE Source'!$A:$W,8,FALSE))</f>
        <v>-</v>
      </c>
      <c r="AC575" s="632" t="str">
        <f>IF(VLOOKUP($AU575,'FE Source'!$A:$W,9,FALSE)=0,"-",VLOOKUP($AU575,'FE Source'!$A:$W,9,FALSE))</f>
        <v>-</v>
      </c>
      <c r="AD575" s="611">
        <f>IF(VLOOKUP($AU575,'FE Source'!$A:$W,10,FALSE)=0,"-",VLOOKUP($AU575,'FE Source'!$A:$W,10,FALSE))</f>
        <v>0.63</v>
      </c>
      <c r="AE575" s="610">
        <f>IF(VLOOKUP($AU575,'FE Source'!$A:$W,11,FALSE)=0,"-",VLOOKUP($AU575,'FE Source'!$A:$W,11,FALSE))</f>
        <v>14.78</v>
      </c>
      <c r="AF575" s="610" t="str">
        <f>IF(VLOOKUP($AU575,'FE Source'!$A:$W,12,FALSE)=0,"-",VLOOKUP($AU575,'FE Source'!$A:$W,12,FALSE))</f>
        <v>-</v>
      </c>
      <c r="AG575" s="610">
        <f>IF(VLOOKUP($AU575,'FE Source'!$A:$W,14,FALSE)=0,"-",VLOOKUP($AU575,'FE Source'!$A:$W,14,FALSE))</f>
        <v>-22.02</v>
      </c>
      <c r="AH575" s="610">
        <f>IF(VLOOKUP($AU575,'FE Source'!$A:$DJ,33,FALSE)=0,"-",VLOOKUP($AU575,'FE Source'!$A:$DJ,33,FALSE))</f>
        <v>146.19999999999999</v>
      </c>
      <c r="AI575" s="610">
        <f>IF(VLOOKUP($AU575,'FE Source'!$A:$Y,20,FALSE)=0,"-",VLOOKUP($AU575,'FE Source'!$A:$Y,20,FALSE))</f>
        <v>44.32</v>
      </c>
      <c r="AJ575" s="610" t="str">
        <f>IF(VLOOKUP($AU575,'FE Source'!$A:$DJ,34,FALSE)=0,"-",VLOOKUP($AU575,'FE Source'!$A:$DJ,34,FALSE))</f>
        <v>-</v>
      </c>
      <c r="AK575" s="610">
        <f>IF(VLOOKUP($AU575,'FE Source'!$A:$DJ,35,FALSE)=0,"-",VLOOKUP($AU575,'FE Source'!$A:$DJ,35,FALSE))</f>
        <v>107.81</v>
      </c>
      <c r="AL575" s="612">
        <f>IF(VLOOKUP($AU575,'FE Source'!$A:$Y,19,FALSE)=0,"-",VLOOKUP($AU575,'FE Source'!$A:$Y,19,FALSE))</f>
        <v>30.23</v>
      </c>
      <c r="AM575" s="611" t="str">
        <f>IF(VLOOKUP($AU575,'FE Source'!$A:$DJ,36,FALSE)=0,"-",VLOOKUP($AU575,'FE Source'!$A:$DJ,36,FALSE))</f>
        <v>-</v>
      </c>
      <c r="AN575" s="613">
        <f>IF(VLOOKUP($AU575,'FE Source'!$A:$W,13,FALSE)=0,"-",VLOOKUP($AU575,'FE Source'!$A:$W,13,FALSE))</f>
        <v>668.8</v>
      </c>
      <c r="AO575" s="611" t="str">
        <f>IF(J575="no","-",IF(VLOOKUP($AU575,'FE Source'!$A:$W,15,FALSE)=0,"-",VLOOKUP($AU575,'FE Source'!$A:$W,15,FALSE)))</f>
        <v>-</v>
      </c>
      <c r="AP575" s="610" t="str">
        <f>IF(AO575="-","-",IF(VLOOKUP($AU575,'FE Source'!$A:$Z,21,FALSE)=0,"-",IF(VLOOKUP($AU575,'FE Source'!$A:$Z,21,FALSE)=2,"Semi-Annual",IF(VLOOKUP($AU575,'FE Source'!$A:$Z,21,FALSE)=4,"Quarterly",IF(VLOOKUP($AU575,'FE Source'!$A:$Z,21,FALSE)=12,"Monthly","Annual")))))</f>
        <v>-</v>
      </c>
      <c r="AQ575" s="612">
        <f t="array" ref="AQ575">IF(VLOOKUP($AU575,'FE Source'!$A:$W,16,FALSE)=0,"-",VLOOKUP($AU575,'FE Source'!$A:$W,16,FALSE))</f>
        <v>1.5</v>
      </c>
      <c r="AR575" s="614" t="str">
        <f>IF(VLOOKUP($AU575,'FE Source'!$A:$W,17,FALSE)=0,"-",VLOOKUP($AU575,'FE Source'!$A:$W,17,FALSE))</f>
        <v>Neutral</v>
      </c>
      <c r="AS575" s="611">
        <f>IF(VLOOKUP($AU575,'FE Source'!$AN:$AS,4,FALSE)="",VLOOKUP($AU575,'FE Source'!$AN:$AS,3,FALSE),VLOOKUP($AU575,'FE Source'!$AN:$AS,4,FALSE))</f>
        <v>97.99</v>
      </c>
      <c r="AT575" s="617">
        <f>IF(VLOOKUP($AU575,'FE Source'!$AN:$AS,5,FALSE)=0,"-",VLOOKUP($AU575,'FE Source'!$AN:$AS,5,FALSE))</f>
        <v>45783</v>
      </c>
      <c r="AU575" s="614" t="s">
        <v>7749</v>
      </c>
      <c r="BE575" s="215" t="str">
        <f>IF(VLOOKUP($AU575,'FE Source'!$A:$AK,22,FALSE)=0,"-",VLOOKUP($AU575,'FE Source'!$A:$AK,22,FALSE))</f>
        <v>-</v>
      </c>
      <c r="BF575" s="215" t="str">
        <f>IF(VLOOKUP($AU575,'FE Source'!$A:$AK,23,FALSE)=0,"-",VLOOKUP($AU575,'FE Source'!$A:$AK,23,FALSE))</f>
        <v>-</v>
      </c>
      <c r="BG575" s="215" t="str">
        <f>IF(VLOOKUP($AU575,'FE Source'!$A:$AK,24,FALSE)=0,"-",VLOOKUP($AU575,'FE Source'!$A:$AK,24,FALSE))</f>
        <v>-</v>
      </c>
      <c r="BH575" s="215" t="str">
        <f>IF(VLOOKUP($AU575,'FE Source'!$A:$AK,25,FALSE)=0,"-",VLOOKUP($AU575,'FE Source'!$A:$AK,25,FALSE))</f>
        <v>-</v>
      </c>
      <c r="BI575" s="215" t="str">
        <f>IF(VLOOKUP($AU575,'FE Source'!$A:$AK,26,FALSE)=0,"-",VLOOKUP($AU575,'FE Source'!$A:$AK,26,FALSE))</f>
        <v>-</v>
      </c>
      <c r="BJ575" s="215" t="str">
        <f>IF(VLOOKUP($AU575,'FE Source'!$A:$AK,27,FALSE)=0,"-",VLOOKUP($AU575,'FE Source'!$A:$AK,27,FALSE))</f>
        <v>-</v>
      </c>
      <c r="BK575" s="215">
        <f>IF(VLOOKUP($AU575,'FE Source'!$A:$AK,28,FALSE)=0,"-",VLOOKUP($AU575,'FE Source'!$A:$AK,28,FALSE))</f>
        <v>-5.44</v>
      </c>
      <c r="BL575" s="215">
        <f>IF(VLOOKUP($AU575,'FE Source'!$A:$AK,29,FALSE)=0,"-",VLOOKUP($AU575,'FE Source'!$A:$AK,29,FALSE))</f>
        <v>-14.21</v>
      </c>
      <c r="BM575" s="215">
        <f>IF(VLOOKUP($AU575,'FE Source'!$A:$AK,30,FALSE)=0,"-",VLOOKUP($AU575,'FE Source'!$A:$AK,30,FALSE))</f>
        <v>-2.62</v>
      </c>
      <c r="BN575" t="str">
        <f>IF(VLOOKUP($AU575,'FE Source'!$A:$AK,31,FALSE)="No Specified Index","-",IF(VLOOKUP($AU575,'FE Source'!$A:$AK,31,FALSE)=0,"-",VLOOKUP($AU575,'FE Source'!$A:$AK,31,FALSE)))</f>
        <v>ICE BofA Asian Dollar High Yield Corporate Secto..</v>
      </c>
      <c r="BO575" s="217" t="str">
        <f>IF(VLOOKUP($AU575,'FE Source'!$A:$AK,32,FALSE)=0,"-",VLOOKUP($AU575,'FE Source'!$A:$AK,32,FALSE))</f>
        <v>-</v>
      </c>
      <c r="BP575" s="18" t="str">
        <f>IF(VLOOKUP($AU575,'FE Source'!$AZ:$BC,2,FALSE)=0,"-",VLOOKUP($AU575,'FE Source'!$AZ:$BC,2,FALSE))</f>
        <v>-</v>
      </c>
      <c r="BQ575" s="18" t="str">
        <f>IF(VLOOKUP($AU575,'FE Source'!$AZ:$BC,3,FALSE)=0,"-",VLOOKUP($AU575,'FE Source'!$AZ:$BC,3,FALSE))</f>
        <v>-</v>
      </c>
      <c r="BR575" s="18" t="str">
        <f>IF(VLOOKUP($AU575,'FE Source'!$AZ:$BC,4,FALSE)=0,"-",VLOOKUP($AU575,'FE Source'!$AZ:$BC,4,FALSE))</f>
        <v>-</v>
      </c>
    </row>
    <row r="576" spans="1:70" ht="15">
      <c r="B576" s="628" t="str">
        <f>INDEX('UT - Retail'!$A$7:$A$1409,MATCH(AU576,'UT - Retail'!$U$7:$U$1409,0),1)</f>
        <v>Goldman Sachs Asset Management</v>
      </c>
      <c r="C576" s="629" t="str">
        <f>INDEX('UT - Retail'!$B$7:$B$1409,MATCH(AU576,'UT - Retail'!$U$7:$U$1409,0),1)</f>
        <v>GS Asia High Yield Bond Portfolio MDist SGD-H</v>
      </c>
      <c r="D576" s="629"/>
      <c r="E576" s="609" t="str">
        <f>VLOOKUP(C576,'UT - Retail'!$B:$K,8,FALSE)</f>
        <v>Fixed Income</v>
      </c>
      <c r="F576" s="609" t="str">
        <f>VLOOKUP(C576,'UT - Retail'!$B:$K,9,FALSE)</f>
        <v>Asia Pacific ex-Japan</v>
      </c>
      <c r="G576" s="609" t="str">
        <f>VLOOKUP(C576,'UT - Retail'!$B:$K,10,FALSE)</f>
        <v>High Yield</v>
      </c>
      <c r="H576" s="82" t="str">
        <f>VLOOKUP(C576,'UT - Retail'!$B:$N,13,FALSE)</f>
        <v>No</v>
      </c>
      <c r="I576" s="82" t="str">
        <f>VLOOKUP(C576,'UT - Retail'!$B:$Q,14,FALSE)</f>
        <v>No</v>
      </c>
      <c r="J576" s="609" t="str">
        <f>VLOOKUP(C576,'UT - Retail'!$B:$Q,11,FALSE)</f>
        <v>Yes</v>
      </c>
      <c r="K576" s="130" t="str">
        <f>VLOOKUP(C576,'UT - Retail'!$B:$P,15,FALSE)</f>
        <v>No</v>
      </c>
      <c r="L576" s="82" t="str">
        <f>VLOOKUP(C576,'UT - Retail'!$B:$Q,16,FALSE)</f>
        <v>Both</v>
      </c>
      <c r="M576" s="609" t="str">
        <f>VLOOKUP(C576,'UT - Retail'!$B:$K,6,FALSE)</f>
        <v>SGD</v>
      </c>
      <c r="N576" s="609" t="str">
        <f>IFERROR(IF(MATCH(C576,'Portfolio Construction'!$AL:$AL,0),"Yes","No"),"No")</f>
        <v>No</v>
      </c>
      <c r="O576" s="609" t="str">
        <f>IFERROR(IF(MATCH(C576,'Portfolio Construction'!$AN:$AN,0),"Yes","No"),"No")</f>
        <v>No</v>
      </c>
      <c r="P576" s="609" t="str">
        <f>IFERROR(IF(MATCH(C576,'Portfolio Construction'!$AP:$AP,0),"Yes","No"),"No")</f>
        <v>No</v>
      </c>
      <c r="Q576" s="609" t="str">
        <f>IFERROR(IF(MATCH(C576,'Portfolio Construction'!$AR:$AR,0),"Yes","No"),"No")</f>
        <v>No</v>
      </c>
      <c r="R576" s="609" t="str">
        <f>IFERROR(IF(MATCH(C576,'Portfolio Construction'!$AT:$AT,0),"Yes","No"),"No")</f>
        <v>No</v>
      </c>
      <c r="S576" s="609" t="str">
        <f>IFERROR(IF(MATCH(C576,'Portfolio Construction'!$AV:$AV,0),"Yes","No"),"No")</f>
        <v>No</v>
      </c>
      <c r="T576" s="609" t="str">
        <f>IFERROR(IF(MATCH(C576,'Portfolio Construction'!$AX:$AX,0),"Yes","No"),"No")</f>
        <v>No</v>
      </c>
      <c r="U576" s="609" t="str">
        <f>IFERROR(IF(MATCH(C576,'Portfolio Construction'!$AZ:$AZ,0),"Yes","No"),"No")</f>
        <v>No</v>
      </c>
      <c r="V576" s="609" t="str">
        <f>IFERROR(IF(MATCH(C576,'Portfolio Construction'!$BB:$BB,0),"Yes","No"),"No")</f>
        <v>No</v>
      </c>
      <c r="W576" s="618">
        <f>IF(VLOOKUP($AU576,'FE Source'!$A:$W,3,FALSE)=0,"-",VLOOKUP($AU576,'FE Source'!$A:$W,3,FALSE))</f>
        <v>1.37</v>
      </c>
      <c r="X576" s="618">
        <f>IF(VLOOKUP($AU576,'FE Source'!$A:$W,4,FALSE)=0,"-",VLOOKUP($AU576,'FE Source'!$A:$W,4,FALSE))</f>
        <v>0.31</v>
      </c>
      <c r="Y576" s="618">
        <f>IF(VLOOKUP($AU576,'FE Source'!$A:$W,5,FALSE)=0,"-",VLOOKUP($AU576,'FE Source'!$A:$W,5,FALSE))</f>
        <v>1.3</v>
      </c>
      <c r="Z576" s="618">
        <f>IF(VLOOKUP($AU576,'FE Source'!$A:$W,6,FALSE)=0,"-",VLOOKUP($AU576,'FE Source'!$A:$W,6,FALSE))</f>
        <v>7.96</v>
      </c>
      <c r="AA576" s="618">
        <f>IF(VLOOKUP($AU576,'FE Source'!$A:$W,7,FALSE)=0,"-",VLOOKUP($AU576,'FE Source'!$A:$W,7,FALSE))</f>
        <v>3.27</v>
      </c>
      <c r="AB576" s="618" t="str">
        <f>IF(VLOOKUP($AU576,'FE Source'!$A:$W,8,FALSE)=0,"-",VLOOKUP($AU576,'FE Source'!$A:$W,8,FALSE))</f>
        <v>-</v>
      </c>
      <c r="AC576" s="632" t="str">
        <f>IF(VLOOKUP($AU576,'FE Source'!$A:$W,9,FALSE)=0,"-",VLOOKUP($AU576,'FE Source'!$A:$W,9,FALSE))</f>
        <v>-</v>
      </c>
      <c r="AD576" s="611">
        <f>IF(VLOOKUP($AU576,'FE Source'!$A:$W,10,FALSE)=0,"-",VLOOKUP($AU576,'FE Source'!$A:$W,10,FALSE))</f>
        <v>0.46</v>
      </c>
      <c r="AE576" s="610">
        <f>IF(VLOOKUP($AU576,'FE Source'!$A:$W,11,FALSE)=0,"-",VLOOKUP($AU576,'FE Source'!$A:$W,11,FALSE))</f>
        <v>16.63</v>
      </c>
      <c r="AF576" s="610">
        <f>IF(VLOOKUP($AU576,'FE Source'!$A:$W,12,FALSE)=0,"-",VLOOKUP($AU576,'FE Source'!$A:$W,12,FALSE))</f>
        <v>0.03</v>
      </c>
      <c r="AG576" s="610">
        <f>IF(VLOOKUP($AU576,'FE Source'!$A:$W,14,FALSE)=0,"-",VLOOKUP($AU576,'FE Source'!$A:$W,14,FALSE))</f>
        <v>-23.97</v>
      </c>
      <c r="AH576" s="610">
        <f>IF(VLOOKUP($AU576,'FE Source'!$A:$DJ,33,FALSE)=0,"-",VLOOKUP($AU576,'FE Source'!$A:$DJ,33,FALSE))</f>
        <v>89.04</v>
      </c>
      <c r="AI576" s="610">
        <f>IF(VLOOKUP($AU576,'FE Source'!$A:$Y,20,FALSE)=0,"-",VLOOKUP($AU576,'FE Source'!$A:$Y,20,FALSE))</f>
        <v>18.37</v>
      </c>
      <c r="AJ576" s="610" t="str">
        <f>IF(VLOOKUP($AU576,'FE Source'!$A:$DJ,34,FALSE)=0,"-",VLOOKUP($AU576,'FE Source'!$A:$DJ,34,FALSE))</f>
        <v>-</v>
      </c>
      <c r="AK576" s="610">
        <f>IF(VLOOKUP($AU576,'FE Source'!$A:$DJ,35,FALSE)=0,"-",VLOOKUP($AU576,'FE Source'!$A:$DJ,35,FALSE))</f>
        <v>-22.16</v>
      </c>
      <c r="AL576" s="612">
        <f>IF(VLOOKUP($AU576,'FE Source'!$A:$Y,19,FALSE)=0,"-",VLOOKUP($AU576,'FE Source'!$A:$Y,19,FALSE))</f>
        <v>-20.76</v>
      </c>
      <c r="AM576" s="611" t="str">
        <f>IF(VLOOKUP($AU576,'FE Source'!$A:$DJ,36,FALSE)=0,"-",VLOOKUP($AU576,'FE Source'!$A:$DJ,36,FALSE))</f>
        <v>-</v>
      </c>
      <c r="AN576" s="613">
        <f>IF(VLOOKUP($AU576,'FE Source'!$A:$W,13,FALSE)=0,"-",VLOOKUP($AU576,'FE Source'!$A:$W,13,FALSE))</f>
        <v>668.8</v>
      </c>
      <c r="AO576" s="611">
        <f>IF(J576="no","-",IF(VLOOKUP($AU576,'FE Source'!$A:$W,15,FALSE)=0,"-",VLOOKUP($AU576,'FE Source'!$A:$W,15,FALSE)))</f>
        <v>9.1999999999999993</v>
      </c>
      <c r="AP576" s="610" t="str">
        <f>IF(AO576="-","-",IF(VLOOKUP($AU576,'FE Source'!$A:$Z,21,FALSE)=0,"-",IF(VLOOKUP($AU576,'FE Source'!$A:$Z,21,FALSE)=2,"Semi-Annual",IF(VLOOKUP($AU576,'FE Source'!$A:$Z,21,FALSE)=4,"Quarterly",IF(VLOOKUP($AU576,'FE Source'!$A:$Z,21,FALSE)=12,"Monthly","Annual")))))</f>
        <v>Monthly</v>
      </c>
      <c r="AQ576" s="612">
        <f t="array" ref="AQ576">IF(VLOOKUP($AU576,'FE Source'!$A:$W,16,FALSE)=0,"-",VLOOKUP($AU576,'FE Source'!$A:$W,16,FALSE))</f>
        <v>1.5</v>
      </c>
      <c r="AR576" s="614" t="str">
        <f>IF(VLOOKUP($AU576,'FE Source'!$A:$W,17,FALSE)=0,"-",VLOOKUP($AU576,'FE Source'!$A:$W,17,FALSE))</f>
        <v>-</v>
      </c>
      <c r="AS576" s="611">
        <f>IF(VLOOKUP($AU576,'FE Source'!$AN:$AS,4,FALSE)="",VLOOKUP($AU576,'FE Source'!$AN:$AS,3,FALSE),VLOOKUP($AU576,'FE Source'!$AN:$AS,4,FALSE))</f>
        <v>64.69</v>
      </c>
      <c r="AT576" s="617">
        <f>IF(VLOOKUP($AU576,'FE Source'!$AN:$AS,5,FALSE)=0,"-",VLOOKUP($AU576,'FE Source'!$AN:$AS,5,FALSE))</f>
        <v>45783</v>
      </c>
      <c r="AU576" s="614" t="s">
        <v>7750</v>
      </c>
      <c r="BE576" s="215" t="str">
        <f>IF(VLOOKUP($AU576,'FE Source'!$A:$AK,22,FALSE)=0,"-",VLOOKUP($AU576,'FE Source'!$A:$AK,22,FALSE))</f>
        <v>-</v>
      </c>
      <c r="BF576" s="215" t="str">
        <f>IF(VLOOKUP($AU576,'FE Source'!$A:$AK,23,FALSE)=0,"-",VLOOKUP($AU576,'FE Source'!$A:$AK,23,FALSE))</f>
        <v>-</v>
      </c>
      <c r="BG576" s="215" t="str">
        <f>IF(VLOOKUP($AU576,'FE Source'!$A:$AK,24,FALSE)=0,"-",VLOOKUP($AU576,'FE Source'!$A:$AK,24,FALSE))</f>
        <v>-</v>
      </c>
      <c r="BH576" s="215" t="str">
        <f>IF(VLOOKUP($AU576,'FE Source'!$A:$AK,25,FALSE)=0,"-",VLOOKUP($AU576,'FE Source'!$A:$AK,25,FALSE))</f>
        <v>-</v>
      </c>
      <c r="BI576" s="215" t="str">
        <f>IF(VLOOKUP($AU576,'FE Source'!$A:$AK,26,FALSE)=0,"-",VLOOKUP($AU576,'FE Source'!$A:$AK,26,FALSE))</f>
        <v>-</v>
      </c>
      <c r="BJ576" s="215" t="str">
        <f>IF(VLOOKUP($AU576,'FE Source'!$A:$AK,27,FALSE)=0,"-",VLOOKUP($AU576,'FE Source'!$A:$AK,27,FALSE))</f>
        <v>-</v>
      </c>
      <c r="BK576" s="215">
        <f>IF(VLOOKUP($AU576,'FE Source'!$A:$AK,28,FALSE)=0,"-",VLOOKUP($AU576,'FE Source'!$A:$AK,28,FALSE))</f>
        <v>-7.25</v>
      </c>
      <c r="BL576" s="215">
        <f>IF(VLOOKUP($AU576,'FE Source'!$A:$AK,29,FALSE)=0,"-",VLOOKUP($AU576,'FE Source'!$A:$AK,29,FALSE))</f>
        <v>-14.03</v>
      </c>
      <c r="BM576" s="215">
        <f>IF(VLOOKUP($AU576,'FE Source'!$A:$AK,30,FALSE)=0,"-",VLOOKUP($AU576,'FE Source'!$A:$AK,30,FALSE))</f>
        <v>-2.29</v>
      </c>
      <c r="BN576" t="str">
        <f>IF(VLOOKUP($AU576,'FE Source'!$A:$AK,31,FALSE)="No Specified Index","-",IF(VLOOKUP($AU576,'FE Source'!$A:$AK,31,FALSE)=0,"-",VLOOKUP($AU576,'FE Source'!$A:$AK,31,FALSE)))</f>
        <v>ICE BofA Asian Dollar High Yield Corporate Secto..</v>
      </c>
      <c r="BO576" s="217">
        <f>IF(VLOOKUP($AU576,'FE Source'!$A:$AK,32,FALSE)=0,"-",VLOOKUP($AU576,'FE Source'!$A:$AK,32,FALSE))</f>
        <v>44056</v>
      </c>
      <c r="BP576" s="18" t="str">
        <f>IF(VLOOKUP($AU576,'FE Source'!$AZ:$BC,2,FALSE)=0,"-",VLOOKUP($AU576,'FE Source'!$AZ:$BC,2,FALSE))</f>
        <v>-</v>
      </c>
      <c r="BQ576" s="18" t="str">
        <f>IF(VLOOKUP($AU576,'FE Source'!$AZ:$BC,3,FALSE)=0,"-",VLOOKUP($AU576,'FE Source'!$AZ:$BC,3,FALSE))</f>
        <v>-</v>
      </c>
      <c r="BR576" s="18" t="str">
        <f>IF(VLOOKUP($AU576,'FE Source'!$AZ:$BC,4,FALSE)=0,"-",VLOOKUP($AU576,'FE Source'!$AZ:$BC,4,FALSE))</f>
        <v>-</v>
      </c>
    </row>
    <row r="577" spans="2:70" ht="15">
      <c r="B577" s="628" t="str">
        <f>INDEX('UT - Retail'!$A$7:$A$1409,MATCH(AU577,'UT - Retail'!$U$7:$U$1409,0),1)</f>
        <v>Goldman Sachs Asset Management</v>
      </c>
      <c r="C577" s="650" t="str">
        <f>INDEX('UT - Retail'!$B$7:$B$1409,MATCH(AU577,'UT - Retail'!$U$7:$U$1409,0),1)</f>
        <v>GS Asia High Yield Bond Portfolio MDist USD</v>
      </c>
      <c r="D577" s="650"/>
      <c r="E577" s="618" t="str">
        <f>VLOOKUP(C577,'UT - Retail'!$B:$K,8,FALSE)</f>
        <v>Fixed Income</v>
      </c>
      <c r="F577" s="618" t="str">
        <f>VLOOKUP(C577,'UT - Retail'!$B:$K,9,FALSE)</f>
        <v>Asia Pacific ex-Japan</v>
      </c>
      <c r="G577" s="618" t="str">
        <f>VLOOKUP(C577,'UT - Retail'!$B:$K,10,FALSE)</f>
        <v>High Yield</v>
      </c>
      <c r="H577" s="82" t="str">
        <f>VLOOKUP(C577,'UT - Retail'!$B:$N,13,FALSE)</f>
        <v>No</v>
      </c>
      <c r="I577" s="82" t="str">
        <f>VLOOKUP(C577,'UT - Retail'!$B:$Q,14,FALSE)</f>
        <v>No</v>
      </c>
      <c r="J577" s="618" t="str">
        <f>VLOOKUP(C577,'UT - Retail'!$B:$Q,11,FALSE)</f>
        <v>Yes</v>
      </c>
      <c r="K577" s="130" t="str">
        <f>VLOOKUP(C577,'UT - Retail'!$B:$P,15,FALSE)</f>
        <v>No</v>
      </c>
      <c r="L577" s="82" t="str">
        <f>VLOOKUP(C577,'UT - Retail'!$B:$Q,16,FALSE)</f>
        <v>iFast</v>
      </c>
      <c r="M577" s="618" t="str">
        <f>VLOOKUP(C577,'UT - Retail'!$B:$K,6,FALSE)</f>
        <v>USD</v>
      </c>
      <c r="N577" s="618" t="str">
        <f>IFERROR(IF(MATCH(C577,'Portfolio Construction'!$AL:$AL,0),"Yes","No"),"No")</f>
        <v>No</v>
      </c>
      <c r="O577" s="618" t="str">
        <f>IFERROR(IF(MATCH(C577,'Portfolio Construction'!$AN:$AN,0),"Yes","No"),"No")</f>
        <v>No</v>
      </c>
      <c r="P577" s="618" t="str">
        <f>IFERROR(IF(MATCH(C577,'Portfolio Construction'!$AP:$AP,0),"Yes","No"),"No")</f>
        <v>No</v>
      </c>
      <c r="Q577" s="618" t="str">
        <f>IFERROR(IF(MATCH(C577,'Portfolio Construction'!$AR:$AR,0),"Yes","No"),"No")</f>
        <v>No</v>
      </c>
      <c r="R577" s="618" t="str">
        <f>IFERROR(IF(MATCH(C577,'Portfolio Construction'!$AT:$AT,0),"Yes","No"),"No")</f>
        <v>No</v>
      </c>
      <c r="S577" s="618" t="str">
        <f>IFERROR(IF(MATCH(C577,'Portfolio Construction'!$AV:$AV,0),"Yes","No"),"No")</f>
        <v>No</v>
      </c>
      <c r="T577" s="618" t="str">
        <f>IFERROR(IF(MATCH(C577,'Portfolio Construction'!$AX:$AX,0),"Yes","No"),"No")</f>
        <v>No</v>
      </c>
      <c r="U577" s="618" t="str">
        <f>IFERROR(IF(MATCH(C577,'Portfolio Construction'!$AZ:$AZ,0),"Yes","No"),"No")</f>
        <v>No</v>
      </c>
      <c r="V577" s="618" t="str">
        <f>IFERROR(IF(MATCH(C577,'Portfolio Construction'!$BB:$BB,0),"Yes","No"),"No")</f>
        <v>No</v>
      </c>
      <c r="W577" s="618">
        <f>IF(VLOOKUP($AU577,'FE Source'!$A:$W,3,FALSE)=0,"-",VLOOKUP($AU577,'FE Source'!$A:$W,3,FALSE))</f>
        <v>-3.61</v>
      </c>
      <c r="X577" s="618">
        <f>IF(VLOOKUP($AU577,'FE Source'!$A:$W,4,FALSE)=0,"-",VLOOKUP($AU577,'FE Source'!$A:$W,4,FALSE))</f>
        <v>-3.25</v>
      </c>
      <c r="Y577" s="618">
        <f>IF(VLOOKUP($AU577,'FE Source'!$A:$W,5,FALSE)=0,"-",VLOOKUP($AU577,'FE Source'!$A:$W,5,FALSE))</f>
        <v>-0.97</v>
      </c>
      <c r="Z577" s="618">
        <f>IF(VLOOKUP($AU577,'FE Source'!$A:$W,6,FALSE)=0,"-",VLOOKUP($AU577,'FE Source'!$A:$W,6,FALSE))</f>
        <v>5.25</v>
      </c>
      <c r="AA577" s="618">
        <f>IF(VLOOKUP($AU577,'FE Source'!$A:$W,7,FALSE)=0,"-",VLOOKUP($AU577,'FE Source'!$A:$W,7,FALSE))</f>
        <v>2.2599999999999998</v>
      </c>
      <c r="AB577" s="618" t="str">
        <f>IF(VLOOKUP($AU577,'FE Source'!$A:$W,8,FALSE)=0,"-",VLOOKUP($AU577,'FE Source'!$A:$W,8,FALSE))</f>
        <v>-</v>
      </c>
      <c r="AC577" s="632" t="str">
        <f>IF(VLOOKUP($AU577,'FE Source'!$A:$W,9,FALSE)=0,"-",VLOOKUP($AU577,'FE Source'!$A:$W,9,FALSE))</f>
        <v>-</v>
      </c>
      <c r="AD577" s="634">
        <f>IF(VLOOKUP($AU577,'FE Source'!$A:$W,10,FALSE)=0,"-",VLOOKUP($AU577,'FE Source'!$A:$W,10,FALSE))</f>
        <v>0.63</v>
      </c>
      <c r="AE577" s="618">
        <f>IF(VLOOKUP($AU577,'FE Source'!$A:$W,11,FALSE)=0,"-",VLOOKUP($AU577,'FE Source'!$A:$W,11,FALSE))</f>
        <v>14.79</v>
      </c>
      <c r="AF577" s="618" t="str">
        <f>IF(VLOOKUP($AU577,'FE Source'!$A:$W,12,FALSE)=0,"-",VLOOKUP($AU577,'FE Source'!$A:$W,12,FALSE))</f>
        <v>-</v>
      </c>
      <c r="AG577" s="618">
        <f>IF(VLOOKUP($AU577,'FE Source'!$A:$W,14,FALSE)=0,"-",VLOOKUP($AU577,'FE Source'!$A:$W,14,FALSE))</f>
        <v>-22.02</v>
      </c>
      <c r="AH577" s="618">
        <f>IF(VLOOKUP($AU577,'FE Source'!$A:$DJ,33,FALSE)=0,"-",VLOOKUP($AU577,'FE Source'!$A:$DJ,33,FALSE))</f>
        <v>146.31</v>
      </c>
      <c r="AI577" s="618">
        <f>IF(VLOOKUP($AU577,'FE Source'!$A:$Y,20,FALSE)=0,"-",VLOOKUP($AU577,'FE Source'!$A:$Y,20,FALSE))</f>
        <v>44.31</v>
      </c>
      <c r="AJ577" s="618" t="str">
        <f>IF(VLOOKUP($AU577,'FE Source'!$A:$DJ,34,FALSE)=0,"-",VLOOKUP($AU577,'FE Source'!$A:$DJ,34,FALSE))</f>
        <v>-</v>
      </c>
      <c r="AK577" s="618">
        <f>IF(VLOOKUP($AU577,'FE Source'!$A:$DJ,35,FALSE)=0,"-",VLOOKUP($AU577,'FE Source'!$A:$DJ,35,FALSE))</f>
        <v>108.06</v>
      </c>
      <c r="AL577" s="632">
        <f>IF(VLOOKUP($AU577,'FE Source'!$A:$Y,19,FALSE)=0,"-",VLOOKUP($AU577,'FE Source'!$A:$Y,19,FALSE))</f>
        <v>30.19</v>
      </c>
      <c r="AM577" s="634" t="str">
        <f>IF(VLOOKUP($AU577,'FE Source'!$A:$DJ,36,FALSE)=0,"-",VLOOKUP($AU577,'FE Source'!$A:$DJ,36,FALSE))</f>
        <v>-</v>
      </c>
      <c r="AN577" s="635">
        <f>IF(VLOOKUP($AU577,'FE Source'!$A:$W,13,FALSE)=0,"-",VLOOKUP($AU577,'FE Source'!$A:$W,13,FALSE))</f>
        <v>668.8</v>
      </c>
      <c r="AO577" s="634">
        <f>IF(J577="no","-",IF(VLOOKUP($AU577,'FE Source'!$A:$W,15,FALSE)=0,"-",VLOOKUP($AU577,'FE Source'!$A:$W,15,FALSE)))</f>
        <v>9.1300000000000008</v>
      </c>
      <c r="AP577" s="618" t="str">
        <f>IF(AO577="-","-",IF(VLOOKUP($AU577,'FE Source'!$A:$Z,21,FALSE)=0,"-",IF(VLOOKUP($AU577,'FE Source'!$A:$Z,21,FALSE)=2,"Semi-Annual",IF(VLOOKUP($AU577,'FE Source'!$A:$Z,21,FALSE)=4,"Quarterly",IF(VLOOKUP($AU577,'FE Source'!$A:$Z,21,FALSE)=12,"Monthly","Annual")))))</f>
        <v>Monthly</v>
      </c>
      <c r="AQ577" s="632">
        <f t="array" ref="AQ577">IF(VLOOKUP($AU577,'FE Source'!$A:$W,16,FALSE)=0,"-",VLOOKUP($AU577,'FE Source'!$A:$W,16,FALSE))</f>
        <v>1.5</v>
      </c>
      <c r="AR577" s="636" t="str">
        <f>IF(VLOOKUP($AU577,'FE Source'!$A:$W,17,FALSE)=0,"-",VLOOKUP($AU577,'FE Source'!$A:$W,17,FALSE))</f>
        <v>Neutral</v>
      </c>
      <c r="AS577" s="634">
        <f>IF(VLOOKUP($AU577,'FE Source'!$AN:$AS,4,FALSE)="",VLOOKUP($AU577,'FE Source'!$AN:$AS,3,FALSE),VLOOKUP($AU577,'FE Source'!$AN:$AS,4,FALSE))</f>
        <v>67.3</v>
      </c>
      <c r="AT577" s="637">
        <f>IF(VLOOKUP($AU577,'FE Source'!$AN:$AS,5,FALSE)=0,"-",VLOOKUP($AU577,'FE Source'!$AN:$AS,5,FALSE))</f>
        <v>45783</v>
      </c>
      <c r="AU577" s="636" t="s">
        <v>7751</v>
      </c>
      <c r="BE577" s="215" t="str">
        <f>IF(VLOOKUP($AU577,'FE Source'!$A:$AK,22,FALSE)=0,"-",VLOOKUP($AU577,'FE Source'!$A:$AK,22,FALSE))</f>
        <v>-</v>
      </c>
      <c r="BF577" s="215" t="str">
        <f>IF(VLOOKUP($AU577,'FE Source'!$A:$AK,23,FALSE)=0,"-",VLOOKUP($AU577,'FE Source'!$A:$AK,23,FALSE))</f>
        <v>-</v>
      </c>
      <c r="BG577" s="215" t="str">
        <f>IF(VLOOKUP($AU577,'FE Source'!$A:$AK,24,FALSE)=0,"-",VLOOKUP($AU577,'FE Source'!$A:$AK,24,FALSE))</f>
        <v>-</v>
      </c>
      <c r="BH577" s="215" t="str">
        <f>IF(VLOOKUP($AU577,'FE Source'!$A:$AK,25,FALSE)=0,"-",VLOOKUP($AU577,'FE Source'!$A:$AK,25,FALSE))</f>
        <v>-</v>
      </c>
      <c r="BI577" s="215" t="str">
        <f>IF(VLOOKUP($AU577,'FE Source'!$A:$AK,26,FALSE)=0,"-",VLOOKUP($AU577,'FE Source'!$A:$AK,26,FALSE))</f>
        <v>-</v>
      </c>
      <c r="BJ577" s="215" t="str">
        <f>IF(VLOOKUP($AU577,'FE Source'!$A:$AK,27,FALSE)=0,"-",VLOOKUP($AU577,'FE Source'!$A:$AK,27,FALSE))</f>
        <v>-</v>
      </c>
      <c r="BK577" s="215">
        <f>IF(VLOOKUP($AU577,'FE Source'!$A:$AK,28,FALSE)=0,"-",VLOOKUP($AU577,'FE Source'!$A:$AK,28,FALSE))</f>
        <v>-5.44</v>
      </c>
      <c r="BL577" s="215">
        <f>IF(VLOOKUP($AU577,'FE Source'!$A:$AK,29,FALSE)=0,"-",VLOOKUP($AU577,'FE Source'!$A:$AK,29,FALSE))</f>
        <v>-14.22</v>
      </c>
      <c r="BM577" s="215">
        <f>IF(VLOOKUP($AU577,'FE Source'!$A:$AK,30,FALSE)=0,"-",VLOOKUP($AU577,'FE Source'!$A:$AK,30,FALSE))</f>
        <v>-2.62</v>
      </c>
      <c r="BN577" t="str">
        <f>IF(VLOOKUP($AU577,'FE Source'!$A:$AK,31,FALSE)="No Specified Index","-",IF(VLOOKUP($AU577,'FE Source'!$A:$AK,31,FALSE)=0,"-",VLOOKUP($AU577,'FE Source'!$A:$AK,31,FALSE)))</f>
        <v>ICE BofA Asian Dollar High Yield Corporate Secto..</v>
      </c>
      <c r="BO577" s="217">
        <f>IF(VLOOKUP($AU577,'FE Source'!$A:$AK,32,FALSE)=0,"-",VLOOKUP($AU577,'FE Source'!$A:$AK,32,FALSE))</f>
        <v>44056</v>
      </c>
      <c r="BP577" s="18" t="str">
        <f>IF(VLOOKUP($AU577,'FE Source'!$AZ:$BC,2,FALSE)=0,"-",VLOOKUP($AU577,'FE Source'!$AZ:$BC,2,FALSE))</f>
        <v>-</v>
      </c>
      <c r="BQ577" s="18" t="str">
        <f>IF(VLOOKUP($AU577,'FE Source'!$AZ:$BC,3,FALSE)=0,"-",VLOOKUP($AU577,'FE Source'!$AZ:$BC,3,FALSE))</f>
        <v>-</v>
      </c>
      <c r="BR577" s="18" t="str">
        <f>IF(VLOOKUP($AU577,'FE Source'!$AZ:$BC,4,FALSE)=0,"-",VLOOKUP($AU577,'FE Source'!$AZ:$BC,4,FALSE))</f>
        <v>-</v>
      </c>
    </row>
    <row r="578" spans="2:70" ht="15">
      <c r="B578" s="628" t="str">
        <f>INDEX('UT - Retail'!$A$7:$A$1409,MATCH(AU578,'UT - Retail'!$U$7:$U$1409,0),1)</f>
        <v>Goldman Sachs Asset Management</v>
      </c>
      <c r="C578" s="650" t="str">
        <f>INDEX('UT - Retail'!$B$7:$B$1409,MATCH(AU578,'UT - Retail'!$U$7:$U$1409,0),1)</f>
        <v>GS Emerging Markets Corporate Bond Portfolio Stable MDist AUD-H</v>
      </c>
      <c r="D578" s="650"/>
      <c r="E578" s="618" t="str">
        <f>VLOOKUP(C578,'UT - Retail'!$B:$K,8,FALSE)</f>
        <v>Fixed Income</v>
      </c>
      <c r="F578" s="618" t="str">
        <f>VLOOKUP(C578,'UT - Retail'!$B:$K,9,FALSE)</f>
        <v>Emerging Markets</v>
      </c>
      <c r="G578" s="618" t="str">
        <f>VLOOKUP(C578,'UT - Retail'!$B:$K,10,FALSE)</f>
        <v>General</v>
      </c>
      <c r="H578" s="82" t="str">
        <f>VLOOKUP(C578,'UT - Retail'!$B:$N,13,FALSE)</f>
        <v>No</v>
      </c>
      <c r="I578" s="82" t="str">
        <f>VLOOKUP(C578,'UT - Retail'!$B:$Q,14,FALSE)</f>
        <v>No</v>
      </c>
      <c r="J578" s="618" t="str">
        <f>VLOOKUP(C578,'UT - Retail'!$B:$Q,11,FALSE)</f>
        <v>Yes</v>
      </c>
      <c r="K578" s="130" t="str">
        <f>VLOOKUP(C578,'UT - Retail'!$B:$P,15,FALSE)</f>
        <v>No</v>
      </c>
      <c r="L578" s="82" t="str">
        <f>VLOOKUP(C578,'UT - Retail'!$B:$Q,16,FALSE)</f>
        <v>iFast</v>
      </c>
      <c r="M578" s="618" t="str">
        <f>VLOOKUP(C578,'UT - Retail'!$B:$K,6,FALSE)</f>
        <v>AUD</v>
      </c>
      <c r="N578" s="618" t="str">
        <f>IFERROR(IF(MATCH(C578,'Portfolio Construction'!$AL:$AL,0),"Yes","No"),"No")</f>
        <v>No</v>
      </c>
      <c r="O578" s="618" t="str">
        <f>IFERROR(IF(MATCH(C578,'Portfolio Construction'!$AN:$AN,0),"Yes","No"),"No")</f>
        <v>No</v>
      </c>
      <c r="P578" s="618" t="str">
        <f>IFERROR(IF(MATCH(C578,'Portfolio Construction'!$AP:$AP,0),"Yes","No"),"No")</f>
        <v>No</v>
      </c>
      <c r="Q578" s="618" t="str">
        <f>IFERROR(IF(MATCH(C578,'Portfolio Construction'!$AR:$AR,0),"Yes","No"),"No")</f>
        <v>No</v>
      </c>
      <c r="R578" s="618" t="str">
        <f>IFERROR(IF(MATCH(C578,'Portfolio Construction'!$AT:$AT,0),"Yes","No"),"No")</f>
        <v>No</v>
      </c>
      <c r="S578" s="618" t="str">
        <f>IFERROR(IF(MATCH(C578,'Portfolio Construction'!$AV:$AV,0),"Yes","No"),"No")</f>
        <v>No</v>
      </c>
      <c r="T578" s="618" t="str">
        <f>IFERROR(IF(MATCH(C578,'Portfolio Construction'!$AX:$AX,0),"Yes","No"),"No")</f>
        <v>No</v>
      </c>
      <c r="U578" s="618" t="str">
        <f>IFERROR(IF(MATCH(C578,'Portfolio Construction'!$AZ:$AZ,0),"Yes","No"),"No")</f>
        <v>No</v>
      </c>
      <c r="V578" s="618" t="str">
        <f>IFERROR(IF(MATCH(C578,'Portfolio Construction'!$BB:$BB,0),"Yes","No"),"No")</f>
        <v>No</v>
      </c>
      <c r="W578" s="618">
        <f>IF(VLOOKUP($AU578,'FE Source'!$A:$W,3,FALSE)=0,"-",VLOOKUP($AU578,'FE Source'!$A:$W,3,FALSE))</f>
        <v>0.1</v>
      </c>
      <c r="X578" s="618">
        <f>IF(VLOOKUP($AU578,'FE Source'!$A:$W,4,FALSE)=0,"-",VLOOKUP($AU578,'FE Source'!$A:$W,4,FALSE))</f>
        <v>2.3199999999999998</v>
      </c>
      <c r="Y578" s="618">
        <f>IF(VLOOKUP($AU578,'FE Source'!$A:$W,5,FALSE)=0,"-",VLOOKUP($AU578,'FE Source'!$A:$W,5,FALSE))</f>
        <v>-3.27</v>
      </c>
      <c r="Z578" s="618">
        <f>IF(VLOOKUP($AU578,'FE Source'!$A:$W,6,FALSE)=0,"-",VLOOKUP($AU578,'FE Source'!$A:$W,6,FALSE))</f>
        <v>-0.9</v>
      </c>
      <c r="AA578" s="618">
        <f>IF(VLOOKUP($AU578,'FE Source'!$A:$W,7,FALSE)=0,"-",VLOOKUP($AU578,'FE Source'!$A:$W,7,FALSE))</f>
        <v>-1.46</v>
      </c>
      <c r="AB578" s="618">
        <f>IF(VLOOKUP($AU578,'FE Source'!$A:$W,8,FALSE)=0,"-",VLOOKUP($AU578,'FE Source'!$A:$W,8,FALSE))</f>
        <v>0.73</v>
      </c>
      <c r="AC578" s="632" t="str">
        <f>IF(VLOOKUP($AU578,'FE Source'!$A:$W,9,FALSE)=0,"-",VLOOKUP($AU578,'FE Source'!$A:$W,9,FALSE))</f>
        <v>-</v>
      </c>
      <c r="AD578" s="634">
        <f>IF(VLOOKUP($AU578,'FE Source'!$A:$W,10,FALSE)=0,"-",VLOOKUP($AU578,'FE Source'!$A:$W,10,FALSE))</f>
        <v>1.78</v>
      </c>
      <c r="AE578" s="618">
        <f>IF(VLOOKUP($AU578,'FE Source'!$A:$W,11,FALSE)=0,"-",VLOOKUP($AU578,'FE Source'!$A:$W,11,FALSE))</f>
        <v>11.4</v>
      </c>
      <c r="AF578" s="618" t="str">
        <f>IF(VLOOKUP($AU578,'FE Source'!$A:$W,12,FALSE)=0,"-",VLOOKUP($AU578,'FE Source'!$A:$W,12,FALSE))</f>
        <v>-</v>
      </c>
      <c r="AG578" s="618">
        <f>IF(VLOOKUP($AU578,'FE Source'!$A:$W,14,FALSE)=0,"-",VLOOKUP($AU578,'FE Source'!$A:$W,14,FALSE))</f>
        <v>-16.170000000000002</v>
      </c>
      <c r="AH578" s="618">
        <f>IF(VLOOKUP($AU578,'FE Source'!$A:$DJ,33,FALSE)=0,"-",VLOOKUP($AU578,'FE Source'!$A:$DJ,33,FALSE))</f>
        <v>-26.88</v>
      </c>
      <c r="AI578" s="618">
        <f>IF(VLOOKUP($AU578,'FE Source'!$A:$Y,20,FALSE)=0,"-",VLOOKUP($AU578,'FE Source'!$A:$Y,20,FALSE))</f>
        <v>94.77</v>
      </c>
      <c r="AJ578" s="618">
        <f>IF(VLOOKUP($AU578,'FE Source'!$A:$DJ,34,FALSE)=0,"-",VLOOKUP($AU578,'FE Source'!$A:$DJ,34,FALSE))</f>
        <v>130.54</v>
      </c>
      <c r="AK578" s="618">
        <f>IF(VLOOKUP($AU578,'FE Source'!$A:$DJ,35,FALSE)=0,"-",VLOOKUP($AU578,'FE Source'!$A:$DJ,35,FALSE))</f>
        <v>-125</v>
      </c>
      <c r="AL578" s="632">
        <f>IF(VLOOKUP($AU578,'FE Source'!$A:$Y,19,FALSE)=0,"-",VLOOKUP($AU578,'FE Source'!$A:$Y,19,FALSE))</f>
        <v>167.75</v>
      </c>
      <c r="AM578" s="634">
        <f>IF(VLOOKUP($AU578,'FE Source'!$A:$DJ,36,FALSE)=0,"-",VLOOKUP($AU578,'FE Source'!$A:$DJ,36,FALSE))</f>
        <v>124.83</v>
      </c>
      <c r="AN578" s="635">
        <f>IF(VLOOKUP($AU578,'FE Source'!$A:$W,13,FALSE)=0,"-",VLOOKUP($AU578,'FE Source'!$A:$W,13,FALSE))</f>
        <v>3824.1</v>
      </c>
      <c r="AO578" s="634">
        <f>IF(J578="no","-",IF(VLOOKUP($AU578,'FE Source'!$A:$W,15,FALSE)=0,"-",VLOOKUP($AU578,'FE Source'!$A:$W,15,FALSE)))</f>
        <v>5.56</v>
      </c>
      <c r="AP578" s="618" t="str">
        <f>IF(AO578="-","-",IF(VLOOKUP($AU578,'FE Source'!$A:$Z,21,FALSE)=0,"-",IF(VLOOKUP($AU578,'FE Source'!$A:$Z,21,FALSE)=2,"Semi-Annual",IF(VLOOKUP($AU578,'FE Source'!$A:$Z,21,FALSE)=4,"Quarterly",IF(VLOOKUP($AU578,'FE Source'!$A:$Z,21,FALSE)=12,"Monthly","Annual")))))</f>
        <v>Monthly</v>
      </c>
      <c r="AQ578" s="632">
        <f t="array" ref="AQ578">IF(VLOOKUP($AU578,'FE Source'!$A:$W,16,FALSE)=0,"-",VLOOKUP($AU578,'FE Source'!$A:$W,16,FALSE))</f>
        <v>1.4</v>
      </c>
      <c r="AR578" s="636" t="str">
        <f>IF(VLOOKUP($AU578,'FE Source'!$A:$W,17,FALSE)=0,"-",VLOOKUP($AU578,'FE Source'!$A:$W,17,FALSE))</f>
        <v>-</v>
      </c>
      <c r="AS578" s="634">
        <f>IF(VLOOKUP($AU578,'FE Source'!$AN:$AS,4,FALSE)="",VLOOKUP($AU578,'FE Source'!$AN:$AS,3,FALSE),VLOOKUP($AU578,'FE Source'!$AN:$AS,4,FALSE))</f>
        <v>76.790000000000006</v>
      </c>
      <c r="AT578" s="637">
        <f>IF(VLOOKUP($AU578,'FE Source'!$AN:$AS,5,FALSE)=0,"-",VLOOKUP($AU578,'FE Source'!$AN:$AS,5,FALSE))</f>
        <v>45783</v>
      </c>
      <c r="AU578" s="614" t="s">
        <v>7758</v>
      </c>
      <c r="BE578" s="215" t="str">
        <f>IF(VLOOKUP($AU578,'FE Source'!$A:$AK,22,FALSE)=0,"-",VLOOKUP($AU578,'FE Source'!$A:$AK,22,FALSE))</f>
        <v>-</v>
      </c>
      <c r="BF578" s="215" t="str">
        <f>IF(VLOOKUP($AU578,'FE Source'!$A:$AK,23,FALSE)=0,"-",VLOOKUP($AU578,'FE Source'!$A:$AK,23,FALSE))</f>
        <v>-</v>
      </c>
      <c r="BG578" s="215" t="str">
        <f>IF(VLOOKUP($AU578,'FE Source'!$A:$AK,24,FALSE)=0,"-",VLOOKUP($AU578,'FE Source'!$A:$AK,24,FALSE))</f>
        <v>-</v>
      </c>
      <c r="BH578" s="215">
        <f>IF(VLOOKUP($AU578,'FE Source'!$A:$AK,25,FALSE)=0,"-",VLOOKUP($AU578,'FE Source'!$A:$AK,25,FALSE))</f>
        <v>-11.07</v>
      </c>
      <c r="BI578" s="215">
        <f>IF(VLOOKUP($AU578,'FE Source'!$A:$AK,26,FALSE)=0,"-",VLOOKUP($AU578,'FE Source'!$A:$AK,26,FALSE))</f>
        <v>10.38</v>
      </c>
      <c r="BJ578" s="215">
        <f>IF(VLOOKUP($AU578,'FE Source'!$A:$AK,27,FALSE)=0,"-",VLOOKUP($AU578,'FE Source'!$A:$AK,27,FALSE))</f>
        <v>14.28</v>
      </c>
      <c r="BK578" s="215">
        <f>IF(VLOOKUP($AU578,'FE Source'!$A:$AK,28,FALSE)=0,"-",VLOOKUP($AU578,'FE Source'!$A:$AK,28,FALSE))</f>
        <v>-4.7699999999999996</v>
      </c>
      <c r="BL578" s="215">
        <f>IF(VLOOKUP($AU578,'FE Source'!$A:$AK,29,FALSE)=0,"-",VLOOKUP($AU578,'FE Source'!$A:$AK,29,FALSE))</f>
        <v>-20.05</v>
      </c>
      <c r="BM578" s="215">
        <f>IF(VLOOKUP($AU578,'FE Source'!$A:$AK,30,FALSE)=0,"-",VLOOKUP($AU578,'FE Source'!$A:$AK,30,FALSE))</f>
        <v>5.71</v>
      </c>
      <c r="BN578" t="str">
        <f>IF(VLOOKUP($AU578,'FE Source'!$A:$AK,31,FALSE)="No Specified Index","-",IF(VLOOKUP($AU578,'FE Source'!$A:$AK,31,FALSE)=0,"-",VLOOKUP($AU578,'FE Source'!$A:$AK,31,FALSE)))</f>
        <v>JPM CEMBI - Broad Diversified Index (Total Retur..</v>
      </c>
      <c r="BO578" s="217">
        <f>IF(VLOOKUP($AU578,'FE Source'!$A:$AK,32,FALSE)=0,"-",VLOOKUP($AU578,'FE Source'!$A:$AK,32,FALSE))</f>
        <v>42887</v>
      </c>
      <c r="BP578" s="18" t="str">
        <f>IF(VLOOKUP($AU578,'FE Source'!$AZ:$BC,2,FALSE)=0,"-",VLOOKUP($AU578,'FE Source'!$AZ:$BC,2,FALSE))</f>
        <v>-</v>
      </c>
      <c r="BQ578" s="18" t="str">
        <f>IF(VLOOKUP($AU578,'FE Source'!$AZ:$BC,3,FALSE)=0,"-",VLOOKUP($AU578,'FE Source'!$AZ:$BC,3,FALSE))</f>
        <v>-</v>
      </c>
      <c r="BR578" s="18" t="str">
        <f>IF(VLOOKUP($AU578,'FE Source'!$AZ:$BC,4,FALSE)=0,"-",VLOOKUP($AU578,'FE Source'!$AZ:$BC,4,FALSE))</f>
        <v>-</v>
      </c>
    </row>
    <row r="579" spans="2:70" ht="15">
      <c r="B579" s="628" t="str">
        <f>INDEX('UT - Retail'!$A$7:$A$1409,MATCH(AU579,'UT - Retail'!$U$7:$U$1409,0),1)</f>
        <v>Goldman Sachs Asset Management</v>
      </c>
      <c r="C579" s="630" t="str">
        <f>INDEX('UT - Retail'!$B$7:$B$1409,MATCH(AU579,'UT - Retail'!$U$7:$U$1409,0),1)</f>
        <v>GS Emerging Markets Corporate Bond Portfolio Stable MDist GBP-H</v>
      </c>
      <c r="D579" s="630"/>
      <c r="E579" s="609" t="str">
        <f>VLOOKUP(C579,'UT - Retail'!$B:$K,8,FALSE)</f>
        <v>Fixed Income</v>
      </c>
      <c r="F579" s="609" t="str">
        <f>VLOOKUP(C579,'UT - Retail'!$B:$K,9,FALSE)</f>
        <v>Emerging Markets</v>
      </c>
      <c r="G579" s="609" t="str">
        <f>VLOOKUP(C579,'UT - Retail'!$B:$K,10,FALSE)</f>
        <v>General</v>
      </c>
      <c r="H579" s="82" t="str">
        <f>VLOOKUP(C579,'UT - Retail'!$B:$N,13,FALSE)</f>
        <v>No</v>
      </c>
      <c r="I579" s="82" t="str">
        <f>VLOOKUP(C579,'UT - Retail'!$B:$Q,14,FALSE)</f>
        <v>No</v>
      </c>
      <c r="J579" s="609" t="str">
        <f>VLOOKUP(C579,'UT - Retail'!$B:$Q,11,FALSE)</f>
        <v>Yes</v>
      </c>
      <c r="K579" s="130" t="str">
        <f>VLOOKUP(C579,'UT - Retail'!$B:$P,15,FALSE)</f>
        <v>No</v>
      </c>
      <c r="L579" s="82" t="str">
        <f>VLOOKUP(C579,'UT - Retail'!$B:$Q,16,FALSE)</f>
        <v>iFast</v>
      </c>
      <c r="M579" s="609" t="str">
        <f>VLOOKUP(C579,'UT - Retail'!$B:$K,6,FALSE)</f>
        <v>GBP</v>
      </c>
      <c r="N579" s="609" t="str">
        <f>IFERROR(IF(MATCH(C579,'Portfolio Construction'!$AL:$AL,0),"Yes","No"),"No")</f>
        <v>No</v>
      </c>
      <c r="O579" s="609" t="str">
        <f>IFERROR(IF(MATCH(C579,'Portfolio Construction'!$AN:$AN,0),"Yes","No"),"No")</f>
        <v>No</v>
      </c>
      <c r="P579" s="609" t="str">
        <f>IFERROR(IF(MATCH(C579,'Portfolio Construction'!$AP:$AP,0),"Yes","No"),"No")</f>
        <v>No</v>
      </c>
      <c r="Q579" s="609" t="str">
        <f>IFERROR(IF(MATCH(C579,'Portfolio Construction'!$AR:$AR,0),"Yes","No"),"No")</f>
        <v>No</v>
      </c>
      <c r="R579" s="609" t="str">
        <f>IFERROR(IF(MATCH(C579,'Portfolio Construction'!$AT:$AT,0),"Yes","No"),"No")</f>
        <v>No</v>
      </c>
      <c r="S579" s="609" t="str">
        <f>IFERROR(IF(MATCH(C579,'Portfolio Construction'!$AV:$AV,0),"Yes","No"),"No")</f>
        <v>No</v>
      </c>
      <c r="T579" s="609" t="str">
        <f>IFERROR(IF(MATCH(C579,'Portfolio Construction'!$AX:$AX,0),"Yes","No"),"No")</f>
        <v>No</v>
      </c>
      <c r="U579" s="609" t="str">
        <f>IFERROR(IF(MATCH(C579,'Portfolio Construction'!$AZ:$AZ,0),"Yes","No"),"No")</f>
        <v>No</v>
      </c>
      <c r="V579" s="609" t="str">
        <f>IFERROR(IF(MATCH(C579,'Portfolio Construction'!$BB:$BB,0),"Yes","No"),"No")</f>
        <v>No</v>
      </c>
      <c r="W579" s="618">
        <f>IF(VLOOKUP($AU579,'FE Source'!$A:$W,3,FALSE)=0,"-",VLOOKUP($AU579,'FE Source'!$A:$W,3,FALSE))</f>
        <v>2.2400000000000002</v>
      </c>
      <c r="X579" s="618">
        <f>IF(VLOOKUP($AU579,'FE Source'!$A:$W,4,FALSE)=0,"-",VLOOKUP($AU579,'FE Source'!$A:$W,4,FALSE))</f>
        <v>-1.29</v>
      </c>
      <c r="Y579" s="618">
        <f>IF(VLOOKUP($AU579,'FE Source'!$A:$W,5,FALSE)=0,"-",VLOOKUP($AU579,'FE Source'!$A:$W,5,FALSE))</f>
        <v>1.73</v>
      </c>
      <c r="Z579" s="618">
        <f>IF(VLOOKUP($AU579,'FE Source'!$A:$W,6,FALSE)=0,"-",VLOOKUP($AU579,'FE Source'!$A:$W,6,FALSE))</f>
        <v>8.07</v>
      </c>
      <c r="AA579" s="618">
        <f>IF(VLOOKUP($AU579,'FE Source'!$A:$W,7,FALSE)=0,"-",VLOOKUP($AU579,'FE Source'!$A:$W,7,FALSE))</f>
        <v>4.8</v>
      </c>
      <c r="AB579" s="618">
        <f>IF(VLOOKUP($AU579,'FE Source'!$A:$W,8,FALSE)=0,"-",VLOOKUP($AU579,'FE Source'!$A:$W,8,FALSE))</f>
        <v>2.52</v>
      </c>
      <c r="AC579" s="632" t="str">
        <f>IF(VLOOKUP($AU579,'FE Source'!$A:$W,9,FALSE)=0,"-",VLOOKUP($AU579,'FE Source'!$A:$W,9,FALSE))</f>
        <v>-</v>
      </c>
      <c r="AD579" s="611">
        <f>IF(VLOOKUP($AU579,'FE Source'!$A:$W,10,FALSE)=0,"-",VLOOKUP($AU579,'FE Source'!$A:$W,10,FALSE))</f>
        <v>1.48</v>
      </c>
      <c r="AE579" s="610">
        <f>IF(VLOOKUP($AU579,'FE Source'!$A:$W,11,FALSE)=0,"-",VLOOKUP($AU579,'FE Source'!$A:$W,11,FALSE))</f>
        <v>8.75</v>
      </c>
      <c r="AF579" s="610">
        <f>IF(VLOOKUP($AU579,'FE Source'!$A:$W,12,FALSE)=0,"-",VLOOKUP($AU579,'FE Source'!$A:$W,12,FALSE))</f>
        <v>0.23</v>
      </c>
      <c r="AG579" s="610">
        <f>IF(VLOOKUP($AU579,'FE Source'!$A:$W,14,FALSE)=0,"-",VLOOKUP($AU579,'FE Source'!$A:$W,14,FALSE))</f>
        <v>-14.54</v>
      </c>
      <c r="AH579" s="610">
        <f>IF(VLOOKUP($AU579,'FE Source'!$A:$DJ,33,FALSE)=0,"-",VLOOKUP($AU579,'FE Source'!$A:$DJ,33,FALSE))</f>
        <v>147.13</v>
      </c>
      <c r="AI579" s="610">
        <f>IF(VLOOKUP($AU579,'FE Source'!$A:$Y,20,FALSE)=0,"-",VLOOKUP($AU579,'FE Source'!$A:$Y,20,FALSE))</f>
        <v>153.61000000000001</v>
      </c>
      <c r="AJ579" s="610">
        <f>IF(VLOOKUP($AU579,'FE Source'!$A:$DJ,34,FALSE)=0,"-",VLOOKUP($AU579,'FE Source'!$A:$DJ,34,FALSE))</f>
        <v>157.27000000000001</v>
      </c>
      <c r="AK579" s="610">
        <f>IF(VLOOKUP($AU579,'FE Source'!$A:$DJ,35,FALSE)=0,"-",VLOOKUP($AU579,'FE Source'!$A:$DJ,35,FALSE))</f>
        <v>-79.53</v>
      </c>
      <c r="AL579" s="612">
        <f>IF(VLOOKUP($AU579,'FE Source'!$A:$Y,19,FALSE)=0,"-",VLOOKUP($AU579,'FE Source'!$A:$Y,19,FALSE))</f>
        <v>129.30000000000001</v>
      </c>
      <c r="AM579" s="611">
        <f>IF(VLOOKUP($AU579,'FE Source'!$A:$DJ,36,FALSE)=0,"-",VLOOKUP($AU579,'FE Source'!$A:$DJ,36,FALSE))</f>
        <v>120.01</v>
      </c>
      <c r="AN579" s="613">
        <f>IF(VLOOKUP($AU579,'FE Source'!$A:$W,13,FALSE)=0,"-",VLOOKUP($AU579,'FE Source'!$A:$W,13,FALSE))</f>
        <v>3824.1</v>
      </c>
      <c r="AO579" s="611">
        <f>IF(J579="no","-",IF(VLOOKUP($AU579,'FE Source'!$A:$W,15,FALSE)=0,"-",VLOOKUP($AU579,'FE Source'!$A:$W,15,FALSE)))</f>
        <v>5.55</v>
      </c>
      <c r="AP579" s="610" t="str">
        <f>IF(AO579="-","-",IF(VLOOKUP($AU579,'FE Source'!$A:$Z,21,FALSE)=0,"-",IF(VLOOKUP($AU579,'FE Source'!$A:$Z,21,FALSE)=2,"Semi-Annual",IF(VLOOKUP($AU579,'FE Source'!$A:$Z,21,FALSE)=4,"Quarterly",IF(VLOOKUP($AU579,'FE Source'!$A:$Z,21,FALSE)=12,"Monthly","Annual")))))</f>
        <v>Monthly</v>
      </c>
      <c r="AQ579" s="612">
        <f t="array" ref="AQ579">IF(VLOOKUP($AU579,'FE Source'!$A:$W,16,FALSE)=0,"-",VLOOKUP($AU579,'FE Source'!$A:$W,16,FALSE))</f>
        <v>1.4</v>
      </c>
      <c r="AR579" s="614" t="str">
        <f>IF(VLOOKUP($AU579,'FE Source'!$A:$W,17,FALSE)=0,"-",VLOOKUP($AU579,'FE Source'!$A:$W,17,FALSE))</f>
        <v>Neutral</v>
      </c>
      <c r="AS579" s="611">
        <f>IF(VLOOKUP($AU579,'FE Source'!$AN:$AS,4,FALSE)="",VLOOKUP($AU579,'FE Source'!$AN:$AS,3,FALSE),VLOOKUP($AU579,'FE Source'!$AN:$AS,4,FALSE))</f>
        <v>75.53</v>
      </c>
      <c r="AT579" s="617">
        <f>IF(VLOOKUP($AU579,'FE Source'!$AN:$AS,5,FALSE)=0,"-",VLOOKUP($AU579,'FE Source'!$AN:$AS,5,FALSE))</f>
        <v>45783</v>
      </c>
      <c r="AU579" s="614" t="s">
        <v>7759</v>
      </c>
      <c r="BE579" s="215" t="str">
        <f>IF(VLOOKUP($AU579,'FE Source'!$A:$AK,22,FALSE)=0,"-",VLOOKUP($AU579,'FE Source'!$A:$AK,22,FALSE))</f>
        <v>-</v>
      </c>
      <c r="BF579" s="215" t="str">
        <f>IF(VLOOKUP($AU579,'FE Source'!$A:$AK,23,FALSE)=0,"-",VLOOKUP($AU579,'FE Source'!$A:$AK,23,FALSE))</f>
        <v>-</v>
      </c>
      <c r="BG579" s="215" t="str">
        <f>IF(VLOOKUP($AU579,'FE Source'!$A:$AK,24,FALSE)=0,"-",VLOOKUP($AU579,'FE Source'!$A:$AK,24,FALSE))</f>
        <v>-</v>
      </c>
      <c r="BH579" s="215">
        <f>IF(VLOOKUP($AU579,'FE Source'!$A:$AK,25,FALSE)=0,"-",VLOOKUP($AU579,'FE Source'!$A:$AK,25,FALSE))</f>
        <v>-8.43</v>
      </c>
      <c r="BI579" s="215">
        <f>IF(VLOOKUP($AU579,'FE Source'!$A:$AK,26,FALSE)=0,"-",VLOOKUP($AU579,'FE Source'!$A:$AK,26,FALSE))</f>
        <v>14.03</v>
      </c>
      <c r="BJ579" s="215">
        <f>IF(VLOOKUP($AU579,'FE Source'!$A:$AK,27,FALSE)=0,"-",VLOOKUP($AU579,'FE Source'!$A:$AK,27,FALSE))</f>
        <v>7.32</v>
      </c>
      <c r="BK579" s="215">
        <f>IF(VLOOKUP($AU579,'FE Source'!$A:$AK,28,FALSE)=0,"-",VLOOKUP($AU579,'FE Source'!$A:$AK,28,FALSE))</f>
        <v>0.23</v>
      </c>
      <c r="BL579" s="215">
        <f>IF(VLOOKUP($AU579,'FE Source'!$A:$AK,29,FALSE)=0,"-",VLOOKUP($AU579,'FE Source'!$A:$AK,29,FALSE))</f>
        <v>-23.85</v>
      </c>
      <c r="BM579" s="215">
        <f>IF(VLOOKUP($AU579,'FE Source'!$A:$AK,30,FALSE)=0,"-",VLOOKUP($AU579,'FE Source'!$A:$AK,30,FALSE))</f>
        <v>12.36</v>
      </c>
      <c r="BN579" t="str">
        <f>IF(VLOOKUP($AU579,'FE Source'!$A:$AK,31,FALSE)="No Specified Index","-",IF(VLOOKUP($AU579,'FE Source'!$A:$AK,31,FALSE)=0,"-",VLOOKUP($AU579,'FE Source'!$A:$AK,31,FALSE)))</f>
        <v>JPM CEMBI - Broad Diversified Index (Total Retur..</v>
      </c>
      <c r="BO579" s="217">
        <f>IF(VLOOKUP($AU579,'FE Source'!$A:$AK,32,FALSE)=0,"-",VLOOKUP($AU579,'FE Source'!$A:$AK,32,FALSE))</f>
        <v>42894</v>
      </c>
      <c r="BP579" s="18" t="str">
        <f>IF(VLOOKUP($AU579,'FE Source'!$AZ:$BC,2,FALSE)=0,"-",VLOOKUP($AU579,'FE Source'!$AZ:$BC,2,FALSE))</f>
        <v>-</v>
      </c>
      <c r="BQ579" s="18" t="str">
        <f>IF(VLOOKUP($AU579,'FE Source'!$AZ:$BC,3,FALSE)=0,"-",VLOOKUP($AU579,'FE Source'!$AZ:$BC,3,FALSE))</f>
        <v>-</v>
      </c>
      <c r="BR579" s="18" t="str">
        <f>IF(VLOOKUP($AU579,'FE Source'!$AZ:$BC,4,FALSE)=0,"-",VLOOKUP($AU579,'FE Source'!$AZ:$BC,4,FALSE))</f>
        <v>-</v>
      </c>
    </row>
    <row r="580" spans="2:70" ht="15">
      <c r="B580" s="628" t="str">
        <f>INDEX('UT - Retail'!$A$7:$A$1409,MATCH(AU580,'UT - Retail'!$U$7:$U$1409,0),1)</f>
        <v>Goldman Sachs Asset Management</v>
      </c>
      <c r="C580" s="666" t="str">
        <f>INDEX('UT - Retail'!$B$7:$B$1409,MATCH(AU580,'UT - Retail'!$U$7:$U$1409,0),1)</f>
        <v>GS Emerging Markets Corporate Bond Portfolio Stable MDist SGD-H</v>
      </c>
      <c r="D580" s="666"/>
      <c r="E580" s="609" t="str">
        <f>VLOOKUP(C580,'UT - Retail'!$B:$K,8,FALSE)</f>
        <v>Fixed Income</v>
      </c>
      <c r="F580" s="609" t="str">
        <f>VLOOKUP(C580,'UT - Retail'!$B:$K,9,FALSE)</f>
        <v>Emerging Markets</v>
      </c>
      <c r="G580" s="609" t="str">
        <f>VLOOKUP(C580,'UT - Retail'!$B:$K,10,FALSE)</f>
        <v>General</v>
      </c>
      <c r="H580" s="82" t="str">
        <f>VLOOKUP(C580,'UT - Retail'!$B:$N,13,FALSE)</f>
        <v>No</v>
      </c>
      <c r="I580" s="82" t="str">
        <f>VLOOKUP(C580,'UT - Retail'!$B:$Q,14,FALSE)</f>
        <v>No</v>
      </c>
      <c r="J580" s="609" t="str">
        <f>VLOOKUP(C580,'UT - Retail'!$B:$Q,11,FALSE)</f>
        <v>Yes</v>
      </c>
      <c r="K580" s="130" t="str">
        <f>VLOOKUP(C580,'UT - Retail'!$B:$P,15,FALSE)</f>
        <v>No</v>
      </c>
      <c r="L580" s="82" t="str">
        <f>VLOOKUP(C580,'UT - Retail'!$B:$Q,16,FALSE)</f>
        <v>Both</v>
      </c>
      <c r="M580" s="618" t="str">
        <f>VLOOKUP(C580,'UT - Retail'!$B:$K,6,FALSE)</f>
        <v>SGD</v>
      </c>
      <c r="N580" s="618" t="str">
        <f>IFERROR(IF(MATCH(C580,'Portfolio Construction'!$AL:$AL,0),"Yes","No"),"No")</f>
        <v>No</v>
      </c>
      <c r="O580" s="618" t="str">
        <f>IFERROR(IF(MATCH(C580,'Portfolio Construction'!$AN:$AN,0),"Yes","No"),"No")</f>
        <v>No</v>
      </c>
      <c r="P580" s="618" t="str">
        <f>IFERROR(IF(MATCH(C580,'Portfolio Construction'!$AP:$AP,0),"Yes","No"),"No")</f>
        <v>No</v>
      </c>
      <c r="Q580" s="618" t="str">
        <f>IFERROR(IF(MATCH(C580,'Portfolio Construction'!$AR:$AR,0),"Yes","No"),"No")</f>
        <v>No</v>
      </c>
      <c r="R580" s="618" t="str">
        <f>IFERROR(IF(MATCH(C580,'Portfolio Construction'!$AT:$AT,0),"Yes","No"),"No")</f>
        <v>No</v>
      </c>
      <c r="S580" s="618" t="str">
        <f>IFERROR(IF(MATCH(C580,'Portfolio Construction'!$AV:$AV,0),"Yes","No"),"No")</f>
        <v>No</v>
      </c>
      <c r="T580" s="618" t="str">
        <f>IFERROR(IF(MATCH(C580,'Portfolio Construction'!$AX:$AX,0),"Yes","No"),"No")</f>
        <v>No</v>
      </c>
      <c r="U580" s="618" t="str">
        <f>IFERROR(IF(MATCH(C580,'Portfolio Construction'!$AZ:$AZ,0),"Yes","No"),"No")</f>
        <v>No</v>
      </c>
      <c r="V580" s="618" t="str">
        <f>IFERROR(IF(MATCH(C580,'Portfolio Construction'!$BB:$BB,0),"Yes","No"),"No")</f>
        <v>No</v>
      </c>
      <c r="W580" s="618">
        <f>IF(VLOOKUP($AU580,'FE Source'!$A:$W,3,FALSE)=0,"-",VLOOKUP($AU580,'FE Source'!$A:$W,3,FALSE))</f>
        <v>0.7</v>
      </c>
      <c r="X580" s="618">
        <f>IF(VLOOKUP($AU580,'FE Source'!$A:$W,4,FALSE)=0,"-",VLOOKUP($AU580,'FE Source'!$A:$W,4,FALSE))</f>
        <v>-0.56000000000000005</v>
      </c>
      <c r="Y580" s="618">
        <f>IF(VLOOKUP($AU580,'FE Source'!$A:$W,5,FALSE)=0,"-",VLOOKUP($AU580,'FE Source'!$A:$W,5,FALSE))</f>
        <v>0.75</v>
      </c>
      <c r="Z580" s="618">
        <f>IF(VLOOKUP($AU580,'FE Source'!$A:$W,6,FALSE)=0,"-",VLOOKUP($AU580,'FE Source'!$A:$W,6,FALSE))</f>
        <v>4.55</v>
      </c>
      <c r="AA580" s="618">
        <f>IF(VLOOKUP($AU580,'FE Source'!$A:$W,7,FALSE)=0,"-",VLOOKUP($AU580,'FE Source'!$A:$W,7,FALSE))</f>
        <v>3.7</v>
      </c>
      <c r="AB580" s="618">
        <f>IF(VLOOKUP($AU580,'FE Source'!$A:$W,8,FALSE)=0,"-",VLOOKUP($AU580,'FE Source'!$A:$W,8,FALSE))</f>
        <v>2.5</v>
      </c>
      <c r="AC580" s="632" t="str">
        <f>IF(VLOOKUP($AU580,'FE Source'!$A:$W,9,FALSE)=0,"-",VLOOKUP($AU580,'FE Source'!$A:$W,9,FALSE))</f>
        <v>-</v>
      </c>
      <c r="AD580" s="611">
        <f>IF(VLOOKUP($AU580,'FE Source'!$A:$W,10,FALSE)=0,"-",VLOOKUP($AU580,'FE Source'!$A:$W,10,FALSE))</f>
        <v>1.1499999999999999</v>
      </c>
      <c r="AE580" s="618">
        <f>IF(VLOOKUP($AU580,'FE Source'!$A:$W,11,FALSE)=0,"-",VLOOKUP($AU580,'FE Source'!$A:$W,11,FALSE))</f>
        <v>6.83</v>
      </c>
      <c r="AF580" s="618">
        <f>IF(VLOOKUP($AU580,'FE Source'!$A:$W,12,FALSE)=0,"-",VLOOKUP($AU580,'FE Source'!$A:$W,12,FALSE))</f>
        <v>0.14000000000000001</v>
      </c>
      <c r="AG580" s="618">
        <f>IF(VLOOKUP($AU580,'FE Source'!$A:$W,14,FALSE)=0,"-",VLOOKUP($AU580,'FE Source'!$A:$W,14,FALSE))</f>
        <v>-8.89</v>
      </c>
      <c r="AH580" s="618">
        <f>IF(VLOOKUP($AU580,'FE Source'!$A:$DJ,33,FALSE)=0,"-",VLOOKUP($AU580,'FE Source'!$A:$DJ,33,FALSE))</f>
        <v>83.61</v>
      </c>
      <c r="AI580" s="618">
        <f>IF(VLOOKUP($AU580,'FE Source'!$A:$Y,20,FALSE)=0,"-",VLOOKUP($AU580,'FE Source'!$A:$Y,20,FALSE))</f>
        <v>112.63</v>
      </c>
      <c r="AJ580" s="618">
        <f>IF(VLOOKUP($AU580,'FE Source'!$A:$DJ,34,FALSE)=0,"-",VLOOKUP($AU580,'FE Source'!$A:$DJ,34,FALSE))</f>
        <v>116.63</v>
      </c>
      <c r="AK580" s="618">
        <f>IF(VLOOKUP($AU580,'FE Source'!$A:$DJ,35,FALSE)=0,"-",VLOOKUP($AU580,'FE Source'!$A:$DJ,35,FALSE))</f>
        <v>-42.22</v>
      </c>
      <c r="AL580" s="632">
        <f>IF(VLOOKUP($AU580,'FE Source'!$A:$Y,19,FALSE)=0,"-",VLOOKUP($AU580,'FE Source'!$A:$Y,19,FALSE))</f>
        <v>100.6</v>
      </c>
      <c r="AM580" s="634">
        <f>IF(VLOOKUP($AU580,'FE Source'!$A:$DJ,36,FALSE)=0,"-",VLOOKUP($AU580,'FE Source'!$A:$DJ,36,FALSE))</f>
        <v>93.06</v>
      </c>
      <c r="AN580" s="613">
        <f>IF(VLOOKUP($AU580,'FE Source'!$A:$W,13,FALSE)=0,"-",VLOOKUP($AU580,'FE Source'!$A:$W,13,FALSE))</f>
        <v>3824.1</v>
      </c>
      <c r="AO580" s="611">
        <f>IF(J580="no","-",IF(VLOOKUP($AU580,'FE Source'!$A:$W,15,FALSE)=0,"-",VLOOKUP($AU580,'FE Source'!$A:$W,15,FALSE)))</f>
        <v>5.59</v>
      </c>
      <c r="AP580" s="610" t="str">
        <f>IF(AO580="-","-",IF(VLOOKUP($AU580,'FE Source'!$A:$Z,21,FALSE)=0,"-",IF(VLOOKUP($AU580,'FE Source'!$A:$Z,21,FALSE)=2,"Semi-Annual",IF(VLOOKUP($AU580,'FE Source'!$A:$Z,21,FALSE)=4,"Quarterly",IF(VLOOKUP($AU580,'FE Source'!$A:$Z,21,FALSE)=12,"Monthly","Annual")))))</f>
        <v>Monthly</v>
      </c>
      <c r="AQ580" s="632">
        <f t="array" ref="AQ580">IF(VLOOKUP($AU580,'FE Source'!$A:$W,16,FALSE)=0,"-",VLOOKUP($AU580,'FE Source'!$A:$W,16,FALSE))</f>
        <v>1.39</v>
      </c>
      <c r="AR580" s="614" t="str">
        <f>IF(VLOOKUP($AU580,'FE Source'!$A:$W,17,FALSE)=0,"-",VLOOKUP($AU580,'FE Source'!$A:$W,17,FALSE))</f>
        <v>-</v>
      </c>
      <c r="AS580" s="611">
        <f>IF(VLOOKUP($AU580,'FE Source'!$AN:$AS,4,FALSE)="",VLOOKUP($AU580,'FE Source'!$AN:$AS,3,FALSE),VLOOKUP($AU580,'FE Source'!$AN:$AS,4,FALSE))</f>
        <v>76.81</v>
      </c>
      <c r="AT580" s="617">
        <f>IF(VLOOKUP($AU580,'FE Source'!$AN:$AS,5,FALSE)=0,"-",VLOOKUP($AU580,'FE Source'!$AN:$AS,5,FALSE))</f>
        <v>45783</v>
      </c>
      <c r="AU580" s="614" t="s">
        <v>7760</v>
      </c>
      <c r="BE580" s="215" t="str">
        <f>IF(VLOOKUP($AU580,'FE Source'!$A:$AK,22,FALSE)=0,"-",VLOOKUP($AU580,'FE Source'!$A:$AK,22,FALSE))</f>
        <v>-</v>
      </c>
      <c r="BF580" s="215" t="str">
        <f>IF(VLOOKUP($AU580,'FE Source'!$A:$AK,23,FALSE)=0,"-",VLOOKUP($AU580,'FE Source'!$A:$AK,23,FALSE))</f>
        <v>-</v>
      </c>
      <c r="BG580" s="215" t="str">
        <f>IF(VLOOKUP($AU580,'FE Source'!$A:$AK,24,FALSE)=0,"-",VLOOKUP($AU580,'FE Source'!$A:$AK,24,FALSE))</f>
        <v>-</v>
      </c>
      <c r="BH580" s="215">
        <f>IF(VLOOKUP($AU580,'FE Source'!$A:$AK,25,FALSE)=0,"-",VLOOKUP($AU580,'FE Source'!$A:$AK,25,FALSE))</f>
        <v>-3.73</v>
      </c>
      <c r="BI580" s="215">
        <f>IF(VLOOKUP($AU580,'FE Source'!$A:$AK,26,FALSE)=0,"-",VLOOKUP($AU580,'FE Source'!$A:$AK,26,FALSE))</f>
        <v>12.25</v>
      </c>
      <c r="BJ580" s="215">
        <f>IF(VLOOKUP($AU580,'FE Source'!$A:$AK,27,FALSE)=0,"-",VLOOKUP($AU580,'FE Source'!$A:$AK,27,FALSE))</f>
        <v>6.74</v>
      </c>
      <c r="BK580" s="215">
        <f>IF(VLOOKUP($AU580,'FE Source'!$A:$AK,28,FALSE)=0,"-",VLOOKUP($AU580,'FE Source'!$A:$AK,28,FALSE))</f>
        <v>-0.63</v>
      </c>
      <c r="BL580" s="215">
        <f>IF(VLOOKUP($AU580,'FE Source'!$A:$AK,29,FALSE)=0,"-",VLOOKUP($AU580,'FE Source'!$A:$AK,29,FALSE))</f>
        <v>-13.39</v>
      </c>
      <c r="BM580" s="215">
        <f>IF(VLOOKUP($AU580,'FE Source'!$A:$AK,30,FALSE)=0,"-",VLOOKUP($AU580,'FE Source'!$A:$AK,30,FALSE))</f>
        <v>6.96</v>
      </c>
      <c r="BN580" t="str">
        <f>IF(VLOOKUP($AU580,'FE Source'!$A:$AK,31,FALSE)="No Specified Index","-",IF(VLOOKUP($AU580,'FE Source'!$A:$AK,31,FALSE)=0,"-",VLOOKUP($AU580,'FE Source'!$A:$AK,31,FALSE)))</f>
        <v>JPM CEMBI - Broad Diversified Index (Total Retur..</v>
      </c>
      <c r="BO580" s="217">
        <f>IF(VLOOKUP($AU580,'FE Source'!$A:$AK,32,FALSE)=0,"-",VLOOKUP($AU580,'FE Source'!$A:$AK,32,FALSE))</f>
        <v>42838</v>
      </c>
      <c r="BP580" s="18" t="str">
        <f>IF(VLOOKUP($AU580,'FE Source'!$AZ:$BC,2,FALSE)=0,"-",VLOOKUP($AU580,'FE Source'!$AZ:$BC,2,FALSE))</f>
        <v>-</v>
      </c>
      <c r="BQ580" s="18" t="str">
        <f>IF(VLOOKUP($AU580,'FE Source'!$AZ:$BC,3,FALSE)=0,"-",VLOOKUP($AU580,'FE Source'!$AZ:$BC,3,FALSE))</f>
        <v>-</v>
      </c>
      <c r="BR580" s="18" t="str">
        <f>IF(VLOOKUP($AU580,'FE Source'!$AZ:$BC,4,FALSE)=0,"-",VLOOKUP($AU580,'FE Source'!$AZ:$BC,4,FALSE))</f>
        <v>-</v>
      </c>
    </row>
    <row r="581" spans="2:70" ht="15">
      <c r="B581" s="628" t="str">
        <f>INDEX('UT - Retail'!$A$7:$A$1409,MATCH(AU581,'UT - Retail'!$U$7:$U$1409,0),1)</f>
        <v>Goldman Sachs Asset Management</v>
      </c>
      <c r="C581" s="630" t="str">
        <f>INDEX('UT - Retail'!$B$7:$B$1409,MATCH(AU581,'UT - Retail'!$U$7:$U$1409,0),1)</f>
        <v>GS Emerging Markets Corporate Bond Portfolio Stable MDist USD</v>
      </c>
      <c r="D581" s="630"/>
      <c r="E581" s="609" t="str">
        <f>VLOOKUP(C581,'UT - Retail'!$B:$K,8,FALSE)</f>
        <v>Fixed Income</v>
      </c>
      <c r="F581" s="609" t="str">
        <f>VLOOKUP(C581,'UT - Retail'!$B:$K,9,FALSE)</f>
        <v>Emerging Markets</v>
      </c>
      <c r="G581" s="609" t="str">
        <f>VLOOKUP(C581,'UT - Retail'!$B:$K,10,FALSE)</f>
        <v>General</v>
      </c>
      <c r="H581" s="82" t="str">
        <f>VLOOKUP(C581,'UT - Retail'!$B:$N,13,FALSE)</f>
        <v>No</v>
      </c>
      <c r="I581" s="82" t="str">
        <f>VLOOKUP(C581,'UT - Retail'!$B:$Q,14,FALSE)</f>
        <v>No</v>
      </c>
      <c r="J581" s="609" t="str">
        <f>VLOOKUP(C581,'UT - Retail'!$B:$Q,11,FALSE)</f>
        <v>Yes</v>
      </c>
      <c r="K581" s="130" t="str">
        <f>VLOOKUP(C581,'UT - Retail'!$B:$P,15,FALSE)</f>
        <v>No</v>
      </c>
      <c r="L581" s="82" t="str">
        <f>VLOOKUP(C581,'UT - Retail'!$B:$Q,16,FALSE)</f>
        <v>iFast</v>
      </c>
      <c r="M581" s="609" t="str">
        <f>VLOOKUP(C581,'UT - Retail'!$B:$K,6,FALSE)</f>
        <v>USD</v>
      </c>
      <c r="N581" s="618" t="str">
        <f>IFERROR(IF(MATCH(C581,'Portfolio Construction'!$AL:$AL,0),"Yes","No"),"No")</f>
        <v>No</v>
      </c>
      <c r="O581" s="609" t="str">
        <f>IFERROR(IF(MATCH(C581,'Portfolio Construction'!$AN:$AN,0),"Yes","No"),"No")</f>
        <v>No</v>
      </c>
      <c r="P581" s="609" t="str">
        <f>IFERROR(IF(MATCH(C581,'Portfolio Construction'!$AP:$AP,0),"Yes","No"),"No")</f>
        <v>No</v>
      </c>
      <c r="Q581" s="609" t="str">
        <f>IFERROR(IF(MATCH(C581,'Portfolio Construction'!$AR:$AR,0),"Yes","No"),"No")</f>
        <v>No</v>
      </c>
      <c r="R581" s="609" t="str">
        <f>IFERROR(IF(MATCH(C581,'Portfolio Construction'!$AT:$AT,0),"Yes","No"),"No")</f>
        <v>No</v>
      </c>
      <c r="S581" s="609" t="str">
        <f>IFERROR(IF(MATCH(C581,'Portfolio Construction'!$AV:$AV,0),"Yes","No"),"No")</f>
        <v>No</v>
      </c>
      <c r="T581" s="609" t="str">
        <f>IFERROR(IF(MATCH(C581,'Portfolio Construction'!$AX:$AX,0),"Yes","No"),"No")</f>
        <v>No</v>
      </c>
      <c r="U581" s="609" t="str">
        <f>IFERROR(IF(MATCH(C581,'Portfolio Construction'!$AZ:$AZ,0),"Yes","No"),"No")</f>
        <v>No</v>
      </c>
      <c r="V581" s="609" t="str">
        <f>IFERROR(IF(MATCH(C581,'Portfolio Construction'!$BB:$BB,0),"Yes","No"),"No")</f>
        <v>No</v>
      </c>
      <c r="W581" s="618" t="e">
        <f>IF(VLOOKUP($AU581,'FE Source'!$A:$W,3,FALSE)=0,"-",VLOOKUP($AU581,'FE Source'!$A:$W,3,FALSE))</f>
        <v>#N/A</v>
      </c>
      <c r="X581" s="618" t="e">
        <f>IF(VLOOKUP($AU581,'FE Source'!$A:$W,4,FALSE)=0,"-",VLOOKUP($AU581,'FE Source'!$A:$W,4,FALSE))</f>
        <v>#N/A</v>
      </c>
      <c r="Y581" s="618" t="e">
        <f>IF(VLOOKUP($AU581,'FE Source'!$A:$W,5,FALSE)=0,"-",VLOOKUP($AU581,'FE Source'!$A:$W,5,FALSE))</f>
        <v>#N/A</v>
      </c>
      <c r="Z581" s="618" t="e">
        <f>IF(VLOOKUP($AU581,'FE Source'!$A:$W,6,FALSE)=0,"-",VLOOKUP($AU581,'FE Source'!$A:$W,6,FALSE))</f>
        <v>#N/A</v>
      </c>
      <c r="AA581" s="618" t="e">
        <f>IF(VLOOKUP($AU581,'FE Source'!$A:$W,7,FALSE)=0,"-",VLOOKUP($AU581,'FE Source'!$A:$W,7,FALSE))</f>
        <v>#N/A</v>
      </c>
      <c r="AB581" s="618" t="e">
        <f>IF(VLOOKUP($AU581,'FE Source'!$A:$W,8,FALSE)=0,"-",VLOOKUP($AU581,'FE Source'!$A:$W,8,FALSE))</f>
        <v>#N/A</v>
      </c>
      <c r="AC581" s="632" t="e">
        <f>IF(VLOOKUP($AU581,'FE Source'!$A:$W,9,FALSE)=0,"-",VLOOKUP($AU581,'FE Source'!$A:$W,9,FALSE))</f>
        <v>#N/A</v>
      </c>
      <c r="AD581" s="611" t="e">
        <f>IF(VLOOKUP($AU581,'FE Source'!$A:$W,10,FALSE)=0,"-",VLOOKUP($AU581,'FE Source'!$A:$W,10,FALSE))</f>
        <v>#N/A</v>
      </c>
      <c r="AE581" s="610" t="e">
        <f>IF(VLOOKUP($AU581,'FE Source'!$A:$W,11,FALSE)=0,"-",VLOOKUP($AU581,'FE Source'!$A:$W,11,FALSE))</f>
        <v>#N/A</v>
      </c>
      <c r="AF581" s="610" t="e">
        <f>IF(VLOOKUP($AU581,'FE Source'!$A:$W,12,FALSE)=0,"-",VLOOKUP($AU581,'FE Source'!$A:$W,12,FALSE))</f>
        <v>#N/A</v>
      </c>
      <c r="AG581" s="610" t="e">
        <f>IF(VLOOKUP($AU581,'FE Source'!$A:$W,14,FALSE)=0,"-",VLOOKUP($AU581,'FE Source'!$A:$W,14,FALSE))</f>
        <v>#N/A</v>
      </c>
      <c r="AH581" s="610" t="e">
        <f>IF(VLOOKUP($AU581,'FE Source'!$A:$DJ,33,FALSE)=0,"-",VLOOKUP($AU581,'FE Source'!$A:$DJ,33,FALSE))</f>
        <v>#N/A</v>
      </c>
      <c r="AI581" s="610" t="e">
        <f>IF(VLOOKUP($AU581,'FE Source'!$A:$Y,20,FALSE)=0,"-",VLOOKUP($AU581,'FE Source'!$A:$Y,20,FALSE))</f>
        <v>#N/A</v>
      </c>
      <c r="AJ581" s="610" t="e">
        <f>IF(VLOOKUP($AU581,'FE Source'!$A:$DJ,34,FALSE)=0,"-",VLOOKUP($AU581,'FE Source'!$A:$DJ,34,FALSE))</f>
        <v>#N/A</v>
      </c>
      <c r="AK581" s="610" t="e">
        <f>IF(VLOOKUP($AU581,'FE Source'!$A:$DJ,35,FALSE)=0,"-",VLOOKUP($AU581,'FE Source'!$A:$DJ,35,FALSE))</f>
        <v>#N/A</v>
      </c>
      <c r="AL581" s="612" t="e">
        <f>IF(VLOOKUP($AU581,'FE Source'!$A:$Y,19,FALSE)=0,"-",VLOOKUP($AU581,'FE Source'!$A:$Y,19,FALSE))</f>
        <v>#N/A</v>
      </c>
      <c r="AM581" s="611" t="e">
        <f>IF(VLOOKUP($AU581,'FE Source'!$A:$DJ,36,FALSE)=0,"-",VLOOKUP($AU581,'FE Source'!$A:$DJ,36,FALSE))</f>
        <v>#N/A</v>
      </c>
      <c r="AN581" s="613" t="e">
        <f>IF(VLOOKUP($AU581,'FE Source'!$A:$W,13,FALSE)=0,"-",VLOOKUP($AU581,'FE Source'!$A:$W,13,FALSE))</f>
        <v>#N/A</v>
      </c>
      <c r="AO581" s="611" t="e">
        <f>IF(J581="no","-",IF(VLOOKUP($AU581,'FE Source'!$A:$W,15,FALSE)=0,"-",VLOOKUP($AU581,'FE Source'!$A:$W,15,FALSE)))</f>
        <v>#N/A</v>
      </c>
      <c r="AP581" s="610" t="e">
        <f>IF(AO581="-","-",IF(VLOOKUP($AU581,'FE Source'!$A:$Z,21,FALSE)=0,"-",IF(VLOOKUP($AU581,'FE Source'!$A:$Z,21,FALSE)=2,"Semi-Annual",IF(VLOOKUP($AU581,'FE Source'!$A:$Z,21,FALSE)=4,"Quarterly",IF(VLOOKUP($AU581,'FE Source'!$A:$Z,21,FALSE)=12,"Monthly","Annual")))))</f>
        <v>#N/A</v>
      </c>
      <c r="AQ581" s="612" t="e">
        <f t="array" ref="AQ581">IF(VLOOKUP($AU581,'FE Source'!$A:$W,16,FALSE)=0,"-",VLOOKUP($AU581,'FE Source'!$A:$W,16,FALSE))</f>
        <v>#N/A</v>
      </c>
      <c r="AR581" s="614" t="e">
        <f>IF(VLOOKUP($AU581,'FE Source'!$A:$W,17,FALSE)=0,"-",VLOOKUP($AU581,'FE Source'!$A:$W,17,FALSE))</f>
        <v>#N/A</v>
      </c>
      <c r="AS581" s="611" t="e">
        <f>IF(VLOOKUP($AU581,'FE Source'!$AN:$AS,4,FALSE)="",VLOOKUP($AU581,'FE Source'!$AN:$AS,3,FALSE),VLOOKUP($AU581,'FE Source'!$AN:$AS,4,FALSE))</f>
        <v>#N/A</v>
      </c>
      <c r="AT581" s="617" t="e">
        <f>IF(VLOOKUP($AU581,'FE Source'!$AN:$AS,5,FALSE)=0,"-",VLOOKUP($AU581,'FE Source'!$AN:$AS,5,FALSE))</f>
        <v>#N/A</v>
      </c>
      <c r="AU581" s="614" t="s">
        <v>7761</v>
      </c>
      <c r="BE581" s="215" t="e">
        <f>IF(VLOOKUP($AU581,'FE Source'!$A:$AK,22,FALSE)=0,"-",VLOOKUP($AU581,'FE Source'!$A:$AK,22,FALSE))</f>
        <v>#N/A</v>
      </c>
      <c r="BF581" s="215" t="e">
        <f>IF(VLOOKUP($AU581,'FE Source'!$A:$AK,23,FALSE)=0,"-",VLOOKUP($AU581,'FE Source'!$A:$AK,23,FALSE))</f>
        <v>#N/A</v>
      </c>
      <c r="BG581" s="215" t="e">
        <f>IF(VLOOKUP($AU581,'FE Source'!$A:$AK,24,FALSE)=0,"-",VLOOKUP($AU581,'FE Source'!$A:$AK,24,FALSE))</f>
        <v>#N/A</v>
      </c>
      <c r="BH581" s="215" t="e">
        <f>IF(VLOOKUP($AU581,'FE Source'!$A:$AK,25,FALSE)=0,"-",VLOOKUP($AU581,'FE Source'!$A:$AK,25,FALSE))</f>
        <v>#N/A</v>
      </c>
      <c r="BI581" s="215" t="e">
        <f>IF(VLOOKUP($AU581,'FE Source'!$A:$AK,26,FALSE)=0,"-",VLOOKUP($AU581,'FE Source'!$A:$AK,26,FALSE))</f>
        <v>#N/A</v>
      </c>
      <c r="BJ581" s="215" t="e">
        <f>IF(VLOOKUP($AU581,'FE Source'!$A:$AK,27,FALSE)=0,"-",VLOOKUP($AU581,'FE Source'!$A:$AK,27,FALSE))</f>
        <v>#N/A</v>
      </c>
      <c r="BK581" s="215" t="e">
        <f>IF(VLOOKUP($AU581,'FE Source'!$A:$AK,28,FALSE)=0,"-",VLOOKUP($AU581,'FE Source'!$A:$AK,28,FALSE))</f>
        <v>#N/A</v>
      </c>
      <c r="BL581" s="215" t="e">
        <f>IF(VLOOKUP($AU581,'FE Source'!$A:$AK,29,FALSE)=0,"-",VLOOKUP($AU581,'FE Source'!$A:$AK,29,FALSE))</f>
        <v>#N/A</v>
      </c>
      <c r="BM581" s="215" t="e">
        <f>IF(VLOOKUP($AU581,'FE Source'!$A:$AK,30,FALSE)=0,"-",VLOOKUP($AU581,'FE Source'!$A:$AK,30,FALSE))</f>
        <v>#N/A</v>
      </c>
      <c r="BN581" t="e">
        <f>IF(VLOOKUP($AU581,'FE Source'!$A:$AK,31,FALSE)="No Specified Index","-",IF(VLOOKUP($AU581,'FE Source'!$A:$AK,31,FALSE)=0,"-",VLOOKUP($AU581,'FE Source'!$A:$AK,31,FALSE)))</f>
        <v>#N/A</v>
      </c>
      <c r="BO581" s="217" t="e">
        <f>IF(VLOOKUP($AU581,'FE Source'!$A:$AK,32,FALSE)=0,"-",VLOOKUP($AU581,'FE Source'!$A:$AK,32,FALSE))</f>
        <v>#N/A</v>
      </c>
      <c r="BP581" s="18" t="e">
        <f>IF(VLOOKUP($AU581,'FE Source'!$AZ:$BC,2,FALSE)=0,"-",VLOOKUP($AU581,'FE Source'!$AZ:$BC,2,FALSE))</f>
        <v>#N/A</v>
      </c>
      <c r="BQ581" s="18" t="e">
        <f>IF(VLOOKUP($AU581,'FE Source'!$AZ:$BC,3,FALSE)=0,"-",VLOOKUP($AU581,'FE Source'!$AZ:$BC,3,FALSE))</f>
        <v>#N/A</v>
      </c>
      <c r="BR581" s="18" t="e">
        <f>IF(VLOOKUP($AU581,'FE Source'!$AZ:$BC,4,FALSE)=0,"-",VLOOKUP($AU581,'FE Source'!$AZ:$BC,4,FALSE))</f>
        <v>#N/A</v>
      </c>
    </row>
    <row r="582" spans="2:70" ht="15">
      <c r="B582" s="628" t="str">
        <f>INDEX('UT - Retail'!$A$7:$A$1409,MATCH(AU582,'UT - Retail'!$U$7:$U$1409,0),1)</f>
        <v>Goldman Sachs Asset Management</v>
      </c>
      <c r="C582" s="650" t="str">
        <f>INDEX('UT - Retail'!$B$7:$B$1409,MATCH(AU582,'UT - Retail'!$U$7:$U$1409,0),1)</f>
        <v>GS Emerging Markets Equity ESG Portfolio Acc USD</v>
      </c>
      <c r="D582" s="650"/>
      <c r="E582" s="618" t="str">
        <f>VLOOKUP(C582,'UT - Retail'!$B:$K,8,FALSE)</f>
        <v>Equities</v>
      </c>
      <c r="F582" s="618" t="str">
        <f>VLOOKUP(C582,'UT - Retail'!$B:$K,9,FALSE)</f>
        <v>Emerging Markets</v>
      </c>
      <c r="G582" s="618" t="str">
        <f>VLOOKUP(C582,'UT - Retail'!$B:$K,10,FALSE)</f>
        <v>General</v>
      </c>
      <c r="H582" s="82" t="str">
        <f>VLOOKUP(C582,'UT - Retail'!$B:$N,13,FALSE)</f>
        <v>No</v>
      </c>
      <c r="I582" s="82" t="str">
        <f>VLOOKUP(C582,'UT - Retail'!$B:$Q,14,FALSE)</f>
        <v>No</v>
      </c>
      <c r="J582" s="618" t="str">
        <f>VLOOKUP(C582,'UT - Retail'!$B:$Q,11,FALSE)</f>
        <v>No</v>
      </c>
      <c r="K582" s="130" t="str">
        <f>VLOOKUP(C582,'UT - Retail'!$B:$P,15,FALSE)</f>
        <v>No</v>
      </c>
      <c r="L582" s="82" t="str">
        <f>VLOOKUP(C582,'UT - Retail'!$B:$Q,16,FALSE)</f>
        <v>Both</v>
      </c>
      <c r="M582" s="618" t="str">
        <f>VLOOKUP(C582,'UT - Retail'!$B:$K,6,FALSE)</f>
        <v>USD</v>
      </c>
      <c r="N582" s="618" t="str">
        <f>IFERROR(IF(MATCH(C582,'Portfolio Construction'!$AL:$AL,0),"Yes","No"),"No")</f>
        <v>No</v>
      </c>
      <c r="O582" s="618" t="str">
        <f>IFERROR(IF(MATCH(C582,'Portfolio Construction'!$AN:$AN,0),"Yes","No"),"No")</f>
        <v>No</v>
      </c>
      <c r="P582" s="618" t="str">
        <f>IFERROR(IF(MATCH(C582,'Portfolio Construction'!$AP:$AP,0),"Yes","No"),"No")</f>
        <v>No</v>
      </c>
      <c r="Q582" s="618" t="str">
        <f>IFERROR(IF(MATCH(C582,'Portfolio Construction'!$AR:$AR,0),"Yes","No"),"No")</f>
        <v>No</v>
      </c>
      <c r="R582" s="618" t="str">
        <f>IFERROR(IF(MATCH(C582,'Portfolio Construction'!$AT:$AT,0),"Yes","No"),"No")</f>
        <v>No</v>
      </c>
      <c r="S582" s="618" t="str">
        <f>IFERROR(IF(MATCH(C582,'Portfolio Construction'!$AV:$AV,0),"Yes","No"),"No")</f>
        <v>No</v>
      </c>
      <c r="T582" s="618" t="str">
        <f>IFERROR(IF(MATCH(C582,'Portfolio Construction'!$AX:$AX,0),"Yes","No"),"No")</f>
        <v>No</v>
      </c>
      <c r="U582" s="618" t="str">
        <f>IFERROR(IF(MATCH(C582,'Portfolio Construction'!$AZ:$AZ,0),"Yes","No"),"No")</f>
        <v>No</v>
      </c>
      <c r="V582" s="618" t="str">
        <f>IFERROR(IF(MATCH(C582,'Portfolio Construction'!$BB:$BB,0),"Yes","No"),"No")</f>
        <v>No</v>
      </c>
      <c r="W582" s="618">
        <f>IF(VLOOKUP($AU582,'FE Source'!$A:$W,3,FALSE)=0,"-",VLOOKUP($AU582,'FE Source'!$A:$W,3,FALSE))</f>
        <v>-0.76</v>
      </c>
      <c r="X582" s="618">
        <f>IF(VLOOKUP($AU582,'FE Source'!$A:$W,4,FALSE)=0,"-",VLOOKUP($AU582,'FE Source'!$A:$W,4,FALSE))</f>
        <v>1.1299999999999999</v>
      </c>
      <c r="Y582" s="618">
        <f>IF(VLOOKUP($AU582,'FE Source'!$A:$W,5,FALSE)=0,"-",VLOOKUP($AU582,'FE Source'!$A:$W,5,FALSE))</f>
        <v>-2.5299999999999998</v>
      </c>
      <c r="Z582" s="618">
        <f>IF(VLOOKUP($AU582,'FE Source'!$A:$W,6,FALSE)=0,"-",VLOOKUP($AU582,'FE Source'!$A:$W,6,FALSE))</f>
        <v>2.48</v>
      </c>
      <c r="AA582" s="618">
        <f>IF(VLOOKUP($AU582,'FE Source'!$A:$W,7,FALSE)=0,"-",VLOOKUP($AU582,'FE Source'!$A:$W,7,FALSE))</f>
        <v>0.96</v>
      </c>
      <c r="AB582" s="618">
        <f>IF(VLOOKUP($AU582,'FE Source'!$A:$W,8,FALSE)=0,"-",VLOOKUP($AU582,'FE Source'!$A:$W,8,FALSE))</f>
        <v>2.88</v>
      </c>
      <c r="AC582" s="632" t="str">
        <f>IF(VLOOKUP($AU582,'FE Source'!$A:$W,9,FALSE)=0,"-",VLOOKUP($AU582,'FE Source'!$A:$W,9,FALSE))</f>
        <v>-</v>
      </c>
      <c r="AD582" s="634">
        <f>IF(VLOOKUP($AU582,'FE Source'!$A:$W,10,FALSE)=0,"-",VLOOKUP($AU582,'FE Source'!$A:$W,10,FALSE))</f>
        <v>1.1499999999999999</v>
      </c>
      <c r="AE582" s="618">
        <f>IF(VLOOKUP($AU582,'FE Source'!$A:$W,11,FALSE)=0,"-",VLOOKUP($AU582,'FE Source'!$A:$W,11,FALSE))</f>
        <v>14.13</v>
      </c>
      <c r="AF582" s="618">
        <f>IF(VLOOKUP($AU582,'FE Source'!$A:$W,12,FALSE)=0,"-",VLOOKUP($AU582,'FE Source'!$A:$W,12,FALSE))</f>
        <v>-0.01</v>
      </c>
      <c r="AG582" s="618">
        <f>IF(VLOOKUP($AU582,'FE Source'!$A:$W,14,FALSE)=0,"-",VLOOKUP($AU582,'FE Source'!$A:$W,14,FALSE))</f>
        <v>-21.66</v>
      </c>
      <c r="AH582" s="618">
        <f>IF(VLOOKUP($AU582,'FE Source'!$A:$DJ,33,FALSE)=0,"-",VLOOKUP($AU582,'FE Source'!$A:$DJ,33,FALSE))</f>
        <v>76.73</v>
      </c>
      <c r="AI582" s="618">
        <f>IF(VLOOKUP($AU582,'FE Source'!$A:$Y,20,FALSE)=0,"-",VLOOKUP($AU582,'FE Source'!$A:$Y,20,FALSE))</f>
        <v>95.82</v>
      </c>
      <c r="AJ582" s="618">
        <f>IF(VLOOKUP($AU582,'FE Source'!$A:$DJ,34,FALSE)=0,"-",VLOOKUP($AU582,'FE Source'!$A:$DJ,34,FALSE))</f>
        <v>116.24</v>
      </c>
      <c r="AK582" s="618">
        <f>IF(VLOOKUP($AU582,'FE Source'!$A:$DJ,35,FALSE)=0,"-",VLOOKUP($AU582,'FE Source'!$A:$DJ,35,FALSE))</f>
        <v>74.73</v>
      </c>
      <c r="AL582" s="632">
        <f>IF(VLOOKUP($AU582,'FE Source'!$A:$Y,19,FALSE)=0,"-",VLOOKUP($AU582,'FE Source'!$A:$Y,19,FALSE))</f>
        <v>111.39</v>
      </c>
      <c r="AM582" s="634">
        <f>IF(VLOOKUP($AU582,'FE Source'!$A:$DJ,36,FALSE)=0,"-",VLOOKUP($AU582,'FE Source'!$A:$DJ,36,FALSE))</f>
        <v>116.19</v>
      </c>
      <c r="AN582" s="635">
        <f>IF(VLOOKUP($AU582,'FE Source'!$A:$W,13,FALSE)=0,"-",VLOOKUP($AU582,'FE Source'!$A:$W,13,FALSE))</f>
        <v>1287.3</v>
      </c>
      <c r="AO582" s="634" t="str">
        <f>IF(J582="no","-",IF(VLOOKUP($AU582,'FE Source'!$A:$W,15,FALSE)=0,"-",VLOOKUP($AU582,'FE Source'!$A:$W,15,FALSE)))</f>
        <v>-</v>
      </c>
      <c r="AP582" s="618" t="str">
        <f>IF(AO582="-","-",IF(VLOOKUP($AU582,'FE Source'!$A:$Z,21,FALSE)=0,"-",IF(VLOOKUP($AU582,'FE Source'!$A:$Z,21,FALSE)=2,"Semi-Annual",IF(VLOOKUP($AU582,'FE Source'!$A:$Z,21,FALSE)=4,"Quarterly",IF(VLOOKUP($AU582,'FE Source'!$A:$Z,21,FALSE)=12,"Monthly","Annual")))))</f>
        <v>-</v>
      </c>
      <c r="AQ582" s="632">
        <f t="array" ref="AQ582">IF(VLOOKUP($AU582,'FE Source'!$A:$W,16,FALSE)=0,"-",VLOOKUP($AU582,'FE Source'!$A:$W,16,FALSE))</f>
        <v>1.75</v>
      </c>
      <c r="AR582" s="636" t="str">
        <f>IF(VLOOKUP($AU582,'FE Source'!$A:$W,17,FALSE)=0,"-",VLOOKUP($AU582,'FE Source'!$A:$W,17,FALSE))</f>
        <v>Neutral</v>
      </c>
      <c r="AS582" s="634">
        <f>IF(VLOOKUP($AU582,'FE Source'!$AN:$AS,4,FALSE)="",VLOOKUP($AU582,'FE Source'!$AN:$AS,3,FALSE),VLOOKUP($AU582,'FE Source'!$AN:$AS,4,FALSE))</f>
        <v>12.19</v>
      </c>
      <c r="AT582" s="637">
        <f>IF(VLOOKUP($AU582,'FE Source'!$AN:$AS,5,FALSE)=0,"-",VLOOKUP($AU582,'FE Source'!$AN:$AS,5,FALSE))</f>
        <v>45783</v>
      </c>
      <c r="AU582" s="636" t="s">
        <v>7847</v>
      </c>
      <c r="BE582" s="215" t="str">
        <f>IF(VLOOKUP($AU582,'FE Source'!$A:$AK,22,FALSE)=0,"-",VLOOKUP($AU582,'FE Source'!$A:$AK,22,FALSE))</f>
        <v>-</v>
      </c>
      <c r="BF582" s="215" t="str">
        <f>IF(VLOOKUP($AU582,'FE Source'!$A:$AK,23,FALSE)=0,"-",VLOOKUP($AU582,'FE Source'!$A:$AK,23,FALSE))</f>
        <v>-</v>
      </c>
      <c r="BG582" s="215" t="str">
        <f>IF(VLOOKUP($AU582,'FE Source'!$A:$AK,24,FALSE)=0,"-",VLOOKUP($AU582,'FE Source'!$A:$AK,24,FALSE))</f>
        <v>-</v>
      </c>
      <c r="BH582" s="215" t="str">
        <f>IF(VLOOKUP($AU582,'FE Source'!$A:$AK,25,FALSE)=0,"-",VLOOKUP($AU582,'FE Source'!$A:$AK,25,FALSE))</f>
        <v>-</v>
      </c>
      <c r="BI582" s="215">
        <f>IF(VLOOKUP($AU582,'FE Source'!$A:$AK,26,FALSE)=0,"-",VLOOKUP($AU582,'FE Source'!$A:$AK,26,FALSE))</f>
        <v>24.58</v>
      </c>
      <c r="BJ582" s="215">
        <f>IF(VLOOKUP($AU582,'FE Source'!$A:$AK,27,FALSE)=0,"-",VLOOKUP($AU582,'FE Source'!$A:$AK,27,FALSE))</f>
        <v>29.48</v>
      </c>
      <c r="BK582" s="215">
        <f>IF(VLOOKUP($AU582,'FE Source'!$A:$AK,28,FALSE)=0,"-",VLOOKUP($AU582,'FE Source'!$A:$AK,28,FALSE))</f>
        <v>-1.29</v>
      </c>
      <c r="BL582" s="215">
        <f>IF(VLOOKUP($AU582,'FE Source'!$A:$AK,29,FALSE)=0,"-",VLOOKUP($AU582,'FE Source'!$A:$AK,29,FALSE))</f>
        <v>-30.69</v>
      </c>
      <c r="BM582" s="215">
        <f>IF(VLOOKUP($AU582,'FE Source'!$A:$AK,30,FALSE)=0,"-",VLOOKUP($AU582,'FE Source'!$A:$AK,30,FALSE))</f>
        <v>3</v>
      </c>
      <c r="BN582" t="str">
        <f>IF(VLOOKUP($AU582,'FE Source'!$A:$AK,31,FALSE)="No Specified Index","-",IF(VLOOKUP($AU582,'FE Source'!$A:$AK,31,FALSE)=0,"-",VLOOKUP($AU582,'FE Source'!$A:$AK,31,FALSE)))</f>
        <v>MSCI Emerging Market</v>
      </c>
      <c r="BO582" s="217">
        <f>IF(VLOOKUP($AU582,'FE Source'!$A:$AK,32,FALSE)=0,"-",VLOOKUP($AU582,'FE Source'!$A:$AK,32,FALSE))</f>
        <v>43370</v>
      </c>
      <c r="BP582" s="18" t="str">
        <f>IF(VLOOKUP($AU582,'FE Source'!$AZ:$BC,2,FALSE)=0,"-",VLOOKUP($AU582,'FE Source'!$AZ:$BC,2,FALSE))</f>
        <v>-</v>
      </c>
      <c r="BQ582" s="18" t="str">
        <f>IF(VLOOKUP($AU582,'FE Source'!$AZ:$BC,3,FALSE)=0,"-",VLOOKUP($AU582,'FE Source'!$AZ:$BC,3,FALSE))</f>
        <v>-</v>
      </c>
      <c r="BR582" s="18" t="str">
        <f>IF(VLOOKUP($AU582,'FE Source'!$AZ:$BC,4,FALSE)=0,"-",VLOOKUP($AU582,'FE Source'!$AZ:$BC,4,FALSE))</f>
        <v>-</v>
      </c>
    </row>
    <row r="583" spans="2:70" ht="15">
      <c r="B583" s="628" t="str">
        <f>INDEX('UT - Retail'!$A$7:$A$1409,MATCH(AU583,'UT - Retail'!$U$7:$U$1409,0),1)</f>
        <v>Goldman Sachs Asset Management</v>
      </c>
      <c r="C583" s="630" t="str">
        <f>INDEX('UT - Retail'!$B$7:$B$1409,MATCH(AU583,'UT - Retail'!$U$7:$U$1409,0),1)</f>
        <v>GS Global Environmental Impact Equity Portfolio Acc SGD</v>
      </c>
      <c r="D583" s="630"/>
      <c r="E583" s="609" t="str">
        <f>VLOOKUP(C583,'UT - Retail'!$B:$K,8,FALSE)</f>
        <v>Equities</v>
      </c>
      <c r="F583" s="609" t="str">
        <f>VLOOKUP(C583,'UT - Retail'!$B:$K,9,FALSE)</f>
        <v>Global</v>
      </c>
      <c r="G583" s="609" t="str">
        <f>VLOOKUP(C583,'UT - Retail'!$B:$K,10,FALSE)</f>
        <v>ESG and Thematics</v>
      </c>
      <c r="H583" s="82" t="str">
        <f>VLOOKUP(C583,'UT - Retail'!$B:$N,13,FALSE)</f>
        <v>No</v>
      </c>
      <c r="I583" s="82" t="str">
        <f>VLOOKUP(C583,'UT - Retail'!$B:$Q,14,FALSE)</f>
        <v>No</v>
      </c>
      <c r="J583" s="609" t="str">
        <f>VLOOKUP(C583,'UT - Retail'!$B:$Q,11,FALSE)</f>
        <v>No</v>
      </c>
      <c r="K583" s="130" t="str">
        <f>VLOOKUP(C583,'UT - Retail'!$B:$P,15,FALSE)</f>
        <v>No</v>
      </c>
      <c r="L583" s="82" t="str">
        <f>VLOOKUP(C583,'UT - Retail'!$B:$Q,16,FALSE)</f>
        <v>Both</v>
      </c>
      <c r="M583" s="609" t="str">
        <f>VLOOKUP(C583,'UT - Retail'!$B:$K,6,FALSE)</f>
        <v>SGD</v>
      </c>
      <c r="N583" s="618" t="str">
        <f>IFERROR(IF(MATCH(C583,'Portfolio Construction'!$AL:$AL,0),"Yes","No"),"No")</f>
        <v>No</v>
      </c>
      <c r="O583" s="609" t="str">
        <f>IFERROR(IF(MATCH(C583,'Portfolio Construction'!$AN:$AN,0),"Yes","No"),"No")</f>
        <v>No</v>
      </c>
      <c r="P583" s="609" t="str">
        <f>IFERROR(IF(MATCH(C583,'Portfolio Construction'!$AP:$AP,0),"Yes","No"),"No")</f>
        <v>No</v>
      </c>
      <c r="Q583" s="609" t="str">
        <f>IFERROR(IF(MATCH(C583,'Portfolio Construction'!$AR:$AR,0),"Yes","No"),"No")</f>
        <v>No</v>
      </c>
      <c r="R583" s="609" t="str">
        <f>IFERROR(IF(MATCH(C583,'Portfolio Construction'!$AT:$AT,0),"Yes","No"),"No")</f>
        <v>No</v>
      </c>
      <c r="S583" s="609" t="str">
        <f>IFERROR(IF(MATCH(C583,'Portfolio Construction'!$AV:$AV,0),"Yes","No"),"No")</f>
        <v>No</v>
      </c>
      <c r="T583" s="609" t="str">
        <f>IFERROR(IF(MATCH(C583,'Portfolio Construction'!$AX:$AX,0),"Yes","No"),"No")</f>
        <v>No</v>
      </c>
      <c r="U583" s="609" t="str">
        <f>IFERROR(IF(MATCH(C583,'Portfolio Construction'!$AZ:$AZ,0),"Yes","No"),"No")</f>
        <v>No</v>
      </c>
      <c r="V583" s="609" t="str">
        <f>IFERROR(IF(MATCH(C583,'Portfolio Construction'!$BB:$BB,0),"Yes","No"),"No")</f>
        <v>No</v>
      </c>
      <c r="W583" s="618">
        <f>IF(VLOOKUP($AU583,'FE Source'!$A:$W,3,FALSE)=0,"-",VLOOKUP($AU583,'FE Source'!$A:$W,3,FALSE))</f>
        <v>-3.19</v>
      </c>
      <c r="X583" s="618">
        <f>IF(VLOOKUP($AU583,'FE Source'!$A:$W,4,FALSE)=0,"-",VLOOKUP($AU583,'FE Source'!$A:$W,4,FALSE))</f>
        <v>3.96</v>
      </c>
      <c r="Y583" s="618">
        <f>IF(VLOOKUP($AU583,'FE Source'!$A:$W,5,FALSE)=0,"-",VLOOKUP($AU583,'FE Source'!$A:$W,5,FALSE))</f>
        <v>-2.93</v>
      </c>
      <c r="Z583" s="618">
        <f>IF(VLOOKUP($AU583,'FE Source'!$A:$W,6,FALSE)=0,"-",VLOOKUP($AU583,'FE Source'!$A:$W,6,FALSE))</f>
        <v>-2.68</v>
      </c>
      <c r="AA583" s="618">
        <f>IF(VLOOKUP($AU583,'FE Source'!$A:$W,7,FALSE)=0,"-",VLOOKUP($AU583,'FE Source'!$A:$W,7,FALSE))</f>
        <v>0.04</v>
      </c>
      <c r="AB583" s="618" t="str">
        <f>IF(VLOOKUP($AU583,'FE Source'!$A:$W,8,FALSE)=0,"-",VLOOKUP($AU583,'FE Source'!$A:$W,8,FALSE))</f>
        <v>-</v>
      </c>
      <c r="AC583" s="632" t="str">
        <f>IF(VLOOKUP($AU583,'FE Source'!$A:$W,9,FALSE)=0,"-",VLOOKUP($AU583,'FE Source'!$A:$W,9,FALSE))</f>
        <v>-</v>
      </c>
      <c r="AD583" s="611">
        <f>IF(VLOOKUP($AU583,'FE Source'!$A:$W,10,FALSE)=0,"-",VLOOKUP($AU583,'FE Source'!$A:$W,10,FALSE))</f>
        <v>1.22</v>
      </c>
      <c r="AE583" s="610">
        <f>IF(VLOOKUP($AU583,'FE Source'!$A:$W,11,FALSE)=0,"-",VLOOKUP($AU583,'FE Source'!$A:$W,11,FALSE))</f>
        <v>17.25</v>
      </c>
      <c r="AF583" s="610">
        <f>IF(VLOOKUP($AU583,'FE Source'!$A:$W,12,FALSE)=0,"-",VLOOKUP($AU583,'FE Source'!$A:$W,12,FALSE))</f>
        <v>-0.01</v>
      </c>
      <c r="AG583" s="610">
        <f>IF(VLOOKUP($AU583,'FE Source'!$A:$W,14,FALSE)=0,"-",VLOOKUP($AU583,'FE Source'!$A:$W,14,FALSE))</f>
        <v>-20.85</v>
      </c>
      <c r="AH583" s="610">
        <f>IF(VLOOKUP($AU583,'FE Source'!$A:$DJ,33,FALSE)=0,"-",VLOOKUP($AU583,'FE Source'!$A:$DJ,33,FALSE))</f>
        <v>64.45</v>
      </c>
      <c r="AI583" s="610">
        <f>IF(VLOOKUP($AU583,'FE Source'!$A:$Y,20,FALSE)=0,"-",VLOOKUP($AU583,'FE Source'!$A:$Y,20,FALSE))</f>
        <v>94.57</v>
      </c>
      <c r="AJ583" s="610" t="str">
        <f>IF(VLOOKUP($AU583,'FE Source'!$A:$DJ,34,FALSE)=0,"-",VLOOKUP($AU583,'FE Source'!$A:$DJ,34,FALSE))</f>
        <v>-</v>
      </c>
      <c r="AK583" s="610">
        <f>IF(VLOOKUP($AU583,'FE Source'!$A:$DJ,35,FALSE)=0,"-",VLOOKUP($AU583,'FE Source'!$A:$DJ,35,FALSE))</f>
        <v>105.25</v>
      </c>
      <c r="AL583" s="612">
        <f>IF(VLOOKUP($AU583,'FE Source'!$A:$Y,19,FALSE)=0,"-",VLOOKUP($AU583,'FE Source'!$A:$Y,19,FALSE))</f>
        <v>123.07</v>
      </c>
      <c r="AM583" s="611" t="str">
        <f>IF(VLOOKUP($AU583,'FE Source'!$A:$DJ,36,FALSE)=0,"-",VLOOKUP($AU583,'FE Source'!$A:$DJ,36,FALSE))</f>
        <v>-</v>
      </c>
      <c r="AN583" s="613" t="str">
        <f>IF(VLOOKUP($AU583,'FE Source'!$A:$W,13,FALSE)=0,"-",VLOOKUP($AU583,'FE Source'!$A:$W,13,FALSE))</f>
        <v>-</v>
      </c>
      <c r="AO583" s="611" t="str">
        <f>IF(J583="no","-",IF(VLOOKUP($AU583,'FE Source'!$A:$W,15,FALSE)=0,"-",VLOOKUP($AU583,'FE Source'!$A:$W,15,FALSE)))</f>
        <v>-</v>
      </c>
      <c r="AP583" s="610" t="str">
        <f>IF(AO583="-","-",IF(VLOOKUP($AU583,'FE Source'!$A:$Z,21,FALSE)=0,"-",IF(VLOOKUP($AU583,'FE Source'!$A:$Z,21,FALSE)=2,"Semi-Annual",IF(VLOOKUP($AU583,'FE Source'!$A:$Z,21,FALSE)=4,"Quarterly",IF(VLOOKUP($AU583,'FE Source'!$A:$Z,21,FALSE)=12,"Monthly","Annual")))))</f>
        <v>-</v>
      </c>
      <c r="AQ583" s="612" t="str">
        <f t="array" ref="AQ583">IF(VLOOKUP($AU583,'FE Source'!$A:$W,16,FALSE)=0,"-",VLOOKUP($AU583,'FE Source'!$A:$W,16,FALSE))</f>
        <v>-</v>
      </c>
      <c r="AR583" s="614" t="str">
        <f>IF(VLOOKUP($AU583,'FE Source'!$A:$W,17,FALSE)=0,"-",VLOOKUP($AU583,'FE Source'!$A:$W,17,FALSE))</f>
        <v>Neutral</v>
      </c>
      <c r="AS583" s="611">
        <f>IF(VLOOKUP($AU583,'FE Source'!$AN:$AS,4,FALSE)="",VLOOKUP($AU583,'FE Source'!$AN:$AS,3,FALSE),VLOOKUP($AU583,'FE Source'!$AN:$AS,4,FALSE))</f>
        <v>7.58</v>
      </c>
      <c r="AT583" s="617">
        <f>IF(VLOOKUP($AU583,'FE Source'!$AN:$AS,5,FALSE)=0,"-",VLOOKUP($AU583,'FE Source'!$AN:$AS,5,FALSE))</f>
        <v>45783</v>
      </c>
      <c r="AU583" s="614" t="s">
        <v>8025</v>
      </c>
      <c r="BE583" s="215" t="str">
        <f>IF(VLOOKUP($AU583,'FE Source'!$A:$AK,22,FALSE)=0,"-",VLOOKUP($AU583,'FE Source'!$A:$AK,22,FALSE))</f>
        <v>-</v>
      </c>
      <c r="BF583" s="215" t="str">
        <f>IF(VLOOKUP($AU583,'FE Source'!$A:$AK,23,FALSE)=0,"-",VLOOKUP($AU583,'FE Source'!$A:$AK,23,FALSE))</f>
        <v>-</v>
      </c>
      <c r="BG583" s="215" t="str">
        <f>IF(VLOOKUP($AU583,'FE Source'!$A:$AK,24,FALSE)=0,"-",VLOOKUP($AU583,'FE Source'!$A:$AK,24,FALSE))</f>
        <v>-</v>
      </c>
      <c r="BH583" s="215" t="str">
        <f>IF(VLOOKUP($AU583,'FE Source'!$A:$AK,25,FALSE)=0,"-",VLOOKUP($AU583,'FE Source'!$A:$AK,25,FALSE))</f>
        <v>-</v>
      </c>
      <c r="BI583" s="215" t="str">
        <f>IF(VLOOKUP($AU583,'FE Source'!$A:$AK,26,FALSE)=0,"-",VLOOKUP($AU583,'FE Source'!$A:$AK,26,FALSE))</f>
        <v>-</v>
      </c>
      <c r="BJ583" s="215" t="str">
        <f>IF(VLOOKUP($AU583,'FE Source'!$A:$AK,27,FALSE)=0,"-",VLOOKUP($AU583,'FE Source'!$A:$AK,27,FALSE))</f>
        <v>-</v>
      </c>
      <c r="BK583" s="215" t="str">
        <f>IF(VLOOKUP($AU583,'FE Source'!$A:$AK,28,FALSE)=0,"-",VLOOKUP($AU583,'FE Source'!$A:$AK,28,FALSE))</f>
        <v>-</v>
      </c>
      <c r="BL583" s="215" t="str">
        <f>IF(VLOOKUP($AU583,'FE Source'!$A:$AK,29,FALSE)=0,"-",VLOOKUP($AU583,'FE Source'!$A:$AK,29,FALSE))</f>
        <v>-</v>
      </c>
      <c r="BM583" s="215">
        <f>IF(VLOOKUP($AU583,'FE Source'!$A:$AK,30,FALSE)=0,"-",VLOOKUP($AU583,'FE Source'!$A:$AK,30,FALSE))</f>
        <v>3.37</v>
      </c>
      <c r="BN583" t="str">
        <f>IF(VLOOKUP($AU583,'FE Source'!$A:$AK,31,FALSE)="No Specified Index","-",IF(VLOOKUP($AU583,'FE Source'!$A:$AK,31,FALSE)=0,"-",VLOOKUP($AU583,'FE Source'!$A:$AK,31,FALSE)))</f>
        <v>-</v>
      </c>
      <c r="BO583" s="217" t="str">
        <f>IF(VLOOKUP($AU583,'FE Source'!$A:$AK,32,FALSE)=0,"-",VLOOKUP($AU583,'FE Source'!$A:$AK,32,FALSE))</f>
        <v>-</v>
      </c>
      <c r="BP583" s="18" t="str">
        <f>IF(VLOOKUP($AU583,'FE Source'!$AZ:$BC,2,FALSE)=0,"-",VLOOKUP($AU583,'FE Source'!$AZ:$BC,2,FALSE))</f>
        <v>-</v>
      </c>
      <c r="BQ583" s="18" t="str">
        <f>IF(VLOOKUP($AU583,'FE Source'!$AZ:$BC,3,FALSE)=0,"-",VLOOKUP($AU583,'FE Source'!$AZ:$BC,3,FALSE))</f>
        <v>-</v>
      </c>
      <c r="BR583" s="18" t="str">
        <f>IF(VLOOKUP($AU583,'FE Source'!$AZ:$BC,4,FALSE)=0,"-",VLOOKUP($AU583,'FE Source'!$AZ:$BC,4,FALSE))</f>
        <v>-</v>
      </c>
    </row>
    <row r="584" spans="2:70" ht="15">
      <c r="B584" s="628" t="str">
        <f>INDEX('UT - Retail'!$A$7:$A$1409,MATCH(AU584,'UT - Retail'!$U$7:$U$1409,0),1)</f>
        <v>Goldman Sachs Asset Management</v>
      </c>
      <c r="C584" s="650" t="str">
        <f>INDEX('UT - Retail'!$B$7:$B$1409,MATCH(AU584,'UT - Retail'!$U$7:$U$1409,0),1)</f>
        <v>GS Global Environmental Impact Equity Portfolio Acc USD</v>
      </c>
      <c r="D584" s="650"/>
      <c r="E584" s="618" t="str">
        <f>VLOOKUP(C584,'UT - Retail'!$B:$K,8,FALSE)</f>
        <v>Equities</v>
      </c>
      <c r="F584" s="618" t="str">
        <f>VLOOKUP(C584,'UT - Retail'!$B:$K,9,FALSE)</f>
        <v>Global</v>
      </c>
      <c r="G584" s="618" t="str">
        <f>VLOOKUP(C584,'UT - Retail'!$B:$K,10,FALSE)</f>
        <v>ESG and Thematics</v>
      </c>
      <c r="H584" s="82" t="str">
        <f>VLOOKUP(C584,'UT - Retail'!$B:$N,13,FALSE)</f>
        <v>No</v>
      </c>
      <c r="I584" s="82" t="str">
        <f>VLOOKUP(C584,'UT - Retail'!$B:$Q,14,FALSE)</f>
        <v>No</v>
      </c>
      <c r="J584" s="618" t="str">
        <f>VLOOKUP(C584,'UT - Retail'!$B:$Q,11,FALSE)</f>
        <v>No</v>
      </c>
      <c r="K584" s="130" t="str">
        <f>VLOOKUP(C584,'UT - Retail'!$B:$P,15,FALSE)</f>
        <v>No</v>
      </c>
      <c r="L584" s="82" t="str">
        <f>VLOOKUP(C584,'UT - Retail'!$B:$Q,16,FALSE)</f>
        <v>Both</v>
      </c>
      <c r="M584" s="618" t="str">
        <f>VLOOKUP(C584,'UT - Retail'!$B:$K,6,FALSE)</f>
        <v>USD</v>
      </c>
      <c r="N584" s="618" t="str">
        <f>IFERROR(IF(MATCH(C584,'Portfolio Construction'!$AL:$AL,0),"Yes","No"),"No")</f>
        <v>No</v>
      </c>
      <c r="O584" s="618" t="str">
        <f>IFERROR(IF(MATCH(C584,'Portfolio Construction'!$AN:$AN,0),"Yes","No"),"No")</f>
        <v>No</v>
      </c>
      <c r="P584" s="618" t="str">
        <f>IFERROR(IF(MATCH(C584,'Portfolio Construction'!$AP:$AP,0),"Yes","No"),"No")</f>
        <v>No</v>
      </c>
      <c r="Q584" s="618" t="str">
        <f>IFERROR(IF(MATCH(C584,'Portfolio Construction'!$AR:$AR,0),"Yes","No"),"No")</f>
        <v>No</v>
      </c>
      <c r="R584" s="618" t="str">
        <f>IFERROR(IF(MATCH(C584,'Portfolio Construction'!$AT:$AT,0),"Yes","No"),"No")</f>
        <v>No</v>
      </c>
      <c r="S584" s="618" t="str">
        <f>IFERROR(IF(MATCH(C584,'Portfolio Construction'!$AV:$AV,0),"Yes","No"),"No")</f>
        <v>No</v>
      </c>
      <c r="T584" s="618" t="str">
        <f>IFERROR(IF(MATCH(C584,'Portfolio Construction'!$AX:$AX,0),"Yes","No"),"No")</f>
        <v>No</v>
      </c>
      <c r="U584" s="618" t="str">
        <f>IFERROR(IF(MATCH(C584,'Portfolio Construction'!$AZ:$AZ,0),"Yes","No"),"No")</f>
        <v>No</v>
      </c>
      <c r="V584" s="618" t="str">
        <f>IFERROR(IF(MATCH(C584,'Portfolio Construction'!$BB:$BB,0),"Yes","No"),"No")</f>
        <v>No</v>
      </c>
      <c r="W584" s="618">
        <f>IF(VLOOKUP($AU584,'FE Source'!$A:$W,3,FALSE)=0,"-",VLOOKUP($AU584,'FE Source'!$A:$W,3,FALSE))</f>
        <v>-3.25</v>
      </c>
      <c r="X584" s="618">
        <f>IF(VLOOKUP($AU584,'FE Source'!$A:$W,4,FALSE)=0,"-",VLOOKUP($AU584,'FE Source'!$A:$W,4,FALSE))</f>
        <v>3.84</v>
      </c>
      <c r="Y584" s="618">
        <f>IF(VLOOKUP($AU584,'FE Source'!$A:$W,5,FALSE)=0,"-",VLOOKUP($AU584,'FE Source'!$A:$W,5,FALSE))</f>
        <v>-2.88</v>
      </c>
      <c r="Z584" s="618">
        <f>IF(VLOOKUP($AU584,'FE Source'!$A:$W,6,FALSE)=0,"-",VLOOKUP($AU584,'FE Source'!$A:$W,6,FALSE))</f>
        <v>-2.85</v>
      </c>
      <c r="AA584" s="618">
        <f>IF(VLOOKUP($AU584,'FE Source'!$A:$W,7,FALSE)=0,"-",VLOOKUP($AU584,'FE Source'!$A:$W,7,FALSE))</f>
        <v>0.01</v>
      </c>
      <c r="AB584" s="618">
        <f>IF(VLOOKUP($AU584,'FE Source'!$A:$W,8,FALSE)=0,"-",VLOOKUP($AU584,'FE Source'!$A:$W,8,FALSE))</f>
        <v>7.69</v>
      </c>
      <c r="AC584" s="632" t="str">
        <f>IF(VLOOKUP($AU584,'FE Source'!$A:$W,9,FALSE)=0,"-",VLOOKUP($AU584,'FE Source'!$A:$W,9,FALSE))</f>
        <v>-</v>
      </c>
      <c r="AD584" s="634">
        <f>IF(VLOOKUP($AU584,'FE Source'!$A:$W,10,FALSE)=0,"-",VLOOKUP($AU584,'FE Source'!$A:$W,10,FALSE))</f>
        <v>1.25</v>
      </c>
      <c r="AE584" s="618">
        <f>IF(VLOOKUP($AU584,'FE Source'!$A:$W,11,FALSE)=0,"-",VLOOKUP($AU584,'FE Source'!$A:$W,11,FALSE))</f>
        <v>17.27</v>
      </c>
      <c r="AF584" s="618">
        <f>IF(VLOOKUP($AU584,'FE Source'!$A:$W,12,FALSE)=0,"-",VLOOKUP($AU584,'FE Source'!$A:$W,12,FALSE))</f>
        <v>-0.01</v>
      </c>
      <c r="AG584" s="618">
        <f>IF(VLOOKUP($AU584,'FE Source'!$A:$W,14,FALSE)=0,"-",VLOOKUP($AU584,'FE Source'!$A:$W,14,FALSE))</f>
        <v>-20.76</v>
      </c>
      <c r="AH584" s="618">
        <f>IF(VLOOKUP($AU584,'FE Source'!$A:$DJ,33,FALSE)=0,"-",VLOOKUP($AU584,'FE Source'!$A:$DJ,33,FALSE))</f>
        <v>67.88</v>
      </c>
      <c r="AI584" s="618">
        <f>IF(VLOOKUP($AU584,'FE Source'!$A:$Y,20,FALSE)=0,"-",VLOOKUP($AU584,'FE Source'!$A:$Y,20,FALSE))</f>
        <v>97.07</v>
      </c>
      <c r="AJ584" s="618">
        <f>IF(VLOOKUP($AU584,'FE Source'!$A:$DJ,34,FALSE)=0,"-",VLOOKUP($AU584,'FE Source'!$A:$DJ,34,FALSE))</f>
        <v>121.87</v>
      </c>
      <c r="AK584" s="618">
        <f>IF(VLOOKUP($AU584,'FE Source'!$A:$DJ,35,FALSE)=0,"-",VLOOKUP($AU584,'FE Source'!$A:$DJ,35,FALSE))</f>
        <v>115.3</v>
      </c>
      <c r="AL584" s="632">
        <f>IF(VLOOKUP($AU584,'FE Source'!$A:$Y,19,FALSE)=0,"-",VLOOKUP($AU584,'FE Source'!$A:$Y,19,FALSE))</f>
        <v>124.98</v>
      </c>
      <c r="AM584" s="634">
        <f>IF(VLOOKUP($AU584,'FE Source'!$A:$DJ,36,FALSE)=0,"-",VLOOKUP($AU584,'FE Source'!$A:$DJ,36,FALSE))</f>
        <v>114.8</v>
      </c>
      <c r="AN584" s="635">
        <f>IF(VLOOKUP($AU584,'FE Source'!$A:$W,13,FALSE)=0,"-",VLOOKUP($AU584,'FE Source'!$A:$W,13,FALSE))</f>
        <v>521.79999999999995</v>
      </c>
      <c r="AO584" s="634" t="str">
        <f>IF(J584="no","-",IF(VLOOKUP($AU584,'FE Source'!$A:$W,15,FALSE)=0,"-",VLOOKUP($AU584,'FE Source'!$A:$W,15,FALSE)))</f>
        <v>-</v>
      </c>
      <c r="AP584" s="618" t="str">
        <f>IF(AO584="-","-",IF(VLOOKUP($AU584,'FE Source'!$A:$Z,21,FALSE)=0,"-",IF(VLOOKUP($AU584,'FE Source'!$A:$Z,21,FALSE)=2,"Semi-Annual",IF(VLOOKUP($AU584,'FE Source'!$A:$Z,21,FALSE)=4,"Quarterly",IF(VLOOKUP($AU584,'FE Source'!$A:$Z,21,FALSE)=12,"Monthly","Annual")))))</f>
        <v>-</v>
      </c>
      <c r="AQ584" s="632">
        <f t="array" ref="AQ584">IF(VLOOKUP($AU584,'FE Source'!$A:$W,16,FALSE)=0,"-",VLOOKUP($AU584,'FE Source'!$A:$W,16,FALSE))</f>
        <v>1.5</v>
      </c>
      <c r="AR584" s="636" t="str">
        <f>IF(VLOOKUP($AU584,'FE Source'!$A:$W,17,FALSE)=0,"-",VLOOKUP($AU584,'FE Source'!$A:$W,17,FALSE))</f>
        <v>Neutral</v>
      </c>
      <c r="AS584" s="634">
        <f>IF(VLOOKUP($AU584,'FE Source'!$AN:$AS,4,FALSE)="",VLOOKUP($AU584,'FE Source'!$AN:$AS,3,FALSE),VLOOKUP($AU584,'FE Source'!$AN:$AS,4,FALSE))</f>
        <v>13.43</v>
      </c>
      <c r="AT584" s="637">
        <f>IF(VLOOKUP($AU584,'FE Source'!$AN:$AS,5,FALSE)=0,"-",VLOOKUP($AU584,'FE Source'!$AN:$AS,5,FALSE))</f>
        <v>45783</v>
      </c>
      <c r="AU584" s="636" t="s">
        <v>7745</v>
      </c>
      <c r="BE584" s="215" t="str">
        <f>IF(VLOOKUP($AU584,'FE Source'!$A:$AK,22,FALSE)=0,"-",VLOOKUP($AU584,'FE Source'!$A:$AK,22,FALSE))</f>
        <v>-</v>
      </c>
      <c r="BF584" s="215" t="str">
        <f>IF(VLOOKUP($AU584,'FE Source'!$A:$AK,23,FALSE)=0,"-",VLOOKUP($AU584,'FE Source'!$A:$AK,23,FALSE))</f>
        <v>-</v>
      </c>
      <c r="BG584" s="215" t="str">
        <f>IF(VLOOKUP($AU584,'FE Source'!$A:$AK,24,FALSE)=0,"-",VLOOKUP($AU584,'FE Source'!$A:$AK,24,FALSE))</f>
        <v>-</v>
      </c>
      <c r="BH584" s="215" t="str">
        <f>IF(VLOOKUP($AU584,'FE Source'!$A:$AK,25,FALSE)=0,"-",VLOOKUP($AU584,'FE Source'!$A:$AK,25,FALSE))</f>
        <v>-</v>
      </c>
      <c r="BI584" s="215" t="str">
        <f>IF(VLOOKUP($AU584,'FE Source'!$A:$AK,26,FALSE)=0,"-",VLOOKUP($AU584,'FE Source'!$A:$AK,26,FALSE))</f>
        <v>-</v>
      </c>
      <c r="BJ584" s="215" t="str">
        <f>IF(VLOOKUP($AU584,'FE Source'!$A:$AK,27,FALSE)=0,"-",VLOOKUP($AU584,'FE Source'!$A:$AK,27,FALSE))</f>
        <v>-</v>
      </c>
      <c r="BK584" s="215">
        <f>IF(VLOOKUP($AU584,'FE Source'!$A:$AK,28,FALSE)=0,"-",VLOOKUP($AU584,'FE Source'!$A:$AK,28,FALSE))</f>
        <v>15.44</v>
      </c>
      <c r="BL584" s="215">
        <f>IF(VLOOKUP($AU584,'FE Source'!$A:$AK,29,FALSE)=0,"-",VLOOKUP($AU584,'FE Source'!$A:$AK,29,FALSE))</f>
        <v>-28.22</v>
      </c>
      <c r="BM584" s="215">
        <f>IF(VLOOKUP($AU584,'FE Source'!$A:$AK,30,FALSE)=0,"-",VLOOKUP($AU584,'FE Source'!$A:$AK,30,FALSE))</f>
        <v>3.29</v>
      </c>
      <c r="BN584" t="str">
        <f>IF(VLOOKUP($AU584,'FE Source'!$A:$AK,31,FALSE)="No Specified Index","-",IF(VLOOKUP($AU584,'FE Source'!$A:$AK,31,FALSE)=0,"-",VLOOKUP($AU584,'FE Source'!$A:$AK,31,FALSE)))</f>
        <v>MSCI ACWI</v>
      </c>
      <c r="BO584" s="217">
        <f>IF(VLOOKUP($AU584,'FE Source'!$A:$AK,32,FALSE)=0,"-",VLOOKUP($AU584,'FE Source'!$A:$AK,32,FALSE))</f>
        <v>43875</v>
      </c>
      <c r="BP584" s="18" t="str">
        <f>IF(VLOOKUP($AU584,'FE Source'!$AZ:$BC,2,FALSE)=0,"-",VLOOKUP($AU584,'FE Source'!$AZ:$BC,2,FALSE))</f>
        <v>-</v>
      </c>
      <c r="BQ584" s="18" t="str">
        <f>IF(VLOOKUP($AU584,'FE Source'!$AZ:$BC,3,FALSE)=0,"-",VLOOKUP($AU584,'FE Source'!$AZ:$BC,3,FALSE))</f>
        <v>-</v>
      </c>
      <c r="BR584" s="18" t="str">
        <f>IF(VLOOKUP($AU584,'FE Source'!$AZ:$BC,4,FALSE)=0,"-",VLOOKUP($AU584,'FE Source'!$AZ:$BC,4,FALSE))</f>
        <v>-</v>
      </c>
    </row>
    <row r="585" spans="2:70" ht="15">
      <c r="B585" s="628" t="str">
        <f>INDEX('UT - Retail'!$A$7:$A$1409,MATCH(AU585,'UT - Retail'!$U$7:$U$1409,0),1)</f>
        <v>Goldman Sachs Asset Management</v>
      </c>
      <c r="C585" s="728" t="str">
        <f>INDEX('UT - Retail'!$B$7:$B$1409,MATCH(AU585,'UT - Retail'!$U$7:$U$1409,0),1)</f>
        <v>GS Global Future Generations Equity Portfolio Acc SGD</v>
      </c>
      <c r="D585" s="728"/>
      <c r="E585" s="618" t="str">
        <f>VLOOKUP(C585,'UT - Retail'!$B:$K,8,FALSE)</f>
        <v>Equities</v>
      </c>
      <c r="F585" s="618" t="str">
        <f>VLOOKUP(C585,'UT - Retail'!$B:$K,9,FALSE)</f>
        <v>Global</v>
      </c>
      <c r="G585" s="618" t="str">
        <f>VLOOKUP(C585,'UT - Retail'!$B:$K,10,FALSE)</f>
        <v>New Economy</v>
      </c>
      <c r="H585" s="82" t="str">
        <f>VLOOKUP(C585,'UT - Retail'!$B:$N,13,FALSE)</f>
        <v>No</v>
      </c>
      <c r="I585" s="82" t="str">
        <f>VLOOKUP(C585,'UT - Retail'!$B:$Q,14,FALSE)</f>
        <v>No</v>
      </c>
      <c r="J585" s="618" t="str">
        <f>VLOOKUP(C585,'UT - Retail'!$B:$Q,11,FALSE)</f>
        <v>No</v>
      </c>
      <c r="K585" s="130" t="str">
        <f>VLOOKUP(C585,'UT - Retail'!$B:$P,15,FALSE)</f>
        <v>No</v>
      </c>
      <c r="L585" s="82" t="str">
        <f>VLOOKUP(C585,'UT - Retail'!$B:$Q,16,FALSE)</f>
        <v>Both</v>
      </c>
      <c r="M585" s="618" t="str">
        <f>VLOOKUP(C585,'UT - Retail'!$B:$K,6,FALSE)</f>
        <v>SGD</v>
      </c>
      <c r="N585" s="618" t="str">
        <f>IFERROR(IF(MATCH(C585,'Portfolio Construction'!$AL:$AL,0),"Yes","No"),"No")</f>
        <v>No</v>
      </c>
      <c r="O585" s="618" t="str">
        <f>IFERROR(IF(MATCH(C585,'Portfolio Construction'!$AN:$AN,0),"Yes","No"),"No")</f>
        <v>No</v>
      </c>
      <c r="P585" s="618" t="str">
        <f>IFERROR(IF(MATCH(C585,'Portfolio Construction'!$AP:$AP,0),"Yes","No"),"No")</f>
        <v>No</v>
      </c>
      <c r="Q585" s="618" t="str">
        <f>IFERROR(IF(MATCH(C585,'Portfolio Construction'!$AR:$AR,0),"Yes","No"),"No")</f>
        <v>No</v>
      </c>
      <c r="R585" s="618" t="str">
        <f>IFERROR(IF(MATCH(C585,'Portfolio Construction'!$AT:$AT,0),"Yes","No"),"No")</f>
        <v>No</v>
      </c>
      <c r="S585" s="618" t="str">
        <f>IFERROR(IF(MATCH(C585,'Portfolio Construction'!$AV:$AV,0),"Yes","No"),"No")</f>
        <v>No</v>
      </c>
      <c r="T585" s="618" t="str">
        <f>IFERROR(IF(MATCH(C585,'Portfolio Construction'!$AX:$AX,0),"Yes","No"),"No")</f>
        <v>No</v>
      </c>
      <c r="U585" s="618" t="str">
        <f>IFERROR(IF(MATCH(C585,'Portfolio Construction'!$AZ:$AZ,0),"Yes","No"),"No")</f>
        <v>No</v>
      </c>
      <c r="V585" s="618" t="str">
        <f>IFERROR(IF(MATCH(C585,'Portfolio Construction'!$BB:$BB,0),"Yes","No"),"No")</f>
        <v>No</v>
      </c>
      <c r="W585" s="618">
        <f>IF(VLOOKUP($AU585,'FE Source'!$A:$W,3,FALSE)=0,"-",VLOOKUP($AU585,'FE Source'!$A:$W,3,FALSE))</f>
        <v>-11.44</v>
      </c>
      <c r="X585" s="618">
        <f>IF(VLOOKUP($AU585,'FE Source'!$A:$W,4,FALSE)=0,"-",VLOOKUP($AU585,'FE Source'!$A:$W,4,FALSE))</f>
        <v>5.51</v>
      </c>
      <c r="Y585" s="618">
        <f>IF(VLOOKUP($AU585,'FE Source'!$A:$W,5,FALSE)=0,"-",VLOOKUP($AU585,'FE Source'!$A:$W,5,FALSE))</f>
        <v>-5.99</v>
      </c>
      <c r="Z585" s="618">
        <f>IF(VLOOKUP($AU585,'FE Source'!$A:$W,6,FALSE)=0,"-",VLOOKUP($AU585,'FE Source'!$A:$W,6,FALSE))</f>
        <v>2.13</v>
      </c>
      <c r="AA585" s="618">
        <f>IF(VLOOKUP($AU585,'FE Source'!$A:$W,7,FALSE)=0,"-",VLOOKUP($AU585,'FE Source'!$A:$W,7,FALSE))</f>
        <v>6.56</v>
      </c>
      <c r="AB585" s="618" t="str">
        <f>IF(VLOOKUP($AU585,'FE Source'!$A:$W,8,FALSE)=0,"-",VLOOKUP($AU585,'FE Source'!$A:$W,8,FALSE))</f>
        <v>-</v>
      </c>
      <c r="AC585" s="632" t="str">
        <f>IF(VLOOKUP($AU585,'FE Source'!$A:$W,9,FALSE)=0,"-",VLOOKUP($AU585,'FE Source'!$A:$W,9,FALSE))</f>
        <v>-</v>
      </c>
      <c r="AD585" s="611">
        <f>IF(VLOOKUP($AU585,'FE Source'!$A:$W,10,FALSE)=0,"-",VLOOKUP($AU585,'FE Source'!$A:$W,10,FALSE))</f>
        <v>1.41</v>
      </c>
      <c r="AE585" s="610">
        <f>IF(VLOOKUP($AU585,'FE Source'!$A:$W,11,FALSE)=0,"-",VLOOKUP($AU585,'FE Source'!$A:$W,11,FALSE))</f>
        <v>17.600000000000001</v>
      </c>
      <c r="AF585" s="610" t="str">
        <f>IF(VLOOKUP($AU585,'FE Source'!$A:$W,12,FALSE)=0,"-",VLOOKUP($AU585,'FE Source'!$A:$W,12,FALSE))</f>
        <v>-</v>
      </c>
      <c r="AG585" s="610">
        <f>IF(VLOOKUP($AU585,'FE Source'!$A:$W,14,FALSE)=0,"-",VLOOKUP($AU585,'FE Source'!$A:$W,14,FALSE))</f>
        <v>-21.56</v>
      </c>
      <c r="AH585" s="618">
        <f>IF(VLOOKUP($AU585,'FE Source'!$A:$DJ,33,FALSE)=0,"-",VLOOKUP($AU585,'FE Source'!$A:$DJ,33,FALSE))</f>
        <v>144.74</v>
      </c>
      <c r="AI585" s="610">
        <f>IF(VLOOKUP($AU585,'FE Source'!$A:$Y,20,FALSE)=0,"-",VLOOKUP($AU585,'FE Source'!$A:$Y,20,FALSE))</f>
        <v>144.41999999999999</v>
      </c>
      <c r="AJ585" s="618" t="str">
        <f>IF(VLOOKUP($AU585,'FE Source'!$A:$DJ,34,FALSE)=0,"-",VLOOKUP($AU585,'FE Source'!$A:$DJ,34,FALSE))</f>
        <v>-</v>
      </c>
      <c r="AK585" s="618">
        <f>IF(VLOOKUP($AU585,'FE Source'!$A:$DJ,35,FALSE)=0,"-",VLOOKUP($AU585,'FE Source'!$A:$DJ,35,FALSE))</f>
        <v>198.67</v>
      </c>
      <c r="AL585" s="612">
        <f>IF(VLOOKUP($AU585,'FE Source'!$A:$Y,19,FALSE)=0,"-",VLOOKUP($AU585,'FE Source'!$A:$Y,19,FALSE))</f>
        <v>146.01</v>
      </c>
      <c r="AM585" s="634" t="str">
        <f>IF(VLOOKUP($AU585,'FE Source'!$A:$DJ,36,FALSE)=0,"-",VLOOKUP($AU585,'FE Source'!$A:$DJ,36,FALSE))</f>
        <v>-</v>
      </c>
      <c r="AN585" s="613">
        <f>IF(VLOOKUP($AU585,'FE Source'!$A:$W,13,FALSE)=0,"-",VLOOKUP($AU585,'FE Source'!$A:$W,13,FALSE))</f>
        <v>1731.2</v>
      </c>
      <c r="AO585" s="611" t="str">
        <f>IF(J585="no","-",IF(VLOOKUP($AU585,'FE Source'!$A:$W,15,FALSE)=0,"-",VLOOKUP($AU585,'FE Source'!$A:$W,15,FALSE)))</f>
        <v>-</v>
      </c>
      <c r="AP585" s="610" t="str">
        <f>IF(AO585="-","-",IF(VLOOKUP($AU585,'FE Source'!$A:$Z,21,FALSE)=0,"-",IF(VLOOKUP($AU585,'FE Source'!$A:$Z,21,FALSE)=2,"Semi-Annual",IF(VLOOKUP($AU585,'FE Source'!$A:$Z,21,FALSE)=4,"Quarterly",IF(VLOOKUP($AU585,'FE Source'!$A:$Z,21,FALSE)=12,"Monthly","Annual")))))</f>
        <v>-</v>
      </c>
      <c r="AQ585" s="632">
        <f t="array" ref="AQ585">IF(VLOOKUP($AU585,'FE Source'!$A:$W,16,FALSE)=0,"-",VLOOKUP($AU585,'FE Source'!$A:$W,16,FALSE))</f>
        <v>1.5</v>
      </c>
      <c r="AR585" s="614" t="str">
        <f>IF(VLOOKUP($AU585,'FE Source'!$A:$W,17,FALSE)=0,"-",VLOOKUP($AU585,'FE Source'!$A:$W,17,FALSE))</f>
        <v>Neutral</v>
      </c>
      <c r="AS585" s="611">
        <f>IF(VLOOKUP($AU585,'FE Source'!$AN:$AS,4,FALSE)="",VLOOKUP($AU585,'FE Source'!$AN:$AS,3,FALSE),VLOOKUP($AU585,'FE Source'!$AN:$AS,4,FALSE))</f>
        <v>9.44</v>
      </c>
      <c r="AT585" s="617">
        <f>IF(VLOOKUP($AU585,'FE Source'!$AN:$AS,5,FALSE)=0,"-",VLOOKUP($AU585,'FE Source'!$AN:$AS,5,FALSE))</f>
        <v>45783</v>
      </c>
      <c r="AU585" s="636" t="s">
        <v>8090</v>
      </c>
      <c r="BE585" s="215" t="str">
        <f>IF(VLOOKUP($AU585,'FE Source'!$A:$AK,22,FALSE)=0,"-",VLOOKUP($AU585,'FE Source'!$A:$AK,22,FALSE))</f>
        <v>-</v>
      </c>
      <c r="BF585" s="215" t="str">
        <f>IF(VLOOKUP($AU585,'FE Source'!$A:$AK,23,FALSE)=0,"-",VLOOKUP($AU585,'FE Source'!$A:$AK,23,FALSE))</f>
        <v>-</v>
      </c>
      <c r="BG585" s="215" t="str">
        <f>IF(VLOOKUP($AU585,'FE Source'!$A:$AK,24,FALSE)=0,"-",VLOOKUP($AU585,'FE Source'!$A:$AK,24,FALSE))</f>
        <v>-</v>
      </c>
      <c r="BH585" s="215" t="str">
        <f>IF(VLOOKUP($AU585,'FE Source'!$A:$AK,25,FALSE)=0,"-",VLOOKUP($AU585,'FE Source'!$A:$AK,25,FALSE))</f>
        <v>-</v>
      </c>
      <c r="BI585" s="215" t="str">
        <f>IF(VLOOKUP($AU585,'FE Source'!$A:$AK,26,FALSE)=0,"-",VLOOKUP($AU585,'FE Source'!$A:$AK,26,FALSE))</f>
        <v>-</v>
      </c>
      <c r="BJ585" s="215" t="str">
        <f>IF(VLOOKUP($AU585,'FE Source'!$A:$AK,27,FALSE)=0,"-",VLOOKUP($AU585,'FE Source'!$A:$AK,27,FALSE))</f>
        <v>-</v>
      </c>
      <c r="BK585" s="215">
        <f>IF(VLOOKUP($AU585,'FE Source'!$A:$AK,28,FALSE)=0,"-",VLOOKUP($AU585,'FE Source'!$A:$AK,28,FALSE))</f>
        <v>9.3699999999999992</v>
      </c>
      <c r="BL585" s="215">
        <f>IF(VLOOKUP($AU585,'FE Source'!$A:$AK,29,FALSE)=0,"-",VLOOKUP($AU585,'FE Source'!$A:$AK,29,FALSE))</f>
        <v>-39.58</v>
      </c>
      <c r="BM585" s="215">
        <f>IF(VLOOKUP($AU585,'FE Source'!$A:$AK,30,FALSE)=0,"-",VLOOKUP($AU585,'FE Source'!$A:$AK,30,FALSE))</f>
        <v>19.440000000000001</v>
      </c>
      <c r="BN585" t="str">
        <f>IF(VLOOKUP($AU585,'FE Source'!$A:$AK,31,FALSE)="No Specified Index","-",IF(VLOOKUP($AU585,'FE Source'!$A:$AK,31,FALSE)=0,"-",VLOOKUP($AU585,'FE Source'!$A:$AK,31,FALSE)))</f>
        <v>MSCI All Country World Growth Index (Total Retur..</v>
      </c>
      <c r="BO585" s="217">
        <f>IF(VLOOKUP($AU585,'FE Source'!$A:$AK,32,FALSE)=0,"-",VLOOKUP($AU585,'FE Source'!$A:$AK,32,FALSE))</f>
        <v>44162</v>
      </c>
      <c r="BP585" s="18" t="str">
        <f>IF(VLOOKUP($AU585,'FE Source'!$AZ:$BC,2,FALSE)=0,"-",VLOOKUP($AU585,'FE Source'!$AZ:$BC,2,FALSE))</f>
        <v>-</v>
      </c>
      <c r="BQ585" s="18" t="str">
        <f>IF(VLOOKUP($AU585,'FE Source'!$AZ:$BC,3,FALSE)=0,"-",VLOOKUP($AU585,'FE Source'!$AZ:$BC,3,FALSE))</f>
        <v>-</v>
      </c>
      <c r="BR585" s="18" t="str">
        <f>IF(VLOOKUP($AU585,'FE Source'!$AZ:$BC,4,FALSE)=0,"-",VLOOKUP($AU585,'FE Source'!$AZ:$BC,4,FALSE))</f>
        <v>-</v>
      </c>
    </row>
    <row r="586" spans="2:70" ht="15" customHeight="1">
      <c r="B586" s="628" t="str">
        <f>INDEX('UT - Retail'!$A$7:$A$1409,MATCH(AU586,'UT - Retail'!$U$7:$U$1409,0),1)</f>
        <v>Goldman Sachs Asset Management</v>
      </c>
      <c r="C586" s="728" t="str">
        <f>INDEX('UT - Retail'!$B$7:$B$1409,MATCH(AU586,'UT - Retail'!$U$7:$U$1409,0),1)</f>
        <v>GS Global Future Generations Equity Portfolio Acc USD</v>
      </c>
      <c r="D586" s="728"/>
      <c r="E586" s="618" t="str">
        <f>VLOOKUP(C586,'UT - Retail'!$B:$K,8,FALSE)</f>
        <v>Equities</v>
      </c>
      <c r="F586" s="618" t="str">
        <f>VLOOKUP(C586,'UT - Retail'!$B:$K,9,FALSE)</f>
        <v>Global</v>
      </c>
      <c r="G586" s="618" t="str">
        <f>VLOOKUP(C586,'UT - Retail'!$B:$K,10,FALSE)</f>
        <v>New Economy</v>
      </c>
      <c r="H586" s="82" t="str">
        <f>VLOOKUP(C586,'UT - Retail'!$B:$N,13,FALSE)</f>
        <v>No</v>
      </c>
      <c r="I586" s="82" t="str">
        <f>VLOOKUP(C586,'UT - Retail'!$B:$Q,14,FALSE)</f>
        <v>No</v>
      </c>
      <c r="J586" s="618" t="str">
        <f>VLOOKUP(C586,'UT - Retail'!$B:$Q,11,FALSE)</f>
        <v>No</v>
      </c>
      <c r="K586" s="130" t="str">
        <f>VLOOKUP(C586,'UT - Retail'!$B:$P,15,FALSE)</f>
        <v>No</v>
      </c>
      <c r="L586" s="82" t="str">
        <f>VLOOKUP(C586,'UT - Retail'!$B:$Q,16,FALSE)</f>
        <v>iFast</v>
      </c>
      <c r="M586" s="618" t="str">
        <f>VLOOKUP(C586,'UT - Retail'!$B:$K,6,FALSE)</f>
        <v>USD</v>
      </c>
      <c r="N586" s="618" t="str">
        <f>IFERROR(IF(MATCH(C586,'Portfolio Construction'!$AL:$AL,0),"Yes","No"),"No")</f>
        <v>No</v>
      </c>
      <c r="O586" s="618" t="str">
        <f>IFERROR(IF(MATCH(C586,'Portfolio Construction'!$AN:$AN,0),"Yes","No"),"No")</f>
        <v>No</v>
      </c>
      <c r="P586" s="618" t="str">
        <f>IFERROR(IF(MATCH(C586,'Portfolio Construction'!$AP:$AP,0),"Yes","No"),"No")</f>
        <v>No</v>
      </c>
      <c r="Q586" s="618" t="str">
        <f>IFERROR(IF(MATCH(C586,'Portfolio Construction'!$AR:$AR,0),"Yes","No"),"No")</f>
        <v>No</v>
      </c>
      <c r="R586" s="618" t="str">
        <f>IFERROR(IF(MATCH(C586,'Portfolio Construction'!$AT:$AT,0),"Yes","No"),"No")</f>
        <v>No</v>
      </c>
      <c r="S586" s="618" t="str">
        <f>IFERROR(IF(MATCH(C586,'Portfolio Construction'!$AV:$AV,0),"Yes","No"),"No")</f>
        <v>No</v>
      </c>
      <c r="T586" s="618" t="str">
        <f>IFERROR(IF(MATCH(C586,'Portfolio Construction'!$AX:$AX,0),"Yes","No"),"No")</f>
        <v>No</v>
      </c>
      <c r="U586" s="618" t="str">
        <f>IFERROR(IF(MATCH(C586,'Portfolio Construction'!$AZ:$AZ,0),"Yes","No"),"No")</f>
        <v>No</v>
      </c>
      <c r="V586" s="618" t="str">
        <f>IFERROR(IF(MATCH(C586,'Portfolio Construction'!$BB:$BB,0),"Yes","No"),"No")</f>
        <v>No</v>
      </c>
      <c r="W586" s="618">
        <f>IF(VLOOKUP($AU586,'FE Source'!$A:$W,3,FALSE)=0,"-",VLOOKUP($AU586,'FE Source'!$A:$W,3,FALSE))</f>
        <v>-11.44</v>
      </c>
      <c r="X586" s="618">
        <f>IF(VLOOKUP($AU586,'FE Source'!$A:$W,4,FALSE)=0,"-",VLOOKUP($AU586,'FE Source'!$A:$W,4,FALSE))</f>
        <v>5.35</v>
      </c>
      <c r="Y586" s="618">
        <f>IF(VLOOKUP($AU586,'FE Source'!$A:$W,5,FALSE)=0,"-",VLOOKUP($AU586,'FE Source'!$A:$W,5,FALSE))</f>
        <v>-5.93</v>
      </c>
      <c r="Z586" s="618">
        <f>IF(VLOOKUP($AU586,'FE Source'!$A:$W,6,FALSE)=0,"-",VLOOKUP($AU586,'FE Source'!$A:$W,6,FALSE))</f>
        <v>1.99</v>
      </c>
      <c r="AA586" s="618">
        <f>IF(VLOOKUP($AU586,'FE Source'!$A:$W,7,FALSE)=0,"-",VLOOKUP($AU586,'FE Source'!$A:$W,7,FALSE))</f>
        <v>6.56</v>
      </c>
      <c r="AB586" s="618">
        <f>IF(VLOOKUP($AU586,'FE Source'!$A:$W,8,FALSE)=0,"-",VLOOKUP($AU586,'FE Source'!$A:$W,8,FALSE))</f>
        <v>6.39</v>
      </c>
      <c r="AC586" s="632">
        <f>IF(VLOOKUP($AU586,'FE Source'!$A:$W,9,FALSE)=0,"-",VLOOKUP($AU586,'FE Source'!$A:$W,9,FALSE))</f>
        <v>7.62</v>
      </c>
      <c r="AD586" s="634">
        <f>IF(VLOOKUP($AU586,'FE Source'!$A:$W,10,FALSE)=0,"-",VLOOKUP($AU586,'FE Source'!$A:$W,10,FALSE))</f>
        <v>1.4</v>
      </c>
      <c r="AE586" s="618">
        <f>IF(VLOOKUP($AU586,'FE Source'!$A:$W,11,FALSE)=0,"-",VLOOKUP($AU586,'FE Source'!$A:$W,11,FALSE))</f>
        <v>17.54</v>
      </c>
      <c r="AF586" s="618" t="str">
        <f>IF(VLOOKUP($AU586,'FE Source'!$A:$W,12,FALSE)=0,"-",VLOOKUP($AU586,'FE Source'!$A:$W,12,FALSE))</f>
        <v>-</v>
      </c>
      <c r="AG586" s="618">
        <f>IF(VLOOKUP($AU586,'FE Source'!$A:$W,14,FALSE)=0,"-",VLOOKUP($AU586,'FE Source'!$A:$W,14,FALSE))</f>
        <v>-21.53</v>
      </c>
      <c r="AH586" s="618">
        <f>IF(VLOOKUP($AU586,'FE Source'!$A:$DJ,33,FALSE)=0,"-",VLOOKUP($AU586,'FE Source'!$A:$DJ,33,FALSE))</f>
        <v>142.28</v>
      </c>
      <c r="AI586" s="618">
        <f>IF(VLOOKUP($AU586,'FE Source'!$A:$Y,20,FALSE)=0,"-",VLOOKUP($AU586,'FE Source'!$A:$Y,20,FALSE))</f>
        <v>143.36000000000001</v>
      </c>
      <c r="AJ586" s="618">
        <f>IF(VLOOKUP($AU586,'FE Source'!$A:$DJ,34,FALSE)=0,"-",VLOOKUP($AU586,'FE Source'!$A:$DJ,34,FALSE))</f>
        <v>145.88999999999999</v>
      </c>
      <c r="AK586" s="618">
        <f>IF(VLOOKUP($AU586,'FE Source'!$A:$DJ,35,FALSE)=0,"-",VLOOKUP($AU586,'FE Source'!$A:$DJ,35,FALSE))</f>
        <v>197.65</v>
      </c>
      <c r="AL586" s="632">
        <f>IF(VLOOKUP($AU586,'FE Source'!$A:$Y,19,FALSE)=0,"-",VLOOKUP($AU586,'FE Source'!$A:$Y,19,FALSE))</f>
        <v>145.58000000000001</v>
      </c>
      <c r="AM586" s="634">
        <f>IF(VLOOKUP($AU586,'FE Source'!$A:$DJ,36,FALSE)=0,"-",VLOOKUP($AU586,'FE Source'!$A:$DJ,36,FALSE))</f>
        <v>132.38</v>
      </c>
      <c r="AN586" s="635">
        <f>IF(VLOOKUP($AU586,'FE Source'!$A:$W,13,FALSE)=0,"-",VLOOKUP($AU586,'FE Source'!$A:$W,13,FALSE))</f>
        <v>1731.2</v>
      </c>
      <c r="AO586" s="634" t="str">
        <f>IF(J586="no","-",IF(VLOOKUP($AU586,'FE Source'!$A:$W,15,FALSE)=0,"-",VLOOKUP($AU586,'FE Source'!$A:$W,15,FALSE)))</f>
        <v>-</v>
      </c>
      <c r="AP586" s="618" t="str">
        <f>IF(AO586="-","-",IF(VLOOKUP($AU586,'FE Source'!$A:$Z,21,FALSE)=0,"-",IF(VLOOKUP($AU586,'FE Source'!$A:$Z,21,FALSE)=2,"Semi-Annual",IF(VLOOKUP($AU586,'FE Source'!$A:$Z,21,FALSE)=4,"Quarterly",IF(VLOOKUP($AU586,'FE Source'!$A:$Z,21,FALSE)=12,"Monthly","Annual")))))</f>
        <v>-</v>
      </c>
      <c r="AQ586" s="632">
        <f t="array" ref="AQ586">IF(VLOOKUP($AU586,'FE Source'!$A:$W,16,FALSE)=0,"-",VLOOKUP($AU586,'FE Source'!$A:$W,16,FALSE))</f>
        <v>1.71</v>
      </c>
      <c r="AR586" s="636" t="str">
        <f>IF(VLOOKUP($AU586,'FE Source'!$A:$W,17,FALSE)=0,"-",VLOOKUP($AU586,'FE Source'!$A:$W,17,FALSE))</f>
        <v>Neutral</v>
      </c>
      <c r="AS586" s="634">
        <f>IF(VLOOKUP($AU586,'FE Source'!$AN:$AS,4,FALSE)="",VLOOKUP($AU586,'FE Source'!$AN:$AS,3,FALSE),VLOOKUP($AU586,'FE Source'!$AN:$AS,4,FALSE))</f>
        <v>27.95</v>
      </c>
      <c r="AT586" s="637">
        <f>IF(VLOOKUP($AU586,'FE Source'!$AN:$AS,5,FALSE)=0,"-",VLOOKUP($AU586,'FE Source'!$AN:$AS,5,FALSE))</f>
        <v>45783</v>
      </c>
      <c r="AU586" s="636" t="s">
        <v>8091</v>
      </c>
      <c r="BE586" s="215">
        <f>IF(VLOOKUP($AU586,'FE Source'!$A:$AK,22,FALSE)=0,"-",VLOOKUP($AU586,'FE Source'!$A:$AK,22,FALSE))</f>
        <v>4.05</v>
      </c>
      <c r="BF586" s="215">
        <f>IF(VLOOKUP($AU586,'FE Source'!$A:$AK,23,FALSE)=0,"-",VLOOKUP($AU586,'FE Source'!$A:$AK,23,FALSE))</f>
        <v>-0.42</v>
      </c>
      <c r="BG586" s="215">
        <f>IF(VLOOKUP($AU586,'FE Source'!$A:$AK,24,FALSE)=0,"-",VLOOKUP($AU586,'FE Source'!$A:$AK,24,FALSE))</f>
        <v>16.760000000000002</v>
      </c>
      <c r="BH586" s="215">
        <f>IF(VLOOKUP($AU586,'FE Source'!$A:$AK,25,FALSE)=0,"-",VLOOKUP($AU586,'FE Source'!$A:$AK,25,FALSE))</f>
        <v>-4.51</v>
      </c>
      <c r="BI586" s="215">
        <f>IF(VLOOKUP($AU586,'FE Source'!$A:$AK,26,FALSE)=0,"-",VLOOKUP($AU586,'FE Source'!$A:$AK,26,FALSE))</f>
        <v>33.5</v>
      </c>
      <c r="BJ586" s="215">
        <f>IF(VLOOKUP($AU586,'FE Source'!$A:$AK,27,FALSE)=0,"-",VLOOKUP($AU586,'FE Source'!$A:$AK,27,FALSE))</f>
        <v>52.05</v>
      </c>
      <c r="BK586" s="215">
        <f>IF(VLOOKUP($AU586,'FE Source'!$A:$AK,28,FALSE)=0,"-",VLOOKUP($AU586,'FE Source'!$A:$AK,28,FALSE))</f>
        <v>9.5299999999999994</v>
      </c>
      <c r="BL586" s="215">
        <f>IF(VLOOKUP($AU586,'FE Source'!$A:$AK,29,FALSE)=0,"-",VLOOKUP($AU586,'FE Source'!$A:$AK,29,FALSE))</f>
        <v>-39.49</v>
      </c>
      <c r="BM586" s="215">
        <f>IF(VLOOKUP($AU586,'FE Source'!$A:$AK,30,FALSE)=0,"-",VLOOKUP($AU586,'FE Source'!$A:$AK,30,FALSE))</f>
        <v>19.21</v>
      </c>
      <c r="BN586" t="str">
        <f>IF(VLOOKUP($AU586,'FE Source'!$A:$AK,31,FALSE)="No Specified Index","-",IF(VLOOKUP($AU586,'FE Source'!$A:$AK,31,FALSE)=0,"-",VLOOKUP($AU586,'FE Source'!$A:$AK,31,FALSE)))</f>
        <v>MSCI All Country World Growth Index (Total Retur..</v>
      </c>
      <c r="BO586" s="217">
        <f>IF(VLOOKUP($AU586,'FE Source'!$A:$AK,32,FALSE)=0,"-",VLOOKUP($AU586,'FE Source'!$A:$AK,32,FALSE))</f>
        <v>41171</v>
      </c>
      <c r="BP586" s="18">
        <f>IF(VLOOKUP($AU586,'FE Source'!$AZ:$BC,2,FALSE)=0,"-",VLOOKUP($AU586,'FE Source'!$AZ:$BC,2,FALSE))</f>
        <v>-3.26</v>
      </c>
      <c r="BQ586" s="18" t="str">
        <f>IF(VLOOKUP($AU586,'FE Source'!$AZ:$BC,3,FALSE)=0,"-",VLOOKUP($AU586,'FE Source'!$AZ:$BC,3,FALSE))</f>
        <v>-</v>
      </c>
      <c r="BR586" s="18" t="str">
        <f>IF(VLOOKUP($AU586,'FE Source'!$AZ:$BC,4,FALSE)=0,"-",VLOOKUP($AU586,'FE Source'!$AZ:$BC,4,FALSE))</f>
        <v>-</v>
      </c>
    </row>
    <row r="587" spans="2:70" ht="15">
      <c r="B587" s="628" t="str">
        <f>INDEX('UT - Retail'!$A$7:$A$1409,MATCH(AU587,'UT - Retail'!$U$7:$U$1409,0),1)</f>
        <v>Goldman Sachs Asset Management</v>
      </c>
      <c r="C587" s="728" t="str">
        <f>INDEX('UT - Retail'!$B$7:$B$1409,MATCH(AU587,'UT - Retail'!$U$7:$U$1409,0),1)</f>
        <v>GS Global Future Health Care Equity Portfolio Acc SGD</v>
      </c>
      <c r="D587" s="728"/>
      <c r="E587" s="618" t="str">
        <f>VLOOKUP(C587,'UT - Retail'!$B:$K,8,FALSE)</f>
        <v>Equities</v>
      </c>
      <c r="F587" s="618" t="str">
        <f>VLOOKUP(C587,'UT - Retail'!$B:$K,9,FALSE)</f>
        <v>Global</v>
      </c>
      <c r="G587" s="618" t="str">
        <f>VLOOKUP(C587,'UT - Retail'!$B:$K,10,FALSE)</f>
        <v>Healthcare</v>
      </c>
      <c r="H587" s="82" t="str">
        <f>VLOOKUP(C587,'UT - Retail'!$B:$N,13,FALSE)</f>
        <v>No</v>
      </c>
      <c r="I587" s="82" t="str">
        <f>VLOOKUP(C587,'UT - Retail'!$B:$Q,14,FALSE)</f>
        <v>No</v>
      </c>
      <c r="J587" s="618" t="str">
        <f>VLOOKUP(C587,'UT - Retail'!$B:$Q,11,FALSE)</f>
        <v>No</v>
      </c>
      <c r="K587" s="130" t="str">
        <f>VLOOKUP(C587,'UT - Retail'!$B:$P,15,FALSE)</f>
        <v>No</v>
      </c>
      <c r="L587" s="82" t="str">
        <f>VLOOKUP(C587,'UT - Retail'!$B:$Q,16,FALSE)</f>
        <v>Both</v>
      </c>
      <c r="M587" s="618" t="str">
        <f>VLOOKUP(C587,'UT - Retail'!$B:$K,6,FALSE)</f>
        <v>SGD</v>
      </c>
      <c r="N587" s="618" t="str">
        <f>IFERROR(IF(MATCH(C587,'Portfolio Construction'!$AL:$AL,0),"Yes","No"),"No")</f>
        <v>No</v>
      </c>
      <c r="O587" s="618" t="str">
        <f>IFERROR(IF(MATCH(C587,'Portfolio Construction'!$AN:$AN,0),"Yes","No"),"No")</f>
        <v>No</v>
      </c>
      <c r="P587" s="618" t="str">
        <f>IFERROR(IF(MATCH(C587,'Portfolio Construction'!$AP:$AP,0),"Yes","No"),"No")</f>
        <v>No</v>
      </c>
      <c r="Q587" s="618" t="str">
        <f>IFERROR(IF(MATCH(C587,'Portfolio Construction'!$AR:$AR,0),"Yes","No"),"No")</f>
        <v>No</v>
      </c>
      <c r="R587" s="618" t="str">
        <f>IFERROR(IF(MATCH(C587,'Portfolio Construction'!$AT:$AT,0),"Yes","No"),"No")</f>
        <v>No</v>
      </c>
      <c r="S587" s="618" t="str">
        <f>IFERROR(IF(MATCH(C587,'Portfolio Construction'!$AV:$AV,0),"Yes","No"),"No")</f>
        <v>No</v>
      </c>
      <c r="T587" s="618" t="str">
        <f>IFERROR(IF(MATCH(C587,'Portfolio Construction'!$AX:$AX,0),"Yes","No"),"No")</f>
        <v>No</v>
      </c>
      <c r="U587" s="618" t="str">
        <f>IFERROR(IF(MATCH(C587,'Portfolio Construction'!$AZ:$AZ,0),"Yes","No"),"No")</f>
        <v>No</v>
      </c>
      <c r="V587" s="618" t="str">
        <f>IFERROR(IF(MATCH(C587,'Portfolio Construction'!$BB:$BB,0),"Yes","No"),"No")</f>
        <v>No</v>
      </c>
      <c r="W587" s="618">
        <f>IF(VLOOKUP($AU587,'FE Source'!$A:$W,3,FALSE)=0,"-",VLOOKUP($AU587,'FE Source'!$A:$W,3,FALSE))</f>
        <v>-7.65</v>
      </c>
      <c r="X587" s="618">
        <f>IF(VLOOKUP($AU587,'FE Source'!$A:$W,4,FALSE)=0,"-",VLOOKUP($AU587,'FE Source'!$A:$W,4,FALSE))</f>
        <v>1.66</v>
      </c>
      <c r="Y587" s="618">
        <f>IF(VLOOKUP($AU587,'FE Source'!$A:$W,5,FALSE)=0,"-",VLOOKUP($AU587,'FE Source'!$A:$W,5,FALSE))</f>
        <v>-9.15</v>
      </c>
      <c r="Z587" s="618">
        <f>IF(VLOOKUP($AU587,'FE Source'!$A:$W,6,FALSE)=0,"-",VLOOKUP($AU587,'FE Source'!$A:$W,6,FALSE))</f>
        <v>-9.77</v>
      </c>
      <c r="AA587" s="618">
        <f>IF(VLOOKUP($AU587,'FE Source'!$A:$W,7,FALSE)=0,"-",VLOOKUP($AU587,'FE Source'!$A:$W,7,FALSE))</f>
        <v>0.59</v>
      </c>
      <c r="AB587" s="618" t="str">
        <f>IF(VLOOKUP($AU587,'FE Source'!$A:$W,8,FALSE)=0,"-",VLOOKUP($AU587,'FE Source'!$A:$W,8,FALSE))</f>
        <v>-</v>
      </c>
      <c r="AC587" s="632" t="str">
        <f>IF(VLOOKUP($AU587,'FE Source'!$A:$W,9,FALSE)=0,"-",VLOOKUP($AU587,'FE Source'!$A:$W,9,FALSE))</f>
        <v>-</v>
      </c>
      <c r="AD587" s="634">
        <f>IF(VLOOKUP($AU587,'FE Source'!$A:$W,10,FALSE)=0,"-",VLOOKUP($AU587,'FE Source'!$A:$W,10,FALSE))</f>
        <v>1.21</v>
      </c>
      <c r="AE587" s="618">
        <f>IF(VLOOKUP($AU587,'FE Source'!$A:$W,11,FALSE)=0,"-",VLOOKUP($AU587,'FE Source'!$A:$W,11,FALSE))</f>
        <v>14.63</v>
      </c>
      <c r="AF587" s="618">
        <f>IF(VLOOKUP($AU587,'FE Source'!$A:$W,12,FALSE)=0,"-",VLOOKUP($AU587,'FE Source'!$A:$W,12,FALSE))</f>
        <v>-0.01</v>
      </c>
      <c r="AG587" s="618">
        <f>IF(VLOOKUP($AU587,'FE Source'!$A:$W,14,FALSE)=0,"-",VLOOKUP($AU587,'FE Source'!$A:$W,14,FALSE))</f>
        <v>-16.48</v>
      </c>
      <c r="AH587" s="618">
        <f>IF(VLOOKUP($AU587,'FE Source'!$A:$DJ,33,FALSE)=0,"-",VLOOKUP($AU587,'FE Source'!$A:$DJ,33,FALSE))</f>
        <v>114.51</v>
      </c>
      <c r="AI587" s="618">
        <f>IF(VLOOKUP($AU587,'FE Source'!$A:$Y,20,FALSE)=0,"-",VLOOKUP($AU587,'FE Source'!$A:$Y,20,FALSE))</f>
        <v>122.69</v>
      </c>
      <c r="AJ587" s="618" t="str">
        <f>IF(VLOOKUP($AU587,'FE Source'!$A:$DJ,34,FALSE)=0,"-",VLOOKUP($AU587,'FE Source'!$A:$DJ,34,FALSE))</f>
        <v>-</v>
      </c>
      <c r="AK587" s="618">
        <f>IF(VLOOKUP($AU587,'FE Source'!$A:$DJ,35,FALSE)=0,"-",VLOOKUP($AU587,'FE Source'!$A:$DJ,35,FALSE))</f>
        <v>134.51</v>
      </c>
      <c r="AL587" s="632">
        <f>IF(VLOOKUP($AU587,'FE Source'!$A:$Y,19,FALSE)=0,"-",VLOOKUP($AU587,'FE Source'!$A:$Y,19,FALSE))</f>
        <v>119.79</v>
      </c>
      <c r="AM587" s="634" t="str">
        <f>IF(VLOOKUP($AU587,'FE Source'!$A:$DJ,36,FALSE)=0,"-",VLOOKUP($AU587,'FE Source'!$A:$DJ,36,FALSE))</f>
        <v>-</v>
      </c>
      <c r="AN587" s="635" t="str">
        <f>IF(VLOOKUP($AU587,'FE Source'!$A:$W,13,FALSE)=0,"-",VLOOKUP($AU587,'FE Source'!$A:$W,13,FALSE))</f>
        <v>-</v>
      </c>
      <c r="AO587" s="634" t="str">
        <f>IF(J587="no","-",IF(VLOOKUP($AU587,'FE Source'!$A:$W,15,FALSE)=0,"-",VLOOKUP($AU587,'FE Source'!$A:$W,15,FALSE)))</f>
        <v>-</v>
      </c>
      <c r="AP587" s="618" t="str">
        <f>IF(AO587="-","-",IF(VLOOKUP($AU587,'FE Source'!$A:$Z,21,FALSE)=0,"-",IF(VLOOKUP($AU587,'FE Source'!$A:$Z,21,FALSE)=2,"Semi-Annual",IF(VLOOKUP($AU587,'FE Source'!$A:$Z,21,FALSE)=4,"Quarterly",IF(VLOOKUP($AU587,'FE Source'!$A:$Z,21,FALSE)=12,"Monthly","Annual")))))</f>
        <v>-</v>
      </c>
      <c r="AQ587" s="632" t="str">
        <f t="array" ref="AQ587">IF(VLOOKUP($AU587,'FE Source'!$A:$W,16,FALSE)=0,"-",VLOOKUP($AU587,'FE Source'!$A:$W,16,FALSE))</f>
        <v>-</v>
      </c>
      <c r="AR587" s="636" t="str">
        <f>IF(VLOOKUP($AU587,'FE Source'!$A:$W,17,FALSE)=0,"-",VLOOKUP($AU587,'FE Source'!$A:$W,17,FALSE))</f>
        <v>Neutral</v>
      </c>
      <c r="AS587" s="634">
        <f>IF(VLOOKUP($AU587,'FE Source'!$AN:$AS,4,FALSE)="",VLOOKUP($AU587,'FE Source'!$AN:$AS,3,FALSE),VLOOKUP($AU587,'FE Source'!$AN:$AS,4,FALSE))</f>
        <v>7.85</v>
      </c>
      <c r="AT587" s="637">
        <f>IF(VLOOKUP($AU587,'FE Source'!$AN:$AS,5,FALSE)=0,"-",VLOOKUP($AU587,'FE Source'!$AN:$AS,5,FALSE))</f>
        <v>45783</v>
      </c>
      <c r="AU587" s="636" t="s">
        <v>8037</v>
      </c>
      <c r="BE587" s="215" t="str">
        <f>IF(VLOOKUP($AU587,'FE Source'!$A:$AK,22,FALSE)=0,"-",VLOOKUP($AU587,'FE Source'!$A:$AK,22,FALSE))</f>
        <v>-</v>
      </c>
      <c r="BF587" s="215" t="str">
        <f>IF(VLOOKUP($AU587,'FE Source'!$A:$AK,23,FALSE)=0,"-",VLOOKUP($AU587,'FE Source'!$A:$AK,23,FALSE))</f>
        <v>-</v>
      </c>
      <c r="BG587" s="215" t="str">
        <f>IF(VLOOKUP($AU587,'FE Source'!$A:$AK,24,FALSE)=0,"-",VLOOKUP($AU587,'FE Source'!$A:$AK,24,FALSE))</f>
        <v>-</v>
      </c>
      <c r="BH587" s="215" t="str">
        <f>IF(VLOOKUP($AU587,'FE Source'!$A:$AK,25,FALSE)=0,"-",VLOOKUP($AU587,'FE Source'!$A:$AK,25,FALSE))</f>
        <v>-</v>
      </c>
      <c r="BI587" s="215" t="str">
        <f>IF(VLOOKUP($AU587,'FE Source'!$A:$AK,26,FALSE)=0,"-",VLOOKUP($AU587,'FE Source'!$A:$AK,26,FALSE))</f>
        <v>-</v>
      </c>
      <c r="BJ587" s="215" t="str">
        <f>IF(VLOOKUP($AU587,'FE Source'!$A:$AK,27,FALSE)=0,"-",VLOOKUP($AU587,'FE Source'!$A:$AK,27,FALSE))</f>
        <v>-</v>
      </c>
      <c r="BK587" s="215" t="str">
        <f>IF(VLOOKUP($AU587,'FE Source'!$A:$AK,28,FALSE)=0,"-",VLOOKUP($AU587,'FE Source'!$A:$AK,28,FALSE))</f>
        <v>-</v>
      </c>
      <c r="BL587" s="215" t="str">
        <f>IF(VLOOKUP($AU587,'FE Source'!$A:$AK,29,FALSE)=0,"-",VLOOKUP($AU587,'FE Source'!$A:$AK,29,FALSE))</f>
        <v>-</v>
      </c>
      <c r="BM587" s="215">
        <f>IF(VLOOKUP($AU587,'FE Source'!$A:$AK,30,FALSE)=0,"-",VLOOKUP($AU587,'FE Source'!$A:$AK,30,FALSE))</f>
        <v>3.19</v>
      </c>
      <c r="BN587" t="str">
        <f>IF(VLOOKUP($AU587,'FE Source'!$A:$AK,31,FALSE)="No Specified Index","-",IF(VLOOKUP($AU587,'FE Source'!$A:$AK,31,FALSE)=0,"-",VLOOKUP($AU587,'FE Source'!$A:$AK,31,FALSE)))</f>
        <v>-</v>
      </c>
      <c r="BO587" s="217" t="str">
        <f>IF(VLOOKUP($AU587,'FE Source'!$A:$AK,32,FALSE)=0,"-",VLOOKUP($AU587,'FE Source'!$A:$AK,32,FALSE))</f>
        <v>-</v>
      </c>
      <c r="BP587" s="18" t="str">
        <f>IF(VLOOKUP($AU587,'FE Source'!$AZ:$BC,2,FALSE)=0,"-",VLOOKUP($AU587,'FE Source'!$AZ:$BC,2,FALSE))</f>
        <v>-</v>
      </c>
      <c r="BQ587" s="18" t="str">
        <f>IF(VLOOKUP($AU587,'FE Source'!$AZ:$BC,3,FALSE)=0,"-",VLOOKUP($AU587,'FE Source'!$AZ:$BC,3,FALSE))</f>
        <v>-</v>
      </c>
      <c r="BR587" s="18" t="str">
        <f>IF(VLOOKUP($AU587,'FE Source'!$AZ:$BC,4,FALSE)=0,"-",VLOOKUP($AU587,'FE Source'!$AZ:$BC,4,FALSE))</f>
        <v>-</v>
      </c>
    </row>
    <row r="588" spans="2:70" ht="15">
      <c r="B588" s="628" t="str">
        <f>INDEX('UT - Retail'!$A$7:$A$1409,MATCH(AU588,'UT - Retail'!$U$7:$U$1409,0),1)</f>
        <v>Goldman Sachs Asset Management</v>
      </c>
      <c r="C588" s="728" t="str">
        <f>INDEX('UT - Retail'!$B$7:$B$1409,MATCH(AU588,'UT - Retail'!$U$7:$U$1409,0),1)</f>
        <v>GS Global Future Health Care Equity Portfolio Acc USD</v>
      </c>
      <c r="D588" s="728"/>
      <c r="E588" s="618" t="str">
        <f>VLOOKUP(C588,'UT - Retail'!$B:$K,8,FALSE)</f>
        <v>Equities</v>
      </c>
      <c r="F588" s="618" t="str">
        <f>VLOOKUP(C588,'UT - Retail'!$B:$K,9,FALSE)</f>
        <v>Global</v>
      </c>
      <c r="G588" s="618" t="str">
        <f>VLOOKUP(C588,'UT - Retail'!$B:$K,10,FALSE)</f>
        <v>Healthcare</v>
      </c>
      <c r="H588" s="82" t="str">
        <f>VLOOKUP(C588,'UT - Retail'!$B:$N,13,FALSE)</f>
        <v>No</v>
      </c>
      <c r="I588" s="82" t="str">
        <f>VLOOKUP(C588,'UT - Retail'!$B:$Q,14,FALSE)</f>
        <v>No</v>
      </c>
      <c r="J588" s="618" t="str">
        <f>VLOOKUP(C588,'UT - Retail'!$B:$Q,11,FALSE)</f>
        <v>No</v>
      </c>
      <c r="K588" s="130" t="str">
        <f>VLOOKUP(C588,'UT - Retail'!$B:$P,15,FALSE)</f>
        <v>No</v>
      </c>
      <c r="L588" s="82" t="str">
        <f>VLOOKUP(C588,'UT - Retail'!$B:$Q,16,FALSE)</f>
        <v>Both</v>
      </c>
      <c r="M588" s="618" t="str">
        <f>VLOOKUP(C588,'UT - Retail'!$B:$K,6,FALSE)</f>
        <v>USD</v>
      </c>
      <c r="N588" s="618" t="str">
        <f>IFERROR(IF(MATCH(C588,'Portfolio Construction'!$AL:$AL,0),"Yes","No"),"No")</f>
        <v>No</v>
      </c>
      <c r="O588" s="618" t="str">
        <f>IFERROR(IF(MATCH(C588,'Portfolio Construction'!$AN:$AN,0),"Yes","No"),"No")</f>
        <v>No</v>
      </c>
      <c r="P588" s="618" t="str">
        <f>IFERROR(IF(MATCH(C588,'Portfolio Construction'!$AP:$AP,0),"Yes","No"),"No")</f>
        <v>No</v>
      </c>
      <c r="Q588" s="618" t="str">
        <f>IFERROR(IF(MATCH(C588,'Portfolio Construction'!$AR:$AR,0),"Yes","No"),"No")</f>
        <v>No</v>
      </c>
      <c r="R588" s="618" t="str">
        <f>IFERROR(IF(MATCH(C588,'Portfolio Construction'!$AT:$AT,0),"Yes","No"),"No")</f>
        <v>No</v>
      </c>
      <c r="S588" s="618" t="str">
        <f>IFERROR(IF(MATCH(C588,'Portfolio Construction'!$AV:$AV,0),"Yes","No"),"No")</f>
        <v>No</v>
      </c>
      <c r="T588" s="618" t="str">
        <f>IFERROR(IF(MATCH(C588,'Portfolio Construction'!$AX:$AX,0),"Yes","No"),"No")</f>
        <v>No</v>
      </c>
      <c r="U588" s="618" t="str">
        <f>IFERROR(IF(MATCH(C588,'Portfolio Construction'!$AZ:$AZ,0),"Yes","No"),"No")</f>
        <v>No</v>
      </c>
      <c r="V588" s="618" t="str">
        <f>IFERROR(IF(MATCH(C588,'Portfolio Construction'!$BB:$BB,0),"Yes","No"),"No")</f>
        <v>No</v>
      </c>
      <c r="W588" s="618">
        <f>IF(VLOOKUP($AU588,'FE Source'!$A:$W,3,FALSE)=0,"-",VLOOKUP($AU588,'FE Source'!$A:$W,3,FALSE))</f>
        <v>-7.65</v>
      </c>
      <c r="X588" s="618">
        <f>IF(VLOOKUP($AU588,'FE Source'!$A:$W,4,FALSE)=0,"-",VLOOKUP($AU588,'FE Source'!$A:$W,4,FALSE))</f>
        <v>1.52</v>
      </c>
      <c r="Y588" s="618">
        <f>IF(VLOOKUP($AU588,'FE Source'!$A:$W,5,FALSE)=0,"-",VLOOKUP($AU588,'FE Source'!$A:$W,5,FALSE))</f>
        <v>-9.16</v>
      </c>
      <c r="Z588" s="618">
        <f>IF(VLOOKUP($AU588,'FE Source'!$A:$W,6,FALSE)=0,"-",VLOOKUP($AU588,'FE Source'!$A:$W,6,FALSE))</f>
        <v>-9.8699999999999992</v>
      </c>
      <c r="AA588" s="618">
        <f>IF(VLOOKUP($AU588,'FE Source'!$A:$W,7,FALSE)=0,"-",VLOOKUP($AU588,'FE Source'!$A:$W,7,FALSE))</f>
        <v>0.65</v>
      </c>
      <c r="AB588" s="618" t="str">
        <f>IF(VLOOKUP($AU588,'FE Source'!$A:$W,8,FALSE)=0,"-",VLOOKUP($AU588,'FE Source'!$A:$W,8,FALSE))</f>
        <v>-</v>
      </c>
      <c r="AC588" s="632" t="str">
        <f>IF(VLOOKUP($AU588,'FE Source'!$A:$W,9,FALSE)=0,"-",VLOOKUP($AU588,'FE Source'!$A:$W,9,FALSE))</f>
        <v>-</v>
      </c>
      <c r="AD588" s="634">
        <f>IF(VLOOKUP($AU588,'FE Source'!$A:$W,10,FALSE)=0,"-",VLOOKUP($AU588,'FE Source'!$A:$W,10,FALSE))</f>
        <v>1.23</v>
      </c>
      <c r="AE588" s="618">
        <f>IF(VLOOKUP($AU588,'FE Source'!$A:$W,11,FALSE)=0,"-",VLOOKUP($AU588,'FE Source'!$A:$W,11,FALSE))</f>
        <v>14.54</v>
      </c>
      <c r="AF588" s="618">
        <f>IF(VLOOKUP($AU588,'FE Source'!$A:$W,12,FALSE)=0,"-",VLOOKUP($AU588,'FE Source'!$A:$W,12,FALSE))</f>
        <v>-0.01</v>
      </c>
      <c r="AG588" s="618">
        <f>IF(VLOOKUP($AU588,'FE Source'!$A:$W,14,FALSE)=0,"-",VLOOKUP($AU588,'FE Source'!$A:$W,14,FALSE))</f>
        <v>-16.329999999999998</v>
      </c>
      <c r="AH588" s="618">
        <f>IF(VLOOKUP($AU588,'FE Source'!$A:$DJ,33,FALSE)=0,"-",VLOOKUP($AU588,'FE Source'!$A:$DJ,33,FALSE))</f>
        <v>108.38</v>
      </c>
      <c r="AI588" s="618">
        <f>IF(VLOOKUP($AU588,'FE Source'!$A:$Y,20,FALSE)=0,"-",VLOOKUP($AU588,'FE Source'!$A:$Y,20,FALSE))</f>
        <v>130.63</v>
      </c>
      <c r="AJ588" s="618" t="str">
        <f>IF(VLOOKUP($AU588,'FE Source'!$A:$DJ,34,FALSE)=0,"-",VLOOKUP($AU588,'FE Source'!$A:$DJ,34,FALSE))</f>
        <v>-</v>
      </c>
      <c r="AK588" s="618">
        <f>IF(VLOOKUP($AU588,'FE Source'!$A:$DJ,35,FALSE)=0,"-",VLOOKUP($AU588,'FE Source'!$A:$DJ,35,FALSE))</f>
        <v>135.11000000000001</v>
      </c>
      <c r="AL588" s="632">
        <f>IF(VLOOKUP($AU588,'FE Source'!$A:$Y,19,FALSE)=0,"-",VLOOKUP($AU588,'FE Source'!$A:$Y,19,FALSE))</f>
        <v>116.12</v>
      </c>
      <c r="AM588" s="634" t="str">
        <f>IF(VLOOKUP($AU588,'FE Source'!$A:$DJ,36,FALSE)=0,"-",VLOOKUP($AU588,'FE Source'!$A:$DJ,36,FALSE))</f>
        <v>-</v>
      </c>
      <c r="AN588" s="635">
        <f>IF(VLOOKUP($AU588,'FE Source'!$A:$W,13,FALSE)=0,"-",VLOOKUP($AU588,'FE Source'!$A:$W,13,FALSE))</f>
        <v>159.6</v>
      </c>
      <c r="AO588" s="634" t="str">
        <f>IF(J588="no","-",IF(VLOOKUP($AU588,'FE Source'!$A:$W,15,FALSE)=0,"-",VLOOKUP($AU588,'FE Source'!$A:$W,15,FALSE)))</f>
        <v>-</v>
      </c>
      <c r="AP588" s="618" t="str">
        <f>IF(AO588="-","-",IF(VLOOKUP($AU588,'FE Source'!$A:$Z,21,FALSE)=0,"-",IF(VLOOKUP($AU588,'FE Source'!$A:$Z,21,FALSE)=2,"Semi-Annual",IF(VLOOKUP($AU588,'FE Source'!$A:$Z,21,FALSE)=4,"Quarterly",IF(VLOOKUP($AU588,'FE Source'!$A:$Z,21,FALSE)=12,"Monthly","Annual")))))</f>
        <v>-</v>
      </c>
      <c r="AQ588" s="632">
        <f t="array" ref="AQ588">IF(VLOOKUP($AU588,'FE Source'!$A:$W,16,FALSE)=0,"-",VLOOKUP($AU588,'FE Source'!$A:$W,16,FALSE))</f>
        <v>1.5</v>
      </c>
      <c r="AR588" s="636" t="str">
        <f>IF(VLOOKUP($AU588,'FE Source'!$A:$W,17,FALSE)=0,"-",VLOOKUP($AU588,'FE Source'!$A:$W,17,FALSE))</f>
        <v>Neutral</v>
      </c>
      <c r="AS588" s="634">
        <f>IF(VLOOKUP($AU588,'FE Source'!$AN:$AS,4,FALSE)="",VLOOKUP($AU588,'FE Source'!$AN:$AS,3,FALSE),VLOOKUP($AU588,'FE Source'!$AN:$AS,4,FALSE))</f>
        <v>9.81</v>
      </c>
      <c r="AT588" s="637">
        <f>IF(VLOOKUP($AU588,'FE Source'!$AN:$AS,5,FALSE)=0,"-",VLOOKUP($AU588,'FE Source'!$AN:$AS,5,FALSE))</f>
        <v>45783</v>
      </c>
      <c r="AU588" s="636" t="s">
        <v>7845</v>
      </c>
      <c r="BE588" s="215" t="str">
        <f>IF(VLOOKUP($AU588,'FE Source'!$A:$AK,22,FALSE)=0,"-",VLOOKUP($AU588,'FE Source'!$A:$AK,22,FALSE))</f>
        <v>-</v>
      </c>
      <c r="BF588" s="215" t="str">
        <f>IF(VLOOKUP($AU588,'FE Source'!$A:$AK,23,FALSE)=0,"-",VLOOKUP($AU588,'FE Source'!$A:$AK,23,FALSE))</f>
        <v>-</v>
      </c>
      <c r="BG588" s="215" t="str">
        <f>IF(VLOOKUP($AU588,'FE Source'!$A:$AK,24,FALSE)=0,"-",VLOOKUP($AU588,'FE Source'!$A:$AK,24,FALSE))</f>
        <v>-</v>
      </c>
      <c r="BH588" s="215" t="str">
        <f>IF(VLOOKUP($AU588,'FE Source'!$A:$AK,25,FALSE)=0,"-",VLOOKUP($AU588,'FE Source'!$A:$AK,25,FALSE))</f>
        <v>-</v>
      </c>
      <c r="BI588" s="215" t="str">
        <f>IF(VLOOKUP($AU588,'FE Source'!$A:$AK,26,FALSE)=0,"-",VLOOKUP($AU588,'FE Source'!$A:$AK,26,FALSE))</f>
        <v>-</v>
      </c>
      <c r="BJ588" s="215" t="str">
        <f>IF(VLOOKUP($AU588,'FE Source'!$A:$AK,27,FALSE)=0,"-",VLOOKUP($AU588,'FE Source'!$A:$AK,27,FALSE))</f>
        <v>-</v>
      </c>
      <c r="BK588" s="215">
        <f>IF(VLOOKUP($AU588,'FE Source'!$A:$AK,28,FALSE)=0,"-",VLOOKUP($AU588,'FE Source'!$A:$AK,28,FALSE))</f>
        <v>9.6199999999999992</v>
      </c>
      <c r="BL588" s="215">
        <f>IF(VLOOKUP($AU588,'FE Source'!$A:$AK,29,FALSE)=0,"-",VLOOKUP($AU588,'FE Source'!$A:$AK,29,FALSE))</f>
        <v>-19.28</v>
      </c>
      <c r="BM588" s="215">
        <f>IF(VLOOKUP($AU588,'FE Source'!$A:$AK,30,FALSE)=0,"-",VLOOKUP($AU588,'FE Source'!$A:$AK,30,FALSE))</f>
        <v>3.16</v>
      </c>
      <c r="BN588" t="str">
        <f>IF(VLOOKUP($AU588,'FE Source'!$A:$AK,31,FALSE)="No Specified Index","-",IF(VLOOKUP($AU588,'FE Source'!$A:$AK,31,FALSE)=0,"-",VLOOKUP($AU588,'FE Source'!$A:$AK,31,FALSE)))</f>
        <v>MSCI ACWI Health Care Index</v>
      </c>
      <c r="BO588" s="217">
        <f>IF(VLOOKUP($AU588,'FE Source'!$A:$AK,32,FALSE)=0,"-",VLOOKUP($AU588,'FE Source'!$A:$AK,32,FALSE))</f>
        <v>44104</v>
      </c>
      <c r="BP588" s="18" t="str">
        <f>IF(VLOOKUP($AU588,'FE Source'!$AZ:$BC,2,FALSE)=0,"-",VLOOKUP($AU588,'FE Source'!$AZ:$BC,2,FALSE))</f>
        <v>-</v>
      </c>
      <c r="BQ588" s="18" t="str">
        <f>IF(VLOOKUP($AU588,'FE Source'!$AZ:$BC,3,FALSE)=0,"-",VLOOKUP($AU588,'FE Source'!$AZ:$BC,3,FALSE))</f>
        <v>-</v>
      </c>
      <c r="BR588" s="18" t="str">
        <f>IF(VLOOKUP($AU588,'FE Source'!$AZ:$BC,4,FALSE)=0,"-",VLOOKUP($AU588,'FE Source'!$AZ:$BC,4,FALSE))</f>
        <v>-</v>
      </c>
    </row>
    <row r="589" spans="2:70" ht="15">
      <c r="B589" s="628" t="str">
        <f>INDEX('UT - Retail'!$A$7:$A$1409,MATCH(AU589,'UT - Retail'!$U$7:$U$1409,0),1)</f>
        <v>Goldman Sachs Asset Management</v>
      </c>
      <c r="C589" s="728" t="str">
        <f>INDEX('UT - Retail'!$B$7:$B$1409,MATCH(AU589,'UT - Retail'!$U$7:$U$1409,0),1)</f>
        <v>GS Global Income Bond Portfolio Acc USD</v>
      </c>
      <c r="D589" s="728"/>
      <c r="E589" s="618" t="str">
        <f>VLOOKUP(C589,'UT - Retail'!$B:$K,8,FALSE)</f>
        <v>Fixed Income</v>
      </c>
      <c r="F589" s="618" t="str">
        <f>VLOOKUP(C589,'UT - Retail'!$B:$K,9,FALSE)</f>
        <v>Global</v>
      </c>
      <c r="G589" s="618" t="str">
        <f>VLOOKUP(C589,'UT - Retail'!$B:$K,10,FALSE)</f>
        <v>General</v>
      </c>
      <c r="H589" s="82" t="str">
        <f>VLOOKUP(C589,'UT - Retail'!$B:$N,13,FALSE)</f>
        <v>No</v>
      </c>
      <c r="I589" s="82" t="str">
        <f>VLOOKUP(C589,'UT - Retail'!$B:$Q,14,FALSE)</f>
        <v>No</v>
      </c>
      <c r="J589" s="618" t="str">
        <f>VLOOKUP(C589,'UT - Retail'!$B:$Q,11,FALSE)</f>
        <v>No</v>
      </c>
      <c r="K589" s="130" t="str">
        <f>VLOOKUP(C589,'UT - Retail'!$B:$P,15,FALSE)</f>
        <v>No</v>
      </c>
      <c r="L589" s="82" t="str">
        <f>VLOOKUP(C589,'UT - Retail'!$B:$Q,16,FALSE)</f>
        <v>iFast</v>
      </c>
      <c r="M589" s="618" t="str">
        <f>VLOOKUP(C589,'UT - Retail'!$B:$K,6,FALSE)</f>
        <v>USD</v>
      </c>
      <c r="N589" s="618" t="str">
        <f>IFERROR(IF(MATCH(C589,'Portfolio Construction'!$AL:$AL,0),"Yes","No"),"No")</f>
        <v>No</v>
      </c>
      <c r="O589" s="618" t="str">
        <f>IFERROR(IF(MATCH(C589,'Portfolio Construction'!$AN:$AN,0),"Yes","No"),"No")</f>
        <v>No</v>
      </c>
      <c r="P589" s="618" t="str">
        <f>IFERROR(IF(MATCH(C589,'Portfolio Construction'!$AP:$AP,0),"Yes","No"),"No")</f>
        <v>No</v>
      </c>
      <c r="Q589" s="618" t="str">
        <f>IFERROR(IF(MATCH(C589,'Portfolio Construction'!$AR:$AR,0),"Yes","No"),"No")</f>
        <v>No</v>
      </c>
      <c r="R589" s="618" t="str">
        <f>IFERROR(IF(MATCH(C589,'Portfolio Construction'!$AT:$AT,0),"Yes","No"),"No")</f>
        <v>No</v>
      </c>
      <c r="S589" s="618" t="str">
        <f>IFERROR(IF(MATCH(C589,'Portfolio Construction'!$AV:$AV,0),"Yes","No"),"No")</f>
        <v>No</v>
      </c>
      <c r="T589" s="618" t="str">
        <f>IFERROR(IF(MATCH(C589,'Portfolio Construction'!$AX:$AX,0),"Yes","No"),"No")</f>
        <v>No</v>
      </c>
      <c r="U589" s="618" t="str">
        <f>IFERROR(IF(MATCH(C589,'Portfolio Construction'!$AZ:$AZ,0),"Yes","No"),"No")</f>
        <v>No</v>
      </c>
      <c r="V589" s="618" t="str">
        <f>IFERROR(IF(MATCH(C589,'Portfolio Construction'!$BB:$BB,0),"Yes","No"),"No")</f>
        <v>No</v>
      </c>
      <c r="W589" s="618">
        <f>IF(VLOOKUP($AU589,'FE Source'!$A:$W,3,FALSE)=0,"-",VLOOKUP($AU589,'FE Source'!$A:$W,3,FALSE))</f>
        <v>-4.34</v>
      </c>
      <c r="X589" s="618">
        <f>IF(VLOOKUP($AU589,'FE Source'!$A:$W,4,FALSE)=0,"-",VLOOKUP($AU589,'FE Source'!$A:$W,4,FALSE))</f>
        <v>-2.89</v>
      </c>
      <c r="Y589" s="618">
        <f>IF(VLOOKUP($AU589,'FE Source'!$A:$W,5,FALSE)=0,"-",VLOOKUP($AU589,'FE Source'!$A:$W,5,FALSE))</f>
        <v>-1.35</v>
      </c>
      <c r="Z589" s="618">
        <f>IF(VLOOKUP($AU589,'FE Source'!$A:$W,6,FALSE)=0,"-",VLOOKUP($AU589,'FE Source'!$A:$W,6,FALSE))</f>
        <v>2.2999999999999998</v>
      </c>
      <c r="AA589" s="618">
        <f>IF(VLOOKUP($AU589,'FE Source'!$A:$W,7,FALSE)=0,"-",VLOOKUP($AU589,'FE Source'!$A:$W,7,FALSE))</f>
        <v>3.18</v>
      </c>
      <c r="AB589" s="618" t="str">
        <f>IF(VLOOKUP($AU589,'FE Source'!$A:$W,8,FALSE)=0,"-",VLOOKUP($AU589,'FE Source'!$A:$W,8,FALSE))</f>
        <v>-</v>
      </c>
      <c r="AC589" s="632" t="str">
        <f>IF(VLOOKUP($AU589,'FE Source'!$A:$W,9,FALSE)=0,"-",VLOOKUP($AU589,'FE Source'!$A:$W,9,FALSE))</f>
        <v>-</v>
      </c>
      <c r="AD589" s="634">
        <f>IF(VLOOKUP($AU589,'FE Source'!$A:$W,10,FALSE)=0,"-",VLOOKUP($AU589,'FE Source'!$A:$W,10,FALSE))</f>
        <v>0.68</v>
      </c>
      <c r="AE589" s="618">
        <f>IF(VLOOKUP($AU589,'FE Source'!$A:$W,11,FALSE)=0,"-",VLOOKUP($AU589,'FE Source'!$A:$W,11,FALSE))</f>
        <v>5.28</v>
      </c>
      <c r="AF589" s="618">
        <f>IF(VLOOKUP($AU589,'FE Source'!$A:$W,12,FALSE)=0,"-",VLOOKUP($AU589,'FE Source'!$A:$W,12,FALSE))</f>
        <v>0.14000000000000001</v>
      </c>
      <c r="AG589" s="618">
        <f>IF(VLOOKUP($AU589,'FE Source'!$A:$W,14,FALSE)=0,"-",VLOOKUP($AU589,'FE Source'!$A:$W,14,FALSE))</f>
        <v>-5.9</v>
      </c>
      <c r="AH589" s="618">
        <f>IF(VLOOKUP($AU589,'FE Source'!$A:$DJ,33,FALSE)=0,"-",VLOOKUP($AU589,'FE Source'!$A:$DJ,33,FALSE))</f>
        <v>11.86</v>
      </c>
      <c r="AI589" s="618">
        <f>IF(VLOOKUP($AU589,'FE Source'!$A:$Y,20,FALSE)=0,"-",VLOOKUP($AU589,'FE Source'!$A:$Y,20,FALSE))</f>
        <v>79.22</v>
      </c>
      <c r="AJ589" s="618" t="str">
        <f>IF(VLOOKUP($AU589,'FE Source'!$A:$DJ,34,FALSE)=0,"-",VLOOKUP($AU589,'FE Source'!$A:$DJ,34,FALSE))</f>
        <v>-</v>
      </c>
      <c r="AK589" s="618">
        <f>IF(VLOOKUP($AU589,'FE Source'!$A:$DJ,35,FALSE)=0,"-",VLOOKUP($AU589,'FE Source'!$A:$DJ,35,FALSE))</f>
        <v>-549.75</v>
      </c>
      <c r="AL589" s="632">
        <f>IF(VLOOKUP($AU589,'FE Source'!$A:$Y,19,FALSE)=0,"-",VLOOKUP($AU589,'FE Source'!$A:$Y,19,FALSE))</f>
        <v>38.61</v>
      </c>
      <c r="AM589" s="634" t="str">
        <f>IF(VLOOKUP($AU589,'FE Source'!$A:$DJ,36,FALSE)=0,"-",VLOOKUP($AU589,'FE Source'!$A:$DJ,36,FALSE))</f>
        <v>-</v>
      </c>
      <c r="AN589" s="635">
        <f>IF(VLOOKUP($AU589,'FE Source'!$A:$W,13,FALSE)=0,"-",VLOOKUP($AU589,'FE Source'!$A:$W,13,FALSE))</f>
        <v>171.8</v>
      </c>
      <c r="AO589" s="634" t="str">
        <f>IF(J589="no","-",IF(VLOOKUP($AU589,'FE Source'!$A:$W,15,FALSE)=0,"-",VLOOKUP($AU589,'FE Source'!$A:$W,15,FALSE)))</f>
        <v>-</v>
      </c>
      <c r="AP589" s="618" t="str">
        <f>IF(AO589="-","-",IF(VLOOKUP($AU589,'FE Source'!$A:$Z,21,FALSE)=0,"-",IF(VLOOKUP($AU589,'FE Source'!$A:$Z,21,FALSE)=2,"Semi-Annual",IF(VLOOKUP($AU589,'FE Source'!$A:$Z,21,FALSE)=4,"Quarterly",IF(VLOOKUP($AU589,'FE Source'!$A:$Z,21,FALSE)=12,"Monthly","Annual")))))</f>
        <v>-</v>
      </c>
      <c r="AQ589" s="632">
        <f t="array" ref="AQ589">IF(VLOOKUP($AU589,'FE Source'!$A:$W,16,FALSE)=0,"-",VLOOKUP($AU589,'FE Source'!$A:$W,16,FALSE))</f>
        <v>1</v>
      </c>
      <c r="AR589" s="636" t="str">
        <f>IF(VLOOKUP($AU589,'FE Source'!$A:$W,17,FALSE)=0,"-",VLOOKUP($AU589,'FE Source'!$A:$W,17,FALSE))</f>
        <v>Neutral</v>
      </c>
      <c r="AS589" s="634">
        <f>IF(VLOOKUP($AU589,'FE Source'!$AN:$AS,4,FALSE)="",VLOOKUP($AU589,'FE Source'!$AN:$AS,3,FALSE),VLOOKUP($AU589,'FE Source'!$AN:$AS,4,FALSE))</f>
        <v>110.61</v>
      </c>
      <c r="AT589" s="637">
        <f>IF(VLOOKUP($AU589,'FE Source'!$AN:$AS,5,FALSE)=0,"-",VLOOKUP($AU589,'FE Source'!$AN:$AS,5,FALSE))</f>
        <v>45783</v>
      </c>
      <c r="AU589" s="636" t="s">
        <v>7848</v>
      </c>
      <c r="BE589" s="215" t="str">
        <f>IF(VLOOKUP($AU589,'FE Source'!$A:$AK,22,FALSE)=0,"-",VLOOKUP($AU589,'FE Source'!$A:$AK,22,FALSE))</f>
        <v>-</v>
      </c>
      <c r="BF589" s="215" t="str">
        <f>IF(VLOOKUP($AU589,'FE Source'!$A:$AK,23,FALSE)=0,"-",VLOOKUP($AU589,'FE Source'!$A:$AK,23,FALSE))</f>
        <v>-</v>
      </c>
      <c r="BG589" s="215" t="str">
        <f>IF(VLOOKUP($AU589,'FE Source'!$A:$AK,24,FALSE)=0,"-",VLOOKUP($AU589,'FE Source'!$A:$AK,24,FALSE))</f>
        <v>-</v>
      </c>
      <c r="BH589" s="215" t="str">
        <f>IF(VLOOKUP($AU589,'FE Source'!$A:$AK,25,FALSE)=0,"-",VLOOKUP($AU589,'FE Source'!$A:$AK,25,FALSE))</f>
        <v>-</v>
      </c>
      <c r="BI589" s="215" t="str">
        <f>IF(VLOOKUP($AU589,'FE Source'!$A:$AK,26,FALSE)=0,"-",VLOOKUP($AU589,'FE Source'!$A:$AK,26,FALSE))</f>
        <v>-</v>
      </c>
      <c r="BJ589" s="215" t="str">
        <f>IF(VLOOKUP($AU589,'FE Source'!$A:$AK,27,FALSE)=0,"-",VLOOKUP($AU589,'FE Source'!$A:$AK,27,FALSE))</f>
        <v>-</v>
      </c>
      <c r="BK589" s="215">
        <f>IF(VLOOKUP($AU589,'FE Source'!$A:$AK,28,FALSE)=0,"-",VLOOKUP($AU589,'FE Source'!$A:$AK,28,FALSE))</f>
        <v>2.37</v>
      </c>
      <c r="BL589" s="215">
        <f>IF(VLOOKUP($AU589,'FE Source'!$A:$AK,29,FALSE)=0,"-",VLOOKUP($AU589,'FE Source'!$A:$AK,29,FALSE))</f>
        <v>-12.93</v>
      </c>
      <c r="BM589" s="215">
        <f>IF(VLOOKUP($AU589,'FE Source'!$A:$AK,30,FALSE)=0,"-",VLOOKUP($AU589,'FE Source'!$A:$AK,30,FALSE))</f>
        <v>9.07</v>
      </c>
      <c r="BN589" t="str">
        <f>IF(VLOOKUP($AU589,'FE Source'!$A:$AK,31,FALSE)="No Specified Index","-",IF(VLOOKUP($AU589,'FE Source'!$A:$AK,31,FALSE)=0,"-",VLOOKUP($AU589,'FE Source'!$A:$AK,31,FALSE)))</f>
        <v>Bloomberg Global Aggregate Index (Total Return G..</v>
      </c>
      <c r="BO589" s="217">
        <f>IF(VLOOKUP($AU589,'FE Source'!$A:$AK,32,FALSE)=0,"-",VLOOKUP($AU589,'FE Source'!$A:$AK,32,FALSE))</f>
        <v>44090</v>
      </c>
      <c r="BP589" s="18" t="str">
        <f>IF(VLOOKUP($AU589,'FE Source'!$AZ:$BC,2,FALSE)=0,"-",VLOOKUP($AU589,'FE Source'!$AZ:$BC,2,FALSE))</f>
        <v>-</v>
      </c>
      <c r="BQ589" s="18" t="str">
        <f>IF(VLOOKUP($AU589,'FE Source'!$AZ:$BC,3,FALSE)=0,"-",VLOOKUP($AU589,'FE Source'!$AZ:$BC,3,FALSE))</f>
        <v>-</v>
      </c>
      <c r="BR589" s="18" t="str">
        <f>IF(VLOOKUP($AU589,'FE Source'!$AZ:$BC,4,FALSE)=0,"-",VLOOKUP($AU589,'FE Source'!$AZ:$BC,4,FALSE))</f>
        <v>-</v>
      </c>
    </row>
    <row r="590" spans="2:70" ht="15">
      <c r="B590" s="628" t="str">
        <f>INDEX('UT - Retail'!$A$7:$A$1409,MATCH(AU590,'UT - Retail'!$U$7:$U$1409,0),1)</f>
        <v>Goldman Sachs Asset Management</v>
      </c>
      <c r="C590" s="728" t="str">
        <f>INDEX('UT - Retail'!$B$7:$B$1409,MATCH(AU590,'UT - Retail'!$U$7:$U$1409,0),1)</f>
        <v>GS Global Income Bond Portfolio MDist SGD-H</v>
      </c>
      <c r="D590" s="728"/>
      <c r="E590" s="618" t="str">
        <f>VLOOKUP(C590,'UT - Retail'!$B:$K,8,FALSE)</f>
        <v>Fixed Income</v>
      </c>
      <c r="F590" s="618" t="str">
        <f>VLOOKUP(C590,'UT - Retail'!$B:$K,9,FALSE)</f>
        <v>Global</v>
      </c>
      <c r="G590" s="618" t="str">
        <f>VLOOKUP(C590,'UT - Retail'!$B:$K,10,FALSE)</f>
        <v>General</v>
      </c>
      <c r="H590" s="82" t="str">
        <f>VLOOKUP(C590,'UT - Retail'!$B:$N,13,FALSE)</f>
        <v>No</v>
      </c>
      <c r="I590" s="82" t="str">
        <f>VLOOKUP(C590,'UT - Retail'!$B:$Q,14,FALSE)</f>
        <v>No</v>
      </c>
      <c r="J590" s="618" t="str">
        <f>VLOOKUP(C590,'UT - Retail'!$B:$Q,11,FALSE)</f>
        <v>Yes</v>
      </c>
      <c r="K590" s="130" t="str">
        <f>VLOOKUP(C590,'UT - Retail'!$B:$P,15,FALSE)</f>
        <v>No</v>
      </c>
      <c r="L590" s="82" t="str">
        <f>VLOOKUP(C590,'UT - Retail'!$B:$Q,16,FALSE)</f>
        <v>Both</v>
      </c>
      <c r="M590" s="618" t="str">
        <f>VLOOKUP(C590,'UT - Retail'!$B:$K,6,FALSE)</f>
        <v>SGD</v>
      </c>
      <c r="N590" s="618" t="str">
        <f>IFERROR(IF(MATCH(C590,'Portfolio Construction'!$AL:$AL,0),"Yes","No"),"No")</f>
        <v>No</v>
      </c>
      <c r="O590" s="618" t="str">
        <f>IFERROR(IF(MATCH(C590,'Portfolio Construction'!$AN:$AN,0),"Yes","No"),"No")</f>
        <v>No</v>
      </c>
      <c r="P590" s="618" t="str">
        <f>IFERROR(IF(MATCH(C590,'Portfolio Construction'!$AP:$AP,0),"Yes","No"),"No")</f>
        <v>No</v>
      </c>
      <c r="Q590" s="618" t="str">
        <f>IFERROR(IF(MATCH(C590,'Portfolio Construction'!$AR:$AR,0),"Yes","No"),"No")</f>
        <v>No</v>
      </c>
      <c r="R590" s="618" t="str">
        <f>IFERROR(IF(MATCH(C590,'Portfolio Construction'!$AT:$AT,0),"Yes","No"),"No")</f>
        <v>No</v>
      </c>
      <c r="S590" s="618" t="str">
        <f>IFERROR(IF(MATCH(C590,'Portfolio Construction'!$AV:$AV,0),"Yes","No"),"No")</f>
        <v>No</v>
      </c>
      <c r="T590" s="618" t="str">
        <f>IFERROR(IF(MATCH(C590,'Portfolio Construction'!$AX:$AX,0),"Yes","No"),"No")</f>
        <v>No</v>
      </c>
      <c r="U590" s="618" t="str">
        <f>IFERROR(IF(MATCH(C590,'Portfolio Construction'!$AZ:$AZ,0),"Yes","No"),"No")</f>
        <v>No</v>
      </c>
      <c r="V590" s="618" t="str">
        <f>IFERROR(IF(MATCH(C590,'Portfolio Construction'!$BB:$BB,0),"Yes","No"),"No")</f>
        <v>No</v>
      </c>
      <c r="W590" s="618">
        <f>IF(VLOOKUP($AU590,'FE Source'!$A:$W,3,FALSE)=0,"-",VLOOKUP($AU590,'FE Source'!$A:$W,3,FALSE))</f>
        <v>0.65</v>
      </c>
      <c r="X590" s="618">
        <f>IF(VLOOKUP($AU590,'FE Source'!$A:$W,4,FALSE)=0,"-",VLOOKUP($AU590,'FE Source'!$A:$W,4,FALSE))</f>
        <v>0.74</v>
      </c>
      <c r="Y590" s="618">
        <f>IF(VLOOKUP($AU590,'FE Source'!$A:$W,5,FALSE)=0,"-",VLOOKUP($AU590,'FE Source'!$A:$W,5,FALSE))</f>
        <v>0.99</v>
      </c>
      <c r="Z590" s="618">
        <f>IF(VLOOKUP($AU590,'FE Source'!$A:$W,6,FALSE)=0,"-",VLOOKUP($AU590,'FE Source'!$A:$W,6,FALSE))</f>
        <v>4.97</v>
      </c>
      <c r="AA590" s="618">
        <f>IF(VLOOKUP($AU590,'FE Source'!$A:$W,7,FALSE)=0,"-",VLOOKUP($AU590,'FE Source'!$A:$W,7,FALSE))</f>
        <v>4.2</v>
      </c>
      <c r="AB590" s="618" t="str">
        <f>IF(VLOOKUP($AU590,'FE Source'!$A:$W,8,FALSE)=0,"-",VLOOKUP($AU590,'FE Source'!$A:$W,8,FALSE))</f>
        <v>-</v>
      </c>
      <c r="AC590" s="632" t="str">
        <f>IF(VLOOKUP($AU590,'FE Source'!$A:$W,9,FALSE)=0,"-",VLOOKUP($AU590,'FE Source'!$A:$W,9,FALSE))</f>
        <v>-</v>
      </c>
      <c r="AD590" s="634">
        <f>IF(VLOOKUP($AU590,'FE Source'!$A:$W,10,FALSE)=0,"-",VLOOKUP($AU590,'FE Source'!$A:$W,10,FALSE))</f>
        <v>1.27</v>
      </c>
      <c r="AE590" s="618">
        <f>IF(VLOOKUP($AU590,'FE Source'!$A:$W,11,FALSE)=0,"-",VLOOKUP($AU590,'FE Source'!$A:$W,11,FALSE))</f>
        <v>7.02</v>
      </c>
      <c r="AF590" s="618">
        <f>IF(VLOOKUP($AU590,'FE Source'!$A:$W,12,FALSE)=0,"-",VLOOKUP($AU590,'FE Source'!$A:$W,12,FALSE))</f>
        <v>0.19</v>
      </c>
      <c r="AG590" s="618">
        <f>IF(VLOOKUP($AU590,'FE Source'!$A:$W,14,FALSE)=0,"-",VLOOKUP($AU590,'FE Source'!$A:$W,14,FALSE))</f>
        <v>-8.74</v>
      </c>
      <c r="AH590" s="618">
        <f>IF(VLOOKUP($AU590,'FE Source'!$A:$DJ,33,FALSE)=0,"-",VLOOKUP($AU590,'FE Source'!$A:$DJ,33,FALSE))</f>
        <v>118.48</v>
      </c>
      <c r="AI590" s="618">
        <f>IF(VLOOKUP($AU590,'FE Source'!$A:$Y,20,FALSE)=0,"-",VLOOKUP($AU590,'FE Source'!$A:$Y,20,FALSE))</f>
        <v>147.96</v>
      </c>
      <c r="AJ590" s="618" t="str">
        <f>IF(VLOOKUP($AU590,'FE Source'!$A:$DJ,34,FALSE)=0,"-",VLOOKUP($AU590,'FE Source'!$A:$DJ,34,FALSE))</f>
        <v>-</v>
      </c>
      <c r="AK590" s="618">
        <f>IF(VLOOKUP($AU590,'FE Source'!$A:$DJ,35,FALSE)=0,"-",VLOOKUP($AU590,'FE Source'!$A:$DJ,35,FALSE))</f>
        <v>152.56</v>
      </c>
      <c r="AL590" s="632">
        <f>IF(VLOOKUP($AU590,'FE Source'!$A:$Y,19,FALSE)=0,"-",VLOOKUP($AU590,'FE Source'!$A:$Y,19,FALSE))</f>
        <v>101.77</v>
      </c>
      <c r="AM590" s="634" t="str">
        <f>IF(VLOOKUP($AU590,'FE Source'!$A:$DJ,36,FALSE)=0,"-",VLOOKUP($AU590,'FE Source'!$A:$DJ,36,FALSE))</f>
        <v>-</v>
      </c>
      <c r="AN590" s="635">
        <f>IF(VLOOKUP($AU590,'FE Source'!$A:$W,13,FALSE)=0,"-",VLOOKUP($AU590,'FE Source'!$A:$W,13,FALSE))</f>
        <v>171.8</v>
      </c>
      <c r="AO590" s="634">
        <f>IF(J590="no","-",IF(VLOOKUP($AU590,'FE Source'!$A:$W,15,FALSE)=0,"-",VLOOKUP($AU590,'FE Source'!$A:$W,15,FALSE)))</f>
        <v>5.75</v>
      </c>
      <c r="AP590" s="618" t="str">
        <f>IF(AO590="-","-",IF(VLOOKUP($AU590,'FE Source'!$A:$Z,21,FALSE)=0,"-",IF(VLOOKUP($AU590,'FE Source'!$A:$Z,21,FALSE)=2,"Semi-Annual",IF(VLOOKUP($AU590,'FE Source'!$A:$Z,21,FALSE)=4,"Quarterly",IF(VLOOKUP($AU590,'FE Source'!$A:$Z,21,FALSE)=12,"Monthly","Annual")))))</f>
        <v>Monthly</v>
      </c>
      <c r="AQ590" s="632">
        <f t="array" ref="AQ590">IF(VLOOKUP($AU590,'FE Source'!$A:$W,16,FALSE)=0,"-",VLOOKUP($AU590,'FE Source'!$A:$W,16,FALSE))</f>
        <v>1</v>
      </c>
      <c r="AR590" s="636" t="str">
        <f>IF(VLOOKUP($AU590,'FE Source'!$A:$W,17,FALSE)=0,"-",VLOOKUP($AU590,'FE Source'!$A:$W,17,FALSE))</f>
        <v>-</v>
      </c>
      <c r="AS590" s="634">
        <f>IF(VLOOKUP($AU590,'FE Source'!$AN:$AS,4,FALSE)="",VLOOKUP($AU590,'FE Source'!$AN:$AS,3,FALSE),VLOOKUP($AU590,'FE Source'!$AN:$AS,4,FALSE))</f>
        <v>87.44</v>
      </c>
      <c r="AT590" s="637">
        <f>IF(VLOOKUP($AU590,'FE Source'!$AN:$AS,5,FALSE)=0,"-",VLOOKUP($AU590,'FE Source'!$AN:$AS,5,FALSE))</f>
        <v>45783</v>
      </c>
      <c r="AU590" s="636" t="s">
        <v>7849</v>
      </c>
      <c r="BE590" s="215" t="str">
        <f>IF(VLOOKUP($AU590,'FE Source'!$A:$AK,22,FALSE)=0,"-",VLOOKUP($AU590,'FE Source'!$A:$AK,22,FALSE))</f>
        <v>-</v>
      </c>
      <c r="BF590" s="215" t="str">
        <f>IF(VLOOKUP($AU590,'FE Source'!$A:$AK,23,FALSE)=0,"-",VLOOKUP($AU590,'FE Source'!$A:$AK,23,FALSE))</f>
        <v>-</v>
      </c>
      <c r="BG590" s="215" t="str">
        <f>IF(VLOOKUP($AU590,'FE Source'!$A:$AK,24,FALSE)=0,"-",VLOOKUP($AU590,'FE Source'!$A:$AK,24,FALSE))</f>
        <v>-</v>
      </c>
      <c r="BH590" s="215" t="str">
        <f>IF(VLOOKUP($AU590,'FE Source'!$A:$AK,25,FALSE)=0,"-",VLOOKUP($AU590,'FE Source'!$A:$AK,25,FALSE))</f>
        <v>-</v>
      </c>
      <c r="BI590" s="215" t="str">
        <f>IF(VLOOKUP($AU590,'FE Source'!$A:$AK,26,FALSE)=0,"-",VLOOKUP($AU590,'FE Source'!$A:$AK,26,FALSE))</f>
        <v>-</v>
      </c>
      <c r="BJ590" s="215" t="str">
        <f>IF(VLOOKUP($AU590,'FE Source'!$A:$AK,27,FALSE)=0,"-",VLOOKUP($AU590,'FE Source'!$A:$AK,27,FALSE))</f>
        <v>-</v>
      </c>
      <c r="BK590" s="215">
        <f>IF(VLOOKUP($AU590,'FE Source'!$A:$AK,28,FALSE)=0,"-",VLOOKUP($AU590,'FE Source'!$A:$AK,28,FALSE))</f>
        <v>0.41</v>
      </c>
      <c r="BL590" s="215">
        <f>IF(VLOOKUP($AU590,'FE Source'!$A:$AK,29,FALSE)=0,"-",VLOOKUP($AU590,'FE Source'!$A:$AK,29,FALSE))</f>
        <v>-12.69</v>
      </c>
      <c r="BM590" s="215">
        <f>IF(VLOOKUP($AU590,'FE Source'!$A:$AK,30,FALSE)=0,"-",VLOOKUP($AU590,'FE Source'!$A:$AK,30,FALSE))</f>
        <v>9.41</v>
      </c>
      <c r="BN590" t="str">
        <f>IF(VLOOKUP($AU590,'FE Source'!$A:$AK,31,FALSE)="No Specified Index","-",IF(VLOOKUP($AU590,'FE Source'!$A:$AK,31,FALSE)=0,"-",VLOOKUP($AU590,'FE Source'!$A:$AK,31,FALSE)))</f>
        <v>Bloomberg Global Aggregate Index (Total Return G..</v>
      </c>
      <c r="BO590" s="217">
        <f>IF(VLOOKUP($AU590,'FE Source'!$A:$AK,32,FALSE)=0,"-",VLOOKUP($AU590,'FE Source'!$A:$AK,32,FALSE))</f>
        <v>44120</v>
      </c>
      <c r="BP590" s="18" t="str">
        <f>IF(VLOOKUP($AU590,'FE Source'!$AZ:$BC,2,FALSE)=0,"-",VLOOKUP($AU590,'FE Source'!$AZ:$BC,2,FALSE))</f>
        <v>-</v>
      </c>
      <c r="BQ590" s="18" t="str">
        <f>IF(VLOOKUP($AU590,'FE Source'!$AZ:$BC,3,FALSE)=0,"-",VLOOKUP($AU590,'FE Source'!$AZ:$BC,3,FALSE))</f>
        <v>-</v>
      </c>
      <c r="BR590" s="18" t="str">
        <f>IF(VLOOKUP($AU590,'FE Source'!$AZ:$BC,4,FALSE)=0,"-",VLOOKUP($AU590,'FE Source'!$AZ:$BC,4,FALSE))</f>
        <v>-</v>
      </c>
    </row>
    <row r="591" spans="2:70" ht="15">
      <c r="B591" s="628" t="str">
        <f>INDEX('UT - Retail'!$A$7:$A$1409,MATCH(AU591,'UT - Retail'!$U$7:$U$1409,0),1)</f>
        <v>Goldman Sachs Asset Management</v>
      </c>
      <c r="C591" s="728" t="str">
        <f>INDEX('UT - Retail'!$B$7:$B$1409,MATCH(AU591,'UT - Retail'!$U$7:$U$1409,0),1)</f>
        <v>GS Global Income Bond Portfolio MDist USD</v>
      </c>
      <c r="D591" s="728"/>
      <c r="E591" s="618" t="str">
        <f>VLOOKUP(C591,'UT - Retail'!$B:$K,8,FALSE)</f>
        <v>Fixed Income</v>
      </c>
      <c r="F591" s="618" t="str">
        <f>VLOOKUP(C591,'UT - Retail'!$B:$K,9,FALSE)</f>
        <v>Global</v>
      </c>
      <c r="G591" s="618" t="str">
        <f>VLOOKUP(C591,'UT - Retail'!$B:$K,10,FALSE)</f>
        <v>General</v>
      </c>
      <c r="H591" s="82" t="str">
        <f>VLOOKUP(C591,'UT - Retail'!$B:$N,13,FALSE)</f>
        <v>No</v>
      </c>
      <c r="I591" s="82" t="str">
        <f>VLOOKUP(C591,'UT - Retail'!$B:$Q,14,FALSE)</f>
        <v>No</v>
      </c>
      <c r="J591" s="618" t="str">
        <f>VLOOKUP(C591,'UT - Retail'!$B:$Q,11,FALSE)</f>
        <v>Yes</v>
      </c>
      <c r="K591" s="130" t="str">
        <f>VLOOKUP(C591,'UT - Retail'!$B:$P,15,FALSE)</f>
        <v>No</v>
      </c>
      <c r="L591" s="82" t="str">
        <f>VLOOKUP(C591,'UT - Retail'!$B:$Q,16,FALSE)</f>
        <v>iFast</v>
      </c>
      <c r="M591" s="618" t="str">
        <f>VLOOKUP(C591,'UT - Retail'!$B:$K,6,FALSE)</f>
        <v>USD</v>
      </c>
      <c r="N591" s="618" t="str">
        <f>IFERROR(IF(MATCH(C591,'Portfolio Construction'!$AL:$AL,0),"Yes","No"),"No")</f>
        <v>No</v>
      </c>
      <c r="O591" s="618" t="str">
        <f>IFERROR(IF(MATCH(C591,'Portfolio Construction'!$AN:$AN,0),"Yes","No"),"No")</f>
        <v>No</v>
      </c>
      <c r="P591" s="618" t="str">
        <f>IFERROR(IF(MATCH(C591,'Portfolio Construction'!$AP:$AP,0),"Yes","No"),"No")</f>
        <v>No</v>
      </c>
      <c r="Q591" s="618" t="str">
        <f>IFERROR(IF(MATCH(C591,'Portfolio Construction'!$AR:$AR,0),"Yes","No"),"No")</f>
        <v>No</v>
      </c>
      <c r="R591" s="618" t="str">
        <f>IFERROR(IF(MATCH(C591,'Portfolio Construction'!$AT:$AT,0),"Yes","No"),"No")</f>
        <v>No</v>
      </c>
      <c r="S591" s="618" t="str">
        <f>IFERROR(IF(MATCH(C591,'Portfolio Construction'!$AV:$AV,0),"Yes","No"),"No")</f>
        <v>No</v>
      </c>
      <c r="T591" s="618" t="str">
        <f>IFERROR(IF(MATCH(C591,'Portfolio Construction'!$AX:$AX,0),"Yes","No"),"No")</f>
        <v>No</v>
      </c>
      <c r="U591" s="618" t="str">
        <f>IFERROR(IF(MATCH(C591,'Portfolio Construction'!$AZ:$AZ,0),"Yes","No"),"No")</f>
        <v>No</v>
      </c>
      <c r="V591" s="618" t="str">
        <f>IFERROR(IF(MATCH(C591,'Portfolio Construction'!$BB:$BB,0),"Yes","No"),"No")</f>
        <v>No</v>
      </c>
      <c r="W591" s="618">
        <f>IF(VLOOKUP($AU591,'FE Source'!$A:$W,3,FALSE)=0,"-",VLOOKUP($AU591,'FE Source'!$A:$W,3,FALSE))</f>
        <v>-4.33</v>
      </c>
      <c r="X591" s="618">
        <f>IF(VLOOKUP($AU591,'FE Source'!$A:$W,4,FALSE)=0,"-",VLOOKUP($AU591,'FE Source'!$A:$W,4,FALSE))</f>
        <v>-2.89</v>
      </c>
      <c r="Y591" s="618">
        <f>IF(VLOOKUP($AU591,'FE Source'!$A:$W,5,FALSE)=0,"-",VLOOKUP($AU591,'FE Source'!$A:$W,5,FALSE))</f>
        <v>-1.35</v>
      </c>
      <c r="Z591" s="618">
        <f>IF(VLOOKUP($AU591,'FE Source'!$A:$W,6,FALSE)=0,"-",VLOOKUP($AU591,'FE Source'!$A:$W,6,FALSE))</f>
        <v>2.31</v>
      </c>
      <c r="AA591" s="618">
        <f>IF(VLOOKUP($AU591,'FE Source'!$A:$W,7,FALSE)=0,"-",VLOOKUP($AU591,'FE Source'!$A:$W,7,FALSE))</f>
        <v>3.19</v>
      </c>
      <c r="AB591" s="618" t="str">
        <f>IF(VLOOKUP($AU591,'FE Source'!$A:$W,8,FALSE)=0,"-",VLOOKUP($AU591,'FE Source'!$A:$W,8,FALSE))</f>
        <v>-</v>
      </c>
      <c r="AC591" s="632" t="str">
        <f>IF(VLOOKUP($AU591,'FE Source'!$A:$W,9,FALSE)=0,"-",VLOOKUP($AU591,'FE Source'!$A:$W,9,FALSE))</f>
        <v>-</v>
      </c>
      <c r="AD591" s="634">
        <f>IF(VLOOKUP($AU591,'FE Source'!$A:$W,10,FALSE)=0,"-",VLOOKUP($AU591,'FE Source'!$A:$W,10,FALSE))</f>
        <v>0.68</v>
      </c>
      <c r="AE591" s="618">
        <f>IF(VLOOKUP($AU591,'FE Source'!$A:$W,11,FALSE)=0,"-",VLOOKUP($AU591,'FE Source'!$A:$W,11,FALSE))</f>
        <v>5.27</v>
      </c>
      <c r="AF591" s="618">
        <f>IF(VLOOKUP($AU591,'FE Source'!$A:$W,12,FALSE)=0,"-",VLOOKUP($AU591,'FE Source'!$A:$W,12,FALSE))</f>
        <v>0.15</v>
      </c>
      <c r="AG591" s="618">
        <f>IF(VLOOKUP($AU591,'FE Source'!$A:$W,14,FALSE)=0,"-",VLOOKUP($AU591,'FE Source'!$A:$W,14,FALSE))</f>
        <v>-5.9</v>
      </c>
      <c r="AH591" s="618">
        <f>IF(VLOOKUP($AU591,'FE Source'!$A:$DJ,33,FALSE)=0,"-",VLOOKUP($AU591,'FE Source'!$A:$DJ,33,FALSE))</f>
        <v>11.94</v>
      </c>
      <c r="AI591" s="618">
        <f>IF(VLOOKUP($AU591,'FE Source'!$A:$Y,20,FALSE)=0,"-",VLOOKUP($AU591,'FE Source'!$A:$Y,20,FALSE))</f>
        <v>79.099999999999994</v>
      </c>
      <c r="AJ591" s="618" t="str">
        <f>IF(VLOOKUP($AU591,'FE Source'!$A:$DJ,34,FALSE)=0,"-",VLOOKUP($AU591,'FE Source'!$A:$DJ,34,FALSE))</f>
        <v>-</v>
      </c>
      <c r="AK591" s="618">
        <f>IF(VLOOKUP($AU591,'FE Source'!$A:$DJ,35,FALSE)=0,"-",VLOOKUP($AU591,'FE Source'!$A:$DJ,35,FALSE))</f>
        <v>-549.39</v>
      </c>
      <c r="AL591" s="632">
        <f>IF(VLOOKUP($AU591,'FE Source'!$A:$Y,19,FALSE)=0,"-",VLOOKUP($AU591,'FE Source'!$A:$Y,19,FALSE))</f>
        <v>38.1</v>
      </c>
      <c r="AM591" s="634" t="str">
        <f>IF(VLOOKUP($AU591,'FE Source'!$A:$DJ,36,FALSE)=0,"-",VLOOKUP($AU591,'FE Source'!$A:$DJ,36,FALSE))</f>
        <v>-</v>
      </c>
      <c r="AN591" s="635">
        <f>IF(VLOOKUP($AU591,'FE Source'!$A:$W,13,FALSE)=0,"-",VLOOKUP($AU591,'FE Source'!$A:$W,13,FALSE))</f>
        <v>171.8</v>
      </c>
      <c r="AO591" s="634">
        <f>IF(J591="no","-",IF(VLOOKUP($AU591,'FE Source'!$A:$W,15,FALSE)=0,"-",VLOOKUP($AU591,'FE Source'!$A:$W,15,FALSE)))</f>
        <v>5.71</v>
      </c>
      <c r="AP591" s="618" t="str">
        <f>IF(AO591="-","-",IF(VLOOKUP($AU591,'FE Source'!$A:$Z,21,FALSE)=0,"-",IF(VLOOKUP($AU591,'FE Source'!$A:$Z,21,FALSE)=2,"Semi-Annual",IF(VLOOKUP($AU591,'FE Source'!$A:$Z,21,FALSE)=4,"Quarterly",IF(VLOOKUP($AU591,'FE Source'!$A:$Z,21,FALSE)=12,"Monthly","Annual")))))</f>
        <v>Monthly</v>
      </c>
      <c r="AQ591" s="632">
        <f t="array" ref="AQ591">IF(VLOOKUP($AU591,'FE Source'!$A:$W,16,FALSE)=0,"-",VLOOKUP($AU591,'FE Source'!$A:$W,16,FALSE))</f>
        <v>1</v>
      </c>
      <c r="AR591" s="636" t="str">
        <f>IF(VLOOKUP($AU591,'FE Source'!$A:$W,17,FALSE)=0,"-",VLOOKUP($AU591,'FE Source'!$A:$W,17,FALSE))</f>
        <v>Neutral</v>
      </c>
      <c r="AS591" s="634">
        <f>IF(VLOOKUP($AU591,'FE Source'!$AN:$AS,4,FALSE)="",VLOOKUP($AU591,'FE Source'!$AN:$AS,3,FALSE),VLOOKUP($AU591,'FE Source'!$AN:$AS,4,FALSE))</f>
        <v>90.94</v>
      </c>
      <c r="AT591" s="637">
        <f>IF(VLOOKUP($AU591,'FE Source'!$AN:$AS,5,FALSE)=0,"-",VLOOKUP($AU591,'FE Source'!$AN:$AS,5,FALSE))</f>
        <v>45783</v>
      </c>
      <c r="AU591" s="636" t="s">
        <v>7850</v>
      </c>
      <c r="BE591" s="215" t="str">
        <f>IF(VLOOKUP($AU591,'FE Source'!$A:$AK,22,FALSE)=0,"-",VLOOKUP($AU591,'FE Source'!$A:$AK,22,FALSE))</f>
        <v>-</v>
      </c>
      <c r="BF591" s="215" t="str">
        <f>IF(VLOOKUP($AU591,'FE Source'!$A:$AK,23,FALSE)=0,"-",VLOOKUP($AU591,'FE Source'!$A:$AK,23,FALSE))</f>
        <v>-</v>
      </c>
      <c r="BG591" s="215" t="str">
        <f>IF(VLOOKUP($AU591,'FE Source'!$A:$AK,24,FALSE)=0,"-",VLOOKUP($AU591,'FE Source'!$A:$AK,24,FALSE))</f>
        <v>-</v>
      </c>
      <c r="BH591" s="215" t="str">
        <f>IF(VLOOKUP($AU591,'FE Source'!$A:$AK,25,FALSE)=0,"-",VLOOKUP($AU591,'FE Source'!$A:$AK,25,FALSE))</f>
        <v>-</v>
      </c>
      <c r="BI591" s="215" t="str">
        <f>IF(VLOOKUP($AU591,'FE Source'!$A:$AK,26,FALSE)=0,"-",VLOOKUP($AU591,'FE Source'!$A:$AK,26,FALSE))</f>
        <v>-</v>
      </c>
      <c r="BJ591" s="215" t="str">
        <f>IF(VLOOKUP($AU591,'FE Source'!$A:$AK,27,FALSE)=0,"-",VLOOKUP($AU591,'FE Source'!$A:$AK,27,FALSE))</f>
        <v>-</v>
      </c>
      <c r="BK591" s="215">
        <f>IF(VLOOKUP($AU591,'FE Source'!$A:$AK,28,FALSE)=0,"-",VLOOKUP($AU591,'FE Source'!$A:$AK,28,FALSE))</f>
        <v>2.4</v>
      </c>
      <c r="BL591" s="215">
        <f>IF(VLOOKUP($AU591,'FE Source'!$A:$AK,29,FALSE)=0,"-",VLOOKUP($AU591,'FE Source'!$A:$AK,29,FALSE))</f>
        <v>-12.91</v>
      </c>
      <c r="BM591" s="215">
        <f>IF(VLOOKUP($AU591,'FE Source'!$A:$AK,30,FALSE)=0,"-",VLOOKUP($AU591,'FE Source'!$A:$AK,30,FALSE))</f>
        <v>9.08</v>
      </c>
      <c r="BN591" t="str">
        <f>IF(VLOOKUP($AU591,'FE Source'!$A:$AK,31,FALSE)="No Specified Index","-",IF(VLOOKUP($AU591,'FE Source'!$A:$AK,31,FALSE)=0,"-",VLOOKUP($AU591,'FE Source'!$A:$AK,31,FALSE)))</f>
        <v>Bloomberg Global Aggregate Index (Total Return G..</v>
      </c>
      <c r="BO591" s="217">
        <f>IF(VLOOKUP($AU591,'FE Source'!$A:$AK,32,FALSE)=0,"-",VLOOKUP($AU591,'FE Source'!$A:$AK,32,FALSE))</f>
        <v>44120</v>
      </c>
      <c r="BP591" s="18" t="str">
        <f>IF(VLOOKUP($AU591,'FE Source'!$AZ:$BC,2,FALSE)=0,"-",VLOOKUP($AU591,'FE Source'!$AZ:$BC,2,FALSE))</f>
        <v>-</v>
      </c>
      <c r="BQ591" s="18" t="str">
        <f>IF(VLOOKUP($AU591,'FE Source'!$AZ:$BC,3,FALSE)=0,"-",VLOOKUP($AU591,'FE Source'!$AZ:$BC,3,FALSE))</f>
        <v>-</v>
      </c>
      <c r="BR591" s="18" t="str">
        <f>IF(VLOOKUP($AU591,'FE Source'!$AZ:$BC,4,FALSE)=0,"-",VLOOKUP($AU591,'FE Source'!$AZ:$BC,4,FALSE))</f>
        <v>-</v>
      </c>
    </row>
    <row r="592" spans="2:70" ht="15">
      <c r="B592" s="628" t="str">
        <f>INDEX('UT - Retail'!$A$7:$A$1409,MATCH(AU592,'UT - Retail'!$U$7:$U$1409,0),1)</f>
        <v>Goldman Sachs Asset Management</v>
      </c>
      <c r="C592" s="728" t="str">
        <f>INDEX('UT - Retail'!$B$7:$B$1409,MATCH(AU592,'UT - Retail'!$U$7:$U$1409,0),1)</f>
        <v>GS India Equity Portfolio Acc SGD</v>
      </c>
      <c r="D592" s="728"/>
      <c r="E592" s="618" t="str">
        <f>VLOOKUP(C592,'UT - Retail'!$B:$K,8,FALSE)</f>
        <v>Equities</v>
      </c>
      <c r="F592" s="618" t="str">
        <f>VLOOKUP(C592,'UT - Retail'!$B:$K,9,FALSE)</f>
        <v>India</v>
      </c>
      <c r="G592" s="618" t="str">
        <f>VLOOKUP(C592,'UT - Retail'!$B:$K,10,FALSE)</f>
        <v>General</v>
      </c>
      <c r="H592" s="82" t="str">
        <f>VLOOKUP(C592,'UT - Retail'!$B:$N,13,FALSE)</f>
        <v>No</v>
      </c>
      <c r="I592" s="82" t="str">
        <f>VLOOKUP(C592,'UT - Retail'!$B:$Q,14,FALSE)</f>
        <v>No</v>
      </c>
      <c r="J592" s="618" t="str">
        <f>VLOOKUP(C592,'UT - Retail'!$B:$Q,11,FALSE)</f>
        <v>No</v>
      </c>
      <c r="K592" s="130" t="str">
        <f>VLOOKUP(C592,'UT - Retail'!$B:$P,15,FALSE)</f>
        <v>No</v>
      </c>
      <c r="L592" s="82" t="str">
        <f>VLOOKUP(C592,'UT - Retail'!$B:$Q,16,FALSE)</f>
        <v>Both</v>
      </c>
      <c r="M592" s="618" t="str">
        <f>VLOOKUP(C592,'UT - Retail'!$B:$K,6,FALSE)</f>
        <v>SGD</v>
      </c>
      <c r="N592" s="618" t="str">
        <f>IFERROR(IF(MATCH(C592,'Portfolio Construction'!$AL:$AL,0),"Yes","No"),"No")</f>
        <v>No</v>
      </c>
      <c r="O592" s="618" t="str">
        <f>IFERROR(IF(MATCH(C592,'Portfolio Construction'!$AN:$AN,0),"Yes","No"),"No")</f>
        <v>No</v>
      </c>
      <c r="P592" s="618" t="str">
        <f>IFERROR(IF(MATCH(C592,'Portfolio Construction'!$AP:$AP,0),"Yes","No"),"No")</f>
        <v>No</v>
      </c>
      <c r="Q592" s="618" t="str">
        <f>IFERROR(IF(MATCH(C592,'Portfolio Construction'!$AR:$AR,0),"Yes","No"),"No")</f>
        <v>No</v>
      </c>
      <c r="R592" s="618" t="str">
        <f>IFERROR(IF(MATCH(C592,'Portfolio Construction'!$AT:$AT,0),"Yes","No"),"No")</f>
        <v>No</v>
      </c>
      <c r="S592" s="618" t="str">
        <f>IFERROR(IF(MATCH(C592,'Portfolio Construction'!$AV:$AV,0),"Yes","No"),"No")</f>
        <v>No</v>
      </c>
      <c r="T592" s="618" t="str">
        <f>IFERROR(IF(MATCH(C592,'Portfolio Construction'!$AX:$AX,0),"Yes","No"),"No")</f>
        <v>No</v>
      </c>
      <c r="U592" s="618" t="str">
        <f>IFERROR(IF(MATCH(C592,'Portfolio Construction'!$AZ:$AZ,0),"Yes","No"),"No")</f>
        <v>No</v>
      </c>
      <c r="V592" s="618" t="str">
        <f>IFERROR(IF(MATCH(C592,'Portfolio Construction'!$BB:$BB,0),"Yes","No"),"No")</f>
        <v>No</v>
      </c>
      <c r="W592" s="618">
        <f>IF(VLOOKUP($AU592,'FE Source'!$A:$W,3,FALSE)=0,"-",VLOOKUP($AU592,'FE Source'!$A:$W,3,FALSE))</f>
        <v>-11.38</v>
      </c>
      <c r="X592" s="618">
        <f>IF(VLOOKUP($AU592,'FE Source'!$A:$W,4,FALSE)=0,"-",VLOOKUP($AU592,'FE Source'!$A:$W,4,FALSE))</f>
        <v>2.99</v>
      </c>
      <c r="Y592" s="618">
        <f>IF(VLOOKUP($AU592,'FE Source'!$A:$W,5,FALSE)=0,"-",VLOOKUP($AU592,'FE Source'!$A:$W,5,FALSE))</f>
        <v>-9.33</v>
      </c>
      <c r="Z592" s="618">
        <f>IF(VLOOKUP($AU592,'FE Source'!$A:$W,6,FALSE)=0,"-",VLOOKUP($AU592,'FE Source'!$A:$W,6,FALSE))</f>
        <v>0.82</v>
      </c>
      <c r="AA592" s="618">
        <f>IF(VLOOKUP($AU592,'FE Source'!$A:$W,7,FALSE)=0,"-",VLOOKUP($AU592,'FE Source'!$A:$W,7,FALSE))</f>
        <v>9.0399999999999991</v>
      </c>
      <c r="AB592" s="618">
        <f>IF(VLOOKUP($AU592,'FE Source'!$A:$W,8,FALSE)=0,"-",VLOOKUP($AU592,'FE Source'!$A:$W,8,FALSE))</f>
        <v>17.95</v>
      </c>
      <c r="AC592" s="632" t="str">
        <f>IF(VLOOKUP($AU592,'FE Source'!$A:$W,9,FALSE)=0,"-",VLOOKUP($AU592,'FE Source'!$A:$W,9,FALSE))</f>
        <v>-</v>
      </c>
      <c r="AD592" s="634">
        <f>IF(VLOOKUP($AU592,'FE Source'!$A:$W,10,FALSE)=0,"-",VLOOKUP($AU592,'FE Source'!$A:$W,10,FALSE))</f>
        <v>1.0900000000000001</v>
      </c>
      <c r="AE592" s="618">
        <f>IF(VLOOKUP($AU592,'FE Source'!$A:$W,11,FALSE)=0,"-",VLOOKUP($AU592,'FE Source'!$A:$W,11,FALSE))</f>
        <v>15.32</v>
      </c>
      <c r="AF592" s="618">
        <f>IF(VLOOKUP($AU592,'FE Source'!$A:$W,12,FALSE)=0,"-",VLOOKUP($AU592,'FE Source'!$A:$W,12,FALSE))</f>
        <v>0.28999999999999998</v>
      </c>
      <c r="AG592" s="618">
        <f>IF(VLOOKUP($AU592,'FE Source'!$A:$W,14,FALSE)=0,"-",VLOOKUP($AU592,'FE Source'!$A:$W,14,FALSE))</f>
        <v>-16.03</v>
      </c>
      <c r="AH592" s="618">
        <f>IF(VLOOKUP($AU592,'FE Source'!$A:$DJ,33,FALSE)=0,"-",VLOOKUP($AU592,'FE Source'!$A:$DJ,33,FALSE))</f>
        <v>107.56</v>
      </c>
      <c r="AI592" s="618">
        <f>IF(VLOOKUP($AU592,'FE Source'!$A:$Y,20,FALSE)=0,"-",VLOOKUP($AU592,'FE Source'!$A:$Y,20,FALSE))</f>
        <v>113.18</v>
      </c>
      <c r="AJ592" s="618">
        <f>IF(VLOOKUP($AU592,'FE Source'!$A:$DJ,34,FALSE)=0,"-",VLOOKUP($AU592,'FE Source'!$A:$DJ,34,FALSE))</f>
        <v>121.41</v>
      </c>
      <c r="AK592" s="618">
        <f>IF(VLOOKUP($AU592,'FE Source'!$A:$DJ,35,FALSE)=0,"-",VLOOKUP($AU592,'FE Source'!$A:$DJ,35,FALSE))</f>
        <v>104.3</v>
      </c>
      <c r="AL592" s="632">
        <f>IF(VLOOKUP($AU592,'FE Source'!$A:$Y,19,FALSE)=0,"-",VLOOKUP($AU592,'FE Source'!$A:$Y,19,FALSE))</f>
        <v>107.15</v>
      </c>
      <c r="AM592" s="634">
        <f>IF(VLOOKUP($AU592,'FE Source'!$A:$DJ,36,FALSE)=0,"-",VLOOKUP($AU592,'FE Source'!$A:$DJ,36,FALSE))</f>
        <v>105.31</v>
      </c>
      <c r="AN592" s="635">
        <f>IF(VLOOKUP($AU592,'FE Source'!$A:$W,13,FALSE)=0,"-",VLOOKUP($AU592,'FE Source'!$A:$W,13,FALSE))</f>
        <v>6227</v>
      </c>
      <c r="AO592" s="634" t="str">
        <f>IF(J592="no","-",IF(VLOOKUP($AU592,'FE Source'!$A:$W,15,FALSE)=0,"-",VLOOKUP($AU592,'FE Source'!$A:$W,15,FALSE)))</f>
        <v>-</v>
      </c>
      <c r="AP592" s="618" t="str">
        <f>IF(AO592="-","-",IF(VLOOKUP($AU592,'FE Source'!$A:$Z,21,FALSE)=0,"-",IF(VLOOKUP($AU592,'FE Source'!$A:$Z,21,FALSE)=2,"Semi-Annual",IF(VLOOKUP($AU592,'FE Source'!$A:$Z,21,FALSE)=4,"Quarterly",IF(VLOOKUP($AU592,'FE Source'!$A:$Z,21,FALSE)=12,"Monthly","Annual")))))</f>
        <v>-</v>
      </c>
      <c r="AQ592" s="632">
        <f t="array" ref="AQ592">IF(VLOOKUP($AU592,'FE Source'!$A:$W,16,FALSE)=0,"-",VLOOKUP($AU592,'FE Source'!$A:$W,16,FALSE))</f>
        <v>1.75</v>
      </c>
      <c r="AR592" s="636" t="str">
        <f>IF(VLOOKUP($AU592,'FE Source'!$A:$W,17,FALSE)=0,"-",VLOOKUP($AU592,'FE Source'!$A:$W,17,FALSE))</f>
        <v>Bronze</v>
      </c>
      <c r="AS592" s="634">
        <f>IF(VLOOKUP($AU592,'FE Source'!$AN:$AS,4,FALSE)="",VLOOKUP($AU592,'FE Source'!$AN:$AS,3,FALSE),VLOOKUP($AU592,'FE Source'!$AN:$AS,4,FALSE))</f>
        <v>19.46</v>
      </c>
      <c r="AT592" s="637">
        <f>IF(VLOOKUP($AU592,'FE Source'!$AN:$AS,5,FALSE)=0,"-",VLOOKUP($AU592,'FE Source'!$AN:$AS,5,FALSE))</f>
        <v>45783</v>
      </c>
      <c r="AU592" s="636" t="s">
        <v>8030</v>
      </c>
      <c r="BE592" s="215" t="str">
        <f>IF(VLOOKUP($AU592,'FE Source'!$A:$AK,22,FALSE)=0,"-",VLOOKUP($AU592,'FE Source'!$A:$AK,22,FALSE))</f>
        <v>-</v>
      </c>
      <c r="BF592" s="215" t="str">
        <f>IF(VLOOKUP($AU592,'FE Source'!$A:$AK,23,FALSE)=0,"-",VLOOKUP($AU592,'FE Source'!$A:$AK,23,FALSE))</f>
        <v>-</v>
      </c>
      <c r="BG592" s="215" t="str">
        <f>IF(VLOOKUP($AU592,'FE Source'!$A:$AK,24,FALSE)=0,"-",VLOOKUP($AU592,'FE Source'!$A:$AK,24,FALSE))</f>
        <v>-</v>
      </c>
      <c r="BH592" s="215" t="str">
        <f>IF(VLOOKUP($AU592,'FE Source'!$A:$AK,25,FALSE)=0,"-",VLOOKUP($AU592,'FE Source'!$A:$AK,25,FALSE))</f>
        <v>-</v>
      </c>
      <c r="BI592" s="215" t="str">
        <f>IF(VLOOKUP($AU592,'FE Source'!$A:$AK,26,FALSE)=0,"-",VLOOKUP($AU592,'FE Source'!$A:$AK,26,FALSE))</f>
        <v>-</v>
      </c>
      <c r="BJ592" s="215">
        <f>IF(VLOOKUP($AU592,'FE Source'!$A:$AK,27,FALSE)=0,"-",VLOOKUP($AU592,'FE Source'!$A:$AK,27,FALSE))</f>
        <v>17.57</v>
      </c>
      <c r="BK592" s="215">
        <f>IF(VLOOKUP($AU592,'FE Source'!$A:$AK,28,FALSE)=0,"-",VLOOKUP($AU592,'FE Source'!$A:$AK,28,FALSE))</f>
        <v>36.92</v>
      </c>
      <c r="BL592" s="215">
        <f>IF(VLOOKUP($AU592,'FE Source'!$A:$AK,29,FALSE)=0,"-",VLOOKUP($AU592,'FE Source'!$A:$AK,29,FALSE))</f>
        <v>-16.739999999999998</v>
      </c>
      <c r="BM592" s="215">
        <f>IF(VLOOKUP($AU592,'FE Source'!$A:$AK,30,FALSE)=0,"-",VLOOKUP($AU592,'FE Source'!$A:$AK,30,FALSE))</f>
        <v>22.88</v>
      </c>
      <c r="BN592" t="str">
        <f>IF(VLOOKUP($AU592,'FE Source'!$A:$AK,31,FALSE)="No Specified Index","-",IF(VLOOKUP($AU592,'FE Source'!$A:$AK,31,FALSE)=0,"-",VLOOKUP($AU592,'FE Source'!$A:$AK,31,FALSE)))</f>
        <v>MSCI India IMI</v>
      </c>
      <c r="BO592" s="217">
        <f>IF(VLOOKUP($AU592,'FE Source'!$A:$AK,32,FALSE)=0,"-",VLOOKUP($AU592,'FE Source'!$A:$AK,32,FALSE))</f>
        <v>43693</v>
      </c>
      <c r="BP592" s="18" t="str">
        <f>IF(VLOOKUP($AU592,'FE Source'!$AZ:$BC,2,FALSE)=0,"-",VLOOKUP($AU592,'FE Source'!$AZ:$BC,2,FALSE))</f>
        <v>-</v>
      </c>
      <c r="BQ592" s="18" t="str">
        <f>IF(VLOOKUP($AU592,'FE Source'!$AZ:$BC,3,FALSE)=0,"-",VLOOKUP($AU592,'FE Source'!$AZ:$BC,3,FALSE))</f>
        <v>-</v>
      </c>
      <c r="BR592" s="18" t="str">
        <f>IF(VLOOKUP($AU592,'FE Source'!$AZ:$BC,4,FALSE)=0,"-",VLOOKUP($AU592,'FE Source'!$AZ:$BC,4,FALSE))</f>
        <v>-</v>
      </c>
    </row>
    <row r="593" spans="2:70" ht="15">
      <c r="B593" s="628" t="str">
        <f>INDEX('UT - Retail'!$A$7:$A$1409,MATCH(AU593,'UT - Retail'!$U$7:$U$1409,0),1)</f>
        <v>Goldman Sachs Asset Management</v>
      </c>
      <c r="C593" s="650" t="str">
        <f>INDEX('UT - Retail'!$B$7:$B$1409,MATCH(AU593,'UT - Retail'!$U$7:$U$1409,0),1)</f>
        <v>GS India Equity Portfolio Acc USD</v>
      </c>
      <c r="D593" s="650"/>
      <c r="E593" s="618" t="str">
        <f>VLOOKUP(C593,'UT - Retail'!$B:$K,8,FALSE)</f>
        <v>Equities</v>
      </c>
      <c r="F593" s="618" t="str">
        <f>VLOOKUP(C593,'UT - Retail'!$B:$K,9,FALSE)</f>
        <v>India</v>
      </c>
      <c r="G593" s="618" t="str">
        <f>VLOOKUP(C593,'UT - Retail'!$B:$K,10,FALSE)</f>
        <v>General</v>
      </c>
      <c r="H593" s="82" t="str">
        <f>VLOOKUP(C593,'UT - Retail'!$B:$N,13,FALSE)</f>
        <v>No</v>
      </c>
      <c r="I593" s="82" t="str">
        <f>VLOOKUP(C593,'UT - Retail'!$B:$Q,14,FALSE)</f>
        <v>No</v>
      </c>
      <c r="J593" s="618" t="str">
        <f>VLOOKUP(C593,'UT - Retail'!$B:$Q,11,FALSE)</f>
        <v>No</v>
      </c>
      <c r="K593" s="130" t="str">
        <f>VLOOKUP(C593,'UT - Retail'!$B:$P,15,FALSE)</f>
        <v>No</v>
      </c>
      <c r="L593" s="82" t="str">
        <f>VLOOKUP(C593,'UT - Retail'!$B:$Q,16,FALSE)</f>
        <v>Both</v>
      </c>
      <c r="M593" s="618" t="str">
        <f>VLOOKUP(C593,'UT - Retail'!$B:$K,6,FALSE)</f>
        <v>USD</v>
      </c>
      <c r="N593" s="618" t="str">
        <f>IFERROR(IF(MATCH(C593,'Portfolio Construction'!$AL:$AL,0),"Yes","No"),"No")</f>
        <v>No</v>
      </c>
      <c r="O593" s="618" t="str">
        <f>IFERROR(IF(MATCH(C593,'Portfolio Construction'!$AN:$AN,0),"Yes","No"),"No")</f>
        <v>No</v>
      </c>
      <c r="P593" s="618" t="str">
        <f>IFERROR(IF(MATCH(C593,'Portfolio Construction'!$AP:$AP,0),"Yes","No"),"No")</f>
        <v>No</v>
      </c>
      <c r="Q593" s="618" t="str">
        <f>IFERROR(IF(MATCH(C593,'Portfolio Construction'!$AR:$AR,0),"Yes","No"),"No")</f>
        <v>No</v>
      </c>
      <c r="R593" s="618" t="str">
        <f>IFERROR(IF(MATCH(C593,'Portfolio Construction'!$AT:$AT,0),"Yes","No"),"No")</f>
        <v>No</v>
      </c>
      <c r="S593" s="618" t="str">
        <f>IFERROR(IF(MATCH(C593,'Portfolio Construction'!$AV:$AV,0),"Yes","No"),"No")</f>
        <v>No</v>
      </c>
      <c r="T593" s="618" t="str">
        <f>IFERROR(IF(MATCH(C593,'Portfolio Construction'!$AX:$AX,0),"Yes","No"),"No")</f>
        <v>No</v>
      </c>
      <c r="U593" s="618" t="str">
        <f>IFERROR(IF(MATCH(C593,'Portfolio Construction'!$AZ:$AZ,0),"Yes","No"),"No")</f>
        <v>No</v>
      </c>
      <c r="V593" s="618" t="str">
        <f>IFERROR(IF(MATCH(C593,'Portfolio Construction'!$BB:$BB,0),"Yes","No"),"No")</f>
        <v>No</v>
      </c>
      <c r="W593" s="618">
        <f>IF(VLOOKUP($AU593,'FE Source'!$A:$W,3,FALSE)=0,"-",VLOOKUP($AU593,'FE Source'!$A:$W,3,FALSE))</f>
        <v>-11.36</v>
      </c>
      <c r="X593" s="618">
        <f>IF(VLOOKUP($AU593,'FE Source'!$A:$W,4,FALSE)=0,"-",VLOOKUP($AU593,'FE Source'!$A:$W,4,FALSE))</f>
        <v>2.91</v>
      </c>
      <c r="Y593" s="618">
        <f>IF(VLOOKUP($AU593,'FE Source'!$A:$W,5,FALSE)=0,"-",VLOOKUP($AU593,'FE Source'!$A:$W,5,FALSE))</f>
        <v>-9.2100000000000009</v>
      </c>
      <c r="Z593" s="618">
        <f>IF(VLOOKUP($AU593,'FE Source'!$A:$W,6,FALSE)=0,"-",VLOOKUP($AU593,'FE Source'!$A:$W,6,FALSE))</f>
        <v>0.75</v>
      </c>
      <c r="AA593" s="618">
        <f>IF(VLOOKUP($AU593,'FE Source'!$A:$W,7,FALSE)=0,"-",VLOOKUP($AU593,'FE Source'!$A:$W,7,FALSE))</f>
        <v>9.17</v>
      </c>
      <c r="AB593" s="618">
        <f>IF(VLOOKUP($AU593,'FE Source'!$A:$W,8,FALSE)=0,"-",VLOOKUP($AU593,'FE Source'!$A:$W,8,FALSE))</f>
        <v>18.02</v>
      </c>
      <c r="AC593" s="632">
        <f>IF(VLOOKUP($AU593,'FE Source'!$A:$W,9,FALSE)=0,"-",VLOOKUP($AU593,'FE Source'!$A:$W,9,FALSE))</f>
        <v>9.27</v>
      </c>
      <c r="AD593" s="634">
        <f>IF(VLOOKUP($AU593,'FE Source'!$A:$W,10,FALSE)=0,"-",VLOOKUP($AU593,'FE Source'!$A:$W,10,FALSE))</f>
        <v>1.1399999999999999</v>
      </c>
      <c r="AE593" s="618">
        <f>IF(VLOOKUP($AU593,'FE Source'!$A:$W,11,FALSE)=0,"-",VLOOKUP($AU593,'FE Source'!$A:$W,11,FALSE))</f>
        <v>15.4</v>
      </c>
      <c r="AF593" s="618">
        <f>IF(VLOOKUP($AU593,'FE Source'!$A:$W,12,FALSE)=0,"-",VLOOKUP($AU593,'FE Source'!$A:$W,12,FALSE))</f>
        <v>0.28999999999999998</v>
      </c>
      <c r="AG593" s="618">
        <f>IF(VLOOKUP($AU593,'FE Source'!$A:$W,14,FALSE)=0,"-",VLOOKUP($AU593,'FE Source'!$A:$W,14,FALSE))</f>
        <v>-16.079999999999998</v>
      </c>
      <c r="AH593" s="618">
        <f>IF(VLOOKUP($AU593,'FE Source'!$A:$DJ,33,FALSE)=0,"-",VLOOKUP($AU593,'FE Source'!$A:$DJ,33,FALSE))</f>
        <v>123.74</v>
      </c>
      <c r="AI593" s="618">
        <f>IF(VLOOKUP($AU593,'FE Source'!$A:$Y,20,FALSE)=0,"-",VLOOKUP($AU593,'FE Source'!$A:$Y,20,FALSE))</f>
        <v>127.31</v>
      </c>
      <c r="AJ593" s="618">
        <f>IF(VLOOKUP($AU593,'FE Source'!$A:$DJ,34,FALSE)=0,"-",VLOOKUP($AU593,'FE Source'!$A:$DJ,34,FALSE))</f>
        <v>134.08000000000001</v>
      </c>
      <c r="AK593" s="618">
        <f>IF(VLOOKUP($AU593,'FE Source'!$A:$DJ,35,FALSE)=0,"-",VLOOKUP($AU593,'FE Source'!$A:$DJ,35,FALSE))</f>
        <v>113.06</v>
      </c>
      <c r="AL593" s="632">
        <f>IF(VLOOKUP($AU593,'FE Source'!$A:$Y,19,FALSE)=0,"-",VLOOKUP($AU593,'FE Source'!$A:$Y,19,FALSE))</f>
        <v>109.87</v>
      </c>
      <c r="AM593" s="634">
        <f>IF(VLOOKUP($AU593,'FE Source'!$A:$DJ,36,FALSE)=0,"-",VLOOKUP($AU593,'FE Source'!$A:$DJ,36,FALSE))</f>
        <v>107.04</v>
      </c>
      <c r="AN593" s="635">
        <f>IF(VLOOKUP($AU593,'FE Source'!$A:$W,13,FALSE)=0,"-",VLOOKUP($AU593,'FE Source'!$A:$W,13,FALSE))</f>
        <v>6227</v>
      </c>
      <c r="AO593" s="634" t="str">
        <f>IF(J593="no","-",IF(VLOOKUP($AU593,'FE Source'!$A:$W,15,FALSE)=0,"-",VLOOKUP($AU593,'FE Source'!$A:$W,15,FALSE)))</f>
        <v>-</v>
      </c>
      <c r="AP593" s="618" t="str">
        <f>IF(AO593="-","-",IF(VLOOKUP($AU593,'FE Source'!$A:$Z,21,FALSE)=0,"-",IF(VLOOKUP($AU593,'FE Source'!$A:$Z,21,FALSE)=2,"Semi-Annual",IF(VLOOKUP($AU593,'FE Source'!$A:$Z,21,FALSE)=4,"Quarterly",IF(VLOOKUP($AU593,'FE Source'!$A:$Z,21,FALSE)=12,"Monthly","Annual")))))</f>
        <v>-</v>
      </c>
      <c r="AQ593" s="632">
        <f t="array" ref="AQ593">IF(VLOOKUP($AU593,'FE Source'!$A:$W,16,FALSE)=0,"-",VLOOKUP($AU593,'FE Source'!$A:$W,16,FALSE))</f>
        <v>1.97</v>
      </c>
      <c r="AR593" s="636" t="str">
        <f>IF(VLOOKUP($AU593,'FE Source'!$A:$W,17,FALSE)=0,"-",VLOOKUP($AU593,'FE Source'!$A:$W,17,FALSE))</f>
        <v>Bronze</v>
      </c>
      <c r="AS593" s="634">
        <f>IF(VLOOKUP($AU593,'FE Source'!$AN:$AS,4,FALSE)="",VLOOKUP($AU593,'FE Source'!$AN:$AS,3,FALSE),VLOOKUP($AU593,'FE Source'!$AN:$AS,4,FALSE))</f>
        <v>39.700000000000003</v>
      </c>
      <c r="AT593" s="637">
        <f>IF(VLOOKUP($AU593,'FE Source'!$AN:$AS,5,FALSE)=0,"-",VLOOKUP($AU593,'FE Source'!$AN:$AS,5,FALSE))</f>
        <v>45783</v>
      </c>
      <c r="AU593" s="636" t="s">
        <v>7753</v>
      </c>
      <c r="BE593" s="215">
        <f>IF(VLOOKUP($AU593,'FE Source'!$A:$AK,22,FALSE)=0,"-",VLOOKUP($AU593,'FE Source'!$A:$AK,22,FALSE))</f>
        <v>10.119999999999999</v>
      </c>
      <c r="BF593" s="215">
        <f>IF(VLOOKUP($AU593,'FE Source'!$A:$AK,23,FALSE)=0,"-",VLOOKUP($AU593,'FE Source'!$A:$AK,23,FALSE))</f>
        <v>-1.8</v>
      </c>
      <c r="BG593" s="215">
        <f>IF(VLOOKUP($AU593,'FE Source'!$A:$AK,24,FALSE)=0,"-",VLOOKUP($AU593,'FE Source'!$A:$AK,24,FALSE))</f>
        <v>38.26</v>
      </c>
      <c r="BH593" s="215">
        <f>IF(VLOOKUP($AU593,'FE Source'!$A:$AK,25,FALSE)=0,"-",VLOOKUP($AU593,'FE Source'!$A:$AK,25,FALSE))</f>
        <v>-14.91</v>
      </c>
      <c r="BI593" s="215">
        <f>IF(VLOOKUP($AU593,'FE Source'!$A:$AK,26,FALSE)=0,"-",VLOOKUP($AU593,'FE Source'!$A:$AK,26,FALSE))</f>
        <v>4.97</v>
      </c>
      <c r="BJ593" s="215">
        <f>IF(VLOOKUP($AU593,'FE Source'!$A:$AK,27,FALSE)=0,"-",VLOOKUP($AU593,'FE Source'!$A:$AK,27,FALSE))</f>
        <v>17.71</v>
      </c>
      <c r="BK593" s="215">
        <f>IF(VLOOKUP($AU593,'FE Source'!$A:$AK,28,FALSE)=0,"-",VLOOKUP($AU593,'FE Source'!$A:$AK,28,FALSE))</f>
        <v>36.85</v>
      </c>
      <c r="BL593" s="215">
        <f>IF(VLOOKUP($AU593,'FE Source'!$A:$AK,29,FALSE)=0,"-",VLOOKUP($AU593,'FE Source'!$A:$AK,29,FALSE))</f>
        <v>-16.559999999999999</v>
      </c>
      <c r="BM593" s="215">
        <f>IF(VLOOKUP($AU593,'FE Source'!$A:$AK,30,FALSE)=0,"-",VLOOKUP($AU593,'FE Source'!$A:$AK,30,FALSE))</f>
        <v>22.88</v>
      </c>
      <c r="BN593" t="str">
        <f>IF(VLOOKUP($AU593,'FE Source'!$A:$AK,31,FALSE)="No Specified Index","-",IF(VLOOKUP($AU593,'FE Source'!$A:$AK,31,FALSE)=0,"-",VLOOKUP($AU593,'FE Source'!$A:$AK,31,FALSE)))</f>
        <v>MSCI India IMI</v>
      </c>
      <c r="BO593" s="217">
        <f>IF(VLOOKUP($AU593,'FE Source'!$A:$AK,32,FALSE)=0,"-",VLOOKUP($AU593,'FE Source'!$A:$AK,32,FALSE))</f>
        <v>39533</v>
      </c>
      <c r="BP593" s="18">
        <f>IF(VLOOKUP($AU593,'FE Source'!$AZ:$BC,2,FALSE)=0,"-",VLOOKUP($AU593,'FE Source'!$AZ:$BC,2,FALSE))</f>
        <v>-9.34</v>
      </c>
      <c r="BQ593" s="18">
        <f>IF(VLOOKUP($AU593,'FE Source'!$AZ:$BC,3,FALSE)=0,"-",VLOOKUP($AU593,'FE Source'!$AZ:$BC,3,FALSE))</f>
        <v>-11.09</v>
      </c>
      <c r="BR593" s="18">
        <f>IF(VLOOKUP($AU593,'FE Source'!$AZ:$BC,4,FALSE)=0,"-",VLOOKUP($AU593,'FE Source'!$AZ:$BC,4,FALSE))</f>
        <v>-16.399999999999999</v>
      </c>
    </row>
    <row r="594" spans="2:70" ht="15">
      <c r="B594" s="628" t="str">
        <f>INDEX('UT - Retail'!$A$7:$A$1409,MATCH(AU594,'UT - Retail'!$U$7:$U$1409,0),1)</f>
        <v>Goldman Sachs Asset Management</v>
      </c>
      <c r="C594" s="650" t="str">
        <f>INDEX('UT - Retail'!$B$7:$B$1409,MATCH(AU594,'UT - Retail'!$U$7:$U$1409,0),1)</f>
        <v>GS Japan Equity Portfolio Acc SGD</v>
      </c>
      <c r="D594" s="650"/>
      <c r="E594" s="618" t="str">
        <f>VLOOKUP(C594,'UT - Retail'!$B:$K,8,FALSE)</f>
        <v>Equities</v>
      </c>
      <c r="F594" s="618" t="str">
        <f>VLOOKUP(C594,'UT - Retail'!$B:$K,9,FALSE)</f>
        <v>Japan</v>
      </c>
      <c r="G594" s="618" t="str">
        <f>VLOOKUP(C594,'UT - Retail'!$B:$K,10,FALSE)</f>
        <v>General</v>
      </c>
      <c r="H594" s="82" t="str">
        <f>VLOOKUP(C594,'UT - Retail'!$B:$N,13,FALSE)</f>
        <v>No</v>
      </c>
      <c r="I594" s="82" t="str">
        <f>VLOOKUP(C594,'UT - Retail'!$B:$Q,14,FALSE)</f>
        <v>No</v>
      </c>
      <c r="J594" s="618" t="str">
        <f>VLOOKUP(C594,'UT - Retail'!$B:$Q,11,FALSE)</f>
        <v>No</v>
      </c>
      <c r="K594" s="130" t="str">
        <f>VLOOKUP(C594,'UT - Retail'!$B:$P,15,FALSE)</f>
        <v>No</v>
      </c>
      <c r="L594" s="82" t="str">
        <f>VLOOKUP(C594,'UT - Retail'!$B:$Q,16,FALSE)</f>
        <v>iFast</v>
      </c>
      <c r="M594" s="618" t="str">
        <f>VLOOKUP(C594,'UT - Retail'!$B:$K,6,FALSE)</f>
        <v>SGD</v>
      </c>
      <c r="N594" s="618" t="str">
        <f>IFERROR(IF(MATCH(C594,'Portfolio Construction'!$AL:$AL,0),"Yes","No"),"No")</f>
        <v>No</v>
      </c>
      <c r="O594" s="618" t="str">
        <f>IFERROR(IF(MATCH(C594,'Portfolio Construction'!$AN:$AN,0),"Yes","No"),"No")</f>
        <v>No</v>
      </c>
      <c r="P594" s="618" t="str">
        <f>IFERROR(IF(MATCH(C594,'Portfolio Construction'!$AP:$AP,0),"Yes","No"),"No")</f>
        <v>No</v>
      </c>
      <c r="Q594" s="618" t="str">
        <f>IFERROR(IF(MATCH(C594,'Portfolio Construction'!$AR:$AR,0),"Yes","No"),"No")</f>
        <v>No</v>
      </c>
      <c r="R594" s="618" t="str">
        <f>IFERROR(IF(MATCH(C594,'Portfolio Construction'!$AT:$AT,0),"Yes","No"),"No")</f>
        <v>No</v>
      </c>
      <c r="S594" s="618" t="str">
        <f>IFERROR(IF(MATCH(C594,'Portfolio Construction'!$AV:$AV,0),"Yes","No"),"No")</f>
        <v>No</v>
      </c>
      <c r="T594" s="618" t="str">
        <f>IFERROR(IF(MATCH(C594,'Portfolio Construction'!$AX:$AX,0),"Yes","No"),"No")</f>
        <v>No</v>
      </c>
      <c r="U594" s="618" t="str">
        <f>IFERROR(IF(MATCH(C594,'Portfolio Construction'!$AZ:$AZ,0),"Yes","No"),"No")</f>
        <v>No</v>
      </c>
      <c r="V594" s="618" t="str">
        <f>IFERROR(IF(MATCH(C594,'Portfolio Construction'!$BB:$BB,0),"Yes","No"),"No")</f>
        <v>No</v>
      </c>
      <c r="W594" s="618">
        <f>IF(VLOOKUP($AU594,'FE Source'!$A:$W,3,FALSE)=0,"-",VLOOKUP($AU594,'FE Source'!$A:$W,3,FALSE))</f>
        <v>0.09</v>
      </c>
      <c r="X594" s="618">
        <f>IF(VLOOKUP($AU594,'FE Source'!$A:$W,4,FALSE)=0,"-",VLOOKUP($AU594,'FE Source'!$A:$W,4,FALSE))</f>
        <v>8.51</v>
      </c>
      <c r="Y594" s="618">
        <f>IF(VLOOKUP($AU594,'FE Source'!$A:$W,5,FALSE)=0,"-",VLOOKUP($AU594,'FE Source'!$A:$W,5,FALSE))</f>
        <v>1.41</v>
      </c>
      <c r="Z594" s="618">
        <f>IF(VLOOKUP($AU594,'FE Source'!$A:$W,6,FALSE)=0,"-",VLOOKUP($AU594,'FE Source'!$A:$W,6,FALSE))</f>
        <v>3.05</v>
      </c>
      <c r="AA594" s="618" t="str">
        <f>IF(VLOOKUP($AU594,'FE Source'!$A:$W,7,FALSE)=0,"-",VLOOKUP($AU594,'FE Source'!$A:$W,7,FALSE))</f>
        <v>-</v>
      </c>
      <c r="AB594" s="618" t="str">
        <f>IF(VLOOKUP($AU594,'FE Source'!$A:$W,8,FALSE)=0,"-",VLOOKUP($AU594,'FE Source'!$A:$W,8,FALSE))</f>
        <v>-</v>
      </c>
      <c r="AC594" s="632" t="str">
        <f>IF(VLOOKUP($AU594,'FE Source'!$A:$W,9,FALSE)=0,"-",VLOOKUP($AU594,'FE Source'!$A:$W,9,FALSE))</f>
        <v>-</v>
      </c>
      <c r="AD594" s="634" t="str">
        <f>IF(VLOOKUP($AU594,'FE Source'!$A:$W,10,FALSE)=0,"-",VLOOKUP($AU594,'FE Source'!$A:$W,10,FALSE))</f>
        <v>-</v>
      </c>
      <c r="AE594" s="618" t="str">
        <f>IF(VLOOKUP($AU594,'FE Source'!$A:$W,11,FALSE)=0,"-",VLOOKUP($AU594,'FE Source'!$A:$W,11,FALSE))</f>
        <v>-</v>
      </c>
      <c r="AF594" s="618" t="str">
        <f>IF(VLOOKUP($AU594,'FE Source'!$A:$W,12,FALSE)=0,"-",VLOOKUP($AU594,'FE Source'!$A:$W,12,FALSE))</f>
        <v>-</v>
      </c>
      <c r="AG594" s="618" t="str">
        <f>IF(VLOOKUP($AU594,'FE Source'!$A:$W,14,FALSE)=0,"-",VLOOKUP($AU594,'FE Source'!$A:$W,14,FALSE))</f>
        <v>-</v>
      </c>
      <c r="AH594" s="618">
        <f>IF(VLOOKUP($AU594,'FE Source'!$A:$DJ,33,FALSE)=0,"-",VLOOKUP($AU594,'FE Source'!$A:$DJ,33,FALSE))</f>
        <v>109.49</v>
      </c>
      <c r="AI594" s="618" t="str">
        <f>IF(VLOOKUP($AU594,'FE Source'!$A:$Y,20,FALSE)=0,"-",VLOOKUP($AU594,'FE Source'!$A:$Y,20,FALSE))</f>
        <v>-</v>
      </c>
      <c r="AJ594" s="618" t="str">
        <f>IF(VLOOKUP($AU594,'FE Source'!$A:$DJ,34,FALSE)=0,"-",VLOOKUP($AU594,'FE Source'!$A:$DJ,34,FALSE))</f>
        <v>-</v>
      </c>
      <c r="AK594" s="618">
        <f>IF(VLOOKUP($AU594,'FE Source'!$A:$DJ,35,FALSE)=0,"-",VLOOKUP($AU594,'FE Source'!$A:$DJ,35,FALSE))</f>
        <v>126.7</v>
      </c>
      <c r="AL594" s="632" t="str">
        <f>IF(VLOOKUP($AU594,'FE Source'!$A:$Y,19,FALSE)=0,"-",VLOOKUP($AU594,'FE Source'!$A:$Y,19,FALSE))</f>
        <v>-</v>
      </c>
      <c r="AM594" s="634" t="str">
        <f>IF(VLOOKUP($AU594,'FE Source'!$A:$DJ,36,FALSE)=0,"-",VLOOKUP($AU594,'FE Source'!$A:$DJ,36,FALSE))</f>
        <v>-</v>
      </c>
      <c r="AN594" s="635">
        <f>IF(VLOOKUP($AU594,'FE Source'!$A:$W,13,FALSE)=0,"-",VLOOKUP($AU594,'FE Source'!$A:$W,13,FALSE))</f>
        <v>1211.7</v>
      </c>
      <c r="AO594" s="634" t="str">
        <f>IF(J594="no","-",IF(VLOOKUP($AU594,'FE Source'!$A:$W,15,FALSE)=0,"-",VLOOKUP($AU594,'FE Source'!$A:$W,15,FALSE)))</f>
        <v>-</v>
      </c>
      <c r="AP594" s="618" t="str">
        <f>IF(AO594="-","-",IF(VLOOKUP($AU594,'FE Source'!$A:$Z,21,FALSE)=0,"-",IF(VLOOKUP($AU594,'FE Source'!$A:$Z,21,FALSE)=2,"Semi-Annual",IF(VLOOKUP($AU594,'FE Source'!$A:$Z,21,FALSE)=4,"Quarterly",IF(VLOOKUP($AU594,'FE Source'!$A:$Z,21,FALSE)=12,"Monthly","Annual")))))</f>
        <v>-</v>
      </c>
      <c r="AQ594" s="632" t="str">
        <f t="array" ref="AQ594">IF(VLOOKUP($AU594,'FE Source'!$A:$W,16,FALSE)=0,"-",VLOOKUP($AU594,'FE Source'!$A:$W,16,FALSE))</f>
        <v>-</v>
      </c>
      <c r="AR594" s="636" t="str">
        <f>IF(VLOOKUP($AU594,'FE Source'!$A:$W,17,FALSE)=0,"-",VLOOKUP($AU594,'FE Source'!$A:$W,17,FALSE))</f>
        <v>-</v>
      </c>
      <c r="AS594" s="634">
        <f>IF(VLOOKUP($AU594,'FE Source'!$AN:$AS,4,FALSE)="",VLOOKUP($AU594,'FE Source'!$AN:$AS,3,FALSE),VLOOKUP($AU594,'FE Source'!$AN:$AS,4,FALSE))</f>
        <v>11.47</v>
      </c>
      <c r="AT594" s="637">
        <f>IF(VLOOKUP($AU594,'FE Source'!$AN:$AS,5,FALSE)=0,"-",VLOOKUP($AU594,'FE Source'!$AN:$AS,5,FALSE))</f>
        <v>45779</v>
      </c>
      <c r="AU594" s="636" t="s">
        <v>10040</v>
      </c>
      <c r="BE594" s="215" t="str">
        <f>IF(VLOOKUP($AU594,'FE Source'!$A:$AK,22,FALSE)=0,"-",VLOOKUP($AU594,'FE Source'!$A:$AK,22,FALSE))</f>
        <v>-</v>
      </c>
      <c r="BF594" s="215" t="str">
        <f>IF(VLOOKUP($AU594,'FE Source'!$A:$AK,23,FALSE)=0,"-",VLOOKUP($AU594,'FE Source'!$A:$AK,23,FALSE))</f>
        <v>-</v>
      </c>
      <c r="BG594" s="215" t="str">
        <f>IF(VLOOKUP($AU594,'FE Source'!$A:$AK,24,FALSE)=0,"-",VLOOKUP($AU594,'FE Source'!$A:$AK,24,FALSE))</f>
        <v>-</v>
      </c>
      <c r="BH594" s="215" t="str">
        <f>IF(VLOOKUP($AU594,'FE Source'!$A:$AK,25,FALSE)=0,"-",VLOOKUP($AU594,'FE Source'!$A:$AK,25,FALSE))</f>
        <v>-</v>
      </c>
      <c r="BI594" s="215" t="str">
        <f>IF(VLOOKUP($AU594,'FE Source'!$A:$AK,26,FALSE)=0,"-",VLOOKUP($AU594,'FE Source'!$A:$AK,26,FALSE))</f>
        <v>-</v>
      </c>
      <c r="BJ594" s="215" t="str">
        <f>IF(VLOOKUP($AU594,'FE Source'!$A:$AK,27,FALSE)=0,"-",VLOOKUP($AU594,'FE Source'!$A:$AK,27,FALSE))</f>
        <v>-</v>
      </c>
      <c r="BK594" s="215" t="str">
        <f>IF(VLOOKUP($AU594,'FE Source'!$A:$AK,28,FALSE)=0,"-",VLOOKUP($AU594,'FE Source'!$A:$AK,28,FALSE))</f>
        <v>-</v>
      </c>
      <c r="BL594" s="215" t="str">
        <f>IF(VLOOKUP($AU594,'FE Source'!$A:$AK,29,FALSE)=0,"-",VLOOKUP($AU594,'FE Source'!$A:$AK,29,FALSE))</f>
        <v>-</v>
      </c>
      <c r="BM594" s="215" t="str">
        <f>IF(VLOOKUP($AU594,'FE Source'!$A:$AK,30,FALSE)=0,"-",VLOOKUP($AU594,'FE Source'!$A:$AK,30,FALSE))</f>
        <v>-</v>
      </c>
      <c r="BN594" t="str">
        <f>IF(VLOOKUP($AU594,'FE Source'!$A:$AK,31,FALSE)="No Specified Index","-",IF(VLOOKUP($AU594,'FE Source'!$A:$AK,31,FALSE)=0,"-",VLOOKUP($AU594,'FE Source'!$A:$AK,31,FALSE)))</f>
        <v>Tokyo Stock Price Index (TOPIX)</v>
      </c>
      <c r="BO594" s="217" t="str">
        <f>IF(VLOOKUP($AU594,'FE Source'!$A:$AK,32,FALSE)=0,"-",VLOOKUP($AU594,'FE Source'!$A:$AK,32,FALSE))</f>
        <v>-</v>
      </c>
      <c r="BP594" s="18" t="str">
        <f>IF(VLOOKUP($AU594,'FE Source'!$AZ:$BC,2,FALSE)=0,"-",VLOOKUP($AU594,'FE Source'!$AZ:$BC,2,FALSE))</f>
        <v>-</v>
      </c>
      <c r="BQ594" s="18" t="str">
        <f>IF(VLOOKUP($AU594,'FE Source'!$AZ:$BC,3,FALSE)=0,"-",VLOOKUP($AU594,'FE Source'!$AZ:$BC,3,FALSE))</f>
        <v>-</v>
      </c>
      <c r="BR594" s="18" t="str">
        <f>IF(VLOOKUP($AU594,'FE Source'!$AZ:$BC,4,FALSE)=0,"-",VLOOKUP($AU594,'FE Source'!$AZ:$BC,4,FALSE))</f>
        <v>-</v>
      </c>
    </row>
    <row r="595" spans="2:70" ht="15">
      <c r="B595" s="628" t="str">
        <f>INDEX('UT - Retail'!$A$7:$A$1409,MATCH(AU595,'UT - Retail'!$U$7:$U$1409,0),1)</f>
        <v>Goldman Sachs Asset Management</v>
      </c>
      <c r="C595" s="650" t="str">
        <f>INDEX('UT - Retail'!$B$7:$B$1409,MATCH(AU595,'UT - Retail'!$U$7:$U$1409,0),1)</f>
        <v>GS Japan Equity Portfolio Acc SGD-H</v>
      </c>
      <c r="D595" s="650"/>
      <c r="E595" s="618" t="str">
        <f>VLOOKUP(C595,'UT - Retail'!$B:$K,8,FALSE)</f>
        <v>Equities</v>
      </c>
      <c r="F595" s="618" t="str">
        <f>VLOOKUP(C595,'UT - Retail'!$B:$K,9,FALSE)</f>
        <v>Japan</v>
      </c>
      <c r="G595" s="618" t="str">
        <f>VLOOKUP(C595,'UT - Retail'!$B:$K,10,FALSE)</f>
        <v>General</v>
      </c>
      <c r="H595" s="82" t="str">
        <f>VLOOKUP(C595,'UT - Retail'!$B:$N,13,FALSE)</f>
        <v>No</v>
      </c>
      <c r="I595" s="82" t="str">
        <f>VLOOKUP(C595,'UT - Retail'!$B:$Q,14,FALSE)</f>
        <v>No</v>
      </c>
      <c r="J595" s="618" t="str">
        <f>VLOOKUP(C595,'UT - Retail'!$B:$Q,11,FALSE)</f>
        <v>No</v>
      </c>
      <c r="K595" s="130" t="str">
        <f>VLOOKUP(C595,'UT - Retail'!$B:$P,15,FALSE)</f>
        <v>No</v>
      </c>
      <c r="L595" s="82" t="str">
        <f>VLOOKUP(C595,'UT - Retail'!$B:$Q,16,FALSE)</f>
        <v>iFast</v>
      </c>
      <c r="M595" s="618" t="str">
        <f>VLOOKUP(C595,'UT - Retail'!$B:$K,6,FALSE)</f>
        <v>SGD</v>
      </c>
      <c r="N595" s="618" t="str">
        <f>IFERROR(IF(MATCH(C595,'Portfolio Construction'!$AL:$AL,0),"Yes","No"),"No")</f>
        <v>No</v>
      </c>
      <c r="O595" s="618" t="str">
        <f>IFERROR(IF(MATCH(C595,'Portfolio Construction'!$AN:$AN,0),"Yes","No"),"No")</f>
        <v>No</v>
      </c>
      <c r="P595" s="618" t="str">
        <f>IFERROR(IF(MATCH(C595,'Portfolio Construction'!$AP:$AP,0),"Yes","No"),"No")</f>
        <v>No</v>
      </c>
      <c r="Q595" s="618" t="str">
        <f>IFERROR(IF(MATCH(C595,'Portfolio Construction'!$AR:$AR,0),"Yes","No"),"No")</f>
        <v>No</v>
      </c>
      <c r="R595" s="618" t="str">
        <f>IFERROR(IF(MATCH(C595,'Portfolio Construction'!$AT:$AT,0),"Yes","No"),"No")</f>
        <v>No</v>
      </c>
      <c r="S595" s="618" t="str">
        <f>IFERROR(IF(MATCH(C595,'Portfolio Construction'!$AV:$AV,0),"Yes","No"),"No")</f>
        <v>No</v>
      </c>
      <c r="T595" s="618" t="str">
        <f>IFERROR(IF(MATCH(C595,'Portfolio Construction'!$AX:$AX,0),"Yes","No"),"No")</f>
        <v>No</v>
      </c>
      <c r="U595" s="618" t="str">
        <f>IFERROR(IF(MATCH(C595,'Portfolio Construction'!$AZ:$AZ,0),"Yes","No"),"No")</f>
        <v>No</v>
      </c>
      <c r="V595" s="618" t="str">
        <f>IFERROR(IF(MATCH(C595,'Portfolio Construction'!$BB:$BB,0),"Yes","No"),"No")</f>
        <v>No</v>
      </c>
      <c r="W595" s="618">
        <f>IF(VLOOKUP($AU595,'FE Source'!$A:$W,3,FALSE)=0,"-",VLOOKUP($AU595,'FE Source'!$A:$W,3,FALSE))</f>
        <v>-3.05</v>
      </c>
      <c r="X595" s="618">
        <f>IF(VLOOKUP($AU595,'FE Source'!$A:$W,4,FALSE)=0,"-",VLOOKUP($AU595,'FE Source'!$A:$W,4,FALSE))</f>
        <v>11.37</v>
      </c>
      <c r="Y595" s="618">
        <f>IF(VLOOKUP($AU595,'FE Source'!$A:$W,5,FALSE)=0,"-",VLOOKUP($AU595,'FE Source'!$A:$W,5,FALSE))</f>
        <v>-1.24</v>
      </c>
      <c r="Z595" s="618">
        <f>IF(VLOOKUP($AU595,'FE Source'!$A:$W,6,FALSE)=0,"-",VLOOKUP($AU595,'FE Source'!$A:$W,6,FALSE))</f>
        <v>3.16</v>
      </c>
      <c r="AA595" s="618" t="str">
        <f>IF(VLOOKUP($AU595,'FE Source'!$A:$W,7,FALSE)=0,"-",VLOOKUP($AU595,'FE Source'!$A:$W,7,FALSE))</f>
        <v>-</v>
      </c>
      <c r="AB595" s="618" t="str">
        <f>IF(VLOOKUP($AU595,'FE Source'!$A:$W,8,FALSE)=0,"-",VLOOKUP($AU595,'FE Source'!$A:$W,8,FALSE))</f>
        <v>-</v>
      </c>
      <c r="AC595" s="632" t="str">
        <f>IF(VLOOKUP($AU595,'FE Source'!$A:$W,9,FALSE)=0,"-",VLOOKUP($AU595,'FE Source'!$A:$W,9,FALSE))</f>
        <v>-</v>
      </c>
      <c r="AD595" s="634" t="str">
        <f>IF(VLOOKUP($AU595,'FE Source'!$A:$W,10,FALSE)=0,"-",VLOOKUP($AU595,'FE Source'!$A:$W,10,FALSE))</f>
        <v>-</v>
      </c>
      <c r="AE595" s="618" t="str">
        <f>IF(VLOOKUP($AU595,'FE Source'!$A:$W,11,FALSE)=0,"-",VLOOKUP($AU595,'FE Source'!$A:$W,11,FALSE))</f>
        <v>-</v>
      </c>
      <c r="AF595" s="618" t="str">
        <f>IF(VLOOKUP($AU595,'FE Source'!$A:$W,12,FALSE)=0,"-",VLOOKUP($AU595,'FE Source'!$A:$W,12,FALSE))</f>
        <v>-</v>
      </c>
      <c r="AG595" s="618" t="str">
        <f>IF(VLOOKUP($AU595,'FE Source'!$A:$W,14,FALSE)=0,"-",VLOOKUP($AU595,'FE Source'!$A:$W,14,FALSE))</f>
        <v>-</v>
      </c>
      <c r="AH595" s="618">
        <f>IF(VLOOKUP($AU595,'FE Source'!$A:$DJ,33,FALSE)=0,"-",VLOOKUP($AU595,'FE Source'!$A:$DJ,33,FALSE))</f>
        <v>63.24</v>
      </c>
      <c r="AI595" s="618" t="str">
        <f>IF(VLOOKUP($AU595,'FE Source'!$A:$Y,20,FALSE)=0,"-",VLOOKUP($AU595,'FE Source'!$A:$Y,20,FALSE))</f>
        <v>-</v>
      </c>
      <c r="AJ595" s="618" t="str">
        <f>IF(VLOOKUP($AU595,'FE Source'!$A:$DJ,34,FALSE)=0,"-",VLOOKUP($AU595,'FE Source'!$A:$DJ,34,FALSE))</f>
        <v>-</v>
      </c>
      <c r="AK595" s="618">
        <f>IF(VLOOKUP($AU595,'FE Source'!$A:$DJ,35,FALSE)=0,"-",VLOOKUP($AU595,'FE Source'!$A:$DJ,35,FALSE))</f>
        <v>107.8</v>
      </c>
      <c r="AL595" s="632" t="str">
        <f>IF(VLOOKUP($AU595,'FE Source'!$A:$Y,19,FALSE)=0,"-",VLOOKUP($AU595,'FE Source'!$A:$Y,19,FALSE))</f>
        <v>-</v>
      </c>
      <c r="AM595" s="634" t="str">
        <f>IF(VLOOKUP($AU595,'FE Source'!$A:$DJ,36,FALSE)=0,"-",VLOOKUP($AU595,'FE Source'!$A:$DJ,36,FALSE))</f>
        <v>-</v>
      </c>
      <c r="AN595" s="635">
        <f>IF(VLOOKUP($AU595,'FE Source'!$A:$W,13,FALSE)=0,"-",VLOOKUP($AU595,'FE Source'!$A:$W,13,FALSE))</f>
        <v>1211.7</v>
      </c>
      <c r="AO595" s="634" t="str">
        <f>IF(J595="no","-",IF(VLOOKUP($AU595,'FE Source'!$A:$W,15,FALSE)=0,"-",VLOOKUP($AU595,'FE Source'!$A:$W,15,FALSE)))</f>
        <v>-</v>
      </c>
      <c r="AP595" s="618" t="str">
        <f>IF(AO595="-","-",IF(VLOOKUP($AU595,'FE Source'!$A:$Z,21,FALSE)=0,"-",IF(VLOOKUP($AU595,'FE Source'!$A:$Z,21,FALSE)=2,"Semi-Annual",IF(VLOOKUP($AU595,'FE Source'!$A:$Z,21,FALSE)=4,"Quarterly",IF(VLOOKUP($AU595,'FE Source'!$A:$Z,21,FALSE)=12,"Monthly","Annual")))))</f>
        <v>-</v>
      </c>
      <c r="AQ595" s="632" t="str">
        <f t="array" ref="AQ595">IF(VLOOKUP($AU595,'FE Source'!$A:$W,16,FALSE)=0,"-",VLOOKUP($AU595,'FE Source'!$A:$W,16,FALSE))</f>
        <v>-</v>
      </c>
      <c r="AR595" s="636" t="str">
        <f>IF(VLOOKUP($AU595,'FE Source'!$A:$W,17,FALSE)=0,"-",VLOOKUP($AU595,'FE Source'!$A:$W,17,FALSE))</f>
        <v>-</v>
      </c>
      <c r="AS595" s="634">
        <f>IF(VLOOKUP($AU595,'FE Source'!$AN:$AS,4,FALSE)="",VLOOKUP($AU595,'FE Source'!$AN:$AS,3,FALSE),VLOOKUP($AU595,'FE Source'!$AN:$AS,4,FALSE))</f>
        <v>12.73</v>
      </c>
      <c r="AT595" s="637">
        <f>IF(VLOOKUP($AU595,'FE Source'!$AN:$AS,5,FALSE)=0,"-",VLOOKUP($AU595,'FE Source'!$AN:$AS,5,FALSE))</f>
        <v>45779</v>
      </c>
      <c r="AU595" s="636" t="s">
        <v>10041</v>
      </c>
      <c r="BE595" s="215" t="str">
        <f>IF(VLOOKUP($AU595,'FE Source'!$A:$AK,22,FALSE)=0,"-",VLOOKUP($AU595,'FE Source'!$A:$AK,22,FALSE))</f>
        <v>-</v>
      </c>
      <c r="BF595" s="215" t="str">
        <f>IF(VLOOKUP($AU595,'FE Source'!$A:$AK,23,FALSE)=0,"-",VLOOKUP($AU595,'FE Source'!$A:$AK,23,FALSE))</f>
        <v>-</v>
      </c>
      <c r="BG595" s="215" t="str">
        <f>IF(VLOOKUP($AU595,'FE Source'!$A:$AK,24,FALSE)=0,"-",VLOOKUP($AU595,'FE Source'!$A:$AK,24,FALSE))</f>
        <v>-</v>
      </c>
      <c r="BH595" s="215" t="str">
        <f>IF(VLOOKUP($AU595,'FE Source'!$A:$AK,25,FALSE)=0,"-",VLOOKUP($AU595,'FE Source'!$A:$AK,25,FALSE))</f>
        <v>-</v>
      </c>
      <c r="BI595" s="215" t="str">
        <f>IF(VLOOKUP($AU595,'FE Source'!$A:$AK,26,FALSE)=0,"-",VLOOKUP($AU595,'FE Source'!$A:$AK,26,FALSE))</f>
        <v>-</v>
      </c>
      <c r="BJ595" s="215" t="str">
        <f>IF(VLOOKUP($AU595,'FE Source'!$A:$AK,27,FALSE)=0,"-",VLOOKUP($AU595,'FE Source'!$A:$AK,27,FALSE))</f>
        <v>-</v>
      </c>
      <c r="BK595" s="215" t="str">
        <f>IF(VLOOKUP($AU595,'FE Source'!$A:$AK,28,FALSE)=0,"-",VLOOKUP($AU595,'FE Source'!$A:$AK,28,FALSE))</f>
        <v>-</v>
      </c>
      <c r="BL595" s="215" t="str">
        <f>IF(VLOOKUP($AU595,'FE Source'!$A:$AK,29,FALSE)=0,"-",VLOOKUP($AU595,'FE Source'!$A:$AK,29,FALSE))</f>
        <v>-</v>
      </c>
      <c r="BM595" s="215" t="str">
        <f>IF(VLOOKUP($AU595,'FE Source'!$A:$AK,30,FALSE)=0,"-",VLOOKUP($AU595,'FE Source'!$A:$AK,30,FALSE))</f>
        <v>-</v>
      </c>
      <c r="BN595" t="str">
        <f>IF(VLOOKUP($AU595,'FE Source'!$A:$AK,31,FALSE)="No Specified Index","-",IF(VLOOKUP($AU595,'FE Source'!$A:$AK,31,FALSE)=0,"-",VLOOKUP($AU595,'FE Source'!$A:$AK,31,FALSE)))</f>
        <v>Tokyo Stock Price Index (TOPIX)</v>
      </c>
      <c r="BO595" s="217" t="str">
        <f>IF(VLOOKUP($AU595,'FE Source'!$A:$AK,32,FALSE)=0,"-",VLOOKUP($AU595,'FE Source'!$A:$AK,32,FALSE))</f>
        <v>-</v>
      </c>
      <c r="BP595" s="18" t="str">
        <f>IF(VLOOKUP($AU595,'FE Source'!$AZ:$BC,2,FALSE)=0,"-",VLOOKUP($AU595,'FE Source'!$AZ:$BC,2,FALSE))</f>
        <v>-</v>
      </c>
      <c r="BQ595" s="18" t="str">
        <f>IF(VLOOKUP($AU595,'FE Source'!$AZ:$BC,3,FALSE)=0,"-",VLOOKUP($AU595,'FE Source'!$AZ:$BC,3,FALSE))</f>
        <v>-</v>
      </c>
      <c r="BR595" s="18" t="str">
        <f>IF(VLOOKUP($AU595,'FE Source'!$AZ:$BC,4,FALSE)=0,"-",VLOOKUP($AU595,'FE Source'!$AZ:$BC,4,FALSE))</f>
        <v>-</v>
      </c>
    </row>
    <row r="596" spans="2:70" ht="15">
      <c r="B596" s="628" t="str">
        <f>INDEX('UT - Retail'!$A$7:$A$1409,MATCH(AU596,'UT - Retail'!$U$7:$U$1409,0),1)</f>
        <v>Goldman Sachs Asset Management</v>
      </c>
      <c r="C596" s="650" t="str">
        <f>INDEX('UT - Retail'!$B$7:$B$1409,MATCH(AU596,'UT - Retail'!$U$7:$U$1409,0),1)</f>
        <v>GS Japan Equity Portfolio Acc Snap USD-H</v>
      </c>
      <c r="D596" s="650"/>
      <c r="E596" s="618" t="str">
        <f>VLOOKUP(C596,'UT - Retail'!$B:$K,8,FALSE)</f>
        <v>Equities</v>
      </c>
      <c r="F596" s="618" t="str">
        <f>VLOOKUP(C596,'UT - Retail'!$B:$K,9,FALSE)</f>
        <v>Japan</v>
      </c>
      <c r="G596" s="618" t="str">
        <f>VLOOKUP(C596,'UT - Retail'!$B:$K,10,FALSE)</f>
        <v>General</v>
      </c>
      <c r="H596" s="82" t="str">
        <f>VLOOKUP(C596,'UT - Retail'!$B:$N,13,FALSE)</f>
        <v>No</v>
      </c>
      <c r="I596" s="82" t="str">
        <f>VLOOKUP(C596,'UT - Retail'!$B:$Q,14,FALSE)</f>
        <v>No</v>
      </c>
      <c r="J596" s="618" t="str">
        <f>VLOOKUP(C596,'UT - Retail'!$B:$Q,11,FALSE)</f>
        <v>No</v>
      </c>
      <c r="K596" s="130" t="str">
        <f>VLOOKUP(C596,'UT - Retail'!$B:$P,15,FALSE)</f>
        <v>No</v>
      </c>
      <c r="L596" s="82" t="str">
        <f>VLOOKUP(C596,'UT - Retail'!$B:$Q,16,FALSE)</f>
        <v>Both</v>
      </c>
      <c r="M596" s="618" t="str">
        <f>VLOOKUP(C596,'UT - Retail'!$B:$K,6,FALSE)</f>
        <v>USD</v>
      </c>
      <c r="N596" s="618" t="str">
        <f>IFERROR(IF(MATCH(C596,'Portfolio Construction'!$AL:$AL,0),"Yes","No"),"No")</f>
        <v>No</v>
      </c>
      <c r="O596" s="618" t="str">
        <f>IFERROR(IF(MATCH(C596,'Portfolio Construction'!$AN:$AN,0),"Yes","No"),"No")</f>
        <v>No</v>
      </c>
      <c r="P596" s="618" t="str">
        <f>IFERROR(IF(MATCH(C596,'Portfolio Construction'!$AP:$AP,0),"Yes","No"),"No")</f>
        <v>No</v>
      </c>
      <c r="Q596" s="618" t="str">
        <f>IFERROR(IF(MATCH(C596,'Portfolio Construction'!$AR:$AR,0),"Yes","No"),"No")</f>
        <v>No</v>
      </c>
      <c r="R596" s="618" t="str">
        <f>IFERROR(IF(MATCH(C596,'Portfolio Construction'!$AT:$AT,0),"Yes","No"),"No")</f>
        <v>No</v>
      </c>
      <c r="S596" s="618" t="str">
        <f>IFERROR(IF(MATCH(C596,'Portfolio Construction'!$AV:$AV,0),"Yes","No"),"No")</f>
        <v>No</v>
      </c>
      <c r="T596" s="618" t="str">
        <f>IFERROR(IF(MATCH(C596,'Portfolio Construction'!$AX:$AX,0),"Yes","No"),"No")</f>
        <v>No</v>
      </c>
      <c r="U596" s="618" t="str">
        <f>IFERROR(IF(MATCH(C596,'Portfolio Construction'!$AZ:$AZ,0),"Yes","No"),"No")</f>
        <v>No</v>
      </c>
      <c r="V596" s="618" t="str">
        <f>IFERROR(IF(MATCH(C596,'Portfolio Construction'!$BB:$BB,0),"Yes","No"),"No")</f>
        <v>No</v>
      </c>
      <c r="W596" s="618">
        <f>IF(VLOOKUP($AU596,'FE Source'!$A:$W,3,FALSE)=0,"-",VLOOKUP($AU596,'FE Source'!$A:$W,3,FALSE))</f>
        <v>-7.34</v>
      </c>
      <c r="X596" s="618">
        <f>IF(VLOOKUP($AU596,'FE Source'!$A:$W,4,FALSE)=0,"-",VLOOKUP($AU596,'FE Source'!$A:$W,4,FALSE))</f>
        <v>7.37</v>
      </c>
      <c r="Y596" s="618">
        <f>IF(VLOOKUP($AU596,'FE Source'!$A:$W,5,FALSE)=0,"-",VLOOKUP($AU596,'FE Source'!$A:$W,5,FALSE))</f>
        <v>-3.48</v>
      </c>
      <c r="Z596" s="618">
        <f>IF(VLOOKUP($AU596,'FE Source'!$A:$W,6,FALSE)=0,"-",VLOOKUP($AU596,'FE Source'!$A:$W,6,FALSE))</f>
        <v>-0.21</v>
      </c>
      <c r="AA596" s="618">
        <f>IF(VLOOKUP($AU596,'FE Source'!$A:$W,7,FALSE)=0,"-",VLOOKUP($AU596,'FE Source'!$A:$W,7,FALSE))</f>
        <v>15.48</v>
      </c>
      <c r="AB596" s="618">
        <f>IF(VLOOKUP($AU596,'FE Source'!$A:$W,8,FALSE)=0,"-",VLOOKUP($AU596,'FE Source'!$A:$W,8,FALSE))</f>
        <v>15.61</v>
      </c>
      <c r="AC596" s="632">
        <f>IF(VLOOKUP($AU596,'FE Source'!$A:$W,9,FALSE)=0,"-",VLOOKUP($AU596,'FE Source'!$A:$W,9,FALSE))</f>
        <v>8.8000000000000007</v>
      </c>
      <c r="AD596" s="634">
        <f>IF(VLOOKUP($AU596,'FE Source'!$A:$W,10,FALSE)=0,"-",VLOOKUP($AU596,'FE Source'!$A:$W,10,FALSE))</f>
        <v>0.74</v>
      </c>
      <c r="AE596" s="618">
        <f>IF(VLOOKUP($AU596,'FE Source'!$A:$W,11,FALSE)=0,"-",VLOOKUP($AU596,'FE Source'!$A:$W,11,FALSE))</f>
        <v>13.73</v>
      </c>
      <c r="AF596" s="618">
        <f>IF(VLOOKUP($AU596,'FE Source'!$A:$W,12,FALSE)=0,"-",VLOOKUP($AU596,'FE Source'!$A:$W,12,FALSE))</f>
        <v>0.86</v>
      </c>
      <c r="AG596" s="618">
        <f>IF(VLOOKUP($AU596,'FE Source'!$A:$W,14,FALSE)=0,"-",VLOOKUP($AU596,'FE Source'!$A:$W,14,FALSE))</f>
        <v>-9.14</v>
      </c>
      <c r="AH596" s="618">
        <f>IF(VLOOKUP($AU596,'FE Source'!$A:$DJ,33,FALSE)=0,"-",VLOOKUP($AU596,'FE Source'!$A:$DJ,33,FALSE))</f>
        <v>46.61</v>
      </c>
      <c r="AI596" s="618">
        <f>IF(VLOOKUP($AU596,'FE Source'!$A:$Y,20,FALSE)=0,"-",VLOOKUP($AU596,'FE Source'!$A:$Y,20,FALSE))</f>
        <v>109.41</v>
      </c>
      <c r="AJ596" s="618">
        <f>IF(VLOOKUP($AU596,'FE Source'!$A:$DJ,34,FALSE)=0,"-",VLOOKUP($AU596,'FE Source'!$A:$DJ,34,FALSE))</f>
        <v>120.17</v>
      </c>
      <c r="AK596" s="618">
        <f>IF(VLOOKUP($AU596,'FE Source'!$A:$DJ,35,FALSE)=0,"-",VLOOKUP($AU596,'FE Source'!$A:$DJ,35,FALSE))</f>
        <v>123.99</v>
      </c>
      <c r="AL596" s="632">
        <f>IF(VLOOKUP($AU596,'FE Source'!$A:$Y,19,FALSE)=0,"-",VLOOKUP($AU596,'FE Source'!$A:$Y,19,FALSE))</f>
        <v>59.17</v>
      </c>
      <c r="AM596" s="634">
        <f>IF(VLOOKUP($AU596,'FE Source'!$A:$DJ,36,FALSE)=0,"-",VLOOKUP($AU596,'FE Source'!$A:$DJ,36,FALSE))</f>
        <v>60.96</v>
      </c>
      <c r="AN596" s="635">
        <f>IF(VLOOKUP($AU596,'FE Source'!$A:$W,13,FALSE)=0,"-",VLOOKUP($AU596,'FE Source'!$A:$W,13,FALSE))</f>
        <v>1211.7</v>
      </c>
      <c r="AO596" s="634" t="str">
        <f>IF(J596="no","-",IF(VLOOKUP($AU596,'FE Source'!$A:$W,15,FALSE)=0,"-",VLOOKUP($AU596,'FE Source'!$A:$W,15,FALSE)))</f>
        <v>-</v>
      </c>
      <c r="AP596" s="618" t="str">
        <f>IF(AO596="-","-",IF(VLOOKUP($AU596,'FE Source'!$A:$Z,21,FALSE)=0,"-",IF(VLOOKUP($AU596,'FE Source'!$A:$Z,21,FALSE)=2,"Semi-Annual",IF(VLOOKUP($AU596,'FE Source'!$A:$Z,21,FALSE)=4,"Quarterly",IF(VLOOKUP($AU596,'FE Source'!$A:$Z,21,FALSE)=12,"Monthly","Annual")))))</f>
        <v>-</v>
      </c>
      <c r="AQ596" s="632">
        <f t="array" ref="AQ596">IF(VLOOKUP($AU596,'FE Source'!$A:$W,16,FALSE)=0,"-",VLOOKUP($AU596,'FE Source'!$A:$W,16,FALSE))</f>
        <v>1.67</v>
      </c>
      <c r="AR596" s="636" t="str">
        <f>IF(VLOOKUP($AU596,'FE Source'!$A:$W,17,FALSE)=0,"-",VLOOKUP($AU596,'FE Source'!$A:$W,17,FALSE))</f>
        <v>-</v>
      </c>
      <c r="AS596" s="634">
        <f>IF(VLOOKUP($AU596,'FE Source'!$AN:$AS,4,FALSE)="",VLOOKUP($AU596,'FE Source'!$AN:$AS,3,FALSE),VLOOKUP($AU596,'FE Source'!$AN:$AS,4,FALSE))</f>
        <v>32.35</v>
      </c>
      <c r="AT596" s="637">
        <f>IF(VLOOKUP($AU596,'FE Source'!$AN:$AS,5,FALSE)=0,"-",VLOOKUP($AU596,'FE Source'!$AN:$AS,5,FALSE))</f>
        <v>45779</v>
      </c>
      <c r="AU596" s="647" t="s">
        <v>7843</v>
      </c>
      <c r="BE596" s="215">
        <f>IF(VLOOKUP($AU596,'FE Source'!$A:$AK,22,FALSE)=0,"-",VLOOKUP($AU596,'FE Source'!$A:$AK,22,FALSE))</f>
        <v>19.47</v>
      </c>
      <c r="BF596" s="215">
        <f>IF(VLOOKUP($AU596,'FE Source'!$A:$AK,23,FALSE)=0,"-",VLOOKUP($AU596,'FE Source'!$A:$AK,23,FALSE))</f>
        <v>-3.59</v>
      </c>
      <c r="BG596" s="215">
        <f>IF(VLOOKUP($AU596,'FE Source'!$A:$AK,24,FALSE)=0,"-",VLOOKUP($AU596,'FE Source'!$A:$AK,24,FALSE))</f>
        <v>15.15</v>
      </c>
      <c r="BH596" s="215">
        <f>IF(VLOOKUP($AU596,'FE Source'!$A:$AK,25,FALSE)=0,"-",VLOOKUP($AU596,'FE Source'!$A:$AK,25,FALSE))</f>
        <v>-12.48</v>
      </c>
      <c r="BI596" s="215">
        <f>IF(VLOOKUP($AU596,'FE Source'!$A:$AK,26,FALSE)=0,"-",VLOOKUP($AU596,'FE Source'!$A:$AK,26,FALSE))</f>
        <v>21.23</v>
      </c>
      <c r="BJ596" s="215">
        <f>IF(VLOOKUP($AU596,'FE Source'!$A:$AK,27,FALSE)=0,"-",VLOOKUP($AU596,'FE Source'!$A:$AK,27,FALSE))</f>
        <v>14.88</v>
      </c>
      <c r="BK596" s="215">
        <f>IF(VLOOKUP($AU596,'FE Source'!$A:$AK,28,FALSE)=0,"-",VLOOKUP($AU596,'FE Source'!$A:$AK,28,FALSE))</f>
        <v>18.559999999999999</v>
      </c>
      <c r="BL596" s="215">
        <f>IF(VLOOKUP($AU596,'FE Source'!$A:$AK,29,FALSE)=0,"-",VLOOKUP($AU596,'FE Source'!$A:$AK,29,FALSE))</f>
        <v>-11.16</v>
      </c>
      <c r="BM596" s="215">
        <f>IF(VLOOKUP($AU596,'FE Source'!$A:$AK,30,FALSE)=0,"-",VLOOKUP($AU596,'FE Source'!$A:$AK,30,FALSE))</f>
        <v>31.91</v>
      </c>
      <c r="BN596" t="str">
        <f>IF(VLOOKUP($AU596,'FE Source'!$A:$AK,31,FALSE)="No Specified Index","-",IF(VLOOKUP($AU596,'FE Source'!$A:$AK,31,FALSE)=0,"-",VLOOKUP($AU596,'FE Source'!$A:$AK,31,FALSE)))</f>
        <v>Tokyo Stock Price Index (TOPIX)</v>
      </c>
      <c r="BO596" s="217">
        <f>IF(VLOOKUP($AU596,'FE Source'!$A:$AK,32,FALSE)=0,"-",VLOOKUP($AU596,'FE Source'!$A:$AK,32,FALSE))</f>
        <v>41396</v>
      </c>
      <c r="BP596" s="18">
        <f>IF(VLOOKUP($AU596,'FE Source'!$AZ:$BC,2,FALSE)=0,"-",VLOOKUP($AU596,'FE Source'!$AZ:$BC,2,FALSE))</f>
        <v>1.1299999999999999</v>
      </c>
      <c r="BQ596" s="18" t="str">
        <f>IF(VLOOKUP($AU596,'FE Source'!$AZ:$BC,3,FALSE)=0,"-",VLOOKUP($AU596,'FE Source'!$AZ:$BC,3,FALSE))</f>
        <v>-</v>
      </c>
      <c r="BR596" s="18" t="str">
        <f>IF(VLOOKUP($AU596,'FE Source'!$AZ:$BC,4,FALSE)=0,"-",VLOOKUP($AU596,'FE Source'!$AZ:$BC,4,FALSE))</f>
        <v>-</v>
      </c>
    </row>
    <row r="597" spans="2:70" ht="15">
      <c r="B597" s="628" t="str">
        <f>INDEX('UT - Retail'!$A$7:$A$1409,MATCH(AU597,'UT - Retail'!$U$7:$U$1409,0),1)</f>
        <v>HSBC Global Asset Management</v>
      </c>
      <c r="C597" s="666" t="str">
        <f>INDEX('UT - Retail'!$B$7:$B$1409,MATCH(AU597,'UT - Retail'!$U$7:$U$1409,0),1)</f>
        <v>HGIF - ASEAN Equity AD USD</v>
      </c>
      <c r="D597" s="666"/>
      <c r="E597" s="609" t="str">
        <f>VLOOKUP(C597,'UT - Retail'!$B:$K,8,FALSE)</f>
        <v>Equities</v>
      </c>
      <c r="F597" s="609" t="str">
        <f>VLOOKUP(C597,'UT - Retail'!$B:$K,9,FALSE)</f>
        <v>South East Asia</v>
      </c>
      <c r="G597" s="609" t="str">
        <f>VLOOKUP(C597,'UT - Retail'!$B:$K,10,FALSE)</f>
        <v>General</v>
      </c>
      <c r="H597" s="82" t="str">
        <f>VLOOKUP(C597,'UT - Retail'!$B:$N,13,FALSE)</f>
        <v>No</v>
      </c>
      <c r="I597" s="82" t="str">
        <f>VLOOKUP(C597,'UT - Retail'!$B:$Q,14,FALSE)</f>
        <v>No</v>
      </c>
      <c r="J597" s="609" t="str">
        <f>VLOOKUP(C597,'UT - Retail'!$B:$Q,11,FALSE)</f>
        <v>No</v>
      </c>
      <c r="K597" s="130" t="str">
        <f>VLOOKUP(C597,'UT - Retail'!$B:$P,15,FALSE)</f>
        <v>No</v>
      </c>
      <c r="L597" s="82" t="str">
        <f>VLOOKUP(C597,'UT - Retail'!$B:$Q,16,FALSE)</f>
        <v>Both</v>
      </c>
      <c r="M597" s="618" t="str">
        <f>VLOOKUP(C597,'UT - Retail'!$B:$K,6,FALSE)</f>
        <v>USD</v>
      </c>
      <c r="N597" s="618" t="str">
        <f>IFERROR(IF(MATCH(C597,'Portfolio Construction'!$AL:$AL,0),"Yes","No"),"No")</f>
        <v>No</v>
      </c>
      <c r="O597" s="618" t="str">
        <f>IFERROR(IF(MATCH(C597,'Portfolio Construction'!$AN:$AN,0),"Yes","No"),"No")</f>
        <v>No</v>
      </c>
      <c r="P597" s="618" t="str">
        <f>IFERROR(IF(MATCH(C597,'Portfolio Construction'!$AP:$AP,0),"Yes","No"),"No")</f>
        <v>No</v>
      </c>
      <c r="Q597" s="618" t="str">
        <f>IFERROR(IF(MATCH(C597,'Portfolio Construction'!$AR:$AR,0),"Yes","No"),"No")</f>
        <v>No</v>
      </c>
      <c r="R597" s="618" t="str">
        <f>IFERROR(IF(MATCH(C597,'Portfolio Construction'!$AT:$AT,0),"Yes","No"),"No")</f>
        <v>No</v>
      </c>
      <c r="S597" s="618" t="str">
        <f>IFERROR(IF(MATCH(C597,'Portfolio Construction'!$AV:$AV,0),"Yes","No"),"No")</f>
        <v>No</v>
      </c>
      <c r="T597" s="618" t="str">
        <f>IFERROR(IF(MATCH(C597,'Portfolio Construction'!$AX:$AX,0),"Yes","No"),"No")</f>
        <v>No</v>
      </c>
      <c r="U597" s="618" t="str">
        <f>IFERROR(IF(MATCH(C597,'Portfolio Construction'!$AZ:$AZ,0),"Yes","No"),"No")</f>
        <v>No</v>
      </c>
      <c r="V597" s="618" t="str">
        <f>IFERROR(IF(MATCH(C597,'Portfolio Construction'!$BB:$BB,0),"Yes","No"),"No")</f>
        <v>No</v>
      </c>
      <c r="W597" s="618">
        <f>IF(VLOOKUP($AU597,'FE Source'!$A:$W,3,FALSE)=0,"-",VLOOKUP($AU597,'FE Source'!$A:$W,3,FALSE))</f>
        <v>-3.8</v>
      </c>
      <c r="X597" s="618">
        <f>IF(VLOOKUP($AU597,'FE Source'!$A:$W,4,FALSE)=0,"-",VLOOKUP($AU597,'FE Source'!$A:$W,4,FALSE))</f>
        <v>-1.82</v>
      </c>
      <c r="Y597" s="618">
        <f>IF(VLOOKUP($AU597,'FE Source'!$A:$W,5,FALSE)=0,"-",VLOOKUP($AU597,'FE Source'!$A:$W,5,FALSE))</f>
        <v>-2.2400000000000002</v>
      </c>
      <c r="Z597" s="618">
        <f>IF(VLOOKUP($AU597,'FE Source'!$A:$W,6,FALSE)=0,"-",VLOOKUP($AU597,'FE Source'!$A:$W,6,FALSE))</f>
        <v>11.02</v>
      </c>
      <c r="AA597" s="618">
        <f>IF(VLOOKUP($AU597,'FE Source'!$A:$W,7,FALSE)=0,"-",VLOOKUP($AU597,'FE Source'!$A:$W,7,FALSE))</f>
        <v>0.51</v>
      </c>
      <c r="AB597" s="618">
        <f>IF(VLOOKUP($AU597,'FE Source'!$A:$W,8,FALSE)=0,"-",VLOOKUP($AU597,'FE Source'!$A:$W,8,FALSE))</f>
        <v>4.46</v>
      </c>
      <c r="AC597" s="632">
        <f>IF(VLOOKUP($AU597,'FE Source'!$A:$W,9,FALSE)=0,"-",VLOOKUP($AU597,'FE Source'!$A:$W,9,FALSE))</f>
        <v>1.85</v>
      </c>
      <c r="AD597" s="611">
        <f>IF(VLOOKUP($AU597,'FE Source'!$A:$W,10,FALSE)=0,"-",VLOOKUP($AU597,'FE Source'!$A:$W,10,FALSE))</f>
        <v>0.62</v>
      </c>
      <c r="AE597" s="618">
        <f>IF(VLOOKUP($AU597,'FE Source'!$A:$W,11,FALSE)=0,"-",VLOOKUP($AU597,'FE Source'!$A:$W,11,FALSE))</f>
        <v>11.24</v>
      </c>
      <c r="AF597" s="618" t="str">
        <f>IF(VLOOKUP($AU597,'FE Source'!$A:$W,12,FALSE)=0,"-",VLOOKUP($AU597,'FE Source'!$A:$W,12,FALSE))</f>
        <v>-</v>
      </c>
      <c r="AG597" s="618">
        <f>IF(VLOOKUP($AU597,'FE Source'!$A:$W,14,FALSE)=0,"-",VLOOKUP($AU597,'FE Source'!$A:$W,14,FALSE))</f>
        <v>-16.38</v>
      </c>
      <c r="AH597" s="618">
        <f>IF(VLOOKUP($AU597,'FE Source'!$A:$DJ,33,FALSE)=0,"-",VLOOKUP($AU597,'FE Source'!$A:$DJ,33,FALSE))</f>
        <v>83.2</v>
      </c>
      <c r="AI597" s="618">
        <f>IF(VLOOKUP($AU597,'FE Source'!$A:$Y,20,FALSE)=0,"-",VLOOKUP($AU597,'FE Source'!$A:$Y,20,FALSE))</f>
        <v>55.86</v>
      </c>
      <c r="AJ597" s="618">
        <f>IF(VLOOKUP($AU597,'FE Source'!$A:$DJ,34,FALSE)=0,"-",VLOOKUP($AU597,'FE Source'!$A:$DJ,34,FALSE))</f>
        <v>66.84</v>
      </c>
      <c r="AK597" s="618">
        <f>IF(VLOOKUP($AU597,'FE Source'!$A:$DJ,35,FALSE)=0,"-",VLOOKUP($AU597,'FE Source'!$A:$DJ,35,FALSE))</f>
        <v>-25.84</v>
      </c>
      <c r="AL597" s="632">
        <f>IF(VLOOKUP($AU597,'FE Source'!$A:$Y,19,FALSE)=0,"-",VLOOKUP($AU597,'FE Source'!$A:$Y,19,FALSE))</f>
        <v>73.81</v>
      </c>
      <c r="AM597" s="634">
        <f>IF(VLOOKUP($AU597,'FE Source'!$A:$DJ,36,FALSE)=0,"-",VLOOKUP($AU597,'FE Source'!$A:$DJ,36,FALSE))</f>
        <v>75.58</v>
      </c>
      <c r="AN597" s="613">
        <f>IF(VLOOKUP($AU597,'FE Source'!$A:$W,13,FALSE)=0,"-",VLOOKUP($AU597,'FE Source'!$A:$W,13,FALSE))</f>
        <v>45.9</v>
      </c>
      <c r="AO597" s="611" t="str">
        <f>IF(J597="no","-",IF(VLOOKUP($AU597,'FE Source'!$A:$W,15,FALSE)=0,"-",VLOOKUP($AU597,'FE Source'!$A:$W,15,FALSE)))</f>
        <v>-</v>
      </c>
      <c r="AP597" s="610" t="str">
        <f>IF(AO597="-","-",IF(VLOOKUP($AU597,'FE Source'!$A:$Z,21,FALSE)=0,"-",IF(VLOOKUP($AU597,'FE Source'!$A:$Z,21,FALSE)=2,"Semi-Annual",IF(VLOOKUP($AU597,'FE Source'!$A:$Z,21,FALSE)=4,"Quarterly",IF(VLOOKUP($AU597,'FE Source'!$A:$Z,21,FALSE)=12,"Monthly","Annual")))))</f>
        <v>-</v>
      </c>
      <c r="AQ597" s="632">
        <f t="array" ref="AQ597">IF(VLOOKUP($AU597,'FE Source'!$A:$W,16,FALSE)=0,"-",VLOOKUP($AU597,'FE Source'!$A:$W,16,FALSE))</f>
        <v>1.85</v>
      </c>
      <c r="AR597" s="614" t="str">
        <f>IF(VLOOKUP($AU597,'FE Source'!$A:$W,17,FALSE)=0,"-",VLOOKUP($AU597,'FE Source'!$A:$W,17,FALSE))</f>
        <v>Neutral</v>
      </c>
      <c r="AS597" s="611">
        <f>IF(VLOOKUP($AU597,'FE Source'!$AN:$AS,4,FALSE)="",VLOOKUP($AU597,'FE Source'!$AN:$AS,3,FALSE),VLOOKUP($AU597,'FE Source'!$AN:$AS,4,FALSE))</f>
        <v>17.8</v>
      </c>
      <c r="AT597" s="637">
        <f>IF(VLOOKUP($AU597,'FE Source'!$AN:$AS,5,FALSE)=0,"-",VLOOKUP($AU597,'FE Source'!$AN:$AS,5,FALSE))</f>
        <v>45783</v>
      </c>
      <c r="AU597" s="636" t="s">
        <v>3150</v>
      </c>
      <c r="BE597" s="215">
        <f>IF(VLOOKUP($AU597,'FE Source'!$A:$AK,22,FALSE)=0,"-",VLOOKUP($AU597,'FE Source'!$A:$AK,22,FALSE))</f>
        <v>-19.18</v>
      </c>
      <c r="BF597" s="215">
        <f>IF(VLOOKUP($AU597,'FE Source'!$A:$AK,23,FALSE)=0,"-",VLOOKUP($AU597,'FE Source'!$A:$AK,23,FALSE))</f>
        <v>21.4</v>
      </c>
      <c r="BG597" s="215">
        <f>IF(VLOOKUP($AU597,'FE Source'!$A:$AK,24,FALSE)=0,"-",VLOOKUP($AU597,'FE Source'!$A:$AK,24,FALSE))</f>
        <v>20.05</v>
      </c>
      <c r="BH597" s="215">
        <f>IF(VLOOKUP($AU597,'FE Source'!$A:$AK,25,FALSE)=0,"-",VLOOKUP($AU597,'FE Source'!$A:$AK,25,FALSE))</f>
        <v>-5.67</v>
      </c>
      <c r="BI597" s="215">
        <f>IF(VLOOKUP($AU597,'FE Source'!$A:$AK,26,FALSE)=0,"-",VLOOKUP($AU597,'FE Source'!$A:$AK,26,FALSE))</f>
        <v>8.32</v>
      </c>
      <c r="BJ597" s="215">
        <f>IF(VLOOKUP($AU597,'FE Source'!$A:$AK,27,FALSE)=0,"-",VLOOKUP($AU597,'FE Source'!$A:$AK,27,FALSE))</f>
        <v>-7.63</v>
      </c>
      <c r="BK597" s="215">
        <f>IF(VLOOKUP($AU597,'FE Source'!$A:$AK,28,FALSE)=0,"-",VLOOKUP($AU597,'FE Source'!$A:$AK,28,FALSE))</f>
        <v>6.52</v>
      </c>
      <c r="BL597" s="215">
        <f>IF(VLOOKUP($AU597,'FE Source'!$A:$AK,29,FALSE)=0,"-",VLOOKUP($AU597,'FE Source'!$A:$AK,29,FALSE))</f>
        <v>-3</v>
      </c>
      <c r="BM597" s="215">
        <f>IF(VLOOKUP($AU597,'FE Source'!$A:$AK,30,FALSE)=0,"-",VLOOKUP($AU597,'FE Source'!$A:$AK,30,FALSE))</f>
        <v>-10.17</v>
      </c>
      <c r="BN597" t="str">
        <f>IF(VLOOKUP($AU597,'FE Source'!$A:$AK,31,FALSE)="No Specified Index","-",IF(VLOOKUP($AU597,'FE Source'!$A:$AK,31,FALSE)=0,"-",VLOOKUP($AU597,'FE Source'!$A:$AK,31,FALSE)))</f>
        <v>MSCI AC ASEAN Index</v>
      </c>
      <c r="BO597" s="217">
        <f>IF(VLOOKUP($AU597,'FE Source'!$A:$AK,32,FALSE)=0,"-",VLOOKUP($AU597,'FE Source'!$A:$AK,32,FALSE))</f>
        <v>38394</v>
      </c>
      <c r="BP597" s="18">
        <f>IF(VLOOKUP($AU597,'FE Source'!$AZ:$BC,2,FALSE)=0,"-",VLOOKUP($AU597,'FE Source'!$AZ:$BC,2,FALSE))</f>
        <v>-3.95</v>
      </c>
      <c r="BQ597" s="18">
        <f>IF(VLOOKUP($AU597,'FE Source'!$AZ:$BC,3,FALSE)=0,"-",VLOOKUP($AU597,'FE Source'!$AZ:$BC,3,FALSE))</f>
        <v>-6.08</v>
      </c>
      <c r="BR597" s="18">
        <f>IF(VLOOKUP($AU597,'FE Source'!$AZ:$BC,4,FALSE)=0,"-",VLOOKUP($AU597,'FE Source'!$AZ:$BC,4,FALSE))</f>
        <v>-5.04</v>
      </c>
    </row>
    <row r="598" spans="2:70" ht="15">
      <c r="B598" s="628" t="str">
        <f>INDEX('UT - Retail'!$A$7:$A$1409,MATCH(AU598,'UT - Retail'!$U$7:$U$1409,0),1)</f>
        <v>HSBC Global Asset Management</v>
      </c>
      <c r="C598" s="650" t="str">
        <f>INDEX('UT - Retail'!$B$7:$B$1409,MATCH(AU598,'UT - Retail'!$U$7:$U$1409,0),1)</f>
        <v>HGIF - Asia Pacific ex Japan Equity High Dividend AM2 SGD</v>
      </c>
      <c r="D598" s="650"/>
      <c r="E598" s="618" t="str">
        <f>VLOOKUP(C598,'UT - Retail'!$B:$K,8,FALSE)</f>
        <v>Equities</v>
      </c>
      <c r="F598" s="618" t="str">
        <f>VLOOKUP(C598,'UT - Retail'!$B:$K,9,FALSE)</f>
        <v>Asia Pacific ex-Japan</v>
      </c>
      <c r="G598" s="618" t="str">
        <f>VLOOKUP(C598,'UT - Retail'!$B:$K,10,FALSE)</f>
        <v>General</v>
      </c>
      <c r="H598" s="82" t="str">
        <f>VLOOKUP(C598,'UT - Retail'!$B:$N,13,FALSE)</f>
        <v>No</v>
      </c>
      <c r="I598" s="82" t="str">
        <f>VLOOKUP(C598,'UT - Retail'!$B:$Q,14,FALSE)</f>
        <v>No</v>
      </c>
      <c r="J598" s="618" t="str">
        <f>VLOOKUP(C598,'UT - Retail'!$B:$Q,11,FALSE)</f>
        <v>Yes</v>
      </c>
      <c r="K598" s="130" t="str">
        <f>VLOOKUP(C598,'UT - Retail'!$B:$P,15,FALSE)</f>
        <v>Yes</v>
      </c>
      <c r="L598" s="82" t="str">
        <f>VLOOKUP(C598,'UT - Retail'!$B:$Q,16,FALSE)</f>
        <v>Both</v>
      </c>
      <c r="M598" s="618" t="str">
        <f>VLOOKUP(C598,'UT - Retail'!$B:$K,6,FALSE)</f>
        <v>SGD</v>
      </c>
      <c r="N598" s="618" t="str">
        <f>IFERROR(IF(MATCH(C598,'Portfolio Construction'!$AL:$AL,0),"Yes","No"),"No")</f>
        <v>No</v>
      </c>
      <c r="O598" s="618" t="str">
        <f>IFERROR(IF(MATCH(C598,'Portfolio Construction'!$AN:$AN,0),"Yes","No"),"No")</f>
        <v>No</v>
      </c>
      <c r="P598" s="618" t="str">
        <f>IFERROR(IF(MATCH(C598,'Portfolio Construction'!$AP:$AP,0),"Yes","No"),"No")</f>
        <v>No</v>
      </c>
      <c r="Q598" s="618" t="str">
        <f>IFERROR(IF(MATCH(C598,'Portfolio Construction'!$AR:$AR,0),"Yes","No"),"No")</f>
        <v>No</v>
      </c>
      <c r="R598" s="618" t="str">
        <f>IFERROR(IF(MATCH(C598,'Portfolio Construction'!$AT:$AT,0),"Yes","No"),"No")</f>
        <v>No</v>
      </c>
      <c r="S598" s="618" t="str">
        <f>IFERROR(IF(MATCH(C598,'Portfolio Construction'!$AV:$AV,0),"Yes","No"),"No")</f>
        <v>No</v>
      </c>
      <c r="T598" s="618" t="str">
        <f>IFERROR(IF(MATCH(C598,'Portfolio Construction'!$AX:$AX,0),"Yes","No"),"No")</f>
        <v>No</v>
      </c>
      <c r="U598" s="618" t="str">
        <f>IFERROR(IF(MATCH(C598,'Portfolio Construction'!$AZ:$AZ,0),"Yes","No"),"No")</f>
        <v>No</v>
      </c>
      <c r="V598" s="618" t="str">
        <f>IFERROR(IF(MATCH(C598,'Portfolio Construction'!$BB:$BB,0),"Yes","No"),"No")</f>
        <v>No</v>
      </c>
      <c r="W598" s="618">
        <f>IF(VLOOKUP($AU598,'FE Source'!$A:$W,3,FALSE)=0,"-",VLOOKUP($AU598,'FE Source'!$A:$W,3,FALSE))</f>
        <v>-2.4700000000000002</v>
      </c>
      <c r="X598" s="618">
        <f>IF(VLOOKUP($AU598,'FE Source'!$A:$W,4,FALSE)=0,"-",VLOOKUP($AU598,'FE Source'!$A:$W,4,FALSE))</f>
        <v>0.75</v>
      </c>
      <c r="Y598" s="618">
        <f>IF(VLOOKUP($AU598,'FE Source'!$A:$W,5,FALSE)=0,"-",VLOOKUP($AU598,'FE Source'!$A:$W,5,FALSE))</f>
        <v>-5.88</v>
      </c>
      <c r="Z598" s="618">
        <f>IF(VLOOKUP($AU598,'FE Source'!$A:$W,6,FALSE)=0,"-",VLOOKUP($AU598,'FE Source'!$A:$W,6,FALSE))</f>
        <v>3.92</v>
      </c>
      <c r="AA598" s="618">
        <f>IF(VLOOKUP($AU598,'FE Source'!$A:$W,7,FALSE)=0,"-",VLOOKUP($AU598,'FE Source'!$A:$W,7,FALSE))</f>
        <v>1.87</v>
      </c>
      <c r="AB598" s="618">
        <f>IF(VLOOKUP($AU598,'FE Source'!$A:$W,8,FALSE)=0,"-",VLOOKUP($AU598,'FE Source'!$A:$W,8,FALSE))</f>
        <v>5.42</v>
      </c>
      <c r="AC598" s="632">
        <f>IF(VLOOKUP($AU598,'FE Source'!$A:$W,9,FALSE)=0,"-",VLOOKUP($AU598,'FE Source'!$A:$W,9,FALSE))</f>
        <v>3.98</v>
      </c>
      <c r="AD598" s="634">
        <f>IF(VLOOKUP($AU598,'FE Source'!$A:$W,10,FALSE)=0,"-",VLOOKUP($AU598,'FE Source'!$A:$W,10,FALSE))</f>
        <v>1.08</v>
      </c>
      <c r="AE598" s="618">
        <f>IF(VLOOKUP($AU598,'FE Source'!$A:$W,11,FALSE)=0,"-",VLOOKUP($AU598,'FE Source'!$A:$W,11,FALSE))</f>
        <v>14</v>
      </c>
      <c r="AF598" s="618" t="str">
        <f>IF(VLOOKUP($AU598,'FE Source'!$A:$W,12,FALSE)=0,"-",VLOOKUP($AU598,'FE Source'!$A:$W,12,FALSE))</f>
        <v>-</v>
      </c>
      <c r="AG598" s="618">
        <f>IF(VLOOKUP($AU598,'FE Source'!$A:$W,14,FALSE)=0,"-",VLOOKUP($AU598,'FE Source'!$A:$W,14,FALSE))</f>
        <v>-21.76</v>
      </c>
      <c r="AH598" s="618">
        <f>IF(VLOOKUP($AU598,'FE Source'!$A:$DJ,33,FALSE)=0,"-",VLOOKUP($AU598,'FE Source'!$A:$DJ,33,FALSE))</f>
        <v>120.56</v>
      </c>
      <c r="AI598" s="618">
        <f>IF(VLOOKUP($AU598,'FE Source'!$A:$Y,20,FALSE)=0,"-",VLOOKUP($AU598,'FE Source'!$A:$Y,20,FALSE))</f>
        <v>113.36</v>
      </c>
      <c r="AJ598" s="618">
        <f>IF(VLOOKUP($AU598,'FE Source'!$A:$DJ,34,FALSE)=0,"-",VLOOKUP($AU598,'FE Source'!$A:$DJ,34,FALSE))</f>
        <v>103.81</v>
      </c>
      <c r="AK598" s="618">
        <f>IF(VLOOKUP($AU598,'FE Source'!$A:$DJ,35,FALSE)=0,"-",VLOOKUP($AU598,'FE Source'!$A:$DJ,35,FALSE))</f>
        <v>104.46</v>
      </c>
      <c r="AL598" s="632">
        <f>IF(VLOOKUP($AU598,'FE Source'!$A:$Y,19,FALSE)=0,"-",VLOOKUP($AU598,'FE Source'!$A:$Y,19,FALSE))</f>
        <v>102.15</v>
      </c>
      <c r="AM598" s="634">
        <f>IF(VLOOKUP($AU598,'FE Source'!$A:$DJ,36,FALSE)=0,"-",VLOOKUP($AU598,'FE Source'!$A:$DJ,36,FALSE))</f>
        <v>95.18</v>
      </c>
      <c r="AN598" s="635">
        <f>IF(VLOOKUP($AU598,'FE Source'!$A:$W,13,FALSE)=0,"-",VLOOKUP($AU598,'FE Source'!$A:$W,13,FALSE))</f>
        <v>368.8</v>
      </c>
      <c r="AO598" s="634">
        <f>IF(J598="no","-",IF(VLOOKUP($AU598,'FE Source'!$A:$W,15,FALSE)=0,"-",VLOOKUP($AU598,'FE Source'!$A:$W,15,FALSE)))</f>
        <v>3.95</v>
      </c>
      <c r="AP598" s="618" t="str">
        <f>IF(AO598="-","-",IF(VLOOKUP($AU598,'FE Source'!$A:$Z,21,FALSE)=0,"-",IF(VLOOKUP($AU598,'FE Source'!$A:$Z,21,FALSE)=2,"Semi-Annual",IF(VLOOKUP($AU598,'FE Source'!$A:$Z,21,FALSE)=4,"Quarterly",IF(VLOOKUP($AU598,'FE Source'!$A:$Z,21,FALSE)=12,"Monthly","Annual")))))</f>
        <v>Monthly</v>
      </c>
      <c r="AQ598" s="632">
        <f t="array" ref="AQ598">IF(VLOOKUP($AU598,'FE Source'!$A:$W,16,FALSE)=0,"-",VLOOKUP($AU598,'FE Source'!$A:$W,16,FALSE))</f>
        <v>1.85</v>
      </c>
      <c r="AR598" s="636" t="str">
        <f>IF(VLOOKUP($AU598,'FE Source'!$A:$W,17,FALSE)=0,"-",VLOOKUP($AU598,'FE Source'!$A:$W,17,FALSE))</f>
        <v>Neutral</v>
      </c>
      <c r="AS598" s="634">
        <f>IF(VLOOKUP($AU598,'FE Source'!$AN:$AS,4,FALSE)="",VLOOKUP($AU598,'FE Source'!$AN:$AS,3,FALSE),VLOOKUP($AU598,'FE Source'!$AN:$AS,4,FALSE))</f>
        <v>9.7799999999999994</v>
      </c>
      <c r="AT598" s="637">
        <f>IF(VLOOKUP($AU598,'FE Source'!$AN:$AS,5,FALSE)=0,"-",VLOOKUP($AU598,'FE Source'!$AN:$AS,5,FALSE))</f>
        <v>45783</v>
      </c>
      <c r="AU598" s="636" t="s">
        <v>3274</v>
      </c>
      <c r="BE598" s="215">
        <f>IF(VLOOKUP($AU598,'FE Source'!$A:$AK,22,FALSE)=0,"-",VLOOKUP($AU598,'FE Source'!$A:$AK,22,FALSE))</f>
        <v>-4.47</v>
      </c>
      <c r="BF598" s="215">
        <f>IF(VLOOKUP($AU598,'FE Source'!$A:$AK,23,FALSE)=0,"-",VLOOKUP($AU598,'FE Source'!$A:$AK,23,FALSE))</f>
        <v>11.69</v>
      </c>
      <c r="BG598" s="215">
        <f>IF(VLOOKUP($AU598,'FE Source'!$A:$AK,24,FALSE)=0,"-",VLOOKUP($AU598,'FE Source'!$A:$AK,24,FALSE))</f>
        <v>22.93</v>
      </c>
      <c r="BH598" s="215">
        <f>IF(VLOOKUP($AU598,'FE Source'!$A:$AK,25,FALSE)=0,"-",VLOOKUP($AU598,'FE Source'!$A:$AK,25,FALSE))</f>
        <v>-10.16</v>
      </c>
      <c r="BI598" s="215">
        <f>IF(VLOOKUP($AU598,'FE Source'!$A:$AK,26,FALSE)=0,"-",VLOOKUP($AU598,'FE Source'!$A:$AK,26,FALSE))</f>
        <v>18.899999999999999</v>
      </c>
      <c r="BJ598" s="215">
        <f>IF(VLOOKUP($AU598,'FE Source'!$A:$AK,27,FALSE)=0,"-",VLOOKUP($AU598,'FE Source'!$A:$AK,27,FALSE))</f>
        <v>10.27</v>
      </c>
      <c r="BK598" s="215">
        <f>IF(VLOOKUP($AU598,'FE Source'!$A:$AK,28,FALSE)=0,"-",VLOOKUP($AU598,'FE Source'!$A:$AK,28,FALSE))</f>
        <v>5.59</v>
      </c>
      <c r="BL598" s="215">
        <f>IF(VLOOKUP($AU598,'FE Source'!$A:$AK,29,FALSE)=0,"-",VLOOKUP($AU598,'FE Source'!$A:$AK,29,FALSE))</f>
        <v>-18.170000000000002</v>
      </c>
      <c r="BM598" s="215">
        <f>IF(VLOOKUP($AU598,'FE Source'!$A:$AK,30,FALSE)=0,"-",VLOOKUP($AU598,'FE Source'!$A:$AK,30,FALSE))</f>
        <v>7.41</v>
      </c>
      <c r="BN598" t="str">
        <f>IF(VLOOKUP($AU598,'FE Source'!$A:$AK,31,FALSE)="No Specified Index","-",IF(VLOOKUP($AU598,'FE Source'!$A:$AK,31,FALSE)=0,"-",VLOOKUP($AU598,'FE Source'!$A:$AK,31,FALSE)))</f>
        <v>MSCI AC Asia Pacific ex Japan</v>
      </c>
      <c r="BO598" s="217">
        <f>IF(VLOOKUP($AU598,'FE Source'!$A:$AK,32,FALSE)=0,"-",VLOOKUP($AU598,'FE Source'!$A:$AK,32,FALSE))</f>
        <v>40695</v>
      </c>
      <c r="BP598" s="18">
        <f>IF(VLOOKUP($AU598,'FE Source'!$AZ:$BC,2,FALSE)=0,"-",VLOOKUP($AU598,'FE Source'!$AZ:$BC,2,FALSE))</f>
        <v>-6.08</v>
      </c>
      <c r="BQ598" s="18">
        <f>IF(VLOOKUP($AU598,'FE Source'!$AZ:$BC,3,FALSE)=0,"-",VLOOKUP($AU598,'FE Source'!$AZ:$BC,3,FALSE))</f>
        <v>-8.98</v>
      </c>
      <c r="BR598" s="18" t="str">
        <f>IF(VLOOKUP($AU598,'FE Source'!$AZ:$BC,4,FALSE)=0,"-",VLOOKUP($AU598,'FE Source'!$AZ:$BC,4,FALSE))</f>
        <v>-</v>
      </c>
    </row>
    <row r="599" spans="2:70" ht="15">
      <c r="B599" s="628" t="str">
        <f>INDEX('UT - Retail'!$A$7:$A$1409,MATCH(AU599,'UT - Retail'!$U$7:$U$1409,0),1)</f>
        <v>HSBC Global Asset Management</v>
      </c>
      <c r="C599" s="650" t="str">
        <f>INDEX('UT - Retail'!$B$7:$B$1409,MATCH(AU599,'UT - Retail'!$U$7:$U$1409,0),1)</f>
        <v>HGIF - Brazil Equity AD SGD</v>
      </c>
      <c r="D599" s="650"/>
      <c r="E599" s="618" t="str">
        <f>VLOOKUP(C599,'UT - Retail'!$B:$K,8,FALSE)</f>
        <v>Equities</v>
      </c>
      <c r="F599" s="618" t="str">
        <f>VLOOKUP(C599,'UT - Retail'!$B:$K,9,FALSE)</f>
        <v>Brazil</v>
      </c>
      <c r="G599" s="618" t="str">
        <f>VLOOKUP(C599,'UT - Retail'!$B:$K,10,FALSE)</f>
        <v>General</v>
      </c>
      <c r="H599" s="82" t="str">
        <f>VLOOKUP(C599,'UT - Retail'!$B:$N,13,FALSE)</f>
        <v>No</v>
      </c>
      <c r="I599" s="82" t="str">
        <f>VLOOKUP(C599,'UT - Retail'!$B:$Q,14,FALSE)</f>
        <v>No</v>
      </c>
      <c r="J599" s="618" t="str">
        <f>VLOOKUP(C599,'UT - Retail'!$B:$Q,11,FALSE)</f>
        <v>Yes</v>
      </c>
      <c r="K599" s="130" t="str">
        <f>VLOOKUP(C599,'UT - Retail'!$B:$P,15,FALSE)</f>
        <v>Yes</v>
      </c>
      <c r="L599" s="82" t="str">
        <f>VLOOKUP(C599,'UT - Retail'!$B:$Q,16,FALSE)</f>
        <v>Both</v>
      </c>
      <c r="M599" s="618" t="str">
        <f>VLOOKUP(C599,'UT - Retail'!$B:$K,6,FALSE)</f>
        <v>SGD</v>
      </c>
      <c r="N599" s="618" t="str">
        <f>IFERROR(IF(MATCH(C599,'Portfolio Construction'!$AL:$AL,0),"Yes","No"),"No")</f>
        <v>No</v>
      </c>
      <c r="O599" s="618" t="str">
        <f>IFERROR(IF(MATCH(C599,'Portfolio Construction'!$AN:$AN,0),"Yes","No"),"No")</f>
        <v>No</v>
      </c>
      <c r="P599" s="618" t="str">
        <f>IFERROR(IF(MATCH(C599,'Portfolio Construction'!$AP:$AP,0),"Yes","No"),"No")</f>
        <v>No</v>
      </c>
      <c r="Q599" s="618" t="str">
        <f>IFERROR(IF(MATCH(C599,'Portfolio Construction'!$AR:$AR,0),"Yes","No"),"No")</f>
        <v>No</v>
      </c>
      <c r="R599" s="618" t="str">
        <f>IFERROR(IF(MATCH(C599,'Portfolio Construction'!$AT:$AT,0),"Yes","No"),"No")</f>
        <v>No</v>
      </c>
      <c r="S599" s="618" t="str">
        <f>IFERROR(IF(MATCH(C599,'Portfolio Construction'!$AV:$AV,0),"Yes","No"),"No")</f>
        <v>No</v>
      </c>
      <c r="T599" s="618" t="str">
        <f>IFERROR(IF(MATCH(C599,'Portfolio Construction'!$AX:$AX,0),"Yes","No"),"No")</f>
        <v>No</v>
      </c>
      <c r="U599" s="618" t="str">
        <f>IFERROR(IF(MATCH(C599,'Portfolio Construction'!$AZ:$AZ,0),"Yes","No"),"No")</f>
        <v>No</v>
      </c>
      <c r="V599" s="618" t="str">
        <f>IFERROR(IF(MATCH(C599,'Portfolio Construction'!$BB:$BB,0),"Yes","No"),"No")</f>
        <v>No</v>
      </c>
      <c r="W599" s="618">
        <f>IF(VLOOKUP($AU599,'FE Source'!$A:$W,3,FALSE)=0,"-",VLOOKUP($AU599,'FE Source'!$A:$W,3,FALSE))</f>
        <v>14.1</v>
      </c>
      <c r="X599" s="618">
        <f>IF(VLOOKUP($AU599,'FE Source'!$A:$W,4,FALSE)=0,"-",VLOOKUP($AU599,'FE Source'!$A:$W,4,FALSE))</f>
        <v>5.39</v>
      </c>
      <c r="Y599" s="618">
        <f>IF(VLOOKUP($AU599,'FE Source'!$A:$W,5,FALSE)=0,"-",VLOOKUP($AU599,'FE Source'!$A:$W,5,FALSE))</f>
        <v>-2.2999999999999998</v>
      </c>
      <c r="Z599" s="618">
        <f>IF(VLOOKUP($AU599,'FE Source'!$A:$W,6,FALSE)=0,"-",VLOOKUP($AU599,'FE Source'!$A:$W,6,FALSE))</f>
        <v>-13.13</v>
      </c>
      <c r="AA599" s="618">
        <f>IF(VLOOKUP($AU599,'FE Source'!$A:$W,7,FALSE)=0,"-",VLOOKUP($AU599,'FE Source'!$A:$W,7,FALSE))</f>
        <v>-2.33</v>
      </c>
      <c r="AB599" s="618">
        <f>IF(VLOOKUP($AU599,'FE Source'!$A:$W,8,FALSE)=0,"-",VLOOKUP($AU599,'FE Source'!$A:$W,8,FALSE))</f>
        <v>2.0299999999999998</v>
      </c>
      <c r="AC599" s="632">
        <f>IF(VLOOKUP($AU599,'FE Source'!$A:$W,9,FALSE)=0,"-",VLOOKUP($AU599,'FE Source'!$A:$W,9,FALSE))</f>
        <v>-3.21</v>
      </c>
      <c r="AD599" s="634">
        <f>IF(VLOOKUP($AU599,'FE Source'!$A:$W,10,FALSE)=0,"-",VLOOKUP($AU599,'FE Source'!$A:$W,10,FALSE))</f>
        <v>1.1499999999999999</v>
      </c>
      <c r="AE599" s="618">
        <f>IF(VLOOKUP($AU599,'FE Source'!$A:$W,11,FALSE)=0,"-",VLOOKUP($AU599,'FE Source'!$A:$W,11,FALSE))</f>
        <v>23.87</v>
      </c>
      <c r="AF599" s="618">
        <f>IF(VLOOKUP($AU599,'FE Source'!$A:$W,12,FALSE)=0,"-",VLOOKUP($AU599,'FE Source'!$A:$W,12,FALSE))</f>
        <v>-0.01</v>
      </c>
      <c r="AG599" s="618">
        <f>IF(VLOOKUP($AU599,'FE Source'!$A:$W,14,FALSE)=0,"-",VLOOKUP($AU599,'FE Source'!$A:$W,14,FALSE))</f>
        <v>-30.04</v>
      </c>
      <c r="AH599" s="618">
        <f>IF(VLOOKUP($AU599,'FE Source'!$A:$DJ,33,FALSE)=0,"-",VLOOKUP($AU599,'FE Source'!$A:$DJ,33,FALSE))</f>
        <v>131.63</v>
      </c>
      <c r="AI599" s="618">
        <f>IF(VLOOKUP($AU599,'FE Source'!$A:$Y,20,FALSE)=0,"-",VLOOKUP($AU599,'FE Source'!$A:$Y,20,FALSE))</f>
        <v>117.86</v>
      </c>
      <c r="AJ599" s="618">
        <f>IF(VLOOKUP($AU599,'FE Source'!$A:$DJ,34,FALSE)=0,"-",VLOOKUP($AU599,'FE Source'!$A:$DJ,34,FALSE))</f>
        <v>124.94</v>
      </c>
      <c r="AK599" s="618">
        <f>IF(VLOOKUP($AU599,'FE Source'!$A:$DJ,35,FALSE)=0,"-",VLOOKUP($AU599,'FE Source'!$A:$DJ,35,FALSE))</f>
        <v>114.12</v>
      </c>
      <c r="AL599" s="632">
        <f>IF(VLOOKUP($AU599,'FE Source'!$A:$Y,19,FALSE)=0,"-",VLOOKUP($AU599,'FE Source'!$A:$Y,19,FALSE))</f>
        <v>112.63</v>
      </c>
      <c r="AM599" s="634">
        <f>IF(VLOOKUP($AU599,'FE Source'!$A:$DJ,36,FALSE)=0,"-",VLOOKUP($AU599,'FE Source'!$A:$DJ,36,FALSE))</f>
        <v>111.45</v>
      </c>
      <c r="AN599" s="635">
        <f>IF(VLOOKUP($AU599,'FE Source'!$A:$W,13,FALSE)=0,"-",VLOOKUP($AU599,'FE Source'!$A:$W,13,FALSE))</f>
        <v>140</v>
      </c>
      <c r="AO599" s="634">
        <f>IF(J599="no","-",IF(VLOOKUP($AU599,'FE Source'!$A:$W,15,FALSE)=0,"-",VLOOKUP($AU599,'FE Source'!$A:$W,15,FALSE)))</f>
        <v>3.18</v>
      </c>
      <c r="AP599" s="618" t="str">
        <f>IF(AO599="-","-",IF(VLOOKUP($AU599,'FE Source'!$A:$Z,21,FALSE)=0,"-",IF(VLOOKUP($AU599,'FE Source'!$A:$Z,21,FALSE)=2,"Semi-Annual",IF(VLOOKUP($AU599,'FE Source'!$A:$Z,21,FALSE)=4,"Quarterly",IF(VLOOKUP($AU599,'FE Source'!$A:$Z,21,FALSE)=12,"Monthly","Annual")))))</f>
        <v>Annual</v>
      </c>
      <c r="AQ599" s="632">
        <f t="array" ref="AQ599">IF(VLOOKUP($AU599,'FE Source'!$A:$W,16,FALSE)=0,"-",VLOOKUP($AU599,'FE Source'!$A:$W,16,FALSE))</f>
        <v>2.15</v>
      </c>
      <c r="AR599" s="636" t="str">
        <f>IF(VLOOKUP($AU599,'FE Source'!$A:$W,17,FALSE)=0,"-",VLOOKUP($AU599,'FE Source'!$A:$W,17,FALSE))</f>
        <v>Negative</v>
      </c>
      <c r="AS599" s="634">
        <f>IF(VLOOKUP($AU599,'FE Source'!$AN:$AS,4,FALSE)="",VLOOKUP($AU599,'FE Source'!$AN:$AS,3,FALSE),VLOOKUP($AU599,'FE Source'!$AN:$AS,4,FALSE))</f>
        <v>11.38</v>
      </c>
      <c r="AT599" s="637">
        <f>IF(VLOOKUP($AU599,'FE Source'!$AN:$AS,5,FALSE)=0,"-",VLOOKUP($AU599,'FE Source'!$AN:$AS,5,FALSE))</f>
        <v>45783</v>
      </c>
      <c r="AU599" s="636" t="s">
        <v>673</v>
      </c>
      <c r="BE599" s="215">
        <f>IF(VLOOKUP($AU599,'FE Source'!$A:$AK,22,FALSE)=0,"-",VLOOKUP($AU599,'FE Source'!$A:$AK,22,FALSE))</f>
        <v>-41.94</v>
      </c>
      <c r="BF599" s="215">
        <f>IF(VLOOKUP($AU599,'FE Source'!$A:$AK,23,FALSE)=0,"-",VLOOKUP($AU599,'FE Source'!$A:$AK,23,FALSE))</f>
        <v>61.01</v>
      </c>
      <c r="BG599" s="215">
        <f>IF(VLOOKUP($AU599,'FE Source'!$A:$AK,24,FALSE)=0,"-",VLOOKUP($AU599,'FE Source'!$A:$AK,24,FALSE))</f>
        <v>9.94</v>
      </c>
      <c r="BH599" s="215">
        <f>IF(VLOOKUP($AU599,'FE Source'!$A:$AK,25,FALSE)=0,"-",VLOOKUP($AU599,'FE Source'!$A:$AK,25,FALSE))</f>
        <v>-0.24</v>
      </c>
      <c r="BI599" s="215">
        <f>IF(VLOOKUP($AU599,'FE Source'!$A:$AK,26,FALSE)=0,"-",VLOOKUP($AU599,'FE Source'!$A:$AK,26,FALSE))</f>
        <v>23.28</v>
      </c>
      <c r="BJ599" s="215">
        <f>IF(VLOOKUP($AU599,'FE Source'!$A:$AK,27,FALSE)=0,"-",VLOOKUP($AU599,'FE Source'!$A:$AK,27,FALSE))</f>
        <v>-27.35</v>
      </c>
      <c r="BK599" s="215">
        <f>IF(VLOOKUP($AU599,'FE Source'!$A:$AK,28,FALSE)=0,"-",VLOOKUP($AU599,'FE Source'!$A:$AK,28,FALSE))</f>
        <v>-27.11</v>
      </c>
      <c r="BL599" s="215">
        <f>IF(VLOOKUP($AU599,'FE Source'!$A:$AK,29,FALSE)=0,"-",VLOOKUP($AU599,'FE Source'!$A:$AK,29,FALSE))</f>
        <v>4.96</v>
      </c>
      <c r="BM599" s="215">
        <f>IF(VLOOKUP($AU599,'FE Source'!$A:$AK,30,FALSE)=0,"-",VLOOKUP($AU599,'FE Source'!$A:$AK,30,FALSE))</f>
        <v>23.43</v>
      </c>
      <c r="BN599" t="str">
        <f>IF(VLOOKUP($AU599,'FE Source'!$A:$AK,31,FALSE)="No Specified Index","-",IF(VLOOKUP($AU599,'FE Source'!$A:$AK,31,FALSE)=0,"-",VLOOKUP($AU599,'FE Source'!$A:$AK,31,FALSE)))</f>
        <v>MSCI Brazil 10/40</v>
      </c>
      <c r="BO599" s="217">
        <f>IF(VLOOKUP($AU599,'FE Source'!$A:$AK,32,FALSE)=0,"-",VLOOKUP($AU599,'FE Source'!$A:$AK,32,FALSE))</f>
        <v>38342</v>
      </c>
      <c r="BP599" s="18">
        <f>IF(VLOOKUP($AU599,'FE Source'!$AZ:$BC,2,FALSE)=0,"-",VLOOKUP($AU599,'FE Source'!$AZ:$BC,2,FALSE))</f>
        <v>-12.62</v>
      </c>
      <c r="BQ599" s="18">
        <f>IF(VLOOKUP($AU599,'FE Source'!$AZ:$BC,3,FALSE)=0,"-",VLOOKUP($AU599,'FE Source'!$AZ:$BC,3,FALSE))</f>
        <v>-8.1999999999999993</v>
      </c>
      <c r="BR599" s="18">
        <f>IF(VLOOKUP($AU599,'FE Source'!$AZ:$BC,4,FALSE)=0,"-",VLOOKUP($AU599,'FE Source'!$AZ:$BC,4,FALSE))</f>
        <v>-18.100000000000001</v>
      </c>
    </row>
    <row r="600" spans="2:70" ht="15">
      <c r="B600" s="628" t="str">
        <f>INDEX('UT - Retail'!$A$7:$A$1409,MATCH(AU600,'UT - Retail'!$U$7:$U$1409,0),1)</f>
        <v>HSBC Global Asset Management</v>
      </c>
      <c r="C600" s="650" t="str">
        <f>INDEX('UT - Retail'!$B$7:$B$1409,MATCH(AU600,'UT - Retail'!$U$7:$U$1409,0),1)</f>
        <v>HGIF - BRIC Equity AC SGD</v>
      </c>
      <c r="D600" s="650"/>
      <c r="E600" s="618" t="str">
        <f>VLOOKUP(C600,'UT - Retail'!$B:$K,8,FALSE)</f>
        <v>Equities</v>
      </c>
      <c r="F600" s="618" t="str">
        <f>VLOOKUP(C600,'UT - Retail'!$B:$K,9,FALSE)</f>
        <v>BRIC</v>
      </c>
      <c r="G600" s="618" t="str">
        <f>VLOOKUP(C600,'UT - Retail'!$B:$K,10,FALSE)</f>
        <v>General</v>
      </c>
      <c r="H600" s="82" t="str">
        <f>VLOOKUP(C600,'UT - Retail'!$B:$N,13,FALSE)</f>
        <v>No</v>
      </c>
      <c r="I600" s="82" t="str">
        <f>VLOOKUP(C600,'UT - Retail'!$B:$Q,14,FALSE)</f>
        <v>No</v>
      </c>
      <c r="J600" s="618" t="str">
        <f>VLOOKUP(C600,'UT - Retail'!$B:$Q,11,FALSE)</f>
        <v>No</v>
      </c>
      <c r="K600" s="130" t="str">
        <f>VLOOKUP(C600,'UT - Retail'!$B:$P,15,FALSE)</f>
        <v>Yes</v>
      </c>
      <c r="L600" s="82" t="str">
        <f>VLOOKUP(C600,'UT - Retail'!$B:$Q,16,FALSE)</f>
        <v>Both</v>
      </c>
      <c r="M600" s="618" t="str">
        <f>VLOOKUP(C600,'UT - Retail'!$B:$K,6,FALSE)</f>
        <v>SGD</v>
      </c>
      <c r="N600" s="618" t="str">
        <f>IFERROR(IF(MATCH(C600,'Portfolio Construction'!$AL:$AL,0),"Yes","No"),"No")</f>
        <v>No</v>
      </c>
      <c r="O600" s="618" t="str">
        <f>IFERROR(IF(MATCH(C600,'Portfolio Construction'!$AN:$AN,0),"Yes","No"),"No")</f>
        <v>No</v>
      </c>
      <c r="P600" s="618" t="str">
        <f>IFERROR(IF(MATCH(C600,'Portfolio Construction'!$AP:$AP,0),"Yes","No"),"No")</f>
        <v>No</v>
      </c>
      <c r="Q600" s="618" t="str">
        <f>IFERROR(IF(MATCH(C600,'Portfolio Construction'!$AR:$AR,0),"Yes","No"),"No")</f>
        <v>No</v>
      </c>
      <c r="R600" s="618" t="str">
        <f>IFERROR(IF(MATCH(C600,'Portfolio Construction'!$AT:$AT,0),"Yes","No"),"No")</f>
        <v>No</v>
      </c>
      <c r="S600" s="618" t="str">
        <f>IFERROR(IF(MATCH(C600,'Portfolio Construction'!$AV:$AV,0),"Yes","No"),"No")</f>
        <v>No</v>
      </c>
      <c r="T600" s="618" t="str">
        <f>IFERROR(IF(MATCH(C600,'Portfolio Construction'!$AX:$AX,0),"Yes","No"),"No")</f>
        <v>No</v>
      </c>
      <c r="U600" s="618" t="str">
        <f>IFERROR(IF(MATCH(C600,'Portfolio Construction'!$AZ:$AZ,0),"Yes","No"),"No")</f>
        <v>No</v>
      </c>
      <c r="V600" s="618" t="str">
        <f>IFERROR(IF(MATCH(C600,'Portfolio Construction'!$BB:$BB,0),"Yes","No"),"No")</f>
        <v>No</v>
      </c>
      <c r="W600" s="618">
        <f>IF(VLOOKUP($AU600,'FE Source'!$A:$W,3,FALSE)=0,"-",VLOOKUP($AU600,'FE Source'!$A:$W,3,FALSE))</f>
        <v>6.4</v>
      </c>
      <c r="X600" s="618">
        <f>IF(VLOOKUP($AU600,'FE Source'!$A:$W,4,FALSE)=0,"-",VLOOKUP($AU600,'FE Source'!$A:$W,4,FALSE))</f>
        <v>-1.19</v>
      </c>
      <c r="Y600" s="618">
        <f>IF(VLOOKUP($AU600,'FE Source'!$A:$W,5,FALSE)=0,"-",VLOOKUP($AU600,'FE Source'!$A:$W,5,FALSE))</f>
        <v>-1.1599999999999999</v>
      </c>
      <c r="Z600" s="618">
        <f>IF(VLOOKUP($AU600,'FE Source'!$A:$W,6,FALSE)=0,"-",VLOOKUP($AU600,'FE Source'!$A:$W,6,FALSE))</f>
        <v>2.58</v>
      </c>
      <c r="AA600" s="618">
        <f>IF(VLOOKUP($AU600,'FE Source'!$A:$W,7,FALSE)=0,"-",VLOOKUP($AU600,'FE Source'!$A:$W,7,FALSE))</f>
        <v>1.39</v>
      </c>
      <c r="AB600" s="618">
        <f>IF(VLOOKUP($AU600,'FE Source'!$A:$W,8,FALSE)=0,"-",VLOOKUP($AU600,'FE Source'!$A:$W,8,FALSE))</f>
        <v>0.76</v>
      </c>
      <c r="AC600" s="632">
        <f>IF(VLOOKUP($AU600,'FE Source'!$A:$W,9,FALSE)=0,"-",VLOOKUP($AU600,'FE Source'!$A:$W,9,FALSE))</f>
        <v>1.44</v>
      </c>
      <c r="AD600" s="634">
        <f>IF(VLOOKUP($AU600,'FE Source'!$A:$W,10,FALSE)=0,"-",VLOOKUP($AU600,'FE Source'!$A:$W,10,FALSE))</f>
        <v>0.98</v>
      </c>
      <c r="AE600" s="618">
        <f>IF(VLOOKUP($AU600,'FE Source'!$A:$W,11,FALSE)=0,"-",VLOOKUP($AU600,'FE Source'!$A:$W,11,FALSE))</f>
        <v>13.53</v>
      </c>
      <c r="AF600" s="618" t="str">
        <f>IF(VLOOKUP($AU600,'FE Source'!$A:$W,12,FALSE)=0,"-",VLOOKUP($AU600,'FE Source'!$A:$W,12,FALSE))</f>
        <v>-</v>
      </c>
      <c r="AG600" s="618">
        <f>IF(VLOOKUP($AU600,'FE Source'!$A:$W,14,FALSE)=0,"-",VLOOKUP($AU600,'FE Source'!$A:$W,14,FALSE))</f>
        <v>-15.51</v>
      </c>
      <c r="AH600" s="618">
        <f>IF(VLOOKUP($AU600,'FE Source'!$A:$DJ,33,FALSE)=0,"-",VLOOKUP($AU600,'FE Source'!$A:$DJ,33,FALSE))</f>
        <v>139.08000000000001</v>
      </c>
      <c r="AI600" s="618">
        <f>IF(VLOOKUP($AU600,'FE Source'!$A:$Y,20,FALSE)=0,"-",VLOOKUP($AU600,'FE Source'!$A:$Y,20,FALSE))</f>
        <v>105.12</v>
      </c>
      <c r="AJ600" s="618">
        <f>IF(VLOOKUP($AU600,'FE Source'!$A:$DJ,34,FALSE)=0,"-",VLOOKUP($AU600,'FE Source'!$A:$DJ,34,FALSE))</f>
        <v>97.59</v>
      </c>
      <c r="AK600" s="618">
        <f>IF(VLOOKUP($AU600,'FE Source'!$A:$DJ,35,FALSE)=0,"-",VLOOKUP($AU600,'FE Source'!$A:$DJ,35,FALSE))</f>
        <v>119.17</v>
      </c>
      <c r="AL600" s="632">
        <f>IF(VLOOKUP($AU600,'FE Source'!$A:$Y,19,FALSE)=0,"-",VLOOKUP($AU600,'FE Source'!$A:$Y,19,FALSE))</f>
        <v>109.96</v>
      </c>
      <c r="AM600" s="634">
        <f>IF(VLOOKUP($AU600,'FE Source'!$A:$DJ,36,FALSE)=0,"-",VLOOKUP($AU600,'FE Source'!$A:$DJ,36,FALSE))</f>
        <v>118.32</v>
      </c>
      <c r="AN600" s="635">
        <f>IF(VLOOKUP($AU600,'FE Source'!$A:$W,13,FALSE)=0,"-",VLOOKUP($AU600,'FE Source'!$A:$W,13,FALSE))</f>
        <v>117.2</v>
      </c>
      <c r="AO600" s="634" t="str">
        <f>IF(J600="no","-",IF(VLOOKUP($AU600,'FE Source'!$A:$W,15,FALSE)=0,"-",VLOOKUP($AU600,'FE Source'!$A:$W,15,FALSE)))</f>
        <v>-</v>
      </c>
      <c r="AP600" s="618" t="str">
        <f>IF(AO600="-","-",IF(VLOOKUP($AU600,'FE Source'!$A:$Z,21,FALSE)=0,"-",IF(VLOOKUP($AU600,'FE Source'!$A:$Z,21,FALSE)=2,"Semi-Annual",IF(VLOOKUP($AU600,'FE Source'!$A:$Z,21,FALSE)=4,"Quarterly",IF(VLOOKUP($AU600,'FE Source'!$A:$Z,21,FALSE)=12,"Monthly","Annual")))))</f>
        <v>-</v>
      </c>
      <c r="AQ600" s="632">
        <f t="array" ref="AQ600">IF(VLOOKUP($AU600,'FE Source'!$A:$W,16,FALSE)=0,"-",VLOOKUP($AU600,'FE Source'!$A:$W,16,FALSE))</f>
        <v>1.85</v>
      </c>
      <c r="AR600" s="636" t="str">
        <f>IF(VLOOKUP($AU600,'FE Source'!$A:$W,17,FALSE)=0,"-",VLOOKUP($AU600,'FE Source'!$A:$W,17,FALSE))</f>
        <v>-</v>
      </c>
      <c r="AS600" s="634">
        <f>IF(VLOOKUP($AU600,'FE Source'!$AN:$AS,4,FALSE)="",VLOOKUP($AU600,'FE Source'!$AN:$AS,3,FALSE),VLOOKUP($AU600,'FE Source'!$AN:$AS,4,FALSE))</f>
        <v>25.03</v>
      </c>
      <c r="AT600" s="637">
        <f>IF(VLOOKUP($AU600,'FE Source'!$AN:$AS,5,FALSE)=0,"-",VLOOKUP($AU600,'FE Source'!$AN:$AS,5,FALSE))</f>
        <v>45783</v>
      </c>
      <c r="AU600" s="614" t="s">
        <v>674</v>
      </c>
      <c r="BE600" s="215">
        <f>IF(VLOOKUP($AU600,'FE Source'!$A:$AK,22,FALSE)=0,"-",VLOOKUP($AU600,'FE Source'!$A:$AK,22,FALSE))</f>
        <v>-10.8</v>
      </c>
      <c r="BF600" s="215">
        <f>IF(VLOOKUP($AU600,'FE Source'!$A:$AK,23,FALSE)=0,"-",VLOOKUP($AU600,'FE Source'!$A:$AK,23,FALSE))</f>
        <v>35.9</v>
      </c>
      <c r="BG600" s="215">
        <f>IF(VLOOKUP($AU600,'FE Source'!$A:$AK,24,FALSE)=0,"-",VLOOKUP($AU600,'FE Source'!$A:$AK,24,FALSE))</f>
        <v>20.91</v>
      </c>
      <c r="BH600" s="215">
        <f>IF(VLOOKUP($AU600,'FE Source'!$A:$AK,25,FALSE)=0,"-",VLOOKUP($AU600,'FE Source'!$A:$AK,25,FALSE))</f>
        <v>-5.33</v>
      </c>
      <c r="BI600" s="215">
        <f>IF(VLOOKUP($AU600,'FE Source'!$A:$AK,26,FALSE)=0,"-",VLOOKUP($AU600,'FE Source'!$A:$AK,26,FALSE))</f>
        <v>26.68</v>
      </c>
      <c r="BJ600" s="215">
        <f>IF(VLOOKUP($AU600,'FE Source'!$A:$AK,27,FALSE)=0,"-",VLOOKUP($AU600,'FE Source'!$A:$AK,27,FALSE))</f>
        <v>-0.03</v>
      </c>
      <c r="BK600" s="215">
        <f>IF(VLOOKUP($AU600,'FE Source'!$A:$AK,28,FALSE)=0,"-",VLOOKUP($AU600,'FE Source'!$A:$AK,28,FALSE))</f>
        <v>-4.22</v>
      </c>
      <c r="BL600" s="215">
        <f>IF(VLOOKUP($AU600,'FE Source'!$A:$AK,29,FALSE)=0,"-",VLOOKUP($AU600,'FE Source'!$A:$AK,29,FALSE))</f>
        <v>-29.46</v>
      </c>
      <c r="BM600" s="215">
        <f>IF(VLOOKUP($AU600,'FE Source'!$A:$AK,30,FALSE)=0,"-",VLOOKUP($AU600,'FE Source'!$A:$AK,30,FALSE))</f>
        <v>3.49</v>
      </c>
      <c r="BN600" t="str">
        <f>IF(VLOOKUP($AU600,'FE Source'!$A:$AK,31,FALSE)="No Specified Index","-",IF(VLOOKUP($AU600,'FE Source'!$A:$AK,31,FALSE)=0,"-",VLOOKUP($AU600,'FE Source'!$A:$AK,31,FALSE)))</f>
        <v>-</v>
      </c>
      <c r="BO600" s="217">
        <f>IF(VLOOKUP($AU600,'FE Source'!$A:$AK,32,FALSE)=0,"-",VLOOKUP($AU600,'FE Source'!$A:$AK,32,FALSE))</f>
        <v>40148</v>
      </c>
      <c r="BP600" s="18">
        <f>IF(VLOOKUP($AU600,'FE Source'!$AZ:$BC,2,FALSE)=0,"-",VLOOKUP($AU600,'FE Source'!$AZ:$BC,2,FALSE))</f>
        <v>-9.18</v>
      </c>
      <c r="BQ600" s="18">
        <f>IF(VLOOKUP($AU600,'FE Source'!$AZ:$BC,3,FALSE)=0,"-",VLOOKUP($AU600,'FE Source'!$AZ:$BC,3,FALSE))</f>
        <v>-14.47</v>
      </c>
      <c r="BR600" s="18" t="str">
        <f>IF(VLOOKUP($AU600,'FE Source'!$AZ:$BC,4,FALSE)=0,"-",VLOOKUP($AU600,'FE Source'!$AZ:$BC,4,FALSE))</f>
        <v>-</v>
      </c>
    </row>
    <row r="601" spans="2:70" ht="15">
      <c r="B601" s="628" t="str">
        <f>INDEX('UT - Retail'!$A$7:$A$1409,MATCH(AU601,'UT - Retail'!$U$7:$U$1409,0),1)</f>
        <v>HSBC Global Asset Management</v>
      </c>
      <c r="C601" s="650" t="str">
        <f>INDEX('UT - Retail'!$B$7:$B$1409,MATCH(AU601,'UT - Retail'!$U$7:$U$1409,0),1)</f>
        <v>HGIF - Global High Income Bond AC USD</v>
      </c>
      <c r="D601" s="650"/>
      <c r="E601" s="618" t="str">
        <f>VLOOKUP(C601,'UT - Retail'!$B:$K,8,FALSE)</f>
        <v>Fixed Income</v>
      </c>
      <c r="F601" s="618" t="str">
        <f>VLOOKUP(C601,'UT - Retail'!$B:$K,9,FALSE)</f>
        <v>Global</v>
      </c>
      <c r="G601" s="618" t="str">
        <f>VLOOKUP(C601,'UT - Retail'!$B:$K,10,FALSE)</f>
        <v>General</v>
      </c>
      <c r="H601" s="82" t="str">
        <f>VLOOKUP(C601,'UT - Retail'!$B:$N,13,FALSE)</f>
        <v>No</v>
      </c>
      <c r="I601" s="82" t="str">
        <f>VLOOKUP(C601,'UT - Retail'!$B:$Q,14,FALSE)</f>
        <v>No</v>
      </c>
      <c r="J601" s="618" t="str">
        <f>VLOOKUP(C601,'UT - Retail'!$B:$Q,11,FALSE)</f>
        <v>No</v>
      </c>
      <c r="K601" s="130" t="str">
        <f>VLOOKUP(C601,'UT - Retail'!$B:$P,15,FALSE)</f>
        <v>No</v>
      </c>
      <c r="L601" s="82" t="str">
        <f>VLOOKUP(C601,'UT - Retail'!$B:$Q,16,FALSE)</f>
        <v>iFast</v>
      </c>
      <c r="M601" s="618" t="str">
        <f>VLOOKUP(C601,'UT - Retail'!$B:$K,6,FALSE)</f>
        <v>USD</v>
      </c>
      <c r="N601" s="618" t="str">
        <f>IFERROR(IF(MATCH(C601,'Portfolio Construction'!$AL:$AL,0),"Yes","No"),"No")</f>
        <v>No</v>
      </c>
      <c r="O601" s="618" t="str">
        <f>IFERROR(IF(MATCH(C601,'Portfolio Construction'!$AN:$AN,0),"Yes","No"),"No")</f>
        <v>No</v>
      </c>
      <c r="P601" s="618" t="str">
        <f>IFERROR(IF(MATCH(C601,'Portfolio Construction'!$AP:$AP,0),"Yes","No"),"No")</f>
        <v>No</v>
      </c>
      <c r="Q601" s="618" t="str">
        <f>IFERROR(IF(MATCH(C601,'Portfolio Construction'!$AR:$AR,0),"Yes","No"),"No")</f>
        <v>No</v>
      </c>
      <c r="R601" s="618" t="str">
        <f>IFERROR(IF(MATCH(C601,'Portfolio Construction'!$AT:$AT,0),"Yes","No"),"No")</f>
        <v>No</v>
      </c>
      <c r="S601" s="618" t="str">
        <f>IFERROR(IF(MATCH(C601,'Portfolio Construction'!$AV:$AV,0),"Yes","No"),"No")</f>
        <v>No</v>
      </c>
      <c r="T601" s="618" t="str">
        <f>IFERROR(IF(MATCH(C601,'Portfolio Construction'!$AX:$AX,0),"Yes","No"),"No")</f>
        <v>No</v>
      </c>
      <c r="U601" s="618" t="str">
        <f>IFERROR(IF(MATCH(C601,'Portfolio Construction'!$AZ:$AZ,0),"Yes","No"),"No")</f>
        <v>No</v>
      </c>
      <c r="V601" s="618" t="str">
        <f>IFERROR(IF(MATCH(C601,'Portfolio Construction'!$BB:$BB,0),"Yes","No"),"No")</f>
        <v>No</v>
      </c>
      <c r="W601" s="618">
        <f>IF(VLOOKUP($AU601,'FE Source'!$A:$W,3,FALSE)=0,"-",VLOOKUP($AU601,'FE Source'!$A:$W,3,FALSE))</f>
        <v>-4.17</v>
      </c>
      <c r="X601" s="618">
        <f>IF(VLOOKUP($AU601,'FE Source'!$A:$W,4,FALSE)=0,"-",VLOOKUP($AU601,'FE Source'!$A:$W,4,FALSE))</f>
        <v>-3.73</v>
      </c>
      <c r="Y601" s="618">
        <f>IF(VLOOKUP($AU601,'FE Source'!$A:$W,5,FALSE)=0,"-",VLOOKUP($AU601,'FE Source'!$A:$W,5,FALSE))</f>
        <v>-1.52</v>
      </c>
      <c r="Z601" s="618">
        <f>IF(VLOOKUP($AU601,'FE Source'!$A:$W,6,FALSE)=0,"-",VLOOKUP($AU601,'FE Source'!$A:$W,6,FALSE))</f>
        <v>1.38</v>
      </c>
      <c r="AA601" s="618">
        <f>IF(VLOOKUP($AU601,'FE Source'!$A:$W,7,FALSE)=0,"-",VLOOKUP($AU601,'FE Source'!$A:$W,7,FALSE))</f>
        <v>0.94</v>
      </c>
      <c r="AB601" s="618">
        <f>IF(VLOOKUP($AU601,'FE Source'!$A:$W,8,FALSE)=0,"-",VLOOKUP($AU601,'FE Source'!$A:$W,8,FALSE))</f>
        <v>-7.0000000000000007E-2</v>
      </c>
      <c r="AC601" s="632">
        <f>IF(VLOOKUP($AU601,'FE Source'!$A:$W,9,FALSE)=0,"-",VLOOKUP($AU601,'FE Source'!$A:$W,9,FALSE))</f>
        <v>1.71</v>
      </c>
      <c r="AD601" s="634">
        <f>IF(VLOOKUP($AU601,'FE Source'!$A:$W,10,FALSE)=0,"-",VLOOKUP($AU601,'FE Source'!$A:$W,10,FALSE))</f>
        <v>0.83</v>
      </c>
      <c r="AE601" s="618">
        <f>IF(VLOOKUP($AU601,'FE Source'!$A:$W,11,FALSE)=0,"-",VLOOKUP($AU601,'FE Source'!$A:$W,11,FALSE))</f>
        <v>4.96</v>
      </c>
      <c r="AF601" s="618" t="str">
        <f>IF(VLOOKUP($AU601,'FE Source'!$A:$W,12,FALSE)=0,"-",VLOOKUP($AU601,'FE Source'!$A:$W,12,FALSE))</f>
        <v>-</v>
      </c>
      <c r="AG601" s="618">
        <f>IF(VLOOKUP($AU601,'FE Source'!$A:$W,14,FALSE)=0,"-",VLOOKUP($AU601,'FE Source'!$A:$W,14,FALSE))</f>
        <v>-8.52</v>
      </c>
      <c r="AH601" s="618">
        <f>IF(VLOOKUP($AU601,'FE Source'!$A:$DJ,33,FALSE)=0,"-",VLOOKUP($AU601,'FE Source'!$A:$DJ,33,FALSE))</f>
        <v>108.67</v>
      </c>
      <c r="AI601" s="618">
        <f>IF(VLOOKUP($AU601,'FE Source'!$A:$Y,20,FALSE)=0,"-",VLOOKUP($AU601,'FE Source'!$A:$Y,20,FALSE))</f>
        <v>73.23</v>
      </c>
      <c r="AJ601" s="618">
        <f>IF(VLOOKUP($AU601,'FE Source'!$A:$DJ,34,FALSE)=0,"-",VLOOKUP($AU601,'FE Source'!$A:$DJ,34,FALSE))</f>
        <v>67.08</v>
      </c>
      <c r="AK601" s="618">
        <f>IF(VLOOKUP($AU601,'FE Source'!$A:$DJ,35,FALSE)=0,"-",VLOOKUP($AU601,'FE Source'!$A:$DJ,35,FALSE))</f>
        <v>121.63</v>
      </c>
      <c r="AL601" s="632">
        <f>IF(VLOOKUP($AU601,'FE Source'!$A:$Y,19,FALSE)=0,"-",VLOOKUP($AU601,'FE Source'!$A:$Y,19,FALSE))</f>
        <v>94.56</v>
      </c>
      <c r="AM601" s="634">
        <f>IF(VLOOKUP($AU601,'FE Source'!$A:$DJ,36,FALSE)=0,"-",VLOOKUP($AU601,'FE Source'!$A:$DJ,36,FALSE))</f>
        <v>105.27</v>
      </c>
      <c r="AN601" s="635">
        <f>IF(VLOOKUP($AU601,'FE Source'!$A:$W,13,FALSE)=0,"-",VLOOKUP($AU601,'FE Source'!$A:$W,13,FALSE))</f>
        <v>1023.9</v>
      </c>
      <c r="AO601" s="634" t="str">
        <f>IF(J601="no","-",IF(VLOOKUP($AU601,'FE Source'!$A:$W,15,FALSE)=0,"-",VLOOKUP($AU601,'FE Source'!$A:$W,15,FALSE)))</f>
        <v>-</v>
      </c>
      <c r="AP601" s="618" t="str">
        <f>IF(AO601="-","-",IF(VLOOKUP($AU601,'FE Source'!$A:$Z,21,FALSE)=0,"-",IF(VLOOKUP($AU601,'FE Source'!$A:$Z,21,FALSE)=2,"Semi-Annual",IF(VLOOKUP($AU601,'FE Source'!$A:$Z,21,FALSE)=4,"Quarterly",IF(VLOOKUP($AU601,'FE Source'!$A:$Z,21,FALSE)=12,"Monthly","Annual")))))</f>
        <v>-</v>
      </c>
      <c r="AQ601" s="632">
        <f t="array" ref="AQ601">IF(VLOOKUP($AU601,'FE Source'!$A:$W,16,FALSE)=0,"-",VLOOKUP($AU601,'FE Source'!$A:$W,16,FALSE))</f>
        <v>1.5</v>
      </c>
      <c r="AR601" s="636" t="str">
        <f>IF(VLOOKUP($AU601,'FE Source'!$A:$W,17,FALSE)=0,"-",VLOOKUP($AU601,'FE Source'!$A:$W,17,FALSE))</f>
        <v>Negative</v>
      </c>
      <c r="AS601" s="634">
        <f>IF(VLOOKUP($AU601,'FE Source'!$AN:$AS,4,FALSE)="",VLOOKUP($AU601,'FE Source'!$AN:$AS,3,FALSE),VLOOKUP($AU601,'FE Source'!$AN:$AS,4,FALSE))</f>
        <v>16.78</v>
      </c>
      <c r="AT601" s="637">
        <f>IF(VLOOKUP($AU601,'FE Source'!$AN:$AS,5,FALSE)=0,"-",VLOOKUP($AU601,'FE Source'!$AN:$AS,5,FALSE))</f>
        <v>45783</v>
      </c>
      <c r="AU601" s="647" t="s">
        <v>4510</v>
      </c>
      <c r="BE601" s="215">
        <f>IF(VLOOKUP($AU601,'FE Source'!$A:$AK,22,FALSE)=0,"-",VLOOKUP($AU601,'FE Source'!$A:$AK,22,FALSE))</f>
        <v>5.59</v>
      </c>
      <c r="BF601" s="215">
        <f>IF(VLOOKUP($AU601,'FE Source'!$A:$AK,23,FALSE)=0,"-",VLOOKUP($AU601,'FE Source'!$A:$AK,23,FALSE))</f>
        <v>8.58</v>
      </c>
      <c r="BG601" s="215">
        <f>IF(VLOOKUP($AU601,'FE Source'!$A:$AK,24,FALSE)=0,"-",VLOOKUP($AU601,'FE Source'!$A:$AK,24,FALSE))</f>
        <v>-1.67</v>
      </c>
      <c r="BH601" s="215">
        <f>IF(VLOOKUP($AU601,'FE Source'!$A:$AK,25,FALSE)=0,"-",VLOOKUP($AU601,'FE Source'!$A:$AK,25,FALSE))</f>
        <v>-1.23</v>
      </c>
      <c r="BI601" s="215">
        <f>IF(VLOOKUP($AU601,'FE Source'!$A:$AK,26,FALSE)=0,"-",VLOOKUP($AU601,'FE Source'!$A:$AK,26,FALSE))</f>
        <v>10.56</v>
      </c>
      <c r="BJ601" s="215">
        <f>IF(VLOOKUP($AU601,'FE Source'!$A:$AK,27,FALSE)=0,"-",VLOOKUP($AU601,'FE Source'!$A:$AK,27,FALSE))</f>
        <v>4.96</v>
      </c>
      <c r="BK601" s="215">
        <f>IF(VLOOKUP($AU601,'FE Source'!$A:$AK,28,FALSE)=0,"-",VLOOKUP($AU601,'FE Source'!$A:$AK,28,FALSE))</f>
        <v>0.83</v>
      </c>
      <c r="BL601" s="215">
        <f>IF(VLOOKUP($AU601,'FE Source'!$A:$AK,29,FALSE)=0,"-",VLOOKUP($AU601,'FE Source'!$A:$AK,29,FALSE))</f>
        <v>-16.190000000000001</v>
      </c>
      <c r="BM601" s="215">
        <f>IF(VLOOKUP($AU601,'FE Source'!$A:$AK,30,FALSE)=0,"-",VLOOKUP($AU601,'FE Source'!$A:$AK,30,FALSE))</f>
        <v>6.5</v>
      </c>
      <c r="BN601" t="str">
        <f>IF(VLOOKUP($AU601,'FE Source'!$A:$AK,31,FALSE)="No Specified Index","-",IF(VLOOKUP($AU601,'FE Source'!$A:$AK,31,FALSE)=0,"-",VLOOKUP($AU601,'FE Source'!$A:$AK,31,FALSE)))</f>
        <v>Bloomberg Global Aggregate Corporate Index (Hedg..</v>
      </c>
      <c r="BO601" s="217">
        <f>IF(VLOOKUP($AU601,'FE Source'!$A:$AK,32,FALSE)=0,"-",VLOOKUP($AU601,'FE Source'!$A:$AK,32,FALSE))</f>
        <v>40387</v>
      </c>
      <c r="BP601" s="18">
        <f>IF(VLOOKUP($AU601,'FE Source'!$AZ:$BC,2,FALSE)=0,"-",VLOOKUP($AU601,'FE Source'!$AZ:$BC,2,FALSE))</f>
        <v>-3.23</v>
      </c>
      <c r="BQ601" s="18">
        <f>IF(VLOOKUP($AU601,'FE Source'!$AZ:$BC,3,FALSE)=0,"-",VLOOKUP($AU601,'FE Source'!$AZ:$BC,3,FALSE))</f>
        <v>-3.61</v>
      </c>
      <c r="BR601" s="18" t="str">
        <f>IF(VLOOKUP($AU601,'FE Source'!$AZ:$BC,4,FALSE)=0,"-",VLOOKUP($AU601,'FE Source'!$AZ:$BC,4,FALSE))</f>
        <v>-</v>
      </c>
    </row>
    <row r="602" spans="2:70" ht="15">
      <c r="B602" s="628" t="str">
        <f>INDEX('UT - Retail'!$A$7:$A$1409,MATCH(AU602,'UT - Retail'!$U$7:$U$1409,0),1)</f>
        <v>HSBC Global Asset Management</v>
      </c>
      <c r="C602" s="650" t="str">
        <f>INDEX('UT - Retail'!$B$7:$B$1409,MATCH(AU602,'UT - Retail'!$U$7:$U$1409,0),1)</f>
        <v>HGIF - Global High Income Bond AM2 USD</v>
      </c>
      <c r="D602" s="650"/>
      <c r="E602" s="618" t="str">
        <f>VLOOKUP(C602,'UT - Retail'!$B:$K,8,FALSE)</f>
        <v>Fixed Income</v>
      </c>
      <c r="F602" s="618" t="str">
        <f>VLOOKUP(C602,'UT - Retail'!$B:$K,9,FALSE)</f>
        <v>Global</v>
      </c>
      <c r="G602" s="618" t="str">
        <f>VLOOKUP(C602,'UT - Retail'!$B:$K,10,FALSE)</f>
        <v>General</v>
      </c>
      <c r="H602" s="82" t="str">
        <f>VLOOKUP(C602,'UT - Retail'!$B:$N,13,FALSE)</f>
        <v>No</v>
      </c>
      <c r="I602" s="82" t="str">
        <f>VLOOKUP(C602,'UT - Retail'!$B:$Q,14,FALSE)</f>
        <v>No</v>
      </c>
      <c r="J602" s="618" t="str">
        <f>VLOOKUP(C602,'UT - Retail'!$B:$Q,11,FALSE)</f>
        <v>No</v>
      </c>
      <c r="K602" s="130" t="str">
        <f>VLOOKUP(C602,'UT - Retail'!$B:$P,15,FALSE)</f>
        <v>No</v>
      </c>
      <c r="L602" s="82" t="str">
        <f>VLOOKUP(C602,'UT - Retail'!$B:$Q,16,FALSE)</f>
        <v>Both</v>
      </c>
      <c r="M602" s="618" t="str">
        <f>VLOOKUP(C602,'UT - Retail'!$B:$K,6,FALSE)</f>
        <v>USD</v>
      </c>
      <c r="N602" s="618" t="str">
        <f>IFERROR(IF(MATCH(C602,'Portfolio Construction'!$AL:$AL,0),"Yes","No"),"No")</f>
        <v>No</v>
      </c>
      <c r="O602" s="618" t="str">
        <f>IFERROR(IF(MATCH(C602,'Portfolio Construction'!$AN:$AN,0),"Yes","No"),"No")</f>
        <v>No</v>
      </c>
      <c r="P602" s="618" t="str">
        <f>IFERROR(IF(MATCH(C602,'Portfolio Construction'!$AP:$AP,0),"Yes","No"),"No")</f>
        <v>No</v>
      </c>
      <c r="Q602" s="618" t="str">
        <f>IFERROR(IF(MATCH(C602,'Portfolio Construction'!$AR:$AR,0),"Yes","No"),"No")</f>
        <v>No</v>
      </c>
      <c r="R602" s="618" t="str">
        <f>IFERROR(IF(MATCH(C602,'Portfolio Construction'!$AT:$AT,0),"Yes","No"),"No")</f>
        <v>No</v>
      </c>
      <c r="S602" s="618" t="str">
        <f>IFERROR(IF(MATCH(C602,'Portfolio Construction'!$AV:$AV,0),"Yes","No"),"No")</f>
        <v>No</v>
      </c>
      <c r="T602" s="618" t="str">
        <f>IFERROR(IF(MATCH(C602,'Portfolio Construction'!$AX:$AX,0),"Yes","No"),"No")</f>
        <v>No</v>
      </c>
      <c r="U602" s="618" t="str">
        <f>IFERROR(IF(MATCH(C602,'Portfolio Construction'!$AZ:$AZ,0),"Yes","No"),"No")</f>
        <v>No</v>
      </c>
      <c r="V602" s="618" t="str">
        <f>IFERROR(IF(MATCH(C602,'Portfolio Construction'!$BB:$BB,0),"Yes","No"),"No")</f>
        <v>No</v>
      </c>
      <c r="W602" s="618">
        <f>IF(VLOOKUP($AU602,'FE Source'!$A:$W,3,FALSE)=0,"-",VLOOKUP($AU602,'FE Source'!$A:$W,3,FALSE))</f>
        <v>-4.16</v>
      </c>
      <c r="X602" s="618">
        <f>IF(VLOOKUP($AU602,'FE Source'!$A:$W,4,FALSE)=0,"-",VLOOKUP($AU602,'FE Source'!$A:$W,4,FALSE))</f>
        <v>-3.75</v>
      </c>
      <c r="Y602" s="618">
        <f>IF(VLOOKUP($AU602,'FE Source'!$A:$W,5,FALSE)=0,"-",VLOOKUP($AU602,'FE Source'!$A:$W,5,FALSE))</f>
        <v>-1.52</v>
      </c>
      <c r="Z602" s="618">
        <f>IF(VLOOKUP($AU602,'FE Source'!$A:$W,6,FALSE)=0,"-",VLOOKUP($AU602,'FE Source'!$A:$W,6,FALSE))</f>
        <v>1.38</v>
      </c>
      <c r="AA602" s="618">
        <f>IF(VLOOKUP($AU602,'FE Source'!$A:$W,7,FALSE)=0,"-",VLOOKUP($AU602,'FE Source'!$A:$W,7,FALSE))</f>
        <v>0.93</v>
      </c>
      <c r="AB602" s="618">
        <f>IF(VLOOKUP($AU602,'FE Source'!$A:$W,8,FALSE)=0,"-",VLOOKUP($AU602,'FE Source'!$A:$W,8,FALSE))</f>
        <v>-7.0000000000000007E-2</v>
      </c>
      <c r="AC602" s="632">
        <f>IF(VLOOKUP($AU602,'FE Source'!$A:$W,9,FALSE)=0,"-",VLOOKUP($AU602,'FE Source'!$A:$W,9,FALSE))</f>
        <v>1.71</v>
      </c>
      <c r="AD602" s="634">
        <f>IF(VLOOKUP($AU602,'FE Source'!$A:$W,10,FALSE)=0,"-",VLOOKUP($AU602,'FE Source'!$A:$W,10,FALSE))</f>
        <v>0.83</v>
      </c>
      <c r="AE602" s="618">
        <f>IF(VLOOKUP($AU602,'FE Source'!$A:$W,11,FALSE)=0,"-",VLOOKUP($AU602,'FE Source'!$A:$W,11,FALSE))</f>
        <v>4.96</v>
      </c>
      <c r="AF602" s="618" t="str">
        <f>IF(VLOOKUP($AU602,'FE Source'!$A:$W,12,FALSE)=0,"-",VLOOKUP($AU602,'FE Source'!$A:$W,12,FALSE))</f>
        <v>-</v>
      </c>
      <c r="AG602" s="618">
        <f>IF(VLOOKUP($AU602,'FE Source'!$A:$W,14,FALSE)=0,"-",VLOOKUP($AU602,'FE Source'!$A:$W,14,FALSE))</f>
        <v>-8.5299999999999994</v>
      </c>
      <c r="AH602" s="618">
        <f>IF(VLOOKUP($AU602,'FE Source'!$A:$DJ,33,FALSE)=0,"-",VLOOKUP($AU602,'FE Source'!$A:$DJ,33,FALSE))</f>
        <v>108.73</v>
      </c>
      <c r="AI602" s="618">
        <f>IF(VLOOKUP($AU602,'FE Source'!$A:$Y,20,FALSE)=0,"-",VLOOKUP($AU602,'FE Source'!$A:$Y,20,FALSE))</f>
        <v>73.19</v>
      </c>
      <c r="AJ602" s="618">
        <f>IF(VLOOKUP($AU602,'FE Source'!$A:$DJ,34,FALSE)=0,"-",VLOOKUP($AU602,'FE Source'!$A:$DJ,34,FALSE))</f>
        <v>67.06</v>
      </c>
      <c r="AK602" s="618">
        <f>IF(VLOOKUP($AU602,'FE Source'!$A:$DJ,35,FALSE)=0,"-",VLOOKUP($AU602,'FE Source'!$A:$DJ,35,FALSE))</f>
        <v>121.64</v>
      </c>
      <c r="AL602" s="632">
        <f>IF(VLOOKUP($AU602,'FE Source'!$A:$Y,19,FALSE)=0,"-",VLOOKUP($AU602,'FE Source'!$A:$Y,19,FALSE))</f>
        <v>94.59</v>
      </c>
      <c r="AM602" s="634">
        <f>IF(VLOOKUP($AU602,'FE Source'!$A:$DJ,36,FALSE)=0,"-",VLOOKUP($AU602,'FE Source'!$A:$DJ,36,FALSE))</f>
        <v>105.29</v>
      </c>
      <c r="AN602" s="635">
        <f>IF(VLOOKUP($AU602,'FE Source'!$A:$W,13,FALSE)=0,"-",VLOOKUP($AU602,'FE Source'!$A:$W,13,FALSE))</f>
        <v>1023.9</v>
      </c>
      <c r="AO602" s="634" t="str">
        <f>IF(J602="no","-",IF(VLOOKUP($AU602,'FE Source'!$A:$W,15,FALSE)=0,"-",VLOOKUP($AU602,'FE Source'!$A:$W,15,FALSE)))</f>
        <v>-</v>
      </c>
      <c r="AP602" s="618" t="str">
        <f>IF(AO602="-","-",IF(VLOOKUP($AU602,'FE Source'!$A:$Z,21,FALSE)=0,"-",IF(VLOOKUP($AU602,'FE Source'!$A:$Z,21,FALSE)=2,"Semi-Annual",IF(VLOOKUP($AU602,'FE Source'!$A:$Z,21,FALSE)=4,"Quarterly",IF(VLOOKUP($AU602,'FE Source'!$A:$Z,21,FALSE)=12,"Monthly","Annual")))))</f>
        <v>-</v>
      </c>
      <c r="AQ602" s="632">
        <f t="array" ref="AQ602">IF(VLOOKUP($AU602,'FE Source'!$A:$W,16,FALSE)=0,"-",VLOOKUP($AU602,'FE Source'!$A:$W,16,FALSE))</f>
        <v>1.5</v>
      </c>
      <c r="AR602" s="636" t="str">
        <f>IF(VLOOKUP($AU602,'FE Source'!$A:$W,17,FALSE)=0,"-",VLOOKUP($AU602,'FE Source'!$A:$W,17,FALSE))</f>
        <v>Negative</v>
      </c>
      <c r="AS602" s="634">
        <f>IF(VLOOKUP($AU602,'FE Source'!$AN:$AS,4,FALSE)="",VLOOKUP($AU602,'FE Source'!$AN:$AS,3,FALSE),VLOOKUP($AU602,'FE Source'!$AN:$AS,4,FALSE))</f>
        <v>7.95</v>
      </c>
      <c r="AT602" s="637">
        <f>IF(VLOOKUP($AU602,'FE Source'!$AN:$AS,5,FALSE)=0,"-",VLOOKUP($AU602,'FE Source'!$AN:$AS,5,FALSE))</f>
        <v>45783</v>
      </c>
      <c r="AU602" s="636" t="s">
        <v>3215</v>
      </c>
      <c r="BE602" s="215">
        <f>IF(VLOOKUP($AU602,'FE Source'!$A:$AK,22,FALSE)=0,"-",VLOOKUP($AU602,'FE Source'!$A:$AK,22,FALSE))</f>
        <v>5.59</v>
      </c>
      <c r="BF602" s="215">
        <f>IF(VLOOKUP($AU602,'FE Source'!$A:$AK,23,FALSE)=0,"-",VLOOKUP($AU602,'FE Source'!$A:$AK,23,FALSE))</f>
        <v>8.57</v>
      </c>
      <c r="BG602" s="215">
        <f>IF(VLOOKUP($AU602,'FE Source'!$A:$AK,24,FALSE)=0,"-",VLOOKUP($AU602,'FE Source'!$A:$AK,24,FALSE))</f>
        <v>-1.66</v>
      </c>
      <c r="BH602" s="215">
        <f>IF(VLOOKUP($AU602,'FE Source'!$A:$AK,25,FALSE)=0,"-",VLOOKUP($AU602,'FE Source'!$A:$AK,25,FALSE))</f>
        <v>-1.23</v>
      </c>
      <c r="BI602" s="215">
        <f>IF(VLOOKUP($AU602,'FE Source'!$A:$AK,26,FALSE)=0,"-",VLOOKUP($AU602,'FE Source'!$A:$AK,26,FALSE))</f>
        <v>10.56</v>
      </c>
      <c r="BJ602" s="215">
        <f>IF(VLOOKUP($AU602,'FE Source'!$A:$AK,27,FALSE)=0,"-",VLOOKUP($AU602,'FE Source'!$A:$AK,27,FALSE))</f>
        <v>4.96</v>
      </c>
      <c r="BK602" s="215">
        <f>IF(VLOOKUP($AU602,'FE Source'!$A:$AK,28,FALSE)=0,"-",VLOOKUP($AU602,'FE Source'!$A:$AK,28,FALSE))</f>
        <v>0.83</v>
      </c>
      <c r="BL602" s="215">
        <f>IF(VLOOKUP($AU602,'FE Source'!$A:$AK,29,FALSE)=0,"-",VLOOKUP($AU602,'FE Source'!$A:$AK,29,FALSE))</f>
        <v>-16.2</v>
      </c>
      <c r="BM602" s="215">
        <f>IF(VLOOKUP($AU602,'FE Source'!$A:$AK,30,FALSE)=0,"-",VLOOKUP($AU602,'FE Source'!$A:$AK,30,FALSE))</f>
        <v>6.5</v>
      </c>
      <c r="BN602" t="str">
        <f>IF(VLOOKUP($AU602,'FE Source'!$A:$AK,31,FALSE)="No Specified Index","-",IF(VLOOKUP($AU602,'FE Source'!$A:$AK,31,FALSE)=0,"-",VLOOKUP($AU602,'FE Source'!$A:$AK,31,FALSE)))</f>
        <v>Bloomberg Global Aggregate Corporate Index (Hedg..</v>
      </c>
      <c r="BO602" s="217">
        <f>IF(VLOOKUP($AU602,'FE Source'!$A:$AK,32,FALSE)=0,"-",VLOOKUP($AU602,'FE Source'!$A:$AK,32,FALSE))</f>
        <v>40387</v>
      </c>
      <c r="BP602" s="18">
        <f>IF(VLOOKUP($AU602,'FE Source'!$AZ:$BC,2,FALSE)=0,"-",VLOOKUP($AU602,'FE Source'!$AZ:$BC,2,FALSE))</f>
        <v>-3.22</v>
      </c>
      <c r="BQ602" s="18">
        <f>IF(VLOOKUP($AU602,'FE Source'!$AZ:$BC,3,FALSE)=0,"-",VLOOKUP($AU602,'FE Source'!$AZ:$BC,3,FALSE))</f>
        <v>-3.61</v>
      </c>
      <c r="BR602" s="18" t="str">
        <f>IF(VLOOKUP($AU602,'FE Source'!$AZ:$BC,4,FALSE)=0,"-",VLOOKUP($AU602,'FE Source'!$AZ:$BC,4,FALSE))</f>
        <v>-</v>
      </c>
    </row>
    <row r="603" spans="2:70" ht="15">
      <c r="B603" s="628" t="str">
        <f>INDEX('UT - Retail'!$A$7:$A$1409,MATCH(AU603,'UT - Retail'!$U$7:$U$1409,0),1)</f>
        <v>HSBC Global Asset Management</v>
      </c>
      <c r="C603" s="650" t="str">
        <f>INDEX('UT - Retail'!$B$7:$B$1409,MATCH(AU603,'UT - Retail'!$U$7:$U$1409,0),1)</f>
        <v>HGIF - Global High Income Bond AM3H SGD</v>
      </c>
      <c r="D603" s="650"/>
      <c r="E603" s="618" t="str">
        <f>VLOOKUP(C603,'UT - Retail'!$B:$K,8,FALSE)</f>
        <v>Fixed Income</v>
      </c>
      <c r="F603" s="618" t="str">
        <f>VLOOKUP(C603,'UT - Retail'!$B:$K,9,FALSE)</f>
        <v>Global</v>
      </c>
      <c r="G603" s="618" t="str">
        <f>VLOOKUP(C603,'UT - Retail'!$B:$K,10,FALSE)</f>
        <v>General</v>
      </c>
      <c r="H603" s="82" t="str">
        <f>VLOOKUP(C603,'UT - Retail'!$B:$N,13,FALSE)</f>
        <v>No</v>
      </c>
      <c r="I603" s="82" t="str">
        <f>VLOOKUP(C603,'UT - Retail'!$B:$Q,14,FALSE)</f>
        <v>No</v>
      </c>
      <c r="J603" s="618" t="str">
        <f>VLOOKUP(C603,'UT - Retail'!$B:$Q,11,FALSE)</f>
        <v>Yes</v>
      </c>
      <c r="K603" s="130" t="str">
        <f>VLOOKUP(C603,'UT - Retail'!$B:$P,15,FALSE)</f>
        <v>Yes</v>
      </c>
      <c r="L603" s="82" t="str">
        <f>VLOOKUP(C603,'UT - Retail'!$B:$Q,16,FALSE)</f>
        <v>Both</v>
      </c>
      <c r="M603" s="618" t="str">
        <f>VLOOKUP(C603,'UT - Retail'!$B:$K,6,FALSE)</f>
        <v>SGD</v>
      </c>
      <c r="N603" s="618" t="str">
        <f>IFERROR(IF(MATCH(C603,'Portfolio Construction'!$AL:$AL,0),"Yes","No"),"No")</f>
        <v>No</v>
      </c>
      <c r="O603" s="618" t="str">
        <f>IFERROR(IF(MATCH(C603,'Portfolio Construction'!$AN:$AN,0),"Yes","No"),"No")</f>
        <v>No</v>
      </c>
      <c r="P603" s="618" t="str">
        <f>IFERROR(IF(MATCH(C603,'Portfolio Construction'!$AP:$AP,0),"Yes","No"),"No")</f>
        <v>No</v>
      </c>
      <c r="Q603" s="618" t="str">
        <f>IFERROR(IF(MATCH(C603,'Portfolio Construction'!$AR:$AR,0),"Yes","No"),"No")</f>
        <v>No</v>
      </c>
      <c r="R603" s="618" t="str">
        <f>IFERROR(IF(MATCH(C603,'Portfolio Construction'!$AT:$AT,0),"Yes","No"),"No")</f>
        <v>No</v>
      </c>
      <c r="S603" s="618" t="str">
        <f>IFERROR(IF(MATCH(C603,'Portfolio Construction'!$AV:$AV,0),"Yes","No"),"No")</f>
        <v>No</v>
      </c>
      <c r="T603" s="618" t="str">
        <f>IFERROR(IF(MATCH(C603,'Portfolio Construction'!$AX:$AX,0),"Yes","No"),"No")</f>
        <v>No</v>
      </c>
      <c r="U603" s="618" t="str">
        <f>IFERROR(IF(MATCH(C603,'Portfolio Construction'!$AZ:$AZ,0),"Yes","No"),"No")</f>
        <v>No</v>
      </c>
      <c r="V603" s="618" t="str">
        <f>IFERROR(IF(MATCH(C603,'Portfolio Construction'!$BB:$BB,0),"Yes","No"),"No")</f>
        <v>No</v>
      </c>
      <c r="W603" s="618">
        <f>IF(VLOOKUP($AU603,'FE Source'!$A:$W,3,FALSE)=0,"-",VLOOKUP($AU603,'FE Source'!$A:$W,3,FALSE))</f>
        <v>0.76</v>
      </c>
      <c r="X603" s="618">
        <f>IF(VLOOKUP($AU603,'FE Source'!$A:$W,4,FALSE)=0,"-",VLOOKUP($AU603,'FE Source'!$A:$W,4,FALSE))</f>
        <v>0.04</v>
      </c>
      <c r="Y603" s="618">
        <f>IF(VLOOKUP($AU603,'FE Source'!$A:$W,5,FALSE)=0,"-",VLOOKUP($AU603,'FE Source'!$A:$W,5,FALSE))</f>
        <v>0.97</v>
      </c>
      <c r="Z603" s="618">
        <f>IF(VLOOKUP($AU603,'FE Source'!$A:$W,6,FALSE)=0,"-",VLOOKUP($AU603,'FE Source'!$A:$W,6,FALSE))</f>
        <v>4.21</v>
      </c>
      <c r="AA603" s="618">
        <f>IF(VLOOKUP($AU603,'FE Source'!$A:$W,7,FALSE)=0,"-",VLOOKUP($AU603,'FE Source'!$A:$W,7,FALSE))</f>
        <v>1.79</v>
      </c>
      <c r="AB603" s="618">
        <f>IF(VLOOKUP($AU603,'FE Source'!$A:$W,8,FALSE)=0,"-",VLOOKUP($AU603,'FE Source'!$A:$W,8,FALSE))</f>
        <v>0.87</v>
      </c>
      <c r="AC603" s="632">
        <f>IF(VLOOKUP($AU603,'FE Source'!$A:$W,9,FALSE)=0,"-",VLOOKUP($AU603,'FE Source'!$A:$W,9,FALSE))</f>
        <v>1.27</v>
      </c>
      <c r="AD603" s="634">
        <f>IF(VLOOKUP($AU603,'FE Source'!$A:$W,10,FALSE)=0,"-",VLOOKUP($AU603,'FE Source'!$A:$W,10,FALSE))</f>
        <v>0.83</v>
      </c>
      <c r="AE603" s="618">
        <f>IF(VLOOKUP($AU603,'FE Source'!$A:$W,11,FALSE)=0,"-",VLOOKUP($AU603,'FE Source'!$A:$W,11,FALSE))</f>
        <v>6.9</v>
      </c>
      <c r="AF603" s="618" t="str">
        <f>IF(VLOOKUP($AU603,'FE Source'!$A:$W,12,FALSE)=0,"-",VLOOKUP($AU603,'FE Source'!$A:$W,12,FALSE))</f>
        <v>-</v>
      </c>
      <c r="AG603" s="618">
        <f>IF(VLOOKUP($AU603,'FE Source'!$A:$W,14,FALSE)=0,"-",VLOOKUP($AU603,'FE Source'!$A:$W,14,FALSE))</f>
        <v>-10.57</v>
      </c>
      <c r="AH603" s="618">
        <f>IF(VLOOKUP($AU603,'FE Source'!$A:$DJ,33,FALSE)=0,"-",VLOOKUP($AU603,'FE Source'!$A:$DJ,33,FALSE))</f>
        <v>46.11</v>
      </c>
      <c r="AI603" s="618">
        <f>IF(VLOOKUP($AU603,'FE Source'!$A:$Y,20,FALSE)=0,"-",VLOOKUP($AU603,'FE Source'!$A:$Y,20,FALSE))</f>
        <v>57.9</v>
      </c>
      <c r="AJ603" s="618">
        <f>IF(VLOOKUP($AU603,'FE Source'!$A:$DJ,34,FALSE)=0,"-",VLOOKUP($AU603,'FE Source'!$A:$DJ,34,FALSE))</f>
        <v>65.239999999999995</v>
      </c>
      <c r="AK603" s="618">
        <f>IF(VLOOKUP($AU603,'FE Source'!$A:$DJ,35,FALSE)=0,"-",VLOOKUP($AU603,'FE Source'!$A:$DJ,35,FALSE))</f>
        <v>-121.86</v>
      </c>
      <c r="AL603" s="632">
        <f>IF(VLOOKUP($AU603,'FE Source'!$A:$Y,19,FALSE)=0,"-",VLOOKUP($AU603,'FE Source'!$A:$Y,19,FALSE))</f>
        <v>87.18</v>
      </c>
      <c r="AM603" s="634">
        <f>IF(VLOOKUP($AU603,'FE Source'!$A:$DJ,36,FALSE)=0,"-",VLOOKUP($AU603,'FE Source'!$A:$DJ,36,FALSE))</f>
        <v>113.16</v>
      </c>
      <c r="AN603" s="635">
        <f>IF(VLOOKUP($AU603,'FE Source'!$A:$W,13,FALSE)=0,"-",VLOOKUP($AU603,'FE Source'!$A:$W,13,FALSE))</f>
        <v>1023.9</v>
      </c>
      <c r="AO603" s="634">
        <f>IF(J603="no","-",IF(VLOOKUP($AU603,'FE Source'!$A:$W,15,FALSE)=0,"-",VLOOKUP($AU603,'FE Source'!$A:$W,15,FALSE)))</f>
        <v>4.7300000000000004</v>
      </c>
      <c r="AP603" s="618" t="str">
        <f>IF(AO603="-","-",IF(VLOOKUP($AU603,'FE Source'!$A:$Z,21,FALSE)=0,"-",IF(VLOOKUP($AU603,'FE Source'!$A:$Z,21,FALSE)=2,"Semi-Annual",IF(VLOOKUP($AU603,'FE Source'!$A:$Z,21,FALSE)=4,"Quarterly",IF(VLOOKUP($AU603,'FE Source'!$A:$Z,21,FALSE)=12,"Monthly","Annual")))))</f>
        <v>Monthly</v>
      </c>
      <c r="AQ603" s="632">
        <f t="array" ref="AQ603">IF(VLOOKUP($AU603,'FE Source'!$A:$W,16,FALSE)=0,"-",VLOOKUP($AU603,'FE Source'!$A:$W,16,FALSE))</f>
        <v>1.51</v>
      </c>
      <c r="AR603" s="636" t="str">
        <f>IF(VLOOKUP($AU603,'FE Source'!$A:$W,17,FALSE)=0,"-",VLOOKUP($AU603,'FE Source'!$A:$W,17,FALSE))</f>
        <v>-</v>
      </c>
      <c r="AS603" s="634">
        <f>IF(VLOOKUP($AU603,'FE Source'!$AN:$AS,4,FALSE)="",VLOOKUP($AU603,'FE Source'!$AN:$AS,3,FALSE),VLOOKUP($AU603,'FE Source'!$AN:$AS,4,FALSE))</f>
        <v>8.06</v>
      </c>
      <c r="AT603" s="637">
        <f>IF(VLOOKUP($AU603,'FE Source'!$AN:$AS,5,FALSE)=0,"-",VLOOKUP($AU603,'FE Source'!$AN:$AS,5,FALSE))</f>
        <v>45783</v>
      </c>
      <c r="AU603" s="636" t="s">
        <v>3211</v>
      </c>
      <c r="BE603" s="215">
        <f>IF(VLOOKUP($AU603,'FE Source'!$A:$AK,22,FALSE)=0,"-",VLOOKUP($AU603,'FE Source'!$A:$AK,22,FALSE))</f>
        <v>-0.54</v>
      </c>
      <c r="BF603" s="215">
        <f>IF(VLOOKUP($AU603,'FE Source'!$A:$AK,23,FALSE)=0,"-",VLOOKUP($AU603,'FE Source'!$A:$AK,23,FALSE))</f>
        <v>6.68</v>
      </c>
      <c r="BG603" s="215">
        <f>IF(VLOOKUP($AU603,'FE Source'!$A:$AK,24,FALSE)=0,"-",VLOOKUP($AU603,'FE Source'!$A:$AK,24,FALSE))</f>
        <v>5.66</v>
      </c>
      <c r="BH603" s="215">
        <f>IF(VLOOKUP($AU603,'FE Source'!$A:$AK,25,FALSE)=0,"-",VLOOKUP($AU603,'FE Source'!$A:$AK,25,FALSE))</f>
        <v>-4.07</v>
      </c>
      <c r="BI603" s="215">
        <f>IF(VLOOKUP($AU603,'FE Source'!$A:$AK,26,FALSE)=0,"-",VLOOKUP($AU603,'FE Source'!$A:$AK,26,FALSE))</f>
        <v>11.21</v>
      </c>
      <c r="BJ603" s="215">
        <f>IF(VLOOKUP($AU603,'FE Source'!$A:$AK,27,FALSE)=0,"-",VLOOKUP($AU603,'FE Source'!$A:$AK,27,FALSE))</f>
        <v>6.13</v>
      </c>
      <c r="BK603" s="215">
        <f>IF(VLOOKUP($AU603,'FE Source'!$A:$AK,28,FALSE)=0,"-",VLOOKUP($AU603,'FE Source'!$A:$AK,28,FALSE))</f>
        <v>-1.28</v>
      </c>
      <c r="BL603" s="215">
        <f>IF(VLOOKUP($AU603,'FE Source'!$A:$AK,29,FALSE)=0,"-",VLOOKUP($AU603,'FE Source'!$A:$AK,29,FALSE))</f>
        <v>-16.09</v>
      </c>
      <c r="BM603" s="215">
        <f>IF(VLOOKUP($AU603,'FE Source'!$A:$AK,30,FALSE)=0,"-",VLOOKUP($AU603,'FE Source'!$A:$AK,30,FALSE))</f>
        <v>6.55</v>
      </c>
      <c r="BN603" t="str">
        <f>IF(VLOOKUP($AU603,'FE Source'!$A:$AK,31,FALSE)="No Specified Index","-",IF(VLOOKUP($AU603,'FE Source'!$A:$AK,31,FALSE)=0,"-",VLOOKUP($AU603,'FE Source'!$A:$AK,31,FALSE)))</f>
        <v>Bloomberg Global Aggregate Corporate Index (Hedg..</v>
      </c>
      <c r="BO603" s="217">
        <f>IF(VLOOKUP($AU603,'FE Source'!$A:$AK,32,FALSE)=0,"-",VLOOKUP($AU603,'FE Source'!$A:$AK,32,FALSE))</f>
        <v>40840</v>
      </c>
      <c r="BP603" s="18">
        <f>IF(VLOOKUP($AU603,'FE Source'!$AZ:$BC,2,FALSE)=0,"-",VLOOKUP($AU603,'FE Source'!$AZ:$BC,2,FALSE))</f>
        <v>-3.51</v>
      </c>
      <c r="BQ603" s="18" t="str">
        <f>IF(VLOOKUP($AU603,'FE Source'!$AZ:$BC,3,FALSE)=0,"-",VLOOKUP($AU603,'FE Source'!$AZ:$BC,3,FALSE))</f>
        <v>-</v>
      </c>
      <c r="BR603" s="18" t="str">
        <f>IF(VLOOKUP($AU603,'FE Source'!$AZ:$BC,4,FALSE)=0,"-",VLOOKUP($AU603,'FE Source'!$AZ:$BC,4,FALSE))</f>
        <v>-</v>
      </c>
    </row>
    <row r="604" spans="2:70" ht="15">
      <c r="B604" s="628" t="str">
        <f>INDEX('UT - Retail'!$A$7:$A$1409,MATCH(AU604,'UT - Retail'!$U$7:$U$1409,0),1)</f>
        <v>HSBC Global Asset Management</v>
      </c>
      <c r="C604" s="650" t="str">
        <f>INDEX('UT - Retail'!$B$7:$B$1409,MATCH(AU604,'UT - Retail'!$U$7:$U$1409,0),1)</f>
        <v>HGIF - India Fixed Income AC SGD</v>
      </c>
      <c r="D604" s="650"/>
      <c r="E604" s="618" t="str">
        <f>VLOOKUP(C604,'UT - Retail'!$B:$K,8,FALSE)</f>
        <v>Fixed Income</v>
      </c>
      <c r="F604" s="618" t="str">
        <f>VLOOKUP(C604,'UT - Retail'!$B:$K,9,FALSE)</f>
        <v>India</v>
      </c>
      <c r="G604" s="618" t="str">
        <f>VLOOKUP(C604,'UT - Retail'!$B:$K,10,FALSE)</f>
        <v>General</v>
      </c>
      <c r="H604" s="82" t="str">
        <f>VLOOKUP(C604,'UT - Retail'!$B:$N,13,FALSE)</f>
        <v>No</v>
      </c>
      <c r="I604" s="82" t="str">
        <f>VLOOKUP(C604,'UT - Retail'!$B:$Q,14,FALSE)</f>
        <v>No</v>
      </c>
      <c r="J604" s="618" t="str">
        <f>VLOOKUP(C604,'UT - Retail'!$B:$Q,11,FALSE)</f>
        <v>No</v>
      </c>
      <c r="K604" s="130" t="str">
        <f>VLOOKUP(C604,'UT - Retail'!$B:$P,15,FALSE)</f>
        <v>Yes</v>
      </c>
      <c r="L604" s="82" t="str">
        <f>VLOOKUP(C604,'UT - Retail'!$B:$Q,16,FALSE)</f>
        <v>Both</v>
      </c>
      <c r="M604" s="618" t="str">
        <f>VLOOKUP(C604,'UT - Retail'!$B:$K,6,FALSE)</f>
        <v>SGD</v>
      </c>
      <c r="N604" s="618" t="str">
        <f>IFERROR(IF(MATCH(C604,'Portfolio Construction'!$AL:$AL,0),"Yes","No"),"No")</f>
        <v>No</v>
      </c>
      <c r="O604" s="618" t="str">
        <f>IFERROR(IF(MATCH(C604,'Portfolio Construction'!$AN:$AN,0),"Yes","No"),"No")</f>
        <v>No</v>
      </c>
      <c r="P604" s="618" t="str">
        <f>IFERROR(IF(MATCH(C604,'Portfolio Construction'!$AP:$AP,0),"Yes","No"),"No")</f>
        <v>No</v>
      </c>
      <c r="Q604" s="618" t="str">
        <f>IFERROR(IF(MATCH(C604,'Portfolio Construction'!$AR:$AR,0),"Yes","No"),"No")</f>
        <v>No</v>
      </c>
      <c r="R604" s="618" t="str">
        <f>IFERROR(IF(MATCH(C604,'Portfolio Construction'!$AT:$AT,0),"Yes","No"),"No")</f>
        <v>No</v>
      </c>
      <c r="S604" s="618" t="str">
        <f>IFERROR(IF(MATCH(C604,'Portfolio Construction'!$AV:$AV,0),"Yes","No"),"No")</f>
        <v>No</v>
      </c>
      <c r="T604" s="618" t="str">
        <f>IFERROR(IF(MATCH(C604,'Portfolio Construction'!$AX:$AX,0),"Yes","No"),"No")</f>
        <v>No</v>
      </c>
      <c r="U604" s="618" t="str">
        <f>IFERROR(IF(MATCH(C604,'Portfolio Construction'!$AZ:$AZ,0),"Yes","No"),"No")</f>
        <v>No</v>
      </c>
      <c r="V604" s="618" t="str">
        <f>IFERROR(IF(MATCH(C604,'Portfolio Construction'!$BB:$BB,0),"Yes","No"),"No")</f>
        <v>No</v>
      </c>
      <c r="W604" s="618">
        <f>IF(VLOOKUP($AU604,'FE Source'!$A:$W,3,FALSE)=0,"-",VLOOKUP($AU604,'FE Source'!$A:$W,3,FALSE))</f>
        <v>-0.36</v>
      </c>
      <c r="X604" s="618">
        <f>IF(VLOOKUP($AU604,'FE Source'!$A:$W,4,FALSE)=0,"-",VLOOKUP($AU604,'FE Source'!$A:$W,4,FALSE))</f>
        <v>-1.32</v>
      </c>
      <c r="Y604" s="618">
        <f>IF(VLOOKUP($AU604,'FE Source'!$A:$W,5,FALSE)=0,"-",VLOOKUP($AU604,'FE Source'!$A:$W,5,FALSE))</f>
        <v>0.67</v>
      </c>
      <c r="Z604" s="618">
        <f>IF(VLOOKUP($AU604,'FE Source'!$A:$W,6,FALSE)=0,"-",VLOOKUP($AU604,'FE Source'!$A:$W,6,FALSE))</f>
        <v>1.65</v>
      </c>
      <c r="AA604" s="618">
        <f>IF(VLOOKUP($AU604,'FE Source'!$A:$W,7,FALSE)=0,"-",VLOOKUP($AU604,'FE Source'!$A:$W,7,FALSE))</f>
        <v>0.56000000000000005</v>
      </c>
      <c r="AB604" s="618">
        <f>IF(VLOOKUP($AU604,'FE Source'!$A:$W,8,FALSE)=0,"-",VLOOKUP($AU604,'FE Source'!$A:$W,8,FALSE))</f>
        <v>0.43</v>
      </c>
      <c r="AC604" s="632" t="str">
        <f>IF(VLOOKUP($AU604,'FE Source'!$A:$W,9,FALSE)=0,"-",VLOOKUP($AU604,'FE Source'!$A:$W,9,FALSE))</f>
        <v>-</v>
      </c>
      <c r="AD604" s="634">
        <f>IF(VLOOKUP($AU604,'FE Source'!$A:$W,10,FALSE)=0,"-",VLOOKUP($AU604,'FE Source'!$A:$W,10,FALSE))</f>
        <v>0.78</v>
      </c>
      <c r="AE604" s="618">
        <f>IF(VLOOKUP($AU604,'FE Source'!$A:$W,11,FALSE)=0,"-",VLOOKUP($AU604,'FE Source'!$A:$W,11,FALSE))</f>
        <v>5.41</v>
      </c>
      <c r="AF604" s="618" t="str">
        <f>IF(VLOOKUP($AU604,'FE Source'!$A:$W,12,FALSE)=0,"-",VLOOKUP($AU604,'FE Source'!$A:$W,12,FALSE))</f>
        <v>-</v>
      </c>
      <c r="AG604" s="618">
        <f>IF(VLOOKUP($AU604,'FE Source'!$A:$W,14,FALSE)=0,"-",VLOOKUP($AU604,'FE Source'!$A:$W,14,FALSE))</f>
        <v>-9.1199999999999992</v>
      </c>
      <c r="AH604" s="618">
        <f>IF(VLOOKUP($AU604,'FE Source'!$A:$DJ,33,FALSE)=0,"-",VLOOKUP($AU604,'FE Source'!$A:$DJ,33,FALSE))</f>
        <v>87.27</v>
      </c>
      <c r="AI604" s="618">
        <f>IF(VLOOKUP($AU604,'FE Source'!$A:$Y,20,FALSE)=0,"-",VLOOKUP($AU604,'FE Source'!$A:$Y,20,FALSE))</f>
        <v>71.38</v>
      </c>
      <c r="AJ604" s="618">
        <f>IF(VLOOKUP($AU604,'FE Source'!$A:$DJ,34,FALSE)=0,"-",VLOOKUP($AU604,'FE Source'!$A:$DJ,34,FALSE))</f>
        <v>78.98</v>
      </c>
      <c r="AK604" s="618">
        <f>IF(VLOOKUP($AU604,'FE Source'!$A:$DJ,35,FALSE)=0,"-",VLOOKUP($AU604,'FE Source'!$A:$DJ,35,FALSE))</f>
        <v>990.9</v>
      </c>
      <c r="AL604" s="632">
        <f>IF(VLOOKUP($AU604,'FE Source'!$A:$Y,19,FALSE)=0,"-",VLOOKUP($AU604,'FE Source'!$A:$Y,19,FALSE))</f>
        <v>124.29</v>
      </c>
      <c r="AM604" s="634">
        <f>IF(VLOOKUP($AU604,'FE Source'!$A:$DJ,36,FALSE)=0,"-",VLOOKUP($AU604,'FE Source'!$A:$DJ,36,FALSE))</f>
        <v>117.96</v>
      </c>
      <c r="AN604" s="635">
        <f>IF(VLOOKUP($AU604,'FE Source'!$A:$W,13,FALSE)=0,"-",VLOOKUP($AU604,'FE Source'!$A:$W,13,FALSE))</f>
        <v>704.8</v>
      </c>
      <c r="AO604" s="634" t="str">
        <f>IF(J604="no","-",IF(VLOOKUP($AU604,'FE Source'!$A:$W,15,FALSE)=0,"-",VLOOKUP($AU604,'FE Source'!$A:$W,15,FALSE)))</f>
        <v>-</v>
      </c>
      <c r="AP604" s="618" t="str">
        <f>IF(AO604="-","-",IF(VLOOKUP($AU604,'FE Source'!$A:$Z,21,FALSE)=0,"-",IF(VLOOKUP($AU604,'FE Source'!$A:$Z,21,FALSE)=2,"Semi-Annual",IF(VLOOKUP($AU604,'FE Source'!$A:$Z,21,FALSE)=4,"Quarterly",IF(VLOOKUP($AU604,'FE Source'!$A:$Z,21,FALSE)=12,"Monthly","Annual")))))</f>
        <v>-</v>
      </c>
      <c r="AQ604" s="632">
        <f t="array" ref="AQ604">IF(VLOOKUP($AU604,'FE Source'!$A:$W,16,FALSE)=0,"-",VLOOKUP($AU604,'FE Source'!$A:$W,16,FALSE))</f>
        <v>1.45</v>
      </c>
      <c r="AR604" s="636" t="str">
        <f>IF(VLOOKUP($AU604,'FE Source'!$A:$W,17,FALSE)=0,"-",VLOOKUP($AU604,'FE Source'!$A:$W,17,FALSE))</f>
        <v>-</v>
      </c>
      <c r="AS604" s="634">
        <f>IF(VLOOKUP($AU604,'FE Source'!$AN:$AS,4,FALSE)="",VLOOKUP($AU604,'FE Source'!$AN:$AS,3,FALSE),VLOOKUP($AU604,'FE Source'!$AN:$AS,4,FALSE))</f>
        <v>11.97</v>
      </c>
      <c r="AT604" s="637">
        <f>IF(VLOOKUP($AU604,'FE Source'!$AN:$AS,5,FALSE)=0,"-",VLOOKUP($AU604,'FE Source'!$AN:$AS,5,FALSE))</f>
        <v>45783</v>
      </c>
      <c r="AU604" s="636" t="s">
        <v>4595</v>
      </c>
      <c r="BE604" s="215" t="str">
        <f>IF(VLOOKUP($AU604,'FE Source'!$A:$AK,22,FALSE)=0,"-",VLOOKUP($AU604,'FE Source'!$A:$AK,22,FALSE))</f>
        <v>-</v>
      </c>
      <c r="BF604" s="215">
        <f>IF(VLOOKUP($AU604,'FE Source'!$A:$AK,23,FALSE)=0,"-",VLOOKUP($AU604,'FE Source'!$A:$AK,23,FALSE))</f>
        <v>9.34</v>
      </c>
      <c r="BG604" s="215">
        <f>IF(VLOOKUP($AU604,'FE Source'!$A:$AK,24,FALSE)=0,"-",VLOOKUP($AU604,'FE Source'!$A:$AK,24,FALSE))</f>
        <v>0.12</v>
      </c>
      <c r="BH604" s="215">
        <f>IF(VLOOKUP($AU604,'FE Source'!$A:$AK,25,FALSE)=0,"-",VLOOKUP($AU604,'FE Source'!$A:$AK,25,FALSE))</f>
        <v>-2.64</v>
      </c>
      <c r="BI604" s="215">
        <f>IF(VLOOKUP($AU604,'FE Source'!$A:$AK,26,FALSE)=0,"-",VLOOKUP($AU604,'FE Source'!$A:$AK,26,FALSE))</f>
        <v>4.54</v>
      </c>
      <c r="BJ604" s="215">
        <f>IF(VLOOKUP($AU604,'FE Source'!$A:$AK,27,FALSE)=0,"-",VLOOKUP($AU604,'FE Source'!$A:$AK,27,FALSE))</f>
        <v>4.8899999999999997</v>
      </c>
      <c r="BK604" s="215">
        <f>IF(VLOOKUP($AU604,'FE Source'!$A:$AK,28,FALSE)=0,"-",VLOOKUP($AU604,'FE Source'!$A:$AK,28,FALSE))</f>
        <v>2.81</v>
      </c>
      <c r="BL604" s="215">
        <f>IF(VLOOKUP($AU604,'FE Source'!$A:$AK,29,FALSE)=0,"-",VLOOKUP($AU604,'FE Source'!$A:$AK,29,FALSE))</f>
        <v>-9.93</v>
      </c>
      <c r="BM604" s="215">
        <f>IF(VLOOKUP($AU604,'FE Source'!$A:$AK,30,FALSE)=0,"-",VLOOKUP($AU604,'FE Source'!$A:$AK,30,FALSE))</f>
        <v>3.72</v>
      </c>
      <c r="BN604" t="str">
        <f>IF(VLOOKUP($AU604,'FE Source'!$A:$AK,31,FALSE)="No Specified Index","-",IF(VLOOKUP($AU604,'FE Source'!$A:$AK,31,FALSE)=0,"-",VLOOKUP($AU604,'FE Source'!$A:$AK,31,FALSE)))</f>
        <v>Crisil Composite Bond Dollar Index</v>
      </c>
      <c r="BO604" s="217">
        <f>IF(VLOOKUP($AU604,'FE Source'!$A:$AK,32,FALSE)=0,"-",VLOOKUP($AU604,'FE Source'!$A:$AK,32,FALSE))</f>
        <v>42341</v>
      </c>
      <c r="BP604" s="18" t="str">
        <f>IF(VLOOKUP($AU604,'FE Source'!$AZ:$BC,2,FALSE)=0,"-",VLOOKUP($AU604,'FE Source'!$AZ:$BC,2,FALSE))</f>
        <v>-</v>
      </c>
      <c r="BQ604" s="18" t="str">
        <f>IF(VLOOKUP($AU604,'FE Source'!$AZ:$BC,3,FALSE)=0,"-",VLOOKUP($AU604,'FE Source'!$AZ:$BC,3,FALSE))</f>
        <v>-</v>
      </c>
      <c r="BR604" s="18" t="str">
        <f>IF(VLOOKUP($AU604,'FE Source'!$AZ:$BC,4,FALSE)=0,"-",VLOOKUP($AU604,'FE Source'!$AZ:$BC,4,FALSE))</f>
        <v>-</v>
      </c>
    </row>
    <row r="605" spans="2:70" ht="15">
      <c r="B605" s="628" t="str">
        <f>INDEX('UT - Retail'!$A$7:$A$1409,MATCH(AU605,'UT - Retail'!$U$7:$U$1409,0),1)</f>
        <v>HSBC Global Asset Management</v>
      </c>
      <c r="C605" s="650" t="str">
        <f>INDEX('UT - Retail'!$B$7:$B$1409,MATCH(AU605,'UT - Retail'!$U$7:$U$1409,0),1)</f>
        <v>HGIF - India Fixed Income AC USD</v>
      </c>
      <c r="D605" s="650"/>
      <c r="E605" s="618" t="str">
        <f>VLOOKUP(C605,'UT - Retail'!$B:$K,8,FALSE)</f>
        <v>Fixed Income</v>
      </c>
      <c r="F605" s="618" t="str">
        <f>VLOOKUP(C605,'UT - Retail'!$B:$K,9,FALSE)</f>
        <v>India</v>
      </c>
      <c r="G605" s="618" t="str">
        <f>VLOOKUP(C605,'UT - Retail'!$B:$K,10,FALSE)</f>
        <v>General</v>
      </c>
      <c r="H605" s="82" t="str">
        <f>VLOOKUP(C605,'UT - Retail'!$B:$N,13,FALSE)</f>
        <v>No</v>
      </c>
      <c r="I605" s="82" t="str">
        <f>VLOOKUP(C605,'UT - Retail'!$B:$Q,14,FALSE)</f>
        <v>No</v>
      </c>
      <c r="J605" s="618" t="str">
        <f>VLOOKUP(C605,'UT - Retail'!$B:$Q,11,FALSE)</f>
        <v>No</v>
      </c>
      <c r="K605" s="130" t="str">
        <f>VLOOKUP(C605,'UT - Retail'!$B:$P,15,FALSE)</f>
        <v>No</v>
      </c>
      <c r="L605" s="82" t="str">
        <f>VLOOKUP(C605,'UT - Retail'!$B:$Q,16,FALSE)</f>
        <v>iFast</v>
      </c>
      <c r="M605" s="618" t="str">
        <f>VLOOKUP(C605,'UT - Retail'!$B:$K,6,FALSE)</f>
        <v>USD</v>
      </c>
      <c r="N605" s="618" t="str">
        <f>IFERROR(IF(MATCH(C605,'Portfolio Construction'!$AL:$AL,0),"Yes","No"),"No")</f>
        <v>No</v>
      </c>
      <c r="O605" s="618" t="str">
        <f>IFERROR(IF(MATCH(C605,'Portfolio Construction'!$AN:$AN,0),"Yes","No"),"No")</f>
        <v>No</v>
      </c>
      <c r="P605" s="618" t="str">
        <f>IFERROR(IF(MATCH(C605,'Portfolio Construction'!$AP:$AP,0),"Yes","No"),"No")</f>
        <v>No</v>
      </c>
      <c r="Q605" s="618" t="str">
        <f>IFERROR(IF(MATCH(C605,'Portfolio Construction'!$AR:$AR,0),"Yes","No"),"No")</f>
        <v>No</v>
      </c>
      <c r="R605" s="618" t="str">
        <f>IFERROR(IF(MATCH(C605,'Portfolio Construction'!$AT:$AT,0),"Yes","No"),"No")</f>
        <v>No</v>
      </c>
      <c r="S605" s="618" t="str">
        <f>IFERROR(IF(MATCH(C605,'Portfolio Construction'!$AV:$AV,0),"Yes","No"),"No")</f>
        <v>No</v>
      </c>
      <c r="T605" s="618" t="str">
        <f>IFERROR(IF(MATCH(C605,'Portfolio Construction'!$AX:$AX,0),"Yes","No"),"No")</f>
        <v>No</v>
      </c>
      <c r="U605" s="618" t="str">
        <f>IFERROR(IF(MATCH(C605,'Portfolio Construction'!$AZ:$AZ,0),"Yes","No"),"No")</f>
        <v>No</v>
      </c>
      <c r="V605" s="618" t="str">
        <f>IFERROR(IF(MATCH(C605,'Portfolio Construction'!$BB:$BB,0),"Yes","No"),"No")</f>
        <v>No</v>
      </c>
      <c r="W605" s="618">
        <f>IF(VLOOKUP($AU605,'FE Source'!$A:$W,3,FALSE)=0,"-",VLOOKUP($AU605,'FE Source'!$A:$W,3,FALSE))</f>
        <v>-0.37</v>
      </c>
      <c r="X605" s="618">
        <f>IF(VLOOKUP($AU605,'FE Source'!$A:$W,4,FALSE)=0,"-",VLOOKUP($AU605,'FE Source'!$A:$W,4,FALSE))</f>
        <v>-1.03</v>
      </c>
      <c r="Y605" s="618">
        <f>IF(VLOOKUP($AU605,'FE Source'!$A:$W,5,FALSE)=0,"-",VLOOKUP($AU605,'FE Source'!$A:$W,5,FALSE))</f>
        <v>0.67</v>
      </c>
      <c r="Z605" s="618">
        <f>IF(VLOOKUP($AU605,'FE Source'!$A:$W,6,FALSE)=0,"-",VLOOKUP($AU605,'FE Source'!$A:$W,6,FALSE))</f>
        <v>1.64</v>
      </c>
      <c r="AA605" s="618">
        <f>IF(VLOOKUP($AU605,'FE Source'!$A:$W,7,FALSE)=0,"-",VLOOKUP($AU605,'FE Source'!$A:$W,7,FALSE))</f>
        <v>0.55000000000000004</v>
      </c>
      <c r="AB605" s="618">
        <f>IF(VLOOKUP($AU605,'FE Source'!$A:$W,8,FALSE)=0,"-",VLOOKUP($AU605,'FE Source'!$A:$W,8,FALSE))</f>
        <v>0.43</v>
      </c>
      <c r="AC605" s="632">
        <f>IF(VLOOKUP($AU605,'FE Source'!$A:$W,9,FALSE)=0,"-",VLOOKUP($AU605,'FE Source'!$A:$W,9,FALSE))</f>
        <v>2.4300000000000002</v>
      </c>
      <c r="AD605" s="634">
        <f>IF(VLOOKUP($AU605,'FE Source'!$A:$W,10,FALSE)=0,"-",VLOOKUP($AU605,'FE Source'!$A:$W,10,FALSE))</f>
        <v>0.78</v>
      </c>
      <c r="AE605" s="618">
        <f>IF(VLOOKUP($AU605,'FE Source'!$A:$W,11,FALSE)=0,"-",VLOOKUP($AU605,'FE Source'!$A:$W,11,FALSE))</f>
        <v>5.42</v>
      </c>
      <c r="AF605" s="618" t="str">
        <f>IF(VLOOKUP($AU605,'FE Source'!$A:$W,12,FALSE)=0,"-",VLOOKUP($AU605,'FE Source'!$A:$W,12,FALSE))</f>
        <v>-</v>
      </c>
      <c r="AG605" s="618">
        <f>IF(VLOOKUP($AU605,'FE Source'!$A:$W,14,FALSE)=0,"-",VLOOKUP($AU605,'FE Source'!$A:$W,14,FALSE))</f>
        <v>-9.1199999999999992</v>
      </c>
      <c r="AH605" s="618">
        <f>IF(VLOOKUP($AU605,'FE Source'!$A:$DJ,33,FALSE)=0,"-",VLOOKUP($AU605,'FE Source'!$A:$DJ,33,FALSE))</f>
        <v>87.08</v>
      </c>
      <c r="AI605" s="618">
        <f>IF(VLOOKUP($AU605,'FE Source'!$A:$Y,20,FALSE)=0,"-",VLOOKUP($AU605,'FE Source'!$A:$Y,20,FALSE))</f>
        <v>71.400000000000006</v>
      </c>
      <c r="AJ605" s="618">
        <f>IF(VLOOKUP($AU605,'FE Source'!$A:$DJ,34,FALSE)=0,"-",VLOOKUP($AU605,'FE Source'!$A:$DJ,34,FALSE))</f>
        <v>79.010000000000005</v>
      </c>
      <c r="AK605" s="618">
        <f>IF(VLOOKUP($AU605,'FE Source'!$A:$DJ,35,FALSE)=0,"-",VLOOKUP($AU605,'FE Source'!$A:$DJ,35,FALSE))</f>
        <v>991.13</v>
      </c>
      <c r="AL605" s="632">
        <f>IF(VLOOKUP($AU605,'FE Source'!$A:$Y,19,FALSE)=0,"-",VLOOKUP($AU605,'FE Source'!$A:$Y,19,FALSE))</f>
        <v>124.53</v>
      </c>
      <c r="AM605" s="634">
        <f>IF(VLOOKUP($AU605,'FE Source'!$A:$DJ,36,FALSE)=0,"-",VLOOKUP($AU605,'FE Source'!$A:$DJ,36,FALSE))</f>
        <v>118.11</v>
      </c>
      <c r="AN605" s="635">
        <f>IF(VLOOKUP($AU605,'FE Source'!$A:$W,13,FALSE)=0,"-",VLOOKUP($AU605,'FE Source'!$A:$W,13,FALSE))</f>
        <v>704.8</v>
      </c>
      <c r="AO605" s="634" t="str">
        <f>IF(J605="no","-",IF(VLOOKUP($AU605,'FE Source'!$A:$W,15,FALSE)=0,"-",VLOOKUP($AU605,'FE Source'!$A:$W,15,FALSE)))</f>
        <v>-</v>
      </c>
      <c r="AP605" s="618" t="str">
        <f>IF(AO605="-","-",IF(VLOOKUP($AU605,'FE Source'!$A:$Z,21,FALSE)=0,"-",IF(VLOOKUP($AU605,'FE Source'!$A:$Z,21,FALSE)=2,"Semi-Annual",IF(VLOOKUP($AU605,'FE Source'!$A:$Z,21,FALSE)=4,"Quarterly",IF(VLOOKUP($AU605,'FE Source'!$A:$Z,21,FALSE)=12,"Monthly","Annual")))))</f>
        <v>-</v>
      </c>
      <c r="AQ605" s="632">
        <f t="array" ref="AQ605">IF(VLOOKUP($AU605,'FE Source'!$A:$W,16,FALSE)=0,"-",VLOOKUP($AU605,'FE Source'!$A:$W,16,FALSE))</f>
        <v>1.45</v>
      </c>
      <c r="AR605" s="636" t="str">
        <f>IF(VLOOKUP($AU605,'FE Source'!$A:$W,17,FALSE)=0,"-",VLOOKUP($AU605,'FE Source'!$A:$W,17,FALSE))</f>
        <v>-</v>
      </c>
      <c r="AS605" s="634">
        <f>IF(VLOOKUP($AU605,'FE Source'!$AN:$AS,4,FALSE)="",VLOOKUP($AU605,'FE Source'!$AN:$AS,3,FALSE),VLOOKUP($AU605,'FE Source'!$AN:$AS,4,FALSE))</f>
        <v>14.38</v>
      </c>
      <c r="AT605" s="637">
        <f>IF(VLOOKUP($AU605,'FE Source'!$AN:$AS,5,FALSE)=0,"-",VLOOKUP($AU605,'FE Source'!$AN:$AS,5,FALSE))</f>
        <v>45783</v>
      </c>
      <c r="AU605" s="636" t="s">
        <v>4596</v>
      </c>
      <c r="BE605" s="215">
        <f>IF(VLOOKUP($AU605,'FE Source'!$A:$AK,22,FALSE)=0,"-",VLOOKUP($AU605,'FE Source'!$A:$AK,22,FALSE))</f>
        <v>9.83</v>
      </c>
      <c r="BF605" s="215">
        <f>IF(VLOOKUP($AU605,'FE Source'!$A:$AK,23,FALSE)=0,"-",VLOOKUP($AU605,'FE Source'!$A:$AK,23,FALSE))</f>
        <v>10.27</v>
      </c>
      <c r="BG605" s="215">
        <f>IF(VLOOKUP($AU605,'FE Source'!$A:$AK,24,FALSE)=0,"-",VLOOKUP($AU605,'FE Source'!$A:$AK,24,FALSE))</f>
        <v>0.11</v>
      </c>
      <c r="BH605" s="215">
        <f>IF(VLOOKUP($AU605,'FE Source'!$A:$AK,25,FALSE)=0,"-",VLOOKUP($AU605,'FE Source'!$A:$AK,25,FALSE))</f>
        <v>-2.64</v>
      </c>
      <c r="BI605" s="215">
        <f>IF(VLOOKUP($AU605,'FE Source'!$A:$AK,26,FALSE)=0,"-",VLOOKUP($AU605,'FE Source'!$A:$AK,26,FALSE))</f>
        <v>4.55</v>
      </c>
      <c r="BJ605" s="215">
        <f>IF(VLOOKUP($AU605,'FE Source'!$A:$AK,27,FALSE)=0,"-",VLOOKUP($AU605,'FE Source'!$A:$AK,27,FALSE))</f>
        <v>4.8899999999999997</v>
      </c>
      <c r="BK605" s="215">
        <f>IF(VLOOKUP($AU605,'FE Source'!$A:$AK,28,FALSE)=0,"-",VLOOKUP($AU605,'FE Source'!$A:$AK,28,FALSE))</f>
        <v>2.81</v>
      </c>
      <c r="BL605" s="215">
        <f>IF(VLOOKUP($AU605,'FE Source'!$A:$AK,29,FALSE)=0,"-",VLOOKUP($AU605,'FE Source'!$A:$AK,29,FALSE))</f>
        <v>-9.93</v>
      </c>
      <c r="BM605" s="215">
        <f>IF(VLOOKUP($AU605,'FE Source'!$A:$AK,30,FALSE)=0,"-",VLOOKUP($AU605,'FE Source'!$A:$AK,30,FALSE))</f>
        <v>3.72</v>
      </c>
      <c r="BN605" t="str">
        <f>IF(VLOOKUP($AU605,'FE Source'!$A:$AK,31,FALSE)="No Specified Index","-",IF(VLOOKUP($AU605,'FE Source'!$A:$AK,31,FALSE)=0,"-",VLOOKUP($AU605,'FE Source'!$A:$AK,31,FALSE)))</f>
        <v>Crisil Composite Bond Dollar Index</v>
      </c>
      <c r="BO605" s="217">
        <f>IF(VLOOKUP($AU605,'FE Source'!$A:$AK,32,FALSE)=0,"-",VLOOKUP($AU605,'FE Source'!$A:$AK,32,FALSE))</f>
        <v>41141</v>
      </c>
      <c r="BP605" s="18">
        <f>IF(VLOOKUP($AU605,'FE Source'!$AZ:$BC,2,FALSE)=0,"-",VLOOKUP($AU605,'FE Source'!$AZ:$BC,2,FALSE))</f>
        <v>-6.15</v>
      </c>
      <c r="BQ605" s="18" t="str">
        <f>IF(VLOOKUP($AU605,'FE Source'!$AZ:$BC,3,FALSE)=0,"-",VLOOKUP($AU605,'FE Source'!$AZ:$BC,3,FALSE))</f>
        <v>-</v>
      </c>
      <c r="BR605" s="18" t="str">
        <f>IF(VLOOKUP($AU605,'FE Source'!$AZ:$BC,4,FALSE)=0,"-",VLOOKUP($AU605,'FE Source'!$AZ:$BC,4,FALSE))</f>
        <v>-</v>
      </c>
    </row>
    <row r="606" spans="2:70" ht="15">
      <c r="B606" s="628" t="str">
        <f>INDEX('UT - Retail'!$A$7:$A$1409,MATCH(AU606,'UT - Retail'!$U$7:$U$1409,0),1)</f>
        <v>HSBC Global Asset Management</v>
      </c>
      <c r="C606" s="650" t="str">
        <f>INDEX('UT - Retail'!$B$7:$B$1409,MATCH(AU606,'UT - Retail'!$U$7:$U$1409,0),1)</f>
        <v>HGIF - India Fixed Income AM2 USD</v>
      </c>
      <c r="D606" s="650"/>
      <c r="E606" s="618" t="str">
        <f>VLOOKUP(C606,'UT - Retail'!$B:$K,8,FALSE)</f>
        <v>Fixed Income</v>
      </c>
      <c r="F606" s="618" t="str">
        <f>VLOOKUP(C606,'UT - Retail'!$B:$K,9,FALSE)</f>
        <v>India</v>
      </c>
      <c r="G606" s="618" t="str">
        <f>VLOOKUP(C606,'UT - Retail'!$B:$K,10,FALSE)</f>
        <v>General</v>
      </c>
      <c r="H606" s="82" t="str">
        <f>VLOOKUP(C606,'UT - Retail'!$B:$N,13,FALSE)</f>
        <v>No</v>
      </c>
      <c r="I606" s="82" t="str">
        <f>VLOOKUP(C606,'UT - Retail'!$B:$Q,14,FALSE)</f>
        <v>No</v>
      </c>
      <c r="J606" s="618" t="str">
        <f>VLOOKUP(C606,'UT - Retail'!$B:$Q,11,FALSE)</f>
        <v>Yes</v>
      </c>
      <c r="K606" s="130" t="str">
        <f>VLOOKUP(C606,'UT - Retail'!$B:$P,15,FALSE)</f>
        <v>No</v>
      </c>
      <c r="L606" s="82" t="str">
        <f>VLOOKUP(C606,'UT - Retail'!$B:$Q,16,FALSE)</f>
        <v>Both</v>
      </c>
      <c r="M606" s="618" t="str">
        <f>VLOOKUP(C606,'UT - Retail'!$B:$K,6,FALSE)</f>
        <v>USD</v>
      </c>
      <c r="N606" s="618" t="str">
        <f>IFERROR(IF(MATCH(C606,'Portfolio Construction'!$AL:$AL,0),"Yes","No"),"No")</f>
        <v>No</v>
      </c>
      <c r="O606" s="618" t="str">
        <f>IFERROR(IF(MATCH(C606,'Portfolio Construction'!$AN:$AN,0),"Yes","No"),"No")</f>
        <v>No</v>
      </c>
      <c r="P606" s="618" t="str">
        <f>IFERROR(IF(MATCH(C606,'Portfolio Construction'!$AP:$AP,0),"Yes","No"),"No")</f>
        <v>No</v>
      </c>
      <c r="Q606" s="618" t="str">
        <f>IFERROR(IF(MATCH(C606,'Portfolio Construction'!$AR:$AR,0),"Yes","No"),"No")</f>
        <v>No</v>
      </c>
      <c r="R606" s="618" t="str">
        <f>IFERROR(IF(MATCH(C606,'Portfolio Construction'!$AT:$AT,0),"Yes","No"),"No")</f>
        <v>No</v>
      </c>
      <c r="S606" s="618" t="str">
        <f>IFERROR(IF(MATCH(C606,'Portfolio Construction'!$AV:$AV,0),"Yes","No"),"No")</f>
        <v>No</v>
      </c>
      <c r="T606" s="618" t="str">
        <f>IFERROR(IF(MATCH(C606,'Portfolio Construction'!$AX:$AX,0),"Yes","No"),"No")</f>
        <v>No</v>
      </c>
      <c r="U606" s="618" t="str">
        <f>IFERROR(IF(MATCH(C606,'Portfolio Construction'!$AZ:$AZ,0),"Yes","No"),"No")</f>
        <v>No</v>
      </c>
      <c r="V606" s="618" t="str">
        <f>IFERROR(IF(MATCH(C606,'Portfolio Construction'!$BB:$BB,0),"Yes","No"),"No")</f>
        <v>No</v>
      </c>
      <c r="W606" s="618">
        <f>IF(VLOOKUP($AU606,'FE Source'!$A:$W,3,FALSE)=0,"-",VLOOKUP($AU606,'FE Source'!$A:$W,3,FALSE))</f>
        <v>-0.37</v>
      </c>
      <c r="X606" s="618">
        <f>IF(VLOOKUP($AU606,'FE Source'!$A:$W,4,FALSE)=0,"-",VLOOKUP($AU606,'FE Source'!$A:$W,4,FALSE))</f>
        <v>-1.1100000000000001</v>
      </c>
      <c r="Y606" s="618">
        <f>IF(VLOOKUP($AU606,'FE Source'!$A:$W,5,FALSE)=0,"-",VLOOKUP($AU606,'FE Source'!$A:$W,5,FALSE))</f>
        <v>0.65</v>
      </c>
      <c r="Z606" s="618">
        <f>IF(VLOOKUP($AU606,'FE Source'!$A:$W,6,FALSE)=0,"-",VLOOKUP($AU606,'FE Source'!$A:$W,6,FALSE))</f>
        <v>1.63</v>
      </c>
      <c r="AA606" s="618">
        <f>IF(VLOOKUP($AU606,'FE Source'!$A:$W,7,FALSE)=0,"-",VLOOKUP($AU606,'FE Source'!$A:$W,7,FALSE))</f>
        <v>0.54</v>
      </c>
      <c r="AB606" s="618">
        <f>IF(VLOOKUP($AU606,'FE Source'!$A:$W,8,FALSE)=0,"-",VLOOKUP($AU606,'FE Source'!$A:$W,8,FALSE))</f>
        <v>0.42</v>
      </c>
      <c r="AC606" s="632" t="str">
        <f>IF(VLOOKUP($AU606,'FE Source'!$A:$W,9,FALSE)=0,"-",VLOOKUP($AU606,'FE Source'!$A:$W,9,FALSE))</f>
        <v>-</v>
      </c>
      <c r="AD606" s="634">
        <f>IF(VLOOKUP($AU606,'FE Source'!$A:$W,10,FALSE)=0,"-",VLOOKUP($AU606,'FE Source'!$A:$W,10,FALSE))</f>
        <v>0.78</v>
      </c>
      <c r="AE606" s="618">
        <f>IF(VLOOKUP($AU606,'FE Source'!$A:$W,11,FALSE)=0,"-",VLOOKUP($AU606,'FE Source'!$A:$W,11,FALSE))</f>
        <v>5.41</v>
      </c>
      <c r="AF606" s="618" t="str">
        <f>IF(VLOOKUP($AU606,'FE Source'!$A:$W,12,FALSE)=0,"-",VLOOKUP($AU606,'FE Source'!$A:$W,12,FALSE))</f>
        <v>-</v>
      </c>
      <c r="AG606" s="618">
        <f>IF(VLOOKUP($AU606,'FE Source'!$A:$W,14,FALSE)=0,"-",VLOOKUP($AU606,'FE Source'!$A:$W,14,FALSE))</f>
        <v>-9.1300000000000008</v>
      </c>
      <c r="AH606" s="618">
        <f>IF(VLOOKUP($AU606,'FE Source'!$A:$DJ,33,FALSE)=0,"-",VLOOKUP($AU606,'FE Source'!$A:$DJ,33,FALSE))</f>
        <v>86.9</v>
      </c>
      <c r="AI606" s="618">
        <f>IF(VLOOKUP($AU606,'FE Source'!$A:$Y,20,FALSE)=0,"-",VLOOKUP($AU606,'FE Source'!$A:$Y,20,FALSE))</f>
        <v>71.33</v>
      </c>
      <c r="AJ606" s="618">
        <f>IF(VLOOKUP($AU606,'FE Source'!$A:$DJ,34,FALSE)=0,"-",VLOOKUP($AU606,'FE Source'!$A:$DJ,34,FALSE))</f>
        <v>78.98</v>
      </c>
      <c r="AK606" s="618">
        <f>IF(VLOOKUP($AU606,'FE Source'!$A:$DJ,35,FALSE)=0,"-",VLOOKUP($AU606,'FE Source'!$A:$DJ,35,FALSE))</f>
        <v>986.42</v>
      </c>
      <c r="AL606" s="632">
        <f>IF(VLOOKUP($AU606,'FE Source'!$A:$Y,19,FALSE)=0,"-",VLOOKUP($AU606,'FE Source'!$A:$Y,19,FALSE))</f>
        <v>124.52</v>
      </c>
      <c r="AM606" s="634">
        <f>IF(VLOOKUP($AU606,'FE Source'!$A:$DJ,36,FALSE)=0,"-",VLOOKUP($AU606,'FE Source'!$A:$DJ,36,FALSE))</f>
        <v>118.16</v>
      </c>
      <c r="AN606" s="635">
        <f>IF(VLOOKUP($AU606,'FE Source'!$A:$W,13,FALSE)=0,"-",VLOOKUP($AU606,'FE Source'!$A:$W,13,FALSE))</f>
        <v>704.8</v>
      </c>
      <c r="AO606" s="634">
        <f>IF(J606="no","-",IF(VLOOKUP($AU606,'FE Source'!$A:$W,15,FALSE)=0,"-",VLOOKUP($AU606,'FE Source'!$A:$W,15,FALSE)))</f>
        <v>7.18</v>
      </c>
      <c r="AP606" s="618" t="str">
        <f>IF(AO606="-","-",IF(VLOOKUP($AU606,'FE Source'!$A:$Z,21,FALSE)=0,"-",IF(VLOOKUP($AU606,'FE Source'!$A:$Z,21,FALSE)=2,"Semi-Annual",IF(VLOOKUP($AU606,'FE Source'!$A:$Z,21,FALSE)=4,"Quarterly",IF(VLOOKUP($AU606,'FE Source'!$A:$Z,21,FALSE)=12,"Monthly","Annual")))))</f>
        <v>Monthly</v>
      </c>
      <c r="AQ606" s="632">
        <f t="array" ref="AQ606">IF(VLOOKUP($AU606,'FE Source'!$A:$W,16,FALSE)=0,"-",VLOOKUP($AU606,'FE Source'!$A:$W,16,FALSE))</f>
        <v>1.45</v>
      </c>
      <c r="AR606" s="636" t="str">
        <f>IF(VLOOKUP($AU606,'FE Source'!$A:$W,17,FALSE)=0,"-",VLOOKUP($AU606,'FE Source'!$A:$W,17,FALSE))</f>
        <v>-</v>
      </c>
      <c r="AS606" s="634">
        <f>IF(VLOOKUP($AU606,'FE Source'!$AN:$AS,4,FALSE)="",VLOOKUP($AU606,'FE Source'!$AN:$AS,3,FALSE),VLOOKUP($AU606,'FE Source'!$AN:$AS,4,FALSE))</f>
        <v>6.56</v>
      </c>
      <c r="AT606" s="617">
        <f>IF(VLOOKUP($AU606,'FE Source'!$AN:$AS,5,FALSE)=0,"-",VLOOKUP($AU606,'FE Source'!$AN:$AS,5,FALSE))</f>
        <v>45783</v>
      </c>
      <c r="AU606" s="636" t="s">
        <v>4593</v>
      </c>
      <c r="BE606" s="215" t="str">
        <f>IF(VLOOKUP($AU606,'FE Source'!$A:$AK,22,FALSE)=0,"-",VLOOKUP($AU606,'FE Source'!$A:$AK,22,FALSE))</f>
        <v>-</v>
      </c>
      <c r="BF606" s="215" t="str">
        <f>IF(VLOOKUP($AU606,'FE Source'!$A:$AK,23,FALSE)=0,"-",VLOOKUP($AU606,'FE Source'!$A:$AK,23,FALSE))</f>
        <v>-</v>
      </c>
      <c r="BG606" s="215" t="str">
        <f>IF(VLOOKUP($AU606,'FE Source'!$A:$AK,24,FALSE)=0,"-",VLOOKUP($AU606,'FE Source'!$A:$AK,24,FALSE))</f>
        <v>-</v>
      </c>
      <c r="BH606" s="215">
        <f>IF(VLOOKUP($AU606,'FE Source'!$A:$AK,25,FALSE)=0,"-",VLOOKUP($AU606,'FE Source'!$A:$AK,25,FALSE))</f>
        <v>-2.64</v>
      </c>
      <c r="BI606" s="215">
        <f>IF(VLOOKUP($AU606,'FE Source'!$A:$AK,26,FALSE)=0,"-",VLOOKUP($AU606,'FE Source'!$A:$AK,26,FALSE))</f>
        <v>4.53</v>
      </c>
      <c r="BJ606" s="215">
        <f>IF(VLOOKUP($AU606,'FE Source'!$A:$AK,27,FALSE)=0,"-",VLOOKUP($AU606,'FE Source'!$A:$AK,27,FALSE))</f>
        <v>4.9000000000000004</v>
      </c>
      <c r="BK606" s="215">
        <f>IF(VLOOKUP($AU606,'FE Source'!$A:$AK,28,FALSE)=0,"-",VLOOKUP($AU606,'FE Source'!$A:$AK,28,FALSE))</f>
        <v>2.8</v>
      </c>
      <c r="BL606" s="215">
        <f>IF(VLOOKUP($AU606,'FE Source'!$A:$AK,29,FALSE)=0,"-",VLOOKUP($AU606,'FE Source'!$A:$AK,29,FALSE))</f>
        <v>-9.9600000000000009</v>
      </c>
      <c r="BM606" s="215">
        <f>IF(VLOOKUP($AU606,'FE Source'!$A:$AK,30,FALSE)=0,"-",VLOOKUP($AU606,'FE Source'!$A:$AK,30,FALSE))</f>
        <v>3.72</v>
      </c>
      <c r="BN606" t="str">
        <f>IF(VLOOKUP($AU606,'FE Source'!$A:$AK,31,FALSE)="No Specified Index","-",IF(VLOOKUP($AU606,'FE Source'!$A:$AK,31,FALSE)=0,"-",VLOOKUP($AU606,'FE Source'!$A:$AK,31,FALSE)))</f>
        <v>Crisil Composite Bond Dollar Index</v>
      </c>
      <c r="BO606" s="217">
        <f>IF(VLOOKUP($AU606,'FE Source'!$A:$AK,32,FALSE)=0,"-",VLOOKUP($AU606,'FE Source'!$A:$AK,32,FALSE))</f>
        <v>42915</v>
      </c>
      <c r="BP606" s="18" t="str">
        <f>IF(VLOOKUP($AU606,'FE Source'!$AZ:$BC,2,FALSE)=0,"-",VLOOKUP($AU606,'FE Source'!$AZ:$BC,2,FALSE))</f>
        <v>-</v>
      </c>
      <c r="BQ606" s="18" t="str">
        <f>IF(VLOOKUP($AU606,'FE Source'!$AZ:$BC,3,FALSE)=0,"-",VLOOKUP($AU606,'FE Source'!$AZ:$BC,3,FALSE))</f>
        <v>-</v>
      </c>
      <c r="BR606" s="18" t="str">
        <f>IF(VLOOKUP($AU606,'FE Source'!$AZ:$BC,4,FALSE)=0,"-",VLOOKUP($AU606,'FE Source'!$AZ:$BC,4,FALSE))</f>
        <v>-</v>
      </c>
    </row>
    <row r="607" spans="2:70" ht="15">
      <c r="B607" s="628" t="str">
        <f>INDEX('UT - Retail'!$A$7:$A$1409,MATCH(AU607,'UT - Retail'!$U$7:$U$1409,0),1)</f>
        <v>HSBC Global Asset Management</v>
      </c>
      <c r="C607" s="650" t="str">
        <f>INDEX('UT - Retail'!$B$7:$B$1409,MATCH(AU607,'UT - Retail'!$U$7:$U$1409,0),1)</f>
        <v>HGIF - India Fixed Income AM3O SGD</v>
      </c>
      <c r="D607" s="650"/>
      <c r="E607" s="618" t="str">
        <f>VLOOKUP(C607,'UT - Retail'!$B:$K,8,FALSE)</f>
        <v>Fixed Income</v>
      </c>
      <c r="F607" s="618" t="str">
        <f>VLOOKUP(C607,'UT - Retail'!$B:$K,9,FALSE)</f>
        <v>India</v>
      </c>
      <c r="G607" s="618" t="str">
        <f>VLOOKUP(C607,'UT - Retail'!$B:$K,10,FALSE)</f>
        <v>General</v>
      </c>
      <c r="H607" s="82" t="str">
        <f>VLOOKUP(C607,'UT - Retail'!$B:$N,13,FALSE)</f>
        <v>No</v>
      </c>
      <c r="I607" s="82" t="str">
        <f>VLOOKUP(C607,'UT - Retail'!$B:$Q,14,FALSE)</f>
        <v>No</v>
      </c>
      <c r="J607" s="618" t="str">
        <f>VLOOKUP(C607,'UT - Retail'!$B:$Q,11,FALSE)</f>
        <v>Yes</v>
      </c>
      <c r="K607" s="130" t="str">
        <f>VLOOKUP(C607,'UT - Retail'!$B:$P,15,FALSE)</f>
        <v>Yes</v>
      </c>
      <c r="L607" s="82" t="str">
        <f>VLOOKUP(C607,'UT - Retail'!$B:$Q,16,FALSE)</f>
        <v>Both</v>
      </c>
      <c r="M607" s="618" t="str">
        <f>VLOOKUP(C607,'UT - Retail'!$B:$K,6,FALSE)</f>
        <v>SGD</v>
      </c>
      <c r="N607" s="618" t="str">
        <f>IFERROR(IF(MATCH(C607,'Portfolio Construction'!$AL:$AL,0),"Yes","No"),"No")</f>
        <v>No</v>
      </c>
      <c r="O607" s="618" t="str">
        <f>IFERROR(IF(MATCH(C607,'Portfolio Construction'!$AN:$AN,0),"Yes","No"),"No")</f>
        <v>No</v>
      </c>
      <c r="P607" s="618" t="str">
        <f>IFERROR(IF(MATCH(C607,'Portfolio Construction'!$AP:$AP,0),"Yes","No"),"No")</f>
        <v>No</v>
      </c>
      <c r="Q607" s="618" t="str">
        <f>IFERROR(IF(MATCH(C607,'Portfolio Construction'!$AR:$AR,0),"Yes","No"),"No")</f>
        <v>No</v>
      </c>
      <c r="R607" s="618" t="str">
        <f>IFERROR(IF(MATCH(C607,'Portfolio Construction'!$AT:$AT,0),"Yes","No"),"No")</f>
        <v>No</v>
      </c>
      <c r="S607" s="618" t="str">
        <f>IFERROR(IF(MATCH(C607,'Portfolio Construction'!$AV:$AV,0),"Yes","No"),"No")</f>
        <v>No</v>
      </c>
      <c r="T607" s="618" t="str">
        <f>IFERROR(IF(MATCH(C607,'Portfolio Construction'!$AX:$AX,0),"Yes","No"),"No")</f>
        <v>No</v>
      </c>
      <c r="U607" s="618" t="str">
        <f>IFERROR(IF(MATCH(C607,'Portfolio Construction'!$AZ:$AZ,0),"Yes","No"),"No")</f>
        <v>No</v>
      </c>
      <c r="V607" s="618" t="str">
        <f>IFERROR(IF(MATCH(C607,'Portfolio Construction'!$BB:$BB,0),"Yes","No"),"No")</f>
        <v>No</v>
      </c>
      <c r="W607" s="618">
        <f>IF(VLOOKUP($AU607,'FE Source'!$A:$W,3,FALSE)=0,"-",VLOOKUP($AU607,'FE Source'!$A:$W,3,FALSE))</f>
        <v>4.74</v>
      </c>
      <c r="X607" s="618">
        <f>IF(VLOOKUP($AU607,'FE Source'!$A:$W,4,FALSE)=0,"-",VLOOKUP($AU607,'FE Source'!$A:$W,4,FALSE))</f>
        <v>1.99</v>
      </c>
      <c r="Y607" s="618">
        <f>IF(VLOOKUP($AU607,'FE Source'!$A:$W,5,FALSE)=0,"-",VLOOKUP($AU607,'FE Source'!$A:$W,5,FALSE))</f>
        <v>3.17</v>
      </c>
      <c r="Z607" s="618">
        <f>IF(VLOOKUP($AU607,'FE Source'!$A:$W,6,FALSE)=0,"-",VLOOKUP($AU607,'FE Source'!$A:$W,6,FALSE))</f>
        <v>4.45</v>
      </c>
      <c r="AA607" s="618">
        <f>IF(VLOOKUP($AU607,'FE Source'!$A:$W,7,FALSE)=0,"-",VLOOKUP($AU607,'FE Source'!$A:$W,7,FALSE))</f>
        <v>1.45</v>
      </c>
      <c r="AB607" s="618">
        <f>IF(VLOOKUP($AU607,'FE Source'!$A:$W,8,FALSE)=0,"-",VLOOKUP($AU607,'FE Source'!$A:$W,8,FALSE))</f>
        <v>1.38</v>
      </c>
      <c r="AC607" s="632" t="str">
        <f>IF(VLOOKUP($AU607,'FE Source'!$A:$W,9,FALSE)=0,"-",VLOOKUP($AU607,'FE Source'!$A:$W,9,FALSE))</f>
        <v>-</v>
      </c>
      <c r="AD607" s="634">
        <f>IF(VLOOKUP($AU607,'FE Source'!$A:$W,10,FALSE)=0,"-",VLOOKUP($AU607,'FE Source'!$A:$W,10,FALSE))</f>
        <v>1.1000000000000001</v>
      </c>
      <c r="AE607" s="618">
        <f>IF(VLOOKUP($AU607,'FE Source'!$A:$W,11,FALSE)=0,"-",VLOOKUP($AU607,'FE Source'!$A:$W,11,FALSE))</f>
        <v>4.93</v>
      </c>
      <c r="AF607" s="618" t="str">
        <f>IF(VLOOKUP($AU607,'FE Source'!$A:$W,12,FALSE)=0,"-",VLOOKUP($AU607,'FE Source'!$A:$W,12,FALSE))</f>
        <v>-</v>
      </c>
      <c r="AG607" s="618">
        <f>IF(VLOOKUP($AU607,'FE Source'!$A:$W,14,FALSE)=0,"-",VLOOKUP($AU607,'FE Source'!$A:$W,14,FALSE))</f>
        <v>-7.44</v>
      </c>
      <c r="AH607" s="618">
        <f>IF(VLOOKUP($AU607,'FE Source'!$A:$DJ,33,FALSE)=0,"-",VLOOKUP($AU607,'FE Source'!$A:$DJ,33,FALSE))</f>
        <v>54.57</v>
      </c>
      <c r="AI607" s="618">
        <f>IF(VLOOKUP($AU607,'FE Source'!$A:$Y,20,FALSE)=0,"-",VLOOKUP($AU607,'FE Source'!$A:$Y,20,FALSE))</f>
        <v>68.900000000000006</v>
      </c>
      <c r="AJ607" s="618">
        <f>IF(VLOOKUP($AU607,'FE Source'!$A:$DJ,34,FALSE)=0,"-",VLOOKUP($AU607,'FE Source'!$A:$DJ,34,FALSE))</f>
        <v>81.72</v>
      </c>
      <c r="AK607" s="618">
        <f>IF(VLOOKUP($AU607,'FE Source'!$A:$DJ,35,FALSE)=0,"-",VLOOKUP($AU607,'FE Source'!$A:$DJ,35,FALSE))</f>
        <v>-266.35000000000002</v>
      </c>
      <c r="AL607" s="632">
        <f>IF(VLOOKUP($AU607,'FE Source'!$A:$Y,19,FALSE)=0,"-",VLOOKUP($AU607,'FE Source'!$A:$Y,19,FALSE))</f>
        <v>108.64</v>
      </c>
      <c r="AM607" s="634">
        <f>IF(VLOOKUP($AU607,'FE Source'!$A:$DJ,36,FALSE)=0,"-",VLOOKUP($AU607,'FE Source'!$A:$DJ,36,FALSE))</f>
        <v>107.67</v>
      </c>
      <c r="AN607" s="635">
        <f>IF(VLOOKUP($AU607,'FE Source'!$A:$W,13,FALSE)=0,"-",VLOOKUP($AU607,'FE Source'!$A:$W,13,FALSE))</f>
        <v>704.8</v>
      </c>
      <c r="AO607" s="634">
        <f>IF(J607="no","-",IF(VLOOKUP($AU607,'FE Source'!$A:$W,15,FALSE)=0,"-",VLOOKUP($AU607,'FE Source'!$A:$W,15,FALSE)))</f>
        <v>5.37</v>
      </c>
      <c r="AP607" s="618" t="str">
        <f>IF(AO607="-","-",IF(VLOOKUP($AU607,'FE Source'!$A:$Z,21,FALSE)=0,"-",IF(VLOOKUP($AU607,'FE Source'!$A:$Z,21,FALSE)=2,"Semi-Annual",IF(VLOOKUP($AU607,'FE Source'!$A:$Z,21,FALSE)=4,"Quarterly",IF(VLOOKUP($AU607,'FE Source'!$A:$Z,21,FALSE)=12,"Monthly","Annual")))))</f>
        <v>Monthly</v>
      </c>
      <c r="AQ607" s="632">
        <f t="array" ref="AQ607">IF(VLOOKUP($AU607,'FE Source'!$A:$W,16,FALSE)=0,"-",VLOOKUP($AU607,'FE Source'!$A:$W,16,FALSE))</f>
        <v>1.46</v>
      </c>
      <c r="AR607" s="636" t="str">
        <f>IF(VLOOKUP($AU607,'FE Source'!$A:$W,17,FALSE)=0,"-",VLOOKUP($AU607,'FE Source'!$A:$W,17,FALSE))</f>
        <v>-</v>
      </c>
      <c r="AS607" s="634">
        <f>IF(VLOOKUP($AU607,'FE Source'!$AN:$AS,4,FALSE)="",VLOOKUP($AU607,'FE Source'!$AN:$AS,3,FALSE),VLOOKUP($AU607,'FE Source'!$AN:$AS,4,FALSE))</f>
        <v>6.49</v>
      </c>
      <c r="AT607" s="637">
        <f>IF(VLOOKUP($AU607,'FE Source'!$AN:$AS,5,FALSE)=0,"-",VLOOKUP($AU607,'FE Source'!$AN:$AS,5,FALSE))</f>
        <v>45783</v>
      </c>
      <c r="AU607" s="647" t="s">
        <v>4594</v>
      </c>
      <c r="BE607" s="215" t="str">
        <f>IF(VLOOKUP($AU607,'FE Source'!$A:$AK,22,FALSE)=0,"-",VLOOKUP($AU607,'FE Source'!$A:$AK,22,FALSE))</f>
        <v>-</v>
      </c>
      <c r="BF607" s="215" t="str">
        <f>IF(VLOOKUP($AU607,'FE Source'!$A:$AK,23,FALSE)=0,"-",VLOOKUP($AU607,'FE Source'!$A:$AK,23,FALSE))</f>
        <v>-</v>
      </c>
      <c r="BG607" s="215" t="str">
        <f>IF(VLOOKUP($AU607,'FE Source'!$A:$AK,24,FALSE)=0,"-",VLOOKUP($AU607,'FE Source'!$A:$AK,24,FALSE))</f>
        <v>-</v>
      </c>
      <c r="BH607" s="215">
        <f>IF(VLOOKUP($AU607,'FE Source'!$A:$AK,25,FALSE)=0,"-",VLOOKUP($AU607,'FE Source'!$A:$AK,25,FALSE))</f>
        <v>-5.66</v>
      </c>
      <c r="BI607" s="215">
        <f>IF(VLOOKUP($AU607,'FE Source'!$A:$AK,26,FALSE)=0,"-",VLOOKUP($AU607,'FE Source'!$A:$AK,26,FALSE))</f>
        <v>5.0999999999999996</v>
      </c>
      <c r="BJ607" s="215">
        <f>IF(VLOOKUP($AU607,'FE Source'!$A:$AK,27,FALSE)=0,"-",VLOOKUP($AU607,'FE Source'!$A:$AK,27,FALSE))</f>
        <v>6.16</v>
      </c>
      <c r="BK607" s="215">
        <f>IF(VLOOKUP($AU607,'FE Source'!$A:$AK,28,FALSE)=0,"-",VLOOKUP($AU607,'FE Source'!$A:$AK,28,FALSE))</f>
        <v>0.59</v>
      </c>
      <c r="BL607" s="215">
        <f>IF(VLOOKUP($AU607,'FE Source'!$A:$AK,29,FALSE)=0,"-",VLOOKUP($AU607,'FE Source'!$A:$AK,29,FALSE))</f>
        <v>-9.8000000000000007</v>
      </c>
      <c r="BM607" s="215">
        <f>IF(VLOOKUP($AU607,'FE Source'!$A:$AK,30,FALSE)=0,"-",VLOOKUP($AU607,'FE Source'!$A:$AK,30,FALSE))</f>
        <v>3.84</v>
      </c>
      <c r="BN607" t="str">
        <f>IF(VLOOKUP($AU607,'FE Source'!$A:$AK,31,FALSE)="No Specified Index","-",IF(VLOOKUP($AU607,'FE Source'!$A:$AK,31,FALSE)=0,"-",VLOOKUP($AU607,'FE Source'!$A:$AK,31,FALSE)))</f>
        <v>Crisil Composite Bond Dollar Index</v>
      </c>
      <c r="BO607" s="217">
        <f>IF(VLOOKUP($AU607,'FE Source'!$A:$AK,32,FALSE)=0,"-",VLOOKUP($AU607,'FE Source'!$A:$AK,32,FALSE))</f>
        <v>42915</v>
      </c>
      <c r="BP607" s="18" t="str">
        <f>IF(VLOOKUP($AU607,'FE Source'!$AZ:$BC,2,FALSE)=0,"-",VLOOKUP($AU607,'FE Source'!$AZ:$BC,2,FALSE))</f>
        <v>-</v>
      </c>
      <c r="BQ607" s="18" t="str">
        <f>IF(VLOOKUP($AU607,'FE Source'!$AZ:$BC,3,FALSE)=0,"-",VLOOKUP($AU607,'FE Source'!$AZ:$BC,3,FALSE))</f>
        <v>-</v>
      </c>
      <c r="BR607" s="18" t="str">
        <f>IF(VLOOKUP($AU607,'FE Source'!$AZ:$BC,4,FALSE)=0,"-",VLOOKUP($AU607,'FE Source'!$AZ:$BC,4,FALSE))</f>
        <v>-</v>
      </c>
    </row>
    <row r="608" spans="2:70" ht="15">
      <c r="B608" s="628" t="str">
        <f>INDEX('UT - Retail'!$A$7:$A$1409,MATCH(AU608,'UT - Retail'!$U$7:$U$1409,0),1)</f>
        <v>HSBC Global Asset Management</v>
      </c>
      <c r="C608" s="650" t="str">
        <f>INDEX('UT - Retail'!$B$7:$B$1409,MATCH(AU608,'UT - Retail'!$U$7:$U$1409,0),1)</f>
        <v>HGIF - Indian Equity AD SGD</v>
      </c>
      <c r="D608" s="650"/>
      <c r="E608" s="618" t="str">
        <f>VLOOKUP(C608,'UT - Retail'!$B:$K,8,FALSE)</f>
        <v>Equities</v>
      </c>
      <c r="F608" s="618" t="str">
        <f>VLOOKUP(C608,'UT - Retail'!$B:$K,9,FALSE)</f>
        <v>India</v>
      </c>
      <c r="G608" s="618" t="str">
        <f>VLOOKUP(C608,'UT - Retail'!$B:$K,10,FALSE)</f>
        <v>General</v>
      </c>
      <c r="H608" s="82" t="str">
        <f>VLOOKUP(C608,'UT - Retail'!$B:$N,13,FALSE)</f>
        <v>No</v>
      </c>
      <c r="I608" s="82" t="str">
        <f>VLOOKUP(C608,'UT - Retail'!$B:$Q,14,FALSE)</f>
        <v>No</v>
      </c>
      <c r="J608" s="618" t="str">
        <f>VLOOKUP(C608,'UT - Retail'!$B:$Q,11,FALSE)</f>
        <v>No</v>
      </c>
      <c r="K608" s="130" t="str">
        <f>VLOOKUP(C608,'UT - Retail'!$B:$P,15,FALSE)</f>
        <v>Yes</v>
      </c>
      <c r="L608" s="82" t="str">
        <f>VLOOKUP(C608,'UT - Retail'!$B:$Q,16,FALSE)</f>
        <v>Both</v>
      </c>
      <c r="M608" s="618" t="str">
        <f>VLOOKUP(C608,'UT - Retail'!$B:$K,6,FALSE)</f>
        <v>SGD</v>
      </c>
      <c r="N608" s="618" t="str">
        <f>IFERROR(IF(MATCH(C608,'Portfolio Construction'!$AL:$AL,0),"Yes","No"),"No")</f>
        <v>No</v>
      </c>
      <c r="O608" s="618" t="str">
        <f>IFERROR(IF(MATCH(C608,'Portfolio Construction'!$AN:$AN,0),"Yes","No"),"No")</f>
        <v>No</v>
      </c>
      <c r="P608" s="618" t="str">
        <f>IFERROR(IF(MATCH(C608,'Portfolio Construction'!$AP:$AP,0),"Yes","No"),"No")</f>
        <v>No</v>
      </c>
      <c r="Q608" s="618" t="str">
        <f>IFERROR(IF(MATCH(C608,'Portfolio Construction'!$AR:$AR,0),"Yes","No"),"No")</f>
        <v>No</v>
      </c>
      <c r="R608" s="618" t="str">
        <f>IFERROR(IF(MATCH(C608,'Portfolio Construction'!$AT:$AT,0),"Yes","No"),"No")</f>
        <v>No</v>
      </c>
      <c r="S608" s="618" t="str">
        <f>IFERROR(IF(MATCH(C608,'Portfolio Construction'!$AV:$AV,0),"Yes","No"),"No")</f>
        <v>No</v>
      </c>
      <c r="T608" s="618" t="str">
        <f>IFERROR(IF(MATCH(C608,'Portfolio Construction'!$AX:$AX,0),"Yes","No"),"No")</f>
        <v>No</v>
      </c>
      <c r="U608" s="618" t="str">
        <f>IFERROR(IF(MATCH(C608,'Portfolio Construction'!$AZ:$AZ,0),"Yes","No"),"No")</f>
        <v>No</v>
      </c>
      <c r="V608" s="618" t="str">
        <f>IFERROR(IF(MATCH(C608,'Portfolio Construction'!$BB:$BB,0),"Yes","No"),"No")</f>
        <v>No</v>
      </c>
      <c r="W608" s="618">
        <f>IF(VLOOKUP($AU608,'FE Source'!$A:$W,3,FALSE)=0,"-",VLOOKUP($AU608,'FE Source'!$A:$W,3,FALSE))</f>
        <v>-6.29</v>
      </c>
      <c r="X608" s="618">
        <f>IF(VLOOKUP($AU608,'FE Source'!$A:$W,4,FALSE)=0,"-",VLOOKUP($AU608,'FE Source'!$A:$W,4,FALSE))</f>
        <v>2.81</v>
      </c>
      <c r="Y608" s="618">
        <f>IF(VLOOKUP($AU608,'FE Source'!$A:$W,5,FALSE)=0,"-",VLOOKUP($AU608,'FE Source'!$A:$W,5,FALSE))</f>
        <v>-6.38</v>
      </c>
      <c r="Z608" s="618">
        <f>IF(VLOOKUP($AU608,'FE Source'!$A:$W,6,FALSE)=0,"-",VLOOKUP($AU608,'FE Source'!$A:$W,6,FALSE))</f>
        <v>-0.65</v>
      </c>
      <c r="AA608" s="618">
        <f>IF(VLOOKUP($AU608,'FE Source'!$A:$W,7,FALSE)=0,"-",VLOOKUP($AU608,'FE Source'!$A:$W,7,FALSE))</f>
        <v>8.7200000000000006</v>
      </c>
      <c r="AB608" s="618">
        <f>IF(VLOOKUP($AU608,'FE Source'!$A:$W,8,FALSE)=0,"-",VLOOKUP($AU608,'FE Source'!$A:$W,8,FALSE))</f>
        <v>17.07</v>
      </c>
      <c r="AC608" s="632">
        <f>IF(VLOOKUP($AU608,'FE Source'!$A:$W,9,FALSE)=0,"-",VLOOKUP($AU608,'FE Source'!$A:$W,9,FALSE))</f>
        <v>6.51</v>
      </c>
      <c r="AD608" s="611">
        <f>IF(VLOOKUP($AU608,'FE Source'!$A:$W,10,FALSE)=0,"-",VLOOKUP($AU608,'FE Source'!$A:$W,10,FALSE))</f>
        <v>1.01</v>
      </c>
      <c r="AE608" s="610">
        <f>IF(VLOOKUP($AU608,'FE Source'!$A:$W,11,FALSE)=0,"-",VLOOKUP($AU608,'FE Source'!$A:$W,11,FALSE))</f>
        <v>14.24</v>
      </c>
      <c r="AF608" s="610">
        <f>IF(VLOOKUP($AU608,'FE Source'!$A:$W,12,FALSE)=0,"-",VLOOKUP($AU608,'FE Source'!$A:$W,12,FALSE))</f>
        <v>0.33</v>
      </c>
      <c r="AG608" s="610">
        <f>IF(VLOOKUP($AU608,'FE Source'!$A:$W,14,FALSE)=0,"-",VLOOKUP($AU608,'FE Source'!$A:$W,14,FALSE))</f>
        <v>-15.44</v>
      </c>
      <c r="AH608" s="618">
        <f>IF(VLOOKUP($AU608,'FE Source'!$A:$DJ,33,FALSE)=0,"-",VLOOKUP($AU608,'FE Source'!$A:$DJ,33,FALSE))</f>
        <v>102.03</v>
      </c>
      <c r="AI608" s="610">
        <f>IF(VLOOKUP($AU608,'FE Source'!$A:$Y,20,FALSE)=0,"-",VLOOKUP($AU608,'FE Source'!$A:$Y,20,FALSE))</f>
        <v>106.3</v>
      </c>
      <c r="AJ608" s="618">
        <f>IF(VLOOKUP($AU608,'FE Source'!$A:$DJ,34,FALSE)=0,"-",VLOOKUP($AU608,'FE Source'!$A:$DJ,34,FALSE))</f>
        <v>109.39</v>
      </c>
      <c r="AK608" s="618">
        <f>IF(VLOOKUP($AU608,'FE Source'!$A:$DJ,35,FALSE)=0,"-",VLOOKUP($AU608,'FE Source'!$A:$DJ,35,FALSE))</f>
        <v>107.01</v>
      </c>
      <c r="AL608" s="612">
        <f>IF(VLOOKUP($AU608,'FE Source'!$A:$Y,19,FALSE)=0,"-",VLOOKUP($AU608,'FE Source'!$A:$Y,19,FALSE))</f>
        <v>100.59</v>
      </c>
      <c r="AM608" s="634">
        <f>IF(VLOOKUP($AU608,'FE Source'!$A:$DJ,36,FALSE)=0,"-",VLOOKUP($AU608,'FE Source'!$A:$DJ,36,FALSE))</f>
        <v>100.63</v>
      </c>
      <c r="AN608" s="613">
        <f>IF(VLOOKUP($AU608,'FE Source'!$A:$W,13,FALSE)=0,"-",VLOOKUP($AU608,'FE Source'!$A:$W,13,FALSE))</f>
        <v>1493.9</v>
      </c>
      <c r="AO608" s="611" t="str">
        <f>IF(J608="no","-",IF(VLOOKUP($AU608,'FE Source'!$A:$W,15,FALSE)=0,"-",VLOOKUP($AU608,'FE Source'!$A:$W,15,FALSE)))</f>
        <v>-</v>
      </c>
      <c r="AP608" s="610" t="str">
        <f>IF(AO608="-","-",IF(VLOOKUP($AU608,'FE Source'!$A:$Z,21,FALSE)=0,"-",IF(VLOOKUP($AU608,'FE Source'!$A:$Z,21,FALSE)=2,"Semi-Annual",IF(VLOOKUP($AU608,'FE Source'!$A:$Z,21,FALSE)=4,"Quarterly",IF(VLOOKUP($AU608,'FE Source'!$A:$Z,21,FALSE)=12,"Monthly","Annual")))))</f>
        <v>-</v>
      </c>
      <c r="AQ608" s="632">
        <f t="array" ref="AQ608">IF(VLOOKUP($AU608,'FE Source'!$A:$W,16,FALSE)=0,"-",VLOOKUP($AU608,'FE Source'!$A:$W,16,FALSE))</f>
        <v>1.9</v>
      </c>
      <c r="AR608" s="614" t="str">
        <f>IF(VLOOKUP($AU608,'FE Source'!$A:$W,17,FALSE)=0,"-",VLOOKUP($AU608,'FE Source'!$A:$W,17,FALSE))</f>
        <v>Neutral</v>
      </c>
      <c r="AS608" s="611">
        <f>IF(VLOOKUP($AU608,'FE Source'!$AN:$AS,4,FALSE)="",VLOOKUP($AU608,'FE Source'!$AN:$AS,3,FALSE),VLOOKUP($AU608,'FE Source'!$AN:$AS,4,FALSE))</f>
        <v>309.43</v>
      </c>
      <c r="AT608" s="617">
        <f>IF(VLOOKUP($AU608,'FE Source'!$AN:$AS,5,FALSE)=0,"-",VLOOKUP($AU608,'FE Source'!$AN:$AS,5,FALSE))</f>
        <v>45783</v>
      </c>
      <c r="AU608" s="647" t="s">
        <v>676</v>
      </c>
      <c r="BE608" s="215">
        <f>IF(VLOOKUP($AU608,'FE Source'!$A:$AK,22,FALSE)=0,"-",VLOOKUP($AU608,'FE Source'!$A:$AK,22,FALSE))</f>
        <v>-6.05</v>
      </c>
      <c r="BF608" s="215">
        <f>IF(VLOOKUP($AU608,'FE Source'!$A:$AK,23,FALSE)=0,"-",VLOOKUP($AU608,'FE Source'!$A:$AK,23,FALSE))</f>
        <v>0.46</v>
      </c>
      <c r="BG608" s="215">
        <f>IF(VLOOKUP($AU608,'FE Source'!$A:$AK,24,FALSE)=0,"-",VLOOKUP($AU608,'FE Source'!$A:$AK,24,FALSE))</f>
        <v>32.25</v>
      </c>
      <c r="BH608" s="215">
        <f>IF(VLOOKUP($AU608,'FE Source'!$A:$AK,25,FALSE)=0,"-",VLOOKUP($AU608,'FE Source'!$A:$AK,25,FALSE))</f>
        <v>-13.43</v>
      </c>
      <c r="BI608" s="215">
        <f>IF(VLOOKUP($AU608,'FE Source'!$A:$AK,26,FALSE)=0,"-",VLOOKUP($AU608,'FE Source'!$A:$AK,26,FALSE))</f>
        <v>4.83</v>
      </c>
      <c r="BJ608" s="215">
        <f>IF(VLOOKUP($AU608,'FE Source'!$A:$AK,27,FALSE)=0,"-",VLOOKUP($AU608,'FE Source'!$A:$AK,27,FALSE))</f>
        <v>5.66</v>
      </c>
      <c r="BK608" s="215">
        <f>IF(VLOOKUP($AU608,'FE Source'!$A:$AK,28,FALSE)=0,"-",VLOOKUP($AU608,'FE Source'!$A:$AK,28,FALSE))</f>
        <v>30.69</v>
      </c>
      <c r="BL608" s="215">
        <f>IF(VLOOKUP($AU608,'FE Source'!$A:$AK,29,FALSE)=0,"-",VLOOKUP($AU608,'FE Source'!$A:$AK,29,FALSE))</f>
        <v>-11.21</v>
      </c>
      <c r="BM608" s="215">
        <f>IF(VLOOKUP($AU608,'FE Source'!$A:$AK,30,FALSE)=0,"-",VLOOKUP($AU608,'FE Source'!$A:$AK,30,FALSE))</f>
        <v>18.3</v>
      </c>
      <c r="BN608" t="str">
        <f>IF(VLOOKUP($AU608,'FE Source'!$A:$AK,31,FALSE)="No Specified Index","-",IF(VLOOKUP($AU608,'FE Source'!$A:$AK,31,FALSE)=0,"-",VLOOKUP($AU608,'FE Source'!$A:$AK,31,FALSE)))</f>
        <v>S&amp;P / IFCI India</v>
      </c>
      <c r="BO608" s="217">
        <f>IF(VLOOKUP($AU608,'FE Source'!$A:$AK,32,FALSE)=0,"-",VLOOKUP($AU608,'FE Source'!$A:$AK,32,FALSE))</f>
        <v>36336</v>
      </c>
      <c r="BP608" s="18">
        <f>IF(VLOOKUP($AU608,'FE Source'!$AZ:$BC,2,FALSE)=0,"-",VLOOKUP($AU608,'FE Source'!$AZ:$BC,2,FALSE))</f>
        <v>-9.77</v>
      </c>
      <c r="BQ608" s="18">
        <f>IF(VLOOKUP($AU608,'FE Source'!$AZ:$BC,3,FALSE)=0,"-",VLOOKUP($AU608,'FE Source'!$AZ:$BC,3,FALSE))</f>
        <v>-14.72</v>
      </c>
      <c r="BR608" s="18">
        <f>IF(VLOOKUP($AU608,'FE Source'!$AZ:$BC,4,FALSE)=0,"-",VLOOKUP($AU608,'FE Source'!$AZ:$BC,4,FALSE))</f>
        <v>-14.11</v>
      </c>
    </row>
    <row r="609" spans="2:70" ht="15">
      <c r="B609" s="628" t="str">
        <f>INDEX('UT - Retail'!$A$7:$A$1409,MATCH(AU609,'UT - Retail'!$U$7:$U$1409,0),1)</f>
        <v>HSBC Global Asset Management</v>
      </c>
      <c r="C609" s="650" t="str">
        <f>INDEX('UT - Retail'!$B$7:$B$1409,MATCH(AU609,'UT - Retail'!$U$7:$U$1409,0),1)</f>
        <v>HGIF - Indian Equity AD SGD</v>
      </c>
      <c r="D609" s="650"/>
      <c r="E609" s="618" t="str">
        <f>VLOOKUP(C609,'UT - Retail'!$B:$K,8,FALSE)</f>
        <v>Equities</v>
      </c>
      <c r="F609" s="618" t="str">
        <f>VLOOKUP(C609,'UT - Retail'!$B:$K,9,FALSE)</f>
        <v>India</v>
      </c>
      <c r="G609" s="618" t="str">
        <f>VLOOKUP(C609,'UT - Retail'!$B:$K,10,FALSE)</f>
        <v>General</v>
      </c>
      <c r="H609" s="82" t="str">
        <f>VLOOKUP(C609,'UT - Retail'!$B:$N,13,FALSE)</f>
        <v>No</v>
      </c>
      <c r="I609" s="82" t="str">
        <f>VLOOKUP(C609,'UT - Retail'!$B:$Q,14,FALSE)</f>
        <v>No</v>
      </c>
      <c r="J609" s="618" t="str">
        <f>VLOOKUP(C609,'UT - Retail'!$B:$Q,11,FALSE)</f>
        <v>No</v>
      </c>
      <c r="K609" s="130" t="str">
        <f>VLOOKUP(C609,'UT - Retail'!$B:$P,15,FALSE)</f>
        <v>Yes</v>
      </c>
      <c r="L609" s="82" t="str">
        <f>VLOOKUP(C609,'UT - Retail'!$B:$Q,16,FALSE)</f>
        <v>Both</v>
      </c>
      <c r="M609" s="618" t="str">
        <f>VLOOKUP(C609,'UT - Retail'!$B:$K,6,FALSE)</f>
        <v>SGD</v>
      </c>
      <c r="N609" s="618" t="str">
        <f>IFERROR(IF(MATCH(C609,'Portfolio Construction'!$AL:$AL,0),"Yes","No"),"No")</f>
        <v>No</v>
      </c>
      <c r="O609" s="618" t="str">
        <f>IFERROR(IF(MATCH(C609,'Portfolio Construction'!$AN:$AN,0),"Yes","No"),"No")</f>
        <v>No</v>
      </c>
      <c r="P609" s="618" t="str">
        <f>IFERROR(IF(MATCH(C609,'Portfolio Construction'!$AP:$AP,0),"Yes","No"),"No")</f>
        <v>No</v>
      </c>
      <c r="Q609" s="618" t="str">
        <f>IFERROR(IF(MATCH(C609,'Portfolio Construction'!$AR:$AR,0),"Yes","No"),"No")</f>
        <v>No</v>
      </c>
      <c r="R609" s="618" t="str">
        <f>IFERROR(IF(MATCH(C609,'Portfolio Construction'!$AT:$AT,0),"Yes","No"),"No")</f>
        <v>No</v>
      </c>
      <c r="S609" s="618" t="str">
        <f>IFERROR(IF(MATCH(C609,'Portfolio Construction'!$AV:$AV,0),"Yes","No"),"No")</f>
        <v>No</v>
      </c>
      <c r="T609" s="618" t="str">
        <f>IFERROR(IF(MATCH(C609,'Portfolio Construction'!$AX:$AX,0),"Yes","No"),"No")</f>
        <v>No</v>
      </c>
      <c r="U609" s="618" t="str">
        <f>IFERROR(IF(MATCH(C609,'Portfolio Construction'!$AZ:$AZ,0),"Yes","No"),"No")</f>
        <v>No</v>
      </c>
      <c r="V609" s="618" t="str">
        <f>IFERROR(IF(MATCH(C609,'Portfolio Construction'!$BB:$BB,0),"Yes","No"),"No")</f>
        <v>No</v>
      </c>
      <c r="W609" s="618">
        <f>IF(VLOOKUP($AU609,'FE Source'!$A:$W,3,FALSE)=0,"-",VLOOKUP($AU609,'FE Source'!$A:$W,3,FALSE))</f>
        <v>-6.29</v>
      </c>
      <c r="X609" s="618">
        <f>IF(VLOOKUP($AU609,'FE Source'!$A:$W,4,FALSE)=0,"-",VLOOKUP($AU609,'FE Source'!$A:$W,4,FALSE))</f>
        <v>2.81</v>
      </c>
      <c r="Y609" s="618">
        <f>IF(VLOOKUP($AU609,'FE Source'!$A:$W,5,FALSE)=0,"-",VLOOKUP($AU609,'FE Source'!$A:$W,5,FALSE))</f>
        <v>-6.38</v>
      </c>
      <c r="Z609" s="618">
        <f>IF(VLOOKUP($AU609,'FE Source'!$A:$W,6,FALSE)=0,"-",VLOOKUP($AU609,'FE Source'!$A:$W,6,FALSE))</f>
        <v>-0.65</v>
      </c>
      <c r="AA609" s="618">
        <f>IF(VLOOKUP($AU609,'FE Source'!$A:$W,7,FALSE)=0,"-",VLOOKUP($AU609,'FE Source'!$A:$W,7,FALSE))</f>
        <v>8.7200000000000006</v>
      </c>
      <c r="AB609" s="618">
        <f>IF(VLOOKUP($AU609,'FE Source'!$A:$W,8,FALSE)=0,"-",VLOOKUP($AU609,'FE Source'!$A:$W,8,FALSE))</f>
        <v>17.07</v>
      </c>
      <c r="AC609" s="632">
        <f>IF(VLOOKUP($AU609,'FE Source'!$A:$W,9,FALSE)=0,"-",VLOOKUP($AU609,'FE Source'!$A:$W,9,FALSE))</f>
        <v>6.51</v>
      </c>
      <c r="AD609" s="634">
        <f>IF(VLOOKUP($AU609,'FE Source'!$A:$W,10,FALSE)=0,"-",VLOOKUP($AU609,'FE Source'!$A:$W,10,FALSE))</f>
        <v>1.01</v>
      </c>
      <c r="AE609" s="618">
        <f>IF(VLOOKUP($AU609,'FE Source'!$A:$W,11,FALSE)=0,"-",VLOOKUP($AU609,'FE Source'!$A:$W,11,FALSE))</f>
        <v>14.24</v>
      </c>
      <c r="AF609" s="618">
        <f>IF(VLOOKUP($AU609,'FE Source'!$A:$W,12,FALSE)=0,"-",VLOOKUP($AU609,'FE Source'!$A:$W,12,FALSE))</f>
        <v>0.33</v>
      </c>
      <c r="AG609" s="618">
        <f>IF(VLOOKUP($AU609,'FE Source'!$A:$W,14,FALSE)=0,"-",VLOOKUP($AU609,'FE Source'!$A:$W,14,FALSE))</f>
        <v>-15.44</v>
      </c>
      <c r="AH609" s="618">
        <f>IF(VLOOKUP($AU609,'FE Source'!$A:$DJ,33,FALSE)=0,"-",VLOOKUP($AU609,'FE Source'!$A:$DJ,33,FALSE))</f>
        <v>102.03</v>
      </c>
      <c r="AI609" s="618">
        <f>IF(VLOOKUP($AU609,'FE Source'!$A:$Y,20,FALSE)=0,"-",VLOOKUP($AU609,'FE Source'!$A:$Y,20,FALSE))</f>
        <v>106.3</v>
      </c>
      <c r="AJ609" s="618">
        <f>IF(VLOOKUP($AU609,'FE Source'!$A:$DJ,34,FALSE)=0,"-",VLOOKUP($AU609,'FE Source'!$A:$DJ,34,FALSE))</f>
        <v>109.39</v>
      </c>
      <c r="AK609" s="618">
        <f>IF(VLOOKUP($AU609,'FE Source'!$A:$DJ,35,FALSE)=0,"-",VLOOKUP($AU609,'FE Source'!$A:$DJ,35,FALSE))</f>
        <v>107.01</v>
      </c>
      <c r="AL609" s="632">
        <f>IF(VLOOKUP($AU609,'FE Source'!$A:$Y,19,FALSE)=0,"-",VLOOKUP($AU609,'FE Source'!$A:$Y,19,FALSE))</f>
        <v>100.59</v>
      </c>
      <c r="AM609" s="634">
        <f>IF(VLOOKUP($AU609,'FE Source'!$A:$DJ,36,FALSE)=0,"-",VLOOKUP($AU609,'FE Source'!$A:$DJ,36,FALSE))</f>
        <v>100.63</v>
      </c>
      <c r="AN609" s="635">
        <f>IF(VLOOKUP($AU609,'FE Source'!$A:$W,13,FALSE)=0,"-",VLOOKUP($AU609,'FE Source'!$A:$W,13,FALSE))</f>
        <v>1493.9</v>
      </c>
      <c r="AO609" s="634" t="str">
        <f>IF(J609="no","-",IF(VLOOKUP($AU609,'FE Source'!$A:$W,15,FALSE)=0,"-",VLOOKUP($AU609,'FE Source'!$A:$W,15,FALSE)))</f>
        <v>-</v>
      </c>
      <c r="AP609" s="618" t="str">
        <f>IF(AO609="-","-",IF(VLOOKUP($AU609,'FE Source'!$A:$Z,21,FALSE)=0,"-",IF(VLOOKUP($AU609,'FE Source'!$A:$Z,21,FALSE)=2,"Semi-Annual",IF(VLOOKUP($AU609,'FE Source'!$A:$Z,21,FALSE)=4,"Quarterly",IF(VLOOKUP($AU609,'FE Source'!$A:$Z,21,FALSE)=12,"Monthly","Annual")))))</f>
        <v>-</v>
      </c>
      <c r="AQ609" s="632">
        <f t="array" ref="AQ609">IF(VLOOKUP($AU609,'FE Source'!$A:$W,16,FALSE)=0,"-",VLOOKUP($AU609,'FE Source'!$A:$W,16,FALSE))</f>
        <v>1.9</v>
      </c>
      <c r="AR609" s="636" t="str">
        <f>IF(VLOOKUP($AU609,'FE Source'!$A:$W,17,FALSE)=0,"-",VLOOKUP($AU609,'FE Source'!$A:$W,17,FALSE))</f>
        <v>Neutral</v>
      </c>
      <c r="AS609" s="634">
        <f>IF(VLOOKUP($AU609,'FE Source'!$AN:$AS,4,FALSE)="",VLOOKUP($AU609,'FE Source'!$AN:$AS,3,FALSE),VLOOKUP($AU609,'FE Source'!$AN:$AS,4,FALSE))</f>
        <v>309.43</v>
      </c>
      <c r="AT609" s="637">
        <f>IF(VLOOKUP($AU609,'FE Source'!$AN:$AS,5,FALSE)=0,"-",VLOOKUP($AU609,'FE Source'!$AN:$AS,5,FALSE))</f>
        <v>45783</v>
      </c>
      <c r="AU609" s="614" t="s">
        <v>676</v>
      </c>
      <c r="BE609" s="215">
        <f>IF(VLOOKUP($AU609,'FE Source'!$A:$AK,22,FALSE)=0,"-",VLOOKUP($AU609,'FE Source'!$A:$AK,22,FALSE))</f>
        <v>-6.05</v>
      </c>
      <c r="BF609" s="215">
        <f>IF(VLOOKUP($AU609,'FE Source'!$A:$AK,23,FALSE)=0,"-",VLOOKUP($AU609,'FE Source'!$A:$AK,23,FALSE))</f>
        <v>0.46</v>
      </c>
      <c r="BG609" s="215">
        <f>IF(VLOOKUP($AU609,'FE Source'!$A:$AK,24,FALSE)=0,"-",VLOOKUP($AU609,'FE Source'!$A:$AK,24,FALSE))</f>
        <v>32.25</v>
      </c>
      <c r="BH609" s="215">
        <f>IF(VLOOKUP($AU609,'FE Source'!$A:$AK,25,FALSE)=0,"-",VLOOKUP($AU609,'FE Source'!$A:$AK,25,FALSE))</f>
        <v>-13.43</v>
      </c>
      <c r="BI609" s="215">
        <f>IF(VLOOKUP($AU609,'FE Source'!$A:$AK,26,FALSE)=0,"-",VLOOKUP($AU609,'FE Source'!$A:$AK,26,FALSE))</f>
        <v>4.83</v>
      </c>
      <c r="BJ609" s="215">
        <f>IF(VLOOKUP($AU609,'FE Source'!$A:$AK,27,FALSE)=0,"-",VLOOKUP($AU609,'FE Source'!$A:$AK,27,FALSE))</f>
        <v>5.66</v>
      </c>
      <c r="BK609" s="215">
        <f>IF(VLOOKUP($AU609,'FE Source'!$A:$AK,28,FALSE)=0,"-",VLOOKUP($AU609,'FE Source'!$A:$AK,28,FALSE))</f>
        <v>30.69</v>
      </c>
      <c r="BL609" s="215">
        <f>IF(VLOOKUP($AU609,'FE Source'!$A:$AK,29,FALSE)=0,"-",VLOOKUP($AU609,'FE Source'!$A:$AK,29,FALSE))</f>
        <v>-11.21</v>
      </c>
      <c r="BM609" s="215">
        <f>IF(VLOOKUP($AU609,'FE Source'!$A:$AK,30,FALSE)=0,"-",VLOOKUP($AU609,'FE Source'!$A:$AK,30,FALSE))</f>
        <v>18.3</v>
      </c>
      <c r="BN609" t="str">
        <f>IF(VLOOKUP($AU609,'FE Source'!$A:$AK,31,FALSE)="No Specified Index","-",IF(VLOOKUP($AU609,'FE Source'!$A:$AK,31,FALSE)=0,"-",VLOOKUP($AU609,'FE Source'!$A:$AK,31,FALSE)))</f>
        <v>S&amp;P / IFCI India</v>
      </c>
      <c r="BO609" s="217">
        <f>IF(VLOOKUP($AU609,'FE Source'!$A:$AK,32,FALSE)=0,"-",VLOOKUP($AU609,'FE Source'!$A:$AK,32,FALSE))</f>
        <v>36336</v>
      </c>
      <c r="BP609" s="18">
        <f>IF(VLOOKUP($AU609,'FE Source'!$AZ:$BC,2,FALSE)=0,"-",VLOOKUP($AU609,'FE Source'!$AZ:$BC,2,FALSE))</f>
        <v>-9.77</v>
      </c>
      <c r="BQ609" s="18">
        <f>IF(VLOOKUP($AU609,'FE Source'!$AZ:$BC,3,FALSE)=0,"-",VLOOKUP($AU609,'FE Source'!$AZ:$BC,3,FALSE))</f>
        <v>-14.72</v>
      </c>
      <c r="BR609" s="18">
        <f>IF(VLOOKUP($AU609,'FE Source'!$AZ:$BC,4,FALSE)=0,"-",VLOOKUP($AU609,'FE Source'!$AZ:$BC,4,FALSE))</f>
        <v>-14.11</v>
      </c>
    </row>
    <row r="610" spans="2:70" ht="15">
      <c r="B610" s="628" t="str">
        <f>INDEX('UT - Retail'!$A$7:$A$1409,MATCH(AU610,'UT - Retail'!$U$7:$U$1409,0),1)</f>
        <v>HSBC Global Asset Management</v>
      </c>
      <c r="C610" s="650" t="str">
        <f>INDEX('UT - Retail'!$B$7:$B$1409,MATCH(AU610,'UT - Retail'!$U$7:$U$1409,0),1)</f>
        <v>HSBC Global Investment Funds - Asia Pacific ex Japan Equity High Dividend Fund AS SGD</v>
      </c>
      <c r="D610" s="650"/>
      <c r="E610" s="618" t="str">
        <f>VLOOKUP(C610,'UT - Retail'!$B:$K,8,FALSE)</f>
        <v>Equities</v>
      </c>
      <c r="F610" s="618" t="str">
        <f>VLOOKUP(C610,'UT - Retail'!$B:$K,9,FALSE)</f>
        <v>Asia Pacific ex-Japan</v>
      </c>
      <c r="G610" s="618" t="str">
        <f>VLOOKUP(C610,'UT - Retail'!$B:$K,10,FALSE)</f>
        <v>General</v>
      </c>
      <c r="H610" s="82" t="str">
        <f>VLOOKUP(C610,'UT - Retail'!$B:$N,13,FALSE)</f>
        <v>No</v>
      </c>
      <c r="I610" s="82" t="str">
        <f>VLOOKUP(C610,'UT - Retail'!$B:$Q,14,FALSE)</f>
        <v>No</v>
      </c>
      <c r="J610" s="618" t="str">
        <f>VLOOKUP(C610,'UT - Retail'!$B:$Q,11,FALSE)</f>
        <v>Yes</v>
      </c>
      <c r="K610" s="130" t="str">
        <f>VLOOKUP(C610,'UT - Retail'!$B:$P,15,FALSE)</f>
        <v>Yes</v>
      </c>
      <c r="L610" s="82" t="str">
        <f>VLOOKUP(C610,'UT - Retail'!$B:$Q,16,FALSE)</f>
        <v>Navigator</v>
      </c>
      <c r="M610" s="618" t="str">
        <f>VLOOKUP(C610,'UT - Retail'!$B:$K,6,FALSE)</f>
        <v>SGD</v>
      </c>
      <c r="N610" s="618" t="str">
        <f>IFERROR(IF(MATCH(C610,'Portfolio Construction'!$AL:$AL,0),"Yes","No"),"No")</f>
        <v>No</v>
      </c>
      <c r="O610" s="618" t="str">
        <f>IFERROR(IF(MATCH(C610,'Portfolio Construction'!$AN:$AN,0),"Yes","No"),"No")</f>
        <v>No</v>
      </c>
      <c r="P610" s="618" t="str">
        <f>IFERROR(IF(MATCH(C610,'Portfolio Construction'!$AP:$AP,0),"Yes","No"),"No")</f>
        <v>No</v>
      </c>
      <c r="Q610" s="618" t="str">
        <f>IFERROR(IF(MATCH(C610,'Portfolio Construction'!$AR:$AR,0),"Yes","No"),"No")</f>
        <v>No</v>
      </c>
      <c r="R610" s="618" t="str">
        <f>IFERROR(IF(MATCH(C610,'Portfolio Construction'!$AT:$AT,0),"Yes","No"),"No")</f>
        <v>No</v>
      </c>
      <c r="S610" s="618" t="str">
        <f>IFERROR(IF(MATCH(C610,'Portfolio Construction'!$AV:$AV,0),"Yes","No"),"No")</f>
        <v>No</v>
      </c>
      <c r="T610" s="618" t="str">
        <f>IFERROR(IF(MATCH(C610,'Portfolio Construction'!$AX:$AX,0),"Yes","No"),"No")</f>
        <v>No</v>
      </c>
      <c r="U610" s="618" t="str">
        <f>IFERROR(IF(MATCH(C610,'Portfolio Construction'!$AZ:$AZ,0),"Yes","No"),"No")</f>
        <v>No</v>
      </c>
      <c r="V610" s="618" t="str">
        <f>IFERROR(IF(MATCH(C610,'Portfolio Construction'!$BB:$BB,0),"Yes","No"),"No")</f>
        <v>No</v>
      </c>
      <c r="W610" s="618">
        <f>IF(VLOOKUP($AU610,'FE Source'!$A:$W,3,FALSE)=0,"-",VLOOKUP($AU610,'FE Source'!$A:$W,3,FALSE))</f>
        <v>-2.4700000000000002</v>
      </c>
      <c r="X610" s="618">
        <f>IF(VLOOKUP($AU610,'FE Source'!$A:$W,4,FALSE)=0,"-",VLOOKUP($AU610,'FE Source'!$A:$W,4,FALSE))</f>
        <v>0.73</v>
      </c>
      <c r="Y610" s="618">
        <f>IF(VLOOKUP($AU610,'FE Source'!$A:$W,5,FALSE)=0,"-",VLOOKUP($AU610,'FE Source'!$A:$W,5,FALSE))</f>
        <v>-5.88</v>
      </c>
      <c r="Z610" s="618">
        <f>IF(VLOOKUP($AU610,'FE Source'!$A:$W,6,FALSE)=0,"-",VLOOKUP($AU610,'FE Source'!$A:$W,6,FALSE))</f>
        <v>3.91</v>
      </c>
      <c r="AA610" s="618">
        <f>IF(VLOOKUP($AU610,'FE Source'!$A:$W,7,FALSE)=0,"-",VLOOKUP($AU610,'FE Source'!$A:$W,7,FALSE))</f>
        <v>1.87</v>
      </c>
      <c r="AB610" s="618">
        <f>IF(VLOOKUP($AU610,'FE Source'!$A:$W,8,FALSE)=0,"-",VLOOKUP($AU610,'FE Source'!$A:$W,8,FALSE))</f>
        <v>5.41</v>
      </c>
      <c r="AC610" s="632">
        <f>IF(VLOOKUP($AU610,'FE Source'!$A:$W,9,FALSE)=0,"-",VLOOKUP($AU610,'FE Source'!$A:$W,9,FALSE))</f>
        <v>3.98</v>
      </c>
      <c r="AD610" s="634">
        <f>IF(VLOOKUP($AU610,'FE Source'!$A:$W,10,FALSE)=0,"-",VLOOKUP($AU610,'FE Source'!$A:$W,10,FALSE))</f>
        <v>1.0900000000000001</v>
      </c>
      <c r="AE610" s="618">
        <f>IF(VLOOKUP($AU610,'FE Source'!$A:$W,11,FALSE)=0,"-",VLOOKUP($AU610,'FE Source'!$A:$W,11,FALSE))</f>
        <v>14.01</v>
      </c>
      <c r="AF610" s="618" t="str">
        <f>IF(VLOOKUP($AU610,'FE Source'!$A:$W,12,FALSE)=0,"-",VLOOKUP($AU610,'FE Source'!$A:$W,12,FALSE))</f>
        <v>-</v>
      </c>
      <c r="AG610" s="618">
        <f>IF(VLOOKUP($AU610,'FE Source'!$A:$W,14,FALSE)=0,"-",VLOOKUP($AU610,'FE Source'!$A:$W,14,FALSE))</f>
        <v>-21.76</v>
      </c>
      <c r="AH610" s="618">
        <f>IF(VLOOKUP($AU610,'FE Source'!$A:$DJ,33,FALSE)=0,"-",VLOOKUP($AU610,'FE Source'!$A:$DJ,33,FALSE))</f>
        <v>120.71</v>
      </c>
      <c r="AI610" s="618">
        <f>IF(VLOOKUP($AU610,'FE Source'!$A:$Y,20,FALSE)=0,"-",VLOOKUP($AU610,'FE Source'!$A:$Y,20,FALSE))</f>
        <v>113.53</v>
      </c>
      <c r="AJ610" s="618">
        <f>IF(VLOOKUP($AU610,'FE Source'!$A:$DJ,34,FALSE)=0,"-",VLOOKUP($AU610,'FE Source'!$A:$DJ,34,FALSE))</f>
        <v>103.9</v>
      </c>
      <c r="AK610" s="618">
        <f>IF(VLOOKUP($AU610,'FE Source'!$A:$DJ,35,FALSE)=0,"-",VLOOKUP($AU610,'FE Source'!$A:$DJ,35,FALSE))</f>
        <v>104.89</v>
      </c>
      <c r="AL610" s="632">
        <f>IF(VLOOKUP($AU610,'FE Source'!$A:$Y,19,FALSE)=0,"-",VLOOKUP($AU610,'FE Source'!$A:$Y,19,FALSE))</f>
        <v>102.27</v>
      </c>
      <c r="AM610" s="634">
        <f>IF(VLOOKUP($AU610,'FE Source'!$A:$DJ,36,FALSE)=0,"-",VLOOKUP($AU610,'FE Source'!$A:$DJ,36,FALSE))</f>
        <v>95.24</v>
      </c>
      <c r="AN610" s="635">
        <f>IF(VLOOKUP($AU610,'FE Source'!$A:$W,13,FALSE)=0,"-",VLOOKUP($AU610,'FE Source'!$A:$W,13,FALSE))</f>
        <v>368.8</v>
      </c>
      <c r="AO610" s="634">
        <f>IF(J610="no","-",IF(VLOOKUP($AU610,'FE Source'!$A:$W,15,FALSE)=0,"-",VLOOKUP($AU610,'FE Source'!$A:$W,15,FALSE)))</f>
        <v>1.48</v>
      </c>
      <c r="AP610" s="618" t="str">
        <f>IF(AO610="-","-",IF(VLOOKUP($AU610,'FE Source'!$A:$Z,21,FALSE)=0,"-",IF(VLOOKUP($AU610,'FE Source'!$A:$Z,21,FALSE)=2,"Semi-Annual",IF(VLOOKUP($AU610,'FE Source'!$A:$Z,21,FALSE)=4,"Quarterly",IF(VLOOKUP($AU610,'FE Source'!$A:$Z,21,FALSE)=12,"Monthly","Annual")))))</f>
        <v>Monthly</v>
      </c>
      <c r="AQ610" s="632">
        <f t="array" ref="AQ610">IF(VLOOKUP($AU610,'FE Source'!$A:$W,16,FALSE)=0,"-",VLOOKUP($AU610,'FE Source'!$A:$W,16,FALSE))</f>
        <v>1.85</v>
      </c>
      <c r="AR610" s="636" t="str">
        <f>IF(VLOOKUP($AU610,'FE Source'!$A:$W,17,FALSE)=0,"-",VLOOKUP($AU610,'FE Source'!$A:$W,17,FALSE))</f>
        <v>Neutral</v>
      </c>
      <c r="AS610" s="634">
        <f>IF(VLOOKUP($AU610,'FE Source'!$AN:$AS,4,FALSE)="",VLOOKUP($AU610,'FE Source'!$AN:$AS,3,FALSE),VLOOKUP($AU610,'FE Source'!$AN:$AS,4,FALSE))</f>
        <v>22.64</v>
      </c>
      <c r="AT610" s="637">
        <f>IF(VLOOKUP($AU610,'FE Source'!$AN:$AS,5,FALSE)=0,"-",VLOOKUP($AU610,'FE Source'!$AN:$AS,5,FALSE))</f>
        <v>45783</v>
      </c>
      <c r="AU610" s="647" t="s">
        <v>10836</v>
      </c>
      <c r="BE610" s="215">
        <f>IF(VLOOKUP($AU610,'FE Source'!$A:$AK,22,FALSE)=0,"-",VLOOKUP($AU610,'FE Source'!$A:$AK,22,FALSE))</f>
        <v>-4.45</v>
      </c>
      <c r="BF610" s="215">
        <f>IF(VLOOKUP($AU610,'FE Source'!$A:$AK,23,FALSE)=0,"-",VLOOKUP($AU610,'FE Source'!$A:$AK,23,FALSE))</f>
        <v>11.69</v>
      </c>
      <c r="BG610" s="215">
        <f>IF(VLOOKUP($AU610,'FE Source'!$A:$AK,24,FALSE)=0,"-",VLOOKUP($AU610,'FE Source'!$A:$AK,24,FALSE))</f>
        <v>22.93</v>
      </c>
      <c r="BH610" s="215">
        <f>IF(VLOOKUP($AU610,'FE Source'!$A:$AK,25,FALSE)=0,"-",VLOOKUP($AU610,'FE Source'!$A:$AK,25,FALSE))</f>
        <v>-10.15</v>
      </c>
      <c r="BI610" s="215">
        <f>IF(VLOOKUP($AU610,'FE Source'!$A:$AK,26,FALSE)=0,"-",VLOOKUP($AU610,'FE Source'!$A:$AK,26,FALSE))</f>
        <v>18.89</v>
      </c>
      <c r="BJ610" s="215">
        <f>IF(VLOOKUP($AU610,'FE Source'!$A:$AK,27,FALSE)=0,"-",VLOOKUP($AU610,'FE Source'!$A:$AK,27,FALSE))</f>
        <v>10.28</v>
      </c>
      <c r="BK610" s="215">
        <f>IF(VLOOKUP($AU610,'FE Source'!$A:$AK,28,FALSE)=0,"-",VLOOKUP($AU610,'FE Source'!$A:$AK,28,FALSE))</f>
        <v>5.58</v>
      </c>
      <c r="BL610" s="215">
        <f>IF(VLOOKUP($AU610,'FE Source'!$A:$AK,29,FALSE)=0,"-",VLOOKUP($AU610,'FE Source'!$A:$AK,29,FALSE))</f>
        <v>-18.170000000000002</v>
      </c>
      <c r="BM610" s="215">
        <f>IF(VLOOKUP($AU610,'FE Source'!$A:$AK,30,FALSE)=0,"-",VLOOKUP($AU610,'FE Source'!$A:$AK,30,FALSE))</f>
        <v>7.43</v>
      </c>
      <c r="BN610" t="str">
        <f>IF(VLOOKUP($AU610,'FE Source'!$A:$AK,31,FALSE)="No Specified Index","-",IF(VLOOKUP($AU610,'FE Source'!$A:$AK,31,FALSE)=0,"-",VLOOKUP($AU610,'FE Source'!$A:$AK,31,FALSE)))</f>
        <v>MSCI AC Asia Pacific ex Japan</v>
      </c>
      <c r="BO610" s="217">
        <f>IF(VLOOKUP($AU610,'FE Source'!$A:$AK,32,FALSE)=0,"-",VLOOKUP($AU610,'FE Source'!$A:$AK,32,FALSE))</f>
        <v>38296</v>
      </c>
      <c r="BP610" s="18">
        <f>IF(VLOOKUP($AU610,'FE Source'!$AZ:$BC,2,FALSE)=0,"-",VLOOKUP($AU610,'FE Source'!$AZ:$BC,2,FALSE))</f>
        <v>-6.08</v>
      </c>
      <c r="BQ610" s="18">
        <f>IF(VLOOKUP($AU610,'FE Source'!$AZ:$BC,3,FALSE)=0,"-",VLOOKUP($AU610,'FE Source'!$AZ:$BC,3,FALSE))</f>
        <v>-8.75</v>
      </c>
      <c r="BR610" s="18">
        <f>IF(VLOOKUP($AU610,'FE Source'!$AZ:$BC,4,FALSE)=0,"-",VLOOKUP($AU610,'FE Source'!$AZ:$BC,4,FALSE))</f>
        <v>-5.1100000000000003</v>
      </c>
    </row>
    <row r="611" spans="2:70" ht="15">
      <c r="B611" s="628" t="str">
        <f>INDEX('UT - Retail'!$A$7:$A$1409,MATCH(AU611,'UT - Retail'!$U$7:$U$1409,0),1)</f>
        <v>HSBC Global Asset Management</v>
      </c>
      <c r="C611" s="650" t="str">
        <f>INDEX('UT - Retail'!$B$7:$B$1409,MATCH(AU611,'UT - Retail'!$U$7:$U$1409,0),1)</f>
        <v>HGIF - Global High Income Bond AC USD</v>
      </c>
      <c r="D611" s="650"/>
      <c r="E611" s="618" t="str">
        <f>VLOOKUP(C611,'UT - Retail'!$B:$K,8,FALSE)</f>
        <v>Fixed Income</v>
      </c>
      <c r="F611" s="618" t="str">
        <f>VLOOKUP(C611,'UT - Retail'!$B:$K,9,FALSE)</f>
        <v>Global</v>
      </c>
      <c r="G611" s="618" t="str">
        <f>VLOOKUP(C611,'UT - Retail'!$B:$K,10,FALSE)</f>
        <v>General</v>
      </c>
      <c r="H611" s="82" t="str">
        <f>VLOOKUP(C611,'UT - Retail'!$B:$N,13,FALSE)</f>
        <v>No</v>
      </c>
      <c r="I611" s="82" t="str">
        <f>VLOOKUP(C611,'UT - Retail'!$B:$Q,14,FALSE)</f>
        <v>No</v>
      </c>
      <c r="J611" s="618" t="str">
        <f>VLOOKUP(C611,'UT - Retail'!$B:$Q,11,FALSE)</f>
        <v>No</v>
      </c>
      <c r="K611" s="130" t="str">
        <f>VLOOKUP(C611,'UT - Retail'!$B:$P,15,FALSE)</f>
        <v>No</v>
      </c>
      <c r="L611" s="82" t="str">
        <f>VLOOKUP(C611,'UT - Retail'!$B:$Q,16,FALSE)</f>
        <v>iFast</v>
      </c>
      <c r="M611" s="618" t="str">
        <f>VLOOKUP(C611,'UT - Retail'!$B:$K,6,FALSE)</f>
        <v>USD</v>
      </c>
      <c r="N611" s="618" t="str">
        <f>IFERROR(IF(MATCH(C611,'Portfolio Construction'!$AL:$AL,0),"Yes","No"),"No")</f>
        <v>No</v>
      </c>
      <c r="O611" s="618" t="str">
        <f>IFERROR(IF(MATCH(C611,'Portfolio Construction'!$AN:$AN,0),"Yes","No"),"No")</f>
        <v>No</v>
      </c>
      <c r="P611" s="618" t="str">
        <f>IFERROR(IF(MATCH(C611,'Portfolio Construction'!$AP:$AP,0),"Yes","No"),"No")</f>
        <v>No</v>
      </c>
      <c r="Q611" s="618" t="str">
        <f>IFERROR(IF(MATCH(C611,'Portfolio Construction'!$AR:$AR,0),"Yes","No"),"No")</f>
        <v>No</v>
      </c>
      <c r="R611" s="618" t="str">
        <f>IFERROR(IF(MATCH(C611,'Portfolio Construction'!$AT:$AT,0),"Yes","No"),"No")</f>
        <v>No</v>
      </c>
      <c r="S611" s="618" t="str">
        <f>IFERROR(IF(MATCH(C611,'Portfolio Construction'!$AV:$AV,0),"Yes","No"),"No")</f>
        <v>No</v>
      </c>
      <c r="T611" s="618" t="str">
        <f>IFERROR(IF(MATCH(C611,'Portfolio Construction'!$AX:$AX,0),"Yes","No"),"No")</f>
        <v>No</v>
      </c>
      <c r="U611" s="618" t="str">
        <f>IFERROR(IF(MATCH(C611,'Portfolio Construction'!$AZ:$AZ,0),"Yes","No"),"No")</f>
        <v>No</v>
      </c>
      <c r="V611" s="618" t="str">
        <f>IFERROR(IF(MATCH(C611,'Portfolio Construction'!$BB:$BB,0),"Yes","No"),"No")</f>
        <v>No</v>
      </c>
      <c r="W611" s="618">
        <f>IF(VLOOKUP($AU611,'FE Source'!$A:$W,3,FALSE)=0,"-",VLOOKUP($AU611,'FE Source'!$A:$W,3,FALSE))</f>
        <v>-4.17</v>
      </c>
      <c r="X611" s="618">
        <f>IF(VLOOKUP($AU611,'FE Source'!$A:$W,4,FALSE)=0,"-",VLOOKUP($AU611,'FE Source'!$A:$W,4,FALSE))</f>
        <v>-3.73</v>
      </c>
      <c r="Y611" s="618">
        <f>IF(VLOOKUP($AU611,'FE Source'!$A:$W,5,FALSE)=0,"-",VLOOKUP($AU611,'FE Source'!$A:$W,5,FALSE))</f>
        <v>-1.52</v>
      </c>
      <c r="Z611" s="618">
        <f>IF(VLOOKUP($AU611,'FE Source'!$A:$W,6,FALSE)=0,"-",VLOOKUP($AU611,'FE Source'!$A:$W,6,FALSE))</f>
        <v>1.38</v>
      </c>
      <c r="AA611" s="618">
        <f>IF(VLOOKUP($AU611,'FE Source'!$A:$W,7,FALSE)=0,"-",VLOOKUP($AU611,'FE Source'!$A:$W,7,FALSE))</f>
        <v>0.94</v>
      </c>
      <c r="AB611" s="618">
        <f>IF(VLOOKUP($AU611,'FE Source'!$A:$W,8,FALSE)=0,"-",VLOOKUP($AU611,'FE Source'!$A:$W,8,FALSE))</f>
        <v>-7.0000000000000007E-2</v>
      </c>
      <c r="AC611" s="632">
        <f>IF(VLOOKUP($AU611,'FE Source'!$A:$W,9,FALSE)=0,"-",VLOOKUP($AU611,'FE Source'!$A:$W,9,FALSE))</f>
        <v>1.71</v>
      </c>
      <c r="AD611" s="634">
        <f>IF(VLOOKUP($AU611,'FE Source'!$A:$W,10,FALSE)=0,"-",VLOOKUP($AU611,'FE Source'!$A:$W,10,FALSE))</f>
        <v>0.83</v>
      </c>
      <c r="AE611" s="618">
        <f>IF(VLOOKUP($AU611,'FE Source'!$A:$W,11,FALSE)=0,"-",VLOOKUP($AU611,'FE Source'!$A:$W,11,FALSE))</f>
        <v>4.96</v>
      </c>
      <c r="AF611" s="618" t="str">
        <f>IF(VLOOKUP($AU611,'FE Source'!$A:$W,12,FALSE)=0,"-",VLOOKUP($AU611,'FE Source'!$A:$W,12,FALSE))</f>
        <v>-</v>
      </c>
      <c r="AG611" s="618">
        <f>IF(VLOOKUP($AU611,'FE Source'!$A:$W,14,FALSE)=0,"-",VLOOKUP($AU611,'FE Source'!$A:$W,14,FALSE))</f>
        <v>-8.52</v>
      </c>
      <c r="AH611" s="618">
        <f>IF(VLOOKUP($AU611,'FE Source'!$A:$DJ,33,FALSE)=0,"-",VLOOKUP($AU611,'FE Source'!$A:$DJ,33,FALSE))</f>
        <v>108.67</v>
      </c>
      <c r="AI611" s="618">
        <f>IF(VLOOKUP($AU611,'FE Source'!$A:$Y,20,FALSE)=0,"-",VLOOKUP($AU611,'FE Source'!$A:$Y,20,FALSE))</f>
        <v>73.23</v>
      </c>
      <c r="AJ611" s="618">
        <f>IF(VLOOKUP($AU611,'FE Source'!$A:$DJ,34,FALSE)=0,"-",VLOOKUP($AU611,'FE Source'!$A:$DJ,34,FALSE))</f>
        <v>67.08</v>
      </c>
      <c r="AK611" s="618">
        <f>IF(VLOOKUP($AU611,'FE Source'!$A:$DJ,35,FALSE)=0,"-",VLOOKUP($AU611,'FE Source'!$A:$DJ,35,FALSE))</f>
        <v>121.63</v>
      </c>
      <c r="AL611" s="632">
        <f>IF(VLOOKUP($AU611,'FE Source'!$A:$Y,19,FALSE)=0,"-",VLOOKUP($AU611,'FE Source'!$A:$Y,19,FALSE))</f>
        <v>94.56</v>
      </c>
      <c r="AM611" s="634">
        <f>IF(VLOOKUP($AU611,'FE Source'!$A:$DJ,36,FALSE)=0,"-",VLOOKUP($AU611,'FE Source'!$A:$DJ,36,FALSE))</f>
        <v>105.27</v>
      </c>
      <c r="AN611" s="635">
        <f>IF(VLOOKUP($AU611,'FE Source'!$A:$W,13,FALSE)=0,"-",VLOOKUP($AU611,'FE Source'!$A:$W,13,FALSE))</f>
        <v>1023.9</v>
      </c>
      <c r="AO611" s="634" t="str">
        <f>IF(J611="no","-",IF(VLOOKUP($AU611,'FE Source'!$A:$W,15,FALSE)=0,"-",VLOOKUP($AU611,'FE Source'!$A:$W,15,FALSE)))</f>
        <v>-</v>
      </c>
      <c r="AP611" s="618" t="str">
        <f>IF(AO611="-","-",IF(VLOOKUP($AU611,'FE Source'!$A:$Z,21,FALSE)=0,"-",IF(VLOOKUP($AU611,'FE Source'!$A:$Z,21,FALSE)=2,"Semi-Annual",IF(VLOOKUP($AU611,'FE Source'!$A:$Z,21,FALSE)=4,"Quarterly",IF(VLOOKUP($AU611,'FE Source'!$A:$Z,21,FALSE)=12,"Monthly","Annual")))))</f>
        <v>-</v>
      </c>
      <c r="AQ611" s="632">
        <f t="array" ref="AQ611">IF(VLOOKUP($AU611,'FE Source'!$A:$W,16,FALSE)=0,"-",VLOOKUP($AU611,'FE Source'!$A:$W,16,FALSE))</f>
        <v>1.5</v>
      </c>
      <c r="AR611" s="636" t="str">
        <f>IF(VLOOKUP($AU611,'FE Source'!$A:$W,17,FALSE)=0,"-",VLOOKUP($AU611,'FE Source'!$A:$W,17,FALSE))</f>
        <v>Negative</v>
      </c>
      <c r="AS611" s="634">
        <f>IF(VLOOKUP($AU611,'FE Source'!$AN:$AS,4,FALSE)="",VLOOKUP($AU611,'FE Source'!$AN:$AS,3,FALSE),VLOOKUP($AU611,'FE Source'!$AN:$AS,4,FALSE))</f>
        <v>16.78</v>
      </c>
      <c r="AT611" s="637">
        <f>IF(VLOOKUP($AU611,'FE Source'!$AN:$AS,5,FALSE)=0,"-",VLOOKUP($AU611,'FE Source'!$AN:$AS,5,FALSE))</f>
        <v>45783</v>
      </c>
      <c r="AU611" s="614" t="s">
        <v>4510</v>
      </c>
      <c r="BE611" s="215">
        <f>IF(VLOOKUP($AU611,'FE Source'!$A:$AK,22,FALSE)=0,"-",VLOOKUP($AU611,'FE Source'!$A:$AK,22,FALSE))</f>
        <v>5.59</v>
      </c>
      <c r="BF611" s="215">
        <f>IF(VLOOKUP($AU611,'FE Source'!$A:$AK,23,FALSE)=0,"-",VLOOKUP($AU611,'FE Source'!$A:$AK,23,FALSE))</f>
        <v>8.58</v>
      </c>
      <c r="BG611" s="215">
        <f>IF(VLOOKUP($AU611,'FE Source'!$A:$AK,24,FALSE)=0,"-",VLOOKUP($AU611,'FE Source'!$A:$AK,24,FALSE))</f>
        <v>-1.67</v>
      </c>
      <c r="BH611" s="215">
        <f>IF(VLOOKUP($AU611,'FE Source'!$A:$AK,25,FALSE)=0,"-",VLOOKUP($AU611,'FE Source'!$A:$AK,25,FALSE))</f>
        <v>-1.23</v>
      </c>
      <c r="BI611" s="215">
        <f>IF(VLOOKUP($AU611,'FE Source'!$A:$AK,26,FALSE)=0,"-",VLOOKUP($AU611,'FE Source'!$A:$AK,26,FALSE))</f>
        <v>10.56</v>
      </c>
      <c r="BJ611" s="215">
        <f>IF(VLOOKUP($AU611,'FE Source'!$A:$AK,27,FALSE)=0,"-",VLOOKUP($AU611,'FE Source'!$A:$AK,27,FALSE))</f>
        <v>4.96</v>
      </c>
      <c r="BK611" s="215">
        <f>IF(VLOOKUP($AU611,'FE Source'!$A:$AK,28,FALSE)=0,"-",VLOOKUP($AU611,'FE Source'!$A:$AK,28,FALSE))</f>
        <v>0.83</v>
      </c>
      <c r="BL611" s="215">
        <f>IF(VLOOKUP($AU611,'FE Source'!$A:$AK,29,FALSE)=0,"-",VLOOKUP($AU611,'FE Source'!$A:$AK,29,FALSE))</f>
        <v>-16.190000000000001</v>
      </c>
      <c r="BM611" s="215">
        <f>IF(VLOOKUP($AU611,'FE Source'!$A:$AK,30,FALSE)=0,"-",VLOOKUP($AU611,'FE Source'!$A:$AK,30,FALSE))</f>
        <v>6.5</v>
      </c>
      <c r="BN611" t="str">
        <f>IF(VLOOKUP($AU611,'FE Source'!$A:$AK,31,FALSE)="No Specified Index","-",IF(VLOOKUP($AU611,'FE Source'!$A:$AK,31,FALSE)=0,"-",VLOOKUP($AU611,'FE Source'!$A:$AK,31,FALSE)))</f>
        <v>Bloomberg Global Aggregate Corporate Index (Hedg..</v>
      </c>
      <c r="BO611" s="217">
        <f>IF(VLOOKUP($AU611,'FE Source'!$A:$AK,32,FALSE)=0,"-",VLOOKUP($AU611,'FE Source'!$A:$AK,32,FALSE))</f>
        <v>40387</v>
      </c>
      <c r="BP611" s="18">
        <f>IF(VLOOKUP($AU611,'FE Source'!$AZ:$BC,2,FALSE)=0,"-",VLOOKUP($AU611,'FE Source'!$AZ:$BC,2,FALSE))</f>
        <v>-3.23</v>
      </c>
      <c r="BQ611" s="18">
        <f>IF(VLOOKUP($AU611,'FE Source'!$AZ:$BC,3,FALSE)=0,"-",VLOOKUP($AU611,'FE Source'!$AZ:$BC,3,FALSE))</f>
        <v>-3.61</v>
      </c>
      <c r="BR611" s="18" t="str">
        <f>IF(VLOOKUP($AU611,'FE Source'!$AZ:$BC,4,FALSE)=0,"-",VLOOKUP($AU611,'FE Source'!$AZ:$BC,4,FALSE))</f>
        <v>-</v>
      </c>
    </row>
    <row r="612" spans="2:70" ht="15">
      <c r="B612" s="628" t="str">
        <f>INDEX('UT - Retail'!$A$7:$A$1409,MATCH(AU612,'UT - Retail'!$U$7:$U$1409,0),1)</f>
        <v>HSBC Global Asset Management</v>
      </c>
      <c r="C612" s="650" t="str">
        <f>INDEX('UT - Retail'!$B$7:$B$1409,MATCH(AU612,'UT - Retail'!$U$7:$U$1409,0),1)</f>
        <v>HSBC Global Investment Funds - Global High Income Bond ACH SGD</v>
      </c>
      <c r="D612" s="650"/>
      <c r="E612" s="618" t="str">
        <f>VLOOKUP(C612,'UT - Retail'!$B:$K,8,FALSE)</f>
        <v>Fixed Income</v>
      </c>
      <c r="F612" s="618" t="str">
        <f>VLOOKUP(C612,'UT - Retail'!$B:$K,9,FALSE)</f>
        <v>Global</v>
      </c>
      <c r="G612" s="618" t="str">
        <f>VLOOKUP(C612,'UT - Retail'!$B:$K,10,FALSE)</f>
        <v>General</v>
      </c>
      <c r="H612" s="82" t="str">
        <f>VLOOKUP(C612,'UT - Retail'!$B:$N,13,FALSE)</f>
        <v>No</v>
      </c>
      <c r="I612" s="82" t="str">
        <f>VLOOKUP(C612,'UT - Retail'!$B:$Q,14,FALSE)</f>
        <v>No</v>
      </c>
      <c r="J612" s="618" t="str">
        <f>VLOOKUP(C612,'UT - Retail'!$B:$Q,11,FALSE)</f>
        <v>No</v>
      </c>
      <c r="K612" s="130" t="str">
        <f>VLOOKUP(C612,'UT - Retail'!$B:$P,15,FALSE)</f>
        <v>Yes</v>
      </c>
      <c r="L612" s="82" t="str">
        <f>VLOOKUP(C612,'UT - Retail'!$B:$Q,16,FALSE)</f>
        <v>Navigator</v>
      </c>
      <c r="M612" s="618" t="str">
        <f>VLOOKUP(C612,'UT - Retail'!$B:$K,6,FALSE)</f>
        <v>SGD</v>
      </c>
      <c r="N612" s="618" t="str">
        <f>IFERROR(IF(MATCH(C612,'Portfolio Construction'!$AL:$AL,0),"Yes","No"),"No")</f>
        <v>No</v>
      </c>
      <c r="O612" s="618" t="str">
        <f>IFERROR(IF(MATCH(C612,'Portfolio Construction'!$AN:$AN,0),"Yes","No"),"No")</f>
        <v>No</v>
      </c>
      <c r="P612" s="618" t="str">
        <f>IFERROR(IF(MATCH(C612,'Portfolio Construction'!$AP:$AP,0),"Yes","No"),"No")</f>
        <v>No</v>
      </c>
      <c r="Q612" s="618" t="str">
        <f>IFERROR(IF(MATCH(C612,'Portfolio Construction'!$AR:$AR,0),"Yes","No"),"No")</f>
        <v>No</v>
      </c>
      <c r="R612" s="618" t="str">
        <f>IFERROR(IF(MATCH(C612,'Portfolio Construction'!$AT:$AT,0),"Yes","No"),"No")</f>
        <v>No</v>
      </c>
      <c r="S612" s="618" t="str">
        <f>IFERROR(IF(MATCH(C612,'Portfolio Construction'!$AV:$AV,0),"Yes","No"),"No")</f>
        <v>No</v>
      </c>
      <c r="T612" s="618" t="str">
        <f>IFERROR(IF(MATCH(C612,'Portfolio Construction'!$AX:$AX,0),"Yes","No"),"No")</f>
        <v>No</v>
      </c>
      <c r="U612" s="618" t="str">
        <f>IFERROR(IF(MATCH(C612,'Portfolio Construction'!$AZ:$AZ,0),"Yes","No"),"No")</f>
        <v>No</v>
      </c>
      <c r="V612" s="618" t="str">
        <f>IFERROR(IF(MATCH(C612,'Portfolio Construction'!$BB:$BB,0),"Yes","No"),"No")</f>
        <v>No</v>
      </c>
      <c r="W612" s="618">
        <f>IF(VLOOKUP($AU612,'FE Source'!$A:$W,3,FALSE)=0,"-",VLOOKUP($AU612,'FE Source'!$A:$W,3,FALSE))</f>
        <v>0.77</v>
      </c>
      <c r="X612" s="618">
        <f>IF(VLOOKUP($AU612,'FE Source'!$A:$W,4,FALSE)=0,"-",VLOOKUP($AU612,'FE Source'!$A:$W,4,FALSE))</f>
        <v>7.0000000000000007E-2</v>
      </c>
      <c r="Y612" s="618">
        <f>IF(VLOOKUP($AU612,'FE Source'!$A:$W,5,FALSE)=0,"-",VLOOKUP($AU612,'FE Source'!$A:$W,5,FALSE))</f>
        <v>0.99</v>
      </c>
      <c r="Z612" s="618">
        <f>IF(VLOOKUP($AU612,'FE Source'!$A:$W,6,FALSE)=0,"-",VLOOKUP($AU612,'FE Source'!$A:$W,6,FALSE))</f>
        <v>4.22</v>
      </c>
      <c r="AA612" s="618">
        <f>IF(VLOOKUP($AU612,'FE Source'!$A:$W,7,FALSE)=0,"-",VLOOKUP($AU612,'FE Source'!$A:$W,7,FALSE))</f>
        <v>1.81</v>
      </c>
      <c r="AB612" s="618">
        <f>IF(VLOOKUP($AU612,'FE Source'!$A:$W,8,FALSE)=0,"-",VLOOKUP($AU612,'FE Source'!$A:$W,8,FALSE))</f>
        <v>0.87</v>
      </c>
      <c r="AC612" s="632">
        <f>IF(VLOOKUP($AU612,'FE Source'!$A:$W,9,FALSE)=0,"-",VLOOKUP($AU612,'FE Source'!$A:$W,9,FALSE))</f>
        <v>1.29</v>
      </c>
      <c r="AD612" s="634">
        <f>IF(VLOOKUP($AU612,'FE Source'!$A:$W,10,FALSE)=0,"-",VLOOKUP($AU612,'FE Source'!$A:$W,10,FALSE))</f>
        <v>0.83</v>
      </c>
      <c r="AE612" s="618">
        <f>IF(VLOOKUP($AU612,'FE Source'!$A:$W,11,FALSE)=0,"-",VLOOKUP($AU612,'FE Source'!$A:$W,11,FALSE))</f>
        <v>6.9</v>
      </c>
      <c r="AF612" s="618" t="str">
        <f>IF(VLOOKUP($AU612,'FE Source'!$A:$W,12,FALSE)=0,"-",VLOOKUP($AU612,'FE Source'!$A:$W,12,FALSE))</f>
        <v>-</v>
      </c>
      <c r="AG612" s="618">
        <f>IF(VLOOKUP($AU612,'FE Source'!$A:$W,14,FALSE)=0,"-",VLOOKUP($AU612,'FE Source'!$A:$W,14,FALSE))</f>
        <v>-10.56</v>
      </c>
      <c r="AH612" s="618">
        <f>IF(VLOOKUP($AU612,'FE Source'!$A:$DJ,33,FALSE)=0,"-",VLOOKUP($AU612,'FE Source'!$A:$DJ,33,FALSE))</f>
        <v>46.27</v>
      </c>
      <c r="AI612" s="618">
        <f>IF(VLOOKUP($AU612,'FE Source'!$A:$Y,20,FALSE)=0,"-",VLOOKUP($AU612,'FE Source'!$A:$Y,20,FALSE))</f>
        <v>57.92</v>
      </c>
      <c r="AJ612" s="618">
        <f>IF(VLOOKUP($AU612,'FE Source'!$A:$DJ,34,FALSE)=0,"-",VLOOKUP($AU612,'FE Source'!$A:$DJ,34,FALSE))</f>
        <v>65.2</v>
      </c>
      <c r="AK612" s="618">
        <f>IF(VLOOKUP($AU612,'FE Source'!$A:$DJ,35,FALSE)=0,"-",VLOOKUP($AU612,'FE Source'!$A:$DJ,35,FALSE))</f>
        <v>-122.4</v>
      </c>
      <c r="AL612" s="632">
        <f>IF(VLOOKUP($AU612,'FE Source'!$A:$Y,19,FALSE)=0,"-",VLOOKUP($AU612,'FE Source'!$A:$Y,19,FALSE))</f>
        <v>86.92</v>
      </c>
      <c r="AM612" s="634">
        <f>IF(VLOOKUP($AU612,'FE Source'!$A:$DJ,36,FALSE)=0,"-",VLOOKUP($AU612,'FE Source'!$A:$DJ,36,FALSE))</f>
        <v>113.02</v>
      </c>
      <c r="AN612" s="635">
        <f>IF(VLOOKUP($AU612,'FE Source'!$A:$W,13,FALSE)=0,"-",VLOOKUP($AU612,'FE Source'!$A:$W,13,FALSE))</f>
        <v>1023.9</v>
      </c>
      <c r="AO612" s="634" t="str">
        <f>IF(J612="no","-",IF(VLOOKUP($AU612,'FE Source'!$A:$W,15,FALSE)=0,"-",VLOOKUP($AU612,'FE Source'!$A:$W,15,FALSE)))</f>
        <v>-</v>
      </c>
      <c r="AP612" s="618" t="str">
        <f>IF(AO612="-","-",IF(VLOOKUP($AU612,'FE Source'!$A:$Z,21,FALSE)=0,"-",IF(VLOOKUP($AU612,'FE Source'!$A:$Z,21,FALSE)=2,"Semi-Annual",IF(VLOOKUP($AU612,'FE Source'!$A:$Z,21,FALSE)=4,"Quarterly",IF(VLOOKUP($AU612,'FE Source'!$A:$Z,21,FALSE)=12,"Monthly","Annual")))))</f>
        <v>-</v>
      </c>
      <c r="AQ612" s="632">
        <f t="array" ref="AQ612">IF(VLOOKUP($AU612,'FE Source'!$A:$W,16,FALSE)=0,"-",VLOOKUP($AU612,'FE Source'!$A:$W,16,FALSE))</f>
        <v>1.51</v>
      </c>
      <c r="AR612" s="636" t="str">
        <f>IF(VLOOKUP($AU612,'FE Source'!$A:$W,17,FALSE)=0,"-",VLOOKUP($AU612,'FE Source'!$A:$W,17,FALSE))</f>
        <v>-</v>
      </c>
      <c r="AS612" s="634">
        <f>IF(VLOOKUP($AU612,'FE Source'!$AN:$AS,4,FALSE)="",VLOOKUP($AU612,'FE Source'!$AN:$AS,3,FALSE),VLOOKUP($AU612,'FE Source'!$AN:$AS,4,FALSE))</f>
        <v>14.75</v>
      </c>
      <c r="AT612" s="637">
        <f>IF(VLOOKUP($AU612,'FE Source'!$AN:$AS,5,FALSE)=0,"-",VLOOKUP($AU612,'FE Source'!$AN:$AS,5,FALSE))</f>
        <v>45783</v>
      </c>
      <c r="AU612" s="636" t="s">
        <v>4507</v>
      </c>
      <c r="BE612" s="215">
        <f>IF(VLOOKUP($AU612,'FE Source'!$A:$AK,22,FALSE)=0,"-",VLOOKUP($AU612,'FE Source'!$A:$AK,22,FALSE))</f>
        <v>-0.51</v>
      </c>
      <c r="BF612" s="215">
        <f>IF(VLOOKUP($AU612,'FE Source'!$A:$AK,23,FALSE)=0,"-",VLOOKUP($AU612,'FE Source'!$A:$AK,23,FALSE))</f>
        <v>6.72</v>
      </c>
      <c r="BG612" s="215">
        <f>IF(VLOOKUP($AU612,'FE Source'!$A:$AK,24,FALSE)=0,"-",VLOOKUP($AU612,'FE Source'!$A:$AK,24,FALSE))</f>
        <v>5.71</v>
      </c>
      <c r="BH612" s="215">
        <f>IF(VLOOKUP($AU612,'FE Source'!$A:$AK,25,FALSE)=0,"-",VLOOKUP($AU612,'FE Source'!$A:$AK,25,FALSE))</f>
        <v>-4</v>
      </c>
      <c r="BI612" s="215">
        <f>IF(VLOOKUP($AU612,'FE Source'!$A:$AK,26,FALSE)=0,"-",VLOOKUP($AU612,'FE Source'!$A:$AK,26,FALSE))</f>
        <v>11.21</v>
      </c>
      <c r="BJ612" s="215">
        <f>IF(VLOOKUP($AU612,'FE Source'!$A:$AK,27,FALSE)=0,"-",VLOOKUP($AU612,'FE Source'!$A:$AK,27,FALSE))</f>
        <v>6.09</v>
      </c>
      <c r="BK612" s="215">
        <f>IF(VLOOKUP($AU612,'FE Source'!$A:$AK,28,FALSE)=0,"-",VLOOKUP($AU612,'FE Source'!$A:$AK,28,FALSE))</f>
        <v>-1.28</v>
      </c>
      <c r="BL612" s="215">
        <f>IF(VLOOKUP($AU612,'FE Source'!$A:$AK,29,FALSE)=0,"-",VLOOKUP($AU612,'FE Source'!$A:$AK,29,FALSE))</f>
        <v>-16.09</v>
      </c>
      <c r="BM612" s="215">
        <f>IF(VLOOKUP($AU612,'FE Source'!$A:$AK,30,FALSE)=0,"-",VLOOKUP($AU612,'FE Source'!$A:$AK,30,FALSE))</f>
        <v>6.55</v>
      </c>
      <c r="BN612" t="str">
        <f>IF(VLOOKUP($AU612,'FE Source'!$A:$AK,31,FALSE)="No Specified Index","-",IF(VLOOKUP($AU612,'FE Source'!$A:$AK,31,FALSE)=0,"-",VLOOKUP($AU612,'FE Source'!$A:$AK,31,FALSE)))</f>
        <v>Bloomberg Global Aggregate Corporate Index (Hedg..</v>
      </c>
      <c r="BO612" s="217">
        <f>IF(VLOOKUP($AU612,'FE Source'!$A:$AK,32,FALSE)=0,"-",VLOOKUP($AU612,'FE Source'!$A:$AK,32,FALSE))</f>
        <v>40847</v>
      </c>
      <c r="BP612" s="18">
        <f>IF(VLOOKUP($AU612,'FE Source'!$AZ:$BC,2,FALSE)=0,"-",VLOOKUP($AU612,'FE Source'!$AZ:$BC,2,FALSE))</f>
        <v>-3.51</v>
      </c>
      <c r="BQ612" s="18" t="str">
        <f>IF(VLOOKUP($AU612,'FE Source'!$AZ:$BC,3,FALSE)=0,"-",VLOOKUP($AU612,'FE Source'!$AZ:$BC,3,FALSE))</f>
        <v>-</v>
      </c>
      <c r="BR612" s="18" t="str">
        <f>IF(VLOOKUP($AU612,'FE Source'!$AZ:$BC,4,FALSE)=0,"-",VLOOKUP($AU612,'FE Source'!$AZ:$BC,4,FALSE))</f>
        <v>-</v>
      </c>
    </row>
    <row r="613" spans="2:70" ht="15">
      <c r="B613" s="628" t="str">
        <f>INDEX('UT - Retail'!$A$7:$A$1409,MATCH(AU613,'UT - Retail'!$U$7:$U$1409,0),1)</f>
        <v>HSBC Global Asset Management</v>
      </c>
      <c r="C613" s="650" t="str">
        <f>INDEX('UT - Retail'!$B$7:$B$1409,MATCH(AU613,'UT - Retail'!$U$7:$U$1409,0),1)</f>
        <v>HGIF - Global High Income Bond AM2 USD</v>
      </c>
      <c r="D613" s="650"/>
      <c r="E613" s="618" t="str">
        <f>VLOOKUP(C613,'UT - Retail'!$B:$K,8,FALSE)</f>
        <v>Fixed Income</v>
      </c>
      <c r="F613" s="618" t="str">
        <f>VLOOKUP(C613,'UT - Retail'!$B:$K,9,FALSE)</f>
        <v>Global</v>
      </c>
      <c r="G613" s="618" t="str">
        <f>VLOOKUP(C613,'UT - Retail'!$B:$K,10,FALSE)</f>
        <v>General</v>
      </c>
      <c r="H613" s="82" t="str">
        <f>VLOOKUP(C613,'UT - Retail'!$B:$N,13,FALSE)</f>
        <v>No</v>
      </c>
      <c r="I613" s="82" t="str">
        <f>VLOOKUP(C613,'UT - Retail'!$B:$Q,14,FALSE)</f>
        <v>No</v>
      </c>
      <c r="J613" s="618" t="str">
        <f>VLOOKUP(C613,'UT - Retail'!$B:$Q,11,FALSE)</f>
        <v>No</v>
      </c>
      <c r="K613" s="130" t="str">
        <f>VLOOKUP(C613,'UT - Retail'!$B:$P,15,FALSE)</f>
        <v>No</v>
      </c>
      <c r="L613" s="82" t="str">
        <f>VLOOKUP(C613,'UT - Retail'!$B:$Q,16,FALSE)</f>
        <v>Both</v>
      </c>
      <c r="M613" s="618" t="str">
        <f>VLOOKUP(C613,'UT - Retail'!$B:$K,6,FALSE)</f>
        <v>USD</v>
      </c>
      <c r="N613" s="618" t="str">
        <f>IFERROR(IF(MATCH(C613,'Portfolio Construction'!$AL:$AL,0),"Yes","No"),"No")</f>
        <v>No</v>
      </c>
      <c r="O613" s="618" t="str">
        <f>IFERROR(IF(MATCH(C613,'Portfolio Construction'!$AN:$AN,0),"Yes","No"),"No")</f>
        <v>No</v>
      </c>
      <c r="P613" s="618" t="str">
        <f>IFERROR(IF(MATCH(C613,'Portfolio Construction'!$AP:$AP,0),"Yes","No"),"No")</f>
        <v>No</v>
      </c>
      <c r="Q613" s="618" t="str">
        <f>IFERROR(IF(MATCH(C613,'Portfolio Construction'!$AR:$AR,0),"Yes","No"),"No")</f>
        <v>No</v>
      </c>
      <c r="R613" s="618" t="str">
        <f>IFERROR(IF(MATCH(C613,'Portfolio Construction'!$AT:$AT,0),"Yes","No"),"No")</f>
        <v>No</v>
      </c>
      <c r="S613" s="618" t="str">
        <f>IFERROR(IF(MATCH(C613,'Portfolio Construction'!$AV:$AV,0),"Yes","No"),"No")</f>
        <v>No</v>
      </c>
      <c r="T613" s="618" t="str">
        <f>IFERROR(IF(MATCH(C613,'Portfolio Construction'!$AX:$AX,0),"Yes","No"),"No")</f>
        <v>No</v>
      </c>
      <c r="U613" s="618" t="str">
        <f>IFERROR(IF(MATCH(C613,'Portfolio Construction'!$AZ:$AZ,0),"Yes","No"),"No")</f>
        <v>No</v>
      </c>
      <c r="V613" s="618" t="str">
        <f>IFERROR(IF(MATCH(C613,'Portfolio Construction'!$BB:$BB,0),"Yes","No"),"No")</f>
        <v>No</v>
      </c>
      <c r="W613" s="618">
        <f>IF(VLOOKUP($AU613,'FE Source'!$A:$W,3,FALSE)=0,"-",VLOOKUP($AU613,'FE Source'!$A:$W,3,FALSE))</f>
        <v>-4.16</v>
      </c>
      <c r="X613" s="618">
        <f>IF(VLOOKUP($AU613,'FE Source'!$A:$W,4,FALSE)=0,"-",VLOOKUP($AU613,'FE Source'!$A:$W,4,FALSE))</f>
        <v>-3.75</v>
      </c>
      <c r="Y613" s="618">
        <f>IF(VLOOKUP($AU613,'FE Source'!$A:$W,5,FALSE)=0,"-",VLOOKUP($AU613,'FE Source'!$A:$W,5,FALSE))</f>
        <v>-1.52</v>
      </c>
      <c r="Z613" s="618">
        <f>IF(VLOOKUP($AU613,'FE Source'!$A:$W,6,FALSE)=0,"-",VLOOKUP($AU613,'FE Source'!$A:$W,6,FALSE))</f>
        <v>1.38</v>
      </c>
      <c r="AA613" s="618">
        <f>IF(VLOOKUP($AU613,'FE Source'!$A:$W,7,FALSE)=0,"-",VLOOKUP($AU613,'FE Source'!$A:$W,7,FALSE))</f>
        <v>0.93</v>
      </c>
      <c r="AB613" s="618">
        <f>IF(VLOOKUP($AU613,'FE Source'!$A:$W,8,FALSE)=0,"-",VLOOKUP($AU613,'FE Source'!$A:$W,8,FALSE))</f>
        <v>-7.0000000000000007E-2</v>
      </c>
      <c r="AC613" s="632">
        <f>IF(VLOOKUP($AU613,'FE Source'!$A:$W,9,FALSE)=0,"-",VLOOKUP($AU613,'FE Source'!$A:$W,9,FALSE))</f>
        <v>1.71</v>
      </c>
      <c r="AD613" s="634">
        <f>IF(VLOOKUP($AU613,'FE Source'!$A:$W,10,FALSE)=0,"-",VLOOKUP($AU613,'FE Source'!$A:$W,10,FALSE))</f>
        <v>0.83</v>
      </c>
      <c r="AE613" s="618">
        <f>IF(VLOOKUP($AU613,'FE Source'!$A:$W,11,FALSE)=0,"-",VLOOKUP($AU613,'FE Source'!$A:$W,11,FALSE))</f>
        <v>4.96</v>
      </c>
      <c r="AF613" s="618" t="str">
        <f>IF(VLOOKUP($AU613,'FE Source'!$A:$W,12,FALSE)=0,"-",VLOOKUP($AU613,'FE Source'!$A:$W,12,FALSE))</f>
        <v>-</v>
      </c>
      <c r="AG613" s="618">
        <f>IF(VLOOKUP($AU613,'FE Source'!$A:$W,14,FALSE)=0,"-",VLOOKUP($AU613,'FE Source'!$A:$W,14,FALSE))</f>
        <v>-8.5299999999999994</v>
      </c>
      <c r="AH613" s="618">
        <f>IF(VLOOKUP($AU613,'FE Source'!$A:$DJ,33,FALSE)=0,"-",VLOOKUP($AU613,'FE Source'!$A:$DJ,33,FALSE))</f>
        <v>108.73</v>
      </c>
      <c r="AI613" s="618">
        <f>IF(VLOOKUP($AU613,'FE Source'!$A:$Y,20,FALSE)=0,"-",VLOOKUP($AU613,'FE Source'!$A:$Y,20,FALSE))</f>
        <v>73.19</v>
      </c>
      <c r="AJ613" s="618">
        <f>IF(VLOOKUP($AU613,'FE Source'!$A:$DJ,34,FALSE)=0,"-",VLOOKUP($AU613,'FE Source'!$A:$DJ,34,FALSE))</f>
        <v>67.06</v>
      </c>
      <c r="AK613" s="618">
        <f>IF(VLOOKUP($AU613,'FE Source'!$A:$DJ,35,FALSE)=0,"-",VLOOKUP($AU613,'FE Source'!$A:$DJ,35,FALSE))</f>
        <v>121.64</v>
      </c>
      <c r="AL613" s="632">
        <f>IF(VLOOKUP($AU613,'FE Source'!$A:$Y,19,FALSE)=0,"-",VLOOKUP($AU613,'FE Source'!$A:$Y,19,FALSE))</f>
        <v>94.59</v>
      </c>
      <c r="AM613" s="634">
        <f>IF(VLOOKUP($AU613,'FE Source'!$A:$DJ,36,FALSE)=0,"-",VLOOKUP($AU613,'FE Source'!$A:$DJ,36,FALSE))</f>
        <v>105.29</v>
      </c>
      <c r="AN613" s="635">
        <f>IF(VLOOKUP($AU613,'FE Source'!$A:$W,13,FALSE)=0,"-",VLOOKUP($AU613,'FE Source'!$A:$W,13,FALSE))</f>
        <v>1023.9</v>
      </c>
      <c r="AO613" s="634" t="str">
        <f>IF(J613="no","-",IF(VLOOKUP($AU613,'FE Source'!$A:$W,15,FALSE)=0,"-",VLOOKUP($AU613,'FE Source'!$A:$W,15,FALSE)))</f>
        <v>-</v>
      </c>
      <c r="AP613" s="618" t="str">
        <f>IF(AO613="-","-",IF(VLOOKUP($AU613,'FE Source'!$A:$Z,21,FALSE)=0,"-",IF(VLOOKUP($AU613,'FE Source'!$A:$Z,21,FALSE)=2,"Semi-Annual",IF(VLOOKUP($AU613,'FE Source'!$A:$Z,21,FALSE)=4,"Quarterly",IF(VLOOKUP($AU613,'FE Source'!$A:$Z,21,FALSE)=12,"Monthly","Annual")))))</f>
        <v>-</v>
      </c>
      <c r="AQ613" s="632">
        <f t="array" ref="AQ613">IF(VLOOKUP($AU613,'FE Source'!$A:$W,16,FALSE)=0,"-",VLOOKUP($AU613,'FE Source'!$A:$W,16,FALSE))</f>
        <v>1.5</v>
      </c>
      <c r="AR613" s="636" t="str">
        <f>IF(VLOOKUP($AU613,'FE Source'!$A:$W,17,FALSE)=0,"-",VLOOKUP($AU613,'FE Source'!$A:$W,17,FALSE))</f>
        <v>Negative</v>
      </c>
      <c r="AS613" s="634">
        <f>IF(VLOOKUP($AU613,'FE Source'!$AN:$AS,4,FALSE)="",VLOOKUP($AU613,'FE Source'!$AN:$AS,3,FALSE),VLOOKUP($AU613,'FE Source'!$AN:$AS,4,FALSE))</f>
        <v>7.95</v>
      </c>
      <c r="AT613" s="637">
        <f>IF(VLOOKUP($AU613,'FE Source'!$AN:$AS,5,FALSE)=0,"-",VLOOKUP($AU613,'FE Source'!$AN:$AS,5,FALSE))</f>
        <v>45783</v>
      </c>
      <c r="AU613" s="636" t="s">
        <v>3215</v>
      </c>
      <c r="BE613" s="215">
        <f>IF(VLOOKUP($AU613,'FE Source'!$A:$AK,22,FALSE)=0,"-",VLOOKUP($AU613,'FE Source'!$A:$AK,22,FALSE))</f>
        <v>5.59</v>
      </c>
      <c r="BF613" s="215">
        <f>IF(VLOOKUP($AU613,'FE Source'!$A:$AK,23,FALSE)=0,"-",VLOOKUP($AU613,'FE Source'!$A:$AK,23,FALSE))</f>
        <v>8.57</v>
      </c>
      <c r="BG613" s="215">
        <f>IF(VLOOKUP($AU613,'FE Source'!$A:$AK,24,FALSE)=0,"-",VLOOKUP($AU613,'FE Source'!$A:$AK,24,FALSE))</f>
        <v>-1.66</v>
      </c>
      <c r="BH613" s="215">
        <f>IF(VLOOKUP($AU613,'FE Source'!$A:$AK,25,FALSE)=0,"-",VLOOKUP($AU613,'FE Source'!$A:$AK,25,FALSE))</f>
        <v>-1.23</v>
      </c>
      <c r="BI613" s="215">
        <f>IF(VLOOKUP($AU613,'FE Source'!$A:$AK,26,FALSE)=0,"-",VLOOKUP($AU613,'FE Source'!$A:$AK,26,FALSE))</f>
        <v>10.56</v>
      </c>
      <c r="BJ613" s="215">
        <f>IF(VLOOKUP($AU613,'FE Source'!$A:$AK,27,FALSE)=0,"-",VLOOKUP($AU613,'FE Source'!$A:$AK,27,FALSE))</f>
        <v>4.96</v>
      </c>
      <c r="BK613" s="215">
        <f>IF(VLOOKUP($AU613,'FE Source'!$A:$AK,28,FALSE)=0,"-",VLOOKUP($AU613,'FE Source'!$A:$AK,28,FALSE))</f>
        <v>0.83</v>
      </c>
      <c r="BL613" s="215">
        <f>IF(VLOOKUP($AU613,'FE Source'!$A:$AK,29,FALSE)=0,"-",VLOOKUP($AU613,'FE Source'!$A:$AK,29,FALSE))</f>
        <v>-16.2</v>
      </c>
      <c r="BM613" s="215">
        <f>IF(VLOOKUP($AU613,'FE Source'!$A:$AK,30,FALSE)=0,"-",VLOOKUP($AU613,'FE Source'!$A:$AK,30,FALSE))</f>
        <v>6.5</v>
      </c>
      <c r="BN613" t="str">
        <f>IF(VLOOKUP($AU613,'FE Source'!$A:$AK,31,FALSE)="No Specified Index","-",IF(VLOOKUP($AU613,'FE Source'!$A:$AK,31,FALSE)=0,"-",VLOOKUP($AU613,'FE Source'!$A:$AK,31,FALSE)))</f>
        <v>Bloomberg Global Aggregate Corporate Index (Hedg..</v>
      </c>
      <c r="BO613" s="217">
        <f>IF(VLOOKUP($AU613,'FE Source'!$A:$AK,32,FALSE)=0,"-",VLOOKUP($AU613,'FE Source'!$A:$AK,32,FALSE))</f>
        <v>40387</v>
      </c>
      <c r="BP613" s="18">
        <f>IF(VLOOKUP($AU613,'FE Source'!$AZ:$BC,2,FALSE)=0,"-",VLOOKUP($AU613,'FE Source'!$AZ:$BC,2,FALSE))</f>
        <v>-3.22</v>
      </c>
      <c r="BQ613" s="18">
        <f>IF(VLOOKUP($AU613,'FE Source'!$AZ:$BC,3,FALSE)=0,"-",VLOOKUP($AU613,'FE Source'!$AZ:$BC,3,FALSE))</f>
        <v>-3.61</v>
      </c>
      <c r="BR613" s="18" t="str">
        <f>IF(VLOOKUP($AU613,'FE Source'!$AZ:$BC,4,FALSE)=0,"-",VLOOKUP($AU613,'FE Source'!$AZ:$BC,4,FALSE))</f>
        <v>-</v>
      </c>
    </row>
    <row r="614" spans="2:70" ht="15">
      <c r="B614" s="628" t="str">
        <f>INDEX('UT - Retail'!$A$7:$A$1409,MATCH(AU614,'UT - Retail'!$U$7:$U$1409,0),1)</f>
        <v>HSBC Global Asset Management</v>
      </c>
      <c r="C614" s="650" t="str">
        <f>INDEX('UT - Retail'!$B$7:$B$1409,MATCH(AU614,'UT - Retail'!$U$7:$U$1409,0),1)</f>
        <v>HSBC Global Investment Funds - India Fixed Income Class AD USD</v>
      </c>
      <c r="D614" s="650"/>
      <c r="E614" s="618" t="str">
        <f>VLOOKUP(C614,'UT - Retail'!$B:$K,8,FALSE)</f>
        <v>Fixed Income</v>
      </c>
      <c r="F614" s="618" t="str">
        <f>VLOOKUP(C614,'UT - Retail'!$B:$K,9,FALSE)</f>
        <v>India</v>
      </c>
      <c r="G614" s="618" t="str">
        <f>VLOOKUP(C614,'UT - Retail'!$B:$K,10,FALSE)</f>
        <v>General</v>
      </c>
      <c r="H614" s="82" t="str">
        <f>VLOOKUP(C614,'UT - Retail'!$B:$N,13,FALSE)</f>
        <v>No</v>
      </c>
      <c r="I614" s="82" t="str">
        <f>VLOOKUP(C614,'UT - Retail'!$B:$Q,14,FALSE)</f>
        <v>No</v>
      </c>
      <c r="J614" s="618" t="str">
        <f>VLOOKUP(C614,'UT - Retail'!$B:$Q,11,FALSE)</f>
        <v>No</v>
      </c>
      <c r="K614" s="130" t="str">
        <f>VLOOKUP(C614,'UT - Retail'!$B:$P,15,FALSE)</f>
        <v>No</v>
      </c>
      <c r="L614" s="82" t="str">
        <f>VLOOKUP(C614,'UT - Retail'!$B:$Q,16,FALSE)</f>
        <v>Navigator</v>
      </c>
      <c r="M614" s="618" t="str">
        <f>VLOOKUP(C614,'UT - Retail'!$B:$K,6,FALSE)</f>
        <v>USD</v>
      </c>
      <c r="N614" s="618" t="str">
        <f>IFERROR(IF(MATCH(C614,'Portfolio Construction'!$AL:$AL,0),"Yes","No"),"No")</f>
        <v>No</v>
      </c>
      <c r="O614" s="618" t="str">
        <f>IFERROR(IF(MATCH(C614,'Portfolio Construction'!$AN:$AN,0),"Yes","No"),"No")</f>
        <v>No</v>
      </c>
      <c r="P614" s="618" t="str">
        <f>IFERROR(IF(MATCH(C614,'Portfolio Construction'!$AP:$AP,0),"Yes","No"),"No")</f>
        <v>No</v>
      </c>
      <c r="Q614" s="618" t="str">
        <f>IFERROR(IF(MATCH(C614,'Portfolio Construction'!$AR:$AR,0),"Yes","No"),"No")</f>
        <v>No</v>
      </c>
      <c r="R614" s="618" t="str">
        <f>IFERROR(IF(MATCH(C614,'Portfolio Construction'!$AT:$AT,0),"Yes","No"),"No")</f>
        <v>No</v>
      </c>
      <c r="S614" s="618" t="str">
        <f>IFERROR(IF(MATCH(C614,'Portfolio Construction'!$AV:$AV,0),"Yes","No"),"No")</f>
        <v>No</v>
      </c>
      <c r="T614" s="618" t="str">
        <f>IFERROR(IF(MATCH(C614,'Portfolio Construction'!$AX:$AX,0),"Yes","No"),"No")</f>
        <v>No</v>
      </c>
      <c r="U614" s="618" t="str">
        <f>IFERROR(IF(MATCH(C614,'Portfolio Construction'!$AZ:$AZ,0),"Yes","No"),"No")</f>
        <v>No</v>
      </c>
      <c r="V614" s="618" t="str">
        <f>IFERROR(IF(MATCH(C614,'Portfolio Construction'!$BB:$BB,0),"Yes","No"),"No")</f>
        <v>No</v>
      </c>
      <c r="W614" s="618">
        <f>IF(VLOOKUP($AU614,'FE Source'!$A:$W,3,FALSE)=0,"-",VLOOKUP($AU614,'FE Source'!$A:$W,3,FALSE))</f>
        <v>-0.36</v>
      </c>
      <c r="X614" s="618">
        <f>IF(VLOOKUP($AU614,'FE Source'!$A:$W,4,FALSE)=0,"-",VLOOKUP($AU614,'FE Source'!$A:$W,4,FALSE))</f>
        <v>-1.02</v>
      </c>
      <c r="Y614" s="618">
        <f>IF(VLOOKUP($AU614,'FE Source'!$A:$W,5,FALSE)=0,"-",VLOOKUP($AU614,'FE Source'!$A:$W,5,FALSE))</f>
        <v>0.66</v>
      </c>
      <c r="Z614" s="618">
        <f>IF(VLOOKUP($AU614,'FE Source'!$A:$W,6,FALSE)=0,"-",VLOOKUP($AU614,'FE Source'!$A:$W,6,FALSE))</f>
        <v>1.64</v>
      </c>
      <c r="AA614" s="618">
        <f>IF(VLOOKUP($AU614,'FE Source'!$A:$W,7,FALSE)=0,"-",VLOOKUP($AU614,'FE Source'!$A:$W,7,FALSE))</f>
        <v>0.54</v>
      </c>
      <c r="AB614" s="618">
        <f>IF(VLOOKUP($AU614,'FE Source'!$A:$W,8,FALSE)=0,"-",VLOOKUP($AU614,'FE Source'!$A:$W,8,FALSE))</f>
        <v>0.42</v>
      </c>
      <c r="AC614" s="632">
        <f>IF(VLOOKUP($AU614,'FE Source'!$A:$W,9,FALSE)=0,"-",VLOOKUP($AU614,'FE Source'!$A:$W,9,FALSE))</f>
        <v>2.42</v>
      </c>
      <c r="AD614" s="634">
        <f>IF(VLOOKUP($AU614,'FE Source'!$A:$W,10,FALSE)=0,"-",VLOOKUP($AU614,'FE Source'!$A:$W,10,FALSE))</f>
        <v>0.78</v>
      </c>
      <c r="AE614" s="618">
        <f>IF(VLOOKUP($AU614,'FE Source'!$A:$W,11,FALSE)=0,"-",VLOOKUP($AU614,'FE Source'!$A:$W,11,FALSE))</f>
        <v>5.41</v>
      </c>
      <c r="AF614" s="618" t="str">
        <f>IF(VLOOKUP($AU614,'FE Source'!$A:$W,12,FALSE)=0,"-",VLOOKUP($AU614,'FE Source'!$A:$W,12,FALSE))</f>
        <v>-</v>
      </c>
      <c r="AG614" s="618">
        <f>IF(VLOOKUP($AU614,'FE Source'!$A:$W,14,FALSE)=0,"-",VLOOKUP($AU614,'FE Source'!$A:$W,14,FALSE))</f>
        <v>-9.15</v>
      </c>
      <c r="AH614" s="618">
        <f>IF(VLOOKUP($AU614,'FE Source'!$A:$DJ,33,FALSE)=0,"-",VLOOKUP($AU614,'FE Source'!$A:$DJ,33,FALSE))</f>
        <v>86.95</v>
      </c>
      <c r="AI614" s="618">
        <f>IF(VLOOKUP($AU614,'FE Source'!$A:$Y,20,FALSE)=0,"-",VLOOKUP($AU614,'FE Source'!$A:$Y,20,FALSE))</f>
        <v>71.2</v>
      </c>
      <c r="AJ614" s="618">
        <f>IF(VLOOKUP($AU614,'FE Source'!$A:$DJ,34,FALSE)=0,"-",VLOOKUP($AU614,'FE Source'!$A:$DJ,34,FALSE))</f>
        <v>78.84</v>
      </c>
      <c r="AK614" s="618">
        <f>IF(VLOOKUP($AU614,'FE Source'!$A:$DJ,35,FALSE)=0,"-",VLOOKUP($AU614,'FE Source'!$A:$DJ,35,FALSE))</f>
        <v>987.7</v>
      </c>
      <c r="AL614" s="632">
        <f>IF(VLOOKUP($AU614,'FE Source'!$A:$Y,19,FALSE)=0,"-",VLOOKUP($AU614,'FE Source'!$A:$Y,19,FALSE))</f>
        <v>124.5</v>
      </c>
      <c r="AM614" s="634">
        <f>IF(VLOOKUP($AU614,'FE Source'!$A:$DJ,36,FALSE)=0,"-",VLOOKUP($AU614,'FE Source'!$A:$DJ,36,FALSE))</f>
        <v>118.1</v>
      </c>
      <c r="AN614" s="635">
        <f>IF(VLOOKUP($AU614,'FE Source'!$A:$W,13,FALSE)=0,"-",VLOOKUP($AU614,'FE Source'!$A:$W,13,FALSE))</f>
        <v>704.8</v>
      </c>
      <c r="AO614" s="634" t="str">
        <f>IF(J614="no","-",IF(VLOOKUP($AU614,'FE Source'!$A:$W,15,FALSE)=0,"-",VLOOKUP($AU614,'FE Source'!$A:$W,15,FALSE)))</f>
        <v>-</v>
      </c>
      <c r="AP614" s="618" t="str">
        <f>IF(AO614="-","-",IF(VLOOKUP($AU614,'FE Source'!$A:$Z,21,FALSE)=0,"-",IF(VLOOKUP($AU614,'FE Source'!$A:$Z,21,FALSE)=2,"Semi-Annual",IF(VLOOKUP($AU614,'FE Source'!$A:$Z,21,FALSE)=4,"Quarterly",IF(VLOOKUP($AU614,'FE Source'!$A:$Z,21,FALSE)=12,"Monthly","Annual")))))</f>
        <v>-</v>
      </c>
      <c r="AQ614" s="632">
        <f t="array" ref="AQ614">IF(VLOOKUP($AU614,'FE Source'!$A:$W,16,FALSE)=0,"-",VLOOKUP($AU614,'FE Source'!$A:$W,16,FALSE))</f>
        <v>1.45</v>
      </c>
      <c r="AR614" s="636" t="str">
        <f>IF(VLOOKUP($AU614,'FE Source'!$A:$W,17,FALSE)=0,"-",VLOOKUP($AU614,'FE Source'!$A:$W,17,FALSE))</f>
        <v>-</v>
      </c>
      <c r="AS614" s="634">
        <f>IF(VLOOKUP($AU614,'FE Source'!$AN:$AS,4,FALSE)="",VLOOKUP($AU614,'FE Source'!$AN:$AS,3,FALSE),VLOOKUP($AU614,'FE Source'!$AN:$AS,4,FALSE))</f>
        <v>7.91</v>
      </c>
      <c r="AT614" s="637">
        <f>IF(VLOOKUP($AU614,'FE Source'!$AN:$AS,5,FALSE)=0,"-",VLOOKUP($AU614,'FE Source'!$AN:$AS,5,FALSE))</f>
        <v>45783</v>
      </c>
      <c r="AU614" s="636" t="s">
        <v>3546</v>
      </c>
      <c r="BE614" s="215">
        <f>IF(VLOOKUP($AU614,'FE Source'!$A:$AK,22,FALSE)=0,"-",VLOOKUP($AU614,'FE Source'!$A:$AK,22,FALSE))</f>
        <v>9.84</v>
      </c>
      <c r="BF614" s="215">
        <f>IF(VLOOKUP($AU614,'FE Source'!$A:$AK,23,FALSE)=0,"-",VLOOKUP($AU614,'FE Source'!$A:$AK,23,FALSE))</f>
        <v>10.220000000000001</v>
      </c>
      <c r="BG614" s="215">
        <f>IF(VLOOKUP($AU614,'FE Source'!$A:$AK,24,FALSE)=0,"-",VLOOKUP($AU614,'FE Source'!$A:$AK,24,FALSE))</f>
        <v>0.11</v>
      </c>
      <c r="BH614" s="215">
        <f>IF(VLOOKUP($AU614,'FE Source'!$A:$AK,25,FALSE)=0,"-",VLOOKUP($AU614,'FE Source'!$A:$AK,25,FALSE))</f>
        <v>-2.65</v>
      </c>
      <c r="BI614" s="215">
        <f>IF(VLOOKUP($AU614,'FE Source'!$A:$AK,26,FALSE)=0,"-",VLOOKUP($AU614,'FE Source'!$A:$AK,26,FALSE))</f>
        <v>4.53</v>
      </c>
      <c r="BJ614" s="215">
        <f>IF(VLOOKUP($AU614,'FE Source'!$A:$AK,27,FALSE)=0,"-",VLOOKUP($AU614,'FE Source'!$A:$AK,27,FALSE))</f>
        <v>4.8899999999999997</v>
      </c>
      <c r="BK614" s="215">
        <f>IF(VLOOKUP($AU614,'FE Source'!$A:$AK,28,FALSE)=0,"-",VLOOKUP($AU614,'FE Source'!$A:$AK,28,FALSE))</f>
        <v>2.79</v>
      </c>
      <c r="BL614" s="215">
        <f>IF(VLOOKUP($AU614,'FE Source'!$A:$AK,29,FALSE)=0,"-",VLOOKUP($AU614,'FE Source'!$A:$AK,29,FALSE))</f>
        <v>-9.9499999999999993</v>
      </c>
      <c r="BM614" s="215">
        <f>IF(VLOOKUP($AU614,'FE Source'!$A:$AK,30,FALSE)=0,"-",VLOOKUP($AU614,'FE Source'!$A:$AK,30,FALSE))</f>
        <v>3.71</v>
      </c>
      <c r="BN614" t="str">
        <f>IF(VLOOKUP($AU614,'FE Source'!$A:$AK,31,FALSE)="No Specified Index","-",IF(VLOOKUP($AU614,'FE Source'!$A:$AK,31,FALSE)=0,"-",VLOOKUP($AU614,'FE Source'!$A:$AK,31,FALSE)))</f>
        <v>Crisil Composite Bond Dollar Index</v>
      </c>
      <c r="BO614" s="217">
        <f>IF(VLOOKUP($AU614,'FE Source'!$A:$AK,32,FALSE)=0,"-",VLOOKUP($AU614,'FE Source'!$A:$AK,32,FALSE))</f>
        <v>41292</v>
      </c>
      <c r="BP614" s="18">
        <f>IF(VLOOKUP($AU614,'FE Source'!$AZ:$BC,2,FALSE)=0,"-",VLOOKUP($AU614,'FE Source'!$AZ:$BC,2,FALSE))</f>
        <v>-6.14</v>
      </c>
      <c r="BQ614" s="18" t="str">
        <f>IF(VLOOKUP($AU614,'FE Source'!$AZ:$BC,3,FALSE)=0,"-",VLOOKUP($AU614,'FE Source'!$AZ:$BC,3,FALSE))</f>
        <v>-</v>
      </c>
      <c r="BR614" s="18" t="str">
        <f>IF(VLOOKUP($AU614,'FE Source'!$AZ:$BC,4,FALSE)=0,"-",VLOOKUP($AU614,'FE Source'!$AZ:$BC,4,FALSE))</f>
        <v>-</v>
      </c>
    </row>
    <row r="615" spans="2:70" ht="15">
      <c r="B615" s="628" t="str">
        <f>INDEX('UT - Retail'!$A$7:$A$1409,MATCH(AU615,'UT - Retail'!$U$7:$U$1409,0),1)</f>
        <v>HSBC Global Asset Management</v>
      </c>
      <c r="C615" s="650" t="str">
        <f>INDEX('UT - Retail'!$B$7:$B$1409,MATCH(AU615,'UT - Retail'!$U$7:$U$1409,0),1)</f>
        <v>HSBC Islamic Funds - HSBC Islamic Global Equity Index AC SGD</v>
      </c>
      <c r="D615" s="650"/>
      <c r="E615" s="618" t="str">
        <f>VLOOKUP(C615,'UT - Retail'!$B:$K,8,FALSE)</f>
        <v>Equities</v>
      </c>
      <c r="F615" s="618" t="str">
        <f>VLOOKUP(C615,'UT - Retail'!$B:$K,9,FALSE)</f>
        <v>Global</v>
      </c>
      <c r="G615" s="618" t="str">
        <f>VLOOKUP(C615,'UT - Retail'!$B:$K,10,FALSE)</f>
        <v>General</v>
      </c>
      <c r="H615" s="82" t="str">
        <f>VLOOKUP(C615,'UT - Retail'!$B:$N,13,FALSE)</f>
        <v>No</v>
      </c>
      <c r="I615" s="82" t="str">
        <f>VLOOKUP(C615,'UT - Retail'!$B:$Q,14,FALSE)</f>
        <v>No</v>
      </c>
      <c r="J615" s="618" t="str">
        <f>VLOOKUP(C615,'UT - Retail'!$B:$Q,11,FALSE)</f>
        <v>No</v>
      </c>
      <c r="K615" s="130" t="str">
        <f>VLOOKUP(C615,'UT - Retail'!$B:$P,15,FALSE)</f>
        <v>No</v>
      </c>
      <c r="L615" s="82" t="str">
        <f>VLOOKUP(C615,'UT - Retail'!$B:$Q,16,FALSE)</f>
        <v>Both</v>
      </c>
      <c r="M615" s="618" t="str">
        <f>VLOOKUP(C615,'UT - Retail'!$B:$K,6,FALSE)</f>
        <v>SGD</v>
      </c>
      <c r="N615" s="618" t="str">
        <f>IFERROR(IF(MATCH(C615,'Portfolio Construction'!$AL:$AL,0),"Yes","No"),"No")</f>
        <v>No</v>
      </c>
      <c r="O615" s="618" t="str">
        <f>IFERROR(IF(MATCH(C615,'Portfolio Construction'!$AN:$AN,0),"Yes","No"),"No")</f>
        <v>No</v>
      </c>
      <c r="P615" s="618" t="str">
        <f>IFERROR(IF(MATCH(C615,'Portfolio Construction'!$AP:$AP,0),"Yes","No"),"No")</f>
        <v>No</v>
      </c>
      <c r="Q615" s="618" t="str">
        <f>IFERROR(IF(MATCH(C615,'Portfolio Construction'!$AR:$AR,0),"Yes","No"),"No")</f>
        <v>No</v>
      </c>
      <c r="R615" s="618" t="str">
        <f>IFERROR(IF(MATCH(C615,'Portfolio Construction'!$AT:$AT,0),"Yes","No"),"No")</f>
        <v>No</v>
      </c>
      <c r="S615" s="618" t="str">
        <f>IFERROR(IF(MATCH(C615,'Portfolio Construction'!$AV:$AV,0),"Yes","No"),"No")</f>
        <v>No</v>
      </c>
      <c r="T615" s="618" t="str">
        <f>IFERROR(IF(MATCH(C615,'Portfolio Construction'!$AX:$AX,0),"Yes","No"),"No")</f>
        <v>No</v>
      </c>
      <c r="U615" s="618" t="str">
        <f>IFERROR(IF(MATCH(C615,'Portfolio Construction'!$AZ:$AZ,0),"Yes","No"),"No")</f>
        <v>No</v>
      </c>
      <c r="V615" s="618" t="str">
        <f>IFERROR(IF(MATCH(C615,'Portfolio Construction'!$BB:$BB,0),"Yes","No"),"No")</f>
        <v>No</v>
      </c>
      <c r="W615" s="618">
        <f>IF(VLOOKUP($AU615,'FE Source'!$A:$W,3,FALSE)=0,"-",VLOOKUP($AU615,'FE Source'!$A:$W,3,FALSE))</f>
        <v>-10.27</v>
      </c>
      <c r="X615" s="618">
        <f>IF(VLOOKUP($AU615,'FE Source'!$A:$W,4,FALSE)=0,"-",VLOOKUP($AU615,'FE Source'!$A:$W,4,FALSE))</f>
        <v>7.59</v>
      </c>
      <c r="Y615" s="618">
        <f>IF(VLOOKUP($AU615,'FE Source'!$A:$W,5,FALSE)=0,"-",VLOOKUP($AU615,'FE Source'!$A:$W,5,FALSE))</f>
        <v>-7.9</v>
      </c>
      <c r="Z615" s="618">
        <f>IF(VLOOKUP($AU615,'FE Source'!$A:$W,6,FALSE)=0,"-",VLOOKUP($AU615,'FE Source'!$A:$W,6,FALSE))</f>
        <v>3.92</v>
      </c>
      <c r="AA615" s="618" t="str">
        <f>IF(VLOOKUP($AU615,'FE Source'!$A:$W,7,FALSE)=0,"-",VLOOKUP($AU615,'FE Source'!$A:$W,7,FALSE))</f>
        <v>-</v>
      </c>
      <c r="AB615" s="618" t="str">
        <f>IF(VLOOKUP($AU615,'FE Source'!$A:$W,8,FALSE)=0,"-",VLOOKUP($AU615,'FE Source'!$A:$W,8,FALSE))</f>
        <v>-</v>
      </c>
      <c r="AC615" s="632" t="str">
        <f>IF(VLOOKUP($AU615,'FE Source'!$A:$W,9,FALSE)=0,"-",VLOOKUP($AU615,'FE Source'!$A:$W,9,FALSE))</f>
        <v>-</v>
      </c>
      <c r="AD615" s="634" t="str">
        <f>IF(VLOOKUP($AU615,'FE Source'!$A:$W,10,FALSE)=0,"-",VLOOKUP($AU615,'FE Source'!$A:$W,10,FALSE))</f>
        <v>-</v>
      </c>
      <c r="AE615" s="618" t="str">
        <f>IF(VLOOKUP($AU615,'FE Source'!$A:$W,11,FALSE)=0,"-",VLOOKUP($AU615,'FE Source'!$A:$W,11,FALSE))</f>
        <v>-</v>
      </c>
      <c r="AF615" s="618" t="str">
        <f>IF(VLOOKUP($AU615,'FE Source'!$A:$W,12,FALSE)=0,"-",VLOOKUP($AU615,'FE Source'!$A:$W,12,FALSE))</f>
        <v>-</v>
      </c>
      <c r="AG615" s="618" t="str">
        <f>IF(VLOOKUP($AU615,'FE Source'!$A:$W,14,FALSE)=0,"-",VLOOKUP($AU615,'FE Source'!$A:$W,14,FALSE))</f>
        <v>-</v>
      </c>
      <c r="AH615" s="618">
        <f>IF(VLOOKUP($AU615,'FE Source'!$A:$DJ,33,FALSE)=0,"-",VLOOKUP($AU615,'FE Source'!$A:$DJ,33,FALSE))</f>
        <v>140.04</v>
      </c>
      <c r="AI615" s="618" t="str">
        <f>IF(VLOOKUP($AU615,'FE Source'!$A:$Y,20,FALSE)=0,"-",VLOOKUP($AU615,'FE Source'!$A:$Y,20,FALSE))</f>
        <v>-</v>
      </c>
      <c r="AJ615" s="618" t="str">
        <f>IF(VLOOKUP($AU615,'FE Source'!$A:$DJ,34,FALSE)=0,"-",VLOOKUP($AU615,'FE Source'!$A:$DJ,34,FALSE))</f>
        <v>-</v>
      </c>
      <c r="AK615" s="618">
        <f>IF(VLOOKUP($AU615,'FE Source'!$A:$DJ,35,FALSE)=0,"-",VLOOKUP($AU615,'FE Source'!$A:$DJ,35,FALSE))</f>
        <v>121.12</v>
      </c>
      <c r="AL615" s="632" t="str">
        <f>IF(VLOOKUP($AU615,'FE Source'!$A:$Y,19,FALSE)=0,"-",VLOOKUP($AU615,'FE Source'!$A:$Y,19,FALSE))</f>
        <v>-</v>
      </c>
      <c r="AM615" s="634" t="str">
        <f>IF(VLOOKUP($AU615,'FE Source'!$A:$DJ,36,FALSE)=0,"-",VLOOKUP($AU615,'FE Source'!$A:$DJ,36,FALSE))</f>
        <v>-</v>
      </c>
      <c r="AN615" s="635">
        <f>IF(VLOOKUP($AU615,'FE Source'!$A:$W,13,FALSE)=0,"-",VLOOKUP($AU615,'FE Source'!$A:$W,13,FALSE))</f>
        <v>2674.2</v>
      </c>
      <c r="AO615" s="634" t="str">
        <f>IF(J615="no","-",IF(VLOOKUP($AU615,'FE Source'!$A:$W,15,FALSE)=0,"-",VLOOKUP($AU615,'FE Source'!$A:$W,15,FALSE)))</f>
        <v>-</v>
      </c>
      <c r="AP615" s="618" t="str">
        <f>IF(AO615="-","-",IF(VLOOKUP($AU615,'FE Source'!$A:$Z,21,FALSE)=0,"-",IF(VLOOKUP($AU615,'FE Source'!$A:$Z,21,FALSE)=2,"Semi-Annual",IF(VLOOKUP($AU615,'FE Source'!$A:$Z,21,FALSE)=4,"Quarterly",IF(VLOOKUP($AU615,'FE Source'!$A:$Z,21,FALSE)=12,"Monthly","Annual")))))</f>
        <v>-</v>
      </c>
      <c r="AQ615" s="632">
        <f t="array" ref="AQ615">IF(VLOOKUP($AU615,'FE Source'!$A:$W,16,FALSE)=0,"-",VLOOKUP($AU615,'FE Source'!$A:$W,16,FALSE))</f>
        <v>0.98</v>
      </c>
      <c r="AR615" s="636" t="str">
        <f>IF(VLOOKUP($AU615,'FE Source'!$A:$W,17,FALSE)=0,"-",VLOOKUP($AU615,'FE Source'!$A:$W,17,FALSE))</f>
        <v>Bronze</v>
      </c>
      <c r="AS615" s="634">
        <f>IF(VLOOKUP($AU615,'FE Source'!$AN:$AS,4,FALSE)="",VLOOKUP($AU615,'FE Source'!$AN:$AS,3,FALSE),VLOOKUP($AU615,'FE Source'!$AN:$AS,4,FALSE))</f>
        <v>12.29</v>
      </c>
      <c r="AT615" s="637">
        <f>IF(VLOOKUP($AU615,'FE Source'!$AN:$AS,5,FALSE)=0,"-",VLOOKUP($AU615,'FE Source'!$AN:$AS,5,FALSE))</f>
        <v>45779</v>
      </c>
      <c r="AU615" s="636" t="s">
        <v>10318</v>
      </c>
      <c r="BE615" s="215" t="str">
        <f>IF(VLOOKUP($AU615,'FE Source'!$A:$AK,22,FALSE)=0,"-",VLOOKUP($AU615,'FE Source'!$A:$AK,22,FALSE))</f>
        <v>-</v>
      </c>
      <c r="BF615" s="215" t="str">
        <f>IF(VLOOKUP($AU615,'FE Source'!$A:$AK,23,FALSE)=0,"-",VLOOKUP($AU615,'FE Source'!$A:$AK,23,FALSE))</f>
        <v>-</v>
      </c>
      <c r="BG615" s="215" t="str">
        <f>IF(VLOOKUP($AU615,'FE Source'!$A:$AK,24,FALSE)=0,"-",VLOOKUP($AU615,'FE Source'!$A:$AK,24,FALSE))</f>
        <v>-</v>
      </c>
      <c r="BH615" s="215" t="str">
        <f>IF(VLOOKUP($AU615,'FE Source'!$A:$AK,25,FALSE)=0,"-",VLOOKUP($AU615,'FE Source'!$A:$AK,25,FALSE))</f>
        <v>-</v>
      </c>
      <c r="BI615" s="215" t="str">
        <f>IF(VLOOKUP($AU615,'FE Source'!$A:$AK,26,FALSE)=0,"-",VLOOKUP($AU615,'FE Source'!$A:$AK,26,FALSE))</f>
        <v>-</v>
      </c>
      <c r="BJ615" s="215" t="str">
        <f>IF(VLOOKUP($AU615,'FE Source'!$A:$AK,27,FALSE)=0,"-",VLOOKUP($AU615,'FE Source'!$A:$AK,27,FALSE))</f>
        <v>-</v>
      </c>
      <c r="BK615" s="215" t="str">
        <f>IF(VLOOKUP($AU615,'FE Source'!$A:$AK,28,FALSE)=0,"-",VLOOKUP($AU615,'FE Source'!$A:$AK,28,FALSE))</f>
        <v>-</v>
      </c>
      <c r="BL615" s="215" t="str">
        <f>IF(VLOOKUP($AU615,'FE Source'!$A:$AK,29,FALSE)=0,"-",VLOOKUP($AU615,'FE Source'!$A:$AK,29,FALSE))</f>
        <v>-</v>
      </c>
      <c r="BM615" s="215" t="str">
        <f>IF(VLOOKUP($AU615,'FE Source'!$A:$AK,30,FALSE)=0,"-",VLOOKUP($AU615,'FE Source'!$A:$AK,30,FALSE))</f>
        <v>-</v>
      </c>
      <c r="BN615" t="str">
        <f>IF(VLOOKUP($AU615,'FE Source'!$A:$AK,31,FALSE)="No Specified Index","-",IF(VLOOKUP($AU615,'FE Source'!$A:$AK,31,FALSE)=0,"-",VLOOKUP($AU615,'FE Source'!$A:$AK,31,FALSE)))</f>
        <v>Dow Jones Islamic Market Titans 100 Index</v>
      </c>
      <c r="BO615" s="217">
        <f>IF(VLOOKUP($AU615,'FE Source'!$A:$AK,32,FALSE)=0,"-",VLOOKUP($AU615,'FE Source'!$A:$AK,32,FALSE))</f>
        <v>45092</v>
      </c>
      <c r="BP615" s="18" t="str">
        <f>IF(VLOOKUP($AU615,'FE Source'!$AZ:$BC,2,FALSE)=0,"-",VLOOKUP($AU615,'FE Source'!$AZ:$BC,2,FALSE))</f>
        <v>-</v>
      </c>
      <c r="BQ615" s="18" t="str">
        <f>IF(VLOOKUP($AU615,'FE Source'!$AZ:$BC,3,FALSE)=0,"-",VLOOKUP($AU615,'FE Source'!$AZ:$BC,3,FALSE))</f>
        <v>-</v>
      </c>
      <c r="BR615" s="18" t="str">
        <f>IF(VLOOKUP($AU615,'FE Source'!$AZ:$BC,4,FALSE)=0,"-",VLOOKUP($AU615,'FE Source'!$AZ:$BC,4,FALSE))</f>
        <v>-</v>
      </c>
    </row>
    <row r="616" spans="2:70" ht="15">
      <c r="B616" s="628" t="str">
        <f>INDEX('UT - Retail'!$A$7:$A$1409,MATCH(AU616,'UT - Retail'!$U$7:$U$1409,0),1)</f>
        <v>Aberdeen Standard Investments (Asia)</v>
      </c>
      <c r="C616" s="650" t="str">
        <f>INDEX('UT - Retail'!$B$7:$B$1409,MATCH(AU616,'UT - Retail'!$U$7:$U$1409,0),1)</f>
        <v>Aberdeen American Opp</v>
      </c>
      <c r="D616" s="650"/>
      <c r="E616" s="618" t="str">
        <f>VLOOKUP(C616,'UT - Retail'!$B:$K,8,FALSE)</f>
        <v>Equities</v>
      </c>
      <c r="F616" s="618" t="str">
        <f>VLOOKUP(C616,'UT - Retail'!$B:$K,9,FALSE)</f>
        <v>US</v>
      </c>
      <c r="G616" s="618" t="str">
        <f>VLOOKUP(C616,'UT - Retail'!$B:$K,10,FALSE)</f>
        <v>General</v>
      </c>
      <c r="H616" s="82" t="str">
        <f>VLOOKUP(C616,'UT - Retail'!$B:$N,13,FALSE)</f>
        <v>No</v>
      </c>
      <c r="I616" s="82" t="str">
        <f>VLOOKUP(C616,'UT - Retail'!$B:$Q,14,FALSE)</f>
        <v>No</v>
      </c>
      <c r="J616" s="618" t="str">
        <f>VLOOKUP(C616,'UT - Retail'!$B:$Q,11,FALSE)</f>
        <v>No</v>
      </c>
      <c r="K616" s="130" t="str">
        <f>VLOOKUP(C616,'UT - Retail'!$B:$P,15,FALSE)</f>
        <v>No</v>
      </c>
      <c r="L616" s="82" t="str">
        <f>VLOOKUP(C616,'UT - Retail'!$B:$Q,16,FALSE)</f>
        <v>Both</v>
      </c>
      <c r="M616" s="618" t="str">
        <f>VLOOKUP(C616,'UT - Retail'!$B:$K,6,FALSE)</f>
        <v>SGD</v>
      </c>
      <c r="N616" s="618" t="str">
        <f>IFERROR(IF(MATCH(C616,'Portfolio Construction'!$AL:$AL,0),"Yes","No"),"No")</f>
        <v>No</v>
      </c>
      <c r="O616" s="618" t="str">
        <f>IFERROR(IF(MATCH(C616,'Portfolio Construction'!$AN:$AN,0),"Yes","No"),"No")</f>
        <v>No</v>
      </c>
      <c r="P616" s="618" t="str">
        <f>IFERROR(IF(MATCH(C616,'Portfolio Construction'!$AP:$AP,0),"Yes","No"),"No")</f>
        <v>No</v>
      </c>
      <c r="Q616" s="618" t="str">
        <f>IFERROR(IF(MATCH(C616,'Portfolio Construction'!$AR:$AR,0),"Yes","No"),"No")</f>
        <v>No</v>
      </c>
      <c r="R616" s="618" t="str">
        <f>IFERROR(IF(MATCH(C616,'Portfolio Construction'!$AT:$AT,0),"Yes","No"),"No")</f>
        <v>No</v>
      </c>
      <c r="S616" s="618" t="str">
        <f>IFERROR(IF(MATCH(C616,'Portfolio Construction'!$AV:$AV,0),"Yes","No"),"No")</f>
        <v>No</v>
      </c>
      <c r="T616" s="618" t="str">
        <f>IFERROR(IF(MATCH(C616,'Portfolio Construction'!$AX:$AX,0),"Yes","No"),"No")</f>
        <v>No</v>
      </c>
      <c r="U616" s="618" t="str">
        <f>IFERROR(IF(MATCH(C616,'Portfolio Construction'!$AZ:$AZ,0),"Yes","No"),"No")</f>
        <v>No</v>
      </c>
      <c r="V616" s="618" t="str">
        <f>IFERROR(IF(MATCH(C616,'Portfolio Construction'!$BB:$BB,0),"Yes","No"),"No")</f>
        <v>No</v>
      </c>
      <c r="W616" s="618" t="e">
        <f>IF(VLOOKUP($AU616,'FE Source'!$A:$W,3,FALSE)=0,"-",VLOOKUP($AU616,'FE Source'!$A:$W,3,FALSE))</f>
        <v>#N/A</v>
      </c>
      <c r="X616" s="618" t="e">
        <f>IF(VLOOKUP($AU616,'FE Source'!$A:$W,4,FALSE)=0,"-",VLOOKUP($AU616,'FE Source'!$A:$W,4,FALSE))</f>
        <v>#N/A</v>
      </c>
      <c r="Y616" s="618" t="e">
        <f>IF(VLOOKUP($AU616,'FE Source'!$A:$W,5,FALSE)=0,"-",VLOOKUP($AU616,'FE Source'!$A:$W,5,FALSE))</f>
        <v>#N/A</v>
      </c>
      <c r="Z616" s="618" t="e">
        <f>IF(VLOOKUP($AU616,'FE Source'!$A:$W,6,FALSE)=0,"-",VLOOKUP($AU616,'FE Source'!$A:$W,6,FALSE))</f>
        <v>#N/A</v>
      </c>
      <c r="AA616" s="618" t="e">
        <f>IF(VLOOKUP($AU616,'FE Source'!$A:$W,7,FALSE)=0,"-",VLOOKUP($AU616,'FE Source'!$A:$W,7,FALSE))</f>
        <v>#N/A</v>
      </c>
      <c r="AB616" s="618" t="e">
        <f>IF(VLOOKUP($AU616,'FE Source'!$A:$W,8,FALSE)=0,"-",VLOOKUP($AU616,'FE Source'!$A:$W,8,FALSE))</f>
        <v>#N/A</v>
      </c>
      <c r="AC616" s="632" t="e">
        <f>IF(VLOOKUP($AU616,'FE Source'!$A:$W,9,FALSE)=0,"-",VLOOKUP($AU616,'FE Source'!$A:$W,9,FALSE))</f>
        <v>#N/A</v>
      </c>
      <c r="AD616" s="634" t="e">
        <f>IF(VLOOKUP($AU616,'FE Source'!$A:$W,10,FALSE)=0,"-",VLOOKUP($AU616,'FE Source'!$A:$W,10,FALSE))</f>
        <v>#N/A</v>
      </c>
      <c r="AE616" s="618" t="e">
        <f>IF(VLOOKUP($AU616,'FE Source'!$A:$W,11,FALSE)=0,"-",VLOOKUP($AU616,'FE Source'!$A:$W,11,FALSE))</f>
        <v>#N/A</v>
      </c>
      <c r="AF616" s="618" t="e">
        <f>IF(VLOOKUP($AU616,'FE Source'!$A:$W,12,FALSE)=0,"-",VLOOKUP($AU616,'FE Source'!$A:$W,12,FALSE))</f>
        <v>#N/A</v>
      </c>
      <c r="AG616" s="618" t="e">
        <f>IF(VLOOKUP($AU616,'FE Source'!$A:$W,14,FALSE)=0,"-",VLOOKUP($AU616,'FE Source'!$A:$W,14,FALSE))</f>
        <v>#N/A</v>
      </c>
      <c r="AH616" s="618" t="e">
        <f>IF(VLOOKUP($AU616,'FE Source'!$A:$DJ,33,FALSE)=0,"-",VLOOKUP($AU616,'FE Source'!$A:$DJ,33,FALSE))</f>
        <v>#N/A</v>
      </c>
      <c r="AI616" s="618" t="e">
        <f>IF(VLOOKUP($AU616,'FE Source'!$A:$Y,20,FALSE)=0,"-",VLOOKUP($AU616,'FE Source'!$A:$Y,20,FALSE))</f>
        <v>#N/A</v>
      </c>
      <c r="AJ616" s="618" t="e">
        <f>IF(VLOOKUP($AU616,'FE Source'!$A:$DJ,34,FALSE)=0,"-",VLOOKUP($AU616,'FE Source'!$A:$DJ,34,FALSE))</f>
        <v>#N/A</v>
      </c>
      <c r="AK616" s="618" t="e">
        <f>IF(VLOOKUP($AU616,'FE Source'!$A:$DJ,35,FALSE)=0,"-",VLOOKUP($AU616,'FE Source'!$A:$DJ,35,FALSE))</f>
        <v>#N/A</v>
      </c>
      <c r="AL616" s="632" t="e">
        <f>IF(VLOOKUP($AU616,'FE Source'!$A:$Y,19,FALSE)=0,"-",VLOOKUP($AU616,'FE Source'!$A:$Y,19,FALSE))</f>
        <v>#N/A</v>
      </c>
      <c r="AM616" s="634" t="e">
        <f>IF(VLOOKUP($AU616,'FE Source'!$A:$DJ,36,FALSE)=0,"-",VLOOKUP($AU616,'FE Source'!$A:$DJ,36,FALSE))</f>
        <v>#N/A</v>
      </c>
      <c r="AN616" s="635" t="e">
        <f>IF(VLOOKUP($AU616,'FE Source'!$A:$W,13,FALSE)=0,"-",VLOOKUP($AU616,'FE Source'!$A:$W,13,FALSE))</f>
        <v>#N/A</v>
      </c>
      <c r="AO616" s="634" t="str">
        <f>IF(J616="no","-",IF(VLOOKUP($AU616,'FE Source'!$A:$W,15,FALSE)=0,"-",VLOOKUP($AU616,'FE Source'!$A:$W,15,FALSE)))</f>
        <v>-</v>
      </c>
      <c r="AP616" s="618" t="str">
        <f>IF(AO616="-","-",IF(VLOOKUP($AU616,'FE Source'!$A:$Z,21,FALSE)=0,"-",IF(VLOOKUP($AU616,'FE Source'!$A:$Z,21,FALSE)=2,"Semi-Annual",IF(VLOOKUP($AU616,'FE Source'!$A:$Z,21,FALSE)=4,"Quarterly",IF(VLOOKUP($AU616,'FE Source'!$A:$Z,21,FALSE)=12,"Monthly","Annual")))))</f>
        <v>-</v>
      </c>
      <c r="AQ616" s="632" t="e">
        <f t="array" ref="AQ616">IF(VLOOKUP($AU616,'FE Source'!$A:$W,16,FALSE)=0,"-",VLOOKUP($AU616,'FE Source'!$A:$W,16,FALSE))</f>
        <v>#N/A</v>
      </c>
      <c r="AR616" s="636" t="e">
        <f>IF(VLOOKUP($AU616,'FE Source'!$A:$W,17,FALSE)=0,"-",VLOOKUP($AU616,'FE Source'!$A:$W,17,FALSE))</f>
        <v>#N/A</v>
      </c>
      <c r="AS616" s="634" t="e">
        <f>IF(VLOOKUP($AU616,'FE Source'!$AN:$AS,4,FALSE)="",VLOOKUP($AU616,'FE Source'!$AN:$AS,3,FALSE),VLOOKUP($AU616,'FE Source'!$AN:$AS,4,FALSE))</f>
        <v>#N/A</v>
      </c>
      <c r="AT616" s="637" t="e">
        <f>IF(VLOOKUP($AU616,'FE Source'!$AN:$AS,5,FALSE)=0,"-",VLOOKUP($AU616,'FE Source'!$AN:$AS,5,FALSE))</f>
        <v>#N/A</v>
      </c>
      <c r="AU616" s="636" t="s">
        <v>46</v>
      </c>
      <c r="BE616" s="215" t="e">
        <f>IF(VLOOKUP($AU616,'FE Source'!$A:$AK,22,FALSE)=0,"-",VLOOKUP($AU616,'FE Source'!$A:$AK,22,FALSE))</f>
        <v>#N/A</v>
      </c>
      <c r="BF616" s="215" t="e">
        <f>IF(VLOOKUP($AU616,'FE Source'!$A:$AK,23,FALSE)=0,"-",VLOOKUP($AU616,'FE Source'!$A:$AK,23,FALSE))</f>
        <v>#N/A</v>
      </c>
      <c r="BG616" s="215" t="e">
        <f>IF(VLOOKUP($AU616,'FE Source'!$A:$AK,24,FALSE)=0,"-",VLOOKUP($AU616,'FE Source'!$A:$AK,24,FALSE))</f>
        <v>#N/A</v>
      </c>
      <c r="BH616" s="215" t="e">
        <f>IF(VLOOKUP($AU616,'FE Source'!$A:$AK,25,FALSE)=0,"-",VLOOKUP($AU616,'FE Source'!$A:$AK,25,FALSE))</f>
        <v>#N/A</v>
      </c>
      <c r="BI616" s="215" t="e">
        <f>IF(VLOOKUP($AU616,'FE Source'!$A:$AK,26,FALSE)=0,"-",VLOOKUP($AU616,'FE Source'!$A:$AK,26,FALSE))</f>
        <v>#N/A</v>
      </c>
      <c r="BJ616" s="215" t="e">
        <f>IF(VLOOKUP($AU616,'FE Source'!$A:$AK,27,FALSE)=0,"-",VLOOKUP($AU616,'FE Source'!$A:$AK,27,FALSE))</f>
        <v>#N/A</v>
      </c>
      <c r="BK616" s="215" t="e">
        <f>IF(VLOOKUP($AU616,'FE Source'!$A:$AK,28,FALSE)=0,"-",VLOOKUP($AU616,'FE Source'!$A:$AK,28,FALSE))</f>
        <v>#N/A</v>
      </c>
      <c r="BL616" s="215" t="e">
        <f>IF(VLOOKUP($AU616,'FE Source'!$A:$AK,29,FALSE)=0,"-",VLOOKUP($AU616,'FE Source'!$A:$AK,29,FALSE))</f>
        <v>#N/A</v>
      </c>
      <c r="BM616" s="215" t="e">
        <f>IF(VLOOKUP($AU616,'FE Source'!$A:$AK,30,FALSE)=0,"-",VLOOKUP($AU616,'FE Source'!$A:$AK,30,FALSE))</f>
        <v>#N/A</v>
      </c>
      <c r="BN616" t="e">
        <f>IF(VLOOKUP($AU616,'FE Source'!$A:$AK,31,FALSE)="No Specified Index","-",IF(VLOOKUP($AU616,'FE Source'!$A:$AK,31,FALSE)=0,"-",VLOOKUP($AU616,'FE Source'!$A:$AK,31,FALSE)))</f>
        <v>#N/A</v>
      </c>
      <c r="BO616" s="217" t="e">
        <f>IF(VLOOKUP($AU616,'FE Source'!$A:$AK,32,FALSE)=0,"-",VLOOKUP($AU616,'FE Source'!$A:$AK,32,FALSE))</f>
        <v>#N/A</v>
      </c>
      <c r="BP616" s="18" t="e">
        <f>IF(VLOOKUP($AU616,'FE Source'!$AZ:$BC,2,FALSE)=0,"-",VLOOKUP($AU616,'FE Source'!$AZ:$BC,2,FALSE))</f>
        <v>#N/A</v>
      </c>
      <c r="BQ616" s="18" t="e">
        <f>IF(VLOOKUP($AU616,'FE Source'!$AZ:$BC,3,FALSE)=0,"-",VLOOKUP($AU616,'FE Source'!$AZ:$BC,3,FALSE))</f>
        <v>#N/A</v>
      </c>
      <c r="BR616" s="18" t="e">
        <f>IF(VLOOKUP($AU616,'FE Source'!$AZ:$BC,4,FALSE)=0,"-",VLOOKUP($AU616,'FE Source'!$AZ:$BC,4,FALSE))</f>
        <v>#N/A</v>
      </c>
    </row>
    <row r="617" spans="2:70" ht="15">
      <c r="B617" s="628" t="str">
        <f>INDEX('UT - Retail'!$A$7:$A$1409,MATCH(AU617,'UT - Retail'!$U$7:$U$1409,0),1)</f>
        <v>Aberdeen Standard Investments (Asia)</v>
      </c>
      <c r="C617" s="650" t="str">
        <f>INDEX('UT - Retail'!$B$7:$B$1409,MATCH(AU617,'UT - Retail'!$U$7:$U$1409,0),1)</f>
        <v>Aberdeen American Opp</v>
      </c>
      <c r="D617" s="650"/>
      <c r="E617" s="618" t="str">
        <f>VLOOKUP(C617,'UT - Retail'!$B:$K,8,FALSE)</f>
        <v>Equities</v>
      </c>
      <c r="F617" s="618" t="str">
        <f>VLOOKUP(C617,'UT - Retail'!$B:$K,9,FALSE)</f>
        <v>US</v>
      </c>
      <c r="G617" s="618" t="str">
        <f>VLOOKUP(C617,'UT - Retail'!$B:$K,10,FALSE)</f>
        <v>General</v>
      </c>
      <c r="H617" s="82" t="str">
        <f>VLOOKUP(C617,'UT - Retail'!$B:$N,13,FALSE)</f>
        <v>No</v>
      </c>
      <c r="I617" s="82" t="str">
        <f>VLOOKUP(C617,'UT - Retail'!$B:$Q,14,FALSE)</f>
        <v>No</v>
      </c>
      <c r="J617" s="618" t="str">
        <f>VLOOKUP(C617,'UT - Retail'!$B:$Q,11,FALSE)</f>
        <v>No</v>
      </c>
      <c r="K617" s="130" t="str">
        <f>VLOOKUP(C617,'UT - Retail'!$B:$P,15,FALSE)</f>
        <v>No</v>
      </c>
      <c r="L617" s="82" t="str">
        <f>VLOOKUP(C617,'UT - Retail'!$B:$Q,16,FALSE)</f>
        <v>Both</v>
      </c>
      <c r="M617" s="618" t="str">
        <f>VLOOKUP(C617,'UT - Retail'!$B:$K,6,FALSE)</f>
        <v>SGD</v>
      </c>
      <c r="N617" s="618" t="str">
        <f>IFERROR(IF(MATCH(C617,'Portfolio Construction'!$AL:$AL,0),"Yes","No"),"No")</f>
        <v>No</v>
      </c>
      <c r="O617" s="618" t="str">
        <f>IFERROR(IF(MATCH(C617,'Portfolio Construction'!$AN:$AN,0),"Yes","No"),"No")</f>
        <v>No</v>
      </c>
      <c r="P617" s="618" t="str">
        <f>IFERROR(IF(MATCH(C617,'Portfolio Construction'!$AP:$AP,0),"Yes","No"),"No")</f>
        <v>No</v>
      </c>
      <c r="Q617" s="618" t="str">
        <f>IFERROR(IF(MATCH(C617,'Portfolio Construction'!$AR:$AR,0),"Yes","No"),"No")</f>
        <v>No</v>
      </c>
      <c r="R617" s="618" t="str">
        <f>IFERROR(IF(MATCH(C617,'Portfolio Construction'!$AT:$AT,0),"Yes","No"),"No")</f>
        <v>No</v>
      </c>
      <c r="S617" s="618" t="str">
        <f>IFERROR(IF(MATCH(C617,'Portfolio Construction'!$AV:$AV,0),"Yes","No"),"No")</f>
        <v>No</v>
      </c>
      <c r="T617" s="618" t="str">
        <f>IFERROR(IF(MATCH(C617,'Portfolio Construction'!$AX:$AX,0),"Yes","No"),"No")</f>
        <v>No</v>
      </c>
      <c r="U617" s="618" t="str">
        <f>IFERROR(IF(MATCH(C617,'Portfolio Construction'!$AZ:$AZ,0),"Yes","No"),"No")</f>
        <v>No</v>
      </c>
      <c r="V617" s="618" t="str">
        <f>IFERROR(IF(MATCH(C617,'Portfolio Construction'!$BB:$BB,0),"Yes","No"),"No")</f>
        <v>No</v>
      </c>
      <c r="W617" s="618" t="e">
        <f>IF(VLOOKUP($AU617,'FE Source'!$A:$W,3,FALSE)=0,"-",VLOOKUP($AU617,'FE Source'!$A:$W,3,FALSE))</f>
        <v>#N/A</v>
      </c>
      <c r="X617" s="618" t="e">
        <f>IF(VLOOKUP($AU617,'FE Source'!$A:$W,4,FALSE)=0,"-",VLOOKUP($AU617,'FE Source'!$A:$W,4,FALSE))</f>
        <v>#N/A</v>
      </c>
      <c r="Y617" s="618" t="e">
        <f>IF(VLOOKUP($AU617,'FE Source'!$A:$W,5,FALSE)=0,"-",VLOOKUP($AU617,'FE Source'!$A:$W,5,FALSE))</f>
        <v>#N/A</v>
      </c>
      <c r="Z617" s="618" t="e">
        <f>IF(VLOOKUP($AU617,'FE Source'!$A:$W,6,FALSE)=0,"-",VLOOKUP($AU617,'FE Source'!$A:$W,6,FALSE))</f>
        <v>#N/A</v>
      </c>
      <c r="AA617" s="618" t="e">
        <f>IF(VLOOKUP($AU617,'FE Source'!$A:$W,7,FALSE)=0,"-",VLOOKUP($AU617,'FE Source'!$A:$W,7,FALSE))</f>
        <v>#N/A</v>
      </c>
      <c r="AB617" s="618" t="e">
        <f>IF(VLOOKUP($AU617,'FE Source'!$A:$W,8,FALSE)=0,"-",VLOOKUP($AU617,'FE Source'!$A:$W,8,FALSE))</f>
        <v>#N/A</v>
      </c>
      <c r="AC617" s="632" t="e">
        <f>IF(VLOOKUP($AU617,'FE Source'!$A:$W,9,FALSE)=0,"-",VLOOKUP($AU617,'FE Source'!$A:$W,9,FALSE))</f>
        <v>#N/A</v>
      </c>
      <c r="AD617" s="634" t="e">
        <f>IF(VLOOKUP($AU617,'FE Source'!$A:$W,10,FALSE)=0,"-",VLOOKUP($AU617,'FE Source'!$A:$W,10,FALSE))</f>
        <v>#N/A</v>
      </c>
      <c r="AE617" s="618" t="e">
        <f>IF(VLOOKUP($AU617,'FE Source'!$A:$W,11,FALSE)=0,"-",VLOOKUP($AU617,'FE Source'!$A:$W,11,FALSE))</f>
        <v>#N/A</v>
      </c>
      <c r="AF617" s="618" t="e">
        <f>IF(VLOOKUP($AU617,'FE Source'!$A:$W,12,FALSE)=0,"-",VLOOKUP($AU617,'FE Source'!$A:$W,12,FALSE))</f>
        <v>#N/A</v>
      </c>
      <c r="AG617" s="618" t="e">
        <f>IF(VLOOKUP($AU617,'FE Source'!$A:$W,14,FALSE)=0,"-",VLOOKUP($AU617,'FE Source'!$A:$W,14,FALSE))</f>
        <v>#N/A</v>
      </c>
      <c r="AH617" s="618" t="e">
        <f>IF(VLOOKUP($AU617,'FE Source'!$A:$DJ,33,FALSE)=0,"-",VLOOKUP($AU617,'FE Source'!$A:$DJ,33,FALSE))</f>
        <v>#N/A</v>
      </c>
      <c r="AI617" s="618" t="e">
        <f>IF(VLOOKUP($AU617,'FE Source'!$A:$Y,20,FALSE)=0,"-",VLOOKUP($AU617,'FE Source'!$A:$Y,20,FALSE))</f>
        <v>#N/A</v>
      </c>
      <c r="AJ617" s="618" t="e">
        <f>IF(VLOOKUP($AU617,'FE Source'!$A:$DJ,34,FALSE)=0,"-",VLOOKUP($AU617,'FE Source'!$A:$DJ,34,FALSE))</f>
        <v>#N/A</v>
      </c>
      <c r="AK617" s="618" t="e">
        <f>IF(VLOOKUP($AU617,'FE Source'!$A:$DJ,35,FALSE)=0,"-",VLOOKUP($AU617,'FE Source'!$A:$DJ,35,FALSE))</f>
        <v>#N/A</v>
      </c>
      <c r="AL617" s="632" t="e">
        <f>IF(VLOOKUP($AU617,'FE Source'!$A:$Y,19,FALSE)=0,"-",VLOOKUP($AU617,'FE Source'!$A:$Y,19,FALSE))</f>
        <v>#N/A</v>
      </c>
      <c r="AM617" s="634" t="e">
        <f>IF(VLOOKUP($AU617,'FE Source'!$A:$DJ,36,FALSE)=0,"-",VLOOKUP($AU617,'FE Source'!$A:$DJ,36,FALSE))</f>
        <v>#N/A</v>
      </c>
      <c r="AN617" s="635" t="e">
        <f>IF(VLOOKUP($AU617,'FE Source'!$A:$W,13,FALSE)=0,"-",VLOOKUP($AU617,'FE Source'!$A:$W,13,FALSE))</f>
        <v>#N/A</v>
      </c>
      <c r="AO617" s="634" t="str">
        <f>IF(J617="no","-",IF(VLOOKUP($AU617,'FE Source'!$A:$W,15,FALSE)=0,"-",VLOOKUP($AU617,'FE Source'!$A:$W,15,FALSE)))</f>
        <v>-</v>
      </c>
      <c r="AP617" s="618" t="str">
        <f>IF(AO617="-","-",IF(VLOOKUP($AU617,'FE Source'!$A:$Z,21,FALSE)=0,"-",IF(VLOOKUP($AU617,'FE Source'!$A:$Z,21,FALSE)=2,"Semi-Annual",IF(VLOOKUP($AU617,'FE Source'!$A:$Z,21,FALSE)=4,"Quarterly",IF(VLOOKUP($AU617,'FE Source'!$A:$Z,21,FALSE)=12,"Monthly","Annual")))))</f>
        <v>-</v>
      </c>
      <c r="AQ617" s="632" t="e">
        <f t="array" ref="AQ617">IF(VLOOKUP($AU617,'FE Source'!$A:$W,16,FALSE)=0,"-",VLOOKUP($AU617,'FE Source'!$A:$W,16,FALSE))</f>
        <v>#N/A</v>
      </c>
      <c r="AR617" s="636" t="e">
        <f>IF(VLOOKUP($AU617,'FE Source'!$A:$W,17,FALSE)=0,"-",VLOOKUP($AU617,'FE Source'!$A:$W,17,FALSE))</f>
        <v>#N/A</v>
      </c>
      <c r="AS617" s="634" t="e">
        <f>IF(VLOOKUP($AU617,'FE Source'!$AN:$AS,4,FALSE)="",VLOOKUP($AU617,'FE Source'!$AN:$AS,3,FALSE),VLOOKUP($AU617,'FE Source'!$AN:$AS,4,FALSE))</f>
        <v>#N/A</v>
      </c>
      <c r="AT617" s="637" t="e">
        <f>IF(VLOOKUP($AU617,'FE Source'!$AN:$AS,5,FALSE)=0,"-",VLOOKUP($AU617,'FE Source'!$AN:$AS,5,FALSE))</f>
        <v>#N/A</v>
      </c>
      <c r="AU617" s="636" t="s">
        <v>46</v>
      </c>
      <c r="BE617" s="215" t="e">
        <f>IF(VLOOKUP($AU617,'FE Source'!$A:$AK,22,FALSE)=0,"-",VLOOKUP($AU617,'FE Source'!$A:$AK,22,FALSE))</f>
        <v>#N/A</v>
      </c>
      <c r="BF617" s="215" t="e">
        <f>IF(VLOOKUP($AU617,'FE Source'!$A:$AK,23,FALSE)=0,"-",VLOOKUP($AU617,'FE Source'!$A:$AK,23,FALSE))</f>
        <v>#N/A</v>
      </c>
      <c r="BG617" s="215" t="e">
        <f>IF(VLOOKUP($AU617,'FE Source'!$A:$AK,24,FALSE)=0,"-",VLOOKUP($AU617,'FE Source'!$A:$AK,24,FALSE))</f>
        <v>#N/A</v>
      </c>
      <c r="BH617" s="215" t="e">
        <f>IF(VLOOKUP($AU617,'FE Source'!$A:$AK,25,FALSE)=0,"-",VLOOKUP($AU617,'FE Source'!$A:$AK,25,FALSE))</f>
        <v>#N/A</v>
      </c>
      <c r="BI617" s="215" t="e">
        <f>IF(VLOOKUP($AU617,'FE Source'!$A:$AK,26,FALSE)=0,"-",VLOOKUP($AU617,'FE Source'!$A:$AK,26,FALSE))</f>
        <v>#N/A</v>
      </c>
      <c r="BJ617" s="215" t="e">
        <f>IF(VLOOKUP($AU617,'FE Source'!$A:$AK,27,FALSE)=0,"-",VLOOKUP($AU617,'FE Source'!$A:$AK,27,FALSE))</f>
        <v>#N/A</v>
      </c>
      <c r="BK617" s="215" t="e">
        <f>IF(VLOOKUP($AU617,'FE Source'!$A:$AK,28,FALSE)=0,"-",VLOOKUP($AU617,'FE Source'!$A:$AK,28,FALSE))</f>
        <v>#N/A</v>
      </c>
      <c r="BL617" s="215" t="e">
        <f>IF(VLOOKUP($AU617,'FE Source'!$A:$AK,29,FALSE)=0,"-",VLOOKUP($AU617,'FE Source'!$A:$AK,29,FALSE))</f>
        <v>#N/A</v>
      </c>
      <c r="BM617" s="215" t="e">
        <f>IF(VLOOKUP($AU617,'FE Source'!$A:$AK,30,FALSE)=0,"-",VLOOKUP($AU617,'FE Source'!$A:$AK,30,FALSE))</f>
        <v>#N/A</v>
      </c>
      <c r="BN617" t="e">
        <f>IF(VLOOKUP($AU617,'FE Source'!$A:$AK,31,FALSE)="No Specified Index","-",IF(VLOOKUP($AU617,'FE Source'!$A:$AK,31,FALSE)=0,"-",VLOOKUP($AU617,'FE Source'!$A:$AK,31,FALSE)))</f>
        <v>#N/A</v>
      </c>
      <c r="BO617" s="217" t="e">
        <f>IF(VLOOKUP($AU617,'FE Source'!$A:$AK,32,FALSE)=0,"-",VLOOKUP($AU617,'FE Source'!$A:$AK,32,FALSE))</f>
        <v>#N/A</v>
      </c>
      <c r="BP617" s="18" t="e">
        <f>IF(VLOOKUP($AU617,'FE Source'!$AZ:$BC,2,FALSE)=0,"-",VLOOKUP($AU617,'FE Source'!$AZ:$BC,2,FALSE))</f>
        <v>#N/A</v>
      </c>
      <c r="BQ617" s="18" t="e">
        <f>IF(VLOOKUP($AU617,'FE Source'!$AZ:$BC,3,FALSE)=0,"-",VLOOKUP($AU617,'FE Source'!$AZ:$BC,3,FALSE))</f>
        <v>#N/A</v>
      </c>
      <c r="BR617" s="18" t="e">
        <f>IF(VLOOKUP($AU617,'FE Source'!$AZ:$BC,4,FALSE)=0,"-",VLOOKUP($AU617,'FE Source'!$AZ:$BC,4,FALSE))</f>
        <v>#N/A</v>
      </c>
    </row>
    <row r="618" spans="2:70" ht="15">
      <c r="B618" s="628" t="str">
        <f>INDEX('UT - Retail'!$A$7:$A$1409,MATCH(AU618,'UT - Retail'!$U$7:$U$1409,0),1)</f>
        <v>iFAST Fund Management</v>
      </c>
      <c r="C618" s="650" t="str">
        <f>INDEX('UT - Retail'!$B$7:$B$1409,MATCH(AU618,'UT - Retail'!$U$7:$U$1409,0),1)</f>
        <v>iFAST Premier Investment Funds - iFAST NAM China Equity Fund Class A USD</v>
      </c>
      <c r="D618" s="650"/>
      <c r="E618" s="618" t="str">
        <f>VLOOKUP(C618,'UT - Retail'!$B:$K,8,FALSE)</f>
        <v>Equities</v>
      </c>
      <c r="F618" s="618" t="str">
        <f>VLOOKUP(C618,'UT - Retail'!$B:$K,9,FALSE)</f>
        <v>China</v>
      </c>
      <c r="G618" s="618" t="str">
        <f>VLOOKUP(C618,'UT - Retail'!$B:$K,10,FALSE)</f>
        <v>General</v>
      </c>
      <c r="H618" s="82" t="str">
        <f>VLOOKUP(C618,'UT - Retail'!$B:$N,13,FALSE)</f>
        <v>No</v>
      </c>
      <c r="I618" s="82" t="str">
        <f>VLOOKUP(C618,'UT - Retail'!$B:$Q,14,FALSE)</f>
        <v>No</v>
      </c>
      <c r="J618" s="618" t="str">
        <f>VLOOKUP(C618,'UT - Retail'!$B:$Q,11,FALSE)</f>
        <v>No</v>
      </c>
      <c r="K618" s="130" t="str">
        <f>VLOOKUP(C618,'UT - Retail'!$B:$P,15,FALSE)</f>
        <v>No</v>
      </c>
      <c r="L618" s="82" t="str">
        <f>VLOOKUP(C618,'UT - Retail'!$B:$Q,16,FALSE)</f>
        <v>Navigator</v>
      </c>
      <c r="M618" s="618" t="str">
        <f>VLOOKUP(C618,'UT - Retail'!$B:$K,6,FALSE)</f>
        <v>USD</v>
      </c>
      <c r="N618" s="618" t="str">
        <f>IFERROR(IF(MATCH(C618,'Portfolio Construction'!$AL:$AL,0),"Yes","No"),"No")</f>
        <v>No</v>
      </c>
      <c r="O618" s="618" t="str">
        <f>IFERROR(IF(MATCH(C618,'Portfolio Construction'!$AN:$AN,0),"Yes","No"),"No")</f>
        <v>No</v>
      </c>
      <c r="P618" s="618" t="str">
        <f>IFERROR(IF(MATCH(C618,'Portfolio Construction'!$AP:$AP,0),"Yes","No"),"No")</f>
        <v>No</v>
      </c>
      <c r="Q618" s="618" t="str">
        <f>IFERROR(IF(MATCH(C618,'Portfolio Construction'!$AR:$AR,0),"Yes","No"),"No")</f>
        <v>No</v>
      </c>
      <c r="R618" s="618" t="str">
        <f>IFERROR(IF(MATCH(C618,'Portfolio Construction'!$AT:$AT,0),"Yes","No"),"No")</f>
        <v>No</v>
      </c>
      <c r="S618" s="618" t="str">
        <f>IFERROR(IF(MATCH(C618,'Portfolio Construction'!$AV:$AV,0),"Yes","No"),"No")</f>
        <v>No</v>
      </c>
      <c r="T618" s="618" t="str">
        <f>IFERROR(IF(MATCH(C618,'Portfolio Construction'!$AX:$AX,0),"Yes","No"),"No")</f>
        <v>No</v>
      </c>
      <c r="U618" s="618" t="str">
        <f>IFERROR(IF(MATCH(C618,'Portfolio Construction'!$AZ:$AZ,0),"Yes","No"),"No")</f>
        <v>No</v>
      </c>
      <c r="V618" s="618" t="str">
        <f>IFERROR(IF(MATCH(C618,'Portfolio Construction'!$BB:$BB,0),"Yes","No"),"No")</f>
        <v>No</v>
      </c>
      <c r="W618" s="618">
        <f>IF(VLOOKUP($AU618,'FE Source'!$A:$W,3,FALSE)=0,"-",VLOOKUP($AU618,'FE Source'!$A:$W,3,FALSE))</f>
        <v>8.15</v>
      </c>
      <c r="X618" s="618">
        <f>IF(VLOOKUP($AU618,'FE Source'!$A:$W,4,FALSE)=0,"-",VLOOKUP($AU618,'FE Source'!$A:$W,4,FALSE))</f>
        <v>-4.8600000000000003</v>
      </c>
      <c r="Y618" s="618">
        <f>IF(VLOOKUP($AU618,'FE Source'!$A:$W,5,FALSE)=0,"-",VLOOKUP($AU618,'FE Source'!$A:$W,5,FALSE))</f>
        <v>4.5199999999999996</v>
      </c>
      <c r="Z618" s="618">
        <f>IF(VLOOKUP($AU618,'FE Source'!$A:$W,6,FALSE)=0,"-",VLOOKUP($AU618,'FE Source'!$A:$W,6,FALSE))</f>
        <v>15.41</v>
      </c>
      <c r="AA618" s="618">
        <f>IF(VLOOKUP($AU618,'FE Source'!$A:$W,7,FALSE)=0,"-",VLOOKUP($AU618,'FE Source'!$A:$W,7,FALSE))</f>
        <v>-1.25</v>
      </c>
      <c r="AB618" s="618">
        <f>IF(VLOOKUP($AU618,'FE Source'!$A:$W,8,FALSE)=0,"-",VLOOKUP($AU618,'FE Source'!$A:$W,8,FALSE))</f>
        <v>-4.0999999999999996</v>
      </c>
      <c r="AC618" s="632">
        <f>IF(VLOOKUP($AU618,'FE Source'!$A:$W,9,FALSE)=0,"-",VLOOKUP($AU618,'FE Source'!$A:$W,9,FALSE))</f>
        <v>-1.01</v>
      </c>
      <c r="AD618" s="634">
        <f>IF(VLOOKUP($AU618,'FE Source'!$A:$W,10,FALSE)=0,"-",VLOOKUP($AU618,'FE Source'!$A:$W,10,FALSE))</f>
        <v>1.1200000000000001</v>
      </c>
      <c r="AE618" s="618">
        <f>IF(VLOOKUP($AU618,'FE Source'!$A:$W,11,FALSE)=0,"-",VLOOKUP($AU618,'FE Source'!$A:$W,11,FALSE))</f>
        <v>27.74</v>
      </c>
      <c r="AF618" s="618">
        <f>IF(VLOOKUP($AU618,'FE Source'!$A:$W,12,FALSE)=0,"-",VLOOKUP($AU618,'FE Source'!$A:$W,12,FALSE))</f>
        <v>-0.02</v>
      </c>
      <c r="AG618" s="618">
        <f>IF(VLOOKUP($AU618,'FE Source'!$A:$W,14,FALSE)=0,"-",VLOOKUP($AU618,'FE Source'!$A:$W,14,FALSE))</f>
        <v>-40.26</v>
      </c>
      <c r="AH618" s="618">
        <f>IF(VLOOKUP($AU618,'FE Source'!$A:$DJ,33,FALSE)=0,"-",VLOOKUP($AU618,'FE Source'!$A:$DJ,33,FALSE))</f>
        <v>163.43</v>
      </c>
      <c r="AI618" s="618">
        <f>IF(VLOOKUP($AU618,'FE Source'!$A:$Y,20,FALSE)=0,"-",VLOOKUP($AU618,'FE Source'!$A:$Y,20,FALSE))</f>
        <v>134.22999999999999</v>
      </c>
      <c r="AJ618" s="618">
        <f>IF(VLOOKUP($AU618,'FE Source'!$A:$DJ,34,FALSE)=0,"-",VLOOKUP($AU618,'FE Source'!$A:$DJ,34,FALSE))</f>
        <v>115.58</v>
      </c>
      <c r="AK618" s="618">
        <f>IF(VLOOKUP($AU618,'FE Source'!$A:$DJ,35,FALSE)=0,"-",VLOOKUP($AU618,'FE Source'!$A:$DJ,35,FALSE))</f>
        <v>104.17</v>
      </c>
      <c r="AL618" s="632">
        <f>IF(VLOOKUP($AU618,'FE Source'!$A:$Y,19,FALSE)=0,"-",VLOOKUP($AU618,'FE Source'!$A:$Y,19,FALSE))</f>
        <v>105.15</v>
      </c>
      <c r="AM618" s="634">
        <f>IF(VLOOKUP($AU618,'FE Source'!$A:$DJ,36,FALSE)=0,"-",VLOOKUP($AU618,'FE Source'!$A:$DJ,36,FALSE))</f>
        <v>104.27</v>
      </c>
      <c r="AN618" s="635">
        <f>IF(VLOOKUP($AU618,'FE Source'!$A:$W,13,FALSE)=0,"-",VLOOKUP($AU618,'FE Source'!$A:$W,13,FALSE))</f>
        <v>54.1</v>
      </c>
      <c r="AO618" s="634" t="str">
        <f>IF(J618="no","-",IF(VLOOKUP($AU618,'FE Source'!$A:$W,15,FALSE)=0,"-",VLOOKUP($AU618,'FE Source'!$A:$W,15,FALSE)))</f>
        <v>-</v>
      </c>
      <c r="AP618" s="618" t="str">
        <f>IF(AO618="-","-",IF(VLOOKUP($AU618,'FE Source'!$A:$Z,21,FALSE)=0,"-",IF(VLOOKUP($AU618,'FE Source'!$A:$Z,21,FALSE)=2,"Semi-Annual",IF(VLOOKUP($AU618,'FE Source'!$A:$Z,21,FALSE)=4,"Quarterly",IF(VLOOKUP($AU618,'FE Source'!$A:$Z,21,FALSE)=12,"Monthly","Annual")))))</f>
        <v>-</v>
      </c>
      <c r="AQ618" s="632">
        <f t="array" ref="AQ618">IF(VLOOKUP($AU618,'FE Source'!$A:$W,16,FALSE)=0,"-",VLOOKUP($AU618,'FE Source'!$A:$W,16,FALSE))</f>
        <v>1.66</v>
      </c>
      <c r="AR618" s="636" t="str">
        <f>IF(VLOOKUP($AU618,'FE Source'!$A:$W,17,FALSE)=0,"-",VLOOKUP($AU618,'FE Source'!$A:$W,17,FALSE))</f>
        <v>Neutral</v>
      </c>
      <c r="AS618" s="634">
        <f>IF(VLOOKUP($AU618,'FE Source'!$AN:$AS,4,FALSE)="",VLOOKUP($AU618,'FE Source'!$AN:$AS,3,FALSE),VLOOKUP($AU618,'FE Source'!$AN:$AS,4,FALSE))</f>
        <v>3.21</v>
      </c>
      <c r="AT618" s="637">
        <f>IF(VLOOKUP($AU618,'FE Source'!$AN:$AS,5,FALSE)=0,"-",VLOOKUP($AU618,'FE Source'!$AN:$AS,5,FALSE))</f>
        <v>45782</v>
      </c>
      <c r="AU618" s="636" t="s">
        <v>593</v>
      </c>
      <c r="BE618" s="215">
        <f>IF(VLOOKUP($AU618,'FE Source'!$A:$AK,22,FALSE)=0,"-",VLOOKUP($AU618,'FE Source'!$A:$AK,22,FALSE))</f>
        <v>-1.58</v>
      </c>
      <c r="BF618" s="215">
        <f>IF(VLOOKUP($AU618,'FE Source'!$A:$AK,23,FALSE)=0,"-",VLOOKUP($AU618,'FE Source'!$A:$AK,23,FALSE))</f>
        <v>1.52</v>
      </c>
      <c r="BG618" s="215">
        <f>IF(VLOOKUP($AU618,'FE Source'!$A:$AK,24,FALSE)=0,"-",VLOOKUP($AU618,'FE Source'!$A:$AK,24,FALSE))</f>
        <v>32.729999999999997</v>
      </c>
      <c r="BH618" s="215">
        <f>IF(VLOOKUP($AU618,'FE Source'!$A:$AK,25,FALSE)=0,"-",VLOOKUP($AU618,'FE Source'!$A:$AK,25,FALSE))</f>
        <v>-12.54</v>
      </c>
      <c r="BI618" s="215">
        <f>IF(VLOOKUP($AU618,'FE Source'!$A:$AK,26,FALSE)=0,"-",VLOOKUP($AU618,'FE Source'!$A:$AK,26,FALSE))</f>
        <v>16.600000000000001</v>
      </c>
      <c r="BJ618" s="215">
        <f>IF(VLOOKUP($AU618,'FE Source'!$A:$AK,27,FALSE)=0,"-",VLOOKUP($AU618,'FE Source'!$A:$AK,27,FALSE))</f>
        <v>32</v>
      </c>
      <c r="BK618" s="215">
        <f>IF(VLOOKUP($AU618,'FE Source'!$A:$AK,28,FALSE)=0,"-",VLOOKUP($AU618,'FE Source'!$A:$AK,28,FALSE))</f>
        <v>-18.760000000000002</v>
      </c>
      <c r="BL618" s="215">
        <f>IF(VLOOKUP($AU618,'FE Source'!$A:$AK,29,FALSE)=0,"-",VLOOKUP($AU618,'FE Source'!$A:$AK,29,FALSE))</f>
        <v>-23.15</v>
      </c>
      <c r="BM618" s="215">
        <f>IF(VLOOKUP($AU618,'FE Source'!$A:$AK,30,FALSE)=0,"-",VLOOKUP($AU618,'FE Source'!$A:$AK,30,FALSE))</f>
        <v>-20.84</v>
      </c>
      <c r="BN618" t="str">
        <f>IF(VLOOKUP($AU618,'FE Source'!$A:$AK,31,FALSE)="No Specified Index","-",IF(VLOOKUP($AU618,'FE Source'!$A:$AK,31,FALSE)=0,"-",VLOOKUP($AU618,'FE Source'!$A:$AK,31,FALSE)))</f>
        <v>MSCI China</v>
      </c>
      <c r="BO618" s="217">
        <f>IF(VLOOKUP($AU618,'FE Source'!$A:$AK,32,FALSE)=0,"-",VLOOKUP($AU618,'FE Source'!$A:$AK,32,FALSE))</f>
        <v>38350</v>
      </c>
      <c r="BP618" s="18">
        <f>IF(VLOOKUP($AU618,'FE Source'!$AZ:$BC,2,FALSE)=0,"-",VLOOKUP($AU618,'FE Source'!$AZ:$BC,2,FALSE))</f>
        <v>-8.81</v>
      </c>
      <c r="BQ618" s="18">
        <f>IF(VLOOKUP($AU618,'FE Source'!$AZ:$BC,3,FALSE)=0,"-",VLOOKUP($AU618,'FE Source'!$AZ:$BC,3,FALSE))</f>
        <v>-9.15</v>
      </c>
      <c r="BR618" s="18">
        <f>IF(VLOOKUP($AU618,'FE Source'!$AZ:$BC,4,FALSE)=0,"-",VLOOKUP($AU618,'FE Source'!$AZ:$BC,4,FALSE))</f>
        <v>-11.23</v>
      </c>
    </row>
    <row r="619" spans="2:70" ht="15">
      <c r="B619" s="628" t="str">
        <f>INDEX('UT - Retail'!$A$7:$A$1409,MATCH(AU619,'UT - Retail'!$U$7:$U$1409,0),1)</f>
        <v>iFAST Fund Management</v>
      </c>
      <c r="C619" s="650" t="str">
        <f>INDEX('UT - Retail'!$B$7:$B$1409,MATCH(AU619,'UT - Retail'!$U$7:$U$1409,0),1)</f>
        <v>iFAST-DWS Premier Select Trust A SGD</v>
      </c>
      <c r="D619" s="650"/>
      <c r="E619" s="618" t="str">
        <f>VLOOKUP(C619,'UT - Retail'!$B:$K,8,FALSE)</f>
        <v>Mixed Assets</v>
      </c>
      <c r="F619" s="618" t="str">
        <f>VLOOKUP(C619,'UT - Retail'!$B:$K,9,FALSE)</f>
        <v>Global</v>
      </c>
      <c r="G619" s="618" t="str">
        <f>VLOOKUP(C619,'UT - Retail'!$B:$K,10,FALSE)</f>
        <v>General</v>
      </c>
      <c r="H619" s="82" t="str">
        <f>VLOOKUP(C619,'UT - Retail'!$B:$N,13,FALSE)</f>
        <v>No</v>
      </c>
      <c r="I619" s="82" t="str">
        <f>VLOOKUP(C619,'UT - Retail'!$B:$Q,14,FALSE)</f>
        <v>No</v>
      </c>
      <c r="J619" s="618" t="str">
        <f>VLOOKUP(C619,'UT - Retail'!$B:$Q,11,FALSE)</f>
        <v>No</v>
      </c>
      <c r="K619" s="130" t="str">
        <f>VLOOKUP(C619,'UT - Retail'!$B:$P,15,FALSE)</f>
        <v>Yes</v>
      </c>
      <c r="L619" s="82" t="str">
        <f>VLOOKUP(C619,'UT - Retail'!$B:$Q,16,FALSE)</f>
        <v>Both</v>
      </c>
      <c r="M619" s="618" t="str">
        <f>VLOOKUP(C619,'UT - Retail'!$B:$K,6,FALSE)</f>
        <v>SGD</v>
      </c>
      <c r="N619" s="618" t="str">
        <f>IFERROR(IF(MATCH(C619,'Portfolio Construction'!$AL:$AL,0),"Yes","No"),"No")</f>
        <v>No</v>
      </c>
      <c r="O619" s="618" t="str">
        <f>IFERROR(IF(MATCH(C619,'Portfolio Construction'!$AN:$AN,0),"Yes","No"),"No")</f>
        <v>No</v>
      </c>
      <c r="P619" s="618" t="str">
        <f>IFERROR(IF(MATCH(C619,'Portfolio Construction'!$AP:$AP,0),"Yes","No"),"No")</f>
        <v>No</v>
      </c>
      <c r="Q619" s="618" t="str">
        <f>IFERROR(IF(MATCH(C619,'Portfolio Construction'!$AR:$AR,0),"Yes","No"),"No")</f>
        <v>No</v>
      </c>
      <c r="R619" s="618" t="str">
        <f>IFERROR(IF(MATCH(C619,'Portfolio Construction'!$AT:$AT,0),"Yes","No"),"No")</f>
        <v>No</v>
      </c>
      <c r="S619" s="618" t="str">
        <f>IFERROR(IF(MATCH(C619,'Portfolio Construction'!$AV:$AV,0),"Yes","No"),"No")</f>
        <v>No</v>
      </c>
      <c r="T619" s="618" t="str">
        <f>IFERROR(IF(MATCH(C619,'Portfolio Construction'!$AX:$AX,0),"Yes","No"),"No")</f>
        <v>No</v>
      </c>
      <c r="U619" s="618" t="str">
        <f>IFERROR(IF(MATCH(C619,'Portfolio Construction'!$AZ:$AZ,0),"Yes","No"),"No")</f>
        <v>No</v>
      </c>
      <c r="V619" s="618" t="str">
        <f>IFERROR(IF(MATCH(C619,'Portfolio Construction'!$BB:$BB,0),"Yes","No"),"No")</f>
        <v>No</v>
      </c>
      <c r="W619" s="618">
        <f>IF(VLOOKUP($AU619,'FE Source'!$A:$W,3,FALSE)=0,"-",VLOOKUP($AU619,'FE Source'!$A:$W,3,FALSE))</f>
        <v>1.41</v>
      </c>
      <c r="X619" s="618">
        <f>IF(VLOOKUP($AU619,'FE Source'!$A:$W,4,FALSE)=0,"-",VLOOKUP($AU619,'FE Source'!$A:$W,4,FALSE))</f>
        <v>1.83</v>
      </c>
      <c r="Y619" s="618">
        <f>IF(VLOOKUP($AU619,'FE Source'!$A:$W,5,FALSE)=0,"-",VLOOKUP($AU619,'FE Source'!$A:$W,5,FALSE))</f>
        <v>1.96</v>
      </c>
      <c r="Z619" s="618">
        <f>IF(VLOOKUP($AU619,'FE Source'!$A:$W,6,FALSE)=0,"-",VLOOKUP($AU619,'FE Source'!$A:$W,6,FALSE))</f>
        <v>8.6999999999999993</v>
      </c>
      <c r="AA619" s="618">
        <f>IF(VLOOKUP($AU619,'FE Source'!$A:$W,7,FALSE)=0,"-",VLOOKUP($AU619,'FE Source'!$A:$W,7,FALSE))</f>
        <v>4.55</v>
      </c>
      <c r="AB619" s="618">
        <f>IF(VLOOKUP($AU619,'FE Source'!$A:$W,8,FALSE)=0,"-",VLOOKUP($AU619,'FE Source'!$A:$W,8,FALSE))</f>
        <v>2.68</v>
      </c>
      <c r="AC619" s="632">
        <f>IF(VLOOKUP($AU619,'FE Source'!$A:$W,9,FALSE)=0,"-",VLOOKUP($AU619,'FE Source'!$A:$W,9,FALSE))</f>
        <v>3.49</v>
      </c>
      <c r="AD619" s="634">
        <f>IF(VLOOKUP($AU619,'FE Source'!$A:$W,10,FALSE)=0,"-",VLOOKUP($AU619,'FE Source'!$A:$W,10,FALSE))</f>
        <v>0.71</v>
      </c>
      <c r="AE619" s="618">
        <f>IF(VLOOKUP($AU619,'FE Source'!$A:$W,11,FALSE)=0,"-",VLOOKUP($AU619,'FE Source'!$A:$W,11,FALSE))</f>
        <v>6.13</v>
      </c>
      <c r="AF619" s="618">
        <f>IF(VLOOKUP($AU619,'FE Source'!$A:$W,12,FALSE)=0,"-",VLOOKUP($AU619,'FE Source'!$A:$W,12,FALSE))</f>
        <v>0.22</v>
      </c>
      <c r="AG619" s="618">
        <f>IF(VLOOKUP($AU619,'FE Source'!$A:$W,14,FALSE)=0,"-",VLOOKUP($AU619,'FE Source'!$A:$W,14,FALSE))</f>
        <v>-7.05</v>
      </c>
      <c r="AH619" s="618">
        <f>IF(VLOOKUP($AU619,'FE Source'!$A:$DJ,33,FALSE)=0,"-",VLOOKUP($AU619,'FE Source'!$A:$DJ,33,FALSE))</f>
        <v>145.13</v>
      </c>
      <c r="AI619" s="618">
        <f>IF(VLOOKUP($AU619,'FE Source'!$A:$Y,20,FALSE)=0,"-",VLOOKUP($AU619,'FE Source'!$A:$Y,20,FALSE))</f>
        <v>95.07</v>
      </c>
      <c r="AJ619" s="618">
        <f>IF(VLOOKUP($AU619,'FE Source'!$A:$DJ,34,FALSE)=0,"-",VLOOKUP($AU619,'FE Source'!$A:$DJ,34,FALSE))</f>
        <v>56.63</v>
      </c>
      <c r="AK619" s="618">
        <f>IF(VLOOKUP($AU619,'FE Source'!$A:$DJ,35,FALSE)=0,"-",VLOOKUP($AU619,'FE Source'!$A:$DJ,35,FALSE))</f>
        <v>56.7</v>
      </c>
      <c r="AL619" s="632">
        <f>IF(VLOOKUP($AU619,'FE Source'!$A:$Y,19,FALSE)=0,"-",VLOOKUP($AU619,'FE Source'!$A:$Y,19,FALSE))</f>
        <v>75.599999999999994</v>
      </c>
      <c r="AM619" s="634">
        <f>IF(VLOOKUP($AU619,'FE Source'!$A:$DJ,36,FALSE)=0,"-",VLOOKUP($AU619,'FE Source'!$A:$DJ,36,FALSE))</f>
        <v>66.39</v>
      </c>
      <c r="AN619" s="635">
        <f>IF(VLOOKUP($AU619,'FE Source'!$A:$W,13,FALSE)=0,"-",VLOOKUP($AU619,'FE Source'!$A:$W,13,FALSE))</f>
        <v>147.6</v>
      </c>
      <c r="AO619" s="634" t="str">
        <f>IF(J619="no","-",IF(VLOOKUP($AU619,'FE Source'!$A:$W,15,FALSE)=0,"-",VLOOKUP($AU619,'FE Source'!$A:$W,15,FALSE)))</f>
        <v>-</v>
      </c>
      <c r="AP619" s="618" t="str">
        <f>IF(AO619="-","-",IF(VLOOKUP($AU619,'FE Source'!$A:$Z,21,FALSE)=0,"-",IF(VLOOKUP($AU619,'FE Source'!$A:$Z,21,FALSE)=2,"Semi-Annual",IF(VLOOKUP($AU619,'FE Source'!$A:$Z,21,FALSE)=4,"Quarterly",IF(VLOOKUP($AU619,'FE Source'!$A:$Z,21,FALSE)=12,"Monthly","Annual")))))</f>
        <v>-</v>
      </c>
      <c r="AQ619" s="632">
        <f t="array" ref="AQ619">IF(VLOOKUP($AU619,'FE Source'!$A:$W,16,FALSE)=0,"-",VLOOKUP($AU619,'FE Source'!$A:$W,16,FALSE))</f>
        <v>0.96</v>
      </c>
      <c r="AR619" s="636" t="str">
        <f>IF(VLOOKUP($AU619,'FE Source'!$A:$W,17,FALSE)=0,"-",VLOOKUP($AU619,'FE Source'!$A:$W,17,FALSE))</f>
        <v>Neutral</v>
      </c>
      <c r="AS619" s="634">
        <f>IF(VLOOKUP($AU619,'FE Source'!$AN:$AS,4,FALSE)="",VLOOKUP($AU619,'FE Source'!$AN:$AS,3,FALSE),VLOOKUP($AU619,'FE Source'!$AN:$AS,4,FALSE))</f>
        <v>2.35</v>
      </c>
      <c r="AT619" s="637">
        <f>IF(VLOOKUP($AU619,'FE Source'!$AN:$AS,5,FALSE)=0,"-",VLOOKUP($AU619,'FE Source'!$AN:$AS,5,FALSE))</f>
        <v>45779</v>
      </c>
      <c r="AU619" s="636" t="s">
        <v>598</v>
      </c>
      <c r="BE619" s="215">
        <f>IF(VLOOKUP($AU619,'FE Source'!$A:$AK,22,FALSE)=0,"-",VLOOKUP($AU619,'FE Source'!$A:$AK,22,FALSE))</f>
        <v>-0.12</v>
      </c>
      <c r="BF619" s="215">
        <f>IF(VLOOKUP($AU619,'FE Source'!$A:$AK,23,FALSE)=0,"-",VLOOKUP($AU619,'FE Source'!$A:$AK,23,FALSE))</f>
        <v>2.09</v>
      </c>
      <c r="BG619" s="215">
        <f>IF(VLOOKUP($AU619,'FE Source'!$A:$AK,24,FALSE)=0,"-",VLOOKUP($AU619,'FE Source'!$A:$AK,24,FALSE))</f>
        <v>11.54</v>
      </c>
      <c r="BH619" s="215">
        <f>IF(VLOOKUP($AU619,'FE Source'!$A:$AK,25,FALSE)=0,"-",VLOOKUP($AU619,'FE Source'!$A:$AK,25,FALSE))</f>
        <v>0.46</v>
      </c>
      <c r="BI619" s="215">
        <f>IF(VLOOKUP($AU619,'FE Source'!$A:$AK,26,FALSE)=0,"-",VLOOKUP($AU619,'FE Source'!$A:$AK,26,FALSE))</f>
        <v>9.3000000000000007</v>
      </c>
      <c r="BJ619" s="215">
        <f>IF(VLOOKUP($AU619,'FE Source'!$A:$AK,27,FALSE)=0,"-",VLOOKUP($AU619,'FE Source'!$A:$AK,27,FALSE))</f>
        <v>8.4700000000000006</v>
      </c>
      <c r="BK619" s="215">
        <f>IF(VLOOKUP($AU619,'FE Source'!$A:$AK,28,FALSE)=0,"-",VLOOKUP($AU619,'FE Source'!$A:$AK,28,FALSE))</f>
        <v>2.46</v>
      </c>
      <c r="BL619" s="215">
        <f>IF(VLOOKUP($AU619,'FE Source'!$A:$AK,29,FALSE)=0,"-",VLOOKUP($AU619,'FE Source'!$A:$AK,29,FALSE))</f>
        <v>-10.19</v>
      </c>
      <c r="BM619" s="215">
        <f>IF(VLOOKUP($AU619,'FE Source'!$A:$AK,30,FALSE)=0,"-",VLOOKUP($AU619,'FE Source'!$A:$AK,30,FALSE))</f>
        <v>7.66</v>
      </c>
      <c r="BN619" t="str">
        <f>IF(VLOOKUP($AU619,'FE Source'!$A:$AK,31,FALSE)="No Specified Index","-",IF(VLOOKUP($AU619,'FE Source'!$A:$AK,31,FALSE)=0,"-",VLOOKUP($AU619,'FE Source'!$A:$AK,31,FALSE)))</f>
        <v>-</v>
      </c>
      <c r="BO619" s="217">
        <f>IF(VLOOKUP($AU619,'FE Source'!$A:$AK,32,FALSE)=0,"-",VLOOKUP($AU619,'FE Source'!$A:$AK,32,FALSE))</f>
        <v>34256</v>
      </c>
      <c r="BP619" s="18">
        <f>IF(VLOOKUP($AU619,'FE Source'!$AZ:$BC,2,FALSE)=0,"-",VLOOKUP($AU619,'FE Source'!$AZ:$BC,2,FALSE))</f>
        <v>-3.18</v>
      </c>
      <c r="BQ619" s="18">
        <f>IF(VLOOKUP($AU619,'FE Source'!$AZ:$BC,3,FALSE)=0,"-",VLOOKUP($AU619,'FE Source'!$AZ:$BC,3,FALSE))</f>
        <v>-5.34</v>
      </c>
      <c r="BR619" s="18">
        <f>IF(VLOOKUP($AU619,'FE Source'!$AZ:$BC,4,FALSE)=0,"-",VLOOKUP($AU619,'FE Source'!$AZ:$BC,4,FALSE))</f>
        <v>-4</v>
      </c>
    </row>
    <row r="620" spans="2:70" ht="15">
      <c r="B620" s="628" t="str">
        <f>INDEX('UT - Retail'!$A$7:$A$1409,MATCH(AU620,'UT - Retail'!$U$7:$U$1409,0),1)</f>
        <v>iFAST Fund Management</v>
      </c>
      <c r="C620" s="648" t="str">
        <f>INDEX('UT - Retail'!$B$7:$B$1409,MATCH(AU620,'UT - Retail'!$U$7:$U$1409,0),1)</f>
        <v>iFAST Premier Investment Funds - iFAST NAM China Equity Fund Class A USD</v>
      </c>
      <c r="D620" s="648"/>
      <c r="E620" s="610" t="str">
        <f>VLOOKUP(C620,'UT - Retail'!$B:$K,8,FALSE)</f>
        <v>Equities</v>
      </c>
      <c r="F620" s="610" t="str">
        <f>VLOOKUP(C620,'UT - Retail'!$B:$K,9,FALSE)</f>
        <v>China</v>
      </c>
      <c r="G620" s="610" t="str">
        <f>VLOOKUP(C620,'UT - Retail'!$B:$K,10,FALSE)</f>
        <v>General</v>
      </c>
      <c r="H620" s="82" t="str">
        <f>VLOOKUP(C620,'UT - Retail'!$B:$N,13,FALSE)</f>
        <v>No</v>
      </c>
      <c r="I620" s="82" t="str">
        <f>VLOOKUP(C620,'UT - Retail'!$B:$Q,14,FALSE)</f>
        <v>No</v>
      </c>
      <c r="J620" s="610" t="str">
        <f>VLOOKUP(C620,'UT - Retail'!$B:$Q,11,FALSE)</f>
        <v>No</v>
      </c>
      <c r="K620" s="130" t="str">
        <f>VLOOKUP(C620,'UT - Retail'!$B:$P,15,FALSE)</f>
        <v>No</v>
      </c>
      <c r="L620" s="82" t="str">
        <f>VLOOKUP(C620,'UT - Retail'!$B:$Q,16,FALSE)</f>
        <v>Navigator</v>
      </c>
      <c r="M620" s="618" t="str">
        <f>VLOOKUP(C620,'UT - Retail'!$B:$K,6,FALSE)</f>
        <v>USD</v>
      </c>
      <c r="N620" s="618" t="str">
        <f>IFERROR(IF(MATCH(C620,'Portfolio Construction'!$AL:$AL,0),"Yes","No"),"No")</f>
        <v>No</v>
      </c>
      <c r="O620" s="618" t="str">
        <f>IFERROR(IF(MATCH(C620,'Portfolio Construction'!$AN:$AN,0),"Yes","No"),"No")</f>
        <v>No</v>
      </c>
      <c r="P620" s="618" t="str">
        <f>IFERROR(IF(MATCH(C620,'Portfolio Construction'!$AP:$AP,0),"Yes","No"),"No")</f>
        <v>No</v>
      </c>
      <c r="Q620" s="618" t="str">
        <f>IFERROR(IF(MATCH(C620,'Portfolio Construction'!$AR:$AR,0),"Yes","No"),"No")</f>
        <v>No</v>
      </c>
      <c r="R620" s="618" t="str">
        <f>IFERROR(IF(MATCH(C620,'Portfolio Construction'!$AT:$AT,0),"Yes","No"),"No")</f>
        <v>No</v>
      </c>
      <c r="S620" s="618" t="str">
        <f>IFERROR(IF(MATCH(C620,'Portfolio Construction'!$AV:$AV,0),"Yes","No"),"No")</f>
        <v>No</v>
      </c>
      <c r="T620" s="618" t="str">
        <f>IFERROR(IF(MATCH(C620,'Portfolio Construction'!$AX:$AX,0),"Yes","No"),"No")</f>
        <v>No</v>
      </c>
      <c r="U620" s="618" t="str">
        <f>IFERROR(IF(MATCH(C620,'Portfolio Construction'!$AZ:$AZ,0),"Yes","No"),"No")</f>
        <v>No</v>
      </c>
      <c r="V620" s="618" t="str">
        <f>IFERROR(IF(MATCH(C620,'Portfolio Construction'!$BB:$BB,0),"Yes","No"),"No")</f>
        <v>No</v>
      </c>
      <c r="W620" s="618">
        <f>IF(VLOOKUP($AU620,'FE Source'!$A:$W,3,FALSE)=0,"-",VLOOKUP($AU620,'FE Source'!$A:$W,3,FALSE))</f>
        <v>8.15</v>
      </c>
      <c r="X620" s="618">
        <f>IF(VLOOKUP($AU620,'FE Source'!$A:$W,4,FALSE)=0,"-",VLOOKUP($AU620,'FE Source'!$A:$W,4,FALSE))</f>
        <v>-4.8600000000000003</v>
      </c>
      <c r="Y620" s="618">
        <f>IF(VLOOKUP($AU620,'FE Source'!$A:$W,5,FALSE)=0,"-",VLOOKUP($AU620,'FE Source'!$A:$W,5,FALSE))</f>
        <v>4.5199999999999996</v>
      </c>
      <c r="Z620" s="618">
        <f>IF(VLOOKUP($AU620,'FE Source'!$A:$W,6,FALSE)=0,"-",VLOOKUP($AU620,'FE Source'!$A:$W,6,FALSE))</f>
        <v>15.41</v>
      </c>
      <c r="AA620" s="618">
        <f>IF(VLOOKUP($AU620,'FE Source'!$A:$W,7,FALSE)=0,"-",VLOOKUP($AU620,'FE Source'!$A:$W,7,FALSE))</f>
        <v>-1.25</v>
      </c>
      <c r="AB620" s="618">
        <f>IF(VLOOKUP($AU620,'FE Source'!$A:$W,8,FALSE)=0,"-",VLOOKUP($AU620,'FE Source'!$A:$W,8,FALSE))</f>
        <v>-4.0999999999999996</v>
      </c>
      <c r="AC620" s="632">
        <f>IF(VLOOKUP($AU620,'FE Source'!$A:$W,9,FALSE)=0,"-",VLOOKUP($AU620,'FE Source'!$A:$W,9,FALSE))</f>
        <v>-1.01</v>
      </c>
      <c r="AD620" s="611">
        <f>IF(VLOOKUP($AU620,'FE Source'!$A:$W,10,FALSE)=0,"-",VLOOKUP($AU620,'FE Source'!$A:$W,10,FALSE))</f>
        <v>1.1200000000000001</v>
      </c>
      <c r="AE620" s="610">
        <f>IF(VLOOKUP($AU620,'FE Source'!$A:$W,11,FALSE)=0,"-",VLOOKUP($AU620,'FE Source'!$A:$W,11,FALSE))</f>
        <v>27.74</v>
      </c>
      <c r="AF620" s="610">
        <f>IF(VLOOKUP($AU620,'FE Source'!$A:$W,12,FALSE)=0,"-",VLOOKUP($AU620,'FE Source'!$A:$W,12,FALSE))</f>
        <v>-0.02</v>
      </c>
      <c r="AG620" s="610">
        <f>IF(VLOOKUP($AU620,'FE Source'!$A:$W,14,FALSE)=0,"-",VLOOKUP($AU620,'FE Source'!$A:$W,14,FALSE))</f>
        <v>-40.26</v>
      </c>
      <c r="AH620" s="618">
        <f>IF(VLOOKUP($AU620,'FE Source'!$A:$DJ,33,FALSE)=0,"-",VLOOKUP($AU620,'FE Source'!$A:$DJ,33,FALSE))</f>
        <v>163.43</v>
      </c>
      <c r="AI620" s="610">
        <f>IF(VLOOKUP($AU620,'FE Source'!$A:$Y,20,FALSE)=0,"-",VLOOKUP($AU620,'FE Source'!$A:$Y,20,FALSE))</f>
        <v>134.22999999999999</v>
      </c>
      <c r="AJ620" s="618">
        <f>IF(VLOOKUP($AU620,'FE Source'!$A:$DJ,34,FALSE)=0,"-",VLOOKUP($AU620,'FE Source'!$A:$DJ,34,FALSE))</f>
        <v>115.58</v>
      </c>
      <c r="AK620" s="618">
        <f>IF(VLOOKUP($AU620,'FE Source'!$A:$DJ,35,FALSE)=0,"-",VLOOKUP($AU620,'FE Source'!$A:$DJ,35,FALSE))</f>
        <v>104.17</v>
      </c>
      <c r="AL620" s="612">
        <f>IF(VLOOKUP($AU620,'FE Source'!$A:$Y,19,FALSE)=0,"-",VLOOKUP($AU620,'FE Source'!$A:$Y,19,FALSE))</f>
        <v>105.15</v>
      </c>
      <c r="AM620" s="634">
        <f>IF(VLOOKUP($AU620,'FE Source'!$A:$DJ,36,FALSE)=0,"-",VLOOKUP($AU620,'FE Source'!$A:$DJ,36,FALSE))</f>
        <v>104.27</v>
      </c>
      <c r="AN620" s="613">
        <f>IF(VLOOKUP($AU620,'FE Source'!$A:$W,13,FALSE)=0,"-",VLOOKUP($AU620,'FE Source'!$A:$W,13,FALSE))</f>
        <v>54.1</v>
      </c>
      <c r="AO620" s="611" t="str">
        <f>IF(J620="no","-",IF(VLOOKUP($AU620,'FE Source'!$A:$W,15,FALSE)=0,"-",VLOOKUP($AU620,'FE Source'!$A:$W,15,FALSE)))</f>
        <v>-</v>
      </c>
      <c r="AP620" s="610" t="str">
        <f>IF(AO620="-","-",IF(VLOOKUP($AU620,'FE Source'!$A:$Z,21,FALSE)=0,"-",IF(VLOOKUP($AU620,'FE Source'!$A:$Z,21,FALSE)=2,"Semi-Annual",IF(VLOOKUP($AU620,'FE Source'!$A:$Z,21,FALSE)=4,"Quarterly",IF(VLOOKUP($AU620,'FE Source'!$A:$Z,21,FALSE)=12,"Monthly","Annual")))))</f>
        <v>-</v>
      </c>
      <c r="AQ620" s="632">
        <f t="array" ref="AQ620">IF(VLOOKUP($AU620,'FE Source'!$A:$W,16,FALSE)=0,"-",VLOOKUP($AU620,'FE Source'!$A:$W,16,FALSE))</f>
        <v>1.66</v>
      </c>
      <c r="AR620" s="614" t="str">
        <f>IF(VLOOKUP($AU620,'FE Source'!$A:$W,17,FALSE)=0,"-",VLOOKUP($AU620,'FE Source'!$A:$W,17,FALSE))</f>
        <v>Neutral</v>
      </c>
      <c r="AS620" s="611">
        <f>IF(VLOOKUP($AU620,'FE Source'!$AN:$AS,4,FALSE)="",VLOOKUP($AU620,'FE Source'!$AN:$AS,3,FALSE),VLOOKUP($AU620,'FE Source'!$AN:$AS,4,FALSE))</f>
        <v>3.21</v>
      </c>
      <c r="AT620" s="617">
        <f>IF(VLOOKUP($AU620,'FE Source'!$AN:$AS,5,FALSE)=0,"-",VLOOKUP($AU620,'FE Source'!$AN:$AS,5,FALSE))</f>
        <v>45782</v>
      </c>
      <c r="AU620" s="636" t="s">
        <v>593</v>
      </c>
      <c r="BE620" s="215">
        <f>IF(VLOOKUP($AU620,'FE Source'!$A:$AK,22,FALSE)=0,"-",VLOOKUP($AU620,'FE Source'!$A:$AK,22,FALSE))</f>
        <v>-1.58</v>
      </c>
      <c r="BF620" s="215">
        <f>IF(VLOOKUP($AU620,'FE Source'!$A:$AK,23,FALSE)=0,"-",VLOOKUP($AU620,'FE Source'!$A:$AK,23,FALSE))</f>
        <v>1.52</v>
      </c>
      <c r="BG620" s="215">
        <f>IF(VLOOKUP($AU620,'FE Source'!$A:$AK,24,FALSE)=0,"-",VLOOKUP($AU620,'FE Source'!$A:$AK,24,FALSE))</f>
        <v>32.729999999999997</v>
      </c>
      <c r="BH620" s="215">
        <f>IF(VLOOKUP($AU620,'FE Source'!$A:$AK,25,FALSE)=0,"-",VLOOKUP($AU620,'FE Source'!$A:$AK,25,FALSE))</f>
        <v>-12.54</v>
      </c>
      <c r="BI620" s="215">
        <f>IF(VLOOKUP($AU620,'FE Source'!$A:$AK,26,FALSE)=0,"-",VLOOKUP($AU620,'FE Source'!$A:$AK,26,FALSE))</f>
        <v>16.600000000000001</v>
      </c>
      <c r="BJ620" s="215">
        <f>IF(VLOOKUP($AU620,'FE Source'!$A:$AK,27,FALSE)=0,"-",VLOOKUP($AU620,'FE Source'!$A:$AK,27,FALSE))</f>
        <v>32</v>
      </c>
      <c r="BK620" s="215">
        <f>IF(VLOOKUP($AU620,'FE Source'!$A:$AK,28,FALSE)=0,"-",VLOOKUP($AU620,'FE Source'!$A:$AK,28,FALSE))</f>
        <v>-18.760000000000002</v>
      </c>
      <c r="BL620" s="215">
        <f>IF(VLOOKUP($AU620,'FE Source'!$A:$AK,29,FALSE)=0,"-",VLOOKUP($AU620,'FE Source'!$A:$AK,29,FALSE))</f>
        <v>-23.15</v>
      </c>
      <c r="BM620" s="215">
        <f>IF(VLOOKUP($AU620,'FE Source'!$A:$AK,30,FALSE)=0,"-",VLOOKUP($AU620,'FE Source'!$A:$AK,30,FALSE))</f>
        <v>-20.84</v>
      </c>
      <c r="BN620" t="str">
        <f>IF(VLOOKUP($AU620,'FE Source'!$A:$AK,31,FALSE)="No Specified Index","-",IF(VLOOKUP($AU620,'FE Source'!$A:$AK,31,FALSE)=0,"-",VLOOKUP($AU620,'FE Source'!$A:$AK,31,FALSE)))</f>
        <v>MSCI China</v>
      </c>
      <c r="BO620" s="217">
        <f>IF(VLOOKUP($AU620,'FE Source'!$A:$AK,32,FALSE)=0,"-",VLOOKUP($AU620,'FE Source'!$A:$AK,32,FALSE))</f>
        <v>38350</v>
      </c>
      <c r="BP620" s="18">
        <f>IF(VLOOKUP($AU620,'FE Source'!$AZ:$BC,2,FALSE)=0,"-",VLOOKUP($AU620,'FE Source'!$AZ:$BC,2,FALSE))</f>
        <v>-8.81</v>
      </c>
      <c r="BQ620" s="18">
        <f>IF(VLOOKUP($AU620,'FE Source'!$AZ:$BC,3,FALSE)=0,"-",VLOOKUP($AU620,'FE Source'!$AZ:$BC,3,FALSE))</f>
        <v>-9.15</v>
      </c>
      <c r="BR620" s="18">
        <f>IF(VLOOKUP($AU620,'FE Source'!$AZ:$BC,4,FALSE)=0,"-",VLOOKUP($AU620,'FE Source'!$AZ:$BC,4,FALSE))</f>
        <v>-11.23</v>
      </c>
    </row>
    <row r="621" spans="2:70" ht="15" customHeight="1">
      <c r="B621" s="628" t="str">
        <f>INDEX('UT - Retail'!$A$7:$A$1409,MATCH(AU621,'UT - Retail'!$U$7:$U$1409,0),1)</f>
        <v>Lion Global Investors Limited</v>
      </c>
      <c r="C621" s="648" t="str">
        <f>INDEX('UT - Retail'!$B$7:$B$1409,MATCH(AU621,'UT - Retail'!$U$7:$U$1409,0),1)</f>
        <v>Infinity European Stock Index SGD</v>
      </c>
      <c r="D621" s="648"/>
      <c r="E621" s="610" t="str">
        <f>VLOOKUP(C621,'UT - Retail'!$B:$K,8,FALSE)</f>
        <v>Equities</v>
      </c>
      <c r="F621" s="610" t="str">
        <f>VLOOKUP(C621,'UT - Retail'!$B:$K,9,FALSE)</f>
        <v>Europe incl-UK</v>
      </c>
      <c r="G621" s="610" t="str">
        <f>VLOOKUP(C621,'UT - Retail'!$B:$K,10,FALSE)</f>
        <v>General</v>
      </c>
      <c r="H621" s="82" t="str">
        <f>VLOOKUP(C621,'UT - Retail'!$B:$N,13,FALSE)</f>
        <v>No</v>
      </c>
      <c r="I621" s="82" t="str">
        <f>VLOOKUP(C621,'UT - Retail'!$B:$Q,14,FALSE)</f>
        <v>No</v>
      </c>
      <c r="J621" s="610" t="str">
        <f>VLOOKUP(C621,'UT - Retail'!$B:$Q,11,FALSE)</f>
        <v>No</v>
      </c>
      <c r="K621" s="130" t="str">
        <f>VLOOKUP(C621,'UT - Retail'!$B:$P,15,FALSE)</f>
        <v>Yes</v>
      </c>
      <c r="L621" s="82" t="str">
        <f>VLOOKUP(C621,'UT - Retail'!$B:$Q,16,FALSE)</f>
        <v>Both</v>
      </c>
      <c r="M621" s="618" t="str">
        <f>VLOOKUP(C621,'UT - Retail'!$B:$K,6,FALSE)</f>
        <v>SGD</v>
      </c>
      <c r="N621" s="618" t="str">
        <f>IFERROR(IF(MATCH(C621,'Portfolio Construction'!$AL:$AL,0),"Yes","No"),"No")</f>
        <v>No</v>
      </c>
      <c r="O621" s="618" t="str">
        <f>IFERROR(IF(MATCH(C621,'Portfolio Construction'!$AN:$AN,0),"Yes","No"),"No")</f>
        <v>No</v>
      </c>
      <c r="P621" s="618" t="str">
        <f>IFERROR(IF(MATCH(C621,'Portfolio Construction'!$AP:$AP,0),"Yes","No"),"No")</f>
        <v>No</v>
      </c>
      <c r="Q621" s="618" t="str">
        <f>IFERROR(IF(MATCH(C621,'Portfolio Construction'!$AR:$AR,0),"Yes","No"),"No")</f>
        <v>No</v>
      </c>
      <c r="R621" s="618" t="str">
        <f>IFERROR(IF(MATCH(C621,'Portfolio Construction'!$AT:$AT,0),"Yes","No"),"No")</f>
        <v>No</v>
      </c>
      <c r="S621" s="618" t="str">
        <f>IFERROR(IF(MATCH(C621,'Portfolio Construction'!$AV:$AV,0),"Yes","No"),"No")</f>
        <v>No</v>
      </c>
      <c r="T621" s="618" t="str">
        <f>IFERROR(IF(MATCH(C621,'Portfolio Construction'!$AX:$AX,0),"Yes","No"),"No")</f>
        <v>No</v>
      </c>
      <c r="U621" s="618" t="str">
        <f>IFERROR(IF(MATCH(C621,'Portfolio Construction'!$AZ:$AZ,0),"Yes","No"),"No")</f>
        <v>No</v>
      </c>
      <c r="V621" s="618" t="str">
        <f>IFERROR(IF(MATCH(C621,'Portfolio Construction'!$BB:$BB,0),"Yes","No"),"No")</f>
        <v>No</v>
      </c>
      <c r="W621" s="618">
        <f>IF(VLOOKUP($AU621,'FE Source'!$A:$W,3,FALSE)=0,"-",VLOOKUP($AU621,'FE Source'!$A:$W,3,FALSE))</f>
        <v>11.61</v>
      </c>
      <c r="X621" s="618">
        <f>IF(VLOOKUP($AU621,'FE Source'!$A:$W,4,FALSE)=0,"-",VLOOKUP($AU621,'FE Source'!$A:$W,4,FALSE))</f>
        <v>8.0299999999999994</v>
      </c>
      <c r="Y621" s="618">
        <f>IF(VLOOKUP($AU621,'FE Source'!$A:$W,5,FALSE)=0,"-",VLOOKUP($AU621,'FE Source'!$A:$W,5,FALSE))</f>
        <v>9.64</v>
      </c>
      <c r="Z621" s="618">
        <f>IF(VLOOKUP($AU621,'FE Source'!$A:$W,6,FALSE)=0,"-",VLOOKUP($AU621,'FE Source'!$A:$W,6,FALSE))</f>
        <v>8.2799999999999994</v>
      </c>
      <c r="AA621" s="618">
        <f>IF(VLOOKUP($AU621,'FE Source'!$A:$W,7,FALSE)=0,"-",VLOOKUP($AU621,'FE Source'!$A:$W,7,FALSE))</f>
        <v>9.92</v>
      </c>
      <c r="AB621" s="618">
        <f>IF(VLOOKUP($AU621,'FE Source'!$A:$W,8,FALSE)=0,"-",VLOOKUP($AU621,'FE Source'!$A:$W,8,FALSE))</f>
        <v>11.06</v>
      </c>
      <c r="AC621" s="632">
        <f>IF(VLOOKUP($AU621,'FE Source'!$A:$W,9,FALSE)=0,"-",VLOOKUP($AU621,'FE Source'!$A:$W,9,FALSE))</f>
        <v>4.8499999999999996</v>
      </c>
      <c r="AD621" s="611">
        <f>IF(VLOOKUP($AU621,'FE Source'!$A:$W,10,FALSE)=0,"-",VLOOKUP($AU621,'FE Source'!$A:$W,10,FALSE))</f>
        <v>0.93</v>
      </c>
      <c r="AE621" s="610">
        <f>IF(VLOOKUP($AU621,'FE Source'!$A:$W,11,FALSE)=0,"-",VLOOKUP($AU621,'FE Source'!$A:$W,11,FALSE))</f>
        <v>13.32</v>
      </c>
      <c r="AF621" s="610">
        <f>IF(VLOOKUP($AU621,'FE Source'!$A:$W,12,FALSE)=0,"-",VLOOKUP($AU621,'FE Source'!$A:$W,12,FALSE))</f>
        <v>0.44</v>
      </c>
      <c r="AG621" s="610">
        <f>IF(VLOOKUP($AU621,'FE Source'!$A:$W,14,FALSE)=0,"-",VLOOKUP($AU621,'FE Source'!$A:$W,14,FALSE))</f>
        <v>-15.44</v>
      </c>
      <c r="AH621" s="618">
        <f>IF(VLOOKUP($AU621,'FE Source'!$A:$DJ,33,FALSE)=0,"-",VLOOKUP($AU621,'FE Source'!$A:$DJ,33,FALSE))</f>
        <v>105.1</v>
      </c>
      <c r="AI621" s="610">
        <f>IF(VLOOKUP($AU621,'FE Source'!$A:$Y,20,FALSE)=0,"-",VLOOKUP($AU621,'FE Source'!$A:$Y,20,FALSE))</f>
        <v>97.12</v>
      </c>
      <c r="AJ621" s="618">
        <f>IF(VLOOKUP($AU621,'FE Source'!$A:$DJ,34,FALSE)=0,"-",VLOOKUP($AU621,'FE Source'!$A:$DJ,34,FALSE))</f>
        <v>97.2</v>
      </c>
      <c r="AK621" s="618">
        <f>IF(VLOOKUP($AU621,'FE Source'!$A:$DJ,35,FALSE)=0,"-",VLOOKUP($AU621,'FE Source'!$A:$DJ,35,FALSE))</f>
        <v>88.09</v>
      </c>
      <c r="AL621" s="612">
        <f>IF(VLOOKUP($AU621,'FE Source'!$A:$Y,19,FALSE)=0,"-",VLOOKUP($AU621,'FE Source'!$A:$Y,19,FALSE))</f>
        <v>90.9</v>
      </c>
      <c r="AM621" s="634">
        <f>IF(VLOOKUP($AU621,'FE Source'!$A:$DJ,36,FALSE)=0,"-",VLOOKUP($AU621,'FE Source'!$A:$DJ,36,FALSE))</f>
        <v>93.63</v>
      </c>
      <c r="AN621" s="613">
        <f>IF(VLOOKUP($AU621,'FE Source'!$A:$W,13,FALSE)=0,"-",VLOOKUP($AU621,'FE Source'!$A:$W,13,FALSE))</f>
        <v>15.5</v>
      </c>
      <c r="AO621" s="611" t="str">
        <f>IF(J621="no","-",IF(VLOOKUP($AU621,'FE Source'!$A:$W,15,FALSE)=0,"-",VLOOKUP($AU621,'FE Source'!$A:$W,15,FALSE)))</f>
        <v>-</v>
      </c>
      <c r="AP621" s="610" t="str">
        <f>IF(AO621="-","-",IF(VLOOKUP($AU621,'FE Source'!$A:$Z,21,FALSE)=0,"-",IF(VLOOKUP($AU621,'FE Source'!$A:$Z,21,FALSE)=2,"Semi-Annual",IF(VLOOKUP($AU621,'FE Source'!$A:$Z,21,FALSE)=4,"Quarterly",IF(VLOOKUP($AU621,'FE Source'!$A:$Z,21,FALSE)=12,"Monthly","Annual")))))</f>
        <v>-</v>
      </c>
      <c r="AQ621" s="632">
        <f t="array" ref="AQ621">IF(VLOOKUP($AU621,'FE Source'!$A:$W,16,FALSE)=0,"-",VLOOKUP($AU621,'FE Source'!$A:$W,16,FALSE))</f>
        <v>1.24</v>
      </c>
      <c r="AR621" s="614" t="str">
        <f>IF(VLOOKUP($AU621,'FE Source'!$A:$W,17,FALSE)=0,"-",VLOOKUP($AU621,'FE Source'!$A:$W,17,FALSE))</f>
        <v>Bronze</v>
      </c>
      <c r="AS621" s="611">
        <f>IF(VLOOKUP($AU621,'FE Source'!$AN:$AS,4,FALSE)="",VLOOKUP($AU621,'FE Source'!$AN:$AS,3,FALSE),VLOOKUP($AU621,'FE Source'!$AN:$AS,4,FALSE))</f>
        <v>1.92</v>
      </c>
      <c r="AT621" s="637">
        <f>IF(VLOOKUP($AU621,'FE Source'!$AN:$AS,5,FALSE)=0,"-",VLOOKUP($AU621,'FE Source'!$AN:$AS,5,FALSE))</f>
        <v>45779</v>
      </c>
      <c r="AU621" s="636" t="s">
        <v>700</v>
      </c>
      <c r="BE621" s="215">
        <f>IF(VLOOKUP($AU621,'FE Source'!$A:$AK,22,FALSE)=0,"-",VLOOKUP($AU621,'FE Source'!$A:$AK,22,FALSE))</f>
        <v>3.04</v>
      </c>
      <c r="BF621" s="215">
        <f>IF(VLOOKUP($AU621,'FE Source'!$A:$AK,23,FALSE)=0,"-",VLOOKUP($AU621,'FE Source'!$A:$AK,23,FALSE))</f>
        <v>-0.09</v>
      </c>
      <c r="BG621" s="215">
        <f>IF(VLOOKUP($AU621,'FE Source'!$A:$AK,24,FALSE)=0,"-",VLOOKUP($AU621,'FE Source'!$A:$AK,24,FALSE))</f>
        <v>15.44</v>
      </c>
      <c r="BH621" s="215">
        <f>IF(VLOOKUP($AU621,'FE Source'!$A:$AK,25,FALSE)=0,"-",VLOOKUP($AU621,'FE Source'!$A:$AK,25,FALSE))</f>
        <v>-13.75</v>
      </c>
      <c r="BI621" s="215">
        <f>IF(VLOOKUP($AU621,'FE Source'!$A:$AK,26,FALSE)=0,"-",VLOOKUP($AU621,'FE Source'!$A:$AK,26,FALSE))</f>
        <v>21.34</v>
      </c>
      <c r="BJ621" s="215">
        <f>IF(VLOOKUP($AU621,'FE Source'!$A:$AK,27,FALSE)=0,"-",VLOOKUP($AU621,'FE Source'!$A:$AK,27,FALSE))</f>
        <v>3.37</v>
      </c>
      <c r="BK621" s="215">
        <f>IF(VLOOKUP($AU621,'FE Source'!$A:$AK,28,FALSE)=0,"-",VLOOKUP($AU621,'FE Source'!$A:$AK,28,FALSE))</f>
        <v>17.010000000000002</v>
      </c>
      <c r="BL621" s="215">
        <f>IF(VLOOKUP($AU621,'FE Source'!$A:$AK,29,FALSE)=0,"-",VLOOKUP($AU621,'FE Source'!$A:$AK,29,FALSE))</f>
        <v>-14.72</v>
      </c>
      <c r="BM621" s="215">
        <f>IF(VLOOKUP($AU621,'FE Source'!$A:$AK,30,FALSE)=0,"-",VLOOKUP($AU621,'FE Source'!$A:$AK,30,FALSE))</f>
        <v>15.45</v>
      </c>
      <c r="BN621" t="str">
        <f>IF(VLOOKUP($AU621,'FE Source'!$A:$AK,31,FALSE)="No Specified Index","-",IF(VLOOKUP($AU621,'FE Source'!$A:$AK,31,FALSE)=0,"-",VLOOKUP($AU621,'FE Source'!$A:$AK,31,FALSE)))</f>
        <v>MSCI Europe</v>
      </c>
      <c r="BO621" s="217">
        <f>IF(VLOOKUP($AU621,'FE Source'!$A:$AK,32,FALSE)=0,"-",VLOOKUP($AU621,'FE Source'!$A:$AK,32,FALSE))</f>
        <v>36676</v>
      </c>
      <c r="BP621" s="18">
        <f>IF(VLOOKUP($AU621,'FE Source'!$AZ:$BC,2,FALSE)=0,"-",VLOOKUP($AU621,'FE Source'!$AZ:$BC,2,FALSE))</f>
        <v>-4.63</v>
      </c>
      <c r="BQ621" s="18">
        <f>IF(VLOOKUP($AU621,'FE Source'!$AZ:$BC,3,FALSE)=0,"-",VLOOKUP($AU621,'FE Source'!$AZ:$BC,3,FALSE))</f>
        <v>-10.31</v>
      </c>
      <c r="BR621" s="18">
        <f>IF(VLOOKUP($AU621,'FE Source'!$AZ:$BC,4,FALSE)=0,"-",VLOOKUP($AU621,'FE Source'!$AZ:$BC,4,FALSE))</f>
        <v>-8.61</v>
      </c>
    </row>
    <row r="622" spans="2:70" ht="15">
      <c r="B622" s="628" t="str">
        <f>INDEX('UT - Retail'!$A$7:$A$1409,MATCH(AU622,'UT - Retail'!$U$7:$U$1409,0),1)</f>
        <v>Lion Global Investors Limited</v>
      </c>
      <c r="C622" s="650" t="str">
        <f>INDEX('UT - Retail'!$B$7:$B$1409,MATCH(AU622,'UT - Retail'!$U$7:$U$1409,0),1)</f>
        <v>Infinity European Stock Index USD</v>
      </c>
      <c r="D622" s="650"/>
      <c r="E622" s="618" t="str">
        <f>VLOOKUP(C622,'UT - Retail'!$B:$K,8,FALSE)</f>
        <v>Equities</v>
      </c>
      <c r="F622" s="618" t="str">
        <f>VLOOKUP(C622,'UT - Retail'!$B:$K,9,FALSE)</f>
        <v>Europe incl-UK</v>
      </c>
      <c r="G622" s="618" t="str">
        <f>VLOOKUP(C622,'UT - Retail'!$B:$K,10,FALSE)</f>
        <v>General</v>
      </c>
      <c r="H622" s="82" t="str">
        <f>VLOOKUP(C622,'UT - Retail'!$B:$N,13,FALSE)</f>
        <v>No</v>
      </c>
      <c r="I622" s="82" t="str">
        <f>VLOOKUP(C622,'UT - Retail'!$B:$Q,14,FALSE)</f>
        <v>No</v>
      </c>
      <c r="J622" s="618" t="str">
        <f>VLOOKUP(C622,'UT - Retail'!$B:$Q,11,FALSE)</f>
        <v>No</v>
      </c>
      <c r="K622" s="130" t="str">
        <f>VLOOKUP(C622,'UT - Retail'!$B:$P,15,FALSE)</f>
        <v>No</v>
      </c>
      <c r="L622" s="82" t="str">
        <f>VLOOKUP(C622,'UT - Retail'!$B:$Q,16,FALSE)</f>
        <v>Both</v>
      </c>
      <c r="M622" s="618" t="str">
        <f>VLOOKUP(C622,'UT - Retail'!$B:$K,6,FALSE)</f>
        <v>USD</v>
      </c>
      <c r="N622" s="618" t="str">
        <f>IFERROR(IF(MATCH(C622,'Portfolio Construction'!$AL:$AL,0),"Yes","No"),"No")</f>
        <v>No</v>
      </c>
      <c r="O622" s="618" t="str">
        <f>IFERROR(IF(MATCH(C622,'Portfolio Construction'!$AN:$AN,0),"Yes","No"),"No")</f>
        <v>No</v>
      </c>
      <c r="P622" s="618" t="str">
        <f>IFERROR(IF(MATCH(C622,'Portfolio Construction'!$AP:$AP,0),"Yes","No"),"No")</f>
        <v>No</v>
      </c>
      <c r="Q622" s="618" t="str">
        <f>IFERROR(IF(MATCH(C622,'Portfolio Construction'!$AR:$AR,0),"Yes","No"),"No")</f>
        <v>No</v>
      </c>
      <c r="R622" s="618" t="str">
        <f>IFERROR(IF(MATCH(C622,'Portfolio Construction'!$AT:$AT,0),"Yes","No"),"No")</f>
        <v>No</v>
      </c>
      <c r="S622" s="618" t="str">
        <f>IFERROR(IF(MATCH(C622,'Portfolio Construction'!$AV:$AV,0),"Yes","No"),"No")</f>
        <v>No</v>
      </c>
      <c r="T622" s="618" t="str">
        <f>IFERROR(IF(MATCH(C622,'Portfolio Construction'!$AX:$AX,0),"Yes","No"),"No")</f>
        <v>No</v>
      </c>
      <c r="U622" s="618" t="str">
        <f>IFERROR(IF(MATCH(C622,'Portfolio Construction'!$AZ:$AZ,0),"Yes","No"),"No")</f>
        <v>No</v>
      </c>
      <c r="V622" s="618" t="str">
        <f>IFERROR(IF(MATCH(C622,'Portfolio Construction'!$BB:$BB,0),"Yes","No"),"No")</f>
        <v>No</v>
      </c>
      <c r="W622" s="618">
        <f>IF(VLOOKUP($AU622,'FE Source'!$A:$W,3,FALSE)=0,"-",VLOOKUP($AU622,'FE Source'!$A:$W,3,FALSE))</f>
        <v>11.58</v>
      </c>
      <c r="X622" s="618">
        <f>IF(VLOOKUP($AU622,'FE Source'!$A:$W,4,FALSE)=0,"-",VLOOKUP($AU622,'FE Source'!$A:$W,4,FALSE))</f>
        <v>7.97</v>
      </c>
      <c r="Y622" s="618">
        <f>IF(VLOOKUP($AU622,'FE Source'!$A:$W,5,FALSE)=0,"-",VLOOKUP($AU622,'FE Source'!$A:$W,5,FALSE))</f>
        <v>9.58</v>
      </c>
      <c r="Z622" s="618">
        <f>IF(VLOOKUP($AU622,'FE Source'!$A:$W,6,FALSE)=0,"-",VLOOKUP($AU622,'FE Source'!$A:$W,6,FALSE))</f>
        <v>8.3000000000000007</v>
      </c>
      <c r="AA622" s="618">
        <f>IF(VLOOKUP($AU622,'FE Source'!$A:$W,7,FALSE)=0,"-",VLOOKUP($AU622,'FE Source'!$A:$W,7,FALSE))</f>
        <v>9.8800000000000008</v>
      </c>
      <c r="AB622" s="618">
        <f>IF(VLOOKUP($AU622,'FE Source'!$A:$W,8,FALSE)=0,"-",VLOOKUP($AU622,'FE Source'!$A:$W,8,FALSE))</f>
        <v>11.06</v>
      </c>
      <c r="AC622" s="632">
        <f>IF(VLOOKUP($AU622,'FE Source'!$A:$W,9,FALSE)=0,"-",VLOOKUP($AU622,'FE Source'!$A:$W,9,FALSE))</f>
        <v>4.8499999999999996</v>
      </c>
      <c r="AD622" s="634">
        <f>IF(VLOOKUP($AU622,'FE Source'!$A:$W,10,FALSE)=0,"-",VLOOKUP($AU622,'FE Source'!$A:$W,10,FALSE))</f>
        <v>0.93</v>
      </c>
      <c r="AE622" s="618">
        <f>IF(VLOOKUP($AU622,'FE Source'!$A:$W,11,FALSE)=0,"-",VLOOKUP($AU622,'FE Source'!$A:$W,11,FALSE))</f>
        <v>13.35</v>
      </c>
      <c r="AF622" s="618">
        <f>IF(VLOOKUP($AU622,'FE Source'!$A:$W,12,FALSE)=0,"-",VLOOKUP($AU622,'FE Source'!$A:$W,12,FALSE))</f>
        <v>0.44</v>
      </c>
      <c r="AG622" s="618">
        <f>IF(VLOOKUP($AU622,'FE Source'!$A:$W,14,FALSE)=0,"-",VLOOKUP($AU622,'FE Source'!$A:$W,14,FALSE))</f>
        <v>-15.56</v>
      </c>
      <c r="AH622" s="618">
        <f>IF(VLOOKUP($AU622,'FE Source'!$A:$DJ,33,FALSE)=0,"-",VLOOKUP($AU622,'FE Source'!$A:$DJ,33,FALSE))</f>
        <v>105.19</v>
      </c>
      <c r="AI622" s="618">
        <f>IF(VLOOKUP($AU622,'FE Source'!$A:$Y,20,FALSE)=0,"-",VLOOKUP($AU622,'FE Source'!$A:$Y,20,FALSE))</f>
        <v>97.1</v>
      </c>
      <c r="AJ622" s="618">
        <f>IF(VLOOKUP($AU622,'FE Source'!$A:$DJ,34,FALSE)=0,"-",VLOOKUP($AU622,'FE Source'!$A:$DJ,34,FALSE))</f>
        <v>97.06</v>
      </c>
      <c r="AK622" s="618">
        <f>IF(VLOOKUP($AU622,'FE Source'!$A:$DJ,35,FALSE)=0,"-",VLOOKUP($AU622,'FE Source'!$A:$DJ,35,FALSE))</f>
        <v>87.19</v>
      </c>
      <c r="AL622" s="632">
        <f>IF(VLOOKUP($AU622,'FE Source'!$A:$Y,19,FALSE)=0,"-",VLOOKUP($AU622,'FE Source'!$A:$Y,19,FALSE))</f>
        <v>90.94</v>
      </c>
      <c r="AM622" s="634">
        <f>IF(VLOOKUP($AU622,'FE Source'!$A:$DJ,36,FALSE)=0,"-",VLOOKUP($AU622,'FE Source'!$A:$DJ,36,FALSE))</f>
        <v>93.53</v>
      </c>
      <c r="AN622" s="635">
        <f>IF(VLOOKUP($AU622,'FE Source'!$A:$W,13,FALSE)=0,"-",VLOOKUP($AU622,'FE Source'!$A:$W,13,FALSE))</f>
        <v>15.5</v>
      </c>
      <c r="AO622" s="634" t="str">
        <f>IF(J622="no","-",IF(VLOOKUP($AU622,'FE Source'!$A:$W,15,FALSE)=0,"-",VLOOKUP($AU622,'FE Source'!$A:$W,15,FALSE)))</f>
        <v>-</v>
      </c>
      <c r="AP622" s="618" t="str">
        <f>IF(AO622="-","-",IF(VLOOKUP($AU622,'FE Source'!$A:$Z,21,FALSE)=0,"-",IF(VLOOKUP($AU622,'FE Source'!$A:$Z,21,FALSE)=2,"Semi-Annual",IF(VLOOKUP($AU622,'FE Source'!$A:$Z,21,FALSE)=4,"Quarterly",IF(VLOOKUP($AU622,'FE Source'!$A:$Z,21,FALSE)=12,"Monthly","Annual")))))</f>
        <v>-</v>
      </c>
      <c r="AQ622" s="632">
        <f t="array" ref="AQ622">IF(VLOOKUP($AU622,'FE Source'!$A:$W,16,FALSE)=0,"-",VLOOKUP($AU622,'FE Source'!$A:$W,16,FALSE))</f>
        <v>1.24</v>
      </c>
      <c r="AR622" s="636" t="str">
        <f>IF(VLOOKUP($AU622,'FE Source'!$A:$W,17,FALSE)=0,"-",VLOOKUP($AU622,'FE Source'!$A:$W,17,FALSE))</f>
        <v>Bronze</v>
      </c>
      <c r="AS622" s="634">
        <f>IF(VLOOKUP($AU622,'FE Source'!$AN:$AS,4,FALSE)="",VLOOKUP($AU622,'FE Source'!$AN:$AS,3,FALSE),VLOOKUP($AU622,'FE Source'!$AN:$AS,4,FALSE))</f>
        <v>1.49</v>
      </c>
      <c r="AT622" s="637">
        <f>IF(VLOOKUP($AU622,'FE Source'!$AN:$AS,5,FALSE)=0,"-",VLOOKUP($AU622,'FE Source'!$AN:$AS,5,FALSE))</f>
        <v>45779</v>
      </c>
      <c r="AU622" s="636" t="s">
        <v>3087</v>
      </c>
      <c r="BE622" s="215">
        <f>IF(VLOOKUP($AU622,'FE Source'!$A:$AK,22,FALSE)=0,"-",VLOOKUP($AU622,'FE Source'!$A:$AK,22,FALSE))</f>
        <v>3.01</v>
      </c>
      <c r="BF622" s="215">
        <f>IF(VLOOKUP($AU622,'FE Source'!$A:$AK,23,FALSE)=0,"-",VLOOKUP($AU622,'FE Source'!$A:$AK,23,FALSE))</f>
        <v>-0.05</v>
      </c>
      <c r="BG622" s="215">
        <f>IF(VLOOKUP($AU622,'FE Source'!$A:$AK,24,FALSE)=0,"-",VLOOKUP($AU622,'FE Source'!$A:$AK,24,FALSE))</f>
        <v>15.44</v>
      </c>
      <c r="BH622" s="215">
        <f>IF(VLOOKUP($AU622,'FE Source'!$A:$AK,25,FALSE)=0,"-",VLOOKUP($AU622,'FE Source'!$A:$AK,25,FALSE))</f>
        <v>-13.79</v>
      </c>
      <c r="BI622" s="215">
        <f>IF(VLOOKUP($AU622,'FE Source'!$A:$AK,26,FALSE)=0,"-",VLOOKUP($AU622,'FE Source'!$A:$AK,26,FALSE))</f>
        <v>21.39</v>
      </c>
      <c r="BJ622" s="215">
        <f>IF(VLOOKUP($AU622,'FE Source'!$A:$AK,27,FALSE)=0,"-",VLOOKUP($AU622,'FE Source'!$A:$AK,27,FALSE))</f>
        <v>3.32</v>
      </c>
      <c r="BK622" s="215">
        <f>IF(VLOOKUP($AU622,'FE Source'!$A:$AK,28,FALSE)=0,"-",VLOOKUP($AU622,'FE Source'!$A:$AK,28,FALSE))</f>
        <v>17.079999999999998</v>
      </c>
      <c r="BL622" s="215">
        <f>IF(VLOOKUP($AU622,'FE Source'!$A:$AK,29,FALSE)=0,"-",VLOOKUP($AU622,'FE Source'!$A:$AK,29,FALSE))</f>
        <v>-14.78</v>
      </c>
      <c r="BM622" s="215">
        <f>IF(VLOOKUP($AU622,'FE Source'!$A:$AK,30,FALSE)=0,"-",VLOOKUP($AU622,'FE Source'!$A:$AK,30,FALSE))</f>
        <v>15.44</v>
      </c>
      <c r="BN622" t="str">
        <f>IF(VLOOKUP($AU622,'FE Source'!$A:$AK,31,FALSE)="No Specified Index","-",IF(VLOOKUP($AU622,'FE Source'!$A:$AK,31,FALSE)=0,"-",VLOOKUP($AU622,'FE Source'!$A:$AK,31,FALSE)))</f>
        <v>MSCI Europe</v>
      </c>
      <c r="BO622" s="217">
        <f>IF(VLOOKUP($AU622,'FE Source'!$A:$AK,32,FALSE)=0,"-",VLOOKUP($AU622,'FE Source'!$A:$AK,32,FALSE))</f>
        <v>37911</v>
      </c>
      <c r="BP622" s="18">
        <f>IF(VLOOKUP($AU622,'FE Source'!$AZ:$BC,2,FALSE)=0,"-",VLOOKUP($AU622,'FE Source'!$AZ:$BC,2,FALSE))</f>
        <v>-4.57</v>
      </c>
      <c r="BQ622" s="18">
        <f>IF(VLOOKUP($AU622,'FE Source'!$AZ:$BC,3,FALSE)=0,"-",VLOOKUP($AU622,'FE Source'!$AZ:$BC,3,FALSE))</f>
        <v>-10.37</v>
      </c>
      <c r="BR622" s="18">
        <f>IF(VLOOKUP($AU622,'FE Source'!$AZ:$BC,4,FALSE)=0,"-",VLOOKUP($AU622,'FE Source'!$AZ:$BC,4,FALSE))</f>
        <v>-8.5399999999999991</v>
      </c>
    </row>
    <row r="623" spans="2:70" ht="15">
      <c r="B623" s="628" t="str">
        <f>INDEX('UT - Retail'!$A$7:$A$1409,MATCH(AU623,'UT - Retail'!$U$7:$U$1409,0),1)</f>
        <v>Lion Global Investors Limited</v>
      </c>
      <c r="C623" s="650" t="str">
        <f>INDEX('UT - Retail'!$B$7:$B$1409,MATCH(AU623,'UT - Retail'!$U$7:$U$1409,0),1)</f>
        <v>Infinity Global Stock Index C SGD</v>
      </c>
      <c r="D623" s="650"/>
      <c r="E623" s="618" t="str">
        <f>VLOOKUP(C623,'UT - Retail'!$B:$K,8,FALSE)</f>
        <v>Equities</v>
      </c>
      <c r="F623" s="618" t="str">
        <f>VLOOKUP(C623,'UT - Retail'!$B:$K,9,FALSE)</f>
        <v>Global</v>
      </c>
      <c r="G623" s="618" t="str">
        <f>VLOOKUP(C623,'UT - Retail'!$B:$K,10,FALSE)</f>
        <v>General</v>
      </c>
      <c r="H623" s="82" t="str">
        <f>VLOOKUP(C623,'UT - Retail'!$B:$N,13,FALSE)</f>
        <v>Yes</v>
      </c>
      <c r="I623" s="82" t="str">
        <f>VLOOKUP(C623,'UT - Retail'!$B:$Q,14,FALSE)</f>
        <v>No</v>
      </c>
      <c r="J623" s="618" t="str">
        <f>VLOOKUP(C623,'UT - Retail'!$B:$Q,11,FALSE)</f>
        <v>No</v>
      </c>
      <c r="K623" s="130" t="str">
        <f>VLOOKUP(C623,'UT - Retail'!$B:$P,15,FALSE)</f>
        <v>No</v>
      </c>
      <c r="L623" s="82" t="str">
        <f>VLOOKUP(C623,'UT - Retail'!$B:$Q,16,FALSE)</f>
        <v>Both</v>
      </c>
      <c r="M623" s="618" t="str">
        <f>VLOOKUP(C623,'UT - Retail'!$B:$K,6,FALSE)</f>
        <v>SGD</v>
      </c>
      <c r="N623" s="618" t="str">
        <f>IFERROR(IF(MATCH(C623,'Portfolio Construction'!$AL:$AL,0),"Yes","No"),"No")</f>
        <v>Yes</v>
      </c>
      <c r="O623" s="618" t="str">
        <f>IFERROR(IF(MATCH(C623,'Portfolio Construction'!$AN:$AN,0),"Yes","No"),"No")</f>
        <v>No</v>
      </c>
      <c r="P623" s="618" t="str">
        <f>IFERROR(IF(MATCH(C623,'Portfolio Construction'!$AP:$AP,0),"Yes","No"),"No")</f>
        <v>No</v>
      </c>
      <c r="Q623" s="618" t="str">
        <f>IFERROR(IF(MATCH(C623,'Portfolio Construction'!$AR:$AR,0),"Yes","No"),"No")</f>
        <v>No</v>
      </c>
      <c r="R623" s="618" t="str">
        <f>IFERROR(IF(MATCH(C623,'Portfolio Construction'!$AT:$AT,0),"Yes","No"),"No")</f>
        <v>No</v>
      </c>
      <c r="S623" s="618" t="str">
        <f>IFERROR(IF(MATCH(C623,'Portfolio Construction'!$AV:$AV,0),"Yes","No"),"No")</f>
        <v>No</v>
      </c>
      <c r="T623" s="618" t="str">
        <f>IFERROR(IF(MATCH(C623,'Portfolio Construction'!$AX:$AX,0),"Yes","No"),"No")</f>
        <v>No</v>
      </c>
      <c r="U623" s="618" t="str">
        <f>IFERROR(IF(MATCH(C623,'Portfolio Construction'!$AZ:$AZ,0),"Yes","No"),"No")</f>
        <v>No</v>
      </c>
      <c r="V623" s="618" t="str">
        <f>IFERROR(IF(MATCH(C623,'Portfolio Construction'!$BB:$BB,0),"Yes","No"),"No")</f>
        <v>No</v>
      </c>
      <c r="W623" s="618">
        <f>IF(VLOOKUP($AU623,'FE Source'!$A:$W,3,FALSE)=0,"-",VLOOKUP($AU623,'FE Source'!$A:$W,3,FALSE))</f>
        <v>-4.5199999999999996</v>
      </c>
      <c r="X623" s="618">
        <f>IF(VLOOKUP($AU623,'FE Source'!$A:$W,4,FALSE)=0,"-",VLOOKUP($AU623,'FE Source'!$A:$W,4,FALSE))</f>
        <v>7.85</v>
      </c>
      <c r="Y623" s="618">
        <f>IF(VLOOKUP($AU623,'FE Source'!$A:$W,5,FALSE)=0,"-",VLOOKUP($AU623,'FE Source'!$A:$W,5,FALSE))</f>
        <v>-3.35</v>
      </c>
      <c r="Z623" s="618">
        <f>IF(VLOOKUP($AU623,'FE Source'!$A:$W,6,FALSE)=0,"-",VLOOKUP($AU623,'FE Source'!$A:$W,6,FALSE))</f>
        <v>7.16</v>
      </c>
      <c r="AA623" s="618">
        <f>IF(VLOOKUP($AU623,'FE Source'!$A:$W,7,FALSE)=0,"-",VLOOKUP($AU623,'FE Source'!$A:$W,7,FALSE))</f>
        <v>9.27</v>
      </c>
      <c r="AB623" s="618" t="str">
        <f>IF(VLOOKUP($AU623,'FE Source'!$A:$W,8,FALSE)=0,"-",VLOOKUP($AU623,'FE Source'!$A:$W,8,FALSE))</f>
        <v>-</v>
      </c>
      <c r="AC623" s="632" t="str">
        <f>IF(VLOOKUP($AU623,'FE Source'!$A:$W,9,FALSE)=0,"-",VLOOKUP($AU623,'FE Source'!$A:$W,9,FALSE))</f>
        <v>-</v>
      </c>
      <c r="AD623" s="634">
        <f>IF(VLOOKUP($AU623,'FE Source'!$A:$W,10,FALSE)=0,"-",VLOOKUP($AU623,'FE Source'!$A:$W,10,FALSE))</f>
        <v>1.04</v>
      </c>
      <c r="AE623" s="618">
        <f>IF(VLOOKUP($AU623,'FE Source'!$A:$W,11,FALSE)=0,"-",VLOOKUP($AU623,'FE Source'!$A:$W,11,FALSE))</f>
        <v>13.05</v>
      </c>
      <c r="AF623" s="618">
        <f>IF(VLOOKUP($AU623,'FE Source'!$A:$W,12,FALSE)=0,"-",VLOOKUP($AU623,'FE Source'!$A:$W,12,FALSE))</f>
        <v>0.47</v>
      </c>
      <c r="AG623" s="618">
        <f>IF(VLOOKUP($AU623,'FE Source'!$A:$W,14,FALSE)=0,"-",VLOOKUP($AU623,'FE Source'!$A:$W,14,FALSE))</f>
        <v>-11.04</v>
      </c>
      <c r="AH623" s="618">
        <f>IF(VLOOKUP($AU623,'FE Source'!$A:$DJ,33,FALSE)=0,"-",VLOOKUP($AU623,'FE Source'!$A:$DJ,33,FALSE))</f>
        <v>137.28</v>
      </c>
      <c r="AI623" s="618">
        <f>IF(VLOOKUP($AU623,'FE Source'!$A:$Y,20,FALSE)=0,"-",VLOOKUP($AU623,'FE Source'!$A:$Y,20,FALSE))</f>
        <v>128.08000000000001</v>
      </c>
      <c r="AJ623" s="618" t="str">
        <f>IF(VLOOKUP($AU623,'FE Source'!$A:$DJ,34,FALSE)=0,"-",VLOOKUP($AU623,'FE Source'!$A:$DJ,34,FALSE))</f>
        <v>-</v>
      </c>
      <c r="AK623" s="618">
        <f>IF(VLOOKUP($AU623,'FE Source'!$A:$DJ,35,FALSE)=0,"-",VLOOKUP($AU623,'FE Source'!$A:$DJ,35,FALSE))</f>
        <v>87.53</v>
      </c>
      <c r="AL623" s="632">
        <f>IF(VLOOKUP($AU623,'FE Source'!$A:$Y,19,FALSE)=0,"-",VLOOKUP($AU623,'FE Source'!$A:$Y,19,FALSE))</f>
        <v>95.13</v>
      </c>
      <c r="AM623" s="634" t="str">
        <f>IF(VLOOKUP($AU623,'FE Source'!$A:$DJ,36,FALSE)=0,"-",VLOOKUP($AU623,'FE Source'!$A:$DJ,36,FALSE))</f>
        <v>-</v>
      </c>
      <c r="AN623" s="635">
        <f>IF(VLOOKUP($AU623,'FE Source'!$A:$W,13,FALSE)=0,"-",VLOOKUP($AU623,'FE Source'!$A:$W,13,FALSE))</f>
        <v>348.4</v>
      </c>
      <c r="AO623" s="634" t="str">
        <f>IF(J623="no","-",IF(VLOOKUP($AU623,'FE Source'!$A:$W,15,FALSE)=0,"-",VLOOKUP($AU623,'FE Source'!$A:$W,15,FALSE)))</f>
        <v>-</v>
      </c>
      <c r="AP623" s="618" t="str">
        <f>IF(AO623="-","-",IF(VLOOKUP($AU623,'FE Source'!$A:$Z,21,FALSE)=0,"-",IF(VLOOKUP($AU623,'FE Source'!$A:$Z,21,FALSE)=2,"Semi-Annual",IF(VLOOKUP($AU623,'FE Source'!$A:$Z,21,FALSE)=4,"Quarterly",IF(VLOOKUP($AU623,'FE Source'!$A:$Z,21,FALSE)=12,"Monthly","Annual")))))</f>
        <v>-</v>
      </c>
      <c r="AQ623" s="632" t="str">
        <f t="array" ref="AQ623">IF(VLOOKUP($AU623,'FE Source'!$A:$W,16,FALSE)=0,"-",VLOOKUP($AU623,'FE Source'!$A:$W,16,FALSE))</f>
        <v>-</v>
      </c>
      <c r="AR623" s="636" t="str">
        <f>IF(VLOOKUP($AU623,'FE Source'!$A:$W,17,FALSE)=0,"-",VLOOKUP($AU623,'FE Source'!$A:$W,17,FALSE))</f>
        <v>Bronze</v>
      </c>
      <c r="AS623" s="634">
        <f>IF(VLOOKUP($AU623,'FE Source'!$AN:$AS,4,FALSE)="",VLOOKUP($AU623,'FE Source'!$AN:$AS,3,FALSE),VLOOKUP($AU623,'FE Source'!$AN:$AS,4,FALSE))</f>
        <v>1.18</v>
      </c>
      <c r="AT623" s="637">
        <f>IF(VLOOKUP($AU623,'FE Source'!$AN:$AS,5,FALSE)=0,"-",VLOOKUP($AU623,'FE Source'!$AN:$AS,5,FALSE))</f>
        <v>45779</v>
      </c>
      <c r="AU623" s="647" t="s">
        <v>7630</v>
      </c>
      <c r="BE623" s="215" t="str">
        <f>IF(VLOOKUP($AU623,'FE Source'!$A:$AK,22,FALSE)=0,"-",VLOOKUP($AU623,'FE Source'!$A:$AK,22,FALSE))</f>
        <v>-</v>
      </c>
      <c r="BF623" s="215" t="str">
        <f>IF(VLOOKUP($AU623,'FE Source'!$A:$AK,23,FALSE)=0,"-",VLOOKUP($AU623,'FE Source'!$A:$AK,23,FALSE))</f>
        <v>-</v>
      </c>
      <c r="BG623" s="215" t="str">
        <f>IF(VLOOKUP($AU623,'FE Source'!$A:$AK,24,FALSE)=0,"-",VLOOKUP($AU623,'FE Source'!$A:$AK,24,FALSE))</f>
        <v>-</v>
      </c>
      <c r="BH623" s="215" t="str">
        <f>IF(VLOOKUP($AU623,'FE Source'!$A:$AK,25,FALSE)=0,"-",VLOOKUP($AU623,'FE Source'!$A:$AK,25,FALSE))</f>
        <v>-</v>
      </c>
      <c r="BI623" s="215" t="str">
        <f>IF(VLOOKUP($AU623,'FE Source'!$A:$AK,26,FALSE)=0,"-",VLOOKUP($AU623,'FE Source'!$A:$AK,26,FALSE))</f>
        <v>-</v>
      </c>
      <c r="BJ623" s="215" t="str">
        <f>IF(VLOOKUP($AU623,'FE Source'!$A:$AK,27,FALSE)=0,"-",VLOOKUP($AU623,'FE Source'!$A:$AK,27,FALSE))</f>
        <v>-</v>
      </c>
      <c r="BK623" s="215" t="str">
        <f>IF(VLOOKUP($AU623,'FE Source'!$A:$AK,28,FALSE)=0,"-",VLOOKUP($AU623,'FE Source'!$A:$AK,28,FALSE))</f>
        <v>-</v>
      </c>
      <c r="BL623" s="215">
        <f>IF(VLOOKUP($AU623,'FE Source'!$A:$AK,29,FALSE)=0,"-",VLOOKUP($AU623,'FE Source'!$A:$AK,29,FALSE))</f>
        <v>-19.260000000000002</v>
      </c>
      <c r="BM623" s="215">
        <f>IF(VLOOKUP($AU623,'FE Source'!$A:$AK,30,FALSE)=0,"-",VLOOKUP($AU623,'FE Source'!$A:$AK,30,FALSE))</f>
        <v>21.34</v>
      </c>
      <c r="BN623" t="str">
        <f>IF(VLOOKUP($AU623,'FE Source'!$A:$AK,31,FALSE)="No Specified Index","-",IF(VLOOKUP($AU623,'FE Source'!$A:$AK,31,FALSE)=0,"-",VLOOKUP($AU623,'FE Source'!$A:$AK,31,FALSE)))</f>
        <v>MSCI World</v>
      </c>
      <c r="BO623" s="217">
        <f>IF(VLOOKUP($AU623,'FE Source'!$A:$AK,32,FALSE)=0,"-",VLOOKUP($AU623,'FE Source'!$A:$AK,32,FALSE))</f>
        <v>44442</v>
      </c>
      <c r="BP623" s="18" t="str">
        <f>IF(VLOOKUP($AU623,'FE Source'!$AZ:$BC,2,FALSE)=0,"-",VLOOKUP($AU623,'FE Source'!$AZ:$BC,2,FALSE))</f>
        <v>-</v>
      </c>
      <c r="BQ623" s="18" t="str">
        <f>IF(VLOOKUP($AU623,'FE Source'!$AZ:$BC,3,FALSE)=0,"-",VLOOKUP($AU623,'FE Source'!$AZ:$BC,3,FALSE))</f>
        <v>-</v>
      </c>
      <c r="BR623" s="18" t="str">
        <f>IF(VLOOKUP($AU623,'FE Source'!$AZ:$BC,4,FALSE)=0,"-",VLOOKUP($AU623,'FE Source'!$AZ:$BC,4,FALSE))</f>
        <v>-</v>
      </c>
    </row>
    <row r="624" spans="2:70" ht="15">
      <c r="B624" s="628" t="str">
        <f>INDEX('UT - Retail'!$A$7:$A$1409,MATCH(AU624,'UT - Retail'!$U$7:$U$1409,0),1)</f>
        <v>Lion Global Investors Limited</v>
      </c>
      <c r="C624" s="650" t="str">
        <f>INDEX('UT - Retail'!$B$7:$B$1409,MATCH(AU624,'UT - Retail'!$U$7:$U$1409,0),1)</f>
        <v>Infinity Global Stock Index SGD</v>
      </c>
      <c r="D624" s="650"/>
      <c r="E624" s="618" t="str">
        <f>VLOOKUP(C624,'UT - Retail'!$B:$K,8,FALSE)</f>
        <v>Equities</v>
      </c>
      <c r="F624" s="618" t="str">
        <f>VLOOKUP(C624,'UT - Retail'!$B:$K,9,FALSE)</f>
        <v>Global</v>
      </c>
      <c r="G624" s="618" t="str">
        <f>VLOOKUP(C624,'UT - Retail'!$B:$K,10,FALSE)</f>
        <v>General</v>
      </c>
      <c r="H624" s="82" t="str">
        <f>VLOOKUP(C624,'UT - Retail'!$B:$N,13,FALSE)</f>
        <v>No</v>
      </c>
      <c r="I624" s="82" t="str">
        <f>VLOOKUP(C624,'UT - Retail'!$B:$Q,14,FALSE)</f>
        <v>No</v>
      </c>
      <c r="J624" s="618" t="str">
        <f>VLOOKUP(C624,'UT - Retail'!$B:$Q,11,FALSE)</f>
        <v>No</v>
      </c>
      <c r="K624" s="130" t="str">
        <f>VLOOKUP(C624,'UT - Retail'!$B:$P,15,FALSE)</f>
        <v>Yes</v>
      </c>
      <c r="L624" s="82" t="str">
        <f>VLOOKUP(C624,'UT - Retail'!$B:$Q,16,FALSE)</f>
        <v>Both</v>
      </c>
      <c r="M624" s="618" t="str">
        <f>VLOOKUP(C624,'UT - Retail'!$B:$K,6,FALSE)</f>
        <v>SGD</v>
      </c>
      <c r="N624" s="618" t="str">
        <f>IFERROR(IF(MATCH(C624,'Portfolio Construction'!$AL:$AL,0),"Yes","No"),"No")</f>
        <v>Yes</v>
      </c>
      <c r="O624" s="618" t="str">
        <f>IFERROR(IF(MATCH(C624,'Portfolio Construction'!$AN:$AN,0),"Yes","No"),"No")</f>
        <v>No</v>
      </c>
      <c r="P624" s="618" t="str">
        <f>IFERROR(IF(MATCH(C624,'Portfolio Construction'!$AP:$AP,0),"Yes","No"),"No")</f>
        <v>No</v>
      </c>
      <c r="Q624" s="618" t="str">
        <f>IFERROR(IF(MATCH(C624,'Portfolio Construction'!$AR:$AR,0),"Yes","No"),"No")</f>
        <v>No</v>
      </c>
      <c r="R624" s="618" t="str">
        <f>IFERROR(IF(MATCH(C624,'Portfolio Construction'!$AT:$AT,0),"Yes","No"),"No")</f>
        <v>No</v>
      </c>
      <c r="S624" s="618" t="str">
        <f>IFERROR(IF(MATCH(C624,'Portfolio Construction'!$AV:$AV,0),"Yes","No"),"No")</f>
        <v>No</v>
      </c>
      <c r="T624" s="618" t="str">
        <f>IFERROR(IF(MATCH(C624,'Portfolio Construction'!$AX:$AX,0),"Yes","No"),"No")</f>
        <v>No</v>
      </c>
      <c r="U624" s="618" t="str">
        <f>IFERROR(IF(MATCH(C624,'Portfolio Construction'!$AZ:$AZ,0),"Yes","No"),"No")</f>
        <v>No</v>
      </c>
      <c r="V624" s="618" t="str">
        <f>IFERROR(IF(MATCH(C624,'Portfolio Construction'!$BB:$BB,0),"Yes","No"),"No")</f>
        <v>No</v>
      </c>
      <c r="W624" s="618">
        <f>IF(VLOOKUP($AU624,'FE Source'!$A:$W,3,FALSE)=0,"-",VLOOKUP($AU624,'FE Source'!$A:$W,3,FALSE))</f>
        <v>-4.54</v>
      </c>
      <c r="X624" s="618">
        <f>IF(VLOOKUP($AU624,'FE Source'!$A:$W,4,FALSE)=0,"-",VLOOKUP($AU624,'FE Source'!$A:$W,4,FALSE))</f>
        <v>7.82</v>
      </c>
      <c r="Y624" s="618">
        <f>IF(VLOOKUP($AU624,'FE Source'!$A:$W,5,FALSE)=0,"-",VLOOKUP($AU624,'FE Source'!$A:$W,5,FALSE))</f>
        <v>-3.46</v>
      </c>
      <c r="Z624" s="618">
        <f>IF(VLOOKUP($AU624,'FE Source'!$A:$W,6,FALSE)=0,"-",VLOOKUP($AU624,'FE Source'!$A:$W,6,FALSE))</f>
        <v>6.86</v>
      </c>
      <c r="AA624" s="618">
        <f>IF(VLOOKUP($AU624,'FE Source'!$A:$W,7,FALSE)=0,"-",VLOOKUP($AU624,'FE Source'!$A:$W,7,FALSE))</f>
        <v>8.9600000000000009</v>
      </c>
      <c r="AB624" s="618">
        <f>IF(VLOOKUP($AU624,'FE Source'!$A:$W,8,FALSE)=0,"-",VLOOKUP($AU624,'FE Source'!$A:$W,8,FALSE))</f>
        <v>12</v>
      </c>
      <c r="AC624" s="632">
        <f>IF(VLOOKUP($AU624,'FE Source'!$A:$W,9,FALSE)=0,"-",VLOOKUP($AU624,'FE Source'!$A:$W,9,FALSE))</f>
        <v>8.5399999999999991</v>
      </c>
      <c r="AD624" s="634">
        <f>IF(VLOOKUP($AU624,'FE Source'!$A:$W,10,FALSE)=0,"-",VLOOKUP($AU624,'FE Source'!$A:$W,10,FALSE))</f>
        <v>1.1200000000000001</v>
      </c>
      <c r="AE624" s="618">
        <f>IF(VLOOKUP($AU624,'FE Source'!$A:$W,11,FALSE)=0,"-",VLOOKUP($AU624,'FE Source'!$A:$W,11,FALSE))</f>
        <v>13.03</v>
      </c>
      <c r="AF624" s="618">
        <f>IF(VLOOKUP($AU624,'FE Source'!$A:$W,12,FALSE)=0,"-",VLOOKUP($AU624,'FE Source'!$A:$W,12,FALSE))</f>
        <v>0.45</v>
      </c>
      <c r="AG624" s="618">
        <f>IF(VLOOKUP($AU624,'FE Source'!$A:$W,14,FALSE)=0,"-",VLOOKUP($AU624,'FE Source'!$A:$W,14,FALSE))</f>
        <v>-11.09</v>
      </c>
      <c r="AH624" s="618">
        <f>IF(VLOOKUP($AU624,'FE Source'!$A:$DJ,33,FALSE)=0,"-",VLOOKUP($AU624,'FE Source'!$A:$DJ,33,FALSE))</f>
        <v>114.51</v>
      </c>
      <c r="AI624" s="618">
        <f>IF(VLOOKUP($AU624,'FE Source'!$A:$Y,20,FALSE)=0,"-",VLOOKUP($AU624,'FE Source'!$A:$Y,20,FALSE))</f>
        <v>125.93</v>
      </c>
      <c r="AJ624" s="618">
        <f>IF(VLOOKUP($AU624,'FE Source'!$A:$DJ,34,FALSE)=0,"-",VLOOKUP($AU624,'FE Source'!$A:$DJ,34,FALSE))</f>
        <v>126.2</v>
      </c>
      <c r="AK624" s="618">
        <f>IF(VLOOKUP($AU624,'FE Source'!$A:$DJ,35,FALSE)=0,"-",VLOOKUP($AU624,'FE Source'!$A:$DJ,35,FALSE))</f>
        <v>81.42</v>
      </c>
      <c r="AL624" s="632">
        <f>IF(VLOOKUP($AU624,'FE Source'!$A:$Y,19,FALSE)=0,"-",VLOOKUP($AU624,'FE Source'!$A:$Y,19,FALSE))</f>
        <v>100.25</v>
      </c>
      <c r="AM624" s="634">
        <f>IF(VLOOKUP($AU624,'FE Source'!$A:$DJ,36,FALSE)=0,"-",VLOOKUP($AU624,'FE Source'!$A:$DJ,36,FALSE))</f>
        <v>101.05</v>
      </c>
      <c r="AN624" s="635">
        <f>IF(VLOOKUP($AU624,'FE Source'!$A:$W,13,FALSE)=0,"-",VLOOKUP($AU624,'FE Source'!$A:$W,13,FALSE))</f>
        <v>348.4</v>
      </c>
      <c r="AO624" s="634" t="str">
        <f>IF(J624="no","-",IF(VLOOKUP($AU624,'FE Source'!$A:$W,15,FALSE)=0,"-",VLOOKUP($AU624,'FE Source'!$A:$W,15,FALSE)))</f>
        <v>-</v>
      </c>
      <c r="AP624" s="618" t="str">
        <f>IF(AO624="-","-",IF(VLOOKUP($AU624,'FE Source'!$A:$Z,21,FALSE)=0,"-",IF(VLOOKUP($AU624,'FE Source'!$A:$Z,21,FALSE)=2,"Semi-Annual",IF(VLOOKUP($AU624,'FE Source'!$A:$Z,21,FALSE)=4,"Quarterly",IF(VLOOKUP($AU624,'FE Source'!$A:$Z,21,FALSE)=12,"Monthly","Annual")))))</f>
        <v>-</v>
      </c>
      <c r="AQ624" s="632">
        <f t="array" ref="AQ624">IF(VLOOKUP($AU624,'FE Source'!$A:$W,16,FALSE)=0,"-",VLOOKUP($AU624,'FE Source'!$A:$W,16,FALSE))</f>
        <v>0.82</v>
      </c>
      <c r="AR624" s="636" t="str">
        <f>IF(VLOOKUP($AU624,'FE Source'!$A:$W,17,FALSE)=0,"-",VLOOKUP($AU624,'FE Source'!$A:$W,17,FALSE))</f>
        <v>Bronze</v>
      </c>
      <c r="AS624" s="634">
        <f>IF(VLOOKUP($AU624,'FE Source'!$AN:$AS,4,FALSE)="",VLOOKUP($AU624,'FE Source'!$AN:$AS,3,FALSE),VLOOKUP($AU624,'FE Source'!$AN:$AS,4,FALSE))</f>
        <v>2.65</v>
      </c>
      <c r="AT624" s="637">
        <f>IF(VLOOKUP($AU624,'FE Source'!$AN:$AS,5,FALSE)=0,"-",VLOOKUP($AU624,'FE Source'!$AN:$AS,5,FALSE))</f>
        <v>45779</v>
      </c>
      <c r="AU624" s="636" t="s">
        <v>701</v>
      </c>
      <c r="BE624" s="215">
        <f>IF(VLOOKUP($AU624,'FE Source'!$A:$AK,22,FALSE)=0,"-",VLOOKUP($AU624,'FE Source'!$A:$AK,22,FALSE))</f>
        <v>5.26</v>
      </c>
      <c r="BF624" s="215">
        <f>IF(VLOOKUP($AU624,'FE Source'!$A:$AK,23,FALSE)=0,"-",VLOOKUP($AU624,'FE Source'!$A:$AK,23,FALSE))</f>
        <v>8.81</v>
      </c>
      <c r="BG624" s="215">
        <f>IF(VLOOKUP($AU624,'FE Source'!$A:$AK,24,FALSE)=0,"-",VLOOKUP($AU624,'FE Source'!$A:$AK,24,FALSE))</f>
        <v>12.31</v>
      </c>
      <c r="BH624" s="215">
        <f>IF(VLOOKUP($AU624,'FE Source'!$A:$AK,25,FALSE)=0,"-",VLOOKUP($AU624,'FE Source'!$A:$AK,25,FALSE))</f>
        <v>-7.98</v>
      </c>
      <c r="BI624" s="215">
        <f>IF(VLOOKUP($AU624,'FE Source'!$A:$AK,26,FALSE)=0,"-",VLOOKUP($AU624,'FE Source'!$A:$AK,26,FALSE))</f>
        <v>25.55</v>
      </c>
      <c r="BJ624" s="215">
        <f>IF(VLOOKUP($AU624,'FE Source'!$A:$AK,27,FALSE)=0,"-",VLOOKUP($AU624,'FE Source'!$A:$AK,27,FALSE))</f>
        <v>12.79</v>
      </c>
      <c r="BK624" s="215">
        <f>IF(VLOOKUP($AU624,'FE Source'!$A:$AK,28,FALSE)=0,"-",VLOOKUP($AU624,'FE Source'!$A:$AK,28,FALSE))</f>
        <v>24.16</v>
      </c>
      <c r="BL624" s="215">
        <f>IF(VLOOKUP($AU624,'FE Source'!$A:$AK,29,FALSE)=0,"-",VLOOKUP($AU624,'FE Source'!$A:$AK,29,FALSE))</f>
        <v>-19.420000000000002</v>
      </c>
      <c r="BM624" s="215">
        <f>IF(VLOOKUP($AU624,'FE Source'!$A:$AK,30,FALSE)=0,"-",VLOOKUP($AU624,'FE Source'!$A:$AK,30,FALSE))</f>
        <v>21.01</v>
      </c>
      <c r="BN624" t="str">
        <f>IF(VLOOKUP($AU624,'FE Source'!$A:$AK,31,FALSE)="No Specified Index","-",IF(VLOOKUP($AU624,'FE Source'!$A:$AK,31,FALSE)=0,"-",VLOOKUP($AU624,'FE Source'!$A:$AK,31,FALSE)))</f>
        <v>MSCI World</v>
      </c>
      <c r="BO624" s="217">
        <f>IF(VLOOKUP($AU624,'FE Source'!$A:$AK,32,FALSE)=0,"-",VLOOKUP($AU624,'FE Source'!$A:$AK,32,FALSE))</f>
        <v>36676</v>
      </c>
      <c r="BP624" s="18">
        <f>IF(VLOOKUP($AU624,'FE Source'!$AZ:$BC,2,FALSE)=0,"-",VLOOKUP($AU624,'FE Source'!$AZ:$BC,2,FALSE))</f>
        <v>-2.3199999999999998</v>
      </c>
      <c r="BQ624" s="18">
        <f>IF(VLOOKUP($AU624,'FE Source'!$AZ:$BC,3,FALSE)=0,"-",VLOOKUP($AU624,'FE Source'!$AZ:$BC,3,FALSE))</f>
        <v>-7.26</v>
      </c>
      <c r="BR624" s="18">
        <f>IF(VLOOKUP($AU624,'FE Source'!$AZ:$BC,4,FALSE)=0,"-",VLOOKUP($AU624,'FE Source'!$AZ:$BC,4,FALSE))</f>
        <v>-7.11</v>
      </c>
    </row>
    <row r="625" spans="2:70" ht="15">
      <c r="B625" s="628" t="str">
        <f>INDEX('UT - Retail'!$A$7:$A$1409,MATCH(AU625,'UT - Retail'!$U$7:$U$1409,0),1)</f>
        <v>Lion Global Investors Limited</v>
      </c>
      <c r="C625" s="666" t="str">
        <f>INDEX('UT - Retail'!$B$7:$B$1409,MATCH(AU625,'UT - Retail'!$U$7:$U$1409,0),1)</f>
        <v>Infinity Global Stock Index USD</v>
      </c>
      <c r="D625" s="666"/>
      <c r="E625" s="609" t="str">
        <f>VLOOKUP(C625,'UT - Retail'!$B:$K,8,FALSE)</f>
        <v>Equities</v>
      </c>
      <c r="F625" s="609" t="str">
        <f>VLOOKUP(C625,'UT - Retail'!$B:$K,9,FALSE)</f>
        <v>Global</v>
      </c>
      <c r="G625" s="609" t="str">
        <f>VLOOKUP(C625,'UT - Retail'!$B:$K,10,FALSE)</f>
        <v>General</v>
      </c>
      <c r="H625" s="82" t="str">
        <f>VLOOKUP(C625,'UT - Retail'!$B:$N,13,FALSE)</f>
        <v>No</v>
      </c>
      <c r="I625" s="82" t="str">
        <f>VLOOKUP(C625,'UT - Retail'!$B:$Q,14,FALSE)</f>
        <v>No</v>
      </c>
      <c r="J625" s="609" t="str">
        <f>VLOOKUP(C625,'UT - Retail'!$B:$Q,11,FALSE)</f>
        <v>No</v>
      </c>
      <c r="K625" s="130" t="str">
        <f>VLOOKUP(C625,'UT - Retail'!$B:$P,15,FALSE)</f>
        <v>No</v>
      </c>
      <c r="L625" s="82" t="str">
        <f>VLOOKUP(C625,'UT - Retail'!$B:$Q,16,FALSE)</f>
        <v>Both</v>
      </c>
      <c r="M625" s="618" t="str">
        <f>VLOOKUP(C625,'UT - Retail'!$B:$K,6,FALSE)</f>
        <v>USD</v>
      </c>
      <c r="N625" s="618" t="str">
        <f>IFERROR(IF(MATCH(C625,'Portfolio Construction'!$AL:$AL,0),"Yes","No"),"No")</f>
        <v>Yes</v>
      </c>
      <c r="O625" s="618" t="str">
        <f>IFERROR(IF(MATCH(C625,'Portfolio Construction'!$AN:$AN,0),"Yes","No"),"No")</f>
        <v>No</v>
      </c>
      <c r="P625" s="618" t="str">
        <f>IFERROR(IF(MATCH(C625,'Portfolio Construction'!$AP:$AP,0),"Yes","No"),"No")</f>
        <v>No</v>
      </c>
      <c r="Q625" s="618" t="str">
        <f>IFERROR(IF(MATCH(C625,'Portfolio Construction'!$AR:$AR,0),"Yes","No"),"No")</f>
        <v>No</v>
      </c>
      <c r="R625" s="618" t="str">
        <f>IFERROR(IF(MATCH(C625,'Portfolio Construction'!$AT:$AT,0),"Yes","No"),"No")</f>
        <v>No</v>
      </c>
      <c r="S625" s="618" t="str">
        <f>IFERROR(IF(MATCH(C625,'Portfolio Construction'!$AV:$AV,0),"Yes","No"),"No")</f>
        <v>No</v>
      </c>
      <c r="T625" s="618" t="str">
        <f>IFERROR(IF(MATCH(C625,'Portfolio Construction'!$AX:$AX,0),"Yes","No"),"No")</f>
        <v>No</v>
      </c>
      <c r="U625" s="618" t="str">
        <f>IFERROR(IF(MATCH(C625,'Portfolio Construction'!$AZ:$AZ,0),"Yes","No"),"No")</f>
        <v>No</v>
      </c>
      <c r="V625" s="618" t="str">
        <f>IFERROR(IF(MATCH(C625,'Portfolio Construction'!$BB:$BB,0),"Yes","No"),"No")</f>
        <v>No</v>
      </c>
      <c r="W625" s="618">
        <f>IF(VLOOKUP($AU625,'FE Source'!$A:$W,3,FALSE)=0,"-",VLOOKUP($AU625,'FE Source'!$A:$W,3,FALSE))</f>
        <v>-4.5599999999999996</v>
      </c>
      <c r="X625" s="618">
        <f>IF(VLOOKUP($AU625,'FE Source'!$A:$W,4,FALSE)=0,"-",VLOOKUP($AU625,'FE Source'!$A:$W,4,FALSE))</f>
        <v>7.82</v>
      </c>
      <c r="Y625" s="618">
        <f>IF(VLOOKUP($AU625,'FE Source'!$A:$W,5,FALSE)=0,"-",VLOOKUP($AU625,'FE Source'!$A:$W,5,FALSE))</f>
        <v>-3.47</v>
      </c>
      <c r="Z625" s="618">
        <f>IF(VLOOKUP($AU625,'FE Source'!$A:$W,6,FALSE)=0,"-",VLOOKUP($AU625,'FE Source'!$A:$W,6,FALSE))</f>
        <v>6.9</v>
      </c>
      <c r="AA625" s="618">
        <f>IF(VLOOKUP($AU625,'FE Source'!$A:$W,7,FALSE)=0,"-",VLOOKUP($AU625,'FE Source'!$A:$W,7,FALSE))</f>
        <v>8.9600000000000009</v>
      </c>
      <c r="AB625" s="618">
        <f>IF(VLOOKUP($AU625,'FE Source'!$A:$W,8,FALSE)=0,"-",VLOOKUP($AU625,'FE Source'!$A:$W,8,FALSE))</f>
        <v>12</v>
      </c>
      <c r="AC625" s="632">
        <f>IF(VLOOKUP($AU625,'FE Source'!$A:$W,9,FALSE)=0,"-",VLOOKUP($AU625,'FE Source'!$A:$W,9,FALSE))</f>
        <v>8.5399999999999991</v>
      </c>
      <c r="AD625" s="611">
        <f>IF(VLOOKUP($AU625,'FE Source'!$A:$W,10,FALSE)=0,"-",VLOOKUP($AU625,'FE Source'!$A:$W,10,FALSE))</f>
        <v>1.1200000000000001</v>
      </c>
      <c r="AE625" s="618">
        <f>IF(VLOOKUP($AU625,'FE Source'!$A:$W,11,FALSE)=0,"-",VLOOKUP($AU625,'FE Source'!$A:$W,11,FALSE))</f>
        <v>13</v>
      </c>
      <c r="AF625" s="618">
        <f>IF(VLOOKUP($AU625,'FE Source'!$A:$W,12,FALSE)=0,"-",VLOOKUP($AU625,'FE Source'!$A:$W,12,FALSE))</f>
        <v>0.45</v>
      </c>
      <c r="AG625" s="618">
        <f>IF(VLOOKUP($AU625,'FE Source'!$A:$W,14,FALSE)=0,"-",VLOOKUP($AU625,'FE Source'!$A:$W,14,FALSE))</f>
        <v>-11.1</v>
      </c>
      <c r="AH625" s="618">
        <f>IF(VLOOKUP($AU625,'FE Source'!$A:$DJ,33,FALSE)=0,"-",VLOOKUP($AU625,'FE Source'!$A:$DJ,33,FALSE))</f>
        <v>114.52</v>
      </c>
      <c r="AI625" s="618">
        <f>IF(VLOOKUP($AU625,'FE Source'!$A:$Y,20,FALSE)=0,"-",VLOOKUP($AU625,'FE Source'!$A:$Y,20,FALSE))</f>
        <v>125.51</v>
      </c>
      <c r="AJ625" s="618">
        <f>IF(VLOOKUP($AU625,'FE Source'!$A:$DJ,34,FALSE)=0,"-",VLOOKUP($AU625,'FE Source'!$A:$DJ,34,FALSE))</f>
        <v>125.66</v>
      </c>
      <c r="AK625" s="618">
        <f>IF(VLOOKUP($AU625,'FE Source'!$A:$DJ,35,FALSE)=0,"-",VLOOKUP($AU625,'FE Source'!$A:$DJ,35,FALSE))</f>
        <v>81.239999999999995</v>
      </c>
      <c r="AL625" s="632">
        <f>IF(VLOOKUP($AU625,'FE Source'!$A:$Y,19,FALSE)=0,"-",VLOOKUP($AU625,'FE Source'!$A:$Y,19,FALSE))</f>
        <v>99.93</v>
      </c>
      <c r="AM625" s="634">
        <f>IF(VLOOKUP($AU625,'FE Source'!$A:$DJ,36,FALSE)=0,"-",VLOOKUP($AU625,'FE Source'!$A:$DJ,36,FALSE))</f>
        <v>100.74</v>
      </c>
      <c r="AN625" s="613">
        <f>IF(VLOOKUP($AU625,'FE Source'!$A:$W,13,FALSE)=0,"-",VLOOKUP($AU625,'FE Source'!$A:$W,13,FALSE))</f>
        <v>348.4</v>
      </c>
      <c r="AO625" s="611" t="str">
        <f>IF(J625="no","-",IF(VLOOKUP($AU625,'FE Source'!$A:$W,15,FALSE)=0,"-",VLOOKUP($AU625,'FE Source'!$A:$W,15,FALSE)))</f>
        <v>-</v>
      </c>
      <c r="AP625" s="610" t="str">
        <f>IF(AO625="-","-",IF(VLOOKUP($AU625,'FE Source'!$A:$Z,21,FALSE)=0,"-",IF(VLOOKUP($AU625,'FE Source'!$A:$Z,21,FALSE)=2,"Semi-Annual",IF(VLOOKUP($AU625,'FE Source'!$A:$Z,21,FALSE)=4,"Quarterly",IF(VLOOKUP($AU625,'FE Source'!$A:$Z,21,FALSE)=12,"Monthly","Annual")))))</f>
        <v>-</v>
      </c>
      <c r="AQ625" s="632">
        <f t="array" ref="AQ625">IF(VLOOKUP($AU625,'FE Source'!$A:$W,16,FALSE)=0,"-",VLOOKUP($AU625,'FE Source'!$A:$W,16,FALSE))</f>
        <v>0.82</v>
      </c>
      <c r="AR625" s="614" t="str">
        <f>IF(VLOOKUP($AU625,'FE Source'!$A:$W,17,FALSE)=0,"-",VLOOKUP($AU625,'FE Source'!$A:$W,17,FALSE))</f>
        <v>Bronze</v>
      </c>
      <c r="AS625" s="611">
        <f>IF(VLOOKUP($AU625,'FE Source'!$AN:$AS,4,FALSE)="",VLOOKUP($AU625,'FE Source'!$AN:$AS,3,FALSE),VLOOKUP($AU625,'FE Source'!$AN:$AS,4,FALSE))</f>
        <v>2.0499999999999998</v>
      </c>
      <c r="AT625" s="637">
        <f>IF(VLOOKUP($AU625,'FE Source'!$AN:$AS,5,FALSE)=0,"-",VLOOKUP($AU625,'FE Source'!$AN:$AS,5,FALSE))</f>
        <v>45779</v>
      </c>
      <c r="AU625" s="636" t="s">
        <v>3084</v>
      </c>
      <c r="BE625" s="215">
        <f>IF(VLOOKUP($AU625,'FE Source'!$A:$AK,22,FALSE)=0,"-",VLOOKUP($AU625,'FE Source'!$A:$AK,22,FALSE))</f>
        <v>5.29</v>
      </c>
      <c r="BF625" s="215">
        <f>IF(VLOOKUP($AU625,'FE Source'!$A:$AK,23,FALSE)=0,"-",VLOOKUP($AU625,'FE Source'!$A:$AK,23,FALSE))</f>
        <v>8.82</v>
      </c>
      <c r="BG625" s="215">
        <f>IF(VLOOKUP($AU625,'FE Source'!$A:$AK,24,FALSE)=0,"-",VLOOKUP($AU625,'FE Source'!$A:$AK,24,FALSE))</f>
        <v>12.4</v>
      </c>
      <c r="BH625" s="215">
        <f>IF(VLOOKUP($AU625,'FE Source'!$A:$AK,25,FALSE)=0,"-",VLOOKUP($AU625,'FE Source'!$A:$AK,25,FALSE))</f>
        <v>-8.02</v>
      </c>
      <c r="BI625" s="215">
        <f>IF(VLOOKUP($AU625,'FE Source'!$A:$AK,26,FALSE)=0,"-",VLOOKUP($AU625,'FE Source'!$A:$AK,26,FALSE))</f>
        <v>25.55</v>
      </c>
      <c r="BJ625" s="215">
        <f>IF(VLOOKUP($AU625,'FE Source'!$A:$AK,27,FALSE)=0,"-",VLOOKUP($AU625,'FE Source'!$A:$AK,27,FALSE))</f>
        <v>12.79</v>
      </c>
      <c r="BK625" s="215">
        <f>IF(VLOOKUP($AU625,'FE Source'!$A:$AK,28,FALSE)=0,"-",VLOOKUP($AU625,'FE Source'!$A:$AK,28,FALSE))</f>
        <v>24.19</v>
      </c>
      <c r="BL625" s="215">
        <f>IF(VLOOKUP($AU625,'FE Source'!$A:$AK,29,FALSE)=0,"-",VLOOKUP($AU625,'FE Source'!$A:$AK,29,FALSE))</f>
        <v>-19.39</v>
      </c>
      <c r="BM625" s="215">
        <f>IF(VLOOKUP($AU625,'FE Source'!$A:$AK,30,FALSE)=0,"-",VLOOKUP($AU625,'FE Source'!$A:$AK,30,FALSE))</f>
        <v>20.94</v>
      </c>
      <c r="BN625" t="str">
        <f>IF(VLOOKUP($AU625,'FE Source'!$A:$AK,31,FALSE)="No Specified Index","-",IF(VLOOKUP($AU625,'FE Source'!$A:$AK,31,FALSE)=0,"-",VLOOKUP($AU625,'FE Source'!$A:$AK,31,FALSE)))</f>
        <v>MSCI World</v>
      </c>
      <c r="BO625" s="217">
        <f>IF(VLOOKUP($AU625,'FE Source'!$A:$AK,32,FALSE)=0,"-",VLOOKUP($AU625,'FE Source'!$A:$AK,32,FALSE))</f>
        <v>37911</v>
      </c>
      <c r="BP625" s="18">
        <f>IF(VLOOKUP($AU625,'FE Source'!$AZ:$BC,2,FALSE)=0,"-",VLOOKUP($AU625,'FE Source'!$AZ:$BC,2,FALSE))</f>
        <v>-2.37</v>
      </c>
      <c r="BQ625" s="18">
        <f>IF(VLOOKUP($AU625,'FE Source'!$AZ:$BC,3,FALSE)=0,"-",VLOOKUP($AU625,'FE Source'!$AZ:$BC,3,FALSE))</f>
        <v>-7.4</v>
      </c>
      <c r="BR625" s="18">
        <f>IF(VLOOKUP($AU625,'FE Source'!$AZ:$BC,4,FALSE)=0,"-",VLOOKUP($AU625,'FE Source'!$AZ:$BC,4,FALSE))</f>
        <v>-7.11</v>
      </c>
    </row>
    <row r="626" spans="2:70" ht="15">
      <c r="B626" s="628" t="str">
        <f>INDEX('UT - Retail'!$A$7:$A$1409,MATCH(AU626,'UT - Retail'!$U$7:$U$1409,0),1)</f>
        <v>Lion Global Investors Limited</v>
      </c>
      <c r="C626" s="650" t="str">
        <f>INDEX('UT - Retail'!$B$7:$B$1409,MATCH(AU626,'UT - Retail'!$U$7:$U$1409,0),1)</f>
        <v>Infinity US 500 Stock Index SGD</v>
      </c>
      <c r="D626" s="650"/>
      <c r="E626" s="618" t="str">
        <f>VLOOKUP(C626,'UT - Retail'!$B:$K,8,FALSE)</f>
        <v>Equities</v>
      </c>
      <c r="F626" s="618" t="str">
        <f>VLOOKUP(C626,'UT - Retail'!$B:$K,9,FALSE)</f>
        <v>US</v>
      </c>
      <c r="G626" s="618" t="str">
        <f>VLOOKUP(C626,'UT - Retail'!$B:$K,10,FALSE)</f>
        <v>General</v>
      </c>
      <c r="H626" s="82" t="str">
        <f>VLOOKUP(C626,'UT - Retail'!$B:$N,13,FALSE)</f>
        <v>No</v>
      </c>
      <c r="I626" s="82" t="str">
        <f>VLOOKUP(C626,'UT - Retail'!$B:$Q,14,FALSE)</f>
        <v>No</v>
      </c>
      <c r="J626" s="618" t="str">
        <f>VLOOKUP(C626,'UT - Retail'!$B:$Q,11,FALSE)</f>
        <v>No</v>
      </c>
      <c r="K626" s="130" t="str">
        <f>VLOOKUP(C626,'UT - Retail'!$B:$P,15,FALSE)</f>
        <v>Yes</v>
      </c>
      <c r="L626" s="82" t="str">
        <f>VLOOKUP(C626,'UT - Retail'!$B:$Q,16,FALSE)</f>
        <v>Both</v>
      </c>
      <c r="M626" s="618" t="str">
        <f>VLOOKUP(C626,'UT - Retail'!$B:$K,6,FALSE)</f>
        <v>SGD</v>
      </c>
      <c r="N626" s="618" t="str">
        <f>IFERROR(IF(MATCH(C626,'Portfolio Construction'!$AL:$AL,0),"Yes","No"),"No")</f>
        <v>Yes</v>
      </c>
      <c r="O626" s="618" t="str">
        <f>IFERROR(IF(MATCH(C626,'Portfolio Construction'!$AN:$AN,0),"Yes","No"),"No")</f>
        <v>No</v>
      </c>
      <c r="P626" s="618" t="str">
        <f>IFERROR(IF(MATCH(C626,'Portfolio Construction'!$AP:$AP,0),"Yes","No"),"No")</f>
        <v>No</v>
      </c>
      <c r="Q626" s="618" t="str">
        <f>IFERROR(IF(MATCH(C626,'Portfolio Construction'!$AR:$AR,0),"Yes","No"),"No")</f>
        <v>No</v>
      </c>
      <c r="R626" s="618" t="str">
        <f>IFERROR(IF(MATCH(C626,'Portfolio Construction'!$AT:$AT,0),"Yes","No"),"No")</f>
        <v>No</v>
      </c>
      <c r="S626" s="618" t="str">
        <f>IFERROR(IF(MATCH(C626,'Portfolio Construction'!$AV:$AV,0),"Yes","No"),"No")</f>
        <v>No</v>
      </c>
      <c r="T626" s="618" t="str">
        <f>IFERROR(IF(MATCH(C626,'Portfolio Construction'!$AX:$AX,0),"Yes","No"),"No")</f>
        <v>No</v>
      </c>
      <c r="U626" s="618" t="str">
        <f>IFERROR(IF(MATCH(C626,'Portfolio Construction'!$AZ:$AZ,0),"Yes","No"),"No")</f>
        <v>No</v>
      </c>
      <c r="V626" s="618" t="str">
        <f>IFERROR(IF(MATCH(C626,'Portfolio Construction'!$BB:$BB,0),"Yes","No"),"No")</f>
        <v>No</v>
      </c>
      <c r="W626" s="618">
        <f>IF(VLOOKUP($AU626,'FE Source'!$A:$W,3,FALSE)=0,"-",VLOOKUP($AU626,'FE Source'!$A:$W,3,FALSE))</f>
        <v>-9.16</v>
      </c>
      <c r="X626" s="618">
        <f>IF(VLOOKUP($AU626,'FE Source'!$A:$W,4,FALSE)=0,"-",VLOOKUP($AU626,'FE Source'!$A:$W,4,FALSE))</f>
        <v>6.9</v>
      </c>
      <c r="Y626" s="618">
        <f>IF(VLOOKUP($AU626,'FE Source'!$A:$W,5,FALSE)=0,"-",VLOOKUP($AU626,'FE Source'!$A:$W,5,FALSE))</f>
        <v>-7.77</v>
      </c>
      <c r="Z626" s="618">
        <f>IF(VLOOKUP($AU626,'FE Source'!$A:$W,6,FALSE)=0,"-",VLOOKUP($AU626,'FE Source'!$A:$W,6,FALSE))</f>
        <v>5.61</v>
      </c>
      <c r="AA626" s="618">
        <f>IF(VLOOKUP($AU626,'FE Source'!$A:$W,7,FALSE)=0,"-",VLOOKUP($AU626,'FE Source'!$A:$W,7,FALSE))</f>
        <v>9</v>
      </c>
      <c r="AB626" s="618">
        <f>IF(VLOOKUP($AU626,'FE Source'!$A:$W,8,FALSE)=0,"-",VLOOKUP($AU626,'FE Source'!$A:$W,8,FALSE))</f>
        <v>12.96</v>
      </c>
      <c r="AC626" s="632">
        <f>IF(VLOOKUP($AU626,'FE Source'!$A:$W,9,FALSE)=0,"-",VLOOKUP($AU626,'FE Source'!$A:$W,9,FALSE))</f>
        <v>10.84</v>
      </c>
      <c r="AD626" s="634">
        <f>IF(VLOOKUP($AU626,'FE Source'!$A:$W,10,FALSE)=0,"-",VLOOKUP($AU626,'FE Source'!$A:$W,10,FALSE))</f>
        <v>1</v>
      </c>
      <c r="AE626" s="618">
        <f>IF(VLOOKUP($AU626,'FE Source'!$A:$W,11,FALSE)=0,"-",VLOOKUP($AU626,'FE Source'!$A:$W,11,FALSE))</f>
        <v>14.27</v>
      </c>
      <c r="AF626" s="618">
        <f>IF(VLOOKUP($AU626,'FE Source'!$A:$W,12,FALSE)=0,"-",VLOOKUP($AU626,'FE Source'!$A:$W,12,FALSE))</f>
        <v>0.45</v>
      </c>
      <c r="AG626" s="618">
        <f>IF(VLOOKUP($AU626,'FE Source'!$A:$W,14,FALSE)=0,"-",VLOOKUP($AU626,'FE Source'!$A:$W,14,FALSE))</f>
        <v>-11.09</v>
      </c>
      <c r="AH626" s="618">
        <f>IF(VLOOKUP($AU626,'FE Source'!$A:$DJ,33,FALSE)=0,"-",VLOOKUP($AU626,'FE Source'!$A:$DJ,33,FALSE))</f>
        <v>104.32</v>
      </c>
      <c r="AI626" s="618">
        <f>IF(VLOOKUP($AU626,'FE Source'!$A:$Y,20,FALSE)=0,"-",VLOOKUP($AU626,'FE Source'!$A:$Y,20,FALSE))</f>
        <v>111.08</v>
      </c>
      <c r="AJ626" s="618">
        <f>IF(VLOOKUP($AU626,'FE Source'!$A:$DJ,34,FALSE)=0,"-",VLOOKUP($AU626,'FE Source'!$A:$DJ,34,FALSE))</f>
        <v>114.55</v>
      </c>
      <c r="AK626" s="618">
        <f>IF(VLOOKUP($AU626,'FE Source'!$A:$DJ,35,FALSE)=0,"-",VLOOKUP($AU626,'FE Source'!$A:$DJ,35,FALSE))</f>
        <v>80.73</v>
      </c>
      <c r="AL626" s="632">
        <f>IF(VLOOKUP($AU626,'FE Source'!$A:$Y,19,FALSE)=0,"-",VLOOKUP($AU626,'FE Source'!$A:$Y,19,FALSE))</f>
        <v>95.66</v>
      </c>
      <c r="AM626" s="634">
        <f>IF(VLOOKUP($AU626,'FE Source'!$A:$DJ,36,FALSE)=0,"-",VLOOKUP($AU626,'FE Source'!$A:$DJ,36,FALSE))</f>
        <v>98.96</v>
      </c>
      <c r="AN626" s="635">
        <f>IF(VLOOKUP($AU626,'FE Source'!$A:$W,13,FALSE)=0,"-",VLOOKUP($AU626,'FE Source'!$A:$W,13,FALSE))</f>
        <v>783.3</v>
      </c>
      <c r="AO626" s="634" t="str">
        <f>IF(J626="no","-",IF(VLOOKUP($AU626,'FE Source'!$A:$W,15,FALSE)=0,"-",VLOOKUP($AU626,'FE Source'!$A:$W,15,FALSE)))</f>
        <v>-</v>
      </c>
      <c r="AP626" s="618" t="str">
        <f>IF(AO626="-","-",IF(VLOOKUP($AU626,'FE Source'!$A:$Z,21,FALSE)=0,"-",IF(VLOOKUP($AU626,'FE Source'!$A:$Z,21,FALSE)=2,"Semi-Annual",IF(VLOOKUP($AU626,'FE Source'!$A:$Z,21,FALSE)=4,"Quarterly",IF(VLOOKUP($AU626,'FE Source'!$A:$Z,21,FALSE)=12,"Monthly","Annual")))))</f>
        <v>-</v>
      </c>
      <c r="AQ626" s="632">
        <f t="array" ref="AQ626">IF(VLOOKUP($AU626,'FE Source'!$A:$W,16,FALSE)=0,"-",VLOOKUP($AU626,'FE Source'!$A:$W,16,FALSE))</f>
        <v>0.7</v>
      </c>
      <c r="AR626" s="636" t="str">
        <f>IF(VLOOKUP($AU626,'FE Source'!$A:$W,17,FALSE)=0,"-",VLOOKUP($AU626,'FE Source'!$A:$W,17,FALSE))</f>
        <v>Bronze</v>
      </c>
      <c r="AS626" s="634">
        <f>IF(VLOOKUP($AU626,'FE Source'!$AN:$AS,4,FALSE)="",VLOOKUP($AU626,'FE Source'!$AN:$AS,3,FALSE),VLOOKUP($AU626,'FE Source'!$AN:$AS,4,FALSE))</f>
        <v>3.31</v>
      </c>
      <c r="AT626" s="637">
        <f>IF(VLOOKUP($AU626,'FE Source'!$AN:$AS,5,FALSE)=0,"-",VLOOKUP($AU626,'FE Source'!$AN:$AS,5,FALSE))</f>
        <v>45782</v>
      </c>
      <c r="AU626" s="636" t="s">
        <v>702</v>
      </c>
      <c r="BE626" s="215">
        <f>IF(VLOOKUP($AU626,'FE Source'!$A:$AK,22,FALSE)=0,"-",VLOOKUP($AU626,'FE Source'!$A:$AK,22,FALSE))</f>
        <v>7</v>
      </c>
      <c r="BF626" s="215">
        <f>IF(VLOOKUP($AU626,'FE Source'!$A:$AK,23,FALSE)=0,"-",VLOOKUP($AU626,'FE Source'!$A:$AK,23,FALSE))</f>
        <v>12.44</v>
      </c>
      <c r="BG626" s="215">
        <f>IF(VLOOKUP($AU626,'FE Source'!$A:$AK,24,FALSE)=0,"-",VLOOKUP($AU626,'FE Source'!$A:$AK,24,FALSE))</f>
        <v>11.21</v>
      </c>
      <c r="BH626" s="215">
        <f>IF(VLOOKUP($AU626,'FE Source'!$A:$AK,25,FALSE)=0,"-",VLOOKUP($AU626,'FE Source'!$A:$AK,25,FALSE))</f>
        <v>-3.64</v>
      </c>
      <c r="BI626" s="215">
        <f>IF(VLOOKUP($AU626,'FE Source'!$A:$AK,26,FALSE)=0,"-",VLOOKUP($AU626,'FE Source'!$A:$AK,26,FALSE))</f>
        <v>27.8</v>
      </c>
      <c r="BJ626" s="215">
        <f>IF(VLOOKUP($AU626,'FE Source'!$A:$AK,27,FALSE)=0,"-",VLOOKUP($AU626,'FE Source'!$A:$AK,27,FALSE))</f>
        <v>14.71</v>
      </c>
      <c r="BK626" s="215">
        <f>IF(VLOOKUP($AU626,'FE Source'!$A:$AK,28,FALSE)=0,"-",VLOOKUP($AU626,'FE Source'!$A:$AK,28,FALSE))</f>
        <v>29.98</v>
      </c>
      <c r="BL626" s="215">
        <f>IF(VLOOKUP($AU626,'FE Source'!$A:$AK,29,FALSE)=0,"-",VLOOKUP($AU626,'FE Source'!$A:$AK,29,FALSE))</f>
        <v>-19.420000000000002</v>
      </c>
      <c r="BM626" s="215">
        <f>IF(VLOOKUP($AU626,'FE Source'!$A:$AK,30,FALSE)=0,"-",VLOOKUP($AU626,'FE Source'!$A:$AK,30,FALSE))</f>
        <v>22.84</v>
      </c>
      <c r="BN626" t="str">
        <f>IF(VLOOKUP($AU626,'FE Source'!$A:$AK,31,FALSE)="No Specified Index","-",IF(VLOOKUP($AU626,'FE Source'!$A:$AK,31,FALSE)=0,"-",VLOOKUP($AU626,'FE Source'!$A:$AK,31,FALSE)))</f>
        <v>S&amp;P 500</v>
      </c>
      <c r="BO626" s="217">
        <f>IF(VLOOKUP($AU626,'FE Source'!$A:$AK,32,FALSE)=0,"-",VLOOKUP($AU626,'FE Source'!$A:$AK,32,FALSE))</f>
        <v>36676</v>
      </c>
      <c r="BP626" s="18">
        <f>IF(VLOOKUP($AU626,'FE Source'!$AZ:$BC,2,FALSE)=0,"-",VLOOKUP($AU626,'FE Source'!$AZ:$BC,2,FALSE))</f>
        <v>-1.25</v>
      </c>
      <c r="BQ626" s="18">
        <f>IF(VLOOKUP($AU626,'FE Source'!$AZ:$BC,3,FALSE)=0,"-",VLOOKUP($AU626,'FE Source'!$AZ:$BC,3,FALSE))</f>
        <v>-5.64</v>
      </c>
      <c r="BR626" s="18">
        <f>IF(VLOOKUP($AU626,'FE Source'!$AZ:$BC,4,FALSE)=0,"-",VLOOKUP($AU626,'FE Source'!$AZ:$BC,4,FALSE))</f>
        <v>-6.1</v>
      </c>
    </row>
    <row r="627" spans="2:70" ht="15">
      <c r="B627" s="628" t="str">
        <f>INDEX('UT - Retail'!$A$7:$A$1409,MATCH(AU627,'UT - Retail'!$U$7:$U$1409,0),1)</f>
        <v>Lion Global Investors Limited</v>
      </c>
      <c r="C627" s="650" t="str">
        <f>INDEX('UT - Retail'!$B$7:$B$1409,MATCH(AU627,'UT - Retail'!$U$7:$U$1409,0),1)</f>
        <v>Infinity US 500 Stock Index USD</v>
      </c>
      <c r="D627" s="650"/>
      <c r="E627" s="618" t="str">
        <f>VLOOKUP(C627,'UT - Retail'!$B:$K,8,FALSE)</f>
        <v>Equities</v>
      </c>
      <c r="F627" s="618" t="str">
        <f>VLOOKUP(C627,'UT - Retail'!$B:$K,9,FALSE)</f>
        <v>US</v>
      </c>
      <c r="G627" s="618" t="str">
        <f>VLOOKUP(C627,'UT - Retail'!$B:$K,10,FALSE)</f>
        <v>General</v>
      </c>
      <c r="H627" s="82" t="str">
        <f>VLOOKUP(C627,'UT - Retail'!$B:$N,13,FALSE)</f>
        <v>No</v>
      </c>
      <c r="I627" s="82" t="str">
        <f>VLOOKUP(C627,'UT - Retail'!$B:$Q,14,FALSE)</f>
        <v>No</v>
      </c>
      <c r="J627" s="618" t="str">
        <f>VLOOKUP(C627,'UT - Retail'!$B:$Q,11,FALSE)</f>
        <v>No</v>
      </c>
      <c r="K627" s="130" t="str">
        <f>VLOOKUP(C627,'UT - Retail'!$B:$P,15,FALSE)</f>
        <v>No</v>
      </c>
      <c r="L627" s="82" t="str">
        <f>VLOOKUP(C627,'UT - Retail'!$B:$Q,16,FALSE)</f>
        <v>Both</v>
      </c>
      <c r="M627" s="618" t="str">
        <f>VLOOKUP(C627,'UT - Retail'!$B:$K,6,FALSE)</f>
        <v>USD</v>
      </c>
      <c r="N627" s="618" t="str">
        <f>IFERROR(IF(MATCH(C627,'Portfolio Construction'!$AL:$AL,0),"Yes","No"),"No")</f>
        <v>Yes</v>
      </c>
      <c r="O627" s="618" t="str">
        <f>IFERROR(IF(MATCH(C627,'Portfolio Construction'!$AN:$AN,0),"Yes","No"),"No")</f>
        <v>No</v>
      </c>
      <c r="P627" s="618" t="str">
        <f>IFERROR(IF(MATCH(C627,'Portfolio Construction'!$AP:$AP,0),"Yes","No"),"No")</f>
        <v>No</v>
      </c>
      <c r="Q627" s="618" t="str">
        <f>IFERROR(IF(MATCH(C627,'Portfolio Construction'!$AR:$AR,0),"Yes","No"),"No")</f>
        <v>No</v>
      </c>
      <c r="R627" s="618" t="str">
        <f>IFERROR(IF(MATCH(C627,'Portfolio Construction'!$AT:$AT,0),"Yes","No"),"No")</f>
        <v>No</v>
      </c>
      <c r="S627" s="618" t="str">
        <f>IFERROR(IF(MATCH(C627,'Portfolio Construction'!$AV:$AV,0),"Yes","No"),"No")</f>
        <v>No</v>
      </c>
      <c r="T627" s="618" t="str">
        <f>IFERROR(IF(MATCH(C627,'Portfolio Construction'!$AX:$AX,0),"Yes","No"),"No")</f>
        <v>No</v>
      </c>
      <c r="U627" s="618" t="str">
        <f>IFERROR(IF(MATCH(C627,'Portfolio Construction'!$AZ:$AZ,0),"Yes","No"),"No")</f>
        <v>No</v>
      </c>
      <c r="V627" s="618" t="str">
        <f>IFERROR(IF(MATCH(C627,'Portfolio Construction'!$BB:$BB,0),"Yes","No"),"No")</f>
        <v>No</v>
      </c>
      <c r="W627" s="618">
        <f>IF(VLOOKUP($AU627,'FE Source'!$A:$W,3,FALSE)=0,"-",VLOOKUP($AU627,'FE Source'!$A:$W,3,FALSE))</f>
        <v>-9.18</v>
      </c>
      <c r="X627" s="618">
        <f>IF(VLOOKUP($AU627,'FE Source'!$A:$W,4,FALSE)=0,"-",VLOOKUP($AU627,'FE Source'!$A:$W,4,FALSE))</f>
        <v>6.87</v>
      </c>
      <c r="Y627" s="618">
        <f>IF(VLOOKUP($AU627,'FE Source'!$A:$W,5,FALSE)=0,"-",VLOOKUP($AU627,'FE Source'!$A:$W,5,FALSE))</f>
        <v>-7.77</v>
      </c>
      <c r="Z627" s="618">
        <f>IF(VLOOKUP($AU627,'FE Source'!$A:$W,6,FALSE)=0,"-",VLOOKUP($AU627,'FE Source'!$A:$W,6,FALSE))</f>
        <v>5.58</v>
      </c>
      <c r="AA627" s="618">
        <f>IF(VLOOKUP($AU627,'FE Source'!$A:$W,7,FALSE)=0,"-",VLOOKUP($AU627,'FE Source'!$A:$W,7,FALSE))</f>
        <v>8.99</v>
      </c>
      <c r="AB627" s="618">
        <f>IF(VLOOKUP($AU627,'FE Source'!$A:$W,8,FALSE)=0,"-",VLOOKUP($AU627,'FE Source'!$A:$W,8,FALSE))</f>
        <v>12.97</v>
      </c>
      <c r="AC627" s="632">
        <f>IF(VLOOKUP($AU627,'FE Source'!$A:$W,9,FALSE)=0,"-",VLOOKUP($AU627,'FE Source'!$A:$W,9,FALSE))</f>
        <v>10.85</v>
      </c>
      <c r="AD627" s="634">
        <f>IF(VLOOKUP($AU627,'FE Source'!$A:$W,10,FALSE)=0,"-",VLOOKUP($AU627,'FE Source'!$A:$W,10,FALSE))</f>
        <v>1</v>
      </c>
      <c r="AE627" s="618">
        <f>IF(VLOOKUP($AU627,'FE Source'!$A:$W,11,FALSE)=0,"-",VLOOKUP($AU627,'FE Source'!$A:$W,11,FALSE))</f>
        <v>14.26</v>
      </c>
      <c r="AF627" s="618">
        <f>IF(VLOOKUP($AU627,'FE Source'!$A:$W,12,FALSE)=0,"-",VLOOKUP($AU627,'FE Source'!$A:$W,12,FALSE))</f>
        <v>0.45</v>
      </c>
      <c r="AG627" s="618">
        <f>IF(VLOOKUP($AU627,'FE Source'!$A:$W,14,FALSE)=0,"-",VLOOKUP($AU627,'FE Source'!$A:$W,14,FALSE))</f>
        <v>-11.1</v>
      </c>
      <c r="AH627" s="618">
        <f>IF(VLOOKUP($AU627,'FE Source'!$A:$DJ,33,FALSE)=0,"-",VLOOKUP($AU627,'FE Source'!$A:$DJ,33,FALSE))</f>
        <v>104.36</v>
      </c>
      <c r="AI627" s="618">
        <f>IF(VLOOKUP($AU627,'FE Source'!$A:$Y,20,FALSE)=0,"-",VLOOKUP($AU627,'FE Source'!$A:$Y,20,FALSE))</f>
        <v>111.03</v>
      </c>
      <c r="AJ627" s="618">
        <f>IF(VLOOKUP($AU627,'FE Source'!$A:$DJ,34,FALSE)=0,"-",VLOOKUP($AU627,'FE Source'!$A:$DJ,34,FALSE))</f>
        <v>114.54</v>
      </c>
      <c r="AK627" s="618">
        <f>IF(VLOOKUP($AU627,'FE Source'!$A:$DJ,35,FALSE)=0,"-",VLOOKUP($AU627,'FE Source'!$A:$DJ,35,FALSE))</f>
        <v>80.709999999999994</v>
      </c>
      <c r="AL627" s="632">
        <f>IF(VLOOKUP($AU627,'FE Source'!$A:$Y,19,FALSE)=0,"-",VLOOKUP($AU627,'FE Source'!$A:$Y,19,FALSE))</f>
        <v>95.7</v>
      </c>
      <c r="AM627" s="634">
        <f>IF(VLOOKUP($AU627,'FE Source'!$A:$DJ,36,FALSE)=0,"-",VLOOKUP($AU627,'FE Source'!$A:$DJ,36,FALSE))</f>
        <v>98.93</v>
      </c>
      <c r="AN627" s="635">
        <f>IF(VLOOKUP($AU627,'FE Source'!$A:$W,13,FALSE)=0,"-",VLOOKUP($AU627,'FE Source'!$A:$W,13,FALSE))</f>
        <v>783.3</v>
      </c>
      <c r="AO627" s="634" t="str">
        <f>IF(J627="no","-",IF(VLOOKUP($AU627,'FE Source'!$A:$W,15,FALSE)=0,"-",VLOOKUP($AU627,'FE Source'!$A:$W,15,FALSE)))</f>
        <v>-</v>
      </c>
      <c r="AP627" s="618" t="str">
        <f>IF(AO627="-","-",IF(VLOOKUP($AU627,'FE Source'!$A:$Z,21,FALSE)=0,"-",IF(VLOOKUP($AU627,'FE Source'!$A:$Z,21,FALSE)=2,"Semi-Annual",IF(VLOOKUP($AU627,'FE Source'!$A:$Z,21,FALSE)=4,"Quarterly",IF(VLOOKUP($AU627,'FE Source'!$A:$Z,21,FALSE)=12,"Monthly","Annual")))))</f>
        <v>-</v>
      </c>
      <c r="AQ627" s="632">
        <f t="array" ref="AQ627">IF(VLOOKUP($AU627,'FE Source'!$A:$W,16,FALSE)=0,"-",VLOOKUP($AU627,'FE Source'!$A:$W,16,FALSE))</f>
        <v>0.7</v>
      </c>
      <c r="AR627" s="636" t="str">
        <f>IF(VLOOKUP($AU627,'FE Source'!$A:$W,17,FALSE)=0,"-",VLOOKUP($AU627,'FE Source'!$A:$W,17,FALSE))</f>
        <v>Bronze</v>
      </c>
      <c r="AS627" s="634">
        <f>IF(VLOOKUP($AU627,'FE Source'!$AN:$AS,4,FALSE)="",VLOOKUP($AU627,'FE Source'!$AN:$AS,3,FALSE),VLOOKUP($AU627,'FE Source'!$AN:$AS,4,FALSE))</f>
        <v>2.57</v>
      </c>
      <c r="AT627" s="637">
        <f>IF(VLOOKUP($AU627,'FE Source'!$AN:$AS,5,FALSE)=0,"-",VLOOKUP($AU627,'FE Source'!$AN:$AS,5,FALSE))</f>
        <v>45782</v>
      </c>
      <c r="AU627" s="636" t="s">
        <v>3079</v>
      </c>
      <c r="BE627" s="215">
        <f>IF(VLOOKUP($AU627,'FE Source'!$A:$AK,22,FALSE)=0,"-",VLOOKUP($AU627,'FE Source'!$A:$AK,22,FALSE))</f>
        <v>6.94</v>
      </c>
      <c r="BF627" s="215">
        <f>IF(VLOOKUP($AU627,'FE Source'!$A:$AK,23,FALSE)=0,"-",VLOOKUP($AU627,'FE Source'!$A:$AK,23,FALSE))</f>
        <v>12.45</v>
      </c>
      <c r="BG627" s="215">
        <f>IF(VLOOKUP($AU627,'FE Source'!$A:$AK,24,FALSE)=0,"-",VLOOKUP($AU627,'FE Source'!$A:$AK,24,FALSE))</f>
        <v>11.29</v>
      </c>
      <c r="BH627" s="215">
        <f>IF(VLOOKUP($AU627,'FE Source'!$A:$AK,25,FALSE)=0,"-",VLOOKUP($AU627,'FE Source'!$A:$AK,25,FALSE))</f>
        <v>-3.66</v>
      </c>
      <c r="BI627" s="215">
        <f>IF(VLOOKUP($AU627,'FE Source'!$A:$AK,26,FALSE)=0,"-",VLOOKUP($AU627,'FE Source'!$A:$AK,26,FALSE))</f>
        <v>27.86</v>
      </c>
      <c r="BJ627" s="215">
        <f>IF(VLOOKUP($AU627,'FE Source'!$A:$AK,27,FALSE)=0,"-",VLOOKUP($AU627,'FE Source'!$A:$AK,27,FALSE))</f>
        <v>14.65</v>
      </c>
      <c r="BK627" s="215">
        <f>IF(VLOOKUP($AU627,'FE Source'!$A:$AK,28,FALSE)=0,"-",VLOOKUP($AU627,'FE Source'!$A:$AK,28,FALSE))</f>
        <v>30.02</v>
      </c>
      <c r="BL627" s="215">
        <f>IF(VLOOKUP($AU627,'FE Source'!$A:$AK,29,FALSE)=0,"-",VLOOKUP($AU627,'FE Source'!$A:$AK,29,FALSE))</f>
        <v>-19.39</v>
      </c>
      <c r="BM627" s="215">
        <f>IF(VLOOKUP($AU627,'FE Source'!$A:$AK,30,FALSE)=0,"-",VLOOKUP($AU627,'FE Source'!$A:$AK,30,FALSE))</f>
        <v>22.8</v>
      </c>
      <c r="BN627" t="str">
        <f>IF(VLOOKUP($AU627,'FE Source'!$A:$AK,31,FALSE)="No Specified Index","-",IF(VLOOKUP($AU627,'FE Source'!$A:$AK,31,FALSE)=0,"-",VLOOKUP($AU627,'FE Source'!$A:$AK,31,FALSE)))</f>
        <v>S&amp;P 500</v>
      </c>
      <c r="BO627" s="217">
        <f>IF(VLOOKUP($AU627,'FE Source'!$A:$AK,32,FALSE)=0,"-",VLOOKUP($AU627,'FE Source'!$A:$AK,32,FALSE))</f>
        <v>37911</v>
      </c>
      <c r="BP627" s="18">
        <f>IF(VLOOKUP($AU627,'FE Source'!$AZ:$BC,2,FALSE)=0,"-",VLOOKUP($AU627,'FE Source'!$AZ:$BC,2,FALSE))</f>
        <v>-1.3</v>
      </c>
      <c r="BQ627" s="18">
        <f>IF(VLOOKUP($AU627,'FE Source'!$AZ:$BC,3,FALSE)=0,"-",VLOOKUP($AU627,'FE Source'!$AZ:$BC,3,FALSE))</f>
        <v>-5.63</v>
      </c>
      <c r="BR627" s="18">
        <f>IF(VLOOKUP($AU627,'FE Source'!$AZ:$BC,4,FALSE)=0,"-",VLOOKUP($AU627,'FE Source'!$AZ:$BC,4,FALSE))</f>
        <v>-6.09</v>
      </c>
    </row>
    <row r="628" spans="2:70" ht="15">
      <c r="B628" s="628" t="str">
        <f>INDEX('UT - Retail'!$A$7:$A$1409,MATCH(AU628,'UT - Retail'!$U$7:$U$1409,0),1)</f>
        <v>Janus Henderson Global Investors (Singapore)</v>
      </c>
      <c r="C628" s="650" t="str">
        <f>INDEX('UT - Retail'!$B$7:$B$1409,MATCH(AU628,'UT - Retail'!$U$7:$U$1409,0),1)</f>
        <v>Janus Henderson Horizon Asia-Pacific Property Income A2 USD</v>
      </c>
      <c r="D628" s="650"/>
      <c r="E628" s="618" t="str">
        <f>VLOOKUP(C628,'UT - Retail'!$B:$K,8,FALSE)</f>
        <v>Equities</v>
      </c>
      <c r="F628" s="618" t="str">
        <f>VLOOKUP(C628,'UT - Retail'!$B:$K,9,FALSE)</f>
        <v>Asia Pacific</v>
      </c>
      <c r="G628" s="618" t="str">
        <f>VLOOKUP(C628,'UT - Retail'!$B:$K,10,FALSE)</f>
        <v>Property</v>
      </c>
      <c r="H628" s="82" t="str">
        <f>VLOOKUP(C628,'UT - Retail'!$B:$N,13,FALSE)</f>
        <v>No</v>
      </c>
      <c r="I628" s="82" t="str">
        <f>VLOOKUP(C628,'UT - Retail'!$B:$Q,14,FALSE)</f>
        <v>No</v>
      </c>
      <c r="J628" s="618" t="str">
        <f>VLOOKUP(C628,'UT - Retail'!$B:$Q,11,FALSE)</f>
        <v>No</v>
      </c>
      <c r="K628" s="130" t="str">
        <f>VLOOKUP(C628,'UT - Retail'!$B:$P,15,FALSE)</f>
        <v>No</v>
      </c>
      <c r="L628" s="82" t="str">
        <f>VLOOKUP(C628,'UT - Retail'!$B:$Q,16,FALSE)</f>
        <v>iFast</v>
      </c>
      <c r="M628" s="618" t="str">
        <f>VLOOKUP(C628,'UT - Retail'!$B:$K,6,FALSE)</f>
        <v>USD</v>
      </c>
      <c r="N628" s="618" t="str">
        <f>IFERROR(IF(MATCH(C628,'Portfolio Construction'!$AL:$AL,0),"Yes","No"),"No")</f>
        <v>No</v>
      </c>
      <c r="O628" s="618" t="str">
        <f>IFERROR(IF(MATCH(C628,'Portfolio Construction'!$AN:$AN,0),"Yes","No"),"No")</f>
        <v>No</v>
      </c>
      <c r="P628" s="618" t="str">
        <f>IFERROR(IF(MATCH(C628,'Portfolio Construction'!$AP:$AP,0),"Yes","No"),"No")</f>
        <v>No</v>
      </c>
      <c r="Q628" s="618" t="str">
        <f>IFERROR(IF(MATCH(C628,'Portfolio Construction'!$AR:$AR,0),"Yes","No"),"No")</f>
        <v>No</v>
      </c>
      <c r="R628" s="618" t="str">
        <f>IFERROR(IF(MATCH(C628,'Portfolio Construction'!$AT:$AT,0),"Yes","No"),"No")</f>
        <v>No</v>
      </c>
      <c r="S628" s="618" t="str">
        <f>IFERROR(IF(MATCH(C628,'Portfolio Construction'!$AV:$AV,0),"Yes","No"),"No")</f>
        <v>No</v>
      </c>
      <c r="T628" s="618" t="str">
        <f>IFERROR(IF(MATCH(C628,'Portfolio Construction'!$AX:$AX,0),"Yes","No"),"No")</f>
        <v>No</v>
      </c>
      <c r="U628" s="618" t="str">
        <f>IFERROR(IF(MATCH(C628,'Portfolio Construction'!$AZ:$AZ,0),"Yes","No"),"No")</f>
        <v>No</v>
      </c>
      <c r="V628" s="618" t="str">
        <f>IFERROR(IF(MATCH(C628,'Portfolio Construction'!$BB:$BB,0),"Yes","No"),"No")</f>
        <v>No</v>
      </c>
      <c r="W628" s="618">
        <f>IF(VLOOKUP($AU628,'FE Source'!$A:$W,3,FALSE)=0,"-",VLOOKUP($AU628,'FE Source'!$A:$W,3,FALSE))</f>
        <v>0.77</v>
      </c>
      <c r="X628" s="618">
        <f>IF(VLOOKUP($AU628,'FE Source'!$A:$W,4,FALSE)=0,"-",VLOOKUP($AU628,'FE Source'!$A:$W,4,FALSE))</f>
        <v>4.99</v>
      </c>
      <c r="Y628" s="618">
        <f>IF(VLOOKUP($AU628,'FE Source'!$A:$W,5,FALSE)=0,"-",VLOOKUP($AU628,'FE Source'!$A:$W,5,FALSE))</f>
        <v>-3.01</v>
      </c>
      <c r="Z628" s="618">
        <f>IF(VLOOKUP($AU628,'FE Source'!$A:$W,6,FALSE)=0,"-",VLOOKUP($AU628,'FE Source'!$A:$W,6,FALSE))</f>
        <v>-5.71</v>
      </c>
      <c r="AA628" s="618">
        <f>IF(VLOOKUP($AU628,'FE Source'!$A:$W,7,FALSE)=0,"-",VLOOKUP($AU628,'FE Source'!$A:$W,7,FALSE))</f>
        <v>-6.62</v>
      </c>
      <c r="AB628" s="618">
        <f>IF(VLOOKUP($AU628,'FE Source'!$A:$W,8,FALSE)=0,"-",VLOOKUP($AU628,'FE Source'!$A:$W,8,FALSE))</f>
        <v>-2.71</v>
      </c>
      <c r="AC628" s="632">
        <f>IF(VLOOKUP($AU628,'FE Source'!$A:$W,9,FALSE)=0,"-",VLOOKUP($AU628,'FE Source'!$A:$W,9,FALSE))</f>
        <v>-0.66</v>
      </c>
      <c r="AD628" s="634">
        <f>IF(VLOOKUP($AU628,'FE Source'!$A:$W,10,FALSE)=0,"-",VLOOKUP($AU628,'FE Source'!$A:$W,10,FALSE))</f>
        <v>0.77</v>
      </c>
      <c r="AE628" s="618">
        <f>IF(VLOOKUP($AU628,'FE Source'!$A:$W,11,FALSE)=0,"-",VLOOKUP($AU628,'FE Source'!$A:$W,11,FALSE))</f>
        <v>11.21</v>
      </c>
      <c r="AF628" s="618">
        <f>IF(VLOOKUP($AU628,'FE Source'!$A:$W,12,FALSE)=0,"-",VLOOKUP($AU628,'FE Source'!$A:$W,12,FALSE))</f>
        <v>-0.01</v>
      </c>
      <c r="AG628" s="618">
        <f>IF(VLOOKUP($AU628,'FE Source'!$A:$W,14,FALSE)=0,"-",VLOOKUP($AU628,'FE Source'!$A:$W,14,FALSE))</f>
        <v>-23.16</v>
      </c>
      <c r="AH628" s="618">
        <f>IF(VLOOKUP($AU628,'FE Source'!$A:$DJ,33,FALSE)=0,"-",VLOOKUP($AU628,'FE Source'!$A:$DJ,33,FALSE))</f>
        <v>31.42</v>
      </c>
      <c r="AI628" s="618">
        <f>IF(VLOOKUP($AU628,'FE Source'!$A:$Y,20,FALSE)=0,"-",VLOOKUP($AU628,'FE Source'!$A:$Y,20,FALSE))</f>
        <v>60.14</v>
      </c>
      <c r="AJ628" s="618">
        <f>IF(VLOOKUP($AU628,'FE Source'!$A:$DJ,34,FALSE)=0,"-",VLOOKUP($AU628,'FE Source'!$A:$DJ,34,FALSE))</f>
        <v>53.76</v>
      </c>
      <c r="AK628" s="618">
        <f>IF(VLOOKUP($AU628,'FE Source'!$A:$DJ,35,FALSE)=0,"-",VLOOKUP($AU628,'FE Source'!$A:$DJ,35,FALSE))</f>
        <v>101.6</v>
      </c>
      <c r="AL628" s="632">
        <f>IF(VLOOKUP($AU628,'FE Source'!$A:$Y,19,FALSE)=0,"-",VLOOKUP($AU628,'FE Source'!$A:$Y,19,FALSE))</f>
        <v>91.51</v>
      </c>
      <c r="AM628" s="634">
        <f>IF(VLOOKUP($AU628,'FE Source'!$A:$DJ,36,FALSE)=0,"-",VLOOKUP($AU628,'FE Source'!$A:$DJ,36,FALSE))</f>
        <v>96.21</v>
      </c>
      <c r="AN628" s="635">
        <f>IF(VLOOKUP($AU628,'FE Source'!$A:$W,13,FALSE)=0,"-",VLOOKUP($AU628,'FE Source'!$A:$W,13,FALSE))</f>
        <v>29.8</v>
      </c>
      <c r="AO628" s="634" t="str">
        <f>IF(J628="no","-",IF(VLOOKUP($AU628,'FE Source'!$A:$W,15,FALSE)=0,"-",VLOOKUP($AU628,'FE Source'!$A:$W,15,FALSE)))</f>
        <v>-</v>
      </c>
      <c r="AP628" s="618" t="str">
        <f>IF(AO628="-","-",IF(VLOOKUP($AU628,'FE Source'!$A:$Z,21,FALSE)=0,"-",IF(VLOOKUP($AU628,'FE Source'!$A:$Z,21,FALSE)=2,"Semi-Annual",IF(VLOOKUP($AU628,'FE Source'!$A:$Z,21,FALSE)=4,"Quarterly",IF(VLOOKUP($AU628,'FE Source'!$A:$Z,21,FALSE)=12,"Monthly","Annual")))))</f>
        <v>-</v>
      </c>
      <c r="AQ628" s="632">
        <f t="array" ref="AQ628">IF(VLOOKUP($AU628,'FE Source'!$A:$W,16,FALSE)=0,"-",VLOOKUP($AU628,'FE Source'!$A:$W,16,FALSE))</f>
        <v>2.08</v>
      </c>
      <c r="AR628" s="636" t="str">
        <f>IF(VLOOKUP($AU628,'FE Source'!$A:$W,17,FALSE)=0,"-",VLOOKUP($AU628,'FE Source'!$A:$W,17,FALSE))</f>
        <v>Neutral</v>
      </c>
      <c r="AS628" s="634">
        <f>IF(VLOOKUP($AU628,'FE Source'!$AN:$AS,4,FALSE)="",VLOOKUP($AU628,'FE Source'!$AN:$AS,3,FALSE),VLOOKUP($AU628,'FE Source'!$AN:$AS,4,FALSE))</f>
        <v>16.170000000000002</v>
      </c>
      <c r="AT628" s="637">
        <f>IF(VLOOKUP($AU628,'FE Source'!$AN:$AS,5,FALSE)=0,"-",VLOOKUP($AU628,'FE Source'!$AN:$AS,5,FALSE))</f>
        <v>45777</v>
      </c>
      <c r="AU628" s="636" t="s">
        <v>3125</v>
      </c>
      <c r="BE628" s="215">
        <f>IF(VLOOKUP($AU628,'FE Source'!$A:$AK,22,FALSE)=0,"-",VLOOKUP($AU628,'FE Source'!$A:$AK,22,FALSE))</f>
        <v>1.88</v>
      </c>
      <c r="BF628" s="215">
        <f>IF(VLOOKUP($AU628,'FE Source'!$A:$AK,23,FALSE)=0,"-",VLOOKUP($AU628,'FE Source'!$A:$AK,23,FALSE))</f>
        <v>2.71</v>
      </c>
      <c r="BG628" s="215">
        <f>IF(VLOOKUP($AU628,'FE Source'!$A:$AK,24,FALSE)=0,"-",VLOOKUP($AU628,'FE Source'!$A:$AK,24,FALSE))</f>
        <v>6.81</v>
      </c>
      <c r="BH628" s="215">
        <f>IF(VLOOKUP($AU628,'FE Source'!$A:$AK,25,FALSE)=0,"-",VLOOKUP($AU628,'FE Source'!$A:$AK,25,FALSE))</f>
        <v>-3.16</v>
      </c>
      <c r="BI628" s="215">
        <f>IF(VLOOKUP($AU628,'FE Source'!$A:$AK,26,FALSE)=0,"-",VLOOKUP($AU628,'FE Source'!$A:$AK,26,FALSE))</f>
        <v>19.29</v>
      </c>
      <c r="BJ628" s="215">
        <f>IF(VLOOKUP($AU628,'FE Source'!$A:$AK,27,FALSE)=0,"-",VLOOKUP($AU628,'FE Source'!$A:$AK,27,FALSE))</f>
        <v>-3.17</v>
      </c>
      <c r="BK628" s="215">
        <f>IF(VLOOKUP($AU628,'FE Source'!$A:$AK,28,FALSE)=0,"-",VLOOKUP($AU628,'FE Source'!$A:$AK,28,FALSE))</f>
        <v>2.72</v>
      </c>
      <c r="BL628" s="215">
        <f>IF(VLOOKUP($AU628,'FE Source'!$A:$AK,29,FALSE)=0,"-",VLOOKUP($AU628,'FE Source'!$A:$AK,29,FALSE))</f>
        <v>-15</v>
      </c>
      <c r="BM628" s="215">
        <f>IF(VLOOKUP($AU628,'FE Source'!$A:$AK,30,FALSE)=0,"-",VLOOKUP($AU628,'FE Source'!$A:$AK,30,FALSE))</f>
        <v>-3.71</v>
      </c>
      <c r="BN628" t="str">
        <f>IF(VLOOKUP($AU628,'FE Source'!$A:$AK,31,FALSE)="No Specified Index","-",IF(VLOOKUP($AU628,'FE Source'!$A:$AK,31,FALSE)=0,"-",VLOOKUP($AU628,'FE Source'!$A:$AK,31,FALSE)))</f>
        <v>FTSE EPRA Nareit Developed Asia Dividend Plus In..</v>
      </c>
      <c r="BO628" s="217">
        <f>IF(VLOOKUP($AU628,'FE Source'!$A:$AK,32,FALSE)=0,"-",VLOOKUP($AU628,'FE Source'!$A:$AK,32,FALSE))</f>
        <v>38628</v>
      </c>
      <c r="BP628" s="18">
        <f>IF(VLOOKUP($AU628,'FE Source'!$AZ:$BC,2,FALSE)=0,"-",VLOOKUP($AU628,'FE Source'!$AZ:$BC,2,FALSE))</f>
        <v>-1.37</v>
      </c>
      <c r="BQ628" s="18">
        <f>IF(VLOOKUP($AU628,'FE Source'!$AZ:$BC,3,FALSE)=0,"-",VLOOKUP($AU628,'FE Source'!$AZ:$BC,3,FALSE))</f>
        <v>-9.76</v>
      </c>
      <c r="BR628" s="18">
        <f>IF(VLOOKUP($AU628,'FE Source'!$AZ:$BC,4,FALSE)=0,"-",VLOOKUP($AU628,'FE Source'!$AZ:$BC,4,FALSE))</f>
        <v>-6.03</v>
      </c>
    </row>
    <row r="629" spans="2:70" ht="15">
      <c r="B629" s="628" t="str">
        <f>INDEX('UT - Retail'!$A$7:$A$1409,MATCH(AU629,'UT - Retail'!$U$7:$U$1409,0),1)</f>
        <v>Janus Henderson Global Investors (Singapore)</v>
      </c>
      <c r="C629" s="650" t="str">
        <f>INDEX('UT - Retail'!$B$7:$B$1409,MATCH(AU629,'UT - Retail'!$U$7:$U$1409,0),1)</f>
        <v>Janus Henderson Horizon Asia-Pacific Property Income A3 SGD</v>
      </c>
      <c r="D629" s="650"/>
      <c r="E629" s="618" t="str">
        <f>VLOOKUP(C629,'UT - Retail'!$B:$K,8,FALSE)</f>
        <v>Equities</v>
      </c>
      <c r="F629" s="618" t="str">
        <f>VLOOKUP(C629,'UT - Retail'!$B:$K,9,FALSE)</f>
        <v>Asia Pacific</v>
      </c>
      <c r="G629" s="618" t="str">
        <f>VLOOKUP(C629,'UT - Retail'!$B:$K,10,FALSE)</f>
        <v>Property</v>
      </c>
      <c r="H629" s="82" t="str">
        <f>VLOOKUP(C629,'UT - Retail'!$B:$N,13,FALSE)</f>
        <v>No</v>
      </c>
      <c r="I629" s="82" t="str">
        <f>VLOOKUP(C629,'UT - Retail'!$B:$Q,14,FALSE)</f>
        <v>No</v>
      </c>
      <c r="J629" s="618" t="str">
        <f>VLOOKUP(C629,'UT - Retail'!$B:$Q,11,FALSE)</f>
        <v>Yes</v>
      </c>
      <c r="K629" s="130" t="str">
        <f>VLOOKUP(C629,'UT - Retail'!$B:$P,15,FALSE)</f>
        <v>No</v>
      </c>
      <c r="L629" s="82" t="str">
        <f>VLOOKUP(C629,'UT - Retail'!$B:$Q,16,FALSE)</f>
        <v>Both</v>
      </c>
      <c r="M629" s="618" t="str">
        <f>VLOOKUP(C629,'UT - Retail'!$B:$K,6,FALSE)</f>
        <v>SGD</v>
      </c>
      <c r="N629" s="618" t="str">
        <f>IFERROR(IF(MATCH(C629,'Portfolio Construction'!$AL:$AL,0),"Yes","No"),"No")</f>
        <v>No</v>
      </c>
      <c r="O629" s="618" t="str">
        <f>IFERROR(IF(MATCH(C629,'Portfolio Construction'!$AN:$AN,0),"Yes","No"),"No")</f>
        <v>No</v>
      </c>
      <c r="P629" s="618" t="str">
        <f>IFERROR(IF(MATCH(C629,'Portfolio Construction'!$AP:$AP,0),"Yes","No"),"No")</f>
        <v>No</v>
      </c>
      <c r="Q629" s="618" t="str">
        <f>IFERROR(IF(MATCH(C629,'Portfolio Construction'!$AR:$AR,0),"Yes","No"),"No")</f>
        <v>No</v>
      </c>
      <c r="R629" s="618" t="str">
        <f>IFERROR(IF(MATCH(C629,'Portfolio Construction'!$AT:$AT,0),"Yes","No"),"No")</f>
        <v>No</v>
      </c>
      <c r="S629" s="618" t="str">
        <f>IFERROR(IF(MATCH(C629,'Portfolio Construction'!$AV:$AV,0),"Yes","No"),"No")</f>
        <v>No</v>
      </c>
      <c r="T629" s="618" t="str">
        <f>IFERROR(IF(MATCH(C629,'Portfolio Construction'!$AX:$AX,0),"Yes","No"),"No")</f>
        <v>No</v>
      </c>
      <c r="U629" s="618" t="str">
        <f>IFERROR(IF(MATCH(C629,'Portfolio Construction'!$AZ:$AZ,0),"Yes","No"),"No")</f>
        <v>No</v>
      </c>
      <c r="V629" s="618" t="str">
        <f>IFERROR(IF(MATCH(C629,'Portfolio Construction'!$BB:$BB,0),"Yes","No"),"No")</f>
        <v>No</v>
      </c>
      <c r="W629" s="618">
        <f>IF(VLOOKUP($AU629,'FE Source'!$A:$W,3,FALSE)=0,"-",VLOOKUP($AU629,'FE Source'!$A:$W,3,FALSE))</f>
        <v>0.8</v>
      </c>
      <c r="X629" s="618">
        <f>IF(VLOOKUP($AU629,'FE Source'!$A:$W,4,FALSE)=0,"-",VLOOKUP($AU629,'FE Source'!$A:$W,4,FALSE))</f>
        <v>5.55</v>
      </c>
      <c r="Y629" s="618">
        <f>IF(VLOOKUP($AU629,'FE Source'!$A:$W,5,FALSE)=0,"-",VLOOKUP($AU629,'FE Source'!$A:$W,5,FALSE))</f>
        <v>-3.09</v>
      </c>
      <c r="Z629" s="618">
        <f>IF(VLOOKUP($AU629,'FE Source'!$A:$W,6,FALSE)=0,"-",VLOOKUP($AU629,'FE Source'!$A:$W,6,FALSE))</f>
        <v>-5.41</v>
      </c>
      <c r="AA629" s="618">
        <f>IF(VLOOKUP($AU629,'FE Source'!$A:$W,7,FALSE)=0,"-",VLOOKUP($AU629,'FE Source'!$A:$W,7,FALSE))</f>
        <v>-6.59</v>
      </c>
      <c r="AB629" s="618">
        <f>IF(VLOOKUP($AU629,'FE Source'!$A:$W,8,FALSE)=0,"-",VLOOKUP($AU629,'FE Source'!$A:$W,8,FALSE))</f>
        <v>-2.74</v>
      </c>
      <c r="AC629" s="632" t="str">
        <f>IF(VLOOKUP($AU629,'FE Source'!$A:$W,9,FALSE)=0,"-",VLOOKUP($AU629,'FE Source'!$A:$W,9,FALSE))</f>
        <v>-</v>
      </c>
      <c r="AD629" s="634">
        <f>IF(VLOOKUP($AU629,'FE Source'!$A:$W,10,FALSE)=0,"-",VLOOKUP($AU629,'FE Source'!$A:$W,10,FALSE))</f>
        <v>0.78</v>
      </c>
      <c r="AE629" s="618">
        <f>IF(VLOOKUP($AU629,'FE Source'!$A:$W,11,FALSE)=0,"-",VLOOKUP($AU629,'FE Source'!$A:$W,11,FALSE))</f>
        <v>11.27</v>
      </c>
      <c r="AF629" s="618">
        <f>IF(VLOOKUP($AU629,'FE Source'!$A:$W,12,FALSE)=0,"-",VLOOKUP($AU629,'FE Source'!$A:$W,12,FALSE))</f>
        <v>-0.01</v>
      </c>
      <c r="AG629" s="618">
        <f>IF(VLOOKUP($AU629,'FE Source'!$A:$W,14,FALSE)=0,"-",VLOOKUP($AU629,'FE Source'!$A:$W,14,FALSE))</f>
        <v>-23.31</v>
      </c>
      <c r="AH629" s="618">
        <f>IF(VLOOKUP($AU629,'FE Source'!$A:$DJ,33,FALSE)=0,"-",VLOOKUP($AU629,'FE Source'!$A:$DJ,33,FALSE))</f>
        <v>33.950000000000003</v>
      </c>
      <c r="AI629" s="618">
        <f>IF(VLOOKUP($AU629,'FE Source'!$A:$Y,20,FALSE)=0,"-",VLOOKUP($AU629,'FE Source'!$A:$Y,20,FALSE))</f>
        <v>61.16</v>
      </c>
      <c r="AJ629" s="618">
        <f>IF(VLOOKUP($AU629,'FE Source'!$A:$DJ,34,FALSE)=0,"-",VLOOKUP($AU629,'FE Source'!$A:$DJ,34,FALSE))</f>
        <v>53.97</v>
      </c>
      <c r="AK629" s="618">
        <f>IF(VLOOKUP($AU629,'FE Source'!$A:$DJ,35,FALSE)=0,"-",VLOOKUP($AU629,'FE Source'!$A:$DJ,35,FALSE))</f>
        <v>102.26</v>
      </c>
      <c r="AL629" s="632">
        <f>IF(VLOOKUP($AU629,'FE Source'!$A:$Y,19,FALSE)=0,"-",VLOOKUP($AU629,'FE Source'!$A:$Y,19,FALSE))</f>
        <v>91.87</v>
      </c>
      <c r="AM629" s="634">
        <f>IF(VLOOKUP($AU629,'FE Source'!$A:$DJ,36,FALSE)=0,"-",VLOOKUP($AU629,'FE Source'!$A:$DJ,36,FALSE))</f>
        <v>96.49</v>
      </c>
      <c r="AN629" s="635">
        <f>IF(VLOOKUP($AU629,'FE Source'!$A:$W,13,FALSE)=0,"-",VLOOKUP($AU629,'FE Source'!$A:$W,13,FALSE))</f>
        <v>29.8</v>
      </c>
      <c r="AO629" s="634">
        <f>IF(J629="no","-",IF(VLOOKUP($AU629,'FE Source'!$A:$W,15,FALSE)=0,"-",VLOOKUP($AU629,'FE Source'!$A:$W,15,FALSE)))</f>
        <v>3.68</v>
      </c>
      <c r="AP629" s="618" t="str">
        <f>IF(AO629="-","-",IF(VLOOKUP($AU629,'FE Source'!$A:$Z,21,FALSE)=0,"-",IF(VLOOKUP($AU629,'FE Source'!$A:$Z,21,FALSE)=2,"Semi-Annual",IF(VLOOKUP($AU629,'FE Source'!$A:$Z,21,FALSE)=4,"Quarterly",IF(VLOOKUP($AU629,'FE Source'!$A:$Z,21,FALSE)=12,"Monthly","Annual")))))</f>
        <v>Monthly</v>
      </c>
      <c r="AQ629" s="632" t="str">
        <f t="array" ref="AQ629">IF(VLOOKUP($AU629,'FE Source'!$A:$W,16,FALSE)=0,"-",VLOOKUP($AU629,'FE Source'!$A:$W,16,FALSE))</f>
        <v>-</v>
      </c>
      <c r="AR629" s="636" t="str">
        <f>IF(VLOOKUP($AU629,'FE Source'!$A:$W,17,FALSE)=0,"-",VLOOKUP($AU629,'FE Source'!$A:$W,17,FALSE))</f>
        <v>Neutral</v>
      </c>
      <c r="AS629" s="634">
        <f>IF(VLOOKUP($AU629,'FE Source'!$AN:$AS,4,FALSE)="",VLOOKUP($AU629,'FE Source'!$AN:$AS,3,FALSE),VLOOKUP($AU629,'FE Source'!$AN:$AS,4,FALSE))</f>
        <v>15.03</v>
      </c>
      <c r="AT629" s="637">
        <f>IF(VLOOKUP($AU629,'FE Source'!$AN:$AS,5,FALSE)=0,"-",VLOOKUP($AU629,'FE Source'!$AN:$AS,5,FALSE))</f>
        <v>45777</v>
      </c>
      <c r="AU629" s="636" t="s">
        <v>6127</v>
      </c>
      <c r="BE629" s="215" t="str">
        <f>IF(VLOOKUP($AU629,'FE Source'!$A:$AK,22,FALSE)=0,"-",VLOOKUP($AU629,'FE Source'!$A:$AK,22,FALSE))</f>
        <v>-</v>
      </c>
      <c r="BF629" s="215" t="str">
        <f>IF(VLOOKUP($AU629,'FE Source'!$A:$AK,23,FALSE)=0,"-",VLOOKUP($AU629,'FE Source'!$A:$AK,23,FALSE))</f>
        <v>-</v>
      </c>
      <c r="BG629" s="215">
        <f>IF(VLOOKUP($AU629,'FE Source'!$A:$AK,24,FALSE)=0,"-",VLOOKUP($AU629,'FE Source'!$A:$AK,24,FALSE))</f>
        <v>6.83</v>
      </c>
      <c r="BH629" s="215">
        <f>IF(VLOOKUP($AU629,'FE Source'!$A:$AK,25,FALSE)=0,"-",VLOOKUP($AU629,'FE Source'!$A:$AK,25,FALSE))</f>
        <v>-3.13</v>
      </c>
      <c r="BI629" s="215">
        <f>IF(VLOOKUP($AU629,'FE Source'!$A:$AK,26,FALSE)=0,"-",VLOOKUP($AU629,'FE Source'!$A:$AK,26,FALSE))</f>
        <v>19.600000000000001</v>
      </c>
      <c r="BJ629" s="215">
        <f>IF(VLOOKUP($AU629,'FE Source'!$A:$AK,27,FALSE)=0,"-",VLOOKUP($AU629,'FE Source'!$A:$AK,27,FALSE))</f>
        <v>-3.33</v>
      </c>
      <c r="BK629" s="215">
        <f>IF(VLOOKUP($AU629,'FE Source'!$A:$AK,28,FALSE)=0,"-",VLOOKUP($AU629,'FE Source'!$A:$AK,28,FALSE))</f>
        <v>2.83</v>
      </c>
      <c r="BL629" s="215">
        <f>IF(VLOOKUP($AU629,'FE Source'!$A:$AK,29,FALSE)=0,"-",VLOOKUP($AU629,'FE Source'!$A:$AK,29,FALSE))</f>
        <v>-14.89</v>
      </c>
      <c r="BM629" s="215">
        <f>IF(VLOOKUP($AU629,'FE Source'!$A:$AK,30,FALSE)=0,"-",VLOOKUP($AU629,'FE Source'!$A:$AK,30,FALSE))</f>
        <v>-3.96</v>
      </c>
      <c r="BN629" t="str">
        <f>IF(VLOOKUP($AU629,'FE Source'!$A:$AK,31,FALSE)="No Specified Index","-",IF(VLOOKUP($AU629,'FE Source'!$A:$AK,31,FALSE)=0,"-",VLOOKUP($AU629,'FE Source'!$A:$AK,31,FALSE)))</f>
        <v>FTSE EPRA Nareit Developed Asia Dividend Plus In..</v>
      </c>
      <c r="BO629" s="217">
        <f>IF(VLOOKUP($AU629,'FE Source'!$A:$AK,32,FALSE)=0,"-",VLOOKUP($AU629,'FE Source'!$A:$AK,32,FALSE))</f>
        <v>42453</v>
      </c>
      <c r="BP629" s="18" t="str">
        <f>IF(VLOOKUP($AU629,'FE Source'!$AZ:$BC,2,FALSE)=0,"-",VLOOKUP($AU629,'FE Source'!$AZ:$BC,2,FALSE))</f>
        <v>-</v>
      </c>
      <c r="BQ629" s="18" t="str">
        <f>IF(VLOOKUP($AU629,'FE Source'!$AZ:$BC,3,FALSE)=0,"-",VLOOKUP($AU629,'FE Source'!$AZ:$BC,3,FALSE))</f>
        <v>-</v>
      </c>
      <c r="BR629" s="18" t="str">
        <f>IF(VLOOKUP($AU629,'FE Source'!$AZ:$BC,4,FALSE)=0,"-",VLOOKUP($AU629,'FE Source'!$AZ:$BC,4,FALSE))</f>
        <v>-</v>
      </c>
    </row>
    <row r="630" spans="2:70" ht="15">
      <c r="B630" s="628" t="str">
        <f>INDEX('UT - Retail'!$A$7:$A$1409,MATCH(AU630,'UT - Retail'!$U$7:$U$1409,0),1)</f>
        <v>Janus Henderson Global Investors (Singapore)</v>
      </c>
      <c r="C630" s="650" t="str">
        <f>INDEX('UT - Retail'!$B$7:$B$1409,MATCH(AU630,'UT - Retail'!$U$7:$U$1409,0),1)</f>
        <v>Janus Henderson Horizon Asia-Pacific Property Income A5m SGD</v>
      </c>
      <c r="D630" s="650"/>
      <c r="E630" s="618" t="str">
        <f>VLOOKUP(C630,'UT - Retail'!$B:$K,8,FALSE)</f>
        <v>Equities</v>
      </c>
      <c r="F630" s="618" t="str">
        <f>VLOOKUP(C630,'UT - Retail'!$B:$K,9,FALSE)</f>
        <v>Asia Pacific</v>
      </c>
      <c r="G630" s="618" t="str">
        <f>VLOOKUP(C630,'UT - Retail'!$B:$K,10,FALSE)</f>
        <v>Property</v>
      </c>
      <c r="H630" s="82" t="str">
        <f>VLOOKUP(C630,'UT - Retail'!$B:$N,13,FALSE)</f>
        <v>No</v>
      </c>
      <c r="I630" s="82" t="str">
        <f>VLOOKUP(C630,'UT - Retail'!$B:$Q,14,FALSE)</f>
        <v>No</v>
      </c>
      <c r="J630" s="618" t="str">
        <f>VLOOKUP(C630,'UT - Retail'!$B:$Q,11,FALSE)</f>
        <v>Yes</v>
      </c>
      <c r="K630" s="130" t="str">
        <f>VLOOKUP(C630,'UT - Retail'!$B:$P,15,FALSE)</f>
        <v>No</v>
      </c>
      <c r="L630" s="82" t="str">
        <f>VLOOKUP(C630,'UT - Retail'!$B:$Q,16,FALSE)</f>
        <v>iFast</v>
      </c>
      <c r="M630" s="618" t="str">
        <f>VLOOKUP(C630,'UT - Retail'!$B:$K,6,FALSE)</f>
        <v>SGD</v>
      </c>
      <c r="N630" s="618" t="str">
        <f>IFERROR(IF(MATCH(C630,'Portfolio Construction'!$AL:$AL,0),"Yes","No"),"No")</f>
        <v>No</v>
      </c>
      <c r="O630" s="618" t="str">
        <f>IFERROR(IF(MATCH(C630,'Portfolio Construction'!$AN:$AN,0),"Yes","No"),"No")</f>
        <v>No</v>
      </c>
      <c r="P630" s="618" t="str">
        <f>IFERROR(IF(MATCH(C630,'Portfolio Construction'!$AP:$AP,0),"Yes","No"),"No")</f>
        <v>No</v>
      </c>
      <c r="Q630" s="618" t="str">
        <f>IFERROR(IF(MATCH(C630,'Portfolio Construction'!$AR:$AR,0),"Yes","No"),"No")</f>
        <v>No</v>
      </c>
      <c r="R630" s="618" t="str">
        <f>IFERROR(IF(MATCH(C630,'Portfolio Construction'!$AT:$AT,0),"Yes","No"),"No")</f>
        <v>No</v>
      </c>
      <c r="S630" s="618" t="str">
        <f>IFERROR(IF(MATCH(C630,'Portfolio Construction'!$AV:$AV,0),"Yes","No"),"No")</f>
        <v>No</v>
      </c>
      <c r="T630" s="618" t="str">
        <f>IFERROR(IF(MATCH(C630,'Portfolio Construction'!$AX:$AX,0),"Yes","No"),"No")</f>
        <v>No</v>
      </c>
      <c r="U630" s="618" t="str">
        <f>IFERROR(IF(MATCH(C630,'Portfolio Construction'!$AZ:$AZ,0),"Yes","No"),"No")</f>
        <v>No</v>
      </c>
      <c r="V630" s="618" t="str">
        <f>IFERROR(IF(MATCH(C630,'Portfolio Construction'!$BB:$BB,0),"Yes","No"),"No")</f>
        <v>No</v>
      </c>
      <c r="W630" s="618">
        <f>IF(VLOOKUP($AU630,'FE Source'!$A:$W,3,FALSE)=0,"-",VLOOKUP($AU630,'FE Source'!$A:$W,3,FALSE))</f>
        <v>0.78</v>
      </c>
      <c r="X630" s="618">
        <f>IF(VLOOKUP($AU630,'FE Source'!$A:$W,4,FALSE)=0,"-",VLOOKUP($AU630,'FE Source'!$A:$W,4,FALSE))</f>
        <v>5.48</v>
      </c>
      <c r="Y630" s="618">
        <f>IF(VLOOKUP($AU630,'FE Source'!$A:$W,5,FALSE)=0,"-",VLOOKUP($AU630,'FE Source'!$A:$W,5,FALSE))</f>
        <v>-3.11</v>
      </c>
      <c r="Z630" s="618">
        <f>IF(VLOOKUP($AU630,'FE Source'!$A:$W,6,FALSE)=0,"-",VLOOKUP($AU630,'FE Source'!$A:$W,6,FALSE))</f>
        <v>-5.47</v>
      </c>
      <c r="AA630" s="618">
        <f>IF(VLOOKUP($AU630,'FE Source'!$A:$W,7,FALSE)=0,"-",VLOOKUP($AU630,'FE Source'!$A:$W,7,FALSE))</f>
        <v>-6.6</v>
      </c>
      <c r="AB630" s="618" t="str">
        <f>IF(VLOOKUP($AU630,'FE Source'!$A:$W,8,FALSE)=0,"-",VLOOKUP($AU630,'FE Source'!$A:$W,8,FALSE))</f>
        <v>-</v>
      </c>
      <c r="AC630" s="632" t="str">
        <f>IF(VLOOKUP($AU630,'FE Source'!$A:$W,9,FALSE)=0,"-",VLOOKUP($AU630,'FE Source'!$A:$W,9,FALSE))</f>
        <v>-</v>
      </c>
      <c r="AD630" s="634">
        <f>IF(VLOOKUP($AU630,'FE Source'!$A:$W,10,FALSE)=0,"-",VLOOKUP($AU630,'FE Source'!$A:$W,10,FALSE))</f>
        <v>0.92</v>
      </c>
      <c r="AE630" s="618">
        <f>IF(VLOOKUP($AU630,'FE Source'!$A:$W,11,FALSE)=0,"-",VLOOKUP($AU630,'FE Source'!$A:$W,11,FALSE))</f>
        <v>11.26</v>
      </c>
      <c r="AF630" s="618">
        <f>IF(VLOOKUP($AU630,'FE Source'!$A:$W,12,FALSE)=0,"-",VLOOKUP($AU630,'FE Source'!$A:$W,12,FALSE))</f>
        <v>-0.01</v>
      </c>
      <c r="AG630" s="618">
        <f>IF(VLOOKUP($AU630,'FE Source'!$A:$W,14,FALSE)=0,"-",VLOOKUP($AU630,'FE Source'!$A:$W,14,FALSE))</f>
        <v>-23.27</v>
      </c>
      <c r="AH630" s="618">
        <f>IF(VLOOKUP($AU630,'FE Source'!$A:$DJ,33,FALSE)=0,"-",VLOOKUP($AU630,'FE Source'!$A:$DJ,33,FALSE))</f>
        <v>58.16</v>
      </c>
      <c r="AI630" s="618">
        <f>IF(VLOOKUP($AU630,'FE Source'!$A:$Y,20,FALSE)=0,"-",VLOOKUP($AU630,'FE Source'!$A:$Y,20,FALSE))</f>
        <v>90.37</v>
      </c>
      <c r="AJ630" s="618" t="str">
        <f>IF(VLOOKUP($AU630,'FE Source'!$A:$DJ,34,FALSE)=0,"-",VLOOKUP($AU630,'FE Source'!$A:$DJ,34,FALSE))</f>
        <v>-</v>
      </c>
      <c r="AK630" s="618">
        <f>IF(VLOOKUP($AU630,'FE Source'!$A:$DJ,35,FALSE)=0,"-",VLOOKUP($AU630,'FE Source'!$A:$DJ,35,FALSE))</f>
        <v>100.68</v>
      </c>
      <c r="AL630" s="632">
        <f>IF(VLOOKUP($AU630,'FE Source'!$A:$Y,19,FALSE)=0,"-",VLOOKUP($AU630,'FE Source'!$A:$Y,19,FALSE))</f>
        <v>100.02</v>
      </c>
      <c r="AM630" s="634" t="str">
        <f>IF(VLOOKUP($AU630,'FE Source'!$A:$DJ,36,FALSE)=0,"-",VLOOKUP($AU630,'FE Source'!$A:$DJ,36,FALSE))</f>
        <v>-</v>
      </c>
      <c r="AN630" s="635">
        <f>IF(VLOOKUP($AU630,'FE Source'!$A:$W,13,FALSE)=0,"-",VLOOKUP($AU630,'FE Source'!$A:$W,13,FALSE))</f>
        <v>29.8</v>
      </c>
      <c r="AO630" s="634">
        <f>IF(J630="no","-",IF(VLOOKUP($AU630,'FE Source'!$A:$W,15,FALSE)=0,"-",VLOOKUP($AU630,'FE Source'!$A:$W,15,FALSE)))</f>
        <v>7.47</v>
      </c>
      <c r="AP630" s="618" t="str">
        <f>IF(AO630="-","-",IF(VLOOKUP($AU630,'FE Source'!$A:$Z,21,FALSE)=0,"-",IF(VLOOKUP($AU630,'FE Source'!$A:$Z,21,FALSE)=2,"Semi-Annual",IF(VLOOKUP($AU630,'FE Source'!$A:$Z,21,FALSE)=4,"Quarterly",IF(VLOOKUP($AU630,'FE Source'!$A:$Z,21,FALSE)=12,"Monthly","Annual")))))</f>
        <v>Monthly</v>
      </c>
      <c r="AQ630" s="632" t="str">
        <f t="array" ref="AQ630">IF(VLOOKUP($AU630,'FE Source'!$A:$W,16,FALSE)=0,"-",VLOOKUP($AU630,'FE Source'!$A:$W,16,FALSE))</f>
        <v>-</v>
      </c>
      <c r="AR630" s="636" t="str">
        <f>IF(VLOOKUP($AU630,'FE Source'!$A:$W,17,FALSE)=0,"-",VLOOKUP($AU630,'FE Source'!$A:$W,17,FALSE))</f>
        <v>Neutral</v>
      </c>
      <c r="AS630" s="634">
        <f>IF(VLOOKUP($AU630,'FE Source'!$AN:$AS,4,FALSE)="",VLOOKUP($AU630,'FE Source'!$AN:$AS,3,FALSE),VLOOKUP($AU630,'FE Source'!$AN:$AS,4,FALSE))</f>
        <v>12.13</v>
      </c>
      <c r="AT630" s="637">
        <f>IF(VLOOKUP($AU630,'FE Source'!$AN:$AS,5,FALSE)=0,"-",VLOOKUP($AU630,'FE Source'!$AN:$AS,5,FALSE))</f>
        <v>45777</v>
      </c>
      <c r="AU630" s="636" t="s">
        <v>6872</v>
      </c>
      <c r="BE630" s="215" t="str">
        <f>IF(VLOOKUP($AU630,'FE Source'!$A:$AK,22,FALSE)=0,"-",VLOOKUP($AU630,'FE Source'!$A:$AK,22,FALSE))</f>
        <v>-</v>
      </c>
      <c r="BF630" s="215" t="str">
        <f>IF(VLOOKUP($AU630,'FE Source'!$A:$AK,23,FALSE)=0,"-",VLOOKUP($AU630,'FE Source'!$A:$AK,23,FALSE))</f>
        <v>-</v>
      </c>
      <c r="BG630" s="215" t="str">
        <f>IF(VLOOKUP($AU630,'FE Source'!$A:$AK,24,FALSE)=0,"-",VLOOKUP($AU630,'FE Source'!$A:$AK,24,FALSE))</f>
        <v>-</v>
      </c>
      <c r="BH630" s="215" t="str">
        <f>IF(VLOOKUP($AU630,'FE Source'!$A:$AK,25,FALSE)=0,"-",VLOOKUP($AU630,'FE Source'!$A:$AK,25,FALSE))</f>
        <v>-</v>
      </c>
      <c r="BI630" s="215" t="str">
        <f>IF(VLOOKUP($AU630,'FE Source'!$A:$AK,26,FALSE)=0,"-",VLOOKUP($AU630,'FE Source'!$A:$AK,26,FALSE))</f>
        <v>-</v>
      </c>
      <c r="BJ630" s="215" t="str">
        <f>IF(VLOOKUP($AU630,'FE Source'!$A:$AK,27,FALSE)=0,"-",VLOOKUP($AU630,'FE Source'!$A:$AK,27,FALSE))</f>
        <v>-</v>
      </c>
      <c r="BK630" s="215" t="str">
        <f>IF(VLOOKUP($AU630,'FE Source'!$A:$AK,28,FALSE)=0,"-",VLOOKUP($AU630,'FE Source'!$A:$AK,28,FALSE))</f>
        <v>-</v>
      </c>
      <c r="BL630" s="215">
        <f>IF(VLOOKUP($AU630,'FE Source'!$A:$AK,29,FALSE)=0,"-",VLOOKUP($AU630,'FE Source'!$A:$AK,29,FALSE))</f>
        <v>-14.9</v>
      </c>
      <c r="BM630" s="215">
        <f>IF(VLOOKUP($AU630,'FE Source'!$A:$AK,30,FALSE)=0,"-",VLOOKUP($AU630,'FE Source'!$A:$AK,30,FALSE))</f>
        <v>-3.91</v>
      </c>
      <c r="BN630" t="str">
        <f>IF(VLOOKUP($AU630,'FE Source'!$A:$AK,31,FALSE)="No Specified Index","-",IF(VLOOKUP($AU630,'FE Source'!$A:$AK,31,FALSE)=0,"-",VLOOKUP($AU630,'FE Source'!$A:$AK,31,FALSE)))</f>
        <v>FTSE EPRA Nareit Developed Asia Dividend Plus In..</v>
      </c>
      <c r="BO630" s="217">
        <f>IF(VLOOKUP($AU630,'FE Source'!$A:$AK,32,FALSE)=0,"-",VLOOKUP($AU630,'FE Source'!$A:$AK,32,FALSE))</f>
        <v>44105</v>
      </c>
      <c r="BP630" s="18" t="str">
        <f>IF(VLOOKUP($AU630,'FE Source'!$AZ:$BC,2,FALSE)=0,"-",VLOOKUP($AU630,'FE Source'!$AZ:$BC,2,FALSE))</f>
        <v>-</v>
      </c>
      <c r="BQ630" s="18" t="str">
        <f>IF(VLOOKUP($AU630,'FE Source'!$AZ:$BC,3,FALSE)=0,"-",VLOOKUP($AU630,'FE Source'!$AZ:$BC,3,FALSE))</f>
        <v>-</v>
      </c>
      <c r="BR630" s="18" t="str">
        <f>IF(VLOOKUP($AU630,'FE Source'!$AZ:$BC,4,FALSE)=0,"-",VLOOKUP($AU630,'FE Source'!$AZ:$BC,4,FALSE))</f>
        <v>-</v>
      </c>
    </row>
    <row r="631" spans="2:70" ht="15">
      <c r="B631" s="628" t="str">
        <f>INDEX('UT - Retail'!$A$7:$A$1409,MATCH(AU631,'UT - Retail'!$U$7:$U$1409,0),1)</f>
        <v>Janus Henderson Global Investors (Singapore)</v>
      </c>
      <c r="C631" s="650" t="str">
        <f>INDEX('UT - Retail'!$B$7:$B$1409,MATCH(AU631,'UT - Retail'!$U$7:$U$1409,0),1)</f>
        <v>Janus Henderson Horizon Asia-Pacific Property Income A5m USD</v>
      </c>
      <c r="D631" s="650"/>
      <c r="E631" s="618" t="str">
        <f>VLOOKUP(C631,'UT - Retail'!$B:$K,8,FALSE)</f>
        <v>Equities</v>
      </c>
      <c r="F631" s="618" t="str">
        <f>VLOOKUP(C631,'UT - Retail'!$B:$K,9,FALSE)</f>
        <v>Asia Pacific</v>
      </c>
      <c r="G631" s="618" t="str">
        <f>VLOOKUP(C631,'UT - Retail'!$B:$K,10,FALSE)</f>
        <v>Property</v>
      </c>
      <c r="H631" s="82" t="str">
        <f>VLOOKUP(C631,'UT - Retail'!$B:$N,13,FALSE)</f>
        <v>No</v>
      </c>
      <c r="I631" s="82" t="str">
        <f>VLOOKUP(C631,'UT - Retail'!$B:$Q,14,FALSE)</f>
        <v>No</v>
      </c>
      <c r="J631" s="618" t="str">
        <f>VLOOKUP(C631,'UT - Retail'!$B:$Q,11,FALSE)</f>
        <v>No</v>
      </c>
      <c r="K631" s="130" t="str">
        <f>VLOOKUP(C631,'UT - Retail'!$B:$P,15,FALSE)</f>
        <v>No</v>
      </c>
      <c r="L631" s="82" t="str">
        <f>VLOOKUP(C631,'UT - Retail'!$B:$Q,16,FALSE)</f>
        <v>iFast</v>
      </c>
      <c r="M631" s="618" t="str">
        <f>VLOOKUP(C631,'UT - Retail'!$B:$K,6,FALSE)</f>
        <v>USD</v>
      </c>
      <c r="N631" s="618" t="str">
        <f>IFERROR(IF(MATCH(C631,'Portfolio Construction'!$AL:$AL,0),"Yes","No"),"No")</f>
        <v>No</v>
      </c>
      <c r="O631" s="618" t="str">
        <f>IFERROR(IF(MATCH(C631,'Portfolio Construction'!$AN:$AN,0),"Yes","No"),"No")</f>
        <v>No</v>
      </c>
      <c r="P631" s="618" t="str">
        <f>IFERROR(IF(MATCH(C631,'Portfolio Construction'!$AP:$AP,0),"Yes","No"),"No")</f>
        <v>No</v>
      </c>
      <c r="Q631" s="618" t="str">
        <f>IFERROR(IF(MATCH(C631,'Portfolio Construction'!$AR:$AR,0),"Yes","No"),"No")</f>
        <v>No</v>
      </c>
      <c r="R631" s="618" t="str">
        <f>IFERROR(IF(MATCH(C631,'Portfolio Construction'!$AT:$AT,0),"Yes","No"),"No")</f>
        <v>No</v>
      </c>
      <c r="S631" s="618" t="str">
        <f>IFERROR(IF(MATCH(C631,'Portfolio Construction'!$AV:$AV,0),"Yes","No"),"No")</f>
        <v>No</v>
      </c>
      <c r="T631" s="618" t="str">
        <f>IFERROR(IF(MATCH(C631,'Portfolio Construction'!$AX:$AX,0),"Yes","No"),"No")</f>
        <v>No</v>
      </c>
      <c r="U631" s="618" t="str">
        <f>IFERROR(IF(MATCH(C631,'Portfolio Construction'!$AZ:$AZ,0),"Yes","No"),"No")</f>
        <v>No</v>
      </c>
      <c r="V631" s="618" t="str">
        <f>IFERROR(IF(MATCH(C631,'Portfolio Construction'!$BB:$BB,0),"Yes","No"),"No")</f>
        <v>No</v>
      </c>
      <c r="W631" s="618">
        <f>IF(VLOOKUP($AU631,'FE Source'!$A:$W,3,FALSE)=0,"-",VLOOKUP($AU631,'FE Source'!$A:$W,3,FALSE))</f>
        <v>0.73</v>
      </c>
      <c r="X631" s="618">
        <f>IF(VLOOKUP($AU631,'FE Source'!$A:$W,4,FALSE)=0,"-",VLOOKUP($AU631,'FE Source'!$A:$W,4,FALSE))</f>
        <v>4.9800000000000004</v>
      </c>
      <c r="Y631" s="618">
        <f>IF(VLOOKUP($AU631,'FE Source'!$A:$W,5,FALSE)=0,"-",VLOOKUP($AU631,'FE Source'!$A:$W,5,FALSE))</f>
        <v>-3.04</v>
      </c>
      <c r="Z631" s="618">
        <f>IF(VLOOKUP($AU631,'FE Source'!$A:$W,6,FALSE)=0,"-",VLOOKUP($AU631,'FE Source'!$A:$W,6,FALSE))</f>
        <v>-5.73</v>
      </c>
      <c r="AA631" s="618">
        <f>IF(VLOOKUP($AU631,'FE Source'!$A:$W,7,FALSE)=0,"-",VLOOKUP($AU631,'FE Source'!$A:$W,7,FALSE))</f>
        <v>-6.63</v>
      </c>
      <c r="AB631" s="618" t="str">
        <f>IF(VLOOKUP($AU631,'FE Source'!$A:$W,8,FALSE)=0,"-",VLOOKUP($AU631,'FE Source'!$A:$W,8,FALSE))</f>
        <v>-</v>
      </c>
      <c r="AC631" s="632" t="str">
        <f>IF(VLOOKUP($AU631,'FE Source'!$A:$W,9,FALSE)=0,"-",VLOOKUP($AU631,'FE Source'!$A:$W,9,FALSE))</f>
        <v>-</v>
      </c>
      <c r="AD631" s="634">
        <f>IF(VLOOKUP($AU631,'FE Source'!$A:$W,10,FALSE)=0,"-",VLOOKUP($AU631,'FE Source'!$A:$W,10,FALSE))</f>
        <v>0.92</v>
      </c>
      <c r="AE631" s="618">
        <f>IF(VLOOKUP($AU631,'FE Source'!$A:$W,11,FALSE)=0,"-",VLOOKUP($AU631,'FE Source'!$A:$W,11,FALSE))</f>
        <v>11.23</v>
      </c>
      <c r="AF631" s="618">
        <f>IF(VLOOKUP($AU631,'FE Source'!$A:$W,12,FALSE)=0,"-",VLOOKUP($AU631,'FE Source'!$A:$W,12,FALSE))</f>
        <v>-0.01</v>
      </c>
      <c r="AG631" s="618">
        <f>IF(VLOOKUP($AU631,'FE Source'!$A:$W,14,FALSE)=0,"-",VLOOKUP($AU631,'FE Source'!$A:$W,14,FALSE))</f>
        <v>-23.15</v>
      </c>
      <c r="AH631" s="618">
        <f>IF(VLOOKUP($AU631,'FE Source'!$A:$DJ,33,FALSE)=0,"-",VLOOKUP($AU631,'FE Source'!$A:$DJ,33,FALSE))</f>
        <v>57.6</v>
      </c>
      <c r="AI631" s="618">
        <f>IF(VLOOKUP($AU631,'FE Source'!$A:$Y,20,FALSE)=0,"-",VLOOKUP($AU631,'FE Source'!$A:$Y,20,FALSE))</f>
        <v>90.11</v>
      </c>
      <c r="AJ631" s="618" t="str">
        <f>IF(VLOOKUP($AU631,'FE Source'!$A:$DJ,34,FALSE)=0,"-",VLOOKUP($AU631,'FE Source'!$A:$DJ,34,FALSE))</f>
        <v>-</v>
      </c>
      <c r="AK631" s="618">
        <f>IF(VLOOKUP($AU631,'FE Source'!$A:$DJ,35,FALSE)=0,"-",VLOOKUP($AU631,'FE Source'!$A:$DJ,35,FALSE))</f>
        <v>102.16</v>
      </c>
      <c r="AL631" s="632">
        <f>IF(VLOOKUP($AU631,'FE Source'!$A:$Y,19,FALSE)=0,"-",VLOOKUP($AU631,'FE Source'!$A:$Y,19,FALSE))</f>
        <v>100.17</v>
      </c>
      <c r="AM631" s="634" t="str">
        <f>IF(VLOOKUP($AU631,'FE Source'!$A:$DJ,36,FALSE)=0,"-",VLOOKUP($AU631,'FE Source'!$A:$DJ,36,FALSE))</f>
        <v>-</v>
      </c>
      <c r="AN631" s="635">
        <f>IF(VLOOKUP($AU631,'FE Source'!$A:$W,13,FALSE)=0,"-",VLOOKUP($AU631,'FE Source'!$A:$W,13,FALSE))</f>
        <v>29.8</v>
      </c>
      <c r="AO631" s="634" t="str">
        <f>IF(J631="no","-",IF(VLOOKUP($AU631,'FE Source'!$A:$W,15,FALSE)=0,"-",VLOOKUP($AU631,'FE Source'!$A:$W,15,FALSE)))</f>
        <v>-</v>
      </c>
      <c r="AP631" s="618" t="str">
        <f>IF(AO631="-","-",IF(VLOOKUP($AU631,'FE Source'!$A:$Z,21,FALSE)=0,"-",IF(VLOOKUP($AU631,'FE Source'!$A:$Z,21,FALSE)=2,"Semi-Annual",IF(VLOOKUP($AU631,'FE Source'!$A:$Z,21,FALSE)=4,"Quarterly",IF(VLOOKUP($AU631,'FE Source'!$A:$Z,21,FALSE)=12,"Monthly","Annual")))))</f>
        <v>-</v>
      </c>
      <c r="AQ631" s="632" t="str">
        <f t="array" ref="AQ631">IF(VLOOKUP($AU631,'FE Source'!$A:$W,16,FALSE)=0,"-",VLOOKUP($AU631,'FE Source'!$A:$W,16,FALSE))</f>
        <v>-</v>
      </c>
      <c r="AR631" s="636" t="str">
        <f>IF(VLOOKUP($AU631,'FE Source'!$A:$W,17,FALSE)=0,"-",VLOOKUP($AU631,'FE Source'!$A:$W,17,FALSE))</f>
        <v>Neutral</v>
      </c>
      <c r="AS631" s="634">
        <f>IF(VLOOKUP($AU631,'FE Source'!$AN:$AS,4,FALSE)="",VLOOKUP($AU631,'FE Source'!$AN:$AS,3,FALSE),VLOOKUP($AU631,'FE Source'!$AN:$AS,4,FALSE))</f>
        <v>12.65</v>
      </c>
      <c r="AT631" s="637">
        <f>IF(VLOOKUP($AU631,'FE Source'!$AN:$AS,5,FALSE)=0,"-",VLOOKUP($AU631,'FE Source'!$AN:$AS,5,FALSE))</f>
        <v>45777</v>
      </c>
      <c r="AU631" s="636" t="s">
        <v>6873</v>
      </c>
      <c r="BE631" s="215" t="str">
        <f>IF(VLOOKUP($AU631,'FE Source'!$A:$AK,22,FALSE)=0,"-",VLOOKUP($AU631,'FE Source'!$A:$AK,22,FALSE))</f>
        <v>-</v>
      </c>
      <c r="BF631" s="215" t="str">
        <f>IF(VLOOKUP($AU631,'FE Source'!$A:$AK,23,FALSE)=0,"-",VLOOKUP($AU631,'FE Source'!$A:$AK,23,FALSE))</f>
        <v>-</v>
      </c>
      <c r="BG631" s="215" t="str">
        <f>IF(VLOOKUP($AU631,'FE Source'!$A:$AK,24,FALSE)=0,"-",VLOOKUP($AU631,'FE Source'!$A:$AK,24,FALSE))</f>
        <v>-</v>
      </c>
      <c r="BH631" s="215" t="str">
        <f>IF(VLOOKUP($AU631,'FE Source'!$A:$AK,25,FALSE)=0,"-",VLOOKUP($AU631,'FE Source'!$A:$AK,25,FALSE))</f>
        <v>-</v>
      </c>
      <c r="BI631" s="215" t="str">
        <f>IF(VLOOKUP($AU631,'FE Source'!$A:$AK,26,FALSE)=0,"-",VLOOKUP($AU631,'FE Source'!$A:$AK,26,FALSE))</f>
        <v>-</v>
      </c>
      <c r="BJ631" s="215" t="str">
        <f>IF(VLOOKUP($AU631,'FE Source'!$A:$AK,27,FALSE)=0,"-",VLOOKUP($AU631,'FE Source'!$A:$AK,27,FALSE))</f>
        <v>-</v>
      </c>
      <c r="BK631" s="215" t="str">
        <f>IF(VLOOKUP($AU631,'FE Source'!$A:$AK,28,FALSE)=0,"-",VLOOKUP($AU631,'FE Source'!$A:$AK,28,FALSE))</f>
        <v>-</v>
      </c>
      <c r="BL631" s="215">
        <f>IF(VLOOKUP($AU631,'FE Source'!$A:$AK,29,FALSE)=0,"-",VLOOKUP($AU631,'FE Source'!$A:$AK,29,FALSE))</f>
        <v>-15</v>
      </c>
      <c r="BM631" s="215">
        <f>IF(VLOOKUP($AU631,'FE Source'!$A:$AK,30,FALSE)=0,"-",VLOOKUP($AU631,'FE Source'!$A:$AK,30,FALSE))</f>
        <v>-3.69</v>
      </c>
      <c r="BN631" t="str">
        <f>IF(VLOOKUP($AU631,'FE Source'!$A:$AK,31,FALSE)="No Specified Index","-",IF(VLOOKUP($AU631,'FE Source'!$A:$AK,31,FALSE)=0,"-",VLOOKUP($AU631,'FE Source'!$A:$AK,31,FALSE)))</f>
        <v>FTSE EPRA Nareit Developed Asia Dividend Plus In..</v>
      </c>
      <c r="BO631" s="217">
        <f>IF(VLOOKUP($AU631,'FE Source'!$A:$AK,32,FALSE)=0,"-",VLOOKUP($AU631,'FE Source'!$A:$AK,32,FALSE))</f>
        <v>44105</v>
      </c>
      <c r="BP631" s="18" t="str">
        <f>IF(VLOOKUP($AU631,'FE Source'!$AZ:$BC,2,FALSE)=0,"-",VLOOKUP($AU631,'FE Source'!$AZ:$BC,2,FALSE))</f>
        <v>-</v>
      </c>
      <c r="BQ631" s="18" t="str">
        <f>IF(VLOOKUP($AU631,'FE Source'!$AZ:$BC,3,FALSE)=0,"-",VLOOKUP($AU631,'FE Source'!$AZ:$BC,3,FALSE))</f>
        <v>-</v>
      </c>
      <c r="BR631" s="18" t="str">
        <f>IF(VLOOKUP($AU631,'FE Source'!$AZ:$BC,4,FALSE)=0,"-",VLOOKUP($AU631,'FE Source'!$AZ:$BC,4,FALSE))</f>
        <v>-</v>
      </c>
    </row>
    <row r="632" spans="2:70" ht="15">
      <c r="B632" s="628" t="str">
        <f>INDEX('UT - Retail'!$A$7:$A$1409,MATCH(AU632,'UT - Retail'!$U$7:$U$1409,0),1)</f>
        <v>Janus Henderson Global Investors (Singapore)</v>
      </c>
      <c r="C632" s="650" t="str">
        <f>INDEX('UT - Retail'!$B$7:$B$1409,MATCH(AU632,'UT - Retail'!$U$7:$U$1409,0),1)</f>
        <v>Janus Henderson Horizon Fund - Global Technology Leaders Fund A2 (Accumulation) USD</v>
      </c>
      <c r="D632" s="650"/>
      <c r="E632" s="618" t="str">
        <f>VLOOKUP(C632,'UT - Retail'!$B:$K,8,FALSE)</f>
        <v>Equities</v>
      </c>
      <c r="F632" s="618" t="str">
        <f>VLOOKUP(C632,'UT - Retail'!$B:$K,9,FALSE)</f>
        <v>Global</v>
      </c>
      <c r="G632" s="618" t="str">
        <f>VLOOKUP(C632,'UT - Retail'!$B:$K,10,FALSE)</f>
        <v>Technology</v>
      </c>
      <c r="H632" s="82" t="str">
        <f>VLOOKUP(C632,'UT - Retail'!$B:$N,13,FALSE)</f>
        <v>No</v>
      </c>
      <c r="I632" s="82" t="str">
        <f>VLOOKUP(C632,'UT - Retail'!$B:$Q,14,FALSE)</f>
        <v>No</v>
      </c>
      <c r="J632" s="618" t="str">
        <f>VLOOKUP(C632,'UT - Retail'!$B:$Q,11,FALSE)</f>
        <v>No</v>
      </c>
      <c r="K632" s="130" t="str">
        <f>VLOOKUP(C632,'UT - Retail'!$B:$P,15,FALSE)</f>
        <v>No</v>
      </c>
      <c r="L632" s="82" t="str">
        <f>VLOOKUP(C632,'UT - Retail'!$B:$Q,16,FALSE)</f>
        <v>Navigator</v>
      </c>
      <c r="M632" s="618" t="str">
        <f>VLOOKUP(C632,'UT - Retail'!$B:$K,6,FALSE)</f>
        <v>USD</v>
      </c>
      <c r="N632" s="618" t="str">
        <f>IFERROR(IF(MATCH(C632,'Portfolio Construction'!$AL:$AL,0),"Yes","No"),"No")</f>
        <v>No</v>
      </c>
      <c r="O632" s="618" t="str">
        <f>IFERROR(IF(MATCH(C632,'Portfolio Construction'!$AN:$AN,0),"Yes","No"),"No")</f>
        <v>No</v>
      </c>
      <c r="P632" s="618" t="str">
        <f>IFERROR(IF(MATCH(C632,'Portfolio Construction'!$AP:$AP,0),"Yes","No"),"No")</f>
        <v>No</v>
      </c>
      <c r="Q632" s="618" t="str">
        <f>IFERROR(IF(MATCH(C632,'Portfolio Construction'!$AR:$AR,0),"Yes","No"),"No")</f>
        <v>No</v>
      </c>
      <c r="R632" s="618" t="str">
        <f>IFERROR(IF(MATCH(C632,'Portfolio Construction'!$AT:$AT,0),"Yes","No"),"No")</f>
        <v>No</v>
      </c>
      <c r="S632" s="618" t="str">
        <f>IFERROR(IF(MATCH(C632,'Portfolio Construction'!$AV:$AV,0),"Yes","No"),"No")</f>
        <v>No</v>
      </c>
      <c r="T632" s="618" t="str">
        <f>IFERROR(IF(MATCH(C632,'Portfolio Construction'!$AX:$AX,0),"Yes","No"),"No")</f>
        <v>No</v>
      </c>
      <c r="U632" s="618" t="str">
        <f>IFERROR(IF(MATCH(C632,'Portfolio Construction'!$AZ:$AZ,0),"Yes","No"),"No")</f>
        <v>No</v>
      </c>
      <c r="V632" s="618" t="str">
        <f>IFERROR(IF(MATCH(C632,'Portfolio Construction'!$BB:$BB,0),"Yes","No"),"No")</f>
        <v>No</v>
      </c>
      <c r="W632" s="618">
        <f>IF(VLOOKUP($AU632,'FE Source'!$A:$W,3,FALSE)=0,"-",VLOOKUP($AU632,'FE Source'!$A:$W,3,FALSE))</f>
        <v>-11.33</v>
      </c>
      <c r="X632" s="618">
        <f>IF(VLOOKUP($AU632,'FE Source'!$A:$W,4,FALSE)=0,"-",VLOOKUP($AU632,'FE Source'!$A:$W,4,FALSE))</f>
        <v>8.19</v>
      </c>
      <c r="Y632" s="618">
        <f>IF(VLOOKUP($AU632,'FE Source'!$A:$W,5,FALSE)=0,"-",VLOOKUP($AU632,'FE Source'!$A:$W,5,FALSE))</f>
        <v>-7.26</v>
      </c>
      <c r="Z632" s="618">
        <f>IF(VLOOKUP($AU632,'FE Source'!$A:$W,6,FALSE)=0,"-",VLOOKUP($AU632,'FE Source'!$A:$W,6,FALSE))</f>
        <v>1.85</v>
      </c>
      <c r="AA632" s="618">
        <f>IF(VLOOKUP($AU632,'FE Source'!$A:$W,7,FALSE)=0,"-",VLOOKUP($AU632,'FE Source'!$A:$W,7,FALSE))</f>
        <v>15.57</v>
      </c>
      <c r="AB632" s="618">
        <f>IF(VLOOKUP($AU632,'FE Source'!$A:$W,8,FALSE)=0,"-",VLOOKUP($AU632,'FE Source'!$A:$W,8,FALSE))</f>
        <v>13.22</v>
      </c>
      <c r="AC632" s="632">
        <f>IF(VLOOKUP($AU632,'FE Source'!$A:$W,9,FALSE)=0,"-",VLOOKUP($AU632,'FE Source'!$A:$W,9,FALSE))</f>
        <v>14.92</v>
      </c>
      <c r="AD632" s="634">
        <f>IF(VLOOKUP($AU632,'FE Source'!$A:$W,10,FALSE)=0,"-",VLOOKUP($AU632,'FE Source'!$A:$W,10,FALSE))</f>
        <v>1.01</v>
      </c>
      <c r="AE632" s="618">
        <f>IF(VLOOKUP($AU632,'FE Source'!$A:$W,11,FALSE)=0,"-",VLOOKUP($AU632,'FE Source'!$A:$W,11,FALSE))</f>
        <v>20.329999999999998</v>
      </c>
      <c r="AF632" s="618">
        <f>IF(VLOOKUP($AU632,'FE Source'!$A:$W,12,FALSE)=0,"-",VLOOKUP($AU632,'FE Source'!$A:$W,12,FALSE))</f>
        <v>0.44</v>
      </c>
      <c r="AG632" s="618">
        <f>IF(VLOOKUP($AU632,'FE Source'!$A:$W,14,FALSE)=0,"-",VLOOKUP($AU632,'FE Source'!$A:$W,14,FALSE))</f>
        <v>-20.51</v>
      </c>
      <c r="AH632" s="618">
        <f>IF(VLOOKUP($AU632,'FE Source'!$A:$DJ,33,FALSE)=0,"-",VLOOKUP($AU632,'FE Source'!$A:$DJ,33,FALSE))</f>
        <v>120.39</v>
      </c>
      <c r="AI632" s="618">
        <f>IF(VLOOKUP($AU632,'FE Source'!$A:$Y,20,FALSE)=0,"-",VLOOKUP($AU632,'FE Source'!$A:$Y,20,FALSE))</f>
        <v>128.87</v>
      </c>
      <c r="AJ632" s="618">
        <f>IF(VLOOKUP($AU632,'FE Source'!$A:$DJ,34,FALSE)=0,"-",VLOOKUP($AU632,'FE Source'!$A:$DJ,34,FALSE))</f>
        <v>110.61</v>
      </c>
      <c r="AK632" s="618">
        <f>IF(VLOOKUP($AU632,'FE Source'!$A:$DJ,35,FALSE)=0,"-",VLOOKUP($AU632,'FE Source'!$A:$DJ,35,FALSE))</f>
        <v>128.86000000000001</v>
      </c>
      <c r="AL632" s="632">
        <f>IF(VLOOKUP($AU632,'FE Source'!$A:$Y,19,FALSE)=0,"-",VLOOKUP($AU632,'FE Source'!$A:$Y,19,FALSE))</f>
        <v>98.4</v>
      </c>
      <c r="AM632" s="634">
        <f>IF(VLOOKUP($AU632,'FE Source'!$A:$DJ,36,FALSE)=0,"-",VLOOKUP($AU632,'FE Source'!$A:$DJ,36,FALSE))</f>
        <v>94.9</v>
      </c>
      <c r="AN632" s="635">
        <f>IF(VLOOKUP($AU632,'FE Source'!$A:$W,13,FALSE)=0,"-",VLOOKUP($AU632,'FE Source'!$A:$W,13,FALSE))</f>
        <v>6536.5</v>
      </c>
      <c r="AO632" s="634" t="str">
        <f>IF(J632="no","-",IF(VLOOKUP($AU632,'FE Source'!$A:$W,15,FALSE)=0,"-",VLOOKUP($AU632,'FE Source'!$A:$W,15,FALSE)))</f>
        <v>-</v>
      </c>
      <c r="AP632" s="618" t="str">
        <f>IF(AO632="-","-",IF(VLOOKUP($AU632,'FE Source'!$A:$Z,21,FALSE)=0,"-",IF(VLOOKUP($AU632,'FE Source'!$A:$Z,21,FALSE)=2,"Semi-Annual",IF(VLOOKUP($AU632,'FE Source'!$A:$Z,21,FALSE)=4,"Quarterly",IF(VLOOKUP($AU632,'FE Source'!$A:$Z,21,FALSE)=12,"Monthly","Annual")))))</f>
        <v>-</v>
      </c>
      <c r="AQ632" s="632">
        <f t="array" ref="AQ632">IF(VLOOKUP($AU632,'FE Source'!$A:$W,16,FALSE)=0,"-",VLOOKUP($AU632,'FE Source'!$A:$W,16,FALSE))</f>
        <v>2.02</v>
      </c>
      <c r="AR632" s="636" t="str">
        <f>IF(VLOOKUP($AU632,'FE Source'!$A:$W,17,FALSE)=0,"-",VLOOKUP($AU632,'FE Source'!$A:$W,17,FALSE))</f>
        <v>Neutral</v>
      </c>
      <c r="AS632" s="634">
        <f>IF(VLOOKUP($AU632,'FE Source'!$AN:$AS,4,FALSE)="",VLOOKUP($AU632,'FE Source'!$AN:$AS,3,FALSE),VLOOKUP($AU632,'FE Source'!$AN:$AS,4,FALSE))</f>
        <v>211.43</v>
      </c>
      <c r="AT632" s="637">
        <f>IF(VLOOKUP($AU632,'FE Source'!$AN:$AS,5,FALSE)=0,"-",VLOOKUP($AU632,'FE Source'!$AN:$AS,5,FALSE))</f>
        <v>45783</v>
      </c>
      <c r="AU632" s="614" t="s">
        <v>6138</v>
      </c>
      <c r="BE632" s="215">
        <f>IF(VLOOKUP($AU632,'FE Source'!$A:$AK,22,FALSE)=0,"-",VLOOKUP($AU632,'FE Source'!$A:$AK,22,FALSE))</f>
        <v>11.38</v>
      </c>
      <c r="BF632" s="215">
        <f>IF(VLOOKUP($AU632,'FE Source'!$A:$AK,23,FALSE)=0,"-",VLOOKUP($AU632,'FE Source'!$A:$AK,23,FALSE))</f>
        <v>8.1199999999999992</v>
      </c>
      <c r="BG632" s="215">
        <f>IF(VLOOKUP($AU632,'FE Source'!$A:$AK,24,FALSE)=0,"-",VLOOKUP($AU632,'FE Source'!$A:$AK,24,FALSE))</f>
        <v>33.01</v>
      </c>
      <c r="BH632" s="215">
        <f>IF(VLOOKUP($AU632,'FE Source'!$A:$AK,25,FALSE)=0,"-",VLOOKUP($AU632,'FE Source'!$A:$AK,25,FALSE))</f>
        <v>-5.0599999999999996</v>
      </c>
      <c r="BI632" s="215">
        <f>IF(VLOOKUP($AU632,'FE Source'!$A:$AK,26,FALSE)=0,"-",VLOOKUP($AU632,'FE Source'!$A:$AK,26,FALSE))</f>
        <v>37.64</v>
      </c>
      <c r="BJ632" s="215">
        <f>IF(VLOOKUP($AU632,'FE Source'!$A:$AK,27,FALSE)=0,"-",VLOOKUP($AU632,'FE Source'!$A:$AK,27,FALSE))</f>
        <v>38.54</v>
      </c>
      <c r="BK632" s="215">
        <f>IF(VLOOKUP($AU632,'FE Source'!$A:$AK,28,FALSE)=0,"-",VLOOKUP($AU632,'FE Source'!$A:$AK,28,FALSE))</f>
        <v>20.2</v>
      </c>
      <c r="BL632" s="215">
        <f>IF(VLOOKUP($AU632,'FE Source'!$A:$AK,29,FALSE)=0,"-",VLOOKUP($AU632,'FE Source'!$A:$AK,29,FALSE))</f>
        <v>-35.58</v>
      </c>
      <c r="BM632" s="215">
        <f>IF(VLOOKUP($AU632,'FE Source'!$A:$AK,30,FALSE)=0,"-",VLOOKUP($AU632,'FE Source'!$A:$AK,30,FALSE))</f>
        <v>48.16</v>
      </c>
      <c r="BN632" t="str">
        <f>IF(VLOOKUP($AU632,'FE Source'!$A:$AK,31,FALSE)="No Specified Index","-",IF(VLOOKUP($AU632,'FE Source'!$A:$AK,31,FALSE)=0,"-",VLOOKUP($AU632,'FE Source'!$A:$AK,31,FALSE)))</f>
        <v>MSCI ACWI Information Technology Index + MSCI AC..</v>
      </c>
      <c r="BO632" s="217">
        <f>IF(VLOOKUP($AU632,'FE Source'!$A:$AK,32,FALSE)=0,"-",VLOOKUP($AU632,'FE Source'!$A:$AK,32,FALSE))</f>
        <v>35354</v>
      </c>
      <c r="BP632" s="18">
        <f>IF(VLOOKUP($AU632,'FE Source'!$AZ:$BC,2,FALSE)=0,"-",VLOOKUP($AU632,'FE Source'!$AZ:$BC,2,FALSE))</f>
        <v>-4.24</v>
      </c>
      <c r="BQ632" s="18">
        <f>IF(VLOOKUP($AU632,'FE Source'!$AZ:$BC,3,FALSE)=0,"-",VLOOKUP($AU632,'FE Source'!$AZ:$BC,3,FALSE))</f>
        <v>-7.7</v>
      </c>
      <c r="BR632" s="18">
        <f>IF(VLOOKUP($AU632,'FE Source'!$AZ:$BC,4,FALSE)=0,"-",VLOOKUP($AU632,'FE Source'!$AZ:$BC,4,FALSE))</f>
        <v>-8.2899999999999991</v>
      </c>
    </row>
    <row r="633" spans="2:70" ht="15">
      <c r="B633" s="628" t="str">
        <f>INDEX('UT - Retail'!$A$7:$A$1409,MATCH(AU633,'UT - Retail'!$U$7:$U$1409,0),1)</f>
        <v>Janus Henderson Global Investors (Singapore)</v>
      </c>
      <c r="C633" s="650" t="str">
        <f>INDEX('UT - Retail'!$B$7:$B$1409,MATCH(AU633,'UT - Retail'!$U$7:$U$1409,0),1)</f>
        <v>Janus Henderson Horizon Global Property Equities A2 USD</v>
      </c>
      <c r="D633" s="650"/>
      <c r="E633" s="618" t="str">
        <f>VLOOKUP(C633,'UT - Retail'!$B:$K,8,FALSE)</f>
        <v>Equities</v>
      </c>
      <c r="F633" s="618" t="str">
        <f>VLOOKUP(C633,'UT - Retail'!$B:$K,9,FALSE)</f>
        <v>Global</v>
      </c>
      <c r="G633" s="618" t="str">
        <f>VLOOKUP(C633,'UT - Retail'!$B:$K,10,FALSE)</f>
        <v>Property</v>
      </c>
      <c r="H633" s="82" t="str">
        <f>VLOOKUP(C633,'UT - Retail'!$B:$N,13,FALSE)</f>
        <v>No</v>
      </c>
      <c r="I633" s="82" t="str">
        <f>VLOOKUP(C633,'UT - Retail'!$B:$Q,14,FALSE)</f>
        <v>No</v>
      </c>
      <c r="J633" s="618" t="str">
        <f>VLOOKUP(C633,'UT - Retail'!$B:$Q,11,FALSE)</f>
        <v>No</v>
      </c>
      <c r="K633" s="130" t="str">
        <f>VLOOKUP(C633,'UT - Retail'!$B:$P,15,FALSE)</f>
        <v>No</v>
      </c>
      <c r="L633" s="82" t="str">
        <f>VLOOKUP(C633,'UT - Retail'!$B:$Q,16,FALSE)</f>
        <v>Both</v>
      </c>
      <c r="M633" s="618" t="str">
        <f>VLOOKUP(C633,'UT - Retail'!$B:$K,6,FALSE)</f>
        <v>USD</v>
      </c>
      <c r="N633" s="618" t="str">
        <f>IFERROR(IF(MATCH(C633,'Portfolio Construction'!$AL:$AL,0),"Yes","No"),"No")</f>
        <v>No</v>
      </c>
      <c r="O633" s="618" t="str">
        <f>IFERROR(IF(MATCH(C633,'Portfolio Construction'!$AN:$AN,0),"Yes","No"),"No")</f>
        <v>No</v>
      </c>
      <c r="P633" s="618" t="str">
        <f>IFERROR(IF(MATCH(C633,'Portfolio Construction'!$AP:$AP,0),"Yes","No"),"No")</f>
        <v>No</v>
      </c>
      <c r="Q633" s="618" t="str">
        <f>IFERROR(IF(MATCH(C633,'Portfolio Construction'!$AR:$AR,0),"Yes","No"),"No")</f>
        <v>No</v>
      </c>
      <c r="R633" s="618" t="str">
        <f>IFERROR(IF(MATCH(C633,'Portfolio Construction'!$AT:$AT,0),"Yes","No"),"No")</f>
        <v>No</v>
      </c>
      <c r="S633" s="618" t="str">
        <f>IFERROR(IF(MATCH(C633,'Portfolio Construction'!$AV:$AV,0),"Yes","No"),"No")</f>
        <v>No</v>
      </c>
      <c r="T633" s="618" t="str">
        <f>IFERROR(IF(MATCH(C633,'Portfolio Construction'!$AX:$AX,0),"Yes","No"),"No")</f>
        <v>No</v>
      </c>
      <c r="U633" s="618" t="str">
        <f>IFERROR(IF(MATCH(C633,'Portfolio Construction'!$AZ:$AZ,0),"Yes","No"),"No")</f>
        <v>No</v>
      </c>
      <c r="V633" s="618" t="str">
        <f>IFERROR(IF(MATCH(C633,'Portfolio Construction'!$BB:$BB,0),"Yes","No"),"No")</f>
        <v>No</v>
      </c>
      <c r="W633" s="618">
        <f>IF(VLOOKUP($AU633,'FE Source'!$A:$W,3,FALSE)=0,"-",VLOOKUP($AU633,'FE Source'!$A:$W,3,FALSE))</f>
        <v>-3.85</v>
      </c>
      <c r="X633" s="618">
        <f>IF(VLOOKUP($AU633,'FE Source'!$A:$W,4,FALSE)=0,"-",VLOOKUP($AU633,'FE Source'!$A:$W,4,FALSE))</f>
        <v>1.45</v>
      </c>
      <c r="Y633" s="618">
        <f>IF(VLOOKUP($AU633,'FE Source'!$A:$W,5,FALSE)=0,"-",VLOOKUP($AU633,'FE Source'!$A:$W,5,FALSE))</f>
        <v>-5.75</v>
      </c>
      <c r="Z633" s="618">
        <f>IF(VLOOKUP($AU633,'FE Source'!$A:$W,6,FALSE)=0,"-",VLOOKUP($AU633,'FE Source'!$A:$W,6,FALSE))</f>
        <v>2.12</v>
      </c>
      <c r="AA633" s="618">
        <f>IF(VLOOKUP($AU633,'FE Source'!$A:$W,7,FALSE)=0,"-",VLOOKUP($AU633,'FE Source'!$A:$W,7,FALSE))</f>
        <v>-4.93</v>
      </c>
      <c r="AB633" s="618">
        <f>IF(VLOOKUP($AU633,'FE Source'!$A:$W,8,FALSE)=0,"-",VLOOKUP($AU633,'FE Source'!$A:$W,8,FALSE))</f>
        <v>1.88</v>
      </c>
      <c r="AC633" s="632">
        <f>IF(VLOOKUP($AU633,'FE Source'!$A:$W,9,FALSE)=0,"-",VLOOKUP($AU633,'FE Source'!$A:$W,9,FALSE))</f>
        <v>3.24</v>
      </c>
      <c r="AD633" s="634">
        <f>IF(VLOOKUP($AU633,'FE Source'!$A:$W,10,FALSE)=0,"-",VLOOKUP($AU633,'FE Source'!$A:$W,10,FALSE))</f>
        <v>1.02</v>
      </c>
      <c r="AE633" s="618">
        <f>IF(VLOOKUP($AU633,'FE Source'!$A:$W,11,FALSE)=0,"-",VLOOKUP($AU633,'FE Source'!$A:$W,11,FALSE))</f>
        <v>15.94</v>
      </c>
      <c r="AF633" s="618">
        <f>IF(VLOOKUP($AU633,'FE Source'!$A:$W,12,FALSE)=0,"-",VLOOKUP($AU633,'FE Source'!$A:$W,12,FALSE))</f>
        <v>-0.02</v>
      </c>
      <c r="AG633" s="618">
        <f>IF(VLOOKUP($AU633,'FE Source'!$A:$W,14,FALSE)=0,"-",VLOOKUP($AU633,'FE Source'!$A:$W,14,FALSE))</f>
        <v>-30.37</v>
      </c>
      <c r="AH633" s="618">
        <f>IF(VLOOKUP($AU633,'FE Source'!$A:$DJ,33,FALSE)=0,"-",VLOOKUP($AU633,'FE Source'!$A:$DJ,33,FALSE))</f>
        <v>85.5</v>
      </c>
      <c r="AI633" s="618">
        <f>IF(VLOOKUP($AU633,'FE Source'!$A:$Y,20,FALSE)=0,"-",VLOOKUP($AU633,'FE Source'!$A:$Y,20,FALSE))</f>
        <v>90.64</v>
      </c>
      <c r="AJ633" s="618">
        <f>IF(VLOOKUP($AU633,'FE Source'!$A:$DJ,34,FALSE)=0,"-",VLOOKUP($AU633,'FE Source'!$A:$DJ,34,FALSE))</f>
        <v>104.72</v>
      </c>
      <c r="AK633" s="618">
        <f>IF(VLOOKUP($AU633,'FE Source'!$A:$DJ,35,FALSE)=0,"-",VLOOKUP($AU633,'FE Source'!$A:$DJ,35,FALSE))</f>
        <v>105.61</v>
      </c>
      <c r="AL633" s="632">
        <f>IF(VLOOKUP($AU633,'FE Source'!$A:$Y,19,FALSE)=0,"-",VLOOKUP($AU633,'FE Source'!$A:$Y,19,FALSE))</f>
        <v>103.1</v>
      </c>
      <c r="AM633" s="634">
        <f>IF(VLOOKUP($AU633,'FE Source'!$A:$DJ,36,FALSE)=0,"-",VLOOKUP($AU633,'FE Source'!$A:$DJ,36,FALSE))</f>
        <v>102.16</v>
      </c>
      <c r="AN633" s="635">
        <f>IF(VLOOKUP($AU633,'FE Source'!$A:$W,13,FALSE)=0,"-",VLOOKUP($AU633,'FE Source'!$A:$W,13,FALSE))</f>
        <v>1291.9000000000001</v>
      </c>
      <c r="AO633" s="634" t="str">
        <f>IF(J633="no","-",IF(VLOOKUP($AU633,'FE Source'!$A:$W,15,FALSE)=0,"-",VLOOKUP($AU633,'FE Source'!$A:$W,15,FALSE)))</f>
        <v>-</v>
      </c>
      <c r="AP633" s="618" t="str">
        <f>IF(AO633="-","-",IF(VLOOKUP($AU633,'FE Source'!$A:$Z,21,FALSE)=0,"-",IF(VLOOKUP($AU633,'FE Source'!$A:$Z,21,FALSE)=2,"Semi-Annual",IF(VLOOKUP($AU633,'FE Source'!$A:$Z,21,FALSE)=4,"Quarterly",IF(VLOOKUP($AU633,'FE Source'!$A:$Z,21,FALSE)=12,"Monthly","Annual")))))</f>
        <v>-</v>
      </c>
      <c r="AQ633" s="632">
        <f t="array" ref="AQ633">IF(VLOOKUP($AU633,'FE Source'!$A:$W,16,FALSE)=0,"-",VLOOKUP($AU633,'FE Source'!$A:$W,16,FALSE))</f>
        <v>2.02</v>
      </c>
      <c r="AR633" s="636" t="str">
        <f>IF(VLOOKUP($AU633,'FE Source'!$A:$W,17,FALSE)=0,"-",VLOOKUP($AU633,'FE Source'!$A:$W,17,FALSE))</f>
        <v>Neutral</v>
      </c>
      <c r="AS633" s="634">
        <f>IF(VLOOKUP($AU633,'FE Source'!$AN:$AS,4,FALSE)="",VLOOKUP($AU633,'FE Source'!$AN:$AS,3,FALSE),VLOOKUP($AU633,'FE Source'!$AN:$AS,4,FALSE))</f>
        <v>25.32</v>
      </c>
      <c r="AT633" s="637">
        <f>IF(VLOOKUP($AU633,'FE Source'!$AN:$AS,5,FALSE)=0,"-",VLOOKUP($AU633,'FE Source'!$AN:$AS,5,FALSE))</f>
        <v>45783</v>
      </c>
      <c r="AU633" s="614" t="s">
        <v>3109</v>
      </c>
      <c r="BE633" s="215">
        <f>IF(VLOOKUP($AU633,'FE Source'!$A:$AK,22,FALSE)=0,"-",VLOOKUP($AU633,'FE Source'!$A:$AK,22,FALSE))</f>
        <v>7</v>
      </c>
      <c r="BF633" s="215">
        <f>IF(VLOOKUP($AU633,'FE Source'!$A:$AK,23,FALSE)=0,"-",VLOOKUP($AU633,'FE Source'!$A:$AK,23,FALSE))</f>
        <v>3.92</v>
      </c>
      <c r="BG633" s="215">
        <f>IF(VLOOKUP($AU633,'FE Source'!$A:$AK,24,FALSE)=0,"-",VLOOKUP($AU633,'FE Source'!$A:$AK,24,FALSE))</f>
        <v>4.37</v>
      </c>
      <c r="BH633" s="215">
        <f>IF(VLOOKUP($AU633,'FE Source'!$A:$AK,25,FALSE)=0,"-",VLOOKUP($AU633,'FE Source'!$A:$AK,25,FALSE))</f>
        <v>-2.46</v>
      </c>
      <c r="BI633" s="215">
        <f>IF(VLOOKUP($AU633,'FE Source'!$A:$AK,26,FALSE)=0,"-",VLOOKUP($AU633,'FE Source'!$A:$AK,26,FALSE))</f>
        <v>28.35</v>
      </c>
      <c r="BJ633" s="215">
        <f>IF(VLOOKUP($AU633,'FE Source'!$A:$AK,27,FALSE)=0,"-",VLOOKUP($AU633,'FE Source'!$A:$AK,27,FALSE))</f>
        <v>-2.62</v>
      </c>
      <c r="BK633" s="215">
        <f>IF(VLOOKUP($AU633,'FE Source'!$A:$AK,28,FALSE)=0,"-",VLOOKUP($AU633,'FE Source'!$A:$AK,28,FALSE))</f>
        <v>27.14</v>
      </c>
      <c r="BL633" s="215">
        <f>IF(VLOOKUP($AU633,'FE Source'!$A:$AK,29,FALSE)=0,"-",VLOOKUP($AU633,'FE Source'!$A:$AK,29,FALSE))</f>
        <v>-27.33</v>
      </c>
      <c r="BM633" s="215">
        <f>IF(VLOOKUP($AU633,'FE Source'!$A:$AK,30,FALSE)=0,"-",VLOOKUP($AU633,'FE Source'!$A:$AK,30,FALSE))</f>
        <v>5.29</v>
      </c>
      <c r="BN633" t="str">
        <f>IF(VLOOKUP($AU633,'FE Source'!$A:$AK,31,FALSE)="No Specified Index","-",IF(VLOOKUP($AU633,'FE Source'!$A:$AK,31,FALSE)=0,"-",VLOOKUP($AU633,'FE Source'!$A:$AK,31,FALSE)))</f>
        <v>FTSE EPRA NAREIT Developed Index</v>
      </c>
      <c r="BO633" s="217">
        <f>IF(VLOOKUP($AU633,'FE Source'!$A:$AK,32,FALSE)=0,"-",VLOOKUP($AU633,'FE Source'!$A:$AK,32,FALSE))</f>
        <v>38355</v>
      </c>
      <c r="BP633" s="18">
        <f>IF(VLOOKUP($AU633,'FE Source'!$AZ:$BC,2,FALSE)=0,"-",VLOOKUP($AU633,'FE Source'!$AZ:$BC,2,FALSE))</f>
        <v>-3.4</v>
      </c>
      <c r="BQ633" s="18">
        <f>IF(VLOOKUP($AU633,'FE Source'!$AZ:$BC,3,FALSE)=0,"-",VLOOKUP($AU633,'FE Source'!$AZ:$BC,3,FALSE))</f>
        <v>-7.22</v>
      </c>
      <c r="BR633" s="18">
        <f>IF(VLOOKUP($AU633,'FE Source'!$AZ:$BC,4,FALSE)=0,"-",VLOOKUP($AU633,'FE Source'!$AZ:$BC,4,FALSE))</f>
        <v>-2.73</v>
      </c>
    </row>
    <row r="634" spans="2:70" ht="15">
      <c r="B634" s="628" t="str">
        <f>INDEX('UT - Retail'!$A$7:$A$1409,MATCH(AU634,'UT - Retail'!$U$7:$U$1409,0),1)</f>
        <v>Janus Henderson Global Investors (Singapore)</v>
      </c>
      <c r="C634" s="650" t="str">
        <f>INDEX('UT - Retail'!$B$7:$B$1409,MATCH(AU634,'UT - Retail'!$U$7:$U$1409,0),1)</f>
        <v>Janus Henderson Horizon Global Property Equities A3 SGD</v>
      </c>
      <c r="D634" s="650"/>
      <c r="E634" s="618" t="str">
        <f>VLOOKUP(C634,'UT - Retail'!$B:$K,8,FALSE)</f>
        <v>Equities</v>
      </c>
      <c r="F634" s="618" t="str">
        <f>VLOOKUP(C634,'UT - Retail'!$B:$K,9,FALSE)</f>
        <v>Global</v>
      </c>
      <c r="G634" s="618" t="str">
        <f>VLOOKUP(C634,'UT - Retail'!$B:$K,10,FALSE)</f>
        <v>Property</v>
      </c>
      <c r="H634" s="82" t="str">
        <f>VLOOKUP(C634,'UT - Retail'!$B:$N,13,FALSE)</f>
        <v>No</v>
      </c>
      <c r="I634" s="82" t="str">
        <f>VLOOKUP(C634,'UT - Retail'!$B:$Q,14,FALSE)</f>
        <v>No</v>
      </c>
      <c r="J634" s="618" t="str">
        <f>VLOOKUP(C634,'UT - Retail'!$B:$Q,11,FALSE)</f>
        <v>Yes</v>
      </c>
      <c r="K634" s="130" t="str">
        <f>VLOOKUP(C634,'UT - Retail'!$B:$P,15,FALSE)</f>
        <v>No</v>
      </c>
      <c r="L634" s="82" t="str">
        <f>VLOOKUP(C634,'UT - Retail'!$B:$Q,16,FALSE)</f>
        <v>Both</v>
      </c>
      <c r="M634" s="618" t="str">
        <f>VLOOKUP(C634,'UT - Retail'!$B:$K,6,FALSE)</f>
        <v>SGD</v>
      </c>
      <c r="N634" s="618" t="str">
        <f>IFERROR(IF(MATCH(C634,'Portfolio Construction'!$AL:$AL,0),"Yes","No"),"No")</f>
        <v>No</v>
      </c>
      <c r="O634" s="618" t="str">
        <f>IFERROR(IF(MATCH(C634,'Portfolio Construction'!$AN:$AN,0),"Yes","No"),"No")</f>
        <v>No</v>
      </c>
      <c r="P634" s="618" t="str">
        <f>IFERROR(IF(MATCH(C634,'Portfolio Construction'!$AP:$AP,0),"Yes","No"),"No")</f>
        <v>No</v>
      </c>
      <c r="Q634" s="618" t="str">
        <f>IFERROR(IF(MATCH(C634,'Portfolio Construction'!$AR:$AR,0),"Yes","No"),"No")</f>
        <v>No</v>
      </c>
      <c r="R634" s="618" t="str">
        <f>IFERROR(IF(MATCH(C634,'Portfolio Construction'!$AT:$AT,0),"Yes","No"),"No")</f>
        <v>No</v>
      </c>
      <c r="S634" s="618" t="str">
        <f>IFERROR(IF(MATCH(C634,'Portfolio Construction'!$AV:$AV,0),"Yes","No"),"No")</f>
        <v>No</v>
      </c>
      <c r="T634" s="618" t="str">
        <f>IFERROR(IF(MATCH(C634,'Portfolio Construction'!$AX:$AX,0),"Yes","No"),"No")</f>
        <v>No</v>
      </c>
      <c r="U634" s="618" t="str">
        <f>IFERROR(IF(MATCH(C634,'Portfolio Construction'!$AZ:$AZ,0),"Yes","No"),"No")</f>
        <v>No</v>
      </c>
      <c r="V634" s="618" t="str">
        <f>IFERROR(IF(MATCH(C634,'Portfolio Construction'!$BB:$BB,0),"Yes","No"),"No")</f>
        <v>No</v>
      </c>
      <c r="W634" s="618">
        <f>IF(VLOOKUP($AU634,'FE Source'!$A:$W,3,FALSE)=0,"-",VLOOKUP($AU634,'FE Source'!$A:$W,3,FALSE))</f>
        <v>-3.84</v>
      </c>
      <c r="X634" s="618">
        <f>IF(VLOOKUP($AU634,'FE Source'!$A:$W,4,FALSE)=0,"-",VLOOKUP($AU634,'FE Source'!$A:$W,4,FALSE))</f>
        <v>1.51</v>
      </c>
      <c r="Y634" s="618">
        <f>IF(VLOOKUP($AU634,'FE Source'!$A:$W,5,FALSE)=0,"-",VLOOKUP($AU634,'FE Source'!$A:$W,5,FALSE))</f>
        <v>-5.89</v>
      </c>
      <c r="Z634" s="618">
        <f>IF(VLOOKUP($AU634,'FE Source'!$A:$W,6,FALSE)=0,"-",VLOOKUP($AU634,'FE Source'!$A:$W,6,FALSE))</f>
        <v>2.11</v>
      </c>
      <c r="AA634" s="618">
        <f>IF(VLOOKUP($AU634,'FE Source'!$A:$W,7,FALSE)=0,"-",VLOOKUP($AU634,'FE Source'!$A:$W,7,FALSE))</f>
        <v>-4.99</v>
      </c>
      <c r="AB634" s="618">
        <f>IF(VLOOKUP($AU634,'FE Source'!$A:$W,8,FALSE)=0,"-",VLOOKUP($AU634,'FE Source'!$A:$W,8,FALSE))</f>
        <v>1.78</v>
      </c>
      <c r="AC634" s="632" t="str">
        <f>IF(VLOOKUP($AU634,'FE Source'!$A:$W,9,FALSE)=0,"-",VLOOKUP($AU634,'FE Source'!$A:$W,9,FALSE))</f>
        <v>-</v>
      </c>
      <c r="AD634" s="634">
        <f>IF(VLOOKUP($AU634,'FE Source'!$A:$W,10,FALSE)=0,"-",VLOOKUP($AU634,'FE Source'!$A:$W,10,FALSE))</f>
        <v>1.03</v>
      </c>
      <c r="AE634" s="618">
        <f>IF(VLOOKUP($AU634,'FE Source'!$A:$W,11,FALSE)=0,"-",VLOOKUP($AU634,'FE Source'!$A:$W,11,FALSE))</f>
        <v>16.079999999999998</v>
      </c>
      <c r="AF634" s="618">
        <f>IF(VLOOKUP($AU634,'FE Source'!$A:$W,12,FALSE)=0,"-",VLOOKUP($AU634,'FE Source'!$A:$W,12,FALSE))</f>
        <v>-0.02</v>
      </c>
      <c r="AG634" s="618">
        <f>IF(VLOOKUP($AU634,'FE Source'!$A:$W,14,FALSE)=0,"-",VLOOKUP($AU634,'FE Source'!$A:$W,14,FALSE))</f>
        <v>-30.47</v>
      </c>
      <c r="AH634" s="618">
        <f>IF(VLOOKUP($AU634,'FE Source'!$A:$DJ,33,FALSE)=0,"-",VLOOKUP($AU634,'FE Source'!$A:$DJ,33,FALSE))</f>
        <v>85.4</v>
      </c>
      <c r="AI634" s="618">
        <f>IF(VLOOKUP($AU634,'FE Source'!$A:$Y,20,FALSE)=0,"-",VLOOKUP($AU634,'FE Source'!$A:$Y,20,FALSE))</f>
        <v>91.97</v>
      </c>
      <c r="AJ634" s="618">
        <f>IF(VLOOKUP($AU634,'FE Source'!$A:$DJ,34,FALSE)=0,"-",VLOOKUP($AU634,'FE Source'!$A:$DJ,34,FALSE))</f>
        <v>105.31</v>
      </c>
      <c r="AK634" s="618">
        <f>IF(VLOOKUP($AU634,'FE Source'!$A:$DJ,35,FALSE)=0,"-",VLOOKUP($AU634,'FE Source'!$A:$DJ,35,FALSE))</f>
        <v>103.99</v>
      </c>
      <c r="AL634" s="632">
        <f>IF(VLOOKUP($AU634,'FE Source'!$A:$Y,19,FALSE)=0,"-",VLOOKUP($AU634,'FE Source'!$A:$Y,19,FALSE))</f>
        <v>103.52</v>
      </c>
      <c r="AM634" s="634">
        <f>IF(VLOOKUP($AU634,'FE Source'!$A:$DJ,36,FALSE)=0,"-",VLOOKUP($AU634,'FE Source'!$A:$DJ,36,FALSE))</f>
        <v>102.69</v>
      </c>
      <c r="AN634" s="635">
        <f>IF(VLOOKUP($AU634,'FE Source'!$A:$W,13,FALSE)=0,"-",VLOOKUP($AU634,'FE Source'!$A:$W,13,FALSE))</f>
        <v>1291.9000000000001</v>
      </c>
      <c r="AO634" s="634">
        <f>IF(J634="no","-",IF(VLOOKUP($AU634,'FE Source'!$A:$W,15,FALSE)=0,"-",VLOOKUP($AU634,'FE Source'!$A:$W,15,FALSE)))</f>
        <v>2.86</v>
      </c>
      <c r="AP634" s="618" t="str">
        <f>IF(AO634="-","-",IF(VLOOKUP($AU634,'FE Source'!$A:$Z,21,FALSE)=0,"-",IF(VLOOKUP($AU634,'FE Source'!$A:$Z,21,FALSE)=2,"Semi-Annual",IF(VLOOKUP($AU634,'FE Source'!$A:$Z,21,FALSE)=4,"Quarterly",IF(VLOOKUP($AU634,'FE Source'!$A:$Z,21,FALSE)=12,"Monthly","Annual")))))</f>
        <v>Monthly</v>
      </c>
      <c r="AQ634" s="632" t="str">
        <f t="array" ref="AQ634">IF(VLOOKUP($AU634,'FE Source'!$A:$W,16,FALSE)=0,"-",VLOOKUP($AU634,'FE Source'!$A:$W,16,FALSE))</f>
        <v>-</v>
      </c>
      <c r="AR634" s="636" t="str">
        <f>IF(VLOOKUP($AU634,'FE Source'!$A:$W,17,FALSE)=0,"-",VLOOKUP($AU634,'FE Source'!$A:$W,17,FALSE))</f>
        <v>Neutral</v>
      </c>
      <c r="AS634" s="634">
        <f>IF(VLOOKUP($AU634,'FE Source'!$AN:$AS,4,FALSE)="",VLOOKUP($AU634,'FE Source'!$AN:$AS,3,FALSE),VLOOKUP($AU634,'FE Source'!$AN:$AS,4,FALSE))</f>
        <v>20.82</v>
      </c>
      <c r="AT634" s="637">
        <f>IF(VLOOKUP($AU634,'FE Source'!$AN:$AS,5,FALSE)=0,"-",VLOOKUP($AU634,'FE Source'!$AN:$AS,5,FALSE))</f>
        <v>45783</v>
      </c>
      <c r="AU634" s="636" t="s">
        <v>6129</v>
      </c>
      <c r="BE634" s="215" t="str">
        <f>IF(VLOOKUP($AU634,'FE Source'!$A:$AK,22,FALSE)=0,"-",VLOOKUP($AU634,'FE Source'!$A:$AK,22,FALSE))</f>
        <v>-</v>
      </c>
      <c r="BF634" s="215" t="str">
        <f>IF(VLOOKUP($AU634,'FE Source'!$A:$AK,23,FALSE)=0,"-",VLOOKUP($AU634,'FE Source'!$A:$AK,23,FALSE))</f>
        <v>-</v>
      </c>
      <c r="BG634" s="215">
        <f>IF(VLOOKUP($AU634,'FE Source'!$A:$AK,24,FALSE)=0,"-",VLOOKUP($AU634,'FE Source'!$A:$AK,24,FALSE))</f>
        <v>4.29</v>
      </c>
      <c r="BH634" s="215">
        <f>IF(VLOOKUP($AU634,'FE Source'!$A:$AK,25,FALSE)=0,"-",VLOOKUP($AU634,'FE Source'!$A:$AK,25,FALSE))</f>
        <v>-2.63</v>
      </c>
      <c r="BI634" s="215">
        <f>IF(VLOOKUP($AU634,'FE Source'!$A:$AK,26,FALSE)=0,"-",VLOOKUP($AU634,'FE Source'!$A:$AK,26,FALSE))</f>
        <v>27.73</v>
      </c>
      <c r="BJ634" s="215">
        <f>IF(VLOOKUP($AU634,'FE Source'!$A:$AK,27,FALSE)=0,"-",VLOOKUP($AU634,'FE Source'!$A:$AK,27,FALSE))</f>
        <v>-1.94</v>
      </c>
      <c r="BK634" s="215">
        <f>IF(VLOOKUP($AU634,'FE Source'!$A:$AK,28,FALSE)=0,"-",VLOOKUP($AU634,'FE Source'!$A:$AK,28,FALSE))</f>
        <v>26.91</v>
      </c>
      <c r="BL634" s="215">
        <f>IF(VLOOKUP($AU634,'FE Source'!$A:$AK,29,FALSE)=0,"-",VLOOKUP($AU634,'FE Source'!$A:$AK,29,FALSE))</f>
        <v>-27.46</v>
      </c>
      <c r="BM634" s="215">
        <f>IF(VLOOKUP($AU634,'FE Source'!$A:$AK,30,FALSE)=0,"-",VLOOKUP($AU634,'FE Source'!$A:$AK,30,FALSE))</f>
        <v>5.46</v>
      </c>
      <c r="BN634" t="str">
        <f>IF(VLOOKUP($AU634,'FE Source'!$A:$AK,31,FALSE)="No Specified Index","-",IF(VLOOKUP($AU634,'FE Source'!$A:$AK,31,FALSE)=0,"-",VLOOKUP($AU634,'FE Source'!$A:$AK,31,FALSE)))</f>
        <v>FTSE EPRA NAREIT Developed Index</v>
      </c>
      <c r="BO634" s="217">
        <f>IF(VLOOKUP($AU634,'FE Source'!$A:$AK,32,FALSE)=0,"-",VLOOKUP($AU634,'FE Source'!$A:$AK,32,FALSE))</f>
        <v>42453</v>
      </c>
      <c r="BP634" s="18" t="str">
        <f>IF(VLOOKUP($AU634,'FE Source'!$AZ:$BC,2,FALSE)=0,"-",VLOOKUP($AU634,'FE Source'!$AZ:$BC,2,FALSE))</f>
        <v>-</v>
      </c>
      <c r="BQ634" s="18" t="str">
        <f>IF(VLOOKUP($AU634,'FE Source'!$AZ:$BC,3,FALSE)=0,"-",VLOOKUP($AU634,'FE Source'!$AZ:$BC,3,FALSE))</f>
        <v>-</v>
      </c>
      <c r="BR634" s="18" t="str">
        <f>IF(VLOOKUP($AU634,'FE Source'!$AZ:$BC,4,FALSE)=0,"-",VLOOKUP($AU634,'FE Source'!$AZ:$BC,4,FALSE))</f>
        <v>-</v>
      </c>
    </row>
    <row r="635" spans="2:70" ht="15">
      <c r="B635" s="628" t="str">
        <f>INDEX('UT - Retail'!$A$7:$A$1409,MATCH(AU635,'UT - Retail'!$U$7:$U$1409,0),1)</f>
        <v>Janus Henderson Global Investors (Singapore)</v>
      </c>
      <c r="C635" s="650" t="str">
        <f>INDEX('UT - Retail'!$B$7:$B$1409,MATCH(AU635,'UT - Retail'!$U$7:$U$1409,0),1)</f>
        <v>Janus Henderson Horizon Global Sustainable Equity A2 SGD-H</v>
      </c>
      <c r="D635" s="650"/>
      <c r="E635" s="618" t="str">
        <f>VLOOKUP(C635,'UT - Retail'!$B:$K,8,FALSE)</f>
        <v>Equities</v>
      </c>
      <c r="F635" s="618" t="str">
        <f>VLOOKUP(C635,'UT - Retail'!$B:$K,9,FALSE)</f>
        <v>Global</v>
      </c>
      <c r="G635" s="618" t="str">
        <f>VLOOKUP(C635,'UT - Retail'!$B:$K,10,FALSE)</f>
        <v>ESG and Thematics</v>
      </c>
      <c r="H635" s="82" t="str">
        <f>VLOOKUP(C635,'UT - Retail'!$B:$N,13,FALSE)</f>
        <v>No</v>
      </c>
      <c r="I635" s="82" t="str">
        <f>VLOOKUP(C635,'UT - Retail'!$B:$Q,14,FALSE)</f>
        <v>No</v>
      </c>
      <c r="J635" s="618" t="str">
        <f>VLOOKUP(C635,'UT - Retail'!$B:$Q,11,FALSE)</f>
        <v>No</v>
      </c>
      <c r="K635" s="130" t="str">
        <f>VLOOKUP(C635,'UT - Retail'!$B:$P,15,FALSE)</f>
        <v>No</v>
      </c>
      <c r="L635" s="82" t="str">
        <f>VLOOKUP(C635,'UT - Retail'!$B:$Q,16,FALSE)</f>
        <v>Both</v>
      </c>
      <c r="M635" s="618" t="str">
        <f>VLOOKUP(C635,'UT - Retail'!$B:$K,6,FALSE)</f>
        <v>SGD</v>
      </c>
      <c r="N635" s="618" t="str">
        <f>IFERROR(IF(MATCH(C635,'Portfolio Construction'!$AL:$AL,0),"Yes","No"),"No")</f>
        <v>No</v>
      </c>
      <c r="O635" s="618" t="str">
        <f>IFERROR(IF(MATCH(C635,'Portfolio Construction'!$AN:$AN,0),"Yes","No"),"No")</f>
        <v>No</v>
      </c>
      <c r="P635" s="618" t="str">
        <f>IFERROR(IF(MATCH(C635,'Portfolio Construction'!$AP:$AP,0),"Yes","No"),"No")</f>
        <v>No</v>
      </c>
      <c r="Q635" s="618" t="str">
        <f>IFERROR(IF(MATCH(C635,'Portfolio Construction'!$AR:$AR,0),"Yes","No"),"No")</f>
        <v>No</v>
      </c>
      <c r="R635" s="618" t="str">
        <f>IFERROR(IF(MATCH(C635,'Portfolio Construction'!$AT:$AT,0),"Yes","No"),"No")</f>
        <v>No</v>
      </c>
      <c r="S635" s="618" t="str">
        <f>IFERROR(IF(MATCH(C635,'Portfolio Construction'!$AV:$AV,0),"Yes","No"),"No")</f>
        <v>No</v>
      </c>
      <c r="T635" s="618" t="str">
        <f>IFERROR(IF(MATCH(C635,'Portfolio Construction'!$AX:$AX,0),"Yes","No"),"No")</f>
        <v>No</v>
      </c>
      <c r="U635" s="618" t="str">
        <f>IFERROR(IF(MATCH(C635,'Portfolio Construction'!$AZ:$AZ,0),"Yes","No"),"No")</f>
        <v>No</v>
      </c>
      <c r="V635" s="618" t="str">
        <f>IFERROR(IF(MATCH(C635,'Portfolio Construction'!$BB:$BB,0),"Yes","No"),"No")</f>
        <v>No</v>
      </c>
      <c r="W635" s="618">
        <f>IF(VLOOKUP($AU635,'FE Source'!$A:$W,3,FALSE)=0,"-",VLOOKUP($AU635,'FE Source'!$A:$W,3,FALSE))</f>
        <v>4.83</v>
      </c>
      <c r="X635" s="618">
        <f>IF(VLOOKUP($AU635,'FE Source'!$A:$W,4,FALSE)=0,"-",VLOOKUP($AU635,'FE Source'!$A:$W,4,FALSE))</f>
        <v>9.61</v>
      </c>
      <c r="Y635" s="618">
        <f>IF(VLOOKUP($AU635,'FE Source'!$A:$W,5,FALSE)=0,"-",VLOOKUP($AU635,'FE Source'!$A:$W,5,FALSE))</f>
        <v>0.61</v>
      </c>
      <c r="Z635" s="618">
        <f>IF(VLOOKUP($AU635,'FE Source'!$A:$W,6,FALSE)=0,"-",VLOOKUP($AU635,'FE Source'!$A:$W,6,FALSE))</f>
        <v>6.06</v>
      </c>
      <c r="AA635" s="618">
        <f>IF(VLOOKUP($AU635,'FE Source'!$A:$W,7,FALSE)=0,"-",VLOOKUP($AU635,'FE Source'!$A:$W,7,FALSE))</f>
        <v>8.24</v>
      </c>
      <c r="AB635" s="618">
        <f>IF(VLOOKUP($AU635,'FE Source'!$A:$W,8,FALSE)=0,"-",VLOOKUP($AU635,'FE Source'!$A:$W,8,FALSE))</f>
        <v>10.8</v>
      </c>
      <c r="AC635" s="632" t="str">
        <f>IF(VLOOKUP($AU635,'FE Source'!$A:$W,9,FALSE)=0,"-",VLOOKUP($AU635,'FE Source'!$A:$W,9,FALSE))</f>
        <v>-</v>
      </c>
      <c r="AD635" s="634">
        <f>IF(VLOOKUP($AU635,'FE Source'!$A:$W,10,FALSE)=0,"-",VLOOKUP($AU635,'FE Source'!$A:$W,10,FALSE))</f>
        <v>1.27</v>
      </c>
      <c r="AE635" s="618">
        <f>IF(VLOOKUP($AU635,'FE Source'!$A:$W,11,FALSE)=0,"-",VLOOKUP($AU635,'FE Source'!$A:$W,11,FALSE))</f>
        <v>16.95</v>
      </c>
      <c r="AF635" s="618">
        <f>IF(VLOOKUP($AU635,'FE Source'!$A:$W,12,FALSE)=0,"-",VLOOKUP($AU635,'FE Source'!$A:$W,12,FALSE))</f>
        <v>0.15</v>
      </c>
      <c r="AG635" s="618">
        <f>IF(VLOOKUP($AU635,'FE Source'!$A:$W,14,FALSE)=0,"-",VLOOKUP($AU635,'FE Source'!$A:$W,14,FALSE))</f>
        <v>-17.260000000000002</v>
      </c>
      <c r="AH635" s="618">
        <f>IF(VLOOKUP($AU635,'FE Source'!$A:$DJ,33,FALSE)=0,"-",VLOOKUP($AU635,'FE Source'!$A:$DJ,33,FALSE))</f>
        <v>105.31</v>
      </c>
      <c r="AI635" s="618">
        <f>IF(VLOOKUP($AU635,'FE Source'!$A:$Y,20,FALSE)=0,"-",VLOOKUP($AU635,'FE Source'!$A:$Y,20,FALSE))</f>
        <v>133.97999999999999</v>
      </c>
      <c r="AJ635" s="618">
        <f>IF(VLOOKUP($AU635,'FE Source'!$A:$DJ,34,FALSE)=0,"-",VLOOKUP($AU635,'FE Source'!$A:$DJ,34,FALSE))</f>
        <v>147.82</v>
      </c>
      <c r="AK635" s="618">
        <f>IF(VLOOKUP($AU635,'FE Source'!$A:$DJ,35,FALSE)=0,"-",VLOOKUP($AU635,'FE Source'!$A:$DJ,35,FALSE))</f>
        <v>78.37</v>
      </c>
      <c r="AL635" s="632">
        <f>IF(VLOOKUP($AU635,'FE Source'!$A:$Y,19,FALSE)=0,"-",VLOOKUP($AU635,'FE Source'!$A:$Y,19,FALSE))</f>
        <v>115.65</v>
      </c>
      <c r="AM635" s="634">
        <f>IF(VLOOKUP($AU635,'FE Source'!$A:$DJ,36,FALSE)=0,"-",VLOOKUP($AU635,'FE Source'!$A:$DJ,36,FALSE))</f>
        <v>113.22</v>
      </c>
      <c r="AN635" s="635">
        <f>IF(VLOOKUP($AU635,'FE Source'!$A:$W,13,FALSE)=0,"-",VLOOKUP($AU635,'FE Source'!$A:$W,13,FALSE))</f>
        <v>1751.3</v>
      </c>
      <c r="AO635" s="634" t="str">
        <f>IF(J635="no","-",IF(VLOOKUP($AU635,'FE Source'!$A:$W,15,FALSE)=0,"-",VLOOKUP($AU635,'FE Source'!$A:$W,15,FALSE)))</f>
        <v>-</v>
      </c>
      <c r="AP635" s="618" t="str">
        <f>IF(AO635="-","-",IF(VLOOKUP($AU635,'FE Source'!$A:$Z,21,FALSE)=0,"-",IF(VLOOKUP($AU635,'FE Source'!$A:$Z,21,FALSE)=2,"Semi-Annual",IF(VLOOKUP($AU635,'FE Source'!$A:$Z,21,FALSE)=4,"Quarterly",IF(VLOOKUP($AU635,'FE Source'!$A:$Z,21,FALSE)=12,"Monthly","Annual")))))</f>
        <v>-</v>
      </c>
      <c r="AQ635" s="632" t="str">
        <f t="array" ref="AQ635">IF(VLOOKUP($AU635,'FE Source'!$A:$W,16,FALSE)=0,"-",VLOOKUP($AU635,'FE Source'!$A:$W,16,FALSE))</f>
        <v>-</v>
      </c>
      <c r="AR635" s="636" t="str">
        <f>IF(VLOOKUP($AU635,'FE Source'!$A:$W,17,FALSE)=0,"-",VLOOKUP($AU635,'FE Source'!$A:$W,17,FALSE))</f>
        <v>-</v>
      </c>
      <c r="AS635" s="634">
        <f>IF(VLOOKUP($AU635,'FE Source'!$AN:$AS,4,FALSE)="",VLOOKUP($AU635,'FE Source'!$AN:$AS,3,FALSE),VLOOKUP($AU635,'FE Source'!$AN:$AS,4,FALSE))</f>
        <v>18.02</v>
      </c>
      <c r="AT635" s="637">
        <f>IF(VLOOKUP($AU635,'FE Source'!$AN:$AS,5,FALSE)=0,"-",VLOOKUP($AU635,'FE Source'!$AN:$AS,5,FALSE))</f>
        <v>45783</v>
      </c>
      <c r="AU635" s="614" t="s">
        <v>7082</v>
      </c>
      <c r="BE635" s="215" t="str">
        <f>IF(VLOOKUP($AU635,'FE Source'!$A:$AK,22,FALSE)=0,"-",VLOOKUP($AU635,'FE Source'!$A:$AK,22,FALSE))</f>
        <v>-</v>
      </c>
      <c r="BF635" s="215" t="str">
        <f>IF(VLOOKUP($AU635,'FE Source'!$A:$AK,23,FALSE)=0,"-",VLOOKUP($AU635,'FE Source'!$A:$AK,23,FALSE))</f>
        <v>-</v>
      </c>
      <c r="BG635" s="215" t="str">
        <f>IF(VLOOKUP($AU635,'FE Source'!$A:$AK,24,FALSE)=0,"-",VLOOKUP($AU635,'FE Source'!$A:$AK,24,FALSE))</f>
        <v>-</v>
      </c>
      <c r="BH635" s="215" t="str">
        <f>IF(VLOOKUP($AU635,'FE Source'!$A:$AK,25,FALSE)=0,"-",VLOOKUP($AU635,'FE Source'!$A:$AK,25,FALSE))</f>
        <v>-</v>
      </c>
      <c r="BI635" s="215" t="str">
        <f>IF(VLOOKUP($AU635,'FE Source'!$A:$AK,26,FALSE)=0,"-",VLOOKUP($AU635,'FE Source'!$A:$AK,26,FALSE))</f>
        <v>-</v>
      </c>
      <c r="BJ635" s="215">
        <f>IF(VLOOKUP($AU635,'FE Source'!$A:$AK,27,FALSE)=0,"-",VLOOKUP($AU635,'FE Source'!$A:$AK,27,FALSE))</f>
        <v>35.200000000000003</v>
      </c>
      <c r="BK635" s="215">
        <f>IF(VLOOKUP($AU635,'FE Source'!$A:$AK,28,FALSE)=0,"-",VLOOKUP($AU635,'FE Source'!$A:$AK,28,FALSE))</f>
        <v>15.34</v>
      </c>
      <c r="BL635" s="215">
        <f>IF(VLOOKUP($AU635,'FE Source'!$A:$AK,29,FALSE)=0,"-",VLOOKUP($AU635,'FE Source'!$A:$AK,29,FALSE))</f>
        <v>-26.43</v>
      </c>
      <c r="BM635" s="215">
        <f>IF(VLOOKUP($AU635,'FE Source'!$A:$AK,30,FALSE)=0,"-",VLOOKUP($AU635,'FE Source'!$A:$AK,30,FALSE))</f>
        <v>19.88</v>
      </c>
      <c r="BN635" t="str">
        <f>IF(VLOOKUP($AU635,'FE Source'!$A:$AK,31,FALSE)="No Specified Index","-",IF(VLOOKUP($AU635,'FE Source'!$A:$AK,31,FALSE)=0,"-",VLOOKUP($AU635,'FE Source'!$A:$AK,31,FALSE)))</f>
        <v>MSCI World</v>
      </c>
      <c r="BO635" s="217">
        <f>IF(VLOOKUP($AU635,'FE Source'!$A:$AK,32,FALSE)=0,"-",VLOOKUP($AU635,'FE Source'!$A:$AK,32,FALSE))</f>
        <v>43614</v>
      </c>
      <c r="BP635" s="18" t="str">
        <f>IF(VLOOKUP($AU635,'FE Source'!$AZ:$BC,2,FALSE)=0,"-",VLOOKUP($AU635,'FE Source'!$AZ:$BC,2,FALSE))</f>
        <v>-</v>
      </c>
      <c r="BQ635" s="18" t="str">
        <f>IF(VLOOKUP($AU635,'FE Source'!$AZ:$BC,3,FALSE)=0,"-",VLOOKUP($AU635,'FE Source'!$AZ:$BC,3,FALSE))</f>
        <v>-</v>
      </c>
      <c r="BR635" s="18" t="str">
        <f>IF(VLOOKUP($AU635,'FE Source'!$AZ:$BC,4,FALSE)=0,"-",VLOOKUP($AU635,'FE Source'!$AZ:$BC,4,FALSE))</f>
        <v>-</v>
      </c>
    </row>
    <row r="636" spans="2:70" ht="15">
      <c r="B636" s="628" t="str">
        <f>INDEX('UT - Retail'!$A$7:$A$1409,MATCH(AU636,'UT - Retail'!$U$7:$U$1409,0),1)</f>
        <v>Janus Henderson Global Investors (Singapore)</v>
      </c>
      <c r="C636" s="650" t="str">
        <f>INDEX('UT - Retail'!$B$7:$B$1409,MATCH(AU636,'UT - Retail'!$U$7:$U$1409,0),1)</f>
        <v>Janus Henderson Horizon Global Technology Leaders A2 SGD</v>
      </c>
      <c r="D636" s="650"/>
      <c r="E636" s="618" t="str">
        <f>VLOOKUP(C636,'UT - Retail'!$B:$K,8,FALSE)</f>
        <v>Equities</v>
      </c>
      <c r="F636" s="618" t="str">
        <f>VLOOKUP(C636,'UT - Retail'!$B:$K,9,FALSE)</f>
        <v>Global</v>
      </c>
      <c r="G636" s="618" t="str">
        <f>VLOOKUP(C636,'UT - Retail'!$B:$K,10,FALSE)</f>
        <v>Technology</v>
      </c>
      <c r="H636" s="82" t="str">
        <f>VLOOKUP(C636,'UT - Retail'!$B:$N,13,FALSE)</f>
        <v>No</v>
      </c>
      <c r="I636" s="82" t="str">
        <f>VLOOKUP(C636,'UT - Retail'!$B:$Q,14,FALSE)</f>
        <v>No</v>
      </c>
      <c r="J636" s="618" t="str">
        <f>VLOOKUP(C636,'UT - Retail'!$B:$Q,11,FALSE)</f>
        <v>No</v>
      </c>
      <c r="K636" s="130" t="str">
        <f>VLOOKUP(C636,'UT - Retail'!$B:$P,15,FALSE)</f>
        <v>No</v>
      </c>
      <c r="L636" s="82" t="str">
        <f>VLOOKUP(C636,'UT - Retail'!$B:$Q,16,FALSE)</f>
        <v>Both</v>
      </c>
      <c r="M636" s="618" t="str">
        <f>VLOOKUP(C636,'UT - Retail'!$B:$K,6,FALSE)</f>
        <v>SGD</v>
      </c>
      <c r="N636" s="618" t="str">
        <f>IFERROR(IF(MATCH(C636,'Portfolio Construction'!$AL:$AL,0),"Yes","No"),"No")</f>
        <v>No</v>
      </c>
      <c r="O636" s="618" t="str">
        <f>IFERROR(IF(MATCH(C636,'Portfolio Construction'!$AN:$AN,0),"Yes","No"),"No")</f>
        <v>No</v>
      </c>
      <c r="P636" s="618" t="str">
        <f>IFERROR(IF(MATCH(C636,'Portfolio Construction'!$AP:$AP,0),"Yes","No"),"No")</f>
        <v>No</v>
      </c>
      <c r="Q636" s="618" t="str">
        <f>IFERROR(IF(MATCH(C636,'Portfolio Construction'!$AR:$AR,0),"Yes","No"),"No")</f>
        <v>No</v>
      </c>
      <c r="R636" s="618" t="str">
        <f>IFERROR(IF(MATCH(C636,'Portfolio Construction'!$AT:$AT,0),"Yes","No"),"No")</f>
        <v>No</v>
      </c>
      <c r="S636" s="618" t="str">
        <f>IFERROR(IF(MATCH(C636,'Portfolio Construction'!$AV:$AV,0),"Yes","No"),"No")</f>
        <v>No</v>
      </c>
      <c r="T636" s="618" t="str">
        <f>IFERROR(IF(MATCH(C636,'Portfolio Construction'!$AX:$AX,0),"Yes","No"),"No")</f>
        <v>No</v>
      </c>
      <c r="U636" s="618" t="str">
        <f>IFERROR(IF(MATCH(C636,'Portfolio Construction'!$AZ:$AZ,0),"Yes","No"),"No")</f>
        <v>No</v>
      </c>
      <c r="V636" s="618" t="str">
        <f>IFERROR(IF(MATCH(C636,'Portfolio Construction'!$BB:$BB,0),"Yes","No"),"No")</f>
        <v>No</v>
      </c>
      <c r="W636" s="618">
        <f>IF(VLOOKUP($AU636,'FE Source'!$A:$W,3,FALSE)=0,"-",VLOOKUP($AU636,'FE Source'!$A:$W,3,FALSE))</f>
        <v>-11.34</v>
      </c>
      <c r="X636" s="618">
        <f>IF(VLOOKUP($AU636,'FE Source'!$A:$W,4,FALSE)=0,"-",VLOOKUP($AU636,'FE Source'!$A:$W,4,FALSE))</f>
        <v>8.2200000000000006</v>
      </c>
      <c r="Y636" s="618">
        <f>IF(VLOOKUP($AU636,'FE Source'!$A:$W,5,FALSE)=0,"-",VLOOKUP($AU636,'FE Source'!$A:$W,5,FALSE))</f>
        <v>-7.43</v>
      </c>
      <c r="Z636" s="618">
        <f>IF(VLOOKUP($AU636,'FE Source'!$A:$W,6,FALSE)=0,"-",VLOOKUP($AU636,'FE Source'!$A:$W,6,FALSE))</f>
        <v>1.82</v>
      </c>
      <c r="AA636" s="618">
        <f>IF(VLOOKUP($AU636,'FE Source'!$A:$W,7,FALSE)=0,"-",VLOOKUP($AU636,'FE Source'!$A:$W,7,FALSE))</f>
        <v>15.5</v>
      </c>
      <c r="AB636" s="618">
        <f>IF(VLOOKUP($AU636,'FE Source'!$A:$W,8,FALSE)=0,"-",VLOOKUP($AU636,'FE Source'!$A:$W,8,FALSE))</f>
        <v>13.22</v>
      </c>
      <c r="AC636" s="632" t="str">
        <f>IF(VLOOKUP($AU636,'FE Source'!$A:$W,9,FALSE)=0,"-",VLOOKUP($AU636,'FE Source'!$A:$W,9,FALSE))</f>
        <v>-</v>
      </c>
      <c r="AD636" s="634">
        <f>IF(VLOOKUP($AU636,'FE Source'!$A:$W,10,FALSE)=0,"-",VLOOKUP($AU636,'FE Source'!$A:$W,10,FALSE))</f>
        <v>1.01</v>
      </c>
      <c r="AE636" s="618">
        <f>IF(VLOOKUP($AU636,'FE Source'!$A:$W,11,FALSE)=0,"-",VLOOKUP($AU636,'FE Source'!$A:$W,11,FALSE))</f>
        <v>20.399999999999999</v>
      </c>
      <c r="AF636" s="618">
        <f>IF(VLOOKUP($AU636,'FE Source'!$A:$W,12,FALSE)=0,"-",VLOOKUP($AU636,'FE Source'!$A:$W,12,FALSE))</f>
        <v>0.44</v>
      </c>
      <c r="AG636" s="618">
        <f>IF(VLOOKUP($AU636,'FE Source'!$A:$W,14,FALSE)=0,"-",VLOOKUP($AU636,'FE Source'!$A:$W,14,FALSE))</f>
        <v>-20.58</v>
      </c>
      <c r="AH636" s="618">
        <f>IF(VLOOKUP($AU636,'FE Source'!$A:$DJ,33,FALSE)=0,"-",VLOOKUP($AU636,'FE Source'!$A:$DJ,33,FALSE))</f>
        <v>121.3</v>
      </c>
      <c r="AI636" s="618">
        <f>IF(VLOOKUP($AU636,'FE Source'!$A:$Y,20,FALSE)=0,"-",VLOOKUP($AU636,'FE Source'!$A:$Y,20,FALSE))</f>
        <v>129.03</v>
      </c>
      <c r="AJ636" s="618">
        <f>IF(VLOOKUP($AU636,'FE Source'!$A:$DJ,34,FALSE)=0,"-",VLOOKUP($AU636,'FE Source'!$A:$DJ,34,FALSE))</f>
        <v>109.19</v>
      </c>
      <c r="AK636" s="618">
        <f>IF(VLOOKUP($AU636,'FE Source'!$A:$DJ,35,FALSE)=0,"-",VLOOKUP($AU636,'FE Source'!$A:$DJ,35,FALSE))</f>
        <v>128.9</v>
      </c>
      <c r="AL636" s="632">
        <f>IF(VLOOKUP($AU636,'FE Source'!$A:$Y,19,FALSE)=0,"-",VLOOKUP($AU636,'FE Source'!$A:$Y,19,FALSE))</f>
        <v>98.37</v>
      </c>
      <c r="AM636" s="634">
        <f>IF(VLOOKUP($AU636,'FE Source'!$A:$DJ,36,FALSE)=0,"-",VLOOKUP($AU636,'FE Source'!$A:$DJ,36,FALSE))</f>
        <v>94.47</v>
      </c>
      <c r="AN636" s="635">
        <f>IF(VLOOKUP($AU636,'FE Source'!$A:$W,13,FALSE)=0,"-",VLOOKUP($AU636,'FE Source'!$A:$W,13,FALSE))</f>
        <v>6536.5</v>
      </c>
      <c r="AO636" s="634" t="str">
        <f>IF(J636="no","-",IF(VLOOKUP($AU636,'FE Source'!$A:$W,15,FALSE)=0,"-",VLOOKUP($AU636,'FE Source'!$A:$W,15,FALSE)))</f>
        <v>-</v>
      </c>
      <c r="AP636" s="618" t="str">
        <f>IF(AO636="-","-",IF(VLOOKUP($AU636,'FE Source'!$A:$Z,21,FALSE)=0,"-",IF(VLOOKUP($AU636,'FE Source'!$A:$Z,21,FALSE)=2,"Semi-Annual",IF(VLOOKUP($AU636,'FE Source'!$A:$Z,21,FALSE)=4,"Quarterly",IF(VLOOKUP($AU636,'FE Source'!$A:$Z,21,FALSE)=12,"Monthly","Annual")))))</f>
        <v>-</v>
      </c>
      <c r="AQ636" s="632" t="str">
        <f t="array" ref="AQ636">IF(VLOOKUP($AU636,'FE Source'!$A:$W,16,FALSE)=0,"-",VLOOKUP($AU636,'FE Source'!$A:$W,16,FALSE))</f>
        <v>-</v>
      </c>
      <c r="AR636" s="636" t="str">
        <f>IF(VLOOKUP($AU636,'FE Source'!$A:$W,17,FALSE)=0,"-",VLOOKUP($AU636,'FE Source'!$A:$W,17,FALSE))</f>
        <v>Neutral</v>
      </c>
      <c r="AS636" s="634">
        <f>IF(VLOOKUP($AU636,'FE Source'!$AN:$AS,4,FALSE)="",VLOOKUP($AU636,'FE Source'!$AN:$AS,3,FALSE),VLOOKUP($AU636,'FE Source'!$AN:$AS,4,FALSE))</f>
        <v>197.04</v>
      </c>
      <c r="AT636" s="617">
        <f>IF(VLOOKUP($AU636,'FE Source'!$AN:$AS,5,FALSE)=0,"-",VLOOKUP($AU636,'FE Source'!$AN:$AS,5,FALSE))</f>
        <v>45783</v>
      </c>
      <c r="AU636" s="636" t="s">
        <v>6126</v>
      </c>
      <c r="BE636" s="215" t="str">
        <f>IF(VLOOKUP($AU636,'FE Source'!$A:$AK,22,FALSE)=0,"-",VLOOKUP($AU636,'FE Source'!$A:$AK,22,FALSE))</f>
        <v>-</v>
      </c>
      <c r="BF636" s="215" t="str">
        <f>IF(VLOOKUP($AU636,'FE Source'!$A:$AK,23,FALSE)=0,"-",VLOOKUP($AU636,'FE Source'!$A:$AK,23,FALSE))</f>
        <v>-</v>
      </c>
      <c r="BG636" s="215">
        <f>IF(VLOOKUP($AU636,'FE Source'!$A:$AK,24,FALSE)=0,"-",VLOOKUP($AU636,'FE Source'!$A:$AK,24,FALSE))</f>
        <v>33.07</v>
      </c>
      <c r="BH636" s="215">
        <f>IF(VLOOKUP($AU636,'FE Source'!$A:$AK,25,FALSE)=0,"-",VLOOKUP($AU636,'FE Source'!$A:$AK,25,FALSE))</f>
        <v>-5.05</v>
      </c>
      <c r="BI636" s="215">
        <f>IF(VLOOKUP($AU636,'FE Source'!$A:$AK,26,FALSE)=0,"-",VLOOKUP($AU636,'FE Source'!$A:$AK,26,FALSE))</f>
        <v>37.630000000000003</v>
      </c>
      <c r="BJ636" s="215">
        <f>IF(VLOOKUP($AU636,'FE Source'!$A:$AK,27,FALSE)=0,"-",VLOOKUP($AU636,'FE Source'!$A:$AK,27,FALSE))</f>
        <v>38.42</v>
      </c>
      <c r="BK636" s="215">
        <f>IF(VLOOKUP($AU636,'FE Source'!$A:$AK,28,FALSE)=0,"-",VLOOKUP($AU636,'FE Source'!$A:$AK,28,FALSE))</f>
        <v>20.329999999999998</v>
      </c>
      <c r="BL636" s="215">
        <f>IF(VLOOKUP($AU636,'FE Source'!$A:$AK,29,FALSE)=0,"-",VLOOKUP($AU636,'FE Source'!$A:$AK,29,FALSE))</f>
        <v>-35.67</v>
      </c>
      <c r="BM636" s="215">
        <f>IF(VLOOKUP($AU636,'FE Source'!$A:$AK,30,FALSE)=0,"-",VLOOKUP($AU636,'FE Source'!$A:$AK,30,FALSE))</f>
        <v>48.38</v>
      </c>
      <c r="BN636" t="str">
        <f>IF(VLOOKUP($AU636,'FE Source'!$A:$AK,31,FALSE)="No Specified Index","-",IF(VLOOKUP($AU636,'FE Source'!$A:$AK,31,FALSE)=0,"-",VLOOKUP($AU636,'FE Source'!$A:$AK,31,FALSE)))</f>
        <v>MSCI ACWI Information Technology Index + MSCI AC..</v>
      </c>
      <c r="BO636" s="217">
        <f>IF(VLOOKUP($AU636,'FE Source'!$A:$AK,32,FALSE)=0,"-",VLOOKUP($AU636,'FE Source'!$A:$AK,32,FALSE))</f>
        <v>42453</v>
      </c>
      <c r="BP636" s="18" t="str">
        <f>IF(VLOOKUP($AU636,'FE Source'!$AZ:$BC,2,FALSE)=0,"-",VLOOKUP($AU636,'FE Source'!$AZ:$BC,2,FALSE))</f>
        <v>-</v>
      </c>
      <c r="BQ636" s="18" t="str">
        <f>IF(VLOOKUP($AU636,'FE Source'!$AZ:$BC,3,FALSE)=0,"-",VLOOKUP($AU636,'FE Source'!$AZ:$BC,3,FALSE))</f>
        <v>-</v>
      </c>
      <c r="BR636" s="18" t="str">
        <f>IF(VLOOKUP($AU636,'FE Source'!$AZ:$BC,4,FALSE)=0,"-",VLOOKUP($AU636,'FE Source'!$AZ:$BC,4,FALSE))</f>
        <v>-</v>
      </c>
    </row>
    <row r="637" spans="2:70" ht="15">
      <c r="B637" s="628" t="str">
        <f>INDEX('UT - Retail'!$A$7:$A$1409,MATCH(AU637,'UT - Retail'!$U$7:$U$1409,0),1)</f>
        <v>Janus Henderson Global Investors (Singapore)</v>
      </c>
      <c r="C637" s="650" t="str">
        <f>INDEX('UT - Retail'!$B$7:$B$1409,MATCH(AU637,'UT - Retail'!$U$7:$U$1409,0),1)</f>
        <v>Janus Henderson Horizon Global Technology Leaders A2 SGD-H</v>
      </c>
      <c r="D637" s="650"/>
      <c r="E637" s="618" t="str">
        <f>VLOOKUP(C637,'UT - Retail'!$B:$K,8,FALSE)</f>
        <v>Equities</v>
      </c>
      <c r="F637" s="618" t="str">
        <f>VLOOKUP(C637,'UT - Retail'!$B:$K,9,FALSE)</f>
        <v>Global</v>
      </c>
      <c r="G637" s="618" t="str">
        <f>VLOOKUP(C637,'UT - Retail'!$B:$K,10,FALSE)</f>
        <v>Technology</v>
      </c>
      <c r="H637" s="82" t="str">
        <f>VLOOKUP(C637,'UT - Retail'!$B:$N,13,FALSE)</f>
        <v>No</v>
      </c>
      <c r="I637" s="82" t="str">
        <f>VLOOKUP(C637,'UT - Retail'!$B:$Q,14,FALSE)</f>
        <v>No</v>
      </c>
      <c r="J637" s="618" t="str">
        <f>VLOOKUP(C637,'UT - Retail'!$B:$Q,11,FALSE)</f>
        <v>No</v>
      </c>
      <c r="K637" s="130" t="str">
        <f>VLOOKUP(C637,'UT - Retail'!$B:$P,15,FALSE)</f>
        <v>No</v>
      </c>
      <c r="L637" s="82" t="str">
        <f>VLOOKUP(C637,'UT - Retail'!$B:$Q,16,FALSE)</f>
        <v>iFast</v>
      </c>
      <c r="M637" s="618" t="str">
        <f>VLOOKUP(C637,'UT - Retail'!$B:$K,6,FALSE)</f>
        <v>SGD</v>
      </c>
      <c r="N637" s="618" t="str">
        <f>IFERROR(IF(MATCH(C637,'Portfolio Construction'!$AL:$AL,0),"Yes","No"),"No")</f>
        <v>No</v>
      </c>
      <c r="O637" s="618" t="str">
        <f>IFERROR(IF(MATCH(C637,'Portfolio Construction'!$AN:$AN,0),"Yes","No"),"No")</f>
        <v>No</v>
      </c>
      <c r="P637" s="618" t="str">
        <f>IFERROR(IF(MATCH(C637,'Portfolio Construction'!$AP:$AP,0),"Yes","No"),"No")</f>
        <v>No</v>
      </c>
      <c r="Q637" s="618" t="str">
        <f>IFERROR(IF(MATCH(C637,'Portfolio Construction'!$AR:$AR,0),"Yes","No"),"No")</f>
        <v>No</v>
      </c>
      <c r="R637" s="618" t="str">
        <f>IFERROR(IF(MATCH(C637,'Portfolio Construction'!$AT:$AT,0),"Yes","No"),"No")</f>
        <v>No</v>
      </c>
      <c r="S637" s="618" t="str">
        <f>IFERROR(IF(MATCH(C637,'Portfolio Construction'!$AV:$AV,0),"Yes","No"),"No")</f>
        <v>No</v>
      </c>
      <c r="T637" s="618" t="str">
        <f>IFERROR(IF(MATCH(C637,'Portfolio Construction'!$AX:$AX,0),"Yes","No"),"No")</f>
        <v>No</v>
      </c>
      <c r="U637" s="618" t="str">
        <f>IFERROR(IF(MATCH(C637,'Portfolio Construction'!$AZ:$AZ,0),"Yes","No"),"No")</f>
        <v>No</v>
      </c>
      <c r="V637" s="618" t="str">
        <f>IFERROR(IF(MATCH(C637,'Portfolio Construction'!$BB:$BB,0),"Yes","No"),"No")</f>
        <v>No</v>
      </c>
      <c r="W637" s="618">
        <f>IF(VLOOKUP($AU637,'FE Source'!$A:$W,3,FALSE)=0,"-",VLOOKUP($AU637,'FE Source'!$A:$W,3,FALSE))</f>
        <v>-6.95</v>
      </c>
      <c r="X637" s="618">
        <f>IF(VLOOKUP($AU637,'FE Source'!$A:$W,4,FALSE)=0,"-",VLOOKUP($AU637,'FE Source'!$A:$W,4,FALSE))</f>
        <v>12.34</v>
      </c>
      <c r="Y637" s="618">
        <f>IF(VLOOKUP($AU637,'FE Source'!$A:$W,5,FALSE)=0,"-",VLOOKUP($AU637,'FE Source'!$A:$W,5,FALSE))</f>
        <v>-5.12</v>
      </c>
      <c r="Z637" s="618">
        <f>IF(VLOOKUP($AU637,'FE Source'!$A:$W,6,FALSE)=0,"-",VLOOKUP($AU637,'FE Source'!$A:$W,6,FALSE))</f>
        <v>4.57</v>
      </c>
      <c r="AA637" s="618">
        <f>IF(VLOOKUP($AU637,'FE Source'!$A:$W,7,FALSE)=0,"-",VLOOKUP($AU637,'FE Source'!$A:$W,7,FALSE))</f>
        <v>16.22</v>
      </c>
      <c r="AB637" s="618">
        <f>IF(VLOOKUP($AU637,'FE Source'!$A:$W,8,FALSE)=0,"-",VLOOKUP($AU637,'FE Source'!$A:$W,8,FALSE))</f>
        <v>13.96</v>
      </c>
      <c r="AC637" s="632">
        <f>IF(VLOOKUP($AU637,'FE Source'!$A:$W,9,FALSE)=0,"-",VLOOKUP($AU637,'FE Source'!$A:$W,9,FALSE))</f>
        <v>14.15</v>
      </c>
      <c r="AD637" s="634">
        <f>IF(VLOOKUP($AU637,'FE Source'!$A:$W,10,FALSE)=0,"-",VLOOKUP($AU637,'FE Source'!$A:$W,10,FALSE))</f>
        <v>1.36</v>
      </c>
      <c r="AE637" s="618">
        <f>IF(VLOOKUP($AU637,'FE Source'!$A:$W,11,FALSE)=0,"-",VLOOKUP($AU637,'FE Source'!$A:$W,11,FALSE))</f>
        <v>21.58</v>
      </c>
      <c r="AF637" s="618">
        <f>IF(VLOOKUP($AU637,'FE Source'!$A:$W,12,FALSE)=0,"-",VLOOKUP($AU637,'FE Source'!$A:$W,12,FALSE))</f>
        <v>0.42</v>
      </c>
      <c r="AG637" s="618">
        <f>IF(VLOOKUP($AU637,'FE Source'!$A:$W,14,FALSE)=0,"-",VLOOKUP($AU637,'FE Source'!$A:$W,14,FALSE))</f>
        <v>-20.99</v>
      </c>
      <c r="AH637" s="618">
        <f>IF(VLOOKUP($AU637,'FE Source'!$A:$DJ,33,FALSE)=0,"-",VLOOKUP($AU637,'FE Source'!$A:$DJ,33,FALSE))</f>
        <v>119.78</v>
      </c>
      <c r="AI637" s="618">
        <f>IF(VLOOKUP($AU637,'FE Source'!$A:$Y,20,FALSE)=0,"-",VLOOKUP($AU637,'FE Source'!$A:$Y,20,FALSE))</f>
        <v>173.29</v>
      </c>
      <c r="AJ637" s="618">
        <f>IF(VLOOKUP($AU637,'FE Source'!$A:$DJ,34,FALSE)=0,"-",VLOOKUP($AU637,'FE Source'!$A:$DJ,34,FALSE))</f>
        <v>163.84</v>
      </c>
      <c r="AK637" s="618">
        <f>IF(VLOOKUP($AU637,'FE Source'!$A:$DJ,35,FALSE)=0,"-",VLOOKUP($AU637,'FE Source'!$A:$DJ,35,FALSE))</f>
        <v>120.35</v>
      </c>
      <c r="AL637" s="632">
        <f>IF(VLOOKUP($AU637,'FE Source'!$A:$Y,19,FALSE)=0,"-",VLOOKUP($AU637,'FE Source'!$A:$Y,19,FALSE))</f>
        <v>120.8</v>
      </c>
      <c r="AM637" s="634">
        <f>IF(VLOOKUP($AU637,'FE Source'!$A:$DJ,36,FALSE)=0,"-",VLOOKUP($AU637,'FE Source'!$A:$DJ,36,FALSE))</f>
        <v>111.21</v>
      </c>
      <c r="AN637" s="635">
        <f>IF(VLOOKUP($AU637,'FE Source'!$A:$W,13,FALSE)=0,"-",VLOOKUP($AU637,'FE Source'!$A:$W,13,FALSE))</f>
        <v>6536.5</v>
      </c>
      <c r="AO637" s="634" t="str">
        <f>IF(J637="no","-",IF(VLOOKUP($AU637,'FE Source'!$A:$W,15,FALSE)=0,"-",VLOOKUP($AU637,'FE Source'!$A:$W,15,FALSE)))</f>
        <v>-</v>
      </c>
      <c r="AP637" s="618" t="str">
        <f>IF(AO637="-","-",IF(VLOOKUP($AU637,'FE Source'!$A:$Z,21,FALSE)=0,"-",IF(VLOOKUP($AU637,'FE Source'!$A:$Z,21,FALSE)=2,"Semi-Annual",IF(VLOOKUP($AU637,'FE Source'!$A:$Z,21,FALSE)=4,"Quarterly",IF(VLOOKUP($AU637,'FE Source'!$A:$Z,21,FALSE)=12,"Monthly","Annual")))))</f>
        <v>-</v>
      </c>
      <c r="AQ637" s="632" t="str">
        <f t="array" ref="AQ637">IF(VLOOKUP($AU637,'FE Source'!$A:$W,16,FALSE)=0,"-",VLOOKUP($AU637,'FE Source'!$A:$W,16,FALSE))</f>
        <v>-</v>
      </c>
      <c r="AR637" s="636" t="str">
        <f>IF(VLOOKUP($AU637,'FE Source'!$A:$W,17,FALSE)=0,"-",VLOOKUP($AU637,'FE Source'!$A:$W,17,FALSE))</f>
        <v>-</v>
      </c>
      <c r="AS637" s="634">
        <f>IF(VLOOKUP($AU637,'FE Source'!$AN:$AS,4,FALSE)="",VLOOKUP($AU637,'FE Source'!$AN:$AS,3,FALSE),VLOOKUP($AU637,'FE Source'!$AN:$AS,4,FALSE))</f>
        <v>479.71</v>
      </c>
      <c r="AT637" s="637">
        <f>IF(VLOOKUP($AU637,'FE Source'!$AN:$AS,5,FALSE)=0,"-",VLOOKUP($AU637,'FE Source'!$AN:$AS,5,FALSE))</f>
        <v>45783</v>
      </c>
      <c r="AU637" s="636" t="s">
        <v>7625</v>
      </c>
      <c r="BE637" s="215">
        <f>IF(VLOOKUP($AU637,'FE Source'!$A:$AK,22,FALSE)=0,"-",VLOOKUP($AU637,'FE Source'!$A:$AK,22,FALSE))</f>
        <v>4.5</v>
      </c>
      <c r="BF637" s="215">
        <f>IF(VLOOKUP($AU637,'FE Source'!$A:$AK,23,FALSE)=0,"-",VLOOKUP($AU637,'FE Source'!$A:$AK,23,FALSE))</f>
        <v>5.95</v>
      </c>
      <c r="BG637" s="215">
        <f>IF(VLOOKUP($AU637,'FE Source'!$A:$AK,24,FALSE)=0,"-",VLOOKUP($AU637,'FE Source'!$A:$AK,24,FALSE))</f>
        <v>43.14</v>
      </c>
      <c r="BH637" s="215">
        <f>IF(VLOOKUP($AU637,'FE Source'!$A:$AK,25,FALSE)=0,"-",VLOOKUP($AU637,'FE Source'!$A:$AK,25,FALSE))</f>
        <v>-7.93</v>
      </c>
      <c r="BI637" s="215">
        <f>IF(VLOOKUP($AU637,'FE Source'!$A:$AK,26,FALSE)=0,"-",VLOOKUP($AU637,'FE Source'!$A:$AK,26,FALSE))</f>
        <v>38.39</v>
      </c>
      <c r="BJ637" s="215">
        <f>IF(VLOOKUP($AU637,'FE Source'!$A:$AK,27,FALSE)=0,"-",VLOOKUP($AU637,'FE Source'!$A:$AK,27,FALSE))</f>
        <v>39.46</v>
      </c>
      <c r="BK637" s="215">
        <f>IF(VLOOKUP($AU637,'FE Source'!$A:$AK,28,FALSE)=0,"-",VLOOKUP($AU637,'FE Source'!$A:$AK,28,FALSE))</f>
        <v>17.5</v>
      </c>
      <c r="BL637" s="215">
        <f>IF(VLOOKUP($AU637,'FE Source'!$A:$AK,29,FALSE)=0,"-",VLOOKUP($AU637,'FE Source'!$A:$AK,29,FALSE))</f>
        <v>-36.020000000000003</v>
      </c>
      <c r="BM637" s="215">
        <f>IF(VLOOKUP($AU637,'FE Source'!$A:$AK,30,FALSE)=0,"-",VLOOKUP($AU637,'FE Source'!$A:$AK,30,FALSE))</f>
        <v>47.94</v>
      </c>
      <c r="BN637" t="str">
        <f>IF(VLOOKUP($AU637,'FE Source'!$A:$AK,31,FALSE)="No Specified Index","-",IF(VLOOKUP($AU637,'FE Source'!$A:$AK,31,FALSE)=0,"-",VLOOKUP($AU637,'FE Source'!$A:$AK,31,FALSE)))</f>
        <v>MSCI ACWI Information Technology Index + MSCI AC..</v>
      </c>
      <c r="BO637" s="217">
        <f>IF(VLOOKUP($AU637,'FE Source'!$A:$AK,32,FALSE)=0,"-",VLOOKUP($AU637,'FE Source'!$A:$AK,32,FALSE))</f>
        <v>41411</v>
      </c>
      <c r="BP637" s="18">
        <f>IF(VLOOKUP($AU637,'FE Source'!$AZ:$BC,2,FALSE)=0,"-",VLOOKUP($AU637,'FE Source'!$AZ:$BC,2,FALSE))</f>
        <v>-4.54</v>
      </c>
      <c r="BQ637" s="18" t="str">
        <f>IF(VLOOKUP($AU637,'FE Source'!$AZ:$BC,3,FALSE)=0,"-",VLOOKUP($AU637,'FE Source'!$AZ:$BC,3,FALSE))</f>
        <v>-</v>
      </c>
      <c r="BR637" s="18" t="str">
        <f>IF(VLOOKUP($AU637,'FE Source'!$AZ:$BC,4,FALSE)=0,"-",VLOOKUP($AU637,'FE Source'!$AZ:$BC,4,FALSE))</f>
        <v>-</v>
      </c>
    </row>
    <row r="638" spans="2:70" ht="15">
      <c r="B638" s="628" t="str">
        <f>INDEX('UT - Retail'!$A$7:$A$1409,MATCH(AU638,'UT - Retail'!$U$7:$U$1409,0),1)</f>
        <v>Janus Henderson Global Investors (Singapore)</v>
      </c>
      <c r="C638" s="650" t="str">
        <f>INDEX('UT - Retail'!$B$7:$B$1409,MATCH(AU638,'UT - Retail'!$U$7:$U$1409,0),1)</f>
        <v>Janus Henderson Horizon Fund - Global Technology Leaders Fund A2 (Accumulation) USD</v>
      </c>
      <c r="D638" s="650"/>
      <c r="E638" s="618" t="str">
        <f>VLOOKUP(C638,'UT - Retail'!$B:$K,8,FALSE)</f>
        <v>Equities</v>
      </c>
      <c r="F638" s="618" t="str">
        <f>VLOOKUP(C638,'UT - Retail'!$B:$K,9,FALSE)</f>
        <v>Global</v>
      </c>
      <c r="G638" s="618" t="str">
        <f>VLOOKUP(C638,'UT - Retail'!$B:$K,10,FALSE)</f>
        <v>Technology</v>
      </c>
      <c r="H638" s="82" t="str">
        <f>VLOOKUP(C638,'UT - Retail'!$B:$N,13,FALSE)</f>
        <v>No</v>
      </c>
      <c r="I638" s="82" t="str">
        <f>VLOOKUP(C638,'UT - Retail'!$B:$Q,14,FALSE)</f>
        <v>No</v>
      </c>
      <c r="J638" s="618" t="str">
        <f>VLOOKUP(C638,'UT - Retail'!$B:$Q,11,FALSE)</f>
        <v>No</v>
      </c>
      <c r="K638" s="130" t="str">
        <f>VLOOKUP(C638,'UT - Retail'!$B:$P,15,FALSE)</f>
        <v>No</v>
      </c>
      <c r="L638" s="82" t="str">
        <f>VLOOKUP(C638,'UT - Retail'!$B:$Q,16,FALSE)</f>
        <v>Navigator</v>
      </c>
      <c r="M638" s="618" t="str">
        <f>VLOOKUP(C638,'UT - Retail'!$B:$K,6,FALSE)</f>
        <v>USD</v>
      </c>
      <c r="N638" s="618" t="str">
        <f>IFERROR(IF(MATCH(C638,'Portfolio Construction'!$AL:$AL,0),"Yes","No"),"No")</f>
        <v>No</v>
      </c>
      <c r="O638" s="618" t="str">
        <f>IFERROR(IF(MATCH(C638,'Portfolio Construction'!$AN:$AN,0),"Yes","No"),"No")</f>
        <v>No</v>
      </c>
      <c r="P638" s="618" t="str">
        <f>IFERROR(IF(MATCH(C638,'Portfolio Construction'!$AP:$AP,0),"Yes","No"),"No")</f>
        <v>No</v>
      </c>
      <c r="Q638" s="618" t="str">
        <f>IFERROR(IF(MATCH(C638,'Portfolio Construction'!$AR:$AR,0),"Yes","No"),"No")</f>
        <v>No</v>
      </c>
      <c r="R638" s="618" t="str">
        <f>IFERROR(IF(MATCH(C638,'Portfolio Construction'!$AT:$AT,0),"Yes","No"),"No")</f>
        <v>No</v>
      </c>
      <c r="S638" s="618" t="str">
        <f>IFERROR(IF(MATCH(C638,'Portfolio Construction'!$AV:$AV,0),"Yes","No"),"No")</f>
        <v>No</v>
      </c>
      <c r="T638" s="618" t="str">
        <f>IFERROR(IF(MATCH(C638,'Portfolio Construction'!$AX:$AX,0),"Yes","No"),"No")</f>
        <v>No</v>
      </c>
      <c r="U638" s="618" t="str">
        <f>IFERROR(IF(MATCH(C638,'Portfolio Construction'!$AZ:$AZ,0),"Yes","No"),"No")</f>
        <v>No</v>
      </c>
      <c r="V638" s="618" t="str">
        <f>IFERROR(IF(MATCH(C638,'Portfolio Construction'!$BB:$BB,0),"Yes","No"),"No")</f>
        <v>No</v>
      </c>
      <c r="W638" s="618">
        <f>IF(VLOOKUP($AU638,'FE Source'!$A:$W,3,FALSE)=0,"-",VLOOKUP($AU638,'FE Source'!$A:$W,3,FALSE))</f>
        <v>-11.33</v>
      </c>
      <c r="X638" s="618">
        <f>IF(VLOOKUP($AU638,'FE Source'!$A:$W,4,FALSE)=0,"-",VLOOKUP($AU638,'FE Source'!$A:$W,4,FALSE))</f>
        <v>8.19</v>
      </c>
      <c r="Y638" s="618">
        <f>IF(VLOOKUP($AU638,'FE Source'!$A:$W,5,FALSE)=0,"-",VLOOKUP($AU638,'FE Source'!$A:$W,5,FALSE))</f>
        <v>-7.26</v>
      </c>
      <c r="Z638" s="618">
        <f>IF(VLOOKUP($AU638,'FE Source'!$A:$W,6,FALSE)=0,"-",VLOOKUP($AU638,'FE Source'!$A:$W,6,FALSE))</f>
        <v>1.85</v>
      </c>
      <c r="AA638" s="618">
        <f>IF(VLOOKUP($AU638,'FE Source'!$A:$W,7,FALSE)=0,"-",VLOOKUP($AU638,'FE Source'!$A:$W,7,FALSE))</f>
        <v>15.57</v>
      </c>
      <c r="AB638" s="618">
        <f>IF(VLOOKUP($AU638,'FE Source'!$A:$W,8,FALSE)=0,"-",VLOOKUP($AU638,'FE Source'!$A:$W,8,FALSE))</f>
        <v>13.22</v>
      </c>
      <c r="AC638" s="632">
        <f>IF(VLOOKUP($AU638,'FE Source'!$A:$W,9,FALSE)=0,"-",VLOOKUP($AU638,'FE Source'!$A:$W,9,FALSE))</f>
        <v>14.92</v>
      </c>
      <c r="AD638" s="634">
        <f>IF(VLOOKUP($AU638,'FE Source'!$A:$W,10,FALSE)=0,"-",VLOOKUP($AU638,'FE Source'!$A:$W,10,FALSE))</f>
        <v>1.01</v>
      </c>
      <c r="AE638" s="618">
        <f>IF(VLOOKUP($AU638,'FE Source'!$A:$W,11,FALSE)=0,"-",VLOOKUP($AU638,'FE Source'!$A:$W,11,FALSE))</f>
        <v>20.329999999999998</v>
      </c>
      <c r="AF638" s="618">
        <f>IF(VLOOKUP($AU638,'FE Source'!$A:$W,12,FALSE)=0,"-",VLOOKUP($AU638,'FE Source'!$A:$W,12,FALSE))</f>
        <v>0.44</v>
      </c>
      <c r="AG638" s="618">
        <f>IF(VLOOKUP($AU638,'FE Source'!$A:$W,14,FALSE)=0,"-",VLOOKUP($AU638,'FE Source'!$A:$W,14,FALSE))</f>
        <v>-20.51</v>
      </c>
      <c r="AH638" s="618">
        <f>IF(VLOOKUP($AU638,'FE Source'!$A:$DJ,33,FALSE)=0,"-",VLOOKUP($AU638,'FE Source'!$A:$DJ,33,FALSE))</f>
        <v>120.39</v>
      </c>
      <c r="AI638" s="618">
        <f>IF(VLOOKUP($AU638,'FE Source'!$A:$Y,20,FALSE)=0,"-",VLOOKUP($AU638,'FE Source'!$A:$Y,20,FALSE))</f>
        <v>128.87</v>
      </c>
      <c r="AJ638" s="618">
        <f>IF(VLOOKUP($AU638,'FE Source'!$A:$DJ,34,FALSE)=0,"-",VLOOKUP($AU638,'FE Source'!$A:$DJ,34,FALSE))</f>
        <v>110.61</v>
      </c>
      <c r="AK638" s="618">
        <f>IF(VLOOKUP($AU638,'FE Source'!$A:$DJ,35,FALSE)=0,"-",VLOOKUP($AU638,'FE Source'!$A:$DJ,35,FALSE))</f>
        <v>128.86000000000001</v>
      </c>
      <c r="AL638" s="632">
        <f>IF(VLOOKUP($AU638,'FE Source'!$A:$Y,19,FALSE)=0,"-",VLOOKUP($AU638,'FE Source'!$A:$Y,19,FALSE))</f>
        <v>98.4</v>
      </c>
      <c r="AM638" s="634">
        <f>IF(VLOOKUP($AU638,'FE Source'!$A:$DJ,36,FALSE)=0,"-",VLOOKUP($AU638,'FE Source'!$A:$DJ,36,FALSE))</f>
        <v>94.9</v>
      </c>
      <c r="AN638" s="635">
        <f>IF(VLOOKUP($AU638,'FE Source'!$A:$W,13,FALSE)=0,"-",VLOOKUP($AU638,'FE Source'!$A:$W,13,FALSE))</f>
        <v>6536.5</v>
      </c>
      <c r="AO638" s="634" t="str">
        <f>IF(J638="no","-",IF(VLOOKUP($AU638,'FE Source'!$A:$W,15,FALSE)=0,"-",VLOOKUP($AU638,'FE Source'!$A:$W,15,FALSE)))</f>
        <v>-</v>
      </c>
      <c r="AP638" s="618" t="str">
        <f>IF(AO638="-","-",IF(VLOOKUP($AU638,'FE Source'!$A:$Z,21,FALSE)=0,"-",IF(VLOOKUP($AU638,'FE Source'!$A:$Z,21,FALSE)=2,"Semi-Annual",IF(VLOOKUP($AU638,'FE Source'!$A:$Z,21,FALSE)=4,"Quarterly",IF(VLOOKUP($AU638,'FE Source'!$A:$Z,21,FALSE)=12,"Monthly","Annual")))))</f>
        <v>-</v>
      </c>
      <c r="AQ638" s="632">
        <f t="array" ref="AQ638">IF(VLOOKUP($AU638,'FE Source'!$A:$W,16,FALSE)=0,"-",VLOOKUP($AU638,'FE Source'!$A:$W,16,FALSE))</f>
        <v>2.02</v>
      </c>
      <c r="AR638" s="636" t="str">
        <f>IF(VLOOKUP($AU638,'FE Source'!$A:$W,17,FALSE)=0,"-",VLOOKUP($AU638,'FE Source'!$A:$W,17,FALSE))</f>
        <v>Neutral</v>
      </c>
      <c r="AS638" s="634">
        <f>IF(VLOOKUP($AU638,'FE Source'!$AN:$AS,4,FALSE)="",VLOOKUP($AU638,'FE Source'!$AN:$AS,3,FALSE),VLOOKUP($AU638,'FE Source'!$AN:$AS,4,FALSE))</f>
        <v>211.43</v>
      </c>
      <c r="AT638" s="637">
        <f>IF(VLOOKUP($AU638,'FE Source'!$AN:$AS,5,FALSE)=0,"-",VLOOKUP($AU638,'FE Source'!$AN:$AS,5,FALSE))</f>
        <v>45783</v>
      </c>
      <c r="AU638" s="636" t="s">
        <v>6138</v>
      </c>
      <c r="BE638" s="215">
        <f>IF(VLOOKUP($AU638,'FE Source'!$A:$AK,22,FALSE)=0,"-",VLOOKUP($AU638,'FE Source'!$A:$AK,22,FALSE))</f>
        <v>11.38</v>
      </c>
      <c r="BF638" s="215">
        <f>IF(VLOOKUP($AU638,'FE Source'!$A:$AK,23,FALSE)=0,"-",VLOOKUP($AU638,'FE Source'!$A:$AK,23,FALSE))</f>
        <v>8.1199999999999992</v>
      </c>
      <c r="BG638" s="215">
        <f>IF(VLOOKUP($AU638,'FE Source'!$A:$AK,24,FALSE)=0,"-",VLOOKUP($AU638,'FE Source'!$A:$AK,24,FALSE))</f>
        <v>33.01</v>
      </c>
      <c r="BH638" s="215">
        <f>IF(VLOOKUP($AU638,'FE Source'!$A:$AK,25,FALSE)=0,"-",VLOOKUP($AU638,'FE Source'!$A:$AK,25,FALSE))</f>
        <v>-5.0599999999999996</v>
      </c>
      <c r="BI638" s="215">
        <f>IF(VLOOKUP($AU638,'FE Source'!$A:$AK,26,FALSE)=0,"-",VLOOKUP($AU638,'FE Source'!$A:$AK,26,FALSE))</f>
        <v>37.64</v>
      </c>
      <c r="BJ638" s="215">
        <f>IF(VLOOKUP($AU638,'FE Source'!$A:$AK,27,FALSE)=0,"-",VLOOKUP($AU638,'FE Source'!$A:$AK,27,FALSE))</f>
        <v>38.54</v>
      </c>
      <c r="BK638" s="215">
        <f>IF(VLOOKUP($AU638,'FE Source'!$A:$AK,28,FALSE)=0,"-",VLOOKUP($AU638,'FE Source'!$A:$AK,28,FALSE))</f>
        <v>20.2</v>
      </c>
      <c r="BL638" s="215">
        <f>IF(VLOOKUP($AU638,'FE Source'!$A:$AK,29,FALSE)=0,"-",VLOOKUP($AU638,'FE Source'!$A:$AK,29,FALSE))</f>
        <v>-35.58</v>
      </c>
      <c r="BM638" s="215">
        <f>IF(VLOOKUP($AU638,'FE Source'!$A:$AK,30,FALSE)=0,"-",VLOOKUP($AU638,'FE Source'!$A:$AK,30,FALSE))</f>
        <v>48.16</v>
      </c>
      <c r="BN638" t="str">
        <f>IF(VLOOKUP($AU638,'FE Source'!$A:$AK,31,FALSE)="No Specified Index","-",IF(VLOOKUP($AU638,'FE Source'!$A:$AK,31,FALSE)=0,"-",VLOOKUP($AU638,'FE Source'!$A:$AK,31,FALSE)))</f>
        <v>MSCI ACWI Information Technology Index + MSCI AC..</v>
      </c>
      <c r="BO638" s="217">
        <f>IF(VLOOKUP($AU638,'FE Source'!$A:$AK,32,FALSE)=0,"-",VLOOKUP($AU638,'FE Source'!$A:$AK,32,FALSE))</f>
        <v>35354</v>
      </c>
      <c r="BP638" s="18">
        <f>IF(VLOOKUP($AU638,'FE Source'!$AZ:$BC,2,FALSE)=0,"-",VLOOKUP($AU638,'FE Source'!$AZ:$BC,2,FALSE))</f>
        <v>-4.24</v>
      </c>
      <c r="BQ638" s="18">
        <f>IF(VLOOKUP($AU638,'FE Source'!$AZ:$BC,3,FALSE)=0,"-",VLOOKUP($AU638,'FE Source'!$AZ:$BC,3,FALSE))</f>
        <v>-7.7</v>
      </c>
      <c r="BR638" s="18">
        <f>IF(VLOOKUP($AU638,'FE Source'!$AZ:$BC,4,FALSE)=0,"-",VLOOKUP($AU638,'FE Source'!$AZ:$BC,4,FALSE))</f>
        <v>-8.2899999999999991</v>
      </c>
    </row>
    <row r="639" spans="2:70" ht="15">
      <c r="B639" s="628" t="str">
        <f>INDEX('UT - Retail'!$A$7:$A$1409,MATCH(AU639,'UT - Retail'!$U$7:$U$1409,0),1)</f>
        <v>Janus Henderson Global Investors (Singapore)</v>
      </c>
      <c r="C639" s="650" t="str">
        <f>INDEX('UT - Retail'!$B$7:$B$1409,MATCH(AU639,'UT - Retail'!$U$7:$U$1409,0),1)</f>
        <v>Janus Henderson Horizon Pan European Property Equities A2 Acc SGD</v>
      </c>
      <c r="D639" s="650"/>
      <c r="E639" s="618" t="str">
        <f>VLOOKUP(C639,'UT - Retail'!$B:$K,8,FALSE)</f>
        <v>Equities</v>
      </c>
      <c r="F639" s="618" t="str">
        <f>VLOOKUP(C639,'UT - Retail'!$B:$K,9,FALSE)</f>
        <v>Europe incl-UK</v>
      </c>
      <c r="G639" s="618" t="str">
        <f>VLOOKUP(C639,'UT - Retail'!$B:$K,10,FALSE)</f>
        <v>Property</v>
      </c>
      <c r="H639" s="82" t="str">
        <f>VLOOKUP(C639,'UT - Retail'!$B:$N,13,FALSE)</f>
        <v>No</v>
      </c>
      <c r="I639" s="82" t="str">
        <f>VLOOKUP(C639,'UT - Retail'!$B:$Q,14,FALSE)</f>
        <v>No</v>
      </c>
      <c r="J639" s="618" t="str">
        <f>VLOOKUP(C639,'UT - Retail'!$B:$Q,11,FALSE)</f>
        <v>No</v>
      </c>
      <c r="K639" s="130" t="str">
        <f>VLOOKUP(C639,'UT - Retail'!$B:$P,15,FALSE)</f>
        <v>No</v>
      </c>
      <c r="L639" s="82" t="str">
        <f>VLOOKUP(C639,'UT - Retail'!$B:$Q,16,FALSE)</f>
        <v>Both</v>
      </c>
      <c r="M639" s="618" t="str">
        <f>VLOOKUP(C639,'UT - Retail'!$B:$K,6,FALSE)</f>
        <v>SGD</v>
      </c>
      <c r="N639" s="618" t="str">
        <f>IFERROR(IF(MATCH(C639,'Portfolio Construction'!$AL:$AL,0),"Yes","No"),"No")</f>
        <v>No</v>
      </c>
      <c r="O639" s="618" t="str">
        <f>IFERROR(IF(MATCH(C639,'Portfolio Construction'!$AN:$AN,0),"Yes","No"),"No")</f>
        <v>No</v>
      </c>
      <c r="P639" s="618" t="str">
        <f>IFERROR(IF(MATCH(C639,'Portfolio Construction'!$AP:$AP,0),"Yes","No"),"No")</f>
        <v>No</v>
      </c>
      <c r="Q639" s="618" t="str">
        <f>IFERROR(IF(MATCH(C639,'Portfolio Construction'!$AR:$AR,0),"Yes","No"),"No")</f>
        <v>No</v>
      </c>
      <c r="R639" s="618" t="str">
        <f>IFERROR(IF(MATCH(C639,'Portfolio Construction'!$AT:$AT,0),"Yes","No"),"No")</f>
        <v>No</v>
      </c>
      <c r="S639" s="618" t="str">
        <f>IFERROR(IF(MATCH(C639,'Portfolio Construction'!$AV:$AV,0),"Yes","No"),"No")</f>
        <v>No</v>
      </c>
      <c r="T639" s="618" t="str">
        <f>IFERROR(IF(MATCH(C639,'Portfolio Construction'!$AX:$AX,0),"Yes","No"),"No")</f>
        <v>No</v>
      </c>
      <c r="U639" s="618" t="str">
        <f>IFERROR(IF(MATCH(C639,'Portfolio Construction'!$AZ:$AZ,0),"Yes","No"),"No")</f>
        <v>No</v>
      </c>
      <c r="V639" s="618" t="str">
        <f>IFERROR(IF(MATCH(C639,'Portfolio Construction'!$BB:$BB,0),"Yes","No"),"No")</f>
        <v>No</v>
      </c>
      <c r="W639" s="618">
        <f>IF(VLOOKUP($AU639,'FE Source'!$A:$W,3,FALSE)=0,"-",VLOOKUP($AU639,'FE Source'!$A:$W,3,FALSE))</f>
        <v>6.72</v>
      </c>
      <c r="X639" s="618">
        <f>IF(VLOOKUP($AU639,'FE Source'!$A:$W,4,FALSE)=0,"-",VLOOKUP($AU639,'FE Source'!$A:$W,4,FALSE))</f>
        <v>4.84</v>
      </c>
      <c r="Y639" s="618">
        <f>IF(VLOOKUP($AU639,'FE Source'!$A:$W,5,FALSE)=0,"-",VLOOKUP($AU639,'FE Source'!$A:$W,5,FALSE))</f>
        <v>1.41</v>
      </c>
      <c r="Z639" s="618">
        <f>IF(VLOOKUP($AU639,'FE Source'!$A:$W,6,FALSE)=0,"-",VLOOKUP($AU639,'FE Source'!$A:$W,6,FALSE))</f>
        <v>-0.47</v>
      </c>
      <c r="AA639" s="618">
        <f>IF(VLOOKUP($AU639,'FE Source'!$A:$W,7,FALSE)=0,"-",VLOOKUP($AU639,'FE Source'!$A:$W,7,FALSE))</f>
        <v>-4</v>
      </c>
      <c r="AB639" s="618">
        <f>IF(VLOOKUP($AU639,'FE Source'!$A:$W,8,FALSE)=0,"-",VLOOKUP($AU639,'FE Source'!$A:$W,8,FALSE))</f>
        <v>1.53</v>
      </c>
      <c r="AC639" s="632" t="str">
        <f>IF(VLOOKUP($AU639,'FE Source'!$A:$W,9,FALSE)=0,"-",VLOOKUP($AU639,'FE Source'!$A:$W,9,FALSE))</f>
        <v>-</v>
      </c>
      <c r="AD639" s="634">
        <f>IF(VLOOKUP($AU639,'FE Source'!$A:$W,10,FALSE)=0,"-",VLOOKUP($AU639,'FE Source'!$A:$W,10,FALSE))</f>
        <v>1.75</v>
      </c>
      <c r="AE639" s="618">
        <f>IF(VLOOKUP($AU639,'FE Source'!$A:$W,11,FALSE)=0,"-",VLOOKUP($AU639,'FE Source'!$A:$W,11,FALSE))</f>
        <v>26.3</v>
      </c>
      <c r="AF639" s="618">
        <f>IF(VLOOKUP($AU639,'FE Source'!$A:$W,12,FALSE)=0,"-",VLOOKUP($AU639,'FE Source'!$A:$W,12,FALSE))</f>
        <v>-0.02</v>
      </c>
      <c r="AG639" s="618">
        <f>IF(VLOOKUP($AU639,'FE Source'!$A:$W,14,FALSE)=0,"-",VLOOKUP($AU639,'FE Source'!$A:$W,14,FALSE))</f>
        <v>-38.32</v>
      </c>
      <c r="AH639" s="618">
        <f>IF(VLOOKUP($AU639,'FE Source'!$A:$DJ,33,FALSE)=0,"-",VLOOKUP($AU639,'FE Source'!$A:$DJ,33,FALSE))</f>
        <v>145.33000000000001</v>
      </c>
      <c r="AI639" s="618">
        <f>IF(VLOOKUP($AU639,'FE Source'!$A:$Y,20,FALSE)=0,"-",VLOOKUP($AU639,'FE Source'!$A:$Y,20,FALSE))</f>
        <v>216.67</v>
      </c>
      <c r="AJ639" s="618">
        <f>IF(VLOOKUP($AU639,'FE Source'!$A:$DJ,34,FALSE)=0,"-",VLOOKUP($AU639,'FE Source'!$A:$DJ,34,FALSE))</f>
        <v>208.57</v>
      </c>
      <c r="AK639" s="618">
        <f>IF(VLOOKUP($AU639,'FE Source'!$A:$DJ,35,FALSE)=0,"-",VLOOKUP($AU639,'FE Source'!$A:$DJ,35,FALSE))</f>
        <v>179.06</v>
      </c>
      <c r="AL639" s="632">
        <f>IF(VLOOKUP($AU639,'FE Source'!$A:$Y,19,FALSE)=0,"-",VLOOKUP($AU639,'FE Source'!$A:$Y,19,FALSE))</f>
        <v>142</v>
      </c>
      <c r="AM639" s="634">
        <f>IF(VLOOKUP($AU639,'FE Source'!$A:$DJ,36,FALSE)=0,"-",VLOOKUP($AU639,'FE Source'!$A:$DJ,36,FALSE))</f>
        <v>137.38999999999999</v>
      </c>
      <c r="AN639" s="635">
        <f>IF(VLOOKUP($AU639,'FE Source'!$A:$W,13,FALSE)=0,"-",VLOOKUP($AU639,'FE Source'!$A:$W,13,FALSE))</f>
        <v>806.9</v>
      </c>
      <c r="AO639" s="634" t="str">
        <f>IF(J639="no","-",IF(VLOOKUP($AU639,'FE Source'!$A:$W,15,FALSE)=0,"-",VLOOKUP($AU639,'FE Source'!$A:$W,15,FALSE)))</f>
        <v>-</v>
      </c>
      <c r="AP639" s="618" t="str">
        <f>IF(AO639="-","-",IF(VLOOKUP($AU639,'FE Source'!$A:$Z,21,FALSE)=0,"-",IF(VLOOKUP($AU639,'FE Source'!$A:$Z,21,FALSE)=2,"Semi-Annual",IF(VLOOKUP($AU639,'FE Source'!$A:$Z,21,FALSE)=4,"Quarterly",IF(VLOOKUP($AU639,'FE Source'!$A:$Z,21,FALSE)=12,"Monthly","Annual")))))</f>
        <v>-</v>
      </c>
      <c r="AQ639" s="632" t="str">
        <f t="array" ref="AQ639">IF(VLOOKUP($AU639,'FE Source'!$A:$W,16,FALSE)=0,"-",VLOOKUP($AU639,'FE Source'!$A:$W,16,FALSE))</f>
        <v>-</v>
      </c>
      <c r="AR639" s="636" t="str">
        <f>IF(VLOOKUP($AU639,'FE Source'!$A:$W,17,FALSE)=0,"-",VLOOKUP($AU639,'FE Source'!$A:$W,17,FALSE))</f>
        <v>Neutral</v>
      </c>
      <c r="AS639" s="634">
        <f>IF(VLOOKUP($AU639,'FE Source'!$AN:$AS,4,FALSE)="",VLOOKUP($AU639,'FE Source'!$AN:$AS,3,FALSE),VLOOKUP($AU639,'FE Source'!$AN:$AS,4,FALSE))</f>
        <v>51.14</v>
      </c>
      <c r="AT639" s="637">
        <f>IF(VLOOKUP($AU639,'FE Source'!$AN:$AS,5,FALSE)=0,"-",VLOOKUP($AU639,'FE Source'!$AN:$AS,5,FALSE))</f>
        <v>45783</v>
      </c>
      <c r="AU639" s="636" t="s">
        <v>6134</v>
      </c>
      <c r="BE639" s="215" t="str">
        <f>IF(VLOOKUP($AU639,'FE Source'!$A:$AK,22,FALSE)=0,"-",VLOOKUP($AU639,'FE Source'!$A:$AK,22,FALSE))</f>
        <v>-</v>
      </c>
      <c r="BF639" s="215" t="str">
        <f>IF(VLOOKUP($AU639,'FE Source'!$A:$AK,23,FALSE)=0,"-",VLOOKUP($AU639,'FE Source'!$A:$AK,23,FALSE))</f>
        <v>-</v>
      </c>
      <c r="BG639" s="215">
        <f>IF(VLOOKUP($AU639,'FE Source'!$A:$AK,24,FALSE)=0,"-",VLOOKUP($AU639,'FE Source'!$A:$AK,24,FALSE))</f>
        <v>25.24</v>
      </c>
      <c r="BH639" s="215">
        <f>IF(VLOOKUP($AU639,'FE Source'!$A:$AK,25,FALSE)=0,"-",VLOOKUP($AU639,'FE Source'!$A:$AK,25,FALSE))</f>
        <v>-8.31</v>
      </c>
      <c r="BI639" s="215">
        <f>IF(VLOOKUP($AU639,'FE Source'!$A:$AK,26,FALSE)=0,"-",VLOOKUP($AU639,'FE Source'!$A:$AK,26,FALSE))</f>
        <v>31.17</v>
      </c>
      <c r="BJ639" s="215">
        <f>IF(VLOOKUP($AU639,'FE Source'!$A:$AK,27,FALSE)=0,"-",VLOOKUP($AU639,'FE Source'!$A:$AK,27,FALSE))</f>
        <v>3.58</v>
      </c>
      <c r="BK639" s="215">
        <f>IF(VLOOKUP($AU639,'FE Source'!$A:$AK,28,FALSE)=0,"-",VLOOKUP($AU639,'FE Source'!$A:$AK,28,FALSE))</f>
        <v>20.02</v>
      </c>
      <c r="BL639" s="215">
        <f>IF(VLOOKUP($AU639,'FE Source'!$A:$AK,29,FALSE)=0,"-",VLOOKUP($AU639,'FE Source'!$A:$AK,29,FALSE))</f>
        <v>-41.35</v>
      </c>
      <c r="BM639" s="215">
        <f>IF(VLOOKUP($AU639,'FE Source'!$A:$AK,30,FALSE)=0,"-",VLOOKUP($AU639,'FE Source'!$A:$AK,30,FALSE))</f>
        <v>21.99</v>
      </c>
      <c r="BN639" t="str">
        <f>IF(VLOOKUP($AU639,'FE Source'!$A:$AK,31,FALSE)="No Specified Index","-",IF(VLOOKUP($AU639,'FE Source'!$A:$AK,31,FALSE)=0,"-",VLOOKUP($AU639,'FE Source'!$A:$AK,31,FALSE)))</f>
        <v>FTSE EPRA/NAREIT Developed Europe Capped Index</v>
      </c>
      <c r="BO639" s="217">
        <f>IF(VLOOKUP($AU639,'FE Source'!$A:$AK,32,FALSE)=0,"-",VLOOKUP($AU639,'FE Source'!$A:$AK,32,FALSE))</f>
        <v>42453</v>
      </c>
      <c r="BP639" s="18" t="str">
        <f>IF(VLOOKUP($AU639,'FE Source'!$AZ:$BC,2,FALSE)=0,"-",VLOOKUP($AU639,'FE Source'!$AZ:$BC,2,FALSE))</f>
        <v>-</v>
      </c>
      <c r="BQ639" s="18" t="str">
        <f>IF(VLOOKUP($AU639,'FE Source'!$AZ:$BC,3,FALSE)=0,"-",VLOOKUP($AU639,'FE Source'!$AZ:$BC,3,FALSE))</f>
        <v>-</v>
      </c>
      <c r="BR639" s="18" t="str">
        <f>IF(VLOOKUP($AU639,'FE Source'!$AZ:$BC,4,FALSE)=0,"-",VLOOKUP($AU639,'FE Source'!$AZ:$BC,4,FALSE))</f>
        <v>-</v>
      </c>
    </row>
    <row r="640" spans="2:70" ht="15">
      <c r="B640" s="628" t="str">
        <f>INDEX('UT - Retail'!$A$7:$A$1409,MATCH(AU640,'UT - Retail'!$U$7:$U$1409,0),1)</f>
        <v>Janus Henderson Global Investors (Singapore)</v>
      </c>
      <c r="C640" s="666" t="str">
        <f>INDEX('UT - Retail'!$B$7:$B$1409,MATCH(AU640,'UT - Retail'!$U$7:$U$1409,0),1)</f>
        <v>Janus Henderson Horizon Pan European Property Equities A2 EUR</v>
      </c>
      <c r="D640" s="666"/>
      <c r="E640" s="609" t="str">
        <f>VLOOKUP(C640,'UT - Retail'!$B:$K,8,FALSE)</f>
        <v>Equities</v>
      </c>
      <c r="F640" s="609" t="str">
        <f>VLOOKUP(C640,'UT - Retail'!$B:$K,9,FALSE)</f>
        <v>Europe incl-UK</v>
      </c>
      <c r="G640" s="609" t="str">
        <f>VLOOKUP(C640,'UT - Retail'!$B:$K,10,FALSE)</f>
        <v>Property</v>
      </c>
      <c r="H640" s="82" t="str">
        <f>VLOOKUP(C640,'UT - Retail'!$B:$N,13,FALSE)</f>
        <v>No</v>
      </c>
      <c r="I640" s="82" t="str">
        <f>VLOOKUP(C640,'UT - Retail'!$B:$Q,14,FALSE)</f>
        <v>No</v>
      </c>
      <c r="J640" s="609" t="str">
        <f>VLOOKUP(C640,'UT - Retail'!$B:$Q,11,FALSE)</f>
        <v>No</v>
      </c>
      <c r="K640" s="130" t="str">
        <f>VLOOKUP(C640,'UT - Retail'!$B:$P,15,FALSE)</f>
        <v>No</v>
      </c>
      <c r="L640" s="82" t="str">
        <f>VLOOKUP(C640,'UT - Retail'!$B:$Q,16,FALSE)</f>
        <v>Both</v>
      </c>
      <c r="M640" s="618" t="str">
        <f>VLOOKUP(C640,'UT - Retail'!$B:$K,6,FALSE)</f>
        <v>EUR</v>
      </c>
      <c r="N640" s="618" t="str">
        <f>IFERROR(IF(MATCH(C640,'Portfolio Construction'!$AL:$AL,0),"Yes","No"),"No")</f>
        <v>No</v>
      </c>
      <c r="O640" s="618" t="str">
        <f>IFERROR(IF(MATCH(C640,'Portfolio Construction'!$AN:$AN,0),"Yes","No"),"No")</f>
        <v>No</v>
      </c>
      <c r="P640" s="618" t="str">
        <f>IFERROR(IF(MATCH(C640,'Portfolio Construction'!$AP:$AP,0),"Yes","No"),"No")</f>
        <v>No</v>
      </c>
      <c r="Q640" s="618" t="str">
        <f>IFERROR(IF(MATCH(C640,'Portfolio Construction'!$AR:$AR,0),"Yes","No"),"No")</f>
        <v>No</v>
      </c>
      <c r="R640" s="618" t="str">
        <f>IFERROR(IF(MATCH(C640,'Portfolio Construction'!$AT:$AT,0),"Yes","No"),"No")</f>
        <v>No</v>
      </c>
      <c r="S640" s="618" t="str">
        <f>IFERROR(IF(MATCH(C640,'Portfolio Construction'!$AV:$AV,0),"Yes","No"),"No")</f>
        <v>No</v>
      </c>
      <c r="T640" s="618" t="str">
        <f>IFERROR(IF(MATCH(C640,'Portfolio Construction'!$AX:$AX,0),"Yes","No"),"No")</f>
        <v>No</v>
      </c>
      <c r="U640" s="618" t="str">
        <f>IFERROR(IF(MATCH(C640,'Portfolio Construction'!$AZ:$AZ,0),"Yes","No"),"No")</f>
        <v>No</v>
      </c>
      <c r="V640" s="618" t="str">
        <f>IFERROR(IF(MATCH(C640,'Portfolio Construction'!$BB:$BB,0),"Yes","No"),"No")</f>
        <v>No</v>
      </c>
      <c r="W640" s="618">
        <f>IF(VLOOKUP($AU640,'FE Source'!$A:$W,3,FALSE)=0,"-",VLOOKUP($AU640,'FE Source'!$A:$W,3,FALSE))</f>
        <v>7.31</v>
      </c>
      <c r="X640" s="618">
        <f>IF(VLOOKUP($AU640,'FE Source'!$A:$W,4,FALSE)=0,"-",VLOOKUP($AU640,'FE Source'!$A:$W,4,FALSE))</f>
        <v>4.91</v>
      </c>
      <c r="Y640" s="618">
        <f>IF(VLOOKUP($AU640,'FE Source'!$A:$W,5,FALSE)=0,"-",VLOOKUP($AU640,'FE Source'!$A:$W,5,FALSE))</f>
        <v>1.46</v>
      </c>
      <c r="Z640" s="618">
        <f>IF(VLOOKUP($AU640,'FE Source'!$A:$W,6,FALSE)=0,"-",VLOOKUP($AU640,'FE Source'!$A:$W,6,FALSE))</f>
        <v>-0.44</v>
      </c>
      <c r="AA640" s="618">
        <f>IF(VLOOKUP($AU640,'FE Source'!$A:$W,7,FALSE)=0,"-",VLOOKUP($AU640,'FE Source'!$A:$W,7,FALSE))</f>
        <v>-3.95</v>
      </c>
      <c r="AB640" s="618">
        <f>IF(VLOOKUP($AU640,'FE Source'!$A:$W,8,FALSE)=0,"-",VLOOKUP($AU640,'FE Source'!$A:$W,8,FALSE))</f>
        <v>1.57</v>
      </c>
      <c r="AC640" s="632">
        <f>IF(VLOOKUP($AU640,'FE Source'!$A:$W,9,FALSE)=0,"-",VLOOKUP($AU640,'FE Source'!$A:$W,9,FALSE))</f>
        <v>3.16</v>
      </c>
      <c r="AD640" s="611">
        <f>IF(VLOOKUP($AU640,'FE Source'!$A:$W,10,FALSE)=0,"-",VLOOKUP($AU640,'FE Source'!$A:$W,10,FALSE))</f>
        <v>1.76</v>
      </c>
      <c r="AE640" s="618">
        <f>IF(VLOOKUP($AU640,'FE Source'!$A:$W,11,FALSE)=0,"-",VLOOKUP($AU640,'FE Source'!$A:$W,11,FALSE))</f>
        <v>26.22</v>
      </c>
      <c r="AF640" s="618">
        <f>IF(VLOOKUP($AU640,'FE Source'!$A:$W,12,FALSE)=0,"-",VLOOKUP($AU640,'FE Source'!$A:$W,12,FALSE))</f>
        <v>-0.02</v>
      </c>
      <c r="AG640" s="618">
        <f>IF(VLOOKUP($AU640,'FE Source'!$A:$W,14,FALSE)=0,"-",VLOOKUP($AU640,'FE Source'!$A:$W,14,FALSE))</f>
        <v>-38.1</v>
      </c>
      <c r="AH640" s="618">
        <f>IF(VLOOKUP($AU640,'FE Source'!$A:$DJ,33,FALSE)=0,"-",VLOOKUP($AU640,'FE Source'!$A:$DJ,33,FALSE))</f>
        <v>147.69</v>
      </c>
      <c r="AI640" s="618">
        <f>IF(VLOOKUP($AU640,'FE Source'!$A:$Y,20,FALSE)=0,"-",VLOOKUP($AU640,'FE Source'!$A:$Y,20,FALSE))</f>
        <v>219.17</v>
      </c>
      <c r="AJ640" s="618">
        <f>IF(VLOOKUP($AU640,'FE Source'!$A:$DJ,34,FALSE)=0,"-",VLOOKUP($AU640,'FE Source'!$A:$DJ,34,FALSE))</f>
        <v>211.04</v>
      </c>
      <c r="AK640" s="618">
        <f>IF(VLOOKUP($AU640,'FE Source'!$A:$DJ,35,FALSE)=0,"-",VLOOKUP($AU640,'FE Source'!$A:$DJ,35,FALSE))</f>
        <v>180.53</v>
      </c>
      <c r="AL640" s="632">
        <f>IF(VLOOKUP($AU640,'FE Source'!$A:$Y,19,FALSE)=0,"-",VLOOKUP($AU640,'FE Source'!$A:$Y,19,FALSE))</f>
        <v>142.44999999999999</v>
      </c>
      <c r="AM640" s="634">
        <f>IF(VLOOKUP($AU640,'FE Source'!$A:$DJ,36,FALSE)=0,"-",VLOOKUP($AU640,'FE Source'!$A:$DJ,36,FALSE))</f>
        <v>138</v>
      </c>
      <c r="AN640" s="613">
        <f>IF(VLOOKUP($AU640,'FE Source'!$A:$W,13,FALSE)=0,"-",VLOOKUP($AU640,'FE Source'!$A:$W,13,FALSE))</f>
        <v>806.9</v>
      </c>
      <c r="AO640" s="611" t="str">
        <f>IF(J640="no","-",IF(VLOOKUP($AU640,'FE Source'!$A:$W,15,FALSE)=0,"-",VLOOKUP($AU640,'FE Source'!$A:$W,15,FALSE)))</f>
        <v>-</v>
      </c>
      <c r="AP640" s="610" t="str">
        <f>IF(AO640="-","-",IF(VLOOKUP($AU640,'FE Source'!$A:$Z,21,FALSE)=0,"-",IF(VLOOKUP($AU640,'FE Source'!$A:$Z,21,FALSE)=2,"Semi-Annual",IF(VLOOKUP($AU640,'FE Source'!$A:$Z,21,FALSE)=4,"Quarterly",IF(VLOOKUP($AU640,'FE Source'!$A:$Z,21,FALSE)=12,"Monthly","Annual")))))</f>
        <v>-</v>
      </c>
      <c r="AQ640" s="632">
        <f t="array" ref="AQ640">IF(VLOOKUP($AU640,'FE Source'!$A:$W,16,FALSE)=0,"-",VLOOKUP($AU640,'FE Source'!$A:$W,16,FALSE))</f>
        <v>2.09</v>
      </c>
      <c r="AR640" s="614" t="str">
        <f>IF(VLOOKUP($AU640,'FE Source'!$A:$W,17,FALSE)=0,"-",VLOOKUP($AU640,'FE Source'!$A:$W,17,FALSE))</f>
        <v>Neutral</v>
      </c>
      <c r="AS640" s="611">
        <f>IF(VLOOKUP($AU640,'FE Source'!$AN:$AS,4,FALSE)="",VLOOKUP($AU640,'FE Source'!$AN:$AS,3,FALSE),VLOOKUP($AU640,'FE Source'!$AN:$AS,4,FALSE))</f>
        <v>53.09</v>
      </c>
      <c r="AT640" s="637">
        <f>IF(VLOOKUP($AU640,'FE Source'!$AN:$AS,5,FALSE)=0,"-",VLOOKUP($AU640,'FE Source'!$AN:$AS,5,FALSE))</f>
        <v>45783</v>
      </c>
      <c r="AU640" s="636" t="s">
        <v>3101</v>
      </c>
      <c r="BE640" s="215">
        <f>IF(VLOOKUP($AU640,'FE Source'!$A:$AK,22,FALSE)=0,"-",VLOOKUP($AU640,'FE Source'!$A:$AK,22,FALSE))</f>
        <v>17.38</v>
      </c>
      <c r="BF640" s="215">
        <f>IF(VLOOKUP($AU640,'FE Source'!$A:$AK,23,FALSE)=0,"-",VLOOKUP($AU640,'FE Source'!$A:$AK,23,FALSE))</f>
        <v>-8.9</v>
      </c>
      <c r="BG640" s="215">
        <f>IF(VLOOKUP($AU640,'FE Source'!$A:$AK,24,FALSE)=0,"-",VLOOKUP($AU640,'FE Source'!$A:$AK,24,FALSE))</f>
        <v>26.13</v>
      </c>
      <c r="BH640" s="215">
        <f>IF(VLOOKUP($AU640,'FE Source'!$A:$AK,25,FALSE)=0,"-",VLOOKUP($AU640,'FE Source'!$A:$AK,25,FALSE))</f>
        <v>-8.36</v>
      </c>
      <c r="BI640" s="215">
        <f>IF(VLOOKUP($AU640,'FE Source'!$A:$AK,26,FALSE)=0,"-",VLOOKUP($AU640,'FE Source'!$A:$AK,26,FALSE))</f>
        <v>31.36</v>
      </c>
      <c r="BJ640" s="215">
        <f>IF(VLOOKUP($AU640,'FE Source'!$A:$AK,27,FALSE)=0,"-",VLOOKUP($AU640,'FE Source'!$A:$AK,27,FALSE))</f>
        <v>2.93</v>
      </c>
      <c r="BK640" s="215">
        <f>IF(VLOOKUP($AU640,'FE Source'!$A:$AK,28,FALSE)=0,"-",VLOOKUP($AU640,'FE Source'!$A:$AK,28,FALSE))</f>
        <v>20.77</v>
      </c>
      <c r="BL640" s="215">
        <f>IF(VLOOKUP($AU640,'FE Source'!$A:$AK,29,FALSE)=0,"-",VLOOKUP($AU640,'FE Source'!$A:$AK,29,FALSE))</f>
        <v>-41.52</v>
      </c>
      <c r="BM640" s="215">
        <f>IF(VLOOKUP($AU640,'FE Source'!$A:$AK,30,FALSE)=0,"-",VLOOKUP($AU640,'FE Source'!$A:$AK,30,FALSE))</f>
        <v>21.58</v>
      </c>
      <c r="BN640" t="str">
        <f>IF(VLOOKUP($AU640,'FE Source'!$A:$AK,31,FALSE)="No Specified Index","-",IF(VLOOKUP($AU640,'FE Source'!$A:$AK,31,FALSE)=0,"-",VLOOKUP($AU640,'FE Source'!$A:$AK,31,FALSE)))</f>
        <v>FTSE EPRA/NAREIT Developed Europe Capped Index</v>
      </c>
      <c r="BO640" s="217">
        <f>IF(VLOOKUP($AU640,'FE Source'!$A:$AK,32,FALSE)=0,"-",VLOOKUP($AU640,'FE Source'!$A:$AK,32,FALSE))</f>
        <v>35977</v>
      </c>
      <c r="BP640" s="18">
        <f>IF(VLOOKUP($AU640,'FE Source'!$AZ:$BC,2,FALSE)=0,"-",VLOOKUP($AU640,'FE Source'!$AZ:$BC,2,FALSE))</f>
        <v>-5.48</v>
      </c>
      <c r="BQ640" s="18">
        <f>IF(VLOOKUP($AU640,'FE Source'!$AZ:$BC,3,FALSE)=0,"-",VLOOKUP($AU640,'FE Source'!$AZ:$BC,3,FALSE))</f>
        <v>-9.44</v>
      </c>
      <c r="BR640" s="18">
        <f>IF(VLOOKUP($AU640,'FE Source'!$AZ:$BC,4,FALSE)=0,"-",VLOOKUP($AU640,'FE Source'!$AZ:$BC,4,FALSE))</f>
        <v>-2.2799999999999998</v>
      </c>
    </row>
    <row r="641" spans="2:70" ht="15">
      <c r="B641" s="628" t="str">
        <f>INDEX('UT - Retail'!$A$7:$A$1409,MATCH(AU641,'UT - Retail'!$U$7:$U$1409,0),1)</f>
        <v>Janus Henderson Global Investors (Singapore)</v>
      </c>
      <c r="C641" s="650" t="str">
        <f>INDEX('UT - Retail'!$B$7:$B$1409,MATCH(AU641,'UT - Retail'!$U$7:$U$1409,0),1)</f>
        <v>Janus Henderson Horizon Pan European Property Equities A2 USD-H</v>
      </c>
      <c r="D641" s="650"/>
      <c r="E641" s="618" t="str">
        <f>VLOOKUP(C641,'UT - Retail'!$B:$K,8,FALSE)</f>
        <v>Equities</v>
      </c>
      <c r="F641" s="618" t="str">
        <f>VLOOKUP(C641,'UT - Retail'!$B:$K,9,FALSE)</f>
        <v>Europe incl-UK</v>
      </c>
      <c r="G641" s="618" t="str">
        <f>VLOOKUP(C641,'UT - Retail'!$B:$K,10,FALSE)</f>
        <v>Property</v>
      </c>
      <c r="H641" s="82" t="str">
        <f>VLOOKUP(C641,'UT - Retail'!$B:$N,13,FALSE)</f>
        <v>No</v>
      </c>
      <c r="I641" s="82" t="str">
        <f>VLOOKUP(C641,'UT - Retail'!$B:$Q,14,FALSE)</f>
        <v>No</v>
      </c>
      <c r="J641" s="618" t="str">
        <f>VLOOKUP(C641,'UT - Retail'!$B:$Q,11,FALSE)</f>
        <v>No</v>
      </c>
      <c r="K641" s="130" t="str">
        <f>VLOOKUP(C641,'UT - Retail'!$B:$P,15,FALSE)</f>
        <v>No</v>
      </c>
      <c r="L641" s="82" t="str">
        <f>VLOOKUP(C641,'UT - Retail'!$B:$Q,16,FALSE)</f>
        <v>iFast</v>
      </c>
      <c r="M641" s="618" t="str">
        <f>VLOOKUP(C641,'UT - Retail'!$B:$K,6,FALSE)</f>
        <v>USD</v>
      </c>
      <c r="N641" s="618" t="str">
        <f>IFERROR(IF(MATCH(C641,'Portfolio Construction'!$AL:$AL,0),"Yes","No"),"No")</f>
        <v>No</v>
      </c>
      <c r="O641" s="618" t="str">
        <f>IFERROR(IF(MATCH(C641,'Portfolio Construction'!$AN:$AN,0),"Yes","No"),"No")</f>
        <v>No</v>
      </c>
      <c r="P641" s="618" t="str">
        <f>IFERROR(IF(MATCH(C641,'Portfolio Construction'!$AP:$AP,0),"Yes","No"),"No")</f>
        <v>No</v>
      </c>
      <c r="Q641" s="618" t="str">
        <f>IFERROR(IF(MATCH(C641,'Portfolio Construction'!$AR:$AR,0),"Yes","No"),"No")</f>
        <v>No</v>
      </c>
      <c r="R641" s="618" t="str">
        <f>IFERROR(IF(MATCH(C641,'Portfolio Construction'!$AT:$AT,0),"Yes","No"),"No")</f>
        <v>No</v>
      </c>
      <c r="S641" s="618" t="str">
        <f>IFERROR(IF(MATCH(C641,'Portfolio Construction'!$AV:$AV,0),"Yes","No"),"No")</f>
        <v>No</v>
      </c>
      <c r="T641" s="618" t="str">
        <f>IFERROR(IF(MATCH(C641,'Portfolio Construction'!$AX:$AX,0),"Yes","No"),"No")</f>
        <v>No</v>
      </c>
      <c r="U641" s="618" t="str">
        <f>IFERROR(IF(MATCH(C641,'Portfolio Construction'!$AZ:$AZ,0),"Yes","No"),"No")</f>
        <v>No</v>
      </c>
      <c r="V641" s="618" t="str">
        <f>IFERROR(IF(MATCH(C641,'Portfolio Construction'!$BB:$BB,0),"Yes","No"),"No")</f>
        <v>No</v>
      </c>
      <c r="W641" s="618">
        <f>IF(VLOOKUP($AU641,'FE Source'!$A:$W,3,FALSE)=0,"-",VLOOKUP($AU641,'FE Source'!$A:$W,3,FALSE))</f>
        <v>-1.34</v>
      </c>
      <c r="X641" s="618">
        <f>IF(VLOOKUP($AU641,'FE Source'!$A:$W,4,FALSE)=0,"-",VLOOKUP($AU641,'FE Source'!$A:$W,4,FALSE))</f>
        <v>1.94</v>
      </c>
      <c r="Y641" s="618">
        <f>IF(VLOOKUP($AU641,'FE Source'!$A:$W,5,FALSE)=0,"-",VLOOKUP($AU641,'FE Source'!$A:$W,5,FALSE))</f>
        <v>-3.03</v>
      </c>
      <c r="Z641" s="618">
        <f>IF(VLOOKUP($AU641,'FE Source'!$A:$W,6,FALSE)=0,"-",VLOOKUP($AU641,'FE Source'!$A:$W,6,FALSE))</f>
        <v>-3.61</v>
      </c>
      <c r="AA641" s="618">
        <f>IF(VLOOKUP($AU641,'FE Source'!$A:$W,7,FALSE)=0,"-",VLOOKUP($AU641,'FE Source'!$A:$W,7,FALSE))</f>
        <v>-3.62</v>
      </c>
      <c r="AB641" s="618">
        <f>IF(VLOOKUP($AU641,'FE Source'!$A:$W,8,FALSE)=0,"-",VLOOKUP($AU641,'FE Source'!$A:$W,8,FALSE))</f>
        <v>2.4900000000000002</v>
      </c>
      <c r="AC641" s="632">
        <f>IF(VLOOKUP($AU641,'FE Source'!$A:$W,9,FALSE)=0,"-",VLOOKUP($AU641,'FE Source'!$A:$W,9,FALSE))</f>
        <v>4.91</v>
      </c>
      <c r="AD641" s="634">
        <f>IF(VLOOKUP($AU641,'FE Source'!$A:$W,10,FALSE)=0,"-",VLOOKUP($AU641,'FE Source'!$A:$W,10,FALSE))</f>
        <v>1.44</v>
      </c>
      <c r="AE641" s="618">
        <f>IF(VLOOKUP($AU641,'FE Source'!$A:$W,11,FALSE)=0,"-",VLOOKUP($AU641,'FE Source'!$A:$W,11,FALSE))</f>
        <v>23.17</v>
      </c>
      <c r="AF641" s="618">
        <f>IF(VLOOKUP($AU641,'FE Source'!$A:$W,12,FALSE)=0,"-",VLOOKUP($AU641,'FE Source'!$A:$W,12,FALSE))</f>
        <v>-0.02</v>
      </c>
      <c r="AG641" s="618">
        <f>IF(VLOOKUP($AU641,'FE Source'!$A:$W,14,FALSE)=0,"-",VLOOKUP($AU641,'FE Source'!$A:$W,14,FALSE))</f>
        <v>-34.33</v>
      </c>
      <c r="AH641" s="618">
        <f>IF(VLOOKUP($AU641,'FE Source'!$A:$DJ,33,FALSE)=0,"-",VLOOKUP($AU641,'FE Source'!$A:$DJ,33,FALSE))</f>
        <v>50.4</v>
      </c>
      <c r="AI641" s="618">
        <f>IF(VLOOKUP($AU641,'FE Source'!$A:$Y,20,FALSE)=0,"-",VLOOKUP($AU641,'FE Source'!$A:$Y,20,FALSE))</f>
        <v>140.15</v>
      </c>
      <c r="AJ641" s="618">
        <f>IF(VLOOKUP($AU641,'FE Source'!$A:$DJ,34,FALSE)=0,"-",VLOOKUP($AU641,'FE Source'!$A:$DJ,34,FALSE))</f>
        <v>134.01</v>
      </c>
      <c r="AK641" s="618">
        <f>IF(VLOOKUP($AU641,'FE Source'!$A:$DJ,35,FALSE)=0,"-",VLOOKUP($AU641,'FE Source'!$A:$DJ,35,FALSE))</f>
        <v>100.81</v>
      </c>
      <c r="AL641" s="632">
        <f>IF(VLOOKUP($AU641,'FE Source'!$A:$Y,19,FALSE)=0,"-",VLOOKUP($AU641,'FE Source'!$A:$Y,19,FALSE))</f>
        <v>122.59</v>
      </c>
      <c r="AM641" s="634">
        <f>IF(VLOOKUP($AU641,'FE Source'!$A:$DJ,36,FALSE)=0,"-",VLOOKUP($AU641,'FE Source'!$A:$DJ,36,FALSE))</f>
        <v>117.14</v>
      </c>
      <c r="AN641" s="635">
        <f>IF(VLOOKUP($AU641,'FE Source'!$A:$W,13,FALSE)=0,"-",VLOOKUP($AU641,'FE Source'!$A:$W,13,FALSE))</f>
        <v>806.9</v>
      </c>
      <c r="AO641" s="634" t="str">
        <f>IF(J641="no","-",IF(VLOOKUP($AU641,'FE Source'!$A:$W,15,FALSE)=0,"-",VLOOKUP($AU641,'FE Source'!$A:$W,15,FALSE)))</f>
        <v>-</v>
      </c>
      <c r="AP641" s="618" t="str">
        <f>IF(AO641="-","-",IF(VLOOKUP($AU641,'FE Source'!$A:$Z,21,FALSE)=0,"-",IF(VLOOKUP($AU641,'FE Source'!$A:$Z,21,FALSE)=2,"Semi-Annual",IF(VLOOKUP($AU641,'FE Source'!$A:$Z,21,FALSE)=4,"Quarterly",IF(VLOOKUP($AU641,'FE Source'!$A:$Z,21,FALSE)=12,"Monthly","Annual")))))</f>
        <v>-</v>
      </c>
      <c r="AQ641" s="632">
        <f t="array" ref="AQ641">IF(VLOOKUP($AU641,'FE Source'!$A:$W,16,FALSE)=0,"-",VLOOKUP($AU641,'FE Source'!$A:$W,16,FALSE))</f>
        <v>1.89</v>
      </c>
      <c r="AR641" s="636" t="str">
        <f>IF(VLOOKUP($AU641,'FE Source'!$A:$W,17,FALSE)=0,"-",VLOOKUP($AU641,'FE Source'!$A:$W,17,FALSE))</f>
        <v>-</v>
      </c>
      <c r="AS641" s="634">
        <f>IF(VLOOKUP($AU641,'FE Source'!$AN:$AS,4,FALSE)="",VLOOKUP($AU641,'FE Source'!$AN:$AS,3,FALSE),VLOOKUP($AU641,'FE Source'!$AN:$AS,4,FALSE))</f>
        <v>41.47</v>
      </c>
      <c r="AT641" s="637">
        <f>IF(VLOOKUP($AU641,'FE Source'!$AN:$AS,5,FALSE)=0,"-",VLOOKUP($AU641,'FE Source'!$AN:$AS,5,FALSE))</f>
        <v>45783</v>
      </c>
      <c r="AU641" s="636" t="s">
        <v>3099</v>
      </c>
      <c r="BE641" s="215">
        <f>IF(VLOOKUP($AU641,'FE Source'!$A:$AK,22,FALSE)=0,"-",VLOOKUP($AU641,'FE Source'!$A:$AK,22,FALSE))</f>
        <v>29.11</v>
      </c>
      <c r="BF641" s="215">
        <f>IF(VLOOKUP($AU641,'FE Source'!$A:$AK,23,FALSE)=0,"-",VLOOKUP($AU641,'FE Source'!$A:$AK,23,FALSE))</f>
        <v>-4.96</v>
      </c>
      <c r="BG641" s="215">
        <f>IF(VLOOKUP($AU641,'FE Source'!$A:$AK,24,FALSE)=0,"-",VLOOKUP($AU641,'FE Source'!$A:$AK,24,FALSE))</f>
        <v>11.88</v>
      </c>
      <c r="BH641" s="215">
        <f>IF(VLOOKUP($AU641,'FE Source'!$A:$AK,25,FALSE)=0,"-",VLOOKUP($AU641,'FE Source'!$A:$AK,25,FALSE))</f>
        <v>-1.58</v>
      </c>
      <c r="BI641" s="215">
        <f>IF(VLOOKUP($AU641,'FE Source'!$A:$AK,26,FALSE)=0,"-",VLOOKUP($AU641,'FE Source'!$A:$AK,26,FALSE))</f>
        <v>36.57</v>
      </c>
      <c r="BJ641" s="215">
        <f>IF(VLOOKUP($AU641,'FE Source'!$A:$AK,27,FALSE)=0,"-",VLOOKUP($AU641,'FE Source'!$A:$AK,27,FALSE))</f>
        <v>-3.71</v>
      </c>
      <c r="BK641" s="215">
        <f>IF(VLOOKUP($AU641,'FE Source'!$A:$AK,28,FALSE)=0,"-",VLOOKUP($AU641,'FE Source'!$A:$AK,28,FALSE))</f>
        <v>30.84</v>
      </c>
      <c r="BL641" s="215">
        <f>IF(VLOOKUP($AU641,'FE Source'!$A:$AK,29,FALSE)=0,"-",VLOOKUP($AU641,'FE Source'!$A:$AK,29,FALSE))</f>
        <v>-35.409999999999997</v>
      </c>
      <c r="BM641" s="215">
        <f>IF(VLOOKUP($AU641,'FE Source'!$A:$AK,30,FALSE)=0,"-",VLOOKUP($AU641,'FE Source'!$A:$AK,30,FALSE))</f>
        <v>20.440000000000001</v>
      </c>
      <c r="BN641" t="str">
        <f>IF(VLOOKUP($AU641,'FE Source'!$A:$AK,31,FALSE)="No Specified Index","-",IF(VLOOKUP($AU641,'FE Source'!$A:$AK,31,FALSE)=0,"-",VLOOKUP($AU641,'FE Source'!$A:$AK,31,FALSE)))</f>
        <v>FTSE EPRA/NAREIT Developed Europe Capped Index</v>
      </c>
      <c r="BO641" s="217">
        <f>IF(VLOOKUP($AU641,'FE Source'!$A:$AK,32,FALSE)=0,"-",VLOOKUP($AU641,'FE Source'!$A:$AK,32,FALSE))</f>
        <v>41803</v>
      </c>
      <c r="BP641" s="18" t="str">
        <f>IF(VLOOKUP($AU641,'FE Source'!$AZ:$BC,2,FALSE)=0,"-",VLOOKUP($AU641,'FE Source'!$AZ:$BC,2,FALSE))</f>
        <v>-</v>
      </c>
      <c r="BQ641" s="18" t="str">
        <f>IF(VLOOKUP($AU641,'FE Source'!$AZ:$BC,3,FALSE)=0,"-",VLOOKUP($AU641,'FE Source'!$AZ:$BC,3,FALSE))</f>
        <v>-</v>
      </c>
      <c r="BR641" s="18" t="str">
        <f>IF(VLOOKUP($AU641,'FE Source'!$AZ:$BC,4,FALSE)=0,"-",VLOOKUP($AU641,'FE Source'!$AZ:$BC,4,FALSE))</f>
        <v>-</v>
      </c>
    </row>
    <row r="642" spans="2:70" ht="15">
      <c r="B642" s="628" t="str">
        <f>INDEX('UT - Retail'!$A$7:$A$1409,MATCH(AU642,'UT - Retail'!$U$7:$U$1409,0),1)</f>
        <v>J.P. Morgan Asset Management</v>
      </c>
      <c r="C642" s="666" t="str">
        <f>INDEX('UT - Retail'!$B$7:$B$1409,MATCH(AU642,'UT - Retail'!$U$7:$U$1409,0),1)</f>
        <v>JPMorgan Funds - ASEAN Equity A (acc) - USD</v>
      </c>
      <c r="D642" s="666"/>
      <c r="E642" s="609" t="str">
        <f>VLOOKUP(C642,'UT - Retail'!$B:$K,8,FALSE)</f>
        <v>Equities</v>
      </c>
      <c r="F642" s="609" t="str">
        <f>VLOOKUP(C642,'UT - Retail'!$B:$K,9,FALSE)</f>
        <v>South East Asia</v>
      </c>
      <c r="G642" s="609" t="str">
        <f>VLOOKUP(C642,'UT - Retail'!$B:$K,10,FALSE)</f>
        <v>General</v>
      </c>
      <c r="H642" s="82" t="str">
        <f>VLOOKUP(C642,'UT - Retail'!$B:$N,13,FALSE)</f>
        <v>No</v>
      </c>
      <c r="I642" s="82" t="str">
        <f>VLOOKUP(C642,'UT - Retail'!$B:$Q,14,FALSE)</f>
        <v>No</v>
      </c>
      <c r="J642" s="609" t="str">
        <f>VLOOKUP(C642,'UT - Retail'!$B:$Q,11,FALSE)</f>
        <v>No</v>
      </c>
      <c r="K642" s="130" t="str">
        <f>VLOOKUP(C642,'UT - Retail'!$B:$P,15,FALSE)</f>
        <v>Yes</v>
      </c>
      <c r="L642" s="82" t="str">
        <f>VLOOKUP(C642,'UT - Retail'!$B:$Q,16,FALSE)</f>
        <v>Navigator</v>
      </c>
      <c r="M642" s="618" t="str">
        <f>VLOOKUP(C642,'UT - Retail'!$B:$K,6,FALSE)</f>
        <v>USD</v>
      </c>
      <c r="N642" s="618" t="str">
        <f>IFERROR(IF(MATCH(C642,'Portfolio Construction'!$AL:$AL,0),"Yes","No"),"No")</f>
        <v>No</v>
      </c>
      <c r="O642" s="618" t="str">
        <f>IFERROR(IF(MATCH(C642,'Portfolio Construction'!$AN:$AN,0),"Yes","No"),"No")</f>
        <v>No</v>
      </c>
      <c r="P642" s="618" t="str">
        <f>IFERROR(IF(MATCH(C642,'Portfolio Construction'!$AP:$AP,0),"Yes","No"),"No")</f>
        <v>No</v>
      </c>
      <c r="Q642" s="618" t="str">
        <f>IFERROR(IF(MATCH(C642,'Portfolio Construction'!$AR:$AR,0),"Yes","No"),"No")</f>
        <v>No</v>
      </c>
      <c r="R642" s="618" t="str">
        <f>IFERROR(IF(MATCH(C642,'Portfolio Construction'!$AT:$AT,0),"Yes","No"),"No")</f>
        <v>No</v>
      </c>
      <c r="S642" s="618" t="str">
        <f>IFERROR(IF(MATCH(C642,'Portfolio Construction'!$AV:$AV,0),"Yes","No"),"No")</f>
        <v>No</v>
      </c>
      <c r="T642" s="618" t="str">
        <f>IFERROR(IF(MATCH(C642,'Portfolio Construction'!$AX:$AX,0),"Yes","No"),"No")</f>
        <v>No</v>
      </c>
      <c r="U642" s="618" t="str">
        <f>IFERROR(IF(MATCH(C642,'Portfolio Construction'!$AZ:$AZ,0),"Yes","No"),"No")</f>
        <v>No</v>
      </c>
      <c r="V642" s="618" t="str">
        <f>IFERROR(IF(MATCH(C642,'Portfolio Construction'!$BB:$BB,0),"Yes","No"),"No")</f>
        <v>No</v>
      </c>
      <c r="W642" s="618">
        <f>IF(VLOOKUP($AU642,'FE Source'!$A:$W,3,FALSE)=0,"-",VLOOKUP($AU642,'FE Source'!$A:$W,3,FALSE))</f>
        <v>-2.39</v>
      </c>
      <c r="X642" s="618">
        <f>IF(VLOOKUP($AU642,'FE Source'!$A:$W,4,FALSE)=0,"-",VLOOKUP($AU642,'FE Source'!$A:$W,4,FALSE))</f>
        <v>6.43</v>
      </c>
      <c r="Y642" s="618">
        <f>IF(VLOOKUP($AU642,'FE Source'!$A:$W,5,FALSE)=0,"-",VLOOKUP($AU642,'FE Source'!$A:$W,5,FALSE))</f>
        <v>-0.99</v>
      </c>
      <c r="Z642" s="618">
        <f>IF(VLOOKUP($AU642,'FE Source'!$A:$W,6,FALSE)=0,"-",VLOOKUP($AU642,'FE Source'!$A:$W,6,FALSE))</f>
        <v>9.93</v>
      </c>
      <c r="AA642" s="618">
        <f>IF(VLOOKUP($AU642,'FE Source'!$A:$W,7,FALSE)=0,"-",VLOOKUP($AU642,'FE Source'!$A:$W,7,FALSE))</f>
        <v>1.65</v>
      </c>
      <c r="AB642" s="618">
        <f>IF(VLOOKUP($AU642,'FE Source'!$A:$W,8,FALSE)=0,"-",VLOOKUP($AU642,'FE Source'!$A:$W,8,FALSE))</f>
        <v>6.67</v>
      </c>
      <c r="AC642" s="632">
        <f>IF(VLOOKUP($AU642,'FE Source'!$A:$W,9,FALSE)=0,"-",VLOOKUP($AU642,'FE Source'!$A:$W,9,FALSE))</f>
        <v>2.87</v>
      </c>
      <c r="AD642" s="611">
        <f>IF(VLOOKUP($AU642,'FE Source'!$A:$W,10,FALSE)=0,"-",VLOOKUP($AU642,'FE Source'!$A:$W,10,FALSE))</f>
        <v>0.56000000000000005</v>
      </c>
      <c r="AE642" s="618">
        <f>IF(VLOOKUP($AU642,'FE Source'!$A:$W,11,FALSE)=0,"-",VLOOKUP($AU642,'FE Source'!$A:$W,11,FALSE))</f>
        <v>11.66</v>
      </c>
      <c r="AF642" s="618" t="str">
        <f>IF(VLOOKUP($AU642,'FE Source'!$A:$W,12,FALSE)=0,"-",VLOOKUP($AU642,'FE Source'!$A:$W,12,FALSE))</f>
        <v>-</v>
      </c>
      <c r="AG642" s="618">
        <f>IF(VLOOKUP($AU642,'FE Source'!$A:$W,14,FALSE)=0,"-",VLOOKUP($AU642,'FE Source'!$A:$W,14,FALSE))</f>
        <v>-13.24</v>
      </c>
      <c r="AH642" s="618">
        <f>IF(VLOOKUP($AU642,'FE Source'!$A:$DJ,33,FALSE)=0,"-",VLOOKUP($AU642,'FE Source'!$A:$DJ,33,FALSE))</f>
        <v>113.17</v>
      </c>
      <c r="AI642" s="618">
        <f>IF(VLOOKUP($AU642,'FE Source'!$A:$Y,20,FALSE)=0,"-",VLOOKUP($AU642,'FE Source'!$A:$Y,20,FALSE))</f>
        <v>64.569999999999993</v>
      </c>
      <c r="AJ642" s="618">
        <f>IF(VLOOKUP($AU642,'FE Source'!$A:$DJ,34,FALSE)=0,"-",VLOOKUP($AU642,'FE Source'!$A:$DJ,34,FALSE))</f>
        <v>56.44</v>
      </c>
      <c r="AK642" s="618">
        <f>IF(VLOOKUP($AU642,'FE Source'!$A:$DJ,35,FALSE)=0,"-",VLOOKUP($AU642,'FE Source'!$A:$DJ,35,FALSE))</f>
        <v>30.09</v>
      </c>
      <c r="AL642" s="632">
        <f>IF(VLOOKUP($AU642,'FE Source'!$A:$Y,19,FALSE)=0,"-",VLOOKUP($AU642,'FE Source'!$A:$Y,19,FALSE))</f>
        <v>62.12</v>
      </c>
      <c r="AM642" s="634">
        <f>IF(VLOOKUP($AU642,'FE Source'!$A:$DJ,36,FALSE)=0,"-",VLOOKUP($AU642,'FE Source'!$A:$DJ,36,FALSE))</f>
        <v>57.46</v>
      </c>
      <c r="AN642" s="613">
        <f>IF(VLOOKUP($AU642,'FE Source'!$A:$W,13,FALSE)=0,"-",VLOOKUP($AU642,'FE Source'!$A:$W,13,FALSE))</f>
        <v>786.6</v>
      </c>
      <c r="AO642" s="611" t="str">
        <f>IF(J642="no","-",IF(VLOOKUP($AU642,'FE Source'!$A:$W,15,FALSE)=0,"-",VLOOKUP($AU642,'FE Source'!$A:$W,15,FALSE)))</f>
        <v>-</v>
      </c>
      <c r="AP642" s="610" t="str">
        <f>IF(AO642="-","-",IF(VLOOKUP($AU642,'FE Source'!$A:$Z,21,FALSE)=0,"-",IF(VLOOKUP($AU642,'FE Source'!$A:$Z,21,FALSE)=2,"Semi-Annual",IF(VLOOKUP($AU642,'FE Source'!$A:$Z,21,FALSE)=4,"Quarterly",IF(VLOOKUP($AU642,'FE Source'!$A:$Z,21,FALSE)=12,"Monthly","Annual")))))</f>
        <v>-</v>
      </c>
      <c r="AQ642" s="632">
        <f t="array" ref="AQ642">IF(VLOOKUP($AU642,'FE Source'!$A:$W,16,FALSE)=0,"-",VLOOKUP($AU642,'FE Source'!$A:$W,16,FALSE))</f>
        <v>1.8</v>
      </c>
      <c r="AR642" s="614" t="str">
        <f>IF(VLOOKUP($AU642,'FE Source'!$A:$W,17,FALSE)=0,"-",VLOOKUP($AU642,'FE Source'!$A:$W,17,FALSE))</f>
        <v>Silver</v>
      </c>
      <c r="AS642" s="611">
        <f>IF(VLOOKUP($AU642,'FE Source'!$AN:$AS,4,FALSE)="",VLOOKUP($AU642,'FE Source'!$AN:$AS,3,FALSE),VLOOKUP($AU642,'FE Source'!$AN:$AS,4,FALSE))</f>
        <v>27.05</v>
      </c>
      <c r="AT642" s="637">
        <f>IF(VLOOKUP($AU642,'FE Source'!$AN:$AS,5,FALSE)=0,"-",VLOOKUP($AU642,'FE Source'!$AN:$AS,5,FALSE))</f>
        <v>45783</v>
      </c>
      <c r="AU642" s="636" t="s">
        <v>9337</v>
      </c>
      <c r="BE642" s="215">
        <f>IF(VLOOKUP($AU642,'FE Source'!$A:$AK,22,FALSE)=0,"-",VLOOKUP($AU642,'FE Source'!$A:$AK,22,FALSE))</f>
        <v>-7.76</v>
      </c>
      <c r="BF642" s="215">
        <f>IF(VLOOKUP($AU642,'FE Source'!$A:$AK,23,FALSE)=0,"-",VLOOKUP($AU642,'FE Source'!$A:$AK,23,FALSE))</f>
        <v>10.34</v>
      </c>
      <c r="BG642" s="215">
        <f>IF(VLOOKUP($AU642,'FE Source'!$A:$AK,24,FALSE)=0,"-",VLOOKUP($AU642,'FE Source'!$A:$AK,24,FALSE))</f>
        <v>21.09</v>
      </c>
      <c r="BH642" s="215">
        <f>IF(VLOOKUP($AU642,'FE Source'!$A:$AK,25,FALSE)=0,"-",VLOOKUP($AU642,'FE Source'!$A:$AK,25,FALSE))</f>
        <v>-7.61</v>
      </c>
      <c r="BI642" s="215">
        <f>IF(VLOOKUP($AU642,'FE Source'!$A:$AK,26,FALSE)=0,"-",VLOOKUP($AU642,'FE Source'!$A:$AK,26,FALSE))</f>
        <v>9.02</v>
      </c>
      <c r="BJ642" s="215">
        <f>IF(VLOOKUP($AU642,'FE Source'!$A:$AK,27,FALSE)=0,"-",VLOOKUP($AU642,'FE Source'!$A:$AK,27,FALSE))</f>
        <v>-1.45</v>
      </c>
      <c r="BK642" s="215">
        <f>IF(VLOOKUP($AU642,'FE Source'!$A:$AK,28,FALSE)=0,"-",VLOOKUP($AU642,'FE Source'!$A:$AK,28,FALSE))</f>
        <v>7.13</v>
      </c>
      <c r="BL642" s="215">
        <f>IF(VLOOKUP($AU642,'FE Source'!$A:$AK,29,FALSE)=0,"-",VLOOKUP($AU642,'FE Source'!$A:$AK,29,FALSE))</f>
        <v>-5.75</v>
      </c>
      <c r="BM642" s="215">
        <f>IF(VLOOKUP($AU642,'FE Source'!$A:$AK,30,FALSE)=0,"-",VLOOKUP($AU642,'FE Source'!$A:$AK,30,FALSE))</f>
        <v>-3.02</v>
      </c>
      <c r="BN642" t="str">
        <f>IF(VLOOKUP($AU642,'FE Source'!$A:$AK,31,FALSE)="No Specified Index","-",IF(VLOOKUP($AU642,'FE Source'!$A:$AK,31,FALSE)=0,"-",VLOOKUP($AU642,'FE Source'!$A:$AK,31,FALSE)))</f>
        <v>MSCI AC ASEAN 10/40 INDEX</v>
      </c>
      <c r="BO642" s="217">
        <f>IF(VLOOKUP($AU642,'FE Source'!$A:$AK,32,FALSE)=0,"-",VLOOKUP($AU642,'FE Source'!$A:$AK,32,FALSE))</f>
        <v>40060</v>
      </c>
      <c r="BP642" s="18">
        <f>IF(VLOOKUP($AU642,'FE Source'!$AZ:$BC,2,FALSE)=0,"-",VLOOKUP($AU642,'FE Source'!$AZ:$BC,2,FALSE))</f>
        <v>-5.6</v>
      </c>
      <c r="BQ642" s="18">
        <f>IF(VLOOKUP($AU642,'FE Source'!$AZ:$BC,3,FALSE)=0,"-",VLOOKUP($AU642,'FE Source'!$AZ:$BC,3,FALSE))</f>
        <v>-9.36</v>
      </c>
      <c r="BR642" s="18" t="str">
        <f>IF(VLOOKUP($AU642,'FE Source'!$AZ:$BC,4,FALSE)=0,"-",VLOOKUP($AU642,'FE Source'!$AZ:$BC,4,FALSE))</f>
        <v>-</v>
      </c>
    </row>
    <row r="643" spans="2:70" ht="15">
      <c r="B643" s="628" t="str">
        <f>INDEX('UT - Retail'!$A$7:$A$1409,MATCH(AU643,'UT - Retail'!$U$7:$U$1409,0),1)</f>
        <v>J.P. Morgan Asset Management</v>
      </c>
      <c r="C643" s="666" t="str">
        <f>INDEX('UT - Retail'!$B$7:$B$1409,MATCH(AU643,'UT - Retail'!$U$7:$U$1409,0),1)</f>
        <v>JPMorgan Funds - ASEAN Equity A (acc) SGD</v>
      </c>
      <c r="D643" s="666"/>
      <c r="E643" s="609" t="str">
        <f>VLOOKUP(C643,'UT - Retail'!$B:$K,8,FALSE)</f>
        <v>Equities</v>
      </c>
      <c r="F643" s="609" t="str">
        <f>VLOOKUP(C643,'UT - Retail'!$B:$K,9,FALSE)</f>
        <v>South East Asia</v>
      </c>
      <c r="G643" s="609" t="str">
        <f>VLOOKUP(C643,'UT - Retail'!$B:$K,10,FALSE)</f>
        <v>General</v>
      </c>
      <c r="H643" s="82" t="str">
        <f>VLOOKUP(C643,'UT - Retail'!$B:$N,13,FALSE)</f>
        <v>No</v>
      </c>
      <c r="I643" s="82" t="str">
        <f>VLOOKUP(C643,'UT - Retail'!$B:$Q,14,FALSE)</f>
        <v>No</v>
      </c>
      <c r="J643" s="609" t="str">
        <f>VLOOKUP(C643,'UT - Retail'!$B:$Q,11,FALSE)</f>
        <v>No</v>
      </c>
      <c r="K643" s="130" t="str">
        <f>VLOOKUP(C643,'UT - Retail'!$B:$P,15,FALSE)</f>
        <v>Yes</v>
      </c>
      <c r="L643" s="82" t="str">
        <f>VLOOKUP(C643,'UT - Retail'!$B:$Q,16,FALSE)</f>
        <v>Both</v>
      </c>
      <c r="M643" s="618" t="str">
        <f>VLOOKUP(C643,'UT - Retail'!$B:$K,6,FALSE)</f>
        <v>SGD</v>
      </c>
      <c r="N643" s="618" t="str">
        <f>IFERROR(IF(MATCH(C643,'Portfolio Construction'!$AL:$AL,0),"Yes","No"),"No")</f>
        <v>No</v>
      </c>
      <c r="O643" s="618" t="str">
        <f>IFERROR(IF(MATCH(C643,'Portfolio Construction'!$AN:$AN,0),"Yes","No"),"No")</f>
        <v>No</v>
      </c>
      <c r="P643" s="618" t="str">
        <f>IFERROR(IF(MATCH(C643,'Portfolio Construction'!$AP:$AP,0),"Yes","No"),"No")</f>
        <v>No</v>
      </c>
      <c r="Q643" s="618" t="str">
        <f>IFERROR(IF(MATCH(C643,'Portfolio Construction'!$AR:$AR,0),"Yes","No"),"No")</f>
        <v>No</v>
      </c>
      <c r="R643" s="618" t="str">
        <f>IFERROR(IF(MATCH(C643,'Portfolio Construction'!$AT:$AT,0),"Yes","No"),"No")</f>
        <v>No</v>
      </c>
      <c r="S643" s="618" t="str">
        <f>IFERROR(IF(MATCH(C643,'Portfolio Construction'!$AV:$AV,0),"Yes","No"),"No")</f>
        <v>No</v>
      </c>
      <c r="T643" s="618" t="str">
        <f>IFERROR(IF(MATCH(C643,'Portfolio Construction'!$AX:$AX,0),"Yes","No"),"No")</f>
        <v>No</v>
      </c>
      <c r="U643" s="618" t="str">
        <f>IFERROR(IF(MATCH(C643,'Portfolio Construction'!$AZ:$AZ,0),"Yes","No"),"No")</f>
        <v>No</v>
      </c>
      <c r="V643" s="618" t="str">
        <f>IFERROR(IF(MATCH(C643,'Portfolio Construction'!$BB:$BB,0),"Yes","No"),"No")</f>
        <v>No</v>
      </c>
      <c r="W643" s="618">
        <f>IF(VLOOKUP($AU643,'FE Source'!$A:$W,3,FALSE)=0,"-",VLOOKUP($AU643,'FE Source'!$A:$W,3,FALSE))</f>
        <v>-2.39</v>
      </c>
      <c r="X643" s="618">
        <f>IF(VLOOKUP($AU643,'FE Source'!$A:$W,4,FALSE)=0,"-",VLOOKUP($AU643,'FE Source'!$A:$W,4,FALSE))</f>
        <v>6.42</v>
      </c>
      <c r="Y643" s="618">
        <f>IF(VLOOKUP($AU643,'FE Source'!$A:$W,5,FALSE)=0,"-",VLOOKUP($AU643,'FE Source'!$A:$W,5,FALSE))</f>
        <v>-1.23</v>
      </c>
      <c r="Z643" s="618">
        <f>IF(VLOOKUP($AU643,'FE Source'!$A:$W,6,FALSE)=0,"-",VLOOKUP($AU643,'FE Source'!$A:$W,6,FALSE))</f>
        <v>9.86</v>
      </c>
      <c r="AA643" s="618">
        <f>IF(VLOOKUP($AU643,'FE Source'!$A:$W,7,FALSE)=0,"-",VLOOKUP($AU643,'FE Source'!$A:$W,7,FALSE))</f>
        <v>1.55</v>
      </c>
      <c r="AB643" s="618">
        <f>IF(VLOOKUP($AU643,'FE Source'!$A:$W,8,FALSE)=0,"-",VLOOKUP($AU643,'FE Source'!$A:$W,8,FALSE))</f>
        <v>6.65</v>
      </c>
      <c r="AC643" s="632">
        <f>IF(VLOOKUP($AU643,'FE Source'!$A:$W,9,FALSE)=0,"-",VLOOKUP($AU643,'FE Source'!$A:$W,9,FALSE))</f>
        <v>2.85</v>
      </c>
      <c r="AD643" s="611">
        <f>IF(VLOOKUP($AU643,'FE Source'!$A:$W,10,FALSE)=0,"-",VLOOKUP($AU643,'FE Source'!$A:$W,10,FALSE))</f>
        <v>0.56000000000000005</v>
      </c>
      <c r="AE643" s="618">
        <f>IF(VLOOKUP($AU643,'FE Source'!$A:$W,11,FALSE)=0,"-",VLOOKUP($AU643,'FE Source'!$A:$W,11,FALSE))</f>
        <v>11.73</v>
      </c>
      <c r="AF643" s="618" t="str">
        <f>IF(VLOOKUP($AU643,'FE Source'!$A:$W,12,FALSE)=0,"-",VLOOKUP($AU643,'FE Source'!$A:$W,12,FALSE))</f>
        <v>-</v>
      </c>
      <c r="AG643" s="618">
        <f>IF(VLOOKUP($AU643,'FE Source'!$A:$W,14,FALSE)=0,"-",VLOOKUP($AU643,'FE Source'!$A:$W,14,FALSE))</f>
        <v>-13.18</v>
      </c>
      <c r="AH643" s="618">
        <f>IF(VLOOKUP($AU643,'FE Source'!$A:$DJ,33,FALSE)=0,"-",VLOOKUP($AU643,'FE Source'!$A:$DJ,33,FALSE))</f>
        <v>114.75</v>
      </c>
      <c r="AI643" s="618">
        <f>IF(VLOOKUP($AU643,'FE Source'!$A:$Y,20,FALSE)=0,"-",VLOOKUP($AU643,'FE Source'!$A:$Y,20,FALSE))</f>
        <v>64.430000000000007</v>
      </c>
      <c r="AJ643" s="618">
        <f>IF(VLOOKUP($AU643,'FE Source'!$A:$DJ,34,FALSE)=0,"-",VLOOKUP($AU643,'FE Source'!$A:$DJ,34,FALSE))</f>
        <v>55.79</v>
      </c>
      <c r="AK643" s="618">
        <f>IF(VLOOKUP($AU643,'FE Source'!$A:$DJ,35,FALSE)=0,"-",VLOOKUP($AU643,'FE Source'!$A:$DJ,35,FALSE))</f>
        <v>29.87</v>
      </c>
      <c r="AL643" s="632">
        <f>IF(VLOOKUP($AU643,'FE Source'!$A:$Y,19,FALSE)=0,"-",VLOOKUP($AU643,'FE Source'!$A:$Y,19,FALSE))</f>
        <v>61.93</v>
      </c>
      <c r="AM643" s="634">
        <f>IF(VLOOKUP($AU643,'FE Source'!$A:$DJ,36,FALSE)=0,"-",VLOOKUP($AU643,'FE Source'!$A:$DJ,36,FALSE))</f>
        <v>56.96</v>
      </c>
      <c r="AN643" s="613">
        <f>IF(VLOOKUP($AU643,'FE Source'!$A:$W,13,FALSE)=0,"-",VLOOKUP($AU643,'FE Source'!$A:$W,13,FALSE))</f>
        <v>786.6</v>
      </c>
      <c r="AO643" s="611" t="str">
        <f>IF(J643="no","-",IF(VLOOKUP($AU643,'FE Source'!$A:$W,15,FALSE)=0,"-",VLOOKUP($AU643,'FE Source'!$A:$W,15,FALSE)))</f>
        <v>-</v>
      </c>
      <c r="AP643" s="610" t="str">
        <f>IF(AO643="-","-",IF(VLOOKUP($AU643,'FE Source'!$A:$Z,21,FALSE)=0,"-",IF(VLOOKUP($AU643,'FE Source'!$A:$Z,21,FALSE)=2,"Semi-Annual",IF(VLOOKUP($AU643,'FE Source'!$A:$Z,21,FALSE)=4,"Quarterly",IF(VLOOKUP($AU643,'FE Source'!$A:$Z,21,FALSE)=12,"Monthly","Annual")))))</f>
        <v>-</v>
      </c>
      <c r="AQ643" s="632">
        <f t="array" ref="AQ643">IF(VLOOKUP($AU643,'FE Source'!$A:$W,16,FALSE)=0,"-",VLOOKUP($AU643,'FE Source'!$A:$W,16,FALSE))</f>
        <v>1.8</v>
      </c>
      <c r="AR643" s="614" t="str">
        <f>IF(VLOOKUP($AU643,'FE Source'!$A:$W,17,FALSE)=0,"-",VLOOKUP($AU643,'FE Source'!$A:$W,17,FALSE))</f>
        <v>Silver</v>
      </c>
      <c r="AS643" s="611">
        <f>IF(VLOOKUP($AU643,'FE Source'!$AN:$AS,4,FALSE)="",VLOOKUP($AU643,'FE Source'!$AN:$AS,3,FALSE),VLOOKUP($AU643,'FE Source'!$AN:$AS,4,FALSE))</f>
        <v>26.53</v>
      </c>
      <c r="AT643" s="617">
        <f>IF(VLOOKUP($AU643,'FE Source'!$AN:$AS,5,FALSE)=0,"-",VLOOKUP($AU643,'FE Source'!$AN:$AS,5,FALSE))</f>
        <v>45783</v>
      </c>
      <c r="AU643" s="636" t="s">
        <v>3077</v>
      </c>
      <c r="BE643" s="215">
        <f>IF(VLOOKUP($AU643,'FE Source'!$A:$AK,22,FALSE)=0,"-",VLOOKUP($AU643,'FE Source'!$A:$AK,22,FALSE))</f>
        <v>-7.85</v>
      </c>
      <c r="BF643" s="215">
        <f>IF(VLOOKUP($AU643,'FE Source'!$A:$AK,23,FALSE)=0,"-",VLOOKUP($AU643,'FE Source'!$A:$AK,23,FALSE))</f>
        <v>10.29</v>
      </c>
      <c r="BG643" s="215">
        <f>IF(VLOOKUP($AU643,'FE Source'!$A:$AK,24,FALSE)=0,"-",VLOOKUP($AU643,'FE Source'!$A:$AK,24,FALSE))</f>
        <v>21.17</v>
      </c>
      <c r="BH643" s="215">
        <f>IF(VLOOKUP($AU643,'FE Source'!$A:$AK,25,FALSE)=0,"-",VLOOKUP($AU643,'FE Source'!$A:$AK,25,FALSE))</f>
        <v>-7.7</v>
      </c>
      <c r="BI643" s="215">
        <f>IF(VLOOKUP($AU643,'FE Source'!$A:$AK,26,FALSE)=0,"-",VLOOKUP($AU643,'FE Source'!$A:$AK,26,FALSE))</f>
        <v>9.11</v>
      </c>
      <c r="BJ643" s="215">
        <f>IF(VLOOKUP($AU643,'FE Source'!$A:$AK,27,FALSE)=0,"-",VLOOKUP($AU643,'FE Source'!$A:$AK,27,FALSE))</f>
        <v>-1.36</v>
      </c>
      <c r="BK643" s="215">
        <f>IF(VLOOKUP($AU643,'FE Source'!$A:$AK,28,FALSE)=0,"-",VLOOKUP($AU643,'FE Source'!$A:$AK,28,FALSE))</f>
        <v>7.04</v>
      </c>
      <c r="BL643" s="215">
        <f>IF(VLOOKUP($AU643,'FE Source'!$A:$AK,29,FALSE)=0,"-",VLOOKUP($AU643,'FE Source'!$A:$AK,29,FALSE))</f>
        <v>-5.84</v>
      </c>
      <c r="BM643" s="215">
        <f>IF(VLOOKUP($AU643,'FE Source'!$A:$AK,30,FALSE)=0,"-",VLOOKUP($AU643,'FE Source'!$A:$AK,30,FALSE))</f>
        <v>-2.9</v>
      </c>
      <c r="BN643" t="str">
        <f>IF(VLOOKUP($AU643,'FE Source'!$A:$AK,31,FALSE)="No Specified Index","-",IF(VLOOKUP($AU643,'FE Source'!$A:$AK,31,FALSE)=0,"-",VLOOKUP($AU643,'FE Source'!$A:$AK,31,FALSE)))</f>
        <v>MSCI AC ASEAN 10/40 INDEX</v>
      </c>
      <c r="BO643" s="217">
        <f>IF(VLOOKUP($AU643,'FE Source'!$A:$AK,32,FALSE)=0,"-",VLOOKUP($AU643,'FE Source'!$A:$AK,32,FALSE))</f>
        <v>40400</v>
      </c>
      <c r="BP643" s="18">
        <f>IF(VLOOKUP($AU643,'FE Source'!$AZ:$BC,2,FALSE)=0,"-",VLOOKUP($AU643,'FE Source'!$AZ:$BC,2,FALSE))</f>
        <v>-5.56</v>
      </c>
      <c r="BQ643" s="18">
        <f>IF(VLOOKUP($AU643,'FE Source'!$AZ:$BC,3,FALSE)=0,"-",VLOOKUP($AU643,'FE Source'!$AZ:$BC,3,FALSE))</f>
        <v>-9.1</v>
      </c>
      <c r="BR643" s="18" t="str">
        <f>IF(VLOOKUP($AU643,'FE Source'!$AZ:$BC,4,FALSE)=0,"-",VLOOKUP($AU643,'FE Source'!$AZ:$BC,4,FALSE))</f>
        <v>-</v>
      </c>
    </row>
    <row r="644" spans="2:70" ht="15">
      <c r="B644" s="628" t="str">
        <f>INDEX('UT - Retail'!$A$7:$A$1409,MATCH(AU644,'UT - Retail'!$U$7:$U$1409,0),1)</f>
        <v>J.P. Morgan Asset Management</v>
      </c>
      <c r="C644" s="650" t="str">
        <f>INDEX('UT - Retail'!$B$7:$B$1409,MATCH(AU644,'UT - Retail'!$U$7:$U$1409,0),1)</f>
        <v>JPMorgan Funds - ASEAN Equity CPF (acc) SGD</v>
      </c>
      <c r="D644" s="650"/>
      <c r="E644" s="618" t="str">
        <f>VLOOKUP(C644,'UT - Retail'!$B:$K,8,FALSE)</f>
        <v>Equities</v>
      </c>
      <c r="F644" s="618" t="str">
        <f>VLOOKUP(C644,'UT - Retail'!$B:$K,9,FALSE)</f>
        <v>South East Asia</v>
      </c>
      <c r="G644" s="618" t="str">
        <f>VLOOKUP(C644,'UT - Retail'!$B:$K,10,FALSE)</f>
        <v>General</v>
      </c>
      <c r="H644" s="82" t="str">
        <f>VLOOKUP(C644,'UT - Retail'!$B:$N,13,FALSE)</f>
        <v>Yes</v>
      </c>
      <c r="I644" s="82" t="str">
        <f>VLOOKUP(C644,'UT - Retail'!$B:$Q,14,FALSE)</f>
        <v>No</v>
      </c>
      <c r="J644" s="618" t="str">
        <f>VLOOKUP(C644,'UT - Retail'!$B:$Q,11,FALSE)</f>
        <v>No</v>
      </c>
      <c r="K644" s="130" t="str">
        <f>VLOOKUP(C644,'UT - Retail'!$B:$P,15,FALSE)</f>
        <v>No</v>
      </c>
      <c r="L644" s="82" t="str">
        <f>VLOOKUP(C644,'UT - Retail'!$B:$Q,16,FALSE)</f>
        <v>iFast</v>
      </c>
      <c r="M644" s="618" t="str">
        <f>VLOOKUP(C644,'UT - Retail'!$B:$K,6,FALSE)</f>
        <v>SGD</v>
      </c>
      <c r="N644" s="618" t="str">
        <f>IFERROR(IF(MATCH(C644,'Portfolio Construction'!$AL:$AL,0),"Yes","No"),"No")</f>
        <v>No</v>
      </c>
      <c r="O644" s="618" t="str">
        <f>IFERROR(IF(MATCH(C644,'Portfolio Construction'!$AN:$AN,0),"Yes","No"),"No")</f>
        <v>No</v>
      </c>
      <c r="P644" s="618" t="str">
        <f>IFERROR(IF(MATCH(C644,'Portfolio Construction'!$AP:$AP,0),"Yes","No"),"No")</f>
        <v>No</v>
      </c>
      <c r="Q644" s="618" t="str">
        <f>IFERROR(IF(MATCH(C644,'Portfolio Construction'!$AR:$AR,0),"Yes","No"),"No")</f>
        <v>No</v>
      </c>
      <c r="R644" s="618" t="str">
        <f>IFERROR(IF(MATCH(C644,'Portfolio Construction'!$AT:$AT,0),"Yes","No"),"No")</f>
        <v>No</v>
      </c>
      <c r="S644" s="618" t="str">
        <f>IFERROR(IF(MATCH(C644,'Portfolio Construction'!$AV:$AV,0),"Yes","No"),"No")</f>
        <v>No</v>
      </c>
      <c r="T644" s="618" t="str">
        <f>IFERROR(IF(MATCH(C644,'Portfolio Construction'!$AX:$AX,0),"Yes","No"),"No")</f>
        <v>No</v>
      </c>
      <c r="U644" s="618" t="str">
        <f>IFERROR(IF(MATCH(C644,'Portfolio Construction'!$AZ:$AZ,0),"Yes","No"),"No")</f>
        <v>No</v>
      </c>
      <c r="V644" s="618" t="str">
        <f>IFERROR(IF(MATCH(C644,'Portfolio Construction'!$BB:$BB,0),"Yes","No"),"No")</f>
        <v>No</v>
      </c>
      <c r="W644" s="618" t="e">
        <f>IF(VLOOKUP($AU644,'FE Source'!$A:$W,3,FALSE)=0,"-",VLOOKUP($AU644,'FE Source'!$A:$W,3,FALSE))</f>
        <v>#N/A</v>
      </c>
      <c r="X644" s="618" t="e">
        <f>IF(VLOOKUP($AU644,'FE Source'!$A:$W,4,FALSE)=0,"-",VLOOKUP($AU644,'FE Source'!$A:$W,4,FALSE))</f>
        <v>#N/A</v>
      </c>
      <c r="Y644" s="618" t="e">
        <f>IF(VLOOKUP($AU644,'FE Source'!$A:$W,5,FALSE)=0,"-",VLOOKUP($AU644,'FE Source'!$A:$W,5,FALSE))</f>
        <v>#N/A</v>
      </c>
      <c r="Z644" s="618" t="e">
        <f>IF(VLOOKUP($AU644,'FE Source'!$A:$W,6,FALSE)=0,"-",VLOOKUP($AU644,'FE Source'!$A:$W,6,FALSE))</f>
        <v>#N/A</v>
      </c>
      <c r="AA644" s="618" t="e">
        <f>IF(VLOOKUP($AU644,'FE Source'!$A:$W,7,FALSE)=0,"-",VLOOKUP($AU644,'FE Source'!$A:$W,7,FALSE))</f>
        <v>#N/A</v>
      </c>
      <c r="AB644" s="618" t="e">
        <f>IF(VLOOKUP($AU644,'FE Source'!$A:$W,8,FALSE)=0,"-",VLOOKUP($AU644,'FE Source'!$A:$W,8,FALSE))</f>
        <v>#N/A</v>
      </c>
      <c r="AC644" s="632" t="e">
        <f>IF(VLOOKUP($AU644,'FE Source'!$A:$W,9,FALSE)=0,"-",VLOOKUP($AU644,'FE Source'!$A:$W,9,FALSE))</f>
        <v>#N/A</v>
      </c>
      <c r="AD644" s="634" t="e">
        <f>IF(VLOOKUP($AU644,'FE Source'!$A:$W,10,FALSE)=0,"-",VLOOKUP($AU644,'FE Source'!$A:$W,10,FALSE))</f>
        <v>#N/A</v>
      </c>
      <c r="AE644" s="618" t="e">
        <f>IF(VLOOKUP($AU644,'FE Source'!$A:$W,11,FALSE)=0,"-",VLOOKUP($AU644,'FE Source'!$A:$W,11,FALSE))</f>
        <v>#N/A</v>
      </c>
      <c r="AF644" s="618" t="e">
        <f>IF(VLOOKUP($AU644,'FE Source'!$A:$W,12,FALSE)=0,"-",VLOOKUP($AU644,'FE Source'!$A:$W,12,FALSE))</f>
        <v>#N/A</v>
      </c>
      <c r="AG644" s="618" t="e">
        <f>IF(VLOOKUP($AU644,'FE Source'!$A:$W,14,FALSE)=0,"-",VLOOKUP($AU644,'FE Source'!$A:$W,14,FALSE))</f>
        <v>#N/A</v>
      </c>
      <c r="AH644" s="618" t="e">
        <f>IF(VLOOKUP($AU644,'FE Source'!$A:$DJ,33,FALSE)=0,"-",VLOOKUP($AU644,'FE Source'!$A:$DJ,33,FALSE))</f>
        <v>#N/A</v>
      </c>
      <c r="AI644" s="618" t="e">
        <f>IF(VLOOKUP($AU644,'FE Source'!$A:$Y,20,FALSE)=0,"-",VLOOKUP($AU644,'FE Source'!$A:$Y,20,FALSE))</f>
        <v>#N/A</v>
      </c>
      <c r="AJ644" s="618" t="e">
        <f>IF(VLOOKUP($AU644,'FE Source'!$A:$DJ,34,FALSE)=0,"-",VLOOKUP($AU644,'FE Source'!$A:$DJ,34,FALSE))</f>
        <v>#N/A</v>
      </c>
      <c r="AK644" s="618" t="e">
        <f>IF(VLOOKUP($AU644,'FE Source'!$A:$DJ,35,FALSE)=0,"-",VLOOKUP($AU644,'FE Source'!$A:$DJ,35,FALSE))</f>
        <v>#N/A</v>
      </c>
      <c r="AL644" s="632" t="e">
        <f>IF(VLOOKUP($AU644,'FE Source'!$A:$Y,19,FALSE)=0,"-",VLOOKUP($AU644,'FE Source'!$A:$Y,19,FALSE))</f>
        <v>#N/A</v>
      </c>
      <c r="AM644" s="634" t="e">
        <f>IF(VLOOKUP($AU644,'FE Source'!$A:$DJ,36,FALSE)=0,"-",VLOOKUP($AU644,'FE Source'!$A:$DJ,36,FALSE))</f>
        <v>#N/A</v>
      </c>
      <c r="AN644" s="635" t="e">
        <f>IF(VLOOKUP($AU644,'FE Source'!$A:$W,13,FALSE)=0,"-",VLOOKUP($AU644,'FE Source'!$A:$W,13,FALSE))</f>
        <v>#N/A</v>
      </c>
      <c r="AO644" s="634" t="str">
        <f>IF(J644="no","-",IF(VLOOKUP($AU644,'FE Source'!$A:$W,15,FALSE)=0,"-",VLOOKUP($AU644,'FE Source'!$A:$W,15,FALSE)))</f>
        <v>-</v>
      </c>
      <c r="AP644" s="618" t="str">
        <f>IF(AO644="-","-",IF(VLOOKUP($AU644,'FE Source'!$A:$Z,21,FALSE)=0,"-",IF(VLOOKUP($AU644,'FE Source'!$A:$Z,21,FALSE)=2,"Semi-Annual",IF(VLOOKUP($AU644,'FE Source'!$A:$Z,21,FALSE)=4,"Quarterly",IF(VLOOKUP($AU644,'FE Source'!$A:$Z,21,FALSE)=12,"Monthly","Annual")))))</f>
        <v>-</v>
      </c>
      <c r="AQ644" s="632" t="e">
        <f t="array" ref="AQ644">IF(VLOOKUP($AU644,'FE Source'!$A:$W,16,FALSE)=0,"-",VLOOKUP($AU644,'FE Source'!$A:$W,16,FALSE))</f>
        <v>#N/A</v>
      </c>
      <c r="AR644" s="636" t="e">
        <f>IF(VLOOKUP($AU644,'FE Source'!$A:$W,17,FALSE)=0,"-",VLOOKUP($AU644,'FE Source'!$A:$W,17,FALSE))</f>
        <v>#N/A</v>
      </c>
      <c r="AS644" s="634" t="e">
        <f>IF(VLOOKUP($AU644,'FE Source'!$AN:$AS,4,FALSE)="",VLOOKUP($AU644,'FE Source'!$AN:$AS,3,FALSE),VLOOKUP($AU644,'FE Source'!$AN:$AS,4,FALSE))</f>
        <v>#N/A</v>
      </c>
      <c r="AT644" s="637" t="e">
        <f>IF(VLOOKUP($AU644,'FE Source'!$AN:$AS,5,FALSE)=0,"-",VLOOKUP($AU644,'FE Source'!$AN:$AS,5,FALSE))</f>
        <v>#N/A</v>
      </c>
      <c r="AU644" s="647" t="s">
        <v>9335</v>
      </c>
      <c r="BE644" s="215" t="e">
        <f>IF(VLOOKUP($AU644,'FE Source'!$A:$AK,22,FALSE)=0,"-",VLOOKUP($AU644,'FE Source'!$A:$AK,22,FALSE))</f>
        <v>#N/A</v>
      </c>
      <c r="BF644" s="215" t="e">
        <f>IF(VLOOKUP($AU644,'FE Source'!$A:$AK,23,FALSE)=0,"-",VLOOKUP($AU644,'FE Source'!$A:$AK,23,FALSE))</f>
        <v>#N/A</v>
      </c>
      <c r="BG644" s="215" t="e">
        <f>IF(VLOOKUP($AU644,'FE Source'!$A:$AK,24,FALSE)=0,"-",VLOOKUP($AU644,'FE Source'!$A:$AK,24,FALSE))</f>
        <v>#N/A</v>
      </c>
      <c r="BH644" s="215" t="e">
        <f>IF(VLOOKUP($AU644,'FE Source'!$A:$AK,25,FALSE)=0,"-",VLOOKUP($AU644,'FE Source'!$A:$AK,25,FALSE))</f>
        <v>#N/A</v>
      </c>
      <c r="BI644" s="215" t="e">
        <f>IF(VLOOKUP($AU644,'FE Source'!$A:$AK,26,FALSE)=0,"-",VLOOKUP($AU644,'FE Source'!$A:$AK,26,FALSE))</f>
        <v>#N/A</v>
      </c>
      <c r="BJ644" s="215" t="e">
        <f>IF(VLOOKUP($AU644,'FE Source'!$A:$AK,27,FALSE)=0,"-",VLOOKUP($AU644,'FE Source'!$A:$AK,27,FALSE))</f>
        <v>#N/A</v>
      </c>
      <c r="BK644" s="215" t="e">
        <f>IF(VLOOKUP($AU644,'FE Source'!$A:$AK,28,FALSE)=0,"-",VLOOKUP($AU644,'FE Source'!$A:$AK,28,FALSE))</f>
        <v>#N/A</v>
      </c>
      <c r="BL644" s="215" t="e">
        <f>IF(VLOOKUP($AU644,'FE Source'!$A:$AK,29,FALSE)=0,"-",VLOOKUP($AU644,'FE Source'!$A:$AK,29,FALSE))</f>
        <v>#N/A</v>
      </c>
      <c r="BM644" s="215" t="e">
        <f>IF(VLOOKUP($AU644,'FE Source'!$A:$AK,30,FALSE)=0,"-",VLOOKUP($AU644,'FE Source'!$A:$AK,30,FALSE))</f>
        <v>#N/A</v>
      </c>
      <c r="BN644" t="e">
        <f>IF(VLOOKUP($AU644,'FE Source'!$A:$AK,31,FALSE)="No Specified Index","-",IF(VLOOKUP($AU644,'FE Source'!$A:$AK,31,FALSE)=0,"-",VLOOKUP($AU644,'FE Source'!$A:$AK,31,FALSE)))</f>
        <v>#N/A</v>
      </c>
      <c r="BO644" s="217" t="e">
        <f>IF(VLOOKUP($AU644,'FE Source'!$A:$AK,32,FALSE)=0,"-",VLOOKUP($AU644,'FE Source'!$A:$AK,32,FALSE))</f>
        <v>#N/A</v>
      </c>
      <c r="BP644" s="18" t="e">
        <f>IF(VLOOKUP($AU644,'FE Source'!$AZ:$BC,2,FALSE)=0,"-",VLOOKUP($AU644,'FE Source'!$AZ:$BC,2,FALSE))</f>
        <v>#N/A</v>
      </c>
      <c r="BQ644" s="18" t="e">
        <f>IF(VLOOKUP($AU644,'FE Source'!$AZ:$BC,3,FALSE)=0,"-",VLOOKUP($AU644,'FE Source'!$AZ:$BC,3,FALSE))</f>
        <v>#N/A</v>
      </c>
      <c r="BR644" s="18" t="e">
        <f>IF(VLOOKUP($AU644,'FE Source'!$AZ:$BC,4,FALSE)=0,"-",VLOOKUP($AU644,'FE Source'!$AZ:$BC,4,FALSE))</f>
        <v>#N/A</v>
      </c>
    </row>
    <row r="645" spans="2:70" ht="15" customHeight="1">
      <c r="B645" s="628" t="str">
        <f>INDEX('UT - Retail'!$A$7:$A$1409,MATCH(AU645,'UT - Retail'!$U$7:$U$1409,0),1)</f>
        <v>J.P. Morgan Asset Management</v>
      </c>
      <c r="C645" s="650" t="str">
        <f>INDEX('UT - Retail'!$B$7:$B$1409,MATCH(AU645,'UT - Retail'!$U$7:$U$1409,0),1)</f>
        <v>JPMorgan Funds - Asia Pacific Income A (irc) AUD-H</v>
      </c>
      <c r="D645" s="650"/>
      <c r="E645" s="618" t="str">
        <f>VLOOKUP(C645,'UT - Retail'!$B:$K,8,FALSE)</f>
        <v>Mixed Assets</v>
      </c>
      <c r="F645" s="618" t="str">
        <f>VLOOKUP(C645,'UT - Retail'!$B:$K,9,FALSE)</f>
        <v>Asia Pacific ex-Japan</v>
      </c>
      <c r="G645" s="618" t="str">
        <f>VLOOKUP(C645,'UT - Retail'!$B:$K,10,FALSE)</f>
        <v>General</v>
      </c>
      <c r="H645" s="82" t="str">
        <f>VLOOKUP(C645,'UT - Retail'!$B:$N,13,FALSE)</f>
        <v>No</v>
      </c>
      <c r="I645" s="82" t="str">
        <f>VLOOKUP(C645,'UT - Retail'!$B:$Q,14,FALSE)</f>
        <v>No</v>
      </c>
      <c r="J645" s="618" t="str">
        <f>VLOOKUP(C645,'UT - Retail'!$B:$Q,11,FALSE)</f>
        <v>Yes</v>
      </c>
      <c r="K645" s="130" t="str">
        <f>VLOOKUP(C645,'UT - Retail'!$B:$P,15,FALSE)</f>
        <v>Yes</v>
      </c>
      <c r="L645" s="82" t="str">
        <f>VLOOKUP(C645,'UT - Retail'!$B:$Q,16,FALSE)</f>
        <v>Both</v>
      </c>
      <c r="M645" s="618" t="str">
        <f>VLOOKUP(C645,'UT - Retail'!$B:$K,6,FALSE)</f>
        <v>AUD</v>
      </c>
      <c r="N645" s="618" t="str">
        <f>IFERROR(IF(MATCH(C645,'Portfolio Construction'!$AL:$AL,0),"Yes","No"),"No")</f>
        <v>No</v>
      </c>
      <c r="O645" s="618" t="str">
        <f>IFERROR(IF(MATCH(C645,'Portfolio Construction'!$AN:$AN,0),"Yes","No"),"No")</f>
        <v>No</v>
      </c>
      <c r="P645" s="618" t="str">
        <f>IFERROR(IF(MATCH(C645,'Portfolio Construction'!$AP:$AP,0),"Yes","No"),"No")</f>
        <v>No</v>
      </c>
      <c r="Q645" s="618" t="str">
        <f>IFERROR(IF(MATCH(C645,'Portfolio Construction'!$AR:$AR,0),"Yes","No"),"No")</f>
        <v>No</v>
      </c>
      <c r="R645" s="618" t="str">
        <f>IFERROR(IF(MATCH(C645,'Portfolio Construction'!$AT:$AT,0),"Yes","No"),"No")</f>
        <v>No</v>
      </c>
      <c r="S645" s="618" t="str">
        <f>IFERROR(IF(MATCH(C645,'Portfolio Construction'!$AV:$AV,0),"Yes","No"),"No")</f>
        <v>No</v>
      </c>
      <c r="T645" s="618" t="str">
        <f>IFERROR(IF(MATCH(C645,'Portfolio Construction'!$AX:$AX,0),"Yes","No"),"No")</f>
        <v>No</v>
      </c>
      <c r="U645" s="618" t="str">
        <f>IFERROR(IF(MATCH(C645,'Portfolio Construction'!$AZ:$AZ,0),"Yes","No"),"No")</f>
        <v>No</v>
      </c>
      <c r="V645" s="618" t="str">
        <f>IFERROR(IF(MATCH(C645,'Portfolio Construction'!$BB:$BB,0),"Yes","No"),"No")</f>
        <v>No</v>
      </c>
      <c r="W645" s="618">
        <f>IF(VLOOKUP($AU645,'FE Source'!$A:$W,3,FALSE)=0,"-",VLOOKUP($AU645,'FE Source'!$A:$W,3,FALSE))</f>
        <v>1.83</v>
      </c>
      <c r="X645" s="618">
        <f>IF(VLOOKUP($AU645,'FE Source'!$A:$W,4,FALSE)=0,"-",VLOOKUP($AU645,'FE Source'!$A:$W,4,FALSE))</f>
        <v>5.14</v>
      </c>
      <c r="Y645" s="618">
        <f>IF(VLOOKUP($AU645,'FE Source'!$A:$W,5,FALSE)=0,"-",VLOOKUP($AU645,'FE Source'!$A:$W,5,FALSE))</f>
        <v>-3.59</v>
      </c>
      <c r="Z645" s="618">
        <f>IF(VLOOKUP($AU645,'FE Source'!$A:$W,6,FALSE)=0,"-",VLOOKUP($AU645,'FE Source'!$A:$W,6,FALSE))</f>
        <v>-0.63</v>
      </c>
      <c r="AA645" s="618">
        <f>IF(VLOOKUP($AU645,'FE Source'!$A:$W,7,FALSE)=0,"-",VLOOKUP($AU645,'FE Source'!$A:$W,7,FALSE))</f>
        <v>-3.44</v>
      </c>
      <c r="AB645" s="618">
        <f>IF(VLOOKUP($AU645,'FE Source'!$A:$W,8,FALSE)=0,"-",VLOOKUP($AU645,'FE Source'!$A:$W,8,FALSE))</f>
        <v>2.42</v>
      </c>
      <c r="AC645" s="632">
        <f>IF(VLOOKUP($AU645,'FE Source'!$A:$W,9,FALSE)=0,"-",VLOOKUP($AU645,'FE Source'!$A:$W,9,FALSE))</f>
        <v>-0.36</v>
      </c>
      <c r="AD645" s="634">
        <f>IF(VLOOKUP($AU645,'FE Source'!$A:$W,10,FALSE)=0,"-",VLOOKUP($AU645,'FE Source'!$A:$W,10,FALSE))</f>
        <v>1.72</v>
      </c>
      <c r="AE645" s="618">
        <f>IF(VLOOKUP($AU645,'FE Source'!$A:$W,11,FALSE)=0,"-",VLOOKUP($AU645,'FE Source'!$A:$W,11,FALSE))</f>
        <v>15.21</v>
      </c>
      <c r="AF645" s="618">
        <f>IF(VLOOKUP($AU645,'FE Source'!$A:$W,12,FALSE)=0,"-",VLOOKUP($AU645,'FE Source'!$A:$W,12,FALSE))</f>
        <v>-0.01</v>
      </c>
      <c r="AG645" s="618">
        <f>IF(VLOOKUP($AU645,'FE Source'!$A:$W,14,FALSE)=0,"-",VLOOKUP($AU645,'FE Source'!$A:$W,14,FALSE))</f>
        <v>-23.29</v>
      </c>
      <c r="AH645" s="618">
        <f>IF(VLOOKUP($AU645,'FE Source'!$A:$DJ,33,FALSE)=0,"-",VLOOKUP($AU645,'FE Source'!$A:$DJ,33,FALSE))</f>
        <v>23.96</v>
      </c>
      <c r="AI645" s="618">
        <f>IF(VLOOKUP($AU645,'FE Source'!$A:$Y,20,FALSE)=0,"-",VLOOKUP($AU645,'FE Source'!$A:$Y,20,FALSE))</f>
        <v>87.75</v>
      </c>
      <c r="AJ645" s="618">
        <f>IF(VLOOKUP($AU645,'FE Source'!$A:$DJ,34,FALSE)=0,"-",VLOOKUP($AU645,'FE Source'!$A:$DJ,34,FALSE))</f>
        <v>141.49</v>
      </c>
      <c r="AK645" s="618">
        <f>IF(VLOOKUP($AU645,'FE Source'!$A:$DJ,35,FALSE)=0,"-",VLOOKUP($AU645,'FE Source'!$A:$DJ,35,FALSE))</f>
        <v>44.48</v>
      </c>
      <c r="AL645" s="632">
        <f>IF(VLOOKUP($AU645,'FE Source'!$A:$Y,19,FALSE)=0,"-",VLOOKUP($AU645,'FE Source'!$A:$Y,19,FALSE))</f>
        <v>152.76</v>
      </c>
      <c r="AM645" s="634">
        <f>IF(VLOOKUP($AU645,'FE Source'!$A:$DJ,36,FALSE)=0,"-",VLOOKUP($AU645,'FE Source'!$A:$DJ,36,FALSE))</f>
        <v>142.53</v>
      </c>
      <c r="AN645" s="635">
        <f>IF(VLOOKUP($AU645,'FE Source'!$A:$W,13,FALSE)=0,"-",VLOOKUP($AU645,'FE Source'!$A:$W,13,FALSE))</f>
        <v>1555.3</v>
      </c>
      <c r="AO645" s="634">
        <f>IF(J645="no","-",IF(VLOOKUP($AU645,'FE Source'!$A:$W,15,FALSE)=0,"-",VLOOKUP($AU645,'FE Source'!$A:$W,15,FALSE)))</f>
        <v>3.72</v>
      </c>
      <c r="AP645" s="618" t="str">
        <f>IF(AO645="-","-",IF(VLOOKUP($AU645,'FE Source'!$A:$Z,21,FALSE)=0,"-",IF(VLOOKUP($AU645,'FE Source'!$A:$Z,21,FALSE)=2,"Semi-Annual",IF(VLOOKUP($AU645,'FE Source'!$A:$Z,21,FALSE)=4,"Quarterly",IF(VLOOKUP($AU645,'FE Source'!$A:$Z,21,FALSE)=12,"Monthly","Annual")))))</f>
        <v>Monthly</v>
      </c>
      <c r="AQ645" s="632">
        <f t="array" ref="AQ645">IF(VLOOKUP($AU645,'FE Source'!$A:$W,16,FALSE)=0,"-",VLOOKUP($AU645,'FE Source'!$A:$W,16,FALSE))</f>
        <v>1.8</v>
      </c>
      <c r="AR645" s="636" t="str">
        <f>IF(VLOOKUP($AU645,'FE Source'!$A:$W,17,FALSE)=0,"-",VLOOKUP($AU645,'FE Source'!$A:$W,17,FALSE))</f>
        <v>-</v>
      </c>
      <c r="AS645" s="634">
        <f>IF(VLOOKUP($AU645,'FE Source'!$AN:$AS,4,FALSE)="",VLOOKUP($AU645,'FE Source'!$AN:$AS,3,FALSE),VLOOKUP($AU645,'FE Source'!$AN:$AS,4,FALSE))</f>
        <v>8.3000000000000007</v>
      </c>
      <c r="AT645" s="637">
        <f>IF(VLOOKUP($AU645,'FE Source'!$AN:$AS,5,FALSE)=0,"-",VLOOKUP($AU645,'FE Source'!$AN:$AS,5,FALSE))</f>
        <v>45783</v>
      </c>
      <c r="AU645" s="636" t="s">
        <v>1053</v>
      </c>
      <c r="BE645" s="215">
        <f>IF(VLOOKUP($AU645,'FE Source'!$A:$AK,22,FALSE)=0,"-",VLOOKUP($AU645,'FE Source'!$A:$AK,22,FALSE))</f>
        <v>-6.02</v>
      </c>
      <c r="BF645" s="215">
        <f>IF(VLOOKUP($AU645,'FE Source'!$A:$AK,23,FALSE)=0,"-",VLOOKUP($AU645,'FE Source'!$A:$AK,23,FALSE))</f>
        <v>8.3000000000000007</v>
      </c>
      <c r="BG645" s="215">
        <f>IF(VLOOKUP($AU645,'FE Source'!$A:$AK,24,FALSE)=0,"-",VLOOKUP($AU645,'FE Source'!$A:$AK,24,FALSE))</f>
        <v>14.66</v>
      </c>
      <c r="BH645" s="215">
        <f>IF(VLOOKUP($AU645,'FE Source'!$A:$AK,25,FALSE)=0,"-",VLOOKUP($AU645,'FE Source'!$A:$AK,25,FALSE))</f>
        <v>-14.27</v>
      </c>
      <c r="BI645" s="215">
        <f>IF(VLOOKUP($AU645,'FE Source'!$A:$AK,26,FALSE)=0,"-",VLOOKUP($AU645,'FE Source'!$A:$AK,26,FALSE))</f>
        <v>8.3000000000000007</v>
      </c>
      <c r="BJ645" s="215">
        <f>IF(VLOOKUP($AU645,'FE Source'!$A:$AK,27,FALSE)=0,"-",VLOOKUP($AU645,'FE Source'!$A:$AK,27,FALSE))</f>
        <v>12.73</v>
      </c>
      <c r="BK645" s="215">
        <f>IF(VLOOKUP($AU645,'FE Source'!$A:$AK,28,FALSE)=0,"-",VLOOKUP($AU645,'FE Source'!$A:$AK,28,FALSE))</f>
        <v>-0.3</v>
      </c>
      <c r="BL645" s="215">
        <f>IF(VLOOKUP($AU645,'FE Source'!$A:$AK,29,FALSE)=0,"-",VLOOKUP($AU645,'FE Source'!$A:$AK,29,FALSE))</f>
        <v>-20.36</v>
      </c>
      <c r="BM645" s="215">
        <f>IF(VLOOKUP($AU645,'FE Source'!$A:$AK,30,FALSE)=0,"-",VLOOKUP($AU645,'FE Source'!$A:$AK,30,FALSE))</f>
        <v>3.14</v>
      </c>
      <c r="BN645" t="str">
        <f>IF(VLOOKUP($AU645,'FE Source'!$A:$AK,31,FALSE)="No Specified Index","-",IF(VLOOKUP($AU645,'FE Source'!$A:$AK,31,FALSE)=0,"-",VLOOKUP($AU645,'FE Source'!$A:$AK,31,FALSE)))</f>
        <v>-</v>
      </c>
      <c r="BO645" s="217">
        <f>IF(VLOOKUP($AU645,'FE Source'!$A:$AK,32,FALSE)=0,"-",VLOOKUP($AU645,'FE Source'!$A:$AK,32,FALSE))</f>
        <v>41554</v>
      </c>
      <c r="BP645" s="18" t="str">
        <f>IF(VLOOKUP($AU645,'FE Source'!$AZ:$BC,2,FALSE)=0,"-",VLOOKUP($AU645,'FE Source'!$AZ:$BC,2,FALSE))</f>
        <v>-</v>
      </c>
      <c r="BQ645" s="18" t="str">
        <f>IF(VLOOKUP($AU645,'FE Source'!$AZ:$BC,3,FALSE)=0,"-",VLOOKUP($AU645,'FE Source'!$AZ:$BC,3,FALSE))</f>
        <v>-</v>
      </c>
      <c r="BR645" s="18" t="str">
        <f>IF(VLOOKUP($AU645,'FE Source'!$AZ:$BC,4,FALSE)=0,"-",VLOOKUP($AU645,'FE Source'!$AZ:$BC,4,FALSE))</f>
        <v>-</v>
      </c>
    </row>
    <row r="646" spans="2:70" ht="15">
      <c r="B646" s="628" t="str">
        <f>INDEX('UT - Retail'!$A$7:$A$1409,MATCH(AU646,'UT - Retail'!$U$7:$U$1409,0),1)</f>
        <v>J.P. Morgan Asset Management</v>
      </c>
      <c r="C646" s="650" t="str">
        <f>INDEX('UT - Retail'!$B$7:$B$1409,MATCH(AU646,'UT - Retail'!$U$7:$U$1409,0),1)</f>
        <v>JPMorgan Funds - Asia Pacific Income A (mth) SGD</v>
      </c>
      <c r="D646" s="650"/>
      <c r="E646" s="618" t="str">
        <f>VLOOKUP(C646,'UT - Retail'!$B:$K,8,FALSE)</f>
        <v>Mixed Assets</v>
      </c>
      <c r="F646" s="618" t="str">
        <f>VLOOKUP(C646,'UT - Retail'!$B:$K,9,FALSE)</f>
        <v>Asia Pacific ex-Japan</v>
      </c>
      <c r="G646" s="618" t="str">
        <f>VLOOKUP(C646,'UT - Retail'!$B:$K,10,FALSE)</f>
        <v>General</v>
      </c>
      <c r="H646" s="82" t="str">
        <f>VLOOKUP(C646,'UT - Retail'!$B:$N,13,FALSE)</f>
        <v>No</v>
      </c>
      <c r="I646" s="82" t="str">
        <f>VLOOKUP(C646,'UT - Retail'!$B:$Q,14,FALSE)</f>
        <v>No</v>
      </c>
      <c r="J646" s="618" t="str">
        <f>VLOOKUP(C646,'UT - Retail'!$B:$Q,11,FALSE)</f>
        <v>Yes</v>
      </c>
      <c r="K646" s="130" t="str">
        <f>VLOOKUP(C646,'UT - Retail'!$B:$P,15,FALSE)</f>
        <v>Yes</v>
      </c>
      <c r="L646" s="82" t="str">
        <f>VLOOKUP(C646,'UT - Retail'!$B:$Q,16,FALSE)</f>
        <v>Both</v>
      </c>
      <c r="M646" s="618" t="str">
        <f>VLOOKUP(C646,'UT - Retail'!$B:$K,6,FALSE)</f>
        <v>SGD</v>
      </c>
      <c r="N646" s="618" t="str">
        <f>IFERROR(IF(MATCH(C646,'Portfolio Construction'!$AL:$AL,0),"Yes","No"),"No")</f>
        <v>No</v>
      </c>
      <c r="O646" s="618" t="str">
        <f>IFERROR(IF(MATCH(C646,'Portfolio Construction'!$AN:$AN,0),"Yes","No"),"No")</f>
        <v>No</v>
      </c>
      <c r="P646" s="618" t="str">
        <f>IFERROR(IF(MATCH(C646,'Portfolio Construction'!$AP:$AP,0),"Yes","No"),"No")</f>
        <v>No</v>
      </c>
      <c r="Q646" s="618" t="str">
        <f>IFERROR(IF(MATCH(C646,'Portfolio Construction'!$AR:$AR,0),"Yes","No"),"No")</f>
        <v>No</v>
      </c>
      <c r="R646" s="618" t="str">
        <f>IFERROR(IF(MATCH(C646,'Portfolio Construction'!$AT:$AT,0),"Yes","No"),"No")</f>
        <v>No</v>
      </c>
      <c r="S646" s="618" t="str">
        <f>IFERROR(IF(MATCH(C646,'Portfolio Construction'!$AV:$AV,0),"Yes","No"),"No")</f>
        <v>No</v>
      </c>
      <c r="T646" s="618" t="str">
        <f>IFERROR(IF(MATCH(C646,'Portfolio Construction'!$AX:$AX,0),"Yes","No"),"No")</f>
        <v>No</v>
      </c>
      <c r="U646" s="618" t="str">
        <f>IFERROR(IF(MATCH(C646,'Portfolio Construction'!$AZ:$AZ,0),"Yes","No"),"No")</f>
        <v>No</v>
      </c>
      <c r="V646" s="618" t="str">
        <f>IFERROR(IF(MATCH(C646,'Portfolio Construction'!$BB:$BB,0),"Yes","No"),"No")</f>
        <v>No</v>
      </c>
      <c r="W646" s="618">
        <f>IF(VLOOKUP($AU646,'FE Source'!$A:$W,3,FALSE)=0,"-",VLOOKUP($AU646,'FE Source'!$A:$W,3,FALSE))</f>
        <v>-2.35</v>
      </c>
      <c r="X646" s="618">
        <f>IF(VLOOKUP($AU646,'FE Source'!$A:$W,4,FALSE)=0,"-",VLOOKUP($AU646,'FE Source'!$A:$W,4,FALSE))</f>
        <v>-1.41</v>
      </c>
      <c r="Y646" s="618">
        <f>IF(VLOOKUP($AU646,'FE Source'!$A:$W,5,FALSE)=0,"-",VLOOKUP($AU646,'FE Source'!$A:$W,5,FALSE))</f>
        <v>-1.81</v>
      </c>
      <c r="Z646" s="618">
        <f>IF(VLOOKUP($AU646,'FE Source'!$A:$W,6,FALSE)=0,"-",VLOOKUP($AU646,'FE Source'!$A:$W,6,FALSE))</f>
        <v>2.87</v>
      </c>
      <c r="AA646" s="618">
        <f>IF(VLOOKUP($AU646,'FE Source'!$A:$W,7,FALSE)=0,"-",VLOOKUP($AU646,'FE Source'!$A:$W,7,FALSE))</f>
        <v>1.23</v>
      </c>
      <c r="AB646" s="618">
        <f>IF(VLOOKUP($AU646,'FE Source'!$A:$W,8,FALSE)=0,"-",VLOOKUP($AU646,'FE Source'!$A:$W,8,FALSE))</f>
        <v>3.69</v>
      </c>
      <c r="AC646" s="632">
        <f>IF(VLOOKUP($AU646,'FE Source'!$A:$W,9,FALSE)=0,"-",VLOOKUP($AU646,'FE Source'!$A:$W,9,FALSE))</f>
        <v>2.54</v>
      </c>
      <c r="AD646" s="634">
        <f>IF(VLOOKUP($AU646,'FE Source'!$A:$W,10,FALSE)=0,"-",VLOOKUP($AU646,'FE Source'!$A:$W,10,FALSE))</f>
        <v>0.78</v>
      </c>
      <c r="AE646" s="618">
        <f>IF(VLOOKUP($AU646,'FE Source'!$A:$W,11,FALSE)=0,"-",VLOOKUP($AU646,'FE Source'!$A:$W,11,FALSE))</f>
        <v>7.49</v>
      </c>
      <c r="AF646" s="618" t="str">
        <f>IF(VLOOKUP($AU646,'FE Source'!$A:$W,12,FALSE)=0,"-",VLOOKUP($AU646,'FE Source'!$A:$W,12,FALSE))</f>
        <v>-</v>
      </c>
      <c r="AG646" s="618">
        <f>IF(VLOOKUP($AU646,'FE Source'!$A:$W,14,FALSE)=0,"-",VLOOKUP($AU646,'FE Source'!$A:$W,14,FALSE))</f>
        <v>-13.76</v>
      </c>
      <c r="AH646" s="618">
        <f>IF(VLOOKUP($AU646,'FE Source'!$A:$DJ,33,FALSE)=0,"-",VLOOKUP($AU646,'FE Source'!$A:$DJ,33,FALSE))</f>
        <v>78.94</v>
      </c>
      <c r="AI646" s="618">
        <f>IF(VLOOKUP($AU646,'FE Source'!$A:$Y,20,FALSE)=0,"-",VLOOKUP($AU646,'FE Source'!$A:$Y,20,FALSE))</f>
        <v>56.65</v>
      </c>
      <c r="AJ646" s="618">
        <f>IF(VLOOKUP($AU646,'FE Source'!$A:$DJ,34,FALSE)=0,"-",VLOOKUP($AU646,'FE Source'!$A:$DJ,34,FALSE))</f>
        <v>68.81</v>
      </c>
      <c r="AK646" s="618">
        <f>IF(VLOOKUP($AU646,'FE Source'!$A:$DJ,35,FALSE)=0,"-",VLOOKUP($AU646,'FE Source'!$A:$DJ,35,FALSE))</f>
        <v>67.239999999999995</v>
      </c>
      <c r="AL646" s="632">
        <f>IF(VLOOKUP($AU646,'FE Source'!$A:$Y,19,FALSE)=0,"-",VLOOKUP($AU646,'FE Source'!$A:$Y,19,FALSE))</f>
        <v>66.14</v>
      </c>
      <c r="AM646" s="634">
        <f>IF(VLOOKUP($AU646,'FE Source'!$A:$DJ,36,FALSE)=0,"-",VLOOKUP($AU646,'FE Source'!$A:$DJ,36,FALSE))</f>
        <v>62.92</v>
      </c>
      <c r="AN646" s="635">
        <f>IF(VLOOKUP($AU646,'FE Source'!$A:$W,13,FALSE)=0,"-",VLOOKUP($AU646,'FE Source'!$A:$W,13,FALSE))</f>
        <v>1555.3</v>
      </c>
      <c r="AO646" s="634">
        <f>IF(J646="no","-",IF(VLOOKUP($AU646,'FE Source'!$A:$W,15,FALSE)=0,"-",VLOOKUP($AU646,'FE Source'!$A:$W,15,FALSE)))</f>
        <v>4.38</v>
      </c>
      <c r="AP646" s="618" t="str">
        <f>IF(AO646="-","-",IF(VLOOKUP($AU646,'FE Source'!$A:$Z,21,FALSE)=0,"-",IF(VLOOKUP($AU646,'FE Source'!$A:$Z,21,FALSE)=2,"Semi-Annual",IF(VLOOKUP($AU646,'FE Source'!$A:$Z,21,FALSE)=4,"Quarterly",IF(VLOOKUP($AU646,'FE Source'!$A:$Z,21,FALSE)=12,"Monthly","Annual")))))</f>
        <v>Monthly</v>
      </c>
      <c r="AQ646" s="632">
        <f t="array" ref="AQ646">IF(VLOOKUP($AU646,'FE Source'!$A:$W,16,FALSE)=0,"-",VLOOKUP($AU646,'FE Source'!$A:$W,16,FALSE))</f>
        <v>1.8</v>
      </c>
      <c r="AR646" s="636" t="str">
        <f>IF(VLOOKUP($AU646,'FE Source'!$A:$W,17,FALSE)=0,"-",VLOOKUP($AU646,'FE Source'!$A:$W,17,FALSE))</f>
        <v>Neutral</v>
      </c>
      <c r="AS646" s="634">
        <f>IF(VLOOKUP($AU646,'FE Source'!$AN:$AS,4,FALSE)="",VLOOKUP($AU646,'FE Source'!$AN:$AS,3,FALSE),VLOOKUP($AU646,'FE Source'!$AN:$AS,4,FALSE))</f>
        <v>11.88</v>
      </c>
      <c r="AT646" s="637">
        <f>IF(VLOOKUP($AU646,'FE Source'!$AN:$AS,5,FALSE)=0,"-",VLOOKUP($AU646,'FE Source'!$AN:$AS,5,FALSE))</f>
        <v>45783</v>
      </c>
      <c r="AU646" s="636" t="s">
        <v>683</v>
      </c>
      <c r="BE646" s="215">
        <f>IF(VLOOKUP($AU646,'FE Source'!$A:$AK,22,FALSE)=0,"-",VLOOKUP($AU646,'FE Source'!$A:$AK,22,FALSE))</f>
        <v>3.25</v>
      </c>
      <c r="BF646" s="215">
        <f>IF(VLOOKUP($AU646,'FE Source'!$A:$AK,23,FALSE)=0,"-",VLOOKUP($AU646,'FE Source'!$A:$AK,23,FALSE))</f>
        <v>8.2899999999999991</v>
      </c>
      <c r="BG646" s="215">
        <f>IF(VLOOKUP($AU646,'FE Source'!$A:$AK,24,FALSE)=0,"-",VLOOKUP($AU646,'FE Source'!$A:$AK,24,FALSE))</f>
        <v>5.67</v>
      </c>
      <c r="BH646" s="215">
        <f>IF(VLOOKUP($AU646,'FE Source'!$A:$AK,25,FALSE)=0,"-",VLOOKUP($AU646,'FE Source'!$A:$AK,25,FALSE))</f>
        <v>-4.2699999999999996</v>
      </c>
      <c r="BI646" s="215">
        <f>IF(VLOOKUP($AU646,'FE Source'!$A:$AK,26,FALSE)=0,"-",VLOOKUP($AU646,'FE Source'!$A:$AK,26,FALSE))</f>
        <v>9.86</v>
      </c>
      <c r="BJ646" s="215">
        <f>IF(VLOOKUP($AU646,'FE Source'!$A:$AK,27,FALSE)=0,"-",VLOOKUP($AU646,'FE Source'!$A:$AK,27,FALSE))</f>
        <v>4.99</v>
      </c>
      <c r="BK646" s="215">
        <f>IF(VLOOKUP($AU646,'FE Source'!$A:$AK,28,FALSE)=0,"-",VLOOKUP($AU646,'FE Source'!$A:$AK,28,FALSE))</f>
        <v>6.43</v>
      </c>
      <c r="BL646" s="215">
        <f>IF(VLOOKUP($AU646,'FE Source'!$A:$AK,29,FALSE)=0,"-",VLOOKUP($AU646,'FE Source'!$A:$AK,29,FALSE))</f>
        <v>-13.07</v>
      </c>
      <c r="BM646" s="215">
        <f>IF(VLOOKUP($AU646,'FE Source'!$A:$AK,30,FALSE)=0,"-",VLOOKUP($AU646,'FE Source'!$A:$AK,30,FALSE))</f>
        <v>4.74</v>
      </c>
      <c r="BN646" t="str">
        <f>IF(VLOOKUP($AU646,'FE Source'!$A:$AK,31,FALSE)="No Specified Index","-",IF(VLOOKUP($AU646,'FE Source'!$A:$AK,31,FALSE)=0,"-",VLOOKUP($AU646,'FE Source'!$A:$AK,31,FALSE)))</f>
        <v>-</v>
      </c>
      <c r="BO646" s="217">
        <f>IF(VLOOKUP($AU646,'FE Source'!$A:$AK,32,FALSE)=0,"-",VLOOKUP($AU646,'FE Source'!$A:$AK,32,FALSE))</f>
        <v>41171</v>
      </c>
      <c r="BP646" s="18">
        <f>IF(VLOOKUP($AU646,'FE Source'!$AZ:$BC,2,FALSE)=0,"-",VLOOKUP($AU646,'FE Source'!$AZ:$BC,2,FALSE))</f>
        <v>-4.67</v>
      </c>
      <c r="BQ646" s="18" t="str">
        <f>IF(VLOOKUP($AU646,'FE Source'!$AZ:$BC,3,FALSE)=0,"-",VLOOKUP($AU646,'FE Source'!$AZ:$BC,3,FALSE))</f>
        <v>-</v>
      </c>
      <c r="BR646" s="18" t="str">
        <f>IF(VLOOKUP($AU646,'FE Source'!$AZ:$BC,4,FALSE)=0,"-",VLOOKUP($AU646,'FE Source'!$AZ:$BC,4,FALSE))</f>
        <v>-</v>
      </c>
    </row>
    <row r="647" spans="2:70" ht="15">
      <c r="B647" s="628" t="str">
        <f>INDEX('UT - Retail'!$A$7:$A$1409,MATCH(AU647,'UT - Retail'!$U$7:$U$1409,0),1)</f>
        <v>J.P. Morgan Asset Management</v>
      </c>
      <c r="C647" s="650" t="str">
        <f>INDEX('UT - Retail'!$B$7:$B$1409,MATCH(AU647,'UT - Retail'!$U$7:$U$1409,0),1)</f>
        <v>JPMorgan Funds - Asia Pacific Income A (mth) SGD-H</v>
      </c>
      <c r="D647" s="650"/>
      <c r="E647" s="618" t="str">
        <f>VLOOKUP(C647,'UT - Retail'!$B:$K,8,FALSE)</f>
        <v>Mixed Assets</v>
      </c>
      <c r="F647" s="618" t="str">
        <f>VLOOKUP(C647,'UT - Retail'!$B:$K,9,FALSE)</f>
        <v>Asia Pacific ex-Japan</v>
      </c>
      <c r="G647" s="618" t="str">
        <f>VLOOKUP(C647,'UT - Retail'!$B:$K,10,FALSE)</f>
        <v>General</v>
      </c>
      <c r="H647" s="82" t="str">
        <f>VLOOKUP(C647,'UT - Retail'!$B:$N,13,FALSE)</f>
        <v>No</v>
      </c>
      <c r="I647" s="82" t="str">
        <f>VLOOKUP(C647,'UT - Retail'!$B:$Q,14,FALSE)</f>
        <v>No</v>
      </c>
      <c r="J647" s="618" t="str">
        <f>VLOOKUP(C647,'UT - Retail'!$B:$Q,11,FALSE)</f>
        <v>Yes</v>
      </c>
      <c r="K647" s="130" t="str">
        <f>VLOOKUP(C647,'UT - Retail'!$B:$P,15,FALSE)</f>
        <v>Yes</v>
      </c>
      <c r="L647" s="82" t="str">
        <f>VLOOKUP(C647,'UT - Retail'!$B:$Q,16,FALSE)</f>
        <v>Both</v>
      </c>
      <c r="M647" s="618" t="str">
        <f>VLOOKUP(C647,'UT - Retail'!$B:$K,6,FALSE)</f>
        <v>SGD</v>
      </c>
      <c r="N647" s="618" t="str">
        <f>IFERROR(IF(MATCH(C647,'Portfolio Construction'!$AL:$AL,0),"Yes","No"),"No")</f>
        <v>No</v>
      </c>
      <c r="O647" s="618" t="str">
        <f>IFERROR(IF(MATCH(C647,'Portfolio Construction'!$AN:$AN,0),"Yes","No"),"No")</f>
        <v>No</v>
      </c>
      <c r="P647" s="618" t="str">
        <f>IFERROR(IF(MATCH(C647,'Portfolio Construction'!$AP:$AP,0),"Yes","No"),"No")</f>
        <v>No</v>
      </c>
      <c r="Q647" s="618" t="str">
        <f>IFERROR(IF(MATCH(C647,'Portfolio Construction'!$AR:$AR,0),"Yes","No"),"No")</f>
        <v>No</v>
      </c>
      <c r="R647" s="618" t="str">
        <f>IFERROR(IF(MATCH(C647,'Portfolio Construction'!$AT:$AT,0),"Yes","No"),"No")</f>
        <v>No</v>
      </c>
      <c r="S647" s="618" t="str">
        <f>IFERROR(IF(MATCH(C647,'Portfolio Construction'!$AV:$AV,0),"Yes","No"),"No")</f>
        <v>No</v>
      </c>
      <c r="T647" s="618" t="str">
        <f>IFERROR(IF(MATCH(C647,'Portfolio Construction'!$AX:$AX,0),"Yes","No"),"No")</f>
        <v>No</v>
      </c>
      <c r="U647" s="618" t="str">
        <f>IFERROR(IF(MATCH(C647,'Portfolio Construction'!$AZ:$AZ,0),"Yes","No"),"No")</f>
        <v>No</v>
      </c>
      <c r="V647" s="618" t="str">
        <f>IFERROR(IF(MATCH(C647,'Portfolio Construction'!$BB:$BB,0),"Yes","No"),"No")</f>
        <v>No</v>
      </c>
      <c r="W647" s="618">
        <f>IF(VLOOKUP($AU647,'FE Source'!$A:$W,3,FALSE)=0,"-",VLOOKUP($AU647,'FE Source'!$A:$W,3,FALSE))</f>
        <v>2.59</v>
      </c>
      <c r="X647" s="618">
        <f>IF(VLOOKUP($AU647,'FE Source'!$A:$W,4,FALSE)=0,"-",VLOOKUP($AU647,'FE Source'!$A:$W,4,FALSE))</f>
        <v>2.38</v>
      </c>
      <c r="Y647" s="618">
        <f>IF(VLOOKUP($AU647,'FE Source'!$A:$W,5,FALSE)=0,"-",VLOOKUP($AU647,'FE Source'!$A:$W,5,FALSE))</f>
        <v>0.8</v>
      </c>
      <c r="Z647" s="618">
        <f>IF(VLOOKUP($AU647,'FE Source'!$A:$W,6,FALSE)=0,"-",VLOOKUP($AU647,'FE Source'!$A:$W,6,FALSE))</f>
        <v>5.65</v>
      </c>
      <c r="AA647" s="618">
        <f>IF(VLOOKUP($AU647,'FE Source'!$A:$W,7,FALSE)=0,"-",VLOOKUP($AU647,'FE Source'!$A:$W,7,FALSE))</f>
        <v>2.0499999999999998</v>
      </c>
      <c r="AB647" s="618">
        <f>IF(VLOOKUP($AU647,'FE Source'!$A:$W,8,FALSE)=0,"-",VLOOKUP($AU647,'FE Source'!$A:$W,8,FALSE))</f>
        <v>4.63</v>
      </c>
      <c r="AC647" s="632">
        <f>IF(VLOOKUP($AU647,'FE Source'!$A:$W,9,FALSE)=0,"-",VLOOKUP($AU647,'FE Source'!$A:$W,9,FALSE))</f>
        <v>2.09</v>
      </c>
      <c r="AD647" s="634">
        <f>IF(VLOOKUP($AU647,'FE Source'!$A:$W,10,FALSE)=0,"-",VLOOKUP($AU647,'FE Source'!$A:$W,10,FALSE))</f>
        <v>1.17</v>
      </c>
      <c r="AE647" s="618">
        <f>IF(VLOOKUP($AU647,'FE Source'!$A:$W,11,FALSE)=0,"-",VLOOKUP($AU647,'FE Source'!$A:$W,11,FALSE))</f>
        <v>10.65</v>
      </c>
      <c r="AF647" s="618" t="str">
        <f>IF(VLOOKUP($AU647,'FE Source'!$A:$W,12,FALSE)=0,"-",VLOOKUP($AU647,'FE Source'!$A:$W,12,FALSE))</f>
        <v>-</v>
      </c>
      <c r="AG647" s="618">
        <f>IF(VLOOKUP($AU647,'FE Source'!$A:$W,14,FALSE)=0,"-",VLOOKUP($AU647,'FE Source'!$A:$W,14,FALSE))</f>
        <v>-16.149999999999999</v>
      </c>
      <c r="AH647" s="618">
        <f>IF(VLOOKUP($AU647,'FE Source'!$A:$DJ,33,FALSE)=0,"-",VLOOKUP($AU647,'FE Source'!$A:$DJ,33,FALSE))</f>
        <v>55.89</v>
      </c>
      <c r="AI647" s="618">
        <f>IF(VLOOKUP($AU647,'FE Source'!$A:$Y,20,FALSE)=0,"-",VLOOKUP($AU647,'FE Source'!$A:$Y,20,FALSE))</f>
        <v>85.93</v>
      </c>
      <c r="AJ647" s="618">
        <f>IF(VLOOKUP($AU647,'FE Source'!$A:$DJ,34,FALSE)=0,"-",VLOOKUP($AU647,'FE Source'!$A:$DJ,34,FALSE))</f>
        <v>102.67</v>
      </c>
      <c r="AK647" s="618">
        <f>IF(VLOOKUP($AU647,'FE Source'!$A:$DJ,35,FALSE)=0,"-",VLOOKUP($AU647,'FE Source'!$A:$DJ,35,FALSE))</f>
        <v>-75.7</v>
      </c>
      <c r="AL647" s="632">
        <f>IF(VLOOKUP($AU647,'FE Source'!$A:$Y,19,FALSE)=0,"-",VLOOKUP($AU647,'FE Source'!$A:$Y,19,FALSE))</f>
        <v>95.34</v>
      </c>
      <c r="AM647" s="634">
        <f>IF(VLOOKUP($AU647,'FE Source'!$A:$DJ,36,FALSE)=0,"-",VLOOKUP($AU647,'FE Source'!$A:$DJ,36,FALSE))</f>
        <v>92.02</v>
      </c>
      <c r="AN647" s="635">
        <f>IF(VLOOKUP($AU647,'FE Source'!$A:$W,13,FALSE)=0,"-",VLOOKUP($AU647,'FE Source'!$A:$W,13,FALSE))</f>
        <v>1555.3</v>
      </c>
      <c r="AO647" s="634">
        <f>IF(J647="no","-",IF(VLOOKUP($AU647,'FE Source'!$A:$W,15,FALSE)=0,"-",VLOOKUP($AU647,'FE Source'!$A:$W,15,FALSE)))</f>
        <v>4.49</v>
      </c>
      <c r="AP647" s="618" t="str">
        <f>IF(AO647="-","-",IF(VLOOKUP($AU647,'FE Source'!$A:$Z,21,FALSE)=0,"-",IF(VLOOKUP($AU647,'FE Source'!$A:$Z,21,FALSE)=2,"Semi-Annual",IF(VLOOKUP($AU647,'FE Source'!$A:$Z,21,FALSE)=4,"Quarterly",IF(VLOOKUP($AU647,'FE Source'!$A:$Z,21,FALSE)=12,"Monthly","Annual")))))</f>
        <v>Monthly</v>
      </c>
      <c r="AQ647" s="632">
        <f t="array" ref="AQ647">IF(VLOOKUP($AU647,'FE Source'!$A:$W,16,FALSE)=0,"-",VLOOKUP($AU647,'FE Source'!$A:$W,16,FALSE))</f>
        <v>1.8</v>
      </c>
      <c r="AR647" s="636" t="str">
        <f>IF(VLOOKUP($AU647,'FE Source'!$A:$W,17,FALSE)=0,"-",VLOOKUP($AU647,'FE Source'!$A:$W,17,FALSE))</f>
        <v>-</v>
      </c>
      <c r="AS647" s="634">
        <f>IF(VLOOKUP($AU647,'FE Source'!$AN:$AS,4,FALSE)="",VLOOKUP($AU647,'FE Source'!$AN:$AS,3,FALSE),VLOOKUP($AU647,'FE Source'!$AN:$AS,4,FALSE))</f>
        <v>9.93</v>
      </c>
      <c r="AT647" s="637">
        <f>IF(VLOOKUP($AU647,'FE Source'!$AN:$AS,5,FALSE)=0,"-",VLOOKUP($AU647,'FE Source'!$AN:$AS,5,FALSE))</f>
        <v>45783</v>
      </c>
      <c r="AU647" s="636" t="s">
        <v>684</v>
      </c>
      <c r="BE647" s="215">
        <f>IF(VLOOKUP($AU647,'FE Source'!$A:$AK,22,FALSE)=0,"-",VLOOKUP($AU647,'FE Source'!$A:$AK,22,FALSE))</f>
        <v>-2.95</v>
      </c>
      <c r="BF647" s="215">
        <f>IF(VLOOKUP($AU647,'FE Source'!$A:$AK,23,FALSE)=0,"-",VLOOKUP($AU647,'FE Source'!$A:$AK,23,FALSE))</f>
        <v>6.29</v>
      </c>
      <c r="BG647" s="215">
        <f>IF(VLOOKUP($AU647,'FE Source'!$A:$AK,24,FALSE)=0,"-",VLOOKUP($AU647,'FE Source'!$A:$AK,24,FALSE))</f>
        <v>13.68</v>
      </c>
      <c r="BH647" s="215">
        <f>IF(VLOOKUP($AU647,'FE Source'!$A:$AK,25,FALSE)=0,"-",VLOOKUP($AU647,'FE Source'!$A:$AK,25,FALSE))</f>
        <v>-7.07</v>
      </c>
      <c r="BI647" s="215">
        <f>IF(VLOOKUP($AU647,'FE Source'!$A:$AK,26,FALSE)=0,"-",VLOOKUP($AU647,'FE Source'!$A:$AK,26,FALSE))</f>
        <v>10.55</v>
      </c>
      <c r="BJ647" s="215">
        <f>IF(VLOOKUP($AU647,'FE Source'!$A:$AK,27,FALSE)=0,"-",VLOOKUP($AU647,'FE Source'!$A:$AK,27,FALSE))</f>
        <v>6.11</v>
      </c>
      <c r="BK647" s="215">
        <f>IF(VLOOKUP($AU647,'FE Source'!$A:$AK,28,FALSE)=0,"-",VLOOKUP($AU647,'FE Source'!$A:$AK,28,FALSE))</f>
        <v>4.26</v>
      </c>
      <c r="BL647" s="215">
        <f>IF(VLOOKUP($AU647,'FE Source'!$A:$AK,29,FALSE)=0,"-",VLOOKUP($AU647,'FE Source'!$A:$AK,29,FALSE))</f>
        <v>-12.98</v>
      </c>
      <c r="BM647" s="215">
        <f>IF(VLOOKUP($AU647,'FE Source'!$A:$AK,30,FALSE)=0,"-",VLOOKUP($AU647,'FE Source'!$A:$AK,30,FALSE))</f>
        <v>4.57</v>
      </c>
      <c r="BN647" t="str">
        <f>IF(VLOOKUP($AU647,'FE Source'!$A:$AK,31,FALSE)="No Specified Index","-",IF(VLOOKUP($AU647,'FE Source'!$A:$AK,31,FALSE)=0,"-",VLOOKUP($AU647,'FE Source'!$A:$AK,31,FALSE)))</f>
        <v>-</v>
      </c>
      <c r="BO647" s="217">
        <f>IF(VLOOKUP($AU647,'FE Source'!$A:$AK,32,FALSE)=0,"-",VLOOKUP($AU647,'FE Source'!$A:$AK,32,FALSE))</f>
        <v>41347</v>
      </c>
      <c r="BP647" s="18">
        <f>IF(VLOOKUP($AU647,'FE Source'!$AZ:$BC,2,FALSE)=0,"-",VLOOKUP($AU647,'FE Source'!$AZ:$BC,2,FALSE))</f>
        <v>-5.05</v>
      </c>
      <c r="BQ647" s="18" t="str">
        <f>IF(VLOOKUP($AU647,'FE Source'!$AZ:$BC,3,FALSE)=0,"-",VLOOKUP($AU647,'FE Source'!$AZ:$BC,3,FALSE))</f>
        <v>-</v>
      </c>
      <c r="BR647" s="18" t="str">
        <f>IF(VLOOKUP($AU647,'FE Source'!$AZ:$BC,4,FALSE)=0,"-",VLOOKUP($AU647,'FE Source'!$AZ:$BC,4,FALSE))</f>
        <v>-</v>
      </c>
    </row>
    <row r="648" spans="2:70" ht="15">
      <c r="B648" s="628" t="str">
        <f>INDEX('UT - Retail'!$A$7:$A$1409,MATCH(AU648,'UT - Retail'!$U$7:$U$1409,0),1)</f>
        <v>J.P. Morgan Asset Management</v>
      </c>
      <c r="C648" s="650" t="str">
        <f>INDEX('UT - Retail'!$B$7:$B$1409,MATCH(AU648,'UT - Retail'!$U$7:$U$1409,0),1)</f>
        <v>JPMorgan Funds - Asia Pacific Income A (mth) USD</v>
      </c>
      <c r="D648" s="650"/>
      <c r="E648" s="618" t="str">
        <f>VLOOKUP(C648,'UT - Retail'!$B:$K,8,FALSE)</f>
        <v>Mixed Assets</v>
      </c>
      <c r="F648" s="618" t="str">
        <f>VLOOKUP(C648,'UT - Retail'!$B:$K,9,FALSE)</f>
        <v>Asia Pacific ex-Japan</v>
      </c>
      <c r="G648" s="618" t="str">
        <f>VLOOKUP(C648,'UT - Retail'!$B:$K,10,FALSE)</f>
        <v>General</v>
      </c>
      <c r="H648" s="82" t="str">
        <f>VLOOKUP(C648,'UT - Retail'!$B:$N,13,FALSE)</f>
        <v>No</v>
      </c>
      <c r="I648" s="82" t="str">
        <f>VLOOKUP(C648,'UT - Retail'!$B:$Q,14,FALSE)</f>
        <v>No</v>
      </c>
      <c r="J648" s="618" t="str">
        <f>VLOOKUP(C648,'UT - Retail'!$B:$Q,11,FALSE)</f>
        <v>Yes</v>
      </c>
      <c r="K648" s="130" t="str">
        <f>VLOOKUP(C648,'UT - Retail'!$B:$P,15,FALSE)</f>
        <v>Yes</v>
      </c>
      <c r="L648" s="82" t="str">
        <f>VLOOKUP(C648,'UT - Retail'!$B:$Q,16,FALSE)</f>
        <v>Both</v>
      </c>
      <c r="M648" s="618" t="str">
        <f>VLOOKUP(C648,'UT - Retail'!$B:$K,6,FALSE)</f>
        <v>USD</v>
      </c>
      <c r="N648" s="618" t="str">
        <f>IFERROR(IF(MATCH(C648,'Portfolio Construction'!$AL:$AL,0),"Yes","No"),"No")</f>
        <v>No</v>
      </c>
      <c r="O648" s="618" t="str">
        <f>IFERROR(IF(MATCH(C648,'Portfolio Construction'!$AN:$AN,0),"Yes","No"),"No")</f>
        <v>No</v>
      </c>
      <c r="P648" s="618" t="str">
        <f>IFERROR(IF(MATCH(C648,'Portfolio Construction'!$AP:$AP,0),"Yes","No"),"No")</f>
        <v>No</v>
      </c>
      <c r="Q648" s="618" t="str">
        <f>IFERROR(IF(MATCH(C648,'Portfolio Construction'!$AR:$AR,0),"Yes","No"),"No")</f>
        <v>No</v>
      </c>
      <c r="R648" s="618" t="str">
        <f>IFERROR(IF(MATCH(C648,'Portfolio Construction'!$AT:$AT,0),"Yes","No"),"No")</f>
        <v>No</v>
      </c>
      <c r="S648" s="618" t="str">
        <f>IFERROR(IF(MATCH(C648,'Portfolio Construction'!$AV:$AV,0),"Yes","No"),"No")</f>
        <v>No</v>
      </c>
      <c r="T648" s="618" t="str">
        <f>IFERROR(IF(MATCH(C648,'Portfolio Construction'!$AX:$AX,0),"Yes","No"),"No")</f>
        <v>No</v>
      </c>
      <c r="U648" s="618" t="str">
        <f>IFERROR(IF(MATCH(C648,'Portfolio Construction'!$AZ:$AZ,0),"Yes","No"),"No")</f>
        <v>No</v>
      </c>
      <c r="V648" s="618" t="str">
        <f>IFERROR(IF(MATCH(C648,'Portfolio Construction'!$BB:$BB,0),"Yes","No"),"No")</f>
        <v>No</v>
      </c>
      <c r="W648" s="618">
        <f>IF(VLOOKUP($AU648,'FE Source'!$A:$W,3,FALSE)=0,"-",VLOOKUP($AU648,'FE Source'!$A:$W,3,FALSE))</f>
        <v>-2.2799999999999998</v>
      </c>
      <c r="X648" s="618">
        <f>IF(VLOOKUP($AU648,'FE Source'!$A:$W,4,FALSE)=0,"-",VLOOKUP($AU648,'FE Source'!$A:$W,4,FALSE))</f>
        <v>-1.38</v>
      </c>
      <c r="Y648" s="618">
        <f>IF(VLOOKUP($AU648,'FE Source'!$A:$W,5,FALSE)=0,"-",VLOOKUP($AU648,'FE Source'!$A:$W,5,FALSE))</f>
        <v>-1.56</v>
      </c>
      <c r="Z648" s="618">
        <f>IF(VLOOKUP($AU648,'FE Source'!$A:$W,6,FALSE)=0,"-",VLOOKUP($AU648,'FE Source'!$A:$W,6,FALSE))</f>
        <v>3.01</v>
      </c>
      <c r="AA648" s="618">
        <f>IF(VLOOKUP($AU648,'FE Source'!$A:$W,7,FALSE)=0,"-",VLOOKUP($AU648,'FE Source'!$A:$W,7,FALSE))</f>
        <v>1.36</v>
      </c>
      <c r="AB648" s="618">
        <f>IF(VLOOKUP($AU648,'FE Source'!$A:$W,8,FALSE)=0,"-",VLOOKUP($AU648,'FE Source'!$A:$W,8,FALSE))</f>
        <v>3.74</v>
      </c>
      <c r="AC648" s="632">
        <f>IF(VLOOKUP($AU648,'FE Source'!$A:$W,9,FALSE)=0,"-",VLOOKUP($AU648,'FE Source'!$A:$W,9,FALSE))</f>
        <v>2.64</v>
      </c>
      <c r="AD648" s="634">
        <f>IF(VLOOKUP($AU648,'FE Source'!$A:$W,10,FALSE)=0,"-",VLOOKUP($AU648,'FE Source'!$A:$W,10,FALSE))</f>
        <v>0.77</v>
      </c>
      <c r="AE648" s="618">
        <f>IF(VLOOKUP($AU648,'FE Source'!$A:$W,11,FALSE)=0,"-",VLOOKUP($AU648,'FE Source'!$A:$W,11,FALSE))</f>
        <v>7.54</v>
      </c>
      <c r="AF648" s="618" t="str">
        <f>IF(VLOOKUP($AU648,'FE Source'!$A:$W,12,FALSE)=0,"-",VLOOKUP($AU648,'FE Source'!$A:$W,12,FALSE))</f>
        <v>-</v>
      </c>
      <c r="AG648" s="618">
        <f>IF(VLOOKUP($AU648,'FE Source'!$A:$W,14,FALSE)=0,"-",VLOOKUP($AU648,'FE Source'!$A:$W,14,FALSE))</f>
        <v>-13.81</v>
      </c>
      <c r="AH648" s="618">
        <f>IF(VLOOKUP($AU648,'FE Source'!$A:$DJ,33,FALSE)=0,"-",VLOOKUP($AU648,'FE Source'!$A:$DJ,33,FALSE))</f>
        <v>77.38</v>
      </c>
      <c r="AI648" s="618">
        <f>IF(VLOOKUP($AU648,'FE Source'!$A:$Y,20,FALSE)=0,"-",VLOOKUP($AU648,'FE Source'!$A:$Y,20,FALSE))</f>
        <v>55.39</v>
      </c>
      <c r="AJ648" s="618">
        <f>IF(VLOOKUP($AU648,'FE Source'!$A:$DJ,34,FALSE)=0,"-",VLOOKUP($AU648,'FE Source'!$A:$DJ,34,FALSE))</f>
        <v>67.73</v>
      </c>
      <c r="AK648" s="618">
        <f>IF(VLOOKUP($AU648,'FE Source'!$A:$DJ,35,FALSE)=0,"-",VLOOKUP($AU648,'FE Source'!$A:$DJ,35,FALSE))</f>
        <v>69.28</v>
      </c>
      <c r="AL648" s="632">
        <f>IF(VLOOKUP($AU648,'FE Source'!$A:$Y,19,FALSE)=0,"-",VLOOKUP($AU648,'FE Source'!$A:$Y,19,FALSE))</f>
        <v>64.72</v>
      </c>
      <c r="AM648" s="634">
        <f>IF(VLOOKUP($AU648,'FE Source'!$A:$DJ,36,FALSE)=0,"-",VLOOKUP($AU648,'FE Source'!$A:$DJ,36,FALSE))</f>
        <v>60.95</v>
      </c>
      <c r="AN648" s="635">
        <f>IF(VLOOKUP($AU648,'FE Source'!$A:$W,13,FALSE)=0,"-",VLOOKUP($AU648,'FE Source'!$A:$W,13,FALSE))</f>
        <v>1555.3</v>
      </c>
      <c r="AO648" s="634">
        <f>IF(J648="no","-",IF(VLOOKUP($AU648,'FE Source'!$A:$W,15,FALSE)=0,"-",VLOOKUP($AU648,'FE Source'!$A:$W,15,FALSE)))</f>
        <v>4.3899999999999997</v>
      </c>
      <c r="AP648" s="618" t="str">
        <f>IF(AO648="-","-",IF(VLOOKUP($AU648,'FE Source'!$A:$Z,21,FALSE)=0,"-",IF(VLOOKUP($AU648,'FE Source'!$A:$Z,21,FALSE)=2,"Semi-Annual",IF(VLOOKUP($AU648,'FE Source'!$A:$Z,21,FALSE)=4,"Quarterly",IF(VLOOKUP($AU648,'FE Source'!$A:$Z,21,FALSE)=12,"Monthly","Annual")))))</f>
        <v>Monthly</v>
      </c>
      <c r="AQ648" s="632">
        <f t="array" ref="AQ648">IF(VLOOKUP($AU648,'FE Source'!$A:$W,16,FALSE)=0,"-",VLOOKUP($AU648,'FE Source'!$A:$W,16,FALSE))</f>
        <v>1.8</v>
      </c>
      <c r="AR648" s="636" t="str">
        <f>IF(VLOOKUP($AU648,'FE Source'!$A:$W,17,FALSE)=0,"-",VLOOKUP($AU648,'FE Source'!$A:$W,17,FALSE))</f>
        <v>Neutral</v>
      </c>
      <c r="AS648" s="634">
        <f>IF(VLOOKUP($AU648,'FE Source'!$AN:$AS,4,FALSE)="",VLOOKUP($AU648,'FE Source'!$AN:$AS,3,FALSE),VLOOKUP($AU648,'FE Source'!$AN:$AS,4,FALSE))</f>
        <v>103.45</v>
      </c>
      <c r="AT648" s="637">
        <f>IF(VLOOKUP($AU648,'FE Source'!$AN:$AS,5,FALSE)=0,"-",VLOOKUP($AU648,'FE Source'!$AN:$AS,5,FALSE))</f>
        <v>45783</v>
      </c>
      <c r="AU648" s="636" t="s">
        <v>1101</v>
      </c>
      <c r="BE648" s="215">
        <f>IF(VLOOKUP($AU648,'FE Source'!$A:$AK,22,FALSE)=0,"-",VLOOKUP($AU648,'FE Source'!$A:$AK,22,FALSE))</f>
        <v>3.79</v>
      </c>
      <c r="BF648" s="215">
        <f>IF(VLOOKUP($AU648,'FE Source'!$A:$AK,23,FALSE)=0,"-",VLOOKUP($AU648,'FE Source'!$A:$AK,23,FALSE))</f>
        <v>8.11</v>
      </c>
      <c r="BG648" s="215">
        <f>IF(VLOOKUP($AU648,'FE Source'!$A:$AK,24,FALSE)=0,"-",VLOOKUP($AU648,'FE Source'!$A:$AK,24,FALSE))</f>
        <v>5.63</v>
      </c>
      <c r="BH648" s="215">
        <f>IF(VLOOKUP($AU648,'FE Source'!$A:$AK,25,FALSE)=0,"-",VLOOKUP($AU648,'FE Source'!$A:$AK,25,FALSE))</f>
        <v>-4.21</v>
      </c>
      <c r="BI648" s="215">
        <f>IF(VLOOKUP($AU648,'FE Source'!$A:$AK,26,FALSE)=0,"-",VLOOKUP($AU648,'FE Source'!$A:$AK,26,FALSE))</f>
        <v>9.8699999999999992</v>
      </c>
      <c r="BJ648" s="215">
        <f>IF(VLOOKUP($AU648,'FE Source'!$A:$AK,27,FALSE)=0,"-",VLOOKUP($AU648,'FE Source'!$A:$AK,27,FALSE))</f>
        <v>5.1100000000000003</v>
      </c>
      <c r="BK648" s="215">
        <f>IF(VLOOKUP($AU648,'FE Source'!$A:$AK,28,FALSE)=0,"-",VLOOKUP($AU648,'FE Source'!$A:$AK,28,FALSE))</f>
        <v>6.37</v>
      </c>
      <c r="BL648" s="215">
        <f>IF(VLOOKUP($AU648,'FE Source'!$A:$AK,29,FALSE)=0,"-",VLOOKUP($AU648,'FE Source'!$A:$AK,29,FALSE))</f>
        <v>-12.94</v>
      </c>
      <c r="BM648" s="215">
        <f>IF(VLOOKUP($AU648,'FE Source'!$A:$AK,30,FALSE)=0,"-",VLOOKUP($AU648,'FE Source'!$A:$AK,30,FALSE))</f>
        <v>4.63</v>
      </c>
      <c r="BN648" t="str">
        <f>IF(VLOOKUP($AU648,'FE Source'!$A:$AK,31,FALSE)="No Specified Index","-",IF(VLOOKUP($AU648,'FE Source'!$A:$AK,31,FALSE)=0,"-",VLOOKUP($AU648,'FE Source'!$A:$AK,31,FALSE)))</f>
        <v>-</v>
      </c>
      <c r="BO648" s="217">
        <f>IF(VLOOKUP($AU648,'FE Source'!$A:$AK,32,FALSE)=0,"-",VLOOKUP($AU648,'FE Source'!$A:$AK,32,FALSE))</f>
        <v>41054</v>
      </c>
      <c r="BP648" s="18">
        <f>IF(VLOOKUP($AU648,'FE Source'!$AZ:$BC,2,FALSE)=0,"-",VLOOKUP($AU648,'FE Source'!$AZ:$BC,2,FALSE))</f>
        <v>-4.68</v>
      </c>
      <c r="BQ648" s="18" t="str">
        <f>IF(VLOOKUP($AU648,'FE Source'!$AZ:$BC,3,FALSE)=0,"-",VLOOKUP($AU648,'FE Source'!$AZ:$BC,3,FALSE))</f>
        <v>-</v>
      </c>
      <c r="BR648" s="18" t="str">
        <f>IF(VLOOKUP($AU648,'FE Source'!$AZ:$BC,4,FALSE)=0,"-",VLOOKUP($AU648,'FE Source'!$AZ:$BC,4,FALSE))</f>
        <v>-</v>
      </c>
    </row>
    <row r="649" spans="2:70" ht="15">
      <c r="B649" s="628" t="str">
        <f>INDEX('UT - Retail'!$A$7:$A$1409,MATCH(AU649,'UT - Retail'!$U$7:$U$1409,0),1)</f>
        <v>J.P. Morgan Asset Management</v>
      </c>
      <c r="C649" s="650" t="str">
        <f>INDEX('UT - Retail'!$B$7:$B$1409,MATCH(AU649,'UT - Retail'!$U$7:$U$1409,0),1)</f>
        <v>JPMorgan Funds - China A (acc) SGD</v>
      </c>
      <c r="D649" s="650"/>
      <c r="E649" s="618" t="str">
        <f>VLOOKUP(C649,'UT - Retail'!$B:$K,8,FALSE)</f>
        <v>Equities</v>
      </c>
      <c r="F649" s="618" t="str">
        <f>VLOOKUP(C649,'UT - Retail'!$B:$K,9,FALSE)</f>
        <v>China</v>
      </c>
      <c r="G649" s="618" t="str">
        <f>VLOOKUP(C649,'UT - Retail'!$B:$K,10,FALSE)</f>
        <v>General</v>
      </c>
      <c r="H649" s="82" t="str">
        <f>VLOOKUP(C649,'UT - Retail'!$B:$N,13,FALSE)</f>
        <v>No</v>
      </c>
      <c r="I649" s="82" t="str">
        <f>VLOOKUP(C649,'UT - Retail'!$B:$Q,14,FALSE)</f>
        <v>No</v>
      </c>
      <c r="J649" s="618" t="str">
        <f>VLOOKUP(C649,'UT - Retail'!$B:$Q,11,FALSE)</f>
        <v>No</v>
      </c>
      <c r="K649" s="130" t="str">
        <f>VLOOKUP(C649,'UT - Retail'!$B:$P,15,FALSE)</f>
        <v>Yes</v>
      </c>
      <c r="L649" s="82" t="str">
        <f>VLOOKUP(C649,'UT - Retail'!$B:$Q,16,FALSE)</f>
        <v>Both</v>
      </c>
      <c r="M649" s="618" t="str">
        <f>VLOOKUP(C649,'UT - Retail'!$B:$K,6,FALSE)</f>
        <v>SGD</v>
      </c>
      <c r="N649" s="618" t="str">
        <f>IFERROR(IF(MATCH(C649,'Portfolio Construction'!$AL:$AL,0),"Yes","No"),"No")</f>
        <v>No</v>
      </c>
      <c r="O649" s="618" t="str">
        <f>IFERROR(IF(MATCH(C649,'Portfolio Construction'!$AN:$AN,0),"Yes","No"),"No")</f>
        <v>No</v>
      </c>
      <c r="P649" s="618" t="str">
        <f>IFERROR(IF(MATCH(C649,'Portfolio Construction'!$AP:$AP,0),"Yes","No"),"No")</f>
        <v>No</v>
      </c>
      <c r="Q649" s="618" t="str">
        <f>IFERROR(IF(MATCH(C649,'Portfolio Construction'!$AR:$AR,0),"Yes","No"),"No")</f>
        <v>No</v>
      </c>
      <c r="R649" s="618" t="str">
        <f>IFERROR(IF(MATCH(C649,'Portfolio Construction'!$AT:$AT,0),"Yes","No"),"No")</f>
        <v>No</v>
      </c>
      <c r="S649" s="618" t="str">
        <f>IFERROR(IF(MATCH(C649,'Portfolio Construction'!$AV:$AV,0),"Yes","No"),"No")</f>
        <v>No</v>
      </c>
      <c r="T649" s="618" t="str">
        <f>IFERROR(IF(MATCH(C649,'Portfolio Construction'!$AX:$AX,0),"Yes","No"),"No")</f>
        <v>No</v>
      </c>
      <c r="U649" s="618" t="str">
        <f>IFERROR(IF(MATCH(C649,'Portfolio Construction'!$AZ:$AZ,0),"Yes","No"),"No")</f>
        <v>No</v>
      </c>
      <c r="V649" s="618" t="str">
        <f>IFERROR(IF(MATCH(C649,'Portfolio Construction'!$BB:$BB,0),"Yes","No"),"No")</f>
        <v>No</v>
      </c>
      <c r="W649" s="618">
        <f>IF(VLOOKUP($AU649,'FE Source'!$A:$W,3,FALSE)=0,"-",VLOOKUP($AU649,'FE Source'!$A:$W,3,FALSE))</f>
        <v>2.7</v>
      </c>
      <c r="X649" s="618">
        <f>IF(VLOOKUP($AU649,'FE Source'!$A:$W,4,FALSE)=0,"-",VLOOKUP($AU649,'FE Source'!$A:$W,4,FALSE))</f>
        <v>-4.32</v>
      </c>
      <c r="Y649" s="618">
        <f>IF(VLOOKUP($AU649,'FE Source'!$A:$W,5,FALSE)=0,"-",VLOOKUP($AU649,'FE Source'!$A:$W,5,FALSE))</f>
        <v>-0.32</v>
      </c>
      <c r="Z649" s="618">
        <f>IF(VLOOKUP($AU649,'FE Source'!$A:$W,6,FALSE)=0,"-",VLOOKUP($AU649,'FE Source'!$A:$W,6,FALSE))</f>
        <v>5.14</v>
      </c>
      <c r="AA649" s="618">
        <f>IF(VLOOKUP($AU649,'FE Source'!$A:$W,7,FALSE)=0,"-",VLOOKUP($AU649,'FE Source'!$A:$W,7,FALSE))</f>
        <v>-4.29</v>
      </c>
      <c r="AB649" s="618">
        <f>IF(VLOOKUP($AU649,'FE Source'!$A:$W,8,FALSE)=0,"-",VLOOKUP($AU649,'FE Source'!$A:$W,8,FALSE))</f>
        <v>-4.26</v>
      </c>
      <c r="AC649" s="632">
        <f>IF(VLOOKUP($AU649,'FE Source'!$A:$W,9,FALSE)=0,"-",VLOOKUP($AU649,'FE Source'!$A:$W,9,FALSE))</f>
        <v>1.1200000000000001</v>
      </c>
      <c r="AD649" s="634">
        <f>IF(VLOOKUP($AU649,'FE Source'!$A:$W,10,FALSE)=0,"-",VLOOKUP($AU649,'FE Source'!$A:$W,10,FALSE))</f>
        <v>1.29</v>
      </c>
      <c r="AE649" s="618">
        <f>IF(VLOOKUP($AU649,'FE Source'!$A:$W,11,FALSE)=0,"-",VLOOKUP($AU649,'FE Source'!$A:$W,11,FALSE))</f>
        <v>30.53</v>
      </c>
      <c r="AF649" s="618">
        <f>IF(VLOOKUP($AU649,'FE Source'!$A:$W,12,FALSE)=0,"-",VLOOKUP($AU649,'FE Source'!$A:$W,12,FALSE))</f>
        <v>-0.03</v>
      </c>
      <c r="AG649" s="618">
        <f>IF(VLOOKUP($AU649,'FE Source'!$A:$W,14,FALSE)=0,"-",VLOOKUP($AU649,'FE Source'!$A:$W,14,FALSE))</f>
        <v>-42.8</v>
      </c>
      <c r="AH649" s="618">
        <f>IF(VLOOKUP($AU649,'FE Source'!$A:$DJ,33,FALSE)=0,"-",VLOOKUP($AU649,'FE Source'!$A:$DJ,33,FALSE))</f>
        <v>145.34</v>
      </c>
      <c r="AI649" s="618">
        <f>IF(VLOOKUP($AU649,'FE Source'!$A:$Y,20,FALSE)=0,"-",VLOOKUP($AU649,'FE Source'!$A:$Y,20,FALSE))</f>
        <v>149.68</v>
      </c>
      <c r="AJ649" s="618">
        <f>IF(VLOOKUP($AU649,'FE Source'!$A:$DJ,34,FALSE)=0,"-",VLOOKUP($AU649,'FE Source'!$A:$DJ,34,FALSE))</f>
        <v>166.71</v>
      </c>
      <c r="AK649" s="618">
        <f>IF(VLOOKUP($AU649,'FE Source'!$A:$DJ,35,FALSE)=0,"-",VLOOKUP($AU649,'FE Source'!$A:$DJ,35,FALSE))</f>
        <v>127.03</v>
      </c>
      <c r="AL649" s="632">
        <f>IF(VLOOKUP($AU649,'FE Source'!$A:$Y,19,FALSE)=0,"-",VLOOKUP($AU649,'FE Source'!$A:$Y,19,FALSE))</f>
        <v>114.07</v>
      </c>
      <c r="AM649" s="634">
        <f>IF(VLOOKUP($AU649,'FE Source'!$A:$DJ,36,FALSE)=0,"-",VLOOKUP($AU649,'FE Source'!$A:$DJ,36,FALSE))</f>
        <v>110.56</v>
      </c>
      <c r="AN649" s="635">
        <f>IF(VLOOKUP($AU649,'FE Source'!$A:$W,13,FALSE)=0,"-",VLOOKUP($AU649,'FE Source'!$A:$W,13,FALSE))</f>
        <v>4532.3999999999996</v>
      </c>
      <c r="AO649" s="634" t="str">
        <f>IF(J649="no","-",IF(VLOOKUP($AU649,'FE Source'!$A:$W,15,FALSE)=0,"-",VLOOKUP($AU649,'FE Source'!$A:$W,15,FALSE)))</f>
        <v>-</v>
      </c>
      <c r="AP649" s="618" t="str">
        <f>IF(AO649="-","-",IF(VLOOKUP($AU649,'FE Source'!$A:$Z,21,FALSE)=0,"-",IF(VLOOKUP($AU649,'FE Source'!$A:$Z,21,FALSE)=2,"Semi-Annual",IF(VLOOKUP($AU649,'FE Source'!$A:$Z,21,FALSE)=4,"Quarterly",IF(VLOOKUP($AU649,'FE Source'!$A:$Z,21,FALSE)=12,"Monthly","Annual")))))</f>
        <v>-</v>
      </c>
      <c r="AQ649" s="632">
        <f t="array" ref="AQ649">IF(VLOOKUP($AU649,'FE Source'!$A:$W,16,FALSE)=0,"-",VLOOKUP($AU649,'FE Source'!$A:$W,16,FALSE))</f>
        <v>1.8</v>
      </c>
      <c r="AR649" s="636" t="str">
        <f>IF(VLOOKUP($AU649,'FE Source'!$A:$W,17,FALSE)=0,"-",VLOOKUP($AU649,'FE Source'!$A:$W,17,FALSE))</f>
        <v>Bronze</v>
      </c>
      <c r="AS649" s="634">
        <f>IF(VLOOKUP($AU649,'FE Source'!$AN:$AS,4,FALSE)="",VLOOKUP($AU649,'FE Source'!$AN:$AS,3,FALSE),VLOOKUP($AU649,'FE Source'!$AN:$AS,4,FALSE))</f>
        <v>18.62</v>
      </c>
      <c r="AT649" s="637">
        <f>IF(VLOOKUP($AU649,'FE Source'!$AN:$AS,5,FALSE)=0,"-",VLOOKUP($AU649,'FE Source'!$AN:$AS,5,FALSE))</f>
        <v>45783</v>
      </c>
      <c r="AU649" s="636" t="s">
        <v>3054</v>
      </c>
      <c r="BE649" s="215">
        <f>IF(VLOOKUP($AU649,'FE Source'!$A:$AK,22,FALSE)=0,"-",VLOOKUP($AU649,'FE Source'!$A:$AK,22,FALSE))</f>
        <v>-1.22</v>
      </c>
      <c r="BF649" s="215">
        <f>IF(VLOOKUP($AU649,'FE Source'!$A:$AK,23,FALSE)=0,"-",VLOOKUP($AU649,'FE Source'!$A:$AK,23,FALSE))</f>
        <v>-2.77</v>
      </c>
      <c r="BG649" s="215">
        <f>IF(VLOOKUP($AU649,'FE Source'!$A:$AK,24,FALSE)=0,"-",VLOOKUP($AU649,'FE Source'!$A:$AK,24,FALSE))</f>
        <v>47.19</v>
      </c>
      <c r="BH649" s="215">
        <f>IF(VLOOKUP($AU649,'FE Source'!$A:$AK,25,FALSE)=0,"-",VLOOKUP($AU649,'FE Source'!$A:$AK,25,FALSE))</f>
        <v>-21.66</v>
      </c>
      <c r="BI649" s="215">
        <f>IF(VLOOKUP($AU649,'FE Source'!$A:$AK,26,FALSE)=0,"-",VLOOKUP($AU649,'FE Source'!$A:$AK,26,FALSE))</f>
        <v>39.36</v>
      </c>
      <c r="BJ649" s="215">
        <f>IF(VLOOKUP($AU649,'FE Source'!$A:$AK,27,FALSE)=0,"-",VLOOKUP($AU649,'FE Source'!$A:$AK,27,FALSE))</f>
        <v>66.25</v>
      </c>
      <c r="BK649" s="215">
        <f>IF(VLOOKUP($AU649,'FE Source'!$A:$AK,28,FALSE)=0,"-",VLOOKUP($AU649,'FE Source'!$A:$AK,28,FALSE))</f>
        <v>-18.559999999999999</v>
      </c>
      <c r="BL649" s="215">
        <f>IF(VLOOKUP($AU649,'FE Source'!$A:$AK,29,FALSE)=0,"-",VLOOKUP($AU649,'FE Source'!$A:$AK,29,FALSE))</f>
        <v>-26.31</v>
      </c>
      <c r="BM649" s="215">
        <f>IF(VLOOKUP($AU649,'FE Source'!$A:$AK,30,FALSE)=0,"-",VLOOKUP($AU649,'FE Source'!$A:$AK,30,FALSE))</f>
        <v>-24.57</v>
      </c>
      <c r="BN649" t="str">
        <f>IF(VLOOKUP($AU649,'FE Source'!$A:$AK,31,FALSE)="No Specified Index","-",IF(VLOOKUP($AU649,'FE Source'!$A:$AK,31,FALSE)=0,"-",VLOOKUP($AU649,'FE Source'!$A:$AK,31,FALSE)))</f>
        <v>MSCI China 10/40 Index</v>
      </c>
      <c r="BO649" s="217">
        <f>IF(VLOOKUP($AU649,'FE Source'!$A:$AK,32,FALSE)=0,"-",VLOOKUP($AU649,'FE Source'!$A:$AK,32,FALSE))</f>
        <v>40161</v>
      </c>
      <c r="BP649" s="18">
        <f>IF(VLOOKUP($AU649,'FE Source'!$AZ:$BC,2,FALSE)=0,"-",VLOOKUP($AU649,'FE Source'!$AZ:$BC,2,FALSE))</f>
        <v>-6.9</v>
      </c>
      <c r="BQ649" s="18">
        <f>IF(VLOOKUP($AU649,'FE Source'!$AZ:$BC,3,FALSE)=0,"-",VLOOKUP($AU649,'FE Source'!$AZ:$BC,3,FALSE))</f>
        <v>-12.19</v>
      </c>
      <c r="BR649" s="18" t="str">
        <f>IF(VLOOKUP($AU649,'FE Source'!$AZ:$BC,4,FALSE)=0,"-",VLOOKUP($AU649,'FE Source'!$AZ:$BC,4,FALSE))</f>
        <v>-</v>
      </c>
    </row>
    <row r="650" spans="2:70" ht="15">
      <c r="B650" s="628" t="str">
        <f>INDEX('UT - Retail'!$A$7:$A$1409,MATCH(AU650,'UT - Retail'!$U$7:$U$1409,0),1)</f>
        <v>J.P. Morgan Asset Management</v>
      </c>
      <c r="C650" s="650" t="str">
        <f>INDEX('UT - Retail'!$B$7:$B$1409,MATCH(AU650,'UT - Retail'!$U$7:$U$1409,0),1)</f>
        <v>JPMorgan Funds - China A (dist) USD</v>
      </c>
      <c r="D650" s="650"/>
      <c r="E650" s="618" t="str">
        <f>VLOOKUP(C650,'UT - Retail'!$B:$K,8,FALSE)</f>
        <v>Equities</v>
      </c>
      <c r="F650" s="618" t="str">
        <f>VLOOKUP(C650,'UT - Retail'!$B:$K,9,FALSE)</f>
        <v>China</v>
      </c>
      <c r="G650" s="618" t="str">
        <f>VLOOKUP(C650,'UT - Retail'!$B:$K,10,FALSE)</f>
        <v>General</v>
      </c>
      <c r="H650" s="82" t="str">
        <f>VLOOKUP(C650,'UT - Retail'!$B:$N,13,FALSE)</f>
        <v>No</v>
      </c>
      <c r="I650" s="82" t="str">
        <f>VLOOKUP(C650,'UT - Retail'!$B:$Q,14,FALSE)</f>
        <v>No</v>
      </c>
      <c r="J650" s="618" t="str">
        <f>VLOOKUP(C650,'UT - Retail'!$B:$Q,11,FALSE)</f>
        <v>Yes</v>
      </c>
      <c r="K650" s="130" t="str">
        <f>VLOOKUP(C650,'UT - Retail'!$B:$P,15,FALSE)</f>
        <v>Yes</v>
      </c>
      <c r="L650" s="82" t="str">
        <f>VLOOKUP(C650,'UT - Retail'!$B:$Q,16,FALSE)</f>
        <v>iFast</v>
      </c>
      <c r="M650" s="618" t="str">
        <f>VLOOKUP(C650,'UT - Retail'!$B:$K,6,FALSE)</f>
        <v>USD</v>
      </c>
      <c r="N650" s="618" t="str">
        <f>IFERROR(IF(MATCH(C650,'Portfolio Construction'!$AL:$AL,0),"Yes","No"),"No")</f>
        <v>No</v>
      </c>
      <c r="O650" s="618" t="str">
        <f>IFERROR(IF(MATCH(C650,'Portfolio Construction'!$AN:$AN,0),"Yes","No"),"No")</f>
        <v>No</v>
      </c>
      <c r="P650" s="618" t="str">
        <f>IFERROR(IF(MATCH(C650,'Portfolio Construction'!$AP:$AP,0),"Yes","No"),"No")</f>
        <v>No</v>
      </c>
      <c r="Q650" s="618" t="str">
        <f>IFERROR(IF(MATCH(C650,'Portfolio Construction'!$AR:$AR,0),"Yes","No"),"No")</f>
        <v>No</v>
      </c>
      <c r="R650" s="618" t="str">
        <f>IFERROR(IF(MATCH(C650,'Portfolio Construction'!$AT:$AT,0),"Yes","No"),"No")</f>
        <v>No</v>
      </c>
      <c r="S650" s="618" t="str">
        <f>IFERROR(IF(MATCH(C650,'Portfolio Construction'!$AV:$AV,0),"Yes","No"),"No")</f>
        <v>No</v>
      </c>
      <c r="T650" s="618" t="str">
        <f>IFERROR(IF(MATCH(C650,'Portfolio Construction'!$AX:$AX,0),"Yes","No"),"No")</f>
        <v>No</v>
      </c>
      <c r="U650" s="618" t="str">
        <f>IFERROR(IF(MATCH(C650,'Portfolio Construction'!$AZ:$AZ,0),"Yes","No"),"No")</f>
        <v>No</v>
      </c>
      <c r="V650" s="618" t="str">
        <f>IFERROR(IF(MATCH(C650,'Portfolio Construction'!$BB:$BB,0),"Yes","No"),"No")</f>
        <v>No</v>
      </c>
      <c r="W650" s="618">
        <f>IF(VLOOKUP($AU650,'FE Source'!$A:$W,3,FALSE)=0,"-",VLOOKUP($AU650,'FE Source'!$A:$W,3,FALSE))</f>
        <v>2.78</v>
      </c>
      <c r="X650" s="618">
        <f>IF(VLOOKUP($AU650,'FE Source'!$A:$W,4,FALSE)=0,"-",VLOOKUP($AU650,'FE Source'!$A:$W,4,FALSE))</f>
        <v>-4.07</v>
      </c>
      <c r="Y650" s="618">
        <f>IF(VLOOKUP($AU650,'FE Source'!$A:$W,5,FALSE)=0,"-",VLOOKUP($AU650,'FE Source'!$A:$W,5,FALSE))</f>
        <v>-0.08</v>
      </c>
      <c r="Z650" s="618">
        <f>IF(VLOOKUP($AU650,'FE Source'!$A:$W,6,FALSE)=0,"-",VLOOKUP($AU650,'FE Source'!$A:$W,6,FALSE))</f>
        <v>5.25</v>
      </c>
      <c r="AA650" s="618">
        <f>IF(VLOOKUP($AU650,'FE Source'!$A:$W,7,FALSE)=0,"-",VLOOKUP($AU650,'FE Source'!$A:$W,7,FALSE))</f>
        <v>-4.17</v>
      </c>
      <c r="AB650" s="618">
        <f>IF(VLOOKUP($AU650,'FE Source'!$A:$W,8,FALSE)=0,"-",VLOOKUP($AU650,'FE Source'!$A:$W,8,FALSE))</f>
        <v>-4.2</v>
      </c>
      <c r="AC650" s="632">
        <f>IF(VLOOKUP($AU650,'FE Source'!$A:$W,9,FALSE)=0,"-",VLOOKUP($AU650,'FE Source'!$A:$W,9,FALSE))</f>
        <v>1.19</v>
      </c>
      <c r="AD650" s="634">
        <f>IF(VLOOKUP($AU650,'FE Source'!$A:$W,10,FALSE)=0,"-",VLOOKUP($AU650,'FE Source'!$A:$W,10,FALSE))</f>
        <v>1.29</v>
      </c>
      <c r="AE650" s="618">
        <f>IF(VLOOKUP($AU650,'FE Source'!$A:$W,11,FALSE)=0,"-",VLOOKUP($AU650,'FE Source'!$A:$W,11,FALSE))</f>
        <v>30.58</v>
      </c>
      <c r="AF650" s="618">
        <f>IF(VLOOKUP($AU650,'FE Source'!$A:$W,12,FALSE)=0,"-",VLOOKUP($AU650,'FE Source'!$A:$W,12,FALSE))</f>
        <v>-0.03</v>
      </c>
      <c r="AG650" s="618">
        <f>IF(VLOOKUP($AU650,'FE Source'!$A:$W,14,FALSE)=0,"-",VLOOKUP($AU650,'FE Source'!$A:$W,14,FALSE))</f>
        <v>-42.69</v>
      </c>
      <c r="AH650" s="618">
        <f>IF(VLOOKUP($AU650,'FE Source'!$A:$DJ,33,FALSE)=0,"-",VLOOKUP($AU650,'FE Source'!$A:$DJ,33,FALSE))</f>
        <v>145.12</v>
      </c>
      <c r="AI650" s="618">
        <f>IF(VLOOKUP($AU650,'FE Source'!$A:$Y,20,FALSE)=0,"-",VLOOKUP($AU650,'FE Source'!$A:$Y,20,FALSE))</f>
        <v>149.19999999999999</v>
      </c>
      <c r="AJ650" s="618">
        <f>IF(VLOOKUP($AU650,'FE Source'!$A:$DJ,34,FALSE)=0,"-",VLOOKUP($AU650,'FE Source'!$A:$DJ,34,FALSE))</f>
        <v>167.13</v>
      </c>
      <c r="AK650" s="618">
        <f>IF(VLOOKUP($AU650,'FE Source'!$A:$DJ,35,FALSE)=0,"-",VLOOKUP($AU650,'FE Source'!$A:$DJ,35,FALSE))</f>
        <v>127.32</v>
      </c>
      <c r="AL650" s="632">
        <f>IF(VLOOKUP($AU650,'FE Source'!$A:$Y,19,FALSE)=0,"-",VLOOKUP($AU650,'FE Source'!$A:$Y,19,FALSE))</f>
        <v>113.96</v>
      </c>
      <c r="AM650" s="634">
        <f>IF(VLOOKUP($AU650,'FE Source'!$A:$DJ,36,FALSE)=0,"-",VLOOKUP($AU650,'FE Source'!$A:$DJ,36,FALSE))</f>
        <v>110.57</v>
      </c>
      <c r="AN650" s="635">
        <f>IF(VLOOKUP($AU650,'FE Source'!$A:$W,13,FALSE)=0,"-",VLOOKUP($AU650,'FE Source'!$A:$W,13,FALSE))</f>
        <v>4532.3999999999996</v>
      </c>
      <c r="AO650" s="634">
        <f>IF(J650="no","-",IF(VLOOKUP($AU650,'FE Source'!$A:$W,15,FALSE)=0,"-",VLOOKUP($AU650,'FE Source'!$A:$W,15,FALSE)))</f>
        <v>0.2</v>
      </c>
      <c r="AP650" s="618" t="str">
        <f>IF(AO650="-","-",IF(VLOOKUP($AU650,'FE Source'!$A:$Z,21,FALSE)=0,"-",IF(VLOOKUP($AU650,'FE Source'!$A:$Z,21,FALSE)=2,"Semi-Annual",IF(VLOOKUP($AU650,'FE Source'!$A:$Z,21,FALSE)=4,"Quarterly",IF(VLOOKUP($AU650,'FE Source'!$A:$Z,21,FALSE)=12,"Monthly","Annual")))))</f>
        <v>Annual</v>
      </c>
      <c r="AQ650" s="632">
        <f t="array" ref="AQ650">IF(VLOOKUP($AU650,'FE Source'!$A:$W,16,FALSE)=0,"-",VLOOKUP($AU650,'FE Source'!$A:$W,16,FALSE))</f>
        <v>1.8</v>
      </c>
      <c r="AR650" s="636" t="str">
        <f>IF(VLOOKUP($AU650,'FE Source'!$A:$W,17,FALSE)=0,"-",VLOOKUP($AU650,'FE Source'!$A:$W,17,FALSE))</f>
        <v>Bronze</v>
      </c>
      <c r="AS650" s="634">
        <f>IF(VLOOKUP($AU650,'FE Source'!$AN:$AS,4,FALSE)="",VLOOKUP($AU650,'FE Source'!$AN:$AS,3,FALSE),VLOOKUP($AU650,'FE Source'!$AN:$AS,4,FALSE))</f>
        <v>66.33</v>
      </c>
      <c r="AT650" s="637">
        <f>IF(VLOOKUP($AU650,'FE Source'!$AN:$AS,5,FALSE)=0,"-",VLOOKUP($AU650,'FE Source'!$AN:$AS,5,FALSE))</f>
        <v>45783</v>
      </c>
      <c r="AU650" s="636" t="s">
        <v>3052</v>
      </c>
      <c r="BE650" s="215">
        <f>IF(VLOOKUP($AU650,'FE Source'!$A:$AK,22,FALSE)=0,"-",VLOOKUP($AU650,'FE Source'!$A:$AK,22,FALSE))</f>
        <v>-1.19</v>
      </c>
      <c r="BF650" s="215">
        <f>IF(VLOOKUP($AU650,'FE Source'!$A:$AK,23,FALSE)=0,"-",VLOOKUP($AU650,'FE Source'!$A:$AK,23,FALSE))</f>
        <v>-2.88</v>
      </c>
      <c r="BG650" s="215">
        <f>IF(VLOOKUP($AU650,'FE Source'!$A:$AK,24,FALSE)=0,"-",VLOOKUP($AU650,'FE Source'!$A:$AK,24,FALSE))</f>
        <v>47.18</v>
      </c>
      <c r="BH650" s="215">
        <f>IF(VLOOKUP($AU650,'FE Source'!$A:$AK,25,FALSE)=0,"-",VLOOKUP($AU650,'FE Source'!$A:$AK,25,FALSE))</f>
        <v>-21.6</v>
      </c>
      <c r="BI650" s="215">
        <f>IF(VLOOKUP($AU650,'FE Source'!$A:$AK,26,FALSE)=0,"-",VLOOKUP($AU650,'FE Source'!$A:$AK,26,FALSE))</f>
        <v>39.380000000000003</v>
      </c>
      <c r="BJ650" s="215">
        <f>IF(VLOOKUP($AU650,'FE Source'!$A:$AK,27,FALSE)=0,"-",VLOOKUP($AU650,'FE Source'!$A:$AK,27,FALSE))</f>
        <v>66.53</v>
      </c>
      <c r="BK650" s="215">
        <f>IF(VLOOKUP($AU650,'FE Source'!$A:$AK,28,FALSE)=0,"-",VLOOKUP($AU650,'FE Source'!$A:$AK,28,FALSE))</f>
        <v>-18.62</v>
      </c>
      <c r="BL650" s="215">
        <f>IF(VLOOKUP($AU650,'FE Source'!$A:$AK,29,FALSE)=0,"-",VLOOKUP($AU650,'FE Source'!$A:$AK,29,FALSE))</f>
        <v>-26.16</v>
      </c>
      <c r="BM650" s="215">
        <f>IF(VLOOKUP($AU650,'FE Source'!$A:$AK,30,FALSE)=0,"-",VLOOKUP($AU650,'FE Source'!$A:$AK,30,FALSE))</f>
        <v>-24.63</v>
      </c>
      <c r="BN650" t="str">
        <f>IF(VLOOKUP($AU650,'FE Source'!$A:$AK,31,FALSE)="No Specified Index","-",IF(VLOOKUP($AU650,'FE Source'!$A:$AK,31,FALSE)=0,"-",VLOOKUP($AU650,'FE Source'!$A:$AK,31,FALSE)))</f>
        <v>MSCI China 10/40 Index</v>
      </c>
      <c r="BO650" s="217">
        <f>IF(VLOOKUP($AU650,'FE Source'!$A:$AK,32,FALSE)=0,"-",VLOOKUP($AU650,'FE Source'!$A:$AK,32,FALSE))</f>
        <v>34519</v>
      </c>
      <c r="BP650" s="18">
        <f>IF(VLOOKUP($AU650,'FE Source'!$AZ:$BC,2,FALSE)=0,"-",VLOOKUP($AU650,'FE Source'!$AZ:$BC,2,FALSE))</f>
        <v>-6.89</v>
      </c>
      <c r="BQ650" s="18">
        <f>IF(VLOOKUP($AU650,'FE Source'!$AZ:$BC,3,FALSE)=0,"-",VLOOKUP($AU650,'FE Source'!$AZ:$BC,3,FALSE))</f>
        <v>-12.38</v>
      </c>
      <c r="BR650" s="18">
        <f>IF(VLOOKUP($AU650,'FE Source'!$AZ:$BC,4,FALSE)=0,"-",VLOOKUP($AU650,'FE Source'!$AZ:$BC,4,FALSE))</f>
        <v>-13.7</v>
      </c>
    </row>
    <row r="651" spans="2:70" ht="15">
      <c r="B651" s="628" t="str">
        <f>INDEX('UT - Retail'!$A$7:$A$1409,MATCH(AU651,'UT - Retail'!$U$7:$U$1409,0),1)</f>
        <v>J.P. Morgan Asset Management</v>
      </c>
      <c r="C651" s="650" t="str">
        <f>INDEX('UT - Retail'!$B$7:$B$1409,MATCH(AU651,'UT - Retail'!$U$7:$U$1409,0),1)</f>
        <v>JPMorgan Funds - China A Acc USD</v>
      </c>
      <c r="D651" s="650"/>
      <c r="E651" s="618" t="str">
        <f>VLOOKUP(C651,'UT - Retail'!$B:$K,8,FALSE)</f>
        <v>Equities</v>
      </c>
      <c r="F651" s="618" t="str">
        <f>VLOOKUP(C651,'UT - Retail'!$B:$K,9,FALSE)</f>
        <v>China</v>
      </c>
      <c r="G651" s="618" t="str">
        <f>VLOOKUP(C651,'UT - Retail'!$B:$K,10,FALSE)</f>
        <v>General</v>
      </c>
      <c r="H651" s="82" t="str">
        <f>VLOOKUP(C651,'UT - Retail'!$B:$N,13,FALSE)</f>
        <v>No</v>
      </c>
      <c r="I651" s="82" t="str">
        <f>VLOOKUP(C651,'UT - Retail'!$B:$Q,14,FALSE)</f>
        <v>No</v>
      </c>
      <c r="J651" s="618" t="str">
        <f>VLOOKUP(C651,'UT - Retail'!$B:$Q,11,FALSE)</f>
        <v>No</v>
      </c>
      <c r="K651" s="130" t="str">
        <f>VLOOKUP(C651,'UT - Retail'!$B:$P,15,FALSE)</f>
        <v>Yes</v>
      </c>
      <c r="L651" s="82" t="str">
        <f>VLOOKUP(C651,'UT - Retail'!$B:$Q,16,FALSE)</f>
        <v>Navigator</v>
      </c>
      <c r="M651" s="618" t="str">
        <f>VLOOKUP(C651,'UT - Retail'!$B:$K,6,FALSE)</f>
        <v>USD</v>
      </c>
      <c r="N651" s="618" t="str">
        <f>IFERROR(IF(MATCH(C651,'Portfolio Construction'!$AL:$AL,0),"Yes","No"),"No")</f>
        <v>No</v>
      </c>
      <c r="O651" s="618" t="str">
        <f>IFERROR(IF(MATCH(C651,'Portfolio Construction'!$AN:$AN,0),"Yes","No"),"No")</f>
        <v>No</v>
      </c>
      <c r="P651" s="618" t="str">
        <f>IFERROR(IF(MATCH(C651,'Portfolio Construction'!$AP:$AP,0),"Yes","No"),"No")</f>
        <v>No</v>
      </c>
      <c r="Q651" s="618" t="str">
        <f>IFERROR(IF(MATCH(C651,'Portfolio Construction'!$AR:$AR,0),"Yes","No"),"No")</f>
        <v>No</v>
      </c>
      <c r="R651" s="618" t="str">
        <f>IFERROR(IF(MATCH(C651,'Portfolio Construction'!$AT:$AT,0),"Yes","No"),"No")</f>
        <v>No</v>
      </c>
      <c r="S651" s="618" t="str">
        <f>IFERROR(IF(MATCH(C651,'Portfolio Construction'!$AV:$AV,0),"Yes","No"),"No")</f>
        <v>No</v>
      </c>
      <c r="T651" s="618" t="str">
        <f>IFERROR(IF(MATCH(C651,'Portfolio Construction'!$AX:$AX,0),"Yes","No"),"No")</f>
        <v>No</v>
      </c>
      <c r="U651" s="618" t="str">
        <f>IFERROR(IF(MATCH(C651,'Portfolio Construction'!$AZ:$AZ,0),"Yes","No"),"No")</f>
        <v>No</v>
      </c>
      <c r="V651" s="618" t="str">
        <f>IFERROR(IF(MATCH(C651,'Portfolio Construction'!$BB:$BB,0),"Yes","No"),"No")</f>
        <v>No</v>
      </c>
      <c r="W651" s="618">
        <f>IF(VLOOKUP($AU651,'FE Source'!$A:$W,3,FALSE)=0,"-",VLOOKUP($AU651,'FE Source'!$A:$W,3,FALSE))</f>
        <v>2.76</v>
      </c>
      <c r="X651" s="618">
        <f>IF(VLOOKUP($AU651,'FE Source'!$A:$W,4,FALSE)=0,"-",VLOOKUP($AU651,'FE Source'!$A:$W,4,FALSE))</f>
        <v>-4.07</v>
      </c>
      <c r="Y651" s="618">
        <f>IF(VLOOKUP($AU651,'FE Source'!$A:$W,5,FALSE)=0,"-",VLOOKUP($AU651,'FE Source'!$A:$W,5,FALSE))</f>
        <v>-0.09</v>
      </c>
      <c r="Z651" s="618">
        <f>IF(VLOOKUP($AU651,'FE Source'!$A:$W,6,FALSE)=0,"-",VLOOKUP($AU651,'FE Source'!$A:$W,6,FALSE))</f>
        <v>5.23</v>
      </c>
      <c r="AA651" s="618">
        <f>IF(VLOOKUP($AU651,'FE Source'!$A:$W,7,FALSE)=0,"-",VLOOKUP($AU651,'FE Source'!$A:$W,7,FALSE))</f>
        <v>-4.17</v>
      </c>
      <c r="AB651" s="618">
        <f>IF(VLOOKUP($AU651,'FE Source'!$A:$W,8,FALSE)=0,"-",VLOOKUP($AU651,'FE Source'!$A:$W,8,FALSE))</f>
        <v>-4.2</v>
      </c>
      <c r="AC651" s="632">
        <f>IF(VLOOKUP($AU651,'FE Source'!$A:$W,9,FALSE)=0,"-",VLOOKUP($AU651,'FE Source'!$A:$W,9,FALSE))</f>
        <v>1.18</v>
      </c>
      <c r="AD651" s="634">
        <f>IF(VLOOKUP($AU651,'FE Source'!$A:$W,10,FALSE)=0,"-",VLOOKUP($AU651,'FE Source'!$A:$W,10,FALSE))</f>
        <v>1.39</v>
      </c>
      <c r="AE651" s="618">
        <f>IF(VLOOKUP($AU651,'FE Source'!$A:$W,11,FALSE)=0,"-",VLOOKUP($AU651,'FE Source'!$A:$W,11,FALSE))</f>
        <v>30.58</v>
      </c>
      <c r="AF651" s="618">
        <f>IF(VLOOKUP($AU651,'FE Source'!$A:$W,12,FALSE)=0,"-",VLOOKUP($AU651,'FE Source'!$A:$W,12,FALSE))</f>
        <v>-0.03</v>
      </c>
      <c r="AG651" s="618">
        <f>IF(VLOOKUP($AU651,'FE Source'!$A:$W,14,FALSE)=0,"-",VLOOKUP($AU651,'FE Source'!$A:$W,14,FALSE))</f>
        <v>-42.69</v>
      </c>
      <c r="AH651" s="618">
        <f>IF(VLOOKUP($AU651,'FE Source'!$A:$DJ,33,FALSE)=0,"-",VLOOKUP($AU651,'FE Source'!$A:$DJ,33,FALSE))</f>
        <v>153.37</v>
      </c>
      <c r="AI651" s="618">
        <f>IF(VLOOKUP($AU651,'FE Source'!$A:$Y,20,FALSE)=0,"-",VLOOKUP($AU651,'FE Source'!$A:$Y,20,FALSE))</f>
        <v>170.82</v>
      </c>
      <c r="AJ651" s="618">
        <f>IF(VLOOKUP($AU651,'FE Source'!$A:$DJ,34,FALSE)=0,"-",VLOOKUP($AU651,'FE Source'!$A:$DJ,34,FALSE))</f>
        <v>201.77</v>
      </c>
      <c r="AK651" s="618">
        <f>IF(VLOOKUP($AU651,'FE Source'!$A:$DJ,35,FALSE)=0,"-",VLOOKUP($AU651,'FE Source'!$A:$DJ,35,FALSE))</f>
        <v>137.30000000000001</v>
      </c>
      <c r="AL651" s="632">
        <f>IF(VLOOKUP($AU651,'FE Source'!$A:$Y,19,FALSE)=0,"-",VLOOKUP($AU651,'FE Source'!$A:$Y,19,FALSE))</f>
        <v>120.2</v>
      </c>
      <c r="AM651" s="634">
        <f>IF(VLOOKUP($AU651,'FE Source'!$A:$DJ,36,FALSE)=0,"-",VLOOKUP($AU651,'FE Source'!$A:$DJ,36,FALSE))</f>
        <v>115.57</v>
      </c>
      <c r="AN651" s="635">
        <f>IF(VLOOKUP($AU651,'FE Source'!$A:$W,13,FALSE)=0,"-",VLOOKUP($AU651,'FE Source'!$A:$W,13,FALSE))</f>
        <v>4532.3999999999996</v>
      </c>
      <c r="AO651" s="634" t="str">
        <f>IF(J651="no","-",IF(VLOOKUP($AU651,'FE Source'!$A:$W,15,FALSE)=0,"-",VLOOKUP($AU651,'FE Source'!$A:$W,15,FALSE)))</f>
        <v>-</v>
      </c>
      <c r="AP651" s="618" t="str">
        <f>IF(AO651="-","-",IF(VLOOKUP($AU651,'FE Source'!$A:$Z,21,FALSE)=0,"-",IF(VLOOKUP($AU651,'FE Source'!$A:$Z,21,FALSE)=2,"Semi-Annual",IF(VLOOKUP($AU651,'FE Source'!$A:$Z,21,FALSE)=4,"Quarterly",IF(VLOOKUP($AU651,'FE Source'!$A:$Z,21,FALSE)=12,"Monthly","Annual")))))</f>
        <v>-</v>
      </c>
      <c r="AQ651" s="632">
        <f t="array" ref="AQ651">IF(VLOOKUP($AU651,'FE Source'!$A:$W,16,FALSE)=0,"-",VLOOKUP($AU651,'FE Source'!$A:$W,16,FALSE))</f>
        <v>1.8</v>
      </c>
      <c r="AR651" s="636" t="str">
        <f>IF(VLOOKUP($AU651,'FE Source'!$A:$W,17,FALSE)=0,"-",VLOOKUP($AU651,'FE Source'!$A:$W,17,FALSE))</f>
        <v>Bronze</v>
      </c>
      <c r="AS651" s="634">
        <f>IF(VLOOKUP($AU651,'FE Source'!$AN:$AS,4,FALSE)="",VLOOKUP($AU651,'FE Source'!$AN:$AS,3,FALSE),VLOOKUP($AU651,'FE Source'!$AN:$AS,4,FALSE))</f>
        <v>43.4</v>
      </c>
      <c r="AT651" s="637">
        <f>IF(VLOOKUP($AU651,'FE Source'!$AN:$AS,5,FALSE)=0,"-",VLOOKUP($AU651,'FE Source'!$AN:$AS,5,FALSE))</f>
        <v>45783</v>
      </c>
      <c r="AU651" s="680" t="s">
        <v>9601</v>
      </c>
      <c r="BE651" s="215">
        <f>IF(VLOOKUP($AU651,'FE Source'!$A:$AK,22,FALSE)=0,"-",VLOOKUP($AU651,'FE Source'!$A:$AK,22,FALSE))</f>
        <v>-1.1599999999999999</v>
      </c>
      <c r="BF651" s="215">
        <f>IF(VLOOKUP($AU651,'FE Source'!$A:$AK,23,FALSE)=0,"-",VLOOKUP($AU651,'FE Source'!$A:$AK,23,FALSE))</f>
        <v>-2.94</v>
      </c>
      <c r="BG651" s="215">
        <f>IF(VLOOKUP($AU651,'FE Source'!$A:$AK,24,FALSE)=0,"-",VLOOKUP($AU651,'FE Source'!$A:$AK,24,FALSE))</f>
        <v>47.18</v>
      </c>
      <c r="BH651" s="215">
        <f>IF(VLOOKUP($AU651,'FE Source'!$A:$AK,25,FALSE)=0,"-",VLOOKUP($AU651,'FE Source'!$A:$AK,25,FALSE))</f>
        <v>-21.64</v>
      </c>
      <c r="BI651" s="215">
        <f>IF(VLOOKUP($AU651,'FE Source'!$A:$AK,26,FALSE)=0,"-",VLOOKUP($AU651,'FE Source'!$A:$AK,26,FALSE))</f>
        <v>39.369999999999997</v>
      </c>
      <c r="BJ651" s="215">
        <f>IF(VLOOKUP($AU651,'FE Source'!$A:$AK,27,FALSE)=0,"-",VLOOKUP($AU651,'FE Source'!$A:$AK,27,FALSE))</f>
        <v>66.459999999999994</v>
      </c>
      <c r="BK651" s="215">
        <f>IF(VLOOKUP($AU651,'FE Source'!$A:$AK,28,FALSE)=0,"-",VLOOKUP($AU651,'FE Source'!$A:$AK,28,FALSE))</f>
        <v>-18.62</v>
      </c>
      <c r="BL651" s="215">
        <f>IF(VLOOKUP($AU651,'FE Source'!$A:$AK,29,FALSE)=0,"-",VLOOKUP($AU651,'FE Source'!$A:$AK,29,FALSE))</f>
        <v>-26.15</v>
      </c>
      <c r="BM651" s="215">
        <f>IF(VLOOKUP($AU651,'FE Source'!$A:$AK,30,FALSE)=0,"-",VLOOKUP($AU651,'FE Source'!$A:$AK,30,FALSE))</f>
        <v>-24.62</v>
      </c>
      <c r="BN651" t="str">
        <f>IF(VLOOKUP($AU651,'FE Source'!$A:$AK,31,FALSE)="No Specified Index","-",IF(VLOOKUP($AU651,'FE Source'!$A:$AK,31,FALSE)=0,"-",VLOOKUP($AU651,'FE Source'!$A:$AK,31,FALSE)))</f>
        <v>MSCI China 10/40 Index</v>
      </c>
      <c r="BO651" s="217">
        <f>IF(VLOOKUP($AU651,'FE Source'!$A:$AK,32,FALSE)=0,"-",VLOOKUP($AU651,'FE Source'!$A:$AK,32,FALSE))</f>
        <v>38442</v>
      </c>
      <c r="BP651" s="18">
        <f>IF(VLOOKUP($AU651,'FE Source'!$AZ:$BC,2,FALSE)=0,"-",VLOOKUP($AU651,'FE Source'!$AZ:$BC,2,FALSE))</f>
        <v>-6.88</v>
      </c>
      <c r="BQ651" s="18">
        <f>IF(VLOOKUP($AU651,'FE Source'!$AZ:$BC,3,FALSE)=0,"-",VLOOKUP($AU651,'FE Source'!$AZ:$BC,3,FALSE))</f>
        <v>-12.37</v>
      </c>
      <c r="BR651" s="18">
        <f>IF(VLOOKUP($AU651,'FE Source'!$AZ:$BC,4,FALSE)=0,"-",VLOOKUP($AU651,'FE Source'!$AZ:$BC,4,FALSE))</f>
        <v>-13.67</v>
      </c>
    </row>
    <row r="652" spans="2:70" ht="15">
      <c r="B652" s="628" t="str">
        <f>INDEX('UT - Retail'!$A$7:$A$1409,MATCH(AU652,'UT - Retail'!$U$7:$U$1409,0),1)</f>
        <v>J.P. Morgan Asset Management</v>
      </c>
      <c r="C652" s="650" t="str">
        <f>INDEX('UT - Retail'!$B$7:$B$1409,MATCH(AU652,'UT - Retail'!$U$7:$U$1409,0),1)</f>
        <v>JPMorgan Funds - China A-Share Opportunities A (acc) RMB</v>
      </c>
      <c r="D652" s="650"/>
      <c r="E652" s="618" t="str">
        <f>VLOOKUP(C652,'UT - Retail'!$B:$K,8,FALSE)</f>
        <v>Equities</v>
      </c>
      <c r="F652" s="618" t="str">
        <f>VLOOKUP(C652,'UT - Retail'!$B:$K,9,FALSE)</f>
        <v>China Local</v>
      </c>
      <c r="G652" s="618" t="str">
        <f>VLOOKUP(C652,'UT - Retail'!$B:$K,10,FALSE)</f>
        <v>General</v>
      </c>
      <c r="H652" s="82" t="str">
        <f>VLOOKUP(C652,'UT - Retail'!$B:$N,13,FALSE)</f>
        <v>No</v>
      </c>
      <c r="I652" s="82" t="str">
        <f>VLOOKUP(C652,'UT - Retail'!$B:$Q,14,FALSE)</f>
        <v>No</v>
      </c>
      <c r="J652" s="618" t="str">
        <f>VLOOKUP(C652,'UT - Retail'!$B:$Q,11,FALSE)</f>
        <v>No</v>
      </c>
      <c r="K652" s="130" t="str">
        <f>VLOOKUP(C652,'UT - Retail'!$B:$P,15,FALSE)</f>
        <v>Yes</v>
      </c>
      <c r="L652" s="82" t="str">
        <f>VLOOKUP(C652,'UT - Retail'!$B:$Q,16,FALSE)</f>
        <v>Both</v>
      </c>
      <c r="M652" s="618" t="str">
        <f>VLOOKUP(C652,'UT - Retail'!$B:$K,6,FALSE)</f>
        <v>RMB</v>
      </c>
      <c r="N652" s="618" t="str">
        <f>IFERROR(IF(MATCH(C652,'Portfolio Construction'!$AL:$AL,0),"Yes","No"),"No")</f>
        <v>Yes</v>
      </c>
      <c r="O652" s="618" t="str">
        <f>IFERROR(IF(MATCH(C652,'Portfolio Construction'!$AN:$AN,0),"Yes","No"),"No")</f>
        <v>No</v>
      </c>
      <c r="P652" s="618" t="str">
        <f>IFERROR(IF(MATCH(C652,'Portfolio Construction'!$AP:$AP,0),"Yes","No"),"No")</f>
        <v>No</v>
      </c>
      <c r="Q652" s="618" t="str">
        <f>IFERROR(IF(MATCH(C652,'Portfolio Construction'!$AR:$AR,0),"Yes","No"),"No")</f>
        <v>No</v>
      </c>
      <c r="R652" s="618" t="str">
        <f>IFERROR(IF(MATCH(C652,'Portfolio Construction'!$AT:$AT,0),"Yes","No"),"No")</f>
        <v>No</v>
      </c>
      <c r="S652" s="618" t="str">
        <f>IFERROR(IF(MATCH(C652,'Portfolio Construction'!$AV:$AV,0),"Yes","No"),"No")</f>
        <v>No</v>
      </c>
      <c r="T652" s="618" t="str">
        <f>IFERROR(IF(MATCH(C652,'Portfolio Construction'!$AX:$AX,0),"Yes","No"),"No")</f>
        <v>No</v>
      </c>
      <c r="U652" s="618" t="str">
        <f>IFERROR(IF(MATCH(C652,'Portfolio Construction'!$AZ:$AZ,0),"Yes","No"),"No")</f>
        <v>No</v>
      </c>
      <c r="V652" s="618" t="str">
        <f>IFERROR(IF(MATCH(C652,'Portfolio Construction'!$BB:$BB,0),"Yes","No"),"No")</f>
        <v>No</v>
      </c>
      <c r="W652" s="618">
        <f>IF(VLOOKUP($AU652,'FE Source'!$A:$W,3,FALSE)=0,"-",VLOOKUP($AU652,'FE Source'!$A:$W,3,FALSE))</f>
        <v>-5.78</v>
      </c>
      <c r="X652" s="618">
        <f>IF(VLOOKUP($AU652,'FE Source'!$A:$W,4,FALSE)=0,"-",VLOOKUP($AU652,'FE Source'!$A:$W,4,FALSE))</f>
        <v>-4.2</v>
      </c>
      <c r="Y652" s="618">
        <f>IF(VLOOKUP($AU652,'FE Source'!$A:$W,5,FALSE)=0,"-",VLOOKUP($AU652,'FE Source'!$A:$W,5,FALSE))</f>
        <v>-8.5</v>
      </c>
      <c r="Z652" s="618">
        <f>IF(VLOOKUP($AU652,'FE Source'!$A:$W,6,FALSE)=0,"-",VLOOKUP($AU652,'FE Source'!$A:$W,6,FALSE))</f>
        <v>-4.01</v>
      </c>
      <c r="AA652" s="618">
        <f>IF(VLOOKUP($AU652,'FE Source'!$A:$W,7,FALSE)=0,"-",VLOOKUP($AU652,'FE Source'!$A:$W,7,FALSE))</f>
        <v>-10.19</v>
      </c>
      <c r="AB652" s="618">
        <f>IF(VLOOKUP($AU652,'FE Source'!$A:$W,8,FALSE)=0,"-",VLOOKUP($AU652,'FE Source'!$A:$W,8,FALSE))</f>
        <v>-4.46</v>
      </c>
      <c r="AC652" s="632" t="str">
        <f>IF(VLOOKUP($AU652,'FE Source'!$A:$W,9,FALSE)=0,"-",VLOOKUP($AU652,'FE Source'!$A:$W,9,FALSE))</f>
        <v>-</v>
      </c>
      <c r="AD652" s="634">
        <f>IF(VLOOKUP($AU652,'FE Source'!$A:$W,10,FALSE)=0,"-",VLOOKUP($AU652,'FE Source'!$A:$W,10,FALSE))</f>
        <v>0.89</v>
      </c>
      <c r="AE652" s="618">
        <f>IF(VLOOKUP($AU652,'FE Source'!$A:$W,11,FALSE)=0,"-",VLOOKUP($AU652,'FE Source'!$A:$W,11,FALSE))</f>
        <v>22.64</v>
      </c>
      <c r="AF652" s="618">
        <f>IF(VLOOKUP($AU652,'FE Source'!$A:$W,12,FALSE)=0,"-",VLOOKUP($AU652,'FE Source'!$A:$W,12,FALSE))</f>
        <v>-0.03</v>
      </c>
      <c r="AG652" s="618">
        <f>IF(VLOOKUP($AU652,'FE Source'!$A:$W,14,FALSE)=0,"-",VLOOKUP($AU652,'FE Source'!$A:$W,14,FALSE))</f>
        <v>-44.79</v>
      </c>
      <c r="AH652" s="618">
        <f>IF(VLOOKUP($AU652,'FE Source'!$A:$DJ,33,FALSE)=0,"-",VLOOKUP($AU652,'FE Source'!$A:$DJ,33,FALSE))</f>
        <v>82.85</v>
      </c>
      <c r="AI652" s="618">
        <f>IF(VLOOKUP($AU652,'FE Source'!$A:$Y,20,FALSE)=0,"-",VLOOKUP($AU652,'FE Source'!$A:$Y,20,FALSE))</f>
        <v>80.7</v>
      </c>
      <c r="AJ652" s="618">
        <f>IF(VLOOKUP($AU652,'FE Source'!$A:$DJ,34,FALSE)=0,"-",VLOOKUP($AU652,'FE Source'!$A:$DJ,34,FALSE))</f>
        <v>106.41</v>
      </c>
      <c r="AK652" s="618">
        <f>IF(VLOOKUP($AU652,'FE Source'!$A:$DJ,35,FALSE)=0,"-",VLOOKUP($AU652,'FE Source'!$A:$DJ,35,FALSE))</f>
        <v>108.31</v>
      </c>
      <c r="AL652" s="632">
        <f>IF(VLOOKUP($AU652,'FE Source'!$A:$Y,19,FALSE)=0,"-",VLOOKUP($AU652,'FE Source'!$A:$Y,19,FALSE))</f>
        <v>99.37</v>
      </c>
      <c r="AM652" s="634">
        <f>IF(VLOOKUP($AU652,'FE Source'!$A:$DJ,36,FALSE)=0,"-",VLOOKUP($AU652,'FE Source'!$A:$DJ,36,FALSE))</f>
        <v>101.03</v>
      </c>
      <c r="AN652" s="635">
        <f>IF(VLOOKUP($AU652,'FE Source'!$A:$W,13,FALSE)=0,"-",VLOOKUP($AU652,'FE Source'!$A:$W,13,FALSE))</f>
        <v>3666.4</v>
      </c>
      <c r="AO652" s="634" t="str">
        <f>IF(J652="no","-",IF(VLOOKUP($AU652,'FE Source'!$A:$W,15,FALSE)=0,"-",VLOOKUP($AU652,'FE Source'!$A:$W,15,FALSE)))</f>
        <v>-</v>
      </c>
      <c r="AP652" s="618" t="str">
        <f>IF(AO652="-","-",IF(VLOOKUP($AU652,'FE Source'!$A:$Z,21,FALSE)=0,"-",IF(VLOOKUP($AU652,'FE Source'!$A:$Z,21,FALSE)=2,"Semi-Annual",IF(VLOOKUP($AU652,'FE Source'!$A:$Z,21,FALSE)=4,"Quarterly",IF(VLOOKUP($AU652,'FE Source'!$A:$Z,21,FALSE)=12,"Monthly","Annual")))))</f>
        <v>-</v>
      </c>
      <c r="AQ652" s="632">
        <f t="array" ref="AQ652">IF(VLOOKUP($AU652,'FE Source'!$A:$W,16,FALSE)=0,"-",VLOOKUP($AU652,'FE Source'!$A:$W,16,FALSE))</f>
        <v>1.8</v>
      </c>
      <c r="AR652" s="636" t="str">
        <f>IF(VLOOKUP($AU652,'FE Source'!$A:$W,17,FALSE)=0,"-",VLOOKUP($AU652,'FE Source'!$A:$W,17,FALSE))</f>
        <v>-</v>
      </c>
      <c r="AS652" s="634">
        <f>IF(VLOOKUP($AU652,'FE Source'!$AN:$AS,4,FALSE)="",VLOOKUP($AU652,'FE Source'!$AN:$AS,3,FALSE),VLOOKUP($AU652,'FE Source'!$AN:$AS,4,FALSE))</f>
        <v>157.62</v>
      </c>
      <c r="AT652" s="637">
        <f>IF(VLOOKUP($AU652,'FE Source'!$AN:$AS,5,FALSE)=0,"-",VLOOKUP($AU652,'FE Source'!$AN:$AS,5,FALSE))</f>
        <v>45783</v>
      </c>
      <c r="AU652" s="636" t="s">
        <v>7090</v>
      </c>
      <c r="BE652" s="215" t="str">
        <f>IF(VLOOKUP($AU652,'FE Source'!$A:$AK,22,FALSE)=0,"-",VLOOKUP($AU652,'FE Source'!$A:$AK,22,FALSE))</f>
        <v>-</v>
      </c>
      <c r="BF652" s="215">
        <f>IF(VLOOKUP($AU652,'FE Source'!$A:$AK,23,FALSE)=0,"-",VLOOKUP($AU652,'FE Source'!$A:$AK,23,FALSE))</f>
        <v>-17.55</v>
      </c>
      <c r="BG652" s="215">
        <f>IF(VLOOKUP($AU652,'FE Source'!$A:$AK,24,FALSE)=0,"-",VLOOKUP($AU652,'FE Source'!$A:$AK,24,FALSE))</f>
        <v>37.340000000000003</v>
      </c>
      <c r="BH652" s="215">
        <f>IF(VLOOKUP($AU652,'FE Source'!$A:$AK,25,FALSE)=0,"-",VLOOKUP($AU652,'FE Source'!$A:$AK,25,FALSE))</f>
        <v>-26.27</v>
      </c>
      <c r="BI652" s="215">
        <f>IF(VLOOKUP($AU652,'FE Source'!$A:$AK,26,FALSE)=0,"-",VLOOKUP($AU652,'FE Source'!$A:$AK,26,FALSE))</f>
        <v>48.92</v>
      </c>
      <c r="BJ652" s="215">
        <f>IF(VLOOKUP($AU652,'FE Source'!$A:$AK,27,FALSE)=0,"-",VLOOKUP($AU652,'FE Source'!$A:$AK,27,FALSE))</f>
        <v>66.83</v>
      </c>
      <c r="BK652" s="215">
        <f>IF(VLOOKUP($AU652,'FE Source'!$A:$AK,28,FALSE)=0,"-",VLOOKUP($AU652,'FE Source'!$A:$AK,28,FALSE))</f>
        <v>-2.79</v>
      </c>
      <c r="BL652" s="215">
        <f>IF(VLOOKUP($AU652,'FE Source'!$A:$AK,29,FALSE)=0,"-",VLOOKUP($AU652,'FE Source'!$A:$AK,29,FALSE))</f>
        <v>-29.02</v>
      </c>
      <c r="BM652" s="215">
        <f>IF(VLOOKUP($AU652,'FE Source'!$A:$AK,30,FALSE)=0,"-",VLOOKUP($AU652,'FE Source'!$A:$AK,30,FALSE))</f>
        <v>-25.68</v>
      </c>
      <c r="BN652" t="str">
        <f>IF(VLOOKUP($AU652,'FE Source'!$A:$AK,31,FALSE)="No Specified Index","-",IF(VLOOKUP($AU652,'FE Source'!$A:$AK,31,FALSE)=0,"-",VLOOKUP($AU652,'FE Source'!$A:$AK,31,FALSE)))</f>
        <v>CSI 300</v>
      </c>
      <c r="BO652" s="217">
        <f>IF(VLOOKUP($AU652,'FE Source'!$A:$AK,32,FALSE)=0,"-",VLOOKUP($AU652,'FE Source'!$A:$AK,32,FALSE))</f>
        <v>42258</v>
      </c>
      <c r="BP652" s="18" t="str">
        <f>IF(VLOOKUP($AU652,'FE Source'!$AZ:$BC,2,FALSE)=0,"-",VLOOKUP($AU652,'FE Source'!$AZ:$BC,2,FALSE))</f>
        <v>-</v>
      </c>
      <c r="BQ652" s="18" t="str">
        <f>IF(VLOOKUP($AU652,'FE Source'!$AZ:$BC,3,FALSE)=0,"-",VLOOKUP($AU652,'FE Source'!$AZ:$BC,3,FALSE))</f>
        <v>-</v>
      </c>
      <c r="BR652" s="18" t="str">
        <f>IF(VLOOKUP($AU652,'FE Source'!$AZ:$BC,4,FALSE)=0,"-",VLOOKUP($AU652,'FE Source'!$AZ:$BC,4,FALSE))</f>
        <v>-</v>
      </c>
    </row>
    <row r="653" spans="2:70" ht="15">
      <c r="B653" s="628" t="str">
        <f>INDEX('UT - Retail'!$A$7:$A$1409,MATCH(AU653,'UT - Retail'!$U$7:$U$1409,0),1)</f>
        <v>J.P. Morgan Asset Management</v>
      </c>
      <c r="C653" s="650" t="str">
        <f>INDEX('UT - Retail'!$B$7:$B$1409,MATCH(AU653,'UT - Retail'!$U$7:$U$1409,0),1)</f>
        <v>JPMorgan Funds - China A-Share Opportunities A (acc) SGD</v>
      </c>
      <c r="D653" s="831"/>
      <c r="E653" s="618" t="str">
        <f>VLOOKUP(C653,'UT - Retail'!$B:$K,8,FALSE)</f>
        <v>Equities</v>
      </c>
      <c r="F653" s="618" t="str">
        <f>VLOOKUP(C653,'UT - Retail'!$B:$K,9,FALSE)</f>
        <v>China Local</v>
      </c>
      <c r="G653" s="618" t="str">
        <f>VLOOKUP(C653,'UT - Retail'!$B:$K,10,FALSE)</f>
        <v>General</v>
      </c>
      <c r="H653" s="82" t="str">
        <f>VLOOKUP(C653,'UT - Retail'!$B:$N,13,FALSE)</f>
        <v>No</v>
      </c>
      <c r="I653" s="82" t="str">
        <f>VLOOKUP(C653,'UT - Retail'!$B:$Q,14,FALSE)</f>
        <v>No</v>
      </c>
      <c r="J653" s="618" t="str">
        <f>VLOOKUP(C653,'UT - Retail'!$B:$Q,11,FALSE)</f>
        <v>No</v>
      </c>
      <c r="K653" s="130" t="str">
        <f>VLOOKUP(C653,'UT - Retail'!$B:$P,15,FALSE)</f>
        <v>Yes</v>
      </c>
      <c r="L653" s="82" t="str">
        <f>VLOOKUP(C653,'UT - Retail'!$B:$Q,16,FALSE)</f>
        <v>Both</v>
      </c>
      <c r="M653" s="618" t="str">
        <f>VLOOKUP(C653,'UT - Retail'!$B:$K,6,FALSE)</f>
        <v>SGD</v>
      </c>
      <c r="N653" s="618" t="str">
        <f>IFERROR(IF(MATCH(C653,'Portfolio Construction'!$AL:$AL,0),"Yes","No"),"No")</f>
        <v>Yes</v>
      </c>
      <c r="O653" s="618" t="str">
        <f>IFERROR(IF(MATCH(C653,'Portfolio Construction'!$AN:$AN,0),"Yes","No"),"No")</f>
        <v>No</v>
      </c>
      <c r="P653" s="618" t="str">
        <f>IFERROR(IF(MATCH(C653,'Portfolio Construction'!$AP:$AP,0),"Yes","No"),"No")</f>
        <v>No</v>
      </c>
      <c r="Q653" s="618" t="str">
        <f>IFERROR(IF(MATCH(C653,'Portfolio Construction'!$AR:$AR,0),"Yes","No"),"No")</f>
        <v>No</v>
      </c>
      <c r="R653" s="618" t="str">
        <f>IFERROR(IF(MATCH(C653,'Portfolio Construction'!$AT:$AT,0),"Yes","No"),"No")</f>
        <v>No</v>
      </c>
      <c r="S653" s="618" t="str">
        <f>IFERROR(IF(MATCH(C653,'Portfolio Construction'!$AV:$AV,0),"Yes","No"),"No")</f>
        <v>No</v>
      </c>
      <c r="T653" s="618" t="str">
        <f>IFERROR(IF(MATCH(C653,'Portfolio Construction'!$AX:$AX,0),"Yes","No"),"No")</f>
        <v>No</v>
      </c>
      <c r="U653" s="618" t="str">
        <f>IFERROR(IF(MATCH(C653,'Portfolio Construction'!$AZ:$AZ,0),"Yes","No"),"No")</f>
        <v>No</v>
      </c>
      <c r="V653" s="618" t="str">
        <f>IFERROR(IF(MATCH(C653,'Portfolio Construction'!$BB:$BB,0),"Yes","No"),"No")</f>
        <v>No</v>
      </c>
      <c r="W653" s="618">
        <f>IF(VLOOKUP($AU653,'FE Source'!$A:$W,3,FALSE)=0,"-",VLOOKUP($AU653,'FE Source'!$A:$W,3,FALSE))</f>
        <v>-5.92</v>
      </c>
      <c r="X653" s="618">
        <f>IF(VLOOKUP($AU653,'FE Source'!$A:$W,4,FALSE)=0,"-",VLOOKUP($AU653,'FE Source'!$A:$W,4,FALSE))</f>
        <v>-4.1900000000000004</v>
      </c>
      <c r="Y653" s="618">
        <f>IF(VLOOKUP($AU653,'FE Source'!$A:$W,5,FALSE)=0,"-",VLOOKUP($AU653,'FE Source'!$A:$W,5,FALSE))</f>
        <v>-8.58</v>
      </c>
      <c r="Z653" s="618">
        <f>IF(VLOOKUP($AU653,'FE Source'!$A:$W,6,FALSE)=0,"-",VLOOKUP($AU653,'FE Source'!$A:$W,6,FALSE))</f>
        <v>-4.1100000000000003</v>
      </c>
      <c r="AA653" s="618">
        <f>IF(VLOOKUP($AU653,'FE Source'!$A:$W,7,FALSE)=0,"-",VLOOKUP($AU653,'FE Source'!$A:$W,7,FALSE))</f>
        <v>-10.220000000000001</v>
      </c>
      <c r="AB653" s="618">
        <f>IF(VLOOKUP($AU653,'FE Source'!$A:$W,8,FALSE)=0,"-",VLOOKUP($AU653,'FE Source'!$A:$W,8,FALSE))</f>
        <v>-4.5</v>
      </c>
      <c r="AC653" s="632" t="str">
        <f>IF(VLOOKUP($AU653,'FE Source'!$A:$W,9,FALSE)=0,"-",VLOOKUP($AU653,'FE Source'!$A:$W,9,FALSE))</f>
        <v>-</v>
      </c>
      <c r="AD653" s="634">
        <f>IF(VLOOKUP($AU653,'FE Source'!$A:$W,10,FALSE)=0,"-",VLOOKUP($AU653,'FE Source'!$A:$W,10,FALSE))</f>
        <v>0.88</v>
      </c>
      <c r="AE653" s="618">
        <f>IF(VLOOKUP($AU653,'FE Source'!$A:$W,11,FALSE)=0,"-",VLOOKUP($AU653,'FE Source'!$A:$W,11,FALSE))</f>
        <v>22.57</v>
      </c>
      <c r="AF653" s="618">
        <f>IF(VLOOKUP($AU653,'FE Source'!$A:$W,12,FALSE)=0,"-",VLOOKUP($AU653,'FE Source'!$A:$W,12,FALSE))</f>
        <v>-0.03</v>
      </c>
      <c r="AG653" s="618">
        <f>IF(VLOOKUP($AU653,'FE Source'!$A:$W,14,FALSE)=0,"-",VLOOKUP($AU653,'FE Source'!$A:$W,14,FALSE))</f>
        <v>-44.87</v>
      </c>
      <c r="AH653" s="618">
        <f>IF(VLOOKUP($AU653,'FE Source'!$A:$DJ,33,FALSE)=0,"-",VLOOKUP($AU653,'FE Source'!$A:$DJ,33,FALSE))</f>
        <v>82.68</v>
      </c>
      <c r="AI653" s="618">
        <f>IF(VLOOKUP($AU653,'FE Source'!$A:$Y,20,FALSE)=0,"-",VLOOKUP($AU653,'FE Source'!$A:$Y,20,FALSE))</f>
        <v>80.72</v>
      </c>
      <c r="AJ653" s="618">
        <f>IF(VLOOKUP($AU653,'FE Source'!$A:$DJ,34,FALSE)=0,"-",VLOOKUP($AU653,'FE Source'!$A:$DJ,34,FALSE))</f>
        <v>105.96</v>
      </c>
      <c r="AK653" s="618">
        <f>IF(VLOOKUP($AU653,'FE Source'!$A:$DJ,35,FALSE)=0,"-",VLOOKUP($AU653,'FE Source'!$A:$DJ,35,FALSE))</f>
        <v>107.63</v>
      </c>
      <c r="AL653" s="632">
        <f>IF(VLOOKUP($AU653,'FE Source'!$A:$Y,19,FALSE)=0,"-",VLOOKUP($AU653,'FE Source'!$A:$Y,19,FALSE))</f>
        <v>99.4</v>
      </c>
      <c r="AM653" s="634">
        <f>IF(VLOOKUP($AU653,'FE Source'!$A:$DJ,36,FALSE)=0,"-",VLOOKUP($AU653,'FE Source'!$A:$DJ,36,FALSE))</f>
        <v>101</v>
      </c>
      <c r="AN653" s="635">
        <f>IF(VLOOKUP($AU653,'FE Source'!$A:$W,13,FALSE)=0,"-",VLOOKUP($AU653,'FE Source'!$A:$W,13,FALSE))</f>
        <v>3666.4</v>
      </c>
      <c r="AO653" s="634" t="str">
        <f>IF(J653="no","-",IF(VLOOKUP($AU653,'FE Source'!$A:$W,15,FALSE)=0,"-",VLOOKUP($AU653,'FE Source'!$A:$W,15,FALSE)))</f>
        <v>-</v>
      </c>
      <c r="AP653" s="618" t="str">
        <f>IF(AO653="-","-",IF(VLOOKUP($AU653,'FE Source'!$A:$Z,21,FALSE)=0,"-",IF(VLOOKUP($AU653,'FE Source'!$A:$Z,21,FALSE)=2,"Semi-Annual",IF(VLOOKUP($AU653,'FE Source'!$A:$Z,21,FALSE)=4,"Quarterly",IF(VLOOKUP($AU653,'FE Source'!$A:$Z,21,FALSE)=12,"Monthly","Annual")))))</f>
        <v>-</v>
      </c>
      <c r="AQ653" s="632">
        <f t="array" ref="AQ653">IF(VLOOKUP($AU653,'FE Source'!$A:$W,16,FALSE)=0,"-",VLOOKUP($AU653,'FE Source'!$A:$W,16,FALSE))</f>
        <v>1.8</v>
      </c>
      <c r="AR653" s="636" t="str">
        <f>IF(VLOOKUP($AU653,'FE Source'!$A:$W,17,FALSE)=0,"-",VLOOKUP($AU653,'FE Source'!$A:$W,17,FALSE))</f>
        <v>Silver</v>
      </c>
      <c r="AS653" s="634">
        <f>IF(VLOOKUP($AU653,'FE Source'!$AN:$AS,4,FALSE)="",VLOOKUP($AU653,'FE Source'!$AN:$AS,3,FALSE),VLOOKUP($AU653,'FE Source'!$AN:$AS,4,FALSE))</f>
        <v>10.97</v>
      </c>
      <c r="AT653" s="637">
        <f>IF(VLOOKUP($AU653,'FE Source'!$AN:$AS,5,FALSE)=0,"-",VLOOKUP($AU653,'FE Source'!$AN:$AS,5,FALSE))</f>
        <v>45783</v>
      </c>
      <c r="AU653" s="614" t="s">
        <v>7091</v>
      </c>
      <c r="BE653" s="215" t="str">
        <f>IF(VLOOKUP($AU653,'FE Source'!$A:$AK,22,FALSE)=0,"-",VLOOKUP($AU653,'FE Source'!$A:$AK,22,FALSE))</f>
        <v>-</v>
      </c>
      <c r="BF653" s="215" t="str">
        <f>IF(VLOOKUP($AU653,'FE Source'!$A:$AK,23,FALSE)=0,"-",VLOOKUP($AU653,'FE Source'!$A:$AK,23,FALSE))</f>
        <v>-</v>
      </c>
      <c r="BG653" s="215" t="str">
        <f>IF(VLOOKUP($AU653,'FE Source'!$A:$AK,24,FALSE)=0,"-",VLOOKUP($AU653,'FE Source'!$A:$AK,24,FALSE))</f>
        <v>-</v>
      </c>
      <c r="BH653" s="215">
        <f>IF(VLOOKUP($AU653,'FE Source'!$A:$AK,25,FALSE)=0,"-",VLOOKUP($AU653,'FE Source'!$A:$AK,25,FALSE))</f>
        <v>-26.28</v>
      </c>
      <c r="BI653" s="215">
        <f>IF(VLOOKUP($AU653,'FE Source'!$A:$AK,26,FALSE)=0,"-",VLOOKUP($AU653,'FE Source'!$A:$AK,26,FALSE))</f>
        <v>48.82</v>
      </c>
      <c r="BJ653" s="215">
        <f>IF(VLOOKUP($AU653,'FE Source'!$A:$AK,27,FALSE)=0,"-",VLOOKUP($AU653,'FE Source'!$A:$AK,27,FALSE))</f>
        <v>66.64</v>
      </c>
      <c r="BK653" s="215">
        <f>IF(VLOOKUP($AU653,'FE Source'!$A:$AK,28,FALSE)=0,"-",VLOOKUP($AU653,'FE Source'!$A:$AK,28,FALSE))</f>
        <v>-2.61</v>
      </c>
      <c r="BL653" s="215">
        <f>IF(VLOOKUP($AU653,'FE Source'!$A:$AK,29,FALSE)=0,"-",VLOOKUP($AU653,'FE Source'!$A:$AK,29,FALSE))</f>
        <v>-29.08</v>
      </c>
      <c r="BM653" s="215">
        <f>IF(VLOOKUP($AU653,'FE Source'!$A:$AK,30,FALSE)=0,"-",VLOOKUP($AU653,'FE Source'!$A:$AK,30,FALSE))</f>
        <v>-25.69</v>
      </c>
      <c r="BN653" t="str">
        <f>IF(VLOOKUP($AU653,'FE Source'!$A:$AK,31,FALSE)="No Specified Index","-",IF(VLOOKUP($AU653,'FE Source'!$A:$AK,31,FALSE)=0,"-",VLOOKUP($AU653,'FE Source'!$A:$AK,31,FALSE)))</f>
        <v>CSI 300</v>
      </c>
      <c r="BO653" s="217">
        <f>IF(VLOOKUP($AU653,'FE Source'!$A:$AK,32,FALSE)=0,"-",VLOOKUP($AU653,'FE Source'!$A:$AK,32,FALSE))</f>
        <v>42965</v>
      </c>
      <c r="BP653" s="18" t="str">
        <f>IF(VLOOKUP($AU653,'FE Source'!$AZ:$BC,2,FALSE)=0,"-",VLOOKUP($AU653,'FE Source'!$AZ:$BC,2,FALSE))</f>
        <v>-</v>
      </c>
      <c r="BQ653" s="18" t="str">
        <f>IF(VLOOKUP($AU653,'FE Source'!$AZ:$BC,3,FALSE)=0,"-",VLOOKUP($AU653,'FE Source'!$AZ:$BC,3,FALSE))</f>
        <v>-</v>
      </c>
      <c r="BR653" s="18" t="str">
        <f>IF(VLOOKUP($AU653,'FE Source'!$AZ:$BC,4,FALSE)=0,"-",VLOOKUP($AU653,'FE Source'!$AZ:$BC,4,FALSE))</f>
        <v>-</v>
      </c>
    </row>
    <row r="654" spans="2:70" ht="15">
      <c r="B654" s="628" t="str">
        <f>INDEX('UT - Retail'!$A$7:$A$1409,MATCH(AU654,'UT - Retail'!$U$7:$U$1409,0),1)</f>
        <v>J.P. Morgan Asset Management</v>
      </c>
      <c r="C654" s="666" t="str">
        <f>INDEX('UT - Retail'!$B$7:$B$1409,MATCH(AU654,'UT - Retail'!$U$7:$U$1409,0),1)</f>
        <v>JPMorgan Funds - China A-Share Opportunities A (acc) USD</v>
      </c>
      <c r="D654" s="666"/>
      <c r="E654" s="618" t="str">
        <f>VLOOKUP(C654,'UT - Retail'!$B:$K,8,FALSE)</f>
        <v>Equities</v>
      </c>
      <c r="F654" s="618" t="str">
        <f>VLOOKUP(C654,'UT - Retail'!$B:$K,9,FALSE)</f>
        <v>China Local</v>
      </c>
      <c r="G654" s="618" t="str">
        <f>VLOOKUP(C654,'UT - Retail'!$B:$K,10,FALSE)</f>
        <v>General</v>
      </c>
      <c r="H654" s="82" t="str">
        <f>VLOOKUP(C654,'UT - Retail'!$B:$N,13,FALSE)</f>
        <v>No</v>
      </c>
      <c r="I654" s="82" t="str">
        <f>VLOOKUP(C654,'UT - Retail'!$B:$Q,14,FALSE)</f>
        <v>No</v>
      </c>
      <c r="J654" s="618" t="str">
        <f>VLOOKUP(C654,'UT - Retail'!$B:$Q,11,FALSE)</f>
        <v>No</v>
      </c>
      <c r="K654" s="130" t="str">
        <f>VLOOKUP(C654,'UT - Retail'!$B:$P,15,FALSE)</f>
        <v>Yes</v>
      </c>
      <c r="L654" s="82" t="str">
        <f>VLOOKUP(C654,'UT - Retail'!$B:$Q,16,FALSE)</f>
        <v>Both</v>
      </c>
      <c r="M654" s="618" t="str">
        <f>VLOOKUP(C654,'UT - Retail'!$B:$K,6,FALSE)</f>
        <v>USD</v>
      </c>
      <c r="N654" s="618" t="str">
        <f>IFERROR(IF(MATCH(C654,'Portfolio Construction'!$AL:$AL,0),"Yes","No"),"No")</f>
        <v>Yes</v>
      </c>
      <c r="O654" s="618" t="str">
        <f>IFERROR(IF(MATCH(C654,'Portfolio Construction'!$AN:$AN,0),"Yes","No"),"No")</f>
        <v>No</v>
      </c>
      <c r="P654" s="618" t="str">
        <f>IFERROR(IF(MATCH(C654,'Portfolio Construction'!$AP:$AP,0),"Yes","No"),"No")</f>
        <v>No</v>
      </c>
      <c r="Q654" s="618" t="str">
        <f>IFERROR(IF(MATCH(C654,'Portfolio Construction'!$AR:$AR,0),"Yes","No"),"No")</f>
        <v>No</v>
      </c>
      <c r="R654" s="618" t="str">
        <f>IFERROR(IF(MATCH(C654,'Portfolio Construction'!$AT:$AT,0),"Yes","No"),"No")</f>
        <v>No</v>
      </c>
      <c r="S654" s="618" t="str">
        <f>IFERROR(IF(MATCH(C654,'Portfolio Construction'!$AV:$AV,0),"Yes","No"),"No")</f>
        <v>No</v>
      </c>
      <c r="T654" s="618" t="str">
        <f>IFERROR(IF(MATCH(C654,'Portfolio Construction'!$AX:$AX,0),"Yes","No"),"No")</f>
        <v>No</v>
      </c>
      <c r="U654" s="618" t="str">
        <f>IFERROR(IF(MATCH(C654,'Portfolio Construction'!$AZ:$AZ,0),"Yes","No"),"No")</f>
        <v>No</v>
      </c>
      <c r="V654" s="618" t="str">
        <f>IFERROR(IF(MATCH(C654,'Portfolio Construction'!$BB:$BB,0),"Yes","No"),"No")</f>
        <v>No</v>
      </c>
      <c r="W654" s="618">
        <f>IF(VLOOKUP($AU654,'FE Source'!$A:$W,3,FALSE)=0,"-",VLOOKUP($AU654,'FE Source'!$A:$W,3,FALSE))</f>
        <v>-5.91</v>
      </c>
      <c r="X654" s="618">
        <f>IF(VLOOKUP($AU654,'FE Source'!$A:$W,4,FALSE)=0,"-",VLOOKUP($AU654,'FE Source'!$A:$W,4,FALSE))</f>
        <v>-4</v>
      </c>
      <c r="Y654" s="618">
        <f>IF(VLOOKUP($AU654,'FE Source'!$A:$W,5,FALSE)=0,"-",VLOOKUP($AU654,'FE Source'!$A:$W,5,FALSE))</f>
        <v>-8.4</v>
      </c>
      <c r="Z654" s="618">
        <f>IF(VLOOKUP($AU654,'FE Source'!$A:$W,6,FALSE)=0,"-",VLOOKUP($AU654,'FE Source'!$A:$W,6,FALSE))</f>
        <v>-4.01</v>
      </c>
      <c r="AA654" s="618">
        <f>IF(VLOOKUP($AU654,'FE Source'!$A:$W,7,FALSE)=0,"-",VLOOKUP($AU654,'FE Source'!$A:$W,7,FALSE))</f>
        <v>-10.220000000000001</v>
      </c>
      <c r="AB654" s="618">
        <f>IF(VLOOKUP($AU654,'FE Source'!$A:$W,8,FALSE)=0,"-",VLOOKUP($AU654,'FE Source'!$A:$W,8,FALSE))</f>
        <v>-4.46</v>
      </c>
      <c r="AC654" s="632" t="str">
        <f>IF(VLOOKUP($AU654,'FE Source'!$A:$W,9,FALSE)=0,"-",VLOOKUP($AU654,'FE Source'!$A:$W,9,FALSE))</f>
        <v>-</v>
      </c>
      <c r="AD654" s="634">
        <f>IF(VLOOKUP($AU654,'FE Source'!$A:$W,10,FALSE)=0,"-",VLOOKUP($AU654,'FE Source'!$A:$W,10,FALSE))</f>
        <v>0.88</v>
      </c>
      <c r="AE654" s="618">
        <f>IF(VLOOKUP($AU654,'FE Source'!$A:$W,11,FALSE)=0,"-",VLOOKUP($AU654,'FE Source'!$A:$W,11,FALSE))</f>
        <v>22.56</v>
      </c>
      <c r="AF654" s="618">
        <f>IF(VLOOKUP($AU654,'FE Source'!$A:$W,12,FALSE)=0,"-",VLOOKUP($AU654,'FE Source'!$A:$W,12,FALSE))</f>
        <v>-0.03</v>
      </c>
      <c r="AG654" s="618">
        <f>IF(VLOOKUP($AU654,'FE Source'!$A:$W,14,FALSE)=0,"-",VLOOKUP($AU654,'FE Source'!$A:$W,14,FALSE))</f>
        <v>-44.79</v>
      </c>
      <c r="AH654" s="618">
        <f>IF(VLOOKUP($AU654,'FE Source'!$A:$DJ,33,FALSE)=0,"-",VLOOKUP($AU654,'FE Source'!$A:$DJ,33,FALSE))</f>
        <v>83.11</v>
      </c>
      <c r="AI654" s="618">
        <f>IF(VLOOKUP($AU654,'FE Source'!$A:$Y,20,FALSE)=0,"-",VLOOKUP($AU654,'FE Source'!$A:$Y,20,FALSE))</f>
        <v>80.709999999999994</v>
      </c>
      <c r="AJ654" s="618">
        <f>IF(VLOOKUP($AU654,'FE Source'!$A:$DJ,34,FALSE)=0,"-",VLOOKUP($AU654,'FE Source'!$A:$DJ,34,FALSE))</f>
        <v>106.72</v>
      </c>
      <c r="AK654" s="618">
        <f>IF(VLOOKUP($AU654,'FE Source'!$A:$DJ,35,FALSE)=0,"-",VLOOKUP($AU654,'FE Source'!$A:$DJ,35,FALSE))</f>
        <v>108.56</v>
      </c>
      <c r="AL654" s="632">
        <f>IF(VLOOKUP($AU654,'FE Source'!$A:$Y,19,FALSE)=0,"-",VLOOKUP($AU654,'FE Source'!$A:$Y,19,FALSE))</f>
        <v>99.38</v>
      </c>
      <c r="AM654" s="634">
        <f>IF(VLOOKUP($AU654,'FE Source'!$A:$DJ,36,FALSE)=0,"-",VLOOKUP($AU654,'FE Source'!$A:$DJ,36,FALSE))</f>
        <v>101.03</v>
      </c>
      <c r="AN654" s="635">
        <f>IF(VLOOKUP($AU654,'FE Source'!$A:$W,13,FALSE)=0,"-",VLOOKUP($AU654,'FE Source'!$A:$W,13,FALSE))</f>
        <v>3666.4</v>
      </c>
      <c r="AO654" s="634" t="str">
        <f>IF(J654="no","-",IF(VLOOKUP($AU654,'FE Source'!$A:$W,15,FALSE)=0,"-",VLOOKUP($AU654,'FE Source'!$A:$W,15,FALSE)))</f>
        <v>-</v>
      </c>
      <c r="AP654" s="618" t="str">
        <f>IF(AO654="-","-",IF(VLOOKUP($AU654,'FE Source'!$A:$Z,21,FALSE)=0,"-",IF(VLOOKUP($AU654,'FE Source'!$A:$Z,21,FALSE)=2,"Semi-Annual",IF(VLOOKUP($AU654,'FE Source'!$A:$Z,21,FALSE)=4,"Quarterly",IF(VLOOKUP($AU654,'FE Source'!$A:$Z,21,FALSE)=12,"Monthly","Annual")))))</f>
        <v>-</v>
      </c>
      <c r="AQ654" s="632">
        <f t="array" ref="AQ654">IF(VLOOKUP($AU654,'FE Source'!$A:$W,16,FALSE)=0,"-",VLOOKUP($AU654,'FE Source'!$A:$W,16,FALSE))</f>
        <v>1.8</v>
      </c>
      <c r="AR654" s="636" t="str">
        <f>IF(VLOOKUP($AU654,'FE Source'!$A:$W,17,FALSE)=0,"-",VLOOKUP($AU654,'FE Source'!$A:$W,17,FALSE))</f>
        <v>Silver</v>
      </c>
      <c r="AS654" s="634">
        <f>IF(VLOOKUP($AU654,'FE Source'!$AN:$AS,4,FALSE)="",VLOOKUP($AU654,'FE Source'!$AN:$AS,3,FALSE),VLOOKUP($AU654,'FE Source'!$AN:$AS,4,FALSE))</f>
        <v>21.87</v>
      </c>
      <c r="AT654" s="637">
        <f>IF(VLOOKUP($AU654,'FE Source'!$AN:$AS,5,FALSE)=0,"-",VLOOKUP($AU654,'FE Source'!$AN:$AS,5,FALSE))</f>
        <v>45783</v>
      </c>
      <c r="AU654" s="636" t="s">
        <v>7092</v>
      </c>
      <c r="BE654" s="215" t="str">
        <f>IF(VLOOKUP($AU654,'FE Source'!$A:$AK,22,FALSE)=0,"-",VLOOKUP($AU654,'FE Source'!$A:$AK,22,FALSE))</f>
        <v>-</v>
      </c>
      <c r="BF654" s="215">
        <f>IF(VLOOKUP($AU654,'FE Source'!$A:$AK,23,FALSE)=0,"-",VLOOKUP($AU654,'FE Source'!$A:$AK,23,FALSE))</f>
        <v>-17.649999999999999</v>
      </c>
      <c r="BG654" s="215">
        <f>IF(VLOOKUP($AU654,'FE Source'!$A:$AK,24,FALSE)=0,"-",VLOOKUP($AU654,'FE Source'!$A:$AK,24,FALSE))</f>
        <v>37.39</v>
      </c>
      <c r="BH654" s="215">
        <f>IF(VLOOKUP($AU654,'FE Source'!$A:$AK,25,FALSE)=0,"-",VLOOKUP($AU654,'FE Source'!$A:$AK,25,FALSE))</f>
        <v>-26.3</v>
      </c>
      <c r="BI654" s="215">
        <f>IF(VLOOKUP($AU654,'FE Source'!$A:$AK,26,FALSE)=0,"-",VLOOKUP($AU654,'FE Source'!$A:$AK,26,FALSE))</f>
        <v>49</v>
      </c>
      <c r="BJ654" s="215">
        <f>IF(VLOOKUP($AU654,'FE Source'!$A:$AK,27,FALSE)=0,"-",VLOOKUP($AU654,'FE Source'!$A:$AK,27,FALSE))</f>
        <v>66.709999999999994</v>
      </c>
      <c r="BK654" s="215">
        <f>IF(VLOOKUP($AU654,'FE Source'!$A:$AK,28,FALSE)=0,"-",VLOOKUP($AU654,'FE Source'!$A:$AK,28,FALSE))</f>
        <v>-2.66</v>
      </c>
      <c r="BL654" s="215">
        <f>IF(VLOOKUP($AU654,'FE Source'!$A:$AK,29,FALSE)=0,"-",VLOOKUP($AU654,'FE Source'!$A:$AK,29,FALSE))</f>
        <v>-28.93</v>
      </c>
      <c r="BM654" s="215">
        <f>IF(VLOOKUP($AU654,'FE Source'!$A:$AK,30,FALSE)=0,"-",VLOOKUP($AU654,'FE Source'!$A:$AK,30,FALSE))</f>
        <v>-25.8</v>
      </c>
      <c r="BN654" t="str">
        <f>IF(VLOOKUP($AU654,'FE Source'!$A:$AK,31,FALSE)="No Specified Index","-",IF(VLOOKUP($AU654,'FE Source'!$A:$AK,31,FALSE)=0,"-",VLOOKUP($AU654,'FE Source'!$A:$AK,31,FALSE)))</f>
        <v>CSI 300</v>
      </c>
      <c r="BO654" s="217">
        <f>IF(VLOOKUP($AU654,'FE Source'!$A:$AK,32,FALSE)=0,"-",VLOOKUP($AU654,'FE Source'!$A:$AK,32,FALSE))</f>
        <v>42258</v>
      </c>
      <c r="BP654" s="18" t="str">
        <f>IF(VLOOKUP($AU654,'FE Source'!$AZ:$BC,2,FALSE)=0,"-",VLOOKUP($AU654,'FE Source'!$AZ:$BC,2,FALSE))</f>
        <v>-</v>
      </c>
      <c r="BQ654" s="18" t="str">
        <f>IF(VLOOKUP($AU654,'FE Source'!$AZ:$BC,3,FALSE)=0,"-",VLOOKUP($AU654,'FE Source'!$AZ:$BC,3,FALSE))</f>
        <v>-</v>
      </c>
      <c r="BR654" s="18" t="str">
        <f>IF(VLOOKUP($AU654,'FE Source'!$AZ:$BC,4,FALSE)=0,"-",VLOOKUP($AU654,'FE Source'!$AZ:$BC,4,FALSE))</f>
        <v>-</v>
      </c>
    </row>
    <row r="655" spans="2:70" ht="15">
      <c r="B655" s="628" t="str">
        <f>INDEX('UT - Retail'!$A$7:$A$1409,MATCH(AU655,'UT - Retail'!$U$7:$U$1409,0),1)</f>
        <v>J.P. Morgan Asset Management</v>
      </c>
      <c r="C655" s="650" t="str">
        <f>INDEX('UT - Retail'!$B$7:$B$1409,MATCH(AU655,'UT - Retail'!$U$7:$U$1409,0),1)</f>
        <v>JPMorgan Funds - China CPF (acc) SGD</v>
      </c>
      <c r="D655" s="650"/>
      <c r="E655" s="618" t="str">
        <f>VLOOKUP(C655,'UT - Retail'!$B:$K,8,FALSE)</f>
        <v>Equities</v>
      </c>
      <c r="F655" s="618" t="str">
        <f>VLOOKUP(C655,'UT - Retail'!$B:$K,9,FALSE)</f>
        <v>China</v>
      </c>
      <c r="G655" s="618" t="str">
        <f>VLOOKUP(C655,'UT - Retail'!$B:$K,10,FALSE)</f>
        <v>General</v>
      </c>
      <c r="H655" s="82" t="str">
        <f>VLOOKUP(C655,'UT - Retail'!$B:$N,13,FALSE)</f>
        <v>Yes</v>
      </c>
      <c r="I655" s="82" t="str">
        <f>VLOOKUP(C655,'UT - Retail'!$B:$Q,14,FALSE)</f>
        <v>No</v>
      </c>
      <c r="J655" s="618" t="str">
        <f>VLOOKUP(C655,'UT - Retail'!$B:$Q,11,FALSE)</f>
        <v>No</v>
      </c>
      <c r="K655" s="130" t="str">
        <f>VLOOKUP(C655,'UT - Retail'!$B:$P,15,FALSE)</f>
        <v>No</v>
      </c>
      <c r="L655" s="82" t="str">
        <f>VLOOKUP(C655,'UT - Retail'!$B:$Q,16,FALSE)</f>
        <v>Both</v>
      </c>
      <c r="M655" s="618" t="str">
        <f>VLOOKUP(C655,'UT - Retail'!$B:$K,6,FALSE)</f>
        <v>SGD</v>
      </c>
      <c r="N655" s="618" t="str">
        <f>IFERROR(IF(MATCH(C655,'Portfolio Construction'!$AL:$AL,0),"Yes","No"),"No")</f>
        <v>No</v>
      </c>
      <c r="O655" s="618" t="str">
        <f>IFERROR(IF(MATCH(C655,'Portfolio Construction'!$AN:$AN,0),"Yes","No"),"No")</f>
        <v>No</v>
      </c>
      <c r="P655" s="618" t="str">
        <f>IFERROR(IF(MATCH(C655,'Portfolio Construction'!$AP:$AP,0),"Yes","No"),"No")</f>
        <v>No</v>
      </c>
      <c r="Q655" s="618" t="str">
        <f>IFERROR(IF(MATCH(C655,'Portfolio Construction'!$AR:$AR,0),"Yes","No"),"No")</f>
        <v>No</v>
      </c>
      <c r="R655" s="618" t="str">
        <f>IFERROR(IF(MATCH(C655,'Portfolio Construction'!$AT:$AT,0),"Yes","No"),"No")</f>
        <v>No</v>
      </c>
      <c r="S655" s="618" t="str">
        <f>IFERROR(IF(MATCH(C655,'Portfolio Construction'!$AV:$AV,0),"Yes","No"),"No")</f>
        <v>No</v>
      </c>
      <c r="T655" s="618" t="str">
        <f>IFERROR(IF(MATCH(C655,'Portfolio Construction'!$AX:$AX,0),"Yes","No"),"No")</f>
        <v>No</v>
      </c>
      <c r="U655" s="618" t="str">
        <f>IFERROR(IF(MATCH(C655,'Portfolio Construction'!$AZ:$AZ,0),"Yes","No"),"No")</f>
        <v>No</v>
      </c>
      <c r="V655" s="618" t="str">
        <f>IFERROR(IF(MATCH(C655,'Portfolio Construction'!$BB:$BB,0),"Yes","No"),"No")</f>
        <v>No</v>
      </c>
      <c r="W655" s="618">
        <f>IF(VLOOKUP($AU655,'FE Source'!$A:$W,3,FALSE)=0,"-",VLOOKUP($AU655,'FE Source'!$A:$W,3,FALSE))</f>
        <v>2.83</v>
      </c>
      <c r="X655" s="618">
        <f>IF(VLOOKUP($AU655,'FE Source'!$A:$W,4,FALSE)=0,"-",VLOOKUP($AU655,'FE Source'!$A:$W,4,FALSE))</f>
        <v>-4.28</v>
      </c>
      <c r="Y655" s="618">
        <f>IF(VLOOKUP($AU655,'FE Source'!$A:$W,5,FALSE)=0,"-",VLOOKUP($AU655,'FE Source'!$A:$W,5,FALSE))</f>
        <v>-0.23</v>
      </c>
      <c r="Z655" s="618">
        <f>IF(VLOOKUP($AU655,'FE Source'!$A:$W,6,FALSE)=0,"-",VLOOKUP($AU655,'FE Source'!$A:$W,6,FALSE))</f>
        <v>5.19</v>
      </c>
      <c r="AA655" s="618" t="str">
        <f>IF(VLOOKUP($AU655,'FE Source'!$A:$W,7,FALSE)=0,"-",VLOOKUP($AU655,'FE Source'!$A:$W,7,FALSE))</f>
        <v>-</v>
      </c>
      <c r="AB655" s="618" t="str">
        <f>IF(VLOOKUP($AU655,'FE Source'!$A:$W,8,FALSE)=0,"-",VLOOKUP($AU655,'FE Source'!$A:$W,8,FALSE))</f>
        <v>-</v>
      </c>
      <c r="AC655" s="632" t="str">
        <f>IF(VLOOKUP($AU655,'FE Source'!$A:$W,9,FALSE)=0,"-",VLOOKUP($AU655,'FE Source'!$A:$W,9,FALSE))</f>
        <v>-</v>
      </c>
      <c r="AD655" s="634" t="str">
        <f>IF(VLOOKUP($AU655,'FE Source'!$A:$W,10,FALSE)=0,"-",VLOOKUP($AU655,'FE Source'!$A:$W,10,FALSE))</f>
        <v>-</v>
      </c>
      <c r="AE655" s="618" t="str">
        <f>IF(VLOOKUP($AU655,'FE Source'!$A:$W,11,FALSE)=0,"-",VLOOKUP($AU655,'FE Source'!$A:$W,11,FALSE))</f>
        <v>-</v>
      </c>
      <c r="AF655" s="618" t="str">
        <f>IF(VLOOKUP($AU655,'FE Source'!$A:$W,12,FALSE)=0,"-",VLOOKUP($AU655,'FE Source'!$A:$W,12,FALSE))</f>
        <v>-</v>
      </c>
      <c r="AG655" s="618" t="str">
        <f>IF(VLOOKUP($AU655,'FE Source'!$A:$W,14,FALSE)=0,"-",VLOOKUP($AU655,'FE Source'!$A:$W,14,FALSE))</f>
        <v>-</v>
      </c>
      <c r="AH655" s="618">
        <f>IF(VLOOKUP($AU655,'FE Source'!$A:$DJ,33,FALSE)=0,"-",VLOOKUP($AU655,'FE Source'!$A:$DJ,33,FALSE))</f>
        <v>145.21</v>
      </c>
      <c r="AI655" s="618" t="str">
        <f>IF(VLOOKUP($AU655,'FE Source'!$A:$Y,20,FALSE)=0,"-",VLOOKUP($AU655,'FE Source'!$A:$Y,20,FALSE))</f>
        <v>-</v>
      </c>
      <c r="AJ655" s="618" t="str">
        <f>IF(VLOOKUP($AU655,'FE Source'!$A:$DJ,34,FALSE)=0,"-",VLOOKUP($AU655,'FE Source'!$A:$DJ,34,FALSE))</f>
        <v>-</v>
      </c>
      <c r="AK655" s="618">
        <f>IF(VLOOKUP($AU655,'FE Source'!$A:$DJ,35,FALSE)=0,"-",VLOOKUP($AU655,'FE Source'!$A:$DJ,35,FALSE))</f>
        <v>135.69</v>
      </c>
      <c r="AL655" s="632" t="str">
        <f>IF(VLOOKUP($AU655,'FE Source'!$A:$Y,19,FALSE)=0,"-",VLOOKUP($AU655,'FE Source'!$A:$Y,19,FALSE))</f>
        <v>-</v>
      </c>
      <c r="AM655" s="634" t="str">
        <f>IF(VLOOKUP($AU655,'FE Source'!$A:$DJ,36,FALSE)=0,"-",VLOOKUP($AU655,'FE Source'!$A:$DJ,36,FALSE))</f>
        <v>-</v>
      </c>
      <c r="AN655" s="635">
        <f>IF(VLOOKUP($AU655,'FE Source'!$A:$W,13,FALSE)=0,"-",VLOOKUP($AU655,'FE Source'!$A:$W,13,FALSE))</f>
        <v>4532.3999999999996</v>
      </c>
      <c r="AO655" s="634" t="str">
        <f>IF(J655="no","-",IF(VLOOKUP($AU655,'FE Source'!$A:$W,15,FALSE)=0,"-",VLOOKUP($AU655,'FE Source'!$A:$W,15,FALSE)))</f>
        <v>-</v>
      </c>
      <c r="AP655" s="618" t="str">
        <f>IF(AO655="-","-",IF(VLOOKUP($AU655,'FE Source'!$A:$Z,21,FALSE)=0,"-",IF(VLOOKUP($AU655,'FE Source'!$A:$Z,21,FALSE)=2,"Semi-Annual",IF(VLOOKUP($AU655,'FE Source'!$A:$Z,21,FALSE)=4,"Quarterly",IF(VLOOKUP($AU655,'FE Source'!$A:$Z,21,FALSE)=12,"Monthly","Annual")))))</f>
        <v>-</v>
      </c>
      <c r="AQ655" s="632">
        <f t="array" ref="AQ655">IF(VLOOKUP($AU655,'FE Source'!$A:$W,16,FALSE)=0,"-",VLOOKUP($AU655,'FE Source'!$A:$W,16,FALSE))</f>
        <v>1.75</v>
      </c>
      <c r="AR655" s="636" t="str">
        <f>IF(VLOOKUP($AU655,'FE Source'!$A:$W,17,FALSE)=0,"-",VLOOKUP($AU655,'FE Source'!$A:$W,17,FALSE))</f>
        <v>Bronze</v>
      </c>
      <c r="AS655" s="634">
        <f>IF(VLOOKUP($AU655,'FE Source'!$AN:$AS,4,FALSE)="",VLOOKUP($AU655,'FE Source'!$AN:$AS,3,FALSE),VLOOKUP($AU655,'FE Source'!$AN:$AS,4,FALSE))</f>
        <v>8.7200000000000006</v>
      </c>
      <c r="AT655" s="637">
        <f>IF(VLOOKUP($AU655,'FE Source'!$AN:$AS,5,FALSE)=0,"-",VLOOKUP($AU655,'FE Source'!$AN:$AS,5,FALSE))</f>
        <v>45783</v>
      </c>
      <c r="AU655" s="636" t="s">
        <v>9105</v>
      </c>
      <c r="BE655" s="215" t="str">
        <f>IF(VLOOKUP($AU655,'FE Source'!$A:$AK,22,FALSE)=0,"-",VLOOKUP($AU655,'FE Source'!$A:$AK,22,FALSE))</f>
        <v>-</v>
      </c>
      <c r="BF655" s="215" t="str">
        <f>IF(VLOOKUP($AU655,'FE Source'!$A:$AK,23,FALSE)=0,"-",VLOOKUP($AU655,'FE Source'!$A:$AK,23,FALSE))</f>
        <v>-</v>
      </c>
      <c r="BG655" s="215" t="str">
        <f>IF(VLOOKUP($AU655,'FE Source'!$A:$AK,24,FALSE)=0,"-",VLOOKUP($AU655,'FE Source'!$A:$AK,24,FALSE))</f>
        <v>-</v>
      </c>
      <c r="BH655" s="215" t="str">
        <f>IF(VLOOKUP($AU655,'FE Source'!$A:$AK,25,FALSE)=0,"-",VLOOKUP($AU655,'FE Source'!$A:$AK,25,FALSE))</f>
        <v>-</v>
      </c>
      <c r="BI655" s="215" t="str">
        <f>IF(VLOOKUP($AU655,'FE Source'!$A:$AK,26,FALSE)=0,"-",VLOOKUP($AU655,'FE Source'!$A:$AK,26,FALSE))</f>
        <v>-</v>
      </c>
      <c r="BJ655" s="215" t="str">
        <f>IF(VLOOKUP($AU655,'FE Source'!$A:$AK,27,FALSE)=0,"-",VLOOKUP($AU655,'FE Source'!$A:$AK,27,FALSE))</f>
        <v>-</v>
      </c>
      <c r="BK655" s="215" t="str">
        <f>IF(VLOOKUP($AU655,'FE Source'!$A:$AK,28,FALSE)=0,"-",VLOOKUP($AU655,'FE Source'!$A:$AK,28,FALSE))</f>
        <v>-</v>
      </c>
      <c r="BL655" s="215" t="str">
        <f>IF(VLOOKUP($AU655,'FE Source'!$A:$AK,29,FALSE)=0,"-",VLOOKUP($AU655,'FE Source'!$A:$AK,29,FALSE))</f>
        <v>-</v>
      </c>
      <c r="BM655" s="215">
        <f>IF(VLOOKUP($AU655,'FE Source'!$A:$AK,30,FALSE)=0,"-",VLOOKUP($AU655,'FE Source'!$A:$AK,30,FALSE))</f>
        <v>-24.68</v>
      </c>
      <c r="BN655" t="str">
        <f>IF(VLOOKUP($AU655,'FE Source'!$A:$AK,31,FALSE)="No Specified Index","-",IF(VLOOKUP($AU655,'FE Source'!$A:$AK,31,FALSE)=0,"-",VLOOKUP($AU655,'FE Source'!$A:$AK,31,FALSE)))</f>
        <v>MSCI China 10/40 Index</v>
      </c>
      <c r="BO655" s="217">
        <f>IF(VLOOKUP($AU655,'FE Source'!$A:$AK,32,FALSE)=0,"-",VLOOKUP($AU655,'FE Source'!$A:$AK,32,FALSE))</f>
        <v>44914</v>
      </c>
      <c r="BP655" s="18" t="str">
        <f>IF(VLOOKUP($AU655,'FE Source'!$AZ:$BC,2,FALSE)=0,"-",VLOOKUP($AU655,'FE Source'!$AZ:$BC,2,FALSE))</f>
        <v>-</v>
      </c>
      <c r="BQ655" s="18" t="str">
        <f>IF(VLOOKUP($AU655,'FE Source'!$AZ:$BC,3,FALSE)=0,"-",VLOOKUP($AU655,'FE Source'!$AZ:$BC,3,FALSE))</f>
        <v>-</v>
      </c>
      <c r="BR655" s="18" t="str">
        <f>IF(VLOOKUP($AU655,'FE Source'!$AZ:$BC,4,FALSE)=0,"-",VLOOKUP($AU655,'FE Source'!$AZ:$BC,4,FALSE))</f>
        <v>-</v>
      </c>
    </row>
    <row r="656" spans="2:70" ht="15">
      <c r="B656" s="628" t="str">
        <f>INDEX('UT - Retail'!$A$7:$A$1409,MATCH(AU656,'UT - Retail'!$U$7:$U$1409,0),1)</f>
        <v>J.P. Morgan Asset Management</v>
      </c>
      <c r="C656" s="650" t="str">
        <f>INDEX('UT - Retail'!$B$7:$B$1409,MATCH(AU656,'UT - Retail'!$U$7:$U$1409,0),1)</f>
        <v>JPMorgan Funds - Emerging Markets Dividend A (irc) AUD-H</v>
      </c>
      <c r="D656" s="650"/>
      <c r="E656" s="618" t="str">
        <f>VLOOKUP(C656,'UT - Retail'!$B:$K,8,FALSE)</f>
        <v>Equities</v>
      </c>
      <c r="F656" s="618" t="str">
        <f>VLOOKUP(C656,'UT - Retail'!$B:$K,9,FALSE)</f>
        <v>Emerging Markets</v>
      </c>
      <c r="G656" s="618" t="str">
        <f>VLOOKUP(C656,'UT - Retail'!$B:$K,10,FALSE)</f>
        <v>General</v>
      </c>
      <c r="H656" s="82" t="str">
        <f>VLOOKUP(C656,'UT - Retail'!$B:$N,13,FALSE)</f>
        <v>No</v>
      </c>
      <c r="I656" s="82" t="str">
        <f>VLOOKUP(C656,'UT - Retail'!$B:$Q,14,FALSE)</f>
        <v>No</v>
      </c>
      <c r="J656" s="618" t="str">
        <f>VLOOKUP(C656,'UT - Retail'!$B:$Q,11,FALSE)</f>
        <v>Yes</v>
      </c>
      <c r="K656" s="130" t="str">
        <f>VLOOKUP(C656,'UT - Retail'!$B:$P,15,FALSE)</f>
        <v>Yes</v>
      </c>
      <c r="L656" s="82" t="str">
        <f>VLOOKUP(C656,'UT - Retail'!$B:$Q,16,FALSE)</f>
        <v>Both</v>
      </c>
      <c r="M656" s="618" t="str">
        <f>VLOOKUP(C656,'UT - Retail'!$B:$K,6,FALSE)</f>
        <v>AUD</v>
      </c>
      <c r="N656" s="618" t="str">
        <f>IFERROR(IF(MATCH(C656,'Portfolio Construction'!$AL:$AL,0),"Yes","No"),"No")</f>
        <v>No</v>
      </c>
      <c r="O656" s="618" t="str">
        <f>IFERROR(IF(MATCH(C656,'Portfolio Construction'!$AN:$AN,0),"Yes","No"),"No")</f>
        <v>No</v>
      </c>
      <c r="P656" s="618" t="str">
        <f>IFERROR(IF(MATCH(C656,'Portfolio Construction'!$AP:$AP,0),"Yes","No"),"No")</f>
        <v>No</v>
      </c>
      <c r="Q656" s="618" t="str">
        <f>IFERROR(IF(MATCH(C656,'Portfolio Construction'!$AR:$AR,0),"Yes","No"),"No")</f>
        <v>No</v>
      </c>
      <c r="R656" s="618" t="str">
        <f>IFERROR(IF(MATCH(C656,'Portfolio Construction'!$AT:$AT,0),"Yes","No"),"No")</f>
        <v>No</v>
      </c>
      <c r="S656" s="618" t="str">
        <f>IFERROR(IF(MATCH(C656,'Portfolio Construction'!$AV:$AV,0),"Yes","No"),"No")</f>
        <v>No</v>
      </c>
      <c r="T656" s="618" t="str">
        <f>IFERROR(IF(MATCH(C656,'Portfolio Construction'!$AX:$AX,0),"Yes","No"),"No")</f>
        <v>No</v>
      </c>
      <c r="U656" s="618" t="str">
        <f>IFERROR(IF(MATCH(C656,'Portfolio Construction'!$AZ:$AZ,0),"Yes","No"),"No")</f>
        <v>No</v>
      </c>
      <c r="V656" s="618" t="str">
        <f>IFERROR(IF(MATCH(C656,'Portfolio Construction'!$BB:$BB,0),"Yes","No"),"No")</f>
        <v>No</v>
      </c>
      <c r="W656" s="618">
        <f>IF(VLOOKUP($AU656,'FE Source'!$A:$W,3,FALSE)=0,"-",VLOOKUP($AU656,'FE Source'!$A:$W,3,FALSE))</f>
        <v>3.05</v>
      </c>
      <c r="X656" s="618">
        <f>IF(VLOOKUP($AU656,'FE Source'!$A:$W,4,FALSE)=0,"-",VLOOKUP($AU656,'FE Source'!$A:$W,4,FALSE))</f>
        <v>2.33</v>
      </c>
      <c r="Y656" s="618">
        <f>IF(VLOOKUP($AU656,'FE Source'!$A:$W,5,FALSE)=0,"-",VLOOKUP($AU656,'FE Source'!$A:$W,5,FALSE))</f>
        <v>-3.19</v>
      </c>
      <c r="Z656" s="618">
        <f>IF(VLOOKUP($AU656,'FE Source'!$A:$W,6,FALSE)=0,"-",VLOOKUP($AU656,'FE Source'!$A:$W,6,FALSE))</f>
        <v>-2.68</v>
      </c>
      <c r="AA656" s="618">
        <f>IF(VLOOKUP($AU656,'FE Source'!$A:$W,7,FALSE)=0,"-",VLOOKUP($AU656,'FE Source'!$A:$W,7,FALSE))</f>
        <v>-1.84</v>
      </c>
      <c r="AB656" s="618">
        <f>IF(VLOOKUP($AU656,'FE Source'!$A:$W,8,FALSE)=0,"-",VLOOKUP($AU656,'FE Source'!$A:$W,8,FALSE))</f>
        <v>5.5</v>
      </c>
      <c r="AC656" s="632">
        <f>IF(VLOOKUP($AU656,'FE Source'!$A:$W,9,FALSE)=0,"-",VLOOKUP($AU656,'FE Source'!$A:$W,9,FALSE))</f>
        <v>0.27</v>
      </c>
      <c r="AD656" s="634">
        <f>IF(VLOOKUP($AU656,'FE Source'!$A:$W,10,FALSE)=0,"-",VLOOKUP($AU656,'FE Source'!$A:$W,10,FALSE))</f>
        <v>1.6</v>
      </c>
      <c r="AE656" s="618">
        <f>IF(VLOOKUP($AU656,'FE Source'!$A:$W,11,FALSE)=0,"-",VLOOKUP($AU656,'FE Source'!$A:$W,11,FALSE))</f>
        <v>20.38</v>
      </c>
      <c r="AF656" s="618">
        <f>IF(VLOOKUP($AU656,'FE Source'!$A:$W,12,FALSE)=0,"-",VLOOKUP($AU656,'FE Source'!$A:$W,12,FALSE))</f>
        <v>-0.01</v>
      </c>
      <c r="AG656" s="618">
        <f>IF(VLOOKUP($AU656,'FE Source'!$A:$W,14,FALSE)=0,"-",VLOOKUP($AU656,'FE Source'!$A:$W,14,FALSE))</f>
        <v>-28.68</v>
      </c>
      <c r="AH656" s="618">
        <f>IF(VLOOKUP($AU656,'FE Source'!$A:$DJ,33,FALSE)=0,"-",VLOOKUP($AU656,'FE Source'!$A:$DJ,33,FALSE))</f>
        <v>88.45</v>
      </c>
      <c r="AI656" s="618">
        <f>IF(VLOOKUP($AU656,'FE Source'!$A:$Y,20,FALSE)=0,"-",VLOOKUP($AU656,'FE Source'!$A:$Y,20,FALSE))</f>
        <v>143.96</v>
      </c>
      <c r="AJ656" s="618">
        <f>IF(VLOOKUP($AU656,'FE Source'!$A:$DJ,34,FALSE)=0,"-",VLOOKUP($AU656,'FE Source'!$A:$DJ,34,FALSE))</f>
        <v>176.81</v>
      </c>
      <c r="AK656" s="618">
        <f>IF(VLOOKUP($AU656,'FE Source'!$A:$DJ,35,FALSE)=0,"-",VLOOKUP($AU656,'FE Source'!$A:$DJ,35,FALSE))</f>
        <v>133.41999999999999</v>
      </c>
      <c r="AL656" s="632">
        <f>IF(VLOOKUP($AU656,'FE Source'!$A:$Y,19,FALSE)=0,"-",VLOOKUP($AU656,'FE Source'!$A:$Y,19,FALSE))</f>
        <v>143.62</v>
      </c>
      <c r="AM656" s="634">
        <f>IF(VLOOKUP($AU656,'FE Source'!$A:$DJ,36,FALSE)=0,"-",VLOOKUP($AU656,'FE Source'!$A:$DJ,36,FALSE))</f>
        <v>131.49</v>
      </c>
      <c r="AN656" s="635">
        <f>IF(VLOOKUP($AU656,'FE Source'!$A:$W,13,FALSE)=0,"-",VLOOKUP($AU656,'FE Source'!$A:$W,13,FALSE))</f>
        <v>934.4</v>
      </c>
      <c r="AO656" s="634">
        <f>IF(J656="no","-",IF(VLOOKUP($AU656,'FE Source'!$A:$W,15,FALSE)=0,"-",VLOOKUP($AU656,'FE Source'!$A:$W,15,FALSE)))</f>
        <v>4.1100000000000003</v>
      </c>
      <c r="AP656" s="618" t="str">
        <f>IF(AO656="-","-",IF(VLOOKUP($AU656,'FE Source'!$A:$Z,21,FALSE)=0,"-",IF(VLOOKUP($AU656,'FE Source'!$A:$Z,21,FALSE)=2,"Semi-Annual",IF(VLOOKUP($AU656,'FE Source'!$A:$Z,21,FALSE)=4,"Quarterly",IF(VLOOKUP($AU656,'FE Source'!$A:$Z,21,FALSE)=12,"Monthly","Annual")))))</f>
        <v>Monthly</v>
      </c>
      <c r="AQ656" s="632">
        <f t="array" ref="AQ656">IF(VLOOKUP($AU656,'FE Source'!$A:$W,16,FALSE)=0,"-",VLOOKUP($AU656,'FE Source'!$A:$W,16,FALSE))</f>
        <v>1.8</v>
      </c>
      <c r="AR656" s="636" t="str">
        <f>IF(VLOOKUP($AU656,'FE Source'!$A:$W,17,FALSE)=0,"-",VLOOKUP($AU656,'FE Source'!$A:$W,17,FALSE))</f>
        <v>-</v>
      </c>
      <c r="AS656" s="634">
        <f>IF(VLOOKUP($AU656,'FE Source'!$AN:$AS,4,FALSE)="",VLOOKUP($AU656,'FE Source'!$AN:$AS,3,FALSE),VLOOKUP($AU656,'FE Source'!$AN:$AS,4,FALSE))</f>
        <v>7.36</v>
      </c>
      <c r="AT656" s="617">
        <f>IF(VLOOKUP($AU656,'FE Source'!$AN:$AS,5,FALSE)=0,"-",VLOOKUP($AU656,'FE Source'!$AN:$AS,5,FALSE))</f>
        <v>45783</v>
      </c>
      <c r="AU656" s="647" t="s">
        <v>1049</v>
      </c>
      <c r="BE656" s="215">
        <f>IF(VLOOKUP($AU656,'FE Source'!$A:$AK,22,FALSE)=0,"-",VLOOKUP($AU656,'FE Source'!$A:$AK,22,FALSE))</f>
        <v>-25.02</v>
      </c>
      <c r="BF656" s="215">
        <f>IF(VLOOKUP($AU656,'FE Source'!$A:$AK,23,FALSE)=0,"-",VLOOKUP($AU656,'FE Source'!$A:$AK,23,FALSE))</f>
        <v>17.48</v>
      </c>
      <c r="BG656" s="215">
        <f>IF(VLOOKUP($AU656,'FE Source'!$A:$AK,24,FALSE)=0,"-",VLOOKUP($AU656,'FE Source'!$A:$AK,24,FALSE))</f>
        <v>27.23</v>
      </c>
      <c r="BH656" s="215">
        <f>IF(VLOOKUP($AU656,'FE Source'!$A:$AK,25,FALSE)=0,"-",VLOOKUP($AU656,'FE Source'!$A:$AK,25,FALSE))</f>
        <v>-18.93</v>
      </c>
      <c r="BI656" s="215">
        <f>IF(VLOOKUP($AU656,'FE Source'!$A:$AK,26,FALSE)=0,"-",VLOOKUP($AU656,'FE Source'!$A:$AK,26,FALSE))</f>
        <v>17.149999999999999</v>
      </c>
      <c r="BJ656" s="215">
        <f>IF(VLOOKUP($AU656,'FE Source'!$A:$AK,27,FALSE)=0,"-",VLOOKUP($AU656,'FE Source'!$A:$AK,27,FALSE))</f>
        <v>20.7</v>
      </c>
      <c r="BK656" s="215">
        <f>IF(VLOOKUP($AU656,'FE Source'!$A:$AK,28,FALSE)=0,"-",VLOOKUP($AU656,'FE Source'!$A:$AK,28,FALSE))</f>
        <v>2.02</v>
      </c>
      <c r="BL656" s="215">
        <f>IF(VLOOKUP($AU656,'FE Source'!$A:$AK,29,FALSE)=0,"-",VLOOKUP($AU656,'FE Source'!$A:$AK,29,FALSE))</f>
        <v>-27.77</v>
      </c>
      <c r="BM656" s="215">
        <f>IF(VLOOKUP($AU656,'FE Source'!$A:$AK,30,FALSE)=0,"-",VLOOKUP($AU656,'FE Source'!$A:$AK,30,FALSE))</f>
        <v>9.2899999999999991</v>
      </c>
      <c r="BN656" t="str">
        <f>IF(VLOOKUP($AU656,'FE Source'!$A:$AK,31,FALSE)="No Specified Index","-",IF(VLOOKUP($AU656,'FE Source'!$A:$AK,31,FALSE)=0,"-",VLOOKUP($AU656,'FE Source'!$A:$AK,31,FALSE)))</f>
        <v>MSCI Emerging Markets</v>
      </c>
      <c r="BO656" s="217">
        <f>IF(VLOOKUP($AU656,'FE Source'!$A:$AK,32,FALSE)=0,"-",VLOOKUP($AU656,'FE Source'!$A:$AK,32,FALSE))</f>
        <v>41387</v>
      </c>
      <c r="BP656" s="18">
        <f>IF(VLOOKUP($AU656,'FE Source'!$AZ:$BC,2,FALSE)=0,"-",VLOOKUP($AU656,'FE Source'!$AZ:$BC,2,FALSE))</f>
        <v>-9.85</v>
      </c>
      <c r="BQ656" s="18" t="str">
        <f>IF(VLOOKUP($AU656,'FE Source'!$AZ:$BC,3,FALSE)=0,"-",VLOOKUP($AU656,'FE Source'!$AZ:$BC,3,FALSE))</f>
        <v>-</v>
      </c>
      <c r="BR656" s="18" t="str">
        <f>IF(VLOOKUP($AU656,'FE Source'!$AZ:$BC,4,FALSE)=0,"-",VLOOKUP($AU656,'FE Source'!$AZ:$BC,4,FALSE))</f>
        <v>-</v>
      </c>
    </row>
    <row r="657" spans="2:70" ht="15">
      <c r="B657" s="628" t="str">
        <f>INDEX('UT - Retail'!$A$7:$A$1409,MATCH(AU657,'UT - Retail'!$U$7:$U$1409,0),1)</f>
        <v>J.P. Morgan Asset Management</v>
      </c>
      <c r="C657" s="650" t="str">
        <f>INDEX('UT - Retail'!$B$7:$B$1409,MATCH(AU657,'UT - Retail'!$U$7:$U$1409,0),1)</f>
        <v>JPMorgan Funds - Emerging Markets Dividend A (mth) SGD</v>
      </c>
      <c r="D657" s="650"/>
      <c r="E657" s="618" t="str">
        <f>VLOOKUP(C657,'UT - Retail'!$B:$K,8,FALSE)</f>
        <v>Equities</v>
      </c>
      <c r="F657" s="618" t="str">
        <f>VLOOKUP(C657,'UT - Retail'!$B:$K,9,FALSE)</f>
        <v>Emerging Markets</v>
      </c>
      <c r="G657" s="618" t="str">
        <f>VLOOKUP(C657,'UT - Retail'!$B:$K,10,FALSE)</f>
        <v>General</v>
      </c>
      <c r="H657" s="82" t="str">
        <f>VLOOKUP(C657,'UT - Retail'!$B:$N,13,FALSE)</f>
        <v>No</v>
      </c>
      <c r="I657" s="82" t="str">
        <f>VLOOKUP(C657,'UT - Retail'!$B:$Q,14,FALSE)</f>
        <v>No</v>
      </c>
      <c r="J657" s="618" t="str">
        <f>VLOOKUP(C657,'UT - Retail'!$B:$Q,11,FALSE)</f>
        <v>Yes</v>
      </c>
      <c r="K657" s="130" t="str">
        <f>VLOOKUP(C657,'UT - Retail'!$B:$P,15,FALSE)</f>
        <v>Yes</v>
      </c>
      <c r="L657" s="82" t="str">
        <f>VLOOKUP(C657,'UT - Retail'!$B:$Q,16,FALSE)</f>
        <v>Both</v>
      </c>
      <c r="M657" s="618" t="str">
        <f>VLOOKUP(C657,'UT - Retail'!$B:$K,6,FALSE)</f>
        <v>SGD</v>
      </c>
      <c r="N657" s="618" t="str">
        <f>IFERROR(IF(MATCH(C657,'Portfolio Construction'!$AL:$AL,0),"Yes","No"),"No")</f>
        <v>No</v>
      </c>
      <c r="O657" s="618" t="str">
        <f>IFERROR(IF(MATCH(C657,'Portfolio Construction'!$AN:$AN,0),"Yes","No"),"No")</f>
        <v>No</v>
      </c>
      <c r="P657" s="618" t="str">
        <f>IFERROR(IF(MATCH(C657,'Portfolio Construction'!$AP:$AP,0),"Yes","No"),"No")</f>
        <v>No</v>
      </c>
      <c r="Q657" s="618" t="str">
        <f>IFERROR(IF(MATCH(C657,'Portfolio Construction'!$AR:$AR,0),"Yes","No"),"No")</f>
        <v>No</v>
      </c>
      <c r="R657" s="618" t="str">
        <f>IFERROR(IF(MATCH(C657,'Portfolio Construction'!$AT:$AT,0),"Yes","No"),"No")</f>
        <v>No</v>
      </c>
      <c r="S657" s="618" t="str">
        <f>IFERROR(IF(MATCH(C657,'Portfolio Construction'!$AV:$AV,0),"Yes","No"),"No")</f>
        <v>No</v>
      </c>
      <c r="T657" s="618" t="str">
        <f>IFERROR(IF(MATCH(C657,'Portfolio Construction'!$AX:$AX,0),"Yes","No"),"No")</f>
        <v>No</v>
      </c>
      <c r="U657" s="618" t="str">
        <f>IFERROR(IF(MATCH(C657,'Portfolio Construction'!$AZ:$AZ,0),"Yes","No"),"No")</f>
        <v>No</v>
      </c>
      <c r="V657" s="618" t="str">
        <f>IFERROR(IF(MATCH(C657,'Portfolio Construction'!$BB:$BB,0),"Yes","No"),"No")</f>
        <v>No</v>
      </c>
      <c r="W657" s="618">
        <f>IF(VLOOKUP($AU657,'FE Source'!$A:$W,3,FALSE)=0,"-",VLOOKUP($AU657,'FE Source'!$A:$W,3,FALSE))</f>
        <v>-0.94</v>
      </c>
      <c r="X657" s="618">
        <f>IF(VLOOKUP($AU657,'FE Source'!$A:$W,4,FALSE)=0,"-",VLOOKUP($AU657,'FE Source'!$A:$W,4,FALSE))</f>
        <v>0.89</v>
      </c>
      <c r="Y657" s="618">
        <f>IF(VLOOKUP($AU657,'FE Source'!$A:$W,5,FALSE)=0,"-",VLOOKUP($AU657,'FE Source'!$A:$W,5,FALSE))</f>
        <v>-1.1499999999999999</v>
      </c>
      <c r="Z657" s="618">
        <f>IF(VLOOKUP($AU657,'FE Source'!$A:$W,6,FALSE)=0,"-",VLOOKUP($AU657,'FE Source'!$A:$W,6,FALSE))</f>
        <v>1.36</v>
      </c>
      <c r="AA657" s="618">
        <f>IF(VLOOKUP($AU657,'FE Source'!$A:$W,7,FALSE)=0,"-",VLOOKUP($AU657,'FE Source'!$A:$W,7,FALSE))</f>
        <v>3.47</v>
      </c>
      <c r="AB657" s="618">
        <f>IF(VLOOKUP($AU657,'FE Source'!$A:$W,8,FALSE)=0,"-",VLOOKUP($AU657,'FE Source'!$A:$W,8,FALSE))</f>
        <v>7.32</v>
      </c>
      <c r="AC657" s="632">
        <f>IF(VLOOKUP($AU657,'FE Source'!$A:$W,9,FALSE)=0,"-",VLOOKUP($AU657,'FE Source'!$A:$W,9,FALSE))</f>
        <v>3.68</v>
      </c>
      <c r="AD657" s="634">
        <f>IF(VLOOKUP($AU657,'FE Source'!$A:$W,10,FALSE)=0,"-",VLOOKUP($AU657,'FE Source'!$A:$W,10,FALSE))</f>
        <v>1.02</v>
      </c>
      <c r="AE657" s="618">
        <f>IF(VLOOKUP($AU657,'FE Source'!$A:$W,11,FALSE)=0,"-",VLOOKUP($AU657,'FE Source'!$A:$W,11,FALSE))</f>
        <v>12.55</v>
      </c>
      <c r="AF657" s="618" t="str">
        <f>IF(VLOOKUP($AU657,'FE Source'!$A:$W,12,FALSE)=0,"-",VLOOKUP($AU657,'FE Source'!$A:$W,12,FALSE))</f>
        <v>-</v>
      </c>
      <c r="AG657" s="618">
        <f>IF(VLOOKUP($AU657,'FE Source'!$A:$W,14,FALSE)=0,"-",VLOOKUP($AU657,'FE Source'!$A:$W,14,FALSE))</f>
        <v>-18.940000000000001</v>
      </c>
      <c r="AH657" s="618">
        <f>IF(VLOOKUP($AU657,'FE Source'!$A:$DJ,33,FALSE)=0,"-",VLOOKUP($AU657,'FE Source'!$A:$DJ,33,FALSE))</f>
        <v>94.86</v>
      </c>
      <c r="AI657" s="618">
        <f>IF(VLOOKUP($AU657,'FE Source'!$A:$Y,20,FALSE)=0,"-",VLOOKUP($AU657,'FE Source'!$A:$Y,20,FALSE))</f>
        <v>100.74</v>
      </c>
      <c r="AJ657" s="618">
        <f>IF(VLOOKUP($AU657,'FE Source'!$A:$DJ,34,FALSE)=0,"-",VLOOKUP($AU657,'FE Source'!$A:$DJ,34,FALSE))</f>
        <v>98.38</v>
      </c>
      <c r="AK657" s="618">
        <f>IF(VLOOKUP($AU657,'FE Source'!$A:$DJ,35,FALSE)=0,"-",VLOOKUP($AU657,'FE Source'!$A:$DJ,35,FALSE))</f>
        <v>102.57</v>
      </c>
      <c r="AL657" s="632">
        <f>IF(VLOOKUP($AU657,'FE Source'!$A:$Y,19,FALSE)=0,"-",VLOOKUP($AU657,'FE Source'!$A:$Y,19,FALSE))</f>
        <v>94.95</v>
      </c>
      <c r="AM657" s="634">
        <f>IF(VLOOKUP($AU657,'FE Source'!$A:$DJ,36,FALSE)=0,"-",VLOOKUP($AU657,'FE Source'!$A:$DJ,36,FALSE))</f>
        <v>85.43</v>
      </c>
      <c r="AN657" s="635">
        <f>IF(VLOOKUP($AU657,'FE Source'!$A:$W,13,FALSE)=0,"-",VLOOKUP($AU657,'FE Source'!$A:$W,13,FALSE))</f>
        <v>934.4</v>
      </c>
      <c r="AO657" s="634">
        <f>IF(J657="no","-",IF(VLOOKUP($AU657,'FE Source'!$A:$W,15,FALSE)=0,"-",VLOOKUP($AU657,'FE Source'!$A:$W,15,FALSE)))</f>
        <v>4.75</v>
      </c>
      <c r="AP657" s="618" t="str">
        <f>IF(AO657="-","-",IF(VLOOKUP($AU657,'FE Source'!$A:$Z,21,FALSE)=0,"-",IF(VLOOKUP($AU657,'FE Source'!$A:$Z,21,FALSE)=2,"Semi-Annual",IF(VLOOKUP($AU657,'FE Source'!$A:$Z,21,FALSE)=4,"Quarterly",IF(VLOOKUP($AU657,'FE Source'!$A:$Z,21,FALSE)=12,"Monthly","Annual")))))</f>
        <v>Monthly</v>
      </c>
      <c r="AQ657" s="632">
        <f t="array" ref="AQ657">IF(VLOOKUP($AU657,'FE Source'!$A:$W,16,FALSE)=0,"-",VLOOKUP($AU657,'FE Source'!$A:$W,16,FALSE))</f>
        <v>1.8</v>
      </c>
      <c r="AR657" s="636" t="str">
        <f>IF(VLOOKUP($AU657,'FE Source'!$A:$W,17,FALSE)=0,"-",VLOOKUP($AU657,'FE Source'!$A:$W,17,FALSE))</f>
        <v>Bronze</v>
      </c>
      <c r="AS657" s="634">
        <f>IF(VLOOKUP($AU657,'FE Source'!$AN:$AS,4,FALSE)="",VLOOKUP($AU657,'FE Source'!$AN:$AS,3,FALSE),VLOOKUP($AU657,'FE Source'!$AN:$AS,4,FALSE))</f>
        <v>8.41</v>
      </c>
      <c r="AT657" s="637">
        <f>IF(VLOOKUP($AU657,'FE Source'!$AN:$AS,5,FALSE)=0,"-",VLOOKUP($AU657,'FE Source'!$AN:$AS,5,FALSE))</f>
        <v>45783</v>
      </c>
      <c r="AU657" s="647" t="s">
        <v>3046</v>
      </c>
      <c r="BE657" s="215">
        <f>IF(VLOOKUP($AU657,'FE Source'!$A:$AK,22,FALSE)=0,"-",VLOOKUP($AU657,'FE Source'!$A:$AK,22,FALSE))</f>
        <v>-17.13</v>
      </c>
      <c r="BF657" s="215">
        <f>IF(VLOOKUP($AU657,'FE Source'!$A:$AK,23,FALSE)=0,"-",VLOOKUP($AU657,'FE Source'!$A:$AK,23,FALSE))</f>
        <v>17.989999999999998</v>
      </c>
      <c r="BG657" s="215">
        <f>IF(VLOOKUP($AU657,'FE Source'!$A:$AK,24,FALSE)=0,"-",VLOOKUP($AU657,'FE Source'!$A:$AK,24,FALSE))</f>
        <v>17.57</v>
      </c>
      <c r="BH657" s="215">
        <f>IF(VLOOKUP($AU657,'FE Source'!$A:$AK,25,FALSE)=0,"-",VLOOKUP($AU657,'FE Source'!$A:$AK,25,FALSE))</f>
        <v>-8.85</v>
      </c>
      <c r="BI657" s="215">
        <f>IF(VLOOKUP($AU657,'FE Source'!$A:$AK,26,FALSE)=0,"-",VLOOKUP($AU657,'FE Source'!$A:$AK,26,FALSE))</f>
        <v>19.100000000000001</v>
      </c>
      <c r="BJ657" s="215">
        <f>IF(VLOOKUP($AU657,'FE Source'!$A:$AK,27,FALSE)=0,"-",VLOOKUP($AU657,'FE Source'!$A:$AK,27,FALSE))</f>
        <v>13.26</v>
      </c>
      <c r="BK657" s="215">
        <f>IF(VLOOKUP($AU657,'FE Source'!$A:$AK,28,FALSE)=0,"-",VLOOKUP($AU657,'FE Source'!$A:$AK,28,FALSE))</f>
        <v>9.42</v>
      </c>
      <c r="BL657" s="215">
        <f>IF(VLOOKUP($AU657,'FE Source'!$A:$AK,29,FALSE)=0,"-",VLOOKUP($AU657,'FE Source'!$A:$AK,29,FALSE))</f>
        <v>-20.88</v>
      </c>
      <c r="BM657" s="215">
        <f>IF(VLOOKUP($AU657,'FE Source'!$A:$AK,30,FALSE)=0,"-",VLOOKUP($AU657,'FE Source'!$A:$AK,30,FALSE))</f>
        <v>11.66</v>
      </c>
      <c r="BN657" t="str">
        <f>IF(VLOOKUP($AU657,'FE Source'!$A:$AK,31,FALSE)="No Specified Index","-",IF(VLOOKUP($AU657,'FE Source'!$A:$AK,31,FALSE)=0,"-",VLOOKUP($AU657,'FE Source'!$A:$AK,31,FALSE)))</f>
        <v>MSCI Emerging Markets</v>
      </c>
      <c r="BO657" s="217">
        <f>IF(VLOOKUP($AU657,'FE Source'!$A:$AK,32,FALSE)=0,"-",VLOOKUP($AU657,'FE Source'!$A:$AK,32,FALSE))</f>
        <v>41344</v>
      </c>
      <c r="BP657" s="18">
        <f>IF(VLOOKUP($AU657,'FE Source'!$AZ:$BC,2,FALSE)=0,"-",VLOOKUP($AU657,'FE Source'!$AZ:$BC,2,FALSE))</f>
        <v>-5.51</v>
      </c>
      <c r="BQ657" s="18" t="str">
        <f>IF(VLOOKUP($AU657,'FE Source'!$AZ:$BC,3,FALSE)=0,"-",VLOOKUP($AU657,'FE Source'!$AZ:$BC,3,FALSE))</f>
        <v>-</v>
      </c>
      <c r="BR657" s="18" t="str">
        <f>IF(VLOOKUP($AU657,'FE Source'!$AZ:$BC,4,FALSE)=0,"-",VLOOKUP($AU657,'FE Source'!$AZ:$BC,4,FALSE))</f>
        <v>-</v>
      </c>
    </row>
    <row r="658" spans="2:70" ht="15">
      <c r="B658" s="628" t="str">
        <f>INDEX('UT - Retail'!$A$7:$A$1409,MATCH(AU658,'UT - Retail'!$U$7:$U$1409,0),1)</f>
        <v>J.P. Morgan Asset Management</v>
      </c>
      <c r="C658" s="666" t="str">
        <f>INDEX('UT - Retail'!$B$7:$B$1409,MATCH(AU658,'UT - Retail'!$U$7:$U$1409,0),1)</f>
        <v>JPMorgan Funds - Emerging Markets Dividend A (mth) SGD-H</v>
      </c>
      <c r="D658" s="666"/>
      <c r="E658" s="618" t="str">
        <f>VLOOKUP(C658,'UT - Retail'!$B:$K,8,FALSE)</f>
        <v>Equities</v>
      </c>
      <c r="F658" s="618" t="str">
        <f>VLOOKUP(C658,'UT - Retail'!$B:$K,9,FALSE)</f>
        <v>Emerging Markets</v>
      </c>
      <c r="G658" s="618" t="str">
        <f>VLOOKUP(C658,'UT - Retail'!$B:$K,10,FALSE)</f>
        <v>General</v>
      </c>
      <c r="H658" s="82" t="str">
        <f>VLOOKUP(C658,'UT - Retail'!$B:$N,13,FALSE)</f>
        <v>No</v>
      </c>
      <c r="I658" s="82" t="str">
        <f>VLOOKUP(C658,'UT - Retail'!$B:$Q,14,FALSE)</f>
        <v>No</v>
      </c>
      <c r="J658" s="618" t="str">
        <f>VLOOKUP(C658,'UT - Retail'!$B:$Q,11,FALSE)</f>
        <v>No</v>
      </c>
      <c r="K658" s="130" t="str">
        <f>VLOOKUP(C658,'UT - Retail'!$B:$P,15,FALSE)</f>
        <v>Yes</v>
      </c>
      <c r="L658" s="82" t="str">
        <f>VLOOKUP(C658,'UT - Retail'!$B:$Q,16,FALSE)</f>
        <v>Both</v>
      </c>
      <c r="M658" s="618" t="str">
        <f>VLOOKUP(C658,'UT - Retail'!$B:$K,6,FALSE)</f>
        <v>SGD</v>
      </c>
      <c r="N658" s="618" t="str">
        <f>IFERROR(IF(MATCH(C658,'Portfolio Construction'!$AL:$AL,0),"Yes","No"),"No")</f>
        <v>No</v>
      </c>
      <c r="O658" s="618" t="str">
        <f>IFERROR(IF(MATCH(C658,'Portfolio Construction'!$AN:$AN,0),"Yes","No"),"No")</f>
        <v>No</v>
      </c>
      <c r="P658" s="618" t="str">
        <f>IFERROR(IF(MATCH(C658,'Portfolio Construction'!$AP:$AP,0),"Yes","No"),"No")</f>
        <v>No</v>
      </c>
      <c r="Q658" s="618" t="str">
        <f>IFERROR(IF(MATCH(C658,'Portfolio Construction'!$AR:$AR,0),"Yes","No"),"No")</f>
        <v>No</v>
      </c>
      <c r="R658" s="618" t="str">
        <f>IFERROR(IF(MATCH(C658,'Portfolio Construction'!$AT:$AT,0),"Yes","No"),"No")</f>
        <v>No</v>
      </c>
      <c r="S658" s="618" t="str">
        <f>IFERROR(IF(MATCH(C658,'Portfolio Construction'!$AV:$AV,0),"Yes","No"),"No")</f>
        <v>No</v>
      </c>
      <c r="T658" s="618" t="str">
        <f>IFERROR(IF(MATCH(C658,'Portfolio Construction'!$AX:$AX,0),"Yes","No"),"No")</f>
        <v>No</v>
      </c>
      <c r="U658" s="618" t="str">
        <f>IFERROR(IF(MATCH(C658,'Portfolio Construction'!$AZ:$AZ,0),"Yes","No"),"No")</f>
        <v>No</v>
      </c>
      <c r="V658" s="618" t="str">
        <f>IFERROR(IF(MATCH(C658,'Portfolio Construction'!$BB:$BB,0),"Yes","No"),"No")</f>
        <v>No</v>
      </c>
      <c r="W658" s="618">
        <f>IF(VLOOKUP($AU658,'FE Source'!$A:$W,3,FALSE)=0,"-",VLOOKUP($AU658,'FE Source'!$A:$W,3,FALSE))</f>
        <v>3.96</v>
      </c>
      <c r="X658" s="618">
        <f>IF(VLOOKUP($AU658,'FE Source'!$A:$W,4,FALSE)=0,"-",VLOOKUP($AU658,'FE Source'!$A:$W,4,FALSE))</f>
        <v>4.05</v>
      </c>
      <c r="Y658" s="618">
        <f>IF(VLOOKUP($AU658,'FE Source'!$A:$W,5,FALSE)=0,"-",VLOOKUP($AU658,'FE Source'!$A:$W,5,FALSE))</f>
        <v>1.1200000000000001</v>
      </c>
      <c r="Z658" s="618">
        <f>IF(VLOOKUP($AU658,'FE Source'!$A:$W,6,FALSE)=0,"-",VLOOKUP($AU658,'FE Source'!$A:$W,6,FALSE))</f>
        <v>3.74</v>
      </c>
      <c r="AA658" s="618">
        <f>IF(VLOOKUP($AU658,'FE Source'!$A:$W,7,FALSE)=0,"-",VLOOKUP($AU658,'FE Source'!$A:$W,7,FALSE))</f>
        <v>4.0199999999999996</v>
      </c>
      <c r="AB658" s="618">
        <f>IF(VLOOKUP($AU658,'FE Source'!$A:$W,8,FALSE)=0,"-",VLOOKUP($AU658,'FE Source'!$A:$W,8,FALSE))</f>
        <v>8.0399999999999991</v>
      </c>
      <c r="AC658" s="632">
        <f>IF(VLOOKUP($AU658,'FE Source'!$A:$W,9,FALSE)=0,"-",VLOOKUP($AU658,'FE Source'!$A:$W,9,FALSE))</f>
        <v>2.96</v>
      </c>
      <c r="AD658" s="611">
        <f>IF(VLOOKUP($AU658,'FE Source'!$A:$W,10,FALSE)=0,"-",VLOOKUP($AU658,'FE Source'!$A:$W,10,FALSE))</f>
        <v>1.26</v>
      </c>
      <c r="AE658" s="610">
        <f>IF(VLOOKUP($AU658,'FE Source'!$A:$W,11,FALSE)=0,"-",VLOOKUP($AU658,'FE Source'!$A:$W,11,FALSE))</f>
        <v>16.09</v>
      </c>
      <c r="AF658" s="610" t="str">
        <f>IF(VLOOKUP($AU658,'FE Source'!$A:$W,12,FALSE)=0,"-",VLOOKUP($AU658,'FE Source'!$A:$W,12,FALSE))</f>
        <v>-</v>
      </c>
      <c r="AG658" s="610">
        <f>IF(VLOOKUP($AU658,'FE Source'!$A:$W,14,FALSE)=0,"-",VLOOKUP($AU658,'FE Source'!$A:$W,14,FALSE))</f>
        <v>-21.81</v>
      </c>
      <c r="AH658" s="618">
        <f>IF(VLOOKUP($AU658,'FE Source'!$A:$DJ,33,FALSE)=0,"-",VLOOKUP($AU658,'FE Source'!$A:$DJ,33,FALSE))</f>
        <v>108.34</v>
      </c>
      <c r="AI658" s="610">
        <f>IF(VLOOKUP($AU658,'FE Source'!$A:$Y,20,FALSE)=0,"-",VLOOKUP($AU658,'FE Source'!$A:$Y,20,FALSE))</f>
        <v>124.62</v>
      </c>
      <c r="AJ658" s="618">
        <f>IF(VLOOKUP($AU658,'FE Source'!$A:$DJ,34,FALSE)=0,"-",VLOOKUP($AU658,'FE Source'!$A:$DJ,34,FALSE))</f>
        <v>127.84</v>
      </c>
      <c r="AK658" s="618">
        <f>IF(VLOOKUP($AU658,'FE Source'!$A:$DJ,35,FALSE)=0,"-",VLOOKUP($AU658,'FE Source'!$A:$DJ,35,FALSE))</f>
        <v>93.26</v>
      </c>
      <c r="AL658" s="612">
        <f>IF(VLOOKUP($AU658,'FE Source'!$A:$Y,19,FALSE)=0,"-",VLOOKUP($AU658,'FE Source'!$A:$Y,19,FALSE))</f>
        <v>110.53</v>
      </c>
      <c r="AM658" s="634">
        <f>IF(VLOOKUP($AU658,'FE Source'!$A:$DJ,36,FALSE)=0,"-",VLOOKUP($AU658,'FE Source'!$A:$DJ,36,FALSE))</f>
        <v>101.21</v>
      </c>
      <c r="AN658" s="613">
        <f>IF(VLOOKUP($AU658,'FE Source'!$A:$W,13,FALSE)=0,"-",VLOOKUP($AU658,'FE Source'!$A:$W,13,FALSE))</f>
        <v>934.4</v>
      </c>
      <c r="AO658" s="611" t="str">
        <f>IF(J658="no","-",IF(VLOOKUP($AU658,'FE Source'!$A:$W,15,FALSE)=0,"-",VLOOKUP($AU658,'FE Source'!$A:$W,15,FALSE)))</f>
        <v>-</v>
      </c>
      <c r="AP658" s="610" t="str">
        <f>IF(AO658="-","-",IF(VLOOKUP($AU658,'FE Source'!$A:$Z,21,FALSE)=0,"-",IF(VLOOKUP($AU658,'FE Source'!$A:$Z,21,FALSE)=2,"Semi-Annual",IF(VLOOKUP($AU658,'FE Source'!$A:$Z,21,FALSE)=4,"Quarterly",IF(VLOOKUP($AU658,'FE Source'!$A:$Z,21,FALSE)=12,"Monthly","Annual")))))</f>
        <v>-</v>
      </c>
      <c r="AQ658" s="632">
        <f t="array" ref="AQ658">IF(VLOOKUP($AU658,'FE Source'!$A:$W,16,FALSE)=0,"-",VLOOKUP($AU658,'FE Source'!$A:$W,16,FALSE))</f>
        <v>1.8</v>
      </c>
      <c r="AR658" s="614" t="str">
        <f>IF(VLOOKUP($AU658,'FE Source'!$A:$W,17,FALSE)=0,"-",VLOOKUP($AU658,'FE Source'!$A:$W,17,FALSE))</f>
        <v>-</v>
      </c>
      <c r="AS658" s="611">
        <f>IF(VLOOKUP($AU658,'FE Source'!$AN:$AS,4,FALSE)="",VLOOKUP($AU658,'FE Source'!$AN:$AS,3,FALSE),VLOOKUP($AU658,'FE Source'!$AN:$AS,4,FALSE))</f>
        <v>7.46</v>
      </c>
      <c r="AT658" s="617">
        <f>IF(VLOOKUP($AU658,'FE Source'!$AN:$AS,5,FALSE)=0,"-",VLOOKUP($AU658,'FE Source'!$AN:$AS,5,FALSE))</f>
        <v>45783</v>
      </c>
      <c r="AU658" s="636" t="s">
        <v>680</v>
      </c>
      <c r="BE658" s="215">
        <f>IF(VLOOKUP($AU658,'FE Source'!$A:$AK,22,FALSE)=0,"-",VLOOKUP($AU658,'FE Source'!$A:$AK,22,FALSE))</f>
        <v>-22.49</v>
      </c>
      <c r="BF658" s="215">
        <f>IF(VLOOKUP($AU658,'FE Source'!$A:$AK,23,FALSE)=0,"-",VLOOKUP($AU658,'FE Source'!$A:$AK,23,FALSE))</f>
        <v>15.25</v>
      </c>
      <c r="BG658" s="215">
        <f>IF(VLOOKUP($AU658,'FE Source'!$A:$AK,24,FALSE)=0,"-",VLOOKUP($AU658,'FE Source'!$A:$AK,24,FALSE))</f>
        <v>26.47</v>
      </c>
      <c r="BH658" s="215">
        <f>IF(VLOOKUP($AU658,'FE Source'!$A:$AK,25,FALSE)=0,"-",VLOOKUP($AU658,'FE Source'!$A:$AK,25,FALSE))</f>
        <v>-11.7</v>
      </c>
      <c r="BI658" s="215">
        <f>IF(VLOOKUP($AU658,'FE Source'!$A:$AK,26,FALSE)=0,"-",VLOOKUP($AU658,'FE Source'!$A:$AK,26,FALSE))</f>
        <v>19.670000000000002</v>
      </c>
      <c r="BJ658" s="215">
        <f>IF(VLOOKUP($AU658,'FE Source'!$A:$AK,27,FALSE)=0,"-",VLOOKUP($AU658,'FE Source'!$A:$AK,27,FALSE))</f>
        <v>14.18</v>
      </c>
      <c r="BK658" s="215">
        <f>IF(VLOOKUP($AU658,'FE Source'!$A:$AK,28,FALSE)=0,"-",VLOOKUP($AU658,'FE Source'!$A:$AK,28,FALSE))</f>
        <v>6.69</v>
      </c>
      <c r="BL658" s="215">
        <f>IF(VLOOKUP($AU658,'FE Source'!$A:$AK,29,FALSE)=0,"-",VLOOKUP($AU658,'FE Source'!$A:$AK,29,FALSE))</f>
        <v>-20.95</v>
      </c>
      <c r="BM658" s="215">
        <f>IF(VLOOKUP($AU658,'FE Source'!$A:$AK,30,FALSE)=0,"-",VLOOKUP($AU658,'FE Source'!$A:$AK,30,FALSE))</f>
        <v>11.25</v>
      </c>
      <c r="BN658" t="str">
        <f>IF(VLOOKUP($AU658,'FE Source'!$A:$AK,31,FALSE)="No Specified Index","-",IF(VLOOKUP($AU658,'FE Source'!$A:$AK,31,FALSE)=0,"-",VLOOKUP($AU658,'FE Source'!$A:$AK,31,FALSE)))</f>
        <v>MSCI Emerging Markets</v>
      </c>
      <c r="BO658" s="217">
        <f>IF(VLOOKUP($AU658,'FE Source'!$A:$AK,32,FALSE)=0,"-",VLOOKUP($AU658,'FE Source'!$A:$AK,32,FALSE))</f>
        <v>41344</v>
      </c>
      <c r="BP658" s="18">
        <f>IF(VLOOKUP($AU658,'FE Source'!$AZ:$BC,2,FALSE)=0,"-",VLOOKUP($AU658,'FE Source'!$AZ:$BC,2,FALSE))</f>
        <v>-5.8</v>
      </c>
      <c r="BQ658" s="18" t="str">
        <f>IF(VLOOKUP($AU658,'FE Source'!$AZ:$BC,3,FALSE)=0,"-",VLOOKUP($AU658,'FE Source'!$AZ:$BC,3,FALSE))</f>
        <v>-</v>
      </c>
      <c r="BR658" s="18" t="str">
        <f>IF(VLOOKUP($AU658,'FE Source'!$AZ:$BC,4,FALSE)=0,"-",VLOOKUP($AU658,'FE Source'!$AZ:$BC,4,FALSE))</f>
        <v>-</v>
      </c>
    </row>
    <row r="659" spans="2:70" ht="15" customHeight="1">
      <c r="B659" s="628" t="str">
        <f>INDEX('UT - Retail'!$A$7:$A$1409,MATCH(AU659,'UT - Retail'!$U$7:$U$1409,0),1)</f>
        <v>J.P. Morgan Asset Management</v>
      </c>
      <c r="C659" s="650" t="str">
        <f>INDEX('UT - Retail'!$B$7:$B$1409,MATCH(AU659,'UT - Retail'!$U$7:$U$1409,0),1)</f>
        <v>JPMorgan Funds - Emerging Markets Dividend A (mth) USD</v>
      </c>
      <c r="D659" s="650"/>
      <c r="E659" s="618" t="str">
        <f>VLOOKUP(C659,'UT - Retail'!$B:$K,8,FALSE)</f>
        <v>Equities</v>
      </c>
      <c r="F659" s="618" t="str">
        <f>VLOOKUP(C659,'UT - Retail'!$B:$K,9,FALSE)</f>
        <v>Emerging Markets</v>
      </c>
      <c r="G659" s="618" t="str">
        <f>VLOOKUP(C659,'UT - Retail'!$B:$K,10,FALSE)</f>
        <v>General</v>
      </c>
      <c r="H659" s="82" t="str">
        <f>VLOOKUP(C659,'UT - Retail'!$B:$N,13,FALSE)</f>
        <v>No</v>
      </c>
      <c r="I659" s="82" t="str">
        <f>VLOOKUP(C659,'UT - Retail'!$B:$Q,14,FALSE)</f>
        <v>No</v>
      </c>
      <c r="J659" s="618" t="str">
        <f>VLOOKUP(C659,'UT - Retail'!$B:$Q,11,FALSE)</f>
        <v>Yes</v>
      </c>
      <c r="K659" s="130" t="str">
        <f>VLOOKUP(C659,'UT - Retail'!$B:$P,15,FALSE)</f>
        <v>Yes</v>
      </c>
      <c r="L659" s="82" t="str">
        <f>VLOOKUP(C659,'UT - Retail'!$B:$Q,16,FALSE)</f>
        <v>iFast</v>
      </c>
      <c r="M659" s="618" t="str">
        <f>VLOOKUP(C659,'UT - Retail'!$B:$K,6,FALSE)</f>
        <v>USD</v>
      </c>
      <c r="N659" s="618" t="str">
        <f>IFERROR(IF(MATCH(C659,'Portfolio Construction'!$AL:$AL,0),"Yes","No"),"No")</f>
        <v>No</v>
      </c>
      <c r="O659" s="618" t="str">
        <f>IFERROR(IF(MATCH(C659,'Portfolio Construction'!$AN:$AN,0),"Yes","No"),"No")</f>
        <v>No</v>
      </c>
      <c r="P659" s="618" t="str">
        <f>IFERROR(IF(MATCH(C659,'Portfolio Construction'!$AP:$AP,0),"Yes","No"),"No")</f>
        <v>No</v>
      </c>
      <c r="Q659" s="618" t="str">
        <f>IFERROR(IF(MATCH(C659,'Portfolio Construction'!$AR:$AR,0),"Yes","No"),"No")</f>
        <v>No</v>
      </c>
      <c r="R659" s="618" t="str">
        <f>IFERROR(IF(MATCH(C659,'Portfolio Construction'!$AT:$AT,0),"Yes","No"),"No")</f>
        <v>No</v>
      </c>
      <c r="S659" s="618" t="str">
        <f>IFERROR(IF(MATCH(C659,'Portfolio Construction'!$AV:$AV,0),"Yes","No"),"No")</f>
        <v>No</v>
      </c>
      <c r="T659" s="618" t="str">
        <f>IFERROR(IF(MATCH(C659,'Portfolio Construction'!$AX:$AX,0),"Yes","No"),"No")</f>
        <v>No</v>
      </c>
      <c r="U659" s="618" t="str">
        <f>IFERROR(IF(MATCH(C659,'Portfolio Construction'!$AZ:$AZ,0),"Yes","No"),"No")</f>
        <v>No</v>
      </c>
      <c r="V659" s="618" t="str">
        <f>IFERROR(IF(MATCH(C659,'Portfolio Construction'!$BB:$BB,0),"Yes","No"),"No")</f>
        <v>No</v>
      </c>
      <c r="W659" s="618">
        <f>IF(VLOOKUP($AU659,'FE Source'!$A:$W,3,FALSE)=0,"-",VLOOKUP($AU659,'FE Source'!$A:$W,3,FALSE))</f>
        <v>-0.86</v>
      </c>
      <c r="X659" s="618">
        <f>IF(VLOOKUP($AU659,'FE Source'!$A:$W,4,FALSE)=0,"-",VLOOKUP($AU659,'FE Source'!$A:$W,4,FALSE))</f>
        <v>1.0900000000000001</v>
      </c>
      <c r="Y659" s="618">
        <f>IF(VLOOKUP($AU659,'FE Source'!$A:$W,5,FALSE)=0,"-",VLOOKUP($AU659,'FE Source'!$A:$W,5,FALSE))</f>
        <v>-0.98</v>
      </c>
      <c r="Z659" s="618">
        <f>IF(VLOOKUP($AU659,'FE Source'!$A:$W,6,FALSE)=0,"-",VLOOKUP($AU659,'FE Source'!$A:$W,6,FALSE))</f>
        <v>1.39</v>
      </c>
      <c r="AA659" s="618">
        <f>IF(VLOOKUP($AU659,'FE Source'!$A:$W,7,FALSE)=0,"-",VLOOKUP($AU659,'FE Source'!$A:$W,7,FALSE))</f>
        <v>3.54</v>
      </c>
      <c r="AB659" s="618">
        <f>IF(VLOOKUP($AU659,'FE Source'!$A:$W,8,FALSE)=0,"-",VLOOKUP($AU659,'FE Source'!$A:$W,8,FALSE))</f>
        <v>7.31</v>
      </c>
      <c r="AC659" s="632">
        <f>IF(VLOOKUP($AU659,'FE Source'!$A:$W,9,FALSE)=0,"-",VLOOKUP($AU659,'FE Source'!$A:$W,9,FALSE))</f>
        <v>3.75</v>
      </c>
      <c r="AD659" s="634">
        <f>IF(VLOOKUP($AU659,'FE Source'!$A:$W,10,FALSE)=0,"-",VLOOKUP($AU659,'FE Source'!$A:$W,10,FALSE))</f>
        <v>1.02</v>
      </c>
      <c r="AE659" s="618">
        <f>IF(VLOOKUP($AU659,'FE Source'!$A:$W,11,FALSE)=0,"-",VLOOKUP($AU659,'FE Source'!$A:$W,11,FALSE))</f>
        <v>12.51</v>
      </c>
      <c r="AF659" s="618" t="str">
        <f>IF(VLOOKUP($AU659,'FE Source'!$A:$W,12,FALSE)=0,"-",VLOOKUP($AU659,'FE Source'!$A:$W,12,FALSE))</f>
        <v>-</v>
      </c>
      <c r="AG659" s="618">
        <f>IF(VLOOKUP($AU659,'FE Source'!$A:$W,14,FALSE)=0,"-",VLOOKUP($AU659,'FE Source'!$A:$W,14,FALSE))</f>
        <v>-18.96</v>
      </c>
      <c r="AH659" s="618">
        <f>IF(VLOOKUP($AU659,'FE Source'!$A:$DJ,33,FALSE)=0,"-",VLOOKUP($AU659,'FE Source'!$A:$DJ,33,FALSE))</f>
        <v>94.55</v>
      </c>
      <c r="AI659" s="618">
        <f>IF(VLOOKUP($AU659,'FE Source'!$A:$Y,20,FALSE)=0,"-",VLOOKUP($AU659,'FE Source'!$A:$Y,20,FALSE))</f>
        <v>100.09</v>
      </c>
      <c r="AJ659" s="618">
        <f>IF(VLOOKUP($AU659,'FE Source'!$A:$DJ,34,FALSE)=0,"-",VLOOKUP($AU659,'FE Source'!$A:$DJ,34,FALSE))</f>
        <v>98.91</v>
      </c>
      <c r="AK659" s="618">
        <f>IF(VLOOKUP($AU659,'FE Source'!$A:$DJ,35,FALSE)=0,"-",VLOOKUP($AU659,'FE Source'!$A:$DJ,35,FALSE))</f>
        <v>103.3</v>
      </c>
      <c r="AL659" s="632">
        <f>IF(VLOOKUP($AU659,'FE Source'!$A:$Y,19,FALSE)=0,"-",VLOOKUP($AU659,'FE Source'!$A:$Y,19,FALSE))</f>
        <v>94.65</v>
      </c>
      <c r="AM659" s="634">
        <f>IF(VLOOKUP($AU659,'FE Source'!$A:$DJ,36,FALSE)=0,"-",VLOOKUP($AU659,'FE Source'!$A:$DJ,36,FALSE))</f>
        <v>85.56</v>
      </c>
      <c r="AN659" s="635">
        <f>IF(VLOOKUP($AU659,'FE Source'!$A:$W,13,FALSE)=0,"-",VLOOKUP($AU659,'FE Source'!$A:$W,13,FALSE))</f>
        <v>934.4</v>
      </c>
      <c r="AO659" s="634">
        <f>IF(J659="no","-",IF(VLOOKUP($AU659,'FE Source'!$A:$W,15,FALSE)=0,"-",VLOOKUP($AU659,'FE Source'!$A:$W,15,FALSE)))</f>
        <v>4.8099999999999996</v>
      </c>
      <c r="AP659" s="618" t="str">
        <f>IF(AO659="-","-",IF(VLOOKUP($AU659,'FE Source'!$A:$Z,21,FALSE)=0,"-",IF(VLOOKUP($AU659,'FE Source'!$A:$Z,21,FALSE)=2,"Semi-Annual",IF(VLOOKUP($AU659,'FE Source'!$A:$Z,21,FALSE)=4,"Quarterly",IF(VLOOKUP($AU659,'FE Source'!$A:$Z,21,FALSE)=12,"Monthly","Annual")))))</f>
        <v>Monthly</v>
      </c>
      <c r="AQ659" s="632">
        <f t="array" ref="AQ659">IF(VLOOKUP($AU659,'FE Source'!$A:$W,16,FALSE)=0,"-",VLOOKUP($AU659,'FE Source'!$A:$W,16,FALSE))</f>
        <v>1.8</v>
      </c>
      <c r="AR659" s="636" t="str">
        <f>IF(VLOOKUP($AU659,'FE Source'!$A:$W,17,FALSE)=0,"-",VLOOKUP($AU659,'FE Source'!$A:$W,17,FALSE))</f>
        <v>Bronze</v>
      </c>
      <c r="AS659" s="634">
        <f>IF(VLOOKUP($AU659,'FE Source'!$AN:$AS,4,FALSE)="",VLOOKUP($AU659,'FE Source'!$AN:$AS,3,FALSE),VLOOKUP($AU659,'FE Source'!$AN:$AS,4,FALSE))</f>
        <v>81.62</v>
      </c>
      <c r="AT659" s="637">
        <f>IF(VLOOKUP($AU659,'FE Source'!$AN:$AS,5,FALSE)=0,"-",VLOOKUP($AU659,'FE Source'!$AN:$AS,5,FALSE))</f>
        <v>45783</v>
      </c>
      <c r="AU659" s="647" t="s">
        <v>3041</v>
      </c>
      <c r="BE659" s="215">
        <f>IF(VLOOKUP($AU659,'FE Source'!$A:$AK,22,FALSE)=0,"-",VLOOKUP($AU659,'FE Source'!$A:$AK,22,FALSE))</f>
        <v>-16.739999999999998</v>
      </c>
      <c r="BF659" s="215">
        <f>IF(VLOOKUP($AU659,'FE Source'!$A:$AK,23,FALSE)=0,"-",VLOOKUP($AU659,'FE Source'!$A:$AK,23,FALSE))</f>
        <v>17.91</v>
      </c>
      <c r="BG659" s="215">
        <f>IF(VLOOKUP($AU659,'FE Source'!$A:$AK,24,FALSE)=0,"-",VLOOKUP($AU659,'FE Source'!$A:$AK,24,FALSE))</f>
        <v>17.46</v>
      </c>
      <c r="BH659" s="215">
        <f>IF(VLOOKUP($AU659,'FE Source'!$A:$AK,25,FALSE)=0,"-",VLOOKUP($AU659,'FE Source'!$A:$AK,25,FALSE))</f>
        <v>-8.89</v>
      </c>
      <c r="BI659" s="215">
        <f>IF(VLOOKUP($AU659,'FE Source'!$A:$AK,26,FALSE)=0,"-",VLOOKUP($AU659,'FE Source'!$A:$AK,26,FALSE))</f>
        <v>19.16</v>
      </c>
      <c r="BJ659" s="215">
        <f>IF(VLOOKUP($AU659,'FE Source'!$A:$AK,27,FALSE)=0,"-",VLOOKUP($AU659,'FE Source'!$A:$AK,27,FALSE))</f>
        <v>13.39</v>
      </c>
      <c r="BK659" s="215">
        <f>IF(VLOOKUP($AU659,'FE Source'!$A:$AK,28,FALSE)=0,"-",VLOOKUP($AU659,'FE Source'!$A:$AK,28,FALSE))</f>
        <v>9.2899999999999991</v>
      </c>
      <c r="BL659" s="215">
        <f>IF(VLOOKUP($AU659,'FE Source'!$A:$AK,29,FALSE)=0,"-",VLOOKUP($AU659,'FE Source'!$A:$AK,29,FALSE))</f>
        <v>-20.8</v>
      </c>
      <c r="BM659" s="215">
        <f>IF(VLOOKUP($AU659,'FE Source'!$A:$AK,30,FALSE)=0,"-",VLOOKUP($AU659,'FE Source'!$A:$AK,30,FALSE))</f>
        <v>11.48</v>
      </c>
      <c r="BN659" t="str">
        <f>IF(VLOOKUP($AU659,'FE Source'!$A:$AK,31,FALSE)="No Specified Index","-",IF(VLOOKUP($AU659,'FE Source'!$A:$AK,31,FALSE)=0,"-",VLOOKUP($AU659,'FE Source'!$A:$AK,31,FALSE)))</f>
        <v>MSCI Emerging Markets</v>
      </c>
      <c r="BO659" s="217">
        <f>IF(VLOOKUP($AU659,'FE Source'!$A:$AK,32,FALSE)=0,"-",VLOOKUP($AU659,'FE Source'!$A:$AK,32,FALSE))</f>
        <v>41323</v>
      </c>
      <c r="BP659" s="18">
        <f>IF(VLOOKUP($AU659,'FE Source'!$AZ:$BC,2,FALSE)=0,"-",VLOOKUP($AU659,'FE Source'!$AZ:$BC,2,FALSE))</f>
        <v>-5.53</v>
      </c>
      <c r="BQ659" s="18" t="str">
        <f>IF(VLOOKUP($AU659,'FE Source'!$AZ:$BC,3,FALSE)=0,"-",VLOOKUP($AU659,'FE Source'!$AZ:$BC,3,FALSE))</f>
        <v>-</v>
      </c>
      <c r="BR659" s="18" t="str">
        <f>IF(VLOOKUP($AU659,'FE Source'!$AZ:$BC,4,FALSE)=0,"-",VLOOKUP($AU659,'FE Source'!$AZ:$BC,4,FALSE))</f>
        <v>-</v>
      </c>
    </row>
    <row r="660" spans="2:70" ht="15">
      <c r="B660" s="628" t="str">
        <f>INDEX('UT - Retail'!$A$7:$A$1409,MATCH(AU660,'UT - Retail'!$U$7:$U$1409,0),1)</f>
        <v>J.P. Morgan Asset Management</v>
      </c>
      <c r="C660" s="650" t="str">
        <f>INDEX('UT - Retail'!$B$7:$B$1409,MATCH(AU660,'UT - Retail'!$U$7:$U$1409,0),1)</f>
        <v>JPMorgan Funds - Emerging Markets Equity A (acc) SGD</v>
      </c>
      <c r="D660" s="650"/>
      <c r="E660" s="618" t="str">
        <f>VLOOKUP(C660,'UT - Retail'!$B:$K,8,FALSE)</f>
        <v>Equities</v>
      </c>
      <c r="F660" s="618" t="str">
        <f>VLOOKUP(C660,'UT - Retail'!$B:$K,9,FALSE)</f>
        <v>Emerging Markets</v>
      </c>
      <c r="G660" s="618" t="str">
        <f>VLOOKUP(C660,'UT - Retail'!$B:$K,10,FALSE)</f>
        <v>General</v>
      </c>
      <c r="H660" s="82" t="str">
        <f>VLOOKUP(C660,'UT - Retail'!$B:$N,13,FALSE)</f>
        <v>No</v>
      </c>
      <c r="I660" s="82" t="str">
        <f>VLOOKUP(C660,'UT - Retail'!$B:$Q,14,FALSE)</f>
        <v>No</v>
      </c>
      <c r="J660" s="618" t="str">
        <f>VLOOKUP(C660,'UT - Retail'!$B:$Q,11,FALSE)</f>
        <v>No</v>
      </c>
      <c r="K660" s="130" t="str">
        <f>VLOOKUP(C660,'UT - Retail'!$B:$P,15,FALSE)</f>
        <v>Yes</v>
      </c>
      <c r="L660" s="82" t="str">
        <f>VLOOKUP(C660,'UT - Retail'!$B:$Q,16,FALSE)</f>
        <v>Both</v>
      </c>
      <c r="M660" s="618" t="str">
        <f>VLOOKUP(C660,'UT - Retail'!$B:$K,6,FALSE)</f>
        <v>SGD</v>
      </c>
      <c r="N660" s="618" t="str">
        <f>IFERROR(IF(MATCH(C660,'Portfolio Construction'!$AL:$AL,0),"Yes","No"),"No")</f>
        <v>No</v>
      </c>
      <c r="O660" s="618" t="str">
        <f>IFERROR(IF(MATCH(C660,'Portfolio Construction'!$AN:$AN,0),"Yes","No"),"No")</f>
        <v>No</v>
      </c>
      <c r="P660" s="618" t="str">
        <f>IFERROR(IF(MATCH(C660,'Portfolio Construction'!$AP:$AP,0),"Yes","No"),"No")</f>
        <v>No</v>
      </c>
      <c r="Q660" s="618" t="str">
        <f>IFERROR(IF(MATCH(C660,'Portfolio Construction'!$AR:$AR,0),"Yes","No"),"No")</f>
        <v>No</v>
      </c>
      <c r="R660" s="618" t="str">
        <f>IFERROR(IF(MATCH(C660,'Portfolio Construction'!$AT:$AT,0),"Yes","No"),"No")</f>
        <v>No</v>
      </c>
      <c r="S660" s="618" t="str">
        <f>IFERROR(IF(MATCH(C660,'Portfolio Construction'!$AV:$AV,0),"Yes","No"),"No")</f>
        <v>No</v>
      </c>
      <c r="T660" s="618" t="str">
        <f>IFERROR(IF(MATCH(C660,'Portfolio Construction'!$AX:$AX,0),"Yes","No"),"No")</f>
        <v>No</v>
      </c>
      <c r="U660" s="618" t="str">
        <f>IFERROR(IF(MATCH(C660,'Portfolio Construction'!$AZ:$AZ,0),"Yes","No"),"No")</f>
        <v>No</v>
      </c>
      <c r="V660" s="618" t="str">
        <f>IFERROR(IF(MATCH(C660,'Portfolio Construction'!$BB:$BB,0),"Yes","No"),"No")</f>
        <v>No</v>
      </c>
      <c r="W660" s="618">
        <f>IF(VLOOKUP($AU660,'FE Source'!$A:$W,3,FALSE)=0,"-",VLOOKUP($AU660,'FE Source'!$A:$W,3,FALSE))</f>
        <v>-1.45</v>
      </c>
      <c r="X660" s="618">
        <f>IF(VLOOKUP($AU660,'FE Source'!$A:$W,4,FALSE)=0,"-",VLOOKUP($AU660,'FE Source'!$A:$W,4,FALSE))</f>
        <v>3.58</v>
      </c>
      <c r="Y660" s="618">
        <f>IF(VLOOKUP($AU660,'FE Source'!$A:$W,5,FALSE)=0,"-",VLOOKUP($AU660,'FE Source'!$A:$W,5,FALSE))</f>
        <v>-3.25</v>
      </c>
      <c r="Z660" s="618">
        <f>IF(VLOOKUP($AU660,'FE Source'!$A:$W,6,FALSE)=0,"-",VLOOKUP($AU660,'FE Source'!$A:$W,6,FALSE))</f>
        <v>-2.34</v>
      </c>
      <c r="AA660" s="618">
        <f>IF(VLOOKUP($AU660,'FE Source'!$A:$W,7,FALSE)=0,"-",VLOOKUP($AU660,'FE Source'!$A:$W,7,FALSE))</f>
        <v>0.44</v>
      </c>
      <c r="AB660" s="618">
        <f>IF(VLOOKUP($AU660,'FE Source'!$A:$W,8,FALSE)=0,"-",VLOOKUP($AU660,'FE Source'!$A:$W,8,FALSE))</f>
        <v>1.44</v>
      </c>
      <c r="AC660" s="632">
        <f>IF(VLOOKUP($AU660,'FE Source'!$A:$W,9,FALSE)=0,"-",VLOOKUP($AU660,'FE Source'!$A:$W,9,FALSE))</f>
        <v>3.08</v>
      </c>
      <c r="AD660" s="634">
        <f>IF(VLOOKUP($AU660,'FE Source'!$A:$W,10,FALSE)=0,"-",VLOOKUP($AU660,'FE Source'!$A:$W,10,FALSE))</f>
        <v>1.1200000000000001</v>
      </c>
      <c r="AE660" s="618">
        <f>IF(VLOOKUP($AU660,'FE Source'!$A:$W,11,FALSE)=0,"-",VLOOKUP($AU660,'FE Source'!$A:$W,11,FALSE))</f>
        <v>13.46</v>
      </c>
      <c r="AF660" s="618">
        <f>IF(VLOOKUP($AU660,'FE Source'!$A:$W,12,FALSE)=0,"-",VLOOKUP($AU660,'FE Source'!$A:$W,12,FALSE))</f>
        <v>-0.01</v>
      </c>
      <c r="AG660" s="618">
        <f>IF(VLOOKUP($AU660,'FE Source'!$A:$W,14,FALSE)=0,"-",VLOOKUP($AU660,'FE Source'!$A:$W,14,FALSE))</f>
        <v>-17.239999999999998</v>
      </c>
      <c r="AH660" s="618">
        <f>IF(VLOOKUP($AU660,'FE Source'!$A:$DJ,33,FALSE)=0,"-",VLOOKUP($AU660,'FE Source'!$A:$DJ,33,FALSE))</f>
        <v>122.92</v>
      </c>
      <c r="AI660" s="618">
        <f>IF(VLOOKUP($AU660,'FE Source'!$A:$Y,20,FALSE)=0,"-",VLOOKUP($AU660,'FE Source'!$A:$Y,20,FALSE))</f>
        <v>106.65</v>
      </c>
      <c r="AJ660" s="618">
        <f>IF(VLOOKUP($AU660,'FE Source'!$A:$DJ,34,FALSE)=0,"-",VLOOKUP($AU660,'FE Source'!$A:$DJ,34,FALSE))</f>
        <v>112.51</v>
      </c>
      <c r="AK660" s="618">
        <f>IF(VLOOKUP($AU660,'FE Source'!$A:$DJ,35,FALSE)=0,"-",VLOOKUP($AU660,'FE Source'!$A:$DJ,35,FALSE))</f>
        <v>192.91</v>
      </c>
      <c r="AL660" s="632">
        <f>IF(VLOOKUP($AU660,'FE Source'!$A:$Y,19,FALSE)=0,"-",VLOOKUP($AU660,'FE Source'!$A:$Y,19,FALSE))</f>
        <v>117.73</v>
      </c>
      <c r="AM660" s="634">
        <f>IF(VLOOKUP($AU660,'FE Source'!$A:$DJ,36,FALSE)=0,"-",VLOOKUP($AU660,'FE Source'!$A:$DJ,36,FALSE))</f>
        <v>123.1</v>
      </c>
      <c r="AN660" s="635">
        <f>IF(VLOOKUP($AU660,'FE Source'!$A:$W,13,FALSE)=0,"-",VLOOKUP($AU660,'FE Source'!$A:$W,13,FALSE))</f>
        <v>4800.8</v>
      </c>
      <c r="AO660" s="634" t="str">
        <f>IF(J660="no","-",IF(VLOOKUP($AU660,'FE Source'!$A:$W,15,FALSE)=0,"-",VLOOKUP($AU660,'FE Source'!$A:$W,15,FALSE)))</f>
        <v>-</v>
      </c>
      <c r="AP660" s="618" t="str">
        <f>IF(AO660="-","-",IF(VLOOKUP($AU660,'FE Source'!$A:$Z,21,FALSE)=0,"-",IF(VLOOKUP($AU660,'FE Source'!$A:$Z,21,FALSE)=2,"Semi-Annual",IF(VLOOKUP($AU660,'FE Source'!$A:$Z,21,FALSE)=4,"Quarterly",IF(VLOOKUP($AU660,'FE Source'!$A:$Z,21,FALSE)=12,"Monthly","Annual")))))</f>
        <v>-</v>
      </c>
      <c r="AQ660" s="632">
        <f t="array" ref="AQ660">IF(VLOOKUP($AU660,'FE Source'!$A:$W,16,FALSE)=0,"-",VLOOKUP($AU660,'FE Source'!$A:$W,16,FALSE))</f>
        <v>1.8</v>
      </c>
      <c r="AR660" s="636" t="str">
        <f>IF(VLOOKUP($AU660,'FE Source'!$A:$W,17,FALSE)=0,"-",VLOOKUP($AU660,'FE Source'!$A:$W,17,FALSE))</f>
        <v>Bronze</v>
      </c>
      <c r="AS660" s="634">
        <f>IF(VLOOKUP($AU660,'FE Source'!$AN:$AS,4,FALSE)="",VLOOKUP($AU660,'FE Source'!$AN:$AS,3,FALSE),VLOOKUP($AU660,'FE Source'!$AN:$AS,4,FALSE))</f>
        <v>19.649999999999999</v>
      </c>
      <c r="AT660" s="637">
        <f>IF(VLOOKUP($AU660,'FE Source'!$AN:$AS,5,FALSE)=0,"-",VLOOKUP($AU660,'FE Source'!$AN:$AS,5,FALSE))</f>
        <v>45783</v>
      </c>
      <c r="AU660" s="614" t="s">
        <v>3037</v>
      </c>
      <c r="BE660" s="215">
        <f>IF(VLOOKUP($AU660,'FE Source'!$A:$AK,22,FALSE)=0,"-",VLOOKUP($AU660,'FE Source'!$A:$AK,22,FALSE))</f>
        <v>-10.51</v>
      </c>
      <c r="BF660" s="215">
        <f>IF(VLOOKUP($AU660,'FE Source'!$A:$AK,23,FALSE)=0,"-",VLOOKUP($AU660,'FE Source'!$A:$AK,23,FALSE))</f>
        <v>15.79</v>
      </c>
      <c r="BG660" s="215">
        <f>IF(VLOOKUP($AU660,'FE Source'!$A:$AK,24,FALSE)=0,"-",VLOOKUP($AU660,'FE Source'!$A:$AK,24,FALSE))</f>
        <v>31.19</v>
      </c>
      <c r="BH660" s="215">
        <f>IF(VLOOKUP($AU660,'FE Source'!$A:$AK,25,FALSE)=0,"-",VLOOKUP($AU660,'FE Source'!$A:$AK,25,FALSE))</f>
        <v>-14.68</v>
      </c>
      <c r="BI660" s="215">
        <f>IF(VLOOKUP($AU660,'FE Source'!$A:$AK,26,FALSE)=0,"-",VLOOKUP($AU660,'FE Source'!$A:$AK,26,FALSE))</f>
        <v>28.29</v>
      </c>
      <c r="BJ660" s="215">
        <f>IF(VLOOKUP($AU660,'FE Source'!$A:$AK,27,FALSE)=0,"-",VLOOKUP($AU660,'FE Source'!$A:$AK,27,FALSE))</f>
        <v>30.12</v>
      </c>
      <c r="BK660" s="215">
        <f>IF(VLOOKUP($AU660,'FE Source'!$A:$AK,28,FALSE)=0,"-",VLOOKUP($AU660,'FE Source'!$A:$AK,28,FALSE))</f>
        <v>-8.07</v>
      </c>
      <c r="BL660" s="215">
        <f>IF(VLOOKUP($AU660,'FE Source'!$A:$AK,29,FALSE)=0,"-",VLOOKUP($AU660,'FE Source'!$A:$AK,29,FALSE))</f>
        <v>-26.54</v>
      </c>
      <c r="BM660" s="215">
        <f>IF(VLOOKUP($AU660,'FE Source'!$A:$AK,30,FALSE)=0,"-",VLOOKUP($AU660,'FE Source'!$A:$AK,30,FALSE))</f>
        <v>3.64</v>
      </c>
      <c r="BN660" t="str">
        <f>IF(VLOOKUP($AU660,'FE Source'!$A:$AK,31,FALSE)="No Specified Index","-",IF(VLOOKUP($AU660,'FE Source'!$A:$AK,31,FALSE)=0,"-",VLOOKUP($AU660,'FE Source'!$A:$AK,31,FALSE)))</f>
        <v>MSCI Emerging Markets</v>
      </c>
      <c r="BO660" s="217">
        <f>IF(VLOOKUP($AU660,'FE Source'!$A:$AK,32,FALSE)=0,"-",VLOOKUP($AU660,'FE Source'!$A:$AK,32,FALSE))</f>
        <v>40161</v>
      </c>
      <c r="BP660" s="18">
        <f>IF(VLOOKUP($AU660,'FE Source'!$AZ:$BC,2,FALSE)=0,"-",VLOOKUP($AU660,'FE Source'!$AZ:$BC,2,FALSE))</f>
        <v>-5.51</v>
      </c>
      <c r="BQ660" s="18">
        <f>IF(VLOOKUP($AU660,'FE Source'!$AZ:$BC,3,FALSE)=0,"-",VLOOKUP($AU660,'FE Source'!$AZ:$BC,3,FALSE))</f>
        <v>-10.039999999999999</v>
      </c>
      <c r="BR660" s="18" t="str">
        <f>IF(VLOOKUP($AU660,'FE Source'!$AZ:$BC,4,FALSE)=0,"-",VLOOKUP($AU660,'FE Source'!$AZ:$BC,4,FALSE))</f>
        <v>-</v>
      </c>
    </row>
    <row r="661" spans="2:70" ht="15">
      <c r="B661" s="628" t="str">
        <f>INDEX('UT - Retail'!$A$7:$A$1409,MATCH(AU661,'UT - Retail'!$U$7:$U$1409,0),1)</f>
        <v>J.P. Morgan Asset Management</v>
      </c>
      <c r="C661" s="629" t="str">
        <f>INDEX('UT - Retail'!$B$7:$B$1409,MATCH(AU661,'UT - Retail'!$U$7:$U$1409,0),1)</f>
        <v>JPMorgan Funds - Emerging Markets Equity A (acc) USD</v>
      </c>
      <c r="D661" s="630"/>
      <c r="E661" s="609" t="str">
        <f>VLOOKUP(C661,'UT - Retail'!$B:$K,8,FALSE)</f>
        <v>Equities</v>
      </c>
      <c r="F661" s="609" t="str">
        <f>VLOOKUP(C661,'UT - Retail'!$B:$K,9,FALSE)</f>
        <v>Emerging Markets</v>
      </c>
      <c r="G661" s="609" t="str">
        <f>VLOOKUP(C661,'UT - Retail'!$B:$K,10,FALSE)</f>
        <v>General</v>
      </c>
      <c r="H661" s="82" t="str">
        <f>VLOOKUP(C661,'UT - Retail'!$B:$N,13,FALSE)</f>
        <v>No</v>
      </c>
      <c r="I661" s="82" t="str">
        <f>VLOOKUP(C661,'UT - Retail'!$B:$Q,14,FALSE)</f>
        <v>No</v>
      </c>
      <c r="J661" s="609" t="str">
        <f>VLOOKUP(C661,'UT - Retail'!$B:$Q,11,FALSE)</f>
        <v>No</v>
      </c>
      <c r="K661" s="130" t="str">
        <f>VLOOKUP(C661,'UT - Retail'!$B:$P,15,FALSE)</f>
        <v>Yes</v>
      </c>
      <c r="L661" s="82" t="str">
        <f>VLOOKUP(C661,'UT - Retail'!$B:$Q,16,FALSE)</f>
        <v>iFast</v>
      </c>
      <c r="M661" s="609" t="str">
        <f>VLOOKUP(C661,'UT - Retail'!$B:$K,6,FALSE)</f>
        <v>USD</v>
      </c>
      <c r="N661" s="609" t="str">
        <f>IFERROR(IF(MATCH(C661,'Portfolio Construction'!$AL:$AL,0),"Yes","No"),"No")</f>
        <v>No</v>
      </c>
      <c r="O661" s="609" t="str">
        <f>IFERROR(IF(MATCH(C661,'Portfolio Construction'!$AN:$AN,0),"Yes","No"),"No")</f>
        <v>No</v>
      </c>
      <c r="P661" s="609" t="str">
        <f>IFERROR(IF(MATCH(C661,'Portfolio Construction'!$AP:$AP,0),"Yes","No"),"No")</f>
        <v>No</v>
      </c>
      <c r="Q661" s="609" t="str">
        <f>IFERROR(IF(MATCH(C661,'Portfolio Construction'!$AR:$AR,0),"Yes","No"),"No")</f>
        <v>No</v>
      </c>
      <c r="R661" s="609" t="str">
        <f>IFERROR(IF(MATCH(C661,'Portfolio Construction'!$AT:$AT,0),"Yes","No"),"No")</f>
        <v>No</v>
      </c>
      <c r="S661" s="609" t="str">
        <f>IFERROR(IF(MATCH(C661,'Portfolio Construction'!$AV:$AV,0),"Yes","No"),"No")</f>
        <v>No</v>
      </c>
      <c r="T661" s="609" t="str">
        <f>IFERROR(IF(MATCH(C661,'Portfolio Construction'!$AX:$AX,0),"Yes","No"),"No")</f>
        <v>No</v>
      </c>
      <c r="U661" s="609" t="str">
        <f>IFERROR(IF(MATCH(C661,'Portfolio Construction'!$AZ:$AZ,0),"Yes","No"),"No")</f>
        <v>No</v>
      </c>
      <c r="V661" s="609" t="str">
        <f>IFERROR(IF(MATCH(C661,'Portfolio Construction'!$BB:$BB,0),"Yes","No"),"No")</f>
        <v>No</v>
      </c>
      <c r="W661" s="609" t="e">
        <f>IF(VLOOKUP($AU661,'FE Source'!$A:$W,3,FALSE)=0,"-",VLOOKUP($AU661,'FE Source'!$A:$W,3,FALSE))</f>
        <v>#N/A</v>
      </c>
      <c r="X661" s="609" t="e">
        <f>IF(VLOOKUP($AU661,'FE Source'!$A:$W,4,FALSE)=0,"-",VLOOKUP($AU661,'FE Source'!$A:$W,4,FALSE))</f>
        <v>#N/A</v>
      </c>
      <c r="Y661" s="609" t="e">
        <f>IF(VLOOKUP($AU661,'FE Source'!$A:$W,5,FALSE)=0,"-",VLOOKUP($AU661,'FE Source'!$A:$W,5,FALSE))</f>
        <v>#N/A</v>
      </c>
      <c r="Z661" s="609" t="e">
        <f>IF(VLOOKUP($AU661,'FE Source'!$A:$W,6,FALSE)=0,"-",VLOOKUP($AU661,'FE Source'!$A:$W,6,FALSE))</f>
        <v>#N/A</v>
      </c>
      <c r="AA661" s="609" t="e">
        <f>IF(VLOOKUP($AU661,'FE Source'!$A:$W,7,FALSE)=0,"-",VLOOKUP($AU661,'FE Source'!$A:$W,7,FALSE))</f>
        <v>#N/A</v>
      </c>
      <c r="AB661" s="609" t="e">
        <f>IF(VLOOKUP($AU661,'FE Source'!$A:$W,8,FALSE)=0,"-",VLOOKUP($AU661,'FE Source'!$A:$W,8,FALSE))</f>
        <v>#N/A</v>
      </c>
      <c r="AC661" s="633" t="e">
        <f>IF(VLOOKUP($AU661,'FE Source'!$A:$W,9,FALSE)=0,"-",VLOOKUP($AU661,'FE Source'!$A:$W,9,FALSE))</f>
        <v>#N/A</v>
      </c>
      <c r="AD661" s="611" t="e">
        <f>IF(VLOOKUP($AU661,'FE Source'!$A:$W,10,FALSE)=0,"-",VLOOKUP($AU661,'FE Source'!$A:$W,10,FALSE))</f>
        <v>#N/A</v>
      </c>
      <c r="AE661" s="610" t="e">
        <f>IF(VLOOKUP($AU661,'FE Source'!$A:$W,11,FALSE)=0,"-",VLOOKUP($AU661,'FE Source'!$A:$W,11,FALSE))</f>
        <v>#N/A</v>
      </c>
      <c r="AF661" s="610" t="e">
        <f>IF(VLOOKUP($AU661,'FE Source'!$A:$W,12,FALSE)=0,"-",VLOOKUP($AU661,'FE Source'!$A:$W,12,FALSE))</f>
        <v>#N/A</v>
      </c>
      <c r="AG661" s="610" t="e">
        <f>IF(VLOOKUP($AU661,'FE Source'!$A:$W,14,FALSE)=0,"-",VLOOKUP($AU661,'FE Source'!$A:$W,14,FALSE))</f>
        <v>#N/A</v>
      </c>
      <c r="AH661" s="610" t="e">
        <f>IF(VLOOKUP($AU661,'FE Source'!$A:$DJ,33,FALSE)=0,"-",VLOOKUP($AU661,'FE Source'!$A:$DJ,33,FALSE))</f>
        <v>#N/A</v>
      </c>
      <c r="AI661" s="610" t="e">
        <f>IF(VLOOKUP($AU661,'FE Source'!$A:$Y,20,FALSE)=0,"-",VLOOKUP($AU661,'FE Source'!$A:$Y,20,FALSE))</f>
        <v>#N/A</v>
      </c>
      <c r="AJ661" s="610" t="e">
        <f>IF(VLOOKUP($AU661,'FE Source'!$A:$DJ,34,FALSE)=0,"-",VLOOKUP($AU661,'FE Source'!$A:$DJ,34,FALSE))</f>
        <v>#N/A</v>
      </c>
      <c r="AK661" s="610" t="e">
        <f>IF(VLOOKUP($AU661,'FE Source'!$A:$DJ,35,FALSE)=0,"-",VLOOKUP($AU661,'FE Source'!$A:$DJ,35,FALSE))</f>
        <v>#N/A</v>
      </c>
      <c r="AL661" s="612" t="e">
        <f>IF(VLOOKUP($AU661,'FE Source'!$A:$Y,19,FALSE)=0,"-",VLOOKUP($AU661,'FE Source'!$A:$Y,19,FALSE))</f>
        <v>#N/A</v>
      </c>
      <c r="AM661" s="611" t="e">
        <f>IF(VLOOKUP($AU661,'FE Source'!$A:$DJ,36,FALSE)=0,"-",VLOOKUP($AU661,'FE Source'!$A:$DJ,36,FALSE))</f>
        <v>#N/A</v>
      </c>
      <c r="AN661" s="613" t="e">
        <f>IF(VLOOKUP($AU661,'FE Source'!$A:$W,13,FALSE)=0,"-",VLOOKUP($AU661,'FE Source'!$A:$W,13,FALSE))</f>
        <v>#N/A</v>
      </c>
      <c r="AO661" s="611" t="str">
        <f>IF(J661="no","-",IF(VLOOKUP($AU661,'FE Source'!$A:$W,15,FALSE)=0,"-",VLOOKUP($AU661,'FE Source'!$A:$W,15,FALSE)))</f>
        <v>-</v>
      </c>
      <c r="AP661" s="610" t="str">
        <f>IF(AO661="-","-",IF(VLOOKUP($AU661,'FE Source'!$A:$Z,21,FALSE)=0,"-",IF(VLOOKUP($AU661,'FE Source'!$A:$Z,21,FALSE)=2,"Semi-Annual",IF(VLOOKUP($AU661,'FE Source'!$A:$Z,21,FALSE)=4,"Quarterly",IF(VLOOKUP($AU661,'FE Source'!$A:$Z,21,FALSE)=12,"Monthly","Annual")))))</f>
        <v>-</v>
      </c>
      <c r="AQ661" s="612" t="e">
        <f t="array" ref="AQ661">IF(VLOOKUP($AU661,'FE Source'!$A:$W,16,FALSE)=0,"-",VLOOKUP($AU661,'FE Source'!$A:$W,16,FALSE))</f>
        <v>#N/A</v>
      </c>
      <c r="AR661" s="614" t="e">
        <f>IF(VLOOKUP($AU661,'FE Source'!$A:$W,17,FALSE)=0,"-",VLOOKUP($AU661,'FE Source'!$A:$W,17,FALSE))</f>
        <v>#N/A</v>
      </c>
      <c r="AS661" s="611" t="e">
        <f>IF(VLOOKUP($AU661,'FE Source'!$AN:$AS,4,FALSE)="",VLOOKUP($AU661,'FE Source'!$AN:$AS,3,FALSE),VLOOKUP($AU661,'FE Source'!$AN:$AS,4,FALSE))</f>
        <v>#N/A</v>
      </c>
      <c r="AT661" s="617" t="e">
        <f>IF(VLOOKUP($AU661,'FE Source'!$AN:$AS,5,FALSE)=0,"-",VLOOKUP($AU661,'FE Source'!$AN:$AS,5,FALSE))</f>
        <v>#N/A</v>
      </c>
      <c r="AU661" s="614" t="s">
        <v>9341</v>
      </c>
      <c r="BE661" s="215" t="e">
        <f>IF(VLOOKUP($AU661,'FE Source'!$A:$AK,22,FALSE)=0,"-",VLOOKUP($AU661,'FE Source'!$A:$AK,22,FALSE))</f>
        <v>#N/A</v>
      </c>
      <c r="BF661" s="215" t="e">
        <f>IF(VLOOKUP($AU661,'FE Source'!$A:$AK,23,FALSE)=0,"-",VLOOKUP($AU661,'FE Source'!$A:$AK,23,FALSE))</f>
        <v>#N/A</v>
      </c>
      <c r="BG661" s="215" t="e">
        <f>IF(VLOOKUP($AU661,'FE Source'!$A:$AK,24,FALSE)=0,"-",VLOOKUP($AU661,'FE Source'!$A:$AK,24,FALSE))</f>
        <v>#N/A</v>
      </c>
      <c r="BH661" s="215" t="e">
        <f>IF(VLOOKUP($AU661,'FE Source'!$A:$AK,25,FALSE)=0,"-",VLOOKUP($AU661,'FE Source'!$A:$AK,25,FALSE))</f>
        <v>#N/A</v>
      </c>
      <c r="BI661" s="215" t="e">
        <f>IF(VLOOKUP($AU661,'FE Source'!$A:$AK,26,FALSE)=0,"-",VLOOKUP($AU661,'FE Source'!$A:$AK,26,FALSE))</f>
        <v>#N/A</v>
      </c>
      <c r="BJ661" s="215" t="e">
        <f>IF(VLOOKUP($AU661,'FE Source'!$A:$AK,27,FALSE)=0,"-",VLOOKUP($AU661,'FE Source'!$A:$AK,27,FALSE))</f>
        <v>#N/A</v>
      </c>
      <c r="BK661" s="215" t="e">
        <f>IF(VLOOKUP($AU661,'FE Source'!$A:$AK,28,FALSE)=0,"-",VLOOKUP($AU661,'FE Source'!$A:$AK,28,FALSE))</f>
        <v>#N/A</v>
      </c>
      <c r="BL661" s="215" t="e">
        <f>IF(VLOOKUP($AU661,'FE Source'!$A:$AK,29,FALSE)=0,"-",VLOOKUP($AU661,'FE Source'!$A:$AK,29,FALSE))</f>
        <v>#N/A</v>
      </c>
      <c r="BM661" s="215" t="e">
        <f>IF(VLOOKUP($AU661,'FE Source'!$A:$AK,30,FALSE)=0,"-",VLOOKUP($AU661,'FE Source'!$A:$AK,30,FALSE))</f>
        <v>#N/A</v>
      </c>
      <c r="BN661" t="e">
        <f>IF(VLOOKUP($AU661,'FE Source'!$A:$AK,31,FALSE)="No Specified Index","-",IF(VLOOKUP($AU661,'FE Source'!$A:$AK,31,FALSE)=0,"-",VLOOKUP($AU661,'FE Source'!$A:$AK,31,FALSE)))</f>
        <v>#N/A</v>
      </c>
      <c r="BO661" s="217" t="e">
        <f>IF(VLOOKUP($AU661,'FE Source'!$A:$AK,32,FALSE)=0,"-",VLOOKUP($AU661,'FE Source'!$A:$AK,32,FALSE))</f>
        <v>#N/A</v>
      </c>
      <c r="BP661" s="18" t="e">
        <f>IF(VLOOKUP($AU661,'FE Source'!$AZ:$BC,2,FALSE)=0,"-",VLOOKUP($AU661,'FE Source'!$AZ:$BC,2,FALSE))</f>
        <v>#N/A</v>
      </c>
      <c r="BQ661" s="18" t="e">
        <f>IF(VLOOKUP($AU661,'FE Source'!$AZ:$BC,3,FALSE)=0,"-",VLOOKUP($AU661,'FE Source'!$AZ:$BC,3,FALSE))</f>
        <v>#N/A</v>
      </c>
      <c r="BR661" s="18" t="e">
        <f>IF(VLOOKUP($AU661,'FE Source'!$AZ:$BC,4,FALSE)=0,"-",VLOOKUP($AU661,'FE Source'!$AZ:$BC,4,FALSE))</f>
        <v>#N/A</v>
      </c>
    </row>
    <row r="662" spans="2:70" ht="15">
      <c r="B662" s="628" t="str">
        <f>INDEX('UT - Retail'!$A$7:$A$1409,MATCH(AU662,'UT - Retail'!$U$7:$U$1409,0),1)</f>
        <v>J.P. Morgan Asset Management</v>
      </c>
      <c r="C662" s="629" t="str">
        <f>INDEX('UT - Retail'!$B$7:$B$1409,MATCH(AU662,'UT - Retail'!$U$7:$U$1409,0),1)</f>
        <v>JPMorgan Funds - Emerging Markets Equity A (dist) USD</v>
      </c>
      <c r="D662" s="630"/>
      <c r="E662" s="609" t="str">
        <f>VLOOKUP(C662,'UT - Retail'!$B:$K,8,FALSE)</f>
        <v>Equities</v>
      </c>
      <c r="F662" s="609" t="str">
        <f>VLOOKUP(C662,'UT - Retail'!$B:$K,9,FALSE)</f>
        <v>Emerging Markets</v>
      </c>
      <c r="G662" s="609" t="str">
        <f>VLOOKUP(C662,'UT - Retail'!$B:$K,10,FALSE)</f>
        <v>General</v>
      </c>
      <c r="H662" s="82" t="str">
        <f>VLOOKUP(C662,'UT - Retail'!$B:$N,13,FALSE)</f>
        <v>No</v>
      </c>
      <c r="I662" s="82" t="str">
        <f>VLOOKUP(C662,'UT - Retail'!$B:$Q,14,FALSE)</f>
        <v>No</v>
      </c>
      <c r="J662" s="609" t="str">
        <f>VLOOKUP(C662,'UT - Retail'!$B:$Q,11,FALSE)</f>
        <v>Yes</v>
      </c>
      <c r="K662" s="130" t="str">
        <f>VLOOKUP(C662,'UT - Retail'!$B:$P,15,FALSE)</f>
        <v>Yes</v>
      </c>
      <c r="L662" s="82" t="str">
        <f>VLOOKUP(C662,'UT - Retail'!$B:$Q,16,FALSE)</f>
        <v>Both</v>
      </c>
      <c r="M662" s="609" t="str">
        <f>VLOOKUP(C662,'UT - Retail'!$B:$K,6,FALSE)</f>
        <v>USD</v>
      </c>
      <c r="N662" s="609" t="str">
        <f>IFERROR(IF(MATCH(C662,'Portfolio Construction'!$AL:$AL,0),"Yes","No"),"No")</f>
        <v>No</v>
      </c>
      <c r="O662" s="609" t="str">
        <f>IFERROR(IF(MATCH(C662,'Portfolio Construction'!$AN:$AN,0),"Yes","No"),"No")</f>
        <v>No</v>
      </c>
      <c r="P662" s="609" t="str">
        <f>IFERROR(IF(MATCH(C662,'Portfolio Construction'!$AP:$AP,0),"Yes","No"),"No")</f>
        <v>No</v>
      </c>
      <c r="Q662" s="609" t="str">
        <f>IFERROR(IF(MATCH(C662,'Portfolio Construction'!$AR:$AR,0),"Yes","No"),"No")</f>
        <v>No</v>
      </c>
      <c r="R662" s="609" t="str">
        <f>IFERROR(IF(MATCH(C662,'Portfolio Construction'!$AT:$AT,0),"Yes","No"),"No")</f>
        <v>No</v>
      </c>
      <c r="S662" s="609" t="str">
        <f>IFERROR(IF(MATCH(C662,'Portfolio Construction'!$AV:$AV,0),"Yes","No"),"No")</f>
        <v>No</v>
      </c>
      <c r="T662" s="609" t="str">
        <f>IFERROR(IF(MATCH(C662,'Portfolio Construction'!$AX:$AX,0),"Yes","No"),"No")</f>
        <v>No</v>
      </c>
      <c r="U662" s="609" t="str">
        <f>IFERROR(IF(MATCH(C662,'Portfolio Construction'!$AZ:$AZ,0),"Yes","No"),"No")</f>
        <v>No</v>
      </c>
      <c r="V662" s="609" t="str">
        <f>IFERROR(IF(MATCH(C662,'Portfolio Construction'!$BB:$BB,0),"Yes","No"),"No")</f>
        <v>No</v>
      </c>
      <c r="W662" s="609" t="e">
        <f>IF(VLOOKUP($AU662,'FE Source'!$A:$W,3,FALSE)=0,"-",VLOOKUP($AU662,'FE Source'!$A:$W,3,FALSE))</f>
        <v>#N/A</v>
      </c>
      <c r="X662" s="609" t="e">
        <f>IF(VLOOKUP($AU662,'FE Source'!$A:$W,4,FALSE)=0,"-",VLOOKUP($AU662,'FE Source'!$A:$W,4,FALSE))</f>
        <v>#N/A</v>
      </c>
      <c r="Y662" s="609" t="e">
        <f>IF(VLOOKUP($AU662,'FE Source'!$A:$W,5,FALSE)=0,"-",VLOOKUP($AU662,'FE Source'!$A:$W,5,FALSE))</f>
        <v>#N/A</v>
      </c>
      <c r="Z662" s="609" t="e">
        <f>IF(VLOOKUP($AU662,'FE Source'!$A:$W,6,FALSE)=0,"-",VLOOKUP($AU662,'FE Source'!$A:$W,6,FALSE))</f>
        <v>#N/A</v>
      </c>
      <c r="AA662" s="609" t="e">
        <f>IF(VLOOKUP($AU662,'FE Source'!$A:$W,7,FALSE)=0,"-",VLOOKUP($AU662,'FE Source'!$A:$W,7,FALSE))</f>
        <v>#N/A</v>
      </c>
      <c r="AB662" s="609" t="e">
        <f>IF(VLOOKUP($AU662,'FE Source'!$A:$W,8,FALSE)=0,"-",VLOOKUP($AU662,'FE Source'!$A:$W,8,FALSE))</f>
        <v>#N/A</v>
      </c>
      <c r="AC662" s="633" t="e">
        <f>IF(VLOOKUP($AU662,'FE Source'!$A:$W,9,FALSE)=0,"-",VLOOKUP($AU662,'FE Source'!$A:$W,9,FALSE))</f>
        <v>#N/A</v>
      </c>
      <c r="AD662" s="611" t="e">
        <f>IF(VLOOKUP($AU662,'FE Source'!$A:$W,10,FALSE)=0,"-",VLOOKUP($AU662,'FE Source'!$A:$W,10,FALSE))</f>
        <v>#N/A</v>
      </c>
      <c r="AE662" s="610" t="e">
        <f>IF(VLOOKUP($AU662,'FE Source'!$A:$W,11,FALSE)=0,"-",VLOOKUP($AU662,'FE Source'!$A:$W,11,FALSE))</f>
        <v>#N/A</v>
      </c>
      <c r="AF662" s="610" t="e">
        <f>IF(VLOOKUP($AU662,'FE Source'!$A:$W,12,FALSE)=0,"-",VLOOKUP($AU662,'FE Source'!$A:$W,12,FALSE))</f>
        <v>#N/A</v>
      </c>
      <c r="AG662" s="610" t="e">
        <f>IF(VLOOKUP($AU662,'FE Source'!$A:$W,14,FALSE)=0,"-",VLOOKUP($AU662,'FE Source'!$A:$W,14,FALSE))</f>
        <v>#N/A</v>
      </c>
      <c r="AH662" s="610" t="e">
        <f>IF(VLOOKUP($AU662,'FE Source'!$A:$DJ,33,FALSE)=0,"-",VLOOKUP($AU662,'FE Source'!$A:$DJ,33,FALSE))</f>
        <v>#N/A</v>
      </c>
      <c r="AI662" s="610" t="e">
        <f>IF(VLOOKUP($AU662,'FE Source'!$A:$Y,20,FALSE)=0,"-",VLOOKUP($AU662,'FE Source'!$A:$Y,20,FALSE))</f>
        <v>#N/A</v>
      </c>
      <c r="AJ662" s="610" t="e">
        <f>IF(VLOOKUP($AU662,'FE Source'!$A:$DJ,34,FALSE)=0,"-",VLOOKUP($AU662,'FE Source'!$A:$DJ,34,FALSE))</f>
        <v>#N/A</v>
      </c>
      <c r="AK662" s="610" t="e">
        <f>IF(VLOOKUP($AU662,'FE Source'!$A:$DJ,35,FALSE)=0,"-",VLOOKUP($AU662,'FE Source'!$A:$DJ,35,FALSE))</f>
        <v>#N/A</v>
      </c>
      <c r="AL662" s="612" t="e">
        <f>IF(VLOOKUP($AU662,'FE Source'!$A:$Y,19,FALSE)=0,"-",VLOOKUP($AU662,'FE Source'!$A:$Y,19,FALSE))</f>
        <v>#N/A</v>
      </c>
      <c r="AM662" s="611" t="e">
        <f>IF(VLOOKUP($AU662,'FE Source'!$A:$DJ,36,FALSE)=0,"-",VLOOKUP($AU662,'FE Source'!$A:$DJ,36,FALSE))</f>
        <v>#N/A</v>
      </c>
      <c r="AN662" s="613" t="e">
        <f>IF(VLOOKUP($AU662,'FE Source'!$A:$W,13,FALSE)=0,"-",VLOOKUP($AU662,'FE Source'!$A:$W,13,FALSE))</f>
        <v>#N/A</v>
      </c>
      <c r="AO662" s="611" t="e">
        <f>IF(J662="no","-",IF(VLOOKUP($AU662,'FE Source'!$A:$W,15,FALSE)=0,"-",VLOOKUP($AU662,'FE Source'!$A:$W,15,FALSE)))</f>
        <v>#N/A</v>
      </c>
      <c r="AP662" s="610" t="e">
        <f>IF(AO662="-","-",IF(VLOOKUP($AU662,'FE Source'!$A:$Z,21,FALSE)=0,"-",IF(VLOOKUP($AU662,'FE Source'!$A:$Z,21,FALSE)=2,"Semi-Annual",IF(VLOOKUP($AU662,'FE Source'!$A:$Z,21,FALSE)=4,"Quarterly",IF(VLOOKUP($AU662,'FE Source'!$A:$Z,21,FALSE)=12,"Monthly","Annual")))))</f>
        <v>#N/A</v>
      </c>
      <c r="AQ662" s="612" t="e">
        <f t="array" ref="AQ662">IF(VLOOKUP($AU662,'FE Source'!$A:$W,16,FALSE)=0,"-",VLOOKUP($AU662,'FE Source'!$A:$W,16,FALSE))</f>
        <v>#N/A</v>
      </c>
      <c r="AR662" s="614" t="e">
        <f>IF(VLOOKUP($AU662,'FE Source'!$A:$W,17,FALSE)=0,"-",VLOOKUP($AU662,'FE Source'!$A:$W,17,FALSE))</f>
        <v>#N/A</v>
      </c>
      <c r="AS662" s="611" t="e">
        <f>IF(VLOOKUP($AU662,'FE Source'!$AN:$AS,4,FALSE)="",VLOOKUP($AU662,'FE Source'!$AN:$AS,3,FALSE),VLOOKUP($AU662,'FE Source'!$AN:$AS,4,FALSE))</f>
        <v>#N/A</v>
      </c>
      <c r="AT662" s="617" t="e">
        <f>IF(VLOOKUP($AU662,'FE Source'!$AN:$AS,5,FALSE)=0,"-",VLOOKUP($AU662,'FE Source'!$AN:$AS,5,FALSE))</f>
        <v>#N/A</v>
      </c>
      <c r="AU662" s="614" t="s">
        <v>3035</v>
      </c>
      <c r="BE662" s="215" t="e">
        <f>IF(VLOOKUP($AU662,'FE Source'!$A:$AK,22,FALSE)=0,"-",VLOOKUP($AU662,'FE Source'!$A:$AK,22,FALSE))</f>
        <v>#N/A</v>
      </c>
      <c r="BF662" s="215" t="e">
        <f>IF(VLOOKUP($AU662,'FE Source'!$A:$AK,23,FALSE)=0,"-",VLOOKUP($AU662,'FE Source'!$A:$AK,23,FALSE))</f>
        <v>#N/A</v>
      </c>
      <c r="BG662" s="215" t="e">
        <f>IF(VLOOKUP($AU662,'FE Source'!$A:$AK,24,FALSE)=0,"-",VLOOKUP($AU662,'FE Source'!$A:$AK,24,FALSE))</f>
        <v>#N/A</v>
      </c>
      <c r="BH662" s="215" t="e">
        <f>IF(VLOOKUP($AU662,'FE Source'!$A:$AK,25,FALSE)=0,"-",VLOOKUP($AU662,'FE Source'!$A:$AK,25,FALSE))</f>
        <v>#N/A</v>
      </c>
      <c r="BI662" s="215" t="e">
        <f>IF(VLOOKUP($AU662,'FE Source'!$A:$AK,26,FALSE)=0,"-",VLOOKUP($AU662,'FE Source'!$A:$AK,26,FALSE))</f>
        <v>#N/A</v>
      </c>
      <c r="BJ662" s="215" t="e">
        <f>IF(VLOOKUP($AU662,'FE Source'!$A:$AK,27,FALSE)=0,"-",VLOOKUP($AU662,'FE Source'!$A:$AK,27,FALSE))</f>
        <v>#N/A</v>
      </c>
      <c r="BK662" s="215" t="e">
        <f>IF(VLOOKUP($AU662,'FE Source'!$A:$AK,28,FALSE)=0,"-",VLOOKUP($AU662,'FE Source'!$A:$AK,28,FALSE))</f>
        <v>#N/A</v>
      </c>
      <c r="BL662" s="215" t="e">
        <f>IF(VLOOKUP($AU662,'FE Source'!$A:$AK,29,FALSE)=0,"-",VLOOKUP($AU662,'FE Source'!$A:$AK,29,FALSE))</f>
        <v>#N/A</v>
      </c>
      <c r="BM662" s="215" t="e">
        <f>IF(VLOOKUP($AU662,'FE Source'!$A:$AK,30,FALSE)=0,"-",VLOOKUP($AU662,'FE Source'!$A:$AK,30,FALSE))</f>
        <v>#N/A</v>
      </c>
      <c r="BN662" t="e">
        <f>IF(VLOOKUP($AU662,'FE Source'!$A:$AK,31,FALSE)="No Specified Index","-",IF(VLOOKUP($AU662,'FE Source'!$A:$AK,31,FALSE)=0,"-",VLOOKUP($AU662,'FE Source'!$A:$AK,31,FALSE)))</f>
        <v>#N/A</v>
      </c>
      <c r="BO662" s="217" t="e">
        <f>IF(VLOOKUP($AU662,'FE Source'!$A:$AK,32,FALSE)=0,"-",VLOOKUP($AU662,'FE Source'!$A:$AK,32,FALSE))</f>
        <v>#N/A</v>
      </c>
      <c r="BP662" s="18" t="e">
        <f>IF(VLOOKUP($AU662,'FE Source'!$AZ:$BC,2,FALSE)=0,"-",VLOOKUP($AU662,'FE Source'!$AZ:$BC,2,FALSE))</f>
        <v>#N/A</v>
      </c>
      <c r="BQ662" s="18" t="e">
        <f>IF(VLOOKUP($AU662,'FE Source'!$AZ:$BC,3,FALSE)=0,"-",VLOOKUP($AU662,'FE Source'!$AZ:$BC,3,FALSE))</f>
        <v>#N/A</v>
      </c>
      <c r="BR662" s="18" t="e">
        <f>IF(VLOOKUP($AU662,'FE Source'!$AZ:$BC,4,FALSE)=0,"-",VLOOKUP($AU662,'FE Source'!$AZ:$BC,4,FALSE))</f>
        <v>#N/A</v>
      </c>
    </row>
    <row r="663" spans="2:70" ht="15">
      <c r="B663" s="628" t="str">
        <f>INDEX('UT - Retail'!$A$7:$A$1409,MATCH(AU663,'UT - Retail'!$U$7:$U$1409,0),1)</f>
        <v>J.P. Morgan Asset Management</v>
      </c>
      <c r="C663" s="629" t="str">
        <f>INDEX('UT - Retail'!$B$7:$B$1409,MATCH(AU663,'UT - Retail'!$U$7:$U$1409,0),1)</f>
        <v>JPMorgan Funds - Global Natural Resources A (acc) SGD</v>
      </c>
      <c r="D663" s="630"/>
      <c r="E663" s="609" t="str">
        <f>VLOOKUP(C663,'UT - Retail'!$B:$K,8,FALSE)</f>
        <v>Equities</v>
      </c>
      <c r="F663" s="609" t="str">
        <f>VLOOKUP(C663,'UT - Retail'!$B:$K,9,FALSE)</f>
        <v>Global</v>
      </c>
      <c r="G663" s="609" t="str">
        <f>VLOOKUP(C663,'UT - Retail'!$B:$K,10,FALSE)</f>
        <v>Resources</v>
      </c>
      <c r="H663" s="82" t="str">
        <f>VLOOKUP(C663,'UT - Retail'!$B:$N,13,FALSE)</f>
        <v>No</v>
      </c>
      <c r="I663" s="82" t="str">
        <f>VLOOKUP(C663,'UT - Retail'!$B:$Q,14,FALSE)</f>
        <v>No</v>
      </c>
      <c r="J663" s="609" t="str">
        <f>VLOOKUP(C663,'UT - Retail'!$B:$Q,11,FALSE)</f>
        <v>No</v>
      </c>
      <c r="K663" s="130" t="str">
        <f>VLOOKUP(C663,'UT - Retail'!$B:$P,15,FALSE)</f>
        <v>Yes</v>
      </c>
      <c r="L663" s="82" t="str">
        <f>VLOOKUP(C663,'UT - Retail'!$B:$Q,16,FALSE)</f>
        <v>Both</v>
      </c>
      <c r="M663" s="609" t="str">
        <f>VLOOKUP(C663,'UT - Retail'!$B:$K,6,FALSE)</f>
        <v>SGD</v>
      </c>
      <c r="N663" s="609" t="str">
        <f>IFERROR(IF(MATCH(C663,'Portfolio Construction'!$AL:$AL,0),"Yes","No"),"No")</f>
        <v>Yes</v>
      </c>
      <c r="O663" s="609" t="str">
        <f>IFERROR(IF(MATCH(C663,'Portfolio Construction'!$AN:$AN,0),"Yes","No"),"No")</f>
        <v>No</v>
      </c>
      <c r="P663" s="609" t="str">
        <f>IFERROR(IF(MATCH(C663,'Portfolio Construction'!$AP:$AP,0),"Yes","No"),"No")</f>
        <v>No</v>
      </c>
      <c r="Q663" s="609" t="str">
        <f>IFERROR(IF(MATCH(C663,'Portfolio Construction'!$AR:$AR,0),"Yes","No"),"No")</f>
        <v>No</v>
      </c>
      <c r="R663" s="609" t="str">
        <f>IFERROR(IF(MATCH(C663,'Portfolio Construction'!$AT:$AT,0),"Yes","No"),"No")</f>
        <v>No</v>
      </c>
      <c r="S663" s="609" t="str">
        <f>IFERROR(IF(MATCH(C663,'Portfolio Construction'!$AV:$AV,0),"Yes","No"),"No")</f>
        <v>No</v>
      </c>
      <c r="T663" s="609" t="str">
        <f>IFERROR(IF(MATCH(C663,'Portfolio Construction'!$AX:$AX,0),"Yes","No"),"No")</f>
        <v>No</v>
      </c>
      <c r="U663" s="609" t="str">
        <f>IFERROR(IF(MATCH(C663,'Portfolio Construction'!$AZ:$AZ,0),"Yes","No"),"No")</f>
        <v>No</v>
      </c>
      <c r="V663" s="609" t="str">
        <f>IFERROR(IF(MATCH(C663,'Portfolio Construction'!$BB:$BB,0),"Yes","No"),"No")</f>
        <v>No</v>
      </c>
      <c r="W663" s="609">
        <f>IF(VLOOKUP($AU663,'FE Source'!$A:$W,3,FALSE)=0,"-",VLOOKUP($AU663,'FE Source'!$A:$W,3,FALSE))</f>
        <v>1.64</v>
      </c>
      <c r="X663" s="609">
        <f>IF(VLOOKUP($AU663,'FE Source'!$A:$W,4,FALSE)=0,"-",VLOOKUP($AU663,'FE Source'!$A:$W,4,FALSE))</f>
        <v>3.21</v>
      </c>
      <c r="Y663" s="609">
        <f>IF(VLOOKUP($AU663,'FE Source'!$A:$W,5,FALSE)=0,"-",VLOOKUP($AU663,'FE Source'!$A:$W,5,FALSE))</f>
        <v>-5.86</v>
      </c>
      <c r="Z663" s="609">
        <f>IF(VLOOKUP($AU663,'FE Source'!$A:$W,6,FALSE)=0,"-",VLOOKUP($AU663,'FE Source'!$A:$W,6,FALSE))</f>
        <v>-9.35</v>
      </c>
      <c r="AA663" s="609">
        <f>IF(VLOOKUP($AU663,'FE Source'!$A:$W,7,FALSE)=0,"-",VLOOKUP($AU663,'FE Source'!$A:$W,7,FALSE))</f>
        <v>-2.08</v>
      </c>
      <c r="AB663" s="609">
        <f>IF(VLOOKUP($AU663,'FE Source'!$A:$W,8,FALSE)=0,"-",VLOOKUP($AU663,'FE Source'!$A:$W,8,FALSE))</f>
        <v>11.34</v>
      </c>
      <c r="AC663" s="633">
        <f>IF(VLOOKUP($AU663,'FE Source'!$A:$W,9,FALSE)=0,"-",VLOOKUP($AU663,'FE Source'!$A:$W,9,FALSE))</f>
        <v>4.32</v>
      </c>
      <c r="AD663" s="611">
        <f>IF(VLOOKUP($AU663,'FE Source'!$A:$W,10,FALSE)=0,"-",VLOOKUP($AU663,'FE Source'!$A:$W,10,FALSE))</f>
        <v>1.36</v>
      </c>
      <c r="AE663" s="610">
        <f>IF(VLOOKUP($AU663,'FE Source'!$A:$W,11,FALSE)=0,"-",VLOOKUP($AU663,'FE Source'!$A:$W,11,FALSE))</f>
        <v>19.54</v>
      </c>
      <c r="AF663" s="610">
        <f>IF(VLOOKUP($AU663,'FE Source'!$A:$W,12,FALSE)=0,"-",VLOOKUP($AU663,'FE Source'!$A:$W,12,FALSE))</f>
        <v>-0.01</v>
      </c>
      <c r="AG663" s="610">
        <f>IF(VLOOKUP($AU663,'FE Source'!$A:$W,14,FALSE)=0,"-",VLOOKUP($AU663,'FE Source'!$A:$W,14,FALSE))</f>
        <v>-18.77</v>
      </c>
      <c r="AH663" s="610">
        <f>IF(VLOOKUP($AU663,'FE Source'!$A:$DJ,33,FALSE)=0,"-",VLOOKUP($AU663,'FE Source'!$A:$DJ,33,FALSE))</f>
        <v>135.63</v>
      </c>
      <c r="AI663" s="610">
        <f>IF(VLOOKUP($AU663,'FE Source'!$A:$Y,20,FALSE)=0,"-",VLOOKUP($AU663,'FE Source'!$A:$Y,20,FALSE))</f>
        <v>142.26</v>
      </c>
      <c r="AJ663" s="610">
        <f>IF(VLOOKUP($AU663,'FE Source'!$A:$DJ,34,FALSE)=0,"-",VLOOKUP($AU663,'FE Source'!$A:$DJ,34,FALSE))</f>
        <v>149.4</v>
      </c>
      <c r="AK663" s="610">
        <f>IF(VLOOKUP($AU663,'FE Source'!$A:$DJ,35,FALSE)=0,"-",VLOOKUP($AU663,'FE Source'!$A:$DJ,35,FALSE))</f>
        <v>187.88</v>
      </c>
      <c r="AL663" s="612">
        <f>IF(VLOOKUP($AU663,'FE Source'!$A:$Y,19,FALSE)=0,"-",VLOOKUP($AU663,'FE Source'!$A:$Y,19,FALSE))</f>
        <v>122.1</v>
      </c>
      <c r="AM663" s="611">
        <f>IF(VLOOKUP($AU663,'FE Source'!$A:$DJ,36,FALSE)=0,"-",VLOOKUP($AU663,'FE Source'!$A:$DJ,36,FALSE))</f>
        <v>120.52</v>
      </c>
      <c r="AN663" s="613">
        <f>IF(VLOOKUP($AU663,'FE Source'!$A:$W,13,FALSE)=0,"-",VLOOKUP($AU663,'FE Source'!$A:$W,13,FALSE))</f>
        <v>978.1</v>
      </c>
      <c r="AO663" s="611" t="str">
        <f>IF(J663="no","-",IF(VLOOKUP($AU663,'FE Source'!$A:$W,15,FALSE)=0,"-",VLOOKUP($AU663,'FE Source'!$A:$W,15,FALSE)))</f>
        <v>-</v>
      </c>
      <c r="AP663" s="610" t="str">
        <f>IF(AO663="-","-",IF(VLOOKUP($AU663,'FE Source'!$A:$Z,21,FALSE)=0,"-",IF(VLOOKUP($AU663,'FE Source'!$A:$Z,21,FALSE)=2,"Semi-Annual",IF(VLOOKUP($AU663,'FE Source'!$A:$Z,21,FALSE)=4,"Quarterly",IF(VLOOKUP($AU663,'FE Source'!$A:$Z,21,FALSE)=12,"Monthly","Annual")))))</f>
        <v>-</v>
      </c>
      <c r="AQ663" s="612">
        <f t="array" ref="AQ663">IF(VLOOKUP($AU663,'FE Source'!$A:$W,16,FALSE)=0,"-",VLOOKUP($AU663,'FE Source'!$A:$W,16,FALSE))</f>
        <v>1.8</v>
      </c>
      <c r="AR663" s="614" t="str">
        <f>IF(VLOOKUP($AU663,'FE Source'!$A:$W,17,FALSE)=0,"-",VLOOKUP($AU663,'FE Source'!$A:$W,17,FALSE))</f>
        <v>Neutral</v>
      </c>
      <c r="AS663" s="611">
        <f>IF(VLOOKUP($AU663,'FE Source'!$AN:$AS,4,FALSE)="",VLOOKUP($AU663,'FE Source'!$AN:$AS,3,FALSE),VLOOKUP($AU663,'FE Source'!$AN:$AS,4,FALSE))</f>
        <v>17.350000000000001</v>
      </c>
      <c r="AT663" s="617">
        <f>IF(VLOOKUP($AU663,'FE Source'!$AN:$AS,5,FALSE)=0,"-",VLOOKUP($AU663,'FE Source'!$AN:$AS,5,FALSE))</f>
        <v>45783</v>
      </c>
      <c r="AU663" s="614" t="s">
        <v>3001</v>
      </c>
      <c r="BE663" s="215">
        <f>IF(VLOOKUP($AU663,'FE Source'!$A:$AK,22,FALSE)=0,"-",VLOOKUP($AU663,'FE Source'!$A:$AK,22,FALSE))</f>
        <v>-33</v>
      </c>
      <c r="BF663" s="215">
        <f>IF(VLOOKUP($AU663,'FE Source'!$A:$AK,23,FALSE)=0,"-",VLOOKUP($AU663,'FE Source'!$A:$AK,23,FALSE))</f>
        <v>53.96</v>
      </c>
      <c r="BG663" s="215">
        <f>IF(VLOOKUP($AU663,'FE Source'!$A:$AK,24,FALSE)=0,"-",VLOOKUP($AU663,'FE Source'!$A:$AK,24,FALSE))</f>
        <v>10.72</v>
      </c>
      <c r="BH663" s="215">
        <f>IF(VLOOKUP($AU663,'FE Source'!$A:$AK,25,FALSE)=0,"-",VLOOKUP($AU663,'FE Source'!$A:$AK,25,FALSE))</f>
        <v>-13.78</v>
      </c>
      <c r="BI663" s="215">
        <f>IF(VLOOKUP($AU663,'FE Source'!$A:$AK,26,FALSE)=0,"-",VLOOKUP($AU663,'FE Source'!$A:$AK,26,FALSE))</f>
        <v>13.42</v>
      </c>
      <c r="BJ663" s="215">
        <f>IF(VLOOKUP($AU663,'FE Source'!$A:$AK,27,FALSE)=0,"-",VLOOKUP($AU663,'FE Source'!$A:$AK,27,FALSE))</f>
        <v>-0.08</v>
      </c>
      <c r="BK663" s="215">
        <f>IF(VLOOKUP($AU663,'FE Source'!$A:$AK,28,FALSE)=0,"-",VLOOKUP($AU663,'FE Source'!$A:$AK,28,FALSE))</f>
        <v>23.37</v>
      </c>
      <c r="BL663" s="215">
        <f>IF(VLOOKUP($AU663,'FE Source'!$A:$AK,29,FALSE)=0,"-",VLOOKUP($AU663,'FE Source'!$A:$AK,29,FALSE))</f>
        <v>16.53</v>
      </c>
      <c r="BM663" s="215">
        <f>IF(VLOOKUP($AU663,'FE Source'!$A:$AK,30,FALSE)=0,"-",VLOOKUP($AU663,'FE Source'!$A:$AK,30,FALSE))</f>
        <v>-0.5</v>
      </c>
      <c r="BN663" t="str">
        <f>IF(VLOOKUP($AU663,'FE Source'!$A:$AK,31,FALSE)="No Specified Index","-",IF(VLOOKUP($AU663,'FE Source'!$A:$AK,31,FALSE)=0,"-",VLOOKUP($AU663,'FE Source'!$A:$AK,31,FALSE)))</f>
        <v>S&amp;P Global Mining &amp; Energy Index (Total Return N..</v>
      </c>
      <c r="BO663" s="217">
        <f>IF(VLOOKUP($AU663,'FE Source'!$A:$AK,32,FALSE)=0,"-",VLOOKUP($AU663,'FE Source'!$A:$AK,32,FALSE))</f>
        <v>40161</v>
      </c>
      <c r="BP663" s="18">
        <f>IF(VLOOKUP($AU663,'FE Source'!$AZ:$BC,2,FALSE)=0,"-",VLOOKUP($AU663,'FE Source'!$AZ:$BC,2,FALSE))</f>
        <v>-13.8</v>
      </c>
      <c r="BQ663" s="18">
        <f>IF(VLOOKUP($AU663,'FE Source'!$AZ:$BC,3,FALSE)=0,"-",VLOOKUP($AU663,'FE Source'!$AZ:$BC,3,FALSE))</f>
        <v>-7.7</v>
      </c>
      <c r="BR663" s="18" t="str">
        <f>IF(VLOOKUP($AU663,'FE Source'!$AZ:$BC,4,FALSE)=0,"-",VLOOKUP($AU663,'FE Source'!$AZ:$BC,4,FALSE))</f>
        <v>-</v>
      </c>
    </row>
    <row r="664" spans="2:70" ht="15">
      <c r="B664" s="628" t="str">
        <f>INDEX('UT - Retail'!$A$7:$A$1409,MATCH(AU664,'UT - Retail'!$U$7:$U$1409,0),1)</f>
        <v>J.P. Morgan Asset Management</v>
      </c>
      <c r="C664" s="629" t="str">
        <f>INDEX('UT - Retail'!$B$7:$B$1409,MATCH(AU664,'UT - Retail'!$U$7:$U$1409,0),1)</f>
        <v>JPMorgan Funds - Global Natural Resources A (acc) USD</v>
      </c>
      <c r="D664" s="630"/>
      <c r="E664" s="609" t="str">
        <f>VLOOKUP(C664,'UT - Retail'!$B:$K,8,FALSE)</f>
        <v>Equities</v>
      </c>
      <c r="F664" s="609" t="str">
        <f>VLOOKUP(C664,'UT - Retail'!$B:$K,9,FALSE)</f>
        <v>Global</v>
      </c>
      <c r="G664" s="609" t="str">
        <f>VLOOKUP(C664,'UT - Retail'!$B:$K,10,FALSE)</f>
        <v>Resources</v>
      </c>
      <c r="H664" s="82" t="str">
        <f>VLOOKUP(C664,'UT - Retail'!$B:$N,13,FALSE)</f>
        <v>No</v>
      </c>
      <c r="I664" s="82" t="str">
        <f>VLOOKUP(C664,'UT - Retail'!$B:$Q,14,FALSE)</f>
        <v>No</v>
      </c>
      <c r="J664" s="609" t="str">
        <f>VLOOKUP(C664,'UT - Retail'!$B:$Q,11,FALSE)</f>
        <v>No</v>
      </c>
      <c r="K664" s="130" t="str">
        <f>VLOOKUP(C664,'UT - Retail'!$B:$P,15,FALSE)</f>
        <v>Yes</v>
      </c>
      <c r="L664" s="82" t="str">
        <f>VLOOKUP(C664,'UT - Retail'!$B:$Q,16,FALSE)</f>
        <v>Both</v>
      </c>
      <c r="M664" s="609" t="str">
        <f>VLOOKUP(C664,'UT - Retail'!$B:$K,6,FALSE)</f>
        <v>USD</v>
      </c>
      <c r="N664" s="609" t="str">
        <f>IFERROR(IF(MATCH(C664,'Portfolio Construction'!$AL:$AL,0),"Yes","No"),"No")</f>
        <v>Yes</v>
      </c>
      <c r="O664" s="609" t="str">
        <f>IFERROR(IF(MATCH(C664,'Portfolio Construction'!$AN:$AN,0),"Yes","No"),"No")</f>
        <v>No</v>
      </c>
      <c r="P664" s="609" t="str">
        <f>IFERROR(IF(MATCH(C664,'Portfolio Construction'!$AP:$AP,0),"Yes","No"),"No")</f>
        <v>No</v>
      </c>
      <c r="Q664" s="609" t="str">
        <f>IFERROR(IF(MATCH(C664,'Portfolio Construction'!$AR:$AR,0),"Yes","No"),"No")</f>
        <v>No</v>
      </c>
      <c r="R664" s="609" t="str">
        <f>IFERROR(IF(MATCH(C664,'Portfolio Construction'!$AT:$AT,0),"Yes","No"),"No")</f>
        <v>No</v>
      </c>
      <c r="S664" s="609" t="str">
        <f>IFERROR(IF(MATCH(C664,'Portfolio Construction'!$AV:$AV,0),"Yes","No"),"No")</f>
        <v>No</v>
      </c>
      <c r="T664" s="609" t="str">
        <f>IFERROR(IF(MATCH(C664,'Portfolio Construction'!$AX:$AX,0),"Yes","No"),"No")</f>
        <v>No</v>
      </c>
      <c r="U664" s="609" t="str">
        <f>IFERROR(IF(MATCH(C664,'Portfolio Construction'!$AZ:$AZ,0),"Yes","No"),"No")</f>
        <v>No</v>
      </c>
      <c r="V664" s="609" t="str">
        <f>IFERROR(IF(MATCH(C664,'Portfolio Construction'!$BB:$BB,0),"Yes","No"),"No")</f>
        <v>No</v>
      </c>
      <c r="W664" s="609">
        <f>IF(VLOOKUP($AU664,'FE Source'!$A:$W,3,FALSE)=0,"-",VLOOKUP($AU664,'FE Source'!$A:$W,3,FALSE))</f>
        <v>1.65</v>
      </c>
      <c r="X664" s="609">
        <f>IF(VLOOKUP($AU664,'FE Source'!$A:$W,4,FALSE)=0,"-",VLOOKUP($AU664,'FE Source'!$A:$W,4,FALSE))</f>
        <v>3.22</v>
      </c>
      <c r="Y664" s="609">
        <f>IF(VLOOKUP($AU664,'FE Source'!$A:$W,5,FALSE)=0,"-",VLOOKUP($AU664,'FE Source'!$A:$W,5,FALSE))</f>
        <v>-5.63</v>
      </c>
      <c r="Z664" s="609">
        <f>IF(VLOOKUP($AU664,'FE Source'!$A:$W,6,FALSE)=0,"-",VLOOKUP($AU664,'FE Source'!$A:$W,6,FALSE))</f>
        <v>-9.2200000000000006</v>
      </c>
      <c r="AA664" s="609">
        <f>IF(VLOOKUP($AU664,'FE Source'!$A:$W,7,FALSE)=0,"-",VLOOKUP($AU664,'FE Source'!$A:$W,7,FALSE))</f>
        <v>-1.93</v>
      </c>
      <c r="AB664" s="609">
        <f>IF(VLOOKUP($AU664,'FE Source'!$A:$W,8,FALSE)=0,"-",VLOOKUP($AU664,'FE Source'!$A:$W,8,FALSE))</f>
        <v>11.39</v>
      </c>
      <c r="AC664" s="633">
        <f>IF(VLOOKUP($AU664,'FE Source'!$A:$W,9,FALSE)=0,"-",VLOOKUP($AU664,'FE Source'!$A:$W,9,FALSE))</f>
        <v>4.3899999999999997</v>
      </c>
      <c r="AD664" s="611">
        <f>IF(VLOOKUP($AU664,'FE Source'!$A:$W,10,FALSE)=0,"-",VLOOKUP($AU664,'FE Source'!$A:$W,10,FALSE))</f>
        <v>1.36</v>
      </c>
      <c r="AE664" s="610">
        <f>IF(VLOOKUP($AU664,'FE Source'!$A:$W,11,FALSE)=0,"-",VLOOKUP($AU664,'FE Source'!$A:$W,11,FALSE))</f>
        <v>19.47</v>
      </c>
      <c r="AF664" s="610">
        <f>IF(VLOOKUP($AU664,'FE Source'!$A:$W,12,FALSE)=0,"-",VLOOKUP($AU664,'FE Source'!$A:$W,12,FALSE))</f>
        <v>-0.01</v>
      </c>
      <c r="AG664" s="610">
        <f>IF(VLOOKUP($AU664,'FE Source'!$A:$W,14,FALSE)=0,"-",VLOOKUP($AU664,'FE Source'!$A:$W,14,FALSE))</f>
        <v>-18.72</v>
      </c>
      <c r="AH664" s="610">
        <f>IF(VLOOKUP($AU664,'FE Source'!$A:$DJ,33,FALSE)=0,"-",VLOOKUP($AU664,'FE Source'!$A:$DJ,33,FALSE))</f>
        <v>136.49</v>
      </c>
      <c r="AI664" s="610">
        <f>IF(VLOOKUP($AU664,'FE Source'!$A:$Y,20,FALSE)=0,"-",VLOOKUP($AU664,'FE Source'!$A:$Y,20,FALSE))</f>
        <v>142.61000000000001</v>
      </c>
      <c r="AJ664" s="610">
        <f>IF(VLOOKUP($AU664,'FE Source'!$A:$DJ,34,FALSE)=0,"-",VLOOKUP($AU664,'FE Source'!$A:$DJ,34,FALSE))</f>
        <v>148.87</v>
      </c>
      <c r="AK664" s="610">
        <f>IF(VLOOKUP($AU664,'FE Source'!$A:$DJ,35,FALSE)=0,"-",VLOOKUP($AU664,'FE Source'!$A:$DJ,35,FALSE))</f>
        <v>189.23</v>
      </c>
      <c r="AL664" s="612">
        <f>IF(VLOOKUP($AU664,'FE Source'!$A:$Y,19,FALSE)=0,"-",VLOOKUP($AU664,'FE Source'!$A:$Y,19,FALSE))</f>
        <v>122.08</v>
      </c>
      <c r="AM664" s="611">
        <f>IF(VLOOKUP($AU664,'FE Source'!$A:$DJ,36,FALSE)=0,"-",VLOOKUP($AU664,'FE Source'!$A:$DJ,36,FALSE))</f>
        <v>120.03</v>
      </c>
      <c r="AN664" s="613">
        <f>IF(VLOOKUP($AU664,'FE Source'!$A:$W,13,FALSE)=0,"-",VLOOKUP($AU664,'FE Source'!$A:$W,13,FALSE))</f>
        <v>978.1</v>
      </c>
      <c r="AO664" s="611" t="str">
        <f>IF(J664="no","-",IF(VLOOKUP($AU664,'FE Source'!$A:$W,15,FALSE)=0,"-",VLOOKUP($AU664,'FE Source'!$A:$W,15,FALSE)))</f>
        <v>-</v>
      </c>
      <c r="AP664" s="610" t="str">
        <f>IF(AO664="-","-",IF(VLOOKUP($AU664,'FE Source'!$A:$Z,21,FALSE)=0,"-",IF(VLOOKUP($AU664,'FE Source'!$A:$Z,21,FALSE)=2,"Semi-Annual",IF(VLOOKUP($AU664,'FE Source'!$A:$Z,21,FALSE)=4,"Quarterly",IF(VLOOKUP($AU664,'FE Source'!$A:$Z,21,FALSE)=12,"Monthly","Annual")))))</f>
        <v>-</v>
      </c>
      <c r="AQ664" s="612">
        <f t="array" ref="AQ664">IF(VLOOKUP($AU664,'FE Source'!$A:$W,16,FALSE)=0,"-",VLOOKUP($AU664,'FE Source'!$A:$W,16,FALSE))</f>
        <v>1.8</v>
      </c>
      <c r="AR664" s="614" t="str">
        <f>IF(VLOOKUP($AU664,'FE Source'!$A:$W,17,FALSE)=0,"-",VLOOKUP($AU664,'FE Source'!$A:$W,17,FALSE))</f>
        <v>Neutral</v>
      </c>
      <c r="AS664" s="611">
        <f>IF(VLOOKUP($AU664,'FE Source'!$AN:$AS,4,FALSE)="",VLOOKUP($AU664,'FE Source'!$AN:$AS,3,FALSE),VLOOKUP($AU664,'FE Source'!$AN:$AS,4,FALSE))</f>
        <v>13.96</v>
      </c>
      <c r="AT664" s="617">
        <f>IF(VLOOKUP($AU664,'FE Source'!$AN:$AS,5,FALSE)=0,"-",VLOOKUP($AU664,'FE Source'!$AN:$AS,5,FALSE))</f>
        <v>45783</v>
      </c>
      <c r="AU664" s="614" t="s">
        <v>681</v>
      </c>
      <c r="BE664" s="215">
        <f>IF(VLOOKUP($AU664,'FE Source'!$A:$AK,22,FALSE)=0,"-",VLOOKUP($AU664,'FE Source'!$A:$AK,22,FALSE))</f>
        <v>-32.99</v>
      </c>
      <c r="BF664" s="215">
        <f>IF(VLOOKUP($AU664,'FE Source'!$A:$AK,23,FALSE)=0,"-",VLOOKUP($AU664,'FE Source'!$A:$AK,23,FALSE))</f>
        <v>54.07</v>
      </c>
      <c r="BG664" s="215">
        <f>IF(VLOOKUP($AU664,'FE Source'!$A:$AK,24,FALSE)=0,"-",VLOOKUP($AU664,'FE Source'!$A:$AK,24,FALSE))</f>
        <v>10.67</v>
      </c>
      <c r="BH664" s="215">
        <f>IF(VLOOKUP($AU664,'FE Source'!$A:$AK,25,FALSE)=0,"-",VLOOKUP($AU664,'FE Source'!$A:$AK,25,FALSE))</f>
        <v>-13.71</v>
      </c>
      <c r="BI664" s="215">
        <f>IF(VLOOKUP($AU664,'FE Source'!$A:$AK,26,FALSE)=0,"-",VLOOKUP($AU664,'FE Source'!$A:$AK,26,FALSE))</f>
        <v>13.51</v>
      </c>
      <c r="BJ664" s="215">
        <f>IF(VLOOKUP($AU664,'FE Source'!$A:$AK,27,FALSE)=0,"-",VLOOKUP($AU664,'FE Source'!$A:$AK,27,FALSE))</f>
        <v>-0.06</v>
      </c>
      <c r="BK664" s="215">
        <f>IF(VLOOKUP($AU664,'FE Source'!$A:$AK,28,FALSE)=0,"-",VLOOKUP($AU664,'FE Source'!$A:$AK,28,FALSE))</f>
        <v>23.33</v>
      </c>
      <c r="BL664" s="215">
        <f>IF(VLOOKUP($AU664,'FE Source'!$A:$AK,29,FALSE)=0,"-",VLOOKUP($AU664,'FE Source'!$A:$AK,29,FALSE))</f>
        <v>16.77</v>
      </c>
      <c r="BM664" s="215">
        <f>IF(VLOOKUP($AU664,'FE Source'!$A:$AK,30,FALSE)=0,"-",VLOOKUP($AU664,'FE Source'!$A:$AK,30,FALSE))</f>
        <v>-0.57999999999999996</v>
      </c>
      <c r="BN664" t="str">
        <f>IF(VLOOKUP($AU664,'FE Source'!$A:$AK,31,FALSE)="No Specified Index","-",IF(VLOOKUP($AU664,'FE Source'!$A:$AK,31,FALSE)=0,"-",VLOOKUP($AU664,'FE Source'!$A:$AK,31,FALSE)))</f>
        <v>S&amp;P Global Mining &amp; Energy Index (Total Return N..</v>
      </c>
      <c r="BO664" s="217">
        <f>IF(VLOOKUP($AU664,'FE Source'!$A:$AK,32,FALSE)=0,"-",VLOOKUP($AU664,'FE Source'!$A:$AK,32,FALSE))</f>
        <v>38972</v>
      </c>
      <c r="BP664" s="18">
        <f>IF(VLOOKUP($AU664,'FE Source'!$AZ:$BC,2,FALSE)=0,"-",VLOOKUP($AU664,'FE Source'!$AZ:$BC,2,FALSE))</f>
        <v>-13.75</v>
      </c>
      <c r="BQ664" s="18">
        <f>IF(VLOOKUP($AU664,'FE Source'!$AZ:$BC,3,FALSE)=0,"-",VLOOKUP($AU664,'FE Source'!$AZ:$BC,3,FALSE))</f>
        <v>-7.72</v>
      </c>
      <c r="BR664" s="18">
        <f>IF(VLOOKUP($AU664,'FE Source'!$AZ:$BC,4,FALSE)=0,"-",VLOOKUP($AU664,'FE Source'!$AZ:$BC,4,FALSE))</f>
        <v>-19.63</v>
      </c>
    </row>
    <row r="665" spans="2:70" ht="15" customHeight="1">
      <c r="B665" s="628" t="str">
        <f>INDEX('UT - Retail'!$A$7:$A$1409,MATCH(AU665,'UT - Retail'!$U$7:$U$1409,0),1)</f>
        <v>J.P. Morgan Asset Management</v>
      </c>
      <c r="C665" s="629" t="str">
        <f>INDEX('UT - Retail'!$B$7:$B$1409,MATCH(AU665,'UT - Retail'!$U$7:$U$1409,0),1)</f>
        <v>JPMorgan Funds - Global Research Enhanced Index Equity A (acc) SGD</v>
      </c>
      <c r="D665" s="630"/>
      <c r="E665" s="609" t="str">
        <f>VLOOKUP(C665,'UT - Retail'!$B:$K,8,FALSE)</f>
        <v>Equities</v>
      </c>
      <c r="F665" s="609" t="str">
        <f>VLOOKUP(C665,'UT - Retail'!$B:$K,9,FALSE)</f>
        <v>Global</v>
      </c>
      <c r="G665" s="609" t="str">
        <f>VLOOKUP(C665,'UT - Retail'!$B:$K,10,FALSE)</f>
        <v>General</v>
      </c>
      <c r="H665" s="82" t="str">
        <f>VLOOKUP(C665,'UT - Retail'!$B:$N,13,FALSE)</f>
        <v>No</v>
      </c>
      <c r="I665" s="82" t="str">
        <f>VLOOKUP(C665,'UT - Retail'!$B:$Q,14,FALSE)</f>
        <v>No</v>
      </c>
      <c r="J665" s="609" t="str">
        <f>VLOOKUP(C665,'UT - Retail'!$B:$Q,11,FALSE)</f>
        <v>No</v>
      </c>
      <c r="K665" s="130" t="str">
        <f>VLOOKUP(C665,'UT - Retail'!$B:$P,15,FALSE)</f>
        <v>Yes</v>
      </c>
      <c r="L665" s="82" t="str">
        <f>VLOOKUP(C665,'UT - Retail'!$B:$Q,16,FALSE)</f>
        <v>Both</v>
      </c>
      <c r="M665" s="609" t="str">
        <f>VLOOKUP(C665,'UT - Retail'!$B:$K,6,FALSE)</f>
        <v>SGD</v>
      </c>
      <c r="N665" s="609" t="str">
        <f>IFERROR(IF(MATCH(C665,'Portfolio Construction'!$AL:$AL,0),"Yes","No"),"No")</f>
        <v>No</v>
      </c>
      <c r="O665" s="609" t="str">
        <f>IFERROR(IF(MATCH(C665,'Portfolio Construction'!$AN:$AN,0),"Yes","No"),"No")</f>
        <v>No</v>
      </c>
      <c r="P665" s="609" t="str">
        <f>IFERROR(IF(MATCH(C665,'Portfolio Construction'!$AP:$AP,0),"Yes","No"),"No")</f>
        <v>No</v>
      </c>
      <c r="Q665" s="609" t="str">
        <f>IFERROR(IF(MATCH(C665,'Portfolio Construction'!$AR:$AR,0),"Yes","No"),"No")</f>
        <v>No</v>
      </c>
      <c r="R665" s="609" t="str">
        <f>IFERROR(IF(MATCH(C665,'Portfolio Construction'!$AT:$AT,0),"Yes","No"),"No")</f>
        <v>No</v>
      </c>
      <c r="S665" s="609" t="str">
        <f>IFERROR(IF(MATCH(C665,'Portfolio Construction'!$AV:$AV,0),"Yes","No"),"No")</f>
        <v>No</v>
      </c>
      <c r="T665" s="609" t="str">
        <f>IFERROR(IF(MATCH(C665,'Portfolio Construction'!$AX:$AX,0),"Yes","No"),"No")</f>
        <v>No</v>
      </c>
      <c r="U665" s="609" t="str">
        <f>IFERROR(IF(MATCH(C665,'Portfolio Construction'!$AZ:$AZ,0),"Yes","No"),"No")</f>
        <v>No</v>
      </c>
      <c r="V665" s="609" t="str">
        <f>IFERROR(IF(MATCH(C665,'Portfolio Construction'!$BB:$BB,0),"Yes","No"),"No")</f>
        <v>No</v>
      </c>
      <c r="W665" s="609">
        <f>IF(VLOOKUP($AU665,'FE Source'!$A:$W,3,FALSE)=0,"-",VLOOKUP($AU665,'FE Source'!$A:$W,3,FALSE))</f>
        <v>-6.63</v>
      </c>
      <c r="X665" s="609">
        <f>IF(VLOOKUP($AU665,'FE Source'!$A:$W,4,FALSE)=0,"-",VLOOKUP($AU665,'FE Source'!$A:$W,4,FALSE))</f>
        <v>3.72</v>
      </c>
      <c r="Y665" s="609">
        <f>IF(VLOOKUP($AU665,'FE Source'!$A:$W,5,FALSE)=0,"-",VLOOKUP($AU665,'FE Source'!$A:$W,5,FALSE))</f>
        <v>-4.97</v>
      </c>
      <c r="Z665" s="609">
        <f>IF(VLOOKUP($AU665,'FE Source'!$A:$W,6,FALSE)=0,"-",VLOOKUP($AU665,'FE Source'!$A:$W,6,FALSE))</f>
        <v>3.72</v>
      </c>
      <c r="AA665" s="609" t="str">
        <f>IF(VLOOKUP($AU665,'FE Source'!$A:$W,7,FALSE)=0,"-",VLOOKUP($AU665,'FE Source'!$A:$W,7,FALSE))</f>
        <v>-</v>
      </c>
      <c r="AB665" s="609" t="str">
        <f>IF(VLOOKUP($AU665,'FE Source'!$A:$W,8,FALSE)=0,"-",VLOOKUP($AU665,'FE Source'!$A:$W,8,FALSE))</f>
        <v>-</v>
      </c>
      <c r="AC665" s="633" t="str">
        <f>IF(VLOOKUP($AU665,'FE Source'!$A:$W,9,FALSE)=0,"-",VLOOKUP($AU665,'FE Source'!$A:$W,9,FALSE))</f>
        <v>-</v>
      </c>
      <c r="AD665" s="611" t="str">
        <f>IF(VLOOKUP($AU665,'FE Source'!$A:$W,10,FALSE)=0,"-",VLOOKUP($AU665,'FE Source'!$A:$W,10,FALSE))</f>
        <v>-</v>
      </c>
      <c r="AE665" s="610" t="str">
        <f>IF(VLOOKUP($AU665,'FE Source'!$A:$W,11,FALSE)=0,"-",VLOOKUP($AU665,'FE Source'!$A:$W,11,FALSE))</f>
        <v>-</v>
      </c>
      <c r="AF665" s="610" t="str">
        <f>IF(VLOOKUP($AU665,'FE Source'!$A:$W,12,FALSE)=0,"-",VLOOKUP($AU665,'FE Source'!$A:$W,12,FALSE))</f>
        <v>-</v>
      </c>
      <c r="AG665" s="610" t="str">
        <f>IF(VLOOKUP($AU665,'FE Source'!$A:$W,14,FALSE)=0,"-",VLOOKUP($AU665,'FE Source'!$A:$W,14,FALSE))</f>
        <v>-</v>
      </c>
      <c r="AH665" s="610">
        <f>IF(VLOOKUP($AU665,'FE Source'!$A:$DJ,33,FALSE)=0,"-",VLOOKUP($AU665,'FE Source'!$A:$DJ,33,FALSE))</f>
        <v>199.22</v>
      </c>
      <c r="AI665" s="610" t="str">
        <f>IF(VLOOKUP($AU665,'FE Source'!$A:$Y,20,FALSE)=0,"-",VLOOKUP($AU665,'FE Source'!$A:$Y,20,FALSE))</f>
        <v>-</v>
      </c>
      <c r="AJ665" s="610" t="str">
        <f>IF(VLOOKUP($AU665,'FE Source'!$A:$DJ,34,FALSE)=0,"-",VLOOKUP($AU665,'FE Source'!$A:$DJ,34,FALSE))</f>
        <v>-</v>
      </c>
      <c r="AK665" s="610">
        <f>IF(VLOOKUP($AU665,'FE Source'!$A:$DJ,35,FALSE)=0,"-",VLOOKUP($AU665,'FE Source'!$A:$DJ,35,FALSE))</f>
        <v>238.57</v>
      </c>
      <c r="AL665" s="612" t="str">
        <f>IF(VLOOKUP($AU665,'FE Source'!$A:$Y,19,FALSE)=0,"-",VLOOKUP($AU665,'FE Source'!$A:$Y,19,FALSE))</f>
        <v>-</v>
      </c>
      <c r="AM665" s="611" t="str">
        <f>IF(VLOOKUP($AU665,'FE Source'!$A:$DJ,36,FALSE)=0,"-",VLOOKUP($AU665,'FE Source'!$A:$DJ,36,FALSE))</f>
        <v>-</v>
      </c>
      <c r="AN665" s="613">
        <f>IF(VLOOKUP($AU665,'FE Source'!$A:$W,13,FALSE)=0,"-",VLOOKUP($AU665,'FE Source'!$A:$W,13,FALSE))</f>
        <v>1698.2</v>
      </c>
      <c r="AO665" s="611" t="str">
        <f>IF(J665="no","-",IF(VLOOKUP($AU665,'FE Source'!$A:$W,15,FALSE)=0,"-",VLOOKUP($AU665,'FE Source'!$A:$W,15,FALSE)))</f>
        <v>-</v>
      </c>
      <c r="AP665" s="610" t="str">
        <f>IF(AO665="-","-",IF(VLOOKUP($AU665,'FE Source'!$A:$Z,21,FALSE)=0,"-",IF(VLOOKUP($AU665,'FE Source'!$A:$Z,21,FALSE)=2,"Semi-Annual",IF(VLOOKUP($AU665,'FE Source'!$A:$Z,21,FALSE)=4,"Quarterly",IF(VLOOKUP($AU665,'FE Source'!$A:$Z,21,FALSE)=12,"Monthly","Annual")))))</f>
        <v>-</v>
      </c>
      <c r="AQ665" s="612">
        <f t="array" ref="AQ665">IF(VLOOKUP($AU665,'FE Source'!$A:$W,16,FALSE)=0,"-",VLOOKUP($AU665,'FE Source'!$A:$W,16,FALSE))</f>
        <v>0.53</v>
      </c>
      <c r="AR665" s="614" t="str">
        <f>IF(VLOOKUP($AU665,'FE Source'!$A:$W,17,FALSE)=0,"-",VLOOKUP($AU665,'FE Source'!$A:$W,17,FALSE))</f>
        <v>Bronze</v>
      </c>
      <c r="AS665" s="611">
        <f>IF(VLOOKUP($AU665,'FE Source'!$AN:$AS,4,FALSE)="",VLOOKUP($AU665,'FE Source'!$AN:$AS,3,FALSE),VLOOKUP($AU665,'FE Source'!$AN:$AS,4,FALSE))</f>
        <v>13.38</v>
      </c>
      <c r="AT665" s="617">
        <f>IF(VLOOKUP($AU665,'FE Source'!$AN:$AS,5,FALSE)=0,"-",VLOOKUP($AU665,'FE Source'!$AN:$AS,5,FALSE))</f>
        <v>45783</v>
      </c>
      <c r="AU665" s="614" t="s">
        <v>10091</v>
      </c>
      <c r="BE665" s="215" t="str">
        <f>IF(VLOOKUP($AU665,'FE Source'!$A:$AK,22,FALSE)=0,"-",VLOOKUP($AU665,'FE Source'!$A:$AK,22,FALSE))</f>
        <v>-</v>
      </c>
      <c r="BF665" s="215" t="str">
        <f>IF(VLOOKUP($AU665,'FE Source'!$A:$AK,23,FALSE)=0,"-",VLOOKUP($AU665,'FE Source'!$A:$AK,23,FALSE))</f>
        <v>-</v>
      </c>
      <c r="BG665" s="215" t="str">
        <f>IF(VLOOKUP($AU665,'FE Source'!$A:$AK,24,FALSE)=0,"-",VLOOKUP($AU665,'FE Source'!$A:$AK,24,FALSE))</f>
        <v>-</v>
      </c>
      <c r="BH665" s="215" t="str">
        <f>IF(VLOOKUP($AU665,'FE Source'!$A:$AK,25,FALSE)=0,"-",VLOOKUP($AU665,'FE Source'!$A:$AK,25,FALSE))</f>
        <v>-</v>
      </c>
      <c r="BI665" s="215" t="str">
        <f>IF(VLOOKUP($AU665,'FE Source'!$A:$AK,26,FALSE)=0,"-",VLOOKUP($AU665,'FE Source'!$A:$AK,26,FALSE))</f>
        <v>-</v>
      </c>
      <c r="BJ665" s="215" t="str">
        <f>IF(VLOOKUP($AU665,'FE Source'!$A:$AK,27,FALSE)=0,"-",VLOOKUP($AU665,'FE Source'!$A:$AK,27,FALSE))</f>
        <v>-</v>
      </c>
      <c r="BK665" s="215" t="str">
        <f>IF(VLOOKUP($AU665,'FE Source'!$A:$AK,28,FALSE)=0,"-",VLOOKUP($AU665,'FE Source'!$A:$AK,28,FALSE))</f>
        <v>-</v>
      </c>
      <c r="BL665" s="215" t="str">
        <f>IF(VLOOKUP($AU665,'FE Source'!$A:$AK,29,FALSE)=0,"-",VLOOKUP($AU665,'FE Source'!$A:$AK,29,FALSE))</f>
        <v>-</v>
      </c>
      <c r="BM665" s="215">
        <f>IF(VLOOKUP($AU665,'FE Source'!$A:$AK,30,FALSE)=0,"-",VLOOKUP($AU665,'FE Source'!$A:$AK,30,FALSE))</f>
        <v>23.47</v>
      </c>
      <c r="BN665" t="str">
        <f>IF(VLOOKUP($AU665,'FE Source'!$A:$AK,31,FALSE)="No Specified Index","-",IF(VLOOKUP($AU665,'FE Source'!$A:$AK,31,FALSE)=0,"-",VLOOKUP($AU665,'FE Source'!$A:$AK,31,FALSE)))</f>
        <v>MSCI World</v>
      </c>
      <c r="BO665" s="217">
        <f>IF(VLOOKUP($AU665,'FE Source'!$A:$AK,32,FALSE)=0,"-",VLOOKUP($AU665,'FE Source'!$A:$AK,32,FALSE))</f>
        <v>44764</v>
      </c>
      <c r="BP665" s="18" t="str">
        <f>IF(VLOOKUP($AU665,'FE Source'!$AZ:$BC,2,FALSE)=0,"-",VLOOKUP($AU665,'FE Source'!$AZ:$BC,2,FALSE))</f>
        <v>-</v>
      </c>
      <c r="BQ665" s="18" t="str">
        <f>IF(VLOOKUP($AU665,'FE Source'!$AZ:$BC,3,FALSE)=0,"-",VLOOKUP($AU665,'FE Source'!$AZ:$BC,3,FALSE))</f>
        <v>-</v>
      </c>
      <c r="BR665" s="18" t="str">
        <f>IF(VLOOKUP($AU665,'FE Source'!$AZ:$BC,4,FALSE)=0,"-",VLOOKUP($AU665,'FE Source'!$AZ:$BC,4,FALSE))</f>
        <v>-</v>
      </c>
    </row>
    <row r="666" spans="2:70" ht="15">
      <c r="B666" s="628" t="str">
        <f>INDEX('UT - Retail'!$A$7:$A$1409,MATCH(AU666,'UT - Retail'!$U$7:$U$1409,0),1)</f>
        <v>J.P. Morgan Asset Management</v>
      </c>
      <c r="C666" s="650" t="str">
        <f>INDEX('UT - Retail'!$B$7:$B$1409,MATCH(AU666,'UT - Retail'!$U$7:$U$1409,0),1)</f>
        <v>JPMorgan Funds - Global Research Enhanced Index Equity CPF Fund A (acc) SGD</v>
      </c>
      <c r="D666" s="650"/>
      <c r="E666" s="618" t="str">
        <f>VLOOKUP(C666,'UT - Retail'!$B:$K,8,FALSE)</f>
        <v>Equities</v>
      </c>
      <c r="F666" s="618" t="str">
        <f>VLOOKUP(C666,'UT - Retail'!$B:$K,9,FALSE)</f>
        <v>Global</v>
      </c>
      <c r="G666" s="618" t="str">
        <f>VLOOKUP(C666,'UT - Retail'!$B:$K,10,FALSE)</f>
        <v>General</v>
      </c>
      <c r="H666" s="82" t="str">
        <f>VLOOKUP(C666,'UT - Retail'!$B:$N,13,FALSE)</f>
        <v>Yes</v>
      </c>
      <c r="I666" s="82" t="str">
        <f>VLOOKUP(C666,'UT - Retail'!$B:$Q,14,FALSE)</f>
        <v>No</v>
      </c>
      <c r="J666" s="618" t="str">
        <f>VLOOKUP(C666,'UT - Retail'!$B:$Q,11,FALSE)</f>
        <v>No</v>
      </c>
      <c r="K666" s="130" t="str">
        <f>VLOOKUP(C666,'UT - Retail'!$B:$P,15,FALSE)</f>
        <v>No</v>
      </c>
      <c r="L666" s="82" t="str">
        <f>VLOOKUP(C666,'UT - Retail'!$B:$Q,16,FALSE)</f>
        <v>Navigator</v>
      </c>
      <c r="M666" s="618" t="str">
        <f>VLOOKUP(C666,'UT - Retail'!$B:$K,6,FALSE)</f>
        <v>SGD</v>
      </c>
      <c r="N666" s="618" t="str">
        <f>IFERROR(IF(MATCH(C666,'Portfolio Construction'!$AL:$AL,0),"Yes","No"),"No")</f>
        <v>No</v>
      </c>
      <c r="O666" s="618" t="str">
        <f>IFERROR(IF(MATCH(C666,'Portfolio Construction'!$AN:$AN,0),"Yes","No"),"No")</f>
        <v>No</v>
      </c>
      <c r="P666" s="618" t="str">
        <f>IFERROR(IF(MATCH(C666,'Portfolio Construction'!$AP:$AP,0),"Yes","No"),"No")</f>
        <v>No</v>
      </c>
      <c r="Q666" s="618" t="str">
        <f>IFERROR(IF(MATCH(C666,'Portfolio Construction'!$AR:$AR,0),"Yes","No"),"No")</f>
        <v>No</v>
      </c>
      <c r="R666" s="618" t="str">
        <f>IFERROR(IF(MATCH(C666,'Portfolio Construction'!$AT:$AT,0),"Yes","No"),"No")</f>
        <v>No</v>
      </c>
      <c r="S666" s="618" t="str">
        <f>IFERROR(IF(MATCH(C666,'Portfolio Construction'!$AV:$AV,0),"Yes","No"),"No")</f>
        <v>No</v>
      </c>
      <c r="T666" s="618" t="str">
        <f>IFERROR(IF(MATCH(C666,'Portfolio Construction'!$AX:$AX,0),"Yes","No"),"No")</f>
        <v>No</v>
      </c>
      <c r="U666" s="618" t="str">
        <f>IFERROR(IF(MATCH(C666,'Portfolio Construction'!$AZ:$AZ,0),"Yes","No"),"No")</f>
        <v>No</v>
      </c>
      <c r="V666" s="618" t="str">
        <f>IFERROR(IF(MATCH(C666,'Portfolio Construction'!$BB:$BB,0),"Yes","No"),"No")</f>
        <v>No</v>
      </c>
      <c r="W666" s="618">
        <f>IF(VLOOKUP($AU666,'FE Source'!$A:$W,3,FALSE)=0,"-",VLOOKUP($AU666,'FE Source'!$A:$W,3,FALSE))</f>
        <v>-6.55</v>
      </c>
      <c r="X666" s="618">
        <f>IF(VLOOKUP($AU666,'FE Source'!$A:$W,4,FALSE)=0,"-",VLOOKUP($AU666,'FE Source'!$A:$W,4,FALSE))</f>
        <v>3.79</v>
      </c>
      <c r="Y666" s="618">
        <f>IF(VLOOKUP($AU666,'FE Source'!$A:$W,5,FALSE)=0,"-",VLOOKUP($AU666,'FE Source'!$A:$W,5,FALSE))</f>
        <v>-4.93</v>
      </c>
      <c r="Z666" s="618">
        <f>IF(VLOOKUP($AU666,'FE Source'!$A:$W,6,FALSE)=0,"-",VLOOKUP($AU666,'FE Source'!$A:$W,6,FALSE))</f>
        <v>3.79</v>
      </c>
      <c r="AA666" s="618" t="str">
        <f>IF(VLOOKUP($AU666,'FE Source'!$A:$W,7,FALSE)=0,"-",VLOOKUP($AU666,'FE Source'!$A:$W,7,FALSE))</f>
        <v>-</v>
      </c>
      <c r="AB666" s="618" t="str">
        <f>IF(VLOOKUP($AU666,'FE Source'!$A:$W,8,FALSE)=0,"-",VLOOKUP($AU666,'FE Source'!$A:$W,8,FALSE))</f>
        <v>-</v>
      </c>
      <c r="AC666" s="632" t="str">
        <f>IF(VLOOKUP($AU666,'FE Source'!$A:$W,9,FALSE)=0,"-",VLOOKUP($AU666,'FE Source'!$A:$W,9,FALSE))</f>
        <v>-</v>
      </c>
      <c r="AD666" s="634" t="str">
        <f>IF(VLOOKUP($AU666,'FE Source'!$A:$W,10,FALSE)=0,"-",VLOOKUP($AU666,'FE Source'!$A:$W,10,FALSE))</f>
        <v>-</v>
      </c>
      <c r="AE666" s="618" t="str">
        <f>IF(VLOOKUP($AU666,'FE Source'!$A:$W,11,FALSE)=0,"-",VLOOKUP($AU666,'FE Source'!$A:$W,11,FALSE))</f>
        <v>-</v>
      </c>
      <c r="AF666" s="618" t="str">
        <f>IF(VLOOKUP($AU666,'FE Source'!$A:$W,12,FALSE)=0,"-",VLOOKUP($AU666,'FE Source'!$A:$W,12,FALSE))</f>
        <v>-</v>
      </c>
      <c r="AG666" s="618" t="str">
        <f>IF(VLOOKUP($AU666,'FE Source'!$A:$W,14,FALSE)=0,"-",VLOOKUP($AU666,'FE Source'!$A:$W,14,FALSE))</f>
        <v>-</v>
      </c>
      <c r="AH666" s="618">
        <f>IF(VLOOKUP($AU666,'FE Source'!$A:$DJ,33,FALSE)=0,"-",VLOOKUP($AU666,'FE Source'!$A:$DJ,33,FALSE))</f>
        <v>144</v>
      </c>
      <c r="AI666" s="618" t="str">
        <f>IF(VLOOKUP($AU666,'FE Source'!$A:$Y,20,FALSE)=0,"-",VLOOKUP($AU666,'FE Source'!$A:$Y,20,FALSE))</f>
        <v>-</v>
      </c>
      <c r="AJ666" s="618" t="str">
        <f>IF(VLOOKUP($AU666,'FE Source'!$A:$DJ,34,FALSE)=0,"-",VLOOKUP($AU666,'FE Source'!$A:$DJ,34,FALSE))</f>
        <v>-</v>
      </c>
      <c r="AK666" s="618">
        <f>IF(VLOOKUP($AU666,'FE Source'!$A:$DJ,35,FALSE)=0,"-",VLOOKUP($AU666,'FE Source'!$A:$DJ,35,FALSE))</f>
        <v>170.68</v>
      </c>
      <c r="AL666" s="632" t="str">
        <f>IF(VLOOKUP($AU666,'FE Source'!$A:$Y,19,FALSE)=0,"-",VLOOKUP($AU666,'FE Source'!$A:$Y,19,FALSE))</f>
        <v>-</v>
      </c>
      <c r="AM666" s="634" t="str">
        <f>IF(VLOOKUP($AU666,'FE Source'!$A:$DJ,36,FALSE)=0,"-",VLOOKUP($AU666,'FE Source'!$A:$DJ,36,FALSE))</f>
        <v>-</v>
      </c>
      <c r="AN666" s="635">
        <f>IF(VLOOKUP($AU666,'FE Source'!$A:$W,13,FALSE)=0,"-",VLOOKUP($AU666,'FE Source'!$A:$W,13,FALSE))</f>
        <v>1698.2</v>
      </c>
      <c r="AO666" s="634" t="str">
        <f>IF(J666="no","-",IF(VLOOKUP($AU666,'FE Source'!$A:$W,15,FALSE)=0,"-",VLOOKUP($AU666,'FE Source'!$A:$W,15,FALSE)))</f>
        <v>-</v>
      </c>
      <c r="AP666" s="618" t="str">
        <f>IF(AO666="-","-",IF(VLOOKUP($AU666,'FE Source'!$A:$Z,21,FALSE)=0,"-",IF(VLOOKUP($AU666,'FE Source'!$A:$Z,21,FALSE)=2,"Semi-Annual",IF(VLOOKUP($AU666,'FE Source'!$A:$Z,21,FALSE)=4,"Quarterly",IF(VLOOKUP($AU666,'FE Source'!$A:$Z,21,FALSE)=12,"Monthly","Annual")))))</f>
        <v>-</v>
      </c>
      <c r="AQ666" s="632">
        <f t="array" ref="AQ666">IF(VLOOKUP($AU666,'FE Source'!$A:$W,16,FALSE)=0,"-",VLOOKUP($AU666,'FE Source'!$A:$W,16,FALSE))</f>
        <v>0.53</v>
      </c>
      <c r="AR666" s="636" t="str">
        <f>IF(VLOOKUP($AU666,'FE Source'!$A:$W,17,FALSE)=0,"-",VLOOKUP($AU666,'FE Source'!$A:$W,17,FALSE))</f>
        <v>-</v>
      </c>
      <c r="AS666" s="634">
        <f>IF(VLOOKUP($AU666,'FE Source'!$AN:$AS,4,FALSE)="",VLOOKUP($AU666,'FE Source'!$AN:$AS,3,FALSE),VLOOKUP($AU666,'FE Source'!$AN:$AS,4,FALSE))</f>
        <v>10.41</v>
      </c>
      <c r="AT666" s="637">
        <f>IF(VLOOKUP($AU666,'FE Source'!$AN:$AS,5,FALSE)=0,"-",VLOOKUP($AU666,'FE Source'!$AN:$AS,5,FALSE))</f>
        <v>45783</v>
      </c>
      <c r="AU666" s="636" t="s">
        <v>10282</v>
      </c>
      <c r="BE666" s="215" t="str">
        <f>IF(VLOOKUP($AU666,'FE Source'!$A:$AK,22,FALSE)=0,"-",VLOOKUP($AU666,'FE Source'!$A:$AK,22,FALSE))</f>
        <v>-</v>
      </c>
      <c r="BF666" s="215" t="str">
        <f>IF(VLOOKUP($AU666,'FE Source'!$A:$AK,23,FALSE)=0,"-",VLOOKUP($AU666,'FE Source'!$A:$AK,23,FALSE))</f>
        <v>-</v>
      </c>
      <c r="BG666" s="215" t="str">
        <f>IF(VLOOKUP($AU666,'FE Source'!$A:$AK,24,FALSE)=0,"-",VLOOKUP($AU666,'FE Source'!$A:$AK,24,FALSE))</f>
        <v>-</v>
      </c>
      <c r="BH666" s="215" t="str">
        <f>IF(VLOOKUP($AU666,'FE Source'!$A:$AK,25,FALSE)=0,"-",VLOOKUP($AU666,'FE Source'!$A:$AK,25,FALSE))</f>
        <v>-</v>
      </c>
      <c r="BI666" s="215" t="str">
        <f>IF(VLOOKUP($AU666,'FE Source'!$A:$AK,26,FALSE)=0,"-",VLOOKUP($AU666,'FE Source'!$A:$AK,26,FALSE))</f>
        <v>-</v>
      </c>
      <c r="BJ666" s="215" t="str">
        <f>IF(VLOOKUP($AU666,'FE Source'!$A:$AK,27,FALSE)=0,"-",VLOOKUP($AU666,'FE Source'!$A:$AK,27,FALSE))</f>
        <v>-</v>
      </c>
      <c r="BK666" s="215" t="str">
        <f>IF(VLOOKUP($AU666,'FE Source'!$A:$AK,28,FALSE)=0,"-",VLOOKUP($AU666,'FE Source'!$A:$AK,28,FALSE))</f>
        <v>-</v>
      </c>
      <c r="BL666" s="215" t="str">
        <f>IF(VLOOKUP($AU666,'FE Source'!$A:$AK,29,FALSE)=0,"-",VLOOKUP($AU666,'FE Source'!$A:$AK,29,FALSE))</f>
        <v>-</v>
      </c>
      <c r="BM666" s="215" t="str">
        <f>IF(VLOOKUP($AU666,'FE Source'!$A:$AK,30,FALSE)=0,"-",VLOOKUP($AU666,'FE Source'!$A:$AK,30,FALSE))</f>
        <v>-</v>
      </c>
      <c r="BN666" t="str">
        <f>IF(VLOOKUP($AU666,'FE Source'!$A:$AK,31,FALSE)="No Specified Index","-",IF(VLOOKUP($AU666,'FE Source'!$A:$AK,31,FALSE)=0,"-",VLOOKUP($AU666,'FE Source'!$A:$AK,31,FALSE)))</f>
        <v>MSCI World</v>
      </c>
      <c r="BO666" s="217">
        <f>IF(VLOOKUP($AU666,'FE Source'!$A:$AK,32,FALSE)=0,"-",VLOOKUP($AU666,'FE Source'!$A:$AK,32,FALSE))</f>
        <v>45392</v>
      </c>
      <c r="BP666" s="18" t="str">
        <f>IF(VLOOKUP($AU666,'FE Source'!$AZ:$BC,2,FALSE)=0,"-",VLOOKUP($AU666,'FE Source'!$AZ:$BC,2,FALSE))</f>
        <v>-</v>
      </c>
      <c r="BQ666" s="18" t="str">
        <f>IF(VLOOKUP($AU666,'FE Source'!$AZ:$BC,3,FALSE)=0,"-",VLOOKUP($AU666,'FE Source'!$AZ:$BC,3,FALSE))</f>
        <v>-</v>
      </c>
      <c r="BR666" s="18" t="str">
        <f>IF(VLOOKUP($AU666,'FE Source'!$AZ:$BC,4,FALSE)=0,"-",VLOOKUP($AU666,'FE Source'!$AZ:$BC,4,FALSE))</f>
        <v>-</v>
      </c>
    </row>
    <row r="667" spans="2:70" ht="15">
      <c r="B667" s="628" t="str">
        <f>INDEX('UT - Retail'!$A$7:$A$1409,MATCH(AU667,'UT - Retail'!$U$7:$U$1409,0),1)</f>
        <v>J.P. Morgan Asset Management</v>
      </c>
      <c r="C667" s="650" t="str">
        <f>INDEX('UT - Retail'!$B$7:$B$1409,MATCH(AU667,'UT - Retail'!$U$7:$U$1409,0),1)</f>
        <v>JPMorgan Funds - Global Research Enhanced Index Equity Fund A (dist) USD</v>
      </c>
      <c r="D667" s="650"/>
      <c r="E667" s="618" t="str">
        <f>VLOOKUP(C667,'UT - Retail'!$B:$K,8,FALSE)</f>
        <v>Equities</v>
      </c>
      <c r="F667" s="618" t="str">
        <f>VLOOKUP(C667,'UT - Retail'!$B:$K,9,FALSE)</f>
        <v>Global</v>
      </c>
      <c r="G667" s="618" t="str">
        <f>VLOOKUP(C667,'UT - Retail'!$B:$K,10,FALSE)</f>
        <v>General</v>
      </c>
      <c r="H667" s="82" t="str">
        <f>VLOOKUP(C667,'UT - Retail'!$B:$N,13,FALSE)</f>
        <v>No</v>
      </c>
      <c r="I667" s="82" t="str">
        <f>VLOOKUP(C667,'UT - Retail'!$B:$Q,14,FALSE)</f>
        <v>No</v>
      </c>
      <c r="J667" s="618" t="str">
        <f>VLOOKUP(C667,'UT - Retail'!$B:$Q,11,FALSE)</f>
        <v>Yes</v>
      </c>
      <c r="K667" s="130" t="str">
        <f>VLOOKUP(C667,'UT - Retail'!$B:$P,15,FALSE)</f>
        <v>Yes</v>
      </c>
      <c r="L667" s="82" t="str">
        <f>VLOOKUP(C667,'UT - Retail'!$B:$Q,16,FALSE)</f>
        <v>Navigator</v>
      </c>
      <c r="M667" s="618" t="str">
        <f>VLOOKUP(C667,'UT - Retail'!$B:$K,6,FALSE)</f>
        <v>USD</v>
      </c>
      <c r="N667" s="618" t="str">
        <f>IFERROR(IF(MATCH(C667,'Portfolio Construction'!$AL:$AL,0),"Yes","No"),"No")</f>
        <v>No</v>
      </c>
      <c r="O667" s="618" t="str">
        <f>IFERROR(IF(MATCH(C667,'Portfolio Construction'!$AN:$AN,0),"Yes","No"),"No")</f>
        <v>No</v>
      </c>
      <c r="P667" s="618" t="str">
        <f>IFERROR(IF(MATCH(C667,'Portfolio Construction'!$AP:$AP,0),"Yes","No"),"No")</f>
        <v>No</v>
      </c>
      <c r="Q667" s="618" t="str">
        <f>IFERROR(IF(MATCH(C667,'Portfolio Construction'!$AR:$AR,0),"Yes","No"),"No")</f>
        <v>No</v>
      </c>
      <c r="R667" s="618" t="str">
        <f>IFERROR(IF(MATCH(C667,'Portfolio Construction'!$AT:$AT,0),"Yes","No"),"No")</f>
        <v>No</v>
      </c>
      <c r="S667" s="618" t="str">
        <f>IFERROR(IF(MATCH(C667,'Portfolio Construction'!$AV:$AV,0),"Yes","No"),"No")</f>
        <v>No</v>
      </c>
      <c r="T667" s="618" t="str">
        <f>IFERROR(IF(MATCH(C667,'Portfolio Construction'!$AX:$AX,0),"Yes","No"),"No")</f>
        <v>No</v>
      </c>
      <c r="U667" s="618" t="str">
        <f>IFERROR(IF(MATCH(C667,'Portfolio Construction'!$AZ:$AZ,0),"Yes","No"),"No")</f>
        <v>No</v>
      </c>
      <c r="V667" s="618" t="str">
        <f>IFERROR(IF(MATCH(C667,'Portfolio Construction'!$BB:$BB,0),"Yes","No"),"No")</f>
        <v>No</v>
      </c>
      <c r="W667" s="618">
        <f>IF(VLOOKUP($AU667,'FE Source'!$A:$W,3,FALSE)=0,"-",VLOOKUP($AU667,'FE Source'!$A:$W,3,FALSE))</f>
        <v>-6.58</v>
      </c>
      <c r="X667" s="618">
        <f>IF(VLOOKUP($AU667,'FE Source'!$A:$W,4,FALSE)=0,"-",VLOOKUP($AU667,'FE Source'!$A:$W,4,FALSE))</f>
        <v>3.69</v>
      </c>
      <c r="Y667" s="618">
        <f>IF(VLOOKUP($AU667,'FE Source'!$A:$W,5,FALSE)=0,"-",VLOOKUP($AU667,'FE Source'!$A:$W,5,FALSE))</f>
        <v>-4.8099999999999996</v>
      </c>
      <c r="Z667" s="618">
        <f>IF(VLOOKUP($AU667,'FE Source'!$A:$W,6,FALSE)=0,"-",VLOOKUP($AU667,'FE Source'!$A:$W,6,FALSE))</f>
        <v>3.76</v>
      </c>
      <c r="AA667" s="618" t="str">
        <f>IF(VLOOKUP($AU667,'FE Source'!$A:$W,7,FALSE)=0,"-",VLOOKUP($AU667,'FE Source'!$A:$W,7,FALSE))</f>
        <v>-</v>
      </c>
      <c r="AB667" s="618" t="str">
        <f>IF(VLOOKUP($AU667,'FE Source'!$A:$W,8,FALSE)=0,"-",VLOOKUP($AU667,'FE Source'!$A:$W,8,FALSE))</f>
        <v>-</v>
      </c>
      <c r="AC667" s="632" t="str">
        <f>IF(VLOOKUP($AU667,'FE Source'!$A:$W,9,FALSE)=0,"-",VLOOKUP($AU667,'FE Source'!$A:$W,9,FALSE))</f>
        <v>-</v>
      </c>
      <c r="AD667" s="634" t="str">
        <f>IF(VLOOKUP($AU667,'FE Source'!$A:$W,10,FALSE)=0,"-",VLOOKUP($AU667,'FE Source'!$A:$W,10,FALSE))</f>
        <v>-</v>
      </c>
      <c r="AE667" s="618" t="str">
        <f>IF(VLOOKUP($AU667,'FE Source'!$A:$W,11,FALSE)=0,"-",VLOOKUP($AU667,'FE Source'!$A:$W,11,FALSE))</f>
        <v>-</v>
      </c>
      <c r="AF667" s="618" t="str">
        <f>IF(VLOOKUP($AU667,'FE Source'!$A:$W,12,FALSE)=0,"-",VLOOKUP($AU667,'FE Source'!$A:$W,12,FALSE))</f>
        <v>-</v>
      </c>
      <c r="AG667" s="618" t="str">
        <f>IF(VLOOKUP($AU667,'FE Source'!$A:$W,14,FALSE)=0,"-",VLOOKUP($AU667,'FE Source'!$A:$W,14,FALSE))</f>
        <v>-</v>
      </c>
      <c r="AH667" s="618">
        <f>IF(VLOOKUP($AU667,'FE Source'!$A:$DJ,33,FALSE)=0,"-",VLOOKUP($AU667,'FE Source'!$A:$DJ,33,FALSE))</f>
        <v>196.97</v>
      </c>
      <c r="AI667" s="618" t="str">
        <f>IF(VLOOKUP($AU667,'FE Source'!$A:$Y,20,FALSE)=0,"-",VLOOKUP($AU667,'FE Source'!$A:$Y,20,FALSE))</f>
        <v>-</v>
      </c>
      <c r="AJ667" s="618" t="str">
        <f>IF(VLOOKUP($AU667,'FE Source'!$A:$DJ,34,FALSE)=0,"-",VLOOKUP($AU667,'FE Source'!$A:$DJ,34,FALSE))</f>
        <v>-</v>
      </c>
      <c r="AK667" s="618">
        <f>IF(VLOOKUP($AU667,'FE Source'!$A:$DJ,35,FALSE)=0,"-",VLOOKUP($AU667,'FE Source'!$A:$DJ,35,FALSE))</f>
        <v>238.58</v>
      </c>
      <c r="AL667" s="632" t="str">
        <f>IF(VLOOKUP($AU667,'FE Source'!$A:$Y,19,FALSE)=0,"-",VLOOKUP($AU667,'FE Source'!$A:$Y,19,FALSE))</f>
        <v>-</v>
      </c>
      <c r="AM667" s="634" t="str">
        <f>IF(VLOOKUP($AU667,'FE Source'!$A:$DJ,36,FALSE)=0,"-",VLOOKUP($AU667,'FE Source'!$A:$DJ,36,FALSE))</f>
        <v>-</v>
      </c>
      <c r="AN667" s="635">
        <f>IF(VLOOKUP($AU667,'FE Source'!$A:$W,13,FALSE)=0,"-",VLOOKUP($AU667,'FE Source'!$A:$W,13,FALSE))</f>
        <v>1698.2</v>
      </c>
      <c r="AO667" s="634">
        <f>IF(J667="no","-",IF(VLOOKUP($AU667,'FE Source'!$A:$W,15,FALSE)=0,"-",VLOOKUP($AU667,'FE Source'!$A:$W,15,FALSE)))</f>
        <v>0.96</v>
      </c>
      <c r="AP667" s="618" t="str">
        <f>IF(AO667="-","-",IF(VLOOKUP($AU667,'FE Source'!$A:$Z,21,FALSE)=0,"-",IF(VLOOKUP($AU667,'FE Source'!$A:$Z,21,FALSE)=2,"Semi-Annual",IF(VLOOKUP($AU667,'FE Source'!$A:$Z,21,FALSE)=4,"Quarterly",IF(VLOOKUP($AU667,'FE Source'!$A:$Z,21,FALSE)=12,"Monthly","Annual")))))</f>
        <v>Annual</v>
      </c>
      <c r="AQ667" s="632">
        <f t="array" ref="AQ667">IF(VLOOKUP($AU667,'FE Source'!$A:$W,16,FALSE)=0,"-",VLOOKUP($AU667,'FE Source'!$A:$W,16,FALSE))</f>
        <v>0.53</v>
      </c>
      <c r="AR667" s="636" t="str">
        <f>IF(VLOOKUP($AU667,'FE Source'!$A:$W,17,FALSE)=0,"-",VLOOKUP($AU667,'FE Source'!$A:$W,17,FALSE))</f>
        <v>Bronze</v>
      </c>
      <c r="AS667" s="634">
        <f>IF(VLOOKUP($AU667,'FE Source'!$AN:$AS,4,FALSE)="",VLOOKUP($AU667,'FE Source'!$AN:$AS,3,FALSE),VLOOKUP($AU667,'FE Source'!$AN:$AS,4,FALSE))</f>
        <v>148.16999999999999</v>
      </c>
      <c r="AT667" s="637">
        <f>IF(VLOOKUP($AU667,'FE Source'!$AN:$AS,5,FALSE)=0,"-",VLOOKUP($AU667,'FE Source'!$AN:$AS,5,FALSE))</f>
        <v>45783</v>
      </c>
      <c r="AU667" s="636" t="s">
        <v>10094</v>
      </c>
      <c r="BE667" s="215" t="str">
        <f>IF(VLOOKUP($AU667,'FE Source'!$A:$AK,22,FALSE)=0,"-",VLOOKUP($AU667,'FE Source'!$A:$AK,22,FALSE))</f>
        <v>-</v>
      </c>
      <c r="BF667" s="215" t="str">
        <f>IF(VLOOKUP($AU667,'FE Source'!$A:$AK,23,FALSE)=0,"-",VLOOKUP($AU667,'FE Source'!$A:$AK,23,FALSE))</f>
        <v>-</v>
      </c>
      <c r="BG667" s="215" t="str">
        <f>IF(VLOOKUP($AU667,'FE Source'!$A:$AK,24,FALSE)=0,"-",VLOOKUP($AU667,'FE Source'!$A:$AK,24,FALSE))</f>
        <v>-</v>
      </c>
      <c r="BH667" s="215" t="str">
        <f>IF(VLOOKUP($AU667,'FE Source'!$A:$AK,25,FALSE)=0,"-",VLOOKUP($AU667,'FE Source'!$A:$AK,25,FALSE))</f>
        <v>-</v>
      </c>
      <c r="BI667" s="215" t="str">
        <f>IF(VLOOKUP($AU667,'FE Source'!$A:$AK,26,FALSE)=0,"-",VLOOKUP($AU667,'FE Source'!$A:$AK,26,FALSE))</f>
        <v>-</v>
      </c>
      <c r="BJ667" s="215" t="str">
        <f>IF(VLOOKUP($AU667,'FE Source'!$A:$AK,27,FALSE)=0,"-",VLOOKUP($AU667,'FE Source'!$A:$AK,27,FALSE))</f>
        <v>-</v>
      </c>
      <c r="BK667" s="215" t="str">
        <f>IF(VLOOKUP($AU667,'FE Source'!$A:$AK,28,FALSE)=0,"-",VLOOKUP($AU667,'FE Source'!$A:$AK,28,FALSE))</f>
        <v>-</v>
      </c>
      <c r="BL667" s="215" t="str">
        <f>IF(VLOOKUP($AU667,'FE Source'!$A:$AK,29,FALSE)=0,"-",VLOOKUP($AU667,'FE Source'!$A:$AK,29,FALSE))</f>
        <v>-</v>
      </c>
      <c r="BM667" s="215">
        <f>IF(VLOOKUP($AU667,'FE Source'!$A:$AK,30,FALSE)=0,"-",VLOOKUP($AU667,'FE Source'!$A:$AK,30,FALSE))</f>
        <v>23.2</v>
      </c>
      <c r="BN667" t="str">
        <f>IF(VLOOKUP($AU667,'FE Source'!$A:$AK,31,FALSE)="No Specified Index","-",IF(VLOOKUP($AU667,'FE Source'!$A:$AK,31,FALSE)=0,"-",VLOOKUP($AU667,'FE Source'!$A:$AK,31,FALSE)))</f>
        <v>MSCI World</v>
      </c>
      <c r="BO667" s="217">
        <f>IF(VLOOKUP($AU667,'FE Source'!$A:$AK,32,FALSE)=0,"-",VLOOKUP($AU667,'FE Source'!$A:$AK,32,FALSE))</f>
        <v>44733</v>
      </c>
      <c r="BP667" s="18" t="str">
        <f>IF(VLOOKUP($AU667,'FE Source'!$AZ:$BC,2,FALSE)=0,"-",VLOOKUP($AU667,'FE Source'!$AZ:$BC,2,FALSE))</f>
        <v>-</v>
      </c>
      <c r="BQ667" s="18" t="str">
        <f>IF(VLOOKUP($AU667,'FE Source'!$AZ:$BC,3,FALSE)=0,"-",VLOOKUP($AU667,'FE Source'!$AZ:$BC,3,FALSE))</f>
        <v>-</v>
      </c>
      <c r="BR667" s="18" t="str">
        <f>IF(VLOOKUP($AU667,'FE Source'!$AZ:$BC,4,FALSE)=0,"-",VLOOKUP($AU667,'FE Source'!$AZ:$BC,4,FALSE))</f>
        <v>-</v>
      </c>
    </row>
    <row r="668" spans="2:70" ht="15">
      <c r="B668" s="628" t="str">
        <f>INDEX('UT - Retail'!$A$7:$A$1409,MATCH(AU668,'UT - Retail'!$U$7:$U$1409,0),1)</f>
        <v>J.P. Morgan Asset Management</v>
      </c>
      <c r="C668" s="650" t="str">
        <f>INDEX('UT - Retail'!$B$7:$B$1409,MATCH(AU668,'UT - Retail'!$U$7:$U$1409,0),1)</f>
        <v>JPMorgan Funds - Greater China A (acc) - USD</v>
      </c>
      <c r="D668" s="650"/>
      <c r="E668" s="618" t="str">
        <f>VLOOKUP(C668,'UT - Retail'!$B:$K,8,FALSE)</f>
        <v>Equities</v>
      </c>
      <c r="F668" s="618" t="str">
        <f>VLOOKUP(C668,'UT - Retail'!$B:$K,9,FALSE)</f>
        <v>Greater China</v>
      </c>
      <c r="G668" s="618" t="str">
        <f>VLOOKUP(C668,'UT - Retail'!$B:$K,10,FALSE)</f>
        <v>General</v>
      </c>
      <c r="H668" s="82" t="str">
        <f>VLOOKUP(C668,'UT - Retail'!$B:$N,13,FALSE)</f>
        <v>No</v>
      </c>
      <c r="I668" s="82" t="str">
        <f>VLOOKUP(C668,'UT - Retail'!$B:$Q,14,FALSE)</f>
        <v>No</v>
      </c>
      <c r="J668" s="618" t="str">
        <f>VLOOKUP(C668,'UT - Retail'!$B:$Q,11,FALSE)</f>
        <v>No</v>
      </c>
      <c r="K668" s="130" t="str">
        <f>VLOOKUP(C668,'UT - Retail'!$B:$P,15,FALSE)</f>
        <v>Yes</v>
      </c>
      <c r="L668" s="82" t="str">
        <f>VLOOKUP(C668,'UT - Retail'!$B:$Q,16,FALSE)</f>
        <v>Navigator</v>
      </c>
      <c r="M668" s="618" t="str">
        <f>VLOOKUP(C668,'UT - Retail'!$B:$K,6,FALSE)</f>
        <v>USD</v>
      </c>
      <c r="N668" s="618" t="str">
        <f>IFERROR(IF(MATCH(C668,'Portfolio Construction'!$AL:$AL,0),"Yes","No"),"No")</f>
        <v>No</v>
      </c>
      <c r="O668" s="618" t="str">
        <f>IFERROR(IF(MATCH(C668,'Portfolio Construction'!$AN:$AN,0),"Yes","No"),"No")</f>
        <v>No</v>
      </c>
      <c r="P668" s="618" t="str">
        <f>IFERROR(IF(MATCH(C668,'Portfolio Construction'!$AP:$AP,0),"Yes","No"),"No")</f>
        <v>No</v>
      </c>
      <c r="Q668" s="618" t="str">
        <f>IFERROR(IF(MATCH(C668,'Portfolio Construction'!$AR:$AR,0),"Yes","No"),"No")</f>
        <v>No</v>
      </c>
      <c r="R668" s="618" t="str">
        <f>IFERROR(IF(MATCH(C668,'Portfolio Construction'!$AT:$AT,0),"Yes","No"),"No")</f>
        <v>No</v>
      </c>
      <c r="S668" s="618" t="str">
        <f>IFERROR(IF(MATCH(C668,'Portfolio Construction'!$AV:$AV,0),"Yes","No"),"No")</f>
        <v>No</v>
      </c>
      <c r="T668" s="618" t="str">
        <f>IFERROR(IF(MATCH(C668,'Portfolio Construction'!$AX:$AX,0),"Yes","No"),"No")</f>
        <v>No</v>
      </c>
      <c r="U668" s="618" t="str">
        <f>IFERROR(IF(MATCH(C668,'Portfolio Construction'!$AZ:$AZ,0),"Yes","No"),"No")</f>
        <v>No</v>
      </c>
      <c r="V668" s="618" t="str">
        <f>IFERROR(IF(MATCH(C668,'Portfolio Construction'!$BB:$BB,0),"Yes","No"),"No")</f>
        <v>No</v>
      </c>
      <c r="W668" s="618">
        <f>IF(VLOOKUP($AU668,'FE Source'!$A:$W,3,FALSE)=0,"-",VLOOKUP($AU668,'FE Source'!$A:$W,3,FALSE))</f>
        <v>-2.1</v>
      </c>
      <c r="X668" s="618">
        <f>IF(VLOOKUP($AU668,'FE Source'!$A:$W,4,FALSE)=0,"-",VLOOKUP($AU668,'FE Source'!$A:$W,4,FALSE))</f>
        <v>-0.48</v>
      </c>
      <c r="Y668" s="618">
        <f>IF(VLOOKUP($AU668,'FE Source'!$A:$W,5,FALSE)=0,"-",VLOOKUP($AU668,'FE Source'!$A:$W,5,FALSE))</f>
        <v>-2.9</v>
      </c>
      <c r="Z668" s="618">
        <f>IF(VLOOKUP($AU668,'FE Source'!$A:$W,6,FALSE)=0,"-",VLOOKUP($AU668,'FE Source'!$A:$W,6,FALSE))</f>
        <v>4.41</v>
      </c>
      <c r="AA668" s="618">
        <f>IF(VLOOKUP($AU668,'FE Source'!$A:$W,7,FALSE)=0,"-",VLOOKUP($AU668,'FE Source'!$A:$W,7,FALSE))</f>
        <v>-2.15</v>
      </c>
      <c r="AB668" s="618">
        <f>IF(VLOOKUP($AU668,'FE Source'!$A:$W,8,FALSE)=0,"-",VLOOKUP($AU668,'FE Source'!$A:$W,8,FALSE))</f>
        <v>-0.9</v>
      </c>
      <c r="AC668" s="632">
        <f>IF(VLOOKUP($AU668,'FE Source'!$A:$W,9,FALSE)=0,"-",VLOOKUP($AU668,'FE Source'!$A:$W,9,FALSE))</f>
        <v>3.49</v>
      </c>
      <c r="AD668" s="634">
        <f>IF(VLOOKUP($AU668,'FE Source'!$A:$W,10,FALSE)=0,"-",VLOOKUP($AU668,'FE Source'!$A:$W,10,FALSE))</f>
        <v>0.95</v>
      </c>
      <c r="AE668" s="618">
        <f>IF(VLOOKUP($AU668,'FE Source'!$A:$W,11,FALSE)=0,"-",VLOOKUP($AU668,'FE Source'!$A:$W,11,FALSE))</f>
        <v>24.34</v>
      </c>
      <c r="AF668" s="618">
        <f>IF(VLOOKUP($AU668,'FE Source'!$A:$W,12,FALSE)=0,"-",VLOOKUP($AU668,'FE Source'!$A:$W,12,FALSE))</f>
        <v>-0.02</v>
      </c>
      <c r="AG668" s="618">
        <f>IF(VLOOKUP($AU668,'FE Source'!$A:$W,14,FALSE)=0,"-",VLOOKUP($AU668,'FE Source'!$A:$W,14,FALSE))</f>
        <v>-30.2</v>
      </c>
      <c r="AH668" s="618">
        <f>IF(VLOOKUP($AU668,'FE Source'!$A:$DJ,33,FALSE)=0,"-",VLOOKUP($AU668,'FE Source'!$A:$DJ,33,FALSE))</f>
        <v>70.180000000000007</v>
      </c>
      <c r="AI668" s="618">
        <f>IF(VLOOKUP($AU668,'FE Source'!$A:$Y,20,FALSE)=0,"-",VLOOKUP($AU668,'FE Source'!$A:$Y,20,FALSE))</f>
        <v>81.09</v>
      </c>
      <c r="AJ668" s="618">
        <f>IF(VLOOKUP($AU668,'FE Source'!$A:$DJ,34,FALSE)=0,"-",VLOOKUP($AU668,'FE Source'!$A:$DJ,34,FALSE))</f>
        <v>101.4</v>
      </c>
      <c r="AK668" s="618">
        <f>IF(VLOOKUP($AU668,'FE Source'!$A:$DJ,35,FALSE)=0,"-",VLOOKUP($AU668,'FE Source'!$A:$DJ,35,FALSE))</f>
        <v>84.71</v>
      </c>
      <c r="AL668" s="632">
        <f>IF(VLOOKUP($AU668,'FE Source'!$A:$Y,19,FALSE)=0,"-",VLOOKUP($AU668,'FE Source'!$A:$Y,19,FALSE))</f>
        <v>95.42</v>
      </c>
      <c r="AM668" s="634">
        <f>IF(VLOOKUP($AU668,'FE Source'!$A:$DJ,36,FALSE)=0,"-",VLOOKUP($AU668,'FE Source'!$A:$DJ,36,FALSE))</f>
        <v>97.98</v>
      </c>
      <c r="AN668" s="635">
        <f>IF(VLOOKUP($AU668,'FE Source'!$A:$W,13,FALSE)=0,"-",VLOOKUP($AU668,'FE Source'!$A:$W,13,FALSE))</f>
        <v>1915.4</v>
      </c>
      <c r="AO668" s="634" t="str">
        <f>IF(J668="no","-",IF(VLOOKUP($AU668,'FE Source'!$A:$W,15,FALSE)=0,"-",VLOOKUP($AU668,'FE Source'!$A:$W,15,FALSE)))</f>
        <v>-</v>
      </c>
      <c r="AP668" s="618" t="str">
        <f>IF(AO668="-","-",IF(VLOOKUP($AU668,'FE Source'!$A:$Z,21,FALSE)=0,"-",IF(VLOOKUP($AU668,'FE Source'!$A:$Z,21,FALSE)=2,"Semi-Annual",IF(VLOOKUP($AU668,'FE Source'!$A:$Z,21,FALSE)=4,"Quarterly",IF(VLOOKUP($AU668,'FE Source'!$A:$Z,21,FALSE)=12,"Monthly","Annual")))))</f>
        <v>-</v>
      </c>
      <c r="AQ668" s="632">
        <f t="array" ref="AQ668">IF(VLOOKUP($AU668,'FE Source'!$A:$W,16,FALSE)=0,"-",VLOOKUP($AU668,'FE Source'!$A:$W,16,FALSE))</f>
        <v>1.8</v>
      </c>
      <c r="AR668" s="636" t="str">
        <f>IF(VLOOKUP($AU668,'FE Source'!$A:$W,17,FALSE)=0,"-",VLOOKUP($AU668,'FE Source'!$A:$W,17,FALSE))</f>
        <v>Bronze</v>
      </c>
      <c r="AS668" s="634">
        <f>IF(VLOOKUP($AU668,'FE Source'!$AN:$AS,4,FALSE)="",VLOOKUP($AU668,'FE Source'!$AN:$AS,3,FALSE),VLOOKUP($AU668,'FE Source'!$AN:$AS,4,FALSE))</f>
        <v>44.82</v>
      </c>
      <c r="AT668" s="637">
        <f>IF(VLOOKUP($AU668,'FE Source'!$AN:$AS,5,FALSE)=0,"-",VLOOKUP($AU668,'FE Source'!$AN:$AS,5,FALSE))</f>
        <v>45783</v>
      </c>
      <c r="AU668" s="636" t="s">
        <v>6779</v>
      </c>
      <c r="BE668" s="215">
        <f>IF(VLOOKUP($AU668,'FE Source'!$A:$AK,22,FALSE)=0,"-",VLOOKUP($AU668,'FE Source'!$A:$AK,22,FALSE))</f>
        <v>1.49</v>
      </c>
      <c r="BF668" s="215">
        <f>IF(VLOOKUP($AU668,'FE Source'!$A:$AK,23,FALSE)=0,"-",VLOOKUP($AU668,'FE Source'!$A:$AK,23,FALSE))</f>
        <v>0.44</v>
      </c>
      <c r="BG668" s="215">
        <f>IF(VLOOKUP($AU668,'FE Source'!$A:$AK,24,FALSE)=0,"-",VLOOKUP($AU668,'FE Source'!$A:$AK,24,FALSE))</f>
        <v>44.13</v>
      </c>
      <c r="BH668" s="215">
        <f>IF(VLOOKUP($AU668,'FE Source'!$A:$AK,25,FALSE)=0,"-",VLOOKUP($AU668,'FE Source'!$A:$AK,25,FALSE))</f>
        <v>-22.33</v>
      </c>
      <c r="BI668" s="215">
        <f>IF(VLOOKUP($AU668,'FE Source'!$A:$AK,26,FALSE)=0,"-",VLOOKUP($AU668,'FE Source'!$A:$AK,26,FALSE))</f>
        <v>40.79</v>
      </c>
      <c r="BJ668" s="215">
        <f>IF(VLOOKUP($AU668,'FE Source'!$A:$AK,27,FALSE)=0,"-",VLOOKUP($AU668,'FE Source'!$A:$AK,27,FALSE))</f>
        <v>55.32</v>
      </c>
      <c r="BK668" s="215">
        <f>IF(VLOOKUP($AU668,'FE Source'!$A:$AK,28,FALSE)=0,"-",VLOOKUP($AU668,'FE Source'!$A:$AK,28,FALSE))</f>
        <v>-7.87</v>
      </c>
      <c r="BL668" s="215">
        <f>IF(VLOOKUP($AU668,'FE Source'!$A:$AK,29,FALSE)=0,"-",VLOOKUP($AU668,'FE Source'!$A:$AK,29,FALSE))</f>
        <v>-29.63</v>
      </c>
      <c r="BM668" s="215">
        <f>IF(VLOOKUP($AU668,'FE Source'!$A:$AK,30,FALSE)=0,"-",VLOOKUP($AU668,'FE Source'!$A:$AK,30,FALSE))</f>
        <v>-11.67</v>
      </c>
      <c r="BN668" t="str">
        <f>IF(VLOOKUP($AU668,'FE Source'!$A:$AK,31,FALSE)="No Specified Index","-",IF(VLOOKUP($AU668,'FE Source'!$A:$AK,31,FALSE)=0,"-",VLOOKUP($AU668,'FE Source'!$A:$AK,31,FALSE)))</f>
        <v>MSCI Golden Dragon Index Total Return Net</v>
      </c>
      <c r="BO668" s="217">
        <f>IF(VLOOKUP($AU668,'FE Source'!$A:$AK,32,FALSE)=0,"-",VLOOKUP($AU668,'FE Source'!$A:$AK,32,FALSE))</f>
        <v>38442</v>
      </c>
      <c r="BP668" s="18">
        <f>IF(VLOOKUP($AU668,'FE Source'!$AZ:$BC,2,FALSE)=0,"-",VLOOKUP($AU668,'FE Source'!$AZ:$BC,2,FALSE))</f>
        <v>-4.96</v>
      </c>
      <c r="BQ668" s="18">
        <f>IF(VLOOKUP($AU668,'FE Source'!$AZ:$BC,3,FALSE)=0,"-",VLOOKUP($AU668,'FE Source'!$AZ:$BC,3,FALSE))</f>
        <v>-10.67</v>
      </c>
      <c r="BR668" s="18">
        <f>IF(VLOOKUP($AU668,'FE Source'!$AZ:$BC,4,FALSE)=0,"-",VLOOKUP($AU668,'FE Source'!$AZ:$BC,4,FALSE))</f>
        <v>-8.76</v>
      </c>
    </row>
    <row r="669" spans="2:70" ht="15">
      <c r="B669" s="628" t="str">
        <f>INDEX('UT - Retail'!$A$7:$A$1409,MATCH(AU669,'UT - Retail'!$U$7:$U$1409,0),1)</f>
        <v>J.P. Morgan Asset Management</v>
      </c>
      <c r="C669" s="650" t="str">
        <f>INDEX('UT - Retail'!$B$7:$B$1409,MATCH(AU669,'UT - Retail'!$U$7:$U$1409,0),1)</f>
        <v>JPMorgan Funds - Greater China A (acc) SGD</v>
      </c>
      <c r="D669" s="650"/>
      <c r="E669" s="618" t="str">
        <f>VLOOKUP(C669,'UT - Retail'!$B:$K,8,FALSE)</f>
        <v>Equities</v>
      </c>
      <c r="F669" s="618" t="str">
        <f>VLOOKUP(C669,'UT - Retail'!$B:$K,9,FALSE)</f>
        <v>Greater China</v>
      </c>
      <c r="G669" s="618" t="str">
        <f>VLOOKUP(C669,'UT - Retail'!$B:$K,10,FALSE)</f>
        <v>General</v>
      </c>
      <c r="H669" s="82" t="str">
        <f>VLOOKUP(C669,'UT - Retail'!$B:$N,13,FALSE)</f>
        <v>No</v>
      </c>
      <c r="I669" s="82" t="str">
        <f>VLOOKUP(C669,'UT - Retail'!$B:$Q,14,FALSE)</f>
        <v>No</v>
      </c>
      <c r="J669" s="618" t="str">
        <f>VLOOKUP(C669,'UT - Retail'!$B:$Q,11,FALSE)</f>
        <v>No</v>
      </c>
      <c r="K669" s="130" t="str">
        <f>VLOOKUP(C669,'UT - Retail'!$B:$P,15,FALSE)</f>
        <v>Yes</v>
      </c>
      <c r="L669" s="82" t="str">
        <f>VLOOKUP(C669,'UT - Retail'!$B:$Q,16,FALSE)</f>
        <v>Both</v>
      </c>
      <c r="M669" s="618" t="str">
        <f>VLOOKUP(C669,'UT - Retail'!$B:$K,6,FALSE)</f>
        <v>SGD</v>
      </c>
      <c r="N669" s="618" t="str">
        <f>IFERROR(IF(MATCH(C669,'Portfolio Construction'!$AL:$AL,0),"Yes","No"),"No")</f>
        <v>No</v>
      </c>
      <c r="O669" s="618" t="str">
        <f>IFERROR(IF(MATCH(C669,'Portfolio Construction'!$AN:$AN,0),"Yes","No"),"No")</f>
        <v>No</v>
      </c>
      <c r="P669" s="618" t="str">
        <f>IFERROR(IF(MATCH(C669,'Portfolio Construction'!$AP:$AP,0),"Yes","No"),"No")</f>
        <v>No</v>
      </c>
      <c r="Q669" s="618" t="str">
        <f>IFERROR(IF(MATCH(C669,'Portfolio Construction'!$AR:$AR,0),"Yes","No"),"No")</f>
        <v>No</v>
      </c>
      <c r="R669" s="618" t="str">
        <f>IFERROR(IF(MATCH(C669,'Portfolio Construction'!$AT:$AT,0),"Yes","No"),"No")</f>
        <v>No</v>
      </c>
      <c r="S669" s="618" t="str">
        <f>IFERROR(IF(MATCH(C669,'Portfolio Construction'!$AV:$AV,0),"Yes","No"),"No")</f>
        <v>No</v>
      </c>
      <c r="T669" s="618" t="str">
        <f>IFERROR(IF(MATCH(C669,'Portfolio Construction'!$AX:$AX,0),"Yes","No"),"No")</f>
        <v>No</v>
      </c>
      <c r="U669" s="618" t="str">
        <f>IFERROR(IF(MATCH(C669,'Portfolio Construction'!$AZ:$AZ,0),"Yes","No"),"No")</f>
        <v>No</v>
      </c>
      <c r="V669" s="618" t="str">
        <f>IFERROR(IF(MATCH(C669,'Portfolio Construction'!$BB:$BB,0),"Yes","No"),"No")</f>
        <v>No</v>
      </c>
      <c r="W669" s="618">
        <f>IF(VLOOKUP($AU669,'FE Source'!$A:$W,3,FALSE)=0,"-",VLOOKUP($AU669,'FE Source'!$A:$W,3,FALSE))</f>
        <v>-2.13</v>
      </c>
      <c r="X669" s="618">
        <f>IF(VLOOKUP($AU669,'FE Source'!$A:$W,4,FALSE)=0,"-",VLOOKUP($AU669,'FE Source'!$A:$W,4,FALSE))</f>
        <v>-0.69</v>
      </c>
      <c r="Y669" s="618">
        <f>IF(VLOOKUP($AU669,'FE Source'!$A:$W,5,FALSE)=0,"-",VLOOKUP($AU669,'FE Source'!$A:$W,5,FALSE))</f>
        <v>-3.11</v>
      </c>
      <c r="Z669" s="618">
        <f>IF(VLOOKUP($AU669,'FE Source'!$A:$W,6,FALSE)=0,"-",VLOOKUP($AU669,'FE Source'!$A:$W,6,FALSE))</f>
        <v>4.32</v>
      </c>
      <c r="AA669" s="618">
        <f>IF(VLOOKUP($AU669,'FE Source'!$A:$W,7,FALSE)=0,"-",VLOOKUP($AU669,'FE Source'!$A:$W,7,FALSE))</f>
        <v>-2.27</v>
      </c>
      <c r="AB669" s="618">
        <f>IF(VLOOKUP($AU669,'FE Source'!$A:$W,8,FALSE)=0,"-",VLOOKUP($AU669,'FE Source'!$A:$W,8,FALSE))</f>
        <v>-0.96</v>
      </c>
      <c r="AC669" s="632">
        <f>IF(VLOOKUP($AU669,'FE Source'!$A:$W,9,FALSE)=0,"-",VLOOKUP($AU669,'FE Source'!$A:$W,9,FALSE))</f>
        <v>3.44</v>
      </c>
      <c r="AD669" s="634">
        <f>IF(VLOOKUP($AU669,'FE Source'!$A:$W,10,FALSE)=0,"-",VLOOKUP($AU669,'FE Source'!$A:$W,10,FALSE))</f>
        <v>0.95</v>
      </c>
      <c r="AE669" s="618">
        <f>IF(VLOOKUP($AU669,'FE Source'!$A:$W,11,FALSE)=0,"-",VLOOKUP($AU669,'FE Source'!$A:$W,11,FALSE))</f>
        <v>24.25</v>
      </c>
      <c r="AF669" s="618">
        <f>IF(VLOOKUP($AU669,'FE Source'!$A:$W,12,FALSE)=0,"-",VLOOKUP($AU669,'FE Source'!$A:$W,12,FALSE))</f>
        <v>-0.02</v>
      </c>
      <c r="AG669" s="618">
        <f>IF(VLOOKUP($AU669,'FE Source'!$A:$W,14,FALSE)=0,"-",VLOOKUP($AU669,'FE Source'!$A:$W,14,FALSE))</f>
        <v>-30.23</v>
      </c>
      <c r="AH669" s="618">
        <f>IF(VLOOKUP($AU669,'FE Source'!$A:$DJ,33,FALSE)=0,"-",VLOOKUP($AU669,'FE Source'!$A:$DJ,33,FALSE))</f>
        <v>73.66</v>
      </c>
      <c r="AI669" s="618">
        <f>IF(VLOOKUP($AU669,'FE Source'!$A:$Y,20,FALSE)=0,"-",VLOOKUP($AU669,'FE Source'!$A:$Y,20,FALSE))</f>
        <v>81.96</v>
      </c>
      <c r="AJ669" s="618">
        <f>IF(VLOOKUP($AU669,'FE Source'!$A:$DJ,34,FALSE)=0,"-",VLOOKUP($AU669,'FE Source'!$A:$DJ,34,FALSE))</f>
        <v>100.06</v>
      </c>
      <c r="AK669" s="618">
        <f>IF(VLOOKUP($AU669,'FE Source'!$A:$DJ,35,FALSE)=0,"-",VLOOKUP($AU669,'FE Source'!$A:$DJ,35,FALSE))</f>
        <v>87.53</v>
      </c>
      <c r="AL669" s="632">
        <f>IF(VLOOKUP($AU669,'FE Source'!$A:$Y,19,FALSE)=0,"-",VLOOKUP($AU669,'FE Source'!$A:$Y,19,FALSE))</f>
        <v>95.97</v>
      </c>
      <c r="AM669" s="634">
        <f>IF(VLOOKUP($AU669,'FE Source'!$A:$DJ,36,FALSE)=0,"-",VLOOKUP($AU669,'FE Source'!$A:$DJ,36,FALSE))</f>
        <v>98.26</v>
      </c>
      <c r="AN669" s="635">
        <f>IF(VLOOKUP($AU669,'FE Source'!$A:$W,13,FALSE)=0,"-",VLOOKUP($AU669,'FE Source'!$A:$W,13,FALSE))</f>
        <v>1915.4</v>
      </c>
      <c r="AO669" s="634" t="str">
        <f>IF(J669="no","-",IF(VLOOKUP($AU669,'FE Source'!$A:$W,15,FALSE)=0,"-",VLOOKUP($AU669,'FE Source'!$A:$W,15,FALSE)))</f>
        <v>-</v>
      </c>
      <c r="AP669" s="618" t="str">
        <f>IF(AO669="-","-",IF(VLOOKUP($AU669,'FE Source'!$A:$Z,21,FALSE)=0,"-",IF(VLOOKUP($AU669,'FE Source'!$A:$Z,21,FALSE)=2,"Semi-Annual",IF(VLOOKUP($AU669,'FE Source'!$A:$Z,21,FALSE)=4,"Quarterly",IF(VLOOKUP($AU669,'FE Source'!$A:$Z,21,FALSE)=12,"Monthly","Annual")))))</f>
        <v>-</v>
      </c>
      <c r="AQ669" s="632">
        <f t="array" ref="AQ669">IF(VLOOKUP($AU669,'FE Source'!$A:$W,16,FALSE)=0,"-",VLOOKUP($AU669,'FE Source'!$A:$W,16,FALSE))</f>
        <v>1.8</v>
      </c>
      <c r="AR669" s="636" t="str">
        <f>IF(VLOOKUP($AU669,'FE Source'!$A:$W,17,FALSE)=0,"-",VLOOKUP($AU669,'FE Source'!$A:$W,17,FALSE))</f>
        <v>Bronze</v>
      </c>
      <c r="AS669" s="634">
        <f>IF(VLOOKUP($AU669,'FE Source'!$AN:$AS,4,FALSE)="",VLOOKUP($AU669,'FE Source'!$AN:$AS,3,FALSE),VLOOKUP($AU669,'FE Source'!$AN:$AS,4,FALSE))</f>
        <v>28.99</v>
      </c>
      <c r="AT669" s="637">
        <f>IF(VLOOKUP($AU669,'FE Source'!$AN:$AS,5,FALSE)=0,"-",VLOOKUP($AU669,'FE Source'!$AN:$AS,5,FALSE))</f>
        <v>45783</v>
      </c>
      <c r="AU669" s="636" t="s">
        <v>2998</v>
      </c>
      <c r="BE669" s="215">
        <f>IF(VLOOKUP($AU669,'FE Source'!$A:$AK,22,FALSE)=0,"-",VLOOKUP($AU669,'FE Source'!$A:$AK,22,FALSE))</f>
        <v>1.45</v>
      </c>
      <c r="BF669" s="215">
        <f>IF(VLOOKUP($AU669,'FE Source'!$A:$AK,23,FALSE)=0,"-",VLOOKUP($AU669,'FE Source'!$A:$AK,23,FALSE))</f>
        <v>0.55000000000000004</v>
      </c>
      <c r="BG669" s="215">
        <f>IF(VLOOKUP($AU669,'FE Source'!$A:$AK,24,FALSE)=0,"-",VLOOKUP($AU669,'FE Source'!$A:$AK,24,FALSE))</f>
        <v>44.12</v>
      </c>
      <c r="BH669" s="215">
        <f>IF(VLOOKUP($AU669,'FE Source'!$A:$AK,25,FALSE)=0,"-",VLOOKUP($AU669,'FE Source'!$A:$AK,25,FALSE))</f>
        <v>-22.34</v>
      </c>
      <c r="BI669" s="215">
        <f>IF(VLOOKUP($AU669,'FE Source'!$A:$AK,26,FALSE)=0,"-",VLOOKUP($AU669,'FE Source'!$A:$AK,26,FALSE))</f>
        <v>40.74</v>
      </c>
      <c r="BJ669" s="215">
        <f>IF(VLOOKUP($AU669,'FE Source'!$A:$AK,27,FALSE)=0,"-",VLOOKUP($AU669,'FE Source'!$A:$AK,27,FALSE))</f>
        <v>55.19</v>
      </c>
      <c r="BK669" s="215">
        <f>IF(VLOOKUP($AU669,'FE Source'!$A:$AK,28,FALSE)=0,"-",VLOOKUP($AU669,'FE Source'!$A:$AK,28,FALSE))</f>
        <v>-7.81</v>
      </c>
      <c r="BL669" s="215">
        <f>IF(VLOOKUP($AU669,'FE Source'!$A:$AK,29,FALSE)=0,"-",VLOOKUP($AU669,'FE Source'!$A:$AK,29,FALSE))</f>
        <v>-29.79</v>
      </c>
      <c r="BM669" s="215">
        <f>IF(VLOOKUP($AU669,'FE Source'!$A:$AK,30,FALSE)=0,"-",VLOOKUP($AU669,'FE Source'!$A:$AK,30,FALSE))</f>
        <v>-11.58</v>
      </c>
      <c r="BN669" t="str">
        <f>IF(VLOOKUP($AU669,'FE Source'!$A:$AK,31,FALSE)="No Specified Index","-",IF(VLOOKUP($AU669,'FE Source'!$A:$AK,31,FALSE)=0,"-",VLOOKUP($AU669,'FE Source'!$A:$AK,31,FALSE)))</f>
        <v>MSCI Golden Dragon Index Total Return Net</v>
      </c>
      <c r="BO669" s="217">
        <f>IF(VLOOKUP($AU669,'FE Source'!$A:$AK,32,FALSE)=0,"-",VLOOKUP($AU669,'FE Source'!$A:$AK,32,FALSE))</f>
        <v>40161</v>
      </c>
      <c r="BP669" s="18">
        <f>IF(VLOOKUP($AU669,'FE Source'!$AZ:$BC,2,FALSE)=0,"-",VLOOKUP($AU669,'FE Source'!$AZ:$BC,2,FALSE))</f>
        <v>-4.91</v>
      </c>
      <c r="BQ669" s="18">
        <f>IF(VLOOKUP($AU669,'FE Source'!$AZ:$BC,3,FALSE)=0,"-",VLOOKUP($AU669,'FE Source'!$AZ:$BC,3,FALSE))</f>
        <v>-10.48</v>
      </c>
      <c r="BR669" s="18" t="str">
        <f>IF(VLOOKUP($AU669,'FE Source'!$AZ:$BC,4,FALSE)=0,"-",VLOOKUP($AU669,'FE Source'!$AZ:$BC,4,FALSE))</f>
        <v>-</v>
      </c>
    </row>
    <row r="670" spans="2:70" ht="15">
      <c r="B670" s="628" t="str">
        <f>INDEX('UT - Retail'!$A$7:$A$1409,MATCH(AU670,'UT - Retail'!$U$7:$U$1409,0),1)</f>
        <v>J.P. Morgan Asset Management</v>
      </c>
      <c r="C670" s="650" t="str">
        <f>INDEX('UT - Retail'!$B$7:$B$1409,MATCH(AU670,'UT - Retail'!$U$7:$U$1409,0),1)</f>
        <v>JPMorgan Funds - Greater China A (dist) USD</v>
      </c>
      <c r="D670" s="650"/>
      <c r="E670" s="618" t="str">
        <f>VLOOKUP(C670,'UT - Retail'!$B:$K,8,FALSE)</f>
        <v>Equities</v>
      </c>
      <c r="F670" s="618" t="str">
        <f>VLOOKUP(C670,'UT - Retail'!$B:$K,9,FALSE)</f>
        <v>Greater China</v>
      </c>
      <c r="G670" s="618" t="str">
        <f>VLOOKUP(C670,'UT - Retail'!$B:$K,10,FALSE)</f>
        <v>General</v>
      </c>
      <c r="H670" s="82" t="str">
        <f>VLOOKUP(C670,'UT - Retail'!$B:$N,13,FALSE)</f>
        <v>No</v>
      </c>
      <c r="I670" s="82" t="str">
        <f>VLOOKUP(C670,'UT - Retail'!$B:$Q,14,FALSE)</f>
        <v>No</v>
      </c>
      <c r="J670" s="618" t="str">
        <f>VLOOKUP(C670,'UT - Retail'!$B:$Q,11,FALSE)</f>
        <v>Yes</v>
      </c>
      <c r="K670" s="130" t="str">
        <f>VLOOKUP(C670,'UT - Retail'!$B:$P,15,FALSE)</f>
        <v>Yes</v>
      </c>
      <c r="L670" s="82" t="str">
        <f>VLOOKUP(C670,'UT - Retail'!$B:$Q,16,FALSE)</f>
        <v>Both</v>
      </c>
      <c r="M670" s="618" t="str">
        <f>VLOOKUP(C670,'UT - Retail'!$B:$K,6,FALSE)</f>
        <v>USD</v>
      </c>
      <c r="N670" s="618" t="str">
        <f>IFERROR(IF(MATCH(C670,'Portfolio Construction'!$AL:$AL,0),"Yes","No"),"No")</f>
        <v>No</v>
      </c>
      <c r="O670" s="618" t="str">
        <f>IFERROR(IF(MATCH(C670,'Portfolio Construction'!$AN:$AN,0),"Yes","No"),"No")</f>
        <v>No</v>
      </c>
      <c r="P670" s="618" t="str">
        <f>IFERROR(IF(MATCH(C670,'Portfolio Construction'!$AP:$AP,0),"Yes","No"),"No")</f>
        <v>No</v>
      </c>
      <c r="Q670" s="618" t="str">
        <f>IFERROR(IF(MATCH(C670,'Portfolio Construction'!$AR:$AR,0),"Yes","No"),"No")</f>
        <v>No</v>
      </c>
      <c r="R670" s="618" t="str">
        <f>IFERROR(IF(MATCH(C670,'Portfolio Construction'!$AT:$AT,0),"Yes","No"),"No")</f>
        <v>No</v>
      </c>
      <c r="S670" s="618" t="str">
        <f>IFERROR(IF(MATCH(C670,'Portfolio Construction'!$AV:$AV,0),"Yes","No"),"No")</f>
        <v>No</v>
      </c>
      <c r="T670" s="618" t="str">
        <f>IFERROR(IF(MATCH(C670,'Portfolio Construction'!$AX:$AX,0),"Yes","No"),"No")</f>
        <v>No</v>
      </c>
      <c r="U670" s="618" t="str">
        <f>IFERROR(IF(MATCH(C670,'Portfolio Construction'!$AZ:$AZ,0),"Yes","No"),"No")</f>
        <v>No</v>
      </c>
      <c r="V670" s="618" t="str">
        <f>IFERROR(IF(MATCH(C670,'Portfolio Construction'!$BB:$BB,0),"Yes","No"),"No")</f>
        <v>No</v>
      </c>
      <c r="W670" s="618">
        <f>IF(VLOOKUP($AU670,'FE Source'!$A:$W,3,FALSE)=0,"-",VLOOKUP($AU670,'FE Source'!$A:$W,3,FALSE))</f>
        <v>-2.1</v>
      </c>
      <c r="X670" s="618">
        <f>IF(VLOOKUP($AU670,'FE Source'!$A:$W,4,FALSE)=0,"-",VLOOKUP($AU670,'FE Source'!$A:$W,4,FALSE))</f>
        <v>-0.49</v>
      </c>
      <c r="Y670" s="618">
        <f>IF(VLOOKUP($AU670,'FE Source'!$A:$W,5,FALSE)=0,"-",VLOOKUP($AU670,'FE Source'!$A:$W,5,FALSE))</f>
        <v>-2.9</v>
      </c>
      <c r="Z670" s="618">
        <f>IF(VLOOKUP($AU670,'FE Source'!$A:$W,6,FALSE)=0,"-",VLOOKUP($AU670,'FE Source'!$A:$W,6,FALSE))</f>
        <v>4.4000000000000004</v>
      </c>
      <c r="AA670" s="618">
        <f>IF(VLOOKUP($AU670,'FE Source'!$A:$W,7,FALSE)=0,"-",VLOOKUP($AU670,'FE Source'!$A:$W,7,FALSE))</f>
        <v>-2.16</v>
      </c>
      <c r="AB670" s="618">
        <f>IF(VLOOKUP($AU670,'FE Source'!$A:$W,8,FALSE)=0,"-",VLOOKUP($AU670,'FE Source'!$A:$W,8,FALSE))</f>
        <v>-0.91</v>
      </c>
      <c r="AC670" s="632">
        <f>IF(VLOOKUP($AU670,'FE Source'!$A:$W,9,FALSE)=0,"-",VLOOKUP($AU670,'FE Source'!$A:$W,9,FALSE))</f>
        <v>3.48</v>
      </c>
      <c r="AD670" s="634">
        <f>IF(VLOOKUP($AU670,'FE Source'!$A:$W,10,FALSE)=0,"-",VLOOKUP($AU670,'FE Source'!$A:$W,10,FALSE))</f>
        <v>0.95</v>
      </c>
      <c r="AE670" s="618">
        <f>IF(VLOOKUP($AU670,'FE Source'!$A:$W,11,FALSE)=0,"-",VLOOKUP($AU670,'FE Source'!$A:$W,11,FALSE))</f>
        <v>24.34</v>
      </c>
      <c r="AF670" s="618">
        <f>IF(VLOOKUP($AU670,'FE Source'!$A:$W,12,FALSE)=0,"-",VLOOKUP($AU670,'FE Source'!$A:$W,12,FALSE))</f>
        <v>-0.02</v>
      </c>
      <c r="AG670" s="618">
        <f>IF(VLOOKUP($AU670,'FE Source'!$A:$W,14,FALSE)=0,"-",VLOOKUP($AU670,'FE Source'!$A:$W,14,FALSE))</f>
        <v>-30.22</v>
      </c>
      <c r="AH670" s="618">
        <f>IF(VLOOKUP($AU670,'FE Source'!$A:$DJ,33,FALSE)=0,"-",VLOOKUP($AU670,'FE Source'!$A:$DJ,33,FALSE))</f>
        <v>70.16</v>
      </c>
      <c r="AI670" s="618">
        <f>IF(VLOOKUP($AU670,'FE Source'!$A:$Y,20,FALSE)=0,"-",VLOOKUP($AU670,'FE Source'!$A:$Y,20,FALSE))</f>
        <v>81.09</v>
      </c>
      <c r="AJ670" s="618">
        <f>IF(VLOOKUP($AU670,'FE Source'!$A:$DJ,34,FALSE)=0,"-",VLOOKUP($AU670,'FE Source'!$A:$DJ,34,FALSE))</f>
        <v>101.4</v>
      </c>
      <c r="AK670" s="618">
        <f>IF(VLOOKUP($AU670,'FE Source'!$A:$DJ,35,FALSE)=0,"-",VLOOKUP($AU670,'FE Source'!$A:$DJ,35,FALSE))</f>
        <v>84.73</v>
      </c>
      <c r="AL670" s="632">
        <f>IF(VLOOKUP($AU670,'FE Source'!$A:$Y,19,FALSE)=0,"-",VLOOKUP($AU670,'FE Source'!$A:$Y,19,FALSE))</f>
        <v>95.44</v>
      </c>
      <c r="AM670" s="634">
        <f>IF(VLOOKUP($AU670,'FE Source'!$A:$DJ,36,FALSE)=0,"-",VLOOKUP($AU670,'FE Source'!$A:$DJ,36,FALSE))</f>
        <v>98</v>
      </c>
      <c r="AN670" s="635">
        <f>IF(VLOOKUP($AU670,'FE Source'!$A:$W,13,FALSE)=0,"-",VLOOKUP($AU670,'FE Source'!$A:$W,13,FALSE))</f>
        <v>1915.4</v>
      </c>
      <c r="AO670" s="634">
        <f>IF(J670="no","-",IF(VLOOKUP($AU670,'FE Source'!$A:$W,15,FALSE)=0,"-",VLOOKUP($AU670,'FE Source'!$A:$W,15,FALSE)))</f>
        <v>0.35</v>
      </c>
      <c r="AP670" s="618" t="str">
        <f>IF(AO670="-","-",IF(VLOOKUP($AU670,'FE Source'!$A:$Z,21,FALSE)=0,"-",IF(VLOOKUP($AU670,'FE Source'!$A:$Z,21,FALSE)=2,"Semi-Annual",IF(VLOOKUP($AU670,'FE Source'!$A:$Z,21,FALSE)=4,"Quarterly",IF(VLOOKUP($AU670,'FE Source'!$A:$Z,21,FALSE)=12,"Monthly","Annual")))))</f>
        <v>Monthly</v>
      </c>
      <c r="AQ670" s="632">
        <f t="array" ref="AQ670">IF(VLOOKUP($AU670,'FE Source'!$A:$W,16,FALSE)=0,"-",VLOOKUP($AU670,'FE Source'!$A:$W,16,FALSE))</f>
        <v>1.8</v>
      </c>
      <c r="AR670" s="636" t="str">
        <f>IF(VLOOKUP($AU670,'FE Source'!$A:$W,17,FALSE)=0,"-",VLOOKUP($AU670,'FE Source'!$A:$W,17,FALSE))</f>
        <v>Bronze</v>
      </c>
      <c r="AS670" s="634">
        <f>IF(VLOOKUP($AU670,'FE Source'!$AN:$AS,4,FALSE)="",VLOOKUP($AU670,'FE Source'!$AN:$AS,3,FALSE),VLOOKUP($AU670,'FE Source'!$AN:$AS,4,FALSE))</f>
        <v>52.13</v>
      </c>
      <c r="AT670" s="637">
        <f>IF(VLOOKUP($AU670,'FE Source'!$AN:$AS,5,FALSE)=0,"-",VLOOKUP($AU670,'FE Source'!$AN:$AS,5,FALSE))</f>
        <v>45783</v>
      </c>
      <c r="AU670" s="636" t="s">
        <v>6778</v>
      </c>
      <c r="BE670" s="215">
        <f>IF(VLOOKUP($AU670,'FE Source'!$A:$AK,22,FALSE)=0,"-",VLOOKUP($AU670,'FE Source'!$A:$AK,22,FALSE))</f>
        <v>1.53</v>
      </c>
      <c r="BF670" s="215">
        <f>IF(VLOOKUP($AU670,'FE Source'!$A:$AK,23,FALSE)=0,"-",VLOOKUP($AU670,'FE Source'!$A:$AK,23,FALSE))</f>
        <v>0.4</v>
      </c>
      <c r="BG670" s="215">
        <f>IF(VLOOKUP($AU670,'FE Source'!$A:$AK,24,FALSE)=0,"-",VLOOKUP($AU670,'FE Source'!$A:$AK,24,FALSE))</f>
        <v>44.13</v>
      </c>
      <c r="BH670" s="215">
        <f>IF(VLOOKUP($AU670,'FE Source'!$A:$AK,25,FALSE)=0,"-",VLOOKUP($AU670,'FE Source'!$A:$AK,25,FALSE))</f>
        <v>-22.34</v>
      </c>
      <c r="BI670" s="215">
        <f>IF(VLOOKUP($AU670,'FE Source'!$A:$AK,26,FALSE)=0,"-",VLOOKUP($AU670,'FE Source'!$A:$AK,26,FALSE))</f>
        <v>40.81</v>
      </c>
      <c r="BJ670" s="215">
        <f>IF(VLOOKUP($AU670,'FE Source'!$A:$AK,27,FALSE)=0,"-",VLOOKUP($AU670,'FE Source'!$A:$AK,27,FALSE))</f>
        <v>55.31</v>
      </c>
      <c r="BK670" s="215">
        <f>IF(VLOOKUP($AU670,'FE Source'!$A:$AK,28,FALSE)=0,"-",VLOOKUP($AU670,'FE Source'!$A:$AK,28,FALSE))</f>
        <v>-7.87</v>
      </c>
      <c r="BL670" s="215">
        <f>IF(VLOOKUP($AU670,'FE Source'!$A:$AK,29,FALSE)=0,"-",VLOOKUP($AU670,'FE Source'!$A:$AK,29,FALSE))</f>
        <v>-29.65</v>
      </c>
      <c r="BM670" s="215">
        <f>IF(VLOOKUP($AU670,'FE Source'!$A:$AK,30,FALSE)=0,"-",VLOOKUP($AU670,'FE Source'!$A:$AK,30,FALSE))</f>
        <v>-11.66</v>
      </c>
      <c r="BN670" t="str">
        <f>IF(VLOOKUP($AU670,'FE Source'!$A:$AK,31,FALSE)="No Specified Index","-",IF(VLOOKUP($AU670,'FE Source'!$A:$AK,31,FALSE)=0,"-",VLOOKUP($AU670,'FE Source'!$A:$AK,31,FALSE)))</f>
        <v>MSCI Golden Dragon Index Total Return Net</v>
      </c>
      <c r="BO670" s="217">
        <f>IF(VLOOKUP($AU670,'FE Source'!$A:$AK,32,FALSE)=0,"-",VLOOKUP($AU670,'FE Source'!$A:$AK,32,FALSE))</f>
        <v>37029</v>
      </c>
      <c r="BP670" s="18">
        <f>IF(VLOOKUP($AU670,'FE Source'!$AZ:$BC,2,FALSE)=0,"-",VLOOKUP($AU670,'FE Source'!$AZ:$BC,2,FALSE))</f>
        <v>-4.96</v>
      </c>
      <c r="BQ670" s="18">
        <f>IF(VLOOKUP($AU670,'FE Source'!$AZ:$BC,3,FALSE)=0,"-",VLOOKUP($AU670,'FE Source'!$AZ:$BC,3,FALSE))</f>
        <v>-10.68</v>
      </c>
      <c r="BR670" s="18">
        <f>IF(VLOOKUP($AU670,'FE Source'!$AZ:$BC,4,FALSE)=0,"-",VLOOKUP($AU670,'FE Source'!$AZ:$BC,4,FALSE))</f>
        <v>-8.6999999999999993</v>
      </c>
    </row>
    <row r="671" spans="2:70" ht="15">
      <c r="B671" s="628" t="str">
        <f>INDEX('UT - Retail'!$A$7:$A$1409,MATCH(AU671,'UT - Retail'!$U$7:$U$1409,0),1)</f>
        <v>J.P. Morgan Asset Management</v>
      </c>
      <c r="C671" s="650" t="str">
        <f>INDEX('UT - Retail'!$B$7:$B$1409,MATCH(AU671,'UT - Retail'!$U$7:$U$1409,0),1)</f>
        <v>JPMorgan Funds - Income A (acc) USD</v>
      </c>
      <c r="D671" s="650"/>
      <c r="E671" s="618" t="str">
        <f>VLOOKUP(C671,'UT - Retail'!$B:$K,8,FALSE)</f>
        <v>Fixed Income</v>
      </c>
      <c r="F671" s="618" t="str">
        <f>VLOOKUP(C671,'UT - Retail'!$B:$K,9,FALSE)</f>
        <v>US</v>
      </c>
      <c r="G671" s="618" t="str">
        <f>VLOOKUP(C671,'UT - Retail'!$B:$K,10,FALSE)</f>
        <v>General</v>
      </c>
      <c r="H671" s="82" t="str">
        <f>VLOOKUP(C671,'UT - Retail'!$B:$N,13,FALSE)</f>
        <v>No</v>
      </c>
      <c r="I671" s="82" t="str">
        <f>VLOOKUP(C671,'UT - Retail'!$B:$Q,14,FALSE)</f>
        <v>No</v>
      </c>
      <c r="J671" s="618" t="str">
        <f>VLOOKUP(C671,'UT - Retail'!$B:$Q,11,FALSE)</f>
        <v>No</v>
      </c>
      <c r="K671" s="130" t="str">
        <f>VLOOKUP(C671,'UT - Retail'!$B:$P,15,FALSE)</f>
        <v>Yes</v>
      </c>
      <c r="L671" s="82" t="str">
        <f>VLOOKUP(C671,'UT - Retail'!$B:$Q,16,FALSE)</f>
        <v>Both</v>
      </c>
      <c r="M671" s="618" t="str">
        <f>VLOOKUP(C671,'UT - Retail'!$B:$K,6,FALSE)</f>
        <v>USD</v>
      </c>
      <c r="N671" s="618" t="str">
        <f>IFERROR(IF(MATCH(C671,'Portfolio Construction'!$AL:$AL,0),"Yes","No"),"No")</f>
        <v>No</v>
      </c>
      <c r="O671" s="618" t="str">
        <f>IFERROR(IF(MATCH(C671,'Portfolio Construction'!$AN:$AN,0),"Yes","No"),"No")</f>
        <v>No</v>
      </c>
      <c r="P671" s="618" t="str">
        <f>IFERROR(IF(MATCH(C671,'Portfolio Construction'!$AP:$AP,0),"Yes","No"),"No")</f>
        <v>No</v>
      </c>
      <c r="Q671" s="618" t="str">
        <f>IFERROR(IF(MATCH(C671,'Portfolio Construction'!$AR:$AR,0),"Yes","No"),"No")</f>
        <v>No</v>
      </c>
      <c r="R671" s="618" t="str">
        <f>IFERROR(IF(MATCH(C671,'Portfolio Construction'!$AT:$AT,0),"Yes","No"),"No")</f>
        <v>No</v>
      </c>
      <c r="S671" s="618" t="str">
        <f>IFERROR(IF(MATCH(C671,'Portfolio Construction'!$AV:$AV,0),"Yes","No"),"No")</f>
        <v>No</v>
      </c>
      <c r="T671" s="618" t="str">
        <f>IFERROR(IF(MATCH(C671,'Portfolio Construction'!$AX:$AX,0),"Yes","No"),"No")</f>
        <v>No</v>
      </c>
      <c r="U671" s="618" t="str">
        <f>IFERROR(IF(MATCH(C671,'Portfolio Construction'!$AZ:$AZ,0),"Yes","No"),"No")</f>
        <v>No</v>
      </c>
      <c r="V671" s="618" t="str">
        <f>IFERROR(IF(MATCH(C671,'Portfolio Construction'!$BB:$BB,0),"Yes","No"),"No")</f>
        <v>No</v>
      </c>
      <c r="W671" s="618">
        <f>IF(VLOOKUP($AU671,'FE Source'!$A:$W,3,FALSE)=0,"-",VLOOKUP($AU671,'FE Source'!$A:$W,3,FALSE))</f>
        <v>-3.42</v>
      </c>
      <c r="X671" s="618">
        <f>IF(VLOOKUP($AU671,'FE Source'!$A:$W,4,FALSE)=0,"-",VLOOKUP($AU671,'FE Source'!$A:$W,4,FALSE))</f>
        <v>-3.55</v>
      </c>
      <c r="Y671" s="618">
        <f>IF(VLOOKUP($AU671,'FE Source'!$A:$W,5,FALSE)=0,"-",VLOOKUP($AU671,'FE Source'!$A:$W,5,FALSE))</f>
        <v>-0.57999999999999996</v>
      </c>
      <c r="Z671" s="618">
        <f>IF(VLOOKUP($AU671,'FE Source'!$A:$W,6,FALSE)=0,"-",VLOOKUP($AU671,'FE Source'!$A:$W,6,FALSE))</f>
        <v>1.72</v>
      </c>
      <c r="AA671" s="618">
        <f>IF(VLOOKUP($AU671,'FE Source'!$A:$W,7,FALSE)=0,"-",VLOOKUP($AU671,'FE Source'!$A:$W,7,FALSE))</f>
        <v>0.69</v>
      </c>
      <c r="AB671" s="618">
        <f>IF(VLOOKUP($AU671,'FE Source'!$A:$W,8,FALSE)=0,"-",VLOOKUP($AU671,'FE Source'!$A:$W,8,FALSE))</f>
        <v>1.24</v>
      </c>
      <c r="AC671" s="632">
        <f>IF(VLOOKUP($AU671,'FE Source'!$A:$W,9,FALSE)=0,"-",VLOOKUP($AU671,'FE Source'!$A:$W,9,FALSE))</f>
        <v>2.81</v>
      </c>
      <c r="AD671" s="634">
        <f>IF(VLOOKUP($AU671,'FE Source'!$A:$W,10,FALSE)=0,"-",VLOOKUP($AU671,'FE Source'!$A:$W,10,FALSE))</f>
        <v>0.71</v>
      </c>
      <c r="AE671" s="618">
        <f>IF(VLOOKUP($AU671,'FE Source'!$A:$W,11,FALSE)=0,"-",VLOOKUP($AU671,'FE Source'!$A:$W,11,FALSE))</f>
        <v>4.4400000000000004</v>
      </c>
      <c r="AF671" s="618" t="str">
        <f>IF(VLOOKUP($AU671,'FE Source'!$A:$W,12,FALSE)=0,"-",VLOOKUP($AU671,'FE Source'!$A:$W,12,FALSE))</f>
        <v>-</v>
      </c>
      <c r="AG671" s="618">
        <f>IF(VLOOKUP($AU671,'FE Source'!$A:$W,14,FALSE)=0,"-",VLOOKUP($AU671,'FE Source'!$A:$W,14,FALSE))</f>
        <v>-6.94</v>
      </c>
      <c r="AH671" s="618">
        <f>IF(VLOOKUP($AU671,'FE Source'!$A:$DJ,33,FALSE)=0,"-",VLOOKUP($AU671,'FE Source'!$A:$DJ,33,FALSE))</f>
        <v>161.82</v>
      </c>
      <c r="AI671" s="618">
        <f>IF(VLOOKUP($AU671,'FE Source'!$A:$Y,20,FALSE)=0,"-",VLOOKUP($AU671,'FE Source'!$A:$Y,20,FALSE))</f>
        <v>87.9</v>
      </c>
      <c r="AJ671" s="618">
        <f>IF(VLOOKUP($AU671,'FE Source'!$A:$DJ,34,FALSE)=0,"-",VLOOKUP($AU671,'FE Source'!$A:$DJ,34,FALSE))</f>
        <v>98.42</v>
      </c>
      <c r="AK671" s="618">
        <f>IF(VLOOKUP($AU671,'FE Source'!$A:$DJ,35,FALSE)=0,"-",VLOOKUP($AU671,'FE Source'!$A:$DJ,35,FALSE))</f>
        <v>475.5</v>
      </c>
      <c r="AL671" s="632">
        <f>IF(VLOOKUP($AU671,'FE Source'!$A:$Y,19,FALSE)=0,"-",VLOOKUP($AU671,'FE Source'!$A:$Y,19,FALSE))</f>
        <v>89.26</v>
      </c>
      <c r="AM671" s="634">
        <f>IF(VLOOKUP($AU671,'FE Source'!$A:$DJ,36,FALSE)=0,"-",VLOOKUP($AU671,'FE Source'!$A:$DJ,36,FALSE))</f>
        <v>62.25</v>
      </c>
      <c r="AN671" s="635">
        <f>IF(VLOOKUP($AU671,'FE Source'!$A:$W,13,FALSE)=0,"-",VLOOKUP($AU671,'FE Source'!$A:$W,13,FALSE))</f>
        <v>14892.3</v>
      </c>
      <c r="AO671" s="634" t="str">
        <f>IF(J671="no","-",IF(VLOOKUP($AU671,'FE Source'!$A:$W,15,FALSE)=0,"-",VLOOKUP($AU671,'FE Source'!$A:$W,15,FALSE)))</f>
        <v>-</v>
      </c>
      <c r="AP671" s="618" t="str">
        <f>IF(AO671="-","-",IF(VLOOKUP($AU671,'FE Source'!$A:$Z,21,FALSE)=0,"-",IF(VLOOKUP($AU671,'FE Source'!$A:$Z,21,FALSE)=2,"Semi-Annual",IF(VLOOKUP($AU671,'FE Source'!$A:$Z,21,FALSE)=4,"Quarterly",IF(VLOOKUP($AU671,'FE Source'!$A:$Z,21,FALSE)=12,"Monthly","Annual")))))</f>
        <v>-</v>
      </c>
      <c r="AQ671" s="632">
        <f t="array" ref="AQ671">IF(VLOOKUP($AU671,'FE Source'!$A:$W,16,FALSE)=0,"-",VLOOKUP($AU671,'FE Source'!$A:$W,16,FALSE))</f>
        <v>1.2</v>
      </c>
      <c r="AR671" s="636" t="str">
        <f>IF(VLOOKUP($AU671,'FE Source'!$A:$W,17,FALSE)=0,"-",VLOOKUP($AU671,'FE Source'!$A:$W,17,FALSE))</f>
        <v>Neutral</v>
      </c>
      <c r="AS671" s="634">
        <f>IF(VLOOKUP($AU671,'FE Source'!$AN:$AS,4,FALSE)="",VLOOKUP($AU671,'FE Source'!$AN:$AS,3,FALSE),VLOOKUP($AU671,'FE Source'!$AN:$AS,4,FALSE))</f>
        <v>139.18</v>
      </c>
      <c r="AT671" s="637">
        <f>IF(VLOOKUP($AU671,'FE Source'!$AN:$AS,5,FALSE)=0,"-",VLOOKUP($AU671,'FE Source'!$AN:$AS,5,FALSE))</f>
        <v>45783</v>
      </c>
      <c r="AU671" s="636" t="s">
        <v>9348</v>
      </c>
      <c r="BE671" s="215">
        <f>IF(VLOOKUP($AU671,'FE Source'!$A:$AK,22,FALSE)=0,"-",VLOOKUP($AU671,'FE Source'!$A:$AK,22,FALSE))</f>
        <v>5.56</v>
      </c>
      <c r="BF671" s="215">
        <f>IF(VLOOKUP($AU671,'FE Source'!$A:$AK,23,FALSE)=0,"-",VLOOKUP($AU671,'FE Source'!$A:$AK,23,FALSE))</f>
        <v>9.86</v>
      </c>
      <c r="BG671" s="215">
        <f>IF(VLOOKUP($AU671,'FE Source'!$A:$AK,24,FALSE)=0,"-",VLOOKUP($AU671,'FE Source'!$A:$AK,24,FALSE))</f>
        <v>-1.85</v>
      </c>
      <c r="BH671" s="215">
        <f>IF(VLOOKUP($AU671,'FE Source'!$A:$AK,25,FALSE)=0,"-",VLOOKUP($AU671,'FE Source'!$A:$AK,25,FALSE))</f>
        <v>2.37</v>
      </c>
      <c r="BI671" s="215">
        <f>IF(VLOOKUP($AU671,'FE Source'!$A:$AK,26,FALSE)=0,"-",VLOOKUP($AU671,'FE Source'!$A:$AK,26,FALSE))</f>
        <v>9.8800000000000008</v>
      </c>
      <c r="BJ671" s="215">
        <f>IF(VLOOKUP($AU671,'FE Source'!$A:$AK,27,FALSE)=0,"-",VLOOKUP($AU671,'FE Source'!$A:$AK,27,FALSE))</f>
        <v>1.25</v>
      </c>
      <c r="BK671" s="215">
        <f>IF(VLOOKUP($AU671,'FE Source'!$A:$AK,28,FALSE)=0,"-",VLOOKUP($AU671,'FE Source'!$A:$AK,28,FALSE))</f>
        <v>4.24</v>
      </c>
      <c r="BL671" s="215">
        <f>IF(VLOOKUP($AU671,'FE Source'!$A:$AK,29,FALSE)=0,"-",VLOOKUP($AU671,'FE Source'!$A:$AK,29,FALSE))</f>
        <v>-8.67</v>
      </c>
      <c r="BM671" s="215">
        <f>IF(VLOOKUP($AU671,'FE Source'!$A:$AK,30,FALSE)=0,"-",VLOOKUP($AU671,'FE Source'!$A:$AK,30,FALSE))</f>
        <v>3.22</v>
      </c>
      <c r="BN671" t="str">
        <f>IF(VLOOKUP($AU671,'FE Source'!$A:$AK,31,FALSE)="No Specified Index","-",IF(VLOOKUP($AU671,'FE Source'!$A:$AK,31,FALSE)=0,"-",VLOOKUP($AU671,'FE Source'!$A:$AK,31,FALSE)))</f>
        <v>Bloomberg US Aggregate Bond</v>
      </c>
      <c r="BO671" s="217">
        <f>IF(VLOOKUP($AU671,'FE Source'!$A:$AK,32,FALSE)=0,"-",VLOOKUP($AU671,'FE Source'!$A:$AK,32,FALSE))</f>
        <v>41792</v>
      </c>
      <c r="BP671" s="18" t="str">
        <f>IF(VLOOKUP($AU671,'FE Source'!$AZ:$BC,2,FALSE)=0,"-",VLOOKUP($AU671,'FE Source'!$AZ:$BC,2,FALSE))</f>
        <v>-</v>
      </c>
      <c r="BQ671" s="18" t="str">
        <f>IF(VLOOKUP($AU671,'FE Source'!$AZ:$BC,3,FALSE)=0,"-",VLOOKUP($AU671,'FE Source'!$AZ:$BC,3,FALSE))</f>
        <v>-</v>
      </c>
      <c r="BR671" s="18" t="str">
        <f>IF(VLOOKUP($AU671,'FE Source'!$AZ:$BC,4,FALSE)=0,"-",VLOOKUP($AU671,'FE Source'!$AZ:$BC,4,FALSE))</f>
        <v>-</v>
      </c>
    </row>
    <row r="672" spans="2:70" ht="15">
      <c r="B672" s="628" t="str">
        <f>INDEX('UT - Retail'!$A$7:$A$1409,MATCH(AU672,'UT - Retail'!$U$7:$U$1409,0),1)</f>
        <v>J.P. Morgan Asset Management</v>
      </c>
      <c r="C672" s="650" t="str">
        <f>INDEX('UT - Retail'!$B$7:$B$1409,MATCH(AU672,'UT - Retail'!$U$7:$U$1409,0),1)</f>
        <v>JPMorgan Funds - Income A (div) USD</v>
      </c>
      <c r="D672" s="650"/>
      <c r="E672" s="618" t="str">
        <f>VLOOKUP(C672,'UT - Retail'!$B:$K,8,FALSE)</f>
        <v>Fixed Income</v>
      </c>
      <c r="F672" s="618" t="str">
        <f>VLOOKUP(C672,'UT - Retail'!$B:$K,9,FALSE)</f>
        <v>US</v>
      </c>
      <c r="G672" s="618" t="str">
        <f>VLOOKUP(C672,'UT - Retail'!$B:$K,10,FALSE)</f>
        <v>General</v>
      </c>
      <c r="H672" s="82" t="str">
        <f>VLOOKUP(C672,'UT - Retail'!$B:$N,13,FALSE)</f>
        <v>No</v>
      </c>
      <c r="I672" s="82" t="str">
        <f>VLOOKUP(C672,'UT - Retail'!$B:$Q,14,FALSE)</f>
        <v>No</v>
      </c>
      <c r="J672" s="618" t="str">
        <f>VLOOKUP(C672,'UT - Retail'!$B:$Q,11,FALSE)</f>
        <v>Yes</v>
      </c>
      <c r="K672" s="130" t="str">
        <f>VLOOKUP(C672,'UT - Retail'!$B:$P,15,FALSE)</f>
        <v>Yes</v>
      </c>
      <c r="L672" s="82" t="str">
        <f>VLOOKUP(C672,'UT - Retail'!$B:$Q,16,FALSE)</f>
        <v>Both</v>
      </c>
      <c r="M672" s="618" t="str">
        <f>VLOOKUP(C672,'UT - Retail'!$B:$K,6,FALSE)</f>
        <v>USD</v>
      </c>
      <c r="N672" s="618" t="str">
        <f>IFERROR(IF(MATCH(C672,'Portfolio Construction'!$AL:$AL,0),"Yes","No"),"No")</f>
        <v>No</v>
      </c>
      <c r="O672" s="618" t="str">
        <f>IFERROR(IF(MATCH(C672,'Portfolio Construction'!$AN:$AN,0),"Yes","No"),"No")</f>
        <v>No</v>
      </c>
      <c r="P672" s="618" t="str">
        <f>IFERROR(IF(MATCH(C672,'Portfolio Construction'!$AP:$AP,0),"Yes","No"),"No")</f>
        <v>No</v>
      </c>
      <c r="Q672" s="618" t="str">
        <f>IFERROR(IF(MATCH(C672,'Portfolio Construction'!$AR:$AR,0),"Yes","No"),"No")</f>
        <v>No</v>
      </c>
      <c r="R672" s="618" t="str">
        <f>IFERROR(IF(MATCH(C672,'Portfolio Construction'!$AT:$AT,0),"Yes","No"),"No")</f>
        <v>No</v>
      </c>
      <c r="S672" s="618" t="str">
        <f>IFERROR(IF(MATCH(C672,'Portfolio Construction'!$AV:$AV,0),"Yes","No"),"No")</f>
        <v>No</v>
      </c>
      <c r="T672" s="618" t="str">
        <f>IFERROR(IF(MATCH(C672,'Portfolio Construction'!$AX:$AX,0),"Yes","No"),"No")</f>
        <v>No</v>
      </c>
      <c r="U672" s="618" t="str">
        <f>IFERROR(IF(MATCH(C672,'Portfolio Construction'!$AZ:$AZ,0),"Yes","No"),"No")</f>
        <v>No</v>
      </c>
      <c r="V672" s="618" t="str">
        <f>IFERROR(IF(MATCH(C672,'Portfolio Construction'!$BB:$BB,0),"Yes","No"),"No")</f>
        <v>No</v>
      </c>
      <c r="W672" s="618">
        <f>IF(VLOOKUP($AU672,'FE Source'!$A:$W,3,FALSE)=0,"-",VLOOKUP($AU672,'FE Source'!$A:$W,3,FALSE))</f>
        <v>-3.42</v>
      </c>
      <c r="X672" s="618">
        <f>IF(VLOOKUP($AU672,'FE Source'!$A:$W,4,FALSE)=0,"-",VLOOKUP($AU672,'FE Source'!$A:$W,4,FALSE))</f>
        <v>-3.55</v>
      </c>
      <c r="Y672" s="618">
        <f>IF(VLOOKUP($AU672,'FE Source'!$A:$W,5,FALSE)=0,"-",VLOOKUP($AU672,'FE Source'!$A:$W,5,FALSE))</f>
        <v>-0.56999999999999995</v>
      </c>
      <c r="Z672" s="618">
        <f>IF(VLOOKUP($AU672,'FE Source'!$A:$W,6,FALSE)=0,"-",VLOOKUP($AU672,'FE Source'!$A:$W,6,FALSE))</f>
        <v>1.72</v>
      </c>
      <c r="AA672" s="618">
        <f>IF(VLOOKUP($AU672,'FE Source'!$A:$W,7,FALSE)=0,"-",VLOOKUP($AU672,'FE Source'!$A:$W,7,FALSE))</f>
        <v>0.7</v>
      </c>
      <c r="AB672" s="618">
        <f>IF(VLOOKUP($AU672,'FE Source'!$A:$W,8,FALSE)=0,"-",VLOOKUP($AU672,'FE Source'!$A:$W,8,FALSE))</f>
        <v>1.25</v>
      </c>
      <c r="AC672" s="632">
        <f>IF(VLOOKUP($AU672,'FE Source'!$A:$W,9,FALSE)=0,"-",VLOOKUP($AU672,'FE Source'!$A:$W,9,FALSE))</f>
        <v>2.66</v>
      </c>
      <c r="AD672" s="634">
        <f>IF(VLOOKUP($AU672,'FE Source'!$A:$W,10,FALSE)=0,"-",VLOOKUP($AU672,'FE Source'!$A:$W,10,FALSE))</f>
        <v>0.71</v>
      </c>
      <c r="AE672" s="618">
        <f>IF(VLOOKUP($AU672,'FE Source'!$A:$W,11,FALSE)=0,"-",VLOOKUP($AU672,'FE Source'!$A:$W,11,FALSE))</f>
        <v>4.4400000000000004</v>
      </c>
      <c r="AF672" s="618" t="str">
        <f>IF(VLOOKUP($AU672,'FE Source'!$A:$W,12,FALSE)=0,"-",VLOOKUP($AU672,'FE Source'!$A:$W,12,FALSE))</f>
        <v>-</v>
      </c>
      <c r="AG672" s="618">
        <f>IF(VLOOKUP($AU672,'FE Source'!$A:$W,14,FALSE)=0,"-",VLOOKUP($AU672,'FE Source'!$A:$W,14,FALSE))</f>
        <v>-6.93</v>
      </c>
      <c r="AH672" s="618">
        <f>IF(VLOOKUP($AU672,'FE Source'!$A:$DJ,33,FALSE)=0,"-",VLOOKUP($AU672,'FE Source'!$A:$DJ,33,FALSE))</f>
        <v>162.03</v>
      </c>
      <c r="AI672" s="618">
        <f>IF(VLOOKUP($AU672,'FE Source'!$A:$Y,20,FALSE)=0,"-",VLOOKUP($AU672,'FE Source'!$A:$Y,20,FALSE))</f>
        <v>88</v>
      </c>
      <c r="AJ672" s="618">
        <f>IF(VLOOKUP($AU672,'FE Source'!$A:$DJ,34,FALSE)=0,"-",VLOOKUP($AU672,'FE Source'!$A:$DJ,34,FALSE))</f>
        <v>98.53</v>
      </c>
      <c r="AK672" s="618">
        <f>IF(VLOOKUP($AU672,'FE Source'!$A:$DJ,35,FALSE)=0,"-",VLOOKUP($AU672,'FE Source'!$A:$DJ,35,FALSE))</f>
        <v>473.96</v>
      </c>
      <c r="AL672" s="632">
        <f>IF(VLOOKUP($AU672,'FE Source'!$A:$Y,19,FALSE)=0,"-",VLOOKUP($AU672,'FE Source'!$A:$Y,19,FALSE))</f>
        <v>89.1</v>
      </c>
      <c r="AM672" s="634">
        <f>IF(VLOOKUP($AU672,'FE Source'!$A:$DJ,36,FALSE)=0,"-",VLOOKUP($AU672,'FE Source'!$A:$DJ,36,FALSE))</f>
        <v>62.09</v>
      </c>
      <c r="AN672" s="635">
        <f>IF(VLOOKUP($AU672,'FE Source'!$A:$W,13,FALSE)=0,"-",VLOOKUP($AU672,'FE Source'!$A:$W,13,FALSE))</f>
        <v>14892.3</v>
      </c>
      <c r="AO672" s="634">
        <f>IF(J672="no","-",IF(VLOOKUP($AU672,'FE Source'!$A:$W,15,FALSE)=0,"-",VLOOKUP($AU672,'FE Source'!$A:$W,15,FALSE)))</f>
        <v>6.07</v>
      </c>
      <c r="AP672" s="618" t="str">
        <f>IF(AO672="-","-",IF(VLOOKUP($AU672,'FE Source'!$A:$Z,21,FALSE)=0,"-",IF(VLOOKUP($AU672,'FE Source'!$A:$Z,21,FALSE)=2,"Semi-Annual",IF(VLOOKUP($AU672,'FE Source'!$A:$Z,21,FALSE)=4,"Quarterly",IF(VLOOKUP($AU672,'FE Source'!$A:$Z,21,FALSE)=12,"Monthly","Annual")))))</f>
        <v>Monthly</v>
      </c>
      <c r="AQ672" s="632">
        <f t="array" ref="AQ672">IF(VLOOKUP($AU672,'FE Source'!$A:$W,16,FALSE)=0,"-",VLOOKUP($AU672,'FE Source'!$A:$W,16,FALSE))</f>
        <v>1.2</v>
      </c>
      <c r="AR672" s="636" t="str">
        <f>IF(VLOOKUP($AU672,'FE Source'!$A:$W,17,FALSE)=0,"-",VLOOKUP($AU672,'FE Source'!$A:$W,17,FALSE))</f>
        <v>-</v>
      </c>
      <c r="AS672" s="634">
        <f>IF(VLOOKUP($AU672,'FE Source'!$AN:$AS,4,FALSE)="",VLOOKUP($AU672,'FE Source'!$AN:$AS,3,FALSE),VLOOKUP($AU672,'FE Source'!$AN:$AS,4,FALSE))</f>
        <v>74.569999999999993</v>
      </c>
      <c r="AT672" s="637">
        <f>IF(VLOOKUP($AU672,'FE Source'!$AN:$AS,5,FALSE)=0,"-",VLOOKUP($AU672,'FE Source'!$AN:$AS,5,FALSE))</f>
        <v>45783</v>
      </c>
      <c r="AU672" s="636" t="s">
        <v>9352</v>
      </c>
      <c r="BE672" s="215">
        <f>IF(VLOOKUP($AU672,'FE Source'!$A:$AK,22,FALSE)=0,"-",VLOOKUP($AU672,'FE Source'!$A:$AK,22,FALSE))</f>
        <v>4.05</v>
      </c>
      <c r="BF672" s="215">
        <f>IF(VLOOKUP($AU672,'FE Source'!$A:$AK,23,FALSE)=0,"-",VLOOKUP($AU672,'FE Source'!$A:$AK,23,FALSE))</f>
        <v>9.86</v>
      </c>
      <c r="BG672" s="215">
        <f>IF(VLOOKUP($AU672,'FE Source'!$A:$AK,24,FALSE)=0,"-",VLOOKUP($AU672,'FE Source'!$A:$AK,24,FALSE))</f>
        <v>-1.83</v>
      </c>
      <c r="BH672" s="215">
        <f>IF(VLOOKUP($AU672,'FE Source'!$A:$AK,25,FALSE)=0,"-",VLOOKUP($AU672,'FE Source'!$A:$AK,25,FALSE))</f>
        <v>2.31</v>
      </c>
      <c r="BI672" s="215">
        <f>IF(VLOOKUP($AU672,'FE Source'!$A:$AK,26,FALSE)=0,"-",VLOOKUP($AU672,'FE Source'!$A:$AK,26,FALSE))</f>
        <v>9.8699999999999992</v>
      </c>
      <c r="BJ672" s="215">
        <f>IF(VLOOKUP($AU672,'FE Source'!$A:$AK,27,FALSE)=0,"-",VLOOKUP($AU672,'FE Source'!$A:$AK,27,FALSE))</f>
        <v>1.24</v>
      </c>
      <c r="BK672" s="215">
        <f>IF(VLOOKUP($AU672,'FE Source'!$A:$AK,28,FALSE)=0,"-",VLOOKUP($AU672,'FE Source'!$A:$AK,28,FALSE))</f>
        <v>4.25</v>
      </c>
      <c r="BL672" s="215">
        <f>IF(VLOOKUP($AU672,'FE Source'!$A:$AK,29,FALSE)=0,"-",VLOOKUP($AU672,'FE Source'!$A:$AK,29,FALSE))</f>
        <v>-8.65</v>
      </c>
      <c r="BM672" s="215">
        <f>IF(VLOOKUP($AU672,'FE Source'!$A:$AK,30,FALSE)=0,"-",VLOOKUP($AU672,'FE Source'!$A:$AK,30,FALSE))</f>
        <v>3.23</v>
      </c>
      <c r="BN672" t="str">
        <f>IF(VLOOKUP($AU672,'FE Source'!$A:$AK,31,FALSE)="No Specified Index","-",IF(VLOOKUP($AU672,'FE Source'!$A:$AK,31,FALSE)=0,"-",VLOOKUP($AU672,'FE Source'!$A:$AK,31,FALSE)))</f>
        <v>Bloomberg US Aggregate Bond</v>
      </c>
      <c r="BO672" s="217">
        <f>IF(VLOOKUP($AU672,'FE Source'!$A:$AK,32,FALSE)=0,"-",VLOOKUP($AU672,'FE Source'!$A:$AK,32,FALSE))</f>
        <v>41792</v>
      </c>
      <c r="BP672" s="18" t="str">
        <f>IF(VLOOKUP($AU672,'FE Source'!$AZ:$BC,2,FALSE)=0,"-",VLOOKUP($AU672,'FE Source'!$AZ:$BC,2,FALSE))</f>
        <v>-</v>
      </c>
      <c r="BQ672" s="18" t="str">
        <f>IF(VLOOKUP($AU672,'FE Source'!$AZ:$BC,3,FALSE)=0,"-",VLOOKUP($AU672,'FE Source'!$AZ:$BC,3,FALSE))</f>
        <v>-</v>
      </c>
      <c r="BR672" s="18" t="str">
        <f>IF(VLOOKUP($AU672,'FE Source'!$AZ:$BC,4,FALSE)=0,"-",VLOOKUP($AU672,'FE Source'!$AZ:$BC,4,FALSE))</f>
        <v>-</v>
      </c>
    </row>
    <row r="673" spans="2:70" ht="15">
      <c r="B673" s="628" t="str">
        <f>INDEX('UT - Retail'!$A$7:$A$1409,MATCH(AU673,'UT - Retail'!$U$7:$U$1409,0),1)</f>
        <v>J.P. Morgan Asset Management</v>
      </c>
      <c r="C673" s="650" t="str">
        <f>INDEX('UT - Retail'!$B$7:$B$1409,MATCH(AU673,'UT - Retail'!$U$7:$U$1409,0),1)</f>
        <v>JPMorgan Funds - Income A (mth) AUD-H</v>
      </c>
      <c r="D673" s="650"/>
      <c r="E673" s="618" t="str">
        <f>VLOOKUP(C673,'UT - Retail'!$B:$K,8,FALSE)</f>
        <v>Fixed Income</v>
      </c>
      <c r="F673" s="618" t="str">
        <f>VLOOKUP(C673,'UT - Retail'!$B:$K,9,FALSE)</f>
        <v>US</v>
      </c>
      <c r="G673" s="618" t="str">
        <f>VLOOKUP(C673,'UT - Retail'!$B:$K,10,FALSE)</f>
        <v>General</v>
      </c>
      <c r="H673" s="82" t="str">
        <f>VLOOKUP(C673,'UT - Retail'!$B:$N,13,FALSE)</f>
        <v>No</v>
      </c>
      <c r="I673" s="82" t="str">
        <f>VLOOKUP(C673,'UT - Retail'!$B:$Q,14,FALSE)</f>
        <v>No</v>
      </c>
      <c r="J673" s="618" t="str">
        <f>VLOOKUP(C673,'UT - Retail'!$B:$Q,11,FALSE)</f>
        <v>Yes</v>
      </c>
      <c r="K673" s="130" t="str">
        <f>VLOOKUP(C673,'UT - Retail'!$B:$P,15,FALSE)</f>
        <v>Yes</v>
      </c>
      <c r="L673" s="82" t="str">
        <f>VLOOKUP(C673,'UT - Retail'!$B:$Q,16,FALSE)</f>
        <v>iFast</v>
      </c>
      <c r="M673" s="618" t="str">
        <f>VLOOKUP(C673,'UT - Retail'!$B:$K,6,FALSE)</f>
        <v>AUD</v>
      </c>
      <c r="N673" s="618" t="str">
        <f>IFERROR(IF(MATCH(C673,'Portfolio Construction'!$AL:$AL,0),"Yes","No"),"No")</f>
        <v>No</v>
      </c>
      <c r="O673" s="618" t="str">
        <f>IFERROR(IF(MATCH(C673,'Portfolio Construction'!$AN:$AN,0),"Yes","No"),"No")</f>
        <v>No</v>
      </c>
      <c r="P673" s="618" t="str">
        <f>IFERROR(IF(MATCH(C673,'Portfolio Construction'!$AP:$AP,0),"Yes","No"),"No")</f>
        <v>No</v>
      </c>
      <c r="Q673" s="618" t="str">
        <f>IFERROR(IF(MATCH(C673,'Portfolio Construction'!$AR:$AR,0),"Yes","No"),"No")</f>
        <v>No</v>
      </c>
      <c r="R673" s="618" t="str">
        <f>IFERROR(IF(MATCH(C673,'Portfolio Construction'!$AT:$AT,0),"Yes","No"),"No")</f>
        <v>No</v>
      </c>
      <c r="S673" s="618" t="str">
        <f>IFERROR(IF(MATCH(C673,'Portfolio Construction'!$AV:$AV,0),"Yes","No"),"No")</f>
        <v>No</v>
      </c>
      <c r="T673" s="618" t="str">
        <f>IFERROR(IF(MATCH(C673,'Portfolio Construction'!$AX:$AX,0),"Yes","No"),"No")</f>
        <v>No</v>
      </c>
      <c r="U673" s="618" t="str">
        <f>IFERROR(IF(MATCH(C673,'Portfolio Construction'!$AZ:$AZ,0),"Yes","No"),"No")</f>
        <v>No</v>
      </c>
      <c r="V673" s="618" t="str">
        <f>IFERROR(IF(MATCH(C673,'Portfolio Construction'!$BB:$BB,0),"Yes","No"),"No")</f>
        <v>No</v>
      </c>
      <c r="W673" s="618" t="e">
        <f>IF(VLOOKUP($AU673,'FE Source'!$A:$W,3,FALSE)=0,"-",VLOOKUP($AU673,'FE Source'!$A:$W,3,FALSE))</f>
        <v>#N/A</v>
      </c>
      <c r="X673" s="618" t="e">
        <f>IF(VLOOKUP($AU673,'FE Source'!$A:$W,4,FALSE)=0,"-",VLOOKUP($AU673,'FE Source'!$A:$W,4,FALSE))</f>
        <v>#N/A</v>
      </c>
      <c r="Y673" s="618" t="e">
        <f>IF(VLOOKUP($AU673,'FE Source'!$A:$W,5,FALSE)=0,"-",VLOOKUP($AU673,'FE Source'!$A:$W,5,FALSE))</f>
        <v>#N/A</v>
      </c>
      <c r="Z673" s="618" t="e">
        <f>IF(VLOOKUP($AU673,'FE Source'!$A:$W,6,FALSE)=0,"-",VLOOKUP($AU673,'FE Source'!$A:$W,6,FALSE))</f>
        <v>#N/A</v>
      </c>
      <c r="AA673" s="618" t="e">
        <f>IF(VLOOKUP($AU673,'FE Source'!$A:$W,7,FALSE)=0,"-",VLOOKUP($AU673,'FE Source'!$A:$W,7,FALSE))</f>
        <v>#N/A</v>
      </c>
      <c r="AB673" s="618" t="e">
        <f>IF(VLOOKUP($AU673,'FE Source'!$A:$W,8,FALSE)=0,"-",VLOOKUP($AU673,'FE Source'!$A:$W,8,FALSE))</f>
        <v>#N/A</v>
      </c>
      <c r="AC673" s="632" t="e">
        <f>IF(VLOOKUP($AU673,'FE Source'!$A:$W,9,FALSE)=0,"-",VLOOKUP($AU673,'FE Source'!$A:$W,9,FALSE))</f>
        <v>#N/A</v>
      </c>
      <c r="AD673" s="634" t="e">
        <f>IF(VLOOKUP($AU673,'FE Source'!$A:$W,10,FALSE)=0,"-",VLOOKUP($AU673,'FE Source'!$A:$W,10,FALSE))</f>
        <v>#N/A</v>
      </c>
      <c r="AE673" s="618" t="e">
        <f>IF(VLOOKUP($AU673,'FE Source'!$A:$W,11,FALSE)=0,"-",VLOOKUP($AU673,'FE Source'!$A:$W,11,FALSE))</f>
        <v>#N/A</v>
      </c>
      <c r="AF673" s="618" t="e">
        <f>IF(VLOOKUP($AU673,'FE Source'!$A:$W,12,FALSE)=0,"-",VLOOKUP($AU673,'FE Source'!$A:$W,12,FALSE))</f>
        <v>#N/A</v>
      </c>
      <c r="AG673" s="618" t="e">
        <f>IF(VLOOKUP($AU673,'FE Source'!$A:$W,14,FALSE)=0,"-",VLOOKUP($AU673,'FE Source'!$A:$W,14,FALSE))</f>
        <v>#N/A</v>
      </c>
      <c r="AH673" s="618" t="e">
        <f>IF(VLOOKUP($AU673,'FE Source'!$A:$DJ,33,FALSE)=0,"-",VLOOKUP($AU673,'FE Source'!$A:$DJ,33,FALSE))</f>
        <v>#N/A</v>
      </c>
      <c r="AI673" s="618" t="e">
        <f>IF(VLOOKUP($AU673,'FE Source'!$A:$Y,20,FALSE)=0,"-",VLOOKUP($AU673,'FE Source'!$A:$Y,20,FALSE))</f>
        <v>#N/A</v>
      </c>
      <c r="AJ673" s="618" t="e">
        <f>IF(VLOOKUP($AU673,'FE Source'!$A:$DJ,34,FALSE)=0,"-",VLOOKUP($AU673,'FE Source'!$A:$DJ,34,FALSE))</f>
        <v>#N/A</v>
      </c>
      <c r="AK673" s="618" t="e">
        <f>IF(VLOOKUP($AU673,'FE Source'!$A:$DJ,35,FALSE)=0,"-",VLOOKUP($AU673,'FE Source'!$A:$DJ,35,FALSE))</f>
        <v>#N/A</v>
      </c>
      <c r="AL673" s="632" t="e">
        <f>IF(VLOOKUP($AU673,'FE Source'!$A:$Y,19,FALSE)=0,"-",VLOOKUP($AU673,'FE Source'!$A:$Y,19,FALSE))</f>
        <v>#N/A</v>
      </c>
      <c r="AM673" s="634" t="e">
        <f>IF(VLOOKUP($AU673,'FE Source'!$A:$DJ,36,FALSE)=0,"-",VLOOKUP($AU673,'FE Source'!$A:$DJ,36,FALSE))</f>
        <v>#N/A</v>
      </c>
      <c r="AN673" s="635" t="e">
        <f>IF(VLOOKUP($AU673,'FE Source'!$A:$W,13,FALSE)=0,"-",VLOOKUP($AU673,'FE Source'!$A:$W,13,FALSE))</f>
        <v>#N/A</v>
      </c>
      <c r="AO673" s="634" t="e">
        <f>IF(J673="no","-",IF(VLOOKUP($AU673,'FE Source'!$A:$W,15,FALSE)=0,"-",VLOOKUP($AU673,'FE Source'!$A:$W,15,FALSE)))</f>
        <v>#N/A</v>
      </c>
      <c r="AP673" s="618" t="e">
        <f>IF(AO673="-","-",IF(VLOOKUP($AU673,'FE Source'!$A:$Z,21,FALSE)=0,"-",IF(VLOOKUP($AU673,'FE Source'!$A:$Z,21,FALSE)=2,"Semi-Annual",IF(VLOOKUP($AU673,'FE Source'!$A:$Z,21,FALSE)=4,"Quarterly",IF(VLOOKUP($AU673,'FE Source'!$A:$Z,21,FALSE)=12,"Monthly","Annual")))))</f>
        <v>#N/A</v>
      </c>
      <c r="AQ673" s="632" t="e">
        <f t="array" ref="AQ673">IF(VLOOKUP($AU673,'FE Source'!$A:$W,16,FALSE)=0,"-",VLOOKUP($AU673,'FE Source'!$A:$W,16,FALSE))</f>
        <v>#N/A</v>
      </c>
      <c r="AR673" s="636" t="e">
        <f>IF(VLOOKUP($AU673,'FE Source'!$A:$W,17,FALSE)=0,"-",VLOOKUP($AU673,'FE Source'!$A:$W,17,FALSE))</f>
        <v>#N/A</v>
      </c>
      <c r="AS673" s="634" t="e">
        <f>IF(VLOOKUP($AU673,'FE Source'!$AN:$AS,4,FALSE)="",VLOOKUP($AU673,'FE Source'!$AN:$AS,3,FALSE),VLOOKUP($AU673,'FE Source'!$AN:$AS,4,FALSE))</f>
        <v>#N/A</v>
      </c>
      <c r="AT673" s="637" t="e">
        <f>IF(VLOOKUP($AU673,'FE Source'!$AN:$AS,5,FALSE)=0,"-",VLOOKUP($AU673,'FE Source'!$AN:$AS,5,FALSE))</f>
        <v>#N/A</v>
      </c>
      <c r="AU673" s="636" t="s">
        <v>9354</v>
      </c>
      <c r="BE673" s="215" t="e">
        <f>IF(VLOOKUP($AU673,'FE Source'!$A:$AK,22,FALSE)=0,"-",VLOOKUP($AU673,'FE Source'!$A:$AK,22,FALSE))</f>
        <v>#N/A</v>
      </c>
      <c r="BF673" s="215" t="e">
        <f>IF(VLOOKUP($AU673,'FE Source'!$A:$AK,23,FALSE)=0,"-",VLOOKUP($AU673,'FE Source'!$A:$AK,23,FALSE))</f>
        <v>#N/A</v>
      </c>
      <c r="BG673" s="215" t="e">
        <f>IF(VLOOKUP($AU673,'FE Source'!$A:$AK,24,FALSE)=0,"-",VLOOKUP($AU673,'FE Source'!$A:$AK,24,FALSE))</f>
        <v>#N/A</v>
      </c>
      <c r="BH673" s="215" t="e">
        <f>IF(VLOOKUP($AU673,'FE Source'!$A:$AK,25,FALSE)=0,"-",VLOOKUP($AU673,'FE Source'!$A:$AK,25,FALSE))</f>
        <v>#N/A</v>
      </c>
      <c r="BI673" s="215" t="e">
        <f>IF(VLOOKUP($AU673,'FE Source'!$A:$AK,26,FALSE)=0,"-",VLOOKUP($AU673,'FE Source'!$A:$AK,26,FALSE))</f>
        <v>#N/A</v>
      </c>
      <c r="BJ673" s="215" t="e">
        <f>IF(VLOOKUP($AU673,'FE Source'!$A:$AK,27,FALSE)=0,"-",VLOOKUP($AU673,'FE Source'!$A:$AK,27,FALSE))</f>
        <v>#N/A</v>
      </c>
      <c r="BK673" s="215" t="e">
        <f>IF(VLOOKUP($AU673,'FE Source'!$A:$AK,28,FALSE)=0,"-",VLOOKUP($AU673,'FE Source'!$A:$AK,28,FALSE))</f>
        <v>#N/A</v>
      </c>
      <c r="BL673" s="215" t="e">
        <f>IF(VLOOKUP($AU673,'FE Source'!$A:$AK,29,FALSE)=0,"-",VLOOKUP($AU673,'FE Source'!$A:$AK,29,FALSE))</f>
        <v>#N/A</v>
      </c>
      <c r="BM673" s="215" t="e">
        <f>IF(VLOOKUP($AU673,'FE Source'!$A:$AK,30,FALSE)=0,"-",VLOOKUP($AU673,'FE Source'!$A:$AK,30,FALSE))</f>
        <v>#N/A</v>
      </c>
      <c r="BN673" t="e">
        <f>IF(VLOOKUP($AU673,'FE Source'!$A:$AK,31,FALSE)="No Specified Index","-",IF(VLOOKUP($AU673,'FE Source'!$A:$AK,31,FALSE)=0,"-",VLOOKUP($AU673,'FE Source'!$A:$AK,31,FALSE)))</f>
        <v>#N/A</v>
      </c>
      <c r="BO673" s="217" t="e">
        <f>IF(VLOOKUP($AU673,'FE Source'!$A:$AK,32,FALSE)=0,"-",VLOOKUP($AU673,'FE Source'!$A:$AK,32,FALSE))</f>
        <v>#N/A</v>
      </c>
      <c r="BP673" s="18" t="e">
        <f>IF(VLOOKUP($AU673,'FE Source'!$AZ:$BC,2,FALSE)=0,"-",VLOOKUP($AU673,'FE Source'!$AZ:$BC,2,FALSE))</f>
        <v>#N/A</v>
      </c>
      <c r="BQ673" s="18" t="e">
        <f>IF(VLOOKUP($AU673,'FE Source'!$AZ:$BC,3,FALSE)=0,"-",VLOOKUP($AU673,'FE Source'!$AZ:$BC,3,FALSE))</f>
        <v>#N/A</v>
      </c>
      <c r="BR673" s="18" t="e">
        <f>IF(VLOOKUP($AU673,'FE Source'!$AZ:$BC,4,FALSE)=0,"-",VLOOKUP($AU673,'FE Source'!$AZ:$BC,4,FALSE))</f>
        <v>#N/A</v>
      </c>
    </row>
    <row r="674" spans="2:70" ht="15">
      <c r="B674" s="628" t="str">
        <f>INDEX('UT - Retail'!$A$7:$A$1409,MATCH(AU674,'UT - Retail'!$U$7:$U$1409,0),1)</f>
        <v>J.P. Morgan Asset Management</v>
      </c>
      <c r="C674" s="650" t="str">
        <f>INDEX('UT - Retail'!$B$7:$B$1409,MATCH(AU674,'UT - Retail'!$U$7:$U$1409,0),1)</f>
        <v>JPMorgan Funds - Income A (mth) GBP-H</v>
      </c>
      <c r="D674" s="650"/>
      <c r="E674" s="618" t="str">
        <f>VLOOKUP(C674,'UT - Retail'!$B:$K,8,FALSE)</f>
        <v>Fixed Income</v>
      </c>
      <c r="F674" s="618" t="str">
        <f>VLOOKUP(C674,'UT - Retail'!$B:$K,9,FALSE)</f>
        <v>US</v>
      </c>
      <c r="G674" s="618" t="str">
        <f>VLOOKUP(C674,'UT - Retail'!$B:$K,10,FALSE)</f>
        <v>General</v>
      </c>
      <c r="H674" s="82" t="str">
        <f>VLOOKUP(C674,'UT - Retail'!$B:$N,13,FALSE)</f>
        <v>No</v>
      </c>
      <c r="I674" s="82" t="str">
        <f>VLOOKUP(C674,'UT - Retail'!$B:$Q,14,FALSE)</f>
        <v>No</v>
      </c>
      <c r="J674" s="618" t="str">
        <f>VLOOKUP(C674,'UT - Retail'!$B:$Q,11,FALSE)</f>
        <v>Yes</v>
      </c>
      <c r="K674" s="130" t="str">
        <f>VLOOKUP(C674,'UT - Retail'!$B:$P,15,FALSE)</f>
        <v>Yes</v>
      </c>
      <c r="L674" s="82" t="str">
        <f>VLOOKUP(C674,'UT - Retail'!$B:$Q,16,FALSE)</f>
        <v>iFast</v>
      </c>
      <c r="M674" s="618" t="str">
        <f>VLOOKUP(C674,'UT - Retail'!$B:$K,6,FALSE)</f>
        <v>GBP</v>
      </c>
      <c r="N674" s="618" t="str">
        <f>IFERROR(IF(MATCH(C674,'Portfolio Construction'!$AL:$AL,0),"Yes","No"),"No")</f>
        <v>No</v>
      </c>
      <c r="O674" s="618" t="str">
        <f>IFERROR(IF(MATCH(C674,'Portfolio Construction'!$AN:$AN,0),"Yes","No"),"No")</f>
        <v>No</v>
      </c>
      <c r="P674" s="618" t="str">
        <f>IFERROR(IF(MATCH(C674,'Portfolio Construction'!$AP:$AP,0),"Yes","No"),"No")</f>
        <v>No</v>
      </c>
      <c r="Q674" s="618" t="str">
        <f>IFERROR(IF(MATCH(C674,'Portfolio Construction'!$AR:$AR,0),"Yes","No"),"No")</f>
        <v>No</v>
      </c>
      <c r="R674" s="618" t="str">
        <f>IFERROR(IF(MATCH(C674,'Portfolio Construction'!$AT:$AT,0),"Yes","No"),"No")</f>
        <v>No</v>
      </c>
      <c r="S674" s="618" t="str">
        <f>IFERROR(IF(MATCH(C674,'Portfolio Construction'!$AV:$AV,0),"Yes","No"),"No")</f>
        <v>No</v>
      </c>
      <c r="T674" s="618" t="str">
        <f>IFERROR(IF(MATCH(C674,'Portfolio Construction'!$AX:$AX,0),"Yes","No"),"No")</f>
        <v>No</v>
      </c>
      <c r="U674" s="618" t="str">
        <f>IFERROR(IF(MATCH(C674,'Portfolio Construction'!$AZ:$AZ,0),"Yes","No"),"No")</f>
        <v>No</v>
      </c>
      <c r="V674" s="618" t="str">
        <f>IFERROR(IF(MATCH(C674,'Portfolio Construction'!$BB:$BB,0),"Yes","No"),"No")</f>
        <v>No</v>
      </c>
      <c r="W674" s="618" t="e">
        <f>IF(VLOOKUP($AU674,'FE Source'!$A:$W,3,FALSE)=0,"-",VLOOKUP($AU674,'FE Source'!$A:$W,3,FALSE))</f>
        <v>#N/A</v>
      </c>
      <c r="X674" s="618" t="e">
        <f>IF(VLOOKUP($AU674,'FE Source'!$A:$W,4,FALSE)=0,"-",VLOOKUP($AU674,'FE Source'!$A:$W,4,FALSE))</f>
        <v>#N/A</v>
      </c>
      <c r="Y674" s="618" t="e">
        <f>IF(VLOOKUP($AU674,'FE Source'!$A:$W,5,FALSE)=0,"-",VLOOKUP($AU674,'FE Source'!$A:$W,5,FALSE))</f>
        <v>#N/A</v>
      </c>
      <c r="Z674" s="618" t="e">
        <f>IF(VLOOKUP($AU674,'FE Source'!$A:$W,6,FALSE)=0,"-",VLOOKUP($AU674,'FE Source'!$A:$W,6,FALSE))</f>
        <v>#N/A</v>
      </c>
      <c r="AA674" s="618" t="e">
        <f>IF(VLOOKUP($AU674,'FE Source'!$A:$W,7,FALSE)=0,"-",VLOOKUP($AU674,'FE Source'!$A:$W,7,FALSE))</f>
        <v>#N/A</v>
      </c>
      <c r="AB674" s="618" t="e">
        <f>IF(VLOOKUP($AU674,'FE Source'!$A:$W,8,FALSE)=0,"-",VLOOKUP($AU674,'FE Source'!$A:$W,8,FALSE))</f>
        <v>#N/A</v>
      </c>
      <c r="AC674" s="632" t="e">
        <f>IF(VLOOKUP($AU674,'FE Source'!$A:$W,9,FALSE)=0,"-",VLOOKUP($AU674,'FE Source'!$A:$W,9,FALSE))</f>
        <v>#N/A</v>
      </c>
      <c r="AD674" s="634" t="e">
        <f>IF(VLOOKUP($AU674,'FE Source'!$A:$W,10,FALSE)=0,"-",VLOOKUP($AU674,'FE Source'!$A:$W,10,FALSE))</f>
        <v>#N/A</v>
      </c>
      <c r="AE674" s="618" t="e">
        <f>IF(VLOOKUP($AU674,'FE Source'!$A:$W,11,FALSE)=0,"-",VLOOKUP($AU674,'FE Source'!$A:$W,11,FALSE))</f>
        <v>#N/A</v>
      </c>
      <c r="AF674" s="618" t="e">
        <f>IF(VLOOKUP($AU674,'FE Source'!$A:$W,12,FALSE)=0,"-",VLOOKUP($AU674,'FE Source'!$A:$W,12,FALSE))</f>
        <v>#N/A</v>
      </c>
      <c r="AG674" s="618" t="e">
        <f>IF(VLOOKUP($AU674,'FE Source'!$A:$W,14,FALSE)=0,"-",VLOOKUP($AU674,'FE Source'!$A:$W,14,FALSE))</f>
        <v>#N/A</v>
      </c>
      <c r="AH674" s="618" t="e">
        <f>IF(VLOOKUP($AU674,'FE Source'!$A:$DJ,33,FALSE)=0,"-",VLOOKUP($AU674,'FE Source'!$A:$DJ,33,FALSE))</f>
        <v>#N/A</v>
      </c>
      <c r="AI674" s="618" t="e">
        <f>IF(VLOOKUP($AU674,'FE Source'!$A:$Y,20,FALSE)=0,"-",VLOOKUP($AU674,'FE Source'!$A:$Y,20,FALSE))</f>
        <v>#N/A</v>
      </c>
      <c r="AJ674" s="618" t="e">
        <f>IF(VLOOKUP($AU674,'FE Source'!$A:$DJ,34,FALSE)=0,"-",VLOOKUP($AU674,'FE Source'!$A:$DJ,34,FALSE))</f>
        <v>#N/A</v>
      </c>
      <c r="AK674" s="618" t="e">
        <f>IF(VLOOKUP($AU674,'FE Source'!$A:$DJ,35,FALSE)=0,"-",VLOOKUP($AU674,'FE Source'!$A:$DJ,35,FALSE))</f>
        <v>#N/A</v>
      </c>
      <c r="AL674" s="632" t="e">
        <f>IF(VLOOKUP($AU674,'FE Source'!$A:$Y,19,FALSE)=0,"-",VLOOKUP($AU674,'FE Source'!$A:$Y,19,FALSE))</f>
        <v>#N/A</v>
      </c>
      <c r="AM674" s="634" t="e">
        <f>IF(VLOOKUP($AU674,'FE Source'!$A:$DJ,36,FALSE)=0,"-",VLOOKUP($AU674,'FE Source'!$A:$DJ,36,FALSE))</f>
        <v>#N/A</v>
      </c>
      <c r="AN674" s="635" t="e">
        <f>IF(VLOOKUP($AU674,'FE Source'!$A:$W,13,FALSE)=0,"-",VLOOKUP($AU674,'FE Source'!$A:$W,13,FALSE))</f>
        <v>#N/A</v>
      </c>
      <c r="AO674" s="634" t="e">
        <f>IF(J674="no","-",IF(VLOOKUP($AU674,'FE Source'!$A:$W,15,FALSE)=0,"-",VLOOKUP($AU674,'FE Source'!$A:$W,15,FALSE)))</f>
        <v>#N/A</v>
      </c>
      <c r="AP674" s="618" t="e">
        <f>IF(AO674="-","-",IF(VLOOKUP($AU674,'FE Source'!$A:$Z,21,FALSE)=0,"-",IF(VLOOKUP($AU674,'FE Source'!$A:$Z,21,FALSE)=2,"Semi-Annual",IF(VLOOKUP($AU674,'FE Source'!$A:$Z,21,FALSE)=4,"Quarterly",IF(VLOOKUP($AU674,'FE Source'!$A:$Z,21,FALSE)=12,"Monthly","Annual")))))</f>
        <v>#N/A</v>
      </c>
      <c r="AQ674" s="632" t="e">
        <f t="array" ref="AQ674">IF(VLOOKUP($AU674,'FE Source'!$A:$W,16,FALSE)=0,"-",VLOOKUP($AU674,'FE Source'!$A:$W,16,FALSE))</f>
        <v>#N/A</v>
      </c>
      <c r="AR674" s="636" t="e">
        <f>IF(VLOOKUP($AU674,'FE Source'!$A:$W,17,FALSE)=0,"-",VLOOKUP($AU674,'FE Source'!$A:$W,17,FALSE))</f>
        <v>#N/A</v>
      </c>
      <c r="AS674" s="634" t="e">
        <f>IF(VLOOKUP($AU674,'FE Source'!$AN:$AS,4,FALSE)="",VLOOKUP($AU674,'FE Source'!$AN:$AS,3,FALSE),VLOOKUP($AU674,'FE Source'!$AN:$AS,4,FALSE))</f>
        <v>#N/A</v>
      </c>
      <c r="AT674" s="637" t="e">
        <f>IF(VLOOKUP($AU674,'FE Source'!$AN:$AS,5,FALSE)=0,"-",VLOOKUP($AU674,'FE Source'!$AN:$AS,5,FALSE))</f>
        <v>#N/A</v>
      </c>
      <c r="AU674" s="636" t="s">
        <v>9356</v>
      </c>
      <c r="BE674" s="215" t="e">
        <f>IF(VLOOKUP($AU674,'FE Source'!$A:$AK,22,FALSE)=0,"-",VLOOKUP($AU674,'FE Source'!$A:$AK,22,FALSE))</f>
        <v>#N/A</v>
      </c>
      <c r="BF674" s="215" t="e">
        <f>IF(VLOOKUP($AU674,'FE Source'!$A:$AK,23,FALSE)=0,"-",VLOOKUP($AU674,'FE Source'!$A:$AK,23,FALSE))</f>
        <v>#N/A</v>
      </c>
      <c r="BG674" s="215" t="e">
        <f>IF(VLOOKUP($AU674,'FE Source'!$A:$AK,24,FALSE)=0,"-",VLOOKUP($AU674,'FE Source'!$A:$AK,24,FALSE))</f>
        <v>#N/A</v>
      </c>
      <c r="BH674" s="215" t="e">
        <f>IF(VLOOKUP($AU674,'FE Source'!$A:$AK,25,FALSE)=0,"-",VLOOKUP($AU674,'FE Source'!$A:$AK,25,FALSE))</f>
        <v>#N/A</v>
      </c>
      <c r="BI674" s="215" t="e">
        <f>IF(VLOOKUP($AU674,'FE Source'!$A:$AK,26,FALSE)=0,"-",VLOOKUP($AU674,'FE Source'!$A:$AK,26,FALSE))</f>
        <v>#N/A</v>
      </c>
      <c r="BJ674" s="215" t="e">
        <f>IF(VLOOKUP($AU674,'FE Source'!$A:$AK,27,FALSE)=0,"-",VLOOKUP($AU674,'FE Source'!$A:$AK,27,FALSE))</f>
        <v>#N/A</v>
      </c>
      <c r="BK674" s="215" t="e">
        <f>IF(VLOOKUP($AU674,'FE Source'!$A:$AK,28,FALSE)=0,"-",VLOOKUP($AU674,'FE Source'!$A:$AK,28,FALSE))</f>
        <v>#N/A</v>
      </c>
      <c r="BL674" s="215" t="e">
        <f>IF(VLOOKUP($AU674,'FE Source'!$A:$AK,29,FALSE)=0,"-",VLOOKUP($AU674,'FE Source'!$A:$AK,29,FALSE))</f>
        <v>#N/A</v>
      </c>
      <c r="BM674" s="215" t="e">
        <f>IF(VLOOKUP($AU674,'FE Source'!$A:$AK,30,FALSE)=0,"-",VLOOKUP($AU674,'FE Source'!$A:$AK,30,FALSE))</f>
        <v>#N/A</v>
      </c>
      <c r="BN674" t="e">
        <f>IF(VLOOKUP($AU674,'FE Source'!$A:$AK,31,FALSE)="No Specified Index","-",IF(VLOOKUP($AU674,'FE Source'!$A:$AK,31,FALSE)=0,"-",VLOOKUP($AU674,'FE Source'!$A:$AK,31,FALSE)))</f>
        <v>#N/A</v>
      </c>
      <c r="BO674" s="217" t="e">
        <f>IF(VLOOKUP($AU674,'FE Source'!$A:$AK,32,FALSE)=0,"-",VLOOKUP($AU674,'FE Source'!$A:$AK,32,FALSE))</f>
        <v>#N/A</v>
      </c>
      <c r="BP674" s="18" t="e">
        <f>IF(VLOOKUP($AU674,'FE Source'!$AZ:$BC,2,FALSE)=0,"-",VLOOKUP($AU674,'FE Source'!$AZ:$BC,2,FALSE))</f>
        <v>#N/A</v>
      </c>
      <c r="BQ674" s="18" t="e">
        <f>IF(VLOOKUP($AU674,'FE Source'!$AZ:$BC,3,FALSE)=0,"-",VLOOKUP($AU674,'FE Source'!$AZ:$BC,3,FALSE))</f>
        <v>#N/A</v>
      </c>
      <c r="BR674" s="18" t="e">
        <f>IF(VLOOKUP($AU674,'FE Source'!$AZ:$BC,4,FALSE)=0,"-",VLOOKUP($AU674,'FE Source'!$AZ:$BC,4,FALSE))</f>
        <v>#N/A</v>
      </c>
    </row>
    <row r="675" spans="2:70" ht="15">
      <c r="B675" s="628" t="str">
        <f>INDEX('UT - Retail'!$A$7:$A$1409,MATCH(AU675,'UT - Retail'!$U$7:$U$1409,0),1)</f>
        <v>J.P. Morgan Asset Management</v>
      </c>
      <c r="C675" s="650" t="str">
        <f>INDEX('UT - Retail'!$B$7:$B$1409,MATCH(AU675,'UT - Retail'!$U$7:$U$1409,0),1)</f>
        <v>JPMorgan Funds - Income A (mth) SGD</v>
      </c>
      <c r="D675" s="650"/>
      <c r="E675" s="618" t="str">
        <f>VLOOKUP(C675,'UT - Retail'!$B:$K,8,FALSE)</f>
        <v>Fixed Income</v>
      </c>
      <c r="F675" s="618" t="str">
        <f>VLOOKUP(C675,'UT - Retail'!$B:$K,9,FALSE)</f>
        <v>US</v>
      </c>
      <c r="G675" s="618" t="str">
        <f>VLOOKUP(C675,'UT - Retail'!$B:$K,10,FALSE)</f>
        <v>General</v>
      </c>
      <c r="H675" s="82" t="str">
        <f>VLOOKUP(C675,'UT - Retail'!$B:$N,13,FALSE)</f>
        <v>No</v>
      </c>
      <c r="I675" s="82" t="str">
        <f>VLOOKUP(C675,'UT - Retail'!$B:$Q,14,FALSE)</f>
        <v>No</v>
      </c>
      <c r="J675" s="618" t="str">
        <f>VLOOKUP(C675,'UT - Retail'!$B:$Q,11,FALSE)</f>
        <v>Yes</v>
      </c>
      <c r="K675" s="130" t="str">
        <f>VLOOKUP(C675,'UT - Retail'!$B:$P,15,FALSE)</f>
        <v>Yes</v>
      </c>
      <c r="L675" s="82" t="str">
        <f>VLOOKUP(C675,'UT - Retail'!$B:$Q,16,FALSE)</f>
        <v>Both</v>
      </c>
      <c r="M675" s="618" t="str">
        <f>VLOOKUP(C675,'UT - Retail'!$B:$K,6,FALSE)</f>
        <v>SGD</v>
      </c>
      <c r="N675" s="618" t="str">
        <f>IFERROR(IF(MATCH(C675,'Portfolio Construction'!$AL:$AL,0),"Yes","No"),"No")</f>
        <v>No</v>
      </c>
      <c r="O675" s="618" t="str">
        <f>IFERROR(IF(MATCH(C675,'Portfolio Construction'!$AN:$AN,0),"Yes","No"),"No")</f>
        <v>No</v>
      </c>
      <c r="P675" s="618" t="str">
        <f>IFERROR(IF(MATCH(C675,'Portfolio Construction'!$AP:$AP,0),"Yes","No"),"No")</f>
        <v>No</v>
      </c>
      <c r="Q675" s="618" t="str">
        <f>IFERROR(IF(MATCH(C675,'Portfolio Construction'!$AR:$AR,0),"Yes","No"),"No")</f>
        <v>No</v>
      </c>
      <c r="R675" s="618" t="str">
        <f>IFERROR(IF(MATCH(C675,'Portfolio Construction'!$AT:$AT,0),"Yes","No"),"No")</f>
        <v>No</v>
      </c>
      <c r="S675" s="618" t="str">
        <f>IFERROR(IF(MATCH(C675,'Portfolio Construction'!$AV:$AV,0),"Yes","No"),"No")</f>
        <v>No</v>
      </c>
      <c r="T675" s="618" t="str">
        <f>IFERROR(IF(MATCH(C675,'Portfolio Construction'!$AX:$AX,0),"Yes","No"),"No")</f>
        <v>No</v>
      </c>
      <c r="U675" s="618" t="str">
        <f>IFERROR(IF(MATCH(C675,'Portfolio Construction'!$AZ:$AZ,0),"Yes","No"),"No")</f>
        <v>No</v>
      </c>
      <c r="V675" s="618" t="str">
        <f>IFERROR(IF(MATCH(C675,'Portfolio Construction'!$BB:$BB,0),"Yes","No"),"No")</f>
        <v>No</v>
      </c>
      <c r="W675" s="618">
        <f>IF(VLOOKUP($AU675,'FE Source'!$A:$W,3,FALSE)=0,"-",VLOOKUP($AU675,'FE Source'!$A:$W,3,FALSE))</f>
        <v>-3.36</v>
      </c>
      <c r="X675" s="618">
        <f>IF(VLOOKUP($AU675,'FE Source'!$A:$W,4,FALSE)=0,"-",VLOOKUP($AU675,'FE Source'!$A:$W,4,FALSE))</f>
        <v>-3.52</v>
      </c>
      <c r="Y675" s="618">
        <f>IF(VLOOKUP($AU675,'FE Source'!$A:$W,5,FALSE)=0,"-",VLOOKUP($AU675,'FE Source'!$A:$W,5,FALSE))</f>
        <v>-0.79</v>
      </c>
      <c r="Z675" s="618">
        <f>IF(VLOOKUP($AU675,'FE Source'!$A:$W,6,FALSE)=0,"-",VLOOKUP($AU675,'FE Source'!$A:$W,6,FALSE))</f>
        <v>1.64</v>
      </c>
      <c r="AA675" s="618">
        <f>IF(VLOOKUP($AU675,'FE Source'!$A:$W,7,FALSE)=0,"-",VLOOKUP($AU675,'FE Source'!$A:$W,7,FALSE))</f>
        <v>0.64</v>
      </c>
      <c r="AB675" s="618">
        <f>IF(VLOOKUP($AU675,'FE Source'!$A:$W,8,FALSE)=0,"-",VLOOKUP($AU675,'FE Source'!$A:$W,8,FALSE))</f>
        <v>1.24</v>
      </c>
      <c r="AC675" s="632" t="str">
        <f>IF(VLOOKUP($AU675,'FE Source'!$A:$W,9,FALSE)=0,"-",VLOOKUP($AU675,'FE Source'!$A:$W,9,FALSE))</f>
        <v>-</v>
      </c>
      <c r="AD675" s="634">
        <f>IF(VLOOKUP($AU675,'FE Source'!$A:$W,10,FALSE)=0,"-",VLOOKUP($AU675,'FE Source'!$A:$W,10,FALSE))</f>
        <v>0.72</v>
      </c>
      <c r="AE675" s="618">
        <f>IF(VLOOKUP($AU675,'FE Source'!$A:$W,11,FALSE)=0,"-",VLOOKUP($AU675,'FE Source'!$A:$W,11,FALSE))</f>
        <v>4.45</v>
      </c>
      <c r="AF675" s="618" t="str">
        <f>IF(VLOOKUP($AU675,'FE Source'!$A:$W,12,FALSE)=0,"-",VLOOKUP($AU675,'FE Source'!$A:$W,12,FALSE))</f>
        <v>-</v>
      </c>
      <c r="AG675" s="618">
        <f>IF(VLOOKUP($AU675,'FE Source'!$A:$W,14,FALSE)=0,"-",VLOOKUP($AU675,'FE Source'!$A:$W,14,FALSE))</f>
        <v>-7.04</v>
      </c>
      <c r="AH675" s="618">
        <f>IF(VLOOKUP($AU675,'FE Source'!$A:$DJ,33,FALSE)=0,"-",VLOOKUP($AU675,'FE Source'!$A:$DJ,33,FALSE))</f>
        <v>158.85</v>
      </c>
      <c r="AI675" s="618">
        <f>IF(VLOOKUP($AU675,'FE Source'!$A:$Y,20,FALSE)=0,"-",VLOOKUP($AU675,'FE Source'!$A:$Y,20,FALSE))</f>
        <v>86.74</v>
      </c>
      <c r="AJ675" s="618">
        <f>IF(VLOOKUP($AU675,'FE Source'!$A:$DJ,34,FALSE)=0,"-",VLOOKUP($AU675,'FE Source'!$A:$DJ,34,FALSE))</f>
        <v>93.41</v>
      </c>
      <c r="AK675" s="618">
        <f>IF(VLOOKUP($AU675,'FE Source'!$A:$DJ,35,FALSE)=0,"-",VLOOKUP($AU675,'FE Source'!$A:$DJ,35,FALSE))</f>
        <v>450.82</v>
      </c>
      <c r="AL675" s="632">
        <f>IF(VLOOKUP($AU675,'FE Source'!$A:$Y,19,FALSE)=0,"-",VLOOKUP($AU675,'FE Source'!$A:$Y,19,FALSE))</f>
        <v>87.75</v>
      </c>
      <c r="AM675" s="634">
        <f>IF(VLOOKUP($AU675,'FE Source'!$A:$DJ,36,FALSE)=0,"-",VLOOKUP($AU675,'FE Source'!$A:$DJ,36,FALSE))</f>
        <v>58.88</v>
      </c>
      <c r="AN675" s="635">
        <f>IF(VLOOKUP($AU675,'FE Source'!$A:$W,13,FALSE)=0,"-",VLOOKUP($AU675,'FE Source'!$A:$W,13,FALSE))</f>
        <v>14892.3</v>
      </c>
      <c r="AO675" s="634">
        <f>IF(J675="no","-",IF(VLOOKUP($AU675,'FE Source'!$A:$W,15,FALSE)=0,"-",VLOOKUP($AU675,'FE Source'!$A:$W,15,FALSE)))</f>
        <v>6.24</v>
      </c>
      <c r="AP675" s="618" t="str">
        <f>IF(AO675="-","-",IF(VLOOKUP($AU675,'FE Source'!$A:$Z,21,FALSE)=0,"-",IF(VLOOKUP($AU675,'FE Source'!$A:$Z,21,FALSE)=2,"Semi-Annual",IF(VLOOKUP($AU675,'FE Source'!$A:$Z,21,FALSE)=4,"Quarterly",IF(VLOOKUP($AU675,'FE Source'!$A:$Z,21,FALSE)=12,"Monthly","Annual")))))</f>
        <v>Monthly</v>
      </c>
      <c r="AQ675" s="632">
        <f t="array" ref="AQ675">IF(VLOOKUP($AU675,'FE Source'!$A:$W,16,FALSE)=0,"-",VLOOKUP($AU675,'FE Source'!$A:$W,16,FALSE))</f>
        <v>1.2</v>
      </c>
      <c r="AR675" s="636" t="str">
        <f>IF(VLOOKUP($AU675,'FE Source'!$A:$W,17,FALSE)=0,"-",VLOOKUP($AU675,'FE Source'!$A:$W,17,FALSE))</f>
        <v>Neutral</v>
      </c>
      <c r="AS675" s="634">
        <f>IF(VLOOKUP($AU675,'FE Source'!$AN:$AS,4,FALSE)="",VLOOKUP($AU675,'FE Source'!$AN:$AS,3,FALSE),VLOOKUP($AU675,'FE Source'!$AN:$AS,4,FALSE))</f>
        <v>7.66</v>
      </c>
      <c r="AT675" s="637">
        <f>IF(VLOOKUP($AU675,'FE Source'!$AN:$AS,5,FALSE)=0,"-",VLOOKUP($AU675,'FE Source'!$AN:$AS,5,FALSE))</f>
        <v>45783</v>
      </c>
      <c r="AU675" s="636" t="s">
        <v>9360</v>
      </c>
      <c r="BE675" s="215" t="str">
        <f>IF(VLOOKUP($AU675,'FE Source'!$A:$AK,22,FALSE)=0,"-",VLOOKUP($AU675,'FE Source'!$A:$AK,22,FALSE))</f>
        <v>-</v>
      </c>
      <c r="BF675" s="215" t="str">
        <f>IF(VLOOKUP($AU675,'FE Source'!$A:$AK,23,FALSE)=0,"-",VLOOKUP($AU675,'FE Source'!$A:$AK,23,FALSE))</f>
        <v>-</v>
      </c>
      <c r="BG675" s="215" t="str">
        <f>IF(VLOOKUP($AU675,'FE Source'!$A:$AK,24,FALSE)=0,"-",VLOOKUP($AU675,'FE Source'!$A:$AK,24,FALSE))</f>
        <v>-</v>
      </c>
      <c r="BH675" s="215" t="str">
        <f>IF(VLOOKUP($AU675,'FE Source'!$A:$AK,25,FALSE)=0,"-",VLOOKUP($AU675,'FE Source'!$A:$AK,25,FALSE))</f>
        <v>-</v>
      </c>
      <c r="BI675" s="215" t="str">
        <f>IF(VLOOKUP($AU675,'FE Source'!$A:$AK,26,FALSE)=0,"-",VLOOKUP($AU675,'FE Source'!$A:$AK,26,FALSE))</f>
        <v>-</v>
      </c>
      <c r="BJ675" s="215">
        <f>IF(VLOOKUP($AU675,'FE Source'!$A:$AK,27,FALSE)=0,"-",VLOOKUP($AU675,'FE Source'!$A:$AK,27,FALSE))</f>
        <v>1.2</v>
      </c>
      <c r="BK675" s="215">
        <f>IF(VLOOKUP($AU675,'FE Source'!$A:$AK,28,FALSE)=0,"-",VLOOKUP($AU675,'FE Source'!$A:$AK,28,FALSE))</f>
        <v>4.26</v>
      </c>
      <c r="BL675" s="215">
        <f>IF(VLOOKUP($AU675,'FE Source'!$A:$AK,29,FALSE)=0,"-",VLOOKUP($AU675,'FE Source'!$A:$AK,29,FALSE))</f>
        <v>-8.75</v>
      </c>
      <c r="BM675" s="215">
        <f>IF(VLOOKUP($AU675,'FE Source'!$A:$AK,30,FALSE)=0,"-",VLOOKUP($AU675,'FE Source'!$A:$AK,30,FALSE))</f>
        <v>3.32</v>
      </c>
      <c r="BN675" t="str">
        <f>IF(VLOOKUP($AU675,'FE Source'!$A:$AK,31,FALSE)="No Specified Index","-",IF(VLOOKUP($AU675,'FE Source'!$A:$AK,31,FALSE)=0,"-",VLOOKUP($AU675,'FE Source'!$A:$AK,31,FALSE)))</f>
        <v>Bloomberg US Aggregate Bond</v>
      </c>
      <c r="BO675" s="217">
        <f>IF(VLOOKUP($AU675,'FE Source'!$A:$AK,32,FALSE)=0,"-",VLOOKUP($AU675,'FE Source'!$A:$AK,32,FALSE))</f>
        <v>43691</v>
      </c>
      <c r="BP675" s="18" t="str">
        <f>IF(VLOOKUP($AU675,'FE Source'!$AZ:$BC,2,FALSE)=0,"-",VLOOKUP($AU675,'FE Source'!$AZ:$BC,2,FALSE))</f>
        <v>-</v>
      </c>
      <c r="BQ675" s="18" t="str">
        <f>IF(VLOOKUP($AU675,'FE Source'!$AZ:$BC,3,FALSE)=0,"-",VLOOKUP($AU675,'FE Source'!$AZ:$BC,3,FALSE))</f>
        <v>-</v>
      </c>
      <c r="BR675" s="18" t="str">
        <f>IF(VLOOKUP($AU675,'FE Source'!$AZ:$BC,4,FALSE)=0,"-",VLOOKUP($AU675,'FE Source'!$AZ:$BC,4,FALSE))</f>
        <v>-</v>
      </c>
    </row>
    <row r="676" spans="2:70" ht="15">
      <c r="B676" s="628" t="str">
        <f>INDEX('UT - Retail'!$A$7:$A$1409,MATCH(AU676,'UT - Retail'!$U$7:$U$1409,0),1)</f>
        <v>J.P. Morgan Asset Management</v>
      </c>
      <c r="C676" s="650" t="str">
        <f>INDEX('UT - Retail'!$B$7:$B$1409,MATCH(AU676,'UT - Retail'!$U$7:$U$1409,0),1)</f>
        <v>JPMorgan Funds - Income A (mth) SGD-H</v>
      </c>
      <c r="D676" s="650"/>
      <c r="E676" s="618" t="str">
        <f>VLOOKUP(C676,'UT - Retail'!$B:$K,8,FALSE)</f>
        <v>Fixed Income</v>
      </c>
      <c r="F676" s="618" t="str">
        <f>VLOOKUP(C676,'UT - Retail'!$B:$K,9,FALSE)</f>
        <v>US</v>
      </c>
      <c r="G676" s="618" t="str">
        <f>VLOOKUP(C676,'UT - Retail'!$B:$K,10,FALSE)</f>
        <v>General</v>
      </c>
      <c r="H676" s="82" t="str">
        <f>VLOOKUP(C676,'UT - Retail'!$B:$N,13,FALSE)</f>
        <v>No</v>
      </c>
      <c r="I676" s="82" t="str">
        <f>VLOOKUP(C676,'UT - Retail'!$B:$Q,14,FALSE)</f>
        <v>No</v>
      </c>
      <c r="J676" s="618" t="str">
        <f>VLOOKUP(C676,'UT - Retail'!$B:$Q,11,FALSE)</f>
        <v>Yes</v>
      </c>
      <c r="K676" s="130" t="str">
        <f>VLOOKUP(C676,'UT - Retail'!$B:$P,15,FALSE)</f>
        <v>Yes</v>
      </c>
      <c r="L676" s="82" t="str">
        <f>VLOOKUP(C676,'UT - Retail'!$B:$Q,16,FALSE)</f>
        <v>Both</v>
      </c>
      <c r="M676" s="618" t="str">
        <f>VLOOKUP(C676,'UT - Retail'!$B:$K,6,FALSE)</f>
        <v>SGD</v>
      </c>
      <c r="N676" s="618" t="str">
        <f>IFERROR(IF(MATCH(C676,'Portfolio Construction'!$AL:$AL,0),"Yes","No"),"No")</f>
        <v>No</v>
      </c>
      <c r="O676" s="618" t="str">
        <f>IFERROR(IF(MATCH(C676,'Portfolio Construction'!$AN:$AN,0),"Yes","No"),"No")</f>
        <v>No</v>
      </c>
      <c r="P676" s="618" t="str">
        <f>IFERROR(IF(MATCH(C676,'Portfolio Construction'!$AP:$AP,0),"Yes","No"),"No")</f>
        <v>No</v>
      </c>
      <c r="Q676" s="618" t="str">
        <f>IFERROR(IF(MATCH(C676,'Portfolio Construction'!$AR:$AR,0),"Yes","No"),"No")</f>
        <v>No</v>
      </c>
      <c r="R676" s="618" t="str">
        <f>IFERROR(IF(MATCH(C676,'Portfolio Construction'!$AT:$AT,0),"Yes","No"),"No")</f>
        <v>No</v>
      </c>
      <c r="S676" s="618" t="str">
        <f>IFERROR(IF(MATCH(C676,'Portfolio Construction'!$AV:$AV,0),"Yes","No"),"No")</f>
        <v>No</v>
      </c>
      <c r="T676" s="618" t="str">
        <f>IFERROR(IF(MATCH(C676,'Portfolio Construction'!$AX:$AX,0),"Yes","No"),"No")</f>
        <v>No</v>
      </c>
      <c r="U676" s="618" t="str">
        <f>IFERROR(IF(MATCH(C676,'Portfolio Construction'!$AZ:$AZ,0),"Yes","No"),"No")</f>
        <v>No</v>
      </c>
      <c r="V676" s="618" t="str">
        <f>IFERROR(IF(MATCH(C676,'Portfolio Construction'!$BB:$BB,0),"Yes","No"),"No")</f>
        <v>No</v>
      </c>
      <c r="W676" s="618">
        <f>IF(VLOOKUP($AU676,'FE Source'!$A:$W,3,FALSE)=0,"-",VLOOKUP($AU676,'FE Source'!$A:$W,3,FALSE))</f>
        <v>1.49</v>
      </c>
      <c r="X676" s="618">
        <f>IF(VLOOKUP($AU676,'FE Source'!$A:$W,4,FALSE)=0,"-",VLOOKUP($AU676,'FE Source'!$A:$W,4,FALSE))</f>
        <v>0.25</v>
      </c>
      <c r="Y676" s="618">
        <f>IF(VLOOKUP($AU676,'FE Source'!$A:$W,5,FALSE)=0,"-",VLOOKUP($AU676,'FE Source'!$A:$W,5,FALSE))</f>
        <v>1.97</v>
      </c>
      <c r="Z676" s="618">
        <f>IF(VLOOKUP($AU676,'FE Source'!$A:$W,6,FALSE)=0,"-",VLOOKUP($AU676,'FE Source'!$A:$W,6,FALSE))</f>
        <v>4.59</v>
      </c>
      <c r="AA676" s="618">
        <f>IF(VLOOKUP($AU676,'FE Source'!$A:$W,7,FALSE)=0,"-",VLOOKUP($AU676,'FE Source'!$A:$W,7,FALSE))</f>
        <v>1.64</v>
      </c>
      <c r="AB676" s="618">
        <f>IF(VLOOKUP($AU676,'FE Source'!$A:$W,8,FALSE)=0,"-",VLOOKUP($AU676,'FE Source'!$A:$W,8,FALSE))</f>
        <v>2.35</v>
      </c>
      <c r="AC676" s="632" t="str">
        <f>IF(VLOOKUP($AU676,'FE Source'!$A:$W,9,FALSE)=0,"-",VLOOKUP($AU676,'FE Source'!$A:$W,9,FALSE))</f>
        <v>-</v>
      </c>
      <c r="AD676" s="634">
        <f>IF(VLOOKUP($AU676,'FE Source'!$A:$W,10,FALSE)=0,"-",VLOOKUP($AU676,'FE Source'!$A:$W,10,FALSE))</f>
        <v>1.08</v>
      </c>
      <c r="AE676" s="618">
        <f>IF(VLOOKUP($AU676,'FE Source'!$A:$W,11,FALSE)=0,"-",VLOOKUP($AU676,'FE Source'!$A:$W,11,FALSE))</f>
        <v>5.09</v>
      </c>
      <c r="AF676" s="618" t="str">
        <f>IF(VLOOKUP($AU676,'FE Source'!$A:$W,12,FALSE)=0,"-",VLOOKUP($AU676,'FE Source'!$A:$W,12,FALSE))</f>
        <v>-</v>
      </c>
      <c r="AG676" s="618">
        <f>IF(VLOOKUP($AU676,'FE Source'!$A:$W,14,FALSE)=0,"-",VLOOKUP($AU676,'FE Source'!$A:$W,14,FALSE))</f>
        <v>-6.37</v>
      </c>
      <c r="AH676" s="618">
        <f>IF(VLOOKUP($AU676,'FE Source'!$A:$DJ,33,FALSE)=0,"-",VLOOKUP($AU676,'FE Source'!$A:$DJ,33,FALSE))</f>
        <v>66.760000000000005</v>
      </c>
      <c r="AI676" s="618">
        <f>IF(VLOOKUP($AU676,'FE Source'!$A:$Y,20,FALSE)=0,"-",VLOOKUP($AU676,'FE Source'!$A:$Y,20,FALSE))</f>
        <v>89.88</v>
      </c>
      <c r="AJ676" s="618">
        <f>IF(VLOOKUP($AU676,'FE Source'!$A:$DJ,34,FALSE)=0,"-",VLOOKUP($AU676,'FE Source'!$A:$DJ,34,FALSE))</f>
        <v>97.62</v>
      </c>
      <c r="AK676" s="618">
        <f>IF(VLOOKUP($AU676,'FE Source'!$A:$DJ,35,FALSE)=0,"-",VLOOKUP($AU676,'FE Source'!$A:$DJ,35,FALSE))</f>
        <v>-238.42</v>
      </c>
      <c r="AL676" s="632">
        <f>IF(VLOOKUP($AU676,'FE Source'!$A:$Y,19,FALSE)=0,"-",VLOOKUP($AU676,'FE Source'!$A:$Y,19,FALSE))</f>
        <v>81.3</v>
      </c>
      <c r="AM676" s="634">
        <f>IF(VLOOKUP($AU676,'FE Source'!$A:$DJ,36,FALSE)=0,"-",VLOOKUP($AU676,'FE Source'!$A:$DJ,36,FALSE))</f>
        <v>47.91</v>
      </c>
      <c r="AN676" s="635">
        <f>IF(VLOOKUP($AU676,'FE Source'!$A:$W,13,FALSE)=0,"-",VLOOKUP($AU676,'FE Source'!$A:$W,13,FALSE))</f>
        <v>14892.3</v>
      </c>
      <c r="AO676" s="634">
        <f>IF(J676="no","-",IF(VLOOKUP($AU676,'FE Source'!$A:$W,15,FALSE)=0,"-",VLOOKUP($AU676,'FE Source'!$A:$W,15,FALSE)))</f>
        <v>4.37</v>
      </c>
      <c r="AP676" s="618" t="str">
        <f>IF(AO676="-","-",IF(VLOOKUP($AU676,'FE Source'!$A:$Z,21,FALSE)=0,"-",IF(VLOOKUP($AU676,'FE Source'!$A:$Z,21,FALSE)=2,"Semi-Annual",IF(VLOOKUP($AU676,'FE Source'!$A:$Z,21,FALSE)=4,"Quarterly",IF(VLOOKUP($AU676,'FE Source'!$A:$Z,21,FALSE)=12,"Monthly","Annual")))))</f>
        <v>Monthly</v>
      </c>
      <c r="AQ676" s="632">
        <f t="array" ref="AQ676">IF(VLOOKUP($AU676,'FE Source'!$A:$W,16,FALSE)=0,"-",VLOOKUP($AU676,'FE Source'!$A:$W,16,FALSE))</f>
        <v>1.2</v>
      </c>
      <c r="AR676" s="636" t="str">
        <f>IF(VLOOKUP($AU676,'FE Source'!$A:$W,17,FALSE)=0,"-",VLOOKUP($AU676,'FE Source'!$A:$W,17,FALSE))</f>
        <v>-</v>
      </c>
      <c r="AS676" s="634">
        <f>IF(VLOOKUP($AU676,'FE Source'!$AN:$AS,4,FALSE)="",VLOOKUP($AU676,'FE Source'!$AN:$AS,3,FALSE),VLOOKUP($AU676,'FE Source'!$AN:$AS,4,FALSE))</f>
        <v>8.11</v>
      </c>
      <c r="AT676" s="637">
        <f>IF(VLOOKUP($AU676,'FE Source'!$AN:$AS,5,FALSE)=0,"-",VLOOKUP($AU676,'FE Source'!$AN:$AS,5,FALSE))</f>
        <v>45783</v>
      </c>
      <c r="AU676" s="636" t="s">
        <v>9364</v>
      </c>
      <c r="BE676" s="215" t="str">
        <f>IF(VLOOKUP($AU676,'FE Source'!$A:$AK,22,FALSE)=0,"-",VLOOKUP($AU676,'FE Source'!$A:$AK,22,FALSE))</f>
        <v>-</v>
      </c>
      <c r="BF676" s="215" t="str">
        <f>IF(VLOOKUP($AU676,'FE Source'!$A:$AK,23,FALSE)=0,"-",VLOOKUP($AU676,'FE Source'!$A:$AK,23,FALSE))</f>
        <v>-</v>
      </c>
      <c r="BG676" s="215" t="str">
        <f>IF(VLOOKUP($AU676,'FE Source'!$A:$AK,24,FALSE)=0,"-",VLOOKUP($AU676,'FE Source'!$A:$AK,24,FALSE))</f>
        <v>-</v>
      </c>
      <c r="BH676" s="215" t="str">
        <f>IF(VLOOKUP($AU676,'FE Source'!$A:$AK,25,FALSE)=0,"-",VLOOKUP($AU676,'FE Source'!$A:$AK,25,FALSE))</f>
        <v>-</v>
      </c>
      <c r="BI676" s="215" t="str">
        <f>IF(VLOOKUP($AU676,'FE Source'!$A:$AK,26,FALSE)=0,"-",VLOOKUP($AU676,'FE Source'!$A:$AK,26,FALSE))</f>
        <v>-</v>
      </c>
      <c r="BJ676" s="215">
        <f>IF(VLOOKUP($AU676,'FE Source'!$A:$AK,27,FALSE)=0,"-",VLOOKUP($AU676,'FE Source'!$A:$AK,27,FALSE))</f>
        <v>2.2999999999999998</v>
      </c>
      <c r="BK676" s="215">
        <f>IF(VLOOKUP($AU676,'FE Source'!$A:$AK,28,FALSE)=0,"-",VLOOKUP($AU676,'FE Source'!$A:$AK,28,FALSE))</f>
        <v>2.27</v>
      </c>
      <c r="BL676" s="215">
        <f>IF(VLOOKUP($AU676,'FE Source'!$A:$AK,29,FALSE)=0,"-",VLOOKUP($AU676,'FE Source'!$A:$AK,29,FALSE))</f>
        <v>-8.4700000000000006</v>
      </c>
      <c r="BM676" s="215">
        <f>IF(VLOOKUP($AU676,'FE Source'!$A:$AK,30,FALSE)=0,"-",VLOOKUP($AU676,'FE Source'!$A:$AK,30,FALSE))</f>
        <v>3.38</v>
      </c>
      <c r="BN676" t="str">
        <f>IF(VLOOKUP($AU676,'FE Source'!$A:$AK,31,FALSE)="No Specified Index","-",IF(VLOOKUP($AU676,'FE Source'!$A:$AK,31,FALSE)=0,"-",VLOOKUP($AU676,'FE Source'!$A:$AK,31,FALSE)))</f>
        <v>Bloomberg US Aggregate Bond</v>
      </c>
      <c r="BO676" s="217">
        <f>IF(VLOOKUP($AU676,'FE Source'!$A:$AK,32,FALSE)=0,"-",VLOOKUP($AU676,'FE Source'!$A:$AK,32,FALSE))</f>
        <v>43713</v>
      </c>
      <c r="BP676" s="18" t="str">
        <f>IF(VLOOKUP($AU676,'FE Source'!$AZ:$BC,2,FALSE)=0,"-",VLOOKUP($AU676,'FE Source'!$AZ:$BC,2,FALSE))</f>
        <v>-</v>
      </c>
      <c r="BQ676" s="18" t="str">
        <f>IF(VLOOKUP($AU676,'FE Source'!$AZ:$BC,3,FALSE)=0,"-",VLOOKUP($AU676,'FE Source'!$AZ:$BC,3,FALSE))</f>
        <v>-</v>
      </c>
      <c r="BR676" s="18" t="str">
        <f>IF(VLOOKUP($AU676,'FE Source'!$AZ:$BC,4,FALSE)=0,"-",VLOOKUP($AU676,'FE Source'!$AZ:$BC,4,FALSE))</f>
        <v>-</v>
      </c>
    </row>
    <row r="677" spans="2:70" ht="15">
      <c r="B677" s="628" t="str">
        <f>INDEX('UT - Retail'!$A$7:$A$1409,MATCH(AU677,'UT - Retail'!$U$7:$U$1409,0),1)</f>
        <v>J.P. Morgan Asset Management</v>
      </c>
      <c r="C677" s="650" t="str">
        <f>INDEX('UT - Retail'!$B$7:$B$1409,MATCH(AU677,'UT - Retail'!$U$7:$U$1409,0),1)</f>
        <v>JPMorgan Funds - Income A (mth) USD</v>
      </c>
      <c r="D677" s="650"/>
      <c r="E677" s="618" t="str">
        <f>VLOOKUP(C677,'UT - Retail'!$B:$K,8,FALSE)</f>
        <v>Fixed Income</v>
      </c>
      <c r="F677" s="618" t="str">
        <f>VLOOKUP(C677,'UT - Retail'!$B:$K,9,FALSE)</f>
        <v>US</v>
      </c>
      <c r="G677" s="618" t="str">
        <f>VLOOKUP(C677,'UT - Retail'!$B:$K,10,FALSE)</f>
        <v>General</v>
      </c>
      <c r="H677" s="82" t="str">
        <f>VLOOKUP(C677,'UT - Retail'!$B:$N,13,FALSE)</f>
        <v>No</v>
      </c>
      <c r="I677" s="82" t="str">
        <f>VLOOKUP(C677,'UT - Retail'!$B:$Q,14,FALSE)</f>
        <v>No</v>
      </c>
      <c r="J677" s="618" t="str">
        <f>VLOOKUP(C677,'UT - Retail'!$B:$Q,11,FALSE)</f>
        <v>Yes</v>
      </c>
      <c r="K677" s="130" t="str">
        <f>VLOOKUP(C677,'UT - Retail'!$B:$P,15,FALSE)</f>
        <v>Yes</v>
      </c>
      <c r="L677" s="82" t="str">
        <f>VLOOKUP(C677,'UT - Retail'!$B:$Q,16,FALSE)</f>
        <v>Both</v>
      </c>
      <c r="M677" s="618" t="str">
        <f>VLOOKUP(C677,'UT - Retail'!$B:$K,6,FALSE)</f>
        <v>USD</v>
      </c>
      <c r="N677" s="618" t="str">
        <f>IFERROR(IF(MATCH(C677,'Portfolio Construction'!$AL:$AL,0),"Yes","No"),"No")</f>
        <v>No</v>
      </c>
      <c r="O677" s="618" t="str">
        <f>IFERROR(IF(MATCH(C677,'Portfolio Construction'!$AN:$AN,0),"Yes","No"),"No")</f>
        <v>No</v>
      </c>
      <c r="P677" s="618" t="str">
        <f>IFERROR(IF(MATCH(C677,'Portfolio Construction'!$AP:$AP,0),"Yes","No"),"No")</f>
        <v>No</v>
      </c>
      <c r="Q677" s="618" t="str">
        <f>IFERROR(IF(MATCH(C677,'Portfolio Construction'!$AR:$AR,0),"Yes","No"),"No")</f>
        <v>No</v>
      </c>
      <c r="R677" s="618" t="str">
        <f>IFERROR(IF(MATCH(C677,'Portfolio Construction'!$AT:$AT,0),"Yes","No"),"No")</f>
        <v>No</v>
      </c>
      <c r="S677" s="618" t="str">
        <f>IFERROR(IF(MATCH(C677,'Portfolio Construction'!$AV:$AV,0),"Yes","No"),"No")</f>
        <v>No</v>
      </c>
      <c r="T677" s="618" t="str">
        <f>IFERROR(IF(MATCH(C677,'Portfolio Construction'!$AX:$AX,0),"Yes","No"),"No")</f>
        <v>No</v>
      </c>
      <c r="U677" s="618" t="str">
        <f>IFERROR(IF(MATCH(C677,'Portfolio Construction'!$AZ:$AZ,0),"Yes","No"),"No")</f>
        <v>No</v>
      </c>
      <c r="V677" s="618" t="str">
        <f>IFERROR(IF(MATCH(C677,'Portfolio Construction'!$BB:$BB,0),"Yes","No"),"No")</f>
        <v>No</v>
      </c>
      <c r="W677" s="618">
        <f>IF(VLOOKUP($AU677,'FE Source'!$A:$W,3,FALSE)=0,"-",VLOOKUP($AU677,'FE Source'!$A:$W,3,FALSE))</f>
        <v>-3.4</v>
      </c>
      <c r="X677" s="618">
        <f>IF(VLOOKUP($AU677,'FE Source'!$A:$W,4,FALSE)=0,"-",VLOOKUP($AU677,'FE Source'!$A:$W,4,FALSE))</f>
        <v>-3.58</v>
      </c>
      <c r="Y677" s="618">
        <f>IF(VLOOKUP($AU677,'FE Source'!$A:$W,5,FALSE)=0,"-",VLOOKUP($AU677,'FE Source'!$A:$W,5,FALSE))</f>
        <v>-0.56000000000000005</v>
      </c>
      <c r="Z677" s="618">
        <f>IF(VLOOKUP($AU677,'FE Source'!$A:$W,6,FALSE)=0,"-",VLOOKUP($AU677,'FE Source'!$A:$W,6,FALSE))</f>
        <v>1.79</v>
      </c>
      <c r="AA677" s="618">
        <f>IF(VLOOKUP($AU677,'FE Source'!$A:$W,7,FALSE)=0,"-",VLOOKUP($AU677,'FE Source'!$A:$W,7,FALSE))</f>
        <v>0.69</v>
      </c>
      <c r="AB677" s="618">
        <f>IF(VLOOKUP($AU677,'FE Source'!$A:$W,8,FALSE)=0,"-",VLOOKUP($AU677,'FE Source'!$A:$W,8,FALSE))</f>
        <v>1.23</v>
      </c>
      <c r="AC677" s="632">
        <f>IF(VLOOKUP($AU677,'FE Source'!$A:$W,9,FALSE)=0,"-",VLOOKUP($AU677,'FE Source'!$A:$W,9,FALSE))</f>
        <v>2.81</v>
      </c>
      <c r="AD677" s="634">
        <f>IF(VLOOKUP($AU677,'FE Source'!$A:$W,10,FALSE)=0,"-",VLOOKUP($AU677,'FE Source'!$A:$W,10,FALSE))</f>
        <v>0.71</v>
      </c>
      <c r="AE677" s="618">
        <f>IF(VLOOKUP($AU677,'FE Source'!$A:$W,11,FALSE)=0,"-",VLOOKUP($AU677,'FE Source'!$A:$W,11,FALSE))</f>
        <v>4.46</v>
      </c>
      <c r="AF677" s="618" t="str">
        <f>IF(VLOOKUP($AU677,'FE Source'!$A:$W,12,FALSE)=0,"-",VLOOKUP($AU677,'FE Source'!$A:$W,12,FALSE))</f>
        <v>-</v>
      </c>
      <c r="AG677" s="618">
        <f>IF(VLOOKUP($AU677,'FE Source'!$A:$W,14,FALSE)=0,"-",VLOOKUP($AU677,'FE Source'!$A:$W,14,FALSE))</f>
        <v>-7.03</v>
      </c>
      <c r="AH677" s="618">
        <f>IF(VLOOKUP($AU677,'FE Source'!$A:$DJ,33,FALSE)=0,"-",VLOOKUP($AU677,'FE Source'!$A:$DJ,33,FALSE))</f>
        <v>160.52000000000001</v>
      </c>
      <c r="AI677" s="618">
        <f>IF(VLOOKUP($AU677,'FE Source'!$A:$Y,20,FALSE)=0,"-",VLOOKUP($AU677,'FE Source'!$A:$Y,20,FALSE))</f>
        <v>87.74</v>
      </c>
      <c r="AJ677" s="618">
        <f>IF(VLOOKUP($AU677,'FE Source'!$A:$DJ,34,FALSE)=0,"-",VLOOKUP($AU677,'FE Source'!$A:$DJ,34,FALSE))</f>
        <v>98.54</v>
      </c>
      <c r="AK677" s="618">
        <f>IF(VLOOKUP($AU677,'FE Source'!$A:$DJ,35,FALSE)=0,"-",VLOOKUP($AU677,'FE Source'!$A:$DJ,35,FALSE))</f>
        <v>468.85</v>
      </c>
      <c r="AL677" s="632">
        <f>IF(VLOOKUP($AU677,'FE Source'!$A:$Y,19,FALSE)=0,"-",VLOOKUP($AU677,'FE Source'!$A:$Y,19,FALSE))</f>
        <v>89.51</v>
      </c>
      <c r="AM677" s="634">
        <f>IF(VLOOKUP($AU677,'FE Source'!$A:$DJ,36,FALSE)=0,"-",VLOOKUP($AU677,'FE Source'!$A:$DJ,36,FALSE))</f>
        <v>62.66</v>
      </c>
      <c r="AN677" s="635">
        <f>IF(VLOOKUP($AU677,'FE Source'!$A:$W,13,FALSE)=0,"-",VLOOKUP($AU677,'FE Source'!$A:$W,13,FALSE))</f>
        <v>14892.3</v>
      </c>
      <c r="AO677" s="634">
        <f>IF(J677="no","-",IF(VLOOKUP($AU677,'FE Source'!$A:$W,15,FALSE)=0,"-",VLOOKUP($AU677,'FE Source'!$A:$W,15,FALSE)))</f>
        <v>6.16</v>
      </c>
      <c r="AP677" s="618" t="str">
        <f>IF(AO677="-","-",IF(VLOOKUP($AU677,'FE Source'!$A:$Z,21,FALSE)=0,"-",IF(VLOOKUP($AU677,'FE Source'!$A:$Z,21,FALSE)=2,"Semi-Annual",IF(VLOOKUP($AU677,'FE Source'!$A:$Z,21,FALSE)=4,"Quarterly",IF(VLOOKUP($AU677,'FE Source'!$A:$Z,21,FALSE)=12,"Monthly","Annual")))))</f>
        <v>Monthly</v>
      </c>
      <c r="AQ677" s="632">
        <f t="array" ref="AQ677">IF(VLOOKUP($AU677,'FE Source'!$A:$W,16,FALSE)=0,"-",VLOOKUP($AU677,'FE Source'!$A:$W,16,FALSE))</f>
        <v>1.2</v>
      </c>
      <c r="AR677" s="636" t="str">
        <f>IF(VLOOKUP($AU677,'FE Source'!$A:$W,17,FALSE)=0,"-",VLOOKUP($AU677,'FE Source'!$A:$W,17,FALSE))</f>
        <v>Bronze</v>
      </c>
      <c r="AS677" s="634">
        <f>IF(VLOOKUP($AU677,'FE Source'!$AN:$AS,4,FALSE)="",VLOOKUP($AU677,'FE Source'!$AN:$AS,3,FALSE),VLOOKUP($AU677,'FE Source'!$AN:$AS,4,FALSE))</f>
        <v>7.75</v>
      </c>
      <c r="AT677" s="637">
        <f>IF(VLOOKUP($AU677,'FE Source'!$AN:$AS,5,FALSE)=0,"-",VLOOKUP($AU677,'FE Source'!$AN:$AS,5,FALSE))</f>
        <v>45783</v>
      </c>
      <c r="AU677" s="636" t="s">
        <v>9368</v>
      </c>
      <c r="BE677" s="215">
        <f>IF(VLOOKUP($AU677,'FE Source'!$A:$AK,22,FALSE)=0,"-",VLOOKUP($AU677,'FE Source'!$A:$AK,22,FALSE))</f>
        <v>5.49</v>
      </c>
      <c r="BF677" s="215">
        <f>IF(VLOOKUP($AU677,'FE Source'!$A:$AK,23,FALSE)=0,"-",VLOOKUP($AU677,'FE Source'!$A:$AK,23,FALSE))</f>
        <v>9.85</v>
      </c>
      <c r="BG677" s="215">
        <f>IF(VLOOKUP($AU677,'FE Source'!$A:$AK,24,FALSE)=0,"-",VLOOKUP($AU677,'FE Source'!$A:$AK,24,FALSE))</f>
        <v>-1.82</v>
      </c>
      <c r="BH677" s="215">
        <f>IF(VLOOKUP($AU677,'FE Source'!$A:$AK,25,FALSE)=0,"-",VLOOKUP($AU677,'FE Source'!$A:$AK,25,FALSE))</f>
        <v>2.38</v>
      </c>
      <c r="BI677" s="215">
        <f>IF(VLOOKUP($AU677,'FE Source'!$A:$AK,26,FALSE)=0,"-",VLOOKUP($AU677,'FE Source'!$A:$AK,26,FALSE))</f>
        <v>9.8699999999999992</v>
      </c>
      <c r="BJ677" s="215">
        <f>IF(VLOOKUP($AU677,'FE Source'!$A:$AK,27,FALSE)=0,"-",VLOOKUP($AU677,'FE Source'!$A:$AK,27,FALSE))</f>
        <v>1.29</v>
      </c>
      <c r="BK677" s="215">
        <f>IF(VLOOKUP($AU677,'FE Source'!$A:$AK,28,FALSE)=0,"-",VLOOKUP($AU677,'FE Source'!$A:$AK,28,FALSE))</f>
        <v>4.21</v>
      </c>
      <c r="BL677" s="215">
        <f>IF(VLOOKUP($AU677,'FE Source'!$A:$AK,29,FALSE)=0,"-",VLOOKUP($AU677,'FE Source'!$A:$AK,29,FALSE))</f>
        <v>-8.75</v>
      </c>
      <c r="BM677" s="215">
        <f>IF(VLOOKUP($AU677,'FE Source'!$A:$AK,30,FALSE)=0,"-",VLOOKUP($AU677,'FE Source'!$A:$AK,30,FALSE))</f>
        <v>3.25</v>
      </c>
      <c r="BN677" t="str">
        <f>IF(VLOOKUP($AU677,'FE Source'!$A:$AK,31,FALSE)="No Specified Index","-",IF(VLOOKUP($AU677,'FE Source'!$A:$AK,31,FALSE)=0,"-",VLOOKUP($AU677,'FE Source'!$A:$AK,31,FALSE)))</f>
        <v>Bloomberg US Aggregate Bond</v>
      </c>
      <c r="BO677" s="217">
        <f>IF(VLOOKUP($AU677,'FE Source'!$A:$AK,32,FALSE)=0,"-",VLOOKUP($AU677,'FE Source'!$A:$AK,32,FALSE))</f>
        <v>41992</v>
      </c>
      <c r="BP677" s="18" t="str">
        <f>IF(VLOOKUP($AU677,'FE Source'!$AZ:$BC,2,FALSE)=0,"-",VLOOKUP($AU677,'FE Source'!$AZ:$BC,2,FALSE))</f>
        <v>-</v>
      </c>
      <c r="BQ677" s="18" t="str">
        <f>IF(VLOOKUP($AU677,'FE Source'!$AZ:$BC,3,FALSE)=0,"-",VLOOKUP($AU677,'FE Source'!$AZ:$BC,3,FALSE))</f>
        <v>-</v>
      </c>
      <c r="BR677" s="18" t="str">
        <f>IF(VLOOKUP($AU677,'FE Source'!$AZ:$BC,4,FALSE)=0,"-",VLOOKUP($AU677,'FE Source'!$AZ:$BC,4,FALSE))</f>
        <v>-</v>
      </c>
    </row>
    <row r="678" spans="2:70" ht="15">
      <c r="B678" s="628" t="str">
        <f>INDEX('UT - Retail'!$A$7:$A$1409,MATCH(AU678,'UT - Retail'!$U$7:$U$1409,0),1)</f>
        <v>J.P. Morgan Asset Management</v>
      </c>
      <c r="C678" s="650" t="str">
        <f>INDEX('UT - Retail'!$B$7:$B$1409,MATCH(AU678,'UT - Retail'!$U$7:$U$1409,0),1)</f>
        <v>JPMorgan Funds - Korea Equity A (acc) USD</v>
      </c>
      <c r="D678" s="650"/>
      <c r="E678" s="618" t="str">
        <f>VLOOKUP(C678,'UT - Retail'!$B:$K,8,FALSE)</f>
        <v>Equities</v>
      </c>
      <c r="F678" s="618" t="str">
        <f>VLOOKUP(C678,'UT - Retail'!$B:$K,9,FALSE)</f>
        <v>Korea</v>
      </c>
      <c r="G678" s="618" t="str">
        <f>VLOOKUP(C678,'UT - Retail'!$B:$K,10,FALSE)</f>
        <v>General</v>
      </c>
      <c r="H678" s="82" t="str">
        <f>VLOOKUP(C678,'UT - Retail'!$B:$N,13,FALSE)</f>
        <v>No</v>
      </c>
      <c r="I678" s="82" t="str">
        <f>VLOOKUP(C678,'UT - Retail'!$B:$Q,14,FALSE)</f>
        <v>No</v>
      </c>
      <c r="J678" s="618" t="str">
        <f>VLOOKUP(C678,'UT - Retail'!$B:$Q,11,FALSE)</f>
        <v>No</v>
      </c>
      <c r="K678" s="130" t="str">
        <f>VLOOKUP(C678,'UT - Retail'!$B:$P,15,FALSE)</f>
        <v>Yes</v>
      </c>
      <c r="L678" s="82" t="str">
        <f>VLOOKUP(C678,'UT - Retail'!$B:$Q,16,FALSE)</f>
        <v>Both</v>
      </c>
      <c r="M678" s="618" t="str">
        <f>VLOOKUP(C678,'UT - Retail'!$B:$K,6,FALSE)</f>
        <v>USD</v>
      </c>
      <c r="N678" s="618" t="str">
        <f>IFERROR(IF(MATCH(C678,'Portfolio Construction'!$AL:$AL,0),"Yes","No"),"No")</f>
        <v>No</v>
      </c>
      <c r="O678" s="618" t="str">
        <f>IFERROR(IF(MATCH(C678,'Portfolio Construction'!$AN:$AN,0),"Yes","No"),"No")</f>
        <v>No</v>
      </c>
      <c r="P678" s="618" t="str">
        <f>IFERROR(IF(MATCH(C678,'Portfolio Construction'!$AP:$AP,0),"Yes","No"),"No")</f>
        <v>No</v>
      </c>
      <c r="Q678" s="618" t="str">
        <f>IFERROR(IF(MATCH(C678,'Portfolio Construction'!$AR:$AR,0),"Yes","No"),"No")</f>
        <v>No</v>
      </c>
      <c r="R678" s="618" t="str">
        <f>IFERROR(IF(MATCH(C678,'Portfolio Construction'!$AT:$AT,0),"Yes","No"),"No")</f>
        <v>No</v>
      </c>
      <c r="S678" s="618" t="str">
        <f>IFERROR(IF(MATCH(C678,'Portfolio Construction'!$AV:$AV,0),"Yes","No"),"No")</f>
        <v>No</v>
      </c>
      <c r="T678" s="618" t="str">
        <f>IFERROR(IF(MATCH(C678,'Portfolio Construction'!$AX:$AX,0),"Yes","No"),"No")</f>
        <v>No</v>
      </c>
      <c r="U678" s="618" t="str">
        <f>IFERROR(IF(MATCH(C678,'Portfolio Construction'!$AZ:$AZ,0),"Yes","No"),"No")</f>
        <v>No</v>
      </c>
      <c r="V678" s="618" t="str">
        <f>IFERROR(IF(MATCH(C678,'Portfolio Construction'!$BB:$BB,0),"Yes","No"),"No")</f>
        <v>No</v>
      </c>
      <c r="W678" s="618">
        <f>IF(VLOOKUP($AU678,'FE Source'!$A:$W,3,FALSE)=0,"-",VLOOKUP($AU678,'FE Source'!$A:$W,3,FALSE))</f>
        <v>8.3000000000000007</v>
      </c>
      <c r="X678" s="618">
        <f>IF(VLOOKUP($AU678,'FE Source'!$A:$W,4,FALSE)=0,"-",VLOOKUP($AU678,'FE Source'!$A:$W,4,FALSE))</f>
        <v>1.08</v>
      </c>
      <c r="Y678" s="618">
        <f>IF(VLOOKUP($AU678,'FE Source'!$A:$W,5,FALSE)=0,"-",VLOOKUP($AU678,'FE Source'!$A:$W,5,FALSE))</f>
        <v>-2.41</v>
      </c>
      <c r="Z678" s="618">
        <f>IF(VLOOKUP($AU678,'FE Source'!$A:$W,6,FALSE)=0,"-",VLOOKUP($AU678,'FE Source'!$A:$W,6,FALSE))</f>
        <v>-10.06</v>
      </c>
      <c r="AA678" s="618">
        <f>IF(VLOOKUP($AU678,'FE Source'!$A:$W,7,FALSE)=0,"-",VLOOKUP($AU678,'FE Source'!$A:$W,7,FALSE))</f>
        <v>-6.13</v>
      </c>
      <c r="AB678" s="618">
        <f>IF(VLOOKUP($AU678,'FE Source'!$A:$W,8,FALSE)=0,"-",VLOOKUP($AU678,'FE Source'!$A:$W,8,FALSE))</f>
        <v>4.82</v>
      </c>
      <c r="AC678" s="632">
        <f>IF(VLOOKUP($AU678,'FE Source'!$A:$W,9,FALSE)=0,"-",VLOOKUP($AU678,'FE Source'!$A:$W,9,FALSE))</f>
        <v>2.86</v>
      </c>
      <c r="AD678" s="634">
        <f>IF(VLOOKUP($AU678,'FE Source'!$A:$W,10,FALSE)=0,"-",VLOOKUP($AU678,'FE Source'!$A:$W,10,FALSE))</f>
        <v>1.01</v>
      </c>
      <c r="AE678" s="618">
        <f>IF(VLOOKUP($AU678,'FE Source'!$A:$W,11,FALSE)=0,"-",VLOOKUP($AU678,'FE Source'!$A:$W,11,FALSE))</f>
        <v>22.71</v>
      </c>
      <c r="AF678" s="618">
        <f>IF(VLOOKUP($AU678,'FE Source'!$A:$W,12,FALSE)=0,"-",VLOOKUP($AU678,'FE Source'!$A:$W,12,FALSE))</f>
        <v>-0.02</v>
      </c>
      <c r="AG678" s="618">
        <f>IF(VLOOKUP($AU678,'FE Source'!$A:$W,14,FALSE)=0,"-",VLOOKUP($AU678,'FE Source'!$A:$W,14,FALSE))</f>
        <v>-30.45</v>
      </c>
      <c r="AH678" s="618">
        <f>IF(VLOOKUP($AU678,'FE Source'!$A:$DJ,33,FALSE)=0,"-",VLOOKUP($AU678,'FE Source'!$A:$DJ,33,FALSE))</f>
        <v>87.6</v>
      </c>
      <c r="AI678" s="618">
        <f>IF(VLOOKUP($AU678,'FE Source'!$A:$Y,20,FALSE)=0,"-",VLOOKUP($AU678,'FE Source'!$A:$Y,20,FALSE))</f>
        <v>95.7</v>
      </c>
      <c r="AJ678" s="618">
        <f>IF(VLOOKUP($AU678,'FE Source'!$A:$DJ,34,FALSE)=0,"-",VLOOKUP($AU678,'FE Source'!$A:$DJ,34,FALSE))</f>
        <v>111.05</v>
      </c>
      <c r="AK678" s="618">
        <f>IF(VLOOKUP($AU678,'FE Source'!$A:$DJ,35,FALSE)=0,"-",VLOOKUP($AU678,'FE Source'!$A:$DJ,35,FALSE))</f>
        <v>99.1</v>
      </c>
      <c r="AL678" s="632">
        <f>IF(VLOOKUP($AU678,'FE Source'!$A:$Y,19,FALSE)=0,"-",VLOOKUP($AU678,'FE Source'!$A:$Y,19,FALSE))</f>
        <v>99.66</v>
      </c>
      <c r="AM678" s="634">
        <f>IF(VLOOKUP($AU678,'FE Source'!$A:$DJ,36,FALSE)=0,"-",VLOOKUP($AU678,'FE Source'!$A:$DJ,36,FALSE))</f>
        <v>96.72</v>
      </c>
      <c r="AN678" s="635">
        <f>IF(VLOOKUP($AU678,'FE Source'!$A:$W,13,FALSE)=0,"-",VLOOKUP($AU678,'FE Source'!$A:$W,13,FALSE))</f>
        <v>1509.5</v>
      </c>
      <c r="AO678" s="634" t="str">
        <f>IF(J678="no","-",IF(VLOOKUP($AU678,'FE Source'!$A:$W,15,FALSE)=0,"-",VLOOKUP($AU678,'FE Source'!$A:$W,15,FALSE)))</f>
        <v>-</v>
      </c>
      <c r="AP678" s="618" t="str">
        <f>IF(AO678="-","-",IF(VLOOKUP($AU678,'FE Source'!$A:$Z,21,FALSE)=0,"-",IF(VLOOKUP($AU678,'FE Source'!$A:$Z,21,FALSE)=2,"Semi-Annual",IF(VLOOKUP($AU678,'FE Source'!$A:$Z,21,FALSE)=4,"Quarterly",IF(VLOOKUP($AU678,'FE Source'!$A:$Z,21,FALSE)=12,"Monthly","Annual")))))</f>
        <v>-</v>
      </c>
      <c r="AQ678" s="632">
        <f t="array" ref="AQ678">IF(VLOOKUP($AU678,'FE Source'!$A:$W,16,FALSE)=0,"-",VLOOKUP($AU678,'FE Source'!$A:$W,16,FALSE))</f>
        <v>1.8</v>
      </c>
      <c r="AR678" s="636" t="str">
        <f>IF(VLOOKUP($AU678,'FE Source'!$A:$W,17,FALSE)=0,"-",VLOOKUP($AU678,'FE Source'!$A:$W,17,FALSE))</f>
        <v>Bronze</v>
      </c>
      <c r="AS678" s="634">
        <f>IF(VLOOKUP($AU678,'FE Source'!$AN:$AS,4,FALSE)="",VLOOKUP($AU678,'FE Source'!$AN:$AS,3,FALSE),VLOOKUP($AU678,'FE Source'!$AN:$AS,4,FALSE))</f>
        <v>14.32</v>
      </c>
      <c r="AT678" s="637">
        <f>IF(VLOOKUP($AU678,'FE Source'!$AN:$AS,5,FALSE)=0,"-",VLOOKUP($AU678,'FE Source'!$AN:$AS,5,FALSE))</f>
        <v>45779</v>
      </c>
      <c r="AU678" s="636" t="s">
        <v>685</v>
      </c>
      <c r="BE678" s="215">
        <f>IF(VLOOKUP($AU678,'FE Source'!$A:$AK,22,FALSE)=0,"-",VLOOKUP($AU678,'FE Source'!$A:$AK,22,FALSE))</f>
        <v>0.44</v>
      </c>
      <c r="BF678" s="215">
        <f>IF(VLOOKUP($AU678,'FE Source'!$A:$AK,23,FALSE)=0,"-",VLOOKUP($AU678,'FE Source'!$A:$AK,23,FALSE))</f>
        <v>6.43</v>
      </c>
      <c r="BG678" s="215">
        <f>IF(VLOOKUP($AU678,'FE Source'!$A:$AK,24,FALSE)=0,"-",VLOOKUP($AU678,'FE Source'!$A:$AK,24,FALSE))</f>
        <v>29.61</v>
      </c>
      <c r="BH678" s="215">
        <f>IF(VLOOKUP($AU678,'FE Source'!$A:$AK,25,FALSE)=0,"-",VLOOKUP($AU678,'FE Source'!$A:$AK,25,FALSE))</f>
        <v>-7.77</v>
      </c>
      <c r="BI678" s="215">
        <f>IF(VLOOKUP($AU678,'FE Source'!$A:$AK,26,FALSE)=0,"-",VLOOKUP($AU678,'FE Source'!$A:$AK,26,FALSE))</f>
        <v>7.13</v>
      </c>
      <c r="BJ678" s="215">
        <f>IF(VLOOKUP($AU678,'FE Source'!$A:$AK,27,FALSE)=0,"-",VLOOKUP($AU678,'FE Source'!$A:$AK,27,FALSE))</f>
        <v>36.96</v>
      </c>
      <c r="BK678" s="215">
        <f>IF(VLOOKUP($AU678,'FE Source'!$A:$AK,28,FALSE)=0,"-",VLOOKUP($AU678,'FE Source'!$A:$AK,28,FALSE))</f>
        <v>8.5</v>
      </c>
      <c r="BL678" s="215">
        <f>IF(VLOOKUP($AU678,'FE Source'!$A:$AK,29,FALSE)=0,"-",VLOOKUP($AU678,'FE Source'!$A:$AK,29,FALSE))</f>
        <v>-29.96</v>
      </c>
      <c r="BM678" s="215">
        <f>IF(VLOOKUP($AU678,'FE Source'!$A:$AK,30,FALSE)=0,"-",VLOOKUP($AU678,'FE Source'!$A:$AK,30,FALSE))</f>
        <v>12.29</v>
      </c>
      <c r="BN678" t="str">
        <f>IF(VLOOKUP($AU678,'FE Source'!$A:$AK,31,FALSE)="No Specified Index","-",IF(VLOOKUP($AU678,'FE Source'!$A:$AK,31,FALSE)=0,"-",VLOOKUP($AU678,'FE Source'!$A:$AK,31,FALSE)))</f>
        <v>Korea Composite Stock Price Index (KOSPI)</v>
      </c>
      <c r="BO678" s="217">
        <f>IF(VLOOKUP($AU678,'FE Source'!$A:$AK,32,FALSE)=0,"-",VLOOKUP($AU678,'FE Source'!$A:$AK,32,FALSE))</f>
        <v>39353</v>
      </c>
      <c r="BP678" s="18">
        <f>IF(VLOOKUP($AU678,'FE Source'!$AZ:$BC,2,FALSE)=0,"-",VLOOKUP($AU678,'FE Source'!$AZ:$BC,2,FALSE))</f>
        <v>-7.33</v>
      </c>
      <c r="BQ678" s="18">
        <f>IF(VLOOKUP($AU678,'FE Source'!$AZ:$BC,3,FALSE)=0,"-",VLOOKUP($AU678,'FE Source'!$AZ:$BC,3,FALSE))</f>
        <v>-16.53</v>
      </c>
      <c r="BR678" s="18">
        <f>IF(VLOOKUP($AU678,'FE Source'!$AZ:$BC,4,FALSE)=0,"-",VLOOKUP($AU678,'FE Source'!$AZ:$BC,4,FALSE))</f>
        <v>5.17</v>
      </c>
    </row>
    <row r="679" spans="2:70" ht="15">
      <c r="B679" s="628" t="str">
        <f>INDEX('UT - Retail'!$A$7:$A$1409,MATCH(AU679,'UT - Retail'!$U$7:$U$1409,0),1)</f>
        <v>J.P. Morgan Asset Management</v>
      </c>
      <c r="C679" s="650" t="str">
        <f>INDEX('UT - Retail'!$B$7:$B$1409,MATCH(AU679,'UT - Retail'!$U$7:$U$1409,0),1)</f>
        <v>JPMorgan Funds - Latin America Equity A (acc) SGD</v>
      </c>
      <c r="D679" s="830"/>
      <c r="E679" s="618" t="str">
        <f>VLOOKUP(C679,'UT - Retail'!$B:$K,8,FALSE)</f>
        <v>Equities</v>
      </c>
      <c r="F679" s="618" t="str">
        <f>VLOOKUP(C679,'UT - Retail'!$B:$K,9,FALSE)</f>
        <v>Latin America</v>
      </c>
      <c r="G679" s="618" t="str">
        <f>VLOOKUP(C679,'UT - Retail'!$B:$K,10,FALSE)</f>
        <v>General</v>
      </c>
      <c r="H679" s="82" t="str">
        <f>VLOOKUP(C679,'UT - Retail'!$B:$N,13,FALSE)</f>
        <v>No</v>
      </c>
      <c r="I679" s="82" t="str">
        <f>VLOOKUP(C679,'UT - Retail'!$B:$Q,14,FALSE)</f>
        <v>No</v>
      </c>
      <c r="J679" s="618" t="str">
        <f>VLOOKUP(C679,'UT - Retail'!$B:$Q,11,FALSE)</f>
        <v>No</v>
      </c>
      <c r="K679" s="130" t="str">
        <f>VLOOKUP(C679,'UT - Retail'!$B:$P,15,FALSE)</f>
        <v>Yes</v>
      </c>
      <c r="L679" s="82" t="str">
        <f>VLOOKUP(C679,'UT - Retail'!$B:$Q,16,FALSE)</f>
        <v>iFast</v>
      </c>
      <c r="M679" s="618" t="str">
        <f>VLOOKUP(C679,'UT - Retail'!$B:$K,6,FALSE)</f>
        <v>SGD</v>
      </c>
      <c r="N679" s="618" t="str">
        <f>IFERROR(IF(MATCH(C679,'Portfolio Construction'!$AL:$AL,0),"Yes","No"),"No")</f>
        <v>No</v>
      </c>
      <c r="O679" s="618" t="str">
        <f>IFERROR(IF(MATCH(C679,'Portfolio Construction'!$AN:$AN,0),"Yes","No"),"No")</f>
        <v>No</v>
      </c>
      <c r="P679" s="618" t="str">
        <f>IFERROR(IF(MATCH(C679,'Portfolio Construction'!$AP:$AP,0),"Yes","No"),"No")</f>
        <v>No</v>
      </c>
      <c r="Q679" s="618" t="str">
        <f>IFERROR(IF(MATCH(C679,'Portfolio Construction'!$AR:$AR,0),"Yes","No"),"No")</f>
        <v>No</v>
      </c>
      <c r="R679" s="618" t="str">
        <f>IFERROR(IF(MATCH(C679,'Portfolio Construction'!$AT:$AT,0),"Yes","No"),"No")</f>
        <v>No</v>
      </c>
      <c r="S679" s="618" t="str">
        <f>IFERROR(IF(MATCH(C679,'Portfolio Construction'!$AV:$AV,0),"Yes","No"),"No")</f>
        <v>No</v>
      </c>
      <c r="T679" s="618" t="str">
        <f>IFERROR(IF(MATCH(C679,'Portfolio Construction'!$AX:$AX,0),"Yes","No"),"No")</f>
        <v>No</v>
      </c>
      <c r="U679" s="618" t="str">
        <f>IFERROR(IF(MATCH(C679,'Portfolio Construction'!$AZ:$AZ,0),"Yes","No"),"No")</f>
        <v>No</v>
      </c>
      <c r="V679" s="618" t="str">
        <f>IFERROR(IF(MATCH(C679,'Portfolio Construction'!$BB:$BB,0),"Yes","No"),"No")</f>
        <v>No</v>
      </c>
      <c r="W679" s="618">
        <f>IF(VLOOKUP($AU679,'FE Source'!$A:$W,3,FALSE)=0,"-",VLOOKUP($AU679,'FE Source'!$A:$W,3,FALSE))</f>
        <v>10.58</v>
      </c>
      <c r="X679" s="618">
        <f>IF(VLOOKUP($AU679,'FE Source'!$A:$W,4,FALSE)=0,"-",VLOOKUP($AU679,'FE Source'!$A:$W,4,FALSE))</f>
        <v>5.15</v>
      </c>
      <c r="Y679" s="618">
        <f>IF(VLOOKUP($AU679,'FE Source'!$A:$W,5,FALSE)=0,"-",VLOOKUP($AU679,'FE Source'!$A:$W,5,FALSE))</f>
        <v>4.16</v>
      </c>
      <c r="Z679" s="618">
        <f>IF(VLOOKUP($AU679,'FE Source'!$A:$W,6,FALSE)=0,"-",VLOOKUP($AU679,'FE Source'!$A:$W,6,FALSE))</f>
        <v>-10.7</v>
      </c>
      <c r="AA679" s="618">
        <f>IF(VLOOKUP($AU679,'FE Source'!$A:$W,7,FALSE)=0,"-",VLOOKUP($AU679,'FE Source'!$A:$W,7,FALSE))</f>
        <v>5.07</v>
      </c>
      <c r="AB679" s="618">
        <f>IF(VLOOKUP($AU679,'FE Source'!$A:$W,8,FALSE)=0,"-",VLOOKUP($AU679,'FE Source'!$A:$W,8,FALSE))</f>
        <v>10.24</v>
      </c>
      <c r="AC679" s="632">
        <f>IF(VLOOKUP($AU679,'FE Source'!$A:$W,9,FALSE)=0,"-",VLOOKUP($AU679,'FE Source'!$A:$W,9,FALSE))</f>
        <v>1.83</v>
      </c>
      <c r="AD679" s="634">
        <f>IF(VLOOKUP($AU679,'FE Source'!$A:$W,10,FALSE)=0,"-",VLOOKUP($AU679,'FE Source'!$A:$W,10,FALSE))</f>
        <v>0.94</v>
      </c>
      <c r="AE679" s="618">
        <f>IF(VLOOKUP($AU679,'FE Source'!$A:$W,11,FALSE)=0,"-",VLOOKUP($AU679,'FE Source'!$A:$W,11,FALSE))</f>
        <v>19.52</v>
      </c>
      <c r="AF679" s="618">
        <f>IF(VLOOKUP($AU679,'FE Source'!$A:$W,12,FALSE)=0,"-",VLOOKUP($AU679,'FE Source'!$A:$W,12,FALSE))</f>
        <v>0.01</v>
      </c>
      <c r="AG679" s="618">
        <f>IF(VLOOKUP($AU679,'FE Source'!$A:$W,14,FALSE)=0,"-",VLOOKUP($AU679,'FE Source'!$A:$W,14,FALSE))</f>
        <v>-20.74</v>
      </c>
      <c r="AH679" s="618">
        <f>IF(VLOOKUP($AU679,'FE Source'!$A:$DJ,33,FALSE)=0,"-",VLOOKUP($AU679,'FE Source'!$A:$DJ,33,FALSE))</f>
        <v>80.900000000000006</v>
      </c>
      <c r="AI679" s="618">
        <f>IF(VLOOKUP($AU679,'FE Source'!$A:$Y,20,FALSE)=0,"-",VLOOKUP($AU679,'FE Source'!$A:$Y,20,FALSE))</f>
        <v>93.84</v>
      </c>
      <c r="AJ679" s="618">
        <f>IF(VLOOKUP($AU679,'FE Source'!$A:$DJ,34,FALSE)=0,"-",VLOOKUP($AU679,'FE Source'!$A:$DJ,34,FALSE))</f>
        <v>90.98</v>
      </c>
      <c r="AK679" s="618">
        <f>IF(VLOOKUP($AU679,'FE Source'!$A:$DJ,35,FALSE)=0,"-",VLOOKUP($AU679,'FE Source'!$A:$DJ,35,FALSE))</f>
        <v>86.18</v>
      </c>
      <c r="AL679" s="632">
        <f>IF(VLOOKUP($AU679,'FE Source'!$A:$Y,19,FALSE)=0,"-",VLOOKUP($AU679,'FE Source'!$A:$Y,19,FALSE))</f>
        <v>88.81</v>
      </c>
      <c r="AM679" s="634">
        <f>IF(VLOOKUP($AU679,'FE Source'!$A:$DJ,36,FALSE)=0,"-",VLOOKUP($AU679,'FE Source'!$A:$DJ,36,FALSE))</f>
        <v>92.35</v>
      </c>
      <c r="AN679" s="635">
        <f>IF(VLOOKUP($AU679,'FE Source'!$A:$W,13,FALSE)=0,"-",VLOOKUP($AU679,'FE Source'!$A:$W,13,FALSE))</f>
        <v>477.9</v>
      </c>
      <c r="AO679" s="634" t="str">
        <f>IF(J679="no","-",IF(VLOOKUP($AU679,'FE Source'!$A:$W,15,FALSE)=0,"-",VLOOKUP($AU679,'FE Source'!$A:$W,15,FALSE)))</f>
        <v>-</v>
      </c>
      <c r="AP679" s="618" t="str">
        <f>IF(AO679="-","-",IF(VLOOKUP($AU679,'FE Source'!$A:$Z,21,FALSE)=0,"-",IF(VLOOKUP($AU679,'FE Source'!$A:$Z,21,FALSE)=2,"Semi-Annual",IF(VLOOKUP($AU679,'FE Source'!$A:$Z,21,FALSE)=4,"Quarterly",IF(VLOOKUP($AU679,'FE Source'!$A:$Z,21,FALSE)=12,"Monthly","Annual")))))</f>
        <v>-</v>
      </c>
      <c r="AQ679" s="632">
        <f t="array" ref="AQ679">IF(VLOOKUP($AU679,'FE Source'!$A:$W,16,FALSE)=0,"-",VLOOKUP($AU679,'FE Source'!$A:$W,16,FALSE))</f>
        <v>1.8</v>
      </c>
      <c r="AR679" s="636" t="str">
        <f>IF(VLOOKUP($AU679,'FE Source'!$A:$W,17,FALSE)=0,"-",VLOOKUP($AU679,'FE Source'!$A:$W,17,FALSE))</f>
        <v>Neutral</v>
      </c>
      <c r="AS679" s="634">
        <f>IF(VLOOKUP($AU679,'FE Source'!$AN:$AS,4,FALSE)="",VLOOKUP($AU679,'FE Source'!$AN:$AS,3,FALSE),VLOOKUP($AU679,'FE Source'!$AN:$AS,4,FALSE))</f>
        <v>13.27</v>
      </c>
      <c r="AT679" s="637">
        <f>IF(VLOOKUP($AU679,'FE Source'!$AN:$AS,5,FALSE)=0,"-",VLOOKUP($AU679,'FE Source'!$AN:$AS,5,FALSE))</f>
        <v>45783</v>
      </c>
      <c r="AU679" s="636" t="s">
        <v>10135</v>
      </c>
      <c r="BE679" s="215">
        <f>IF(VLOOKUP($AU679,'FE Source'!$A:$AK,22,FALSE)=0,"-",VLOOKUP($AU679,'FE Source'!$A:$AK,22,FALSE))</f>
        <v>-25.79</v>
      </c>
      <c r="BF679" s="215">
        <f>IF(VLOOKUP($AU679,'FE Source'!$A:$AK,23,FALSE)=0,"-",VLOOKUP($AU679,'FE Source'!$A:$AK,23,FALSE))</f>
        <v>22.3</v>
      </c>
      <c r="BG679" s="215">
        <f>IF(VLOOKUP($AU679,'FE Source'!$A:$AK,24,FALSE)=0,"-",VLOOKUP($AU679,'FE Source'!$A:$AK,24,FALSE))</f>
        <v>17.46</v>
      </c>
      <c r="BH679" s="215">
        <f>IF(VLOOKUP($AU679,'FE Source'!$A:$AK,25,FALSE)=0,"-",VLOOKUP($AU679,'FE Source'!$A:$AK,25,FALSE))</f>
        <v>-7.68</v>
      </c>
      <c r="BI679" s="215">
        <f>IF(VLOOKUP($AU679,'FE Source'!$A:$AK,26,FALSE)=0,"-",VLOOKUP($AU679,'FE Source'!$A:$AK,26,FALSE))</f>
        <v>23.61</v>
      </c>
      <c r="BJ679" s="215">
        <f>IF(VLOOKUP($AU679,'FE Source'!$A:$AK,27,FALSE)=0,"-",VLOOKUP($AU679,'FE Source'!$A:$AK,27,FALSE))</f>
        <v>-8.18</v>
      </c>
      <c r="BK679" s="215">
        <f>IF(VLOOKUP($AU679,'FE Source'!$A:$AK,28,FALSE)=0,"-",VLOOKUP($AU679,'FE Source'!$A:$AK,28,FALSE))</f>
        <v>-13.24</v>
      </c>
      <c r="BL679" s="215">
        <f>IF(VLOOKUP($AU679,'FE Source'!$A:$AK,29,FALSE)=0,"-",VLOOKUP($AU679,'FE Source'!$A:$AK,29,FALSE))</f>
        <v>5.99</v>
      </c>
      <c r="BM679" s="215">
        <f>IF(VLOOKUP($AU679,'FE Source'!$A:$AK,30,FALSE)=0,"-",VLOOKUP($AU679,'FE Source'!$A:$AK,30,FALSE))</f>
        <v>29.39</v>
      </c>
      <c r="BN679" t="str">
        <f>IF(VLOOKUP($AU679,'FE Source'!$A:$AK,31,FALSE)="No Specified Index","-",IF(VLOOKUP($AU679,'FE Source'!$A:$AK,31,FALSE)=0,"-",VLOOKUP($AU679,'FE Source'!$A:$AK,31,FALSE)))</f>
        <v>MSCI Emerging Markets Latin America - Net Return</v>
      </c>
      <c r="BO679" s="217">
        <f>IF(VLOOKUP($AU679,'FE Source'!$A:$AK,32,FALSE)=0,"-",VLOOKUP($AU679,'FE Source'!$A:$AK,32,FALSE))</f>
        <v>40399</v>
      </c>
      <c r="BP679" s="18">
        <f>IF(VLOOKUP($AU679,'FE Source'!$AZ:$BC,2,FALSE)=0,"-",VLOOKUP($AU679,'FE Source'!$AZ:$BC,2,FALSE))</f>
        <v>-9.57</v>
      </c>
      <c r="BQ679" s="18">
        <f>IF(VLOOKUP($AU679,'FE Source'!$AZ:$BC,3,FALSE)=0,"-",VLOOKUP($AU679,'FE Source'!$AZ:$BC,3,FALSE))</f>
        <v>-4.46</v>
      </c>
      <c r="BR679" s="18" t="str">
        <f>IF(VLOOKUP($AU679,'FE Source'!$AZ:$BC,4,FALSE)=0,"-",VLOOKUP($AU679,'FE Source'!$AZ:$BC,4,FALSE))</f>
        <v>-</v>
      </c>
    </row>
    <row r="680" spans="2:70" ht="15">
      <c r="B680" s="628" t="str">
        <f>INDEX('UT - Retail'!$A$7:$A$1409,MATCH(AU680,'UT - Retail'!$U$7:$U$1409,0),1)</f>
        <v>J.P. Morgan Asset Management</v>
      </c>
      <c r="C680" s="650" t="str">
        <f>INDEX('UT - Retail'!$B$7:$B$1409,MATCH(AU680,'UT - Retail'!$U$7:$U$1409,0),1)</f>
        <v>JPMorgan Funds - Latin America Equity A (acc) USD</v>
      </c>
      <c r="D680" s="650"/>
      <c r="E680" s="618" t="str">
        <f>VLOOKUP(C680,'UT - Retail'!$B:$K,8,FALSE)</f>
        <v>Equities</v>
      </c>
      <c r="F680" s="618" t="str">
        <f>VLOOKUP(C680,'UT - Retail'!$B:$K,9,FALSE)</f>
        <v>Latin America</v>
      </c>
      <c r="G680" s="618" t="str">
        <f>VLOOKUP(C680,'UT - Retail'!$B:$K,10,FALSE)</f>
        <v>General</v>
      </c>
      <c r="H680" s="82" t="str">
        <f>VLOOKUP(C680,'UT - Retail'!$B:$N,13,FALSE)</f>
        <v>No</v>
      </c>
      <c r="I680" s="82" t="str">
        <f>VLOOKUP(C680,'UT - Retail'!$B:$Q,14,FALSE)</f>
        <v>No</v>
      </c>
      <c r="J680" s="618" t="str">
        <f>VLOOKUP(C680,'UT - Retail'!$B:$Q,11,FALSE)</f>
        <v>No</v>
      </c>
      <c r="K680" s="130" t="str">
        <f>VLOOKUP(C680,'UT - Retail'!$B:$P,15,FALSE)</f>
        <v>Yes</v>
      </c>
      <c r="L680" s="82" t="str">
        <f>VLOOKUP(C680,'UT - Retail'!$B:$Q,16,FALSE)</f>
        <v>Both</v>
      </c>
      <c r="M680" s="618" t="str">
        <f>VLOOKUP(C680,'UT - Retail'!$B:$K,6,FALSE)</f>
        <v>USD</v>
      </c>
      <c r="N680" s="618" t="str">
        <f>IFERROR(IF(MATCH(C680,'Portfolio Construction'!$AL:$AL,0),"Yes","No"),"No")</f>
        <v>No</v>
      </c>
      <c r="O680" s="618" t="str">
        <f>IFERROR(IF(MATCH(C680,'Portfolio Construction'!$AN:$AN,0),"Yes","No"),"No")</f>
        <v>No</v>
      </c>
      <c r="P680" s="618" t="str">
        <f>IFERROR(IF(MATCH(C680,'Portfolio Construction'!$AP:$AP,0),"Yes","No"),"No")</f>
        <v>No</v>
      </c>
      <c r="Q680" s="618" t="str">
        <f>IFERROR(IF(MATCH(C680,'Portfolio Construction'!$AR:$AR,0),"Yes","No"),"No")</f>
        <v>No</v>
      </c>
      <c r="R680" s="618" t="str">
        <f>IFERROR(IF(MATCH(C680,'Portfolio Construction'!$AT:$AT,0),"Yes","No"),"No")</f>
        <v>No</v>
      </c>
      <c r="S680" s="618" t="str">
        <f>IFERROR(IF(MATCH(C680,'Portfolio Construction'!$AV:$AV,0),"Yes","No"),"No")</f>
        <v>No</v>
      </c>
      <c r="T680" s="618" t="str">
        <f>IFERROR(IF(MATCH(C680,'Portfolio Construction'!$AX:$AX,0),"Yes","No"),"No")</f>
        <v>No</v>
      </c>
      <c r="U680" s="618" t="str">
        <f>IFERROR(IF(MATCH(C680,'Portfolio Construction'!$AZ:$AZ,0),"Yes","No"),"No")</f>
        <v>No</v>
      </c>
      <c r="V680" s="618" t="str">
        <f>IFERROR(IF(MATCH(C680,'Portfolio Construction'!$BB:$BB,0),"Yes","No"),"No")</f>
        <v>No</v>
      </c>
      <c r="W680" s="618">
        <f>IF(VLOOKUP($AU680,'FE Source'!$A:$W,3,FALSE)=0,"-",VLOOKUP($AU680,'FE Source'!$A:$W,3,FALSE))</f>
        <v>10.59</v>
      </c>
      <c r="X680" s="618">
        <f>IF(VLOOKUP($AU680,'FE Source'!$A:$W,4,FALSE)=0,"-",VLOOKUP($AU680,'FE Source'!$A:$W,4,FALSE))</f>
        <v>5.17</v>
      </c>
      <c r="Y680" s="618">
        <f>IF(VLOOKUP($AU680,'FE Source'!$A:$W,5,FALSE)=0,"-",VLOOKUP($AU680,'FE Source'!$A:$W,5,FALSE))</f>
        <v>4.37</v>
      </c>
      <c r="Z680" s="618">
        <f>IF(VLOOKUP($AU680,'FE Source'!$A:$W,6,FALSE)=0,"-",VLOOKUP($AU680,'FE Source'!$A:$W,6,FALSE))</f>
        <v>-10.69</v>
      </c>
      <c r="AA680" s="618">
        <f>IF(VLOOKUP($AU680,'FE Source'!$A:$W,7,FALSE)=0,"-",VLOOKUP($AU680,'FE Source'!$A:$W,7,FALSE))</f>
        <v>5.1100000000000003</v>
      </c>
      <c r="AB680" s="618">
        <f>IF(VLOOKUP($AU680,'FE Source'!$A:$W,8,FALSE)=0,"-",VLOOKUP($AU680,'FE Source'!$A:$W,8,FALSE))</f>
        <v>10.23</v>
      </c>
      <c r="AC680" s="632">
        <f>IF(VLOOKUP($AU680,'FE Source'!$A:$W,9,FALSE)=0,"-",VLOOKUP($AU680,'FE Source'!$A:$W,9,FALSE))</f>
        <v>1.86</v>
      </c>
      <c r="AD680" s="634">
        <f>IF(VLOOKUP($AU680,'FE Source'!$A:$W,10,FALSE)=0,"-",VLOOKUP($AU680,'FE Source'!$A:$W,10,FALSE))</f>
        <v>0.99</v>
      </c>
      <c r="AE680" s="618">
        <f>IF(VLOOKUP($AU680,'FE Source'!$A:$W,11,FALSE)=0,"-",VLOOKUP($AU680,'FE Source'!$A:$W,11,FALSE))</f>
        <v>20.97</v>
      </c>
      <c r="AF680" s="618">
        <f>IF(VLOOKUP($AU680,'FE Source'!$A:$W,12,FALSE)=0,"-",VLOOKUP($AU680,'FE Source'!$A:$W,12,FALSE))</f>
        <v>0.01</v>
      </c>
      <c r="AG680" s="618">
        <f>IF(VLOOKUP($AU680,'FE Source'!$A:$W,14,FALSE)=0,"-",VLOOKUP($AU680,'FE Source'!$A:$W,14,FALSE))</f>
        <v>-20.67</v>
      </c>
      <c r="AH680" s="618">
        <f>IF(VLOOKUP($AU680,'FE Source'!$A:$DJ,33,FALSE)=0,"-",VLOOKUP($AU680,'FE Source'!$A:$DJ,33,FALSE))</f>
        <v>107.33</v>
      </c>
      <c r="AI680" s="618">
        <f>IF(VLOOKUP($AU680,'FE Source'!$A:$Y,20,FALSE)=0,"-",VLOOKUP($AU680,'FE Source'!$A:$Y,20,FALSE))</f>
        <v>101.24</v>
      </c>
      <c r="AJ680" s="618">
        <f>IF(VLOOKUP($AU680,'FE Source'!$A:$DJ,34,FALSE)=0,"-",VLOOKUP($AU680,'FE Source'!$A:$DJ,34,FALSE))</f>
        <v>94.98</v>
      </c>
      <c r="AK680" s="618">
        <f>IF(VLOOKUP($AU680,'FE Source'!$A:$DJ,35,FALSE)=0,"-",VLOOKUP($AU680,'FE Source'!$A:$DJ,35,FALSE))</f>
        <v>100.88</v>
      </c>
      <c r="AL680" s="632">
        <f>IF(VLOOKUP($AU680,'FE Source'!$A:$Y,19,FALSE)=0,"-",VLOOKUP($AU680,'FE Source'!$A:$Y,19,FALSE))</f>
        <v>92.5</v>
      </c>
      <c r="AM680" s="634">
        <f>IF(VLOOKUP($AU680,'FE Source'!$A:$DJ,36,FALSE)=0,"-",VLOOKUP($AU680,'FE Source'!$A:$DJ,36,FALSE))</f>
        <v>93.65</v>
      </c>
      <c r="AN680" s="635">
        <f>IF(VLOOKUP($AU680,'FE Source'!$A:$W,13,FALSE)=0,"-",VLOOKUP($AU680,'FE Source'!$A:$W,13,FALSE))</f>
        <v>477.9</v>
      </c>
      <c r="AO680" s="634" t="str">
        <f>IF(J680="no","-",IF(VLOOKUP($AU680,'FE Source'!$A:$W,15,FALSE)=0,"-",VLOOKUP($AU680,'FE Source'!$A:$W,15,FALSE)))</f>
        <v>-</v>
      </c>
      <c r="AP680" s="618" t="str">
        <f>IF(AO680="-","-",IF(VLOOKUP($AU680,'FE Source'!$A:$Z,21,FALSE)=0,"-",IF(VLOOKUP($AU680,'FE Source'!$A:$Z,21,FALSE)=2,"Semi-Annual",IF(VLOOKUP($AU680,'FE Source'!$A:$Z,21,FALSE)=4,"Quarterly",IF(VLOOKUP($AU680,'FE Source'!$A:$Z,21,FALSE)=12,"Monthly","Annual")))))</f>
        <v>-</v>
      </c>
      <c r="AQ680" s="632">
        <f t="array" ref="AQ680">IF(VLOOKUP($AU680,'FE Source'!$A:$W,16,FALSE)=0,"-",VLOOKUP($AU680,'FE Source'!$A:$W,16,FALSE))</f>
        <v>1.8</v>
      </c>
      <c r="AR680" s="636" t="str">
        <f>IF(VLOOKUP($AU680,'FE Source'!$A:$W,17,FALSE)=0,"-",VLOOKUP($AU680,'FE Source'!$A:$W,17,FALSE))</f>
        <v>Neutral</v>
      </c>
      <c r="AS680" s="634">
        <f>IF(VLOOKUP($AU680,'FE Source'!$AN:$AS,4,FALSE)="",VLOOKUP($AU680,'FE Source'!$AN:$AS,3,FALSE),VLOOKUP($AU680,'FE Source'!$AN:$AS,4,FALSE))</f>
        <v>30.21</v>
      </c>
      <c r="AT680" s="637">
        <f>IF(VLOOKUP($AU680,'FE Source'!$AN:$AS,5,FALSE)=0,"-",VLOOKUP($AU680,'FE Source'!$AN:$AS,5,FALSE))</f>
        <v>45783</v>
      </c>
      <c r="AU680" s="636" t="s">
        <v>1169</v>
      </c>
      <c r="BE680" s="215">
        <f>IF(VLOOKUP($AU680,'FE Source'!$A:$AK,22,FALSE)=0,"-",VLOOKUP($AU680,'FE Source'!$A:$AK,22,FALSE))</f>
        <v>-25.8</v>
      </c>
      <c r="BF680" s="215">
        <f>IF(VLOOKUP($AU680,'FE Source'!$A:$AK,23,FALSE)=0,"-",VLOOKUP($AU680,'FE Source'!$A:$AK,23,FALSE))</f>
        <v>22.16</v>
      </c>
      <c r="BG680" s="215">
        <f>IF(VLOOKUP($AU680,'FE Source'!$A:$AK,24,FALSE)=0,"-",VLOOKUP($AU680,'FE Source'!$A:$AK,24,FALSE))</f>
        <v>17.64</v>
      </c>
      <c r="BH680" s="215">
        <f>IF(VLOOKUP($AU680,'FE Source'!$A:$AK,25,FALSE)=0,"-",VLOOKUP($AU680,'FE Source'!$A:$AK,25,FALSE))</f>
        <v>-7.61</v>
      </c>
      <c r="BI680" s="215">
        <f>IF(VLOOKUP($AU680,'FE Source'!$A:$AK,26,FALSE)=0,"-",VLOOKUP($AU680,'FE Source'!$A:$AK,26,FALSE))</f>
        <v>23.63</v>
      </c>
      <c r="BJ680" s="215">
        <f>IF(VLOOKUP($AU680,'FE Source'!$A:$AK,27,FALSE)=0,"-",VLOOKUP($AU680,'FE Source'!$A:$AK,27,FALSE))</f>
        <v>-8.1999999999999993</v>
      </c>
      <c r="BK680" s="215">
        <f>IF(VLOOKUP($AU680,'FE Source'!$A:$AK,28,FALSE)=0,"-",VLOOKUP($AU680,'FE Source'!$A:$AK,28,FALSE))</f>
        <v>-13.21</v>
      </c>
      <c r="BL680" s="215">
        <f>IF(VLOOKUP($AU680,'FE Source'!$A:$AK,29,FALSE)=0,"-",VLOOKUP($AU680,'FE Source'!$A:$AK,29,FALSE))</f>
        <v>5.89</v>
      </c>
      <c r="BM680" s="215">
        <f>IF(VLOOKUP($AU680,'FE Source'!$A:$AK,30,FALSE)=0,"-",VLOOKUP($AU680,'FE Source'!$A:$AK,30,FALSE))</f>
        <v>29.47</v>
      </c>
      <c r="BN680" t="str">
        <f>IF(VLOOKUP($AU680,'FE Source'!$A:$AK,31,FALSE)="No Specified Index","-",IF(VLOOKUP($AU680,'FE Source'!$A:$AK,31,FALSE)=0,"-",VLOOKUP($AU680,'FE Source'!$A:$AK,31,FALSE)))</f>
        <v>MSCI Emerging Markets Latin America - Net Return</v>
      </c>
      <c r="BO680" s="217">
        <f>IF(VLOOKUP($AU680,'FE Source'!$A:$AK,32,FALSE)=0,"-",VLOOKUP($AU680,'FE Source'!$A:$AK,32,FALSE))</f>
        <v>38442</v>
      </c>
      <c r="BP680" s="18">
        <f>IF(VLOOKUP($AU680,'FE Source'!$AZ:$BC,2,FALSE)=0,"-",VLOOKUP($AU680,'FE Source'!$AZ:$BC,2,FALSE))</f>
        <v>-9.58</v>
      </c>
      <c r="BQ680" s="18">
        <f>IF(VLOOKUP($AU680,'FE Source'!$AZ:$BC,3,FALSE)=0,"-",VLOOKUP($AU680,'FE Source'!$AZ:$BC,3,FALSE))</f>
        <v>-4.7</v>
      </c>
      <c r="BR680" s="18">
        <f>IF(VLOOKUP($AU680,'FE Source'!$AZ:$BC,4,FALSE)=0,"-",VLOOKUP($AU680,'FE Source'!$AZ:$BC,4,FALSE))</f>
        <v>-15.57</v>
      </c>
    </row>
    <row r="681" spans="2:70" ht="15">
      <c r="B681" s="628" t="str">
        <f>INDEX('UT - Retail'!$A$7:$A$1409,MATCH(AU681,'UT - Retail'!$U$7:$U$1409,0),1)</f>
        <v>J.P. Morgan Asset Management</v>
      </c>
      <c r="C681" s="650" t="str">
        <f>INDEX('UT - Retail'!$B$7:$B$1409,MATCH(AU681,'UT - Retail'!$U$7:$U$1409,0),1)</f>
        <v>JPMorgan Funds - Multi-Manager Alternatives A (acc) SGD</v>
      </c>
      <c r="D681" s="650"/>
      <c r="E681" s="618" t="str">
        <f>VLOOKUP(C681,'UT - Retail'!$B:$K,8,FALSE)</f>
        <v>Alternatives</v>
      </c>
      <c r="F681" s="618" t="str">
        <f>VLOOKUP(C681,'UT - Retail'!$B:$K,9,FALSE)</f>
        <v>Global</v>
      </c>
      <c r="G681" s="618" t="str">
        <f>VLOOKUP(C681,'UT - Retail'!$B:$K,10,FALSE)</f>
        <v>General</v>
      </c>
      <c r="H681" s="82" t="str">
        <f>VLOOKUP(C681,'UT - Retail'!$B:$N,13,FALSE)</f>
        <v>No</v>
      </c>
      <c r="I681" s="82" t="str">
        <f>VLOOKUP(C681,'UT - Retail'!$B:$Q,14,FALSE)</f>
        <v>No</v>
      </c>
      <c r="J681" s="618" t="str">
        <f>VLOOKUP(C681,'UT - Retail'!$B:$Q,11,FALSE)</f>
        <v>No</v>
      </c>
      <c r="K681" s="130" t="str">
        <f>VLOOKUP(C681,'UT - Retail'!$B:$P,15,FALSE)</f>
        <v>Yes</v>
      </c>
      <c r="L681" s="82" t="str">
        <f>VLOOKUP(C681,'UT - Retail'!$B:$Q,16,FALSE)</f>
        <v>Both</v>
      </c>
      <c r="M681" s="618" t="str">
        <f>VLOOKUP(C681,'UT - Retail'!$B:$K,6,FALSE)</f>
        <v>SGD</v>
      </c>
      <c r="N681" s="618" t="str">
        <f>IFERROR(IF(MATCH(C681,'Portfolio Construction'!$AL:$AL,0),"Yes","No"),"No")</f>
        <v>No</v>
      </c>
      <c r="O681" s="618" t="str">
        <f>IFERROR(IF(MATCH(C681,'Portfolio Construction'!$AN:$AN,0),"Yes","No"),"No")</f>
        <v>No</v>
      </c>
      <c r="P681" s="618" t="str">
        <f>IFERROR(IF(MATCH(C681,'Portfolio Construction'!$AP:$AP,0),"Yes","No"),"No")</f>
        <v>No</v>
      </c>
      <c r="Q681" s="618" t="str">
        <f>IFERROR(IF(MATCH(C681,'Portfolio Construction'!$AR:$AR,0),"Yes","No"),"No")</f>
        <v>No</v>
      </c>
      <c r="R681" s="618" t="str">
        <f>IFERROR(IF(MATCH(C681,'Portfolio Construction'!$AT:$AT,0),"Yes","No"),"No")</f>
        <v>No</v>
      </c>
      <c r="S681" s="618" t="str">
        <f>IFERROR(IF(MATCH(C681,'Portfolio Construction'!$AV:$AV,0),"Yes","No"),"No")</f>
        <v>No</v>
      </c>
      <c r="T681" s="618" t="str">
        <f>IFERROR(IF(MATCH(C681,'Portfolio Construction'!$AX:$AX,0),"Yes","No"),"No")</f>
        <v>No</v>
      </c>
      <c r="U681" s="618" t="str">
        <f>IFERROR(IF(MATCH(C681,'Portfolio Construction'!$AZ:$AZ,0),"Yes","No"),"No")</f>
        <v>No</v>
      </c>
      <c r="V681" s="618" t="str">
        <f>IFERROR(IF(MATCH(C681,'Portfolio Construction'!$BB:$BB,0),"Yes","No"),"No")</f>
        <v>No</v>
      </c>
      <c r="W681" s="618">
        <f>IF(VLOOKUP($AU681,'FE Source'!$A:$W,3,FALSE)=0,"-",VLOOKUP($AU681,'FE Source'!$A:$W,3,FALSE))</f>
        <v>-4.2300000000000004</v>
      </c>
      <c r="X681" s="618">
        <f>IF(VLOOKUP($AU681,'FE Source'!$A:$W,4,FALSE)=0,"-",VLOOKUP($AU681,'FE Source'!$A:$W,4,FALSE))</f>
        <v>-1.18</v>
      </c>
      <c r="Y681" s="618">
        <f>IF(VLOOKUP($AU681,'FE Source'!$A:$W,5,FALSE)=0,"-",VLOOKUP($AU681,'FE Source'!$A:$W,5,FALSE))</f>
        <v>-1.81</v>
      </c>
      <c r="Z681" s="618">
        <f>IF(VLOOKUP($AU681,'FE Source'!$A:$W,6,FALSE)=0,"-",VLOOKUP($AU681,'FE Source'!$A:$W,6,FALSE))</f>
        <v>-3.03</v>
      </c>
      <c r="AA681" s="618">
        <f>IF(VLOOKUP($AU681,'FE Source'!$A:$W,7,FALSE)=0,"-",VLOOKUP($AU681,'FE Source'!$A:$W,7,FALSE))</f>
        <v>-0.3</v>
      </c>
      <c r="AB681" s="618">
        <f>IF(VLOOKUP($AU681,'FE Source'!$A:$W,8,FALSE)=0,"-",VLOOKUP($AU681,'FE Source'!$A:$W,8,FALSE))</f>
        <v>1.32</v>
      </c>
      <c r="AC681" s="632" t="str">
        <f>IF(VLOOKUP($AU681,'FE Source'!$A:$W,9,FALSE)=0,"-",VLOOKUP($AU681,'FE Source'!$A:$W,9,FALSE))</f>
        <v>-</v>
      </c>
      <c r="AD681" s="634">
        <f>IF(VLOOKUP($AU681,'FE Source'!$A:$W,10,FALSE)=0,"-",VLOOKUP($AU681,'FE Source'!$A:$W,10,FALSE))</f>
        <v>1.36</v>
      </c>
      <c r="AE681" s="618">
        <f>IF(VLOOKUP($AU681,'FE Source'!$A:$W,11,FALSE)=0,"-",VLOOKUP($AU681,'FE Source'!$A:$W,11,FALSE))</f>
        <v>6.1</v>
      </c>
      <c r="AF681" s="618" t="str">
        <f>IF(VLOOKUP($AU681,'FE Source'!$A:$W,12,FALSE)=0,"-",VLOOKUP($AU681,'FE Source'!$A:$W,12,FALSE))</f>
        <v>-</v>
      </c>
      <c r="AG681" s="618">
        <f>IF(VLOOKUP($AU681,'FE Source'!$A:$W,14,FALSE)=0,"-",VLOOKUP($AU681,'FE Source'!$A:$W,14,FALSE))</f>
        <v>-5.98</v>
      </c>
      <c r="AH681" s="618">
        <f>IF(VLOOKUP($AU681,'FE Source'!$A:$DJ,33,FALSE)=0,"-",VLOOKUP($AU681,'FE Source'!$A:$DJ,33,FALSE))</f>
        <v>141.69999999999999</v>
      </c>
      <c r="AI681" s="618">
        <f>IF(VLOOKUP($AU681,'FE Source'!$A:$Y,20,FALSE)=0,"-",VLOOKUP($AU681,'FE Source'!$A:$Y,20,FALSE))</f>
        <v>124.37</v>
      </c>
      <c r="AJ681" s="618">
        <f>IF(VLOOKUP($AU681,'FE Source'!$A:$DJ,34,FALSE)=0,"-",VLOOKUP($AU681,'FE Source'!$A:$DJ,34,FALSE))</f>
        <v>104.5</v>
      </c>
      <c r="AK681" s="618">
        <f>IF(VLOOKUP($AU681,'FE Source'!$A:$DJ,35,FALSE)=0,"-",VLOOKUP($AU681,'FE Source'!$A:$DJ,35,FALSE))</f>
        <v>192.32</v>
      </c>
      <c r="AL681" s="632">
        <f>IF(VLOOKUP($AU681,'FE Source'!$A:$Y,19,FALSE)=0,"-",VLOOKUP($AU681,'FE Source'!$A:$Y,19,FALSE))</f>
        <v>168.76</v>
      </c>
      <c r="AM681" s="634">
        <f>IF(VLOOKUP($AU681,'FE Source'!$A:$DJ,36,FALSE)=0,"-",VLOOKUP($AU681,'FE Source'!$A:$DJ,36,FALSE))</f>
        <v>144.05000000000001</v>
      </c>
      <c r="AN681" s="635">
        <f>IF(VLOOKUP($AU681,'FE Source'!$A:$W,13,FALSE)=0,"-",VLOOKUP($AU681,'FE Source'!$A:$W,13,FALSE))</f>
        <v>594.1</v>
      </c>
      <c r="AO681" s="634" t="str">
        <f>IF(J681="no","-",IF(VLOOKUP($AU681,'FE Source'!$A:$W,15,FALSE)=0,"-",VLOOKUP($AU681,'FE Source'!$A:$W,15,FALSE)))</f>
        <v>-</v>
      </c>
      <c r="AP681" s="618" t="str">
        <f>IF(AO681="-","-",IF(VLOOKUP($AU681,'FE Source'!$A:$Z,21,FALSE)=0,"-",IF(VLOOKUP($AU681,'FE Source'!$A:$Z,21,FALSE)=2,"Semi-Annual",IF(VLOOKUP($AU681,'FE Source'!$A:$Z,21,FALSE)=4,"Quarterly",IF(VLOOKUP($AU681,'FE Source'!$A:$Z,21,FALSE)=12,"Monthly","Annual")))))</f>
        <v>-</v>
      </c>
      <c r="AQ681" s="632">
        <f t="array" ref="AQ681">IF(VLOOKUP($AU681,'FE Source'!$A:$W,16,FALSE)=0,"-",VLOOKUP($AU681,'FE Source'!$A:$W,16,FALSE))</f>
        <v>2.6</v>
      </c>
      <c r="AR681" s="636" t="str">
        <f>IF(VLOOKUP($AU681,'FE Source'!$A:$W,17,FALSE)=0,"-",VLOOKUP($AU681,'FE Source'!$A:$W,17,FALSE))</f>
        <v>-</v>
      </c>
      <c r="AS681" s="634">
        <f>IF(VLOOKUP($AU681,'FE Source'!$AN:$AS,4,FALSE)="",VLOOKUP($AU681,'FE Source'!$AN:$AS,3,FALSE),VLOOKUP($AU681,'FE Source'!$AN:$AS,4,FALSE))</f>
        <v>10.88</v>
      </c>
      <c r="AT681" s="637">
        <f>IF(VLOOKUP($AU681,'FE Source'!$AN:$AS,5,FALSE)=0,"-",VLOOKUP($AU681,'FE Source'!$AN:$AS,5,FALSE))</f>
        <v>45782</v>
      </c>
      <c r="AU681" s="636" t="s">
        <v>7166</v>
      </c>
      <c r="BE681" s="215" t="str">
        <f>IF(VLOOKUP($AU681,'FE Source'!$A:$AK,22,FALSE)=0,"-",VLOOKUP($AU681,'FE Source'!$A:$AK,22,FALSE))</f>
        <v>-</v>
      </c>
      <c r="BF681" s="215" t="str">
        <f>IF(VLOOKUP($AU681,'FE Source'!$A:$AK,23,FALSE)=0,"-",VLOOKUP($AU681,'FE Source'!$A:$AK,23,FALSE))</f>
        <v>-</v>
      </c>
      <c r="BG681" s="215" t="str">
        <f>IF(VLOOKUP($AU681,'FE Source'!$A:$AK,24,FALSE)=0,"-",VLOOKUP($AU681,'FE Source'!$A:$AK,24,FALSE))</f>
        <v>-</v>
      </c>
      <c r="BH681" s="215" t="str">
        <f>IF(VLOOKUP($AU681,'FE Source'!$A:$AK,25,FALSE)=0,"-",VLOOKUP($AU681,'FE Source'!$A:$AK,25,FALSE))</f>
        <v>-</v>
      </c>
      <c r="BI681" s="215" t="str">
        <f>IF(VLOOKUP($AU681,'FE Source'!$A:$AK,26,FALSE)=0,"-",VLOOKUP($AU681,'FE Source'!$A:$AK,26,FALSE))</f>
        <v>-</v>
      </c>
      <c r="BJ681" s="215" t="str">
        <f>IF(VLOOKUP($AU681,'FE Source'!$A:$AK,27,FALSE)=0,"-",VLOOKUP($AU681,'FE Source'!$A:$AK,27,FALSE))</f>
        <v>-</v>
      </c>
      <c r="BK681" s="215">
        <f>IF(VLOOKUP($AU681,'FE Source'!$A:$AK,28,FALSE)=0,"-",VLOOKUP($AU681,'FE Source'!$A:$AK,28,FALSE))</f>
        <v>1.67</v>
      </c>
      <c r="BL681" s="215">
        <f>IF(VLOOKUP($AU681,'FE Source'!$A:$AK,29,FALSE)=0,"-",VLOOKUP($AU681,'FE Source'!$A:$AK,29,FALSE))</f>
        <v>-5.56</v>
      </c>
      <c r="BM681" s="215">
        <f>IF(VLOOKUP($AU681,'FE Source'!$A:$AK,30,FALSE)=0,"-",VLOOKUP($AU681,'FE Source'!$A:$AK,30,FALSE))</f>
        <v>2.99</v>
      </c>
      <c r="BN681" t="str">
        <f>IF(VLOOKUP($AU681,'FE Source'!$A:$AK,31,FALSE)="No Specified Index","-",IF(VLOOKUP($AU681,'FE Source'!$A:$AK,31,FALSE)=0,"-",VLOOKUP($AU681,'FE Source'!$A:$AK,31,FALSE)))</f>
        <v>ICE BofA SOFR Overnight Rate Index</v>
      </c>
      <c r="BO681" s="217">
        <f>IF(VLOOKUP($AU681,'FE Source'!$A:$AK,32,FALSE)=0,"-",VLOOKUP($AU681,'FE Source'!$A:$AK,32,FALSE))</f>
        <v>43922</v>
      </c>
      <c r="BP681" s="18" t="str">
        <f>IF(VLOOKUP($AU681,'FE Source'!$AZ:$BC,2,FALSE)=0,"-",VLOOKUP($AU681,'FE Source'!$AZ:$BC,2,FALSE))</f>
        <v>-</v>
      </c>
      <c r="BQ681" s="18" t="str">
        <f>IF(VLOOKUP($AU681,'FE Source'!$AZ:$BC,3,FALSE)=0,"-",VLOOKUP($AU681,'FE Source'!$AZ:$BC,3,FALSE))</f>
        <v>-</v>
      </c>
      <c r="BR681" s="18" t="str">
        <f>IF(VLOOKUP($AU681,'FE Source'!$AZ:$BC,4,FALSE)=0,"-",VLOOKUP($AU681,'FE Source'!$AZ:$BC,4,FALSE))</f>
        <v>-</v>
      </c>
    </row>
    <row r="682" spans="2:70" ht="15">
      <c r="B682" s="628" t="str">
        <f>INDEX('UT - Retail'!$A$7:$A$1409,MATCH(AU682,'UT - Retail'!$U$7:$U$1409,0),1)</f>
        <v>J.P. Morgan Asset Management</v>
      </c>
      <c r="C682" s="650" t="str">
        <f>INDEX('UT - Retail'!$B$7:$B$1409,MATCH(AU682,'UT - Retail'!$U$7:$U$1409,0),1)</f>
        <v>JPMorgan Funds - Multi-Manager Alternatives A (acc) USD</v>
      </c>
      <c r="D682" s="650"/>
      <c r="E682" s="618" t="str">
        <f>VLOOKUP(C682,'UT - Retail'!$B:$K,8,FALSE)</f>
        <v>Alternatives</v>
      </c>
      <c r="F682" s="618" t="str">
        <f>VLOOKUP(C682,'UT - Retail'!$B:$K,9,FALSE)</f>
        <v>Global</v>
      </c>
      <c r="G682" s="618" t="str">
        <f>VLOOKUP(C682,'UT - Retail'!$B:$K,10,FALSE)</f>
        <v>General</v>
      </c>
      <c r="H682" s="82" t="str">
        <f>VLOOKUP(C682,'UT - Retail'!$B:$N,13,FALSE)</f>
        <v>No</v>
      </c>
      <c r="I682" s="82" t="str">
        <f>VLOOKUP(C682,'UT - Retail'!$B:$Q,14,FALSE)</f>
        <v>No</v>
      </c>
      <c r="J682" s="618" t="str">
        <f>VLOOKUP(C682,'UT - Retail'!$B:$Q,11,FALSE)</f>
        <v>No</v>
      </c>
      <c r="K682" s="130" t="str">
        <f>VLOOKUP(C682,'UT - Retail'!$B:$P,15,FALSE)</f>
        <v>Yes</v>
      </c>
      <c r="L682" s="82" t="str">
        <f>VLOOKUP(C682,'UT - Retail'!$B:$Q,16,FALSE)</f>
        <v>Both</v>
      </c>
      <c r="M682" s="618" t="str">
        <f>VLOOKUP(C682,'UT - Retail'!$B:$K,6,FALSE)</f>
        <v>USD</v>
      </c>
      <c r="N682" s="618" t="str">
        <f>IFERROR(IF(MATCH(C682,'Portfolio Construction'!$AL:$AL,0),"Yes","No"),"No")</f>
        <v>No</v>
      </c>
      <c r="O682" s="618" t="str">
        <f>IFERROR(IF(MATCH(C682,'Portfolio Construction'!$AN:$AN,0),"Yes","No"),"No")</f>
        <v>No</v>
      </c>
      <c r="P682" s="618" t="str">
        <f>IFERROR(IF(MATCH(C682,'Portfolio Construction'!$AP:$AP,0),"Yes","No"),"No")</f>
        <v>No</v>
      </c>
      <c r="Q682" s="618" t="str">
        <f>IFERROR(IF(MATCH(C682,'Portfolio Construction'!$AR:$AR,0),"Yes","No"),"No")</f>
        <v>No</v>
      </c>
      <c r="R682" s="618" t="str">
        <f>IFERROR(IF(MATCH(C682,'Portfolio Construction'!$AT:$AT,0),"Yes","No"),"No")</f>
        <v>No</v>
      </c>
      <c r="S682" s="618" t="str">
        <f>IFERROR(IF(MATCH(C682,'Portfolio Construction'!$AV:$AV,0),"Yes","No"),"No")</f>
        <v>No</v>
      </c>
      <c r="T682" s="618" t="str">
        <f>IFERROR(IF(MATCH(C682,'Portfolio Construction'!$AX:$AX,0),"Yes","No"),"No")</f>
        <v>No</v>
      </c>
      <c r="U682" s="618" t="str">
        <f>IFERROR(IF(MATCH(C682,'Portfolio Construction'!$AZ:$AZ,0),"Yes","No"),"No")</f>
        <v>No</v>
      </c>
      <c r="V682" s="618" t="str">
        <f>IFERROR(IF(MATCH(C682,'Portfolio Construction'!$BB:$BB,0),"Yes","No"),"No")</f>
        <v>No</v>
      </c>
      <c r="W682" s="618">
        <f>IF(VLOOKUP($AU682,'FE Source'!$A:$W,3,FALSE)=0,"-",VLOOKUP($AU682,'FE Source'!$A:$W,3,FALSE))</f>
        <v>-4.2699999999999996</v>
      </c>
      <c r="X682" s="618">
        <f>IF(VLOOKUP($AU682,'FE Source'!$A:$W,4,FALSE)=0,"-",VLOOKUP($AU682,'FE Source'!$A:$W,4,FALSE))</f>
        <v>-0.97</v>
      </c>
      <c r="Y682" s="618">
        <f>IF(VLOOKUP($AU682,'FE Source'!$A:$W,5,FALSE)=0,"-",VLOOKUP($AU682,'FE Source'!$A:$W,5,FALSE))</f>
        <v>-1.97</v>
      </c>
      <c r="Z682" s="618">
        <f>IF(VLOOKUP($AU682,'FE Source'!$A:$W,6,FALSE)=0,"-",VLOOKUP($AU682,'FE Source'!$A:$W,6,FALSE))</f>
        <v>-3.08</v>
      </c>
      <c r="AA682" s="618">
        <f>IF(VLOOKUP($AU682,'FE Source'!$A:$W,7,FALSE)=0,"-",VLOOKUP($AU682,'FE Source'!$A:$W,7,FALSE))</f>
        <v>-0.31</v>
      </c>
      <c r="AB682" s="618">
        <f>IF(VLOOKUP($AU682,'FE Source'!$A:$W,8,FALSE)=0,"-",VLOOKUP($AU682,'FE Source'!$A:$W,8,FALSE))</f>
        <v>1.3</v>
      </c>
      <c r="AC682" s="632" t="str">
        <f>IF(VLOOKUP($AU682,'FE Source'!$A:$W,9,FALSE)=0,"-",VLOOKUP($AU682,'FE Source'!$A:$W,9,FALSE))</f>
        <v>-</v>
      </c>
      <c r="AD682" s="634">
        <f>IF(VLOOKUP($AU682,'FE Source'!$A:$W,10,FALSE)=0,"-",VLOOKUP($AU682,'FE Source'!$A:$W,10,FALSE))</f>
        <v>0.99</v>
      </c>
      <c r="AE682" s="618">
        <f>IF(VLOOKUP($AU682,'FE Source'!$A:$W,11,FALSE)=0,"-",VLOOKUP($AU682,'FE Source'!$A:$W,11,FALSE))</f>
        <v>6.07</v>
      </c>
      <c r="AF682" s="618" t="str">
        <f>IF(VLOOKUP($AU682,'FE Source'!$A:$W,12,FALSE)=0,"-",VLOOKUP($AU682,'FE Source'!$A:$W,12,FALSE))</f>
        <v>-</v>
      </c>
      <c r="AG682" s="618">
        <f>IF(VLOOKUP($AU682,'FE Source'!$A:$W,14,FALSE)=0,"-",VLOOKUP($AU682,'FE Source'!$A:$W,14,FALSE))</f>
        <v>-5.89</v>
      </c>
      <c r="AH682" s="618">
        <f>IF(VLOOKUP($AU682,'FE Source'!$A:$DJ,33,FALSE)=0,"-",VLOOKUP($AU682,'FE Source'!$A:$DJ,33,FALSE))</f>
        <v>24.17</v>
      </c>
      <c r="AI682" s="618">
        <f>IF(VLOOKUP($AU682,'FE Source'!$A:$Y,20,FALSE)=0,"-",VLOOKUP($AU682,'FE Source'!$A:$Y,20,FALSE))</f>
        <v>75.78</v>
      </c>
      <c r="AJ682" s="618">
        <f>IF(VLOOKUP($AU682,'FE Source'!$A:$DJ,34,FALSE)=0,"-",VLOOKUP($AU682,'FE Source'!$A:$DJ,34,FALSE))</f>
        <v>66.7</v>
      </c>
      <c r="AK682" s="618">
        <f>IF(VLOOKUP($AU682,'FE Source'!$A:$DJ,35,FALSE)=0,"-",VLOOKUP($AU682,'FE Source'!$A:$DJ,35,FALSE))</f>
        <v>70.75</v>
      </c>
      <c r="AL682" s="632">
        <f>IF(VLOOKUP($AU682,'FE Source'!$A:$Y,19,FALSE)=0,"-",VLOOKUP($AU682,'FE Source'!$A:$Y,19,FALSE))</f>
        <v>93.15</v>
      </c>
      <c r="AM682" s="634">
        <f>IF(VLOOKUP($AU682,'FE Source'!$A:$DJ,36,FALSE)=0,"-",VLOOKUP($AU682,'FE Source'!$A:$DJ,36,FALSE))</f>
        <v>63.16</v>
      </c>
      <c r="AN682" s="635">
        <f>IF(VLOOKUP($AU682,'FE Source'!$A:$W,13,FALSE)=0,"-",VLOOKUP($AU682,'FE Source'!$A:$W,13,FALSE))</f>
        <v>594.1</v>
      </c>
      <c r="AO682" s="634" t="str">
        <f>IF(J682="no","-",IF(VLOOKUP($AU682,'FE Source'!$A:$W,15,FALSE)=0,"-",VLOOKUP($AU682,'FE Source'!$A:$W,15,FALSE)))</f>
        <v>-</v>
      </c>
      <c r="AP682" s="618" t="str">
        <f>IF(AO682="-","-",IF(VLOOKUP($AU682,'FE Source'!$A:$Z,21,FALSE)=0,"-",IF(VLOOKUP($AU682,'FE Source'!$A:$Z,21,FALSE)=2,"Semi-Annual",IF(VLOOKUP($AU682,'FE Source'!$A:$Z,21,FALSE)=4,"Quarterly",IF(VLOOKUP($AU682,'FE Source'!$A:$Z,21,FALSE)=12,"Monthly","Annual")))))</f>
        <v>-</v>
      </c>
      <c r="AQ682" s="632">
        <f t="array" ref="AQ682">IF(VLOOKUP($AU682,'FE Source'!$A:$W,16,FALSE)=0,"-",VLOOKUP($AU682,'FE Source'!$A:$W,16,FALSE))</f>
        <v>2.6</v>
      </c>
      <c r="AR682" s="636" t="str">
        <f>IF(VLOOKUP($AU682,'FE Source'!$A:$W,17,FALSE)=0,"-",VLOOKUP($AU682,'FE Source'!$A:$W,17,FALSE))</f>
        <v>-</v>
      </c>
      <c r="AS682" s="634">
        <f>IF(VLOOKUP($AU682,'FE Source'!$AN:$AS,4,FALSE)="",VLOOKUP($AU682,'FE Source'!$AN:$AS,3,FALSE),VLOOKUP($AU682,'FE Source'!$AN:$AS,4,FALSE))</f>
        <v>125.86</v>
      </c>
      <c r="AT682" s="637">
        <f>IF(VLOOKUP($AU682,'FE Source'!$AN:$AS,5,FALSE)=0,"-",VLOOKUP($AU682,'FE Source'!$AN:$AS,5,FALSE))</f>
        <v>45782</v>
      </c>
      <c r="AU682" s="636" t="s">
        <v>7167</v>
      </c>
      <c r="BE682" s="215" t="str">
        <f>IF(VLOOKUP($AU682,'FE Source'!$A:$AK,22,FALSE)=0,"-",VLOOKUP($AU682,'FE Source'!$A:$AK,22,FALSE))</f>
        <v>-</v>
      </c>
      <c r="BF682" s="215" t="str">
        <f>IF(VLOOKUP($AU682,'FE Source'!$A:$AK,23,FALSE)=0,"-",VLOOKUP($AU682,'FE Source'!$A:$AK,23,FALSE))</f>
        <v>-</v>
      </c>
      <c r="BG682" s="215">
        <f>IF(VLOOKUP($AU682,'FE Source'!$A:$AK,24,FALSE)=0,"-",VLOOKUP($AU682,'FE Source'!$A:$AK,24,FALSE))</f>
        <v>-4.4000000000000004</v>
      </c>
      <c r="BH682" s="215">
        <f>IF(VLOOKUP($AU682,'FE Source'!$A:$AK,25,FALSE)=0,"-",VLOOKUP($AU682,'FE Source'!$A:$AK,25,FALSE))</f>
        <v>-1.29</v>
      </c>
      <c r="BI682" s="215">
        <f>IF(VLOOKUP($AU682,'FE Source'!$A:$AK,26,FALSE)=0,"-",VLOOKUP($AU682,'FE Source'!$A:$AK,26,FALSE))</f>
        <v>5.7</v>
      </c>
      <c r="BJ682" s="215">
        <f>IF(VLOOKUP($AU682,'FE Source'!$A:$AK,27,FALSE)=0,"-",VLOOKUP($AU682,'FE Source'!$A:$AK,27,FALSE))</f>
        <v>9.9499999999999993</v>
      </c>
      <c r="BK682" s="215">
        <f>IF(VLOOKUP($AU682,'FE Source'!$A:$AK,28,FALSE)=0,"-",VLOOKUP($AU682,'FE Source'!$A:$AK,28,FALSE))</f>
        <v>1.71</v>
      </c>
      <c r="BL682" s="215">
        <f>IF(VLOOKUP($AU682,'FE Source'!$A:$AK,29,FALSE)=0,"-",VLOOKUP($AU682,'FE Source'!$A:$AK,29,FALSE))</f>
        <v>-5.51</v>
      </c>
      <c r="BM682" s="215">
        <f>IF(VLOOKUP($AU682,'FE Source'!$A:$AK,30,FALSE)=0,"-",VLOOKUP($AU682,'FE Source'!$A:$AK,30,FALSE))</f>
        <v>2.83</v>
      </c>
      <c r="BN682" t="str">
        <f>IF(VLOOKUP($AU682,'FE Source'!$A:$AK,31,FALSE)="No Specified Index","-",IF(VLOOKUP($AU682,'FE Source'!$A:$AK,31,FALSE)=0,"-",VLOOKUP($AU682,'FE Source'!$A:$AK,31,FALSE)))</f>
        <v>ICE BofA SOFR Overnight Rate Index</v>
      </c>
      <c r="BO682" s="217">
        <f>IF(VLOOKUP($AU682,'FE Source'!$A:$AK,32,FALSE)=0,"-",VLOOKUP($AU682,'FE Source'!$A:$AK,32,FALSE))</f>
        <v>42380</v>
      </c>
      <c r="BP682" s="18" t="str">
        <f>IF(VLOOKUP($AU682,'FE Source'!$AZ:$BC,2,FALSE)=0,"-",VLOOKUP($AU682,'FE Source'!$AZ:$BC,2,FALSE))</f>
        <v>-</v>
      </c>
      <c r="BQ682" s="18" t="str">
        <f>IF(VLOOKUP($AU682,'FE Source'!$AZ:$BC,3,FALSE)=0,"-",VLOOKUP($AU682,'FE Source'!$AZ:$BC,3,FALSE))</f>
        <v>-</v>
      </c>
      <c r="BR682" s="18" t="str">
        <f>IF(VLOOKUP($AU682,'FE Source'!$AZ:$BC,4,FALSE)=0,"-",VLOOKUP($AU682,'FE Source'!$AZ:$BC,4,FALSE))</f>
        <v>-</v>
      </c>
    </row>
    <row r="683" spans="2:70" ht="15">
      <c r="B683" s="628" t="str">
        <f>INDEX('UT - Retail'!$A$7:$A$1409,MATCH(AU683,'UT - Retail'!$U$7:$U$1409,0),1)</f>
        <v>J.P. Morgan Asset Management</v>
      </c>
      <c r="C683" s="650" t="str">
        <f>INDEX('UT - Retail'!$B$7:$B$1409,MATCH(AU683,'UT - Retail'!$U$7:$U$1409,0),1)</f>
        <v>JPMorgan Funds - US Small Cap Growth A (dist) USD</v>
      </c>
      <c r="D683" s="650"/>
      <c r="E683" s="618" t="str">
        <f>VLOOKUP(C683,'UT - Retail'!$B:$K,8,FALSE)</f>
        <v>Equities</v>
      </c>
      <c r="F683" s="618" t="str">
        <f>VLOOKUP(C683,'UT - Retail'!$B:$K,9,FALSE)</f>
        <v>US</v>
      </c>
      <c r="G683" s="618" t="str">
        <f>VLOOKUP(C683,'UT - Retail'!$B:$K,10,FALSE)</f>
        <v>Small to Medium Companies</v>
      </c>
      <c r="H683" s="82" t="str">
        <f>VLOOKUP(C683,'UT - Retail'!$B:$N,13,FALSE)</f>
        <v>No</v>
      </c>
      <c r="I683" s="82" t="str">
        <f>VLOOKUP(C683,'UT - Retail'!$B:$Q,14,FALSE)</f>
        <v>No</v>
      </c>
      <c r="J683" s="618" t="str">
        <f>VLOOKUP(C683,'UT - Retail'!$B:$Q,11,FALSE)</f>
        <v>Yes</v>
      </c>
      <c r="K683" s="130" t="str">
        <f>VLOOKUP(C683,'UT - Retail'!$B:$P,15,FALSE)</f>
        <v>Yes</v>
      </c>
      <c r="L683" s="82" t="str">
        <f>VLOOKUP(C683,'UT - Retail'!$B:$Q,16,FALSE)</f>
        <v>Both</v>
      </c>
      <c r="M683" s="618" t="str">
        <f>VLOOKUP(C683,'UT - Retail'!$B:$K,6,FALSE)</f>
        <v>USD</v>
      </c>
      <c r="N683" s="618" t="str">
        <f>IFERROR(IF(MATCH(C683,'Portfolio Construction'!$AL:$AL,0),"Yes","No"),"No")</f>
        <v>No</v>
      </c>
      <c r="O683" s="618" t="str">
        <f>IFERROR(IF(MATCH(C683,'Portfolio Construction'!$AN:$AN,0),"Yes","No"),"No")</f>
        <v>No</v>
      </c>
      <c r="P683" s="618" t="str">
        <f>IFERROR(IF(MATCH(C683,'Portfolio Construction'!$AP:$AP,0),"Yes","No"),"No")</f>
        <v>No</v>
      </c>
      <c r="Q683" s="618" t="str">
        <f>IFERROR(IF(MATCH(C683,'Portfolio Construction'!$AR:$AR,0),"Yes","No"),"No")</f>
        <v>No</v>
      </c>
      <c r="R683" s="618" t="str">
        <f>IFERROR(IF(MATCH(C683,'Portfolio Construction'!$AT:$AT,0),"Yes","No"),"No")</f>
        <v>No</v>
      </c>
      <c r="S683" s="618" t="str">
        <f>IFERROR(IF(MATCH(C683,'Portfolio Construction'!$AV:$AV,0),"Yes","No"),"No")</f>
        <v>No</v>
      </c>
      <c r="T683" s="618" t="str">
        <f>IFERROR(IF(MATCH(C683,'Portfolio Construction'!$AX:$AX,0),"Yes","No"),"No")</f>
        <v>No</v>
      </c>
      <c r="U683" s="618" t="str">
        <f>IFERROR(IF(MATCH(C683,'Portfolio Construction'!$AZ:$AZ,0),"Yes","No"),"No")</f>
        <v>No</v>
      </c>
      <c r="V683" s="618" t="str">
        <f>IFERROR(IF(MATCH(C683,'Portfolio Construction'!$BB:$BB,0),"Yes","No"),"No")</f>
        <v>No</v>
      </c>
      <c r="W683" s="618">
        <f>IF(VLOOKUP($AU683,'FE Source'!$A:$W,3,FALSE)=0,"-",VLOOKUP($AU683,'FE Source'!$A:$W,3,FALSE))</f>
        <v>-17.64</v>
      </c>
      <c r="X683" s="618">
        <f>IF(VLOOKUP($AU683,'FE Source'!$A:$W,4,FALSE)=0,"-",VLOOKUP($AU683,'FE Source'!$A:$W,4,FALSE))</f>
        <v>5.15</v>
      </c>
      <c r="Y683" s="618">
        <f>IF(VLOOKUP($AU683,'FE Source'!$A:$W,5,FALSE)=0,"-",VLOOKUP($AU683,'FE Source'!$A:$W,5,FALSE))</f>
        <v>-18.600000000000001</v>
      </c>
      <c r="Z683" s="618">
        <f>IF(VLOOKUP($AU683,'FE Source'!$A:$W,6,FALSE)=0,"-",VLOOKUP($AU683,'FE Source'!$A:$W,6,FALSE))</f>
        <v>-11.19</v>
      </c>
      <c r="AA683" s="618">
        <f>IF(VLOOKUP($AU683,'FE Source'!$A:$W,7,FALSE)=0,"-",VLOOKUP($AU683,'FE Source'!$A:$W,7,FALSE))</f>
        <v>-1.29</v>
      </c>
      <c r="AB683" s="618">
        <f>IF(VLOOKUP($AU683,'FE Source'!$A:$W,8,FALSE)=0,"-",VLOOKUP($AU683,'FE Source'!$A:$W,8,FALSE))</f>
        <v>0.5</v>
      </c>
      <c r="AC683" s="632">
        <f>IF(VLOOKUP($AU683,'FE Source'!$A:$W,9,FALSE)=0,"-",VLOOKUP($AU683,'FE Source'!$A:$W,9,FALSE))</f>
        <v>5.78</v>
      </c>
      <c r="AD683" s="634">
        <f>IF(VLOOKUP($AU683,'FE Source'!$A:$W,10,FALSE)=0,"-",VLOOKUP($AU683,'FE Source'!$A:$W,10,FALSE))</f>
        <v>1.1399999999999999</v>
      </c>
      <c r="AE683" s="618">
        <f>IF(VLOOKUP($AU683,'FE Source'!$A:$W,11,FALSE)=0,"-",VLOOKUP($AU683,'FE Source'!$A:$W,11,FALSE))</f>
        <v>24.16</v>
      </c>
      <c r="AF683" s="618">
        <f>IF(VLOOKUP($AU683,'FE Source'!$A:$W,12,FALSE)=0,"-",VLOOKUP($AU683,'FE Source'!$A:$W,12,FALSE))</f>
        <v>-0.02</v>
      </c>
      <c r="AG683" s="618">
        <f>IF(VLOOKUP($AU683,'FE Source'!$A:$W,14,FALSE)=0,"-",VLOOKUP($AU683,'FE Source'!$A:$W,14,FALSE))</f>
        <v>-26.8</v>
      </c>
      <c r="AH683" s="618">
        <f>IF(VLOOKUP($AU683,'FE Source'!$A:$DJ,33,FALSE)=0,"-",VLOOKUP($AU683,'FE Source'!$A:$DJ,33,FALSE))</f>
        <v>118.24</v>
      </c>
      <c r="AI683" s="618">
        <f>IF(VLOOKUP($AU683,'FE Source'!$A:$Y,20,FALSE)=0,"-",VLOOKUP($AU683,'FE Source'!$A:$Y,20,FALSE))</f>
        <v>116.43</v>
      </c>
      <c r="AJ683" s="618">
        <f>IF(VLOOKUP($AU683,'FE Source'!$A:$DJ,34,FALSE)=0,"-",VLOOKUP($AU683,'FE Source'!$A:$DJ,34,FALSE))</f>
        <v>102.49</v>
      </c>
      <c r="AK683" s="618">
        <f>IF(VLOOKUP($AU683,'FE Source'!$A:$DJ,35,FALSE)=0,"-",VLOOKUP($AU683,'FE Source'!$A:$DJ,35,FALSE))</f>
        <v>125.95</v>
      </c>
      <c r="AL683" s="632">
        <f>IF(VLOOKUP($AU683,'FE Source'!$A:$Y,19,FALSE)=0,"-",VLOOKUP($AU683,'FE Source'!$A:$Y,19,FALSE))</f>
        <v>117.77</v>
      </c>
      <c r="AM683" s="634">
        <f>IF(VLOOKUP($AU683,'FE Source'!$A:$DJ,36,FALSE)=0,"-",VLOOKUP($AU683,'FE Source'!$A:$DJ,36,FALSE))</f>
        <v>115.95</v>
      </c>
      <c r="AN683" s="635">
        <f>IF(VLOOKUP($AU683,'FE Source'!$A:$W,13,FALSE)=0,"-",VLOOKUP($AU683,'FE Source'!$A:$W,13,FALSE))</f>
        <v>358.4</v>
      </c>
      <c r="AO683" s="634" t="str">
        <f>IF(J683="no","-",IF(VLOOKUP($AU683,'FE Source'!$A:$W,15,FALSE)=0,"-",VLOOKUP($AU683,'FE Source'!$A:$W,15,FALSE)))</f>
        <v>-</v>
      </c>
      <c r="AP683" s="618" t="str">
        <f>IF(AO683="-","-",IF(VLOOKUP($AU683,'FE Source'!$A:$Z,21,FALSE)=0,"-",IF(VLOOKUP($AU683,'FE Source'!$A:$Z,21,FALSE)=2,"Semi-Annual",IF(VLOOKUP($AU683,'FE Source'!$A:$Z,21,FALSE)=4,"Quarterly",IF(VLOOKUP($AU683,'FE Source'!$A:$Z,21,FALSE)=12,"Monthly","Annual")))))</f>
        <v>-</v>
      </c>
      <c r="AQ683" s="632">
        <f t="array" ref="AQ683">IF(VLOOKUP($AU683,'FE Source'!$A:$W,16,FALSE)=0,"-",VLOOKUP($AU683,'FE Source'!$A:$W,16,FALSE))</f>
        <v>1.8</v>
      </c>
      <c r="AR683" s="636" t="str">
        <f>IF(VLOOKUP($AU683,'FE Source'!$A:$W,17,FALSE)=0,"-",VLOOKUP($AU683,'FE Source'!$A:$W,17,FALSE))</f>
        <v>Neutral</v>
      </c>
      <c r="AS683" s="634">
        <f>IF(VLOOKUP($AU683,'FE Source'!$AN:$AS,4,FALSE)="",VLOOKUP($AU683,'FE Source'!$AN:$AS,3,FALSE),VLOOKUP($AU683,'FE Source'!$AN:$AS,4,FALSE))</f>
        <v>266.94</v>
      </c>
      <c r="AT683" s="637">
        <f>IF(VLOOKUP($AU683,'FE Source'!$AN:$AS,5,FALSE)=0,"-",VLOOKUP($AU683,'FE Source'!$AN:$AS,5,FALSE))</f>
        <v>45783</v>
      </c>
      <c r="AU683" s="636" t="s">
        <v>2961</v>
      </c>
      <c r="BE683" s="215">
        <f>IF(VLOOKUP($AU683,'FE Source'!$A:$AK,22,FALSE)=0,"-",VLOOKUP($AU683,'FE Source'!$A:$AK,22,FALSE))</f>
        <v>2.64</v>
      </c>
      <c r="BF683" s="215">
        <f>IF(VLOOKUP($AU683,'FE Source'!$A:$AK,23,FALSE)=0,"-",VLOOKUP($AU683,'FE Source'!$A:$AK,23,FALSE))</f>
        <v>7.61</v>
      </c>
      <c r="BG683" s="215">
        <f>IF(VLOOKUP($AU683,'FE Source'!$A:$AK,24,FALSE)=0,"-",VLOOKUP($AU683,'FE Source'!$A:$AK,24,FALSE))</f>
        <v>29.57</v>
      </c>
      <c r="BH683" s="215">
        <f>IF(VLOOKUP($AU683,'FE Source'!$A:$AK,25,FALSE)=0,"-",VLOOKUP($AU683,'FE Source'!$A:$AK,25,FALSE))</f>
        <v>-5.89</v>
      </c>
      <c r="BI683" s="215">
        <f>IF(VLOOKUP($AU683,'FE Source'!$A:$AK,26,FALSE)=0,"-",VLOOKUP($AU683,'FE Source'!$A:$AK,26,FALSE))</f>
        <v>34.270000000000003</v>
      </c>
      <c r="BJ683" s="215">
        <f>IF(VLOOKUP($AU683,'FE Source'!$A:$AK,27,FALSE)=0,"-",VLOOKUP($AU683,'FE Source'!$A:$AK,27,FALSE))</f>
        <v>49.02</v>
      </c>
      <c r="BK683" s="215">
        <f>IF(VLOOKUP($AU683,'FE Source'!$A:$AK,28,FALSE)=0,"-",VLOOKUP($AU683,'FE Source'!$A:$AK,28,FALSE))</f>
        <v>-4.74</v>
      </c>
      <c r="BL683" s="215">
        <f>IF(VLOOKUP($AU683,'FE Source'!$A:$AK,29,FALSE)=0,"-",VLOOKUP($AU683,'FE Source'!$A:$AK,29,FALSE))</f>
        <v>-35</v>
      </c>
      <c r="BM683" s="215">
        <f>IF(VLOOKUP($AU683,'FE Source'!$A:$AK,30,FALSE)=0,"-",VLOOKUP($AU683,'FE Source'!$A:$AK,30,FALSE))</f>
        <v>12.77</v>
      </c>
      <c r="BN683" t="str">
        <f>IF(VLOOKUP($AU683,'FE Source'!$A:$AK,31,FALSE)="No Specified Index","-",IF(VLOOKUP($AU683,'FE Source'!$A:$AK,31,FALSE)=0,"-",VLOOKUP($AU683,'FE Source'!$A:$AK,31,FALSE)))</f>
        <v>Russell 2000 Growth</v>
      </c>
      <c r="BO683" s="217">
        <f>IF(VLOOKUP($AU683,'FE Source'!$A:$AK,32,FALSE)=0,"-",VLOOKUP($AU683,'FE Source'!$A:$AK,32,FALSE))</f>
        <v>30936</v>
      </c>
      <c r="BP683" s="18">
        <f>IF(VLOOKUP($AU683,'FE Source'!$AZ:$BC,2,FALSE)=0,"-",VLOOKUP($AU683,'FE Source'!$AZ:$BC,2,FALSE))</f>
        <v>0.12</v>
      </c>
      <c r="BQ683" s="18">
        <f>IF(VLOOKUP($AU683,'FE Source'!$AZ:$BC,3,FALSE)=0,"-",VLOOKUP($AU683,'FE Source'!$AZ:$BC,3,FALSE))</f>
        <v>-9.39</v>
      </c>
      <c r="BR683" s="18">
        <f>IF(VLOOKUP($AU683,'FE Source'!$AZ:$BC,4,FALSE)=0,"-",VLOOKUP($AU683,'FE Source'!$AZ:$BC,4,FALSE))</f>
        <v>-6.87</v>
      </c>
    </row>
    <row r="684" spans="2:70" ht="15">
      <c r="B684" s="628" t="str">
        <f>INDEX('UT - Retail'!$A$7:$A$1409,MATCH(AU684,'UT - Retail'!$U$7:$U$1409,0),1)</f>
        <v>J.P. Morgan Asset Management</v>
      </c>
      <c r="C684" s="650" t="str">
        <f>INDEX('UT - Retail'!$B$7:$B$1409,MATCH(AU684,'UT - Retail'!$U$7:$U$1409,0),1)</f>
        <v>JPMorgan Investment Funds - Global Income A (div) SGD</v>
      </c>
      <c r="D684" s="650"/>
      <c r="E684" s="618" t="str">
        <f>VLOOKUP(C684,'UT - Retail'!$B:$K,8,FALSE)</f>
        <v>Mixed Assets</v>
      </c>
      <c r="F684" s="618" t="str">
        <f>VLOOKUP(C684,'UT - Retail'!$B:$K,9,FALSE)</f>
        <v>Global</v>
      </c>
      <c r="G684" s="618" t="str">
        <f>VLOOKUP(C684,'UT - Retail'!$B:$K,10,FALSE)</f>
        <v>General</v>
      </c>
      <c r="H684" s="82" t="str">
        <f>VLOOKUP(C684,'UT - Retail'!$B:$N,13,FALSE)</f>
        <v>No</v>
      </c>
      <c r="I684" s="82" t="str">
        <f>VLOOKUP(C684,'UT - Retail'!$B:$Q,14,FALSE)</f>
        <v>No</v>
      </c>
      <c r="J684" s="618" t="str">
        <f>VLOOKUP(C684,'UT - Retail'!$B:$Q,11,FALSE)</f>
        <v>Yes</v>
      </c>
      <c r="K684" s="130" t="str">
        <f>VLOOKUP(C684,'UT - Retail'!$B:$P,15,FALSE)</f>
        <v>Yes</v>
      </c>
      <c r="L684" s="82" t="str">
        <f>VLOOKUP(C684,'UT - Retail'!$B:$Q,16,FALSE)</f>
        <v>Both</v>
      </c>
      <c r="M684" s="618" t="str">
        <f>VLOOKUP(C684,'UT - Retail'!$B:$K,6,FALSE)</f>
        <v>SGD</v>
      </c>
      <c r="N684" s="618" t="str">
        <f>IFERROR(IF(MATCH(C684,'Portfolio Construction'!$AL:$AL,0),"Yes","No"),"No")</f>
        <v>Yes</v>
      </c>
      <c r="O684" s="618" t="str">
        <f>IFERROR(IF(MATCH(C684,'Portfolio Construction'!$AN:$AN,0),"Yes","No"),"No")</f>
        <v>No</v>
      </c>
      <c r="P684" s="618" t="str">
        <f>IFERROR(IF(MATCH(C684,'Portfolio Construction'!$AP:$AP,0),"Yes","No"),"No")</f>
        <v>No</v>
      </c>
      <c r="Q684" s="618" t="str">
        <f>IFERROR(IF(MATCH(C684,'Portfolio Construction'!$AR:$AR,0),"Yes","No"),"No")</f>
        <v>No</v>
      </c>
      <c r="R684" s="618" t="str">
        <f>IFERROR(IF(MATCH(C684,'Portfolio Construction'!$AT:$AT,0),"Yes","No"),"No")</f>
        <v>No</v>
      </c>
      <c r="S684" s="618" t="str">
        <f>IFERROR(IF(MATCH(C684,'Portfolio Construction'!$AV:$AV,0),"Yes","No"),"No")</f>
        <v>No</v>
      </c>
      <c r="T684" s="618" t="str">
        <f>IFERROR(IF(MATCH(C684,'Portfolio Construction'!$AX:$AX,0),"Yes","No"),"No")</f>
        <v>No</v>
      </c>
      <c r="U684" s="618" t="str">
        <f>IFERROR(IF(MATCH(C684,'Portfolio Construction'!$AZ:$AZ,0),"Yes","No"),"No")</f>
        <v>No</v>
      </c>
      <c r="V684" s="618" t="str">
        <f>IFERROR(IF(MATCH(C684,'Portfolio Construction'!$BB:$BB,0),"Yes","No"),"No")</f>
        <v>No</v>
      </c>
      <c r="W684" s="618">
        <f>IF(VLOOKUP($AU684,'FE Source'!$A:$W,3,FALSE)=0,"-",VLOOKUP($AU684,'FE Source'!$A:$W,3,FALSE))</f>
        <v>2.46</v>
      </c>
      <c r="X684" s="618">
        <f>IF(VLOOKUP($AU684,'FE Source'!$A:$W,4,FALSE)=0,"-",VLOOKUP($AU684,'FE Source'!$A:$W,4,FALSE))</f>
        <v>1.18</v>
      </c>
      <c r="Y684" s="618">
        <f>IF(VLOOKUP($AU684,'FE Source'!$A:$W,5,FALSE)=0,"-",VLOOKUP($AU684,'FE Source'!$A:$W,5,FALSE))</f>
        <v>0.82</v>
      </c>
      <c r="Z684" s="618">
        <f>IF(VLOOKUP($AU684,'FE Source'!$A:$W,6,FALSE)=0,"-",VLOOKUP($AU684,'FE Source'!$A:$W,6,FALSE))</f>
        <v>4.54</v>
      </c>
      <c r="AA684" s="618">
        <f>IF(VLOOKUP($AU684,'FE Source'!$A:$W,7,FALSE)=0,"-",VLOOKUP($AU684,'FE Source'!$A:$W,7,FALSE))</f>
        <v>1.63</v>
      </c>
      <c r="AB684" s="618">
        <f>IF(VLOOKUP($AU684,'FE Source'!$A:$W,8,FALSE)=0,"-",VLOOKUP($AU684,'FE Source'!$A:$W,8,FALSE))</f>
        <v>2.57</v>
      </c>
      <c r="AC684" s="632">
        <f>IF(VLOOKUP($AU684,'FE Source'!$A:$W,9,FALSE)=0,"-",VLOOKUP($AU684,'FE Source'!$A:$W,9,FALSE))</f>
        <v>1.33</v>
      </c>
      <c r="AD684" s="634">
        <f>IF(VLOOKUP($AU684,'FE Source'!$A:$W,10,FALSE)=0,"-",VLOOKUP($AU684,'FE Source'!$A:$W,10,FALSE))</f>
        <v>1.28</v>
      </c>
      <c r="AE684" s="618">
        <f>IF(VLOOKUP($AU684,'FE Source'!$A:$W,11,FALSE)=0,"-",VLOOKUP($AU684,'FE Source'!$A:$W,11,FALSE))</f>
        <v>9.52</v>
      </c>
      <c r="AF684" s="618" t="str">
        <f>IF(VLOOKUP($AU684,'FE Source'!$A:$W,12,FALSE)=0,"-",VLOOKUP($AU684,'FE Source'!$A:$W,12,FALSE))</f>
        <v>-</v>
      </c>
      <c r="AG684" s="618">
        <f>IF(VLOOKUP($AU684,'FE Source'!$A:$W,14,FALSE)=0,"-",VLOOKUP($AU684,'FE Source'!$A:$W,14,FALSE))</f>
        <v>-14.81</v>
      </c>
      <c r="AH684" s="618">
        <f>IF(VLOOKUP($AU684,'FE Source'!$A:$DJ,33,FALSE)=0,"-",VLOOKUP($AU684,'FE Source'!$A:$DJ,33,FALSE))</f>
        <v>63.99</v>
      </c>
      <c r="AI684" s="618">
        <f>IF(VLOOKUP($AU684,'FE Source'!$A:$Y,20,FALSE)=0,"-",VLOOKUP($AU684,'FE Source'!$A:$Y,20,FALSE))</f>
        <v>112.08</v>
      </c>
      <c r="AJ684" s="618">
        <f>IF(VLOOKUP($AU684,'FE Source'!$A:$DJ,34,FALSE)=0,"-",VLOOKUP($AU684,'FE Source'!$A:$DJ,34,FALSE))</f>
        <v>120.92</v>
      </c>
      <c r="AK684" s="618">
        <f>IF(VLOOKUP($AU684,'FE Source'!$A:$DJ,35,FALSE)=0,"-",VLOOKUP($AU684,'FE Source'!$A:$DJ,35,FALSE))</f>
        <v>-83.72</v>
      </c>
      <c r="AL684" s="632">
        <f>IF(VLOOKUP($AU684,'FE Source'!$A:$Y,19,FALSE)=0,"-",VLOOKUP($AU684,'FE Source'!$A:$Y,19,FALSE))</f>
        <v>117.19</v>
      </c>
      <c r="AM684" s="634">
        <f>IF(VLOOKUP($AU684,'FE Source'!$A:$DJ,36,FALSE)=0,"-",VLOOKUP($AU684,'FE Source'!$A:$DJ,36,FALSE))</f>
        <v>121.03</v>
      </c>
      <c r="AN684" s="635">
        <f>IF(VLOOKUP($AU684,'FE Source'!$A:$W,13,FALSE)=0,"-",VLOOKUP($AU684,'FE Source'!$A:$W,13,FALSE))</f>
        <v>24517</v>
      </c>
      <c r="AO684" s="634">
        <f>IF(J684="no","-",IF(VLOOKUP($AU684,'FE Source'!$A:$W,15,FALSE)=0,"-",VLOOKUP($AU684,'FE Source'!$A:$W,15,FALSE)))</f>
        <v>6.08</v>
      </c>
      <c r="AP684" s="618" t="str">
        <f>IF(AO684="-","-",IF(VLOOKUP($AU684,'FE Source'!$A:$Z,21,FALSE)=0,"-",IF(VLOOKUP($AU684,'FE Source'!$A:$Z,21,FALSE)=2,"Semi-Annual",IF(VLOOKUP($AU684,'FE Source'!$A:$Z,21,FALSE)=4,"Quarterly",IF(VLOOKUP($AU684,'FE Source'!$A:$Z,21,FALSE)=12,"Monthly","Annual")))))</f>
        <v>Monthly</v>
      </c>
      <c r="AQ684" s="632">
        <f t="array" ref="AQ684">IF(VLOOKUP($AU684,'FE Source'!$A:$W,16,FALSE)=0,"-",VLOOKUP($AU684,'FE Source'!$A:$W,16,FALSE))</f>
        <v>1.45</v>
      </c>
      <c r="AR684" s="636" t="str">
        <f>IF(VLOOKUP($AU684,'FE Source'!$A:$W,17,FALSE)=0,"-",VLOOKUP($AU684,'FE Source'!$A:$W,17,FALSE))</f>
        <v>Neutral</v>
      </c>
      <c r="AS684" s="634">
        <f>IF(VLOOKUP($AU684,'FE Source'!$AN:$AS,4,FALSE)="",VLOOKUP($AU684,'FE Source'!$AN:$AS,3,FALSE),VLOOKUP($AU684,'FE Source'!$AN:$AS,4,FALSE))</f>
        <v>11.19</v>
      </c>
      <c r="AT684" s="637">
        <f>IF(VLOOKUP($AU684,'FE Source'!$AN:$AS,5,FALSE)=0,"-",VLOOKUP($AU684,'FE Source'!$AN:$AS,5,FALSE))</f>
        <v>45783</v>
      </c>
      <c r="AU684" s="636" t="s">
        <v>999</v>
      </c>
      <c r="BE684" s="215">
        <f>IF(VLOOKUP($AU684,'FE Source'!$A:$AK,22,FALSE)=0,"-",VLOOKUP($AU684,'FE Source'!$A:$AK,22,FALSE))</f>
        <v>-4.59</v>
      </c>
      <c r="BF684" s="215">
        <f>IF(VLOOKUP($AU684,'FE Source'!$A:$AK,23,FALSE)=0,"-",VLOOKUP($AU684,'FE Source'!$A:$AK,23,FALSE))</f>
        <v>4.38</v>
      </c>
      <c r="BG684" s="215">
        <f>IF(VLOOKUP($AU684,'FE Source'!$A:$AK,24,FALSE)=0,"-",VLOOKUP($AU684,'FE Source'!$A:$AK,24,FALSE))</f>
        <v>12.05</v>
      </c>
      <c r="BH684" s="215">
        <f>IF(VLOOKUP($AU684,'FE Source'!$A:$AK,25,FALSE)=0,"-",VLOOKUP($AU684,'FE Source'!$A:$AK,25,FALSE))</f>
        <v>-9.75</v>
      </c>
      <c r="BI684" s="215">
        <f>IF(VLOOKUP($AU684,'FE Source'!$A:$AK,26,FALSE)=0,"-",VLOOKUP($AU684,'FE Source'!$A:$AK,26,FALSE))</f>
        <v>7.1</v>
      </c>
      <c r="BJ684" s="215">
        <f>IF(VLOOKUP($AU684,'FE Source'!$A:$AK,27,FALSE)=0,"-",VLOOKUP($AU684,'FE Source'!$A:$AK,27,FALSE))</f>
        <v>9.0500000000000007</v>
      </c>
      <c r="BK684" s="215">
        <f>IF(VLOOKUP($AU684,'FE Source'!$A:$AK,28,FALSE)=0,"-",VLOOKUP($AU684,'FE Source'!$A:$AK,28,FALSE))</f>
        <v>2.5299999999999998</v>
      </c>
      <c r="BL684" s="215">
        <f>IF(VLOOKUP($AU684,'FE Source'!$A:$AK,29,FALSE)=0,"-",VLOOKUP($AU684,'FE Source'!$A:$AK,29,FALSE))</f>
        <v>-19.739999999999998</v>
      </c>
      <c r="BM684" s="215">
        <f>IF(VLOOKUP($AU684,'FE Source'!$A:$AK,30,FALSE)=0,"-",VLOOKUP($AU684,'FE Source'!$A:$AK,30,FALSE))</f>
        <v>7.92</v>
      </c>
      <c r="BN684" t="str">
        <f>IF(VLOOKUP($AU684,'FE Source'!$A:$AK,31,FALSE)="No Specified Index","-",IF(VLOOKUP($AU684,'FE Source'!$A:$AK,31,FALSE)=0,"-",VLOOKUP($AU684,'FE Source'!$A:$AK,31,FALSE)))</f>
        <v>-</v>
      </c>
      <c r="BO684" s="217">
        <f>IF(VLOOKUP($AU684,'FE Source'!$A:$AK,32,FALSE)=0,"-",VLOOKUP($AU684,'FE Source'!$A:$AK,32,FALSE))</f>
        <v>41169</v>
      </c>
      <c r="BP684" s="18">
        <f>IF(VLOOKUP($AU684,'FE Source'!$AZ:$BC,2,FALSE)=0,"-",VLOOKUP($AU684,'FE Source'!$AZ:$BC,2,FALSE))</f>
        <v>-2.73</v>
      </c>
      <c r="BQ684" s="18" t="str">
        <f>IF(VLOOKUP($AU684,'FE Source'!$AZ:$BC,3,FALSE)=0,"-",VLOOKUP($AU684,'FE Source'!$AZ:$BC,3,FALSE))</f>
        <v>-</v>
      </c>
      <c r="BR684" s="18" t="str">
        <f>IF(VLOOKUP($AU684,'FE Source'!$AZ:$BC,4,FALSE)=0,"-",VLOOKUP($AU684,'FE Source'!$AZ:$BC,4,FALSE))</f>
        <v>-</v>
      </c>
    </row>
    <row r="685" spans="2:70" ht="15">
      <c r="B685" s="628" t="str">
        <f>INDEX('UT - Retail'!$A$7:$A$1409,MATCH(AU685,'UT - Retail'!$U$7:$U$1409,0),1)</f>
        <v>J.P. Morgan Asset Management</v>
      </c>
      <c r="C685" s="650" t="str">
        <f>INDEX('UT - Retail'!$B$7:$B$1409,MATCH(AU685,'UT - Retail'!$U$7:$U$1409,0),1)</f>
        <v>JPMorgan Investment Funds - Global Income A (div) SGD-H</v>
      </c>
      <c r="D685" s="650"/>
      <c r="E685" s="618" t="str">
        <f>VLOOKUP(C685,'UT - Retail'!$B:$K,8,FALSE)</f>
        <v>Mixed Assets</v>
      </c>
      <c r="F685" s="618" t="str">
        <f>VLOOKUP(C685,'UT - Retail'!$B:$K,9,FALSE)</f>
        <v>Global</v>
      </c>
      <c r="G685" s="618" t="str">
        <f>VLOOKUP(C685,'UT - Retail'!$B:$K,10,FALSE)</f>
        <v>General</v>
      </c>
      <c r="H685" s="82" t="str">
        <f>VLOOKUP(C685,'UT - Retail'!$B:$N,13,FALSE)</f>
        <v>No</v>
      </c>
      <c r="I685" s="82" t="str">
        <f>VLOOKUP(C685,'UT - Retail'!$B:$Q,14,FALSE)</f>
        <v>No</v>
      </c>
      <c r="J685" s="618" t="str">
        <f>VLOOKUP(C685,'UT - Retail'!$B:$Q,11,FALSE)</f>
        <v>Yes</v>
      </c>
      <c r="K685" s="130" t="str">
        <f>VLOOKUP(C685,'UT - Retail'!$B:$P,15,FALSE)</f>
        <v>Yes</v>
      </c>
      <c r="L685" s="82" t="str">
        <f>VLOOKUP(C685,'UT - Retail'!$B:$Q,16,FALSE)</f>
        <v>iFast</v>
      </c>
      <c r="M685" s="618" t="str">
        <f>VLOOKUP(C685,'UT - Retail'!$B:$K,6,FALSE)</f>
        <v>SGD</v>
      </c>
      <c r="N685" s="618" t="str">
        <f>IFERROR(IF(MATCH(C685,'Portfolio Construction'!$AL:$AL,0),"Yes","No"),"No")</f>
        <v>Yes</v>
      </c>
      <c r="O685" s="618" t="str">
        <f>IFERROR(IF(MATCH(C685,'Portfolio Construction'!$AN:$AN,0),"Yes","No"),"No")</f>
        <v>No</v>
      </c>
      <c r="P685" s="618" t="str">
        <f>IFERROR(IF(MATCH(C685,'Portfolio Construction'!$AP:$AP,0),"Yes","No"),"No")</f>
        <v>No</v>
      </c>
      <c r="Q685" s="618" t="str">
        <f>IFERROR(IF(MATCH(C685,'Portfolio Construction'!$AR:$AR,0),"Yes","No"),"No")</f>
        <v>No</v>
      </c>
      <c r="R685" s="618" t="str">
        <f>IFERROR(IF(MATCH(C685,'Portfolio Construction'!$AT:$AT,0),"Yes","No"),"No")</f>
        <v>No</v>
      </c>
      <c r="S685" s="618" t="str">
        <f>IFERROR(IF(MATCH(C685,'Portfolio Construction'!$AV:$AV,0),"Yes","No"),"No")</f>
        <v>No</v>
      </c>
      <c r="T685" s="618" t="str">
        <f>IFERROR(IF(MATCH(C685,'Portfolio Construction'!$AX:$AX,0),"Yes","No"),"No")</f>
        <v>No</v>
      </c>
      <c r="U685" s="618" t="str">
        <f>IFERROR(IF(MATCH(C685,'Portfolio Construction'!$AZ:$AZ,0),"Yes","No"),"No")</f>
        <v>No</v>
      </c>
      <c r="V685" s="618" t="str">
        <f>IFERROR(IF(MATCH(C685,'Portfolio Construction'!$BB:$BB,0),"Yes","No"),"No")</f>
        <v>No</v>
      </c>
      <c r="W685" s="618">
        <f>IF(VLOOKUP($AU685,'FE Source'!$A:$W,3,FALSE)=0,"-",VLOOKUP($AU685,'FE Source'!$A:$W,3,FALSE))</f>
        <v>-0.88</v>
      </c>
      <c r="X685" s="618">
        <f>IF(VLOOKUP($AU685,'FE Source'!$A:$W,4,FALSE)=0,"-",VLOOKUP($AU685,'FE Source'!$A:$W,4,FALSE))</f>
        <v>2.19</v>
      </c>
      <c r="Y685" s="618">
        <f>IF(VLOOKUP($AU685,'FE Source'!$A:$W,5,FALSE)=0,"-",VLOOKUP($AU685,'FE Source'!$A:$W,5,FALSE))</f>
        <v>-1.3</v>
      </c>
      <c r="Z685" s="618">
        <f>IF(VLOOKUP($AU685,'FE Source'!$A:$W,6,FALSE)=0,"-",VLOOKUP($AU685,'FE Source'!$A:$W,6,FALSE))</f>
        <v>3.93</v>
      </c>
      <c r="AA685" s="618">
        <f>IF(VLOOKUP($AU685,'FE Source'!$A:$W,7,FALSE)=0,"-",VLOOKUP($AU685,'FE Source'!$A:$W,7,FALSE))</f>
        <v>2.44</v>
      </c>
      <c r="AB685" s="618">
        <f>IF(VLOOKUP($AU685,'FE Source'!$A:$W,8,FALSE)=0,"-",VLOOKUP($AU685,'FE Source'!$A:$W,8,FALSE))</f>
        <v>4.4400000000000004</v>
      </c>
      <c r="AC685" s="632">
        <f>IF(VLOOKUP($AU685,'FE Source'!$A:$W,9,FALSE)=0,"-",VLOOKUP($AU685,'FE Source'!$A:$W,9,FALSE))</f>
        <v>2.84</v>
      </c>
      <c r="AD685" s="634">
        <f>IF(VLOOKUP($AU685,'FE Source'!$A:$W,10,FALSE)=0,"-",VLOOKUP($AU685,'FE Source'!$A:$W,10,FALSE))</f>
        <v>1.23</v>
      </c>
      <c r="AE685" s="618">
        <f>IF(VLOOKUP($AU685,'FE Source'!$A:$W,11,FALSE)=0,"-",VLOOKUP($AU685,'FE Source'!$A:$W,11,FALSE))</f>
        <v>9.01</v>
      </c>
      <c r="AF685" s="618" t="str">
        <f>IF(VLOOKUP($AU685,'FE Source'!$A:$W,12,FALSE)=0,"-",VLOOKUP($AU685,'FE Source'!$A:$W,12,FALSE))</f>
        <v>-</v>
      </c>
      <c r="AG685" s="618">
        <f>IF(VLOOKUP($AU685,'FE Source'!$A:$W,14,FALSE)=0,"-",VLOOKUP($AU685,'FE Source'!$A:$W,14,FALSE))</f>
        <v>-10.65</v>
      </c>
      <c r="AH685" s="618">
        <f>IF(VLOOKUP($AU685,'FE Source'!$A:$DJ,33,FALSE)=0,"-",VLOOKUP($AU685,'FE Source'!$A:$DJ,33,FALSE))</f>
        <v>116.43</v>
      </c>
      <c r="AI685" s="618">
        <f>IF(VLOOKUP($AU685,'FE Source'!$A:$Y,20,FALSE)=0,"-",VLOOKUP($AU685,'FE Source'!$A:$Y,20,FALSE))</f>
        <v>120.51</v>
      </c>
      <c r="AJ685" s="618">
        <f>IF(VLOOKUP($AU685,'FE Source'!$A:$DJ,34,FALSE)=0,"-",VLOOKUP($AU685,'FE Source'!$A:$DJ,34,FALSE))</f>
        <v>121.04</v>
      </c>
      <c r="AK685" s="618">
        <f>IF(VLOOKUP($AU685,'FE Source'!$A:$DJ,35,FALSE)=0,"-",VLOOKUP($AU685,'FE Source'!$A:$DJ,35,FALSE))</f>
        <v>130.83000000000001</v>
      </c>
      <c r="AL685" s="632">
        <f>IF(VLOOKUP($AU685,'FE Source'!$A:$Y,19,FALSE)=0,"-",VLOOKUP($AU685,'FE Source'!$A:$Y,19,FALSE))</f>
        <v>124.36</v>
      </c>
      <c r="AM685" s="634">
        <f>IF(VLOOKUP($AU685,'FE Source'!$A:$DJ,36,FALSE)=0,"-",VLOOKUP($AU685,'FE Source'!$A:$DJ,36,FALSE))</f>
        <v>107.04</v>
      </c>
      <c r="AN685" s="635">
        <f>IF(VLOOKUP($AU685,'FE Source'!$A:$W,13,FALSE)=0,"-",VLOOKUP($AU685,'FE Source'!$A:$W,13,FALSE))</f>
        <v>24517</v>
      </c>
      <c r="AO685" s="634">
        <f>IF(J685="no","-",IF(VLOOKUP($AU685,'FE Source'!$A:$W,15,FALSE)=0,"-",VLOOKUP($AU685,'FE Source'!$A:$W,15,FALSE)))</f>
        <v>5.96</v>
      </c>
      <c r="AP685" s="618" t="str">
        <f>IF(AO685="-","-",IF(VLOOKUP($AU685,'FE Source'!$A:$Z,21,FALSE)=0,"-",IF(VLOOKUP($AU685,'FE Source'!$A:$Z,21,FALSE)=2,"Semi-Annual",IF(VLOOKUP($AU685,'FE Source'!$A:$Z,21,FALSE)=4,"Quarterly",IF(VLOOKUP($AU685,'FE Source'!$A:$Z,21,FALSE)=12,"Monthly","Annual")))))</f>
        <v>Monthly</v>
      </c>
      <c r="AQ685" s="632">
        <f t="array" ref="AQ685">IF(VLOOKUP($AU685,'FE Source'!$A:$W,16,FALSE)=0,"-",VLOOKUP($AU685,'FE Source'!$A:$W,16,FALSE))</f>
        <v>1.45</v>
      </c>
      <c r="AR685" s="636" t="str">
        <f>IF(VLOOKUP($AU685,'FE Source'!$A:$W,17,FALSE)=0,"-",VLOOKUP($AU685,'FE Source'!$A:$W,17,FALSE))</f>
        <v>-</v>
      </c>
      <c r="AS685" s="634">
        <f>IF(VLOOKUP($AU685,'FE Source'!$AN:$AS,4,FALSE)="",VLOOKUP($AU685,'FE Source'!$AN:$AS,3,FALSE),VLOOKUP($AU685,'FE Source'!$AN:$AS,4,FALSE))</f>
        <v>13.99</v>
      </c>
      <c r="AT685" s="637">
        <f>IF(VLOOKUP($AU685,'FE Source'!$AN:$AS,5,FALSE)=0,"-",VLOOKUP($AU685,'FE Source'!$AN:$AS,5,FALSE))</f>
        <v>45783</v>
      </c>
      <c r="AU685" s="636" t="s">
        <v>5549</v>
      </c>
      <c r="BE685" s="215">
        <f>IF(VLOOKUP($AU685,'FE Source'!$A:$AK,22,FALSE)=0,"-",VLOOKUP($AU685,'FE Source'!$A:$AK,22,FALSE))</f>
        <v>0.28999999999999998</v>
      </c>
      <c r="BF685" s="215">
        <f>IF(VLOOKUP($AU685,'FE Source'!$A:$AK,23,FALSE)=0,"-",VLOOKUP($AU685,'FE Source'!$A:$AK,23,FALSE))</f>
        <v>6.92</v>
      </c>
      <c r="BG685" s="215">
        <f>IF(VLOOKUP($AU685,'FE Source'!$A:$AK,24,FALSE)=0,"-",VLOOKUP($AU685,'FE Source'!$A:$AK,24,FALSE))</f>
        <v>8.15</v>
      </c>
      <c r="BH685" s="215">
        <f>IF(VLOOKUP($AU685,'FE Source'!$A:$AK,25,FALSE)=0,"-",VLOOKUP($AU685,'FE Source'!$A:$AK,25,FALSE))</f>
        <v>-5.35</v>
      </c>
      <c r="BI685" s="215">
        <f>IF(VLOOKUP($AU685,'FE Source'!$A:$AK,26,FALSE)=0,"-",VLOOKUP($AU685,'FE Source'!$A:$AK,26,FALSE))</f>
        <v>13.17</v>
      </c>
      <c r="BJ685" s="215">
        <f>IF(VLOOKUP($AU685,'FE Source'!$A:$AK,27,FALSE)=0,"-",VLOOKUP($AU685,'FE Source'!$A:$AK,27,FALSE))</f>
        <v>2.4700000000000002</v>
      </c>
      <c r="BK685" s="215">
        <f>IF(VLOOKUP($AU685,'FE Source'!$A:$AK,28,FALSE)=0,"-",VLOOKUP($AU685,'FE Source'!$A:$AK,28,FALSE))</f>
        <v>9.57</v>
      </c>
      <c r="BL685" s="215">
        <f>IF(VLOOKUP($AU685,'FE Source'!$A:$AK,29,FALSE)=0,"-",VLOOKUP($AU685,'FE Source'!$A:$AK,29,FALSE))</f>
        <v>-12.36</v>
      </c>
      <c r="BM685" s="215">
        <f>IF(VLOOKUP($AU685,'FE Source'!$A:$AK,30,FALSE)=0,"-",VLOOKUP($AU685,'FE Source'!$A:$AK,30,FALSE))</f>
        <v>6.54</v>
      </c>
      <c r="BN685" t="str">
        <f>IF(VLOOKUP($AU685,'FE Source'!$A:$AK,31,FALSE)="No Specified Index","-",IF(VLOOKUP($AU685,'FE Source'!$A:$AK,31,FALSE)=0,"-",VLOOKUP($AU685,'FE Source'!$A:$AK,31,FALSE)))</f>
        <v>-</v>
      </c>
      <c r="BO685" s="217">
        <f>IF(VLOOKUP($AU685,'FE Source'!$A:$AK,32,FALSE)=0,"-",VLOOKUP($AU685,'FE Source'!$A:$AK,32,FALSE))</f>
        <v>41320</v>
      </c>
      <c r="BP685" s="18">
        <f>IF(VLOOKUP($AU685,'FE Source'!$AZ:$BC,2,FALSE)=0,"-",VLOOKUP($AU685,'FE Source'!$AZ:$BC,2,FALSE))</f>
        <v>-3.47</v>
      </c>
      <c r="BQ685" s="18" t="str">
        <f>IF(VLOOKUP($AU685,'FE Source'!$AZ:$BC,3,FALSE)=0,"-",VLOOKUP($AU685,'FE Source'!$AZ:$BC,3,FALSE))</f>
        <v>-</v>
      </c>
      <c r="BR685" s="18" t="str">
        <f>IF(VLOOKUP($AU685,'FE Source'!$AZ:$BC,4,FALSE)=0,"-",VLOOKUP($AU685,'FE Source'!$AZ:$BC,4,FALSE))</f>
        <v>-</v>
      </c>
    </row>
    <row r="686" spans="2:70" ht="15">
      <c r="B686" s="628" t="str">
        <f>INDEX('UT - Retail'!$A$7:$A$1409,MATCH(AU686,'UT - Retail'!$U$7:$U$1409,0),1)</f>
        <v>J.P. Morgan Asset Management</v>
      </c>
      <c r="C686" s="650" t="str">
        <f>INDEX('UT - Retail'!$B$7:$B$1409,MATCH(AU686,'UT - Retail'!$U$7:$U$1409,0),1)</f>
        <v>JPMorgan Investment Funds - Global Income A (icdiv) SGD-H</v>
      </c>
      <c r="D686" s="650"/>
      <c r="E686" s="618" t="str">
        <f>VLOOKUP(C686,'UT - Retail'!$B:$K,8,FALSE)</f>
        <v>Mixed Assets</v>
      </c>
      <c r="F686" s="618" t="str">
        <f>VLOOKUP(C686,'UT - Retail'!$B:$K,9,FALSE)</f>
        <v>Global</v>
      </c>
      <c r="G686" s="618" t="str">
        <f>VLOOKUP(C686,'UT - Retail'!$B:$K,10,FALSE)</f>
        <v>General</v>
      </c>
      <c r="H686" s="82" t="str">
        <f>VLOOKUP(C686,'UT - Retail'!$B:$N,13,FALSE)</f>
        <v>No</v>
      </c>
      <c r="I686" s="82" t="str">
        <f>VLOOKUP(C686,'UT - Retail'!$B:$Q,14,FALSE)</f>
        <v>No</v>
      </c>
      <c r="J686" s="618" t="str">
        <f>VLOOKUP(C686,'UT - Retail'!$B:$Q,11,FALSE)</f>
        <v>Yes</v>
      </c>
      <c r="K686" s="130" t="str">
        <f>VLOOKUP(C686,'UT - Retail'!$B:$P,15,FALSE)</f>
        <v>Yes</v>
      </c>
      <c r="L686" s="82" t="str">
        <f>VLOOKUP(C686,'UT - Retail'!$B:$Q,16,FALSE)</f>
        <v>Both</v>
      </c>
      <c r="M686" s="618" t="str">
        <f>VLOOKUP(C686,'UT - Retail'!$B:$K,6,FALSE)</f>
        <v>SGD</v>
      </c>
      <c r="N686" s="618" t="str">
        <f>IFERROR(IF(MATCH(C686,'Portfolio Construction'!$AL:$AL,0),"Yes","No"),"No")</f>
        <v>Yes</v>
      </c>
      <c r="O686" s="618" t="str">
        <f>IFERROR(IF(MATCH(C686,'Portfolio Construction'!$AN:$AN,0),"Yes","No"),"No")</f>
        <v>No</v>
      </c>
      <c r="P686" s="618" t="str">
        <f>IFERROR(IF(MATCH(C686,'Portfolio Construction'!$AP:$AP,0),"Yes","No"),"No")</f>
        <v>No</v>
      </c>
      <c r="Q686" s="618" t="str">
        <f>IFERROR(IF(MATCH(C686,'Portfolio Construction'!$AR:$AR,0),"Yes","No"),"No")</f>
        <v>No</v>
      </c>
      <c r="R686" s="618" t="str">
        <f>IFERROR(IF(MATCH(C686,'Portfolio Construction'!$AT:$AT,0),"Yes","No"),"No")</f>
        <v>No</v>
      </c>
      <c r="S686" s="618" t="str">
        <f>IFERROR(IF(MATCH(C686,'Portfolio Construction'!$AV:$AV,0),"Yes","No"),"No")</f>
        <v>No</v>
      </c>
      <c r="T686" s="618" t="str">
        <f>IFERROR(IF(MATCH(C686,'Portfolio Construction'!$AX:$AX,0),"Yes","No"),"No")</f>
        <v>No</v>
      </c>
      <c r="U686" s="618" t="str">
        <f>IFERROR(IF(MATCH(C686,'Portfolio Construction'!$AZ:$AZ,0),"Yes","No"),"No")</f>
        <v>No</v>
      </c>
      <c r="V686" s="618" t="str">
        <f>IFERROR(IF(MATCH(C686,'Portfolio Construction'!$BB:$BB,0),"Yes","No"),"No")</f>
        <v>No</v>
      </c>
      <c r="W686" s="618">
        <f>IF(VLOOKUP($AU686,'FE Source'!$A:$W,3,FALSE)=0,"-",VLOOKUP($AU686,'FE Source'!$A:$W,3,FALSE))</f>
        <v>-1</v>
      </c>
      <c r="X686" s="618">
        <f>IF(VLOOKUP($AU686,'FE Source'!$A:$W,4,FALSE)=0,"-",VLOOKUP($AU686,'FE Source'!$A:$W,4,FALSE))</f>
        <v>2.1</v>
      </c>
      <c r="Y686" s="618">
        <f>IF(VLOOKUP($AU686,'FE Source'!$A:$W,5,FALSE)=0,"-",VLOOKUP($AU686,'FE Source'!$A:$W,5,FALSE))</f>
        <v>-1.35</v>
      </c>
      <c r="Z686" s="618">
        <f>IF(VLOOKUP($AU686,'FE Source'!$A:$W,6,FALSE)=0,"-",VLOOKUP($AU686,'FE Source'!$A:$W,6,FALSE))</f>
        <v>3.83</v>
      </c>
      <c r="AA686" s="618">
        <f>IF(VLOOKUP($AU686,'FE Source'!$A:$W,7,FALSE)=0,"-",VLOOKUP($AU686,'FE Source'!$A:$W,7,FALSE))</f>
        <v>2.42</v>
      </c>
      <c r="AB686" s="618" t="str">
        <f>IF(VLOOKUP($AU686,'FE Source'!$A:$W,8,FALSE)=0,"-",VLOOKUP($AU686,'FE Source'!$A:$W,8,FALSE))</f>
        <v>-</v>
      </c>
      <c r="AC686" s="632" t="str">
        <f>IF(VLOOKUP($AU686,'FE Source'!$A:$W,9,FALSE)=0,"-",VLOOKUP($AU686,'FE Source'!$A:$W,9,FALSE))</f>
        <v>-</v>
      </c>
      <c r="AD686" s="634">
        <f>IF(VLOOKUP($AU686,'FE Source'!$A:$W,10,FALSE)=0,"-",VLOOKUP($AU686,'FE Source'!$A:$W,10,FALSE))</f>
        <v>1.18</v>
      </c>
      <c r="AE686" s="618">
        <f>IF(VLOOKUP($AU686,'FE Source'!$A:$W,11,FALSE)=0,"-",VLOOKUP($AU686,'FE Source'!$A:$W,11,FALSE))</f>
        <v>9.01</v>
      </c>
      <c r="AF686" s="618" t="str">
        <f>IF(VLOOKUP($AU686,'FE Source'!$A:$W,12,FALSE)=0,"-",VLOOKUP($AU686,'FE Source'!$A:$W,12,FALSE))</f>
        <v>-</v>
      </c>
      <c r="AG686" s="618">
        <f>IF(VLOOKUP($AU686,'FE Source'!$A:$W,14,FALSE)=0,"-",VLOOKUP($AU686,'FE Source'!$A:$W,14,FALSE))</f>
        <v>-10.68</v>
      </c>
      <c r="AH686" s="618">
        <f>IF(VLOOKUP($AU686,'FE Source'!$A:$DJ,33,FALSE)=0,"-",VLOOKUP($AU686,'FE Source'!$A:$DJ,33,FALSE))</f>
        <v>176.52</v>
      </c>
      <c r="AI686" s="618">
        <f>IF(VLOOKUP($AU686,'FE Source'!$A:$Y,20,FALSE)=0,"-",VLOOKUP($AU686,'FE Source'!$A:$Y,20,FALSE))</f>
        <v>126.5</v>
      </c>
      <c r="AJ686" s="618" t="str">
        <f>IF(VLOOKUP($AU686,'FE Source'!$A:$DJ,34,FALSE)=0,"-",VLOOKUP($AU686,'FE Source'!$A:$DJ,34,FALSE))</f>
        <v>-</v>
      </c>
      <c r="AK686" s="618">
        <f>IF(VLOOKUP($AU686,'FE Source'!$A:$DJ,35,FALSE)=0,"-",VLOOKUP($AU686,'FE Source'!$A:$DJ,35,FALSE))</f>
        <v>312.12</v>
      </c>
      <c r="AL686" s="632">
        <f>IF(VLOOKUP($AU686,'FE Source'!$A:$Y,19,FALSE)=0,"-",VLOOKUP($AU686,'FE Source'!$A:$Y,19,FALSE))</f>
        <v>132.46</v>
      </c>
      <c r="AM686" s="634" t="str">
        <f>IF(VLOOKUP($AU686,'FE Source'!$A:$DJ,36,FALSE)=0,"-",VLOOKUP($AU686,'FE Source'!$A:$DJ,36,FALSE))</f>
        <v>-</v>
      </c>
      <c r="AN686" s="635">
        <f>IF(VLOOKUP($AU686,'FE Source'!$A:$W,13,FALSE)=0,"-",VLOOKUP($AU686,'FE Source'!$A:$W,13,FALSE))</f>
        <v>24517</v>
      </c>
      <c r="AO686" s="634">
        <f>IF(J686="no","-",IF(VLOOKUP($AU686,'FE Source'!$A:$W,15,FALSE)=0,"-",VLOOKUP($AU686,'FE Source'!$A:$W,15,FALSE)))</f>
        <v>12.14</v>
      </c>
      <c r="AP686" s="618" t="str">
        <f>IF(AO686="-","-",IF(VLOOKUP($AU686,'FE Source'!$A:$Z,21,FALSE)=0,"-",IF(VLOOKUP($AU686,'FE Source'!$A:$Z,21,FALSE)=2,"Semi-Annual",IF(VLOOKUP($AU686,'FE Source'!$A:$Z,21,FALSE)=4,"Quarterly",IF(VLOOKUP($AU686,'FE Source'!$A:$Z,21,FALSE)=12,"Monthly","Annual")))))</f>
        <v>Monthly</v>
      </c>
      <c r="AQ686" s="632">
        <f t="array" ref="AQ686">IF(VLOOKUP($AU686,'FE Source'!$A:$W,16,FALSE)=0,"-",VLOOKUP($AU686,'FE Source'!$A:$W,16,FALSE))</f>
        <v>1.45</v>
      </c>
      <c r="AR686" s="636" t="str">
        <f>IF(VLOOKUP($AU686,'FE Source'!$A:$W,17,FALSE)=0,"-",VLOOKUP($AU686,'FE Source'!$A:$W,17,FALSE))</f>
        <v>-</v>
      </c>
      <c r="AS686" s="634">
        <f>IF(VLOOKUP($AU686,'FE Source'!$AN:$AS,4,FALSE)="",VLOOKUP($AU686,'FE Source'!$AN:$AS,3,FALSE),VLOOKUP($AU686,'FE Source'!$AN:$AS,4,FALSE))</f>
        <v>6.89</v>
      </c>
      <c r="AT686" s="637">
        <f>IF(VLOOKUP($AU686,'FE Source'!$AN:$AS,5,FALSE)=0,"-",VLOOKUP($AU686,'FE Source'!$AN:$AS,5,FALSE))</f>
        <v>45783</v>
      </c>
      <c r="AU686" s="636" t="s">
        <v>7622</v>
      </c>
      <c r="BE686" s="215" t="str">
        <f>IF(VLOOKUP($AU686,'FE Source'!$A:$AK,22,FALSE)=0,"-",VLOOKUP($AU686,'FE Source'!$A:$AK,22,FALSE))</f>
        <v>-</v>
      </c>
      <c r="BF686" s="215" t="str">
        <f>IF(VLOOKUP($AU686,'FE Source'!$A:$AK,23,FALSE)=0,"-",VLOOKUP($AU686,'FE Source'!$A:$AK,23,FALSE))</f>
        <v>-</v>
      </c>
      <c r="BG686" s="215" t="str">
        <f>IF(VLOOKUP($AU686,'FE Source'!$A:$AK,24,FALSE)=0,"-",VLOOKUP($AU686,'FE Source'!$A:$AK,24,FALSE))</f>
        <v>-</v>
      </c>
      <c r="BH686" s="215" t="str">
        <f>IF(VLOOKUP($AU686,'FE Source'!$A:$AK,25,FALSE)=0,"-",VLOOKUP($AU686,'FE Source'!$A:$AK,25,FALSE))</f>
        <v>-</v>
      </c>
      <c r="BI686" s="215" t="str">
        <f>IF(VLOOKUP($AU686,'FE Source'!$A:$AK,26,FALSE)=0,"-",VLOOKUP($AU686,'FE Source'!$A:$AK,26,FALSE))</f>
        <v>-</v>
      </c>
      <c r="BJ686" s="215" t="str">
        <f>IF(VLOOKUP($AU686,'FE Source'!$A:$AK,27,FALSE)=0,"-",VLOOKUP($AU686,'FE Source'!$A:$AK,27,FALSE))</f>
        <v>-</v>
      </c>
      <c r="BK686" s="215" t="str">
        <f>IF(VLOOKUP($AU686,'FE Source'!$A:$AK,28,FALSE)=0,"-",VLOOKUP($AU686,'FE Source'!$A:$AK,28,FALSE))</f>
        <v>-</v>
      </c>
      <c r="BL686" s="215">
        <f>IF(VLOOKUP($AU686,'FE Source'!$A:$AK,29,FALSE)=0,"-",VLOOKUP($AU686,'FE Source'!$A:$AK,29,FALSE))</f>
        <v>-12.4</v>
      </c>
      <c r="BM686" s="215">
        <f>IF(VLOOKUP($AU686,'FE Source'!$A:$AK,30,FALSE)=0,"-",VLOOKUP($AU686,'FE Source'!$A:$AK,30,FALSE))</f>
        <v>6.54</v>
      </c>
      <c r="BN686" t="str">
        <f>IF(VLOOKUP($AU686,'FE Source'!$A:$AK,31,FALSE)="No Specified Index","-",IF(VLOOKUP($AU686,'FE Source'!$A:$AK,31,FALSE)=0,"-",VLOOKUP($AU686,'FE Source'!$A:$AK,31,FALSE)))</f>
        <v>-</v>
      </c>
      <c r="BO686" s="217">
        <f>IF(VLOOKUP($AU686,'FE Source'!$A:$AK,32,FALSE)=0,"-",VLOOKUP($AU686,'FE Source'!$A:$AK,32,FALSE))</f>
        <v>44379</v>
      </c>
      <c r="BP686" s="18" t="str">
        <f>IF(VLOOKUP($AU686,'FE Source'!$AZ:$BC,2,FALSE)=0,"-",VLOOKUP($AU686,'FE Source'!$AZ:$BC,2,FALSE))</f>
        <v>-</v>
      </c>
      <c r="BQ686" s="18" t="str">
        <f>IF(VLOOKUP($AU686,'FE Source'!$AZ:$BC,3,FALSE)=0,"-",VLOOKUP($AU686,'FE Source'!$AZ:$BC,3,FALSE))</f>
        <v>-</v>
      </c>
      <c r="BR686" s="18" t="str">
        <f>IF(VLOOKUP($AU686,'FE Source'!$AZ:$BC,4,FALSE)=0,"-",VLOOKUP($AU686,'FE Source'!$AZ:$BC,4,FALSE))</f>
        <v>-</v>
      </c>
    </row>
    <row r="687" spans="2:70" ht="15">
      <c r="B687" s="628" t="str">
        <f>INDEX('UT - Retail'!$A$7:$A$1409,MATCH(AU687,'UT - Retail'!$U$7:$U$1409,0),1)</f>
        <v>J.P. Morgan Asset Management</v>
      </c>
      <c r="C687" s="650" t="str">
        <f>INDEX('UT - Retail'!$B$7:$B$1409,MATCH(AU687,'UT - Retail'!$U$7:$U$1409,0),1)</f>
        <v>JPMorgan Investment Funds - Global Income A (icdiv) USD-H</v>
      </c>
      <c r="D687" s="650"/>
      <c r="E687" s="618" t="str">
        <f>VLOOKUP(C687,'UT - Retail'!$B:$K,8,FALSE)</f>
        <v>Mixed Assets</v>
      </c>
      <c r="F687" s="618" t="str">
        <f>VLOOKUP(C687,'UT - Retail'!$B:$K,9,FALSE)</f>
        <v>Global</v>
      </c>
      <c r="G687" s="618" t="str">
        <f>VLOOKUP(C687,'UT - Retail'!$B:$K,10,FALSE)</f>
        <v>General</v>
      </c>
      <c r="H687" s="82" t="str">
        <f>VLOOKUP(C687,'UT - Retail'!$B:$N,13,FALSE)</f>
        <v>No</v>
      </c>
      <c r="I687" s="82" t="str">
        <f>VLOOKUP(C687,'UT - Retail'!$B:$Q,14,FALSE)</f>
        <v>No</v>
      </c>
      <c r="J687" s="618" t="str">
        <f>VLOOKUP(C687,'UT - Retail'!$B:$Q,11,FALSE)</f>
        <v>Yes</v>
      </c>
      <c r="K687" s="130" t="str">
        <f>VLOOKUP(C687,'UT - Retail'!$B:$P,15,FALSE)</f>
        <v>Yes</v>
      </c>
      <c r="L687" s="82" t="str">
        <f>VLOOKUP(C687,'UT - Retail'!$B:$Q,16,FALSE)</f>
        <v>Both</v>
      </c>
      <c r="M687" s="618" t="str">
        <f>VLOOKUP(C687,'UT - Retail'!$B:$K,6,FALSE)</f>
        <v>USD</v>
      </c>
      <c r="N687" s="618" t="str">
        <f>IFERROR(IF(MATCH(C687,'Portfolio Construction'!$AL:$AL,0),"Yes","No"),"No")</f>
        <v>Yes</v>
      </c>
      <c r="O687" s="618" t="str">
        <f>IFERROR(IF(MATCH(C687,'Portfolio Construction'!$AN:$AN,0),"Yes","No"),"No")</f>
        <v>No</v>
      </c>
      <c r="P687" s="618" t="str">
        <f>IFERROR(IF(MATCH(C687,'Portfolio Construction'!$AP:$AP,0),"Yes","No"),"No")</f>
        <v>No</v>
      </c>
      <c r="Q687" s="618" t="str">
        <f>IFERROR(IF(MATCH(C687,'Portfolio Construction'!$AR:$AR,0),"Yes","No"),"No")</f>
        <v>No</v>
      </c>
      <c r="R687" s="618" t="str">
        <f>IFERROR(IF(MATCH(C687,'Portfolio Construction'!$AT:$AT,0),"Yes","No"),"No")</f>
        <v>No</v>
      </c>
      <c r="S687" s="618" t="str">
        <f>IFERROR(IF(MATCH(C687,'Portfolio Construction'!$AV:$AV,0),"Yes","No"),"No")</f>
        <v>No</v>
      </c>
      <c r="T687" s="618" t="str">
        <f>IFERROR(IF(MATCH(C687,'Portfolio Construction'!$AX:$AX,0),"Yes","No"),"No")</f>
        <v>No</v>
      </c>
      <c r="U687" s="618" t="str">
        <f>IFERROR(IF(MATCH(C687,'Portfolio Construction'!$AZ:$AZ,0),"Yes","No"),"No")</f>
        <v>No</v>
      </c>
      <c r="V687" s="618" t="str">
        <f>IFERROR(IF(MATCH(C687,'Portfolio Construction'!$BB:$BB,0),"Yes","No"),"No")</f>
        <v>No</v>
      </c>
      <c r="W687" s="618">
        <f>IF(VLOOKUP($AU687,'FE Source'!$A:$W,3,FALSE)=0,"-",VLOOKUP($AU687,'FE Source'!$A:$W,3,FALSE))</f>
        <v>-5.64</v>
      </c>
      <c r="X687" s="618">
        <f>IF(VLOOKUP($AU687,'FE Source'!$A:$W,4,FALSE)=0,"-",VLOOKUP($AU687,'FE Source'!$A:$W,4,FALSE))</f>
        <v>-1.64</v>
      </c>
      <c r="Y687" s="618">
        <f>IF(VLOOKUP($AU687,'FE Source'!$A:$W,5,FALSE)=0,"-",VLOOKUP($AU687,'FE Source'!$A:$W,5,FALSE))</f>
        <v>-3.67</v>
      </c>
      <c r="Z687" s="618">
        <f>IF(VLOOKUP($AU687,'FE Source'!$A:$W,6,FALSE)=0,"-",VLOOKUP($AU687,'FE Source'!$A:$W,6,FALSE))</f>
        <v>1.22</v>
      </c>
      <c r="AA687" s="618">
        <f>IF(VLOOKUP($AU687,'FE Source'!$A:$W,7,FALSE)=0,"-",VLOOKUP($AU687,'FE Source'!$A:$W,7,FALSE))</f>
        <v>1.63</v>
      </c>
      <c r="AB687" s="618" t="str">
        <f>IF(VLOOKUP($AU687,'FE Source'!$A:$W,8,FALSE)=0,"-",VLOOKUP($AU687,'FE Source'!$A:$W,8,FALSE))</f>
        <v>-</v>
      </c>
      <c r="AC687" s="632" t="str">
        <f>IF(VLOOKUP($AU687,'FE Source'!$A:$W,9,FALSE)=0,"-",VLOOKUP($AU687,'FE Source'!$A:$W,9,FALSE))</f>
        <v>-</v>
      </c>
      <c r="AD687" s="634">
        <f>IF(VLOOKUP($AU687,'FE Source'!$A:$W,10,FALSE)=0,"-",VLOOKUP($AU687,'FE Source'!$A:$W,10,FALSE))</f>
        <v>0.76</v>
      </c>
      <c r="AE687" s="618">
        <f>IF(VLOOKUP($AU687,'FE Source'!$A:$W,11,FALSE)=0,"-",VLOOKUP($AU687,'FE Source'!$A:$W,11,FALSE))</f>
        <v>6.94</v>
      </c>
      <c r="AF687" s="618" t="str">
        <f>IF(VLOOKUP($AU687,'FE Source'!$A:$W,12,FALSE)=0,"-",VLOOKUP($AU687,'FE Source'!$A:$W,12,FALSE))</f>
        <v>-</v>
      </c>
      <c r="AG687" s="618">
        <f>IF(VLOOKUP($AU687,'FE Source'!$A:$W,14,FALSE)=0,"-",VLOOKUP($AU687,'FE Source'!$A:$W,14,FALSE))</f>
        <v>-8.5299999999999994</v>
      </c>
      <c r="AH687" s="618">
        <f>IF(VLOOKUP($AU687,'FE Source'!$A:$DJ,33,FALSE)=0,"-",VLOOKUP($AU687,'FE Source'!$A:$DJ,33,FALSE))</f>
        <v>104.04</v>
      </c>
      <c r="AI687" s="618">
        <f>IF(VLOOKUP($AU687,'FE Source'!$A:$Y,20,FALSE)=0,"-",VLOOKUP($AU687,'FE Source'!$A:$Y,20,FALSE))</f>
        <v>73.709999999999994</v>
      </c>
      <c r="AJ687" s="618" t="str">
        <f>IF(VLOOKUP($AU687,'FE Source'!$A:$DJ,34,FALSE)=0,"-",VLOOKUP($AU687,'FE Source'!$A:$DJ,34,FALSE))</f>
        <v>-</v>
      </c>
      <c r="AK687" s="618">
        <f>IF(VLOOKUP($AU687,'FE Source'!$A:$DJ,35,FALSE)=0,"-",VLOOKUP($AU687,'FE Source'!$A:$DJ,35,FALSE))</f>
        <v>223.5</v>
      </c>
      <c r="AL687" s="632">
        <f>IF(VLOOKUP($AU687,'FE Source'!$A:$Y,19,FALSE)=0,"-",VLOOKUP($AU687,'FE Source'!$A:$Y,19,FALSE))</f>
        <v>86.24</v>
      </c>
      <c r="AM687" s="634" t="str">
        <f>IF(VLOOKUP($AU687,'FE Source'!$A:$DJ,36,FALSE)=0,"-",VLOOKUP($AU687,'FE Source'!$A:$DJ,36,FALSE))</f>
        <v>-</v>
      </c>
      <c r="AN687" s="635">
        <f>IF(VLOOKUP($AU687,'FE Source'!$A:$W,13,FALSE)=0,"-",VLOOKUP($AU687,'FE Source'!$A:$W,13,FALSE))</f>
        <v>24517</v>
      </c>
      <c r="AO687" s="634">
        <f>IF(J687="no","-",IF(VLOOKUP($AU687,'FE Source'!$A:$W,15,FALSE)=0,"-",VLOOKUP($AU687,'FE Source'!$A:$W,15,FALSE)))</f>
        <v>12.05</v>
      </c>
      <c r="AP687" s="618" t="str">
        <f>IF(AO687="-","-",IF(VLOOKUP($AU687,'FE Source'!$A:$Z,21,FALSE)=0,"-",IF(VLOOKUP($AU687,'FE Source'!$A:$Z,21,FALSE)=2,"Semi-Annual",IF(VLOOKUP($AU687,'FE Source'!$A:$Z,21,FALSE)=4,"Quarterly",IF(VLOOKUP($AU687,'FE Source'!$A:$Z,21,FALSE)=12,"Monthly","Annual")))))</f>
        <v>Monthly</v>
      </c>
      <c r="AQ687" s="632">
        <f t="array" ref="AQ687">IF(VLOOKUP($AU687,'FE Source'!$A:$W,16,FALSE)=0,"-",VLOOKUP($AU687,'FE Source'!$A:$W,16,FALSE))</f>
        <v>1.45</v>
      </c>
      <c r="AR687" s="636" t="str">
        <f>IF(VLOOKUP($AU687,'FE Source'!$A:$W,17,FALSE)=0,"-",VLOOKUP($AU687,'FE Source'!$A:$W,17,FALSE))</f>
        <v>Bronze</v>
      </c>
      <c r="AS687" s="634">
        <f>IF(VLOOKUP($AU687,'FE Source'!$AN:$AS,4,FALSE)="",VLOOKUP($AU687,'FE Source'!$AN:$AS,3,FALSE),VLOOKUP($AU687,'FE Source'!$AN:$AS,4,FALSE))</f>
        <v>72.36</v>
      </c>
      <c r="AT687" s="637">
        <f>IF(VLOOKUP($AU687,'FE Source'!$AN:$AS,5,FALSE)=0,"-",VLOOKUP($AU687,'FE Source'!$AN:$AS,5,FALSE))</f>
        <v>45783</v>
      </c>
      <c r="AU687" s="636" t="s">
        <v>7623</v>
      </c>
      <c r="BE687" s="215" t="str">
        <f>IF(VLOOKUP($AU687,'FE Source'!$A:$AK,22,FALSE)=0,"-",VLOOKUP($AU687,'FE Source'!$A:$AK,22,FALSE))</f>
        <v>-</v>
      </c>
      <c r="BF687" s="215" t="str">
        <f>IF(VLOOKUP($AU687,'FE Source'!$A:$AK,23,FALSE)=0,"-",VLOOKUP($AU687,'FE Source'!$A:$AK,23,FALSE))</f>
        <v>-</v>
      </c>
      <c r="BG687" s="215" t="str">
        <f>IF(VLOOKUP($AU687,'FE Source'!$A:$AK,24,FALSE)=0,"-",VLOOKUP($AU687,'FE Source'!$A:$AK,24,FALSE))</f>
        <v>-</v>
      </c>
      <c r="BH687" s="215" t="str">
        <f>IF(VLOOKUP($AU687,'FE Source'!$A:$AK,25,FALSE)=0,"-",VLOOKUP($AU687,'FE Source'!$A:$AK,25,FALSE))</f>
        <v>-</v>
      </c>
      <c r="BI687" s="215" t="str">
        <f>IF(VLOOKUP($AU687,'FE Source'!$A:$AK,26,FALSE)=0,"-",VLOOKUP($AU687,'FE Source'!$A:$AK,26,FALSE))</f>
        <v>-</v>
      </c>
      <c r="BJ687" s="215" t="str">
        <f>IF(VLOOKUP($AU687,'FE Source'!$A:$AK,27,FALSE)=0,"-",VLOOKUP($AU687,'FE Source'!$A:$AK,27,FALSE))</f>
        <v>-</v>
      </c>
      <c r="BK687" s="215" t="str">
        <f>IF(VLOOKUP($AU687,'FE Source'!$A:$AK,28,FALSE)=0,"-",VLOOKUP($AU687,'FE Source'!$A:$AK,28,FALSE))</f>
        <v>-</v>
      </c>
      <c r="BL687" s="215">
        <f>IF(VLOOKUP($AU687,'FE Source'!$A:$AK,29,FALSE)=0,"-",VLOOKUP($AU687,'FE Source'!$A:$AK,29,FALSE))</f>
        <v>-12.38</v>
      </c>
      <c r="BM687" s="215">
        <f>IF(VLOOKUP($AU687,'FE Source'!$A:$AK,30,FALSE)=0,"-",VLOOKUP($AU687,'FE Source'!$A:$AK,30,FALSE))</f>
        <v>6.57</v>
      </c>
      <c r="BN687" t="str">
        <f>IF(VLOOKUP($AU687,'FE Source'!$A:$AK,31,FALSE)="No Specified Index","-",IF(VLOOKUP($AU687,'FE Source'!$A:$AK,31,FALSE)=0,"-",VLOOKUP($AU687,'FE Source'!$A:$AK,31,FALSE)))</f>
        <v>-</v>
      </c>
      <c r="BO687" s="217">
        <f>IF(VLOOKUP($AU687,'FE Source'!$A:$AK,32,FALSE)=0,"-",VLOOKUP($AU687,'FE Source'!$A:$AK,32,FALSE))</f>
        <v>44379</v>
      </c>
      <c r="BP687" s="18" t="str">
        <f>IF(VLOOKUP($AU687,'FE Source'!$AZ:$BC,2,FALSE)=0,"-",VLOOKUP($AU687,'FE Source'!$AZ:$BC,2,FALSE))</f>
        <v>-</v>
      </c>
      <c r="BQ687" s="18" t="str">
        <f>IF(VLOOKUP($AU687,'FE Source'!$AZ:$BC,3,FALSE)=0,"-",VLOOKUP($AU687,'FE Source'!$AZ:$BC,3,FALSE))</f>
        <v>-</v>
      </c>
      <c r="BR687" s="18" t="str">
        <f>IF(VLOOKUP($AU687,'FE Source'!$AZ:$BC,4,FALSE)=0,"-",VLOOKUP($AU687,'FE Source'!$AZ:$BC,4,FALSE))</f>
        <v>-</v>
      </c>
    </row>
    <row r="688" spans="2:70" ht="15">
      <c r="B688" s="628" t="str">
        <f>INDEX('UT - Retail'!$A$7:$A$1409,MATCH(AU688,'UT - Retail'!$U$7:$U$1409,0),1)</f>
        <v>J.P. Morgan Asset Management</v>
      </c>
      <c r="C688" s="650" t="str">
        <f>INDEX('UT - Retail'!$B$7:$B$1409,MATCH(AU688,'UT - Retail'!$U$7:$U$1409,0),1)</f>
        <v>JPMorgan Investment Funds - Global Income A (irc) AUD-H</v>
      </c>
      <c r="D688" s="650"/>
      <c r="E688" s="618" t="str">
        <f>VLOOKUP(C688,'UT - Retail'!$B:$K,8,FALSE)</f>
        <v>Mixed Assets</v>
      </c>
      <c r="F688" s="618" t="str">
        <f>VLOOKUP(C688,'UT - Retail'!$B:$K,9,FALSE)</f>
        <v>Global</v>
      </c>
      <c r="G688" s="618" t="str">
        <f>VLOOKUP(C688,'UT - Retail'!$B:$K,10,FALSE)</f>
        <v>General</v>
      </c>
      <c r="H688" s="82" t="str">
        <f>VLOOKUP(C688,'UT - Retail'!$B:$N,13,FALSE)</f>
        <v>No</v>
      </c>
      <c r="I688" s="82" t="str">
        <f>VLOOKUP(C688,'UT - Retail'!$B:$Q,14,FALSE)</f>
        <v>No</v>
      </c>
      <c r="J688" s="618" t="str">
        <f>VLOOKUP(C688,'UT - Retail'!$B:$Q,11,FALSE)</f>
        <v>Yes</v>
      </c>
      <c r="K688" s="130" t="str">
        <f>VLOOKUP(C688,'UT - Retail'!$B:$P,15,FALSE)</f>
        <v>Yes</v>
      </c>
      <c r="L688" s="82" t="str">
        <f>VLOOKUP(C688,'UT - Retail'!$B:$Q,16,FALSE)</f>
        <v>Both</v>
      </c>
      <c r="M688" s="618" t="str">
        <f>VLOOKUP(C688,'UT - Retail'!$B:$K,6,FALSE)</f>
        <v>AUD</v>
      </c>
      <c r="N688" s="618" t="str">
        <f>IFERROR(IF(MATCH(C688,'Portfolio Construction'!$AL:$AL,0),"Yes","No"),"No")</f>
        <v>Yes</v>
      </c>
      <c r="O688" s="618" t="str">
        <f>IFERROR(IF(MATCH(C688,'Portfolio Construction'!$AN:$AN,0),"Yes","No"),"No")</f>
        <v>No</v>
      </c>
      <c r="P688" s="618" t="str">
        <f>IFERROR(IF(MATCH(C688,'Portfolio Construction'!$AP:$AP,0),"Yes","No"),"No")</f>
        <v>No</v>
      </c>
      <c r="Q688" s="618" t="str">
        <f>IFERROR(IF(MATCH(C688,'Portfolio Construction'!$AR:$AR,0),"Yes","No"),"No")</f>
        <v>No</v>
      </c>
      <c r="R688" s="618" t="str">
        <f>IFERROR(IF(MATCH(C688,'Portfolio Construction'!$AT:$AT,0),"Yes","No"),"No")</f>
        <v>No</v>
      </c>
      <c r="S688" s="618" t="str">
        <f>IFERROR(IF(MATCH(C688,'Portfolio Construction'!$AV:$AV,0),"Yes","No"),"No")</f>
        <v>No</v>
      </c>
      <c r="T688" s="618" t="str">
        <f>IFERROR(IF(MATCH(C688,'Portfolio Construction'!$AX:$AX,0),"Yes","No"),"No")</f>
        <v>No</v>
      </c>
      <c r="U688" s="618" t="str">
        <f>IFERROR(IF(MATCH(C688,'Portfolio Construction'!$AZ:$AZ,0),"Yes","No"),"No")</f>
        <v>No</v>
      </c>
      <c r="V688" s="618" t="str">
        <f>IFERROR(IF(MATCH(C688,'Portfolio Construction'!$BB:$BB,0),"Yes","No"),"No")</f>
        <v>No</v>
      </c>
      <c r="W688" s="618">
        <f>IF(VLOOKUP($AU688,'FE Source'!$A:$W,3,FALSE)=0,"-",VLOOKUP($AU688,'FE Source'!$A:$W,3,FALSE))</f>
        <v>-1.65</v>
      </c>
      <c r="X688" s="618">
        <f>IF(VLOOKUP($AU688,'FE Source'!$A:$W,4,FALSE)=0,"-",VLOOKUP($AU688,'FE Source'!$A:$W,4,FALSE))</f>
        <v>5.0999999999999996</v>
      </c>
      <c r="Y688" s="618">
        <f>IF(VLOOKUP($AU688,'FE Source'!$A:$W,5,FALSE)=0,"-",VLOOKUP($AU688,'FE Source'!$A:$W,5,FALSE))</f>
        <v>-5.47</v>
      </c>
      <c r="Z688" s="618">
        <f>IF(VLOOKUP($AU688,'FE Source'!$A:$W,6,FALSE)=0,"-",VLOOKUP($AU688,'FE Source'!$A:$W,6,FALSE))</f>
        <v>-2.11</v>
      </c>
      <c r="AA688" s="618">
        <f>IF(VLOOKUP($AU688,'FE Source'!$A:$W,7,FALSE)=0,"-",VLOOKUP($AU688,'FE Source'!$A:$W,7,FALSE))</f>
        <v>-2.95</v>
      </c>
      <c r="AB688" s="618">
        <f>IF(VLOOKUP($AU688,'FE Source'!$A:$W,8,FALSE)=0,"-",VLOOKUP($AU688,'FE Source'!$A:$W,8,FALSE))</f>
        <v>2.39</v>
      </c>
      <c r="AC688" s="632">
        <f>IF(VLOOKUP($AU688,'FE Source'!$A:$W,9,FALSE)=0,"-",VLOOKUP($AU688,'FE Source'!$A:$W,9,FALSE))</f>
        <v>0.49</v>
      </c>
      <c r="AD688" s="634">
        <f>IF(VLOOKUP($AU688,'FE Source'!$A:$W,10,FALSE)=0,"-",VLOOKUP($AU688,'FE Source'!$A:$W,10,FALSE))</f>
        <v>1.78</v>
      </c>
      <c r="AE688" s="618">
        <f>IF(VLOOKUP($AU688,'FE Source'!$A:$W,11,FALSE)=0,"-",VLOOKUP($AU688,'FE Source'!$A:$W,11,FALSE))</f>
        <v>13.38</v>
      </c>
      <c r="AF688" s="618">
        <f>IF(VLOOKUP($AU688,'FE Source'!$A:$W,12,FALSE)=0,"-",VLOOKUP($AU688,'FE Source'!$A:$W,12,FALSE))</f>
        <v>-0.01</v>
      </c>
      <c r="AG688" s="618">
        <f>IF(VLOOKUP($AU688,'FE Source'!$A:$W,14,FALSE)=0,"-",VLOOKUP($AU688,'FE Source'!$A:$W,14,FALSE))</f>
        <v>-19.989999999999998</v>
      </c>
      <c r="AH688" s="618">
        <f>IF(VLOOKUP($AU688,'FE Source'!$A:$DJ,33,FALSE)=0,"-",VLOOKUP($AU688,'FE Source'!$A:$DJ,33,FALSE))</f>
        <v>83.31</v>
      </c>
      <c r="AI688" s="618">
        <f>IF(VLOOKUP($AU688,'FE Source'!$A:$Y,20,FALSE)=0,"-",VLOOKUP($AU688,'FE Source'!$A:$Y,20,FALSE))</f>
        <v>122.66</v>
      </c>
      <c r="AJ688" s="618">
        <f>IF(VLOOKUP($AU688,'FE Source'!$A:$DJ,34,FALSE)=0,"-",VLOOKUP($AU688,'FE Source'!$A:$DJ,34,FALSE))</f>
        <v>163.05000000000001</v>
      </c>
      <c r="AK688" s="618">
        <f>IF(VLOOKUP($AU688,'FE Source'!$A:$DJ,35,FALSE)=0,"-",VLOOKUP($AU688,'FE Source'!$A:$DJ,35,FALSE))</f>
        <v>242.46</v>
      </c>
      <c r="AL688" s="632">
        <f>IF(VLOOKUP($AU688,'FE Source'!$A:$Y,19,FALSE)=0,"-",VLOOKUP($AU688,'FE Source'!$A:$Y,19,FALSE))</f>
        <v>176.3</v>
      </c>
      <c r="AM688" s="634">
        <f>IF(VLOOKUP($AU688,'FE Source'!$A:$DJ,36,FALSE)=0,"-",VLOOKUP($AU688,'FE Source'!$A:$DJ,36,FALSE))</f>
        <v>153</v>
      </c>
      <c r="AN688" s="635">
        <f>IF(VLOOKUP($AU688,'FE Source'!$A:$W,13,FALSE)=0,"-",VLOOKUP($AU688,'FE Source'!$A:$W,13,FALSE))</f>
        <v>24517</v>
      </c>
      <c r="AO688" s="634">
        <f>IF(J688="no","-",IF(VLOOKUP($AU688,'FE Source'!$A:$W,15,FALSE)=0,"-",VLOOKUP($AU688,'FE Source'!$A:$W,15,FALSE)))</f>
        <v>7.58</v>
      </c>
      <c r="AP688" s="618" t="str">
        <f>IF(AO688="-","-",IF(VLOOKUP($AU688,'FE Source'!$A:$Z,21,FALSE)=0,"-",IF(VLOOKUP($AU688,'FE Source'!$A:$Z,21,FALSE)=2,"Semi-Annual",IF(VLOOKUP($AU688,'FE Source'!$A:$Z,21,FALSE)=4,"Quarterly",IF(VLOOKUP($AU688,'FE Source'!$A:$Z,21,FALSE)=12,"Monthly","Annual")))))</f>
        <v>Monthly</v>
      </c>
      <c r="AQ688" s="632">
        <f t="array" ref="AQ688">IF(VLOOKUP($AU688,'FE Source'!$A:$W,16,FALSE)=0,"-",VLOOKUP($AU688,'FE Source'!$A:$W,16,FALSE))</f>
        <v>1.45</v>
      </c>
      <c r="AR688" s="636" t="str">
        <f>IF(VLOOKUP($AU688,'FE Source'!$A:$W,17,FALSE)=0,"-",VLOOKUP($AU688,'FE Source'!$A:$W,17,FALSE))</f>
        <v>-</v>
      </c>
      <c r="AS688" s="634">
        <f>IF(VLOOKUP($AU688,'FE Source'!$AN:$AS,4,FALSE)="",VLOOKUP($AU688,'FE Source'!$AN:$AS,3,FALSE),VLOOKUP($AU688,'FE Source'!$AN:$AS,4,FALSE))</f>
        <v>8.68</v>
      </c>
      <c r="AT688" s="637">
        <f>IF(VLOOKUP($AU688,'FE Source'!$AN:$AS,5,FALSE)=0,"-",VLOOKUP($AU688,'FE Source'!$AN:$AS,5,FALSE))</f>
        <v>45783</v>
      </c>
      <c r="AU688" s="636" t="s">
        <v>1052</v>
      </c>
      <c r="BE688" s="215">
        <f>IF(VLOOKUP($AU688,'FE Source'!$A:$AK,22,FALSE)=0,"-",VLOOKUP($AU688,'FE Source'!$A:$AK,22,FALSE))</f>
        <v>-3.29</v>
      </c>
      <c r="BF688" s="215">
        <f>IF(VLOOKUP($AU688,'FE Source'!$A:$AK,23,FALSE)=0,"-",VLOOKUP($AU688,'FE Source'!$A:$AK,23,FALSE))</f>
        <v>9.2899999999999991</v>
      </c>
      <c r="BG688" s="215">
        <f>IF(VLOOKUP($AU688,'FE Source'!$A:$AK,24,FALSE)=0,"-",VLOOKUP($AU688,'FE Source'!$A:$AK,24,FALSE))</f>
        <v>9</v>
      </c>
      <c r="BH688" s="215">
        <f>IF(VLOOKUP($AU688,'FE Source'!$A:$AK,25,FALSE)=0,"-",VLOOKUP($AU688,'FE Source'!$A:$AK,25,FALSE))</f>
        <v>-12.67</v>
      </c>
      <c r="BI688" s="215">
        <f>IF(VLOOKUP($AU688,'FE Source'!$A:$AK,26,FALSE)=0,"-",VLOOKUP($AU688,'FE Source'!$A:$AK,26,FALSE))</f>
        <v>11.23</v>
      </c>
      <c r="BJ688" s="215">
        <f>IF(VLOOKUP($AU688,'FE Source'!$A:$AK,27,FALSE)=0,"-",VLOOKUP($AU688,'FE Source'!$A:$AK,27,FALSE))</f>
        <v>9.08</v>
      </c>
      <c r="BK688" s="215">
        <f>IF(VLOOKUP($AU688,'FE Source'!$A:$AK,28,FALSE)=0,"-",VLOOKUP($AU688,'FE Source'!$A:$AK,28,FALSE))</f>
        <v>4.96</v>
      </c>
      <c r="BL688" s="215">
        <f>IF(VLOOKUP($AU688,'FE Source'!$A:$AK,29,FALSE)=0,"-",VLOOKUP($AU688,'FE Source'!$A:$AK,29,FALSE))</f>
        <v>-19.579999999999998</v>
      </c>
      <c r="BM688" s="215">
        <f>IF(VLOOKUP($AU688,'FE Source'!$A:$AK,30,FALSE)=0,"-",VLOOKUP($AU688,'FE Source'!$A:$AK,30,FALSE))</f>
        <v>5.35</v>
      </c>
      <c r="BN688" t="str">
        <f>IF(VLOOKUP($AU688,'FE Source'!$A:$AK,31,FALSE)="No Specified Index","-",IF(VLOOKUP($AU688,'FE Source'!$A:$AK,31,FALSE)=0,"-",VLOOKUP($AU688,'FE Source'!$A:$AK,31,FALSE)))</f>
        <v>-</v>
      </c>
      <c r="BO688" s="217">
        <f>IF(VLOOKUP($AU688,'FE Source'!$A:$AK,32,FALSE)=0,"-",VLOOKUP($AU688,'FE Source'!$A:$AK,32,FALSE))</f>
        <v>41361</v>
      </c>
      <c r="BP688" s="18">
        <f>IF(VLOOKUP($AU688,'FE Source'!$AZ:$BC,2,FALSE)=0,"-",VLOOKUP($AU688,'FE Source'!$AZ:$BC,2,FALSE))</f>
        <v>-7.45</v>
      </c>
      <c r="BQ688" s="18" t="str">
        <f>IF(VLOOKUP($AU688,'FE Source'!$AZ:$BC,3,FALSE)=0,"-",VLOOKUP($AU688,'FE Source'!$AZ:$BC,3,FALSE))</f>
        <v>-</v>
      </c>
      <c r="BR688" s="18" t="str">
        <f>IF(VLOOKUP($AU688,'FE Source'!$AZ:$BC,4,FALSE)=0,"-",VLOOKUP($AU688,'FE Source'!$AZ:$BC,4,FALSE))</f>
        <v>-</v>
      </c>
    </row>
    <row r="689" spans="2:70" ht="15">
      <c r="B689" s="628" t="str">
        <f>INDEX('UT - Retail'!$A$7:$A$1409,MATCH(AU689,'UT - Retail'!$U$7:$U$1409,0),1)</f>
        <v>J.P. Morgan Asset Management</v>
      </c>
      <c r="C689" s="650" t="str">
        <f>INDEX('UT - Retail'!$B$7:$B$1409,MATCH(AU689,'UT - Retail'!$U$7:$U$1409,0),1)</f>
        <v>JPMorgan Investment Funds - Global Income A (irc) SGD-H</v>
      </c>
      <c r="D689" s="650"/>
      <c r="E689" s="618" t="str">
        <f>VLOOKUP(C689,'UT - Retail'!$B:$K,8,FALSE)</f>
        <v>Mixed Assets</v>
      </c>
      <c r="F689" s="618" t="str">
        <f>VLOOKUP(C689,'UT - Retail'!$B:$K,9,FALSE)</f>
        <v>Global</v>
      </c>
      <c r="G689" s="618" t="str">
        <f>VLOOKUP(C689,'UT - Retail'!$B:$K,10,FALSE)</f>
        <v>General</v>
      </c>
      <c r="H689" s="82" t="str">
        <f>VLOOKUP(C689,'UT - Retail'!$B:$N,13,FALSE)</f>
        <v>No</v>
      </c>
      <c r="I689" s="82" t="str">
        <f>VLOOKUP(C689,'UT - Retail'!$B:$Q,14,FALSE)</f>
        <v>No</v>
      </c>
      <c r="J689" s="618" t="str">
        <f>VLOOKUP(C689,'UT - Retail'!$B:$Q,11,FALSE)</f>
        <v>Yes</v>
      </c>
      <c r="K689" s="130" t="str">
        <f>VLOOKUP(C689,'UT - Retail'!$B:$P,15,FALSE)</f>
        <v>Yes</v>
      </c>
      <c r="L689" s="82" t="str">
        <f>VLOOKUP(C689,'UT - Retail'!$B:$Q,16,FALSE)</f>
        <v>Both</v>
      </c>
      <c r="M689" s="618" t="str">
        <f>VLOOKUP(C689,'UT - Retail'!$B:$K,6,FALSE)</f>
        <v>SGD</v>
      </c>
      <c r="N689" s="618" t="str">
        <f>IFERROR(IF(MATCH(C689,'Portfolio Construction'!$AL:$AL,0),"Yes","No"),"No")</f>
        <v>Yes</v>
      </c>
      <c r="O689" s="618" t="str">
        <f>IFERROR(IF(MATCH(C689,'Portfolio Construction'!$AN:$AN,0),"Yes","No"),"No")</f>
        <v>No</v>
      </c>
      <c r="P689" s="618" t="str">
        <f>IFERROR(IF(MATCH(C689,'Portfolio Construction'!$AP:$AP,0),"Yes","No"),"No")</f>
        <v>No</v>
      </c>
      <c r="Q689" s="618" t="str">
        <f>IFERROR(IF(MATCH(C689,'Portfolio Construction'!$AR:$AR,0),"Yes","No"),"No")</f>
        <v>No</v>
      </c>
      <c r="R689" s="618" t="str">
        <f>IFERROR(IF(MATCH(C689,'Portfolio Construction'!$AT:$AT,0),"Yes","No"),"No")</f>
        <v>No</v>
      </c>
      <c r="S689" s="618" t="str">
        <f>IFERROR(IF(MATCH(C689,'Portfolio Construction'!$AV:$AV,0),"Yes","No"),"No")</f>
        <v>No</v>
      </c>
      <c r="T689" s="618" t="str">
        <f>IFERROR(IF(MATCH(C689,'Portfolio Construction'!$AX:$AX,0),"Yes","No"),"No")</f>
        <v>No</v>
      </c>
      <c r="U689" s="618" t="str">
        <f>IFERROR(IF(MATCH(C689,'Portfolio Construction'!$AZ:$AZ,0),"Yes","No"),"No")</f>
        <v>No</v>
      </c>
      <c r="V689" s="618" t="str">
        <f>IFERROR(IF(MATCH(C689,'Portfolio Construction'!$BB:$BB,0),"Yes","No"),"No")</f>
        <v>No</v>
      </c>
      <c r="W689" s="618">
        <f>IF(VLOOKUP($AU689,'FE Source'!$A:$W,3,FALSE)=0,"-",VLOOKUP($AU689,'FE Source'!$A:$W,3,FALSE))</f>
        <v>-0.89</v>
      </c>
      <c r="X689" s="618">
        <f>IF(VLOOKUP($AU689,'FE Source'!$A:$W,4,FALSE)=0,"-",VLOOKUP($AU689,'FE Source'!$A:$W,4,FALSE))</f>
        <v>2.23</v>
      </c>
      <c r="Y689" s="618">
        <f>IF(VLOOKUP($AU689,'FE Source'!$A:$W,5,FALSE)=0,"-",VLOOKUP($AU689,'FE Source'!$A:$W,5,FALSE))</f>
        <v>-1.32</v>
      </c>
      <c r="Z689" s="618">
        <f>IF(VLOOKUP($AU689,'FE Source'!$A:$W,6,FALSE)=0,"-",VLOOKUP($AU689,'FE Source'!$A:$W,6,FALSE))</f>
        <v>3.98</v>
      </c>
      <c r="AA689" s="618">
        <f>IF(VLOOKUP($AU689,'FE Source'!$A:$W,7,FALSE)=0,"-",VLOOKUP($AU689,'FE Source'!$A:$W,7,FALSE))</f>
        <v>2.4700000000000002</v>
      </c>
      <c r="AB689" s="618">
        <f>IF(VLOOKUP($AU689,'FE Source'!$A:$W,8,FALSE)=0,"-",VLOOKUP($AU689,'FE Source'!$A:$W,8,FALSE))</f>
        <v>4.45</v>
      </c>
      <c r="AC689" s="632" t="str">
        <f>IF(VLOOKUP($AU689,'FE Source'!$A:$W,9,FALSE)=0,"-",VLOOKUP($AU689,'FE Source'!$A:$W,9,FALSE))</f>
        <v>-</v>
      </c>
      <c r="AD689" s="634">
        <f>IF(VLOOKUP($AU689,'FE Source'!$A:$W,10,FALSE)=0,"-",VLOOKUP($AU689,'FE Source'!$A:$W,10,FALSE))</f>
        <v>1.23</v>
      </c>
      <c r="AE689" s="618">
        <f>IF(VLOOKUP($AU689,'FE Source'!$A:$W,11,FALSE)=0,"-",VLOOKUP($AU689,'FE Source'!$A:$W,11,FALSE))</f>
        <v>8.98</v>
      </c>
      <c r="AF689" s="618" t="str">
        <f>IF(VLOOKUP($AU689,'FE Source'!$A:$W,12,FALSE)=0,"-",VLOOKUP($AU689,'FE Source'!$A:$W,12,FALSE))</f>
        <v>-</v>
      </c>
      <c r="AG689" s="618">
        <f>IF(VLOOKUP($AU689,'FE Source'!$A:$W,14,FALSE)=0,"-",VLOOKUP($AU689,'FE Source'!$A:$W,14,FALSE))</f>
        <v>-10.66</v>
      </c>
      <c r="AH689" s="618">
        <f>IF(VLOOKUP($AU689,'FE Source'!$A:$DJ,33,FALSE)=0,"-",VLOOKUP($AU689,'FE Source'!$A:$DJ,33,FALSE))</f>
        <v>116.23</v>
      </c>
      <c r="AI689" s="618">
        <f>IF(VLOOKUP($AU689,'FE Source'!$A:$Y,20,FALSE)=0,"-",VLOOKUP($AU689,'FE Source'!$A:$Y,20,FALSE))</f>
        <v>120.28</v>
      </c>
      <c r="AJ689" s="618">
        <f>IF(VLOOKUP($AU689,'FE Source'!$A:$DJ,34,FALSE)=0,"-",VLOOKUP($AU689,'FE Source'!$A:$DJ,34,FALSE))</f>
        <v>120.63</v>
      </c>
      <c r="AK689" s="618">
        <f>IF(VLOOKUP($AU689,'FE Source'!$A:$DJ,35,FALSE)=0,"-",VLOOKUP($AU689,'FE Source'!$A:$DJ,35,FALSE))</f>
        <v>129.59</v>
      </c>
      <c r="AL689" s="632">
        <f>IF(VLOOKUP($AU689,'FE Source'!$A:$Y,19,FALSE)=0,"-",VLOOKUP($AU689,'FE Source'!$A:$Y,19,FALSE))</f>
        <v>124.2</v>
      </c>
      <c r="AM689" s="634">
        <f>IF(VLOOKUP($AU689,'FE Source'!$A:$DJ,36,FALSE)=0,"-",VLOOKUP($AU689,'FE Source'!$A:$DJ,36,FALSE))</f>
        <v>106.69</v>
      </c>
      <c r="AN689" s="635">
        <f>IF(VLOOKUP($AU689,'FE Source'!$A:$W,13,FALSE)=0,"-",VLOOKUP($AU689,'FE Source'!$A:$W,13,FALSE))</f>
        <v>24517</v>
      </c>
      <c r="AO689" s="634">
        <f>IF(J689="no","-",IF(VLOOKUP($AU689,'FE Source'!$A:$W,15,FALSE)=0,"-",VLOOKUP($AU689,'FE Source'!$A:$W,15,FALSE)))</f>
        <v>6.39</v>
      </c>
      <c r="AP689" s="618" t="str">
        <f>IF(AO689="-","-",IF(VLOOKUP($AU689,'FE Source'!$A:$Z,21,FALSE)=0,"-",IF(VLOOKUP($AU689,'FE Source'!$A:$Z,21,FALSE)=2,"Semi-Annual",IF(VLOOKUP($AU689,'FE Source'!$A:$Z,21,FALSE)=4,"Quarterly",IF(VLOOKUP($AU689,'FE Source'!$A:$Z,21,FALSE)=12,"Monthly","Annual")))))</f>
        <v>Monthly</v>
      </c>
      <c r="AQ689" s="632">
        <f t="array" ref="AQ689">IF(VLOOKUP($AU689,'FE Source'!$A:$W,16,FALSE)=0,"-",VLOOKUP($AU689,'FE Source'!$A:$W,16,FALSE))</f>
        <v>1.45</v>
      </c>
      <c r="AR689" s="636" t="str">
        <f>IF(VLOOKUP($AU689,'FE Source'!$A:$W,17,FALSE)=0,"-",VLOOKUP($AU689,'FE Source'!$A:$W,17,FALSE))</f>
        <v>-</v>
      </c>
      <c r="AS689" s="634">
        <f>IF(VLOOKUP($AU689,'FE Source'!$AN:$AS,4,FALSE)="",VLOOKUP($AU689,'FE Source'!$AN:$AS,3,FALSE),VLOOKUP($AU689,'FE Source'!$AN:$AS,4,FALSE))</f>
        <v>7.81</v>
      </c>
      <c r="AT689" s="637">
        <f>IF(VLOOKUP($AU689,'FE Source'!$AN:$AS,5,FALSE)=0,"-",VLOOKUP($AU689,'FE Source'!$AN:$AS,5,FALSE))</f>
        <v>45783</v>
      </c>
      <c r="AU689" s="636" t="s">
        <v>5551</v>
      </c>
      <c r="BE689" s="215" t="str">
        <f>IF(VLOOKUP($AU689,'FE Source'!$A:$AK,22,FALSE)=0,"-",VLOOKUP($AU689,'FE Source'!$A:$AK,22,FALSE))</f>
        <v>-</v>
      </c>
      <c r="BF689" s="215" t="str">
        <f>IF(VLOOKUP($AU689,'FE Source'!$A:$AK,23,FALSE)=0,"-",VLOOKUP($AU689,'FE Source'!$A:$AK,23,FALSE))</f>
        <v>-</v>
      </c>
      <c r="BG689" s="215" t="str">
        <f>IF(VLOOKUP($AU689,'FE Source'!$A:$AK,24,FALSE)=0,"-",VLOOKUP($AU689,'FE Source'!$A:$AK,24,FALSE))</f>
        <v>-</v>
      </c>
      <c r="BH689" s="215" t="str">
        <f>IF(VLOOKUP($AU689,'FE Source'!$A:$AK,25,FALSE)=0,"-",VLOOKUP($AU689,'FE Source'!$A:$AK,25,FALSE))</f>
        <v>-</v>
      </c>
      <c r="BI689" s="215">
        <f>IF(VLOOKUP($AU689,'FE Source'!$A:$AK,26,FALSE)=0,"-",VLOOKUP($AU689,'FE Source'!$A:$AK,26,FALSE))</f>
        <v>13.18</v>
      </c>
      <c r="BJ689" s="215">
        <f>IF(VLOOKUP($AU689,'FE Source'!$A:$AK,27,FALSE)=0,"-",VLOOKUP($AU689,'FE Source'!$A:$AK,27,FALSE))</f>
        <v>2.4300000000000002</v>
      </c>
      <c r="BK689" s="215">
        <f>IF(VLOOKUP($AU689,'FE Source'!$A:$AK,28,FALSE)=0,"-",VLOOKUP($AU689,'FE Source'!$A:$AK,28,FALSE))</f>
        <v>9.56</v>
      </c>
      <c r="BL689" s="215">
        <f>IF(VLOOKUP($AU689,'FE Source'!$A:$AK,29,FALSE)=0,"-",VLOOKUP($AU689,'FE Source'!$A:$AK,29,FALSE))</f>
        <v>-12.35</v>
      </c>
      <c r="BM689" s="215">
        <f>IF(VLOOKUP($AU689,'FE Source'!$A:$AK,30,FALSE)=0,"-",VLOOKUP($AU689,'FE Source'!$A:$AK,30,FALSE))</f>
        <v>6.57</v>
      </c>
      <c r="BN689" t="str">
        <f>IF(VLOOKUP($AU689,'FE Source'!$A:$AK,31,FALSE)="No Specified Index","-",IF(VLOOKUP($AU689,'FE Source'!$A:$AK,31,FALSE)=0,"-",VLOOKUP($AU689,'FE Source'!$A:$AK,31,FALSE)))</f>
        <v>-</v>
      </c>
      <c r="BO689" s="217">
        <f>IF(VLOOKUP($AU689,'FE Source'!$A:$AK,32,FALSE)=0,"-",VLOOKUP($AU689,'FE Source'!$A:$AK,32,FALSE))</f>
        <v>43185</v>
      </c>
      <c r="BP689" s="18" t="str">
        <f>IF(VLOOKUP($AU689,'FE Source'!$AZ:$BC,2,FALSE)=0,"-",VLOOKUP($AU689,'FE Source'!$AZ:$BC,2,FALSE))</f>
        <v>-</v>
      </c>
      <c r="BQ689" s="18" t="str">
        <f>IF(VLOOKUP($AU689,'FE Source'!$AZ:$BC,3,FALSE)=0,"-",VLOOKUP($AU689,'FE Source'!$AZ:$BC,3,FALSE))</f>
        <v>-</v>
      </c>
      <c r="BR689" s="18" t="str">
        <f>IF(VLOOKUP($AU689,'FE Source'!$AZ:$BC,4,FALSE)=0,"-",VLOOKUP($AU689,'FE Source'!$AZ:$BC,4,FALSE))</f>
        <v>-</v>
      </c>
    </row>
    <row r="690" spans="2:70" ht="15">
      <c r="B690" s="628" t="str">
        <f>INDEX('UT - Retail'!$A$7:$A$1409,MATCH(AU690,'UT - Retail'!$U$7:$U$1409,0),1)</f>
        <v>J.P. Morgan Asset Management</v>
      </c>
      <c r="C690" s="650" t="str">
        <f>INDEX('UT - Retail'!$B$7:$B$1409,MATCH(AU690,'UT - Retail'!$U$7:$U$1409,0),1)</f>
        <v>JPMorgan Investment Funds - Global Income A (irc) USD-H</v>
      </c>
      <c r="D690" s="650"/>
      <c r="E690" s="618" t="str">
        <f>VLOOKUP(C690,'UT - Retail'!$B:$K,8,FALSE)</f>
        <v>Mixed Assets</v>
      </c>
      <c r="F690" s="618" t="str">
        <f>VLOOKUP(C690,'UT - Retail'!$B:$K,9,FALSE)</f>
        <v>Global</v>
      </c>
      <c r="G690" s="618" t="str">
        <f>VLOOKUP(C690,'UT - Retail'!$B:$K,10,FALSE)</f>
        <v>General</v>
      </c>
      <c r="H690" s="82" t="str">
        <f>VLOOKUP(C690,'UT - Retail'!$B:$N,13,FALSE)</f>
        <v>No</v>
      </c>
      <c r="I690" s="82" t="str">
        <f>VLOOKUP(C690,'UT - Retail'!$B:$Q,14,FALSE)</f>
        <v>No</v>
      </c>
      <c r="J690" s="618" t="str">
        <f>VLOOKUP(C690,'UT - Retail'!$B:$Q,11,FALSE)</f>
        <v>Yes</v>
      </c>
      <c r="K690" s="130" t="str">
        <f>VLOOKUP(C690,'UT - Retail'!$B:$P,15,FALSE)</f>
        <v>Yes</v>
      </c>
      <c r="L690" s="82" t="str">
        <f>VLOOKUP(C690,'UT - Retail'!$B:$Q,16,FALSE)</f>
        <v>Both</v>
      </c>
      <c r="M690" s="618" t="str">
        <f>VLOOKUP(C690,'UT - Retail'!$B:$K,6,FALSE)</f>
        <v>USD</v>
      </c>
      <c r="N690" s="618" t="str">
        <f>IFERROR(IF(MATCH(C690,'Portfolio Construction'!$AL:$AL,0),"Yes","No"),"No")</f>
        <v>Yes</v>
      </c>
      <c r="O690" s="618" t="str">
        <f>IFERROR(IF(MATCH(C690,'Portfolio Construction'!$AN:$AN,0),"Yes","No"),"No")</f>
        <v>No</v>
      </c>
      <c r="P690" s="618" t="str">
        <f>IFERROR(IF(MATCH(C690,'Portfolio Construction'!$AP:$AP,0),"Yes","No"),"No")</f>
        <v>No</v>
      </c>
      <c r="Q690" s="618" t="str">
        <f>IFERROR(IF(MATCH(C690,'Portfolio Construction'!$AR:$AR,0),"Yes","No"),"No")</f>
        <v>No</v>
      </c>
      <c r="R690" s="618" t="str">
        <f>IFERROR(IF(MATCH(C690,'Portfolio Construction'!$AT:$AT,0),"Yes","No"),"No")</f>
        <v>No</v>
      </c>
      <c r="S690" s="618" t="str">
        <f>IFERROR(IF(MATCH(C690,'Portfolio Construction'!$AV:$AV,0),"Yes","No"),"No")</f>
        <v>No</v>
      </c>
      <c r="T690" s="618" t="str">
        <f>IFERROR(IF(MATCH(C690,'Portfolio Construction'!$AX:$AX,0),"Yes","No"),"No")</f>
        <v>No</v>
      </c>
      <c r="U690" s="618" t="str">
        <f>IFERROR(IF(MATCH(C690,'Portfolio Construction'!$AZ:$AZ,0),"Yes","No"),"No")</f>
        <v>No</v>
      </c>
      <c r="V690" s="618" t="str">
        <f>IFERROR(IF(MATCH(C690,'Portfolio Construction'!$BB:$BB,0),"Yes","No"),"No")</f>
        <v>No</v>
      </c>
      <c r="W690" s="618">
        <f>IF(VLOOKUP($AU690,'FE Source'!$A:$W,3,FALSE)=0,"-",VLOOKUP($AU690,'FE Source'!$A:$W,3,FALSE))</f>
        <v>-5.65</v>
      </c>
      <c r="X690" s="618">
        <f>IF(VLOOKUP($AU690,'FE Source'!$A:$W,4,FALSE)=0,"-",VLOOKUP($AU690,'FE Source'!$A:$W,4,FALSE))</f>
        <v>-1.69</v>
      </c>
      <c r="Y690" s="618">
        <f>IF(VLOOKUP($AU690,'FE Source'!$A:$W,5,FALSE)=0,"-",VLOOKUP($AU690,'FE Source'!$A:$W,5,FALSE))</f>
        <v>-3.64</v>
      </c>
      <c r="Z690" s="618">
        <f>IF(VLOOKUP($AU690,'FE Source'!$A:$W,6,FALSE)=0,"-",VLOOKUP($AU690,'FE Source'!$A:$W,6,FALSE))</f>
        <v>1.26</v>
      </c>
      <c r="AA690" s="618">
        <f>IF(VLOOKUP($AU690,'FE Source'!$A:$W,7,FALSE)=0,"-",VLOOKUP($AU690,'FE Source'!$A:$W,7,FALSE))</f>
        <v>1.64</v>
      </c>
      <c r="AB690" s="618">
        <f>IF(VLOOKUP($AU690,'FE Source'!$A:$W,8,FALSE)=0,"-",VLOOKUP($AU690,'FE Source'!$A:$W,8,FALSE))</f>
        <v>3.46</v>
      </c>
      <c r="AC690" s="632" t="str">
        <f>IF(VLOOKUP($AU690,'FE Source'!$A:$W,9,FALSE)=0,"-",VLOOKUP($AU690,'FE Source'!$A:$W,9,FALSE))</f>
        <v>-</v>
      </c>
      <c r="AD690" s="634">
        <f>IF(VLOOKUP($AU690,'FE Source'!$A:$W,10,FALSE)=0,"-",VLOOKUP($AU690,'FE Source'!$A:$W,10,FALSE))</f>
        <v>0.84</v>
      </c>
      <c r="AE690" s="618">
        <f>IF(VLOOKUP($AU690,'FE Source'!$A:$W,11,FALSE)=0,"-",VLOOKUP($AU690,'FE Source'!$A:$W,11,FALSE))</f>
        <v>6.96</v>
      </c>
      <c r="AF690" s="618" t="str">
        <f>IF(VLOOKUP($AU690,'FE Source'!$A:$W,12,FALSE)=0,"-",VLOOKUP($AU690,'FE Source'!$A:$W,12,FALSE))</f>
        <v>-</v>
      </c>
      <c r="AG690" s="618">
        <f>IF(VLOOKUP($AU690,'FE Source'!$A:$W,14,FALSE)=0,"-",VLOOKUP($AU690,'FE Source'!$A:$W,14,FALSE))</f>
        <v>-8.5399999999999991</v>
      </c>
      <c r="AH690" s="618">
        <f>IF(VLOOKUP($AU690,'FE Source'!$A:$DJ,33,FALSE)=0,"-",VLOOKUP($AU690,'FE Source'!$A:$DJ,33,FALSE))</f>
        <v>137.30000000000001</v>
      </c>
      <c r="AI690" s="618">
        <f>IF(VLOOKUP($AU690,'FE Source'!$A:$Y,20,FALSE)=0,"-",VLOOKUP($AU690,'FE Source'!$A:$Y,20,FALSE))</f>
        <v>87.23</v>
      </c>
      <c r="AJ690" s="618">
        <f>IF(VLOOKUP($AU690,'FE Source'!$A:$DJ,34,FALSE)=0,"-",VLOOKUP($AU690,'FE Source'!$A:$DJ,34,FALSE))</f>
        <v>83.04</v>
      </c>
      <c r="AK690" s="618">
        <f>IF(VLOOKUP($AU690,'FE Source'!$A:$DJ,35,FALSE)=0,"-",VLOOKUP($AU690,'FE Source'!$A:$DJ,35,FALSE))</f>
        <v>268.77999999999997</v>
      </c>
      <c r="AL690" s="632">
        <f>IF(VLOOKUP($AU690,'FE Source'!$A:$Y,19,FALSE)=0,"-",VLOOKUP($AU690,'FE Source'!$A:$Y,19,FALSE))</f>
        <v>96.94</v>
      </c>
      <c r="AM690" s="634">
        <f>IF(VLOOKUP($AU690,'FE Source'!$A:$DJ,36,FALSE)=0,"-",VLOOKUP($AU690,'FE Source'!$A:$DJ,36,FALSE))</f>
        <v>78.42</v>
      </c>
      <c r="AN690" s="635">
        <f>IF(VLOOKUP($AU690,'FE Source'!$A:$W,13,FALSE)=0,"-",VLOOKUP($AU690,'FE Source'!$A:$W,13,FALSE))</f>
        <v>24517</v>
      </c>
      <c r="AO690" s="634">
        <f>IF(J690="no","-",IF(VLOOKUP($AU690,'FE Source'!$A:$W,15,FALSE)=0,"-",VLOOKUP($AU690,'FE Source'!$A:$W,15,FALSE)))</f>
        <v>8.1999999999999993</v>
      </c>
      <c r="AP690" s="618" t="str">
        <f>IF(AO690="-","-",IF(VLOOKUP($AU690,'FE Source'!$A:$Z,21,FALSE)=0,"-",IF(VLOOKUP($AU690,'FE Source'!$A:$Z,21,FALSE)=2,"Semi-Annual",IF(VLOOKUP($AU690,'FE Source'!$A:$Z,21,FALSE)=4,"Quarterly",IF(VLOOKUP($AU690,'FE Source'!$A:$Z,21,FALSE)=12,"Monthly","Annual")))))</f>
        <v>Monthly</v>
      </c>
      <c r="AQ690" s="632">
        <f t="array" ref="AQ690">IF(VLOOKUP($AU690,'FE Source'!$A:$W,16,FALSE)=0,"-",VLOOKUP($AU690,'FE Source'!$A:$W,16,FALSE))</f>
        <v>1.45</v>
      </c>
      <c r="AR690" s="636" t="str">
        <f>IF(VLOOKUP($AU690,'FE Source'!$A:$W,17,FALSE)=0,"-",VLOOKUP($AU690,'FE Source'!$A:$W,17,FALSE))</f>
        <v>Bronze</v>
      </c>
      <c r="AS690" s="634">
        <f>IF(VLOOKUP($AU690,'FE Source'!$AN:$AS,4,FALSE)="",VLOOKUP($AU690,'FE Source'!$AN:$AS,3,FALSE),VLOOKUP($AU690,'FE Source'!$AN:$AS,4,FALSE))</f>
        <v>7.96</v>
      </c>
      <c r="AT690" s="637">
        <f>IF(VLOOKUP($AU690,'FE Source'!$AN:$AS,5,FALSE)=0,"-",VLOOKUP($AU690,'FE Source'!$AN:$AS,5,FALSE))</f>
        <v>45783</v>
      </c>
      <c r="AU690" s="636" t="s">
        <v>5840</v>
      </c>
      <c r="BE690" s="215" t="str">
        <f>IF(VLOOKUP($AU690,'FE Source'!$A:$AK,22,FALSE)=0,"-",VLOOKUP($AU690,'FE Source'!$A:$AK,22,FALSE))</f>
        <v>-</v>
      </c>
      <c r="BF690" s="215" t="str">
        <f>IF(VLOOKUP($AU690,'FE Source'!$A:$AK,23,FALSE)=0,"-",VLOOKUP($AU690,'FE Source'!$A:$AK,23,FALSE))</f>
        <v>-</v>
      </c>
      <c r="BG690" s="215" t="str">
        <f>IF(VLOOKUP($AU690,'FE Source'!$A:$AK,24,FALSE)=0,"-",VLOOKUP($AU690,'FE Source'!$A:$AK,24,FALSE))</f>
        <v>-</v>
      </c>
      <c r="BH690" s="215" t="str">
        <f>IF(VLOOKUP($AU690,'FE Source'!$A:$AK,25,FALSE)=0,"-",VLOOKUP($AU690,'FE Source'!$A:$AK,25,FALSE))</f>
        <v>-</v>
      </c>
      <c r="BI690" s="215">
        <f>IF(VLOOKUP($AU690,'FE Source'!$A:$AK,26,FALSE)=0,"-",VLOOKUP($AU690,'FE Source'!$A:$AK,26,FALSE))</f>
        <v>12.42</v>
      </c>
      <c r="BJ690" s="215">
        <f>IF(VLOOKUP($AU690,'FE Source'!$A:$AK,27,FALSE)=0,"-",VLOOKUP($AU690,'FE Source'!$A:$AK,27,FALSE))</f>
        <v>1.25</v>
      </c>
      <c r="BK690" s="215">
        <f>IF(VLOOKUP($AU690,'FE Source'!$A:$AK,28,FALSE)=0,"-",VLOOKUP($AU690,'FE Source'!$A:$AK,28,FALSE))</f>
        <v>11.81</v>
      </c>
      <c r="BL690" s="215">
        <f>IF(VLOOKUP($AU690,'FE Source'!$A:$AK,29,FALSE)=0,"-",VLOOKUP($AU690,'FE Source'!$A:$AK,29,FALSE))</f>
        <v>-12.43</v>
      </c>
      <c r="BM690" s="215">
        <f>IF(VLOOKUP($AU690,'FE Source'!$A:$AK,30,FALSE)=0,"-",VLOOKUP($AU690,'FE Source'!$A:$AK,30,FALSE))</f>
        <v>6.63</v>
      </c>
      <c r="BN690" t="str">
        <f>IF(VLOOKUP($AU690,'FE Source'!$A:$AK,31,FALSE)="No Specified Index","-",IF(VLOOKUP($AU690,'FE Source'!$A:$AK,31,FALSE)=0,"-",VLOOKUP($AU690,'FE Source'!$A:$AK,31,FALSE)))</f>
        <v>-</v>
      </c>
      <c r="BO690" s="217">
        <f>IF(VLOOKUP($AU690,'FE Source'!$A:$AK,32,FALSE)=0,"-",VLOOKUP($AU690,'FE Source'!$A:$AK,32,FALSE))</f>
        <v>43185</v>
      </c>
      <c r="BP690" s="18" t="str">
        <f>IF(VLOOKUP($AU690,'FE Source'!$AZ:$BC,2,FALSE)=0,"-",VLOOKUP($AU690,'FE Source'!$AZ:$BC,2,FALSE))</f>
        <v>-</v>
      </c>
      <c r="BQ690" s="18" t="str">
        <f>IF(VLOOKUP($AU690,'FE Source'!$AZ:$BC,3,FALSE)=0,"-",VLOOKUP($AU690,'FE Source'!$AZ:$BC,3,FALSE))</f>
        <v>-</v>
      </c>
      <c r="BR690" s="18" t="str">
        <f>IF(VLOOKUP($AU690,'FE Source'!$AZ:$BC,4,FALSE)=0,"-",VLOOKUP($AU690,'FE Source'!$AZ:$BC,4,FALSE))</f>
        <v>-</v>
      </c>
    </row>
    <row r="691" spans="2:70" ht="15">
      <c r="B691" s="628" t="str">
        <f>INDEX('UT - Retail'!$A$7:$A$1409,MATCH(AU691,'UT - Retail'!$U$7:$U$1409,0),1)</f>
        <v>J.P. Morgan Asset Management</v>
      </c>
      <c r="C691" s="650" t="str">
        <f>INDEX('UT - Retail'!$B$7:$B$1409,MATCH(AU691,'UT - Retail'!$U$7:$U$1409,0),1)</f>
        <v>JPMorgan Investment Funds - Global Income A (mth) EUR</v>
      </c>
      <c r="D691" s="650"/>
      <c r="E691" s="618" t="str">
        <f>VLOOKUP(C691,'UT - Retail'!$B:$K,8,FALSE)</f>
        <v>Mixed Assets</v>
      </c>
      <c r="F691" s="618" t="str">
        <f>VLOOKUP(C691,'UT - Retail'!$B:$K,9,FALSE)</f>
        <v>Global</v>
      </c>
      <c r="G691" s="618" t="str">
        <f>VLOOKUP(C691,'UT - Retail'!$B:$K,10,FALSE)</f>
        <v>General</v>
      </c>
      <c r="H691" s="82" t="str">
        <f>VLOOKUP(C691,'UT - Retail'!$B:$N,13,FALSE)</f>
        <v>No</v>
      </c>
      <c r="I691" s="82" t="str">
        <f>VLOOKUP(C691,'UT - Retail'!$B:$Q,14,FALSE)</f>
        <v>No</v>
      </c>
      <c r="J691" s="618" t="str">
        <f>VLOOKUP(C691,'UT - Retail'!$B:$Q,11,FALSE)</f>
        <v>Yes</v>
      </c>
      <c r="K691" s="130" t="str">
        <f>VLOOKUP(C691,'UT - Retail'!$B:$P,15,FALSE)</f>
        <v>Yes</v>
      </c>
      <c r="L691" s="82" t="str">
        <f>VLOOKUP(C691,'UT - Retail'!$B:$Q,16,FALSE)</f>
        <v>iFast</v>
      </c>
      <c r="M691" s="618" t="str">
        <f>VLOOKUP(C691,'UT - Retail'!$B:$K,6,FALSE)</f>
        <v>EUR</v>
      </c>
      <c r="N691" s="618" t="str">
        <f>IFERROR(IF(MATCH(C691,'Portfolio Construction'!$AL:$AL,0),"Yes","No"),"No")</f>
        <v>Yes</v>
      </c>
      <c r="O691" s="618" t="str">
        <f>IFERROR(IF(MATCH(C691,'Portfolio Construction'!$AN:$AN,0),"Yes","No"),"No")</f>
        <v>No</v>
      </c>
      <c r="P691" s="618" t="str">
        <f>IFERROR(IF(MATCH(C691,'Portfolio Construction'!$AP:$AP,0),"Yes","No"),"No")</f>
        <v>No</v>
      </c>
      <c r="Q691" s="618" t="str">
        <f>IFERROR(IF(MATCH(C691,'Portfolio Construction'!$AR:$AR,0),"Yes","No"),"No")</f>
        <v>No</v>
      </c>
      <c r="R691" s="618" t="str">
        <f>IFERROR(IF(MATCH(C691,'Portfolio Construction'!$AT:$AT,0),"Yes","No"),"No")</f>
        <v>No</v>
      </c>
      <c r="S691" s="618" t="str">
        <f>IFERROR(IF(MATCH(C691,'Portfolio Construction'!$AV:$AV,0),"Yes","No"),"No")</f>
        <v>No</v>
      </c>
      <c r="T691" s="618" t="str">
        <f>IFERROR(IF(MATCH(C691,'Portfolio Construction'!$AX:$AX,0),"Yes","No"),"No")</f>
        <v>No</v>
      </c>
      <c r="U691" s="618" t="str">
        <f>IFERROR(IF(MATCH(C691,'Portfolio Construction'!$AZ:$AZ,0),"Yes","No"),"No")</f>
        <v>No</v>
      </c>
      <c r="V691" s="618" t="str">
        <f>IFERROR(IF(MATCH(C691,'Portfolio Construction'!$BB:$BB,0),"Yes","No"),"No")</f>
        <v>No</v>
      </c>
      <c r="W691" s="618">
        <f>IF(VLOOKUP($AU691,'FE Source'!$A:$W,3,FALSE)=0,"-",VLOOKUP($AU691,'FE Source'!$A:$W,3,FALSE))</f>
        <v>2.69</v>
      </c>
      <c r="X691" s="618">
        <f>IF(VLOOKUP($AU691,'FE Source'!$A:$W,4,FALSE)=0,"-",VLOOKUP($AU691,'FE Source'!$A:$W,4,FALSE))</f>
        <v>1.25</v>
      </c>
      <c r="Y691" s="618">
        <f>IF(VLOOKUP($AU691,'FE Source'!$A:$W,5,FALSE)=0,"-",VLOOKUP($AU691,'FE Source'!$A:$W,5,FALSE))</f>
        <v>0.84</v>
      </c>
      <c r="Z691" s="618">
        <f>IF(VLOOKUP($AU691,'FE Source'!$A:$W,6,FALSE)=0,"-",VLOOKUP($AU691,'FE Source'!$A:$W,6,FALSE))</f>
        <v>4.6100000000000003</v>
      </c>
      <c r="AA691" s="618">
        <f>IF(VLOOKUP($AU691,'FE Source'!$A:$W,7,FALSE)=0,"-",VLOOKUP($AU691,'FE Source'!$A:$W,7,FALSE))</f>
        <v>1.7</v>
      </c>
      <c r="AB691" s="618">
        <f>IF(VLOOKUP($AU691,'FE Source'!$A:$W,8,FALSE)=0,"-",VLOOKUP($AU691,'FE Source'!$A:$W,8,FALSE))</f>
        <v>2.65</v>
      </c>
      <c r="AC691" s="632" t="str">
        <f>IF(VLOOKUP($AU691,'FE Source'!$A:$W,9,FALSE)=0,"-",VLOOKUP($AU691,'FE Source'!$A:$W,9,FALSE))</f>
        <v>-</v>
      </c>
      <c r="AD691" s="634">
        <f>IF(VLOOKUP($AU691,'FE Source'!$A:$W,10,FALSE)=0,"-",VLOOKUP($AU691,'FE Source'!$A:$W,10,FALSE))</f>
        <v>1.28</v>
      </c>
      <c r="AE691" s="618">
        <f>IF(VLOOKUP($AU691,'FE Source'!$A:$W,11,FALSE)=0,"-",VLOOKUP($AU691,'FE Source'!$A:$W,11,FALSE))</f>
        <v>9.56</v>
      </c>
      <c r="AF691" s="618" t="str">
        <f>IF(VLOOKUP($AU691,'FE Source'!$A:$W,12,FALSE)=0,"-",VLOOKUP($AU691,'FE Source'!$A:$W,12,FALSE))</f>
        <v>-</v>
      </c>
      <c r="AG691" s="618">
        <f>IF(VLOOKUP($AU691,'FE Source'!$A:$W,14,FALSE)=0,"-",VLOOKUP($AU691,'FE Source'!$A:$W,14,FALSE))</f>
        <v>-14.63</v>
      </c>
      <c r="AH691" s="618">
        <f>IF(VLOOKUP($AU691,'FE Source'!$A:$DJ,33,FALSE)=0,"-",VLOOKUP($AU691,'FE Source'!$A:$DJ,33,FALSE))</f>
        <v>72.09</v>
      </c>
      <c r="AI691" s="618">
        <f>IF(VLOOKUP($AU691,'FE Source'!$A:$Y,20,FALSE)=0,"-",VLOOKUP($AU691,'FE Source'!$A:$Y,20,FALSE))</f>
        <v>114.28</v>
      </c>
      <c r="AJ691" s="618">
        <f>IF(VLOOKUP($AU691,'FE Source'!$A:$DJ,34,FALSE)=0,"-",VLOOKUP($AU691,'FE Source'!$A:$DJ,34,FALSE))</f>
        <v>123.24</v>
      </c>
      <c r="AK691" s="618">
        <f>IF(VLOOKUP($AU691,'FE Source'!$A:$DJ,35,FALSE)=0,"-",VLOOKUP($AU691,'FE Source'!$A:$DJ,35,FALSE))</f>
        <v>-59.02</v>
      </c>
      <c r="AL691" s="632">
        <f>IF(VLOOKUP($AU691,'FE Source'!$A:$Y,19,FALSE)=0,"-",VLOOKUP($AU691,'FE Source'!$A:$Y,19,FALSE))</f>
        <v>119.74</v>
      </c>
      <c r="AM691" s="634">
        <f>IF(VLOOKUP($AU691,'FE Source'!$A:$DJ,36,FALSE)=0,"-",VLOOKUP($AU691,'FE Source'!$A:$DJ,36,FALSE))</f>
        <v>123.64</v>
      </c>
      <c r="AN691" s="635">
        <f>IF(VLOOKUP($AU691,'FE Source'!$A:$W,13,FALSE)=0,"-",VLOOKUP($AU691,'FE Source'!$A:$W,13,FALSE))</f>
        <v>24517</v>
      </c>
      <c r="AO691" s="634">
        <f>IF(J691="no","-",IF(VLOOKUP($AU691,'FE Source'!$A:$W,15,FALSE)=0,"-",VLOOKUP($AU691,'FE Source'!$A:$W,15,FALSE)))</f>
        <v>5.36</v>
      </c>
      <c r="AP691" s="618" t="str">
        <f>IF(AO691="-","-",IF(VLOOKUP($AU691,'FE Source'!$A:$Z,21,FALSE)=0,"-",IF(VLOOKUP($AU691,'FE Source'!$A:$Z,21,FALSE)=2,"Semi-Annual",IF(VLOOKUP($AU691,'FE Source'!$A:$Z,21,FALSE)=4,"Quarterly",IF(VLOOKUP($AU691,'FE Source'!$A:$Z,21,FALSE)=12,"Monthly","Annual")))))</f>
        <v>Monthly</v>
      </c>
      <c r="AQ691" s="632">
        <f t="array" ref="AQ691">IF(VLOOKUP($AU691,'FE Source'!$A:$W,16,FALSE)=0,"-",VLOOKUP($AU691,'FE Source'!$A:$W,16,FALSE))</f>
        <v>1.45</v>
      </c>
      <c r="AR691" s="636" t="str">
        <f>IF(VLOOKUP($AU691,'FE Source'!$A:$W,17,FALSE)=0,"-",VLOOKUP($AU691,'FE Source'!$A:$W,17,FALSE))</f>
        <v>Neutral</v>
      </c>
      <c r="AS691" s="634">
        <f>IF(VLOOKUP($AU691,'FE Source'!$AN:$AS,4,FALSE)="",VLOOKUP($AU691,'FE Source'!$AN:$AS,3,FALSE),VLOOKUP($AU691,'FE Source'!$AN:$AS,4,FALSE))</f>
        <v>76.069999999999993</v>
      </c>
      <c r="AT691" s="637">
        <f>IF(VLOOKUP($AU691,'FE Source'!$AN:$AS,5,FALSE)=0,"-",VLOOKUP($AU691,'FE Source'!$AN:$AS,5,FALSE))</f>
        <v>45783</v>
      </c>
      <c r="AU691" s="636" t="s">
        <v>5552</v>
      </c>
      <c r="BE691" s="215" t="str">
        <f>IF(VLOOKUP($AU691,'FE Source'!$A:$AK,22,FALSE)=0,"-",VLOOKUP($AU691,'FE Source'!$A:$AK,22,FALSE))</f>
        <v>-</v>
      </c>
      <c r="BF691" s="215">
        <f>IF(VLOOKUP($AU691,'FE Source'!$A:$AK,23,FALSE)=0,"-",VLOOKUP($AU691,'FE Source'!$A:$AK,23,FALSE))</f>
        <v>4.41</v>
      </c>
      <c r="BG691" s="215">
        <f>IF(VLOOKUP($AU691,'FE Source'!$A:$AK,24,FALSE)=0,"-",VLOOKUP($AU691,'FE Source'!$A:$AK,24,FALSE))</f>
        <v>12.17</v>
      </c>
      <c r="BH691" s="215">
        <f>IF(VLOOKUP($AU691,'FE Source'!$A:$AK,25,FALSE)=0,"-",VLOOKUP($AU691,'FE Source'!$A:$AK,25,FALSE))</f>
        <v>-9.8800000000000008</v>
      </c>
      <c r="BI691" s="215">
        <f>IF(VLOOKUP($AU691,'FE Source'!$A:$AK,26,FALSE)=0,"-",VLOOKUP($AU691,'FE Source'!$A:$AK,26,FALSE))</f>
        <v>7.24</v>
      </c>
      <c r="BJ691" s="215">
        <f>IF(VLOOKUP($AU691,'FE Source'!$A:$AK,27,FALSE)=0,"-",VLOOKUP($AU691,'FE Source'!$A:$AK,27,FALSE))</f>
        <v>8.83</v>
      </c>
      <c r="BK691" s="215">
        <f>IF(VLOOKUP($AU691,'FE Source'!$A:$AK,28,FALSE)=0,"-",VLOOKUP($AU691,'FE Source'!$A:$AK,28,FALSE))</f>
        <v>3.05</v>
      </c>
      <c r="BL691" s="215">
        <f>IF(VLOOKUP($AU691,'FE Source'!$A:$AK,29,FALSE)=0,"-",VLOOKUP($AU691,'FE Source'!$A:$AK,29,FALSE))</f>
        <v>-19.899999999999999</v>
      </c>
      <c r="BM691" s="215">
        <f>IF(VLOOKUP($AU691,'FE Source'!$A:$AK,30,FALSE)=0,"-",VLOOKUP($AU691,'FE Source'!$A:$AK,30,FALSE))</f>
        <v>7.77</v>
      </c>
      <c r="BN691" t="str">
        <f>IF(VLOOKUP($AU691,'FE Source'!$A:$AK,31,FALSE)="No Specified Index","-",IF(VLOOKUP($AU691,'FE Source'!$A:$AK,31,FALSE)=0,"-",VLOOKUP($AU691,'FE Source'!$A:$AK,31,FALSE)))</f>
        <v>-</v>
      </c>
      <c r="BO691" s="217">
        <f>IF(VLOOKUP($AU691,'FE Source'!$A:$AK,32,FALSE)=0,"-",VLOOKUP($AU691,'FE Source'!$A:$AK,32,FALSE))</f>
        <v>42165</v>
      </c>
      <c r="BP691" s="18" t="str">
        <f>IF(VLOOKUP($AU691,'FE Source'!$AZ:$BC,2,FALSE)=0,"-",VLOOKUP($AU691,'FE Source'!$AZ:$BC,2,FALSE))</f>
        <v>-</v>
      </c>
      <c r="BQ691" s="18" t="str">
        <f>IF(VLOOKUP($AU691,'FE Source'!$AZ:$BC,3,FALSE)=0,"-",VLOOKUP($AU691,'FE Source'!$AZ:$BC,3,FALSE))</f>
        <v>-</v>
      </c>
      <c r="BR691" s="18" t="str">
        <f>IF(VLOOKUP($AU691,'FE Source'!$AZ:$BC,4,FALSE)=0,"-",VLOOKUP($AU691,'FE Source'!$AZ:$BC,4,FALSE))</f>
        <v>-</v>
      </c>
    </row>
    <row r="692" spans="2:70" ht="15">
      <c r="B692" s="628" t="str">
        <f>INDEX('UT - Retail'!$A$7:$A$1409,MATCH(AU692,'UT - Retail'!$U$7:$U$1409,0),1)</f>
        <v>J.P. Morgan Asset Management</v>
      </c>
      <c r="C692" s="650" t="str">
        <f>INDEX('UT - Retail'!$B$7:$B$1409,MATCH(AU692,'UT - Retail'!$U$7:$U$1409,0),1)</f>
        <v>JPMorgan Investment Funds - Global Income A (mth) GBP-H</v>
      </c>
      <c r="D692" s="650"/>
      <c r="E692" s="618" t="str">
        <f>VLOOKUP(C692,'UT - Retail'!$B:$K,8,FALSE)</f>
        <v>Mixed Assets</v>
      </c>
      <c r="F692" s="618" t="str">
        <f>VLOOKUP(C692,'UT - Retail'!$B:$K,9,FALSE)</f>
        <v>Global</v>
      </c>
      <c r="G692" s="618" t="str">
        <f>VLOOKUP(C692,'UT - Retail'!$B:$K,10,FALSE)</f>
        <v>General</v>
      </c>
      <c r="H692" s="82" t="str">
        <f>VLOOKUP(C692,'UT - Retail'!$B:$N,13,FALSE)</f>
        <v>No</v>
      </c>
      <c r="I692" s="82" t="str">
        <f>VLOOKUP(C692,'UT - Retail'!$B:$Q,14,FALSE)</f>
        <v>No</v>
      </c>
      <c r="J692" s="618" t="str">
        <f>VLOOKUP(C692,'UT - Retail'!$B:$Q,11,FALSE)</f>
        <v>Yes</v>
      </c>
      <c r="K692" s="130" t="str">
        <f>VLOOKUP(C692,'UT - Retail'!$B:$P,15,FALSE)</f>
        <v>Yes</v>
      </c>
      <c r="L692" s="82" t="str">
        <f>VLOOKUP(C692,'UT - Retail'!$B:$Q,16,FALSE)</f>
        <v>iFast</v>
      </c>
      <c r="M692" s="618" t="str">
        <f>VLOOKUP(C692,'UT - Retail'!$B:$K,6,FALSE)</f>
        <v>GBP</v>
      </c>
      <c r="N692" s="618" t="str">
        <f>IFERROR(IF(MATCH(C692,'Portfolio Construction'!$AL:$AL,0),"Yes","No"),"No")</f>
        <v>Yes</v>
      </c>
      <c r="O692" s="618" t="str">
        <f>IFERROR(IF(MATCH(C692,'Portfolio Construction'!$AN:$AN,0),"Yes","No"),"No")</f>
        <v>No</v>
      </c>
      <c r="P692" s="618" t="str">
        <f>IFERROR(IF(MATCH(C692,'Portfolio Construction'!$AP:$AP,0),"Yes","No"),"No")</f>
        <v>No</v>
      </c>
      <c r="Q692" s="618" t="str">
        <f>IFERROR(IF(MATCH(C692,'Portfolio Construction'!$AR:$AR,0),"Yes","No"),"No")</f>
        <v>No</v>
      </c>
      <c r="R692" s="618" t="str">
        <f>IFERROR(IF(MATCH(C692,'Portfolio Construction'!$AT:$AT,0),"Yes","No"),"No")</f>
        <v>No</v>
      </c>
      <c r="S692" s="618" t="str">
        <f>IFERROR(IF(MATCH(C692,'Portfolio Construction'!$AV:$AV,0),"Yes","No"),"No")</f>
        <v>No</v>
      </c>
      <c r="T692" s="618" t="str">
        <f>IFERROR(IF(MATCH(C692,'Portfolio Construction'!$AX:$AX,0),"Yes","No"),"No")</f>
        <v>No</v>
      </c>
      <c r="U692" s="618" t="str">
        <f>IFERROR(IF(MATCH(C692,'Portfolio Construction'!$AZ:$AZ,0),"Yes","No"),"No")</f>
        <v>No</v>
      </c>
      <c r="V692" s="618" t="str">
        <f>IFERROR(IF(MATCH(C692,'Portfolio Construction'!$BB:$BB,0),"Yes","No"),"No")</f>
        <v>No</v>
      </c>
      <c r="W692" s="618">
        <f>IF(VLOOKUP($AU692,'FE Source'!$A:$W,3,FALSE)=0,"-",VLOOKUP($AU692,'FE Source'!$A:$W,3,FALSE))</f>
        <v>0.65</v>
      </c>
      <c r="X692" s="618">
        <f>IF(VLOOKUP($AU692,'FE Source'!$A:$W,4,FALSE)=0,"-",VLOOKUP($AU692,'FE Source'!$A:$W,4,FALSE))</f>
        <v>1.51</v>
      </c>
      <c r="Y692" s="618">
        <f>IF(VLOOKUP($AU692,'FE Source'!$A:$W,5,FALSE)=0,"-",VLOOKUP($AU692,'FE Source'!$A:$W,5,FALSE))</f>
        <v>-0.19</v>
      </c>
      <c r="Z692" s="618">
        <f>IF(VLOOKUP($AU692,'FE Source'!$A:$W,6,FALSE)=0,"-",VLOOKUP($AU692,'FE Source'!$A:$W,6,FALSE))</f>
        <v>7.33</v>
      </c>
      <c r="AA692" s="618">
        <f>IF(VLOOKUP($AU692,'FE Source'!$A:$W,7,FALSE)=0,"-",VLOOKUP($AU692,'FE Source'!$A:$W,7,FALSE))</f>
        <v>3.43</v>
      </c>
      <c r="AB692" s="618">
        <f>IF(VLOOKUP($AU692,'FE Source'!$A:$W,8,FALSE)=0,"-",VLOOKUP($AU692,'FE Source'!$A:$W,8,FALSE))</f>
        <v>5.43</v>
      </c>
      <c r="AC692" s="632">
        <f>IF(VLOOKUP($AU692,'FE Source'!$A:$W,9,FALSE)=0,"-",VLOOKUP($AU692,'FE Source'!$A:$W,9,FALSE))</f>
        <v>1.46</v>
      </c>
      <c r="AD692" s="634">
        <f>IF(VLOOKUP($AU692,'FE Source'!$A:$W,10,FALSE)=0,"-",VLOOKUP($AU692,'FE Source'!$A:$W,10,FALSE))</f>
        <v>1.58</v>
      </c>
      <c r="AE692" s="618">
        <f>IF(VLOOKUP($AU692,'FE Source'!$A:$W,11,FALSE)=0,"-",VLOOKUP($AU692,'FE Source'!$A:$W,11,FALSE))</f>
        <v>11.51</v>
      </c>
      <c r="AF692" s="618" t="str">
        <f>IF(VLOOKUP($AU692,'FE Source'!$A:$W,12,FALSE)=0,"-",VLOOKUP($AU692,'FE Source'!$A:$W,12,FALSE))</f>
        <v>-</v>
      </c>
      <c r="AG692" s="618">
        <f>IF(VLOOKUP($AU692,'FE Source'!$A:$W,14,FALSE)=0,"-",VLOOKUP($AU692,'FE Source'!$A:$W,14,FALSE))</f>
        <v>-17.920000000000002</v>
      </c>
      <c r="AH692" s="618">
        <f>IF(VLOOKUP($AU692,'FE Source'!$A:$DJ,33,FALSE)=0,"-",VLOOKUP($AU692,'FE Source'!$A:$DJ,33,FALSE))</f>
        <v>109.93</v>
      </c>
      <c r="AI692" s="618">
        <f>IF(VLOOKUP($AU692,'FE Source'!$A:$Y,20,FALSE)=0,"-",VLOOKUP($AU692,'FE Source'!$A:$Y,20,FALSE))</f>
        <v>158.33000000000001</v>
      </c>
      <c r="AJ692" s="618">
        <f>IF(VLOOKUP($AU692,'FE Source'!$A:$DJ,34,FALSE)=0,"-",VLOOKUP($AU692,'FE Source'!$A:$DJ,34,FALSE))</f>
        <v>186.27</v>
      </c>
      <c r="AK692" s="618">
        <f>IF(VLOOKUP($AU692,'FE Source'!$A:$DJ,35,FALSE)=0,"-",VLOOKUP($AU692,'FE Source'!$A:$DJ,35,FALSE))</f>
        <v>-38.43</v>
      </c>
      <c r="AL692" s="632">
        <f>IF(VLOOKUP($AU692,'FE Source'!$A:$Y,19,FALSE)=0,"-",VLOOKUP($AU692,'FE Source'!$A:$Y,19,FALSE))</f>
        <v>145.32</v>
      </c>
      <c r="AM692" s="634">
        <f>IF(VLOOKUP($AU692,'FE Source'!$A:$DJ,36,FALSE)=0,"-",VLOOKUP($AU692,'FE Source'!$A:$DJ,36,FALSE))</f>
        <v>139.80000000000001</v>
      </c>
      <c r="AN692" s="635">
        <f>IF(VLOOKUP($AU692,'FE Source'!$A:$W,13,FALSE)=0,"-",VLOOKUP($AU692,'FE Source'!$A:$W,13,FALSE))</f>
        <v>24517</v>
      </c>
      <c r="AO692" s="634">
        <f>IF(J692="no","-",IF(VLOOKUP($AU692,'FE Source'!$A:$W,15,FALSE)=0,"-",VLOOKUP($AU692,'FE Source'!$A:$W,15,FALSE)))</f>
        <v>6.39</v>
      </c>
      <c r="AP692" s="618" t="str">
        <f>IF(AO692="-","-",IF(VLOOKUP($AU692,'FE Source'!$A:$Z,21,FALSE)=0,"-",IF(VLOOKUP($AU692,'FE Source'!$A:$Z,21,FALSE)=2,"Semi-Annual",IF(VLOOKUP($AU692,'FE Source'!$A:$Z,21,FALSE)=4,"Quarterly",IF(VLOOKUP($AU692,'FE Source'!$A:$Z,21,FALSE)=12,"Monthly","Annual")))))</f>
        <v>Monthly</v>
      </c>
      <c r="AQ692" s="632">
        <f t="array" ref="AQ692">IF(VLOOKUP($AU692,'FE Source'!$A:$W,16,FALSE)=0,"-",VLOOKUP($AU692,'FE Source'!$A:$W,16,FALSE))</f>
        <v>1.45</v>
      </c>
      <c r="AR692" s="636" t="str">
        <f>IF(VLOOKUP($AU692,'FE Source'!$A:$W,17,FALSE)=0,"-",VLOOKUP($AU692,'FE Source'!$A:$W,17,FALSE))</f>
        <v>Neutral</v>
      </c>
      <c r="AS692" s="634">
        <f>IF(VLOOKUP($AU692,'FE Source'!$AN:$AS,4,FALSE)="",VLOOKUP($AU692,'FE Source'!$AN:$AS,3,FALSE),VLOOKUP($AU692,'FE Source'!$AN:$AS,4,FALSE))</f>
        <v>55.96</v>
      </c>
      <c r="AT692" s="637">
        <f>IF(VLOOKUP($AU692,'FE Source'!$AN:$AS,5,FALSE)=0,"-",VLOOKUP($AU692,'FE Source'!$AN:$AS,5,FALSE))</f>
        <v>45783</v>
      </c>
      <c r="AU692" s="636" t="s">
        <v>5553</v>
      </c>
      <c r="BE692" s="215" t="str">
        <f>IF(VLOOKUP($AU692,'FE Source'!$A:$AK,22,FALSE)=0,"-",VLOOKUP($AU692,'FE Source'!$A:$AK,22,FALSE))</f>
        <v>-</v>
      </c>
      <c r="BF692" s="215">
        <f>IF(VLOOKUP($AU692,'FE Source'!$A:$AK,23,FALSE)=0,"-",VLOOKUP($AU692,'FE Source'!$A:$AK,23,FALSE))</f>
        <v>-9.09</v>
      </c>
      <c r="BG692" s="215">
        <f>IF(VLOOKUP($AU692,'FE Source'!$A:$AK,24,FALSE)=0,"-",VLOOKUP($AU692,'FE Source'!$A:$AK,24,FALSE))</f>
        <v>8.65</v>
      </c>
      <c r="BH692" s="215">
        <f>IF(VLOOKUP($AU692,'FE Source'!$A:$AK,25,FALSE)=0,"-",VLOOKUP($AU692,'FE Source'!$A:$AK,25,FALSE))</f>
        <v>-9.9499999999999993</v>
      </c>
      <c r="BI692" s="215">
        <f>IF(VLOOKUP($AU692,'FE Source'!$A:$AK,26,FALSE)=0,"-",VLOOKUP($AU692,'FE Source'!$A:$AK,26,FALSE))</f>
        <v>14.91</v>
      </c>
      <c r="BJ692" s="215">
        <f>IF(VLOOKUP($AU692,'FE Source'!$A:$AK,27,FALSE)=0,"-",VLOOKUP($AU692,'FE Source'!$A:$AK,27,FALSE))</f>
        <v>2.89</v>
      </c>
      <c r="BK692" s="215">
        <f>IF(VLOOKUP($AU692,'FE Source'!$A:$AK,28,FALSE)=0,"-",VLOOKUP($AU692,'FE Source'!$A:$AK,28,FALSE))</f>
        <v>16.22</v>
      </c>
      <c r="BL692" s="215">
        <f>IF(VLOOKUP($AU692,'FE Source'!$A:$AK,29,FALSE)=0,"-",VLOOKUP($AU692,'FE Source'!$A:$AK,29,FALSE))</f>
        <v>-23.36</v>
      </c>
      <c r="BM692" s="215">
        <f>IF(VLOOKUP($AU692,'FE Source'!$A:$AK,30,FALSE)=0,"-",VLOOKUP($AU692,'FE Source'!$A:$AK,30,FALSE))</f>
        <v>11.92</v>
      </c>
      <c r="BN692" t="str">
        <f>IF(VLOOKUP($AU692,'FE Source'!$A:$AK,31,FALSE)="No Specified Index","-",IF(VLOOKUP($AU692,'FE Source'!$A:$AK,31,FALSE)=0,"-",VLOOKUP($AU692,'FE Source'!$A:$AK,31,FALSE)))</f>
        <v>-</v>
      </c>
      <c r="BO692" s="217">
        <f>IF(VLOOKUP($AU692,'FE Source'!$A:$AK,32,FALSE)=0,"-",VLOOKUP($AU692,'FE Source'!$A:$AK,32,FALSE))</f>
        <v>42067</v>
      </c>
      <c r="BP692" s="18" t="str">
        <f>IF(VLOOKUP($AU692,'FE Source'!$AZ:$BC,2,FALSE)=0,"-",VLOOKUP($AU692,'FE Source'!$AZ:$BC,2,FALSE))</f>
        <v>-</v>
      </c>
      <c r="BQ692" s="18" t="str">
        <f>IF(VLOOKUP($AU692,'FE Source'!$AZ:$BC,3,FALSE)=0,"-",VLOOKUP($AU692,'FE Source'!$AZ:$BC,3,FALSE))</f>
        <v>-</v>
      </c>
      <c r="BR692" s="18" t="str">
        <f>IF(VLOOKUP($AU692,'FE Source'!$AZ:$BC,4,FALSE)=0,"-",VLOOKUP($AU692,'FE Source'!$AZ:$BC,4,FALSE))</f>
        <v>-</v>
      </c>
    </row>
    <row r="693" spans="2:70" ht="15">
      <c r="B693" s="628" t="str">
        <f>INDEX('UT - Retail'!$A$7:$A$1409,MATCH(AU693,'UT - Retail'!$U$7:$U$1409,0),1)</f>
        <v>J.P. Morgan Asset Management</v>
      </c>
      <c r="C693" s="650" t="str">
        <f>INDEX('UT - Retail'!$B$7:$B$1409,MATCH(AU693,'UT - Retail'!$U$7:$U$1409,0),1)</f>
        <v>JPMorgan Investment Funds - Global Income A (mth) SGD-H</v>
      </c>
      <c r="D693" s="650"/>
      <c r="E693" s="618" t="str">
        <f>VLOOKUP(C693,'UT - Retail'!$B:$K,8,FALSE)</f>
        <v>Mixed Assets</v>
      </c>
      <c r="F693" s="618" t="str">
        <f>VLOOKUP(C693,'UT - Retail'!$B:$K,9,FALSE)</f>
        <v>Global</v>
      </c>
      <c r="G693" s="618" t="str">
        <f>VLOOKUP(C693,'UT - Retail'!$B:$K,10,FALSE)</f>
        <v>General</v>
      </c>
      <c r="H693" s="82" t="str">
        <f>VLOOKUP(C693,'UT - Retail'!$B:$N,13,FALSE)</f>
        <v>No</v>
      </c>
      <c r="I693" s="82" t="str">
        <f>VLOOKUP(C693,'UT - Retail'!$B:$Q,14,FALSE)</f>
        <v>No</v>
      </c>
      <c r="J693" s="618" t="str">
        <f>VLOOKUP(C693,'UT - Retail'!$B:$Q,11,FALSE)</f>
        <v>Yes</v>
      </c>
      <c r="K693" s="130" t="str">
        <f>VLOOKUP(C693,'UT - Retail'!$B:$P,15,FALSE)</f>
        <v>Yes</v>
      </c>
      <c r="L693" s="82" t="str">
        <f>VLOOKUP(C693,'UT - Retail'!$B:$Q,16,FALSE)</f>
        <v>Both</v>
      </c>
      <c r="M693" s="618" t="str">
        <f>VLOOKUP(C693,'UT - Retail'!$B:$K,6,FALSE)</f>
        <v>SGD</v>
      </c>
      <c r="N693" s="618" t="str">
        <f>IFERROR(IF(MATCH(C693,'Portfolio Construction'!$AL:$AL,0),"Yes","No"),"No")</f>
        <v>Yes</v>
      </c>
      <c r="O693" s="618" t="str">
        <f>IFERROR(IF(MATCH(C693,'Portfolio Construction'!$AN:$AN,0),"Yes","No"),"No")</f>
        <v>No</v>
      </c>
      <c r="P693" s="618" t="str">
        <f>IFERROR(IF(MATCH(C693,'Portfolio Construction'!$AP:$AP,0),"Yes","No"),"No")</f>
        <v>No</v>
      </c>
      <c r="Q693" s="618" t="str">
        <f>IFERROR(IF(MATCH(C693,'Portfolio Construction'!$AR:$AR,0),"Yes","No"),"No")</f>
        <v>No</v>
      </c>
      <c r="R693" s="618" t="str">
        <f>IFERROR(IF(MATCH(C693,'Portfolio Construction'!$AT:$AT,0),"Yes","No"),"No")</f>
        <v>No</v>
      </c>
      <c r="S693" s="618" t="str">
        <f>IFERROR(IF(MATCH(C693,'Portfolio Construction'!$AV:$AV,0),"Yes","No"),"No")</f>
        <v>No</v>
      </c>
      <c r="T693" s="618" t="str">
        <f>IFERROR(IF(MATCH(C693,'Portfolio Construction'!$AX:$AX,0),"Yes","No"),"No")</f>
        <v>No</v>
      </c>
      <c r="U693" s="618" t="str">
        <f>IFERROR(IF(MATCH(C693,'Portfolio Construction'!$AZ:$AZ,0),"Yes","No"),"No")</f>
        <v>No</v>
      </c>
      <c r="V693" s="618" t="str">
        <f>IFERROR(IF(MATCH(C693,'Portfolio Construction'!$BB:$BB,0),"Yes","No"),"No")</f>
        <v>No</v>
      </c>
      <c r="W693" s="618">
        <f>IF(VLOOKUP($AU693,'FE Source'!$A:$W,3,FALSE)=0,"-",VLOOKUP($AU693,'FE Source'!$A:$W,3,FALSE))</f>
        <v>-0.86</v>
      </c>
      <c r="X693" s="618">
        <f>IF(VLOOKUP($AU693,'FE Source'!$A:$W,4,FALSE)=0,"-",VLOOKUP($AU693,'FE Source'!$A:$W,4,FALSE))</f>
        <v>2.19</v>
      </c>
      <c r="Y693" s="618">
        <f>IF(VLOOKUP($AU693,'FE Source'!$A:$W,5,FALSE)=0,"-",VLOOKUP($AU693,'FE Source'!$A:$W,5,FALSE))</f>
        <v>-1.34</v>
      </c>
      <c r="Z693" s="618">
        <f>IF(VLOOKUP($AU693,'FE Source'!$A:$W,6,FALSE)=0,"-",VLOOKUP($AU693,'FE Source'!$A:$W,6,FALSE))</f>
        <v>3.96</v>
      </c>
      <c r="AA693" s="618">
        <f>IF(VLOOKUP($AU693,'FE Source'!$A:$W,7,FALSE)=0,"-",VLOOKUP($AU693,'FE Source'!$A:$W,7,FALSE))</f>
        <v>2.44</v>
      </c>
      <c r="AB693" s="618">
        <f>IF(VLOOKUP($AU693,'FE Source'!$A:$W,8,FALSE)=0,"-",VLOOKUP($AU693,'FE Source'!$A:$W,8,FALSE))</f>
        <v>4.47</v>
      </c>
      <c r="AC693" s="632">
        <f>IF(VLOOKUP($AU693,'FE Source'!$A:$W,9,FALSE)=0,"-",VLOOKUP($AU693,'FE Source'!$A:$W,9,FALSE))</f>
        <v>2.85</v>
      </c>
      <c r="AD693" s="634">
        <f>IF(VLOOKUP($AU693,'FE Source'!$A:$W,10,FALSE)=0,"-",VLOOKUP($AU693,'FE Source'!$A:$W,10,FALSE))</f>
        <v>1.23</v>
      </c>
      <c r="AE693" s="618">
        <f>IF(VLOOKUP($AU693,'FE Source'!$A:$W,11,FALSE)=0,"-",VLOOKUP($AU693,'FE Source'!$A:$W,11,FALSE))</f>
        <v>9.0299999999999994</v>
      </c>
      <c r="AF693" s="618" t="str">
        <f>IF(VLOOKUP($AU693,'FE Source'!$A:$W,12,FALSE)=0,"-",VLOOKUP($AU693,'FE Source'!$A:$W,12,FALSE))</f>
        <v>-</v>
      </c>
      <c r="AG693" s="618">
        <f>IF(VLOOKUP($AU693,'FE Source'!$A:$W,14,FALSE)=0,"-",VLOOKUP($AU693,'FE Source'!$A:$W,14,FALSE))</f>
        <v>-10.66</v>
      </c>
      <c r="AH693" s="618">
        <f>IF(VLOOKUP($AU693,'FE Source'!$A:$DJ,33,FALSE)=0,"-",VLOOKUP($AU693,'FE Source'!$A:$DJ,33,FALSE))</f>
        <v>117.36</v>
      </c>
      <c r="AI693" s="618">
        <f>IF(VLOOKUP($AU693,'FE Source'!$A:$Y,20,FALSE)=0,"-",VLOOKUP($AU693,'FE Source'!$A:$Y,20,FALSE))</f>
        <v>121.23</v>
      </c>
      <c r="AJ693" s="618">
        <f>IF(VLOOKUP($AU693,'FE Source'!$A:$DJ,34,FALSE)=0,"-",VLOOKUP($AU693,'FE Source'!$A:$DJ,34,FALSE))</f>
        <v>121.2</v>
      </c>
      <c r="AK693" s="618">
        <f>IF(VLOOKUP($AU693,'FE Source'!$A:$DJ,35,FALSE)=0,"-",VLOOKUP($AU693,'FE Source'!$A:$DJ,35,FALSE))</f>
        <v>131.30000000000001</v>
      </c>
      <c r="AL693" s="632">
        <f>IF(VLOOKUP($AU693,'FE Source'!$A:$Y,19,FALSE)=0,"-",VLOOKUP($AU693,'FE Source'!$A:$Y,19,FALSE))</f>
        <v>124.81</v>
      </c>
      <c r="AM693" s="634">
        <f>IF(VLOOKUP($AU693,'FE Source'!$A:$DJ,36,FALSE)=0,"-",VLOOKUP($AU693,'FE Source'!$A:$DJ,36,FALSE))</f>
        <v>107.01</v>
      </c>
      <c r="AN693" s="635">
        <f>IF(VLOOKUP($AU693,'FE Source'!$A:$W,13,FALSE)=0,"-",VLOOKUP($AU693,'FE Source'!$A:$W,13,FALSE))</f>
        <v>24517</v>
      </c>
      <c r="AO693" s="634">
        <f>IF(J693="no","-",IF(VLOOKUP($AU693,'FE Source'!$A:$W,15,FALSE)=0,"-",VLOOKUP($AU693,'FE Source'!$A:$W,15,FALSE)))</f>
        <v>6.47</v>
      </c>
      <c r="AP693" s="618" t="str">
        <f>IF(AO693="-","-",IF(VLOOKUP($AU693,'FE Source'!$A:$Z,21,FALSE)=0,"-",IF(VLOOKUP($AU693,'FE Source'!$A:$Z,21,FALSE)=2,"Semi-Annual",IF(VLOOKUP($AU693,'FE Source'!$A:$Z,21,FALSE)=4,"Quarterly",IF(VLOOKUP($AU693,'FE Source'!$A:$Z,21,FALSE)=12,"Monthly","Annual")))))</f>
        <v>Monthly</v>
      </c>
      <c r="AQ693" s="632">
        <f t="array" ref="AQ693">IF(VLOOKUP($AU693,'FE Source'!$A:$W,16,FALSE)=0,"-",VLOOKUP($AU693,'FE Source'!$A:$W,16,FALSE))</f>
        <v>1.45</v>
      </c>
      <c r="AR693" s="636" t="str">
        <f>IF(VLOOKUP($AU693,'FE Source'!$A:$W,17,FALSE)=0,"-",VLOOKUP($AU693,'FE Source'!$A:$W,17,FALSE))</f>
        <v>-</v>
      </c>
      <c r="AS693" s="634">
        <f>IF(VLOOKUP($AU693,'FE Source'!$AN:$AS,4,FALSE)="",VLOOKUP($AU693,'FE Source'!$AN:$AS,3,FALSE),VLOOKUP($AU693,'FE Source'!$AN:$AS,4,FALSE))</f>
        <v>13.5</v>
      </c>
      <c r="AT693" s="637">
        <f>IF(VLOOKUP($AU693,'FE Source'!$AN:$AS,5,FALSE)=0,"-",VLOOKUP($AU693,'FE Source'!$AN:$AS,5,FALSE))</f>
        <v>45783</v>
      </c>
      <c r="AU693" s="636" t="s">
        <v>1167</v>
      </c>
      <c r="BE693" s="215">
        <f>IF(VLOOKUP($AU693,'FE Source'!$A:$AK,22,FALSE)=0,"-",VLOOKUP($AU693,'FE Source'!$A:$AK,22,FALSE))</f>
        <v>0.24</v>
      </c>
      <c r="BF693" s="215">
        <f>IF(VLOOKUP($AU693,'FE Source'!$A:$AK,23,FALSE)=0,"-",VLOOKUP($AU693,'FE Source'!$A:$AK,23,FALSE))</f>
        <v>6.93</v>
      </c>
      <c r="BG693" s="215">
        <f>IF(VLOOKUP($AU693,'FE Source'!$A:$AK,24,FALSE)=0,"-",VLOOKUP($AU693,'FE Source'!$A:$AK,24,FALSE))</f>
        <v>8.1300000000000008</v>
      </c>
      <c r="BH693" s="215">
        <f>IF(VLOOKUP($AU693,'FE Source'!$A:$AK,25,FALSE)=0,"-",VLOOKUP($AU693,'FE Source'!$A:$AK,25,FALSE))</f>
        <v>-5.34</v>
      </c>
      <c r="BI693" s="215">
        <f>IF(VLOOKUP($AU693,'FE Source'!$A:$AK,26,FALSE)=0,"-",VLOOKUP($AU693,'FE Source'!$A:$AK,26,FALSE))</f>
        <v>13.2</v>
      </c>
      <c r="BJ693" s="215">
        <f>IF(VLOOKUP($AU693,'FE Source'!$A:$AK,27,FALSE)=0,"-",VLOOKUP($AU693,'FE Source'!$A:$AK,27,FALSE))</f>
        <v>2.4700000000000002</v>
      </c>
      <c r="BK693" s="215">
        <f>IF(VLOOKUP($AU693,'FE Source'!$A:$AK,28,FALSE)=0,"-",VLOOKUP($AU693,'FE Source'!$A:$AK,28,FALSE))</f>
        <v>9.65</v>
      </c>
      <c r="BL693" s="215">
        <f>IF(VLOOKUP($AU693,'FE Source'!$A:$AK,29,FALSE)=0,"-",VLOOKUP($AU693,'FE Source'!$A:$AK,29,FALSE))</f>
        <v>-12.33</v>
      </c>
      <c r="BM693" s="215">
        <f>IF(VLOOKUP($AU693,'FE Source'!$A:$AK,30,FALSE)=0,"-",VLOOKUP($AU693,'FE Source'!$A:$AK,30,FALSE))</f>
        <v>6.55</v>
      </c>
      <c r="BN693" t="str">
        <f>IF(VLOOKUP($AU693,'FE Source'!$A:$AK,31,FALSE)="No Specified Index","-",IF(VLOOKUP($AU693,'FE Source'!$A:$AK,31,FALSE)=0,"-",VLOOKUP($AU693,'FE Source'!$A:$AK,31,FALSE)))</f>
        <v>-</v>
      </c>
      <c r="BO693" s="217">
        <f>IF(VLOOKUP($AU693,'FE Source'!$A:$AK,32,FALSE)=0,"-",VLOOKUP($AU693,'FE Source'!$A:$AK,32,FALSE))</f>
        <v>41369</v>
      </c>
      <c r="BP693" s="18">
        <f>IF(VLOOKUP($AU693,'FE Source'!$AZ:$BC,2,FALSE)=0,"-",VLOOKUP($AU693,'FE Source'!$AZ:$BC,2,FALSE))</f>
        <v>-3.48</v>
      </c>
      <c r="BQ693" s="18" t="str">
        <f>IF(VLOOKUP($AU693,'FE Source'!$AZ:$BC,3,FALSE)=0,"-",VLOOKUP($AU693,'FE Source'!$AZ:$BC,3,FALSE))</f>
        <v>-</v>
      </c>
      <c r="BR693" s="18" t="str">
        <f>IF(VLOOKUP($AU693,'FE Source'!$AZ:$BC,4,FALSE)=0,"-",VLOOKUP($AU693,'FE Source'!$AZ:$BC,4,FALSE))</f>
        <v>-</v>
      </c>
    </row>
    <row r="694" spans="2:70" ht="15">
      <c r="B694" s="628" t="str">
        <f>INDEX('UT - Retail'!$A$7:$A$1409,MATCH(AU694,'UT - Retail'!$U$7:$U$1409,0),1)</f>
        <v>J.P. Morgan Asset Management</v>
      </c>
      <c r="C694" s="650" t="str">
        <f>INDEX('UT - Retail'!$B$7:$B$1409,MATCH(AU694,'UT - Retail'!$U$7:$U$1409,0),1)</f>
        <v>JPMorgan Investment Funds - Global Income A (mth) USD-H</v>
      </c>
      <c r="D694" s="650"/>
      <c r="E694" s="618" t="str">
        <f>VLOOKUP(C694,'UT - Retail'!$B:$K,8,FALSE)</f>
        <v>Mixed Assets</v>
      </c>
      <c r="F694" s="618" t="str">
        <f>VLOOKUP(C694,'UT - Retail'!$B:$K,9,FALSE)</f>
        <v>Global</v>
      </c>
      <c r="G694" s="618" t="str">
        <f>VLOOKUP(C694,'UT - Retail'!$B:$K,10,FALSE)</f>
        <v>General</v>
      </c>
      <c r="H694" s="82" t="str">
        <f>VLOOKUP(C694,'UT - Retail'!$B:$N,13,FALSE)</f>
        <v>No</v>
      </c>
      <c r="I694" s="82" t="str">
        <f>VLOOKUP(C694,'UT - Retail'!$B:$Q,14,FALSE)</f>
        <v>No</v>
      </c>
      <c r="J694" s="618" t="str">
        <f>VLOOKUP(C694,'UT - Retail'!$B:$Q,11,FALSE)</f>
        <v>Yes</v>
      </c>
      <c r="K694" s="130" t="str">
        <f>VLOOKUP(C694,'UT - Retail'!$B:$P,15,FALSE)</f>
        <v>Yes</v>
      </c>
      <c r="L694" s="82" t="str">
        <f>VLOOKUP(C694,'UT - Retail'!$B:$Q,16,FALSE)</f>
        <v>Both</v>
      </c>
      <c r="M694" s="618" t="str">
        <f>VLOOKUP(C694,'UT - Retail'!$B:$K,6,FALSE)</f>
        <v>USD</v>
      </c>
      <c r="N694" s="618" t="str">
        <f>IFERROR(IF(MATCH(C694,'Portfolio Construction'!$AL:$AL,0),"Yes","No"),"No")</f>
        <v>Yes</v>
      </c>
      <c r="O694" s="618" t="str">
        <f>IFERROR(IF(MATCH(C694,'Portfolio Construction'!$AN:$AN,0),"Yes","No"),"No")</f>
        <v>No</v>
      </c>
      <c r="P694" s="618" t="str">
        <f>IFERROR(IF(MATCH(C694,'Portfolio Construction'!$AP:$AP,0),"Yes","No"),"No")</f>
        <v>No</v>
      </c>
      <c r="Q694" s="618" t="str">
        <f>IFERROR(IF(MATCH(C694,'Portfolio Construction'!$AR:$AR,0),"Yes","No"),"No")</f>
        <v>No</v>
      </c>
      <c r="R694" s="618" t="str">
        <f>IFERROR(IF(MATCH(C694,'Portfolio Construction'!$AT:$AT,0),"Yes","No"),"No")</f>
        <v>No</v>
      </c>
      <c r="S694" s="618" t="str">
        <f>IFERROR(IF(MATCH(C694,'Portfolio Construction'!$AV:$AV,0),"Yes","No"),"No")</f>
        <v>No</v>
      </c>
      <c r="T694" s="618" t="str">
        <f>IFERROR(IF(MATCH(C694,'Portfolio Construction'!$AX:$AX,0),"Yes","No"),"No")</f>
        <v>No</v>
      </c>
      <c r="U694" s="618" t="str">
        <f>IFERROR(IF(MATCH(C694,'Portfolio Construction'!$AZ:$AZ,0),"Yes","No"),"No")</f>
        <v>No</v>
      </c>
      <c r="V694" s="618" t="str">
        <f>IFERROR(IF(MATCH(C694,'Portfolio Construction'!$BB:$BB,0),"Yes","No"),"No")</f>
        <v>No</v>
      </c>
      <c r="W694" s="618">
        <f>IF(VLOOKUP($AU694,'FE Source'!$A:$W,3,FALSE)=0,"-",VLOOKUP($AU694,'FE Source'!$A:$W,3,FALSE))</f>
        <v>-5.63</v>
      </c>
      <c r="X694" s="618">
        <f>IF(VLOOKUP($AU694,'FE Source'!$A:$W,4,FALSE)=0,"-",VLOOKUP($AU694,'FE Source'!$A:$W,4,FALSE))</f>
        <v>-1.64</v>
      </c>
      <c r="Y694" s="618">
        <f>IF(VLOOKUP($AU694,'FE Source'!$A:$W,5,FALSE)=0,"-",VLOOKUP($AU694,'FE Source'!$A:$W,5,FALSE))</f>
        <v>-3.67</v>
      </c>
      <c r="Z694" s="618">
        <f>IF(VLOOKUP($AU694,'FE Source'!$A:$W,6,FALSE)=0,"-",VLOOKUP($AU694,'FE Source'!$A:$W,6,FALSE))</f>
        <v>1.24</v>
      </c>
      <c r="AA694" s="618">
        <f>IF(VLOOKUP($AU694,'FE Source'!$A:$W,7,FALSE)=0,"-",VLOOKUP($AU694,'FE Source'!$A:$W,7,FALSE))</f>
        <v>1.66</v>
      </c>
      <c r="AB694" s="618">
        <f>IF(VLOOKUP($AU694,'FE Source'!$A:$W,8,FALSE)=0,"-",VLOOKUP($AU694,'FE Source'!$A:$W,8,FALSE))</f>
        <v>3.48</v>
      </c>
      <c r="AC694" s="632">
        <f>IF(VLOOKUP($AU694,'FE Source'!$A:$W,9,FALSE)=0,"-",VLOOKUP($AU694,'FE Source'!$A:$W,9,FALSE))</f>
        <v>3.25</v>
      </c>
      <c r="AD694" s="634">
        <f>IF(VLOOKUP($AU694,'FE Source'!$A:$W,10,FALSE)=0,"-",VLOOKUP($AU694,'FE Source'!$A:$W,10,FALSE))</f>
        <v>0.83</v>
      </c>
      <c r="AE694" s="618">
        <f>IF(VLOOKUP($AU694,'FE Source'!$A:$W,11,FALSE)=0,"-",VLOOKUP($AU694,'FE Source'!$A:$W,11,FALSE))</f>
        <v>6.94</v>
      </c>
      <c r="AF694" s="618" t="str">
        <f>IF(VLOOKUP($AU694,'FE Source'!$A:$W,12,FALSE)=0,"-",VLOOKUP($AU694,'FE Source'!$A:$W,12,FALSE))</f>
        <v>-</v>
      </c>
      <c r="AG694" s="618">
        <f>IF(VLOOKUP($AU694,'FE Source'!$A:$W,14,FALSE)=0,"-",VLOOKUP($AU694,'FE Source'!$A:$W,14,FALSE))</f>
        <v>-8.5</v>
      </c>
      <c r="AH694" s="618">
        <f>IF(VLOOKUP($AU694,'FE Source'!$A:$DJ,33,FALSE)=0,"-",VLOOKUP($AU694,'FE Source'!$A:$DJ,33,FALSE))</f>
        <v>138.38</v>
      </c>
      <c r="AI694" s="618">
        <f>IF(VLOOKUP($AU694,'FE Source'!$A:$Y,20,FALSE)=0,"-",VLOOKUP($AU694,'FE Source'!$A:$Y,20,FALSE))</f>
        <v>86.86</v>
      </c>
      <c r="AJ694" s="618">
        <f>IF(VLOOKUP($AU694,'FE Source'!$A:$DJ,34,FALSE)=0,"-",VLOOKUP($AU694,'FE Source'!$A:$DJ,34,FALSE))</f>
        <v>82.72</v>
      </c>
      <c r="AK694" s="618">
        <f>IF(VLOOKUP($AU694,'FE Source'!$A:$DJ,35,FALSE)=0,"-",VLOOKUP($AU694,'FE Source'!$A:$DJ,35,FALSE))</f>
        <v>270.77999999999997</v>
      </c>
      <c r="AL694" s="632">
        <f>IF(VLOOKUP($AU694,'FE Source'!$A:$Y,19,FALSE)=0,"-",VLOOKUP($AU694,'FE Source'!$A:$Y,19,FALSE))</f>
        <v>96.62</v>
      </c>
      <c r="AM694" s="634">
        <f>IF(VLOOKUP($AU694,'FE Source'!$A:$DJ,36,FALSE)=0,"-",VLOOKUP($AU694,'FE Source'!$A:$DJ,36,FALSE))</f>
        <v>78.069999999999993</v>
      </c>
      <c r="AN694" s="635">
        <f>IF(VLOOKUP($AU694,'FE Source'!$A:$W,13,FALSE)=0,"-",VLOOKUP($AU694,'FE Source'!$A:$W,13,FALSE))</f>
        <v>24517</v>
      </c>
      <c r="AO694" s="634">
        <f>IF(J694="no","-",IF(VLOOKUP($AU694,'FE Source'!$A:$W,15,FALSE)=0,"-",VLOOKUP($AU694,'FE Source'!$A:$W,15,FALSE)))</f>
        <v>6.37</v>
      </c>
      <c r="AP694" s="618" t="str">
        <f>IF(AO694="-","-",IF(VLOOKUP($AU694,'FE Source'!$A:$Z,21,FALSE)=0,"-",IF(VLOOKUP($AU694,'FE Source'!$A:$Z,21,FALSE)=2,"Semi-Annual",IF(VLOOKUP($AU694,'FE Source'!$A:$Z,21,FALSE)=4,"Quarterly",IF(VLOOKUP($AU694,'FE Source'!$A:$Z,21,FALSE)=12,"Monthly","Annual")))))</f>
        <v>Monthly</v>
      </c>
      <c r="AQ694" s="632">
        <f t="array" ref="AQ694">IF(VLOOKUP($AU694,'FE Source'!$A:$W,16,FALSE)=0,"-",VLOOKUP($AU694,'FE Source'!$A:$W,16,FALSE))</f>
        <v>1.45</v>
      </c>
      <c r="AR694" s="636" t="str">
        <f>IF(VLOOKUP($AU694,'FE Source'!$A:$W,17,FALSE)=0,"-",VLOOKUP($AU694,'FE Source'!$A:$W,17,FALSE))</f>
        <v>Bronze</v>
      </c>
      <c r="AS694" s="634">
        <f>IF(VLOOKUP($AU694,'FE Source'!$AN:$AS,4,FALSE)="",VLOOKUP($AU694,'FE Source'!$AN:$AS,3,FALSE),VLOOKUP($AU694,'FE Source'!$AN:$AS,4,FALSE))</f>
        <v>118.25</v>
      </c>
      <c r="AT694" s="637">
        <f>IF(VLOOKUP($AU694,'FE Source'!$AN:$AS,5,FALSE)=0,"-",VLOOKUP($AU694,'FE Source'!$AN:$AS,5,FALSE))</f>
        <v>45783</v>
      </c>
      <c r="AU694" s="636" t="s">
        <v>1168</v>
      </c>
      <c r="BE694" s="215">
        <f>IF(VLOOKUP($AU694,'FE Source'!$A:$AK,22,FALSE)=0,"-",VLOOKUP($AU694,'FE Source'!$A:$AK,22,FALSE))</f>
        <v>6.55</v>
      </c>
      <c r="BF694" s="215">
        <f>IF(VLOOKUP($AU694,'FE Source'!$A:$AK,23,FALSE)=0,"-",VLOOKUP($AU694,'FE Source'!$A:$AK,23,FALSE))</f>
        <v>8.6</v>
      </c>
      <c r="BG694" s="215">
        <f>IF(VLOOKUP($AU694,'FE Source'!$A:$AK,24,FALSE)=0,"-",VLOOKUP($AU694,'FE Source'!$A:$AK,24,FALSE))</f>
        <v>0.45</v>
      </c>
      <c r="BH694" s="215">
        <f>IF(VLOOKUP($AU694,'FE Source'!$A:$AK,25,FALSE)=0,"-",VLOOKUP($AU694,'FE Source'!$A:$AK,25,FALSE))</f>
        <v>-2.72</v>
      </c>
      <c r="BI694" s="215">
        <f>IF(VLOOKUP($AU694,'FE Source'!$A:$AK,26,FALSE)=0,"-",VLOOKUP($AU694,'FE Source'!$A:$AK,26,FALSE))</f>
        <v>12.46</v>
      </c>
      <c r="BJ694" s="215">
        <f>IF(VLOOKUP($AU694,'FE Source'!$A:$AK,27,FALSE)=0,"-",VLOOKUP($AU694,'FE Source'!$A:$AK,27,FALSE))</f>
        <v>1.27</v>
      </c>
      <c r="BK694" s="215">
        <f>IF(VLOOKUP($AU694,'FE Source'!$A:$AK,28,FALSE)=0,"-",VLOOKUP($AU694,'FE Source'!$A:$AK,28,FALSE))</f>
        <v>11.79</v>
      </c>
      <c r="BL694" s="215">
        <f>IF(VLOOKUP($AU694,'FE Source'!$A:$AK,29,FALSE)=0,"-",VLOOKUP($AU694,'FE Source'!$A:$AK,29,FALSE))</f>
        <v>-12.34</v>
      </c>
      <c r="BM694" s="215">
        <f>IF(VLOOKUP($AU694,'FE Source'!$A:$AK,30,FALSE)=0,"-",VLOOKUP($AU694,'FE Source'!$A:$AK,30,FALSE))</f>
        <v>6.61</v>
      </c>
      <c r="BN694" t="str">
        <f>IF(VLOOKUP($AU694,'FE Source'!$A:$AK,31,FALSE)="No Specified Index","-",IF(VLOOKUP($AU694,'FE Source'!$A:$AK,31,FALSE)=0,"-",VLOOKUP($AU694,'FE Source'!$A:$AK,31,FALSE)))</f>
        <v>-</v>
      </c>
      <c r="BO694" s="217">
        <f>IF(VLOOKUP($AU694,'FE Source'!$A:$AK,32,FALSE)=0,"-",VLOOKUP($AU694,'FE Source'!$A:$AK,32,FALSE))</f>
        <v>41152</v>
      </c>
      <c r="BP694" s="18">
        <f>IF(VLOOKUP($AU694,'FE Source'!$AZ:$BC,2,FALSE)=0,"-",VLOOKUP($AU694,'FE Source'!$AZ:$BC,2,FALSE))</f>
        <v>-3.16</v>
      </c>
      <c r="BQ694" s="18" t="str">
        <f>IF(VLOOKUP($AU694,'FE Source'!$AZ:$BC,3,FALSE)=0,"-",VLOOKUP($AU694,'FE Source'!$AZ:$BC,3,FALSE))</f>
        <v>-</v>
      </c>
      <c r="BR694" s="18" t="str">
        <f>IF(VLOOKUP($AU694,'FE Source'!$AZ:$BC,4,FALSE)=0,"-",VLOOKUP($AU694,'FE Source'!$AZ:$BC,4,FALSE))</f>
        <v>-</v>
      </c>
    </row>
    <row r="695" spans="2:70" ht="15">
      <c r="B695" s="628" t="str">
        <f>INDEX('UT - Retail'!$A$7:$A$1409,MATCH(AU695,'UT - Retail'!$U$7:$U$1409,0),1)</f>
        <v>J.P. Morgan Asset Management</v>
      </c>
      <c r="C695" s="650" t="str">
        <f>INDEX('UT - Retail'!$B$7:$B$1409,MATCH(AU695,'UT - Retail'!$U$7:$U$1409,0),1)</f>
        <v>JPMorgan Investment Funds - Global Macro Opportunities A (acc) AUD-H</v>
      </c>
      <c r="D695" s="650"/>
      <c r="E695" s="618" t="str">
        <f>VLOOKUP(C695,'UT - Retail'!$B:$K,8,FALSE)</f>
        <v>Alternatives</v>
      </c>
      <c r="F695" s="618" t="str">
        <f>VLOOKUP(C695,'UT - Retail'!$B:$K,9,FALSE)</f>
        <v>Global</v>
      </c>
      <c r="G695" s="618" t="str">
        <f>VLOOKUP(C695,'UT - Retail'!$B:$K,10,FALSE)</f>
        <v>General</v>
      </c>
      <c r="H695" s="82" t="str">
        <f>VLOOKUP(C695,'UT - Retail'!$B:$N,13,FALSE)</f>
        <v>No</v>
      </c>
      <c r="I695" s="82" t="str">
        <f>VLOOKUP(C695,'UT - Retail'!$B:$Q,14,FALSE)</f>
        <v>No</v>
      </c>
      <c r="J695" s="618" t="str">
        <f>VLOOKUP(C695,'UT - Retail'!$B:$Q,11,FALSE)</f>
        <v>No</v>
      </c>
      <c r="K695" s="130" t="str">
        <f>VLOOKUP(C695,'UT - Retail'!$B:$P,15,FALSE)</f>
        <v>Yes</v>
      </c>
      <c r="L695" s="82" t="str">
        <f>VLOOKUP(C695,'UT - Retail'!$B:$Q,16,FALSE)</f>
        <v>iFast</v>
      </c>
      <c r="M695" s="618" t="str">
        <f>VLOOKUP(C695,'UT - Retail'!$B:$K,6,FALSE)</f>
        <v>AUD</v>
      </c>
      <c r="N695" s="618" t="str">
        <f>IFERROR(IF(MATCH(C695,'Portfolio Construction'!$AL:$AL,0),"Yes","No"),"No")</f>
        <v>No</v>
      </c>
      <c r="O695" s="618" t="str">
        <f>IFERROR(IF(MATCH(C695,'Portfolio Construction'!$AN:$AN,0),"Yes","No"),"No")</f>
        <v>No</v>
      </c>
      <c r="P695" s="618" t="str">
        <f>IFERROR(IF(MATCH(C695,'Portfolio Construction'!$AP:$AP,0),"Yes","No"),"No")</f>
        <v>No</v>
      </c>
      <c r="Q695" s="618" t="str">
        <f>IFERROR(IF(MATCH(C695,'Portfolio Construction'!$AR:$AR,0),"Yes","No"),"No")</f>
        <v>No</v>
      </c>
      <c r="R695" s="618" t="str">
        <f>IFERROR(IF(MATCH(C695,'Portfolio Construction'!$AT:$AT,0),"Yes","No"),"No")</f>
        <v>No</v>
      </c>
      <c r="S695" s="618" t="str">
        <f>IFERROR(IF(MATCH(C695,'Portfolio Construction'!$AV:$AV,0),"Yes","No"),"No")</f>
        <v>No</v>
      </c>
      <c r="T695" s="618" t="str">
        <f>IFERROR(IF(MATCH(C695,'Portfolio Construction'!$AX:$AX,0),"Yes","No"),"No")</f>
        <v>No</v>
      </c>
      <c r="U695" s="618" t="str">
        <f>IFERROR(IF(MATCH(C695,'Portfolio Construction'!$AZ:$AZ,0),"Yes","No"),"No")</f>
        <v>No</v>
      </c>
      <c r="V695" s="618" t="str">
        <f>IFERROR(IF(MATCH(C695,'Portfolio Construction'!$BB:$BB,0),"Yes","No"),"No")</f>
        <v>No</v>
      </c>
      <c r="W695" s="618">
        <f>IF(VLOOKUP($AU695,'FE Source'!$A:$W,3,FALSE)=0,"-",VLOOKUP($AU695,'FE Source'!$A:$W,3,FALSE))</f>
        <v>-1.25</v>
      </c>
      <c r="X695" s="618">
        <f>IF(VLOOKUP($AU695,'FE Source'!$A:$W,4,FALSE)=0,"-",VLOOKUP($AU695,'FE Source'!$A:$W,4,FALSE))</f>
        <v>2.39</v>
      </c>
      <c r="Y695" s="618">
        <f>IF(VLOOKUP($AU695,'FE Source'!$A:$W,5,FALSE)=0,"-",VLOOKUP($AU695,'FE Source'!$A:$W,5,FALSE))</f>
        <v>-3.17</v>
      </c>
      <c r="Z695" s="618">
        <f>IF(VLOOKUP($AU695,'FE Source'!$A:$W,6,FALSE)=0,"-",VLOOKUP($AU695,'FE Source'!$A:$W,6,FALSE))</f>
        <v>-1.74</v>
      </c>
      <c r="AA695" s="618">
        <f>IF(VLOOKUP($AU695,'FE Source'!$A:$W,7,FALSE)=0,"-",VLOOKUP($AU695,'FE Source'!$A:$W,7,FALSE))</f>
        <v>-4.01</v>
      </c>
      <c r="AB695" s="618">
        <f>IF(VLOOKUP($AU695,'FE Source'!$A:$W,8,FALSE)=0,"-",VLOOKUP($AU695,'FE Source'!$A:$W,8,FALSE))</f>
        <v>-0.73</v>
      </c>
      <c r="AC695" s="632" t="str">
        <f>IF(VLOOKUP($AU695,'FE Source'!$A:$W,9,FALSE)=0,"-",VLOOKUP($AU695,'FE Source'!$A:$W,9,FALSE))</f>
        <v>-</v>
      </c>
      <c r="AD695" s="634">
        <f>IF(VLOOKUP($AU695,'FE Source'!$A:$W,10,FALSE)=0,"-",VLOOKUP($AU695,'FE Source'!$A:$W,10,FALSE))</f>
        <v>-0.52</v>
      </c>
      <c r="AE695" s="618">
        <f>IF(VLOOKUP($AU695,'FE Source'!$A:$W,11,FALSE)=0,"-",VLOOKUP($AU695,'FE Source'!$A:$W,11,FALSE))</f>
        <v>7.83</v>
      </c>
      <c r="AF695" s="618">
        <f>IF(VLOOKUP($AU695,'FE Source'!$A:$W,12,FALSE)=0,"-",VLOOKUP($AU695,'FE Source'!$A:$W,12,FALSE))</f>
        <v>-0.01</v>
      </c>
      <c r="AG695" s="618">
        <f>IF(VLOOKUP($AU695,'FE Source'!$A:$W,14,FALSE)=0,"-",VLOOKUP($AU695,'FE Source'!$A:$W,14,FALSE))</f>
        <v>-14.65</v>
      </c>
      <c r="AH695" s="618">
        <f>IF(VLOOKUP($AU695,'FE Source'!$A:$DJ,33,FALSE)=0,"-",VLOOKUP($AU695,'FE Source'!$A:$DJ,33,FALSE))</f>
        <v>-10.54</v>
      </c>
      <c r="AI695" s="618">
        <f>IF(VLOOKUP($AU695,'FE Source'!$A:$Y,20,FALSE)=0,"-",VLOOKUP($AU695,'FE Source'!$A:$Y,20,FALSE))</f>
        <v>-66.209999999999994</v>
      </c>
      <c r="AJ695" s="618">
        <f>IF(VLOOKUP($AU695,'FE Source'!$A:$DJ,34,FALSE)=0,"-",VLOOKUP($AU695,'FE Source'!$A:$DJ,34,FALSE))</f>
        <v>70.680000000000007</v>
      </c>
      <c r="AK695" s="618">
        <f>IF(VLOOKUP($AU695,'FE Source'!$A:$DJ,35,FALSE)=0,"-",VLOOKUP($AU695,'FE Source'!$A:$DJ,35,FALSE))</f>
        <v>-16.920000000000002</v>
      </c>
      <c r="AL695" s="632">
        <f>IF(VLOOKUP($AU695,'FE Source'!$A:$Y,19,FALSE)=0,"-",VLOOKUP($AU695,'FE Source'!$A:$Y,19,FALSE))</f>
        <v>27.75</v>
      </c>
      <c r="AM695" s="634">
        <f>IF(VLOOKUP($AU695,'FE Source'!$A:$DJ,36,FALSE)=0,"-",VLOOKUP($AU695,'FE Source'!$A:$DJ,36,FALSE))</f>
        <v>125.15</v>
      </c>
      <c r="AN695" s="635">
        <f>IF(VLOOKUP($AU695,'FE Source'!$A:$W,13,FALSE)=0,"-",VLOOKUP($AU695,'FE Source'!$A:$W,13,FALSE))</f>
        <v>2623.1</v>
      </c>
      <c r="AO695" s="634" t="str">
        <f>IF(J695="no","-",IF(VLOOKUP($AU695,'FE Source'!$A:$W,15,FALSE)=0,"-",VLOOKUP($AU695,'FE Source'!$A:$W,15,FALSE)))</f>
        <v>-</v>
      </c>
      <c r="AP695" s="618" t="str">
        <f>IF(AO695="-","-",IF(VLOOKUP($AU695,'FE Source'!$A:$Z,21,FALSE)=0,"-",IF(VLOOKUP($AU695,'FE Source'!$A:$Z,21,FALSE)=2,"Semi-Annual",IF(VLOOKUP($AU695,'FE Source'!$A:$Z,21,FALSE)=4,"Quarterly",IF(VLOOKUP($AU695,'FE Source'!$A:$Z,21,FALSE)=12,"Monthly","Annual")))))</f>
        <v>-</v>
      </c>
      <c r="AQ695" s="632">
        <f t="array" ref="AQ695">IF(VLOOKUP($AU695,'FE Source'!$A:$W,16,FALSE)=0,"-",VLOOKUP($AU695,'FE Source'!$A:$W,16,FALSE))</f>
        <v>1.45</v>
      </c>
      <c r="AR695" s="636" t="str">
        <f>IF(VLOOKUP($AU695,'FE Source'!$A:$W,17,FALSE)=0,"-",VLOOKUP($AU695,'FE Source'!$A:$W,17,FALSE))</f>
        <v>-</v>
      </c>
      <c r="AS695" s="634">
        <f>IF(VLOOKUP($AU695,'FE Source'!$AN:$AS,4,FALSE)="",VLOOKUP($AU695,'FE Source'!$AN:$AS,3,FALSE),VLOOKUP($AU695,'FE Source'!$AN:$AS,4,FALSE))</f>
        <v>12.39</v>
      </c>
      <c r="AT695" s="637">
        <f>IF(VLOOKUP($AU695,'FE Source'!$AN:$AS,5,FALSE)=0,"-",VLOOKUP($AU695,'FE Source'!$AN:$AS,5,FALSE))</f>
        <v>45783</v>
      </c>
      <c r="AU695" s="636" t="s">
        <v>3007</v>
      </c>
      <c r="BE695" s="215" t="str">
        <f>IF(VLOOKUP($AU695,'FE Source'!$A:$AK,22,FALSE)=0,"-",VLOOKUP($AU695,'FE Source'!$A:$AK,22,FALSE))</f>
        <v>-</v>
      </c>
      <c r="BF695" s="215" t="str">
        <f>IF(VLOOKUP($AU695,'FE Source'!$A:$AK,23,FALSE)=0,"-",VLOOKUP($AU695,'FE Source'!$A:$AK,23,FALSE))</f>
        <v>-</v>
      </c>
      <c r="BG695" s="215">
        <f>IF(VLOOKUP($AU695,'FE Source'!$A:$AK,24,FALSE)=0,"-",VLOOKUP($AU695,'FE Source'!$A:$AK,24,FALSE))</f>
        <v>17.27</v>
      </c>
      <c r="BH695" s="215">
        <f>IF(VLOOKUP($AU695,'FE Source'!$A:$AK,25,FALSE)=0,"-",VLOOKUP($AU695,'FE Source'!$A:$AK,25,FALSE))</f>
        <v>-8.94</v>
      </c>
      <c r="BI695" s="215">
        <f>IF(VLOOKUP($AU695,'FE Source'!$A:$AK,26,FALSE)=0,"-",VLOOKUP($AU695,'FE Source'!$A:$AK,26,FALSE))</f>
        <v>0.2</v>
      </c>
      <c r="BJ695" s="215">
        <f>IF(VLOOKUP($AU695,'FE Source'!$A:$AK,27,FALSE)=0,"-",VLOOKUP($AU695,'FE Source'!$A:$AK,27,FALSE))</f>
        <v>21.51</v>
      </c>
      <c r="BK695" s="215">
        <f>IF(VLOOKUP($AU695,'FE Source'!$A:$AK,28,FALSE)=0,"-",VLOOKUP($AU695,'FE Source'!$A:$AK,28,FALSE))</f>
        <v>0.36</v>
      </c>
      <c r="BL695" s="215">
        <f>IF(VLOOKUP($AU695,'FE Source'!$A:$AK,29,FALSE)=0,"-",VLOOKUP($AU695,'FE Source'!$A:$AK,29,FALSE))</f>
        <v>-18.29</v>
      </c>
      <c r="BM695" s="215">
        <f>IF(VLOOKUP($AU695,'FE Source'!$A:$AK,30,FALSE)=0,"-",VLOOKUP($AU695,'FE Source'!$A:$AK,30,FALSE))</f>
        <v>-1.8</v>
      </c>
      <c r="BN695" t="str">
        <f>IF(VLOOKUP($AU695,'FE Source'!$A:$AK,31,FALSE)="No Specified Index","-",IF(VLOOKUP($AU695,'FE Source'!$A:$AK,31,FALSE)=0,"-",VLOOKUP($AU695,'FE Source'!$A:$AK,31,FALSE)))</f>
        <v>ICE BOFA ESTR OVERNIGHT RATE INDEX</v>
      </c>
      <c r="BO695" s="217">
        <f>IF(VLOOKUP($AU695,'FE Source'!$A:$AK,32,FALSE)=0,"-",VLOOKUP($AU695,'FE Source'!$A:$AK,32,FALSE))</f>
        <v>42389</v>
      </c>
      <c r="BP695" s="18" t="str">
        <f>IF(VLOOKUP($AU695,'FE Source'!$AZ:$BC,2,FALSE)=0,"-",VLOOKUP($AU695,'FE Source'!$AZ:$BC,2,FALSE))</f>
        <v>-</v>
      </c>
      <c r="BQ695" s="18" t="str">
        <f>IF(VLOOKUP($AU695,'FE Source'!$AZ:$BC,3,FALSE)=0,"-",VLOOKUP($AU695,'FE Source'!$AZ:$BC,3,FALSE))</f>
        <v>-</v>
      </c>
      <c r="BR695" s="18" t="str">
        <f>IF(VLOOKUP($AU695,'FE Source'!$AZ:$BC,4,FALSE)=0,"-",VLOOKUP($AU695,'FE Source'!$AZ:$BC,4,FALSE))</f>
        <v>-</v>
      </c>
    </row>
    <row r="696" spans="2:70" ht="15">
      <c r="B696" s="628" t="str">
        <f>INDEX('UT - Retail'!$A$7:$A$1409,MATCH(AU696,'UT - Retail'!$U$7:$U$1409,0),1)</f>
        <v>J.P. Morgan Asset Management</v>
      </c>
      <c r="C696" s="650" t="str">
        <f>INDEX('UT - Retail'!$B$7:$B$1409,MATCH(AU696,'UT - Retail'!$U$7:$U$1409,0),1)</f>
        <v>JPMorgan Investment Funds - Global Macro Opportunities A (acc) EUR</v>
      </c>
      <c r="D696" s="650"/>
      <c r="E696" s="618" t="str">
        <f>VLOOKUP(C696,'UT - Retail'!$B:$K,8,FALSE)</f>
        <v>Alternatives</v>
      </c>
      <c r="F696" s="618" t="str">
        <f>VLOOKUP(C696,'UT - Retail'!$B:$K,9,FALSE)</f>
        <v>Global</v>
      </c>
      <c r="G696" s="618" t="str">
        <f>VLOOKUP(C696,'UT - Retail'!$B:$K,10,FALSE)</f>
        <v>General</v>
      </c>
      <c r="H696" s="82" t="str">
        <f>VLOOKUP(C696,'UT - Retail'!$B:$N,13,FALSE)</f>
        <v>No</v>
      </c>
      <c r="I696" s="82" t="str">
        <f>VLOOKUP(C696,'UT - Retail'!$B:$Q,14,FALSE)</f>
        <v>No</v>
      </c>
      <c r="J696" s="618" t="str">
        <f>VLOOKUP(C696,'UT - Retail'!$B:$Q,11,FALSE)</f>
        <v>No</v>
      </c>
      <c r="K696" s="130" t="str">
        <f>VLOOKUP(C696,'UT - Retail'!$B:$P,15,FALSE)</f>
        <v>Yes</v>
      </c>
      <c r="L696" s="82" t="str">
        <f>VLOOKUP(C696,'UT - Retail'!$B:$Q,16,FALSE)</f>
        <v>iFast</v>
      </c>
      <c r="M696" s="618" t="str">
        <f>VLOOKUP(C696,'UT - Retail'!$B:$K,6,FALSE)</f>
        <v>EUR</v>
      </c>
      <c r="N696" s="618" t="str">
        <f>IFERROR(IF(MATCH(C696,'Portfolio Construction'!$AL:$AL,0),"Yes","No"),"No")</f>
        <v>No</v>
      </c>
      <c r="O696" s="618" t="str">
        <f>IFERROR(IF(MATCH(C696,'Portfolio Construction'!$AN:$AN,0),"Yes","No"),"No")</f>
        <v>No</v>
      </c>
      <c r="P696" s="618" t="str">
        <f>IFERROR(IF(MATCH(C696,'Portfolio Construction'!$AP:$AP,0),"Yes","No"),"No")</f>
        <v>No</v>
      </c>
      <c r="Q696" s="618" t="str">
        <f>IFERROR(IF(MATCH(C696,'Portfolio Construction'!$AR:$AR,0),"Yes","No"),"No")</f>
        <v>No</v>
      </c>
      <c r="R696" s="618" t="str">
        <f>IFERROR(IF(MATCH(C696,'Portfolio Construction'!$AT:$AT,0),"Yes","No"),"No")</f>
        <v>No</v>
      </c>
      <c r="S696" s="618" t="str">
        <f>IFERROR(IF(MATCH(C696,'Portfolio Construction'!$AV:$AV,0),"Yes","No"),"No")</f>
        <v>No</v>
      </c>
      <c r="T696" s="618" t="str">
        <f>IFERROR(IF(MATCH(C696,'Portfolio Construction'!$AX:$AX,0),"Yes","No"),"No")</f>
        <v>No</v>
      </c>
      <c r="U696" s="618" t="str">
        <f>IFERROR(IF(MATCH(C696,'Portfolio Construction'!$AZ:$AZ,0),"Yes","No"),"No")</f>
        <v>No</v>
      </c>
      <c r="V696" s="618" t="str">
        <f>IFERROR(IF(MATCH(C696,'Portfolio Construction'!$BB:$BB,0),"Yes","No"),"No")</f>
        <v>No</v>
      </c>
      <c r="W696" s="618">
        <f>IF(VLOOKUP($AU696,'FE Source'!$A:$W,3,FALSE)=0,"-",VLOOKUP($AU696,'FE Source'!$A:$W,3,FALSE))</f>
        <v>2.74</v>
      </c>
      <c r="X696" s="618">
        <f>IF(VLOOKUP($AU696,'FE Source'!$A:$W,4,FALSE)=0,"-",VLOOKUP($AU696,'FE Source'!$A:$W,4,FALSE))</f>
        <v>-1.36</v>
      </c>
      <c r="Y696" s="618">
        <f>IF(VLOOKUP($AU696,'FE Source'!$A:$W,5,FALSE)=0,"-",VLOOKUP($AU696,'FE Source'!$A:$W,5,FALSE))</f>
        <v>2.97</v>
      </c>
      <c r="Z696" s="618">
        <f>IF(VLOOKUP($AU696,'FE Source'!$A:$W,6,FALSE)=0,"-",VLOOKUP($AU696,'FE Source'!$A:$W,6,FALSE))</f>
        <v>4.4000000000000004</v>
      </c>
      <c r="AA696" s="618">
        <f>IF(VLOOKUP($AU696,'FE Source'!$A:$W,7,FALSE)=0,"-",VLOOKUP($AU696,'FE Source'!$A:$W,7,FALSE))</f>
        <v>0.12</v>
      </c>
      <c r="AB696" s="618">
        <f>IF(VLOOKUP($AU696,'FE Source'!$A:$W,8,FALSE)=0,"-",VLOOKUP($AU696,'FE Source'!$A:$W,8,FALSE))</f>
        <v>-0.85</v>
      </c>
      <c r="AC696" s="632">
        <f>IF(VLOOKUP($AU696,'FE Source'!$A:$W,9,FALSE)=0,"-",VLOOKUP($AU696,'FE Source'!$A:$W,9,FALSE))</f>
        <v>0.99</v>
      </c>
      <c r="AD696" s="634">
        <f>IF(VLOOKUP($AU696,'FE Source'!$A:$W,10,FALSE)=0,"-",VLOOKUP($AU696,'FE Source'!$A:$W,10,FALSE))</f>
        <v>-7.0000000000000007E-2</v>
      </c>
      <c r="AE696" s="618">
        <f>IF(VLOOKUP($AU696,'FE Source'!$A:$W,11,FALSE)=0,"-",VLOOKUP($AU696,'FE Source'!$A:$W,11,FALSE))</f>
        <v>8.68</v>
      </c>
      <c r="AF696" s="618" t="str">
        <f>IF(VLOOKUP($AU696,'FE Source'!$A:$W,12,FALSE)=0,"-",VLOOKUP($AU696,'FE Source'!$A:$W,12,FALSE))</f>
        <v>-</v>
      </c>
      <c r="AG696" s="618">
        <f>IF(VLOOKUP($AU696,'FE Source'!$A:$W,14,FALSE)=0,"-",VLOOKUP($AU696,'FE Source'!$A:$W,14,FALSE))</f>
        <v>-11.01</v>
      </c>
      <c r="AH696" s="618">
        <f>IF(VLOOKUP($AU696,'FE Source'!$A:$DJ,33,FALSE)=0,"-",VLOOKUP($AU696,'FE Source'!$A:$DJ,33,FALSE))</f>
        <v>92.82</v>
      </c>
      <c r="AI696" s="618">
        <f>IF(VLOOKUP($AU696,'FE Source'!$A:$Y,20,FALSE)=0,"-",VLOOKUP($AU696,'FE Source'!$A:$Y,20,FALSE))</f>
        <v>11.43</v>
      </c>
      <c r="AJ696" s="618">
        <f>IF(VLOOKUP($AU696,'FE Source'!$A:$DJ,34,FALSE)=0,"-",VLOOKUP($AU696,'FE Source'!$A:$DJ,34,FALSE))</f>
        <v>69.16</v>
      </c>
      <c r="AK696" s="618">
        <f>IF(VLOOKUP($AU696,'FE Source'!$A:$DJ,35,FALSE)=0,"-",VLOOKUP($AU696,'FE Source'!$A:$DJ,35,FALSE))</f>
        <v>-77.62</v>
      </c>
      <c r="AL696" s="632">
        <f>IF(VLOOKUP($AU696,'FE Source'!$A:$Y,19,FALSE)=0,"-",VLOOKUP($AU696,'FE Source'!$A:$Y,19,FALSE))</f>
        <v>4.13</v>
      </c>
      <c r="AM696" s="634">
        <f>IF(VLOOKUP($AU696,'FE Source'!$A:$DJ,36,FALSE)=0,"-",VLOOKUP($AU696,'FE Source'!$A:$DJ,36,FALSE))</f>
        <v>116.02</v>
      </c>
      <c r="AN696" s="635">
        <f>IF(VLOOKUP($AU696,'FE Source'!$A:$W,13,FALSE)=0,"-",VLOOKUP($AU696,'FE Source'!$A:$W,13,FALSE))</f>
        <v>2623.1</v>
      </c>
      <c r="AO696" s="634" t="str">
        <f>IF(J696="no","-",IF(VLOOKUP($AU696,'FE Source'!$A:$W,15,FALSE)=0,"-",VLOOKUP($AU696,'FE Source'!$A:$W,15,FALSE)))</f>
        <v>-</v>
      </c>
      <c r="AP696" s="618" t="str">
        <f>IF(AO696="-","-",IF(VLOOKUP($AU696,'FE Source'!$A:$Z,21,FALSE)=0,"-",IF(VLOOKUP($AU696,'FE Source'!$A:$Z,21,FALSE)=2,"Semi-Annual",IF(VLOOKUP($AU696,'FE Source'!$A:$Z,21,FALSE)=4,"Quarterly",IF(VLOOKUP($AU696,'FE Source'!$A:$Z,21,FALSE)=12,"Monthly","Annual")))))</f>
        <v>-</v>
      </c>
      <c r="AQ696" s="632">
        <f t="array" ref="AQ696">IF(VLOOKUP($AU696,'FE Source'!$A:$W,16,FALSE)=0,"-",VLOOKUP($AU696,'FE Source'!$A:$W,16,FALSE))</f>
        <v>1.45</v>
      </c>
      <c r="AR696" s="636" t="str">
        <f>IF(VLOOKUP($AU696,'FE Source'!$A:$W,17,FALSE)=0,"-",VLOOKUP($AU696,'FE Source'!$A:$W,17,FALSE))</f>
        <v>Neutral</v>
      </c>
      <c r="AS696" s="634">
        <f>IF(VLOOKUP($AU696,'FE Source'!$AN:$AS,4,FALSE)="",VLOOKUP($AU696,'FE Source'!$AN:$AS,3,FALSE),VLOOKUP($AU696,'FE Source'!$AN:$AS,4,FALSE))</f>
        <v>193.05</v>
      </c>
      <c r="AT696" s="637">
        <f>IF(VLOOKUP($AU696,'FE Source'!$AN:$AS,5,FALSE)=0,"-",VLOOKUP($AU696,'FE Source'!$AN:$AS,5,FALSE))</f>
        <v>45783</v>
      </c>
      <c r="AU696" s="636" t="s">
        <v>2168</v>
      </c>
      <c r="BE696" s="215">
        <f>IF(VLOOKUP($AU696,'FE Source'!$A:$AK,22,FALSE)=0,"-",VLOOKUP($AU696,'FE Source'!$A:$AK,22,FALSE))</f>
        <v>5.15</v>
      </c>
      <c r="BF696" s="215">
        <f>IF(VLOOKUP($AU696,'FE Source'!$A:$AK,23,FALSE)=0,"-",VLOOKUP($AU696,'FE Source'!$A:$AK,23,FALSE))</f>
        <v>-6.53</v>
      </c>
      <c r="BG696" s="215">
        <f>IF(VLOOKUP($AU696,'FE Source'!$A:$AK,24,FALSE)=0,"-",VLOOKUP($AU696,'FE Source'!$A:$AK,24,FALSE))</f>
        <v>20.47</v>
      </c>
      <c r="BH696" s="215">
        <f>IF(VLOOKUP($AU696,'FE Source'!$A:$AK,25,FALSE)=0,"-",VLOOKUP($AU696,'FE Source'!$A:$AK,25,FALSE))</f>
        <v>-6.11</v>
      </c>
      <c r="BI696" s="215">
        <f>IF(VLOOKUP($AU696,'FE Source'!$A:$AK,26,FALSE)=0,"-",VLOOKUP($AU696,'FE Source'!$A:$AK,26,FALSE))</f>
        <v>-3.37</v>
      </c>
      <c r="BJ696" s="215">
        <f>IF(VLOOKUP($AU696,'FE Source'!$A:$AK,27,FALSE)=0,"-",VLOOKUP($AU696,'FE Source'!$A:$AK,27,FALSE))</f>
        <v>19.579999999999998</v>
      </c>
      <c r="BK696" s="215">
        <f>IF(VLOOKUP($AU696,'FE Source'!$A:$AK,28,FALSE)=0,"-",VLOOKUP($AU696,'FE Source'!$A:$AK,28,FALSE))</f>
        <v>-1.53</v>
      </c>
      <c r="BL696" s="215">
        <f>IF(VLOOKUP($AU696,'FE Source'!$A:$AK,29,FALSE)=0,"-",VLOOKUP($AU696,'FE Source'!$A:$AK,29,FALSE))</f>
        <v>-18.86</v>
      </c>
      <c r="BM696" s="215" t="str">
        <f>IF(VLOOKUP($AU696,'FE Source'!$A:$AK,30,FALSE)=0,"-",VLOOKUP($AU696,'FE Source'!$A:$AK,30,FALSE))</f>
        <v>-</v>
      </c>
      <c r="BN696" t="str">
        <f>IF(VLOOKUP($AU696,'FE Source'!$A:$AK,31,FALSE)="No Specified Index","-",IF(VLOOKUP($AU696,'FE Source'!$A:$AK,31,FALSE)=0,"-",VLOOKUP($AU696,'FE Source'!$A:$AK,31,FALSE)))</f>
        <v>ICE BOFA ESTR OVERNIGHT RATE INDEX</v>
      </c>
      <c r="BO696" s="217">
        <f>IF(VLOOKUP($AU696,'FE Source'!$A:$AK,32,FALSE)=0,"-",VLOOKUP($AU696,'FE Source'!$A:$AK,32,FALSE))</f>
        <v>36091</v>
      </c>
      <c r="BP696" s="18">
        <f>IF(VLOOKUP($AU696,'FE Source'!$AZ:$BC,2,FALSE)=0,"-",VLOOKUP($AU696,'FE Source'!$AZ:$BC,2,FALSE))</f>
        <v>-1.24</v>
      </c>
      <c r="BQ696" s="18">
        <f>IF(VLOOKUP($AU696,'FE Source'!$AZ:$BC,3,FALSE)=0,"-",VLOOKUP($AU696,'FE Source'!$AZ:$BC,3,FALSE))</f>
        <v>-2.19</v>
      </c>
      <c r="BR696" s="18">
        <f>IF(VLOOKUP($AU696,'FE Source'!$AZ:$BC,4,FALSE)=0,"-",VLOOKUP($AU696,'FE Source'!$AZ:$BC,4,FALSE))</f>
        <v>-4.71</v>
      </c>
    </row>
    <row r="697" spans="2:70" ht="15">
      <c r="B697" s="628" t="str">
        <f>INDEX('UT - Retail'!$A$7:$A$1409,MATCH(AU697,'UT - Retail'!$U$7:$U$1409,0),1)</f>
        <v>J.P. Morgan Asset Management</v>
      </c>
      <c r="C697" s="650" t="str">
        <f>INDEX('UT - Retail'!$B$7:$B$1409,MATCH(AU697,'UT - Retail'!$U$7:$U$1409,0),1)</f>
        <v>JPMorgan Investment Funds - Global Macro Opportunities A (acc) SGD-H</v>
      </c>
      <c r="D697" s="650"/>
      <c r="E697" s="618" t="str">
        <f>VLOOKUP(C697,'UT - Retail'!$B:$K,8,FALSE)</f>
        <v>Alternatives</v>
      </c>
      <c r="F697" s="618" t="str">
        <f>VLOOKUP(C697,'UT - Retail'!$B:$K,9,FALSE)</f>
        <v>Global</v>
      </c>
      <c r="G697" s="618" t="str">
        <f>VLOOKUP(C697,'UT - Retail'!$B:$K,10,FALSE)</f>
        <v>General</v>
      </c>
      <c r="H697" s="82" t="str">
        <f>VLOOKUP(C697,'UT - Retail'!$B:$N,13,FALSE)</f>
        <v>No</v>
      </c>
      <c r="I697" s="82" t="str">
        <f>VLOOKUP(C697,'UT - Retail'!$B:$Q,14,FALSE)</f>
        <v>No</v>
      </c>
      <c r="J697" s="618" t="str">
        <f>VLOOKUP(C697,'UT - Retail'!$B:$Q,11,FALSE)</f>
        <v>No</v>
      </c>
      <c r="K697" s="130" t="str">
        <f>VLOOKUP(C697,'UT - Retail'!$B:$P,15,FALSE)</f>
        <v>Yes</v>
      </c>
      <c r="L697" s="82" t="str">
        <f>VLOOKUP(C697,'UT - Retail'!$B:$Q,16,FALSE)</f>
        <v>Both</v>
      </c>
      <c r="M697" s="618" t="str">
        <f>VLOOKUP(C697,'UT - Retail'!$B:$K,6,FALSE)</f>
        <v>SGD</v>
      </c>
      <c r="N697" s="618" t="str">
        <f>IFERROR(IF(MATCH(C697,'Portfolio Construction'!$AL:$AL,0),"Yes","No"),"No")</f>
        <v>No</v>
      </c>
      <c r="O697" s="618" t="str">
        <f>IFERROR(IF(MATCH(C697,'Portfolio Construction'!$AN:$AN,0),"Yes","No"),"No")</f>
        <v>No</v>
      </c>
      <c r="P697" s="618" t="str">
        <f>IFERROR(IF(MATCH(C697,'Portfolio Construction'!$AP:$AP,0),"Yes","No"),"No")</f>
        <v>No</v>
      </c>
      <c r="Q697" s="618" t="str">
        <f>IFERROR(IF(MATCH(C697,'Portfolio Construction'!$AR:$AR,0),"Yes","No"),"No")</f>
        <v>No</v>
      </c>
      <c r="R697" s="618" t="str">
        <f>IFERROR(IF(MATCH(C697,'Portfolio Construction'!$AT:$AT,0),"Yes","No"),"No")</f>
        <v>No</v>
      </c>
      <c r="S697" s="618" t="str">
        <f>IFERROR(IF(MATCH(C697,'Portfolio Construction'!$AV:$AV,0),"Yes","No"),"No")</f>
        <v>No</v>
      </c>
      <c r="T697" s="618" t="str">
        <f>IFERROR(IF(MATCH(C697,'Portfolio Construction'!$AX:$AX,0),"Yes","No"),"No")</f>
        <v>No</v>
      </c>
      <c r="U697" s="618" t="str">
        <f>IFERROR(IF(MATCH(C697,'Portfolio Construction'!$AZ:$AZ,0),"Yes","No"),"No")</f>
        <v>No</v>
      </c>
      <c r="V697" s="618" t="str">
        <f>IFERROR(IF(MATCH(C697,'Portfolio Construction'!$BB:$BB,0),"Yes","No"),"No")</f>
        <v>No</v>
      </c>
      <c r="W697" s="618">
        <f>IF(VLOOKUP($AU697,'FE Source'!$A:$W,3,FALSE)=0,"-",VLOOKUP($AU697,'FE Source'!$A:$W,3,FALSE))</f>
        <v>-0.74</v>
      </c>
      <c r="X697" s="618">
        <f>IF(VLOOKUP($AU697,'FE Source'!$A:$W,4,FALSE)=0,"-",VLOOKUP($AU697,'FE Source'!$A:$W,4,FALSE))</f>
        <v>-0.5</v>
      </c>
      <c r="Y697" s="618">
        <f>IF(VLOOKUP($AU697,'FE Source'!$A:$W,5,FALSE)=0,"-",VLOOKUP($AU697,'FE Source'!$A:$W,5,FALSE))</f>
        <v>0.84</v>
      </c>
      <c r="Z697" s="618">
        <f>IF(VLOOKUP($AU697,'FE Source'!$A:$W,6,FALSE)=0,"-",VLOOKUP($AU697,'FE Source'!$A:$W,6,FALSE))</f>
        <v>3.89</v>
      </c>
      <c r="AA697" s="618">
        <f>IF(VLOOKUP($AU697,'FE Source'!$A:$W,7,FALSE)=0,"-",VLOOKUP($AU697,'FE Source'!$A:$W,7,FALSE))</f>
        <v>0.85</v>
      </c>
      <c r="AB697" s="618">
        <f>IF(VLOOKUP($AU697,'FE Source'!$A:$W,8,FALSE)=0,"-",VLOOKUP($AU697,'FE Source'!$A:$W,8,FALSE))</f>
        <v>0.87</v>
      </c>
      <c r="AC697" s="632" t="str">
        <f>IF(VLOOKUP($AU697,'FE Source'!$A:$W,9,FALSE)=0,"-",VLOOKUP($AU697,'FE Source'!$A:$W,9,FALSE))</f>
        <v>-</v>
      </c>
      <c r="AD697" s="634">
        <f>IF(VLOOKUP($AU697,'FE Source'!$A:$W,10,FALSE)=0,"-",VLOOKUP($AU697,'FE Source'!$A:$W,10,FALSE))</f>
        <v>-0.25</v>
      </c>
      <c r="AE697" s="618">
        <f>IF(VLOOKUP($AU697,'FE Source'!$A:$W,11,FALSE)=0,"-",VLOOKUP($AU697,'FE Source'!$A:$W,11,FALSE))</f>
        <v>8.0500000000000007</v>
      </c>
      <c r="AF697" s="618" t="str">
        <f>IF(VLOOKUP($AU697,'FE Source'!$A:$W,12,FALSE)=0,"-",VLOOKUP($AU697,'FE Source'!$A:$W,12,FALSE))</f>
        <v>-</v>
      </c>
      <c r="AG697" s="618">
        <f>IF(VLOOKUP($AU697,'FE Source'!$A:$W,14,FALSE)=0,"-",VLOOKUP($AU697,'FE Source'!$A:$W,14,FALSE))</f>
        <v>-10.32</v>
      </c>
      <c r="AH697" s="618">
        <f>IF(VLOOKUP($AU697,'FE Source'!$A:$DJ,33,FALSE)=0,"-",VLOOKUP($AU697,'FE Source'!$A:$DJ,33,FALSE))</f>
        <v>47.95</v>
      </c>
      <c r="AI697" s="618">
        <f>IF(VLOOKUP($AU697,'FE Source'!$A:$Y,20,FALSE)=0,"-",VLOOKUP($AU697,'FE Source'!$A:$Y,20,FALSE))</f>
        <v>-13.87</v>
      </c>
      <c r="AJ697" s="618">
        <f>IF(VLOOKUP($AU697,'FE Source'!$A:$DJ,34,FALSE)=0,"-",VLOOKUP($AU697,'FE Source'!$A:$DJ,34,FALSE))</f>
        <v>39.14</v>
      </c>
      <c r="AK697" s="618">
        <f>IF(VLOOKUP($AU697,'FE Source'!$A:$DJ,35,FALSE)=0,"-",VLOOKUP($AU697,'FE Source'!$A:$DJ,35,FALSE))</f>
        <v>-73</v>
      </c>
      <c r="AL697" s="632">
        <f>IF(VLOOKUP($AU697,'FE Source'!$A:$Y,19,FALSE)=0,"-",VLOOKUP($AU697,'FE Source'!$A:$Y,19,FALSE))</f>
        <v>-36.19</v>
      </c>
      <c r="AM697" s="634">
        <f>IF(VLOOKUP($AU697,'FE Source'!$A:$DJ,36,FALSE)=0,"-",VLOOKUP($AU697,'FE Source'!$A:$DJ,36,FALSE))</f>
        <v>27.9</v>
      </c>
      <c r="AN697" s="635">
        <f>IF(VLOOKUP($AU697,'FE Source'!$A:$W,13,FALSE)=0,"-",VLOOKUP($AU697,'FE Source'!$A:$W,13,FALSE))</f>
        <v>2623.1</v>
      </c>
      <c r="AO697" s="634" t="str">
        <f>IF(J697="no","-",IF(VLOOKUP($AU697,'FE Source'!$A:$W,15,FALSE)=0,"-",VLOOKUP($AU697,'FE Source'!$A:$W,15,FALSE)))</f>
        <v>-</v>
      </c>
      <c r="AP697" s="618" t="str">
        <f>IF(AO697="-","-",IF(VLOOKUP($AU697,'FE Source'!$A:$Z,21,FALSE)=0,"-",IF(VLOOKUP($AU697,'FE Source'!$A:$Z,21,FALSE)=2,"Semi-Annual",IF(VLOOKUP($AU697,'FE Source'!$A:$Z,21,FALSE)=4,"Quarterly",IF(VLOOKUP($AU697,'FE Source'!$A:$Z,21,FALSE)=12,"Monthly","Annual")))))</f>
        <v>-</v>
      </c>
      <c r="AQ697" s="632">
        <f t="array" ref="AQ697">IF(VLOOKUP($AU697,'FE Source'!$A:$W,16,FALSE)=0,"-",VLOOKUP($AU697,'FE Source'!$A:$W,16,FALSE))</f>
        <v>1.45</v>
      </c>
      <c r="AR697" s="636" t="str">
        <f>IF(VLOOKUP($AU697,'FE Source'!$A:$W,17,FALSE)=0,"-",VLOOKUP($AU697,'FE Source'!$A:$W,17,FALSE))</f>
        <v>-</v>
      </c>
      <c r="AS697" s="634">
        <f>IF(VLOOKUP($AU697,'FE Source'!$AN:$AS,4,FALSE)="",VLOOKUP($AU697,'FE Source'!$AN:$AS,3,FALSE),VLOOKUP($AU697,'FE Source'!$AN:$AS,4,FALSE))</f>
        <v>12.01</v>
      </c>
      <c r="AT697" s="637">
        <f>IF(VLOOKUP($AU697,'FE Source'!$AN:$AS,5,FALSE)=0,"-",VLOOKUP($AU697,'FE Source'!$AN:$AS,5,FALSE))</f>
        <v>45783</v>
      </c>
      <c r="AU697" s="636" t="s">
        <v>2164</v>
      </c>
      <c r="BE697" s="215" t="str">
        <f>IF(VLOOKUP($AU697,'FE Source'!$A:$AK,22,FALSE)=0,"-",VLOOKUP($AU697,'FE Source'!$A:$AK,22,FALSE))</f>
        <v>-</v>
      </c>
      <c r="BF697" s="215" t="str">
        <f>IF(VLOOKUP($AU697,'FE Source'!$A:$AK,23,FALSE)=0,"-",VLOOKUP($AU697,'FE Source'!$A:$AK,23,FALSE))</f>
        <v>-</v>
      </c>
      <c r="BG697" s="215">
        <f>IF(VLOOKUP($AU697,'FE Source'!$A:$AK,24,FALSE)=0,"-",VLOOKUP($AU697,'FE Source'!$A:$AK,24,FALSE))</f>
        <v>16.29</v>
      </c>
      <c r="BH697" s="215">
        <f>IF(VLOOKUP($AU697,'FE Source'!$A:$AK,25,FALSE)=0,"-",VLOOKUP($AU697,'FE Source'!$A:$AK,25,FALSE))</f>
        <v>-1.37</v>
      </c>
      <c r="BI697" s="215">
        <f>IF(VLOOKUP($AU697,'FE Source'!$A:$AK,26,FALSE)=0,"-",VLOOKUP($AU697,'FE Source'!$A:$AK,26,FALSE))</f>
        <v>2.04</v>
      </c>
      <c r="BJ697" s="215">
        <f>IF(VLOOKUP($AU697,'FE Source'!$A:$AK,27,FALSE)=0,"-",VLOOKUP($AU697,'FE Source'!$A:$AK,27,FALSE))</f>
        <v>12.83</v>
      </c>
      <c r="BK697" s="215">
        <f>IF(VLOOKUP($AU697,'FE Source'!$A:$AK,28,FALSE)=0,"-",VLOOKUP($AU697,'FE Source'!$A:$AK,28,FALSE))</f>
        <v>4.68</v>
      </c>
      <c r="BL697" s="215">
        <f>IF(VLOOKUP($AU697,'FE Source'!$A:$AK,29,FALSE)=0,"-",VLOOKUP($AU697,'FE Source'!$A:$AK,29,FALSE))</f>
        <v>-11.25</v>
      </c>
      <c r="BM697" s="215">
        <f>IF(VLOOKUP($AU697,'FE Source'!$A:$AK,30,FALSE)=0,"-",VLOOKUP($AU697,'FE Source'!$A:$AK,30,FALSE))</f>
        <v>-1.1299999999999999</v>
      </c>
      <c r="BN697" t="str">
        <f>IF(VLOOKUP($AU697,'FE Source'!$A:$AK,31,FALSE)="No Specified Index","-",IF(VLOOKUP($AU697,'FE Source'!$A:$AK,31,FALSE)=0,"-",VLOOKUP($AU697,'FE Source'!$A:$AK,31,FALSE)))</f>
        <v>ICE BOFA ESTR OVERNIGHT RATE INDEX</v>
      </c>
      <c r="BO697" s="217">
        <f>IF(VLOOKUP($AU697,'FE Source'!$A:$AK,32,FALSE)=0,"-",VLOOKUP($AU697,'FE Source'!$A:$AK,32,FALSE))</f>
        <v>42380</v>
      </c>
      <c r="BP697" s="18" t="str">
        <f>IF(VLOOKUP($AU697,'FE Source'!$AZ:$BC,2,FALSE)=0,"-",VLOOKUP($AU697,'FE Source'!$AZ:$BC,2,FALSE))</f>
        <v>-</v>
      </c>
      <c r="BQ697" s="18" t="str">
        <f>IF(VLOOKUP($AU697,'FE Source'!$AZ:$BC,3,FALSE)=0,"-",VLOOKUP($AU697,'FE Source'!$AZ:$BC,3,FALSE))</f>
        <v>-</v>
      </c>
      <c r="BR697" s="18" t="str">
        <f>IF(VLOOKUP($AU697,'FE Source'!$AZ:$BC,4,FALSE)=0,"-",VLOOKUP($AU697,'FE Source'!$AZ:$BC,4,FALSE))</f>
        <v>-</v>
      </c>
    </row>
    <row r="698" spans="2:70" ht="15">
      <c r="B698" s="628" t="str">
        <f>INDEX('UT - Retail'!$A$7:$A$1409,MATCH(AU698,'UT - Retail'!$U$7:$U$1409,0),1)</f>
        <v>J.P. Morgan Asset Management</v>
      </c>
      <c r="C698" s="650" t="str">
        <f>INDEX('UT - Retail'!$B$7:$B$1409,MATCH(AU698,'UT - Retail'!$U$7:$U$1409,0),1)</f>
        <v>JPMorgan Investment Funds - Global Macro Opportunities A (acc) USD-H</v>
      </c>
      <c r="D698" s="650"/>
      <c r="E698" s="618" t="str">
        <f>VLOOKUP(C698,'UT - Retail'!$B:$K,8,FALSE)</f>
        <v>Alternatives</v>
      </c>
      <c r="F698" s="618" t="str">
        <f>VLOOKUP(C698,'UT - Retail'!$B:$K,9,FALSE)</f>
        <v>Global</v>
      </c>
      <c r="G698" s="618" t="str">
        <f>VLOOKUP(C698,'UT - Retail'!$B:$K,10,FALSE)</f>
        <v>General</v>
      </c>
      <c r="H698" s="82" t="str">
        <f>VLOOKUP(C698,'UT - Retail'!$B:$N,13,FALSE)</f>
        <v>No</v>
      </c>
      <c r="I698" s="82" t="str">
        <f>VLOOKUP(C698,'UT - Retail'!$B:$Q,14,FALSE)</f>
        <v>No</v>
      </c>
      <c r="J698" s="618" t="str">
        <f>VLOOKUP(C698,'UT - Retail'!$B:$Q,11,FALSE)</f>
        <v>No</v>
      </c>
      <c r="K698" s="130" t="str">
        <f>VLOOKUP(C698,'UT - Retail'!$B:$P,15,FALSE)</f>
        <v>Yes</v>
      </c>
      <c r="L698" s="82" t="str">
        <f>VLOOKUP(C698,'UT - Retail'!$B:$Q,16,FALSE)</f>
        <v>Both</v>
      </c>
      <c r="M698" s="618" t="str">
        <f>VLOOKUP(C698,'UT - Retail'!$B:$K,6,FALSE)</f>
        <v>USD</v>
      </c>
      <c r="N698" s="618" t="str">
        <f>IFERROR(IF(MATCH(C698,'Portfolio Construction'!$AL:$AL,0),"Yes","No"),"No")</f>
        <v>No</v>
      </c>
      <c r="O698" s="618" t="str">
        <f>IFERROR(IF(MATCH(C698,'Portfolio Construction'!$AN:$AN,0),"Yes","No"),"No")</f>
        <v>No</v>
      </c>
      <c r="P698" s="618" t="str">
        <f>IFERROR(IF(MATCH(C698,'Portfolio Construction'!$AP:$AP,0),"Yes","No"),"No")</f>
        <v>No</v>
      </c>
      <c r="Q698" s="618" t="str">
        <f>IFERROR(IF(MATCH(C698,'Portfolio Construction'!$AR:$AR,0),"Yes","No"),"No")</f>
        <v>No</v>
      </c>
      <c r="R698" s="618" t="str">
        <f>IFERROR(IF(MATCH(C698,'Portfolio Construction'!$AT:$AT,0),"Yes","No"),"No")</f>
        <v>No</v>
      </c>
      <c r="S698" s="618" t="str">
        <f>IFERROR(IF(MATCH(C698,'Portfolio Construction'!$AV:$AV,0),"Yes","No"),"No")</f>
        <v>No</v>
      </c>
      <c r="T698" s="618" t="str">
        <f>IFERROR(IF(MATCH(C698,'Portfolio Construction'!$AX:$AX,0),"Yes","No"),"No")</f>
        <v>No</v>
      </c>
      <c r="U698" s="618" t="str">
        <f>IFERROR(IF(MATCH(C698,'Portfolio Construction'!$AZ:$AZ,0),"Yes","No"),"No")</f>
        <v>No</v>
      </c>
      <c r="V698" s="618" t="str">
        <f>IFERROR(IF(MATCH(C698,'Portfolio Construction'!$BB:$BB,0),"Yes","No"),"No")</f>
        <v>No</v>
      </c>
      <c r="W698" s="618">
        <f>IF(VLOOKUP($AU698,'FE Source'!$A:$W,3,FALSE)=0,"-",VLOOKUP($AU698,'FE Source'!$A:$W,3,FALSE))</f>
        <v>-5.73</v>
      </c>
      <c r="X698" s="618">
        <f>IF(VLOOKUP($AU698,'FE Source'!$A:$W,4,FALSE)=0,"-",VLOOKUP($AU698,'FE Source'!$A:$W,4,FALSE))</f>
        <v>-4.32</v>
      </c>
      <c r="Y698" s="618">
        <f>IF(VLOOKUP($AU698,'FE Source'!$A:$W,5,FALSE)=0,"-",VLOOKUP($AU698,'FE Source'!$A:$W,5,FALSE))</f>
        <v>-1.86</v>
      </c>
      <c r="Z698" s="618">
        <f>IF(VLOOKUP($AU698,'FE Source'!$A:$W,6,FALSE)=0,"-",VLOOKUP($AU698,'FE Source'!$A:$W,6,FALSE))</f>
        <v>0.7</v>
      </c>
      <c r="AA698" s="618">
        <f>IF(VLOOKUP($AU698,'FE Source'!$A:$W,7,FALSE)=0,"-",VLOOKUP($AU698,'FE Source'!$A:$W,7,FALSE))</f>
        <v>-0.32</v>
      </c>
      <c r="AB698" s="618">
        <f>IF(VLOOKUP($AU698,'FE Source'!$A:$W,8,FALSE)=0,"-",VLOOKUP($AU698,'FE Source'!$A:$W,8,FALSE))</f>
        <v>-0.35</v>
      </c>
      <c r="AC698" s="632">
        <f>IF(VLOOKUP($AU698,'FE Source'!$A:$W,9,FALSE)=0,"-",VLOOKUP($AU698,'FE Source'!$A:$W,9,FALSE))</f>
        <v>2.76</v>
      </c>
      <c r="AD698" s="634">
        <f>IF(VLOOKUP($AU698,'FE Source'!$A:$W,10,FALSE)=0,"-",VLOOKUP($AU698,'FE Source'!$A:$W,10,FALSE))</f>
        <v>0.17</v>
      </c>
      <c r="AE698" s="618">
        <f>IF(VLOOKUP($AU698,'FE Source'!$A:$W,11,FALSE)=0,"-",VLOOKUP($AU698,'FE Source'!$A:$W,11,FALSE))</f>
        <v>11.44</v>
      </c>
      <c r="AF698" s="618" t="str">
        <f>IF(VLOOKUP($AU698,'FE Source'!$A:$W,12,FALSE)=0,"-",VLOOKUP($AU698,'FE Source'!$A:$W,12,FALSE))</f>
        <v>-</v>
      </c>
      <c r="AG698" s="618">
        <f>IF(VLOOKUP($AU698,'FE Source'!$A:$W,14,FALSE)=0,"-",VLOOKUP($AU698,'FE Source'!$A:$W,14,FALSE))</f>
        <v>-10.57</v>
      </c>
      <c r="AH698" s="618">
        <f>IF(VLOOKUP($AU698,'FE Source'!$A:$DJ,33,FALSE)=0,"-",VLOOKUP($AU698,'FE Source'!$A:$DJ,33,FALSE))</f>
        <v>-160.1</v>
      </c>
      <c r="AI698" s="618">
        <f>IF(VLOOKUP($AU698,'FE Source'!$A:$Y,20,FALSE)=0,"-",VLOOKUP($AU698,'FE Source'!$A:$Y,20,FALSE))</f>
        <v>-16.41</v>
      </c>
      <c r="AJ698" s="618">
        <f>IF(VLOOKUP($AU698,'FE Source'!$A:$DJ,34,FALSE)=0,"-",VLOOKUP($AU698,'FE Source'!$A:$DJ,34,FALSE))</f>
        <v>4.55</v>
      </c>
      <c r="AK698" s="618">
        <f>IF(VLOOKUP($AU698,'FE Source'!$A:$DJ,35,FALSE)=0,"-",VLOOKUP($AU698,'FE Source'!$A:$DJ,35,FALSE))</f>
        <v>-156.99</v>
      </c>
      <c r="AL698" s="632">
        <f>IF(VLOOKUP($AU698,'FE Source'!$A:$Y,19,FALSE)=0,"-",VLOOKUP($AU698,'FE Source'!$A:$Y,19,FALSE))</f>
        <v>-18.93</v>
      </c>
      <c r="AM698" s="634">
        <f>IF(VLOOKUP($AU698,'FE Source'!$A:$DJ,36,FALSE)=0,"-",VLOOKUP($AU698,'FE Source'!$A:$DJ,36,FALSE))</f>
        <v>-3.91</v>
      </c>
      <c r="AN698" s="635">
        <f>IF(VLOOKUP($AU698,'FE Source'!$A:$W,13,FALSE)=0,"-",VLOOKUP($AU698,'FE Source'!$A:$W,13,FALSE))</f>
        <v>2623.1</v>
      </c>
      <c r="AO698" s="634" t="str">
        <f>IF(J698="no","-",IF(VLOOKUP($AU698,'FE Source'!$A:$W,15,FALSE)=0,"-",VLOOKUP($AU698,'FE Source'!$A:$W,15,FALSE)))</f>
        <v>-</v>
      </c>
      <c r="AP698" s="618" t="str">
        <f>IF(AO698="-","-",IF(VLOOKUP($AU698,'FE Source'!$A:$Z,21,FALSE)=0,"-",IF(VLOOKUP($AU698,'FE Source'!$A:$Z,21,FALSE)=2,"Semi-Annual",IF(VLOOKUP($AU698,'FE Source'!$A:$Z,21,FALSE)=4,"Quarterly",IF(VLOOKUP($AU698,'FE Source'!$A:$Z,21,FALSE)=12,"Monthly","Annual")))))</f>
        <v>-</v>
      </c>
      <c r="AQ698" s="632">
        <f t="array" ref="AQ698">IF(VLOOKUP($AU698,'FE Source'!$A:$W,16,FALSE)=0,"-",VLOOKUP($AU698,'FE Source'!$A:$W,16,FALSE))</f>
        <v>1.45</v>
      </c>
      <c r="AR698" s="636" t="str">
        <f>IF(VLOOKUP($AU698,'FE Source'!$A:$W,17,FALSE)=0,"-",VLOOKUP($AU698,'FE Source'!$A:$W,17,FALSE))</f>
        <v>Neutral</v>
      </c>
      <c r="AS698" s="634">
        <f>IF(VLOOKUP($AU698,'FE Source'!$AN:$AS,4,FALSE)="",VLOOKUP($AU698,'FE Source'!$AN:$AS,3,FALSE),VLOOKUP($AU698,'FE Source'!$AN:$AS,4,FALSE))</f>
        <v>157.72999999999999</v>
      </c>
      <c r="AT698" s="637">
        <f>IF(VLOOKUP($AU698,'FE Source'!$AN:$AS,5,FALSE)=0,"-",VLOOKUP($AU698,'FE Source'!$AN:$AS,5,FALSE))</f>
        <v>45783</v>
      </c>
      <c r="AU698" s="636" t="s">
        <v>2166</v>
      </c>
      <c r="BE698" s="215" t="str">
        <f>IF(VLOOKUP($AU698,'FE Source'!$A:$AK,22,FALSE)=0,"-",VLOOKUP($AU698,'FE Source'!$A:$AK,22,FALSE))</f>
        <v>-</v>
      </c>
      <c r="BF698" s="215">
        <f>IF(VLOOKUP($AU698,'FE Source'!$A:$AK,23,FALSE)=0,"-",VLOOKUP($AU698,'FE Source'!$A:$AK,23,FALSE))</f>
        <v>-2.48</v>
      </c>
      <c r="BG698" s="215">
        <f>IF(VLOOKUP($AU698,'FE Source'!$A:$AK,24,FALSE)=0,"-",VLOOKUP($AU698,'FE Source'!$A:$AK,24,FALSE))</f>
        <v>7.62</v>
      </c>
      <c r="BH698" s="215">
        <f>IF(VLOOKUP($AU698,'FE Source'!$A:$AK,25,FALSE)=0,"-",VLOOKUP($AU698,'FE Source'!$A:$AK,25,FALSE))</f>
        <v>1.5</v>
      </c>
      <c r="BI698" s="215">
        <f>IF(VLOOKUP($AU698,'FE Source'!$A:$AK,26,FALSE)=0,"-",VLOOKUP($AU698,'FE Source'!$A:$AK,26,FALSE))</f>
        <v>1.27</v>
      </c>
      <c r="BJ698" s="215">
        <f>IF(VLOOKUP($AU698,'FE Source'!$A:$AK,27,FALSE)=0,"-",VLOOKUP($AU698,'FE Source'!$A:$AK,27,FALSE))</f>
        <v>10.98</v>
      </c>
      <c r="BK698" s="215">
        <f>IF(VLOOKUP($AU698,'FE Source'!$A:$AK,28,FALSE)=0,"-",VLOOKUP($AU698,'FE Source'!$A:$AK,28,FALSE))</f>
        <v>6.76</v>
      </c>
      <c r="BL698" s="215">
        <f>IF(VLOOKUP($AU698,'FE Source'!$A:$AK,29,FALSE)=0,"-",VLOOKUP($AU698,'FE Source'!$A:$AK,29,FALSE))</f>
        <v>-11.55</v>
      </c>
      <c r="BM698" s="215">
        <f>IF(VLOOKUP($AU698,'FE Source'!$A:$AK,30,FALSE)=0,"-",VLOOKUP($AU698,'FE Source'!$A:$AK,30,FALSE))</f>
        <v>-1.51</v>
      </c>
      <c r="BN698" t="str">
        <f>IF(VLOOKUP($AU698,'FE Source'!$A:$AK,31,FALSE)="No Specified Index","-",IF(VLOOKUP($AU698,'FE Source'!$A:$AK,31,FALSE)=0,"-",VLOOKUP($AU698,'FE Source'!$A:$AK,31,FALSE)))</f>
        <v>ICE BOFA ESTR OVERNIGHT RATE INDEX</v>
      </c>
      <c r="BO698" s="217">
        <f>IF(VLOOKUP($AU698,'FE Source'!$A:$AK,32,FALSE)=0,"-",VLOOKUP($AU698,'FE Source'!$A:$AK,32,FALSE))</f>
        <v>42040</v>
      </c>
      <c r="BP698" s="18" t="str">
        <f>IF(VLOOKUP($AU698,'FE Source'!$AZ:$BC,2,FALSE)=0,"-",VLOOKUP($AU698,'FE Source'!$AZ:$BC,2,FALSE))</f>
        <v>-</v>
      </c>
      <c r="BQ698" s="18" t="str">
        <f>IF(VLOOKUP($AU698,'FE Source'!$AZ:$BC,3,FALSE)=0,"-",VLOOKUP($AU698,'FE Source'!$AZ:$BC,3,FALSE))</f>
        <v>-</v>
      </c>
      <c r="BR698" s="18" t="str">
        <f>IF(VLOOKUP($AU698,'FE Source'!$AZ:$BC,4,FALSE)=0,"-",VLOOKUP($AU698,'FE Source'!$AZ:$BC,4,FALSE))</f>
        <v>-</v>
      </c>
    </row>
    <row r="699" spans="2:70" ht="15">
      <c r="B699" s="628" t="str">
        <f>INDEX('UT - Retail'!$A$7:$A$1409,MATCH(AU699,'UT - Retail'!$U$7:$U$1409,0),1)</f>
        <v>J.P. Morgan Asset Management</v>
      </c>
      <c r="C699" s="650" t="str">
        <f>INDEX('UT - Retail'!$B$7:$B$1409,MATCH(AU699,'UT - Retail'!$U$7:$U$1409,0),1)</f>
        <v>JPMorgan Investment Funds - Global Select Equity A (acc) SGD</v>
      </c>
      <c r="D699" s="650"/>
      <c r="E699" s="618" t="str">
        <f>VLOOKUP(C699,'UT - Retail'!$B:$K,8,FALSE)</f>
        <v>Equities</v>
      </c>
      <c r="F699" s="618" t="str">
        <f>VLOOKUP(C699,'UT - Retail'!$B:$K,9,FALSE)</f>
        <v>Global</v>
      </c>
      <c r="G699" s="618" t="str">
        <f>VLOOKUP(C699,'UT - Retail'!$B:$K,10,FALSE)</f>
        <v>General</v>
      </c>
      <c r="H699" s="82" t="str">
        <f>VLOOKUP(C699,'UT - Retail'!$B:$N,13,FALSE)</f>
        <v>No</v>
      </c>
      <c r="I699" s="82" t="str">
        <f>VLOOKUP(C699,'UT - Retail'!$B:$Q,14,FALSE)</f>
        <v>No</v>
      </c>
      <c r="J699" s="618" t="str">
        <f>VLOOKUP(C699,'UT - Retail'!$B:$Q,11,FALSE)</f>
        <v>No</v>
      </c>
      <c r="K699" s="130" t="str">
        <f>VLOOKUP(C699,'UT - Retail'!$B:$P,15,FALSE)</f>
        <v>Yes</v>
      </c>
      <c r="L699" s="82" t="str">
        <f>VLOOKUP(C699,'UT - Retail'!$B:$Q,16,FALSE)</f>
        <v>Both</v>
      </c>
      <c r="M699" s="618" t="str">
        <f>VLOOKUP(C699,'UT - Retail'!$B:$K,6,FALSE)</f>
        <v>SGD</v>
      </c>
      <c r="N699" s="618" t="str">
        <f>IFERROR(IF(MATCH(C699,'Portfolio Construction'!$AL:$AL,0),"Yes","No"),"No")</f>
        <v>No</v>
      </c>
      <c r="O699" s="618" t="str">
        <f>IFERROR(IF(MATCH(C699,'Portfolio Construction'!$AN:$AN,0),"Yes","No"),"No")</f>
        <v>No</v>
      </c>
      <c r="P699" s="618" t="str">
        <f>IFERROR(IF(MATCH(C699,'Portfolio Construction'!$AP:$AP,0),"Yes","No"),"No")</f>
        <v>No</v>
      </c>
      <c r="Q699" s="618" t="str">
        <f>IFERROR(IF(MATCH(C699,'Portfolio Construction'!$AR:$AR,0),"Yes","No"),"No")</f>
        <v>No</v>
      </c>
      <c r="R699" s="618" t="str">
        <f>IFERROR(IF(MATCH(C699,'Portfolio Construction'!$AT:$AT,0),"Yes","No"),"No")</f>
        <v>No</v>
      </c>
      <c r="S699" s="618" t="str">
        <f>IFERROR(IF(MATCH(C699,'Portfolio Construction'!$AV:$AV,0),"Yes","No"),"No")</f>
        <v>No</v>
      </c>
      <c r="T699" s="618" t="str">
        <f>IFERROR(IF(MATCH(C699,'Portfolio Construction'!$AX:$AX,0),"Yes","No"),"No")</f>
        <v>No</v>
      </c>
      <c r="U699" s="618" t="str">
        <f>IFERROR(IF(MATCH(C699,'Portfolio Construction'!$AZ:$AZ,0),"Yes","No"),"No")</f>
        <v>No</v>
      </c>
      <c r="V699" s="618" t="str">
        <f>IFERROR(IF(MATCH(C699,'Portfolio Construction'!$BB:$BB,0),"Yes","No"),"No")</f>
        <v>No</v>
      </c>
      <c r="W699" s="618">
        <f>IF(VLOOKUP($AU699,'FE Source'!$A:$W,3,FALSE)=0,"-",VLOOKUP($AU699,'FE Source'!$A:$W,3,FALSE))</f>
        <v>-8.2799999999999994</v>
      </c>
      <c r="X699" s="618">
        <f>IF(VLOOKUP($AU699,'FE Source'!$A:$W,4,FALSE)=0,"-",VLOOKUP($AU699,'FE Source'!$A:$W,4,FALSE))</f>
        <v>1.1399999999999999</v>
      </c>
      <c r="Y699" s="618">
        <f>IF(VLOOKUP($AU699,'FE Source'!$A:$W,5,FALSE)=0,"-",VLOOKUP($AU699,'FE Source'!$A:$W,5,FALSE))</f>
        <v>-8.19</v>
      </c>
      <c r="Z699" s="618">
        <f>IF(VLOOKUP($AU699,'FE Source'!$A:$W,6,FALSE)=0,"-",VLOOKUP($AU699,'FE Source'!$A:$W,6,FALSE))</f>
        <v>-1.1200000000000001</v>
      </c>
      <c r="AA699" s="618">
        <f>IF(VLOOKUP($AU699,'FE Source'!$A:$W,7,FALSE)=0,"-",VLOOKUP($AU699,'FE Source'!$A:$W,7,FALSE))</f>
        <v>8.3800000000000008</v>
      </c>
      <c r="AB699" s="618">
        <f>IF(VLOOKUP($AU699,'FE Source'!$A:$W,8,FALSE)=0,"-",VLOOKUP($AU699,'FE Source'!$A:$W,8,FALSE))</f>
        <v>12.68</v>
      </c>
      <c r="AC699" s="632" t="str">
        <f>IF(VLOOKUP($AU699,'FE Source'!$A:$W,9,FALSE)=0,"-",VLOOKUP($AU699,'FE Source'!$A:$W,9,FALSE))</f>
        <v>-</v>
      </c>
      <c r="AD699" s="634">
        <f>IF(VLOOKUP($AU699,'FE Source'!$A:$W,10,FALSE)=0,"-",VLOOKUP($AU699,'FE Source'!$A:$W,10,FALSE))</f>
        <v>1.04</v>
      </c>
      <c r="AE699" s="618">
        <f>IF(VLOOKUP($AU699,'FE Source'!$A:$W,11,FALSE)=0,"-",VLOOKUP($AU699,'FE Source'!$A:$W,11,FALSE))</f>
        <v>13.61</v>
      </c>
      <c r="AF699" s="618">
        <f>IF(VLOOKUP($AU699,'FE Source'!$A:$W,12,FALSE)=0,"-",VLOOKUP($AU699,'FE Source'!$A:$W,12,FALSE))</f>
        <v>0.26</v>
      </c>
      <c r="AG699" s="618">
        <f>IF(VLOOKUP($AU699,'FE Source'!$A:$W,14,FALSE)=0,"-",VLOOKUP($AU699,'FE Source'!$A:$W,14,FALSE))</f>
        <v>-12.41</v>
      </c>
      <c r="AH699" s="618">
        <f>IF(VLOOKUP($AU699,'FE Source'!$A:$DJ,33,FALSE)=0,"-",VLOOKUP($AU699,'FE Source'!$A:$DJ,33,FALSE))</f>
        <v>100.74</v>
      </c>
      <c r="AI699" s="618">
        <f>IF(VLOOKUP($AU699,'FE Source'!$A:$Y,20,FALSE)=0,"-",VLOOKUP($AU699,'FE Source'!$A:$Y,20,FALSE))</f>
        <v>115.1</v>
      </c>
      <c r="AJ699" s="618">
        <f>IF(VLOOKUP($AU699,'FE Source'!$A:$DJ,34,FALSE)=0,"-",VLOOKUP($AU699,'FE Source'!$A:$DJ,34,FALSE))</f>
        <v>130.78</v>
      </c>
      <c r="AK699" s="618">
        <f>IF(VLOOKUP($AU699,'FE Source'!$A:$DJ,35,FALSE)=0,"-",VLOOKUP($AU699,'FE Source'!$A:$DJ,35,FALSE))</f>
        <v>143.33000000000001</v>
      </c>
      <c r="AL699" s="632">
        <f>IF(VLOOKUP($AU699,'FE Source'!$A:$Y,19,FALSE)=0,"-",VLOOKUP($AU699,'FE Source'!$A:$Y,19,FALSE))</f>
        <v>98.4</v>
      </c>
      <c r="AM699" s="634">
        <f>IF(VLOOKUP($AU699,'FE Source'!$A:$DJ,36,FALSE)=0,"-",VLOOKUP($AU699,'FE Source'!$A:$DJ,36,FALSE))</f>
        <v>95.86</v>
      </c>
      <c r="AN699" s="635">
        <f>IF(VLOOKUP($AU699,'FE Source'!$A:$W,13,FALSE)=0,"-",VLOOKUP($AU699,'FE Source'!$A:$W,13,FALSE))</f>
        <v>12788.4</v>
      </c>
      <c r="AO699" s="634" t="str">
        <f>IF(J699="no","-",IF(VLOOKUP($AU699,'FE Source'!$A:$W,15,FALSE)=0,"-",VLOOKUP($AU699,'FE Source'!$A:$W,15,FALSE)))</f>
        <v>-</v>
      </c>
      <c r="AP699" s="618" t="str">
        <f>IF(AO699="-","-",IF(VLOOKUP($AU699,'FE Source'!$A:$Z,21,FALSE)=0,"-",IF(VLOOKUP($AU699,'FE Source'!$A:$Z,21,FALSE)=2,"Semi-Annual",IF(VLOOKUP($AU699,'FE Source'!$A:$Z,21,FALSE)=4,"Quarterly",IF(VLOOKUP($AU699,'FE Source'!$A:$Z,21,FALSE)=12,"Monthly","Annual")))))</f>
        <v>-</v>
      </c>
      <c r="AQ699" s="632">
        <f t="array" ref="AQ699">IF(VLOOKUP($AU699,'FE Source'!$A:$W,16,FALSE)=0,"-",VLOOKUP($AU699,'FE Source'!$A:$W,16,FALSE))</f>
        <v>1.8</v>
      </c>
      <c r="AR699" s="636" t="str">
        <f>IF(VLOOKUP($AU699,'FE Source'!$A:$W,17,FALSE)=0,"-",VLOOKUP($AU699,'FE Source'!$A:$W,17,FALSE))</f>
        <v>-</v>
      </c>
      <c r="AS699" s="634">
        <f>IF(VLOOKUP($AU699,'FE Source'!$AN:$AS,4,FALSE)="",VLOOKUP($AU699,'FE Source'!$AN:$AS,3,FALSE),VLOOKUP($AU699,'FE Source'!$AN:$AS,4,FALSE))</f>
        <v>18.600000000000001</v>
      </c>
      <c r="AT699" s="637">
        <f>IF(VLOOKUP($AU699,'FE Source'!$AN:$AS,5,FALSE)=0,"-",VLOOKUP($AU699,'FE Source'!$AN:$AS,5,FALSE))</f>
        <v>45783</v>
      </c>
      <c r="AU699" s="636" t="s">
        <v>10322</v>
      </c>
      <c r="BE699" s="215" t="str">
        <f>IF(VLOOKUP($AU699,'FE Source'!$A:$AK,22,FALSE)=0,"-",VLOOKUP($AU699,'FE Source'!$A:$AK,22,FALSE))</f>
        <v>-</v>
      </c>
      <c r="BF699" s="215" t="str">
        <f>IF(VLOOKUP($AU699,'FE Source'!$A:$AK,23,FALSE)=0,"-",VLOOKUP($AU699,'FE Source'!$A:$AK,23,FALSE))</f>
        <v>-</v>
      </c>
      <c r="BG699" s="215" t="str">
        <f>IF(VLOOKUP($AU699,'FE Source'!$A:$AK,24,FALSE)=0,"-",VLOOKUP($AU699,'FE Source'!$A:$AK,24,FALSE))</f>
        <v>-</v>
      </c>
      <c r="BH699" s="215" t="str">
        <f>IF(VLOOKUP($AU699,'FE Source'!$A:$AK,25,FALSE)=0,"-",VLOOKUP($AU699,'FE Source'!$A:$AK,25,FALSE))</f>
        <v>-</v>
      </c>
      <c r="BI699" s="215">
        <f>IF(VLOOKUP($AU699,'FE Source'!$A:$AK,26,FALSE)=0,"-",VLOOKUP($AU699,'FE Source'!$A:$AK,26,FALSE))</f>
        <v>25.3</v>
      </c>
      <c r="BJ699" s="215">
        <f>IF(VLOOKUP($AU699,'FE Source'!$A:$AK,27,FALSE)=0,"-",VLOOKUP($AU699,'FE Source'!$A:$AK,27,FALSE))</f>
        <v>15.96</v>
      </c>
      <c r="BK699" s="215">
        <f>IF(VLOOKUP($AU699,'FE Source'!$A:$AK,28,FALSE)=0,"-",VLOOKUP($AU699,'FE Source'!$A:$AK,28,FALSE))</f>
        <v>25.1</v>
      </c>
      <c r="BL699" s="215">
        <f>IF(VLOOKUP($AU699,'FE Source'!$A:$AK,29,FALSE)=0,"-",VLOOKUP($AU699,'FE Source'!$A:$AK,29,FALSE))</f>
        <v>-16.29</v>
      </c>
      <c r="BM699" s="215">
        <f>IF(VLOOKUP($AU699,'FE Source'!$A:$AK,30,FALSE)=0,"-",VLOOKUP($AU699,'FE Source'!$A:$AK,30,FALSE))</f>
        <v>24.11</v>
      </c>
      <c r="BN699" t="str">
        <f>IF(VLOOKUP($AU699,'FE Source'!$A:$AK,31,FALSE)="No Specified Index","-",IF(VLOOKUP($AU699,'FE Source'!$A:$AK,31,FALSE)=0,"-",VLOOKUP($AU699,'FE Source'!$A:$AK,31,FALSE)))</f>
        <v>MSCI World</v>
      </c>
      <c r="BO699" s="217">
        <f>IF(VLOOKUP($AU699,'FE Source'!$A:$AK,32,FALSE)=0,"-",VLOOKUP($AU699,'FE Source'!$A:$AK,32,FALSE))</f>
        <v>43154</v>
      </c>
      <c r="BP699" s="18" t="str">
        <f>IF(VLOOKUP($AU699,'FE Source'!$AZ:$BC,2,FALSE)=0,"-",VLOOKUP($AU699,'FE Source'!$AZ:$BC,2,FALSE))</f>
        <v>-</v>
      </c>
      <c r="BQ699" s="18" t="str">
        <f>IF(VLOOKUP($AU699,'FE Source'!$AZ:$BC,3,FALSE)=0,"-",VLOOKUP($AU699,'FE Source'!$AZ:$BC,3,FALSE))</f>
        <v>-</v>
      </c>
      <c r="BR699" s="18" t="str">
        <f>IF(VLOOKUP($AU699,'FE Source'!$AZ:$BC,4,FALSE)=0,"-",VLOOKUP($AU699,'FE Source'!$AZ:$BC,4,FALSE))</f>
        <v>-</v>
      </c>
    </row>
    <row r="700" spans="2:70" ht="15">
      <c r="B700" s="628" t="str">
        <f>INDEX('UT - Retail'!$A$7:$A$1409,MATCH(AU700,'UT - Retail'!$U$7:$U$1409,0),1)</f>
        <v>J.P. Morgan Asset Management</v>
      </c>
      <c r="C700" s="650" t="str">
        <f>INDEX('UT - Retail'!$B$7:$B$1409,MATCH(AU700,'UT - Retail'!$U$7:$U$1409,0),1)</f>
        <v>JPMorgan Investment Funds - Global Select Equity A (acc) USD</v>
      </c>
      <c r="D700" s="650"/>
      <c r="E700" s="618" t="str">
        <f>VLOOKUP(C700,'UT - Retail'!$B:$K,8,FALSE)</f>
        <v>Equities</v>
      </c>
      <c r="F700" s="618" t="str">
        <f>VLOOKUP(C700,'UT - Retail'!$B:$K,9,FALSE)</f>
        <v>Global</v>
      </c>
      <c r="G700" s="618" t="str">
        <f>VLOOKUP(C700,'UT - Retail'!$B:$K,10,FALSE)</f>
        <v>General</v>
      </c>
      <c r="H700" s="82" t="str">
        <f>VLOOKUP(C700,'UT - Retail'!$B:$N,13,FALSE)</f>
        <v>No</v>
      </c>
      <c r="I700" s="82" t="str">
        <f>VLOOKUP(C700,'UT - Retail'!$B:$Q,14,FALSE)</f>
        <v>No</v>
      </c>
      <c r="J700" s="618" t="str">
        <f>VLOOKUP(C700,'UT - Retail'!$B:$Q,11,FALSE)</f>
        <v>No</v>
      </c>
      <c r="K700" s="130" t="str">
        <f>VLOOKUP(C700,'UT - Retail'!$B:$P,15,FALSE)</f>
        <v>Yes</v>
      </c>
      <c r="L700" s="82" t="str">
        <f>VLOOKUP(C700,'UT - Retail'!$B:$Q,16,FALSE)</f>
        <v>Both</v>
      </c>
      <c r="M700" s="618" t="str">
        <f>VLOOKUP(C700,'UT - Retail'!$B:$K,6,FALSE)</f>
        <v>USD</v>
      </c>
      <c r="N700" s="618" t="str">
        <f>IFERROR(IF(MATCH(C700,'Portfolio Construction'!$AL:$AL,0),"Yes","No"),"No")</f>
        <v>No</v>
      </c>
      <c r="O700" s="618" t="str">
        <f>IFERROR(IF(MATCH(C700,'Portfolio Construction'!$AN:$AN,0),"Yes","No"),"No")</f>
        <v>No</v>
      </c>
      <c r="P700" s="618" t="str">
        <f>IFERROR(IF(MATCH(C700,'Portfolio Construction'!$AP:$AP,0),"Yes","No"),"No")</f>
        <v>No</v>
      </c>
      <c r="Q700" s="618" t="str">
        <f>IFERROR(IF(MATCH(C700,'Portfolio Construction'!$AR:$AR,0),"Yes","No"),"No")</f>
        <v>No</v>
      </c>
      <c r="R700" s="618" t="str">
        <f>IFERROR(IF(MATCH(C700,'Portfolio Construction'!$AT:$AT,0),"Yes","No"),"No")</f>
        <v>No</v>
      </c>
      <c r="S700" s="618" t="str">
        <f>IFERROR(IF(MATCH(C700,'Portfolio Construction'!$AV:$AV,0),"Yes","No"),"No")</f>
        <v>No</v>
      </c>
      <c r="T700" s="618" t="str">
        <f>IFERROR(IF(MATCH(C700,'Portfolio Construction'!$AX:$AX,0),"Yes","No"),"No")</f>
        <v>No</v>
      </c>
      <c r="U700" s="618" t="str">
        <f>IFERROR(IF(MATCH(C700,'Portfolio Construction'!$AZ:$AZ,0),"Yes","No"),"No")</f>
        <v>No</v>
      </c>
      <c r="V700" s="618" t="str">
        <f>IFERROR(IF(MATCH(C700,'Portfolio Construction'!$BB:$BB,0),"Yes","No"),"No")</f>
        <v>No</v>
      </c>
      <c r="W700" s="618">
        <f>IF(VLOOKUP($AU700,'FE Source'!$A:$W,3,FALSE)=0,"-",VLOOKUP($AU700,'FE Source'!$A:$W,3,FALSE))</f>
        <v>-8.2899999999999991</v>
      </c>
      <c r="X700" s="618">
        <f>IF(VLOOKUP($AU700,'FE Source'!$A:$W,4,FALSE)=0,"-",VLOOKUP($AU700,'FE Source'!$A:$W,4,FALSE))</f>
        <v>1.08</v>
      </c>
      <c r="Y700" s="618">
        <f>IF(VLOOKUP($AU700,'FE Source'!$A:$W,5,FALSE)=0,"-",VLOOKUP($AU700,'FE Source'!$A:$W,5,FALSE))</f>
        <v>-8.0399999999999991</v>
      </c>
      <c r="Z700" s="618">
        <f>IF(VLOOKUP($AU700,'FE Source'!$A:$W,6,FALSE)=0,"-",VLOOKUP($AU700,'FE Source'!$A:$W,6,FALSE))</f>
        <v>-1.06</v>
      </c>
      <c r="AA700" s="618">
        <f>IF(VLOOKUP($AU700,'FE Source'!$A:$W,7,FALSE)=0,"-",VLOOKUP($AU700,'FE Source'!$A:$W,7,FALSE))</f>
        <v>8.52</v>
      </c>
      <c r="AB700" s="618">
        <f>IF(VLOOKUP($AU700,'FE Source'!$A:$W,8,FALSE)=0,"-",VLOOKUP($AU700,'FE Source'!$A:$W,8,FALSE))</f>
        <v>12.75</v>
      </c>
      <c r="AC700" s="632">
        <f>IF(VLOOKUP($AU700,'FE Source'!$A:$W,9,FALSE)=0,"-",VLOOKUP($AU700,'FE Source'!$A:$W,9,FALSE))</f>
        <v>9.17</v>
      </c>
      <c r="AD700" s="634">
        <f>IF(VLOOKUP($AU700,'FE Source'!$A:$W,10,FALSE)=0,"-",VLOOKUP($AU700,'FE Source'!$A:$W,10,FALSE))</f>
        <v>1.03</v>
      </c>
      <c r="AE700" s="618">
        <f>IF(VLOOKUP($AU700,'FE Source'!$A:$W,11,FALSE)=0,"-",VLOOKUP($AU700,'FE Source'!$A:$W,11,FALSE))</f>
        <v>13.53</v>
      </c>
      <c r="AF700" s="618">
        <f>IF(VLOOKUP($AU700,'FE Source'!$A:$W,12,FALSE)=0,"-",VLOOKUP($AU700,'FE Source'!$A:$W,12,FALSE))</f>
        <v>0.27</v>
      </c>
      <c r="AG700" s="618">
        <f>IF(VLOOKUP($AU700,'FE Source'!$A:$W,14,FALSE)=0,"-",VLOOKUP($AU700,'FE Source'!$A:$W,14,FALSE))</f>
        <v>-12.41</v>
      </c>
      <c r="AH700" s="618">
        <f>IF(VLOOKUP($AU700,'FE Source'!$A:$DJ,33,FALSE)=0,"-",VLOOKUP($AU700,'FE Source'!$A:$DJ,33,FALSE))</f>
        <v>98.99</v>
      </c>
      <c r="AI700" s="618">
        <f>IF(VLOOKUP($AU700,'FE Source'!$A:$Y,20,FALSE)=0,"-",VLOOKUP($AU700,'FE Source'!$A:$Y,20,FALSE))</f>
        <v>114.49</v>
      </c>
      <c r="AJ700" s="618">
        <f>IF(VLOOKUP($AU700,'FE Source'!$A:$DJ,34,FALSE)=0,"-",VLOOKUP($AU700,'FE Source'!$A:$DJ,34,FALSE))</f>
        <v>129.88999999999999</v>
      </c>
      <c r="AK700" s="618">
        <f>IF(VLOOKUP($AU700,'FE Source'!$A:$DJ,35,FALSE)=0,"-",VLOOKUP($AU700,'FE Source'!$A:$DJ,35,FALSE))</f>
        <v>142.59</v>
      </c>
      <c r="AL700" s="632">
        <f>IF(VLOOKUP($AU700,'FE Source'!$A:$Y,19,FALSE)=0,"-",VLOOKUP($AU700,'FE Source'!$A:$Y,19,FALSE))</f>
        <v>97.81</v>
      </c>
      <c r="AM700" s="634">
        <f>IF(VLOOKUP($AU700,'FE Source'!$A:$DJ,36,FALSE)=0,"-",VLOOKUP($AU700,'FE Source'!$A:$DJ,36,FALSE))</f>
        <v>94.88</v>
      </c>
      <c r="AN700" s="635">
        <f>IF(VLOOKUP($AU700,'FE Source'!$A:$W,13,FALSE)=0,"-",VLOOKUP($AU700,'FE Source'!$A:$W,13,FALSE))</f>
        <v>12788.4</v>
      </c>
      <c r="AO700" s="634" t="str">
        <f>IF(J700="no","-",IF(VLOOKUP($AU700,'FE Source'!$A:$W,15,FALSE)=0,"-",VLOOKUP($AU700,'FE Source'!$A:$W,15,FALSE)))</f>
        <v>-</v>
      </c>
      <c r="AP700" s="618" t="str">
        <f>IF(AO700="-","-",IF(VLOOKUP($AU700,'FE Source'!$A:$Z,21,FALSE)=0,"-",IF(VLOOKUP($AU700,'FE Source'!$A:$Z,21,FALSE)=2,"Semi-Annual",IF(VLOOKUP($AU700,'FE Source'!$A:$Z,21,FALSE)=4,"Quarterly",IF(VLOOKUP($AU700,'FE Source'!$A:$Z,21,FALSE)=12,"Monthly","Annual")))))</f>
        <v>-</v>
      </c>
      <c r="AQ700" s="632">
        <f t="array" ref="AQ700">IF(VLOOKUP($AU700,'FE Source'!$A:$W,16,FALSE)=0,"-",VLOOKUP($AU700,'FE Source'!$A:$W,16,FALSE))</f>
        <v>1.8</v>
      </c>
      <c r="AR700" s="636" t="str">
        <f>IF(VLOOKUP($AU700,'FE Source'!$A:$W,17,FALSE)=0,"-",VLOOKUP($AU700,'FE Source'!$A:$W,17,FALSE))</f>
        <v>Neutral</v>
      </c>
      <c r="AS700" s="634">
        <f>IF(VLOOKUP($AU700,'FE Source'!$AN:$AS,4,FALSE)="",VLOOKUP($AU700,'FE Source'!$AN:$AS,3,FALSE),VLOOKUP($AU700,'FE Source'!$AN:$AS,4,FALSE))</f>
        <v>529.63</v>
      </c>
      <c r="AT700" s="637">
        <f>IF(VLOOKUP($AU700,'FE Source'!$AN:$AS,5,FALSE)=0,"-",VLOOKUP($AU700,'FE Source'!$AN:$AS,5,FALSE))</f>
        <v>45783</v>
      </c>
      <c r="AU700" s="636" t="s">
        <v>10326</v>
      </c>
      <c r="BE700" s="215">
        <f>IF(VLOOKUP($AU700,'FE Source'!$A:$AK,22,FALSE)=0,"-",VLOOKUP($AU700,'FE Source'!$A:$AK,22,FALSE))</f>
        <v>3.77</v>
      </c>
      <c r="BF700" s="215">
        <f>IF(VLOOKUP($AU700,'FE Source'!$A:$AK,23,FALSE)=0,"-",VLOOKUP($AU700,'FE Source'!$A:$AK,23,FALSE))</f>
        <v>9.15</v>
      </c>
      <c r="BG700" s="215">
        <f>IF(VLOOKUP($AU700,'FE Source'!$A:$AK,24,FALSE)=0,"-",VLOOKUP($AU700,'FE Source'!$A:$AK,24,FALSE))</f>
        <v>15.6</v>
      </c>
      <c r="BH700" s="215">
        <f>IF(VLOOKUP($AU700,'FE Source'!$A:$AK,25,FALSE)=0,"-",VLOOKUP($AU700,'FE Source'!$A:$AK,25,FALSE))</f>
        <v>-9.31</v>
      </c>
      <c r="BI700" s="215">
        <f>IF(VLOOKUP($AU700,'FE Source'!$A:$AK,26,FALSE)=0,"-",VLOOKUP($AU700,'FE Source'!$A:$AK,26,FALSE))</f>
        <v>25.84</v>
      </c>
      <c r="BJ700" s="215">
        <f>IF(VLOOKUP($AU700,'FE Source'!$A:$AK,27,FALSE)=0,"-",VLOOKUP($AU700,'FE Source'!$A:$AK,27,FALSE))</f>
        <v>16.100000000000001</v>
      </c>
      <c r="BK700" s="215">
        <f>IF(VLOOKUP($AU700,'FE Source'!$A:$AK,28,FALSE)=0,"-",VLOOKUP($AU700,'FE Source'!$A:$AK,28,FALSE))</f>
        <v>24.98</v>
      </c>
      <c r="BL700" s="215">
        <f>IF(VLOOKUP($AU700,'FE Source'!$A:$AK,29,FALSE)=0,"-",VLOOKUP($AU700,'FE Source'!$A:$AK,29,FALSE))</f>
        <v>-16.11</v>
      </c>
      <c r="BM700" s="215">
        <f>IF(VLOOKUP($AU700,'FE Source'!$A:$AK,30,FALSE)=0,"-",VLOOKUP($AU700,'FE Source'!$A:$AK,30,FALSE))</f>
        <v>23.98</v>
      </c>
      <c r="BN700" t="str">
        <f>IF(VLOOKUP($AU700,'FE Source'!$A:$AK,31,FALSE)="No Specified Index","-",IF(VLOOKUP($AU700,'FE Source'!$A:$AK,31,FALSE)=0,"-",VLOOKUP($AU700,'FE Source'!$A:$AK,31,FALSE)))</f>
        <v>MSCI World</v>
      </c>
      <c r="BO700" s="217">
        <f>IF(VLOOKUP($AU700,'FE Source'!$A:$AK,32,FALSE)=0,"-",VLOOKUP($AU700,'FE Source'!$A:$AK,32,FALSE))</f>
        <v>29706</v>
      </c>
      <c r="BP700" s="18">
        <f>IF(VLOOKUP($AU700,'FE Source'!$AZ:$BC,2,FALSE)=0,"-",VLOOKUP($AU700,'FE Source'!$AZ:$BC,2,FALSE))</f>
        <v>-3.62</v>
      </c>
      <c r="BQ700" s="18">
        <f>IF(VLOOKUP($AU700,'FE Source'!$AZ:$BC,3,FALSE)=0,"-",VLOOKUP($AU700,'FE Source'!$AZ:$BC,3,FALSE))</f>
        <v>-10.220000000000001</v>
      </c>
      <c r="BR700" s="18">
        <f>IF(VLOOKUP($AU700,'FE Source'!$AZ:$BC,4,FALSE)=0,"-",VLOOKUP($AU700,'FE Source'!$AZ:$BC,4,FALSE))</f>
        <v>-7.08</v>
      </c>
    </row>
    <row r="701" spans="2:70" ht="15">
      <c r="B701" s="628" t="str">
        <f>INDEX('UT - Retail'!$A$7:$A$1409,MATCH(AU701,'UT - Retail'!$U$7:$U$1409,0),1)</f>
        <v>Kotak Mahindra Limited</v>
      </c>
      <c r="C701" s="650" t="str">
        <f>INDEX('UT - Retail'!$B$7:$B$1409,MATCH(AU701,'UT - Retail'!$U$7:$U$1409,0),1)</f>
        <v>Kotak Funds - India Midcap Fund Cl A Acc USD</v>
      </c>
      <c r="D701" s="650"/>
      <c r="E701" s="618" t="str">
        <f>VLOOKUP(C701,'UT - Retail'!$B:$K,8,FALSE)</f>
        <v>Equities</v>
      </c>
      <c r="F701" s="618" t="str">
        <f>VLOOKUP(C701,'UT - Retail'!$B:$K,9,FALSE)</f>
        <v>India</v>
      </c>
      <c r="G701" s="618" t="str">
        <f>VLOOKUP(C701,'UT - Retail'!$B:$K,10,FALSE)</f>
        <v>General</v>
      </c>
      <c r="H701" s="82" t="str">
        <f>VLOOKUP(C701,'UT - Retail'!$B:$N,13,FALSE)</f>
        <v>No</v>
      </c>
      <c r="I701" s="82" t="str">
        <f>VLOOKUP(C701,'UT - Retail'!$B:$Q,14,FALSE)</f>
        <v>No</v>
      </c>
      <c r="J701" s="618" t="str">
        <f>VLOOKUP(C701,'UT - Retail'!$B:$Q,11,FALSE)</f>
        <v>No</v>
      </c>
      <c r="K701" s="130" t="str">
        <f>VLOOKUP(C701,'UT - Retail'!$B:$P,15,FALSE)</f>
        <v>No</v>
      </c>
      <c r="L701" s="82" t="str">
        <f>VLOOKUP(C701,'UT - Retail'!$B:$Q,16,FALSE)</f>
        <v>iFast</v>
      </c>
      <c r="M701" s="618" t="str">
        <f>VLOOKUP(C701,'UT - Retail'!$B:$K,6,FALSE)</f>
        <v>USD</v>
      </c>
      <c r="N701" s="618" t="str">
        <f>IFERROR(IF(MATCH(C701,'Portfolio Construction'!$AL:$AL,0),"Yes","No"),"No")</f>
        <v>No</v>
      </c>
      <c r="O701" s="618" t="str">
        <f>IFERROR(IF(MATCH(C701,'Portfolio Construction'!$AN:$AN,0),"Yes","No"),"No")</f>
        <v>No</v>
      </c>
      <c r="P701" s="618" t="str">
        <f>IFERROR(IF(MATCH(C701,'Portfolio Construction'!$AP:$AP,0),"Yes","No"),"No")</f>
        <v>No</v>
      </c>
      <c r="Q701" s="618" t="str">
        <f>IFERROR(IF(MATCH(C701,'Portfolio Construction'!$AR:$AR,0),"Yes","No"),"No")</f>
        <v>No</v>
      </c>
      <c r="R701" s="618" t="str">
        <f>IFERROR(IF(MATCH(C701,'Portfolio Construction'!$AT:$AT,0),"Yes","No"),"No")</f>
        <v>No</v>
      </c>
      <c r="S701" s="618" t="str">
        <f>IFERROR(IF(MATCH(C701,'Portfolio Construction'!$AV:$AV,0),"Yes","No"),"No")</f>
        <v>No</v>
      </c>
      <c r="T701" s="618" t="str">
        <f>IFERROR(IF(MATCH(C701,'Portfolio Construction'!$AX:$AX,0),"Yes","No"),"No")</f>
        <v>No</v>
      </c>
      <c r="U701" s="618" t="str">
        <f>IFERROR(IF(MATCH(C701,'Portfolio Construction'!$AZ:$AZ,0),"Yes","No"),"No")</f>
        <v>No</v>
      </c>
      <c r="V701" s="618" t="str">
        <f>IFERROR(IF(MATCH(C701,'Portfolio Construction'!$BB:$BB,0),"Yes","No"),"No")</f>
        <v>No</v>
      </c>
      <c r="W701" s="618">
        <f>IF(VLOOKUP($AU701,'FE Source'!$A:$W,3,FALSE)=0,"-",VLOOKUP($AU701,'FE Source'!$A:$W,3,FALSE))</f>
        <v>-12.29</v>
      </c>
      <c r="X701" s="618">
        <f>IF(VLOOKUP($AU701,'FE Source'!$A:$W,4,FALSE)=0,"-",VLOOKUP($AU701,'FE Source'!$A:$W,4,FALSE))</f>
        <v>1.27</v>
      </c>
      <c r="Y701" s="618">
        <f>IF(VLOOKUP($AU701,'FE Source'!$A:$W,5,FALSE)=0,"-",VLOOKUP($AU701,'FE Source'!$A:$W,5,FALSE))</f>
        <v>-12.24</v>
      </c>
      <c r="Z701" s="618">
        <f>IF(VLOOKUP($AU701,'FE Source'!$A:$W,6,FALSE)=0,"-",VLOOKUP($AU701,'FE Source'!$A:$W,6,FALSE))</f>
        <v>-1.85</v>
      </c>
      <c r="AA701" s="618">
        <f>IF(VLOOKUP($AU701,'FE Source'!$A:$W,7,FALSE)=0,"-",VLOOKUP($AU701,'FE Source'!$A:$W,7,FALSE))</f>
        <v>8.34</v>
      </c>
      <c r="AB701" s="618">
        <f>IF(VLOOKUP($AU701,'FE Source'!$A:$W,8,FALSE)=0,"-",VLOOKUP($AU701,'FE Source'!$A:$W,8,FALSE))</f>
        <v>18.32</v>
      </c>
      <c r="AC701" s="632">
        <f>IF(VLOOKUP($AU701,'FE Source'!$A:$W,9,FALSE)=0,"-",VLOOKUP($AU701,'FE Source'!$A:$W,9,FALSE))</f>
        <v>9.19</v>
      </c>
      <c r="AD701" s="634">
        <f>IF(VLOOKUP($AU701,'FE Source'!$A:$W,10,FALSE)=0,"-",VLOOKUP($AU701,'FE Source'!$A:$W,10,FALSE))</f>
        <v>1.1000000000000001</v>
      </c>
      <c r="AE701" s="618">
        <f>IF(VLOOKUP($AU701,'FE Source'!$A:$W,11,FALSE)=0,"-",VLOOKUP($AU701,'FE Source'!$A:$W,11,FALSE))</f>
        <v>15.44</v>
      </c>
      <c r="AF701" s="618">
        <f>IF(VLOOKUP($AU701,'FE Source'!$A:$W,12,FALSE)=0,"-",VLOOKUP($AU701,'FE Source'!$A:$W,12,FALSE))</f>
        <v>0.28000000000000003</v>
      </c>
      <c r="AG701" s="618">
        <f>IF(VLOOKUP($AU701,'FE Source'!$A:$W,14,FALSE)=0,"-",VLOOKUP($AU701,'FE Source'!$A:$W,14,FALSE))</f>
        <v>-17.45</v>
      </c>
      <c r="AH701" s="618">
        <f>IF(VLOOKUP($AU701,'FE Source'!$A:$DJ,33,FALSE)=0,"-",VLOOKUP($AU701,'FE Source'!$A:$DJ,33,FALSE))</f>
        <v>106.89</v>
      </c>
      <c r="AI701" s="618">
        <f>IF(VLOOKUP($AU701,'FE Source'!$A:$Y,20,FALSE)=0,"-",VLOOKUP($AU701,'FE Source'!$A:$Y,20,FALSE))</f>
        <v>108.13</v>
      </c>
      <c r="AJ701" s="618">
        <f>IF(VLOOKUP($AU701,'FE Source'!$A:$DJ,34,FALSE)=0,"-",VLOOKUP($AU701,'FE Source'!$A:$DJ,34,FALSE))</f>
        <v>118.52</v>
      </c>
      <c r="AK701" s="618">
        <f>IF(VLOOKUP($AU701,'FE Source'!$A:$DJ,35,FALSE)=0,"-",VLOOKUP($AU701,'FE Source'!$A:$DJ,35,FALSE))</f>
        <v>111.31</v>
      </c>
      <c r="AL701" s="632">
        <f>IF(VLOOKUP($AU701,'FE Source'!$A:$Y,19,FALSE)=0,"-",VLOOKUP($AU701,'FE Source'!$A:$Y,19,FALSE))</f>
        <v>104.41</v>
      </c>
      <c r="AM701" s="634">
        <f>IF(VLOOKUP($AU701,'FE Source'!$A:$DJ,36,FALSE)=0,"-",VLOOKUP($AU701,'FE Source'!$A:$DJ,36,FALSE))</f>
        <v>99.23</v>
      </c>
      <c r="AN701" s="635">
        <f>IF(VLOOKUP($AU701,'FE Source'!$A:$W,13,FALSE)=0,"-",VLOOKUP($AU701,'FE Source'!$A:$W,13,FALSE))</f>
        <v>4293.2</v>
      </c>
      <c r="AO701" s="634" t="str">
        <f>IF(J701="no","-",IF(VLOOKUP($AU701,'FE Source'!$A:$W,15,FALSE)=0,"-",VLOOKUP($AU701,'FE Source'!$A:$W,15,FALSE)))</f>
        <v>-</v>
      </c>
      <c r="AP701" s="618" t="str">
        <f>IF(AO701="-","-",IF(VLOOKUP($AU701,'FE Source'!$A:$Z,21,FALSE)=0,"-",IF(VLOOKUP($AU701,'FE Source'!$A:$Z,21,FALSE)=2,"Semi-Annual",IF(VLOOKUP($AU701,'FE Source'!$A:$Z,21,FALSE)=4,"Quarterly",IF(VLOOKUP($AU701,'FE Source'!$A:$Z,21,FALSE)=12,"Monthly","Annual")))))</f>
        <v>-</v>
      </c>
      <c r="AQ701" s="632">
        <f t="array" ref="AQ701">IF(VLOOKUP($AU701,'FE Source'!$A:$W,16,FALSE)=0,"-",VLOOKUP($AU701,'FE Source'!$A:$W,16,FALSE))</f>
        <v>2.23</v>
      </c>
      <c r="AR701" s="636" t="str">
        <f>IF(VLOOKUP($AU701,'FE Source'!$A:$W,17,FALSE)=0,"-",VLOOKUP($AU701,'FE Source'!$A:$W,17,FALSE))</f>
        <v>Silver</v>
      </c>
      <c r="AS701" s="634">
        <f>IF(VLOOKUP($AU701,'FE Source'!$AN:$AS,4,FALSE)="",VLOOKUP($AU701,'FE Source'!$AN:$AS,3,FALSE),VLOOKUP($AU701,'FE Source'!$AN:$AS,4,FALSE))</f>
        <v>38.35</v>
      </c>
      <c r="AT701" s="637">
        <f>IF(VLOOKUP($AU701,'FE Source'!$AN:$AS,5,FALSE)=0,"-",VLOOKUP($AU701,'FE Source'!$AN:$AS,5,FALSE))</f>
        <v>45783</v>
      </c>
      <c r="AU701" s="636" t="s">
        <v>8979</v>
      </c>
      <c r="BE701" s="215">
        <f>IF(VLOOKUP($AU701,'FE Source'!$A:$AK,22,FALSE)=0,"-",VLOOKUP($AU701,'FE Source'!$A:$AK,22,FALSE))</f>
        <v>11.11</v>
      </c>
      <c r="BF701" s="215">
        <f>IF(VLOOKUP($AU701,'FE Source'!$A:$AK,23,FALSE)=0,"-",VLOOKUP($AU701,'FE Source'!$A:$AK,23,FALSE))</f>
        <v>5.93</v>
      </c>
      <c r="BG701" s="215">
        <f>IF(VLOOKUP($AU701,'FE Source'!$A:$AK,24,FALSE)=0,"-",VLOOKUP($AU701,'FE Source'!$A:$AK,24,FALSE))</f>
        <v>35.47</v>
      </c>
      <c r="BH701" s="215">
        <f>IF(VLOOKUP($AU701,'FE Source'!$A:$AK,25,FALSE)=0,"-",VLOOKUP($AU701,'FE Source'!$A:$AK,25,FALSE))</f>
        <v>-14.15</v>
      </c>
      <c r="BI701" s="215">
        <f>IF(VLOOKUP($AU701,'FE Source'!$A:$AK,26,FALSE)=0,"-",VLOOKUP($AU701,'FE Source'!$A:$AK,26,FALSE))</f>
        <v>0.44</v>
      </c>
      <c r="BJ701" s="215">
        <f>IF(VLOOKUP($AU701,'FE Source'!$A:$AK,27,FALSE)=0,"-",VLOOKUP($AU701,'FE Source'!$A:$AK,27,FALSE))</f>
        <v>8.5</v>
      </c>
      <c r="BK701" s="215">
        <f>IF(VLOOKUP($AU701,'FE Source'!$A:$AK,28,FALSE)=0,"-",VLOOKUP($AU701,'FE Source'!$A:$AK,28,FALSE))</f>
        <v>40.43</v>
      </c>
      <c r="BL701" s="215">
        <f>IF(VLOOKUP($AU701,'FE Source'!$A:$AK,29,FALSE)=0,"-",VLOOKUP($AU701,'FE Source'!$A:$AK,29,FALSE))</f>
        <v>-12.84</v>
      </c>
      <c r="BM701" s="215">
        <f>IF(VLOOKUP($AU701,'FE Source'!$A:$AK,30,FALSE)=0,"-",VLOOKUP($AU701,'FE Source'!$A:$AK,30,FALSE))</f>
        <v>23.88</v>
      </c>
      <c r="BN701" t="str">
        <f>IF(VLOOKUP($AU701,'FE Source'!$A:$AK,31,FALSE)="No Specified Index","-",IF(VLOOKUP($AU701,'FE Source'!$A:$AK,31,FALSE)=0,"-",VLOOKUP($AU701,'FE Source'!$A:$AK,31,FALSE)))</f>
        <v>MSCI India Midcap Index USD</v>
      </c>
      <c r="BO701" s="217">
        <f>IF(VLOOKUP($AU701,'FE Source'!$A:$AK,32,FALSE)=0,"-",VLOOKUP($AU701,'FE Source'!$A:$AK,32,FALSE))</f>
        <v>40324</v>
      </c>
      <c r="BP701" s="18">
        <f>IF(VLOOKUP($AU701,'FE Source'!$AZ:$BC,2,FALSE)=0,"-",VLOOKUP($AU701,'FE Source'!$AZ:$BC,2,FALSE))</f>
        <v>-9.93</v>
      </c>
      <c r="BQ701" s="18">
        <f>IF(VLOOKUP($AU701,'FE Source'!$AZ:$BC,3,FALSE)=0,"-",VLOOKUP($AU701,'FE Source'!$AZ:$BC,3,FALSE))</f>
        <v>-12.31</v>
      </c>
      <c r="BR701" s="18" t="str">
        <f>IF(VLOOKUP($AU701,'FE Source'!$AZ:$BC,4,FALSE)=0,"-",VLOOKUP($AU701,'FE Source'!$AZ:$BC,4,FALSE))</f>
        <v>-</v>
      </c>
    </row>
    <row r="702" spans="2:70" ht="15" customHeight="1">
      <c r="B702" s="628" t="str">
        <f>INDEX('UT - Retail'!$A$7:$A$1409,MATCH(AU702,'UT - Retail'!$U$7:$U$1409,0),1)</f>
        <v>Lion Global Investors Limited</v>
      </c>
      <c r="C702" s="650" t="str">
        <f>INDEX('UT - Retail'!$B$7:$B$1409,MATCH(AU702,'UT - Retail'!$U$7:$U$1409,0),1)</f>
        <v>LionGlobal Asia Bond SGD</v>
      </c>
      <c r="D702" s="650"/>
      <c r="E702" s="618" t="str">
        <f>VLOOKUP(C702,'UT - Retail'!$B:$K,8,FALSE)</f>
        <v>Fixed Income</v>
      </c>
      <c r="F702" s="618" t="str">
        <f>VLOOKUP(C702,'UT - Retail'!$B:$K,9,FALSE)</f>
        <v>Asia Pacific ex-Japan</v>
      </c>
      <c r="G702" s="618" t="str">
        <f>VLOOKUP(C702,'UT - Retail'!$B:$K,10,FALSE)</f>
        <v>General</v>
      </c>
      <c r="H702" s="82" t="str">
        <f>VLOOKUP(C702,'UT - Retail'!$B:$N,13,FALSE)</f>
        <v>No</v>
      </c>
      <c r="I702" s="82" t="str">
        <f>VLOOKUP(C702,'UT - Retail'!$B:$Q,14,FALSE)</f>
        <v>No</v>
      </c>
      <c r="J702" s="618" t="str">
        <f>VLOOKUP(C702,'UT - Retail'!$B:$Q,11,FALSE)</f>
        <v>Yes</v>
      </c>
      <c r="K702" s="130" t="str">
        <f>VLOOKUP(C702,'UT - Retail'!$B:$P,15,FALSE)</f>
        <v>Yes</v>
      </c>
      <c r="L702" s="82" t="str">
        <f>VLOOKUP(C702,'UT - Retail'!$B:$Q,16,FALSE)</f>
        <v>Both</v>
      </c>
      <c r="M702" s="618" t="str">
        <f>VLOOKUP(C702,'UT - Retail'!$B:$K,6,FALSE)</f>
        <v>SGD</v>
      </c>
      <c r="N702" s="618" t="str">
        <f>IFERROR(IF(MATCH(C702,'Portfolio Construction'!$AL:$AL,0),"Yes","No"),"No")</f>
        <v>No</v>
      </c>
      <c r="O702" s="618" t="str">
        <f>IFERROR(IF(MATCH(C702,'Portfolio Construction'!$AN:$AN,0),"Yes","No"),"No")</f>
        <v>No</v>
      </c>
      <c r="P702" s="618" t="str">
        <f>IFERROR(IF(MATCH(C702,'Portfolio Construction'!$AP:$AP,0),"Yes","No"),"No")</f>
        <v>No</v>
      </c>
      <c r="Q702" s="618" t="str">
        <f>IFERROR(IF(MATCH(C702,'Portfolio Construction'!$AR:$AR,0),"Yes","No"),"No")</f>
        <v>No</v>
      </c>
      <c r="R702" s="618" t="str">
        <f>IFERROR(IF(MATCH(C702,'Portfolio Construction'!$AT:$AT,0),"Yes","No"),"No")</f>
        <v>No</v>
      </c>
      <c r="S702" s="618" t="str">
        <f>IFERROR(IF(MATCH(C702,'Portfolio Construction'!$AV:$AV,0),"Yes","No"),"No")</f>
        <v>No</v>
      </c>
      <c r="T702" s="618" t="str">
        <f>IFERROR(IF(MATCH(C702,'Portfolio Construction'!$AX:$AX,0),"Yes","No"),"No")</f>
        <v>No</v>
      </c>
      <c r="U702" s="618" t="str">
        <f>IFERROR(IF(MATCH(C702,'Portfolio Construction'!$AZ:$AZ,0),"Yes","No"),"No")</f>
        <v>No</v>
      </c>
      <c r="V702" s="618" t="str">
        <f>IFERROR(IF(MATCH(C702,'Portfolio Construction'!$BB:$BB,0),"Yes","No"),"No")</f>
        <v>No</v>
      </c>
      <c r="W702" s="618">
        <f>IF(VLOOKUP($AU702,'FE Source'!$A:$W,3,FALSE)=0,"-",VLOOKUP($AU702,'FE Source'!$A:$W,3,FALSE))</f>
        <v>-4.91</v>
      </c>
      <c r="X702" s="618">
        <f>IF(VLOOKUP($AU702,'FE Source'!$A:$W,4,FALSE)=0,"-",VLOOKUP($AU702,'FE Source'!$A:$W,4,FALSE))</f>
        <v>-4.95</v>
      </c>
      <c r="Y702" s="618">
        <f>IF(VLOOKUP($AU702,'FE Source'!$A:$W,5,FALSE)=0,"-",VLOOKUP($AU702,'FE Source'!$A:$W,5,FALSE))</f>
        <v>-3.43</v>
      </c>
      <c r="Z702" s="618">
        <f>IF(VLOOKUP($AU702,'FE Source'!$A:$W,6,FALSE)=0,"-",VLOOKUP($AU702,'FE Source'!$A:$W,6,FALSE))</f>
        <v>-1.19</v>
      </c>
      <c r="AA702" s="618">
        <f>IF(VLOOKUP($AU702,'FE Source'!$A:$W,7,FALSE)=0,"-",VLOOKUP($AU702,'FE Source'!$A:$W,7,FALSE))</f>
        <v>-1.76</v>
      </c>
      <c r="AB702" s="618">
        <f>IF(VLOOKUP($AU702,'FE Source'!$A:$W,8,FALSE)=0,"-",VLOOKUP($AU702,'FE Source'!$A:$W,8,FALSE))</f>
        <v>-2.7</v>
      </c>
      <c r="AC702" s="632">
        <f>IF(VLOOKUP($AU702,'FE Source'!$A:$W,9,FALSE)=0,"-",VLOOKUP($AU702,'FE Source'!$A:$W,9,FALSE))</f>
        <v>0.71</v>
      </c>
      <c r="AD702" s="634">
        <f>IF(VLOOKUP($AU702,'FE Source'!$A:$W,10,FALSE)=0,"-",VLOOKUP($AU702,'FE Source'!$A:$W,10,FALSE))</f>
        <v>1.52</v>
      </c>
      <c r="AE702" s="618">
        <f>IF(VLOOKUP($AU702,'FE Source'!$A:$W,11,FALSE)=0,"-",VLOOKUP($AU702,'FE Source'!$A:$W,11,FALSE))</f>
        <v>7.91</v>
      </c>
      <c r="AF702" s="618" t="str">
        <f>IF(VLOOKUP($AU702,'FE Source'!$A:$W,12,FALSE)=0,"-",VLOOKUP($AU702,'FE Source'!$A:$W,12,FALSE))</f>
        <v>-</v>
      </c>
      <c r="AG702" s="618">
        <f>IF(VLOOKUP($AU702,'FE Source'!$A:$W,14,FALSE)=0,"-",VLOOKUP($AU702,'FE Source'!$A:$W,14,FALSE))</f>
        <v>-13.96</v>
      </c>
      <c r="AH702" s="618">
        <f>IF(VLOOKUP($AU702,'FE Source'!$A:$DJ,33,FALSE)=0,"-",VLOOKUP($AU702,'FE Source'!$A:$DJ,33,FALSE))</f>
        <v>27.66</v>
      </c>
      <c r="AI702" s="618">
        <f>IF(VLOOKUP($AU702,'FE Source'!$A:$Y,20,FALSE)=0,"-",VLOOKUP($AU702,'FE Source'!$A:$Y,20,FALSE))</f>
        <v>123.05</v>
      </c>
      <c r="AJ702" s="618">
        <f>IF(VLOOKUP($AU702,'FE Source'!$A:$DJ,34,FALSE)=0,"-",VLOOKUP($AU702,'FE Source'!$A:$DJ,34,FALSE))</f>
        <v>114.91</v>
      </c>
      <c r="AK702" s="618">
        <f>IF(VLOOKUP($AU702,'FE Source'!$A:$DJ,35,FALSE)=0,"-",VLOOKUP($AU702,'FE Source'!$A:$DJ,35,FALSE))</f>
        <v>42.75</v>
      </c>
      <c r="AL702" s="632">
        <f>IF(VLOOKUP($AU702,'FE Source'!$A:$Y,19,FALSE)=0,"-",VLOOKUP($AU702,'FE Source'!$A:$Y,19,FALSE))</f>
        <v>140.72999999999999</v>
      </c>
      <c r="AM702" s="634">
        <f>IF(VLOOKUP($AU702,'FE Source'!$A:$DJ,36,FALSE)=0,"-",VLOOKUP($AU702,'FE Source'!$A:$DJ,36,FALSE))</f>
        <v>126.49</v>
      </c>
      <c r="AN702" s="635">
        <f>IF(VLOOKUP($AU702,'FE Source'!$A:$W,13,FALSE)=0,"-",VLOOKUP($AU702,'FE Source'!$A:$W,13,FALSE))</f>
        <v>139.6</v>
      </c>
      <c r="AO702" s="634">
        <f>IF(J702="no","-",IF(VLOOKUP($AU702,'FE Source'!$A:$W,15,FALSE)=0,"-",VLOOKUP($AU702,'FE Source'!$A:$W,15,FALSE)))</f>
        <v>3.94</v>
      </c>
      <c r="AP702" s="618" t="str">
        <f>IF(AO702="-","-",IF(VLOOKUP($AU702,'FE Source'!$A:$Z,21,FALSE)=0,"-",IF(VLOOKUP($AU702,'FE Source'!$A:$Z,21,FALSE)=2,"Semi-Annual",IF(VLOOKUP($AU702,'FE Source'!$A:$Z,21,FALSE)=4,"Quarterly",IF(VLOOKUP($AU702,'FE Source'!$A:$Z,21,FALSE)=12,"Monthly","Annual")))))</f>
        <v>Quarterly</v>
      </c>
      <c r="AQ702" s="632">
        <f t="array" ref="AQ702">IF(VLOOKUP($AU702,'FE Source'!$A:$W,16,FALSE)=0,"-",VLOOKUP($AU702,'FE Source'!$A:$W,16,FALSE))</f>
        <v>1.08</v>
      </c>
      <c r="AR702" s="636" t="str">
        <f>IF(VLOOKUP($AU702,'FE Source'!$A:$W,17,FALSE)=0,"-",VLOOKUP($AU702,'FE Source'!$A:$W,17,FALSE))</f>
        <v>Neutral</v>
      </c>
      <c r="AS702" s="634">
        <f>IF(VLOOKUP($AU702,'FE Source'!$AN:$AS,4,FALSE)="",VLOOKUP($AU702,'FE Source'!$AN:$AS,3,FALSE),VLOOKUP($AU702,'FE Source'!$AN:$AS,4,FALSE))</f>
        <v>0.98</v>
      </c>
      <c r="AT702" s="637">
        <f>IF(VLOOKUP($AU702,'FE Source'!$AN:$AS,5,FALSE)=0,"-",VLOOKUP($AU702,'FE Source'!$AN:$AS,5,FALSE))</f>
        <v>45782</v>
      </c>
      <c r="AU702" s="636" t="s">
        <v>1177</v>
      </c>
      <c r="BE702" s="215">
        <f>IF(VLOOKUP($AU702,'FE Source'!$A:$AK,22,FALSE)=0,"-",VLOOKUP($AU702,'FE Source'!$A:$AK,22,FALSE))</f>
        <v>7.9</v>
      </c>
      <c r="BF702" s="215">
        <f>IF(VLOOKUP($AU702,'FE Source'!$A:$AK,23,FALSE)=0,"-",VLOOKUP($AU702,'FE Source'!$A:$AK,23,FALSE))</f>
        <v>7.78</v>
      </c>
      <c r="BG702" s="215">
        <f>IF(VLOOKUP($AU702,'FE Source'!$A:$AK,24,FALSE)=0,"-",VLOOKUP($AU702,'FE Source'!$A:$AK,24,FALSE))</f>
        <v>-2.2999999999999998</v>
      </c>
      <c r="BH702" s="215">
        <f>IF(VLOOKUP($AU702,'FE Source'!$A:$AK,25,FALSE)=0,"-",VLOOKUP($AU702,'FE Source'!$A:$AK,25,FALSE))</f>
        <v>-0.65</v>
      </c>
      <c r="BI702" s="215">
        <f>IF(VLOOKUP($AU702,'FE Source'!$A:$AK,26,FALSE)=0,"-",VLOOKUP($AU702,'FE Source'!$A:$AK,26,FALSE))</f>
        <v>8.9600000000000009</v>
      </c>
      <c r="BJ702" s="215">
        <f>IF(VLOOKUP($AU702,'FE Source'!$A:$AK,27,FALSE)=0,"-",VLOOKUP($AU702,'FE Source'!$A:$AK,27,FALSE))</f>
        <v>3.55</v>
      </c>
      <c r="BK702" s="215">
        <f>IF(VLOOKUP($AU702,'FE Source'!$A:$AK,28,FALSE)=0,"-",VLOOKUP($AU702,'FE Source'!$A:$AK,28,FALSE))</f>
        <v>0.03</v>
      </c>
      <c r="BL702" s="215">
        <f>IF(VLOOKUP($AU702,'FE Source'!$A:$AK,29,FALSE)=0,"-",VLOOKUP($AU702,'FE Source'!$A:$AK,29,FALSE))</f>
        <v>-14.8</v>
      </c>
      <c r="BM702" s="215">
        <f>IF(VLOOKUP($AU702,'FE Source'!$A:$AK,30,FALSE)=0,"-",VLOOKUP($AU702,'FE Source'!$A:$AK,30,FALSE))</f>
        <v>-0.54</v>
      </c>
      <c r="BN702" t="str">
        <f>IF(VLOOKUP($AU702,'FE Source'!$A:$AK,31,FALSE)="No Specified Index","-",IF(VLOOKUP($AU702,'FE Source'!$A:$AK,31,FALSE)=0,"-",VLOOKUP($AU702,'FE Source'!$A:$AK,31,FALSE)))</f>
        <v>JP Morgan Asia Credit Index</v>
      </c>
      <c r="BO702" s="217">
        <f>IF(VLOOKUP($AU702,'FE Source'!$A:$AK,32,FALSE)=0,"-",VLOOKUP($AU702,'FE Source'!$A:$AK,32,FALSE))</f>
        <v>40148</v>
      </c>
      <c r="BP702" s="18">
        <f>IF(VLOOKUP($AU702,'FE Source'!$AZ:$BC,2,FALSE)=0,"-",VLOOKUP($AU702,'FE Source'!$AZ:$BC,2,FALSE))</f>
        <v>-4.03</v>
      </c>
      <c r="BQ702" s="18">
        <f>IF(VLOOKUP($AU702,'FE Source'!$AZ:$BC,3,FALSE)=0,"-",VLOOKUP($AU702,'FE Source'!$AZ:$BC,3,FALSE))</f>
        <v>-1.95</v>
      </c>
      <c r="BR702" s="18" t="str">
        <f>IF(VLOOKUP($AU702,'FE Source'!$AZ:$BC,4,FALSE)=0,"-",VLOOKUP($AU702,'FE Source'!$AZ:$BC,4,FALSE))</f>
        <v>-</v>
      </c>
    </row>
    <row r="703" spans="2:70" ht="15">
      <c r="B703" s="628" t="str">
        <f>INDEX('UT - Retail'!$A$7:$A$1409,MATCH(AU703,'UT - Retail'!$U$7:$U$1409,0),1)</f>
        <v>Lion Global Investors Limited</v>
      </c>
      <c r="C703" s="650" t="str">
        <f>INDEX('UT - Retail'!$B$7:$B$1409,MATCH(AU703,'UT - Retail'!$U$7:$U$1409,0),1)</f>
        <v>LionGlobal Asia Bond SGD-H</v>
      </c>
      <c r="D703" s="650"/>
      <c r="E703" s="618" t="str">
        <f>VLOOKUP(C703,'UT - Retail'!$B:$K,8,FALSE)</f>
        <v>Fixed Income</v>
      </c>
      <c r="F703" s="618" t="str">
        <f>VLOOKUP(C703,'UT - Retail'!$B:$K,9,FALSE)</f>
        <v>Asia Pacific ex-Japan</v>
      </c>
      <c r="G703" s="618" t="str">
        <f>VLOOKUP(C703,'UT - Retail'!$B:$K,10,FALSE)</f>
        <v>General</v>
      </c>
      <c r="H703" s="82" t="str">
        <f>VLOOKUP(C703,'UT - Retail'!$B:$N,13,FALSE)</f>
        <v>No</v>
      </c>
      <c r="I703" s="82" t="str">
        <f>VLOOKUP(C703,'UT - Retail'!$B:$Q,14,FALSE)</f>
        <v>No</v>
      </c>
      <c r="J703" s="618" t="str">
        <f>VLOOKUP(C703,'UT - Retail'!$B:$Q,11,FALSE)</f>
        <v>Yes</v>
      </c>
      <c r="K703" s="130" t="str">
        <f>VLOOKUP(C703,'UT - Retail'!$B:$P,15,FALSE)</f>
        <v>Yes</v>
      </c>
      <c r="L703" s="82" t="str">
        <f>VLOOKUP(C703,'UT - Retail'!$B:$Q,16,FALSE)</f>
        <v>iFast</v>
      </c>
      <c r="M703" s="618" t="str">
        <f>VLOOKUP(C703,'UT - Retail'!$B:$K,6,FALSE)</f>
        <v>SGD</v>
      </c>
      <c r="N703" s="618" t="str">
        <f>IFERROR(IF(MATCH(C703,'Portfolio Construction'!$AL:$AL,0),"Yes","No"),"No")</f>
        <v>No</v>
      </c>
      <c r="O703" s="618" t="str">
        <f>IFERROR(IF(MATCH(C703,'Portfolio Construction'!$AN:$AN,0),"Yes","No"),"No")</f>
        <v>No</v>
      </c>
      <c r="P703" s="618" t="str">
        <f>IFERROR(IF(MATCH(C703,'Portfolio Construction'!$AP:$AP,0),"Yes","No"),"No")</f>
        <v>No</v>
      </c>
      <c r="Q703" s="618" t="str">
        <f>IFERROR(IF(MATCH(C703,'Portfolio Construction'!$AR:$AR,0),"Yes","No"),"No")</f>
        <v>No</v>
      </c>
      <c r="R703" s="618" t="str">
        <f>IFERROR(IF(MATCH(C703,'Portfolio Construction'!$AT:$AT,0),"Yes","No"),"No")</f>
        <v>No</v>
      </c>
      <c r="S703" s="618" t="str">
        <f>IFERROR(IF(MATCH(C703,'Portfolio Construction'!$AV:$AV,0),"Yes","No"),"No")</f>
        <v>No</v>
      </c>
      <c r="T703" s="618" t="str">
        <f>IFERROR(IF(MATCH(C703,'Portfolio Construction'!$AX:$AX,0),"Yes","No"),"No")</f>
        <v>No</v>
      </c>
      <c r="U703" s="618" t="str">
        <f>IFERROR(IF(MATCH(C703,'Portfolio Construction'!$AZ:$AZ,0),"Yes","No"),"No")</f>
        <v>No</v>
      </c>
      <c r="V703" s="618" t="str">
        <f>IFERROR(IF(MATCH(C703,'Portfolio Construction'!$BB:$BB,0),"Yes","No"),"No")</f>
        <v>No</v>
      </c>
      <c r="W703" s="618">
        <f>IF(VLOOKUP($AU703,'FE Source'!$A:$W,3,FALSE)=0,"-",VLOOKUP($AU703,'FE Source'!$A:$W,3,FALSE))</f>
        <v>-0.1</v>
      </c>
      <c r="X703" s="618">
        <f>IF(VLOOKUP($AU703,'FE Source'!$A:$W,4,FALSE)=0,"-",VLOOKUP($AU703,'FE Source'!$A:$W,4,FALSE))</f>
        <v>-1.26</v>
      </c>
      <c r="Y703" s="618">
        <f>IF(VLOOKUP($AU703,'FE Source'!$A:$W,5,FALSE)=0,"-",VLOOKUP($AU703,'FE Source'!$A:$W,5,FALSE))</f>
        <v>-1.07</v>
      </c>
      <c r="Z703" s="618">
        <f>IF(VLOOKUP($AU703,'FE Source'!$A:$W,6,FALSE)=0,"-",VLOOKUP($AU703,'FE Source'!$A:$W,6,FALSE))</f>
        <v>1.36</v>
      </c>
      <c r="AA703" s="618">
        <f>IF(VLOOKUP($AU703,'FE Source'!$A:$W,7,FALSE)=0,"-",VLOOKUP($AU703,'FE Source'!$A:$W,7,FALSE))</f>
        <v>-0.98</v>
      </c>
      <c r="AB703" s="618">
        <f>IF(VLOOKUP($AU703,'FE Source'!$A:$W,8,FALSE)=0,"-",VLOOKUP($AU703,'FE Source'!$A:$W,8,FALSE))</f>
        <v>-1.78</v>
      </c>
      <c r="AC703" s="632" t="str">
        <f>IF(VLOOKUP($AU703,'FE Source'!$A:$W,9,FALSE)=0,"-",VLOOKUP($AU703,'FE Source'!$A:$W,9,FALSE))</f>
        <v>-</v>
      </c>
      <c r="AD703" s="634">
        <f>IF(VLOOKUP($AU703,'FE Source'!$A:$W,10,FALSE)=0,"-",VLOOKUP($AU703,'FE Source'!$A:$W,10,FALSE))</f>
        <v>1.9</v>
      </c>
      <c r="AE703" s="618">
        <f>IF(VLOOKUP($AU703,'FE Source'!$A:$W,11,FALSE)=0,"-",VLOOKUP($AU703,'FE Source'!$A:$W,11,FALSE))</f>
        <v>9.7100000000000009</v>
      </c>
      <c r="AF703" s="618" t="str">
        <f>IF(VLOOKUP($AU703,'FE Source'!$A:$W,12,FALSE)=0,"-",VLOOKUP($AU703,'FE Source'!$A:$W,12,FALSE))</f>
        <v>-</v>
      </c>
      <c r="AG703" s="618">
        <f>IF(VLOOKUP($AU703,'FE Source'!$A:$W,14,FALSE)=0,"-",VLOOKUP($AU703,'FE Source'!$A:$W,14,FALSE))</f>
        <v>-16.14</v>
      </c>
      <c r="AH703" s="618">
        <f>IF(VLOOKUP($AU703,'FE Source'!$A:$DJ,33,FALSE)=0,"-",VLOOKUP($AU703,'FE Source'!$A:$DJ,33,FALSE))</f>
        <v>60.17</v>
      </c>
      <c r="AI703" s="618">
        <f>IF(VLOOKUP($AU703,'FE Source'!$A:$Y,20,FALSE)=0,"-",VLOOKUP($AU703,'FE Source'!$A:$Y,20,FALSE))</f>
        <v>179.61</v>
      </c>
      <c r="AJ703" s="618">
        <f>IF(VLOOKUP($AU703,'FE Source'!$A:$DJ,34,FALSE)=0,"-",VLOOKUP($AU703,'FE Source'!$A:$DJ,34,FALSE))</f>
        <v>182.18</v>
      </c>
      <c r="AK703" s="618">
        <f>IF(VLOOKUP($AU703,'FE Source'!$A:$DJ,35,FALSE)=0,"-",VLOOKUP($AU703,'FE Source'!$A:$DJ,35,FALSE))</f>
        <v>23.95</v>
      </c>
      <c r="AL703" s="632">
        <f>IF(VLOOKUP($AU703,'FE Source'!$A:$Y,19,FALSE)=0,"-",VLOOKUP($AU703,'FE Source'!$A:$Y,19,FALSE))</f>
        <v>176.29</v>
      </c>
      <c r="AM703" s="634">
        <f>IF(VLOOKUP($AU703,'FE Source'!$A:$DJ,36,FALSE)=0,"-",VLOOKUP($AU703,'FE Source'!$A:$DJ,36,FALSE))</f>
        <v>153.06</v>
      </c>
      <c r="AN703" s="635">
        <f>IF(VLOOKUP($AU703,'FE Source'!$A:$W,13,FALSE)=0,"-",VLOOKUP($AU703,'FE Source'!$A:$W,13,FALSE))</f>
        <v>139.6</v>
      </c>
      <c r="AO703" s="634">
        <f>IF(J703="no","-",IF(VLOOKUP($AU703,'FE Source'!$A:$W,15,FALSE)=0,"-",VLOOKUP($AU703,'FE Source'!$A:$W,15,FALSE)))</f>
        <v>4.08</v>
      </c>
      <c r="AP703" s="618" t="str">
        <f>IF(AO703="-","-",IF(VLOOKUP($AU703,'FE Source'!$A:$Z,21,FALSE)=0,"-",IF(VLOOKUP($AU703,'FE Source'!$A:$Z,21,FALSE)=2,"Semi-Annual",IF(VLOOKUP($AU703,'FE Source'!$A:$Z,21,FALSE)=4,"Quarterly",IF(VLOOKUP($AU703,'FE Source'!$A:$Z,21,FALSE)=12,"Monthly","Annual")))))</f>
        <v>Quarterly</v>
      </c>
      <c r="AQ703" s="632" t="str">
        <f t="array" ref="AQ703">IF(VLOOKUP($AU703,'FE Source'!$A:$W,16,FALSE)=0,"-",VLOOKUP($AU703,'FE Source'!$A:$W,16,FALSE))</f>
        <v>-</v>
      </c>
      <c r="AR703" s="636" t="str">
        <f>IF(VLOOKUP($AU703,'FE Source'!$A:$W,17,FALSE)=0,"-",VLOOKUP($AU703,'FE Source'!$A:$W,17,FALSE))</f>
        <v>-</v>
      </c>
      <c r="AS703" s="634">
        <f>IF(VLOOKUP($AU703,'FE Source'!$AN:$AS,4,FALSE)="",VLOOKUP($AU703,'FE Source'!$AN:$AS,3,FALSE),VLOOKUP($AU703,'FE Source'!$AN:$AS,4,FALSE))</f>
        <v>0.7</v>
      </c>
      <c r="AT703" s="637">
        <f>IF(VLOOKUP($AU703,'FE Source'!$AN:$AS,5,FALSE)=0,"-",VLOOKUP($AU703,'FE Source'!$AN:$AS,5,FALSE))</f>
        <v>45782</v>
      </c>
      <c r="AU703" s="636" t="s">
        <v>4632</v>
      </c>
      <c r="BE703" s="215" t="str">
        <f>IF(VLOOKUP($AU703,'FE Source'!$A:$AK,22,FALSE)=0,"-",VLOOKUP($AU703,'FE Source'!$A:$AK,22,FALSE))</f>
        <v>-</v>
      </c>
      <c r="BF703" s="215" t="str">
        <f>IF(VLOOKUP($AU703,'FE Source'!$A:$AK,23,FALSE)=0,"-",VLOOKUP($AU703,'FE Source'!$A:$AK,23,FALSE))</f>
        <v>-</v>
      </c>
      <c r="BG703" s="215">
        <f>IF(VLOOKUP($AU703,'FE Source'!$A:$AK,24,FALSE)=0,"-",VLOOKUP($AU703,'FE Source'!$A:$AK,24,FALSE))</f>
        <v>4.2699999999999996</v>
      </c>
      <c r="BH703" s="215">
        <f>IF(VLOOKUP($AU703,'FE Source'!$A:$AK,25,FALSE)=0,"-",VLOOKUP($AU703,'FE Source'!$A:$AK,25,FALSE))</f>
        <v>-2.93</v>
      </c>
      <c r="BI703" s="215">
        <f>IF(VLOOKUP($AU703,'FE Source'!$A:$AK,26,FALSE)=0,"-",VLOOKUP($AU703,'FE Source'!$A:$AK,26,FALSE))</f>
        <v>9.69</v>
      </c>
      <c r="BJ703" s="215">
        <f>IF(VLOOKUP($AU703,'FE Source'!$A:$AK,27,FALSE)=0,"-",VLOOKUP($AU703,'FE Source'!$A:$AK,27,FALSE))</f>
        <v>4.9400000000000004</v>
      </c>
      <c r="BK703" s="215">
        <f>IF(VLOOKUP($AU703,'FE Source'!$A:$AK,28,FALSE)=0,"-",VLOOKUP($AU703,'FE Source'!$A:$AK,28,FALSE))</f>
        <v>-1.93</v>
      </c>
      <c r="BL703" s="215">
        <f>IF(VLOOKUP($AU703,'FE Source'!$A:$AK,29,FALSE)=0,"-",VLOOKUP($AU703,'FE Source'!$A:$AK,29,FALSE))</f>
        <v>-14.64</v>
      </c>
      <c r="BM703" s="215">
        <f>IF(VLOOKUP($AU703,'FE Source'!$A:$AK,30,FALSE)=0,"-",VLOOKUP($AU703,'FE Source'!$A:$AK,30,FALSE))</f>
        <v>-0.56000000000000005</v>
      </c>
      <c r="BN703" t="str">
        <f>IF(VLOOKUP($AU703,'FE Source'!$A:$AK,31,FALSE)="No Specified Index","-",IF(VLOOKUP($AU703,'FE Source'!$A:$AK,31,FALSE)=0,"-",VLOOKUP($AU703,'FE Source'!$A:$AK,31,FALSE)))</f>
        <v>JP Morgan Asia Credit Index</v>
      </c>
      <c r="BO703" s="217">
        <f>IF(VLOOKUP($AU703,'FE Source'!$A:$AK,32,FALSE)=0,"-",VLOOKUP($AU703,'FE Source'!$A:$AK,32,FALSE))</f>
        <v>42570</v>
      </c>
      <c r="BP703" s="18" t="str">
        <f>IF(VLOOKUP($AU703,'FE Source'!$AZ:$BC,2,FALSE)=0,"-",VLOOKUP($AU703,'FE Source'!$AZ:$BC,2,FALSE))</f>
        <v>-</v>
      </c>
      <c r="BQ703" s="18" t="str">
        <f>IF(VLOOKUP($AU703,'FE Source'!$AZ:$BC,3,FALSE)=0,"-",VLOOKUP($AU703,'FE Source'!$AZ:$BC,3,FALSE))</f>
        <v>-</v>
      </c>
      <c r="BR703" s="18" t="str">
        <f>IF(VLOOKUP($AU703,'FE Source'!$AZ:$BC,4,FALSE)=0,"-",VLOOKUP($AU703,'FE Source'!$AZ:$BC,4,FALSE))</f>
        <v>-</v>
      </c>
    </row>
    <row r="704" spans="2:70" ht="15">
      <c r="B704" s="628" t="str">
        <f>INDEX('UT - Retail'!$A$7:$A$1409,MATCH(AU704,'UT - Retail'!$U$7:$U$1409,0),1)</f>
        <v>Lion Global Investors Limited</v>
      </c>
      <c r="C704" s="650" t="str">
        <f>INDEX('UT - Retail'!$B$7:$B$1409,MATCH(AU704,'UT - Retail'!$U$7:$U$1409,0),1)</f>
        <v>LionGlobal Asia Bond USD</v>
      </c>
      <c r="D704" s="650"/>
      <c r="E704" s="618" t="str">
        <f>VLOOKUP(C704,'UT - Retail'!$B:$K,8,FALSE)</f>
        <v>Fixed Income</v>
      </c>
      <c r="F704" s="618" t="str">
        <f>VLOOKUP(C704,'UT - Retail'!$B:$K,9,FALSE)</f>
        <v>Asia Pacific ex-Japan</v>
      </c>
      <c r="G704" s="618" t="str">
        <f>VLOOKUP(C704,'UT - Retail'!$B:$K,10,FALSE)</f>
        <v>General</v>
      </c>
      <c r="H704" s="82" t="str">
        <f>VLOOKUP(C704,'UT - Retail'!$B:$N,13,FALSE)</f>
        <v>No</v>
      </c>
      <c r="I704" s="82" t="str">
        <f>VLOOKUP(C704,'UT - Retail'!$B:$Q,14,FALSE)</f>
        <v>No</v>
      </c>
      <c r="J704" s="618" t="str">
        <f>VLOOKUP(C704,'UT - Retail'!$B:$Q,11,FALSE)</f>
        <v>Yes</v>
      </c>
      <c r="K704" s="130" t="str">
        <f>VLOOKUP(C704,'UT - Retail'!$B:$P,15,FALSE)</f>
        <v>No</v>
      </c>
      <c r="L704" s="82" t="str">
        <f>VLOOKUP(C704,'UT - Retail'!$B:$Q,16,FALSE)</f>
        <v>Both</v>
      </c>
      <c r="M704" s="618" t="str">
        <f>VLOOKUP(C704,'UT - Retail'!$B:$K,6,FALSE)</f>
        <v>USD</v>
      </c>
      <c r="N704" s="618" t="str">
        <f>IFERROR(IF(MATCH(C704,'Portfolio Construction'!$AL:$AL,0),"Yes","No"),"No")</f>
        <v>No</v>
      </c>
      <c r="O704" s="618" t="str">
        <f>IFERROR(IF(MATCH(C704,'Portfolio Construction'!$AN:$AN,0),"Yes","No"),"No")</f>
        <v>No</v>
      </c>
      <c r="P704" s="618" t="str">
        <f>IFERROR(IF(MATCH(C704,'Portfolio Construction'!$AP:$AP,0),"Yes","No"),"No")</f>
        <v>No</v>
      </c>
      <c r="Q704" s="618" t="str">
        <f>IFERROR(IF(MATCH(C704,'Portfolio Construction'!$AR:$AR,0),"Yes","No"),"No")</f>
        <v>No</v>
      </c>
      <c r="R704" s="618" t="str">
        <f>IFERROR(IF(MATCH(C704,'Portfolio Construction'!$AT:$AT,0),"Yes","No"),"No")</f>
        <v>No</v>
      </c>
      <c r="S704" s="618" t="str">
        <f>IFERROR(IF(MATCH(C704,'Portfolio Construction'!$AV:$AV,0),"Yes","No"),"No")</f>
        <v>No</v>
      </c>
      <c r="T704" s="618" t="str">
        <f>IFERROR(IF(MATCH(C704,'Portfolio Construction'!$AX:$AX,0),"Yes","No"),"No")</f>
        <v>No</v>
      </c>
      <c r="U704" s="618" t="str">
        <f>IFERROR(IF(MATCH(C704,'Portfolio Construction'!$AZ:$AZ,0),"Yes","No"),"No")</f>
        <v>No</v>
      </c>
      <c r="V704" s="618" t="str">
        <f>IFERROR(IF(MATCH(C704,'Portfolio Construction'!$BB:$BB,0),"Yes","No"),"No")</f>
        <v>No</v>
      </c>
      <c r="W704" s="618">
        <f>IF(VLOOKUP($AU704,'FE Source'!$A:$W,3,FALSE)=0,"-",VLOOKUP($AU704,'FE Source'!$A:$W,3,FALSE))</f>
        <v>-4.9400000000000004</v>
      </c>
      <c r="X704" s="618">
        <f>IF(VLOOKUP($AU704,'FE Source'!$A:$W,4,FALSE)=0,"-",VLOOKUP($AU704,'FE Source'!$A:$W,4,FALSE))</f>
        <v>-4.8600000000000003</v>
      </c>
      <c r="Y704" s="618">
        <f>IF(VLOOKUP($AU704,'FE Source'!$A:$W,5,FALSE)=0,"-",VLOOKUP($AU704,'FE Source'!$A:$W,5,FALSE))</f>
        <v>-3.5</v>
      </c>
      <c r="Z704" s="618">
        <f>IF(VLOOKUP($AU704,'FE Source'!$A:$W,6,FALSE)=0,"-",VLOOKUP($AU704,'FE Source'!$A:$W,6,FALSE))</f>
        <v>-1.19</v>
      </c>
      <c r="AA704" s="618">
        <f>IF(VLOOKUP($AU704,'FE Source'!$A:$W,7,FALSE)=0,"-",VLOOKUP($AU704,'FE Source'!$A:$W,7,FALSE))</f>
        <v>-1.79</v>
      </c>
      <c r="AB704" s="618">
        <f>IF(VLOOKUP($AU704,'FE Source'!$A:$W,8,FALSE)=0,"-",VLOOKUP($AU704,'FE Source'!$A:$W,8,FALSE))</f>
        <v>-1.92</v>
      </c>
      <c r="AC704" s="632">
        <f>IF(VLOOKUP($AU704,'FE Source'!$A:$W,9,FALSE)=0,"-",VLOOKUP($AU704,'FE Source'!$A:$W,9,FALSE))</f>
        <v>1.1200000000000001</v>
      </c>
      <c r="AD704" s="634">
        <f>IF(VLOOKUP($AU704,'FE Source'!$A:$W,10,FALSE)=0,"-",VLOOKUP($AU704,'FE Source'!$A:$W,10,FALSE))</f>
        <v>1.51</v>
      </c>
      <c r="AE704" s="618">
        <f>IF(VLOOKUP($AU704,'FE Source'!$A:$W,11,FALSE)=0,"-",VLOOKUP($AU704,'FE Source'!$A:$W,11,FALSE))</f>
        <v>7.94</v>
      </c>
      <c r="AF704" s="618" t="str">
        <f>IF(VLOOKUP($AU704,'FE Source'!$A:$W,12,FALSE)=0,"-",VLOOKUP($AU704,'FE Source'!$A:$W,12,FALSE))</f>
        <v>-</v>
      </c>
      <c r="AG704" s="618">
        <f>IF(VLOOKUP($AU704,'FE Source'!$A:$W,14,FALSE)=0,"-",VLOOKUP($AU704,'FE Source'!$A:$W,14,FALSE))</f>
        <v>-14.01</v>
      </c>
      <c r="AH704" s="618">
        <f>IF(VLOOKUP($AU704,'FE Source'!$A:$DJ,33,FALSE)=0,"-",VLOOKUP($AU704,'FE Source'!$A:$DJ,33,FALSE))</f>
        <v>27.07</v>
      </c>
      <c r="AI704" s="618">
        <f>IF(VLOOKUP($AU704,'FE Source'!$A:$Y,20,FALSE)=0,"-",VLOOKUP($AU704,'FE Source'!$A:$Y,20,FALSE))</f>
        <v>121.18</v>
      </c>
      <c r="AJ704" s="618">
        <f>IF(VLOOKUP($AU704,'FE Source'!$A:$DJ,34,FALSE)=0,"-",VLOOKUP($AU704,'FE Source'!$A:$DJ,34,FALSE))</f>
        <v>113.97</v>
      </c>
      <c r="AK704" s="618">
        <f>IF(VLOOKUP($AU704,'FE Source'!$A:$DJ,35,FALSE)=0,"-",VLOOKUP($AU704,'FE Source'!$A:$DJ,35,FALSE))</f>
        <v>49.45</v>
      </c>
      <c r="AL704" s="632">
        <f>IF(VLOOKUP($AU704,'FE Source'!$A:$Y,19,FALSE)=0,"-",VLOOKUP($AU704,'FE Source'!$A:$Y,19,FALSE))</f>
        <v>140.74</v>
      </c>
      <c r="AM704" s="634">
        <f>IF(VLOOKUP($AU704,'FE Source'!$A:$DJ,36,FALSE)=0,"-",VLOOKUP($AU704,'FE Source'!$A:$DJ,36,FALSE))</f>
        <v>114.43</v>
      </c>
      <c r="AN704" s="635">
        <f>IF(VLOOKUP($AU704,'FE Source'!$A:$W,13,FALSE)=0,"-",VLOOKUP($AU704,'FE Source'!$A:$W,13,FALSE))</f>
        <v>139.6</v>
      </c>
      <c r="AO704" s="634">
        <f>IF(J704="no","-",IF(VLOOKUP($AU704,'FE Source'!$A:$W,15,FALSE)=0,"-",VLOOKUP($AU704,'FE Source'!$A:$W,15,FALSE)))</f>
        <v>4.0199999999999996</v>
      </c>
      <c r="AP704" s="618" t="str">
        <f>IF(AO704="-","-",IF(VLOOKUP($AU704,'FE Source'!$A:$Z,21,FALSE)=0,"-",IF(VLOOKUP($AU704,'FE Source'!$A:$Z,21,FALSE)=2,"Semi-Annual",IF(VLOOKUP($AU704,'FE Source'!$A:$Z,21,FALSE)=4,"Quarterly",IF(VLOOKUP($AU704,'FE Source'!$A:$Z,21,FALSE)=12,"Monthly","Annual")))))</f>
        <v>Quarterly</v>
      </c>
      <c r="AQ704" s="632" t="str">
        <f t="array" ref="AQ704">IF(VLOOKUP($AU704,'FE Source'!$A:$W,16,FALSE)=0,"-",VLOOKUP($AU704,'FE Source'!$A:$W,16,FALSE))</f>
        <v>-</v>
      </c>
      <c r="AR704" s="636" t="str">
        <f>IF(VLOOKUP($AU704,'FE Source'!$A:$W,17,FALSE)=0,"-",VLOOKUP($AU704,'FE Source'!$A:$W,17,FALSE))</f>
        <v>Neutral</v>
      </c>
      <c r="AS704" s="634">
        <f>IF(VLOOKUP($AU704,'FE Source'!$AN:$AS,4,FALSE)="",VLOOKUP($AU704,'FE Source'!$AN:$AS,3,FALSE),VLOOKUP($AU704,'FE Source'!$AN:$AS,4,FALSE))</f>
        <v>0.79</v>
      </c>
      <c r="AT704" s="637">
        <f>IF(VLOOKUP($AU704,'FE Source'!$AN:$AS,5,FALSE)=0,"-",VLOOKUP($AU704,'FE Source'!$AN:$AS,5,FALSE))</f>
        <v>45782</v>
      </c>
      <c r="AU704" s="636" t="s">
        <v>3427</v>
      </c>
      <c r="BE704" s="215">
        <f>IF(VLOOKUP($AU704,'FE Source'!$A:$AK,22,FALSE)=0,"-",VLOOKUP($AU704,'FE Source'!$A:$AK,22,FALSE))</f>
        <v>8.92</v>
      </c>
      <c r="BF704" s="215">
        <f>IF(VLOOKUP($AU704,'FE Source'!$A:$AK,23,FALSE)=0,"-",VLOOKUP($AU704,'FE Source'!$A:$AK,23,FALSE))</f>
        <v>7.38</v>
      </c>
      <c r="BG704" s="215">
        <f>IF(VLOOKUP($AU704,'FE Source'!$A:$AK,24,FALSE)=0,"-",VLOOKUP($AU704,'FE Source'!$A:$AK,24,FALSE))</f>
        <v>-2.29</v>
      </c>
      <c r="BH704" s="215">
        <f>IF(VLOOKUP($AU704,'FE Source'!$A:$AK,25,FALSE)=0,"-",VLOOKUP($AU704,'FE Source'!$A:$AK,25,FALSE))</f>
        <v>-0.7</v>
      </c>
      <c r="BI704" s="215">
        <f>IF(VLOOKUP($AU704,'FE Source'!$A:$AK,26,FALSE)=0,"-",VLOOKUP($AU704,'FE Source'!$A:$AK,26,FALSE))</f>
        <v>8.98</v>
      </c>
      <c r="BJ704" s="215">
        <f>IF(VLOOKUP($AU704,'FE Source'!$A:$AK,27,FALSE)=0,"-",VLOOKUP($AU704,'FE Source'!$A:$AK,27,FALSE))</f>
        <v>3.51</v>
      </c>
      <c r="BK704" s="215">
        <f>IF(VLOOKUP($AU704,'FE Source'!$A:$AK,28,FALSE)=0,"-",VLOOKUP($AU704,'FE Source'!$A:$AK,28,FALSE))</f>
        <v>7.0000000000000007E-2</v>
      </c>
      <c r="BL704" s="215">
        <f>IF(VLOOKUP($AU704,'FE Source'!$A:$AK,29,FALSE)=0,"-",VLOOKUP($AU704,'FE Source'!$A:$AK,29,FALSE))</f>
        <v>-11.17</v>
      </c>
      <c r="BM704" s="215">
        <f>IF(VLOOKUP($AU704,'FE Source'!$A:$AK,30,FALSE)=0,"-",VLOOKUP($AU704,'FE Source'!$A:$AK,30,FALSE))</f>
        <v>-0.62</v>
      </c>
      <c r="BN704" t="str">
        <f>IF(VLOOKUP($AU704,'FE Source'!$A:$AK,31,FALSE)="No Specified Index","-",IF(VLOOKUP($AU704,'FE Source'!$A:$AK,31,FALSE)=0,"-",VLOOKUP($AU704,'FE Source'!$A:$AK,31,FALSE)))</f>
        <v>JP Morgan Asia Credit Index</v>
      </c>
      <c r="BO704" s="217">
        <f>IF(VLOOKUP($AU704,'FE Source'!$A:$AK,32,FALSE)=0,"-",VLOOKUP($AU704,'FE Source'!$A:$AK,32,FALSE))</f>
        <v>40148</v>
      </c>
      <c r="BP704" s="18">
        <f>IF(VLOOKUP($AU704,'FE Source'!$AZ:$BC,2,FALSE)=0,"-",VLOOKUP($AU704,'FE Source'!$AZ:$BC,2,FALSE))</f>
        <v>-4.0999999999999996</v>
      </c>
      <c r="BQ704" s="18">
        <f>IF(VLOOKUP($AU704,'FE Source'!$AZ:$BC,3,FALSE)=0,"-",VLOOKUP($AU704,'FE Source'!$AZ:$BC,3,FALSE))</f>
        <v>-2.0099999999999998</v>
      </c>
      <c r="BR704" s="18" t="str">
        <f>IF(VLOOKUP($AU704,'FE Source'!$AZ:$BC,4,FALSE)=0,"-",VLOOKUP($AU704,'FE Source'!$AZ:$BC,4,FALSE))</f>
        <v>-</v>
      </c>
    </row>
    <row r="705" spans="2:70" ht="15">
      <c r="B705" s="628" t="str">
        <f>INDEX('UT - Retail'!$A$7:$A$1409,MATCH(AU705,'UT - Retail'!$U$7:$U$1409,0),1)</f>
        <v>Lion Global Investors Limited</v>
      </c>
      <c r="C705" s="650" t="str">
        <f>INDEX('UT - Retail'!$B$7:$B$1409,MATCH(AU705,'UT - Retail'!$U$7:$U$1409,0),1)</f>
        <v>LionGlobal Asia Pacific SGD</v>
      </c>
      <c r="D705" s="650"/>
      <c r="E705" s="618" t="str">
        <f>VLOOKUP(C705,'UT - Retail'!$B:$K,8,FALSE)</f>
        <v>Equities</v>
      </c>
      <c r="F705" s="618" t="str">
        <f>VLOOKUP(C705,'UT - Retail'!$B:$K,9,FALSE)</f>
        <v>Asia Pacific ex-Japan</v>
      </c>
      <c r="G705" s="618" t="str">
        <f>VLOOKUP(C705,'UT - Retail'!$B:$K,10,FALSE)</f>
        <v>General</v>
      </c>
      <c r="H705" s="82" t="str">
        <f>VLOOKUP(C705,'UT - Retail'!$B:$N,13,FALSE)</f>
        <v>Yes</v>
      </c>
      <c r="I705" s="82" t="str">
        <f>VLOOKUP(C705,'UT - Retail'!$B:$Q,14,FALSE)</f>
        <v>No</v>
      </c>
      <c r="J705" s="618" t="str">
        <f>VLOOKUP(C705,'UT - Retail'!$B:$Q,11,FALSE)</f>
        <v>No</v>
      </c>
      <c r="K705" s="130" t="str">
        <f>VLOOKUP(C705,'UT - Retail'!$B:$P,15,FALSE)</f>
        <v>Yes</v>
      </c>
      <c r="L705" s="82" t="str">
        <f>VLOOKUP(C705,'UT - Retail'!$B:$Q,16,FALSE)</f>
        <v>Both</v>
      </c>
      <c r="M705" s="618" t="str">
        <f>VLOOKUP(C705,'UT - Retail'!$B:$K,6,FALSE)</f>
        <v>SGD</v>
      </c>
      <c r="N705" s="618" t="str">
        <f>IFERROR(IF(MATCH(C705,'Portfolio Construction'!$AL:$AL,0),"Yes","No"),"No")</f>
        <v>No</v>
      </c>
      <c r="O705" s="618" t="str">
        <f>IFERROR(IF(MATCH(C705,'Portfolio Construction'!$AN:$AN,0),"Yes","No"),"No")</f>
        <v>No</v>
      </c>
      <c r="P705" s="618" t="str">
        <f>IFERROR(IF(MATCH(C705,'Portfolio Construction'!$AP:$AP,0),"Yes","No"),"No")</f>
        <v>No</v>
      </c>
      <c r="Q705" s="618" t="str">
        <f>IFERROR(IF(MATCH(C705,'Portfolio Construction'!$AR:$AR,0),"Yes","No"),"No")</f>
        <v>No</v>
      </c>
      <c r="R705" s="618" t="str">
        <f>IFERROR(IF(MATCH(C705,'Portfolio Construction'!$AT:$AT,0),"Yes","No"),"No")</f>
        <v>No</v>
      </c>
      <c r="S705" s="618" t="str">
        <f>IFERROR(IF(MATCH(C705,'Portfolio Construction'!$AV:$AV,0),"Yes","No"),"No")</f>
        <v>No</v>
      </c>
      <c r="T705" s="618" t="str">
        <f>IFERROR(IF(MATCH(C705,'Portfolio Construction'!$AX:$AX,0),"Yes","No"),"No")</f>
        <v>No</v>
      </c>
      <c r="U705" s="618" t="str">
        <f>IFERROR(IF(MATCH(C705,'Portfolio Construction'!$AZ:$AZ,0),"Yes","No"),"No")</f>
        <v>No</v>
      </c>
      <c r="V705" s="618" t="str">
        <f>IFERROR(IF(MATCH(C705,'Portfolio Construction'!$BB:$BB,0),"Yes","No"),"No")</f>
        <v>No</v>
      </c>
      <c r="W705" s="618">
        <f>IF(VLOOKUP($AU705,'FE Source'!$A:$W,3,FALSE)=0,"-",VLOOKUP($AU705,'FE Source'!$A:$W,3,FALSE))</f>
        <v>-0.13</v>
      </c>
      <c r="X705" s="618">
        <f>IF(VLOOKUP($AU705,'FE Source'!$A:$W,4,FALSE)=0,"-",VLOOKUP($AU705,'FE Source'!$A:$W,4,FALSE))</f>
        <v>1.75</v>
      </c>
      <c r="Y705" s="618">
        <f>IF(VLOOKUP($AU705,'FE Source'!$A:$W,5,FALSE)=0,"-",VLOOKUP($AU705,'FE Source'!$A:$W,5,FALSE))</f>
        <v>-1.88</v>
      </c>
      <c r="Z705" s="618">
        <f>IF(VLOOKUP($AU705,'FE Source'!$A:$W,6,FALSE)=0,"-",VLOOKUP($AU705,'FE Source'!$A:$W,6,FALSE))</f>
        <v>6.25</v>
      </c>
      <c r="AA705" s="618">
        <f>IF(VLOOKUP($AU705,'FE Source'!$A:$W,7,FALSE)=0,"-",VLOOKUP($AU705,'FE Source'!$A:$W,7,FALSE))</f>
        <v>2.4500000000000002</v>
      </c>
      <c r="AB705" s="618">
        <f>IF(VLOOKUP($AU705,'FE Source'!$A:$W,8,FALSE)=0,"-",VLOOKUP($AU705,'FE Source'!$A:$W,8,FALSE))</f>
        <v>5.0999999999999996</v>
      </c>
      <c r="AC705" s="632">
        <f>IF(VLOOKUP($AU705,'FE Source'!$A:$W,9,FALSE)=0,"-",VLOOKUP($AU705,'FE Source'!$A:$W,9,FALSE))</f>
        <v>3.55</v>
      </c>
      <c r="AD705" s="634">
        <f>IF(VLOOKUP($AU705,'FE Source'!$A:$W,10,FALSE)=0,"-",VLOOKUP($AU705,'FE Source'!$A:$W,10,FALSE))</f>
        <v>1.22</v>
      </c>
      <c r="AE705" s="618">
        <f>IF(VLOOKUP($AU705,'FE Source'!$A:$W,11,FALSE)=0,"-",VLOOKUP($AU705,'FE Source'!$A:$W,11,FALSE))</f>
        <v>15.66</v>
      </c>
      <c r="AF705" s="618" t="str">
        <f>IF(VLOOKUP($AU705,'FE Source'!$A:$W,12,FALSE)=0,"-",VLOOKUP($AU705,'FE Source'!$A:$W,12,FALSE))</f>
        <v>-</v>
      </c>
      <c r="AG705" s="618">
        <f>IF(VLOOKUP($AU705,'FE Source'!$A:$W,14,FALSE)=0,"-",VLOOKUP($AU705,'FE Source'!$A:$W,14,FALSE))</f>
        <v>-21.84</v>
      </c>
      <c r="AH705" s="618">
        <f>IF(VLOOKUP($AU705,'FE Source'!$A:$DJ,33,FALSE)=0,"-",VLOOKUP($AU705,'FE Source'!$A:$DJ,33,FALSE))</f>
        <v>141.16999999999999</v>
      </c>
      <c r="AI705" s="618">
        <f>IF(VLOOKUP($AU705,'FE Source'!$A:$Y,20,FALSE)=0,"-",VLOOKUP($AU705,'FE Source'!$A:$Y,20,FALSE))</f>
        <v>139.27000000000001</v>
      </c>
      <c r="AJ705" s="618">
        <f>IF(VLOOKUP($AU705,'FE Source'!$A:$DJ,34,FALSE)=0,"-",VLOOKUP($AU705,'FE Source'!$A:$DJ,34,FALSE))</f>
        <v>134.58000000000001</v>
      </c>
      <c r="AK705" s="618">
        <f>IF(VLOOKUP($AU705,'FE Source'!$A:$DJ,35,FALSE)=0,"-",VLOOKUP($AU705,'FE Source'!$A:$DJ,35,FALSE))</f>
        <v>95.94</v>
      </c>
      <c r="AL705" s="632">
        <f>IF(VLOOKUP($AU705,'FE Source'!$A:$Y,19,FALSE)=0,"-",VLOOKUP($AU705,'FE Source'!$A:$Y,19,FALSE))</f>
        <v>116.51</v>
      </c>
      <c r="AM705" s="634">
        <f>IF(VLOOKUP($AU705,'FE Source'!$A:$DJ,36,FALSE)=0,"-",VLOOKUP($AU705,'FE Source'!$A:$DJ,36,FALSE))</f>
        <v>112.9</v>
      </c>
      <c r="AN705" s="635">
        <f>IF(VLOOKUP($AU705,'FE Source'!$A:$W,13,FALSE)=0,"-",VLOOKUP($AU705,'FE Source'!$A:$W,13,FALSE))</f>
        <v>789.8</v>
      </c>
      <c r="AO705" s="634" t="str">
        <f>IF(J705="no","-",IF(VLOOKUP($AU705,'FE Source'!$A:$W,15,FALSE)=0,"-",VLOOKUP($AU705,'FE Source'!$A:$W,15,FALSE)))</f>
        <v>-</v>
      </c>
      <c r="AP705" s="618" t="str">
        <f>IF(AO705="-","-",IF(VLOOKUP($AU705,'FE Source'!$A:$Z,21,FALSE)=0,"-",IF(VLOOKUP($AU705,'FE Source'!$A:$Z,21,FALSE)=2,"Semi-Annual",IF(VLOOKUP($AU705,'FE Source'!$A:$Z,21,FALSE)=4,"Quarterly",IF(VLOOKUP($AU705,'FE Source'!$A:$Z,21,FALSE)=12,"Monthly","Annual")))))</f>
        <v>-</v>
      </c>
      <c r="AQ705" s="632">
        <f t="array" ref="AQ705">IF(VLOOKUP($AU705,'FE Source'!$A:$W,16,FALSE)=0,"-",VLOOKUP($AU705,'FE Source'!$A:$W,16,FALSE))</f>
        <v>1.75</v>
      </c>
      <c r="AR705" s="636" t="str">
        <f>IF(VLOOKUP($AU705,'FE Source'!$A:$W,17,FALSE)=0,"-",VLOOKUP($AU705,'FE Source'!$A:$W,17,FALSE))</f>
        <v>Neutral</v>
      </c>
      <c r="AS705" s="634">
        <f>IF(VLOOKUP($AU705,'FE Source'!$AN:$AS,4,FALSE)="",VLOOKUP($AU705,'FE Source'!$AN:$AS,3,FALSE),VLOOKUP($AU705,'FE Source'!$AN:$AS,4,FALSE))</f>
        <v>3.08</v>
      </c>
      <c r="AT705" s="637">
        <f>IF(VLOOKUP($AU705,'FE Source'!$AN:$AS,5,FALSE)=0,"-",VLOOKUP($AU705,'FE Source'!$AN:$AS,5,FALSE))</f>
        <v>45782</v>
      </c>
      <c r="AU705" s="636" t="s">
        <v>2868</v>
      </c>
      <c r="BE705" s="215">
        <f>IF(VLOOKUP($AU705,'FE Source'!$A:$AK,22,FALSE)=0,"-",VLOOKUP($AU705,'FE Source'!$A:$AK,22,FALSE))</f>
        <v>-4.2</v>
      </c>
      <c r="BF705" s="215">
        <f>IF(VLOOKUP($AU705,'FE Source'!$A:$AK,23,FALSE)=0,"-",VLOOKUP($AU705,'FE Source'!$A:$AK,23,FALSE))</f>
        <v>5.28</v>
      </c>
      <c r="BG705" s="215">
        <f>IF(VLOOKUP($AU705,'FE Source'!$A:$AK,24,FALSE)=0,"-",VLOOKUP($AU705,'FE Source'!$A:$AK,24,FALSE))</f>
        <v>28.52</v>
      </c>
      <c r="BH705" s="215">
        <f>IF(VLOOKUP($AU705,'FE Source'!$A:$AK,25,FALSE)=0,"-",VLOOKUP($AU705,'FE Source'!$A:$AK,25,FALSE))</f>
        <v>-15.29</v>
      </c>
      <c r="BI705" s="215">
        <f>IF(VLOOKUP($AU705,'FE Source'!$A:$AK,26,FALSE)=0,"-",VLOOKUP($AU705,'FE Source'!$A:$AK,26,FALSE))</f>
        <v>20.95</v>
      </c>
      <c r="BJ705" s="215">
        <f>IF(VLOOKUP($AU705,'FE Source'!$A:$AK,27,FALSE)=0,"-",VLOOKUP($AU705,'FE Source'!$A:$AK,27,FALSE))</f>
        <v>25.28</v>
      </c>
      <c r="BK705" s="215">
        <f>IF(VLOOKUP($AU705,'FE Source'!$A:$AK,28,FALSE)=0,"-",VLOOKUP($AU705,'FE Source'!$A:$AK,28,FALSE))</f>
        <v>0.88</v>
      </c>
      <c r="BL705" s="215">
        <f>IF(VLOOKUP($AU705,'FE Source'!$A:$AK,29,FALSE)=0,"-",VLOOKUP($AU705,'FE Source'!$A:$AK,29,FALSE))</f>
        <v>-20.87</v>
      </c>
      <c r="BM705" s="215">
        <f>IF(VLOOKUP($AU705,'FE Source'!$A:$AK,30,FALSE)=0,"-",VLOOKUP($AU705,'FE Source'!$A:$AK,30,FALSE))</f>
        <v>0.88</v>
      </c>
      <c r="BN705" t="str">
        <f>IF(VLOOKUP($AU705,'FE Source'!$A:$AK,31,FALSE)="No Specified Index","-",IF(VLOOKUP($AU705,'FE Source'!$A:$AK,31,FALSE)=0,"-",VLOOKUP($AU705,'FE Source'!$A:$AK,31,FALSE)))</f>
        <v>MSCI AC Asia Pacific ex Japan</v>
      </c>
      <c r="BO705" s="217">
        <f>IF(VLOOKUP($AU705,'FE Source'!$A:$AK,32,FALSE)=0,"-",VLOOKUP($AU705,'FE Source'!$A:$AK,32,FALSE))</f>
        <v>34808</v>
      </c>
      <c r="BP705" s="18">
        <f>IF(VLOOKUP($AU705,'FE Source'!$AZ:$BC,2,FALSE)=0,"-",VLOOKUP($AU705,'FE Source'!$AZ:$BC,2,FALSE))</f>
        <v>-5.72</v>
      </c>
      <c r="BQ705" s="18">
        <f>IF(VLOOKUP($AU705,'FE Source'!$AZ:$BC,3,FALSE)=0,"-",VLOOKUP($AU705,'FE Source'!$AZ:$BC,3,FALSE))</f>
        <v>-12.1</v>
      </c>
      <c r="BR705" s="18">
        <f>IF(VLOOKUP($AU705,'FE Source'!$AZ:$BC,4,FALSE)=0,"-",VLOOKUP($AU705,'FE Source'!$AZ:$BC,4,FALSE))</f>
        <v>-5.91</v>
      </c>
    </row>
    <row r="706" spans="2:70" ht="15">
      <c r="B706" s="628" t="str">
        <f>INDEX('UT - Retail'!$A$7:$A$1409,MATCH(AU706,'UT - Retail'!$U$7:$U$1409,0),1)</f>
        <v>Lion Global Investors Limited</v>
      </c>
      <c r="C706" s="650" t="str">
        <f>INDEX('UT - Retail'!$B$7:$B$1409,MATCH(AU706,'UT - Retail'!$U$7:$U$1409,0),1)</f>
        <v>LionGlobal Asia Pacific USD</v>
      </c>
      <c r="D706" s="650"/>
      <c r="E706" s="618" t="str">
        <f>VLOOKUP(C706,'UT - Retail'!$B:$K,8,FALSE)</f>
        <v>Equities</v>
      </c>
      <c r="F706" s="618" t="str">
        <f>VLOOKUP(C706,'UT - Retail'!$B:$K,9,FALSE)</f>
        <v>Asia Pacific ex-Japan</v>
      </c>
      <c r="G706" s="618" t="str">
        <f>VLOOKUP(C706,'UT - Retail'!$B:$K,10,FALSE)</f>
        <v>General</v>
      </c>
      <c r="H706" s="82" t="str">
        <f>VLOOKUP(C706,'UT - Retail'!$B:$N,13,FALSE)</f>
        <v>No</v>
      </c>
      <c r="I706" s="82" t="str">
        <f>VLOOKUP(C706,'UT - Retail'!$B:$Q,14,FALSE)</f>
        <v>No</v>
      </c>
      <c r="J706" s="618" t="str">
        <f>VLOOKUP(C706,'UT - Retail'!$B:$Q,11,FALSE)</f>
        <v>No</v>
      </c>
      <c r="K706" s="130" t="str">
        <f>VLOOKUP(C706,'UT - Retail'!$B:$P,15,FALSE)</f>
        <v>No</v>
      </c>
      <c r="L706" s="82" t="str">
        <f>VLOOKUP(C706,'UT - Retail'!$B:$Q,16,FALSE)</f>
        <v>iFast</v>
      </c>
      <c r="M706" s="618" t="str">
        <f>VLOOKUP(C706,'UT - Retail'!$B:$K,6,FALSE)</f>
        <v>USD</v>
      </c>
      <c r="N706" s="618" t="str">
        <f>IFERROR(IF(MATCH(C706,'Portfolio Construction'!$AL:$AL,0),"Yes","No"),"No")</f>
        <v>No</v>
      </c>
      <c r="O706" s="618" t="str">
        <f>IFERROR(IF(MATCH(C706,'Portfolio Construction'!$AN:$AN,0),"Yes","No"),"No")</f>
        <v>No</v>
      </c>
      <c r="P706" s="618" t="str">
        <f>IFERROR(IF(MATCH(C706,'Portfolio Construction'!$AP:$AP,0),"Yes","No"),"No")</f>
        <v>No</v>
      </c>
      <c r="Q706" s="618" t="str">
        <f>IFERROR(IF(MATCH(C706,'Portfolio Construction'!$AR:$AR,0),"Yes","No"),"No")</f>
        <v>No</v>
      </c>
      <c r="R706" s="618" t="str">
        <f>IFERROR(IF(MATCH(C706,'Portfolio Construction'!$AT:$AT,0),"Yes","No"),"No")</f>
        <v>No</v>
      </c>
      <c r="S706" s="618" t="str">
        <f>IFERROR(IF(MATCH(C706,'Portfolio Construction'!$AV:$AV,0),"Yes","No"),"No")</f>
        <v>No</v>
      </c>
      <c r="T706" s="618" t="str">
        <f>IFERROR(IF(MATCH(C706,'Portfolio Construction'!$AX:$AX,0),"Yes","No"),"No")</f>
        <v>No</v>
      </c>
      <c r="U706" s="618" t="str">
        <f>IFERROR(IF(MATCH(C706,'Portfolio Construction'!$AZ:$AZ,0),"Yes","No"),"No")</f>
        <v>No</v>
      </c>
      <c r="V706" s="618" t="str">
        <f>IFERROR(IF(MATCH(C706,'Portfolio Construction'!$BB:$BB,0),"Yes","No"),"No")</f>
        <v>No</v>
      </c>
      <c r="W706" s="618" t="e">
        <f>IF(VLOOKUP($AU706,'FE Source'!$A:$W,3,FALSE)=0,"-",VLOOKUP($AU706,'FE Source'!$A:$W,3,FALSE))</f>
        <v>#N/A</v>
      </c>
      <c r="X706" s="618" t="e">
        <f>IF(VLOOKUP($AU706,'FE Source'!$A:$W,4,FALSE)=0,"-",VLOOKUP($AU706,'FE Source'!$A:$W,4,FALSE))</f>
        <v>#N/A</v>
      </c>
      <c r="Y706" s="618" t="e">
        <f>IF(VLOOKUP($AU706,'FE Source'!$A:$W,5,FALSE)=0,"-",VLOOKUP($AU706,'FE Source'!$A:$W,5,FALSE))</f>
        <v>#N/A</v>
      </c>
      <c r="Z706" s="618" t="e">
        <f>IF(VLOOKUP($AU706,'FE Source'!$A:$W,6,FALSE)=0,"-",VLOOKUP($AU706,'FE Source'!$A:$W,6,FALSE))</f>
        <v>#N/A</v>
      </c>
      <c r="AA706" s="618" t="e">
        <f>IF(VLOOKUP($AU706,'FE Source'!$A:$W,7,FALSE)=0,"-",VLOOKUP($AU706,'FE Source'!$A:$W,7,FALSE))</f>
        <v>#N/A</v>
      </c>
      <c r="AB706" s="618" t="e">
        <f>IF(VLOOKUP($AU706,'FE Source'!$A:$W,8,FALSE)=0,"-",VLOOKUP($AU706,'FE Source'!$A:$W,8,FALSE))</f>
        <v>#N/A</v>
      </c>
      <c r="AC706" s="632" t="e">
        <f>IF(VLOOKUP($AU706,'FE Source'!$A:$W,9,FALSE)=0,"-",VLOOKUP($AU706,'FE Source'!$A:$W,9,FALSE))</f>
        <v>#N/A</v>
      </c>
      <c r="AD706" s="634" t="e">
        <f>IF(VLOOKUP($AU706,'FE Source'!$A:$W,10,FALSE)=0,"-",VLOOKUP($AU706,'FE Source'!$A:$W,10,FALSE))</f>
        <v>#N/A</v>
      </c>
      <c r="AE706" s="618" t="e">
        <f>IF(VLOOKUP($AU706,'FE Source'!$A:$W,11,FALSE)=0,"-",VLOOKUP($AU706,'FE Source'!$A:$W,11,FALSE))</f>
        <v>#N/A</v>
      </c>
      <c r="AF706" s="618" t="e">
        <f>IF(VLOOKUP($AU706,'FE Source'!$A:$W,12,FALSE)=0,"-",VLOOKUP($AU706,'FE Source'!$A:$W,12,FALSE))</f>
        <v>#N/A</v>
      </c>
      <c r="AG706" s="618" t="e">
        <f>IF(VLOOKUP($AU706,'FE Source'!$A:$W,14,FALSE)=0,"-",VLOOKUP($AU706,'FE Source'!$A:$W,14,FALSE))</f>
        <v>#N/A</v>
      </c>
      <c r="AH706" s="618" t="e">
        <f>IF(VLOOKUP($AU706,'FE Source'!$A:$DJ,33,FALSE)=0,"-",VLOOKUP($AU706,'FE Source'!$A:$DJ,33,FALSE))</f>
        <v>#N/A</v>
      </c>
      <c r="AI706" s="618" t="e">
        <f>IF(VLOOKUP($AU706,'FE Source'!$A:$Y,20,FALSE)=0,"-",VLOOKUP($AU706,'FE Source'!$A:$Y,20,FALSE))</f>
        <v>#N/A</v>
      </c>
      <c r="AJ706" s="618" t="e">
        <f>IF(VLOOKUP($AU706,'FE Source'!$A:$DJ,34,FALSE)=0,"-",VLOOKUP($AU706,'FE Source'!$A:$DJ,34,FALSE))</f>
        <v>#N/A</v>
      </c>
      <c r="AK706" s="618" t="e">
        <f>IF(VLOOKUP($AU706,'FE Source'!$A:$DJ,35,FALSE)=0,"-",VLOOKUP($AU706,'FE Source'!$A:$DJ,35,FALSE))</f>
        <v>#N/A</v>
      </c>
      <c r="AL706" s="632" t="e">
        <f>IF(VLOOKUP($AU706,'FE Source'!$A:$Y,19,FALSE)=0,"-",VLOOKUP($AU706,'FE Source'!$A:$Y,19,FALSE))</f>
        <v>#N/A</v>
      </c>
      <c r="AM706" s="634" t="e">
        <f>IF(VLOOKUP($AU706,'FE Source'!$A:$DJ,36,FALSE)=0,"-",VLOOKUP($AU706,'FE Source'!$A:$DJ,36,FALSE))</f>
        <v>#N/A</v>
      </c>
      <c r="AN706" s="635" t="e">
        <f>IF(VLOOKUP($AU706,'FE Source'!$A:$W,13,FALSE)=0,"-",VLOOKUP($AU706,'FE Source'!$A:$W,13,FALSE))</f>
        <v>#N/A</v>
      </c>
      <c r="AO706" s="634" t="str">
        <f>IF(J706="no","-",IF(VLOOKUP($AU706,'FE Source'!$A:$W,15,FALSE)=0,"-",VLOOKUP($AU706,'FE Source'!$A:$W,15,FALSE)))</f>
        <v>-</v>
      </c>
      <c r="AP706" s="618" t="str">
        <f>IF(AO706="-","-",IF(VLOOKUP($AU706,'FE Source'!$A:$Z,21,FALSE)=0,"-",IF(VLOOKUP($AU706,'FE Source'!$A:$Z,21,FALSE)=2,"Semi-Annual",IF(VLOOKUP($AU706,'FE Source'!$A:$Z,21,FALSE)=4,"Quarterly",IF(VLOOKUP($AU706,'FE Source'!$A:$Z,21,FALSE)=12,"Monthly","Annual")))))</f>
        <v>-</v>
      </c>
      <c r="AQ706" s="632" t="e">
        <f t="array" ref="AQ706">IF(VLOOKUP($AU706,'FE Source'!$A:$W,16,FALSE)=0,"-",VLOOKUP($AU706,'FE Source'!$A:$W,16,FALSE))</f>
        <v>#N/A</v>
      </c>
      <c r="AR706" s="636" t="e">
        <f>IF(VLOOKUP($AU706,'FE Source'!$A:$W,17,FALSE)=0,"-",VLOOKUP($AU706,'FE Source'!$A:$W,17,FALSE))</f>
        <v>#N/A</v>
      </c>
      <c r="AS706" s="634" t="e">
        <f>IF(VLOOKUP($AU706,'FE Source'!$AN:$AS,4,FALSE)="",VLOOKUP($AU706,'FE Source'!$AN:$AS,3,FALSE),VLOOKUP($AU706,'FE Source'!$AN:$AS,4,FALSE))</f>
        <v>#N/A</v>
      </c>
      <c r="AT706" s="637" t="e">
        <f>IF(VLOOKUP($AU706,'FE Source'!$AN:$AS,5,FALSE)=0,"-",VLOOKUP($AU706,'FE Source'!$AN:$AS,5,FALSE))</f>
        <v>#N/A</v>
      </c>
      <c r="AU706" s="636" t="s">
        <v>9370</v>
      </c>
      <c r="BE706" s="215" t="e">
        <f>IF(VLOOKUP($AU706,'FE Source'!$A:$AK,22,FALSE)=0,"-",VLOOKUP($AU706,'FE Source'!$A:$AK,22,FALSE))</f>
        <v>#N/A</v>
      </c>
      <c r="BF706" s="215" t="e">
        <f>IF(VLOOKUP($AU706,'FE Source'!$A:$AK,23,FALSE)=0,"-",VLOOKUP($AU706,'FE Source'!$A:$AK,23,FALSE))</f>
        <v>#N/A</v>
      </c>
      <c r="BG706" s="215" t="e">
        <f>IF(VLOOKUP($AU706,'FE Source'!$A:$AK,24,FALSE)=0,"-",VLOOKUP($AU706,'FE Source'!$A:$AK,24,FALSE))</f>
        <v>#N/A</v>
      </c>
      <c r="BH706" s="215" t="e">
        <f>IF(VLOOKUP($AU706,'FE Source'!$A:$AK,25,FALSE)=0,"-",VLOOKUP($AU706,'FE Source'!$A:$AK,25,FALSE))</f>
        <v>#N/A</v>
      </c>
      <c r="BI706" s="215" t="e">
        <f>IF(VLOOKUP($AU706,'FE Source'!$A:$AK,26,FALSE)=0,"-",VLOOKUP($AU706,'FE Source'!$A:$AK,26,FALSE))</f>
        <v>#N/A</v>
      </c>
      <c r="BJ706" s="215" t="e">
        <f>IF(VLOOKUP($AU706,'FE Source'!$A:$AK,27,FALSE)=0,"-",VLOOKUP($AU706,'FE Source'!$A:$AK,27,FALSE))</f>
        <v>#N/A</v>
      </c>
      <c r="BK706" s="215" t="e">
        <f>IF(VLOOKUP($AU706,'FE Source'!$A:$AK,28,FALSE)=0,"-",VLOOKUP($AU706,'FE Source'!$A:$AK,28,FALSE))</f>
        <v>#N/A</v>
      </c>
      <c r="BL706" s="215" t="e">
        <f>IF(VLOOKUP($AU706,'FE Source'!$A:$AK,29,FALSE)=0,"-",VLOOKUP($AU706,'FE Source'!$A:$AK,29,FALSE))</f>
        <v>#N/A</v>
      </c>
      <c r="BM706" s="215" t="e">
        <f>IF(VLOOKUP($AU706,'FE Source'!$A:$AK,30,FALSE)=0,"-",VLOOKUP($AU706,'FE Source'!$A:$AK,30,FALSE))</f>
        <v>#N/A</v>
      </c>
      <c r="BN706" t="e">
        <f>IF(VLOOKUP($AU706,'FE Source'!$A:$AK,31,FALSE)="No Specified Index","-",IF(VLOOKUP($AU706,'FE Source'!$A:$AK,31,FALSE)=0,"-",VLOOKUP($AU706,'FE Source'!$A:$AK,31,FALSE)))</f>
        <v>#N/A</v>
      </c>
      <c r="BO706" s="217" t="e">
        <f>IF(VLOOKUP($AU706,'FE Source'!$A:$AK,32,FALSE)=0,"-",VLOOKUP($AU706,'FE Source'!$A:$AK,32,FALSE))</f>
        <v>#N/A</v>
      </c>
      <c r="BP706" s="18" t="e">
        <f>IF(VLOOKUP($AU706,'FE Source'!$AZ:$BC,2,FALSE)=0,"-",VLOOKUP($AU706,'FE Source'!$AZ:$BC,2,FALSE))</f>
        <v>#N/A</v>
      </c>
      <c r="BQ706" s="18" t="e">
        <f>IF(VLOOKUP($AU706,'FE Source'!$AZ:$BC,3,FALSE)=0,"-",VLOOKUP($AU706,'FE Source'!$AZ:$BC,3,FALSE))</f>
        <v>#N/A</v>
      </c>
      <c r="BR706" s="18" t="e">
        <f>IF(VLOOKUP($AU706,'FE Source'!$AZ:$BC,4,FALSE)=0,"-",VLOOKUP($AU706,'FE Source'!$AZ:$BC,4,FALSE))</f>
        <v>#N/A</v>
      </c>
    </row>
    <row r="707" spans="2:70" ht="15">
      <c r="B707" s="628" t="str">
        <f>INDEX('UT - Retail'!$A$7:$A$1409,MATCH(AU707,'UT - Retail'!$U$7:$U$1409,0),1)</f>
        <v>Lion Global Investors Limited</v>
      </c>
      <c r="C707" s="650" t="str">
        <f>INDEX('UT - Retail'!$B$7:$B$1409,MATCH(AU707,'UT - Retail'!$U$7:$U$1409,0),1)</f>
        <v>LionGlobal India A SGD</v>
      </c>
      <c r="D707" s="650"/>
      <c r="E707" s="618" t="str">
        <f>VLOOKUP(C707,'UT - Retail'!$B:$K,8,FALSE)</f>
        <v>Equities</v>
      </c>
      <c r="F707" s="618" t="str">
        <f>VLOOKUP(C707,'UT - Retail'!$B:$K,9,FALSE)</f>
        <v>India</v>
      </c>
      <c r="G707" s="618" t="str">
        <f>VLOOKUP(C707,'UT - Retail'!$B:$K,10,FALSE)</f>
        <v>General</v>
      </c>
      <c r="H707" s="82" t="str">
        <f>VLOOKUP(C707,'UT - Retail'!$B:$N,13,FALSE)</f>
        <v>No</v>
      </c>
      <c r="I707" s="82" t="str">
        <f>VLOOKUP(C707,'UT - Retail'!$B:$Q,14,FALSE)</f>
        <v>No</v>
      </c>
      <c r="J707" s="618" t="str">
        <f>VLOOKUP(C707,'UT - Retail'!$B:$Q,11,FALSE)</f>
        <v>No</v>
      </c>
      <c r="K707" s="130" t="str">
        <f>VLOOKUP(C707,'UT - Retail'!$B:$P,15,FALSE)</f>
        <v>Yes</v>
      </c>
      <c r="L707" s="82" t="str">
        <f>VLOOKUP(C707,'UT - Retail'!$B:$Q,16,FALSE)</f>
        <v>Both</v>
      </c>
      <c r="M707" s="618" t="str">
        <f>VLOOKUP(C707,'UT - Retail'!$B:$K,6,FALSE)</f>
        <v>SGD</v>
      </c>
      <c r="N707" s="618" t="str">
        <f>IFERROR(IF(MATCH(C707,'Portfolio Construction'!$AL:$AL,0),"Yes","No"),"No")</f>
        <v>No</v>
      </c>
      <c r="O707" s="618" t="str">
        <f>IFERROR(IF(MATCH(C707,'Portfolio Construction'!$AN:$AN,0),"Yes","No"),"No")</f>
        <v>No</v>
      </c>
      <c r="P707" s="618" t="str">
        <f>IFERROR(IF(MATCH(C707,'Portfolio Construction'!$AP:$AP,0),"Yes","No"),"No")</f>
        <v>No</v>
      </c>
      <c r="Q707" s="618" t="str">
        <f>IFERROR(IF(MATCH(C707,'Portfolio Construction'!$AR:$AR,0),"Yes","No"),"No")</f>
        <v>No</v>
      </c>
      <c r="R707" s="618" t="str">
        <f>IFERROR(IF(MATCH(C707,'Portfolio Construction'!$AT:$AT,0),"Yes","No"),"No")</f>
        <v>No</v>
      </c>
      <c r="S707" s="618" t="str">
        <f>IFERROR(IF(MATCH(C707,'Portfolio Construction'!$AV:$AV,0),"Yes","No"),"No")</f>
        <v>No</v>
      </c>
      <c r="T707" s="618" t="str">
        <f>IFERROR(IF(MATCH(C707,'Portfolio Construction'!$AX:$AX,0),"Yes","No"),"No")</f>
        <v>No</v>
      </c>
      <c r="U707" s="618" t="str">
        <f>IFERROR(IF(MATCH(C707,'Portfolio Construction'!$AZ:$AZ,0),"Yes","No"),"No")</f>
        <v>No</v>
      </c>
      <c r="V707" s="618" t="str">
        <f>IFERROR(IF(MATCH(C707,'Portfolio Construction'!$BB:$BB,0),"Yes","No"),"No")</f>
        <v>No</v>
      </c>
      <c r="W707" s="618">
        <f>IF(VLOOKUP($AU707,'FE Source'!$A:$W,3,FALSE)=0,"-",VLOOKUP($AU707,'FE Source'!$A:$W,3,FALSE))</f>
        <v>-3.95</v>
      </c>
      <c r="X707" s="618">
        <f>IF(VLOOKUP($AU707,'FE Source'!$A:$W,4,FALSE)=0,"-",VLOOKUP($AU707,'FE Source'!$A:$W,4,FALSE))</f>
        <v>3.25</v>
      </c>
      <c r="Y707" s="618">
        <f>IF(VLOOKUP($AU707,'FE Source'!$A:$W,5,FALSE)=0,"-",VLOOKUP($AU707,'FE Source'!$A:$W,5,FALSE))</f>
        <v>-3.99</v>
      </c>
      <c r="Z707" s="618">
        <f>IF(VLOOKUP($AU707,'FE Source'!$A:$W,6,FALSE)=0,"-",VLOOKUP($AU707,'FE Source'!$A:$W,6,FALSE))</f>
        <v>5.71</v>
      </c>
      <c r="AA707" s="618">
        <f>IF(VLOOKUP($AU707,'FE Source'!$A:$W,7,FALSE)=0,"-",VLOOKUP($AU707,'FE Source'!$A:$W,7,FALSE))</f>
        <v>10.92</v>
      </c>
      <c r="AB707" s="618">
        <f>IF(VLOOKUP($AU707,'FE Source'!$A:$W,8,FALSE)=0,"-",VLOOKUP($AU707,'FE Source'!$A:$W,8,FALSE))</f>
        <v>17.739999999999998</v>
      </c>
      <c r="AC707" s="632">
        <f>IF(VLOOKUP($AU707,'FE Source'!$A:$W,9,FALSE)=0,"-",VLOOKUP($AU707,'FE Source'!$A:$W,9,FALSE))</f>
        <v>7.56</v>
      </c>
      <c r="AD707" s="634">
        <f>IF(VLOOKUP($AU707,'FE Source'!$A:$W,10,FALSE)=0,"-",VLOOKUP($AU707,'FE Source'!$A:$W,10,FALSE))</f>
        <v>1.1299999999999999</v>
      </c>
      <c r="AE707" s="618">
        <f>IF(VLOOKUP($AU707,'FE Source'!$A:$W,11,FALSE)=0,"-",VLOOKUP($AU707,'FE Source'!$A:$W,11,FALSE))</f>
        <v>15.91</v>
      </c>
      <c r="AF707" s="618">
        <f>IF(VLOOKUP($AU707,'FE Source'!$A:$W,12,FALSE)=0,"-",VLOOKUP($AU707,'FE Source'!$A:$W,12,FALSE))</f>
        <v>0.4</v>
      </c>
      <c r="AG707" s="618">
        <f>IF(VLOOKUP($AU707,'FE Source'!$A:$W,14,FALSE)=0,"-",VLOOKUP($AU707,'FE Source'!$A:$W,14,FALSE))</f>
        <v>-15.48</v>
      </c>
      <c r="AH707" s="618">
        <f>IF(VLOOKUP($AU707,'FE Source'!$A:$DJ,33,FALSE)=0,"-",VLOOKUP($AU707,'FE Source'!$A:$DJ,33,FALSE))</f>
        <v>140.72999999999999</v>
      </c>
      <c r="AI707" s="618">
        <f>IF(VLOOKUP($AU707,'FE Source'!$A:$Y,20,FALSE)=0,"-",VLOOKUP($AU707,'FE Source'!$A:$Y,20,FALSE))</f>
        <v>131.25</v>
      </c>
      <c r="AJ707" s="618">
        <f>IF(VLOOKUP($AU707,'FE Source'!$A:$DJ,34,FALSE)=0,"-",VLOOKUP($AU707,'FE Source'!$A:$DJ,34,FALSE))</f>
        <v>129.1</v>
      </c>
      <c r="AK707" s="618">
        <f>IF(VLOOKUP($AU707,'FE Source'!$A:$DJ,35,FALSE)=0,"-",VLOOKUP($AU707,'FE Source'!$A:$DJ,35,FALSE))</f>
        <v>110.1</v>
      </c>
      <c r="AL707" s="632">
        <f>IF(VLOOKUP($AU707,'FE Source'!$A:$Y,19,FALSE)=0,"-",VLOOKUP($AU707,'FE Source'!$A:$Y,19,FALSE))</f>
        <v>100.28</v>
      </c>
      <c r="AM707" s="634">
        <f>IF(VLOOKUP($AU707,'FE Source'!$A:$DJ,36,FALSE)=0,"-",VLOOKUP($AU707,'FE Source'!$A:$DJ,36,FALSE))</f>
        <v>103.21</v>
      </c>
      <c r="AN707" s="635">
        <f>IF(VLOOKUP($AU707,'FE Source'!$A:$W,13,FALSE)=0,"-",VLOOKUP($AU707,'FE Source'!$A:$W,13,FALSE))</f>
        <v>214.8</v>
      </c>
      <c r="AO707" s="634" t="str">
        <f>IF(J707="no","-",IF(VLOOKUP($AU707,'FE Source'!$A:$W,15,FALSE)=0,"-",VLOOKUP($AU707,'FE Source'!$A:$W,15,FALSE)))</f>
        <v>-</v>
      </c>
      <c r="AP707" s="618" t="str">
        <f>IF(AO707="-","-",IF(VLOOKUP($AU707,'FE Source'!$A:$Z,21,FALSE)=0,"-",IF(VLOOKUP($AU707,'FE Source'!$A:$Z,21,FALSE)=2,"Semi-Annual",IF(VLOOKUP($AU707,'FE Source'!$A:$Z,21,FALSE)=4,"Quarterly",IF(VLOOKUP($AU707,'FE Source'!$A:$Z,21,FALSE)=12,"Monthly","Annual")))))</f>
        <v>-</v>
      </c>
      <c r="AQ707" s="632">
        <f t="array" ref="AQ707">IF(VLOOKUP($AU707,'FE Source'!$A:$W,16,FALSE)=0,"-",VLOOKUP($AU707,'FE Source'!$A:$W,16,FALSE))</f>
        <v>1.52</v>
      </c>
      <c r="AR707" s="636" t="str">
        <f>IF(VLOOKUP($AU707,'FE Source'!$A:$W,17,FALSE)=0,"-",VLOOKUP($AU707,'FE Source'!$A:$W,17,FALSE))</f>
        <v>Neutral</v>
      </c>
      <c r="AS707" s="634">
        <f>IF(VLOOKUP($AU707,'FE Source'!$AN:$AS,4,FALSE)="",VLOOKUP($AU707,'FE Source'!$AN:$AS,3,FALSE),VLOOKUP($AU707,'FE Source'!$AN:$AS,4,FALSE))</f>
        <v>2.58</v>
      </c>
      <c r="AT707" s="637">
        <f>IF(VLOOKUP($AU707,'FE Source'!$AN:$AS,5,FALSE)=0,"-",VLOOKUP($AU707,'FE Source'!$AN:$AS,5,FALSE))</f>
        <v>45782</v>
      </c>
      <c r="AU707" s="636" t="s">
        <v>699</v>
      </c>
      <c r="BE707" s="215">
        <f>IF(VLOOKUP($AU707,'FE Source'!$A:$AK,22,FALSE)=0,"-",VLOOKUP($AU707,'FE Source'!$A:$AK,22,FALSE))</f>
        <v>1.51</v>
      </c>
      <c r="BF707" s="215">
        <f>IF(VLOOKUP($AU707,'FE Source'!$A:$AK,23,FALSE)=0,"-",VLOOKUP($AU707,'FE Source'!$A:$AK,23,FALSE))</f>
        <v>-1.41</v>
      </c>
      <c r="BG707" s="215">
        <f>IF(VLOOKUP($AU707,'FE Source'!$A:$AK,24,FALSE)=0,"-",VLOOKUP($AU707,'FE Source'!$A:$AK,24,FALSE))</f>
        <v>24.24</v>
      </c>
      <c r="BH707" s="215">
        <f>IF(VLOOKUP($AU707,'FE Source'!$A:$AK,25,FALSE)=0,"-",VLOOKUP($AU707,'FE Source'!$A:$AK,25,FALSE))</f>
        <v>-7.74</v>
      </c>
      <c r="BI707" s="215">
        <f>IF(VLOOKUP($AU707,'FE Source'!$A:$AK,26,FALSE)=0,"-",VLOOKUP($AU707,'FE Source'!$A:$AK,26,FALSE))</f>
        <v>1.1100000000000001</v>
      </c>
      <c r="BJ707" s="215">
        <f>IF(VLOOKUP($AU707,'FE Source'!$A:$AK,27,FALSE)=0,"-",VLOOKUP($AU707,'FE Source'!$A:$AK,27,FALSE))</f>
        <v>9.81</v>
      </c>
      <c r="BK707" s="215">
        <f>IF(VLOOKUP($AU707,'FE Source'!$A:$AK,28,FALSE)=0,"-",VLOOKUP($AU707,'FE Source'!$A:$AK,28,FALSE))</f>
        <v>26.67</v>
      </c>
      <c r="BL707" s="215">
        <f>IF(VLOOKUP($AU707,'FE Source'!$A:$AK,29,FALSE)=0,"-",VLOOKUP($AU707,'FE Source'!$A:$AK,29,FALSE))</f>
        <v>-8.7799999999999994</v>
      </c>
      <c r="BM707" s="215">
        <f>IF(VLOOKUP($AU707,'FE Source'!$A:$AK,30,FALSE)=0,"-",VLOOKUP($AU707,'FE Source'!$A:$AK,30,FALSE))</f>
        <v>23.3</v>
      </c>
      <c r="BN707" t="str">
        <f>IF(VLOOKUP($AU707,'FE Source'!$A:$AK,31,FALSE)="No Specified Index","-",IF(VLOOKUP($AU707,'FE Source'!$A:$AK,31,FALSE)=0,"-",VLOOKUP($AU707,'FE Source'!$A:$AK,31,FALSE)))</f>
        <v>MSCI India</v>
      </c>
      <c r="BO707" s="217">
        <f>IF(VLOOKUP($AU707,'FE Source'!$A:$AK,32,FALSE)=0,"-",VLOOKUP($AU707,'FE Source'!$A:$AK,32,FALSE))</f>
        <v>36166</v>
      </c>
      <c r="BP707" s="18">
        <f>IF(VLOOKUP($AU707,'FE Source'!$AZ:$BC,2,FALSE)=0,"-",VLOOKUP($AU707,'FE Source'!$AZ:$BC,2,FALSE))</f>
        <v>-6.27</v>
      </c>
      <c r="BQ707" s="18">
        <f>IF(VLOOKUP($AU707,'FE Source'!$AZ:$BC,3,FALSE)=0,"-",VLOOKUP($AU707,'FE Source'!$AZ:$BC,3,FALSE))</f>
        <v>-15.11</v>
      </c>
      <c r="BR707" s="18">
        <f>IF(VLOOKUP($AU707,'FE Source'!$AZ:$BC,4,FALSE)=0,"-",VLOOKUP($AU707,'FE Source'!$AZ:$BC,4,FALSE))</f>
        <v>-9.89</v>
      </c>
    </row>
    <row r="708" spans="2:70" ht="15">
      <c r="B708" s="628" t="str">
        <f>INDEX('UT - Retail'!$A$7:$A$1409,MATCH(AU708,'UT - Retail'!$U$7:$U$1409,0),1)</f>
        <v>Lion Global Investors Limited</v>
      </c>
      <c r="C708" s="650" t="str">
        <f>INDEX('UT - Retail'!$B$7:$B$1409,MATCH(AU708,'UT - Retail'!$U$7:$U$1409,0),1)</f>
        <v>LionGlobal Japan Growth A SGD</v>
      </c>
      <c r="D708" s="650"/>
      <c r="E708" s="618" t="str">
        <f>VLOOKUP(C708,'UT - Retail'!$B:$K,8,FALSE)</f>
        <v>Equities</v>
      </c>
      <c r="F708" s="618" t="str">
        <f>VLOOKUP(C708,'UT - Retail'!$B:$K,9,FALSE)</f>
        <v>Japan</v>
      </c>
      <c r="G708" s="618" t="str">
        <f>VLOOKUP(C708,'UT - Retail'!$B:$K,10,FALSE)</f>
        <v>General</v>
      </c>
      <c r="H708" s="82" t="str">
        <f>VLOOKUP(C708,'UT - Retail'!$B:$N,13,FALSE)</f>
        <v>Yes</v>
      </c>
      <c r="I708" s="82" t="str">
        <f>VLOOKUP(C708,'UT - Retail'!$B:$Q,14,FALSE)</f>
        <v>No</v>
      </c>
      <c r="J708" s="618" t="str">
        <f>VLOOKUP(C708,'UT - Retail'!$B:$Q,11,FALSE)</f>
        <v>No</v>
      </c>
      <c r="K708" s="130" t="str">
        <f>VLOOKUP(C708,'UT - Retail'!$B:$P,15,FALSE)</f>
        <v>Yes</v>
      </c>
      <c r="L708" s="82" t="str">
        <f>VLOOKUP(C708,'UT - Retail'!$B:$Q,16,FALSE)</f>
        <v>Both</v>
      </c>
      <c r="M708" s="618" t="str">
        <f>VLOOKUP(C708,'UT - Retail'!$B:$K,6,FALSE)</f>
        <v>SGD</v>
      </c>
      <c r="N708" s="618" t="str">
        <f>IFERROR(IF(MATCH(C708,'Portfolio Construction'!$AL:$AL,0),"Yes","No"),"No")</f>
        <v>No</v>
      </c>
      <c r="O708" s="618" t="str">
        <f>IFERROR(IF(MATCH(C708,'Portfolio Construction'!$AN:$AN,0),"Yes","No"),"No")</f>
        <v>No</v>
      </c>
      <c r="P708" s="618" t="str">
        <f>IFERROR(IF(MATCH(C708,'Portfolio Construction'!$AP:$AP,0),"Yes","No"),"No")</f>
        <v>No</v>
      </c>
      <c r="Q708" s="618" t="str">
        <f>IFERROR(IF(MATCH(C708,'Portfolio Construction'!$AR:$AR,0),"Yes","No"),"No")</f>
        <v>No</v>
      </c>
      <c r="R708" s="618" t="str">
        <f>IFERROR(IF(MATCH(C708,'Portfolio Construction'!$AT:$AT,0),"Yes","No"),"No")</f>
        <v>No</v>
      </c>
      <c r="S708" s="618" t="str">
        <f>IFERROR(IF(MATCH(C708,'Portfolio Construction'!$AV:$AV,0),"Yes","No"),"No")</f>
        <v>No</v>
      </c>
      <c r="T708" s="618" t="str">
        <f>IFERROR(IF(MATCH(C708,'Portfolio Construction'!$AX:$AX,0),"Yes","No"),"No")</f>
        <v>No</v>
      </c>
      <c r="U708" s="618" t="str">
        <f>IFERROR(IF(MATCH(C708,'Portfolio Construction'!$AZ:$AZ,0),"Yes","No"),"No")</f>
        <v>No</v>
      </c>
      <c r="V708" s="618" t="str">
        <f>IFERROR(IF(MATCH(C708,'Portfolio Construction'!$BB:$BB,0),"Yes","No"),"No")</f>
        <v>No</v>
      </c>
      <c r="W708" s="618" t="str">
        <f>IF(VLOOKUP($AU708,'FE Source'!$A:$W,3,FALSE)=0,"-",VLOOKUP($AU708,'FE Source'!$A:$W,3,FALSE))</f>
        <v>-</v>
      </c>
      <c r="X708" s="618">
        <f>IF(VLOOKUP($AU708,'FE Source'!$A:$W,4,FALSE)=0,"-",VLOOKUP($AU708,'FE Source'!$A:$W,4,FALSE))</f>
        <v>5.91</v>
      </c>
      <c r="Y708" s="618">
        <f>IF(VLOOKUP($AU708,'FE Source'!$A:$W,5,FALSE)=0,"-",VLOOKUP($AU708,'FE Source'!$A:$W,5,FALSE))</f>
        <v>2.5099999999999998</v>
      </c>
      <c r="Z708" s="618">
        <f>IF(VLOOKUP($AU708,'FE Source'!$A:$W,6,FALSE)=0,"-",VLOOKUP($AU708,'FE Source'!$A:$W,6,FALSE))</f>
        <v>2.73</v>
      </c>
      <c r="AA708" s="618">
        <f>IF(VLOOKUP($AU708,'FE Source'!$A:$W,7,FALSE)=0,"-",VLOOKUP($AU708,'FE Source'!$A:$W,7,FALSE))</f>
        <v>6.42</v>
      </c>
      <c r="AB708" s="618">
        <f>IF(VLOOKUP($AU708,'FE Source'!$A:$W,8,FALSE)=0,"-",VLOOKUP($AU708,'FE Source'!$A:$W,8,FALSE))</f>
        <v>5.84</v>
      </c>
      <c r="AC708" s="632">
        <f>IF(VLOOKUP($AU708,'FE Source'!$A:$W,9,FALSE)=0,"-",VLOOKUP($AU708,'FE Source'!$A:$W,9,FALSE))</f>
        <v>5.59</v>
      </c>
      <c r="AD708" s="634">
        <f>IF(VLOOKUP($AU708,'FE Source'!$A:$W,10,FALSE)=0,"-",VLOOKUP($AU708,'FE Source'!$A:$W,10,FALSE))</f>
        <v>1.22</v>
      </c>
      <c r="AE708" s="618">
        <f>IF(VLOOKUP($AU708,'FE Source'!$A:$W,11,FALSE)=0,"-",VLOOKUP($AU708,'FE Source'!$A:$W,11,FALSE))</f>
        <v>11.45</v>
      </c>
      <c r="AF708" s="618">
        <f>IF(VLOOKUP($AU708,'FE Source'!$A:$W,12,FALSE)=0,"-",VLOOKUP($AU708,'FE Source'!$A:$W,12,FALSE))</f>
        <v>0.4</v>
      </c>
      <c r="AG708" s="618">
        <f>IF(VLOOKUP($AU708,'FE Source'!$A:$W,14,FALSE)=0,"-",VLOOKUP($AU708,'FE Source'!$A:$W,14,FALSE))</f>
        <v>-11.12</v>
      </c>
      <c r="AH708" s="618">
        <f>IF(VLOOKUP($AU708,'FE Source'!$A:$DJ,33,FALSE)=0,"-",VLOOKUP($AU708,'FE Source'!$A:$DJ,33,FALSE))</f>
        <v>69.69</v>
      </c>
      <c r="AI708" s="618">
        <f>IF(VLOOKUP($AU708,'FE Source'!$A:$Y,20,FALSE)=0,"-",VLOOKUP($AU708,'FE Source'!$A:$Y,20,FALSE))</f>
        <v>115.15</v>
      </c>
      <c r="AJ708" s="618">
        <f>IF(VLOOKUP($AU708,'FE Source'!$A:$DJ,34,FALSE)=0,"-",VLOOKUP($AU708,'FE Source'!$A:$DJ,34,FALSE))</f>
        <v>102.82</v>
      </c>
      <c r="AK708" s="618">
        <f>IF(VLOOKUP($AU708,'FE Source'!$A:$DJ,35,FALSE)=0,"-",VLOOKUP($AU708,'FE Source'!$A:$DJ,35,FALSE))</f>
        <v>92.98</v>
      </c>
      <c r="AL708" s="632">
        <f>IF(VLOOKUP($AU708,'FE Source'!$A:$Y,19,FALSE)=0,"-",VLOOKUP($AU708,'FE Source'!$A:$Y,19,FALSE))</f>
        <v>134.44999999999999</v>
      </c>
      <c r="AM708" s="634">
        <f>IF(VLOOKUP($AU708,'FE Source'!$A:$DJ,36,FALSE)=0,"-",VLOOKUP($AU708,'FE Source'!$A:$DJ,36,FALSE))</f>
        <v>104</v>
      </c>
      <c r="AN708" s="635">
        <f>IF(VLOOKUP($AU708,'FE Source'!$A:$W,13,FALSE)=0,"-",VLOOKUP($AU708,'FE Source'!$A:$W,13,FALSE))</f>
        <v>249.1</v>
      </c>
      <c r="AO708" s="634" t="str">
        <f>IF(J708="no","-",IF(VLOOKUP($AU708,'FE Source'!$A:$W,15,FALSE)=0,"-",VLOOKUP($AU708,'FE Source'!$A:$W,15,FALSE)))</f>
        <v>-</v>
      </c>
      <c r="AP708" s="618" t="str">
        <f>IF(AO708="-","-",IF(VLOOKUP($AU708,'FE Source'!$A:$Z,21,FALSE)=0,"-",IF(VLOOKUP($AU708,'FE Source'!$A:$Z,21,FALSE)=2,"Semi-Annual",IF(VLOOKUP($AU708,'FE Source'!$A:$Z,21,FALSE)=4,"Quarterly",IF(VLOOKUP($AU708,'FE Source'!$A:$Z,21,FALSE)=12,"Monthly","Annual")))))</f>
        <v>-</v>
      </c>
      <c r="AQ708" s="632">
        <f t="array" ref="AQ708">IF(VLOOKUP($AU708,'FE Source'!$A:$W,16,FALSE)=0,"-",VLOOKUP($AU708,'FE Source'!$A:$W,16,FALSE))</f>
        <v>1.57</v>
      </c>
      <c r="AR708" s="636" t="str">
        <f>IF(VLOOKUP($AU708,'FE Source'!$A:$W,17,FALSE)=0,"-",VLOOKUP($AU708,'FE Source'!$A:$W,17,FALSE))</f>
        <v>Neutral</v>
      </c>
      <c r="AS708" s="634">
        <f>IF(VLOOKUP($AU708,'FE Source'!$AN:$AS,4,FALSE)="",VLOOKUP($AU708,'FE Source'!$AN:$AS,3,FALSE),VLOOKUP($AU708,'FE Source'!$AN:$AS,4,FALSE))</f>
        <v>1.47</v>
      </c>
      <c r="AT708" s="637">
        <f>IF(VLOOKUP($AU708,'FE Source'!$AN:$AS,5,FALSE)=0,"-",VLOOKUP($AU708,'FE Source'!$AN:$AS,5,FALSE))</f>
        <v>45779</v>
      </c>
      <c r="AU708" s="636" t="s">
        <v>704</v>
      </c>
      <c r="BE708" s="215">
        <f>IF(VLOOKUP($AU708,'FE Source'!$A:$AK,22,FALSE)=0,"-",VLOOKUP($AU708,'FE Source'!$A:$AK,22,FALSE))</f>
        <v>17.100000000000001</v>
      </c>
      <c r="BF708" s="215">
        <f>IF(VLOOKUP($AU708,'FE Source'!$A:$AK,23,FALSE)=0,"-",VLOOKUP($AU708,'FE Source'!$A:$AK,23,FALSE))</f>
        <v>5.8</v>
      </c>
      <c r="BG708" s="215">
        <f>IF(VLOOKUP($AU708,'FE Source'!$A:$AK,24,FALSE)=0,"-",VLOOKUP($AU708,'FE Source'!$A:$AK,24,FALSE))</f>
        <v>21.92</v>
      </c>
      <c r="BH708" s="215">
        <f>IF(VLOOKUP($AU708,'FE Source'!$A:$AK,25,FALSE)=0,"-",VLOOKUP($AU708,'FE Source'!$A:$AK,25,FALSE))</f>
        <v>-14.26</v>
      </c>
      <c r="BI708" s="215">
        <f>IF(VLOOKUP($AU708,'FE Source'!$A:$AK,26,FALSE)=0,"-",VLOOKUP($AU708,'FE Source'!$A:$AK,26,FALSE))</f>
        <v>19.350000000000001</v>
      </c>
      <c r="BJ708" s="215">
        <f>IF(VLOOKUP($AU708,'FE Source'!$A:$AK,27,FALSE)=0,"-",VLOOKUP($AU708,'FE Source'!$A:$AK,27,FALSE))</f>
        <v>17.91</v>
      </c>
      <c r="BK708" s="215">
        <f>IF(VLOOKUP($AU708,'FE Source'!$A:$AK,28,FALSE)=0,"-",VLOOKUP($AU708,'FE Source'!$A:$AK,28,FALSE))</f>
        <v>2.94</v>
      </c>
      <c r="BL708" s="215">
        <f>IF(VLOOKUP($AU708,'FE Source'!$A:$AK,29,FALSE)=0,"-",VLOOKUP($AU708,'FE Source'!$A:$AK,29,FALSE))</f>
        <v>-20.11</v>
      </c>
      <c r="BM708" s="215">
        <f>IF(VLOOKUP($AU708,'FE Source'!$A:$AK,30,FALSE)=0,"-",VLOOKUP($AU708,'FE Source'!$A:$AK,30,FALSE))</f>
        <v>14.29</v>
      </c>
      <c r="BN708" t="str">
        <f>IF(VLOOKUP($AU708,'FE Source'!$A:$AK,31,FALSE)="No Specified Index","-",IF(VLOOKUP($AU708,'FE Source'!$A:$AK,31,FALSE)=0,"-",VLOOKUP($AU708,'FE Source'!$A:$AK,31,FALSE)))</f>
        <v>TOPIX TOTAL RETURN INDEX</v>
      </c>
      <c r="BO708" s="217">
        <f>IF(VLOOKUP($AU708,'FE Source'!$A:$AK,32,FALSE)=0,"-",VLOOKUP($AU708,'FE Source'!$A:$AK,32,FALSE))</f>
        <v>36497</v>
      </c>
      <c r="BP708" s="18">
        <f>IF(VLOOKUP($AU708,'FE Source'!$AZ:$BC,2,FALSE)=0,"-",VLOOKUP($AU708,'FE Source'!$AZ:$BC,2,FALSE))</f>
        <v>0.75</v>
      </c>
      <c r="BQ708" s="18">
        <f>IF(VLOOKUP($AU708,'FE Source'!$AZ:$BC,3,FALSE)=0,"-",VLOOKUP($AU708,'FE Source'!$AZ:$BC,3,FALSE))</f>
        <v>-10.59</v>
      </c>
      <c r="BR708" s="18">
        <f>IF(VLOOKUP($AU708,'FE Source'!$AZ:$BC,4,FALSE)=0,"-",VLOOKUP($AU708,'FE Source'!$AZ:$BC,4,FALSE))</f>
        <v>-5.93</v>
      </c>
    </row>
    <row r="709" spans="2:70" ht="15">
      <c r="B709" s="628" t="str">
        <f>INDEX('UT - Retail'!$A$7:$A$1409,MATCH(AU709,'UT - Retail'!$U$7:$U$1409,0),1)</f>
        <v>Lion Global Investors Limited</v>
      </c>
      <c r="C709" s="650" t="str">
        <f>INDEX('UT - Retail'!$B$7:$B$1409,MATCH(AU709,'UT - Retail'!$U$7:$U$1409,0),1)</f>
        <v>LionGlobal Japan Growth A SGD-H</v>
      </c>
      <c r="D709" s="650"/>
      <c r="E709" s="618" t="str">
        <f>VLOOKUP(C709,'UT - Retail'!$B:$K,8,FALSE)</f>
        <v>Equities</v>
      </c>
      <c r="F709" s="618" t="str">
        <f>VLOOKUP(C709,'UT - Retail'!$B:$K,9,FALSE)</f>
        <v>Japan</v>
      </c>
      <c r="G709" s="618" t="str">
        <f>VLOOKUP(C709,'UT - Retail'!$B:$K,10,FALSE)</f>
        <v>General</v>
      </c>
      <c r="H709" s="82" t="str">
        <f>VLOOKUP(C709,'UT - Retail'!$B:$N,13,FALSE)</f>
        <v>Yes</v>
      </c>
      <c r="I709" s="82" t="str">
        <f>VLOOKUP(C709,'UT - Retail'!$B:$Q,14,FALSE)</f>
        <v>No</v>
      </c>
      <c r="J709" s="618" t="str">
        <f>VLOOKUP(C709,'UT - Retail'!$B:$Q,11,FALSE)</f>
        <v>No</v>
      </c>
      <c r="K709" s="130" t="str">
        <f>VLOOKUP(C709,'UT - Retail'!$B:$P,15,FALSE)</f>
        <v>Yes</v>
      </c>
      <c r="L709" s="82" t="str">
        <f>VLOOKUP(C709,'UT - Retail'!$B:$Q,16,FALSE)</f>
        <v>Both</v>
      </c>
      <c r="M709" s="618" t="str">
        <f>VLOOKUP(C709,'UT - Retail'!$B:$K,6,FALSE)</f>
        <v>SGD</v>
      </c>
      <c r="N709" s="618" t="str">
        <f>IFERROR(IF(MATCH(C709,'Portfolio Construction'!$AL:$AL,0),"Yes","No"),"No")</f>
        <v>No</v>
      </c>
      <c r="O709" s="618" t="str">
        <f>IFERROR(IF(MATCH(C709,'Portfolio Construction'!$AN:$AN,0),"Yes","No"),"No")</f>
        <v>No</v>
      </c>
      <c r="P709" s="618" t="str">
        <f>IFERROR(IF(MATCH(C709,'Portfolio Construction'!$AP:$AP,0),"Yes","No"),"No")</f>
        <v>No</v>
      </c>
      <c r="Q709" s="618" t="str">
        <f>IFERROR(IF(MATCH(C709,'Portfolio Construction'!$AR:$AR,0),"Yes","No"),"No")</f>
        <v>No</v>
      </c>
      <c r="R709" s="618" t="str">
        <f>IFERROR(IF(MATCH(C709,'Portfolio Construction'!$AT:$AT,0),"Yes","No"),"No")</f>
        <v>No</v>
      </c>
      <c r="S709" s="618" t="str">
        <f>IFERROR(IF(MATCH(C709,'Portfolio Construction'!$AV:$AV,0),"Yes","No"),"No")</f>
        <v>No</v>
      </c>
      <c r="T709" s="618" t="str">
        <f>IFERROR(IF(MATCH(C709,'Portfolio Construction'!$AX:$AX,0),"Yes","No"),"No")</f>
        <v>No</v>
      </c>
      <c r="U709" s="618" t="str">
        <f>IFERROR(IF(MATCH(C709,'Portfolio Construction'!$AZ:$AZ,0),"Yes","No"),"No")</f>
        <v>No</v>
      </c>
      <c r="V709" s="618" t="str">
        <f>IFERROR(IF(MATCH(C709,'Portfolio Construction'!$BB:$BB,0),"Yes","No"),"No")</f>
        <v>No</v>
      </c>
      <c r="W709" s="618">
        <f>IF(VLOOKUP($AU709,'FE Source'!$A:$W,3,FALSE)=0,"-",VLOOKUP($AU709,'FE Source'!$A:$W,3,FALSE))</f>
        <v>-2.94</v>
      </c>
      <c r="X709" s="618">
        <f>IF(VLOOKUP($AU709,'FE Source'!$A:$W,4,FALSE)=0,"-",VLOOKUP($AU709,'FE Source'!$A:$W,4,FALSE))</f>
        <v>9.0299999999999994</v>
      </c>
      <c r="Y709" s="618">
        <f>IF(VLOOKUP($AU709,'FE Source'!$A:$W,5,FALSE)=0,"-",VLOOKUP($AU709,'FE Source'!$A:$W,5,FALSE))</f>
        <v>-0.03</v>
      </c>
      <c r="Z709" s="618">
        <f>IF(VLOOKUP($AU709,'FE Source'!$A:$W,6,FALSE)=0,"-",VLOOKUP($AU709,'FE Source'!$A:$W,6,FALSE))</f>
        <v>3.29</v>
      </c>
      <c r="AA709" s="618">
        <f>IF(VLOOKUP($AU709,'FE Source'!$A:$W,7,FALSE)=0,"-",VLOOKUP($AU709,'FE Source'!$A:$W,7,FALSE))</f>
        <v>15.96</v>
      </c>
      <c r="AB709" s="618">
        <f>IF(VLOOKUP($AU709,'FE Source'!$A:$W,8,FALSE)=0,"-",VLOOKUP($AU709,'FE Source'!$A:$W,8,FALSE))</f>
        <v>16.38</v>
      </c>
      <c r="AC709" s="632">
        <f>IF(VLOOKUP($AU709,'FE Source'!$A:$W,9,FALSE)=0,"-",VLOOKUP($AU709,'FE Source'!$A:$W,9,FALSE))</f>
        <v>9.08</v>
      </c>
      <c r="AD709" s="634">
        <f>IF(VLOOKUP($AU709,'FE Source'!$A:$W,10,FALSE)=0,"-",VLOOKUP($AU709,'FE Source'!$A:$W,10,FALSE))</f>
        <v>0.9</v>
      </c>
      <c r="AE709" s="618">
        <f>IF(VLOOKUP($AU709,'FE Source'!$A:$W,11,FALSE)=0,"-",VLOOKUP($AU709,'FE Source'!$A:$W,11,FALSE))</f>
        <v>11.71</v>
      </c>
      <c r="AF709" s="618">
        <f>IF(VLOOKUP($AU709,'FE Source'!$A:$W,12,FALSE)=0,"-",VLOOKUP($AU709,'FE Source'!$A:$W,12,FALSE))</f>
        <v>1.1499999999999999</v>
      </c>
      <c r="AG709" s="618">
        <f>IF(VLOOKUP($AU709,'FE Source'!$A:$W,14,FALSE)=0,"-",VLOOKUP($AU709,'FE Source'!$A:$W,14,FALSE))</f>
        <v>-6.43</v>
      </c>
      <c r="AH709" s="618">
        <f>IF(VLOOKUP($AU709,'FE Source'!$A:$DJ,33,FALSE)=0,"-",VLOOKUP($AU709,'FE Source'!$A:$DJ,33,FALSE))</f>
        <v>48.62</v>
      </c>
      <c r="AI709" s="618">
        <f>IF(VLOOKUP($AU709,'FE Source'!$A:$Y,20,FALSE)=0,"-",VLOOKUP($AU709,'FE Source'!$A:$Y,20,FALSE))</f>
        <v>136.62</v>
      </c>
      <c r="AJ709" s="618">
        <f>IF(VLOOKUP($AU709,'FE Source'!$A:$DJ,34,FALSE)=0,"-",VLOOKUP($AU709,'FE Source'!$A:$DJ,34,FALSE))</f>
        <v>132.21</v>
      </c>
      <c r="AK709" s="618">
        <f>IF(VLOOKUP($AU709,'FE Source'!$A:$DJ,35,FALSE)=0,"-",VLOOKUP($AU709,'FE Source'!$A:$DJ,35,FALSE))</f>
        <v>92.47</v>
      </c>
      <c r="AL709" s="632">
        <f>IF(VLOOKUP($AU709,'FE Source'!$A:$Y,19,FALSE)=0,"-",VLOOKUP($AU709,'FE Source'!$A:$Y,19,FALSE))</f>
        <v>73.89</v>
      </c>
      <c r="AM709" s="634">
        <f>IF(VLOOKUP($AU709,'FE Source'!$A:$DJ,36,FALSE)=0,"-",VLOOKUP($AU709,'FE Source'!$A:$DJ,36,FALSE))</f>
        <v>58.81</v>
      </c>
      <c r="AN709" s="635">
        <f>IF(VLOOKUP($AU709,'FE Source'!$A:$W,13,FALSE)=0,"-",VLOOKUP($AU709,'FE Source'!$A:$W,13,FALSE))</f>
        <v>249.1</v>
      </c>
      <c r="AO709" s="634" t="str">
        <f>IF(J709="no","-",IF(VLOOKUP($AU709,'FE Source'!$A:$W,15,FALSE)=0,"-",VLOOKUP($AU709,'FE Source'!$A:$W,15,FALSE)))</f>
        <v>-</v>
      </c>
      <c r="AP709" s="618" t="str">
        <f>IF(AO709="-","-",IF(VLOOKUP($AU709,'FE Source'!$A:$Z,21,FALSE)=0,"-",IF(VLOOKUP($AU709,'FE Source'!$A:$Z,21,FALSE)=2,"Semi-Annual",IF(VLOOKUP($AU709,'FE Source'!$A:$Z,21,FALSE)=4,"Quarterly",IF(VLOOKUP($AU709,'FE Source'!$A:$Z,21,FALSE)=12,"Monthly","Annual")))))</f>
        <v>-</v>
      </c>
      <c r="AQ709" s="632" t="str">
        <f t="array" ref="AQ709">IF(VLOOKUP($AU709,'FE Source'!$A:$W,16,FALSE)=0,"-",VLOOKUP($AU709,'FE Source'!$A:$W,16,FALSE))</f>
        <v>-</v>
      </c>
      <c r="AR709" s="636" t="str">
        <f>IF(VLOOKUP($AU709,'FE Source'!$A:$W,17,FALSE)=0,"-",VLOOKUP($AU709,'FE Source'!$A:$W,17,FALSE))</f>
        <v>-</v>
      </c>
      <c r="AS709" s="634">
        <f>IF(VLOOKUP($AU709,'FE Source'!$AN:$AS,4,FALSE)="",VLOOKUP($AU709,'FE Source'!$AN:$AS,3,FALSE),VLOOKUP($AU709,'FE Source'!$AN:$AS,4,FALSE))</f>
        <v>3.24</v>
      </c>
      <c r="AT709" s="637">
        <f>IF(VLOOKUP($AU709,'FE Source'!$AN:$AS,5,FALSE)=0,"-",VLOOKUP($AU709,'FE Source'!$AN:$AS,5,FALSE))</f>
        <v>45779</v>
      </c>
      <c r="AU709" s="636" t="s">
        <v>1218</v>
      </c>
      <c r="BE709" s="215">
        <f>IF(VLOOKUP($AU709,'FE Source'!$A:$AK,22,FALSE)=0,"-",VLOOKUP($AU709,'FE Source'!$A:$AK,22,FALSE))</f>
        <v>10.43</v>
      </c>
      <c r="BF709" s="215">
        <f>IF(VLOOKUP($AU709,'FE Source'!$A:$AK,23,FALSE)=0,"-",VLOOKUP($AU709,'FE Source'!$A:$AK,23,FALSE))</f>
        <v>-0.37</v>
      </c>
      <c r="BG709" s="215">
        <f>IF(VLOOKUP($AU709,'FE Source'!$A:$AK,24,FALSE)=0,"-",VLOOKUP($AU709,'FE Source'!$A:$AK,24,FALSE))</f>
        <v>27.84</v>
      </c>
      <c r="BH709" s="215">
        <f>IF(VLOOKUP($AU709,'FE Source'!$A:$AK,25,FALSE)=0,"-",VLOOKUP($AU709,'FE Source'!$A:$AK,25,FALSE))</f>
        <v>-16.7</v>
      </c>
      <c r="BI709" s="215">
        <f>IF(VLOOKUP($AU709,'FE Source'!$A:$AK,26,FALSE)=0,"-",VLOOKUP($AU709,'FE Source'!$A:$AK,26,FALSE))</f>
        <v>21.02</v>
      </c>
      <c r="BJ709" s="215">
        <f>IF(VLOOKUP($AU709,'FE Source'!$A:$AK,27,FALSE)=0,"-",VLOOKUP($AU709,'FE Source'!$A:$AK,27,FALSE))</f>
        <v>14.13</v>
      </c>
      <c r="BK709" s="215">
        <f>IF(VLOOKUP($AU709,'FE Source'!$A:$AK,28,FALSE)=0,"-",VLOOKUP($AU709,'FE Source'!$A:$AK,28,FALSE))</f>
        <v>12.38</v>
      </c>
      <c r="BL709" s="215">
        <f>IF(VLOOKUP($AU709,'FE Source'!$A:$AK,29,FALSE)=0,"-",VLOOKUP($AU709,'FE Source'!$A:$AK,29,FALSE))</f>
        <v>-6.46</v>
      </c>
      <c r="BM709" s="215">
        <f>IF(VLOOKUP($AU709,'FE Source'!$A:$AK,30,FALSE)=0,"-",VLOOKUP($AU709,'FE Source'!$A:$AK,30,FALSE))</f>
        <v>29.1</v>
      </c>
      <c r="BN709" t="str">
        <f>IF(VLOOKUP($AU709,'FE Source'!$A:$AK,31,FALSE)="No Specified Index","-",IF(VLOOKUP($AU709,'FE Source'!$A:$AK,31,FALSE)=0,"-",VLOOKUP($AU709,'FE Source'!$A:$AK,31,FALSE)))</f>
        <v>TOPIX TOTAL RETURN INDEX</v>
      </c>
      <c r="BO709" s="217">
        <f>IF(VLOOKUP($AU709,'FE Source'!$A:$AK,32,FALSE)=0,"-",VLOOKUP($AU709,'FE Source'!$A:$AK,32,FALSE))</f>
        <v>41723</v>
      </c>
      <c r="BP709" s="18" t="str">
        <f>IF(VLOOKUP($AU709,'FE Source'!$AZ:$BC,2,FALSE)=0,"-",VLOOKUP($AU709,'FE Source'!$AZ:$BC,2,FALSE))</f>
        <v>-</v>
      </c>
      <c r="BQ709" s="18" t="str">
        <f>IF(VLOOKUP($AU709,'FE Source'!$AZ:$BC,3,FALSE)=0,"-",VLOOKUP($AU709,'FE Source'!$AZ:$BC,3,FALSE))</f>
        <v>-</v>
      </c>
      <c r="BR709" s="18" t="str">
        <f>IF(VLOOKUP($AU709,'FE Source'!$AZ:$BC,4,FALSE)=0,"-",VLOOKUP($AU709,'FE Source'!$AZ:$BC,4,FALSE))</f>
        <v>-</v>
      </c>
    </row>
    <row r="710" spans="2:70" ht="15">
      <c r="B710" s="628" t="str">
        <f>INDEX('UT - Retail'!$A$7:$A$1409,MATCH(AU710,'UT - Retail'!$U$7:$U$1409,0),1)</f>
        <v>Lion Global Investors Limited</v>
      </c>
      <c r="C710" s="650" t="str">
        <f>INDEX('UT - Retail'!$B$7:$B$1409,MATCH(AU710,'UT - Retail'!$U$7:$U$1409,0),1)</f>
        <v>LionGlobal Japan Growth A USD</v>
      </c>
      <c r="D710" s="650"/>
      <c r="E710" s="618" t="str">
        <f>VLOOKUP(C710,'UT - Retail'!$B:$K,8,FALSE)</f>
        <v>Equities</v>
      </c>
      <c r="F710" s="618" t="str">
        <f>VLOOKUP(C710,'UT - Retail'!$B:$K,9,FALSE)</f>
        <v>Japan</v>
      </c>
      <c r="G710" s="618" t="str">
        <f>VLOOKUP(C710,'UT - Retail'!$B:$K,10,FALSE)</f>
        <v>General</v>
      </c>
      <c r="H710" s="82" t="str">
        <f>VLOOKUP(C710,'UT - Retail'!$B:$N,13,FALSE)</f>
        <v>No</v>
      </c>
      <c r="I710" s="82" t="str">
        <f>VLOOKUP(C710,'UT - Retail'!$B:$Q,14,FALSE)</f>
        <v>No</v>
      </c>
      <c r="J710" s="618" t="str">
        <f>VLOOKUP(C710,'UT - Retail'!$B:$Q,11,FALSE)</f>
        <v>No</v>
      </c>
      <c r="K710" s="130" t="str">
        <f>VLOOKUP(C710,'UT - Retail'!$B:$P,15,FALSE)</f>
        <v>No</v>
      </c>
      <c r="L710" s="82" t="str">
        <f>VLOOKUP(C710,'UT - Retail'!$B:$Q,16,FALSE)</f>
        <v>iFast</v>
      </c>
      <c r="M710" s="618" t="str">
        <f>VLOOKUP(C710,'UT - Retail'!$B:$K,6,FALSE)</f>
        <v>USD</v>
      </c>
      <c r="N710" s="618" t="str">
        <f>IFERROR(IF(MATCH(C710,'Portfolio Construction'!$AL:$AL,0),"Yes","No"),"No")</f>
        <v>No</v>
      </c>
      <c r="O710" s="618" t="str">
        <f>IFERROR(IF(MATCH(C710,'Portfolio Construction'!$AN:$AN,0),"Yes","No"),"No")</f>
        <v>No</v>
      </c>
      <c r="P710" s="618" t="str">
        <f>IFERROR(IF(MATCH(C710,'Portfolio Construction'!$AP:$AP,0),"Yes","No"),"No")</f>
        <v>No</v>
      </c>
      <c r="Q710" s="618" t="str">
        <f>IFERROR(IF(MATCH(C710,'Portfolio Construction'!$AR:$AR,0),"Yes","No"),"No")</f>
        <v>No</v>
      </c>
      <c r="R710" s="618" t="str">
        <f>IFERROR(IF(MATCH(C710,'Portfolio Construction'!$AT:$AT,0),"Yes","No"),"No")</f>
        <v>No</v>
      </c>
      <c r="S710" s="618" t="str">
        <f>IFERROR(IF(MATCH(C710,'Portfolio Construction'!$AV:$AV,0),"Yes","No"),"No")</f>
        <v>No</v>
      </c>
      <c r="T710" s="618" t="str">
        <f>IFERROR(IF(MATCH(C710,'Portfolio Construction'!$AX:$AX,0),"Yes","No"),"No")</f>
        <v>No</v>
      </c>
      <c r="U710" s="618" t="str">
        <f>IFERROR(IF(MATCH(C710,'Portfolio Construction'!$AZ:$AZ,0),"Yes","No"),"No")</f>
        <v>No</v>
      </c>
      <c r="V710" s="618" t="str">
        <f>IFERROR(IF(MATCH(C710,'Portfolio Construction'!$BB:$BB,0),"Yes","No"),"No")</f>
        <v>No</v>
      </c>
      <c r="W710" s="618">
        <f>IF(VLOOKUP($AU710,'FE Source'!$A:$W,3,FALSE)=0,"-",VLOOKUP($AU710,'FE Source'!$A:$W,3,FALSE))</f>
        <v>-0.01</v>
      </c>
      <c r="X710" s="618">
        <f>IF(VLOOKUP($AU710,'FE Source'!$A:$W,4,FALSE)=0,"-",VLOOKUP($AU710,'FE Source'!$A:$W,4,FALSE))</f>
        <v>5.87</v>
      </c>
      <c r="Y710" s="618">
        <f>IF(VLOOKUP($AU710,'FE Source'!$A:$W,5,FALSE)=0,"-",VLOOKUP($AU710,'FE Source'!$A:$W,5,FALSE))</f>
        <v>2.5</v>
      </c>
      <c r="Z710" s="618">
        <f>IF(VLOOKUP($AU710,'FE Source'!$A:$W,6,FALSE)=0,"-",VLOOKUP($AU710,'FE Source'!$A:$W,6,FALSE))</f>
        <v>2.75</v>
      </c>
      <c r="AA710" s="618">
        <f>IF(VLOOKUP($AU710,'FE Source'!$A:$W,7,FALSE)=0,"-",VLOOKUP($AU710,'FE Source'!$A:$W,7,FALSE))</f>
        <v>6.43</v>
      </c>
      <c r="AB710" s="618">
        <f>IF(VLOOKUP($AU710,'FE Source'!$A:$W,8,FALSE)=0,"-",VLOOKUP($AU710,'FE Source'!$A:$W,8,FALSE))</f>
        <v>5.84</v>
      </c>
      <c r="AC710" s="632">
        <f>IF(VLOOKUP($AU710,'FE Source'!$A:$W,9,FALSE)=0,"-",VLOOKUP($AU710,'FE Source'!$A:$W,9,FALSE))</f>
        <v>5.61</v>
      </c>
      <c r="AD710" s="634">
        <f>IF(VLOOKUP($AU710,'FE Source'!$A:$W,10,FALSE)=0,"-",VLOOKUP($AU710,'FE Source'!$A:$W,10,FALSE))</f>
        <v>0.93</v>
      </c>
      <c r="AE710" s="618">
        <f>IF(VLOOKUP($AU710,'FE Source'!$A:$W,11,FALSE)=0,"-",VLOOKUP($AU710,'FE Source'!$A:$W,11,FALSE))</f>
        <v>11.47</v>
      </c>
      <c r="AF710" s="618">
        <f>IF(VLOOKUP($AU710,'FE Source'!$A:$W,12,FALSE)=0,"-",VLOOKUP($AU710,'FE Source'!$A:$W,12,FALSE))</f>
        <v>0.41</v>
      </c>
      <c r="AG710" s="618">
        <f>IF(VLOOKUP($AU710,'FE Source'!$A:$W,14,FALSE)=0,"-",VLOOKUP($AU710,'FE Source'!$A:$W,14,FALSE))</f>
        <v>-11.07</v>
      </c>
      <c r="AH710" s="618">
        <f>IF(VLOOKUP($AU710,'FE Source'!$A:$DJ,33,FALSE)=0,"-",VLOOKUP($AU710,'FE Source'!$A:$DJ,33,FALSE))</f>
        <v>62.63</v>
      </c>
      <c r="AI710" s="618">
        <f>IF(VLOOKUP($AU710,'FE Source'!$A:$Y,20,FALSE)=0,"-",VLOOKUP($AU710,'FE Source'!$A:$Y,20,FALSE))</f>
        <v>108.66</v>
      </c>
      <c r="AJ710" s="618">
        <f>IF(VLOOKUP($AU710,'FE Source'!$A:$DJ,34,FALSE)=0,"-",VLOOKUP($AU710,'FE Source'!$A:$DJ,34,FALSE))</f>
        <v>91.93</v>
      </c>
      <c r="AK710" s="618">
        <f>IF(VLOOKUP($AU710,'FE Source'!$A:$DJ,35,FALSE)=0,"-",VLOOKUP($AU710,'FE Source'!$A:$DJ,35,FALSE))</f>
        <v>45.77</v>
      </c>
      <c r="AL710" s="632">
        <f>IF(VLOOKUP($AU710,'FE Source'!$A:$Y,19,FALSE)=0,"-",VLOOKUP($AU710,'FE Source'!$A:$Y,19,FALSE))</f>
        <v>78.19</v>
      </c>
      <c r="AM710" s="634">
        <f>IF(VLOOKUP($AU710,'FE Source'!$A:$DJ,36,FALSE)=0,"-",VLOOKUP($AU710,'FE Source'!$A:$DJ,36,FALSE))</f>
        <v>78.38</v>
      </c>
      <c r="AN710" s="635">
        <f>IF(VLOOKUP($AU710,'FE Source'!$A:$W,13,FALSE)=0,"-",VLOOKUP($AU710,'FE Source'!$A:$W,13,FALSE))</f>
        <v>249.1</v>
      </c>
      <c r="AO710" s="634" t="str">
        <f>IF(J710="no","-",IF(VLOOKUP($AU710,'FE Source'!$A:$W,15,FALSE)=0,"-",VLOOKUP($AU710,'FE Source'!$A:$W,15,FALSE)))</f>
        <v>-</v>
      </c>
      <c r="AP710" s="618" t="str">
        <f>IF(AO710="-","-",IF(VLOOKUP($AU710,'FE Source'!$A:$Z,21,FALSE)=0,"-",IF(VLOOKUP($AU710,'FE Source'!$A:$Z,21,FALSE)=2,"Semi-Annual",IF(VLOOKUP($AU710,'FE Source'!$A:$Z,21,FALSE)=4,"Quarterly",IF(VLOOKUP($AU710,'FE Source'!$A:$Z,21,FALSE)=12,"Monthly","Annual")))))</f>
        <v>-</v>
      </c>
      <c r="AQ710" s="632" t="str">
        <f t="array" ref="AQ710">IF(VLOOKUP($AU710,'FE Source'!$A:$W,16,FALSE)=0,"-",VLOOKUP($AU710,'FE Source'!$A:$W,16,FALSE))</f>
        <v>-</v>
      </c>
      <c r="AR710" s="636" t="str">
        <f>IF(VLOOKUP($AU710,'FE Source'!$A:$W,17,FALSE)=0,"-",VLOOKUP($AU710,'FE Source'!$A:$W,17,FALSE))</f>
        <v>Neutral</v>
      </c>
      <c r="AS710" s="634">
        <f>IF(VLOOKUP($AU710,'FE Source'!$AN:$AS,4,FALSE)="",VLOOKUP($AU710,'FE Source'!$AN:$AS,3,FALSE),VLOOKUP($AU710,'FE Source'!$AN:$AS,4,FALSE))</f>
        <v>1.1399999999999999</v>
      </c>
      <c r="AT710" s="637">
        <f>IF(VLOOKUP($AU710,'FE Source'!$AN:$AS,5,FALSE)=0,"-",VLOOKUP($AU710,'FE Source'!$AN:$AS,5,FALSE))</f>
        <v>45779</v>
      </c>
      <c r="AU710" s="636" t="s">
        <v>7288</v>
      </c>
      <c r="BE710" s="215">
        <f>IF(VLOOKUP($AU710,'FE Source'!$A:$AK,22,FALSE)=0,"-",VLOOKUP($AU710,'FE Source'!$A:$AK,22,FALSE))</f>
        <v>17.149999999999999</v>
      </c>
      <c r="BF710" s="215">
        <f>IF(VLOOKUP($AU710,'FE Source'!$A:$AK,23,FALSE)=0,"-",VLOOKUP($AU710,'FE Source'!$A:$AK,23,FALSE))</f>
        <v>5.76</v>
      </c>
      <c r="BG710" s="215">
        <f>IF(VLOOKUP($AU710,'FE Source'!$A:$AK,24,FALSE)=0,"-",VLOOKUP($AU710,'FE Source'!$A:$AK,24,FALSE))</f>
        <v>22.12</v>
      </c>
      <c r="BH710" s="215">
        <f>IF(VLOOKUP($AU710,'FE Source'!$A:$AK,25,FALSE)=0,"-",VLOOKUP($AU710,'FE Source'!$A:$AK,25,FALSE))</f>
        <v>-14.31</v>
      </c>
      <c r="BI710" s="215">
        <f>IF(VLOOKUP($AU710,'FE Source'!$A:$AK,26,FALSE)=0,"-",VLOOKUP($AU710,'FE Source'!$A:$AK,26,FALSE))</f>
        <v>19.38</v>
      </c>
      <c r="BJ710" s="215">
        <f>IF(VLOOKUP($AU710,'FE Source'!$A:$AK,27,FALSE)=0,"-",VLOOKUP($AU710,'FE Source'!$A:$AK,27,FALSE))</f>
        <v>17.989999999999998</v>
      </c>
      <c r="BK710" s="215">
        <f>IF(VLOOKUP($AU710,'FE Source'!$A:$AK,28,FALSE)=0,"-",VLOOKUP($AU710,'FE Source'!$A:$AK,28,FALSE))</f>
        <v>2.91</v>
      </c>
      <c r="BL710" s="215">
        <f>IF(VLOOKUP($AU710,'FE Source'!$A:$AK,29,FALSE)=0,"-",VLOOKUP($AU710,'FE Source'!$A:$AK,29,FALSE))</f>
        <v>-20.22</v>
      </c>
      <c r="BM710" s="215">
        <f>IF(VLOOKUP($AU710,'FE Source'!$A:$AK,30,FALSE)=0,"-",VLOOKUP($AU710,'FE Source'!$A:$AK,30,FALSE))</f>
        <v>14.46</v>
      </c>
      <c r="BN710" t="str">
        <f>IF(VLOOKUP($AU710,'FE Source'!$A:$AK,31,FALSE)="No Specified Index","-",IF(VLOOKUP($AU710,'FE Source'!$A:$AK,31,FALSE)=0,"-",VLOOKUP($AU710,'FE Source'!$A:$AK,31,FALSE)))</f>
        <v>TOPIX TOTAL RETURN INDEX</v>
      </c>
      <c r="BO710" s="217">
        <f>IF(VLOOKUP($AU710,'FE Source'!$A:$AK,32,FALSE)=0,"-",VLOOKUP($AU710,'FE Source'!$A:$AK,32,FALSE))</f>
        <v>38163</v>
      </c>
      <c r="BP710" s="18">
        <f>IF(VLOOKUP($AU710,'FE Source'!$AZ:$BC,2,FALSE)=0,"-",VLOOKUP($AU710,'FE Source'!$AZ:$BC,2,FALSE))</f>
        <v>0.67</v>
      </c>
      <c r="BQ710" s="18">
        <f>IF(VLOOKUP($AU710,'FE Source'!$AZ:$BC,3,FALSE)=0,"-",VLOOKUP($AU710,'FE Source'!$AZ:$BC,3,FALSE))</f>
        <v>-10.56</v>
      </c>
      <c r="BR710" s="18">
        <f>IF(VLOOKUP($AU710,'FE Source'!$AZ:$BC,4,FALSE)=0,"-",VLOOKUP($AU710,'FE Source'!$AZ:$BC,4,FALSE))</f>
        <v>-6.12</v>
      </c>
    </row>
    <row r="711" spans="2:70" ht="15">
      <c r="B711" s="628" t="str">
        <f>INDEX('UT - Retail'!$A$7:$A$1409,MATCH(AU711,'UT - Retail'!$U$7:$U$1409,0),1)</f>
        <v>Lion Global Investors Limited</v>
      </c>
      <c r="C711" s="650" t="str">
        <f>INDEX('UT - Retail'!$B$7:$B$1409,MATCH(AU711,'UT - Retail'!$U$7:$U$1409,0),1)</f>
        <v>LionGlobal Korea Fund SGD</v>
      </c>
      <c r="D711" s="650"/>
      <c r="E711" s="618" t="str">
        <f>VLOOKUP(C711,'UT - Retail'!$B:$K,8,FALSE)</f>
        <v>Equities</v>
      </c>
      <c r="F711" s="618" t="str">
        <f>VLOOKUP(C711,'UT - Retail'!$B:$K,9,FALSE)</f>
        <v>Korea</v>
      </c>
      <c r="G711" s="618" t="str">
        <f>VLOOKUP(C711,'UT - Retail'!$B:$K,10,FALSE)</f>
        <v>General</v>
      </c>
      <c r="H711" s="82" t="str">
        <f>VLOOKUP(C711,'UT - Retail'!$B:$N,13,FALSE)</f>
        <v>No</v>
      </c>
      <c r="I711" s="82" t="str">
        <f>VLOOKUP(C711,'UT - Retail'!$B:$Q,14,FALSE)</f>
        <v>No</v>
      </c>
      <c r="J711" s="618" t="str">
        <f>VLOOKUP(C711,'UT - Retail'!$B:$Q,11,FALSE)</f>
        <v>No</v>
      </c>
      <c r="K711" s="130" t="str">
        <f>VLOOKUP(C711,'UT - Retail'!$B:$P,15,FALSE)</f>
        <v>Yes</v>
      </c>
      <c r="L711" s="82" t="str">
        <f>VLOOKUP(C711,'UT - Retail'!$B:$Q,16,FALSE)</f>
        <v>Both</v>
      </c>
      <c r="M711" s="618" t="str">
        <f>VLOOKUP(C711,'UT - Retail'!$B:$K,6,FALSE)</f>
        <v>SGD</v>
      </c>
      <c r="N711" s="618" t="str">
        <f>IFERROR(IF(MATCH(C711,'Portfolio Construction'!$AL:$AL,0),"Yes","No"),"No")</f>
        <v>No</v>
      </c>
      <c r="O711" s="618" t="str">
        <f>IFERROR(IF(MATCH(C711,'Portfolio Construction'!$AN:$AN,0),"Yes","No"),"No")</f>
        <v>No</v>
      </c>
      <c r="P711" s="618" t="str">
        <f>IFERROR(IF(MATCH(C711,'Portfolio Construction'!$AP:$AP,0),"Yes","No"),"No")</f>
        <v>No</v>
      </c>
      <c r="Q711" s="618" t="str">
        <f>IFERROR(IF(MATCH(C711,'Portfolio Construction'!$AR:$AR,0),"Yes","No"),"No")</f>
        <v>No</v>
      </c>
      <c r="R711" s="618" t="str">
        <f>IFERROR(IF(MATCH(C711,'Portfolio Construction'!$AT:$AT,0),"Yes","No"),"No")</f>
        <v>No</v>
      </c>
      <c r="S711" s="618" t="str">
        <f>IFERROR(IF(MATCH(C711,'Portfolio Construction'!$AV:$AV,0),"Yes","No"),"No")</f>
        <v>No</v>
      </c>
      <c r="T711" s="618" t="str">
        <f>IFERROR(IF(MATCH(C711,'Portfolio Construction'!$AX:$AX,0),"Yes","No"),"No")</f>
        <v>No</v>
      </c>
      <c r="U711" s="618" t="str">
        <f>IFERROR(IF(MATCH(C711,'Portfolio Construction'!$AZ:$AZ,0),"Yes","No"),"No")</f>
        <v>No</v>
      </c>
      <c r="V711" s="618" t="str">
        <f>IFERROR(IF(MATCH(C711,'Portfolio Construction'!$BB:$BB,0),"Yes","No"),"No")</f>
        <v>No</v>
      </c>
      <c r="W711" s="618">
        <f>IF(VLOOKUP($AU711,'FE Source'!$A:$W,3,FALSE)=0,"-",VLOOKUP($AU711,'FE Source'!$A:$W,3,FALSE))</f>
        <v>13.47</v>
      </c>
      <c r="X711" s="618">
        <f>IF(VLOOKUP($AU711,'FE Source'!$A:$W,4,FALSE)=0,"-",VLOOKUP($AU711,'FE Source'!$A:$W,4,FALSE))</f>
        <v>1.47</v>
      </c>
      <c r="Y711" s="618">
        <f>IF(VLOOKUP($AU711,'FE Source'!$A:$W,5,FALSE)=0,"-",VLOOKUP($AU711,'FE Source'!$A:$W,5,FALSE))</f>
        <v>1.39</v>
      </c>
      <c r="Z711" s="618">
        <f>IF(VLOOKUP($AU711,'FE Source'!$A:$W,6,FALSE)=0,"-",VLOOKUP($AU711,'FE Source'!$A:$W,6,FALSE))</f>
        <v>-4.87</v>
      </c>
      <c r="AA711" s="618">
        <f>IF(VLOOKUP($AU711,'FE Source'!$A:$W,7,FALSE)=0,"-",VLOOKUP($AU711,'FE Source'!$A:$W,7,FALSE))</f>
        <v>0.03</v>
      </c>
      <c r="AB711" s="618">
        <f>IF(VLOOKUP($AU711,'FE Source'!$A:$W,8,FALSE)=0,"-",VLOOKUP($AU711,'FE Source'!$A:$W,8,FALSE))</f>
        <v>4.72</v>
      </c>
      <c r="AC711" s="632">
        <f>IF(VLOOKUP($AU711,'FE Source'!$A:$W,9,FALSE)=0,"-",VLOOKUP($AU711,'FE Source'!$A:$W,9,FALSE))</f>
        <v>1.52</v>
      </c>
      <c r="AD711" s="634">
        <f>IF(VLOOKUP($AU711,'FE Source'!$A:$W,10,FALSE)=0,"-",VLOOKUP($AU711,'FE Source'!$A:$W,10,FALSE))</f>
        <v>1.05</v>
      </c>
      <c r="AE711" s="618">
        <f>IF(VLOOKUP($AU711,'FE Source'!$A:$W,11,FALSE)=0,"-",VLOOKUP($AU711,'FE Source'!$A:$W,11,FALSE))</f>
        <v>25.62</v>
      </c>
      <c r="AF711" s="618">
        <f>IF(VLOOKUP($AU711,'FE Source'!$A:$W,12,FALSE)=0,"-",VLOOKUP($AU711,'FE Source'!$A:$W,12,FALSE))</f>
        <v>-0.01</v>
      </c>
      <c r="AG711" s="618">
        <f>IF(VLOOKUP($AU711,'FE Source'!$A:$W,14,FALSE)=0,"-",VLOOKUP($AU711,'FE Source'!$A:$W,14,FALSE))</f>
        <v>-20.62</v>
      </c>
      <c r="AH711" s="618">
        <f>IF(VLOOKUP($AU711,'FE Source'!$A:$DJ,33,FALSE)=0,"-",VLOOKUP($AU711,'FE Source'!$A:$DJ,33,FALSE))</f>
        <v>107.84</v>
      </c>
      <c r="AI711" s="618">
        <f>IF(VLOOKUP($AU711,'FE Source'!$A:$Y,20,FALSE)=0,"-",VLOOKUP($AU711,'FE Source'!$A:$Y,20,FALSE))</f>
        <v>119.5</v>
      </c>
      <c r="AJ711" s="618">
        <f>IF(VLOOKUP($AU711,'FE Source'!$A:$DJ,34,FALSE)=0,"-",VLOOKUP($AU711,'FE Source'!$A:$DJ,34,FALSE))</f>
        <v>105.23</v>
      </c>
      <c r="AK711" s="618">
        <f>IF(VLOOKUP($AU711,'FE Source'!$A:$DJ,35,FALSE)=0,"-",VLOOKUP($AU711,'FE Source'!$A:$DJ,35,FALSE))</f>
        <v>94.69</v>
      </c>
      <c r="AL711" s="632">
        <f>IF(VLOOKUP($AU711,'FE Source'!$A:$Y,19,FALSE)=0,"-",VLOOKUP($AU711,'FE Source'!$A:$Y,19,FALSE))</f>
        <v>101.1</v>
      </c>
      <c r="AM711" s="634">
        <f>IF(VLOOKUP($AU711,'FE Source'!$A:$DJ,36,FALSE)=0,"-",VLOOKUP($AU711,'FE Source'!$A:$DJ,36,FALSE))</f>
        <v>101.41</v>
      </c>
      <c r="AN711" s="635">
        <f>IF(VLOOKUP($AU711,'FE Source'!$A:$W,13,FALSE)=0,"-",VLOOKUP($AU711,'FE Source'!$A:$W,13,FALSE))</f>
        <v>12.7</v>
      </c>
      <c r="AO711" s="634" t="str">
        <f>IF(J711="no","-",IF(VLOOKUP($AU711,'FE Source'!$A:$W,15,FALSE)=0,"-",VLOOKUP($AU711,'FE Source'!$A:$W,15,FALSE)))</f>
        <v>-</v>
      </c>
      <c r="AP711" s="618" t="str">
        <f>IF(AO711="-","-",IF(VLOOKUP($AU711,'FE Source'!$A:$Z,21,FALSE)=0,"-",IF(VLOOKUP($AU711,'FE Source'!$A:$Z,21,FALSE)=2,"Semi-Annual",IF(VLOOKUP($AU711,'FE Source'!$A:$Z,21,FALSE)=4,"Quarterly",IF(VLOOKUP($AU711,'FE Source'!$A:$Z,21,FALSE)=12,"Monthly","Annual")))))</f>
        <v>-</v>
      </c>
      <c r="AQ711" s="632">
        <f t="array" ref="AQ711">IF(VLOOKUP($AU711,'FE Source'!$A:$W,16,FALSE)=0,"-",VLOOKUP($AU711,'FE Source'!$A:$W,16,FALSE))</f>
        <v>1.79</v>
      </c>
      <c r="AR711" s="636" t="str">
        <f>IF(VLOOKUP($AU711,'FE Source'!$A:$W,17,FALSE)=0,"-",VLOOKUP($AU711,'FE Source'!$A:$W,17,FALSE))</f>
        <v>Neutral</v>
      </c>
      <c r="AS711" s="634">
        <f>IF(VLOOKUP($AU711,'FE Source'!$AN:$AS,4,FALSE)="",VLOOKUP($AU711,'FE Source'!$AN:$AS,3,FALSE),VLOOKUP($AU711,'FE Source'!$AN:$AS,4,FALSE))</f>
        <v>1.17</v>
      </c>
      <c r="AT711" s="637">
        <f>IF(VLOOKUP($AU711,'FE Source'!$AN:$AS,5,FALSE)=0,"-",VLOOKUP($AU711,'FE Source'!$AN:$AS,5,FALSE))</f>
        <v>45779</v>
      </c>
      <c r="AU711" s="636" t="s">
        <v>705</v>
      </c>
      <c r="BE711" s="215">
        <f>IF(VLOOKUP($AU711,'FE Source'!$A:$AK,22,FALSE)=0,"-",VLOOKUP($AU711,'FE Source'!$A:$AK,22,FALSE))</f>
        <v>10.44</v>
      </c>
      <c r="BF711" s="215">
        <f>IF(VLOOKUP($AU711,'FE Source'!$A:$AK,23,FALSE)=0,"-",VLOOKUP($AU711,'FE Source'!$A:$AK,23,FALSE))</f>
        <v>3.12</v>
      </c>
      <c r="BG711" s="215">
        <f>IF(VLOOKUP($AU711,'FE Source'!$A:$AK,24,FALSE)=0,"-",VLOOKUP($AU711,'FE Source'!$A:$AK,24,FALSE))</f>
        <v>27.9</v>
      </c>
      <c r="BH711" s="215">
        <f>IF(VLOOKUP($AU711,'FE Source'!$A:$AK,25,FALSE)=0,"-",VLOOKUP($AU711,'FE Source'!$A:$AK,25,FALSE))</f>
        <v>-24.64</v>
      </c>
      <c r="BI711" s="215">
        <f>IF(VLOOKUP($AU711,'FE Source'!$A:$AK,26,FALSE)=0,"-",VLOOKUP($AU711,'FE Source'!$A:$AK,26,FALSE))</f>
        <v>4.3499999999999996</v>
      </c>
      <c r="BJ711" s="215">
        <f>IF(VLOOKUP($AU711,'FE Source'!$A:$AK,27,FALSE)=0,"-",VLOOKUP($AU711,'FE Source'!$A:$AK,27,FALSE))</f>
        <v>34.14</v>
      </c>
      <c r="BK711" s="215">
        <f>IF(VLOOKUP($AU711,'FE Source'!$A:$AK,28,FALSE)=0,"-",VLOOKUP($AU711,'FE Source'!$A:$AK,28,FALSE))</f>
        <v>2.68</v>
      </c>
      <c r="BL711" s="215">
        <f>IF(VLOOKUP($AU711,'FE Source'!$A:$AK,29,FALSE)=0,"-",VLOOKUP($AU711,'FE Source'!$A:$AK,29,FALSE))</f>
        <v>-26.48</v>
      </c>
      <c r="BM711" s="215">
        <f>IF(VLOOKUP($AU711,'FE Source'!$A:$AK,30,FALSE)=0,"-",VLOOKUP($AU711,'FE Source'!$A:$AK,30,FALSE))</f>
        <v>15.33</v>
      </c>
      <c r="BN711" t="str">
        <f>IF(VLOOKUP($AU711,'FE Source'!$A:$AK,31,FALSE)="No Specified Index","-",IF(VLOOKUP($AU711,'FE Source'!$A:$AK,31,FALSE)=0,"-",VLOOKUP($AU711,'FE Source'!$A:$AK,31,FALSE)))</f>
        <v>MSCI Korea</v>
      </c>
      <c r="BO711" s="217">
        <f>IF(VLOOKUP($AU711,'FE Source'!$A:$AK,32,FALSE)=0,"-",VLOOKUP($AU711,'FE Source'!$A:$AK,32,FALSE))</f>
        <v>35977</v>
      </c>
      <c r="BP711" s="18">
        <f>IF(VLOOKUP($AU711,'FE Source'!$AZ:$BC,2,FALSE)=0,"-",VLOOKUP($AU711,'FE Source'!$AZ:$BC,2,FALSE))</f>
        <v>-7.33</v>
      </c>
      <c r="BQ711" s="18">
        <f>IF(VLOOKUP($AU711,'FE Source'!$AZ:$BC,3,FALSE)=0,"-",VLOOKUP($AU711,'FE Source'!$AZ:$BC,3,FALSE))</f>
        <v>-17.66</v>
      </c>
      <c r="BR711" s="18">
        <f>IF(VLOOKUP($AU711,'FE Source'!$AZ:$BC,4,FALSE)=0,"-",VLOOKUP($AU711,'FE Source'!$AZ:$BC,4,FALSE))</f>
        <v>7.89</v>
      </c>
    </row>
    <row r="712" spans="2:70" ht="15">
      <c r="B712" s="628" t="str">
        <f>INDEX('UT - Retail'!$A$7:$A$1409,MATCH(AU712,'UT - Retail'!$U$7:$U$1409,0),1)</f>
        <v>Lion Global Investors Limited</v>
      </c>
      <c r="C712" s="650" t="str">
        <f>INDEX('UT - Retail'!$B$7:$B$1409,MATCH(AU712,'UT - Retail'!$U$7:$U$1409,0),1)</f>
        <v>LionGlobal Korea USD</v>
      </c>
      <c r="D712" s="650"/>
      <c r="E712" s="618" t="str">
        <f>VLOOKUP(C712,'UT - Retail'!$B:$K,8,FALSE)</f>
        <v>Equities</v>
      </c>
      <c r="F712" s="618" t="str">
        <f>VLOOKUP(C712,'UT - Retail'!$B:$K,9,FALSE)</f>
        <v>Korea</v>
      </c>
      <c r="G712" s="618" t="str">
        <f>VLOOKUP(C712,'UT - Retail'!$B:$K,10,FALSE)</f>
        <v>General</v>
      </c>
      <c r="H712" s="82" t="str">
        <f>VLOOKUP(C712,'UT - Retail'!$B:$N,13,FALSE)</f>
        <v>No</v>
      </c>
      <c r="I712" s="82" t="str">
        <f>VLOOKUP(C712,'UT - Retail'!$B:$Q,14,FALSE)</f>
        <v>No</v>
      </c>
      <c r="J712" s="618" t="str">
        <f>VLOOKUP(C712,'UT - Retail'!$B:$Q,11,FALSE)</f>
        <v>No</v>
      </c>
      <c r="K712" s="130" t="str">
        <f>VLOOKUP(C712,'UT - Retail'!$B:$P,15,FALSE)</f>
        <v>No</v>
      </c>
      <c r="L712" s="82" t="str">
        <f>VLOOKUP(C712,'UT - Retail'!$B:$Q,16,FALSE)</f>
        <v>iFast</v>
      </c>
      <c r="M712" s="618" t="str">
        <f>VLOOKUP(C712,'UT - Retail'!$B:$K,6,FALSE)</f>
        <v>USD</v>
      </c>
      <c r="N712" s="618" t="str">
        <f>IFERROR(IF(MATCH(C712,'Portfolio Construction'!$AL:$AL,0),"Yes","No"),"No")</f>
        <v>No</v>
      </c>
      <c r="O712" s="618" t="str">
        <f>IFERROR(IF(MATCH(C712,'Portfolio Construction'!$AN:$AN,0),"Yes","No"),"No")</f>
        <v>No</v>
      </c>
      <c r="P712" s="618" t="str">
        <f>IFERROR(IF(MATCH(C712,'Portfolio Construction'!$AP:$AP,0),"Yes","No"),"No")</f>
        <v>No</v>
      </c>
      <c r="Q712" s="618" t="str">
        <f>IFERROR(IF(MATCH(C712,'Portfolio Construction'!$AR:$AR,0),"Yes","No"),"No")</f>
        <v>No</v>
      </c>
      <c r="R712" s="618" t="str">
        <f>IFERROR(IF(MATCH(C712,'Portfolio Construction'!$AT:$AT,0),"Yes","No"),"No")</f>
        <v>No</v>
      </c>
      <c r="S712" s="618" t="str">
        <f>IFERROR(IF(MATCH(C712,'Portfolio Construction'!$AV:$AV,0),"Yes","No"),"No")</f>
        <v>No</v>
      </c>
      <c r="T712" s="618" t="str">
        <f>IFERROR(IF(MATCH(C712,'Portfolio Construction'!$AX:$AX,0),"Yes","No"),"No")</f>
        <v>No</v>
      </c>
      <c r="U712" s="618" t="str">
        <f>IFERROR(IF(MATCH(C712,'Portfolio Construction'!$AZ:$AZ,0),"Yes","No"),"No")</f>
        <v>No</v>
      </c>
      <c r="V712" s="618" t="str">
        <f>IFERROR(IF(MATCH(C712,'Portfolio Construction'!$BB:$BB,0),"Yes","No"),"No")</f>
        <v>No</v>
      </c>
      <c r="W712" s="618">
        <f>IF(VLOOKUP($AU712,'FE Source'!$A:$W,3,FALSE)=0,"-",VLOOKUP($AU712,'FE Source'!$A:$W,3,FALSE))</f>
        <v>13.36</v>
      </c>
      <c r="X712" s="618">
        <f>IF(VLOOKUP($AU712,'FE Source'!$A:$W,4,FALSE)=0,"-",VLOOKUP($AU712,'FE Source'!$A:$W,4,FALSE))</f>
        <v>1.44</v>
      </c>
      <c r="Y712" s="618">
        <f>IF(VLOOKUP($AU712,'FE Source'!$A:$W,5,FALSE)=0,"-",VLOOKUP($AU712,'FE Source'!$A:$W,5,FALSE))</f>
        <v>1.39</v>
      </c>
      <c r="Z712" s="618">
        <f>IF(VLOOKUP($AU712,'FE Source'!$A:$W,6,FALSE)=0,"-",VLOOKUP($AU712,'FE Source'!$A:$W,6,FALSE))</f>
        <v>-4.96</v>
      </c>
      <c r="AA712" s="618">
        <f>IF(VLOOKUP($AU712,'FE Source'!$A:$W,7,FALSE)=0,"-",VLOOKUP($AU712,'FE Source'!$A:$W,7,FALSE))</f>
        <v>0.01</v>
      </c>
      <c r="AB712" s="618">
        <f>IF(VLOOKUP($AU712,'FE Source'!$A:$W,8,FALSE)=0,"-",VLOOKUP($AU712,'FE Source'!$A:$W,8,FALSE))</f>
        <v>4.72</v>
      </c>
      <c r="AC712" s="632">
        <f>IF(VLOOKUP($AU712,'FE Source'!$A:$W,9,FALSE)=0,"-",VLOOKUP($AU712,'FE Source'!$A:$W,9,FALSE))</f>
        <v>1.51</v>
      </c>
      <c r="AD712" s="634">
        <f>IF(VLOOKUP($AU712,'FE Source'!$A:$W,10,FALSE)=0,"-",VLOOKUP($AU712,'FE Source'!$A:$W,10,FALSE))</f>
        <v>1.01</v>
      </c>
      <c r="AE712" s="618">
        <f>IF(VLOOKUP($AU712,'FE Source'!$A:$W,11,FALSE)=0,"-",VLOOKUP($AU712,'FE Source'!$A:$W,11,FALSE))</f>
        <v>25.63</v>
      </c>
      <c r="AF712" s="618">
        <f>IF(VLOOKUP($AU712,'FE Source'!$A:$W,12,FALSE)=0,"-",VLOOKUP($AU712,'FE Source'!$A:$W,12,FALSE))</f>
        <v>-0.01</v>
      </c>
      <c r="AG712" s="618">
        <f>IF(VLOOKUP($AU712,'FE Source'!$A:$W,14,FALSE)=0,"-",VLOOKUP($AU712,'FE Source'!$A:$W,14,FALSE))</f>
        <v>-20.6</v>
      </c>
      <c r="AH712" s="618">
        <f>IF(VLOOKUP($AU712,'FE Source'!$A:$DJ,33,FALSE)=0,"-",VLOOKUP($AU712,'FE Source'!$A:$DJ,33,FALSE))</f>
        <v>101.54</v>
      </c>
      <c r="AI712" s="618">
        <f>IF(VLOOKUP($AU712,'FE Source'!$A:$Y,20,FALSE)=0,"-",VLOOKUP($AU712,'FE Source'!$A:$Y,20,FALSE))</f>
        <v>98.29</v>
      </c>
      <c r="AJ712" s="618">
        <f>IF(VLOOKUP($AU712,'FE Source'!$A:$DJ,34,FALSE)=0,"-",VLOOKUP($AU712,'FE Source'!$A:$DJ,34,FALSE))</f>
        <v>95.66</v>
      </c>
      <c r="AK712" s="618">
        <f>IF(VLOOKUP($AU712,'FE Source'!$A:$DJ,35,FALSE)=0,"-",VLOOKUP($AU712,'FE Source'!$A:$DJ,35,FALSE))</f>
        <v>77.849999999999994</v>
      </c>
      <c r="AL712" s="632">
        <f>IF(VLOOKUP($AU712,'FE Source'!$A:$Y,19,FALSE)=0,"-",VLOOKUP($AU712,'FE Source'!$A:$Y,19,FALSE))</f>
        <v>90.49</v>
      </c>
      <c r="AM712" s="634">
        <f>IF(VLOOKUP($AU712,'FE Source'!$A:$DJ,36,FALSE)=0,"-",VLOOKUP($AU712,'FE Source'!$A:$DJ,36,FALSE))</f>
        <v>93.97</v>
      </c>
      <c r="AN712" s="635">
        <f>IF(VLOOKUP($AU712,'FE Source'!$A:$W,13,FALSE)=0,"-",VLOOKUP($AU712,'FE Source'!$A:$W,13,FALSE))</f>
        <v>12.7</v>
      </c>
      <c r="AO712" s="634" t="str">
        <f>IF(J712="no","-",IF(VLOOKUP($AU712,'FE Source'!$A:$W,15,FALSE)=0,"-",VLOOKUP($AU712,'FE Source'!$A:$W,15,FALSE)))</f>
        <v>-</v>
      </c>
      <c r="AP712" s="618" t="str">
        <f>IF(AO712="-","-",IF(VLOOKUP($AU712,'FE Source'!$A:$Z,21,FALSE)=0,"-",IF(VLOOKUP($AU712,'FE Source'!$A:$Z,21,FALSE)=2,"Semi-Annual",IF(VLOOKUP($AU712,'FE Source'!$A:$Z,21,FALSE)=4,"Quarterly",IF(VLOOKUP($AU712,'FE Source'!$A:$Z,21,FALSE)=12,"Monthly","Annual")))))</f>
        <v>-</v>
      </c>
      <c r="AQ712" s="632" t="str">
        <f t="array" ref="AQ712">IF(VLOOKUP($AU712,'FE Source'!$A:$W,16,FALSE)=0,"-",VLOOKUP($AU712,'FE Source'!$A:$W,16,FALSE))</f>
        <v>-</v>
      </c>
      <c r="AR712" s="636" t="str">
        <f>IF(VLOOKUP($AU712,'FE Source'!$A:$W,17,FALSE)=0,"-",VLOOKUP($AU712,'FE Source'!$A:$W,17,FALSE))</f>
        <v>Neutral</v>
      </c>
      <c r="AS712" s="634">
        <f>IF(VLOOKUP($AU712,'FE Source'!$AN:$AS,4,FALSE)="",VLOOKUP($AU712,'FE Source'!$AN:$AS,3,FALSE),VLOOKUP($AU712,'FE Source'!$AN:$AS,4,FALSE))</f>
        <v>0.91</v>
      </c>
      <c r="AT712" s="637">
        <f>IF(VLOOKUP($AU712,'FE Source'!$AN:$AS,5,FALSE)=0,"-",VLOOKUP($AU712,'FE Source'!$AN:$AS,5,FALSE))</f>
        <v>45779</v>
      </c>
      <c r="AU712" s="636" t="s">
        <v>7289</v>
      </c>
      <c r="BE712" s="215">
        <f>IF(VLOOKUP($AU712,'FE Source'!$A:$AK,22,FALSE)=0,"-",VLOOKUP($AU712,'FE Source'!$A:$AK,22,FALSE))</f>
        <v>10.46</v>
      </c>
      <c r="BF712" s="215">
        <f>IF(VLOOKUP($AU712,'FE Source'!$A:$AK,23,FALSE)=0,"-",VLOOKUP($AU712,'FE Source'!$A:$AK,23,FALSE))</f>
        <v>3.02</v>
      </c>
      <c r="BG712" s="215">
        <f>IF(VLOOKUP($AU712,'FE Source'!$A:$AK,24,FALSE)=0,"-",VLOOKUP($AU712,'FE Source'!$A:$AK,24,FALSE))</f>
        <v>28.04</v>
      </c>
      <c r="BH712" s="215">
        <f>IF(VLOOKUP($AU712,'FE Source'!$A:$AK,25,FALSE)=0,"-",VLOOKUP($AU712,'FE Source'!$A:$AK,25,FALSE))</f>
        <v>-24.66</v>
      </c>
      <c r="BI712" s="215">
        <f>IF(VLOOKUP($AU712,'FE Source'!$A:$AK,26,FALSE)=0,"-",VLOOKUP($AU712,'FE Source'!$A:$AK,26,FALSE))</f>
        <v>4.3099999999999996</v>
      </c>
      <c r="BJ712" s="215">
        <f>IF(VLOOKUP($AU712,'FE Source'!$A:$AK,27,FALSE)=0,"-",VLOOKUP($AU712,'FE Source'!$A:$AK,27,FALSE))</f>
        <v>34.18</v>
      </c>
      <c r="BK712" s="215">
        <f>IF(VLOOKUP($AU712,'FE Source'!$A:$AK,28,FALSE)=0,"-",VLOOKUP($AU712,'FE Source'!$A:$AK,28,FALSE))</f>
        <v>2.72</v>
      </c>
      <c r="BL712" s="215">
        <f>IF(VLOOKUP($AU712,'FE Source'!$A:$AK,29,FALSE)=0,"-",VLOOKUP($AU712,'FE Source'!$A:$AK,29,FALSE))</f>
        <v>-26.55</v>
      </c>
      <c r="BM712" s="215">
        <f>IF(VLOOKUP($AU712,'FE Source'!$A:$AK,30,FALSE)=0,"-",VLOOKUP($AU712,'FE Source'!$A:$AK,30,FALSE))</f>
        <v>15.38</v>
      </c>
      <c r="BN712" t="str">
        <f>IF(VLOOKUP($AU712,'FE Source'!$A:$AK,31,FALSE)="No Specified Index","-",IF(VLOOKUP($AU712,'FE Source'!$A:$AK,31,FALSE)=0,"-",VLOOKUP($AU712,'FE Source'!$A:$AK,31,FALSE)))</f>
        <v>MSCI Korea</v>
      </c>
      <c r="BO712" s="217">
        <f>IF(VLOOKUP($AU712,'FE Source'!$A:$AK,32,FALSE)=0,"-",VLOOKUP($AU712,'FE Source'!$A:$AK,32,FALSE))</f>
        <v>38215</v>
      </c>
      <c r="BP712" s="18">
        <f>IF(VLOOKUP($AU712,'FE Source'!$AZ:$BC,2,FALSE)=0,"-",VLOOKUP($AU712,'FE Source'!$AZ:$BC,2,FALSE))</f>
        <v>-7.28</v>
      </c>
      <c r="BQ712" s="18">
        <f>IF(VLOOKUP($AU712,'FE Source'!$AZ:$BC,3,FALSE)=0,"-",VLOOKUP($AU712,'FE Source'!$AZ:$BC,3,FALSE))</f>
        <v>-17.670000000000002</v>
      </c>
      <c r="BR712" s="18">
        <f>IF(VLOOKUP($AU712,'FE Source'!$AZ:$BC,4,FALSE)=0,"-",VLOOKUP($AU712,'FE Source'!$AZ:$BC,4,FALSE))</f>
        <v>7.82</v>
      </c>
    </row>
    <row r="713" spans="2:70" ht="15">
      <c r="B713" s="628" t="str">
        <f>INDEX('UT - Retail'!$A$7:$A$1409,MATCH(AU713,'UT - Retail'!$U$7:$U$1409,0),1)</f>
        <v>Lion Global Investors Limited</v>
      </c>
      <c r="C713" s="650" t="str">
        <f>INDEX('UT - Retail'!$B$7:$B$1409,MATCH(AU713,'UT - Retail'!$U$7:$U$1409,0),1)</f>
        <v>LionGlobal New Wealth Series - LionGlobal SGD Enhanced Liquidity A Acc SGD</v>
      </c>
      <c r="D713" s="650"/>
      <c r="E713" s="618" t="str">
        <f>VLOOKUP(C713,'UT - Retail'!$B:$K,8,FALSE)</f>
        <v>Money Market</v>
      </c>
      <c r="F713" s="618" t="str">
        <f>VLOOKUP(C713,'UT - Retail'!$B:$K,9,FALSE)</f>
        <v>Singapore</v>
      </c>
      <c r="G713" s="618" t="str">
        <f>VLOOKUP(C713,'UT - Retail'!$B:$K,10,FALSE)</f>
        <v>General</v>
      </c>
      <c r="H713" s="82" t="str">
        <f>VLOOKUP(C713,'UT - Retail'!$B:$N,13,FALSE)</f>
        <v>No</v>
      </c>
      <c r="I713" s="82" t="str">
        <f>VLOOKUP(C713,'UT - Retail'!$B:$Q,14,FALSE)</f>
        <v>No</v>
      </c>
      <c r="J713" s="618" t="str">
        <f>VLOOKUP(C713,'UT - Retail'!$B:$Q,11,FALSE)</f>
        <v>No</v>
      </c>
      <c r="K713" s="130" t="str">
        <f>VLOOKUP(C713,'UT - Retail'!$B:$P,15,FALSE)</f>
        <v>Yes</v>
      </c>
      <c r="L713" s="82" t="str">
        <f>VLOOKUP(C713,'UT - Retail'!$B:$Q,16,FALSE)</f>
        <v>Both</v>
      </c>
      <c r="M713" s="618" t="str">
        <f>VLOOKUP(C713,'UT - Retail'!$B:$K,6,FALSE)</f>
        <v>SGD</v>
      </c>
      <c r="N713" s="618" t="str">
        <f>IFERROR(IF(MATCH(C713,'Portfolio Construction'!$AL:$AL,0),"Yes","No"),"No")</f>
        <v>No</v>
      </c>
      <c r="O713" s="618" t="str">
        <f>IFERROR(IF(MATCH(C713,'Portfolio Construction'!$AN:$AN,0),"Yes","No"),"No")</f>
        <v>No</v>
      </c>
      <c r="P713" s="618" t="str">
        <f>IFERROR(IF(MATCH(C713,'Portfolio Construction'!$AP:$AP,0),"Yes","No"),"No")</f>
        <v>No</v>
      </c>
      <c r="Q713" s="618" t="str">
        <f>IFERROR(IF(MATCH(C713,'Portfolio Construction'!$AR:$AR,0),"Yes","No"),"No")</f>
        <v>No</v>
      </c>
      <c r="R713" s="618" t="str">
        <f>IFERROR(IF(MATCH(C713,'Portfolio Construction'!$AT:$AT,0),"Yes","No"),"No")</f>
        <v>No</v>
      </c>
      <c r="S713" s="618" t="str">
        <f>IFERROR(IF(MATCH(C713,'Portfolio Construction'!$AV:$AV,0),"Yes","No"),"No")</f>
        <v>No</v>
      </c>
      <c r="T713" s="618" t="str">
        <f>IFERROR(IF(MATCH(C713,'Portfolio Construction'!$AX:$AX,0),"Yes","No"),"No")</f>
        <v>No</v>
      </c>
      <c r="U713" s="618" t="str">
        <f>IFERROR(IF(MATCH(C713,'Portfolio Construction'!$AZ:$AZ,0),"Yes","No"),"No")</f>
        <v>No</v>
      </c>
      <c r="V713" s="618" t="str">
        <f>IFERROR(IF(MATCH(C713,'Portfolio Construction'!$BB:$BB,0),"Yes","No"),"No")</f>
        <v>No</v>
      </c>
      <c r="W713" s="618">
        <f>IF(VLOOKUP($AU713,'FE Source'!$A:$W,3,FALSE)=0,"-",VLOOKUP($AU713,'FE Source'!$A:$W,3,FALSE))</f>
        <v>1.03</v>
      </c>
      <c r="X713" s="618">
        <f>IF(VLOOKUP($AU713,'FE Source'!$A:$W,4,FALSE)=0,"-",VLOOKUP($AU713,'FE Source'!$A:$W,4,FALSE))</f>
        <v>0.25</v>
      </c>
      <c r="Y713" s="618">
        <f>IF(VLOOKUP($AU713,'FE Source'!$A:$W,5,FALSE)=0,"-",VLOOKUP($AU713,'FE Source'!$A:$W,5,FALSE))</f>
        <v>1.5</v>
      </c>
      <c r="Z713" s="618">
        <f>IF(VLOOKUP($AU713,'FE Source'!$A:$W,6,FALSE)=0,"-",VLOOKUP($AU713,'FE Source'!$A:$W,6,FALSE))</f>
        <v>3.34</v>
      </c>
      <c r="AA713" s="618">
        <f>IF(VLOOKUP($AU713,'FE Source'!$A:$W,7,FALSE)=0,"-",VLOOKUP($AU713,'FE Source'!$A:$W,7,FALSE))</f>
        <v>2.74</v>
      </c>
      <c r="AB713" s="618">
        <f>IF(VLOOKUP($AU713,'FE Source'!$A:$W,8,FALSE)=0,"-",VLOOKUP($AU713,'FE Source'!$A:$W,8,FALSE))</f>
        <v>2.21</v>
      </c>
      <c r="AC713" s="632" t="str">
        <f>IF(VLOOKUP($AU713,'FE Source'!$A:$W,9,FALSE)=0,"-",VLOOKUP($AU713,'FE Source'!$A:$W,9,FALSE))</f>
        <v>-</v>
      </c>
      <c r="AD713" s="634">
        <f>IF(VLOOKUP($AU713,'FE Source'!$A:$W,10,FALSE)=0,"-",VLOOKUP($AU713,'FE Source'!$A:$W,10,FALSE))</f>
        <v>0.32</v>
      </c>
      <c r="AE713" s="618">
        <f>IF(VLOOKUP($AU713,'FE Source'!$A:$W,11,FALSE)=0,"-",VLOOKUP($AU713,'FE Source'!$A:$W,11,FALSE))</f>
        <v>0.28000000000000003</v>
      </c>
      <c r="AF713" s="618">
        <f>IF(VLOOKUP($AU713,'FE Source'!$A:$W,12,FALSE)=0,"-",VLOOKUP($AU713,'FE Source'!$A:$W,12,FALSE))</f>
        <v>0.83</v>
      </c>
      <c r="AG713" s="618" t="str">
        <f>IF(VLOOKUP($AU713,'FE Source'!$A:$W,14,FALSE)=0,"-",VLOOKUP($AU713,'FE Source'!$A:$W,14,FALSE))</f>
        <v>-</v>
      </c>
      <c r="AH713" s="618">
        <f>IF(VLOOKUP($AU713,'FE Source'!$A:$DJ,33,FALSE)=0,"-",VLOOKUP($AU713,'FE Source'!$A:$DJ,33,FALSE))</f>
        <v>100.48</v>
      </c>
      <c r="AI713" s="618">
        <f>IF(VLOOKUP($AU713,'FE Source'!$A:$Y,20,FALSE)=0,"-",VLOOKUP($AU713,'FE Source'!$A:$Y,20,FALSE))</f>
        <v>83.72</v>
      </c>
      <c r="AJ713" s="618">
        <f>IF(VLOOKUP($AU713,'FE Source'!$A:$DJ,34,FALSE)=0,"-",VLOOKUP($AU713,'FE Source'!$A:$DJ,34,FALSE))</f>
        <v>91.63</v>
      </c>
      <c r="AK713" s="618" t="str">
        <f>IF(VLOOKUP($AU713,'FE Source'!$A:$DJ,35,FALSE)=0,"-",VLOOKUP($AU713,'FE Source'!$A:$DJ,35,FALSE))</f>
        <v>-</v>
      </c>
      <c r="AL713" s="632">
        <f>IF(VLOOKUP($AU713,'FE Source'!$A:$Y,19,FALSE)=0,"-",VLOOKUP($AU713,'FE Source'!$A:$Y,19,FALSE))</f>
        <v>-316.25</v>
      </c>
      <c r="AM713" s="634">
        <f>IF(VLOOKUP($AU713,'FE Source'!$A:$DJ,36,FALSE)=0,"-",VLOOKUP($AU713,'FE Source'!$A:$DJ,36,FALSE))</f>
        <v>-141.30000000000001</v>
      </c>
      <c r="AN713" s="635">
        <f>IF(VLOOKUP($AU713,'FE Source'!$A:$W,13,FALSE)=0,"-",VLOOKUP($AU713,'FE Source'!$A:$W,13,FALSE))</f>
        <v>1534.5</v>
      </c>
      <c r="AO713" s="634" t="str">
        <f>IF(J713="no","-",IF(VLOOKUP($AU713,'FE Source'!$A:$W,15,FALSE)=0,"-",VLOOKUP($AU713,'FE Source'!$A:$W,15,FALSE)))</f>
        <v>-</v>
      </c>
      <c r="AP713" s="618" t="str">
        <f>IF(AO713="-","-",IF(VLOOKUP($AU713,'FE Source'!$A:$Z,21,FALSE)=0,"-",IF(VLOOKUP($AU713,'FE Source'!$A:$Z,21,FALSE)=2,"Semi-Annual",IF(VLOOKUP($AU713,'FE Source'!$A:$Z,21,FALSE)=4,"Quarterly",IF(VLOOKUP($AU713,'FE Source'!$A:$Z,21,FALSE)=12,"Monthly","Annual")))))</f>
        <v>-</v>
      </c>
      <c r="AQ713" s="632" t="str">
        <f t="array" ref="AQ713">IF(VLOOKUP($AU713,'FE Source'!$A:$W,16,FALSE)=0,"-",VLOOKUP($AU713,'FE Source'!$A:$W,16,FALSE))</f>
        <v>-</v>
      </c>
      <c r="AR713" s="636" t="str">
        <f>IF(VLOOKUP($AU713,'FE Source'!$A:$W,17,FALSE)=0,"-",VLOOKUP($AU713,'FE Source'!$A:$W,17,FALSE))</f>
        <v>-</v>
      </c>
      <c r="AS713" s="634">
        <f>IF(VLOOKUP($AU713,'FE Source'!$AN:$AS,4,FALSE)="",VLOOKUP($AU713,'FE Source'!$AN:$AS,3,FALSE),VLOOKUP($AU713,'FE Source'!$AN:$AS,4,FALSE))</f>
        <v>1.1399999999999999</v>
      </c>
      <c r="AT713" s="637">
        <f>IF(VLOOKUP($AU713,'FE Source'!$AN:$AS,5,FALSE)=0,"-",VLOOKUP($AU713,'FE Source'!$AN:$AS,5,FALSE))</f>
        <v>45782</v>
      </c>
      <c r="AU713" s="636" t="s">
        <v>7401</v>
      </c>
      <c r="BE713" s="215" t="str">
        <f>IF(VLOOKUP($AU713,'FE Source'!$A:$AK,22,FALSE)=0,"-",VLOOKUP($AU713,'FE Source'!$A:$AK,22,FALSE))</f>
        <v>-</v>
      </c>
      <c r="BF713" s="215" t="str">
        <f>IF(VLOOKUP($AU713,'FE Source'!$A:$AK,23,FALSE)=0,"-",VLOOKUP($AU713,'FE Source'!$A:$AK,23,FALSE))</f>
        <v>-</v>
      </c>
      <c r="BG713" s="215" t="str">
        <f>IF(VLOOKUP($AU713,'FE Source'!$A:$AK,24,FALSE)=0,"-",VLOOKUP($AU713,'FE Source'!$A:$AK,24,FALSE))</f>
        <v>-</v>
      </c>
      <c r="BH713" s="215" t="str">
        <f>IF(VLOOKUP($AU713,'FE Source'!$A:$AK,25,FALSE)=0,"-",VLOOKUP($AU713,'FE Source'!$A:$AK,25,FALSE))</f>
        <v>-</v>
      </c>
      <c r="BI713" s="215">
        <f>IF(VLOOKUP($AU713,'FE Source'!$A:$AK,26,FALSE)=0,"-",VLOOKUP($AU713,'FE Source'!$A:$AK,26,FALSE))</f>
        <v>1.66</v>
      </c>
      <c r="BJ713" s="215">
        <f>IF(VLOOKUP($AU713,'FE Source'!$A:$AK,27,FALSE)=0,"-",VLOOKUP($AU713,'FE Source'!$A:$AK,27,FALSE))</f>
        <v>1.91</v>
      </c>
      <c r="BK713" s="215">
        <f>IF(VLOOKUP($AU713,'FE Source'!$A:$AK,28,FALSE)=0,"-",VLOOKUP($AU713,'FE Source'!$A:$AK,28,FALSE))</f>
        <v>1.2</v>
      </c>
      <c r="BL713" s="215">
        <f>IF(VLOOKUP($AU713,'FE Source'!$A:$AK,29,FALSE)=0,"-",VLOOKUP($AU713,'FE Source'!$A:$AK,29,FALSE))</f>
        <v>1.42</v>
      </c>
      <c r="BM713" s="215">
        <f>IF(VLOOKUP($AU713,'FE Source'!$A:$AK,30,FALSE)=0,"-",VLOOKUP($AU713,'FE Source'!$A:$AK,30,FALSE))</f>
        <v>2.57</v>
      </c>
      <c r="BN713" t="str">
        <f>IF(VLOOKUP($AU713,'FE Source'!$A:$AK,31,FALSE)="No Specified Index","-",IF(VLOOKUP($AU713,'FE Source'!$A:$AK,31,FALSE)=0,"-",VLOOKUP($AU713,'FE Source'!$A:$AK,31,FALSE)))</f>
        <v>3-month MAS Bill</v>
      </c>
      <c r="BO713" s="217">
        <f>IF(VLOOKUP($AU713,'FE Source'!$A:$AK,32,FALSE)=0,"-",VLOOKUP($AU713,'FE Source'!$A:$AK,32,FALSE))</f>
        <v>43437</v>
      </c>
      <c r="BP713" s="18" t="str">
        <f>IF(VLOOKUP($AU713,'FE Source'!$AZ:$BC,2,FALSE)=0,"-",VLOOKUP($AU713,'FE Source'!$AZ:$BC,2,FALSE))</f>
        <v>-</v>
      </c>
      <c r="BQ713" s="18" t="str">
        <f>IF(VLOOKUP($AU713,'FE Source'!$AZ:$BC,3,FALSE)=0,"-",VLOOKUP($AU713,'FE Source'!$AZ:$BC,3,FALSE))</f>
        <v>-</v>
      </c>
      <c r="BR713" s="18" t="str">
        <f>IF(VLOOKUP($AU713,'FE Source'!$AZ:$BC,4,FALSE)=0,"-",VLOOKUP($AU713,'FE Source'!$AZ:$BC,4,FALSE))</f>
        <v>-</v>
      </c>
    </row>
    <row r="714" spans="2:70" ht="15">
      <c r="B714" s="628" t="str">
        <f>INDEX('UT - Retail'!$A$7:$A$1409,MATCH(AU714,'UT - Retail'!$U$7:$U$1409,0),1)</f>
        <v>Lion Global Investors Limited</v>
      </c>
      <c r="C714" s="650" t="str">
        <f>INDEX('UT - Retail'!$B$7:$B$1409,MATCH(AU714,'UT - Retail'!$U$7:$U$1409,0),1)</f>
        <v>LionGlobal SGD Enhanced Liquidity Fund I (Accumulation) SGD</v>
      </c>
      <c r="D714" s="650"/>
      <c r="E714" s="618" t="str">
        <f>VLOOKUP(C714,'UT - Retail'!$B:$K,8,FALSE)</f>
        <v>Money Market</v>
      </c>
      <c r="F714" s="618" t="str">
        <f>VLOOKUP(C714,'UT - Retail'!$B:$K,9,FALSE)</f>
        <v>Singapore</v>
      </c>
      <c r="G714" s="618" t="str">
        <f>VLOOKUP(C714,'UT - Retail'!$B:$K,10,FALSE)</f>
        <v>General</v>
      </c>
      <c r="H714" s="82" t="str">
        <f>VLOOKUP(C714,'UT - Retail'!$B:$N,13,FALSE)</f>
        <v>No</v>
      </c>
      <c r="I714" s="82" t="str">
        <f>VLOOKUP(C714,'UT - Retail'!$B:$Q,14,FALSE)</f>
        <v>No</v>
      </c>
      <c r="J714" s="618" t="str">
        <f>VLOOKUP(C714,'UT - Retail'!$B:$Q,11,FALSE)</f>
        <v>No</v>
      </c>
      <c r="K714" s="130" t="str">
        <f>VLOOKUP(C714,'UT - Retail'!$B:$P,15,FALSE)</f>
        <v>Yes</v>
      </c>
      <c r="L714" s="82" t="str">
        <f>VLOOKUP(C714,'UT - Retail'!$B:$Q,16,FALSE)</f>
        <v>Navigator</v>
      </c>
      <c r="M714" s="618" t="str">
        <f>VLOOKUP(C714,'UT - Retail'!$B:$K,6,FALSE)</f>
        <v>SGD</v>
      </c>
      <c r="N714" s="618" t="str">
        <f>IFERROR(IF(MATCH(C714,'Portfolio Construction'!$AL:$AL,0),"Yes","No"),"No")</f>
        <v>No</v>
      </c>
      <c r="O714" s="618" t="str">
        <f>IFERROR(IF(MATCH(C714,'Portfolio Construction'!$AN:$AN,0),"Yes","No"),"No")</f>
        <v>No</v>
      </c>
      <c r="P714" s="618" t="str">
        <f>IFERROR(IF(MATCH(C714,'Portfolio Construction'!$AP:$AP,0),"Yes","No"),"No")</f>
        <v>No</v>
      </c>
      <c r="Q714" s="618" t="str">
        <f>IFERROR(IF(MATCH(C714,'Portfolio Construction'!$AR:$AR,0),"Yes","No"),"No")</f>
        <v>No</v>
      </c>
      <c r="R714" s="618" t="str">
        <f>IFERROR(IF(MATCH(C714,'Portfolio Construction'!$AT:$AT,0),"Yes","No"),"No")</f>
        <v>No</v>
      </c>
      <c r="S714" s="618" t="str">
        <f>IFERROR(IF(MATCH(C714,'Portfolio Construction'!$AV:$AV,0),"Yes","No"),"No")</f>
        <v>No</v>
      </c>
      <c r="T714" s="618" t="str">
        <f>IFERROR(IF(MATCH(C714,'Portfolio Construction'!$AX:$AX,0),"Yes","No"),"No")</f>
        <v>No</v>
      </c>
      <c r="U714" s="618" t="str">
        <f>IFERROR(IF(MATCH(C714,'Portfolio Construction'!$AZ:$AZ,0),"Yes","No"),"No")</f>
        <v>No</v>
      </c>
      <c r="V714" s="618" t="str">
        <f>IFERROR(IF(MATCH(C714,'Portfolio Construction'!$BB:$BB,0),"Yes","No"),"No")</f>
        <v>No</v>
      </c>
      <c r="W714" s="618">
        <f>IF(VLOOKUP($AU714,'FE Source'!$A:$W,3,FALSE)=0,"-",VLOOKUP($AU714,'FE Source'!$A:$W,3,FALSE))</f>
        <v>1.06</v>
      </c>
      <c r="X714" s="618">
        <f>IF(VLOOKUP($AU714,'FE Source'!$A:$W,4,FALSE)=0,"-",VLOOKUP($AU714,'FE Source'!$A:$W,4,FALSE))</f>
        <v>0.25</v>
      </c>
      <c r="Y714" s="618">
        <f>IF(VLOOKUP($AU714,'FE Source'!$A:$W,5,FALSE)=0,"-",VLOOKUP($AU714,'FE Source'!$A:$W,5,FALSE))</f>
        <v>1.55</v>
      </c>
      <c r="Z714" s="618">
        <f>IF(VLOOKUP($AU714,'FE Source'!$A:$W,6,FALSE)=0,"-",VLOOKUP($AU714,'FE Source'!$A:$W,6,FALSE))</f>
        <v>3.43</v>
      </c>
      <c r="AA714" s="618">
        <f>IF(VLOOKUP($AU714,'FE Source'!$A:$W,7,FALSE)=0,"-",VLOOKUP($AU714,'FE Source'!$A:$W,7,FALSE))</f>
        <v>2.85</v>
      </c>
      <c r="AB714" s="618">
        <f>IF(VLOOKUP($AU714,'FE Source'!$A:$W,8,FALSE)=0,"-",VLOOKUP($AU714,'FE Source'!$A:$W,8,FALSE))</f>
        <v>2.31</v>
      </c>
      <c r="AC714" s="632" t="str">
        <f>IF(VLOOKUP($AU714,'FE Source'!$A:$W,9,FALSE)=0,"-",VLOOKUP($AU714,'FE Source'!$A:$W,9,FALSE))</f>
        <v>-</v>
      </c>
      <c r="AD714" s="634">
        <f>IF(VLOOKUP($AU714,'FE Source'!$A:$W,10,FALSE)=0,"-",VLOOKUP($AU714,'FE Source'!$A:$W,10,FALSE))</f>
        <v>0.32</v>
      </c>
      <c r="AE714" s="618">
        <f>IF(VLOOKUP($AU714,'FE Source'!$A:$W,11,FALSE)=0,"-",VLOOKUP($AU714,'FE Source'!$A:$W,11,FALSE))</f>
        <v>0.28000000000000003</v>
      </c>
      <c r="AF714" s="618">
        <f>IF(VLOOKUP($AU714,'FE Source'!$A:$W,12,FALSE)=0,"-",VLOOKUP($AU714,'FE Source'!$A:$W,12,FALSE))</f>
        <v>1.19</v>
      </c>
      <c r="AG714" s="618" t="str">
        <f>IF(VLOOKUP($AU714,'FE Source'!$A:$W,14,FALSE)=0,"-",VLOOKUP($AU714,'FE Source'!$A:$W,14,FALSE))</f>
        <v>-</v>
      </c>
      <c r="AH714" s="618">
        <f>IF(VLOOKUP($AU714,'FE Source'!$A:$DJ,33,FALSE)=0,"-",VLOOKUP($AU714,'FE Source'!$A:$DJ,33,FALSE))</f>
        <v>103.45</v>
      </c>
      <c r="AI714" s="618">
        <f>IF(VLOOKUP($AU714,'FE Source'!$A:$Y,20,FALSE)=0,"-",VLOOKUP($AU714,'FE Source'!$A:$Y,20,FALSE))</f>
        <v>86.9</v>
      </c>
      <c r="AJ714" s="618">
        <f>IF(VLOOKUP($AU714,'FE Source'!$A:$DJ,34,FALSE)=0,"-",VLOOKUP($AU714,'FE Source'!$A:$DJ,34,FALSE))</f>
        <v>95.64</v>
      </c>
      <c r="AK714" s="618" t="str">
        <f>IF(VLOOKUP($AU714,'FE Source'!$A:$DJ,35,FALSE)=0,"-",VLOOKUP($AU714,'FE Source'!$A:$DJ,35,FALSE))</f>
        <v>-</v>
      </c>
      <c r="AL714" s="632">
        <f>IF(VLOOKUP($AU714,'FE Source'!$A:$Y,19,FALSE)=0,"-",VLOOKUP($AU714,'FE Source'!$A:$Y,19,FALSE))</f>
        <v>-328.52</v>
      </c>
      <c r="AM714" s="634">
        <f>IF(VLOOKUP($AU714,'FE Source'!$A:$DJ,36,FALSE)=0,"-",VLOOKUP($AU714,'FE Source'!$A:$DJ,36,FALSE))</f>
        <v>-152.41999999999999</v>
      </c>
      <c r="AN714" s="635">
        <f>IF(VLOOKUP($AU714,'FE Source'!$A:$W,13,FALSE)=0,"-",VLOOKUP($AU714,'FE Source'!$A:$W,13,FALSE))</f>
        <v>1534.5</v>
      </c>
      <c r="AO714" s="634" t="str">
        <f>IF(J714="no","-",IF(VLOOKUP($AU714,'FE Source'!$A:$W,15,FALSE)=0,"-",VLOOKUP($AU714,'FE Source'!$A:$W,15,FALSE)))</f>
        <v>-</v>
      </c>
      <c r="AP714" s="618" t="str">
        <f>IF(AO714="-","-",IF(VLOOKUP($AU714,'FE Source'!$A:$Z,21,FALSE)=0,"-",IF(VLOOKUP($AU714,'FE Source'!$A:$Z,21,FALSE)=2,"Semi-Annual",IF(VLOOKUP($AU714,'FE Source'!$A:$Z,21,FALSE)=4,"Quarterly",IF(VLOOKUP($AU714,'FE Source'!$A:$Z,21,FALSE)=12,"Monthly","Annual")))))</f>
        <v>-</v>
      </c>
      <c r="AQ714" s="632" t="str">
        <f t="array" ref="AQ714">IF(VLOOKUP($AU714,'FE Source'!$A:$W,16,FALSE)=0,"-",VLOOKUP($AU714,'FE Source'!$A:$W,16,FALSE))</f>
        <v>-</v>
      </c>
      <c r="AR714" s="636" t="str">
        <f>IF(VLOOKUP($AU714,'FE Source'!$A:$W,17,FALSE)=0,"-",VLOOKUP($AU714,'FE Source'!$A:$W,17,FALSE))</f>
        <v>-</v>
      </c>
      <c r="AS714" s="634">
        <f>IF(VLOOKUP($AU714,'FE Source'!$AN:$AS,4,FALSE)="",VLOOKUP($AU714,'FE Source'!$AN:$AS,3,FALSE),VLOOKUP($AU714,'FE Source'!$AN:$AS,4,FALSE))</f>
        <v>1.1499999999999999</v>
      </c>
      <c r="AT714" s="637">
        <f>IF(VLOOKUP($AU714,'FE Source'!$AN:$AS,5,FALSE)=0,"-",VLOOKUP($AU714,'FE Source'!$AN:$AS,5,FALSE))</f>
        <v>45782</v>
      </c>
      <c r="AU714" s="636" t="s">
        <v>7402</v>
      </c>
      <c r="BE714" s="215" t="str">
        <f>IF(VLOOKUP($AU714,'FE Source'!$A:$AK,22,FALSE)=0,"-",VLOOKUP($AU714,'FE Source'!$A:$AK,22,FALSE))</f>
        <v>-</v>
      </c>
      <c r="BF714" s="215" t="str">
        <f>IF(VLOOKUP($AU714,'FE Source'!$A:$AK,23,FALSE)=0,"-",VLOOKUP($AU714,'FE Source'!$A:$AK,23,FALSE))</f>
        <v>-</v>
      </c>
      <c r="BG714" s="215" t="str">
        <f>IF(VLOOKUP($AU714,'FE Source'!$A:$AK,24,FALSE)=0,"-",VLOOKUP($AU714,'FE Source'!$A:$AK,24,FALSE))</f>
        <v>-</v>
      </c>
      <c r="BH714" s="215" t="str">
        <f>IF(VLOOKUP($AU714,'FE Source'!$A:$AK,25,FALSE)=0,"-",VLOOKUP($AU714,'FE Source'!$A:$AK,25,FALSE))</f>
        <v>-</v>
      </c>
      <c r="BI714" s="215">
        <f>IF(VLOOKUP($AU714,'FE Source'!$A:$AK,26,FALSE)=0,"-",VLOOKUP($AU714,'FE Source'!$A:$AK,26,FALSE))</f>
        <v>1.77</v>
      </c>
      <c r="BJ714" s="215">
        <f>IF(VLOOKUP($AU714,'FE Source'!$A:$AK,27,FALSE)=0,"-",VLOOKUP($AU714,'FE Source'!$A:$AK,27,FALSE))</f>
        <v>2</v>
      </c>
      <c r="BK714" s="215">
        <f>IF(VLOOKUP($AU714,'FE Source'!$A:$AK,28,FALSE)=0,"-",VLOOKUP($AU714,'FE Source'!$A:$AK,28,FALSE))</f>
        <v>1.3</v>
      </c>
      <c r="BL714" s="215">
        <f>IF(VLOOKUP($AU714,'FE Source'!$A:$AK,29,FALSE)=0,"-",VLOOKUP($AU714,'FE Source'!$A:$AK,29,FALSE))</f>
        <v>1.52</v>
      </c>
      <c r="BM714" s="215">
        <f>IF(VLOOKUP($AU714,'FE Source'!$A:$AK,30,FALSE)=0,"-",VLOOKUP($AU714,'FE Source'!$A:$AK,30,FALSE))</f>
        <v>2.68</v>
      </c>
      <c r="BN714" t="str">
        <f>IF(VLOOKUP($AU714,'FE Source'!$A:$AK,31,FALSE)="No Specified Index","-",IF(VLOOKUP($AU714,'FE Source'!$A:$AK,31,FALSE)=0,"-",VLOOKUP($AU714,'FE Source'!$A:$AK,31,FALSE)))</f>
        <v>3-month MAS Bill</v>
      </c>
      <c r="BO714" s="217">
        <f>IF(VLOOKUP($AU714,'FE Source'!$A:$AK,32,FALSE)=0,"-",VLOOKUP($AU714,'FE Source'!$A:$AK,32,FALSE))</f>
        <v>43437</v>
      </c>
      <c r="BP714" s="18" t="str">
        <f>IF(VLOOKUP($AU714,'FE Source'!$AZ:$BC,2,FALSE)=0,"-",VLOOKUP($AU714,'FE Source'!$AZ:$BC,2,FALSE))</f>
        <v>-</v>
      </c>
      <c r="BQ714" s="18" t="str">
        <f>IF(VLOOKUP($AU714,'FE Source'!$AZ:$BC,3,FALSE)=0,"-",VLOOKUP($AU714,'FE Source'!$AZ:$BC,3,FALSE))</f>
        <v>-</v>
      </c>
      <c r="BR714" s="18" t="str">
        <f>IF(VLOOKUP($AU714,'FE Source'!$AZ:$BC,4,FALSE)=0,"-",VLOOKUP($AU714,'FE Source'!$AZ:$BC,4,FALSE))</f>
        <v>-</v>
      </c>
    </row>
    <row r="715" spans="2:70" ht="15">
      <c r="B715" s="628" t="str">
        <f>INDEX('UT - Retail'!$A$7:$A$1409,MATCH(AU715,'UT - Retail'!$U$7:$U$1409,0),1)</f>
        <v>Lion Global Investors Limited</v>
      </c>
      <c r="C715" s="650" t="str">
        <f>INDEX('UT - Retail'!$B$7:$B$1409,MATCH(AU715,'UT - Retail'!$U$7:$U$1409,0),1)</f>
        <v>LionGlobal SGD Money Market A Acc SGD</v>
      </c>
      <c r="D715" s="650"/>
      <c r="E715" s="618" t="str">
        <f>VLOOKUP(C715,'UT - Retail'!$B:$K,8,FALSE)</f>
        <v>Money Market</v>
      </c>
      <c r="F715" s="618" t="str">
        <f>VLOOKUP(C715,'UT - Retail'!$B:$K,9,FALSE)</f>
        <v>Singapore</v>
      </c>
      <c r="G715" s="618" t="str">
        <f>VLOOKUP(C715,'UT - Retail'!$B:$K,10,FALSE)</f>
        <v>General</v>
      </c>
      <c r="H715" s="82" t="str">
        <f>VLOOKUP(C715,'UT - Retail'!$B:$N,13,FALSE)</f>
        <v>No</v>
      </c>
      <c r="I715" s="82" t="str">
        <f>VLOOKUP(C715,'UT - Retail'!$B:$Q,14,FALSE)</f>
        <v>No</v>
      </c>
      <c r="J715" s="618" t="str">
        <f>VLOOKUP(C715,'UT - Retail'!$B:$Q,11,FALSE)</f>
        <v>No</v>
      </c>
      <c r="K715" s="130" t="str">
        <f>VLOOKUP(C715,'UT - Retail'!$B:$P,15,FALSE)</f>
        <v>Yes</v>
      </c>
      <c r="L715" s="82" t="str">
        <f>VLOOKUP(C715,'UT - Retail'!$B:$Q,16,FALSE)</f>
        <v>Both</v>
      </c>
      <c r="M715" s="618" t="str">
        <f>VLOOKUP(C715,'UT - Retail'!$B:$K,6,FALSE)</f>
        <v>SGD</v>
      </c>
      <c r="N715" s="618" t="str">
        <f>IFERROR(IF(MATCH(C715,'Portfolio Construction'!$AL:$AL,0),"Yes","No"),"No")</f>
        <v>No</v>
      </c>
      <c r="O715" s="618" t="str">
        <f>IFERROR(IF(MATCH(C715,'Portfolio Construction'!$AN:$AN,0),"Yes","No"),"No")</f>
        <v>No</v>
      </c>
      <c r="P715" s="618" t="str">
        <f>IFERROR(IF(MATCH(C715,'Portfolio Construction'!$AP:$AP,0),"Yes","No"),"No")</f>
        <v>No</v>
      </c>
      <c r="Q715" s="618" t="str">
        <f>IFERROR(IF(MATCH(C715,'Portfolio Construction'!$AR:$AR,0),"Yes","No"),"No")</f>
        <v>No</v>
      </c>
      <c r="R715" s="618" t="str">
        <f>IFERROR(IF(MATCH(C715,'Portfolio Construction'!$AT:$AT,0),"Yes","No"),"No")</f>
        <v>No</v>
      </c>
      <c r="S715" s="618" t="str">
        <f>IFERROR(IF(MATCH(C715,'Portfolio Construction'!$AV:$AV,0),"Yes","No"),"No")</f>
        <v>No</v>
      </c>
      <c r="T715" s="618" t="str">
        <f>IFERROR(IF(MATCH(C715,'Portfolio Construction'!$AX:$AX,0),"Yes","No"),"No")</f>
        <v>No</v>
      </c>
      <c r="U715" s="618" t="str">
        <f>IFERROR(IF(MATCH(C715,'Portfolio Construction'!$AZ:$AZ,0),"Yes","No"),"No")</f>
        <v>No</v>
      </c>
      <c r="V715" s="618" t="str">
        <f>IFERROR(IF(MATCH(C715,'Portfolio Construction'!$BB:$BB,0),"Yes","No"),"No")</f>
        <v>No</v>
      </c>
      <c r="W715" s="618">
        <f>IF(VLOOKUP($AU715,'FE Source'!$A:$W,3,FALSE)=0,"-",VLOOKUP($AU715,'FE Source'!$A:$W,3,FALSE))</f>
        <v>1.04</v>
      </c>
      <c r="X715" s="618">
        <f>IF(VLOOKUP($AU715,'FE Source'!$A:$W,4,FALSE)=0,"-",VLOOKUP($AU715,'FE Source'!$A:$W,4,FALSE))</f>
        <v>0.26</v>
      </c>
      <c r="Y715" s="618">
        <f>IF(VLOOKUP($AU715,'FE Source'!$A:$W,5,FALSE)=0,"-",VLOOKUP($AU715,'FE Source'!$A:$W,5,FALSE))</f>
        <v>1.52</v>
      </c>
      <c r="Z715" s="618">
        <f>IF(VLOOKUP($AU715,'FE Source'!$A:$W,6,FALSE)=0,"-",VLOOKUP($AU715,'FE Source'!$A:$W,6,FALSE))</f>
        <v>3.33</v>
      </c>
      <c r="AA715" s="618">
        <f>IF(VLOOKUP($AU715,'FE Source'!$A:$W,7,FALSE)=0,"-",VLOOKUP($AU715,'FE Source'!$A:$W,7,FALSE))</f>
        <v>3.08</v>
      </c>
      <c r="AB715" s="618">
        <f>IF(VLOOKUP($AU715,'FE Source'!$A:$W,8,FALSE)=0,"-",VLOOKUP($AU715,'FE Source'!$A:$W,8,FALSE))</f>
        <v>2.14</v>
      </c>
      <c r="AC715" s="632">
        <f>IF(VLOOKUP($AU715,'FE Source'!$A:$W,9,FALSE)=0,"-",VLOOKUP($AU715,'FE Source'!$A:$W,9,FALSE))</f>
        <v>1.67</v>
      </c>
      <c r="AD715" s="634" t="str">
        <f>IF(VLOOKUP($AU715,'FE Source'!$A:$W,10,FALSE)=0,"-",VLOOKUP($AU715,'FE Source'!$A:$W,10,FALSE))</f>
        <v>-</v>
      </c>
      <c r="AE715" s="618">
        <f>IF(VLOOKUP($AU715,'FE Source'!$A:$W,11,FALSE)=0,"-",VLOOKUP($AU715,'FE Source'!$A:$W,11,FALSE))</f>
        <v>0.25</v>
      </c>
      <c r="AF715" s="618">
        <f>IF(VLOOKUP($AU715,'FE Source'!$A:$W,12,FALSE)=0,"-",VLOOKUP($AU715,'FE Source'!$A:$W,12,FALSE))</f>
        <v>2.2999999999999998</v>
      </c>
      <c r="AG715" s="618" t="str">
        <f>IF(VLOOKUP($AU715,'FE Source'!$A:$W,14,FALSE)=0,"-",VLOOKUP($AU715,'FE Source'!$A:$W,14,FALSE))</f>
        <v>-</v>
      </c>
      <c r="AH715" s="618" t="str">
        <f>IF(VLOOKUP($AU715,'FE Source'!$A:$DJ,33,FALSE)=0,"-",VLOOKUP($AU715,'FE Source'!$A:$DJ,33,FALSE))</f>
        <v>-</v>
      </c>
      <c r="AI715" s="618" t="str">
        <f>IF(VLOOKUP($AU715,'FE Source'!$A:$Y,20,FALSE)=0,"-",VLOOKUP($AU715,'FE Source'!$A:$Y,20,FALSE))</f>
        <v>-</v>
      </c>
      <c r="AJ715" s="618" t="str">
        <f>IF(VLOOKUP($AU715,'FE Source'!$A:$DJ,34,FALSE)=0,"-",VLOOKUP($AU715,'FE Source'!$A:$DJ,34,FALSE))</f>
        <v>-</v>
      </c>
      <c r="AK715" s="618" t="str">
        <f>IF(VLOOKUP($AU715,'FE Source'!$A:$DJ,35,FALSE)=0,"-",VLOOKUP($AU715,'FE Source'!$A:$DJ,35,FALSE))</f>
        <v>-</v>
      </c>
      <c r="AL715" s="632" t="str">
        <f>IF(VLOOKUP($AU715,'FE Source'!$A:$Y,19,FALSE)=0,"-",VLOOKUP($AU715,'FE Source'!$A:$Y,19,FALSE))</f>
        <v>-</v>
      </c>
      <c r="AM715" s="634" t="str">
        <f>IF(VLOOKUP($AU715,'FE Source'!$A:$DJ,36,FALSE)=0,"-",VLOOKUP($AU715,'FE Source'!$A:$DJ,36,FALSE))</f>
        <v>-</v>
      </c>
      <c r="AN715" s="635">
        <f>IF(VLOOKUP($AU715,'FE Source'!$A:$W,13,FALSE)=0,"-",VLOOKUP($AU715,'FE Source'!$A:$W,13,FALSE))</f>
        <v>1869.9</v>
      </c>
      <c r="AO715" s="634" t="str">
        <f>IF(J715="no","-",IF(VLOOKUP($AU715,'FE Source'!$A:$W,15,FALSE)=0,"-",VLOOKUP($AU715,'FE Source'!$A:$W,15,FALSE)))</f>
        <v>-</v>
      </c>
      <c r="AP715" s="618" t="str">
        <f>IF(AO715="-","-",IF(VLOOKUP($AU715,'FE Source'!$A:$Z,21,FALSE)=0,"-",IF(VLOOKUP($AU715,'FE Source'!$A:$Z,21,FALSE)=2,"Semi-Annual",IF(VLOOKUP($AU715,'FE Source'!$A:$Z,21,FALSE)=4,"Quarterly",IF(VLOOKUP($AU715,'FE Source'!$A:$Z,21,FALSE)=12,"Monthly","Annual")))))</f>
        <v>-</v>
      </c>
      <c r="AQ715" s="632">
        <f t="array" ref="AQ715">IF(VLOOKUP($AU715,'FE Source'!$A:$W,16,FALSE)=0,"-",VLOOKUP($AU715,'FE Source'!$A:$W,16,FALSE))</f>
        <v>0.35</v>
      </c>
      <c r="AR715" s="636" t="str">
        <f>IF(VLOOKUP($AU715,'FE Source'!$A:$W,17,FALSE)=0,"-",VLOOKUP($AU715,'FE Source'!$A:$W,17,FALSE))</f>
        <v>-</v>
      </c>
      <c r="AS715" s="634">
        <f>IF(VLOOKUP($AU715,'FE Source'!$AN:$AS,4,FALSE)="",VLOOKUP($AU715,'FE Source'!$AN:$AS,3,FALSE),VLOOKUP($AU715,'FE Source'!$AN:$AS,4,FALSE))</f>
        <v>1.47</v>
      </c>
      <c r="AT715" s="637">
        <f>IF(VLOOKUP($AU715,'FE Source'!$AN:$AS,5,FALSE)=0,"-",VLOOKUP($AU715,'FE Source'!$AN:$AS,5,FALSE))</f>
        <v>45782</v>
      </c>
      <c r="AU715" s="636" t="s">
        <v>707</v>
      </c>
      <c r="BE715" s="215">
        <f>IF(VLOOKUP($AU715,'FE Source'!$A:$AK,22,FALSE)=0,"-",VLOOKUP($AU715,'FE Source'!$A:$AK,22,FALSE))</f>
        <v>1.08</v>
      </c>
      <c r="BF715" s="215">
        <f>IF(VLOOKUP($AU715,'FE Source'!$A:$AK,23,FALSE)=0,"-",VLOOKUP($AU715,'FE Source'!$A:$AK,23,FALSE))</f>
        <v>1.04</v>
      </c>
      <c r="BG715" s="215">
        <f>IF(VLOOKUP($AU715,'FE Source'!$A:$AK,24,FALSE)=0,"-",VLOOKUP($AU715,'FE Source'!$A:$AK,24,FALSE))</f>
        <v>0.96</v>
      </c>
      <c r="BH715" s="215">
        <f>IF(VLOOKUP($AU715,'FE Source'!$A:$AK,25,FALSE)=0,"-",VLOOKUP($AU715,'FE Source'!$A:$AK,25,FALSE))</f>
        <v>1.19</v>
      </c>
      <c r="BI715" s="215">
        <f>IF(VLOOKUP($AU715,'FE Source'!$A:$AK,26,FALSE)=0,"-",VLOOKUP($AU715,'FE Source'!$A:$AK,26,FALSE))</f>
        <v>1.61</v>
      </c>
      <c r="BJ715" s="215">
        <f>IF(VLOOKUP($AU715,'FE Source'!$A:$AK,27,FALSE)=0,"-",VLOOKUP($AU715,'FE Source'!$A:$AK,27,FALSE))</f>
        <v>1.1299999999999999</v>
      </c>
      <c r="BK715" s="215">
        <f>IF(VLOOKUP($AU715,'FE Source'!$A:$AK,28,FALSE)=0,"-",VLOOKUP($AU715,'FE Source'!$A:$AK,28,FALSE))</f>
        <v>0.64</v>
      </c>
      <c r="BL715" s="215">
        <f>IF(VLOOKUP($AU715,'FE Source'!$A:$AK,29,FALSE)=0,"-",VLOOKUP($AU715,'FE Source'!$A:$AK,29,FALSE))</f>
        <v>1.34</v>
      </c>
      <c r="BM715" s="215">
        <f>IF(VLOOKUP($AU715,'FE Source'!$A:$AK,30,FALSE)=0,"-",VLOOKUP($AU715,'FE Source'!$A:$AK,30,FALSE))</f>
        <v>3.46</v>
      </c>
      <c r="BN715" t="str">
        <f>IF(VLOOKUP($AU715,'FE Source'!$A:$AK,31,FALSE)="No Specified Index","-",IF(VLOOKUP($AU715,'FE Source'!$A:$AK,31,FALSE)=0,"-",VLOOKUP($AU715,'FE Source'!$A:$AK,31,FALSE)))</f>
        <v>1-month Singapore Interbank Offer Rate - 0.25%</v>
      </c>
      <c r="BO715" s="217">
        <f>IF(VLOOKUP($AU715,'FE Source'!$A:$AK,32,FALSE)=0,"-",VLOOKUP($AU715,'FE Source'!$A:$AK,32,FALSE))</f>
        <v>36465</v>
      </c>
      <c r="BP715" s="18">
        <f>IF(VLOOKUP($AU715,'FE Source'!$AZ:$BC,2,FALSE)=0,"-",VLOOKUP($AU715,'FE Source'!$AZ:$BC,2,FALSE))</f>
        <v>7.0000000000000007E-2</v>
      </c>
      <c r="BQ715" s="18">
        <f>IF(VLOOKUP($AU715,'FE Source'!$AZ:$BC,3,FALSE)=0,"-",VLOOKUP($AU715,'FE Source'!$AZ:$BC,3,FALSE))</f>
        <v>0.04</v>
      </c>
      <c r="BR715" s="18">
        <f>IF(VLOOKUP($AU715,'FE Source'!$AZ:$BC,4,FALSE)=0,"-",VLOOKUP($AU715,'FE Source'!$AZ:$BC,4,FALSE))</f>
        <v>0.05</v>
      </c>
    </row>
    <row r="716" spans="2:70" ht="15">
      <c r="B716" s="628" t="str">
        <f>INDEX('UT - Retail'!$A$7:$A$1409,MATCH(AU716,'UT - Retail'!$U$7:$U$1409,0),1)</f>
        <v>Lion Global Investors Limited</v>
      </c>
      <c r="C716" s="650" t="str">
        <f>INDEX('UT - Retail'!$B$7:$B$1409,MATCH(AU716,'UT - Retail'!$U$7:$U$1409,0),1)</f>
        <v xml:space="preserve">LionGlobal SGD Money Market Fund Class A Distribution SGD </v>
      </c>
      <c r="D716" s="650"/>
      <c r="E716" s="618" t="str">
        <f>VLOOKUP(C716,'UT - Retail'!$B:$K,8,FALSE)</f>
        <v>Money Market</v>
      </c>
      <c r="F716" s="618" t="str">
        <f>VLOOKUP(C716,'UT - Retail'!$B:$K,9,FALSE)</f>
        <v>Singapore</v>
      </c>
      <c r="G716" s="618" t="str">
        <f>VLOOKUP(C716,'UT - Retail'!$B:$K,10,FALSE)</f>
        <v>General</v>
      </c>
      <c r="H716" s="82" t="str">
        <f>VLOOKUP(C716,'UT - Retail'!$B:$N,13,FALSE)</f>
        <v>No</v>
      </c>
      <c r="I716" s="82" t="str">
        <f>VLOOKUP(C716,'UT - Retail'!$B:$Q,14,FALSE)</f>
        <v>No</v>
      </c>
      <c r="J716" s="618" t="str">
        <f>VLOOKUP(C716,'UT - Retail'!$B:$Q,11,FALSE)</f>
        <v>Yes</v>
      </c>
      <c r="K716" s="130" t="str">
        <f>VLOOKUP(C716,'UT - Retail'!$B:$P,15,FALSE)</f>
        <v>Yes</v>
      </c>
      <c r="L716" s="82" t="str">
        <f>VLOOKUP(C716,'UT - Retail'!$B:$Q,16,FALSE)</f>
        <v>Navigator</v>
      </c>
      <c r="M716" s="618" t="str">
        <f>VLOOKUP(C716,'UT - Retail'!$B:$K,6,FALSE)</f>
        <v>SGD</v>
      </c>
      <c r="N716" s="618" t="str">
        <f>IFERROR(IF(MATCH(C716,'Portfolio Construction'!$AL:$AL,0),"Yes","No"),"No")</f>
        <v>No</v>
      </c>
      <c r="O716" s="618" t="str">
        <f>IFERROR(IF(MATCH(C716,'Portfolio Construction'!$AN:$AN,0),"Yes","No"),"No")</f>
        <v>No</v>
      </c>
      <c r="P716" s="618" t="str">
        <f>IFERROR(IF(MATCH(C716,'Portfolio Construction'!$AP:$AP,0),"Yes","No"),"No")</f>
        <v>No</v>
      </c>
      <c r="Q716" s="618" t="str">
        <f>IFERROR(IF(MATCH(C716,'Portfolio Construction'!$AR:$AR,0),"Yes","No"),"No")</f>
        <v>No</v>
      </c>
      <c r="R716" s="618" t="str">
        <f>IFERROR(IF(MATCH(C716,'Portfolio Construction'!$AT:$AT,0),"Yes","No"),"No")</f>
        <v>No</v>
      </c>
      <c r="S716" s="618" t="str">
        <f>IFERROR(IF(MATCH(C716,'Portfolio Construction'!$AV:$AV,0),"Yes","No"),"No")</f>
        <v>No</v>
      </c>
      <c r="T716" s="618" t="str">
        <f>IFERROR(IF(MATCH(C716,'Portfolio Construction'!$AX:$AX,0),"Yes","No"),"No")</f>
        <v>No</v>
      </c>
      <c r="U716" s="618" t="str">
        <f>IFERROR(IF(MATCH(C716,'Portfolio Construction'!$AZ:$AZ,0),"Yes","No"),"No")</f>
        <v>No</v>
      </c>
      <c r="V716" s="618" t="str">
        <f>IFERROR(IF(MATCH(C716,'Portfolio Construction'!$BB:$BB,0),"Yes","No"),"No")</f>
        <v>No</v>
      </c>
      <c r="W716" s="618" t="e">
        <f>IF(VLOOKUP($AU716,'FE Source'!$A:$W,3,FALSE)=0,"-",VLOOKUP($AU716,'FE Source'!$A:$W,3,FALSE))</f>
        <v>#N/A</v>
      </c>
      <c r="X716" s="618" t="e">
        <f>IF(VLOOKUP($AU716,'FE Source'!$A:$W,4,FALSE)=0,"-",VLOOKUP($AU716,'FE Source'!$A:$W,4,FALSE))</f>
        <v>#N/A</v>
      </c>
      <c r="Y716" s="618" t="e">
        <f>IF(VLOOKUP($AU716,'FE Source'!$A:$W,5,FALSE)=0,"-",VLOOKUP($AU716,'FE Source'!$A:$W,5,FALSE))</f>
        <v>#N/A</v>
      </c>
      <c r="Z716" s="618" t="e">
        <f>IF(VLOOKUP($AU716,'FE Source'!$A:$W,6,FALSE)=0,"-",VLOOKUP($AU716,'FE Source'!$A:$W,6,FALSE))</f>
        <v>#N/A</v>
      </c>
      <c r="AA716" s="618" t="e">
        <f>IF(VLOOKUP($AU716,'FE Source'!$A:$W,7,FALSE)=0,"-",VLOOKUP($AU716,'FE Source'!$A:$W,7,FALSE))</f>
        <v>#N/A</v>
      </c>
      <c r="AB716" s="618" t="e">
        <f>IF(VLOOKUP($AU716,'FE Source'!$A:$W,8,FALSE)=0,"-",VLOOKUP($AU716,'FE Source'!$A:$W,8,FALSE))</f>
        <v>#N/A</v>
      </c>
      <c r="AC716" s="632" t="e">
        <f>IF(VLOOKUP($AU716,'FE Source'!$A:$W,9,FALSE)=0,"-",VLOOKUP($AU716,'FE Source'!$A:$W,9,FALSE))</f>
        <v>#N/A</v>
      </c>
      <c r="AD716" s="634" t="e">
        <f>IF(VLOOKUP($AU716,'FE Source'!$A:$W,10,FALSE)=0,"-",VLOOKUP($AU716,'FE Source'!$A:$W,10,FALSE))</f>
        <v>#N/A</v>
      </c>
      <c r="AE716" s="618" t="e">
        <f>IF(VLOOKUP($AU716,'FE Source'!$A:$W,11,FALSE)=0,"-",VLOOKUP($AU716,'FE Source'!$A:$W,11,FALSE))</f>
        <v>#N/A</v>
      </c>
      <c r="AF716" s="618" t="e">
        <f>IF(VLOOKUP($AU716,'FE Source'!$A:$W,12,FALSE)=0,"-",VLOOKUP($AU716,'FE Source'!$A:$W,12,FALSE))</f>
        <v>#N/A</v>
      </c>
      <c r="AG716" s="618" t="e">
        <f>IF(VLOOKUP($AU716,'FE Source'!$A:$W,14,FALSE)=0,"-",VLOOKUP($AU716,'FE Source'!$A:$W,14,FALSE))</f>
        <v>#N/A</v>
      </c>
      <c r="AH716" s="618" t="e">
        <f>IF(VLOOKUP($AU716,'FE Source'!$A:$DJ,33,FALSE)=0,"-",VLOOKUP($AU716,'FE Source'!$A:$DJ,33,FALSE))</f>
        <v>#N/A</v>
      </c>
      <c r="AI716" s="618" t="e">
        <f>IF(VLOOKUP($AU716,'FE Source'!$A:$Y,20,FALSE)=0,"-",VLOOKUP($AU716,'FE Source'!$A:$Y,20,FALSE))</f>
        <v>#N/A</v>
      </c>
      <c r="AJ716" s="618" t="e">
        <f>IF(VLOOKUP($AU716,'FE Source'!$A:$DJ,34,FALSE)=0,"-",VLOOKUP($AU716,'FE Source'!$A:$DJ,34,FALSE))</f>
        <v>#N/A</v>
      </c>
      <c r="AK716" s="618" t="e">
        <f>IF(VLOOKUP($AU716,'FE Source'!$A:$DJ,35,FALSE)=0,"-",VLOOKUP($AU716,'FE Source'!$A:$DJ,35,FALSE))</f>
        <v>#N/A</v>
      </c>
      <c r="AL716" s="632" t="e">
        <f>IF(VLOOKUP($AU716,'FE Source'!$A:$Y,19,FALSE)=0,"-",VLOOKUP($AU716,'FE Source'!$A:$Y,19,FALSE))</f>
        <v>#N/A</v>
      </c>
      <c r="AM716" s="634" t="e">
        <f>IF(VLOOKUP($AU716,'FE Source'!$A:$DJ,36,FALSE)=0,"-",VLOOKUP($AU716,'FE Source'!$A:$DJ,36,FALSE))</f>
        <v>#N/A</v>
      </c>
      <c r="AN716" s="635" t="e">
        <f>IF(VLOOKUP($AU716,'FE Source'!$A:$W,13,FALSE)=0,"-",VLOOKUP($AU716,'FE Source'!$A:$W,13,FALSE))</f>
        <v>#N/A</v>
      </c>
      <c r="AO716" s="634" t="e">
        <f>IF(J716="no","-",IF(VLOOKUP($AU716,'FE Source'!$A:$W,15,FALSE)=0,"-",VLOOKUP($AU716,'FE Source'!$A:$W,15,FALSE)))</f>
        <v>#N/A</v>
      </c>
      <c r="AP716" s="618" t="e">
        <f>IF(AO716="-","-",IF(VLOOKUP($AU716,'FE Source'!$A:$Z,21,FALSE)=0,"-",IF(VLOOKUP($AU716,'FE Source'!$A:$Z,21,FALSE)=2,"Semi-Annual",IF(VLOOKUP($AU716,'FE Source'!$A:$Z,21,FALSE)=4,"Quarterly",IF(VLOOKUP($AU716,'FE Source'!$A:$Z,21,FALSE)=12,"Monthly","Annual")))))</f>
        <v>#N/A</v>
      </c>
      <c r="AQ716" s="632" t="e">
        <f t="array" ref="AQ716">IF(VLOOKUP($AU716,'FE Source'!$A:$W,16,FALSE)=0,"-",VLOOKUP($AU716,'FE Source'!$A:$W,16,FALSE))</f>
        <v>#N/A</v>
      </c>
      <c r="AR716" s="636" t="e">
        <f>IF(VLOOKUP($AU716,'FE Source'!$A:$W,17,FALSE)=0,"-",VLOOKUP($AU716,'FE Source'!$A:$W,17,FALSE))</f>
        <v>#N/A</v>
      </c>
      <c r="AS716" s="634" t="e">
        <f>IF(VLOOKUP($AU716,'FE Source'!$AN:$AS,4,FALSE)="",VLOOKUP($AU716,'FE Source'!$AN:$AS,3,FALSE),VLOOKUP($AU716,'FE Source'!$AN:$AS,4,FALSE))</f>
        <v>#N/A</v>
      </c>
      <c r="AT716" s="637" t="e">
        <f>IF(VLOOKUP($AU716,'FE Source'!$AN:$AS,5,FALSE)=0,"-",VLOOKUP($AU716,'FE Source'!$AN:$AS,5,FALSE))</f>
        <v>#N/A</v>
      </c>
      <c r="AU716" s="636" t="s">
        <v>11843</v>
      </c>
      <c r="BE716" s="215" t="e">
        <f>IF(VLOOKUP($AU716,'FE Source'!$A:$AK,22,FALSE)=0,"-",VLOOKUP($AU716,'FE Source'!$A:$AK,22,FALSE))</f>
        <v>#N/A</v>
      </c>
      <c r="BF716" s="215" t="e">
        <f>IF(VLOOKUP($AU716,'FE Source'!$A:$AK,23,FALSE)=0,"-",VLOOKUP($AU716,'FE Source'!$A:$AK,23,FALSE))</f>
        <v>#N/A</v>
      </c>
      <c r="BG716" s="215" t="e">
        <f>IF(VLOOKUP($AU716,'FE Source'!$A:$AK,24,FALSE)=0,"-",VLOOKUP($AU716,'FE Source'!$A:$AK,24,FALSE))</f>
        <v>#N/A</v>
      </c>
      <c r="BH716" s="215" t="e">
        <f>IF(VLOOKUP($AU716,'FE Source'!$A:$AK,25,FALSE)=0,"-",VLOOKUP($AU716,'FE Source'!$A:$AK,25,FALSE))</f>
        <v>#N/A</v>
      </c>
      <c r="BI716" s="215" t="e">
        <f>IF(VLOOKUP($AU716,'FE Source'!$A:$AK,26,FALSE)=0,"-",VLOOKUP($AU716,'FE Source'!$A:$AK,26,FALSE))</f>
        <v>#N/A</v>
      </c>
      <c r="BJ716" s="215" t="e">
        <f>IF(VLOOKUP($AU716,'FE Source'!$A:$AK,27,FALSE)=0,"-",VLOOKUP($AU716,'FE Source'!$A:$AK,27,FALSE))</f>
        <v>#N/A</v>
      </c>
      <c r="BK716" s="215" t="e">
        <f>IF(VLOOKUP($AU716,'FE Source'!$A:$AK,28,FALSE)=0,"-",VLOOKUP($AU716,'FE Source'!$A:$AK,28,FALSE))</f>
        <v>#N/A</v>
      </c>
      <c r="BL716" s="215" t="e">
        <f>IF(VLOOKUP($AU716,'FE Source'!$A:$AK,29,FALSE)=0,"-",VLOOKUP($AU716,'FE Source'!$A:$AK,29,FALSE))</f>
        <v>#N/A</v>
      </c>
      <c r="BM716" s="215" t="e">
        <f>IF(VLOOKUP($AU716,'FE Source'!$A:$AK,30,FALSE)=0,"-",VLOOKUP($AU716,'FE Source'!$A:$AK,30,FALSE))</f>
        <v>#N/A</v>
      </c>
      <c r="BN716" t="e">
        <f>IF(VLOOKUP($AU716,'FE Source'!$A:$AK,31,FALSE)="No Specified Index","-",IF(VLOOKUP($AU716,'FE Source'!$A:$AK,31,FALSE)=0,"-",VLOOKUP($AU716,'FE Source'!$A:$AK,31,FALSE)))</f>
        <v>#N/A</v>
      </c>
      <c r="BO716" s="217" t="e">
        <f>IF(VLOOKUP($AU716,'FE Source'!$A:$AK,32,FALSE)=0,"-",VLOOKUP($AU716,'FE Source'!$A:$AK,32,FALSE))</f>
        <v>#N/A</v>
      </c>
      <c r="BP716" s="18" t="e">
        <f>IF(VLOOKUP($AU716,'FE Source'!$AZ:$BC,2,FALSE)=0,"-",VLOOKUP($AU716,'FE Source'!$AZ:$BC,2,FALSE))</f>
        <v>#N/A</v>
      </c>
      <c r="BQ716" s="18" t="e">
        <f>IF(VLOOKUP($AU716,'FE Source'!$AZ:$BC,3,FALSE)=0,"-",VLOOKUP($AU716,'FE Source'!$AZ:$BC,3,FALSE))</f>
        <v>#N/A</v>
      </c>
      <c r="BR716" s="18" t="e">
        <f>IF(VLOOKUP($AU716,'FE Source'!$AZ:$BC,4,FALSE)=0,"-",VLOOKUP($AU716,'FE Source'!$AZ:$BC,4,FALSE))</f>
        <v>#N/A</v>
      </c>
    </row>
    <row r="717" spans="2:70" ht="15">
      <c r="B717" s="628" t="str">
        <f>INDEX('UT - Retail'!$A$7:$A$1409,MATCH(AU717,'UT - Retail'!$U$7:$U$1409,0),1)</f>
        <v>Lion Global Investors Limited</v>
      </c>
      <c r="C717" s="650" t="str">
        <f>INDEX('UT - Retail'!$B$7:$B$1409,MATCH(AU717,'UT - Retail'!$U$7:$U$1409,0),1)</f>
        <v>LionGlobal Short Duration Bond A Acc SGD</v>
      </c>
      <c r="D717" s="650"/>
      <c r="E717" s="618" t="str">
        <f>VLOOKUP(C717,'UT - Retail'!$B:$K,8,FALSE)</f>
        <v>Short Duration Fixed Income</v>
      </c>
      <c r="F717" s="618" t="str">
        <f>VLOOKUP(C717,'UT - Retail'!$B:$K,9,FALSE)</f>
        <v>Global</v>
      </c>
      <c r="G717" s="618" t="str">
        <f>VLOOKUP(C717,'UT - Retail'!$B:$K,10,FALSE)</f>
        <v>General</v>
      </c>
      <c r="H717" s="82" t="str">
        <f>VLOOKUP(C717,'UT - Retail'!$B:$N,13,FALSE)</f>
        <v>No</v>
      </c>
      <c r="I717" s="82" t="str">
        <f>VLOOKUP(C717,'UT - Retail'!$B:$Q,14,FALSE)</f>
        <v>No</v>
      </c>
      <c r="J717" s="618" t="str">
        <f>VLOOKUP(C717,'UT - Retail'!$B:$Q,11,FALSE)</f>
        <v>No</v>
      </c>
      <c r="K717" s="130" t="str">
        <f>VLOOKUP(C717,'UT - Retail'!$B:$P,15,FALSE)</f>
        <v>Yes</v>
      </c>
      <c r="L717" s="82" t="str">
        <f>VLOOKUP(C717,'UT - Retail'!$B:$Q,16,FALSE)</f>
        <v>Both</v>
      </c>
      <c r="M717" s="618" t="str">
        <f>VLOOKUP(C717,'UT - Retail'!$B:$K,6,FALSE)</f>
        <v>SGD</v>
      </c>
      <c r="N717" s="618" t="str">
        <f>IFERROR(IF(MATCH(C717,'Portfolio Construction'!$AL:$AL,0),"Yes","No"),"No")</f>
        <v>No</v>
      </c>
      <c r="O717" s="618" t="str">
        <f>IFERROR(IF(MATCH(C717,'Portfolio Construction'!$AN:$AN,0),"Yes","No"),"No")</f>
        <v>No</v>
      </c>
      <c r="P717" s="618" t="str">
        <f>IFERROR(IF(MATCH(C717,'Portfolio Construction'!$AP:$AP,0),"Yes","No"),"No")</f>
        <v>No</v>
      </c>
      <c r="Q717" s="618" t="str">
        <f>IFERROR(IF(MATCH(C717,'Portfolio Construction'!$AR:$AR,0),"Yes","No"),"No")</f>
        <v>No</v>
      </c>
      <c r="R717" s="618" t="str">
        <f>IFERROR(IF(MATCH(C717,'Portfolio Construction'!$AT:$AT,0),"Yes","No"),"No")</f>
        <v>No</v>
      </c>
      <c r="S717" s="618" t="str">
        <f>IFERROR(IF(MATCH(C717,'Portfolio Construction'!$AV:$AV,0),"Yes","No"),"No")</f>
        <v>No</v>
      </c>
      <c r="T717" s="618" t="str">
        <f>IFERROR(IF(MATCH(C717,'Portfolio Construction'!$AX:$AX,0),"Yes","No"),"No")</f>
        <v>No</v>
      </c>
      <c r="U717" s="618" t="str">
        <f>IFERROR(IF(MATCH(C717,'Portfolio Construction'!$AZ:$AZ,0),"Yes","No"),"No")</f>
        <v>No</v>
      </c>
      <c r="V717" s="618" t="str">
        <f>IFERROR(IF(MATCH(C717,'Portfolio Construction'!$BB:$BB,0),"Yes","No"),"No")</f>
        <v>No</v>
      </c>
      <c r="W717" s="618">
        <f>IF(VLOOKUP($AU717,'FE Source'!$A:$W,3,FALSE)=0,"-",VLOOKUP($AU717,'FE Source'!$A:$W,3,FALSE))</f>
        <v>1.36</v>
      </c>
      <c r="X717" s="618">
        <f>IF(VLOOKUP($AU717,'FE Source'!$A:$W,4,FALSE)=0,"-",VLOOKUP($AU717,'FE Source'!$A:$W,4,FALSE))</f>
        <v>0.11</v>
      </c>
      <c r="Y717" s="618">
        <f>IF(VLOOKUP($AU717,'FE Source'!$A:$W,5,FALSE)=0,"-",VLOOKUP($AU717,'FE Source'!$A:$W,5,FALSE))</f>
        <v>1.63</v>
      </c>
      <c r="Z717" s="618">
        <f>IF(VLOOKUP($AU717,'FE Source'!$A:$W,6,FALSE)=0,"-",VLOOKUP($AU717,'FE Source'!$A:$W,6,FALSE))</f>
        <v>4.3899999999999997</v>
      </c>
      <c r="AA717" s="618">
        <f>IF(VLOOKUP($AU717,'FE Source'!$A:$W,7,FALSE)=0,"-",VLOOKUP($AU717,'FE Source'!$A:$W,7,FALSE))</f>
        <v>2.88</v>
      </c>
      <c r="AB717" s="618">
        <f>IF(VLOOKUP($AU717,'FE Source'!$A:$W,8,FALSE)=0,"-",VLOOKUP($AU717,'FE Source'!$A:$W,8,FALSE))</f>
        <v>2.2799999999999998</v>
      </c>
      <c r="AC717" s="632" t="str">
        <f>IF(VLOOKUP($AU717,'FE Source'!$A:$W,9,FALSE)=0,"-",VLOOKUP($AU717,'FE Source'!$A:$W,9,FALSE))</f>
        <v>-</v>
      </c>
      <c r="AD717" s="634">
        <f>IF(VLOOKUP($AU717,'FE Source'!$A:$W,10,FALSE)=0,"-",VLOOKUP($AU717,'FE Source'!$A:$W,10,FALSE))</f>
        <v>0.23</v>
      </c>
      <c r="AE717" s="618">
        <f>IF(VLOOKUP($AU717,'FE Source'!$A:$W,11,FALSE)=0,"-",VLOOKUP($AU717,'FE Source'!$A:$W,11,FALSE))</f>
        <v>2.35</v>
      </c>
      <c r="AF717" s="618">
        <f>IF(VLOOKUP($AU717,'FE Source'!$A:$W,12,FALSE)=0,"-",VLOOKUP($AU717,'FE Source'!$A:$W,12,FALSE))</f>
        <v>0.16</v>
      </c>
      <c r="AG717" s="618">
        <f>IF(VLOOKUP($AU717,'FE Source'!$A:$W,14,FALSE)=0,"-",VLOOKUP($AU717,'FE Source'!$A:$W,14,FALSE))</f>
        <v>-4.18</v>
      </c>
      <c r="AH717" s="618">
        <f>IF(VLOOKUP($AU717,'FE Source'!$A:$DJ,33,FALSE)=0,"-",VLOOKUP($AU717,'FE Source'!$A:$DJ,33,FALSE))</f>
        <v>72.760000000000005</v>
      </c>
      <c r="AI717" s="618">
        <f>IF(VLOOKUP($AU717,'FE Source'!$A:$Y,20,FALSE)=0,"-",VLOOKUP($AU717,'FE Source'!$A:$Y,20,FALSE))</f>
        <v>37.590000000000003</v>
      </c>
      <c r="AJ717" s="618">
        <f>IF(VLOOKUP($AU717,'FE Source'!$A:$DJ,34,FALSE)=0,"-",VLOOKUP($AU717,'FE Source'!$A:$DJ,34,FALSE))</f>
        <v>31.47</v>
      </c>
      <c r="AK717" s="618">
        <f>IF(VLOOKUP($AU717,'FE Source'!$A:$DJ,35,FALSE)=0,"-",VLOOKUP($AU717,'FE Source'!$A:$DJ,35,FALSE))</f>
        <v>-13</v>
      </c>
      <c r="AL717" s="632">
        <f>IF(VLOOKUP($AU717,'FE Source'!$A:$Y,19,FALSE)=0,"-",VLOOKUP($AU717,'FE Source'!$A:$Y,19,FALSE))</f>
        <v>0.14000000000000001</v>
      </c>
      <c r="AM717" s="634">
        <f>IF(VLOOKUP($AU717,'FE Source'!$A:$DJ,36,FALSE)=0,"-",VLOOKUP($AU717,'FE Source'!$A:$DJ,36,FALSE))</f>
        <v>2.2599999999999998</v>
      </c>
      <c r="AN717" s="635">
        <f>IF(VLOOKUP($AU717,'FE Source'!$A:$W,13,FALSE)=0,"-",VLOOKUP($AU717,'FE Source'!$A:$W,13,FALSE))</f>
        <v>1009.4</v>
      </c>
      <c r="AO717" s="634" t="str">
        <f>IF(J717="no","-",IF(VLOOKUP($AU717,'FE Source'!$A:$W,15,FALSE)=0,"-",VLOOKUP($AU717,'FE Source'!$A:$W,15,FALSE)))</f>
        <v>-</v>
      </c>
      <c r="AP717" s="618" t="str">
        <f>IF(AO717="-","-",IF(VLOOKUP($AU717,'FE Source'!$A:$Z,21,FALSE)=0,"-",IF(VLOOKUP($AU717,'FE Source'!$A:$Z,21,FALSE)=2,"Semi-Annual",IF(VLOOKUP($AU717,'FE Source'!$A:$Z,21,FALSE)=4,"Quarterly",IF(VLOOKUP($AU717,'FE Source'!$A:$Z,21,FALSE)=12,"Monthly","Annual")))))</f>
        <v>-</v>
      </c>
      <c r="AQ717" s="632" t="str">
        <f t="array" ref="AQ717">IF(VLOOKUP($AU717,'FE Source'!$A:$W,16,FALSE)=0,"-",VLOOKUP($AU717,'FE Source'!$A:$W,16,FALSE))</f>
        <v>-</v>
      </c>
      <c r="AR717" s="636" t="str">
        <f>IF(VLOOKUP($AU717,'FE Source'!$A:$W,17,FALSE)=0,"-",VLOOKUP($AU717,'FE Source'!$A:$W,17,FALSE))</f>
        <v>Neutral</v>
      </c>
      <c r="AS717" s="634">
        <f>IF(VLOOKUP($AU717,'FE Source'!$AN:$AS,4,FALSE)="",VLOOKUP($AU717,'FE Source'!$AN:$AS,3,FALSE),VLOOKUP($AU717,'FE Source'!$AN:$AS,4,FALSE))</f>
        <v>1.22</v>
      </c>
      <c r="AT717" s="637">
        <f>IF(VLOOKUP($AU717,'FE Source'!$AN:$AS,5,FALSE)=0,"-",VLOOKUP($AU717,'FE Source'!$AN:$AS,5,FALSE))</f>
        <v>45782</v>
      </c>
      <c r="AU717" s="636" t="s">
        <v>5584</v>
      </c>
      <c r="BE717" s="215" t="str">
        <f>IF(VLOOKUP($AU717,'FE Source'!$A:$AK,22,FALSE)=0,"-",VLOOKUP($AU717,'FE Source'!$A:$AK,22,FALSE))</f>
        <v>-</v>
      </c>
      <c r="BF717" s="215" t="str">
        <f>IF(VLOOKUP($AU717,'FE Source'!$A:$AK,23,FALSE)=0,"-",VLOOKUP($AU717,'FE Source'!$A:$AK,23,FALSE))</f>
        <v>-</v>
      </c>
      <c r="BG717" s="215">
        <f>IF(VLOOKUP($AU717,'FE Source'!$A:$AK,24,FALSE)=0,"-",VLOOKUP($AU717,'FE Source'!$A:$AK,24,FALSE))</f>
        <v>2.85</v>
      </c>
      <c r="BH717" s="215">
        <f>IF(VLOOKUP($AU717,'FE Source'!$A:$AK,25,FALSE)=0,"-",VLOOKUP($AU717,'FE Source'!$A:$AK,25,FALSE))</f>
        <v>1.43</v>
      </c>
      <c r="BI717" s="215">
        <f>IF(VLOOKUP($AU717,'FE Source'!$A:$AK,26,FALSE)=0,"-",VLOOKUP($AU717,'FE Source'!$A:$AK,26,FALSE))</f>
        <v>5.25</v>
      </c>
      <c r="BJ717" s="215">
        <f>IF(VLOOKUP($AU717,'FE Source'!$A:$AK,27,FALSE)=0,"-",VLOOKUP($AU717,'FE Source'!$A:$AK,27,FALSE))</f>
        <v>3.99</v>
      </c>
      <c r="BK717" s="215">
        <f>IF(VLOOKUP($AU717,'FE Source'!$A:$AK,28,FALSE)=0,"-",VLOOKUP($AU717,'FE Source'!$A:$AK,28,FALSE))</f>
        <v>0.9</v>
      </c>
      <c r="BL717" s="215">
        <f>IF(VLOOKUP($AU717,'FE Source'!$A:$AK,29,FALSE)=0,"-",VLOOKUP($AU717,'FE Source'!$A:$AK,29,FALSE))</f>
        <v>-3.99</v>
      </c>
      <c r="BM717" s="215">
        <f>IF(VLOOKUP($AU717,'FE Source'!$A:$AK,30,FALSE)=0,"-",VLOOKUP($AU717,'FE Source'!$A:$AK,30,FALSE))</f>
        <v>4.16</v>
      </c>
      <c r="BN717" t="str">
        <f>IF(VLOOKUP($AU717,'FE Source'!$A:$AK,31,FALSE)="No Specified Index","-",IF(VLOOKUP($AU717,'FE Source'!$A:$AK,31,FALSE)=0,"-",VLOOKUP($AU717,'FE Source'!$A:$AK,31,FALSE)))</f>
        <v>12-month Singapore Interbank Offer Rate</v>
      </c>
      <c r="BO717" s="217">
        <f>IF(VLOOKUP($AU717,'FE Source'!$A:$AK,32,FALSE)=0,"-",VLOOKUP($AU717,'FE Source'!$A:$AK,32,FALSE))</f>
        <v>42732</v>
      </c>
      <c r="BP717" s="18" t="str">
        <f>IF(VLOOKUP($AU717,'FE Source'!$AZ:$BC,2,FALSE)=0,"-",VLOOKUP($AU717,'FE Source'!$AZ:$BC,2,FALSE))</f>
        <v>-</v>
      </c>
      <c r="BQ717" s="18" t="str">
        <f>IF(VLOOKUP($AU717,'FE Source'!$AZ:$BC,3,FALSE)=0,"-",VLOOKUP($AU717,'FE Source'!$AZ:$BC,3,FALSE))</f>
        <v>-</v>
      </c>
      <c r="BR717" s="18" t="str">
        <f>IF(VLOOKUP($AU717,'FE Source'!$AZ:$BC,4,FALSE)=0,"-",VLOOKUP($AU717,'FE Source'!$AZ:$BC,4,FALSE))</f>
        <v>-</v>
      </c>
    </row>
    <row r="718" spans="2:70" ht="15">
      <c r="B718" s="628" t="str">
        <f>INDEX('UT - Retail'!$A$7:$A$1409,MATCH(AU718,'UT - Retail'!$U$7:$U$1409,0),1)</f>
        <v>Lion Global Investors Limited</v>
      </c>
      <c r="C718" s="650" t="str">
        <f>INDEX('UT - Retail'!$B$7:$B$1409,MATCH(AU718,'UT - Retail'!$U$7:$U$1409,0),1)</f>
        <v>LionGlobal Short Duration Bond A Acc USD-H</v>
      </c>
      <c r="D718" s="650"/>
      <c r="E718" s="618" t="str">
        <f>VLOOKUP(C718,'UT - Retail'!$B:$K,8,FALSE)</f>
        <v>Short Duration Fixed Income</v>
      </c>
      <c r="F718" s="618" t="str">
        <f>VLOOKUP(C718,'UT - Retail'!$B:$K,9,FALSE)</f>
        <v>Global</v>
      </c>
      <c r="G718" s="618" t="str">
        <f>VLOOKUP(C718,'UT - Retail'!$B:$K,10,FALSE)</f>
        <v>General</v>
      </c>
      <c r="H718" s="82" t="str">
        <f>VLOOKUP(C718,'UT - Retail'!$B:$N,13,FALSE)</f>
        <v>No</v>
      </c>
      <c r="I718" s="82" t="str">
        <f>VLOOKUP(C718,'UT - Retail'!$B:$Q,14,FALSE)</f>
        <v>No</v>
      </c>
      <c r="J718" s="618" t="str">
        <f>VLOOKUP(C718,'UT - Retail'!$B:$Q,11,FALSE)</f>
        <v>No</v>
      </c>
      <c r="K718" s="130" t="str">
        <f>VLOOKUP(C718,'UT - Retail'!$B:$P,15,FALSE)</f>
        <v>No</v>
      </c>
      <c r="L718" s="82" t="str">
        <f>VLOOKUP(C718,'UT - Retail'!$B:$Q,16,FALSE)</f>
        <v>Both</v>
      </c>
      <c r="M718" s="618" t="str">
        <f>VLOOKUP(C718,'UT - Retail'!$B:$K,6,FALSE)</f>
        <v>USD</v>
      </c>
      <c r="N718" s="618" t="str">
        <f>IFERROR(IF(MATCH(C718,'Portfolio Construction'!$AL:$AL,0),"Yes","No"),"No")</f>
        <v>No</v>
      </c>
      <c r="O718" s="618" t="str">
        <f>IFERROR(IF(MATCH(C718,'Portfolio Construction'!$AN:$AN,0),"Yes","No"),"No")</f>
        <v>No</v>
      </c>
      <c r="P718" s="618" t="str">
        <f>IFERROR(IF(MATCH(C718,'Portfolio Construction'!$AP:$AP,0),"Yes","No"),"No")</f>
        <v>No</v>
      </c>
      <c r="Q718" s="618" t="str">
        <f>IFERROR(IF(MATCH(C718,'Portfolio Construction'!$AR:$AR,0),"Yes","No"),"No")</f>
        <v>No</v>
      </c>
      <c r="R718" s="618" t="str">
        <f>IFERROR(IF(MATCH(C718,'Portfolio Construction'!$AT:$AT,0),"Yes","No"),"No")</f>
        <v>No</v>
      </c>
      <c r="S718" s="618" t="str">
        <f>IFERROR(IF(MATCH(C718,'Portfolio Construction'!$AV:$AV,0),"Yes","No"),"No")</f>
        <v>No</v>
      </c>
      <c r="T718" s="618" t="str">
        <f>IFERROR(IF(MATCH(C718,'Portfolio Construction'!$AX:$AX,0),"Yes","No"),"No")</f>
        <v>No</v>
      </c>
      <c r="U718" s="618" t="str">
        <f>IFERROR(IF(MATCH(C718,'Portfolio Construction'!$AZ:$AZ,0),"Yes","No"),"No")</f>
        <v>No</v>
      </c>
      <c r="V718" s="618" t="str">
        <f>IFERROR(IF(MATCH(C718,'Portfolio Construction'!$BB:$BB,0),"Yes","No"),"No")</f>
        <v>No</v>
      </c>
      <c r="W718" s="618" t="e">
        <f>IF(VLOOKUP($AU718,'FE Source'!$A:$W,3,FALSE)=0,"-",VLOOKUP($AU718,'FE Source'!$A:$W,3,FALSE))</f>
        <v>#N/A</v>
      </c>
      <c r="X718" s="618" t="e">
        <f>IF(VLOOKUP($AU718,'FE Source'!$A:$W,4,FALSE)=0,"-",VLOOKUP($AU718,'FE Source'!$A:$W,4,FALSE))</f>
        <v>#N/A</v>
      </c>
      <c r="Y718" s="618" t="e">
        <f>IF(VLOOKUP($AU718,'FE Source'!$A:$W,5,FALSE)=0,"-",VLOOKUP($AU718,'FE Source'!$A:$W,5,FALSE))</f>
        <v>#N/A</v>
      </c>
      <c r="Z718" s="618" t="e">
        <f>IF(VLOOKUP($AU718,'FE Source'!$A:$W,6,FALSE)=0,"-",VLOOKUP($AU718,'FE Source'!$A:$W,6,FALSE))</f>
        <v>#N/A</v>
      </c>
      <c r="AA718" s="618" t="e">
        <f>IF(VLOOKUP($AU718,'FE Source'!$A:$W,7,FALSE)=0,"-",VLOOKUP($AU718,'FE Source'!$A:$W,7,FALSE))</f>
        <v>#N/A</v>
      </c>
      <c r="AB718" s="618" t="e">
        <f>IF(VLOOKUP($AU718,'FE Source'!$A:$W,8,FALSE)=0,"-",VLOOKUP($AU718,'FE Source'!$A:$W,8,FALSE))</f>
        <v>#N/A</v>
      </c>
      <c r="AC718" s="632" t="e">
        <f>IF(VLOOKUP($AU718,'FE Source'!$A:$W,9,FALSE)=0,"-",VLOOKUP($AU718,'FE Source'!$A:$W,9,FALSE))</f>
        <v>#N/A</v>
      </c>
      <c r="AD718" s="634" t="e">
        <f>IF(VLOOKUP($AU718,'FE Source'!$A:$W,10,FALSE)=0,"-",VLOOKUP($AU718,'FE Source'!$A:$W,10,FALSE))</f>
        <v>#N/A</v>
      </c>
      <c r="AE718" s="618" t="e">
        <f>IF(VLOOKUP($AU718,'FE Source'!$A:$W,11,FALSE)=0,"-",VLOOKUP($AU718,'FE Source'!$A:$W,11,FALSE))</f>
        <v>#N/A</v>
      </c>
      <c r="AF718" s="618" t="e">
        <f>IF(VLOOKUP($AU718,'FE Source'!$A:$W,12,FALSE)=0,"-",VLOOKUP($AU718,'FE Source'!$A:$W,12,FALSE))</f>
        <v>#N/A</v>
      </c>
      <c r="AG718" s="618" t="e">
        <f>IF(VLOOKUP($AU718,'FE Source'!$A:$W,14,FALSE)=0,"-",VLOOKUP($AU718,'FE Source'!$A:$W,14,FALSE))</f>
        <v>#N/A</v>
      </c>
      <c r="AH718" s="618" t="e">
        <f>IF(VLOOKUP($AU718,'FE Source'!$A:$DJ,33,FALSE)=0,"-",VLOOKUP($AU718,'FE Source'!$A:$DJ,33,FALSE))</f>
        <v>#N/A</v>
      </c>
      <c r="AI718" s="618" t="e">
        <f>IF(VLOOKUP($AU718,'FE Source'!$A:$Y,20,FALSE)=0,"-",VLOOKUP($AU718,'FE Source'!$A:$Y,20,FALSE))</f>
        <v>#N/A</v>
      </c>
      <c r="AJ718" s="618" t="e">
        <f>IF(VLOOKUP($AU718,'FE Source'!$A:$DJ,34,FALSE)=0,"-",VLOOKUP($AU718,'FE Source'!$A:$DJ,34,FALSE))</f>
        <v>#N/A</v>
      </c>
      <c r="AK718" s="618" t="e">
        <f>IF(VLOOKUP($AU718,'FE Source'!$A:$DJ,35,FALSE)=0,"-",VLOOKUP($AU718,'FE Source'!$A:$DJ,35,FALSE))</f>
        <v>#N/A</v>
      </c>
      <c r="AL718" s="632" t="e">
        <f>IF(VLOOKUP($AU718,'FE Source'!$A:$Y,19,FALSE)=0,"-",VLOOKUP($AU718,'FE Source'!$A:$Y,19,FALSE))</f>
        <v>#N/A</v>
      </c>
      <c r="AM718" s="634" t="e">
        <f>IF(VLOOKUP($AU718,'FE Source'!$A:$DJ,36,FALSE)=0,"-",VLOOKUP($AU718,'FE Source'!$A:$DJ,36,FALSE))</f>
        <v>#N/A</v>
      </c>
      <c r="AN718" s="635" t="e">
        <f>IF(VLOOKUP($AU718,'FE Source'!$A:$W,13,FALSE)=0,"-",VLOOKUP($AU718,'FE Source'!$A:$W,13,FALSE))</f>
        <v>#N/A</v>
      </c>
      <c r="AO718" s="634" t="str">
        <f>IF(J718="no","-",IF(VLOOKUP($AU718,'FE Source'!$A:$W,15,FALSE)=0,"-",VLOOKUP($AU718,'FE Source'!$A:$W,15,FALSE)))</f>
        <v>-</v>
      </c>
      <c r="AP718" s="618" t="str">
        <f>IF(AO718="-","-",IF(VLOOKUP($AU718,'FE Source'!$A:$Z,21,FALSE)=0,"-",IF(VLOOKUP($AU718,'FE Source'!$A:$Z,21,FALSE)=2,"Semi-Annual",IF(VLOOKUP($AU718,'FE Source'!$A:$Z,21,FALSE)=4,"Quarterly",IF(VLOOKUP($AU718,'FE Source'!$A:$Z,21,FALSE)=12,"Monthly","Annual")))))</f>
        <v>-</v>
      </c>
      <c r="AQ718" s="632" t="e">
        <f t="array" ref="AQ718">IF(VLOOKUP($AU718,'FE Source'!$A:$W,16,FALSE)=0,"-",VLOOKUP($AU718,'FE Source'!$A:$W,16,FALSE))</f>
        <v>#N/A</v>
      </c>
      <c r="AR718" s="636" t="e">
        <f>IF(VLOOKUP($AU718,'FE Source'!$A:$W,17,FALSE)=0,"-",VLOOKUP($AU718,'FE Source'!$A:$W,17,FALSE))</f>
        <v>#N/A</v>
      </c>
      <c r="AS718" s="634" t="e">
        <f>IF(VLOOKUP($AU718,'FE Source'!$AN:$AS,4,FALSE)="",VLOOKUP($AU718,'FE Source'!$AN:$AS,3,FALSE),VLOOKUP($AU718,'FE Source'!$AN:$AS,4,FALSE))</f>
        <v>#N/A</v>
      </c>
      <c r="AT718" s="637" t="e">
        <f>IF(VLOOKUP($AU718,'FE Source'!$AN:$AS,5,FALSE)=0,"-",VLOOKUP($AU718,'FE Source'!$AN:$AS,5,FALSE))</f>
        <v>#N/A</v>
      </c>
      <c r="AU718" s="636" t="s">
        <v>7290</v>
      </c>
      <c r="BE718" s="215" t="e">
        <f>IF(VLOOKUP($AU718,'FE Source'!$A:$AK,22,FALSE)=0,"-",VLOOKUP($AU718,'FE Source'!$A:$AK,22,FALSE))</f>
        <v>#N/A</v>
      </c>
      <c r="BF718" s="215" t="e">
        <f>IF(VLOOKUP($AU718,'FE Source'!$A:$AK,23,FALSE)=0,"-",VLOOKUP($AU718,'FE Source'!$A:$AK,23,FALSE))</f>
        <v>#N/A</v>
      </c>
      <c r="BG718" s="215" t="e">
        <f>IF(VLOOKUP($AU718,'FE Source'!$A:$AK,24,FALSE)=0,"-",VLOOKUP($AU718,'FE Source'!$A:$AK,24,FALSE))</f>
        <v>#N/A</v>
      </c>
      <c r="BH718" s="215" t="e">
        <f>IF(VLOOKUP($AU718,'FE Source'!$A:$AK,25,FALSE)=0,"-",VLOOKUP($AU718,'FE Source'!$A:$AK,25,FALSE))</f>
        <v>#N/A</v>
      </c>
      <c r="BI718" s="215" t="e">
        <f>IF(VLOOKUP($AU718,'FE Source'!$A:$AK,26,FALSE)=0,"-",VLOOKUP($AU718,'FE Source'!$A:$AK,26,FALSE))</f>
        <v>#N/A</v>
      </c>
      <c r="BJ718" s="215" t="e">
        <f>IF(VLOOKUP($AU718,'FE Source'!$A:$AK,27,FALSE)=0,"-",VLOOKUP($AU718,'FE Source'!$A:$AK,27,FALSE))</f>
        <v>#N/A</v>
      </c>
      <c r="BK718" s="215" t="e">
        <f>IF(VLOOKUP($AU718,'FE Source'!$A:$AK,28,FALSE)=0,"-",VLOOKUP($AU718,'FE Source'!$A:$AK,28,FALSE))</f>
        <v>#N/A</v>
      </c>
      <c r="BL718" s="215" t="e">
        <f>IF(VLOOKUP($AU718,'FE Source'!$A:$AK,29,FALSE)=0,"-",VLOOKUP($AU718,'FE Source'!$A:$AK,29,FALSE))</f>
        <v>#N/A</v>
      </c>
      <c r="BM718" s="215" t="e">
        <f>IF(VLOOKUP($AU718,'FE Source'!$A:$AK,30,FALSE)=0,"-",VLOOKUP($AU718,'FE Source'!$A:$AK,30,FALSE))</f>
        <v>#N/A</v>
      </c>
      <c r="BN718" t="e">
        <f>IF(VLOOKUP($AU718,'FE Source'!$A:$AK,31,FALSE)="No Specified Index","-",IF(VLOOKUP($AU718,'FE Source'!$A:$AK,31,FALSE)=0,"-",VLOOKUP($AU718,'FE Source'!$A:$AK,31,FALSE)))</f>
        <v>#N/A</v>
      </c>
      <c r="BO718" s="217" t="e">
        <f>IF(VLOOKUP($AU718,'FE Source'!$A:$AK,32,FALSE)=0,"-",VLOOKUP($AU718,'FE Source'!$A:$AK,32,FALSE))</f>
        <v>#N/A</v>
      </c>
      <c r="BP718" s="18" t="e">
        <f>IF(VLOOKUP($AU718,'FE Source'!$AZ:$BC,2,FALSE)=0,"-",VLOOKUP($AU718,'FE Source'!$AZ:$BC,2,FALSE))</f>
        <v>#N/A</v>
      </c>
      <c r="BQ718" s="18" t="e">
        <f>IF(VLOOKUP($AU718,'FE Source'!$AZ:$BC,3,FALSE)=0,"-",VLOOKUP($AU718,'FE Source'!$AZ:$BC,3,FALSE))</f>
        <v>#N/A</v>
      </c>
      <c r="BR718" s="18" t="e">
        <f>IF(VLOOKUP($AU718,'FE Source'!$AZ:$BC,4,FALSE)=0,"-",VLOOKUP($AU718,'FE Source'!$AZ:$BC,4,FALSE))</f>
        <v>#N/A</v>
      </c>
    </row>
    <row r="719" spans="2:70" ht="15">
      <c r="B719" s="628" t="str">
        <f>INDEX('UT - Retail'!$A$7:$A$1409,MATCH(AU719,'UT - Retail'!$U$7:$U$1409,0),1)</f>
        <v>Lion Global Investors Limited</v>
      </c>
      <c r="C719" s="650" t="str">
        <f>INDEX('UT - Retail'!$B$7:$B$1409,MATCH(AU719,'UT - Retail'!$U$7:$U$1409,0),1)</f>
        <v>LionGlobal Short Duration Bond A Dis SGD</v>
      </c>
      <c r="D719" s="650"/>
      <c r="E719" s="618" t="str">
        <f>VLOOKUP(C719,'UT - Retail'!$B:$K,8,FALSE)</f>
        <v>Short Duration Fixed Income</v>
      </c>
      <c r="F719" s="618" t="str">
        <f>VLOOKUP(C719,'UT - Retail'!$B:$K,9,FALSE)</f>
        <v>Global</v>
      </c>
      <c r="G719" s="618" t="str">
        <f>VLOOKUP(C719,'UT - Retail'!$B:$K,10,FALSE)</f>
        <v>General</v>
      </c>
      <c r="H719" s="82" t="str">
        <f>VLOOKUP(C719,'UT - Retail'!$B:$N,13,FALSE)</f>
        <v>Yes</v>
      </c>
      <c r="I719" s="82" t="str">
        <f>VLOOKUP(C719,'UT - Retail'!$B:$Q,14,FALSE)</f>
        <v>Yes</v>
      </c>
      <c r="J719" s="618" t="str">
        <f>VLOOKUP(C719,'UT - Retail'!$B:$Q,11,FALSE)</f>
        <v>Yes</v>
      </c>
      <c r="K719" s="130" t="str">
        <f>VLOOKUP(C719,'UT - Retail'!$B:$P,15,FALSE)</f>
        <v>Yes</v>
      </c>
      <c r="L719" s="82" t="str">
        <f>VLOOKUP(C719,'UT - Retail'!$B:$Q,16,FALSE)</f>
        <v>Both</v>
      </c>
      <c r="M719" s="618" t="str">
        <f>VLOOKUP(C719,'UT - Retail'!$B:$K,6,FALSE)</f>
        <v>SGD</v>
      </c>
      <c r="N719" s="618" t="str">
        <f>IFERROR(IF(MATCH(C719,'Portfolio Construction'!$AL:$AL,0),"Yes","No"),"No")</f>
        <v>No</v>
      </c>
      <c r="O719" s="618" t="str">
        <f>IFERROR(IF(MATCH(C719,'Portfolio Construction'!$AN:$AN,0),"Yes","No"),"No")</f>
        <v>No</v>
      </c>
      <c r="P719" s="618" t="str">
        <f>IFERROR(IF(MATCH(C719,'Portfolio Construction'!$AP:$AP,0),"Yes","No"),"No")</f>
        <v>No</v>
      </c>
      <c r="Q719" s="618" t="str">
        <f>IFERROR(IF(MATCH(C719,'Portfolio Construction'!$AR:$AR,0),"Yes","No"),"No")</f>
        <v>No</v>
      </c>
      <c r="R719" s="618" t="str">
        <f>IFERROR(IF(MATCH(C719,'Portfolio Construction'!$AT:$AT,0),"Yes","No"),"No")</f>
        <v>No</v>
      </c>
      <c r="S719" s="618" t="str">
        <f>IFERROR(IF(MATCH(C719,'Portfolio Construction'!$AV:$AV,0),"Yes","No"),"No")</f>
        <v>No</v>
      </c>
      <c r="T719" s="618" t="str">
        <f>IFERROR(IF(MATCH(C719,'Portfolio Construction'!$AX:$AX,0),"Yes","No"),"No")</f>
        <v>No</v>
      </c>
      <c r="U719" s="618" t="str">
        <f>IFERROR(IF(MATCH(C719,'Portfolio Construction'!$AZ:$AZ,0),"Yes","No"),"No")</f>
        <v>No</v>
      </c>
      <c r="V719" s="618" t="str">
        <f>IFERROR(IF(MATCH(C719,'Portfolio Construction'!$BB:$BB,0),"Yes","No"),"No")</f>
        <v>No</v>
      </c>
      <c r="W719" s="618">
        <f>IF(VLOOKUP($AU719,'FE Source'!$A:$W,3,FALSE)=0,"-",VLOOKUP($AU719,'FE Source'!$A:$W,3,FALSE))</f>
        <v>0.48</v>
      </c>
      <c r="X719" s="618">
        <f>IF(VLOOKUP($AU719,'FE Source'!$A:$W,4,FALSE)=0,"-",VLOOKUP($AU719,'FE Source'!$A:$W,4,FALSE))</f>
        <v>0.11</v>
      </c>
      <c r="Y719" s="618">
        <f>IF(VLOOKUP($AU719,'FE Source'!$A:$W,5,FALSE)=0,"-",VLOOKUP($AU719,'FE Source'!$A:$W,5,FALSE))</f>
        <v>0.75</v>
      </c>
      <c r="Z719" s="618">
        <f>IF(VLOOKUP($AU719,'FE Source'!$A:$W,6,FALSE)=0,"-",VLOOKUP($AU719,'FE Source'!$A:$W,6,FALSE))</f>
        <v>3.49</v>
      </c>
      <c r="AA719" s="618">
        <f>IF(VLOOKUP($AU719,'FE Source'!$A:$W,7,FALSE)=0,"-",VLOOKUP($AU719,'FE Source'!$A:$W,7,FALSE))</f>
        <v>2.59</v>
      </c>
      <c r="AB719" s="618">
        <f>IF(VLOOKUP($AU719,'FE Source'!$A:$W,8,FALSE)=0,"-",VLOOKUP($AU719,'FE Source'!$A:$W,8,FALSE))</f>
        <v>2.1</v>
      </c>
      <c r="AC719" s="632">
        <f>IF(VLOOKUP($AU719,'FE Source'!$A:$W,9,FALSE)=0,"-",VLOOKUP($AU719,'FE Source'!$A:$W,9,FALSE))</f>
        <v>2.27</v>
      </c>
      <c r="AD719" s="634">
        <f>IF(VLOOKUP($AU719,'FE Source'!$A:$W,10,FALSE)=0,"-",VLOOKUP($AU719,'FE Source'!$A:$W,10,FALSE))</f>
        <v>0.22</v>
      </c>
      <c r="AE719" s="618">
        <f>IF(VLOOKUP($AU719,'FE Source'!$A:$W,11,FALSE)=0,"-",VLOOKUP($AU719,'FE Source'!$A:$W,11,FALSE))</f>
        <v>2.41</v>
      </c>
      <c r="AF719" s="618">
        <f>IF(VLOOKUP($AU719,'FE Source'!$A:$W,12,FALSE)=0,"-",VLOOKUP($AU719,'FE Source'!$A:$W,12,FALSE))</f>
        <v>0.03</v>
      </c>
      <c r="AG719" s="618">
        <f>IF(VLOOKUP($AU719,'FE Source'!$A:$W,14,FALSE)=0,"-",VLOOKUP($AU719,'FE Source'!$A:$W,14,FALSE))</f>
        <v>-4.1900000000000004</v>
      </c>
      <c r="AH719" s="618">
        <f>IF(VLOOKUP($AU719,'FE Source'!$A:$DJ,33,FALSE)=0,"-",VLOOKUP($AU719,'FE Source'!$A:$DJ,33,FALSE))</f>
        <v>57.68</v>
      </c>
      <c r="AI719" s="618">
        <f>IF(VLOOKUP($AU719,'FE Source'!$A:$Y,20,FALSE)=0,"-",VLOOKUP($AU719,'FE Source'!$A:$Y,20,FALSE))</f>
        <v>33.61</v>
      </c>
      <c r="AJ719" s="618">
        <f>IF(VLOOKUP($AU719,'FE Source'!$A:$DJ,34,FALSE)=0,"-",VLOOKUP($AU719,'FE Source'!$A:$DJ,34,FALSE))</f>
        <v>29.12</v>
      </c>
      <c r="AK719" s="618">
        <f>IF(VLOOKUP($AU719,'FE Source'!$A:$DJ,35,FALSE)=0,"-",VLOOKUP($AU719,'FE Source'!$A:$DJ,35,FALSE))</f>
        <v>-12.93</v>
      </c>
      <c r="AL719" s="632">
        <f>IF(VLOOKUP($AU719,'FE Source'!$A:$Y,19,FALSE)=0,"-",VLOOKUP($AU719,'FE Source'!$A:$Y,19,FALSE))</f>
        <v>0.19</v>
      </c>
      <c r="AM719" s="634">
        <f>IF(VLOOKUP($AU719,'FE Source'!$A:$DJ,36,FALSE)=0,"-",VLOOKUP($AU719,'FE Source'!$A:$DJ,36,FALSE))</f>
        <v>2.2799999999999998</v>
      </c>
      <c r="AN719" s="635">
        <f>IF(VLOOKUP($AU719,'FE Source'!$A:$W,13,FALSE)=0,"-",VLOOKUP($AU719,'FE Source'!$A:$W,13,FALSE))</f>
        <v>1009.4</v>
      </c>
      <c r="AO719" s="634">
        <f>IF(J719="no","-",IF(VLOOKUP($AU719,'FE Source'!$A:$W,15,FALSE)=0,"-",VLOOKUP($AU719,'FE Source'!$A:$W,15,FALSE)))</f>
        <v>3.99</v>
      </c>
      <c r="AP719" s="618" t="str">
        <f>IF(AO719="-","-",IF(VLOOKUP($AU719,'FE Source'!$A:$Z,21,FALSE)=0,"-",IF(VLOOKUP($AU719,'FE Source'!$A:$Z,21,FALSE)=2,"Semi-Annual",IF(VLOOKUP($AU719,'FE Source'!$A:$Z,21,FALSE)=4,"Quarterly",IF(VLOOKUP($AU719,'FE Source'!$A:$Z,21,FALSE)=12,"Monthly","Annual")))))</f>
        <v>Quarterly</v>
      </c>
      <c r="AQ719" s="632">
        <f t="array" ref="AQ719">IF(VLOOKUP($AU719,'FE Source'!$A:$W,16,FALSE)=0,"-",VLOOKUP($AU719,'FE Source'!$A:$W,16,FALSE))</f>
        <v>0.61</v>
      </c>
      <c r="AR719" s="636" t="str">
        <f>IF(VLOOKUP($AU719,'FE Source'!$A:$W,17,FALSE)=0,"-",VLOOKUP($AU719,'FE Source'!$A:$W,17,FALSE))</f>
        <v>Neutral</v>
      </c>
      <c r="AS719" s="634">
        <f>IF(VLOOKUP($AU719,'FE Source'!$AN:$AS,4,FALSE)="",VLOOKUP($AU719,'FE Source'!$AN:$AS,3,FALSE),VLOOKUP($AU719,'FE Source'!$AN:$AS,4,FALSE))</f>
        <v>1.52</v>
      </c>
      <c r="AT719" s="637">
        <f>IF(VLOOKUP($AU719,'FE Source'!$AN:$AS,5,FALSE)=0,"-",VLOOKUP($AU719,'FE Source'!$AN:$AS,5,FALSE))</f>
        <v>45782</v>
      </c>
      <c r="AU719" s="636" t="s">
        <v>708</v>
      </c>
      <c r="BE719" s="215">
        <f>IF(VLOOKUP($AU719,'FE Source'!$A:$AK,22,FALSE)=0,"-",VLOOKUP($AU719,'FE Source'!$A:$AK,22,FALSE))</f>
        <v>3.57</v>
      </c>
      <c r="BF719" s="215">
        <f>IF(VLOOKUP($AU719,'FE Source'!$A:$AK,23,FALSE)=0,"-",VLOOKUP($AU719,'FE Source'!$A:$AK,23,FALSE))</f>
        <v>2.37</v>
      </c>
      <c r="BG719" s="215">
        <f>IF(VLOOKUP($AU719,'FE Source'!$A:$AK,24,FALSE)=0,"-",VLOOKUP($AU719,'FE Source'!$A:$AK,24,FALSE))</f>
        <v>2.85</v>
      </c>
      <c r="BH719" s="215">
        <f>IF(VLOOKUP($AU719,'FE Source'!$A:$AK,25,FALSE)=0,"-",VLOOKUP($AU719,'FE Source'!$A:$AK,25,FALSE))</f>
        <v>0.32</v>
      </c>
      <c r="BI719" s="215">
        <f>IF(VLOOKUP($AU719,'FE Source'!$A:$AK,26,FALSE)=0,"-",VLOOKUP($AU719,'FE Source'!$A:$AK,26,FALSE))</f>
        <v>5.26</v>
      </c>
      <c r="BJ719" s="215">
        <f>IF(VLOOKUP($AU719,'FE Source'!$A:$AK,27,FALSE)=0,"-",VLOOKUP($AU719,'FE Source'!$A:$AK,27,FALSE))</f>
        <v>3.99</v>
      </c>
      <c r="BK719" s="215">
        <f>IF(VLOOKUP($AU719,'FE Source'!$A:$AK,28,FALSE)=0,"-",VLOOKUP($AU719,'FE Source'!$A:$AK,28,FALSE))</f>
        <v>0.91</v>
      </c>
      <c r="BL719" s="215">
        <f>IF(VLOOKUP($AU719,'FE Source'!$A:$AK,29,FALSE)=0,"-",VLOOKUP($AU719,'FE Source'!$A:$AK,29,FALSE))</f>
        <v>-3.99</v>
      </c>
      <c r="BM719" s="215">
        <f>IF(VLOOKUP($AU719,'FE Source'!$A:$AK,30,FALSE)=0,"-",VLOOKUP($AU719,'FE Source'!$A:$AK,30,FALSE))</f>
        <v>4.16</v>
      </c>
      <c r="BN719" t="str">
        <f>IF(VLOOKUP($AU719,'FE Source'!$A:$AK,31,FALSE)="No Specified Index","-",IF(VLOOKUP($AU719,'FE Source'!$A:$AK,31,FALSE)=0,"-",VLOOKUP($AU719,'FE Source'!$A:$AK,31,FALSE)))</f>
        <v>12-month Singapore Interbank Offer Rate</v>
      </c>
      <c r="BO719" s="217">
        <f>IF(VLOOKUP($AU719,'FE Source'!$A:$AK,32,FALSE)=0,"-",VLOOKUP($AU719,'FE Source'!$A:$AK,32,FALSE))</f>
        <v>33319</v>
      </c>
      <c r="BP719" s="18">
        <f>IF(VLOOKUP($AU719,'FE Source'!$AZ:$BC,2,FALSE)=0,"-",VLOOKUP($AU719,'FE Source'!$AZ:$BC,2,FALSE))</f>
        <v>-1.65</v>
      </c>
      <c r="BQ719" s="18">
        <f>IF(VLOOKUP($AU719,'FE Source'!$AZ:$BC,3,FALSE)=0,"-",VLOOKUP($AU719,'FE Source'!$AZ:$BC,3,FALSE))</f>
        <v>-0.87</v>
      </c>
      <c r="BR719" s="18" t="str">
        <f>IF(VLOOKUP($AU719,'FE Source'!$AZ:$BC,4,FALSE)=0,"-",VLOOKUP($AU719,'FE Source'!$AZ:$BC,4,FALSE))</f>
        <v>-</v>
      </c>
    </row>
    <row r="720" spans="2:70" ht="15">
      <c r="B720" s="628" t="str">
        <f>INDEX('UT - Retail'!$A$7:$A$1409,MATCH(AU720,'UT - Retail'!$U$7:$U$1409,0),1)</f>
        <v>Lion Global Investors Limited</v>
      </c>
      <c r="C720" s="650" t="str">
        <f>INDEX('UT - Retail'!$B$7:$B$1409,MATCH(AU720,'UT - Retail'!$U$7:$U$1409,0),1)</f>
        <v xml:space="preserve">LionGlobal Short Duration Bond A M Distribution SGD </v>
      </c>
      <c r="D720" s="650"/>
      <c r="E720" s="618" t="str">
        <f>VLOOKUP(C720,'UT - Retail'!$B:$K,8,FALSE)</f>
        <v>Short Duration Fixed Income</v>
      </c>
      <c r="F720" s="618" t="str">
        <f>VLOOKUP(C720,'UT - Retail'!$B:$K,9,FALSE)</f>
        <v>Global</v>
      </c>
      <c r="G720" s="618" t="str">
        <f>VLOOKUP(C720,'UT - Retail'!$B:$K,10,FALSE)</f>
        <v>General</v>
      </c>
      <c r="H720" s="82" t="str">
        <f>VLOOKUP(C720,'UT - Retail'!$B:$N,13,FALSE)</f>
        <v>No</v>
      </c>
      <c r="I720" s="82" t="str">
        <f>VLOOKUP(C720,'UT - Retail'!$B:$Q,14,FALSE)</f>
        <v>No</v>
      </c>
      <c r="J720" s="618" t="str">
        <f>VLOOKUP(C720,'UT - Retail'!$B:$Q,11,FALSE)</f>
        <v>Yes</v>
      </c>
      <c r="K720" s="130" t="str">
        <f>VLOOKUP(C720,'UT - Retail'!$B:$P,15,FALSE)</f>
        <v>Yes</v>
      </c>
      <c r="L720" s="82" t="str">
        <f>VLOOKUP(C720,'UT - Retail'!$B:$Q,16,FALSE)</f>
        <v>Navigator</v>
      </c>
      <c r="M720" s="618" t="str">
        <f>VLOOKUP(C720,'UT - Retail'!$B:$K,6,FALSE)</f>
        <v>SGD</v>
      </c>
      <c r="N720" s="618" t="str">
        <f>IFERROR(IF(MATCH(C720,'Portfolio Construction'!$AL:$AL,0),"Yes","No"),"No")</f>
        <v>No</v>
      </c>
      <c r="O720" s="618" t="str">
        <f>IFERROR(IF(MATCH(C720,'Portfolio Construction'!$AN:$AN,0),"Yes","No"),"No")</f>
        <v>No</v>
      </c>
      <c r="P720" s="618" t="str">
        <f>IFERROR(IF(MATCH(C720,'Portfolio Construction'!$AP:$AP,0),"Yes","No"),"No")</f>
        <v>No</v>
      </c>
      <c r="Q720" s="618" t="str">
        <f>IFERROR(IF(MATCH(C720,'Portfolio Construction'!$AR:$AR,0),"Yes","No"),"No")</f>
        <v>No</v>
      </c>
      <c r="R720" s="618" t="str">
        <f>IFERROR(IF(MATCH(C720,'Portfolio Construction'!$AT:$AT,0),"Yes","No"),"No")</f>
        <v>No</v>
      </c>
      <c r="S720" s="618" t="str">
        <f>IFERROR(IF(MATCH(C720,'Portfolio Construction'!$AV:$AV,0),"Yes","No"),"No")</f>
        <v>No</v>
      </c>
      <c r="T720" s="618" t="str">
        <f>IFERROR(IF(MATCH(C720,'Portfolio Construction'!$AX:$AX,0),"Yes","No"),"No")</f>
        <v>No</v>
      </c>
      <c r="U720" s="618" t="str">
        <f>IFERROR(IF(MATCH(C720,'Portfolio Construction'!$AZ:$AZ,0),"Yes","No"),"No")</f>
        <v>No</v>
      </c>
      <c r="V720" s="618" t="str">
        <f>IFERROR(IF(MATCH(C720,'Portfolio Construction'!$BB:$BB,0),"Yes","No"),"No")</f>
        <v>No</v>
      </c>
      <c r="W720" s="618" t="e">
        <f>IF(VLOOKUP($AU720,'FE Source'!$A:$W,3,FALSE)=0,"-",VLOOKUP($AU720,'FE Source'!$A:$W,3,FALSE))</f>
        <v>#N/A</v>
      </c>
      <c r="X720" s="618" t="e">
        <f>IF(VLOOKUP($AU720,'FE Source'!$A:$W,4,FALSE)=0,"-",VLOOKUP($AU720,'FE Source'!$A:$W,4,FALSE))</f>
        <v>#N/A</v>
      </c>
      <c r="Y720" s="618" t="e">
        <f>IF(VLOOKUP($AU720,'FE Source'!$A:$W,5,FALSE)=0,"-",VLOOKUP($AU720,'FE Source'!$A:$W,5,FALSE))</f>
        <v>#N/A</v>
      </c>
      <c r="Z720" s="618" t="e">
        <f>IF(VLOOKUP($AU720,'FE Source'!$A:$W,6,FALSE)=0,"-",VLOOKUP($AU720,'FE Source'!$A:$W,6,FALSE))</f>
        <v>#N/A</v>
      </c>
      <c r="AA720" s="618" t="e">
        <f>IF(VLOOKUP($AU720,'FE Source'!$A:$W,7,FALSE)=0,"-",VLOOKUP($AU720,'FE Source'!$A:$W,7,FALSE))</f>
        <v>#N/A</v>
      </c>
      <c r="AB720" s="618" t="e">
        <f>IF(VLOOKUP($AU720,'FE Source'!$A:$W,8,FALSE)=0,"-",VLOOKUP($AU720,'FE Source'!$A:$W,8,FALSE))</f>
        <v>#N/A</v>
      </c>
      <c r="AC720" s="632" t="e">
        <f>IF(VLOOKUP($AU720,'FE Source'!$A:$W,9,FALSE)=0,"-",VLOOKUP($AU720,'FE Source'!$A:$W,9,FALSE))</f>
        <v>#N/A</v>
      </c>
      <c r="AD720" s="634" t="e">
        <f>IF(VLOOKUP($AU720,'FE Source'!$A:$W,10,FALSE)=0,"-",VLOOKUP($AU720,'FE Source'!$A:$W,10,FALSE))</f>
        <v>#N/A</v>
      </c>
      <c r="AE720" s="618" t="e">
        <f>IF(VLOOKUP($AU720,'FE Source'!$A:$W,11,FALSE)=0,"-",VLOOKUP($AU720,'FE Source'!$A:$W,11,FALSE))</f>
        <v>#N/A</v>
      </c>
      <c r="AF720" s="618" t="e">
        <f>IF(VLOOKUP($AU720,'FE Source'!$A:$W,12,FALSE)=0,"-",VLOOKUP($AU720,'FE Source'!$A:$W,12,FALSE))</f>
        <v>#N/A</v>
      </c>
      <c r="AG720" s="618" t="e">
        <f>IF(VLOOKUP($AU720,'FE Source'!$A:$W,14,FALSE)=0,"-",VLOOKUP($AU720,'FE Source'!$A:$W,14,FALSE))</f>
        <v>#N/A</v>
      </c>
      <c r="AH720" s="618" t="e">
        <f>IF(VLOOKUP($AU720,'FE Source'!$A:$DJ,33,FALSE)=0,"-",VLOOKUP($AU720,'FE Source'!$A:$DJ,33,FALSE))</f>
        <v>#N/A</v>
      </c>
      <c r="AI720" s="618" t="e">
        <f>IF(VLOOKUP($AU720,'FE Source'!$A:$Y,20,FALSE)=0,"-",VLOOKUP($AU720,'FE Source'!$A:$Y,20,FALSE))</f>
        <v>#N/A</v>
      </c>
      <c r="AJ720" s="618" t="e">
        <f>IF(VLOOKUP($AU720,'FE Source'!$A:$DJ,34,FALSE)=0,"-",VLOOKUP($AU720,'FE Source'!$A:$DJ,34,FALSE))</f>
        <v>#N/A</v>
      </c>
      <c r="AK720" s="618" t="e">
        <f>IF(VLOOKUP($AU720,'FE Source'!$A:$DJ,35,FALSE)=0,"-",VLOOKUP($AU720,'FE Source'!$A:$DJ,35,FALSE))</f>
        <v>#N/A</v>
      </c>
      <c r="AL720" s="632" t="e">
        <f>IF(VLOOKUP($AU720,'FE Source'!$A:$Y,19,FALSE)=0,"-",VLOOKUP($AU720,'FE Source'!$A:$Y,19,FALSE))</f>
        <v>#N/A</v>
      </c>
      <c r="AM720" s="634" t="e">
        <f>IF(VLOOKUP($AU720,'FE Source'!$A:$DJ,36,FALSE)=0,"-",VLOOKUP($AU720,'FE Source'!$A:$DJ,36,FALSE))</f>
        <v>#N/A</v>
      </c>
      <c r="AN720" s="635" t="e">
        <f>IF(VLOOKUP($AU720,'FE Source'!$A:$W,13,FALSE)=0,"-",VLOOKUP($AU720,'FE Source'!$A:$W,13,FALSE))</f>
        <v>#N/A</v>
      </c>
      <c r="AO720" s="634" t="e">
        <f>IF(J720="no","-",IF(VLOOKUP($AU720,'FE Source'!$A:$W,15,FALSE)=0,"-",VLOOKUP($AU720,'FE Source'!$A:$W,15,FALSE)))</f>
        <v>#N/A</v>
      </c>
      <c r="AP720" s="618" t="e">
        <f>IF(AO720="-","-",IF(VLOOKUP($AU720,'FE Source'!$A:$Z,21,FALSE)=0,"-",IF(VLOOKUP($AU720,'FE Source'!$A:$Z,21,FALSE)=2,"Semi-Annual",IF(VLOOKUP($AU720,'FE Source'!$A:$Z,21,FALSE)=4,"Quarterly",IF(VLOOKUP($AU720,'FE Source'!$A:$Z,21,FALSE)=12,"Monthly","Annual")))))</f>
        <v>#N/A</v>
      </c>
      <c r="AQ720" s="632" t="e">
        <f t="array" ref="AQ720">IF(VLOOKUP($AU720,'FE Source'!$A:$W,16,FALSE)=0,"-",VLOOKUP($AU720,'FE Source'!$A:$W,16,FALSE))</f>
        <v>#N/A</v>
      </c>
      <c r="AR720" s="636" t="e">
        <f>IF(VLOOKUP($AU720,'FE Source'!$A:$W,17,FALSE)=0,"-",VLOOKUP($AU720,'FE Source'!$A:$W,17,FALSE))</f>
        <v>#N/A</v>
      </c>
      <c r="AS720" s="634" t="e">
        <f>IF(VLOOKUP($AU720,'FE Source'!$AN:$AS,4,FALSE)="",VLOOKUP($AU720,'FE Source'!$AN:$AS,3,FALSE),VLOOKUP($AU720,'FE Source'!$AN:$AS,4,FALSE))</f>
        <v>#N/A</v>
      </c>
      <c r="AT720" s="637" t="e">
        <f>IF(VLOOKUP($AU720,'FE Source'!$AN:$AS,5,FALSE)=0,"-",VLOOKUP($AU720,'FE Source'!$AN:$AS,5,FALSE))</f>
        <v>#N/A</v>
      </c>
      <c r="AU720" s="636" t="s">
        <v>11848</v>
      </c>
      <c r="BE720" s="215" t="e">
        <f>IF(VLOOKUP($AU720,'FE Source'!$A:$AK,22,FALSE)=0,"-",VLOOKUP($AU720,'FE Source'!$A:$AK,22,FALSE))</f>
        <v>#N/A</v>
      </c>
      <c r="BF720" s="215" t="e">
        <f>IF(VLOOKUP($AU720,'FE Source'!$A:$AK,23,FALSE)=0,"-",VLOOKUP($AU720,'FE Source'!$A:$AK,23,FALSE))</f>
        <v>#N/A</v>
      </c>
      <c r="BG720" s="215" t="e">
        <f>IF(VLOOKUP($AU720,'FE Source'!$A:$AK,24,FALSE)=0,"-",VLOOKUP($AU720,'FE Source'!$A:$AK,24,FALSE))</f>
        <v>#N/A</v>
      </c>
      <c r="BH720" s="215" t="e">
        <f>IF(VLOOKUP($AU720,'FE Source'!$A:$AK,25,FALSE)=0,"-",VLOOKUP($AU720,'FE Source'!$A:$AK,25,FALSE))</f>
        <v>#N/A</v>
      </c>
      <c r="BI720" s="215" t="e">
        <f>IF(VLOOKUP($AU720,'FE Source'!$A:$AK,26,FALSE)=0,"-",VLOOKUP($AU720,'FE Source'!$A:$AK,26,FALSE))</f>
        <v>#N/A</v>
      </c>
      <c r="BJ720" s="215" t="e">
        <f>IF(VLOOKUP($AU720,'FE Source'!$A:$AK,27,FALSE)=0,"-",VLOOKUP($AU720,'FE Source'!$A:$AK,27,FALSE))</f>
        <v>#N/A</v>
      </c>
      <c r="BK720" s="215" t="e">
        <f>IF(VLOOKUP($AU720,'FE Source'!$A:$AK,28,FALSE)=0,"-",VLOOKUP($AU720,'FE Source'!$A:$AK,28,FALSE))</f>
        <v>#N/A</v>
      </c>
      <c r="BL720" s="215" t="e">
        <f>IF(VLOOKUP($AU720,'FE Source'!$A:$AK,29,FALSE)=0,"-",VLOOKUP($AU720,'FE Source'!$A:$AK,29,FALSE))</f>
        <v>#N/A</v>
      </c>
      <c r="BM720" s="215" t="e">
        <f>IF(VLOOKUP($AU720,'FE Source'!$A:$AK,30,FALSE)=0,"-",VLOOKUP($AU720,'FE Source'!$A:$AK,30,FALSE))</f>
        <v>#N/A</v>
      </c>
      <c r="BN720" t="e">
        <f>IF(VLOOKUP($AU720,'FE Source'!$A:$AK,31,FALSE)="No Specified Index","-",IF(VLOOKUP($AU720,'FE Source'!$A:$AK,31,FALSE)=0,"-",VLOOKUP($AU720,'FE Source'!$A:$AK,31,FALSE)))</f>
        <v>#N/A</v>
      </c>
      <c r="BO720" s="217" t="e">
        <f>IF(VLOOKUP($AU720,'FE Source'!$A:$AK,32,FALSE)=0,"-",VLOOKUP($AU720,'FE Source'!$A:$AK,32,FALSE))</f>
        <v>#N/A</v>
      </c>
      <c r="BP720" s="18" t="e">
        <f>IF(VLOOKUP($AU720,'FE Source'!$AZ:$BC,2,FALSE)=0,"-",VLOOKUP($AU720,'FE Source'!$AZ:$BC,2,FALSE))</f>
        <v>#N/A</v>
      </c>
      <c r="BQ720" s="18" t="e">
        <f>IF(VLOOKUP($AU720,'FE Source'!$AZ:$BC,3,FALSE)=0,"-",VLOOKUP($AU720,'FE Source'!$AZ:$BC,3,FALSE))</f>
        <v>#N/A</v>
      </c>
      <c r="BR720" s="18" t="e">
        <f>IF(VLOOKUP($AU720,'FE Source'!$AZ:$BC,4,FALSE)=0,"-",VLOOKUP($AU720,'FE Source'!$AZ:$BC,4,FALSE))</f>
        <v>#N/A</v>
      </c>
    </row>
    <row r="721" spans="2:70" ht="15">
      <c r="B721" s="628" t="str">
        <f>INDEX('UT - Retail'!$A$7:$A$1409,MATCH(AU721,'UT - Retail'!$U$7:$U$1409,0),1)</f>
        <v>Lion Global Investors Limited</v>
      </c>
      <c r="C721" s="650" t="str">
        <f>INDEX('UT - Retail'!$B$7:$B$1409,MATCH(AU721,'UT - Retail'!$U$7:$U$1409,0),1)</f>
        <v>LionGlobal Short Duration Bond Fund Class A Hedged (Dist) USD</v>
      </c>
      <c r="D721" s="650"/>
      <c r="E721" s="618" t="str">
        <f>VLOOKUP(C721,'UT - Retail'!$B:$K,8,FALSE)</f>
        <v>Short Duration Fixed Income</v>
      </c>
      <c r="F721" s="618" t="str">
        <f>VLOOKUP(C721,'UT - Retail'!$B:$K,9,FALSE)</f>
        <v>Global</v>
      </c>
      <c r="G721" s="618" t="str">
        <f>VLOOKUP(C721,'UT - Retail'!$B:$K,10,FALSE)</f>
        <v>General</v>
      </c>
      <c r="H721" s="82" t="str">
        <f>VLOOKUP(C721,'UT - Retail'!$B:$N,13,FALSE)</f>
        <v>No</v>
      </c>
      <c r="I721" s="82" t="str">
        <f>VLOOKUP(C721,'UT - Retail'!$B:$Q,14,FALSE)</f>
        <v>No</v>
      </c>
      <c r="J721" s="618" t="str">
        <f>VLOOKUP(C721,'UT - Retail'!$B:$Q,11,FALSE)</f>
        <v>Yes</v>
      </c>
      <c r="K721" s="130" t="str">
        <f>VLOOKUP(C721,'UT - Retail'!$B:$P,15,FALSE)</f>
        <v>No</v>
      </c>
      <c r="L721" s="82" t="str">
        <f>VLOOKUP(C721,'UT - Retail'!$B:$Q,16,FALSE)</f>
        <v>Navigator</v>
      </c>
      <c r="M721" s="618" t="str">
        <f>VLOOKUP(C721,'UT - Retail'!$B:$K,6,FALSE)</f>
        <v>USD</v>
      </c>
      <c r="N721" s="618" t="str">
        <f>IFERROR(IF(MATCH(C721,'Portfolio Construction'!$AL:$AL,0),"Yes","No"),"No")</f>
        <v>No</v>
      </c>
      <c r="O721" s="618" t="str">
        <f>IFERROR(IF(MATCH(C721,'Portfolio Construction'!$AN:$AN,0),"Yes","No"),"No")</f>
        <v>No</v>
      </c>
      <c r="P721" s="618" t="str">
        <f>IFERROR(IF(MATCH(C721,'Portfolio Construction'!$AP:$AP,0),"Yes","No"),"No")</f>
        <v>No</v>
      </c>
      <c r="Q721" s="618" t="str">
        <f>IFERROR(IF(MATCH(C721,'Portfolio Construction'!$AR:$AR,0),"Yes","No"),"No")</f>
        <v>No</v>
      </c>
      <c r="R721" s="618" t="str">
        <f>IFERROR(IF(MATCH(C721,'Portfolio Construction'!$AT:$AT,0),"Yes","No"),"No")</f>
        <v>No</v>
      </c>
      <c r="S721" s="618" t="str">
        <f>IFERROR(IF(MATCH(C721,'Portfolio Construction'!$AV:$AV,0),"Yes","No"),"No")</f>
        <v>No</v>
      </c>
      <c r="T721" s="618" t="str">
        <f>IFERROR(IF(MATCH(C721,'Portfolio Construction'!$AX:$AX,0),"Yes","No"),"No")</f>
        <v>No</v>
      </c>
      <c r="U721" s="618" t="str">
        <f>IFERROR(IF(MATCH(C721,'Portfolio Construction'!$AZ:$AZ,0),"Yes","No"),"No")</f>
        <v>No</v>
      </c>
      <c r="V721" s="618" t="str">
        <f>IFERROR(IF(MATCH(C721,'Portfolio Construction'!$BB:$BB,0),"Yes","No"),"No")</f>
        <v>No</v>
      </c>
      <c r="W721" s="618">
        <f>IF(VLOOKUP($AU721,'FE Source'!$A:$W,3,FALSE)=0,"-",VLOOKUP($AU721,'FE Source'!$A:$W,3,FALSE))</f>
        <v>-4.7699999999999996</v>
      </c>
      <c r="X721" s="618">
        <f>IF(VLOOKUP($AU721,'FE Source'!$A:$W,4,FALSE)=0,"-",VLOOKUP($AU721,'FE Source'!$A:$W,4,FALSE))</f>
        <v>-3.78</v>
      </c>
      <c r="Y721" s="618">
        <f>IF(VLOOKUP($AU721,'FE Source'!$A:$W,5,FALSE)=0,"-",VLOOKUP($AU721,'FE Source'!$A:$W,5,FALSE))</f>
        <v>-2.13</v>
      </c>
      <c r="Z721" s="618">
        <f>IF(VLOOKUP($AU721,'FE Source'!$A:$W,6,FALSE)=0,"-",VLOOKUP($AU721,'FE Source'!$A:$W,6,FALSE))</f>
        <v>0.12</v>
      </c>
      <c r="AA721" s="618">
        <f>IF(VLOOKUP($AU721,'FE Source'!$A:$W,7,FALSE)=0,"-",VLOOKUP($AU721,'FE Source'!$A:$W,7,FALSE))</f>
        <v>1.1399999999999999</v>
      </c>
      <c r="AB721" s="618">
        <f>IF(VLOOKUP($AU721,'FE Source'!$A:$W,8,FALSE)=0,"-",VLOOKUP($AU721,'FE Source'!$A:$W,8,FALSE))</f>
        <v>0.67</v>
      </c>
      <c r="AC721" s="632" t="str">
        <f>IF(VLOOKUP($AU721,'FE Source'!$A:$W,9,FALSE)=0,"-",VLOOKUP($AU721,'FE Source'!$A:$W,9,FALSE))</f>
        <v>-</v>
      </c>
      <c r="AD721" s="634">
        <f>IF(VLOOKUP($AU721,'FE Source'!$A:$W,10,FALSE)=0,"-",VLOOKUP($AU721,'FE Source'!$A:$W,10,FALSE))</f>
        <v>-0.35</v>
      </c>
      <c r="AE721" s="618">
        <f>IF(VLOOKUP($AU721,'FE Source'!$A:$W,11,FALSE)=0,"-",VLOOKUP($AU721,'FE Source'!$A:$W,11,FALSE))</f>
        <v>5.42</v>
      </c>
      <c r="AF721" s="618" t="str">
        <f>IF(VLOOKUP($AU721,'FE Source'!$A:$W,12,FALSE)=0,"-",VLOOKUP($AU721,'FE Source'!$A:$W,12,FALSE))</f>
        <v>-</v>
      </c>
      <c r="AG721" s="618">
        <f>IF(VLOOKUP($AU721,'FE Source'!$A:$W,14,FALSE)=0,"-",VLOOKUP($AU721,'FE Source'!$A:$W,14,FALSE))</f>
        <v>-5.83</v>
      </c>
      <c r="AH721" s="618">
        <f>IF(VLOOKUP($AU721,'FE Source'!$A:$DJ,33,FALSE)=0,"-",VLOOKUP($AU721,'FE Source'!$A:$DJ,33,FALSE))</f>
        <v>-54.15</v>
      </c>
      <c r="AI721" s="618">
        <f>IF(VLOOKUP($AU721,'FE Source'!$A:$Y,20,FALSE)=0,"-",VLOOKUP($AU721,'FE Source'!$A:$Y,20,FALSE))</f>
        <v>-20.86</v>
      </c>
      <c r="AJ721" s="618">
        <f>IF(VLOOKUP($AU721,'FE Source'!$A:$DJ,34,FALSE)=0,"-",VLOOKUP($AU721,'FE Source'!$A:$DJ,34,FALSE))</f>
        <v>-15.11</v>
      </c>
      <c r="AK721" s="618">
        <f>IF(VLOOKUP($AU721,'FE Source'!$A:$DJ,35,FALSE)=0,"-",VLOOKUP($AU721,'FE Source'!$A:$DJ,35,FALSE))</f>
        <v>-900.71</v>
      </c>
      <c r="AL721" s="632">
        <f>IF(VLOOKUP($AU721,'FE Source'!$A:$Y,19,FALSE)=0,"-",VLOOKUP($AU721,'FE Source'!$A:$Y,19,FALSE))</f>
        <v>-69.89</v>
      </c>
      <c r="AM721" s="634">
        <f>IF(VLOOKUP($AU721,'FE Source'!$A:$DJ,36,FALSE)=0,"-",VLOOKUP($AU721,'FE Source'!$A:$DJ,36,FALSE))</f>
        <v>-44.57</v>
      </c>
      <c r="AN721" s="635">
        <f>IF(VLOOKUP($AU721,'FE Source'!$A:$W,13,FALSE)=0,"-",VLOOKUP($AU721,'FE Source'!$A:$W,13,FALSE))</f>
        <v>1009.4</v>
      </c>
      <c r="AO721" s="634">
        <f>IF(J721="no","-",IF(VLOOKUP($AU721,'FE Source'!$A:$W,15,FALSE)=0,"-",VLOOKUP($AU721,'FE Source'!$A:$W,15,FALSE)))</f>
        <v>3.94</v>
      </c>
      <c r="AP721" s="618" t="str">
        <f>IF(AO721="-","-",IF(VLOOKUP($AU721,'FE Source'!$A:$Z,21,FALSE)=0,"-",IF(VLOOKUP($AU721,'FE Source'!$A:$Z,21,FALSE)=2,"Semi-Annual",IF(VLOOKUP($AU721,'FE Source'!$A:$Z,21,FALSE)=4,"Quarterly",IF(VLOOKUP($AU721,'FE Source'!$A:$Z,21,FALSE)=12,"Monthly","Annual")))))</f>
        <v>Quarterly</v>
      </c>
      <c r="AQ721" s="632" t="str">
        <f t="array" ref="AQ721">IF(VLOOKUP($AU721,'FE Source'!$A:$W,16,FALSE)=0,"-",VLOOKUP($AU721,'FE Source'!$A:$W,16,FALSE))</f>
        <v>-</v>
      </c>
      <c r="AR721" s="636" t="str">
        <f>IF(VLOOKUP($AU721,'FE Source'!$A:$W,17,FALSE)=0,"-",VLOOKUP($AU721,'FE Source'!$A:$W,17,FALSE))</f>
        <v>-</v>
      </c>
      <c r="AS721" s="634">
        <f>IF(VLOOKUP($AU721,'FE Source'!$AN:$AS,4,FALSE)="",VLOOKUP($AU721,'FE Source'!$AN:$AS,3,FALSE),VLOOKUP($AU721,'FE Source'!$AN:$AS,4,FALSE))</f>
        <v>0.97</v>
      </c>
      <c r="AT721" s="637">
        <f>IF(VLOOKUP($AU721,'FE Source'!$AN:$AS,5,FALSE)=0,"-",VLOOKUP($AU721,'FE Source'!$AN:$AS,5,FALSE))</f>
        <v>45782</v>
      </c>
      <c r="AU721" s="636" t="s">
        <v>10004</v>
      </c>
      <c r="BE721" s="215" t="str">
        <f>IF(VLOOKUP($AU721,'FE Source'!$A:$AK,22,FALSE)=0,"-",VLOOKUP($AU721,'FE Source'!$A:$AK,22,FALSE))</f>
        <v>-</v>
      </c>
      <c r="BF721" s="215" t="str">
        <f>IF(VLOOKUP($AU721,'FE Source'!$A:$AK,23,FALSE)=0,"-",VLOOKUP($AU721,'FE Source'!$A:$AK,23,FALSE))</f>
        <v>-</v>
      </c>
      <c r="BG721" s="215">
        <f>IF(VLOOKUP($AU721,'FE Source'!$A:$AK,24,FALSE)=0,"-",VLOOKUP($AU721,'FE Source'!$A:$AK,24,FALSE))</f>
        <v>-4.2</v>
      </c>
      <c r="BH721" s="215">
        <f>IF(VLOOKUP($AU721,'FE Source'!$A:$AK,25,FALSE)=0,"-",VLOOKUP($AU721,'FE Source'!$A:$AK,25,FALSE))</f>
        <v>2.91</v>
      </c>
      <c r="BI721" s="215">
        <f>IF(VLOOKUP($AU721,'FE Source'!$A:$AK,26,FALSE)=0,"-",VLOOKUP($AU721,'FE Source'!$A:$AK,26,FALSE))</f>
        <v>4.37</v>
      </c>
      <c r="BJ721" s="215">
        <f>IF(VLOOKUP($AU721,'FE Source'!$A:$AK,27,FALSE)=0,"-",VLOOKUP($AU721,'FE Source'!$A:$AK,27,FALSE))</f>
        <v>2.3199999999999998</v>
      </c>
      <c r="BK721" s="215">
        <f>IF(VLOOKUP($AU721,'FE Source'!$A:$AK,28,FALSE)=0,"-",VLOOKUP($AU721,'FE Source'!$A:$AK,28,FALSE))</f>
        <v>2.78</v>
      </c>
      <c r="BL721" s="215">
        <f>IF(VLOOKUP($AU721,'FE Source'!$A:$AK,29,FALSE)=0,"-",VLOOKUP($AU721,'FE Source'!$A:$AK,29,FALSE))</f>
        <v>-4.62</v>
      </c>
      <c r="BM721" s="215">
        <f>IF(VLOOKUP($AU721,'FE Source'!$A:$AK,30,FALSE)=0,"-",VLOOKUP($AU721,'FE Source'!$A:$AK,30,FALSE))</f>
        <v>3.48</v>
      </c>
      <c r="BN721" t="str">
        <f>IF(VLOOKUP($AU721,'FE Source'!$A:$AK,31,FALSE)="No Specified Index","-",IF(VLOOKUP($AU721,'FE Source'!$A:$AK,31,FALSE)=0,"-",VLOOKUP($AU721,'FE Source'!$A:$AK,31,FALSE)))</f>
        <v>12-month Singapore Interbank Offer Rate</v>
      </c>
      <c r="BO721" s="217">
        <f>IF(VLOOKUP($AU721,'FE Source'!$A:$AK,32,FALSE)=0,"-",VLOOKUP($AU721,'FE Source'!$A:$AK,32,FALSE))</f>
        <v>42373</v>
      </c>
      <c r="BP721" s="18" t="str">
        <f>IF(VLOOKUP($AU721,'FE Source'!$AZ:$BC,2,FALSE)=0,"-",VLOOKUP($AU721,'FE Source'!$AZ:$BC,2,FALSE))</f>
        <v>-</v>
      </c>
      <c r="BQ721" s="18" t="str">
        <f>IF(VLOOKUP($AU721,'FE Source'!$AZ:$BC,3,FALSE)=0,"-",VLOOKUP($AU721,'FE Source'!$AZ:$BC,3,FALSE))</f>
        <v>-</v>
      </c>
      <c r="BR721" s="18" t="str">
        <f>IF(VLOOKUP($AU721,'FE Source'!$AZ:$BC,4,FALSE)=0,"-",VLOOKUP($AU721,'FE Source'!$AZ:$BC,4,FALSE))</f>
        <v>-</v>
      </c>
    </row>
    <row r="722" spans="2:70" ht="15">
      <c r="B722" s="628" t="str">
        <f>INDEX('UT - Retail'!$A$7:$A$1409,MATCH(AU722,'UT - Retail'!$U$7:$U$1409,0),1)</f>
        <v>Lion Global Investors Limited</v>
      </c>
      <c r="C722" s="650" t="str">
        <f>INDEX('UT - Retail'!$B$7:$B$1409,MATCH(AU722,'UT - Retail'!$U$7:$U$1409,0),1)</f>
        <v>LionGlobal Singapore Balanced SGD</v>
      </c>
      <c r="D722" s="650"/>
      <c r="E722" s="618" t="str">
        <f>VLOOKUP(C722,'UT - Retail'!$B:$K,8,FALSE)</f>
        <v>Mixed Assets</v>
      </c>
      <c r="F722" s="618" t="str">
        <f>VLOOKUP(C722,'UT - Retail'!$B:$K,9,FALSE)</f>
        <v>Singapore</v>
      </c>
      <c r="G722" s="618" t="str">
        <f>VLOOKUP(C722,'UT - Retail'!$B:$K,10,FALSE)</f>
        <v>General</v>
      </c>
      <c r="H722" s="82" t="str">
        <f>VLOOKUP(C722,'UT - Retail'!$B:$N,13,FALSE)</f>
        <v>No</v>
      </c>
      <c r="I722" s="82" t="str">
        <f>VLOOKUP(C722,'UT - Retail'!$B:$Q,14,FALSE)</f>
        <v>No</v>
      </c>
      <c r="J722" s="618" t="str">
        <f>VLOOKUP(C722,'UT - Retail'!$B:$Q,11,FALSE)</f>
        <v>No</v>
      </c>
      <c r="K722" s="130" t="str">
        <f>VLOOKUP(C722,'UT - Retail'!$B:$P,15,FALSE)</f>
        <v>Yes</v>
      </c>
      <c r="L722" s="82" t="str">
        <f>VLOOKUP(C722,'UT - Retail'!$B:$Q,16,FALSE)</f>
        <v>Both</v>
      </c>
      <c r="M722" s="618" t="str">
        <f>VLOOKUP(C722,'UT - Retail'!$B:$K,6,FALSE)</f>
        <v>SGD</v>
      </c>
      <c r="N722" s="618" t="str">
        <f>IFERROR(IF(MATCH(C722,'Portfolio Construction'!$AL:$AL,0),"Yes","No"),"No")</f>
        <v>No</v>
      </c>
      <c r="O722" s="618" t="str">
        <f>IFERROR(IF(MATCH(C722,'Portfolio Construction'!$AN:$AN,0),"Yes","No"),"No")</f>
        <v>No</v>
      </c>
      <c r="P722" s="618" t="str">
        <f>IFERROR(IF(MATCH(C722,'Portfolio Construction'!$AP:$AP,0),"Yes","No"),"No")</f>
        <v>No</v>
      </c>
      <c r="Q722" s="618" t="str">
        <f>IFERROR(IF(MATCH(C722,'Portfolio Construction'!$AR:$AR,0),"Yes","No"),"No")</f>
        <v>No</v>
      </c>
      <c r="R722" s="618" t="str">
        <f>IFERROR(IF(MATCH(C722,'Portfolio Construction'!$AT:$AT,0),"Yes","No"),"No")</f>
        <v>No</v>
      </c>
      <c r="S722" s="618" t="str">
        <f>IFERROR(IF(MATCH(C722,'Portfolio Construction'!$AV:$AV,0),"Yes","No"),"No")</f>
        <v>No</v>
      </c>
      <c r="T722" s="618" t="str">
        <f>IFERROR(IF(MATCH(C722,'Portfolio Construction'!$AX:$AX,0),"Yes","No"),"No")</f>
        <v>No</v>
      </c>
      <c r="U722" s="618" t="str">
        <f>IFERROR(IF(MATCH(C722,'Portfolio Construction'!$AZ:$AZ,0),"Yes","No"),"No")</f>
        <v>No</v>
      </c>
      <c r="V722" s="618" t="str">
        <f>IFERROR(IF(MATCH(C722,'Portfolio Construction'!$BB:$BB,0),"Yes","No"),"No")</f>
        <v>No</v>
      </c>
      <c r="W722" s="618">
        <f>IF(VLOOKUP($AU722,'FE Source'!$A:$W,3,FALSE)=0,"-",VLOOKUP($AU722,'FE Source'!$A:$W,3,FALSE))</f>
        <v>4.9800000000000004</v>
      </c>
      <c r="X722" s="618">
        <f>IF(VLOOKUP($AU722,'FE Source'!$A:$W,4,FALSE)=0,"-",VLOOKUP($AU722,'FE Source'!$A:$W,4,FALSE))</f>
        <v>4.41</v>
      </c>
      <c r="Y722" s="618">
        <f>IF(VLOOKUP($AU722,'FE Source'!$A:$W,5,FALSE)=0,"-",VLOOKUP($AU722,'FE Source'!$A:$W,5,FALSE))</f>
        <v>11.58</v>
      </c>
      <c r="Z722" s="618">
        <f>IF(VLOOKUP($AU722,'FE Source'!$A:$W,6,FALSE)=0,"-",VLOOKUP($AU722,'FE Source'!$A:$W,6,FALSE))</f>
        <v>27.07</v>
      </c>
      <c r="AA722" s="618">
        <f>IF(VLOOKUP($AU722,'FE Source'!$A:$W,7,FALSE)=0,"-",VLOOKUP($AU722,'FE Source'!$A:$W,7,FALSE))</f>
        <v>9.82</v>
      </c>
      <c r="AB722" s="618">
        <f>IF(VLOOKUP($AU722,'FE Source'!$A:$W,8,FALSE)=0,"-",VLOOKUP($AU722,'FE Source'!$A:$W,8,FALSE))</f>
        <v>7.62</v>
      </c>
      <c r="AC722" s="632">
        <f>IF(VLOOKUP($AU722,'FE Source'!$A:$W,9,FALSE)=0,"-",VLOOKUP($AU722,'FE Source'!$A:$W,9,FALSE))</f>
        <v>3.37</v>
      </c>
      <c r="AD722" s="634">
        <f>IF(VLOOKUP($AU722,'FE Source'!$A:$W,10,FALSE)=0,"-",VLOOKUP($AU722,'FE Source'!$A:$W,10,FALSE))</f>
        <v>0.86</v>
      </c>
      <c r="AE722" s="618">
        <f>IF(VLOOKUP($AU722,'FE Source'!$A:$W,11,FALSE)=0,"-",VLOOKUP($AU722,'FE Source'!$A:$W,11,FALSE))</f>
        <v>9.9</v>
      </c>
      <c r="AF722" s="618">
        <f>IF(VLOOKUP($AU722,'FE Source'!$A:$W,12,FALSE)=0,"-",VLOOKUP($AU722,'FE Source'!$A:$W,12,FALSE))</f>
        <v>0.65</v>
      </c>
      <c r="AG722" s="618">
        <f>IF(VLOOKUP($AU722,'FE Source'!$A:$W,14,FALSE)=0,"-",VLOOKUP($AU722,'FE Source'!$A:$W,14,FALSE))</f>
        <v>-8.73</v>
      </c>
      <c r="AH722" s="618">
        <f>IF(VLOOKUP($AU722,'FE Source'!$A:$DJ,33,FALSE)=0,"-",VLOOKUP($AU722,'FE Source'!$A:$DJ,33,FALSE))</f>
        <v>316.29000000000002</v>
      </c>
      <c r="AI722" s="618">
        <f>IF(VLOOKUP($AU722,'FE Source'!$A:$Y,20,FALSE)=0,"-",VLOOKUP($AU722,'FE Source'!$A:$Y,20,FALSE))</f>
        <v>143.76</v>
      </c>
      <c r="AJ722" s="618">
        <f>IF(VLOOKUP($AU722,'FE Source'!$A:$DJ,34,FALSE)=0,"-",VLOOKUP($AU722,'FE Source'!$A:$DJ,34,FALSE))</f>
        <v>100.93</v>
      </c>
      <c r="AK722" s="618">
        <f>IF(VLOOKUP($AU722,'FE Source'!$A:$DJ,35,FALSE)=0,"-",VLOOKUP($AU722,'FE Source'!$A:$DJ,35,FALSE))</f>
        <v>-92.17</v>
      </c>
      <c r="AL722" s="632">
        <f>IF(VLOOKUP($AU722,'FE Source'!$A:$Y,19,FALSE)=0,"-",VLOOKUP($AU722,'FE Source'!$A:$Y,19,FALSE))</f>
        <v>71.739999999999995</v>
      </c>
      <c r="AM722" s="634">
        <f>IF(VLOOKUP($AU722,'FE Source'!$A:$DJ,36,FALSE)=0,"-",VLOOKUP($AU722,'FE Source'!$A:$DJ,36,FALSE))</f>
        <v>68.87</v>
      </c>
      <c r="AN722" s="635">
        <f>IF(VLOOKUP($AU722,'FE Source'!$A:$W,13,FALSE)=0,"-",VLOOKUP($AU722,'FE Source'!$A:$W,13,FALSE))</f>
        <v>47.4</v>
      </c>
      <c r="AO722" s="634" t="str">
        <f>IF(J722="no","-",IF(VLOOKUP($AU722,'FE Source'!$A:$W,15,FALSE)=0,"-",VLOOKUP($AU722,'FE Source'!$A:$W,15,FALSE)))</f>
        <v>-</v>
      </c>
      <c r="AP722" s="618" t="str">
        <f>IF(AO722="-","-",IF(VLOOKUP($AU722,'FE Source'!$A:$Z,21,FALSE)=0,"-",IF(VLOOKUP($AU722,'FE Source'!$A:$Z,21,FALSE)=2,"Semi-Annual",IF(VLOOKUP($AU722,'FE Source'!$A:$Z,21,FALSE)=4,"Quarterly",IF(VLOOKUP($AU722,'FE Source'!$A:$Z,21,FALSE)=12,"Monthly","Annual")))))</f>
        <v>-</v>
      </c>
      <c r="AQ722" s="632">
        <f t="array" ref="AQ722">IF(VLOOKUP($AU722,'FE Source'!$A:$W,16,FALSE)=0,"-",VLOOKUP($AU722,'FE Source'!$A:$W,16,FALSE))</f>
        <v>1.49</v>
      </c>
      <c r="AR722" s="636" t="str">
        <f>IF(VLOOKUP($AU722,'FE Source'!$A:$W,17,FALSE)=0,"-",VLOOKUP($AU722,'FE Source'!$A:$W,17,FALSE))</f>
        <v>Neutral</v>
      </c>
      <c r="AS722" s="634">
        <f>IF(VLOOKUP($AU722,'FE Source'!$AN:$AS,4,FALSE)="",VLOOKUP($AU722,'FE Source'!$AN:$AS,3,FALSE),VLOOKUP($AU722,'FE Source'!$AN:$AS,4,FALSE))</f>
        <v>3.12</v>
      </c>
      <c r="AT722" s="637">
        <f>IF(VLOOKUP($AU722,'FE Source'!$AN:$AS,5,FALSE)=0,"-",VLOOKUP($AU722,'FE Source'!$AN:$AS,5,FALSE))</f>
        <v>45782</v>
      </c>
      <c r="AU722" s="636" t="s">
        <v>709</v>
      </c>
      <c r="BE722" s="215">
        <f>IF(VLOOKUP($AU722,'FE Source'!$A:$AK,22,FALSE)=0,"-",VLOOKUP($AU722,'FE Source'!$A:$AK,22,FALSE))</f>
        <v>-6.54</v>
      </c>
      <c r="BF722" s="215">
        <f>IF(VLOOKUP($AU722,'FE Source'!$A:$AK,23,FALSE)=0,"-",VLOOKUP($AU722,'FE Source'!$A:$AK,23,FALSE))</f>
        <v>2.66</v>
      </c>
      <c r="BG722" s="215">
        <f>IF(VLOOKUP($AU722,'FE Source'!$A:$AK,24,FALSE)=0,"-",VLOOKUP($AU722,'FE Source'!$A:$AK,24,FALSE))</f>
        <v>13.53</v>
      </c>
      <c r="BH722" s="215">
        <f>IF(VLOOKUP($AU722,'FE Source'!$A:$AK,25,FALSE)=0,"-",VLOOKUP($AU722,'FE Source'!$A:$AK,25,FALSE))</f>
        <v>-6.09</v>
      </c>
      <c r="BI722" s="215">
        <f>IF(VLOOKUP($AU722,'FE Source'!$A:$AK,26,FALSE)=0,"-",VLOOKUP($AU722,'FE Source'!$A:$AK,26,FALSE))</f>
        <v>8.82</v>
      </c>
      <c r="BJ722" s="215">
        <f>IF(VLOOKUP($AU722,'FE Source'!$A:$AK,27,FALSE)=0,"-",VLOOKUP($AU722,'FE Source'!$A:$AK,27,FALSE))</f>
        <v>1.74</v>
      </c>
      <c r="BK722" s="215">
        <f>IF(VLOOKUP($AU722,'FE Source'!$A:$AK,28,FALSE)=0,"-",VLOOKUP($AU722,'FE Source'!$A:$AK,28,FALSE))</f>
        <v>3.05</v>
      </c>
      <c r="BL722" s="215">
        <f>IF(VLOOKUP($AU722,'FE Source'!$A:$AK,29,FALSE)=0,"-",VLOOKUP($AU722,'FE Source'!$A:$AK,29,FALSE))</f>
        <v>-10.34</v>
      </c>
      <c r="BM722" s="215">
        <f>IF(VLOOKUP($AU722,'FE Source'!$A:$AK,30,FALSE)=0,"-",VLOOKUP($AU722,'FE Source'!$A:$AK,30,FALSE))</f>
        <v>3.52</v>
      </c>
      <c r="BN722" t="str">
        <f>IF(VLOOKUP($AU722,'FE Source'!$A:$AK,31,FALSE)="No Specified Index","-",IF(VLOOKUP($AU722,'FE Source'!$A:$AK,31,FALSE)=0,"-",VLOOKUP($AU722,'FE Source'!$A:$AK,31,FALSE)))</f>
        <v>-</v>
      </c>
      <c r="BO722" s="217">
        <f>IF(VLOOKUP($AU722,'FE Source'!$A:$AK,32,FALSE)=0,"-",VLOOKUP($AU722,'FE Source'!$A:$AK,32,FALSE))</f>
        <v>34957</v>
      </c>
      <c r="BP722" s="18">
        <f>IF(VLOOKUP($AU722,'FE Source'!$AZ:$BC,2,FALSE)=0,"-",VLOOKUP($AU722,'FE Source'!$AZ:$BC,2,FALSE))</f>
        <v>-3.67</v>
      </c>
      <c r="BQ722" s="18">
        <f>IF(VLOOKUP($AU722,'FE Source'!$AZ:$BC,3,FALSE)=0,"-",VLOOKUP($AU722,'FE Source'!$AZ:$BC,3,FALSE))</f>
        <v>-6.9</v>
      </c>
      <c r="BR722" s="18">
        <f>IF(VLOOKUP($AU722,'FE Source'!$AZ:$BC,4,FALSE)=0,"-",VLOOKUP($AU722,'FE Source'!$AZ:$BC,4,FALSE))</f>
        <v>-4.29</v>
      </c>
    </row>
    <row r="723" spans="2:70" ht="15">
      <c r="B723" s="628" t="str">
        <f>INDEX('UT - Retail'!$A$7:$A$1409,MATCH(AU723,'UT - Retail'!$U$7:$U$1409,0),1)</f>
        <v>Lion Global Investors Limited</v>
      </c>
      <c r="C723" s="650" t="str">
        <f>INDEX('UT - Retail'!$B$7:$B$1409,MATCH(AU723,'UT - Retail'!$U$7:$U$1409,0),1)</f>
        <v>LionGlobal Singapore/Malaysia SGD</v>
      </c>
      <c r="D723" s="650"/>
      <c r="E723" s="618" t="str">
        <f>VLOOKUP(C723,'UT - Retail'!$B:$K,8,FALSE)</f>
        <v>Equities</v>
      </c>
      <c r="F723" s="618" t="str">
        <f>VLOOKUP(C723,'UT - Retail'!$B:$K,9,FALSE)</f>
        <v>Malaysia &amp; Singapore</v>
      </c>
      <c r="G723" s="618" t="str">
        <f>VLOOKUP(C723,'UT - Retail'!$B:$K,10,FALSE)</f>
        <v>General</v>
      </c>
      <c r="H723" s="82" t="str">
        <f>VLOOKUP(C723,'UT - Retail'!$B:$N,13,FALSE)</f>
        <v>No</v>
      </c>
      <c r="I723" s="82" t="str">
        <f>VLOOKUP(C723,'UT - Retail'!$B:$Q,14,FALSE)</f>
        <v>No</v>
      </c>
      <c r="J723" s="618" t="str">
        <f>VLOOKUP(C723,'UT - Retail'!$B:$Q,11,FALSE)</f>
        <v>No</v>
      </c>
      <c r="K723" s="130" t="str">
        <f>VLOOKUP(C723,'UT - Retail'!$B:$P,15,FALSE)</f>
        <v>Yes</v>
      </c>
      <c r="L723" s="82" t="str">
        <f>VLOOKUP(C723,'UT - Retail'!$B:$Q,16,FALSE)</f>
        <v>Both</v>
      </c>
      <c r="M723" s="618" t="str">
        <f>VLOOKUP(C723,'UT - Retail'!$B:$K,6,FALSE)</f>
        <v>SGD</v>
      </c>
      <c r="N723" s="618" t="str">
        <f>IFERROR(IF(MATCH(C723,'Portfolio Construction'!$AL:$AL,0),"Yes","No"),"No")</f>
        <v>No</v>
      </c>
      <c r="O723" s="618" t="str">
        <f>IFERROR(IF(MATCH(C723,'Portfolio Construction'!$AN:$AN,0),"Yes","No"),"No")</f>
        <v>No</v>
      </c>
      <c r="P723" s="618" t="str">
        <f>IFERROR(IF(MATCH(C723,'Portfolio Construction'!$AP:$AP,0),"Yes","No"),"No")</f>
        <v>No</v>
      </c>
      <c r="Q723" s="618" t="str">
        <f>IFERROR(IF(MATCH(C723,'Portfolio Construction'!$AR:$AR,0),"Yes","No"),"No")</f>
        <v>No</v>
      </c>
      <c r="R723" s="618" t="str">
        <f>IFERROR(IF(MATCH(C723,'Portfolio Construction'!$AT:$AT,0),"Yes","No"),"No")</f>
        <v>No</v>
      </c>
      <c r="S723" s="618" t="str">
        <f>IFERROR(IF(MATCH(C723,'Portfolio Construction'!$AV:$AV,0),"Yes","No"),"No")</f>
        <v>No</v>
      </c>
      <c r="T723" s="618" t="str">
        <f>IFERROR(IF(MATCH(C723,'Portfolio Construction'!$AX:$AX,0),"Yes","No"),"No")</f>
        <v>No</v>
      </c>
      <c r="U723" s="618" t="str">
        <f>IFERROR(IF(MATCH(C723,'Portfolio Construction'!$AZ:$AZ,0),"Yes","No"),"No")</f>
        <v>No</v>
      </c>
      <c r="V723" s="618" t="str">
        <f>IFERROR(IF(MATCH(C723,'Portfolio Construction'!$BB:$BB,0),"Yes","No"),"No")</f>
        <v>No</v>
      </c>
      <c r="W723" s="618">
        <f>IF(VLOOKUP($AU723,'FE Source'!$A:$W,3,FALSE)=0,"-",VLOOKUP($AU723,'FE Source'!$A:$W,3,FALSE))</f>
        <v>0.81</v>
      </c>
      <c r="X723" s="618">
        <f>IF(VLOOKUP($AU723,'FE Source'!$A:$W,4,FALSE)=0,"-",VLOOKUP($AU723,'FE Source'!$A:$W,4,FALSE))</f>
        <v>5.08</v>
      </c>
      <c r="Y723" s="618">
        <f>IF(VLOOKUP($AU723,'FE Source'!$A:$W,5,FALSE)=0,"-",VLOOKUP($AU723,'FE Source'!$A:$W,5,FALSE))</f>
        <v>5.79</v>
      </c>
      <c r="Z723" s="618">
        <f>IF(VLOOKUP($AU723,'FE Source'!$A:$W,6,FALSE)=0,"-",VLOOKUP($AU723,'FE Source'!$A:$W,6,FALSE))</f>
        <v>22.19</v>
      </c>
      <c r="AA723" s="618">
        <f>IF(VLOOKUP($AU723,'FE Source'!$A:$W,7,FALSE)=0,"-",VLOOKUP($AU723,'FE Source'!$A:$W,7,FALSE))</f>
        <v>8.52</v>
      </c>
      <c r="AB723" s="618">
        <f>IF(VLOOKUP($AU723,'FE Source'!$A:$W,8,FALSE)=0,"-",VLOOKUP($AU723,'FE Source'!$A:$W,8,FALSE))</f>
        <v>8.76</v>
      </c>
      <c r="AC723" s="632">
        <f>IF(VLOOKUP($AU723,'FE Source'!$A:$W,9,FALSE)=0,"-",VLOOKUP($AU723,'FE Source'!$A:$W,9,FALSE))</f>
        <v>1.43</v>
      </c>
      <c r="AD723" s="634">
        <f>IF(VLOOKUP($AU723,'FE Source'!$A:$W,10,FALSE)=0,"-",VLOOKUP($AU723,'FE Source'!$A:$W,10,FALSE))</f>
        <v>0.67</v>
      </c>
      <c r="AE723" s="618">
        <f>IF(VLOOKUP($AU723,'FE Source'!$A:$W,11,FALSE)=0,"-",VLOOKUP($AU723,'FE Source'!$A:$W,11,FALSE))</f>
        <v>11.25</v>
      </c>
      <c r="AF723" s="618">
        <f>IF(VLOOKUP($AU723,'FE Source'!$A:$W,12,FALSE)=0,"-",VLOOKUP($AU723,'FE Source'!$A:$W,12,FALSE))</f>
        <v>0.41</v>
      </c>
      <c r="AG723" s="618">
        <f>IF(VLOOKUP($AU723,'FE Source'!$A:$W,14,FALSE)=0,"-",VLOOKUP($AU723,'FE Source'!$A:$W,14,FALSE))</f>
        <v>-10.39</v>
      </c>
      <c r="AH723" s="618">
        <f>IF(VLOOKUP($AU723,'FE Source'!$A:$DJ,33,FALSE)=0,"-",VLOOKUP($AU723,'FE Source'!$A:$DJ,33,FALSE))</f>
        <v>112.79</v>
      </c>
      <c r="AI723" s="618">
        <f>IF(VLOOKUP($AU723,'FE Source'!$A:$Y,20,FALSE)=0,"-",VLOOKUP($AU723,'FE Source'!$A:$Y,20,FALSE))</f>
        <v>94.6</v>
      </c>
      <c r="AJ723" s="618">
        <f>IF(VLOOKUP($AU723,'FE Source'!$A:$DJ,34,FALSE)=0,"-",VLOOKUP($AU723,'FE Source'!$A:$DJ,34,FALSE))</f>
        <v>71.39</v>
      </c>
      <c r="AK723" s="618">
        <f>IF(VLOOKUP($AU723,'FE Source'!$A:$DJ,35,FALSE)=0,"-",VLOOKUP($AU723,'FE Source'!$A:$DJ,35,FALSE))</f>
        <v>-105.76</v>
      </c>
      <c r="AL723" s="632">
        <f>IF(VLOOKUP($AU723,'FE Source'!$A:$Y,19,FALSE)=0,"-",VLOOKUP($AU723,'FE Source'!$A:$Y,19,FALSE))</f>
        <v>52.96</v>
      </c>
      <c r="AM723" s="634">
        <f>IF(VLOOKUP($AU723,'FE Source'!$A:$DJ,36,FALSE)=0,"-",VLOOKUP($AU723,'FE Source'!$A:$DJ,36,FALSE))</f>
        <v>49.15</v>
      </c>
      <c r="AN723" s="635">
        <f>IF(VLOOKUP($AU723,'FE Source'!$A:$W,13,FALSE)=0,"-",VLOOKUP($AU723,'FE Source'!$A:$W,13,FALSE))</f>
        <v>18.7</v>
      </c>
      <c r="AO723" s="634" t="str">
        <f>IF(J723="no","-",IF(VLOOKUP($AU723,'FE Source'!$A:$W,15,FALSE)=0,"-",VLOOKUP($AU723,'FE Source'!$A:$W,15,FALSE)))</f>
        <v>-</v>
      </c>
      <c r="AP723" s="618" t="str">
        <f>IF(AO723="-","-",IF(VLOOKUP($AU723,'FE Source'!$A:$Z,21,FALSE)=0,"-",IF(VLOOKUP($AU723,'FE Source'!$A:$Z,21,FALSE)=2,"Semi-Annual",IF(VLOOKUP($AU723,'FE Source'!$A:$Z,21,FALSE)=4,"Quarterly",IF(VLOOKUP($AU723,'FE Source'!$A:$Z,21,FALSE)=12,"Monthly","Annual")))))</f>
        <v>-</v>
      </c>
      <c r="AQ723" s="632">
        <f t="array" ref="AQ723">IF(VLOOKUP($AU723,'FE Source'!$A:$W,16,FALSE)=0,"-",VLOOKUP($AU723,'FE Source'!$A:$W,16,FALSE))</f>
        <v>1.52</v>
      </c>
      <c r="AR723" s="636" t="str">
        <f>IF(VLOOKUP($AU723,'FE Source'!$A:$W,17,FALSE)=0,"-",VLOOKUP($AU723,'FE Source'!$A:$W,17,FALSE))</f>
        <v>-</v>
      </c>
      <c r="AS723" s="634">
        <f>IF(VLOOKUP($AU723,'FE Source'!$AN:$AS,4,FALSE)="",VLOOKUP($AU723,'FE Source'!$AN:$AS,3,FALSE),VLOOKUP($AU723,'FE Source'!$AN:$AS,4,FALSE))</f>
        <v>3.12</v>
      </c>
      <c r="AT723" s="637">
        <f>IF(VLOOKUP($AU723,'FE Source'!$AN:$AS,5,FALSE)=0,"-",VLOOKUP($AU723,'FE Source'!$AN:$AS,5,FALSE))</f>
        <v>45782</v>
      </c>
      <c r="AU723" s="636" t="s">
        <v>710</v>
      </c>
      <c r="BE723" s="215">
        <f>IF(VLOOKUP($AU723,'FE Source'!$A:$AK,22,FALSE)=0,"-",VLOOKUP($AU723,'FE Source'!$A:$AK,22,FALSE))</f>
        <v>-12.91</v>
      </c>
      <c r="BF723" s="215">
        <f>IF(VLOOKUP($AU723,'FE Source'!$A:$AK,23,FALSE)=0,"-",VLOOKUP($AU723,'FE Source'!$A:$AK,23,FALSE))</f>
        <v>0.44</v>
      </c>
      <c r="BG723" s="215">
        <f>IF(VLOOKUP($AU723,'FE Source'!$A:$AK,24,FALSE)=0,"-",VLOOKUP($AU723,'FE Source'!$A:$AK,24,FALSE))</f>
        <v>15.94</v>
      </c>
      <c r="BH723" s="215">
        <f>IF(VLOOKUP($AU723,'FE Source'!$A:$AK,25,FALSE)=0,"-",VLOOKUP($AU723,'FE Source'!$A:$AK,25,FALSE))</f>
        <v>-10.97</v>
      </c>
      <c r="BI723" s="215">
        <f>IF(VLOOKUP($AU723,'FE Source'!$A:$AK,26,FALSE)=0,"-",VLOOKUP($AU723,'FE Source'!$A:$AK,26,FALSE))</f>
        <v>3.91</v>
      </c>
      <c r="BJ723" s="215">
        <f>IF(VLOOKUP($AU723,'FE Source'!$A:$AK,27,FALSE)=0,"-",VLOOKUP($AU723,'FE Source'!$A:$AK,27,FALSE))</f>
        <v>-0.97</v>
      </c>
      <c r="BK723" s="215">
        <f>IF(VLOOKUP($AU723,'FE Source'!$A:$AK,28,FALSE)=0,"-",VLOOKUP($AU723,'FE Source'!$A:$AK,28,FALSE))</f>
        <v>4.78</v>
      </c>
      <c r="BL723" s="215">
        <f>IF(VLOOKUP($AU723,'FE Source'!$A:$AK,29,FALSE)=0,"-",VLOOKUP($AU723,'FE Source'!$A:$AK,29,FALSE))</f>
        <v>-8.19</v>
      </c>
      <c r="BM723" s="215">
        <f>IF(VLOOKUP($AU723,'FE Source'!$A:$AK,30,FALSE)=0,"-",VLOOKUP($AU723,'FE Source'!$A:$AK,30,FALSE))</f>
        <v>-0.98</v>
      </c>
      <c r="BN723" t="str">
        <f>IF(VLOOKUP($AU723,'FE Source'!$A:$AK,31,FALSE)="No Specified Index","-",IF(VLOOKUP($AU723,'FE Source'!$A:$AK,31,FALSE)=0,"-",VLOOKUP($AU723,'FE Source'!$A:$AK,31,FALSE)))</f>
        <v>-</v>
      </c>
      <c r="BO723" s="217">
        <f>IF(VLOOKUP($AU723,'FE Source'!$A:$AK,32,FALSE)=0,"-",VLOOKUP($AU723,'FE Source'!$A:$AK,32,FALSE))</f>
        <v>31894</v>
      </c>
      <c r="BP723" s="18">
        <f>IF(VLOOKUP($AU723,'FE Source'!$AZ:$BC,2,FALSE)=0,"-",VLOOKUP($AU723,'FE Source'!$AZ:$BC,2,FALSE))</f>
        <v>-3.01</v>
      </c>
      <c r="BQ723" s="18">
        <f>IF(VLOOKUP($AU723,'FE Source'!$AZ:$BC,3,FALSE)=0,"-",VLOOKUP($AU723,'FE Source'!$AZ:$BC,3,FALSE))</f>
        <v>-12.74</v>
      </c>
      <c r="BR723" s="18">
        <f>IF(VLOOKUP($AU723,'FE Source'!$AZ:$BC,4,FALSE)=0,"-",VLOOKUP($AU723,'FE Source'!$AZ:$BC,4,FALSE))</f>
        <v>-10.210000000000001</v>
      </c>
    </row>
    <row r="724" spans="2:70" ht="15">
      <c r="B724" s="628" t="str">
        <f>INDEX('UT - Retail'!$A$7:$A$1409,MATCH(AU724,'UT - Retail'!$U$7:$U$1409,0),1)</f>
        <v>Lion Global Investors Limited</v>
      </c>
      <c r="C724" s="650" t="str">
        <f>INDEX('UT - Retail'!$B$7:$B$1409,MATCH(AU724,'UT - Retail'!$U$7:$U$1409,0),1)</f>
        <v>LionGlobal South East Asia SGD</v>
      </c>
      <c r="D724" s="650"/>
      <c r="E724" s="618" t="str">
        <f>VLOOKUP(C724,'UT - Retail'!$B:$K,8,FALSE)</f>
        <v>Equities</v>
      </c>
      <c r="F724" s="618" t="str">
        <f>VLOOKUP(C724,'UT - Retail'!$B:$K,9,FALSE)</f>
        <v>South East Asia</v>
      </c>
      <c r="G724" s="618" t="str">
        <f>VLOOKUP(C724,'UT - Retail'!$B:$K,10,FALSE)</f>
        <v>General</v>
      </c>
      <c r="H724" s="82" t="str">
        <f>VLOOKUP(C724,'UT - Retail'!$B:$N,13,FALSE)</f>
        <v>No</v>
      </c>
      <c r="I724" s="82" t="str">
        <f>VLOOKUP(C724,'UT - Retail'!$B:$Q,14,FALSE)</f>
        <v>No</v>
      </c>
      <c r="J724" s="618" t="str">
        <f>VLOOKUP(C724,'UT - Retail'!$B:$Q,11,FALSE)</f>
        <v>No</v>
      </c>
      <c r="K724" s="130" t="str">
        <f>VLOOKUP(C724,'UT - Retail'!$B:$P,15,FALSE)</f>
        <v>Yes</v>
      </c>
      <c r="L724" s="82" t="str">
        <f>VLOOKUP(C724,'UT - Retail'!$B:$Q,16,FALSE)</f>
        <v>Both</v>
      </c>
      <c r="M724" s="618" t="str">
        <f>VLOOKUP(C724,'UT - Retail'!$B:$K,6,FALSE)</f>
        <v>SGD</v>
      </c>
      <c r="N724" s="618" t="str">
        <f>IFERROR(IF(MATCH(C724,'Portfolio Construction'!$AL:$AL,0),"Yes","No"),"No")</f>
        <v>No</v>
      </c>
      <c r="O724" s="618" t="str">
        <f>IFERROR(IF(MATCH(C724,'Portfolio Construction'!$AN:$AN,0),"Yes","No"),"No")</f>
        <v>No</v>
      </c>
      <c r="P724" s="618" t="str">
        <f>IFERROR(IF(MATCH(C724,'Portfolio Construction'!$AP:$AP,0),"Yes","No"),"No")</f>
        <v>No</v>
      </c>
      <c r="Q724" s="618" t="str">
        <f>IFERROR(IF(MATCH(C724,'Portfolio Construction'!$AR:$AR,0),"Yes","No"),"No")</f>
        <v>No</v>
      </c>
      <c r="R724" s="618" t="str">
        <f>IFERROR(IF(MATCH(C724,'Portfolio Construction'!$AT:$AT,0),"Yes","No"),"No")</f>
        <v>No</v>
      </c>
      <c r="S724" s="618" t="str">
        <f>IFERROR(IF(MATCH(C724,'Portfolio Construction'!$AV:$AV,0),"Yes","No"),"No")</f>
        <v>No</v>
      </c>
      <c r="T724" s="618" t="str">
        <f>IFERROR(IF(MATCH(C724,'Portfolio Construction'!$AX:$AX,0),"Yes","No"),"No")</f>
        <v>No</v>
      </c>
      <c r="U724" s="618" t="str">
        <f>IFERROR(IF(MATCH(C724,'Portfolio Construction'!$AZ:$AZ,0),"Yes","No"),"No")</f>
        <v>No</v>
      </c>
      <c r="V724" s="618" t="str">
        <f>IFERROR(IF(MATCH(C724,'Portfolio Construction'!$BB:$BB,0),"Yes","No"),"No")</f>
        <v>No</v>
      </c>
      <c r="W724" s="618">
        <f>IF(VLOOKUP($AU724,'FE Source'!$A:$W,3,FALSE)=0,"-",VLOOKUP($AU724,'FE Source'!$A:$W,3,FALSE))</f>
        <v>-3.56</v>
      </c>
      <c r="X724" s="618">
        <f>IF(VLOOKUP($AU724,'FE Source'!$A:$W,4,FALSE)=0,"-",VLOOKUP($AU724,'FE Source'!$A:$W,4,FALSE))</f>
        <v>4.8499999999999996</v>
      </c>
      <c r="Y724" s="618">
        <f>IF(VLOOKUP($AU724,'FE Source'!$A:$W,5,FALSE)=0,"-",VLOOKUP($AU724,'FE Source'!$A:$W,5,FALSE))</f>
        <v>-2.36</v>
      </c>
      <c r="Z724" s="618">
        <f>IF(VLOOKUP($AU724,'FE Source'!$A:$W,6,FALSE)=0,"-",VLOOKUP($AU724,'FE Source'!$A:$W,6,FALSE))</f>
        <v>7.65</v>
      </c>
      <c r="AA724" s="618">
        <f>IF(VLOOKUP($AU724,'FE Source'!$A:$W,7,FALSE)=0,"-",VLOOKUP($AU724,'FE Source'!$A:$W,7,FALSE))</f>
        <v>-1.64</v>
      </c>
      <c r="AB724" s="618">
        <f>IF(VLOOKUP($AU724,'FE Source'!$A:$W,8,FALSE)=0,"-",VLOOKUP($AU724,'FE Source'!$A:$W,8,FALSE))</f>
        <v>4.88</v>
      </c>
      <c r="AC724" s="632">
        <f>IF(VLOOKUP($AU724,'FE Source'!$A:$W,9,FALSE)=0,"-",VLOOKUP($AU724,'FE Source'!$A:$W,9,FALSE))</f>
        <v>-0.11</v>
      </c>
      <c r="AD724" s="634">
        <f>IF(VLOOKUP($AU724,'FE Source'!$A:$W,10,FALSE)=0,"-",VLOOKUP($AU724,'FE Source'!$A:$W,10,FALSE))</f>
        <v>0.55000000000000004</v>
      </c>
      <c r="AE724" s="618">
        <f>IF(VLOOKUP($AU724,'FE Source'!$A:$W,11,FALSE)=0,"-",VLOOKUP($AU724,'FE Source'!$A:$W,11,FALSE))</f>
        <v>10.38</v>
      </c>
      <c r="AF724" s="618">
        <f>IF(VLOOKUP($AU724,'FE Source'!$A:$W,12,FALSE)=0,"-",VLOOKUP($AU724,'FE Source'!$A:$W,12,FALSE))</f>
        <v>-0.01</v>
      </c>
      <c r="AG724" s="618">
        <f>IF(VLOOKUP($AU724,'FE Source'!$A:$W,14,FALSE)=0,"-",VLOOKUP($AU724,'FE Source'!$A:$W,14,FALSE))</f>
        <v>-19.02</v>
      </c>
      <c r="AH724" s="618">
        <f>IF(VLOOKUP($AU724,'FE Source'!$A:$DJ,33,FALSE)=0,"-",VLOOKUP($AU724,'FE Source'!$A:$DJ,33,FALSE))</f>
        <v>14.01</v>
      </c>
      <c r="AI724" s="618">
        <f>IF(VLOOKUP($AU724,'FE Source'!$A:$Y,20,FALSE)=0,"-",VLOOKUP($AU724,'FE Source'!$A:$Y,20,FALSE))</f>
        <v>45.06</v>
      </c>
      <c r="AJ724" s="618">
        <f>IF(VLOOKUP($AU724,'FE Source'!$A:$DJ,34,FALSE)=0,"-",VLOOKUP($AU724,'FE Source'!$A:$DJ,34,FALSE))</f>
        <v>59.48</v>
      </c>
      <c r="AK724" s="618">
        <f>IF(VLOOKUP($AU724,'FE Source'!$A:$DJ,35,FALSE)=0,"-",VLOOKUP($AU724,'FE Source'!$A:$DJ,35,FALSE))</f>
        <v>-66.25</v>
      </c>
      <c r="AL724" s="632">
        <f>IF(VLOOKUP($AU724,'FE Source'!$A:$Y,19,FALSE)=0,"-",VLOOKUP($AU724,'FE Source'!$A:$Y,19,FALSE))</f>
        <v>68.540000000000006</v>
      </c>
      <c r="AM724" s="634">
        <f>IF(VLOOKUP($AU724,'FE Source'!$A:$DJ,36,FALSE)=0,"-",VLOOKUP($AU724,'FE Source'!$A:$DJ,36,FALSE))</f>
        <v>61.64</v>
      </c>
      <c r="AN724" s="635">
        <f>IF(VLOOKUP($AU724,'FE Source'!$A:$W,13,FALSE)=0,"-",VLOOKUP($AU724,'FE Source'!$A:$W,13,FALSE))</f>
        <v>10.3</v>
      </c>
      <c r="AO724" s="634" t="str">
        <f>IF(J724="no","-",IF(VLOOKUP($AU724,'FE Source'!$A:$W,15,FALSE)=0,"-",VLOOKUP($AU724,'FE Source'!$A:$W,15,FALSE)))</f>
        <v>-</v>
      </c>
      <c r="AP724" s="618" t="str">
        <f>IF(AO724="-","-",IF(VLOOKUP($AU724,'FE Source'!$A:$Z,21,FALSE)=0,"-",IF(VLOOKUP($AU724,'FE Source'!$A:$Z,21,FALSE)=2,"Semi-Annual",IF(VLOOKUP($AU724,'FE Source'!$A:$Z,21,FALSE)=4,"Quarterly",IF(VLOOKUP($AU724,'FE Source'!$A:$Z,21,FALSE)=12,"Monthly","Annual")))))</f>
        <v>-</v>
      </c>
      <c r="AQ724" s="632">
        <f t="array" ref="AQ724">IF(VLOOKUP($AU724,'FE Source'!$A:$W,16,FALSE)=0,"-",VLOOKUP($AU724,'FE Source'!$A:$W,16,FALSE))</f>
        <v>2.12</v>
      </c>
      <c r="AR724" s="636" t="str">
        <f>IF(VLOOKUP($AU724,'FE Source'!$A:$W,17,FALSE)=0,"-",VLOOKUP($AU724,'FE Source'!$A:$W,17,FALSE))</f>
        <v>Neutral</v>
      </c>
      <c r="AS724" s="634">
        <f>IF(VLOOKUP($AU724,'FE Source'!$AN:$AS,4,FALSE)="",VLOOKUP($AU724,'FE Source'!$AN:$AS,3,FALSE),VLOOKUP($AU724,'FE Source'!$AN:$AS,4,FALSE))</f>
        <v>1.49</v>
      </c>
      <c r="AT724" s="637">
        <f>IF(VLOOKUP($AU724,'FE Source'!$AN:$AS,5,FALSE)=0,"-",VLOOKUP($AU724,'FE Source'!$AN:$AS,5,FALSE))</f>
        <v>45782</v>
      </c>
      <c r="AU724" s="636" t="s">
        <v>711</v>
      </c>
      <c r="BE724" s="215">
        <f>IF(VLOOKUP($AU724,'FE Source'!$A:$AK,22,FALSE)=0,"-",VLOOKUP($AU724,'FE Source'!$A:$AK,22,FALSE))</f>
        <v>-14.6</v>
      </c>
      <c r="BF724" s="215">
        <f>IF(VLOOKUP($AU724,'FE Source'!$A:$AK,23,FALSE)=0,"-",VLOOKUP($AU724,'FE Source'!$A:$AK,23,FALSE))</f>
        <v>9.17</v>
      </c>
      <c r="BG724" s="215">
        <f>IF(VLOOKUP($AU724,'FE Source'!$A:$AK,24,FALSE)=0,"-",VLOOKUP($AU724,'FE Source'!$A:$AK,24,FALSE))</f>
        <v>19.149999999999999</v>
      </c>
      <c r="BH724" s="215">
        <f>IF(VLOOKUP($AU724,'FE Source'!$A:$AK,25,FALSE)=0,"-",VLOOKUP($AU724,'FE Source'!$A:$AK,25,FALSE))</f>
        <v>-10.99</v>
      </c>
      <c r="BI724" s="215">
        <f>IF(VLOOKUP($AU724,'FE Source'!$A:$AK,26,FALSE)=0,"-",VLOOKUP($AU724,'FE Source'!$A:$AK,26,FALSE))</f>
        <v>6.58</v>
      </c>
      <c r="BJ724" s="215">
        <f>IF(VLOOKUP($AU724,'FE Source'!$A:$AK,27,FALSE)=0,"-",VLOOKUP($AU724,'FE Source'!$A:$AK,27,FALSE))</f>
        <v>-9.57</v>
      </c>
      <c r="BK724" s="215">
        <f>IF(VLOOKUP($AU724,'FE Source'!$A:$AK,28,FALSE)=0,"-",VLOOKUP($AU724,'FE Source'!$A:$AK,28,FALSE))</f>
        <v>9.5399999999999991</v>
      </c>
      <c r="BL724" s="215">
        <f>IF(VLOOKUP($AU724,'FE Source'!$A:$AK,29,FALSE)=0,"-",VLOOKUP($AU724,'FE Source'!$A:$AK,29,FALSE))</f>
        <v>-9.2799999999999994</v>
      </c>
      <c r="BM724" s="215">
        <f>IF(VLOOKUP($AU724,'FE Source'!$A:$AK,30,FALSE)=0,"-",VLOOKUP($AU724,'FE Source'!$A:$AK,30,FALSE))</f>
        <v>-6.66</v>
      </c>
      <c r="BN724" t="str">
        <f>IF(VLOOKUP($AU724,'FE Source'!$A:$AK,31,FALSE)="No Specified Index","-",IF(VLOOKUP($AU724,'FE Source'!$A:$AK,31,FALSE)=0,"-",VLOOKUP($AU724,'FE Source'!$A:$AK,31,FALSE)))</f>
        <v>MSCI AC South East Asia</v>
      </c>
      <c r="BO724" s="217">
        <f>IF(VLOOKUP($AU724,'FE Source'!$A:$AK,32,FALSE)=0,"-",VLOOKUP($AU724,'FE Source'!$A:$AK,32,FALSE))</f>
        <v>35073</v>
      </c>
      <c r="BP724" s="18">
        <f>IF(VLOOKUP($AU724,'FE Source'!$AZ:$BC,2,FALSE)=0,"-",VLOOKUP($AU724,'FE Source'!$AZ:$BC,2,FALSE))</f>
        <v>-3.9</v>
      </c>
      <c r="BQ724" s="18">
        <f>IF(VLOOKUP($AU724,'FE Source'!$AZ:$BC,3,FALSE)=0,"-",VLOOKUP($AU724,'FE Source'!$AZ:$BC,3,FALSE))</f>
        <v>-11.02</v>
      </c>
      <c r="BR724" s="18">
        <f>IF(VLOOKUP($AU724,'FE Source'!$AZ:$BC,4,FALSE)=0,"-",VLOOKUP($AU724,'FE Source'!$AZ:$BC,4,FALSE))</f>
        <v>-11.75</v>
      </c>
    </row>
    <row r="725" spans="2:70" ht="15">
      <c r="B725" s="628" t="str">
        <f>INDEX('UT - Retail'!$A$7:$A$1409,MATCH(AU725,'UT - Retail'!$U$7:$U$1409,0),1)</f>
        <v>Lion Global Investors Limited</v>
      </c>
      <c r="C725" s="650" t="str">
        <f>INDEX('UT - Retail'!$B$7:$B$1409,MATCH(AU725,'UT - Retail'!$U$7:$U$1409,0),1)</f>
        <v>LionGlobal Taiwan SGD</v>
      </c>
      <c r="D725" s="650"/>
      <c r="E725" s="618" t="str">
        <f>VLOOKUP(C725,'UT - Retail'!$B:$K,8,FALSE)</f>
        <v>Equities</v>
      </c>
      <c r="F725" s="618" t="str">
        <f>VLOOKUP(C725,'UT - Retail'!$B:$K,9,FALSE)</f>
        <v>Taiwan</v>
      </c>
      <c r="G725" s="618" t="str">
        <f>VLOOKUP(C725,'UT - Retail'!$B:$K,10,FALSE)</f>
        <v>General</v>
      </c>
      <c r="H725" s="82" t="str">
        <f>VLOOKUP(C725,'UT - Retail'!$B:$N,13,FALSE)</f>
        <v>No</v>
      </c>
      <c r="I725" s="82" t="str">
        <f>VLOOKUP(C725,'UT - Retail'!$B:$Q,14,FALSE)</f>
        <v>No</v>
      </c>
      <c r="J725" s="618" t="str">
        <f>VLOOKUP(C725,'UT - Retail'!$B:$Q,11,FALSE)</f>
        <v>No</v>
      </c>
      <c r="K725" s="130" t="str">
        <f>VLOOKUP(C725,'UT - Retail'!$B:$P,15,FALSE)</f>
        <v>Yes</v>
      </c>
      <c r="L725" s="82" t="str">
        <f>VLOOKUP(C725,'UT - Retail'!$B:$Q,16,FALSE)</f>
        <v>Both</v>
      </c>
      <c r="M725" s="618" t="str">
        <f>VLOOKUP(C725,'UT - Retail'!$B:$K,6,FALSE)</f>
        <v>SGD</v>
      </c>
      <c r="N725" s="618" t="str">
        <f>IFERROR(IF(MATCH(C725,'Portfolio Construction'!$AL:$AL,0),"Yes","No"),"No")</f>
        <v>No</v>
      </c>
      <c r="O725" s="618" t="str">
        <f>IFERROR(IF(MATCH(C725,'Portfolio Construction'!$AN:$AN,0),"Yes","No"),"No")</f>
        <v>No</v>
      </c>
      <c r="P725" s="618" t="str">
        <f>IFERROR(IF(MATCH(C725,'Portfolio Construction'!$AP:$AP,0),"Yes","No"),"No")</f>
        <v>No</v>
      </c>
      <c r="Q725" s="618" t="str">
        <f>IFERROR(IF(MATCH(C725,'Portfolio Construction'!$AR:$AR,0),"Yes","No"),"No")</f>
        <v>No</v>
      </c>
      <c r="R725" s="618" t="str">
        <f>IFERROR(IF(MATCH(C725,'Portfolio Construction'!$AT:$AT,0),"Yes","No"),"No")</f>
        <v>No</v>
      </c>
      <c r="S725" s="618" t="str">
        <f>IFERROR(IF(MATCH(C725,'Portfolio Construction'!$AV:$AV,0),"Yes","No"),"No")</f>
        <v>No</v>
      </c>
      <c r="T725" s="618" t="str">
        <f>IFERROR(IF(MATCH(C725,'Portfolio Construction'!$AX:$AX,0),"Yes","No"),"No")</f>
        <v>No</v>
      </c>
      <c r="U725" s="618" t="str">
        <f>IFERROR(IF(MATCH(C725,'Portfolio Construction'!$AZ:$AZ,0),"Yes","No"),"No")</f>
        <v>No</v>
      </c>
      <c r="V725" s="618" t="str">
        <f>IFERROR(IF(MATCH(C725,'Portfolio Construction'!$BB:$BB,0),"Yes","No"),"No")</f>
        <v>No</v>
      </c>
      <c r="W725" s="618">
        <f>IF(VLOOKUP($AU725,'FE Source'!$A:$W,3,FALSE)=0,"-",VLOOKUP($AU725,'FE Source'!$A:$W,3,FALSE))</f>
        <v>-11.67</v>
      </c>
      <c r="X725" s="618">
        <f>IF(VLOOKUP($AU725,'FE Source'!$A:$W,4,FALSE)=0,"-",VLOOKUP($AU725,'FE Source'!$A:$W,4,FALSE))</f>
        <v>0.73</v>
      </c>
      <c r="Y725" s="618">
        <f>IF(VLOOKUP($AU725,'FE Source'!$A:$W,5,FALSE)=0,"-",VLOOKUP($AU725,'FE Source'!$A:$W,5,FALSE))</f>
        <v>-10.41</v>
      </c>
      <c r="Z725" s="618">
        <f>IF(VLOOKUP($AU725,'FE Source'!$A:$W,6,FALSE)=0,"-",VLOOKUP($AU725,'FE Source'!$A:$W,6,FALSE))</f>
        <v>2.46</v>
      </c>
      <c r="AA725" s="618">
        <f>IF(VLOOKUP($AU725,'FE Source'!$A:$W,7,FALSE)=0,"-",VLOOKUP($AU725,'FE Source'!$A:$W,7,FALSE))</f>
        <v>4.87</v>
      </c>
      <c r="AB725" s="618">
        <f>IF(VLOOKUP($AU725,'FE Source'!$A:$W,8,FALSE)=0,"-",VLOOKUP($AU725,'FE Source'!$A:$W,8,FALSE))</f>
        <v>10.84</v>
      </c>
      <c r="AC725" s="632">
        <f>IF(VLOOKUP($AU725,'FE Source'!$A:$W,9,FALSE)=0,"-",VLOOKUP($AU725,'FE Source'!$A:$W,9,FALSE))</f>
        <v>8.5500000000000007</v>
      </c>
      <c r="AD725" s="634">
        <f>IF(VLOOKUP($AU725,'FE Source'!$A:$W,10,FALSE)=0,"-",VLOOKUP($AU725,'FE Source'!$A:$W,10,FALSE))</f>
        <v>1.27</v>
      </c>
      <c r="AE725" s="618">
        <f>IF(VLOOKUP($AU725,'FE Source'!$A:$W,11,FALSE)=0,"-",VLOOKUP($AU725,'FE Source'!$A:$W,11,FALSE))</f>
        <v>22.13</v>
      </c>
      <c r="AF725" s="618" t="str">
        <f>IF(VLOOKUP($AU725,'FE Source'!$A:$W,12,FALSE)=0,"-",VLOOKUP($AU725,'FE Source'!$A:$W,12,FALSE))</f>
        <v>-</v>
      </c>
      <c r="AG725" s="618">
        <f>IF(VLOOKUP($AU725,'FE Source'!$A:$W,14,FALSE)=0,"-",VLOOKUP($AU725,'FE Source'!$A:$W,14,FALSE))</f>
        <v>-26.88</v>
      </c>
      <c r="AH725" s="618">
        <f>IF(VLOOKUP($AU725,'FE Source'!$A:$DJ,33,FALSE)=0,"-",VLOOKUP($AU725,'FE Source'!$A:$DJ,33,FALSE))</f>
        <v>49.48</v>
      </c>
      <c r="AI725" s="618">
        <f>IF(VLOOKUP($AU725,'FE Source'!$A:$Y,20,FALSE)=0,"-",VLOOKUP($AU725,'FE Source'!$A:$Y,20,FALSE))</f>
        <v>140.69999999999999</v>
      </c>
      <c r="AJ725" s="618">
        <f>IF(VLOOKUP($AU725,'FE Source'!$A:$DJ,34,FALSE)=0,"-",VLOOKUP($AU725,'FE Source'!$A:$DJ,34,FALSE))</f>
        <v>140.22999999999999</v>
      </c>
      <c r="AK725" s="618">
        <f>IF(VLOOKUP($AU725,'FE Source'!$A:$DJ,35,FALSE)=0,"-",VLOOKUP($AU725,'FE Source'!$A:$DJ,35,FALSE))</f>
        <v>78.03</v>
      </c>
      <c r="AL725" s="632">
        <f>IF(VLOOKUP($AU725,'FE Source'!$A:$Y,19,FALSE)=0,"-",VLOOKUP($AU725,'FE Source'!$A:$Y,19,FALSE))</f>
        <v>108.33</v>
      </c>
      <c r="AM725" s="634">
        <f>IF(VLOOKUP($AU725,'FE Source'!$A:$DJ,36,FALSE)=0,"-",VLOOKUP($AU725,'FE Source'!$A:$DJ,36,FALSE))</f>
        <v>100.13</v>
      </c>
      <c r="AN725" s="635">
        <f>IF(VLOOKUP($AU725,'FE Source'!$A:$W,13,FALSE)=0,"-",VLOOKUP($AU725,'FE Source'!$A:$W,13,FALSE))</f>
        <v>12.6</v>
      </c>
      <c r="AO725" s="634" t="str">
        <f>IF(J725="no","-",IF(VLOOKUP($AU725,'FE Source'!$A:$W,15,FALSE)=0,"-",VLOOKUP($AU725,'FE Source'!$A:$W,15,FALSE)))</f>
        <v>-</v>
      </c>
      <c r="AP725" s="618" t="str">
        <f>IF(AO725="-","-",IF(VLOOKUP($AU725,'FE Source'!$A:$Z,21,FALSE)=0,"-",IF(VLOOKUP($AU725,'FE Source'!$A:$Z,21,FALSE)=2,"Semi-Annual",IF(VLOOKUP($AU725,'FE Source'!$A:$Z,21,FALSE)=4,"Quarterly",IF(VLOOKUP($AU725,'FE Source'!$A:$Z,21,FALSE)=12,"Monthly","Annual")))))</f>
        <v>-</v>
      </c>
      <c r="AQ725" s="632">
        <f t="array" ref="AQ725">IF(VLOOKUP($AU725,'FE Source'!$A:$W,16,FALSE)=0,"-",VLOOKUP($AU725,'FE Source'!$A:$W,16,FALSE))</f>
        <v>1.8</v>
      </c>
      <c r="AR725" s="636" t="str">
        <f>IF(VLOOKUP($AU725,'FE Source'!$A:$W,17,FALSE)=0,"-",VLOOKUP($AU725,'FE Source'!$A:$W,17,FALSE))</f>
        <v>Neutral</v>
      </c>
      <c r="AS725" s="634">
        <f>IF(VLOOKUP($AU725,'FE Source'!$AN:$AS,4,FALSE)="",VLOOKUP($AU725,'FE Source'!$AN:$AS,3,FALSE),VLOOKUP($AU725,'FE Source'!$AN:$AS,4,FALSE))</f>
        <v>1.38</v>
      </c>
      <c r="AT725" s="637">
        <f>IF(VLOOKUP($AU725,'FE Source'!$AN:$AS,5,FALSE)=0,"-",VLOOKUP($AU725,'FE Source'!$AN:$AS,5,FALSE))</f>
        <v>45782</v>
      </c>
      <c r="AU725" s="636" t="s">
        <v>712</v>
      </c>
      <c r="BE725" s="215">
        <f>IF(VLOOKUP($AU725,'FE Source'!$A:$AK,22,FALSE)=0,"-",VLOOKUP($AU725,'FE Source'!$A:$AK,22,FALSE))</f>
        <v>-0.93</v>
      </c>
      <c r="BF725" s="215">
        <f>IF(VLOOKUP($AU725,'FE Source'!$A:$AK,23,FALSE)=0,"-",VLOOKUP($AU725,'FE Source'!$A:$AK,23,FALSE))</f>
        <v>16.850000000000001</v>
      </c>
      <c r="BG725" s="215">
        <f>IF(VLOOKUP($AU725,'FE Source'!$A:$AK,24,FALSE)=0,"-",VLOOKUP($AU725,'FE Source'!$A:$AK,24,FALSE))</f>
        <v>17.63</v>
      </c>
      <c r="BH725" s="215">
        <f>IF(VLOOKUP($AU725,'FE Source'!$A:$AK,25,FALSE)=0,"-",VLOOKUP($AU725,'FE Source'!$A:$AK,25,FALSE))</f>
        <v>-10.220000000000001</v>
      </c>
      <c r="BI725" s="215">
        <f>IF(VLOOKUP($AU725,'FE Source'!$A:$AK,26,FALSE)=0,"-",VLOOKUP($AU725,'FE Source'!$A:$AK,26,FALSE))</f>
        <v>31.26</v>
      </c>
      <c r="BJ725" s="215">
        <f>IF(VLOOKUP($AU725,'FE Source'!$A:$AK,27,FALSE)=0,"-",VLOOKUP($AU725,'FE Source'!$A:$AK,27,FALSE))</f>
        <v>28.67</v>
      </c>
      <c r="BK725" s="215">
        <f>IF(VLOOKUP($AU725,'FE Source'!$A:$AK,28,FALSE)=0,"-",VLOOKUP($AU725,'FE Source'!$A:$AK,28,FALSE))</f>
        <v>31.54</v>
      </c>
      <c r="BL725" s="215">
        <f>IF(VLOOKUP($AU725,'FE Source'!$A:$AK,29,FALSE)=0,"-",VLOOKUP($AU725,'FE Source'!$A:$AK,29,FALSE))</f>
        <v>-32.92</v>
      </c>
      <c r="BM725" s="215">
        <f>IF(VLOOKUP($AU725,'FE Source'!$A:$AK,30,FALSE)=0,"-",VLOOKUP($AU725,'FE Source'!$A:$AK,30,FALSE))</f>
        <v>28.92</v>
      </c>
      <c r="BN725" t="str">
        <f>IF(VLOOKUP($AU725,'FE Source'!$A:$AK,31,FALSE)="No Specified Index","-",IF(VLOOKUP($AU725,'FE Source'!$A:$AK,31,FALSE)=0,"-",VLOOKUP($AU725,'FE Source'!$A:$AK,31,FALSE)))</f>
        <v>MSCI Taiwan</v>
      </c>
      <c r="BO725" s="217">
        <f>IF(VLOOKUP($AU725,'FE Source'!$A:$AK,32,FALSE)=0,"-",VLOOKUP($AU725,'FE Source'!$A:$AK,32,FALSE))</f>
        <v>36566</v>
      </c>
      <c r="BP725" s="18">
        <f>IF(VLOOKUP($AU725,'FE Source'!$AZ:$BC,2,FALSE)=0,"-",VLOOKUP($AU725,'FE Source'!$AZ:$BC,2,FALSE))</f>
        <v>-1.97</v>
      </c>
      <c r="BQ725" s="18">
        <f>IF(VLOOKUP($AU725,'FE Source'!$AZ:$BC,3,FALSE)=0,"-",VLOOKUP($AU725,'FE Source'!$AZ:$BC,3,FALSE))</f>
        <v>-9.17</v>
      </c>
      <c r="BR725" s="18">
        <f>IF(VLOOKUP($AU725,'FE Source'!$AZ:$BC,4,FALSE)=0,"-",VLOOKUP($AU725,'FE Source'!$AZ:$BC,4,FALSE))</f>
        <v>-10.68</v>
      </c>
    </row>
    <row r="726" spans="2:70" ht="15">
      <c r="B726" s="628" t="str">
        <f>INDEX('UT - Retail'!$A$7:$A$1409,MATCH(AU726,'UT - Retail'!$U$7:$U$1409,0),1)</f>
        <v>Lion Global Investors Limited</v>
      </c>
      <c r="C726" s="650" t="str">
        <f>INDEX('UT - Retail'!$B$7:$B$1409,MATCH(AU726,'UT - Retail'!$U$7:$U$1409,0),1)</f>
        <v>LionGlobal Thailand SGD</v>
      </c>
      <c r="D726" s="650"/>
      <c r="E726" s="618" t="str">
        <f>VLOOKUP(C726,'UT - Retail'!$B:$K,8,FALSE)</f>
        <v>Equities</v>
      </c>
      <c r="F726" s="618" t="str">
        <f>VLOOKUP(C726,'UT - Retail'!$B:$K,9,FALSE)</f>
        <v>Thailand</v>
      </c>
      <c r="G726" s="618" t="str">
        <f>VLOOKUP(C726,'UT - Retail'!$B:$K,10,FALSE)</f>
        <v>General</v>
      </c>
      <c r="H726" s="82" t="str">
        <f>VLOOKUP(C726,'UT - Retail'!$B:$N,13,FALSE)</f>
        <v>No</v>
      </c>
      <c r="I726" s="82" t="str">
        <f>VLOOKUP(C726,'UT - Retail'!$B:$Q,14,FALSE)</f>
        <v>No</v>
      </c>
      <c r="J726" s="618" t="str">
        <f>VLOOKUP(C726,'UT - Retail'!$B:$Q,11,FALSE)</f>
        <v>No</v>
      </c>
      <c r="K726" s="130" t="str">
        <f>VLOOKUP(C726,'UT - Retail'!$B:$P,15,FALSE)</f>
        <v>Yes</v>
      </c>
      <c r="L726" s="82" t="str">
        <f>VLOOKUP(C726,'UT - Retail'!$B:$Q,16,FALSE)</f>
        <v>Both</v>
      </c>
      <c r="M726" s="618" t="str">
        <f>VLOOKUP(C726,'UT - Retail'!$B:$K,6,FALSE)</f>
        <v>SGD</v>
      </c>
      <c r="N726" s="618" t="str">
        <f>IFERROR(IF(MATCH(C726,'Portfolio Construction'!$AL:$AL,0),"Yes","No"),"No")</f>
        <v>No</v>
      </c>
      <c r="O726" s="618" t="str">
        <f>IFERROR(IF(MATCH(C726,'Portfolio Construction'!$AN:$AN,0),"Yes","No"),"No")</f>
        <v>No</v>
      </c>
      <c r="P726" s="618" t="str">
        <f>IFERROR(IF(MATCH(C726,'Portfolio Construction'!$AP:$AP,0),"Yes","No"),"No")</f>
        <v>No</v>
      </c>
      <c r="Q726" s="618" t="str">
        <f>IFERROR(IF(MATCH(C726,'Portfolio Construction'!$AR:$AR,0),"Yes","No"),"No")</f>
        <v>No</v>
      </c>
      <c r="R726" s="618" t="str">
        <f>IFERROR(IF(MATCH(C726,'Portfolio Construction'!$AT:$AT,0),"Yes","No"),"No")</f>
        <v>No</v>
      </c>
      <c r="S726" s="618" t="str">
        <f>IFERROR(IF(MATCH(C726,'Portfolio Construction'!$AV:$AV,0),"Yes","No"),"No")</f>
        <v>No</v>
      </c>
      <c r="T726" s="618" t="str">
        <f>IFERROR(IF(MATCH(C726,'Portfolio Construction'!$AX:$AX,0),"Yes","No"),"No")</f>
        <v>No</v>
      </c>
      <c r="U726" s="618" t="str">
        <f>IFERROR(IF(MATCH(C726,'Portfolio Construction'!$AZ:$AZ,0),"Yes","No"),"No")</f>
        <v>No</v>
      </c>
      <c r="V726" s="618" t="str">
        <f>IFERROR(IF(MATCH(C726,'Portfolio Construction'!$BB:$BB,0),"Yes","No"),"No")</f>
        <v>No</v>
      </c>
      <c r="W726" s="618">
        <f>IF(VLOOKUP($AU726,'FE Source'!$A:$W,3,FALSE)=0,"-",VLOOKUP($AU726,'FE Source'!$A:$W,3,FALSE))</f>
        <v>-10.41</v>
      </c>
      <c r="X726" s="618">
        <f>IF(VLOOKUP($AU726,'FE Source'!$A:$W,4,FALSE)=0,"-",VLOOKUP($AU726,'FE Source'!$A:$W,4,FALSE))</f>
        <v>3.71</v>
      </c>
      <c r="Y726" s="618">
        <f>IF(VLOOKUP($AU726,'FE Source'!$A:$W,5,FALSE)=0,"-",VLOOKUP($AU726,'FE Source'!$A:$W,5,FALSE))</f>
        <v>-12.88</v>
      </c>
      <c r="Z726" s="618">
        <f>IF(VLOOKUP($AU726,'FE Source'!$A:$W,6,FALSE)=0,"-",VLOOKUP($AU726,'FE Source'!$A:$W,6,FALSE))</f>
        <v>-14.44</v>
      </c>
      <c r="AA726" s="618">
        <f>IF(VLOOKUP($AU726,'FE Source'!$A:$W,7,FALSE)=0,"-",VLOOKUP($AU726,'FE Source'!$A:$W,7,FALSE))</f>
        <v>-12.65</v>
      </c>
      <c r="AB726" s="618">
        <f>IF(VLOOKUP($AU726,'FE Source'!$A:$W,8,FALSE)=0,"-",VLOOKUP($AU726,'FE Source'!$A:$W,8,FALSE))</f>
        <v>-4.8499999999999996</v>
      </c>
      <c r="AC726" s="632">
        <f>IF(VLOOKUP($AU726,'FE Source'!$A:$W,9,FALSE)=0,"-",VLOOKUP($AU726,'FE Source'!$A:$W,9,FALSE))</f>
        <v>-2.75</v>
      </c>
      <c r="AD726" s="634">
        <f>IF(VLOOKUP($AU726,'FE Source'!$A:$W,10,FALSE)=0,"-",VLOOKUP($AU726,'FE Source'!$A:$W,10,FALSE))</f>
        <v>1.1100000000000001</v>
      </c>
      <c r="AE726" s="618">
        <f>IF(VLOOKUP($AU726,'FE Source'!$A:$W,11,FALSE)=0,"-",VLOOKUP($AU726,'FE Source'!$A:$W,11,FALSE))</f>
        <v>15.97</v>
      </c>
      <c r="AF726" s="618">
        <f>IF(VLOOKUP($AU726,'FE Source'!$A:$W,12,FALSE)=0,"-",VLOOKUP($AU726,'FE Source'!$A:$W,12,FALSE))</f>
        <v>-0.03</v>
      </c>
      <c r="AG726" s="618">
        <f>IF(VLOOKUP($AU726,'FE Source'!$A:$W,14,FALSE)=0,"-",VLOOKUP($AU726,'FE Source'!$A:$W,14,FALSE))</f>
        <v>-35.909999999999997</v>
      </c>
      <c r="AH726" s="618">
        <f>IF(VLOOKUP($AU726,'FE Source'!$A:$DJ,33,FALSE)=0,"-",VLOOKUP($AU726,'FE Source'!$A:$DJ,33,FALSE))</f>
        <v>99.9</v>
      </c>
      <c r="AI726" s="618">
        <f>IF(VLOOKUP($AU726,'FE Source'!$A:$Y,20,FALSE)=0,"-",VLOOKUP($AU726,'FE Source'!$A:$Y,20,FALSE))</f>
        <v>108.63</v>
      </c>
      <c r="AJ726" s="618">
        <f>IF(VLOOKUP($AU726,'FE Source'!$A:$DJ,34,FALSE)=0,"-",VLOOKUP($AU726,'FE Source'!$A:$DJ,34,FALSE))</f>
        <v>117.87</v>
      </c>
      <c r="AK726" s="618">
        <f>IF(VLOOKUP($AU726,'FE Source'!$A:$DJ,35,FALSE)=0,"-",VLOOKUP($AU726,'FE Source'!$A:$DJ,35,FALSE))</f>
        <v>123.95</v>
      </c>
      <c r="AL726" s="632">
        <f>IF(VLOOKUP($AU726,'FE Source'!$A:$Y,19,FALSE)=0,"-",VLOOKUP($AU726,'FE Source'!$A:$Y,19,FALSE))</f>
        <v>111.19</v>
      </c>
      <c r="AM726" s="634">
        <f>IF(VLOOKUP($AU726,'FE Source'!$A:$DJ,36,FALSE)=0,"-",VLOOKUP($AU726,'FE Source'!$A:$DJ,36,FALSE))</f>
        <v>108.72</v>
      </c>
      <c r="AN726" s="635">
        <f>IF(VLOOKUP($AU726,'FE Source'!$A:$W,13,FALSE)=0,"-",VLOOKUP($AU726,'FE Source'!$A:$W,13,FALSE))</f>
        <v>11.2</v>
      </c>
      <c r="AO726" s="634" t="str">
        <f>IF(J726="no","-",IF(VLOOKUP($AU726,'FE Source'!$A:$W,15,FALSE)=0,"-",VLOOKUP($AU726,'FE Source'!$A:$W,15,FALSE)))</f>
        <v>-</v>
      </c>
      <c r="AP726" s="618" t="str">
        <f>IF(AO726="-","-",IF(VLOOKUP($AU726,'FE Source'!$A:$Z,21,FALSE)=0,"-",IF(VLOOKUP($AU726,'FE Source'!$A:$Z,21,FALSE)=2,"Semi-Annual",IF(VLOOKUP($AU726,'FE Source'!$A:$Z,21,FALSE)=4,"Quarterly",IF(VLOOKUP($AU726,'FE Source'!$A:$Z,21,FALSE)=12,"Monthly","Annual")))))</f>
        <v>-</v>
      </c>
      <c r="AQ726" s="632">
        <f t="array" ref="AQ726">IF(VLOOKUP($AU726,'FE Source'!$A:$W,16,FALSE)=0,"-",VLOOKUP($AU726,'FE Source'!$A:$W,16,FALSE))</f>
        <v>1.81</v>
      </c>
      <c r="AR726" s="636" t="str">
        <f>IF(VLOOKUP($AU726,'FE Source'!$A:$W,17,FALSE)=0,"-",VLOOKUP($AU726,'FE Source'!$A:$W,17,FALSE))</f>
        <v>Neutral</v>
      </c>
      <c r="AS726" s="634">
        <f>IF(VLOOKUP($AU726,'FE Source'!$AN:$AS,4,FALSE)="",VLOOKUP($AU726,'FE Source'!$AN:$AS,3,FALSE),VLOOKUP($AU726,'FE Source'!$AN:$AS,4,FALSE))</f>
        <v>2.63</v>
      </c>
      <c r="AT726" s="637">
        <f>IF(VLOOKUP($AU726,'FE Source'!$AN:$AS,5,FALSE)=0,"-",VLOOKUP($AU726,'FE Source'!$AN:$AS,5,FALSE))</f>
        <v>45779</v>
      </c>
      <c r="AU726" s="636" t="s">
        <v>2811</v>
      </c>
      <c r="BE726" s="215">
        <f>IF(VLOOKUP($AU726,'FE Source'!$A:$AK,22,FALSE)=0,"-",VLOOKUP($AU726,'FE Source'!$A:$AK,22,FALSE))</f>
        <v>-20.22</v>
      </c>
      <c r="BF726" s="215">
        <f>IF(VLOOKUP($AU726,'FE Source'!$A:$AK,23,FALSE)=0,"-",VLOOKUP($AU726,'FE Source'!$A:$AK,23,FALSE))</f>
        <v>27.4</v>
      </c>
      <c r="BG726" s="215">
        <f>IF(VLOOKUP($AU726,'FE Source'!$A:$AK,24,FALSE)=0,"-",VLOOKUP($AU726,'FE Source'!$A:$AK,24,FALSE))</f>
        <v>28.04</v>
      </c>
      <c r="BH726" s="215">
        <f>IF(VLOOKUP($AU726,'FE Source'!$A:$AK,25,FALSE)=0,"-",VLOOKUP($AU726,'FE Source'!$A:$AK,25,FALSE))</f>
        <v>-7.65</v>
      </c>
      <c r="BI726" s="215">
        <f>IF(VLOOKUP($AU726,'FE Source'!$A:$AK,26,FALSE)=0,"-",VLOOKUP($AU726,'FE Source'!$A:$AK,26,FALSE))</f>
        <v>8.75</v>
      </c>
      <c r="BJ726" s="215">
        <f>IF(VLOOKUP($AU726,'FE Source'!$A:$AK,27,FALSE)=0,"-",VLOOKUP($AU726,'FE Source'!$A:$AK,27,FALSE))</f>
        <v>-14.43</v>
      </c>
      <c r="BK726" s="215">
        <f>IF(VLOOKUP($AU726,'FE Source'!$A:$AK,28,FALSE)=0,"-",VLOOKUP($AU726,'FE Source'!$A:$AK,28,FALSE))</f>
        <v>2.71</v>
      </c>
      <c r="BL726" s="215">
        <f>IF(VLOOKUP($AU726,'FE Source'!$A:$AK,29,FALSE)=0,"-",VLOOKUP($AU726,'FE Source'!$A:$AK,29,FALSE))</f>
        <v>0.1</v>
      </c>
      <c r="BM726" s="215">
        <f>IF(VLOOKUP($AU726,'FE Source'!$A:$AK,30,FALSE)=0,"-",VLOOKUP($AU726,'FE Source'!$A:$AK,30,FALSE))</f>
        <v>-16.48</v>
      </c>
      <c r="BN726" t="str">
        <f>IF(VLOOKUP($AU726,'FE Source'!$A:$AK,31,FALSE)="No Specified Index","-",IF(VLOOKUP($AU726,'FE Source'!$A:$AK,31,FALSE)=0,"-",VLOOKUP($AU726,'FE Source'!$A:$AK,31,FALSE)))</f>
        <v>MSCI Thailand</v>
      </c>
      <c r="BO726" s="217">
        <f>IF(VLOOKUP($AU726,'FE Source'!$A:$AK,32,FALSE)=0,"-",VLOOKUP($AU726,'FE Source'!$A:$AK,32,FALSE))</f>
        <v>36290</v>
      </c>
      <c r="BP726" s="18">
        <f>IF(VLOOKUP($AU726,'FE Source'!$AZ:$BC,2,FALSE)=0,"-",VLOOKUP($AU726,'FE Source'!$AZ:$BC,2,FALSE))</f>
        <v>-6.33</v>
      </c>
      <c r="BQ726" s="18">
        <f>IF(VLOOKUP($AU726,'FE Source'!$AZ:$BC,3,FALSE)=0,"-",VLOOKUP($AU726,'FE Source'!$AZ:$BC,3,FALSE))</f>
        <v>-10.49</v>
      </c>
      <c r="BR726" s="18">
        <f>IF(VLOOKUP($AU726,'FE Source'!$AZ:$BC,4,FALSE)=0,"-",VLOOKUP($AU726,'FE Source'!$AZ:$BC,4,FALSE))</f>
        <v>-5.99</v>
      </c>
    </row>
    <row r="727" spans="2:70" ht="15">
      <c r="B727" s="628" t="str">
        <f>INDEX('UT - Retail'!$A$7:$A$1409,MATCH(AU727,'UT - Retail'!$U$7:$U$1409,0),1)</f>
        <v>Lion Global Investors Limited</v>
      </c>
      <c r="C727" s="650" t="str">
        <f>INDEX('UT - Retail'!$B$7:$B$1409,MATCH(AU727,'UT - Retail'!$U$7:$U$1409,0),1)</f>
        <v>LionGlobal Vietnam A SGD</v>
      </c>
      <c r="D727" s="650"/>
      <c r="E727" s="618" t="str">
        <f>VLOOKUP(C727,'UT - Retail'!$B:$K,8,FALSE)</f>
        <v>Equities</v>
      </c>
      <c r="F727" s="618" t="str">
        <f>VLOOKUP(C727,'UT - Retail'!$B:$K,9,FALSE)</f>
        <v>Vietnam</v>
      </c>
      <c r="G727" s="618" t="str">
        <f>VLOOKUP(C727,'UT - Retail'!$B:$K,10,FALSE)</f>
        <v>General</v>
      </c>
      <c r="H727" s="82" t="str">
        <f>VLOOKUP(C727,'UT - Retail'!$B:$N,13,FALSE)</f>
        <v>No</v>
      </c>
      <c r="I727" s="82" t="str">
        <f>VLOOKUP(C727,'UT - Retail'!$B:$Q,14,FALSE)</f>
        <v>No</v>
      </c>
      <c r="J727" s="618" t="str">
        <f>VLOOKUP(C727,'UT - Retail'!$B:$Q,11,FALSE)</f>
        <v>No</v>
      </c>
      <c r="K727" s="130" t="str">
        <f>VLOOKUP(C727,'UT - Retail'!$B:$P,15,FALSE)</f>
        <v>Yes</v>
      </c>
      <c r="L727" s="82" t="str">
        <f>VLOOKUP(C727,'UT - Retail'!$B:$Q,16,FALSE)</f>
        <v>Both</v>
      </c>
      <c r="M727" s="618" t="str">
        <f>VLOOKUP(C727,'UT - Retail'!$B:$K,6,FALSE)</f>
        <v>SGD</v>
      </c>
      <c r="N727" s="618" t="str">
        <f>IFERROR(IF(MATCH(C727,'Portfolio Construction'!$AL:$AL,0),"Yes","No"),"No")</f>
        <v>No</v>
      </c>
      <c r="O727" s="618" t="str">
        <f>IFERROR(IF(MATCH(C727,'Portfolio Construction'!$AN:$AN,0),"Yes","No"),"No")</f>
        <v>No</v>
      </c>
      <c r="P727" s="618" t="str">
        <f>IFERROR(IF(MATCH(C727,'Portfolio Construction'!$AP:$AP,0),"Yes","No"),"No")</f>
        <v>No</v>
      </c>
      <c r="Q727" s="618" t="str">
        <f>IFERROR(IF(MATCH(C727,'Portfolio Construction'!$AR:$AR,0),"Yes","No"),"No")</f>
        <v>No</v>
      </c>
      <c r="R727" s="618" t="str">
        <f>IFERROR(IF(MATCH(C727,'Portfolio Construction'!$AT:$AT,0),"Yes","No"),"No")</f>
        <v>No</v>
      </c>
      <c r="S727" s="618" t="str">
        <f>IFERROR(IF(MATCH(C727,'Portfolio Construction'!$AV:$AV,0),"Yes","No"),"No")</f>
        <v>No</v>
      </c>
      <c r="T727" s="618" t="str">
        <f>IFERROR(IF(MATCH(C727,'Portfolio Construction'!$AX:$AX,0),"Yes","No"),"No")</f>
        <v>No</v>
      </c>
      <c r="U727" s="618" t="str">
        <f>IFERROR(IF(MATCH(C727,'Portfolio Construction'!$AZ:$AZ,0),"Yes","No"),"No")</f>
        <v>No</v>
      </c>
      <c r="V727" s="618" t="str">
        <f>IFERROR(IF(MATCH(C727,'Portfolio Construction'!$BB:$BB,0),"Yes","No"),"No")</f>
        <v>No</v>
      </c>
      <c r="W727" s="618">
        <f>IF(VLOOKUP($AU727,'FE Source'!$A:$W,3,FALSE)=0,"-",VLOOKUP($AU727,'FE Source'!$A:$W,3,FALSE))</f>
        <v>-11.73</v>
      </c>
      <c r="X727" s="618">
        <f>IF(VLOOKUP($AU727,'FE Source'!$A:$W,4,FALSE)=0,"-",VLOOKUP($AU727,'FE Source'!$A:$W,4,FALSE))</f>
        <v>0.7</v>
      </c>
      <c r="Y727" s="618">
        <f>IF(VLOOKUP($AU727,'FE Source'!$A:$W,5,FALSE)=0,"-",VLOOKUP($AU727,'FE Source'!$A:$W,5,FALSE))</f>
        <v>-9.8699999999999992</v>
      </c>
      <c r="Z727" s="618">
        <f>IF(VLOOKUP($AU727,'FE Source'!$A:$W,6,FALSE)=0,"-",VLOOKUP($AU727,'FE Source'!$A:$W,6,FALSE))</f>
        <v>-7.34</v>
      </c>
      <c r="AA727" s="618">
        <f>IF(VLOOKUP($AU727,'FE Source'!$A:$W,7,FALSE)=0,"-",VLOOKUP($AU727,'FE Source'!$A:$W,7,FALSE))</f>
        <v>-8.06</v>
      </c>
      <c r="AB727" s="618">
        <f>IF(VLOOKUP($AU727,'FE Source'!$A:$W,8,FALSE)=0,"-",VLOOKUP($AU727,'FE Source'!$A:$W,8,FALSE))</f>
        <v>7.27</v>
      </c>
      <c r="AC727" s="632">
        <f>IF(VLOOKUP($AU727,'FE Source'!$A:$W,9,FALSE)=0,"-",VLOOKUP($AU727,'FE Source'!$A:$W,9,FALSE))</f>
        <v>7.08</v>
      </c>
      <c r="AD727" s="634">
        <f>IF(VLOOKUP($AU727,'FE Source'!$A:$W,10,FALSE)=0,"-",VLOOKUP($AU727,'FE Source'!$A:$W,10,FALSE))</f>
        <v>1.28</v>
      </c>
      <c r="AE727" s="618">
        <f>IF(VLOOKUP($AU727,'FE Source'!$A:$W,11,FALSE)=0,"-",VLOOKUP($AU727,'FE Source'!$A:$W,11,FALSE))</f>
        <v>18.989999999999998</v>
      </c>
      <c r="AF727" s="618">
        <f>IF(VLOOKUP($AU727,'FE Source'!$A:$W,12,FALSE)=0,"-",VLOOKUP($AU727,'FE Source'!$A:$W,12,FALSE))</f>
        <v>-0.02</v>
      </c>
      <c r="AG727" s="618">
        <f>IF(VLOOKUP($AU727,'FE Source'!$A:$W,14,FALSE)=0,"-",VLOOKUP($AU727,'FE Source'!$A:$W,14,FALSE))</f>
        <v>-29.04</v>
      </c>
      <c r="AH727" s="618">
        <f>IF(VLOOKUP($AU727,'FE Source'!$A:$DJ,33,FALSE)=0,"-",VLOOKUP($AU727,'FE Source'!$A:$DJ,33,FALSE))</f>
        <v>56.6</v>
      </c>
      <c r="AI727" s="618">
        <f>IF(VLOOKUP($AU727,'FE Source'!$A:$Y,20,FALSE)=0,"-",VLOOKUP($AU727,'FE Source'!$A:$Y,20,FALSE))</f>
        <v>126.34</v>
      </c>
      <c r="AJ727" s="618">
        <f>IF(VLOOKUP($AU727,'FE Source'!$A:$DJ,34,FALSE)=0,"-",VLOOKUP($AU727,'FE Source'!$A:$DJ,34,FALSE))</f>
        <v>158.16999999999999</v>
      </c>
      <c r="AK727" s="618">
        <f>IF(VLOOKUP($AU727,'FE Source'!$A:$DJ,35,FALSE)=0,"-",VLOOKUP($AU727,'FE Source'!$A:$DJ,35,FALSE))</f>
        <v>124.42</v>
      </c>
      <c r="AL727" s="632">
        <f>IF(VLOOKUP($AU727,'FE Source'!$A:$Y,19,FALSE)=0,"-",VLOOKUP($AU727,'FE Source'!$A:$Y,19,FALSE))</f>
        <v>153.33000000000001</v>
      </c>
      <c r="AM727" s="634">
        <f>IF(VLOOKUP($AU727,'FE Source'!$A:$DJ,36,FALSE)=0,"-",VLOOKUP($AU727,'FE Source'!$A:$DJ,36,FALSE))</f>
        <v>108.87</v>
      </c>
      <c r="AN727" s="635">
        <f>IF(VLOOKUP($AU727,'FE Source'!$A:$W,13,FALSE)=0,"-",VLOOKUP($AU727,'FE Source'!$A:$W,13,FALSE))</f>
        <v>194.2</v>
      </c>
      <c r="AO727" s="634" t="str">
        <f>IF(J727="no","-",IF(VLOOKUP($AU727,'FE Source'!$A:$W,15,FALSE)=0,"-",VLOOKUP($AU727,'FE Source'!$A:$W,15,FALSE)))</f>
        <v>-</v>
      </c>
      <c r="AP727" s="618" t="str">
        <f>IF(AO727="-","-",IF(VLOOKUP($AU727,'FE Source'!$A:$Z,21,FALSE)=0,"-",IF(VLOOKUP($AU727,'FE Source'!$A:$Z,21,FALSE)=2,"Semi-Annual",IF(VLOOKUP($AU727,'FE Source'!$A:$Z,21,FALSE)=4,"Quarterly",IF(VLOOKUP($AU727,'FE Source'!$A:$Z,21,FALSE)=12,"Monthly","Annual")))))</f>
        <v>-</v>
      </c>
      <c r="AQ727" s="632">
        <f t="array" ref="AQ727">IF(VLOOKUP($AU727,'FE Source'!$A:$W,16,FALSE)=0,"-",VLOOKUP($AU727,'FE Source'!$A:$W,16,FALSE))</f>
        <v>1.85</v>
      </c>
      <c r="AR727" s="636" t="str">
        <f>IF(VLOOKUP($AU727,'FE Source'!$A:$W,17,FALSE)=0,"-",VLOOKUP($AU727,'FE Source'!$A:$W,17,FALSE))</f>
        <v>Neutral</v>
      </c>
      <c r="AS727" s="634">
        <f>IF(VLOOKUP($AU727,'FE Source'!$AN:$AS,4,FALSE)="",VLOOKUP($AU727,'FE Source'!$AN:$AS,3,FALSE),VLOOKUP($AU727,'FE Source'!$AN:$AS,4,FALSE))</f>
        <v>0.86</v>
      </c>
      <c r="AT727" s="637">
        <f>IF(VLOOKUP($AU727,'FE Source'!$AN:$AS,5,FALSE)=0,"-",VLOOKUP($AU727,'FE Source'!$AN:$AS,5,FALSE))</f>
        <v>45782</v>
      </c>
      <c r="AU727" s="636" t="s">
        <v>1036</v>
      </c>
      <c r="BE727" s="215">
        <f>IF(VLOOKUP($AU727,'FE Source'!$A:$AK,22,FALSE)=0,"-",VLOOKUP($AU727,'FE Source'!$A:$AK,22,FALSE))</f>
        <v>-4.7300000000000004</v>
      </c>
      <c r="BF727" s="215">
        <f>IF(VLOOKUP($AU727,'FE Source'!$A:$AK,23,FALSE)=0,"-",VLOOKUP($AU727,'FE Source'!$A:$AK,23,FALSE))</f>
        <v>14.22</v>
      </c>
      <c r="BG727" s="215">
        <f>IF(VLOOKUP($AU727,'FE Source'!$A:$AK,24,FALSE)=0,"-",VLOOKUP($AU727,'FE Source'!$A:$AK,24,FALSE))</f>
        <v>41.3</v>
      </c>
      <c r="BH727" s="215">
        <f>IF(VLOOKUP($AU727,'FE Source'!$A:$AK,25,FALSE)=0,"-",VLOOKUP($AU727,'FE Source'!$A:$AK,25,FALSE))</f>
        <v>-5.45</v>
      </c>
      <c r="BI727" s="215">
        <f>IF(VLOOKUP($AU727,'FE Source'!$A:$AK,26,FALSE)=0,"-",VLOOKUP($AU727,'FE Source'!$A:$AK,26,FALSE))</f>
        <v>4.29</v>
      </c>
      <c r="BJ727" s="215">
        <f>IF(VLOOKUP($AU727,'FE Source'!$A:$AK,27,FALSE)=0,"-",VLOOKUP($AU727,'FE Source'!$A:$AK,27,FALSE))</f>
        <v>20.71</v>
      </c>
      <c r="BK727" s="215">
        <f>IF(VLOOKUP($AU727,'FE Source'!$A:$AK,28,FALSE)=0,"-",VLOOKUP($AU727,'FE Source'!$A:$AK,28,FALSE))</f>
        <v>38.43</v>
      </c>
      <c r="BL727" s="215">
        <f>IF(VLOOKUP($AU727,'FE Source'!$A:$AK,29,FALSE)=0,"-",VLOOKUP($AU727,'FE Source'!$A:$AK,29,FALSE))</f>
        <v>-32.090000000000003</v>
      </c>
      <c r="BM727" s="215">
        <f>IF(VLOOKUP($AU727,'FE Source'!$A:$AK,30,FALSE)=0,"-",VLOOKUP($AU727,'FE Source'!$A:$AK,30,FALSE))</f>
        <v>7</v>
      </c>
      <c r="BN727" t="str">
        <f>IF(VLOOKUP($AU727,'FE Source'!$A:$AK,31,FALSE)="No Specified Index","-",IF(VLOOKUP($AU727,'FE Source'!$A:$AK,31,FALSE)=0,"-",VLOOKUP($AU727,'FE Source'!$A:$AK,31,FALSE)))</f>
        <v>FTSE Vietnam Index</v>
      </c>
      <c r="BO727" s="217">
        <f>IF(VLOOKUP($AU727,'FE Source'!$A:$AK,32,FALSE)=0,"-",VLOOKUP($AU727,'FE Source'!$A:$AK,32,FALSE))</f>
        <v>39115</v>
      </c>
      <c r="BP727" s="18">
        <f>IF(VLOOKUP($AU727,'FE Source'!$AZ:$BC,2,FALSE)=0,"-",VLOOKUP($AU727,'FE Source'!$AZ:$BC,2,FALSE))</f>
        <v>-12.14</v>
      </c>
      <c r="BQ727" s="18">
        <f>IF(VLOOKUP($AU727,'FE Source'!$AZ:$BC,3,FALSE)=0,"-",VLOOKUP($AU727,'FE Source'!$AZ:$BC,3,FALSE))</f>
        <v>2.83</v>
      </c>
      <c r="BR727" s="18">
        <f>IF(VLOOKUP($AU727,'FE Source'!$AZ:$BC,4,FALSE)=0,"-",VLOOKUP($AU727,'FE Source'!$AZ:$BC,4,FALSE))</f>
        <v>-7.86</v>
      </c>
    </row>
    <row r="728" spans="2:70" ht="15">
      <c r="B728" s="628" t="str">
        <f>INDEX('UT - Retail'!$A$7:$A$1409,MATCH(AU728,'UT - Retail'!$U$7:$U$1409,0),1)</f>
        <v>Lion Global Investors Limited</v>
      </c>
      <c r="C728" s="650" t="str">
        <f>INDEX('UT - Retail'!$B$7:$B$1409,MATCH(AU728,'UT - Retail'!$U$7:$U$1409,0),1)</f>
        <v>LionGlobal Vietnam A USD</v>
      </c>
      <c r="D728" s="650"/>
      <c r="E728" s="618" t="str">
        <f>VLOOKUP(C728,'UT - Retail'!$B:$K,8,FALSE)</f>
        <v>Equities</v>
      </c>
      <c r="F728" s="618" t="str">
        <f>VLOOKUP(C728,'UT - Retail'!$B:$K,9,FALSE)</f>
        <v>Vietnam</v>
      </c>
      <c r="G728" s="618" t="str">
        <f>VLOOKUP(C728,'UT - Retail'!$B:$K,10,FALSE)</f>
        <v>General</v>
      </c>
      <c r="H728" s="82" t="str">
        <f>VLOOKUP(C728,'UT - Retail'!$B:$N,13,FALSE)</f>
        <v>No</v>
      </c>
      <c r="I728" s="82" t="str">
        <f>VLOOKUP(C728,'UT - Retail'!$B:$Q,14,FALSE)</f>
        <v>No</v>
      </c>
      <c r="J728" s="618" t="str">
        <f>VLOOKUP(C728,'UT - Retail'!$B:$Q,11,FALSE)</f>
        <v>No</v>
      </c>
      <c r="K728" s="130" t="str">
        <f>VLOOKUP(C728,'UT - Retail'!$B:$P,15,FALSE)</f>
        <v>No</v>
      </c>
      <c r="L728" s="82" t="str">
        <f>VLOOKUP(C728,'UT - Retail'!$B:$Q,16,FALSE)</f>
        <v>Both</v>
      </c>
      <c r="M728" s="618" t="str">
        <f>VLOOKUP(C728,'UT - Retail'!$B:$K,6,FALSE)</f>
        <v>USD</v>
      </c>
      <c r="N728" s="618" t="str">
        <f>IFERROR(IF(MATCH(C728,'Portfolio Construction'!$AL:$AL,0),"Yes","No"),"No")</f>
        <v>No</v>
      </c>
      <c r="O728" s="618" t="str">
        <f>IFERROR(IF(MATCH(C728,'Portfolio Construction'!$AN:$AN,0),"Yes","No"),"No")</f>
        <v>No</v>
      </c>
      <c r="P728" s="618" t="str">
        <f>IFERROR(IF(MATCH(C728,'Portfolio Construction'!$AP:$AP,0),"Yes","No"),"No")</f>
        <v>No</v>
      </c>
      <c r="Q728" s="618" t="str">
        <f>IFERROR(IF(MATCH(C728,'Portfolio Construction'!$AR:$AR,0),"Yes","No"),"No")</f>
        <v>No</v>
      </c>
      <c r="R728" s="618" t="str">
        <f>IFERROR(IF(MATCH(C728,'Portfolio Construction'!$AT:$AT,0),"Yes","No"),"No")</f>
        <v>No</v>
      </c>
      <c r="S728" s="618" t="str">
        <f>IFERROR(IF(MATCH(C728,'Portfolio Construction'!$AV:$AV,0),"Yes","No"),"No")</f>
        <v>No</v>
      </c>
      <c r="T728" s="618" t="str">
        <f>IFERROR(IF(MATCH(C728,'Portfolio Construction'!$AX:$AX,0),"Yes","No"),"No")</f>
        <v>No</v>
      </c>
      <c r="U728" s="618" t="str">
        <f>IFERROR(IF(MATCH(C728,'Portfolio Construction'!$AZ:$AZ,0),"Yes","No"),"No")</f>
        <v>No</v>
      </c>
      <c r="V728" s="618" t="str">
        <f>IFERROR(IF(MATCH(C728,'Portfolio Construction'!$BB:$BB,0),"Yes","No"),"No")</f>
        <v>No</v>
      </c>
      <c r="W728" s="618">
        <f>IF(VLOOKUP($AU728,'FE Source'!$A:$W,3,FALSE)=0,"-",VLOOKUP($AU728,'FE Source'!$A:$W,3,FALSE))</f>
        <v>-11.9</v>
      </c>
      <c r="X728" s="618">
        <f>IF(VLOOKUP($AU728,'FE Source'!$A:$W,4,FALSE)=0,"-",VLOOKUP($AU728,'FE Source'!$A:$W,4,FALSE))</f>
        <v>0.67</v>
      </c>
      <c r="Y728" s="618">
        <f>IF(VLOOKUP($AU728,'FE Source'!$A:$W,5,FALSE)=0,"-",VLOOKUP($AU728,'FE Source'!$A:$W,5,FALSE))</f>
        <v>-10.029999999999999</v>
      </c>
      <c r="Z728" s="618">
        <f>IF(VLOOKUP($AU728,'FE Source'!$A:$W,6,FALSE)=0,"-",VLOOKUP($AU728,'FE Source'!$A:$W,6,FALSE))</f>
        <v>-7.39</v>
      </c>
      <c r="AA728" s="618">
        <f>IF(VLOOKUP($AU728,'FE Source'!$A:$W,7,FALSE)=0,"-",VLOOKUP($AU728,'FE Source'!$A:$W,7,FALSE))</f>
        <v>-8.07</v>
      </c>
      <c r="AB728" s="618">
        <f>IF(VLOOKUP($AU728,'FE Source'!$A:$W,8,FALSE)=0,"-",VLOOKUP($AU728,'FE Source'!$A:$W,8,FALSE))</f>
        <v>7.26</v>
      </c>
      <c r="AC728" s="632">
        <f>IF(VLOOKUP($AU728,'FE Source'!$A:$W,9,FALSE)=0,"-",VLOOKUP($AU728,'FE Source'!$A:$W,9,FALSE))</f>
        <v>7.07</v>
      </c>
      <c r="AD728" s="634">
        <f>IF(VLOOKUP($AU728,'FE Source'!$A:$W,10,FALSE)=0,"-",VLOOKUP($AU728,'FE Source'!$A:$W,10,FALSE))</f>
        <v>1.28</v>
      </c>
      <c r="AE728" s="618">
        <f>IF(VLOOKUP($AU728,'FE Source'!$A:$W,11,FALSE)=0,"-",VLOOKUP($AU728,'FE Source'!$A:$W,11,FALSE))</f>
        <v>19.010000000000002</v>
      </c>
      <c r="AF728" s="618">
        <f>IF(VLOOKUP($AU728,'FE Source'!$A:$W,12,FALSE)=0,"-",VLOOKUP($AU728,'FE Source'!$A:$W,12,FALSE))</f>
        <v>-0.02</v>
      </c>
      <c r="AG728" s="618">
        <f>IF(VLOOKUP($AU728,'FE Source'!$A:$W,14,FALSE)=0,"-",VLOOKUP($AU728,'FE Source'!$A:$W,14,FALSE))</f>
        <v>-29.07</v>
      </c>
      <c r="AH728" s="618">
        <f>IF(VLOOKUP($AU728,'FE Source'!$A:$DJ,33,FALSE)=0,"-",VLOOKUP($AU728,'FE Source'!$A:$DJ,33,FALSE))</f>
        <v>57.32</v>
      </c>
      <c r="AI728" s="618">
        <f>IF(VLOOKUP($AU728,'FE Source'!$A:$Y,20,FALSE)=0,"-",VLOOKUP($AU728,'FE Source'!$A:$Y,20,FALSE))</f>
        <v>126.57</v>
      </c>
      <c r="AJ728" s="618">
        <f>IF(VLOOKUP($AU728,'FE Source'!$A:$DJ,34,FALSE)=0,"-",VLOOKUP($AU728,'FE Source'!$A:$DJ,34,FALSE))</f>
        <v>158.31</v>
      </c>
      <c r="AK728" s="618">
        <f>IF(VLOOKUP($AU728,'FE Source'!$A:$DJ,35,FALSE)=0,"-",VLOOKUP($AU728,'FE Source'!$A:$DJ,35,FALSE))</f>
        <v>125.2</v>
      </c>
      <c r="AL728" s="632">
        <f>IF(VLOOKUP($AU728,'FE Source'!$A:$Y,19,FALSE)=0,"-",VLOOKUP($AU728,'FE Source'!$A:$Y,19,FALSE))</f>
        <v>153.41999999999999</v>
      </c>
      <c r="AM728" s="634">
        <f>IF(VLOOKUP($AU728,'FE Source'!$A:$DJ,36,FALSE)=0,"-",VLOOKUP($AU728,'FE Source'!$A:$DJ,36,FALSE))</f>
        <v>108.75</v>
      </c>
      <c r="AN728" s="635">
        <f>IF(VLOOKUP($AU728,'FE Source'!$A:$W,13,FALSE)=0,"-",VLOOKUP($AU728,'FE Source'!$A:$W,13,FALSE))</f>
        <v>194.2</v>
      </c>
      <c r="AO728" s="634" t="str">
        <f>IF(J728="no","-",IF(VLOOKUP($AU728,'FE Source'!$A:$W,15,FALSE)=0,"-",VLOOKUP($AU728,'FE Source'!$A:$W,15,FALSE)))</f>
        <v>-</v>
      </c>
      <c r="AP728" s="618" t="str">
        <f>IF(AO728="-","-",IF(VLOOKUP($AU728,'FE Source'!$A:$Z,21,FALSE)=0,"-",IF(VLOOKUP($AU728,'FE Source'!$A:$Z,21,FALSE)=2,"Semi-Annual",IF(VLOOKUP($AU728,'FE Source'!$A:$Z,21,FALSE)=4,"Quarterly",IF(VLOOKUP($AU728,'FE Source'!$A:$Z,21,FALSE)=12,"Monthly","Annual")))))</f>
        <v>-</v>
      </c>
      <c r="AQ728" s="632">
        <f t="array" ref="AQ728">IF(VLOOKUP($AU728,'FE Source'!$A:$W,16,FALSE)=0,"-",VLOOKUP($AU728,'FE Source'!$A:$W,16,FALSE))</f>
        <v>1.85</v>
      </c>
      <c r="AR728" s="636" t="str">
        <f>IF(VLOOKUP($AU728,'FE Source'!$A:$W,17,FALSE)=0,"-",VLOOKUP($AU728,'FE Source'!$A:$W,17,FALSE))</f>
        <v>Neutral</v>
      </c>
      <c r="AS728" s="634">
        <f>IF(VLOOKUP($AU728,'FE Source'!$AN:$AS,4,FALSE)="",VLOOKUP($AU728,'FE Source'!$AN:$AS,3,FALSE),VLOOKUP($AU728,'FE Source'!$AN:$AS,4,FALSE))</f>
        <v>0.67</v>
      </c>
      <c r="AT728" s="637">
        <f>IF(VLOOKUP($AU728,'FE Source'!$AN:$AS,5,FALSE)=0,"-",VLOOKUP($AU728,'FE Source'!$AN:$AS,5,FALSE))</f>
        <v>45782</v>
      </c>
      <c r="AU728" s="636" t="s">
        <v>5594</v>
      </c>
      <c r="BE728" s="215">
        <f>IF(VLOOKUP($AU728,'FE Source'!$A:$AK,22,FALSE)=0,"-",VLOOKUP($AU728,'FE Source'!$A:$AK,22,FALSE))</f>
        <v>-4.5599999999999996</v>
      </c>
      <c r="BF728" s="215">
        <f>IF(VLOOKUP($AU728,'FE Source'!$A:$AK,23,FALSE)=0,"-",VLOOKUP($AU728,'FE Source'!$A:$AK,23,FALSE))</f>
        <v>14.24</v>
      </c>
      <c r="BG728" s="215">
        <f>IF(VLOOKUP($AU728,'FE Source'!$A:$AK,24,FALSE)=0,"-",VLOOKUP($AU728,'FE Source'!$A:$AK,24,FALSE))</f>
        <v>41.4</v>
      </c>
      <c r="BH728" s="215">
        <f>IF(VLOOKUP($AU728,'FE Source'!$A:$AK,25,FALSE)=0,"-",VLOOKUP($AU728,'FE Source'!$A:$AK,25,FALSE))</f>
        <v>-5.62</v>
      </c>
      <c r="BI728" s="215">
        <f>IF(VLOOKUP($AU728,'FE Source'!$A:$AK,26,FALSE)=0,"-",VLOOKUP($AU728,'FE Source'!$A:$AK,26,FALSE))</f>
        <v>4.42</v>
      </c>
      <c r="BJ728" s="215">
        <f>IF(VLOOKUP($AU728,'FE Source'!$A:$AK,27,FALSE)=0,"-",VLOOKUP($AU728,'FE Source'!$A:$AK,27,FALSE))</f>
        <v>20.61</v>
      </c>
      <c r="BK728" s="215">
        <f>IF(VLOOKUP($AU728,'FE Source'!$A:$AK,28,FALSE)=0,"-",VLOOKUP($AU728,'FE Source'!$A:$AK,28,FALSE))</f>
        <v>38.49</v>
      </c>
      <c r="BL728" s="215">
        <f>IF(VLOOKUP($AU728,'FE Source'!$A:$AK,29,FALSE)=0,"-",VLOOKUP($AU728,'FE Source'!$A:$AK,29,FALSE))</f>
        <v>-32.08</v>
      </c>
      <c r="BM728" s="215">
        <f>IF(VLOOKUP($AU728,'FE Source'!$A:$AK,30,FALSE)=0,"-",VLOOKUP($AU728,'FE Source'!$A:$AK,30,FALSE))</f>
        <v>7.1</v>
      </c>
      <c r="BN728" t="str">
        <f>IF(VLOOKUP($AU728,'FE Source'!$A:$AK,31,FALSE)="No Specified Index","-",IF(VLOOKUP($AU728,'FE Source'!$A:$AK,31,FALSE)=0,"-",VLOOKUP($AU728,'FE Source'!$A:$AK,31,FALSE)))</f>
        <v>FTSE Vietnam Index</v>
      </c>
      <c r="BO728" s="217">
        <f>IF(VLOOKUP($AU728,'FE Source'!$A:$AK,32,FALSE)=0,"-",VLOOKUP($AU728,'FE Source'!$A:$AK,32,FALSE))</f>
        <v>39115</v>
      </c>
      <c r="BP728" s="18">
        <f>IF(VLOOKUP($AU728,'FE Source'!$AZ:$BC,2,FALSE)=0,"-",VLOOKUP($AU728,'FE Source'!$AZ:$BC,2,FALSE))</f>
        <v>-12.05</v>
      </c>
      <c r="BQ728" s="18">
        <f>IF(VLOOKUP($AU728,'FE Source'!$AZ:$BC,3,FALSE)=0,"-",VLOOKUP($AU728,'FE Source'!$AZ:$BC,3,FALSE))</f>
        <v>2.52</v>
      </c>
      <c r="BR728" s="18">
        <f>IF(VLOOKUP($AU728,'FE Source'!$AZ:$BC,4,FALSE)=0,"-",VLOOKUP($AU728,'FE Source'!$AZ:$BC,4,FALSE))</f>
        <v>-7.88</v>
      </c>
    </row>
    <row r="729" spans="2:70" ht="15">
      <c r="B729" s="628" t="str">
        <f>INDEX('UT - Retail'!$A$7:$A$1409,MATCH(AU729,'UT - Retail'!$U$7:$U$1409,0),1)</f>
        <v xml:space="preserve">Manulife Asset Management </v>
      </c>
      <c r="C729" s="650" t="str">
        <f>INDEX('UT - Retail'!$B$7:$B$1409,MATCH(AU729,'UT - Retail'!$U$7:$U$1409,0),1)</f>
        <v>Manulife Asia Pacific Investment Grade Bond A MDis SGD</v>
      </c>
      <c r="D729" s="650"/>
      <c r="E729" s="618" t="str">
        <f>VLOOKUP(C729,'UT - Retail'!$B:$K,8,FALSE)</f>
        <v>Fixed Income</v>
      </c>
      <c r="F729" s="618" t="str">
        <f>VLOOKUP(C729,'UT - Retail'!$B:$K,9,FALSE)</f>
        <v>Asia Pacific ex-Japan</v>
      </c>
      <c r="G729" s="618" t="str">
        <f>VLOOKUP(C729,'UT - Retail'!$B:$K,10,FALSE)</f>
        <v>General</v>
      </c>
      <c r="H729" s="82" t="str">
        <f>VLOOKUP(C729,'UT - Retail'!$B:$N,13,FALSE)</f>
        <v>No</v>
      </c>
      <c r="I729" s="82" t="str">
        <f>VLOOKUP(C729,'UT - Retail'!$B:$Q,14,FALSE)</f>
        <v>No</v>
      </c>
      <c r="J729" s="618" t="str">
        <f>VLOOKUP(C729,'UT - Retail'!$B:$Q,11,FALSE)</f>
        <v>Yes</v>
      </c>
      <c r="K729" s="130" t="str">
        <f>VLOOKUP(C729,'UT - Retail'!$B:$P,15,FALSE)</f>
        <v>Yes</v>
      </c>
      <c r="L729" s="82" t="str">
        <f>VLOOKUP(C729,'UT - Retail'!$B:$Q,16,FALSE)</f>
        <v>Both</v>
      </c>
      <c r="M729" s="618" t="str">
        <f>VLOOKUP(C729,'UT - Retail'!$B:$K,6,FALSE)</f>
        <v>SGD</v>
      </c>
      <c r="N729" s="618" t="str">
        <f>IFERROR(IF(MATCH(C729,'Portfolio Construction'!$AL:$AL,0),"Yes","No"),"No")</f>
        <v>Yes</v>
      </c>
      <c r="O729" s="618" t="str">
        <f>IFERROR(IF(MATCH(C729,'Portfolio Construction'!$AN:$AN,0),"Yes","No"),"No")</f>
        <v>No</v>
      </c>
      <c r="P729" s="618" t="str">
        <f>IFERROR(IF(MATCH(C729,'Portfolio Construction'!$AP:$AP,0),"Yes","No"),"No")</f>
        <v>No</v>
      </c>
      <c r="Q729" s="618" t="str">
        <f>IFERROR(IF(MATCH(C729,'Portfolio Construction'!$AR:$AR,0),"Yes","No"),"No")</f>
        <v>Yes</v>
      </c>
      <c r="R729" s="618" t="str">
        <f>IFERROR(IF(MATCH(C729,'Portfolio Construction'!$AT:$AT,0),"Yes","No"),"No")</f>
        <v>No</v>
      </c>
      <c r="S729" s="618" t="str">
        <f>IFERROR(IF(MATCH(C729,'Portfolio Construction'!$AV:$AV,0),"Yes","No"),"No")</f>
        <v>Yes</v>
      </c>
      <c r="T729" s="618" t="str">
        <f>IFERROR(IF(MATCH(C729,'Portfolio Construction'!$AX:$AX,0),"Yes","No"),"No")</f>
        <v>No</v>
      </c>
      <c r="U729" s="618" t="str">
        <f>IFERROR(IF(MATCH(C729,'Portfolio Construction'!$AZ:$AZ,0),"Yes","No"),"No")</f>
        <v>No</v>
      </c>
      <c r="V729" s="618" t="str">
        <f>IFERROR(IF(MATCH(C729,'Portfolio Construction'!$BB:$BB,0),"Yes","No"),"No")</f>
        <v>Yes</v>
      </c>
      <c r="W729" s="618">
        <f>IF(VLOOKUP($AU729,'FE Source'!$A:$W,3,FALSE)=0,"-",VLOOKUP($AU729,'FE Source'!$A:$W,3,FALSE))</f>
        <v>0.3</v>
      </c>
      <c r="X729" s="618">
        <f>IF(VLOOKUP($AU729,'FE Source'!$A:$W,4,FALSE)=0,"-",VLOOKUP($AU729,'FE Source'!$A:$W,4,FALSE))</f>
        <v>-1.59</v>
      </c>
      <c r="Y729" s="618">
        <f>IF(VLOOKUP($AU729,'FE Source'!$A:$W,5,FALSE)=0,"-",VLOOKUP($AU729,'FE Source'!$A:$W,5,FALSE))</f>
        <v>7.0000000000000007E-2</v>
      </c>
      <c r="Z729" s="618">
        <f>IF(VLOOKUP($AU729,'FE Source'!$A:$W,6,FALSE)=0,"-",VLOOKUP($AU729,'FE Source'!$A:$W,6,FALSE))</f>
        <v>2.5499999999999998</v>
      </c>
      <c r="AA729" s="618">
        <f>IF(VLOOKUP($AU729,'FE Source'!$A:$W,7,FALSE)=0,"-",VLOOKUP($AU729,'FE Source'!$A:$W,7,FALSE))</f>
        <v>1.85</v>
      </c>
      <c r="AB729" s="618">
        <f>IF(VLOOKUP($AU729,'FE Source'!$A:$W,8,FALSE)=0,"-",VLOOKUP($AU729,'FE Source'!$A:$W,8,FALSE))</f>
        <v>1.62</v>
      </c>
      <c r="AC729" s="632">
        <f>IF(VLOOKUP($AU729,'FE Source'!$A:$W,9,FALSE)=0,"-",VLOOKUP($AU729,'FE Source'!$A:$W,9,FALSE))</f>
        <v>2.02</v>
      </c>
      <c r="AD729" s="634" t="str">
        <f>IF(VLOOKUP($AU729,'FE Source'!$A:$W,10,FALSE)=0,"-",VLOOKUP($AU729,'FE Source'!$A:$W,10,FALSE))</f>
        <v>-</v>
      </c>
      <c r="AE729" s="618">
        <f>IF(VLOOKUP($AU729,'FE Source'!$A:$W,11,FALSE)=0,"-",VLOOKUP($AU729,'FE Source'!$A:$W,11,FALSE))</f>
        <v>6.17</v>
      </c>
      <c r="AF729" s="618" t="str">
        <f>IF(VLOOKUP($AU729,'FE Source'!$A:$W,12,FALSE)=0,"-",VLOOKUP($AU729,'FE Source'!$A:$W,12,FALSE))</f>
        <v>-</v>
      </c>
      <c r="AG729" s="618">
        <f>IF(VLOOKUP($AU729,'FE Source'!$A:$W,14,FALSE)=0,"-",VLOOKUP($AU729,'FE Source'!$A:$W,14,FALSE))</f>
        <v>-9.7799999999999994</v>
      </c>
      <c r="AH729" s="618" t="str">
        <f>IF(VLOOKUP($AU729,'FE Source'!$A:$DJ,33,FALSE)=0,"-",VLOOKUP($AU729,'FE Source'!$A:$DJ,33,FALSE))</f>
        <v>-</v>
      </c>
      <c r="AI729" s="618" t="str">
        <f>IF(VLOOKUP($AU729,'FE Source'!$A:$Y,20,FALSE)=0,"-",VLOOKUP($AU729,'FE Source'!$A:$Y,20,FALSE))</f>
        <v>-</v>
      </c>
      <c r="AJ729" s="618" t="str">
        <f>IF(VLOOKUP($AU729,'FE Source'!$A:$DJ,34,FALSE)=0,"-",VLOOKUP($AU729,'FE Source'!$A:$DJ,34,FALSE))</f>
        <v>-</v>
      </c>
      <c r="AK729" s="618" t="str">
        <f>IF(VLOOKUP($AU729,'FE Source'!$A:$DJ,35,FALSE)=0,"-",VLOOKUP($AU729,'FE Source'!$A:$DJ,35,FALSE))</f>
        <v>-</v>
      </c>
      <c r="AL729" s="632" t="str">
        <f>IF(VLOOKUP($AU729,'FE Source'!$A:$Y,19,FALSE)=0,"-",VLOOKUP($AU729,'FE Source'!$A:$Y,19,FALSE))</f>
        <v>-</v>
      </c>
      <c r="AM729" s="634" t="str">
        <f>IF(VLOOKUP($AU729,'FE Source'!$A:$DJ,36,FALSE)=0,"-",VLOOKUP($AU729,'FE Source'!$A:$DJ,36,FALSE))</f>
        <v>-</v>
      </c>
      <c r="AN729" s="635">
        <f>IF(VLOOKUP($AU729,'FE Source'!$A:$W,13,FALSE)=0,"-",VLOOKUP($AU729,'FE Source'!$A:$W,13,FALSE))</f>
        <v>563.4</v>
      </c>
      <c r="AO729" s="634">
        <f>IF(J729="no","-",IF(VLOOKUP($AU729,'FE Source'!$A:$W,15,FALSE)=0,"-",VLOOKUP($AU729,'FE Source'!$A:$W,15,FALSE)))</f>
        <v>4.08</v>
      </c>
      <c r="AP729" s="618" t="str">
        <f>IF(AO729="-","-",IF(VLOOKUP($AU729,'FE Source'!$A:$Z,21,FALSE)=0,"-",IF(VLOOKUP($AU729,'FE Source'!$A:$Z,21,FALSE)=2,"Semi-Annual",IF(VLOOKUP($AU729,'FE Source'!$A:$Z,21,FALSE)=4,"Quarterly",IF(VLOOKUP($AU729,'FE Source'!$A:$Z,21,FALSE)=12,"Monthly","Annual")))))</f>
        <v>Monthly</v>
      </c>
      <c r="AQ729" s="632">
        <f t="array" ref="AQ729">IF(VLOOKUP($AU729,'FE Source'!$A:$W,16,FALSE)=0,"-",VLOOKUP($AU729,'FE Source'!$A:$W,16,FALSE))</f>
        <v>0.89</v>
      </c>
      <c r="AR729" s="636" t="str">
        <f>IF(VLOOKUP($AU729,'FE Source'!$A:$W,17,FALSE)=0,"-",VLOOKUP($AU729,'FE Source'!$A:$W,17,FALSE))</f>
        <v>Neutral</v>
      </c>
      <c r="AS729" s="634">
        <f>IF(VLOOKUP($AU729,'FE Source'!$AN:$AS,4,FALSE)="",VLOOKUP($AU729,'FE Source'!$AN:$AS,3,FALSE),VLOOKUP($AU729,'FE Source'!$AN:$AS,4,FALSE))</f>
        <v>0.87</v>
      </c>
      <c r="AT729" s="637">
        <f>IF(VLOOKUP($AU729,'FE Source'!$AN:$AS,5,FALSE)=0,"-",VLOOKUP($AU729,'FE Source'!$AN:$AS,5,FALSE))</f>
        <v>45782</v>
      </c>
      <c r="AU729" s="636" t="s">
        <v>1043</v>
      </c>
      <c r="BE729" s="215">
        <f>IF(VLOOKUP($AU729,'FE Source'!$A:$AK,22,FALSE)=0,"-",VLOOKUP($AU729,'FE Source'!$A:$AK,22,FALSE))</f>
        <v>2.66</v>
      </c>
      <c r="BF729" s="215">
        <f>IF(VLOOKUP($AU729,'FE Source'!$A:$AK,23,FALSE)=0,"-",VLOOKUP($AU729,'FE Source'!$A:$AK,23,FALSE))</f>
        <v>2.75</v>
      </c>
      <c r="BG729" s="215">
        <f>IF(VLOOKUP($AU729,'FE Source'!$A:$AK,24,FALSE)=0,"-",VLOOKUP($AU729,'FE Source'!$A:$AK,24,FALSE))</f>
        <v>2.75</v>
      </c>
      <c r="BH729" s="215">
        <f>IF(VLOOKUP($AU729,'FE Source'!$A:$AK,25,FALSE)=0,"-",VLOOKUP($AU729,'FE Source'!$A:$AK,25,FALSE))</f>
        <v>-0.46</v>
      </c>
      <c r="BI729" s="215">
        <f>IF(VLOOKUP($AU729,'FE Source'!$A:$AK,26,FALSE)=0,"-",VLOOKUP($AU729,'FE Source'!$A:$AK,26,FALSE))</f>
        <v>7.12</v>
      </c>
      <c r="BJ729" s="215">
        <f>IF(VLOOKUP($AU729,'FE Source'!$A:$AK,27,FALSE)=0,"-",VLOOKUP($AU729,'FE Source'!$A:$AK,27,FALSE))</f>
        <v>5.96</v>
      </c>
      <c r="BK729" s="215">
        <f>IF(VLOOKUP($AU729,'FE Source'!$A:$AK,28,FALSE)=0,"-",VLOOKUP($AU729,'FE Source'!$A:$AK,28,FALSE))</f>
        <v>0.92</v>
      </c>
      <c r="BL729" s="215">
        <f>IF(VLOOKUP($AU729,'FE Source'!$A:$AK,29,FALSE)=0,"-",VLOOKUP($AU729,'FE Source'!$A:$AK,29,FALSE))</f>
        <v>-8.3699999999999992</v>
      </c>
      <c r="BM729" s="215">
        <f>IF(VLOOKUP($AU729,'FE Source'!$A:$AK,30,FALSE)=0,"-",VLOOKUP($AU729,'FE Source'!$A:$AK,30,FALSE))</f>
        <v>5.27</v>
      </c>
      <c r="BN729" t="str">
        <f>IF(VLOOKUP($AU729,'FE Source'!$A:$AK,31,FALSE)="No Specified Index","-",IF(VLOOKUP($AU729,'FE Source'!$A:$AK,31,FALSE)=0,"-",VLOOKUP($AU729,'FE Source'!$A:$AK,31,FALSE)))</f>
        <v>70% JP Morgan Asia Credit Investment Grade Index..</v>
      </c>
      <c r="BO729" s="217">
        <f>IF(VLOOKUP($AU729,'FE Source'!$A:$AK,32,FALSE)=0,"-",VLOOKUP($AU729,'FE Source'!$A:$AK,32,FALSE))</f>
        <v>41660</v>
      </c>
      <c r="BP729" s="18" t="str">
        <f>IF(VLOOKUP($AU729,'FE Source'!$AZ:$BC,2,FALSE)=0,"-",VLOOKUP($AU729,'FE Source'!$AZ:$BC,2,FALSE))</f>
        <v>-</v>
      </c>
      <c r="BQ729" s="18" t="str">
        <f>IF(VLOOKUP($AU729,'FE Source'!$AZ:$BC,3,FALSE)=0,"-",VLOOKUP($AU729,'FE Source'!$AZ:$BC,3,FALSE))</f>
        <v>-</v>
      </c>
      <c r="BR729" s="18" t="str">
        <f>IF(VLOOKUP($AU729,'FE Source'!$AZ:$BC,4,FALSE)=0,"-",VLOOKUP($AU729,'FE Source'!$AZ:$BC,4,FALSE))</f>
        <v>-</v>
      </c>
    </row>
    <row r="730" spans="2:70" ht="15">
      <c r="B730" s="628" t="str">
        <f>INDEX('UT - Retail'!$A$7:$A$1409,MATCH(AU730,'UT - Retail'!$U$7:$U$1409,0),1)</f>
        <v xml:space="preserve">Manulife Asset Management </v>
      </c>
      <c r="C730" s="650" t="str">
        <f>INDEX('UT - Retail'!$B$7:$B$1409,MATCH(AU730,'UT - Retail'!$U$7:$U$1409,0),1)</f>
        <v>Manulife Asia Pacific Investment Grade Bond A SGD</v>
      </c>
      <c r="D730" s="650"/>
      <c r="E730" s="618" t="str">
        <f>VLOOKUP(C730,'UT - Retail'!$B:$K,8,FALSE)</f>
        <v>Fixed Income</v>
      </c>
      <c r="F730" s="618" t="str">
        <f>VLOOKUP(C730,'UT - Retail'!$B:$K,9,FALSE)</f>
        <v>Asia Pacific ex-Japan</v>
      </c>
      <c r="G730" s="618" t="str">
        <f>VLOOKUP(C730,'UT - Retail'!$B:$K,10,FALSE)</f>
        <v>General</v>
      </c>
      <c r="H730" s="82" t="str">
        <f>VLOOKUP(C730,'UT - Retail'!$B:$N,13,FALSE)</f>
        <v>Yes</v>
      </c>
      <c r="I730" s="82" t="str">
        <f>VLOOKUP(C730,'UT - Retail'!$B:$Q,14,FALSE)</f>
        <v>Yes</v>
      </c>
      <c r="J730" s="618" t="str">
        <f>VLOOKUP(C730,'UT - Retail'!$B:$Q,11,FALSE)</f>
        <v>No</v>
      </c>
      <c r="K730" s="130" t="str">
        <f>VLOOKUP(C730,'UT - Retail'!$B:$P,15,FALSE)</f>
        <v>Yes</v>
      </c>
      <c r="L730" s="82" t="str">
        <f>VLOOKUP(C730,'UT - Retail'!$B:$Q,16,FALSE)</f>
        <v>Both</v>
      </c>
      <c r="M730" s="618" t="str">
        <f>VLOOKUP(C730,'UT - Retail'!$B:$K,6,FALSE)</f>
        <v>SGD</v>
      </c>
      <c r="N730" s="618" t="str">
        <f>IFERROR(IF(MATCH(C730,'Portfolio Construction'!$AL:$AL,0),"Yes","No"),"No")</f>
        <v>Yes</v>
      </c>
      <c r="O730" s="618" t="str">
        <f>IFERROR(IF(MATCH(C730,'Portfolio Construction'!$AN:$AN,0),"Yes","No"),"No")</f>
        <v>No</v>
      </c>
      <c r="P730" s="618" t="str">
        <f>IFERROR(IF(MATCH(C730,'Portfolio Construction'!$AP:$AP,0),"Yes","No"),"No")</f>
        <v>No</v>
      </c>
      <c r="Q730" s="618" t="str">
        <f>IFERROR(IF(MATCH(C730,'Portfolio Construction'!$AR:$AR,0),"Yes","No"),"No")</f>
        <v>No</v>
      </c>
      <c r="R730" s="618" t="str">
        <f>IFERROR(IF(MATCH(C730,'Portfolio Construction'!$AT:$AT,0),"Yes","No"),"No")</f>
        <v>No</v>
      </c>
      <c r="S730" s="618" t="str">
        <f>IFERROR(IF(MATCH(C730,'Portfolio Construction'!$AV:$AV,0),"Yes","No"),"No")</f>
        <v>No</v>
      </c>
      <c r="T730" s="618" t="str">
        <f>IFERROR(IF(MATCH(C730,'Portfolio Construction'!$AX:$AX,0),"Yes","No"),"No")</f>
        <v>No</v>
      </c>
      <c r="U730" s="618" t="str">
        <f>IFERROR(IF(MATCH(C730,'Portfolio Construction'!$AZ:$AZ,0),"Yes","No"),"No")</f>
        <v>No</v>
      </c>
      <c r="V730" s="618" t="str">
        <f>IFERROR(IF(MATCH(C730,'Portfolio Construction'!$BB:$BB,0),"Yes","No"),"No")</f>
        <v>No</v>
      </c>
      <c r="W730" s="618">
        <f>IF(VLOOKUP($AU730,'FE Source'!$A:$W,3,FALSE)=0,"-",VLOOKUP($AU730,'FE Source'!$A:$W,3,FALSE))</f>
        <v>0.39</v>
      </c>
      <c r="X730" s="618">
        <f>IF(VLOOKUP($AU730,'FE Source'!$A:$W,4,FALSE)=0,"-",VLOOKUP($AU730,'FE Source'!$A:$W,4,FALSE))</f>
        <v>-1.6</v>
      </c>
      <c r="Y730" s="618">
        <f>IF(VLOOKUP($AU730,'FE Source'!$A:$W,5,FALSE)=0,"-",VLOOKUP($AU730,'FE Source'!$A:$W,5,FALSE))</f>
        <v>0.15</v>
      </c>
      <c r="Z730" s="618">
        <f>IF(VLOOKUP($AU730,'FE Source'!$A:$W,6,FALSE)=0,"-",VLOOKUP($AU730,'FE Source'!$A:$W,6,FALSE))</f>
        <v>2.62</v>
      </c>
      <c r="AA730" s="618">
        <f>IF(VLOOKUP($AU730,'FE Source'!$A:$W,7,FALSE)=0,"-",VLOOKUP($AU730,'FE Source'!$A:$W,7,FALSE))</f>
        <v>1.9</v>
      </c>
      <c r="AB730" s="618">
        <f>IF(VLOOKUP($AU730,'FE Source'!$A:$W,8,FALSE)=0,"-",VLOOKUP($AU730,'FE Source'!$A:$W,8,FALSE))</f>
        <v>1.64</v>
      </c>
      <c r="AC730" s="632">
        <f>IF(VLOOKUP($AU730,'FE Source'!$A:$W,9,FALSE)=0,"-",VLOOKUP($AU730,'FE Source'!$A:$W,9,FALSE))</f>
        <v>2.0699999999999998</v>
      </c>
      <c r="AD730" s="634" t="str">
        <f>IF(VLOOKUP($AU730,'FE Source'!$A:$W,10,FALSE)=0,"-",VLOOKUP($AU730,'FE Source'!$A:$W,10,FALSE))</f>
        <v>-</v>
      </c>
      <c r="AE730" s="618">
        <f>IF(VLOOKUP($AU730,'FE Source'!$A:$W,11,FALSE)=0,"-",VLOOKUP($AU730,'FE Source'!$A:$W,11,FALSE))</f>
        <v>6.2</v>
      </c>
      <c r="AF730" s="618" t="str">
        <f>IF(VLOOKUP($AU730,'FE Source'!$A:$W,12,FALSE)=0,"-",VLOOKUP($AU730,'FE Source'!$A:$W,12,FALSE))</f>
        <v>-</v>
      </c>
      <c r="AG730" s="618">
        <f>IF(VLOOKUP($AU730,'FE Source'!$A:$W,14,FALSE)=0,"-",VLOOKUP($AU730,'FE Source'!$A:$W,14,FALSE))</f>
        <v>-9.75</v>
      </c>
      <c r="AH730" s="618" t="str">
        <f>IF(VLOOKUP($AU730,'FE Source'!$A:$DJ,33,FALSE)=0,"-",VLOOKUP($AU730,'FE Source'!$A:$DJ,33,FALSE))</f>
        <v>-</v>
      </c>
      <c r="AI730" s="618" t="str">
        <f>IF(VLOOKUP($AU730,'FE Source'!$A:$Y,20,FALSE)=0,"-",VLOOKUP($AU730,'FE Source'!$A:$Y,20,FALSE))</f>
        <v>-</v>
      </c>
      <c r="AJ730" s="618" t="str">
        <f>IF(VLOOKUP($AU730,'FE Source'!$A:$DJ,34,FALSE)=0,"-",VLOOKUP($AU730,'FE Source'!$A:$DJ,34,FALSE))</f>
        <v>-</v>
      </c>
      <c r="AK730" s="618" t="str">
        <f>IF(VLOOKUP($AU730,'FE Source'!$A:$DJ,35,FALSE)=0,"-",VLOOKUP($AU730,'FE Source'!$A:$DJ,35,FALSE))</f>
        <v>-</v>
      </c>
      <c r="AL730" s="632" t="str">
        <f>IF(VLOOKUP($AU730,'FE Source'!$A:$Y,19,FALSE)=0,"-",VLOOKUP($AU730,'FE Source'!$A:$Y,19,FALSE))</f>
        <v>-</v>
      </c>
      <c r="AM730" s="634" t="str">
        <f>IF(VLOOKUP($AU730,'FE Source'!$A:$DJ,36,FALSE)=0,"-",VLOOKUP($AU730,'FE Source'!$A:$DJ,36,FALSE))</f>
        <v>-</v>
      </c>
      <c r="AN730" s="635">
        <f>IF(VLOOKUP($AU730,'FE Source'!$A:$W,13,FALSE)=0,"-",VLOOKUP($AU730,'FE Source'!$A:$W,13,FALSE))</f>
        <v>563.4</v>
      </c>
      <c r="AO730" s="634" t="str">
        <f>IF(J730="no","-",IF(VLOOKUP($AU730,'FE Source'!$A:$W,15,FALSE)=0,"-",VLOOKUP($AU730,'FE Source'!$A:$W,15,FALSE)))</f>
        <v>-</v>
      </c>
      <c r="AP730" s="618" t="str">
        <f>IF(AO730="-","-",IF(VLOOKUP($AU730,'FE Source'!$A:$Z,21,FALSE)=0,"-",IF(VLOOKUP($AU730,'FE Source'!$A:$Z,21,FALSE)=2,"Semi-Annual",IF(VLOOKUP($AU730,'FE Source'!$A:$Z,21,FALSE)=4,"Quarterly",IF(VLOOKUP($AU730,'FE Source'!$A:$Z,21,FALSE)=12,"Monthly","Annual")))))</f>
        <v>-</v>
      </c>
      <c r="AQ730" s="632">
        <f t="array" ref="AQ730">IF(VLOOKUP($AU730,'FE Source'!$A:$W,16,FALSE)=0,"-",VLOOKUP($AU730,'FE Source'!$A:$W,16,FALSE))</f>
        <v>0.89</v>
      </c>
      <c r="AR730" s="636" t="str">
        <f>IF(VLOOKUP($AU730,'FE Source'!$A:$W,17,FALSE)=0,"-",VLOOKUP($AU730,'FE Source'!$A:$W,17,FALSE))</f>
        <v>Neutral</v>
      </c>
      <c r="AS730" s="634">
        <f>IF(VLOOKUP($AU730,'FE Source'!$AN:$AS,4,FALSE)="",VLOOKUP($AU730,'FE Source'!$AN:$AS,3,FALSE),VLOOKUP($AU730,'FE Source'!$AN:$AS,4,FALSE))</f>
        <v>1.29</v>
      </c>
      <c r="AT730" s="637">
        <f>IF(VLOOKUP($AU730,'FE Source'!$AN:$AS,5,FALSE)=0,"-",VLOOKUP($AU730,'FE Source'!$AN:$AS,5,FALSE))</f>
        <v>45782</v>
      </c>
      <c r="AU730" s="636" t="s">
        <v>1064</v>
      </c>
      <c r="BE730" s="215">
        <f>IF(VLOOKUP($AU730,'FE Source'!$A:$AK,22,FALSE)=0,"-",VLOOKUP($AU730,'FE Source'!$A:$AK,22,FALSE))</f>
        <v>2.68</v>
      </c>
      <c r="BF730" s="215">
        <f>IF(VLOOKUP($AU730,'FE Source'!$A:$AK,23,FALSE)=0,"-",VLOOKUP($AU730,'FE Source'!$A:$AK,23,FALSE))</f>
        <v>3.17</v>
      </c>
      <c r="BG730" s="215">
        <f>IF(VLOOKUP($AU730,'FE Source'!$A:$AK,24,FALSE)=0,"-",VLOOKUP($AU730,'FE Source'!$A:$AK,24,FALSE))</f>
        <v>2.71</v>
      </c>
      <c r="BH730" s="215">
        <f>IF(VLOOKUP($AU730,'FE Source'!$A:$AK,25,FALSE)=0,"-",VLOOKUP($AU730,'FE Source'!$A:$AK,25,FALSE))</f>
        <v>-0.44</v>
      </c>
      <c r="BI730" s="215">
        <f>IF(VLOOKUP($AU730,'FE Source'!$A:$AK,26,FALSE)=0,"-",VLOOKUP($AU730,'FE Source'!$A:$AK,26,FALSE))</f>
        <v>7.06</v>
      </c>
      <c r="BJ730" s="215">
        <f>IF(VLOOKUP($AU730,'FE Source'!$A:$AK,27,FALSE)=0,"-",VLOOKUP($AU730,'FE Source'!$A:$AK,27,FALSE))</f>
        <v>6.02</v>
      </c>
      <c r="BK730" s="215">
        <f>IF(VLOOKUP($AU730,'FE Source'!$A:$AK,28,FALSE)=0,"-",VLOOKUP($AU730,'FE Source'!$A:$AK,28,FALSE))</f>
        <v>0.78</v>
      </c>
      <c r="BL730" s="215">
        <f>IF(VLOOKUP($AU730,'FE Source'!$A:$AK,29,FALSE)=0,"-",VLOOKUP($AU730,'FE Source'!$A:$AK,29,FALSE))</f>
        <v>-8.33</v>
      </c>
      <c r="BM730" s="215">
        <f>IF(VLOOKUP($AU730,'FE Source'!$A:$AK,30,FALSE)=0,"-",VLOOKUP($AU730,'FE Source'!$A:$AK,30,FALSE))</f>
        <v>5.39</v>
      </c>
      <c r="BN730" t="str">
        <f>IF(VLOOKUP($AU730,'FE Source'!$A:$AK,31,FALSE)="No Specified Index","-",IF(VLOOKUP($AU730,'FE Source'!$A:$AK,31,FALSE)=0,"-",VLOOKUP($AU730,'FE Source'!$A:$AK,31,FALSE)))</f>
        <v>70% JP Morgan Asia Credit Investment Grade Index..</v>
      </c>
      <c r="BO730" s="217">
        <f>IF(VLOOKUP($AU730,'FE Source'!$A:$AK,32,FALSE)=0,"-",VLOOKUP($AU730,'FE Source'!$A:$AK,32,FALSE))</f>
        <v>41660</v>
      </c>
      <c r="BP730" s="18" t="str">
        <f>IF(VLOOKUP($AU730,'FE Source'!$AZ:$BC,2,FALSE)=0,"-",VLOOKUP($AU730,'FE Source'!$AZ:$BC,2,FALSE))</f>
        <v>-</v>
      </c>
      <c r="BQ730" s="18" t="str">
        <f>IF(VLOOKUP($AU730,'FE Source'!$AZ:$BC,3,FALSE)=0,"-",VLOOKUP($AU730,'FE Source'!$AZ:$BC,3,FALSE))</f>
        <v>-</v>
      </c>
      <c r="BR730" s="18" t="str">
        <f>IF(VLOOKUP($AU730,'FE Source'!$AZ:$BC,4,FALSE)=0,"-",VLOOKUP($AU730,'FE Source'!$AZ:$BC,4,FALSE))</f>
        <v>-</v>
      </c>
    </row>
    <row r="731" spans="2:70" ht="15">
      <c r="B731" s="628" t="str">
        <f>INDEX('UT - Retail'!$A$7:$A$1409,MATCH(AU731,'UT - Retail'!$U$7:$U$1409,0),1)</f>
        <v xml:space="preserve">Manulife Asset Management </v>
      </c>
      <c r="C731" s="650" t="str">
        <f>INDEX('UT - Retail'!$B$7:$B$1409,MATCH(AU731,'UT - Retail'!$U$7:$U$1409,0),1)</f>
        <v>Manulife Funds -  SGD Income C SGD</v>
      </c>
      <c r="D731" s="650"/>
      <c r="E731" s="618" t="str">
        <f>VLOOKUP(C731,'UT - Retail'!$B:$K,8,FALSE)</f>
        <v>Fixed Income</v>
      </c>
      <c r="F731" s="618" t="str">
        <f>VLOOKUP(C731,'UT - Retail'!$B:$K,9,FALSE)</f>
        <v>Asia Pacific ex-Japan</v>
      </c>
      <c r="G731" s="618" t="str">
        <f>VLOOKUP(C731,'UT - Retail'!$B:$K,10,FALSE)</f>
        <v>General</v>
      </c>
      <c r="H731" s="82" t="str">
        <f>VLOOKUP(C731,'UT - Retail'!$B:$N,13,FALSE)</f>
        <v>No</v>
      </c>
      <c r="I731" s="82" t="str">
        <f>VLOOKUP(C731,'UT - Retail'!$B:$Q,14,FALSE)</f>
        <v>No</v>
      </c>
      <c r="J731" s="618" t="str">
        <f>VLOOKUP(C731,'UT - Retail'!$B:$Q,11,FALSE)</f>
        <v>No</v>
      </c>
      <c r="K731" s="130" t="str">
        <f>VLOOKUP(C731,'UT - Retail'!$B:$P,15,FALSE)</f>
        <v>Yes</v>
      </c>
      <c r="L731" s="82" t="str">
        <f>VLOOKUP(C731,'UT - Retail'!$B:$Q,16,FALSE)</f>
        <v>Navigator</v>
      </c>
      <c r="M731" s="618" t="str">
        <f>VLOOKUP(C731,'UT - Retail'!$B:$K,6,FALSE)</f>
        <v>SGD</v>
      </c>
      <c r="N731" s="618" t="str">
        <f>IFERROR(IF(MATCH(C731,'Portfolio Construction'!$AL:$AL,0),"Yes","No"),"No")</f>
        <v>No</v>
      </c>
      <c r="O731" s="618" t="str">
        <f>IFERROR(IF(MATCH(C731,'Portfolio Construction'!$AN:$AN,0),"Yes","No"),"No")</f>
        <v>No</v>
      </c>
      <c r="P731" s="618" t="str">
        <f>IFERROR(IF(MATCH(C731,'Portfolio Construction'!$AP:$AP,0),"Yes","No"),"No")</f>
        <v>No</v>
      </c>
      <c r="Q731" s="618" t="str">
        <f>IFERROR(IF(MATCH(C731,'Portfolio Construction'!$AR:$AR,0),"Yes","No"),"No")</f>
        <v>No</v>
      </c>
      <c r="R731" s="618" t="str">
        <f>IFERROR(IF(MATCH(C731,'Portfolio Construction'!$AT:$AT,0),"Yes","No"),"No")</f>
        <v>No</v>
      </c>
      <c r="S731" s="618" t="str">
        <f>IFERROR(IF(MATCH(C731,'Portfolio Construction'!$AV:$AV,0),"Yes","No"),"No")</f>
        <v>No</v>
      </c>
      <c r="T731" s="618" t="str">
        <f>IFERROR(IF(MATCH(C731,'Portfolio Construction'!$AX:$AX,0),"Yes","No"),"No")</f>
        <v>No</v>
      </c>
      <c r="U731" s="618" t="str">
        <f>IFERROR(IF(MATCH(C731,'Portfolio Construction'!$AZ:$AZ,0),"Yes","No"),"No")</f>
        <v>No</v>
      </c>
      <c r="V731" s="618" t="str">
        <f>IFERROR(IF(MATCH(C731,'Portfolio Construction'!$BB:$BB,0),"Yes","No"),"No")</f>
        <v>No</v>
      </c>
      <c r="W731" s="618">
        <f>IF(VLOOKUP($AU731,'FE Source'!$A:$W,3,FALSE)=0,"-",VLOOKUP($AU731,'FE Source'!$A:$W,3,FALSE))</f>
        <v>0.54</v>
      </c>
      <c r="X731" s="618">
        <f>IF(VLOOKUP($AU731,'FE Source'!$A:$W,4,FALSE)=0,"-",VLOOKUP($AU731,'FE Source'!$A:$W,4,FALSE))</f>
        <v>-0.72</v>
      </c>
      <c r="Y731" s="618">
        <f>IF(VLOOKUP($AU731,'FE Source'!$A:$W,5,FALSE)=0,"-",VLOOKUP($AU731,'FE Source'!$A:$W,5,FALSE))</f>
        <v>0.45</v>
      </c>
      <c r="Z731" s="618">
        <f>IF(VLOOKUP($AU731,'FE Source'!$A:$W,6,FALSE)=0,"-",VLOOKUP($AU731,'FE Source'!$A:$W,6,FALSE))</f>
        <v>4.1399999999999997</v>
      </c>
      <c r="AA731" s="618">
        <f>IF(VLOOKUP($AU731,'FE Source'!$A:$W,7,FALSE)=0,"-",VLOOKUP($AU731,'FE Source'!$A:$W,7,FALSE))</f>
        <v>1.55</v>
      </c>
      <c r="AB731" s="618">
        <f>IF(VLOOKUP($AU731,'FE Source'!$A:$W,8,FALSE)=0,"-",VLOOKUP($AU731,'FE Source'!$A:$W,8,FALSE))</f>
        <v>0.7</v>
      </c>
      <c r="AC731" s="632" t="str">
        <f>IF(VLOOKUP($AU731,'FE Source'!$A:$W,9,FALSE)=0,"-",VLOOKUP($AU731,'FE Source'!$A:$W,9,FALSE))</f>
        <v>-</v>
      </c>
      <c r="AD731" s="634">
        <f>IF(VLOOKUP($AU731,'FE Source'!$A:$W,10,FALSE)=0,"-",VLOOKUP($AU731,'FE Source'!$A:$W,10,FALSE))</f>
        <v>1.26</v>
      </c>
      <c r="AE731" s="618">
        <f>IF(VLOOKUP($AU731,'FE Source'!$A:$W,11,FALSE)=0,"-",VLOOKUP($AU731,'FE Source'!$A:$W,11,FALSE))</f>
        <v>6.9</v>
      </c>
      <c r="AF731" s="618" t="str">
        <f>IF(VLOOKUP($AU731,'FE Source'!$A:$W,12,FALSE)=0,"-",VLOOKUP($AU731,'FE Source'!$A:$W,12,FALSE))</f>
        <v>-</v>
      </c>
      <c r="AG731" s="618">
        <f>IF(VLOOKUP($AU731,'FE Source'!$A:$W,14,FALSE)=0,"-",VLOOKUP($AU731,'FE Source'!$A:$W,14,FALSE))</f>
        <v>-11.58</v>
      </c>
      <c r="AH731" s="618">
        <f>IF(VLOOKUP($AU731,'FE Source'!$A:$DJ,33,FALSE)=0,"-",VLOOKUP($AU731,'FE Source'!$A:$DJ,33,FALSE))</f>
        <v>59.61</v>
      </c>
      <c r="AI731" s="618">
        <f>IF(VLOOKUP($AU731,'FE Source'!$A:$Y,20,FALSE)=0,"-",VLOOKUP($AU731,'FE Source'!$A:$Y,20,FALSE))</f>
        <v>97.35</v>
      </c>
      <c r="AJ731" s="618">
        <f>IF(VLOOKUP($AU731,'FE Source'!$A:$DJ,34,FALSE)=0,"-",VLOOKUP($AU731,'FE Source'!$A:$DJ,34,FALSE))</f>
        <v>104.95</v>
      </c>
      <c r="AK731" s="618">
        <f>IF(VLOOKUP($AU731,'FE Source'!$A:$DJ,35,FALSE)=0,"-",VLOOKUP($AU731,'FE Source'!$A:$DJ,35,FALSE))</f>
        <v>34.68</v>
      </c>
      <c r="AL731" s="632">
        <f>IF(VLOOKUP($AU731,'FE Source'!$A:$Y,19,FALSE)=0,"-",VLOOKUP($AU731,'FE Source'!$A:$Y,19,FALSE))</f>
        <v>111.3</v>
      </c>
      <c r="AM731" s="634">
        <f>IF(VLOOKUP($AU731,'FE Source'!$A:$DJ,36,FALSE)=0,"-",VLOOKUP($AU731,'FE Source'!$A:$DJ,36,FALSE))</f>
        <v>93.81</v>
      </c>
      <c r="AN731" s="635">
        <f>IF(VLOOKUP($AU731,'FE Source'!$A:$W,13,FALSE)=0,"-",VLOOKUP($AU731,'FE Source'!$A:$W,13,FALSE))</f>
        <v>311.3</v>
      </c>
      <c r="AO731" s="634" t="str">
        <f>IF(J731="no","-",IF(VLOOKUP($AU731,'FE Source'!$A:$W,15,FALSE)=0,"-",VLOOKUP($AU731,'FE Source'!$A:$W,15,FALSE)))</f>
        <v>-</v>
      </c>
      <c r="AP731" s="618" t="str">
        <f>IF(AO731="-","-",IF(VLOOKUP($AU731,'FE Source'!$A:$Z,21,FALSE)=0,"-",IF(VLOOKUP($AU731,'FE Source'!$A:$Z,21,FALSE)=2,"Semi-Annual",IF(VLOOKUP($AU731,'FE Source'!$A:$Z,21,FALSE)=4,"Quarterly",IF(VLOOKUP($AU731,'FE Source'!$A:$Z,21,FALSE)=12,"Monthly","Annual")))))</f>
        <v>-</v>
      </c>
      <c r="AQ731" s="632">
        <f t="array" ref="AQ731">IF(VLOOKUP($AU731,'FE Source'!$A:$W,16,FALSE)=0,"-",VLOOKUP($AU731,'FE Source'!$A:$W,16,FALSE))</f>
        <v>0.95</v>
      </c>
      <c r="AR731" s="636" t="str">
        <f>IF(VLOOKUP($AU731,'FE Source'!$A:$W,17,FALSE)=0,"-",VLOOKUP($AU731,'FE Source'!$A:$W,17,FALSE))</f>
        <v>Bronze</v>
      </c>
      <c r="AS731" s="634">
        <f>IF(VLOOKUP($AU731,'FE Source'!$AN:$AS,4,FALSE)="",VLOOKUP($AU731,'FE Source'!$AN:$AS,3,FALSE),VLOOKUP($AU731,'FE Source'!$AN:$AS,4,FALSE))</f>
        <v>1.1100000000000001</v>
      </c>
      <c r="AT731" s="637">
        <f>IF(VLOOKUP($AU731,'FE Source'!$AN:$AS,5,FALSE)=0,"-",VLOOKUP($AU731,'FE Source'!$AN:$AS,5,FALSE))</f>
        <v>45782</v>
      </c>
      <c r="AU731" s="636" t="s">
        <v>9373</v>
      </c>
      <c r="BE731" s="215" t="str">
        <f>IF(VLOOKUP($AU731,'FE Source'!$A:$AK,22,FALSE)=0,"-",VLOOKUP($AU731,'FE Source'!$A:$AK,22,FALSE))</f>
        <v>-</v>
      </c>
      <c r="BF731" s="215" t="str">
        <f>IF(VLOOKUP($AU731,'FE Source'!$A:$AK,23,FALSE)=0,"-",VLOOKUP($AU731,'FE Source'!$A:$AK,23,FALSE))</f>
        <v>-</v>
      </c>
      <c r="BG731" s="215">
        <f>IF(VLOOKUP($AU731,'FE Source'!$A:$AK,24,FALSE)=0,"-",VLOOKUP($AU731,'FE Source'!$A:$AK,24,FALSE))</f>
        <v>5</v>
      </c>
      <c r="BH731" s="215">
        <f>IF(VLOOKUP($AU731,'FE Source'!$A:$AK,25,FALSE)=0,"-",VLOOKUP($AU731,'FE Source'!$A:$AK,25,FALSE))</f>
        <v>-1.81</v>
      </c>
      <c r="BI731" s="215">
        <f>IF(VLOOKUP($AU731,'FE Source'!$A:$AK,26,FALSE)=0,"-",VLOOKUP($AU731,'FE Source'!$A:$AK,26,FALSE))</f>
        <v>8.5399999999999991</v>
      </c>
      <c r="BJ731" s="215">
        <f>IF(VLOOKUP($AU731,'FE Source'!$A:$AK,27,FALSE)=0,"-",VLOOKUP($AU731,'FE Source'!$A:$AK,27,FALSE))</f>
        <v>4.29</v>
      </c>
      <c r="BK731" s="215">
        <f>IF(VLOOKUP($AU731,'FE Source'!$A:$AK,28,FALSE)=0,"-",VLOOKUP($AU731,'FE Source'!$A:$AK,28,FALSE))</f>
        <v>-2.31</v>
      </c>
      <c r="BL731" s="215">
        <f>IF(VLOOKUP($AU731,'FE Source'!$A:$AK,29,FALSE)=0,"-",VLOOKUP($AU731,'FE Source'!$A:$AK,29,FALSE))</f>
        <v>-10.18</v>
      </c>
      <c r="BM731" s="215">
        <f>IF(VLOOKUP($AU731,'FE Source'!$A:$AK,30,FALSE)=0,"-",VLOOKUP($AU731,'FE Source'!$A:$AK,30,FALSE))</f>
        <v>2.83</v>
      </c>
      <c r="BN731" t="str">
        <f>IF(VLOOKUP($AU731,'FE Source'!$A:$AK,31,FALSE)="No Specified Index","-",IF(VLOOKUP($AU731,'FE Source'!$A:$AK,31,FALSE)=0,"-",VLOOKUP($AU731,'FE Source'!$A:$AK,31,FALSE)))</f>
        <v>-</v>
      </c>
      <c r="BO731" s="217">
        <f>IF(VLOOKUP($AU731,'FE Source'!$A:$AK,32,FALSE)=0,"-",VLOOKUP($AU731,'FE Source'!$A:$AK,32,FALSE))</f>
        <v>42739</v>
      </c>
      <c r="BP731" s="18" t="str">
        <f>IF(VLOOKUP($AU731,'FE Source'!$AZ:$BC,2,FALSE)=0,"-",VLOOKUP($AU731,'FE Source'!$AZ:$BC,2,FALSE))</f>
        <v>-</v>
      </c>
      <c r="BQ731" s="18" t="str">
        <f>IF(VLOOKUP($AU731,'FE Source'!$AZ:$BC,3,FALSE)=0,"-",VLOOKUP($AU731,'FE Source'!$AZ:$BC,3,FALSE))</f>
        <v>-</v>
      </c>
      <c r="BR731" s="18" t="str">
        <f>IF(VLOOKUP($AU731,'FE Source'!$AZ:$BC,4,FALSE)=0,"-",VLOOKUP($AU731,'FE Source'!$AZ:$BC,4,FALSE))</f>
        <v>-</v>
      </c>
    </row>
    <row r="732" spans="2:70" ht="15">
      <c r="B732" s="628" t="str">
        <f>INDEX('UT - Retail'!$A$7:$A$1409,MATCH(AU732,'UT - Retail'!$U$7:$U$1409,0),1)</f>
        <v xml:space="preserve">Manulife Asset Management </v>
      </c>
      <c r="C732" s="650" t="str">
        <f>INDEX('UT - Retail'!$B$7:$B$1409,MATCH(AU732,'UT - Retail'!$U$7:$U$1409,0),1)</f>
        <v>Manulife Funds -  SGD Income C-QDis Hedged USD</v>
      </c>
      <c r="D732" s="650"/>
      <c r="E732" s="618" t="str">
        <f>VLOOKUP(C732,'UT - Retail'!$B:$K,8,FALSE)</f>
        <v>Fixed Income</v>
      </c>
      <c r="F732" s="618" t="str">
        <f>VLOOKUP(C732,'UT - Retail'!$B:$K,9,FALSE)</f>
        <v>Asia Pacific ex-Japan</v>
      </c>
      <c r="G732" s="618" t="str">
        <f>VLOOKUP(C732,'UT - Retail'!$B:$K,10,FALSE)</f>
        <v>General</v>
      </c>
      <c r="H732" s="82" t="str">
        <f>VLOOKUP(C732,'UT - Retail'!$B:$N,13,FALSE)</f>
        <v>No</v>
      </c>
      <c r="I732" s="82" t="str">
        <f>VLOOKUP(C732,'UT - Retail'!$B:$Q,14,FALSE)</f>
        <v>No</v>
      </c>
      <c r="J732" s="618" t="str">
        <f>VLOOKUP(C732,'UT - Retail'!$B:$Q,11,FALSE)</f>
        <v>Yes</v>
      </c>
      <c r="K732" s="130" t="str">
        <f>VLOOKUP(C732,'UT - Retail'!$B:$P,15,FALSE)</f>
        <v>No</v>
      </c>
      <c r="L732" s="82" t="str">
        <f>VLOOKUP(C732,'UT - Retail'!$B:$Q,16,FALSE)</f>
        <v>Navigator</v>
      </c>
      <c r="M732" s="618" t="str">
        <f>VLOOKUP(C732,'UT - Retail'!$B:$K,6,FALSE)</f>
        <v>USD</v>
      </c>
      <c r="N732" s="618" t="str">
        <f>IFERROR(IF(MATCH(C732,'Portfolio Construction'!$AL:$AL,0),"Yes","No"),"No")</f>
        <v>No</v>
      </c>
      <c r="O732" s="618" t="str">
        <f>IFERROR(IF(MATCH(C732,'Portfolio Construction'!$AN:$AN,0),"Yes","No"),"No")</f>
        <v>No</v>
      </c>
      <c r="P732" s="618" t="str">
        <f>IFERROR(IF(MATCH(C732,'Portfolio Construction'!$AP:$AP,0),"Yes","No"),"No")</f>
        <v>No</v>
      </c>
      <c r="Q732" s="618" t="str">
        <f>IFERROR(IF(MATCH(C732,'Portfolio Construction'!$AR:$AR,0),"Yes","No"),"No")</f>
        <v>No</v>
      </c>
      <c r="R732" s="618" t="str">
        <f>IFERROR(IF(MATCH(C732,'Portfolio Construction'!$AT:$AT,0),"Yes","No"),"No")</f>
        <v>No</v>
      </c>
      <c r="S732" s="618" t="str">
        <f>IFERROR(IF(MATCH(C732,'Portfolio Construction'!$AV:$AV,0),"Yes","No"),"No")</f>
        <v>No</v>
      </c>
      <c r="T732" s="618" t="str">
        <f>IFERROR(IF(MATCH(C732,'Portfolio Construction'!$AX:$AX,0),"Yes","No"),"No")</f>
        <v>No</v>
      </c>
      <c r="U732" s="618" t="str">
        <f>IFERROR(IF(MATCH(C732,'Portfolio Construction'!$AZ:$AZ,0),"Yes","No"),"No")</f>
        <v>No</v>
      </c>
      <c r="V732" s="618" t="str">
        <f>IFERROR(IF(MATCH(C732,'Portfolio Construction'!$BB:$BB,0),"Yes","No"),"No")</f>
        <v>No</v>
      </c>
      <c r="W732" s="618">
        <f>IF(VLOOKUP($AU732,'FE Source'!$A:$W,3,FALSE)=0,"-",VLOOKUP($AU732,'FE Source'!$A:$W,3,FALSE))</f>
        <v>-4.3499999999999996</v>
      </c>
      <c r="X732" s="618">
        <f>IF(VLOOKUP($AU732,'FE Source'!$A:$W,4,FALSE)=0,"-",VLOOKUP($AU732,'FE Source'!$A:$W,4,FALSE))</f>
        <v>-4.58</v>
      </c>
      <c r="Y732" s="618">
        <f>IF(VLOOKUP($AU732,'FE Source'!$A:$W,5,FALSE)=0,"-",VLOOKUP($AU732,'FE Source'!$A:$W,5,FALSE))</f>
        <v>-1.9</v>
      </c>
      <c r="Z732" s="618">
        <f>IF(VLOOKUP($AU732,'FE Source'!$A:$W,6,FALSE)=0,"-",VLOOKUP($AU732,'FE Source'!$A:$W,6,FALSE))</f>
        <v>1.38</v>
      </c>
      <c r="AA732" s="618">
        <f>IF(VLOOKUP($AU732,'FE Source'!$A:$W,7,FALSE)=0,"-",VLOOKUP($AU732,'FE Source'!$A:$W,7,FALSE))</f>
        <v>0.57999999999999996</v>
      </c>
      <c r="AB732" s="618">
        <f>IF(VLOOKUP($AU732,'FE Source'!$A:$W,8,FALSE)=0,"-",VLOOKUP($AU732,'FE Source'!$A:$W,8,FALSE))</f>
        <v>-0.41</v>
      </c>
      <c r="AC732" s="632" t="str">
        <f>IF(VLOOKUP($AU732,'FE Source'!$A:$W,9,FALSE)=0,"-",VLOOKUP($AU732,'FE Source'!$A:$W,9,FALSE))</f>
        <v>-</v>
      </c>
      <c r="AD732" s="634">
        <f>IF(VLOOKUP($AU732,'FE Source'!$A:$W,10,FALSE)=0,"-",VLOOKUP($AU732,'FE Source'!$A:$W,10,FALSE))</f>
        <v>0.25</v>
      </c>
      <c r="AE732" s="618">
        <f>IF(VLOOKUP($AU732,'FE Source'!$A:$W,11,FALSE)=0,"-",VLOOKUP($AU732,'FE Source'!$A:$W,11,FALSE))</f>
        <v>6.27</v>
      </c>
      <c r="AF732" s="618" t="str">
        <f>IF(VLOOKUP($AU732,'FE Source'!$A:$W,12,FALSE)=0,"-",VLOOKUP($AU732,'FE Source'!$A:$W,12,FALSE))</f>
        <v>-</v>
      </c>
      <c r="AG732" s="618">
        <f>IF(VLOOKUP($AU732,'FE Source'!$A:$W,14,FALSE)=0,"-",VLOOKUP($AU732,'FE Source'!$A:$W,14,FALSE))</f>
        <v>-9.2100000000000009</v>
      </c>
      <c r="AH732" s="618">
        <f>IF(VLOOKUP($AU732,'FE Source'!$A:$DJ,33,FALSE)=0,"-",VLOOKUP($AU732,'FE Source'!$A:$DJ,33,FALSE))</f>
        <v>-26.43</v>
      </c>
      <c r="AI732" s="618">
        <f>IF(VLOOKUP($AU732,'FE Source'!$A:$Y,20,FALSE)=0,"-",VLOOKUP($AU732,'FE Source'!$A:$Y,20,FALSE))</f>
        <v>0.86</v>
      </c>
      <c r="AJ732" s="618">
        <f>IF(VLOOKUP($AU732,'FE Source'!$A:$DJ,34,FALSE)=0,"-",VLOOKUP($AU732,'FE Source'!$A:$DJ,34,FALSE))</f>
        <v>8.27</v>
      </c>
      <c r="AK732" s="618">
        <f>IF(VLOOKUP($AU732,'FE Source'!$A:$DJ,35,FALSE)=0,"-",VLOOKUP($AU732,'FE Source'!$A:$DJ,35,FALSE))</f>
        <v>-312.25</v>
      </c>
      <c r="AL732" s="632">
        <f>IF(VLOOKUP($AU732,'FE Source'!$A:$Y,19,FALSE)=0,"-",VLOOKUP($AU732,'FE Source'!$A:$Y,19,FALSE))</f>
        <v>-21.53</v>
      </c>
      <c r="AM732" s="634">
        <f>IF(VLOOKUP($AU732,'FE Source'!$A:$DJ,36,FALSE)=0,"-",VLOOKUP($AU732,'FE Source'!$A:$DJ,36,FALSE))</f>
        <v>9.7200000000000006</v>
      </c>
      <c r="AN732" s="635">
        <f>IF(VLOOKUP($AU732,'FE Source'!$A:$W,13,FALSE)=0,"-",VLOOKUP($AU732,'FE Source'!$A:$W,13,FALSE))</f>
        <v>311.3</v>
      </c>
      <c r="AO732" s="634">
        <f>IF(J732="no","-",IF(VLOOKUP($AU732,'FE Source'!$A:$W,15,FALSE)=0,"-",VLOOKUP($AU732,'FE Source'!$A:$W,15,FALSE)))</f>
        <v>4.53</v>
      </c>
      <c r="AP732" s="618" t="str">
        <f>IF(AO732="-","-",IF(VLOOKUP($AU732,'FE Source'!$A:$Z,21,FALSE)=0,"-",IF(VLOOKUP($AU732,'FE Source'!$A:$Z,21,FALSE)=2,"Semi-Annual",IF(VLOOKUP($AU732,'FE Source'!$A:$Z,21,FALSE)=4,"Quarterly",IF(VLOOKUP($AU732,'FE Source'!$A:$Z,21,FALSE)=12,"Monthly","Annual")))))</f>
        <v>Monthly</v>
      </c>
      <c r="AQ732" s="632">
        <f t="array" ref="AQ732">IF(VLOOKUP($AU732,'FE Source'!$A:$W,16,FALSE)=0,"-",VLOOKUP($AU732,'FE Source'!$A:$W,16,FALSE))</f>
        <v>0.95</v>
      </c>
      <c r="AR732" s="636" t="str">
        <f>IF(VLOOKUP($AU732,'FE Source'!$A:$W,17,FALSE)=0,"-",VLOOKUP($AU732,'FE Source'!$A:$W,17,FALSE))</f>
        <v>-</v>
      </c>
      <c r="AS732" s="634">
        <f>IF(VLOOKUP($AU732,'FE Source'!$AN:$AS,4,FALSE)="",VLOOKUP($AU732,'FE Source'!$AN:$AS,3,FALSE),VLOOKUP($AU732,'FE Source'!$AN:$AS,4,FALSE))</f>
        <v>0.83</v>
      </c>
      <c r="AT732" s="637">
        <f>IF(VLOOKUP($AU732,'FE Source'!$AN:$AS,5,FALSE)=0,"-",VLOOKUP($AU732,'FE Source'!$AN:$AS,5,FALSE))</f>
        <v>45782</v>
      </c>
      <c r="AU732" s="636" t="s">
        <v>9376</v>
      </c>
      <c r="BE732" s="215" t="str">
        <f>IF(VLOOKUP($AU732,'FE Source'!$A:$AK,22,FALSE)=0,"-",VLOOKUP($AU732,'FE Source'!$A:$AK,22,FALSE))</f>
        <v>-</v>
      </c>
      <c r="BF732" s="215" t="str">
        <f>IF(VLOOKUP($AU732,'FE Source'!$A:$AK,23,FALSE)=0,"-",VLOOKUP($AU732,'FE Source'!$A:$AK,23,FALSE))</f>
        <v>-</v>
      </c>
      <c r="BG732" s="215">
        <f>IF(VLOOKUP($AU732,'FE Source'!$A:$AK,24,FALSE)=0,"-",VLOOKUP($AU732,'FE Source'!$A:$AK,24,FALSE))</f>
        <v>-2.64</v>
      </c>
      <c r="BH732" s="215">
        <f>IF(VLOOKUP($AU732,'FE Source'!$A:$AK,25,FALSE)=0,"-",VLOOKUP($AU732,'FE Source'!$A:$AK,25,FALSE))</f>
        <v>0.71</v>
      </c>
      <c r="BI732" s="215">
        <f>IF(VLOOKUP($AU732,'FE Source'!$A:$AK,26,FALSE)=0,"-",VLOOKUP($AU732,'FE Source'!$A:$AK,26,FALSE))</f>
        <v>7.62</v>
      </c>
      <c r="BJ732" s="215">
        <f>IF(VLOOKUP($AU732,'FE Source'!$A:$AK,27,FALSE)=0,"-",VLOOKUP($AU732,'FE Source'!$A:$AK,27,FALSE))</f>
        <v>3.04</v>
      </c>
      <c r="BK732" s="215">
        <f>IF(VLOOKUP($AU732,'FE Source'!$A:$AK,28,FALSE)=0,"-",VLOOKUP($AU732,'FE Source'!$A:$AK,28,FALSE))</f>
        <v>-0.53</v>
      </c>
      <c r="BL732" s="215">
        <f>IF(VLOOKUP($AU732,'FE Source'!$A:$AK,29,FALSE)=0,"-",VLOOKUP($AU732,'FE Source'!$A:$AK,29,FALSE))</f>
        <v>-10.41</v>
      </c>
      <c r="BM732" s="215">
        <f>IF(VLOOKUP($AU732,'FE Source'!$A:$AK,30,FALSE)=0,"-",VLOOKUP($AU732,'FE Source'!$A:$AK,30,FALSE))</f>
        <v>2.65</v>
      </c>
      <c r="BN732" t="str">
        <f>IF(VLOOKUP($AU732,'FE Source'!$A:$AK,31,FALSE)="No Specified Index","-",IF(VLOOKUP($AU732,'FE Source'!$A:$AK,31,FALSE)=0,"-",VLOOKUP($AU732,'FE Source'!$A:$AK,31,FALSE)))</f>
        <v>-</v>
      </c>
      <c r="BO732" s="217">
        <f>IF(VLOOKUP($AU732,'FE Source'!$A:$AK,32,FALSE)=0,"-",VLOOKUP($AU732,'FE Source'!$A:$AK,32,FALSE))</f>
        <v>42710</v>
      </c>
      <c r="BP732" s="18" t="str">
        <f>IF(VLOOKUP($AU732,'FE Source'!$AZ:$BC,2,FALSE)=0,"-",VLOOKUP($AU732,'FE Source'!$AZ:$BC,2,FALSE))</f>
        <v>-</v>
      </c>
      <c r="BQ732" s="18" t="str">
        <f>IF(VLOOKUP($AU732,'FE Source'!$AZ:$BC,3,FALSE)=0,"-",VLOOKUP($AU732,'FE Source'!$AZ:$BC,3,FALSE))</f>
        <v>-</v>
      </c>
      <c r="BR732" s="18" t="str">
        <f>IF(VLOOKUP($AU732,'FE Source'!$AZ:$BC,4,FALSE)=0,"-",VLOOKUP($AU732,'FE Source'!$AZ:$BC,4,FALSE))</f>
        <v>-</v>
      </c>
    </row>
    <row r="733" spans="2:70" ht="15">
      <c r="B733" s="628" t="str">
        <f>INDEX('UT - Retail'!$A$7:$A$1409,MATCH(AU733,'UT - Retail'!$U$7:$U$1409,0),1)</f>
        <v xml:space="preserve">Manulife Asset Management </v>
      </c>
      <c r="C733" s="650" t="str">
        <f>INDEX('UT - Retail'!$B$7:$B$1409,MATCH(AU733,'UT - Retail'!$U$7:$U$1409,0),1)</f>
        <v>Manulife Global Fund - Asia Pacific REIT AA (G) MDIST AUD-H</v>
      </c>
      <c r="D733" s="650"/>
      <c r="E733" s="618" t="str">
        <f>VLOOKUP(C733,'UT - Retail'!$B:$K,8,FALSE)</f>
        <v>Equities</v>
      </c>
      <c r="F733" s="618" t="str">
        <f>VLOOKUP(C733,'UT - Retail'!$B:$K,9,FALSE)</f>
        <v>Asia Pacific ex-Japan</v>
      </c>
      <c r="G733" s="618" t="str">
        <f>VLOOKUP(C733,'UT - Retail'!$B:$K,10,FALSE)</f>
        <v>Property</v>
      </c>
      <c r="H733" s="82" t="str">
        <f>VLOOKUP(C733,'UT - Retail'!$B:$N,13,FALSE)</f>
        <v>No</v>
      </c>
      <c r="I733" s="82" t="str">
        <f>VLOOKUP(C733,'UT - Retail'!$B:$Q,14,FALSE)</f>
        <v>No</v>
      </c>
      <c r="J733" s="618" t="str">
        <f>VLOOKUP(C733,'UT - Retail'!$B:$Q,11,FALSE)</f>
        <v>Yes</v>
      </c>
      <c r="K733" s="130" t="str">
        <f>VLOOKUP(C733,'UT - Retail'!$B:$P,15,FALSE)</f>
        <v>No</v>
      </c>
      <c r="L733" s="82" t="str">
        <f>VLOOKUP(C733,'UT - Retail'!$B:$Q,16,FALSE)</f>
        <v>iFast</v>
      </c>
      <c r="M733" s="618" t="str">
        <f>VLOOKUP(C733,'UT - Retail'!$B:$K,6,FALSE)</f>
        <v>AUD</v>
      </c>
      <c r="N733" s="618" t="str">
        <f>IFERROR(IF(MATCH(C733,'Portfolio Construction'!$AL:$AL,0),"Yes","No"),"No")</f>
        <v>No</v>
      </c>
      <c r="O733" s="618" t="str">
        <f>IFERROR(IF(MATCH(C733,'Portfolio Construction'!$AN:$AN,0),"Yes","No"),"No")</f>
        <v>No</v>
      </c>
      <c r="P733" s="618" t="str">
        <f>IFERROR(IF(MATCH(C733,'Portfolio Construction'!$AP:$AP,0),"Yes","No"),"No")</f>
        <v>No</v>
      </c>
      <c r="Q733" s="618" t="str">
        <f>IFERROR(IF(MATCH(C733,'Portfolio Construction'!$AR:$AR,0),"Yes","No"),"No")</f>
        <v>No</v>
      </c>
      <c r="R733" s="618" t="str">
        <f>IFERROR(IF(MATCH(C733,'Portfolio Construction'!$AT:$AT,0),"Yes","No"),"No")</f>
        <v>No</v>
      </c>
      <c r="S733" s="618" t="str">
        <f>IFERROR(IF(MATCH(C733,'Portfolio Construction'!$AV:$AV,0),"Yes","No"),"No")</f>
        <v>No</v>
      </c>
      <c r="T733" s="618" t="str">
        <f>IFERROR(IF(MATCH(C733,'Portfolio Construction'!$AX:$AX,0),"Yes","No"),"No")</f>
        <v>No</v>
      </c>
      <c r="U733" s="618" t="str">
        <f>IFERROR(IF(MATCH(C733,'Portfolio Construction'!$AZ:$AZ,0),"Yes","No"),"No")</f>
        <v>No</v>
      </c>
      <c r="V733" s="618" t="str">
        <f>IFERROR(IF(MATCH(C733,'Portfolio Construction'!$BB:$BB,0),"Yes","No"),"No")</f>
        <v>No</v>
      </c>
      <c r="W733" s="618">
        <f>IF(VLOOKUP($AU733,'FE Source'!$A:$W,3,FALSE)=0,"-",VLOOKUP($AU733,'FE Source'!$A:$W,3,FALSE))</f>
        <v>6.57</v>
      </c>
      <c r="X733" s="618">
        <f>IF(VLOOKUP($AU733,'FE Source'!$A:$W,4,FALSE)=0,"-",VLOOKUP($AU733,'FE Source'!$A:$W,4,FALSE))</f>
        <v>6.23</v>
      </c>
      <c r="Y733" s="618">
        <f>IF(VLOOKUP($AU733,'FE Source'!$A:$W,5,FALSE)=0,"-",VLOOKUP($AU733,'FE Source'!$A:$W,5,FALSE))</f>
        <v>-4.78</v>
      </c>
      <c r="Z733" s="618">
        <f>IF(VLOOKUP($AU733,'FE Source'!$A:$W,6,FALSE)=0,"-",VLOOKUP($AU733,'FE Source'!$A:$W,6,FALSE))</f>
        <v>-0.69</v>
      </c>
      <c r="AA733" s="618">
        <f>IF(VLOOKUP($AU733,'FE Source'!$A:$W,7,FALSE)=0,"-",VLOOKUP($AU733,'FE Source'!$A:$W,7,FALSE))</f>
        <v>-11.98</v>
      </c>
      <c r="AB733" s="618">
        <f>IF(VLOOKUP($AU733,'FE Source'!$A:$W,8,FALSE)=0,"-",VLOOKUP($AU733,'FE Source'!$A:$W,8,FALSE))</f>
        <v>-6.07</v>
      </c>
      <c r="AC733" s="632" t="str">
        <f>IF(VLOOKUP($AU733,'FE Source'!$A:$W,9,FALSE)=0,"-",VLOOKUP($AU733,'FE Source'!$A:$W,9,FALSE))</f>
        <v>-</v>
      </c>
      <c r="AD733" s="634">
        <f>IF(VLOOKUP($AU733,'FE Source'!$A:$W,10,FALSE)=0,"-",VLOOKUP($AU733,'FE Source'!$A:$W,10,FALSE))</f>
        <v>1.92</v>
      </c>
      <c r="AE733" s="618">
        <f>IF(VLOOKUP($AU733,'FE Source'!$A:$W,11,FALSE)=0,"-",VLOOKUP($AU733,'FE Source'!$A:$W,11,FALSE))</f>
        <v>23.8</v>
      </c>
      <c r="AF733" s="618">
        <f>IF(VLOOKUP($AU733,'FE Source'!$A:$W,12,FALSE)=0,"-",VLOOKUP($AU733,'FE Source'!$A:$W,12,FALSE))</f>
        <v>-0.04</v>
      </c>
      <c r="AG733" s="618">
        <f>IF(VLOOKUP($AU733,'FE Source'!$A:$W,14,FALSE)=0,"-",VLOOKUP($AU733,'FE Source'!$A:$W,14,FALSE))</f>
        <v>-38.659999999999997</v>
      </c>
      <c r="AH733" s="618">
        <f>IF(VLOOKUP($AU733,'FE Source'!$A:$DJ,33,FALSE)=0,"-",VLOOKUP($AU733,'FE Source'!$A:$DJ,33,FALSE))</f>
        <v>145.83000000000001</v>
      </c>
      <c r="AI733" s="618">
        <f>IF(VLOOKUP($AU733,'FE Source'!$A:$Y,20,FALSE)=0,"-",VLOOKUP($AU733,'FE Source'!$A:$Y,20,FALSE))</f>
        <v>211.49</v>
      </c>
      <c r="AJ733" s="618">
        <f>IF(VLOOKUP($AU733,'FE Source'!$A:$DJ,34,FALSE)=0,"-",VLOOKUP($AU733,'FE Source'!$A:$DJ,34,FALSE))</f>
        <v>264.23</v>
      </c>
      <c r="AK733" s="618">
        <f>IF(VLOOKUP($AU733,'FE Source'!$A:$DJ,35,FALSE)=0,"-",VLOOKUP($AU733,'FE Source'!$A:$DJ,35,FALSE))</f>
        <v>136.19999999999999</v>
      </c>
      <c r="AL733" s="632">
        <f>IF(VLOOKUP($AU733,'FE Source'!$A:$Y,19,FALSE)=0,"-",VLOOKUP($AU733,'FE Source'!$A:$Y,19,FALSE))</f>
        <v>153.88</v>
      </c>
      <c r="AM733" s="634">
        <f>IF(VLOOKUP($AU733,'FE Source'!$A:$DJ,36,FALSE)=0,"-",VLOOKUP($AU733,'FE Source'!$A:$DJ,36,FALSE))</f>
        <v>147.99</v>
      </c>
      <c r="AN733" s="635">
        <f>IF(VLOOKUP($AU733,'FE Source'!$A:$W,13,FALSE)=0,"-",VLOOKUP($AU733,'FE Source'!$A:$W,13,FALSE))</f>
        <v>426</v>
      </c>
      <c r="AO733" s="634">
        <f>IF(J733="no","-",IF(VLOOKUP($AU733,'FE Source'!$A:$W,15,FALSE)=0,"-",VLOOKUP($AU733,'FE Source'!$A:$W,15,FALSE)))</f>
        <v>8.02</v>
      </c>
      <c r="AP733" s="618" t="str">
        <f>IF(AO733="-","-",IF(VLOOKUP($AU733,'FE Source'!$A:$Z,21,FALSE)=0,"-",IF(VLOOKUP($AU733,'FE Source'!$A:$Z,21,FALSE)=2,"Semi-Annual",IF(VLOOKUP($AU733,'FE Source'!$A:$Z,21,FALSE)=4,"Quarterly",IF(VLOOKUP($AU733,'FE Source'!$A:$Z,21,FALSE)=12,"Monthly","Annual")))))</f>
        <v>Monthly</v>
      </c>
      <c r="AQ733" s="632">
        <f t="array" ref="AQ733">IF(VLOOKUP($AU733,'FE Source'!$A:$W,16,FALSE)=0,"-",VLOOKUP($AU733,'FE Source'!$A:$W,16,FALSE))</f>
        <v>1.72</v>
      </c>
      <c r="AR733" s="636" t="str">
        <f>IF(VLOOKUP($AU733,'FE Source'!$A:$W,17,FALSE)=0,"-",VLOOKUP($AU733,'FE Source'!$A:$W,17,FALSE))</f>
        <v>-</v>
      </c>
      <c r="AS733" s="634">
        <f>IF(VLOOKUP($AU733,'FE Source'!$AN:$AS,4,FALSE)="",VLOOKUP($AU733,'FE Source'!$AN:$AS,3,FALSE),VLOOKUP($AU733,'FE Source'!$AN:$AS,4,FALSE))</f>
        <v>0.52</v>
      </c>
      <c r="AT733" s="637">
        <f>IF(VLOOKUP($AU733,'FE Source'!$AN:$AS,5,FALSE)=0,"-",VLOOKUP($AU733,'FE Source'!$AN:$AS,5,FALSE))</f>
        <v>45783</v>
      </c>
      <c r="AU733" s="636" t="s">
        <v>6018</v>
      </c>
      <c r="BE733" s="215" t="str">
        <f>IF(VLOOKUP($AU733,'FE Source'!$A:$AK,22,FALSE)=0,"-",VLOOKUP($AU733,'FE Source'!$A:$AK,22,FALSE))</f>
        <v>-</v>
      </c>
      <c r="BF733" s="215" t="str">
        <f>IF(VLOOKUP($AU733,'FE Source'!$A:$AK,23,FALSE)=0,"-",VLOOKUP($AU733,'FE Source'!$A:$AK,23,FALSE))</f>
        <v>-</v>
      </c>
      <c r="BG733" s="215" t="str">
        <f>IF(VLOOKUP($AU733,'FE Source'!$A:$AK,24,FALSE)=0,"-",VLOOKUP($AU733,'FE Source'!$A:$AK,24,FALSE))</f>
        <v>-</v>
      </c>
      <c r="BH733" s="215" t="str">
        <f>IF(VLOOKUP($AU733,'FE Source'!$A:$AK,25,FALSE)=0,"-",VLOOKUP($AU733,'FE Source'!$A:$AK,25,FALSE))</f>
        <v>-</v>
      </c>
      <c r="BI733" s="215">
        <f>IF(VLOOKUP($AU733,'FE Source'!$A:$AK,26,FALSE)=0,"-",VLOOKUP($AU733,'FE Source'!$A:$AK,26,FALSE))</f>
        <v>13.66</v>
      </c>
      <c r="BJ733" s="215">
        <f>IF(VLOOKUP($AU733,'FE Source'!$A:$AK,27,FALSE)=0,"-",VLOOKUP($AU733,'FE Source'!$A:$AK,27,FALSE))</f>
        <v>-1.5</v>
      </c>
      <c r="BK733" s="215">
        <f>IF(VLOOKUP($AU733,'FE Source'!$A:$AK,28,FALSE)=0,"-",VLOOKUP($AU733,'FE Source'!$A:$AK,28,FALSE))</f>
        <v>-9.9499999999999993</v>
      </c>
      <c r="BL733" s="215">
        <f>IF(VLOOKUP($AU733,'FE Source'!$A:$AK,29,FALSE)=0,"-",VLOOKUP($AU733,'FE Source'!$A:$AK,29,FALSE))</f>
        <v>-24.27</v>
      </c>
      <c r="BM733" s="215">
        <f>IF(VLOOKUP($AU733,'FE Source'!$A:$AK,30,FALSE)=0,"-",VLOOKUP($AU733,'FE Source'!$A:$AK,30,FALSE))</f>
        <v>-3.11</v>
      </c>
      <c r="BN733" t="str">
        <f>IF(VLOOKUP($AU733,'FE Source'!$A:$AK,31,FALSE)="No Specified Index","-",IF(VLOOKUP($AU733,'FE Source'!$A:$AK,31,FALSE)=0,"-",VLOOKUP($AU733,'FE Source'!$A:$AK,31,FALSE)))</f>
        <v>-</v>
      </c>
      <c r="BO733" s="217">
        <f>IF(VLOOKUP($AU733,'FE Source'!$A:$AK,32,FALSE)=0,"-",VLOOKUP($AU733,'FE Source'!$A:$AK,32,FALSE))</f>
        <v>43354</v>
      </c>
      <c r="BP733" s="18" t="str">
        <f>IF(VLOOKUP($AU733,'FE Source'!$AZ:$BC,2,FALSE)=0,"-",VLOOKUP($AU733,'FE Source'!$AZ:$BC,2,FALSE))</f>
        <v>-</v>
      </c>
      <c r="BQ733" s="18" t="str">
        <f>IF(VLOOKUP($AU733,'FE Source'!$AZ:$BC,3,FALSE)=0,"-",VLOOKUP($AU733,'FE Source'!$AZ:$BC,3,FALSE))</f>
        <v>-</v>
      </c>
      <c r="BR733" s="18" t="str">
        <f>IF(VLOOKUP($AU733,'FE Source'!$AZ:$BC,4,FALSE)=0,"-",VLOOKUP($AU733,'FE Source'!$AZ:$BC,4,FALSE))</f>
        <v>-</v>
      </c>
    </row>
    <row r="734" spans="2:70" ht="15">
      <c r="B734" s="628" t="str">
        <f>INDEX('UT - Retail'!$A$7:$A$1409,MATCH(AU734,'UT - Retail'!$U$7:$U$1409,0),1)</f>
        <v xml:space="preserve">Manulife Asset Management </v>
      </c>
      <c r="C734" s="650" t="str">
        <f>INDEX('UT - Retail'!$B$7:$B$1409,MATCH(AU734,'UT - Retail'!$U$7:$U$1409,0),1)</f>
        <v>Manulife Global Fund - Asia Pacific REIT AA (G) MDIST USD</v>
      </c>
      <c r="D734" s="650"/>
      <c r="E734" s="618" t="str">
        <f>VLOOKUP(C734,'UT - Retail'!$B:$K,8,FALSE)</f>
        <v>Equities</v>
      </c>
      <c r="F734" s="618" t="str">
        <f>VLOOKUP(C734,'UT - Retail'!$B:$K,9,FALSE)</f>
        <v>Asia Pacific ex-Japan</v>
      </c>
      <c r="G734" s="618" t="str">
        <f>VLOOKUP(C734,'UT - Retail'!$B:$K,10,FALSE)</f>
        <v>Property</v>
      </c>
      <c r="H734" s="82" t="str">
        <f>VLOOKUP(C734,'UT - Retail'!$B:$N,13,FALSE)</f>
        <v>No</v>
      </c>
      <c r="I734" s="82" t="str">
        <f>VLOOKUP(C734,'UT - Retail'!$B:$Q,14,FALSE)</f>
        <v>No</v>
      </c>
      <c r="J734" s="618" t="str">
        <f>VLOOKUP(C734,'UT - Retail'!$B:$Q,11,FALSE)</f>
        <v>Yes</v>
      </c>
      <c r="K734" s="130" t="str">
        <f>VLOOKUP(C734,'UT - Retail'!$B:$P,15,FALSE)</f>
        <v>No</v>
      </c>
      <c r="L734" s="82" t="str">
        <f>VLOOKUP(C734,'UT - Retail'!$B:$Q,16,FALSE)</f>
        <v>Both</v>
      </c>
      <c r="M734" s="618" t="str">
        <f>VLOOKUP(C734,'UT - Retail'!$B:$K,6,FALSE)</f>
        <v>USD</v>
      </c>
      <c r="N734" s="618" t="str">
        <f>IFERROR(IF(MATCH(C734,'Portfolio Construction'!$AL:$AL,0),"Yes","No"),"No")</f>
        <v>No</v>
      </c>
      <c r="O734" s="618" t="str">
        <f>IFERROR(IF(MATCH(C734,'Portfolio Construction'!$AN:$AN,0),"Yes","No"),"No")</f>
        <v>No</v>
      </c>
      <c r="P734" s="618" t="str">
        <f>IFERROR(IF(MATCH(C734,'Portfolio Construction'!$AP:$AP,0),"Yes","No"),"No")</f>
        <v>No</v>
      </c>
      <c r="Q734" s="618" t="str">
        <f>IFERROR(IF(MATCH(C734,'Portfolio Construction'!$AR:$AR,0),"Yes","No"),"No")</f>
        <v>No</v>
      </c>
      <c r="R734" s="618" t="str">
        <f>IFERROR(IF(MATCH(C734,'Portfolio Construction'!$AT:$AT,0),"Yes","No"),"No")</f>
        <v>No</v>
      </c>
      <c r="S734" s="618" t="str">
        <f>IFERROR(IF(MATCH(C734,'Portfolio Construction'!$AV:$AV,0),"Yes","No"),"No")</f>
        <v>No</v>
      </c>
      <c r="T734" s="618" t="str">
        <f>IFERROR(IF(MATCH(C734,'Portfolio Construction'!$AX:$AX,0),"Yes","No"),"No")</f>
        <v>No</v>
      </c>
      <c r="U734" s="618" t="str">
        <f>IFERROR(IF(MATCH(C734,'Portfolio Construction'!$AZ:$AZ,0),"Yes","No"),"No")</f>
        <v>No</v>
      </c>
      <c r="V734" s="618" t="str">
        <f>IFERROR(IF(MATCH(C734,'Portfolio Construction'!$BB:$BB,0),"Yes","No"),"No")</f>
        <v>No</v>
      </c>
      <c r="W734" s="618">
        <f>IF(VLOOKUP($AU734,'FE Source'!$A:$W,3,FALSE)=0,"-",VLOOKUP($AU734,'FE Source'!$A:$W,3,FALSE))</f>
        <v>2.46</v>
      </c>
      <c r="X734" s="618">
        <f>IF(VLOOKUP($AU734,'FE Source'!$A:$W,4,FALSE)=0,"-",VLOOKUP($AU734,'FE Source'!$A:$W,4,FALSE))</f>
        <v>-0.42</v>
      </c>
      <c r="Y734" s="618">
        <f>IF(VLOOKUP($AU734,'FE Source'!$A:$W,5,FALSE)=0,"-",VLOOKUP($AU734,'FE Source'!$A:$W,5,FALSE))</f>
        <v>-2.67</v>
      </c>
      <c r="Z734" s="618">
        <f>IF(VLOOKUP($AU734,'FE Source'!$A:$W,6,FALSE)=0,"-",VLOOKUP($AU734,'FE Source'!$A:$W,6,FALSE))</f>
        <v>3.19</v>
      </c>
      <c r="AA734" s="618">
        <f>IF(VLOOKUP($AU734,'FE Source'!$A:$W,7,FALSE)=0,"-",VLOOKUP($AU734,'FE Source'!$A:$W,7,FALSE))</f>
        <v>-7.27</v>
      </c>
      <c r="AB734" s="618">
        <f>IF(VLOOKUP($AU734,'FE Source'!$A:$W,8,FALSE)=0,"-",VLOOKUP($AU734,'FE Source'!$A:$W,8,FALSE))</f>
        <v>-4.4400000000000004</v>
      </c>
      <c r="AC734" s="632" t="str">
        <f>IF(VLOOKUP($AU734,'FE Source'!$A:$W,9,FALSE)=0,"-",VLOOKUP($AU734,'FE Source'!$A:$W,9,FALSE))</f>
        <v>-</v>
      </c>
      <c r="AD734" s="634">
        <f>IF(VLOOKUP($AU734,'FE Source'!$A:$W,10,FALSE)=0,"-",VLOOKUP($AU734,'FE Source'!$A:$W,10,FALSE))</f>
        <v>1.3</v>
      </c>
      <c r="AE734" s="618">
        <f>IF(VLOOKUP($AU734,'FE Source'!$A:$W,11,FALSE)=0,"-",VLOOKUP($AU734,'FE Source'!$A:$W,11,FALSE))</f>
        <v>15.41</v>
      </c>
      <c r="AF734" s="618">
        <f>IF(VLOOKUP($AU734,'FE Source'!$A:$W,12,FALSE)=0,"-",VLOOKUP($AU734,'FE Source'!$A:$W,12,FALSE))</f>
        <v>-0.02</v>
      </c>
      <c r="AG734" s="618">
        <f>IF(VLOOKUP($AU734,'FE Source'!$A:$W,14,FALSE)=0,"-",VLOOKUP($AU734,'FE Source'!$A:$W,14,FALSE))</f>
        <v>-28.51</v>
      </c>
      <c r="AH734" s="618">
        <f>IF(VLOOKUP($AU734,'FE Source'!$A:$DJ,33,FALSE)=0,"-",VLOOKUP($AU734,'FE Source'!$A:$DJ,33,FALSE))</f>
        <v>108.16</v>
      </c>
      <c r="AI734" s="618">
        <f>IF(VLOOKUP($AU734,'FE Source'!$A:$Y,20,FALSE)=0,"-",VLOOKUP($AU734,'FE Source'!$A:$Y,20,FALSE))</f>
        <v>125.28</v>
      </c>
      <c r="AJ734" s="618">
        <f>IF(VLOOKUP($AU734,'FE Source'!$A:$DJ,34,FALSE)=0,"-",VLOOKUP($AU734,'FE Source'!$A:$DJ,34,FALSE))</f>
        <v>120.07</v>
      </c>
      <c r="AK734" s="618">
        <f>IF(VLOOKUP($AU734,'FE Source'!$A:$DJ,35,FALSE)=0,"-",VLOOKUP($AU734,'FE Source'!$A:$DJ,35,FALSE))</f>
        <v>83.97</v>
      </c>
      <c r="AL734" s="632">
        <f>IF(VLOOKUP($AU734,'FE Source'!$A:$Y,19,FALSE)=0,"-",VLOOKUP($AU734,'FE Source'!$A:$Y,19,FALSE))</f>
        <v>118.16</v>
      </c>
      <c r="AM734" s="634">
        <f>IF(VLOOKUP($AU734,'FE Source'!$A:$DJ,36,FALSE)=0,"-",VLOOKUP($AU734,'FE Source'!$A:$DJ,36,FALSE))</f>
        <v>115.49</v>
      </c>
      <c r="AN734" s="635">
        <f>IF(VLOOKUP($AU734,'FE Source'!$A:$W,13,FALSE)=0,"-",VLOOKUP($AU734,'FE Source'!$A:$W,13,FALSE))</f>
        <v>426</v>
      </c>
      <c r="AO734" s="634">
        <f>IF(J734="no","-",IF(VLOOKUP($AU734,'FE Source'!$A:$W,15,FALSE)=0,"-",VLOOKUP($AU734,'FE Source'!$A:$W,15,FALSE)))</f>
        <v>7.75</v>
      </c>
      <c r="AP734" s="618" t="str">
        <f>IF(AO734="-","-",IF(VLOOKUP($AU734,'FE Source'!$A:$Z,21,FALSE)=0,"-",IF(VLOOKUP($AU734,'FE Source'!$A:$Z,21,FALSE)=2,"Semi-Annual",IF(VLOOKUP($AU734,'FE Source'!$A:$Z,21,FALSE)=4,"Quarterly",IF(VLOOKUP($AU734,'FE Source'!$A:$Z,21,FALSE)=12,"Monthly","Annual")))))</f>
        <v>Monthly</v>
      </c>
      <c r="AQ734" s="632" t="str">
        <f t="array" ref="AQ734">IF(VLOOKUP($AU734,'FE Source'!$A:$W,16,FALSE)=0,"-",VLOOKUP($AU734,'FE Source'!$A:$W,16,FALSE))</f>
        <v>-</v>
      </c>
      <c r="AR734" s="636" t="str">
        <f>IF(VLOOKUP($AU734,'FE Source'!$A:$W,17,FALSE)=0,"-",VLOOKUP($AU734,'FE Source'!$A:$W,17,FALSE))</f>
        <v>Bronze</v>
      </c>
      <c r="AS734" s="634">
        <f>IF(VLOOKUP($AU734,'FE Source'!$AN:$AS,4,FALSE)="",VLOOKUP($AU734,'FE Source'!$AN:$AS,3,FALSE),VLOOKUP($AU734,'FE Source'!$AN:$AS,4,FALSE))</f>
        <v>0.56000000000000005</v>
      </c>
      <c r="AT734" s="637">
        <f>IF(VLOOKUP($AU734,'FE Source'!$AN:$AS,5,FALSE)=0,"-",VLOOKUP($AU734,'FE Source'!$AN:$AS,5,FALSE))</f>
        <v>45783</v>
      </c>
      <c r="AU734" s="636" t="s">
        <v>6019</v>
      </c>
      <c r="BE734" s="215" t="str">
        <f>IF(VLOOKUP($AU734,'FE Source'!$A:$AK,22,FALSE)=0,"-",VLOOKUP($AU734,'FE Source'!$A:$AK,22,FALSE))</f>
        <v>-</v>
      </c>
      <c r="BF734" s="215" t="str">
        <f>IF(VLOOKUP($AU734,'FE Source'!$A:$AK,23,FALSE)=0,"-",VLOOKUP($AU734,'FE Source'!$A:$AK,23,FALSE))</f>
        <v>-</v>
      </c>
      <c r="BG734" s="215" t="str">
        <f>IF(VLOOKUP($AU734,'FE Source'!$A:$AK,24,FALSE)=0,"-",VLOOKUP($AU734,'FE Source'!$A:$AK,24,FALSE))</f>
        <v>-</v>
      </c>
      <c r="BH734" s="215" t="str">
        <f>IF(VLOOKUP($AU734,'FE Source'!$A:$AK,25,FALSE)=0,"-",VLOOKUP($AU734,'FE Source'!$A:$AK,25,FALSE))</f>
        <v>-</v>
      </c>
      <c r="BI734" s="215">
        <f>IF(VLOOKUP($AU734,'FE Source'!$A:$AK,26,FALSE)=0,"-",VLOOKUP($AU734,'FE Source'!$A:$AK,26,FALSE))</f>
        <v>15.66</v>
      </c>
      <c r="BJ734" s="215">
        <f>IF(VLOOKUP($AU734,'FE Source'!$A:$AK,27,FALSE)=0,"-",VLOOKUP($AU734,'FE Source'!$A:$AK,27,FALSE))</f>
        <v>-7.66</v>
      </c>
      <c r="BK734" s="215">
        <f>IF(VLOOKUP($AU734,'FE Source'!$A:$AK,28,FALSE)=0,"-",VLOOKUP($AU734,'FE Source'!$A:$AK,28,FALSE))</f>
        <v>-3.28</v>
      </c>
      <c r="BL734" s="215">
        <f>IF(VLOOKUP($AU734,'FE Source'!$A:$AK,29,FALSE)=0,"-",VLOOKUP($AU734,'FE Source'!$A:$AK,29,FALSE))</f>
        <v>-16.91</v>
      </c>
      <c r="BM734" s="215">
        <f>IF(VLOOKUP($AU734,'FE Source'!$A:$AK,30,FALSE)=0,"-",VLOOKUP($AU734,'FE Source'!$A:$AK,30,FALSE))</f>
        <v>-1.26</v>
      </c>
      <c r="BN734" t="str">
        <f>IF(VLOOKUP($AU734,'FE Source'!$A:$AK,31,FALSE)="No Specified Index","-",IF(VLOOKUP($AU734,'FE Source'!$A:$AK,31,FALSE)=0,"-",VLOOKUP($AU734,'FE Source'!$A:$AK,31,FALSE)))</f>
        <v>-</v>
      </c>
      <c r="BO734" s="217">
        <f>IF(VLOOKUP($AU734,'FE Source'!$A:$AK,32,FALSE)=0,"-",VLOOKUP($AU734,'FE Source'!$A:$AK,32,FALSE))</f>
        <v>43354</v>
      </c>
      <c r="BP734" s="18" t="str">
        <f>IF(VLOOKUP($AU734,'FE Source'!$AZ:$BC,2,FALSE)=0,"-",VLOOKUP($AU734,'FE Source'!$AZ:$BC,2,FALSE))</f>
        <v>-</v>
      </c>
      <c r="BQ734" s="18" t="str">
        <f>IF(VLOOKUP($AU734,'FE Source'!$AZ:$BC,3,FALSE)=0,"-",VLOOKUP($AU734,'FE Source'!$AZ:$BC,3,FALSE))</f>
        <v>-</v>
      </c>
      <c r="BR734" s="18" t="str">
        <f>IF(VLOOKUP($AU734,'FE Source'!$AZ:$BC,4,FALSE)=0,"-",VLOOKUP($AU734,'FE Source'!$AZ:$BC,4,FALSE))</f>
        <v>-</v>
      </c>
    </row>
    <row r="735" spans="2:70" ht="15">
      <c r="B735" s="628" t="str">
        <f>INDEX('UT - Retail'!$A$7:$A$1409,MATCH(AU735,'UT - Retail'!$U$7:$U$1409,0),1)</f>
        <v xml:space="preserve">Manulife Asset Management </v>
      </c>
      <c r="C735" s="650" t="str">
        <f>INDEX('UT - Retail'!$B$7:$B$1409,MATCH(AU735,'UT - Retail'!$U$7:$U$1409,0),1)</f>
        <v>Manulife Global Fund - Asia Pacific REIT S (G) MDIST SGD-H</v>
      </c>
      <c r="D735" s="650"/>
      <c r="E735" s="618" t="str">
        <f>VLOOKUP(C735,'UT - Retail'!$B:$K,8,FALSE)</f>
        <v>Equities</v>
      </c>
      <c r="F735" s="618" t="str">
        <f>VLOOKUP(C735,'UT - Retail'!$B:$K,9,FALSE)</f>
        <v>Asia Pacific ex-Japan</v>
      </c>
      <c r="G735" s="618" t="str">
        <f>VLOOKUP(C735,'UT - Retail'!$B:$K,10,FALSE)</f>
        <v>Property</v>
      </c>
      <c r="H735" s="82" t="str">
        <f>VLOOKUP(C735,'UT - Retail'!$B:$N,13,FALSE)</f>
        <v>No</v>
      </c>
      <c r="I735" s="82" t="str">
        <f>VLOOKUP(C735,'UT - Retail'!$B:$Q,14,FALSE)</f>
        <v>No</v>
      </c>
      <c r="J735" s="618" t="str">
        <f>VLOOKUP(C735,'UT - Retail'!$B:$Q,11,FALSE)</f>
        <v>Yes</v>
      </c>
      <c r="K735" s="130" t="str">
        <f>VLOOKUP(C735,'UT - Retail'!$B:$P,15,FALSE)</f>
        <v>Yes</v>
      </c>
      <c r="L735" s="82" t="str">
        <f>VLOOKUP(C735,'UT - Retail'!$B:$Q,16,FALSE)</f>
        <v>Both</v>
      </c>
      <c r="M735" s="618" t="str">
        <f>VLOOKUP(C735,'UT - Retail'!$B:$K,6,FALSE)</f>
        <v>SGD</v>
      </c>
      <c r="N735" s="618" t="str">
        <f>IFERROR(IF(MATCH(C735,'Portfolio Construction'!$AL:$AL,0),"Yes","No"),"No")</f>
        <v>No</v>
      </c>
      <c r="O735" s="618" t="str">
        <f>IFERROR(IF(MATCH(C735,'Portfolio Construction'!$AN:$AN,0),"Yes","No"),"No")</f>
        <v>No</v>
      </c>
      <c r="P735" s="618" t="str">
        <f>IFERROR(IF(MATCH(C735,'Portfolio Construction'!$AP:$AP,0),"Yes","No"),"No")</f>
        <v>No</v>
      </c>
      <c r="Q735" s="618" t="str">
        <f>IFERROR(IF(MATCH(C735,'Portfolio Construction'!$AR:$AR,0),"Yes","No"),"No")</f>
        <v>No</v>
      </c>
      <c r="R735" s="618" t="str">
        <f>IFERROR(IF(MATCH(C735,'Portfolio Construction'!$AT:$AT,0),"Yes","No"),"No")</f>
        <v>No</v>
      </c>
      <c r="S735" s="618" t="str">
        <f>IFERROR(IF(MATCH(C735,'Portfolio Construction'!$AV:$AV,0),"Yes","No"),"No")</f>
        <v>No</v>
      </c>
      <c r="T735" s="618" t="str">
        <f>IFERROR(IF(MATCH(C735,'Portfolio Construction'!$AX:$AX,0),"Yes","No"),"No")</f>
        <v>No</v>
      </c>
      <c r="U735" s="618" t="str">
        <f>IFERROR(IF(MATCH(C735,'Portfolio Construction'!$AZ:$AZ,0),"Yes","No"),"No")</f>
        <v>No</v>
      </c>
      <c r="V735" s="618" t="str">
        <f>IFERROR(IF(MATCH(C735,'Portfolio Construction'!$BB:$BB,0),"Yes","No"),"No")</f>
        <v>No</v>
      </c>
      <c r="W735" s="618">
        <f>IF(VLOOKUP($AU735,'FE Source'!$A:$W,3,FALSE)=0,"-",VLOOKUP($AU735,'FE Source'!$A:$W,3,FALSE))</f>
        <v>7.55</v>
      </c>
      <c r="X735" s="618">
        <f>IF(VLOOKUP($AU735,'FE Source'!$A:$W,4,FALSE)=0,"-",VLOOKUP($AU735,'FE Source'!$A:$W,4,FALSE))</f>
        <v>3.39</v>
      </c>
      <c r="Y735" s="618">
        <f>IF(VLOOKUP($AU735,'FE Source'!$A:$W,5,FALSE)=0,"-",VLOOKUP($AU735,'FE Source'!$A:$W,5,FALSE))</f>
        <v>-0.38</v>
      </c>
      <c r="Z735" s="618">
        <f>IF(VLOOKUP($AU735,'FE Source'!$A:$W,6,FALSE)=0,"-",VLOOKUP($AU735,'FE Source'!$A:$W,6,FALSE))</f>
        <v>5.85</v>
      </c>
      <c r="AA735" s="618">
        <f>IF(VLOOKUP($AU735,'FE Source'!$A:$W,7,FALSE)=0,"-",VLOOKUP($AU735,'FE Source'!$A:$W,7,FALSE))</f>
        <v>-6.64</v>
      </c>
      <c r="AB735" s="618">
        <f>IF(VLOOKUP($AU735,'FE Source'!$A:$W,8,FALSE)=0,"-",VLOOKUP($AU735,'FE Source'!$A:$W,8,FALSE))</f>
        <v>-3.69</v>
      </c>
      <c r="AC735" s="632" t="str">
        <f>IF(VLOOKUP($AU735,'FE Source'!$A:$W,9,FALSE)=0,"-",VLOOKUP($AU735,'FE Source'!$A:$W,9,FALSE))</f>
        <v>-</v>
      </c>
      <c r="AD735" s="634">
        <f>IF(VLOOKUP($AU735,'FE Source'!$A:$W,10,FALSE)=0,"-",VLOOKUP($AU735,'FE Source'!$A:$W,10,FALSE))</f>
        <v>1.63</v>
      </c>
      <c r="AE735" s="618">
        <f>IF(VLOOKUP($AU735,'FE Source'!$A:$W,11,FALSE)=0,"-",VLOOKUP($AU735,'FE Source'!$A:$W,11,FALSE))</f>
        <v>19.98</v>
      </c>
      <c r="AF735" s="618">
        <f>IF(VLOOKUP($AU735,'FE Source'!$A:$W,12,FALSE)=0,"-",VLOOKUP($AU735,'FE Source'!$A:$W,12,FALSE))</f>
        <v>-0.02</v>
      </c>
      <c r="AG735" s="618">
        <f>IF(VLOOKUP($AU735,'FE Source'!$A:$W,14,FALSE)=0,"-",VLOOKUP($AU735,'FE Source'!$A:$W,14,FALSE))</f>
        <v>-29.27</v>
      </c>
      <c r="AH735" s="618">
        <f>IF(VLOOKUP($AU735,'FE Source'!$A:$DJ,33,FALSE)=0,"-",VLOOKUP($AU735,'FE Source'!$A:$DJ,33,FALSE))</f>
        <v>166.81</v>
      </c>
      <c r="AI735" s="618">
        <f>IF(VLOOKUP($AU735,'FE Source'!$A:$Y,20,FALSE)=0,"-",VLOOKUP($AU735,'FE Source'!$A:$Y,20,FALSE))</f>
        <v>185.11</v>
      </c>
      <c r="AJ735" s="618">
        <f>IF(VLOOKUP($AU735,'FE Source'!$A:$DJ,34,FALSE)=0,"-",VLOOKUP($AU735,'FE Source'!$A:$DJ,34,FALSE))</f>
        <v>179.72</v>
      </c>
      <c r="AK735" s="618">
        <f>IF(VLOOKUP($AU735,'FE Source'!$A:$DJ,35,FALSE)=0,"-",VLOOKUP($AU735,'FE Source'!$A:$DJ,35,FALSE))</f>
        <v>115.41</v>
      </c>
      <c r="AL735" s="632">
        <f>IF(VLOOKUP($AU735,'FE Source'!$A:$Y,19,FALSE)=0,"-",VLOOKUP($AU735,'FE Source'!$A:$Y,19,FALSE))</f>
        <v>134.06</v>
      </c>
      <c r="AM735" s="634">
        <f>IF(VLOOKUP($AU735,'FE Source'!$A:$DJ,36,FALSE)=0,"-",VLOOKUP($AU735,'FE Source'!$A:$DJ,36,FALSE))</f>
        <v>129.06</v>
      </c>
      <c r="AN735" s="635">
        <f>IF(VLOOKUP($AU735,'FE Source'!$A:$W,13,FALSE)=0,"-",VLOOKUP($AU735,'FE Source'!$A:$W,13,FALSE))</f>
        <v>426</v>
      </c>
      <c r="AO735" s="634">
        <f>IF(J735="no","-",IF(VLOOKUP($AU735,'FE Source'!$A:$W,15,FALSE)=0,"-",VLOOKUP($AU735,'FE Source'!$A:$W,15,FALSE)))</f>
        <v>8</v>
      </c>
      <c r="AP735" s="618" t="str">
        <f>IF(AO735="-","-",IF(VLOOKUP($AU735,'FE Source'!$A:$Z,21,FALSE)=0,"-",IF(VLOOKUP($AU735,'FE Source'!$A:$Z,21,FALSE)=2,"Semi-Annual",IF(VLOOKUP($AU735,'FE Source'!$A:$Z,21,FALSE)=4,"Quarterly",IF(VLOOKUP($AU735,'FE Source'!$A:$Z,21,FALSE)=12,"Monthly","Annual")))))</f>
        <v>Monthly</v>
      </c>
      <c r="AQ735" s="632" t="str">
        <f t="array" ref="AQ735">IF(VLOOKUP($AU735,'FE Source'!$A:$W,16,FALSE)=0,"-",VLOOKUP($AU735,'FE Source'!$A:$W,16,FALSE))</f>
        <v>-</v>
      </c>
      <c r="AR735" s="636" t="str">
        <f>IF(VLOOKUP($AU735,'FE Source'!$A:$W,17,FALSE)=0,"-",VLOOKUP($AU735,'FE Source'!$A:$W,17,FALSE))</f>
        <v>-</v>
      </c>
      <c r="AS735" s="634">
        <f>IF(VLOOKUP($AU735,'FE Source'!$AN:$AS,4,FALSE)="",VLOOKUP($AU735,'FE Source'!$AN:$AS,3,FALSE),VLOOKUP($AU735,'FE Source'!$AN:$AS,4,FALSE))</f>
        <v>0.5</v>
      </c>
      <c r="AT735" s="637">
        <f>IF(VLOOKUP($AU735,'FE Source'!$AN:$AS,5,FALSE)=0,"-",VLOOKUP($AU735,'FE Source'!$AN:$AS,5,FALSE))</f>
        <v>45783</v>
      </c>
      <c r="AU735" s="636" t="s">
        <v>6020</v>
      </c>
      <c r="BE735" s="215" t="str">
        <f>IF(VLOOKUP($AU735,'FE Source'!$A:$AK,22,FALSE)=0,"-",VLOOKUP($AU735,'FE Source'!$A:$AK,22,FALSE))</f>
        <v>-</v>
      </c>
      <c r="BF735" s="215" t="str">
        <f>IF(VLOOKUP($AU735,'FE Source'!$A:$AK,23,FALSE)=0,"-",VLOOKUP($AU735,'FE Source'!$A:$AK,23,FALSE))</f>
        <v>-</v>
      </c>
      <c r="BG735" s="215" t="str">
        <f>IF(VLOOKUP($AU735,'FE Source'!$A:$AK,24,FALSE)=0,"-",VLOOKUP($AU735,'FE Source'!$A:$AK,24,FALSE))</f>
        <v>-</v>
      </c>
      <c r="BH735" s="215" t="str">
        <f>IF(VLOOKUP($AU735,'FE Source'!$A:$AK,25,FALSE)=0,"-",VLOOKUP($AU735,'FE Source'!$A:$AK,25,FALSE))</f>
        <v>-</v>
      </c>
      <c r="BI735" s="215" t="str">
        <f>IF(VLOOKUP($AU735,'FE Source'!$A:$AK,26,FALSE)=0,"-",VLOOKUP($AU735,'FE Source'!$A:$AK,26,FALSE))</f>
        <v>-</v>
      </c>
      <c r="BJ735" s="215">
        <f>IF(VLOOKUP($AU735,'FE Source'!$A:$AK,27,FALSE)=0,"-",VLOOKUP($AU735,'FE Source'!$A:$AK,27,FALSE))</f>
        <v>-7.1</v>
      </c>
      <c r="BK735" s="215">
        <f>IF(VLOOKUP($AU735,'FE Source'!$A:$AK,28,FALSE)=0,"-",VLOOKUP($AU735,'FE Source'!$A:$AK,28,FALSE))</f>
        <v>-5.41</v>
      </c>
      <c r="BL735" s="215">
        <f>IF(VLOOKUP($AU735,'FE Source'!$A:$AK,29,FALSE)=0,"-",VLOOKUP($AU735,'FE Source'!$A:$AK,29,FALSE))</f>
        <v>-16.98</v>
      </c>
      <c r="BM735" s="215">
        <f>IF(VLOOKUP($AU735,'FE Source'!$A:$AK,30,FALSE)=0,"-",VLOOKUP($AU735,'FE Source'!$A:$AK,30,FALSE))</f>
        <v>-1.35</v>
      </c>
      <c r="BN735" t="str">
        <f>IF(VLOOKUP($AU735,'FE Source'!$A:$AK,31,FALSE)="No Specified Index","-",IF(VLOOKUP($AU735,'FE Source'!$A:$AK,31,FALSE)=0,"-",VLOOKUP($AU735,'FE Source'!$A:$AK,31,FALSE)))</f>
        <v>-</v>
      </c>
      <c r="BO735" s="217">
        <f>IF(VLOOKUP($AU735,'FE Source'!$A:$AK,32,FALSE)=0,"-",VLOOKUP($AU735,'FE Source'!$A:$AK,32,FALSE))</f>
        <v>43585</v>
      </c>
      <c r="BP735" s="18" t="str">
        <f>IF(VLOOKUP($AU735,'FE Source'!$AZ:$BC,2,FALSE)=0,"-",VLOOKUP($AU735,'FE Source'!$AZ:$BC,2,FALSE))</f>
        <v>-</v>
      </c>
      <c r="BQ735" s="18" t="str">
        <f>IF(VLOOKUP($AU735,'FE Source'!$AZ:$BC,3,FALSE)=0,"-",VLOOKUP($AU735,'FE Source'!$AZ:$BC,3,FALSE))</f>
        <v>-</v>
      </c>
      <c r="BR735" s="18" t="str">
        <f>IF(VLOOKUP($AU735,'FE Source'!$AZ:$BC,4,FALSE)=0,"-",VLOOKUP($AU735,'FE Source'!$AZ:$BC,4,FALSE))</f>
        <v>-</v>
      </c>
    </row>
    <row r="736" spans="2:70" ht="15">
      <c r="B736" s="628" t="str">
        <f>INDEX('UT - Retail'!$A$7:$A$1409,MATCH(AU736,'UT - Retail'!$U$7:$U$1409,0),1)</f>
        <v xml:space="preserve">Manulife Asset Management </v>
      </c>
      <c r="C736" s="650" t="str">
        <f>INDEX('UT - Retail'!$B$7:$B$1409,MATCH(AU736,'UT - Retail'!$U$7:$U$1409,0),1)</f>
        <v>Manulife Global Fund - Global Equity AA SGD</v>
      </c>
      <c r="D736" s="650"/>
      <c r="E736" s="618" t="str">
        <f>VLOOKUP(C736,'UT - Retail'!$B:$K,8,FALSE)</f>
        <v>Equities</v>
      </c>
      <c r="F736" s="618" t="str">
        <f>VLOOKUP(C736,'UT - Retail'!$B:$K,9,FALSE)</f>
        <v>Global</v>
      </c>
      <c r="G736" s="618" t="str">
        <f>VLOOKUP(C736,'UT - Retail'!$B:$K,10,FALSE)</f>
        <v>General</v>
      </c>
      <c r="H736" s="82" t="str">
        <f>VLOOKUP(C736,'UT - Retail'!$B:$N,13,FALSE)</f>
        <v>No</v>
      </c>
      <c r="I736" s="82" t="str">
        <f>VLOOKUP(C736,'UT - Retail'!$B:$Q,14,FALSE)</f>
        <v>No</v>
      </c>
      <c r="J736" s="618" t="str">
        <f>VLOOKUP(C736,'UT - Retail'!$B:$Q,11,FALSE)</f>
        <v>Yes</v>
      </c>
      <c r="K736" s="130" t="str">
        <f>VLOOKUP(C736,'UT - Retail'!$B:$P,15,FALSE)</f>
        <v>Yes</v>
      </c>
      <c r="L736" s="82" t="str">
        <f>VLOOKUP(C736,'UT - Retail'!$B:$Q,16,FALSE)</f>
        <v>Both</v>
      </c>
      <c r="M736" s="618" t="str">
        <f>VLOOKUP(C736,'UT - Retail'!$B:$K,6,FALSE)</f>
        <v>SGD</v>
      </c>
      <c r="N736" s="618" t="str">
        <f>IFERROR(IF(MATCH(C736,'Portfolio Construction'!$AL:$AL,0),"Yes","No"),"No")</f>
        <v>No</v>
      </c>
      <c r="O736" s="618" t="str">
        <f>IFERROR(IF(MATCH(C736,'Portfolio Construction'!$AN:$AN,0),"Yes","No"),"No")</f>
        <v>No</v>
      </c>
      <c r="P736" s="618" t="str">
        <f>IFERROR(IF(MATCH(C736,'Portfolio Construction'!$AP:$AP,0),"Yes","No"),"No")</f>
        <v>No</v>
      </c>
      <c r="Q736" s="618" t="str">
        <f>IFERROR(IF(MATCH(C736,'Portfolio Construction'!$AR:$AR,0),"Yes","No"),"No")</f>
        <v>No</v>
      </c>
      <c r="R736" s="618" t="str">
        <f>IFERROR(IF(MATCH(C736,'Portfolio Construction'!$AT:$AT,0),"Yes","No"),"No")</f>
        <v>No</v>
      </c>
      <c r="S736" s="618" t="str">
        <f>IFERROR(IF(MATCH(C736,'Portfolio Construction'!$AV:$AV,0),"Yes","No"),"No")</f>
        <v>No</v>
      </c>
      <c r="T736" s="618" t="str">
        <f>IFERROR(IF(MATCH(C736,'Portfolio Construction'!$AX:$AX,0),"Yes","No"),"No")</f>
        <v>No</v>
      </c>
      <c r="U736" s="618" t="str">
        <f>IFERROR(IF(MATCH(C736,'Portfolio Construction'!$AZ:$AZ,0),"Yes","No"),"No")</f>
        <v>No</v>
      </c>
      <c r="V736" s="618" t="str">
        <f>IFERROR(IF(MATCH(C736,'Portfolio Construction'!$BB:$BB,0),"Yes","No"),"No")</f>
        <v>No</v>
      </c>
      <c r="W736" s="618">
        <f>IF(VLOOKUP($AU736,'FE Source'!$A:$W,3,FALSE)=0,"-",VLOOKUP($AU736,'FE Source'!$A:$W,3,FALSE))</f>
        <v>-4.5599999999999996</v>
      </c>
      <c r="X736" s="618">
        <f>IF(VLOOKUP($AU736,'FE Source'!$A:$W,4,FALSE)=0,"-",VLOOKUP($AU736,'FE Source'!$A:$W,4,FALSE))</f>
        <v>2.09</v>
      </c>
      <c r="Y736" s="618">
        <f>IF(VLOOKUP($AU736,'FE Source'!$A:$W,5,FALSE)=0,"-",VLOOKUP($AU736,'FE Source'!$A:$W,5,FALSE))</f>
        <v>-5.3</v>
      </c>
      <c r="Z736" s="618">
        <f>IF(VLOOKUP($AU736,'FE Source'!$A:$W,6,FALSE)=0,"-",VLOOKUP($AU736,'FE Source'!$A:$W,6,FALSE))</f>
        <v>-1.7</v>
      </c>
      <c r="AA736" s="618">
        <f>IF(VLOOKUP($AU736,'FE Source'!$A:$W,7,FALSE)=0,"-",VLOOKUP($AU736,'FE Source'!$A:$W,7,FALSE))</f>
        <v>6.27</v>
      </c>
      <c r="AB736" s="618">
        <f>IF(VLOOKUP($AU736,'FE Source'!$A:$W,8,FALSE)=0,"-",VLOOKUP($AU736,'FE Source'!$A:$W,8,FALSE))</f>
        <v>9.5399999999999991</v>
      </c>
      <c r="AC736" s="632" t="str">
        <f>IF(VLOOKUP($AU736,'FE Source'!$A:$W,9,FALSE)=0,"-",VLOOKUP($AU736,'FE Source'!$A:$W,9,FALSE))</f>
        <v>-</v>
      </c>
      <c r="AD736" s="634">
        <f>IF(VLOOKUP($AU736,'FE Source'!$A:$W,10,FALSE)=0,"-",VLOOKUP($AU736,'FE Source'!$A:$W,10,FALSE))</f>
        <v>0.83</v>
      </c>
      <c r="AE736" s="618">
        <f>IF(VLOOKUP($AU736,'FE Source'!$A:$W,11,FALSE)=0,"-",VLOOKUP($AU736,'FE Source'!$A:$W,11,FALSE))</f>
        <v>11.27</v>
      </c>
      <c r="AF736" s="618">
        <f>IF(VLOOKUP($AU736,'FE Source'!$A:$W,12,FALSE)=0,"-",VLOOKUP($AU736,'FE Source'!$A:$W,12,FALSE))</f>
        <v>0.21</v>
      </c>
      <c r="AG736" s="618">
        <f>IF(VLOOKUP($AU736,'FE Source'!$A:$W,14,FALSE)=0,"-",VLOOKUP($AU736,'FE Source'!$A:$W,14,FALSE))</f>
        <v>-10.5</v>
      </c>
      <c r="AH736" s="618">
        <f>IF(VLOOKUP($AU736,'FE Source'!$A:$DJ,33,FALSE)=0,"-",VLOOKUP($AU736,'FE Source'!$A:$DJ,33,FALSE))</f>
        <v>76.760000000000005</v>
      </c>
      <c r="AI736" s="618">
        <f>IF(VLOOKUP($AU736,'FE Source'!$A:$Y,20,FALSE)=0,"-",VLOOKUP($AU736,'FE Source'!$A:$Y,20,FALSE))</f>
        <v>85.89</v>
      </c>
      <c r="AJ736" s="618">
        <f>IF(VLOOKUP($AU736,'FE Source'!$A:$DJ,34,FALSE)=0,"-",VLOOKUP($AU736,'FE Source'!$A:$DJ,34,FALSE))</f>
        <v>93.07</v>
      </c>
      <c r="AK736" s="618">
        <f>IF(VLOOKUP($AU736,'FE Source'!$A:$DJ,35,FALSE)=0,"-",VLOOKUP($AU736,'FE Source'!$A:$DJ,35,FALSE))</f>
        <v>119.54</v>
      </c>
      <c r="AL736" s="632">
        <f>IF(VLOOKUP($AU736,'FE Source'!$A:$Y,19,FALSE)=0,"-",VLOOKUP($AU736,'FE Source'!$A:$Y,19,FALSE))</f>
        <v>81.900000000000006</v>
      </c>
      <c r="AM736" s="634">
        <f>IF(VLOOKUP($AU736,'FE Source'!$A:$DJ,36,FALSE)=0,"-",VLOOKUP($AU736,'FE Source'!$A:$DJ,36,FALSE))</f>
        <v>85.83</v>
      </c>
      <c r="AN736" s="635">
        <f>IF(VLOOKUP($AU736,'FE Source'!$A:$W,13,FALSE)=0,"-",VLOOKUP($AU736,'FE Source'!$A:$W,13,FALSE))</f>
        <v>315.2</v>
      </c>
      <c r="AO736" s="634">
        <f>IF(J736="no","-",IF(VLOOKUP($AU736,'FE Source'!$A:$W,15,FALSE)=0,"-",VLOOKUP($AU736,'FE Source'!$A:$W,15,FALSE)))</f>
        <v>0.19</v>
      </c>
      <c r="AP736" s="618" t="str">
        <f>IF(AO736="-","-",IF(VLOOKUP($AU736,'FE Source'!$A:$Z,21,FALSE)=0,"-",IF(VLOOKUP($AU736,'FE Source'!$A:$Z,21,FALSE)=2,"Semi-Annual",IF(VLOOKUP($AU736,'FE Source'!$A:$Z,21,FALSE)=4,"Quarterly",IF(VLOOKUP($AU736,'FE Source'!$A:$Z,21,FALSE)=12,"Monthly","Annual")))))</f>
        <v>Annual</v>
      </c>
      <c r="AQ736" s="632" t="str">
        <f t="array" ref="AQ736">IF(VLOOKUP($AU736,'FE Source'!$A:$W,16,FALSE)=0,"-",VLOOKUP($AU736,'FE Source'!$A:$W,16,FALSE))</f>
        <v>-</v>
      </c>
      <c r="AR736" s="636" t="str">
        <f>IF(VLOOKUP($AU736,'FE Source'!$A:$W,17,FALSE)=0,"-",VLOOKUP($AU736,'FE Source'!$A:$W,17,FALSE))</f>
        <v>Bronze</v>
      </c>
      <c r="AS736" s="634">
        <f>IF(VLOOKUP($AU736,'FE Source'!$AN:$AS,4,FALSE)="",VLOOKUP($AU736,'FE Source'!$AN:$AS,3,FALSE),VLOOKUP($AU736,'FE Source'!$AN:$AS,4,FALSE))</f>
        <v>1.54</v>
      </c>
      <c r="AT736" s="637">
        <f>IF(VLOOKUP($AU736,'FE Source'!$AN:$AS,5,FALSE)=0,"-",VLOOKUP($AU736,'FE Source'!$AN:$AS,5,FALSE))</f>
        <v>45783</v>
      </c>
      <c r="AU736" s="636" t="s">
        <v>9383</v>
      </c>
      <c r="BE736" s="215" t="str">
        <f>IF(VLOOKUP($AU736,'FE Source'!$A:$AK,22,FALSE)=0,"-",VLOOKUP($AU736,'FE Source'!$A:$AK,22,FALSE))</f>
        <v>-</v>
      </c>
      <c r="BF736" s="215" t="str">
        <f>IF(VLOOKUP($AU736,'FE Source'!$A:$AK,23,FALSE)=0,"-",VLOOKUP($AU736,'FE Source'!$A:$AK,23,FALSE))</f>
        <v>-</v>
      </c>
      <c r="BG736" s="215" t="str">
        <f>IF(VLOOKUP($AU736,'FE Source'!$A:$AK,24,FALSE)=0,"-",VLOOKUP($AU736,'FE Source'!$A:$AK,24,FALSE))</f>
        <v>-</v>
      </c>
      <c r="BH736" s="215">
        <f>IF(VLOOKUP($AU736,'FE Source'!$A:$AK,25,FALSE)=0,"-",VLOOKUP($AU736,'FE Source'!$A:$AK,25,FALSE))</f>
        <v>-10.08</v>
      </c>
      <c r="BI736" s="215">
        <f>IF(VLOOKUP($AU736,'FE Source'!$A:$AK,26,FALSE)=0,"-",VLOOKUP($AU736,'FE Source'!$A:$AK,26,FALSE))</f>
        <v>26.82</v>
      </c>
      <c r="BJ736" s="215">
        <f>IF(VLOOKUP($AU736,'FE Source'!$A:$AK,27,FALSE)=0,"-",VLOOKUP($AU736,'FE Source'!$A:$AK,27,FALSE))</f>
        <v>3.47</v>
      </c>
      <c r="BK736" s="215">
        <f>IF(VLOOKUP($AU736,'FE Source'!$A:$AK,28,FALSE)=0,"-",VLOOKUP($AU736,'FE Source'!$A:$AK,28,FALSE))</f>
        <v>23.42</v>
      </c>
      <c r="BL736" s="215">
        <f>IF(VLOOKUP($AU736,'FE Source'!$A:$AK,29,FALSE)=0,"-",VLOOKUP($AU736,'FE Source'!$A:$AK,29,FALSE))</f>
        <v>-16.29</v>
      </c>
      <c r="BM736" s="215">
        <f>IF(VLOOKUP($AU736,'FE Source'!$A:$AK,30,FALSE)=0,"-",VLOOKUP($AU736,'FE Source'!$A:$AK,30,FALSE))</f>
        <v>17.45</v>
      </c>
      <c r="BN736" t="str">
        <f>IF(VLOOKUP($AU736,'FE Source'!$A:$AK,31,FALSE)="No Specified Index","-",IF(VLOOKUP($AU736,'FE Source'!$A:$AK,31,FALSE)=0,"-",VLOOKUP($AU736,'FE Source'!$A:$AK,31,FALSE)))</f>
        <v>MSCI World</v>
      </c>
      <c r="BO736" s="217">
        <f>IF(VLOOKUP($AU736,'FE Source'!$A:$AK,32,FALSE)=0,"-",VLOOKUP($AU736,'FE Source'!$A:$AK,32,FALSE))</f>
        <v>43010</v>
      </c>
      <c r="BP736" s="18" t="str">
        <f>IF(VLOOKUP($AU736,'FE Source'!$AZ:$BC,2,FALSE)=0,"-",VLOOKUP($AU736,'FE Source'!$AZ:$BC,2,FALSE))</f>
        <v>-</v>
      </c>
      <c r="BQ736" s="18" t="str">
        <f>IF(VLOOKUP($AU736,'FE Source'!$AZ:$BC,3,FALSE)=0,"-",VLOOKUP($AU736,'FE Source'!$AZ:$BC,3,FALSE))</f>
        <v>-</v>
      </c>
      <c r="BR736" s="18" t="str">
        <f>IF(VLOOKUP($AU736,'FE Source'!$AZ:$BC,4,FALSE)=0,"-",VLOOKUP($AU736,'FE Source'!$AZ:$BC,4,FALSE))</f>
        <v>-</v>
      </c>
    </row>
    <row r="737" spans="2:70" ht="15" customHeight="1">
      <c r="B737" s="628" t="str">
        <f>INDEX('UT - Retail'!$A$7:$A$1409,MATCH(AU737,'UT - Retail'!$U$7:$U$1409,0),1)</f>
        <v xml:space="preserve">Manulife Asset Management </v>
      </c>
      <c r="C737" s="650" t="str">
        <f>INDEX('UT - Retail'!$B$7:$B$1409,MATCH(AU737,'UT - Retail'!$U$7:$U$1409,0),1)</f>
        <v>Manulife Global Fund - Global Multi-Asset Diversified Income AA Inc SGD-H</v>
      </c>
      <c r="D737" s="650"/>
      <c r="E737" s="618" t="str">
        <f>VLOOKUP(C737,'UT - Retail'!$B:$K,8,FALSE)</f>
        <v>Mixed Assets</v>
      </c>
      <c r="F737" s="618" t="str">
        <f>VLOOKUP(C737,'UT - Retail'!$B:$K,9,FALSE)</f>
        <v>Global</v>
      </c>
      <c r="G737" s="618" t="str">
        <f>VLOOKUP(C737,'UT - Retail'!$B:$K,10,FALSE)</f>
        <v>General</v>
      </c>
      <c r="H737" s="82" t="str">
        <f>VLOOKUP(C737,'UT - Retail'!$B:$N,13,FALSE)</f>
        <v>No</v>
      </c>
      <c r="I737" s="82" t="str">
        <f>VLOOKUP(C737,'UT - Retail'!$B:$Q,14,FALSE)</f>
        <v>No</v>
      </c>
      <c r="J737" s="618" t="str">
        <f>VLOOKUP(C737,'UT - Retail'!$B:$Q,11,FALSE)</f>
        <v>Yes</v>
      </c>
      <c r="K737" s="130" t="str">
        <f>VLOOKUP(C737,'UT - Retail'!$B:$P,15,FALSE)</f>
        <v>Yes</v>
      </c>
      <c r="L737" s="82" t="str">
        <f>VLOOKUP(C737,'UT - Retail'!$B:$Q,16,FALSE)</f>
        <v>Both</v>
      </c>
      <c r="M737" s="618" t="str">
        <f>VLOOKUP(C737,'UT - Retail'!$B:$K,6,FALSE)</f>
        <v>SGD</v>
      </c>
      <c r="N737" s="618" t="str">
        <f>IFERROR(IF(MATCH(C737,'Portfolio Construction'!$AL:$AL,0),"Yes","No"),"No")</f>
        <v>No</v>
      </c>
      <c r="O737" s="618" t="str">
        <f>IFERROR(IF(MATCH(C737,'Portfolio Construction'!$AN:$AN,0),"Yes","No"),"No")</f>
        <v>No</v>
      </c>
      <c r="P737" s="618" t="str">
        <f>IFERROR(IF(MATCH(C737,'Portfolio Construction'!$AP:$AP,0),"Yes","No"),"No")</f>
        <v>No</v>
      </c>
      <c r="Q737" s="618" t="str">
        <f>IFERROR(IF(MATCH(C737,'Portfolio Construction'!$AR:$AR,0),"Yes","No"),"No")</f>
        <v>No</v>
      </c>
      <c r="R737" s="618" t="str">
        <f>IFERROR(IF(MATCH(C737,'Portfolio Construction'!$AT:$AT,0),"Yes","No"),"No")</f>
        <v>No</v>
      </c>
      <c r="S737" s="618" t="str">
        <f>IFERROR(IF(MATCH(C737,'Portfolio Construction'!$AV:$AV,0),"Yes","No"),"No")</f>
        <v>No</v>
      </c>
      <c r="T737" s="618" t="str">
        <f>IFERROR(IF(MATCH(C737,'Portfolio Construction'!$AX:$AX,0),"Yes","No"),"No")</f>
        <v>No</v>
      </c>
      <c r="U737" s="618" t="str">
        <f>IFERROR(IF(MATCH(C737,'Portfolio Construction'!$AZ:$AZ,0),"Yes","No"),"No")</f>
        <v>No</v>
      </c>
      <c r="V737" s="618" t="str">
        <f>IFERROR(IF(MATCH(C737,'Portfolio Construction'!$BB:$BB,0),"Yes","No"),"No")</f>
        <v>No</v>
      </c>
      <c r="W737" s="618">
        <f>IF(VLOOKUP($AU737,'FE Source'!$A:$W,3,FALSE)=0,"-",VLOOKUP($AU737,'FE Source'!$A:$W,3,FALSE))</f>
        <v>-1.84</v>
      </c>
      <c r="X737" s="618">
        <f>IF(VLOOKUP($AU737,'FE Source'!$A:$W,4,FALSE)=0,"-",VLOOKUP($AU737,'FE Source'!$A:$W,4,FALSE))</f>
        <v>2.82</v>
      </c>
      <c r="Y737" s="618">
        <f>IF(VLOOKUP($AU737,'FE Source'!$A:$W,5,FALSE)=0,"-",VLOOKUP($AU737,'FE Source'!$A:$W,5,FALSE))</f>
        <v>-2.41</v>
      </c>
      <c r="Z737" s="618">
        <f>IF(VLOOKUP($AU737,'FE Source'!$A:$W,6,FALSE)=0,"-",VLOOKUP($AU737,'FE Source'!$A:$W,6,FALSE))</f>
        <v>3.31</v>
      </c>
      <c r="AA737" s="618">
        <f>IF(VLOOKUP($AU737,'FE Source'!$A:$W,7,FALSE)=0,"-",VLOOKUP($AU737,'FE Source'!$A:$W,7,FALSE))</f>
        <v>4.4000000000000004</v>
      </c>
      <c r="AB737" s="618">
        <f>IF(VLOOKUP($AU737,'FE Source'!$A:$W,8,FALSE)=0,"-",VLOOKUP($AU737,'FE Source'!$A:$W,8,FALSE))</f>
        <v>6.06</v>
      </c>
      <c r="AC737" s="632" t="str">
        <f>IF(VLOOKUP($AU737,'FE Source'!$A:$W,9,FALSE)=0,"-",VLOOKUP($AU737,'FE Source'!$A:$W,9,FALSE))</f>
        <v>-</v>
      </c>
      <c r="AD737" s="634">
        <f>IF(VLOOKUP($AU737,'FE Source'!$A:$W,10,FALSE)=0,"-",VLOOKUP($AU737,'FE Source'!$A:$W,10,FALSE))</f>
        <v>1.39</v>
      </c>
      <c r="AE737" s="618">
        <f>IF(VLOOKUP($AU737,'FE Source'!$A:$W,11,FALSE)=0,"-",VLOOKUP($AU737,'FE Source'!$A:$W,11,FALSE))</f>
        <v>9.64</v>
      </c>
      <c r="AF737" s="618">
        <f>IF(VLOOKUP($AU737,'FE Source'!$A:$W,12,FALSE)=0,"-",VLOOKUP($AU737,'FE Source'!$A:$W,12,FALSE))</f>
        <v>0.09</v>
      </c>
      <c r="AG737" s="618">
        <f>IF(VLOOKUP($AU737,'FE Source'!$A:$W,14,FALSE)=0,"-",VLOOKUP($AU737,'FE Source'!$A:$W,14,FALSE))</f>
        <v>-10.98</v>
      </c>
      <c r="AH737" s="618">
        <f>IF(VLOOKUP($AU737,'FE Source'!$A:$DJ,33,FALSE)=0,"-",VLOOKUP($AU737,'FE Source'!$A:$DJ,33,FALSE))</f>
        <v>133.27000000000001</v>
      </c>
      <c r="AI737" s="618">
        <f>IF(VLOOKUP($AU737,'FE Source'!$A:$Y,20,FALSE)=0,"-",VLOOKUP($AU737,'FE Source'!$A:$Y,20,FALSE))</f>
        <v>156.47</v>
      </c>
      <c r="AJ737" s="618">
        <f>IF(VLOOKUP($AU737,'FE Source'!$A:$DJ,34,FALSE)=0,"-",VLOOKUP($AU737,'FE Source'!$A:$DJ,34,FALSE))</f>
        <v>161.96</v>
      </c>
      <c r="AK737" s="618">
        <f>IF(VLOOKUP($AU737,'FE Source'!$A:$DJ,35,FALSE)=0,"-",VLOOKUP($AU737,'FE Source'!$A:$DJ,35,FALSE))</f>
        <v>132.81</v>
      </c>
      <c r="AL737" s="632">
        <f>IF(VLOOKUP($AU737,'FE Source'!$A:$Y,19,FALSE)=0,"-",VLOOKUP($AU737,'FE Source'!$A:$Y,19,FALSE))</f>
        <v>121.31</v>
      </c>
      <c r="AM737" s="634">
        <f>IF(VLOOKUP($AU737,'FE Source'!$A:$DJ,36,FALSE)=0,"-",VLOOKUP($AU737,'FE Source'!$A:$DJ,36,FALSE))</f>
        <v>108.16</v>
      </c>
      <c r="AN737" s="635">
        <f>IF(VLOOKUP($AU737,'FE Source'!$A:$W,13,FALSE)=0,"-",VLOOKUP($AU737,'FE Source'!$A:$W,13,FALSE))</f>
        <v>2063.1999999999998</v>
      </c>
      <c r="AO737" s="634">
        <f>IF(J737="no","-",IF(VLOOKUP($AU737,'FE Source'!$A:$W,15,FALSE)=0,"-",VLOOKUP($AU737,'FE Source'!$A:$W,15,FALSE)))</f>
        <v>5.91</v>
      </c>
      <c r="AP737" s="618" t="str">
        <f>IF(AO737="-","-",IF(VLOOKUP($AU737,'FE Source'!$A:$Z,21,FALSE)=0,"-",IF(VLOOKUP($AU737,'FE Source'!$A:$Z,21,FALSE)=2,"Semi-Annual",IF(VLOOKUP($AU737,'FE Source'!$A:$Z,21,FALSE)=4,"Quarterly",IF(VLOOKUP($AU737,'FE Source'!$A:$Z,21,FALSE)=12,"Monthly","Annual")))))</f>
        <v>Monthly</v>
      </c>
      <c r="AQ737" s="632" t="str">
        <f t="array" ref="AQ737">IF(VLOOKUP($AU737,'FE Source'!$A:$W,16,FALSE)=0,"-",VLOOKUP($AU737,'FE Source'!$A:$W,16,FALSE))</f>
        <v>-</v>
      </c>
      <c r="AR737" s="636" t="str">
        <f>IF(VLOOKUP($AU737,'FE Source'!$A:$W,17,FALSE)=0,"-",VLOOKUP($AU737,'FE Source'!$A:$W,17,FALSE))</f>
        <v>-</v>
      </c>
      <c r="AS737" s="634">
        <f>IF(VLOOKUP($AU737,'FE Source'!$AN:$AS,4,FALSE)="",VLOOKUP($AU737,'FE Source'!$AN:$AS,3,FALSE),VLOOKUP($AU737,'FE Source'!$AN:$AS,4,FALSE))</f>
        <v>0.86</v>
      </c>
      <c r="AT737" s="637">
        <f>IF(VLOOKUP($AU737,'FE Source'!$AN:$AS,5,FALSE)=0,"-",VLOOKUP($AU737,'FE Source'!$AN:$AS,5,FALSE))</f>
        <v>45783</v>
      </c>
      <c r="AU737" s="636" t="s">
        <v>10334</v>
      </c>
      <c r="BE737" s="215" t="str">
        <f>IF(VLOOKUP($AU737,'FE Source'!$A:$AK,22,FALSE)=0,"-",VLOOKUP($AU737,'FE Source'!$A:$AK,22,FALSE))</f>
        <v>-</v>
      </c>
      <c r="BF737" s="215" t="str">
        <f>IF(VLOOKUP($AU737,'FE Source'!$A:$AK,23,FALSE)=0,"-",VLOOKUP($AU737,'FE Source'!$A:$AK,23,FALSE))</f>
        <v>-</v>
      </c>
      <c r="BG737" s="215" t="str">
        <f>IF(VLOOKUP($AU737,'FE Source'!$A:$AK,24,FALSE)=0,"-",VLOOKUP($AU737,'FE Source'!$A:$AK,24,FALSE))</f>
        <v>-</v>
      </c>
      <c r="BH737" s="215" t="str">
        <f>IF(VLOOKUP($AU737,'FE Source'!$A:$AK,25,FALSE)=0,"-",VLOOKUP($AU737,'FE Source'!$A:$AK,25,FALSE))</f>
        <v>-</v>
      </c>
      <c r="BI737" s="215" t="str">
        <f>IF(VLOOKUP($AU737,'FE Source'!$A:$AK,26,FALSE)=0,"-",VLOOKUP($AU737,'FE Source'!$A:$AK,26,FALSE))</f>
        <v>-</v>
      </c>
      <c r="BJ737" s="215">
        <f>IF(VLOOKUP($AU737,'FE Source'!$A:$AK,27,FALSE)=0,"-",VLOOKUP($AU737,'FE Source'!$A:$AK,27,FALSE))</f>
        <v>-1.48</v>
      </c>
      <c r="BK737" s="215">
        <f>IF(VLOOKUP($AU737,'FE Source'!$A:$AK,28,FALSE)=0,"-",VLOOKUP($AU737,'FE Source'!$A:$AK,28,FALSE))</f>
        <v>9.57</v>
      </c>
      <c r="BL737" s="215">
        <f>IF(VLOOKUP($AU737,'FE Source'!$A:$AK,29,FALSE)=0,"-",VLOOKUP($AU737,'FE Source'!$A:$AK,29,FALSE))</f>
        <v>-13.55</v>
      </c>
      <c r="BM737" s="215">
        <f>IF(VLOOKUP($AU737,'FE Source'!$A:$AK,30,FALSE)=0,"-",VLOOKUP($AU737,'FE Source'!$A:$AK,30,FALSE))</f>
        <v>10.72</v>
      </c>
      <c r="BN737" t="str">
        <f>IF(VLOOKUP($AU737,'FE Source'!$A:$AK,31,FALSE)="No Specified Index","-",IF(VLOOKUP($AU737,'FE Source'!$A:$AK,31,FALSE)=0,"-",VLOOKUP($AU737,'FE Source'!$A:$AK,31,FALSE)))</f>
        <v>-</v>
      </c>
      <c r="BO737" s="217">
        <f>IF(VLOOKUP($AU737,'FE Source'!$A:$AK,32,FALSE)=0,"-",VLOOKUP($AU737,'FE Source'!$A:$AK,32,FALSE))</f>
        <v>43580</v>
      </c>
      <c r="BP737" s="18" t="str">
        <f>IF(VLOOKUP($AU737,'FE Source'!$AZ:$BC,2,FALSE)=0,"-",VLOOKUP($AU737,'FE Source'!$AZ:$BC,2,FALSE))</f>
        <v>-</v>
      </c>
      <c r="BQ737" s="18" t="str">
        <f>IF(VLOOKUP($AU737,'FE Source'!$AZ:$BC,3,FALSE)=0,"-",VLOOKUP($AU737,'FE Source'!$AZ:$BC,3,FALSE))</f>
        <v>-</v>
      </c>
      <c r="BR737" s="18" t="str">
        <f>IF(VLOOKUP($AU737,'FE Source'!$AZ:$BC,4,FALSE)=0,"-",VLOOKUP($AU737,'FE Source'!$AZ:$BC,4,FALSE))</f>
        <v>-</v>
      </c>
    </row>
    <row r="738" spans="2:70" ht="15">
      <c r="B738" s="628" t="str">
        <f>INDEX('UT - Retail'!$A$7:$A$1409,MATCH(AU738,'UT - Retail'!$U$7:$U$1409,0),1)</f>
        <v xml:space="preserve">Manulife Asset Management </v>
      </c>
      <c r="C738" s="650" t="str">
        <f>INDEX('UT - Retail'!$B$7:$B$1409,MATCH(AU738,'UT - Retail'!$U$7:$U$1409,0),1)</f>
        <v>Manulife Global Fund - Global Multi-Asset Diversified Income AA Inc USD</v>
      </c>
      <c r="D738" s="650"/>
      <c r="E738" s="618" t="str">
        <f>VLOOKUP(C738,'UT - Retail'!$B:$K,8,FALSE)</f>
        <v>Mixed Assets</v>
      </c>
      <c r="F738" s="618" t="str">
        <f>VLOOKUP(C738,'UT - Retail'!$B:$K,9,FALSE)</f>
        <v>Global</v>
      </c>
      <c r="G738" s="618" t="str">
        <f>VLOOKUP(C738,'UT - Retail'!$B:$K,10,FALSE)</f>
        <v>General</v>
      </c>
      <c r="H738" s="82" t="str">
        <f>VLOOKUP(C738,'UT - Retail'!$B:$N,13,FALSE)</f>
        <v>No</v>
      </c>
      <c r="I738" s="82" t="str">
        <f>VLOOKUP(C738,'UT - Retail'!$B:$Q,14,FALSE)</f>
        <v>No</v>
      </c>
      <c r="J738" s="618" t="str">
        <f>VLOOKUP(C738,'UT - Retail'!$B:$Q,11,FALSE)</f>
        <v>Yes</v>
      </c>
      <c r="K738" s="130" t="str">
        <f>VLOOKUP(C738,'UT - Retail'!$B:$P,15,FALSE)</f>
        <v>No</v>
      </c>
      <c r="L738" s="82" t="str">
        <f>VLOOKUP(C738,'UT - Retail'!$B:$Q,16,FALSE)</f>
        <v>iFast</v>
      </c>
      <c r="M738" s="618" t="str">
        <f>VLOOKUP(C738,'UT - Retail'!$B:$K,6,FALSE)</f>
        <v>USD</v>
      </c>
      <c r="N738" s="618" t="str">
        <f>IFERROR(IF(MATCH(C738,'Portfolio Construction'!$AL:$AL,0),"Yes","No"),"No")</f>
        <v>No</v>
      </c>
      <c r="O738" s="618" t="str">
        <f>IFERROR(IF(MATCH(C738,'Portfolio Construction'!$AN:$AN,0),"Yes","No"),"No")</f>
        <v>No</v>
      </c>
      <c r="P738" s="618" t="str">
        <f>IFERROR(IF(MATCH(C738,'Portfolio Construction'!$AP:$AP,0),"Yes","No"),"No")</f>
        <v>No</v>
      </c>
      <c r="Q738" s="618" t="str">
        <f>IFERROR(IF(MATCH(C738,'Portfolio Construction'!$AR:$AR,0),"Yes","No"),"No")</f>
        <v>No</v>
      </c>
      <c r="R738" s="618" t="str">
        <f>IFERROR(IF(MATCH(C738,'Portfolio Construction'!$AT:$AT,0),"Yes","No"),"No")</f>
        <v>No</v>
      </c>
      <c r="S738" s="618" t="str">
        <f>IFERROR(IF(MATCH(C738,'Portfolio Construction'!$AV:$AV,0),"Yes","No"),"No")</f>
        <v>No</v>
      </c>
      <c r="T738" s="618" t="str">
        <f>IFERROR(IF(MATCH(C738,'Portfolio Construction'!$AX:$AX,0),"Yes","No"),"No")</f>
        <v>No</v>
      </c>
      <c r="U738" s="618" t="str">
        <f>IFERROR(IF(MATCH(C738,'Portfolio Construction'!$AZ:$AZ,0),"Yes","No"),"No")</f>
        <v>No</v>
      </c>
      <c r="V738" s="618" t="str">
        <f>IFERROR(IF(MATCH(C738,'Portfolio Construction'!$BB:$BB,0),"Yes","No"),"No")</f>
        <v>No</v>
      </c>
      <c r="W738" s="618">
        <f>IF(VLOOKUP($AU738,'FE Source'!$A:$W,3,FALSE)=0,"-",VLOOKUP($AU738,'FE Source'!$A:$W,3,FALSE))</f>
        <v>-6.51</v>
      </c>
      <c r="X738" s="618">
        <f>IF(VLOOKUP($AU738,'FE Source'!$A:$W,4,FALSE)=0,"-",VLOOKUP($AU738,'FE Source'!$A:$W,4,FALSE))</f>
        <v>-1</v>
      </c>
      <c r="Y738" s="618">
        <f>IF(VLOOKUP($AU738,'FE Source'!$A:$W,5,FALSE)=0,"-",VLOOKUP($AU738,'FE Source'!$A:$W,5,FALSE))</f>
        <v>-4.6399999999999997</v>
      </c>
      <c r="Z738" s="618">
        <f>IF(VLOOKUP($AU738,'FE Source'!$A:$W,6,FALSE)=0,"-",VLOOKUP($AU738,'FE Source'!$A:$W,6,FALSE))</f>
        <v>0.73</v>
      </c>
      <c r="AA738" s="618">
        <f>IF(VLOOKUP($AU738,'FE Source'!$A:$W,7,FALSE)=0,"-",VLOOKUP($AU738,'FE Source'!$A:$W,7,FALSE))</f>
        <v>3.7</v>
      </c>
      <c r="AB738" s="618">
        <f>IF(VLOOKUP($AU738,'FE Source'!$A:$W,8,FALSE)=0,"-",VLOOKUP($AU738,'FE Source'!$A:$W,8,FALSE))</f>
        <v>5.26</v>
      </c>
      <c r="AC738" s="632" t="str">
        <f>IF(VLOOKUP($AU738,'FE Source'!$A:$W,9,FALSE)=0,"-",VLOOKUP($AU738,'FE Source'!$A:$W,9,FALSE))</f>
        <v>-</v>
      </c>
      <c r="AD738" s="634">
        <f>IF(VLOOKUP($AU738,'FE Source'!$A:$W,10,FALSE)=0,"-",VLOOKUP($AU738,'FE Source'!$A:$W,10,FALSE))</f>
        <v>1.03</v>
      </c>
      <c r="AE738" s="618">
        <f>IF(VLOOKUP($AU738,'FE Source'!$A:$W,11,FALSE)=0,"-",VLOOKUP($AU738,'FE Source'!$A:$W,11,FALSE))</f>
        <v>7.92</v>
      </c>
      <c r="AF738" s="618">
        <f>IF(VLOOKUP($AU738,'FE Source'!$A:$W,12,FALSE)=0,"-",VLOOKUP($AU738,'FE Source'!$A:$W,12,FALSE))</f>
        <v>0.08</v>
      </c>
      <c r="AG738" s="618">
        <f>IF(VLOOKUP($AU738,'FE Source'!$A:$W,14,FALSE)=0,"-",VLOOKUP($AU738,'FE Source'!$A:$W,14,FALSE))</f>
        <v>-8.31</v>
      </c>
      <c r="AH738" s="618">
        <f>IF(VLOOKUP($AU738,'FE Source'!$A:$DJ,33,FALSE)=0,"-",VLOOKUP($AU738,'FE Source'!$A:$DJ,33,FALSE))</f>
        <v>158.88999999999999</v>
      </c>
      <c r="AI738" s="618">
        <f>IF(VLOOKUP($AU738,'FE Source'!$A:$Y,20,FALSE)=0,"-",VLOOKUP($AU738,'FE Source'!$A:$Y,20,FALSE))</f>
        <v>122.57</v>
      </c>
      <c r="AJ738" s="618">
        <f>IF(VLOOKUP($AU738,'FE Source'!$A:$DJ,34,FALSE)=0,"-",VLOOKUP($AU738,'FE Source'!$A:$DJ,34,FALSE))</f>
        <v>119.1</v>
      </c>
      <c r="AK738" s="618">
        <f>IF(VLOOKUP($AU738,'FE Source'!$A:$DJ,35,FALSE)=0,"-",VLOOKUP($AU738,'FE Source'!$A:$DJ,35,FALSE))</f>
        <v>235.39</v>
      </c>
      <c r="AL738" s="632">
        <f>IF(VLOOKUP($AU738,'FE Source'!$A:$Y,19,FALSE)=0,"-",VLOOKUP($AU738,'FE Source'!$A:$Y,19,FALSE))</f>
        <v>96.71</v>
      </c>
      <c r="AM738" s="634">
        <f>IF(VLOOKUP($AU738,'FE Source'!$A:$DJ,36,FALSE)=0,"-",VLOOKUP($AU738,'FE Source'!$A:$DJ,36,FALSE))</f>
        <v>80.180000000000007</v>
      </c>
      <c r="AN738" s="635">
        <f>IF(VLOOKUP($AU738,'FE Source'!$A:$W,13,FALSE)=0,"-",VLOOKUP($AU738,'FE Source'!$A:$W,13,FALSE))</f>
        <v>2063.1999999999998</v>
      </c>
      <c r="AO738" s="634">
        <f>IF(J738="no","-",IF(VLOOKUP($AU738,'FE Source'!$A:$W,15,FALSE)=0,"-",VLOOKUP($AU738,'FE Source'!$A:$W,15,FALSE)))</f>
        <v>5.66</v>
      </c>
      <c r="AP738" s="618" t="str">
        <f>IF(AO738="-","-",IF(VLOOKUP($AU738,'FE Source'!$A:$Z,21,FALSE)=0,"-",IF(VLOOKUP($AU738,'FE Source'!$A:$Z,21,FALSE)=2,"Semi-Annual",IF(VLOOKUP($AU738,'FE Source'!$A:$Z,21,FALSE)=4,"Quarterly",IF(VLOOKUP($AU738,'FE Source'!$A:$Z,21,FALSE)=12,"Monthly","Annual")))))</f>
        <v>Monthly</v>
      </c>
      <c r="AQ738" s="632">
        <f t="array" ref="AQ738">IF(VLOOKUP($AU738,'FE Source'!$A:$W,16,FALSE)=0,"-",VLOOKUP($AU738,'FE Source'!$A:$W,16,FALSE))</f>
        <v>1.65</v>
      </c>
      <c r="AR738" s="636" t="str">
        <f>IF(VLOOKUP($AU738,'FE Source'!$A:$W,17,FALSE)=0,"-",VLOOKUP($AU738,'FE Source'!$A:$W,17,FALSE))</f>
        <v>Neutral</v>
      </c>
      <c r="AS738" s="634">
        <f>IF(VLOOKUP($AU738,'FE Source'!$AN:$AS,4,FALSE)="",VLOOKUP($AU738,'FE Source'!$AN:$AS,3,FALSE),VLOOKUP($AU738,'FE Source'!$AN:$AS,4,FALSE))</f>
        <v>0.9</v>
      </c>
      <c r="AT738" s="637">
        <f>IF(VLOOKUP($AU738,'FE Source'!$AN:$AS,5,FALSE)=0,"-",VLOOKUP($AU738,'FE Source'!$AN:$AS,5,FALSE))</f>
        <v>45783</v>
      </c>
      <c r="AU738" s="636" t="s">
        <v>10328</v>
      </c>
      <c r="BE738" s="215" t="str">
        <f>IF(VLOOKUP($AU738,'FE Source'!$A:$AK,22,FALSE)=0,"-",VLOOKUP($AU738,'FE Source'!$A:$AK,22,FALSE))</f>
        <v>-</v>
      </c>
      <c r="BF738" s="215" t="str">
        <f>IF(VLOOKUP($AU738,'FE Source'!$A:$AK,23,FALSE)=0,"-",VLOOKUP($AU738,'FE Source'!$A:$AK,23,FALSE))</f>
        <v>-</v>
      </c>
      <c r="BG738" s="215" t="str">
        <f>IF(VLOOKUP($AU738,'FE Source'!$A:$AK,24,FALSE)=0,"-",VLOOKUP($AU738,'FE Source'!$A:$AK,24,FALSE))</f>
        <v>-</v>
      </c>
      <c r="BH738" s="215" t="str">
        <f>IF(VLOOKUP($AU738,'FE Source'!$A:$AK,25,FALSE)=0,"-",VLOOKUP($AU738,'FE Source'!$A:$AK,25,FALSE))</f>
        <v>-</v>
      </c>
      <c r="BI738" s="215" t="str">
        <f>IF(VLOOKUP($AU738,'FE Source'!$A:$AK,26,FALSE)=0,"-",VLOOKUP($AU738,'FE Source'!$A:$AK,26,FALSE))</f>
        <v>-</v>
      </c>
      <c r="BJ738" s="215">
        <f>IF(VLOOKUP($AU738,'FE Source'!$A:$AK,27,FALSE)=0,"-",VLOOKUP($AU738,'FE Source'!$A:$AK,27,FALSE))</f>
        <v>-2.17</v>
      </c>
      <c r="BK738" s="215">
        <f>IF(VLOOKUP($AU738,'FE Source'!$A:$AK,28,FALSE)=0,"-",VLOOKUP($AU738,'FE Source'!$A:$AK,28,FALSE))</f>
        <v>12.07</v>
      </c>
      <c r="BL738" s="215">
        <f>IF(VLOOKUP($AU738,'FE Source'!$A:$AK,29,FALSE)=0,"-",VLOOKUP($AU738,'FE Source'!$A:$AK,29,FALSE))</f>
        <v>-13.46</v>
      </c>
      <c r="BM738" s="215">
        <f>IF(VLOOKUP($AU738,'FE Source'!$A:$AK,30,FALSE)=0,"-",VLOOKUP($AU738,'FE Source'!$A:$AK,30,FALSE))</f>
        <v>10.78</v>
      </c>
      <c r="BN738" t="str">
        <f>IF(VLOOKUP($AU738,'FE Source'!$A:$AK,31,FALSE)="No Specified Index","-",IF(VLOOKUP($AU738,'FE Source'!$A:$AK,31,FALSE)=0,"-",VLOOKUP($AU738,'FE Source'!$A:$AK,31,FALSE)))</f>
        <v>-</v>
      </c>
      <c r="BO738" s="217">
        <f>IF(VLOOKUP($AU738,'FE Source'!$A:$AK,32,FALSE)=0,"-",VLOOKUP($AU738,'FE Source'!$A:$AK,32,FALSE))</f>
        <v>43580</v>
      </c>
      <c r="BP738" s="18" t="str">
        <f>IF(VLOOKUP($AU738,'FE Source'!$AZ:$BC,2,FALSE)=0,"-",VLOOKUP($AU738,'FE Source'!$AZ:$BC,2,FALSE))</f>
        <v>-</v>
      </c>
      <c r="BQ738" s="18" t="str">
        <f>IF(VLOOKUP($AU738,'FE Source'!$AZ:$BC,3,FALSE)=0,"-",VLOOKUP($AU738,'FE Source'!$AZ:$BC,3,FALSE))</f>
        <v>-</v>
      </c>
      <c r="BR738" s="18" t="str">
        <f>IF(VLOOKUP($AU738,'FE Source'!$AZ:$BC,4,FALSE)=0,"-",VLOOKUP($AU738,'FE Source'!$AZ:$BC,4,FALSE))</f>
        <v>-</v>
      </c>
    </row>
    <row r="739" spans="2:70" ht="15" customHeight="1">
      <c r="B739" s="628" t="str">
        <f>INDEX('UT - Retail'!$A$7:$A$1409,MATCH(AU739,'UT - Retail'!$U$7:$U$1409,0),1)</f>
        <v xml:space="preserve">Manulife Asset Management </v>
      </c>
      <c r="C739" s="650" t="str">
        <f>INDEX('UT - Retail'!$B$7:$B$1409,MATCH(AU739,'UT - Retail'!$U$7:$U$1409,0),1)</f>
        <v>Manulife Global Fund - Global Multi-Asset Diversified Income AA MDIST (G) SGD-H</v>
      </c>
      <c r="D739" s="650"/>
      <c r="E739" s="618" t="str">
        <f>VLOOKUP(C739,'UT - Retail'!$B:$K,8,FALSE)</f>
        <v>Mixed Assets</v>
      </c>
      <c r="F739" s="618" t="str">
        <f>VLOOKUP(C739,'UT - Retail'!$B:$K,9,FALSE)</f>
        <v>Global</v>
      </c>
      <c r="G739" s="618" t="str">
        <f>VLOOKUP(C739,'UT - Retail'!$B:$K,10,FALSE)</f>
        <v>General</v>
      </c>
      <c r="H739" s="82" t="str">
        <f>VLOOKUP(C739,'UT - Retail'!$B:$N,13,FALSE)</f>
        <v>No</v>
      </c>
      <c r="I739" s="82" t="str">
        <f>VLOOKUP(C739,'UT - Retail'!$B:$Q,14,FALSE)</f>
        <v>No</v>
      </c>
      <c r="J739" s="618" t="str">
        <f>VLOOKUP(C739,'UT - Retail'!$B:$Q,11,FALSE)</f>
        <v>Yes</v>
      </c>
      <c r="K739" s="130" t="str">
        <f>VLOOKUP(C739,'UT - Retail'!$B:$P,15,FALSE)</f>
        <v>Yes</v>
      </c>
      <c r="L739" s="82" t="str">
        <f>VLOOKUP(C739,'UT - Retail'!$B:$Q,16,FALSE)</f>
        <v>Both</v>
      </c>
      <c r="M739" s="618" t="str">
        <f>VLOOKUP(C739,'UT - Retail'!$B:$K,6,FALSE)</f>
        <v>SGD</v>
      </c>
      <c r="N739" s="618" t="str">
        <f>IFERROR(IF(MATCH(C739,'Portfolio Construction'!$AL:$AL,0),"Yes","No"),"No")</f>
        <v>No</v>
      </c>
      <c r="O739" s="618" t="str">
        <f>IFERROR(IF(MATCH(C739,'Portfolio Construction'!$AN:$AN,0),"Yes","No"),"No")</f>
        <v>No</v>
      </c>
      <c r="P739" s="618" t="str">
        <f>IFERROR(IF(MATCH(C739,'Portfolio Construction'!$AP:$AP,0),"Yes","No"),"No")</f>
        <v>No</v>
      </c>
      <c r="Q739" s="618" t="str">
        <f>IFERROR(IF(MATCH(C739,'Portfolio Construction'!$AR:$AR,0),"Yes","No"),"No")</f>
        <v>No</v>
      </c>
      <c r="R739" s="618" t="str">
        <f>IFERROR(IF(MATCH(C739,'Portfolio Construction'!$AT:$AT,0),"Yes","No"),"No")</f>
        <v>No</v>
      </c>
      <c r="S739" s="618" t="str">
        <f>IFERROR(IF(MATCH(C739,'Portfolio Construction'!$AV:$AV,0),"Yes","No"),"No")</f>
        <v>No</v>
      </c>
      <c r="T739" s="618" t="str">
        <f>IFERROR(IF(MATCH(C739,'Portfolio Construction'!$AX:$AX,0),"Yes","No"),"No")</f>
        <v>No</v>
      </c>
      <c r="U739" s="618" t="str">
        <f>IFERROR(IF(MATCH(C739,'Portfolio Construction'!$AZ:$AZ,0),"Yes","No"),"No")</f>
        <v>No</v>
      </c>
      <c r="V739" s="618" t="str">
        <f>IFERROR(IF(MATCH(C739,'Portfolio Construction'!$BB:$BB,0),"Yes","No"),"No")</f>
        <v>No</v>
      </c>
      <c r="W739" s="618">
        <f>IF(VLOOKUP($AU739,'FE Source'!$A:$W,3,FALSE)=0,"-",VLOOKUP($AU739,'FE Source'!$A:$W,3,FALSE))</f>
        <v>-1.88</v>
      </c>
      <c r="X739" s="618">
        <f>IF(VLOOKUP($AU739,'FE Source'!$A:$W,4,FALSE)=0,"-",VLOOKUP($AU739,'FE Source'!$A:$W,4,FALSE))</f>
        <v>2.81</v>
      </c>
      <c r="Y739" s="618">
        <f>IF(VLOOKUP($AU739,'FE Source'!$A:$W,5,FALSE)=0,"-",VLOOKUP($AU739,'FE Source'!$A:$W,5,FALSE))</f>
        <v>-2.4300000000000002</v>
      </c>
      <c r="Z739" s="618">
        <f>IF(VLOOKUP($AU739,'FE Source'!$A:$W,6,FALSE)=0,"-",VLOOKUP($AU739,'FE Source'!$A:$W,6,FALSE))</f>
        <v>3.28</v>
      </c>
      <c r="AA739" s="618">
        <f>IF(VLOOKUP($AU739,'FE Source'!$A:$W,7,FALSE)=0,"-",VLOOKUP($AU739,'FE Source'!$A:$W,7,FALSE))</f>
        <v>4.41</v>
      </c>
      <c r="AB739" s="618">
        <f>IF(VLOOKUP($AU739,'FE Source'!$A:$W,8,FALSE)=0,"-",VLOOKUP($AU739,'FE Source'!$A:$W,8,FALSE))</f>
        <v>6.06</v>
      </c>
      <c r="AC739" s="632" t="str">
        <f>IF(VLOOKUP($AU739,'FE Source'!$A:$W,9,FALSE)=0,"-",VLOOKUP($AU739,'FE Source'!$A:$W,9,FALSE))</f>
        <v>-</v>
      </c>
      <c r="AD739" s="634">
        <f>IF(VLOOKUP($AU739,'FE Source'!$A:$W,10,FALSE)=0,"-",VLOOKUP($AU739,'FE Source'!$A:$W,10,FALSE))</f>
        <v>1.39</v>
      </c>
      <c r="AE739" s="618">
        <f>IF(VLOOKUP($AU739,'FE Source'!$A:$W,11,FALSE)=0,"-",VLOOKUP($AU739,'FE Source'!$A:$W,11,FALSE))</f>
        <v>9.64</v>
      </c>
      <c r="AF739" s="618">
        <f>IF(VLOOKUP($AU739,'FE Source'!$A:$W,12,FALSE)=0,"-",VLOOKUP($AU739,'FE Source'!$A:$W,12,FALSE))</f>
        <v>0.09</v>
      </c>
      <c r="AG739" s="618">
        <f>IF(VLOOKUP($AU739,'FE Source'!$A:$W,14,FALSE)=0,"-",VLOOKUP($AU739,'FE Source'!$A:$W,14,FALSE))</f>
        <v>-10.95</v>
      </c>
      <c r="AH739" s="618">
        <f>IF(VLOOKUP($AU739,'FE Source'!$A:$DJ,33,FALSE)=0,"-",VLOOKUP($AU739,'FE Source'!$A:$DJ,33,FALSE))</f>
        <v>133.38999999999999</v>
      </c>
      <c r="AI739" s="618">
        <f>IF(VLOOKUP($AU739,'FE Source'!$A:$Y,20,FALSE)=0,"-",VLOOKUP($AU739,'FE Source'!$A:$Y,20,FALSE))</f>
        <v>156.44999999999999</v>
      </c>
      <c r="AJ739" s="618">
        <f>IF(VLOOKUP($AU739,'FE Source'!$A:$DJ,34,FALSE)=0,"-",VLOOKUP($AU739,'FE Source'!$A:$DJ,34,FALSE))</f>
        <v>161.75</v>
      </c>
      <c r="AK739" s="618">
        <f>IF(VLOOKUP($AU739,'FE Source'!$A:$DJ,35,FALSE)=0,"-",VLOOKUP($AU739,'FE Source'!$A:$DJ,35,FALSE))</f>
        <v>133.66999999999999</v>
      </c>
      <c r="AL739" s="632">
        <f>IF(VLOOKUP($AU739,'FE Source'!$A:$Y,19,FALSE)=0,"-",VLOOKUP($AU739,'FE Source'!$A:$Y,19,FALSE))</f>
        <v>121.21</v>
      </c>
      <c r="AM739" s="634">
        <f>IF(VLOOKUP($AU739,'FE Source'!$A:$DJ,36,FALSE)=0,"-",VLOOKUP($AU739,'FE Source'!$A:$DJ,36,FALSE))</f>
        <v>108.1</v>
      </c>
      <c r="AN739" s="635">
        <f>IF(VLOOKUP($AU739,'FE Source'!$A:$W,13,FALSE)=0,"-",VLOOKUP($AU739,'FE Source'!$A:$W,13,FALSE))</f>
        <v>2063.1999999999998</v>
      </c>
      <c r="AO739" s="634">
        <f>IF(J739="no","-",IF(VLOOKUP($AU739,'FE Source'!$A:$W,15,FALSE)=0,"-",VLOOKUP($AU739,'FE Source'!$A:$W,15,FALSE)))</f>
        <v>8.57</v>
      </c>
      <c r="AP739" s="618" t="str">
        <f>IF(AO739="-","-",IF(VLOOKUP($AU739,'FE Source'!$A:$Z,21,FALSE)=0,"-",IF(VLOOKUP($AU739,'FE Source'!$A:$Z,21,FALSE)=2,"Semi-Annual",IF(VLOOKUP($AU739,'FE Source'!$A:$Z,21,FALSE)=4,"Quarterly",IF(VLOOKUP($AU739,'FE Source'!$A:$Z,21,FALSE)=12,"Monthly","Annual")))))</f>
        <v>Monthly</v>
      </c>
      <c r="AQ739" s="632" t="str">
        <f t="array" ref="AQ739">IF(VLOOKUP($AU739,'FE Source'!$A:$W,16,FALSE)=0,"-",VLOOKUP($AU739,'FE Source'!$A:$W,16,FALSE))</f>
        <v>-</v>
      </c>
      <c r="AR739" s="636" t="str">
        <f>IF(VLOOKUP($AU739,'FE Source'!$A:$W,17,FALSE)=0,"-",VLOOKUP($AU739,'FE Source'!$A:$W,17,FALSE))</f>
        <v>-</v>
      </c>
      <c r="AS739" s="634">
        <f>IF(VLOOKUP($AU739,'FE Source'!$AN:$AS,4,FALSE)="",VLOOKUP($AU739,'FE Source'!$AN:$AS,3,FALSE),VLOOKUP($AU739,'FE Source'!$AN:$AS,4,FALSE))</f>
        <v>0.76</v>
      </c>
      <c r="AT739" s="637">
        <f>IF(VLOOKUP($AU739,'FE Source'!$AN:$AS,5,FALSE)=0,"-",VLOOKUP($AU739,'FE Source'!$AN:$AS,5,FALSE))</f>
        <v>45783</v>
      </c>
      <c r="AU739" s="636" t="s">
        <v>10338</v>
      </c>
      <c r="BE739" s="215" t="str">
        <f>IF(VLOOKUP($AU739,'FE Source'!$A:$AK,22,FALSE)=0,"-",VLOOKUP($AU739,'FE Source'!$A:$AK,22,FALSE))</f>
        <v>-</v>
      </c>
      <c r="BF739" s="215" t="str">
        <f>IF(VLOOKUP($AU739,'FE Source'!$A:$AK,23,FALSE)=0,"-",VLOOKUP($AU739,'FE Source'!$A:$AK,23,FALSE))</f>
        <v>-</v>
      </c>
      <c r="BG739" s="215" t="str">
        <f>IF(VLOOKUP($AU739,'FE Source'!$A:$AK,24,FALSE)=0,"-",VLOOKUP($AU739,'FE Source'!$A:$AK,24,FALSE))</f>
        <v>-</v>
      </c>
      <c r="BH739" s="215" t="str">
        <f>IF(VLOOKUP($AU739,'FE Source'!$A:$AK,25,FALSE)=0,"-",VLOOKUP($AU739,'FE Source'!$A:$AK,25,FALSE))</f>
        <v>-</v>
      </c>
      <c r="BI739" s="215" t="str">
        <f>IF(VLOOKUP($AU739,'FE Source'!$A:$AK,26,FALSE)=0,"-",VLOOKUP($AU739,'FE Source'!$A:$AK,26,FALSE))</f>
        <v>-</v>
      </c>
      <c r="BJ739" s="215">
        <f>IF(VLOOKUP($AU739,'FE Source'!$A:$AK,27,FALSE)=0,"-",VLOOKUP($AU739,'FE Source'!$A:$AK,27,FALSE))</f>
        <v>-1.47</v>
      </c>
      <c r="BK739" s="215">
        <f>IF(VLOOKUP($AU739,'FE Source'!$A:$AK,28,FALSE)=0,"-",VLOOKUP($AU739,'FE Source'!$A:$AK,28,FALSE))</f>
        <v>9.5299999999999994</v>
      </c>
      <c r="BL739" s="215">
        <f>IF(VLOOKUP($AU739,'FE Source'!$A:$AK,29,FALSE)=0,"-",VLOOKUP($AU739,'FE Source'!$A:$AK,29,FALSE))</f>
        <v>-13.55</v>
      </c>
      <c r="BM739" s="215">
        <f>IF(VLOOKUP($AU739,'FE Source'!$A:$AK,30,FALSE)=0,"-",VLOOKUP($AU739,'FE Source'!$A:$AK,30,FALSE))</f>
        <v>10.76</v>
      </c>
      <c r="BN739" t="str">
        <f>IF(VLOOKUP($AU739,'FE Source'!$A:$AK,31,FALSE)="No Specified Index","-",IF(VLOOKUP($AU739,'FE Source'!$A:$AK,31,FALSE)=0,"-",VLOOKUP($AU739,'FE Source'!$A:$AK,31,FALSE)))</f>
        <v>-</v>
      </c>
      <c r="BO739" s="217">
        <f>IF(VLOOKUP($AU739,'FE Source'!$A:$AK,32,FALSE)=0,"-",VLOOKUP($AU739,'FE Source'!$A:$AK,32,FALSE))</f>
        <v>43580</v>
      </c>
      <c r="BP739" s="18" t="str">
        <f>IF(VLOOKUP($AU739,'FE Source'!$AZ:$BC,2,FALSE)=0,"-",VLOOKUP($AU739,'FE Source'!$AZ:$BC,2,FALSE))</f>
        <v>-</v>
      </c>
      <c r="BQ739" s="18" t="str">
        <f>IF(VLOOKUP($AU739,'FE Source'!$AZ:$BC,3,FALSE)=0,"-",VLOOKUP($AU739,'FE Source'!$AZ:$BC,3,FALSE))</f>
        <v>-</v>
      </c>
      <c r="BR739" s="18" t="str">
        <f>IF(VLOOKUP($AU739,'FE Source'!$AZ:$BC,4,FALSE)=0,"-",VLOOKUP($AU739,'FE Source'!$AZ:$BC,4,FALSE))</f>
        <v>-</v>
      </c>
    </row>
    <row r="740" spans="2:70" ht="15">
      <c r="B740" s="628" t="str">
        <f>INDEX('UT - Retail'!$A$7:$A$1409,MATCH(AU740,'UT - Retail'!$U$7:$U$1409,0),1)</f>
        <v xml:space="preserve">Manulife Asset Management </v>
      </c>
      <c r="C740" s="650" t="str">
        <f>INDEX('UT - Retail'!$B$7:$B$1409,MATCH(AU740,'UT - Retail'!$U$7:$U$1409,0),1)</f>
        <v>Manulife Global Fund - Global Multi-Asset Diversified Income AA MDIST (G) USD</v>
      </c>
      <c r="D740" s="650"/>
      <c r="E740" s="618" t="str">
        <f>VLOOKUP(C740,'UT - Retail'!$B:$K,8,FALSE)</f>
        <v>Mixed Assets</v>
      </c>
      <c r="F740" s="618" t="str">
        <f>VLOOKUP(C740,'UT - Retail'!$B:$K,9,FALSE)</f>
        <v>Global</v>
      </c>
      <c r="G740" s="618" t="str">
        <f>VLOOKUP(C740,'UT - Retail'!$B:$K,10,FALSE)</f>
        <v>General</v>
      </c>
      <c r="H740" s="82" t="str">
        <f>VLOOKUP(C740,'UT - Retail'!$B:$N,13,FALSE)</f>
        <v>No</v>
      </c>
      <c r="I740" s="82" t="str">
        <f>VLOOKUP(C740,'UT - Retail'!$B:$Q,14,FALSE)</f>
        <v>No</v>
      </c>
      <c r="J740" s="618" t="str">
        <f>VLOOKUP(C740,'UT - Retail'!$B:$Q,11,FALSE)</f>
        <v>Yes</v>
      </c>
      <c r="K740" s="130" t="str">
        <f>VLOOKUP(C740,'UT - Retail'!$B:$P,15,FALSE)</f>
        <v>Yes</v>
      </c>
      <c r="L740" s="82" t="str">
        <f>VLOOKUP(C740,'UT - Retail'!$B:$Q,16,FALSE)</f>
        <v>Both</v>
      </c>
      <c r="M740" s="618" t="str">
        <f>VLOOKUP(C740,'UT - Retail'!$B:$K,6,FALSE)</f>
        <v>USD</v>
      </c>
      <c r="N740" s="618" t="str">
        <f>IFERROR(IF(MATCH(C740,'Portfolio Construction'!$AL:$AL,0),"Yes","No"),"No")</f>
        <v>No</v>
      </c>
      <c r="O740" s="618" t="str">
        <f>IFERROR(IF(MATCH(C740,'Portfolio Construction'!$AN:$AN,0),"Yes","No"),"No")</f>
        <v>No</v>
      </c>
      <c r="P740" s="618" t="str">
        <f>IFERROR(IF(MATCH(C740,'Portfolio Construction'!$AP:$AP,0),"Yes","No"),"No")</f>
        <v>No</v>
      </c>
      <c r="Q740" s="618" t="str">
        <f>IFERROR(IF(MATCH(C740,'Portfolio Construction'!$AR:$AR,0),"Yes","No"),"No")</f>
        <v>No</v>
      </c>
      <c r="R740" s="618" t="str">
        <f>IFERROR(IF(MATCH(C740,'Portfolio Construction'!$AT:$AT,0),"Yes","No"),"No")</f>
        <v>No</v>
      </c>
      <c r="S740" s="618" t="str">
        <f>IFERROR(IF(MATCH(C740,'Portfolio Construction'!$AV:$AV,0),"Yes","No"),"No")</f>
        <v>No</v>
      </c>
      <c r="T740" s="618" t="str">
        <f>IFERROR(IF(MATCH(C740,'Portfolio Construction'!$AX:$AX,0),"Yes","No"),"No")</f>
        <v>No</v>
      </c>
      <c r="U740" s="618" t="str">
        <f>IFERROR(IF(MATCH(C740,'Portfolio Construction'!$AZ:$AZ,0),"Yes","No"),"No")</f>
        <v>No</v>
      </c>
      <c r="V740" s="618" t="str">
        <f>IFERROR(IF(MATCH(C740,'Portfolio Construction'!$BB:$BB,0),"Yes","No"),"No")</f>
        <v>No</v>
      </c>
      <c r="W740" s="618">
        <f>IF(VLOOKUP($AU740,'FE Source'!$A:$W,3,FALSE)=0,"-",VLOOKUP($AU740,'FE Source'!$A:$W,3,FALSE))</f>
        <v>-6.47</v>
      </c>
      <c r="X740" s="618">
        <f>IF(VLOOKUP($AU740,'FE Source'!$A:$W,4,FALSE)=0,"-",VLOOKUP($AU740,'FE Source'!$A:$W,4,FALSE))</f>
        <v>-1</v>
      </c>
      <c r="Y740" s="618">
        <f>IF(VLOOKUP($AU740,'FE Source'!$A:$W,5,FALSE)=0,"-",VLOOKUP($AU740,'FE Source'!$A:$W,5,FALSE))</f>
        <v>-4.59</v>
      </c>
      <c r="Z740" s="618">
        <f>IF(VLOOKUP($AU740,'FE Source'!$A:$W,6,FALSE)=0,"-",VLOOKUP($AU740,'FE Source'!$A:$W,6,FALSE))</f>
        <v>0.79</v>
      </c>
      <c r="AA740" s="618">
        <f>IF(VLOOKUP($AU740,'FE Source'!$A:$W,7,FALSE)=0,"-",VLOOKUP($AU740,'FE Source'!$A:$W,7,FALSE))</f>
        <v>3.72</v>
      </c>
      <c r="AB740" s="618">
        <f>IF(VLOOKUP($AU740,'FE Source'!$A:$W,8,FALSE)=0,"-",VLOOKUP($AU740,'FE Source'!$A:$W,8,FALSE))</f>
        <v>5.26</v>
      </c>
      <c r="AC740" s="632" t="str">
        <f>IF(VLOOKUP($AU740,'FE Source'!$A:$W,9,FALSE)=0,"-",VLOOKUP($AU740,'FE Source'!$A:$W,9,FALSE))</f>
        <v>-</v>
      </c>
      <c r="AD740" s="634">
        <f>IF(VLOOKUP($AU740,'FE Source'!$A:$W,10,FALSE)=0,"-",VLOOKUP($AU740,'FE Source'!$A:$W,10,FALSE))</f>
        <v>1.03</v>
      </c>
      <c r="AE740" s="618">
        <f>IF(VLOOKUP($AU740,'FE Source'!$A:$W,11,FALSE)=0,"-",VLOOKUP($AU740,'FE Source'!$A:$W,11,FALSE))</f>
        <v>7.91</v>
      </c>
      <c r="AF740" s="618">
        <f>IF(VLOOKUP($AU740,'FE Source'!$A:$W,12,FALSE)=0,"-",VLOOKUP($AU740,'FE Source'!$A:$W,12,FALSE))</f>
        <v>0.08</v>
      </c>
      <c r="AG740" s="618">
        <f>IF(VLOOKUP($AU740,'FE Source'!$A:$W,14,FALSE)=0,"-",VLOOKUP($AU740,'FE Source'!$A:$W,14,FALSE))</f>
        <v>-8.32</v>
      </c>
      <c r="AH740" s="721">
        <f>IF(VLOOKUP($AU740,'FE Source'!$A:$DJ,33,FALSE)=0,"-",VLOOKUP($AU740,'FE Source'!$A:$DJ,33,FALSE))</f>
        <v>159.13</v>
      </c>
      <c r="AI740" s="618">
        <f>IF(VLOOKUP($AU740,'FE Source'!$A:$Y,20,FALSE)=0,"-",VLOOKUP($AU740,'FE Source'!$A:$Y,20,FALSE))</f>
        <v>122.72</v>
      </c>
      <c r="AJ740" s="721">
        <f>IF(VLOOKUP($AU740,'FE Source'!$A:$DJ,34,FALSE)=0,"-",VLOOKUP($AU740,'FE Source'!$A:$DJ,34,FALSE))</f>
        <v>119.2</v>
      </c>
      <c r="AK740" s="721">
        <f>IF(VLOOKUP($AU740,'FE Source'!$A:$DJ,35,FALSE)=0,"-",VLOOKUP($AU740,'FE Source'!$A:$DJ,35,FALSE))</f>
        <v>234.07</v>
      </c>
      <c r="AL740" s="632">
        <f>IF(VLOOKUP($AU740,'FE Source'!$A:$Y,19,FALSE)=0,"-",VLOOKUP($AU740,'FE Source'!$A:$Y,19,FALSE))</f>
        <v>96.61</v>
      </c>
      <c r="AM740" s="721">
        <f>IF(VLOOKUP($AU740,'FE Source'!$A:$DJ,36,FALSE)=0,"-",VLOOKUP($AU740,'FE Source'!$A:$DJ,36,FALSE))</f>
        <v>80.17</v>
      </c>
      <c r="AN740" s="635">
        <f>IF(VLOOKUP($AU740,'FE Source'!$A:$W,13,FALSE)=0,"-",VLOOKUP($AU740,'FE Source'!$A:$W,13,FALSE))</f>
        <v>2063.1999999999998</v>
      </c>
      <c r="AO740" s="634">
        <f>IF(J740="no","-",IF(VLOOKUP($AU740,'FE Source'!$A:$W,15,FALSE)=0,"-",VLOOKUP($AU740,'FE Source'!$A:$W,15,FALSE)))</f>
        <v>8.27</v>
      </c>
      <c r="AP740" s="618" t="str">
        <f>IF(AO740="-","-",IF(VLOOKUP($AU740,'FE Source'!$A:$Z,21,FALSE)=0,"-",IF(VLOOKUP($AU740,'FE Source'!$A:$Z,21,FALSE)=2,"Semi-Annual",IF(VLOOKUP($AU740,'FE Source'!$A:$Z,21,FALSE)=4,"Quarterly",IF(VLOOKUP($AU740,'FE Source'!$A:$Z,21,FALSE)=12,"Monthly","Annual")))))</f>
        <v>Monthly</v>
      </c>
      <c r="AQ740" s="632" t="str">
        <f t="array" ref="AQ740">IF(VLOOKUP($AU740,'FE Source'!$A:$W,16,FALSE)=0,"-",VLOOKUP($AU740,'FE Source'!$A:$W,16,FALSE))</f>
        <v>-</v>
      </c>
      <c r="AR740" s="636" t="str">
        <f>IF(VLOOKUP($AU740,'FE Source'!$A:$W,17,FALSE)=0,"-",VLOOKUP($AU740,'FE Source'!$A:$W,17,FALSE))</f>
        <v>Neutral</v>
      </c>
      <c r="AS740" s="634">
        <f>IF(VLOOKUP($AU740,'FE Source'!$AN:$AS,4,FALSE)="",VLOOKUP($AU740,'FE Source'!$AN:$AS,3,FALSE),VLOOKUP($AU740,'FE Source'!$AN:$AS,4,FALSE))</f>
        <v>0.8</v>
      </c>
      <c r="AT740" s="637">
        <f>IF(VLOOKUP($AU740,'FE Source'!$AN:$AS,5,FALSE)=0,"-",VLOOKUP($AU740,'FE Source'!$AN:$AS,5,FALSE))</f>
        <v>45783</v>
      </c>
      <c r="AU740" s="636" t="s">
        <v>10330</v>
      </c>
      <c r="BE740" s="215" t="str">
        <f>IF(VLOOKUP($AU740,'FE Source'!$A:$AK,22,FALSE)=0,"-",VLOOKUP($AU740,'FE Source'!$A:$AK,22,FALSE))</f>
        <v>-</v>
      </c>
      <c r="BF740" s="215" t="str">
        <f>IF(VLOOKUP($AU740,'FE Source'!$A:$AK,23,FALSE)=0,"-",VLOOKUP($AU740,'FE Source'!$A:$AK,23,FALSE))</f>
        <v>-</v>
      </c>
      <c r="BG740" s="215" t="str">
        <f>IF(VLOOKUP($AU740,'FE Source'!$A:$AK,24,FALSE)=0,"-",VLOOKUP($AU740,'FE Source'!$A:$AK,24,FALSE))</f>
        <v>-</v>
      </c>
      <c r="BH740" s="215" t="str">
        <f>IF(VLOOKUP($AU740,'FE Source'!$A:$AK,25,FALSE)=0,"-",VLOOKUP($AU740,'FE Source'!$A:$AK,25,FALSE))</f>
        <v>-</v>
      </c>
      <c r="BI740" s="215" t="str">
        <f>IF(VLOOKUP($AU740,'FE Source'!$A:$AK,26,FALSE)=0,"-",VLOOKUP($AU740,'FE Source'!$A:$AK,26,FALSE))</f>
        <v>-</v>
      </c>
      <c r="BJ740" s="215">
        <f>IF(VLOOKUP($AU740,'FE Source'!$A:$AK,27,FALSE)=0,"-",VLOOKUP($AU740,'FE Source'!$A:$AK,27,FALSE))</f>
        <v>-2.1800000000000002</v>
      </c>
      <c r="BK740" s="215">
        <f>IF(VLOOKUP($AU740,'FE Source'!$A:$AK,28,FALSE)=0,"-",VLOOKUP($AU740,'FE Source'!$A:$AK,28,FALSE))</f>
        <v>12.05</v>
      </c>
      <c r="BL740" s="215">
        <f>IF(VLOOKUP($AU740,'FE Source'!$A:$AK,29,FALSE)=0,"-",VLOOKUP($AU740,'FE Source'!$A:$AK,29,FALSE))</f>
        <v>-13.47</v>
      </c>
      <c r="BM740" s="215">
        <f>IF(VLOOKUP($AU740,'FE Source'!$A:$AK,30,FALSE)=0,"-",VLOOKUP($AU740,'FE Source'!$A:$AK,30,FALSE))</f>
        <v>10.77</v>
      </c>
      <c r="BN740" t="str">
        <f>IF(VLOOKUP($AU740,'FE Source'!$A:$AK,31,FALSE)="No Specified Index","-",IF(VLOOKUP($AU740,'FE Source'!$A:$AK,31,FALSE)=0,"-",VLOOKUP($AU740,'FE Source'!$A:$AK,31,FALSE)))</f>
        <v>-</v>
      </c>
      <c r="BO740" s="217">
        <f>IF(VLOOKUP($AU740,'FE Source'!$A:$AK,32,FALSE)=0,"-",VLOOKUP($AU740,'FE Source'!$A:$AK,32,FALSE))</f>
        <v>43580</v>
      </c>
      <c r="BP740" s="18" t="str">
        <f>IF(VLOOKUP($AU740,'FE Source'!$AZ:$BC,2,FALSE)=0,"-",VLOOKUP($AU740,'FE Source'!$AZ:$BC,2,FALSE))</f>
        <v>-</v>
      </c>
      <c r="BQ740" s="18" t="str">
        <f>IF(VLOOKUP($AU740,'FE Source'!$AZ:$BC,3,FALSE)=0,"-",VLOOKUP($AU740,'FE Source'!$AZ:$BC,3,FALSE))</f>
        <v>-</v>
      </c>
      <c r="BR740" s="18" t="str">
        <f>IF(VLOOKUP($AU740,'FE Source'!$AZ:$BC,4,FALSE)=0,"-",VLOOKUP($AU740,'FE Source'!$AZ:$BC,4,FALSE))</f>
        <v>-</v>
      </c>
    </row>
    <row r="741" spans="2:70" ht="15">
      <c r="B741" s="628" t="str">
        <f>INDEX('UT - Retail'!$A$7:$A$1409,MATCH(AU741,'UT - Retail'!$U$7:$U$1409,0),1)</f>
        <v xml:space="preserve">Manulife Asset Management </v>
      </c>
      <c r="C741" s="650" t="str">
        <f>INDEX('UT - Retail'!$B$7:$B$1409,MATCH(AU741,'UT - Retail'!$U$7:$U$1409,0),1)</f>
        <v>Manulife Global Fund - Preferred Securities Income AA G MDIST SGD-H</v>
      </c>
      <c r="D741" s="650"/>
      <c r="E741" s="618" t="str">
        <f>VLOOKUP(C741,'UT - Retail'!$B:$K,8,FALSE)</f>
        <v>Fixed Income</v>
      </c>
      <c r="F741" s="618" t="str">
        <f>VLOOKUP(C741,'UT - Retail'!$B:$K,9,FALSE)</f>
        <v>Global</v>
      </c>
      <c r="G741" s="618" t="str">
        <f>VLOOKUP(C741,'UT - Retail'!$B:$K,10,FALSE)</f>
        <v>High Yield</v>
      </c>
      <c r="H741" s="82" t="str">
        <f>VLOOKUP(C741,'UT - Retail'!$B:$N,13,FALSE)</f>
        <v>No</v>
      </c>
      <c r="I741" s="82" t="str">
        <f>VLOOKUP(C741,'UT - Retail'!$B:$Q,14,FALSE)</f>
        <v>No</v>
      </c>
      <c r="J741" s="618" t="str">
        <f>VLOOKUP(C741,'UT - Retail'!$B:$Q,11,FALSE)</f>
        <v>Yes</v>
      </c>
      <c r="K741" s="130" t="str">
        <f>VLOOKUP(C741,'UT - Retail'!$B:$P,15,FALSE)</f>
        <v>Yes</v>
      </c>
      <c r="L741" s="82" t="str">
        <f>VLOOKUP(C741,'UT - Retail'!$B:$Q,16,FALSE)</f>
        <v>Both</v>
      </c>
      <c r="M741" s="618" t="str">
        <f>VLOOKUP(C741,'UT - Retail'!$B:$K,6,FALSE)</f>
        <v>SGD</v>
      </c>
      <c r="N741" s="618" t="str">
        <f>IFERROR(IF(MATCH(C741,'Portfolio Construction'!$AL:$AL,0),"Yes","No"),"No")</f>
        <v>No</v>
      </c>
      <c r="O741" s="618" t="str">
        <f>IFERROR(IF(MATCH(C741,'Portfolio Construction'!$AN:$AN,0),"Yes","No"),"No")</f>
        <v>No</v>
      </c>
      <c r="P741" s="618" t="str">
        <f>IFERROR(IF(MATCH(C741,'Portfolio Construction'!$AP:$AP,0),"Yes","No"),"No")</f>
        <v>No</v>
      </c>
      <c r="Q741" s="618" t="str">
        <f>IFERROR(IF(MATCH(C741,'Portfolio Construction'!$AR:$AR,0),"Yes","No"),"No")</f>
        <v>No</v>
      </c>
      <c r="R741" s="618" t="str">
        <f>IFERROR(IF(MATCH(C741,'Portfolio Construction'!$AT:$AT,0),"Yes","No"),"No")</f>
        <v>No</v>
      </c>
      <c r="S741" s="618" t="str">
        <f>IFERROR(IF(MATCH(C741,'Portfolio Construction'!$AV:$AV,0),"Yes","No"),"No")</f>
        <v>No</v>
      </c>
      <c r="T741" s="618" t="str">
        <f>IFERROR(IF(MATCH(C741,'Portfolio Construction'!$AX:$AX,0),"Yes","No"),"No")</f>
        <v>No</v>
      </c>
      <c r="U741" s="618" t="str">
        <f>IFERROR(IF(MATCH(C741,'Portfolio Construction'!$AZ:$AZ,0),"Yes","No"),"No")</f>
        <v>No</v>
      </c>
      <c r="V741" s="618" t="str">
        <f>IFERROR(IF(MATCH(C741,'Portfolio Construction'!$BB:$BB,0),"Yes","No"),"No")</f>
        <v>No</v>
      </c>
      <c r="W741" s="618">
        <f>IF(VLOOKUP($AU741,'FE Source'!$A:$W,3,FALSE)=0,"-",VLOOKUP($AU741,'FE Source'!$A:$W,3,FALSE))</f>
        <v>-2.12</v>
      </c>
      <c r="X741" s="618">
        <f>IF(VLOOKUP($AU741,'FE Source'!$A:$W,4,FALSE)=0,"-",VLOOKUP($AU741,'FE Source'!$A:$W,4,FALSE))</f>
        <v>-0.19</v>
      </c>
      <c r="Y741" s="618">
        <f>IF(VLOOKUP($AU741,'FE Source'!$A:$W,5,FALSE)=0,"-",VLOOKUP($AU741,'FE Source'!$A:$W,5,FALSE))</f>
        <v>-2.74</v>
      </c>
      <c r="Z741" s="618">
        <f>IF(VLOOKUP($AU741,'FE Source'!$A:$W,6,FALSE)=0,"-",VLOOKUP($AU741,'FE Source'!$A:$W,6,FALSE))</f>
        <v>2.35</v>
      </c>
      <c r="AA741" s="618">
        <f>IF(VLOOKUP($AU741,'FE Source'!$A:$W,7,FALSE)=0,"-",VLOOKUP($AU741,'FE Source'!$A:$W,7,FALSE))</f>
        <v>1.83</v>
      </c>
      <c r="AB741" s="618">
        <f>IF(VLOOKUP($AU741,'FE Source'!$A:$W,8,FALSE)=0,"-",VLOOKUP($AU741,'FE Source'!$A:$W,8,FALSE))</f>
        <v>2.78</v>
      </c>
      <c r="AC741" s="632" t="str">
        <f>IF(VLOOKUP($AU741,'FE Source'!$A:$W,9,FALSE)=0,"-",VLOOKUP($AU741,'FE Source'!$A:$W,9,FALSE))</f>
        <v>-</v>
      </c>
      <c r="AD741" s="634">
        <f>IF(VLOOKUP($AU741,'FE Source'!$A:$W,10,FALSE)=0,"-",VLOOKUP($AU741,'FE Source'!$A:$W,10,FALSE))</f>
        <v>1</v>
      </c>
      <c r="AE741" s="618">
        <f>IF(VLOOKUP($AU741,'FE Source'!$A:$W,11,FALSE)=0,"-",VLOOKUP($AU741,'FE Source'!$A:$W,11,FALSE))</f>
        <v>8.73</v>
      </c>
      <c r="AF741" s="618" t="str">
        <f>IF(VLOOKUP($AU741,'FE Source'!$A:$W,12,FALSE)=0,"-",VLOOKUP($AU741,'FE Source'!$A:$W,12,FALSE))</f>
        <v>-</v>
      </c>
      <c r="AG741" s="618">
        <f>IF(VLOOKUP($AU741,'FE Source'!$A:$W,14,FALSE)=0,"-",VLOOKUP($AU741,'FE Source'!$A:$W,14,FALSE))</f>
        <v>-9.58</v>
      </c>
      <c r="AH741" s="721">
        <f>IF(VLOOKUP($AU741,'FE Source'!$A:$DJ,33,FALSE)=0,"-",VLOOKUP($AU741,'FE Source'!$A:$DJ,33,FALSE))</f>
        <v>31.01</v>
      </c>
      <c r="AI741" s="618">
        <f>IF(VLOOKUP($AU741,'FE Source'!$A:$Y,20,FALSE)=0,"-",VLOOKUP($AU741,'FE Source'!$A:$Y,20,FALSE))</f>
        <v>71.22</v>
      </c>
      <c r="AJ741" s="721">
        <f>IF(VLOOKUP($AU741,'FE Source'!$A:$DJ,34,FALSE)=0,"-",VLOOKUP($AU741,'FE Source'!$A:$DJ,34,FALSE))</f>
        <v>65.03</v>
      </c>
      <c r="AK741" s="721">
        <f>IF(VLOOKUP($AU741,'FE Source'!$A:$DJ,35,FALSE)=0,"-",VLOOKUP($AU741,'FE Source'!$A:$DJ,35,FALSE))</f>
        <v>-75.430000000000007</v>
      </c>
      <c r="AL741" s="632">
        <f>IF(VLOOKUP($AU741,'FE Source'!$A:$Y,19,FALSE)=0,"-",VLOOKUP($AU741,'FE Source'!$A:$Y,19,FALSE))</f>
        <v>78.09</v>
      </c>
      <c r="AM741" s="721">
        <f>IF(VLOOKUP($AU741,'FE Source'!$A:$DJ,36,FALSE)=0,"-",VLOOKUP($AU741,'FE Source'!$A:$DJ,36,FALSE))</f>
        <v>62.7</v>
      </c>
      <c r="AN741" s="635">
        <f>IF(VLOOKUP($AU741,'FE Source'!$A:$W,13,FALSE)=0,"-",VLOOKUP($AU741,'FE Source'!$A:$W,13,FALSE))</f>
        <v>670.8</v>
      </c>
      <c r="AO741" s="634">
        <f>IF(J741="no","-",IF(VLOOKUP($AU741,'FE Source'!$A:$W,15,FALSE)=0,"-",VLOOKUP($AU741,'FE Source'!$A:$W,15,FALSE)))</f>
        <v>7.68</v>
      </c>
      <c r="AP741" s="618" t="str">
        <f>IF(AO741="-","-",IF(VLOOKUP($AU741,'FE Source'!$A:$Z,21,FALSE)=0,"-",IF(VLOOKUP($AU741,'FE Source'!$A:$Z,21,FALSE)=2,"Semi-Annual",IF(VLOOKUP($AU741,'FE Source'!$A:$Z,21,FALSE)=4,"Quarterly",IF(VLOOKUP($AU741,'FE Source'!$A:$Z,21,FALSE)=12,"Monthly","Annual")))))</f>
        <v>Monthly</v>
      </c>
      <c r="AQ741" s="632" t="str">
        <f t="array" ref="AQ741">IF(VLOOKUP($AU741,'FE Source'!$A:$W,16,FALSE)=0,"-",VLOOKUP($AU741,'FE Source'!$A:$W,16,FALSE))</f>
        <v>-</v>
      </c>
      <c r="AR741" s="636" t="str">
        <f>IF(VLOOKUP($AU741,'FE Source'!$A:$W,17,FALSE)=0,"-",VLOOKUP($AU741,'FE Source'!$A:$W,17,FALSE))</f>
        <v>-</v>
      </c>
      <c r="AS741" s="634">
        <f>IF(VLOOKUP($AU741,'FE Source'!$AN:$AS,4,FALSE)="",VLOOKUP($AU741,'FE Source'!$AN:$AS,3,FALSE),VLOOKUP($AU741,'FE Source'!$AN:$AS,4,FALSE))</f>
        <v>0.76</v>
      </c>
      <c r="AT741" s="637">
        <f>IF(VLOOKUP($AU741,'FE Source'!$AN:$AS,5,FALSE)=0,"-",VLOOKUP($AU741,'FE Source'!$AN:$AS,5,FALSE))</f>
        <v>45783</v>
      </c>
      <c r="AU741" s="636" t="s">
        <v>6176</v>
      </c>
      <c r="BE741" s="215" t="str">
        <f>IF(VLOOKUP($AU741,'FE Source'!$A:$AK,22,FALSE)=0,"-",VLOOKUP($AU741,'FE Source'!$A:$AK,22,FALSE))</f>
        <v>-</v>
      </c>
      <c r="BF741" s="215" t="str">
        <f>IF(VLOOKUP($AU741,'FE Source'!$A:$AK,23,FALSE)=0,"-",VLOOKUP($AU741,'FE Source'!$A:$AK,23,FALSE))</f>
        <v>-</v>
      </c>
      <c r="BG741" s="215" t="str">
        <f>IF(VLOOKUP($AU741,'FE Source'!$A:$AK,24,FALSE)=0,"-",VLOOKUP($AU741,'FE Source'!$A:$AK,24,FALSE))</f>
        <v>-</v>
      </c>
      <c r="BH741" s="215" t="str">
        <f>IF(VLOOKUP($AU741,'FE Source'!$A:$AK,25,FALSE)=0,"-",VLOOKUP($AU741,'FE Source'!$A:$AK,25,FALSE))</f>
        <v>-</v>
      </c>
      <c r="BI741" s="215">
        <f>IF(VLOOKUP($AU741,'FE Source'!$A:$AK,26,FALSE)=0,"-",VLOOKUP($AU741,'FE Source'!$A:$AK,26,FALSE))</f>
        <v>20.100000000000001</v>
      </c>
      <c r="BJ741" s="215">
        <f>IF(VLOOKUP($AU741,'FE Source'!$A:$AK,27,FALSE)=0,"-",VLOOKUP($AU741,'FE Source'!$A:$AK,27,FALSE))</f>
        <v>2.57</v>
      </c>
      <c r="BK741" s="215">
        <f>IF(VLOOKUP($AU741,'FE Source'!$A:$AK,28,FALSE)=0,"-",VLOOKUP($AU741,'FE Source'!$A:$AK,28,FALSE))</f>
        <v>4.57</v>
      </c>
      <c r="BL741" s="215">
        <f>IF(VLOOKUP($AU741,'FE Source'!$A:$AK,29,FALSE)=0,"-",VLOOKUP($AU741,'FE Source'!$A:$AK,29,FALSE))</f>
        <v>-15.29</v>
      </c>
      <c r="BM741" s="215">
        <f>IF(VLOOKUP($AU741,'FE Source'!$A:$AK,30,FALSE)=0,"-",VLOOKUP($AU741,'FE Source'!$A:$AK,30,FALSE))</f>
        <v>5.91</v>
      </c>
      <c r="BN741" t="str">
        <f>IF(VLOOKUP($AU741,'FE Source'!$A:$AK,31,FALSE)="No Specified Index","-",IF(VLOOKUP($AU741,'FE Source'!$A:$AK,31,FALSE)=0,"-",VLOOKUP($AU741,'FE Source'!$A:$AK,31,FALSE)))</f>
        <v>-</v>
      </c>
      <c r="BO741" s="217">
        <f>IF(VLOOKUP($AU741,'FE Source'!$A:$AK,32,FALSE)=0,"-",VLOOKUP($AU741,'FE Source'!$A:$AK,32,FALSE))</f>
        <v>43354</v>
      </c>
      <c r="BP741" s="18" t="str">
        <f>IF(VLOOKUP($AU741,'FE Source'!$AZ:$BC,2,FALSE)=0,"-",VLOOKUP($AU741,'FE Source'!$AZ:$BC,2,FALSE))</f>
        <v>-</v>
      </c>
      <c r="BQ741" s="18" t="str">
        <f>IF(VLOOKUP($AU741,'FE Source'!$AZ:$BC,3,FALSE)=0,"-",VLOOKUP($AU741,'FE Source'!$AZ:$BC,3,FALSE))</f>
        <v>-</v>
      </c>
      <c r="BR741" s="18" t="str">
        <f>IF(VLOOKUP($AU741,'FE Source'!$AZ:$BC,4,FALSE)=0,"-",VLOOKUP($AU741,'FE Source'!$AZ:$BC,4,FALSE))</f>
        <v>-</v>
      </c>
    </row>
    <row r="742" spans="2:70" ht="15">
      <c r="B742" s="628" t="str">
        <f>INDEX('UT - Retail'!$A$7:$A$1409,MATCH(AU742,'UT - Retail'!$U$7:$U$1409,0),1)</f>
        <v xml:space="preserve">Manulife Asset Management </v>
      </c>
      <c r="C742" s="650" t="str">
        <f>INDEX('UT - Retail'!$B$7:$B$1409,MATCH(AU742,'UT - Retail'!$U$7:$U$1409,0),1)</f>
        <v>Manulife Global Fund - Preferred Securities Income AA Inc SGD-H</v>
      </c>
      <c r="D742" s="650"/>
      <c r="E742" s="618" t="str">
        <f>VLOOKUP(C742,'UT - Retail'!$B:$K,8,FALSE)</f>
        <v>Fixed Income</v>
      </c>
      <c r="F742" s="618" t="str">
        <f>VLOOKUP(C742,'UT - Retail'!$B:$K,9,FALSE)</f>
        <v>Global</v>
      </c>
      <c r="G742" s="618" t="str">
        <f>VLOOKUP(C742,'UT - Retail'!$B:$K,10,FALSE)</f>
        <v>High Yield</v>
      </c>
      <c r="H742" s="82" t="str">
        <f>VLOOKUP(C742,'UT - Retail'!$B:$N,13,FALSE)</f>
        <v>No</v>
      </c>
      <c r="I742" s="82" t="str">
        <f>VLOOKUP(C742,'UT - Retail'!$B:$Q,14,FALSE)</f>
        <v>No</v>
      </c>
      <c r="J742" s="618" t="str">
        <f>VLOOKUP(C742,'UT - Retail'!$B:$Q,11,FALSE)</f>
        <v>Yes</v>
      </c>
      <c r="K742" s="130" t="str">
        <f>VLOOKUP(C742,'UT - Retail'!$B:$P,15,FALSE)</f>
        <v>Yes</v>
      </c>
      <c r="L742" s="82" t="str">
        <f>VLOOKUP(C742,'UT - Retail'!$B:$Q,16,FALSE)</f>
        <v>Both</v>
      </c>
      <c r="M742" s="618" t="str">
        <f>VLOOKUP(C742,'UT - Retail'!$B:$K,6,FALSE)</f>
        <v>SGD</v>
      </c>
      <c r="N742" s="618" t="str">
        <f>IFERROR(IF(MATCH(C742,'Portfolio Construction'!$AL:$AL,0),"Yes","No"),"No")</f>
        <v>No</v>
      </c>
      <c r="O742" s="618" t="str">
        <f>IFERROR(IF(MATCH(C742,'Portfolio Construction'!$AN:$AN,0),"Yes","No"),"No")</f>
        <v>No</v>
      </c>
      <c r="P742" s="618" t="str">
        <f>IFERROR(IF(MATCH(C742,'Portfolio Construction'!$AP:$AP,0),"Yes","No"),"No")</f>
        <v>No</v>
      </c>
      <c r="Q742" s="618" t="str">
        <f>IFERROR(IF(MATCH(C742,'Portfolio Construction'!$AR:$AR,0),"Yes","No"),"No")</f>
        <v>No</v>
      </c>
      <c r="R742" s="618" t="str">
        <f>IFERROR(IF(MATCH(C742,'Portfolio Construction'!$AT:$AT,0),"Yes","No"),"No")</f>
        <v>No</v>
      </c>
      <c r="S742" s="618" t="str">
        <f>IFERROR(IF(MATCH(C742,'Portfolio Construction'!$AV:$AV,0),"Yes","No"),"No")</f>
        <v>No</v>
      </c>
      <c r="T742" s="618" t="str">
        <f>IFERROR(IF(MATCH(C742,'Portfolio Construction'!$AX:$AX,0),"Yes","No"),"No")</f>
        <v>No</v>
      </c>
      <c r="U742" s="618" t="str">
        <f>IFERROR(IF(MATCH(C742,'Portfolio Construction'!$AZ:$AZ,0),"Yes","No"),"No")</f>
        <v>No</v>
      </c>
      <c r="V742" s="618" t="str">
        <f>IFERROR(IF(MATCH(C742,'Portfolio Construction'!$BB:$BB,0),"Yes","No"),"No")</f>
        <v>No</v>
      </c>
      <c r="W742" s="618">
        <f>IF(VLOOKUP($AU742,'FE Source'!$A:$W,3,FALSE)=0,"-",VLOOKUP($AU742,'FE Source'!$A:$W,3,FALSE))</f>
        <v>-2.11</v>
      </c>
      <c r="X742" s="618">
        <f>IF(VLOOKUP($AU742,'FE Source'!$A:$W,4,FALSE)=0,"-",VLOOKUP($AU742,'FE Source'!$A:$W,4,FALSE))</f>
        <v>-0.2</v>
      </c>
      <c r="Y742" s="618">
        <f>IF(VLOOKUP($AU742,'FE Source'!$A:$W,5,FALSE)=0,"-",VLOOKUP($AU742,'FE Source'!$A:$W,5,FALSE))</f>
        <v>-2.75</v>
      </c>
      <c r="Z742" s="618">
        <f>IF(VLOOKUP($AU742,'FE Source'!$A:$W,6,FALSE)=0,"-",VLOOKUP($AU742,'FE Source'!$A:$W,6,FALSE))</f>
        <v>2.34</v>
      </c>
      <c r="AA742" s="618">
        <f>IF(VLOOKUP($AU742,'FE Source'!$A:$W,7,FALSE)=0,"-",VLOOKUP($AU742,'FE Source'!$A:$W,7,FALSE))</f>
        <v>1.76</v>
      </c>
      <c r="AB742" s="618">
        <f>IF(VLOOKUP($AU742,'FE Source'!$A:$W,8,FALSE)=0,"-",VLOOKUP($AU742,'FE Source'!$A:$W,8,FALSE))</f>
        <v>2.71</v>
      </c>
      <c r="AC742" s="632" t="str">
        <f>IF(VLOOKUP($AU742,'FE Source'!$A:$W,9,FALSE)=0,"-",VLOOKUP($AU742,'FE Source'!$A:$W,9,FALSE))</f>
        <v>-</v>
      </c>
      <c r="AD742" s="634">
        <f>IF(VLOOKUP($AU742,'FE Source'!$A:$W,10,FALSE)=0,"-",VLOOKUP($AU742,'FE Source'!$A:$W,10,FALSE))</f>
        <v>1</v>
      </c>
      <c r="AE742" s="618">
        <f>IF(VLOOKUP($AU742,'FE Source'!$A:$W,11,FALSE)=0,"-",VLOOKUP($AU742,'FE Source'!$A:$W,11,FALSE))</f>
        <v>8.75</v>
      </c>
      <c r="AF742" s="618" t="str">
        <f>IF(VLOOKUP($AU742,'FE Source'!$A:$W,12,FALSE)=0,"-",VLOOKUP($AU742,'FE Source'!$A:$W,12,FALSE))</f>
        <v>-</v>
      </c>
      <c r="AG742" s="618">
        <f>IF(VLOOKUP($AU742,'FE Source'!$A:$W,14,FALSE)=0,"-",VLOOKUP($AU742,'FE Source'!$A:$W,14,FALSE))</f>
        <v>-9.73</v>
      </c>
      <c r="AH742" s="721">
        <f>IF(VLOOKUP($AU742,'FE Source'!$A:$DJ,33,FALSE)=0,"-",VLOOKUP($AU742,'FE Source'!$A:$DJ,33,FALSE))</f>
        <v>30.8</v>
      </c>
      <c r="AI742" s="618">
        <f>IF(VLOOKUP($AU742,'FE Source'!$A:$Y,20,FALSE)=0,"-",VLOOKUP($AU742,'FE Source'!$A:$Y,20,FALSE))</f>
        <v>70.349999999999994</v>
      </c>
      <c r="AJ742" s="721">
        <f>IF(VLOOKUP($AU742,'FE Source'!$A:$DJ,34,FALSE)=0,"-",VLOOKUP($AU742,'FE Source'!$A:$DJ,34,FALSE))</f>
        <v>64.37</v>
      </c>
      <c r="AK742" s="721">
        <f>IF(VLOOKUP($AU742,'FE Source'!$A:$DJ,35,FALSE)=0,"-",VLOOKUP($AU742,'FE Source'!$A:$DJ,35,FALSE))</f>
        <v>-75.64</v>
      </c>
      <c r="AL742" s="632">
        <f>IF(VLOOKUP($AU742,'FE Source'!$A:$Y,19,FALSE)=0,"-",VLOOKUP($AU742,'FE Source'!$A:$Y,19,FALSE))</f>
        <v>77.91</v>
      </c>
      <c r="AM742" s="721">
        <f>IF(VLOOKUP($AU742,'FE Source'!$A:$DJ,36,FALSE)=0,"-",VLOOKUP($AU742,'FE Source'!$A:$DJ,36,FALSE))</f>
        <v>62.7</v>
      </c>
      <c r="AN742" s="635">
        <f>IF(VLOOKUP($AU742,'FE Source'!$A:$W,13,FALSE)=0,"-",VLOOKUP($AU742,'FE Source'!$A:$W,13,FALSE))</f>
        <v>670.8</v>
      </c>
      <c r="AO742" s="634">
        <f>IF(J742="no","-",IF(VLOOKUP($AU742,'FE Source'!$A:$W,15,FALSE)=0,"-",VLOOKUP($AU742,'FE Source'!$A:$W,15,FALSE)))</f>
        <v>5.88</v>
      </c>
      <c r="AP742" s="618" t="str">
        <f>IF(AO742="-","-",IF(VLOOKUP($AU742,'FE Source'!$A:$Z,21,FALSE)=0,"-",IF(VLOOKUP($AU742,'FE Source'!$A:$Z,21,FALSE)=2,"Semi-Annual",IF(VLOOKUP($AU742,'FE Source'!$A:$Z,21,FALSE)=4,"Quarterly",IF(VLOOKUP($AU742,'FE Source'!$A:$Z,21,FALSE)=12,"Monthly","Annual")))))</f>
        <v>Monthly</v>
      </c>
      <c r="AQ742" s="632" t="str">
        <f t="array" ref="AQ742">IF(VLOOKUP($AU742,'FE Source'!$A:$W,16,FALSE)=0,"-",VLOOKUP($AU742,'FE Source'!$A:$W,16,FALSE))</f>
        <v>-</v>
      </c>
      <c r="AR742" s="636" t="str">
        <f>IF(VLOOKUP($AU742,'FE Source'!$A:$W,17,FALSE)=0,"-",VLOOKUP($AU742,'FE Source'!$A:$W,17,FALSE))</f>
        <v>-</v>
      </c>
      <c r="AS742" s="634">
        <f>IF(VLOOKUP($AU742,'FE Source'!$AN:$AS,4,FALSE)="",VLOOKUP($AU742,'FE Source'!$AN:$AS,3,FALSE),VLOOKUP($AU742,'FE Source'!$AN:$AS,4,FALSE))</f>
        <v>0.81</v>
      </c>
      <c r="AT742" s="637">
        <f>IF(VLOOKUP($AU742,'FE Source'!$AN:$AS,5,FALSE)=0,"-",VLOOKUP($AU742,'FE Source'!$AN:$AS,5,FALSE))</f>
        <v>45783</v>
      </c>
      <c r="AU742" s="636" t="s">
        <v>6177</v>
      </c>
      <c r="BE742" s="215" t="str">
        <f>IF(VLOOKUP($AU742,'FE Source'!$A:$AK,22,FALSE)=0,"-",VLOOKUP($AU742,'FE Source'!$A:$AK,22,FALSE))</f>
        <v>-</v>
      </c>
      <c r="BF742" s="215" t="str">
        <f>IF(VLOOKUP($AU742,'FE Source'!$A:$AK,23,FALSE)=0,"-",VLOOKUP($AU742,'FE Source'!$A:$AK,23,FALSE))</f>
        <v>-</v>
      </c>
      <c r="BG742" s="215" t="str">
        <f>IF(VLOOKUP($AU742,'FE Source'!$A:$AK,24,FALSE)=0,"-",VLOOKUP($AU742,'FE Source'!$A:$AK,24,FALSE))</f>
        <v>-</v>
      </c>
      <c r="BH742" s="215" t="str">
        <f>IF(VLOOKUP($AU742,'FE Source'!$A:$AK,25,FALSE)=0,"-",VLOOKUP($AU742,'FE Source'!$A:$AK,25,FALSE))</f>
        <v>-</v>
      </c>
      <c r="BI742" s="215" t="str">
        <f>IF(VLOOKUP($AU742,'FE Source'!$A:$AK,26,FALSE)=0,"-",VLOOKUP($AU742,'FE Source'!$A:$AK,26,FALSE))</f>
        <v>-</v>
      </c>
      <c r="BJ742" s="215">
        <f>IF(VLOOKUP($AU742,'FE Source'!$A:$AK,27,FALSE)=0,"-",VLOOKUP($AU742,'FE Source'!$A:$AK,27,FALSE))</f>
        <v>2.52</v>
      </c>
      <c r="BK742" s="215">
        <f>IF(VLOOKUP($AU742,'FE Source'!$A:$AK,28,FALSE)=0,"-",VLOOKUP($AU742,'FE Source'!$A:$AK,28,FALSE))</f>
        <v>4.54</v>
      </c>
      <c r="BL742" s="215">
        <f>IF(VLOOKUP($AU742,'FE Source'!$A:$AK,29,FALSE)=0,"-",VLOOKUP($AU742,'FE Source'!$A:$AK,29,FALSE))</f>
        <v>-15.28</v>
      </c>
      <c r="BM742" s="215">
        <f>IF(VLOOKUP($AU742,'FE Source'!$A:$AK,30,FALSE)=0,"-",VLOOKUP($AU742,'FE Source'!$A:$AK,30,FALSE))</f>
        <v>5.63</v>
      </c>
      <c r="BN742" t="str">
        <f>IF(VLOOKUP($AU742,'FE Source'!$A:$AK,31,FALSE)="No Specified Index","-",IF(VLOOKUP($AU742,'FE Source'!$A:$AK,31,FALSE)=0,"-",VLOOKUP($AU742,'FE Source'!$A:$AK,31,FALSE)))</f>
        <v>-</v>
      </c>
      <c r="BO742" s="217">
        <f>IF(VLOOKUP($AU742,'FE Source'!$A:$AK,32,FALSE)=0,"-",VLOOKUP($AU742,'FE Source'!$A:$AK,32,FALSE))</f>
        <v>43543</v>
      </c>
      <c r="BP742" s="18" t="str">
        <f>IF(VLOOKUP($AU742,'FE Source'!$AZ:$BC,2,FALSE)=0,"-",VLOOKUP($AU742,'FE Source'!$AZ:$BC,2,FALSE))</f>
        <v>-</v>
      </c>
      <c r="BQ742" s="18" t="str">
        <f>IF(VLOOKUP($AU742,'FE Source'!$AZ:$BC,3,FALSE)=0,"-",VLOOKUP($AU742,'FE Source'!$AZ:$BC,3,FALSE))</f>
        <v>-</v>
      </c>
      <c r="BR742" s="18" t="str">
        <f>IF(VLOOKUP($AU742,'FE Source'!$AZ:$BC,4,FALSE)=0,"-",VLOOKUP($AU742,'FE Source'!$AZ:$BC,4,FALSE))</f>
        <v>-</v>
      </c>
    </row>
    <row r="743" spans="2:70" ht="15">
      <c r="B743" s="628" t="str">
        <f>INDEX('UT - Retail'!$A$7:$A$1409,MATCH(AU743,'UT - Retail'!$U$7:$U$1409,0),1)</f>
        <v xml:space="preserve">Manulife Asset Management </v>
      </c>
      <c r="C743" s="650" t="str">
        <f>INDEX('UT - Retail'!$B$7:$B$1409,MATCH(AU743,'UT - Retail'!$U$7:$U$1409,0),1)</f>
        <v>Manulife Global Fund - Preferred Securities Income AA Inc USD</v>
      </c>
      <c r="D743" s="650"/>
      <c r="E743" s="618" t="str">
        <f>VLOOKUP(C743,'UT - Retail'!$B:$K,8,FALSE)</f>
        <v>Fixed Income</v>
      </c>
      <c r="F743" s="618" t="str">
        <f>VLOOKUP(C743,'UT - Retail'!$B:$K,9,FALSE)</f>
        <v>Global</v>
      </c>
      <c r="G743" s="618" t="str">
        <f>VLOOKUP(C743,'UT - Retail'!$B:$K,10,FALSE)</f>
        <v>High Yield</v>
      </c>
      <c r="H743" s="82" t="str">
        <f>VLOOKUP(C743,'UT - Retail'!$B:$N,13,FALSE)</f>
        <v>No</v>
      </c>
      <c r="I743" s="82" t="str">
        <f>VLOOKUP(C743,'UT - Retail'!$B:$Q,14,FALSE)</f>
        <v>No</v>
      </c>
      <c r="J743" s="618" t="str">
        <f>VLOOKUP(C743,'UT - Retail'!$B:$Q,11,FALSE)</f>
        <v>Yes</v>
      </c>
      <c r="K743" s="130" t="str">
        <f>VLOOKUP(C743,'UT - Retail'!$B:$P,15,FALSE)</f>
        <v>No</v>
      </c>
      <c r="L743" s="82" t="str">
        <f>VLOOKUP(C743,'UT - Retail'!$B:$Q,16,FALSE)</f>
        <v>Both</v>
      </c>
      <c r="M743" s="618" t="str">
        <f>VLOOKUP(C743,'UT - Retail'!$B:$K,6,FALSE)</f>
        <v>USD</v>
      </c>
      <c r="N743" s="618" t="str">
        <f>IFERROR(IF(MATCH(C743,'Portfolio Construction'!$AL:$AL,0),"Yes","No"),"No")</f>
        <v>No</v>
      </c>
      <c r="O743" s="618" t="str">
        <f>IFERROR(IF(MATCH(C743,'Portfolio Construction'!$AN:$AN,0),"Yes","No"),"No")</f>
        <v>No</v>
      </c>
      <c r="P743" s="618" t="str">
        <f>IFERROR(IF(MATCH(C743,'Portfolio Construction'!$AP:$AP,0),"Yes","No"),"No")</f>
        <v>No</v>
      </c>
      <c r="Q743" s="618" t="str">
        <f>IFERROR(IF(MATCH(C743,'Portfolio Construction'!$AR:$AR,0),"Yes","No"),"No")</f>
        <v>No</v>
      </c>
      <c r="R743" s="618" t="str">
        <f>IFERROR(IF(MATCH(C743,'Portfolio Construction'!$AT:$AT,0),"Yes","No"),"No")</f>
        <v>No</v>
      </c>
      <c r="S743" s="618" t="str">
        <f>IFERROR(IF(MATCH(C743,'Portfolio Construction'!$AV:$AV,0),"Yes","No"),"No")</f>
        <v>No</v>
      </c>
      <c r="T743" s="618" t="str">
        <f>IFERROR(IF(MATCH(C743,'Portfolio Construction'!$AX:$AX,0),"Yes","No"),"No")</f>
        <v>No</v>
      </c>
      <c r="U743" s="618" t="str">
        <f>IFERROR(IF(MATCH(C743,'Portfolio Construction'!$AZ:$AZ,0),"Yes","No"),"No")</f>
        <v>No</v>
      </c>
      <c r="V743" s="618" t="str">
        <f>IFERROR(IF(MATCH(C743,'Portfolio Construction'!$BB:$BB,0),"Yes","No"),"No")</f>
        <v>No</v>
      </c>
      <c r="W743" s="618">
        <f>IF(VLOOKUP($AU743,'FE Source'!$A:$W,3,FALSE)=0,"-",VLOOKUP($AU743,'FE Source'!$A:$W,3,FALSE))</f>
        <v>-6.83</v>
      </c>
      <c r="X743" s="618">
        <f>IF(VLOOKUP($AU743,'FE Source'!$A:$W,4,FALSE)=0,"-",VLOOKUP($AU743,'FE Source'!$A:$W,4,FALSE))</f>
        <v>-3.97</v>
      </c>
      <c r="Y743" s="618">
        <f>IF(VLOOKUP($AU743,'FE Source'!$A:$W,5,FALSE)=0,"-",VLOOKUP($AU743,'FE Source'!$A:$W,5,FALSE))</f>
        <v>-5.0199999999999996</v>
      </c>
      <c r="Z743" s="618">
        <f>IF(VLOOKUP($AU743,'FE Source'!$A:$W,6,FALSE)=0,"-",VLOOKUP($AU743,'FE Source'!$A:$W,6,FALSE))</f>
        <v>-0.24</v>
      </c>
      <c r="AA743" s="618">
        <f>IF(VLOOKUP($AU743,'FE Source'!$A:$W,7,FALSE)=0,"-",VLOOKUP($AU743,'FE Source'!$A:$W,7,FALSE))</f>
        <v>1.02</v>
      </c>
      <c r="AB743" s="618">
        <f>IF(VLOOKUP($AU743,'FE Source'!$A:$W,8,FALSE)=0,"-",VLOOKUP($AU743,'FE Source'!$A:$W,8,FALSE))</f>
        <v>1.88</v>
      </c>
      <c r="AC743" s="632" t="str">
        <f>IF(VLOOKUP($AU743,'FE Source'!$A:$W,9,FALSE)=0,"-",VLOOKUP($AU743,'FE Source'!$A:$W,9,FALSE))</f>
        <v>-</v>
      </c>
      <c r="AD743" s="634">
        <f>IF(VLOOKUP($AU743,'FE Source'!$A:$W,10,FALSE)=0,"-",VLOOKUP($AU743,'FE Source'!$A:$W,10,FALSE))</f>
        <v>0.56000000000000005</v>
      </c>
      <c r="AE743" s="618">
        <f>IF(VLOOKUP($AU743,'FE Source'!$A:$W,11,FALSE)=0,"-",VLOOKUP($AU743,'FE Source'!$A:$W,11,FALSE))</f>
        <v>7.97</v>
      </c>
      <c r="AF743" s="618" t="str">
        <f>IF(VLOOKUP($AU743,'FE Source'!$A:$W,12,FALSE)=0,"-",VLOOKUP($AU743,'FE Source'!$A:$W,12,FALSE))</f>
        <v>-</v>
      </c>
      <c r="AG743" s="618">
        <f>IF(VLOOKUP($AU743,'FE Source'!$A:$W,14,FALSE)=0,"-",VLOOKUP($AU743,'FE Source'!$A:$W,14,FALSE))</f>
        <v>-9.98</v>
      </c>
      <c r="AH743" s="721">
        <f>IF(VLOOKUP($AU743,'FE Source'!$A:$DJ,33,FALSE)=0,"-",VLOOKUP($AU743,'FE Source'!$A:$DJ,33,FALSE))</f>
        <v>3.29</v>
      </c>
      <c r="AI743" s="618">
        <f>IF(VLOOKUP($AU743,'FE Source'!$A:$Y,20,FALSE)=0,"-",VLOOKUP($AU743,'FE Source'!$A:$Y,20,FALSE))</f>
        <v>23.96</v>
      </c>
      <c r="AJ743" s="721">
        <f>IF(VLOOKUP($AU743,'FE Source'!$A:$DJ,34,FALSE)=0,"-",VLOOKUP($AU743,'FE Source'!$A:$DJ,34,FALSE))</f>
        <v>29.28</v>
      </c>
      <c r="AK743" s="721">
        <f>IF(VLOOKUP($AU743,'FE Source'!$A:$DJ,35,FALSE)=0,"-",VLOOKUP($AU743,'FE Source'!$A:$DJ,35,FALSE))</f>
        <v>-69.56</v>
      </c>
      <c r="AL743" s="632">
        <f>IF(VLOOKUP($AU743,'FE Source'!$A:$Y,19,FALSE)=0,"-",VLOOKUP($AU743,'FE Source'!$A:$Y,19,FALSE))</f>
        <v>22.41</v>
      </c>
      <c r="AM743" s="721">
        <f>IF(VLOOKUP($AU743,'FE Source'!$A:$DJ,36,FALSE)=0,"-",VLOOKUP($AU743,'FE Source'!$A:$DJ,36,FALSE))</f>
        <v>22.5</v>
      </c>
      <c r="AN743" s="635">
        <f>IF(VLOOKUP($AU743,'FE Source'!$A:$W,13,FALSE)=0,"-",VLOOKUP($AU743,'FE Source'!$A:$W,13,FALSE))</f>
        <v>670.8</v>
      </c>
      <c r="AO743" s="634">
        <f>IF(J743="no","-",IF(VLOOKUP($AU743,'FE Source'!$A:$W,15,FALSE)=0,"-",VLOOKUP($AU743,'FE Source'!$A:$W,15,FALSE)))</f>
        <v>5.43</v>
      </c>
      <c r="AP743" s="618" t="str">
        <f>IF(AO743="-","-",IF(VLOOKUP($AU743,'FE Source'!$A:$Z,21,FALSE)=0,"-",IF(VLOOKUP($AU743,'FE Source'!$A:$Z,21,FALSE)=2,"Semi-Annual",IF(VLOOKUP($AU743,'FE Source'!$A:$Z,21,FALSE)=4,"Quarterly",IF(VLOOKUP($AU743,'FE Source'!$A:$Z,21,FALSE)=12,"Monthly","Annual")))))</f>
        <v>Monthly</v>
      </c>
      <c r="AQ743" s="632" t="str">
        <f t="array" ref="AQ743">IF(VLOOKUP($AU743,'FE Source'!$A:$W,16,FALSE)=0,"-",VLOOKUP($AU743,'FE Source'!$A:$W,16,FALSE))</f>
        <v>-</v>
      </c>
      <c r="AR743" s="636" t="str">
        <f>IF(VLOOKUP($AU743,'FE Source'!$A:$W,17,FALSE)=0,"-",VLOOKUP($AU743,'FE Source'!$A:$W,17,FALSE))</f>
        <v>-</v>
      </c>
      <c r="AS743" s="634">
        <f>IF(VLOOKUP($AU743,'FE Source'!$AN:$AS,4,FALSE)="",VLOOKUP($AU743,'FE Source'!$AN:$AS,3,FALSE),VLOOKUP($AU743,'FE Source'!$AN:$AS,4,FALSE))</f>
        <v>0.88</v>
      </c>
      <c r="AT743" s="637">
        <f>IF(VLOOKUP($AU743,'FE Source'!$AN:$AS,5,FALSE)=0,"-",VLOOKUP($AU743,'FE Source'!$AN:$AS,5,FALSE))</f>
        <v>45783</v>
      </c>
      <c r="AU743" s="636" t="s">
        <v>6178</v>
      </c>
      <c r="BE743" s="215" t="str">
        <f>IF(VLOOKUP($AU743,'FE Source'!$A:$AK,22,FALSE)=0,"-",VLOOKUP($AU743,'FE Source'!$A:$AK,22,FALSE))</f>
        <v>-</v>
      </c>
      <c r="BF743" s="215" t="str">
        <f>IF(VLOOKUP($AU743,'FE Source'!$A:$AK,23,FALSE)=0,"-",VLOOKUP($AU743,'FE Source'!$A:$AK,23,FALSE))</f>
        <v>-</v>
      </c>
      <c r="BG743" s="215" t="str">
        <f>IF(VLOOKUP($AU743,'FE Source'!$A:$AK,24,FALSE)=0,"-",VLOOKUP($AU743,'FE Source'!$A:$AK,24,FALSE))</f>
        <v>-</v>
      </c>
      <c r="BH743" s="215" t="str">
        <f>IF(VLOOKUP($AU743,'FE Source'!$A:$AK,25,FALSE)=0,"-",VLOOKUP($AU743,'FE Source'!$A:$AK,25,FALSE))</f>
        <v>-</v>
      </c>
      <c r="BI743" s="215">
        <f>IF(VLOOKUP($AU743,'FE Source'!$A:$AK,26,FALSE)=0,"-",VLOOKUP($AU743,'FE Source'!$A:$AK,26,FALSE))</f>
        <v>19.45</v>
      </c>
      <c r="BJ743" s="215">
        <f>IF(VLOOKUP($AU743,'FE Source'!$A:$AK,27,FALSE)=0,"-",VLOOKUP($AU743,'FE Source'!$A:$AK,27,FALSE))</f>
        <v>1.79</v>
      </c>
      <c r="BK743" s="215">
        <f>IF(VLOOKUP($AU743,'FE Source'!$A:$AK,28,FALSE)=0,"-",VLOOKUP($AU743,'FE Source'!$A:$AK,28,FALSE))</f>
        <v>6.89</v>
      </c>
      <c r="BL743" s="215">
        <f>IF(VLOOKUP($AU743,'FE Source'!$A:$AK,29,FALSE)=0,"-",VLOOKUP($AU743,'FE Source'!$A:$AK,29,FALSE))</f>
        <v>-15.42</v>
      </c>
      <c r="BM743" s="215">
        <f>IF(VLOOKUP($AU743,'FE Source'!$A:$AK,30,FALSE)=0,"-",VLOOKUP($AU743,'FE Source'!$A:$AK,30,FALSE))</f>
        <v>5.85</v>
      </c>
      <c r="BN743" t="str">
        <f>IF(VLOOKUP($AU743,'FE Source'!$A:$AK,31,FALSE)="No Specified Index","-",IF(VLOOKUP($AU743,'FE Source'!$A:$AK,31,FALSE)=0,"-",VLOOKUP($AU743,'FE Source'!$A:$AK,31,FALSE)))</f>
        <v>-</v>
      </c>
      <c r="BO743" s="217">
        <f>IF(VLOOKUP($AU743,'FE Source'!$A:$AK,32,FALSE)=0,"-",VLOOKUP($AU743,'FE Source'!$A:$AK,32,FALSE))</f>
        <v>43354</v>
      </c>
      <c r="BP743" s="18" t="str">
        <f>IF(VLOOKUP($AU743,'FE Source'!$AZ:$BC,2,FALSE)=0,"-",VLOOKUP($AU743,'FE Source'!$AZ:$BC,2,FALSE))</f>
        <v>-</v>
      </c>
      <c r="BQ743" s="18" t="str">
        <f>IF(VLOOKUP($AU743,'FE Source'!$AZ:$BC,3,FALSE)=0,"-",VLOOKUP($AU743,'FE Source'!$AZ:$BC,3,FALSE))</f>
        <v>-</v>
      </c>
      <c r="BR743" s="18" t="str">
        <f>IF(VLOOKUP($AU743,'FE Source'!$AZ:$BC,4,FALSE)=0,"-",VLOOKUP($AU743,'FE Source'!$AZ:$BC,4,FALSE))</f>
        <v>-</v>
      </c>
    </row>
    <row r="744" spans="2:70" ht="15">
      <c r="B744" s="628" t="str">
        <f>INDEX('UT - Retail'!$A$7:$A$1409,MATCH(AU744,'UT - Retail'!$U$7:$U$1409,0),1)</f>
        <v xml:space="preserve">Manulife Asset Management </v>
      </c>
      <c r="C744" s="650" t="str">
        <f>INDEX('UT - Retail'!$B$7:$B$1409,MATCH(AU744,'UT - Retail'!$U$7:$U$1409,0),1)</f>
        <v>Manulife Global Fund - Preferred Securities Income AA MDIST (G) USD</v>
      </c>
      <c r="D744" s="650"/>
      <c r="E744" s="618" t="str">
        <f>VLOOKUP(C744,'UT - Retail'!$B:$K,8,FALSE)</f>
        <v>Fixed Income</v>
      </c>
      <c r="F744" s="618" t="str">
        <f>VLOOKUP(C744,'UT - Retail'!$B:$K,9,FALSE)</f>
        <v>Global</v>
      </c>
      <c r="G744" s="618" t="str">
        <f>VLOOKUP(C744,'UT - Retail'!$B:$K,10,FALSE)</f>
        <v>High Yield</v>
      </c>
      <c r="H744" s="82" t="str">
        <f>VLOOKUP(C744,'UT - Retail'!$B:$N,13,FALSE)</f>
        <v>No</v>
      </c>
      <c r="I744" s="82" t="str">
        <f>VLOOKUP(C744,'UT - Retail'!$B:$Q,14,FALSE)</f>
        <v>No</v>
      </c>
      <c r="J744" s="618" t="str">
        <f>VLOOKUP(C744,'UT - Retail'!$B:$Q,11,FALSE)</f>
        <v>Yes</v>
      </c>
      <c r="K744" s="130" t="str">
        <f>VLOOKUP(C744,'UT - Retail'!$B:$P,15,FALSE)</f>
        <v>No</v>
      </c>
      <c r="L744" s="82" t="str">
        <f>VLOOKUP(C744,'UT - Retail'!$B:$Q,16,FALSE)</f>
        <v>Both</v>
      </c>
      <c r="M744" s="618" t="str">
        <f>VLOOKUP(C744,'UT - Retail'!$B:$K,6,FALSE)</f>
        <v>USD</v>
      </c>
      <c r="N744" s="618" t="str">
        <f>IFERROR(IF(MATCH(C744,'Portfolio Construction'!$AL:$AL,0),"Yes","No"),"No")</f>
        <v>No</v>
      </c>
      <c r="O744" s="618" t="str">
        <f>IFERROR(IF(MATCH(C744,'Portfolio Construction'!$AN:$AN,0),"Yes","No"),"No")</f>
        <v>No</v>
      </c>
      <c r="P744" s="618" t="str">
        <f>IFERROR(IF(MATCH(C744,'Portfolio Construction'!$AP:$AP,0),"Yes","No"),"No")</f>
        <v>No</v>
      </c>
      <c r="Q744" s="618" t="str">
        <f>IFERROR(IF(MATCH(C744,'Portfolio Construction'!$AR:$AR,0),"Yes","No"),"No")</f>
        <v>No</v>
      </c>
      <c r="R744" s="618" t="str">
        <f>IFERROR(IF(MATCH(C744,'Portfolio Construction'!$AT:$AT,0),"Yes","No"),"No")</f>
        <v>No</v>
      </c>
      <c r="S744" s="618" t="str">
        <f>IFERROR(IF(MATCH(C744,'Portfolio Construction'!$AV:$AV,0),"Yes","No"),"No")</f>
        <v>No</v>
      </c>
      <c r="T744" s="618" t="str">
        <f>IFERROR(IF(MATCH(C744,'Portfolio Construction'!$AX:$AX,0),"Yes","No"),"No")</f>
        <v>No</v>
      </c>
      <c r="U744" s="618" t="str">
        <f>IFERROR(IF(MATCH(C744,'Portfolio Construction'!$AZ:$AZ,0),"Yes","No"),"No")</f>
        <v>No</v>
      </c>
      <c r="V744" s="618" t="str">
        <f>IFERROR(IF(MATCH(C744,'Portfolio Construction'!$BB:$BB,0),"Yes","No"),"No")</f>
        <v>No</v>
      </c>
      <c r="W744" s="618">
        <f>IF(VLOOKUP($AU744,'FE Source'!$A:$W,3,FALSE)=0,"-",VLOOKUP($AU744,'FE Source'!$A:$W,3,FALSE))</f>
        <v>-6.85</v>
      </c>
      <c r="X744" s="618">
        <f>IF(VLOOKUP($AU744,'FE Source'!$A:$W,4,FALSE)=0,"-",VLOOKUP($AU744,'FE Source'!$A:$W,4,FALSE))</f>
        <v>-3.96</v>
      </c>
      <c r="Y744" s="618">
        <f>IF(VLOOKUP($AU744,'FE Source'!$A:$W,5,FALSE)=0,"-",VLOOKUP($AU744,'FE Source'!$A:$W,5,FALSE))</f>
        <v>-5.07</v>
      </c>
      <c r="Z744" s="618">
        <f>IF(VLOOKUP($AU744,'FE Source'!$A:$W,6,FALSE)=0,"-",VLOOKUP($AU744,'FE Source'!$A:$W,6,FALSE))</f>
        <v>-0.28999999999999998</v>
      </c>
      <c r="AA744" s="618">
        <f>IF(VLOOKUP($AU744,'FE Source'!$A:$W,7,FALSE)=0,"-",VLOOKUP($AU744,'FE Source'!$A:$W,7,FALSE))</f>
        <v>1</v>
      </c>
      <c r="AB744" s="618">
        <f>IF(VLOOKUP($AU744,'FE Source'!$A:$W,8,FALSE)=0,"-",VLOOKUP($AU744,'FE Source'!$A:$W,8,FALSE))</f>
        <v>1.86</v>
      </c>
      <c r="AC744" s="632" t="str">
        <f>IF(VLOOKUP($AU744,'FE Source'!$A:$W,9,FALSE)=0,"-",VLOOKUP($AU744,'FE Source'!$A:$W,9,FALSE))</f>
        <v>-</v>
      </c>
      <c r="AD744" s="634">
        <f>IF(VLOOKUP($AU744,'FE Source'!$A:$W,10,FALSE)=0,"-",VLOOKUP($AU744,'FE Source'!$A:$W,10,FALSE))</f>
        <v>0.56000000000000005</v>
      </c>
      <c r="AE744" s="618">
        <f>IF(VLOOKUP($AU744,'FE Source'!$A:$W,11,FALSE)=0,"-",VLOOKUP($AU744,'FE Source'!$A:$W,11,FALSE))</f>
        <v>7.97</v>
      </c>
      <c r="AF744" s="618" t="str">
        <f>IF(VLOOKUP($AU744,'FE Source'!$A:$W,12,FALSE)=0,"-",VLOOKUP($AU744,'FE Source'!$A:$W,12,FALSE))</f>
        <v>-</v>
      </c>
      <c r="AG744" s="618">
        <f>IF(VLOOKUP($AU744,'FE Source'!$A:$W,14,FALSE)=0,"-",VLOOKUP($AU744,'FE Source'!$A:$W,14,FALSE))</f>
        <v>-9.98</v>
      </c>
      <c r="AH744" s="721">
        <f>IF(VLOOKUP($AU744,'FE Source'!$A:$DJ,33,FALSE)=0,"-",VLOOKUP($AU744,'FE Source'!$A:$DJ,33,FALSE))</f>
        <v>2.72</v>
      </c>
      <c r="AI744" s="618">
        <f>IF(VLOOKUP($AU744,'FE Source'!$A:$Y,20,FALSE)=0,"-",VLOOKUP($AU744,'FE Source'!$A:$Y,20,FALSE))</f>
        <v>23.85</v>
      </c>
      <c r="AJ744" s="721">
        <f>IF(VLOOKUP($AU744,'FE Source'!$A:$DJ,34,FALSE)=0,"-",VLOOKUP($AU744,'FE Source'!$A:$DJ,34,FALSE))</f>
        <v>29.23</v>
      </c>
      <c r="AK744" s="721">
        <f>IF(VLOOKUP($AU744,'FE Source'!$A:$DJ,35,FALSE)=0,"-",VLOOKUP($AU744,'FE Source'!$A:$DJ,35,FALSE))</f>
        <v>-67.75</v>
      </c>
      <c r="AL744" s="632">
        <f>IF(VLOOKUP($AU744,'FE Source'!$A:$Y,19,FALSE)=0,"-",VLOOKUP($AU744,'FE Source'!$A:$Y,19,FALSE))</f>
        <v>22.57</v>
      </c>
      <c r="AM744" s="721">
        <f>IF(VLOOKUP($AU744,'FE Source'!$A:$DJ,36,FALSE)=0,"-",VLOOKUP($AU744,'FE Source'!$A:$DJ,36,FALSE))</f>
        <v>22.64</v>
      </c>
      <c r="AN744" s="635">
        <f>IF(VLOOKUP($AU744,'FE Source'!$A:$W,13,FALSE)=0,"-",VLOOKUP($AU744,'FE Source'!$A:$W,13,FALSE))</f>
        <v>670.8</v>
      </c>
      <c r="AO744" s="634">
        <f>IF(J744="no","-",IF(VLOOKUP($AU744,'FE Source'!$A:$W,15,FALSE)=0,"-",VLOOKUP($AU744,'FE Source'!$A:$W,15,FALSE)))</f>
        <v>7.3</v>
      </c>
      <c r="AP744" s="618" t="str">
        <f>IF(AO744="-","-",IF(VLOOKUP($AU744,'FE Source'!$A:$Z,21,FALSE)=0,"-",IF(VLOOKUP($AU744,'FE Source'!$A:$Z,21,FALSE)=2,"Semi-Annual",IF(VLOOKUP($AU744,'FE Source'!$A:$Z,21,FALSE)=4,"Quarterly",IF(VLOOKUP($AU744,'FE Source'!$A:$Z,21,FALSE)=12,"Monthly","Annual")))))</f>
        <v>Monthly</v>
      </c>
      <c r="AQ744" s="632">
        <f t="array" ref="AQ744">IF(VLOOKUP($AU744,'FE Source'!$A:$W,16,FALSE)=0,"-",VLOOKUP($AU744,'FE Source'!$A:$W,16,FALSE))</f>
        <v>1.28</v>
      </c>
      <c r="AR744" s="636" t="str">
        <f>IF(VLOOKUP($AU744,'FE Source'!$A:$W,17,FALSE)=0,"-",VLOOKUP($AU744,'FE Source'!$A:$W,17,FALSE))</f>
        <v>-</v>
      </c>
      <c r="AS744" s="634">
        <f>IF(VLOOKUP($AU744,'FE Source'!$AN:$AS,4,FALSE)="",VLOOKUP($AU744,'FE Source'!$AN:$AS,3,FALSE),VLOOKUP($AU744,'FE Source'!$AN:$AS,4,FALSE))</f>
        <v>0.8</v>
      </c>
      <c r="AT744" s="637">
        <f>IF(VLOOKUP($AU744,'FE Source'!$AN:$AS,5,FALSE)=0,"-",VLOOKUP($AU744,'FE Source'!$AN:$AS,5,FALSE))</f>
        <v>45783</v>
      </c>
      <c r="AU744" s="636" t="s">
        <v>6187</v>
      </c>
      <c r="BE744" s="215" t="str">
        <f>IF(VLOOKUP($AU744,'FE Source'!$A:$AK,22,FALSE)=0,"-",VLOOKUP($AU744,'FE Source'!$A:$AK,22,FALSE))</f>
        <v>-</v>
      </c>
      <c r="BF744" s="215" t="str">
        <f>IF(VLOOKUP($AU744,'FE Source'!$A:$AK,23,FALSE)=0,"-",VLOOKUP($AU744,'FE Source'!$A:$AK,23,FALSE))</f>
        <v>-</v>
      </c>
      <c r="BG744" s="215" t="str">
        <f>IF(VLOOKUP($AU744,'FE Source'!$A:$AK,24,FALSE)=0,"-",VLOOKUP($AU744,'FE Source'!$A:$AK,24,FALSE))</f>
        <v>-</v>
      </c>
      <c r="BH744" s="215" t="str">
        <f>IF(VLOOKUP($AU744,'FE Source'!$A:$AK,25,FALSE)=0,"-",VLOOKUP($AU744,'FE Source'!$A:$AK,25,FALSE))</f>
        <v>-</v>
      </c>
      <c r="BI744" s="215">
        <f>IF(VLOOKUP($AU744,'FE Source'!$A:$AK,26,FALSE)=0,"-",VLOOKUP($AU744,'FE Source'!$A:$AK,26,FALSE))</f>
        <v>19.440000000000001</v>
      </c>
      <c r="BJ744" s="215">
        <f>IF(VLOOKUP($AU744,'FE Source'!$A:$AK,27,FALSE)=0,"-",VLOOKUP($AU744,'FE Source'!$A:$AK,27,FALSE))</f>
        <v>1.78</v>
      </c>
      <c r="BK744" s="215">
        <f>IF(VLOOKUP($AU744,'FE Source'!$A:$AK,28,FALSE)=0,"-",VLOOKUP($AU744,'FE Source'!$A:$AK,28,FALSE))</f>
        <v>6.89</v>
      </c>
      <c r="BL744" s="215">
        <f>IF(VLOOKUP($AU744,'FE Source'!$A:$AK,29,FALSE)=0,"-",VLOOKUP($AU744,'FE Source'!$A:$AK,29,FALSE))</f>
        <v>-15.42</v>
      </c>
      <c r="BM744" s="215">
        <f>IF(VLOOKUP($AU744,'FE Source'!$A:$AK,30,FALSE)=0,"-",VLOOKUP($AU744,'FE Source'!$A:$AK,30,FALSE))</f>
        <v>5.85</v>
      </c>
      <c r="BN744" t="str">
        <f>IF(VLOOKUP($AU744,'FE Source'!$A:$AK,31,FALSE)="No Specified Index","-",IF(VLOOKUP($AU744,'FE Source'!$A:$AK,31,FALSE)=0,"-",VLOOKUP($AU744,'FE Source'!$A:$AK,31,FALSE)))</f>
        <v>-</v>
      </c>
      <c r="BO744" s="217">
        <f>IF(VLOOKUP($AU744,'FE Source'!$A:$AK,32,FALSE)=0,"-",VLOOKUP($AU744,'FE Source'!$A:$AK,32,FALSE))</f>
        <v>43354</v>
      </c>
      <c r="BP744" s="18" t="str">
        <f>IF(VLOOKUP($AU744,'FE Source'!$AZ:$BC,2,FALSE)=0,"-",VLOOKUP($AU744,'FE Source'!$AZ:$BC,2,FALSE))</f>
        <v>-</v>
      </c>
      <c r="BQ744" s="18" t="str">
        <f>IF(VLOOKUP($AU744,'FE Source'!$AZ:$BC,3,FALSE)=0,"-",VLOOKUP($AU744,'FE Source'!$AZ:$BC,3,FALSE))</f>
        <v>-</v>
      </c>
      <c r="BR744" s="18" t="str">
        <f>IF(VLOOKUP($AU744,'FE Source'!$AZ:$BC,4,FALSE)=0,"-",VLOOKUP($AU744,'FE Source'!$AZ:$BC,4,FALSE))</f>
        <v>-</v>
      </c>
    </row>
    <row r="745" spans="2:70" ht="15">
      <c r="B745" s="628" t="str">
        <f>INDEX('UT - Retail'!$A$7:$A$1409,MATCH(AU745,'UT - Retail'!$U$7:$U$1409,0),1)</f>
        <v xml:space="preserve">Manulife Asset Management </v>
      </c>
      <c r="C745" s="650" t="str">
        <f>INDEX('UT - Retail'!$B$7:$B$1409,MATCH(AU745,'UT - Retail'!$U$7:$U$1409,0),1)</f>
        <v>Manulife Global Fund Asia Pacific REIT Fund Class AA Inc USD</v>
      </c>
      <c r="D745" s="650"/>
      <c r="E745" s="618" t="str">
        <f>VLOOKUP(C745,'UT - Retail'!$B:$K,8,FALSE)</f>
        <v>Equities</v>
      </c>
      <c r="F745" s="618" t="str">
        <f>VLOOKUP(C745,'UT - Retail'!$B:$K,9,FALSE)</f>
        <v>Asia Pacific ex-Japan</v>
      </c>
      <c r="G745" s="618" t="str">
        <f>VLOOKUP(C745,'UT - Retail'!$B:$K,10,FALSE)</f>
        <v>Property</v>
      </c>
      <c r="H745" s="82" t="str">
        <f>VLOOKUP(C745,'UT - Retail'!$B:$N,13,FALSE)</f>
        <v>No</v>
      </c>
      <c r="I745" s="82" t="str">
        <f>VLOOKUP(C745,'UT - Retail'!$B:$Q,14,FALSE)</f>
        <v>No</v>
      </c>
      <c r="J745" s="618" t="str">
        <f>VLOOKUP(C745,'UT - Retail'!$B:$Q,11,FALSE)</f>
        <v>No</v>
      </c>
      <c r="K745" s="130" t="str">
        <f>VLOOKUP(C745,'UT - Retail'!$B:$P,15,FALSE)</f>
        <v>No</v>
      </c>
      <c r="L745" s="82" t="str">
        <f>VLOOKUP(C745,'UT - Retail'!$B:$Q,16,FALSE)</f>
        <v>Navigator</v>
      </c>
      <c r="M745" s="618" t="str">
        <f>VLOOKUP(C745,'UT - Retail'!$B:$K,6,FALSE)</f>
        <v>USD</v>
      </c>
      <c r="N745" s="618" t="str">
        <f>IFERROR(IF(MATCH(C745,'Portfolio Construction'!$AL:$AL,0),"Yes","No"),"No")</f>
        <v>No</v>
      </c>
      <c r="O745" s="618" t="str">
        <f>IFERROR(IF(MATCH(C745,'Portfolio Construction'!$AN:$AN,0),"Yes","No"),"No")</f>
        <v>No</v>
      </c>
      <c r="P745" s="618" t="str">
        <f>IFERROR(IF(MATCH(C745,'Portfolio Construction'!$AP:$AP,0),"Yes","No"),"No")</f>
        <v>No</v>
      </c>
      <c r="Q745" s="618" t="str">
        <f>IFERROR(IF(MATCH(C745,'Portfolio Construction'!$AR:$AR,0),"Yes","No"),"No")</f>
        <v>No</v>
      </c>
      <c r="R745" s="618" t="str">
        <f>IFERROR(IF(MATCH(C745,'Portfolio Construction'!$AT:$AT,0),"Yes","No"),"No")</f>
        <v>No</v>
      </c>
      <c r="S745" s="618" t="str">
        <f>IFERROR(IF(MATCH(C745,'Portfolio Construction'!$AV:$AV,0),"Yes","No"),"No")</f>
        <v>No</v>
      </c>
      <c r="T745" s="618" t="str">
        <f>IFERROR(IF(MATCH(C745,'Portfolio Construction'!$AX:$AX,0),"Yes","No"),"No")</f>
        <v>No</v>
      </c>
      <c r="U745" s="618" t="str">
        <f>IFERROR(IF(MATCH(C745,'Portfolio Construction'!$AZ:$AZ,0),"Yes","No"),"No")</f>
        <v>No</v>
      </c>
      <c r="V745" s="618" t="str">
        <f>IFERROR(IF(MATCH(C745,'Portfolio Construction'!$BB:$BB,0),"Yes","No"),"No")</f>
        <v>No</v>
      </c>
      <c r="W745" s="618">
        <f>IF(VLOOKUP($AU745,'FE Source'!$A:$W,3,FALSE)=0,"-",VLOOKUP($AU745,'FE Source'!$A:$W,3,FALSE))</f>
        <v>2.48</v>
      </c>
      <c r="X745" s="618">
        <f>IF(VLOOKUP($AU745,'FE Source'!$A:$W,4,FALSE)=0,"-",VLOOKUP($AU745,'FE Source'!$A:$W,4,FALSE))</f>
        <v>-0.43</v>
      </c>
      <c r="Y745" s="618">
        <f>IF(VLOOKUP($AU745,'FE Source'!$A:$W,5,FALSE)=0,"-",VLOOKUP($AU745,'FE Source'!$A:$W,5,FALSE))</f>
        <v>-2.64</v>
      </c>
      <c r="Z745" s="618">
        <f>IF(VLOOKUP($AU745,'FE Source'!$A:$W,6,FALSE)=0,"-",VLOOKUP($AU745,'FE Source'!$A:$W,6,FALSE))</f>
        <v>3.24</v>
      </c>
      <c r="AA745" s="618">
        <f>IF(VLOOKUP($AU745,'FE Source'!$A:$W,7,FALSE)=0,"-",VLOOKUP($AU745,'FE Source'!$A:$W,7,FALSE))</f>
        <v>-7.26</v>
      </c>
      <c r="AB745" s="618">
        <f>IF(VLOOKUP($AU745,'FE Source'!$A:$W,8,FALSE)=0,"-",VLOOKUP($AU745,'FE Source'!$A:$W,8,FALSE))</f>
        <v>-4.43</v>
      </c>
      <c r="AC745" s="632" t="str">
        <f>IF(VLOOKUP($AU745,'FE Source'!$A:$W,9,FALSE)=0,"-",VLOOKUP($AU745,'FE Source'!$A:$W,9,FALSE))</f>
        <v>-</v>
      </c>
      <c r="AD745" s="634">
        <f>IF(VLOOKUP($AU745,'FE Source'!$A:$W,10,FALSE)=0,"-",VLOOKUP($AU745,'FE Source'!$A:$W,10,FALSE))</f>
        <v>1.3</v>
      </c>
      <c r="AE745" s="618">
        <f>IF(VLOOKUP($AU745,'FE Source'!$A:$W,11,FALSE)=0,"-",VLOOKUP($AU745,'FE Source'!$A:$W,11,FALSE))</f>
        <v>15.42</v>
      </c>
      <c r="AF745" s="618">
        <f>IF(VLOOKUP($AU745,'FE Source'!$A:$W,12,FALSE)=0,"-",VLOOKUP($AU745,'FE Source'!$A:$W,12,FALSE))</f>
        <v>-0.02</v>
      </c>
      <c r="AG745" s="618">
        <f>IF(VLOOKUP($AU745,'FE Source'!$A:$W,14,FALSE)=0,"-",VLOOKUP($AU745,'FE Source'!$A:$W,14,FALSE))</f>
        <v>-28.51</v>
      </c>
      <c r="AH745" s="721">
        <f>IF(VLOOKUP($AU745,'FE Source'!$A:$DJ,33,FALSE)=0,"-",VLOOKUP($AU745,'FE Source'!$A:$DJ,33,FALSE))</f>
        <v>108.19</v>
      </c>
      <c r="AI745" s="618">
        <f>IF(VLOOKUP($AU745,'FE Source'!$A:$Y,20,FALSE)=0,"-",VLOOKUP($AU745,'FE Source'!$A:$Y,20,FALSE))</f>
        <v>125.39</v>
      </c>
      <c r="AJ745" s="721">
        <f>IF(VLOOKUP($AU745,'FE Source'!$A:$DJ,34,FALSE)=0,"-",VLOOKUP($AU745,'FE Source'!$A:$DJ,34,FALSE))</f>
        <v>120.18</v>
      </c>
      <c r="AK745" s="721">
        <f>IF(VLOOKUP($AU745,'FE Source'!$A:$DJ,35,FALSE)=0,"-",VLOOKUP($AU745,'FE Source'!$A:$DJ,35,FALSE))</f>
        <v>83.82</v>
      </c>
      <c r="AL745" s="632">
        <f>IF(VLOOKUP($AU745,'FE Source'!$A:$Y,19,FALSE)=0,"-",VLOOKUP($AU745,'FE Source'!$A:$Y,19,FALSE))</f>
        <v>118.17</v>
      </c>
      <c r="AM745" s="721">
        <f>IF(VLOOKUP($AU745,'FE Source'!$A:$DJ,36,FALSE)=0,"-",VLOOKUP($AU745,'FE Source'!$A:$DJ,36,FALSE))</f>
        <v>115.51</v>
      </c>
      <c r="AN745" s="635">
        <f>IF(VLOOKUP($AU745,'FE Source'!$A:$W,13,FALSE)=0,"-",VLOOKUP($AU745,'FE Source'!$A:$W,13,FALSE))</f>
        <v>426</v>
      </c>
      <c r="AO745" s="634" t="str">
        <f>IF(J745="no","-",IF(VLOOKUP($AU745,'FE Source'!$A:$W,15,FALSE)=0,"-",VLOOKUP($AU745,'FE Source'!$A:$W,15,FALSE)))</f>
        <v>-</v>
      </c>
      <c r="AP745" s="618" t="str">
        <f>IF(AO745="-","-",IF(VLOOKUP($AU745,'FE Source'!$A:$Z,21,FALSE)=0,"-",IF(VLOOKUP($AU745,'FE Source'!$A:$Z,21,FALSE)=2,"Semi-Annual",IF(VLOOKUP($AU745,'FE Source'!$A:$Z,21,FALSE)=4,"Quarterly",IF(VLOOKUP($AU745,'FE Source'!$A:$Z,21,FALSE)=12,"Monthly","Annual")))))</f>
        <v>-</v>
      </c>
      <c r="AQ745" s="632" t="str">
        <f t="array" ref="AQ745">IF(VLOOKUP($AU745,'FE Source'!$A:$W,16,FALSE)=0,"-",VLOOKUP($AU745,'FE Source'!$A:$W,16,FALSE))</f>
        <v>-</v>
      </c>
      <c r="AR745" s="636" t="str">
        <f>IF(VLOOKUP($AU745,'FE Source'!$A:$W,17,FALSE)=0,"-",VLOOKUP($AU745,'FE Source'!$A:$W,17,FALSE))</f>
        <v>Bronze</v>
      </c>
      <c r="AS745" s="634">
        <f>IF(VLOOKUP($AU745,'FE Source'!$AN:$AS,4,FALSE)="",VLOOKUP($AU745,'FE Source'!$AN:$AS,3,FALSE),VLOOKUP($AU745,'FE Source'!$AN:$AS,4,FALSE))</f>
        <v>0.64</v>
      </c>
      <c r="AT745" s="637">
        <f>IF(VLOOKUP($AU745,'FE Source'!$AN:$AS,5,FALSE)=0,"-",VLOOKUP($AU745,'FE Source'!$AN:$AS,5,FALSE))</f>
        <v>45783</v>
      </c>
      <c r="AU745" s="636" t="s">
        <v>6023</v>
      </c>
      <c r="BE745" s="215" t="str">
        <f>IF(VLOOKUP($AU745,'FE Source'!$A:$AK,22,FALSE)=0,"-",VLOOKUP($AU745,'FE Source'!$A:$AK,22,FALSE))</f>
        <v>-</v>
      </c>
      <c r="BF745" s="215" t="str">
        <f>IF(VLOOKUP($AU745,'FE Source'!$A:$AK,23,FALSE)=0,"-",VLOOKUP($AU745,'FE Source'!$A:$AK,23,FALSE))</f>
        <v>-</v>
      </c>
      <c r="BG745" s="215" t="str">
        <f>IF(VLOOKUP($AU745,'FE Source'!$A:$AK,24,FALSE)=0,"-",VLOOKUP($AU745,'FE Source'!$A:$AK,24,FALSE))</f>
        <v>-</v>
      </c>
      <c r="BH745" s="215" t="str">
        <f>IF(VLOOKUP($AU745,'FE Source'!$A:$AK,25,FALSE)=0,"-",VLOOKUP($AU745,'FE Source'!$A:$AK,25,FALSE))</f>
        <v>-</v>
      </c>
      <c r="BI745" s="215">
        <f>IF(VLOOKUP($AU745,'FE Source'!$A:$AK,26,FALSE)=0,"-",VLOOKUP($AU745,'FE Source'!$A:$AK,26,FALSE))</f>
        <v>15.66</v>
      </c>
      <c r="BJ745" s="215">
        <f>IF(VLOOKUP($AU745,'FE Source'!$A:$AK,27,FALSE)=0,"-",VLOOKUP($AU745,'FE Source'!$A:$AK,27,FALSE))</f>
        <v>-7.65</v>
      </c>
      <c r="BK745" s="215">
        <f>IF(VLOOKUP($AU745,'FE Source'!$A:$AK,28,FALSE)=0,"-",VLOOKUP($AU745,'FE Source'!$A:$AK,28,FALSE))</f>
        <v>-3.28</v>
      </c>
      <c r="BL745" s="215">
        <f>IF(VLOOKUP($AU745,'FE Source'!$A:$AK,29,FALSE)=0,"-",VLOOKUP($AU745,'FE Source'!$A:$AK,29,FALSE))</f>
        <v>-16.91</v>
      </c>
      <c r="BM745" s="215">
        <f>IF(VLOOKUP($AU745,'FE Source'!$A:$AK,30,FALSE)=0,"-",VLOOKUP($AU745,'FE Source'!$A:$AK,30,FALSE))</f>
        <v>-1.27</v>
      </c>
      <c r="BN745" t="str">
        <f>IF(VLOOKUP($AU745,'FE Source'!$A:$AK,31,FALSE)="No Specified Index","-",IF(VLOOKUP($AU745,'FE Source'!$A:$AK,31,FALSE)=0,"-",VLOOKUP($AU745,'FE Source'!$A:$AK,31,FALSE)))</f>
        <v>-</v>
      </c>
      <c r="BO745" s="217">
        <f>IF(VLOOKUP($AU745,'FE Source'!$A:$AK,32,FALSE)=0,"-",VLOOKUP($AU745,'FE Source'!$A:$AK,32,FALSE))</f>
        <v>43354</v>
      </c>
      <c r="BP745" s="18" t="str">
        <f>IF(VLOOKUP($AU745,'FE Source'!$AZ:$BC,2,FALSE)=0,"-",VLOOKUP($AU745,'FE Source'!$AZ:$BC,2,FALSE))</f>
        <v>-</v>
      </c>
      <c r="BQ745" s="18" t="str">
        <f>IF(VLOOKUP($AU745,'FE Source'!$AZ:$BC,3,FALSE)=0,"-",VLOOKUP($AU745,'FE Source'!$AZ:$BC,3,FALSE))</f>
        <v>-</v>
      </c>
      <c r="BR745" s="18" t="str">
        <f>IF(VLOOKUP($AU745,'FE Source'!$AZ:$BC,4,FALSE)=0,"-",VLOOKUP($AU745,'FE Source'!$AZ:$BC,4,FALSE))</f>
        <v>-</v>
      </c>
    </row>
    <row r="746" spans="2:70" ht="15">
      <c r="B746" s="628" t="str">
        <f>INDEX('UT - Retail'!$A$7:$A$1409,MATCH(AU746,'UT - Retail'!$U$7:$U$1409,0),1)</f>
        <v xml:space="preserve">Manulife Asset Management </v>
      </c>
      <c r="C746" s="650" t="str">
        <f>INDEX('UT - Retail'!$B$7:$B$1409,MATCH(AU746,'UT - Retail'!$U$7:$U$1409,0),1)</f>
        <v>Manulife Global Fund Asia Pacific REIT Fund Class R MDIST (G) USD</v>
      </c>
      <c r="D746" s="650"/>
      <c r="E746" s="618" t="str">
        <f>VLOOKUP(C746,'UT - Retail'!$B:$K,8,FALSE)</f>
        <v>Equities</v>
      </c>
      <c r="F746" s="618" t="str">
        <f>VLOOKUP(C746,'UT - Retail'!$B:$K,9,FALSE)</f>
        <v>Asia Pacific ex-Japan</v>
      </c>
      <c r="G746" s="618" t="str">
        <f>VLOOKUP(C746,'UT - Retail'!$B:$K,10,FALSE)</f>
        <v>Property</v>
      </c>
      <c r="H746" s="82" t="str">
        <f>VLOOKUP(C746,'UT - Retail'!$B:$N,13,FALSE)</f>
        <v>No</v>
      </c>
      <c r="I746" s="82" t="str">
        <f>VLOOKUP(C746,'UT - Retail'!$B:$Q,14,FALSE)</f>
        <v>No</v>
      </c>
      <c r="J746" s="618" t="str">
        <f>VLOOKUP(C746,'UT - Retail'!$B:$Q,11,FALSE)</f>
        <v>Yes</v>
      </c>
      <c r="K746" s="130" t="str">
        <f>VLOOKUP(C746,'UT - Retail'!$B:$P,15,FALSE)</f>
        <v>No</v>
      </c>
      <c r="L746" s="82" t="str">
        <f>VLOOKUP(C746,'UT - Retail'!$B:$Q,16,FALSE)</f>
        <v>Navigator</v>
      </c>
      <c r="M746" s="618" t="str">
        <f>VLOOKUP(C746,'UT - Retail'!$B:$K,6,FALSE)</f>
        <v>USD</v>
      </c>
      <c r="N746" s="618" t="str">
        <f>IFERROR(IF(MATCH(C746,'Portfolio Construction'!$AL:$AL,0),"Yes","No"),"No")</f>
        <v>No</v>
      </c>
      <c r="O746" s="618" t="str">
        <f>IFERROR(IF(MATCH(C746,'Portfolio Construction'!$AN:$AN,0),"Yes","No"),"No")</f>
        <v>No</v>
      </c>
      <c r="P746" s="618" t="str">
        <f>IFERROR(IF(MATCH(C746,'Portfolio Construction'!$AP:$AP,0),"Yes","No"),"No")</f>
        <v>No</v>
      </c>
      <c r="Q746" s="618" t="str">
        <f>IFERROR(IF(MATCH(C746,'Portfolio Construction'!$AR:$AR,0),"Yes","No"),"No")</f>
        <v>No</v>
      </c>
      <c r="R746" s="618" t="str">
        <f>IFERROR(IF(MATCH(C746,'Portfolio Construction'!$AT:$AT,0),"Yes","No"),"No")</f>
        <v>No</v>
      </c>
      <c r="S746" s="618" t="str">
        <f>IFERROR(IF(MATCH(C746,'Portfolio Construction'!$AV:$AV,0),"Yes","No"),"No")</f>
        <v>No</v>
      </c>
      <c r="T746" s="618" t="str">
        <f>IFERROR(IF(MATCH(C746,'Portfolio Construction'!$AX:$AX,0),"Yes","No"),"No")</f>
        <v>No</v>
      </c>
      <c r="U746" s="618" t="str">
        <f>IFERROR(IF(MATCH(C746,'Portfolio Construction'!$AZ:$AZ,0),"Yes","No"),"No")</f>
        <v>No</v>
      </c>
      <c r="V746" s="618" t="str">
        <f>IFERROR(IF(MATCH(C746,'Portfolio Construction'!$BB:$BB,0),"Yes","No"),"No")</f>
        <v>No</v>
      </c>
      <c r="W746" s="618">
        <f>IF(VLOOKUP($AU746,'FE Source'!$A:$W,3,FALSE)=0,"-",VLOOKUP($AU746,'FE Source'!$A:$W,3,FALSE))</f>
        <v>2.48</v>
      </c>
      <c r="X746" s="618">
        <f>IF(VLOOKUP($AU746,'FE Source'!$A:$W,4,FALSE)=0,"-",VLOOKUP($AU746,'FE Source'!$A:$W,4,FALSE))</f>
        <v>-0.42</v>
      </c>
      <c r="Y746" s="618">
        <f>IF(VLOOKUP($AU746,'FE Source'!$A:$W,5,FALSE)=0,"-",VLOOKUP($AU746,'FE Source'!$A:$W,5,FALSE))</f>
        <v>-2.66</v>
      </c>
      <c r="Z746" s="618">
        <f>IF(VLOOKUP($AU746,'FE Source'!$A:$W,6,FALSE)=0,"-",VLOOKUP($AU746,'FE Source'!$A:$W,6,FALSE))</f>
        <v>3.22</v>
      </c>
      <c r="AA746" s="618">
        <f>IF(VLOOKUP($AU746,'FE Source'!$A:$W,7,FALSE)=0,"-",VLOOKUP($AU746,'FE Source'!$A:$W,7,FALSE))</f>
        <v>-7.27</v>
      </c>
      <c r="AB746" s="618">
        <f>IF(VLOOKUP($AU746,'FE Source'!$A:$W,8,FALSE)=0,"-",VLOOKUP($AU746,'FE Source'!$A:$W,8,FALSE))</f>
        <v>-4.4400000000000004</v>
      </c>
      <c r="AC746" s="632" t="str">
        <f>IF(VLOOKUP($AU746,'FE Source'!$A:$W,9,FALSE)=0,"-",VLOOKUP($AU746,'FE Source'!$A:$W,9,FALSE))</f>
        <v>-</v>
      </c>
      <c r="AD746" s="634">
        <f>IF(VLOOKUP($AU746,'FE Source'!$A:$W,10,FALSE)=0,"-",VLOOKUP($AU746,'FE Source'!$A:$W,10,FALSE))</f>
        <v>0.87</v>
      </c>
      <c r="AE746" s="618">
        <f>IF(VLOOKUP($AU746,'FE Source'!$A:$W,11,FALSE)=0,"-",VLOOKUP($AU746,'FE Source'!$A:$W,11,FALSE))</f>
        <v>15.41</v>
      </c>
      <c r="AF746" s="618">
        <f>IF(VLOOKUP($AU746,'FE Source'!$A:$W,12,FALSE)=0,"-",VLOOKUP($AU746,'FE Source'!$A:$W,12,FALSE))</f>
        <v>-0.02</v>
      </c>
      <c r="AG746" s="618">
        <f>IF(VLOOKUP($AU746,'FE Source'!$A:$W,14,FALSE)=0,"-",VLOOKUP($AU746,'FE Source'!$A:$W,14,FALSE))</f>
        <v>-28.5</v>
      </c>
      <c r="AH746" s="102"/>
      <c r="AI746" s="618">
        <f>IF(VLOOKUP($AU746,'FE Source'!$A:$Y,20,FALSE)=0,"-",VLOOKUP($AU746,'FE Source'!$A:$Y,20,FALSE))</f>
        <v>54.55</v>
      </c>
      <c r="AJ746" s="102"/>
      <c r="AK746" s="102"/>
      <c r="AL746" s="632">
        <f>IF(VLOOKUP($AU746,'FE Source'!$A:$Y,19,FALSE)=0,"-",VLOOKUP($AU746,'FE Source'!$A:$Y,19,FALSE))</f>
        <v>95.37</v>
      </c>
      <c r="AM746" s="102"/>
      <c r="AN746" s="635">
        <f>IF(VLOOKUP($AU746,'FE Source'!$A:$W,13,FALSE)=0,"-",VLOOKUP($AU746,'FE Source'!$A:$W,13,FALSE))</f>
        <v>426</v>
      </c>
      <c r="AO746" s="634">
        <f>IF(J746="no","-",IF(VLOOKUP($AU746,'FE Source'!$A:$W,15,FALSE)=0,"-",VLOOKUP($AU746,'FE Source'!$A:$W,15,FALSE)))</f>
        <v>11.29</v>
      </c>
      <c r="AP746" s="618" t="str">
        <f>IF(AO746="-","-",IF(VLOOKUP($AU746,'FE Source'!$A:$Z,21,FALSE)=0,"-",IF(VLOOKUP($AU746,'FE Source'!$A:$Z,21,FALSE)=2,"Semi-Annual",IF(VLOOKUP($AU746,'FE Source'!$A:$Z,21,FALSE)=4,"Quarterly",IF(VLOOKUP($AU746,'FE Source'!$A:$Z,21,FALSE)=12,"Monthly","Annual")))))</f>
        <v>Monthly</v>
      </c>
      <c r="AQ746" s="632" t="str">
        <f t="array" ref="AQ746">IF(VLOOKUP($AU746,'FE Source'!$A:$W,16,FALSE)=0,"-",VLOOKUP($AU746,'FE Source'!$A:$W,16,FALSE))</f>
        <v>-</v>
      </c>
      <c r="AR746" s="636" t="str">
        <f>IF(VLOOKUP($AU746,'FE Source'!$A:$W,17,FALSE)=0,"-",VLOOKUP($AU746,'FE Source'!$A:$W,17,FALSE))</f>
        <v>Bronze</v>
      </c>
      <c r="AS746" s="634">
        <f>IF(VLOOKUP($AU746,'FE Source'!$AN:$AS,4,FALSE)="",VLOOKUP($AU746,'FE Source'!$AN:$AS,3,FALSE),VLOOKUP($AU746,'FE Source'!$AN:$AS,4,FALSE))</f>
        <v>0.43</v>
      </c>
      <c r="AT746" s="637">
        <f>IF(VLOOKUP($AU746,'FE Source'!$AN:$AS,5,FALSE)=0,"-",VLOOKUP($AU746,'FE Source'!$AN:$AS,5,FALSE))</f>
        <v>45783</v>
      </c>
      <c r="AU746" s="636" t="s">
        <v>6880</v>
      </c>
      <c r="BE746" s="215" t="str">
        <f>IF(VLOOKUP($AU746,'FE Source'!$A:$AK,22,FALSE)=0,"-",VLOOKUP($AU746,'FE Source'!$A:$AK,22,FALSE))</f>
        <v>-</v>
      </c>
      <c r="BF746" s="215" t="str">
        <f>IF(VLOOKUP($AU746,'FE Source'!$A:$AK,23,FALSE)=0,"-",VLOOKUP($AU746,'FE Source'!$A:$AK,23,FALSE))</f>
        <v>-</v>
      </c>
      <c r="BG746" s="215" t="str">
        <f>IF(VLOOKUP($AU746,'FE Source'!$A:$AK,24,FALSE)=0,"-",VLOOKUP($AU746,'FE Source'!$A:$AK,24,FALSE))</f>
        <v>-</v>
      </c>
      <c r="BH746" s="215" t="str">
        <f>IF(VLOOKUP($AU746,'FE Source'!$A:$AK,25,FALSE)=0,"-",VLOOKUP($AU746,'FE Source'!$A:$AK,25,FALSE))</f>
        <v>-</v>
      </c>
      <c r="BI746" s="215" t="str">
        <f>IF(VLOOKUP($AU746,'FE Source'!$A:$AK,26,FALSE)=0,"-",VLOOKUP($AU746,'FE Source'!$A:$AK,26,FALSE))</f>
        <v>-</v>
      </c>
      <c r="BJ746" s="215" t="str">
        <f>IF(VLOOKUP($AU746,'FE Source'!$A:$AK,27,FALSE)=0,"-",VLOOKUP($AU746,'FE Source'!$A:$AK,27,FALSE))</f>
        <v>-</v>
      </c>
      <c r="BK746" s="215">
        <f>IF(VLOOKUP($AU746,'FE Source'!$A:$AK,28,FALSE)=0,"-",VLOOKUP($AU746,'FE Source'!$A:$AK,28,FALSE))</f>
        <v>-3.29</v>
      </c>
      <c r="BL746" s="215">
        <f>IF(VLOOKUP($AU746,'FE Source'!$A:$AK,29,FALSE)=0,"-",VLOOKUP($AU746,'FE Source'!$A:$AK,29,FALSE))</f>
        <v>-16.91</v>
      </c>
      <c r="BM746" s="215">
        <f>IF(VLOOKUP($AU746,'FE Source'!$A:$AK,30,FALSE)=0,"-",VLOOKUP($AU746,'FE Source'!$A:$AK,30,FALSE))</f>
        <v>-1.27</v>
      </c>
      <c r="BN746" t="str">
        <f>IF(VLOOKUP($AU746,'FE Source'!$A:$AK,31,FALSE)="No Specified Index","-",IF(VLOOKUP($AU746,'FE Source'!$A:$AK,31,FALSE)=0,"-",VLOOKUP($AU746,'FE Source'!$A:$AK,31,FALSE)))</f>
        <v>-</v>
      </c>
      <c r="BO746" s="217">
        <f>IF(VLOOKUP($AU746,'FE Source'!$A:$AK,32,FALSE)=0,"-",VLOOKUP($AU746,'FE Source'!$A:$AK,32,FALSE))</f>
        <v>43851</v>
      </c>
      <c r="BP746" s="18" t="str">
        <f>IF(VLOOKUP($AU746,'FE Source'!$AZ:$BC,2,FALSE)=0,"-",VLOOKUP($AU746,'FE Source'!$AZ:$BC,2,FALSE))</f>
        <v>-</v>
      </c>
      <c r="BQ746" s="18" t="str">
        <f>IF(VLOOKUP($AU746,'FE Source'!$AZ:$BC,3,FALSE)=0,"-",VLOOKUP($AU746,'FE Source'!$AZ:$BC,3,FALSE))</f>
        <v>-</v>
      </c>
      <c r="BR746" s="18" t="str">
        <f>IF(VLOOKUP($AU746,'FE Source'!$AZ:$BC,4,FALSE)=0,"-",VLOOKUP($AU746,'FE Source'!$AZ:$BC,4,FALSE))</f>
        <v>-</v>
      </c>
    </row>
    <row r="747" spans="2:70" ht="15">
      <c r="B747" s="628" t="str">
        <f>INDEX('UT - Retail'!$A$7:$A$1409,MATCH(AU747,'UT - Retail'!$U$7:$U$1409,0),1)</f>
        <v xml:space="preserve">Manulife Asset Management </v>
      </c>
      <c r="C747" s="650" t="str">
        <f>INDEX('UT - Retail'!$B$7:$B$1409,MATCH(AU747,'UT - Retail'!$U$7:$U$1409,0),1)</f>
        <v>Manulife Global Fund Asia Pacific REIT Fund Class S Hedged SGD</v>
      </c>
      <c r="D747" s="650"/>
      <c r="E747" s="618" t="str">
        <f>VLOOKUP(C747,'UT - Retail'!$B:$K,8,FALSE)</f>
        <v>Equities</v>
      </c>
      <c r="F747" s="618" t="str">
        <f>VLOOKUP(C747,'UT - Retail'!$B:$K,9,FALSE)</f>
        <v>Asia Pacific ex-Japan</v>
      </c>
      <c r="G747" s="618" t="str">
        <f>VLOOKUP(C747,'UT - Retail'!$B:$K,10,FALSE)</f>
        <v>Property</v>
      </c>
      <c r="H747" s="82" t="str">
        <f>VLOOKUP(C747,'UT - Retail'!$B:$N,13,FALSE)</f>
        <v>No</v>
      </c>
      <c r="I747" s="82" t="str">
        <f>VLOOKUP(C747,'UT - Retail'!$B:$Q,14,FALSE)</f>
        <v>No</v>
      </c>
      <c r="J747" s="618" t="str">
        <f>VLOOKUP(C747,'UT - Retail'!$B:$Q,11,FALSE)</f>
        <v>Yes</v>
      </c>
      <c r="K747" s="130" t="str">
        <f>VLOOKUP(C747,'UT - Retail'!$B:$P,15,FALSE)</f>
        <v>Yes</v>
      </c>
      <c r="L747" s="82" t="str">
        <f>VLOOKUP(C747,'UT - Retail'!$B:$Q,16,FALSE)</f>
        <v>Navigator</v>
      </c>
      <c r="M747" s="618" t="str">
        <f>VLOOKUP(C747,'UT - Retail'!$B:$K,6,FALSE)</f>
        <v>SGD</v>
      </c>
      <c r="N747" s="618" t="str">
        <f>IFERROR(IF(MATCH(C747,'Portfolio Construction'!$AL:$AL,0),"Yes","No"),"No")</f>
        <v>No</v>
      </c>
      <c r="O747" s="618" t="str">
        <f>IFERROR(IF(MATCH(C747,'Portfolio Construction'!$AN:$AN,0),"Yes","No"),"No")</f>
        <v>No</v>
      </c>
      <c r="P747" s="618" t="str">
        <f>IFERROR(IF(MATCH(C747,'Portfolio Construction'!$AP:$AP,0),"Yes","No"),"No")</f>
        <v>No</v>
      </c>
      <c r="Q747" s="618" t="str">
        <f>IFERROR(IF(MATCH(C747,'Portfolio Construction'!$AR:$AR,0),"Yes","No"),"No")</f>
        <v>No</v>
      </c>
      <c r="R747" s="618" t="str">
        <f>IFERROR(IF(MATCH(C747,'Portfolio Construction'!$AT:$AT,0),"Yes","No"),"No")</f>
        <v>No</v>
      </c>
      <c r="S747" s="618" t="str">
        <f>IFERROR(IF(MATCH(C747,'Portfolio Construction'!$AV:$AV,0),"Yes","No"),"No")</f>
        <v>No</v>
      </c>
      <c r="T747" s="618" t="str">
        <f>IFERROR(IF(MATCH(C747,'Portfolio Construction'!$AX:$AX,0),"Yes","No"),"No")</f>
        <v>No</v>
      </c>
      <c r="U747" s="618" t="str">
        <f>IFERROR(IF(MATCH(C747,'Portfolio Construction'!$AZ:$AZ,0),"Yes","No"),"No")</f>
        <v>No</v>
      </c>
      <c r="V747" s="618" t="str">
        <f>IFERROR(IF(MATCH(C747,'Portfolio Construction'!$BB:$BB,0),"Yes","No"),"No")</f>
        <v>No</v>
      </c>
      <c r="W747" s="618">
        <f>IF(VLOOKUP($AU747,'FE Source'!$A:$W,3,FALSE)=0,"-",VLOOKUP($AU747,'FE Source'!$A:$W,3,FALSE))</f>
        <v>7.5</v>
      </c>
      <c r="X747" s="618">
        <f>IF(VLOOKUP($AU747,'FE Source'!$A:$W,4,FALSE)=0,"-",VLOOKUP($AU747,'FE Source'!$A:$W,4,FALSE))</f>
        <v>3.4</v>
      </c>
      <c r="Y747" s="618">
        <f>IF(VLOOKUP($AU747,'FE Source'!$A:$W,5,FALSE)=0,"-",VLOOKUP($AU747,'FE Source'!$A:$W,5,FALSE))</f>
        <v>-0.43</v>
      </c>
      <c r="Z747" s="618">
        <f>IF(VLOOKUP($AU747,'FE Source'!$A:$W,6,FALSE)=0,"-",VLOOKUP($AU747,'FE Source'!$A:$W,6,FALSE))</f>
        <v>5.76</v>
      </c>
      <c r="AA747" s="618">
        <f>IF(VLOOKUP($AU747,'FE Source'!$A:$W,7,FALSE)=0,"-",VLOOKUP($AU747,'FE Source'!$A:$W,7,FALSE))</f>
        <v>-6.64</v>
      </c>
      <c r="AB747" s="618">
        <f>IF(VLOOKUP($AU747,'FE Source'!$A:$W,8,FALSE)=0,"-",VLOOKUP($AU747,'FE Source'!$A:$W,8,FALSE))</f>
        <v>-3.69</v>
      </c>
      <c r="AC747" s="632" t="str">
        <f>IF(VLOOKUP($AU747,'FE Source'!$A:$W,9,FALSE)=0,"-",VLOOKUP($AU747,'FE Source'!$A:$W,9,FALSE))</f>
        <v>-</v>
      </c>
      <c r="AD747" s="634">
        <f>IF(VLOOKUP($AU747,'FE Source'!$A:$W,10,FALSE)=0,"-",VLOOKUP($AU747,'FE Source'!$A:$W,10,FALSE))</f>
        <v>1.1299999999999999</v>
      </c>
      <c r="AE747" s="618">
        <f>IF(VLOOKUP($AU747,'FE Source'!$A:$W,11,FALSE)=0,"-",VLOOKUP($AU747,'FE Source'!$A:$W,11,FALSE))</f>
        <v>19.940000000000001</v>
      </c>
      <c r="AF747" s="618">
        <f>IF(VLOOKUP($AU747,'FE Source'!$A:$W,12,FALSE)=0,"-",VLOOKUP($AU747,'FE Source'!$A:$W,12,FALSE))</f>
        <v>-0.02</v>
      </c>
      <c r="AG747" s="618">
        <f>IF(VLOOKUP($AU747,'FE Source'!$A:$W,14,FALSE)=0,"-",VLOOKUP($AU747,'FE Source'!$A:$W,14,FALSE))</f>
        <v>-29.19</v>
      </c>
      <c r="AH747" s="721">
        <f>IF(VLOOKUP($AU747,'FE Source'!$A:$DJ,33,FALSE)=0,"-",VLOOKUP($AU747,'FE Source'!$A:$DJ,33,FALSE))</f>
        <v>108.92</v>
      </c>
      <c r="AI747" s="618">
        <f>IF(VLOOKUP($AU747,'FE Source'!$A:$Y,20,FALSE)=0,"-",VLOOKUP($AU747,'FE Source'!$A:$Y,20,FALSE))</f>
        <v>91.47</v>
      </c>
      <c r="AJ747" s="721">
        <f>IF(VLOOKUP($AU747,'FE Source'!$A:$DJ,34,FALSE)=0,"-",VLOOKUP($AU747,'FE Source'!$A:$DJ,34,FALSE))</f>
        <v>72.680000000000007</v>
      </c>
      <c r="AK747" s="721">
        <f>IF(VLOOKUP($AU747,'FE Source'!$A:$DJ,35,FALSE)=0,"-",VLOOKUP($AU747,'FE Source'!$A:$DJ,35,FALSE))</f>
        <v>113.22</v>
      </c>
      <c r="AL747" s="632">
        <f>IF(VLOOKUP($AU747,'FE Source'!$A:$Y,19,FALSE)=0,"-",VLOOKUP($AU747,'FE Source'!$A:$Y,19,FALSE))</f>
        <v>113.38</v>
      </c>
      <c r="AM747" s="721">
        <f>IF(VLOOKUP($AU747,'FE Source'!$A:$DJ,36,FALSE)=0,"-",VLOOKUP($AU747,'FE Source'!$A:$DJ,36,FALSE))</f>
        <v>111.34</v>
      </c>
      <c r="AN747" s="635">
        <f>IF(VLOOKUP($AU747,'FE Source'!$A:$W,13,FALSE)=0,"-",VLOOKUP($AU747,'FE Source'!$A:$W,13,FALSE))</f>
        <v>426</v>
      </c>
      <c r="AO747" s="634">
        <f>IF(J747="no","-",IF(VLOOKUP($AU747,'FE Source'!$A:$W,15,FALSE)=0,"-",VLOOKUP($AU747,'FE Source'!$A:$W,15,FALSE)))</f>
        <v>5.56</v>
      </c>
      <c r="AP747" s="618" t="str">
        <f>IF(AO747="-","-",IF(VLOOKUP($AU747,'FE Source'!$A:$Z,21,FALSE)=0,"-",IF(VLOOKUP($AU747,'FE Source'!$A:$Z,21,FALSE)=2,"Semi-Annual",IF(VLOOKUP($AU747,'FE Source'!$A:$Z,21,FALSE)=4,"Quarterly",IF(VLOOKUP($AU747,'FE Source'!$A:$Z,21,FALSE)=12,"Monthly","Annual")))))</f>
        <v>Monthly</v>
      </c>
      <c r="AQ747" s="632" t="str">
        <f t="array" ref="AQ747">IF(VLOOKUP($AU747,'FE Source'!$A:$W,16,FALSE)=0,"-",VLOOKUP($AU747,'FE Source'!$A:$W,16,FALSE))</f>
        <v>-</v>
      </c>
      <c r="AR747" s="636" t="str">
        <f>IF(VLOOKUP($AU747,'FE Source'!$A:$W,17,FALSE)=0,"-",VLOOKUP($AU747,'FE Source'!$A:$W,17,FALSE))</f>
        <v>-</v>
      </c>
      <c r="AS747" s="634">
        <f>IF(VLOOKUP($AU747,'FE Source'!$AN:$AS,4,FALSE)="",VLOOKUP($AU747,'FE Source'!$AN:$AS,3,FALSE),VLOOKUP($AU747,'FE Source'!$AN:$AS,4,FALSE))</f>
        <v>0.44</v>
      </c>
      <c r="AT747" s="637">
        <f>IF(VLOOKUP($AU747,'FE Source'!$AN:$AS,5,FALSE)=0,"-",VLOOKUP($AU747,'FE Source'!$AN:$AS,5,FALSE))</f>
        <v>45783</v>
      </c>
      <c r="AU747" s="636" t="s">
        <v>6026</v>
      </c>
      <c r="BE747" s="215" t="str">
        <f>IF(VLOOKUP($AU747,'FE Source'!$A:$AK,22,FALSE)=0,"-",VLOOKUP($AU747,'FE Source'!$A:$AK,22,FALSE))</f>
        <v>-</v>
      </c>
      <c r="BF747" s="215" t="str">
        <f>IF(VLOOKUP($AU747,'FE Source'!$A:$AK,23,FALSE)=0,"-",VLOOKUP($AU747,'FE Source'!$A:$AK,23,FALSE))</f>
        <v>-</v>
      </c>
      <c r="BG747" s="215" t="str">
        <f>IF(VLOOKUP($AU747,'FE Source'!$A:$AK,24,FALSE)=0,"-",VLOOKUP($AU747,'FE Source'!$A:$AK,24,FALSE))</f>
        <v>-</v>
      </c>
      <c r="BH747" s="215" t="str">
        <f>IF(VLOOKUP($AU747,'FE Source'!$A:$AK,25,FALSE)=0,"-",VLOOKUP($AU747,'FE Source'!$A:$AK,25,FALSE))</f>
        <v>-</v>
      </c>
      <c r="BI747" s="215" t="str">
        <f>IF(VLOOKUP($AU747,'FE Source'!$A:$AK,26,FALSE)=0,"-",VLOOKUP($AU747,'FE Source'!$A:$AK,26,FALSE))</f>
        <v>-</v>
      </c>
      <c r="BJ747" s="215">
        <f>IF(VLOOKUP($AU747,'FE Source'!$A:$AK,27,FALSE)=0,"-",VLOOKUP($AU747,'FE Source'!$A:$AK,27,FALSE))</f>
        <v>-7.11</v>
      </c>
      <c r="BK747" s="215">
        <f>IF(VLOOKUP($AU747,'FE Source'!$A:$AK,28,FALSE)=0,"-",VLOOKUP($AU747,'FE Source'!$A:$AK,28,FALSE))</f>
        <v>-5.44</v>
      </c>
      <c r="BL747" s="215">
        <f>IF(VLOOKUP($AU747,'FE Source'!$A:$AK,29,FALSE)=0,"-",VLOOKUP($AU747,'FE Source'!$A:$AK,29,FALSE))</f>
        <v>-16.89</v>
      </c>
      <c r="BM747" s="215">
        <f>IF(VLOOKUP($AU747,'FE Source'!$A:$AK,30,FALSE)=0,"-",VLOOKUP($AU747,'FE Source'!$A:$AK,30,FALSE))</f>
        <v>-1.33</v>
      </c>
      <c r="BN747" t="str">
        <f>IF(VLOOKUP($AU747,'FE Source'!$A:$AK,31,FALSE)="No Specified Index","-",IF(VLOOKUP($AU747,'FE Source'!$A:$AK,31,FALSE)=0,"-",VLOOKUP($AU747,'FE Source'!$A:$AK,31,FALSE)))</f>
        <v>-</v>
      </c>
      <c r="BO747" s="217">
        <f>IF(VLOOKUP($AU747,'FE Source'!$A:$AK,32,FALSE)=0,"-",VLOOKUP($AU747,'FE Source'!$A:$AK,32,FALSE))</f>
        <v>43626</v>
      </c>
      <c r="BP747" s="18" t="str">
        <f>IF(VLOOKUP($AU747,'FE Source'!$AZ:$BC,2,FALSE)=0,"-",VLOOKUP($AU747,'FE Source'!$AZ:$BC,2,FALSE))</f>
        <v>-</v>
      </c>
      <c r="BQ747" s="18" t="str">
        <f>IF(VLOOKUP($AU747,'FE Source'!$AZ:$BC,3,FALSE)=0,"-",VLOOKUP($AU747,'FE Source'!$AZ:$BC,3,FALSE))</f>
        <v>-</v>
      </c>
      <c r="BR747" s="18" t="str">
        <f>IF(VLOOKUP($AU747,'FE Source'!$AZ:$BC,4,FALSE)=0,"-",VLOOKUP($AU747,'FE Source'!$AZ:$BC,4,FALSE))</f>
        <v>-</v>
      </c>
    </row>
    <row r="748" spans="2:70" ht="15" customHeight="1">
      <c r="B748" s="571" t="str">
        <f>INDEX('UT - Retail'!$A$7:$A$1409,MATCH(AU748,'UT - Retail'!$U$7:$U$1409,0),1)</f>
        <v xml:space="preserve">Manulife Asset Management </v>
      </c>
      <c r="C748" s="650" t="str">
        <f>INDEX('UT - Retail'!$B$7:$B$1409,MATCH(AU748,'UT - Retail'!$U$7:$U$1409,0),1)</f>
        <v>Manulife Global Fund Global Equity Fund Class AA USD</v>
      </c>
      <c r="D748" s="650"/>
      <c r="E748" s="618" t="str">
        <f>VLOOKUP(C748,'UT - Retail'!$B:$K,8,FALSE)</f>
        <v>Equities</v>
      </c>
      <c r="F748" s="618" t="str">
        <f>VLOOKUP(C748,'UT - Retail'!$B:$K,9,FALSE)</f>
        <v>Global</v>
      </c>
      <c r="G748" s="618" t="str">
        <f>VLOOKUP(C748,'UT - Retail'!$B:$K,10,FALSE)</f>
        <v>General</v>
      </c>
      <c r="H748" s="82" t="str">
        <f>VLOOKUP(C748,'UT - Retail'!$B:$N,13,FALSE)</f>
        <v>No</v>
      </c>
      <c r="I748" s="82" t="str">
        <f>VLOOKUP(C748,'UT - Retail'!$B:$Q,14,FALSE)</f>
        <v>No</v>
      </c>
      <c r="J748" s="618" t="str">
        <f>VLOOKUP(C748,'UT - Retail'!$B:$Q,11,FALSE)</f>
        <v>Yes</v>
      </c>
      <c r="K748" s="130" t="str">
        <f>VLOOKUP(C748,'UT - Retail'!$B:$P,15,FALSE)</f>
        <v>No</v>
      </c>
      <c r="L748" s="82" t="str">
        <f>VLOOKUP(C748,'UT - Retail'!$B:$Q,16,FALSE)</f>
        <v>Navigator</v>
      </c>
      <c r="M748" s="618" t="str">
        <f>VLOOKUP(C748,'UT - Retail'!$B:$K,6,FALSE)</f>
        <v>USD</v>
      </c>
      <c r="N748" s="618" t="str">
        <f>IFERROR(IF(MATCH(C748,'Portfolio Construction'!$AL:$AL,0),"Yes","No"),"No")</f>
        <v>No</v>
      </c>
      <c r="O748" s="618" t="str">
        <f>IFERROR(IF(MATCH(C748,'Portfolio Construction'!$AN:$AN,0),"Yes","No"),"No")</f>
        <v>No</v>
      </c>
      <c r="P748" s="618" t="str">
        <f>IFERROR(IF(MATCH(C748,'Portfolio Construction'!$AP:$AP,0),"Yes","No"),"No")</f>
        <v>No</v>
      </c>
      <c r="Q748" s="618" t="str">
        <f>IFERROR(IF(MATCH(C748,'Portfolio Construction'!$AR:$AR,0),"Yes","No"),"No")</f>
        <v>No</v>
      </c>
      <c r="R748" s="618" t="str">
        <f>IFERROR(IF(MATCH(C748,'Portfolio Construction'!$AT:$AT,0),"Yes","No"),"No")</f>
        <v>No</v>
      </c>
      <c r="S748" s="618" t="str">
        <f>IFERROR(IF(MATCH(C748,'Portfolio Construction'!$AV:$AV,0),"Yes","No"),"No")</f>
        <v>No</v>
      </c>
      <c r="T748" s="618" t="str">
        <f>IFERROR(IF(MATCH(C748,'Portfolio Construction'!$AX:$AX,0),"Yes","No"),"No")</f>
        <v>No</v>
      </c>
      <c r="U748" s="618" t="str">
        <f>IFERROR(IF(MATCH(C748,'Portfolio Construction'!$AZ:$AZ,0),"Yes","No"),"No")</f>
        <v>No</v>
      </c>
      <c r="V748" s="618" t="str">
        <f>IFERROR(IF(MATCH(C748,'Portfolio Construction'!$BB:$BB,0),"Yes","No"),"No")</f>
        <v>No</v>
      </c>
      <c r="W748" s="618">
        <f>IF(VLOOKUP($AU748,'FE Source'!$A:$W,3,FALSE)=0,"-",VLOOKUP($AU748,'FE Source'!$A:$W,3,FALSE))</f>
        <v>-4.55</v>
      </c>
      <c r="X748" s="618">
        <f>IF(VLOOKUP($AU748,'FE Source'!$A:$W,4,FALSE)=0,"-",VLOOKUP($AU748,'FE Source'!$A:$W,4,FALSE))</f>
        <v>2.06</v>
      </c>
      <c r="Y748" s="618">
        <f>IF(VLOOKUP($AU748,'FE Source'!$A:$W,5,FALSE)=0,"-",VLOOKUP($AU748,'FE Source'!$A:$W,5,FALSE))</f>
        <v>-5.13</v>
      </c>
      <c r="Z748" s="618">
        <f>IF(VLOOKUP($AU748,'FE Source'!$A:$W,6,FALSE)=0,"-",VLOOKUP($AU748,'FE Source'!$A:$W,6,FALSE))</f>
        <v>-1.67</v>
      </c>
      <c r="AA748" s="618">
        <f>IF(VLOOKUP($AU748,'FE Source'!$A:$W,7,FALSE)=0,"-",VLOOKUP($AU748,'FE Source'!$A:$W,7,FALSE))</f>
        <v>6.33</v>
      </c>
      <c r="AB748" s="618">
        <f>IF(VLOOKUP($AU748,'FE Source'!$A:$W,8,FALSE)=0,"-",VLOOKUP($AU748,'FE Source'!$A:$W,8,FALSE))</f>
        <v>9.48</v>
      </c>
      <c r="AC748" s="632">
        <f>IF(VLOOKUP($AU748,'FE Source'!$A:$W,9,FALSE)=0,"-",VLOOKUP($AU748,'FE Source'!$A:$W,9,FALSE))</f>
        <v>5.92</v>
      </c>
      <c r="AD748" s="634">
        <f>IF(VLOOKUP($AU748,'FE Source'!$A:$W,10,FALSE)=0,"-",VLOOKUP($AU748,'FE Source'!$A:$W,10,FALSE))</f>
        <v>0.83</v>
      </c>
      <c r="AE748" s="618">
        <f>IF(VLOOKUP($AU748,'FE Source'!$A:$W,11,FALSE)=0,"-",VLOOKUP($AU748,'FE Source'!$A:$W,11,FALSE))</f>
        <v>11.16</v>
      </c>
      <c r="AF748" s="618">
        <f>IF(VLOOKUP($AU748,'FE Source'!$A:$W,12,FALSE)=0,"-",VLOOKUP($AU748,'FE Source'!$A:$W,12,FALSE))</f>
        <v>0.21</v>
      </c>
      <c r="AG748" s="618">
        <f>IF(VLOOKUP($AU748,'FE Source'!$A:$W,14,FALSE)=0,"-",VLOOKUP($AU748,'FE Source'!$A:$W,14,FALSE))</f>
        <v>-10.46</v>
      </c>
      <c r="AH748" s="721">
        <f>IF(VLOOKUP($AU748,'FE Source'!$A:$DJ,33,FALSE)=0,"-",VLOOKUP($AU748,'FE Source'!$A:$DJ,33,FALSE))</f>
        <v>74.77</v>
      </c>
      <c r="AI748" s="618">
        <f>IF(VLOOKUP($AU748,'FE Source'!$A:$Y,20,FALSE)=0,"-",VLOOKUP($AU748,'FE Source'!$A:$Y,20,FALSE))</f>
        <v>85.26</v>
      </c>
      <c r="AJ748" s="721">
        <f>IF(VLOOKUP($AU748,'FE Source'!$A:$DJ,34,FALSE)=0,"-",VLOOKUP($AU748,'FE Source'!$A:$DJ,34,FALSE))</f>
        <v>91.85</v>
      </c>
      <c r="AK748" s="721">
        <f>IF(VLOOKUP($AU748,'FE Source'!$A:$DJ,35,FALSE)=0,"-",VLOOKUP($AU748,'FE Source'!$A:$DJ,35,FALSE))</f>
        <v>119.09</v>
      </c>
      <c r="AL748" s="632">
        <f>IF(VLOOKUP($AU748,'FE Source'!$A:$Y,19,FALSE)=0,"-",VLOOKUP($AU748,'FE Source'!$A:$Y,19,FALSE))</f>
        <v>81.59</v>
      </c>
      <c r="AM748" s="721">
        <f>IF(VLOOKUP($AU748,'FE Source'!$A:$DJ,36,FALSE)=0,"-",VLOOKUP($AU748,'FE Source'!$A:$DJ,36,FALSE))</f>
        <v>85.05</v>
      </c>
      <c r="AN748" s="635">
        <f>IF(VLOOKUP($AU748,'FE Source'!$A:$W,13,FALSE)=0,"-",VLOOKUP($AU748,'FE Source'!$A:$W,13,FALSE))</f>
        <v>315.2</v>
      </c>
      <c r="AO748" s="634">
        <f>IF(J748="no","-",IF(VLOOKUP($AU748,'FE Source'!$A:$W,15,FALSE)=0,"-",VLOOKUP($AU748,'FE Source'!$A:$W,15,FALSE)))</f>
        <v>0.26</v>
      </c>
      <c r="AP748" s="618" t="str">
        <f>IF(AO748="-","-",IF(VLOOKUP($AU748,'FE Source'!$A:$Z,21,FALSE)=0,"-",IF(VLOOKUP($AU748,'FE Source'!$A:$Z,21,FALSE)=2,"Semi-Annual",IF(VLOOKUP($AU748,'FE Source'!$A:$Z,21,FALSE)=4,"Quarterly",IF(VLOOKUP($AU748,'FE Source'!$A:$Z,21,FALSE)=12,"Monthly","Annual")))))</f>
        <v>Annual</v>
      </c>
      <c r="AQ748" s="632" t="str">
        <f t="array" ref="AQ748">IF(VLOOKUP($AU748,'FE Source'!$A:$W,16,FALSE)=0,"-",VLOOKUP($AU748,'FE Source'!$A:$W,16,FALSE))</f>
        <v>-</v>
      </c>
      <c r="AR748" s="636" t="str">
        <f>IF(VLOOKUP($AU748,'FE Source'!$A:$W,17,FALSE)=0,"-",VLOOKUP($AU748,'FE Source'!$A:$W,17,FALSE))</f>
        <v>Neutral</v>
      </c>
      <c r="AS748" s="634">
        <f>IF(VLOOKUP($AU748,'FE Source'!$AN:$AS,4,FALSE)="",VLOOKUP($AU748,'FE Source'!$AN:$AS,3,FALSE),VLOOKUP($AU748,'FE Source'!$AN:$AS,4,FALSE))</f>
        <v>1.97</v>
      </c>
      <c r="AT748" s="637">
        <f>IF(VLOOKUP($AU748,'FE Source'!$AN:$AS,5,FALSE)=0,"-",VLOOKUP($AU748,'FE Source'!$AN:$AS,5,FALSE))</f>
        <v>45783</v>
      </c>
      <c r="AU748" s="636" t="s">
        <v>9385</v>
      </c>
      <c r="BE748" s="215">
        <f>IF(VLOOKUP($AU748,'FE Source'!$A:$AK,22,FALSE)=0,"-",VLOOKUP($AU748,'FE Source'!$A:$AK,22,FALSE))</f>
        <v>2.0499999999999998</v>
      </c>
      <c r="BF748" s="215">
        <f>IF(VLOOKUP($AU748,'FE Source'!$A:$AK,23,FALSE)=0,"-",VLOOKUP($AU748,'FE Source'!$A:$AK,23,FALSE))</f>
        <v>9.8800000000000008</v>
      </c>
      <c r="BG748" s="215">
        <f>IF(VLOOKUP($AU748,'FE Source'!$A:$AK,24,FALSE)=0,"-",VLOOKUP($AU748,'FE Source'!$A:$AK,24,FALSE))</f>
        <v>6.75</v>
      </c>
      <c r="BH748" s="215">
        <f>IF(VLOOKUP($AU748,'FE Source'!$A:$AK,25,FALSE)=0,"-",VLOOKUP($AU748,'FE Source'!$A:$AK,25,FALSE))</f>
        <v>-10.31</v>
      </c>
      <c r="BI748" s="215">
        <f>IF(VLOOKUP($AU748,'FE Source'!$A:$AK,26,FALSE)=0,"-",VLOOKUP($AU748,'FE Source'!$A:$AK,26,FALSE))</f>
        <v>26.51</v>
      </c>
      <c r="BJ748" s="215">
        <f>IF(VLOOKUP($AU748,'FE Source'!$A:$AK,27,FALSE)=0,"-",VLOOKUP($AU748,'FE Source'!$A:$AK,27,FALSE))</f>
        <v>3.29</v>
      </c>
      <c r="BK748" s="215">
        <f>IF(VLOOKUP($AU748,'FE Source'!$A:$AK,28,FALSE)=0,"-",VLOOKUP($AU748,'FE Source'!$A:$AK,28,FALSE))</f>
        <v>23.12</v>
      </c>
      <c r="BL748" s="215">
        <f>IF(VLOOKUP($AU748,'FE Source'!$A:$AK,29,FALSE)=0,"-",VLOOKUP($AU748,'FE Source'!$A:$AK,29,FALSE))</f>
        <v>-16.170000000000002</v>
      </c>
      <c r="BM748" s="215">
        <f>IF(VLOOKUP($AU748,'FE Source'!$A:$AK,30,FALSE)=0,"-",VLOOKUP($AU748,'FE Source'!$A:$AK,30,FALSE))</f>
        <v>17.28</v>
      </c>
      <c r="BN748" t="str">
        <f>IF(VLOOKUP($AU748,'FE Source'!$A:$AK,31,FALSE)="No Specified Index","-",IF(VLOOKUP($AU748,'FE Source'!$A:$AK,31,FALSE)=0,"-",VLOOKUP($AU748,'FE Source'!$A:$AK,31,FALSE)))</f>
        <v>MSCI World</v>
      </c>
      <c r="BO748" s="217">
        <f>IF(VLOOKUP($AU748,'FE Source'!$A:$AK,32,FALSE)=0,"-",VLOOKUP($AU748,'FE Source'!$A:$AK,32,FALSE))</f>
        <v>39405</v>
      </c>
      <c r="BP748" s="18">
        <f>IF(VLOOKUP($AU748,'FE Source'!$AZ:$BC,2,FALSE)=0,"-",VLOOKUP($AU748,'FE Source'!$AZ:$BC,2,FALSE))</f>
        <v>-3.3</v>
      </c>
      <c r="BQ748" s="18">
        <f>IF(VLOOKUP($AU748,'FE Source'!$AZ:$BC,3,FALSE)=0,"-",VLOOKUP($AU748,'FE Source'!$AZ:$BC,3,FALSE))</f>
        <v>-6.59</v>
      </c>
      <c r="BR748" s="18">
        <f>IF(VLOOKUP($AU748,'FE Source'!$AZ:$BC,4,FALSE)=0,"-",VLOOKUP($AU748,'FE Source'!$AZ:$BC,4,FALSE))</f>
        <v>-5.49</v>
      </c>
    </row>
    <row r="749" spans="2:70" ht="15" customHeight="1">
      <c r="B749" s="571" t="str">
        <f>INDEX('UT - Retail'!$A$7:$A$1409,MATCH(AU749,'UT - Retail'!$U$7:$U$1409,0),1)</f>
        <v xml:space="preserve">Manulife Asset Management </v>
      </c>
      <c r="C749" s="650" t="str">
        <f>INDEX('UT - Retail'!$B$7:$B$1409,MATCH(AU749,'UT - Retail'!$U$7:$U$1409,0),1)</f>
        <v>Manulife Global Fund Global Multi Asset Diversified Income Fund Class R MDIST (G) USD</v>
      </c>
      <c r="D749" s="650"/>
      <c r="E749" s="618" t="str">
        <f>VLOOKUP(C749,'UT - Retail'!$B:$K,8,FALSE)</f>
        <v>Mixed Assets</v>
      </c>
      <c r="F749" s="618" t="str">
        <f>VLOOKUP(C749,'UT - Retail'!$B:$K,9,FALSE)</f>
        <v>Global</v>
      </c>
      <c r="G749" s="618" t="str">
        <f>VLOOKUP(C749,'UT - Retail'!$B:$K,10,FALSE)</f>
        <v>General</v>
      </c>
      <c r="H749" s="82" t="str">
        <f>VLOOKUP(C749,'UT - Retail'!$B:$N,13,FALSE)</f>
        <v>No</v>
      </c>
      <c r="I749" s="82" t="str">
        <f>VLOOKUP(C749,'UT - Retail'!$B:$Q,14,FALSE)</f>
        <v>No</v>
      </c>
      <c r="J749" s="618" t="str">
        <f>VLOOKUP(C749,'UT - Retail'!$B:$Q,11,FALSE)</f>
        <v>Yes</v>
      </c>
      <c r="K749" s="130" t="str">
        <f>VLOOKUP(C749,'UT - Retail'!$B:$P,15,FALSE)</f>
        <v>No</v>
      </c>
      <c r="L749" s="82" t="str">
        <f>VLOOKUP(C749,'UT - Retail'!$B:$Q,16,FALSE)</f>
        <v>Navigator</v>
      </c>
      <c r="M749" s="618" t="str">
        <f>VLOOKUP(C749,'UT - Retail'!$B:$K,6,FALSE)</f>
        <v>USD</v>
      </c>
      <c r="N749" s="618" t="str">
        <f>IFERROR(IF(MATCH(C749,'Portfolio Construction'!$AL:$AL,0),"Yes","No"),"No")</f>
        <v>No</v>
      </c>
      <c r="O749" s="618" t="str">
        <f>IFERROR(IF(MATCH(C749,'Portfolio Construction'!$AN:$AN,0),"Yes","No"),"No")</f>
        <v>No</v>
      </c>
      <c r="P749" s="618" t="str">
        <f>IFERROR(IF(MATCH(C749,'Portfolio Construction'!$AP:$AP,0),"Yes","No"),"No")</f>
        <v>No</v>
      </c>
      <c r="Q749" s="618" t="str">
        <f>IFERROR(IF(MATCH(C749,'Portfolio Construction'!$AR:$AR,0),"Yes","No"),"No")</f>
        <v>No</v>
      </c>
      <c r="R749" s="618" t="str">
        <f>IFERROR(IF(MATCH(C749,'Portfolio Construction'!$AT:$AT,0),"Yes","No"),"No")</f>
        <v>No</v>
      </c>
      <c r="S749" s="618" t="str">
        <f>IFERROR(IF(MATCH(C749,'Portfolio Construction'!$AV:$AV,0),"Yes","No"),"No")</f>
        <v>No</v>
      </c>
      <c r="T749" s="618" t="str">
        <f>IFERROR(IF(MATCH(C749,'Portfolio Construction'!$AX:$AX,0),"Yes","No"),"No")</f>
        <v>No</v>
      </c>
      <c r="U749" s="618" t="str">
        <f>IFERROR(IF(MATCH(C749,'Portfolio Construction'!$AZ:$AZ,0),"Yes","No"),"No")</f>
        <v>No</v>
      </c>
      <c r="V749" s="618" t="str">
        <f>IFERROR(IF(MATCH(C749,'Portfolio Construction'!$BB:$BB,0),"Yes","No"),"No")</f>
        <v>No</v>
      </c>
      <c r="W749" s="618">
        <f>IF(VLOOKUP($AU749,'FE Source'!$A:$W,3,FALSE)=0,"-",VLOOKUP($AU749,'FE Source'!$A:$W,3,FALSE))</f>
        <v>-6.49</v>
      </c>
      <c r="X749" s="618">
        <f>IF(VLOOKUP($AU749,'FE Source'!$A:$W,4,FALSE)=0,"-",VLOOKUP($AU749,'FE Source'!$A:$W,4,FALSE))</f>
        <v>-1.01</v>
      </c>
      <c r="Y749" s="618">
        <f>IF(VLOOKUP($AU749,'FE Source'!$A:$W,5,FALSE)=0,"-",VLOOKUP($AU749,'FE Source'!$A:$W,5,FALSE))</f>
        <v>-4.62</v>
      </c>
      <c r="Z749" s="618">
        <f>IF(VLOOKUP($AU749,'FE Source'!$A:$W,6,FALSE)=0,"-",VLOOKUP($AU749,'FE Source'!$A:$W,6,FALSE))</f>
        <v>0.76</v>
      </c>
      <c r="AA749" s="618">
        <f>IF(VLOOKUP($AU749,'FE Source'!$A:$W,7,FALSE)=0,"-",VLOOKUP($AU749,'FE Source'!$A:$W,7,FALSE))</f>
        <v>3.71</v>
      </c>
      <c r="AB749" s="618">
        <f>IF(VLOOKUP($AU749,'FE Source'!$A:$W,8,FALSE)=0,"-",VLOOKUP($AU749,'FE Source'!$A:$W,8,FALSE))</f>
        <v>5.26</v>
      </c>
      <c r="AC749" s="632" t="str">
        <f>IF(VLOOKUP($AU749,'FE Source'!$A:$W,9,FALSE)=0,"-",VLOOKUP($AU749,'FE Source'!$A:$W,9,FALSE))</f>
        <v>-</v>
      </c>
      <c r="AD749" s="634">
        <f>IF(VLOOKUP($AU749,'FE Source'!$A:$W,10,FALSE)=0,"-",VLOOKUP($AU749,'FE Source'!$A:$W,10,FALSE))</f>
        <v>1.03</v>
      </c>
      <c r="AE749" s="618">
        <f>IF(VLOOKUP($AU749,'FE Source'!$A:$W,11,FALSE)=0,"-",VLOOKUP($AU749,'FE Source'!$A:$W,11,FALSE))</f>
        <v>7.91</v>
      </c>
      <c r="AF749" s="618">
        <f>IF(VLOOKUP($AU749,'FE Source'!$A:$W,12,FALSE)=0,"-",VLOOKUP($AU749,'FE Source'!$A:$W,12,FALSE))</f>
        <v>0.08</v>
      </c>
      <c r="AG749" s="618">
        <f>IF(VLOOKUP($AU749,'FE Source'!$A:$W,14,FALSE)=0,"-",VLOOKUP($AU749,'FE Source'!$A:$W,14,FALSE))</f>
        <v>-8.31</v>
      </c>
      <c r="AH749" s="721">
        <f>IF(VLOOKUP($AU749,'FE Source'!$A:$DJ,33,FALSE)=0,"-",VLOOKUP($AU749,'FE Source'!$A:$DJ,33,FALSE))</f>
        <v>159.16999999999999</v>
      </c>
      <c r="AI749" s="618">
        <f>IF(VLOOKUP($AU749,'FE Source'!$A:$Y,20,FALSE)=0,"-",VLOOKUP($AU749,'FE Source'!$A:$Y,20,FALSE))</f>
        <v>122.71</v>
      </c>
      <c r="AJ749" s="721">
        <f>IF(VLOOKUP($AU749,'FE Source'!$A:$DJ,34,FALSE)=0,"-",VLOOKUP($AU749,'FE Source'!$A:$DJ,34,FALSE))</f>
        <v>119.14</v>
      </c>
      <c r="AK749" s="721">
        <f>IF(VLOOKUP($AU749,'FE Source'!$A:$DJ,35,FALSE)=0,"-",VLOOKUP($AU749,'FE Source'!$A:$DJ,35,FALSE))</f>
        <v>234.75</v>
      </c>
      <c r="AL749" s="632">
        <f>IF(VLOOKUP($AU749,'FE Source'!$A:$Y,19,FALSE)=0,"-",VLOOKUP($AU749,'FE Source'!$A:$Y,19,FALSE))</f>
        <v>96.68</v>
      </c>
      <c r="AM749" s="721">
        <f>IF(VLOOKUP($AU749,'FE Source'!$A:$DJ,36,FALSE)=0,"-",VLOOKUP($AU749,'FE Source'!$A:$DJ,36,FALSE))</f>
        <v>80.2</v>
      </c>
      <c r="AN749" s="635">
        <f>IF(VLOOKUP($AU749,'FE Source'!$A:$W,13,FALSE)=0,"-",VLOOKUP($AU749,'FE Source'!$A:$W,13,FALSE))</f>
        <v>2063.1999999999998</v>
      </c>
      <c r="AO749" s="634">
        <f>IF(J749="no","-",IF(VLOOKUP($AU749,'FE Source'!$A:$W,15,FALSE)=0,"-",VLOOKUP($AU749,'FE Source'!$A:$W,15,FALSE)))</f>
        <v>12.13</v>
      </c>
      <c r="AP749" s="618" t="str">
        <f>IF(AO749="-","-",IF(VLOOKUP($AU749,'FE Source'!$A:$Z,21,FALSE)=0,"-",IF(VLOOKUP($AU749,'FE Source'!$A:$Z,21,FALSE)=2,"Semi-Annual",IF(VLOOKUP($AU749,'FE Source'!$A:$Z,21,FALSE)=4,"Quarterly",IF(VLOOKUP($AU749,'FE Source'!$A:$Z,21,FALSE)=12,"Monthly","Annual")))))</f>
        <v>Monthly</v>
      </c>
      <c r="AQ749" s="632" t="str">
        <f t="array" ref="AQ749">IF(VLOOKUP($AU749,'FE Source'!$A:$W,16,FALSE)=0,"-",VLOOKUP($AU749,'FE Source'!$A:$W,16,FALSE))</f>
        <v>-</v>
      </c>
      <c r="AR749" s="636" t="str">
        <f>IF(VLOOKUP($AU749,'FE Source'!$A:$W,17,FALSE)=0,"-",VLOOKUP($AU749,'FE Source'!$A:$W,17,FALSE))</f>
        <v>Neutral</v>
      </c>
      <c r="AS749" s="634">
        <f>IF(VLOOKUP($AU749,'FE Source'!$AN:$AS,4,FALSE)="",VLOOKUP($AU749,'FE Source'!$AN:$AS,3,FALSE),VLOOKUP($AU749,'FE Source'!$AN:$AS,4,FALSE))</f>
        <v>0.66</v>
      </c>
      <c r="AT749" s="637">
        <f>IF(VLOOKUP($AU749,'FE Source'!$AN:$AS,5,FALSE)=0,"-",VLOOKUP($AU749,'FE Source'!$AN:$AS,5,FALSE))</f>
        <v>45783</v>
      </c>
      <c r="AU749" s="636" t="s">
        <v>10341</v>
      </c>
      <c r="BE749" s="215" t="str">
        <f>IF(VLOOKUP($AU749,'FE Source'!$A:$AK,22,FALSE)=0,"-",VLOOKUP($AU749,'FE Source'!$A:$AK,22,FALSE))</f>
        <v>-</v>
      </c>
      <c r="BF749" s="215" t="str">
        <f>IF(VLOOKUP($AU749,'FE Source'!$A:$AK,23,FALSE)=0,"-",VLOOKUP($AU749,'FE Source'!$A:$AK,23,FALSE))</f>
        <v>-</v>
      </c>
      <c r="BG749" s="215" t="str">
        <f>IF(VLOOKUP($AU749,'FE Source'!$A:$AK,24,FALSE)=0,"-",VLOOKUP($AU749,'FE Source'!$A:$AK,24,FALSE))</f>
        <v>-</v>
      </c>
      <c r="BH749" s="215" t="str">
        <f>IF(VLOOKUP($AU749,'FE Source'!$A:$AK,25,FALSE)=0,"-",VLOOKUP($AU749,'FE Source'!$A:$AK,25,FALSE))</f>
        <v>-</v>
      </c>
      <c r="BI749" s="215" t="str">
        <f>IF(VLOOKUP($AU749,'FE Source'!$A:$AK,26,FALSE)=0,"-",VLOOKUP($AU749,'FE Source'!$A:$AK,26,FALSE))</f>
        <v>-</v>
      </c>
      <c r="BJ749" s="215" t="str">
        <f>IF(VLOOKUP($AU749,'FE Source'!$A:$AK,27,FALSE)=0,"-",VLOOKUP($AU749,'FE Source'!$A:$AK,27,FALSE))</f>
        <v>-</v>
      </c>
      <c r="BK749" s="215">
        <f>IF(VLOOKUP($AU749,'FE Source'!$A:$AK,28,FALSE)=0,"-",VLOOKUP($AU749,'FE Source'!$A:$AK,28,FALSE))</f>
        <v>12.05</v>
      </c>
      <c r="BL749" s="215">
        <f>IF(VLOOKUP($AU749,'FE Source'!$A:$AK,29,FALSE)=0,"-",VLOOKUP($AU749,'FE Source'!$A:$AK,29,FALSE))</f>
        <v>-13.46</v>
      </c>
      <c r="BM749" s="215">
        <f>IF(VLOOKUP($AU749,'FE Source'!$A:$AK,30,FALSE)=0,"-",VLOOKUP($AU749,'FE Source'!$A:$AK,30,FALSE))</f>
        <v>10.77</v>
      </c>
      <c r="BN749" t="str">
        <f>IF(VLOOKUP($AU749,'FE Source'!$A:$AK,31,FALSE)="No Specified Index","-",IF(VLOOKUP($AU749,'FE Source'!$A:$AK,31,FALSE)=0,"-",VLOOKUP($AU749,'FE Source'!$A:$AK,31,FALSE)))</f>
        <v>-</v>
      </c>
      <c r="BO749" s="217">
        <f>IF(VLOOKUP($AU749,'FE Source'!$A:$AK,32,FALSE)=0,"-",VLOOKUP($AU749,'FE Source'!$A:$AK,32,FALSE))</f>
        <v>43843</v>
      </c>
      <c r="BP749" s="18" t="str">
        <f>IF(VLOOKUP($AU749,'FE Source'!$AZ:$BC,2,FALSE)=0,"-",VLOOKUP($AU749,'FE Source'!$AZ:$BC,2,FALSE))</f>
        <v>-</v>
      </c>
      <c r="BQ749" s="18" t="str">
        <f>IF(VLOOKUP($AU749,'FE Source'!$AZ:$BC,3,FALSE)=0,"-",VLOOKUP($AU749,'FE Source'!$AZ:$BC,3,FALSE))</f>
        <v>-</v>
      </c>
      <c r="BR749" s="18" t="str">
        <f>IF(VLOOKUP($AU749,'FE Source'!$AZ:$BC,4,FALSE)=0,"-",VLOOKUP($AU749,'FE Source'!$AZ:$BC,4,FALSE))</f>
        <v>-</v>
      </c>
    </row>
    <row r="750" spans="2:70" ht="15" customHeight="1">
      <c r="B750" s="571" t="str">
        <f>INDEX('UT - Retail'!$A$7:$A$1409,MATCH(AU750,'UT - Retail'!$U$7:$U$1409,0),1)</f>
        <v xml:space="preserve">Manulife Asset Management </v>
      </c>
      <c r="C750" s="650" t="str">
        <f>INDEX('UT - Retail'!$B$7:$B$1409,MATCH(AU750,'UT - Retail'!$U$7:$U$1409,0),1)</f>
        <v>Manulife Global Fund Preferred Securities Income Fund Class R MDIST (G) USD</v>
      </c>
      <c r="D750" s="650"/>
      <c r="E750" s="618" t="str">
        <f>VLOOKUP(C750,'UT - Retail'!$B:$K,8,FALSE)</f>
        <v>Fixed Income</v>
      </c>
      <c r="F750" s="618" t="str">
        <f>VLOOKUP(C750,'UT - Retail'!$B:$K,9,FALSE)</f>
        <v>Global</v>
      </c>
      <c r="G750" s="618" t="str">
        <f>VLOOKUP(C750,'UT - Retail'!$B:$K,10,FALSE)</f>
        <v>High Yield</v>
      </c>
      <c r="H750" s="82" t="str">
        <f>VLOOKUP(C750,'UT - Retail'!$B:$N,13,FALSE)</f>
        <v>No</v>
      </c>
      <c r="I750" s="82" t="str">
        <f>VLOOKUP(C750,'UT - Retail'!$B:$Q,14,FALSE)</f>
        <v>No</v>
      </c>
      <c r="J750" s="618" t="str">
        <f>VLOOKUP(C750,'UT - Retail'!$B:$Q,11,FALSE)</f>
        <v>Yes</v>
      </c>
      <c r="K750" s="130" t="str">
        <f>VLOOKUP(C750,'UT - Retail'!$B:$P,15,FALSE)</f>
        <v>No</v>
      </c>
      <c r="L750" s="82" t="str">
        <f>VLOOKUP(C750,'UT - Retail'!$B:$Q,16,FALSE)</f>
        <v>Navigator</v>
      </c>
      <c r="M750" s="618" t="str">
        <f>VLOOKUP(C750,'UT - Retail'!$B:$K,6,FALSE)</f>
        <v>USD</v>
      </c>
      <c r="N750" s="618" t="str">
        <f>IFERROR(IF(MATCH(C750,'Portfolio Construction'!$AL:$AL,0),"Yes","No"),"No")</f>
        <v>No</v>
      </c>
      <c r="O750" s="618" t="str">
        <f>IFERROR(IF(MATCH(C750,'Portfolio Construction'!$AN:$AN,0),"Yes","No"),"No")</f>
        <v>No</v>
      </c>
      <c r="P750" s="618" t="str">
        <f>IFERROR(IF(MATCH(C750,'Portfolio Construction'!$AP:$AP,0),"Yes","No"),"No")</f>
        <v>No</v>
      </c>
      <c r="Q750" s="618" t="str">
        <f>IFERROR(IF(MATCH(C750,'Portfolio Construction'!$AR:$AR,0),"Yes","No"),"No")</f>
        <v>No</v>
      </c>
      <c r="R750" s="618" t="str">
        <f>IFERROR(IF(MATCH(C750,'Portfolio Construction'!$AT:$AT,0),"Yes","No"),"No")</f>
        <v>No</v>
      </c>
      <c r="S750" s="618" t="str">
        <f>IFERROR(IF(MATCH(C750,'Portfolio Construction'!$AV:$AV,0),"Yes","No"),"No")</f>
        <v>No</v>
      </c>
      <c r="T750" s="618" t="str">
        <f>IFERROR(IF(MATCH(C750,'Portfolio Construction'!$AX:$AX,0),"Yes","No"),"No")</f>
        <v>No</v>
      </c>
      <c r="U750" s="618" t="str">
        <f>IFERROR(IF(MATCH(C750,'Portfolio Construction'!$AZ:$AZ,0),"Yes","No"),"No")</f>
        <v>No</v>
      </c>
      <c r="V750" s="618" t="str">
        <f>IFERROR(IF(MATCH(C750,'Portfolio Construction'!$BB:$BB,0),"Yes","No"),"No")</f>
        <v>No</v>
      </c>
      <c r="W750" s="618">
        <f>IF(VLOOKUP($AU750,'FE Source'!$A:$W,3,FALSE)=0,"-",VLOOKUP($AU750,'FE Source'!$A:$W,3,FALSE))</f>
        <v>-6.85</v>
      </c>
      <c r="X750" s="618">
        <f>IF(VLOOKUP($AU750,'FE Source'!$A:$W,4,FALSE)=0,"-",VLOOKUP($AU750,'FE Source'!$A:$W,4,FALSE))</f>
        <v>-3.97</v>
      </c>
      <c r="Y750" s="618">
        <f>IF(VLOOKUP($AU750,'FE Source'!$A:$W,5,FALSE)=0,"-",VLOOKUP($AU750,'FE Source'!$A:$W,5,FALSE))</f>
        <v>-5.0599999999999996</v>
      </c>
      <c r="Z750" s="618">
        <f>IF(VLOOKUP($AU750,'FE Source'!$A:$W,6,FALSE)=0,"-",VLOOKUP($AU750,'FE Source'!$A:$W,6,FALSE))</f>
        <v>-0.28000000000000003</v>
      </c>
      <c r="AA750" s="618">
        <f>IF(VLOOKUP($AU750,'FE Source'!$A:$W,7,FALSE)=0,"-",VLOOKUP($AU750,'FE Source'!$A:$W,7,FALSE))</f>
        <v>1</v>
      </c>
      <c r="AB750" s="618">
        <f>IF(VLOOKUP($AU750,'FE Source'!$A:$W,8,FALSE)=0,"-",VLOOKUP($AU750,'FE Source'!$A:$W,8,FALSE))</f>
        <v>1.86</v>
      </c>
      <c r="AC750" s="632" t="str">
        <f>IF(VLOOKUP($AU750,'FE Source'!$A:$W,9,FALSE)=0,"-",VLOOKUP($AU750,'FE Source'!$A:$W,9,FALSE))</f>
        <v>-</v>
      </c>
      <c r="AD750" s="634">
        <f>IF(VLOOKUP($AU750,'FE Source'!$A:$W,10,FALSE)=0,"-",VLOOKUP($AU750,'FE Source'!$A:$W,10,FALSE))</f>
        <v>0.73</v>
      </c>
      <c r="AE750" s="618">
        <f>IF(VLOOKUP($AU750,'FE Source'!$A:$W,11,FALSE)=0,"-",VLOOKUP($AU750,'FE Source'!$A:$W,11,FALSE))</f>
        <v>7.97</v>
      </c>
      <c r="AF750" s="618" t="str">
        <f>IF(VLOOKUP($AU750,'FE Source'!$A:$W,12,FALSE)=0,"-",VLOOKUP($AU750,'FE Source'!$A:$W,12,FALSE))</f>
        <v>-</v>
      </c>
      <c r="AG750" s="618">
        <f>IF(VLOOKUP($AU750,'FE Source'!$A:$W,14,FALSE)=0,"-",VLOOKUP($AU750,'FE Source'!$A:$W,14,FALSE))</f>
        <v>-9.9700000000000006</v>
      </c>
      <c r="AH750" s="721">
        <f>IF(VLOOKUP($AU750,'FE Source'!$A:$DJ,33,FALSE)=0,"-",VLOOKUP($AU750,'FE Source'!$A:$DJ,33,FALSE))</f>
        <v>76.66</v>
      </c>
      <c r="AI750" s="618">
        <f>IF(VLOOKUP($AU750,'FE Source'!$A:$Y,20,FALSE)=0,"-",VLOOKUP($AU750,'FE Source'!$A:$Y,20,FALSE))</f>
        <v>68.94</v>
      </c>
      <c r="AJ750" s="721">
        <f>IF(VLOOKUP($AU750,'FE Source'!$A:$DJ,34,FALSE)=0,"-",VLOOKUP($AU750,'FE Source'!$A:$DJ,34,FALSE))</f>
        <v>50.62</v>
      </c>
      <c r="AK750" s="721">
        <f>IF(VLOOKUP($AU750,'FE Source'!$A:$DJ,35,FALSE)=0,"-",VLOOKUP($AU750,'FE Source'!$A:$DJ,35,FALSE))</f>
        <v>293.72000000000003</v>
      </c>
      <c r="AL750" s="632">
        <f>IF(VLOOKUP($AU750,'FE Source'!$A:$Y,19,FALSE)=0,"-",VLOOKUP($AU750,'FE Source'!$A:$Y,19,FALSE))</f>
        <v>76.52</v>
      </c>
      <c r="AM750" s="721">
        <f>IF(VLOOKUP($AU750,'FE Source'!$A:$DJ,36,FALSE)=0,"-",VLOOKUP($AU750,'FE Source'!$A:$DJ,36,FALSE))</f>
        <v>54.43</v>
      </c>
      <c r="AN750" s="635">
        <f>IF(VLOOKUP($AU750,'FE Source'!$A:$W,13,FALSE)=0,"-",VLOOKUP($AU750,'FE Source'!$A:$W,13,FALSE))</f>
        <v>670.8</v>
      </c>
      <c r="AO750" s="634">
        <f>IF(J750="no","-",IF(VLOOKUP($AU750,'FE Source'!$A:$W,15,FALSE)=0,"-",VLOOKUP($AU750,'FE Source'!$A:$W,15,FALSE)))</f>
        <v>10</v>
      </c>
      <c r="AP750" s="618" t="str">
        <f>IF(AO750="-","-",IF(VLOOKUP($AU750,'FE Source'!$A:$Z,21,FALSE)=0,"-",IF(VLOOKUP($AU750,'FE Source'!$A:$Z,21,FALSE)=2,"Semi-Annual",IF(VLOOKUP($AU750,'FE Source'!$A:$Z,21,FALSE)=4,"Quarterly",IF(VLOOKUP($AU750,'FE Source'!$A:$Z,21,FALSE)=12,"Monthly","Annual")))))</f>
        <v>Monthly</v>
      </c>
      <c r="AQ750" s="632" t="str">
        <f t="array" ref="AQ750">IF(VLOOKUP($AU750,'FE Source'!$A:$W,16,FALSE)=0,"-",VLOOKUP($AU750,'FE Source'!$A:$W,16,FALSE))</f>
        <v>-</v>
      </c>
      <c r="AR750" s="636" t="str">
        <f>IF(VLOOKUP($AU750,'FE Source'!$A:$W,17,FALSE)=0,"-",VLOOKUP($AU750,'FE Source'!$A:$W,17,FALSE))</f>
        <v>-</v>
      </c>
      <c r="AS750" s="634">
        <f>IF(VLOOKUP($AU750,'FE Source'!$AN:$AS,4,FALSE)="",VLOOKUP($AU750,'FE Source'!$AN:$AS,3,FALSE),VLOOKUP($AU750,'FE Source'!$AN:$AS,4,FALSE))</f>
        <v>0.67</v>
      </c>
      <c r="AT750" s="637">
        <f>IF(VLOOKUP($AU750,'FE Source'!$AN:$AS,5,FALSE)=0,"-",VLOOKUP($AU750,'FE Source'!$AN:$AS,5,FALSE))</f>
        <v>45783</v>
      </c>
      <c r="AU750" s="636" t="s">
        <v>6884</v>
      </c>
      <c r="BE750" s="215" t="str">
        <f>IF(VLOOKUP($AU750,'FE Source'!$A:$AK,22,FALSE)=0,"-",VLOOKUP($AU750,'FE Source'!$A:$AK,22,FALSE))</f>
        <v>-</v>
      </c>
      <c r="BF750" s="215" t="str">
        <f>IF(VLOOKUP($AU750,'FE Source'!$A:$AK,23,FALSE)=0,"-",VLOOKUP($AU750,'FE Source'!$A:$AK,23,FALSE))</f>
        <v>-</v>
      </c>
      <c r="BG750" s="215" t="str">
        <f>IF(VLOOKUP($AU750,'FE Source'!$A:$AK,24,FALSE)=0,"-",VLOOKUP($AU750,'FE Source'!$A:$AK,24,FALSE))</f>
        <v>-</v>
      </c>
      <c r="BH750" s="215" t="str">
        <f>IF(VLOOKUP($AU750,'FE Source'!$A:$AK,25,FALSE)=0,"-",VLOOKUP($AU750,'FE Source'!$A:$AK,25,FALSE))</f>
        <v>-</v>
      </c>
      <c r="BI750" s="215" t="str">
        <f>IF(VLOOKUP($AU750,'FE Source'!$A:$AK,26,FALSE)=0,"-",VLOOKUP($AU750,'FE Source'!$A:$AK,26,FALSE))</f>
        <v>-</v>
      </c>
      <c r="BJ750" s="215" t="str">
        <f>IF(VLOOKUP($AU750,'FE Source'!$A:$AK,27,FALSE)=0,"-",VLOOKUP($AU750,'FE Source'!$A:$AK,27,FALSE))</f>
        <v>-</v>
      </c>
      <c r="BK750" s="215">
        <f>IF(VLOOKUP($AU750,'FE Source'!$A:$AK,28,FALSE)=0,"-",VLOOKUP($AU750,'FE Source'!$A:$AK,28,FALSE))</f>
        <v>6.89</v>
      </c>
      <c r="BL750" s="215">
        <f>IF(VLOOKUP($AU750,'FE Source'!$A:$AK,29,FALSE)=0,"-",VLOOKUP($AU750,'FE Source'!$A:$AK,29,FALSE))</f>
        <v>-15.42</v>
      </c>
      <c r="BM750" s="215">
        <f>IF(VLOOKUP($AU750,'FE Source'!$A:$AK,30,FALSE)=0,"-",VLOOKUP($AU750,'FE Source'!$A:$AK,30,FALSE))</f>
        <v>5.85</v>
      </c>
      <c r="BN750" t="str">
        <f>IF(VLOOKUP($AU750,'FE Source'!$A:$AK,31,FALSE)="No Specified Index","-",IF(VLOOKUP($AU750,'FE Source'!$A:$AK,31,FALSE)=0,"-",VLOOKUP($AU750,'FE Source'!$A:$AK,31,FALSE)))</f>
        <v>-</v>
      </c>
      <c r="BO750" s="217">
        <f>IF(VLOOKUP($AU750,'FE Source'!$A:$AK,32,FALSE)=0,"-",VLOOKUP($AU750,'FE Source'!$A:$AK,32,FALSE))</f>
        <v>43843</v>
      </c>
      <c r="BP750" s="18" t="str">
        <f>IF(VLOOKUP($AU750,'FE Source'!$AZ:$BC,2,FALSE)=0,"-",VLOOKUP($AU750,'FE Source'!$AZ:$BC,2,FALSE))</f>
        <v>-</v>
      </c>
      <c r="BQ750" s="18" t="str">
        <f>IF(VLOOKUP($AU750,'FE Source'!$AZ:$BC,3,FALSE)=0,"-",VLOOKUP($AU750,'FE Source'!$AZ:$BC,3,FALSE))</f>
        <v>-</v>
      </c>
      <c r="BR750" s="18" t="str">
        <f>IF(VLOOKUP($AU750,'FE Source'!$AZ:$BC,4,FALSE)=0,"-",VLOOKUP($AU750,'FE Source'!$AZ:$BC,4,FALSE))</f>
        <v>-</v>
      </c>
    </row>
    <row r="751" spans="2:70" ht="15" customHeight="1">
      <c r="B751" s="571" t="str">
        <f>INDEX('UT - Retail'!$A$7:$A$1409,MATCH(AU751,'UT - Retail'!$U$7:$U$1409,0),1)</f>
        <v xml:space="preserve">Manulife Asset Management </v>
      </c>
      <c r="C751" s="650" t="str">
        <f>INDEX('UT - Retail'!$B$7:$B$1409,MATCH(AU751,'UT - Retail'!$U$7:$U$1409,0),1)</f>
        <v>Manulife SGD Income A MDis AUD-H</v>
      </c>
      <c r="D751" s="650"/>
      <c r="E751" s="618" t="str">
        <f>VLOOKUP(C751,'UT - Retail'!$B:$K,8,FALSE)</f>
        <v>Fixed Income</v>
      </c>
      <c r="F751" s="618" t="str">
        <f>VLOOKUP(C751,'UT - Retail'!$B:$K,9,FALSE)</f>
        <v>Asia Pacific ex-Japan</v>
      </c>
      <c r="G751" s="618" t="str">
        <f>VLOOKUP(C751,'UT - Retail'!$B:$K,10,FALSE)</f>
        <v>General</v>
      </c>
      <c r="H751" s="82" t="str">
        <f>VLOOKUP(C751,'UT - Retail'!$B:$N,13,FALSE)</f>
        <v>No</v>
      </c>
      <c r="I751" s="82" t="str">
        <f>VLOOKUP(C751,'UT - Retail'!$B:$Q,14,FALSE)</f>
        <v>No</v>
      </c>
      <c r="J751" s="618" t="str">
        <f>VLOOKUP(C751,'UT - Retail'!$B:$Q,11,FALSE)</f>
        <v>Yes</v>
      </c>
      <c r="K751" s="130" t="str">
        <f>VLOOKUP(C751,'UT - Retail'!$B:$P,15,FALSE)</f>
        <v>No</v>
      </c>
      <c r="L751" s="82" t="str">
        <f>VLOOKUP(C751,'UT - Retail'!$B:$Q,16,FALSE)</f>
        <v>iFast</v>
      </c>
      <c r="M751" s="618" t="str">
        <f>VLOOKUP(C751,'UT - Retail'!$B:$K,6,FALSE)</f>
        <v>AUD</v>
      </c>
      <c r="N751" s="618" t="str">
        <f>IFERROR(IF(MATCH(C751,'Portfolio Construction'!$AL:$AL,0),"Yes","No"),"No")</f>
        <v>No</v>
      </c>
      <c r="O751" s="618" t="str">
        <f>IFERROR(IF(MATCH(C751,'Portfolio Construction'!$AN:$AN,0),"Yes","No"),"No")</f>
        <v>No</v>
      </c>
      <c r="P751" s="618" t="str">
        <f>IFERROR(IF(MATCH(C751,'Portfolio Construction'!$AP:$AP,0),"Yes","No"),"No")</f>
        <v>No</v>
      </c>
      <c r="Q751" s="618" t="str">
        <f>IFERROR(IF(MATCH(C751,'Portfolio Construction'!$AR:$AR,0),"Yes","No"),"No")</f>
        <v>No</v>
      </c>
      <c r="R751" s="618" t="str">
        <f>IFERROR(IF(MATCH(C751,'Portfolio Construction'!$AT:$AT,0),"Yes","No"),"No")</f>
        <v>No</v>
      </c>
      <c r="S751" s="618" t="str">
        <f>IFERROR(IF(MATCH(C751,'Portfolio Construction'!$AV:$AV,0),"Yes","No"),"No")</f>
        <v>No</v>
      </c>
      <c r="T751" s="618" t="str">
        <f>IFERROR(IF(MATCH(C751,'Portfolio Construction'!$AX:$AX,0),"Yes","No"),"No")</f>
        <v>No</v>
      </c>
      <c r="U751" s="618" t="str">
        <f>IFERROR(IF(MATCH(C751,'Portfolio Construction'!$AZ:$AZ,0),"Yes","No"),"No")</f>
        <v>No</v>
      </c>
      <c r="V751" s="618" t="str">
        <f>IFERROR(IF(MATCH(C751,'Portfolio Construction'!$BB:$BB,0),"Yes","No"),"No")</f>
        <v>No</v>
      </c>
      <c r="W751" s="618" t="e">
        <f>IF(VLOOKUP($AU751,'FE Source'!$A:$W,3,FALSE)=0,"-",VLOOKUP($AU751,'FE Source'!$A:$W,3,FALSE))</f>
        <v>#N/A</v>
      </c>
      <c r="X751" s="618" t="e">
        <f>IF(VLOOKUP($AU751,'FE Source'!$A:$W,4,FALSE)=0,"-",VLOOKUP($AU751,'FE Source'!$A:$W,4,FALSE))</f>
        <v>#N/A</v>
      </c>
      <c r="Y751" s="618" t="e">
        <f>IF(VLOOKUP($AU751,'FE Source'!$A:$W,5,FALSE)=0,"-",VLOOKUP($AU751,'FE Source'!$A:$W,5,FALSE))</f>
        <v>#N/A</v>
      </c>
      <c r="Z751" s="618" t="e">
        <f>IF(VLOOKUP($AU751,'FE Source'!$A:$W,6,FALSE)=0,"-",VLOOKUP($AU751,'FE Source'!$A:$W,6,FALSE))</f>
        <v>#N/A</v>
      </c>
      <c r="AA751" s="618" t="e">
        <f>IF(VLOOKUP($AU751,'FE Source'!$A:$W,7,FALSE)=0,"-",VLOOKUP($AU751,'FE Source'!$A:$W,7,FALSE))</f>
        <v>#N/A</v>
      </c>
      <c r="AB751" s="618" t="e">
        <f>IF(VLOOKUP($AU751,'FE Source'!$A:$W,8,FALSE)=0,"-",VLOOKUP($AU751,'FE Source'!$A:$W,8,FALSE))</f>
        <v>#N/A</v>
      </c>
      <c r="AC751" s="632" t="e">
        <f>IF(VLOOKUP($AU751,'FE Source'!$A:$W,9,FALSE)=0,"-",VLOOKUP($AU751,'FE Source'!$A:$W,9,FALSE))</f>
        <v>#N/A</v>
      </c>
      <c r="AD751" s="634" t="e">
        <f>IF(VLOOKUP($AU751,'FE Source'!$A:$W,10,FALSE)=0,"-",VLOOKUP($AU751,'FE Source'!$A:$W,10,FALSE))</f>
        <v>#N/A</v>
      </c>
      <c r="AE751" s="618" t="e">
        <f>IF(VLOOKUP($AU751,'FE Source'!$A:$W,11,FALSE)=0,"-",VLOOKUP($AU751,'FE Source'!$A:$W,11,FALSE))</f>
        <v>#N/A</v>
      </c>
      <c r="AF751" s="618" t="e">
        <f>IF(VLOOKUP($AU751,'FE Source'!$A:$W,12,FALSE)=0,"-",VLOOKUP($AU751,'FE Source'!$A:$W,12,FALSE))</f>
        <v>#N/A</v>
      </c>
      <c r="AG751" s="618" t="e">
        <f>IF(VLOOKUP($AU751,'FE Source'!$A:$W,14,FALSE)=0,"-",VLOOKUP($AU751,'FE Source'!$A:$W,14,FALSE))</f>
        <v>#N/A</v>
      </c>
      <c r="AH751" s="721" t="e">
        <f>IF(VLOOKUP($AU751,'FE Source'!$A:$DJ,33,FALSE)=0,"-",VLOOKUP($AU751,'FE Source'!$A:$DJ,33,FALSE))</f>
        <v>#N/A</v>
      </c>
      <c r="AI751" s="618" t="e">
        <f>IF(VLOOKUP($AU751,'FE Source'!$A:$Y,20,FALSE)=0,"-",VLOOKUP($AU751,'FE Source'!$A:$Y,20,FALSE))</f>
        <v>#N/A</v>
      </c>
      <c r="AJ751" s="721" t="e">
        <f>IF(VLOOKUP($AU751,'FE Source'!$A:$DJ,34,FALSE)=0,"-",VLOOKUP($AU751,'FE Source'!$A:$DJ,34,FALSE))</f>
        <v>#N/A</v>
      </c>
      <c r="AK751" s="721" t="e">
        <f>IF(VLOOKUP($AU751,'FE Source'!$A:$DJ,35,FALSE)=0,"-",VLOOKUP($AU751,'FE Source'!$A:$DJ,35,FALSE))</f>
        <v>#N/A</v>
      </c>
      <c r="AL751" s="632" t="e">
        <f>IF(VLOOKUP($AU751,'FE Source'!$A:$Y,19,FALSE)=0,"-",VLOOKUP($AU751,'FE Source'!$A:$Y,19,FALSE))</f>
        <v>#N/A</v>
      </c>
      <c r="AM751" s="721" t="e">
        <f>IF(VLOOKUP($AU751,'FE Source'!$A:$DJ,36,FALSE)=0,"-",VLOOKUP($AU751,'FE Source'!$A:$DJ,36,FALSE))</f>
        <v>#N/A</v>
      </c>
      <c r="AN751" s="635" t="e">
        <f>IF(VLOOKUP($AU751,'FE Source'!$A:$W,13,FALSE)=0,"-",VLOOKUP($AU751,'FE Source'!$A:$W,13,FALSE))</f>
        <v>#N/A</v>
      </c>
      <c r="AO751" s="634" t="e">
        <f>IF(J751="no","-",IF(VLOOKUP($AU751,'FE Source'!$A:$W,15,FALSE)=0,"-",VLOOKUP($AU751,'FE Source'!$A:$W,15,FALSE)))</f>
        <v>#N/A</v>
      </c>
      <c r="AP751" s="618" t="e">
        <f>IF(AO751="-","-",IF(VLOOKUP($AU751,'FE Source'!$A:$Z,21,FALSE)=0,"-",IF(VLOOKUP($AU751,'FE Source'!$A:$Z,21,FALSE)=2,"Semi-Annual",IF(VLOOKUP($AU751,'FE Source'!$A:$Z,21,FALSE)=4,"Quarterly",IF(VLOOKUP($AU751,'FE Source'!$A:$Z,21,FALSE)=12,"Monthly","Annual")))))</f>
        <v>#N/A</v>
      </c>
      <c r="AQ751" s="632" t="e">
        <f t="array" ref="AQ751">IF(VLOOKUP($AU751,'FE Source'!$A:$W,16,FALSE)=0,"-",VLOOKUP($AU751,'FE Source'!$A:$W,16,FALSE))</f>
        <v>#N/A</v>
      </c>
      <c r="AR751" s="636" t="e">
        <f>IF(VLOOKUP($AU751,'FE Source'!$A:$W,17,FALSE)=0,"-",VLOOKUP($AU751,'FE Source'!$A:$W,17,FALSE))</f>
        <v>#N/A</v>
      </c>
      <c r="AS751" s="634" t="e">
        <f>IF(VLOOKUP($AU751,'FE Source'!$AN:$AS,4,FALSE)="",VLOOKUP($AU751,'FE Source'!$AN:$AS,3,FALSE),VLOOKUP($AU751,'FE Source'!$AN:$AS,4,FALSE))</f>
        <v>#N/A</v>
      </c>
      <c r="AT751" s="637" t="e">
        <f>IF(VLOOKUP($AU751,'FE Source'!$AN:$AS,5,FALSE)=0,"-",VLOOKUP($AU751,'FE Source'!$AN:$AS,5,FALSE))</f>
        <v>#N/A</v>
      </c>
      <c r="AU751" s="636" t="s">
        <v>9386</v>
      </c>
      <c r="BE751" s="215" t="e">
        <f>IF(VLOOKUP($AU751,'FE Source'!$A:$AK,22,FALSE)=0,"-",VLOOKUP($AU751,'FE Source'!$A:$AK,22,FALSE))</f>
        <v>#N/A</v>
      </c>
      <c r="BF751" s="215" t="e">
        <f>IF(VLOOKUP($AU751,'FE Source'!$A:$AK,23,FALSE)=0,"-",VLOOKUP($AU751,'FE Source'!$A:$AK,23,FALSE))</f>
        <v>#N/A</v>
      </c>
      <c r="BG751" s="215" t="e">
        <f>IF(VLOOKUP($AU751,'FE Source'!$A:$AK,24,FALSE)=0,"-",VLOOKUP($AU751,'FE Source'!$A:$AK,24,FALSE))</f>
        <v>#N/A</v>
      </c>
      <c r="BH751" s="215" t="e">
        <f>IF(VLOOKUP($AU751,'FE Source'!$A:$AK,25,FALSE)=0,"-",VLOOKUP($AU751,'FE Source'!$A:$AK,25,FALSE))</f>
        <v>#N/A</v>
      </c>
      <c r="BI751" s="215" t="e">
        <f>IF(VLOOKUP($AU751,'FE Source'!$A:$AK,26,FALSE)=0,"-",VLOOKUP($AU751,'FE Source'!$A:$AK,26,FALSE))</f>
        <v>#N/A</v>
      </c>
      <c r="BJ751" s="215" t="e">
        <f>IF(VLOOKUP($AU751,'FE Source'!$A:$AK,27,FALSE)=0,"-",VLOOKUP($AU751,'FE Source'!$A:$AK,27,FALSE))</f>
        <v>#N/A</v>
      </c>
      <c r="BK751" s="215" t="e">
        <f>IF(VLOOKUP($AU751,'FE Source'!$A:$AK,28,FALSE)=0,"-",VLOOKUP($AU751,'FE Source'!$A:$AK,28,FALSE))</f>
        <v>#N/A</v>
      </c>
      <c r="BL751" s="215" t="e">
        <f>IF(VLOOKUP($AU751,'FE Source'!$A:$AK,29,FALSE)=0,"-",VLOOKUP($AU751,'FE Source'!$A:$AK,29,FALSE))</f>
        <v>#N/A</v>
      </c>
      <c r="BM751" s="215" t="e">
        <f>IF(VLOOKUP($AU751,'FE Source'!$A:$AK,30,FALSE)=0,"-",VLOOKUP($AU751,'FE Source'!$A:$AK,30,FALSE))</f>
        <v>#N/A</v>
      </c>
      <c r="BN751" t="e">
        <f>IF(VLOOKUP($AU751,'FE Source'!$A:$AK,31,FALSE)="No Specified Index","-",IF(VLOOKUP($AU751,'FE Source'!$A:$AK,31,FALSE)=0,"-",VLOOKUP($AU751,'FE Source'!$A:$AK,31,FALSE)))</f>
        <v>#N/A</v>
      </c>
      <c r="BO751" s="217" t="e">
        <f>IF(VLOOKUP($AU751,'FE Source'!$A:$AK,32,FALSE)=0,"-",VLOOKUP($AU751,'FE Source'!$A:$AK,32,FALSE))</f>
        <v>#N/A</v>
      </c>
      <c r="BP751" s="18" t="e">
        <f>IF(VLOOKUP($AU751,'FE Source'!$AZ:$BC,2,FALSE)=0,"-",VLOOKUP($AU751,'FE Source'!$AZ:$BC,2,FALSE))</f>
        <v>#N/A</v>
      </c>
      <c r="BQ751" s="18" t="e">
        <f>IF(VLOOKUP($AU751,'FE Source'!$AZ:$BC,3,FALSE)=0,"-",VLOOKUP($AU751,'FE Source'!$AZ:$BC,3,FALSE))</f>
        <v>#N/A</v>
      </c>
      <c r="BR751" s="18" t="e">
        <f>IF(VLOOKUP($AU751,'FE Source'!$AZ:$BC,4,FALSE)=0,"-",VLOOKUP($AU751,'FE Source'!$AZ:$BC,4,FALSE))</f>
        <v>#N/A</v>
      </c>
    </row>
    <row r="752" spans="2:70" ht="15" customHeight="1">
      <c r="B752" s="571" t="str">
        <f>INDEX('UT - Retail'!$A$7:$A$1409,MATCH(AU752,'UT - Retail'!$U$7:$U$1409,0),1)</f>
        <v xml:space="preserve">Manulife Asset Management </v>
      </c>
      <c r="C752" s="650" t="str">
        <f>INDEX('UT - Retail'!$B$7:$B$1409,MATCH(AU752,'UT - Retail'!$U$7:$U$1409,0),1)</f>
        <v>Manulife SGD Income A MDis SGD</v>
      </c>
      <c r="D752" s="650"/>
      <c r="E752" s="618" t="str">
        <f>VLOOKUP(C752,'UT - Retail'!$B:$K,8,FALSE)</f>
        <v>Fixed Income</v>
      </c>
      <c r="F752" s="618" t="str">
        <f>VLOOKUP(C752,'UT - Retail'!$B:$K,9,FALSE)</f>
        <v>Asia Pacific ex-Japan</v>
      </c>
      <c r="G752" s="618" t="str">
        <f>VLOOKUP(C752,'UT - Retail'!$B:$K,10,FALSE)</f>
        <v>General</v>
      </c>
      <c r="H752" s="82" t="str">
        <f>VLOOKUP(C752,'UT - Retail'!$B:$N,13,FALSE)</f>
        <v>No</v>
      </c>
      <c r="I752" s="82" t="str">
        <f>VLOOKUP(C752,'UT - Retail'!$B:$Q,14,FALSE)</f>
        <v>No</v>
      </c>
      <c r="J752" s="618" t="str">
        <f>VLOOKUP(C752,'UT - Retail'!$B:$Q,11,FALSE)</f>
        <v>Yes</v>
      </c>
      <c r="K752" s="130" t="str">
        <f>VLOOKUP(C752,'UT - Retail'!$B:$P,15,FALSE)</f>
        <v>Yes</v>
      </c>
      <c r="L752" s="82" t="str">
        <f>VLOOKUP(C752,'UT - Retail'!$B:$Q,16,FALSE)</f>
        <v>Both</v>
      </c>
      <c r="M752" s="618" t="str">
        <f>VLOOKUP(C752,'UT - Retail'!$B:$K,6,FALSE)</f>
        <v>SGD</v>
      </c>
      <c r="N752" s="618" t="str">
        <f>IFERROR(IF(MATCH(C752,'Portfolio Construction'!$AL:$AL,0),"Yes","No"),"No")</f>
        <v>No</v>
      </c>
      <c r="O752" s="618" t="str">
        <f>IFERROR(IF(MATCH(C752,'Portfolio Construction'!$AN:$AN,0),"Yes","No"),"No")</f>
        <v>No</v>
      </c>
      <c r="P752" s="618" t="str">
        <f>IFERROR(IF(MATCH(C752,'Portfolio Construction'!$AP:$AP,0),"Yes","No"),"No")</f>
        <v>No</v>
      </c>
      <c r="Q752" s="618" t="str">
        <f>IFERROR(IF(MATCH(C752,'Portfolio Construction'!$AR:$AR,0),"Yes","No"),"No")</f>
        <v>No</v>
      </c>
      <c r="R752" s="618" t="str">
        <f>IFERROR(IF(MATCH(C752,'Portfolio Construction'!$AT:$AT,0),"Yes","No"),"No")</f>
        <v>No</v>
      </c>
      <c r="S752" s="618" t="str">
        <f>IFERROR(IF(MATCH(C752,'Portfolio Construction'!$AV:$AV,0),"Yes","No"),"No")</f>
        <v>No</v>
      </c>
      <c r="T752" s="618" t="str">
        <f>IFERROR(IF(MATCH(C752,'Portfolio Construction'!$AX:$AX,0),"Yes","No"),"No")</f>
        <v>No</v>
      </c>
      <c r="U752" s="618" t="str">
        <f>IFERROR(IF(MATCH(C752,'Portfolio Construction'!$AZ:$AZ,0),"Yes","No"),"No")</f>
        <v>No</v>
      </c>
      <c r="V752" s="618" t="str">
        <f>IFERROR(IF(MATCH(C752,'Portfolio Construction'!$BB:$BB,0),"Yes","No"),"No")</f>
        <v>No</v>
      </c>
      <c r="W752" s="618">
        <f>IF(VLOOKUP($AU752,'FE Source'!$A:$W,3,FALSE)=0,"-",VLOOKUP($AU752,'FE Source'!$A:$W,3,FALSE))</f>
        <v>0.33</v>
      </c>
      <c r="X752" s="618">
        <f>IF(VLOOKUP($AU752,'FE Source'!$A:$W,4,FALSE)=0,"-",VLOOKUP($AU752,'FE Source'!$A:$W,4,FALSE))</f>
        <v>-0.66</v>
      </c>
      <c r="Y752" s="618">
        <f>IF(VLOOKUP($AU752,'FE Source'!$A:$W,5,FALSE)=0,"-",VLOOKUP($AU752,'FE Source'!$A:$W,5,FALSE))</f>
        <v>0.06</v>
      </c>
      <c r="Z752" s="618">
        <f>IF(VLOOKUP($AU752,'FE Source'!$A:$W,6,FALSE)=0,"-",VLOOKUP($AU752,'FE Source'!$A:$W,6,FALSE))</f>
        <v>3.66</v>
      </c>
      <c r="AA752" s="618">
        <f>IF(VLOOKUP($AU752,'FE Source'!$A:$W,7,FALSE)=0,"-",VLOOKUP($AU752,'FE Source'!$A:$W,7,FALSE))</f>
        <v>1.21</v>
      </c>
      <c r="AB752" s="618">
        <f>IF(VLOOKUP($AU752,'FE Source'!$A:$W,8,FALSE)=0,"-",VLOOKUP($AU752,'FE Source'!$A:$W,8,FALSE))</f>
        <v>0.4</v>
      </c>
      <c r="AC752" s="632" t="str">
        <f>IF(VLOOKUP($AU752,'FE Source'!$A:$W,9,FALSE)=0,"-",VLOOKUP($AU752,'FE Source'!$A:$W,9,FALSE))</f>
        <v>-</v>
      </c>
      <c r="AD752" s="634">
        <f>IF(VLOOKUP($AU752,'FE Source'!$A:$W,10,FALSE)=0,"-",VLOOKUP($AU752,'FE Source'!$A:$W,10,FALSE))</f>
        <v>1.26</v>
      </c>
      <c r="AE752" s="618">
        <f>IF(VLOOKUP($AU752,'FE Source'!$A:$W,11,FALSE)=0,"-",VLOOKUP($AU752,'FE Source'!$A:$W,11,FALSE))</f>
        <v>6.91</v>
      </c>
      <c r="AF752" s="618" t="str">
        <f>IF(VLOOKUP($AU752,'FE Source'!$A:$W,12,FALSE)=0,"-",VLOOKUP($AU752,'FE Source'!$A:$W,12,FALSE))</f>
        <v>-</v>
      </c>
      <c r="AG752" s="618">
        <f>IF(VLOOKUP($AU752,'FE Source'!$A:$W,14,FALSE)=0,"-",VLOOKUP($AU752,'FE Source'!$A:$W,14,FALSE))</f>
        <v>-11.67</v>
      </c>
      <c r="AH752" s="721">
        <f>IF(VLOOKUP($AU752,'FE Source'!$A:$DJ,33,FALSE)=0,"-",VLOOKUP($AU752,'FE Source'!$A:$DJ,33,FALSE))</f>
        <v>55.56</v>
      </c>
      <c r="AI752" s="618">
        <f>IF(VLOOKUP($AU752,'FE Source'!$A:$Y,20,FALSE)=0,"-",VLOOKUP($AU752,'FE Source'!$A:$Y,20,FALSE))</f>
        <v>94.29</v>
      </c>
      <c r="AJ752" s="721">
        <f>IF(VLOOKUP($AU752,'FE Source'!$A:$DJ,34,FALSE)=0,"-",VLOOKUP($AU752,'FE Source'!$A:$DJ,34,FALSE))</f>
        <v>101.09</v>
      </c>
      <c r="AK752" s="721">
        <f>IF(VLOOKUP($AU752,'FE Source'!$A:$DJ,35,FALSE)=0,"-",VLOOKUP($AU752,'FE Source'!$A:$DJ,35,FALSE))</f>
        <v>42</v>
      </c>
      <c r="AL752" s="632">
        <f>IF(VLOOKUP($AU752,'FE Source'!$A:$Y,19,FALSE)=0,"-",VLOOKUP($AU752,'FE Source'!$A:$Y,19,FALSE))</f>
        <v>113.37</v>
      </c>
      <c r="AM752" s="721">
        <f>IF(VLOOKUP($AU752,'FE Source'!$A:$DJ,36,FALSE)=0,"-",VLOOKUP($AU752,'FE Source'!$A:$DJ,36,FALSE))</f>
        <v>95.44</v>
      </c>
      <c r="AN752" s="635">
        <f>IF(VLOOKUP($AU752,'FE Source'!$A:$W,13,FALSE)=0,"-",VLOOKUP($AU752,'FE Source'!$A:$W,13,FALSE))</f>
        <v>311.3</v>
      </c>
      <c r="AO752" s="634">
        <f>IF(J752="no","-",IF(VLOOKUP($AU752,'FE Source'!$A:$W,15,FALSE)=0,"-",VLOOKUP($AU752,'FE Source'!$A:$W,15,FALSE)))</f>
        <v>4.59</v>
      </c>
      <c r="AP752" s="618" t="str">
        <f>IF(AO752="-","-",IF(VLOOKUP($AU752,'FE Source'!$A:$Z,21,FALSE)=0,"-",IF(VLOOKUP($AU752,'FE Source'!$A:$Z,21,FALSE)=2,"Semi-Annual",IF(VLOOKUP($AU752,'FE Source'!$A:$Z,21,FALSE)=4,"Quarterly",IF(VLOOKUP($AU752,'FE Source'!$A:$Z,21,FALSE)=12,"Monthly","Annual")))))</f>
        <v>Monthly</v>
      </c>
      <c r="AQ752" s="632">
        <f t="array" ref="AQ752">IF(VLOOKUP($AU752,'FE Source'!$A:$W,16,FALSE)=0,"-",VLOOKUP($AU752,'FE Source'!$A:$W,16,FALSE))</f>
        <v>1.1499999999999999</v>
      </c>
      <c r="AR752" s="636" t="str">
        <f>IF(VLOOKUP($AU752,'FE Source'!$A:$W,17,FALSE)=0,"-",VLOOKUP($AU752,'FE Source'!$A:$W,17,FALSE))</f>
        <v>Bronze</v>
      </c>
      <c r="AS752" s="634">
        <f>IF(VLOOKUP($AU752,'FE Source'!$AN:$AS,4,FALSE)="",VLOOKUP($AU752,'FE Source'!$AN:$AS,3,FALSE),VLOOKUP($AU752,'FE Source'!$AN:$AS,4,FALSE))</f>
        <v>0.77</v>
      </c>
      <c r="AT752" s="637">
        <f>IF(VLOOKUP($AU752,'FE Source'!$AN:$AS,5,FALSE)=0,"-",VLOOKUP($AU752,'FE Source'!$AN:$AS,5,FALSE))</f>
        <v>45782</v>
      </c>
      <c r="AU752" s="636" t="s">
        <v>9388</v>
      </c>
      <c r="BE752" s="215" t="str">
        <f>IF(VLOOKUP($AU752,'FE Source'!$A:$AK,22,FALSE)=0,"-",VLOOKUP($AU752,'FE Source'!$A:$AK,22,FALSE))</f>
        <v>-</v>
      </c>
      <c r="BF752" s="215" t="str">
        <f>IF(VLOOKUP($AU752,'FE Source'!$A:$AK,23,FALSE)=0,"-",VLOOKUP($AU752,'FE Source'!$A:$AK,23,FALSE))</f>
        <v>-</v>
      </c>
      <c r="BG752" s="215">
        <f>IF(VLOOKUP($AU752,'FE Source'!$A:$AK,24,FALSE)=0,"-",VLOOKUP($AU752,'FE Source'!$A:$AK,24,FALSE))</f>
        <v>5.04</v>
      </c>
      <c r="BH752" s="215">
        <f>IF(VLOOKUP($AU752,'FE Source'!$A:$AK,25,FALSE)=0,"-",VLOOKUP($AU752,'FE Source'!$A:$AK,25,FALSE))</f>
        <v>-2</v>
      </c>
      <c r="BI752" s="215">
        <f>IF(VLOOKUP($AU752,'FE Source'!$A:$AK,26,FALSE)=0,"-",VLOOKUP($AU752,'FE Source'!$A:$AK,26,FALSE))</f>
        <v>8.39</v>
      </c>
      <c r="BJ752" s="215">
        <f>IF(VLOOKUP($AU752,'FE Source'!$A:$AK,27,FALSE)=0,"-",VLOOKUP($AU752,'FE Source'!$A:$AK,27,FALSE))</f>
        <v>4.01</v>
      </c>
      <c r="BK752" s="215">
        <f>IF(VLOOKUP($AU752,'FE Source'!$A:$AK,28,FALSE)=0,"-",VLOOKUP($AU752,'FE Source'!$A:$AK,28,FALSE))</f>
        <v>-2.66</v>
      </c>
      <c r="BL752" s="215">
        <f>IF(VLOOKUP($AU752,'FE Source'!$A:$AK,29,FALSE)=0,"-",VLOOKUP($AU752,'FE Source'!$A:$AK,29,FALSE))</f>
        <v>-10.25</v>
      </c>
      <c r="BM752" s="215">
        <f>IF(VLOOKUP($AU752,'FE Source'!$A:$AK,30,FALSE)=0,"-",VLOOKUP($AU752,'FE Source'!$A:$AK,30,FALSE))</f>
        <v>2.39</v>
      </c>
      <c r="BN752" t="str">
        <f>IF(VLOOKUP($AU752,'FE Source'!$A:$AK,31,FALSE)="No Specified Index","-",IF(VLOOKUP($AU752,'FE Source'!$A:$AK,31,FALSE)=0,"-",VLOOKUP($AU752,'FE Source'!$A:$AK,31,FALSE)))</f>
        <v>-</v>
      </c>
      <c r="BO752" s="217">
        <f>IF(VLOOKUP($AU752,'FE Source'!$A:$AK,32,FALSE)=0,"-",VLOOKUP($AU752,'FE Source'!$A:$AK,32,FALSE))</f>
        <v>42692</v>
      </c>
      <c r="BP752" s="18" t="str">
        <f>IF(VLOOKUP($AU752,'FE Source'!$AZ:$BC,2,FALSE)=0,"-",VLOOKUP($AU752,'FE Source'!$AZ:$BC,2,FALSE))</f>
        <v>-</v>
      </c>
      <c r="BQ752" s="18" t="str">
        <f>IF(VLOOKUP($AU752,'FE Source'!$AZ:$BC,3,FALSE)=0,"-",VLOOKUP($AU752,'FE Source'!$AZ:$BC,3,FALSE))</f>
        <v>-</v>
      </c>
      <c r="BR752" s="18" t="str">
        <f>IF(VLOOKUP($AU752,'FE Source'!$AZ:$BC,4,FALSE)=0,"-",VLOOKUP($AU752,'FE Source'!$AZ:$BC,4,FALSE))</f>
        <v>-</v>
      </c>
    </row>
    <row r="753" spans="2:70" ht="15" customHeight="1">
      <c r="B753" s="571" t="str">
        <f>INDEX('UT - Retail'!$A$7:$A$1409,MATCH(AU753,'UT - Retail'!$U$7:$U$1409,0),1)</f>
        <v xml:space="preserve">Manulife Asset Management </v>
      </c>
      <c r="C753" s="650" t="str">
        <f>INDEX('UT - Retail'!$B$7:$B$1409,MATCH(AU753,'UT - Retail'!$U$7:$U$1409,0),1)</f>
        <v>Manulife SGD Income A MDis USD-H</v>
      </c>
      <c r="D753" s="650"/>
      <c r="E753" s="618" t="str">
        <f>VLOOKUP(C753,'UT - Retail'!$B:$K,8,FALSE)</f>
        <v>Fixed Income</v>
      </c>
      <c r="F753" s="618" t="str">
        <f>VLOOKUP(C753,'UT - Retail'!$B:$K,9,FALSE)</f>
        <v>Asia Pacific ex-Japan</v>
      </c>
      <c r="G753" s="618" t="str">
        <f>VLOOKUP(C753,'UT - Retail'!$B:$K,10,FALSE)</f>
        <v>General</v>
      </c>
      <c r="H753" s="82" t="str">
        <f>VLOOKUP(C753,'UT - Retail'!$B:$N,13,FALSE)</f>
        <v>No</v>
      </c>
      <c r="I753" s="82" t="str">
        <f>VLOOKUP(C753,'UT - Retail'!$B:$Q,14,FALSE)</f>
        <v>No</v>
      </c>
      <c r="J753" s="618" t="str">
        <f>VLOOKUP(C753,'UT - Retail'!$B:$Q,11,FALSE)</f>
        <v>Yes</v>
      </c>
      <c r="K753" s="130" t="str">
        <f>VLOOKUP(C753,'UT - Retail'!$B:$P,15,FALSE)</f>
        <v>No</v>
      </c>
      <c r="L753" s="82" t="str">
        <f>VLOOKUP(C753,'UT - Retail'!$B:$Q,16,FALSE)</f>
        <v>Both</v>
      </c>
      <c r="M753" s="618" t="str">
        <f>VLOOKUP(C753,'UT - Retail'!$B:$K,6,FALSE)</f>
        <v>USD</v>
      </c>
      <c r="N753" s="618" t="str">
        <f>IFERROR(IF(MATCH(C753,'Portfolio Construction'!$AL:$AL,0),"Yes","No"),"No")</f>
        <v>No</v>
      </c>
      <c r="O753" s="618" t="str">
        <f>IFERROR(IF(MATCH(C753,'Portfolio Construction'!$AN:$AN,0),"Yes","No"),"No")</f>
        <v>No</v>
      </c>
      <c r="P753" s="618" t="str">
        <f>IFERROR(IF(MATCH(C753,'Portfolio Construction'!$AP:$AP,0),"Yes","No"),"No")</f>
        <v>No</v>
      </c>
      <c r="Q753" s="618" t="str">
        <f>IFERROR(IF(MATCH(C753,'Portfolio Construction'!$AR:$AR,0),"Yes","No"),"No")</f>
        <v>No</v>
      </c>
      <c r="R753" s="618" t="str">
        <f>IFERROR(IF(MATCH(C753,'Portfolio Construction'!$AT:$AT,0),"Yes","No"),"No")</f>
        <v>No</v>
      </c>
      <c r="S753" s="618" t="str">
        <f>IFERROR(IF(MATCH(C753,'Portfolio Construction'!$AV:$AV,0),"Yes","No"),"No")</f>
        <v>No</v>
      </c>
      <c r="T753" s="618" t="str">
        <f>IFERROR(IF(MATCH(C753,'Portfolio Construction'!$AX:$AX,0),"Yes","No"),"No")</f>
        <v>No</v>
      </c>
      <c r="U753" s="618" t="str">
        <f>IFERROR(IF(MATCH(C753,'Portfolio Construction'!$AZ:$AZ,0),"Yes","No"),"No")</f>
        <v>No</v>
      </c>
      <c r="V753" s="618" t="str">
        <f>IFERROR(IF(MATCH(C753,'Portfolio Construction'!$BB:$BB,0),"Yes","No"),"No")</f>
        <v>No</v>
      </c>
      <c r="W753" s="618">
        <f>IF(VLOOKUP($AU753,'FE Source'!$A:$W,3,FALSE)=0,"-",VLOOKUP($AU753,'FE Source'!$A:$W,3,FALSE))</f>
        <v>-4.47</v>
      </c>
      <c r="X753" s="618">
        <f>IF(VLOOKUP($AU753,'FE Source'!$A:$W,4,FALSE)=0,"-",VLOOKUP($AU753,'FE Source'!$A:$W,4,FALSE))</f>
        <v>-4.5999999999999996</v>
      </c>
      <c r="Y753" s="618">
        <f>IF(VLOOKUP($AU753,'FE Source'!$A:$W,5,FALSE)=0,"-",VLOOKUP($AU753,'FE Source'!$A:$W,5,FALSE))</f>
        <v>-1.92</v>
      </c>
      <c r="Z753" s="618">
        <f>IF(VLOOKUP($AU753,'FE Source'!$A:$W,6,FALSE)=0,"-",VLOOKUP($AU753,'FE Source'!$A:$W,6,FALSE))</f>
        <v>1.17</v>
      </c>
      <c r="AA753" s="618">
        <f>IF(VLOOKUP($AU753,'FE Source'!$A:$W,7,FALSE)=0,"-",VLOOKUP($AU753,'FE Source'!$A:$W,7,FALSE))</f>
        <v>0.38</v>
      </c>
      <c r="AB753" s="618">
        <f>IF(VLOOKUP($AU753,'FE Source'!$A:$W,8,FALSE)=0,"-",VLOOKUP($AU753,'FE Source'!$A:$W,8,FALSE))</f>
        <v>-0.59</v>
      </c>
      <c r="AC753" s="632" t="str">
        <f>IF(VLOOKUP($AU753,'FE Source'!$A:$W,9,FALSE)=0,"-",VLOOKUP($AU753,'FE Source'!$A:$W,9,FALSE))</f>
        <v>-</v>
      </c>
      <c r="AD753" s="634">
        <f>IF(VLOOKUP($AU753,'FE Source'!$A:$W,10,FALSE)=0,"-",VLOOKUP($AU753,'FE Source'!$A:$W,10,FALSE))</f>
        <v>0.25</v>
      </c>
      <c r="AE753" s="618">
        <f>IF(VLOOKUP($AU753,'FE Source'!$A:$W,11,FALSE)=0,"-",VLOOKUP($AU753,'FE Source'!$A:$W,11,FALSE))</f>
        <v>6.23</v>
      </c>
      <c r="AF753" s="618" t="str">
        <f>IF(VLOOKUP($AU753,'FE Source'!$A:$W,12,FALSE)=0,"-",VLOOKUP($AU753,'FE Source'!$A:$W,12,FALSE))</f>
        <v>-</v>
      </c>
      <c r="AG753" s="618">
        <f>IF(VLOOKUP($AU753,'FE Source'!$A:$W,14,FALSE)=0,"-",VLOOKUP($AU753,'FE Source'!$A:$W,14,FALSE))</f>
        <v>-9.32</v>
      </c>
      <c r="AH753" s="721">
        <f>IF(VLOOKUP($AU753,'FE Source'!$A:$DJ,33,FALSE)=0,"-",VLOOKUP($AU753,'FE Source'!$A:$DJ,33,FALSE))</f>
        <v>-28.37</v>
      </c>
      <c r="AI753" s="618">
        <f>IF(VLOOKUP($AU753,'FE Source'!$A:$Y,20,FALSE)=0,"-",VLOOKUP($AU753,'FE Source'!$A:$Y,20,FALSE))</f>
        <v>-0.42</v>
      </c>
      <c r="AJ753" s="721">
        <f>IF(VLOOKUP($AU753,'FE Source'!$A:$DJ,34,FALSE)=0,"-",VLOOKUP($AU753,'FE Source'!$A:$DJ,34,FALSE))</f>
        <v>7.23</v>
      </c>
      <c r="AK753" s="721">
        <f>IF(VLOOKUP($AU753,'FE Source'!$A:$DJ,35,FALSE)=0,"-",VLOOKUP($AU753,'FE Source'!$A:$DJ,35,FALSE))</f>
        <v>-311.02</v>
      </c>
      <c r="AL753" s="632">
        <f>IF(VLOOKUP($AU753,'FE Source'!$A:$Y,19,FALSE)=0,"-",VLOOKUP($AU753,'FE Source'!$A:$Y,19,FALSE))</f>
        <v>-18.7</v>
      </c>
      <c r="AM753" s="721">
        <f>IF(VLOOKUP($AU753,'FE Source'!$A:$DJ,36,FALSE)=0,"-",VLOOKUP($AU753,'FE Source'!$A:$DJ,36,FALSE))</f>
        <v>12.12</v>
      </c>
      <c r="AN753" s="635">
        <f>IF(VLOOKUP($AU753,'FE Source'!$A:$W,13,FALSE)=0,"-",VLOOKUP($AU753,'FE Source'!$A:$W,13,FALSE))</f>
        <v>311.3</v>
      </c>
      <c r="AO753" s="634">
        <f>IF(J753="no","-",IF(VLOOKUP($AU753,'FE Source'!$A:$W,15,FALSE)=0,"-",VLOOKUP($AU753,'FE Source'!$A:$W,15,FALSE)))</f>
        <v>4.53</v>
      </c>
      <c r="AP753" s="618" t="str">
        <f>IF(AO753="-","-",IF(VLOOKUP($AU753,'FE Source'!$A:$Z,21,FALSE)=0,"-",IF(VLOOKUP($AU753,'FE Source'!$A:$Z,21,FALSE)=2,"Semi-Annual",IF(VLOOKUP($AU753,'FE Source'!$A:$Z,21,FALSE)=4,"Quarterly",IF(VLOOKUP($AU753,'FE Source'!$A:$Z,21,FALSE)=12,"Monthly","Annual")))))</f>
        <v>Monthly</v>
      </c>
      <c r="AQ753" s="632">
        <f t="array" ref="AQ753">IF(VLOOKUP($AU753,'FE Source'!$A:$W,16,FALSE)=0,"-",VLOOKUP($AU753,'FE Source'!$A:$W,16,FALSE))</f>
        <v>1.1499999999999999</v>
      </c>
      <c r="AR753" s="636" t="str">
        <f>IF(VLOOKUP($AU753,'FE Source'!$A:$W,17,FALSE)=0,"-",VLOOKUP($AU753,'FE Source'!$A:$W,17,FALSE))</f>
        <v>-</v>
      </c>
      <c r="AS753" s="634">
        <f>IF(VLOOKUP($AU753,'FE Source'!$AN:$AS,4,FALSE)="",VLOOKUP($AU753,'FE Source'!$AN:$AS,3,FALSE),VLOOKUP($AU753,'FE Source'!$AN:$AS,4,FALSE))</f>
        <v>0.81</v>
      </c>
      <c r="AT753" s="637">
        <f>IF(VLOOKUP($AU753,'FE Source'!$AN:$AS,5,FALSE)=0,"-",VLOOKUP($AU753,'FE Source'!$AN:$AS,5,FALSE))</f>
        <v>45782</v>
      </c>
      <c r="AU753" s="636" t="s">
        <v>9391</v>
      </c>
      <c r="BE753" s="215" t="str">
        <f>IF(VLOOKUP($AU753,'FE Source'!$A:$AK,22,FALSE)=0,"-",VLOOKUP($AU753,'FE Source'!$A:$AK,22,FALSE))</f>
        <v>-</v>
      </c>
      <c r="BF753" s="215" t="str">
        <f>IF(VLOOKUP($AU753,'FE Source'!$A:$AK,23,FALSE)=0,"-",VLOOKUP($AU753,'FE Source'!$A:$AK,23,FALSE))</f>
        <v>-</v>
      </c>
      <c r="BG753" s="215" t="str">
        <f>IF(VLOOKUP($AU753,'FE Source'!$A:$AK,24,FALSE)=0,"-",VLOOKUP($AU753,'FE Source'!$A:$AK,24,FALSE))</f>
        <v>-</v>
      </c>
      <c r="BH753" s="215">
        <f>IF(VLOOKUP($AU753,'FE Source'!$A:$AK,25,FALSE)=0,"-",VLOOKUP($AU753,'FE Source'!$A:$AK,25,FALSE))</f>
        <v>0.46</v>
      </c>
      <c r="BI753" s="215">
        <f>IF(VLOOKUP($AU753,'FE Source'!$A:$AK,26,FALSE)=0,"-",VLOOKUP($AU753,'FE Source'!$A:$AK,26,FALSE))</f>
        <v>7.35</v>
      </c>
      <c r="BJ753" s="215">
        <f>IF(VLOOKUP($AU753,'FE Source'!$A:$AK,27,FALSE)=0,"-",VLOOKUP($AU753,'FE Source'!$A:$AK,27,FALSE))</f>
        <v>2.85</v>
      </c>
      <c r="BK753" s="215">
        <f>IF(VLOOKUP($AU753,'FE Source'!$A:$AK,28,FALSE)=0,"-",VLOOKUP($AU753,'FE Source'!$A:$AK,28,FALSE))</f>
        <v>-0.63</v>
      </c>
      <c r="BL753" s="215">
        <f>IF(VLOOKUP($AU753,'FE Source'!$A:$AK,29,FALSE)=0,"-",VLOOKUP($AU753,'FE Source'!$A:$AK,29,FALSE))</f>
        <v>-10.64</v>
      </c>
      <c r="BM753" s="215">
        <f>IF(VLOOKUP($AU753,'FE Source'!$A:$AK,30,FALSE)=0,"-",VLOOKUP($AU753,'FE Source'!$A:$AK,30,FALSE))</f>
        <v>2.39</v>
      </c>
      <c r="BN753" t="str">
        <f>IF(VLOOKUP($AU753,'FE Source'!$A:$AK,31,FALSE)="No Specified Index","-",IF(VLOOKUP($AU753,'FE Source'!$A:$AK,31,FALSE)=0,"-",VLOOKUP($AU753,'FE Source'!$A:$AK,31,FALSE)))</f>
        <v>-</v>
      </c>
      <c r="BO753" s="217">
        <f>IF(VLOOKUP($AU753,'FE Source'!$A:$AK,32,FALSE)=0,"-",VLOOKUP($AU753,'FE Source'!$A:$AK,32,FALSE))</f>
        <v>42761</v>
      </c>
      <c r="BP753" s="18" t="str">
        <f>IF(VLOOKUP($AU753,'FE Source'!$AZ:$BC,2,FALSE)=0,"-",VLOOKUP($AU753,'FE Source'!$AZ:$BC,2,FALSE))</f>
        <v>-</v>
      </c>
      <c r="BQ753" s="18" t="str">
        <f>IF(VLOOKUP($AU753,'FE Source'!$AZ:$BC,3,FALSE)=0,"-",VLOOKUP($AU753,'FE Source'!$AZ:$BC,3,FALSE))</f>
        <v>-</v>
      </c>
      <c r="BR753" s="18" t="str">
        <f>IF(VLOOKUP($AU753,'FE Source'!$AZ:$BC,4,FALSE)=0,"-",VLOOKUP($AU753,'FE Source'!$AZ:$BC,4,FALSE))</f>
        <v>-</v>
      </c>
    </row>
    <row r="754" spans="2:70" ht="15" customHeight="1">
      <c r="B754" s="571" t="str">
        <f>INDEX('UT - Retail'!$A$7:$A$1409,MATCH(AU754,'UT - Retail'!$U$7:$U$1409,0),1)</f>
        <v xml:space="preserve">Manulife Asset Management </v>
      </c>
      <c r="C754" s="650" t="str">
        <f>INDEX('UT - Retail'!$B$7:$B$1409,MATCH(AU754,'UT - Retail'!$U$7:$U$1409,0),1)</f>
        <v>Manulife SGD Income A SGD</v>
      </c>
      <c r="D754" s="650"/>
      <c r="E754" s="618" t="str">
        <f>VLOOKUP(C754,'UT - Retail'!$B:$K,8,FALSE)</f>
        <v>Fixed Income</v>
      </c>
      <c r="F754" s="618" t="str">
        <f>VLOOKUP(C754,'UT - Retail'!$B:$K,9,FALSE)</f>
        <v>Asia Pacific ex-Japan</v>
      </c>
      <c r="G754" s="618" t="str">
        <f>VLOOKUP(C754,'UT - Retail'!$B:$K,10,FALSE)</f>
        <v>General</v>
      </c>
      <c r="H754" s="82" t="str">
        <f>VLOOKUP(C754,'UT - Retail'!$B:$N,13,FALSE)</f>
        <v>No</v>
      </c>
      <c r="I754" s="82" t="str">
        <f>VLOOKUP(C754,'UT - Retail'!$B:$Q,14,FALSE)</f>
        <v>No</v>
      </c>
      <c r="J754" s="618" t="str">
        <f>VLOOKUP(C754,'UT - Retail'!$B:$Q,11,FALSE)</f>
        <v>No</v>
      </c>
      <c r="K754" s="130" t="str">
        <f>VLOOKUP(C754,'UT - Retail'!$B:$P,15,FALSE)</f>
        <v>Yes</v>
      </c>
      <c r="L754" s="82" t="str">
        <f>VLOOKUP(C754,'UT - Retail'!$B:$Q,16,FALSE)</f>
        <v>Both</v>
      </c>
      <c r="M754" s="618" t="str">
        <f>VLOOKUP(C754,'UT - Retail'!$B:$K,6,FALSE)</f>
        <v>SGD</v>
      </c>
      <c r="N754" s="618" t="str">
        <f>IFERROR(IF(MATCH(C754,'Portfolio Construction'!$AL:$AL,0),"Yes","No"),"No")</f>
        <v>No</v>
      </c>
      <c r="O754" s="618" t="str">
        <f>IFERROR(IF(MATCH(C754,'Portfolio Construction'!$AN:$AN,0),"Yes","No"),"No")</f>
        <v>No</v>
      </c>
      <c r="P754" s="618" t="str">
        <f>IFERROR(IF(MATCH(C754,'Portfolio Construction'!$AP:$AP,0),"Yes","No"),"No")</f>
        <v>No</v>
      </c>
      <c r="Q754" s="618" t="str">
        <f>IFERROR(IF(MATCH(C754,'Portfolio Construction'!$AR:$AR,0),"Yes","No"),"No")</f>
        <v>No</v>
      </c>
      <c r="R754" s="618" t="str">
        <f>IFERROR(IF(MATCH(C754,'Portfolio Construction'!$AT:$AT,0),"Yes","No"),"No")</f>
        <v>No</v>
      </c>
      <c r="S754" s="618" t="str">
        <f>IFERROR(IF(MATCH(C754,'Portfolio Construction'!$AV:$AV,0),"Yes","No"),"No")</f>
        <v>No</v>
      </c>
      <c r="T754" s="618" t="str">
        <f>IFERROR(IF(MATCH(C754,'Portfolio Construction'!$AX:$AX,0),"Yes","No"),"No")</f>
        <v>No</v>
      </c>
      <c r="U754" s="618" t="str">
        <f>IFERROR(IF(MATCH(C754,'Portfolio Construction'!$AZ:$AZ,0),"Yes","No"),"No")</f>
        <v>No</v>
      </c>
      <c r="V754" s="618" t="str">
        <f>IFERROR(IF(MATCH(C754,'Portfolio Construction'!$BB:$BB,0),"Yes","No"),"No")</f>
        <v>No</v>
      </c>
      <c r="W754" s="618">
        <f>IF(VLOOKUP($AU754,'FE Source'!$A:$W,3,FALSE)=0,"-",VLOOKUP($AU754,'FE Source'!$A:$W,3,FALSE))</f>
        <v>0.37</v>
      </c>
      <c r="X754" s="618">
        <f>IF(VLOOKUP($AU754,'FE Source'!$A:$W,4,FALSE)=0,"-",VLOOKUP($AU754,'FE Source'!$A:$W,4,FALSE))</f>
        <v>-0.73</v>
      </c>
      <c r="Y754" s="618">
        <f>IF(VLOOKUP($AU754,'FE Source'!$A:$W,5,FALSE)=0,"-",VLOOKUP($AU754,'FE Source'!$A:$W,5,FALSE))</f>
        <v>0.28000000000000003</v>
      </c>
      <c r="Z754" s="618">
        <f>IF(VLOOKUP($AU754,'FE Source'!$A:$W,6,FALSE)=0,"-",VLOOKUP($AU754,'FE Source'!$A:$W,6,FALSE))</f>
        <v>3.81</v>
      </c>
      <c r="AA754" s="618">
        <f>IF(VLOOKUP($AU754,'FE Source'!$A:$W,7,FALSE)=0,"-",VLOOKUP($AU754,'FE Source'!$A:$W,7,FALSE))</f>
        <v>1.28</v>
      </c>
      <c r="AB754" s="618">
        <f>IF(VLOOKUP($AU754,'FE Source'!$A:$W,8,FALSE)=0,"-",VLOOKUP($AU754,'FE Source'!$A:$W,8,FALSE))</f>
        <v>0.48</v>
      </c>
      <c r="AC754" s="632" t="str">
        <f>IF(VLOOKUP($AU754,'FE Source'!$A:$W,9,FALSE)=0,"-",VLOOKUP($AU754,'FE Source'!$A:$W,9,FALSE))</f>
        <v>-</v>
      </c>
      <c r="AD754" s="634">
        <f>IF(VLOOKUP($AU754,'FE Source'!$A:$W,10,FALSE)=0,"-",VLOOKUP($AU754,'FE Source'!$A:$W,10,FALSE))</f>
        <v>1.26</v>
      </c>
      <c r="AE754" s="618">
        <f>IF(VLOOKUP($AU754,'FE Source'!$A:$W,11,FALSE)=0,"-",VLOOKUP($AU754,'FE Source'!$A:$W,11,FALSE))</f>
        <v>6.91</v>
      </c>
      <c r="AF754" s="618" t="str">
        <f>IF(VLOOKUP($AU754,'FE Source'!$A:$W,12,FALSE)=0,"-",VLOOKUP($AU754,'FE Source'!$A:$W,12,FALSE))</f>
        <v>-</v>
      </c>
      <c r="AG754" s="618">
        <f>IF(VLOOKUP($AU754,'FE Source'!$A:$W,14,FALSE)=0,"-",VLOOKUP($AU754,'FE Source'!$A:$W,14,FALSE))</f>
        <v>-11.68</v>
      </c>
      <c r="AH754" s="721">
        <f>IF(VLOOKUP($AU754,'FE Source'!$A:$DJ,33,FALSE)=0,"-",VLOOKUP($AU754,'FE Source'!$A:$DJ,33,FALSE))</f>
        <v>56.11</v>
      </c>
      <c r="AI754" s="618">
        <f>IF(VLOOKUP($AU754,'FE Source'!$A:$Y,20,FALSE)=0,"-",VLOOKUP($AU754,'FE Source'!$A:$Y,20,FALSE))</f>
        <v>95.64</v>
      </c>
      <c r="AJ754" s="721">
        <f>IF(VLOOKUP($AU754,'FE Source'!$A:$DJ,34,FALSE)=0,"-",VLOOKUP($AU754,'FE Source'!$A:$DJ,34,FALSE))</f>
        <v>101.96</v>
      </c>
      <c r="AK754" s="721">
        <f>IF(VLOOKUP($AU754,'FE Source'!$A:$DJ,35,FALSE)=0,"-",VLOOKUP($AU754,'FE Source'!$A:$DJ,35,FALSE))</f>
        <v>29.31</v>
      </c>
      <c r="AL754" s="632">
        <f>IF(VLOOKUP($AU754,'FE Source'!$A:$Y,19,FALSE)=0,"-",VLOOKUP($AU754,'FE Source'!$A:$Y,19,FALSE))</f>
        <v>112.93</v>
      </c>
      <c r="AM754" s="721">
        <f>IF(VLOOKUP($AU754,'FE Source'!$A:$DJ,36,FALSE)=0,"-",VLOOKUP($AU754,'FE Source'!$A:$DJ,36,FALSE))</f>
        <v>94.9</v>
      </c>
      <c r="AN754" s="635">
        <f>IF(VLOOKUP($AU754,'FE Source'!$A:$W,13,FALSE)=0,"-",VLOOKUP($AU754,'FE Source'!$A:$W,13,FALSE))</f>
        <v>311.3</v>
      </c>
      <c r="AO754" s="634" t="str">
        <f>IF(J754="no","-",IF(VLOOKUP($AU754,'FE Source'!$A:$W,15,FALSE)=0,"-",VLOOKUP($AU754,'FE Source'!$A:$W,15,FALSE)))</f>
        <v>-</v>
      </c>
      <c r="AP754" s="618" t="str">
        <f>IF(AO754="-","-",IF(VLOOKUP($AU754,'FE Source'!$A:$Z,21,FALSE)=0,"-",IF(VLOOKUP($AU754,'FE Source'!$A:$Z,21,FALSE)=2,"Semi-Annual",IF(VLOOKUP($AU754,'FE Source'!$A:$Z,21,FALSE)=4,"Quarterly",IF(VLOOKUP($AU754,'FE Source'!$A:$Z,21,FALSE)=12,"Monthly","Annual")))))</f>
        <v>-</v>
      </c>
      <c r="AQ754" s="632">
        <f t="array" ref="AQ754">IF(VLOOKUP($AU754,'FE Source'!$A:$W,16,FALSE)=0,"-",VLOOKUP($AU754,'FE Source'!$A:$W,16,FALSE))</f>
        <v>1.1499999999999999</v>
      </c>
      <c r="AR754" s="636" t="str">
        <f>IF(VLOOKUP($AU754,'FE Source'!$A:$W,17,FALSE)=0,"-",VLOOKUP($AU754,'FE Source'!$A:$W,17,FALSE))</f>
        <v>Bronze</v>
      </c>
      <c r="AS754" s="634">
        <f>IF(VLOOKUP($AU754,'FE Source'!$AN:$AS,4,FALSE)="",VLOOKUP($AU754,'FE Source'!$AN:$AS,3,FALSE),VLOOKUP($AU754,'FE Source'!$AN:$AS,4,FALSE))</f>
        <v>1.0900000000000001</v>
      </c>
      <c r="AT754" s="637">
        <f>IF(VLOOKUP($AU754,'FE Source'!$AN:$AS,5,FALSE)=0,"-",VLOOKUP($AU754,'FE Source'!$AN:$AS,5,FALSE))</f>
        <v>45782</v>
      </c>
      <c r="AU754" s="636" t="s">
        <v>9394</v>
      </c>
      <c r="BE754" s="215" t="str">
        <f>IF(VLOOKUP($AU754,'FE Source'!$A:$AK,22,FALSE)=0,"-",VLOOKUP($AU754,'FE Source'!$A:$AK,22,FALSE))</f>
        <v>-</v>
      </c>
      <c r="BF754" s="215" t="str">
        <f>IF(VLOOKUP($AU754,'FE Source'!$A:$AK,23,FALSE)=0,"-",VLOOKUP($AU754,'FE Source'!$A:$AK,23,FALSE))</f>
        <v>-</v>
      </c>
      <c r="BG754" s="215">
        <f>IF(VLOOKUP($AU754,'FE Source'!$A:$AK,24,FALSE)=0,"-",VLOOKUP($AU754,'FE Source'!$A:$AK,24,FALSE))</f>
        <v>5</v>
      </c>
      <c r="BH754" s="215">
        <f>IF(VLOOKUP($AU754,'FE Source'!$A:$AK,25,FALSE)=0,"-",VLOOKUP($AU754,'FE Source'!$A:$AK,25,FALSE))</f>
        <v>-2</v>
      </c>
      <c r="BI754" s="215">
        <f>IF(VLOOKUP($AU754,'FE Source'!$A:$AK,26,FALSE)=0,"-",VLOOKUP($AU754,'FE Source'!$A:$AK,26,FALSE))</f>
        <v>8.36</v>
      </c>
      <c r="BJ754" s="215">
        <f>IF(VLOOKUP($AU754,'FE Source'!$A:$AK,27,FALSE)=0,"-",VLOOKUP($AU754,'FE Source'!$A:$AK,27,FALSE))</f>
        <v>4.04</v>
      </c>
      <c r="BK754" s="215">
        <f>IF(VLOOKUP($AU754,'FE Source'!$A:$AK,28,FALSE)=0,"-",VLOOKUP($AU754,'FE Source'!$A:$AK,28,FALSE))</f>
        <v>-2.41</v>
      </c>
      <c r="BL754" s="215">
        <f>IF(VLOOKUP($AU754,'FE Source'!$A:$AK,29,FALSE)=0,"-",VLOOKUP($AU754,'FE Source'!$A:$AK,29,FALSE))</f>
        <v>-10.42</v>
      </c>
      <c r="BM754" s="215">
        <f>IF(VLOOKUP($AU754,'FE Source'!$A:$AK,30,FALSE)=0,"-",VLOOKUP($AU754,'FE Source'!$A:$AK,30,FALSE))</f>
        <v>2.66</v>
      </c>
      <c r="BN754" t="str">
        <f>IF(VLOOKUP($AU754,'FE Source'!$A:$AK,31,FALSE)="No Specified Index","-",IF(VLOOKUP($AU754,'FE Source'!$A:$AK,31,FALSE)=0,"-",VLOOKUP($AU754,'FE Source'!$A:$AK,31,FALSE)))</f>
        <v>-</v>
      </c>
      <c r="BO754" s="217">
        <f>IF(VLOOKUP($AU754,'FE Source'!$A:$AK,32,FALSE)=0,"-",VLOOKUP($AU754,'FE Source'!$A:$AK,32,FALSE))</f>
        <v>42698</v>
      </c>
      <c r="BP754" s="18" t="str">
        <f>IF(VLOOKUP($AU754,'FE Source'!$AZ:$BC,2,FALSE)=0,"-",VLOOKUP($AU754,'FE Source'!$AZ:$BC,2,FALSE))</f>
        <v>-</v>
      </c>
      <c r="BQ754" s="18" t="str">
        <f>IF(VLOOKUP($AU754,'FE Source'!$AZ:$BC,3,FALSE)=0,"-",VLOOKUP($AU754,'FE Source'!$AZ:$BC,3,FALSE))</f>
        <v>-</v>
      </c>
      <c r="BR754" s="18" t="str">
        <f>IF(VLOOKUP($AU754,'FE Source'!$AZ:$BC,4,FALSE)=0,"-",VLOOKUP($AU754,'FE Source'!$AZ:$BC,4,FALSE))</f>
        <v>-</v>
      </c>
    </row>
    <row r="755" spans="2:70" ht="15" customHeight="1">
      <c r="B755" s="571" t="str">
        <f>INDEX('UT - Retail'!$A$7:$A$1409,MATCH(AU755,'UT - Retail'!$U$7:$U$1409,0),1)</f>
        <v xml:space="preserve">Manulife Asset Management </v>
      </c>
      <c r="C755" s="650" t="str">
        <f>INDEX('UT - Retail'!$B$7:$B$1409,MATCH(AU755,'UT - Retail'!$U$7:$U$1409,0),1)</f>
        <v>Manulife Funds -  SGD Income C SGD</v>
      </c>
      <c r="D755" s="650"/>
      <c r="E755" s="618" t="str">
        <f>VLOOKUP(C755,'UT - Retail'!$B:$K,8,FALSE)</f>
        <v>Fixed Income</v>
      </c>
      <c r="F755" s="618" t="str">
        <f>VLOOKUP(C755,'UT - Retail'!$B:$K,9,FALSE)</f>
        <v>Asia Pacific ex-Japan</v>
      </c>
      <c r="G755" s="618" t="str">
        <f>VLOOKUP(C755,'UT - Retail'!$B:$K,10,FALSE)</f>
        <v>General</v>
      </c>
      <c r="H755" s="82" t="str">
        <f>VLOOKUP(C755,'UT - Retail'!$B:$N,13,FALSE)</f>
        <v>No</v>
      </c>
      <c r="I755" s="82" t="str">
        <f>VLOOKUP(C755,'UT - Retail'!$B:$Q,14,FALSE)</f>
        <v>No</v>
      </c>
      <c r="J755" s="618" t="str">
        <f>VLOOKUP(C755,'UT - Retail'!$B:$Q,11,FALSE)</f>
        <v>No</v>
      </c>
      <c r="K755" s="130" t="str">
        <f>VLOOKUP(C755,'UT - Retail'!$B:$P,15,FALSE)</f>
        <v>Yes</v>
      </c>
      <c r="L755" s="82" t="str">
        <f>VLOOKUP(C755,'UT - Retail'!$B:$Q,16,FALSE)</f>
        <v>Navigator</v>
      </c>
      <c r="M755" s="618" t="str">
        <f>VLOOKUP(C755,'UT - Retail'!$B:$K,6,FALSE)</f>
        <v>SGD</v>
      </c>
      <c r="N755" s="618" t="str">
        <f>IFERROR(IF(MATCH(C755,'Portfolio Construction'!$AL:$AL,0),"Yes","No"),"No")</f>
        <v>No</v>
      </c>
      <c r="O755" s="618" t="str">
        <f>IFERROR(IF(MATCH(C755,'Portfolio Construction'!$AN:$AN,0),"Yes","No"),"No")</f>
        <v>No</v>
      </c>
      <c r="P755" s="618" t="str">
        <f>IFERROR(IF(MATCH(C755,'Portfolio Construction'!$AP:$AP,0),"Yes","No"),"No")</f>
        <v>No</v>
      </c>
      <c r="Q755" s="618" t="str">
        <f>IFERROR(IF(MATCH(C755,'Portfolio Construction'!$AR:$AR,0),"Yes","No"),"No")</f>
        <v>No</v>
      </c>
      <c r="R755" s="618" t="str">
        <f>IFERROR(IF(MATCH(C755,'Portfolio Construction'!$AT:$AT,0),"Yes","No"),"No")</f>
        <v>No</v>
      </c>
      <c r="S755" s="618" t="str">
        <f>IFERROR(IF(MATCH(C755,'Portfolio Construction'!$AV:$AV,0),"Yes","No"),"No")</f>
        <v>No</v>
      </c>
      <c r="T755" s="618" t="str">
        <f>IFERROR(IF(MATCH(C755,'Portfolio Construction'!$AX:$AX,0),"Yes","No"),"No")</f>
        <v>No</v>
      </c>
      <c r="U755" s="618" t="str">
        <f>IFERROR(IF(MATCH(C755,'Portfolio Construction'!$AZ:$AZ,0),"Yes","No"),"No")</f>
        <v>No</v>
      </c>
      <c r="V755" s="618" t="str">
        <f>IFERROR(IF(MATCH(C755,'Portfolio Construction'!$BB:$BB,0),"Yes","No"),"No")</f>
        <v>No</v>
      </c>
      <c r="W755" s="618">
        <f>IF(VLOOKUP($AU755,'FE Source'!$A:$W,3,FALSE)=0,"-",VLOOKUP($AU755,'FE Source'!$A:$W,3,FALSE))</f>
        <v>0.54</v>
      </c>
      <c r="X755" s="618">
        <f>IF(VLOOKUP($AU755,'FE Source'!$A:$W,4,FALSE)=0,"-",VLOOKUP($AU755,'FE Source'!$A:$W,4,FALSE))</f>
        <v>-0.72</v>
      </c>
      <c r="Y755" s="618">
        <f>IF(VLOOKUP($AU755,'FE Source'!$A:$W,5,FALSE)=0,"-",VLOOKUP($AU755,'FE Source'!$A:$W,5,FALSE))</f>
        <v>0.45</v>
      </c>
      <c r="Z755" s="618">
        <f>IF(VLOOKUP($AU755,'FE Source'!$A:$W,6,FALSE)=0,"-",VLOOKUP($AU755,'FE Source'!$A:$W,6,FALSE))</f>
        <v>4.1399999999999997</v>
      </c>
      <c r="AA755" s="618">
        <f>IF(VLOOKUP($AU755,'FE Source'!$A:$W,7,FALSE)=0,"-",VLOOKUP($AU755,'FE Source'!$A:$W,7,FALSE))</f>
        <v>1.55</v>
      </c>
      <c r="AB755" s="618">
        <f>IF(VLOOKUP($AU755,'FE Source'!$A:$W,8,FALSE)=0,"-",VLOOKUP($AU755,'FE Source'!$A:$W,8,FALSE))</f>
        <v>0.7</v>
      </c>
      <c r="AC755" s="632" t="str">
        <f>IF(VLOOKUP($AU755,'FE Source'!$A:$W,9,FALSE)=0,"-",VLOOKUP($AU755,'FE Source'!$A:$W,9,FALSE))</f>
        <v>-</v>
      </c>
      <c r="AD755" s="634">
        <f>IF(VLOOKUP($AU755,'FE Source'!$A:$W,10,FALSE)=0,"-",VLOOKUP($AU755,'FE Source'!$A:$W,10,FALSE))</f>
        <v>1.26</v>
      </c>
      <c r="AE755" s="618">
        <f>IF(VLOOKUP($AU755,'FE Source'!$A:$W,11,FALSE)=0,"-",VLOOKUP($AU755,'FE Source'!$A:$W,11,FALSE))</f>
        <v>6.9</v>
      </c>
      <c r="AF755" s="618" t="str">
        <f>IF(VLOOKUP($AU755,'FE Source'!$A:$W,12,FALSE)=0,"-",VLOOKUP($AU755,'FE Source'!$A:$W,12,FALSE))</f>
        <v>-</v>
      </c>
      <c r="AG755" s="618">
        <f>IF(VLOOKUP($AU755,'FE Source'!$A:$W,14,FALSE)=0,"-",VLOOKUP($AU755,'FE Source'!$A:$W,14,FALSE))</f>
        <v>-11.58</v>
      </c>
      <c r="AH755" s="721">
        <f>IF(VLOOKUP($AU755,'FE Source'!$A:$DJ,33,FALSE)=0,"-",VLOOKUP($AU755,'FE Source'!$A:$DJ,33,FALSE))</f>
        <v>59.61</v>
      </c>
      <c r="AI755" s="618">
        <f>IF(VLOOKUP($AU755,'FE Source'!$A:$Y,20,FALSE)=0,"-",VLOOKUP($AU755,'FE Source'!$A:$Y,20,FALSE))</f>
        <v>97.35</v>
      </c>
      <c r="AJ755" s="721">
        <f>IF(VLOOKUP($AU755,'FE Source'!$A:$DJ,34,FALSE)=0,"-",VLOOKUP($AU755,'FE Source'!$A:$DJ,34,FALSE))</f>
        <v>104.95</v>
      </c>
      <c r="AK755" s="721">
        <f>IF(VLOOKUP($AU755,'FE Source'!$A:$DJ,35,FALSE)=0,"-",VLOOKUP($AU755,'FE Source'!$A:$DJ,35,FALSE))</f>
        <v>34.68</v>
      </c>
      <c r="AL755" s="632">
        <f>IF(VLOOKUP($AU755,'FE Source'!$A:$Y,19,FALSE)=0,"-",VLOOKUP($AU755,'FE Source'!$A:$Y,19,FALSE))</f>
        <v>111.3</v>
      </c>
      <c r="AM755" s="721">
        <f>IF(VLOOKUP($AU755,'FE Source'!$A:$DJ,36,FALSE)=0,"-",VLOOKUP($AU755,'FE Source'!$A:$DJ,36,FALSE))</f>
        <v>93.81</v>
      </c>
      <c r="AN755" s="635">
        <f>IF(VLOOKUP($AU755,'FE Source'!$A:$W,13,FALSE)=0,"-",VLOOKUP($AU755,'FE Source'!$A:$W,13,FALSE))</f>
        <v>311.3</v>
      </c>
      <c r="AO755" s="634" t="str">
        <f>IF(J755="no","-",IF(VLOOKUP($AU755,'FE Source'!$A:$W,15,FALSE)=0,"-",VLOOKUP($AU755,'FE Source'!$A:$W,15,FALSE)))</f>
        <v>-</v>
      </c>
      <c r="AP755" s="618" t="str">
        <f>IF(AO755="-","-",IF(VLOOKUP($AU755,'FE Source'!$A:$Z,21,FALSE)=0,"-",IF(VLOOKUP($AU755,'FE Source'!$A:$Z,21,FALSE)=2,"Semi-Annual",IF(VLOOKUP($AU755,'FE Source'!$A:$Z,21,FALSE)=4,"Quarterly",IF(VLOOKUP($AU755,'FE Source'!$A:$Z,21,FALSE)=12,"Monthly","Annual")))))</f>
        <v>-</v>
      </c>
      <c r="AQ755" s="632">
        <f t="array" ref="AQ755">IF(VLOOKUP($AU755,'FE Source'!$A:$W,16,FALSE)=0,"-",VLOOKUP($AU755,'FE Source'!$A:$W,16,FALSE))</f>
        <v>0.95</v>
      </c>
      <c r="AR755" s="636" t="str">
        <f>IF(VLOOKUP($AU755,'FE Source'!$A:$W,17,FALSE)=0,"-",VLOOKUP($AU755,'FE Source'!$A:$W,17,FALSE))</f>
        <v>Bronze</v>
      </c>
      <c r="AS755" s="634">
        <f>IF(VLOOKUP($AU755,'FE Source'!$AN:$AS,4,FALSE)="",VLOOKUP($AU755,'FE Source'!$AN:$AS,3,FALSE),VLOOKUP($AU755,'FE Source'!$AN:$AS,4,FALSE))</f>
        <v>1.1100000000000001</v>
      </c>
      <c r="AT755" s="637">
        <f>IF(VLOOKUP($AU755,'FE Source'!$AN:$AS,5,FALSE)=0,"-",VLOOKUP($AU755,'FE Source'!$AN:$AS,5,FALSE))</f>
        <v>45782</v>
      </c>
      <c r="AU755" s="636" t="s">
        <v>9373</v>
      </c>
      <c r="BE755" s="215" t="str">
        <f>IF(VLOOKUP($AU755,'FE Source'!$A:$AK,22,FALSE)=0,"-",VLOOKUP($AU755,'FE Source'!$A:$AK,22,FALSE))</f>
        <v>-</v>
      </c>
      <c r="BF755" s="215" t="str">
        <f>IF(VLOOKUP($AU755,'FE Source'!$A:$AK,23,FALSE)=0,"-",VLOOKUP($AU755,'FE Source'!$A:$AK,23,FALSE))</f>
        <v>-</v>
      </c>
      <c r="BG755" s="215">
        <f>IF(VLOOKUP($AU755,'FE Source'!$A:$AK,24,FALSE)=0,"-",VLOOKUP($AU755,'FE Source'!$A:$AK,24,FALSE))</f>
        <v>5</v>
      </c>
      <c r="BH755" s="215">
        <f>IF(VLOOKUP($AU755,'FE Source'!$A:$AK,25,FALSE)=0,"-",VLOOKUP($AU755,'FE Source'!$A:$AK,25,FALSE))</f>
        <v>-1.81</v>
      </c>
      <c r="BI755" s="215">
        <f>IF(VLOOKUP($AU755,'FE Source'!$A:$AK,26,FALSE)=0,"-",VLOOKUP($AU755,'FE Source'!$A:$AK,26,FALSE))</f>
        <v>8.5399999999999991</v>
      </c>
      <c r="BJ755" s="215">
        <f>IF(VLOOKUP($AU755,'FE Source'!$A:$AK,27,FALSE)=0,"-",VLOOKUP($AU755,'FE Source'!$A:$AK,27,FALSE))</f>
        <v>4.29</v>
      </c>
      <c r="BK755" s="215">
        <f>IF(VLOOKUP($AU755,'FE Source'!$A:$AK,28,FALSE)=0,"-",VLOOKUP($AU755,'FE Source'!$A:$AK,28,FALSE))</f>
        <v>-2.31</v>
      </c>
      <c r="BL755" s="215">
        <f>IF(VLOOKUP($AU755,'FE Source'!$A:$AK,29,FALSE)=0,"-",VLOOKUP($AU755,'FE Source'!$A:$AK,29,FALSE))</f>
        <v>-10.18</v>
      </c>
      <c r="BM755" s="215">
        <f>IF(VLOOKUP($AU755,'FE Source'!$A:$AK,30,FALSE)=0,"-",VLOOKUP($AU755,'FE Source'!$A:$AK,30,FALSE))</f>
        <v>2.83</v>
      </c>
      <c r="BN755" t="str">
        <f>IF(VLOOKUP($AU755,'FE Source'!$A:$AK,31,FALSE)="No Specified Index","-",IF(VLOOKUP($AU755,'FE Source'!$A:$AK,31,FALSE)=0,"-",VLOOKUP($AU755,'FE Source'!$A:$AK,31,FALSE)))</f>
        <v>-</v>
      </c>
      <c r="BO755" s="217">
        <f>IF(VLOOKUP($AU755,'FE Source'!$A:$AK,32,FALSE)=0,"-",VLOOKUP($AU755,'FE Source'!$A:$AK,32,FALSE))</f>
        <v>42739</v>
      </c>
      <c r="BP755" s="18" t="str">
        <f>IF(VLOOKUP($AU755,'FE Source'!$AZ:$BC,2,FALSE)=0,"-",VLOOKUP($AU755,'FE Source'!$AZ:$BC,2,FALSE))</f>
        <v>-</v>
      </c>
      <c r="BQ755" s="18" t="str">
        <f>IF(VLOOKUP($AU755,'FE Source'!$AZ:$BC,3,FALSE)=0,"-",VLOOKUP($AU755,'FE Source'!$AZ:$BC,3,FALSE))</f>
        <v>-</v>
      </c>
      <c r="BR755" s="18" t="str">
        <f>IF(VLOOKUP($AU755,'FE Source'!$AZ:$BC,4,FALSE)=0,"-",VLOOKUP($AU755,'FE Source'!$AZ:$BC,4,FALSE))</f>
        <v>-</v>
      </c>
    </row>
    <row r="756" spans="2:70" ht="15" customHeight="1">
      <c r="B756" s="571" t="str">
        <f>INDEX('UT - Retail'!$A$7:$A$1409,MATCH(AU756,'UT - Retail'!$U$7:$U$1409,0),1)</f>
        <v xml:space="preserve">Manulife Asset Management </v>
      </c>
      <c r="C756" s="650" t="str">
        <f>INDEX('UT - Retail'!$B$7:$B$1409,MATCH(AU756,'UT - Retail'!$U$7:$U$1409,0),1)</f>
        <v>Manulife SGD Income C Mdis SGD</v>
      </c>
      <c r="D756" s="650"/>
      <c r="E756" s="618" t="str">
        <f>VLOOKUP(C756,'UT - Retail'!$B:$K,8,FALSE)</f>
        <v>Fixed Income</v>
      </c>
      <c r="F756" s="618" t="str">
        <f>VLOOKUP(C756,'UT - Retail'!$B:$K,9,FALSE)</f>
        <v>Asia Pacific ex-Japan</v>
      </c>
      <c r="G756" s="618" t="str">
        <f>VLOOKUP(C756,'UT - Retail'!$B:$K,10,FALSE)</f>
        <v>General</v>
      </c>
      <c r="H756" s="82" t="str">
        <f>VLOOKUP(C756,'UT - Retail'!$B:$N,13,FALSE)</f>
        <v>No</v>
      </c>
      <c r="I756" s="82" t="str">
        <f>VLOOKUP(C756,'UT - Retail'!$B:$Q,14,FALSE)</f>
        <v>No</v>
      </c>
      <c r="J756" s="618" t="str">
        <f>VLOOKUP(C756,'UT - Retail'!$B:$Q,11,FALSE)</f>
        <v>Yes</v>
      </c>
      <c r="K756" s="130" t="str">
        <f>VLOOKUP(C756,'UT - Retail'!$B:$P,15,FALSE)</f>
        <v>Yes</v>
      </c>
      <c r="L756" s="82" t="str">
        <f>VLOOKUP(C756,'UT - Retail'!$B:$Q,16,FALSE)</f>
        <v>Both</v>
      </c>
      <c r="M756" s="618" t="str">
        <f>VLOOKUP(C756,'UT - Retail'!$B:$K,6,FALSE)</f>
        <v>SGD</v>
      </c>
      <c r="N756" s="618" t="str">
        <f>IFERROR(IF(MATCH(C756,'Portfolio Construction'!$AL:$AL,0),"Yes","No"),"No")</f>
        <v>No</v>
      </c>
      <c r="O756" s="618" t="str">
        <f>IFERROR(IF(MATCH(C756,'Portfolio Construction'!$AN:$AN,0),"Yes","No"),"No")</f>
        <v>No</v>
      </c>
      <c r="P756" s="618" t="str">
        <f>IFERROR(IF(MATCH(C756,'Portfolio Construction'!$AP:$AP,0),"Yes","No"),"No")</f>
        <v>No</v>
      </c>
      <c r="Q756" s="618" t="str">
        <f>IFERROR(IF(MATCH(C756,'Portfolio Construction'!$AR:$AR,0),"Yes","No"),"No")</f>
        <v>No</v>
      </c>
      <c r="R756" s="618" t="str">
        <f>IFERROR(IF(MATCH(C756,'Portfolio Construction'!$AT:$AT,0),"Yes","No"),"No")</f>
        <v>No</v>
      </c>
      <c r="S756" s="618" t="str">
        <f>IFERROR(IF(MATCH(C756,'Portfolio Construction'!$AV:$AV,0),"Yes","No"),"No")</f>
        <v>No</v>
      </c>
      <c r="T756" s="618" t="str">
        <f>IFERROR(IF(MATCH(C756,'Portfolio Construction'!$AX:$AX,0),"Yes","No"),"No")</f>
        <v>No</v>
      </c>
      <c r="U756" s="618" t="str">
        <f>IFERROR(IF(MATCH(C756,'Portfolio Construction'!$AZ:$AZ,0),"Yes","No"),"No")</f>
        <v>No</v>
      </c>
      <c r="V756" s="618" t="str">
        <f>IFERROR(IF(MATCH(C756,'Portfolio Construction'!$BB:$BB,0),"Yes","No"),"No")</f>
        <v>No</v>
      </c>
      <c r="W756" s="618" t="e">
        <f>IF(VLOOKUP($AU756,'FE Source'!$A:$W,3,FALSE)=0,"-",VLOOKUP($AU756,'FE Source'!$A:$W,3,FALSE))</f>
        <v>#N/A</v>
      </c>
      <c r="X756" s="618" t="e">
        <f>IF(VLOOKUP($AU756,'FE Source'!$A:$W,4,FALSE)=0,"-",VLOOKUP($AU756,'FE Source'!$A:$W,4,FALSE))</f>
        <v>#N/A</v>
      </c>
      <c r="Y756" s="618" t="e">
        <f>IF(VLOOKUP($AU756,'FE Source'!$A:$W,5,FALSE)=0,"-",VLOOKUP($AU756,'FE Source'!$A:$W,5,FALSE))</f>
        <v>#N/A</v>
      </c>
      <c r="Z756" s="618" t="e">
        <f>IF(VLOOKUP($AU756,'FE Source'!$A:$W,6,FALSE)=0,"-",VLOOKUP($AU756,'FE Source'!$A:$W,6,FALSE))</f>
        <v>#N/A</v>
      </c>
      <c r="AA756" s="618" t="e">
        <f>IF(VLOOKUP($AU756,'FE Source'!$A:$W,7,FALSE)=0,"-",VLOOKUP($AU756,'FE Source'!$A:$W,7,FALSE))</f>
        <v>#N/A</v>
      </c>
      <c r="AB756" s="618" t="e">
        <f>IF(VLOOKUP($AU756,'FE Source'!$A:$W,8,FALSE)=0,"-",VLOOKUP($AU756,'FE Source'!$A:$W,8,FALSE))</f>
        <v>#N/A</v>
      </c>
      <c r="AC756" s="632" t="e">
        <f>IF(VLOOKUP($AU756,'FE Source'!$A:$W,9,FALSE)=0,"-",VLOOKUP($AU756,'FE Source'!$A:$W,9,FALSE))</f>
        <v>#N/A</v>
      </c>
      <c r="AD756" s="634" t="e">
        <f>IF(VLOOKUP($AU756,'FE Source'!$A:$W,10,FALSE)=0,"-",VLOOKUP($AU756,'FE Source'!$A:$W,10,FALSE))</f>
        <v>#N/A</v>
      </c>
      <c r="AE756" s="618" t="e">
        <f>IF(VLOOKUP($AU756,'FE Source'!$A:$W,11,FALSE)=0,"-",VLOOKUP($AU756,'FE Source'!$A:$W,11,FALSE))</f>
        <v>#N/A</v>
      </c>
      <c r="AF756" s="618" t="e">
        <f>IF(VLOOKUP($AU756,'FE Source'!$A:$W,12,FALSE)=0,"-",VLOOKUP($AU756,'FE Source'!$A:$W,12,FALSE))</f>
        <v>#N/A</v>
      </c>
      <c r="AG756" s="618" t="e">
        <f>IF(VLOOKUP($AU756,'FE Source'!$A:$W,14,FALSE)=0,"-",VLOOKUP($AU756,'FE Source'!$A:$W,14,FALSE))</f>
        <v>#N/A</v>
      </c>
      <c r="AH756" s="721" t="e">
        <f>IF(VLOOKUP($AU756,'FE Source'!$A:$DJ,33,FALSE)=0,"-",VLOOKUP($AU756,'FE Source'!$A:$DJ,33,FALSE))</f>
        <v>#N/A</v>
      </c>
      <c r="AI756" s="618" t="e">
        <f>IF(VLOOKUP($AU756,'FE Source'!$A:$Y,20,FALSE)=0,"-",VLOOKUP($AU756,'FE Source'!$A:$Y,20,FALSE))</f>
        <v>#N/A</v>
      </c>
      <c r="AJ756" s="721" t="e">
        <f>IF(VLOOKUP($AU756,'FE Source'!$A:$DJ,34,FALSE)=0,"-",VLOOKUP($AU756,'FE Source'!$A:$DJ,34,FALSE))</f>
        <v>#N/A</v>
      </c>
      <c r="AK756" s="721" t="e">
        <f>IF(VLOOKUP($AU756,'FE Source'!$A:$DJ,35,FALSE)=0,"-",VLOOKUP($AU756,'FE Source'!$A:$DJ,35,FALSE))</f>
        <v>#N/A</v>
      </c>
      <c r="AL756" s="632" t="e">
        <f>IF(VLOOKUP($AU756,'FE Source'!$A:$Y,19,FALSE)=0,"-",VLOOKUP($AU756,'FE Source'!$A:$Y,19,FALSE))</f>
        <v>#N/A</v>
      </c>
      <c r="AM756" s="721" t="e">
        <f>IF(VLOOKUP($AU756,'FE Source'!$A:$DJ,36,FALSE)=0,"-",VLOOKUP($AU756,'FE Source'!$A:$DJ,36,FALSE))</f>
        <v>#N/A</v>
      </c>
      <c r="AN756" s="635" t="e">
        <f>IF(VLOOKUP($AU756,'FE Source'!$A:$W,13,FALSE)=0,"-",VLOOKUP($AU756,'FE Source'!$A:$W,13,FALSE))</f>
        <v>#N/A</v>
      </c>
      <c r="AO756" s="634" t="e">
        <f>IF(J756="no","-",IF(VLOOKUP($AU756,'FE Source'!$A:$W,15,FALSE)=0,"-",VLOOKUP($AU756,'FE Source'!$A:$W,15,FALSE)))</f>
        <v>#N/A</v>
      </c>
      <c r="AP756" s="618" t="e">
        <f>IF(AO756="-","-",IF(VLOOKUP($AU756,'FE Source'!$A:$Z,21,FALSE)=0,"-",IF(VLOOKUP($AU756,'FE Source'!$A:$Z,21,FALSE)=2,"Semi-Annual",IF(VLOOKUP($AU756,'FE Source'!$A:$Z,21,FALSE)=4,"Quarterly",IF(VLOOKUP($AU756,'FE Source'!$A:$Z,21,FALSE)=12,"Monthly","Annual")))))</f>
        <v>#N/A</v>
      </c>
      <c r="AQ756" s="632" t="e">
        <f t="array" ref="AQ756">IF(VLOOKUP($AU756,'FE Source'!$A:$W,16,FALSE)=0,"-",VLOOKUP($AU756,'FE Source'!$A:$W,16,FALSE))</f>
        <v>#N/A</v>
      </c>
      <c r="AR756" s="636" t="e">
        <f>IF(VLOOKUP($AU756,'FE Source'!$A:$W,17,FALSE)=0,"-",VLOOKUP($AU756,'FE Source'!$A:$W,17,FALSE))</f>
        <v>#N/A</v>
      </c>
      <c r="AS756" s="634" t="e">
        <f>IF(VLOOKUP($AU756,'FE Source'!$AN:$AS,4,FALSE)="",VLOOKUP($AU756,'FE Source'!$AN:$AS,3,FALSE),VLOOKUP($AU756,'FE Source'!$AN:$AS,4,FALSE))</f>
        <v>#N/A</v>
      </c>
      <c r="AT756" s="637" t="e">
        <f>IF(VLOOKUP($AU756,'FE Source'!$AN:$AS,5,FALSE)=0,"-",VLOOKUP($AU756,'FE Source'!$AN:$AS,5,FALSE))</f>
        <v>#N/A</v>
      </c>
      <c r="AU756" s="636" t="s">
        <v>9397</v>
      </c>
      <c r="BE756" s="215" t="e">
        <f>IF(VLOOKUP($AU756,'FE Source'!$A:$AK,22,FALSE)=0,"-",VLOOKUP($AU756,'FE Source'!$A:$AK,22,FALSE))</f>
        <v>#N/A</v>
      </c>
      <c r="BF756" s="215" t="e">
        <f>IF(VLOOKUP($AU756,'FE Source'!$A:$AK,23,FALSE)=0,"-",VLOOKUP($AU756,'FE Source'!$A:$AK,23,FALSE))</f>
        <v>#N/A</v>
      </c>
      <c r="BG756" s="215" t="e">
        <f>IF(VLOOKUP($AU756,'FE Source'!$A:$AK,24,FALSE)=0,"-",VLOOKUP($AU756,'FE Source'!$A:$AK,24,FALSE))</f>
        <v>#N/A</v>
      </c>
      <c r="BH756" s="215" t="e">
        <f>IF(VLOOKUP($AU756,'FE Source'!$A:$AK,25,FALSE)=0,"-",VLOOKUP($AU756,'FE Source'!$A:$AK,25,FALSE))</f>
        <v>#N/A</v>
      </c>
      <c r="BI756" s="215" t="e">
        <f>IF(VLOOKUP($AU756,'FE Source'!$A:$AK,26,FALSE)=0,"-",VLOOKUP($AU756,'FE Source'!$A:$AK,26,FALSE))</f>
        <v>#N/A</v>
      </c>
      <c r="BJ756" s="215" t="e">
        <f>IF(VLOOKUP($AU756,'FE Source'!$A:$AK,27,FALSE)=0,"-",VLOOKUP($AU756,'FE Source'!$A:$AK,27,FALSE))</f>
        <v>#N/A</v>
      </c>
      <c r="BK756" s="215" t="e">
        <f>IF(VLOOKUP($AU756,'FE Source'!$A:$AK,28,FALSE)=0,"-",VLOOKUP($AU756,'FE Source'!$A:$AK,28,FALSE))</f>
        <v>#N/A</v>
      </c>
      <c r="BL756" s="215" t="e">
        <f>IF(VLOOKUP($AU756,'FE Source'!$A:$AK,29,FALSE)=0,"-",VLOOKUP($AU756,'FE Source'!$A:$AK,29,FALSE))</f>
        <v>#N/A</v>
      </c>
      <c r="BM756" s="215" t="e">
        <f>IF(VLOOKUP($AU756,'FE Source'!$A:$AK,30,FALSE)=0,"-",VLOOKUP($AU756,'FE Source'!$A:$AK,30,FALSE))</f>
        <v>#N/A</v>
      </c>
      <c r="BN756" t="e">
        <f>IF(VLOOKUP($AU756,'FE Source'!$A:$AK,31,FALSE)="No Specified Index","-",IF(VLOOKUP($AU756,'FE Source'!$A:$AK,31,FALSE)=0,"-",VLOOKUP($AU756,'FE Source'!$A:$AK,31,FALSE)))</f>
        <v>#N/A</v>
      </c>
      <c r="BO756" s="217" t="e">
        <f>IF(VLOOKUP($AU756,'FE Source'!$A:$AK,32,FALSE)=0,"-",VLOOKUP($AU756,'FE Source'!$A:$AK,32,FALSE))</f>
        <v>#N/A</v>
      </c>
      <c r="BP756" s="18" t="e">
        <f>IF(VLOOKUP($AU756,'FE Source'!$AZ:$BC,2,FALSE)=0,"-",VLOOKUP($AU756,'FE Source'!$AZ:$BC,2,FALSE))</f>
        <v>#N/A</v>
      </c>
      <c r="BQ756" s="18" t="e">
        <f>IF(VLOOKUP($AU756,'FE Source'!$AZ:$BC,3,FALSE)=0,"-",VLOOKUP($AU756,'FE Source'!$AZ:$BC,3,FALSE))</f>
        <v>#N/A</v>
      </c>
      <c r="BR756" s="18" t="e">
        <f>IF(VLOOKUP($AU756,'FE Source'!$AZ:$BC,4,FALSE)=0,"-",VLOOKUP($AU756,'FE Source'!$AZ:$BC,4,FALSE))</f>
        <v>#N/A</v>
      </c>
    </row>
    <row r="757" spans="2:70" ht="15" customHeight="1">
      <c r="B757" s="571" t="str">
        <f>INDEX('UT - Retail'!$A$7:$A$1409,MATCH(AU757,'UT - Retail'!$U$7:$U$1409,0),1)</f>
        <v>Maybank Asset Management</v>
      </c>
      <c r="C757" s="650" t="str">
        <f>INDEX('UT - Retail'!$B$7:$B$1409,MATCH(AU757,'UT - Retail'!$U$7:$U$1409,0),1)</f>
        <v>Maybank Asian Growth and Income-I A Acc SGD</v>
      </c>
      <c r="D757" s="650"/>
      <c r="E757" s="618" t="str">
        <f>VLOOKUP(C757,'UT - Retail'!$B:$K,8,FALSE)</f>
        <v>Mixed Assets</v>
      </c>
      <c r="F757" s="618" t="str">
        <f>VLOOKUP(C757,'UT - Retail'!$B:$K,9,FALSE)</f>
        <v>Asia Pacific ex-Japan</v>
      </c>
      <c r="G757" s="618" t="str">
        <f>VLOOKUP(C757,'UT - Retail'!$B:$K,10,FALSE)</f>
        <v>General</v>
      </c>
      <c r="H757" s="82" t="str">
        <f>VLOOKUP(C757,'UT - Retail'!$B:$N,13,FALSE)</f>
        <v>No</v>
      </c>
      <c r="I757" s="82" t="str">
        <f>VLOOKUP(C757,'UT - Retail'!$B:$Q,14,FALSE)</f>
        <v>No</v>
      </c>
      <c r="J757" s="618" t="str">
        <f>VLOOKUP(C757,'UT - Retail'!$B:$Q,11,FALSE)</f>
        <v>No</v>
      </c>
      <c r="K757" s="130" t="str">
        <f>VLOOKUP(C757,'UT - Retail'!$B:$P,15,FALSE)</f>
        <v>Yes</v>
      </c>
      <c r="L757" s="82" t="str">
        <f>VLOOKUP(C757,'UT - Retail'!$B:$Q,16,FALSE)</f>
        <v>Both</v>
      </c>
      <c r="M757" s="618" t="str">
        <f>VLOOKUP(C757,'UT - Retail'!$B:$K,6,FALSE)</f>
        <v>SGD</v>
      </c>
      <c r="N757" s="618" t="str">
        <f>IFERROR(IF(MATCH(C757,'Portfolio Construction'!$AL:$AL,0),"Yes","No"),"No")</f>
        <v>No</v>
      </c>
      <c r="O757" s="618" t="str">
        <f>IFERROR(IF(MATCH(C757,'Portfolio Construction'!$AN:$AN,0),"Yes","No"),"No")</f>
        <v>No</v>
      </c>
      <c r="P757" s="618" t="str">
        <f>IFERROR(IF(MATCH(C757,'Portfolio Construction'!$AP:$AP,0),"Yes","No"),"No")</f>
        <v>No</v>
      </c>
      <c r="Q757" s="618" t="str">
        <f>IFERROR(IF(MATCH(C757,'Portfolio Construction'!$AR:$AR,0),"Yes","No"),"No")</f>
        <v>No</v>
      </c>
      <c r="R757" s="618" t="str">
        <f>IFERROR(IF(MATCH(C757,'Portfolio Construction'!$AT:$AT,0),"Yes","No"),"No")</f>
        <v>No</v>
      </c>
      <c r="S757" s="618" t="str">
        <f>IFERROR(IF(MATCH(C757,'Portfolio Construction'!$AV:$AV,0),"Yes","No"),"No")</f>
        <v>No</v>
      </c>
      <c r="T757" s="618" t="str">
        <f>IFERROR(IF(MATCH(C757,'Portfolio Construction'!$AX:$AX,0),"Yes","No"),"No")</f>
        <v>No</v>
      </c>
      <c r="U757" s="618" t="str">
        <f>IFERROR(IF(MATCH(C757,'Portfolio Construction'!$AZ:$AZ,0),"Yes","No"),"No")</f>
        <v>No</v>
      </c>
      <c r="V757" s="618" t="str">
        <f>IFERROR(IF(MATCH(C757,'Portfolio Construction'!$BB:$BB,0),"Yes","No"),"No")</f>
        <v>No</v>
      </c>
      <c r="W757" s="618">
        <f>IF(VLOOKUP($AU757,'FE Source'!$A:$W,3,FALSE)=0,"-",VLOOKUP($AU757,'FE Source'!$A:$W,3,FALSE))</f>
        <v>1.94</v>
      </c>
      <c r="X757" s="618">
        <f>IF(VLOOKUP($AU757,'FE Source'!$A:$W,4,FALSE)=0,"-",VLOOKUP($AU757,'FE Source'!$A:$W,4,FALSE))</f>
        <v>1.91</v>
      </c>
      <c r="Y757" s="618">
        <f>IF(VLOOKUP($AU757,'FE Source'!$A:$W,5,FALSE)=0,"-",VLOOKUP($AU757,'FE Source'!$A:$W,5,FALSE))</f>
        <v>0.35</v>
      </c>
      <c r="Z757" s="618">
        <f>IF(VLOOKUP($AU757,'FE Source'!$A:$W,6,FALSE)=0,"-",VLOOKUP($AU757,'FE Source'!$A:$W,6,FALSE))</f>
        <v>2.2200000000000002</v>
      </c>
      <c r="AA757" s="618">
        <f>IF(VLOOKUP($AU757,'FE Source'!$A:$W,7,FALSE)=0,"-",VLOOKUP($AU757,'FE Source'!$A:$W,7,FALSE))</f>
        <v>0.69</v>
      </c>
      <c r="AB757" s="618" t="str">
        <f>IF(VLOOKUP($AU757,'FE Source'!$A:$W,8,FALSE)=0,"-",VLOOKUP($AU757,'FE Source'!$A:$W,8,FALSE))</f>
        <v>-</v>
      </c>
      <c r="AC757" s="632" t="str">
        <f>IF(VLOOKUP($AU757,'FE Source'!$A:$W,9,FALSE)=0,"-",VLOOKUP($AU757,'FE Source'!$A:$W,9,FALSE))</f>
        <v>-</v>
      </c>
      <c r="AD757" s="634">
        <f>IF(VLOOKUP($AU757,'FE Source'!$A:$W,10,FALSE)=0,"-",VLOOKUP($AU757,'FE Source'!$A:$W,10,FALSE))</f>
        <v>0.6</v>
      </c>
      <c r="AE757" s="618">
        <f>IF(VLOOKUP($AU757,'FE Source'!$A:$W,11,FALSE)=0,"-",VLOOKUP($AU757,'FE Source'!$A:$W,11,FALSE))</f>
        <v>6.03</v>
      </c>
      <c r="AF757" s="618" t="str">
        <f>IF(VLOOKUP($AU757,'FE Source'!$A:$W,12,FALSE)=0,"-",VLOOKUP($AU757,'FE Source'!$A:$W,12,FALSE))</f>
        <v>-</v>
      </c>
      <c r="AG757" s="618">
        <f>IF(VLOOKUP($AU757,'FE Source'!$A:$W,14,FALSE)=0,"-",VLOOKUP($AU757,'FE Source'!$A:$W,14,FALSE))</f>
        <v>-8.3699999999999992</v>
      </c>
      <c r="AH757" s="721">
        <f>IF(VLOOKUP($AU757,'FE Source'!$A:$DJ,33,FALSE)=0,"-",VLOOKUP($AU757,'FE Source'!$A:$DJ,33,FALSE))</f>
        <v>16.11</v>
      </c>
      <c r="AI757" s="618">
        <f>IF(VLOOKUP($AU757,'FE Source'!$A:$Y,20,FALSE)=0,"-",VLOOKUP($AU757,'FE Source'!$A:$Y,20,FALSE))</f>
        <v>52.54</v>
      </c>
      <c r="AJ757" s="721" t="str">
        <f>IF(VLOOKUP($AU757,'FE Source'!$A:$DJ,34,FALSE)=0,"-",VLOOKUP($AU757,'FE Source'!$A:$DJ,34,FALSE))</f>
        <v>-</v>
      </c>
      <c r="AK757" s="721">
        <f>IF(VLOOKUP($AU757,'FE Source'!$A:$DJ,35,FALSE)=0,"-",VLOOKUP($AU757,'FE Source'!$A:$DJ,35,FALSE))</f>
        <v>-50.31</v>
      </c>
      <c r="AL757" s="632">
        <f>IF(VLOOKUP($AU757,'FE Source'!$A:$Y,19,FALSE)=0,"-",VLOOKUP($AU757,'FE Source'!$A:$Y,19,FALSE))</f>
        <v>64.650000000000006</v>
      </c>
      <c r="AM757" s="721" t="str">
        <f>IF(VLOOKUP($AU757,'FE Source'!$A:$DJ,36,FALSE)=0,"-",VLOOKUP($AU757,'FE Source'!$A:$DJ,36,FALSE))</f>
        <v>-</v>
      </c>
      <c r="AN757" s="635">
        <f>IF(VLOOKUP($AU757,'FE Source'!$A:$W,13,FALSE)=0,"-",VLOOKUP($AU757,'FE Source'!$A:$W,13,FALSE))</f>
        <v>122.9</v>
      </c>
      <c r="AO757" s="634" t="str">
        <f>IF(J757="no","-",IF(VLOOKUP($AU757,'FE Source'!$A:$W,15,FALSE)=0,"-",VLOOKUP($AU757,'FE Source'!$A:$W,15,FALSE)))</f>
        <v>-</v>
      </c>
      <c r="AP757" s="618" t="str">
        <f>IF(AO757="-","-",IF(VLOOKUP($AU757,'FE Source'!$A:$Z,21,FALSE)=0,"-",IF(VLOOKUP($AU757,'FE Source'!$A:$Z,21,FALSE)=2,"Semi-Annual",IF(VLOOKUP($AU757,'FE Source'!$A:$Z,21,FALSE)=4,"Quarterly",IF(VLOOKUP($AU757,'FE Source'!$A:$Z,21,FALSE)=12,"Monthly","Annual")))))</f>
        <v>-</v>
      </c>
      <c r="AQ757" s="632" t="str">
        <f t="array" ref="AQ757">IF(VLOOKUP($AU757,'FE Source'!$A:$W,16,FALSE)=0,"-",VLOOKUP($AU757,'FE Source'!$A:$W,16,FALSE))</f>
        <v>-</v>
      </c>
      <c r="AR757" s="636" t="str">
        <f>IF(VLOOKUP($AU757,'FE Source'!$A:$W,17,FALSE)=0,"-",VLOOKUP($AU757,'FE Source'!$A:$W,17,FALSE))</f>
        <v>-</v>
      </c>
      <c r="AS757" s="634">
        <f>IF(VLOOKUP($AU757,'FE Source'!$AN:$AS,4,FALSE)="",VLOOKUP($AU757,'FE Source'!$AN:$AS,3,FALSE),VLOOKUP($AU757,'FE Source'!$AN:$AS,4,FALSE))</f>
        <v>0.9</v>
      </c>
      <c r="AT757" s="637">
        <f>IF(VLOOKUP($AU757,'FE Source'!$AN:$AS,5,FALSE)=0,"-",VLOOKUP($AU757,'FE Source'!$AN:$AS,5,FALSE))</f>
        <v>45782</v>
      </c>
      <c r="AU757" s="636" t="s">
        <v>8815</v>
      </c>
      <c r="BE757" s="215" t="str">
        <f>IF(VLOOKUP($AU757,'FE Source'!$A:$AK,22,FALSE)=0,"-",VLOOKUP($AU757,'FE Source'!$A:$AK,22,FALSE))</f>
        <v>-</v>
      </c>
      <c r="BF757" s="215" t="str">
        <f>IF(VLOOKUP($AU757,'FE Source'!$A:$AK,23,FALSE)=0,"-",VLOOKUP($AU757,'FE Source'!$A:$AK,23,FALSE))</f>
        <v>-</v>
      </c>
      <c r="BG757" s="215" t="str">
        <f>IF(VLOOKUP($AU757,'FE Source'!$A:$AK,24,FALSE)=0,"-",VLOOKUP($AU757,'FE Source'!$A:$AK,24,FALSE))</f>
        <v>-</v>
      </c>
      <c r="BH757" s="215" t="str">
        <f>IF(VLOOKUP($AU757,'FE Source'!$A:$AK,25,FALSE)=0,"-",VLOOKUP($AU757,'FE Source'!$A:$AK,25,FALSE))</f>
        <v>-</v>
      </c>
      <c r="BI757" s="215" t="str">
        <f>IF(VLOOKUP($AU757,'FE Source'!$A:$AK,26,FALSE)=0,"-",VLOOKUP($AU757,'FE Source'!$A:$AK,26,FALSE))</f>
        <v>-</v>
      </c>
      <c r="BJ757" s="215" t="str">
        <f>IF(VLOOKUP($AU757,'FE Source'!$A:$AK,27,FALSE)=0,"-",VLOOKUP($AU757,'FE Source'!$A:$AK,27,FALSE))</f>
        <v>-</v>
      </c>
      <c r="BK757" s="215" t="str">
        <f>IF(VLOOKUP($AU757,'FE Source'!$A:$AK,28,FALSE)=0,"-",VLOOKUP($AU757,'FE Source'!$A:$AK,28,FALSE))</f>
        <v>-</v>
      </c>
      <c r="BL757" s="215">
        <f>IF(VLOOKUP($AU757,'FE Source'!$A:$AK,29,FALSE)=0,"-",VLOOKUP($AU757,'FE Source'!$A:$AK,29,FALSE))</f>
        <v>-14.48</v>
      </c>
      <c r="BM757" s="215">
        <f>IF(VLOOKUP($AU757,'FE Source'!$A:$AK,30,FALSE)=0,"-",VLOOKUP($AU757,'FE Source'!$A:$AK,30,FALSE))</f>
        <v>0.6</v>
      </c>
      <c r="BN757" t="str">
        <f>IF(VLOOKUP($AU757,'FE Source'!$A:$AK,31,FALSE)="No Specified Index","-",IF(VLOOKUP($AU757,'FE Source'!$A:$AK,31,FALSE)=0,"-",VLOOKUP($AU757,'FE Source'!$A:$AK,31,FALSE)))</f>
        <v>-</v>
      </c>
      <c r="BO757" s="217">
        <f>IF(VLOOKUP($AU757,'FE Source'!$A:$AK,32,FALSE)=0,"-",VLOOKUP($AU757,'FE Source'!$A:$AK,32,FALSE))</f>
        <v>44309</v>
      </c>
      <c r="BP757" s="18" t="str">
        <f>IF(VLOOKUP($AU757,'FE Source'!$AZ:$BC,2,FALSE)=0,"-",VLOOKUP($AU757,'FE Source'!$AZ:$BC,2,FALSE))</f>
        <v>-</v>
      </c>
      <c r="BQ757" s="18" t="str">
        <f>IF(VLOOKUP($AU757,'FE Source'!$AZ:$BC,3,FALSE)=0,"-",VLOOKUP($AU757,'FE Source'!$AZ:$BC,3,FALSE))</f>
        <v>-</v>
      </c>
      <c r="BR757" s="18" t="str">
        <f>IF(VLOOKUP($AU757,'FE Source'!$AZ:$BC,4,FALSE)=0,"-",VLOOKUP($AU757,'FE Source'!$AZ:$BC,4,FALSE))</f>
        <v>-</v>
      </c>
    </row>
    <row r="758" spans="2:70" ht="15" customHeight="1">
      <c r="B758" s="571" t="str">
        <f>INDEX('UT - Retail'!$A$7:$A$1409,MATCH(AU758,'UT - Retail'!$U$7:$U$1409,0),1)</f>
        <v>Maybank Asset Management</v>
      </c>
      <c r="C758" s="650" t="str">
        <f>INDEX('UT - Retail'!$B$7:$B$1409,MATCH(AU758,'UT - Retail'!$U$7:$U$1409,0),1)</f>
        <v>Maybank Asian Growth and Income-I A Dist SGD</v>
      </c>
      <c r="D758" s="650"/>
      <c r="E758" s="618" t="str">
        <f>VLOOKUP(C758,'UT - Retail'!$B:$K,8,FALSE)</f>
        <v>Mixed Assets</v>
      </c>
      <c r="F758" s="618" t="str">
        <f>VLOOKUP(C758,'UT - Retail'!$B:$K,9,FALSE)</f>
        <v>Asia Pacific ex-Japan</v>
      </c>
      <c r="G758" s="618" t="str">
        <f>VLOOKUP(C758,'UT - Retail'!$B:$K,10,FALSE)</f>
        <v>General</v>
      </c>
      <c r="H758" s="82" t="str">
        <f>VLOOKUP(C758,'UT - Retail'!$B:$N,13,FALSE)</f>
        <v>No</v>
      </c>
      <c r="I758" s="82" t="str">
        <f>VLOOKUP(C758,'UT - Retail'!$B:$Q,14,FALSE)</f>
        <v>No</v>
      </c>
      <c r="J758" s="618" t="str">
        <f>VLOOKUP(C758,'UT - Retail'!$B:$Q,11,FALSE)</f>
        <v>Yes</v>
      </c>
      <c r="K758" s="130" t="str">
        <f>VLOOKUP(C758,'UT - Retail'!$B:$P,15,FALSE)</f>
        <v>Yes</v>
      </c>
      <c r="L758" s="82" t="str">
        <f>VLOOKUP(C758,'UT - Retail'!$B:$Q,16,FALSE)</f>
        <v>Both</v>
      </c>
      <c r="M758" s="618" t="str">
        <f>VLOOKUP(C758,'UT - Retail'!$B:$K,6,FALSE)</f>
        <v>SGD</v>
      </c>
      <c r="N758" s="618" t="str">
        <f>IFERROR(IF(MATCH(C758,'Portfolio Construction'!$AL:$AL,0),"Yes","No"),"No")</f>
        <v>No</v>
      </c>
      <c r="O758" s="618" t="str">
        <f>IFERROR(IF(MATCH(C758,'Portfolio Construction'!$AN:$AN,0),"Yes","No"),"No")</f>
        <v>No</v>
      </c>
      <c r="P758" s="618" t="str">
        <f>IFERROR(IF(MATCH(C758,'Portfolio Construction'!$AP:$AP,0),"Yes","No"),"No")</f>
        <v>No</v>
      </c>
      <c r="Q758" s="618" t="str">
        <f>IFERROR(IF(MATCH(C758,'Portfolio Construction'!$AR:$AR,0),"Yes","No"),"No")</f>
        <v>No</v>
      </c>
      <c r="R758" s="618" t="str">
        <f>IFERROR(IF(MATCH(C758,'Portfolio Construction'!$AT:$AT,0),"Yes","No"),"No")</f>
        <v>No</v>
      </c>
      <c r="S758" s="618" t="str">
        <f>IFERROR(IF(MATCH(C758,'Portfolio Construction'!$AV:$AV,0),"Yes","No"),"No")</f>
        <v>No</v>
      </c>
      <c r="T758" s="618" t="str">
        <f>IFERROR(IF(MATCH(C758,'Portfolio Construction'!$AX:$AX,0),"Yes","No"),"No")</f>
        <v>No</v>
      </c>
      <c r="U758" s="618" t="str">
        <f>IFERROR(IF(MATCH(C758,'Portfolio Construction'!$AZ:$AZ,0),"Yes","No"),"No")</f>
        <v>No</v>
      </c>
      <c r="V758" s="618" t="str">
        <f>IFERROR(IF(MATCH(C758,'Portfolio Construction'!$BB:$BB,0),"Yes","No"),"No")</f>
        <v>No</v>
      </c>
      <c r="W758" s="618">
        <f>IF(VLOOKUP($AU758,'FE Source'!$A:$W,3,FALSE)=0,"-",VLOOKUP($AU758,'FE Source'!$A:$W,3,FALSE))</f>
        <v>2.0099999999999998</v>
      </c>
      <c r="X758" s="618">
        <f>IF(VLOOKUP($AU758,'FE Source'!$A:$W,4,FALSE)=0,"-",VLOOKUP($AU758,'FE Source'!$A:$W,4,FALSE))</f>
        <v>1.98</v>
      </c>
      <c r="Y758" s="618">
        <f>IF(VLOOKUP($AU758,'FE Source'!$A:$W,5,FALSE)=0,"-",VLOOKUP($AU758,'FE Source'!$A:$W,5,FALSE))</f>
        <v>0.48</v>
      </c>
      <c r="Z758" s="618">
        <f>IF(VLOOKUP($AU758,'FE Source'!$A:$W,6,FALSE)=0,"-",VLOOKUP($AU758,'FE Source'!$A:$W,6,FALSE))</f>
        <v>2.0699999999999998</v>
      </c>
      <c r="AA758" s="618">
        <f>IF(VLOOKUP($AU758,'FE Source'!$A:$W,7,FALSE)=0,"-",VLOOKUP($AU758,'FE Source'!$A:$W,7,FALSE))</f>
        <v>0.46</v>
      </c>
      <c r="AB758" s="618" t="str">
        <f>IF(VLOOKUP($AU758,'FE Source'!$A:$W,8,FALSE)=0,"-",VLOOKUP($AU758,'FE Source'!$A:$W,8,FALSE))</f>
        <v>-</v>
      </c>
      <c r="AC758" s="632" t="str">
        <f>IF(VLOOKUP($AU758,'FE Source'!$A:$W,9,FALSE)=0,"-",VLOOKUP($AU758,'FE Source'!$A:$W,9,FALSE))</f>
        <v>-</v>
      </c>
      <c r="AD758" s="634">
        <f>IF(VLOOKUP($AU758,'FE Source'!$A:$W,10,FALSE)=0,"-",VLOOKUP($AU758,'FE Source'!$A:$W,10,FALSE))</f>
        <v>0.61</v>
      </c>
      <c r="AE758" s="618">
        <f>IF(VLOOKUP($AU758,'FE Source'!$A:$W,11,FALSE)=0,"-",VLOOKUP($AU758,'FE Source'!$A:$W,11,FALSE))</f>
        <v>6.07</v>
      </c>
      <c r="AF758" s="618" t="str">
        <f>IF(VLOOKUP($AU758,'FE Source'!$A:$W,12,FALSE)=0,"-",VLOOKUP($AU758,'FE Source'!$A:$W,12,FALSE))</f>
        <v>-</v>
      </c>
      <c r="AG758" s="618">
        <f>IF(VLOOKUP($AU758,'FE Source'!$A:$W,14,FALSE)=0,"-",VLOOKUP($AU758,'FE Source'!$A:$W,14,FALSE))</f>
        <v>-8.8800000000000008</v>
      </c>
      <c r="AH758" s="721">
        <f>IF(VLOOKUP($AU758,'FE Source'!$A:$DJ,33,FALSE)=0,"-",VLOOKUP($AU758,'FE Source'!$A:$DJ,33,FALSE))</f>
        <v>13.34</v>
      </c>
      <c r="AI758" s="618">
        <f>IF(VLOOKUP($AU758,'FE Source'!$A:$Y,20,FALSE)=0,"-",VLOOKUP($AU758,'FE Source'!$A:$Y,20,FALSE))</f>
        <v>51.95</v>
      </c>
      <c r="AJ758" s="721" t="str">
        <f>IF(VLOOKUP($AU758,'FE Source'!$A:$DJ,34,FALSE)=0,"-",VLOOKUP($AU758,'FE Source'!$A:$DJ,34,FALSE))</f>
        <v>-</v>
      </c>
      <c r="AK758" s="721">
        <f>IF(VLOOKUP($AU758,'FE Source'!$A:$DJ,35,FALSE)=0,"-",VLOOKUP($AU758,'FE Source'!$A:$DJ,35,FALSE))</f>
        <v>-50.38</v>
      </c>
      <c r="AL758" s="632">
        <f>IF(VLOOKUP($AU758,'FE Source'!$A:$Y,19,FALSE)=0,"-",VLOOKUP($AU758,'FE Source'!$A:$Y,19,FALSE))</f>
        <v>66.7</v>
      </c>
      <c r="AM758" s="721" t="str">
        <f>IF(VLOOKUP($AU758,'FE Source'!$A:$DJ,36,FALSE)=0,"-",VLOOKUP($AU758,'FE Source'!$A:$DJ,36,FALSE))</f>
        <v>-</v>
      </c>
      <c r="AN758" s="635">
        <f>IF(VLOOKUP($AU758,'FE Source'!$A:$W,13,FALSE)=0,"-",VLOOKUP($AU758,'FE Source'!$A:$W,13,FALSE))</f>
        <v>122.9</v>
      </c>
      <c r="AO758" s="634">
        <f>IF(J758="no","-",IF(VLOOKUP($AU758,'FE Source'!$A:$W,15,FALSE)=0,"-",VLOOKUP($AU758,'FE Source'!$A:$W,15,FALSE)))</f>
        <v>6.92</v>
      </c>
      <c r="AP758" s="618" t="str">
        <f>IF(AO758="-","-",IF(VLOOKUP($AU758,'FE Source'!$A:$Z,21,FALSE)=0,"-",IF(VLOOKUP($AU758,'FE Source'!$A:$Z,21,FALSE)=2,"Semi-Annual",IF(VLOOKUP($AU758,'FE Source'!$A:$Z,21,FALSE)=4,"Quarterly",IF(VLOOKUP($AU758,'FE Source'!$A:$Z,21,FALSE)=12,"Monthly","Annual")))))</f>
        <v>Monthly</v>
      </c>
      <c r="AQ758" s="632" t="str">
        <f t="array" ref="AQ758">IF(VLOOKUP($AU758,'FE Source'!$A:$W,16,FALSE)=0,"-",VLOOKUP($AU758,'FE Source'!$A:$W,16,FALSE))</f>
        <v>-</v>
      </c>
      <c r="AR758" s="636" t="str">
        <f>IF(VLOOKUP($AU758,'FE Source'!$A:$W,17,FALSE)=0,"-",VLOOKUP($AU758,'FE Source'!$A:$W,17,FALSE))</f>
        <v>-</v>
      </c>
      <c r="AS758" s="634">
        <f>IF(VLOOKUP($AU758,'FE Source'!$AN:$AS,4,FALSE)="",VLOOKUP($AU758,'FE Source'!$AN:$AS,3,FALSE),VLOOKUP($AU758,'FE Source'!$AN:$AS,4,FALSE))</f>
        <v>0.73</v>
      </c>
      <c r="AT758" s="637">
        <f>IF(VLOOKUP($AU758,'FE Source'!$AN:$AS,5,FALSE)=0,"-",VLOOKUP($AU758,'FE Source'!$AN:$AS,5,FALSE))</f>
        <v>45782</v>
      </c>
      <c r="AU758" s="636" t="s">
        <v>8816</v>
      </c>
      <c r="BE758" s="215" t="str">
        <f>IF(VLOOKUP($AU758,'FE Source'!$A:$AK,22,FALSE)=0,"-",VLOOKUP($AU758,'FE Source'!$A:$AK,22,FALSE))</f>
        <v>-</v>
      </c>
      <c r="BF758" s="215" t="str">
        <f>IF(VLOOKUP($AU758,'FE Source'!$A:$AK,23,FALSE)=0,"-",VLOOKUP($AU758,'FE Source'!$A:$AK,23,FALSE))</f>
        <v>-</v>
      </c>
      <c r="BG758" s="215" t="str">
        <f>IF(VLOOKUP($AU758,'FE Source'!$A:$AK,24,FALSE)=0,"-",VLOOKUP($AU758,'FE Source'!$A:$AK,24,FALSE))</f>
        <v>-</v>
      </c>
      <c r="BH758" s="215" t="str">
        <f>IF(VLOOKUP($AU758,'FE Source'!$A:$AK,25,FALSE)=0,"-",VLOOKUP($AU758,'FE Source'!$A:$AK,25,FALSE))</f>
        <v>-</v>
      </c>
      <c r="BI758" s="215" t="str">
        <f>IF(VLOOKUP($AU758,'FE Source'!$A:$AK,26,FALSE)=0,"-",VLOOKUP($AU758,'FE Source'!$A:$AK,26,FALSE))</f>
        <v>-</v>
      </c>
      <c r="BJ758" s="215" t="str">
        <f>IF(VLOOKUP($AU758,'FE Source'!$A:$AK,27,FALSE)=0,"-",VLOOKUP($AU758,'FE Source'!$A:$AK,27,FALSE))</f>
        <v>-</v>
      </c>
      <c r="BK758" s="215" t="str">
        <f>IF(VLOOKUP($AU758,'FE Source'!$A:$AK,28,FALSE)=0,"-",VLOOKUP($AU758,'FE Source'!$A:$AK,28,FALSE))</f>
        <v>-</v>
      </c>
      <c r="BL758" s="215">
        <f>IF(VLOOKUP($AU758,'FE Source'!$A:$AK,29,FALSE)=0,"-",VLOOKUP($AU758,'FE Source'!$A:$AK,29,FALSE))</f>
        <v>-14.29</v>
      </c>
      <c r="BM758" s="215">
        <f>IF(VLOOKUP($AU758,'FE Source'!$A:$AK,30,FALSE)=0,"-",VLOOKUP($AU758,'FE Source'!$A:$AK,30,FALSE))</f>
        <v>0.06</v>
      </c>
      <c r="BN758" t="str">
        <f>IF(VLOOKUP($AU758,'FE Source'!$A:$AK,31,FALSE)="No Specified Index","-",IF(VLOOKUP($AU758,'FE Source'!$A:$AK,31,FALSE)=0,"-",VLOOKUP($AU758,'FE Source'!$A:$AK,31,FALSE)))</f>
        <v>-</v>
      </c>
      <c r="BO758" s="217">
        <f>IF(VLOOKUP($AU758,'FE Source'!$A:$AK,32,FALSE)=0,"-",VLOOKUP($AU758,'FE Source'!$A:$AK,32,FALSE))</f>
        <v>44309</v>
      </c>
      <c r="BP758" s="18" t="str">
        <f>IF(VLOOKUP($AU758,'FE Source'!$AZ:$BC,2,FALSE)=0,"-",VLOOKUP($AU758,'FE Source'!$AZ:$BC,2,FALSE))</f>
        <v>-</v>
      </c>
      <c r="BQ758" s="18" t="str">
        <f>IF(VLOOKUP($AU758,'FE Source'!$AZ:$BC,3,FALSE)=0,"-",VLOOKUP($AU758,'FE Source'!$AZ:$BC,3,FALSE))</f>
        <v>-</v>
      </c>
      <c r="BR758" s="18" t="str">
        <f>IF(VLOOKUP($AU758,'FE Source'!$AZ:$BC,4,FALSE)=0,"-",VLOOKUP($AU758,'FE Source'!$AZ:$BC,4,FALSE))</f>
        <v>-</v>
      </c>
    </row>
    <row r="759" spans="2:70" ht="15" customHeight="1">
      <c r="B759" s="571" t="str">
        <f>INDEX('UT - Retail'!$A$7:$A$1409,MATCH(AU759,'UT - Retail'!$U$7:$U$1409,0),1)</f>
        <v>Maybank Asset Management</v>
      </c>
      <c r="C759" s="650" t="str">
        <f>INDEX('UT - Retail'!$B$7:$B$1409,MATCH(AU759,'UT - Retail'!$U$7:$U$1409,0),1)</f>
        <v>Maybank Asian Income Fund A Acc SGD</v>
      </c>
      <c r="D759" s="650"/>
      <c r="E759" s="618" t="str">
        <f>VLOOKUP(C759,'UT - Retail'!$B:$K,8,FALSE)</f>
        <v>Fixed Income</v>
      </c>
      <c r="F759" s="618" t="str">
        <f>VLOOKUP(C759,'UT - Retail'!$B:$K,9,FALSE)</f>
        <v>Asia Pacific ex-Japan</v>
      </c>
      <c r="G759" s="618" t="str">
        <f>VLOOKUP(C759,'UT - Retail'!$B:$K,10,FALSE)</f>
        <v>General</v>
      </c>
      <c r="H759" s="82" t="str">
        <f>VLOOKUP(C759,'UT - Retail'!$B:$N,13,FALSE)</f>
        <v>No</v>
      </c>
      <c r="I759" s="82" t="str">
        <f>VLOOKUP(C759,'UT - Retail'!$B:$Q,14,FALSE)</f>
        <v>No</v>
      </c>
      <c r="J759" s="618" t="str">
        <f>VLOOKUP(C759,'UT - Retail'!$B:$Q,11,FALSE)</f>
        <v>No</v>
      </c>
      <c r="K759" s="130" t="str">
        <f>VLOOKUP(C759,'UT - Retail'!$B:$P,15,FALSE)</f>
        <v>Yes</v>
      </c>
      <c r="L759" s="82" t="str">
        <f>VLOOKUP(C759,'UT - Retail'!$B:$Q,16,FALSE)</f>
        <v>Both</v>
      </c>
      <c r="M759" s="618" t="str">
        <f>VLOOKUP(C759,'UT - Retail'!$B:$K,6,FALSE)</f>
        <v>SGD</v>
      </c>
      <c r="N759" s="618" t="str">
        <f>IFERROR(IF(MATCH(C759,'Portfolio Construction'!$AL:$AL,0),"Yes","No"),"No")</f>
        <v>No</v>
      </c>
      <c r="O759" s="618" t="str">
        <f>IFERROR(IF(MATCH(C759,'Portfolio Construction'!$AN:$AN,0),"Yes","No"),"No")</f>
        <v>No</v>
      </c>
      <c r="P759" s="618" t="str">
        <f>IFERROR(IF(MATCH(C759,'Portfolio Construction'!$AP:$AP,0),"Yes","No"),"No")</f>
        <v>No</v>
      </c>
      <c r="Q759" s="618" t="str">
        <f>IFERROR(IF(MATCH(C759,'Portfolio Construction'!$AR:$AR,0),"Yes","No"),"No")</f>
        <v>No</v>
      </c>
      <c r="R759" s="618" t="str">
        <f>IFERROR(IF(MATCH(C759,'Portfolio Construction'!$AT:$AT,0),"Yes","No"),"No")</f>
        <v>No</v>
      </c>
      <c r="S759" s="618" t="str">
        <f>IFERROR(IF(MATCH(C759,'Portfolio Construction'!$AV:$AV,0),"Yes","No"),"No")</f>
        <v>No</v>
      </c>
      <c r="T759" s="618" t="str">
        <f>IFERROR(IF(MATCH(C759,'Portfolio Construction'!$AX:$AX,0),"Yes","No"),"No")</f>
        <v>No</v>
      </c>
      <c r="U759" s="618" t="str">
        <f>IFERROR(IF(MATCH(C759,'Portfolio Construction'!$AZ:$AZ,0),"Yes","No"),"No")</f>
        <v>No</v>
      </c>
      <c r="V759" s="618" t="str">
        <f>IFERROR(IF(MATCH(C759,'Portfolio Construction'!$BB:$BB,0),"Yes","No"),"No")</f>
        <v>No</v>
      </c>
      <c r="W759" s="618">
        <f>IF(VLOOKUP($AU759,'FE Source'!$A:$W,3,FALSE)=0,"-",VLOOKUP($AU759,'FE Source'!$A:$W,3,FALSE))</f>
        <v>-0.79</v>
      </c>
      <c r="X759" s="618">
        <f>IF(VLOOKUP($AU759,'FE Source'!$A:$W,4,FALSE)=0,"-",VLOOKUP($AU759,'FE Source'!$A:$W,4,FALSE))</f>
        <v>-1.77</v>
      </c>
      <c r="Y759" s="618">
        <f>IF(VLOOKUP($AU759,'FE Source'!$A:$W,5,FALSE)=0,"-",VLOOKUP($AU759,'FE Source'!$A:$W,5,FALSE))</f>
        <v>-0.96</v>
      </c>
      <c r="Z759" s="618">
        <f>IF(VLOOKUP($AU759,'FE Source'!$A:$W,6,FALSE)=0,"-",VLOOKUP($AU759,'FE Source'!$A:$W,6,FALSE))</f>
        <v>2.74</v>
      </c>
      <c r="AA759" s="618">
        <f>IF(VLOOKUP($AU759,'FE Source'!$A:$W,7,FALSE)=0,"-",VLOOKUP($AU759,'FE Source'!$A:$W,7,FALSE))</f>
        <v>1.59</v>
      </c>
      <c r="AB759" s="618">
        <f>IF(VLOOKUP($AU759,'FE Source'!$A:$W,8,FALSE)=0,"-",VLOOKUP($AU759,'FE Source'!$A:$W,8,FALSE))</f>
        <v>0.57999999999999996</v>
      </c>
      <c r="AC759" s="632">
        <f>IF(VLOOKUP($AU759,'FE Source'!$A:$W,9,FALSE)=0,"-",VLOOKUP($AU759,'FE Source'!$A:$W,9,FALSE))</f>
        <v>2.19</v>
      </c>
      <c r="AD759" s="634">
        <f>IF(VLOOKUP($AU759,'FE Source'!$A:$W,10,FALSE)=0,"-",VLOOKUP($AU759,'FE Source'!$A:$W,10,FALSE))</f>
        <v>0.67</v>
      </c>
      <c r="AE759" s="618">
        <f>IF(VLOOKUP($AU759,'FE Source'!$A:$W,11,FALSE)=0,"-",VLOOKUP($AU759,'FE Source'!$A:$W,11,FALSE))</f>
        <v>5.38</v>
      </c>
      <c r="AF759" s="618" t="str">
        <f>IF(VLOOKUP($AU759,'FE Source'!$A:$W,12,FALSE)=0,"-",VLOOKUP($AU759,'FE Source'!$A:$W,12,FALSE))</f>
        <v>-</v>
      </c>
      <c r="AG759" s="618">
        <f>IF(VLOOKUP($AU759,'FE Source'!$A:$W,14,FALSE)=0,"-",VLOOKUP($AU759,'FE Source'!$A:$W,14,FALSE))</f>
        <v>-8.2799999999999994</v>
      </c>
      <c r="AH759" s="721">
        <f>IF(VLOOKUP($AU759,'FE Source'!$A:$DJ,33,FALSE)=0,"-",VLOOKUP($AU759,'FE Source'!$A:$DJ,33,FALSE))</f>
        <v>38.64</v>
      </c>
      <c r="AI759" s="618">
        <f>IF(VLOOKUP($AU759,'FE Source'!$A:$Y,20,FALSE)=0,"-",VLOOKUP($AU759,'FE Source'!$A:$Y,20,FALSE))</f>
        <v>97.71</v>
      </c>
      <c r="AJ759" s="721">
        <f>IF(VLOOKUP($AU759,'FE Source'!$A:$DJ,34,FALSE)=0,"-",VLOOKUP($AU759,'FE Source'!$A:$DJ,34,FALSE))</f>
        <v>101.76</v>
      </c>
      <c r="AK759" s="721">
        <f>IF(VLOOKUP($AU759,'FE Source'!$A:$DJ,35,FALSE)=0,"-",VLOOKUP($AU759,'FE Source'!$A:$DJ,35,FALSE))</f>
        <v>-38.81</v>
      </c>
      <c r="AL759" s="632">
        <f>IF(VLOOKUP($AU759,'FE Source'!$A:$Y,19,FALSE)=0,"-",VLOOKUP($AU759,'FE Source'!$A:$Y,19,FALSE))</f>
        <v>74.8</v>
      </c>
      <c r="AM759" s="721">
        <f>IF(VLOOKUP($AU759,'FE Source'!$A:$DJ,36,FALSE)=0,"-",VLOOKUP($AU759,'FE Source'!$A:$DJ,36,FALSE))</f>
        <v>80.61</v>
      </c>
      <c r="AN759" s="635">
        <f>IF(VLOOKUP($AU759,'FE Source'!$A:$W,13,FALSE)=0,"-",VLOOKUP($AU759,'FE Source'!$A:$W,13,FALSE))</f>
        <v>104.9</v>
      </c>
      <c r="AO759" s="634" t="str">
        <f>IF(J759="no","-",IF(VLOOKUP($AU759,'FE Source'!$A:$W,15,FALSE)=0,"-",VLOOKUP($AU759,'FE Source'!$A:$W,15,FALSE)))</f>
        <v>-</v>
      </c>
      <c r="AP759" s="618" t="str">
        <f>IF(AO759="-","-",IF(VLOOKUP($AU759,'FE Source'!$A:$Z,21,FALSE)=0,"-",IF(VLOOKUP($AU759,'FE Source'!$A:$Z,21,FALSE)=2,"Semi-Annual",IF(VLOOKUP($AU759,'FE Source'!$A:$Z,21,FALSE)=4,"Quarterly",IF(VLOOKUP($AU759,'FE Source'!$A:$Z,21,FALSE)=12,"Monthly","Annual")))))</f>
        <v>-</v>
      </c>
      <c r="AQ759" s="632" t="str">
        <f t="array" ref="AQ759">IF(VLOOKUP($AU759,'FE Source'!$A:$W,16,FALSE)=0,"-",VLOOKUP($AU759,'FE Source'!$A:$W,16,FALSE))</f>
        <v>-</v>
      </c>
      <c r="AR759" s="636" t="str">
        <f>IF(VLOOKUP($AU759,'FE Source'!$A:$W,17,FALSE)=0,"-",VLOOKUP($AU759,'FE Source'!$A:$W,17,FALSE))</f>
        <v>-</v>
      </c>
      <c r="AS759" s="634">
        <f>IF(VLOOKUP($AU759,'FE Source'!$AN:$AS,4,FALSE)="",VLOOKUP($AU759,'FE Source'!$AN:$AS,3,FALSE),VLOOKUP($AU759,'FE Source'!$AN:$AS,4,FALSE))</f>
        <v>1.28</v>
      </c>
      <c r="AT759" s="637">
        <f>IF(VLOOKUP($AU759,'FE Source'!$AN:$AS,5,FALSE)=0,"-",VLOOKUP($AU759,'FE Source'!$AN:$AS,5,FALSE))</f>
        <v>45782</v>
      </c>
      <c r="AU759" s="636" t="s">
        <v>2762</v>
      </c>
      <c r="BE759" s="215">
        <f>IF(VLOOKUP($AU759,'FE Source'!$A:$AK,22,FALSE)=0,"-",VLOOKUP($AU759,'FE Source'!$A:$AK,22,FALSE))</f>
        <v>10.77</v>
      </c>
      <c r="BF759" s="215">
        <f>IF(VLOOKUP($AU759,'FE Source'!$A:$AK,23,FALSE)=0,"-",VLOOKUP($AU759,'FE Source'!$A:$AK,23,FALSE))</f>
        <v>7.11</v>
      </c>
      <c r="BG759" s="215" t="str">
        <f>IF(VLOOKUP($AU759,'FE Source'!$A:$AK,24,FALSE)=0,"-",VLOOKUP($AU759,'FE Source'!$A:$AK,24,FALSE))</f>
        <v>-</v>
      </c>
      <c r="BH759" s="215">
        <f>IF(VLOOKUP($AU759,'FE Source'!$A:$AK,25,FALSE)=0,"-",VLOOKUP($AU759,'FE Source'!$A:$AK,25,FALSE))</f>
        <v>-1.85</v>
      </c>
      <c r="BI759" s="215">
        <f>IF(VLOOKUP($AU759,'FE Source'!$A:$AK,26,FALSE)=0,"-",VLOOKUP($AU759,'FE Source'!$A:$AK,26,FALSE))</f>
        <v>13.69</v>
      </c>
      <c r="BJ759" s="215">
        <f>IF(VLOOKUP($AU759,'FE Source'!$A:$AK,27,FALSE)=0,"-",VLOOKUP($AU759,'FE Source'!$A:$AK,27,FALSE))</f>
        <v>6.24</v>
      </c>
      <c r="BK759" s="215">
        <f>IF(VLOOKUP($AU759,'FE Source'!$A:$AK,28,FALSE)=0,"-",VLOOKUP($AU759,'FE Source'!$A:$AK,28,FALSE))</f>
        <v>-3.73</v>
      </c>
      <c r="BL759" s="215">
        <f>IF(VLOOKUP($AU759,'FE Source'!$A:$AK,29,FALSE)=0,"-",VLOOKUP($AU759,'FE Source'!$A:$AK,29,FALSE))</f>
        <v>-12.97</v>
      </c>
      <c r="BM759" s="215">
        <f>IF(VLOOKUP($AU759,'FE Source'!$A:$AK,30,FALSE)=0,"-",VLOOKUP($AU759,'FE Source'!$A:$AK,30,FALSE))</f>
        <v>5.73</v>
      </c>
      <c r="BN759" t="str">
        <f>IF(VLOOKUP($AU759,'FE Source'!$A:$AK,31,FALSE)="No Specified Index","-",IF(VLOOKUP($AU759,'FE Source'!$A:$AK,31,FALSE)=0,"-",VLOOKUP($AU759,'FE Source'!$A:$AK,31,FALSE)))</f>
        <v>JP Morgan Asia Credit Index</v>
      </c>
      <c r="BO759" s="217">
        <f>IF(VLOOKUP($AU759,'FE Source'!$A:$AK,32,FALSE)=0,"-",VLOOKUP($AU759,'FE Source'!$A:$AK,32,FALSE))</f>
        <v>41967</v>
      </c>
      <c r="BP759" s="18" t="str">
        <f>IF(VLOOKUP($AU759,'FE Source'!$AZ:$BC,2,FALSE)=0,"-",VLOOKUP($AU759,'FE Source'!$AZ:$BC,2,FALSE))</f>
        <v>-</v>
      </c>
      <c r="BQ759" s="18" t="str">
        <f>IF(VLOOKUP($AU759,'FE Source'!$AZ:$BC,3,FALSE)=0,"-",VLOOKUP($AU759,'FE Source'!$AZ:$BC,3,FALSE))</f>
        <v>-</v>
      </c>
      <c r="BR759" s="18" t="str">
        <f>IF(VLOOKUP($AU759,'FE Source'!$AZ:$BC,4,FALSE)=0,"-",VLOOKUP($AU759,'FE Source'!$AZ:$BC,4,FALSE))</f>
        <v>-</v>
      </c>
    </row>
    <row r="760" spans="2:70" ht="15" customHeight="1">
      <c r="B760" s="571" t="str">
        <f>INDEX('UT - Retail'!$A$7:$A$1409,MATCH(AU760,'UT - Retail'!$U$7:$U$1409,0),1)</f>
        <v>Maybank Asset Management</v>
      </c>
      <c r="C760" s="650" t="str">
        <f>INDEX('UT - Retail'!$B$7:$B$1409,MATCH(AU760,'UT - Retail'!$U$7:$U$1409,0),1)</f>
        <v>Maybank Asian Income Fund A Acc USD</v>
      </c>
      <c r="D760" s="650"/>
      <c r="E760" s="618" t="str">
        <f>VLOOKUP(C760,'UT - Retail'!$B:$K,8,FALSE)</f>
        <v>Fixed Income</v>
      </c>
      <c r="F760" s="618" t="str">
        <f>VLOOKUP(C760,'UT - Retail'!$B:$K,9,FALSE)</f>
        <v>Asia Pacific ex-Japan</v>
      </c>
      <c r="G760" s="618" t="str">
        <f>VLOOKUP(C760,'UT - Retail'!$B:$K,10,FALSE)</f>
        <v>General</v>
      </c>
      <c r="H760" s="82" t="str">
        <f>VLOOKUP(C760,'UT - Retail'!$B:$N,13,FALSE)</f>
        <v>No</v>
      </c>
      <c r="I760" s="82" t="str">
        <f>VLOOKUP(C760,'UT - Retail'!$B:$Q,14,FALSE)</f>
        <v>No</v>
      </c>
      <c r="J760" s="618" t="str">
        <f>VLOOKUP(C760,'UT - Retail'!$B:$Q,11,FALSE)</f>
        <v>No</v>
      </c>
      <c r="K760" s="130" t="str">
        <f>VLOOKUP(C760,'UT - Retail'!$B:$P,15,FALSE)</f>
        <v>No</v>
      </c>
      <c r="L760" s="82" t="str">
        <f>VLOOKUP(C760,'UT - Retail'!$B:$Q,16,FALSE)</f>
        <v>Both</v>
      </c>
      <c r="M760" s="618" t="str">
        <f>VLOOKUP(C760,'UT - Retail'!$B:$K,6,FALSE)</f>
        <v>USD</v>
      </c>
      <c r="N760" s="618" t="str">
        <f>IFERROR(IF(MATCH(C760,'Portfolio Construction'!$AL:$AL,0),"Yes","No"),"No")</f>
        <v>No</v>
      </c>
      <c r="O760" s="618" t="str">
        <f>IFERROR(IF(MATCH(C760,'Portfolio Construction'!$AN:$AN,0),"Yes","No"),"No")</f>
        <v>No</v>
      </c>
      <c r="P760" s="618" t="str">
        <f>IFERROR(IF(MATCH(C760,'Portfolio Construction'!$AP:$AP,0),"Yes","No"),"No")</f>
        <v>No</v>
      </c>
      <c r="Q760" s="618" t="str">
        <f>IFERROR(IF(MATCH(C760,'Portfolio Construction'!$AR:$AR,0),"Yes","No"),"No")</f>
        <v>No</v>
      </c>
      <c r="R760" s="618" t="str">
        <f>IFERROR(IF(MATCH(C760,'Portfolio Construction'!$AT:$AT,0),"Yes","No"),"No")</f>
        <v>No</v>
      </c>
      <c r="S760" s="618" t="str">
        <f>IFERROR(IF(MATCH(C760,'Portfolio Construction'!$AV:$AV,0),"Yes","No"),"No")</f>
        <v>No</v>
      </c>
      <c r="T760" s="618" t="str">
        <f>IFERROR(IF(MATCH(C760,'Portfolio Construction'!$AX:$AX,0),"Yes","No"),"No")</f>
        <v>No</v>
      </c>
      <c r="U760" s="618" t="str">
        <f>IFERROR(IF(MATCH(C760,'Portfolio Construction'!$AZ:$AZ,0),"Yes","No"),"No")</f>
        <v>No</v>
      </c>
      <c r="V760" s="618" t="str">
        <f>IFERROR(IF(MATCH(C760,'Portfolio Construction'!$BB:$BB,0),"Yes","No"),"No")</f>
        <v>No</v>
      </c>
      <c r="W760" s="618">
        <f>IF(VLOOKUP($AU760,'FE Source'!$A:$W,3,FALSE)=0,"-",VLOOKUP($AU760,'FE Source'!$A:$W,3,FALSE))</f>
        <v>-5.62</v>
      </c>
      <c r="X760" s="618">
        <f>IF(VLOOKUP($AU760,'FE Source'!$A:$W,4,FALSE)=0,"-",VLOOKUP($AU760,'FE Source'!$A:$W,4,FALSE))</f>
        <v>-5.63</v>
      </c>
      <c r="Y760" s="618">
        <f>IF(VLOOKUP($AU760,'FE Source'!$A:$W,5,FALSE)=0,"-",VLOOKUP($AU760,'FE Source'!$A:$W,5,FALSE))</f>
        <v>-3.53</v>
      </c>
      <c r="Z760" s="618">
        <f>IF(VLOOKUP($AU760,'FE Source'!$A:$W,6,FALSE)=0,"-",VLOOKUP($AU760,'FE Source'!$A:$W,6,FALSE))</f>
        <v>-0.3</v>
      </c>
      <c r="AA760" s="618">
        <f>IF(VLOOKUP($AU760,'FE Source'!$A:$W,7,FALSE)=0,"-",VLOOKUP($AU760,'FE Source'!$A:$W,7,FALSE))</f>
        <v>0.79</v>
      </c>
      <c r="AB760" s="618">
        <f>IF(VLOOKUP($AU760,'FE Source'!$A:$W,8,FALSE)=0,"-",VLOOKUP($AU760,'FE Source'!$A:$W,8,FALSE))</f>
        <v>-0.43</v>
      </c>
      <c r="AC760" s="632">
        <f>IF(VLOOKUP($AU760,'FE Source'!$A:$W,9,FALSE)=0,"-",VLOOKUP($AU760,'FE Source'!$A:$W,9,FALSE))</f>
        <v>2.57</v>
      </c>
      <c r="AD760" s="634">
        <f>IF(VLOOKUP($AU760,'FE Source'!$A:$W,10,FALSE)=0,"-",VLOOKUP($AU760,'FE Source'!$A:$W,10,FALSE))</f>
        <v>0.73</v>
      </c>
      <c r="AE760" s="618">
        <f>IF(VLOOKUP($AU760,'FE Source'!$A:$W,11,FALSE)=0,"-",VLOOKUP($AU760,'FE Source'!$A:$W,11,FALSE))</f>
        <v>4.53</v>
      </c>
      <c r="AF760" s="618" t="str">
        <f>IF(VLOOKUP($AU760,'FE Source'!$A:$W,12,FALSE)=0,"-",VLOOKUP($AU760,'FE Source'!$A:$W,12,FALSE))</f>
        <v>-</v>
      </c>
      <c r="AG760" s="618">
        <f>IF(VLOOKUP($AU760,'FE Source'!$A:$W,14,FALSE)=0,"-",VLOOKUP($AU760,'FE Source'!$A:$W,14,FALSE))</f>
        <v>-5.99</v>
      </c>
      <c r="AH760" s="721">
        <f>IF(VLOOKUP($AU760,'FE Source'!$A:$DJ,33,FALSE)=0,"-",VLOOKUP($AU760,'FE Source'!$A:$DJ,33,FALSE))</f>
        <v>117.92</v>
      </c>
      <c r="AI760" s="618">
        <f>IF(VLOOKUP($AU760,'FE Source'!$A:$Y,20,FALSE)=0,"-",VLOOKUP($AU760,'FE Source'!$A:$Y,20,FALSE))</f>
        <v>99.11</v>
      </c>
      <c r="AJ760" s="721">
        <f>IF(VLOOKUP($AU760,'FE Source'!$A:$DJ,34,FALSE)=0,"-",VLOOKUP($AU760,'FE Source'!$A:$DJ,34,FALSE))</f>
        <v>106.17</v>
      </c>
      <c r="AK760" s="721">
        <f>IF(VLOOKUP($AU760,'FE Source'!$A:$DJ,35,FALSE)=0,"-",VLOOKUP($AU760,'FE Source'!$A:$DJ,35,FALSE))</f>
        <v>173.74</v>
      </c>
      <c r="AL760" s="632">
        <f>IF(VLOOKUP($AU760,'FE Source'!$A:$Y,19,FALSE)=0,"-",VLOOKUP($AU760,'FE Source'!$A:$Y,19,FALSE))</f>
        <v>80.3</v>
      </c>
      <c r="AM760" s="721">
        <f>IF(VLOOKUP($AU760,'FE Source'!$A:$DJ,36,FALSE)=0,"-",VLOOKUP($AU760,'FE Source'!$A:$DJ,36,FALSE))</f>
        <v>92.25</v>
      </c>
      <c r="AN760" s="635">
        <f>IF(VLOOKUP($AU760,'FE Source'!$A:$W,13,FALSE)=0,"-",VLOOKUP($AU760,'FE Source'!$A:$W,13,FALSE))</f>
        <v>104.9</v>
      </c>
      <c r="AO760" s="634" t="str">
        <f>IF(J760="no","-",IF(VLOOKUP($AU760,'FE Source'!$A:$W,15,FALSE)=0,"-",VLOOKUP($AU760,'FE Source'!$A:$W,15,FALSE)))</f>
        <v>-</v>
      </c>
      <c r="AP760" s="618" t="str">
        <f>IF(AO760="-","-",IF(VLOOKUP($AU760,'FE Source'!$A:$Z,21,FALSE)=0,"-",IF(VLOOKUP($AU760,'FE Source'!$A:$Z,21,FALSE)=2,"Semi-Annual",IF(VLOOKUP($AU760,'FE Source'!$A:$Z,21,FALSE)=4,"Quarterly",IF(VLOOKUP($AU760,'FE Source'!$A:$Z,21,FALSE)=12,"Monthly","Annual")))))</f>
        <v>-</v>
      </c>
      <c r="AQ760" s="632" t="str">
        <f t="array" ref="AQ760">IF(VLOOKUP($AU760,'FE Source'!$A:$W,16,FALSE)=0,"-",VLOOKUP($AU760,'FE Source'!$A:$W,16,FALSE))</f>
        <v>-</v>
      </c>
      <c r="AR760" s="636" t="str">
        <f>IF(VLOOKUP($AU760,'FE Source'!$A:$W,17,FALSE)=0,"-",VLOOKUP($AU760,'FE Source'!$A:$W,17,FALSE))</f>
        <v>-</v>
      </c>
      <c r="AS760" s="634">
        <f>IF(VLOOKUP($AU760,'FE Source'!$AN:$AS,4,FALSE)="",VLOOKUP($AU760,'FE Source'!$AN:$AS,3,FALSE),VLOOKUP($AU760,'FE Source'!$AN:$AS,4,FALSE))</f>
        <v>1.35</v>
      </c>
      <c r="AT760" s="637">
        <f>IF(VLOOKUP($AU760,'FE Source'!$AN:$AS,5,FALSE)=0,"-",VLOOKUP($AU760,'FE Source'!$AN:$AS,5,FALSE))</f>
        <v>45782</v>
      </c>
      <c r="AU760" s="636" t="s">
        <v>2760</v>
      </c>
      <c r="BE760" s="215">
        <f>IF(VLOOKUP($AU760,'FE Source'!$A:$AK,22,FALSE)=0,"-",VLOOKUP($AU760,'FE Source'!$A:$AK,22,FALSE))</f>
        <v>10.53</v>
      </c>
      <c r="BF760" s="215">
        <f>IF(VLOOKUP($AU760,'FE Source'!$A:$AK,23,FALSE)=0,"-",VLOOKUP($AU760,'FE Source'!$A:$AK,23,FALSE))</f>
        <v>7.13</v>
      </c>
      <c r="BG760" s="215">
        <f>IF(VLOOKUP($AU760,'FE Source'!$A:$AK,24,FALSE)=0,"-",VLOOKUP($AU760,'FE Source'!$A:$AK,24,FALSE))</f>
        <v>-0.08</v>
      </c>
      <c r="BH760" s="215">
        <f>IF(VLOOKUP($AU760,'FE Source'!$A:$AK,25,FALSE)=0,"-",VLOOKUP($AU760,'FE Source'!$A:$AK,25,FALSE))</f>
        <v>1.29</v>
      </c>
      <c r="BI760" s="215">
        <f>IF(VLOOKUP($AU760,'FE Source'!$A:$AK,26,FALSE)=0,"-",VLOOKUP($AU760,'FE Source'!$A:$AK,26,FALSE))</f>
        <v>13.49</v>
      </c>
      <c r="BJ760" s="215">
        <f>IF(VLOOKUP($AU760,'FE Source'!$A:$AK,27,FALSE)=0,"-",VLOOKUP($AU760,'FE Source'!$A:$AK,27,FALSE))</f>
        <v>5.12</v>
      </c>
      <c r="BK760" s="215">
        <f>IF(VLOOKUP($AU760,'FE Source'!$A:$AK,28,FALSE)=0,"-",VLOOKUP($AU760,'FE Source'!$A:$AK,28,FALSE))</f>
        <v>-1.96</v>
      </c>
      <c r="BL760" s="215">
        <f>IF(VLOOKUP($AU760,'FE Source'!$A:$AK,29,FALSE)=0,"-",VLOOKUP($AU760,'FE Source'!$A:$AK,29,FALSE))</f>
        <v>-12.59</v>
      </c>
      <c r="BM760" s="215">
        <f>IF(VLOOKUP($AU760,'FE Source'!$A:$AK,30,FALSE)=0,"-",VLOOKUP($AU760,'FE Source'!$A:$AK,30,FALSE))</f>
        <v>5.52</v>
      </c>
      <c r="BN760" t="str">
        <f>IF(VLOOKUP($AU760,'FE Source'!$A:$AK,31,FALSE)="No Specified Index","-",IF(VLOOKUP($AU760,'FE Source'!$A:$AK,31,FALSE)=0,"-",VLOOKUP($AU760,'FE Source'!$A:$AK,31,FALSE)))</f>
        <v>JP Morgan Asia Credit Index</v>
      </c>
      <c r="BO760" s="217">
        <f>IF(VLOOKUP($AU760,'FE Source'!$A:$AK,32,FALSE)=0,"-",VLOOKUP($AU760,'FE Source'!$A:$AK,32,FALSE))</f>
        <v>41967</v>
      </c>
      <c r="BP760" s="18" t="str">
        <f>IF(VLOOKUP($AU760,'FE Source'!$AZ:$BC,2,FALSE)=0,"-",VLOOKUP($AU760,'FE Source'!$AZ:$BC,2,FALSE))</f>
        <v>-</v>
      </c>
      <c r="BQ760" s="18" t="str">
        <f>IF(VLOOKUP($AU760,'FE Source'!$AZ:$BC,3,FALSE)=0,"-",VLOOKUP($AU760,'FE Source'!$AZ:$BC,3,FALSE))</f>
        <v>-</v>
      </c>
      <c r="BR760" s="18" t="str">
        <f>IF(VLOOKUP($AU760,'FE Source'!$AZ:$BC,4,FALSE)=0,"-",VLOOKUP($AU760,'FE Source'!$AZ:$BC,4,FALSE))</f>
        <v>-</v>
      </c>
    </row>
    <row r="761" spans="2:70" ht="15" customHeight="1">
      <c r="B761" s="571" t="str">
        <f>INDEX('UT - Retail'!$A$7:$A$1409,MATCH(AU761,'UT - Retail'!$U$7:$U$1409,0),1)</f>
        <v>Maybank Asset Management</v>
      </c>
      <c r="C761" s="650" t="str">
        <f>INDEX('UT - Retail'!$B$7:$B$1409,MATCH(AU761,'UT - Retail'!$U$7:$U$1409,0),1)</f>
        <v>Maybank Asian Income Fund A Dist SGD</v>
      </c>
      <c r="D761" s="650"/>
      <c r="E761" s="618" t="str">
        <f>VLOOKUP(C761,'UT - Retail'!$B:$K,8,FALSE)</f>
        <v>Fixed Income</v>
      </c>
      <c r="F761" s="618" t="str">
        <f>VLOOKUP(C761,'UT - Retail'!$B:$K,9,FALSE)</f>
        <v>Asia Pacific ex-Japan</v>
      </c>
      <c r="G761" s="618" t="str">
        <f>VLOOKUP(C761,'UT - Retail'!$B:$K,10,FALSE)</f>
        <v>General</v>
      </c>
      <c r="H761" s="82" t="str">
        <f>VLOOKUP(C761,'UT - Retail'!$B:$N,13,FALSE)</f>
        <v>No</v>
      </c>
      <c r="I761" s="82" t="str">
        <f>VLOOKUP(C761,'UT - Retail'!$B:$Q,14,FALSE)</f>
        <v>No</v>
      </c>
      <c r="J761" s="618" t="str">
        <f>VLOOKUP(C761,'UT - Retail'!$B:$Q,11,FALSE)</f>
        <v>Yes</v>
      </c>
      <c r="K761" s="130" t="str">
        <f>VLOOKUP(C761,'UT - Retail'!$B:$P,15,FALSE)</f>
        <v>Yes</v>
      </c>
      <c r="L761" s="82" t="str">
        <f>VLOOKUP(C761,'UT - Retail'!$B:$Q,16,FALSE)</f>
        <v>Navigator</v>
      </c>
      <c r="M761" s="618" t="str">
        <f>VLOOKUP(C761,'UT - Retail'!$B:$K,6,FALSE)</f>
        <v>SGD</v>
      </c>
      <c r="N761" s="618" t="str">
        <f>IFERROR(IF(MATCH(C761,'Portfolio Construction'!$AL:$AL,0),"Yes","No"),"No")</f>
        <v>No</v>
      </c>
      <c r="O761" s="618" t="str">
        <f>IFERROR(IF(MATCH(C761,'Portfolio Construction'!$AN:$AN,0),"Yes","No"),"No")</f>
        <v>No</v>
      </c>
      <c r="P761" s="618" t="str">
        <f>IFERROR(IF(MATCH(C761,'Portfolio Construction'!$AP:$AP,0),"Yes","No"),"No")</f>
        <v>No</v>
      </c>
      <c r="Q761" s="618" t="str">
        <f>IFERROR(IF(MATCH(C761,'Portfolio Construction'!$AR:$AR,0),"Yes","No"),"No")</f>
        <v>No</v>
      </c>
      <c r="R761" s="618" t="str">
        <f>IFERROR(IF(MATCH(C761,'Portfolio Construction'!$AT:$AT,0),"Yes","No"),"No")</f>
        <v>No</v>
      </c>
      <c r="S761" s="618" t="str">
        <f>IFERROR(IF(MATCH(C761,'Portfolio Construction'!$AV:$AV,0),"Yes","No"),"No")</f>
        <v>No</v>
      </c>
      <c r="T761" s="618" t="str">
        <f>IFERROR(IF(MATCH(C761,'Portfolio Construction'!$AX:$AX,0),"Yes","No"),"No")</f>
        <v>No</v>
      </c>
      <c r="U761" s="618" t="str">
        <f>IFERROR(IF(MATCH(C761,'Portfolio Construction'!$AZ:$AZ,0),"Yes","No"),"No")</f>
        <v>No</v>
      </c>
      <c r="V761" s="618" t="str">
        <f>IFERROR(IF(MATCH(C761,'Portfolio Construction'!$BB:$BB,0),"Yes","No"),"No")</f>
        <v>No</v>
      </c>
      <c r="W761" s="618">
        <f>IF(VLOOKUP($AU761,'FE Source'!$A:$W,3,FALSE)=0,"-",VLOOKUP($AU761,'FE Source'!$A:$W,3,FALSE))</f>
        <v>-0.76</v>
      </c>
      <c r="X761" s="618">
        <f>IF(VLOOKUP($AU761,'FE Source'!$A:$W,4,FALSE)=0,"-",VLOOKUP($AU761,'FE Source'!$A:$W,4,FALSE))</f>
        <v>-1.77</v>
      </c>
      <c r="Y761" s="618">
        <f>IF(VLOOKUP($AU761,'FE Source'!$A:$W,5,FALSE)=0,"-",VLOOKUP($AU761,'FE Source'!$A:$W,5,FALSE))</f>
        <v>-0.95</v>
      </c>
      <c r="Z761" s="618">
        <f>IF(VLOOKUP($AU761,'FE Source'!$A:$W,6,FALSE)=0,"-",VLOOKUP($AU761,'FE Source'!$A:$W,6,FALSE))</f>
        <v>2.74</v>
      </c>
      <c r="AA761" s="618">
        <f>IF(VLOOKUP($AU761,'FE Source'!$A:$W,7,FALSE)=0,"-",VLOOKUP($AU761,'FE Source'!$A:$W,7,FALSE))</f>
        <v>1.56</v>
      </c>
      <c r="AB761" s="618">
        <f>IF(VLOOKUP($AU761,'FE Source'!$A:$W,8,FALSE)=0,"-",VLOOKUP($AU761,'FE Source'!$A:$W,8,FALSE))</f>
        <v>0.46</v>
      </c>
      <c r="AC761" s="632" t="str">
        <f>IF(VLOOKUP($AU761,'FE Source'!$A:$W,9,FALSE)=0,"-",VLOOKUP($AU761,'FE Source'!$A:$W,9,FALSE))</f>
        <v>-</v>
      </c>
      <c r="AD761" s="634">
        <f>IF(VLOOKUP($AU761,'FE Source'!$A:$W,10,FALSE)=0,"-",VLOOKUP($AU761,'FE Source'!$A:$W,10,FALSE))</f>
        <v>0.67</v>
      </c>
      <c r="AE761" s="618">
        <f>IF(VLOOKUP($AU761,'FE Source'!$A:$W,11,FALSE)=0,"-",VLOOKUP($AU761,'FE Source'!$A:$W,11,FALSE))</f>
        <v>5.46</v>
      </c>
      <c r="AF761" s="618" t="str">
        <f>IF(VLOOKUP($AU761,'FE Source'!$A:$W,12,FALSE)=0,"-",VLOOKUP($AU761,'FE Source'!$A:$W,12,FALSE))</f>
        <v>-</v>
      </c>
      <c r="AG761" s="618">
        <f>IF(VLOOKUP($AU761,'FE Source'!$A:$W,14,FALSE)=0,"-",VLOOKUP($AU761,'FE Source'!$A:$W,14,FALSE))</f>
        <v>-8.25</v>
      </c>
      <c r="AH761" s="721">
        <f>IF(VLOOKUP($AU761,'FE Source'!$A:$DJ,33,FALSE)=0,"-",VLOOKUP($AU761,'FE Source'!$A:$DJ,33,FALSE))</f>
        <v>37.89</v>
      </c>
      <c r="AI761" s="618">
        <f>IF(VLOOKUP($AU761,'FE Source'!$A:$Y,20,FALSE)=0,"-",VLOOKUP($AU761,'FE Source'!$A:$Y,20,FALSE))</f>
        <v>95.39</v>
      </c>
      <c r="AJ761" s="721">
        <f>IF(VLOOKUP($AU761,'FE Source'!$A:$DJ,34,FALSE)=0,"-",VLOOKUP($AU761,'FE Source'!$A:$DJ,34,FALSE))</f>
        <v>99.94</v>
      </c>
      <c r="AK761" s="721">
        <f>IF(VLOOKUP($AU761,'FE Source'!$A:$DJ,35,FALSE)=0,"-",VLOOKUP($AU761,'FE Source'!$A:$DJ,35,FALSE))</f>
        <v>-39.869999999999997</v>
      </c>
      <c r="AL761" s="632">
        <f>IF(VLOOKUP($AU761,'FE Source'!$A:$Y,19,FALSE)=0,"-",VLOOKUP($AU761,'FE Source'!$A:$Y,19,FALSE))</f>
        <v>73.099999999999994</v>
      </c>
      <c r="AM761" s="721">
        <f>IF(VLOOKUP($AU761,'FE Source'!$A:$DJ,36,FALSE)=0,"-",VLOOKUP($AU761,'FE Source'!$A:$DJ,36,FALSE))</f>
        <v>81.040000000000006</v>
      </c>
      <c r="AN761" s="635">
        <f>IF(VLOOKUP($AU761,'FE Source'!$A:$W,13,FALSE)=0,"-",VLOOKUP($AU761,'FE Source'!$A:$W,13,FALSE))</f>
        <v>104.9</v>
      </c>
      <c r="AO761" s="634">
        <f>IF(J761="no","-",IF(VLOOKUP($AU761,'FE Source'!$A:$W,15,FALSE)=0,"-",VLOOKUP($AU761,'FE Source'!$A:$W,15,FALSE)))</f>
        <v>5.12</v>
      </c>
      <c r="AP761" s="618" t="str">
        <f>IF(AO761="-","-",IF(VLOOKUP($AU761,'FE Source'!$A:$Z,21,FALSE)=0,"-",IF(VLOOKUP($AU761,'FE Source'!$A:$Z,21,FALSE)=2,"Semi-Annual",IF(VLOOKUP($AU761,'FE Source'!$A:$Z,21,FALSE)=4,"Quarterly",IF(VLOOKUP($AU761,'FE Source'!$A:$Z,21,FALSE)=12,"Monthly","Annual")))))</f>
        <v>Monthly</v>
      </c>
      <c r="AQ761" s="632" t="str">
        <f t="array" ref="AQ761">IF(VLOOKUP($AU761,'FE Source'!$A:$W,16,FALSE)=0,"-",VLOOKUP($AU761,'FE Source'!$A:$W,16,FALSE))</f>
        <v>-</v>
      </c>
      <c r="AR761" s="636" t="str">
        <f>IF(VLOOKUP($AU761,'FE Source'!$A:$W,17,FALSE)=0,"-",VLOOKUP($AU761,'FE Source'!$A:$W,17,FALSE))</f>
        <v>-</v>
      </c>
      <c r="AS761" s="634">
        <f>IF(VLOOKUP($AU761,'FE Source'!$AN:$AS,4,FALSE)="",VLOOKUP($AU761,'FE Source'!$AN:$AS,3,FALSE),VLOOKUP($AU761,'FE Source'!$AN:$AS,4,FALSE))</f>
        <v>0.78</v>
      </c>
      <c r="AT761" s="637">
        <f>IF(VLOOKUP($AU761,'FE Source'!$AN:$AS,5,FALSE)=0,"-",VLOOKUP($AU761,'FE Source'!$AN:$AS,5,FALSE))</f>
        <v>45782</v>
      </c>
      <c r="AU761" s="636" t="s">
        <v>7330</v>
      </c>
      <c r="BE761" s="215" t="str">
        <f>IF(VLOOKUP($AU761,'FE Source'!$A:$AK,22,FALSE)=0,"-",VLOOKUP($AU761,'FE Source'!$A:$AK,22,FALSE))</f>
        <v>-</v>
      </c>
      <c r="BF761" s="215" t="str">
        <f>IF(VLOOKUP($AU761,'FE Source'!$A:$AK,23,FALSE)=0,"-",VLOOKUP($AU761,'FE Source'!$A:$AK,23,FALSE))</f>
        <v>-</v>
      </c>
      <c r="BG761" s="215" t="str">
        <f>IF(VLOOKUP($AU761,'FE Source'!$A:$AK,24,FALSE)=0,"-",VLOOKUP($AU761,'FE Source'!$A:$AK,24,FALSE))</f>
        <v>-</v>
      </c>
      <c r="BH761" s="215" t="str">
        <f>IF(VLOOKUP($AU761,'FE Source'!$A:$AK,25,FALSE)=0,"-",VLOOKUP($AU761,'FE Source'!$A:$AK,25,FALSE))</f>
        <v>-</v>
      </c>
      <c r="BI761" s="215">
        <f>IF(VLOOKUP($AU761,'FE Source'!$A:$AK,26,FALSE)=0,"-",VLOOKUP($AU761,'FE Source'!$A:$AK,26,FALSE))</f>
        <v>14.01</v>
      </c>
      <c r="BJ761" s="215">
        <f>IF(VLOOKUP($AU761,'FE Source'!$A:$AK,27,FALSE)=0,"-",VLOOKUP($AU761,'FE Source'!$A:$AK,27,FALSE))</f>
        <v>6.39</v>
      </c>
      <c r="BK761" s="215">
        <f>IF(VLOOKUP($AU761,'FE Source'!$A:$AK,28,FALSE)=0,"-",VLOOKUP($AU761,'FE Source'!$A:$AK,28,FALSE))</f>
        <v>-3.81</v>
      </c>
      <c r="BL761" s="215">
        <f>IF(VLOOKUP($AU761,'FE Source'!$A:$AK,29,FALSE)=0,"-",VLOOKUP($AU761,'FE Source'!$A:$AK,29,FALSE))</f>
        <v>-12.79</v>
      </c>
      <c r="BM761" s="215">
        <f>IF(VLOOKUP($AU761,'FE Source'!$A:$AK,30,FALSE)=0,"-",VLOOKUP($AU761,'FE Source'!$A:$AK,30,FALSE))</f>
        <v>5.32</v>
      </c>
      <c r="BN761" t="str">
        <f>IF(VLOOKUP($AU761,'FE Source'!$A:$AK,31,FALSE)="No Specified Index","-",IF(VLOOKUP($AU761,'FE Source'!$A:$AK,31,FALSE)=0,"-",VLOOKUP($AU761,'FE Source'!$A:$AK,31,FALSE)))</f>
        <v>JP Morgan Asia Credit Index</v>
      </c>
      <c r="BO761" s="217">
        <f>IF(VLOOKUP($AU761,'FE Source'!$A:$AK,32,FALSE)=0,"-",VLOOKUP($AU761,'FE Source'!$A:$AK,32,FALSE))</f>
        <v>43116</v>
      </c>
      <c r="BP761" s="18" t="str">
        <f>IF(VLOOKUP($AU761,'FE Source'!$AZ:$BC,2,FALSE)=0,"-",VLOOKUP($AU761,'FE Source'!$AZ:$BC,2,FALSE))</f>
        <v>-</v>
      </c>
      <c r="BQ761" s="18" t="str">
        <f>IF(VLOOKUP($AU761,'FE Source'!$AZ:$BC,3,FALSE)=0,"-",VLOOKUP($AU761,'FE Source'!$AZ:$BC,3,FALSE))</f>
        <v>-</v>
      </c>
      <c r="BR761" s="18" t="str">
        <f>IF(VLOOKUP($AU761,'FE Source'!$AZ:$BC,4,FALSE)=0,"-",VLOOKUP($AU761,'FE Source'!$AZ:$BC,4,FALSE))</f>
        <v>-</v>
      </c>
    </row>
    <row r="762" spans="2:70" ht="15" customHeight="1">
      <c r="B762" s="571" t="str">
        <f>INDEX('UT - Retail'!$A$7:$A$1409,MATCH(AU762,'UT - Retail'!$U$7:$U$1409,0),1)</f>
        <v>Maybank Asset Management</v>
      </c>
      <c r="C762" s="650" t="str">
        <f>INDEX('UT - Retail'!$B$7:$B$1409,MATCH(AU762,'UT - Retail'!$U$7:$U$1409,0),1)</f>
        <v>Maybank Asian Income Fund A Dist USD</v>
      </c>
      <c r="D762" s="650"/>
      <c r="E762" s="618" t="str">
        <f>VLOOKUP(C762,'UT - Retail'!$B:$K,8,FALSE)</f>
        <v>Fixed Income</v>
      </c>
      <c r="F762" s="618" t="str">
        <f>VLOOKUP(C762,'UT - Retail'!$B:$K,9,FALSE)</f>
        <v>Asia Pacific ex-Japan</v>
      </c>
      <c r="G762" s="618" t="str">
        <f>VLOOKUP(C762,'UT - Retail'!$B:$K,10,FALSE)</f>
        <v>General</v>
      </c>
      <c r="H762" s="82" t="str">
        <f>VLOOKUP(C762,'UT - Retail'!$B:$N,13,FALSE)</f>
        <v>No</v>
      </c>
      <c r="I762" s="82" t="str">
        <f>VLOOKUP(C762,'UT - Retail'!$B:$Q,14,FALSE)</f>
        <v>No</v>
      </c>
      <c r="J762" s="618" t="str">
        <f>VLOOKUP(C762,'UT - Retail'!$B:$Q,11,FALSE)</f>
        <v>Yes</v>
      </c>
      <c r="K762" s="130" t="str">
        <f>VLOOKUP(C762,'UT - Retail'!$B:$P,15,FALSE)</f>
        <v>No</v>
      </c>
      <c r="L762" s="82" t="str">
        <f>VLOOKUP(C762,'UT - Retail'!$B:$Q,16,FALSE)</f>
        <v>Navigator</v>
      </c>
      <c r="M762" s="618" t="str">
        <f>VLOOKUP(C762,'UT - Retail'!$B:$K,6,FALSE)</f>
        <v>USD</v>
      </c>
      <c r="N762" s="618" t="str">
        <f>IFERROR(IF(MATCH(C762,'Portfolio Construction'!$AL:$AL,0),"Yes","No"),"No")</f>
        <v>No</v>
      </c>
      <c r="O762" s="618" t="str">
        <f>IFERROR(IF(MATCH(C762,'Portfolio Construction'!$AN:$AN,0),"Yes","No"),"No")</f>
        <v>No</v>
      </c>
      <c r="P762" s="618" t="str">
        <f>IFERROR(IF(MATCH(C762,'Portfolio Construction'!$AP:$AP,0),"Yes","No"),"No")</f>
        <v>No</v>
      </c>
      <c r="Q762" s="618" t="str">
        <f>IFERROR(IF(MATCH(C762,'Portfolio Construction'!$AR:$AR,0),"Yes","No"),"No")</f>
        <v>No</v>
      </c>
      <c r="R762" s="618" t="str">
        <f>IFERROR(IF(MATCH(C762,'Portfolio Construction'!$AT:$AT,0),"Yes","No"),"No")</f>
        <v>No</v>
      </c>
      <c r="S762" s="618" t="str">
        <f>IFERROR(IF(MATCH(C762,'Portfolio Construction'!$AV:$AV,0),"Yes","No"),"No")</f>
        <v>No</v>
      </c>
      <c r="T762" s="618" t="str">
        <f>IFERROR(IF(MATCH(C762,'Portfolio Construction'!$AX:$AX,0),"Yes","No"),"No")</f>
        <v>No</v>
      </c>
      <c r="U762" s="618" t="str">
        <f>IFERROR(IF(MATCH(C762,'Portfolio Construction'!$AZ:$AZ,0),"Yes","No"),"No")</f>
        <v>No</v>
      </c>
      <c r="V762" s="618" t="str">
        <f>IFERROR(IF(MATCH(C762,'Portfolio Construction'!$BB:$BB,0),"Yes","No"),"No")</f>
        <v>No</v>
      </c>
      <c r="W762" s="618">
        <f>IF(VLOOKUP($AU762,'FE Source'!$A:$W,3,FALSE)=0,"-",VLOOKUP($AU762,'FE Source'!$A:$W,3,FALSE))</f>
        <v>-5.62</v>
      </c>
      <c r="X762" s="618">
        <f>IF(VLOOKUP($AU762,'FE Source'!$A:$W,4,FALSE)=0,"-",VLOOKUP($AU762,'FE Source'!$A:$W,4,FALSE))</f>
        <v>-5.63</v>
      </c>
      <c r="Y762" s="618">
        <f>IF(VLOOKUP($AU762,'FE Source'!$A:$W,5,FALSE)=0,"-",VLOOKUP($AU762,'FE Source'!$A:$W,5,FALSE))</f>
        <v>-3.53</v>
      </c>
      <c r="Z762" s="618">
        <f>IF(VLOOKUP($AU762,'FE Source'!$A:$W,6,FALSE)=0,"-",VLOOKUP($AU762,'FE Source'!$A:$W,6,FALSE))</f>
        <v>-0.3</v>
      </c>
      <c r="AA762" s="618">
        <f>IF(VLOOKUP($AU762,'FE Source'!$A:$W,7,FALSE)=0,"-",VLOOKUP($AU762,'FE Source'!$A:$W,7,FALSE))</f>
        <v>0.65</v>
      </c>
      <c r="AB762" s="618">
        <f>IF(VLOOKUP($AU762,'FE Source'!$A:$W,8,FALSE)=0,"-",VLOOKUP($AU762,'FE Source'!$A:$W,8,FALSE))</f>
        <v>-0.52</v>
      </c>
      <c r="AC762" s="632" t="str">
        <f>IF(VLOOKUP($AU762,'FE Source'!$A:$W,9,FALSE)=0,"-",VLOOKUP($AU762,'FE Source'!$A:$W,9,FALSE))</f>
        <v>-</v>
      </c>
      <c r="AD762" s="634">
        <f>IF(VLOOKUP($AU762,'FE Source'!$A:$W,10,FALSE)=0,"-",VLOOKUP($AU762,'FE Source'!$A:$W,10,FALSE))</f>
        <v>0.73</v>
      </c>
      <c r="AE762" s="618">
        <f>IF(VLOOKUP($AU762,'FE Source'!$A:$W,11,FALSE)=0,"-",VLOOKUP($AU762,'FE Source'!$A:$W,11,FALSE))</f>
        <v>4.5</v>
      </c>
      <c r="AF762" s="618" t="str">
        <f>IF(VLOOKUP($AU762,'FE Source'!$A:$W,12,FALSE)=0,"-",VLOOKUP($AU762,'FE Source'!$A:$W,12,FALSE))</f>
        <v>-</v>
      </c>
      <c r="AG762" s="618">
        <f>IF(VLOOKUP($AU762,'FE Source'!$A:$W,14,FALSE)=0,"-",VLOOKUP($AU762,'FE Source'!$A:$W,14,FALSE))</f>
        <v>-6</v>
      </c>
      <c r="AH762" s="721">
        <f>IF(VLOOKUP($AU762,'FE Source'!$A:$DJ,33,FALSE)=0,"-",VLOOKUP($AU762,'FE Source'!$A:$DJ,33,FALSE))</f>
        <v>118.02</v>
      </c>
      <c r="AI762" s="618">
        <f>IF(VLOOKUP($AU762,'FE Source'!$A:$Y,20,FALSE)=0,"-",VLOOKUP($AU762,'FE Source'!$A:$Y,20,FALSE))</f>
        <v>96.74</v>
      </c>
      <c r="AJ762" s="721">
        <f>IF(VLOOKUP($AU762,'FE Source'!$A:$DJ,34,FALSE)=0,"-",VLOOKUP($AU762,'FE Source'!$A:$DJ,34,FALSE))</f>
        <v>104.47</v>
      </c>
      <c r="AK762" s="721">
        <f>IF(VLOOKUP($AU762,'FE Source'!$A:$DJ,35,FALSE)=0,"-",VLOOKUP($AU762,'FE Source'!$A:$DJ,35,FALSE))</f>
        <v>174.2</v>
      </c>
      <c r="AL762" s="632">
        <f>IF(VLOOKUP($AU762,'FE Source'!$A:$Y,19,FALSE)=0,"-",VLOOKUP($AU762,'FE Source'!$A:$Y,19,FALSE))</f>
        <v>80.5</v>
      </c>
      <c r="AM762" s="721">
        <f>IF(VLOOKUP($AU762,'FE Source'!$A:$DJ,36,FALSE)=0,"-",VLOOKUP($AU762,'FE Source'!$A:$DJ,36,FALSE))</f>
        <v>92.35</v>
      </c>
      <c r="AN762" s="635">
        <f>IF(VLOOKUP($AU762,'FE Source'!$A:$W,13,FALSE)=0,"-",VLOOKUP($AU762,'FE Source'!$A:$W,13,FALSE))</f>
        <v>104.9</v>
      </c>
      <c r="AO762" s="634">
        <f>IF(J762="no","-",IF(VLOOKUP($AU762,'FE Source'!$A:$W,15,FALSE)=0,"-",VLOOKUP($AU762,'FE Source'!$A:$W,15,FALSE)))</f>
        <v>4.91</v>
      </c>
      <c r="AP762" s="618" t="str">
        <f>IF(AO762="-","-",IF(VLOOKUP($AU762,'FE Source'!$A:$Z,21,FALSE)=0,"-",IF(VLOOKUP($AU762,'FE Source'!$A:$Z,21,FALSE)=2,"Semi-Annual",IF(VLOOKUP($AU762,'FE Source'!$A:$Z,21,FALSE)=4,"Quarterly",IF(VLOOKUP($AU762,'FE Source'!$A:$Z,21,FALSE)=12,"Monthly","Annual")))))</f>
        <v>Monthly</v>
      </c>
      <c r="AQ762" s="632" t="str">
        <f t="array" ref="AQ762">IF(VLOOKUP($AU762,'FE Source'!$A:$W,16,FALSE)=0,"-",VLOOKUP($AU762,'FE Source'!$A:$W,16,FALSE))</f>
        <v>-</v>
      </c>
      <c r="AR762" s="636" t="str">
        <f>IF(VLOOKUP($AU762,'FE Source'!$A:$W,17,FALSE)=0,"-",VLOOKUP($AU762,'FE Source'!$A:$W,17,FALSE))</f>
        <v>-</v>
      </c>
      <c r="AS762" s="634">
        <f>IF(VLOOKUP($AU762,'FE Source'!$AN:$AS,4,FALSE)="",VLOOKUP($AU762,'FE Source'!$AN:$AS,3,FALSE),VLOOKUP($AU762,'FE Source'!$AN:$AS,4,FALSE))</f>
        <v>0.87</v>
      </c>
      <c r="AT762" s="637">
        <f>IF(VLOOKUP($AU762,'FE Source'!$AN:$AS,5,FALSE)=0,"-",VLOOKUP($AU762,'FE Source'!$AN:$AS,5,FALSE))</f>
        <v>45782</v>
      </c>
      <c r="AU762" s="636" t="s">
        <v>7331</v>
      </c>
      <c r="BE762" s="215" t="str">
        <f>IF(VLOOKUP($AU762,'FE Source'!$A:$AK,22,FALSE)=0,"-",VLOOKUP($AU762,'FE Source'!$A:$AK,22,FALSE))</f>
        <v>-</v>
      </c>
      <c r="BF762" s="215" t="str">
        <f>IF(VLOOKUP($AU762,'FE Source'!$A:$AK,23,FALSE)=0,"-",VLOOKUP($AU762,'FE Source'!$A:$AK,23,FALSE))</f>
        <v>-</v>
      </c>
      <c r="BG762" s="215" t="str">
        <f>IF(VLOOKUP($AU762,'FE Source'!$A:$AK,24,FALSE)=0,"-",VLOOKUP($AU762,'FE Source'!$A:$AK,24,FALSE))</f>
        <v>-</v>
      </c>
      <c r="BH762" s="215" t="str">
        <f>IF(VLOOKUP($AU762,'FE Source'!$A:$AK,25,FALSE)=0,"-",VLOOKUP($AU762,'FE Source'!$A:$AK,25,FALSE))</f>
        <v>-</v>
      </c>
      <c r="BI762" s="215">
        <f>IF(VLOOKUP($AU762,'FE Source'!$A:$AK,26,FALSE)=0,"-",VLOOKUP($AU762,'FE Source'!$A:$AK,26,FALSE))</f>
        <v>13.19</v>
      </c>
      <c r="BJ762" s="215">
        <f>IF(VLOOKUP($AU762,'FE Source'!$A:$AK,27,FALSE)=0,"-",VLOOKUP($AU762,'FE Source'!$A:$AK,27,FALSE))</f>
        <v>5.12</v>
      </c>
      <c r="BK762" s="215">
        <f>IF(VLOOKUP($AU762,'FE Source'!$A:$AK,28,FALSE)=0,"-",VLOOKUP($AU762,'FE Source'!$A:$AK,28,FALSE))</f>
        <v>-1.96</v>
      </c>
      <c r="BL762" s="215">
        <f>IF(VLOOKUP($AU762,'FE Source'!$A:$AK,29,FALSE)=0,"-",VLOOKUP($AU762,'FE Source'!$A:$AK,29,FALSE))</f>
        <v>-12.58</v>
      </c>
      <c r="BM762" s="215">
        <f>IF(VLOOKUP($AU762,'FE Source'!$A:$AK,30,FALSE)=0,"-",VLOOKUP($AU762,'FE Source'!$A:$AK,30,FALSE))</f>
        <v>5.08</v>
      </c>
      <c r="BN762" t="str">
        <f>IF(VLOOKUP($AU762,'FE Source'!$A:$AK,31,FALSE)="No Specified Index","-",IF(VLOOKUP($AU762,'FE Source'!$A:$AK,31,FALSE)=0,"-",VLOOKUP($AU762,'FE Source'!$A:$AK,31,FALSE)))</f>
        <v>JP Morgan Asia Credit Index</v>
      </c>
      <c r="BO762" s="217">
        <f>IF(VLOOKUP($AU762,'FE Source'!$A:$AK,32,FALSE)=0,"-",VLOOKUP($AU762,'FE Source'!$A:$AK,32,FALSE))</f>
        <v>43271</v>
      </c>
      <c r="BP762" s="18" t="str">
        <f>IF(VLOOKUP($AU762,'FE Source'!$AZ:$BC,2,FALSE)=0,"-",VLOOKUP($AU762,'FE Source'!$AZ:$BC,2,FALSE))</f>
        <v>-</v>
      </c>
      <c r="BQ762" s="18" t="str">
        <f>IF(VLOOKUP($AU762,'FE Source'!$AZ:$BC,3,FALSE)=0,"-",VLOOKUP($AU762,'FE Source'!$AZ:$BC,3,FALSE))</f>
        <v>-</v>
      </c>
      <c r="BR762" s="18" t="str">
        <f>IF(VLOOKUP($AU762,'FE Source'!$AZ:$BC,4,FALSE)=0,"-",VLOOKUP($AU762,'FE Source'!$AZ:$BC,4,FALSE))</f>
        <v>-</v>
      </c>
    </row>
    <row r="763" spans="2:70" ht="15" customHeight="1">
      <c r="B763" s="571" t="str">
        <f>INDEX('UT - Retail'!$A$7:$A$1409,MATCH(AU763,'UT - Retail'!$U$7:$U$1409,0),1)</f>
        <v>Maybank Asset Management</v>
      </c>
      <c r="C763" s="650" t="str">
        <f>INDEX('UT - Retail'!$B$7:$B$1409,MATCH(AU763,'UT - Retail'!$U$7:$U$1409,0),1)</f>
        <v>Maybank Global Sukuk Income-I A (dist) SGD</v>
      </c>
      <c r="D763" s="650"/>
      <c r="E763" s="618" t="str">
        <f>VLOOKUP(C763,'UT - Retail'!$B:$K,8,FALSE)</f>
        <v>Fixed Income</v>
      </c>
      <c r="F763" s="618" t="str">
        <f>VLOOKUP(C763,'UT - Retail'!$B:$K,9,FALSE)</f>
        <v>Global</v>
      </c>
      <c r="G763" s="618" t="str">
        <f>VLOOKUP(C763,'UT - Retail'!$B:$K,10,FALSE)</f>
        <v>General</v>
      </c>
      <c r="H763" s="82" t="str">
        <f>VLOOKUP(C763,'UT - Retail'!$B:$N,13,FALSE)</f>
        <v>No</v>
      </c>
      <c r="I763" s="82" t="str">
        <f>VLOOKUP(C763,'UT - Retail'!$B:$Q,14,FALSE)</f>
        <v>No</v>
      </c>
      <c r="J763" s="618" t="str">
        <f>VLOOKUP(C763,'UT - Retail'!$B:$Q,11,FALSE)</f>
        <v>Yes</v>
      </c>
      <c r="K763" s="130" t="str">
        <f>VLOOKUP(C763,'UT - Retail'!$B:$P,15,FALSE)</f>
        <v>Yes</v>
      </c>
      <c r="L763" s="82" t="str">
        <f>VLOOKUP(C763,'UT - Retail'!$B:$Q,16,FALSE)</f>
        <v>Both</v>
      </c>
      <c r="M763" s="618" t="str">
        <f>VLOOKUP(C763,'UT - Retail'!$B:$K,6,FALSE)</f>
        <v>SGD</v>
      </c>
      <c r="N763" s="618" t="str">
        <f>IFERROR(IF(MATCH(C763,'Portfolio Construction'!$AL:$AL,0),"Yes","No"),"No")</f>
        <v>No</v>
      </c>
      <c r="O763" s="618" t="str">
        <f>IFERROR(IF(MATCH(C763,'Portfolio Construction'!$AN:$AN,0),"Yes","No"),"No")</f>
        <v>No</v>
      </c>
      <c r="P763" s="618" t="str">
        <f>IFERROR(IF(MATCH(C763,'Portfolio Construction'!$AP:$AP,0),"Yes","No"),"No")</f>
        <v>No</v>
      </c>
      <c r="Q763" s="618" t="str">
        <f>IFERROR(IF(MATCH(C763,'Portfolio Construction'!$AR:$AR,0),"Yes","No"),"No")</f>
        <v>No</v>
      </c>
      <c r="R763" s="618" t="str">
        <f>IFERROR(IF(MATCH(C763,'Portfolio Construction'!$AT:$AT,0),"Yes","No"),"No")</f>
        <v>No</v>
      </c>
      <c r="S763" s="618" t="str">
        <f>IFERROR(IF(MATCH(C763,'Portfolio Construction'!$AV:$AV,0),"Yes","No"),"No")</f>
        <v>No</v>
      </c>
      <c r="T763" s="618" t="str">
        <f>IFERROR(IF(MATCH(C763,'Portfolio Construction'!$AX:$AX,0),"Yes","No"),"No")</f>
        <v>No</v>
      </c>
      <c r="U763" s="618" t="str">
        <f>IFERROR(IF(MATCH(C763,'Portfolio Construction'!$AZ:$AZ,0),"Yes","No"),"No")</f>
        <v>No</v>
      </c>
      <c r="V763" s="618" t="str">
        <f>IFERROR(IF(MATCH(C763,'Portfolio Construction'!$BB:$BB,0),"Yes","No"),"No")</f>
        <v>No</v>
      </c>
      <c r="W763" s="618">
        <f>IF(VLOOKUP($AU763,'FE Source'!$A:$W,3,FALSE)=0,"-",VLOOKUP($AU763,'FE Source'!$A:$W,3,FALSE))</f>
        <v>1.49</v>
      </c>
      <c r="X763" s="618">
        <f>IF(VLOOKUP($AU763,'FE Source'!$A:$W,4,FALSE)=0,"-",VLOOKUP($AU763,'FE Source'!$A:$W,4,FALSE))</f>
        <v>-0.23</v>
      </c>
      <c r="Y763" s="618">
        <f>IF(VLOOKUP($AU763,'FE Source'!$A:$W,5,FALSE)=0,"-",VLOOKUP($AU763,'FE Source'!$A:$W,5,FALSE))</f>
        <v>1.35</v>
      </c>
      <c r="Z763" s="618">
        <f>IF(VLOOKUP($AU763,'FE Source'!$A:$W,6,FALSE)=0,"-",VLOOKUP($AU763,'FE Source'!$A:$W,6,FALSE))</f>
        <v>4.2</v>
      </c>
      <c r="AA763" s="618">
        <f>IF(VLOOKUP($AU763,'FE Source'!$A:$W,7,FALSE)=0,"-",VLOOKUP($AU763,'FE Source'!$A:$W,7,FALSE))</f>
        <v>1.95</v>
      </c>
      <c r="AB763" s="618">
        <f>IF(VLOOKUP($AU763,'FE Source'!$A:$W,8,FALSE)=0,"-",VLOOKUP($AU763,'FE Source'!$A:$W,8,FALSE))</f>
        <v>2.2000000000000002</v>
      </c>
      <c r="AC763" s="632" t="str">
        <f>IF(VLOOKUP($AU763,'FE Source'!$A:$W,9,FALSE)=0,"-",VLOOKUP($AU763,'FE Source'!$A:$W,9,FALSE))</f>
        <v>-</v>
      </c>
      <c r="AD763" s="634">
        <f>IF(VLOOKUP($AU763,'FE Source'!$A:$W,10,FALSE)=0,"-",VLOOKUP($AU763,'FE Source'!$A:$W,10,FALSE))</f>
        <v>0.43</v>
      </c>
      <c r="AE763" s="618">
        <f>IF(VLOOKUP($AU763,'FE Source'!$A:$W,11,FALSE)=0,"-",VLOOKUP($AU763,'FE Source'!$A:$W,11,FALSE))</f>
        <v>3.31</v>
      </c>
      <c r="AF763" s="618" t="str">
        <f>IF(VLOOKUP($AU763,'FE Source'!$A:$W,12,FALSE)=0,"-",VLOOKUP($AU763,'FE Source'!$A:$W,12,FALSE))</f>
        <v>-</v>
      </c>
      <c r="AG763" s="618">
        <f>IF(VLOOKUP($AU763,'FE Source'!$A:$W,14,FALSE)=0,"-",VLOOKUP($AU763,'FE Source'!$A:$W,14,FALSE))</f>
        <v>-4.01</v>
      </c>
      <c r="AH763" s="721">
        <f>IF(VLOOKUP($AU763,'FE Source'!$A:$DJ,33,FALSE)=0,"-",VLOOKUP($AU763,'FE Source'!$A:$DJ,33,FALSE))</f>
        <v>44.36</v>
      </c>
      <c r="AI763" s="618">
        <f>IF(VLOOKUP($AU763,'FE Source'!$A:$Y,20,FALSE)=0,"-",VLOOKUP($AU763,'FE Source'!$A:$Y,20,FALSE))</f>
        <v>44.69</v>
      </c>
      <c r="AJ763" s="721">
        <f>IF(VLOOKUP($AU763,'FE Source'!$A:$DJ,34,FALSE)=0,"-",VLOOKUP($AU763,'FE Source'!$A:$DJ,34,FALSE))</f>
        <v>46.79</v>
      </c>
      <c r="AK763" s="721">
        <f>IF(VLOOKUP($AU763,'FE Source'!$A:$DJ,35,FALSE)=0,"-",VLOOKUP($AU763,'FE Source'!$A:$DJ,35,FALSE))</f>
        <v>-88.52</v>
      </c>
      <c r="AL763" s="632">
        <f>IF(VLOOKUP($AU763,'FE Source'!$A:$Y,19,FALSE)=0,"-",VLOOKUP($AU763,'FE Source'!$A:$Y,19,FALSE))</f>
        <v>38.270000000000003</v>
      </c>
      <c r="AM763" s="721">
        <f>IF(VLOOKUP($AU763,'FE Source'!$A:$DJ,36,FALSE)=0,"-",VLOOKUP($AU763,'FE Source'!$A:$DJ,36,FALSE))</f>
        <v>30.62</v>
      </c>
      <c r="AN763" s="635">
        <f>IF(VLOOKUP($AU763,'FE Source'!$A:$W,13,FALSE)=0,"-",VLOOKUP($AU763,'FE Source'!$A:$W,13,FALSE))</f>
        <v>58.6</v>
      </c>
      <c r="AO763" s="634">
        <f>IF(J763="no","-",IF(VLOOKUP($AU763,'FE Source'!$A:$W,15,FALSE)=0,"-",VLOOKUP($AU763,'FE Source'!$A:$W,15,FALSE)))</f>
        <v>4.75</v>
      </c>
      <c r="AP763" s="618" t="str">
        <f>IF(AO763="-","-",IF(VLOOKUP($AU763,'FE Source'!$A:$Z,21,FALSE)=0,"-",IF(VLOOKUP($AU763,'FE Source'!$A:$Z,21,FALSE)=2,"Semi-Annual",IF(VLOOKUP($AU763,'FE Source'!$A:$Z,21,FALSE)=4,"Quarterly",IF(VLOOKUP($AU763,'FE Source'!$A:$Z,21,FALSE)=12,"Monthly","Annual")))))</f>
        <v>Quarterly</v>
      </c>
      <c r="AQ763" s="632" t="str">
        <f t="array" ref="AQ763">IF(VLOOKUP($AU763,'FE Source'!$A:$W,16,FALSE)=0,"-",VLOOKUP($AU763,'FE Source'!$A:$W,16,FALSE))</f>
        <v>-</v>
      </c>
      <c r="AR763" s="636" t="str">
        <f>IF(VLOOKUP($AU763,'FE Source'!$A:$W,17,FALSE)=0,"-",VLOOKUP($AU763,'FE Source'!$A:$W,17,FALSE))</f>
        <v>-</v>
      </c>
      <c r="AS763" s="634">
        <f>IF(VLOOKUP($AU763,'FE Source'!$AN:$AS,4,FALSE)="",VLOOKUP($AU763,'FE Source'!$AN:$AS,3,FALSE),VLOOKUP($AU763,'FE Source'!$AN:$AS,4,FALSE))</f>
        <v>0.83</v>
      </c>
      <c r="AT763" s="637">
        <f>IF(VLOOKUP($AU763,'FE Source'!$AN:$AS,5,FALSE)=0,"-",VLOOKUP($AU763,'FE Source'!$AN:$AS,5,FALSE))</f>
        <v>45782</v>
      </c>
      <c r="AU763" s="636" t="s">
        <v>8517</v>
      </c>
      <c r="BE763" s="215" t="str">
        <f>IF(VLOOKUP($AU763,'FE Source'!$A:$AK,22,FALSE)=0,"-",VLOOKUP($AU763,'FE Source'!$A:$AK,22,FALSE))</f>
        <v>-</v>
      </c>
      <c r="BF763" s="215" t="str">
        <f>IF(VLOOKUP($AU763,'FE Source'!$A:$AK,23,FALSE)=0,"-",VLOOKUP($AU763,'FE Source'!$A:$AK,23,FALSE))</f>
        <v>-</v>
      </c>
      <c r="BG763" s="215" t="str">
        <f>IF(VLOOKUP($AU763,'FE Source'!$A:$AK,24,FALSE)=0,"-",VLOOKUP($AU763,'FE Source'!$A:$AK,24,FALSE))</f>
        <v>-</v>
      </c>
      <c r="BH763" s="215" t="str">
        <f>IF(VLOOKUP($AU763,'FE Source'!$A:$AK,25,FALSE)=0,"-",VLOOKUP($AU763,'FE Source'!$A:$AK,25,FALSE))</f>
        <v>-</v>
      </c>
      <c r="BI763" s="215" t="str">
        <f>IF(VLOOKUP($AU763,'FE Source'!$A:$AK,26,FALSE)=0,"-",VLOOKUP($AU763,'FE Source'!$A:$AK,26,FALSE))</f>
        <v>-</v>
      </c>
      <c r="BJ763" s="215">
        <f>IF(VLOOKUP($AU763,'FE Source'!$A:$AK,27,FALSE)=0,"-",VLOOKUP($AU763,'FE Source'!$A:$AK,27,FALSE))</f>
        <v>3.67</v>
      </c>
      <c r="BK763" s="215">
        <f>IF(VLOOKUP($AU763,'FE Source'!$A:$AK,28,FALSE)=0,"-",VLOOKUP($AU763,'FE Source'!$A:$AK,28,FALSE))</f>
        <v>0.65</v>
      </c>
      <c r="BL763" s="215">
        <f>IF(VLOOKUP($AU763,'FE Source'!$A:$AK,29,FALSE)=0,"-",VLOOKUP($AU763,'FE Source'!$A:$AK,29,FALSE))</f>
        <v>-6.14</v>
      </c>
      <c r="BM763" s="215">
        <f>IF(VLOOKUP($AU763,'FE Source'!$A:$AK,30,FALSE)=0,"-",VLOOKUP($AU763,'FE Source'!$A:$AK,30,FALSE))</f>
        <v>3.9</v>
      </c>
      <c r="BN763" t="str">
        <f>IF(VLOOKUP($AU763,'FE Source'!$A:$AK,31,FALSE)="No Specified Index","-",IF(VLOOKUP($AU763,'FE Source'!$A:$AK,31,FALSE)=0,"-",VLOOKUP($AU763,'FE Source'!$A:$AK,31,FALSE)))</f>
        <v>-</v>
      </c>
      <c r="BO763" s="217">
        <f>IF(VLOOKUP($AU763,'FE Source'!$A:$AK,32,FALSE)=0,"-",VLOOKUP($AU763,'FE Source'!$A:$AK,32,FALSE))</f>
        <v>43690</v>
      </c>
      <c r="BP763" s="18" t="str">
        <f>IF(VLOOKUP($AU763,'FE Source'!$AZ:$BC,2,FALSE)=0,"-",VLOOKUP($AU763,'FE Source'!$AZ:$BC,2,FALSE))</f>
        <v>-</v>
      </c>
      <c r="BQ763" s="18" t="str">
        <f>IF(VLOOKUP($AU763,'FE Source'!$AZ:$BC,3,FALSE)=0,"-",VLOOKUP($AU763,'FE Source'!$AZ:$BC,3,FALSE))</f>
        <v>-</v>
      </c>
      <c r="BR763" s="18" t="str">
        <f>IF(VLOOKUP($AU763,'FE Source'!$AZ:$BC,4,FALSE)=0,"-",VLOOKUP($AU763,'FE Source'!$AZ:$BC,4,FALSE))</f>
        <v>-</v>
      </c>
    </row>
    <row r="764" spans="2:70" ht="15" customHeight="1">
      <c r="B764" s="571" t="str">
        <f>INDEX('UT - Retail'!$A$7:$A$1409,MATCH(AU764,'UT - Retail'!$U$7:$U$1409,0),1)</f>
        <v>Natixis IF Luxemborg</v>
      </c>
      <c r="C764" s="650" t="str">
        <f>INDEX('UT - Retail'!$B$7:$B$1409,MATCH(AU764,'UT - Retail'!$U$7:$U$1409,0),1)</f>
        <v>Natixis Harris Associates US Value Equity PA SGD-H</v>
      </c>
      <c r="D764" s="650"/>
      <c r="E764" s="618" t="str">
        <f>VLOOKUP(C764,'UT - Retail'!$B:$K,8,FALSE)</f>
        <v>Equities</v>
      </c>
      <c r="F764" s="618" t="str">
        <f>VLOOKUP(C764,'UT - Retail'!$B:$K,9,FALSE)</f>
        <v>US</v>
      </c>
      <c r="G764" s="618" t="str">
        <f>VLOOKUP(C764,'UT - Retail'!$B:$K,10,FALSE)</f>
        <v>General</v>
      </c>
      <c r="H764" s="82" t="str">
        <f>VLOOKUP(C764,'UT - Retail'!$B:$N,13,FALSE)</f>
        <v>Yes</v>
      </c>
      <c r="I764" s="82" t="str">
        <f>VLOOKUP(C764,'UT - Retail'!$B:$Q,14,FALSE)</f>
        <v>No</v>
      </c>
      <c r="J764" s="618" t="str">
        <f>VLOOKUP(C764,'UT - Retail'!$B:$Q,11,FALSE)</f>
        <v>No</v>
      </c>
      <c r="K764" s="130" t="str">
        <f>VLOOKUP(C764,'UT - Retail'!$B:$P,15,FALSE)</f>
        <v>No</v>
      </c>
      <c r="L764" s="82" t="str">
        <f>VLOOKUP(C764,'UT - Retail'!$B:$Q,16,FALSE)</f>
        <v>Both</v>
      </c>
      <c r="M764" s="618" t="str">
        <f>VLOOKUP(C764,'UT - Retail'!$B:$K,6,FALSE)</f>
        <v>SGD</v>
      </c>
      <c r="N764" s="618" t="str">
        <f>IFERROR(IF(MATCH(C764,'Portfolio Construction'!$AL:$AL,0),"Yes","No"),"No")</f>
        <v>Yes</v>
      </c>
      <c r="O764" s="618" t="str">
        <f>IFERROR(IF(MATCH(C764,'Portfolio Construction'!$AN:$AN,0),"Yes","No"),"No")</f>
        <v>No</v>
      </c>
      <c r="P764" s="618" t="str">
        <f>IFERROR(IF(MATCH(C764,'Portfolio Construction'!$AP:$AP,0),"Yes","No"),"No")</f>
        <v>No</v>
      </c>
      <c r="Q764" s="618" t="str">
        <f>IFERROR(IF(MATCH(C764,'Portfolio Construction'!$AR:$AR,0),"Yes","No"),"No")</f>
        <v>No</v>
      </c>
      <c r="R764" s="618" t="str">
        <f>IFERROR(IF(MATCH(C764,'Portfolio Construction'!$AT:$AT,0),"Yes","No"),"No")</f>
        <v>No</v>
      </c>
      <c r="S764" s="618" t="str">
        <f>IFERROR(IF(MATCH(C764,'Portfolio Construction'!$AV:$AV,0),"Yes","No"),"No")</f>
        <v>No</v>
      </c>
      <c r="T764" s="618" t="str">
        <f>IFERROR(IF(MATCH(C764,'Portfolio Construction'!$AX:$AX,0),"Yes","No"),"No")</f>
        <v>No</v>
      </c>
      <c r="U764" s="618" t="str">
        <f>IFERROR(IF(MATCH(C764,'Portfolio Construction'!$AZ:$AZ,0),"Yes","No"),"No")</f>
        <v>No</v>
      </c>
      <c r="V764" s="618" t="str">
        <f>IFERROR(IF(MATCH(C764,'Portfolio Construction'!$BB:$BB,0),"Yes","No"),"No")</f>
        <v>No</v>
      </c>
      <c r="W764" s="618">
        <f>IF(VLOOKUP($AU764,'FE Source'!$A:$W,3,FALSE)=0,"-",VLOOKUP($AU764,'FE Source'!$A:$W,3,FALSE))</f>
        <v>-3.63</v>
      </c>
      <c r="X764" s="618">
        <f>IF(VLOOKUP($AU764,'FE Source'!$A:$W,4,FALSE)=0,"-",VLOOKUP($AU764,'FE Source'!$A:$W,4,FALSE))</f>
        <v>8.66</v>
      </c>
      <c r="Y764" s="618">
        <f>IF(VLOOKUP($AU764,'FE Source'!$A:$W,5,FALSE)=0,"-",VLOOKUP($AU764,'FE Source'!$A:$W,5,FALSE))</f>
        <v>-7.52</v>
      </c>
      <c r="Z764" s="618">
        <f>IF(VLOOKUP($AU764,'FE Source'!$A:$W,6,FALSE)=0,"-",VLOOKUP($AU764,'FE Source'!$A:$W,6,FALSE))</f>
        <v>2.58</v>
      </c>
      <c r="AA764" s="618">
        <f>IF(VLOOKUP($AU764,'FE Source'!$A:$W,7,FALSE)=0,"-",VLOOKUP($AU764,'FE Source'!$A:$W,7,FALSE))</f>
        <v>9.61</v>
      </c>
      <c r="AB764" s="618">
        <f>IF(VLOOKUP($AU764,'FE Source'!$A:$W,8,FALSE)=0,"-",VLOOKUP($AU764,'FE Source'!$A:$W,8,FALSE))</f>
        <v>16.489999999999998</v>
      </c>
      <c r="AC764" s="632">
        <f>IF(VLOOKUP($AU764,'FE Source'!$A:$W,9,FALSE)=0,"-",VLOOKUP($AU764,'FE Source'!$A:$W,9,FALSE))</f>
        <v>8.68</v>
      </c>
      <c r="AD764" s="634">
        <f>IF(VLOOKUP($AU764,'FE Source'!$A:$W,10,FALSE)=0,"-",VLOOKUP($AU764,'FE Source'!$A:$W,10,FALSE))</f>
        <v>1.24</v>
      </c>
      <c r="AE764" s="618">
        <f>IF(VLOOKUP($AU764,'FE Source'!$A:$W,11,FALSE)=0,"-",VLOOKUP($AU764,'FE Source'!$A:$W,11,FALSE))</f>
        <v>19.55</v>
      </c>
      <c r="AF764" s="618">
        <f>IF(VLOOKUP($AU764,'FE Source'!$A:$W,12,FALSE)=0,"-",VLOOKUP($AU764,'FE Source'!$A:$W,12,FALSE))</f>
        <v>0.35</v>
      </c>
      <c r="AG764" s="618">
        <f>IF(VLOOKUP($AU764,'FE Source'!$A:$W,14,FALSE)=0,"-",VLOOKUP($AU764,'FE Source'!$A:$W,14,FALSE))</f>
        <v>-12.37</v>
      </c>
      <c r="AH764" s="721">
        <f>IF(VLOOKUP($AU764,'FE Source'!$A:$DJ,33,FALSE)=0,"-",VLOOKUP($AU764,'FE Source'!$A:$DJ,33,FALSE))</f>
        <v>103.78</v>
      </c>
      <c r="AI764" s="618">
        <f>IF(VLOOKUP($AU764,'FE Source'!$A:$Y,20,FALSE)=0,"-",VLOOKUP($AU764,'FE Source'!$A:$Y,20,FALSE))</f>
        <v>147.03</v>
      </c>
      <c r="AJ764" s="721">
        <f>IF(VLOOKUP($AU764,'FE Source'!$A:$DJ,34,FALSE)=0,"-",VLOOKUP($AU764,'FE Source'!$A:$DJ,34,FALSE))</f>
        <v>167.75</v>
      </c>
      <c r="AK764" s="721">
        <f>IF(VLOOKUP($AU764,'FE Source'!$A:$DJ,35,FALSE)=0,"-",VLOOKUP($AU764,'FE Source'!$A:$DJ,35,FALSE))</f>
        <v>105.23</v>
      </c>
      <c r="AL764" s="632">
        <f>IF(VLOOKUP($AU764,'FE Source'!$A:$Y,19,FALSE)=0,"-",VLOOKUP($AU764,'FE Source'!$A:$Y,19,FALSE))</f>
        <v>119.59</v>
      </c>
      <c r="AM764" s="721">
        <f>IF(VLOOKUP($AU764,'FE Source'!$A:$DJ,36,FALSE)=0,"-",VLOOKUP($AU764,'FE Source'!$A:$DJ,36,FALSE))</f>
        <v>115.65</v>
      </c>
      <c r="AN764" s="635">
        <f>IF(VLOOKUP($AU764,'FE Source'!$A:$W,13,FALSE)=0,"-",VLOOKUP($AU764,'FE Source'!$A:$W,13,FALSE))</f>
        <v>2635.8</v>
      </c>
      <c r="AO764" s="634" t="str">
        <f>IF(J764="no","-",IF(VLOOKUP($AU764,'FE Source'!$A:$W,15,FALSE)=0,"-",VLOOKUP($AU764,'FE Source'!$A:$W,15,FALSE)))</f>
        <v>-</v>
      </c>
      <c r="AP764" s="618" t="str">
        <f>IF(AO764="-","-",IF(VLOOKUP($AU764,'FE Source'!$A:$Z,21,FALSE)=0,"-",IF(VLOOKUP($AU764,'FE Source'!$A:$Z,21,FALSE)=2,"Semi-Annual",IF(VLOOKUP($AU764,'FE Source'!$A:$Z,21,FALSE)=4,"Quarterly",IF(VLOOKUP($AU764,'FE Source'!$A:$Z,21,FALSE)=12,"Monthly","Annual")))))</f>
        <v>-</v>
      </c>
      <c r="AQ764" s="632">
        <f t="array" ref="AQ764">IF(VLOOKUP($AU764,'FE Source'!$A:$W,16,FALSE)=0,"-",VLOOKUP($AU764,'FE Source'!$A:$W,16,FALSE))</f>
        <v>1.8</v>
      </c>
      <c r="AR764" s="636" t="str">
        <f>IF(VLOOKUP($AU764,'FE Source'!$A:$W,17,FALSE)=0,"-",VLOOKUP($AU764,'FE Source'!$A:$W,17,FALSE))</f>
        <v>-</v>
      </c>
      <c r="AS764" s="634">
        <f>IF(VLOOKUP($AU764,'FE Source'!$AN:$AS,4,FALSE)="",VLOOKUP($AU764,'FE Source'!$AN:$AS,3,FALSE),VLOOKUP($AU764,'FE Source'!$AN:$AS,4,FALSE))</f>
        <v>235.54</v>
      </c>
      <c r="AT764" s="637">
        <f>IF(VLOOKUP($AU764,'FE Source'!$AN:$AS,5,FALSE)=0,"-",VLOOKUP($AU764,'FE Source'!$AN:$AS,5,FALSE))</f>
        <v>45783</v>
      </c>
      <c r="AU764" s="636" t="s">
        <v>4948</v>
      </c>
      <c r="BE764" s="215" t="str">
        <f>IF(VLOOKUP($AU764,'FE Source'!$A:$AK,22,FALSE)=0,"-",VLOOKUP($AU764,'FE Source'!$A:$AK,22,FALSE))</f>
        <v>-</v>
      </c>
      <c r="BF764" s="215">
        <f>IF(VLOOKUP($AU764,'FE Source'!$A:$AK,23,FALSE)=0,"-",VLOOKUP($AU764,'FE Source'!$A:$AK,23,FALSE))</f>
        <v>15.47</v>
      </c>
      <c r="BG764" s="215">
        <f>IF(VLOOKUP($AU764,'FE Source'!$A:$AK,24,FALSE)=0,"-",VLOOKUP($AU764,'FE Source'!$A:$AK,24,FALSE))</f>
        <v>15.25</v>
      </c>
      <c r="BH764" s="215">
        <f>IF(VLOOKUP($AU764,'FE Source'!$A:$AK,25,FALSE)=0,"-",VLOOKUP($AU764,'FE Source'!$A:$AK,25,FALSE))</f>
        <v>-15.03</v>
      </c>
      <c r="BI764" s="215">
        <f>IF(VLOOKUP($AU764,'FE Source'!$A:$AK,26,FALSE)=0,"-",VLOOKUP($AU764,'FE Source'!$A:$AK,26,FALSE))</f>
        <v>30.82</v>
      </c>
      <c r="BJ764" s="215">
        <f>IF(VLOOKUP($AU764,'FE Source'!$A:$AK,27,FALSE)=0,"-",VLOOKUP($AU764,'FE Source'!$A:$AK,27,FALSE))</f>
        <v>16.100000000000001</v>
      </c>
      <c r="BK764" s="215">
        <f>IF(VLOOKUP($AU764,'FE Source'!$A:$AK,28,FALSE)=0,"-",VLOOKUP($AU764,'FE Source'!$A:$AK,28,FALSE))</f>
        <v>25.7</v>
      </c>
      <c r="BL764" s="215">
        <f>IF(VLOOKUP($AU764,'FE Source'!$A:$AK,29,FALSE)=0,"-",VLOOKUP($AU764,'FE Source'!$A:$AK,29,FALSE))</f>
        <v>-14.7</v>
      </c>
      <c r="BM764" s="215">
        <f>IF(VLOOKUP($AU764,'FE Source'!$A:$AK,30,FALSE)=0,"-",VLOOKUP($AU764,'FE Source'!$A:$AK,30,FALSE))</f>
        <v>26.71</v>
      </c>
      <c r="BN764" t="str">
        <f>IF(VLOOKUP($AU764,'FE Source'!$A:$AK,31,FALSE)="No Specified Index","-",IF(VLOOKUP($AU764,'FE Source'!$A:$AK,31,FALSE)=0,"-",VLOOKUP($AU764,'FE Source'!$A:$AK,31,FALSE)))</f>
        <v>S&amp;P 500 TR USD</v>
      </c>
      <c r="BO764" s="217">
        <f>IF(VLOOKUP($AU764,'FE Source'!$A:$AK,32,FALSE)=0,"-",VLOOKUP($AU764,'FE Source'!$A:$AK,32,FALSE))</f>
        <v>42089</v>
      </c>
      <c r="BP764" s="18" t="str">
        <f>IF(VLOOKUP($AU764,'FE Source'!$AZ:$BC,2,FALSE)=0,"-",VLOOKUP($AU764,'FE Source'!$AZ:$BC,2,FALSE))</f>
        <v>-</v>
      </c>
      <c r="BQ764" s="18" t="str">
        <f>IF(VLOOKUP($AU764,'FE Source'!$AZ:$BC,3,FALSE)=0,"-",VLOOKUP($AU764,'FE Source'!$AZ:$BC,3,FALSE))</f>
        <v>-</v>
      </c>
      <c r="BR764" s="18" t="str">
        <f>IF(VLOOKUP($AU764,'FE Source'!$AZ:$BC,4,FALSE)=0,"-",VLOOKUP($AU764,'FE Source'!$AZ:$BC,4,FALSE))</f>
        <v>-</v>
      </c>
    </row>
    <row r="765" spans="2:70" ht="15" customHeight="1">
      <c r="B765" s="571" t="str">
        <f>INDEX('UT - Retail'!$A$7:$A$1409,MATCH(AU765,'UT - Retail'!$U$7:$U$1409,0),1)</f>
        <v>Natixis IF Luxemborg</v>
      </c>
      <c r="C765" s="650" t="str">
        <f>INDEX('UT - Retail'!$B$7:$B$1409,MATCH(AU765,'UT - Retail'!$U$7:$U$1409,0),1)</f>
        <v>Natixis Harris Associates US Value Equity RA SGD</v>
      </c>
      <c r="D765" s="650"/>
      <c r="E765" s="618" t="str">
        <f>VLOOKUP(C765,'UT - Retail'!$B:$K,8,FALSE)</f>
        <v>Equities</v>
      </c>
      <c r="F765" s="618" t="str">
        <f>VLOOKUP(C765,'UT - Retail'!$B:$K,9,FALSE)</f>
        <v>US</v>
      </c>
      <c r="G765" s="618" t="str">
        <f>VLOOKUP(C765,'UT - Retail'!$B:$K,10,FALSE)</f>
        <v>General</v>
      </c>
      <c r="H765" s="82" t="str">
        <f>VLOOKUP(C765,'UT - Retail'!$B:$N,13,FALSE)</f>
        <v>No</v>
      </c>
      <c r="I765" s="82" t="str">
        <f>VLOOKUP(C765,'UT - Retail'!$B:$Q,14,FALSE)</f>
        <v>No</v>
      </c>
      <c r="J765" s="618" t="str">
        <f>VLOOKUP(C765,'UT - Retail'!$B:$Q,11,FALSE)</f>
        <v>No</v>
      </c>
      <c r="K765" s="130" t="str">
        <f>VLOOKUP(C765,'UT - Retail'!$B:$P,15,FALSE)</f>
        <v>Yes</v>
      </c>
      <c r="L765" s="82" t="str">
        <f>VLOOKUP(C765,'UT - Retail'!$B:$Q,16,FALSE)</f>
        <v>Both</v>
      </c>
      <c r="M765" s="618" t="str">
        <f>VLOOKUP(C765,'UT - Retail'!$B:$K,6,FALSE)</f>
        <v>SGD</v>
      </c>
      <c r="N765" s="618" t="str">
        <f>IFERROR(IF(MATCH(C765,'Portfolio Construction'!$AL:$AL,0),"Yes","No"),"No")</f>
        <v>Yes</v>
      </c>
      <c r="O765" s="618" t="str">
        <f>IFERROR(IF(MATCH(C765,'Portfolio Construction'!$AN:$AN,0),"Yes","No"),"No")</f>
        <v>No</v>
      </c>
      <c r="P765" s="618" t="str">
        <f>IFERROR(IF(MATCH(C765,'Portfolio Construction'!$AP:$AP,0),"Yes","No"),"No")</f>
        <v>No</v>
      </c>
      <c r="Q765" s="618" t="str">
        <f>IFERROR(IF(MATCH(C765,'Portfolio Construction'!$AR:$AR,0),"Yes","No"),"No")</f>
        <v>No</v>
      </c>
      <c r="R765" s="618" t="str">
        <f>IFERROR(IF(MATCH(C765,'Portfolio Construction'!$AT:$AT,0),"Yes","No"),"No")</f>
        <v>No</v>
      </c>
      <c r="S765" s="618" t="str">
        <f>IFERROR(IF(MATCH(C765,'Portfolio Construction'!$AV:$AV,0),"Yes","No"),"No")</f>
        <v>No</v>
      </c>
      <c r="T765" s="618" t="str">
        <f>IFERROR(IF(MATCH(C765,'Portfolio Construction'!$AX:$AX,0),"Yes","No"),"No")</f>
        <v>No</v>
      </c>
      <c r="U765" s="618" t="str">
        <f>IFERROR(IF(MATCH(C765,'Portfolio Construction'!$AZ:$AZ,0),"Yes","No"),"No")</f>
        <v>No</v>
      </c>
      <c r="V765" s="618" t="str">
        <f>IFERROR(IF(MATCH(C765,'Portfolio Construction'!$BB:$BB,0),"Yes","No"),"No")</f>
        <v>No</v>
      </c>
      <c r="W765" s="618">
        <f>IF(VLOOKUP($AU765,'FE Source'!$A:$W,3,FALSE)=0,"-",VLOOKUP($AU765,'FE Source'!$A:$W,3,FALSE))</f>
        <v>-8.19</v>
      </c>
      <c r="X765" s="618">
        <f>IF(VLOOKUP($AU765,'FE Source'!$A:$W,4,FALSE)=0,"-",VLOOKUP($AU765,'FE Source'!$A:$W,4,FALSE))</f>
        <v>4.5599999999999996</v>
      </c>
      <c r="Y765" s="618">
        <f>IF(VLOOKUP($AU765,'FE Source'!$A:$W,5,FALSE)=0,"-",VLOOKUP($AU765,'FE Source'!$A:$W,5,FALSE))</f>
        <v>-9.68</v>
      </c>
      <c r="Z765" s="618">
        <f>IF(VLOOKUP($AU765,'FE Source'!$A:$W,6,FALSE)=0,"-",VLOOKUP($AU765,'FE Source'!$A:$W,6,FALSE))</f>
        <v>-0.28000000000000003</v>
      </c>
      <c r="AA765" s="618">
        <f>IF(VLOOKUP($AU765,'FE Source'!$A:$W,7,FALSE)=0,"-",VLOOKUP($AU765,'FE Source'!$A:$W,7,FALSE))</f>
        <v>8.68</v>
      </c>
      <c r="AB765" s="618">
        <f>IF(VLOOKUP($AU765,'FE Source'!$A:$W,8,FALSE)=0,"-",VLOOKUP($AU765,'FE Source'!$A:$W,8,FALSE))</f>
        <v>15.4</v>
      </c>
      <c r="AC765" s="632">
        <f>IF(VLOOKUP($AU765,'FE Source'!$A:$W,9,FALSE)=0,"-",VLOOKUP($AU765,'FE Source'!$A:$W,9,FALSE))</f>
        <v>9.15</v>
      </c>
      <c r="AD765" s="634">
        <f>IF(VLOOKUP($AU765,'FE Source'!$A:$W,10,FALSE)=0,"-",VLOOKUP($AU765,'FE Source'!$A:$W,10,FALSE))</f>
        <v>1.1200000000000001</v>
      </c>
      <c r="AE765" s="618">
        <f>IF(VLOOKUP($AU765,'FE Source'!$A:$W,11,FALSE)=0,"-",VLOOKUP($AU765,'FE Source'!$A:$W,11,FALSE))</f>
        <v>17.64</v>
      </c>
      <c r="AF765" s="618">
        <f>IF(VLOOKUP($AU765,'FE Source'!$A:$W,12,FALSE)=0,"-",VLOOKUP($AU765,'FE Source'!$A:$W,12,FALSE))</f>
        <v>0.37</v>
      </c>
      <c r="AG765" s="618">
        <f>IF(VLOOKUP($AU765,'FE Source'!$A:$W,14,FALSE)=0,"-",VLOOKUP($AU765,'FE Source'!$A:$W,14,FALSE))</f>
        <v>-11.9</v>
      </c>
      <c r="AH765" s="721">
        <f>IF(VLOOKUP($AU765,'FE Source'!$A:$DJ,33,FALSE)=0,"-",VLOOKUP($AU765,'FE Source'!$A:$DJ,33,FALSE))</f>
        <v>79.05</v>
      </c>
      <c r="AI765" s="618">
        <f>IF(VLOOKUP($AU765,'FE Source'!$A:$Y,20,FALSE)=0,"-",VLOOKUP($AU765,'FE Source'!$A:$Y,20,FALSE))</f>
        <v>113.71</v>
      </c>
      <c r="AJ765" s="721">
        <f>IF(VLOOKUP($AU765,'FE Source'!$A:$DJ,34,FALSE)=0,"-",VLOOKUP($AU765,'FE Source'!$A:$DJ,34,FALSE))</f>
        <v>118.46</v>
      </c>
      <c r="AK765" s="721">
        <f>IF(VLOOKUP($AU765,'FE Source'!$A:$DJ,35,FALSE)=0,"-",VLOOKUP($AU765,'FE Source'!$A:$DJ,35,FALSE))</f>
        <v>89.73</v>
      </c>
      <c r="AL765" s="632">
        <f>IF(VLOOKUP($AU765,'FE Source'!$A:$Y,19,FALSE)=0,"-",VLOOKUP($AU765,'FE Source'!$A:$Y,19,FALSE))</f>
        <v>100.52</v>
      </c>
      <c r="AM765" s="721">
        <f>IF(VLOOKUP($AU765,'FE Source'!$A:$DJ,36,FALSE)=0,"-",VLOOKUP($AU765,'FE Source'!$A:$DJ,36,FALSE))</f>
        <v>96.08</v>
      </c>
      <c r="AN765" s="635">
        <f>IF(VLOOKUP($AU765,'FE Source'!$A:$W,13,FALSE)=0,"-",VLOOKUP($AU765,'FE Source'!$A:$W,13,FALSE))</f>
        <v>2635.8</v>
      </c>
      <c r="AO765" s="634" t="str">
        <f>IF(J765="no","-",IF(VLOOKUP($AU765,'FE Source'!$A:$W,15,FALSE)=0,"-",VLOOKUP($AU765,'FE Source'!$A:$W,15,FALSE)))</f>
        <v>-</v>
      </c>
      <c r="AP765" s="618" t="str">
        <f>IF(AO765="-","-",IF(VLOOKUP($AU765,'FE Source'!$A:$Z,21,FALSE)=0,"-",IF(VLOOKUP($AU765,'FE Source'!$A:$Z,21,FALSE)=2,"Semi-Annual",IF(VLOOKUP($AU765,'FE Source'!$A:$Z,21,FALSE)=4,"Quarterly",IF(VLOOKUP($AU765,'FE Source'!$A:$Z,21,FALSE)=12,"Monthly","Annual")))))</f>
        <v>-</v>
      </c>
      <c r="AQ765" s="632">
        <f t="array" ref="AQ765">IF(VLOOKUP($AU765,'FE Source'!$A:$W,16,FALSE)=0,"-",VLOOKUP($AU765,'FE Source'!$A:$W,16,FALSE))</f>
        <v>2</v>
      </c>
      <c r="AR765" s="636" t="str">
        <f>IF(VLOOKUP($AU765,'FE Source'!$A:$W,17,FALSE)=0,"-",VLOOKUP($AU765,'FE Source'!$A:$W,17,FALSE))</f>
        <v>Bronze</v>
      </c>
      <c r="AS765" s="634">
        <f>IF(VLOOKUP($AU765,'FE Source'!$AN:$AS,4,FALSE)="",VLOOKUP($AU765,'FE Source'!$AN:$AS,3,FALSE),VLOOKUP($AU765,'FE Source'!$AN:$AS,4,FALSE))</f>
        <v>314.62</v>
      </c>
      <c r="AT765" s="637">
        <f>IF(VLOOKUP($AU765,'FE Source'!$AN:$AS,5,FALSE)=0,"-",VLOOKUP($AU765,'FE Source'!$AN:$AS,5,FALSE))</f>
        <v>45783</v>
      </c>
      <c r="AU765" s="636" t="s">
        <v>1176</v>
      </c>
      <c r="BE765" s="215">
        <f>IF(VLOOKUP($AU765,'FE Source'!$A:$AK,22,FALSE)=0,"-",VLOOKUP($AU765,'FE Source'!$A:$AK,22,FALSE))</f>
        <v>-2.4500000000000002</v>
      </c>
      <c r="BF765" s="215">
        <f>IF(VLOOKUP($AU765,'FE Source'!$A:$AK,23,FALSE)=0,"-",VLOOKUP($AU765,'FE Source'!$A:$AK,23,FALSE))</f>
        <v>17.350000000000001</v>
      </c>
      <c r="BG765" s="215">
        <f>IF(VLOOKUP($AU765,'FE Source'!$A:$AK,24,FALSE)=0,"-",VLOOKUP($AU765,'FE Source'!$A:$AK,24,FALSE))</f>
        <v>6.87</v>
      </c>
      <c r="BH765" s="215">
        <f>IF(VLOOKUP($AU765,'FE Source'!$A:$AK,25,FALSE)=0,"-",VLOOKUP($AU765,'FE Source'!$A:$AK,25,FALSE))</f>
        <v>-12.47</v>
      </c>
      <c r="BI765" s="215">
        <f>IF(VLOOKUP($AU765,'FE Source'!$A:$AK,26,FALSE)=0,"-",VLOOKUP($AU765,'FE Source'!$A:$AK,26,FALSE))</f>
        <v>29.76</v>
      </c>
      <c r="BJ765" s="215">
        <f>IF(VLOOKUP($AU765,'FE Source'!$A:$AK,27,FALSE)=0,"-",VLOOKUP($AU765,'FE Source'!$A:$AK,27,FALSE))</f>
        <v>15.76</v>
      </c>
      <c r="BK765" s="215">
        <f>IF(VLOOKUP($AU765,'FE Source'!$A:$AK,28,FALSE)=0,"-",VLOOKUP($AU765,'FE Source'!$A:$AK,28,FALSE))</f>
        <v>28.06</v>
      </c>
      <c r="BL765" s="215">
        <f>IF(VLOOKUP($AU765,'FE Source'!$A:$AK,29,FALSE)=0,"-",VLOOKUP($AU765,'FE Source'!$A:$AK,29,FALSE))</f>
        <v>-14.47</v>
      </c>
      <c r="BM765" s="215">
        <f>IF(VLOOKUP($AU765,'FE Source'!$A:$AK,30,FALSE)=0,"-",VLOOKUP($AU765,'FE Source'!$A:$AK,30,FALSE))</f>
        <v>26.47</v>
      </c>
      <c r="BN765" t="str">
        <f>IF(VLOOKUP($AU765,'FE Source'!$A:$AK,31,FALSE)="No Specified Index","-",IF(VLOOKUP($AU765,'FE Source'!$A:$AK,31,FALSE)=0,"-",VLOOKUP($AU765,'FE Source'!$A:$AK,31,FALSE)))</f>
        <v>S&amp;P 500 TR USD</v>
      </c>
      <c r="BO765" s="217">
        <f>IF(VLOOKUP($AU765,'FE Source'!$A:$AK,32,FALSE)=0,"-",VLOOKUP($AU765,'FE Source'!$A:$AK,32,FALSE))</f>
        <v>41544</v>
      </c>
      <c r="BP765" s="18" t="str">
        <f>IF(VLOOKUP($AU765,'FE Source'!$AZ:$BC,2,FALSE)=0,"-",VLOOKUP($AU765,'FE Source'!$AZ:$BC,2,FALSE))</f>
        <v>-</v>
      </c>
      <c r="BQ765" s="18" t="str">
        <f>IF(VLOOKUP($AU765,'FE Source'!$AZ:$BC,3,FALSE)=0,"-",VLOOKUP($AU765,'FE Source'!$AZ:$BC,3,FALSE))</f>
        <v>-</v>
      </c>
      <c r="BR765" s="18" t="str">
        <f>IF(VLOOKUP($AU765,'FE Source'!$AZ:$BC,4,FALSE)=0,"-",VLOOKUP($AU765,'FE Source'!$AZ:$BC,4,FALSE))</f>
        <v>-</v>
      </c>
    </row>
    <row r="766" spans="2:70" ht="15" customHeight="1">
      <c r="B766" s="571" t="str">
        <f>INDEX('UT - Retail'!$A$7:$A$1409,MATCH(AU766,'UT - Retail'!$U$7:$U$1409,0),1)</f>
        <v>Natixis IF Luxemborg</v>
      </c>
      <c r="C766" s="650" t="str">
        <f>INDEX('UT - Retail'!$B$7:$B$1409,MATCH(AU766,'UT - Retail'!$U$7:$U$1409,0),1)</f>
        <v>Natixis Harris Associates US Value Equity RA SGD-H</v>
      </c>
      <c r="D766" s="650"/>
      <c r="E766" s="618" t="str">
        <f>VLOOKUP(C766,'UT - Retail'!$B:$K,8,FALSE)</f>
        <v>Equities</v>
      </c>
      <c r="F766" s="618" t="str">
        <f>VLOOKUP(C766,'UT - Retail'!$B:$K,9,FALSE)</f>
        <v>US</v>
      </c>
      <c r="G766" s="618" t="str">
        <f>VLOOKUP(C766,'UT - Retail'!$B:$K,10,FALSE)</f>
        <v>General</v>
      </c>
      <c r="H766" s="82" t="str">
        <f>VLOOKUP(C766,'UT - Retail'!$B:$N,13,FALSE)</f>
        <v>No</v>
      </c>
      <c r="I766" s="82" t="str">
        <f>VLOOKUP(C766,'UT - Retail'!$B:$Q,14,FALSE)</f>
        <v>No</v>
      </c>
      <c r="J766" s="618" t="str">
        <f>VLOOKUP(C766,'UT - Retail'!$B:$Q,11,FALSE)</f>
        <v>No</v>
      </c>
      <c r="K766" s="130" t="str">
        <f>VLOOKUP(C766,'UT - Retail'!$B:$P,15,FALSE)</f>
        <v>Yes</v>
      </c>
      <c r="L766" s="82" t="str">
        <f>VLOOKUP(C766,'UT - Retail'!$B:$Q,16,FALSE)</f>
        <v>Both</v>
      </c>
      <c r="M766" s="618" t="str">
        <f>VLOOKUP(C766,'UT - Retail'!$B:$K,6,FALSE)</f>
        <v>SGD</v>
      </c>
      <c r="N766" s="618" t="str">
        <f>IFERROR(IF(MATCH(C766,'Portfolio Construction'!$AL:$AL,0),"Yes","No"),"No")</f>
        <v>Yes</v>
      </c>
      <c r="O766" s="618" t="str">
        <f>IFERROR(IF(MATCH(C766,'Portfolio Construction'!$AN:$AN,0),"Yes","No"),"No")</f>
        <v>No</v>
      </c>
      <c r="P766" s="618" t="str">
        <f>IFERROR(IF(MATCH(C766,'Portfolio Construction'!$AP:$AP,0),"Yes","No"),"No")</f>
        <v>No</v>
      </c>
      <c r="Q766" s="618" t="str">
        <f>IFERROR(IF(MATCH(C766,'Portfolio Construction'!$AR:$AR,0),"Yes","No"),"No")</f>
        <v>No</v>
      </c>
      <c r="R766" s="618" t="str">
        <f>IFERROR(IF(MATCH(C766,'Portfolio Construction'!$AT:$AT,0),"Yes","No"),"No")</f>
        <v>No</v>
      </c>
      <c r="S766" s="618" t="str">
        <f>IFERROR(IF(MATCH(C766,'Portfolio Construction'!$AV:$AV,0),"Yes","No"),"No")</f>
        <v>No</v>
      </c>
      <c r="T766" s="618" t="str">
        <f>IFERROR(IF(MATCH(C766,'Portfolio Construction'!$AX:$AX,0),"Yes","No"),"No")</f>
        <v>No</v>
      </c>
      <c r="U766" s="618" t="str">
        <f>IFERROR(IF(MATCH(C766,'Portfolio Construction'!$AZ:$AZ,0),"Yes","No"),"No")</f>
        <v>No</v>
      </c>
      <c r="V766" s="618" t="str">
        <f>IFERROR(IF(MATCH(C766,'Portfolio Construction'!$BB:$BB,0),"Yes","No"),"No")</f>
        <v>No</v>
      </c>
      <c r="W766" s="618">
        <f>IF(VLOOKUP($AU766,'FE Source'!$A:$W,3,FALSE)=0,"-",VLOOKUP($AU766,'FE Source'!$A:$W,3,FALSE))</f>
        <v>-3.65</v>
      </c>
      <c r="X766" s="618">
        <f>IF(VLOOKUP($AU766,'FE Source'!$A:$W,4,FALSE)=0,"-",VLOOKUP($AU766,'FE Source'!$A:$W,4,FALSE))</f>
        <v>8.68</v>
      </c>
      <c r="Y766" s="618">
        <f>IF(VLOOKUP($AU766,'FE Source'!$A:$W,5,FALSE)=0,"-",VLOOKUP($AU766,'FE Source'!$A:$W,5,FALSE))</f>
        <v>-7.56</v>
      </c>
      <c r="Z766" s="618">
        <f>IF(VLOOKUP($AU766,'FE Source'!$A:$W,6,FALSE)=0,"-",VLOOKUP($AU766,'FE Source'!$A:$W,6,FALSE))</f>
        <v>2.37</v>
      </c>
      <c r="AA766" s="618">
        <f>IF(VLOOKUP($AU766,'FE Source'!$A:$W,7,FALSE)=0,"-",VLOOKUP($AU766,'FE Source'!$A:$W,7,FALSE))</f>
        <v>9.39</v>
      </c>
      <c r="AB766" s="618">
        <f>IF(VLOOKUP($AU766,'FE Source'!$A:$W,8,FALSE)=0,"-",VLOOKUP($AU766,'FE Source'!$A:$W,8,FALSE))</f>
        <v>16.25</v>
      </c>
      <c r="AC766" s="632">
        <f>IF(VLOOKUP($AU766,'FE Source'!$A:$W,9,FALSE)=0,"-",VLOOKUP($AU766,'FE Source'!$A:$W,9,FALSE))</f>
        <v>8.35</v>
      </c>
      <c r="AD766" s="634">
        <f>IF(VLOOKUP($AU766,'FE Source'!$A:$W,10,FALSE)=0,"-",VLOOKUP($AU766,'FE Source'!$A:$W,10,FALSE))</f>
        <v>1.24</v>
      </c>
      <c r="AE766" s="618">
        <f>IF(VLOOKUP($AU766,'FE Source'!$A:$W,11,FALSE)=0,"-",VLOOKUP($AU766,'FE Source'!$A:$W,11,FALSE))</f>
        <v>19.54</v>
      </c>
      <c r="AF766" s="618">
        <f>IF(VLOOKUP($AU766,'FE Source'!$A:$W,12,FALSE)=0,"-",VLOOKUP($AU766,'FE Source'!$A:$W,12,FALSE))</f>
        <v>0.34</v>
      </c>
      <c r="AG766" s="618">
        <f>IF(VLOOKUP($AU766,'FE Source'!$A:$W,14,FALSE)=0,"-",VLOOKUP($AU766,'FE Source'!$A:$W,14,FALSE))</f>
        <v>-12.4</v>
      </c>
      <c r="AH766" s="721">
        <f>IF(VLOOKUP($AU766,'FE Source'!$A:$DJ,33,FALSE)=0,"-",VLOOKUP($AU766,'FE Source'!$A:$DJ,33,FALSE))</f>
        <v>102.74</v>
      </c>
      <c r="AI766" s="618">
        <f>IF(VLOOKUP($AU766,'FE Source'!$A:$Y,20,FALSE)=0,"-",VLOOKUP($AU766,'FE Source'!$A:$Y,20,FALSE))</f>
        <v>146.06</v>
      </c>
      <c r="AJ766" s="721">
        <f>IF(VLOOKUP($AU766,'FE Source'!$A:$DJ,34,FALSE)=0,"-",VLOOKUP($AU766,'FE Source'!$A:$DJ,34,FALSE))</f>
        <v>166.2</v>
      </c>
      <c r="AK766" s="721">
        <f>IF(VLOOKUP($AU766,'FE Source'!$A:$DJ,35,FALSE)=0,"-",VLOOKUP($AU766,'FE Source'!$A:$DJ,35,FALSE))</f>
        <v>105.61</v>
      </c>
      <c r="AL766" s="632">
        <f>IF(VLOOKUP($AU766,'FE Source'!$A:$Y,19,FALSE)=0,"-",VLOOKUP($AU766,'FE Source'!$A:$Y,19,FALSE))</f>
        <v>119.88</v>
      </c>
      <c r="AM766" s="721">
        <f>IF(VLOOKUP($AU766,'FE Source'!$A:$DJ,36,FALSE)=0,"-",VLOOKUP($AU766,'FE Source'!$A:$DJ,36,FALSE))</f>
        <v>115.89</v>
      </c>
      <c r="AN766" s="635">
        <f>IF(VLOOKUP($AU766,'FE Source'!$A:$W,13,FALSE)=0,"-",VLOOKUP($AU766,'FE Source'!$A:$W,13,FALSE))</f>
        <v>2635.8</v>
      </c>
      <c r="AO766" s="634" t="str">
        <f>IF(J766="no","-",IF(VLOOKUP($AU766,'FE Source'!$A:$W,15,FALSE)=0,"-",VLOOKUP($AU766,'FE Source'!$A:$W,15,FALSE)))</f>
        <v>-</v>
      </c>
      <c r="AP766" s="618" t="str">
        <f>IF(AO766="-","-",IF(VLOOKUP($AU766,'FE Source'!$A:$Z,21,FALSE)=0,"-",IF(VLOOKUP($AU766,'FE Source'!$A:$Z,21,FALSE)=2,"Semi-Annual",IF(VLOOKUP($AU766,'FE Source'!$A:$Z,21,FALSE)=4,"Quarterly",IF(VLOOKUP($AU766,'FE Source'!$A:$Z,21,FALSE)=12,"Monthly","Annual")))))</f>
        <v>-</v>
      </c>
      <c r="AQ766" s="632">
        <f t="array" ref="AQ766">IF(VLOOKUP($AU766,'FE Source'!$A:$W,16,FALSE)=0,"-",VLOOKUP($AU766,'FE Source'!$A:$W,16,FALSE))</f>
        <v>2</v>
      </c>
      <c r="AR766" s="636" t="str">
        <f>IF(VLOOKUP($AU766,'FE Source'!$A:$W,17,FALSE)=0,"-",VLOOKUP($AU766,'FE Source'!$A:$W,17,FALSE))</f>
        <v>-</v>
      </c>
      <c r="AS766" s="634">
        <f>IF(VLOOKUP($AU766,'FE Source'!$AN:$AS,4,FALSE)="",VLOOKUP($AU766,'FE Source'!$AN:$AS,3,FALSE),VLOOKUP($AU766,'FE Source'!$AN:$AS,4,FALSE))</f>
        <v>229.9</v>
      </c>
      <c r="AT766" s="637">
        <f>IF(VLOOKUP($AU766,'FE Source'!$AN:$AS,5,FALSE)=0,"-",VLOOKUP($AU766,'FE Source'!$AN:$AS,5,FALSE))</f>
        <v>45783</v>
      </c>
      <c r="AU766" s="636" t="s">
        <v>4922</v>
      </c>
      <c r="BE766" s="215" t="str">
        <f>IF(VLOOKUP($AU766,'FE Source'!$A:$AK,22,FALSE)=0,"-",VLOOKUP($AU766,'FE Source'!$A:$AK,22,FALSE))</f>
        <v>-</v>
      </c>
      <c r="BF766" s="215">
        <f>IF(VLOOKUP($AU766,'FE Source'!$A:$AK,23,FALSE)=0,"-",VLOOKUP($AU766,'FE Source'!$A:$AK,23,FALSE))</f>
        <v>14.93</v>
      </c>
      <c r="BG766" s="215">
        <f>IF(VLOOKUP($AU766,'FE Source'!$A:$AK,24,FALSE)=0,"-",VLOOKUP($AU766,'FE Source'!$A:$AK,24,FALSE))</f>
        <v>14.93</v>
      </c>
      <c r="BH766" s="215">
        <f>IF(VLOOKUP($AU766,'FE Source'!$A:$AK,25,FALSE)=0,"-",VLOOKUP($AU766,'FE Source'!$A:$AK,25,FALSE))</f>
        <v>-15.16</v>
      </c>
      <c r="BI766" s="215">
        <f>IF(VLOOKUP($AU766,'FE Source'!$A:$AK,26,FALSE)=0,"-",VLOOKUP($AU766,'FE Source'!$A:$AK,26,FALSE))</f>
        <v>30.57</v>
      </c>
      <c r="BJ766" s="215">
        <f>IF(VLOOKUP($AU766,'FE Source'!$A:$AK,27,FALSE)=0,"-",VLOOKUP($AU766,'FE Source'!$A:$AK,27,FALSE))</f>
        <v>15.86</v>
      </c>
      <c r="BK766" s="215">
        <f>IF(VLOOKUP($AU766,'FE Source'!$A:$AK,28,FALSE)=0,"-",VLOOKUP($AU766,'FE Source'!$A:$AK,28,FALSE))</f>
        <v>25.38</v>
      </c>
      <c r="BL766" s="215">
        <f>IF(VLOOKUP($AU766,'FE Source'!$A:$AK,29,FALSE)=0,"-",VLOOKUP($AU766,'FE Source'!$A:$AK,29,FALSE))</f>
        <v>-14.85</v>
      </c>
      <c r="BM766" s="215">
        <f>IF(VLOOKUP($AU766,'FE Source'!$A:$AK,30,FALSE)=0,"-",VLOOKUP($AU766,'FE Source'!$A:$AK,30,FALSE))</f>
        <v>26.45</v>
      </c>
      <c r="BN766" t="str">
        <f>IF(VLOOKUP($AU766,'FE Source'!$A:$AK,31,FALSE)="No Specified Index","-",IF(VLOOKUP($AU766,'FE Source'!$A:$AK,31,FALSE)=0,"-",VLOOKUP($AU766,'FE Source'!$A:$AK,31,FALSE)))</f>
        <v>S&amp;P 500 TR USD</v>
      </c>
      <c r="BO766" s="217">
        <f>IF(VLOOKUP($AU766,'FE Source'!$A:$AK,32,FALSE)=0,"-",VLOOKUP($AU766,'FE Source'!$A:$AK,32,FALSE))</f>
        <v>42027</v>
      </c>
      <c r="BP766" s="18" t="str">
        <f>IF(VLOOKUP($AU766,'FE Source'!$AZ:$BC,2,FALSE)=0,"-",VLOOKUP($AU766,'FE Source'!$AZ:$BC,2,FALSE))</f>
        <v>-</v>
      </c>
      <c r="BQ766" s="18" t="str">
        <f>IF(VLOOKUP($AU766,'FE Source'!$AZ:$BC,3,FALSE)=0,"-",VLOOKUP($AU766,'FE Source'!$AZ:$BC,3,FALSE))</f>
        <v>-</v>
      </c>
      <c r="BR766" s="18" t="str">
        <f>IF(VLOOKUP($AU766,'FE Source'!$AZ:$BC,4,FALSE)=0,"-",VLOOKUP($AU766,'FE Source'!$AZ:$BC,4,FALSE))</f>
        <v>-</v>
      </c>
    </row>
    <row r="767" spans="2:70" ht="15" customHeight="1">
      <c r="B767" s="571" t="str">
        <f>INDEX('UT - Retail'!$A$7:$A$1409,MATCH(AU767,'UT - Retail'!$U$7:$U$1409,0),1)</f>
        <v>Natixis IF Luxemborg</v>
      </c>
      <c r="C767" s="650" t="str">
        <f>INDEX('UT - Retail'!$B$7:$B$1409,MATCH(AU767,'UT - Retail'!$U$7:$U$1409,0),1)</f>
        <v>Natixis Harris Associates US Value Equity RA USD</v>
      </c>
      <c r="D767" s="650"/>
      <c r="E767" s="618" t="str">
        <f>VLOOKUP(C767,'UT - Retail'!$B:$K,8,FALSE)</f>
        <v>Equities</v>
      </c>
      <c r="F767" s="618" t="str">
        <f>VLOOKUP(C767,'UT - Retail'!$B:$K,9,FALSE)</f>
        <v>US</v>
      </c>
      <c r="G767" s="618" t="str">
        <f>VLOOKUP(C767,'UT - Retail'!$B:$K,10,FALSE)</f>
        <v>General</v>
      </c>
      <c r="H767" s="82" t="str">
        <f>VLOOKUP(C767,'UT - Retail'!$B:$N,13,FALSE)</f>
        <v>No</v>
      </c>
      <c r="I767" s="82" t="str">
        <f>VLOOKUP(C767,'UT - Retail'!$B:$Q,14,FALSE)</f>
        <v>No</v>
      </c>
      <c r="J767" s="618" t="str">
        <f>VLOOKUP(C767,'UT - Retail'!$B:$Q,11,FALSE)</f>
        <v>No</v>
      </c>
      <c r="K767" s="130" t="str">
        <f>VLOOKUP(C767,'UT - Retail'!$B:$P,15,FALSE)</f>
        <v>Yes</v>
      </c>
      <c r="L767" s="82" t="str">
        <f>VLOOKUP(C767,'UT - Retail'!$B:$Q,16,FALSE)</f>
        <v>iFast</v>
      </c>
      <c r="M767" s="618" t="str">
        <f>VLOOKUP(C767,'UT - Retail'!$B:$K,6,FALSE)</f>
        <v>USD</v>
      </c>
      <c r="N767" s="618" t="str">
        <f>IFERROR(IF(MATCH(C767,'Portfolio Construction'!$AL:$AL,0),"Yes","No"),"No")</f>
        <v>Yes</v>
      </c>
      <c r="O767" s="618" t="str">
        <f>IFERROR(IF(MATCH(C767,'Portfolio Construction'!$AN:$AN,0),"Yes","No"),"No")</f>
        <v>No</v>
      </c>
      <c r="P767" s="618" t="str">
        <f>IFERROR(IF(MATCH(C767,'Portfolio Construction'!$AP:$AP,0),"Yes","No"),"No")</f>
        <v>No</v>
      </c>
      <c r="Q767" s="618" t="str">
        <f>IFERROR(IF(MATCH(C767,'Portfolio Construction'!$AR:$AR,0),"Yes","No"),"No")</f>
        <v>No</v>
      </c>
      <c r="R767" s="618" t="str">
        <f>IFERROR(IF(MATCH(C767,'Portfolio Construction'!$AT:$AT,0),"Yes","No"),"No")</f>
        <v>No</v>
      </c>
      <c r="S767" s="618" t="str">
        <f>IFERROR(IF(MATCH(C767,'Portfolio Construction'!$AV:$AV,0),"Yes","No"),"No")</f>
        <v>No</v>
      </c>
      <c r="T767" s="618" t="str">
        <f>IFERROR(IF(MATCH(C767,'Portfolio Construction'!$AX:$AX,0),"Yes","No"),"No")</f>
        <v>No</v>
      </c>
      <c r="U767" s="618" t="str">
        <f>IFERROR(IF(MATCH(C767,'Portfolio Construction'!$AZ:$AZ,0),"Yes","No"),"No")</f>
        <v>No</v>
      </c>
      <c r="V767" s="618" t="str">
        <f>IFERROR(IF(MATCH(C767,'Portfolio Construction'!$BB:$BB,0),"Yes","No"),"No")</f>
        <v>No</v>
      </c>
      <c r="W767" s="618">
        <f>IF(VLOOKUP($AU767,'FE Source'!$A:$W,3,FALSE)=0,"-",VLOOKUP($AU767,'FE Source'!$A:$W,3,FALSE))</f>
        <v>-8.19</v>
      </c>
      <c r="X767" s="618">
        <f>IF(VLOOKUP($AU767,'FE Source'!$A:$W,4,FALSE)=0,"-",VLOOKUP($AU767,'FE Source'!$A:$W,4,FALSE))</f>
        <v>4.5599999999999996</v>
      </c>
      <c r="Y767" s="618">
        <f>IF(VLOOKUP($AU767,'FE Source'!$A:$W,5,FALSE)=0,"-",VLOOKUP($AU767,'FE Source'!$A:$W,5,FALSE))</f>
        <v>-9.68</v>
      </c>
      <c r="Z767" s="618">
        <f>IF(VLOOKUP($AU767,'FE Source'!$A:$W,6,FALSE)=0,"-",VLOOKUP($AU767,'FE Source'!$A:$W,6,FALSE))</f>
        <v>-0.28000000000000003</v>
      </c>
      <c r="AA767" s="618">
        <f>IF(VLOOKUP($AU767,'FE Source'!$A:$W,7,FALSE)=0,"-",VLOOKUP($AU767,'FE Source'!$A:$W,7,FALSE))</f>
        <v>8.68</v>
      </c>
      <c r="AB767" s="618">
        <f>IF(VLOOKUP($AU767,'FE Source'!$A:$W,8,FALSE)=0,"-",VLOOKUP($AU767,'FE Source'!$A:$W,8,FALSE))</f>
        <v>15.39</v>
      </c>
      <c r="AC767" s="632">
        <f>IF(VLOOKUP($AU767,'FE Source'!$A:$W,9,FALSE)=0,"-",VLOOKUP($AU767,'FE Source'!$A:$W,9,FALSE))</f>
        <v>9.14</v>
      </c>
      <c r="AD767" s="634">
        <f>IF(VLOOKUP($AU767,'FE Source'!$A:$W,10,FALSE)=0,"-",VLOOKUP($AU767,'FE Source'!$A:$W,10,FALSE))</f>
        <v>1.1200000000000001</v>
      </c>
      <c r="AE767" s="618">
        <f>IF(VLOOKUP($AU767,'FE Source'!$A:$W,11,FALSE)=0,"-",VLOOKUP($AU767,'FE Source'!$A:$W,11,FALSE))</f>
        <v>17.64</v>
      </c>
      <c r="AF767" s="618">
        <f>IF(VLOOKUP($AU767,'FE Source'!$A:$W,12,FALSE)=0,"-",VLOOKUP($AU767,'FE Source'!$A:$W,12,FALSE))</f>
        <v>0.37</v>
      </c>
      <c r="AG767" s="618">
        <f>IF(VLOOKUP($AU767,'FE Source'!$A:$W,14,FALSE)=0,"-",VLOOKUP($AU767,'FE Source'!$A:$W,14,FALSE))</f>
        <v>-11.91</v>
      </c>
      <c r="AH767" s="102"/>
      <c r="AI767" s="618">
        <f>IF(VLOOKUP($AU767,'FE Source'!$A:$Y,20,FALSE)=0,"-",VLOOKUP($AU767,'FE Source'!$A:$Y,20,FALSE))</f>
        <v>113.7</v>
      </c>
      <c r="AJ767" s="102"/>
      <c r="AK767" s="102"/>
      <c r="AL767" s="632">
        <f>IF(VLOOKUP($AU767,'FE Source'!$A:$Y,19,FALSE)=0,"-",VLOOKUP($AU767,'FE Source'!$A:$Y,19,FALSE))</f>
        <v>100.53</v>
      </c>
      <c r="AM767" s="102"/>
      <c r="AN767" s="635">
        <f>IF(VLOOKUP($AU767,'FE Source'!$A:$W,13,FALSE)=0,"-",VLOOKUP($AU767,'FE Source'!$A:$W,13,FALSE))</f>
        <v>2635.8</v>
      </c>
      <c r="AO767" s="634" t="str">
        <f>IF(J767="no","-",IF(VLOOKUP($AU767,'FE Source'!$A:$W,15,FALSE)=0,"-",VLOOKUP($AU767,'FE Source'!$A:$W,15,FALSE)))</f>
        <v>-</v>
      </c>
      <c r="AP767" s="618" t="str">
        <f>IF(AO767="-","-",IF(VLOOKUP($AU767,'FE Source'!$A:$Z,21,FALSE)=0,"-",IF(VLOOKUP($AU767,'FE Source'!$A:$Z,21,FALSE)=2,"Semi-Annual",IF(VLOOKUP($AU767,'FE Source'!$A:$Z,21,FALSE)=4,"Quarterly",IF(VLOOKUP($AU767,'FE Source'!$A:$Z,21,FALSE)=12,"Monthly","Annual")))))</f>
        <v>-</v>
      </c>
      <c r="AQ767" s="632">
        <f t="array" ref="AQ767">IF(VLOOKUP($AU767,'FE Source'!$A:$W,16,FALSE)=0,"-",VLOOKUP($AU767,'FE Source'!$A:$W,16,FALSE))</f>
        <v>2</v>
      </c>
      <c r="AR767" s="636" t="str">
        <f>IF(VLOOKUP($AU767,'FE Source'!$A:$W,17,FALSE)=0,"-",VLOOKUP($AU767,'FE Source'!$A:$W,17,FALSE))</f>
        <v>Bronze</v>
      </c>
      <c r="AS767" s="634">
        <f>IF(VLOOKUP($AU767,'FE Source'!$AN:$AS,4,FALSE)="",VLOOKUP($AU767,'FE Source'!$AN:$AS,3,FALSE),VLOOKUP($AU767,'FE Source'!$AN:$AS,4,FALSE))</f>
        <v>554.55999999999995</v>
      </c>
      <c r="AT767" s="637">
        <f>IF(VLOOKUP($AU767,'FE Source'!$AN:$AS,5,FALSE)=0,"-",VLOOKUP($AU767,'FE Source'!$AN:$AS,5,FALSE))</f>
        <v>45783</v>
      </c>
      <c r="AU767" s="636" t="s">
        <v>4923</v>
      </c>
      <c r="BE767" s="215">
        <f>IF(VLOOKUP($AU767,'FE Source'!$A:$AK,22,FALSE)=0,"-",VLOOKUP($AU767,'FE Source'!$A:$AK,22,FALSE))</f>
        <v>-2.46</v>
      </c>
      <c r="BF767" s="215">
        <f>IF(VLOOKUP($AU767,'FE Source'!$A:$AK,23,FALSE)=0,"-",VLOOKUP($AU767,'FE Source'!$A:$AK,23,FALSE))</f>
        <v>17.37</v>
      </c>
      <c r="BG767" s="215">
        <f>IF(VLOOKUP($AU767,'FE Source'!$A:$AK,24,FALSE)=0,"-",VLOOKUP($AU767,'FE Source'!$A:$AK,24,FALSE))</f>
        <v>6.86</v>
      </c>
      <c r="BH767" s="215">
        <f>IF(VLOOKUP($AU767,'FE Source'!$A:$AK,25,FALSE)=0,"-",VLOOKUP($AU767,'FE Source'!$A:$AK,25,FALSE))</f>
        <v>-12.48</v>
      </c>
      <c r="BI767" s="215">
        <f>IF(VLOOKUP($AU767,'FE Source'!$A:$AK,26,FALSE)=0,"-",VLOOKUP($AU767,'FE Source'!$A:$AK,26,FALSE))</f>
        <v>29.79</v>
      </c>
      <c r="BJ767" s="215">
        <f>IF(VLOOKUP($AU767,'FE Source'!$A:$AK,27,FALSE)=0,"-",VLOOKUP($AU767,'FE Source'!$A:$AK,27,FALSE))</f>
        <v>15.73</v>
      </c>
      <c r="BK767" s="215">
        <f>IF(VLOOKUP($AU767,'FE Source'!$A:$AK,28,FALSE)=0,"-",VLOOKUP($AU767,'FE Source'!$A:$AK,28,FALSE))</f>
        <v>28.07</v>
      </c>
      <c r="BL767" s="215">
        <f>IF(VLOOKUP($AU767,'FE Source'!$A:$AK,29,FALSE)=0,"-",VLOOKUP($AU767,'FE Source'!$A:$AK,29,FALSE))</f>
        <v>-14.48</v>
      </c>
      <c r="BM767" s="215">
        <f>IF(VLOOKUP($AU767,'FE Source'!$A:$AK,30,FALSE)=0,"-",VLOOKUP($AU767,'FE Source'!$A:$AK,30,FALSE))</f>
        <v>26.46</v>
      </c>
      <c r="BN767" t="str">
        <f>IF(VLOOKUP($AU767,'FE Source'!$A:$AK,31,FALSE)="No Specified Index","-",IF(VLOOKUP($AU767,'FE Source'!$A:$AK,31,FALSE)=0,"-",VLOOKUP($AU767,'FE Source'!$A:$AK,31,FALSE)))</f>
        <v>S&amp;P 500 TR USD</v>
      </c>
      <c r="BO767" s="217">
        <f>IF(VLOOKUP($AU767,'FE Source'!$A:$AK,32,FALSE)=0,"-",VLOOKUP($AU767,'FE Source'!$A:$AK,32,FALSE))</f>
        <v>37076</v>
      </c>
      <c r="BP767" s="18">
        <f>IF(VLOOKUP($AU767,'FE Source'!$AZ:$BC,2,FALSE)=0,"-",VLOOKUP($AU767,'FE Source'!$AZ:$BC,2,FALSE))</f>
        <v>-1.19</v>
      </c>
      <c r="BQ767" s="18">
        <f>IF(VLOOKUP($AU767,'FE Source'!$AZ:$BC,3,FALSE)=0,"-",VLOOKUP($AU767,'FE Source'!$AZ:$BC,3,FALSE))</f>
        <v>-6.8</v>
      </c>
      <c r="BR767" s="18">
        <f>IF(VLOOKUP($AU767,'FE Source'!$AZ:$BC,4,FALSE)=0,"-",VLOOKUP($AU767,'FE Source'!$AZ:$BC,4,FALSE))</f>
        <v>-4.58</v>
      </c>
    </row>
    <row r="768" spans="2:70" ht="15" customHeight="1">
      <c r="B768" s="571" t="str">
        <f>INDEX('UT - Retail'!$A$7:$A$1409,MATCH(AU768,'UT - Retail'!$U$7:$U$1409,0),1)</f>
        <v>Natixis IF Luxemborg</v>
      </c>
      <c r="C768" s="650" t="str">
        <f>INDEX('UT - Retail'!$B$7:$B$1409,MATCH(AU768,'UT - Retail'!$U$7:$U$1409,0),1)</f>
        <v>Natixis Loomis Sayles Asia Bond Plus H-R/DIVM SGD</v>
      </c>
      <c r="D768" s="650"/>
      <c r="E768" s="618" t="str">
        <f>VLOOKUP(C768,'UT - Retail'!$B:$K,8,FALSE)</f>
        <v>Fixed Income</v>
      </c>
      <c r="F768" s="618" t="str">
        <f>VLOOKUP(C768,'UT - Retail'!$B:$K,9,FALSE)</f>
        <v>Asia Pacific ex-Japan</v>
      </c>
      <c r="G768" s="618" t="str">
        <f>VLOOKUP(C768,'UT - Retail'!$B:$K,10,FALSE)</f>
        <v>High Yield</v>
      </c>
      <c r="H768" s="82" t="str">
        <f>VLOOKUP(C768,'UT - Retail'!$B:$N,13,FALSE)</f>
        <v>No</v>
      </c>
      <c r="I768" s="82" t="str">
        <f>VLOOKUP(C768,'UT - Retail'!$B:$Q,14,FALSE)</f>
        <v>No</v>
      </c>
      <c r="J768" s="618" t="str">
        <f>VLOOKUP(C768,'UT - Retail'!$B:$Q,11,FALSE)</f>
        <v>Yes</v>
      </c>
      <c r="K768" s="130" t="str">
        <f>VLOOKUP(C768,'UT - Retail'!$B:$P,15,FALSE)</f>
        <v>No</v>
      </c>
      <c r="L768" s="82" t="str">
        <f>VLOOKUP(C768,'UT - Retail'!$B:$Q,16,FALSE)</f>
        <v>Both</v>
      </c>
      <c r="M768" s="618" t="str">
        <f>VLOOKUP(C768,'UT - Retail'!$B:$K,6,FALSE)</f>
        <v>SGD</v>
      </c>
      <c r="N768" s="618" t="str">
        <f>IFERROR(IF(MATCH(C768,'Portfolio Construction'!$AL:$AL,0),"Yes","No"),"No")</f>
        <v>No</v>
      </c>
      <c r="O768" s="618" t="str">
        <f>IFERROR(IF(MATCH(C768,'Portfolio Construction'!$AN:$AN,0),"Yes","No"),"No")</f>
        <v>No</v>
      </c>
      <c r="P768" s="618" t="str">
        <f>IFERROR(IF(MATCH(C768,'Portfolio Construction'!$AP:$AP,0),"Yes","No"),"No")</f>
        <v>No</v>
      </c>
      <c r="Q768" s="618" t="str">
        <f>IFERROR(IF(MATCH(C768,'Portfolio Construction'!$AR:$AR,0),"Yes","No"),"No")</f>
        <v>No</v>
      </c>
      <c r="R768" s="618" t="str">
        <f>IFERROR(IF(MATCH(C768,'Portfolio Construction'!$AT:$AT,0),"Yes","No"),"No")</f>
        <v>No</v>
      </c>
      <c r="S768" s="618" t="str">
        <f>IFERROR(IF(MATCH(C768,'Portfolio Construction'!$AV:$AV,0),"Yes","No"),"No")</f>
        <v>No</v>
      </c>
      <c r="T768" s="618" t="str">
        <f>IFERROR(IF(MATCH(C768,'Portfolio Construction'!$AX:$AX,0),"Yes","No"),"No")</f>
        <v>No</v>
      </c>
      <c r="U768" s="618" t="str">
        <f>IFERROR(IF(MATCH(C768,'Portfolio Construction'!$AZ:$AZ,0),"Yes","No"),"No")</f>
        <v>No</v>
      </c>
      <c r="V768" s="618" t="str">
        <f>IFERROR(IF(MATCH(C768,'Portfolio Construction'!$BB:$BB,0),"Yes","No"),"No")</f>
        <v>No</v>
      </c>
      <c r="W768" s="618">
        <f>IF(VLOOKUP($AU768,'FE Source'!$A:$W,3,FALSE)=0,"-",VLOOKUP($AU768,'FE Source'!$A:$W,3,FALSE))</f>
        <v>0.79</v>
      </c>
      <c r="X768" s="618">
        <f>IF(VLOOKUP($AU768,'FE Source'!$A:$W,4,FALSE)=0,"-",VLOOKUP($AU768,'FE Source'!$A:$W,4,FALSE))</f>
        <v>-0.41</v>
      </c>
      <c r="Y768" s="618">
        <f>IF(VLOOKUP($AU768,'FE Source'!$A:$W,5,FALSE)=0,"-",VLOOKUP($AU768,'FE Source'!$A:$W,5,FALSE))</f>
        <v>-0.88</v>
      </c>
      <c r="Z768" s="618">
        <f>IF(VLOOKUP($AU768,'FE Source'!$A:$W,6,FALSE)=0,"-",VLOOKUP($AU768,'FE Source'!$A:$W,6,FALSE))</f>
        <v>6.45</v>
      </c>
      <c r="AA768" s="618">
        <f>IF(VLOOKUP($AU768,'FE Source'!$A:$W,7,FALSE)=0,"-",VLOOKUP($AU768,'FE Source'!$A:$W,7,FALSE))</f>
        <v>0.84</v>
      </c>
      <c r="AB768" s="618">
        <f>IF(VLOOKUP($AU768,'FE Source'!$A:$W,8,FALSE)=0,"-",VLOOKUP($AU768,'FE Source'!$A:$W,8,FALSE))</f>
        <v>-1.94</v>
      </c>
      <c r="AC768" s="632" t="str">
        <f>IF(VLOOKUP($AU768,'FE Source'!$A:$W,9,FALSE)=0,"-",VLOOKUP($AU768,'FE Source'!$A:$W,9,FALSE))</f>
        <v>-</v>
      </c>
      <c r="AD768" s="634">
        <f>IF(VLOOKUP($AU768,'FE Source'!$A:$W,10,FALSE)=0,"-",VLOOKUP($AU768,'FE Source'!$A:$W,10,FALSE))</f>
        <v>1.48</v>
      </c>
      <c r="AE768" s="618">
        <f>IF(VLOOKUP($AU768,'FE Source'!$A:$W,11,FALSE)=0,"-",VLOOKUP($AU768,'FE Source'!$A:$W,11,FALSE))</f>
        <v>15.3</v>
      </c>
      <c r="AF768" s="618" t="str">
        <f>IF(VLOOKUP($AU768,'FE Source'!$A:$W,12,FALSE)=0,"-",VLOOKUP($AU768,'FE Source'!$A:$W,12,FALSE))</f>
        <v>-</v>
      </c>
      <c r="AG768" s="618">
        <f>IF(VLOOKUP($AU768,'FE Source'!$A:$W,14,FALSE)=0,"-",VLOOKUP($AU768,'FE Source'!$A:$W,14,FALSE))</f>
        <v>-24.06</v>
      </c>
      <c r="AH768" s="102"/>
      <c r="AI768" s="618">
        <f>IF(VLOOKUP($AU768,'FE Source'!$A:$Y,20,FALSE)=0,"-",VLOOKUP($AU768,'FE Source'!$A:$Y,20,FALSE))</f>
        <v>138.75</v>
      </c>
      <c r="AJ768" s="102"/>
      <c r="AK768" s="102"/>
      <c r="AL768" s="632">
        <f>IF(VLOOKUP($AU768,'FE Source'!$A:$Y,19,FALSE)=0,"-",VLOOKUP($AU768,'FE Source'!$A:$Y,19,FALSE))</f>
        <v>134.69999999999999</v>
      </c>
      <c r="AM768" s="102"/>
      <c r="AN768" s="635">
        <f>IF(VLOOKUP($AU768,'FE Source'!$A:$W,13,FALSE)=0,"-",VLOOKUP($AU768,'FE Source'!$A:$W,13,FALSE))</f>
        <v>18</v>
      </c>
      <c r="AO768" s="634">
        <f>IF(J768="no","-",IF(VLOOKUP($AU768,'FE Source'!$A:$W,15,FALSE)=0,"-",VLOOKUP($AU768,'FE Source'!$A:$W,15,FALSE)))</f>
        <v>7.17</v>
      </c>
      <c r="AP768" s="618" t="str">
        <f>IF(AO768="-","-",IF(VLOOKUP($AU768,'FE Source'!$A:$Z,21,FALSE)=0,"-",IF(VLOOKUP($AU768,'FE Source'!$A:$Z,21,FALSE)=2,"Semi-Annual",IF(VLOOKUP($AU768,'FE Source'!$A:$Z,21,FALSE)=4,"Quarterly",IF(VLOOKUP($AU768,'FE Source'!$A:$Z,21,FALSE)=12,"Monthly","Annual")))))</f>
        <v>Monthly</v>
      </c>
      <c r="AQ768" s="632">
        <f t="array" ref="AQ768">IF(VLOOKUP($AU768,'FE Source'!$A:$W,16,FALSE)=0,"-",VLOOKUP($AU768,'FE Source'!$A:$W,16,FALSE))</f>
        <v>1.65</v>
      </c>
      <c r="AR768" s="636" t="str">
        <f>IF(VLOOKUP($AU768,'FE Source'!$A:$W,17,FALSE)=0,"-",VLOOKUP($AU768,'FE Source'!$A:$W,17,FALSE))</f>
        <v>-</v>
      </c>
      <c r="AS768" s="634">
        <f>IF(VLOOKUP($AU768,'FE Source'!$AN:$AS,4,FALSE)="",VLOOKUP($AU768,'FE Source'!$AN:$AS,3,FALSE),VLOOKUP($AU768,'FE Source'!$AN:$AS,4,FALSE))</f>
        <v>55.59</v>
      </c>
      <c r="AT768" s="637">
        <f>IF(VLOOKUP($AU768,'FE Source'!$AN:$AS,5,FALSE)=0,"-",VLOOKUP($AU768,'FE Source'!$AN:$AS,5,FALSE))</f>
        <v>45782</v>
      </c>
      <c r="AU768" s="636" t="s">
        <v>7221</v>
      </c>
      <c r="BE768" s="215" t="str">
        <f>IF(VLOOKUP($AU768,'FE Source'!$A:$AK,22,FALSE)=0,"-",VLOOKUP($AU768,'FE Source'!$A:$AK,22,FALSE))</f>
        <v>-</v>
      </c>
      <c r="BF768" s="215" t="str">
        <f>IF(VLOOKUP($AU768,'FE Source'!$A:$AK,23,FALSE)=0,"-",VLOOKUP($AU768,'FE Source'!$A:$AK,23,FALSE))</f>
        <v>-</v>
      </c>
      <c r="BG768" s="215" t="str">
        <f>IF(VLOOKUP($AU768,'FE Source'!$A:$AK,24,FALSE)=0,"-",VLOOKUP($AU768,'FE Source'!$A:$AK,24,FALSE))</f>
        <v>-</v>
      </c>
      <c r="BH768" s="215" t="str">
        <f>IF(VLOOKUP($AU768,'FE Source'!$A:$AK,25,FALSE)=0,"-",VLOOKUP($AU768,'FE Source'!$A:$AK,25,FALSE))</f>
        <v>-</v>
      </c>
      <c r="BI768" s="215" t="str">
        <f>IF(VLOOKUP($AU768,'FE Source'!$A:$AK,26,FALSE)=0,"-",VLOOKUP($AU768,'FE Source'!$A:$AK,26,FALSE))</f>
        <v>-</v>
      </c>
      <c r="BJ768" s="215">
        <f>IF(VLOOKUP($AU768,'FE Source'!$A:$AK,27,FALSE)=0,"-",VLOOKUP($AU768,'FE Source'!$A:$AK,27,FALSE))</f>
        <v>4.3499999999999996</v>
      </c>
      <c r="BK768" s="215">
        <f>IF(VLOOKUP($AU768,'FE Source'!$A:$AK,28,FALSE)=0,"-",VLOOKUP($AU768,'FE Source'!$A:$AK,28,FALSE))</f>
        <v>-11.41</v>
      </c>
      <c r="BL768" s="215">
        <f>IF(VLOOKUP($AU768,'FE Source'!$A:$AK,29,FALSE)=0,"-",VLOOKUP($AU768,'FE Source'!$A:$AK,29,FALSE))</f>
        <v>-19.57</v>
      </c>
      <c r="BM768" s="215">
        <f>IF(VLOOKUP($AU768,'FE Source'!$A:$AK,30,FALSE)=0,"-",VLOOKUP($AU768,'FE Source'!$A:$AK,30,FALSE))</f>
        <v>-2.94</v>
      </c>
      <c r="BN768" t="str">
        <f>IF(VLOOKUP($AU768,'FE Source'!$A:$AK,31,FALSE)="No Specified Index","-",IF(VLOOKUP($AU768,'FE Source'!$A:$AK,31,FALSE)=0,"-",VLOOKUP($AU768,'FE Source'!$A:$AK,31,FALSE)))</f>
        <v>JPMorgan Asia Credit Index - Non-Investment Grade</v>
      </c>
      <c r="BO768" s="217">
        <f>IF(VLOOKUP($AU768,'FE Source'!$A:$AK,32,FALSE)=0,"-",VLOOKUP($AU768,'FE Source'!$A:$AK,32,FALSE))</f>
        <v>43556</v>
      </c>
      <c r="BP768" s="18" t="str">
        <f>IF(VLOOKUP($AU768,'FE Source'!$AZ:$BC,2,FALSE)=0,"-",VLOOKUP($AU768,'FE Source'!$AZ:$BC,2,FALSE))</f>
        <v>-</v>
      </c>
      <c r="BQ768" s="18" t="str">
        <f>IF(VLOOKUP($AU768,'FE Source'!$AZ:$BC,3,FALSE)=0,"-",VLOOKUP($AU768,'FE Source'!$AZ:$BC,3,FALSE))</f>
        <v>-</v>
      </c>
      <c r="BR768" s="18" t="str">
        <f>IF(VLOOKUP($AU768,'FE Source'!$AZ:$BC,4,FALSE)=0,"-",VLOOKUP($AU768,'FE Source'!$AZ:$BC,4,FALSE))</f>
        <v>-</v>
      </c>
    </row>
    <row r="769" spans="2:70" ht="15" customHeight="1">
      <c r="B769" s="571" t="str">
        <f>INDEX('UT - Retail'!$A$7:$A$1409,MATCH(AU769,'UT - Retail'!$U$7:$U$1409,0),1)</f>
        <v>Natixis IF Luxemborg</v>
      </c>
      <c r="C769" s="650" t="str">
        <f>INDEX('UT - Retail'!$B$7:$B$1409,MATCH(AU769,'UT - Retail'!$U$7:$U$1409,0),1)</f>
        <v>Natixis Loomis Sayles Asia Bond Plus R/DIVM SGD</v>
      </c>
      <c r="D769" s="650"/>
      <c r="E769" s="618" t="str">
        <f>VLOOKUP(C769,'UT - Retail'!$B:$K,8,FALSE)</f>
        <v>Fixed Income</v>
      </c>
      <c r="F769" s="618" t="str">
        <f>VLOOKUP(C769,'UT - Retail'!$B:$K,9,FALSE)</f>
        <v>Asia Pacific ex-Japan</v>
      </c>
      <c r="G769" s="618" t="str">
        <f>VLOOKUP(C769,'UT - Retail'!$B:$K,10,FALSE)</f>
        <v>High Yield</v>
      </c>
      <c r="H769" s="82" t="str">
        <f>VLOOKUP(C769,'UT - Retail'!$B:$N,13,FALSE)</f>
        <v>No</v>
      </c>
      <c r="I769" s="82" t="str">
        <f>VLOOKUP(C769,'UT - Retail'!$B:$Q,14,FALSE)</f>
        <v>No</v>
      </c>
      <c r="J769" s="618" t="str">
        <f>VLOOKUP(C769,'UT - Retail'!$B:$Q,11,FALSE)</f>
        <v>Yes</v>
      </c>
      <c r="K769" s="130" t="str">
        <f>VLOOKUP(C769,'UT - Retail'!$B:$P,15,FALSE)</f>
        <v>No</v>
      </c>
      <c r="L769" s="82" t="str">
        <f>VLOOKUP(C769,'UT - Retail'!$B:$Q,16,FALSE)</f>
        <v>Both</v>
      </c>
      <c r="M769" s="618" t="str">
        <f>VLOOKUP(C769,'UT - Retail'!$B:$K,6,FALSE)</f>
        <v>SGD</v>
      </c>
      <c r="N769" s="618" t="str">
        <f>IFERROR(IF(MATCH(C769,'Portfolio Construction'!$AL:$AL,0),"Yes","No"),"No")</f>
        <v>No</v>
      </c>
      <c r="O769" s="618" t="str">
        <f>IFERROR(IF(MATCH(C769,'Portfolio Construction'!$AN:$AN,0),"Yes","No"),"No")</f>
        <v>No</v>
      </c>
      <c r="P769" s="618" t="str">
        <f>IFERROR(IF(MATCH(C769,'Portfolio Construction'!$AP:$AP,0),"Yes","No"),"No")</f>
        <v>No</v>
      </c>
      <c r="Q769" s="618" t="str">
        <f>IFERROR(IF(MATCH(C769,'Portfolio Construction'!$AR:$AR,0),"Yes","No"),"No")</f>
        <v>No</v>
      </c>
      <c r="R769" s="618" t="str">
        <f>IFERROR(IF(MATCH(C769,'Portfolio Construction'!$AT:$AT,0),"Yes","No"),"No")</f>
        <v>No</v>
      </c>
      <c r="S769" s="618" t="str">
        <f>IFERROR(IF(MATCH(C769,'Portfolio Construction'!$AV:$AV,0),"Yes","No"),"No")</f>
        <v>No</v>
      </c>
      <c r="T769" s="618" t="str">
        <f>IFERROR(IF(MATCH(C769,'Portfolio Construction'!$AX:$AX,0),"Yes","No"),"No")</f>
        <v>No</v>
      </c>
      <c r="U769" s="618" t="str">
        <f>IFERROR(IF(MATCH(C769,'Portfolio Construction'!$AZ:$AZ,0),"Yes","No"),"No")</f>
        <v>No</v>
      </c>
      <c r="V769" s="618" t="str">
        <f>IFERROR(IF(MATCH(C769,'Portfolio Construction'!$BB:$BB,0),"Yes","No"),"No")</f>
        <v>No</v>
      </c>
      <c r="W769" s="618">
        <f>IF(VLOOKUP($AU769,'FE Source'!$A:$W,3,FALSE)=0,"-",VLOOKUP($AU769,'FE Source'!$A:$W,3,FALSE))</f>
        <v>-4.1500000000000004</v>
      </c>
      <c r="X769" s="618">
        <f>IF(VLOOKUP($AU769,'FE Source'!$A:$W,4,FALSE)=0,"-",VLOOKUP($AU769,'FE Source'!$A:$W,4,FALSE))</f>
        <v>-4.21</v>
      </c>
      <c r="Y769" s="618">
        <f>IF(VLOOKUP($AU769,'FE Source'!$A:$W,5,FALSE)=0,"-",VLOOKUP($AU769,'FE Source'!$A:$W,5,FALSE))</f>
        <v>-3.34</v>
      </c>
      <c r="Z769" s="618">
        <f>IF(VLOOKUP($AU769,'FE Source'!$A:$W,6,FALSE)=0,"-",VLOOKUP($AU769,'FE Source'!$A:$W,6,FALSE))</f>
        <v>3.5</v>
      </c>
      <c r="AA769" s="618">
        <f>IF(VLOOKUP($AU769,'FE Source'!$A:$W,7,FALSE)=0,"-",VLOOKUP($AU769,'FE Source'!$A:$W,7,FALSE))</f>
        <v>-0.2</v>
      </c>
      <c r="AB769" s="618" t="str">
        <f>IF(VLOOKUP($AU769,'FE Source'!$A:$W,8,FALSE)=0,"-",VLOOKUP($AU769,'FE Source'!$A:$W,8,FALSE))</f>
        <v>-</v>
      </c>
      <c r="AC769" s="632" t="str">
        <f>IF(VLOOKUP($AU769,'FE Source'!$A:$W,9,FALSE)=0,"-",VLOOKUP($AU769,'FE Source'!$A:$W,9,FALSE))</f>
        <v>-</v>
      </c>
      <c r="AD769" s="634">
        <f>IF(VLOOKUP($AU769,'FE Source'!$A:$W,10,FALSE)=0,"-",VLOOKUP($AU769,'FE Source'!$A:$W,10,FALSE))</f>
        <v>1.87</v>
      </c>
      <c r="AE769" s="618">
        <f>IF(VLOOKUP($AU769,'FE Source'!$A:$W,11,FALSE)=0,"-",VLOOKUP($AU769,'FE Source'!$A:$W,11,FALSE))</f>
        <v>13.65</v>
      </c>
      <c r="AF769" s="618" t="str">
        <f>IF(VLOOKUP($AU769,'FE Source'!$A:$W,12,FALSE)=0,"-",VLOOKUP($AU769,'FE Source'!$A:$W,12,FALSE))</f>
        <v>-</v>
      </c>
      <c r="AG769" s="618">
        <f>IF(VLOOKUP($AU769,'FE Source'!$A:$W,14,FALSE)=0,"-",VLOOKUP($AU769,'FE Source'!$A:$W,14,FALSE))</f>
        <v>-22.21</v>
      </c>
      <c r="AH769" s="102"/>
      <c r="AI769" s="618">
        <f>IF(VLOOKUP($AU769,'FE Source'!$A:$Y,20,FALSE)=0,"-",VLOOKUP($AU769,'FE Source'!$A:$Y,20,FALSE))</f>
        <v>165.46</v>
      </c>
      <c r="AJ769" s="102"/>
      <c r="AK769" s="102"/>
      <c r="AL769" s="632">
        <f>IF(VLOOKUP($AU769,'FE Source'!$A:$Y,19,FALSE)=0,"-",VLOOKUP($AU769,'FE Source'!$A:$Y,19,FALSE))</f>
        <v>164.47</v>
      </c>
      <c r="AM769" s="102"/>
      <c r="AN769" s="635">
        <f>IF(VLOOKUP($AU769,'FE Source'!$A:$W,13,FALSE)=0,"-",VLOOKUP($AU769,'FE Source'!$A:$W,13,FALSE))</f>
        <v>18</v>
      </c>
      <c r="AO769" s="634">
        <f>IF(J769="no","-",IF(VLOOKUP($AU769,'FE Source'!$A:$W,15,FALSE)=0,"-",VLOOKUP($AU769,'FE Source'!$A:$W,15,FALSE)))</f>
        <v>7.26</v>
      </c>
      <c r="AP769" s="618" t="str">
        <f>IF(AO769="-","-",IF(VLOOKUP($AU769,'FE Source'!$A:$Z,21,FALSE)=0,"-",IF(VLOOKUP($AU769,'FE Source'!$A:$Z,21,FALSE)=2,"Semi-Annual",IF(VLOOKUP($AU769,'FE Source'!$A:$Z,21,FALSE)=4,"Quarterly",IF(VLOOKUP($AU769,'FE Source'!$A:$Z,21,FALSE)=12,"Monthly","Annual")))))</f>
        <v>Monthly</v>
      </c>
      <c r="AQ769" s="632">
        <f t="array" ref="AQ769">IF(VLOOKUP($AU769,'FE Source'!$A:$W,16,FALSE)=0,"-",VLOOKUP($AU769,'FE Source'!$A:$W,16,FALSE))</f>
        <v>1.65</v>
      </c>
      <c r="AR769" s="636" t="str">
        <f>IF(VLOOKUP($AU769,'FE Source'!$A:$W,17,FALSE)=0,"-",VLOOKUP($AU769,'FE Source'!$A:$W,17,FALSE))</f>
        <v>Neutral</v>
      </c>
      <c r="AS769" s="634">
        <f>IF(VLOOKUP($AU769,'FE Source'!$AN:$AS,4,FALSE)="",VLOOKUP($AU769,'FE Source'!$AN:$AS,3,FALSE),VLOOKUP($AU769,'FE Source'!$AN:$AS,4,FALSE))</f>
        <v>56.28</v>
      </c>
      <c r="AT769" s="637">
        <f>IF(VLOOKUP($AU769,'FE Source'!$AN:$AS,5,FALSE)=0,"-",VLOOKUP($AU769,'FE Source'!$AN:$AS,5,FALSE))</f>
        <v>45782</v>
      </c>
      <c r="AU769" s="636" t="s">
        <v>7222</v>
      </c>
      <c r="BE769" s="215" t="str">
        <f>IF(VLOOKUP($AU769,'FE Source'!$A:$AK,22,FALSE)=0,"-",VLOOKUP($AU769,'FE Source'!$A:$AK,22,FALSE))</f>
        <v>-</v>
      </c>
      <c r="BF769" s="215" t="str">
        <f>IF(VLOOKUP($AU769,'FE Source'!$A:$AK,23,FALSE)=0,"-",VLOOKUP($AU769,'FE Source'!$A:$AK,23,FALSE))</f>
        <v>-</v>
      </c>
      <c r="BG769" s="215" t="str">
        <f>IF(VLOOKUP($AU769,'FE Source'!$A:$AK,24,FALSE)=0,"-",VLOOKUP($AU769,'FE Source'!$A:$AK,24,FALSE))</f>
        <v>-</v>
      </c>
      <c r="BH769" s="215" t="str">
        <f>IF(VLOOKUP($AU769,'FE Source'!$A:$AK,25,FALSE)=0,"-",VLOOKUP($AU769,'FE Source'!$A:$AK,25,FALSE))</f>
        <v>-</v>
      </c>
      <c r="BI769" s="215" t="str">
        <f>IF(VLOOKUP($AU769,'FE Source'!$A:$AK,26,FALSE)=0,"-",VLOOKUP($AU769,'FE Source'!$A:$AK,26,FALSE))</f>
        <v>-</v>
      </c>
      <c r="BJ769" s="215" t="str">
        <f>IF(VLOOKUP($AU769,'FE Source'!$A:$AK,27,FALSE)=0,"-",VLOOKUP($AU769,'FE Source'!$A:$AK,27,FALSE))</f>
        <v>-</v>
      </c>
      <c r="BK769" s="215">
        <f>IF(VLOOKUP($AU769,'FE Source'!$A:$AK,28,FALSE)=0,"-",VLOOKUP($AU769,'FE Source'!$A:$AK,28,FALSE))</f>
        <v>-9.61</v>
      </c>
      <c r="BL769" s="215">
        <f>IF(VLOOKUP($AU769,'FE Source'!$A:$AK,29,FALSE)=0,"-",VLOOKUP($AU769,'FE Source'!$A:$AK,29,FALSE))</f>
        <v>-19.89</v>
      </c>
      <c r="BM769" s="215">
        <f>IF(VLOOKUP($AU769,'FE Source'!$A:$AK,30,FALSE)=0,"-",VLOOKUP($AU769,'FE Source'!$A:$AK,30,FALSE))</f>
        <v>-3.14</v>
      </c>
      <c r="BN769" t="str">
        <f>IF(VLOOKUP($AU769,'FE Source'!$A:$AK,31,FALSE)="No Specified Index","-",IF(VLOOKUP($AU769,'FE Source'!$A:$AK,31,FALSE)=0,"-",VLOOKUP($AU769,'FE Source'!$A:$AK,31,FALSE)))</f>
        <v>JPMorgan Asia Credit Index - Non-Investment Grade</v>
      </c>
      <c r="BO769" s="217">
        <f>IF(VLOOKUP($AU769,'FE Source'!$A:$AK,32,FALSE)=0,"-",VLOOKUP($AU769,'FE Source'!$A:$AK,32,FALSE))</f>
        <v>44063</v>
      </c>
      <c r="BP769" s="18" t="str">
        <f>IF(VLOOKUP($AU769,'FE Source'!$AZ:$BC,2,FALSE)=0,"-",VLOOKUP($AU769,'FE Source'!$AZ:$BC,2,FALSE))</f>
        <v>-</v>
      </c>
      <c r="BQ769" s="18" t="str">
        <f>IF(VLOOKUP($AU769,'FE Source'!$AZ:$BC,3,FALSE)=0,"-",VLOOKUP($AU769,'FE Source'!$AZ:$BC,3,FALSE))</f>
        <v>-</v>
      </c>
      <c r="BR769" s="18" t="str">
        <f>IF(VLOOKUP($AU769,'FE Source'!$AZ:$BC,4,FALSE)=0,"-",VLOOKUP($AU769,'FE Source'!$AZ:$BC,4,FALSE))</f>
        <v>-</v>
      </c>
    </row>
    <row r="770" spans="2:70" ht="15" customHeight="1">
      <c r="B770" s="571" t="str">
        <f>INDEX('UT - Retail'!$A$7:$A$1409,MATCH(AU770,'UT - Retail'!$U$7:$U$1409,0),1)</f>
        <v>Natixis IF Luxemborg</v>
      </c>
      <c r="C770" s="650" t="str">
        <f>INDEX('UT - Retail'!$B$7:$B$1409,MATCH(AU770,'UT - Retail'!$U$7:$U$1409,0),1)</f>
        <v>Natixis Loomis Sayles Asia Bond Plus R/DIVM USD</v>
      </c>
      <c r="D770" s="650"/>
      <c r="E770" s="618" t="str">
        <f>VLOOKUP(C770,'UT - Retail'!$B:$K,8,FALSE)</f>
        <v>Fixed Income</v>
      </c>
      <c r="F770" s="618" t="str">
        <f>VLOOKUP(C770,'UT - Retail'!$B:$K,9,FALSE)</f>
        <v>Asia Pacific ex-Japan</v>
      </c>
      <c r="G770" s="618" t="str">
        <f>VLOOKUP(C770,'UT - Retail'!$B:$K,10,FALSE)</f>
        <v>High Yield</v>
      </c>
      <c r="H770" s="82" t="str">
        <f>VLOOKUP(C770,'UT - Retail'!$B:$N,13,FALSE)</f>
        <v>No</v>
      </c>
      <c r="I770" s="82" t="str">
        <f>VLOOKUP(C770,'UT - Retail'!$B:$Q,14,FALSE)</f>
        <v>No</v>
      </c>
      <c r="J770" s="618" t="str">
        <f>VLOOKUP(C770,'UT - Retail'!$B:$Q,11,FALSE)</f>
        <v>Yes</v>
      </c>
      <c r="K770" s="130" t="str">
        <f>VLOOKUP(C770,'UT - Retail'!$B:$P,15,FALSE)</f>
        <v>No</v>
      </c>
      <c r="L770" s="82" t="str">
        <f>VLOOKUP(C770,'UT - Retail'!$B:$Q,16,FALSE)</f>
        <v>Both</v>
      </c>
      <c r="M770" s="618" t="str">
        <f>VLOOKUP(C770,'UT - Retail'!$B:$K,6,FALSE)</f>
        <v>USD</v>
      </c>
      <c r="N770" s="618" t="str">
        <f>IFERROR(IF(MATCH(C770,'Portfolio Construction'!$AL:$AL,0),"Yes","No"),"No")</f>
        <v>No</v>
      </c>
      <c r="O770" s="618" t="str">
        <f>IFERROR(IF(MATCH(C770,'Portfolio Construction'!$AN:$AN,0),"Yes","No"),"No")</f>
        <v>No</v>
      </c>
      <c r="P770" s="618" t="str">
        <f>IFERROR(IF(MATCH(C770,'Portfolio Construction'!$AP:$AP,0),"Yes","No"),"No")</f>
        <v>No</v>
      </c>
      <c r="Q770" s="618" t="str">
        <f>IFERROR(IF(MATCH(C770,'Portfolio Construction'!$AR:$AR,0),"Yes","No"),"No")</f>
        <v>No</v>
      </c>
      <c r="R770" s="618" t="str">
        <f>IFERROR(IF(MATCH(C770,'Portfolio Construction'!$AT:$AT,0),"Yes","No"),"No")</f>
        <v>No</v>
      </c>
      <c r="S770" s="618" t="str">
        <f>IFERROR(IF(MATCH(C770,'Portfolio Construction'!$AV:$AV,0),"Yes","No"),"No")</f>
        <v>No</v>
      </c>
      <c r="T770" s="618" t="str">
        <f>IFERROR(IF(MATCH(C770,'Portfolio Construction'!$AX:$AX,0),"Yes","No"),"No")</f>
        <v>No</v>
      </c>
      <c r="U770" s="618" t="str">
        <f>IFERROR(IF(MATCH(C770,'Portfolio Construction'!$AZ:$AZ,0),"Yes","No"),"No")</f>
        <v>No</v>
      </c>
      <c r="V770" s="618" t="str">
        <f>IFERROR(IF(MATCH(C770,'Portfolio Construction'!$BB:$BB,0),"Yes","No"),"No")</f>
        <v>No</v>
      </c>
      <c r="W770" s="618">
        <f>IF(VLOOKUP($AU770,'FE Source'!$A:$W,3,FALSE)=0,"-",VLOOKUP($AU770,'FE Source'!$A:$W,3,FALSE))</f>
        <v>-4.17</v>
      </c>
      <c r="X770" s="618">
        <f>IF(VLOOKUP($AU770,'FE Source'!$A:$W,4,FALSE)=0,"-",VLOOKUP($AU770,'FE Source'!$A:$W,4,FALSE))</f>
        <v>-4.22</v>
      </c>
      <c r="Y770" s="618">
        <f>IF(VLOOKUP($AU770,'FE Source'!$A:$W,5,FALSE)=0,"-",VLOOKUP($AU770,'FE Source'!$A:$W,5,FALSE))</f>
        <v>-3.37</v>
      </c>
      <c r="Z770" s="618">
        <f>IF(VLOOKUP($AU770,'FE Source'!$A:$W,6,FALSE)=0,"-",VLOOKUP($AU770,'FE Source'!$A:$W,6,FALSE))</f>
        <v>3.49</v>
      </c>
      <c r="AA770" s="618">
        <f>IF(VLOOKUP($AU770,'FE Source'!$A:$W,7,FALSE)=0,"-",VLOOKUP($AU770,'FE Source'!$A:$W,7,FALSE))</f>
        <v>-0.21</v>
      </c>
      <c r="AB770" s="618">
        <f>IF(VLOOKUP($AU770,'FE Source'!$A:$W,8,FALSE)=0,"-",VLOOKUP($AU770,'FE Source'!$A:$W,8,FALSE))</f>
        <v>-2.99</v>
      </c>
      <c r="AC770" s="632" t="str">
        <f>IF(VLOOKUP($AU770,'FE Source'!$A:$W,9,FALSE)=0,"-",VLOOKUP($AU770,'FE Source'!$A:$W,9,FALSE))</f>
        <v>-</v>
      </c>
      <c r="AD770" s="634">
        <f>IF(VLOOKUP($AU770,'FE Source'!$A:$W,10,FALSE)=0,"-",VLOOKUP($AU770,'FE Source'!$A:$W,10,FALSE))</f>
        <v>1.86</v>
      </c>
      <c r="AE770" s="618">
        <f>IF(VLOOKUP($AU770,'FE Source'!$A:$W,11,FALSE)=0,"-",VLOOKUP($AU770,'FE Source'!$A:$W,11,FALSE))</f>
        <v>13.65</v>
      </c>
      <c r="AF770" s="618" t="str">
        <f>IF(VLOOKUP($AU770,'FE Source'!$A:$W,12,FALSE)=0,"-",VLOOKUP($AU770,'FE Source'!$A:$W,12,FALSE))</f>
        <v>-</v>
      </c>
      <c r="AG770" s="618">
        <f>IF(VLOOKUP($AU770,'FE Source'!$A:$W,14,FALSE)=0,"-",VLOOKUP($AU770,'FE Source'!$A:$W,14,FALSE))</f>
        <v>-22.21</v>
      </c>
      <c r="AH770" s="102"/>
      <c r="AI770" s="618">
        <f>IF(VLOOKUP($AU770,'FE Source'!$A:$Y,20,FALSE)=0,"-",VLOOKUP($AU770,'FE Source'!$A:$Y,20,FALSE))</f>
        <v>165.44</v>
      </c>
      <c r="AJ770" s="102"/>
      <c r="AK770" s="102"/>
      <c r="AL770" s="632">
        <f>IF(VLOOKUP($AU770,'FE Source'!$A:$Y,19,FALSE)=0,"-",VLOOKUP($AU770,'FE Source'!$A:$Y,19,FALSE))</f>
        <v>164.48</v>
      </c>
      <c r="AM770" s="102"/>
      <c r="AN770" s="635">
        <f>IF(VLOOKUP($AU770,'FE Source'!$A:$W,13,FALSE)=0,"-",VLOOKUP($AU770,'FE Source'!$A:$W,13,FALSE))</f>
        <v>18</v>
      </c>
      <c r="AO770" s="634">
        <f>IF(J770="no","-",IF(VLOOKUP($AU770,'FE Source'!$A:$W,15,FALSE)=0,"-",VLOOKUP($AU770,'FE Source'!$A:$W,15,FALSE)))</f>
        <v>7.11</v>
      </c>
      <c r="AP770" s="618" t="str">
        <f>IF(AO770="-","-",IF(VLOOKUP($AU770,'FE Source'!$A:$Z,21,FALSE)=0,"-",IF(VLOOKUP($AU770,'FE Source'!$A:$Z,21,FALSE)=2,"Semi-Annual",IF(VLOOKUP($AU770,'FE Source'!$A:$Z,21,FALSE)=4,"Quarterly",IF(VLOOKUP($AU770,'FE Source'!$A:$Z,21,FALSE)=12,"Monthly","Annual")))))</f>
        <v>Monthly</v>
      </c>
      <c r="AQ770" s="632">
        <f t="array" ref="AQ770">IF(VLOOKUP($AU770,'FE Source'!$A:$W,16,FALSE)=0,"-",VLOOKUP($AU770,'FE Source'!$A:$W,16,FALSE))</f>
        <v>1.65</v>
      </c>
      <c r="AR770" s="636" t="str">
        <f>IF(VLOOKUP($AU770,'FE Source'!$A:$W,17,FALSE)=0,"-",VLOOKUP($AU770,'FE Source'!$A:$W,17,FALSE))</f>
        <v>Neutral</v>
      </c>
      <c r="AS770" s="634">
        <f>IF(VLOOKUP($AU770,'FE Source'!$AN:$AS,4,FALSE)="",VLOOKUP($AU770,'FE Source'!$AN:$AS,3,FALSE),VLOOKUP($AU770,'FE Source'!$AN:$AS,4,FALSE))</f>
        <v>58.48</v>
      </c>
      <c r="AT770" s="637">
        <f>IF(VLOOKUP($AU770,'FE Source'!$AN:$AS,5,FALSE)=0,"-",VLOOKUP($AU770,'FE Source'!$AN:$AS,5,FALSE))</f>
        <v>45782</v>
      </c>
      <c r="AU770" s="636" t="s">
        <v>7223</v>
      </c>
      <c r="BE770" s="215" t="str">
        <f>IF(VLOOKUP($AU770,'FE Source'!$A:$AK,22,FALSE)=0,"-",VLOOKUP($AU770,'FE Source'!$A:$AK,22,FALSE))</f>
        <v>-</v>
      </c>
      <c r="BF770" s="215" t="str">
        <f>IF(VLOOKUP($AU770,'FE Source'!$A:$AK,23,FALSE)=0,"-",VLOOKUP($AU770,'FE Source'!$A:$AK,23,FALSE))</f>
        <v>-</v>
      </c>
      <c r="BG770" s="215" t="str">
        <f>IF(VLOOKUP($AU770,'FE Source'!$A:$AK,24,FALSE)=0,"-",VLOOKUP($AU770,'FE Source'!$A:$AK,24,FALSE))</f>
        <v>-</v>
      </c>
      <c r="BH770" s="215" t="str">
        <f>IF(VLOOKUP($AU770,'FE Source'!$A:$AK,25,FALSE)=0,"-",VLOOKUP($AU770,'FE Source'!$A:$AK,25,FALSE))</f>
        <v>-</v>
      </c>
      <c r="BI770" s="215" t="str">
        <f>IF(VLOOKUP($AU770,'FE Source'!$A:$AK,26,FALSE)=0,"-",VLOOKUP($AU770,'FE Source'!$A:$AK,26,FALSE))</f>
        <v>-</v>
      </c>
      <c r="BJ770" s="215">
        <f>IF(VLOOKUP($AU770,'FE Source'!$A:$AK,27,FALSE)=0,"-",VLOOKUP($AU770,'FE Source'!$A:$AK,27,FALSE))</f>
        <v>3.18</v>
      </c>
      <c r="BK770" s="215">
        <f>IF(VLOOKUP($AU770,'FE Source'!$A:$AK,28,FALSE)=0,"-",VLOOKUP($AU770,'FE Source'!$A:$AK,28,FALSE))</f>
        <v>-9.6199999999999992</v>
      </c>
      <c r="BL770" s="215">
        <f>IF(VLOOKUP($AU770,'FE Source'!$A:$AK,29,FALSE)=0,"-",VLOOKUP($AU770,'FE Source'!$A:$AK,29,FALSE))</f>
        <v>-19.89</v>
      </c>
      <c r="BM770" s="215">
        <f>IF(VLOOKUP($AU770,'FE Source'!$A:$AK,30,FALSE)=0,"-",VLOOKUP($AU770,'FE Source'!$A:$AK,30,FALSE))</f>
        <v>-3.14</v>
      </c>
      <c r="BN770" t="str">
        <f>IF(VLOOKUP($AU770,'FE Source'!$A:$AK,31,FALSE)="No Specified Index","-",IF(VLOOKUP($AU770,'FE Source'!$A:$AK,31,FALSE)=0,"-",VLOOKUP($AU770,'FE Source'!$A:$AK,31,FALSE)))</f>
        <v>JPMorgan Asia Credit Index - Non-Investment Grade</v>
      </c>
      <c r="BO770" s="217">
        <f>IF(VLOOKUP($AU770,'FE Source'!$A:$AK,32,FALSE)=0,"-",VLOOKUP($AU770,'FE Source'!$A:$AK,32,FALSE))</f>
        <v>43556</v>
      </c>
      <c r="BP770" s="18" t="str">
        <f>IF(VLOOKUP($AU770,'FE Source'!$AZ:$BC,2,FALSE)=0,"-",VLOOKUP($AU770,'FE Source'!$AZ:$BC,2,FALSE))</f>
        <v>-</v>
      </c>
      <c r="BQ770" s="18" t="str">
        <f>IF(VLOOKUP($AU770,'FE Source'!$AZ:$BC,3,FALSE)=0,"-",VLOOKUP($AU770,'FE Source'!$AZ:$BC,3,FALSE))</f>
        <v>-</v>
      </c>
      <c r="BR770" s="18" t="str">
        <f>IF(VLOOKUP($AU770,'FE Source'!$AZ:$BC,4,FALSE)=0,"-",VLOOKUP($AU770,'FE Source'!$AZ:$BC,4,FALSE))</f>
        <v>-</v>
      </c>
    </row>
    <row r="771" spans="2:70" ht="15" customHeight="1">
      <c r="B771" s="571" t="str">
        <f>INDEX('UT - Retail'!$A$7:$A$1409,MATCH(AU771,'UT - Retail'!$U$7:$U$1409,0),1)</f>
        <v>Natixis IF Luxemborg</v>
      </c>
      <c r="C771" s="650" t="str">
        <f>INDEX('UT - Retail'!$B$7:$B$1409,MATCH(AU771,'UT - Retail'!$U$7:$U$1409,0),1)</f>
        <v>Natixis Loomis Sayles US Growth Equity P/A SGD-H</v>
      </c>
      <c r="D771" s="650"/>
      <c r="E771" s="618" t="str">
        <f>VLOOKUP(C771,'UT - Retail'!$B:$K,8,FALSE)</f>
        <v>Equities</v>
      </c>
      <c r="F771" s="618" t="str">
        <f>VLOOKUP(C771,'UT - Retail'!$B:$K,9,FALSE)</f>
        <v>US</v>
      </c>
      <c r="G771" s="618" t="str">
        <f>VLOOKUP(C771,'UT - Retail'!$B:$K,10,FALSE)</f>
        <v>General</v>
      </c>
      <c r="H771" s="82" t="str">
        <f>VLOOKUP(C771,'UT - Retail'!$B:$N,13,FALSE)</f>
        <v>Yes</v>
      </c>
      <c r="I771" s="82" t="str">
        <f>VLOOKUP(C771,'UT - Retail'!$B:$Q,14,FALSE)</f>
        <v>No</v>
      </c>
      <c r="J771" s="618" t="str">
        <f>VLOOKUP(C771,'UT - Retail'!$B:$Q,11,FALSE)</f>
        <v>No</v>
      </c>
      <c r="K771" s="130" t="str">
        <f>VLOOKUP(C771,'UT - Retail'!$B:$P,15,FALSE)</f>
        <v>No</v>
      </c>
      <c r="L771" s="82" t="str">
        <f>VLOOKUP(C771,'UT - Retail'!$B:$Q,16,FALSE)</f>
        <v>Both</v>
      </c>
      <c r="M771" s="618" t="str">
        <f>VLOOKUP(C771,'UT - Retail'!$B:$K,6,FALSE)</f>
        <v>SGD</v>
      </c>
      <c r="N771" s="618" t="str">
        <f>IFERROR(IF(MATCH(C771,'Portfolio Construction'!$AL:$AL,0),"Yes","No"),"No")</f>
        <v>No</v>
      </c>
      <c r="O771" s="618" t="str">
        <f>IFERROR(IF(MATCH(C771,'Portfolio Construction'!$AN:$AN,0),"Yes","No"),"No")</f>
        <v>No</v>
      </c>
      <c r="P771" s="618" t="str">
        <f>IFERROR(IF(MATCH(C771,'Portfolio Construction'!$AP:$AP,0),"Yes","No"),"No")</f>
        <v>No</v>
      </c>
      <c r="Q771" s="618" t="str">
        <f>IFERROR(IF(MATCH(C771,'Portfolio Construction'!$AR:$AR,0),"Yes","No"),"No")</f>
        <v>No</v>
      </c>
      <c r="R771" s="618" t="str">
        <f>IFERROR(IF(MATCH(C771,'Portfolio Construction'!$AT:$AT,0),"Yes","No"),"No")</f>
        <v>No</v>
      </c>
      <c r="S771" s="618" t="str">
        <f>IFERROR(IF(MATCH(C771,'Portfolio Construction'!$AV:$AV,0),"Yes","No"),"No")</f>
        <v>No</v>
      </c>
      <c r="T771" s="618" t="str">
        <f>IFERROR(IF(MATCH(C771,'Portfolio Construction'!$AX:$AX,0),"Yes","No"),"No")</f>
        <v>No</v>
      </c>
      <c r="U771" s="618" t="str">
        <f>IFERROR(IF(MATCH(C771,'Portfolio Construction'!$AZ:$AZ,0),"Yes","No"),"No")</f>
        <v>No</v>
      </c>
      <c r="V771" s="618" t="str">
        <f>IFERROR(IF(MATCH(C771,'Portfolio Construction'!$BB:$BB,0),"Yes","No"),"No")</f>
        <v>No</v>
      </c>
      <c r="W771" s="618">
        <f>IF(VLOOKUP($AU771,'FE Source'!$A:$W,3,FALSE)=0,"-",VLOOKUP($AU771,'FE Source'!$A:$W,3,FALSE))</f>
        <v>-8.75</v>
      </c>
      <c r="X771" s="618">
        <f>IF(VLOOKUP($AU771,'FE Source'!$A:$W,4,FALSE)=0,"-",VLOOKUP($AU771,'FE Source'!$A:$W,4,FALSE))</f>
        <v>13.9</v>
      </c>
      <c r="Y771" s="618">
        <f>IF(VLOOKUP($AU771,'FE Source'!$A:$W,5,FALSE)=0,"-",VLOOKUP($AU771,'FE Source'!$A:$W,5,FALSE))</f>
        <v>-4.16</v>
      </c>
      <c r="Z771" s="618">
        <f>IF(VLOOKUP($AU771,'FE Source'!$A:$W,6,FALSE)=0,"-",VLOOKUP($AU771,'FE Source'!$A:$W,6,FALSE))</f>
        <v>10.52</v>
      </c>
      <c r="AA771" s="618">
        <f>IF(VLOOKUP($AU771,'FE Source'!$A:$W,7,FALSE)=0,"-",VLOOKUP($AU771,'FE Source'!$A:$W,7,FALSE))</f>
        <v>17.75</v>
      </c>
      <c r="AB771" s="618" t="str">
        <f>IF(VLOOKUP($AU771,'FE Source'!$A:$W,8,FALSE)=0,"-",VLOOKUP($AU771,'FE Source'!$A:$W,8,FALSE))</f>
        <v>-</v>
      </c>
      <c r="AC771" s="632" t="str">
        <f>IF(VLOOKUP($AU771,'FE Source'!$A:$W,9,FALSE)=0,"-",VLOOKUP($AU771,'FE Source'!$A:$W,9,FALSE))</f>
        <v>-</v>
      </c>
      <c r="AD771" s="634">
        <f>IF(VLOOKUP($AU771,'FE Source'!$A:$W,10,FALSE)=0,"-",VLOOKUP($AU771,'FE Source'!$A:$W,10,FALSE))</f>
        <v>1.35</v>
      </c>
      <c r="AE771" s="618">
        <f>IF(VLOOKUP($AU771,'FE Source'!$A:$W,11,FALSE)=0,"-",VLOOKUP($AU771,'FE Source'!$A:$W,11,FALSE))</f>
        <v>20.91</v>
      </c>
      <c r="AF771" s="618">
        <f>IF(VLOOKUP($AU771,'FE Source'!$A:$W,12,FALSE)=0,"-",VLOOKUP($AU771,'FE Source'!$A:$W,12,FALSE))</f>
        <v>0.64</v>
      </c>
      <c r="AG771" s="618">
        <f>IF(VLOOKUP($AU771,'FE Source'!$A:$W,14,FALSE)=0,"-",VLOOKUP($AU771,'FE Source'!$A:$W,14,FALSE))</f>
        <v>-14.89</v>
      </c>
      <c r="AH771" s="102"/>
      <c r="AI771" s="618">
        <f>IF(VLOOKUP($AU771,'FE Source'!$A:$Y,20,FALSE)=0,"-",VLOOKUP($AU771,'FE Source'!$A:$Y,20,FALSE))</f>
        <v>205.91</v>
      </c>
      <c r="AJ771" s="102"/>
      <c r="AK771" s="102"/>
      <c r="AL771" s="632">
        <f>IF(VLOOKUP($AU771,'FE Source'!$A:$Y,19,FALSE)=0,"-",VLOOKUP($AU771,'FE Source'!$A:$Y,19,FALSE))</f>
        <v>124.71</v>
      </c>
      <c r="AM771" s="102"/>
      <c r="AN771" s="635">
        <f>IF(VLOOKUP($AU771,'FE Source'!$A:$W,13,FALSE)=0,"-",VLOOKUP($AU771,'FE Source'!$A:$W,13,FALSE))</f>
        <v>5920.5</v>
      </c>
      <c r="AO771" s="634" t="str">
        <f>IF(J771="no","-",IF(VLOOKUP($AU771,'FE Source'!$A:$W,15,FALSE)=0,"-",VLOOKUP($AU771,'FE Source'!$A:$W,15,FALSE)))</f>
        <v>-</v>
      </c>
      <c r="AP771" s="618" t="str">
        <f>IF(AO771="-","-",IF(VLOOKUP($AU771,'FE Source'!$A:$Z,21,FALSE)=0,"-",IF(VLOOKUP($AU771,'FE Source'!$A:$Z,21,FALSE)=2,"Semi-Annual",IF(VLOOKUP($AU771,'FE Source'!$A:$Z,21,FALSE)=4,"Quarterly",IF(VLOOKUP($AU771,'FE Source'!$A:$Z,21,FALSE)=12,"Monthly","Annual")))))</f>
        <v>-</v>
      </c>
      <c r="AQ771" s="632">
        <f t="array" ref="AQ771">IF(VLOOKUP($AU771,'FE Source'!$A:$W,16,FALSE)=0,"-",VLOOKUP($AU771,'FE Source'!$A:$W,16,FALSE))</f>
        <v>1.8</v>
      </c>
      <c r="AR771" s="636" t="str">
        <f>IF(VLOOKUP($AU771,'FE Source'!$A:$W,17,FALSE)=0,"-",VLOOKUP($AU771,'FE Source'!$A:$W,17,FALSE))</f>
        <v>-</v>
      </c>
      <c r="AS771" s="634">
        <f>IF(VLOOKUP($AU771,'FE Source'!$AN:$AS,4,FALSE)="",VLOOKUP($AU771,'FE Source'!$AN:$AS,3,FALSE),VLOOKUP($AU771,'FE Source'!$AN:$AS,4,FALSE))</f>
        <v>125</v>
      </c>
      <c r="AT771" s="637">
        <f>IF(VLOOKUP($AU771,'FE Source'!$AN:$AS,5,FALSE)=0,"-",VLOOKUP($AU771,'FE Source'!$AN:$AS,5,FALSE))</f>
        <v>45783</v>
      </c>
      <c r="AU771" s="636" t="s">
        <v>7628</v>
      </c>
      <c r="BE771" s="215" t="str">
        <f>IF(VLOOKUP($AU771,'FE Source'!$A:$AK,22,FALSE)=0,"-",VLOOKUP($AU771,'FE Source'!$A:$AK,22,FALSE))</f>
        <v>-</v>
      </c>
      <c r="BF771" s="215" t="str">
        <f>IF(VLOOKUP($AU771,'FE Source'!$A:$AK,23,FALSE)=0,"-",VLOOKUP($AU771,'FE Source'!$A:$AK,23,FALSE))</f>
        <v>-</v>
      </c>
      <c r="BG771" s="215" t="str">
        <f>IF(VLOOKUP($AU771,'FE Source'!$A:$AK,24,FALSE)=0,"-",VLOOKUP($AU771,'FE Source'!$A:$AK,24,FALSE))</f>
        <v>-</v>
      </c>
      <c r="BH771" s="215" t="str">
        <f>IF(VLOOKUP($AU771,'FE Source'!$A:$AK,25,FALSE)=0,"-",VLOOKUP($AU771,'FE Source'!$A:$AK,25,FALSE))</f>
        <v>-</v>
      </c>
      <c r="BI771" s="215" t="str">
        <f>IF(VLOOKUP($AU771,'FE Source'!$A:$AK,26,FALSE)=0,"-",VLOOKUP($AU771,'FE Source'!$A:$AK,26,FALSE))</f>
        <v>-</v>
      </c>
      <c r="BJ771" s="215" t="str">
        <f>IF(VLOOKUP($AU771,'FE Source'!$A:$AK,27,FALSE)=0,"-",VLOOKUP($AU771,'FE Source'!$A:$AK,27,FALSE))</f>
        <v>-</v>
      </c>
      <c r="BK771" s="215" t="str">
        <f>IF(VLOOKUP($AU771,'FE Source'!$A:$AK,28,FALSE)=0,"-",VLOOKUP($AU771,'FE Source'!$A:$AK,28,FALSE))</f>
        <v>-</v>
      </c>
      <c r="BL771" s="215">
        <f>IF(VLOOKUP($AU771,'FE Source'!$A:$AK,29,FALSE)=0,"-",VLOOKUP($AU771,'FE Source'!$A:$AK,29,FALSE))</f>
        <v>-29.54</v>
      </c>
      <c r="BM771" s="215">
        <f>IF(VLOOKUP($AU771,'FE Source'!$A:$AK,30,FALSE)=0,"-",VLOOKUP($AU771,'FE Source'!$A:$AK,30,FALSE))</f>
        <v>47.13</v>
      </c>
      <c r="BN771" t="str">
        <f>IF(VLOOKUP($AU771,'FE Source'!$A:$AK,31,FALSE)="No Specified Index","-",IF(VLOOKUP($AU771,'FE Source'!$A:$AK,31,FALSE)=0,"-",VLOOKUP($AU771,'FE Source'!$A:$AK,31,FALSE)))</f>
        <v>S&amp;P 500 TR USD</v>
      </c>
      <c r="BO771" s="217" t="str">
        <f>IF(VLOOKUP($AU771,'FE Source'!$A:$AK,32,FALSE)=0,"-",VLOOKUP($AU771,'FE Source'!$A:$AK,32,FALSE))</f>
        <v>-</v>
      </c>
      <c r="BP771" s="18" t="str">
        <f>IF(VLOOKUP($AU771,'FE Source'!$AZ:$BC,2,FALSE)=0,"-",VLOOKUP($AU771,'FE Source'!$AZ:$BC,2,FALSE))</f>
        <v>-</v>
      </c>
      <c r="BQ771" s="18" t="str">
        <f>IF(VLOOKUP($AU771,'FE Source'!$AZ:$BC,3,FALSE)=0,"-",VLOOKUP($AU771,'FE Source'!$AZ:$BC,3,FALSE))</f>
        <v>-</v>
      </c>
      <c r="BR771" s="18" t="str">
        <f>IF(VLOOKUP($AU771,'FE Source'!$AZ:$BC,4,FALSE)=0,"-",VLOOKUP($AU771,'FE Source'!$AZ:$BC,4,FALSE))</f>
        <v>-</v>
      </c>
    </row>
    <row r="772" spans="2:70" ht="15" customHeight="1">
      <c r="B772" s="571" t="str">
        <f>INDEX('UT - Retail'!$A$7:$A$1409,MATCH(AU772,'UT - Retail'!$U$7:$U$1409,0),1)</f>
        <v>Natixis IF Luxemborg</v>
      </c>
      <c r="C772" s="650" t="str">
        <f>INDEX('UT - Retail'!$B$7:$B$1409,MATCH(AU772,'UT - Retail'!$U$7:$U$1409,0),1)</f>
        <v>Natixis Loomis Sayles US Growth Equity RA SGD-H</v>
      </c>
      <c r="D772" s="650"/>
      <c r="E772" s="618" t="str">
        <f>VLOOKUP(C772,'UT - Retail'!$B:$K,8,FALSE)</f>
        <v>Equities</v>
      </c>
      <c r="F772" s="618" t="str">
        <f>VLOOKUP(C772,'UT - Retail'!$B:$K,9,FALSE)</f>
        <v>US</v>
      </c>
      <c r="G772" s="618" t="str">
        <f>VLOOKUP(C772,'UT - Retail'!$B:$K,10,FALSE)</f>
        <v>General</v>
      </c>
      <c r="H772" s="82" t="str">
        <f>VLOOKUP(C772,'UT - Retail'!$B:$N,13,FALSE)</f>
        <v>No</v>
      </c>
      <c r="I772" s="82" t="str">
        <f>VLOOKUP(C772,'UT - Retail'!$B:$Q,14,FALSE)</f>
        <v>No</v>
      </c>
      <c r="J772" s="618" t="str">
        <f>VLOOKUP(C772,'UT - Retail'!$B:$Q,11,FALSE)</f>
        <v>No</v>
      </c>
      <c r="K772" s="130" t="str">
        <f>VLOOKUP(C772,'UT - Retail'!$B:$P,15,FALSE)</f>
        <v>Yes</v>
      </c>
      <c r="L772" s="82" t="str">
        <f>VLOOKUP(C772,'UT - Retail'!$B:$Q,16,FALSE)</f>
        <v>Both</v>
      </c>
      <c r="M772" s="618" t="str">
        <f>VLOOKUP(C772,'UT - Retail'!$B:$K,6,FALSE)</f>
        <v>SGD</v>
      </c>
      <c r="N772" s="618" t="str">
        <f>IFERROR(IF(MATCH(C772,'Portfolio Construction'!$AL:$AL,0),"Yes","No"),"No")</f>
        <v>No</v>
      </c>
      <c r="O772" s="618" t="str">
        <f>IFERROR(IF(MATCH(C772,'Portfolio Construction'!$AN:$AN,0),"Yes","No"),"No")</f>
        <v>No</v>
      </c>
      <c r="P772" s="618" t="str">
        <f>IFERROR(IF(MATCH(C772,'Portfolio Construction'!$AP:$AP,0),"Yes","No"),"No")</f>
        <v>No</v>
      </c>
      <c r="Q772" s="618" t="str">
        <f>IFERROR(IF(MATCH(C772,'Portfolio Construction'!$AR:$AR,0),"Yes","No"),"No")</f>
        <v>No</v>
      </c>
      <c r="R772" s="618" t="str">
        <f>IFERROR(IF(MATCH(C772,'Portfolio Construction'!$AT:$AT,0),"Yes","No"),"No")</f>
        <v>No</v>
      </c>
      <c r="S772" s="618" t="str">
        <f>IFERROR(IF(MATCH(C772,'Portfolio Construction'!$AV:$AV,0),"Yes","No"),"No")</f>
        <v>No</v>
      </c>
      <c r="T772" s="618" t="str">
        <f>IFERROR(IF(MATCH(C772,'Portfolio Construction'!$AX:$AX,0),"Yes","No"),"No")</f>
        <v>No</v>
      </c>
      <c r="U772" s="618" t="str">
        <f>IFERROR(IF(MATCH(C772,'Portfolio Construction'!$AZ:$AZ,0),"Yes","No"),"No")</f>
        <v>No</v>
      </c>
      <c r="V772" s="618" t="str">
        <f>IFERROR(IF(MATCH(C772,'Portfolio Construction'!$BB:$BB,0),"Yes","No"),"No")</f>
        <v>No</v>
      </c>
      <c r="W772" s="618">
        <f>IF(VLOOKUP($AU772,'FE Source'!$A:$W,3,FALSE)=0,"-",VLOOKUP($AU772,'FE Source'!$A:$W,3,FALSE))</f>
        <v>-8.77</v>
      </c>
      <c r="X772" s="618">
        <f>IF(VLOOKUP($AU772,'FE Source'!$A:$W,4,FALSE)=0,"-",VLOOKUP($AU772,'FE Source'!$A:$W,4,FALSE))</f>
        <v>13.91</v>
      </c>
      <c r="Y772" s="618">
        <f>IF(VLOOKUP($AU772,'FE Source'!$A:$W,5,FALSE)=0,"-",VLOOKUP($AU772,'FE Source'!$A:$W,5,FALSE))</f>
        <v>-4.16</v>
      </c>
      <c r="Z772" s="618">
        <f>IF(VLOOKUP($AU772,'FE Source'!$A:$W,6,FALSE)=0,"-",VLOOKUP($AU772,'FE Source'!$A:$W,6,FALSE))</f>
        <v>10.54</v>
      </c>
      <c r="AA772" s="618">
        <f>IF(VLOOKUP($AU772,'FE Source'!$A:$W,7,FALSE)=0,"-",VLOOKUP($AU772,'FE Source'!$A:$W,7,FALSE))</f>
        <v>17.78</v>
      </c>
      <c r="AB772" s="618">
        <f>IF(VLOOKUP($AU772,'FE Source'!$A:$W,8,FALSE)=0,"-",VLOOKUP($AU772,'FE Source'!$A:$W,8,FALSE))</f>
        <v>14.16</v>
      </c>
      <c r="AC772" s="632" t="str">
        <f>IF(VLOOKUP($AU772,'FE Source'!$A:$W,9,FALSE)=0,"-",VLOOKUP($AU772,'FE Source'!$A:$W,9,FALSE))</f>
        <v>-</v>
      </c>
      <c r="AD772" s="634">
        <f>IF(VLOOKUP($AU772,'FE Source'!$A:$W,10,FALSE)=0,"-",VLOOKUP($AU772,'FE Source'!$A:$W,10,FALSE))</f>
        <v>1.34</v>
      </c>
      <c r="AE772" s="618">
        <f>IF(VLOOKUP($AU772,'FE Source'!$A:$W,11,FALSE)=0,"-",VLOOKUP($AU772,'FE Source'!$A:$W,11,FALSE))</f>
        <v>20.93</v>
      </c>
      <c r="AF772" s="618">
        <f>IF(VLOOKUP($AU772,'FE Source'!$A:$W,12,FALSE)=0,"-",VLOOKUP($AU772,'FE Source'!$A:$W,12,FALSE))</f>
        <v>0.64</v>
      </c>
      <c r="AG772" s="618">
        <f>IF(VLOOKUP($AU772,'FE Source'!$A:$W,14,FALSE)=0,"-",VLOOKUP($AU772,'FE Source'!$A:$W,14,FALSE))</f>
        <v>-14.9</v>
      </c>
      <c r="AH772" s="102"/>
      <c r="AI772" s="618">
        <f>IF(VLOOKUP($AU772,'FE Source'!$A:$Y,20,FALSE)=0,"-",VLOOKUP($AU772,'FE Source'!$A:$Y,20,FALSE))</f>
        <v>203.22</v>
      </c>
      <c r="AJ772" s="102"/>
      <c r="AK772" s="102"/>
      <c r="AL772" s="632">
        <f>IF(VLOOKUP($AU772,'FE Source'!$A:$Y,19,FALSE)=0,"-",VLOOKUP($AU772,'FE Source'!$A:$Y,19,FALSE))</f>
        <v>123.43</v>
      </c>
      <c r="AM772" s="102"/>
      <c r="AN772" s="635">
        <f>IF(VLOOKUP($AU772,'FE Source'!$A:$W,13,FALSE)=0,"-",VLOOKUP($AU772,'FE Source'!$A:$W,13,FALSE))</f>
        <v>5920.5</v>
      </c>
      <c r="AO772" s="634" t="str">
        <f>IF(J772="no","-",IF(VLOOKUP($AU772,'FE Source'!$A:$W,15,FALSE)=0,"-",VLOOKUP($AU772,'FE Source'!$A:$W,15,FALSE)))</f>
        <v>-</v>
      </c>
      <c r="AP772" s="618" t="str">
        <f>IF(AO772="-","-",IF(VLOOKUP($AU772,'FE Source'!$A:$Z,21,FALSE)=0,"-",IF(VLOOKUP($AU772,'FE Source'!$A:$Z,21,FALSE)=2,"Semi-Annual",IF(VLOOKUP($AU772,'FE Source'!$A:$Z,21,FALSE)=4,"Quarterly",IF(VLOOKUP($AU772,'FE Source'!$A:$Z,21,FALSE)=12,"Monthly","Annual")))))</f>
        <v>-</v>
      </c>
      <c r="AQ772" s="632">
        <f t="array" ref="AQ772">IF(VLOOKUP($AU772,'FE Source'!$A:$W,16,FALSE)=0,"-",VLOOKUP($AU772,'FE Source'!$A:$W,16,FALSE))</f>
        <v>1.8</v>
      </c>
      <c r="AR772" s="636" t="str">
        <f>IF(VLOOKUP($AU772,'FE Source'!$A:$W,17,FALSE)=0,"-",VLOOKUP($AU772,'FE Source'!$A:$W,17,FALSE))</f>
        <v>-</v>
      </c>
      <c r="AS772" s="634">
        <f>IF(VLOOKUP($AU772,'FE Source'!$AN:$AS,4,FALSE)="",VLOOKUP($AU772,'FE Source'!$AN:$AS,3,FALSE),VLOOKUP($AU772,'FE Source'!$AN:$AS,4,FALSE))</f>
        <v>250.17</v>
      </c>
      <c r="AT772" s="637">
        <f>IF(VLOOKUP($AU772,'FE Source'!$AN:$AS,5,FALSE)=0,"-",VLOOKUP($AU772,'FE Source'!$AN:$AS,5,FALSE))</f>
        <v>45783</v>
      </c>
      <c r="AU772" s="636" t="s">
        <v>4569</v>
      </c>
      <c r="BE772" s="215" t="str">
        <f>IF(VLOOKUP($AU772,'FE Source'!$A:$AK,22,FALSE)=0,"-",VLOOKUP($AU772,'FE Source'!$A:$AK,22,FALSE))</f>
        <v>-</v>
      </c>
      <c r="BF772" s="215" t="str">
        <f>IF(VLOOKUP($AU772,'FE Source'!$A:$AK,23,FALSE)=0,"-",VLOOKUP($AU772,'FE Source'!$A:$AK,23,FALSE))</f>
        <v>-</v>
      </c>
      <c r="BG772" s="215" t="str">
        <f>IF(VLOOKUP($AU772,'FE Source'!$A:$AK,24,FALSE)=0,"-",VLOOKUP($AU772,'FE Source'!$A:$AK,24,FALSE))</f>
        <v>-</v>
      </c>
      <c r="BH772" s="215">
        <f>IF(VLOOKUP($AU772,'FE Source'!$A:$AK,25,FALSE)=0,"-",VLOOKUP($AU772,'FE Source'!$A:$AK,25,FALSE))</f>
        <v>-4.76</v>
      </c>
      <c r="BI772" s="215">
        <f>IF(VLOOKUP($AU772,'FE Source'!$A:$AK,26,FALSE)=0,"-",VLOOKUP($AU772,'FE Source'!$A:$AK,26,FALSE))</f>
        <v>28.85</v>
      </c>
      <c r="BJ772" s="215">
        <f>IF(VLOOKUP($AU772,'FE Source'!$A:$AK,27,FALSE)=0,"-",VLOOKUP($AU772,'FE Source'!$A:$AK,27,FALSE))</f>
        <v>27.3</v>
      </c>
      <c r="BK772" s="215">
        <f>IF(VLOOKUP($AU772,'FE Source'!$A:$AK,28,FALSE)=0,"-",VLOOKUP($AU772,'FE Source'!$A:$AK,28,FALSE))</f>
        <v>16.88</v>
      </c>
      <c r="BL772" s="215">
        <f>IF(VLOOKUP($AU772,'FE Source'!$A:$AK,29,FALSE)=0,"-",VLOOKUP($AU772,'FE Source'!$A:$AK,29,FALSE))</f>
        <v>-29.56</v>
      </c>
      <c r="BM772" s="215">
        <f>IF(VLOOKUP($AU772,'FE Source'!$A:$AK,30,FALSE)=0,"-",VLOOKUP($AU772,'FE Source'!$A:$AK,30,FALSE))</f>
        <v>47.19</v>
      </c>
      <c r="BN772" t="str">
        <f>IF(VLOOKUP($AU772,'FE Source'!$A:$AK,31,FALSE)="No Specified Index","-",IF(VLOOKUP($AU772,'FE Source'!$A:$AK,31,FALSE)=0,"-",VLOOKUP($AU772,'FE Source'!$A:$AK,31,FALSE)))</f>
        <v>S&amp;P 500 TR USD</v>
      </c>
      <c r="BO772" s="217">
        <f>IF(VLOOKUP($AU772,'FE Source'!$A:$AK,32,FALSE)=0,"-",VLOOKUP($AU772,'FE Source'!$A:$AK,32,FALSE))</f>
        <v>42892</v>
      </c>
      <c r="BP772" s="18" t="str">
        <f>IF(VLOOKUP($AU772,'FE Source'!$AZ:$BC,2,FALSE)=0,"-",VLOOKUP($AU772,'FE Source'!$AZ:$BC,2,FALSE))</f>
        <v>-</v>
      </c>
      <c r="BQ772" s="18" t="str">
        <f>IF(VLOOKUP($AU772,'FE Source'!$AZ:$BC,3,FALSE)=0,"-",VLOOKUP($AU772,'FE Source'!$AZ:$BC,3,FALSE))</f>
        <v>-</v>
      </c>
      <c r="BR772" s="18" t="str">
        <f>IF(VLOOKUP($AU772,'FE Source'!$AZ:$BC,4,FALSE)=0,"-",VLOOKUP($AU772,'FE Source'!$AZ:$BC,4,FALSE))</f>
        <v>-</v>
      </c>
    </row>
    <row r="773" spans="2:70" ht="15" customHeight="1">
      <c r="B773" s="571" t="str">
        <f>INDEX('UT - Retail'!$A$7:$A$1409,MATCH(AU773,'UT - Retail'!$U$7:$U$1409,0),1)</f>
        <v>Natixis IF Luxemborg</v>
      </c>
      <c r="C773" s="650" t="str">
        <f>INDEX('UT - Retail'!$B$7:$B$1409,MATCH(AU773,'UT - Retail'!$U$7:$U$1409,0),1)</f>
        <v>Natixis Loomis Sayles US Growth Equity RA USD</v>
      </c>
      <c r="D773" s="650"/>
      <c r="E773" s="618" t="str">
        <f>VLOOKUP(C773,'UT - Retail'!$B:$K,8,FALSE)</f>
        <v>Equities</v>
      </c>
      <c r="F773" s="618" t="str">
        <f>VLOOKUP(C773,'UT - Retail'!$B:$K,9,FALSE)</f>
        <v>US</v>
      </c>
      <c r="G773" s="618" t="str">
        <f>VLOOKUP(C773,'UT - Retail'!$B:$K,10,FALSE)</f>
        <v>General</v>
      </c>
      <c r="H773" s="82" t="str">
        <f>VLOOKUP(C773,'UT - Retail'!$B:$N,13,FALSE)</f>
        <v>No</v>
      </c>
      <c r="I773" s="82" t="str">
        <f>VLOOKUP(C773,'UT - Retail'!$B:$Q,14,FALSE)</f>
        <v>No</v>
      </c>
      <c r="J773" s="618" t="str">
        <f>VLOOKUP(C773,'UT - Retail'!$B:$Q,11,FALSE)</f>
        <v>No</v>
      </c>
      <c r="K773" s="130" t="str">
        <f>VLOOKUP(C773,'UT - Retail'!$B:$P,15,FALSE)</f>
        <v>Yes</v>
      </c>
      <c r="L773" s="82" t="str">
        <f>VLOOKUP(C773,'UT - Retail'!$B:$Q,16,FALSE)</f>
        <v>Both</v>
      </c>
      <c r="M773" s="618" t="str">
        <f>VLOOKUP(C773,'UT - Retail'!$B:$K,6,FALSE)</f>
        <v>USD</v>
      </c>
      <c r="N773" s="618" t="str">
        <f>IFERROR(IF(MATCH(C773,'Portfolio Construction'!$AL:$AL,0),"Yes","No"),"No")</f>
        <v>No</v>
      </c>
      <c r="O773" s="618" t="str">
        <f>IFERROR(IF(MATCH(C773,'Portfolio Construction'!$AN:$AN,0),"Yes","No"),"No")</f>
        <v>No</v>
      </c>
      <c r="P773" s="618" t="str">
        <f>IFERROR(IF(MATCH(C773,'Portfolio Construction'!$AP:$AP,0),"Yes","No"),"No")</f>
        <v>No</v>
      </c>
      <c r="Q773" s="618" t="str">
        <f>IFERROR(IF(MATCH(C773,'Portfolio Construction'!$AR:$AR,0),"Yes","No"),"No")</f>
        <v>No</v>
      </c>
      <c r="R773" s="618" t="str">
        <f>IFERROR(IF(MATCH(C773,'Portfolio Construction'!$AT:$AT,0),"Yes","No"),"No")</f>
        <v>No</v>
      </c>
      <c r="S773" s="618" t="str">
        <f>IFERROR(IF(MATCH(C773,'Portfolio Construction'!$AV:$AV,0),"Yes","No"),"No")</f>
        <v>No</v>
      </c>
      <c r="T773" s="618" t="str">
        <f>IFERROR(IF(MATCH(C773,'Portfolio Construction'!$AX:$AX,0),"Yes","No"),"No")</f>
        <v>No</v>
      </c>
      <c r="U773" s="618" t="str">
        <f>IFERROR(IF(MATCH(C773,'Portfolio Construction'!$AZ:$AZ,0),"Yes","No"),"No")</f>
        <v>No</v>
      </c>
      <c r="V773" s="618" t="str">
        <f>IFERROR(IF(MATCH(C773,'Portfolio Construction'!$BB:$BB,0),"Yes","No"),"No")</f>
        <v>No</v>
      </c>
      <c r="W773" s="618">
        <f>IF(VLOOKUP($AU773,'FE Source'!$A:$W,3,FALSE)=0,"-",VLOOKUP($AU773,'FE Source'!$A:$W,3,FALSE))</f>
        <v>-12.99</v>
      </c>
      <c r="X773" s="618">
        <f>IF(VLOOKUP($AU773,'FE Source'!$A:$W,4,FALSE)=0,"-",VLOOKUP($AU773,'FE Source'!$A:$W,4,FALSE))</f>
        <v>9.6300000000000008</v>
      </c>
      <c r="Y773" s="618">
        <f>IF(VLOOKUP($AU773,'FE Source'!$A:$W,5,FALSE)=0,"-",VLOOKUP($AU773,'FE Source'!$A:$W,5,FALSE))</f>
        <v>-6.31</v>
      </c>
      <c r="Z773" s="618">
        <f>IF(VLOOKUP($AU773,'FE Source'!$A:$W,6,FALSE)=0,"-",VLOOKUP($AU773,'FE Source'!$A:$W,6,FALSE))</f>
        <v>7.66</v>
      </c>
      <c r="AA773" s="618">
        <f>IF(VLOOKUP($AU773,'FE Source'!$A:$W,7,FALSE)=0,"-",VLOOKUP($AU773,'FE Source'!$A:$W,7,FALSE))</f>
        <v>17.02</v>
      </c>
      <c r="AB773" s="618">
        <f>IF(VLOOKUP($AU773,'FE Source'!$A:$W,8,FALSE)=0,"-",VLOOKUP($AU773,'FE Source'!$A:$W,8,FALSE))</f>
        <v>13.35</v>
      </c>
      <c r="AC773" s="632" t="str">
        <f>IF(VLOOKUP($AU773,'FE Source'!$A:$W,9,FALSE)=0,"-",VLOOKUP($AU773,'FE Source'!$A:$W,9,FALSE))</f>
        <v>-</v>
      </c>
      <c r="AD773" s="634">
        <f>IF(VLOOKUP($AU773,'FE Source'!$A:$W,10,FALSE)=0,"-",VLOOKUP($AU773,'FE Source'!$A:$W,10,FALSE))</f>
        <v>1.22</v>
      </c>
      <c r="AE773" s="618">
        <f>IF(VLOOKUP($AU773,'FE Source'!$A:$W,11,FALSE)=0,"-",VLOOKUP($AU773,'FE Source'!$A:$W,11,FALSE))</f>
        <v>19.27</v>
      </c>
      <c r="AF773" s="618">
        <f>IF(VLOOKUP($AU773,'FE Source'!$A:$W,12,FALSE)=0,"-",VLOOKUP($AU773,'FE Source'!$A:$W,12,FALSE))</f>
        <v>0.69</v>
      </c>
      <c r="AG773" s="618">
        <f>IF(VLOOKUP($AU773,'FE Source'!$A:$W,14,FALSE)=0,"-",VLOOKUP($AU773,'FE Source'!$A:$W,14,FALSE))</f>
        <v>-15.59</v>
      </c>
      <c r="AH773" s="102"/>
      <c r="AI773" s="618">
        <f>IF(VLOOKUP($AU773,'FE Source'!$A:$Y,20,FALSE)=0,"-",VLOOKUP($AU773,'FE Source'!$A:$Y,20,FALSE))</f>
        <v>180.63</v>
      </c>
      <c r="AJ773" s="102"/>
      <c r="AK773" s="102"/>
      <c r="AL773" s="632">
        <f>IF(VLOOKUP($AU773,'FE Source'!$A:$Y,19,FALSE)=0,"-",VLOOKUP($AU773,'FE Source'!$A:$Y,19,FALSE))</f>
        <v>113.82</v>
      </c>
      <c r="AM773" s="102"/>
      <c r="AN773" s="635">
        <f>IF(VLOOKUP($AU773,'FE Source'!$A:$W,13,FALSE)=0,"-",VLOOKUP($AU773,'FE Source'!$A:$W,13,FALSE))</f>
        <v>5920.5</v>
      </c>
      <c r="AO773" s="634" t="str">
        <f>IF(J773="no","-",IF(VLOOKUP($AU773,'FE Source'!$A:$W,15,FALSE)=0,"-",VLOOKUP($AU773,'FE Source'!$A:$W,15,FALSE)))</f>
        <v>-</v>
      </c>
      <c r="AP773" s="618" t="str">
        <f>IF(AO773="-","-",IF(VLOOKUP($AU773,'FE Source'!$A:$Z,21,FALSE)=0,"-",IF(VLOOKUP($AU773,'FE Source'!$A:$Z,21,FALSE)=2,"Semi-Annual",IF(VLOOKUP($AU773,'FE Source'!$A:$Z,21,FALSE)=4,"Quarterly",IF(VLOOKUP($AU773,'FE Source'!$A:$Z,21,FALSE)=12,"Monthly","Annual")))))</f>
        <v>-</v>
      </c>
      <c r="AQ773" s="632">
        <f t="array" ref="AQ773">IF(VLOOKUP($AU773,'FE Source'!$A:$W,16,FALSE)=0,"-",VLOOKUP($AU773,'FE Source'!$A:$W,16,FALSE))</f>
        <v>1.8</v>
      </c>
      <c r="AR773" s="636" t="str">
        <f>IF(VLOOKUP($AU773,'FE Source'!$A:$W,17,FALSE)=0,"-",VLOOKUP($AU773,'FE Source'!$A:$W,17,FALSE))</f>
        <v>Neutral</v>
      </c>
      <c r="AS773" s="634">
        <f>IF(VLOOKUP($AU773,'FE Source'!$AN:$AS,4,FALSE)="",VLOOKUP($AU773,'FE Source'!$AN:$AS,3,FALSE),VLOOKUP($AU773,'FE Source'!$AN:$AS,4,FALSE))</f>
        <v>325.79000000000002</v>
      </c>
      <c r="AT773" s="637">
        <f>IF(VLOOKUP($AU773,'FE Source'!$AN:$AS,5,FALSE)=0,"-",VLOOKUP($AU773,'FE Source'!$AN:$AS,5,FALSE))</f>
        <v>45783</v>
      </c>
      <c r="AU773" s="636" t="s">
        <v>4570</v>
      </c>
      <c r="BE773" s="215" t="str">
        <f>IF(VLOOKUP($AU773,'FE Source'!$A:$AK,22,FALSE)=0,"-",VLOOKUP($AU773,'FE Source'!$A:$AK,22,FALSE))</f>
        <v>-</v>
      </c>
      <c r="BF773" s="215" t="str">
        <f>IF(VLOOKUP($AU773,'FE Source'!$A:$AK,23,FALSE)=0,"-",VLOOKUP($AU773,'FE Source'!$A:$AK,23,FALSE))</f>
        <v>-</v>
      </c>
      <c r="BG773" s="215">
        <f>IF(VLOOKUP($AU773,'FE Source'!$A:$AK,24,FALSE)=0,"-",VLOOKUP($AU773,'FE Source'!$A:$AK,24,FALSE))</f>
        <v>21.09</v>
      </c>
      <c r="BH773" s="215">
        <f>IF(VLOOKUP($AU773,'FE Source'!$A:$AK,25,FALSE)=0,"-",VLOOKUP($AU773,'FE Source'!$A:$AK,25,FALSE))</f>
        <v>-1.72</v>
      </c>
      <c r="BI773" s="215">
        <f>IF(VLOOKUP($AU773,'FE Source'!$A:$AK,26,FALSE)=0,"-",VLOOKUP($AU773,'FE Source'!$A:$AK,26,FALSE))</f>
        <v>28.12</v>
      </c>
      <c r="BJ773" s="215">
        <f>IF(VLOOKUP($AU773,'FE Source'!$A:$AK,27,FALSE)=0,"-",VLOOKUP($AU773,'FE Source'!$A:$AK,27,FALSE))</f>
        <v>26.67</v>
      </c>
      <c r="BK773" s="215">
        <f>IF(VLOOKUP($AU773,'FE Source'!$A:$AK,28,FALSE)=0,"-",VLOOKUP($AU773,'FE Source'!$A:$AK,28,FALSE))</f>
        <v>19.53</v>
      </c>
      <c r="BL773" s="215">
        <f>IF(VLOOKUP($AU773,'FE Source'!$A:$AK,29,FALSE)=0,"-",VLOOKUP($AU773,'FE Source'!$A:$AK,29,FALSE))</f>
        <v>-29.08</v>
      </c>
      <c r="BM773" s="215">
        <f>IF(VLOOKUP($AU773,'FE Source'!$A:$AK,30,FALSE)=0,"-",VLOOKUP($AU773,'FE Source'!$A:$AK,30,FALSE))</f>
        <v>47.09</v>
      </c>
      <c r="BN773" t="str">
        <f>IF(VLOOKUP($AU773,'FE Source'!$A:$AK,31,FALSE)="No Specified Index","-",IF(VLOOKUP($AU773,'FE Source'!$A:$AK,31,FALSE)=0,"-",VLOOKUP($AU773,'FE Source'!$A:$AK,31,FALSE)))</f>
        <v>S&amp;P 500 TR USD</v>
      </c>
      <c r="BO773" s="217">
        <f>IF(VLOOKUP($AU773,'FE Source'!$A:$AK,32,FALSE)=0,"-",VLOOKUP($AU773,'FE Source'!$A:$AK,32,FALSE))</f>
        <v>42529</v>
      </c>
      <c r="BP773" s="18" t="str">
        <f>IF(VLOOKUP($AU773,'FE Source'!$AZ:$BC,2,FALSE)=0,"-",VLOOKUP($AU773,'FE Source'!$AZ:$BC,2,FALSE))</f>
        <v>-</v>
      </c>
      <c r="BQ773" s="18" t="str">
        <f>IF(VLOOKUP($AU773,'FE Source'!$AZ:$BC,3,FALSE)=0,"-",VLOOKUP($AU773,'FE Source'!$AZ:$BC,3,FALSE))</f>
        <v>-</v>
      </c>
      <c r="BR773" s="18" t="str">
        <f>IF(VLOOKUP($AU773,'FE Source'!$AZ:$BC,4,FALSE)=0,"-",VLOOKUP($AU773,'FE Source'!$AZ:$BC,4,FALSE))</f>
        <v>-</v>
      </c>
    </row>
    <row r="774" spans="2:70" ht="15" customHeight="1">
      <c r="B774" s="3"/>
      <c r="C774" s="650" t="str">
        <f>INDEX('UT - Retail'!$B$7:$B$1409,MATCH(AU774,'UT - Retail'!$U$7:$U$1409,0),1)</f>
        <v xml:space="preserve">Natixis Mirova Global Sustainable Equity H-R/A-NPF (SGD) </v>
      </c>
      <c r="D774" s="650"/>
      <c r="E774" s="618" t="str">
        <f>VLOOKUP(C774,'UT - Retail'!$B:$K,8,FALSE)</f>
        <v>Equities</v>
      </c>
      <c r="F774" s="618" t="str">
        <f>VLOOKUP(C774,'UT - Retail'!$B:$K,9,FALSE)</f>
        <v>Global</v>
      </c>
      <c r="G774" s="618" t="str">
        <f>VLOOKUP(C774,'UT - Retail'!$B:$K,10,FALSE)</f>
        <v>ESG and Thematics</v>
      </c>
      <c r="H774" s="82" t="str">
        <f>VLOOKUP(C774,'UT - Retail'!$B:$N,13,FALSE)</f>
        <v>No</v>
      </c>
      <c r="I774" s="82" t="str">
        <f>VLOOKUP(C774,'UT - Retail'!$B:$Q,14,FALSE)</f>
        <v>No</v>
      </c>
      <c r="J774" s="618" t="str">
        <f>VLOOKUP(C774,'UT - Retail'!$B:$Q,11,FALSE)</f>
        <v>No</v>
      </c>
      <c r="K774" s="130" t="str">
        <f>VLOOKUP(C774,'UT - Retail'!$B:$P,15,FALSE)</f>
        <v>Yes</v>
      </c>
      <c r="L774" s="82" t="str">
        <f>VLOOKUP(C774,'UT - Retail'!$B:$Q,16,FALSE)</f>
        <v>Both</v>
      </c>
      <c r="M774" s="618" t="str">
        <f>VLOOKUP(C774,'UT - Retail'!$B:$K,6,FALSE)</f>
        <v>SGD</v>
      </c>
      <c r="N774" s="618" t="str">
        <f>IFERROR(IF(MATCH(C774,'Portfolio Construction'!$AL:$AL,0),"Yes","No"),"No")</f>
        <v>No</v>
      </c>
      <c r="O774" s="618" t="str">
        <f>IFERROR(IF(MATCH(C774,'Portfolio Construction'!$AN:$AN,0),"Yes","No"),"No")</f>
        <v>No</v>
      </c>
      <c r="P774" s="618" t="str">
        <f>IFERROR(IF(MATCH(C774,'Portfolio Construction'!$AP:$AP,0),"Yes","No"),"No")</f>
        <v>No</v>
      </c>
      <c r="Q774" s="618" t="str">
        <f>IFERROR(IF(MATCH(C774,'Portfolio Construction'!$AR:$AR,0),"Yes","No"),"No")</f>
        <v>No</v>
      </c>
      <c r="R774" s="618" t="str">
        <f>IFERROR(IF(MATCH(C774,'Portfolio Construction'!$AT:$AT,0),"Yes","No"),"No")</f>
        <v>No</v>
      </c>
      <c r="S774" s="618" t="str">
        <f>IFERROR(IF(MATCH(C774,'Portfolio Construction'!$AV:$AV,0),"Yes","No"),"No")</f>
        <v>No</v>
      </c>
      <c r="T774" s="618" t="str">
        <f>IFERROR(IF(MATCH(C774,'Portfolio Construction'!$AX:$AX,0),"Yes","No"),"No")</f>
        <v>No</v>
      </c>
      <c r="U774" s="618" t="str">
        <f>IFERROR(IF(MATCH(C774,'Portfolio Construction'!$AZ:$AZ,0),"Yes","No"),"No")</f>
        <v>No</v>
      </c>
      <c r="V774" s="618" t="str">
        <f>IFERROR(IF(MATCH(C774,'Portfolio Construction'!$BB:$BB,0),"Yes","No"),"No")</f>
        <v>No</v>
      </c>
      <c r="W774" s="618">
        <f>IF(VLOOKUP($AU774,'FE Source'!$A:$W,3,FALSE)=0,"-",VLOOKUP($AU774,'FE Source'!$A:$W,3,FALSE))</f>
        <v>-1.71</v>
      </c>
      <c r="X774" s="618">
        <f>IF(VLOOKUP($AU774,'FE Source'!$A:$W,4,FALSE)=0,"-",VLOOKUP($AU774,'FE Source'!$A:$W,4,FALSE))</f>
        <v>8.89</v>
      </c>
      <c r="Y774" s="618">
        <f>IF(VLOOKUP($AU774,'FE Source'!$A:$W,5,FALSE)=0,"-",VLOOKUP($AU774,'FE Source'!$A:$W,5,FALSE))</f>
        <v>-3.87</v>
      </c>
      <c r="Z774" s="618">
        <f>IF(VLOOKUP($AU774,'FE Source'!$A:$W,6,FALSE)=0,"-",VLOOKUP($AU774,'FE Source'!$A:$W,6,FALSE))</f>
        <v>0.24</v>
      </c>
      <c r="AA774" s="618">
        <f>IF(VLOOKUP($AU774,'FE Source'!$A:$W,7,FALSE)=0,"-",VLOOKUP($AU774,'FE Source'!$A:$W,7,FALSE))</f>
        <v>7.39</v>
      </c>
      <c r="AB774" s="618">
        <f>IF(VLOOKUP($AU774,'FE Source'!$A:$W,8,FALSE)=0,"-",VLOOKUP($AU774,'FE Source'!$A:$W,8,FALSE))</f>
        <v>9.84</v>
      </c>
      <c r="AC774" s="632" t="str">
        <f>IF(VLOOKUP($AU774,'FE Source'!$A:$W,9,FALSE)=0,"-",VLOOKUP($AU774,'FE Source'!$A:$W,9,FALSE))</f>
        <v>-</v>
      </c>
      <c r="AD774" s="634">
        <f>IF(VLOOKUP($AU774,'FE Source'!$A:$W,10,FALSE)=0,"-",VLOOKUP($AU774,'FE Source'!$A:$W,10,FALSE))</f>
        <v>1.2</v>
      </c>
      <c r="AE774" s="618">
        <f>IF(VLOOKUP($AU774,'FE Source'!$A:$W,11,FALSE)=0,"-",VLOOKUP($AU774,'FE Source'!$A:$W,11,FALSE))</f>
        <v>16.12</v>
      </c>
      <c r="AF774" s="618">
        <f>IF(VLOOKUP($AU774,'FE Source'!$A:$W,12,FALSE)=0,"-",VLOOKUP($AU774,'FE Source'!$A:$W,12,FALSE))</f>
        <v>0.18</v>
      </c>
      <c r="AG774" s="618">
        <f>IF(VLOOKUP($AU774,'FE Source'!$A:$W,14,FALSE)=0,"-",VLOOKUP($AU774,'FE Source'!$A:$W,14,FALSE))</f>
        <v>-15.97</v>
      </c>
      <c r="AH774" s="102"/>
      <c r="AI774" s="618">
        <f>IF(VLOOKUP($AU774,'FE Source'!$A:$Y,20,FALSE)=0,"-",VLOOKUP($AU774,'FE Source'!$A:$Y,20,FALSE))</f>
        <v>131.5</v>
      </c>
      <c r="AJ774" s="102"/>
      <c r="AK774" s="102"/>
      <c r="AL774" s="632">
        <f>IF(VLOOKUP($AU774,'FE Source'!$A:$Y,19,FALSE)=0,"-",VLOOKUP($AU774,'FE Source'!$A:$Y,19,FALSE))</f>
        <v>112.35</v>
      </c>
      <c r="AM774" s="102"/>
      <c r="AN774" s="635">
        <f>IF(VLOOKUP($AU774,'FE Source'!$A:$W,13,FALSE)=0,"-",VLOOKUP($AU774,'FE Source'!$A:$W,13,FALSE))</f>
        <v>7402.1</v>
      </c>
      <c r="AO774" s="634" t="str">
        <f>IF(J774="no","-",IF(VLOOKUP($AU774,'FE Source'!$A:$W,15,FALSE)=0,"-",VLOOKUP($AU774,'FE Source'!$A:$W,15,FALSE)))</f>
        <v>-</v>
      </c>
      <c r="AP774" s="618" t="str">
        <f>IF(AO774="-","-",IF(VLOOKUP($AU774,'FE Source'!$A:$Z,21,FALSE)=0,"-",IF(VLOOKUP($AU774,'FE Source'!$A:$Z,21,FALSE)=2,"Semi-Annual",IF(VLOOKUP($AU774,'FE Source'!$A:$Z,21,FALSE)=4,"Quarterly",IF(VLOOKUP($AU774,'FE Source'!$A:$Z,21,FALSE)=12,"Monthly","Annual")))))</f>
        <v>-</v>
      </c>
      <c r="AQ774" s="632">
        <f t="array" ref="AQ774">IF(VLOOKUP($AU774,'FE Source'!$A:$W,16,FALSE)=0,"-",VLOOKUP($AU774,'FE Source'!$A:$W,16,FALSE))</f>
        <v>2.0499999999999998</v>
      </c>
      <c r="AR774" s="636" t="str">
        <f>IF(VLOOKUP($AU774,'FE Source'!$A:$W,17,FALSE)=0,"-",VLOOKUP($AU774,'FE Source'!$A:$W,17,FALSE))</f>
        <v>-</v>
      </c>
      <c r="AS774" s="634">
        <f>IF(VLOOKUP($AU774,'FE Source'!$AN:$AS,4,FALSE)="",VLOOKUP($AU774,'FE Source'!$AN:$AS,3,FALSE),VLOOKUP($AU774,'FE Source'!$AN:$AS,4,FALSE))</f>
        <v>160.54</v>
      </c>
      <c r="AT774" s="637">
        <f>IF(VLOOKUP($AU774,'FE Source'!$AN:$AS,5,FALSE)=0,"-",VLOOKUP($AU774,'FE Source'!$AN:$AS,5,FALSE))</f>
        <v>45782</v>
      </c>
      <c r="AU774" s="636" t="s">
        <v>7637</v>
      </c>
      <c r="BE774" s="215" t="str">
        <f>IF(VLOOKUP($AU774,'FE Source'!$A:$AK,22,FALSE)=0,"-",VLOOKUP($AU774,'FE Source'!$A:$AK,22,FALSE))</f>
        <v>-</v>
      </c>
      <c r="BF774" s="215" t="str">
        <f>IF(VLOOKUP($AU774,'FE Source'!$A:$AK,23,FALSE)=0,"-",VLOOKUP($AU774,'FE Source'!$A:$AK,23,FALSE))</f>
        <v>-</v>
      </c>
      <c r="BG774" s="215" t="str">
        <f>IF(VLOOKUP($AU774,'FE Source'!$A:$AK,24,FALSE)=0,"-",VLOOKUP($AU774,'FE Source'!$A:$AK,24,FALSE))</f>
        <v>-</v>
      </c>
      <c r="BH774" s="215" t="str">
        <f>IF(VLOOKUP($AU774,'FE Source'!$A:$AK,25,FALSE)=0,"-",VLOOKUP($AU774,'FE Source'!$A:$AK,25,FALSE))</f>
        <v>-</v>
      </c>
      <c r="BI774" s="215" t="str">
        <f>IF(VLOOKUP($AU774,'FE Source'!$A:$AK,26,FALSE)=0,"-",VLOOKUP($AU774,'FE Source'!$A:$AK,26,FALSE))</f>
        <v>-</v>
      </c>
      <c r="BJ774" s="215" t="str">
        <f>IF(VLOOKUP($AU774,'FE Source'!$A:$AK,27,FALSE)=0,"-",VLOOKUP($AU774,'FE Source'!$A:$AK,27,FALSE))</f>
        <v>-</v>
      </c>
      <c r="BK774" s="215">
        <f>IF(VLOOKUP($AU774,'FE Source'!$A:$AK,28,FALSE)=0,"-",VLOOKUP($AU774,'FE Source'!$A:$AK,28,FALSE))</f>
        <v>19.87</v>
      </c>
      <c r="BL774" s="215">
        <f>IF(VLOOKUP($AU774,'FE Source'!$A:$AK,29,FALSE)=0,"-",VLOOKUP($AU774,'FE Source'!$A:$AK,29,FALSE))</f>
        <v>-21.63</v>
      </c>
      <c r="BM774" s="215">
        <f>IF(VLOOKUP($AU774,'FE Source'!$A:$AK,30,FALSE)=0,"-",VLOOKUP($AU774,'FE Source'!$A:$AK,30,FALSE))</f>
        <v>15.8</v>
      </c>
      <c r="BN774" t="str">
        <f>IF(VLOOKUP($AU774,'FE Source'!$A:$AK,31,FALSE)="No Specified Index","-",IF(VLOOKUP($AU774,'FE Source'!$A:$AK,31,FALSE)=0,"-",VLOOKUP($AU774,'FE Source'!$A:$AK,31,FALSE)))</f>
        <v>MSCI World Net TR</v>
      </c>
      <c r="BO774" s="217">
        <f>IF(VLOOKUP($AU774,'FE Source'!$A:$AK,32,FALSE)=0,"-",VLOOKUP($AU774,'FE Source'!$A:$AK,32,FALSE))</f>
        <v>43089</v>
      </c>
      <c r="BP774" s="18" t="str">
        <f>IF(VLOOKUP($AU774,'FE Source'!$AZ:$BC,2,FALSE)=0,"-",VLOOKUP($AU774,'FE Source'!$AZ:$BC,2,FALSE))</f>
        <v>-</v>
      </c>
      <c r="BQ774" s="18" t="str">
        <f>IF(VLOOKUP($AU774,'FE Source'!$AZ:$BC,3,FALSE)=0,"-",VLOOKUP($AU774,'FE Source'!$AZ:$BC,3,FALSE))</f>
        <v>-</v>
      </c>
      <c r="BR774" s="18" t="str">
        <f>IF(VLOOKUP($AU774,'FE Source'!$AZ:$BC,4,FALSE)=0,"-",VLOOKUP($AU774,'FE Source'!$AZ:$BC,4,FALSE))</f>
        <v>-</v>
      </c>
    </row>
    <row r="775" spans="2:70" ht="15" customHeight="1">
      <c r="B775" s="3"/>
      <c r="C775" s="650" t="str">
        <f>INDEX('UT - Retail'!$B$7:$B$1409,MATCH(AU775,'UT - Retail'!$U$7:$U$1409,0),1)</f>
        <v>Natixis Mirova Global Sustainable Equity R/A-NPF (USD)</v>
      </c>
      <c r="D775" s="650"/>
      <c r="E775" s="618" t="str">
        <f>VLOOKUP(C775,'UT - Retail'!$B:$K,8,FALSE)</f>
        <v>Equities</v>
      </c>
      <c r="F775" s="618" t="str">
        <f>VLOOKUP(C775,'UT - Retail'!$B:$K,9,FALSE)</f>
        <v>Global</v>
      </c>
      <c r="G775" s="618" t="str">
        <f>VLOOKUP(C775,'UT - Retail'!$B:$K,10,FALSE)</f>
        <v>ESG and Thematics</v>
      </c>
      <c r="H775" s="82" t="str">
        <f>VLOOKUP(C775,'UT - Retail'!$B:$N,13,FALSE)</f>
        <v>No</v>
      </c>
      <c r="I775" s="82" t="str">
        <f>VLOOKUP(C775,'UT - Retail'!$B:$Q,14,FALSE)</f>
        <v>No</v>
      </c>
      <c r="J775" s="618" t="str">
        <f>VLOOKUP(C775,'UT - Retail'!$B:$Q,11,FALSE)</f>
        <v>No</v>
      </c>
      <c r="K775" s="130" t="str">
        <f>VLOOKUP(C775,'UT - Retail'!$B:$P,15,FALSE)</f>
        <v>Yes</v>
      </c>
      <c r="L775" s="82" t="str">
        <f>VLOOKUP(C775,'UT - Retail'!$B:$Q,16,FALSE)</f>
        <v>Both</v>
      </c>
      <c r="M775" s="618" t="str">
        <f>VLOOKUP(C775,'UT - Retail'!$B:$K,6,FALSE)</f>
        <v>USD</v>
      </c>
      <c r="N775" s="618" t="str">
        <f>IFERROR(IF(MATCH(C775,'Portfolio Construction'!$AL:$AL,0),"Yes","No"),"No")</f>
        <v>Yes</v>
      </c>
      <c r="O775" s="618" t="str">
        <f>IFERROR(IF(MATCH(C775,'Portfolio Construction'!$AN:$AN,0),"Yes","No"),"No")</f>
        <v>No</v>
      </c>
      <c r="P775" s="618" t="str">
        <f>IFERROR(IF(MATCH(C775,'Portfolio Construction'!$AP:$AP,0),"Yes","No"),"No")</f>
        <v>No</v>
      </c>
      <c r="Q775" s="618" t="str">
        <f>IFERROR(IF(MATCH(C775,'Portfolio Construction'!$AR:$AR,0),"Yes","No"),"No")</f>
        <v>No</v>
      </c>
      <c r="R775" s="618" t="str">
        <f>IFERROR(IF(MATCH(C775,'Portfolio Construction'!$AT:$AT,0),"Yes","No"),"No")</f>
        <v>No</v>
      </c>
      <c r="S775" s="618" t="str">
        <f>IFERROR(IF(MATCH(C775,'Portfolio Construction'!$AV:$AV,0),"Yes","No"),"No")</f>
        <v>No</v>
      </c>
      <c r="T775" s="618" t="str">
        <f>IFERROR(IF(MATCH(C775,'Portfolio Construction'!$AX:$AX,0),"Yes","No"),"No")</f>
        <v>No</v>
      </c>
      <c r="U775" s="618" t="str">
        <f>IFERROR(IF(MATCH(C775,'Portfolio Construction'!$AZ:$AZ,0),"Yes","No"),"No")</f>
        <v>No</v>
      </c>
      <c r="V775" s="618" t="str">
        <f>IFERROR(IF(MATCH(C775,'Portfolio Construction'!$BB:$BB,0),"Yes","No"),"No")</f>
        <v>No</v>
      </c>
      <c r="W775" s="618">
        <f>IF(VLOOKUP($AU775,'FE Source'!$A:$W,3,FALSE)=0,"-",VLOOKUP($AU775,'FE Source'!$A:$W,3,FALSE))</f>
        <v>-4.32</v>
      </c>
      <c r="X775" s="618">
        <f>IF(VLOOKUP($AU775,'FE Source'!$A:$W,4,FALSE)=0,"-",VLOOKUP($AU775,'FE Source'!$A:$W,4,FALSE))</f>
        <v>5.67</v>
      </c>
      <c r="Y775" s="618">
        <f>IF(VLOOKUP($AU775,'FE Source'!$A:$W,5,FALSE)=0,"-",VLOOKUP($AU775,'FE Source'!$A:$W,5,FALSE))</f>
        <v>-4.97</v>
      </c>
      <c r="Z775" s="618">
        <f>IF(VLOOKUP($AU775,'FE Source'!$A:$W,6,FALSE)=0,"-",VLOOKUP($AU775,'FE Source'!$A:$W,6,FALSE))</f>
        <v>-1.08</v>
      </c>
      <c r="AA775" s="618">
        <f>IF(VLOOKUP($AU775,'FE Source'!$A:$W,7,FALSE)=0,"-",VLOOKUP($AU775,'FE Source'!$A:$W,7,FALSE))</f>
        <v>6.25</v>
      </c>
      <c r="AB775" s="618">
        <f>IF(VLOOKUP($AU775,'FE Source'!$A:$W,8,FALSE)=0,"-",VLOOKUP($AU775,'FE Source'!$A:$W,8,FALSE))</f>
        <v>8.2799999999999994</v>
      </c>
      <c r="AC775" s="632" t="str">
        <f>IF(VLOOKUP($AU775,'FE Source'!$A:$W,9,FALSE)=0,"-",VLOOKUP($AU775,'FE Source'!$A:$W,9,FALSE))</f>
        <v>-</v>
      </c>
      <c r="AD775" s="634">
        <f>IF(VLOOKUP($AU775,'FE Source'!$A:$W,10,FALSE)=0,"-",VLOOKUP($AU775,'FE Source'!$A:$W,10,FALSE))</f>
        <v>1.07</v>
      </c>
      <c r="AE775" s="618">
        <f>IF(VLOOKUP($AU775,'FE Source'!$A:$W,11,FALSE)=0,"-",VLOOKUP($AU775,'FE Source'!$A:$W,11,FALSE))</f>
        <v>14.28</v>
      </c>
      <c r="AF775" s="618">
        <f>IF(VLOOKUP($AU775,'FE Source'!$A:$W,12,FALSE)=0,"-",VLOOKUP($AU775,'FE Source'!$A:$W,12,FALSE))</f>
        <v>0.17</v>
      </c>
      <c r="AG775" s="618">
        <f>IF(VLOOKUP($AU775,'FE Source'!$A:$W,14,FALSE)=0,"-",VLOOKUP($AU775,'FE Source'!$A:$W,14,FALSE))</f>
        <v>-14.65</v>
      </c>
      <c r="AH775" s="102"/>
      <c r="AI775" s="618">
        <f>IF(VLOOKUP($AU775,'FE Source'!$A:$Y,20,FALSE)=0,"-",VLOOKUP($AU775,'FE Source'!$A:$Y,20,FALSE))</f>
        <v>110.52</v>
      </c>
      <c r="AJ775" s="102"/>
      <c r="AK775" s="102"/>
      <c r="AL775" s="632">
        <f>IF(VLOOKUP($AU775,'FE Source'!$A:$Y,19,FALSE)=0,"-",VLOOKUP($AU775,'FE Source'!$A:$Y,19,FALSE))</f>
        <v>101.58</v>
      </c>
      <c r="AM775" s="102"/>
      <c r="AN775" s="635">
        <f>IF(VLOOKUP($AU775,'FE Source'!$A:$W,13,FALSE)=0,"-",VLOOKUP($AU775,'FE Source'!$A:$W,13,FALSE))</f>
        <v>7402.1</v>
      </c>
      <c r="AO775" s="634" t="str">
        <f>IF(J775="no","-",IF(VLOOKUP($AU775,'FE Source'!$A:$W,15,FALSE)=0,"-",VLOOKUP($AU775,'FE Source'!$A:$W,15,FALSE)))</f>
        <v>-</v>
      </c>
      <c r="AP775" s="618" t="str">
        <f>IF(AO775="-","-",IF(VLOOKUP($AU775,'FE Source'!$A:$Z,21,FALSE)=0,"-",IF(VLOOKUP($AU775,'FE Source'!$A:$Z,21,FALSE)=2,"Semi-Annual",IF(VLOOKUP($AU775,'FE Source'!$A:$Z,21,FALSE)=4,"Quarterly",IF(VLOOKUP($AU775,'FE Source'!$A:$Z,21,FALSE)=12,"Monthly","Annual")))))</f>
        <v>-</v>
      </c>
      <c r="AQ775" s="632">
        <f t="array" ref="AQ775">IF(VLOOKUP($AU775,'FE Source'!$A:$W,16,FALSE)=0,"-",VLOOKUP($AU775,'FE Source'!$A:$W,16,FALSE))</f>
        <v>2.0499999999999998</v>
      </c>
      <c r="AR775" s="636" t="str">
        <f>IF(VLOOKUP($AU775,'FE Source'!$A:$W,17,FALSE)=0,"-",VLOOKUP($AU775,'FE Source'!$A:$W,17,FALSE))</f>
        <v>Negative</v>
      </c>
      <c r="AS775" s="634">
        <f>IF(VLOOKUP($AU775,'FE Source'!$AN:$AS,4,FALSE)="",VLOOKUP($AU775,'FE Source'!$AN:$AS,3,FALSE),VLOOKUP($AU775,'FE Source'!$AN:$AS,4,FALSE))</f>
        <v>189.52</v>
      </c>
      <c r="AT775" s="637">
        <f>IF(VLOOKUP($AU775,'FE Source'!$AN:$AS,5,FALSE)=0,"-",VLOOKUP($AU775,'FE Source'!$AN:$AS,5,FALSE))</f>
        <v>45782</v>
      </c>
      <c r="AU775" s="636" t="s">
        <v>7638</v>
      </c>
      <c r="BE775" s="215" t="str">
        <f>IF(VLOOKUP($AU775,'FE Source'!$A:$AK,22,FALSE)=0,"-",VLOOKUP($AU775,'FE Source'!$A:$AK,22,FALSE))</f>
        <v>-</v>
      </c>
      <c r="BF775" s="215" t="str">
        <f>IF(VLOOKUP($AU775,'FE Source'!$A:$AK,23,FALSE)=0,"-",VLOOKUP($AU775,'FE Source'!$A:$AK,23,FALSE))</f>
        <v>-</v>
      </c>
      <c r="BG775" s="215" t="str">
        <f>IF(VLOOKUP($AU775,'FE Source'!$A:$AK,24,FALSE)=0,"-",VLOOKUP($AU775,'FE Source'!$A:$AK,24,FALSE))</f>
        <v>-</v>
      </c>
      <c r="BH775" s="215" t="str">
        <f>IF(VLOOKUP($AU775,'FE Source'!$A:$AK,25,FALSE)=0,"-",VLOOKUP($AU775,'FE Source'!$A:$AK,25,FALSE))</f>
        <v>-</v>
      </c>
      <c r="BI775" s="215">
        <f>IF(VLOOKUP($AU775,'FE Source'!$A:$AK,26,FALSE)=0,"-",VLOOKUP($AU775,'FE Source'!$A:$AK,26,FALSE))</f>
        <v>29.77</v>
      </c>
      <c r="BJ775" s="215">
        <f>IF(VLOOKUP($AU775,'FE Source'!$A:$AK,27,FALSE)=0,"-",VLOOKUP($AU775,'FE Source'!$A:$AK,27,FALSE))</f>
        <v>29.42</v>
      </c>
      <c r="BK775" s="215">
        <f>IF(VLOOKUP($AU775,'FE Source'!$A:$AK,28,FALSE)=0,"-",VLOOKUP($AU775,'FE Source'!$A:$AK,28,FALSE))</f>
        <v>19.010000000000002</v>
      </c>
      <c r="BL775" s="215">
        <f>IF(VLOOKUP($AU775,'FE Source'!$A:$AK,29,FALSE)=0,"-",VLOOKUP($AU775,'FE Source'!$A:$AK,29,FALSE))</f>
        <v>-24.14</v>
      </c>
      <c r="BM775" s="215">
        <f>IF(VLOOKUP($AU775,'FE Source'!$A:$AK,30,FALSE)=0,"-",VLOOKUP($AU775,'FE Source'!$A:$AK,30,FALSE))</f>
        <v>15.01</v>
      </c>
      <c r="BN775" t="str">
        <f>IF(VLOOKUP($AU775,'FE Source'!$A:$AK,31,FALSE)="No Specified Index","-",IF(VLOOKUP($AU775,'FE Source'!$A:$AK,31,FALSE)=0,"-",VLOOKUP($AU775,'FE Source'!$A:$AK,31,FALSE)))</f>
        <v>MSCI World Net TR</v>
      </c>
      <c r="BO775" s="217">
        <f>IF(VLOOKUP($AU775,'FE Source'!$A:$AK,32,FALSE)=0,"-",VLOOKUP($AU775,'FE Source'!$A:$AK,32,FALSE))</f>
        <v>43140</v>
      </c>
      <c r="BP775" s="18" t="str">
        <f>IF(VLOOKUP($AU775,'FE Source'!$AZ:$BC,2,FALSE)=0,"-",VLOOKUP($AU775,'FE Source'!$AZ:$BC,2,FALSE))</f>
        <v>-</v>
      </c>
      <c r="BQ775" s="18" t="str">
        <f>IF(VLOOKUP($AU775,'FE Source'!$AZ:$BC,3,FALSE)=0,"-",VLOOKUP($AU775,'FE Source'!$AZ:$BC,3,FALSE))</f>
        <v>-</v>
      </c>
      <c r="BR775" s="18" t="str">
        <f>IF(VLOOKUP($AU775,'FE Source'!$AZ:$BC,4,FALSE)=0,"-",VLOOKUP($AU775,'FE Source'!$AZ:$BC,4,FALSE))</f>
        <v>-</v>
      </c>
    </row>
    <row r="776" spans="2:70" ht="15" customHeight="1">
      <c r="B776" s="3"/>
      <c r="C776" s="650" t="str">
        <f>INDEX('UT - Retail'!$B$7:$B$1409,MATCH(AU776,'UT - Retail'!$U$7:$U$1409,0),1)</f>
        <v>Natixis Thematics AI &amp; Robotics Fund H-R/A SGD-H</v>
      </c>
      <c r="D776" s="650"/>
      <c r="E776" s="618" t="str">
        <f>VLOOKUP(C776,'UT - Retail'!$B:$K,8,FALSE)</f>
        <v>Equities</v>
      </c>
      <c r="F776" s="618" t="str">
        <f>VLOOKUP(C776,'UT - Retail'!$B:$K,9,FALSE)</f>
        <v>Global</v>
      </c>
      <c r="G776" s="618" t="str">
        <f>VLOOKUP(C776,'UT - Retail'!$B:$K,10,FALSE)</f>
        <v>New Economy</v>
      </c>
      <c r="H776" s="82" t="str">
        <f>VLOOKUP(C776,'UT - Retail'!$B:$N,13,FALSE)</f>
        <v>No</v>
      </c>
      <c r="I776" s="82" t="str">
        <f>VLOOKUP(C776,'UT - Retail'!$B:$Q,14,FALSE)</f>
        <v>No</v>
      </c>
      <c r="J776" s="618" t="str">
        <f>VLOOKUP(C776,'UT - Retail'!$B:$Q,11,FALSE)</f>
        <v>No</v>
      </c>
      <c r="K776" s="130" t="str">
        <f>VLOOKUP(C776,'UT - Retail'!$B:$P,15,FALSE)</f>
        <v>Yes</v>
      </c>
      <c r="L776" s="82" t="str">
        <f>VLOOKUP(C776,'UT - Retail'!$B:$Q,16,FALSE)</f>
        <v>Both</v>
      </c>
      <c r="M776" s="618" t="str">
        <f>VLOOKUP(C776,'UT - Retail'!$B:$K,6,FALSE)</f>
        <v>SGD</v>
      </c>
      <c r="N776" s="618" t="str">
        <f>IFERROR(IF(MATCH(C776,'Portfolio Construction'!$AL:$AL,0),"Yes","No"),"No")</f>
        <v>No</v>
      </c>
      <c r="O776" s="618" t="str">
        <f>IFERROR(IF(MATCH(C776,'Portfolio Construction'!$AN:$AN,0),"Yes","No"),"No")</f>
        <v>No</v>
      </c>
      <c r="P776" s="618" t="str">
        <f>IFERROR(IF(MATCH(C776,'Portfolio Construction'!$AP:$AP,0),"Yes","No"),"No")</f>
        <v>No</v>
      </c>
      <c r="Q776" s="618" t="str">
        <f>IFERROR(IF(MATCH(C776,'Portfolio Construction'!$AR:$AR,0),"Yes","No"),"No")</f>
        <v>No</v>
      </c>
      <c r="R776" s="618" t="str">
        <f>IFERROR(IF(MATCH(C776,'Portfolio Construction'!$AT:$AT,0),"Yes","No"),"No")</f>
        <v>No</v>
      </c>
      <c r="S776" s="618" t="str">
        <f>IFERROR(IF(MATCH(C776,'Portfolio Construction'!$AV:$AV,0),"Yes","No"),"No")</f>
        <v>No</v>
      </c>
      <c r="T776" s="618" t="str">
        <f>IFERROR(IF(MATCH(C776,'Portfolio Construction'!$AX:$AX,0),"Yes","No"),"No")</f>
        <v>No</v>
      </c>
      <c r="U776" s="618" t="str">
        <f>IFERROR(IF(MATCH(C776,'Portfolio Construction'!$AZ:$AZ,0),"Yes","No"),"No")</f>
        <v>No</v>
      </c>
      <c r="V776" s="618" t="str">
        <f>IFERROR(IF(MATCH(C776,'Portfolio Construction'!$BB:$BB,0),"Yes","No"),"No")</f>
        <v>No</v>
      </c>
      <c r="W776" s="618">
        <f>IF(VLOOKUP($AU776,'FE Source'!$A:$W,3,FALSE)=0,"-",VLOOKUP($AU776,'FE Source'!$A:$W,3,FALSE))</f>
        <v>-7.87</v>
      </c>
      <c r="X776" s="618">
        <f>IF(VLOOKUP($AU776,'FE Source'!$A:$W,4,FALSE)=0,"-",VLOOKUP($AU776,'FE Source'!$A:$W,4,FALSE))</f>
        <v>15.76</v>
      </c>
      <c r="Y776" s="618">
        <f>IF(VLOOKUP($AU776,'FE Source'!$A:$W,5,FALSE)=0,"-",VLOOKUP($AU776,'FE Source'!$A:$W,5,FALSE))</f>
        <v>-8.7899999999999991</v>
      </c>
      <c r="Z776" s="618">
        <f>IF(VLOOKUP($AU776,'FE Source'!$A:$W,6,FALSE)=0,"-",VLOOKUP($AU776,'FE Source'!$A:$W,6,FALSE))</f>
        <v>-5.44</v>
      </c>
      <c r="AA776" s="618">
        <f>IF(VLOOKUP($AU776,'FE Source'!$A:$W,7,FALSE)=0,"-",VLOOKUP($AU776,'FE Source'!$A:$W,7,FALSE))</f>
        <v>7.32</v>
      </c>
      <c r="AB776" s="618">
        <f>IF(VLOOKUP($AU776,'FE Source'!$A:$W,8,FALSE)=0,"-",VLOOKUP($AU776,'FE Source'!$A:$W,8,FALSE))</f>
        <v>11.28</v>
      </c>
      <c r="AC776" s="632" t="str">
        <f>IF(VLOOKUP($AU776,'FE Source'!$A:$W,9,FALSE)=0,"-",VLOOKUP($AU776,'FE Source'!$A:$W,9,FALSE))</f>
        <v>-</v>
      </c>
      <c r="AD776" s="634">
        <f>IF(VLOOKUP($AU776,'FE Source'!$A:$W,10,FALSE)=0,"-",VLOOKUP($AU776,'FE Source'!$A:$W,10,FALSE))</f>
        <v>1.35</v>
      </c>
      <c r="AE776" s="618">
        <f>IF(VLOOKUP($AU776,'FE Source'!$A:$W,11,FALSE)=0,"-",VLOOKUP($AU776,'FE Source'!$A:$W,11,FALSE))</f>
        <v>22.01</v>
      </c>
      <c r="AF776" s="618">
        <f>IF(VLOOKUP($AU776,'FE Source'!$A:$W,12,FALSE)=0,"-",VLOOKUP($AU776,'FE Source'!$A:$W,12,FALSE))</f>
        <v>0.12</v>
      </c>
      <c r="AG776" s="618">
        <f>IF(VLOOKUP($AU776,'FE Source'!$A:$W,14,FALSE)=0,"-",VLOOKUP($AU776,'FE Source'!$A:$W,14,FALSE))</f>
        <v>-17.66</v>
      </c>
      <c r="AH776" s="102"/>
      <c r="AI776" s="618">
        <f>IF(VLOOKUP($AU776,'FE Source'!$A:$Y,20,FALSE)=0,"-",VLOOKUP($AU776,'FE Source'!$A:$Y,20,FALSE))</f>
        <v>137.63999999999999</v>
      </c>
      <c r="AJ776" s="102"/>
      <c r="AK776" s="102"/>
      <c r="AL776" s="632">
        <f>IF(VLOOKUP($AU776,'FE Source'!$A:$Y,19,FALSE)=0,"-",VLOOKUP($AU776,'FE Source'!$A:$Y,19,FALSE))</f>
        <v>123.78</v>
      </c>
      <c r="AM776" s="102"/>
      <c r="AN776" s="635">
        <f>IF(VLOOKUP($AU776,'FE Source'!$A:$W,13,FALSE)=0,"-",VLOOKUP($AU776,'FE Source'!$A:$W,13,FALSE))</f>
        <v>1096.9000000000001</v>
      </c>
      <c r="AO776" s="634" t="str">
        <f>IF(J776="no","-",IF(VLOOKUP($AU776,'FE Source'!$A:$W,15,FALSE)=0,"-",VLOOKUP($AU776,'FE Source'!$A:$W,15,FALSE)))</f>
        <v>-</v>
      </c>
      <c r="AP776" s="618" t="str">
        <f>IF(AO776="-","-",IF(VLOOKUP($AU776,'FE Source'!$A:$Z,21,FALSE)=0,"-",IF(VLOOKUP($AU776,'FE Source'!$A:$Z,21,FALSE)=2,"Semi-Annual",IF(VLOOKUP($AU776,'FE Source'!$A:$Z,21,FALSE)=4,"Quarterly",IF(VLOOKUP($AU776,'FE Source'!$A:$Z,21,FALSE)=12,"Monthly","Annual")))))</f>
        <v>-</v>
      </c>
      <c r="AQ776" s="632">
        <f t="array" ref="AQ776">IF(VLOOKUP($AU776,'FE Source'!$A:$W,16,FALSE)=0,"-",VLOOKUP($AU776,'FE Source'!$A:$W,16,FALSE))</f>
        <v>2.0499999999999998</v>
      </c>
      <c r="AR776" s="636" t="str">
        <f>IF(VLOOKUP($AU776,'FE Source'!$A:$W,17,FALSE)=0,"-",VLOOKUP($AU776,'FE Source'!$A:$W,17,FALSE))</f>
        <v>-</v>
      </c>
      <c r="AS776" s="634">
        <f>IF(VLOOKUP($AU776,'FE Source'!$AN:$AS,4,FALSE)="",VLOOKUP($AU776,'FE Source'!$AN:$AS,3,FALSE),VLOOKUP($AU776,'FE Source'!$AN:$AS,4,FALSE))</f>
        <v>166.76</v>
      </c>
      <c r="AT776" s="637">
        <f>IF(VLOOKUP($AU776,'FE Source'!$AN:$AS,5,FALSE)=0,"-",VLOOKUP($AU776,'FE Source'!$AN:$AS,5,FALSE))</f>
        <v>45783</v>
      </c>
      <c r="AU776" s="636" t="s">
        <v>7860</v>
      </c>
      <c r="BE776" s="215" t="str">
        <f>IF(VLOOKUP($AU776,'FE Source'!$A:$AK,22,FALSE)=0,"-",VLOOKUP($AU776,'FE Source'!$A:$AK,22,FALSE))</f>
        <v>-</v>
      </c>
      <c r="BF776" s="215" t="str">
        <f>IF(VLOOKUP($AU776,'FE Source'!$A:$AK,23,FALSE)=0,"-",VLOOKUP($AU776,'FE Source'!$A:$AK,23,FALSE))</f>
        <v>-</v>
      </c>
      <c r="BG776" s="215" t="str">
        <f>IF(VLOOKUP($AU776,'FE Source'!$A:$AK,24,FALSE)=0,"-",VLOOKUP($AU776,'FE Source'!$A:$AK,24,FALSE))</f>
        <v>-</v>
      </c>
      <c r="BH776" s="215" t="str">
        <f>IF(VLOOKUP($AU776,'FE Source'!$A:$AK,25,FALSE)=0,"-",VLOOKUP($AU776,'FE Source'!$A:$AK,25,FALSE))</f>
        <v>-</v>
      </c>
      <c r="BI776" s="215" t="str">
        <f>IF(VLOOKUP($AU776,'FE Source'!$A:$AK,26,FALSE)=0,"-",VLOOKUP($AU776,'FE Source'!$A:$AK,26,FALSE))</f>
        <v>-</v>
      </c>
      <c r="BJ776" s="215">
        <f>IF(VLOOKUP($AU776,'FE Source'!$A:$AK,27,FALSE)=0,"-",VLOOKUP($AU776,'FE Source'!$A:$AK,27,FALSE))</f>
        <v>41.48</v>
      </c>
      <c r="BK776" s="215">
        <f>IF(VLOOKUP($AU776,'FE Source'!$A:$AK,28,FALSE)=0,"-",VLOOKUP($AU776,'FE Source'!$A:$AK,28,FALSE))</f>
        <v>25.16</v>
      </c>
      <c r="BL776" s="215">
        <f>IF(VLOOKUP($AU776,'FE Source'!$A:$AK,29,FALSE)=0,"-",VLOOKUP($AU776,'FE Source'!$A:$AK,29,FALSE))</f>
        <v>-32.53</v>
      </c>
      <c r="BM776" s="215">
        <f>IF(VLOOKUP($AU776,'FE Source'!$A:$AK,30,FALSE)=0,"-",VLOOKUP($AU776,'FE Source'!$A:$AK,30,FALSE))</f>
        <v>34.799999999999997</v>
      </c>
      <c r="BN776" t="str">
        <f>IF(VLOOKUP($AU776,'FE Source'!$A:$AK,31,FALSE)="No Specified Index","-",IF(VLOOKUP($AU776,'FE Source'!$A:$AK,31,FALSE)=0,"-",VLOOKUP($AU776,'FE Source'!$A:$AK,31,FALSE)))</f>
        <v>MSCI AC World</v>
      </c>
      <c r="BO776" s="217" t="str">
        <f>IF(VLOOKUP($AU776,'FE Source'!$A:$AK,32,FALSE)=0,"-",VLOOKUP($AU776,'FE Source'!$A:$AK,32,FALSE))</f>
        <v>-</v>
      </c>
      <c r="BP776" s="18" t="str">
        <f>IF(VLOOKUP($AU776,'FE Source'!$AZ:$BC,2,FALSE)=0,"-",VLOOKUP($AU776,'FE Source'!$AZ:$BC,2,FALSE))</f>
        <v>-</v>
      </c>
      <c r="BQ776" s="18" t="str">
        <f>IF(VLOOKUP($AU776,'FE Source'!$AZ:$BC,3,FALSE)=0,"-",VLOOKUP($AU776,'FE Source'!$AZ:$BC,3,FALSE))</f>
        <v>-</v>
      </c>
      <c r="BR776" s="18" t="str">
        <f>IF(VLOOKUP($AU776,'FE Source'!$AZ:$BC,4,FALSE)=0,"-",VLOOKUP($AU776,'FE Source'!$AZ:$BC,4,FALSE))</f>
        <v>-</v>
      </c>
    </row>
    <row r="777" spans="2:70" ht="15" customHeight="1">
      <c r="B777" s="3"/>
      <c r="C777" s="650" t="str">
        <f>INDEX('UT - Retail'!$B$7:$B$1409,MATCH(AU777,'UT - Retail'!$U$7:$U$1409,0),1)</f>
        <v>Natixis Thematics AI &amp; Robotics Fund R/A SGD</v>
      </c>
      <c r="D777" s="650"/>
      <c r="E777" s="618" t="str">
        <f>VLOOKUP(C777,'UT - Retail'!$B:$K,8,FALSE)</f>
        <v>Equities</v>
      </c>
      <c r="F777" s="618" t="str">
        <f>VLOOKUP(C777,'UT - Retail'!$B:$K,9,FALSE)</f>
        <v>Global</v>
      </c>
      <c r="G777" s="618" t="str">
        <f>VLOOKUP(C777,'UT - Retail'!$B:$K,10,FALSE)</f>
        <v>New Economy</v>
      </c>
      <c r="H777" s="82" t="str">
        <f>VLOOKUP(C777,'UT - Retail'!$B:$N,13,FALSE)</f>
        <v>No</v>
      </c>
      <c r="I777" s="82" t="str">
        <f>VLOOKUP(C777,'UT - Retail'!$B:$Q,14,FALSE)</f>
        <v>No</v>
      </c>
      <c r="J777" s="618" t="str">
        <f>VLOOKUP(C777,'UT - Retail'!$B:$Q,11,FALSE)</f>
        <v>No</v>
      </c>
      <c r="K777" s="130" t="str">
        <f>VLOOKUP(C777,'UT - Retail'!$B:$P,15,FALSE)</f>
        <v>Yes</v>
      </c>
      <c r="L777" s="82" t="str">
        <f>VLOOKUP(C777,'UT - Retail'!$B:$Q,16,FALSE)</f>
        <v>Both</v>
      </c>
      <c r="M777" s="618" t="str">
        <f>VLOOKUP(C777,'UT - Retail'!$B:$K,6,FALSE)</f>
        <v>SGD</v>
      </c>
      <c r="N777" s="618" t="str">
        <f>IFERROR(IF(MATCH(C777,'Portfolio Construction'!$AL:$AL,0),"Yes","No"),"No")</f>
        <v>No</v>
      </c>
      <c r="O777" s="618" t="str">
        <f>IFERROR(IF(MATCH(C777,'Portfolio Construction'!$AN:$AN,0),"Yes","No"),"No")</f>
        <v>No</v>
      </c>
      <c r="P777" s="618" t="str">
        <f>IFERROR(IF(MATCH(C777,'Portfolio Construction'!$AP:$AP,0),"Yes","No"),"No")</f>
        <v>No</v>
      </c>
      <c r="Q777" s="618" t="str">
        <f>IFERROR(IF(MATCH(C777,'Portfolio Construction'!$AR:$AR,0),"Yes","No"),"No")</f>
        <v>No</v>
      </c>
      <c r="R777" s="618" t="str">
        <f>IFERROR(IF(MATCH(C777,'Portfolio Construction'!$AT:$AT,0),"Yes","No"),"No")</f>
        <v>No</v>
      </c>
      <c r="S777" s="618" t="str">
        <f>IFERROR(IF(MATCH(C777,'Portfolio Construction'!$AV:$AV,0),"Yes","No"),"No")</f>
        <v>No</v>
      </c>
      <c r="T777" s="618" t="str">
        <f>IFERROR(IF(MATCH(C777,'Portfolio Construction'!$AX:$AX,0),"Yes","No"),"No")</f>
        <v>No</v>
      </c>
      <c r="U777" s="618" t="str">
        <f>IFERROR(IF(MATCH(C777,'Portfolio Construction'!$AZ:$AZ,0),"Yes","No"),"No")</f>
        <v>No</v>
      </c>
      <c r="V777" s="618" t="str">
        <f>IFERROR(IF(MATCH(C777,'Portfolio Construction'!$BB:$BB,0),"Yes","No"),"No")</f>
        <v>No</v>
      </c>
      <c r="W777" s="618">
        <f>IF(VLOOKUP($AU777,'FE Source'!$A:$W,3,FALSE)=0,"-",VLOOKUP($AU777,'FE Source'!$A:$W,3,FALSE))</f>
        <v>-12.08</v>
      </c>
      <c r="X777" s="618">
        <f>IF(VLOOKUP($AU777,'FE Source'!$A:$W,4,FALSE)=0,"-",VLOOKUP($AU777,'FE Source'!$A:$W,4,FALSE))</f>
        <v>11.48</v>
      </c>
      <c r="Y777" s="618">
        <f>IF(VLOOKUP($AU777,'FE Source'!$A:$W,5,FALSE)=0,"-",VLOOKUP($AU777,'FE Source'!$A:$W,5,FALSE))</f>
        <v>-10.74</v>
      </c>
      <c r="Z777" s="618">
        <f>IF(VLOOKUP($AU777,'FE Source'!$A:$W,6,FALSE)=0,"-",VLOOKUP($AU777,'FE Source'!$A:$W,6,FALSE))</f>
        <v>-7.71</v>
      </c>
      <c r="AA777" s="618">
        <f>IF(VLOOKUP($AU777,'FE Source'!$A:$W,7,FALSE)=0,"-",VLOOKUP($AU777,'FE Source'!$A:$W,7,FALSE))</f>
        <v>6.79</v>
      </c>
      <c r="AB777" s="618">
        <f>IF(VLOOKUP($AU777,'FE Source'!$A:$W,8,FALSE)=0,"-",VLOOKUP($AU777,'FE Source'!$A:$W,8,FALSE))</f>
        <v>10.6</v>
      </c>
      <c r="AC777" s="632" t="str">
        <f>IF(VLOOKUP($AU777,'FE Source'!$A:$W,9,FALSE)=0,"-",VLOOKUP($AU777,'FE Source'!$A:$W,9,FALSE))</f>
        <v>-</v>
      </c>
      <c r="AD777" s="634">
        <f>IF(VLOOKUP($AU777,'FE Source'!$A:$W,10,FALSE)=0,"-",VLOOKUP($AU777,'FE Source'!$A:$W,10,FALSE))</f>
        <v>1.28</v>
      </c>
      <c r="AE777" s="618">
        <f>IF(VLOOKUP($AU777,'FE Source'!$A:$W,11,FALSE)=0,"-",VLOOKUP($AU777,'FE Source'!$A:$W,11,FALSE))</f>
        <v>19.989999999999998</v>
      </c>
      <c r="AF777" s="618">
        <f>IF(VLOOKUP($AU777,'FE Source'!$A:$W,12,FALSE)=0,"-",VLOOKUP($AU777,'FE Source'!$A:$W,12,FALSE))</f>
        <v>0.14000000000000001</v>
      </c>
      <c r="AG777" s="618">
        <f>IF(VLOOKUP($AU777,'FE Source'!$A:$W,14,FALSE)=0,"-",VLOOKUP($AU777,'FE Source'!$A:$W,14,FALSE))</f>
        <v>-15.55</v>
      </c>
      <c r="AH777" s="102"/>
      <c r="AI777" s="618">
        <f>IF(VLOOKUP($AU777,'FE Source'!$A:$Y,20,FALSE)=0,"-",VLOOKUP($AU777,'FE Source'!$A:$Y,20,FALSE))</f>
        <v>134.12</v>
      </c>
      <c r="AJ777" s="102"/>
      <c r="AK777" s="102"/>
      <c r="AL777" s="632">
        <f>IF(VLOOKUP($AU777,'FE Source'!$A:$Y,19,FALSE)=0,"-",VLOOKUP($AU777,'FE Source'!$A:$Y,19,FALSE))</f>
        <v>122.12</v>
      </c>
      <c r="AM777" s="102"/>
      <c r="AN777" s="635">
        <f>IF(VLOOKUP($AU777,'FE Source'!$A:$W,13,FALSE)=0,"-",VLOOKUP($AU777,'FE Source'!$A:$W,13,FALSE))</f>
        <v>1096.9000000000001</v>
      </c>
      <c r="AO777" s="634" t="str">
        <f>IF(J777="no","-",IF(VLOOKUP($AU777,'FE Source'!$A:$W,15,FALSE)=0,"-",VLOOKUP($AU777,'FE Source'!$A:$W,15,FALSE)))</f>
        <v>-</v>
      </c>
      <c r="AP777" s="618" t="str">
        <f>IF(AO777="-","-",IF(VLOOKUP($AU777,'FE Source'!$A:$Z,21,FALSE)=0,"-",IF(VLOOKUP($AU777,'FE Source'!$A:$Z,21,FALSE)=2,"Semi-Annual",IF(VLOOKUP($AU777,'FE Source'!$A:$Z,21,FALSE)=4,"Quarterly",IF(VLOOKUP($AU777,'FE Source'!$A:$Z,21,FALSE)=12,"Monthly","Annual")))))</f>
        <v>-</v>
      </c>
      <c r="AQ777" s="632">
        <f t="array" ref="AQ777">IF(VLOOKUP($AU777,'FE Source'!$A:$W,16,FALSE)=0,"-",VLOOKUP($AU777,'FE Source'!$A:$W,16,FALSE))</f>
        <v>2.0499999999999998</v>
      </c>
      <c r="AR777" s="636" t="str">
        <f>IF(VLOOKUP($AU777,'FE Source'!$A:$W,17,FALSE)=0,"-",VLOOKUP($AU777,'FE Source'!$A:$W,17,FALSE))</f>
        <v>Neutral</v>
      </c>
      <c r="AS777" s="634">
        <f>IF(VLOOKUP($AU777,'FE Source'!$AN:$AS,4,FALSE)="",VLOOKUP($AU777,'FE Source'!$AN:$AS,3,FALSE),VLOOKUP($AU777,'FE Source'!$AN:$AS,4,FALSE))</f>
        <v>156.30000000000001</v>
      </c>
      <c r="AT777" s="637">
        <f>IF(VLOOKUP($AU777,'FE Source'!$AN:$AS,5,FALSE)=0,"-",VLOOKUP($AU777,'FE Source'!$AN:$AS,5,FALSE))</f>
        <v>45783</v>
      </c>
      <c r="AU777" s="636" t="s">
        <v>7861</v>
      </c>
      <c r="BE777" s="215" t="str">
        <f>IF(VLOOKUP($AU777,'FE Source'!$A:$AK,22,FALSE)=0,"-",VLOOKUP($AU777,'FE Source'!$A:$AK,22,FALSE))</f>
        <v>-</v>
      </c>
      <c r="BF777" s="215" t="str">
        <f>IF(VLOOKUP($AU777,'FE Source'!$A:$AK,23,FALSE)=0,"-",VLOOKUP($AU777,'FE Source'!$A:$AK,23,FALSE))</f>
        <v>-</v>
      </c>
      <c r="BG777" s="215" t="str">
        <f>IF(VLOOKUP($AU777,'FE Source'!$A:$AK,24,FALSE)=0,"-",VLOOKUP($AU777,'FE Source'!$A:$AK,24,FALSE))</f>
        <v>-</v>
      </c>
      <c r="BH777" s="215" t="str">
        <f>IF(VLOOKUP($AU777,'FE Source'!$A:$AK,25,FALSE)=0,"-",VLOOKUP($AU777,'FE Source'!$A:$AK,25,FALSE))</f>
        <v>-</v>
      </c>
      <c r="BI777" s="215" t="str">
        <f>IF(VLOOKUP($AU777,'FE Source'!$A:$AK,26,FALSE)=0,"-",VLOOKUP($AU777,'FE Source'!$A:$AK,26,FALSE))</f>
        <v>-</v>
      </c>
      <c r="BJ777" s="215" t="str">
        <f>IF(VLOOKUP($AU777,'FE Source'!$A:$AK,27,FALSE)=0,"-",VLOOKUP($AU777,'FE Source'!$A:$AK,27,FALSE))</f>
        <v>-</v>
      </c>
      <c r="BK777" s="215">
        <f>IF(VLOOKUP($AU777,'FE Source'!$A:$AK,28,FALSE)=0,"-",VLOOKUP($AU777,'FE Source'!$A:$AK,28,FALSE))</f>
        <v>28.1</v>
      </c>
      <c r="BL777" s="215">
        <f>IF(VLOOKUP($AU777,'FE Source'!$A:$AK,29,FALSE)=0,"-",VLOOKUP($AU777,'FE Source'!$A:$AK,29,FALSE))</f>
        <v>-32</v>
      </c>
      <c r="BM777" s="215">
        <f>IF(VLOOKUP($AU777,'FE Source'!$A:$AK,30,FALSE)=0,"-",VLOOKUP($AU777,'FE Source'!$A:$AK,30,FALSE))</f>
        <v>34.9</v>
      </c>
      <c r="BN777" t="str">
        <f>IF(VLOOKUP($AU777,'FE Source'!$A:$AK,31,FALSE)="No Specified Index","-",IF(VLOOKUP($AU777,'FE Source'!$A:$AK,31,FALSE)=0,"-",VLOOKUP($AU777,'FE Source'!$A:$AK,31,FALSE)))</f>
        <v>MSCI AC World</v>
      </c>
      <c r="BO777" s="217" t="str">
        <f>IF(VLOOKUP($AU777,'FE Source'!$A:$AK,32,FALSE)=0,"-",VLOOKUP($AU777,'FE Source'!$A:$AK,32,FALSE))</f>
        <v>-</v>
      </c>
      <c r="BP777" s="18" t="str">
        <f>IF(VLOOKUP($AU777,'FE Source'!$AZ:$BC,2,FALSE)=0,"-",VLOOKUP($AU777,'FE Source'!$AZ:$BC,2,FALSE))</f>
        <v>-</v>
      </c>
      <c r="BQ777" s="18" t="str">
        <f>IF(VLOOKUP($AU777,'FE Source'!$AZ:$BC,3,FALSE)=0,"-",VLOOKUP($AU777,'FE Source'!$AZ:$BC,3,FALSE))</f>
        <v>-</v>
      </c>
      <c r="BR777" s="18" t="str">
        <f>IF(VLOOKUP($AU777,'FE Source'!$AZ:$BC,4,FALSE)=0,"-",VLOOKUP($AU777,'FE Source'!$AZ:$BC,4,FALSE))</f>
        <v>-</v>
      </c>
    </row>
    <row r="778" spans="2:70" ht="15" customHeight="1">
      <c r="B778" s="3"/>
      <c r="C778" s="650" t="str">
        <f>INDEX('UT - Retail'!$B$7:$B$1409,MATCH(AU778,'UT - Retail'!$U$7:$U$1409,0),1)</f>
        <v>Natixis Thematics AI &amp; Robotics Fund R/A USD</v>
      </c>
      <c r="D778" s="650"/>
      <c r="E778" s="618" t="str">
        <f>VLOOKUP(C778,'UT - Retail'!$B:$K,8,FALSE)</f>
        <v>Equities</v>
      </c>
      <c r="F778" s="618" t="str">
        <f>VLOOKUP(C778,'UT - Retail'!$B:$K,9,FALSE)</f>
        <v>Global</v>
      </c>
      <c r="G778" s="618" t="str">
        <f>VLOOKUP(C778,'UT - Retail'!$B:$K,10,FALSE)</f>
        <v>New Economy</v>
      </c>
      <c r="H778" s="82" t="str">
        <f>VLOOKUP(C778,'UT - Retail'!$B:$N,13,FALSE)</f>
        <v>No</v>
      </c>
      <c r="I778" s="82" t="str">
        <f>VLOOKUP(C778,'UT - Retail'!$B:$Q,14,FALSE)</f>
        <v>No</v>
      </c>
      <c r="J778" s="618" t="str">
        <f>VLOOKUP(C778,'UT - Retail'!$B:$Q,11,FALSE)</f>
        <v>No</v>
      </c>
      <c r="K778" s="130" t="str">
        <f>VLOOKUP(C778,'UT - Retail'!$B:$P,15,FALSE)</f>
        <v>Yes</v>
      </c>
      <c r="L778" s="82" t="str">
        <f>VLOOKUP(C778,'UT - Retail'!$B:$Q,16,FALSE)</f>
        <v>Both</v>
      </c>
      <c r="M778" s="618" t="str">
        <f>VLOOKUP(C778,'UT - Retail'!$B:$K,6,FALSE)</f>
        <v>USD</v>
      </c>
      <c r="N778" s="618" t="str">
        <f>IFERROR(IF(MATCH(C778,'Portfolio Construction'!$AL:$AL,0),"Yes","No"),"No")</f>
        <v>No</v>
      </c>
      <c r="O778" s="618" t="str">
        <f>IFERROR(IF(MATCH(C778,'Portfolio Construction'!$AN:$AN,0),"Yes","No"),"No")</f>
        <v>No</v>
      </c>
      <c r="P778" s="618" t="str">
        <f>IFERROR(IF(MATCH(C778,'Portfolio Construction'!$AP:$AP,0),"Yes","No"),"No")</f>
        <v>No</v>
      </c>
      <c r="Q778" s="618" t="str">
        <f>IFERROR(IF(MATCH(C778,'Portfolio Construction'!$AR:$AR,0),"Yes","No"),"No")</f>
        <v>No</v>
      </c>
      <c r="R778" s="618" t="str">
        <f>IFERROR(IF(MATCH(C778,'Portfolio Construction'!$AT:$AT,0),"Yes","No"),"No")</f>
        <v>No</v>
      </c>
      <c r="S778" s="618" t="str">
        <f>IFERROR(IF(MATCH(C778,'Portfolio Construction'!$AV:$AV,0),"Yes","No"),"No")</f>
        <v>No</v>
      </c>
      <c r="T778" s="618" t="str">
        <f>IFERROR(IF(MATCH(C778,'Portfolio Construction'!$AX:$AX,0),"Yes","No"),"No")</f>
        <v>No</v>
      </c>
      <c r="U778" s="618" t="str">
        <f>IFERROR(IF(MATCH(C778,'Portfolio Construction'!$AZ:$AZ,0),"Yes","No"),"No")</f>
        <v>No</v>
      </c>
      <c r="V778" s="618" t="str">
        <f>IFERROR(IF(MATCH(C778,'Portfolio Construction'!$BB:$BB,0),"Yes","No"),"No")</f>
        <v>No</v>
      </c>
      <c r="W778" s="618">
        <f>IF(VLOOKUP($AU778,'FE Source'!$A:$W,3,FALSE)=0,"-",VLOOKUP($AU778,'FE Source'!$A:$W,3,FALSE))</f>
        <v>-12.08</v>
      </c>
      <c r="X778" s="618">
        <f>IF(VLOOKUP($AU778,'FE Source'!$A:$W,4,FALSE)=0,"-",VLOOKUP($AU778,'FE Source'!$A:$W,4,FALSE))</f>
        <v>11.48</v>
      </c>
      <c r="Y778" s="618">
        <f>IF(VLOOKUP($AU778,'FE Source'!$A:$W,5,FALSE)=0,"-",VLOOKUP($AU778,'FE Source'!$A:$W,5,FALSE))</f>
        <v>-10.74</v>
      </c>
      <c r="Z778" s="618">
        <f>IF(VLOOKUP($AU778,'FE Source'!$A:$W,6,FALSE)=0,"-",VLOOKUP($AU778,'FE Source'!$A:$W,6,FALSE))</f>
        <v>-7.71</v>
      </c>
      <c r="AA778" s="618">
        <f>IF(VLOOKUP($AU778,'FE Source'!$A:$W,7,FALSE)=0,"-",VLOOKUP($AU778,'FE Source'!$A:$W,7,FALSE))</f>
        <v>6.79</v>
      </c>
      <c r="AB778" s="618">
        <f>IF(VLOOKUP($AU778,'FE Source'!$A:$W,8,FALSE)=0,"-",VLOOKUP($AU778,'FE Source'!$A:$W,8,FALSE))</f>
        <v>10.61</v>
      </c>
      <c r="AC778" s="632" t="str">
        <f>IF(VLOOKUP($AU778,'FE Source'!$A:$W,9,FALSE)=0,"-",VLOOKUP($AU778,'FE Source'!$A:$W,9,FALSE))</f>
        <v>-</v>
      </c>
      <c r="AD778" s="634">
        <f>IF(VLOOKUP($AU778,'FE Source'!$A:$W,10,FALSE)=0,"-",VLOOKUP($AU778,'FE Source'!$A:$W,10,FALSE))</f>
        <v>1.28</v>
      </c>
      <c r="AE778" s="618">
        <f>IF(VLOOKUP($AU778,'FE Source'!$A:$W,11,FALSE)=0,"-",VLOOKUP($AU778,'FE Source'!$A:$W,11,FALSE))</f>
        <v>19.989999999999998</v>
      </c>
      <c r="AF778" s="618">
        <f>IF(VLOOKUP($AU778,'FE Source'!$A:$W,12,FALSE)=0,"-",VLOOKUP($AU778,'FE Source'!$A:$W,12,FALSE))</f>
        <v>0.14000000000000001</v>
      </c>
      <c r="AG778" s="618">
        <f>IF(VLOOKUP($AU778,'FE Source'!$A:$W,14,FALSE)=0,"-",VLOOKUP($AU778,'FE Source'!$A:$W,14,FALSE))</f>
        <v>-15.54</v>
      </c>
      <c r="AH778" s="102"/>
      <c r="AI778" s="618">
        <f>IF(VLOOKUP($AU778,'FE Source'!$A:$Y,20,FALSE)=0,"-",VLOOKUP($AU778,'FE Source'!$A:$Y,20,FALSE))</f>
        <v>134.13</v>
      </c>
      <c r="AJ778" s="102"/>
      <c r="AK778" s="102"/>
      <c r="AL778" s="632">
        <f>IF(VLOOKUP($AU778,'FE Source'!$A:$Y,19,FALSE)=0,"-",VLOOKUP($AU778,'FE Source'!$A:$Y,19,FALSE))</f>
        <v>122.12</v>
      </c>
      <c r="AM778" s="102"/>
      <c r="AN778" s="635">
        <f>IF(VLOOKUP($AU778,'FE Source'!$A:$W,13,FALSE)=0,"-",VLOOKUP($AU778,'FE Source'!$A:$W,13,FALSE))</f>
        <v>1096.9000000000001</v>
      </c>
      <c r="AO778" s="634" t="str">
        <f>IF(J778="no","-",IF(VLOOKUP($AU778,'FE Source'!$A:$W,15,FALSE)=0,"-",VLOOKUP($AU778,'FE Source'!$A:$W,15,FALSE)))</f>
        <v>-</v>
      </c>
      <c r="AP778" s="618" t="str">
        <f>IF(AO778="-","-",IF(VLOOKUP($AU778,'FE Source'!$A:$Z,21,FALSE)=0,"-",IF(VLOOKUP($AU778,'FE Source'!$A:$Z,21,FALSE)=2,"Semi-Annual",IF(VLOOKUP($AU778,'FE Source'!$A:$Z,21,FALSE)=4,"Quarterly",IF(VLOOKUP($AU778,'FE Source'!$A:$Z,21,FALSE)=12,"Monthly","Annual")))))</f>
        <v>-</v>
      </c>
      <c r="AQ778" s="632">
        <f t="array" ref="AQ778">IF(VLOOKUP($AU778,'FE Source'!$A:$W,16,FALSE)=0,"-",VLOOKUP($AU778,'FE Source'!$A:$W,16,FALSE))</f>
        <v>2.0499999999999998</v>
      </c>
      <c r="AR778" s="636" t="str">
        <f>IF(VLOOKUP($AU778,'FE Source'!$A:$W,17,FALSE)=0,"-",VLOOKUP($AU778,'FE Source'!$A:$W,17,FALSE))</f>
        <v>Neutral</v>
      </c>
      <c r="AS778" s="634">
        <f>IF(VLOOKUP($AU778,'FE Source'!$AN:$AS,4,FALSE)="",VLOOKUP($AU778,'FE Source'!$AN:$AS,3,FALSE),VLOOKUP($AU778,'FE Source'!$AN:$AS,4,FALSE))</f>
        <v>232.44</v>
      </c>
      <c r="AT778" s="637">
        <f>IF(VLOOKUP($AU778,'FE Source'!$AN:$AS,5,FALSE)=0,"-",VLOOKUP($AU778,'FE Source'!$AN:$AS,5,FALSE))</f>
        <v>45783</v>
      </c>
      <c r="AU778" s="636" t="s">
        <v>7862</v>
      </c>
      <c r="BE778" s="215" t="str">
        <f>IF(VLOOKUP($AU778,'FE Source'!$A:$AK,22,FALSE)=0,"-",VLOOKUP($AU778,'FE Source'!$A:$AK,22,FALSE))</f>
        <v>-</v>
      </c>
      <c r="BF778" s="215" t="str">
        <f>IF(VLOOKUP($AU778,'FE Source'!$A:$AK,23,FALSE)=0,"-",VLOOKUP($AU778,'FE Source'!$A:$AK,23,FALSE))</f>
        <v>-</v>
      </c>
      <c r="BG778" s="215" t="str">
        <f>IF(VLOOKUP($AU778,'FE Source'!$A:$AK,24,FALSE)=0,"-",VLOOKUP($AU778,'FE Source'!$A:$AK,24,FALSE))</f>
        <v>-</v>
      </c>
      <c r="BH778" s="215" t="str">
        <f>IF(VLOOKUP($AU778,'FE Source'!$A:$AK,25,FALSE)=0,"-",VLOOKUP($AU778,'FE Source'!$A:$AK,25,FALSE))</f>
        <v>-</v>
      </c>
      <c r="BI778" s="215">
        <f>IF(VLOOKUP($AU778,'FE Source'!$A:$AK,26,FALSE)=0,"-",VLOOKUP($AU778,'FE Source'!$A:$AK,26,FALSE))</f>
        <v>31.62</v>
      </c>
      <c r="BJ778" s="215">
        <f>IF(VLOOKUP($AU778,'FE Source'!$A:$AK,27,FALSE)=0,"-",VLOOKUP($AU778,'FE Source'!$A:$AK,27,FALSE))</f>
        <v>40.869999999999997</v>
      </c>
      <c r="BK778" s="215">
        <f>IF(VLOOKUP($AU778,'FE Source'!$A:$AK,28,FALSE)=0,"-",VLOOKUP($AU778,'FE Source'!$A:$AK,28,FALSE))</f>
        <v>28.11</v>
      </c>
      <c r="BL778" s="215">
        <f>IF(VLOOKUP($AU778,'FE Source'!$A:$AK,29,FALSE)=0,"-",VLOOKUP($AU778,'FE Source'!$A:$AK,29,FALSE))</f>
        <v>-32</v>
      </c>
      <c r="BM778" s="215">
        <f>IF(VLOOKUP($AU778,'FE Source'!$A:$AK,30,FALSE)=0,"-",VLOOKUP($AU778,'FE Source'!$A:$AK,30,FALSE))</f>
        <v>34.9</v>
      </c>
      <c r="BN778" t="str">
        <f>IF(VLOOKUP($AU778,'FE Source'!$A:$AK,31,FALSE)="No Specified Index","-",IF(VLOOKUP($AU778,'FE Source'!$A:$AK,31,FALSE)=0,"-",VLOOKUP($AU778,'FE Source'!$A:$AK,31,FALSE)))</f>
        <v>MSCI AC World</v>
      </c>
      <c r="BO778" s="217">
        <f>IF(VLOOKUP($AU778,'FE Source'!$A:$AK,32,FALSE)=0,"-",VLOOKUP($AU778,'FE Source'!$A:$AK,32,FALSE))</f>
        <v>43454</v>
      </c>
      <c r="BP778" s="18" t="str">
        <f>IF(VLOOKUP($AU778,'FE Source'!$AZ:$BC,2,FALSE)=0,"-",VLOOKUP($AU778,'FE Source'!$AZ:$BC,2,FALSE))</f>
        <v>-</v>
      </c>
      <c r="BQ778" s="18" t="str">
        <f>IF(VLOOKUP($AU778,'FE Source'!$AZ:$BC,3,FALSE)=0,"-",VLOOKUP($AU778,'FE Source'!$AZ:$BC,3,FALSE))</f>
        <v>-</v>
      </c>
      <c r="BR778" s="18" t="str">
        <f>IF(VLOOKUP($AU778,'FE Source'!$AZ:$BC,4,FALSE)=0,"-",VLOOKUP($AU778,'FE Source'!$AZ:$BC,4,FALSE))</f>
        <v>-</v>
      </c>
    </row>
    <row r="779" spans="2:70" ht="15" customHeight="1">
      <c r="B779" s="3"/>
      <c r="C779" s="650" t="str">
        <f>INDEX('UT - Retail'!$B$7:$B$1409,MATCH(AU779,'UT - Retail'!$U$7:$U$1409,0),1)</f>
        <v>Natixis Thematics Meta H-R/A SGD</v>
      </c>
      <c r="D779" s="650"/>
      <c r="E779" s="618" t="str">
        <f>VLOOKUP(C779,'UT - Retail'!$B:$K,8,FALSE)</f>
        <v>Equities</v>
      </c>
      <c r="F779" s="618" t="str">
        <f>VLOOKUP(C779,'UT - Retail'!$B:$K,9,FALSE)</f>
        <v>Global</v>
      </c>
      <c r="G779" s="618" t="str">
        <f>VLOOKUP(C779,'UT - Retail'!$B:$K,10,FALSE)</f>
        <v>ESG and Thematics</v>
      </c>
      <c r="H779" s="82" t="str">
        <f>VLOOKUP(C779,'UT - Retail'!$B:$N,13,FALSE)</f>
        <v>No</v>
      </c>
      <c r="I779" s="82" t="str">
        <f>VLOOKUP(C779,'UT - Retail'!$B:$Q,14,FALSE)</f>
        <v>No</v>
      </c>
      <c r="J779" s="618" t="str">
        <f>VLOOKUP(C779,'UT - Retail'!$B:$Q,11,FALSE)</f>
        <v>No</v>
      </c>
      <c r="K779" s="130" t="str">
        <f>VLOOKUP(C779,'UT - Retail'!$B:$P,15,FALSE)</f>
        <v>Yes</v>
      </c>
      <c r="L779" s="82" t="str">
        <f>VLOOKUP(C779,'UT - Retail'!$B:$Q,16,FALSE)</f>
        <v>Both</v>
      </c>
      <c r="M779" s="618" t="str">
        <f>VLOOKUP(C779,'UT - Retail'!$B:$K,6,FALSE)</f>
        <v>SGD</v>
      </c>
      <c r="N779" s="618" t="str">
        <f>IFERROR(IF(MATCH(C779,'Portfolio Construction'!$AL:$AL,0),"Yes","No"),"No")</f>
        <v>No</v>
      </c>
      <c r="O779" s="618" t="str">
        <f>IFERROR(IF(MATCH(C779,'Portfolio Construction'!$AN:$AN,0),"Yes","No"),"No")</f>
        <v>No</v>
      </c>
      <c r="P779" s="618" t="str">
        <f>IFERROR(IF(MATCH(C779,'Portfolio Construction'!$AP:$AP,0),"Yes","No"),"No")</f>
        <v>No</v>
      </c>
      <c r="Q779" s="618" t="str">
        <f>IFERROR(IF(MATCH(C779,'Portfolio Construction'!$AR:$AR,0),"Yes","No"),"No")</f>
        <v>No</v>
      </c>
      <c r="R779" s="618" t="str">
        <f>IFERROR(IF(MATCH(C779,'Portfolio Construction'!$AT:$AT,0),"Yes","No"),"No")</f>
        <v>No</v>
      </c>
      <c r="S779" s="618" t="str">
        <f>IFERROR(IF(MATCH(C779,'Portfolio Construction'!$AV:$AV,0),"Yes","No"),"No")</f>
        <v>No</v>
      </c>
      <c r="T779" s="618" t="str">
        <f>IFERROR(IF(MATCH(C779,'Portfolio Construction'!$AX:$AX,0),"Yes","No"),"No")</f>
        <v>No</v>
      </c>
      <c r="U779" s="618" t="str">
        <f>IFERROR(IF(MATCH(C779,'Portfolio Construction'!$AZ:$AZ,0),"Yes","No"),"No")</f>
        <v>No</v>
      </c>
      <c r="V779" s="618" t="str">
        <f>IFERROR(IF(MATCH(C779,'Portfolio Construction'!$BB:$BB,0),"Yes","No"),"No")</f>
        <v>No</v>
      </c>
      <c r="W779" s="618">
        <f>IF(VLOOKUP($AU779,'FE Source'!$A:$W,3,FALSE)=0,"-",VLOOKUP($AU779,'FE Source'!$A:$W,3,FALSE))</f>
        <v>-1.26</v>
      </c>
      <c r="X779" s="618">
        <f>IF(VLOOKUP($AU779,'FE Source'!$A:$W,4,FALSE)=0,"-",VLOOKUP($AU779,'FE Source'!$A:$W,4,FALSE))</f>
        <v>12.95</v>
      </c>
      <c r="Y779" s="618">
        <f>IF(VLOOKUP($AU779,'FE Source'!$A:$W,5,FALSE)=0,"-",VLOOKUP($AU779,'FE Source'!$A:$W,5,FALSE))</f>
        <v>-3.57</v>
      </c>
      <c r="Z779" s="618">
        <f>IF(VLOOKUP($AU779,'FE Source'!$A:$W,6,FALSE)=0,"-",VLOOKUP($AU779,'FE Source'!$A:$W,6,FALSE))</f>
        <v>1.33</v>
      </c>
      <c r="AA779" s="618">
        <f>IF(VLOOKUP($AU779,'FE Source'!$A:$W,7,FALSE)=0,"-",VLOOKUP($AU779,'FE Source'!$A:$W,7,FALSE))</f>
        <v>5.22</v>
      </c>
      <c r="AB779" s="618" t="str">
        <f>IF(VLOOKUP($AU779,'FE Source'!$A:$W,8,FALSE)=0,"-",VLOOKUP($AU779,'FE Source'!$A:$W,8,FALSE))</f>
        <v>-</v>
      </c>
      <c r="AC779" s="632" t="str">
        <f>IF(VLOOKUP($AU779,'FE Source'!$A:$W,9,FALSE)=0,"-",VLOOKUP($AU779,'FE Source'!$A:$W,9,FALSE))</f>
        <v>-</v>
      </c>
      <c r="AD779" s="634">
        <f>IF(VLOOKUP($AU779,'FE Source'!$A:$W,10,FALSE)=0,"-",VLOOKUP($AU779,'FE Source'!$A:$W,10,FALSE))</f>
        <v>1.38</v>
      </c>
      <c r="AE779" s="618">
        <f>IF(VLOOKUP($AU779,'FE Source'!$A:$W,11,FALSE)=0,"-",VLOOKUP($AU779,'FE Source'!$A:$W,11,FALSE))</f>
        <v>17.86</v>
      </c>
      <c r="AF779" s="618">
        <f>IF(VLOOKUP($AU779,'FE Source'!$A:$W,12,FALSE)=0,"-",VLOOKUP($AU779,'FE Source'!$A:$W,12,FALSE))</f>
        <v>0.03</v>
      </c>
      <c r="AG779" s="618">
        <f>IF(VLOOKUP($AU779,'FE Source'!$A:$W,14,FALSE)=0,"-",VLOOKUP($AU779,'FE Source'!$A:$W,14,FALSE))</f>
        <v>-16.62</v>
      </c>
      <c r="AH779" s="102"/>
      <c r="AI779" s="618">
        <f>IF(VLOOKUP($AU779,'FE Source'!$A:$Y,20,FALSE)=0,"-",VLOOKUP($AU779,'FE Source'!$A:$Y,20,FALSE))</f>
        <v>144.9</v>
      </c>
      <c r="AJ779" s="102"/>
      <c r="AK779" s="102"/>
      <c r="AL779" s="632">
        <f>IF(VLOOKUP($AU779,'FE Source'!$A:$Y,19,FALSE)=0,"-",VLOOKUP($AU779,'FE Source'!$A:$Y,19,FALSE))</f>
        <v>134.13999999999999</v>
      </c>
      <c r="AM779" s="102"/>
      <c r="AN779" s="635">
        <f>IF(VLOOKUP($AU779,'FE Source'!$A:$W,13,FALSE)=0,"-",VLOOKUP($AU779,'FE Source'!$A:$W,13,FALSE))</f>
        <v>924.9</v>
      </c>
      <c r="AO779" s="634" t="str">
        <f>IF(J779="no","-",IF(VLOOKUP($AU779,'FE Source'!$A:$W,15,FALSE)=0,"-",VLOOKUP($AU779,'FE Source'!$A:$W,15,FALSE)))</f>
        <v>-</v>
      </c>
      <c r="AP779" s="618" t="str">
        <f>IF(AO779="-","-",IF(VLOOKUP($AU779,'FE Source'!$A:$Z,21,FALSE)=0,"-",IF(VLOOKUP($AU779,'FE Source'!$A:$Z,21,FALSE)=2,"Semi-Annual",IF(VLOOKUP($AU779,'FE Source'!$A:$Z,21,FALSE)=4,"Quarterly",IF(VLOOKUP($AU779,'FE Source'!$A:$Z,21,FALSE)=12,"Monthly","Annual")))))</f>
        <v>-</v>
      </c>
      <c r="AQ779" s="632">
        <f t="array" ref="AQ779">IF(VLOOKUP($AU779,'FE Source'!$A:$W,16,FALSE)=0,"-",VLOOKUP($AU779,'FE Source'!$A:$W,16,FALSE))</f>
        <v>2.0499999999999998</v>
      </c>
      <c r="AR779" s="636" t="str">
        <f>IF(VLOOKUP($AU779,'FE Source'!$A:$W,17,FALSE)=0,"-",VLOOKUP($AU779,'FE Source'!$A:$W,17,FALSE))</f>
        <v>-</v>
      </c>
      <c r="AS779" s="634">
        <f>IF(VLOOKUP($AU779,'FE Source'!$AN:$AS,4,FALSE)="",VLOOKUP($AU779,'FE Source'!$AN:$AS,3,FALSE),VLOOKUP($AU779,'FE Source'!$AN:$AS,4,FALSE))</f>
        <v>114.68</v>
      </c>
      <c r="AT779" s="637">
        <f>IF(VLOOKUP($AU779,'FE Source'!$AN:$AS,5,FALSE)=0,"-",VLOOKUP($AU779,'FE Source'!$AN:$AS,5,FALSE))</f>
        <v>45783</v>
      </c>
      <c r="AU779" s="636" t="s">
        <v>6813</v>
      </c>
      <c r="BE779" s="215" t="str">
        <f>IF(VLOOKUP($AU779,'FE Source'!$A:$AK,22,FALSE)=0,"-",VLOOKUP($AU779,'FE Source'!$A:$AK,22,FALSE))</f>
        <v>-</v>
      </c>
      <c r="BF779" s="215" t="str">
        <f>IF(VLOOKUP($AU779,'FE Source'!$A:$AK,23,FALSE)=0,"-",VLOOKUP($AU779,'FE Source'!$A:$AK,23,FALSE))</f>
        <v>-</v>
      </c>
      <c r="BG779" s="215" t="str">
        <f>IF(VLOOKUP($AU779,'FE Source'!$A:$AK,24,FALSE)=0,"-",VLOOKUP($AU779,'FE Source'!$A:$AK,24,FALSE))</f>
        <v>-</v>
      </c>
      <c r="BH779" s="215" t="str">
        <f>IF(VLOOKUP($AU779,'FE Source'!$A:$AK,25,FALSE)=0,"-",VLOOKUP($AU779,'FE Source'!$A:$AK,25,FALSE))</f>
        <v>-</v>
      </c>
      <c r="BI779" s="215" t="str">
        <f>IF(VLOOKUP($AU779,'FE Source'!$A:$AK,26,FALSE)=0,"-",VLOOKUP($AU779,'FE Source'!$A:$AK,26,FALSE))</f>
        <v>-</v>
      </c>
      <c r="BJ779" s="215" t="str">
        <f>IF(VLOOKUP($AU779,'FE Source'!$A:$AK,27,FALSE)=0,"-",VLOOKUP($AU779,'FE Source'!$A:$AK,27,FALSE))</f>
        <v>-</v>
      </c>
      <c r="BK779" s="215">
        <f>IF(VLOOKUP($AU779,'FE Source'!$A:$AK,28,FALSE)=0,"-",VLOOKUP($AU779,'FE Source'!$A:$AK,28,FALSE))</f>
        <v>13.9</v>
      </c>
      <c r="BL779" s="215">
        <f>IF(VLOOKUP($AU779,'FE Source'!$A:$AK,29,FALSE)=0,"-",VLOOKUP($AU779,'FE Source'!$A:$AK,29,FALSE))</f>
        <v>-30.05</v>
      </c>
      <c r="BM779" s="215">
        <f>IF(VLOOKUP($AU779,'FE Source'!$A:$AK,30,FALSE)=0,"-",VLOOKUP($AU779,'FE Source'!$A:$AK,30,FALSE))</f>
        <v>19.93</v>
      </c>
      <c r="BN779" t="str">
        <f>IF(VLOOKUP($AU779,'FE Source'!$A:$AK,31,FALSE)="No Specified Index","-",IF(VLOOKUP($AU779,'FE Source'!$A:$AK,31,FALSE)=0,"-",VLOOKUP($AU779,'FE Source'!$A:$AK,31,FALSE)))</f>
        <v>MSCI AC World</v>
      </c>
      <c r="BO779" s="217" t="str">
        <f>IF(VLOOKUP($AU779,'FE Source'!$A:$AK,32,FALSE)=0,"-",VLOOKUP($AU779,'FE Source'!$A:$AK,32,FALSE))</f>
        <v>-</v>
      </c>
      <c r="BP779" s="18" t="str">
        <f>IF(VLOOKUP($AU779,'FE Source'!$AZ:$BC,2,FALSE)=0,"-",VLOOKUP($AU779,'FE Source'!$AZ:$BC,2,FALSE))</f>
        <v>-</v>
      </c>
      <c r="BQ779" s="18" t="str">
        <f>IF(VLOOKUP($AU779,'FE Source'!$AZ:$BC,3,FALSE)=0,"-",VLOOKUP($AU779,'FE Source'!$AZ:$BC,3,FALSE))</f>
        <v>-</v>
      </c>
      <c r="BR779" s="18" t="str">
        <f>IF(VLOOKUP($AU779,'FE Source'!$AZ:$BC,4,FALSE)=0,"-",VLOOKUP($AU779,'FE Source'!$AZ:$BC,4,FALSE))</f>
        <v>-</v>
      </c>
    </row>
    <row r="780" spans="2:70" ht="15" customHeight="1">
      <c r="B780" s="3"/>
      <c r="C780" s="650" t="str">
        <f>INDEX('UT - Retail'!$B$7:$B$1409,MATCH(AU780,'UT - Retail'!$U$7:$U$1409,0),1)</f>
        <v>Natixis Thematics Meta R/A SGD</v>
      </c>
      <c r="D780" s="650"/>
      <c r="E780" s="618" t="str">
        <f>VLOOKUP(C780,'UT - Retail'!$B:$K,8,FALSE)</f>
        <v>Equities</v>
      </c>
      <c r="F780" s="618" t="str">
        <f>VLOOKUP(C780,'UT - Retail'!$B:$K,9,FALSE)</f>
        <v>Global</v>
      </c>
      <c r="G780" s="618" t="str">
        <f>VLOOKUP(C780,'UT - Retail'!$B:$K,10,FALSE)</f>
        <v>ESG and Thematics</v>
      </c>
      <c r="H780" s="82" t="str">
        <f>VLOOKUP(C780,'UT - Retail'!$B:$N,13,FALSE)</f>
        <v>No</v>
      </c>
      <c r="I780" s="82" t="str">
        <f>VLOOKUP(C780,'UT - Retail'!$B:$Q,14,FALSE)</f>
        <v>No</v>
      </c>
      <c r="J780" s="618" t="str">
        <f>VLOOKUP(C780,'UT - Retail'!$B:$Q,11,FALSE)</f>
        <v>No</v>
      </c>
      <c r="K780" s="130" t="str">
        <f>VLOOKUP(C780,'UT - Retail'!$B:$P,15,FALSE)</f>
        <v>Yes</v>
      </c>
      <c r="L780" s="82" t="str">
        <f>VLOOKUP(C780,'UT - Retail'!$B:$Q,16,FALSE)</f>
        <v>Both</v>
      </c>
      <c r="M780" s="618" t="str">
        <f>VLOOKUP(C780,'UT - Retail'!$B:$K,6,FALSE)</f>
        <v>SGD</v>
      </c>
      <c r="N780" s="618" t="str">
        <f>IFERROR(IF(MATCH(C780,'Portfolio Construction'!$AL:$AL,0),"Yes","No"),"No")</f>
        <v>No</v>
      </c>
      <c r="O780" s="618" t="str">
        <f>IFERROR(IF(MATCH(C780,'Portfolio Construction'!$AN:$AN,0),"Yes","No"),"No")</f>
        <v>No</v>
      </c>
      <c r="P780" s="618" t="str">
        <f>IFERROR(IF(MATCH(C780,'Portfolio Construction'!$AP:$AP,0),"Yes","No"),"No")</f>
        <v>No</v>
      </c>
      <c r="Q780" s="618" t="str">
        <f>IFERROR(IF(MATCH(C780,'Portfolio Construction'!$AR:$AR,0),"Yes","No"),"No")</f>
        <v>No</v>
      </c>
      <c r="R780" s="618" t="str">
        <f>IFERROR(IF(MATCH(C780,'Portfolio Construction'!$AT:$AT,0),"Yes","No"),"No")</f>
        <v>No</v>
      </c>
      <c r="S780" s="618" t="str">
        <f>IFERROR(IF(MATCH(C780,'Portfolio Construction'!$AV:$AV,0),"Yes","No"),"No")</f>
        <v>No</v>
      </c>
      <c r="T780" s="618" t="str">
        <f>IFERROR(IF(MATCH(C780,'Portfolio Construction'!$AX:$AX,0),"Yes","No"),"No")</f>
        <v>No</v>
      </c>
      <c r="U780" s="618" t="str">
        <f>IFERROR(IF(MATCH(C780,'Portfolio Construction'!$AZ:$AZ,0),"Yes","No"),"No")</f>
        <v>No</v>
      </c>
      <c r="V780" s="618" t="str">
        <f>IFERROR(IF(MATCH(C780,'Portfolio Construction'!$BB:$BB,0),"Yes","No"),"No")</f>
        <v>No</v>
      </c>
      <c r="W780" s="618">
        <f>IF(VLOOKUP($AU780,'FE Source'!$A:$W,3,FALSE)=0,"-",VLOOKUP($AU780,'FE Source'!$A:$W,3,FALSE))</f>
        <v>-5.84</v>
      </c>
      <c r="X780" s="618">
        <f>IF(VLOOKUP($AU780,'FE Source'!$A:$W,4,FALSE)=0,"-",VLOOKUP($AU780,'FE Source'!$A:$W,4,FALSE))</f>
        <v>8.73</v>
      </c>
      <c r="Y780" s="618">
        <f>IF(VLOOKUP($AU780,'FE Source'!$A:$W,5,FALSE)=0,"-",VLOOKUP($AU780,'FE Source'!$A:$W,5,FALSE))</f>
        <v>-5.74</v>
      </c>
      <c r="Z780" s="618">
        <f>IF(VLOOKUP($AU780,'FE Source'!$A:$W,6,FALSE)=0,"-",VLOOKUP($AU780,'FE Source'!$A:$W,6,FALSE))</f>
        <v>-1.2</v>
      </c>
      <c r="AA780" s="618">
        <f>IF(VLOOKUP($AU780,'FE Source'!$A:$W,7,FALSE)=0,"-",VLOOKUP($AU780,'FE Source'!$A:$W,7,FALSE))</f>
        <v>4.58</v>
      </c>
      <c r="AB780" s="618" t="str">
        <f>IF(VLOOKUP($AU780,'FE Source'!$A:$W,8,FALSE)=0,"-",VLOOKUP($AU780,'FE Source'!$A:$W,8,FALSE))</f>
        <v>-</v>
      </c>
      <c r="AC780" s="632" t="str">
        <f>IF(VLOOKUP($AU780,'FE Source'!$A:$W,9,FALSE)=0,"-",VLOOKUP($AU780,'FE Source'!$A:$W,9,FALSE))</f>
        <v>-</v>
      </c>
      <c r="AD780" s="634">
        <f>IF(VLOOKUP($AU780,'FE Source'!$A:$W,10,FALSE)=0,"-",VLOOKUP($AU780,'FE Source'!$A:$W,10,FALSE))</f>
        <v>1.2</v>
      </c>
      <c r="AE780" s="618">
        <f>IF(VLOOKUP($AU780,'FE Source'!$A:$W,11,FALSE)=0,"-",VLOOKUP($AU780,'FE Source'!$A:$W,11,FALSE))</f>
        <v>15.12</v>
      </c>
      <c r="AF780" s="618">
        <f>IF(VLOOKUP($AU780,'FE Source'!$A:$W,12,FALSE)=0,"-",VLOOKUP($AU780,'FE Source'!$A:$W,12,FALSE))</f>
        <v>0.03</v>
      </c>
      <c r="AG780" s="618">
        <f>IF(VLOOKUP($AU780,'FE Source'!$A:$W,14,FALSE)=0,"-",VLOOKUP($AU780,'FE Source'!$A:$W,14,FALSE))</f>
        <v>-12.97</v>
      </c>
      <c r="AH780" s="102"/>
      <c r="AI780" s="618">
        <f>IF(VLOOKUP($AU780,'FE Source'!$A:$Y,20,FALSE)=0,"-",VLOOKUP($AU780,'FE Source'!$A:$Y,20,FALSE))</f>
        <v>116.35</v>
      </c>
      <c r="AJ780" s="102"/>
      <c r="AK780" s="102"/>
      <c r="AL780" s="632">
        <f>IF(VLOOKUP($AU780,'FE Source'!$A:$Y,19,FALSE)=0,"-",VLOOKUP($AU780,'FE Source'!$A:$Y,19,FALSE))</f>
        <v>117.97</v>
      </c>
      <c r="AM780" s="102"/>
      <c r="AN780" s="635">
        <f>IF(VLOOKUP($AU780,'FE Source'!$A:$W,13,FALSE)=0,"-",VLOOKUP($AU780,'FE Source'!$A:$W,13,FALSE))</f>
        <v>924.9</v>
      </c>
      <c r="AO780" s="634" t="str">
        <f>IF(J780="no","-",IF(VLOOKUP($AU780,'FE Source'!$A:$W,15,FALSE)=0,"-",VLOOKUP($AU780,'FE Source'!$A:$W,15,FALSE)))</f>
        <v>-</v>
      </c>
      <c r="AP780" s="618" t="str">
        <f>IF(AO780="-","-",IF(VLOOKUP($AU780,'FE Source'!$A:$Z,21,FALSE)=0,"-",IF(VLOOKUP($AU780,'FE Source'!$A:$Z,21,FALSE)=2,"Semi-Annual",IF(VLOOKUP($AU780,'FE Source'!$A:$Z,21,FALSE)=4,"Quarterly",IF(VLOOKUP($AU780,'FE Source'!$A:$Z,21,FALSE)=12,"Monthly","Annual")))))</f>
        <v>-</v>
      </c>
      <c r="AQ780" s="632">
        <f t="array" ref="AQ780">IF(VLOOKUP($AU780,'FE Source'!$A:$W,16,FALSE)=0,"-",VLOOKUP($AU780,'FE Source'!$A:$W,16,FALSE))</f>
        <v>2.0499999999999998</v>
      </c>
      <c r="AR780" s="636" t="str">
        <f>IF(VLOOKUP($AU780,'FE Source'!$A:$W,17,FALSE)=0,"-",VLOOKUP($AU780,'FE Source'!$A:$W,17,FALSE))</f>
        <v>Neutral</v>
      </c>
      <c r="AS780" s="634">
        <f>IF(VLOOKUP($AU780,'FE Source'!$AN:$AS,4,FALSE)="",VLOOKUP($AU780,'FE Source'!$AN:$AS,3,FALSE),VLOOKUP($AU780,'FE Source'!$AN:$AS,4,FALSE))</f>
        <v>114.82</v>
      </c>
      <c r="AT780" s="637">
        <f>IF(VLOOKUP($AU780,'FE Source'!$AN:$AS,5,FALSE)=0,"-",VLOOKUP($AU780,'FE Source'!$AN:$AS,5,FALSE))</f>
        <v>45783</v>
      </c>
      <c r="AU780" s="636" t="s">
        <v>6814</v>
      </c>
      <c r="BE780" s="215" t="str">
        <f>IF(VLOOKUP($AU780,'FE Source'!$A:$AK,22,FALSE)=0,"-",VLOOKUP($AU780,'FE Source'!$A:$AK,22,FALSE))</f>
        <v>-</v>
      </c>
      <c r="BF780" s="215" t="str">
        <f>IF(VLOOKUP($AU780,'FE Source'!$A:$AK,23,FALSE)=0,"-",VLOOKUP($AU780,'FE Source'!$A:$AK,23,FALSE))</f>
        <v>-</v>
      </c>
      <c r="BG780" s="215" t="str">
        <f>IF(VLOOKUP($AU780,'FE Source'!$A:$AK,24,FALSE)=0,"-",VLOOKUP($AU780,'FE Source'!$A:$AK,24,FALSE))</f>
        <v>-</v>
      </c>
      <c r="BH780" s="215" t="str">
        <f>IF(VLOOKUP($AU780,'FE Source'!$A:$AK,25,FALSE)=0,"-",VLOOKUP($AU780,'FE Source'!$A:$AK,25,FALSE))</f>
        <v>-</v>
      </c>
      <c r="BI780" s="215" t="str">
        <f>IF(VLOOKUP($AU780,'FE Source'!$A:$AK,26,FALSE)=0,"-",VLOOKUP($AU780,'FE Source'!$A:$AK,26,FALSE))</f>
        <v>-</v>
      </c>
      <c r="BJ780" s="215" t="str">
        <f>IF(VLOOKUP($AU780,'FE Source'!$A:$AK,27,FALSE)=0,"-",VLOOKUP($AU780,'FE Source'!$A:$AK,27,FALSE))</f>
        <v>-</v>
      </c>
      <c r="BK780" s="215">
        <f>IF(VLOOKUP($AU780,'FE Source'!$A:$AK,28,FALSE)=0,"-",VLOOKUP($AU780,'FE Source'!$A:$AK,28,FALSE))</f>
        <v>16.47</v>
      </c>
      <c r="BL780" s="215">
        <f>IF(VLOOKUP($AU780,'FE Source'!$A:$AK,29,FALSE)=0,"-",VLOOKUP($AU780,'FE Source'!$A:$AK,29,FALSE))</f>
        <v>-29.67</v>
      </c>
      <c r="BM780" s="215">
        <f>IF(VLOOKUP($AU780,'FE Source'!$A:$AK,30,FALSE)=0,"-",VLOOKUP($AU780,'FE Source'!$A:$AK,30,FALSE))</f>
        <v>19.920000000000002</v>
      </c>
      <c r="BN780" t="str">
        <f>IF(VLOOKUP($AU780,'FE Source'!$A:$AK,31,FALSE)="No Specified Index","-",IF(VLOOKUP($AU780,'FE Source'!$A:$AK,31,FALSE)=0,"-",VLOOKUP($AU780,'FE Source'!$A:$AK,31,FALSE)))</f>
        <v>MSCI AC World</v>
      </c>
      <c r="BO780" s="217" t="str">
        <f>IF(VLOOKUP($AU780,'FE Source'!$A:$AK,32,FALSE)=0,"-",VLOOKUP($AU780,'FE Source'!$A:$AK,32,FALSE))</f>
        <v>-</v>
      </c>
      <c r="BP780" s="18" t="str">
        <f>IF(VLOOKUP($AU780,'FE Source'!$AZ:$BC,2,FALSE)=0,"-",VLOOKUP($AU780,'FE Source'!$AZ:$BC,2,FALSE))</f>
        <v>-</v>
      </c>
      <c r="BQ780" s="18" t="str">
        <f>IF(VLOOKUP($AU780,'FE Source'!$AZ:$BC,3,FALSE)=0,"-",VLOOKUP($AU780,'FE Source'!$AZ:$BC,3,FALSE))</f>
        <v>-</v>
      </c>
      <c r="BR780" s="18" t="str">
        <f>IF(VLOOKUP($AU780,'FE Source'!$AZ:$BC,4,FALSE)=0,"-",VLOOKUP($AU780,'FE Source'!$AZ:$BC,4,FALSE))</f>
        <v>-</v>
      </c>
    </row>
    <row r="781" spans="2:70" ht="15">
      <c r="B781" s="3"/>
      <c r="C781" s="650" t="str">
        <f>INDEX('UT - Retail'!$B$7:$B$1409,MATCH(AU781,'UT - Retail'!$U$7:$U$1409,0),1)</f>
        <v>Natixis Thematics Meta R/A USD</v>
      </c>
      <c r="D781" s="650"/>
      <c r="E781" s="618" t="str">
        <f>VLOOKUP(C781,'UT - Retail'!$B:$K,8,FALSE)</f>
        <v>Equities</v>
      </c>
      <c r="F781" s="618" t="str">
        <f>VLOOKUP(C781,'UT - Retail'!$B:$K,9,FALSE)</f>
        <v>Global</v>
      </c>
      <c r="G781" s="618" t="str">
        <f>VLOOKUP(C781,'UT - Retail'!$B:$K,10,FALSE)</f>
        <v>ESG and Thematics</v>
      </c>
      <c r="H781" s="82" t="str">
        <f>VLOOKUP(C781,'UT - Retail'!$B:$N,13,FALSE)</f>
        <v>No</v>
      </c>
      <c r="I781" s="82" t="str">
        <f>VLOOKUP(C781,'UT - Retail'!$B:$Q,14,FALSE)</f>
        <v>No</v>
      </c>
      <c r="J781" s="618" t="str">
        <f>VLOOKUP(C781,'UT - Retail'!$B:$Q,11,FALSE)</f>
        <v>No</v>
      </c>
      <c r="K781" s="130" t="str">
        <f>VLOOKUP(C781,'UT - Retail'!$B:$P,15,FALSE)</f>
        <v>Yes</v>
      </c>
      <c r="L781" s="82" t="str">
        <f>VLOOKUP(C781,'UT - Retail'!$B:$Q,16,FALSE)</f>
        <v>Both</v>
      </c>
      <c r="M781" s="618" t="str">
        <f>VLOOKUP(C781,'UT - Retail'!$B:$K,6,FALSE)</f>
        <v>USD</v>
      </c>
      <c r="N781" s="618" t="str">
        <f>IFERROR(IF(MATCH(C781,'Portfolio Construction'!$AL:$AL,0),"Yes","No"),"No")</f>
        <v>No</v>
      </c>
      <c r="O781" s="618" t="str">
        <f>IFERROR(IF(MATCH(C781,'Portfolio Construction'!$AN:$AN,0),"Yes","No"),"No")</f>
        <v>No</v>
      </c>
      <c r="P781" s="618" t="str">
        <f>IFERROR(IF(MATCH(C781,'Portfolio Construction'!$AP:$AP,0),"Yes","No"),"No")</f>
        <v>No</v>
      </c>
      <c r="Q781" s="618" t="str">
        <f>IFERROR(IF(MATCH(C781,'Portfolio Construction'!$AR:$AR,0),"Yes","No"),"No")</f>
        <v>No</v>
      </c>
      <c r="R781" s="618" t="str">
        <f>IFERROR(IF(MATCH(C781,'Portfolio Construction'!$AT:$AT,0),"Yes","No"),"No")</f>
        <v>No</v>
      </c>
      <c r="S781" s="618" t="str">
        <f>IFERROR(IF(MATCH(C781,'Portfolio Construction'!$AV:$AV,0),"Yes","No"),"No")</f>
        <v>No</v>
      </c>
      <c r="T781" s="618" t="str">
        <f>IFERROR(IF(MATCH(C781,'Portfolio Construction'!$AX:$AX,0),"Yes","No"),"No")</f>
        <v>No</v>
      </c>
      <c r="U781" s="618" t="str">
        <f>IFERROR(IF(MATCH(C781,'Portfolio Construction'!$AZ:$AZ,0),"Yes","No"),"No")</f>
        <v>No</v>
      </c>
      <c r="V781" s="618" t="str">
        <f>IFERROR(IF(MATCH(C781,'Portfolio Construction'!$BB:$BB,0),"Yes","No"),"No")</f>
        <v>No</v>
      </c>
      <c r="W781" s="618">
        <f>IF(VLOOKUP($AU781,'FE Source'!$A:$W,3,FALSE)=0,"-",VLOOKUP($AU781,'FE Source'!$A:$W,3,FALSE))</f>
        <v>-5.84</v>
      </c>
      <c r="X781" s="618">
        <f>IF(VLOOKUP($AU781,'FE Source'!$A:$W,4,FALSE)=0,"-",VLOOKUP($AU781,'FE Source'!$A:$W,4,FALSE))</f>
        <v>8.74</v>
      </c>
      <c r="Y781" s="618">
        <f>IF(VLOOKUP($AU781,'FE Source'!$A:$W,5,FALSE)=0,"-",VLOOKUP($AU781,'FE Source'!$A:$W,5,FALSE))</f>
        <v>-5.74</v>
      </c>
      <c r="Z781" s="618">
        <f>IF(VLOOKUP($AU781,'FE Source'!$A:$W,6,FALSE)=0,"-",VLOOKUP($AU781,'FE Source'!$A:$W,6,FALSE))</f>
        <v>-1.2</v>
      </c>
      <c r="AA781" s="618">
        <f>IF(VLOOKUP($AU781,'FE Source'!$A:$W,7,FALSE)=0,"-",VLOOKUP($AU781,'FE Source'!$A:$W,7,FALSE))</f>
        <v>4.57</v>
      </c>
      <c r="AB781" s="618">
        <f>IF(VLOOKUP($AU781,'FE Source'!$A:$W,8,FALSE)=0,"-",VLOOKUP($AU781,'FE Source'!$A:$W,8,FALSE))</f>
        <v>6.69</v>
      </c>
      <c r="AC781" s="632" t="str">
        <f>IF(VLOOKUP($AU781,'FE Source'!$A:$W,9,FALSE)=0,"-",VLOOKUP($AU781,'FE Source'!$A:$W,9,FALSE))</f>
        <v>-</v>
      </c>
      <c r="AD781" s="634">
        <f>IF(VLOOKUP($AU781,'FE Source'!$A:$W,10,FALSE)=0,"-",VLOOKUP($AU781,'FE Source'!$A:$W,10,FALSE))</f>
        <v>1.2</v>
      </c>
      <c r="AE781" s="618">
        <f>IF(VLOOKUP($AU781,'FE Source'!$A:$W,11,FALSE)=0,"-",VLOOKUP($AU781,'FE Source'!$A:$W,11,FALSE))</f>
        <v>15.12</v>
      </c>
      <c r="AF781" s="618">
        <f>IF(VLOOKUP($AU781,'FE Source'!$A:$W,12,FALSE)=0,"-",VLOOKUP($AU781,'FE Source'!$A:$W,12,FALSE))</f>
        <v>0.03</v>
      </c>
      <c r="AG781" s="618">
        <f>IF(VLOOKUP($AU781,'FE Source'!$A:$W,14,FALSE)=0,"-",VLOOKUP($AU781,'FE Source'!$A:$W,14,FALSE))</f>
        <v>-12.97</v>
      </c>
      <c r="AH781" s="102"/>
      <c r="AI781" s="618">
        <f>IF(VLOOKUP($AU781,'FE Source'!$A:$Y,20,FALSE)=0,"-",VLOOKUP($AU781,'FE Source'!$A:$Y,20,FALSE))</f>
        <v>116.34</v>
      </c>
      <c r="AJ781" s="102"/>
      <c r="AK781" s="102"/>
      <c r="AL781" s="632">
        <f>IF(VLOOKUP($AU781,'FE Source'!$A:$Y,19,FALSE)=0,"-",VLOOKUP($AU781,'FE Source'!$A:$Y,19,FALSE))</f>
        <v>117.97</v>
      </c>
      <c r="AM781" s="102"/>
      <c r="AN781" s="635">
        <f>IF(VLOOKUP($AU781,'FE Source'!$A:$W,13,FALSE)=0,"-",VLOOKUP($AU781,'FE Source'!$A:$W,13,FALSE))</f>
        <v>924.9</v>
      </c>
      <c r="AO781" s="634" t="str">
        <f>IF(J781="no","-",IF(VLOOKUP($AU781,'FE Source'!$A:$W,15,FALSE)=0,"-",VLOOKUP($AU781,'FE Source'!$A:$W,15,FALSE)))</f>
        <v>-</v>
      </c>
      <c r="AP781" s="618" t="str">
        <f>IF(AO781="-","-",IF(VLOOKUP($AU781,'FE Source'!$A:$Z,21,FALSE)=0,"-",IF(VLOOKUP($AU781,'FE Source'!$A:$Z,21,FALSE)=2,"Semi-Annual",IF(VLOOKUP($AU781,'FE Source'!$A:$Z,21,FALSE)=4,"Quarterly",IF(VLOOKUP($AU781,'FE Source'!$A:$Z,21,FALSE)=12,"Monthly","Annual")))))</f>
        <v>-</v>
      </c>
      <c r="AQ781" s="632">
        <f t="array" ref="AQ781">IF(VLOOKUP($AU781,'FE Source'!$A:$W,16,FALSE)=0,"-",VLOOKUP($AU781,'FE Source'!$A:$W,16,FALSE))</f>
        <v>2.0499999999999998</v>
      </c>
      <c r="AR781" s="636" t="str">
        <f>IF(VLOOKUP($AU781,'FE Source'!$A:$W,17,FALSE)=0,"-",VLOOKUP($AU781,'FE Source'!$A:$W,17,FALSE))</f>
        <v>Neutral</v>
      </c>
      <c r="AS781" s="634">
        <f>IF(VLOOKUP($AU781,'FE Source'!$AN:$AS,4,FALSE)="",VLOOKUP($AU781,'FE Source'!$AN:$AS,3,FALSE),VLOOKUP($AU781,'FE Source'!$AN:$AS,4,FALSE))</f>
        <v>193.56</v>
      </c>
      <c r="AT781" s="637">
        <f>IF(VLOOKUP($AU781,'FE Source'!$AN:$AS,5,FALSE)=0,"-",VLOOKUP($AU781,'FE Source'!$AN:$AS,5,FALSE))</f>
        <v>45783</v>
      </c>
      <c r="AU781" s="636" t="s">
        <v>6815</v>
      </c>
      <c r="BE781" s="215" t="str">
        <f>IF(VLOOKUP($AU781,'FE Source'!$A:$AK,22,FALSE)=0,"-",VLOOKUP($AU781,'FE Source'!$A:$AK,22,FALSE))</f>
        <v>-</v>
      </c>
      <c r="BF781" s="215" t="str">
        <f>IF(VLOOKUP($AU781,'FE Source'!$A:$AK,23,FALSE)=0,"-",VLOOKUP($AU781,'FE Source'!$A:$AK,23,FALSE))</f>
        <v>-</v>
      </c>
      <c r="BG781" s="215" t="str">
        <f>IF(VLOOKUP($AU781,'FE Source'!$A:$AK,24,FALSE)=0,"-",VLOOKUP($AU781,'FE Source'!$A:$AK,24,FALSE))</f>
        <v>-</v>
      </c>
      <c r="BH781" s="215" t="str">
        <f>IF(VLOOKUP($AU781,'FE Source'!$A:$AK,25,FALSE)=0,"-",VLOOKUP($AU781,'FE Source'!$A:$AK,25,FALSE))</f>
        <v>-</v>
      </c>
      <c r="BI781" s="215">
        <f>IF(VLOOKUP($AU781,'FE Source'!$A:$AK,26,FALSE)=0,"-",VLOOKUP($AU781,'FE Source'!$A:$AK,26,FALSE))</f>
        <v>32.67</v>
      </c>
      <c r="BJ781" s="215">
        <f>IF(VLOOKUP($AU781,'FE Source'!$A:$AK,27,FALSE)=0,"-",VLOOKUP($AU781,'FE Source'!$A:$AK,27,FALSE))</f>
        <v>33.049999999999997</v>
      </c>
      <c r="BK781" s="215">
        <f>IF(VLOOKUP($AU781,'FE Source'!$A:$AK,28,FALSE)=0,"-",VLOOKUP($AU781,'FE Source'!$A:$AK,28,FALSE))</f>
        <v>16.48</v>
      </c>
      <c r="BL781" s="215">
        <f>IF(VLOOKUP($AU781,'FE Source'!$A:$AK,29,FALSE)=0,"-",VLOOKUP($AU781,'FE Source'!$A:$AK,29,FALSE))</f>
        <v>-29.67</v>
      </c>
      <c r="BM781" s="215">
        <f>IF(VLOOKUP($AU781,'FE Source'!$A:$AK,30,FALSE)=0,"-",VLOOKUP($AU781,'FE Source'!$A:$AK,30,FALSE))</f>
        <v>19.920000000000002</v>
      </c>
      <c r="BN781" t="str">
        <f>IF(VLOOKUP($AU781,'FE Source'!$A:$AK,31,FALSE)="No Specified Index","-",IF(VLOOKUP($AU781,'FE Source'!$A:$AK,31,FALSE)=0,"-",VLOOKUP($AU781,'FE Source'!$A:$AK,31,FALSE)))</f>
        <v>MSCI AC World</v>
      </c>
      <c r="BO781" s="217">
        <f>IF(VLOOKUP($AU781,'FE Source'!$A:$AK,32,FALSE)=0,"-",VLOOKUP($AU781,'FE Source'!$A:$AK,32,FALSE))</f>
        <v>43454</v>
      </c>
      <c r="BP781" s="18" t="str">
        <f>IF(VLOOKUP($AU781,'FE Source'!$AZ:$BC,2,FALSE)=0,"-",VLOOKUP($AU781,'FE Source'!$AZ:$BC,2,FALSE))</f>
        <v>-</v>
      </c>
      <c r="BQ781" s="18" t="str">
        <f>IF(VLOOKUP($AU781,'FE Source'!$AZ:$BC,3,FALSE)=0,"-",VLOOKUP($AU781,'FE Source'!$AZ:$BC,3,FALSE))</f>
        <v>-</v>
      </c>
      <c r="BR781" s="18" t="str">
        <f>IF(VLOOKUP($AU781,'FE Source'!$AZ:$BC,4,FALSE)=0,"-",VLOOKUP($AU781,'FE Source'!$AZ:$BC,4,FALSE))</f>
        <v>-</v>
      </c>
    </row>
    <row r="782" spans="2:70" ht="15">
      <c r="B782" s="3"/>
      <c r="C782" s="650" t="str">
        <f>INDEX('UT - Retail'!$B$7:$B$1409,MATCH(AU782,'UT - Retail'!$U$7:$U$1409,0),1)</f>
        <v>Neuberger Berman EMD Corporate - Social and Environmental Transition Fund USD A Accumulating Class</v>
      </c>
      <c r="D782" s="650"/>
      <c r="E782" s="618" t="str">
        <f>VLOOKUP(C782,'UT - Retail'!$B:$K,8,FALSE)</f>
        <v>Fixed Income</v>
      </c>
      <c r="F782" s="618" t="str">
        <f>VLOOKUP(C782,'UT - Retail'!$B:$K,9,FALSE)</f>
        <v>Emerging Markets</v>
      </c>
      <c r="G782" s="618" t="str">
        <f>VLOOKUP(C782,'UT - Retail'!$B:$K,10,FALSE)</f>
        <v>General</v>
      </c>
      <c r="H782" s="82" t="str">
        <f>VLOOKUP(C782,'UT - Retail'!$B:$N,13,FALSE)</f>
        <v>No</v>
      </c>
      <c r="I782" s="82" t="str">
        <f>VLOOKUP(C782,'UT - Retail'!$B:$Q,14,FALSE)</f>
        <v>No</v>
      </c>
      <c r="J782" s="618" t="str">
        <f>VLOOKUP(C782,'UT - Retail'!$B:$Q,11,FALSE)</f>
        <v>No</v>
      </c>
      <c r="K782" s="130" t="str">
        <f>VLOOKUP(C782,'UT - Retail'!$B:$P,15,FALSE)</f>
        <v>Yes</v>
      </c>
      <c r="L782" s="82" t="str">
        <f>VLOOKUP(C782,'UT - Retail'!$B:$Q,16,FALSE)</f>
        <v>Both</v>
      </c>
      <c r="M782" s="618" t="str">
        <f>VLOOKUP(C782,'UT - Retail'!$B:$K,6,FALSE)</f>
        <v>USD</v>
      </c>
      <c r="N782" s="618" t="str">
        <f>IFERROR(IF(MATCH(C782,'Portfolio Construction'!$AL:$AL,0),"Yes","No"),"No")</f>
        <v>No</v>
      </c>
      <c r="O782" s="618" t="str">
        <f>IFERROR(IF(MATCH(C782,'Portfolio Construction'!$AN:$AN,0),"Yes","No"),"No")</f>
        <v>No</v>
      </c>
      <c r="P782" s="618" t="str">
        <f>IFERROR(IF(MATCH(C782,'Portfolio Construction'!$AP:$AP,0),"Yes","No"),"No")</f>
        <v>No</v>
      </c>
      <c r="Q782" s="618" t="str">
        <f>IFERROR(IF(MATCH(C782,'Portfolio Construction'!$AR:$AR,0),"Yes","No"),"No")</f>
        <v>No</v>
      </c>
      <c r="R782" s="618" t="str">
        <f>IFERROR(IF(MATCH(C782,'Portfolio Construction'!$AT:$AT,0),"Yes","No"),"No")</f>
        <v>No</v>
      </c>
      <c r="S782" s="618" t="str">
        <f>IFERROR(IF(MATCH(C782,'Portfolio Construction'!$AV:$AV,0),"Yes","No"),"No")</f>
        <v>No</v>
      </c>
      <c r="T782" s="618" t="str">
        <f>IFERROR(IF(MATCH(C782,'Portfolio Construction'!$AX:$AX,0),"Yes","No"),"No")</f>
        <v>No</v>
      </c>
      <c r="U782" s="618" t="str">
        <f>IFERROR(IF(MATCH(C782,'Portfolio Construction'!$AZ:$AZ,0),"Yes","No"),"No")</f>
        <v>No</v>
      </c>
      <c r="V782" s="618" t="str">
        <f>IFERROR(IF(MATCH(C782,'Portfolio Construction'!$BB:$BB,0),"Yes","No"),"No")</f>
        <v>No</v>
      </c>
      <c r="W782" s="618">
        <f>IF(VLOOKUP($AU782,'FE Source'!$A:$W,3,FALSE)=0,"-",VLOOKUP($AU782,'FE Source'!$A:$W,3,FALSE))</f>
        <v>-4.68</v>
      </c>
      <c r="X782" s="618">
        <f>IF(VLOOKUP($AU782,'FE Source'!$A:$W,4,FALSE)=0,"-",VLOOKUP($AU782,'FE Source'!$A:$W,4,FALSE))</f>
        <v>-3.78</v>
      </c>
      <c r="Y782" s="618">
        <f>IF(VLOOKUP($AU782,'FE Source'!$A:$W,5,FALSE)=0,"-",VLOOKUP($AU782,'FE Source'!$A:$W,5,FALSE))</f>
        <v>-1.8</v>
      </c>
      <c r="Z782" s="618">
        <f>IF(VLOOKUP($AU782,'FE Source'!$A:$W,6,FALSE)=0,"-",VLOOKUP($AU782,'FE Source'!$A:$W,6,FALSE))</f>
        <v>2.17</v>
      </c>
      <c r="AA782" s="618">
        <f>IF(VLOOKUP($AU782,'FE Source'!$A:$W,7,FALSE)=0,"-",VLOOKUP($AU782,'FE Source'!$A:$W,7,FALSE))</f>
        <v>1.85</v>
      </c>
      <c r="AB782" s="618">
        <f>IF(VLOOKUP($AU782,'FE Source'!$A:$W,8,FALSE)=0,"-",VLOOKUP($AU782,'FE Source'!$A:$W,8,FALSE))</f>
        <v>0.94</v>
      </c>
      <c r="AC782" s="632">
        <f>IF(VLOOKUP($AU782,'FE Source'!$A:$W,9,FALSE)=0,"-",VLOOKUP($AU782,'FE Source'!$A:$W,9,FALSE))</f>
        <v>2.12</v>
      </c>
      <c r="AD782" s="634">
        <f>IF(VLOOKUP($AU782,'FE Source'!$A:$W,10,FALSE)=0,"-",VLOOKUP($AU782,'FE Source'!$A:$W,10,FALSE))</f>
        <v>0.8</v>
      </c>
      <c r="AE782" s="618">
        <f>IF(VLOOKUP($AU782,'FE Source'!$A:$W,11,FALSE)=0,"-",VLOOKUP($AU782,'FE Source'!$A:$W,11,FALSE))</f>
        <v>5.3</v>
      </c>
      <c r="AF782" s="618" t="str">
        <f>IF(VLOOKUP($AU782,'FE Source'!$A:$W,12,FALSE)=0,"-",VLOOKUP($AU782,'FE Source'!$A:$W,12,FALSE))</f>
        <v>-</v>
      </c>
      <c r="AG782" s="618">
        <f>IF(VLOOKUP($AU782,'FE Source'!$A:$W,14,FALSE)=0,"-",VLOOKUP($AU782,'FE Source'!$A:$W,14,FALSE))</f>
        <v>-7.7</v>
      </c>
      <c r="AH782" s="102"/>
      <c r="AI782" s="618">
        <f>IF(VLOOKUP($AU782,'FE Source'!$A:$Y,20,FALSE)=0,"-",VLOOKUP($AU782,'FE Source'!$A:$Y,20,FALSE))</f>
        <v>89.93</v>
      </c>
      <c r="AJ782" s="102"/>
      <c r="AK782" s="102"/>
      <c r="AL782" s="632">
        <f>IF(VLOOKUP($AU782,'FE Source'!$A:$Y,19,FALSE)=0,"-",VLOOKUP($AU782,'FE Source'!$A:$Y,19,FALSE))</f>
        <v>101.57</v>
      </c>
      <c r="AM782" s="102"/>
      <c r="AN782" s="635">
        <f>IF(VLOOKUP($AU782,'FE Source'!$A:$W,13,FALSE)=0,"-",VLOOKUP($AU782,'FE Source'!$A:$W,13,FALSE))</f>
        <v>144.5</v>
      </c>
      <c r="AO782" s="634" t="str">
        <f>IF(J782="no","-",IF(VLOOKUP($AU782,'FE Source'!$A:$W,15,FALSE)=0,"-",VLOOKUP($AU782,'FE Source'!$A:$W,15,FALSE)))</f>
        <v>-</v>
      </c>
      <c r="AP782" s="618" t="str">
        <f>IF(AO782="-","-",IF(VLOOKUP($AU782,'FE Source'!$A:$Z,21,FALSE)=0,"-",IF(VLOOKUP($AU782,'FE Source'!$A:$Z,21,FALSE)=2,"Semi-Annual",IF(VLOOKUP($AU782,'FE Source'!$A:$Z,21,FALSE)=4,"Quarterly",IF(VLOOKUP($AU782,'FE Source'!$A:$Z,21,FALSE)=12,"Monthly","Annual")))))</f>
        <v>-</v>
      </c>
      <c r="AQ782" s="632">
        <f t="array" ref="AQ782">IF(VLOOKUP($AU782,'FE Source'!$A:$W,16,FALSE)=0,"-",VLOOKUP($AU782,'FE Source'!$A:$W,16,FALSE))</f>
        <v>1.8</v>
      </c>
      <c r="AR782" s="636" t="str">
        <f>IF(VLOOKUP($AU782,'FE Source'!$A:$W,17,FALSE)=0,"-",VLOOKUP($AU782,'FE Source'!$A:$W,17,FALSE))</f>
        <v>Neutral</v>
      </c>
      <c r="AS782" s="634">
        <f>IF(VLOOKUP($AU782,'FE Source'!$AN:$AS,4,FALSE)="",VLOOKUP($AU782,'FE Source'!$AN:$AS,3,FALSE),VLOOKUP($AU782,'FE Source'!$AN:$AS,4,FALSE))</f>
        <v>14.23</v>
      </c>
      <c r="AT782" s="637">
        <f>IF(VLOOKUP($AU782,'FE Source'!$AN:$AS,5,FALSE)=0,"-",VLOOKUP($AU782,'FE Source'!$AN:$AS,5,FALSE))</f>
        <v>45783</v>
      </c>
      <c r="AU782" s="636" t="s">
        <v>1145</v>
      </c>
      <c r="BE782" s="215">
        <f>IF(VLOOKUP($AU782,'FE Source'!$A:$AK,22,FALSE)=0,"-",VLOOKUP($AU782,'FE Source'!$A:$AK,22,FALSE))</f>
        <v>5.87</v>
      </c>
      <c r="BF782" s="215">
        <f>IF(VLOOKUP($AU782,'FE Source'!$A:$AK,23,FALSE)=0,"-",VLOOKUP($AU782,'FE Source'!$A:$AK,23,FALSE))</f>
        <v>11.85</v>
      </c>
      <c r="BG782" s="215">
        <f>IF(VLOOKUP($AU782,'FE Source'!$A:$AK,24,FALSE)=0,"-",VLOOKUP($AU782,'FE Source'!$A:$AK,24,FALSE))</f>
        <v>-0.32</v>
      </c>
      <c r="BH782" s="215">
        <f>IF(VLOOKUP($AU782,'FE Source'!$A:$AK,25,FALSE)=0,"-",VLOOKUP($AU782,'FE Source'!$A:$AK,25,FALSE))</f>
        <v>-2.29</v>
      </c>
      <c r="BI782" s="215">
        <f>IF(VLOOKUP($AU782,'FE Source'!$A:$AK,26,FALSE)=0,"-",VLOOKUP($AU782,'FE Source'!$A:$AK,26,FALSE))</f>
        <v>10.71</v>
      </c>
      <c r="BJ782" s="215">
        <f>IF(VLOOKUP($AU782,'FE Source'!$A:$AK,27,FALSE)=0,"-",VLOOKUP($AU782,'FE Source'!$A:$AK,27,FALSE))</f>
        <v>3.06</v>
      </c>
      <c r="BK782" s="215">
        <f>IF(VLOOKUP($AU782,'FE Source'!$A:$AK,28,FALSE)=0,"-",VLOOKUP($AU782,'FE Source'!$A:$AK,28,FALSE))</f>
        <v>0.43</v>
      </c>
      <c r="BL782" s="215">
        <f>IF(VLOOKUP($AU782,'FE Source'!$A:$AK,29,FALSE)=0,"-",VLOOKUP($AU782,'FE Source'!$A:$AK,29,FALSE))</f>
        <v>-13.21</v>
      </c>
      <c r="BM782" s="215">
        <f>IF(VLOOKUP($AU782,'FE Source'!$A:$AK,30,FALSE)=0,"-",VLOOKUP($AU782,'FE Source'!$A:$AK,30,FALSE))</f>
        <v>5.26</v>
      </c>
      <c r="BN782" t="str">
        <f>IF(VLOOKUP($AU782,'FE Source'!$A:$AK,31,FALSE)="No Specified Index","-",IF(VLOOKUP($AU782,'FE Source'!$A:$AK,31,FALSE)=0,"-",VLOOKUP($AU782,'FE Source'!$A:$AK,31,FALSE)))</f>
        <v>JPMorgan CEMBI Diversified</v>
      </c>
      <c r="BO782" s="217">
        <f>IF(VLOOKUP($AU782,'FE Source'!$A:$AK,32,FALSE)=0,"-",VLOOKUP($AU782,'FE Source'!$A:$AK,32,FALSE))</f>
        <v>41453</v>
      </c>
      <c r="BP782" s="18" t="str">
        <f>IF(VLOOKUP($AU782,'FE Source'!$AZ:$BC,2,FALSE)=0,"-",VLOOKUP($AU782,'FE Source'!$AZ:$BC,2,FALSE))</f>
        <v>-</v>
      </c>
      <c r="BQ782" s="18" t="str">
        <f>IF(VLOOKUP($AU782,'FE Source'!$AZ:$BC,3,FALSE)=0,"-",VLOOKUP($AU782,'FE Source'!$AZ:$BC,3,FALSE))</f>
        <v>-</v>
      </c>
      <c r="BR782" s="18" t="str">
        <f>IF(VLOOKUP($AU782,'FE Source'!$AZ:$BC,4,FALSE)=0,"-",VLOOKUP($AU782,'FE Source'!$AZ:$BC,4,FALSE))</f>
        <v>-</v>
      </c>
    </row>
    <row r="783" spans="2:70" ht="15">
      <c r="B783" s="3"/>
      <c r="C783" s="650" t="str">
        <f>INDEX('UT - Retail'!$B$7:$B$1409,MATCH(AU783,'UT - Retail'!$U$7:$U$1409,0),1)</f>
        <v>Neuberger Berman EMD Corporate - Social and Environmental Transition Fund USD A Monthly Distributing Class</v>
      </c>
      <c r="D783" s="650"/>
      <c r="E783" s="618" t="str">
        <f>VLOOKUP(C783,'UT - Retail'!$B:$K,8,FALSE)</f>
        <v>Fixed Income</v>
      </c>
      <c r="F783" s="618" t="str">
        <f>VLOOKUP(C783,'UT - Retail'!$B:$K,9,FALSE)</f>
        <v>Emerging Markets</v>
      </c>
      <c r="G783" s="618" t="str">
        <f>VLOOKUP(C783,'UT - Retail'!$B:$K,10,FALSE)</f>
        <v>General</v>
      </c>
      <c r="H783" s="82" t="str">
        <f>VLOOKUP(C783,'UT - Retail'!$B:$N,13,FALSE)</f>
        <v>No</v>
      </c>
      <c r="I783" s="82" t="str">
        <f>VLOOKUP(C783,'UT - Retail'!$B:$Q,14,FALSE)</f>
        <v>No</v>
      </c>
      <c r="J783" s="618" t="str">
        <f>VLOOKUP(C783,'UT - Retail'!$B:$Q,11,FALSE)</f>
        <v>Yes</v>
      </c>
      <c r="K783" s="130" t="str">
        <f>VLOOKUP(C783,'UT - Retail'!$B:$P,15,FALSE)</f>
        <v>Yes</v>
      </c>
      <c r="L783" s="82" t="str">
        <f>VLOOKUP(C783,'UT - Retail'!$B:$Q,16,FALSE)</f>
        <v>Both</v>
      </c>
      <c r="M783" s="618" t="str">
        <f>VLOOKUP(C783,'UT - Retail'!$B:$K,6,FALSE)</f>
        <v>USD</v>
      </c>
      <c r="N783" s="618" t="str">
        <f>IFERROR(IF(MATCH(C783,'Portfolio Construction'!$AL:$AL,0),"Yes","No"),"No")</f>
        <v>No</v>
      </c>
      <c r="O783" s="618" t="str">
        <f>IFERROR(IF(MATCH(C783,'Portfolio Construction'!$AN:$AN,0),"Yes","No"),"No")</f>
        <v>No</v>
      </c>
      <c r="P783" s="618" t="str">
        <f>IFERROR(IF(MATCH(C783,'Portfolio Construction'!$AP:$AP,0),"Yes","No"),"No")</f>
        <v>No</v>
      </c>
      <c r="Q783" s="618" t="str">
        <f>IFERROR(IF(MATCH(C783,'Portfolio Construction'!$AR:$AR,0),"Yes","No"),"No")</f>
        <v>No</v>
      </c>
      <c r="R783" s="618" t="str">
        <f>IFERROR(IF(MATCH(C783,'Portfolio Construction'!$AT:$AT,0),"Yes","No"),"No")</f>
        <v>No</v>
      </c>
      <c r="S783" s="618" t="str">
        <f>IFERROR(IF(MATCH(C783,'Portfolio Construction'!$AV:$AV,0),"Yes","No"),"No")</f>
        <v>No</v>
      </c>
      <c r="T783" s="618" t="str">
        <f>IFERROR(IF(MATCH(C783,'Portfolio Construction'!$AX:$AX,0),"Yes","No"),"No")</f>
        <v>No</v>
      </c>
      <c r="U783" s="618" t="str">
        <f>IFERROR(IF(MATCH(C783,'Portfolio Construction'!$AZ:$AZ,0),"Yes","No"),"No")</f>
        <v>No</v>
      </c>
      <c r="V783" s="618" t="str">
        <f>IFERROR(IF(MATCH(C783,'Portfolio Construction'!$BB:$BB,0),"Yes","No"),"No")</f>
        <v>No</v>
      </c>
      <c r="W783" s="618">
        <f>IF(VLOOKUP($AU783,'FE Source'!$A:$W,3,FALSE)=0,"-",VLOOKUP($AU783,'FE Source'!$A:$W,3,FALSE))</f>
        <v>-4.6100000000000003</v>
      </c>
      <c r="X783" s="618">
        <f>IF(VLOOKUP($AU783,'FE Source'!$A:$W,4,FALSE)=0,"-",VLOOKUP($AU783,'FE Source'!$A:$W,4,FALSE))</f>
        <v>-3.73</v>
      </c>
      <c r="Y783" s="618">
        <f>IF(VLOOKUP($AU783,'FE Source'!$A:$W,5,FALSE)=0,"-",VLOOKUP($AU783,'FE Source'!$A:$W,5,FALSE))</f>
        <v>-1.75</v>
      </c>
      <c r="Z783" s="618">
        <f>IF(VLOOKUP($AU783,'FE Source'!$A:$W,6,FALSE)=0,"-",VLOOKUP($AU783,'FE Source'!$A:$W,6,FALSE))</f>
        <v>2.27</v>
      </c>
      <c r="AA783" s="618">
        <f>IF(VLOOKUP($AU783,'FE Source'!$A:$W,7,FALSE)=0,"-",VLOOKUP($AU783,'FE Source'!$A:$W,7,FALSE))</f>
        <v>1.91</v>
      </c>
      <c r="AB783" s="618">
        <f>IF(VLOOKUP($AU783,'FE Source'!$A:$W,8,FALSE)=0,"-",VLOOKUP($AU783,'FE Source'!$A:$W,8,FALSE))</f>
        <v>0.97</v>
      </c>
      <c r="AC783" s="632">
        <f>IF(VLOOKUP($AU783,'FE Source'!$A:$W,9,FALSE)=0,"-",VLOOKUP($AU783,'FE Source'!$A:$W,9,FALSE))</f>
        <v>2.12</v>
      </c>
      <c r="AD783" s="634">
        <f>IF(VLOOKUP($AU783,'FE Source'!$A:$W,10,FALSE)=0,"-",VLOOKUP($AU783,'FE Source'!$A:$W,10,FALSE))</f>
        <v>0.8</v>
      </c>
      <c r="AE783" s="618">
        <f>IF(VLOOKUP($AU783,'FE Source'!$A:$W,11,FALSE)=0,"-",VLOOKUP($AU783,'FE Source'!$A:$W,11,FALSE))</f>
        <v>5.28</v>
      </c>
      <c r="AF783" s="618" t="str">
        <f>IF(VLOOKUP($AU783,'FE Source'!$A:$W,12,FALSE)=0,"-",VLOOKUP($AU783,'FE Source'!$A:$W,12,FALSE))</f>
        <v>-</v>
      </c>
      <c r="AG783" s="618">
        <f>IF(VLOOKUP($AU783,'FE Source'!$A:$W,14,FALSE)=0,"-",VLOOKUP($AU783,'FE Source'!$A:$W,14,FALSE))</f>
        <v>-7.65</v>
      </c>
      <c r="AH783" s="102"/>
      <c r="AI783" s="618">
        <f>IF(VLOOKUP($AU783,'FE Source'!$A:$Y,20,FALSE)=0,"-",VLOOKUP($AU783,'FE Source'!$A:$Y,20,FALSE))</f>
        <v>90.3</v>
      </c>
      <c r="AJ783" s="102"/>
      <c r="AK783" s="102"/>
      <c r="AL783" s="632">
        <f>IF(VLOOKUP($AU783,'FE Source'!$A:$Y,19,FALSE)=0,"-",VLOOKUP($AU783,'FE Source'!$A:$Y,19,FALSE))</f>
        <v>101.66</v>
      </c>
      <c r="AM783" s="102"/>
      <c r="AN783" s="635">
        <f>IF(VLOOKUP($AU783,'FE Source'!$A:$W,13,FALSE)=0,"-",VLOOKUP($AU783,'FE Source'!$A:$W,13,FALSE))</f>
        <v>144.5</v>
      </c>
      <c r="AO783" s="634">
        <f>IF(J783="no","-",IF(VLOOKUP($AU783,'FE Source'!$A:$W,15,FALSE)=0,"-",VLOOKUP($AU783,'FE Source'!$A:$W,15,FALSE)))</f>
        <v>7.78</v>
      </c>
      <c r="AP783" s="618" t="str">
        <f>IF(AO783="-","-",IF(VLOOKUP($AU783,'FE Source'!$A:$Z,21,FALSE)=0,"-",IF(VLOOKUP($AU783,'FE Source'!$A:$Z,21,FALSE)=2,"Semi-Annual",IF(VLOOKUP($AU783,'FE Source'!$A:$Z,21,FALSE)=4,"Quarterly",IF(VLOOKUP($AU783,'FE Source'!$A:$Z,21,FALSE)=12,"Monthly","Annual")))))</f>
        <v>Monthly</v>
      </c>
      <c r="AQ783" s="632">
        <f t="array" ref="AQ783">IF(VLOOKUP($AU783,'FE Source'!$A:$W,16,FALSE)=0,"-",VLOOKUP($AU783,'FE Source'!$A:$W,16,FALSE))</f>
        <v>1.8</v>
      </c>
      <c r="AR783" s="636" t="str">
        <f>IF(VLOOKUP($AU783,'FE Source'!$A:$W,17,FALSE)=0,"-",VLOOKUP($AU783,'FE Source'!$A:$W,17,FALSE))</f>
        <v>Neutral</v>
      </c>
      <c r="AS783" s="634">
        <f>IF(VLOOKUP($AU783,'FE Source'!$AN:$AS,4,FALSE)="",VLOOKUP($AU783,'FE Source'!$AN:$AS,3,FALSE),VLOOKUP($AU783,'FE Source'!$AN:$AS,4,FALSE))</f>
        <v>7.21</v>
      </c>
      <c r="AT783" s="637">
        <f>IF(VLOOKUP($AU783,'FE Source'!$AN:$AS,5,FALSE)=0,"-",VLOOKUP($AU783,'FE Source'!$AN:$AS,5,FALSE))</f>
        <v>45783</v>
      </c>
      <c r="AU783" s="636" t="s">
        <v>1146</v>
      </c>
      <c r="BE783" s="215">
        <f>IF(VLOOKUP($AU783,'FE Source'!$A:$AK,22,FALSE)=0,"-",VLOOKUP($AU783,'FE Source'!$A:$AK,22,FALSE))</f>
        <v>5.9</v>
      </c>
      <c r="BF783" s="215">
        <f>IF(VLOOKUP($AU783,'FE Source'!$A:$AK,23,FALSE)=0,"-",VLOOKUP($AU783,'FE Source'!$A:$AK,23,FALSE))</f>
        <v>11.79</v>
      </c>
      <c r="BG783" s="215">
        <f>IF(VLOOKUP($AU783,'FE Source'!$A:$AK,24,FALSE)=0,"-",VLOOKUP($AU783,'FE Source'!$A:$AK,24,FALSE))</f>
        <v>-0.38</v>
      </c>
      <c r="BH783" s="215">
        <f>IF(VLOOKUP($AU783,'FE Source'!$A:$AK,25,FALSE)=0,"-",VLOOKUP($AU783,'FE Source'!$A:$AK,25,FALSE))</f>
        <v>-2.2799999999999998</v>
      </c>
      <c r="BI783" s="215">
        <f>IF(VLOOKUP($AU783,'FE Source'!$A:$AK,26,FALSE)=0,"-",VLOOKUP($AU783,'FE Source'!$A:$AK,26,FALSE))</f>
        <v>10.76</v>
      </c>
      <c r="BJ783" s="215">
        <f>IF(VLOOKUP($AU783,'FE Source'!$A:$AK,27,FALSE)=0,"-",VLOOKUP($AU783,'FE Source'!$A:$AK,27,FALSE))</f>
        <v>3.04</v>
      </c>
      <c r="BK783" s="215">
        <f>IF(VLOOKUP($AU783,'FE Source'!$A:$AK,28,FALSE)=0,"-",VLOOKUP($AU783,'FE Source'!$A:$AK,28,FALSE))</f>
        <v>0.41</v>
      </c>
      <c r="BL783" s="215">
        <f>IF(VLOOKUP($AU783,'FE Source'!$A:$AK,29,FALSE)=0,"-",VLOOKUP($AU783,'FE Source'!$A:$AK,29,FALSE))</f>
        <v>-13.1</v>
      </c>
      <c r="BM783" s="215">
        <f>IF(VLOOKUP($AU783,'FE Source'!$A:$AK,30,FALSE)=0,"-",VLOOKUP($AU783,'FE Source'!$A:$AK,30,FALSE))</f>
        <v>5.19</v>
      </c>
      <c r="BN783" t="str">
        <f>IF(VLOOKUP($AU783,'FE Source'!$A:$AK,31,FALSE)="No Specified Index","-",IF(VLOOKUP($AU783,'FE Source'!$A:$AK,31,FALSE)=0,"-",VLOOKUP($AU783,'FE Source'!$A:$AK,31,FALSE)))</f>
        <v>JPMorgan CEMBI Diversified</v>
      </c>
      <c r="BO783" s="217">
        <f>IF(VLOOKUP($AU783,'FE Source'!$A:$AK,32,FALSE)=0,"-",VLOOKUP($AU783,'FE Source'!$A:$AK,32,FALSE))</f>
        <v>41943</v>
      </c>
      <c r="BP783" s="18" t="str">
        <f>IF(VLOOKUP($AU783,'FE Source'!$AZ:$BC,2,FALSE)=0,"-",VLOOKUP($AU783,'FE Source'!$AZ:$BC,2,FALSE))</f>
        <v>-</v>
      </c>
      <c r="BQ783" s="18" t="str">
        <f>IF(VLOOKUP($AU783,'FE Source'!$AZ:$BC,3,FALSE)=0,"-",VLOOKUP($AU783,'FE Source'!$AZ:$BC,3,FALSE))</f>
        <v>-</v>
      </c>
      <c r="BR783" s="18" t="str">
        <f>IF(VLOOKUP($AU783,'FE Source'!$AZ:$BC,4,FALSE)=0,"-",VLOOKUP($AU783,'FE Source'!$AZ:$BC,4,FALSE))</f>
        <v>-</v>
      </c>
    </row>
    <row r="784" spans="2:70" ht="15">
      <c r="B784" s="3"/>
      <c r="C784" s="650" t="str">
        <f>INDEX('UT - Retail'!$B$7:$B$1409,MATCH(AU784,'UT - Retail'!$U$7:$U$1409,0),1)</f>
        <v>Neuberger Berman Emerging Market Debt Hard Currency A Acc USD</v>
      </c>
      <c r="D784" s="650"/>
      <c r="E784" s="618" t="str">
        <f>VLOOKUP(C784,'UT - Retail'!$B:$K,8,FALSE)</f>
        <v>Fixed Income</v>
      </c>
      <c r="F784" s="618" t="str">
        <f>VLOOKUP(C784,'UT - Retail'!$B:$K,9,FALSE)</f>
        <v>Emerging Markets</v>
      </c>
      <c r="G784" s="618" t="str">
        <f>VLOOKUP(C784,'UT - Retail'!$B:$K,10,FALSE)</f>
        <v>General</v>
      </c>
      <c r="H784" s="82" t="str">
        <f>VLOOKUP(C784,'UT - Retail'!$B:$N,13,FALSE)</f>
        <v>No</v>
      </c>
      <c r="I784" s="82" t="str">
        <f>VLOOKUP(C784,'UT - Retail'!$B:$Q,14,FALSE)</f>
        <v>No</v>
      </c>
      <c r="J784" s="618" t="str">
        <f>VLOOKUP(C784,'UT - Retail'!$B:$Q,11,FALSE)</f>
        <v>No</v>
      </c>
      <c r="K784" s="130" t="str">
        <f>VLOOKUP(C784,'UT - Retail'!$B:$P,15,FALSE)</f>
        <v>Yes</v>
      </c>
      <c r="L784" s="82" t="str">
        <f>VLOOKUP(C784,'UT - Retail'!$B:$Q,16,FALSE)</f>
        <v>Both</v>
      </c>
      <c r="M784" s="618" t="str">
        <f>VLOOKUP(C784,'UT - Retail'!$B:$K,6,FALSE)</f>
        <v>USD</v>
      </c>
      <c r="N784" s="618" t="str">
        <f>IFERROR(IF(MATCH(C784,'Portfolio Construction'!$AL:$AL,0),"Yes","No"),"No")</f>
        <v>No</v>
      </c>
      <c r="O784" s="618" t="str">
        <f>IFERROR(IF(MATCH(C784,'Portfolio Construction'!$AN:$AN,0),"Yes","No"),"No")</f>
        <v>No</v>
      </c>
      <c r="P784" s="618" t="str">
        <f>IFERROR(IF(MATCH(C784,'Portfolio Construction'!$AP:$AP,0),"Yes","No"),"No")</f>
        <v>No</v>
      </c>
      <c r="Q784" s="618" t="str">
        <f>IFERROR(IF(MATCH(C784,'Portfolio Construction'!$AR:$AR,0),"Yes","No"),"No")</f>
        <v>No</v>
      </c>
      <c r="R784" s="618" t="str">
        <f>IFERROR(IF(MATCH(C784,'Portfolio Construction'!$AT:$AT,0),"Yes","No"),"No")</f>
        <v>No</v>
      </c>
      <c r="S784" s="618" t="str">
        <f>IFERROR(IF(MATCH(C784,'Portfolio Construction'!$AV:$AV,0),"Yes","No"),"No")</f>
        <v>No</v>
      </c>
      <c r="T784" s="618" t="str">
        <f>IFERROR(IF(MATCH(C784,'Portfolio Construction'!$AX:$AX,0),"Yes","No"),"No")</f>
        <v>No</v>
      </c>
      <c r="U784" s="618" t="str">
        <f>IFERROR(IF(MATCH(C784,'Portfolio Construction'!$AZ:$AZ,0),"Yes","No"),"No")</f>
        <v>No</v>
      </c>
      <c r="V784" s="618" t="str">
        <f>IFERROR(IF(MATCH(C784,'Portfolio Construction'!$BB:$BB,0),"Yes","No"),"No")</f>
        <v>No</v>
      </c>
      <c r="W784" s="618" t="e">
        <f>IF(VLOOKUP($AU784,'FE Source'!$A:$W,3,FALSE)=0,"-",VLOOKUP($AU784,'FE Source'!$A:$W,3,FALSE))</f>
        <v>#N/A</v>
      </c>
      <c r="X784" s="618" t="e">
        <f>IF(VLOOKUP($AU784,'FE Source'!$A:$W,4,FALSE)=0,"-",VLOOKUP($AU784,'FE Source'!$A:$W,4,FALSE))</f>
        <v>#N/A</v>
      </c>
      <c r="Y784" s="618" t="e">
        <f>IF(VLOOKUP($AU784,'FE Source'!$A:$W,5,FALSE)=0,"-",VLOOKUP($AU784,'FE Source'!$A:$W,5,FALSE))</f>
        <v>#N/A</v>
      </c>
      <c r="Z784" s="618" t="e">
        <f>IF(VLOOKUP($AU784,'FE Source'!$A:$W,6,FALSE)=0,"-",VLOOKUP($AU784,'FE Source'!$A:$W,6,FALSE))</f>
        <v>#N/A</v>
      </c>
      <c r="AA784" s="618" t="e">
        <f>IF(VLOOKUP($AU784,'FE Source'!$A:$W,7,FALSE)=0,"-",VLOOKUP($AU784,'FE Source'!$A:$W,7,FALSE))</f>
        <v>#N/A</v>
      </c>
      <c r="AB784" s="618" t="e">
        <f>IF(VLOOKUP($AU784,'FE Source'!$A:$W,8,FALSE)=0,"-",VLOOKUP($AU784,'FE Source'!$A:$W,8,FALSE))</f>
        <v>#N/A</v>
      </c>
      <c r="AC784" s="632" t="e">
        <f>IF(VLOOKUP($AU784,'FE Source'!$A:$W,9,FALSE)=0,"-",VLOOKUP($AU784,'FE Source'!$A:$W,9,FALSE))</f>
        <v>#N/A</v>
      </c>
      <c r="AD784" s="634" t="e">
        <f>IF(VLOOKUP($AU784,'FE Source'!$A:$W,10,FALSE)=0,"-",VLOOKUP($AU784,'FE Source'!$A:$W,10,FALSE))</f>
        <v>#N/A</v>
      </c>
      <c r="AE784" s="618" t="e">
        <f>IF(VLOOKUP($AU784,'FE Source'!$A:$W,11,FALSE)=0,"-",VLOOKUP($AU784,'FE Source'!$A:$W,11,FALSE))</f>
        <v>#N/A</v>
      </c>
      <c r="AF784" s="618" t="e">
        <f>IF(VLOOKUP($AU784,'FE Source'!$A:$W,12,FALSE)=0,"-",VLOOKUP($AU784,'FE Source'!$A:$W,12,FALSE))</f>
        <v>#N/A</v>
      </c>
      <c r="AG784" s="618" t="e">
        <f>IF(VLOOKUP($AU784,'FE Source'!$A:$W,14,FALSE)=0,"-",VLOOKUP($AU784,'FE Source'!$A:$W,14,FALSE))</f>
        <v>#N/A</v>
      </c>
      <c r="AH784" s="102"/>
      <c r="AI784" s="618" t="e">
        <f>IF(VLOOKUP($AU784,'FE Source'!$A:$Y,20,FALSE)=0,"-",VLOOKUP($AU784,'FE Source'!$A:$Y,20,FALSE))</f>
        <v>#N/A</v>
      </c>
      <c r="AJ784" s="102"/>
      <c r="AK784" s="102"/>
      <c r="AL784" s="632" t="e">
        <f>IF(VLOOKUP($AU784,'FE Source'!$A:$Y,19,FALSE)=0,"-",VLOOKUP($AU784,'FE Source'!$A:$Y,19,FALSE))</f>
        <v>#N/A</v>
      </c>
      <c r="AM784" s="102"/>
      <c r="AN784" s="635" t="e">
        <f>IF(VLOOKUP($AU784,'FE Source'!$A:$W,13,FALSE)=0,"-",VLOOKUP($AU784,'FE Source'!$A:$W,13,FALSE))</f>
        <v>#N/A</v>
      </c>
      <c r="AO784" s="634" t="str">
        <f>IF(J784="no","-",IF(VLOOKUP($AU784,'FE Source'!$A:$W,15,FALSE)=0,"-",VLOOKUP($AU784,'FE Source'!$A:$W,15,FALSE)))</f>
        <v>-</v>
      </c>
      <c r="AP784" s="618" t="str">
        <f>IF(AO784="-","-",IF(VLOOKUP($AU784,'FE Source'!$A:$Z,21,FALSE)=0,"-",IF(VLOOKUP($AU784,'FE Source'!$A:$Z,21,FALSE)=2,"Semi-Annual",IF(VLOOKUP($AU784,'FE Source'!$A:$Z,21,FALSE)=4,"Quarterly",IF(VLOOKUP($AU784,'FE Source'!$A:$Z,21,FALSE)=12,"Monthly","Annual")))))</f>
        <v>-</v>
      </c>
      <c r="AQ784" s="632" t="e">
        <f t="array" ref="AQ784">IF(VLOOKUP($AU784,'FE Source'!$A:$W,16,FALSE)=0,"-",VLOOKUP($AU784,'FE Source'!$A:$W,16,FALSE))</f>
        <v>#N/A</v>
      </c>
      <c r="AR784" s="636" t="e">
        <f>IF(VLOOKUP($AU784,'FE Source'!$A:$W,17,FALSE)=0,"-",VLOOKUP($AU784,'FE Source'!$A:$W,17,FALSE))</f>
        <v>#N/A</v>
      </c>
      <c r="AS784" s="634" t="e">
        <f>IF(VLOOKUP($AU784,'FE Source'!$AN:$AS,4,FALSE)="",VLOOKUP($AU784,'FE Source'!$AN:$AS,3,FALSE),VLOOKUP($AU784,'FE Source'!$AN:$AS,4,FALSE))</f>
        <v>#N/A</v>
      </c>
      <c r="AT784" s="637" t="e">
        <f>IF(VLOOKUP($AU784,'FE Source'!$AN:$AS,5,FALSE)=0,"-",VLOOKUP($AU784,'FE Source'!$AN:$AS,5,FALSE))</f>
        <v>#N/A</v>
      </c>
      <c r="AU784" s="636" t="s">
        <v>2698</v>
      </c>
      <c r="BE784" s="215" t="e">
        <f>IF(VLOOKUP($AU784,'FE Source'!$A:$AK,22,FALSE)=0,"-",VLOOKUP($AU784,'FE Source'!$A:$AK,22,FALSE))</f>
        <v>#N/A</v>
      </c>
      <c r="BF784" s="215" t="e">
        <f>IF(VLOOKUP($AU784,'FE Source'!$A:$AK,23,FALSE)=0,"-",VLOOKUP($AU784,'FE Source'!$A:$AK,23,FALSE))</f>
        <v>#N/A</v>
      </c>
      <c r="BG784" s="215" t="e">
        <f>IF(VLOOKUP($AU784,'FE Source'!$A:$AK,24,FALSE)=0,"-",VLOOKUP($AU784,'FE Source'!$A:$AK,24,FALSE))</f>
        <v>#N/A</v>
      </c>
      <c r="BH784" s="215" t="e">
        <f>IF(VLOOKUP($AU784,'FE Source'!$A:$AK,25,FALSE)=0,"-",VLOOKUP($AU784,'FE Source'!$A:$AK,25,FALSE))</f>
        <v>#N/A</v>
      </c>
      <c r="BI784" s="215" t="e">
        <f>IF(VLOOKUP($AU784,'FE Source'!$A:$AK,26,FALSE)=0,"-",VLOOKUP($AU784,'FE Source'!$A:$AK,26,FALSE))</f>
        <v>#N/A</v>
      </c>
      <c r="BJ784" s="215" t="e">
        <f>IF(VLOOKUP($AU784,'FE Source'!$A:$AK,27,FALSE)=0,"-",VLOOKUP($AU784,'FE Source'!$A:$AK,27,FALSE))</f>
        <v>#N/A</v>
      </c>
      <c r="BK784" s="215" t="e">
        <f>IF(VLOOKUP($AU784,'FE Source'!$A:$AK,28,FALSE)=0,"-",VLOOKUP($AU784,'FE Source'!$A:$AK,28,FALSE))</f>
        <v>#N/A</v>
      </c>
      <c r="BL784" s="215" t="e">
        <f>IF(VLOOKUP($AU784,'FE Source'!$A:$AK,29,FALSE)=0,"-",VLOOKUP($AU784,'FE Source'!$A:$AK,29,FALSE))</f>
        <v>#N/A</v>
      </c>
      <c r="BM784" s="215" t="e">
        <f>IF(VLOOKUP($AU784,'FE Source'!$A:$AK,30,FALSE)=0,"-",VLOOKUP($AU784,'FE Source'!$A:$AK,30,FALSE))</f>
        <v>#N/A</v>
      </c>
      <c r="BN784" t="e">
        <f>IF(VLOOKUP($AU784,'FE Source'!$A:$AK,31,FALSE)="No Specified Index","-",IF(VLOOKUP($AU784,'FE Source'!$A:$AK,31,FALSE)=0,"-",VLOOKUP($AU784,'FE Source'!$A:$AK,31,FALSE)))</f>
        <v>#N/A</v>
      </c>
      <c r="BO784" s="217" t="e">
        <f>IF(VLOOKUP($AU784,'FE Source'!$A:$AK,32,FALSE)=0,"-",VLOOKUP($AU784,'FE Source'!$A:$AK,32,FALSE))</f>
        <v>#N/A</v>
      </c>
      <c r="BP784" s="18" t="e">
        <f>IF(VLOOKUP($AU784,'FE Source'!$AZ:$BC,2,FALSE)=0,"-",VLOOKUP($AU784,'FE Source'!$AZ:$BC,2,FALSE))</f>
        <v>#N/A</v>
      </c>
      <c r="BQ784" s="18" t="e">
        <f>IF(VLOOKUP($AU784,'FE Source'!$AZ:$BC,3,FALSE)=0,"-",VLOOKUP($AU784,'FE Source'!$AZ:$BC,3,FALSE))</f>
        <v>#N/A</v>
      </c>
      <c r="BR784" s="18" t="e">
        <f>IF(VLOOKUP($AU784,'FE Source'!$AZ:$BC,4,FALSE)=0,"-",VLOOKUP($AU784,'FE Source'!$AZ:$BC,4,FALSE))</f>
        <v>#N/A</v>
      </c>
    </row>
    <row r="785" spans="2:70" ht="15">
      <c r="B785" s="3"/>
      <c r="C785" s="650" t="str">
        <f>INDEX('UT - Retail'!$B$7:$B$1409,MATCH(AU785,'UT - Retail'!$U$7:$U$1409,0),1)</f>
        <v>Neuberger Berman Emerging Market Debt Hard Currency A MDis SGD-H</v>
      </c>
      <c r="D785" s="650"/>
      <c r="E785" s="618" t="str">
        <f>VLOOKUP(C785,'UT - Retail'!$B:$K,8,FALSE)</f>
        <v>Fixed Income</v>
      </c>
      <c r="F785" s="618" t="str">
        <f>VLOOKUP(C785,'UT - Retail'!$B:$K,9,FALSE)</f>
        <v>Emerging Markets</v>
      </c>
      <c r="G785" s="618" t="str">
        <f>VLOOKUP(C785,'UT - Retail'!$B:$K,10,FALSE)</f>
        <v>General</v>
      </c>
      <c r="H785" s="82" t="str">
        <f>VLOOKUP(C785,'UT - Retail'!$B:$N,13,FALSE)</f>
        <v>No</v>
      </c>
      <c r="I785" s="82" t="str">
        <f>VLOOKUP(C785,'UT - Retail'!$B:$Q,14,FALSE)</f>
        <v>No</v>
      </c>
      <c r="J785" s="618" t="str">
        <f>VLOOKUP(C785,'UT - Retail'!$B:$Q,11,FALSE)</f>
        <v>Yes</v>
      </c>
      <c r="K785" s="130" t="str">
        <f>VLOOKUP(C785,'UT - Retail'!$B:$P,15,FALSE)</f>
        <v>Yes</v>
      </c>
      <c r="L785" s="82" t="str">
        <f>VLOOKUP(C785,'UT - Retail'!$B:$Q,16,FALSE)</f>
        <v>Both</v>
      </c>
      <c r="M785" s="618" t="str">
        <f>VLOOKUP(C785,'UT - Retail'!$B:$K,6,FALSE)</f>
        <v>SGD</v>
      </c>
      <c r="N785" s="618" t="str">
        <f>IFERROR(IF(MATCH(C785,'Portfolio Construction'!$AL:$AL,0),"Yes","No"),"No")</f>
        <v>No</v>
      </c>
      <c r="O785" s="618" t="str">
        <f>IFERROR(IF(MATCH(C785,'Portfolio Construction'!$AN:$AN,0),"Yes","No"),"No")</f>
        <v>No</v>
      </c>
      <c r="P785" s="618" t="str">
        <f>IFERROR(IF(MATCH(C785,'Portfolio Construction'!$AP:$AP,0),"Yes","No"),"No")</f>
        <v>No</v>
      </c>
      <c r="Q785" s="618" t="str">
        <f>IFERROR(IF(MATCH(C785,'Portfolio Construction'!$AR:$AR,0),"Yes","No"),"No")</f>
        <v>No</v>
      </c>
      <c r="R785" s="618" t="str">
        <f>IFERROR(IF(MATCH(C785,'Portfolio Construction'!$AT:$AT,0),"Yes","No"),"No")</f>
        <v>No</v>
      </c>
      <c r="S785" s="618" t="str">
        <f>IFERROR(IF(MATCH(C785,'Portfolio Construction'!$AV:$AV,0),"Yes","No"),"No")</f>
        <v>No</v>
      </c>
      <c r="T785" s="618" t="str">
        <f>IFERROR(IF(MATCH(C785,'Portfolio Construction'!$AX:$AX,0),"Yes","No"),"No")</f>
        <v>No</v>
      </c>
      <c r="U785" s="618" t="str">
        <f>IFERROR(IF(MATCH(C785,'Portfolio Construction'!$AZ:$AZ,0),"Yes","No"),"No")</f>
        <v>No</v>
      </c>
      <c r="V785" s="618" t="str">
        <f>IFERROR(IF(MATCH(C785,'Portfolio Construction'!$BB:$BB,0),"Yes","No"),"No")</f>
        <v>No</v>
      </c>
      <c r="W785" s="618">
        <f>IF(VLOOKUP($AU785,'FE Source'!$A:$W,3,FALSE)=0,"-",VLOOKUP($AU785,'FE Source'!$A:$W,3,FALSE))</f>
        <v>0.18</v>
      </c>
      <c r="X785" s="618">
        <f>IF(VLOOKUP($AU785,'FE Source'!$A:$W,4,FALSE)=0,"-",VLOOKUP($AU785,'FE Source'!$A:$W,4,FALSE))</f>
        <v>0.52</v>
      </c>
      <c r="Y785" s="618">
        <f>IF(VLOOKUP($AU785,'FE Source'!$A:$W,5,FALSE)=0,"-",VLOOKUP($AU785,'FE Source'!$A:$W,5,FALSE))</f>
        <v>1.61</v>
      </c>
      <c r="Z785" s="618">
        <f>IF(VLOOKUP($AU785,'FE Source'!$A:$W,6,FALSE)=0,"-",VLOOKUP($AU785,'FE Source'!$A:$W,6,FALSE))</f>
        <v>7.13</v>
      </c>
      <c r="AA785" s="618">
        <f>IF(VLOOKUP($AU785,'FE Source'!$A:$W,7,FALSE)=0,"-",VLOOKUP($AU785,'FE Source'!$A:$W,7,FALSE))</f>
        <v>5.5</v>
      </c>
      <c r="AB785" s="618">
        <f>IF(VLOOKUP($AU785,'FE Source'!$A:$W,8,FALSE)=0,"-",VLOOKUP($AU785,'FE Source'!$A:$W,8,FALSE))</f>
        <v>2.48</v>
      </c>
      <c r="AC785" s="632">
        <f>IF(VLOOKUP($AU785,'FE Source'!$A:$W,9,FALSE)=0,"-",VLOOKUP($AU785,'FE Source'!$A:$W,9,FALSE))</f>
        <v>2.0699999999999998</v>
      </c>
      <c r="AD785" s="634">
        <f>IF(VLOOKUP($AU785,'FE Source'!$A:$W,10,FALSE)=0,"-",VLOOKUP($AU785,'FE Source'!$A:$W,10,FALSE))</f>
        <v>1.93</v>
      </c>
      <c r="AE785" s="618">
        <f>IF(VLOOKUP($AU785,'FE Source'!$A:$W,11,FALSE)=0,"-",VLOOKUP($AU785,'FE Source'!$A:$W,11,FALSE))</f>
        <v>11.85</v>
      </c>
      <c r="AF785" s="618">
        <f>IF(VLOOKUP($AU785,'FE Source'!$A:$W,12,FALSE)=0,"-",VLOOKUP($AU785,'FE Source'!$A:$W,12,FALSE))</f>
        <v>0.22</v>
      </c>
      <c r="AG785" s="618">
        <f>IF(VLOOKUP($AU785,'FE Source'!$A:$W,14,FALSE)=0,"-",VLOOKUP($AU785,'FE Source'!$A:$W,14,FALSE))</f>
        <v>-15.49</v>
      </c>
      <c r="AH785" s="102"/>
      <c r="AI785" s="618">
        <f>IF(VLOOKUP($AU785,'FE Source'!$A:$Y,20,FALSE)=0,"-",VLOOKUP($AU785,'FE Source'!$A:$Y,20,FALSE))</f>
        <v>195.71</v>
      </c>
      <c r="AJ785" s="102"/>
      <c r="AK785" s="102"/>
      <c r="AL785" s="632">
        <f>IF(VLOOKUP($AU785,'FE Source'!$A:$Y,19,FALSE)=0,"-",VLOOKUP($AU785,'FE Source'!$A:$Y,19,FALSE))</f>
        <v>168.87</v>
      </c>
      <c r="AM785" s="102"/>
      <c r="AN785" s="635">
        <f>IF(VLOOKUP($AU785,'FE Source'!$A:$W,13,FALSE)=0,"-",VLOOKUP($AU785,'FE Source'!$A:$W,13,FALSE))</f>
        <v>3606.9</v>
      </c>
      <c r="AO785" s="634">
        <f>IF(J785="no","-",IF(VLOOKUP($AU785,'FE Source'!$A:$W,15,FALSE)=0,"-",VLOOKUP($AU785,'FE Source'!$A:$W,15,FALSE)))</f>
        <v>8.15</v>
      </c>
      <c r="AP785" s="618" t="str">
        <f>IF(AO785="-","-",IF(VLOOKUP($AU785,'FE Source'!$A:$Z,21,FALSE)=0,"-",IF(VLOOKUP($AU785,'FE Source'!$A:$Z,21,FALSE)=2,"Semi-Annual",IF(VLOOKUP($AU785,'FE Source'!$A:$Z,21,FALSE)=4,"Quarterly",IF(VLOOKUP($AU785,'FE Source'!$A:$Z,21,FALSE)=12,"Monthly","Annual")))))</f>
        <v>-</v>
      </c>
      <c r="AQ785" s="632">
        <f t="array" ref="AQ785">IF(VLOOKUP($AU785,'FE Source'!$A:$W,16,FALSE)=0,"-",VLOOKUP($AU785,'FE Source'!$A:$W,16,FALSE))</f>
        <v>1.48</v>
      </c>
      <c r="AR785" s="636" t="str">
        <f>IF(VLOOKUP($AU785,'FE Source'!$A:$W,17,FALSE)=0,"-",VLOOKUP($AU785,'FE Source'!$A:$W,17,FALSE))</f>
        <v>-</v>
      </c>
      <c r="AS785" s="634">
        <f>IF(VLOOKUP($AU785,'FE Source'!$AN:$AS,4,FALSE)="",VLOOKUP($AU785,'FE Source'!$AN:$AS,3,FALSE),VLOOKUP($AU785,'FE Source'!$AN:$AS,4,FALSE))</f>
        <v>14.13</v>
      </c>
      <c r="AT785" s="637">
        <f>IF(VLOOKUP($AU785,'FE Source'!$AN:$AS,5,FALSE)=0,"-",VLOOKUP($AU785,'FE Source'!$AN:$AS,5,FALSE))</f>
        <v>45783</v>
      </c>
      <c r="AU785" s="636" t="s">
        <v>2700</v>
      </c>
      <c r="BE785" s="215" t="str">
        <f>IF(VLOOKUP($AU785,'FE Source'!$A:$AK,22,FALSE)=0,"-",VLOOKUP($AU785,'FE Source'!$A:$AK,22,FALSE))</f>
        <v>-</v>
      </c>
      <c r="BF785" s="215">
        <f>IF(VLOOKUP($AU785,'FE Source'!$A:$AK,23,FALSE)=0,"-",VLOOKUP($AU785,'FE Source'!$A:$AK,23,FALSE))</f>
        <v>11.19</v>
      </c>
      <c r="BG785" s="215">
        <f>IF(VLOOKUP($AU785,'FE Source'!$A:$AK,24,FALSE)=0,"-",VLOOKUP($AU785,'FE Source'!$A:$AK,24,FALSE))</f>
        <v>12.69</v>
      </c>
      <c r="BH785" s="215">
        <f>IF(VLOOKUP($AU785,'FE Source'!$A:$AK,25,FALSE)=0,"-",VLOOKUP($AU785,'FE Source'!$A:$AK,25,FALSE))</f>
        <v>-7.44</v>
      </c>
      <c r="BI785" s="215">
        <f>IF(VLOOKUP($AU785,'FE Source'!$A:$AK,26,FALSE)=0,"-",VLOOKUP($AU785,'FE Source'!$A:$AK,26,FALSE))</f>
        <v>13.65</v>
      </c>
      <c r="BJ785" s="215">
        <f>IF(VLOOKUP($AU785,'FE Source'!$A:$AK,27,FALSE)=0,"-",VLOOKUP($AU785,'FE Source'!$A:$AK,27,FALSE))</f>
        <v>4.18</v>
      </c>
      <c r="BK785" s="215">
        <f>IF(VLOOKUP($AU785,'FE Source'!$A:$AK,28,FALSE)=0,"-",VLOOKUP($AU785,'FE Source'!$A:$AK,28,FALSE))</f>
        <v>-4.0999999999999996</v>
      </c>
      <c r="BL785" s="215">
        <f>IF(VLOOKUP($AU785,'FE Source'!$A:$AK,29,FALSE)=0,"-",VLOOKUP($AU785,'FE Source'!$A:$AK,29,FALSE))</f>
        <v>-19.920000000000002</v>
      </c>
      <c r="BM785" s="215">
        <f>IF(VLOOKUP($AU785,'FE Source'!$A:$AK,30,FALSE)=0,"-",VLOOKUP($AU785,'FE Source'!$A:$AK,30,FALSE))</f>
        <v>11.35</v>
      </c>
      <c r="BN785" t="str">
        <f>IF(VLOOKUP($AU785,'FE Source'!$A:$AK,31,FALSE)="No Specified Index","-",IF(VLOOKUP($AU785,'FE Source'!$A:$AK,31,FALSE)=0,"-",VLOOKUP($AU785,'FE Source'!$A:$AK,31,FALSE)))</f>
        <v>JPMorgan EMBI Global Diversified Index</v>
      </c>
      <c r="BO785" s="217">
        <f>IF(VLOOKUP($AU785,'FE Source'!$A:$AK,32,FALSE)=0,"-",VLOOKUP($AU785,'FE Source'!$A:$AK,32,FALSE))</f>
        <v>42052</v>
      </c>
      <c r="BP785" s="18" t="str">
        <f>IF(VLOOKUP($AU785,'FE Source'!$AZ:$BC,2,FALSE)=0,"-",VLOOKUP($AU785,'FE Source'!$AZ:$BC,2,FALSE))</f>
        <v>-</v>
      </c>
      <c r="BQ785" s="18" t="str">
        <f>IF(VLOOKUP($AU785,'FE Source'!$AZ:$BC,3,FALSE)=0,"-",VLOOKUP($AU785,'FE Source'!$AZ:$BC,3,FALSE))</f>
        <v>-</v>
      </c>
      <c r="BR785" s="18" t="str">
        <f>IF(VLOOKUP($AU785,'FE Source'!$AZ:$BC,4,FALSE)=0,"-",VLOOKUP($AU785,'FE Source'!$AZ:$BC,4,FALSE))</f>
        <v>-</v>
      </c>
    </row>
    <row r="786" spans="2:70" ht="15">
      <c r="C786" s="650" t="str">
        <f>INDEX('UT - Retail'!$B$7:$B$1409,MATCH(AU786,'UT - Retail'!$U$7:$U$1409,0),1)</f>
        <v>Neuberger Berman Emerging Market Debt Hard Currency A MDis USD</v>
      </c>
      <c r="D786" s="650"/>
      <c r="E786" s="618" t="str">
        <f>VLOOKUP(C786,'UT - Retail'!$B:$K,8,FALSE)</f>
        <v>Fixed Income</v>
      </c>
      <c r="F786" s="618" t="str">
        <f>VLOOKUP(C786,'UT - Retail'!$B:$K,9,FALSE)</f>
        <v>Emerging Markets</v>
      </c>
      <c r="G786" s="618" t="str">
        <f>VLOOKUP(C786,'UT - Retail'!$B:$K,10,FALSE)</f>
        <v>General</v>
      </c>
      <c r="H786" s="82" t="str">
        <f>VLOOKUP(C786,'UT - Retail'!$B:$N,13,FALSE)</f>
        <v>No</v>
      </c>
      <c r="I786" s="82" t="str">
        <f>VLOOKUP(C786,'UT - Retail'!$B:$Q,14,FALSE)</f>
        <v>No</v>
      </c>
      <c r="J786" s="618" t="str">
        <f>VLOOKUP(C786,'UT - Retail'!$B:$Q,11,FALSE)</f>
        <v>Yes</v>
      </c>
      <c r="K786" s="130" t="str">
        <f>VLOOKUP(C786,'UT - Retail'!$B:$P,15,FALSE)</f>
        <v>Yes</v>
      </c>
      <c r="L786" s="82" t="str">
        <f>VLOOKUP(C786,'UT - Retail'!$B:$Q,16,FALSE)</f>
        <v>Both</v>
      </c>
      <c r="M786" s="618" t="str">
        <f>VLOOKUP(C786,'UT - Retail'!$B:$K,6,FALSE)</f>
        <v>USD</v>
      </c>
      <c r="N786" s="618" t="str">
        <f>IFERROR(IF(MATCH(C786,'Portfolio Construction'!$AL:$AL,0),"Yes","No"),"No")</f>
        <v>No</v>
      </c>
      <c r="O786" s="618" t="str">
        <f>IFERROR(IF(MATCH(C786,'Portfolio Construction'!$AN:$AN,0),"Yes","No"),"No")</f>
        <v>No</v>
      </c>
      <c r="P786" s="618" t="str">
        <f>IFERROR(IF(MATCH(C786,'Portfolio Construction'!$AP:$AP,0),"Yes","No"),"No")</f>
        <v>No</v>
      </c>
      <c r="Q786" s="618" t="str">
        <f>IFERROR(IF(MATCH(C786,'Portfolio Construction'!$AR:$AR,0),"Yes","No"),"No")</f>
        <v>No</v>
      </c>
      <c r="R786" s="618" t="str">
        <f>IFERROR(IF(MATCH(C786,'Portfolio Construction'!$AT:$AT,0),"Yes","No"),"No")</f>
        <v>No</v>
      </c>
      <c r="S786" s="618" t="str">
        <f>IFERROR(IF(MATCH(C786,'Portfolio Construction'!$AV:$AV,0),"Yes","No"),"No")</f>
        <v>No</v>
      </c>
      <c r="T786" s="618" t="str">
        <f>IFERROR(IF(MATCH(C786,'Portfolio Construction'!$AX:$AX,0),"Yes","No"),"No")</f>
        <v>No</v>
      </c>
      <c r="U786" s="618" t="str">
        <f>IFERROR(IF(MATCH(C786,'Portfolio Construction'!$AZ:$AZ,0),"Yes","No"),"No")</f>
        <v>No</v>
      </c>
      <c r="V786" s="618" t="str">
        <f>IFERROR(IF(MATCH(C786,'Portfolio Construction'!$BB:$BB,0),"Yes","No"),"No")</f>
        <v>No</v>
      </c>
      <c r="W786" s="618" t="e">
        <f>IF(VLOOKUP($AU786,'FE Source'!$A:$W,3,FALSE)=0,"-",VLOOKUP($AU786,'FE Source'!$A:$W,3,FALSE))</f>
        <v>#N/A</v>
      </c>
      <c r="X786" s="618" t="e">
        <f>IF(VLOOKUP($AU786,'FE Source'!$A:$W,4,FALSE)=0,"-",VLOOKUP($AU786,'FE Source'!$A:$W,4,FALSE))</f>
        <v>#N/A</v>
      </c>
      <c r="Y786" s="618" t="e">
        <f>IF(VLOOKUP($AU786,'FE Source'!$A:$W,5,FALSE)=0,"-",VLOOKUP($AU786,'FE Source'!$A:$W,5,FALSE))</f>
        <v>#N/A</v>
      </c>
      <c r="Z786" s="618" t="e">
        <f>IF(VLOOKUP($AU786,'FE Source'!$A:$W,6,FALSE)=0,"-",VLOOKUP($AU786,'FE Source'!$A:$W,6,FALSE))</f>
        <v>#N/A</v>
      </c>
      <c r="AA786" s="618" t="e">
        <f>IF(VLOOKUP($AU786,'FE Source'!$A:$W,7,FALSE)=0,"-",VLOOKUP($AU786,'FE Source'!$A:$W,7,FALSE))</f>
        <v>#N/A</v>
      </c>
      <c r="AB786" s="618" t="e">
        <f>IF(VLOOKUP($AU786,'FE Source'!$A:$W,8,FALSE)=0,"-",VLOOKUP($AU786,'FE Source'!$A:$W,8,FALSE))</f>
        <v>#N/A</v>
      </c>
      <c r="AC786" s="632" t="e">
        <f>IF(VLOOKUP($AU786,'FE Source'!$A:$W,9,FALSE)=0,"-",VLOOKUP($AU786,'FE Source'!$A:$W,9,FALSE))</f>
        <v>#N/A</v>
      </c>
      <c r="AD786" s="634" t="e">
        <f>IF(VLOOKUP($AU786,'FE Source'!$A:$W,10,FALSE)=0,"-",VLOOKUP($AU786,'FE Source'!$A:$W,10,FALSE))</f>
        <v>#N/A</v>
      </c>
      <c r="AE786" s="618" t="e">
        <f>IF(VLOOKUP($AU786,'FE Source'!$A:$W,11,FALSE)=0,"-",VLOOKUP($AU786,'FE Source'!$A:$W,11,FALSE))</f>
        <v>#N/A</v>
      </c>
      <c r="AF786" s="618" t="e">
        <f>IF(VLOOKUP($AU786,'FE Source'!$A:$W,12,FALSE)=0,"-",VLOOKUP($AU786,'FE Source'!$A:$W,12,FALSE))</f>
        <v>#N/A</v>
      </c>
      <c r="AG786" s="618" t="e">
        <f>IF(VLOOKUP($AU786,'FE Source'!$A:$W,14,FALSE)=0,"-",VLOOKUP($AU786,'FE Source'!$A:$W,14,FALSE))</f>
        <v>#N/A</v>
      </c>
      <c r="AI786" s="618" t="e">
        <f>IF(VLOOKUP($AU786,'FE Source'!$A:$Y,20,FALSE)=0,"-",VLOOKUP($AU786,'FE Source'!$A:$Y,20,FALSE))</f>
        <v>#N/A</v>
      </c>
      <c r="AL786" s="632" t="e">
        <f>IF(VLOOKUP($AU786,'FE Source'!$A:$Y,19,FALSE)=0,"-",VLOOKUP($AU786,'FE Source'!$A:$Y,19,FALSE))</f>
        <v>#N/A</v>
      </c>
      <c r="AN786" s="635" t="e">
        <f>IF(VLOOKUP($AU786,'FE Source'!$A:$W,13,FALSE)=0,"-",VLOOKUP($AU786,'FE Source'!$A:$W,13,FALSE))</f>
        <v>#N/A</v>
      </c>
      <c r="AO786" s="634" t="e">
        <f>IF(J786="no","-",IF(VLOOKUP($AU786,'FE Source'!$A:$W,15,FALSE)=0,"-",VLOOKUP($AU786,'FE Source'!$A:$W,15,FALSE)))</f>
        <v>#N/A</v>
      </c>
      <c r="AP786" s="618" t="e">
        <f>IF(AO786="-","-",IF(VLOOKUP($AU786,'FE Source'!$A:$Z,21,FALSE)=0,"-",IF(VLOOKUP($AU786,'FE Source'!$A:$Z,21,FALSE)=2,"Semi-Annual",IF(VLOOKUP($AU786,'FE Source'!$A:$Z,21,FALSE)=4,"Quarterly",IF(VLOOKUP($AU786,'FE Source'!$A:$Z,21,FALSE)=12,"Monthly","Annual")))))</f>
        <v>#N/A</v>
      </c>
      <c r="AQ786" s="632" t="e">
        <f t="array" ref="AQ786">IF(VLOOKUP($AU786,'FE Source'!$A:$W,16,FALSE)=0,"-",VLOOKUP($AU786,'FE Source'!$A:$W,16,FALSE))</f>
        <v>#N/A</v>
      </c>
      <c r="AR786" s="636" t="e">
        <f>IF(VLOOKUP($AU786,'FE Source'!$A:$W,17,FALSE)=0,"-",VLOOKUP($AU786,'FE Source'!$A:$W,17,FALSE))</f>
        <v>#N/A</v>
      </c>
      <c r="AS786" s="634" t="e">
        <f>IF(VLOOKUP($AU786,'FE Source'!$AN:$AS,4,FALSE)="",VLOOKUP($AU786,'FE Source'!$AN:$AS,3,FALSE),VLOOKUP($AU786,'FE Source'!$AN:$AS,4,FALSE))</f>
        <v>#N/A</v>
      </c>
      <c r="AT786" s="637" t="e">
        <f>IF(VLOOKUP($AU786,'FE Source'!$AN:$AS,5,FALSE)=0,"-",VLOOKUP($AU786,'FE Source'!$AN:$AS,5,FALSE))</f>
        <v>#N/A</v>
      </c>
      <c r="AU786" s="636" t="s">
        <v>2696</v>
      </c>
      <c r="BE786" s="215" t="e">
        <f>IF(VLOOKUP($AU786,'FE Source'!$A:$AK,22,FALSE)=0,"-",VLOOKUP($AU786,'FE Source'!$A:$AK,22,FALSE))</f>
        <v>#N/A</v>
      </c>
      <c r="BF786" s="215" t="e">
        <f>IF(VLOOKUP($AU786,'FE Source'!$A:$AK,23,FALSE)=0,"-",VLOOKUP($AU786,'FE Source'!$A:$AK,23,FALSE))</f>
        <v>#N/A</v>
      </c>
      <c r="BG786" s="215" t="e">
        <f>IF(VLOOKUP($AU786,'FE Source'!$A:$AK,24,FALSE)=0,"-",VLOOKUP($AU786,'FE Source'!$A:$AK,24,FALSE))</f>
        <v>#N/A</v>
      </c>
      <c r="BH786" s="215" t="e">
        <f>IF(VLOOKUP($AU786,'FE Source'!$A:$AK,25,FALSE)=0,"-",VLOOKUP($AU786,'FE Source'!$A:$AK,25,FALSE))</f>
        <v>#N/A</v>
      </c>
      <c r="BI786" s="215" t="e">
        <f>IF(VLOOKUP($AU786,'FE Source'!$A:$AK,26,FALSE)=0,"-",VLOOKUP($AU786,'FE Source'!$A:$AK,26,FALSE))</f>
        <v>#N/A</v>
      </c>
      <c r="BJ786" s="215" t="e">
        <f>IF(VLOOKUP($AU786,'FE Source'!$A:$AK,27,FALSE)=0,"-",VLOOKUP($AU786,'FE Source'!$A:$AK,27,FALSE))</f>
        <v>#N/A</v>
      </c>
      <c r="BK786" s="215" t="e">
        <f>IF(VLOOKUP($AU786,'FE Source'!$A:$AK,28,FALSE)=0,"-",VLOOKUP($AU786,'FE Source'!$A:$AK,28,FALSE))</f>
        <v>#N/A</v>
      </c>
      <c r="BL786" s="215" t="e">
        <f>IF(VLOOKUP($AU786,'FE Source'!$A:$AK,29,FALSE)=0,"-",VLOOKUP($AU786,'FE Source'!$A:$AK,29,FALSE))</f>
        <v>#N/A</v>
      </c>
      <c r="BM786" s="215" t="e">
        <f>IF(VLOOKUP($AU786,'FE Source'!$A:$AK,30,FALSE)=0,"-",VLOOKUP($AU786,'FE Source'!$A:$AK,30,FALSE))</f>
        <v>#N/A</v>
      </c>
      <c r="BN786" t="e">
        <f>IF(VLOOKUP($AU786,'FE Source'!$A:$AK,31,FALSE)="No Specified Index","-",IF(VLOOKUP($AU786,'FE Source'!$A:$AK,31,FALSE)=0,"-",VLOOKUP($AU786,'FE Source'!$A:$AK,31,FALSE)))</f>
        <v>#N/A</v>
      </c>
      <c r="BO786" s="217" t="e">
        <f>IF(VLOOKUP($AU786,'FE Source'!$A:$AK,32,FALSE)=0,"-",VLOOKUP($AU786,'FE Source'!$A:$AK,32,FALSE))</f>
        <v>#N/A</v>
      </c>
      <c r="BP786" s="18" t="e">
        <f>IF(VLOOKUP($AU786,'FE Source'!$AZ:$BC,2,FALSE)=0,"-",VLOOKUP($AU786,'FE Source'!$AZ:$BC,2,FALSE))</f>
        <v>#N/A</v>
      </c>
      <c r="BQ786" s="18" t="e">
        <f>IF(VLOOKUP($AU786,'FE Source'!$AZ:$BC,3,FALSE)=0,"-",VLOOKUP($AU786,'FE Source'!$AZ:$BC,3,FALSE))</f>
        <v>#N/A</v>
      </c>
      <c r="BR786" s="18" t="e">
        <f>IF(VLOOKUP($AU786,'FE Source'!$AZ:$BC,4,FALSE)=0,"-",VLOOKUP($AU786,'FE Source'!$AZ:$BC,4,FALSE))</f>
        <v>#N/A</v>
      </c>
    </row>
    <row r="787" spans="2:70" ht="15">
      <c r="B787" s="3"/>
      <c r="C787" s="650" t="str">
        <f>INDEX('UT - Retail'!$B$7:$B$1409,MATCH(AU787,'UT - Retail'!$U$7:$U$1409,0),1)</f>
        <v>Neuberger Berman Emerging Market Debt Local Currency A Acc USD</v>
      </c>
      <c r="D787" s="650"/>
      <c r="E787" s="618" t="str">
        <f>VLOOKUP(C787,'UT - Retail'!$B:$K,8,FALSE)</f>
        <v>Fixed Income</v>
      </c>
      <c r="F787" s="618" t="str">
        <f>VLOOKUP(C787,'UT - Retail'!$B:$K,9,FALSE)</f>
        <v>Emerging Markets</v>
      </c>
      <c r="G787" s="618" t="str">
        <f>VLOOKUP(C787,'UT - Retail'!$B:$K,10,FALSE)</f>
        <v>General</v>
      </c>
      <c r="H787" s="82" t="str">
        <f>VLOOKUP(C787,'UT - Retail'!$B:$N,13,FALSE)</f>
        <v>No</v>
      </c>
      <c r="I787" s="82" t="str">
        <f>VLOOKUP(C787,'UT - Retail'!$B:$Q,14,FALSE)</f>
        <v>No</v>
      </c>
      <c r="J787" s="618" t="str">
        <f>VLOOKUP(C787,'UT - Retail'!$B:$Q,11,FALSE)</f>
        <v>No</v>
      </c>
      <c r="K787" s="130" t="str">
        <f>VLOOKUP(C787,'UT - Retail'!$B:$P,15,FALSE)</f>
        <v>Yes</v>
      </c>
      <c r="L787" s="82" t="str">
        <f>VLOOKUP(C787,'UT - Retail'!$B:$Q,16,FALSE)</f>
        <v>iFast</v>
      </c>
      <c r="M787" s="618" t="str">
        <f>VLOOKUP(C787,'UT - Retail'!$B:$K,6,FALSE)</f>
        <v>USD</v>
      </c>
      <c r="N787" s="618" t="str">
        <f>IFERROR(IF(MATCH(C787,'Portfolio Construction'!$AL:$AL,0),"Yes","No"),"No")</f>
        <v>No</v>
      </c>
      <c r="O787" s="618" t="str">
        <f>IFERROR(IF(MATCH(C787,'Portfolio Construction'!$AN:$AN,0),"Yes","No"),"No")</f>
        <v>No</v>
      </c>
      <c r="P787" s="618" t="str">
        <f>IFERROR(IF(MATCH(C787,'Portfolio Construction'!$AP:$AP,0),"Yes","No"),"No")</f>
        <v>No</v>
      </c>
      <c r="Q787" s="618" t="str">
        <f>IFERROR(IF(MATCH(C787,'Portfolio Construction'!$AR:$AR,0),"Yes","No"),"No")</f>
        <v>No</v>
      </c>
      <c r="R787" s="618" t="str">
        <f>IFERROR(IF(MATCH(C787,'Portfolio Construction'!$AT:$AT,0),"Yes","No"),"No")</f>
        <v>No</v>
      </c>
      <c r="S787" s="618" t="str">
        <f>IFERROR(IF(MATCH(C787,'Portfolio Construction'!$AV:$AV,0),"Yes","No"),"No")</f>
        <v>No</v>
      </c>
      <c r="T787" s="618" t="str">
        <f>IFERROR(IF(MATCH(C787,'Portfolio Construction'!$AX:$AX,0),"Yes","No"),"No")</f>
        <v>No</v>
      </c>
      <c r="U787" s="618" t="str">
        <f>IFERROR(IF(MATCH(C787,'Portfolio Construction'!$AZ:$AZ,0),"Yes","No"),"No")</f>
        <v>No</v>
      </c>
      <c r="V787" s="618" t="str">
        <f>IFERROR(IF(MATCH(C787,'Portfolio Construction'!$BB:$BB,0),"Yes","No"),"No")</f>
        <v>No</v>
      </c>
      <c r="W787" s="618">
        <f>IF(VLOOKUP($AU787,'FE Source'!$A:$W,3,FALSE)=0,"-",VLOOKUP($AU787,'FE Source'!$A:$W,3,FALSE))</f>
        <v>1.92</v>
      </c>
      <c r="X787" s="618">
        <f>IF(VLOOKUP($AU787,'FE Source'!$A:$W,4,FALSE)=0,"-",VLOOKUP($AU787,'FE Source'!$A:$W,4,FALSE))</f>
        <v>-0.43</v>
      </c>
      <c r="Y787" s="618">
        <f>IF(VLOOKUP($AU787,'FE Source'!$A:$W,5,FALSE)=0,"-",VLOOKUP($AU787,'FE Source'!$A:$W,5,FALSE))</f>
        <v>2.4500000000000002</v>
      </c>
      <c r="Z787" s="618">
        <f>IF(VLOOKUP($AU787,'FE Source'!$A:$W,6,FALSE)=0,"-",VLOOKUP($AU787,'FE Source'!$A:$W,6,FALSE))</f>
        <v>2.78</v>
      </c>
      <c r="AA787" s="618">
        <f>IF(VLOOKUP($AU787,'FE Source'!$A:$W,7,FALSE)=0,"-",VLOOKUP($AU787,'FE Source'!$A:$W,7,FALSE))</f>
        <v>3.4</v>
      </c>
      <c r="AB787" s="618">
        <f>IF(VLOOKUP($AU787,'FE Source'!$A:$W,8,FALSE)=0,"-",VLOOKUP($AU787,'FE Source'!$A:$W,8,FALSE))</f>
        <v>-0.45</v>
      </c>
      <c r="AC787" s="632">
        <f>IF(VLOOKUP($AU787,'FE Source'!$A:$W,9,FALSE)=0,"-",VLOOKUP($AU787,'FE Source'!$A:$W,9,FALSE))</f>
        <v>-0.23</v>
      </c>
      <c r="AD787" s="634">
        <f>IF(VLOOKUP($AU787,'FE Source'!$A:$W,10,FALSE)=0,"-",VLOOKUP($AU787,'FE Source'!$A:$W,10,FALSE))</f>
        <v>0.91</v>
      </c>
      <c r="AE787" s="618">
        <f>IF(VLOOKUP($AU787,'FE Source'!$A:$W,11,FALSE)=0,"-",VLOOKUP($AU787,'FE Source'!$A:$W,11,FALSE))</f>
        <v>6.52</v>
      </c>
      <c r="AF787" s="618">
        <f>IF(VLOOKUP($AU787,'FE Source'!$A:$W,12,FALSE)=0,"-",VLOOKUP($AU787,'FE Source'!$A:$W,12,FALSE))</f>
        <v>0.12</v>
      </c>
      <c r="AG787" s="618">
        <f>IF(VLOOKUP($AU787,'FE Source'!$A:$W,14,FALSE)=0,"-",VLOOKUP($AU787,'FE Source'!$A:$W,14,FALSE))</f>
        <v>-7.16</v>
      </c>
      <c r="AH787" s="102"/>
      <c r="AI787" s="618">
        <f>IF(VLOOKUP($AU787,'FE Source'!$A:$Y,20,FALSE)=0,"-",VLOOKUP($AU787,'FE Source'!$A:$Y,20,FALSE))</f>
        <v>96.62</v>
      </c>
      <c r="AJ787" s="102"/>
      <c r="AK787" s="102"/>
      <c r="AL787" s="632">
        <f>IF(VLOOKUP($AU787,'FE Source'!$A:$Y,19,FALSE)=0,"-",VLOOKUP($AU787,'FE Source'!$A:$Y,19,FALSE))</f>
        <v>89.54</v>
      </c>
      <c r="AM787" s="102"/>
      <c r="AN787" s="635">
        <f>IF(VLOOKUP($AU787,'FE Source'!$A:$W,13,FALSE)=0,"-",VLOOKUP($AU787,'FE Source'!$A:$W,13,FALSE))</f>
        <v>1356.9</v>
      </c>
      <c r="AO787" s="634" t="str">
        <f>IF(J787="no","-",IF(VLOOKUP($AU787,'FE Source'!$A:$W,15,FALSE)=0,"-",VLOOKUP($AU787,'FE Source'!$A:$W,15,FALSE)))</f>
        <v>-</v>
      </c>
      <c r="AP787" s="618" t="str">
        <f>IF(AO787="-","-",IF(VLOOKUP($AU787,'FE Source'!$A:$Z,21,FALSE)=0,"-",IF(VLOOKUP($AU787,'FE Source'!$A:$Z,21,FALSE)=2,"Semi-Annual",IF(VLOOKUP($AU787,'FE Source'!$A:$Z,21,FALSE)=4,"Quarterly",IF(VLOOKUP($AU787,'FE Source'!$A:$Z,21,FALSE)=12,"Monthly","Annual")))))</f>
        <v>-</v>
      </c>
      <c r="AQ787" s="632">
        <f t="array" ref="AQ787">IF(VLOOKUP($AU787,'FE Source'!$A:$W,16,FALSE)=0,"-",VLOOKUP($AU787,'FE Source'!$A:$W,16,FALSE))</f>
        <v>1.67</v>
      </c>
      <c r="AR787" s="636" t="str">
        <f>IF(VLOOKUP($AU787,'FE Source'!$A:$W,17,FALSE)=0,"-",VLOOKUP($AU787,'FE Source'!$A:$W,17,FALSE))</f>
        <v>Neutral</v>
      </c>
      <c r="AS787" s="634">
        <f>IF(VLOOKUP($AU787,'FE Source'!$AN:$AS,4,FALSE)="",VLOOKUP($AU787,'FE Source'!$AN:$AS,3,FALSE),VLOOKUP($AU787,'FE Source'!$AN:$AS,4,FALSE))</f>
        <v>9.09</v>
      </c>
      <c r="AT787" s="637">
        <f>IF(VLOOKUP($AU787,'FE Source'!$AN:$AS,5,FALSE)=0,"-",VLOOKUP($AU787,'FE Source'!$AN:$AS,5,FALSE))</f>
        <v>45783</v>
      </c>
      <c r="AU787" s="636" t="s">
        <v>2692</v>
      </c>
      <c r="BE787" s="215">
        <f>IF(VLOOKUP($AU787,'FE Source'!$A:$AK,22,FALSE)=0,"-",VLOOKUP($AU787,'FE Source'!$A:$AK,22,FALSE))</f>
        <v>-11.13</v>
      </c>
      <c r="BF787" s="215">
        <f>IF(VLOOKUP($AU787,'FE Source'!$A:$AK,23,FALSE)=0,"-",VLOOKUP($AU787,'FE Source'!$A:$AK,23,FALSE))</f>
        <v>10.41</v>
      </c>
      <c r="BG787" s="215">
        <f>IF(VLOOKUP($AU787,'FE Source'!$A:$AK,24,FALSE)=0,"-",VLOOKUP($AU787,'FE Source'!$A:$AK,24,FALSE))</f>
        <v>6.65</v>
      </c>
      <c r="BH787" s="215">
        <f>IF(VLOOKUP($AU787,'FE Source'!$A:$AK,25,FALSE)=0,"-",VLOOKUP($AU787,'FE Source'!$A:$AK,25,FALSE))</f>
        <v>-7.52</v>
      </c>
      <c r="BI787" s="215">
        <f>IF(VLOOKUP($AU787,'FE Source'!$A:$AK,26,FALSE)=0,"-",VLOOKUP($AU787,'FE Source'!$A:$AK,26,FALSE))</f>
        <v>11.51</v>
      </c>
      <c r="BJ787" s="215">
        <f>IF(VLOOKUP($AU787,'FE Source'!$A:$AK,27,FALSE)=0,"-",VLOOKUP($AU787,'FE Source'!$A:$AK,27,FALSE))</f>
        <v>-0.52</v>
      </c>
      <c r="BK787" s="215">
        <f>IF(VLOOKUP($AU787,'FE Source'!$A:$AK,28,FALSE)=0,"-",VLOOKUP($AU787,'FE Source'!$A:$AK,28,FALSE))</f>
        <v>-8.39</v>
      </c>
      <c r="BL787" s="215">
        <f>IF(VLOOKUP($AU787,'FE Source'!$A:$AK,29,FALSE)=0,"-",VLOOKUP($AU787,'FE Source'!$A:$AK,29,FALSE))</f>
        <v>-13.91</v>
      </c>
      <c r="BM787" s="215">
        <f>IF(VLOOKUP($AU787,'FE Source'!$A:$AK,30,FALSE)=0,"-",VLOOKUP($AU787,'FE Source'!$A:$AK,30,FALSE))</f>
        <v>11.12</v>
      </c>
      <c r="BN787" t="str">
        <f>IF(VLOOKUP($AU787,'FE Source'!$A:$AK,31,FALSE)="No Specified Index","-",IF(VLOOKUP($AU787,'FE Source'!$A:$AK,31,FALSE)=0,"-",VLOOKUP($AU787,'FE Source'!$A:$AK,31,FALSE)))</f>
        <v>JPMorgan GBI Emerging Markets Global Diversified..</v>
      </c>
      <c r="BO787" s="217">
        <f>IF(VLOOKUP($AU787,'FE Source'!$A:$AK,32,FALSE)=0,"-",VLOOKUP($AU787,'FE Source'!$A:$AK,32,FALSE))</f>
        <v>41453</v>
      </c>
      <c r="BP787" s="18" t="str">
        <f>IF(VLOOKUP($AU787,'FE Source'!$AZ:$BC,2,FALSE)=0,"-",VLOOKUP($AU787,'FE Source'!$AZ:$BC,2,FALSE))</f>
        <v>-</v>
      </c>
      <c r="BQ787" s="18" t="str">
        <f>IF(VLOOKUP($AU787,'FE Source'!$AZ:$BC,3,FALSE)=0,"-",VLOOKUP($AU787,'FE Source'!$AZ:$BC,3,FALSE))</f>
        <v>-</v>
      </c>
      <c r="BR787" s="18" t="str">
        <f>IF(VLOOKUP($AU787,'FE Source'!$AZ:$BC,4,FALSE)=0,"-",VLOOKUP($AU787,'FE Source'!$AZ:$BC,4,FALSE))</f>
        <v>-</v>
      </c>
    </row>
    <row r="788" spans="2:70" ht="15">
      <c r="B788" s="3"/>
      <c r="C788" s="650" t="str">
        <f>INDEX('UT - Retail'!$B$7:$B$1409,MATCH(AU788,'UT - Retail'!$U$7:$U$1409,0),1)</f>
        <v>Neuberger Berman Emerging Market Debt Local Currency A MDis SGD-H</v>
      </c>
      <c r="D788" s="650"/>
      <c r="E788" s="618" t="str">
        <f>VLOOKUP(C788,'UT - Retail'!$B:$K,8,FALSE)</f>
        <v>Fixed Income</v>
      </c>
      <c r="F788" s="618" t="str">
        <f>VLOOKUP(C788,'UT - Retail'!$B:$K,9,FALSE)</f>
        <v>Emerging Markets</v>
      </c>
      <c r="G788" s="618" t="str">
        <f>VLOOKUP(C788,'UT - Retail'!$B:$K,10,FALSE)</f>
        <v>General</v>
      </c>
      <c r="H788" s="82" t="str">
        <f>VLOOKUP(C788,'UT - Retail'!$B:$N,13,FALSE)</f>
        <v>No</v>
      </c>
      <c r="I788" s="82" t="str">
        <f>VLOOKUP(C788,'UT - Retail'!$B:$Q,14,FALSE)</f>
        <v>No</v>
      </c>
      <c r="J788" s="618" t="str">
        <f>VLOOKUP(C788,'UT - Retail'!$B:$Q,11,FALSE)</f>
        <v>Yes</v>
      </c>
      <c r="K788" s="130" t="str">
        <f>VLOOKUP(C788,'UT - Retail'!$B:$P,15,FALSE)</f>
        <v>Yes</v>
      </c>
      <c r="L788" s="82" t="str">
        <f>VLOOKUP(C788,'UT - Retail'!$B:$Q,16,FALSE)</f>
        <v>Both</v>
      </c>
      <c r="M788" s="618" t="str">
        <f>VLOOKUP(C788,'UT - Retail'!$B:$K,6,FALSE)</f>
        <v>SGD</v>
      </c>
      <c r="N788" s="618" t="str">
        <f>IFERROR(IF(MATCH(C788,'Portfolio Construction'!$AL:$AL,0),"Yes","No"),"No")</f>
        <v>No</v>
      </c>
      <c r="O788" s="618" t="str">
        <f>IFERROR(IF(MATCH(C788,'Portfolio Construction'!$AN:$AN,0),"Yes","No"),"No")</f>
        <v>No</v>
      </c>
      <c r="P788" s="618" t="str">
        <f>IFERROR(IF(MATCH(C788,'Portfolio Construction'!$AP:$AP,0),"Yes","No"),"No")</f>
        <v>No</v>
      </c>
      <c r="Q788" s="618" t="str">
        <f>IFERROR(IF(MATCH(C788,'Portfolio Construction'!$AR:$AR,0),"Yes","No"),"No")</f>
        <v>No</v>
      </c>
      <c r="R788" s="618" t="str">
        <f>IFERROR(IF(MATCH(C788,'Portfolio Construction'!$AT:$AT,0),"Yes","No"),"No")</f>
        <v>No</v>
      </c>
      <c r="S788" s="618" t="str">
        <f>IFERROR(IF(MATCH(C788,'Portfolio Construction'!$AV:$AV,0),"Yes","No"),"No")</f>
        <v>No</v>
      </c>
      <c r="T788" s="618" t="str">
        <f>IFERROR(IF(MATCH(C788,'Portfolio Construction'!$AX:$AX,0),"Yes","No"),"No")</f>
        <v>No</v>
      </c>
      <c r="U788" s="618" t="str">
        <f>IFERROR(IF(MATCH(C788,'Portfolio Construction'!$AZ:$AZ,0),"Yes","No"),"No")</f>
        <v>No</v>
      </c>
      <c r="V788" s="618" t="str">
        <f>IFERROR(IF(MATCH(C788,'Portfolio Construction'!$BB:$BB,0),"Yes","No"),"No")</f>
        <v>No</v>
      </c>
      <c r="W788" s="618">
        <f>IF(VLOOKUP($AU788,'FE Source'!$A:$W,3,FALSE)=0,"-",VLOOKUP($AU788,'FE Source'!$A:$W,3,FALSE))</f>
        <v>7.12</v>
      </c>
      <c r="X788" s="618">
        <f>IF(VLOOKUP($AU788,'FE Source'!$A:$W,4,FALSE)=0,"-",VLOOKUP($AU788,'FE Source'!$A:$W,4,FALSE))</f>
        <v>3.35</v>
      </c>
      <c r="Y788" s="618">
        <f>IF(VLOOKUP($AU788,'FE Source'!$A:$W,5,FALSE)=0,"-",VLOOKUP($AU788,'FE Source'!$A:$W,5,FALSE))</f>
        <v>4.76</v>
      </c>
      <c r="Z788" s="618">
        <f>IF(VLOOKUP($AU788,'FE Source'!$A:$W,6,FALSE)=0,"-",VLOOKUP($AU788,'FE Source'!$A:$W,6,FALSE))</f>
        <v>5.24</v>
      </c>
      <c r="AA788" s="618">
        <f>IF(VLOOKUP($AU788,'FE Source'!$A:$W,7,FALSE)=0,"-",VLOOKUP($AU788,'FE Source'!$A:$W,7,FALSE))</f>
        <v>4.16</v>
      </c>
      <c r="AB788" s="618">
        <f>IF(VLOOKUP($AU788,'FE Source'!$A:$W,8,FALSE)=0,"-",VLOOKUP($AU788,'FE Source'!$A:$W,8,FALSE))</f>
        <v>0.39</v>
      </c>
      <c r="AC788" s="632">
        <f>IF(VLOOKUP($AU788,'FE Source'!$A:$W,9,FALSE)=0,"-",VLOOKUP($AU788,'FE Source'!$A:$W,9,FALSE))</f>
        <v>-0.48</v>
      </c>
      <c r="AD788" s="634">
        <f>IF(VLOOKUP($AU788,'FE Source'!$A:$W,10,FALSE)=0,"-",VLOOKUP($AU788,'FE Source'!$A:$W,10,FALSE))</f>
        <v>1.26</v>
      </c>
      <c r="AE788" s="618">
        <f>IF(VLOOKUP($AU788,'FE Source'!$A:$W,11,FALSE)=0,"-",VLOOKUP($AU788,'FE Source'!$A:$W,11,FALSE))</f>
        <v>11.14</v>
      </c>
      <c r="AF788" s="618">
        <f>IF(VLOOKUP($AU788,'FE Source'!$A:$W,12,FALSE)=0,"-",VLOOKUP($AU788,'FE Source'!$A:$W,12,FALSE))</f>
        <v>0.1</v>
      </c>
      <c r="AG788" s="618">
        <f>IF(VLOOKUP($AU788,'FE Source'!$A:$W,14,FALSE)=0,"-",VLOOKUP($AU788,'FE Source'!$A:$W,14,FALSE))</f>
        <v>-10.24</v>
      </c>
      <c r="AH788" s="102"/>
      <c r="AI788" s="618">
        <f>IF(VLOOKUP($AU788,'FE Source'!$A:$Y,20,FALSE)=0,"-",VLOOKUP($AU788,'FE Source'!$A:$Y,20,FALSE))</f>
        <v>111.08</v>
      </c>
      <c r="AJ788" s="102"/>
      <c r="AK788" s="102"/>
      <c r="AL788" s="632">
        <f>IF(VLOOKUP($AU788,'FE Source'!$A:$Y,19,FALSE)=0,"-",VLOOKUP($AU788,'FE Source'!$A:$Y,19,FALSE))</f>
        <v>102.23</v>
      </c>
      <c r="AM788" s="102"/>
      <c r="AN788" s="635">
        <f>IF(VLOOKUP($AU788,'FE Source'!$A:$W,13,FALSE)=0,"-",VLOOKUP($AU788,'FE Source'!$A:$W,13,FALSE))</f>
        <v>1356.9</v>
      </c>
      <c r="AO788" s="634">
        <f>IF(J788="no","-",IF(VLOOKUP($AU788,'FE Source'!$A:$W,15,FALSE)=0,"-",VLOOKUP($AU788,'FE Source'!$A:$W,15,FALSE)))</f>
        <v>7.75</v>
      </c>
      <c r="AP788" s="618" t="str">
        <f>IF(AO788="-","-",IF(VLOOKUP($AU788,'FE Source'!$A:$Z,21,FALSE)=0,"-",IF(VLOOKUP($AU788,'FE Source'!$A:$Z,21,FALSE)=2,"Semi-Annual",IF(VLOOKUP($AU788,'FE Source'!$A:$Z,21,FALSE)=4,"Quarterly",IF(VLOOKUP($AU788,'FE Source'!$A:$Z,21,FALSE)=12,"Monthly","Annual")))))</f>
        <v>Monthly</v>
      </c>
      <c r="AQ788" s="632">
        <f t="array" ref="AQ788">IF(VLOOKUP($AU788,'FE Source'!$A:$W,16,FALSE)=0,"-",VLOOKUP($AU788,'FE Source'!$A:$W,16,FALSE))</f>
        <v>1.67</v>
      </c>
      <c r="AR788" s="636" t="str">
        <f>IF(VLOOKUP($AU788,'FE Source'!$A:$W,17,FALSE)=0,"-",VLOOKUP($AU788,'FE Source'!$A:$W,17,FALSE))</f>
        <v>-</v>
      </c>
      <c r="AS788" s="634">
        <f>IF(VLOOKUP($AU788,'FE Source'!$AN:$AS,4,FALSE)="",VLOOKUP($AU788,'FE Source'!$AN:$AS,3,FALSE),VLOOKUP($AU788,'FE Source'!$AN:$AS,4,FALSE))</f>
        <v>9.99</v>
      </c>
      <c r="AT788" s="637">
        <f>IF(VLOOKUP($AU788,'FE Source'!$AN:$AS,5,FALSE)=0,"-",VLOOKUP($AU788,'FE Source'!$AN:$AS,5,FALSE))</f>
        <v>45783</v>
      </c>
      <c r="AU788" s="636" t="s">
        <v>2694</v>
      </c>
      <c r="BE788" s="215" t="str">
        <f>IF(VLOOKUP($AU788,'FE Source'!$A:$AK,22,FALSE)=0,"-",VLOOKUP($AU788,'FE Source'!$A:$AK,22,FALSE))</f>
        <v>-</v>
      </c>
      <c r="BF788" s="215">
        <f>IF(VLOOKUP($AU788,'FE Source'!$A:$AK,23,FALSE)=0,"-",VLOOKUP($AU788,'FE Source'!$A:$AK,23,FALSE))</f>
        <v>11.95</v>
      </c>
      <c r="BG788" s="215">
        <f>IF(VLOOKUP($AU788,'FE Source'!$A:$AK,24,FALSE)=0,"-",VLOOKUP($AU788,'FE Source'!$A:$AK,24,FALSE))</f>
        <v>14.54</v>
      </c>
      <c r="BH788" s="215">
        <f>IF(VLOOKUP($AU788,'FE Source'!$A:$AK,25,FALSE)=0,"-",VLOOKUP($AU788,'FE Source'!$A:$AK,25,FALSE))</f>
        <v>-10.36</v>
      </c>
      <c r="BI788" s="215">
        <f>IF(VLOOKUP($AU788,'FE Source'!$A:$AK,26,FALSE)=0,"-",VLOOKUP($AU788,'FE Source'!$A:$AK,26,FALSE))</f>
        <v>12.08</v>
      </c>
      <c r="BJ788" s="215">
        <f>IF(VLOOKUP($AU788,'FE Source'!$A:$AK,27,FALSE)=0,"-",VLOOKUP($AU788,'FE Source'!$A:$AK,27,FALSE))</f>
        <v>0.39</v>
      </c>
      <c r="BK788" s="215">
        <f>IF(VLOOKUP($AU788,'FE Source'!$A:$AK,28,FALSE)=0,"-",VLOOKUP($AU788,'FE Source'!$A:$AK,28,FALSE))</f>
        <v>-10.26</v>
      </c>
      <c r="BL788" s="215">
        <f>IF(VLOOKUP($AU788,'FE Source'!$A:$AK,29,FALSE)=0,"-",VLOOKUP($AU788,'FE Source'!$A:$AK,29,FALSE))</f>
        <v>-14.05</v>
      </c>
      <c r="BM788" s="215">
        <f>IF(VLOOKUP($AU788,'FE Source'!$A:$AK,30,FALSE)=0,"-",VLOOKUP($AU788,'FE Source'!$A:$AK,30,FALSE))</f>
        <v>11.29</v>
      </c>
      <c r="BN788" t="str">
        <f>IF(VLOOKUP($AU788,'FE Source'!$A:$AK,31,FALSE)="No Specified Index","-",IF(VLOOKUP($AU788,'FE Source'!$A:$AK,31,FALSE)=0,"-",VLOOKUP($AU788,'FE Source'!$A:$AK,31,FALSE)))</f>
        <v>JPMorgan GBI Emerging Markets Global Diversified..</v>
      </c>
      <c r="BO788" s="217">
        <f>IF(VLOOKUP($AU788,'FE Source'!$A:$AK,32,FALSE)=0,"-",VLOOKUP($AU788,'FE Source'!$A:$AK,32,FALSE))</f>
        <v>42067</v>
      </c>
      <c r="BP788" s="18" t="str">
        <f>IF(VLOOKUP($AU788,'FE Source'!$AZ:$BC,2,FALSE)=0,"-",VLOOKUP($AU788,'FE Source'!$AZ:$BC,2,FALSE))</f>
        <v>-</v>
      </c>
      <c r="BQ788" s="18" t="str">
        <f>IF(VLOOKUP($AU788,'FE Source'!$AZ:$BC,3,FALSE)=0,"-",VLOOKUP($AU788,'FE Source'!$AZ:$BC,3,FALSE))</f>
        <v>-</v>
      </c>
      <c r="BR788" s="18" t="str">
        <f>IF(VLOOKUP($AU788,'FE Source'!$AZ:$BC,4,FALSE)=0,"-",VLOOKUP($AU788,'FE Source'!$AZ:$BC,4,FALSE))</f>
        <v>-</v>
      </c>
    </row>
    <row r="789" spans="2:70" ht="15">
      <c r="B789" s="3"/>
      <c r="C789" s="650" t="str">
        <f>INDEX('UT - Retail'!$B$7:$B$1409,MATCH(AU789,'UT - Retail'!$U$7:$U$1409,0),1)</f>
        <v>Neuberger Berman Emerging Market Debt Local Currency A MDis USD</v>
      </c>
      <c r="D789" s="650"/>
      <c r="E789" s="618" t="str">
        <f>VLOOKUP(C789,'UT - Retail'!$B:$K,8,FALSE)</f>
        <v>Fixed Income</v>
      </c>
      <c r="F789" s="618" t="str">
        <f>VLOOKUP(C789,'UT - Retail'!$B:$K,9,FALSE)</f>
        <v>Emerging Markets</v>
      </c>
      <c r="G789" s="618" t="str">
        <f>VLOOKUP(C789,'UT - Retail'!$B:$K,10,FALSE)</f>
        <v>General</v>
      </c>
      <c r="H789" s="82" t="str">
        <f>VLOOKUP(C789,'UT - Retail'!$B:$N,13,FALSE)</f>
        <v>No</v>
      </c>
      <c r="I789" s="82" t="str">
        <f>VLOOKUP(C789,'UT - Retail'!$B:$Q,14,FALSE)</f>
        <v>No</v>
      </c>
      <c r="J789" s="618" t="str">
        <f>VLOOKUP(C789,'UT - Retail'!$B:$Q,11,FALSE)</f>
        <v>Yes</v>
      </c>
      <c r="K789" s="130" t="str">
        <f>VLOOKUP(C789,'UT - Retail'!$B:$P,15,FALSE)</f>
        <v>Yes</v>
      </c>
      <c r="L789" s="82" t="str">
        <f>VLOOKUP(C789,'UT - Retail'!$B:$Q,16,FALSE)</f>
        <v>iFast</v>
      </c>
      <c r="M789" s="618" t="str">
        <f>VLOOKUP(C789,'UT - Retail'!$B:$K,6,FALSE)</f>
        <v>USD</v>
      </c>
      <c r="N789" s="618" t="str">
        <f>IFERROR(IF(MATCH(C789,'Portfolio Construction'!$AL:$AL,0),"Yes","No"),"No")</f>
        <v>No</v>
      </c>
      <c r="O789" s="618" t="str">
        <f>IFERROR(IF(MATCH(C789,'Portfolio Construction'!$AN:$AN,0),"Yes","No"),"No")</f>
        <v>No</v>
      </c>
      <c r="P789" s="618" t="str">
        <f>IFERROR(IF(MATCH(C789,'Portfolio Construction'!$AP:$AP,0),"Yes","No"),"No")</f>
        <v>No</v>
      </c>
      <c r="Q789" s="618" t="str">
        <f>IFERROR(IF(MATCH(C789,'Portfolio Construction'!$AR:$AR,0),"Yes","No"),"No")</f>
        <v>No</v>
      </c>
      <c r="R789" s="618" t="str">
        <f>IFERROR(IF(MATCH(C789,'Portfolio Construction'!$AT:$AT,0),"Yes","No"),"No")</f>
        <v>No</v>
      </c>
      <c r="S789" s="618" t="str">
        <f>IFERROR(IF(MATCH(C789,'Portfolio Construction'!$AV:$AV,0),"Yes","No"),"No")</f>
        <v>No</v>
      </c>
      <c r="T789" s="618" t="str">
        <f>IFERROR(IF(MATCH(C789,'Portfolio Construction'!$AX:$AX,0),"Yes","No"),"No")</f>
        <v>No</v>
      </c>
      <c r="U789" s="618" t="str">
        <f>IFERROR(IF(MATCH(C789,'Portfolio Construction'!$AZ:$AZ,0),"Yes","No"),"No")</f>
        <v>No</v>
      </c>
      <c r="V789" s="618" t="str">
        <f>IFERROR(IF(MATCH(C789,'Portfolio Construction'!$BB:$BB,0),"Yes","No"),"No")</f>
        <v>No</v>
      </c>
      <c r="W789" s="618">
        <f>IF(VLOOKUP($AU789,'FE Source'!$A:$W,3,FALSE)=0,"-",VLOOKUP($AU789,'FE Source'!$A:$W,3,FALSE))</f>
        <v>1.88</v>
      </c>
      <c r="X789" s="618">
        <f>IF(VLOOKUP($AU789,'FE Source'!$A:$W,4,FALSE)=0,"-",VLOOKUP($AU789,'FE Source'!$A:$W,4,FALSE))</f>
        <v>-0.28000000000000003</v>
      </c>
      <c r="Y789" s="618">
        <f>IF(VLOOKUP($AU789,'FE Source'!$A:$W,5,FALSE)=0,"-",VLOOKUP($AU789,'FE Source'!$A:$W,5,FALSE))</f>
        <v>2.5499999999999998</v>
      </c>
      <c r="Z789" s="618">
        <f>IF(VLOOKUP($AU789,'FE Source'!$A:$W,6,FALSE)=0,"-",VLOOKUP($AU789,'FE Source'!$A:$W,6,FALSE))</f>
        <v>2.85</v>
      </c>
      <c r="AA789" s="618">
        <f>IF(VLOOKUP($AU789,'FE Source'!$A:$W,7,FALSE)=0,"-",VLOOKUP($AU789,'FE Source'!$A:$W,7,FALSE))</f>
        <v>3.48</v>
      </c>
      <c r="AB789" s="618">
        <f>IF(VLOOKUP($AU789,'FE Source'!$A:$W,8,FALSE)=0,"-",VLOOKUP($AU789,'FE Source'!$A:$W,8,FALSE))</f>
        <v>-0.41</v>
      </c>
      <c r="AC789" s="632">
        <f>IF(VLOOKUP($AU789,'FE Source'!$A:$W,9,FALSE)=0,"-",VLOOKUP($AU789,'FE Source'!$A:$W,9,FALSE))</f>
        <v>-0.2</v>
      </c>
      <c r="AD789" s="634">
        <f>IF(VLOOKUP($AU789,'FE Source'!$A:$W,10,FALSE)=0,"-",VLOOKUP($AU789,'FE Source'!$A:$W,10,FALSE))</f>
        <v>0.91</v>
      </c>
      <c r="AE789" s="618">
        <f>IF(VLOOKUP($AU789,'FE Source'!$A:$W,11,FALSE)=0,"-",VLOOKUP($AU789,'FE Source'!$A:$W,11,FALSE))</f>
        <v>6.51</v>
      </c>
      <c r="AF789" s="618">
        <f>IF(VLOOKUP($AU789,'FE Source'!$A:$W,12,FALSE)=0,"-",VLOOKUP($AU789,'FE Source'!$A:$W,12,FALSE))</f>
        <v>0.12</v>
      </c>
      <c r="AG789" s="618">
        <f>IF(VLOOKUP($AU789,'FE Source'!$A:$W,14,FALSE)=0,"-",VLOOKUP($AU789,'FE Source'!$A:$W,14,FALSE))</f>
        <v>-7</v>
      </c>
      <c r="AH789" s="102"/>
      <c r="AI789" s="618">
        <f>IF(VLOOKUP($AU789,'FE Source'!$A:$Y,20,FALSE)=0,"-",VLOOKUP($AU789,'FE Source'!$A:$Y,20,FALSE))</f>
        <v>95.97</v>
      </c>
      <c r="AJ789" s="102"/>
      <c r="AK789" s="102"/>
      <c r="AL789" s="632">
        <f>IF(VLOOKUP($AU789,'FE Source'!$A:$Y,19,FALSE)=0,"-",VLOOKUP($AU789,'FE Source'!$A:$Y,19,FALSE))</f>
        <v>88.65</v>
      </c>
      <c r="AM789" s="102"/>
      <c r="AN789" s="635">
        <f>IF(VLOOKUP($AU789,'FE Source'!$A:$W,13,FALSE)=0,"-",VLOOKUP($AU789,'FE Source'!$A:$W,13,FALSE))</f>
        <v>1356.9</v>
      </c>
      <c r="AO789" s="634">
        <f>IF(J789="no","-",IF(VLOOKUP($AU789,'FE Source'!$A:$W,15,FALSE)=0,"-",VLOOKUP($AU789,'FE Source'!$A:$W,15,FALSE)))</f>
        <v>7.68</v>
      </c>
      <c r="AP789" s="618" t="str">
        <f>IF(AO789="-","-",IF(VLOOKUP($AU789,'FE Source'!$A:$Z,21,FALSE)=0,"-",IF(VLOOKUP($AU789,'FE Source'!$A:$Z,21,FALSE)=2,"Semi-Annual",IF(VLOOKUP($AU789,'FE Source'!$A:$Z,21,FALSE)=4,"Quarterly",IF(VLOOKUP($AU789,'FE Source'!$A:$Z,21,FALSE)=12,"Monthly","Annual")))))</f>
        <v>Monthly</v>
      </c>
      <c r="AQ789" s="632">
        <f t="array" ref="AQ789">IF(VLOOKUP($AU789,'FE Source'!$A:$W,16,FALSE)=0,"-",VLOOKUP($AU789,'FE Source'!$A:$W,16,FALSE))</f>
        <v>1.67</v>
      </c>
      <c r="AR789" s="636" t="str">
        <f>IF(VLOOKUP($AU789,'FE Source'!$A:$W,17,FALSE)=0,"-",VLOOKUP($AU789,'FE Source'!$A:$W,17,FALSE))</f>
        <v>Neutral</v>
      </c>
      <c r="AS789" s="634">
        <f>IF(VLOOKUP($AU789,'FE Source'!$AN:$AS,4,FALSE)="",VLOOKUP($AU789,'FE Source'!$AN:$AS,3,FALSE),VLOOKUP($AU789,'FE Source'!$AN:$AS,4,FALSE))</f>
        <v>4.63</v>
      </c>
      <c r="AT789" s="637">
        <f>IF(VLOOKUP($AU789,'FE Source'!$AN:$AS,5,FALSE)=0,"-",VLOOKUP($AU789,'FE Source'!$AN:$AS,5,FALSE))</f>
        <v>45783</v>
      </c>
      <c r="AU789" s="636" t="s">
        <v>2690</v>
      </c>
      <c r="BE789" s="215">
        <f>IF(VLOOKUP($AU789,'FE Source'!$A:$AK,22,FALSE)=0,"-",VLOOKUP($AU789,'FE Source'!$A:$AK,22,FALSE))</f>
        <v>-11.16</v>
      </c>
      <c r="BF789" s="215">
        <f>IF(VLOOKUP($AU789,'FE Source'!$A:$AK,23,FALSE)=0,"-",VLOOKUP($AU789,'FE Source'!$A:$AK,23,FALSE))</f>
        <v>10.45</v>
      </c>
      <c r="BG789" s="215">
        <f>IF(VLOOKUP($AU789,'FE Source'!$A:$AK,24,FALSE)=0,"-",VLOOKUP($AU789,'FE Source'!$A:$AK,24,FALSE))</f>
        <v>6.82</v>
      </c>
      <c r="BH789" s="215">
        <f>IF(VLOOKUP($AU789,'FE Source'!$A:$AK,25,FALSE)=0,"-",VLOOKUP($AU789,'FE Source'!$A:$AK,25,FALSE))</f>
        <v>-7.45</v>
      </c>
      <c r="BI789" s="215">
        <f>IF(VLOOKUP($AU789,'FE Source'!$A:$AK,26,FALSE)=0,"-",VLOOKUP($AU789,'FE Source'!$A:$AK,26,FALSE))</f>
        <v>11.38</v>
      </c>
      <c r="BJ789" s="215">
        <f>IF(VLOOKUP($AU789,'FE Source'!$A:$AK,27,FALSE)=0,"-",VLOOKUP($AU789,'FE Source'!$A:$AK,27,FALSE))</f>
        <v>-0.51</v>
      </c>
      <c r="BK789" s="215">
        <f>IF(VLOOKUP($AU789,'FE Source'!$A:$AK,28,FALSE)=0,"-",VLOOKUP($AU789,'FE Source'!$A:$AK,28,FALSE))</f>
        <v>-8.39</v>
      </c>
      <c r="BL789" s="215">
        <f>IF(VLOOKUP($AU789,'FE Source'!$A:$AK,29,FALSE)=0,"-",VLOOKUP($AU789,'FE Source'!$A:$AK,29,FALSE))</f>
        <v>-13.85</v>
      </c>
      <c r="BM789" s="215">
        <f>IF(VLOOKUP($AU789,'FE Source'!$A:$AK,30,FALSE)=0,"-",VLOOKUP($AU789,'FE Source'!$A:$AK,30,FALSE))</f>
        <v>11.11</v>
      </c>
      <c r="BN789" t="str">
        <f>IF(VLOOKUP($AU789,'FE Source'!$A:$AK,31,FALSE)="No Specified Index","-",IF(VLOOKUP($AU789,'FE Source'!$A:$AK,31,FALSE)=0,"-",VLOOKUP($AU789,'FE Source'!$A:$AK,31,FALSE)))</f>
        <v>JPMorgan GBI Emerging Markets Global Diversified..</v>
      </c>
      <c r="BO789" s="217">
        <f>IF(VLOOKUP($AU789,'FE Source'!$A:$AK,32,FALSE)=0,"-",VLOOKUP($AU789,'FE Source'!$A:$AK,32,FALSE))</f>
        <v>41943</v>
      </c>
      <c r="BP789" s="18" t="str">
        <f>IF(VLOOKUP($AU789,'FE Source'!$AZ:$BC,2,FALSE)=0,"-",VLOOKUP($AU789,'FE Source'!$AZ:$BC,2,FALSE))</f>
        <v>-</v>
      </c>
      <c r="BQ789" s="18" t="str">
        <f>IF(VLOOKUP($AU789,'FE Source'!$AZ:$BC,3,FALSE)=0,"-",VLOOKUP($AU789,'FE Source'!$AZ:$BC,3,FALSE))</f>
        <v>-</v>
      </c>
      <c r="BR789" s="18" t="str">
        <f>IF(VLOOKUP($AU789,'FE Source'!$AZ:$BC,4,FALSE)=0,"-",VLOOKUP($AU789,'FE Source'!$AZ:$BC,4,FALSE))</f>
        <v>-</v>
      </c>
    </row>
    <row r="790" spans="2:70" ht="15">
      <c r="B790" s="3"/>
      <c r="C790" s="650" t="str">
        <f>INDEX('UT - Retail'!$B$7:$B$1409,MATCH(AU790,'UT - Retail'!$U$7:$U$1409,0),1)</f>
        <v>Neuberger Berman Global Equity Megatrends A Acc SGD</v>
      </c>
      <c r="D790" s="650"/>
      <c r="E790" s="618" t="str">
        <f>VLOOKUP(C790,'UT - Retail'!$B:$K,8,FALSE)</f>
        <v>Equities</v>
      </c>
      <c r="F790" s="618" t="str">
        <f>VLOOKUP(C790,'UT - Retail'!$B:$K,9,FALSE)</f>
        <v>Global</v>
      </c>
      <c r="G790" s="618" t="str">
        <f>VLOOKUP(C790,'UT - Retail'!$B:$K,10,FALSE)</f>
        <v>General</v>
      </c>
      <c r="H790" s="82" t="str">
        <f>VLOOKUP(C790,'UT - Retail'!$B:$N,13,FALSE)</f>
        <v>No</v>
      </c>
      <c r="I790" s="82" t="str">
        <f>VLOOKUP(C790,'UT - Retail'!$B:$Q,14,FALSE)</f>
        <v>No</v>
      </c>
      <c r="J790" s="618" t="str">
        <f>VLOOKUP(C790,'UT - Retail'!$B:$Q,11,FALSE)</f>
        <v>No</v>
      </c>
      <c r="K790" s="130" t="str">
        <f>VLOOKUP(C790,'UT - Retail'!$B:$P,15,FALSE)</f>
        <v>Yes</v>
      </c>
      <c r="L790" s="82" t="str">
        <f>VLOOKUP(C790,'UT - Retail'!$B:$Q,16,FALSE)</f>
        <v>Both</v>
      </c>
      <c r="M790" s="618" t="str">
        <f>VLOOKUP(C790,'UT - Retail'!$B:$K,6,FALSE)</f>
        <v>SGD</v>
      </c>
      <c r="N790" s="618" t="str">
        <f>IFERROR(IF(MATCH(C790,'Portfolio Construction'!$AL:$AL,0),"Yes","No"),"No")</f>
        <v>No</v>
      </c>
      <c r="O790" s="618" t="str">
        <f>IFERROR(IF(MATCH(C790,'Portfolio Construction'!$AN:$AN,0),"Yes","No"),"No")</f>
        <v>No</v>
      </c>
      <c r="P790" s="618" t="str">
        <f>IFERROR(IF(MATCH(C790,'Portfolio Construction'!$AP:$AP,0),"Yes","No"),"No")</f>
        <v>No</v>
      </c>
      <c r="Q790" s="618" t="str">
        <f>IFERROR(IF(MATCH(C790,'Portfolio Construction'!$AR:$AR,0),"Yes","No"),"No")</f>
        <v>No</v>
      </c>
      <c r="R790" s="618" t="str">
        <f>IFERROR(IF(MATCH(C790,'Portfolio Construction'!$AT:$AT,0),"Yes","No"),"No")</f>
        <v>No</v>
      </c>
      <c r="S790" s="618" t="str">
        <f>IFERROR(IF(MATCH(C790,'Portfolio Construction'!$AV:$AV,0),"Yes","No"),"No")</f>
        <v>No</v>
      </c>
      <c r="T790" s="618" t="str">
        <f>IFERROR(IF(MATCH(C790,'Portfolio Construction'!$AX:$AX,0),"Yes","No"),"No")</f>
        <v>No</v>
      </c>
      <c r="U790" s="618" t="str">
        <f>IFERROR(IF(MATCH(C790,'Portfolio Construction'!$AZ:$AZ,0),"Yes","No"),"No")</f>
        <v>No</v>
      </c>
      <c r="V790" s="618" t="str">
        <f>IFERROR(IF(MATCH(C790,'Portfolio Construction'!$BB:$BB,0),"Yes","No"),"No")</f>
        <v>No</v>
      </c>
      <c r="W790" s="618">
        <f>IF(VLOOKUP($AU790,'FE Source'!$A:$W,3,FALSE)=0,"-",VLOOKUP($AU790,'FE Source'!$A:$W,3,FALSE))</f>
        <v>-2.4300000000000002</v>
      </c>
      <c r="X790" s="618">
        <f>IF(VLOOKUP($AU790,'FE Source'!$A:$W,4,FALSE)=0,"-",VLOOKUP($AU790,'FE Source'!$A:$W,4,FALSE))</f>
        <v>12.96</v>
      </c>
      <c r="Y790" s="618">
        <f>IF(VLOOKUP($AU790,'FE Source'!$A:$W,5,FALSE)=0,"-",VLOOKUP($AU790,'FE Source'!$A:$W,5,FALSE))</f>
        <v>-6.87</v>
      </c>
      <c r="Z790" s="618">
        <f>IF(VLOOKUP($AU790,'FE Source'!$A:$W,6,FALSE)=0,"-",VLOOKUP($AU790,'FE Source'!$A:$W,6,FALSE))</f>
        <v>7.76</v>
      </c>
      <c r="AA790" s="618" t="str">
        <f>IF(VLOOKUP($AU790,'FE Source'!$A:$W,7,FALSE)=0,"-",VLOOKUP($AU790,'FE Source'!$A:$W,7,FALSE))</f>
        <v>-</v>
      </c>
      <c r="AB790" s="618" t="str">
        <f>IF(VLOOKUP($AU790,'FE Source'!$A:$W,8,FALSE)=0,"-",VLOOKUP($AU790,'FE Source'!$A:$W,8,FALSE))</f>
        <v>-</v>
      </c>
      <c r="AC790" s="632" t="str">
        <f>IF(VLOOKUP($AU790,'FE Source'!$A:$W,9,FALSE)=0,"-",VLOOKUP($AU790,'FE Source'!$A:$W,9,FALSE))</f>
        <v>-</v>
      </c>
      <c r="AD790" s="634" t="str">
        <f>IF(VLOOKUP($AU790,'FE Source'!$A:$W,10,FALSE)=0,"-",VLOOKUP($AU790,'FE Source'!$A:$W,10,FALSE))</f>
        <v>-</v>
      </c>
      <c r="AE790" s="618" t="str">
        <f>IF(VLOOKUP($AU790,'FE Source'!$A:$W,11,FALSE)=0,"-",VLOOKUP($AU790,'FE Source'!$A:$W,11,FALSE))</f>
        <v>-</v>
      </c>
      <c r="AF790" s="618" t="str">
        <f>IF(VLOOKUP($AU790,'FE Source'!$A:$W,12,FALSE)=0,"-",VLOOKUP($AU790,'FE Source'!$A:$W,12,FALSE))</f>
        <v>-</v>
      </c>
      <c r="AG790" s="618" t="str">
        <f>IF(VLOOKUP($AU790,'FE Source'!$A:$W,14,FALSE)=0,"-",VLOOKUP($AU790,'FE Source'!$A:$W,14,FALSE))</f>
        <v>-</v>
      </c>
      <c r="AH790" s="102"/>
      <c r="AI790" s="618" t="str">
        <f>IF(VLOOKUP($AU790,'FE Source'!$A:$Y,20,FALSE)=0,"-",VLOOKUP($AU790,'FE Source'!$A:$Y,20,FALSE))</f>
        <v>-</v>
      </c>
      <c r="AJ790" s="102"/>
      <c r="AK790" s="102"/>
      <c r="AL790" s="632" t="str">
        <f>IF(VLOOKUP($AU790,'FE Source'!$A:$Y,19,FALSE)=0,"-",VLOOKUP($AU790,'FE Source'!$A:$Y,19,FALSE))</f>
        <v>-</v>
      </c>
      <c r="AM790" s="102"/>
      <c r="AN790" s="635">
        <f>IF(VLOOKUP($AU790,'FE Source'!$A:$W,13,FALSE)=0,"-",VLOOKUP($AU790,'FE Source'!$A:$W,13,FALSE))</f>
        <v>811.8</v>
      </c>
      <c r="AO790" s="634" t="str">
        <f>IF(J790="no","-",IF(VLOOKUP($AU790,'FE Source'!$A:$W,15,FALSE)=0,"-",VLOOKUP($AU790,'FE Source'!$A:$W,15,FALSE)))</f>
        <v>-</v>
      </c>
      <c r="AP790" s="618" t="str">
        <f>IF(AO790="-","-",IF(VLOOKUP($AU790,'FE Source'!$A:$Z,21,FALSE)=0,"-",IF(VLOOKUP($AU790,'FE Source'!$A:$Z,21,FALSE)=2,"Semi-Annual",IF(VLOOKUP($AU790,'FE Source'!$A:$Z,21,FALSE)=4,"Quarterly",IF(VLOOKUP($AU790,'FE Source'!$A:$Z,21,FALSE)=12,"Monthly","Annual")))))</f>
        <v>-</v>
      </c>
      <c r="AQ790" s="632">
        <f t="array" ref="AQ790">IF(VLOOKUP($AU790,'FE Source'!$A:$W,16,FALSE)=0,"-",VLOOKUP($AU790,'FE Source'!$A:$W,16,FALSE))</f>
        <v>1.76</v>
      </c>
      <c r="AR790" s="636" t="str">
        <f>IF(VLOOKUP($AU790,'FE Source'!$A:$W,17,FALSE)=0,"-",VLOOKUP($AU790,'FE Source'!$A:$W,17,FALSE))</f>
        <v>-</v>
      </c>
      <c r="AS790" s="634">
        <f>IF(VLOOKUP($AU790,'FE Source'!$AN:$AS,4,FALSE)="",VLOOKUP($AU790,'FE Source'!$AN:$AS,3,FALSE),VLOOKUP($AU790,'FE Source'!$AN:$AS,4,FALSE))</f>
        <v>24.49</v>
      </c>
      <c r="AT790" s="637">
        <f>IF(VLOOKUP($AU790,'FE Source'!$AN:$AS,5,FALSE)=0,"-",VLOOKUP($AU790,'FE Source'!$AN:$AS,5,FALSE))</f>
        <v>45783</v>
      </c>
      <c r="AU790" s="636" t="s">
        <v>10822</v>
      </c>
      <c r="BE790" s="215" t="str">
        <f>IF(VLOOKUP($AU790,'FE Source'!$A:$AK,22,FALSE)=0,"-",VLOOKUP($AU790,'FE Source'!$A:$AK,22,FALSE))</f>
        <v>-</v>
      </c>
      <c r="BF790" s="215" t="str">
        <f>IF(VLOOKUP($AU790,'FE Source'!$A:$AK,23,FALSE)=0,"-",VLOOKUP($AU790,'FE Source'!$A:$AK,23,FALSE))</f>
        <v>-</v>
      </c>
      <c r="BG790" s="215" t="str">
        <f>IF(VLOOKUP($AU790,'FE Source'!$A:$AK,24,FALSE)=0,"-",VLOOKUP($AU790,'FE Source'!$A:$AK,24,FALSE))</f>
        <v>-</v>
      </c>
      <c r="BH790" s="215" t="str">
        <f>IF(VLOOKUP($AU790,'FE Source'!$A:$AK,25,FALSE)=0,"-",VLOOKUP($AU790,'FE Source'!$A:$AK,25,FALSE))</f>
        <v>-</v>
      </c>
      <c r="BI790" s="215" t="str">
        <f>IF(VLOOKUP($AU790,'FE Source'!$A:$AK,26,FALSE)=0,"-",VLOOKUP($AU790,'FE Source'!$A:$AK,26,FALSE))</f>
        <v>-</v>
      </c>
      <c r="BJ790" s="215" t="str">
        <f>IF(VLOOKUP($AU790,'FE Source'!$A:$AK,27,FALSE)=0,"-",VLOOKUP($AU790,'FE Source'!$A:$AK,27,FALSE))</f>
        <v>-</v>
      </c>
      <c r="BK790" s="215" t="str">
        <f>IF(VLOOKUP($AU790,'FE Source'!$A:$AK,28,FALSE)=0,"-",VLOOKUP($AU790,'FE Source'!$A:$AK,28,FALSE))</f>
        <v>-</v>
      </c>
      <c r="BL790" s="215" t="str">
        <f>IF(VLOOKUP($AU790,'FE Source'!$A:$AK,29,FALSE)=0,"-",VLOOKUP($AU790,'FE Source'!$A:$AK,29,FALSE))</f>
        <v>-</v>
      </c>
      <c r="BM790" s="215" t="str">
        <f>IF(VLOOKUP($AU790,'FE Source'!$A:$AK,30,FALSE)=0,"-",VLOOKUP($AU790,'FE Source'!$A:$AK,30,FALSE))</f>
        <v>-</v>
      </c>
      <c r="BN790" t="str">
        <f>IF(VLOOKUP($AU790,'FE Source'!$A:$AK,31,FALSE)="No Specified Index","-",IF(VLOOKUP($AU790,'FE Source'!$A:$AK,31,FALSE)=0,"-",VLOOKUP($AU790,'FE Source'!$A:$AK,31,FALSE)))</f>
        <v>MSCI World</v>
      </c>
      <c r="BO790" s="217">
        <f>IF(VLOOKUP($AU790,'FE Source'!$A:$AK,32,FALSE)=0,"-",VLOOKUP($AU790,'FE Source'!$A:$AK,32,FALSE))</f>
        <v>45268</v>
      </c>
      <c r="BP790" s="18" t="str">
        <f>IF(VLOOKUP($AU790,'FE Source'!$AZ:$BC,2,FALSE)=0,"-",VLOOKUP($AU790,'FE Source'!$AZ:$BC,2,FALSE))</f>
        <v>-</v>
      </c>
      <c r="BQ790" s="18" t="str">
        <f>IF(VLOOKUP($AU790,'FE Source'!$AZ:$BC,3,FALSE)=0,"-",VLOOKUP($AU790,'FE Source'!$AZ:$BC,3,FALSE))</f>
        <v>-</v>
      </c>
      <c r="BR790" s="18" t="str">
        <f>IF(VLOOKUP($AU790,'FE Source'!$AZ:$BC,4,FALSE)=0,"-",VLOOKUP($AU790,'FE Source'!$AZ:$BC,4,FALSE))</f>
        <v>-</v>
      </c>
    </row>
    <row r="791" spans="2:70" ht="15">
      <c r="B791" s="3"/>
      <c r="C791" s="650" t="str">
        <f>INDEX('UT - Retail'!$B$7:$B$1409,MATCH(AU791,'UT - Retail'!$U$7:$U$1409,0),1)</f>
        <v>Neuberger Berman Global Equity Megatrends A Acc USD</v>
      </c>
      <c r="D791" s="650"/>
      <c r="E791" s="618" t="str">
        <f>VLOOKUP(C791,'UT - Retail'!$B:$K,8,FALSE)</f>
        <v>Equities</v>
      </c>
      <c r="F791" s="618" t="str">
        <f>VLOOKUP(C791,'UT - Retail'!$B:$K,9,FALSE)</f>
        <v>Global</v>
      </c>
      <c r="G791" s="618" t="str">
        <f>VLOOKUP(C791,'UT - Retail'!$B:$K,10,FALSE)</f>
        <v>General</v>
      </c>
      <c r="H791" s="82" t="str">
        <f>VLOOKUP(C791,'UT - Retail'!$B:$N,13,FALSE)</f>
        <v>No</v>
      </c>
      <c r="I791" s="82" t="str">
        <f>VLOOKUP(C791,'UT - Retail'!$B:$Q,14,FALSE)</f>
        <v>No</v>
      </c>
      <c r="J791" s="618" t="str">
        <f>VLOOKUP(C791,'UT - Retail'!$B:$Q,11,FALSE)</f>
        <v>No</v>
      </c>
      <c r="K791" s="130" t="str">
        <f>VLOOKUP(C791,'UT - Retail'!$B:$P,15,FALSE)</f>
        <v>Yes</v>
      </c>
      <c r="L791" s="82" t="str">
        <f>VLOOKUP(C791,'UT - Retail'!$B:$Q,16,FALSE)</f>
        <v>Both</v>
      </c>
      <c r="M791" s="618" t="str">
        <f>VLOOKUP(C791,'UT - Retail'!$B:$K,6,FALSE)</f>
        <v>USD</v>
      </c>
      <c r="N791" s="618" t="str">
        <f>IFERROR(IF(MATCH(C791,'Portfolio Construction'!$AL:$AL,0),"Yes","No"),"No")</f>
        <v>No</v>
      </c>
      <c r="O791" s="618" t="str">
        <f>IFERROR(IF(MATCH(C791,'Portfolio Construction'!$AN:$AN,0),"Yes","No"),"No")</f>
        <v>No</v>
      </c>
      <c r="P791" s="618" t="str">
        <f>IFERROR(IF(MATCH(C791,'Portfolio Construction'!$AP:$AP,0),"Yes","No"),"No")</f>
        <v>No</v>
      </c>
      <c r="Q791" s="618" t="str">
        <f>IFERROR(IF(MATCH(C791,'Portfolio Construction'!$AR:$AR,0),"Yes","No"),"No")</f>
        <v>No</v>
      </c>
      <c r="R791" s="618" t="str">
        <f>IFERROR(IF(MATCH(C791,'Portfolio Construction'!$AT:$AT,0),"Yes","No"),"No")</f>
        <v>No</v>
      </c>
      <c r="S791" s="618" t="str">
        <f>IFERROR(IF(MATCH(C791,'Portfolio Construction'!$AV:$AV,0),"Yes","No"),"No")</f>
        <v>No</v>
      </c>
      <c r="T791" s="618" t="str">
        <f>IFERROR(IF(MATCH(C791,'Portfolio Construction'!$AX:$AX,0),"Yes","No"),"No")</f>
        <v>No</v>
      </c>
      <c r="U791" s="618" t="str">
        <f>IFERROR(IF(MATCH(C791,'Portfolio Construction'!$AZ:$AZ,0),"Yes","No"),"No")</f>
        <v>No</v>
      </c>
      <c r="V791" s="618" t="str">
        <f>IFERROR(IF(MATCH(C791,'Portfolio Construction'!$BB:$BB,0),"Yes","No"),"No")</f>
        <v>No</v>
      </c>
      <c r="W791" s="618">
        <f>IF(VLOOKUP($AU791,'FE Source'!$A:$W,3,FALSE)=0,"-",VLOOKUP($AU791,'FE Source'!$A:$W,3,FALSE))</f>
        <v>-7.16</v>
      </c>
      <c r="X791" s="618">
        <f>IF(VLOOKUP($AU791,'FE Source'!$A:$W,4,FALSE)=0,"-",VLOOKUP($AU791,'FE Source'!$A:$W,4,FALSE))</f>
        <v>9.0299999999999994</v>
      </c>
      <c r="Y791" s="618">
        <f>IF(VLOOKUP($AU791,'FE Source'!$A:$W,5,FALSE)=0,"-",VLOOKUP($AU791,'FE Source'!$A:$W,5,FALSE))</f>
        <v>-8.75</v>
      </c>
      <c r="Z791" s="618">
        <f>IF(VLOOKUP($AU791,'FE Source'!$A:$W,6,FALSE)=0,"-",VLOOKUP($AU791,'FE Source'!$A:$W,6,FALSE))</f>
        <v>5.2</v>
      </c>
      <c r="AA791" s="618">
        <f>IF(VLOOKUP($AU791,'FE Source'!$A:$W,7,FALSE)=0,"-",VLOOKUP($AU791,'FE Source'!$A:$W,7,FALSE))</f>
        <v>9.94</v>
      </c>
      <c r="AB791" s="618">
        <f>IF(VLOOKUP($AU791,'FE Source'!$A:$W,8,FALSE)=0,"-",VLOOKUP($AU791,'FE Source'!$A:$W,8,FALSE))</f>
        <v>14.01</v>
      </c>
      <c r="AC791" s="632" t="str">
        <f>IF(VLOOKUP($AU791,'FE Source'!$A:$W,9,FALSE)=0,"-",VLOOKUP($AU791,'FE Source'!$A:$W,9,FALSE))</f>
        <v>-</v>
      </c>
      <c r="AD791" s="634">
        <f>IF(VLOOKUP($AU791,'FE Source'!$A:$W,10,FALSE)=0,"-",VLOOKUP($AU791,'FE Source'!$A:$W,10,FALSE))</f>
        <v>1.25</v>
      </c>
      <c r="AE791" s="618">
        <f>IF(VLOOKUP($AU791,'FE Source'!$A:$W,11,FALSE)=0,"-",VLOOKUP($AU791,'FE Source'!$A:$W,11,FALSE))</f>
        <v>17.5</v>
      </c>
      <c r="AF791" s="618">
        <f>IF(VLOOKUP($AU791,'FE Source'!$A:$W,12,FALSE)=0,"-",VLOOKUP($AU791,'FE Source'!$A:$W,12,FALSE))</f>
        <v>0.32</v>
      </c>
      <c r="AG791" s="618">
        <f>IF(VLOOKUP($AU791,'FE Source'!$A:$W,14,FALSE)=0,"-",VLOOKUP($AU791,'FE Source'!$A:$W,14,FALSE))</f>
        <v>-12.73</v>
      </c>
      <c r="AH791" s="102"/>
      <c r="AI791" s="618">
        <f>IF(VLOOKUP($AU791,'FE Source'!$A:$Y,20,FALSE)=0,"-",VLOOKUP($AU791,'FE Source'!$A:$Y,20,FALSE))</f>
        <v>143.86000000000001</v>
      </c>
      <c r="AJ791" s="102"/>
      <c r="AK791" s="102"/>
      <c r="AL791" s="632">
        <f>IF(VLOOKUP($AU791,'FE Source'!$A:$Y,19,FALSE)=0,"-",VLOOKUP($AU791,'FE Source'!$A:$Y,19,FALSE))</f>
        <v>107.2</v>
      </c>
      <c r="AM791" s="102"/>
      <c r="AN791" s="635">
        <f>IF(VLOOKUP($AU791,'FE Source'!$A:$W,13,FALSE)=0,"-",VLOOKUP($AU791,'FE Source'!$A:$W,13,FALSE))</f>
        <v>811.8</v>
      </c>
      <c r="AO791" s="634" t="str">
        <f>IF(J791="no","-",IF(VLOOKUP($AU791,'FE Source'!$A:$W,15,FALSE)=0,"-",VLOOKUP($AU791,'FE Source'!$A:$W,15,FALSE)))</f>
        <v>-</v>
      </c>
      <c r="AP791" s="618" t="str">
        <f>IF(AO791="-","-",IF(VLOOKUP($AU791,'FE Source'!$A:$Z,21,FALSE)=0,"-",IF(VLOOKUP($AU791,'FE Source'!$A:$Z,21,FALSE)=2,"Semi-Annual",IF(VLOOKUP($AU791,'FE Source'!$A:$Z,21,FALSE)=4,"Quarterly",IF(VLOOKUP($AU791,'FE Source'!$A:$Z,21,FALSE)=12,"Monthly","Annual")))))</f>
        <v>-</v>
      </c>
      <c r="AQ791" s="632">
        <f t="array" ref="AQ791">IF(VLOOKUP($AU791,'FE Source'!$A:$W,16,FALSE)=0,"-",VLOOKUP($AU791,'FE Source'!$A:$W,16,FALSE))</f>
        <v>1.77</v>
      </c>
      <c r="AR791" s="636" t="str">
        <f>IF(VLOOKUP($AU791,'FE Source'!$A:$W,17,FALSE)=0,"-",VLOOKUP($AU791,'FE Source'!$A:$W,17,FALSE))</f>
        <v>Neutral</v>
      </c>
      <c r="AS791" s="634">
        <f>IF(VLOOKUP($AU791,'FE Source'!$AN:$AS,4,FALSE)="",VLOOKUP($AU791,'FE Source'!$AN:$AS,3,FALSE),VLOOKUP($AU791,'FE Source'!$AN:$AS,4,FALSE))</f>
        <v>18.23</v>
      </c>
      <c r="AT791" s="637">
        <f>IF(VLOOKUP($AU791,'FE Source'!$AN:$AS,5,FALSE)=0,"-",VLOOKUP($AU791,'FE Source'!$AN:$AS,5,FALSE))</f>
        <v>45783</v>
      </c>
      <c r="AU791" s="636" t="s">
        <v>10823</v>
      </c>
      <c r="BE791" s="215" t="str">
        <f>IF(VLOOKUP($AU791,'FE Source'!$A:$AK,22,FALSE)=0,"-",VLOOKUP($AU791,'FE Source'!$A:$AK,22,FALSE))</f>
        <v>-</v>
      </c>
      <c r="BF791" s="215" t="str">
        <f>IF(VLOOKUP($AU791,'FE Source'!$A:$AK,23,FALSE)=0,"-",VLOOKUP($AU791,'FE Source'!$A:$AK,23,FALSE))</f>
        <v>-</v>
      </c>
      <c r="BG791" s="215" t="str">
        <f>IF(VLOOKUP($AU791,'FE Source'!$A:$AK,24,FALSE)=0,"-",VLOOKUP($AU791,'FE Source'!$A:$AK,24,FALSE))</f>
        <v>-</v>
      </c>
      <c r="BH791" s="215" t="str">
        <f>IF(VLOOKUP($AU791,'FE Source'!$A:$AK,25,FALSE)=0,"-",VLOOKUP($AU791,'FE Source'!$A:$AK,25,FALSE))</f>
        <v>-</v>
      </c>
      <c r="BI791" s="215">
        <f>IF(VLOOKUP($AU791,'FE Source'!$A:$AK,26,FALSE)=0,"-",VLOOKUP($AU791,'FE Source'!$A:$AK,26,FALSE))</f>
        <v>27.3</v>
      </c>
      <c r="BJ791" s="215">
        <f>IF(VLOOKUP($AU791,'FE Source'!$A:$AK,27,FALSE)=0,"-",VLOOKUP($AU791,'FE Source'!$A:$AK,27,FALSE))</f>
        <v>10.78</v>
      </c>
      <c r="BK791" s="215">
        <f>IF(VLOOKUP($AU791,'FE Source'!$A:$AK,28,FALSE)=0,"-",VLOOKUP($AU791,'FE Source'!$A:$AK,28,FALSE))</f>
        <v>19.420000000000002</v>
      </c>
      <c r="BL791" s="215">
        <f>IF(VLOOKUP($AU791,'FE Source'!$A:$AK,29,FALSE)=0,"-",VLOOKUP($AU791,'FE Source'!$A:$AK,29,FALSE))</f>
        <v>-14.95</v>
      </c>
      <c r="BM791" s="215">
        <f>IF(VLOOKUP($AU791,'FE Source'!$A:$AK,30,FALSE)=0,"-",VLOOKUP($AU791,'FE Source'!$A:$AK,30,FALSE))</f>
        <v>19.87</v>
      </c>
      <c r="BN791" t="str">
        <f>IF(VLOOKUP($AU791,'FE Source'!$A:$AK,31,FALSE)="No Specified Index","-",IF(VLOOKUP($AU791,'FE Source'!$A:$AK,31,FALSE)=0,"-",VLOOKUP($AU791,'FE Source'!$A:$AK,31,FALSE)))</f>
        <v>MSCI World</v>
      </c>
      <c r="BO791" s="217">
        <f>IF(VLOOKUP($AU791,'FE Source'!$A:$AK,32,FALSE)=0,"-",VLOOKUP($AU791,'FE Source'!$A:$AK,32,FALSE))</f>
        <v>43217</v>
      </c>
      <c r="BP791" s="18" t="str">
        <f>IF(VLOOKUP($AU791,'FE Source'!$AZ:$BC,2,FALSE)=0,"-",VLOOKUP($AU791,'FE Source'!$AZ:$BC,2,FALSE))</f>
        <v>-</v>
      </c>
      <c r="BQ791" s="18" t="str">
        <f>IF(VLOOKUP($AU791,'FE Source'!$AZ:$BC,3,FALSE)=0,"-",VLOOKUP($AU791,'FE Source'!$AZ:$BC,3,FALSE))</f>
        <v>-</v>
      </c>
      <c r="BR791" s="18" t="str">
        <f>IF(VLOOKUP($AU791,'FE Source'!$AZ:$BC,4,FALSE)=0,"-",VLOOKUP($AU791,'FE Source'!$AZ:$BC,4,FALSE))</f>
        <v>-</v>
      </c>
    </row>
    <row r="792" spans="2:70" ht="15">
      <c r="B792" s="3"/>
      <c r="C792" s="650" t="str">
        <f>INDEX('UT - Retail'!$B$7:$B$1409,MATCH(AU792,'UT - Retail'!$U$7:$U$1409,0),1)</f>
        <v>Neuberger Berman Global Value A Acc USD</v>
      </c>
      <c r="D792" s="650"/>
      <c r="E792" s="618" t="str">
        <f>VLOOKUP(C792,'UT - Retail'!$B:$K,8,FALSE)</f>
        <v>Equities</v>
      </c>
      <c r="F792" s="618" t="str">
        <f>VLOOKUP(C792,'UT - Retail'!$B:$K,9,FALSE)</f>
        <v>Global</v>
      </c>
      <c r="G792" s="618" t="str">
        <f>VLOOKUP(C792,'UT - Retail'!$B:$K,10,FALSE)</f>
        <v>General</v>
      </c>
      <c r="H792" s="82" t="str">
        <f>VLOOKUP(C792,'UT - Retail'!$B:$N,13,FALSE)</f>
        <v>No</v>
      </c>
      <c r="I792" s="82" t="str">
        <f>VLOOKUP(C792,'UT - Retail'!$B:$Q,14,FALSE)</f>
        <v>No</v>
      </c>
      <c r="J792" s="618" t="str">
        <f>VLOOKUP(C792,'UT - Retail'!$B:$Q,11,FALSE)</f>
        <v>No</v>
      </c>
      <c r="K792" s="130" t="str">
        <f>VLOOKUP(C792,'UT - Retail'!$B:$P,15,FALSE)</f>
        <v>No</v>
      </c>
      <c r="L792" s="82" t="str">
        <f>VLOOKUP(C792,'UT - Retail'!$B:$Q,16,FALSE)</f>
        <v>Both</v>
      </c>
      <c r="M792" s="618" t="str">
        <f>VLOOKUP(C792,'UT - Retail'!$B:$K,6,FALSE)</f>
        <v>USD</v>
      </c>
      <c r="N792" s="618" t="str">
        <f>IFERROR(IF(MATCH(C792,'Portfolio Construction'!$AL:$AL,0),"Yes","No"),"No")</f>
        <v>No</v>
      </c>
      <c r="O792" s="618" t="str">
        <f>IFERROR(IF(MATCH(C792,'Portfolio Construction'!$AN:$AN,0),"Yes","No"),"No")</f>
        <v>No</v>
      </c>
      <c r="P792" s="618" t="str">
        <f>IFERROR(IF(MATCH(C792,'Portfolio Construction'!$AP:$AP,0),"Yes","No"),"No")</f>
        <v>No</v>
      </c>
      <c r="Q792" s="618" t="str">
        <f>IFERROR(IF(MATCH(C792,'Portfolio Construction'!$AR:$AR,0),"Yes","No"),"No")</f>
        <v>No</v>
      </c>
      <c r="R792" s="618" t="str">
        <f>IFERROR(IF(MATCH(C792,'Portfolio Construction'!$AT:$AT,0),"Yes","No"),"No")</f>
        <v>No</v>
      </c>
      <c r="S792" s="618" t="str">
        <f>IFERROR(IF(MATCH(C792,'Portfolio Construction'!$AV:$AV,0),"Yes","No"),"No")</f>
        <v>No</v>
      </c>
      <c r="T792" s="618" t="str">
        <f>IFERROR(IF(MATCH(C792,'Portfolio Construction'!$AX:$AX,0),"Yes","No"),"No")</f>
        <v>No</v>
      </c>
      <c r="U792" s="618" t="str">
        <f>IFERROR(IF(MATCH(C792,'Portfolio Construction'!$AZ:$AZ,0),"Yes","No"),"No")</f>
        <v>No</v>
      </c>
      <c r="V792" s="618" t="str">
        <f>IFERROR(IF(MATCH(C792,'Portfolio Construction'!$BB:$BB,0),"Yes","No"),"No")</f>
        <v>No</v>
      </c>
      <c r="W792" s="618">
        <f>IF(VLOOKUP($AU792,'FE Source'!$A:$W,3,FALSE)=0,"-",VLOOKUP($AU792,'FE Source'!$A:$W,3,FALSE))</f>
        <v>-2.76</v>
      </c>
      <c r="X792" s="618">
        <f>IF(VLOOKUP($AU792,'FE Source'!$A:$W,4,FALSE)=0,"-",VLOOKUP($AU792,'FE Source'!$A:$W,4,FALSE))</f>
        <v>5.48</v>
      </c>
      <c r="Y792" s="618">
        <f>IF(VLOOKUP($AU792,'FE Source'!$A:$W,5,FALSE)=0,"-",VLOOKUP($AU792,'FE Source'!$A:$W,5,FALSE))</f>
        <v>-3.61</v>
      </c>
      <c r="Z792" s="618">
        <f>IF(VLOOKUP($AU792,'FE Source'!$A:$W,6,FALSE)=0,"-",VLOOKUP($AU792,'FE Source'!$A:$W,6,FALSE))</f>
        <v>3.63</v>
      </c>
      <c r="AA792" s="618">
        <f>IF(VLOOKUP($AU792,'FE Source'!$A:$W,7,FALSE)=0,"-",VLOOKUP($AU792,'FE Source'!$A:$W,7,FALSE))</f>
        <v>5.87</v>
      </c>
      <c r="AB792" s="618">
        <f>IF(VLOOKUP($AU792,'FE Source'!$A:$W,8,FALSE)=0,"-",VLOOKUP($AU792,'FE Source'!$A:$W,8,FALSE))</f>
        <v>10.67</v>
      </c>
      <c r="AC792" s="632" t="str">
        <f>IF(VLOOKUP($AU792,'FE Source'!$A:$W,9,FALSE)=0,"-",VLOOKUP($AU792,'FE Source'!$A:$W,9,FALSE))</f>
        <v>-</v>
      </c>
      <c r="AD792" s="634">
        <f>IF(VLOOKUP($AU792,'FE Source'!$A:$W,10,FALSE)=0,"-",VLOOKUP($AU792,'FE Source'!$A:$W,10,FALSE))</f>
        <v>0.94</v>
      </c>
      <c r="AE792" s="618">
        <f>IF(VLOOKUP($AU792,'FE Source'!$A:$W,11,FALSE)=0,"-",VLOOKUP($AU792,'FE Source'!$A:$W,11,FALSE))</f>
        <v>12.56</v>
      </c>
      <c r="AF792" s="618">
        <f>IF(VLOOKUP($AU792,'FE Source'!$A:$W,12,FALSE)=0,"-",VLOOKUP($AU792,'FE Source'!$A:$W,12,FALSE))</f>
        <v>0.27</v>
      </c>
      <c r="AG792" s="618">
        <f>IF(VLOOKUP($AU792,'FE Source'!$A:$W,14,FALSE)=0,"-",VLOOKUP($AU792,'FE Source'!$A:$W,14,FALSE))</f>
        <v>-12.67</v>
      </c>
      <c r="AH792" s="102"/>
      <c r="AI792" s="618">
        <f>IF(VLOOKUP($AU792,'FE Source'!$A:$Y,20,FALSE)=0,"-",VLOOKUP($AU792,'FE Source'!$A:$Y,20,FALSE))</f>
        <v>98.08</v>
      </c>
      <c r="AJ792" s="102"/>
      <c r="AK792" s="102"/>
      <c r="AL792" s="632">
        <f>IF(VLOOKUP($AU792,'FE Source'!$A:$Y,19,FALSE)=0,"-",VLOOKUP($AU792,'FE Source'!$A:$Y,19,FALSE))</f>
        <v>86.99</v>
      </c>
      <c r="AM792" s="102"/>
      <c r="AN792" s="635">
        <f>IF(VLOOKUP($AU792,'FE Source'!$A:$W,13,FALSE)=0,"-",VLOOKUP($AU792,'FE Source'!$A:$W,13,FALSE))</f>
        <v>57.6</v>
      </c>
      <c r="AO792" s="634" t="str">
        <f>IF(J792="no","-",IF(VLOOKUP($AU792,'FE Source'!$A:$W,15,FALSE)=0,"-",VLOOKUP($AU792,'FE Source'!$A:$W,15,FALSE)))</f>
        <v>-</v>
      </c>
      <c r="AP792" s="618" t="str">
        <f>IF(AO792="-","-",IF(VLOOKUP($AU792,'FE Source'!$A:$Z,21,FALSE)=0,"-",IF(VLOOKUP($AU792,'FE Source'!$A:$Z,21,FALSE)=2,"Semi-Annual",IF(VLOOKUP($AU792,'FE Source'!$A:$Z,21,FALSE)=4,"Quarterly",IF(VLOOKUP($AU792,'FE Source'!$A:$Z,21,FALSE)=12,"Monthly","Annual")))))</f>
        <v>-</v>
      </c>
      <c r="AQ792" s="632">
        <f t="array" ref="AQ792">IF(VLOOKUP($AU792,'FE Source'!$A:$W,16,FALSE)=0,"-",VLOOKUP($AU792,'FE Source'!$A:$W,16,FALSE))</f>
        <v>1.1499999999999999</v>
      </c>
      <c r="AR792" s="636" t="str">
        <f>IF(VLOOKUP($AU792,'FE Source'!$A:$W,17,FALSE)=0,"-",VLOOKUP($AU792,'FE Source'!$A:$W,17,FALSE))</f>
        <v>Neutral</v>
      </c>
      <c r="AS792" s="634">
        <f>IF(VLOOKUP($AU792,'FE Source'!$AN:$AS,4,FALSE)="",VLOOKUP($AU792,'FE Source'!$AN:$AS,3,FALSE),VLOOKUP($AU792,'FE Source'!$AN:$AS,4,FALSE))</f>
        <v>20.71</v>
      </c>
      <c r="AT792" s="637">
        <f>IF(VLOOKUP($AU792,'FE Source'!$AN:$AS,5,FALSE)=0,"-",VLOOKUP($AU792,'FE Source'!$AN:$AS,5,FALSE))</f>
        <v>45783</v>
      </c>
      <c r="AU792" s="636" t="s">
        <v>2670</v>
      </c>
      <c r="BE792" s="215" t="str">
        <f>IF(VLOOKUP($AU792,'FE Source'!$A:$AK,22,FALSE)=0,"-",VLOOKUP($AU792,'FE Source'!$A:$AK,22,FALSE))</f>
        <v>-</v>
      </c>
      <c r="BF792" s="215" t="str">
        <f>IF(VLOOKUP($AU792,'FE Source'!$A:$AK,23,FALSE)=0,"-",VLOOKUP($AU792,'FE Source'!$A:$AK,23,FALSE))</f>
        <v>-</v>
      </c>
      <c r="BG792" s="215" t="str">
        <f>IF(VLOOKUP($AU792,'FE Source'!$A:$AK,24,FALSE)=0,"-",VLOOKUP($AU792,'FE Source'!$A:$AK,24,FALSE))</f>
        <v>-</v>
      </c>
      <c r="BH792" s="215">
        <f>IF(VLOOKUP($AU792,'FE Source'!$A:$AK,25,FALSE)=0,"-",VLOOKUP($AU792,'FE Source'!$A:$AK,25,FALSE))</f>
        <v>-8.42</v>
      </c>
      <c r="BI792" s="215">
        <f>IF(VLOOKUP($AU792,'FE Source'!$A:$AK,26,FALSE)=0,"-",VLOOKUP($AU792,'FE Source'!$A:$AK,26,FALSE))</f>
        <v>20.47</v>
      </c>
      <c r="BJ792" s="215">
        <f>IF(VLOOKUP($AU792,'FE Source'!$A:$AK,27,FALSE)=0,"-",VLOOKUP($AU792,'FE Source'!$A:$AK,27,FALSE))</f>
        <v>11.08</v>
      </c>
      <c r="BK792" s="215">
        <f>IF(VLOOKUP($AU792,'FE Source'!$A:$AK,28,FALSE)=0,"-",VLOOKUP($AU792,'FE Source'!$A:$AK,28,FALSE))</f>
        <v>21.82</v>
      </c>
      <c r="BL792" s="215">
        <f>IF(VLOOKUP($AU792,'FE Source'!$A:$AK,29,FALSE)=0,"-",VLOOKUP($AU792,'FE Source'!$A:$AK,29,FALSE))</f>
        <v>-13.75</v>
      </c>
      <c r="BM792" s="215">
        <f>IF(VLOOKUP($AU792,'FE Source'!$A:$AK,30,FALSE)=0,"-",VLOOKUP($AU792,'FE Source'!$A:$AK,30,FALSE))</f>
        <v>14.26</v>
      </c>
      <c r="BN792" t="str">
        <f>IF(VLOOKUP($AU792,'FE Source'!$A:$AK,31,FALSE)="No Specified Index","-",IF(VLOOKUP($AU792,'FE Source'!$A:$AK,31,FALSE)=0,"-",VLOOKUP($AU792,'FE Source'!$A:$AK,31,FALSE)))</f>
        <v>MSCI ACWI</v>
      </c>
      <c r="BO792" s="217">
        <f>IF(VLOOKUP($AU792,'FE Source'!$A:$AK,32,FALSE)=0,"-",VLOOKUP($AU792,'FE Source'!$A:$AK,32,FALSE))</f>
        <v>42961</v>
      </c>
      <c r="BP792" s="18" t="str">
        <f>IF(VLOOKUP($AU792,'FE Source'!$AZ:$BC,2,FALSE)=0,"-",VLOOKUP($AU792,'FE Source'!$AZ:$BC,2,FALSE))</f>
        <v>-</v>
      </c>
      <c r="BQ792" s="18" t="str">
        <f>IF(VLOOKUP($AU792,'FE Source'!$AZ:$BC,3,FALSE)=0,"-",VLOOKUP($AU792,'FE Source'!$AZ:$BC,3,FALSE))</f>
        <v>-</v>
      </c>
      <c r="BR792" s="18" t="str">
        <f>IF(VLOOKUP($AU792,'FE Source'!$AZ:$BC,4,FALSE)=0,"-",VLOOKUP($AU792,'FE Source'!$AZ:$BC,4,FALSE))</f>
        <v>-</v>
      </c>
    </row>
    <row r="793" spans="2:70" ht="15">
      <c r="B793" s="3"/>
      <c r="C793" s="650" t="str">
        <f>INDEX('UT - Retail'!$B$7:$B$1409,MATCH(AU793,'UT - Retail'!$U$7:$U$1409,0),1)</f>
        <v>Neuberger Berman Next Generation Connectivity A Acc AUD-H</v>
      </c>
      <c r="D793" s="650"/>
      <c r="E793" s="618" t="str">
        <f>VLOOKUP(C793,'UT - Retail'!$B:$K,8,FALSE)</f>
        <v>Equities</v>
      </c>
      <c r="F793" s="618" t="str">
        <f>VLOOKUP(C793,'UT - Retail'!$B:$K,9,FALSE)</f>
        <v>Global</v>
      </c>
      <c r="G793" s="618" t="str">
        <f>VLOOKUP(C793,'UT - Retail'!$B:$K,10,FALSE)</f>
        <v>New Economy</v>
      </c>
      <c r="H793" s="82" t="str">
        <f>VLOOKUP(C793,'UT - Retail'!$B:$N,13,FALSE)</f>
        <v>No</v>
      </c>
      <c r="I793" s="82" t="str">
        <f>VLOOKUP(C793,'UT - Retail'!$B:$Q,14,FALSE)</f>
        <v>No</v>
      </c>
      <c r="J793" s="618" t="str">
        <f>VLOOKUP(C793,'UT - Retail'!$B:$Q,11,FALSE)</f>
        <v>No</v>
      </c>
      <c r="K793" s="130" t="str">
        <f>VLOOKUP(C793,'UT - Retail'!$B:$P,15,FALSE)</f>
        <v>Yes</v>
      </c>
      <c r="L793" s="82" t="str">
        <f>VLOOKUP(C793,'UT - Retail'!$B:$Q,16,FALSE)</f>
        <v>iFast</v>
      </c>
      <c r="M793" s="618" t="str">
        <f>VLOOKUP(C793,'UT - Retail'!$B:$K,6,FALSE)</f>
        <v>AUD</v>
      </c>
      <c r="N793" s="618" t="str">
        <f>IFERROR(IF(MATCH(C793,'Portfolio Construction'!$AL:$AL,0),"Yes","No"),"No")</f>
        <v>No</v>
      </c>
      <c r="O793" s="618" t="str">
        <f>IFERROR(IF(MATCH(C793,'Portfolio Construction'!$AN:$AN,0),"Yes","No"),"No")</f>
        <v>No</v>
      </c>
      <c r="P793" s="618" t="str">
        <f>IFERROR(IF(MATCH(C793,'Portfolio Construction'!$AP:$AP,0),"Yes","No"),"No")</f>
        <v>No</v>
      </c>
      <c r="Q793" s="618" t="str">
        <f>IFERROR(IF(MATCH(C793,'Portfolio Construction'!$AR:$AR,0),"Yes","No"),"No")</f>
        <v>No</v>
      </c>
      <c r="R793" s="618" t="str">
        <f>IFERROR(IF(MATCH(C793,'Portfolio Construction'!$AT:$AT,0),"Yes","No"),"No")</f>
        <v>No</v>
      </c>
      <c r="S793" s="618" t="str">
        <f>IFERROR(IF(MATCH(C793,'Portfolio Construction'!$AV:$AV,0),"Yes","No"),"No")</f>
        <v>No</v>
      </c>
      <c r="T793" s="618" t="str">
        <f>IFERROR(IF(MATCH(C793,'Portfolio Construction'!$AX:$AX,0),"Yes","No"),"No")</f>
        <v>No</v>
      </c>
      <c r="U793" s="618" t="str">
        <f>IFERROR(IF(MATCH(C793,'Portfolio Construction'!$AZ:$AZ,0),"Yes","No"),"No")</f>
        <v>No</v>
      </c>
      <c r="V793" s="618" t="str">
        <f>IFERROR(IF(MATCH(C793,'Portfolio Construction'!$BB:$BB,0),"Yes","No"),"No")</f>
        <v>No</v>
      </c>
      <c r="W793" s="618" t="e">
        <f>IF(VLOOKUP($AU793,'FE Source'!$A:$W,3,FALSE)=0,"-",VLOOKUP($AU793,'FE Source'!$A:$W,3,FALSE))</f>
        <v>#N/A</v>
      </c>
      <c r="X793" s="618" t="e">
        <f>IF(VLOOKUP($AU793,'FE Source'!$A:$W,4,FALSE)=0,"-",VLOOKUP($AU793,'FE Source'!$A:$W,4,FALSE))</f>
        <v>#N/A</v>
      </c>
      <c r="Y793" s="618" t="e">
        <f>IF(VLOOKUP($AU793,'FE Source'!$A:$W,5,FALSE)=0,"-",VLOOKUP($AU793,'FE Source'!$A:$W,5,FALSE))</f>
        <v>#N/A</v>
      </c>
      <c r="Z793" s="618" t="e">
        <f>IF(VLOOKUP($AU793,'FE Source'!$A:$W,6,FALSE)=0,"-",VLOOKUP($AU793,'FE Source'!$A:$W,6,FALSE))</f>
        <v>#N/A</v>
      </c>
      <c r="AA793" s="618" t="e">
        <f>IF(VLOOKUP($AU793,'FE Source'!$A:$W,7,FALSE)=0,"-",VLOOKUP($AU793,'FE Source'!$A:$W,7,FALSE))</f>
        <v>#N/A</v>
      </c>
      <c r="AB793" s="618" t="e">
        <f>IF(VLOOKUP($AU793,'FE Source'!$A:$W,8,FALSE)=0,"-",VLOOKUP($AU793,'FE Source'!$A:$W,8,FALSE))</f>
        <v>#N/A</v>
      </c>
      <c r="AC793" s="632" t="e">
        <f>IF(VLOOKUP($AU793,'FE Source'!$A:$W,9,FALSE)=0,"-",VLOOKUP($AU793,'FE Source'!$A:$W,9,FALSE))</f>
        <v>#N/A</v>
      </c>
      <c r="AD793" s="634" t="e">
        <f>IF(VLOOKUP($AU793,'FE Source'!$A:$W,10,FALSE)=0,"-",VLOOKUP($AU793,'FE Source'!$A:$W,10,FALSE))</f>
        <v>#N/A</v>
      </c>
      <c r="AE793" s="618" t="e">
        <f>IF(VLOOKUP($AU793,'FE Source'!$A:$W,11,FALSE)=0,"-",VLOOKUP($AU793,'FE Source'!$A:$W,11,FALSE))</f>
        <v>#N/A</v>
      </c>
      <c r="AF793" s="618" t="e">
        <f>IF(VLOOKUP($AU793,'FE Source'!$A:$W,12,FALSE)=0,"-",VLOOKUP($AU793,'FE Source'!$A:$W,12,FALSE))</f>
        <v>#N/A</v>
      </c>
      <c r="AG793" s="618" t="e">
        <f>IF(VLOOKUP($AU793,'FE Source'!$A:$W,14,FALSE)=0,"-",VLOOKUP($AU793,'FE Source'!$A:$W,14,FALSE))</f>
        <v>#N/A</v>
      </c>
      <c r="AH793" s="102"/>
      <c r="AI793" s="618" t="e">
        <f>IF(VLOOKUP($AU793,'FE Source'!$A:$Y,20,FALSE)=0,"-",VLOOKUP($AU793,'FE Source'!$A:$Y,20,FALSE))</f>
        <v>#N/A</v>
      </c>
      <c r="AJ793" s="102"/>
      <c r="AK793" s="102"/>
      <c r="AL793" s="632" t="e">
        <f>IF(VLOOKUP($AU793,'FE Source'!$A:$Y,19,FALSE)=0,"-",VLOOKUP($AU793,'FE Source'!$A:$Y,19,FALSE))</f>
        <v>#N/A</v>
      </c>
      <c r="AM793" s="102"/>
      <c r="AN793" s="635" t="e">
        <f>IF(VLOOKUP($AU793,'FE Source'!$A:$W,13,FALSE)=0,"-",VLOOKUP($AU793,'FE Source'!$A:$W,13,FALSE))</f>
        <v>#N/A</v>
      </c>
      <c r="AO793" s="634" t="str">
        <f>IF(J793="no","-",IF(VLOOKUP($AU793,'FE Source'!$A:$W,15,FALSE)=0,"-",VLOOKUP($AU793,'FE Source'!$A:$W,15,FALSE)))</f>
        <v>-</v>
      </c>
      <c r="AP793" s="618" t="str">
        <f>IF(AO793="-","-",IF(VLOOKUP($AU793,'FE Source'!$A:$Z,21,FALSE)=0,"-",IF(VLOOKUP($AU793,'FE Source'!$A:$Z,21,FALSE)=2,"Semi-Annual",IF(VLOOKUP($AU793,'FE Source'!$A:$Z,21,FALSE)=4,"Quarterly",IF(VLOOKUP($AU793,'FE Source'!$A:$Z,21,FALSE)=12,"Monthly","Annual")))))</f>
        <v>-</v>
      </c>
      <c r="AQ793" s="632" t="e">
        <f t="array" ref="AQ793">IF(VLOOKUP($AU793,'FE Source'!$A:$W,16,FALSE)=0,"-",VLOOKUP($AU793,'FE Source'!$A:$W,16,FALSE))</f>
        <v>#N/A</v>
      </c>
      <c r="AR793" s="636" t="e">
        <f>IF(VLOOKUP($AU793,'FE Source'!$A:$W,17,FALSE)=0,"-",VLOOKUP($AU793,'FE Source'!$A:$W,17,FALSE))</f>
        <v>#N/A</v>
      </c>
      <c r="AS793" s="634" t="e">
        <f>IF(VLOOKUP($AU793,'FE Source'!$AN:$AS,4,FALSE)="",VLOOKUP($AU793,'FE Source'!$AN:$AS,3,FALSE),VLOOKUP($AU793,'FE Source'!$AN:$AS,4,FALSE))</f>
        <v>#N/A</v>
      </c>
      <c r="AT793" s="637" t="e">
        <f>IF(VLOOKUP($AU793,'FE Source'!$AN:$AS,5,FALSE)=0,"-",VLOOKUP($AU793,'FE Source'!$AN:$AS,5,FALSE))</f>
        <v>#N/A</v>
      </c>
      <c r="AU793" s="636" t="s">
        <v>9398</v>
      </c>
      <c r="BE793" s="215" t="e">
        <f>IF(VLOOKUP($AU793,'FE Source'!$A:$AK,22,FALSE)=0,"-",VLOOKUP($AU793,'FE Source'!$A:$AK,22,FALSE))</f>
        <v>#N/A</v>
      </c>
      <c r="BF793" s="215" t="e">
        <f>IF(VLOOKUP($AU793,'FE Source'!$A:$AK,23,FALSE)=0,"-",VLOOKUP($AU793,'FE Source'!$A:$AK,23,FALSE))</f>
        <v>#N/A</v>
      </c>
      <c r="BG793" s="215" t="e">
        <f>IF(VLOOKUP($AU793,'FE Source'!$A:$AK,24,FALSE)=0,"-",VLOOKUP($AU793,'FE Source'!$A:$AK,24,FALSE))</f>
        <v>#N/A</v>
      </c>
      <c r="BH793" s="215" t="e">
        <f>IF(VLOOKUP($AU793,'FE Source'!$A:$AK,25,FALSE)=0,"-",VLOOKUP($AU793,'FE Source'!$A:$AK,25,FALSE))</f>
        <v>#N/A</v>
      </c>
      <c r="BI793" s="215" t="e">
        <f>IF(VLOOKUP($AU793,'FE Source'!$A:$AK,26,FALSE)=0,"-",VLOOKUP($AU793,'FE Source'!$A:$AK,26,FALSE))</f>
        <v>#N/A</v>
      </c>
      <c r="BJ793" s="215" t="e">
        <f>IF(VLOOKUP($AU793,'FE Source'!$A:$AK,27,FALSE)=0,"-",VLOOKUP($AU793,'FE Source'!$A:$AK,27,FALSE))</f>
        <v>#N/A</v>
      </c>
      <c r="BK793" s="215" t="e">
        <f>IF(VLOOKUP($AU793,'FE Source'!$A:$AK,28,FALSE)=0,"-",VLOOKUP($AU793,'FE Source'!$A:$AK,28,FALSE))</f>
        <v>#N/A</v>
      </c>
      <c r="BL793" s="215" t="e">
        <f>IF(VLOOKUP($AU793,'FE Source'!$A:$AK,29,FALSE)=0,"-",VLOOKUP($AU793,'FE Source'!$A:$AK,29,FALSE))</f>
        <v>#N/A</v>
      </c>
      <c r="BM793" s="215" t="e">
        <f>IF(VLOOKUP($AU793,'FE Source'!$A:$AK,30,FALSE)=0,"-",VLOOKUP($AU793,'FE Source'!$A:$AK,30,FALSE))</f>
        <v>#N/A</v>
      </c>
      <c r="BN793" t="e">
        <f>IF(VLOOKUP($AU793,'FE Source'!$A:$AK,31,FALSE)="No Specified Index","-",IF(VLOOKUP($AU793,'FE Source'!$A:$AK,31,FALSE)=0,"-",VLOOKUP($AU793,'FE Source'!$A:$AK,31,FALSE)))</f>
        <v>#N/A</v>
      </c>
      <c r="BO793" s="217" t="e">
        <f>IF(VLOOKUP($AU793,'FE Source'!$A:$AK,32,FALSE)=0,"-",VLOOKUP($AU793,'FE Source'!$A:$AK,32,FALSE))</f>
        <v>#N/A</v>
      </c>
      <c r="BP793" s="18" t="e">
        <f>IF(VLOOKUP($AU793,'FE Source'!$AZ:$BC,2,FALSE)=0,"-",VLOOKUP($AU793,'FE Source'!$AZ:$BC,2,FALSE))</f>
        <v>#N/A</v>
      </c>
      <c r="BQ793" s="18" t="e">
        <f>IF(VLOOKUP($AU793,'FE Source'!$AZ:$BC,3,FALSE)=0,"-",VLOOKUP($AU793,'FE Source'!$AZ:$BC,3,FALSE))</f>
        <v>#N/A</v>
      </c>
      <c r="BR793" s="18" t="e">
        <f>IF(VLOOKUP($AU793,'FE Source'!$AZ:$BC,4,FALSE)=0,"-",VLOOKUP($AU793,'FE Source'!$AZ:$BC,4,FALSE))</f>
        <v>#N/A</v>
      </c>
    </row>
    <row r="794" spans="2:70" ht="15">
      <c r="B794" s="3"/>
      <c r="C794" s="650" t="str">
        <f>INDEX('UT - Retail'!$B$7:$B$1409,MATCH(AU794,'UT - Retail'!$U$7:$U$1409,0),1)</f>
        <v>Neuberger Berman Next Generation Connectivity A Acc SGD-H</v>
      </c>
      <c r="D794" s="650"/>
      <c r="E794" s="618" t="str">
        <f>VLOOKUP(C794,'UT - Retail'!$B:$K,8,FALSE)</f>
        <v>Equities</v>
      </c>
      <c r="F794" s="618" t="str">
        <f>VLOOKUP(C794,'UT - Retail'!$B:$K,9,FALSE)</f>
        <v>Global</v>
      </c>
      <c r="G794" s="618" t="str">
        <f>VLOOKUP(C794,'UT - Retail'!$B:$K,10,FALSE)</f>
        <v>New Economy</v>
      </c>
      <c r="H794" s="82" t="str">
        <f>VLOOKUP(C794,'UT - Retail'!$B:$N,13,FALSE)</f>
        <v>No</v>
      </c>
      <c r="I794" s="82" t="str">
        <f>VLOOKUP(C794,'UT - Retail'!$B:$Q,14,FALSE)</f>
        <v>No</v>
      </c>
      <c r="J794" s="618" t="str">
        <f>VLOOKUP(C794,'UT - Retail'!$B:$Q,11,FALSE)</f>
        <v>No</v>
      </c>
      <c r="K794" s="130" t="str">
        <f>VLOOKUP(C794,'UT - Retail'!$B:$P,15,FALSE)</f>
        <v>Yes</v>
      </c>
      <c r="L794" s="82" t="str">
        <f>VLOOKUP(C794,'UT - Retail'!$B:$Q,16,FALSE)</f>
        <v>Both</v>
      </c>
      <c r="M794" s="618" t="str">
        <f>VLOOKUP(C794,'UT - Retail'!$B:$K,6,FALSE)</f>
        <v>SGD</v>
      </c>
      <c r="N794" s="618" t="str">
        <f>IFERROR(IF(MATCH(C794,'Portfolio Construction'!$AL:$AL,0),"Yes","No"),"No")</f>
        <v>No</v>
      </c>
      <c r="O794" s="618" t="str">
        <f>IFERROR(IF(MATCH(C794,'Portfolio Construction'!$AN:$AN,0),"Yes","No"),"No")</f>
        <v>No</v>
      </c>
      <c r="P794" s="618" t="str">
        <f>IFERROR(IF(MATCH(C794,'Portfolio Construction'!$AP:$AP,0),"Yes","No"),"No")</f>
        <v>No</v>
      </c>
      <c r="Q794" s="618" t="str">
        <f>IFERROR(IF(MATCH(C794,'Portfolio Construction'!$AR:$AR,0),"Yes","No"),"No")</f>
        <v>No</v>
      </c>
      <c r="R794" s="618" t="str">
        <f>IFERROR(IF(MATCH(C794,'Portfolio Construction'!$AT:$AT,0),"Yes","No"),"No")</f>
        <v>No</v>
      </c>
      <c r="S794" s="618" t="str">
        <f>IFERROR(IF(MATCH(C794,'Portfolio Construction'!$AV:$AV,0),"Yes","No"),"No")</f>
        <v>No</v>
      </c>
      <c r="T794" s="618" t="str">
        <f>IFERROR(IF(MATCH(C794,'Portfolio Construction'!$AX:$AX,0),"Yes","No"),"No")</f>
        <v>No</v>
      </c>
      <c r="U794" s="618" t="str">
        <f>IFERROR(IF(MATCH(C794,'Portfolio Construction'!$AZ:$AZ,0),"Yes","No"),"No")</f>
        <v>No</v>
      </c>
      <c r="V794" s="618" t="str">
        <f>IFERROR(IF(MATCH(C794,'Portfolio Construction'!$BB:$BB,0),"Yes","No"),"No")</f>
        <v>No</v>
      </c>
      <c r="W794" s="618">
        <f>IF(VLOOKUP($AU794,'FE Source'!$A:$W,3,FALSE)=0,"-",VLOOKUP($AU794,'FE Source'!$A:$W,3,FALSE))</f>
        <v>-6.07</v>
      </c>
      <c r="X794" s="618">
        <f>IF(VLOOKUP($AU794,'FE Source'!$A:$W,4,FALSE)=0,"-",VLOOKUP($AU794,'FE Source'!$A:$W,4,FALSE))</f>
        <v>19.440000000000001</v>
      </c>
      <c r="Y794" s="618">
        <f>IF(VLOOKUP($AU794,'FE Source'!$A:$W,5,FALSE)=0,"-",VLOOKUP($AU794,'FE Source'!$A:$W,5,FALSE))</f>
        <v>-6.33</v>
      </c>
      <c r="Z794" s="618">
        <f>IF(VLOOKUP($AU794,'FE Source'!$A:$W,6,FALSE)=0,"-",VLOOKUP($AU794,'FE Source'!$A:$W,6,FALSE))</f>
        <v>9.15</v>
      </c>
      <c r="AA794" s="618">
        <f>IF(VLOOKUP($AU794,'FE Source'!$A:$W,7,FALSE)=0,"-",VLOOKUP($AU794,'FE Source'!$A:$W,7,FALSE))</f>
        <v>11.65</v>
      </c>
      <c r="AB794" s="618" t="str">
        <f>IF(VLOOKUP($AU794,'FE Source'!$A:$W,8,FALSE)=0,"-",VLOOKUP($AU794,'FE Source'!$A:$W,8,FALSE))</f>
        <v>-</v>
      </c>
      <c r="AC794" s="632" t="str">
        <f>IF(VLOOKUP($AU794,'FE Source'!$A:$W,9,FALSE)=0,"-",VLOOKUP($AU794,'FE Source'!$A:$W,9,FALSE))</f>
        <v>-</v>
      </c>
      <c r="AD794" s="634">
        <f>IF(VLOOKUP($AU794,'FE Source'!$A:$W,10,FALSE)=0,"-",VLOOKUP($AU794,'FE Source'!$A:$W,10,FALSE))</f>
        <v>1.1499999999999999</v>
      </c>
      <c r="AE794" s="618">
        <f>IF(VLOOKUP($AU794,'FE Source'!$A:$W,11,FALSE)=0,"-",VLOOKUP($AU794,'FE Source'!$A:$W,11,FALSE))</f>
        <v>23.67</v>
      </c>
      <c r="AF794" s="618">
        <f>IF(VLOOKUP($AU794,'FE Source'!$A:$W,12,FALSE)=0,"-",VLOOKUP($AU794,'FE Source'!$A:$W,12,FALSE))</f>
        <v>0.28000000000000003</v>
      </c>
      <c r="AG794" s="618">
        <f>IF(VLOOKUP($AU794,'FE Source'!$A:$W,14,FALSE)=0,"-",VLOOKUP($AU794,'FE Source'!$A:$W,14,FALSE))</f>
        <v>-20.57</v>
      </c>
      <c r="AH794" s="102"/>
      <c r="AI794" s="618">
        <f>IF(VLOOKUP($AU794,'FE Source'!$A:$Y,20,FALSE)=0,"-",VLOOKUP($AU794,'FE Source'!$A:$Y,20,FALSE))</f>
        <v>143.34</v>
      </c>
      <c r="AJ794" s="102"/>
      <c r="AK794" s="102"/>
      <c r="AL794" s="632">
        <f>IF(VLOOKUP($AU794,'FE Source'!$A:$Y,19,FALSE)=0,"-",VLOOKUP($AU794,'FE Source'!$A:$Y,19,FALSE))</f>
        <v>109.6</v>
      </c>
      <c r="AM794" s="102"/>
      <c r="AN794" s="635">
        <f>IF(VLOOKUP($AU794,'FE Source'!$A:$W,13,FALSE)=0,"-",VLOOKUP($AU794,'FE Source'!$A:$W,13,FALSE))</f>
        <v>1245.3</v>
      </c>
      <c r="AO794" s="634" t="str">
        <f>IF(J794="no","-",IF(VLOOKUP($AU794,'FE Source'!$A:$W,15,FALSE)=0,"-",VLOOKUP($AU794,'FE Source'!$A:$W,15,FALSE)))</f>
        <v>-</v>
      </c>
      <c r="AP794" s="618" t="str">
        <f>IF(AO794="-","-",IF(VLOOKUP($AU794,'FE Source'!$A:$Z,21,FALSE)=0,"-",IF(VLOOKUP($AU794,'FE Source'!$A:$Z,21,FALSE)=2,"Semi-Annual",IF(VLOOKUP($AU794,'FE Source'!$A:$Z,21,FALSE)=4,"Quarterly",IF(VLOOKUP($AU794,'FE Source'!$A:$Z,21,FALSE)=12,"Monthly","Annual")))))</f>
        <v>-</v>
      </c>
      <c r="AQ794" s="632">
        <f t="array" ref="AQ794">IF(VLOOKUP($AU794,'FE Source'!$A:$W,16,FALSE)=0,"-",VLOOKUP($AU794,'FE Source'!$A:$W,16,FALSE))</f>
        <v>1.8</v>
      </c>
      <c r="AR794" s="636" t="str">
        <f>IF(VLOOKUP($AU794,'FE Source'!$A:$W,17,FALSE)=0,"-",VLOOKUP($AU794,'FE Source'!$A:$W,17,FALSE))</f>
        <v>-</v>
      </c>
      <c r="AS794" s="634">
        <f>IF(VLOOKUP($AU794,'FE Source'!$AN:$AS,4,FALSE)="",VLOOKUP($AU794,'FE Source'!$AN:$AS,3,FALSE),VLOOKUP($AU794,'FE Source'!$AN:$AS,4,FALSE))</f>
        <v>28.93</v>
      </c>
      <c r="AT794" s="637">
        <f>IF(VLOOKUP($AU794,'FE Source'!$AN:$AS,5,FALSE)=0,"-",VLOOKUP($AU794,'FE Source'!$AN:$AS,5,FALSE))</f>
        <v>45783</v>
      </c>
      <c r="AU794" s="636" t="s">
        <v>9400</v>
      </c>
      <c r="BE794" s="215" t="str">
        <f>IF(VLOOKUP($AU794,'FE Source'!$A:$AK,22,FALSE)=0,"-",VLOOKUP($AU794,'FE Source'!$A:$AK,22,FALSE))</f>
        <v>-</v>
      </c>
      <c r="BF794" s="215" t="str">
        <f>IF(VLOOKUP($AU794,'FE Source'!$A:$AK,23,FALSE)=0,"-",VLOOKUP($AU794,'FE Source'!$A:$AK,23,FALSE))</f>
        <v>-</v>
      </c>
      <c r="BG794" s="215" t="str">
        <f>IF(VLOOKUP($AU794,'FE Source'!$A:$AK,24,FALSE)=0,"-",VLOOKUP($AU794,'FE Source'!$A:$AK,24,FALSE))</f>
        <v>-</v>
      </c>
      <c r="BH794" s="215" t="str">
        <f>IF(VLOOKUP($AU794,'FE Source'!$A:$AK,25,FALSE)=0,"-",VLOOKUP($AU794,'FE Source'!$A:$AK,25,FALSE))</f>
        <v>-</v>
      </c>
      <c r="BI794" s="215" t="str">
        <f>IF(VLOOKUP($AU794,'FE Source'!$A:$AK,26,FALSE)=0,"-",VLOOKUP($AU794,'FE Source'!$A:$AK,26,FALSE))</f>
        <v>-</v>
      </c>
      <c r="BJ794" s="215" t="str">
        <f>IF(VLOOKUP($AU794,'FE Source'!$A:$AK,27,FALSE)=0,"-",VLOOKUP($AU794,'FE Source'!$A:$AK,27,FALSE))</f>
        <v>-</v>
      </c>
      <c r="BK794" s="215">
        <f>IF(VLOOKUP($AU794,'FE Source'!$A:$AK,28,FALSE)=0,"-",VLOOKUP($AU794,'FE Source'!$A:$AK,28,FALSE))</f>
        <v>4.1900000000000004</v>
      </c>
      <c r="BL794" s="215">
        <f>IF(VLOOKUP($AU794,'FE Source'!$A:$AK,29,FALSE)=0,"-",VLOOKUP($AU794,'FE Source'!$A:$AK,29,FALSE))</f>
        <v>-44.38</v>
      </c>
      <c r="BM794" s="215">
        <f>IF(VLOOKUP($AU794,'FE Source'!$A:$AK,30,FALSE)=0,"-",VLOOKUP($AU794,'FE Source'!$A:$AK,30,FALSE))</f>
        <v>35.9</v>
      </c>
      <c r="BN794" t="str">
        <f>IF(VLOOKUP($AU794,'FE Source'!$A:$AK,31,FALSE)="No Specified Index","-",IF(VLOOKUP($AU794,'FE Source'!$A:$AK,31,FALSE)=0,"-",VLOOKUP($AU794,'FE Source'!$A:$AK,31,FALSE)))</f>
        <v>MSCI AC World</v>
      </c>
      <c r="BO794" s="217">
        <f>IF(VLOOKUP($AU794,'FE Source'!$A:$AK,32,FALSE)=0,"-",VLOOKUP($AU794,'FE Source'!$A:$AK,32,FALSE))</f>
        <v>43965</v>
      </c>
      <c r="BP794" s="18" t="str">
        <f>IF(VLOOKUP($AU794,'FE Source'!$AZ:$BC,2,FALSE)=0,"-",VLOOKUP($AU794,'FE Source'!$AZ:$BC,2,FALSE))</f>
        <v>-</v>
      </c>
      <c r="BQ794" s="18" t="str">
        <f>IF(VLOOKUP($AU794,'FE Source'!$AZ:$BC,3,FALSE)=0,"-",VLOOKUP($AU794,'FE Source'!$AZ:$BC,3,FALSE))</f>
        <v>-</v>
      </c>
      <c r="BR794" s="18" t="str">
        <f>IF(VLOOKUP($AU794,'FE Source'!$AZ:$BC,4,FALSE)=0,"-",VLOOKUP($AU794,'FE Source'!$AZ:$BC,4,FALSE))</f>
        <v>-</v>
      </c>
    </row>
    <row r="795" spans="2:70" ht="15">
      <c r="B795" s="3"/>
      <c r="C795" s="650" t="str">
        <f>INDEX('UT - Retail'!$B$7:$B$1409,MATCH(AU795,'UT - Retail'!$U$7:$U$1409,0),1)</f>
        <v>Neuberger Berman Next Generation Connectivity A Acc USD</v>
      </c>
      <c r="D795" s="650"/>
      <c r="E795" s="618" t="str">
        <f>VLOOKUP(C795,'UT - Retail'!$B:$K,8,FALSE)</f>
        <v>Equities</v>
      </c>
      <c r="F795" s="618" t="str">
        <f>VLOOKUP(C795,'UT - Retail'!$B:$K,9,FALSE)</f>
        <v>Global</v>
      </c>
      <c r="G795" s="618" t="str">
        <f>VLOOKUP(C795,'UT - Retail'!$B:$K,10,FALSE)</f>
        <v>New Economy</v>
      </c>
      <c r="H795" s="82" t="str">
        <f>VLOOKUP(C795,'UT - Retail'!$B:$N,13,FALSE)</f>
        <v>No</v>
      </c>
      <c r="I795" s="82" t="str">
        <f>VLOOKUP(C795,'UT - Retail'!$B:$Q,14,FALSE)</f>
        <v>No</v>
      </c>
      <c r="J795" s="618" t="str">
        <f>VLOOKUP(C795,'UT - Retail'!$B:$Q,11,FALSE)</f>
        <v>No</v>
      </c>
      <c r="K795" s="130" t="str">
        <f>VLOOKUP(C795,'UT - Retail'!$B:$P,15,FALSE)</f>
        <v>Yes</v>
      </c>
      <c r="L795" s="82" t="str">
        <f>VLOOKUP(C795,'UT - Retail'!$B:$Q,16,FALSE)</f>
        <v>Both</v>
      </c>
      <c r="M795" s="618" t="str">
        <f>VLOOKUP(C795,'UT - Retail'!$B:$K,6,FALSE)</f>
        <v>USD</v>
      </c>
      <c r="N795" s="618" t="str">
        <f>IFERROR(IF(MATCH(C795,'Portfolio Construction'!$AL:$AL,0),"Yes","No"),"No")</f>
        <v>No</v>
      </c>
      <c r="O795" s="618" t="str">
        <f>IFERROR(IF(MATCH(C795,'Portfolio Construction'!$AN:$AN,0),"Yes","No"),"No")</f>
        <v>No</v>
      </c>
      <c r="P795" s="618" t="str">
        <f>IFERROR(IF(MATCH(C795,'Portfolio Construction'!$AP:$AP,0),"Yes","No"),"No")</f>
        <v>No</v>
      </c>
      <c r="Q795" s="618" t="str">
        <f>IFERROR(IF(MATCH(C795,'Portfolio Construction'!$AR:$AR,0),"Yes","No"),"No")</f>
        <v>No</v>
      </c>
      <c r="R795" s="618" t="str">
        <f>IFERROR(IF(MATCH(C795,'Portfolio Construction'!$AT:$AT,0),"Yes","No"),"No")</f>
        <v>No</v>
      </c>
      <c r="S795" s="618" t="str">
        <f>IFERROR(IF(MATCH(C795,'Portfolio Construction'!$AV:$AV,0),"Yes","No"),"No")</f>
        <v>No</v>
      </c>
      <c r="T795" s="618" t="str">
        <f>IFERROR(IF(MATCH(C795,'Portfolio Construction'!$AX:$AX,0),"Yes","No"),"No")</f>
        <v>No</v>
      </c>
      <c r="U795" s="618" t="str">
        <f>IFERROR(IF(MATCH(C795,'Portfolio Construction'!$AZ:$AZ,0),"Yes","No"),"No")</f>
        <v>No</v>
      </c>
      <c r="V795" s="618" t="str">
        <f>IFERROR(IF(MATCH(C795,'Portfolio Construction'!$BB:$BB,0),"Yes","No"),"No")</f>
        <v>No</v>
      </c>
      <c r="W795" s="618">
        <f>IF(VLOOKUP($AU795,'FE Source'!$A:$W,3,FALSE)=0,"-",VLOOKUP($AU795,'FE Source'!$A:$W,3,FALSE))</f>
        <v>-10.5</v>
      </c>
      <c r="X795" s="618">
        <f>IF(VLOOKUP($AU795,'FE Source'!$A:$W,4,FALSE)=0,"-",VLOOKUP($AU795,'FE Source'!$A:$W,4,FALSE))</f>
        <v>15.22</v>
      </c>
      <c r="Y795" s="618">
        <f>IF(VLOOKUP($AU795,'FE Source'!$A:$W,5,FALSE)=0,"-",VLOOKUP($AU795,'FE Source'!$A:$W,5,FALSE))</f>
        <v>-8.16</v>
      </c>
      <c r="Z795" s="618">
        <f>IF(VLOOKUP($AU795,'FE Source'!$A:$W,6,FALSE)=0,"-",VLOOKUP($AU795,'FE Source'!$A:$W,6,FALSE))</f>
        <v>6.67</v>
      </c>
      <c r="AA795" s="618">
        <f>IF(VLOOKUP($AU795,'FE Source'!$A:$W,7,FALSE)=0,"-",VLOOKUP($AU795,'FE Source'!$A:$W,7,FALSE))</f>
        <v>11.13</v>
      </c>
      <c r="AB795" s="618">
        <f>IF(VLOOKUP($AU795,'FE Source'!$A:$W,8,FALSE)=0,"-",VLOOKUP($AU795,'FE Source'!$A:$W,8,FALSE))</f>
        <v>7.52</v>
      </c>
      <c r="AC795" s="632" t="str">
        <f>IF(VLOOKUP($AU795,'FE Source'!$A:$W,9,FALSE)=0,"-",VLOOKUP($AU795,'FE Source'!$A:$W,9,FALSE))</f>
        <v>-</v>
      </c>
      <c r="AD795" s="634">
        <f>IF(VLOOKUP($AU795,'FE Source'!$A:$W,10,FALSE)=0,"-",VLOOKUP($AU795,'FE Source'!$A:$W,10,FALSE))</f>
        <v>1.0900000000000001</v>
      </c>
      <c r="AE795" s="618">
        <f>IF(VLOOKUP($AU795,'FE Source'!$A:$W,11,FALSE)=0,"-",VLOOKUP($AU795,'FE Source'!$A:$W,11,FALSE))</f>
        <v>22.25</v>
      </c>
      <c r="AF795" s="618">
        <f>IF(VLOOKUP($AU795,'FE Source'!$A:$W,12,FALSE)=0,"-",VLOOKUP($AU795,'FE Source'!$A:$W,12,FALSE))</f>
        <v>0.28999999999999998</v>
      </c>
      <c r="AG795" s="618">
        <f>IF(VLOOKUP($AU795,'FE Source'!$A:$W,14,FALSE)=0,"-",VLOOKUP($AU795,'FE Source'!$A:$W,14,FALSE))</f>
        <v>-21.61</v>
      </c>
      <c r="AH795" s="102"/>
      <c r="AI795" s="618">
        <f>IF(VLOOKUP($AU795,'FE Source'!$A:$Y,20,FALSE)=0,"-",VLOOKUP($AU795,'FE Source'!$A:$Y,20,FALSE))</f>
        <v>140.08000000000001</v>
      </c>
      <c r="AJ795" s="102"/>
      <c r="AK795" s="102"/>
      <c r="AL795" s="632">
        <f>IF(VLOOKUP($AU795,'FE Source'!$A:$Y,19,FALSE)=0,"-",VLOOKUP($AU795,'FE Source'!$A:$Y,19,FALSE))</f>
        <v>108.55</v>
      </c>
      <c r="AM795" s="102"/>
      <c r="AN795" s="635">
        <f>IF(VLOOKUP($AU795,'FE Source'!$A:$W,13,FALSE)=0,"-",VLOOKUP($AU795,'FE Source'!$A:$W,13,FALSE))</f>
        <v>1245.3</v>
      </c>
      <c r="AO795" s="634" t="str">
        <f>IF(J795="no","-",IF(VLOOKUP($AU795,'FE Source'!$A:$W,15,FALSE)=0,"-",VLOOKUP($AU795,'FE Source'!$A:$W,15,FALSE)))</f>
        <v>-</v>
      </c>
      <c r="AP795" s="618" t="str">
        <f>IF(AO795="-","-",IF(VLOOKUP($AU795,'FE Source'!$A:$Z,21,FALSE)=0,"-",IF(VLOOKUP($AU795,'FE Source'!$A:$Z,21,FALSE)=2,"Semi-Annual",IF(VLOOKUP($AU795,'FE Source'!$A:$Z,21,FALSE)=4,"Quarterly",IF(VLOOKUP($AU795,'FE Source'!$A:$Z,21,FALSE)=12,"Monthly","Annual")))))</f>
        <v>-</v>
      </c>
      <c r="AQ795" s="632">
        <f t="array" ref="AQ795">IF(VLOOKUP($AU795,'FE Source'!$A:$W,16,FALSE)=0,"-",VLOOKUP($AU795,'FE Source'!$A:$W,16,FALSE))</f>
        <v>1.8</v>
      </c>
      <c r="AR795" s="636" t="str">
        <f>IF(VLOOKUP($AU795,'FE Source'!$A:$W,17,FALSE)=0,"-",VLOOKUP($AU795,'FE Source'!$A:$W,17,FALSE))</f>
        <v>Neutral</v>
      </c>
      <c r="AS795" s="634">
        <f>IF(VLOOKUP($AU795,'FE Source'!$AN:$AS,4,FALSE)="",VLOOKUP($AU795,'FE Source'!$AN:$AS,3,FALSE),VLOOKUP($AU795,'FE Source'!$AN:$AS,4,FALSE))</f>
        <v>15.96</v>
      </c>
      <c r="AT795" s="637">
        <f>IF(VLOOKUP($AU795,'FE Source'!$AN:$AS,5,FALSE)=0,"-",VLOOKUP($AU795,'FE Source'!$AN:$AS,5,FALSE))</f>
        <v>45783</v>
      </c>
      <c r="AU795" s="636" t="s">
        <v>9402</v>
      </c>
      <c r="BE795" s="215" t="str">
        <f>IF(VLOOKUP($AU795,'FE Source'!$A:$AK,22,FALSE)=0,"-",VLOOKUP($AU795,'FE Source'!$A:$AK,22,FALSE))</f>
        <v>-</v>
      </c>
      <c r="BF795" s="215" t="str">
        <f>IF(VLOOKUP($AU795,'FE Source'!$A:$AK,23,FALSE)=0,"-",VLOOKUP($AU795,'FE Source'!$A:$AK,23,FALSE))</f>
        <v>-</v>
      </c>
      <c r="BG795" s="215" t="str">
        <f>IF(VLOOKUP($AU795,'FE Source'!$A:$AK,24,FALSE)=0,"-",VLOOKUP($AU795,'FE Source'!$A:$AK,24,FALSE))</f>
        <v>-</v>
      </c>
      <c r="BH795" s="215" t="str">
        <f>IF(VLOOKUP($AU795,'FE Source'!$A:$AK,25,FALSE)=0,"-",VLOOKUP($AU795,'FE Source'!$A:$AK,25,FALSE))</f>
        <v>-</v>
      </c>
      <c r="BI795" s="215" t="str">
        <f>IF(VLOOKUP($AU795,'FE Source'!$A:$AK,26,FALSE)=0,"-",VLOOKUP($AU795,'FE Source'!$A:$AK,26,FALSE))</f>
        <v>-</v>
      </c>
      <c r="BJ795" s="215" t="str">
        <f>IF(VLOOKUP($AU795,'FE Source'!$A:$AK,27,FALSE)=0,"-",VLOOKUP($AU795,'FE Source'!$A:$AK,27,FALSE))</f>
        <v>-</v>
      </c>
      <c r="BK795" s="215">
        <f>IF(VLOOKUP($AU795,'FE Source'!$A:$AK,28,FALSE)=0,"-",VLOOKUP($AU795,'FE Source'!$A:$AK,28,FALSE))</f>
        <v>6.69</v>
      </c>
      <c r="BL795" s="215">
        <f>IF(VLOOKUP($AU795,'FE Source'!$A:$AK,29,FALSE)=0,"-",VLOOKUP($AU795,'FE Source'!$A:$AK,29,FALSE))</f>
        <v>-43.89</v>
      </c>
      <c r="BM795" s="215">
        <f>IF(VLOOKUP($AU795,'FE Source'!$A:$AK,30,FALSE)=0,"-",VLOOKUP($AU795,'FE Source'!$A:$AK,30,FALSE))</f>
        <v>35.880000000000003</v>
      </c>
      <c r="BN795" t="str">
        <f>IF(VLOOKUP($AU795,'FE Source'!$A:$AK,31,FALSE)="No Specified Index","-",IF(VLOOKUP($AU795,'FE Source'!$A:$AK,31,FALSE)=0,"-",VLOOKUP($AU795,'FE Source'!$A:$AK,31,FALSE)))</f>
        <v>MSCI AC World</v>
      </c>
      <c r="BO795" s="217">
        <f>IF(VLOOKUP($AU795,'FE Source'!$A:$AK,32,FALSE)=0,"-",VLOOKUP($AU795,'FE Source'!$A:$AK,32,FALSE))</f>
        <v>43955</v>
      </c>
      <c r="BP795" s="18" t="str">
        <f>IF(VLOOKUP($AU795,'FE Source'!$AZ:$BC,2,FALSE)=0,"-",VLOOKUP($AU795,'FE Source'!$AZ:$BC,2,FALSE))</f>
        <v>-</v>
      </c>
      <c r="BQ795" s="18" t="str">
        <f>IF(VLOOKUP($AU795,'FE Source'!$AZ:$BC,3,FALSE)=0,"-",VLOOKUP($AU795,'FE Source'!$AZ:$BC,3,FALSE))</f>
        <v>-</v>
      </c>
      <c r="BR795" s="18" t="str">
        <f>IF(VLOOKUP($AU795,'FE Source'!$AZ:$BC,4,FALSE)=0,"-",VLOOKUP($AU795,'FE Source'!$AZ:$BC,4,FALSE))</f>
        <v>-</v>
      </c>
    </row>
    <row r="796" spans="2:70" ht="15">
      <c r="B796" s="3"/>
      <c r="C796" s="650" t="str">
        <f>INDEX('UT - Retail'!$B$7:$B$1409,MATCH(AU796,'UT - Retail'!$U$7:$U$1409,0),1)</f>
        <v>Neuberger Berman Short Duration Emerging Market Debt A Acc USD</v>
      </c>
      <c r="D796" s="650"/>
      <c r="E796" s="618" t="str">
        <f>VLOOKUP(C796,'UT - Retail'!$B:$K,8,FALSE)</f>
        <v>Short Duration Fixed Income</v>
      </c>
      <c r="F796" s="618" t="str">
        <f>VLOOKUP(C796,'UT - Retail'!$B:$K,9,FALSE)</f>
        <v>Emerging Markets</v>
      </c>
      <c r="G796" s="618" t="str">
        <f>VLOOKUP(C796,'UT - Retail'!$B:$K,10,FALSE)</f>
        <v>General</v>
      </c>
      <c r="H796" s="82" t="str">
        <f>VLOOKUP(C796,'UT - Retail'!$B:$N,13,FALSE)</f>
        <v>No</v>
      </c>
      <c r="I796" s="82" t="str">
        <f>VLOOKUP(C796,'UT - Retail'!$B:$Q,14,FALSE)</f>
        <v>No</v>
      </c>
      <c r="J796" s="618" t="str">
        <f>VLOOKUP(C796,'UT - Retail'!$B:$Q,11,FALSE)</f>
        <v>No</v>
      </c>
      <c r="K796" s="130" t="str">
        <f>VLOOKUP(C796,'UT - Retail'!$B:$P,15,FALSE)</f>
        <v>Yes</v>
      </c>
      <c r="L796" s="82" t="str">
        <f>VLOOKUP(C796,'UT - Retail'!$B:$Q,16,FALSE)</f>
        <v>Both</v>
      </c>
      <c r="M796" s="618" t="str">
        <f>VLOOKUP(C796,'UT - Retail'!$B:$K,6,FALSE)</f>
        <v>USD</v>
      </c>
      <c r="N796" s="618" t="str">
        <f>IFERROR(IF(MATCH(C796,'Portfolio Construction'!$AL:$AL,0),"Yes","No"),"No")</f>
        <v>No</v>
      </c>
      <c r="O796" s="618" t="str">
        <f>IFERROR(IF(MATCH(C796,'Portfolio Construction'!$AN:$AN,0),"Yes","No"),"No")</f>
        <v>No</v>
      </c>
      <c r="P796" s="618" t="str">
        <f>IFERROR(IF(MATCH(C796,'Portfolio Construction'!$AP:$AP,0),"Yes","No"),"No")</f>
        <v>No</v>
      </c>
      <c r="Q796" s="618" t="str">
        <f>IFERROR(IF(MATCH(C796,'Portfolio Construction'!$AR:$AR,0),"Yes","No"),"No")</f>
        <v>No</v>
      </c>
      <c r="R796" s="618" t="str">
        <f>IFERROR(IF(MATCH(C796,'Portfolio Construction'!$AT:$AT,0),"Yes","No"),"No")</f>
        <v>No</v>
      </c>
      <c r="S796" s="618" t="str">
        <f>IFERROR(IF(MATCH(C796,'Portfolio Construction'!$AV:$AV,0),"Yes","No"),"No")</f>
        <v>No</v>
      </c>
      <c r="T796" s="618" t="str">
        <f>IFERROR(IF(MATCH(C796,'Portfolio Construction'!$AX:$AX,0),"Yes","No"),"No")</f>
        <v>No</v>
      </c>
      <c r="U796" s="618" t="str">
        <f>IFERROR(IF(MATCH(C796,'Portfolio Construction'!$AZ:$AZ,0),"Yes","No"),"No")</f>
        <v>No</v>
      </c>
      <c r="V796" s="618" t="str">
        <f>IFERROR(IF(MATCH(C796,'Portfolio Construction'!$BB:$BB,0),"Yes","No"),"No")</f>
        <v>No</v>
      </c>
      <c r="W796" s="618">
        <f>IF(VLOOKUP($AU796,'FE Source'!$A:$W,3,FALSE)=0,"-",VLOOKUP($AU796,'FE Source'!$A:$W,3,FALSE))</f>
        <v>-3.9</v>
      </c>
      <c r="X796" s="618">
        <f>IF(VLOOKUP($AU796,'FE Source'!$A:$W,4,FALSE)=0,"-",VLOOKUP($AU796,'FE Source'!$A:$W,4,FALSE))</f>
        <v>-3.36</v>
      </c>
      <c r="Y796" s="618">
        <f>IF(VLOOKUP($AU796,'FE Source'!$A:$W,5,FALSE)=0,"-",VLOOKUP($AU796,'FE Source'!$A:$W,5,FALSE))</f>
        <v>-0.44</v>
      </c>
      <c r="Z796" s="618">
        <f>IF(VLOOKUP($AU796,'FE Source'!$A:$W,6,FALSE)=0,"-",VLOOKUP($AU796,'FE Source'!$A:$W,6,FALSE))</f>
        <v>3.02</v>
      </c>
      <c r="AA796" s="618">
        <f>IF(VLOOKUP($AU796,'FE Source'!$A:$W,7,FALSE)=0,"-",VLOOKUP($AU796,'FE Source'!$A:$W,7,FALSE))</f>
        <v>3.26</v>
      </c>
      <c r="AB796" s="618">
        <f>IF(VLOOKUP($AU796,'FE Source'!$A:$W,8,FALSE)=0,"-",VLOOKUP($AU796,'FE Source'!$A:$W,8,FALSE))</f>
        <v>1.71</v>
      </c>
      <c r="AC796" s="632">
        <f>IF(VLOOKUP($AU796,'FE Source'!$A:$W,9,FALSE)=0,"-",VLOOKUP($AU796,'FE Source'!$A:$W,9,FALSE))</f>
        <v>2.42</v>
      </c>
      <c r="AD796" s="634">
        <f>IF(VLOOKUP($AU796,'FE Source'!$A:$W,10,FALSE)=0,"-",VLOOKUP($AU796,'FE Source'!$A:$W,10,FALSE))</f>
        <v>0.27</v>
      </c>
      <c r="AE796" s="618">
        <f>IF(VLOOKUP($AU796,'FE Source'!$A:$W,11,FALSE)=0,"-",VLOOKUP($AU796,'FE Source'!$A:$W,11,FALSE))</f>
        <v>4.28</v>
      </c>
      <c r="AF796" s="618">
        <f>IF(VLOOKUP($AU796,'FE Source'!$A:$W,12,FALSE)=0,"-",VLOOKUP($AU796,'FE Source'!$A:$W,12,FALSE))</f>
        <v>0.26</v>
      </c>
      <c r="AG796" s="618">
        <f>IF(VLOOKUP($AU796,'FE Source'!$A:$W,14,FALSE)=0,"-",VLOOKUP($AU796,'FE Source'!$A:$W,14,FALSE))</f>
        <v>-3.98</v>
      </c>
      <c r="AH796" s="102"/>
      <c r="AI796" s="618">
        <f>IF(VLOOKUP($AU796,'FE Source'!$A:$Y,20,FALSE)=0,"-",VLOOKUP($AU796,'FE Source'!$A:$Y,20,FALSE))</f>
        <v>59.22</v>
      </c>
      <c r="AJ796" s="102"/>
      <c r="AK796" s="102"/>
      <c r="AL796" s="632">
        <f>IF(VLOOKUP($AU796,'FE Source'!$A:$Y,19,FALSE)=0,"-",VLOOKUP($AU796,'FE Source'!$A:$Y,19,FALSE))</f>
        <v>30.69</v>
      </c>
      <c r="AM796" s="102"/>
      <c r="AN796" s="635">
        <f>IF(VLOOKUP($AU796,'FE Source'!$A:$W,13,FALSE)=0,"-",VLOOKUP($AU796,'FE Source'!$A:$W,13,FALSE))</f>
        <v>5290.9</v>
      </c>
      <c r="AO796" s="634" t="str">
        <f>IF(J796="no","-",IF(VLOOKUP($AU796,'FE Source'!$A:$W,15,FALSE)=0,"-",VLOOKUP($AU796,'FE Source'!$A:$W,15,FALSE)))</f>
        <v>-</v>
      </c>
      <c r="AP796" s="618" t="str">
        <f>IF(AO796="-","-",IF(VLOOKUP($AU796,'FE Source'!$A:$Z,21,FALSE)=0,"-",IF(VLOOKUP($AU796,'FE Source'!$A:$Z,21,FALSE)=2,"Semi-Annual",IF(VLOOKUP($AU796,'FE Source'!$A:$Z,21,FALSE)=4,"Quarterly",IF(VLOOKUP($AU796,'FE Source'!$A:$Z,21,FALSE)=12,"Monthly","Annual")))))</f>
        <v>-</v>
      </c>
      <c r="AQ796" s="632">
        <f t="array" ref="AQ796">IF(VLOOKUP($AU796,'FE Source'!$A:$W,16,FALSE)=0,"-",VLOOKUP($AU796,'FE Source'!$A:$W,16,FALSE))</f>
        <v>1.07</v>
      </c>
      <c r="AR796" s="636" t="str">
        <f>IF(VLOOKUP($AU796,'FE Source'!$A:$W,17,FALSE)=0,"-",VLOOKUP($AU796,'FE Source'!$A:$W,17,FALSE))</f>
        <v>Neutral</v>
      </c>
      <c r="AS796" s="634">
        <f>IF(VLOOKUP($AU796,'FE Source'!$AN:$AS,4,FALSE)="",VLOOKUP($AU796,'FE Source'!$AN:$AS,3,FALSE),VLOOKUP($AU796,'FE Source'!$AN:$AS,4,FALSE))</f>
        <v>13.38</v>
      </c>
      <c r="AT796" s="637">
        <f>IF(VLOOKUP($AU796,'FE Source'!$AN:$AS,5,FALSE)=0,"-",VLOOKUP($AU796,'FE Source'!$AN:$AS,5,FALSE))</f>
        <v>45783</v>
      </c>
      <c r="AU796" s="636" t="s">
        <v>1516</v>
      </c>
      <c r="BE796" s="215">
        <f>IF(VLOOKUP($AU796,'FE Source'!$A:$AK,22,FALSE)=0,"-",VLOOKUP($AU796,'FE Source'!$A:$AK,22,FALSE))</f>
        <v>8.1300000000000008</v>
      </c>
      <c r="BF796" s="215">
        <f>IF(VLOOKUP($AU796,'FE Source'!$A:$AK,23,FALSE)=0,"-",VLOOKUP($AU796,'FE Source'!$A:$AK,23,FALSE))</f>
        <v>6.85</v>
      </c>
      <c r="BG796" s="215">
        <f>IF(VLOOKUP($AU796,'FE Source'!$A:$AK,24,FALSE)=0,"-",VLOOKUP($AU796,'FE Source'!$A:$AK,24,FALSE))</f>
        <v>-3.85</v>
      </c>
      <c r="BH796" s="215">
        <f>IF(VLOOKUP($AU796,'FE Source'!$A:$AK,25,FALSE)=0,"-",VLOOKUP($AU796,'FE Source'!$A:$AK,25,FALSE))</f>
        <v>2.27</v>
      </c>
      <c r="BI796" s="215">
        <f>IF(VLOOKUP($AU796,'FE Source'!$A:$AK,26,FALSE)=0,"-",VLOOKUP($AU796,'FE Source'!$A:$AK,26,FALSE))</f>
        <v>5.41</v>
      </c>
      <c r="BJ796" s="215">
        <f>IF(VLOOKUP($AU796,'FE Source'!$A:$AK,27,FALSE)=0,"-",VLOOKUP($AU796,'FE Source'!$A:$AK,27,FALSE))</f>
        <v>1.77</v>
      </c>
      <c r="BK796" s="215">
        <f>IF(VLOOKUP($AU796,'FE Source'!$A:$AK,28,FALSE)=0,"-",VLOOKUP($AU796,'FE Source'!$A:$AK,28,FALSE))</f>
        <v>1.42</v>
      </c>
      <c r="BL796" s="215">
        <f>IF(VLOOKUP($AU796,'FE Source'!$A:$AK,29,FALSE)=0,"-",VLOOKUP($AU796,'FE Source'!$A:$AK,29,FALSE))</f>
        <v>-8.01</v>
      </c>
      <c r="BM796" s="215">
        <f>IF(VLOOKUP($AU796,'FE Source'!$A:$AK,30,FALSE)=0,"-",VLOOKUP($AU796,'FE Source'!$A:$AK,30,FALSE))</f>
        <v>5.76</v>
      </c>
      <c r="BN796" t="str">
        <f>IF(VLOOKUP($AU796,'FE Source'!$A:$AK,31,FALSE)="No Specified Index","-",IF(VLOOKUP($AU796,'FE Source'!$A:$AK,31,FALSE)=0,"-",VLOOKUP($AU796,'FE Source'!$A:$AK,31,FALSE)))</f>
        <v>ICE BofA US 3-month Treasury Bill</v>
      </c>
      <c r="BO796" s="217">
        <f>IF(VLOOKUP($AU796,'FE Source'!$A:$AK,32,FALSE)=0,"-",VLOOKUP($AU796,'FE Source'!$A:$AK,32,FALSE))</f>
        <v>41614</v>
      </c>
      <c r="BP796" s="18" t="str">
        <f>IF(VLOOKUP($AU796,'FE Source'!$AZ:$BC,2,FALSE)=0,"-",VLOOKUP($AU796,'FE Source'!$AZ:$BC,2,FALSE))</f>
        <v>-</v>
      </c>
      <c r="BQ796" s="18" t="str">
        <f>IF(VLOOKUP($AU796,'FE Source'!$AZ:$BC,3,FALSE)=0,"-",VLOOKUP($AU796,'FE Source'!$AZ:$BC,3,FALSE))</f>
        <v>-</v>
      </c>
      <c r="BR796" s="18" t="str">
        <f>IF(VLOOKUP($AU796,'FE Source'!$AZ:$BC,4,FALSE)=0,"-",VLOOKUP($AU796,'FE Source'!$AZ:$BC,4,FALSE))</f>
        <v>-</v>
      </c>
    </row>
    <row r="797" spans="2:70" ht="15">
      <c r="B797" s="3"/>
      <c r="C797" s="650" t="str">
        <f>INDEX('UT - Retail'!$B$7:$B$1409,MATCH(AU797,'UT - Retail'!$U$7:$U$1409,0),1)</f>
        <v>Neuberger Berman Short Duration Emerging Market Debt A MDis SGD-H</v>
      </c>
      <c r="D797" s="650"/>
      <c r="E797" s="618" t="str">
        <f>VLOOKUP(C797,'UT - Retail'!$B:$K,8,FALSE)</f>
        <v>Short Duration Fixed Income</v>
      </c>
      <c r="F797" s="618" t="str">
        <f>VLOOKUP(C797,'UT - Retail'!$B:$K,9,FALSE)</f>
        <v>Emerging Markets</v>
      </c>
      <c r="G797" s="618" t="str">
        <f>VLOOKUP(C797,'UT - Retail'!$B:$K,10,FALSE)</f>
        <v>General</v>
      </c>
      <c r="H797" s="82" t="str">
        <f>VLOOKUP(C797,'UT - Retail'!$B:$N,13,FALSE)</f>
        <v>No</v>
      </c>
      <c r="I797" s="82" t="str">
        <f>VLOOKUP(C797,'UT - Retail'!$B:$Q,14,FALSE)</f>
        <v>No</v>
      </c>
      <c r="J797" s="618" t="str">
        <f>VLOOKUP(C797,'UT - Retail'!$B:$Q,11,FALSE)</f>
        <v>Yes</v>
      </c>
      <c r="K797" s="130" t="str">
        <f>VLOOKUP(C797,'UT - Retail'!$B:$P,15,FALSE)</f>
        <v>Yes</v>
      </c>
      <c r="L797" s="82" t="str">
        <f>VLOOKUP(C797,'UT - Retail'!$B:$Q,16,FALSE)</f>
        <v>Both</v>
      </c>
      <c r="M797" s="618" t="str">
        <f>VLOOKUP(C797,'UT - Retail'!$B:$K,6,FALSE)</f>
        <v>SGD</v>
      </c>
      <c r="N797" s="618" t="str">
        <f>IFERROR(IF(MATCH(C797,'Portfolio Construction'!$AL:$AL,0),"Yes","No"),"No")</f>
        <v>No</v>
      </c>
      <c r="O797" s="618" t="str">
        <f>IFERROR(IF(MATCH(C797,'Portfolio Construction'!$AN:$AN,0),"Yes","No"),"No")</f>
        <v>No</v>
      </c>
      <c r="P797" s="618" t="str">
        <f>IFERROR(IF(MATCH(C797,'Portfolio Construction'!$AP:$AP,0),"Yes","No"),"No")</f>
        <v>No</v>
      </c>
      <c r="Q797" s="618" t="str">
        <f>IFERROR(IF(MATCH(C797,'Portfolio Construction'!$AR:$AR,0),"Yes","No"),"No")</f>
        <v>No</v>
      </c>
      <c r="R797" s="618" t="str">
        <f>IFERROR(IF(MATCH(C797,'Portfolio Construction'!$AT:$AT,0),"Yes","No"),"No")</f>
        <v>No</v>
      </c>
      <c r="S797" s="618" t="str">
        <f>IFERROR(IF(MATCH(C797,'Portfolio Construction'!$AV:$AV,0),"Yes","No"),"No")</f>
        <v>No</v>
      </c>
      <c r="T797" s="618" t="str">
        <f>IFERROR(IF(MATCH(C797,'Portfolio Construction'!$AX:$AX,0),"Yes","No"),"No")</f>
        <v>No</v>
      </c>
      <c r="U797" s="618" t="str">
        <f>IFERROR(IF(MATCH(C797,'Portfolio Construction'!$AZ:$AZ,0),"Yes","No"),"No")</f>
        <v>No</v>
      </c>
      <c r="V797" s="618" t="str">
        <f>IFERROR(IF(MATCH(C797,'Portfolio Construction'!$BB:$BB,0),"Yes","No"),"No")</f>
        <v>No</v>
      </c>
      <c r="W797" s="618">
        <f>IF(VLOOKUP($AU797,'FE Source'!$A:$W,3,FALSE)=0,"-",VLOOKUP($AU797,'FE Source'!$A:$W,3,FALSE))</f>
        <v>1.1200000000000001</v>
      </c>
      <c r="X797" s="618">
        <f>IF(VLOOKUP($AU797,'FE Source'!$A:$W,4,FALSE)=0,"-",VLOOKUP($AU797,'FE Source'!$A:$W,4,FALSE))</f>
        <v>0.28000000000000003</v>
      </c>
      <c r="Y797" s="618">
        <f>IF(VLOOKUP($AU797,'FE Source'!$A:$W,5,FALSE)=0,"-",VLOOKUP($AU797,'FE Source'!$A:$W,5,FALSE))</f>
        <v>1.87</v>
      </c>
      <c r="Z797" s="618">
        <f>IF(VLOOKUP($AU797,'FE Source'!$A:$W,6,FALSE)=0,"-",VLOOKUP($AU797,'FE Source'!$A:$W,6,FALSE))</f>
        <v>5.6</v>
      </c>
      <c r="AA797" s="618">
        <f>IF(VLOOKUP($AU797,'FE Source'!$A:$W,7,FALSE)=0,"-",VLOOKUP($AU797,'FE Source'!$A:$W,7,FALSE))</f>
        <v>4.2699999999999996</v>
      </c>
      <c r="AB797" s="618">
        <f>IF(VLOOKUP($AU797,'FE Source'!$A:$W,8,FALSE)=0,"-",VLOOKUP($AU797,'FE Source'!$A:$W,8,FALSE))</f>
        <v>2.81</v>
      </c>
      <c r="AC797" s="632">
        <f>IF(VLOOKUP($AU797,'FE Source'!$A:$W,9,FALSE)=0,"-",VLOOKUP($AU797,'FE Source'!$A:$W,9,FALSE))</f>
        <v>2.1</v>
      </c>
      <c r="AD797" s="634">
        <f>IF(VLOOKUP($AU797,'FE Source'!$A:$W,10,FALSE)=0,"-",VLOOKUP($AU797,'FE Source'!$A:$W,10,FALSE))</f>
        <v>0.61</v>
      </c>
      <c r="AE797" s="618">
        <f>IF(VLOOKUP($AU797,'FE Source'!$A:$W,11,FALSE)=0,"-",VLOOKUP($AU797,'FE Source'!$A:$W,11,FALSE))</f>
        <v>3.78</v>
      </c>
      <c r="AF797" s="618">
        <f>IF(VLOOKUP($AU797,'FE Source'!$A:$W,12,FALSE)=0,"-",VLOOKUP($AU797,'FE Source'!$A:$W,12,FALSE))</f>
        <v>0.45</v>
      </c>
      <c r="AG797" s="618">
        <f>IF(VLOOKUP($AU797,'FE Source'!$A:$W,14,FALSE)=0,"-",VLOOKUP($AU797,'FE Source'!$A:$W,14,FALSE))</f>
        <v>-4.4800000000000004</v>
      </c>
      <c r="AH797" s="102"/>
      <c r="AI797" s="618">
        <f>IF(VLOOKUP($AU797,'FE Source'!$A:$Y,20,FALSE)=0,"-",VLOOKUP($AU797,'FE Source'!$A:$Y,20,FALSE))</f>
        <v>74.25</v>
      </c>
      <c r="AJ797" s="102"/>
      <c r="AK797" s="102"/>
      <c r="AL797" s="632">
        <f>IF(VLOOKUP($AU797,'FE Source'!$A:$Y,19,FALSE)=0,"-",VLOOKUP($AU797,'FE Source'!$A:$Y,19,FALSE))</f>
        <v>42.79</v>
      </c>
      <c r="AM797" s="102"/>
      <c r="AN797" s="635">
        <f>IF(VLOOKUP($AU797,'FE Source'!$A:$W,13,FALSE)=0,"-",VLOOKUP($AU797,'FE Source'!$A:$W,13,FALSE))</f>
        <v>5290.9</v>
      </c>
      <c r="AO797" s="634">
        <f>IF(J797="no","-",IF(VLOOKUP($AU797,'FE Source'!$A:$W,15,FALSE)=0,"-",VLOOKUP($AU797,'FE Source'!$A:$W,15,FALSE)))</f>
        <v>7.53</v>
      </c>
      <c r="AP797" s="618" t="str">
        <f>IF(AO797="-","-",IF(VLOOKUP($AU797,'FE Source'!$A:$Z,21,FALSE)=0,"-",IF(VLOOKUP($AU797,'FE Source'!$A:$Z,21,FALSE)=2,"Semi-Annual",IF(VLOOKUP($AU797,'FE Source'!$A:$Z,21,FALSE)=4,"Quarterly",IF(VLOOKUP($AU797,'FE Source'!$A:$Z,21,FALSE)=12,"Monthly","Annual")))))</f>
        <v>Monthly</v>
      </c>
      <c r="AQ797" s="632">
        <f t="array" ref="AQ797">IF(VLOOKUP($AU797,'FE Source'!$A:$W,16,FALSE)=0,"-",VLOOKUP($AU797,'FE Source'!$A:$W,16,FALSE))</f>
        <v>1.07</v>
      </c>
      <c r="AR797" s="636" t="str">
        <f>IF(VLOOKUP($AU797,'FE Source'!$A:$W,17,FALSE)=0,"-",VLOOKUP($AU797,'FE Source'!$A:$W,17,FALSE))</f>
        <v>-</v>
      </c>
      <c r="AS797" s="634">
        <f>IF(VLOOKUP($AU797,'FE Source'!$AN:$AS,4,FALSE)="",VLOOKUP($AU797,'FE Source'!$AN:$AS,3,FALSE),VLOOKUP($AU797,'FE Source'!$AN:$AS,4,FALSE))</f>
        <v>15.53</v>
      </c>
      <c r="AT797" s="637">
        <f>IF(VLOOKUP($AU797,'FE Source'!$AN:$AS,5,FALSE)=0,"-",VLOOKUP($AU797,'FE Source'!$AN:$AS,5,FALSE))</f>
        <v>45783</v>
      </c>
      <c r="AU797" s="636" t="s">
        <v>1515</v>
      </c>
      <c r="BE797" s="215">
        <f>IF(VLOOKUP($AU797,'FE Source'!$A:$AK,22,FALSE)=0,"-",VLOOKUP($AU797,'FE Source'!$A:$AK,22,FALSE))</f>
        <v>1.83</v>
      </c>
      <c r="BF797" s="215">
        <f>IF(VLOOKUP($AU797,'FE Source'!$A:$AK,23,FALSE)=0,"-",VLOOKUP($AU797,'FE Source'!$A:$AK,23,FALSE))</f>
        <v>5.03</v>
      </c>
      <c r="BG797" s="215">
        <f>IF(VLOOKUP($AU797,'FE Source'!$A:$AK,24,FALSE)=0,"-",VLOOKUP($AU797,'FE Source'!$A:$AK,24,FALSE))</f>
        <v>3.52</v>
      </c>
      <c r="BH797" s="215">
        <f>IF(VLOOKUP($AU797,'FE Source'!$A:$AK,25,FALSE)=0,"-",VLOOKUP($AU797,'FE Source'!$A:$AK,25,FALSE))</f>
        <v>-0.49</v>
      </c>
      <c r="BI797" s="215">
        <f>IF(VLOOKUP($AU797,'FE Source'!$A:$AK,26,FALSE)=0,"-",VLOOKUP($AU797,'FE Source'!$A:$AK,26,FALSE))</f>
        <v>6.13</v>
      </c>
      <c r="BJ797" s="215">
        <f>IF(VLOOKUP($AU797,'FE Source'!$A:$AK,27,FALSE)=0,"-",VLOOKUP($AU797,'FE Source'!$A:$AK,27,FALSE))</f>
        <v>3.13</v>
      </c>
      <c r="BK797" s="215">
        <f>IF(VLOOKUP($AU797,'FE Source'!$A:$AK,28,FALSE)=0,"-",VLOOKUP($AU797,'FE Source'!$A:$AK,28,FALSE))</f>
        <v>-0.5</v>
      </c>
      <c r="BL797" s="215">
        <f>IF(VLOOKUP($AU797,'FE Source'!$A:$AK,29,FALSE)=0,"-",VLOOKUP($AU797,'FE Source'!$A:$AK,29,FALSE))</f>
        <v>-7.66</v>
      </c>
      <c r="BM797" s="215">
        <f>IF(VLOOKUP($AU797,'FE Source'!$A:$AK,30,FALSE)=0,"-",VLOOKUP($AU797,'FE Source'!$A:$AK,30,FALSE))</f>
        <v>5.98</v>
      </c>
      <c r="BN797" t="str">
        <f>IF(VLOOKUP($AU797,'FE Source'!$A:$AK,31,FALSE)="No Specified Index","-",IF(VLOOKUP($AU797,'FE Source'!$A:$AK,31,FALSE)=0,"-",VLOOKUP($AU797,'FE Source'!$A:$AK,31,FALSE)))</f>
        <v>ICE BofA US 3-month Treasury Bill</v>
      </c>
      <c r="BO797" s="217">
        <f>IF(VLOOKUP($AU797,'FE Source'!$A:$AK,32,FALSE)=0,"-",VLOOKUP($AU797,'FE Source'!$A:$AK,32,FALSE))</f>
        <v>41943</v>
      </c>
      <c r="BP797" s="18" t="str">
        <f>IF(VLOOKUP($AU797,'FE Source'!$AZ:$BC,2,FALSE)=0,"-",VLOOKUP($AU797,'FE Source'!$AZ:$BC,2,FALSE))</f>
        <v>-</v>
      </c>
      <c r="BQ797" s="18" t="str">
        <f>IF(VLOOKUP($AU797,'FE Source'!$AZ:$BC,3,FALSE)=0,"-",VLOOKUP($AU797,'FE Source'!$AZ:$BC,3,FALSE))</f>
        <v>-</v>
      </c>
      <c r="BR797" s="18" t="str">
        <f>IF(VLOOKUP($AU797,'FE Source'!$AZ:$BC,4,FALSE)=0,"-",VLOOKUP($AU797,'FE Source'!$AZ:$BC,4,FALSE))</f>
        <v>-</v>
      </c>
    </row>
    <row r="798" spans="2:70" ht="15">
      <c r="B798" s="3"/>
      <c r="C798" s="650" t="str">
        <f>INDEX('UT - Retail'!$B$7:$B$1409,MATCH(AU798,'UT - Retail'!$U$7:$U$1409,0),1)</f>
        <v>Neuberger Berman Short Duration Emerging Market Debt A MDis USD</v>
      </c>
      <c r="D798" s="650"/>
      <c r="E798" s="618" t="str">
        <f>VLOOKUP(C798,'UT - Retail'!$B:$K,8,FALSE)</f>
        <v>Short Duration Fixed Income</v>
      </c>
      <c r="F798" s="618" t="str">
        <f>VLOOKUP(C798,'UT - Retail'!$B:$K,9,FALSE)</f>
        <v>Emerging Markets</v>
      </c>
      <c r="G798" s="618" t="str">
        <f>VLOOKUP(C798,'UT - Retail'!$B:$K,10,FALSE)</f>
        <v>General</v>
      </c>
      <c r="H798" s="82" t="str">
        <f>VLOOKUP(C798,'UT - Retail'!$B:$N,13,FALSE)</f>
        <v>No</v>
      </c>
      <c r="I798" s="82" t="str">
        <f>VLOOKUP(C798,'UT - Retail'!$B:$Q,14,FALSE)</f>
        <v>No</v>
      </c>
      <c r="J798" s="618" t="str">
        <f>VLOOKUP(C798,'UT - Retail'!$B:$Q,11,FALSE)</f>
        <v>Yes</v>
      </c>
      <c r="K798" s="130" t="str">
        <f>VLOOKUP(C798,'UT - Retail'!$B:$P,15,FALSE)</f>
        <v>Yes</v>
      </c>
      <c r="L798" s="82" t="str">
        <f>VLOOKUP(C798,'UT - Retail'!$B:$Q,16,FALSE)</f>
        <v>Both</v>
      </c>
      <c r="M798" s="618" t="str">
        <f>VLOOKUP(C798,'UT - Retail'!$B:$K,6,FALSE)</f>
        <v>USD</v>
      </c>
      <c r="N798" s="618" t="str">
        <f>IFERROR(IF(MATCH(C798,'Portfolio Construction'!$AL:$AL,0),"Yes","No"),"No")</f>
        <v>No</v>
      </c>
      <c r="O798" s="618" t="str">
        <f>IFERROR(IF(MATCH(C798,'Portfolio Construction'!$AN:$AN,0),"Yes","No"),"No")</f>
        <v>No</v>
      </c>
      <c r="P798" s="618" t="str">
        <f>IFERROR(IF(MATCH(C798,'Portfolio Construction'!$AP:$AP,0),"Yes","No"),"No")</f>
        <v>No</v>
      </c>
      <c r="Q798" s="618" t="str">
        <f>IFERROR(IF(MATCH(C798,'Portfolio Construction'!$AR:$AR,0),"Yes","No"),"No")</f>
        <v>No</v>
      </c>
      <c r="R798" s="618" t="str">
        <f>IFERROR(IF(MATCH(C798,'Portfolio Construction'!$AT:$AT,0),"Yes","No"),"No")</f>
        <v>No</v>
      </c>
      <c r="S798" s="618" t="str">
        <f>IFERROR(IF(MATCH(C798,'Portfolio Construction'!$AV:$AV,0),"Yes","No"),"No")</f>
        <v>No</v>
      </c>
      <c r="T798" s="618" t="str">
        <f>IFERROR(IF(MATCH(C798,'Portfolio Construction'!$AX:$AX,0),"Yes","No"),"No")</f>
        <v>No</v>
      </c>
      <c r="U798" s="618" t="str">
        <f>IFERROR(IF(MATCH(C798,'Portfolio Construction'!$AZ:$AZ,0),"Yes","No"),"No")</f>
        <v>No</v>
      </c>
      <c r="V798" s="618" t="str">
        <f>IFERROR(IF(MATCH(C798,'Portfolio Construction'!$BB:$BB,0),"Yes","No"),"No")</f>
        <v>No</v>
      </c>
      <c r="W798" s="618">
        <f>IF(VLOOKUP($AU798,'FE Source'!$A:$W,3,FALSE)=0,"-",VLOOKUP($AU798,'FE Source'!$A:$W,3,FALSE))</f>
        <v>-3.99</v>
      </c>
      <c r="X798" s="618">
        <f>IF(VLOOKUP($AU798,'FE Source'!$A:$W,4,FALSE)=0,"-",VLOOKUP($AU798,'FE Source'!$A:$W,4,FALSE))</f>
        <v>-3.44</v>
      </c>
      <c r="Y798" s="618">
        <f>IF(VLOOKUP($AU798,'FE Source'!$A:$W,5,FALSE)=0,"-",VLOOKUP($AU798,'FE Source'!$A:$W,5,FALSE))</f>
        <v>-0.52</v>
      </c>
      <c r="Z798" s="618">
        <f>IF(VLOOKUP($AU798,'FE Source'!$A:$W,6,FALSE)=0,"-",VLOOKUP($AU798,'FE Source'!$A:$W,6,FALSE))</f>
        <v>2.91</v>
      </c>
      <c r="AA798" s="618">
        <f>IF(VLOOKUP($AU798,'FE Source'!$A:$W,7,FALSE)=0,"-",VLOOKUP($AU798,'FE Source'!$A:$W,7,FALSE))</f>
        <v>3.25</v>
      </c>
      <c r="AB798" s="618">
        <f>IF(VLOOKUP($AU798,'FE Source'!$A:$W,8,FALSE)=0,"-",VLOOKUP($AU798,'FE Source'!$A:$W,8,FALSE))</f>
        <v>1.7</v>
      </c>
      <c r="AC798" s="632">
        <f>IF(VLOOKUP($AU798,'FE Source'!$A:$W,9,FALSE)=0,"-",VLOOKUP($AU798,'FE Source'!$A:$W,9,FALSE))</f>
        <v>2.42</v>
      </c>
      <c r="AD798" s="634">
        <f>IF(VLOOKUP($AU798,'FE Source'!$A:$W,10,FALSE)=0,"-",VLOOKUP($AU798,'FE Source'!$A:$W,10,FALSE))</f>
        <v>0.26</v>
      </c>
      <c r="AE798" s="618">
        <f>IF(VLOOKUP($AU798,'FE Source'!$A:$W,11,FALSE)=0,"-",VLOOKUP($AU798,'FE Source'!$A:$W,11,FALSE))</f>
        <v>4.3099999999999996</v>
      </c>
      <c r="AF798" s="618">
        <f>IF(VLOOKUP($AU798,'FE Source'!$A:$W,12,FALSE)=0,"-",VLOOKUP($AU798,'FE Source'!$A:$W,12,FALSE))</f>
        <v>0.26</v>
      </c>
      <c r="AG798" s="618">
        <f>IF(VLOOKUP($AU798,'FE Source'!$A:$W,14,FALSE)=0,"-",VLOOKUP($AU798,'FE Source'!$A:$W,14,FALSE))</f>
        <v>-4.0599999999999996</v>
      </c>
      <c r="AH798" s="102"/>
      <c r="AI798" s="618">
        <f>IF(VLOOKUP($AU798,'FE Source'!$A:$Y,20,FALSE)=0,"-",VLOOKUP($AU798,'FE Source'!$A:$Y,20,FALSE))</f>
        <v>58.94</v>
      </c>
      <c r="AJ798" s="102"/>
      <c r="AK798" s="102"/>
      <c r="AL798" s="632">
        <f>IF(VLOOKUP($AU798,'FE Source'!$A:$Y,19,FALSE)=0,"-",VLOOKUP($AU798,'FE Source'!$A:$Y,19,FALSE))</f>
        <v>30.43</v>
      </c>
      <c r="AM798" s="102"/>
      <c r="AN798" s="635">
        <f>IF(VLOOKUP($AU798,'FE Source'!$A:$W,13,FALSE)=0,"-",VLOOKUP($AU798,'FE Source'!$A:$W,13,FALSE))</f>
        <v>5290.9</v>
      </c>
      <c r="AO798" s="634">
        <f>IF(J798="no","-",IF(VLOOKUP($AU798,'FE Source'!$A:$W,15,FALSE)=0,"-",VLOOKUP($AU798,'FE Source'!$A:$W,15,FALSE)))</f>
        <v>7.46</v>
      </c>
      <c r="AP798" s="618" t="str">
        <f>IF(AO798="-","-",IF(VLOOKUP($AU798,'FE Source'!$A:$Z,21,FALSE)=0,"-",IF(VLOOKUP($AU798,'FE Source'!$A:$Z,21,FALSE)=2,"Semi-Annual",IF(VLOOKUP($AU798,'FE Source'!$A:$Z,21,FALSE)=4,"Quarterly",IF(VLOOKUP($AU798,'FE Source'!$A:$Z,21,FALSE)=12,"Monthly","Annual")))))</f>
        <v>Monthly</v>
      </c>
      <c r="AQ798" s="632">
        <f t="array" ref="AQ798">IF(VLOOKUP($AU798,'FE Source'!$A:$W,16,FALSE)=0,"-",VLOOKUP($AU798,'FE Source'!$A:$W,16,FALSE))</f>
        <v>1.07</v>
      </c>
      <c r="AR798" s="636" t="str">
        <f>IF(VLOOKUP($AU798,'FE Source'!$A:$W,17,FALSE)=0,"-",VLOOKUP($AU798,'FE Source'!$A:$W,17,FALSE))</f>
        <v>Neutral</v>
      </c>
      <c r="AS798" s="634">
        <f>IF(VLOOKUP($AU798,'FE Source'!$AN:$AS,4,FALSE)="",VLOOKUP($AU798,'FE Source'!$AN:$AS,3,FALSE),VLOOKUP($AU798,'FE Source'!$AN:$AS,4,FALSE))</f>
        <v>8.19</v>
      </c>
      <c r="AT798" s="637">
        <f>IF(VLOOKUP($AU798,'FE Source'!$AN:$AS,5,FALSE)=0,"-",VLOOKUP($AU798,'FE Source'!$AN:$AS,5,FALSE))</f>
        <v>45783</v>
      </c>
      <c r="AU798" s="636" t="s">
        <v>1517</v>
      </c>
      <c r="BE798" s="215">
        <f>IF(VLOOKUP($AU798,'FE Source'!$A:$AK,22,FALSE)=0,"-",VLOOKUP($AU798,'FE Source'!$A:$AK,22,FALSE))</f>
        <v>8.06</v>
      </c>
      <c r="BF798" s="215">
        <f>IF(VLOOKUP($AU798,'FE Source'!$A:$AK,23,FALSE)=0,"-",VLOOKUP($AU798,'FE Source'!$A:$AK,23,FALSE))</f>
        <v>6.92</v>
      </c>
      <c r="BG798" s="215">
        <f>IF(VLOOKUP($AU798,'FE Source'!$A:$AK,24,FALSE)=0,"-",VLOOKUP($AU798,'FE Source'!$A:$AK,24,FALSE))</f>
        <v>-3.8</v>
      </c>
      <c r="BH798" s="215">
        <f>IF(VLOOKUP($AU798,'FE Source'!$A:$AK,25,FALSE)=0,"-",VLOOKUP($AU798,'FE Source'!$A:$AK,25,FALSE))</f>
        <v>2.2799999999999998</v>
      </c>
      <c r="BI798" s="215">
        <f>IF(VLOOKUP($AU798,'FE Source'!$A:$AK,26,FALSE)=0,"-",VLOOKUP($AU798,'FE Source'!$A:$AK,26,FALSE))</f>
        <v>5.39</v>
      </c>
      <c r="BJ798" s="215">
        <f>IF(VLOOKUP($AU798,'FE Source'!$A:$AK,27,FALSE)=0,"-",VLOOKUP($AU798,'FE Source'!$A:$AK,27,FALSE))</f>
        <v>1.79</v>
      </c>
      <c r="BK798" s="215">
        <f>IF(VLOOKUP($AU798,'FE Source'!$A:$AK,28,FALSE)=0,"-",VLOOKUP($AU798,'FE Source'!$A:$AK,28,FALSE))</f>
        <v>1.47</v>
      </c>
      <c r="BL798" s="215">
        <f>IF(VLOOKUP($AU798,'FE Source'!$A:$AK,29,FALSE)=0,"-",VLOOKUP($AU798,'FE Source'!$A:$AK,29,FALSE))</f>
        <v>-8.02</v>
      </c>
      <c r="BM798" s="215">
        <f>IF(VLOOKUP($AU798,'FE Source'!$A:$AK,30,FALSE)=0,"-",VLOOKUP($AU798,'FE Source'!$A:$AK,30,FALSE))</f>
        <v>5.68</v>
      </c>
      <c r="BN798" t="str">
        <f>IF(VLOOKUP($AU798,'FE Source'!$A:$AK,31,FALSE)="No Specified Index","-",IF(VLOOKUP($AU798,'FE Source'!$A:$AK,31,FALSE)=0,"-",VLOOKUP($AU798,'FE Source'!$A:$AK,31,FALSE)))</f>
        <v>ICE BofA US 3-month Treasury Bill</v>
      </c>
      <c r="BO798" s="217">
        <f>IF(VLOOKUP($AU798,'FE Source'!$A:$AK,32,FALSE)=0,"-",VLOOKUP($AU798,'FE Source'!$A:$AK,32,FALSE))</f>
        <v>41943</v>
      </c>
      <c r="BP798" s="18" t="str">
        <f>IF(VLOOKUP($AU798,'FE Source'!$AZ:$BC,2,FALSE)=0,"-",VLOOKUP($AU798,'FE Source'!$AZ:$BC,2,FALSE))</f>
        <v>-</v>
      </c>
      <c r="BQ798" s="18" t="str">
        <f>IF(VLOOKUP($AU798,'FE Source'!$AZ:$BC,3,FALSE)=0,"-",VLOOKUP($AU798,'FE Source'!$AZ:$BC,3,FALSE))</f>
        <v>-</v>
      </c>
      <c r="BR798" s="18" t="str">
        <f>IF(VLOOKUP($AU798,'FE Source'!$AZ:$BC,4,FALSE)=0,"-",VLOOKUP($AU798,'FE Source'!$AZ:$BC,4,FALSE))</f>
        <v>-</v>
      </c>
    </row>
    <row r="799" spans="2:70" ht="15">
      <c r="B799" s="3"/>
      <c r="C799" s="650" t="str">
        <f>INDEX('UT - Retail'!$B$7:$B$1409,MATCH(AU799,'UT - Retail'!$U$7:$U$1409,0),1)</f>
        <v>Neuberger Berman Short Duration High Yield Engagement A Acc USD</v>
      </c>
      <c r="D799" s="650"/>
      <c r="E799" s="618" t="str">
        <f>VLOOKUP(C799,'UT - Retail'!$B:$K,8,FALSE)</f>
        <v>Short Duration Fixed Income</v>
      </c>
      <c r="F799" s="618" t="str">
        <f>VLOOKUP(C799,'UT - Retail'!$B:$K,9,FALSE)</f>
        <v>US</v>
      </c>
      <c r="G799" s="618" t="str">
        <f>VLOOKUP(C799,'UT - Retail'!$B:$K,10,FALSE)</f>
        <v>High Yield</v>
      </c>
      <c r="H799" s="82" t="str">
        <f>VLOOKUP(C799,'UT - Retail'!$B:$N,13,FALSE)</f>
        <v>No</v>
      </c>
      <c r="I799" s="82" t="str">
        <f>VLOOKUP(C799,'UT - Retail'!$B:$Q,14,FALSE)</f>
        <v>No</v>
      </c>
      <c r="J799" s="618" t="str">
        <f>VLOOKUP(C799,'UT - Retail'!$B:$Q,11,FALSE)</f>
        <v>No</v>
      </c>
      <c r="K799" s="130" t="str">
        <f>VLOOKUP(C799,'UT - Retail'!$B:$P,15,FALSE)</f>
        <v>Yes</v>
      </c>
      <c r="L799" s="82" t="str">
        <f>VLOOKUP(C799,'UT - Retail'!$B:$Q,16,FALSE)</f>
        <v>Both</v>
      </c>
      <c r="M799" s="618" t="str">
        <f>VLOOKUP(C799,'UT - Retail'!$B:$K,6,FALSE)</f>
        <v>USD</v>
      </c>
      <c r="N799" s="618" t="str">
        <f>IFERROR(IF(MATCH(C799,'Portfolio Construction'!$AL:$AL,0),"Yes","No"),"No")</f>
        <v>No</v>
      </c>
      <c r="O799" s="618" t="str">
        <f>IFERROR(IF(MATCH(C799,'Portfolio Construction'!$AN:$AN,0),"Yes","No"),"No")</f>
        <v>No</v>
      </c>
      <c r="P799" s="618" t="str">
        <f>IFERROR(IF(MATCH(C799,'Portfolio Construction'!$AP:$AP,0),"Yes","No"),"No")</f>
        <v>No</v>
      </c>
      <c r="Q799" s="618" t="str">
        <f>IFERROR(IF(MATCH(C799,'Portfolio Construction'!$AR:$AR,0),"Yes","No"),"No")</f>
        <v>No</v>
      </c>
      <c r="R799" s="618" t="str">
        <f>IFERROR(IF(MATCH(C799,'Portfolio Construction'!$AT:$AT,0),"Yes","No"),"No")</f>
        <v>No</v>
      </c>
      <c r="S799" s="618" t="str">
        <f>IFERROR(IF(MATCH(C799,'Portfolio Construction'!$AV:$AV,0),"Yes","No"),"No")</f>
        <v>No</v>
      </c>
      <c r="T799" s="618" t="str">
        <f>IFERROR(IF(MATCH(C799,'Portfolio Construction'!$AX:$AX,0),"Yes","No"),"No")</f>
        <v>No</v>
      </c>
      <c r="U799" s="618" t="str">
        <f>IFERROR(IF(MATCH(C799,'Portfolio Construction'!$AZ:$AZ,0),"Yes","No"),"No")</f>
        <v>No</v>
      </c>
      <c r="V799" s="618" t="str">
        <f>IFERROR(IF(MATCH(C799,'Portfolio Construction'!$BB:$BB,0),"Yes","No"),"No")</f>
        <v>No</v>
      </c>
      <c r="W799" s="618">
        <f>IF(VLOOKUP($AU799,'FE Source'!$A:$W,3,FALSE)=0,"-",VLOOKUP($AU799,'FE Source'!$A:$W,3,FALSE))</f>
        <v>-4.12</v>
      </c>
      <c r="X799" s="618">
        <f>IF(VLOOKUP($AU799,'FE Source'!$A:$W,4,FALSE)=0,"-",VLOOKUP($AU799,'FE Source'!$A:$W,4,FALSE))</f>
        <v>-1.68</v>
      </c>
      <c r="Y799" s="618">
        <f>IF(VLOOKUP($AU799,'FE Source'!$A:$W,5,FALSE)=0,"-",VLOOKUP($AU799,'FE Source'!$A:$W,5,FALSE))</f>
        <v>-1.1499999999999999</v>
      </c>
      <c r="Z799" s="618">
        <f>IF(VLOOKUP($AU799,'FE Source'!$A:$W,6,FALSE)=0,"-",VLOOKUP($AU799,'FE Source'!$A:$W,6,FALSE))</f>
        <v>1.58</v>
      </c>
      <c r="AA799" s="618">
        <f>IF(VLOOKUP($AU799,'FE Source'!$A:$W,7,FALSE)=0,"-",VLOOKUP($AU799,'FE Source'!$A:$W,7,FALSE))</f>
        <v>3.03</v>
      </c>
      <c r="AB799" s="618">
        <f>IF(VLOOKUP($AU799,'FE Source'!$A:$W,8,FALSE)=0,"-",VLOOKUP($AU799,'FE Source'!$A:$W,8,FALSE))</f>
        <v>3.15</v>
      </c>
      <c r="AC799" s="632">
        <f>IF(VLOOKUP($AU799,'FE Source'!$A:$W,9,FALSE)=0,"-",VLOOKUP($AU799,'FE Source'!$A:$W,9,FALSE))</f>
        <v>2.59</v>
      </c>
      <c r="AD799" s="634">
        <f>IF(VLOOKUP($AU799,'FE Source'!$A:$W,10,FALSE)=0,"-",VLOOKUP($AU799,'FE Source'!$A:$W,10,FALSE))</f>
        <v>0.82</v>
      </c>
      <c r="AE799" s="618">
        <f>IF(VLOOKUP($AU799,'FE Source'!$A:$W,11,FALSE)=0,"-",VLOOKUP($AU799,'FE Source'!$A:$W,11,FALSE))</f>
        <v>5.34</v>
      </c>
      <c r="AF799" s="618">
        <f>IF(VLOOKUP($AU799,'FE Source'!$A:$W,12,FALSE)=0,"-",VLOOKUP($AU799,'FE Source'!$A:$W,12,FALSE))</f>
        <v>0.11</v>
      </c>
      <c r="AG799" s="618">
        <f>IF(VLOOKUP($AU799,'FE Source'!$A:$W,14,FALSE)=0,"-",VLOOKUP($AU799,'FE Source'!$A:$W,14,FALSE))</f>
        <v>-4.42</v>
      </c>
      <c r="AH799" s="102"/>
      <c r="AI799" s="618">
        <f>IF(VLOOKUP($AU799,'FE Source'!$A:$Y,20,FALSE)=0,"-",VLOOKUP($AU799,'FE Source'!$A:$Y,20,FALSE))</f>
        <v>96.51</v>
      </c>
      <c r="AJ799" s="102"/>
      <c r="AK799" s="102"/>
      <c r="AL799" s="632">
        <f>IF(VLOOKUP($AU799,'FE Source'!$A:$Y,19,FALSE)=0,"-",VLOOKUP($AU799,'FE Source'!$A:$Y,19,FALSE))</f>
        <v>85.9</v>
      </c>
      <c r="AM799" s="102"/>
      <c r="AN799" s="635">
        <f>IF(VLOOKUP($AU799,'FE Source'!$A:$W,13,FALSE)=0,"-",VLOOKUP($AU799,'FE Source'!$A:$W,13,FALSE))</f>
        <v>573.79999999999995</v>
      </c>
      <c r="AO799" s="634" t="str">
        <f>IF(J799="no","-",IF(VLOOKUP($AU799,'FE Source'!$A:$W,15,FALSE)=0,"-",VLOOKUP($AU799,'FE Source'!$A:$W,15,FALSE)))</f>
        <v>-</v>
      </c>
      <c r="AP799" s="618" t="str">
        <f>IF(AO799="-","-",IF(VLOOKUP($AU799,'FE Source'!$A:$Z,21,FALSE)=0,"-",IF(VLOOKUP($AU799,'FE Source'!$A:$Z,21,FALSE)=2,"Semi-Annual",IF(VLOOKUP($AU799,'FE Source'!$A:$Z,21,FALSE)=4,"Quarterly",IF(VLOOKUP($AU799,'FE Source'!$A:$Z,21,FALSE)=12,"Monthly","Annual")))))</f>
        <v>-</v>
      </c>
      <c r="AQ799" s="632">
        <f t="array" ref="AQ799">IF(VLOOKUP($AU799,'FE Source'!$A:$W,16,FALSE)=0,"-",VLOOKUP($AU799,'FE Source'!$A:$W,16,FALSE))</f>
        <v>1.3</v>
      </c>
      <c r="AR799" s="636" t="str">
        <f>IF(VLOOKUP($AU799,'FE Source'!$A:$W,17,FALSE)=0,"-",VLOOKUP($AU799,'FE Source'!$A:$W,17,FALSE))</f>
        <v>Neutral</v>
      </c>
      <c r="AS799" s="634">
        <f>IF(VLOOKUP($AU799,'FE Source'!$AN:$AS,4,FALSE)="",VLOOKUP($AU799,'FE Source'!$AN:$AS,3,FALSE),VLOOKUP($AU799,'FE Source'!$AN:$AS,4,FALSE))</f>
        <v>15.42</v>
      </c>
      <c r="AT799" s="637">
        <f>IF(VLOOKUP($AU799,'FE Source'!$AN:$AS,5,FALSE)=0,"-",VLOOKUP($AU799,'FE Source'!$AN:$AS,5,FALSE))</f>
        <v>45783</v>
      </c>
      <c r="AU799" s="636" t="s">
        <v>1217</v>
      </c>
      <c r="BE799" s="215">
        <f>IF(VLOOKUP($AU799,'FE Source'!$A:$AK,22,FALSE)=0,"-",VLOOKUP($AU799,'FE Source'!$A:$AK,22,FALSE))</f>
        <v>3.38</v>
      </c>
      <c r="BF799" s="215">
        <f>IF(VLOOKUP($AU799,'FE Source'!$A:$AK,23,FALSE)=0,"-",VLOOKUP($AU799,'FE Source'!$A:$AK,23,FALSE))</f>
        <v>9.08</v>
      </c>
      <c r="BG799" s="215">
        <f>IF(VLOOKUP($AU799,'FE Source'!$A:$AK,24,FALSE)=0,"-",VLOOKUP($AU799,'FE Source'!$A:$AK,24,FALSE))</f>
        <v>-4.74</v>
      </c>
      <c r="BH799" s="215">
        <f>IF(VLOOKUP($AU799,'FE Source'!$A:$AK,25,FALSE)=0,"-",VLOOKUP($AU799,'FE Source'!$A:$AK,25,FALSE))</f>
        <v>0.73</v>
      </c>
      <c r="BI799" s="215">
        <f>IF(VLOOKUP($AU799,'FE Source'!$A:$AK,26,FALSE)=0,"-",VLOOKUP($AU799,'FE Source'!$A:$AK,26,FALSE))</f>
        <v>7.16</v>
      </c>
      <c r="BJ799" s="215">
        <f>IF(VLOOKUP($AU799,'FE Source'!$A:$AK,27,FALSE)=0,"-",VLOOKUP($AU799,'FE Source'!$A:$AK,27,FALSE))</f>
        <v>1.02</v>
      </c>
      <c r="BK799" s="215">
        <f>IF(VLOOKUP($AU799,'FE Source'!$A:$AK,28,FALSE)=0,"-",VLOOKUP($AU799,'FE Source'!$A:$AK,28,FALSE))</f>
        <v>5.37</v>
      </c>
      <c r="BL799" s="215">
        <f>IF(VLOOKUP($AU799,'FE Source'!$A:$AK,29,FALSE)=0,"-",VLOOKUP($AU799,'FE Source'!$A:$AK,29,FALSE))</f>
        <v>-5.28</v>
      </c>
      <c r="BM799" s="215">
        <f>IF(VLOOKUP($AU799,'FE Source'!$A:$AK,30,FALSE)=0,"-",VLOOKUP($AU799,'FE Source'!$A:$AK,30,FALSE))</f>
        <v>7.5</v>
      </c>
      <c r="BN799" t="str">
        <f>IF(VLOOKUP($AU799,'FE Source'!$A:$AK,31,FALSE)="No Specified Index","-",IF(VLOOKUP($AU799,'FE Source'!$A:$AK,31,FALSE)=0,"-",VLOOKUP($AU799,'FE Source'!$A:$AK,31,FALSE)))</f>
        <v>-</v>
      </c>
      <c r="BO799" s="217">
        <f>IF(VLOOKUP($AU799,'FE Source'!$A:$AK,32,FALSE)=0,"-",VLOOKUP($AU799,'FE Source'!$A:$AK,32,FALSE))</f>
        <v>40897</v>
      </c>
      <c r="BP799" s="18">
        <f>IF(VLOOKUP($AU799,'FE Source'!$AZ:$BC,2,FALSE)=0,"-",VLOOKUP($AU799,'FE Source'!$AZ:$BC,2,FALSE))</f>
        <v>-1.53</v>
      </c>
      <c r="BQ799" s="18" t="str">
        <f>IF(VLOOKUP($AU799,'FE Source'!$AZ:$BC,3,FALSE)=0,"-",VLOOKUP($AU799,'FE Source'!$AZ:$BC,3,FALSE))</f>
        <v>-</v>
      </c>
      <c r="BR799" s="18" t="str">
        <f>IF(VLOOKUP($AU799,'FE Source'!$AZ:$BC,4,FALSE)=0,"-",VLOOKUP($AU799,'FE Source'!$AZ:$BC,4,FALSE))</f>
        <v>-</v>
      </c>
    </row>
    <row r="800" spans="2:70" ht="15">
      <c r="B800" s="3"/>
      <c r="C800" s="650" t="str">
        <f>INDEX('UT - Retail'!$B$7:$B$1409,MATCH(AU800,'UT - Retail'!$U$7:$U$1409,0),1)</f>
        <v>Neuberger Berman Short Duration High Yield Engagement A MDis AUD-H</v>
      </c>
      <c r="D800" s="650"/>
      <c r="E800" s="618" t="str">
        <f>VLOOKUP(C800,'UT - Retail'!$B:$K,8,FALSE)</f>
        <v>Short Duration Fixed Income</v>
      </c>
      <c r="F800" s="618" t="str">
        <f>VLOOKUP(C800,'UT - Retail'!$B:$K,9,FALSE)</f>
        <v>US</v>
      </c>
      <c r="G800" s="618" t="str">
        <f>VLOOKUP(C800,'UT - Retail'!$B:$K,10,FALSE)</f>
        <v>High Yield</v>
      </c>
      <c r="H800" s="82" t="str">
        <f>VLOOKUP(C800,'UT - Retail'!$B:$N,13,FALSE)</f>
        <v>No</v>
      </c>
      <c r="I800" s="82" t="str">
        <f>VLOOKUP(C800,'UT - Retail'!$B:$Q,14,FALSE)</f>
        <v>No</v>
      </c>
      <c r="J800" s="618" t="str">
        <f>VLOOKUP(C800,'UT - Retail'!$B:$Q,11,FALSE)</f>
        <v>Yes</v>
      </c>
      <c r="K800" s="130" t="str">
        <f>VLOOKUP(C800,'UT - Retail'!$B:$P,15,FALSE)</f>
        <v>Yes</v>
      </c>
      <c r="L800" s="82" t="str">
        <f>VLOOKUP(C800,'UT - Retail'!$B:$Q,16,FALSE)</f>
        <v>Both</v>
      </c>
      <c r="M800" s="618" t="str">
        <f>VLOOKUP(C800,'UT - Retail'!$B:$K,6,FALSE)</f>
        <v>AUD</v>
      </c>
      <c r="N800" s="618" t="str">
        <f>IFERROR(IF(MATCH(C800,'Portfolio Construction'!$AL:$AL,0),"Yes","No"),"No")</f>
        <v>No</v>
      </c>
      <c r="O800" s="618" t="str">
        <f>IFERROR(IF(MATCH(C800,'Portfolio Construction'!$AN:$AN,0),"Yes","No"),"No")</f>
        <v>No</v>
      </c>
      <c r="P800" s="618" t="str">
        <f>IFERROR(IF(MATCH(C800,'Portfolio Construction'!$AP:$AP,0),"Yes","No"),"No")</f>
        <v>No</v>
      </c>
      <c r="Q800" s="618" t="str">
        <f>IFERROR(IF(MATCH(C800,'Portfolio Construction'!$AR:$AR,0),"Yes","No"),"No")</f>
        <v>No</v>
      </c>
      <c r="R800" s="618" t="str">
        <f>IFERROR(IF(MATCH(C800,'Portfolio Construction'!$AT:$AT,0),"Yes","No"),"No")</f>
        <v>No</v>
      </c>
      <c r="S800" s="618" t="str">
        <f>IFERROR(IF(MATCH(C800,'Portfolio Construction'!$AV:$AV,0),"Yes","No"),"No")</f>
        <v>No</v>
      </c>
      <c r="T800" s="618" t="str">
        <f>IFERROR(IF(MATCH(C800,'Portfolio Construction'!$AX:$AX,0),"Yes","No"),"No")</f>
        <v>No</v>
      </c>
      <c r="U800" s="618" t="str">
        <f>IFERROR(IF(MATCH(C800,'Portfolio Construction'!$AZ:$AZ,0),"Yes","No"),"No")</f>
        <v>No</v>
      </c>
      <c r="V800" s="618" t="str">
        <f>IFERROR(IF(MATCH(C800,'Portfolio Construction'!$BB:$BB,0),"Yes","No"),"No")</f>
        <v>No</v>
      </c>
      <c r="W800" s="618">
        <f>IF(VLOOKUP($AU800,'FE Source'!$A:$W,3,FALSE)=0,"-",VLOOKUP($AU800,'FE Source'!$A:$W,3,FALSE))</f>
        <v>0.35</v>
      </c>
      <c r="X800" s="618">
        <f>IF(VLOOKUP($AU800,'FE Source'!$A:$W,4,FALSE)=0,"-",VLOOKUP($AU800,'FE Source'!$A:$W,4,FALSE))</f>
        <v>5.07</v>
      </c>
      <c r="Y800" s="618">
        <f>IF(VLOOKUP($AU800,'FE Source'!$A:$W,5,FALSE)=0,"-",VLOOKUP($AU800,'FE Source'!$A:$W,5,FALSE))</f>
        <v>-2.88</v>
      </c>
      <c r="Z800" s="618">
        <f>IF(VLOOKUP($AU800,'FE Source'!$A:$W,6,FALSE)=0,"-",VLOOKUP($AU800,'FE Source'!$A:$W,6,FALSE))</f>
        <v>-1.36</v>
      </c>
      <c r="AA800" s="618">
        <f>IF(VLOOKUP($AU800,'FE Source'!$A:$W,7,FALSE)=0,"-",VLOOKUP($AU800,'FE Source'!$A:$W,7,FALSE))</f>
        <v>-1.34</v>
      </c>
      <c r="AB800" s="618">
        <f>IF(VLOOKUP($AU800,'FE Source'!$A:$W,8,FALSE)=0,"-",VLOOKUP($AU800,'FE Source'!$A:$W,8,FALSE))</f>
        <v>2.33</v>
      </c>
      <c r="AC800" s="632">
        <f>IF(VLOOKUP($AU800,'FE Source'!$A:$W,9,FALSE)=0,"-",VLOOKUP($AU800,'FE Source'!$A:$W,9,FALSE))</f>
        <v>0.04</v>
      </c>
      <c r="AD800" s="634">
        <f>IF(VLOOKUP($AU800,'FE Source'!$A:$W,10,FALSE)=0,"-",VLOOKUP($AU800,'FE Source'!$A:$W,10,FALSE))</f>
        <v>0.95</v>
      </c>
      <c r="AE800" s="618">
        <f>IF(VLOOKUP($AU800,'FE Source'!$A:$W,11,FALSE)=0,"-",VLOOKUP($AU800,'FE Source'!$A:$W,11,FALSE))</f>
        <v>10.06</v>
      </c>
      <c r="AF800" s="618" t="str">
        <f>IF(VLOOKUP($AU800,'FE Source'!$A:$W,12,FALSE)=0,"-",VLOOKUP($AU800,'FE Source'!$A:$W,12,FALSE))</f>
        <v>-</v>
      </c>
      <c r="AG800" s="618">
        <f>IF(VLOOKUP($AU800,'FE Source'!$A:$W,14,FALSE)=0,"-",VLOOKUP($AU800,'FE Source'!$A:$W,14,FALSE))</f>
        <v>-12.21</v>
      </c>
      <c r="AH800" s="102"/>
      <c r="AI800" s="618">
        <f>IF(VLOOKUP($AU800,'FE Source'!$A:$Y,20,FALSE)=0,"-",VLOOKUP($AU800,'FE Source'!$A:$Y,20,FALSE))</f>
        <v>38.86</v>
      </c>
      <c r="AJ800" s="102"/>
      <c r="AK800" s="102"/>
      <c r="AL800" s="632">
        <f>IF(VLOOKUP($AU800,'FE Source'!$A:$Y,19,FALSE)=0,"-",VLOOKUP($AU800,'FE Source'!$A:$Y,19,FALSE))</f>
        <v>84.76</v>
      </c>
      <c r="AM800" s="102"/>
      <c r="AN800" s="635">
        <f>IF(VLOOKUP($AU800,'FE Source'!$A:$W,13,FALSE)=0,"-",VLOOKUP($AU800,'FE Source'!$A:$W,13,FALSE))</f>
        <v>573.79999999999995</v>
      </c>
      <c r="AO800" s="634">
        <f>IF(J800="no","-",IF(VLOOKUP($AU800,'FE Source'!$A:$W,15,FALSE)=0,"-",VLOOKUP($AU800,'FE Source'!$A:$W,15,FALSE)))</f>
        <v>7.11</v>
      </c>
      <c r="AP800" s="618" t="str">
        <f>IF(AO800="-","-",IF(VLOOKUP($AU800,'FE Source'!$A:$Z,21,FALSE)=0,"-",IF(VLOOKUP($AU800,'FE Source'!$A:$Z,21,FALSE)=2,"Semi-Annual",IF(VLOOKUP($AU800,'FE Source'!$A:$Z,21,FALSE)=4,"Quarterly",IF(VLOOKUP($AU800,'FE Source'!$A:$Z,21,FALSE)=12,"Monthly","Annual")))))</f>
        <v>Monthly</v>
      </c>
      <c r="AQ800" s="632">
        <f t="array" ref="AQ800">IF(VLOOKUP($AU800,'FE Source'!$A:$W,16,FALSE)=0,"-",VLOOKUP($AU800,'FE Source'!$A:$W,16,FALSE))</f>
        <v>1.3</v>
      </c>
      <c r="AR800" s="636" t="str">
        <f>IF(VLOOKUP($AU800,'FE Source'!$A:$W,17,FALSE)=0,"-",VLOOKUP($AU800,'FE Source'!$A:$W,17,FALSE))</f>
        <v>-</v>
      </c>
      <c r="AS800" s="634">
        <f>IF(VLOOKUP($AU800,'FE Source'!$AN:$AS,4,FALSE)="",VLOOKUP($AU800,'FE Source'!$AN:$AS,3,FALSE),VLOOKUP($AU800,'FE Source'!$AN:$AS,4,FALSE))</f>
        <v>6.83</v>
      </c>
      <c r="AT800" s="637">
        <f>IF(VLOOKUP($AU800,'FE Source'!$AN:$AS,5,FALSE)=0,"-",VLOOKUP($AU800,'FE Source'!$AN:$AS,5,FALSE))</f>
        <v>45783</v>
      </c>
      <c r="AU800" s="636" t="s">
        <v>1045</v>
      </c>
      <c r="BE800" s="215">
        <f>IF(VLOOKUP($AU800,'FE Source'!$A:$AK,22,FALSE)=0,"-",VLOOKUP($AU800,'FE Source'!$A:$AK,22,FALSE))</f>
        <v>-5.96</v>
      </c>
      <c r="BF800" s="215">
        <f>IF(VLOOKUP($AU800,'FE Source'!$A:$AK,23,FALSE)=0,"-",VLOOKUP($AU800,'FE Source'!$A:$AK,23,FALSE))</f>
        <v>9.8800000000000008</v>
      </c>
      <c r="BG800" s="215">
        <f>IF(VLOOKUP($AU800,'FE Source'!$A:$AK,24,FALSE)=0,"-",VLOOKUP($AU800,'FE Source'!$A:$AK,24,FALSE))</f>
        <v>3.58</v>
      </c>
      <c r="BH800" s="215">
        <f>IF(VLOOKUP($AU800,'FE Source'!$A:$AK,25,FALSE)=0,"-",VLOOKUP($AU800,'FE Source'!$A:$AK,25,FALSE))</f>
        <v>-9.49</v>
      </c>
      <c r="BI800" s="215">
        <f>IF(VLOOKUP($AU800,'FE Source'!$A:$AK,26,FALSE)=0,"-",VLOOKUP($AU800,'FE Source'!$A:$AK,26,FALSE))</f>
        <v>5.92</v>
      </c>
      <c r="BJ800" s="215">
        <f>IF(VLOOKUP($AU800,'FE Source'!$A:$AK,27,FALSE)=0,"-",VLOOKUP($AU800,'FE Source'!$A:$AK,27,FALSE))</f>
        <v>9.41</v>
      </c>
      <c r="BK800" s="215">
        <f>IF(VLOOKUP($AU800,'FE Source'!$A:$AK,28,FALSE)=0,"-",VLOOKUP($AU800,'FE Source'!$A:$AK,28,FALSE))</f>
        <v>-1.06</v>
      </c>
      <c r="BL800" s="215">
        <f>IF(VLOOKUP($AU800,'FE Source'!$A:$AK,29,FALSE)=0,"-",VLOOKUP($AU800,'FE Source'!$A:$AK,29,FALSE))</f>
        <v>-12.64</v>
      </c>
      <c r="BM800" s="215">
        <f>IF(VLOOKUP($AU800,'FE Source'!$A:$AK,30,FALSE)=0,"-",VLOOKUP($AU800,'FE Source'!$A:$AK,30,FALSE))</f>
        <v>6.52</v>
      </c>
      <c r="BN800" t="str">
        <f>IF(VLOOKUP($AU800,'FE Source'!$A:$AK,31,FALSE)="No Specified Index","-",IF(VLOOKUP($AU800,'FE Source'!$A:$AK,31,FALSE)=0,"-",VLOOKUP($AU800,'FE Source'!$A:$AK,31,FALSE)))</f>
        <v>-</v>
      </c>
      <c r="BO800" s="217">
        <f>IF(VLOOKUP($AU800,'FE Source'!$A:$AK,32,FALSE)=0,"-",VLOOKUP($AU800,'FE Source'!$A:$AK,32,FALSE))</f>
        <v>41436</v>
      </c>
      <c r="BP800" s="18" t="str">
        <f>IF(VLOOKUP($AU800,'FE Source'!$AZ:$BC,2,FALSE)=0,"-",VLOOKUP($AU800,'FE Source'!$AZ:$BC,2,FALSE))</f>
        <v>-</v>
      </c>
      <c r="BQ800" s="18" t="str">
        <f>IF(VLOOKUP($AU800,'FE Source'!$AZ:$BC,3,FALSE)=0,"-",VLOOKUP($AU800,'FE Source'!$AZ:$BC,3,FALSE))</f>
        <v>-</v>
      </c>
      <c r="BR800" s="18" t="str">
        <f>IF(VLOOKUP($AU800,'FE Source'!$AZ:$BC,4,FALSE)=0,"-",VLOOKUP($AU800,'FE Source'!$AZ:$BC,4,FALSE))</f>
        <v>-</v>
      </c>
    </row>
    <row r="801" spans="2:70" ht="15">
      <c r="B801" s="3"/>
      <c r="C801" s="650" t="str">
        <f>INDEX('UT - Retail'!$B$7:$B$1409,MATCH(AU801,'UT - Retail'!$U$7:$U$1409,0),1)</f>
        <v>Neuberger Berman Short Duration High Yield Engagement A MDis SGD-H</v>
      </c>
      <c r="D801" s="650"/>
      <c r="E801" s="618" t="str">
        <f>VLOOKUP(C801,'UT - Retail'!$B:$K,8,FALSE)</f>
        <v>Short Duration Fixed Income</v>
      </c>
      <c r="F801" s="618" t="str">
        <f>VLOOKUP(C801,'UT - Retail'!$B:$K,9,FALSE)</f>
        <v>US</v>
      </c>
      <c r="G801" s="618" t="str">
        <f>VLOOKUP(C801,'UT - Retail'!$B:$K,10,FALSE)</f>
        <v>High Yield</v>
      </c>
      <c r="H801" s="82" t="str">
        <f>VLOOKUP(C801,'UT - Retail'!$B:$N,13,FALSE)</f>
        <v>No</v>
      </c>
      <c r="I801" s="82" t="str">
        <f>VLOOKUP(C801,'UT - Retail'!$B:$Q,14,FALSE)</f>
        <v>No</v>
      </c>
      <c r="J801" s="618" t="str">
        <f>VLOOKUP(C801,'UT - Retail'!$B:$Q,11,FALSE)</f>
        <v>Yes</v>
      </c>
      <c r="K801" s="130" t="str">
        <f>VLOOKUP(C801,'UT - Retail'!$B:$P,15,FALSE)</f>
        <v>Yes</v>
      </c>
      <c r="L801" s="82" t="str">
        <f>VLOOKUP(C801,'UT - Retail'!$B:$Q,16,FALSE)</f>
        <v>Both</v>
      </c>
      <c r="M801" s="618" t="str">
        <f>VLOOKUP(C801,'UT - Retail'!$B:$K,6,FALSE)</f>
        <v>SGD</v>
      </c>
      <c r="N801" s="618" t="str">
        <f>IFERROR(IF(MATCH(C801,'Portfolio Construction'!$AL:$AL,0),"Yes","No"),"No")</f>
        <v>No</v>
      </c>
      <c r="O801" s="618" t="str">
        <f>IFERROR(IF(MATCH(C801,'Portfolio Construction'!$AN:$AN,0),"Yes","No"),"No")</f>
        <v>No</v>
      </c>
      <c r="P801" s="618" t="str">
        <f>IFERROR(IF(MATCH(C801,'Portfolio Construction'!$AP:$AP,0),"Yes","No"),"No")</f>
        <v>No</v>
      </c>
      <c r="Q801" s="618" t="str">
        <f>IFERROR(IF(MATCH(C801,'Portfolio Construction'!$AR:$AR,0),"Yes","No"),"No")</f>
        <v>No</v>
      </c>
      <c r="R801" s="618" t="str">
        <f>IFERROR(IF(MATCH(C801,'Portfolio Construction'!$AT:$AT,0),"Yes","No"),"No")</f>
        <v>No</v>
      </c>
      <c r="S801" s="618" t="str">
        <f>IFERROR(IF(MATCH(C801,'Portfolio Construction'!$AV:$AV,0),"Yes","No"),"No")</f>
        <v>No</v>
      </c>
      <c r="T801" s="618" t="str">
        <f>IFERROR(IF(MATCH(C801,'Portfolio Construction'!$AX:$AX,0),"Yes","No"),"No")</f>
        <v>No</v>
      </c>
      <c r="U801" s="618" t="str">
        <f>IFERROR(IF(MATCH(C801,'Portfolio Construction'!$AZ:$AZ,0),"Yes","No"),"No")</f>
        <v>No</v>
      </c>
      <c r="V801" s="618" t="str">
        <f>IFERROR(IF(MATCH(C801,'Portfolio Construction'!$BB:$BB,0),"Yes","No"),"No")</f>
        <v>No</v>
      </c>
      <c r="W801" s="618">
        <f>IF(VLOOKUP($AU801,'FE Source'!$A:$W,3,FALSE)=0,"-",VLOOKUP($AU801,'FE Source'!$A:$W,3,FALSE))</f>
        <v>1.02</v>
      </c>
      <c r="X801" s="618">
        <f>IF(VLOOKUP($AU801,'FE Source'!$A:$W,4,FALSE)=0,"-",VLOOKUP($AU801,'FE Source'!$A:$W,4,FALSE))</f>
        <v>2.0099999999999998</v>
      </c>
      <c r="Y801" s="618">
        <f>IF(VLOOKUP($AU801,'FE Source'!$A:$W,5,FALSE)=0,"-",VLOOKUP($AU801,'FE Source'!$A:$W,5,FALSE))</f>
        <v>1.27</v>
      </c>
      <c r="Z801" s="618">
        <f>IF(VLOOKUP($AU801,'FE Source'!$A:$W,6,FALSE)=0,"-",VLOOKUP($AU801,'FE Source'!$A:$W,6,FALSE))</f>
        <v>4.32</v>
      </c>
      <c r="AA801" s="618">
        <f>IF(VLOOKUP($AU801,'FE Source'!$A:$W,7,FALSE)=0,"-",VLOOKUP($AU801,'FE Source'!$A:$W,7,FALSE))</f>
        <v>4.0599999999999996</v>
      </c>
      <c r="AB801" s="618">
        <f>IF(VLOOKUP($AU801,'FE Source'!$A:$W,8,FALSE)=0,"-",VLOOKUP($AU801,'FE Source'!$A:$W,8,FALSE))</f>
        <v>4.26</v>
      </c>
      <c r="AC801" s="632">
        <f>IF(VLOOKUP($AU801,'FE Source'!$A:$W,9,FALSE)=0,"-",VLOOKUP($AU801,'FE Source'!$A:$W,9,FALSE))</f>
        <v>2.25</v>
      </c>
      <c r="AD801" s="634">
        <f>IF(VLOOKUP($AU801,'FE Source'!$A:$W,10,FALSE)=0,"-",VLOOKUP($AU801,'FE Source'!$A:$W,10,FALSE))</f>
        <v>0.66</v>
      </c>
      <c r="AE801" s="618">
        <f>IF(VLOOKUP($AU801,'FE Source'!$A:$W,11,FALSE)=0,"-",VLOOKUP($AU801,'FE Source'!$A:$W,11,FALSE))</f>
        <v>5.66</v>
      </c>
      <c r="AF801" s="618">
        <f>IF(VLOOKUP($AU801,'FE Source'!$A:$W,12,FALSE)=0,"-",VLOOKUP($AU801,'FE Source'!$A:$W,12,FALSE))</f>
        <v>0.21</v>
      </c>
      <c r="AG801" s="618">
        <f>IF(VLOOKUP($AU801,'FE Source'!$A:$W,14,FALSE)=0,"-",VLOOKUP($AU801,'FE Source'!$A:$W,14,FALSE))</f>
        <v>-5.24</v>
      </c>
      <c r="AH801" s="102"/>
      <c r="AI801" s="618">
        <f>IF(VLOOKUP($AU801,'FE Source'!$A:$Y,20,FALSE)=0,"-",VLOOKUP($AU801,'FE Source'!$A:$Y,20,FALSE))</f>
        <v>66.430000000000007</v>
      </c>
      <c r="AJ801" s="102"/>
      <c r="AK801" s="102"/>
      <c r="AL801" s="632">
        <f>IF(VLOOKUP($AU801,'FE Source'!$A:$Y,19,FALSE)=0,"-",VLOOKUP($AU801,'FE Source'!$A:$Y,19,FALSE))</f>
        <v>40.25</v>
      </c>
      <c r="AM801" s="102"/>
      <c r="AN801" s="635">
        <f>IF(VLOOKUP($AU801,'FE Source'!$A:$W,13,FALSE)=0,"-",VLOOKUP($AU801,'FE Source'!$A:$W,13,FALSE))</f>
        <v>573.79999999999995</v>
      </c>
      <c r="AO801" s="634">
        <f>IF(J801="no","-",IF(VLOOKUP($AU801,'FE Source'!$A:$W,15,FALSE)=0,"-",VLOOKUP($AU801,'FE Source'!$A:$W,15,FALSE)))</f>
        <v>7.14</v>
      </c>
      <c r="AP801" s="618" t="str">
        <f>IF(AO801="-","-",IF(VLOOKUP($AU801,'FE Source'!$A:$Z,21,FALSE)=0,"-",IF(VLOOKUP($AU801,'FE Source'!$A:$Z,21,FALSE)=2,"Semi-Annual",IF(VLOOKUP($AU801,'FE Source'!$A:$Z,21,FALSE)=4,"Quarterly",IF(VLOOKUP($AU801,'FE Source'!$A:$Z,21,FALSE)=12,"Monthly","Annual")))))</f>
        <v>Monthly</v>
      </c>
      <c r="AQ801" s="632">
        <f t="array" ref="AQ801">IF(VLOOKUP($AU801,'FE Source'!$A:$W,16,FALSE)=0,"-",VLOOKUP($AU801,'FE Source'!$A:$W,16,FALSE))</f>
        <v>1.3</v>
      </c>
      <c r="AR801" s="636" t="str">
        <f>IF(VLOOKUP($AU801,'FE Source'!$A:$W,17,FALSE)=0,"-",VLOOKUP($AU801,'FE Source'!$A:$W,17,FALSE))</f>
        <v>-</v>
      </c>
      <c r="AS801" s="634">
        <f>IF(VLOOKUP($AU801,'FE Source'!$AN:$AS,4,FALSE)="",VLOOKUP($AU801,'FE Source'!$AN:$AS,3,FALSE),VLOOKUP($AU801,'FE Source'!$AN:$AS,4,FALSE))</f>
        <v>14.22</v>
      </c>
      <c r="AT801" s="637">
        <f>IF(VLOOKUP($AU801,'FE Source'!$AN:$AS,5,FALSE)=0,"-",VLOOKUP($AU801,'FE Source'!$AN:$AS,5,FALSE))</f>
        <v>45783</v>
      </c>
      <c r="AU801" s="636" t="s">
        <v>1044</v>
      </c>
      <c r="BE801" s="215">
        <f>IF(VLOOKUP($AU801,'FE Source'!$A:$AK,22,FALSE)=0,"-",VLOOKUP($AU801,'FE Source'!$A:$AK,22,FALSE))</f>
        <v>-2.63</v>
      </c>
      <c r="BF801" s="215">
        <f>IF(VLOOKUP($AU801,'FE Source'!$A:$AK,23,FALSE)=0,"-",VLOOKUP($AU801,'FE Source'!$A:$AK,23,FALSE))</f>
        <v>7.59</v>
      </c>
      <c r="BG801" s="215">
        <f>IF(VLOOKUP($AU801,'FE Source'!$A:$AK,24,FALSE)=0,"-",VLOOKUP($AU801,'FE Source'!$A:$AK,24,FALSE))</f>
        <v>2.57</v>
      </c>
      <c r="BH801" s="215">
        <f>IF(VLOOKUP($AU801,'FE Source'!$A:$AK,25,FALSE)=0,"-",VLOOKUP($AU801,'FE Source'!$A:$AK,25,FALSE))</f>
        <v>-2.0699999999999998</v>
      </c>
      <c r="BI801" s="215">
        <f>IF(VLOOKUP($AU801,'FE Source'!$A:$AK,26,FALSE)=0,"-",VLOOKUP($AU801,'FE Source'!$A:$AK,26,FALSE))</f>
        <v>7.75</v>
      </c>
      <c r="BJ801" s="215">
        <f>IF(VLOOKUP($AU801,'FE Source'!$A:$AK,27,FALSE)=0,"-",VLOOKUP($AU801,'FE Source'!$A:$AK,27,FALSE))</f>
        <v>1.94</v>
      </c>
      <c r="BK801" s="215">
        <f>IF(VLOOKUP($AU801,'FE Source'!$A:$AK,28,FALSE)=0,"-",VLOOKUP($AU801,'FE Source'!$A:$AK,28,FALSE))</f>
        <v>3.3</v>
      </c>
      <c r="BL801" s="215">
        <f>IF(VLOOKUP($AU801,'FE Source'!$A:$AK,29,FALSE)=0,"-",VLOOKUP($AU801,'FE Source'!$A:$AK,29,FALSE))</f>
        <v>-5.08</v>
      </c>
      <c r="BM801" s="215">
        <f>IF(VLOOKUP($AU801,'FE Source'!$A:$AK,30,FALSE)=0,"-",VLOOKUP($AU801,'FE Source'!$A:$AK,30,FALSE))</f>
        <v>7.74</v>
      </c>
      <c r="BN801" t="str">
        <f>IF(VLOOKUP($AU801,'FE Source'!$A:$AK,31,FALSE)="No Specified Index","-",IF(VLOOKUP($AU801,'FE Source'!$A:$AK,31,FALSE)=0,"-",VLOOKUP($AU801,'FE Source'!$A:$AK,31,FALSE)))</f>
        <v>-</v>
      </c>
      <c r="BO801" s="217">
        <f>IF(VLOOKUP($AU801,'FE Source'!$A:$AK,32,FALSE)=0,"-",VLOOKUP($AU801,'FE Source'!$A:$AK,32,FALSE))</f>
        <v>41656</v>
      </c>
      <c r="BP801" s="18" t="str">
        <f>IF(VLOOKUP($AU801,'FE Source'!$AZ:$BC,2,FALSE)=0,"-",VLOOKUP($AU801,'FE Source'!$AZ:$BC,2,FALSE))</f>
        <v>-</v>
      </c>
      <c r="BQ801" s="18" t="str">
        <f>IF(VLOOKUP($AU801,'FE Source'!$AZ:$BC,3,FALSE)=0,"-",VLOOKUP($AU801,'FE Source'!$AZ:$BC,3,FALSE))</f>
        <v>-</v>
      </c>
      <c r="BR801" s="18" t="str">
        <f>IF(VLOOKUP($AU801,'FE Source'!$AZ:$BC,4,FALSE)=0,"-",VLOOKUP($AU801,'FE Source'!$AZ:$BC,4,FALSE))</f>
        <v>-</v>
      </c>
    </row>
    <row r="802" spans="2:70" ht="15">
      <c r="B802" s="3"/>
      <c r="C802" s="650" t="str">
        <f>INDEX('UT - Retail'!$B$7:$B$1409,MATCH(AU802,'UT - Retail'!$U$7:$U$1409,0),1)</f>
        <v>Neuberger Berman Short Duration High Yield Engagement A Mdis USD</v>
      </c>
      <c r="D802" s="650"/>
      <c r="E802" s="618" t="str">
        <f>VLOOKUP(C802,'UT - Retail'!$B:$K,8,FALSE)</f>
        <v>Short Duration Fixed Income</v>
      </c>
      <c r="F802" s="618" t="str">
        <f>VLOOKUP(C802,'UT - Retail'!$B:$K,9,FALSE)</f>
        <v>US</v>
      </c>
      <c r="G802" s="618" t="str">
        <f>VLOOKUP(C802,'UT - Retail'!$B:$K,10,FALSE)</f>
        <v>High Yield</v>
      </c>
      <c r="H802" s="82" t="str">
        <f>VLOOKUP(C802,'UT - Retail'!$B:$N,13,FALSE)</f>
        <v>No</v>
      </c>
      <c r="I802" s="82" t="str">
        <f>VLOOKUP(C802,'UT - Retail'!$B:$Q,14,FALSE)</f>
        <v>No</v>
      </c>
      <c r="J802" s="618" t="str">
        <f>VLOOKUP(C802,'UT - Retail'!$B:$Q,11,FALSE)</f>
        <v>Yes</v>
      </c>
      <c r="K802" s="130" t="str">
        <f>VLOOKUP(C802,'UT - Retail'!$B:$P,15,FALSE)</f>
        <v>Yes</v>
      </c>
      <c r="L802" s="82" t="str">
        <f>VLOOKUP(C802,'UT - Retail'!$B:$Q,16,FALSE)</f>
        <v>iFast</v>
      </c>
      <c r="M802" s="618" t="str">
        <f>VLOOKUP(C802,'UT - Retail'!$B:$K,6,FALSE)</f>
        <v>USD</v>
      </c>
      <c r="N802" s="618" t="str">
        <f>IFERROR(IF(MATCH(C802,'Portfolio Construction'!$AL:$AL,0),"Yes","No"),"No")</f>
        <v>No</v>
      </c>
      <c r="O802" s="618" t="str">
        <f>IFERROR(IF(MATCH(C802,'Portfolio Construction'!$AN:$AN,0),"Yes","No"),"No")</f>
        <v>No</v>
      </c>
      <c r="P802" s="618" t="str">
        <f>IFERROR(IF(MATCH(C802,'Portfolio Construction'!$AP:$AP,0),"Yes","No"),"No")</f>
        <v>No</v>
      </c>
      <c r="Q802" s="618" t="str">
        <f>IFERROR(IF(MATCH(C802,'Portfolio Construction'!$AR:$AR,0),"Yes","No"),"No")</f>
        <v>No</v>
      </c>
      <c r="R802" s="618" t="str">
        <f>IFERROR(IF(MATCH(C802,'Portfolio Construction'!$AT:$AT,0),"Yes","No"),"No")</f>
        <v>No</v>
      </c>
      <c r="S802" s="618" t="str">
        <f>IFERROR(IF(MATCH(C802,'Portfolio Construction'!$AV:$AV,0),"Yes","No"),"No")</f>
        <v>No</v>
      </c>
      <c r="T802" s="618" t="str">
        <f>IFERROR(IF(MATCH(C802,'Portfolio Construction'!$AX:$AX,0),"Yes","No"),"No")</f>
        <v>No</v>
      </c>
      <c r="U802" s="618" t="str">
        <f>IFERROR(IF(MATCH(C802,'Portfolio Construction'!$AZ:$AZ,0),"Yes","No"),"No")</f>
        <v>No</v>
      </c>
      <c r="V802" s="618" t="str">
        <f>IFERROR(IF(MATCH(C802,'Portfolio Construction'!$BB:$BB,0),"Yes","No"),"No")</f>
        <v>No</v>
      </c>
      <c r="W802" s="618">
        <f>IF(VLOOKUP($AU802,'FE Source'!$A:$W,3,FALSE)=0,"-",VLOOKUP($AU802,'FE Source'!$A:$W,3,FALSE))</f>
        <v>-4.1100000000000003</v>
      </c>
      <c r="X802" s="618">
        <f>IF(VLOOKUP($AU802,'FE Source'!$A:$W,4,FALSE)=0,"-",VLOOKUP($AU802,'FE Source'!$A:$W,4,FALSE))</f>
        <v>-1.72</v>
      </c>
      <c r="Y802" s="618">
        <f>IF(VLOOKUP($AU802,'FE Source'!$A:$W,5,FALSE)=0,"-",VLOOKUP($AU802,'FE Source'!$A:$W,5,FALSE))</f>
        <v>-1.17</v>
      </c>
      <c r="Z802" s="618">
        <f>IF(VLOOKUP($AU802,'FE Source'!$A:$W,6,FALSE)=0,"-",VLOOKUP($AU802,'FE Source'!$A:$W,6,FALSE))</f>
        <v>1.51</v>
      </c>
      <c r="AA802" s="618">
        <f>IF(VLOOKUP($AU802,'FE Source'!$A:$W,7,FALSE)=0,"-",VLOOKUP($AU802,'FE Source'!$A:$W,7,FALSE))</f>
        <v>3.04</v>
      </c>
      <c r="AB802" s="618">
        <f>IF(VLOOKUP($AU802,'FE Source'!$A:$W,8,FALSE)=0,"-",VLOOKUP($AU802,'FE Source'!$A:$W,8,FALSE))</f>
        <v>3.15</v>
      </c>
      <c r="AC802" s="632">
        <f>IF(VLOOKUP($AU802,'FE Source'!$A:$W,9,FALSE)=0,"-",VLOOKUP($AU802,'FE Source'!$A:$W,9,FALSE))</f>
        <v>2.59</v>
      </c>
      <c r="AD802" s="634">
        <f>IF(VLOOKUP($AU802,'FE Source'!$A:$W,10,FALSE)=0,"-",VLOOKUP($AU802,'FE Source'!$A:$W,10,FALSE))</f>
        <v>0.81</v>
      </c>
      <c r="AE802" s="618">
        <f>IF(VLOOKUP($AU802,'FE Source'!$A:$W,11,FALSE)=0,"-",VLOOKUP($AU802,'FE Source'!$A:$W,11,FALSE))</f>
        <v>5.3</v>
      </c>
      <c r="AF802" s="618">
        <f>IF(VLOOKUP($AU802,'FE Source'!$A:$W,12,FALSE)=0,"-",VLOOKUP($AU802,'FE Source'!$A:$W,12,FALSE))</f>
        <v>0.11</v>
      </c>
      <c r="AG802" s="618">
        <f>IF(VLOOKUP($AU802,'FE Source'!$A:$W,14,FALSE)=0,"-",VLOOKUP($AU802,'FE Source'!$A:$W,14,FALSE))</f>
        <v>-4.3099999999999996</v>
      </c>
      <c r="AH802" s="102"/>
      <c r="AI802" s="618">
        <f>IF(VLOOKUP($AU802,'FE Source'!$A:$Y,20,FALSE)=0,"-",VLOOKUP($AU802,'FE Source'!$A:$Y,20,FALSE))</f>
        <v>95.34</v>
      </c>
      <c r="AJ802" s="102"/>
      <c r="AK802" s="102"/>
      <c r="AL802" s="632">
        <f>IF(VLOOKUP($AU802,'FE Source'!$A:$Y,19,FALSE)=0,"-",VLOOKUP($AU802,'FE Source'!$A:$Y,19,FALSE))</f>
        <v>84.46</v>
      </c>
      <c r="AM802" s="102"/>
      <c r="AN802" s="635">
        <f>IF(VLOOKUP($AU802,'FE Source'!$A:$W,13,FALSE)=0,"-",VLOOKUP($AU802,'FE Source'!$A:$W,13,FALSE))</f>
        <v>573.79999999999995</v>
      </c>
      <c r="AO802" s="634">
        <f>IF(J802="no","-",IF(VLOOKUP($AU802,'FE Source'!$A:$W,15,FALSE)=0,"-",VLOOKUP($AU802,'FE Source'!$A:$W,15,FALSE)))</f>
        <v>7.09</v>
      </c>
      <c r="AP802" s="618" t="str">
        <f>IF(AO802="-","-",IF(VLOOKUP($AU802,'FE Source'!$A:$Z,21,FALSE)=0,"-",IF(VLOOKUP($AU802,'FE Source'!$A:$Z,21,FALSE)=2,"Semi-Annual",IF(VLOOKUP($AU802,'FE Source'!$A:$Z,21,FALSE)=4,"Quarterly",IF(VLOOKUP($AU802,'FE Source'!$A:$Z,21,FALSE)=12,"Monthly","Annual")))))</f>
        <v>Monthly</v>
      </c>
      <c r="AQ802" s="632">
        <f t="array" ref="AQ802">IF(VLOOKUP($AU802,'FE Source'!$A:$W,16,FALSE)=0,"-",VLOOKUP($AU802,'FE Source'!$A:$W,16,FALSE))</f>
        <v>1.3</v>
      </c>
      <c r="AR802" s="636" t="str">
        <f>IF(VLOOKUP($AU802,'FE Source'!$A:$W,17,FALSE)=0,"-",VLOOKUP($AU802,'FE Source'!$A:$W,17,FALSE))</f>
        <v>Neutral</v>
      </c>
      <c r="AS802" s="634">
        <f>IF(VLOOKUP($AU802,'FE Source'!$AN:$AS,4,FALSE)="",VLOOKUP($AU802,'FE Source'!$AN:$AS,3,FALSE),VLOOKUP($AU802,'FE Source'!$AN:$AS,4,FALSE))</f>
        <v>7.51</v>
      </c>
      <c r="AT802" s="637">
        <f>IF(VLOOKUP($AU802,'FE Source'!$AN:$AS,5,FALSE)=0,"-",VLOOKUP($AU802,'FE Source'!$AN:$AS,5,FALSE))</f>
        <v>45783</v>
      </c>
      <c r="AU802" s="636" t="s">
        <v>8674</v>
      </c>
      <c r="BE802" s="215">
        <f>IF(VLOOKUP($AU802,'FE Source'!$A:$AK,22,FALSE)=0,"-",VLOOKUP($AU802,'FE Source'!$A:$AK,22,FALSE))</f>
        <v>3.31</v>
      </c>
      <c r="BF802" s="215">
        <f>IF(VLOOKUP($AU802,'FE Source'!$A:$AK,23,FALSE)=0,"-",VLOOKUP($AU802,'FE Source'!$A:$AK,23,FALSE))</f>
        <v>9.06</v>
      </c>
      <c r="BG802" s="215">
        <f>IF(VLOOKUP($AU802,'FE Source'!$A:$AK,24,FALSE)=0,"-",VLOOKUP($AU802,'FE Source'!$A:$AK,24,FALSE))</f>
        <v>-4.72</v>
      </c>
      <c r="BH802" s="215">
        <f>IF(VLOOKUP($AU802,'FE Source'!$A:$AK,25,FALSE)=0,"-",VLOOKUP($AU802,'FE Source'!$A:$AK,25,FALSE))</f>
        <v>0.64</v>
      </c>
      <c r="BI802" s="215">
        <f>IF(VLOOKUP($AU802,'FE Source'!$A:$AK,26,FALSE)=0,"-",VLOOKUP($AU802,'FE Source'!$A:$AK,26,FALSE))</f>
        <v>7.22</v>
      </c>
      <c r="BJ802" s="215">
        <f>IF(VLOOKUP($AU802,'FE Source'!$A:$AK,27,FALSE)=0,"-",VLOOKUP($AU802,'FE Source'!$A:$AK,27,FALSE))</f>
        <v>0.99</v>
      </c>
      <c r="BK802" s="215">
        <f>IF(VLOOKUP($AU802,'FE Source'!$A:$AK,28,FALSE)=0,"-",VLOOKUP($AU802,'FE Source'!$A:$AK,28,FALSE))</f>
        <v>5.4</v>
      </c>
      <c r="BL802" s="215">
        <f>IF(VLOOKUP($AU802,'FE Source'!$A:$AK,29,FALSE)=0,"-",VLOOKUP($AU802,'FE Source'!$A:$AK,29,FALSE))</f>
        <v>-5.22</v>
      </c>
      <c r="BM802" s="215">
        <f>IF(VLOOKUP($AU802,'FE Source'!$A:$AK,30,FALSE)=0,"-",VLOOKUP($AU802,'FE Source'!$A:$AK,30,FALSE))</f>
        <v>7.46</v>
      </c>
      <c r="BN802" t="str">
        <f>IF(VLOOKUP($AU802,'FE Source'!$A:$AK,31,FALSE)="No Specified Index","-",IF(VLOOKUP($AU802,'FE Source'!$A:$AK,31,FALSE)=0,"-",VLOOKUP($AU802,'FE Source'!$A:$AK,31,FALSE)))</f>
        <v>-</v>
      </c>
      <c r="BO802" s="217">
        <f>IF(VLOOKUP($AU802,'FE Source'!$A:$AK,32,FALSE)=0,"-",VLOOKUP($AU802,'FE Source'!$A:$AK,32,FALSE))</f>
        <v>41661</v>
      </c>
      <c r="BP802" s="18" t="str">
        <f>IF(VLOOKUP($AU802,'FE Source'!$AZ:$BC,2,FALSE)=0,"-",VLOOKUP($AU802,'FE Source'!$AZ:$BC,2,FALSE))</f>
        <v>-</v>
      </c>
      <c r="BQ802" s="18" t="str">
        <f>IF(VLOOKUP($AU802,'FE Source'!$AZ:$BC,3,FALSE)=0,"-",VLOOKUP($AU802,'FE Source'!$AZ:$BC,3,FALSE))</f>
        <v>-</v>
      </c>
      <c r="BR802" s="18" t="str">
        <f>IF(VLOOKUP($AU802,'FE Source'!$AZ:$BC,4,FALSE)=0,"-",VLOOKUP($AU802,'FE Source'!$AZ:$BC,4,FALSE))</f>
        <v>-</v>
      </c>
    </row>
    <row r="803" spans="2:70" ht="15">
      <c r="B803" s="3"/>
      <c r="C803" s="650" t="str">
        <f>INDEX('UT - Retail'!$B$7:$B$1409,MATCH(AU803,'UT - Retail'!$U$7:$U$1409,0),1)</f>
        <v>Neuberger Berman Strategic Income A MDis AUD</v>
      </c>
      <c r="D803" s="650"/>
      <c r="E803" s="618" t="str">
        <f>VLOOKUP(C803,'UT - Retail'!$B:$K,8,FALSE)</f>
        <v>Fixed Income</v>
      </c>
      <c r="F803" s="618" t="str">
        <f>VLOOKUP(C803,'UT - Retail'!$B:$K,9,FALSE)</f>
        <v>US</v>
      </c>
      <c r="G803" s="618" t="str">
        <f>VLOOKUP(C803,'UT - Retail'!$B:$K,10,FALSE)</f>
        <v>General</v>
      </c>
      <c r="H803" s="82" t="str">
        <f>VLOOKUP(C803,'UT - Retail'!$B:$N,13,FALSE)</f>
        <v>No</v>
      </c>
      <c r="I803" s="82" t="str">
        <f>VLOOKUP(C803,'UT - Retail'!$B:$Q,14,FALSE)</f>
        <v>No</v>
      </c>
      <c r="J803" s="618" t="str">
        <f>VLOOKUP(C803,'UT - Retail'!$B:$Q,11,FALSE)</f>
        <v>Yes</v>
      </c>
      <c r="K803" s="130" t="str">
        <f>VLOOKUP(C803,'UT - Retail'!$B:$P,15,FALSE)</f>
        <v>Yes</v>
      </c>
      <c r="L803" s="82" t="str">
        <f>VLOOKUP(C803,'UT - Retail'!$B:$Q,16,FALSE)</f>
        <v>iFast</v>
      </c>
      <c r="M803" s="618" t="str">
        <f>VLOOKUP(C803,'UT - Retail'!$B:$K,6,FALSE)</f>
        <v>AUD</v>
      </c>
      <c r="N803" s="618" t="str">
        <f>IFERROR(IF(MATCH(C803,'Portfolio Construction'!$AL:$AL,0),"Yes","No"),"No")</f>
        <v>No</v>
      </c>
      <c r="O803" s="618" t="str">
        <f>IFERROR(IF(MATCH(C803,'Portfolio Construction'!$AN:$AN,0),"Yes","No"),"No")</f>
        <v>No</v>
      </c>
      <c r="P803" s="618" t="str">
        <f>IFERROR(IF(MATCH(C803,'Portfolio Construction'!$AP:$AP,0),"Yes","No"),"No")</f>
        <v>No</v>
      </c>
      <c r="Q803" s="618" t="str">
        <f>IFERROR(IF(MATCH(C803,'Portfolio Construction'!$AR:$AR,0),"Yes","No"),"No")</f>
        <v>No</v>
      </c>
      <c r="R803" s="618" t="str">
        <f>IFERROR(IF(MATCH(C803,'Portfolio Construction'!$AT:$AT,0),"Yes","No"),"No")</f>
        <v>No</v>
      </c>
      <c r="S803" s="618" t="str">
        <f>IFERROR(IF(MATCH(C803,'Portfolio Construction'!$AV:$AV,0),"Yes","No"),"No")</f>
        <v>No</v>
      </c>
      <c r="T803" s="618" t="str">
        <f>IFERROR(IF(MATCH(C803,'Portfolio Construction'!$AX:$AX,0),"Yes","No"),"No")</f>
        <v>No</v>
      </c>
      <c r="U803" s="618" t="str">
        <f>IFERROR(IF(MATCH(C803,'Portfolio Construction'!$AZ:$AZ,0),"Yes","No"),"No")</f>
        <v>No</v>
      </c>
      <c r="V803" s="618" t="str">
        <f>IFERROR(IF(MATCH(C803,'Portfolio Construction'!$BB:$BB,0),"Yes","No"),"No")</f>
        <v>No</v>
      </c>
      <c r="W803" s="618">
        <f>IF(VLOOKUP($AU803,'FE Source'!$A:$W,3,FALSE)=0,"-",VLOOKUP($AU803,'FE Source'!$A:$W,3,FALSE))</f>
        <v>1.35</v>
      </c>
      <c r="X803" s="618">
        <f>IF(VLOOKUP($AU803,'FE Source'!$A:$W,4,FALSE)=0,"-",VLOOKUP($AU803,'FE Source'!$A:$W,4,FALSE))</f>
        <v>3.07</v>
      </c>
      <c r="Y803" s="618">
        <f>IF(VLOOKUP($AU803,'FE Source'!$A:$W,5,FALSE)=0,"-",VLOOKUP($AU803,'FE Source'!$A:$W,5,FALSE))</f>
        <v>-2.0699999999999998</v>
      </c>
      <c r="Z803" s="618">
        <f>IF(VLOOKUP($AU803,'FE Source'!$A:$W,6,FALSE)=0,"-",VLOOKUP($AU803,'FE Source'!$A:$W,6,FALSE))</f>
        <v>0.4</v>
      </c>
      <c r="AA803" s="618">
        <f>IF(VLOOKUP($AU803,'FE Source'!$A:$W,7,FALSE)=0,"-",VLOOKUP($AU803,'FE Source'!$A:$W,7,FALSE))</f>
        <v>-2.56</v>
      </c>
      <c r="AB803" s="618">
        <f>IF(VLOOKUP($AU803,'FE Source'!$A:$W,8,FALSE)=0,"-",VLOOKUP($AU803,'FE Source'!$A:$W,8,FALSE))</f>
        <v>1.1000000000000001</v>
      </c>
      <c r="AC803" s="632" t="str">
        <f>IF(VLOOKUP($AU803,'FE Source'!$A:$W,9,FALSE)=0,"-",VLOOKUP($AU803,'FE Source'!$A:$W,9,FALSE))</f>
        <v>-</v>
      </c>
      <c r="AD803" s="634">
        <f>IF(VLOOKUP($AU803,'FE Source'!$A:$W,10,FALSE)=0,"-",VLOOKUP($AU803,'FE Source'!$A:$W,10,FALSE))</f>
        <v>0.99</v>
      </c>
      <c r="AE803" s="618">
        <f>IF(VLOOKUP($AU803,'FE Source'!$A:$W,11,FALSE)=0,"-",VLOOKUP($AU803,'FE Source'!$A:$W,11,FALSE))</f>
        <v>11.97</v>
      </c>
      <c r="AF803" s="618">
        <f>IF(VLOOKUP($AU803,'FE Source'!$A:$W,12,FALSE)=0,"-",VLOOKUP($AU803,'FE Source'!$A:$W,12,FALSE))</f>
        <v>-0.01</v>
      </c>
      <c r="AG803" s="618">
        <f>IF(VLOOKUP($AU803,'FE Source'!$A:$W,14,FALSE)=0,"-",VLOOKUP($AU803,'FE Source'!$A:$W,14,FALSE))</f>
        <v>-17.28</v>
      </c>
      <c r="AH803" s="102"/>
      <c r="AI803" s="618">
        <f>IF(VLOOKUP($AU803,'FE Source'!$A:$Y,20,FALSE)=0,"-",VLOOKUP($AU803,'FE Source'!$A:$Y,20,FALSE))</f>
        <v>93.17</v>
      </c>
      <c r="AJ803" s="102"/>
      <c r="AK803" s="102"/>
      <c r="AL803" s="632">
        <f>IF(VLOOKUP($AU803,'FE Source'!$A:$Y,19,FALSE)=0,"-",VLOOKUP($AU803,'FE Source'!$A:$Y,19,FALSE))</f>
        <v>150.78</v>
      </c>
      <c r="AM803" s="102"/>
      <c r="AN803" s="635">
        <f>IF(VLOOKUP($AU803,'FE Source'!$A:$W,13,FALSE)=0,"-",VLOOKUP($AU803,'FE Source'!$A:$W,13,FALSE))</f>
        <v>6431.3</v>
      </c>
      <c r="AO803" s="634">
        <f>IF(J803="no","-",IF(VLOOKUP($AU803,'FE Source'!$A:$W,15,FALSE)=0,"-",VLOOKUP($AU803,'FE Source'!$A:$W,15,FALSE)))</f>
        <v>6.52</v>
      </c>
      <c r="AP803" s="618" t="str">
        <f>IF(AO803="-","-",IF(VLOOKUP($AU803,'FE Source'!$A:$Z,21,FALSE)=0,"-",IF(VLOOKUP($AU803,'FE Source'!$A:$Z,21,FALSE)=2,"Semi-Annual",IF(VLOOKUP($AU803,'FE Source'!$A:$Z,21,FALSE)=4,"Quarterly",IF(VLOOKUP($AU803,'FE Source'!$A:$Z,21,FALSE)=12,"Monthly","Annual")))))</f>
        <v>Monthly</v>
      </c>
      <c r="AQ803" s="632">
        <f t="array" ref="AQ803">IF(VLOOKUP($AU803,'FE Source'!$A:$W,16,FALSE)=0,"-",VLOOKUP($AU803,'FE Source'!$A:$W,16,FALSE))</f>
        <v>1.0900000000000001</v>
      </c>
      <c r="AR803" s="636" t="str">
        <f>IF(VLOOKUP($AU803,'FE Source'!$A:$W,17,FALSE)=0,"-",VLOOKUP($AU803,'FE Source'!$A:$W,17,FALSE))</f>
        <v>-</v>
      </c>
      <c r="AS803" s="634">
        <f>IF(VLOOKUP($AU803,'FE Source'!$AN:$AS,4,FALSE)="",VLOOKUP($AU803,'FE Source'!$AN:$AS,3,FALSE),VLOOKUP($AU803,'FE Source'!$AN:$AS,4,FALSE))</f>
        <v>7.8</v>
      </c>
      <c r="AT803" s="637">
        <f>IF(VLOOKUP($AU803,'FE Source'!$AN:$AS,5,FALSE)=0,"-",VLOOKUP($AU803,'FE Source'!$AN:$AS,5,FALSE))</f>
        <v>45783</v>
      </c>
      <c r="AU803" s="636" t="s">
        <v>5625</v>
      </c>
      <c r="BE803" s="215" t="str">
        <f>IF(VLOOKUP($AU803,'FE Source'!$A:$AK,22,FALSE)=0,"-",VLOOKUP($AU803,'FE Source'!$A:$AK,22,FALSE))</f>
        <v>-</v>
      </c>
      <c r="BF803" s="215" t="str">
        <f>IF(VLOOKUP($AU803,'FE Source'!$A:$AK,23,FALSE)=0,"-",VLOOKUP($AU803,'FE Source'!$A:$AK,23,FALSE))</f>
        <v>-</v>
      </c>
      <c r="BG803" s="215" t="str">
        <f>IF(VLOOKUP($AU803,'FE Source'!$A:$AK,24,FALSE)=0,"-",VLOOKUP($AU803,'FE Source'!$A:$AK,24,FALSE))</f>
        <v>-</v>
      </c>
      <c r="BH803" s="215">
        <f>IF(VLOOKUP($AU803,'FE Source'!$A:$AK,25,FALSE)=0,"-",VLOOKUP($AU803,'FE Source'!$A:$AK,25,FALSE))</f>
        <v>-11.09</v>
      </c>
      <c r="BI803" s="215">
        <f>IF(VLOOKUP($AU803,'FE Source'!$A:$AK,26,FALSE)=0,"-",VLOOKUP($AU803,'FE Source'!$A:$AK,26,FALSE))</f>
        <v>6.87</v>
      </c>
      <c r="BJ803" s="215">
        <f>IF(VLOOKUP($AU803,'FE Source'!$A:$AK,27,FALSE)=0,"-",VLOOKUP($AU803,'FE Source'!$A:$AK,27,FALSE))</f>
        <v>14.31</v>
      </c>
      <c r="BK803" s="215">
        <f>IF(VLOOKUP($AU803,'FE Source'!$A:$AK,28,FALSE)=0,"-",VLOOKUP($AU803,'FE Source'!$A:$AK,28,FALSE))</f>
        <v>-2.11</v>
      </c>
      <c r="BL803" s="215">
        <f>IF(VLOOKUP($AU803,'FE Source'!$A:$AK,29,FALSE)=0,"-",VLOOKUP($AU803,'FE Source'!$A:$AK,29,FALSE))</f>
        <v>-17.96</v>
      </c>
      <c r="BM803" s="215">
        <f>IF(VLOOKUP($AU803,'FE Source'!$A:$AK,30,FALSE)=0,"-",VLOOKUP($AU803,'FE Source'!$A:$AK,30,FALSE))</f>
        <v>5.31</v>
      </c>
      <c r="BN803" t="str">
        <f>IF(VLOOKUP($AU803,'FE Source'!$A:$AK,31,FALSE)="No Specified Index","-",IF(VLOOKUP($AU803,'FE Source'!$A:$AK,31,FALSE)=0,"-",VLOOKUP($AU803,'FE Source'!$A:$AK,31,FALSE)))</f>
        <v>Bloomberg U.S. Aggregate Index</v>
      </c>
      <c r="BO803" s="217">
        <f>IF(VLOOKUP($AU803,'FE Source'!$A:$AK,32,FALSE)=0,"-",VLOOKUP($AU803,'FE Source'!$A:$AK,32,FALSE))</f>
        <v>42993</v>
      </c>
      <c r="BP803" s="18" t="str">
        <f>IF(VLOOKUP($AU803,'FE Source'!$AZ:$BC,2,FALSE)=0,"-",VLOOKUP($AU803,'FE Source'!$AZ:$BC,2,FALSE))</f>
        <v>-</v>
      </c>
      <c r="BQ803" s="18" t="str">
        <f>IF(VLOOKUP($AU803,'FE Source'!$AZ:$BC,3,FALSE)=0,"-",VLOOKUP($AU803,'FE Source'!$AZ:$BC,3,FALSE))</f>
        <v>-</v>
      </c>
      <c r="BR803" s="18" t="str">
        <f>IF(VLOOKUP($AU803,'FE Source'!$AZ:$BC,4,FALSE)=0,"-",VLOOKUP($AU803,'FE Source'!$AZ:$BC,4,FALSE))</f>
        <v>-</v>
      </c>
    </row>
    <row r="804" spans="2:70" ht="15">
      <c r="B804" s="3"/>
      <c r="C804" s="650" t="str">
        <f>INDEX('UT - Retail'!$B$7:$B$1409,MATCH(AU804,'UT - Retail'!$U$7:$U$1409,0),1)</f>
        <v>Neuberger Berman Strategic Income A MDis SGD-H</v>
      </c>
      <c r="D804" s="650"/>
      <c r="E804" s="618" t="str">
        <f>VLOOKUP(C804,'UT - Retail'!$B:$K,8,FALSE)</f>
        <v>Fixed Income</v>
      </c>
      <c r="F804" s="618" t="str">
        <f>VLOOKUP(C804,'UT - Retail'!$B:$K,9,FALSE)</f>
        <v>US</v>
      </c>
      <c r="G804" s="618" t="str">
        <f>VLOOKUP(C804,'UT - Retail'!$B:$K,10,FALSE)</f>
        <v>General</v>
      </c>
      <c r="H804" s="82" t="str">
        <f>VLOOKUP(C804,'UT - Retail'!$B:$N,13,FALSE)</f>
        <v>No</v>
      </c>
      <c r="I804" s="82" t="str">
        <f>VLOOKUP(C804,'UT - Retail'!$B:$Q,14,FALSE)</f>
        <v>No</v>
      </c>
      <c r="J804" s="618" t="str">
        <f>VLOOKUP(C804,'UT - Retail'!$B:$Q,11,FALSE)</f>
        <v>Yes</v>
      </c>
      <c r="K804" s="130" t="str">
        <f>VLOOKUP(C804,'UT - Retail'!$B:$P,15,FALSE)</f>
        <v>Yes</v>
      </c>
      <c r="L804" s="82" t="str">
        <f>VLOOKUP(C804,'UT - Retail'!$B:$Q,16,FALSE)</f>
        <v>Both</v>
      </c>
      <c r="M804" s="618" t="str">
        <f>VLOOKUP(C804,'UT - Retail'!$B:$K,6,FALSE)</f>
        <v>SGD</v>
      </c>
      <c r="N804" s="618" t="str">
        <f>IFERROR(IF(MATCH(C804,'Portfolio Construction'!$AL:$AL,0),"Yes","No"),"No")</f>
        <v>No</v>
      </c>
      <c r="O804" s="618" t="str">
        <f>IFERROR(IF(MATCH(C804,'Portfolio Construction'!$AN:$AN,0),"Yes","No"),"No")</f>
        <v>No</v>
      </c>
      <c r="P804" s="618" t="str">
        <f>IFERROR(IF(MATCH(C804,'Portfolio Construction'!$AP:$AP,0),"Yes","No"),"No")</f>
        <v>No</v>
      </c>
      <c r="Q804" s="618" t="str">
        <f>IFERROR(IF(MATCH(C804,'Portfolio Construction'!$AR:$AR,0),"Yes","No"),"No")</f>
        <v>No</v>
      </c>
      <c r="R804" s="618" t="str">
        <f>IFERROR(IF(MATCH(C804,'Portfolio Construction'!$AT:$AT,0),"Yes","No"),"No")</f>
        <v>No</v>
      </c>
      <c r="S804" s="618" t="str">
        <f>IFERROR(IF(MATCH(C804,'Portfolio Construction'!$AV:$AV,0),"Yes","No"),"No")</f>
        <v>No</v>
      </c>
      <c r="T804" s="618" t="str">
        <f>IFERROR(IF(MATCH(C804,'Portfolio Construction'!$AX:$AX,0),"Yes","No"),"No")</f>
        <v>No</v>
      </c>
      <c r="U804" s="618" t="str">
        <f>IFERROR(IF(MATCH(C804,'Portfolio Construction'!$AZ:$AZ,0),"Yes","No"),"No")</f>
        <v>No</v>
      </c>
      <c r="V804" s="618" t="str">
        <f>IFERROR(IF(MATCH(C804,'Portfolio Construction'!$BB:$BB,0),"Yes","No"),"No")</f>
        <v>No</v>
      </c>
      <c r="W804" s="618">
        <f>IF(VLOOKUP($AU804,'FE Source'!$A:$W,3,FALSE)=0,"-",VLOOKUP($AU804,'FE Source'!$A:$W,3,FALSE))</f>
        <v>1.99</v>
      </c>
      <c r="X804" s="618">
        <f>IF(VLOOKUP($AU804,'FE Source'!$A:$W,4,FALSE)=0,"-",VLOOKUP($AU804,'FE Source'!$A:$W,4,FALSE))</f>
        <v>0.14000000000000001</v>
      </c>
      <c r="Y804" s="618">
        <f>IF(VLOOKUP($AU804,'FE Source'!$A:$W,5,FALSE)=0,"-",VLOOKUP($AU804,'FE Source'!$A:$W,5,FALSE))</f>
        <v>2.0699999999999998</v>
      </c>
      <c r="Z804" s="618">
        <f>IF(VLOOKUP($AU804,'FE Source'!$A:$W,6,FALSE)=0,"-",VLOOKUP($AU804,'FE Source'!$A:$W,6,FALSE))</f>
        <v>6.02</v>
      </c>
      <c r="AA804" s="618">
        <f>IF(VLOOKUP($AU804,'FE Source'!$A:$W,7,FALSE)=0,"-",VLOOKUP($AU804,'FE Source'!$A:$W,7,FALSE))</f>
        <v>2.76</v>
      </c>
      <c r="AB804" s="618">
        <f>IF(VLOOKUP($AU804,'FE Source'!$A:$W,8,FALSE)=0,"-",VLOOKUP($AU804,'FE Source'!$A:$W,8,FALSE))</f>
        <v>2.97</v>
      </c>
      <c r="AC804" s="632">
        <f>IF(VLOOKUP($AU804,'FE Source'!$A:$W,9,FALSE)=0,"-",VLOOKUP($AU804,'FE Source'!$A:$W,9,FALSE))</f>
        <v>2.1</v>
      </c>
      <c r="AD804" s="634">
        <f>IF(VLOOKUP($AU804,'FE Source'!$A:$W,10,FALSE)=0,"-",VLOOKUP($AU804,'FE Source'!$A:$W,10,FALSE))</f>
        <v>0.68</v>
      </c>
      <c r="AE804" s="618">
        <f>IF(VLOOKUP($AU804,'FE Source'!$A:$W,11,FALSE)=0,"-",VLOOKUP($AU804,'FE Source'!$A:$W,11,FALSE))</f>
        <v>7.67</v>
      </c>
      <c r="AF804" s="618" t="str">
        <f>IF(VLOOKUP($AU804,'FE Source'!$A:$W,12,FALSE)=0,"-",VLOOKUP($AU804,'FE Source'!$A:$W,12,FALSE))</f>
        <v>-</v>
      </c>
      <c r="AG804" s="618">
        <f>IF(VLOOKUP($AU804,'FE Source'!$A:$W,14,FALSE)=0,"-",VLOOKUP($AU804,'FE Source'!$A:$W,14,FALSE))</f>
        <v>-7.61</v>
      </c>
      <c r="AH804" s="102"/>
      <c r="AI804" s="618">
        <f>IF(VLOOKUP($AU804,'FE Source'!$A:$Y,20,FALSE)=0,"-",VLOOKUP($AU804,'FE Source'!$A:$Y,20,FALSE))</f>
        <v>128.44999999999999</v>
      </c>
      <c r="AJ804" s="102"/>
      <c r="AK804" s="102"/>
      <c r="AL804" s="632">
        <f>IF(VLOOKUP($AU804,'FE Source'!$A:$Y,19,FALSE)=0,"-",VLOOKUP($AU804,'FE Source'!$A:$Y,19,FALSE))</f>
        <v>89.58</v>
      </c>
      <c r="AM804" s="102"/>
      <c r="AN804" s="635">
        <f>IF(VLOOKUP($AU804,'FE Source'!$A:$W,13,FALSE)=0,"-",VLOOKUP($AU804,'FE Source'!$A:$W,13,FALSE))</f>
        <v>6431.3</v>
      </c>
      <c r="AO804" s="634">
        <f>IF(J804="no","-",IF(VLOOKUP($AU804,'FE Source'!$A:$W,15,FALSE)=0,"-",VLOOKUP($AU804,'FE Source'!$A:$W,15,FALSE)))</f>
        <v>6.55</v>
      </c>
      <c r="AP804" s="618" t="str">
        <f>IF(AO804="-","-",IF(VLOOKUP($AU804,'FE Source'!$A:$Z,21,FALSE)=0,"-",IF(VLOOKUP($AU804,'FE Source'!$A:$Z,21,FALSE)=2,"Semi-Annual",IF(VLOOKUP($AU804,'FE Source'!$A:$Z,21,FALSE)=4,"Quarterly",IF(VLOOKUP($AU804,'FE Source'!$A:$Z,21,FALSE)=12,"Monthly","Annual")))))</f>
        <v>Monthly</v>
      </c>
      <c r="AQ804" s="632">
        <f t="array" ref="AQ804">IF(VLOOKUP($AU804,'FE Source'!$A:$W,16,FALSE)=0,"-",VLOOKUP($AU804,'FE Source'!$A:$W,16,FALSE))</f>
        <v>1.0900000000000001</v>
      </c>
      <c r="AR804" s="636" t="str">
        <f>IF(VLOOKUP($AU804,'FE Source'!$A:$W,17,FALSE)=0,"-",VLOOKUP($AU804,'FE Source'!$A:$W,17,FALSE))</f>
        <v>-</v>
      </c>
      <c r="AS804" s="634">
        <f>IF(VLOOKUP($AU804,'FE Source'!$AN:$AS,4,FALSE)="",VLOOKUP($AU804,'FE Source'!$AN:$AS,3,FALSE),VLOOKUP($AU804,'FE Source'!$AN:$AS,4,FALSE))</f>
        <v>15.19</v>
      </c>
      <c r="AT804" s="637">
        <f>IF(VLOOKUP($AU804,'FE Source'!$AN:$AS,5,FALSE)=0,"-",VLOOKUP($AU804,'FE Source'!$AN:$AS,5,FALSE))</f>
        <v>45783</v>
      </c>
      <c r="AU804" s="636" t="s">
        <v>1244</v>
      </c>
      <c r="BE804" s="215">
        <f>IF(VLOOKUP($AU804,'FE Source'!$A:$AK,22,FALSE)=0,"-",VLOOKUP($AU804,'FE Source'!$A:$AK,22,FALSE))</f>
        <v>-0.98</v>
      </c>
      <c r="BF804" s="215">
        <f>IF(VLOOKUP($AU804,'FE Source'!$A:$AK,23,FALSE)=0,"-",VLOOKUP($AU804,'FE Source'!$A:$AK,23,FALSE))</f>
        <v>5.79</v>
      </c>
      <c r="BG804" s="215">
        <f>IF(VLOOKUP($AU804,'FE Source'!$A:$AK,24,FALSE)=0,"-",VLOOKUP($AU804,'FE Source'!$A:$AK,24,FALSE))</f>
        <v>5.71</v>
      </c>
      <c r="BH804" s="215">
        <f>IF(VLOOKUP($AU804,'FE Source'!$A:$AK,25,FALSE)=0,"-",VLOOKUP($AU804,'FE Source'!$A:$AK,25,FALSE))</f>
        <v>-3.92</v>
      </c>
      <c r="BI804" s="215">
        <f>IF(VLOOKUP($AU804,'FE Source'!$A:$AK,26,FALSE)=0,"-",VLOOKUP($AU804,'FE Source'!$A:$AK,26,FALSE))</f>
        <v>8.66</v>
      </c>
      <c r="BJ804" s="215">
        <f>IF(VLOOKUP($AU804,'FE Source'!$A:$AK,27,FALSE)=0,"-",VLOOKUP($AU804,'FE Source'!$A:$AK,27,FALSE))</f>
        <v>6.63</v>
      </c>
      <c r="BK804" s="215">
        <f>IF(VLOOKUP($AU804,'FE Source'!$A:$AK,28,FALSE)=0,"-",VLOOKUP($AU804,'FE Source'!$A:$AK,28,FALSE))</f>
        <v>2.17</v>
      </c>
      <c r="BL804" s="215">
        <f>IF(VLOOKUP($AU804,'FE Source'!$A:$AK,29,FALSE)=0,"-",VLOOKUP($AU804,'FE Source'!$A:$AK,29,FALSE))</f>
        <v>-11</v>
      </c>
      <c r="BM804" s="215">
        <f>IF(VLOOKUP($AU804,'FE Source'!$A:$AK,30,FALSE)=0,"-",VLOOKUP($AU804,'FE Source'!$A:$AK,30,FALSE))</f>
        <v>6.79</v>
      </c>
      <c r="BN804" t="str">
        <f>IF(VLOOKUP($AU804,'FE Source'!$A:$AK,31,FALSE)="No Specified Index","-",IF(VLOOKUP($AU804,'FE Source'!$A:$AK,31,FALSE)=0,"-",VLOOKUP($AU804,'FE Source'!$A:$AK,31,FALSE)))</f>
        <v>Bloomberg U.S. Aggregate Index</v>
      </c>
      <c r="BO804" s="217">
        <f>IF(VLOOKUP($AU804,'FE Source'!$A:$AK,32,FALSE)=0,"-",VLOOKUP($AU804,'FE Source'!$A:$AK,32,FALSE))</f>
        <v>41943</v>
      </c>
      <c r="BP804" s="18" t="str">
        <f>IF(VLOOKUP($AU804,'FE Source'!$AZ:$BC,2,FALSE)=0,"-",VLOOKUP($AU804,'FE Source'!$AZ:$BC,2,FALSE))</f>
        <v>-</v>
      </c>
      <c r="BQ804" s="18" t="str">
        <f>IF(VLOOKUP($AU804,'FE Source'!$AZ:$BC,3,FALSE)=0,"-",VLOOKUP($AU804,'FE Source'!$AZ:$BC,3,FALSE))</f>
        <v>-</v>
      </c>
      <c r="BR804" s="18" t="str">
        <f>IF(VLOOKUP($AU804,'FE Source'!$AZ:$BC,4,FALSE)=0,"-",VLOOKUP($AU804,'FE Source'!$AZ:$BC,4,FALSE))</f>
        <v>-</v>
      </c>
    </row>
    <row r="805" spans="2:70" ht="15">
      <c r="B805" s="3"/>
      <c r="C805" s="650" t="str">
        <f>INDEX('UT - Retail'!$B$7:$B$1409,MATCH(AU805,'UT - Retail'!$U$7:$U$1409,0),1)</f>
        <v>Neuberger Berman Strategic Income A MDis USD</v>
      </c>
      <c r="D805" s="650"/>
      <c r="E805" s="618" t="str">
        <f>VLOOKUP(C805,'UT - Retail'!$B:$K,8,FALSE)</f>
        <v>Fixed Income</v>
      </c>
      <c r="F805" s="618" t="str">
        <f>VLOOKUP(C805,'UT - Retail'!$B:$K,9,FALSE)</f>
        <v>US</v>
      </c>
      <c r="G805" s="618" t="str">
        <f>VLOOKUP(C805,'UT - Retail'!$B:$K,10,FALSE)</f>
        <v>General</v>
      </c>
      <c r="H805" s="82" t="str">
        <f>VLOOKUP(C805,'UT - Retail'!$B:$N,13,FALSE)</f>
        <v>No</v>
      </c>
      <c r="I805" s="82" t="str">
        <f>VLOOKUP(C805,'UT - Retail'!$B:$Q,14,FALSE)</f>
        <v>No</v>
      </c>
      <c r="J805" s="618" t="str">
        <f>VLOOKUP(C805,'UT - Retail'!$B:$Q,11,FALSE)</f>
        <v>Yes</v>
      </c>
      <c r="K805" s="130" t="str">
        <f>VLOOKUP(C805,'UT - Retail'!$B:$P,15,FALSE)</f>
        <v>Yes</v>
      </c>
      <c r="L805" s="82" t="str">
        <f>VLOOKUP(C805,'UT - Retail'!$B:$Q,16,FALSE)</f>
        <v>Both</v>
      </c>
      <c r="M805" s="618" t="str">
        <f>VLOOKUP(C805,'UT - Retail'!$B:$K,6,FALSE)</f>
        <v>USD</v>
      </c>
      <c r="N805" s="618" t="str">
        <f>IFERROR(IF(MATCH(C805,'Portfolio Construction'!$AL:$AL,0),"Yes","No"),"No")</f>
        <v>No</v>
      </c>
      <c r="O805" s="618" t="str">
        <f>IFERROR(IF(MATCH(C805,'Portfolio Construction'!$AN:$AN,0),"Yes","No"),"No")</f>
        <v>No</v>
      </c>
      <c r="P805" s="618" t="str">
        <f>IFERROR(IF(MATCH(C805,'Portfolio Construction'!$AP:$AP,0),"Yes","No"),"No")</f>
        <v>No</v>
      </c>
      <c r="Q805" s="618" t="str">
        <f>IFERROR(IF(MATCH(C805,'Portfolio Construction'!$AR:$AR,0),"Yes","No"),"No")</f>
        <v>No</v>
      </c>
      <c r="R805" s="618" t="str">
        <f>IFERROR(IF(MATCH(C805,'Portfolio Construction'!$AT:$AT,0),"Yes","No"),"No")</f>
        <v>No</v>
      </c>
      <c r="S805" s="618" t="str">
        <f>IFERROR(IF(MATCH(C805,'Portfolio Construction'!$AV:$AV,0),"Yes","No"),"No")</f>
        <v>No</v>
      </c>
      <c r="T805" s="618" t="str">
        <f>IFERROR(IF(MATCH(C805,'Portfolio Construction'!$AX:$AX,0),"Yes","No"),"No")</f>
        <v>No</v>
      </c>
      <c r="U805" s="618" t="str">
        <f>IFERROR(IF(MATCH(C805,'Portfolio Construction'!$AZ:$AZ,0),"Yes","No"),"No")</f>
        <v>No</v>
      </c>
      <c r="V805" s="618" t="str">
        <f>IFERROR(IF(MATCH(C805,'Portfolio Construction'!$BB:$BB,0),"Yes","No"),"No")</f>
        <v>No</v>
      </c>
      <c r="W805" s="618">
        <f>IF(VLOOKUP($AU805,'FE Source'!$A:$W,3,FALSE)=0,"-",VLOOKUP($AU805,'FE Source'!$A:$W,3,FALSE))</f>
        <v>-3.26</v>
      </c>
      <c r="X805" s="618">
        <f>IF(VLOOKUP($AU805,'FE Source'!$A:$W,4,FALSE)=0,"-",VLOOKUP($AU805,'FE Source'!$A:$W,4,FALSE))</f>
        <v>-3.56</v>
      </c>
      <c r="Y805" s="618">
        <f>IF(VLOOKUP($AU805,'FE Source'!$A:$W,5,FALSE)=0,"-",VLOOKUP($AU805,'FE Source'!$A:$W,5,FALSE))</f>
        <v>-0.48</v>
      </c>
      <c r="Z805" s="618">
        <f>IF(VLOOKUP($AU805,'FE Source'!$A:$W,6,FALSE)=0,"-",VLOOKUP($AU805,'FE Source'!$A:$W,6,FALSE))</f>
        <v>3.11</v>
      </c>
      <c r="AA805" s="618">
        <f>IF(VLOOKUP($AU805,'FE Source'!$A:$W,7,FALSE)=0,"-",VLOOKUP($AU805,'FE Source'!$A:$W,7,FALSE))</f>
        <v>1.76</v>
      </c>
      <c r="AB805" s="618">
        <f>IF(VLOOKUP($AU805,'FE Source'!$A:$W,8,FALSE)=0,"-",VLOOKUP($AU805,'FE Source'!$A:$W,8,FALSE))</f>
        <v>1.89</v>
      </c>
      <c r="AC805" s="632">
        <f>IF(VLOOKUP($AU805,'FE Source'!$A:$W,9,FALSE)=0,"-",VLOOKUP($AU805,'FE Source'!$A:$W,9,FALSE))</f>
        <v>2.4700000000000002</v>
      </c>
      <c r="AD805" s="634">
        <f>IF(VLOOKUP($AU805,'FE Source'!$A:$W,10,FALSE)=0,"-",VLOOKUP($AU805,'FE Source'!$A:$W,10,FALSE))</f>
        <v>1.1299999999999999</v>
      </c>
      <c r="AE805" s="618">
        <f>IF(VLOOKUP($AU805,'FE Source'!$A:$W,11,FALSE)=0,"-",VLOOKUP($AU805,'FE Source'!$A:$W,11,FALSE))</f>
        <v>5.38</v>
      </c>
      <c r="AF805" s="618" t="str">
        <f>IF(VLOOKUP($AU805,'FE Source'!$A:$W,12,FALSE)=0,"-",VLOOKUP($AU805,'FE Source'!$A:$W,12,FALSE))</f>
        <v>-</v>
      </c>
      <c r="AG805" s="618">
        <f>IF(VLOOKUP($AU805,'FE Source'!$A:$W,14,FALSE)=0,"-",VLOOKUP($AU805,'FE Source'!$A:$W,14,FALSE))</f>
        <v>-6.45</v>
      </c>
      <c r="AH805" s="102"/>
      <c r="AI805" s="618">
        <f>IF(VLOOKUP($AU805,'FE Source'!$A:$Y,20,FALSE)=0,"-",VLOOKUP($AU805,'FE Source'!$A:$Y,20,FALSE))</f>
        <v>146.26</v>
      </c>
      <c r="AJ805" s="102"/>
      <c r="AK805" s="102"/>
      <c r="AL805" s="632">
        <f>IF(VLOOKUP($AU805,'FE Source'!$A:$Y,19,FALSE)=0,"-",VLOOKUP($AU805,'FE Source'!$A:$Y,19,FALSE))</f>
        <v>113.67</v>
      </c>
      <c r="AM805" s="102"/>
      <c r="AN805" s="635">
        <f>IF(VLOOKUP($AU805,'FE Source'!$A:$W,13,FALSE)=0,"-",VLOOKUP($AU805,'FE Source'!$A:$W,13,FALSE))</f>
        <v>6431.3</v>
      </c>
      <c r="AO805" s="634">
        <f>IF(J805="no","-",IF(VLOOKUP($AU805,'FE Source'!$A:$W,15,FALSE)=0,"-",VLOOKUP($AU805,'FE Source'!$A:$W,15,FALSE)))</f>
        <v>6.51</v>
      </c>
      <c r="AP805" s="618" t="str">
        <f>IF(AO805="-","-",IF(VLOOKUP($AU805,'FE Source'!$A:$Z,21,FALSE)=0,"-",IF(VLOOKUP($AU805,'FE Source'!$A:$Z,21,FALSE)=2,"Semi-Annual",IF(VLOOKUP($AU805,'FE Source'!$A:$Z,21,FALSE)=4,"Quarterly",IF(VLOOKUP($AU805,'FE Source'!$A:$Z,21,FALSE)=12,"Monthly","Annual")))))</f>
        <v>Monthly</v>
      </c>
      <c r="AQ805" s="632">
        <f t="array" ref="AQ805">IF(VLOOKUP($AU805,'FE Source'!$A:$W,16,FALSE)=0,"-",VLOOKUP($AU805,'FE Source'!$A:$W,16,FALSE))</f>
        <v>1.0900000000000001</v>
      </c>
      <c r="AR805" s="636" t="str">
        <f>IF(VLOOKUP($AU805,'FE Source'!$A:$W,17,FALSE)=0,"-",VLOOKUP($AU805,'FE Source'!$A:$W,17,FALSE))</f>
        <v>Neutral</v>
      </c>
      <c r="AS805" s="634">
        <f>IF(VLOOKUP($AU805,'FE Source'!$AN:$AS,4,FALSE)="",VLOOKUP($AU805,'FE Source'!$AN:$AS,3,FALSE),VLOOKUP($AU805,'FE Source'!$AN:$AS,4,FALSE))</f>
        <v>8.0399999999999991</v>
      </c>
      <c r="AT805" s="637">
        <f>IF(VLOOKUP($AU805,'FE Source'!$AN:$AS,5,FALSE)=0,"-",VLOOKUP($AU805,'FE Source'!$AN:$AS,5,FALSE))</f>
        <v>45783</v>
      </c>
      <c r="AU805" s="636" t="s">
        <v>1243</v>
      </c>
      <c r="BE805" s="215">
        <f>IF(VLOOKUP($AU805,'FE Source'!$A:$AK,22,FALSE)=0,"-",VLOOKUP($AU805,'FE Source'!$A:$AK,22,FALSE))</f>
        <v>5.1100000000000003</v>
      </c>
      <c r="BF805" s="215">
        <f>IF(VLOOKUP($AU805,'FE Source'!$A:$AK,23,FALSE)=0,"-",VLOOKUP($AU805,'FE Source'!$A:$AK,23,FALSE))</f>
        <v>7.22</v>
      </c>
      <c r="BG805" s="215">
        <f>IF(VLOOKUP($AU805,'FE Source'!$A:$AK,24,FALSE)=0,"-",VLOOKUP($AU805,'FE Source'!$A:$AK,24,FALSE))</f>
        <v>-1.79</v>
      </c>
      <c r="BH805" s="215">
        <f>IF(VLOOKUP($AU805,'FE Source'!$A:$AK,25,FALSE)=0,"-",VLOOKUP($AU805,'FE Source'!$A:$AK,25,FALSE))</f>
        <v>-1.08</v>
      </c>
      <c r="BI805" s="215">
        <f>IF(VLOOKUP($AU805,'FE Source'!$A:$AK,26,FALSE)=0,"-",VLOOKUP($AU805,'FE Source'!$A:$AK,26,FALSE))</f>
        <v>8.01</v>
      </c>
      <c r="BJ805" s="215">
        <f>IF(VLOOKUP($AU805,'FE Source'!$A:$AK,27,FALSE)=0,"-",VLOOKUP($AU805,'FE Source'!$A:$AK,27,FALSE))</f>
        <v>5.72</v>
      </c>
      <c r="BK805" s="215">
        <f>IF(VLOOKUP($AU805,'FE Source'!$A:$AK,28,FALSE)=0,"-",VLOOKUP($AU805,'FE Source'!$A:$AK,28,FALSE))</f>
        <v>4.1900000000000004</v>
      </c>
      <c r="BL805" s="215">
        <f>IF(VLOOKUP($AU805,'FE Source'!$A:$AK,29,FALSE)=0,"-",VLOOKUP($AU805,'FE Source'!$A:$AK,29,FALSE))</f>
        <v>-11.1</v>
      </c>
      <c r="BM805" s="215">
        <f>IF(VLOOKUP($AU805,'FE Source'!$A:$AK,30,FALSE)=0,"-",VLOOKUP($AU805,'FE Source'!$A:$AK,30,FALSE))</f>
        <v>6.55</v>
      </c>
      <c r="BN805" t="str">
        <f>IF(VLOOKUP($AU805,'FE Source'!$A:$AK,31,FALSE)="No Specified Index","-",IF(VLOOKUP($AU805,'FE Source'!$A:$AK,31,FALSE)=0,"-",VLOOKUP($AU805,'FE Source'!$A:$AK,31,FALSE)))</f>
        <v>Bloomberg U.S. Aggregate Index</v>
      </c>
      <c r="BO805" s="217">
        <f>IF(VLOOKUP($AU805,'FE Source'!$A:$AK,32,FALSE)=0,"-",VLOOKUP($AU805,'FE Source'!$A:$AK,32,FALSE))</f>
        <v>41943</v>
      </c>
      <c r="BP805" s="18" t="str">
        <f>IF(VLOOKUP($AU805,'FE Source'!$AZ:$BC,2,FALSE)=0,"-",VLOOKUP($AU805,'FE Source'!$AZ:$BC,2,FALSE))</f>
        <v>-</v>
      </c>
      <c r="BQ805" s="18" t="str">
        <f>IF(VLOOKUP($AU805,'FE Source'!$AZ:$BC,3,FALSE)=0,"-",VLOOKUP($AU805,'FE Source'!$AZ:$BC,3,FALSE))</f>
        <v>-</v>
      </c>
      <c r="BR805" s="18" t="str">
        <f>IF(VLOOKUP($AU805,'FE Source'!$AZ:$BC,4,FALSE)=0,"-",VLOOKUP($AU805,'FE Source'!$AZ:$BC,4,FALSE))</f>
        <v>-</v>
      </c>
    </row>
    <row r="806" spans="2:70" ht="15">
      <c r="B806" s="3"/>
      <c r="C806" s="650" t="str">
        <f>INDEX('UT - Retail'!$B$7:$B$1409,MATCH(AU806,'UT - Retail'!$U$7:$U$1409,0),1)</f>
        <v>Neuberger Berman Strategic Income Fund SGD A Accumulating Class Hedged</v>
      </c>
      <c r="D806" s="650"/>
      <c r="E806" s="618" t="str">
        <f>VLOOKUP(C806,'UT - Retail'!$B:$K,8,FALSE)</f>
        <v>Fixed Income</v>
      </c>
      <c r="F806" s="618" t="str">
        <f>VLOOKUP(C806,'UT - Retail'!$B:$K,9,FALSE)</f>
        <v>US</v>
      </c>
      <c r="G806" s="618" t="str">
        <f>VLOOKUP(C806,'UT - Retail'!$B:$K,10,FALSE)</f>
        <v>General</v>
      </c>
      <c r="H806" s="82" t="str">
        <f>VLOOKUP(C806,'UT - Retail'!$B:$N,13,FALSE)</f>
        <v>No</v>
      </c>
      <c r="I806" s="82" t="str">
        <f>VLOOKUP(C806,'UT - Retail'!$B:$Q,14,FALSE)</f>
        <v>No</v>
      </c>
      <c r="J806" s="618" t="str">
        <f>VLOOKUP(C806,'UT - Retail'!$B:$Q,11,FALSE)</f>
        <v>No</v>
      </c>
      <c r="K806" s="130" t="str">
        <f>VLOOKUP(C806,'UT - Retail'!$B:$P,15,FALSE)</f>
        <v>Yes</v>
      </c>
      <c r="L806" s="82" t="str">
        <f>VLOOKUP(C806,'UT - Retail'!$B:$Q,16,FALSE)</f>
        <v>Navigator</v>
      </c>
      <c r="M806" s="618" t="str">
        <f>VLOOKUP(C806,'UT - Retail'!$B:$K,6,FALSE)</f>
        <v>SGD</v>
      </c>
      <c r="N806" s="618" t="str">
        <f>IFERROR(IF(MATCH(C806,'Portfolio Construction'!$AL:$AL,0),"Yes","No"),"No")</f>
        <v>No</v>
      </c>
      <c r="O806" s="618" t="str">
        <f>IFERROR(IF(MATCH(C806,'Portfolio Construction'!$AN:$AN,0),"Yes","No"),"No")</f>
        <v>No</v>
      </c>
      <c r="P806" s="618" t="str">
        <f>IFERROR(IF(MATCH(C806,'Portfolio Construction'!$AP:$AP,0),"Yes","No"),"No")</f>
        <v>No</v>
      </c>
      <c r="Q806" s="618" t="str">
        <f>IFERROR(IF(MATCH(C806,'Portfolio Construction'!$AR:$AR,0),"Yes","No"),"No")</f>
        <v>No</v>
      </c>
      <c r="R806" s="618" t="str">
        <f>IFERROR(IF(MATCH(C806,'Portfolio Construction'!$AT:$AT,0),"Yes","No"),"No")</f>
        <v>No</v>
      </c>
      <c r="S806" s="618" t="str">
        <f>IFERROR(IF(MATCH(C806,'Portfolio Construction'!$AV:$AV,0),"Yes","No"),"No")</f>
        <v>No</v>
      </c>
      <c r="T806" s="618" t="str">
        <f>IFERROR(IF(MATCH(C806,'Portfolio Construction'!$AX:$AX,0),"Yes","No"),"No")</f>
        <v>No</v>
      </c>
      <c r="U806" s="618" t="str">
        <f>IFERROR(IF(MATCH(C806,'Portfolio Construction'!$AZ:$AZ,0),"Yes","No"),"No")</f>
        <v>No</v>
      </c>
      <c r="V806" s="618" t="str">
        <f>IFERROR(IF(MATCH(C806,'Portfolio Construction'!$BB:$BB,0),"Yes","No"),"No")</f>
        <v>No</v>
      </c>
      <c r="W806" s="618">
        <f>IF(VLOOKUP($AU806,'FE Source'!$A:$W,3,FALSE)=0,"-",VLOOKUP($AU806,'FE Source'!$A:$W,3,FALSE))</f>
        <v>2.02</v>
      </c>
      <c r="X806" s="618">
        <f>IF(VLOOKUP($AU806,'FE Source'!$A:$W,4,FALSE)=0,"-",VLOOKUP($AU806,'FE Source'!$A:$W,4,FALSE))</f>
        <v>0.18</v>
      </c>
      <c r="Y806" s="618">
        <f>IF(VLOOKUP($AU806,'FE Source'!$A:$W,5,FALSE)=0,"-",VLOOKUP($AU806,'FE Source'!$A:$W,5,FALSE))</f>
        <v>2.0699999999999998</v>
      </c>
      <c r="Z806" s="618">
        <f>IF(VLOOKUP($AU806,'FE Source'!$A:$W,6,FALSE)=0,"-",VLOOKUP($AU806,'FE Source'!$A:$W,6,FALSE))</f>
        <v>6.01</v>
      </c>
      <c r="AA806" s="618">
        <f>IF(VLOOKUP($AU806,'FE Source'!$A:$W,7,FALSE)=0,"-",VLOOKUP($AU806,'FE Source'!$A:$W,7,FALSE))</f>
        <v>2.75</v>
      </c>
      <c r="AB806" s="618">
        <f>IF(VLOOKUP($AU806,'FE Source'!$A:$W,8,FALSE)=0,"-",VLOOKUP($AU806,'FE Source'!$A:$W,8,FALSE))</f>
        <v>2.97</v>
      </c>
      <c r="AC806" s="632" t="str">
        <f>IF(VLOOKUP($AU806,'FE Source'!$A:$W,9,FALSE)=0,"-",VLOOKUP($AU806,'FE Source'!$A:$W,9,FALSE))</f>
        <v>-</v>
      </c>
      <c r="AD806" s="634">
        <f>IF(VLOOKUP($AU806,'FE Source'!$A:$W,10,FALSE)=0,"-",VLOOKUP($AU806,'FE Source'!$A:$W,10,FALSE))</f>
        <v>0.39</v>
      </c>
      <c r="AE806" s="618">
        <f>IF(VLOOKUP($AU806,'FE Source'!$A:$W,11,FALSE)=0,"-",VLOOKUP($AU806,'FE Source'!$A:$W,11,FALSE))</f>
        <v>7.7</v>
      </c>
      <c r="AF806" s="618" t="str">
        <f>IF(VLOOKUP($AU806,'FE Source'!$A:$W,12,FALSE)=0,"-",VLOOKUP($AU806,'FE Source'!$A:$W,12,FALSE))</f>
        <v>-</v>
      </c>
      <c r="AG806" s="618">
        <f>IF(VLOOKUP($AU806,'FE Source'!$A:$W,14,FALSE)=0,"-",VLOOKUP($AU806,'FE Source'!$A:$W,14,FALSE))</f>
        <v>-7.66</v>
      </c>
      <c r="AH806" s="102"/>
      <c r="AI806" s="618">
        <f>IF(VLOOKUP($AU806,'FE Source'!$A:$Y,20,FALSE)=0,"-",VLOOKUP($AU806,'FE Source'!$A:$Y,20,FALSE))</f>
        <v>122.64</v>
      </c>
      <c r="AJ806" s="102"/>
      <c r="AK806" s="102"/>
      <c r="AL806" s="632">
        <f>IF(VLOOKUP($AU806,'FE Source'!$A:$Y,19,FALSE)=0,"-",VLOOKUP($AU806,'FE Source'!$A:$Y,19,FALSE))</f>
        <v>84.03</v>
      </c>
      <c r="AM806" s="102"/>
      <c r="AN806" s="635">
        <f>IF(VLOOKUP($AU806,'FE Source'!$A:$W,13,FALSE)=0,"-",VLOOKUP($AU806,'FE Source'!$A:$W,13,FALSE))</f>
        <v>6431.3</v>
      </c>
      <c r="AO806" s="634" t="str">
        <f>IF(J806="no","-",IF(VLOOKUP($AU806,'FE Source'!$A:$W,15,FALSE)=0,"-",VLOOKUP($AU806,'FE Source'!$A:$W,15,FALSE)))</f>
        <v>-</v>
      </c>
      <c r="AP806" s="618" t="str">
        <f>IF(AO806="-","-",IF(VLOOKUP($AU806,'FE Source'!$A:$Z,21,FALSE)=0,"-",IF(VLOOKUP($AU806,'FE Source'!$A:$Z,21,FALSE)=2,"Semi-Annual",IF(VLOOKUP($AU806,'FE Source'!$A:$Z,21,FALSE)=4,"Quarterly",IF(VLOOKUP($AU806,'FE Source'!$A:$Z,21,FALSE)=12,"Monthly","Annual")))))</f>
        <v>-</v>
      </c>
      <c r="AQ806" s="632">
        <f t="array" ref="AQ806">IF(VLOOKUP($AU806,'FE Source'!$A:$W,16,FALSE)=0,"-",VLOOKUP($AU806,'FE Source'!$A:$W,16,FALSE))</f>
        <v>1.0900000000000001</v>
      </c>
      <c r="AR806" s="636" t="str">
        <f>IF(VLOOKUP($AU806,'FE Source'!$A:$W,17,FALSE)=0,"-",VLOOKUP($AU806,'FE Source'!$A:$W,17,FALSE))</f>
        <v>-</v>
      </c>
      <c r="AS806" s="634">
        <f>IF(VLOOKUP($AU806,'FE Source'!$AN:$AS,4,FALSE)="",VLOOKUP($AU806,'FE Source'!$AN:$AS,3,FALSE),VLOOKUP($AU806,'FE Source'!$AN:$AS,4,FALSE))</f>
        <v>22.77</v>
      </c>
      <c r="AT806" s="637">
        <f>IF(VLOOKUP($AU806,'FE Source'!$AN:$AS,5,FALSE)=0,"-",VLOOKUP($AU806,'FE Source'!$AN:$AS,5,FALSE))</f>
        <v>45783</v>
      </c>
      <c r="AU806" s="636" t="s">
        <v>8881</v>
      </c>
      <c r="BE806" s="215" t="str">
        <f>IF(VLOOKUP($AU806,'FE Source'!$A:$AK,22,FALSE)=0,"-",VLOOKUP($AU806,'FE Source'!$A:$AK,22,FALSE))</f>
        <v>-</v>
      </c>
      <c r="BF806" s="215" t="str">
        <f>IF(VLOOKUP($AU806,'FE Source'!$A:$AK,23,FALSE)=0,"-",VLOOKUP($AU806,'FE Source'!$A:$AK,23,FALSE))</f>
        <v>-</v>
      </c>
      <c r="BG806" s="215" t="str">
        <f>IF(VLOOKUP($AU806,'FE Source'!$A:$AK,24,FALSE)=0,"-",VLOOKUP($AU806,'FE Source'!$A:$AK,24,FALSE))</f>
        <v>-</v>
      </c>
      <c r="BH806" s="215">
        <f>IF(VLOOKUP($AU806,'FE Source'!$A:$AK,25,FALSE)=0,"-",VLOOKUP($AU806,'FE Source'!$A:$AK,25,FALSE))</f>
        <v>-3.88</v>
      </c>
      <c r="BI806" s="215">
        <f>IF(VLOOKUP($AU806,'FE Source'!$A:$AK,26,FALSE)=0,"-",VLOOKUP($AU806,'FE Source'!$A:$AK,26,FALSE))</f>
        <v>8.64</v>
      </c>
      <c r="BJ806" s="215">
        <f>IF(VLOOKUP($AU806,'FE Source'!$A:$AK,27,FALSE)=0,"-",VLOOKUP($AU806,'FE Source'!$A:$AK,27,FALSE))</f>
        <v>6.67</v>
      </c>
      <c r="BK806" s="215">
        <f>IF(VLOOKUP($AU806,'FE Source'!$A:$AK,28,FALSE)=0,"-",VLOOKUP($AU806,'FE Source'!$A:$AK,28,FALSE))</f>
        <v>2.1</v>
      </c>
      <c r="BL806" s="215">
        <f>IF(VLOOKUP($AU806,'FE Source'!$A:$AK,29,FALSE)=0,"-",VLOOKUP($AU806,'FE Source'!$A:$AK,29,FALSE))</f>
        <v>-10.94</v>
      </c>
      <c r="BM806" s="215">
        <f>IF(VLOOKUP($AU806,'FE Source'!$A:$AK,30,FALSE)=0,"-",VLOOKUP($AU806,'FE Source'!$A:$AK,30,FALSE))</f>
        <v>6.73</v>
      </c>
      <c r="BN806" t="str">
        <f>IF(VLOOKUP($AU806,'FE Source'!$A:$AK,31,FALSE)="No Specified Index","-",IF(VLOOKUP($AU806,'FE Source'!$A:$AK,31,FALSE)=0,"-",VLOOKUP($AU806,'FE Source'!$A:$AK,31,FALSE)))</f>
        <v>Bloomberg U.S. Aggregate Index</v>
      </c>
      <c r="BO806" s="217">
        <f>IF(VLOOKUP($AU806,'FE Source'!$A:$AK,32,FALSE)=0,"-",VLOOKUP($AU806,'FE Source'!$A:$AK,32,FALSE))</f>
        <v>42993</v>
      </c>
      <c r="BP806" s="18" t="str">
        <f>IF(VLOOKUP($AU806,'FE Source'!$AZ:$BC,2,FALSE)=0,"-",VLOOKUP($AU806,'FE Source'!$AZ:$BC,2,FALSE))</f>
        <v>-</v>
      </c>
      <c r="BQ806" s="18" t="str">
        <f>IF(VLOOKUP($AU806,'FE Source'!$AZ:$BC,3,FALSE)=0,"-",VLOOKUP($AU806,'FE Source'!$AZ:$BC,3,FALSE))</f>
        <v>-</v>
      </c>
      <c r="BR806" s="18" t="str">
        <f>IF(VLOOKUP($AU806,'FE Source'!$AZ:$BC,4,FALSE)=0,"-",VLOOKUP($AU806,'FE Source'!$AZ:$BC,4,FALSE))</f>
        <v>-</v>
      </c>
    </row>
    <row r="807" spans="2:70" ht="15">
      <c r="C807" s="650" t="str">
        <f>INDEX('UT - Retail'!$B$7:$B$1409,MATCH(AU807,'UT - Retail'!$U$7:$U$1409,0),1)</f>
        <v>Neuberger Berman US Equity Premium A Acc USD</v>
      </c>
      <c r="D807" s="650"/>
      <c r="E807" s="618" t="str">
        <f>VLOOKUP(C807,'UT - Retail'!$B:$K,8,FALSE)</f>
        <v>Alternatives</v>
      </c>
      <c r="F807" s="618" t="str">
        <f>VLOOKUP(C807,'UT - Retail'!$B:$K,9,FALSE)</f>
        <v>US</v>
      </c>
      <c r="G807" s="618" t="str">
        <f>VLOOKUP(C807,'UT - Retail'!$B:$K,10,FALSE)</f>
        <v>General</v>
      </c>
      <c r="H807" s="82" t="str">
        <f>VLOOKUP(C807,'UT - Retail'!$B:$N,13,FALSE)</f>
        <v>No</v>
      </c>
      <c r="I807" s="82" t="str">
        <f>VLOOKUP(C807,'UT - Retail'!$B:$Q,14,FALSE)</f>
        <v>No</v>
      </c>
      <c r="J807" s="618" t="str">
        <f>VLOOKUP(C807,'UT - Retail'!$B:$Q,11,FALSE)</f>
        <v>No</v>
      </c>
      <c r="K807" s="130" t="str">
        <f>VLOOKUP(C807,'UT - Retail'!$B:$P,15,FALSE)</f>
        <v>Yes</v>
      </c>
      <c r="L807" s="82" t="str">
        <f>VLOOKUP(C807,'UT - Retail'!$B:$Q,16,FALSE)</f>
        <v>Both</v>
      </c>
      <c r="M807" s="618" t="str">
        <f>VLOOKUP(C807,'UT - Retail'!$B:$K,6,FALSE)</f>
        <v>USD</v>
      </c>
      <c r="N807" s="618" t="str">
        <f>IFERROR(IF(MATCH(C807,'Portfolio Construction'!$AL:$AL,0),"Yes","No"),"No")</f>
        <v>No</v>
      </c>
      <c r="O807" s="618" t="str">
        <f>IFERROR(IF(MATCH(C807,'Portfolio Construction'!$AN:$AN,0),"Yes","No"),"No")</f>
        <v>No</v>
      </c>
      <c r="P807" s="618" t="str">
        <f>IFERROR(IF(MATCH(C807,'Portfolio Construction'!$AP:$AP,0),"Yes","No"),"No")</f>
        <v>No</v>
      </c>
      <c r="Q807" s="618" t="str">
        <f>IFERROR(IF(MATCH(C807,'Portfolio Construction'!$AR:$AR,0),"Yes","No"),"No")</f>
        <v>No</v>
      </c>
      <c r="R807" s="618" t="str">
        <f>IFERROR(IF(MATCH(C807,'Portfolio Construction'!$AT:$AT,0),"Yes","No"),"No")</f>
        <v>No</v>
      </c>
      <c r="S807" s="618" t="str">
        <f>IFERROR(IF(MATCH(C807,'Portfolio Construction'!$AV:$AV,0),"Yes","No"),"No")</f>
        <v>No</v>
      </c>
      <c r="T807" s="618" t="str">
        <f>IFERROR(IF(MATCH(C807,'Portfolio Construction'!$AX:$AX,0),"Yes","No"),"No")</f>
        <v>No</v>
      </c>
      <c r="U807" s="618" t="str">
        <f>IFERROR(IF(MATCH(C807,'Portfolio Construction'!$AZ:$AZ,0),"Yes","No"),"No")</f>
        <v>No</v>
      </c>
      <c r="V807" s="618" t="str">
        <f>IFERROR(IF(MATCH(C807,'Portfolio Construction'!$BB:$BB,0),"Yes","No"),"No")</f>
        <v>No</v>
      </c>
      <c r="W807" s="618">
        <f>IF(VLOOKUP($AU807,'FE Source'!$A:$W,3,FALSE)=0,"-",VLOOKUP($AU807,'FE Source'!$A:$W,3,FALSE))</f>
        <v>-8.73</v>
      </c>
      <c r="X807" s="618">
        <f>IF(VLOOKUP($AU807,'FE Source'!$A:$W,4,FALSE)=0,"-",VLOOKUP($AU807,'FE Source'!$A:$W,4,FALSE))</f>
        <v>3.03</v>
      </c>
      <c r="Y807" s="618">
        <f>IF(VLOOKUP($AU807,'FE Source'!$A:$W,5,FALSE)=0,"-",VLOOKUP($AU807,'FE Source'!$A:$W,5,FALSE))</f>
        <v>-6.03</v>
      </c>
      <c r="Z807" s="618">
        <f>IF(VLOOKUP($AU807,'FE Source'!$A:$W,6,FALSE)=0,"-",VLOOKUP($AU807,'FE Source'!$A:$W,6,FALSE))</f>
        <v>0.78</v>
      </c>
      <c r="AA807" s="618">
        <f>IF(VLOOKUP($AU807,'FE Source'!$A:$W,7,FALSE)=0,"-",VLOOKUP($AU807,'FE Source'!$A:$W,7,FALSE))</f>
        <v>4.38</v>
      </c>
      <c r="AB807" s="618">
        <f>IF(VLOOKUP($AU807,'FE Source'!$A:$W,8,FALSE)=0,"-",VLOOKUP($AU807,'FE Source'!$A:$W,8,FALSE))</f>
        <v>7.5</v>
      </c>
      <c r="AC807" s="632" t="str">
        <f>IF(VLOOKUP($AU807,'FE Source'!$A:$W,9,FALSE)=0,"-",VLOOKUP($AU807,'FE Source'!$A:$W,9,FALSE))</f>
        <v>-</v>
      </c>
      <c r="AD807" s="634">
        <f>IF(VLOOKUP($AU807,'FE Source'!$A:$W,10,FALSE)=0,"-",VLOOKUP($AU807,'FE Source'!$A:$W,10,FALSE))</f>
        <v>0.97</v>
      </c>
      <c r="AE807" s="618">
        <f>IF(VLOOKUP($AU807,'FE Source'!$A:$W,11,FALSE)=0,"-",VLOOKUP($AU807,'FE Source'!$A:$W,11,FALSE))</f>
        <v>8.35</v>
      </c>
      <c r="AF807" s="618">
        <f>IF(VLOOKUP($AU807,'FE Source'!$A:$W,12,FALSE)=0,"-",VLOOKUP($AU807,'FE Source'!$A:$W,12,FALSE))</f>
        <v>0.25</v>
      </c>
      <c r="AG807" s="618">
        <f>IF(VLOOKUP($AU807,'FE Source'!$A:$W,14,FALSE)=0,"-",VLOOKUP($AU807,'FE Source'!$A:$W,14,FALSE))</f>
        <v>-8.6999999999999993</v>
      </c>
      <c r="AH807" s="102"/>
      <c r="AI807" s="618">
        <f>IF(VLOOKUP($AU807,'FE Source'!$A:$Y,20,FALSE)=0,"-",VLOOKUP($AU807,'FE Source'!$A:$Y,20,FALSE))</f>
        <v>131.66999999999999</v>
      </c>
      <c r="AJ807" s="102"/>
      <c r="AK807" s="102"/>
      <c r="AL807" s="632">
        <f>IF(VLOOKUP($AU807,'FE Source'!$A:$Y,19,FALSE)=0,"-",VLOOKUP($AU807,'FE Source'!$A:$Y,19,FALSE))</f>
        <v>84.72</v>
      </c>
      <c r="AM807" s="102"/>
      <c r="AN807" s="635">
        <f>IF(VLOOKUP($AU807,'FE Source'!$A:$W,13,FALSE)=0,"-",VLOOKUP($AU807,'FE Source'!$A:$W,13,FALSE))</f>
        <v>826.5</v>
      </c>
      <c r="AO807" s="634" t="str">
        <f>IF(J807="no","-",IF(VLOOKUP($AU807,'FE Source'!$A:$W,15,FALSE)=0,"-",VLOOKUP($AU807,'FE Source'!$A:$W,15,FALSE)))</f>
        <v>-</v>
      </c>
      <c r="AP807" s="618" t="str">
        <f>IF(AO807="-","-",IF(VLOOKUP($AU807,'FE Source'!$A:$Z,21,FALSE)=0,"-",IF(VLOOKUP($AU807,'FE Source'!$A:$Z,21,FALSE)=2,"Semi-Annual",IF(VLOOKUP($AU807,'FE Source'!$A:$Z,21,FALSE)=4,"Quarterly",IF(VLOOKUP($AU807,'FE Source'!$A:$Z,21,FALSE)=12,"Monthly","Annual")))))</f>
        <v>-</v>
      </c>
      <c r="AQ807" s="632">
        <f t="array" ref="AQ807">IF(VLOOKUP($AU807,'FE Source'!$A:$W,16,FALSE)=0,"-",VLOOKUP($AU807,'FE Source'!$A:$W,16,FALSE))</f>
        <v>1.29</v>
      </c>
      <c r="AR807" s="636" t="str">
        <f>IF(VLOOKUP($AU807,'FE Source'!$A:$W,17,FALSE)=0,"-",VLOOKUP($AU807,'FE Source'!$A:$W,17,FALSE))</f>
        <v>-</v>
      </c>
      <c r="AS807" s="634">
        <f>IF(VLOOKUP($AU807,'FE Source'!$AN:$AS,4,FALSE)="",VLOOKUP($AU807,'FE Source'!$AN:$AS,3,FALSE),VLOOKUP($AU807,'FE Source'!$AN:$AS,4,FALSE))</f>
        <v>16.28</v>
      </c>
      <c r="AT807" s="637">
        <f>IF(VLOOKUP($AU807,'FE Source'!$AN:$AS,5,FALSE)=0,"-",VLOOKUP($AU807,'FE Source'!$AN:$AS,5,FALSE))</f>
        <v>45783</v>
      </c>
      <c r="AU807" s="636" t="s">
        <v>10831</v>
      </c>
      <c r="BE807" s="215" t="str">
        <f>IF(VLOOKUP($AU807,'FE Source'!$A:$AK,22,FALSE)=0,"-",VLOOKUP($AU807,'FE Source'!$A:$AK,22,FALSE))</f>
        <v>-</v>
      </c>
      <c r="BF807" s="215" t="str">
        <f>IF(VLOOKUP($AU807,'FE Source'!$A:$AK,23,FALSE)=0,"-",VLOOKUP($AU807,'FE Source'!$A:$AK,23,FALSE))</f>
        <v>-</v>
      </c>
      <c r="BG807" s="215" t="str">
        <f>IF(VLOOKUP($AU807,'FE Source'!$A:$AK,24,FALSE)=0,"-",VLOOKUP($AU807,'FE Source'!$A:$AK,24,FALSE))</f>
        <v>-</v>
      </c>
      <c r="BH807" s="215">
        <f>IF(VLOOKUP($AU807,'FE Source'!$A:$AK,25,FALSE)=0,"-",VLOOKUP($AU807,'FE Source'!$A:$AK,25,FALSE))</f>
        <v>-5.42</v>
      </c>
      <c r="BI807" s="215">
        <f>IF(VLOOKUP($AU807,'FE Source'!$A:$AK,26,FALSE)=0,"-",VLOOKUP($AU807,'FE Source'!$A:$AK,26,FALSE))</f>
        <v>12.93</v>
      </c>
      <c r="BJ807" s="215">
        <f>IF(VLOOKUP($AU807,'FE Source'!$A:$AK,27,FALSE)=0,"-",VLOOKUP($AU807,'FE Source'!$A:$AK,27,FALSE))</f>
        <v>6.46</v>
      </c>
      <c r="BK807" s="215">
        <f>IF(VLOOKUP($AU807,'FE Source'!$A:$AK,28,FALSE)=0,"-",VLOOKUP($AU807,'FE Source'!$A:$AK,28,FALSE))</f>
        <v>19.86</v>
      </c>
      <c r="BL807" s="215">
        <f>IF(VLOOKUP($AU807,'FE Source'!$A:$AK,29,FALSE)=0,"-",VLOOKUP($AU807,'FE Source'!$A:$AK,29,FALSE))</f>
        <v>-11.61</v>
      </c>
      <c r="BM807" s="215">
        <f>IF(VLOOKUP($AU807,'FE Source'!$A:$AK,30,FALSE)=0,"-",VLOOKUP($AU807,'FE Source'!$A:$AK,30,FALSE))</f>
        <v>12.81</v>
      </c>
      <c r="BN807" t="str">
        <f>IF(VLOOKUP($AU807,'FE Source'!$A:$AK,31,FALSE)="No Specified Index","-",IF(VLOOKUP($AU807,'FE Source'!$A:$AK,31,FALSE)=0,"-",VLOOKUP($AU807,'FE Source'!$A:$AK,31,FALSE)))</f>
        <v>-</v>
      </c>
      <c r="BO807" s="217">
        <f>IF(VLOOKUP($AU807,'FE Source'!$A:$AK,32,FALSE)=0,"-",VLOOKUP($AU807,'FE Source'!$A:$AK,32,FALSE))</f>
        <v>42758</v>
      </c>
      <c r="BP807" s="18" t="str">
        <f>IF(VLOOKUP($AU807,'FE Source'!$AZ:$BC,2,FALSE)=0,"-",VLOOKUP($AU807,'FE Source'!$AZ:$BC,2,FALSE))</f>
        <v>-</v>
      </c>
      <c r="BQ807" s="18" t="str">
        <f>IF(VLOOKUP($AU807,'FE Source'!$AZ:$BC,3,FALSE)=0,"-",VLOOKUP($AU807,'FE Source'!$AZ:$BC,3,FALSE))</f>
        <v>-</v>
      </c>
      <c r="BR807" s="18" t="str">
        <f>IF(VLOOKUP($AU807,'FE Source'!$AZ:$BC,4,FALSE)=0,"-",VLOOKUP($AU807,'FE Source'!$AZ:$BC,4,FALSE))</f>
        <v>-</v>
      </c>
    </row>
    <row r="808" spans="2:70" ht="15">
      <c r="C808" s="650" t="str">
        <f>INDEX('UT - Retail'!$B$7:$B$1409,MATCH(AU808,'UT - Retail'!$U$7:$U$1409,0),1)</f>
        <v>Neuberger Berman US Equity Premium A MDis SGD</v>
      </c>
      <c r="D808" s="650"/>
      <c r="E808" s="618" t="str">
        <f>VLOOKUP(C808,'UT - Retail'!$B:$K,8,FALSE)</f>
        <v>Alternatives</v>
      </c>
      <c r="F808" s="618" t="str">
        <f>VLOOKUP(C808,'UT - Retail'!$B:$K,9,FALSE)</f>
        <v>US</v>
      </c>
      <c r="G808" s="618" t="str">
        <f>VLOOKUP(C808,'UT - Retail'!$B:$K,10,FALSE)</f>
        <v>General</v>
      </c>
      <c r="H808" s="82" t="str">
        <f>VLOOKUP(C808,'UT - Retail'!$B:$N,13,FALSE)</f>
        <v>No</v>
      </c>
      <c r="I808" s="82" t="str">
        <f>VLOOKUP(C808,'UT - Retail'!$B:$Q,14,FALSE)</f>
        <v>No</v>
      </c>
      <c r="J808" s="618" t="str">
        <f>VLOOKUP(C808,'UT - Retail'!$B:$Q,11,FALSE)</f>
        <v>Yes</v>
      </c>
      <c r="K808" s="130" t="str">
        <f>VLOOKUP(C808,'UT - Retail'!$B:$P,15,FALSE)</f>
        <v>Yes</v>
      </c>
      <c r="L808" s="82" t="str">
        <f>VLOOKUP(C808,'UT - Retail'!$B:$Q,16,FALSE)</f>
        <v>Both</v>
      </c>
      <c r="M808" s="618" t="str">
        <f>VLOOKUP(C808,'UT - Retail'!$B:$K,6,FALSE)</f>
        <v>SGD</v>
      </c>
      <c r="N808" s="618" t="str">
        <f>IFERROR(IF(MATCH(C808,'Portfolio Construction'!$AL:$AL,0),"Yes","No"),"No")</f>
        <v>No</v>
      </c>
      <c r="O808" s="618" t="str">
        <f>IFERROR(IF(MATCH(C808,'Portfolio Construction'!$AN:$AN,0),"Yes","No"),"No")</f>
        <v>No</v>
      </c>
      <c r="P808" s="618" t="str">
        <f>IFERROR(IF(MATCH(C808,'Portfolio Construction'!$AP:$AP,0),"Yes","No"),"No")</f>
        <v>No</v>
      </c>
      <c r="Q808" s="618" t="str">
        <f>IFERROR(IF(MATCH(C808,'Portfolio Construction'!$AR:$AR,0),"Yes","No"),"No")</f>
        <v>No</v>
      </c>
      <c r="R808" s="618" t="str">
        <f>IFERROR(IF(MATCH(C808,'Portfolio Construction'!$AT:$AT,0),"Yes","No"),"No")</f>
        <v>No</v>
      </c>
      <c r="S808" s="618" t="str">
        <f>IFERROR(IF(MATCH(C808,'Portfolio Construction'!$AV:$AV,0),"Yes","No"),"No")</f>
        <v>No</v>
      </c>
      <c r="T808" s="618" t="str">
        <f>IFERROR(IF(MATCH(C808,'Portfolio Construction'!$AX:$AX,0),"Yes","No"),"No")</f>
        <v>No</v>
      </c>
      <c r="U808" s="618" t="str">
        <f>IFERROR(IF(MATCH(C808,'Portfolio Construction'!$AZ:$AZ,0),"Yes","No"),"No")</f>
        <v>No</v>
      </c>
      <c r="V808" s="618" t="str">
        <f>IFERROR(IF(MATCH(C808,'Portfolio Construction'!$BB:$BB,0),"Yes","No"),"No")</f>
        <v>No</v>
      </c>
      <c r="W808" s="618">
        <f>IF(VLOOKUP($AU808,'FE Source'!$A:$W,3,FALSE)=0,"-",VLOOKUP($AU808,'FE Source'!$A:$W,3,FALSE))</f>
        <v>-3.97</v>
      </c>
      <c r="X808" s="618">
        <f>IF(VLOOKUP($AU808,'FE Source'!$A:$W,4,FALSE)=0,"-",VLOOKUP($AU808,'FE Source'!$A:$W,4,FALSE))</f>
        <v>6.89</v>
      </c>
      <c r="Y808" s="618">
        <f>IF(VLOOKUP($AU808,'FE Source'!$A:$W,5,FALSE)=0,"-",VLOOKUP($AU808,'FE Source'!$A:$W,5,FALSE))</f>
        <v>-3.89</v>
      </c>
      <c r="Z808" s="618">
        <f>IF(VLOOKUP($AU808,'FE Source'!$A:$W,6,FALSE)=0,"-",VLOOKUP($AU808,'FE Source'!$A:$W,6,FALSE))</f>
        <v>3.43</v>
      </c>
      <c r="AA808" s="618">
        <f>IF(VLOOKUP($AU808,'FE Source'!$A:$W,7,FALSE)=0,"-",VLOOKUP($AU808,'FE Source'!$A:$W,7,FALSE))</f>
        <v>5.28</v>
      </c>
      <c r="AB808" s="618">
        <f>IF(VLOOKUP($AU808,'FE Source'!$A:$W,8,FALSE)=0,"-",VLOOKUP($AU808,'FE Source'!$A:$W,8,FALSE))</f>
        <v>8.26</v>
      </c>
      <c r="AC808" s="632" t="str">
        <f>IF(VLOOKUP($AU808,'FE Source'!$A:$W,9,FALSE)=0,"-",VLOOKUP($AU808,'FE Source'!$A:$W,9,FALSE))</f>
        <v>-</v>
      </c>
      <c r="AD808" s="634">
        <f>IF(VLOOKUP($AU808,'FE Source'!$A:$W,10,FALSE)=0,"-",VLOOKUP($AU808,'FE Source'!$A:$W,10,FALSE))</f>
        <v>-0.24</v>
      </c>
      <c r="AE808" s="618">
        <f>IF(VLOOKUP($AU808,'FE Source'!$A:$W,11,FALSE)=0,"-",VLOOKUP($AU808,'FE Source'!$A:$W,11,FALSE))</f>
        <v>9.2799999999999994</v>
      </c>
      <c r="AF808" s="618">
        <f>IF(VLOOKUP($AU808,'FE Source'!$A:$W,12,FALSE)=0,"-",VLOOKUP($AU808,'FE Source'!$A:$W,12,FALSE))</f>
        <v>0.28000000000000003</v>
      </c>
      <c r="AG808" s="618">
        <f>IF(VLOOKUP($AU808,'FE Source'!$A:$W,14,FALSE)=0,"-",VLOOKUP($AU808,'FE Source'!$A:$W,14,FALSE))</f>
        <v>-9.56</v>
      </c>
      <c r="AH808" s="102"/>
      <c r="AI808" s="618">
        <f>IF(VLOOKUP($AU808,'FE Source'!$A:$Y,20,FALSE)=0,"-",VLOOKUP($AU808,'FE Source'!$A:$Y,20,FALSE))</f>
        <v>28.96</v>
      </c>
      <c r="AJ808" s="102"/>
      <c r="AK808" s="102"/>
      <c r="AL808" s="632">
        <f>IF(VLOOKUP($AU808,'FE Source'!$A:$Y,19,FALSE)=0,"-",VLOOKUP($AU808,'FE Source'!$A:$Y,19,FALSE))</f>
        <v>-70.260000000000005</v>
      </c>
      <c r="AM808" s="102"/>
      <c r="AN808" s="635">
        <f>IF(VLOOKUP($AU808,'FE Source'!$A:$W,13,FALSE)=0,"-",VLOOKUP($AU808,'FE Source'!$A:$W,13,FALSE))</f>
        <v>826.5</v>
      </c>
      <c r="AO808" s="634">
        <f>IF(J808="no","-",IF(VLOOKUP($AU808,'FE Source'!$A:$W,15,FALSE)=0,"-",VLOOKUP($AU808,'FE Source'!$A:$W,15,FALSE)))</f>
        <v>7.4</v>
      </c>
      <c r="AP808" s="618" t="str">
        <f>IF(AO808="-","-",IF(VLOOKUP($AU808,'FE Source'!$A:$Z,21,FALSE)=0,"-",IF(VLOOKUP($AU808,'FE Source'!$A:$Z,21,FALSE)=2,"Semi-Annual",IF(VLOOKUP($AU808,'FE Source'!$A:$Z,21,FALSE)=4,"Quarterly",IF(VLOOKUP($AU808,'FE Source'!$A:$Z,21,FALSE)=12,"Monthly","Annual")))))</f>
        <v>Monthly</v>
      </c>
      <c r="AQ808" s="632">
        <f t="array" ref="AQ808">IF(VLOOKUP($AU808,'FE Source'!$A:$W,16,FALSE)=0,"-",VLOOKUP($AU808,'FE Source'!$A:$W,16,FALSE))</f>
        <v>1.29</v>
      </c>
      <c r="AR808" s="636" t="str">
        <f>IF(VLOOKUP($AU808,'FE Source'!$A:$W,17,FALSE)=0,"-",VLOOKUP($AU808,'FE Source'!$A:$W,17,FALSE))</f>
        <v>-</v>
      </c>
      <c r="AS808" s="634">
        <f>IF(VLOOKUP($AU808,'FE Source'!$AN:$AS,4,FALSE)="",VLOOKUP($AU808,'FE Source'!$AN:$AS,3,FALSE),VLOOKUP($AU808,'FE Source'!$AN:$AS,4,FALSE))</f>
        <v>19.579999999999998</v>
      </c>
      <c r="AT808" s="637">
        <f>IF(VLOOKUP($AU808,'FE Source'!$AN:$AS,5,FALSE)=0,"-",VLOOKUP($AU808,'FE Source'!$AN:$AS,5,FALSE))</f>
        <v>45783</v>
      </c>
      <c r="AU808" s="636" t="s">
        <v>10830</v>
      </c>
      <c r="BE808" s="215" t="str">
        <f>IF(VLOOKUP($AU808,'FE Source'!$A:$AK,22,FALSE)=0,"-",VLOOKUP($AU808,'FE Source'!$A:$AK,22,FALSE))</f>
        <v>-</v>
      </c>
      <c r="BF808" s="215" t="str">
        <f>IF(VLOOKUP($AU808,'FE Source'!$A:$AK,23,FALSE)=0,"-",VLOOKUP($AU808,'FE Source'!$A:$AK,23,FALSE))</f>
        <v>-</v>
      </c>
      <c r="BG808" s="215" t="str">
        <f>IF(VLOOKUP($AU808,'FE Source'!$A:$AK,24,FALSE)=0,"-",VLOOKUP($AU808,'FE Source'!$A:$AK,24,FALSE))</f>
        <v>-</v>
      </c>
      <c r="BH808" s="215">
        <f>IF(VLOOKUP($AU808,'FE Source'!$A:$AK,25,FALSE)=0,"-",VLOOKUP($AU808,'FE Source'!$A:$AK,25,FALSE))</f>
        <v>-8.09</v>
      </c>
      <c r="BI808" s="215">
        <f>IF(VLOOKUP($AU808,'FE Source'!$A:$AK,26,FALSE)=0,"-",VLOOKUP($AU808,'FE Source'!$A:$AK,26,FALSE))</f>
        <v>13.44</v>
      </c>
      <c r="BJ808" s="215">
        <f>IF(VLOOKUP($AU808,'FE Source'!$A:$AK,27,FALSE)=0,"-",VLOOKUP($AU808,'FE Source'!$A:$AK,27,FALSE))</f>
        <v>5.44</v>
      </c>
      <c r="BK808" s="215">
        <f>IF(VLOOKUP($AU808,'FE Source'!$A:$AK,28,FALSE)=0,"-",VLOOKUP($AU808,'FE Source'!$A:$AK,28,FALSE))</f>
        <v>17.52</v>
      </c>
      <c r="BL808" s="215">
        <f>IF(VLOOKUP($AU808,'FE Source'!$A:$AK,29,FALSE)=0,"-",VLOOKUP($AU808,'FE Source'!$A:$AK,29,FALSE))</f>
        <v>-11.67</v>
      </c>
      <c r="BM808" s="215">
        <f>IF(VLOOKUP($AU808,'FE Source'!$A:$AK,30,FALSE)=0,"-",VLOOKUP($AU808,'FE Source'!$A:$AK,30,FALSE))</f>
        <v>13.13</v>
      </c>
      <c r="BN808" t="str">
        <f>IF(VLOOKUP($AU808,'FE Source'!$A:$AK,31,FALSE)="No Specified Index","-",IF(VLOOKUP($AU808,'FE Source'!$A:$AK,31,FALSE)=0,"-",VLOOKUP($AU808,'FE Source'!$A:$AK,31,FALSE)))</f>
        <v>-</v>
      </c>
      <c r="BO808" s="217">
        <f>IF(VLOOKUP($AU808,'FE Source'!$A:$AK,32,FALSE)=0,"-",VLOOKUP($AU808,'FE Source'!$A:$AK,32,FALSE))</f>
        <v>42962</v>
      </c>
      <c r="BP808" s="18" t="str">
        <f>IF(VLOOKUP($AU808,'FE Source'!$AZ:$BC,2,FALSE)=0,"-",VLOOKUP($AU808,'FE Source'!$AZ:$BC,2,FALSE))</f>
        <v>-</v>
      </c>
      <c r="BQ808" s="18" t="str">
        <f>IF(VLOOKUP($AU808,'FE Source'!$AZ:$BC,3,FALSE)=0,"-",VLOOKUP($AU808,'FE Source'!$AZ:$BC,3,FALSE))</f>
        <v>-</v>
      </c>
      <c r="BR808" s="18" t="str">
        <f>IF(VLOOKUP($AU808,'FE Source'!$AZ:$BC,4,FALSE)=0,"-",VLOOKUP($AU808,'FE Source'!$AZ:$BC,4,FALSE))</f>
        <v>-</v>
      </c>
    </row>
    <row r="809" spans="2:70" ht="15">
      <c r="C809" s="650" t="str">
        <f>INDEX('UT - Retail'!$B$7:$B$1409,MATCH(AU809,'UT - Retail'!$U$7:$U$1409,0),1)</f>
        <v>Neuberger Berman US Multicap Opportunities A Acc SGD-H</v>
      </c>
      <c r="D809" s="650"/>
      <c r="E809" s="618" t="str">
        <f>VLOOKUP(C809,'UT - Retail'!$B:$K,8,FALSE)</f>
        <v>Equities</v>
      </c>
      <c r="F809" s="618" t="str">
        <f>VLOOKUP(C809,'UT - Retail'!$B:$K,9,FALSE)</f>
        <v>US</v>
      </c>
      <c r="G809" s="618" t="str">
        <f>VLOOKUP(C809,'UT - Retail'!$B:$K,10,FALSE)</f>
        <v>General</v>
      </c>
      <c r="H809" s="82" t="str">
        <f>VLOOKUP(C809,'UT - Retail'!$B:$N,13,FALSE)</f>
        <v>No</v>
      </c>
      <c r="I809" s="82" t="str">
        <f>VLOOKUP(C809,'UT - Retail'!$B:$Q,14,FALSE)</f>
        <v>No</v>
      </c>
      <c r="J809" s="618" t="str">
        <f>VLOOKUP(C809,'UT - Retail'!$B:$Q,11,FALSE)</f>
        <v>No</v>
      </c>
      <c r="K809" s="130" t="str">
        <f>VLOOKUP(C809,'UT - Retail'!$B:$P,15,FALSE)</f>
        <v>Yes</v>
      </c>
      <c r="L809" s="82" t="str">
        <f>VLOOKUP(C809,'UT - Retail'!$B:$Q,16,FALSE)</f>
        <v>Both</v>
      </c>
      <c r="M809" s="618" t="str">
        <f>VLOOKUP(C809,'UT - Retail'!$B:$K,6,FALSE)</f>
        <v>SGD</v>
      </c>
      <c r="N809" s="618" t="str">
        <f>IFERROR(IF(MATCH(C809,'Portfolio Construction'!$AL:$AL,0),"Yes","No"),"No")</f>
        <v>No</v>
      </c>
      <c r="O809" s="618" t="str">
        <f>IFERROR(IF(MATCH(C809,'Portfolio Construction'!$AN:$AN,0),"Yes","No"),"No")</f>
        <v>No</v>
      </c>
      <c r="P809" s="618" t="str">
        <f>IFERROR(IF(MATCH(C809,'Portfolio Construction'!$AP:$AP,0),"Yes","No"),"No")</f>
        <v>No</v>
      </c>
      <c r="Q809" s="618" t="str">
        <f>IFERROR(IF(MATCH(C809,'Portfolio Construction'!$AR:$AR,0),"Yes","No"),"No")</f>
        <v>No</v>
      </c>
      <c r="R809" s="618" t="str">
        <f>IFERROR(IF(MATCH(C809,'Portfolio Construction'!$AT:$AT,0),"Yes","No"),"No")</f>
        <v>No</v>
      </c>
      <c r="S809" s="618" t="str">
        <f>IFERROR(IF(MATCH(C809,'Portfolio Construction'!$AV:$AV,0),"Yes","No"),"No")</f>
        <v>No</v>
      </c>
      <c r="T809" s="618" t="str">
        <f>IFERROR(IF(MATCH(C809,'Portfolio Construction'!$AX:$AX,0),"Yes","No"),"No")</f>
        <v>No</v>
      </c>
      <c r="U809" s="618" t="str">
        <f>IFERROR(IF(MATCH(C809,'Portfolio Construction'!$AZ:$AZ,0),"Yes","No"),"No")</f>
        <v>No</v>
      </c>
      <c r="V809" s="618" t="str">
        <f>IFERROR(IF(MATCH(C809,'Portfolio Construction'!$BB:$BB,0),"Yes","No"),"No")</f>
        <v>No</v>
      </c>
      <c r="W809" s="618">
        <f>IF(VLOOKUP($AU809,'FE Source'!$A:$W,3,FALSE)=0,"-",VLOOKUP($AU809,'FE Source'!$A:$W,3,FALSE))</f>
        <v>-3.77</v>
      </c>
      <c r="X809" s="618">
        <f>IF(VLOOKUP($AU809,'FE Source'!$A:$W,4,FALSE)=0,"-",VLOOKUP($AU809,'FE Source'!$A:$W,4,FALSE))</f>
        <v>9.14</v>
      </c>
      <c r="Y809" s="618">
        <f>IF(VLOOKUP($AU809,'FE Source'!$A:$W,5,FALSE)=0,"-",VLOOKUP($AU809,'FE Source'!$A:$W,5,FALSE))</f>
        <v>-6.72</v>
      </c>
      <c r="Z809" s="618">
        <f>IF(VLOOKUP($AU809,'FE Source'!$A:$W,6,FALSE)=0,"-",VLOOKUP($AU809,'FE Source'!$A:$W,6,FALSE))</f>
        <v>6.7</v>
      </c>
      <c r="AA809" s="618">
        <f>IF(VLOOKUP($AU809,'FE Source'!$A:$W,7,FALSE)=0,"-",VLOOKUP($AU809,'FE Source'!$A:$W,7,FALSE))</f>
        <v>8.2899999999999991</v>
      </c>
      <c r="AB809" s="618">
        <f>IF(VLOOKUP($AU809,'FE Source'!$A:$W,8,FALSE)=0,"-",VLOOKUP($AU809,'FE Source'!$A:$W,8,FALSE))</f>
        <v>12.7</v>
      </c>
      <c r="AC809" s="632">
        <f>IF(VLOOKUP($AU809,'FE Source'!$A:$W,9,FALSE)=0,"-",VLOOKUP($AU809,'FE Source'!$A:$W,9,FALSE))</f>
        <v>8.4499999999999993</v>
      </c>
      <c r="AD809" s="634">
        <f>IF(VLOOKUP($AU809,'FE Source'!$A:$W,10,FALSE)=0,"-",VLOOKUP($AU809,'FE Source'!$A:$W,10,FALSE))</f>
        <v>1.05</v>
      </c>
      <c r="AE809" s="618">
        <f>IF(VLOOKUP($AU809,'FE Source'!$A:$W,11,FALSE)=0,"-",VLOOKUP($AU809,'FE Source'!$A:$W,11,FALSE))</f>
        <v>17.14</v>
      </c>
      <c r="AF809" s="618">
        <f>IF(VLOOKUP($AU809,'FE Source'!$A:$W,12,FALSE)=0,"-",VLOOKUP($AU809,'FE Source'!$A:$W,12,FALSE))</f>
        <v>0.28999999999999998</v>
      </c>
      <c r="AG809" s="618">
        <f>IF(VLOOKUP($AU809,'FE Source'!$A:$W,14,FALSE)=0,"-",VLOOKUP($AU809,'FE Source'!$A:$W,14,FALSE))</f>
        <v>-14.12</v>
      </c>
      <c r="AH809" s="102"/>
      <c r="AI809" s="618">
        <f>IF(VLOOKUP($AU809,'FE Source'!$A:$Y,20,FALSE)=0,"-",VLOOKUP($AU809,'FE Source'!$A:$Y,20,FALSE))</f>
        <v>112.66</v>
      </c>
      <c r="AJ809" s="102"/>
      <c r="AK809" s="102"/>
      <c r="AL809" s="632">
        <f>IF(VLOOKUP($AU809,'FE Source'!$A:$Y,19,FALSE)=0,"-",VLOOKUP($AU809,'FE Source'!$A:$Y,19,FALSE))</f>
        <v>107.11</v>
      </c>
      <c r="AM809" s="102"/>
      <c r="AN809" s="635">
        <f>IF(VLOOKUP($AU809,'FE Source'!$A:$W,13,FALSE)=0,"-",VLOOKUP($AU809,'FE Source'!$A:$W,13,FALSE))</f>
        <v>495.7</v>
      </c>
      <c r="AO809" s="634" t="str">
        <f>IF(J809="no","-",IF(VLOOKUP($AU809,'FE Source'!$A:$W,15,FALSE)=0,"-",VLOOKUP($AU809,'FE Source'!$A:$W,15,FALSE)))</f>
        <v>-</v>
      </c>
      <c r="AP809" s="618" t="str">
        <f>IF(AO809="-","-",IF(VLOOKUP($AU809,'FE Source'!$A:$Z,21,FALSE)=0,"-",IF(VLOOKUP($AU809,'FE Source'!$A:$Z,21,FALSE)=2,"Semi-Annual",IF(VLOOKUP($AU809,'FE Source'!$A:$Z,21,FALSE)=4,"Quarterly",IF(VLOOKUP($AU809,'FE Source'!$A:$Z,21,FALSE)=12,"Monthly","Annual")))))</f>
        <v>-</v>
      </c>
      <c r="AQ809" s="632">
        <f t="array" ref="AQ809">IF(VLOOKUP($AU809,'FE Source'!$A:$W,16,FALSE)=0,"-",VLOOKUP($AU809,'FE Source'!$A:$W,16,FALSE))</f>
        <v>1.88</v>
      </c>
      <c r="AR809" s="636" t="str">
        <f>IF(VLOOKUP($AU809,'FE Source'!$A:$W,17,FALSE)=0,"-",VLOOKUP($AU809,'FE Source'!$A:$W,17,FALSE))</f>
        <v>Bronze</v>
      </c>
      <c r="AS809" s="634">
        <f>IF(VLOOKUP($AU809,'FE Source'!$AN:$AS,4,FALSE)="",VLOOKUP($AU809,'FE Source'!$AN:$AS,3,FALSE),VLOOKUP($AU809,'FE Source'!$AN:$AS,4,FALSE))</f>
        <v>55.08</v>
      </c>
      <c r="AT809" s="637">
        <f>IF(VLOOKUP($AU809,'FE Source'!$AN:$AS,5,FALSE)=0,"-",VLOOKUP($AU809,'FE Source'!$AN:$AS,5,FALSE))</f>
        <v>45783</v>
      </c>
      <c r="AU809" s="636" t="s">
        <v>2668</v>
      </c>
      <c r="BE809" s="215">
        <f>IF(VLOOKUP($AU809,'FE Source'!$A:$AK,22,FALSE)=0,"-",VLOOKUP($AU809,'FE Source'!$A:$AK,22,FALSE))</f>
        <v>-1.7</v>
      </c>
      <c r="BF809" s="215">
        <f>IF(VLOOKUP($AU809,'FE Source'!$A:$AK,23,FALSE)=0,"-",VLOOKUP($AU809,'FE Source'!$A:$AK,23,FALSE))</f>
        <v>12.22</v>
      </c>
      <c r="BG809" s="215">
        <f>IF(VLOOKUP($AU809,'FE Source'!$A:$AK,24,FALSE)=0,"-",VLOOKUP($AU809,'FE Source'!$A:$AK,24,FALSE))</f>
        <v>22.42</v>
      </c>
      <c r="BH809" s="215">
        <f>IF(VLOOKUP($AU809,'FE Source'!$A:$AK,25,FALSE)=0,"-",VLOOKUP($AU809,'FE Source'!$A:$AK,25,FALSE))</f>
        <v>-7.27</v>
      </c>
      <c r="BI809" s="215">
        <f>IF(VLOOKUP($AU809,'FE Source'!$A:$AK,26,FALSE)=0,"-",VLOOKUP($AU809,'FE Source'!$A:$AK,26,FALSE))</f>
        <v>25.01</v>
      </c>
      <c r="BJ809" s="215">
        <f>IF(VLOOKUP($AU809,'FE Source'!$A:$AK,27,FALSE)=0,"-",VLOOKUP($AU809,'FE Source'!$A:$AK,27,FALSE))</f>
        <v>10.74</v>
      </c>
      <c r="BK809" s="215">
        <f>IF(VLOOKUP($AU809,'FE Source'!$A:$AK,28,FALSE)=0,"-",VLOOKUP($AU809,'FE Source'!$A:$AK,28,FALSE))</f>
        <v>23.94</v>
      </c>
      <c r="BL809" s="215">
        <f>IF(VLOOKUP($AU809,'FE Source'!$A:$AK,29,FALSE)=0,"-",VLOOKUP($AU809,'FE Source'!$A:$AK,29,FALSE))</f>
        <v>-18.53</v>
      </c>
      <c r="BM809" s="215">
        <f>IF(VLOOKUP($AU809,'FE Source'!$A:$AK,30,FALSE)=0,"-",VLOOKUP($AU809,'FE Source'!$A:$AK,30,FALSE))</f>
        <v>15.26</v>
      </c>
      <c r="BN809" t="str">
        <f>IF(VLOOKUP($AU809,'FE Source'!$A:$AK,31,FALSE)="No Specified Index","-",IF(VLOOKUP($AU809,'FE Source'!$A:$AK,31,FALSE)=0,"-",VLOOKUP($AU809,'FE Source'!$A:$AK,31,FALSE)))</f>
        <v>S&amp;P 500</v>
      </c>
      <c r="BO809" s="217">
        <f>IF(VLOOKUP($AU809,'FE Source'!$A:$AK,32,FALSE)=0,"-",VLOOKUP($AU809,'FE Source'!$A:$AK,32,FALSE))</f>
        <v>41471</v>
      </c>
      <c r="BP809" s="18" t="str">
        <f>IF(VLOOKUP($AU809,'FE Source'!$AZ:$BC,2,FALSE)=0,"-",VLOOKUP($AU809,'FE Source'!$AZ:$BC,2,FALSE))</f>
        <v>-</v>
      </c>
      <c r="BQ809" s="18" t="str">
        <f>IF(VLOOKUP($AU809,'FE Source'!$AZ:$BC,3,FALSE)=0,"-",VLOOKUP($AU809,'FE Source'!$AZ:$BC,3,FALSE))</f>
        <v>-</v>
      </c>
      <c r="BR809" s="18" t="str">
        <f>IF(VLOOKUP($AU809,'FE Source'!$AZ:$BC,4,FALSE)=0,"-",VLOOKUP($AU809,'FE Source'!$AZ:$BC,4,FALSE))</f>
        <v>-</v>
      </c>
    </row>
    <row r="810" spans="2:70" ht="15">
      <c r="C810" s="650" t="str">
        <f>INDEX('UT - Retail'!$B$7:$B$1409,MATCH(AU810,'UT - Retail'!$U$7:$U$1409,0),1)</f>
        <v>Neuberger Berman US Multicap Opportunities A Acc USD</v>
      </c>
      <c r="D810" s="650"/>
      <c r="E810" s="618" t="str">
        <f>VLOOKUP(C810,'UT - Retail'!$B:$K,8,FALSE)</f>
        <v>Equities</v>
      </c>
      <c r="F810" s="618" t="str">
        <f>VLOOKUP(C810,'UT - Retail'!$B:$K,9,FALSE)</f>
        <v>US</v>
      </c>
      <c r="G810" s="618" t="str">
        <f>VLOOKUP(C810,'UT - Retail'!$B:$K,10,FALSE)</f>
        <v>General</v>
      </c>
      <c r="H810" s="82" t="str">
        <f>VLOOKUP(C810,'UT - Retail'!$B:$N,13,FALSE)</f>
        <v>No</v>
      </c>
      <c r="I810" s="82" t="str">
        <f>VLOOKUP(C810,'UT - Retail'!$B:$Q,14,FALSE)</f>
        <v>No</v>
      </c>
      <c r="J810" s="618" t="str">
        <f>VLOOKUP(C810,'UT - Retail'!$B:$Q,11,FALSE)</f>
        <v>No</v>
      </c>
      <c r="K810" s="130" t="str">
        <f>VLOOKUP(C810,'UT - Retail'!$B:$P,15,FALSE)</f>
        <v>No</v>
      </c>
      <c r="L810" s="82" t="str">
        <f>VLOOKUP(C810,'UT - Retail'!$B:$Q,16,FALSE)</f>
        <v>Both</v>
      </c>
      <c r="M810" s="618" t="str">
        <f>VLOOKUP(C810,'UT - Retail'!$B:$K,6,FALSE)</f>
        <v>USD</v>
      </c>
      <c r="N810" s="618" t="str">
        <f>IFERROR(IF(MATCH(C810,'Portfolio Construction'!$AL:$AL,0),"Yes","No"),"No")</f>
        <v>No</v>
      </c>
      <c r="O810" s="618" t="str">
        <f>IFERROR(IF(MATCH(C810,'Portfolio Construction'!$AN:$AN,0),"Yes","No"),"No")</f>
        <v>No</v>
      </c>
      <c r="P810" s="618" t="str">
        <f>IFERROR(IF(MATCH(C810,'Portfolio Construction'!$AP:$AP,0),"Yes","No"),"No")</f>
        <v>No</v>
      </c>
      <c r="Q810" s="618" t="str">
        <f>IFERROR(IF(MATCH(C810,'Portfolio Construction'!$AR:$AR,0),"Yes","No"),"No")</f>
        <v>No</v>
      </c>
      <c r="R810" s="618" t="str">
        <f>IFERROR(IF(MATCH(C810,'Portfolio Construction'!$AT:$AT,0),"Yes","No"),"No")</f>
        <v>No</v>
      </c>
      <c r="S810" s="618" t="str">
        <f>IFERROR(IF(MATCH(C810,'Portfolio Construction'!$AV:$AV,0),"Yes","No"),"No")</f>
        <v>No</v>
      </c>
      <c r="T810" s="618" t="str">
        <f>IFERROR(IF(MATCH(C810,'Portfolio Construction'!$AX:$AX,0),"Yes","No"),"No")</f>
        <v>No</v>
      </c>
      <c r="U810" s="618" t="str">
        <f>IFERROR(IF(MATCH(C810,'Portfolio Construction'!$AZ:$AZ,0),"Yes","No"),"No")</f>
        <v>No</v>
      </c>
      <c r="V810" s="618" t="str">
        <f>IFERROR(IF(MATCH(C810,'Portfolio Construction'!$BB:$BB,0),"Yes","No"),"No")</f>
        <v>No</v>
      </c>
      <c r="W810" s="618">
        <f>IF(VLOOKUP($AU810,'FE Source'!$A:$W,3,FALSE)=0,"-",VLOOKUP($AU810,'FE Source'!$A:$W,3,FALSE))</f>
        <v>-8.44</v>
      </c>
      <c r="X810" s="618">
        <f>IF(VLOOKUP($AU810,'FE Source'!$A:$W,4,FALSE)=0,"-",VLOOKUP($AU810,'FE Source'!$A:$W,4,FALSE))</f>
        <v>5.28</v>
      </c>
      <c r="Y810" s="618">
        <f>IF(VLOOKUP($AU810,'FE Source'!$A:$W,5,FALSE)=0,"-",VLOOKUP($AU810,'FE Source'!$A:$W,5,FALSE))</f>
        <v>-8.7200000000000006</v>
      </c>
      <c r="Z810" s="618">
        <f>IF(VLOOKUP($AU810,'FE Source'!$A:$W,6,FALSE)=0,"-",VLOOKUP($AU810,'FE Source'!$A:$W,6,FALSE))</f>
        <v>4.0999999999999996</v>
      </c>
      <c r="AA810" s="618">
        <f>IF(VLOOKUP($AU810,'FE Source'!$A:$W,7,FALSE)=0,"-",VLOOKUP($AU810,'FE Source'!$A:$W,7,FALSE))</f>
        <v>7.54</v>
      </c>
      <c r="AB810" s="618">
        <f>IF(VLOOKUP($AU810,'FE Source'!$A:$W,8,FALSE)=0,"-",VLOOKUP($AU810,'FE Source'!$A:$W,8,FALSE))</f>
        <v>11.82</v>
      </c>
      <c r="AC810" s="632">
        <f>IF(VLOOKUP($AU810,'FE Source'!$A:$W,9,FALSE)=0,"-",VLOOKUP($AU810,'FE Source'!$A:$W,9,FALSE))</f>
        <v>9.09</v>
      </c>
      <c r="AD810" s="634">
        <f>IF(VLOOKUP($AU810,'FE Source'!$A:$W,10,FALSE)=0,"-",VLOOKUP($AU810,'FE Source'!$A:$W,10,FALSE))</f>
        <v>0.99</v>
      </c>
      <c r="AE810" s="618">
        <f>IF(VLOOKUP($AU810,'FE Source'!$A:$W,11,FALSE)=0,"-",VLOOKUP($AU810,'FE Source'!$A:$W,11,FALSE))</f>
        <v>14.74</v>
      </c>
      <c r="AF810" s="618">
        <f>IF(VLOOKUP($AU810,'FE Source'!$A:$W,12,FALSE)=0,"-",VLOOKUP($AU810,'FE Source'!$A:$W,12,FALSE))</f>
        <v>0.32</v>
      </c>
      <c r="AG810" s="618">
        <f>IF(VLOOKUP($AU810,'FE Source'!$A:$W,14,FALSE)=0,"-",VLOOKUP($AU810,'FE Source'!$A:$W,14,FALSE))</f>
        <v>-11.17</v>
      </c>
      <c r="AH810" s="102"/>
      <c r="AI810" s="618">
        <f>IF(VLOOKUP($AU810,'FE Source'!$A:$Y,20,FALSE)=0,"-",VLOOKUP($AU810,'FE Source'!$A:$Y,20,FALSE))</f>
        <v>100.48</v>
      </c>
      <c r="AJ810" s="102"/>
      <c r="AK810" s="102"/>
      <c r="AL810" s="632">
        <f>IF(VLOOKUP($AU810,'FE Source'!$A:$Y,19,FALSE)=0,"-",VLOOKUP($AU810,'FE Source'!$A:$Y,19,FALSE))</f>
        <v>99.49</v>
      </c>
      <c r="AM810" s="102"/>
      <c r="AN810" s="635">
        <f>IF(VLOOKUP($AU810,'FE Source'!$A:$W,13,FALSE)=0,"-",VLOOKUP($AU810,'FE Source'!$A:$W,13,FALSE))</f>
        <v>495.7</v>
      </c>
      <c r="AO810" s="634" t="str">
        <f>IF(J810="no","-",IF(VLOOKUP($AU810,'FE Source'!$A:$W,15,FALSE)=0,"-",VLOOKUP($AU810,'FE Source'!$A:$W,15,FALSE)))</f>
        <v>-</v>
      </c>
      <c r="AP810" s="618" t="str">
        <f>IF(AO810="-","-",IF(VLOOKUP($AU810,'FE Source'!$A:$Z,21,FALSE)=0,"-",IF(VLOOKUP($AU810,'FE Source'!$A:$Z,21,FALSE)=2,"Semi-Annual",IF(VLOOKUP($AU810,'FE Source'!$A:$Z,21,FALSE)=4,"Quarterly",IF(VLOOKUP($AU810,'FE Source'!$A:$Z,21,FALSE)=12,"Monthly","Annual")))))</f>
        <v>-</v>
      </c>
      <c r="AQ810" s="632">
        <f t="array" ref="AQ810">IF(VLOOKUP($AU810,'FE Source'!$A:$W,16,FALSE)=0,"-",VLOOKUP($AU810,'FE Source'!$A:$W,16,FALSE))</f>
        <v>1.88</v>
      </c>
      <c r="AR810" s="636" t="str">
        <f>IF(VLOOKUP($AU810,'FE Source'!$A:$W,17,FALSE)=0,"-",VLOOKUP($AU810,'FE Source'!$A:$W,17,FALSE))</f>
        <v>Bronze</v>
      </c>
      <c r="AS810" s="634">
        <f>IF(VLOOKUP($AU810,'FE Source'!$AN:$AS,4,FALSE)="",VLOOKUP($AU810,'FE Source'!$AN:$AS,3,FALSE),VLOOKUP($AU810,'FE Source'!$AN:$AS,4,FALSE))</f>
        <v>39.68</v>
      </c>
      <c r="AT810" s="637">
        <f>IF(VLOOKUP($AU810,'FE Source'!$AN:$AS,5,FALSE)=0,"-",VLOOKUP($AU810,'FE Source'!$AN:$AS,5,FALSE))</f>
        <v>45783</v>
      </c>
      <c r="AU810" s="636" t="s">
        <v>2666</v>
      </c>
      <c r="BE810" s="215">
        <f>IF(VLOOKUP($AU810,'FE Source'!$A:$AK,22,FALSE)=0,"-",VLOOKUP($AU810,'FE Source'!$A:$AK,22,FALSE))</f>
        <v>4.46</v>
      </c>
      <c r="BF810" s="215">
        <f>IF(VLOOKUP($AU810,'FE Source'!$A:$AK,23,FALSE)=0,"-",VLOOKUP($AU810,'FE Source'!$A:$AK,23,FALSE))</f>
        <v>14.01</v>
      </c>
      <c r="BG810" s="215">
        <f>IF(VLOOKUP($AU810,'FE Source'!$A:$AK,24,FALSE)=0,"-",VLOOKUP($AU810,'FE Source'!$A:$AK,24,FALSE))</f>
        <v>13.58</v>
      </c>
      <c r="BH810" s="215">
        <f>IF(VLOOKUP($AU810,'FE Source'!$A:$AK,25,FALSE)=0,"-",VLOOKUP($AU810,'FE Source'!$A:$AK,25,FALSE))</f>
        <v>-4.37</v>
      </c>
      <c r="BI810" s="215">
        <f>IF(VLOOKUP($AU810,'FE Source'!$A:$AK,26,FALSE)=0,"-",VLOOKUP($AU810,'FE Source'!$A:$AK,26,FALSE))</f>
        <v>24.39</v>
      </c>
      <c r="BJ810" s="215">
        <f>IF(VLOOKUP($AU810,'FE Source'!$A:$AK,27,FALSE)=0,"-",VLOOKUP($AU810,'FE Source'!$A:$AK,27,FALSE))</f>
        <v>10.78</v>
      </c>
      <c r="BK810" s="215">
        <f>IF(VLOOKUP($AU810,'FE Source'!$A:$AK,28,FALSE)=0,"-",VLOOKUP($AU810,'FE Source'!$A:$AK,28,FALSE))</f>
        <v>26.64</v>
      </c>
      <c r="BL810" s="215">
        <f>IF(VLOOKUP($AU810,'FE Source'!$A:$AK,29,FALSE)=0,"-",VLOOKUP($AU810,'FE Source'!$A:$AK,29,FALSE))</f>
        <v>-18.22</v>
      </c>
      <c r="BM810" s="215">
        <f>IF(VLOOKUP($AU810,'FE Source'!$A:$AK,30,FALSE)=0,"-",VLOOKUP($AU810,'FE Source'!$A:$AK,30,FALSE))</f>
        <v>15.14</v>
      </c>
      <c r="BN810" t="str">
        <f>IF(VLOOKUP($AU810,'FE Source'!$A:$AK,31,FALSE)="No Specified Index","-",IF(VLOOKUP($AU810,'FE Source'!$A:$AK,31,FALSE)=0,"-",VLOOKUP($AU810,'FE Source'!$A:$AK,31,FALSE)))</f>
        <v>S&amp;P 500</v>
      </c>
      <c r="BO810" s="217">
        <f>IF(VLOOKUP($AU810,'FE Source'!$A:$AK,32,FALSE)=0,"-",VLOOKUP($AU810,'FE Source'!$A:$AK,32,FALSE))</f>
        <v>41089</v>
      </c>
      <c r="BP810" s="18">
        <f>IF(VLOOKUP($AU810,'FE Source'!$AZ:$BC,2,FALSE)=0,"-",VLOOKUP($AU810,'FE Source'!$AZ:$BC,2,FALSE))</f>
        <v>-1.2</v>
      </c>
      <c r="BQ810" s="18" t="str">
        <f>IF(VLOOKUP($AU810,'FE Source'!$AZ:$BC,3,FALSE)=0,"-",VLOOKUP($AU810,'FE Source'!$AZ:$BC,3,FALSE))</f>
        <v>-</v>
      </c>
      <c r="BR810" s="18" t="str">
        <f>IF(VLOOKUP($AU810,'FE Source'!$AZ:$BC,4,FALSE)=0,"-",VLOOKUP($AU810,'FE Source'!$AZ:$BC,4,FALSE))</f>
        <v>-</v>
      </c>
    </row>
    <row r="811" spans="2:70" ht="15">
      <c r="C811" s="650" t="str">
        <f>INDEX('UT - Retail'!$B$7:$B$1409,MATCH(AU811,'UT - Retail'!$U$7:$U$1409,0),1)</f>
        <v>Neuberger Berman US Real Estate Securities A Acc SGD-H</v>
      </c>
      <c r="D811" s="650"/>
      <c r="E811" s="618" t="str">
        <f>VLOOKUP(C811,'UT - Retail'!$B:$K,8,FALSE)</f>
        <v>Equities</v>
      </c>
      <c r="F811" s="618" t="str">
        <f>VLOOKUP(C811,'UT - Retail'!$B:$K,9,FALSE)</f>
        <v>US</v>
      </c>
      <c r="G811" s="618" t="str">
        <f>VLOOKUP(C811,'UT - Retail'!$B:$K,10,FALSE)</f>
        <v>Property</v>
      </c>
      <c r="H811" s="82" t="str">
        <f>VLOOKUP(C811,'UT - Retail'!$B:$N,13,FALSE)</f>
        <v>No</v>
      </c>
      <c r="I811" s="82" t="str">
        <f>VLOOKUP(C811,'UT - Retail'!$B:$Q,14,FALSE)</f>
        <v>No</v>
      </c>
      <c r="J811" s="618" t="str">
        <f>VLOOKUP(C811,'UT - Retail'!$B:$Q,11,FALSE)</f>
        <v>No</v>
      </c>
      <c r="K811" s="130" t="str">
        <f>VLOOKUP(C811,'UT - Retail'!$B:$P,15,FALSE)</f>
        <v>Yes</v>
      </c>
      <c r="L811" s="82" t="str">
        <f>VLOOKUP(C811,'UT - Retail'!$B:$Q,16,FALSE)</f>
        <v>Both</v>
      </c>
      <c r="M811" s="618" t="str">
        <f>VLOOKUP(C811,'UT - Retail'!$B:$K,6,FALSE)</f>
        <v>SGD</v>
      </c>
      <c r="N811" s="618" t="str">
        <f>IFERROR(IF(MATCH(C811,'Portfolio Construction'!$AL:$AL,0),"Yes","No"),"No")</f>
        <v>No</v>
      </c>
      <c r="O811" s="618" t="str">
        <f>IFERROR(IF(MATCH(C811,'Portfolio Construction'!$AN:$AN,0),"Yes","No"),"No")</f>
        <v>No</v>
      </c>
      <c r="P811" s="618" t="str">
        <f>IFERROR(IF(MATCH(C811,'Portfolio Construction'!$AP:$AP,0),"Yes","No"),"No")</f>
        <v>No</v>
      </c>
      <c r="Q811" s="618" t="str">
        <f>IFERROR(IF(MATCH(C811,'Portfolio Construction'!$AR:$AR,0),"Yes","No"),"No")</f>
        <v>No</v>
      </c>
      <c r="R811" s="618" t="str">
        <f>IFERROR(IF(MATCH(C811,'Portfolio Construction'!$AT:$AT,0),"Yes","No"),"No")</f>
        <v>No</v>
      </c>
      <c r="S811" s="618" t="str">
        <f>IFERROR(IF(MATCH(C811,'Portfolio Construction'!$AV:$AV,0),"Yes","No"),"No")</f>
        <v>No</v>
      </c>
      <c r="T811" s="618" t="str">
        <f>IFERROR(IF(MATCH(C811,'Portfolio Construction'!$AX:$AX,0),"Yes","No"),"No")</f>
        <v>No</v>
      </c>
      <c r="U811" s="618" t="str">
        <f>IFERROR(IF(MATCH(C811,'Portfolio Construction'!$AZ:$AZ,0),"Yes","No"),"No")</f>
        <v>No</v>
      </c>
      <c r="V811" s="618" t="str">
        <f>IFERROR(IF(MATCH(C811,'Portfolio Construction'!$BB:$BB,0),"Yes","No"),"No")</f>
        <v>No</v>
      </c>
      <c r="W811" s="618">
        <f>IF(VLOOKUP($AU811,'FE Source'!$A:$W,3,FALSE)=0,"-",VLOOKUP($AU811,'FE Source'!$A:$W,3,FALSE))</f>
        <v>-1.5</v>
      </c>
      <c r="X811" s="618">
        <f>IF(VLOOKUP($AU811,'FE Source'!$A:$W,4,FALSE)=0,"-",VLOOKUP($AU811,'FE Source'!$A:$W,4,FALSE))</f>
        <v>6.06</v>
      </c>
      <c r="Y811" s="618">
        <f>IF(VLOOKUP($AU811,'FE Source'!$A:$W,5,FALSE)=0,"-",VLOOKUP($AU811,'FE Source'!$A:$W,5,FALSE))</f>
        <v>-4.49</v>
      </c>
      <c r="Z811" s="618">
        <f>IF(VLOOKUP($AU811,'FE Source'!$A:$W,6,FALSE)=0,"-",VLOOKUP($AU811,'FE Source'!$A:$W,6,FALSE))</f>
        <v>11.66</v>
      </c>
      <c r="AA811" s="618">
        <f>IF(VLOOKUP($AU811,'FE Source'!$A:$W,7,FALSE)=0,"-",VLOOKUP($AU811,'FE Source'!$A:$W,7,FALSE))</f>
        <v>-3.62</v>
      </c>
      <c r="AB811" s="618">
        <f>IF(VLOOKUP($AU811,'FE Source'!$A:$W,8,FALSE)=0,"-",VLOOKUP($AU811,'FE Source'!$A:$W,8,FALSE))</f>
        <v>4.07</v>
      </c>
      <c r="AC811" s="632">
        <f>IF(VLOOKUP($AU811,'FE Source'!$A:$W,9,FALSE)=0,"-",VLOOKUP($AU811,'FE Source'!$A:$W,9,FALSE))</f>
        <v>3.67</v>
      </c>
      <c r="AD811" s="634">
        <f>IF(VLOOKUP($AU811,'FE Source'!$A:$W,10,FALSE)=0,"-",VLOOKUP($AU811,'FE Source'!$A:$W,10,FALSE))</f>
        <v>1.35</v>
      </c>
      <c r="AE811" s="618">
        <f>IF(VLOOKUP($AU811,'FE Source'!$A:$W,11,FALSE)=0,"-",VLOOKUP($AU811,'FE Source'!$A:$W,11,FALSE))</f>
        <v>20.47</v>
      </c>
      <c r="AF811" s="618">
        <f>IF(VLOOKUP($AU811,'FE Source'!$A:$W,12,FALSE)=0,"-",VLOOKUP($AU811,'FE Source'!$A:$W,12,FALSE))</f>
        <v>-0.02</v>
      </c>
      <c r="AG811" s="618">
        <f>IF(VLOOKUP($AU811,'FE Source'!$A:$W,14,FALSE)=0,"-",VLOOKUP($AU811,'FE Source'!$A:$W,14,FALSE))</f>
        <v>-29.98</v>
      </c>
      <c r="AH811" s="102"/>
      <c r="AI811" s="618">
        <f>IF(VLOOKUP($AU811,'FE Source'!$A:$Y,20,FALSE)=0,"-",VLOOKUP($AU811,'FE Source'!$A:$Y,20,FALSE))</f>
        <v>138.07</v>
      </c>
      <c r="AJ811" s="102"/>
      <c r="AK811" s="102"/>
      <c r="AL811" s="632">
        <f>IF(VLOOKUP($AU811,'FE Source'!$A:$Y,19,FALSE)=0,"-",VLOOKUP($AU811,'FE Source'!$A:$Y,19,FALSE))</f>
        <v>118.91</v>
      </c>
      <c r="AM811" s="102"/>
      <c r="AN811" s="635">
        <f>IF(VLOOKUP($AU811,'FE Source'!$A:$W,13,FALSE)=0,"-",VLOOKUP($AU811,'FE Source'!$A:$W,13,FALSE))</f>
        <v>516.20000000000005</v>
      </c>
      <c r="AO811" s="634" t="str">
        <f>IF(J811="no","-",IF(VLOOKUP($AU811,'FE Source'!$A:$W,15,FALSE)=0,"-",VLOOKUP($AU811,'FE Source'!$A:$W,15,FALSE)))</f>
        <v>-</v>
      </c>
      <c r="AP811" s="618" t="str">
        <f>IF(AO811="-","-",IF(VLOOKUP($AU811,'FE Source'!$A:$Z,21,FALSE)=0,"-",IF(VLOOKUP($AU811,'FE Source'!$A:$Z,21,FALSE)=2,"Semi-Annual",IF(VLOOKUP($AU811,'FE Source'!$A:$Z,21,FALSE)=4,"Quarterly",IF(VLOOKUP($AU811,'FE Source'!$A:$Z,21,FALSE)=12,"Monthly","Annual")))))</f>
        <v>-</v>
      </c>
      <c r="AQ811" s="632">
        <f t="array" ref="AQ811">IF(VLOOKUP($AU811,'FE Source'!$A:$W,16,FALSE)=0,"-",VLOOKUP($AU811,'FE Source'!$A:$W,16,FALSE))</f>
        <v>1.73</v>
      </c>
      <c r="AR811" s="636" t="str">
        <f>IF(VLOOKUP($AU811,'FE Source'!$A:$W,17,FALSE)=0,"-",VLOOKUP($AU811,'FE Source'!$A:$W,17,FALSE))</f>
        <v>-</v>
      </c>
      <c r="AS811" s="634">
        <f>IF(VLOOKUP($AU811,'FE Source'!$AN:$AS,4,FALSE)="",VLOOKUP($AU811,'FE Source'!$AN:$AS,3,FALSE),VLOOKUP($AU811,'FE Source'!$AN:$AS,4,FALSE))</f>
        <v>30.12</v>
      </c>
      <c r="AT811" s="637">
        <f>IF(VLOOKUP($AU811,'FE Source'!$AN:$AS,5,FALSE)=0,"-",VLOOKUP($AU811,'FE Source'!$AN:$AS,5,FALSE))</f>
        <v>45783</v>
      </c>
      <c r="AU811" s="636" t="s">
        <v>1208</v>
      </c>
      <c r="BE811" s="215">
        <f>IF(VLOOKUP($AU811,'FE Source'!$A:$AK,22,FALSE)=0,"-",VLOOKUP($AU811,'FE Source'!$A:$AK,22,FALSE))</f>
        <v>2.1800000000000002</v>
      </c>
      <c r="BF811" s="215">
        <f>IF(VLOOKUP($AU811,'FE Source'!$A:$AK,23,FALSE)=0,"-",VLOOKUP($AU811,'FE Source'!$A:$AK,23,FALSE))</f>
        <v>2.44</v>
      </c>
      <c r="BG811" s="215">
        <f>IF(VLOOKUP($AU811,'FE Source'!$A:$AK,24,FALSE)=0,"-",VLOOKUP($AU811,'FE Source'!$A:$AK,24,FALSE))</f>
        <v>9.3699999999999992</v>
      </c>
      <c r="BH811" s="215">
        <f>IF(VLOOKUP($AU811,'FE Source'!$A:$AK,25,FALSE)=0,"-",VLOOKUP($AU811,'FE Source'!$A:$AK,25,FALSE))</f>
        <v>-7.85</v>
      </c>
      <c r="BI811" s="215">
        <f>IF(VLOOKUP($AU811,'FE Source'!$A:$AK,26,FALSE)=0,"-",VLOOKUP($AU811,'FE Source'!$A:$AK,26,FALSE))</f>
        <v>28.74</v>
      </c>
      <c r="BJ811" s="215">
        <f>IF(VLOOKUP($AU811,'FE Source'!$A:$AK,27,FALSE)=0,"-",VLOOKUP($AU811,'FE Source'!$A:$AK,27,FALSE))</f>
        <v>-5.65</v>
      </c>
      <c r="BK811" s="215">
        <f>IF(VLOOKUP($AU811,'FE Source'!$A:$AK,28,FALSE)=0,"-",VLOOKUP($AU811,'FE Source'!$A:$AK,28,FALSE))</f>
        <v>40.03</v>
      </c>
      <c r="BL811" s="215">
        <f>IF(VLOOKUP($AU811,'FE Source'!$A:$AK,29,FALSE)=0,"-",VLOOKUP($AU811,'FE Source'!$A:$AK,29,FALSE))</f>
        <v>-29.19</v>
      </c>
      <c r="BM811" s="215">
        <f>IF(VLOOKUP($AU811,'FE Source'!$A:$AK,30,FALSE)=0,"-",VLOOKUP($AU811,'FE Source'!$A:$AK,30,FALSE))</f>
        <v>7.93</v>
      </c>
      <c r="BN811" t="str">
        <f>IF(VLOOKUP($AU811,'FE Source'!$A:$AK,31,FALSE)="No Specified Index","-",IF(VLOOKUP($AU811,'FE Source'!$A:$AK,31,FALSE)=0,"-",VLOOKUP($AU811,'FE Source'!$A:$AK,31,FALSE)))</f>
        <v>FTSE NAREIT Equity REITs</v>
      </c>
      <c r="BO811" s="217">
        <f>IF(VLOOKUP($AU811,'FE Source'!$A:$AK,32,FALSE)=0,"-",VLOOKUP($AU811,'FE Source'!$A:$AK,32,FALSE))</f>
        <v>41422</v>
      </c>
      <c r="BP811" s="18">
        <f>IF(VLOOKUP($AU811,'FE Source'!$AZ:$BC,2,FALSE)=0,"-",VLOOKUP($AU811,'FE Source'!$AZ:$BC,2,FALSE))</f>
        <v>-2.77</v>
      </c>
      <c r="BQ811" s="18" t="str">
        <f>IF(VLOOKUP($AU811,'FE Source'!$AZ:$BC,3,FALSE)=0,"-",VLOOKUP($AU811,'FE Source'!$AZ:$BC,3,FALSE))</f>
        <v>-</v>
      </c>
      <c r="BR811" s="18" t="str">
        <f>IF(VLOOKUP($AU811,'FE Source'!$AZ:$BC,4,FALSE)=0,"-",VLOOKUP($AU811,'FE Source'!$AZ:$BC,4,FALSE))</f>
        <v>-</v>
      </c>
    </row>
    <row r="812" spans="2:70" ht="15">
      <c r="C812" s="650" t="str">
        <f>INDEX('UT - Retail'!$B$7:$B$1409,MATCH(AU812,'UT - Retail'!$U$7:$U$1409,0),1)</f>
        <v>Neuberger Berman US Real Estate Securities A Acc USD</v>
      </c>
      <c r="D812" s="650"/>
      <c r="E812" s="618" t="str">
        <f>VLOOKUP(C812,'UT - Retail'!$B:$K,8,FALSE)</f>
        <v>Equities</v>
      </c>
      <c r="F812" s="618" t="str">
        <f>VLOOKUP(C812,'UT - Retail'!$B:$K,9,FALSE)</f>
        <v>US</v>
      </c>
      <c r="G812" s="618" t="str">
        <f>VLOOKUP(C812,'UT - Retail'!$B:$K,10,FALSE)</f>
        <v>Property</v>
      </c>
      <c r="H812" s="82" t="str">
        <f>VLOOKUP(C812,'UT - Retail'!$B:$N,13,FALSE)</f>
        <v>No</v>
      </c>
      <c r="I812" s="82" t="str">
        <f>VLOOKUP(C812,'UT - Retail'!$B:$Q,14,FALSE)</f>
        <v>No</v>
      </c>
      <c r="J812" s="618" t="str">
        <f>VLOOKUP(C812,'UT - Retail'!$B:$Q,11,FALSE)</f>
        <v>No</v>
      </c>
      <c r="K812" s="130" t="str">
        <f>VLOOKUP(C812,'UT - Retail'!$B:$P,15,FALSE)</f>
        <v>Yes</v>
      </c>
      <c r="L812" s="82" t="str">
        <f>VLOOKUP(C812,'UT - Retail'!$B:$Q,16,FALSE)</f>
        <v>Both</v>
      </c>
      <c r="M812" s="618" t="str">
        <f>VLOOKUP(C812,'UT - Retail'!$B:$K,6,FALSE)</f>
        <v>USD</v>
      </c>
      <c r="N812" s="618" t="str">
        <f>IFERROR(IF(MATCH(C812,'Portfolio Construction'!$AL:$AL,0),"Yes","No"),"No")</f>
        <v>No</v>
      </c>
      <c r="O812" s="618" t="str">
        <f>IFERROR(IF(MATCH(C812,'Portfolio Construction'!$AN:$AN,0),"Yes","No"),"No")</f>
        <v>No</v>
      </c>
      <c r="P812" s="618" t="str">
        <f>IFERROR(IF(MATCH(C812,'Portfolio Construction'!$AP:$AP,0),"Yes","No"),"No")</f>
        <v>No</v>
      </c>
      <c r="Q812" s="618" t="str">
        <f>IFERROR(IF(MATCH(C812,'Portfolio Construction'!$AR:$AR,0),"Yes","No"),"No")</f>
        <v>No</v>
      </c>
      <c r="R812" s="618" t="str">
        <f>IFERROR(IF(MATCH(C812,'Portfolio Construction'!$AT:$AT,0),"Yes","No"),"No")</f>
        <v>No</v>
      </c>
      <c r="S812" s="618" t="str">
        <f>IFERROR(IF(MATCH(C812,'Portfolio Construction'!$AV:$AV,0),"Yes","No"),"No")</f>
        <v>No</v>
      </c>
      <c r="T812" s="618" t="str">
        <f>IFERROR(IF(MATCH(C812,'Portfolio Construction'!$AX:$AX,0),"Yes","No"),"No")</f>
        <v>No</v>
      </c>
      <c r="U812" s="618" t="str">
        <f>IFERROR(IF(MATCH(C812,'Portfolio Construction'!$AZ:$AZ,0),"Yes","No"),"No")</f>
        <v>No</v>
      </c>
      <c r="V812" s="618" t="str">
        <f>IFERROR(IF(MATCH(C812,'Portfolio Construction'!$BB:$BB,0),"Yes","No"),"No")</f>
        <v>No</v>
      </c>
      <c r="W812" s="618">
        <f>IF(VLOOKUP($AU812,'FE Source'!$A:$W,3,FALSE)=0,"-",VLOOKUP($AU812,'FE Source'!$A:$W,3,FALSE))</f>
        <v>-6.32</v>
      </c>
      <c r="X812" s="618">
        <f>IF(VLOOKUP($AU812,'FE Source'!$A:$W,4,FALSE)=0,"-",VLOOKUP($AU812,'FE Source'!$A:$W,4,FALSE))</f>
        <v>2.3199999999999998</v>
      </c>
      <c r="Y812" s="618">
        <f>IF(VLOOKUP($AU812,'FE Source'!$A:$W,5,FALSE)=0,"-",VLOOKUP($AU812,'FE Source'!$A:$W,5,FALSE))</f>
        <v>-6.55</v>
      </c>
      <c r="Z812" s="618">
        <f>IF(VLOOKUP($AU812,'FE Source'!$A:$W,6,FALSE)=0,"-",VLOOKUP($AU812,'FE Source'!$A:$W,6,FALSE))</f>
        <v>9</v>
      </c>
      <c r="AA812" s="618">
        <f>IF(VLOOKUP($AU812,'FE Source'!$A:$W,7,FALSE)=0,"-",VLOOKUP($AU812,'FE Source'!$A:$W,7,FALSE))</f>
        <v>-4.18</v>
      </c>
      <c r="AB812" s="618">
        <f>IF(VLOOKUP($AU812,'FE Source'!$A:$W,8,FALSE)=0,"-",VLOOKUP($AU812,'FE Source'!$A:$W,8,FALSE))</f>
        <v>3.31</v>
      </c>
      <c r="AC812" s="632">
        <f>IF(VLOOKUP($AU812,'FE Source'!$A:$W,9,FALSE)=0,"-",VLOOKUP($AU812,'FE Source'!$A:$W,9,FALSE))</f>
        <v>4.3499999999999996</v>
      </c>
      <c r="AD812" s="634">
        <f>IF(VLOOKUP($AU812,'FE Source'!$A:$W,10,FALSE)=0,"-",VLOOKUP($AU812,'FE Source'!$A:$W,10,FALSE))</f>
        <v>1.05</v>
      </c>
      <c r="AE812" s="618">
        <f>IF(VLOOKUP($AU812,'FE Source'!$A:$W,11,FALSE)=0,"-",VLOOKUP($AU812,'FE Source'!$A:$W,11,FALSE))</f>
        <v>17.27</v>
      </c>
      <c r="AF812" s="618">
        <f>IF(VLOOKUP($AU812,'FE Source'!$A:$W,12,FALSE)=0,"-",VLOOKUP($AU812,'FE Source'!$A:$W,12,FALSE))</f>
        <v>-0.01</v>
      </c>
      <c r="AG812" s="618">
        <f>IF(VLOOKUP($AU812,'FE Source'!$A:$W,14,FALSE)=0,"-",VLOOKUP($AU812,'FE Source'!$A:$W,14,FALSE))</f>
        <v>-29.11</v>
      </c>
      <c r="AH812" s="102"/>
      <c r="AI812" s="618">
        <f>IF(VLOOKUP($AU812,'FE Source'!$A:$Y,20,FALSE)=0,"-",VLOOKUP($AU812,'FE Source'!$A:$Y,20,FALSE))</f>
        <v>88.2</v>
      </c>
      <c r="AJ812" s="102"/>
      <c r="AK812" s="102"/>
      <c r="AL812" s="632">
        <f>IF(VLOOKUP($AU812,'FE Source'!$A:$Y,19,FALSE)=0,"-",VLOOKUP($AU812,'FE Source'!$A:$Y,19,FALSE))</f>
        <v>99.83</v>
      </c>
      <c r="AM812" s="102"/>
      <c r="AN812" s="635">
        <f>IF(VLOOKUP($AU812,'FE Source'!$A:$W,13,FALSE)=0,"-",VLOOKUP($AU812,'FE Source'!$A:$W,13,FALSE))</f>
        <v>516.20000000000005</v>
      </c>
      <c r="AO812" s="634" t="str">
        <f>IF(J812="no","-",IF(VLOOKUP($AU812,'FE Source'!$A:$W,15,FALSE)=0,"-",VLOOKUP($AU812,'FE Source'!$A:$W,15,FALSE)))</f>
        <v>-</v>
      </c>
      <c r="AP812" s="618" t="str">
        <f>IF(AO812="-","-",IF(VLOOKUP($AU812,'FE Source'!$A:$Z,21,FALSE)=0,"-",IF(VLOOKUP($AU812,'FE Source'!$A:$Z,21,FALSE)=2,"Semi-Annual",IF(VLOOKUP($AU812,'FE Source'!$A:$Z,21,FALSE)=4,"Quarterly",IF(VLOOKUP($AU812,'FE Source'!$A:$Z,21,FALSE)=12,"Monthly","Annual")))))</f>
        <v>-</v>
      </c>
      <c r="AQ812" s="632">
        <f t="array" ref="AQ812">IF(VLOOKUP($AU812,'FE Source'!$A:$W,16,FALSE)=0,"-",VLOOKUP($AU812,'FE Source'!$A:$W,16,FALSE))</f>
        <v>1.73</v>
      </c>
      <c r="AR812" s="636" t="str">
        <f>IF(VLOOKUP($AU812,'FE Source'!$A:$W,17,FALSE)=0,"-",VLOOKUP($AU812,'FE Source'!$A:$W,17,FALSE))</f>
        <v>Neutral</v>
      </c>
      <c r="AS812" s="634">
        <f>IF(VLOOKUP($AU812,'FE Source'!$AN:$AS,4,FALSE)="",VLOOKUP($AU812,'FE Source'!$AN:$AS,3,FALSE),VLOOKUP($AU812,'FE Source'!$AN:$AS,4,FALSE))</f>
        <v>24.62</v>
      </c>
      <c r="AT812" s="637">
        <f>IF(VLOOKUP($AU812,'FE Source'!$AN:$AS,5,FALSE)=0,"-",VLOOKUP($AU812,'FE Source'!$AN:$AS,5,FALSE))</f>
        <v>45783</v>
      </c>
      <c r="AU812" s="636" t="s">
        <v>1209</v>
      </c>
      <c r="BE812" s="215">
        <f>IF(VLOOKUP($AU812,'FE Source'!$A:$AK,22,FALSE)=0,"-",VLOOKUP($AU812,'FE Source'!$A:$AK,22,FALSE))</f>
        <v>8.68</v>
      </c>
      <c r="BF812" s="215">
        <f>IF(VLOOKUP($AU812,'FE Source'!$A:$AK,23,FALSE)=0,"-",VLOOKUP($AU812,'FE Source'!$A:$AK,23,FALSE))</f>
        <v>4.2699999999999996</v>
      </c>
      <c r="BG812" s="215">
        <f>IF(VLOOKUP($AU812,'FE Source'!$A:$AK,24,FALSE)=0,"-",VLOOKUP($AU812,'FE Source'!$A:$AK,24,FALSE))</f>
        <v>1.68</v>
      </c>
      <c r="BH812" s="215">
        <f>IF(VLOOKUP($AU812,'FE Source'!$A:$AK,25,FALSE)=0,"-",VLOOKUP($AU812,'FE Source'!$A:$AK,25,FALSE))</f>
        <v>-5.05</v>
      </c>
      <c r="BI812" s="215">
        <f>IF(VLOOKUP($AU812,'FE Source'!$A:$AK,26,FALSE)=0,"-",VLOOKUP($AU812,'FE Source'!$A:$AK,26,FALSE))</f>
        <v>28.07</v>
      </c>
      <c r="BJ812" s="215">
        <f>IF(VLOOKUP($AU812,'FE Source'!$A:$AK,27,FALSE)=0,"-",VLOOKUP($AU812,'FE Source'!$A:$AK,27,FALSE))</f>
        <v>-5.55</v>
      </c>
      <c r="BK812" s="215">
        <f>IF(VLOOKUP($AU812,'FE Source'!$A:$AK,28,FALSE)=0,"-",VLOOKUP($AU812,'FE Source'!$A:$AK,28,FALSE))</f>
        <v>43.03</v>
      </c>
      <c r="BL812" s="215">
        <f>IF(VLOOKUP($AU812,'FE Source'!$A:$AK,29,FALSE)=0,"-",VLOOKUP($AU812,'FE Source'!$A:$AK,29,FALSE))</f>
        <v>-28.92</v>
      </c>
      <c r="BM812" s="215">
        <f>IF(VLOOKUP($AU812,'FE Source'!$A:$AK,30,FALSE)=0,"-",VLOOKUP($AU812,'FE Source'!$A:$AK,30,FALSE))</f>
        <v>7.91</v>
      </c>
      <c r="BN812" t="str">
        <f>IF(VLOOKUP($AU812,'FE Source'!$A:$AK,31,FALSE)="No Specified Index","-",IF(VLOOKUP($AU812,'FE Source'!$A:$AK,31,FALSE)=0,"-",VLOOKUP($AU812,'FE Source'!$A:$AK,31,FALSE)))</f>
        <v>FTSE NAREIT Equity REITs</v>
      </c>
      <c r="BO812" s="217">
        <f>IF(VLOOKUP($AU812,'FE Source'!$A:$AK,32,FALSE)=0,"-",VLOOKUP($AU812,'FE Source'!$A:$AK,32,FALSE))</f>
        <v>38749</v>
      </c>
      <c r="BP812" s="18">
        <f>IF(VLOOKUP($AU812,'FE Source'!$AZ:$BC,2,FALSE)=0,"-",VLOOKUP($AU812,'FE Source'!$AZ:$BC,2,FALSE))</f>
        <v>-2.25</v>
      </c>
      <c r="BQ812" s="18">
        <f>IF(VLOOKUP($AU812,'FE Source'!$AZ:$BC,3,FALSE)=0,"-",VLOOKUP($AU812,'FE Source'!$AZ:$BC,3,FALSE))</f>
        <v>-4.8899999999999997</v>
      </c>
      <c r="BR812" s="18">
        <f>IF(VLOOKUP($AU812,'FE Source'!$AZ:$BC,4,FALSE)=0,"-",VLOOKUP($AU812,'FE Source'!$AZ:$BC,4,FALSE))</f>
        <v>-6.01</v>
      </c>
    </row>
    <row r="813" spans="2:70" ht="15">
      <c r="C813" s="650" t="str">
        <f>INDEX('UT - Retail'!$B$7:$B$1409,MATCH(AU813,'UT - Retail'!$U$7:$U$1409,0),1)</f>
        <v>Nikko AM ARK Disruptive Innovation B SGD</v>
      </c>
      <c r="D813" s="650"/>
      <c r="E813" s="618" t="str">
        <f>VLOOKUP(C813,'UT - Retail'!$B:$K,8,FALSE)</f>
        <v>Equities</v>
      </c>
      <c r="F813" s="618" t="str">
        <f>VLOOKUP(C813,'UT - Retail'!$B:$K,9,FALSE)</f>
        <v>Global</v>
      </c>
      <c r="G813" s="618" t="str">
        <f>VLOOKUP(C813,'UT - Retail'!$B:$K,10,FALSE)</f>
        <v>New Economy</v>
      </c>
      <c r="H813" s="82" t="str">
        <f>VLOOKUP(C813,'UT - Retail'!$B:$N,13,FALSE)</f>
        <v>No</v>
      </c>
      <c r="I813" s="82" t="str">
        <f>VLOOKUP(C813,'UT - Retail'!$B:$Q,14,FALSE)</f>
        <v>No</v>
      </c>
      <c r="J813" s="618" t="str">
        <f>VLOOKUP(C813,'UT - Retail'!$B:$Q,11,FALSE)</f>
        <v>No</v>
      </c>
      <c r="K813" s="130" t="str">
        <f>VLOOKUP(C813,'UT - Retail'!$B:$P,15,FALSE)</f>
        <v>No</v>
      </c>
      <c r="L813" s="82" t="str">
        <f>VLOOKUP(C813,'UT - Retail'!$B:$Q,16,FALSE)</f>
        <v>Both</v>
      </c>
      <c r="M813" s="618" t="str">
        <f>VLOOKUP(C813,'UT - Retail'!$B:$K,6,FALSE)</f>
        <v>SGD</v>
      </c>
      <c r="N813" s="618" t="str">
        <f>IFERROR(IF(MATCH(C813,'Portfolio Construction'!$AL:$AL,0),"Yes","No"),"No")</f>
        <v>No</v>
      </c>
      <c r="O813" s="618" t="str">
        <f>IFERROR(IF(MATCH(C813,'Portfolio Construction'!$AN:$AN,0),"Yes","No"),"No")</f>
        <v>No</v>
      </c>
      <c r="P813" s="618" t="str">
        <f>IFERROR(IF(MATCH(C813,'Portfolio Construction'!$AP:$AP,0),"Yes","No"),"No")</f>
        <v>No</v>
      </c>
      <c r="Q813" s="618" t="str">
        <f>IFERROR(IF(MATCH(C813,'Portfolio Construction'!$AR:$AR,0),"Yes","No"),"No")</f>
        <v>No</v>
      </c>
      <c r="R813" s="618" t="str">
        <f>IFERROR(IF(MATCH(C813,'Portfolio Construction'!$AT:$AT,0),"Yes","No"),"No")</f>
        <v>No</v>
      </c>
      <c r="S813" s="618" t="str">
        <f>IFERROR(IF(MATCH(C813,'Portfolio Construction'!$AV:$AV,0),"Yes","No"),"No")</f>
        <v>No</v>
      </c>
      <c r="T813" s="618" t="str">
        <f>IFERROR(IF(MATCH(C813,'Portfolio Construction'!$AX:$AX,0),"Yes","No"),"No")</f>
        <v>No</v>
      </c>
      <c r="U813" s="618" t="str">
        <f>IFERROR(IF(MATCH(C813,'Portfolio Construction'!$AZ:$AZ,0),"Yes","No"),"No")</f>
        <v>No</v>
      </c>
      <c r="V813" s="618" t="str">
        <f>IFERROR(IF(MATCH(C813,'Portfolio Construction'!$BB:$BB,0),"Yes","No"),"No")</f>
        <v>No</v>
      </c>
      <c r="W813" s="618">
        <f>IF(VLOOKUP($AU813,'FE Source'!$A:$W,3,FALSE)=0,"-",VLOOKUP($AU813,'FE Source'!$A:$W,3,FALSE))</f>
        <v>-14.16</v>
      </c>
      <c r="X813" s="618">
        <f>IF(VLOOKUP($AU813,'FE Source'!$A:$W,4,FALSE)=0,"-",VLOOKUP($AU813,'FE Source'!$A:$W,4,FALSE))</f>
        <v>17.47</v>
      </c>
      <c r="Y813" s="618">
        <f>IF(VLOOKUP($AU813,'FE Source'!$A:$W,5,FALSE)=0,"-",VLOOKUP($AU813,'FE Source'!$A:$W,5,FALSE))</f>
        <v>-1.54</v>
      </c>
      <c r="Z813" s="618">
        <f>IF(VLOOKUP($AU813,'FE Source'!$A:$W,6,FALSE)=0,"-",VLOOKUP($AU813,'FE Source'!$A:$W,6,FALSE))</f>
        <v>11.45</v>
      </c>
      <c r="AA813" s="618">
        <f>IF(VLOOKUP($AU813,'FE Source'!$A:$W,7,FALSE)=0,"-",VLOOKUP($AU813,'FE Source'!$A:$W,7,FALSE))</f>
        <v>3.68</v>
      </c>
      <c r="AB813" s="618">
        <f>IF(VLOOKUP($AU813,'FE Source'!$A:$W,8,FALSE)=0,"-",VLOOKUP($AU813,'FE Source'!$A:$W,8,FALSE))</f>
        <v>-2.0099999999999998</v>
      </c>
      <c r="AC813" s="632" t="str">
        <f>IF(VLOOKUP($AU813,'FE Source'!$A:$W,9,FALSE)=0,"-",VLOOKUP($AU813,'FE Source'!$A:$W,9,FALSE))</f>
        <v>-</v>
      </c>
      <c r="AD813" s="634">
        <f>IF(VLOOKUP($AU813,'FE Source'!$A:$W,10,FALSE)=0,"-",VLOOKUP($AU813,'FE Source'!$A:$W,10,FALSE))</f>
        <v>1.83</v>
      </c>
      <c r="AE813" s="618">
        <f>IF(VLOOKUP($AU813,'FE Source'!$A:$W,11,FALSE)=0,"-",VLOOKUP($AU813,'FE Source'!$A:$W,11,FALSE))</f>
        <v>39.78</v>
      </c>
      <c r="AF813" s="618">
        <f>IF(VLOOKUP($AU813,'FE Source'!$A:$W,12,FALSE)=0,"-",VLOOKUP($AU813,'FE Source'!$A:$W,12,FALSE))</f>
        <v>0.01</v>
      </c>
      <c r="AG813" s="618">
        <f>IF(VLOOKUP($AU813,'FE Source'!$A:$W,14,FALSE)=0,"-",VLOOKUP($AU813,'FE Source'!$A:$W,14,FALSE))</f>
        <v>-36.549999999999997</v>
      </c>
      <c r="AH813" s="102"/>
      <c r="AI813" s="618">
        <f>IF(VLOOKUP($AU813,'FE Source'!$A:$Y,20,FALSE)=0,"-",VLOOKUP($AU813,'FE Source'!$A:$Y,20,FALSE))</f>
        <v>199.1</v>
      </c>
      <c r="AJ813" s="102"/>
      <c r="AK813" s="102"/>
      <c r="AL813" s="632">
        <f>IF(VLOOKUP($AU813,'FE Source'!$A:$Y,19,FALSE)=0,"-",VLOOKUP($AU813,'FE Source'!$A:$Y,19,FALSE))</f>
        <v>144.94999999999999</v>
      </c>
      <c r="AM813" s="102"/>
      <c r="AN813" s="635">
        <f>IF(VLOOKUP($AU813,'FE Source'!$A:$W,13,FALSE)=0,"-",VLOOKUP($AU813,'FE Source'!$A:$W,13,FALSE))</f>
        <v>3133.8</v>
      </c>
      <c r="AO813" s="634" t="str">
        <f>IF(J813="no","-",IF(VLOOKUP($AU813,'FE Source'!$A:$W,15,FALSE)=0,"-",VLOOKUP($AU813,'FE Source'!$A:$W,15,FALSE)))</f>
        <v>-</v>
      </c>
      <c r="AP813" s="618" t="str">
        <f>IF(AO813="-","-",IF(VLOOKUP($AU813,'FE Source'!$A:$Z,21,FALSE)=0,"-",IF(VLOOKUP($AU813,'FE Source'!$A:$Z,21,FALSE)=2,"Semi-Annual",IF(VLOOKUP($AU813,'FE Source'!$A:$Z,21,FALSE)=4,"Quarterly",IF(VLOOKUP($AU813,'FE Source'!$A:$Z,21,FALSE)=12,"Monthly","Annual")))))</f>
        <v>-</v>
      </c>
      <c r="AQ813" s="632" t="str">
        <f t="array" ref="AQ813">IF(VLOOKUP($AU813,'FE Source'!$A:$W,16,FALSE)=0,"-",VLOOKUP($AU813,'FE Source'!$A:$W,16,FALSE))</f>
        <v>-</v>
      </c>
      <c r="AR813" s="636" t="str">
        <f>IF(VLOOKUP($AU813,'FE Source'!$A:$W,17,FALSE)=0,"-",VLOOKUP($AU813,'FE Source'!$A:$W,17,FALSE))</f>
        <v>Negative</v>
      </c>
      <c r="AS813" s="634">
        <f>IF(VLOOKUP($AU813,'FE Source'!$AN:$AS,4,FALSE)="",VLOOKUP($AU813,'FE Source'!$AN:$AS,3,FALSE),VLOOKUP($AU813,'FE Source'!$AN:$AS,4,FALSE))</f>
        <v>9.8800000000000008</v>
      </c>
      <c r="AT813" s="637">
        <f>IF(VLOOKUP($AU813,'FE Source'!$AN:$AS,5,FALSE)=0,"-",VLOOKUP($AU813,'FE Source'!$AN:$AS,5,FALSE))</f>
        <v>45783</v>
      </c>
      <c r="AU813" s="636" t="s">
        <v>6050</v>
      </c>
      <c r="BE813" s="215" t="str">
        <f>IF(VLOOKUP($AU813,'FE Source'!$A:$AK,22,FALSE)=0,"-",VLOOKUP($AU813,'FE Source'!$A:$AK,22,FALSE))</f>
        <v>-</v>
      </c>
      <c r="BF813" s="215" t="str">
        <f>IF(VLOOKUP($AU813,'FE Source'!$A:$AK,23,FALSE)=0,"-",VLOOKUP($AU813,'FE Source'!$A:$AK,23,FALSE))</f>
        <v>-</v>
      </c>
      <c r="BG813" s="215" t="str">
        <f>IF(VLOOKUP($AU813,'FE Source'!$A:$AK,24,FALSE)=0,"-",VLOOKUP($AU813,'FE Source'!$A:$AK,24,FALSE))</f>
        <v>-</v>
      </c>
      <c r="BH813" s="215" t="str">
        <f>IF(VLOOKUP($AU813,'FE Source'!$A:$AK,25,FALSE)=0,"-",VLOOKUP($AU813,'FE Source'!$A:$AK,25,FALSE))</f>
        <v>-</v>
      </c>
      <c r="BI813" s="215" t="str">
        <f>IF(VLOOKUP($AU813,'FE Source'!$A:$AK,26,FALSE)=0,"-",VLOOKUP($AU813,'FE Source'!$A:$AK,26,FALSE))</f>
        <v>-</v>
      </c>
      <c r="BJ813" s="215">
        <f>IF(VLOOKUP($AU813,'FE Source'!$A:$AK,27,FALSE)=0,"-",VLOOKUP($AU813,'FE Source'!$A:$AK,27,FALSE))</f>
        <v>141.30000000000001</v>
      </c>
      <c r="BK813" s="215">
        <f>IF(VLOOKUP($AU813,'FE Source'!$A:$AK,28,FALSE)=0,"-",VLOOKUP($AU813,'FE Source'!$A:$AK,28,FALSE))</f>
        <v>-24.12</v>
      </c>
      <c r="BL813" s="215">
        <f>IF(VLOOKUP($AU813,'FE Source'!$A:$AK,29,FALSE)=0,"-",VLOOKUP($AU813,'FE Source'!$A:$AK,29,FALSE))</f>
        <v>-66.89</v>
      </c>
      <c r="BM813" s="215">
        <f>IF(VLOOKUP($AU813,'FE Source'!$A:$AK,30,FALSE)=0,"-",VLOOKUP($AU813,'FE Source'!$A:$AK,30,FALSE))</f>
        <v>64.61</v>
      </c>
      <c r="BN813" t="str">
        <f>IF(VLOOKUP($AU813,'FE Source'!$A:$AK,31,FALSE)="No Specified Index","-",IF(VLOOKUP($AU813,'FE Source'!$A:$AK,31,FALSE)=0,"-",VLOOKUP($AU813,'FE Source'!$A:$AK,31,FALSE)))</f>
        <v>MSCI World</v>
      </c>
      <c r="BO813" s="217">
        <f>IF(VLOOKUP($AU813,'FE Source'!$A:$AK,32,FALSE)=0,"-",VLOOKUP($AU813,'FE Source'!$A:$AK,32,FALSE))</f>
        <v>43672</v>
      </c>
      <c r="BP813" s="18" t="str">
        <f>IF(VLOOKUP($AU813,'FE Source'!$AZ:$BC,2,FALSE)=0,"-",VLOOKUP($AU813,'FE Source'!$AZ:$BC,2,FALSE))</f>
        <v>-</v>
      </c>
      <c r="BQ813" s="18" t="str">
        <f>IF(VLOOKUP($AU813,'FE Source'!$AZ:$BC,3,FALSE)=0,"-",VLOOKUP($AU813,'FE Source'!$AZ:$BC,3,FALSE))</f>
        <v>-</v>
      </c>
      <c r="BR813" s="18" t="str">
        <f>IF(VLOOKUP($AU813,'FE Source'!$AZ:$BC,4,FALSE)=0,"-",VLOOKUP($AU813,'FE Source'!$AZ:$BC,4,FALSE))</f>
        <v>-</v>
      </c>
    </row>
    <row r="814" spans="2:70" ht="15">
      <c r="C814" s="650" t="str">
        <f>INDEX('UT - Retail'!$B$7:$B$1409,MATCH(AU814,'UT - Retail'!$U$7:$U$1409,0),1)</f>
        <v>Nikko AM ARK Disruptive Innovation B USD</v>
      </c>
      <c r="D814" s="650"/>
      <c r="E814" s="618" t="str">
        <f>VLOOKUP(C814,'UT - Retail'!$B:$K,8,FALSE)</f>
        <v>Equities</v>
      </c>
      <c r="F814" s="618" t="str">
        <f>VLOOKUP(C814,'UT - Retail'!$B:$K,9,FALSE)</f>
        <v>Global</v>
      </c>
      <c r="G814" s="618" t="str">
        <f>VLOOKUP(C814,'UT - Retail'!$B:$K,10,FALSE)</f>
        <v>New Economy</v>
      </c>
      <c r="H814" s="82" t="str">
        <f>VLOOKUP(C814,'UT - Retail'!$B:$N,13,FALSE)</f>
        <v>No</v>
      </c>
      <c r="I814" s="82" t="str">
        <f>VLOOKUP(C814,'UT - Retail'!$B:$Q,14,FALSE)</f>
        <v>No</v>
      </c>
      <c r="J814" s="618" t="str">
        <f>VLOOKUP(C814,'UT - Retail'!$B:$Q,11,FALSE)</f>
        <v>No</v>
      </c>
      <c r="K814" s="130" t="str">
        <f>VLOOKUP(C814,'UT - Retail'!$B:$P,15,FALSE)</f>
        <v>No</v>
      </c>
      <c r="L814" s="82" t="str">
        <f>VLOOKUP(C814,'UT - Retail'!$B:$Q,16,FALSE)</f>
        <v>Both</v>
      </c>
      <c r="M814" s="618" t="str">
        <f>VLOOKUP(C814,'UT - Retail'!$B:$K,6,FALSE)</f>
        <v>USD</v>
      </c>
      <c r="N814" s="618" t="str">
        <f>IFERROR(IF(MATCH(C814,'Portfolio Construction'!$AL:$AL,0),"Yes","No"),"No")</f>
        <v>No</v>
      </c>
      <c r="O814" s="618" t="str">
        <f>IFERROR(IF(MATCH(C814,'Portfolio Construction'!$AN:$AN,0),"Yes","No"),"No")</f>
        <v>No</v>
      </c>
      <c r="P814" s="618" t="str">
        <f>IFERROR(IF(MATCH(C814,'Portfolio Construction'!$AP:$AP,0),"Yes","No"),"No")</f>
        <v>No</v>
      </c>
      <c r="Q814" s="618" t="str">
        <f>IFERROR(IF(MATCH(C814,'Portfolio Construction'!$AR:$AR,0),"Yes","No"),"No")</f>
        <v>No</v>
      </c>
      <c r="R814" s="618" t="str">
        <f>IFERROR(IF(MATCH(C814,'Portfolio Construction'!$AT:$AT,0),"Yes","No"),"No")</f>
        <v>No</v>
      </c>
      <c r="S814" s="618" t="str">
        <f>IFERROR(IF(MATCH(C814,'Portfolio Construction'!$AV:$AV,0),"Yes","No"),"No")</f>
        <v>No</v>
      </c>
      <c r="T814" s="618" t="str">
        <f>IFERROR(IF(MATCH(C814,'Portfolio Construction'!$AX:$AX,0),"Yes","No"),"No")</f>
        <v>No</v>
      </c>
      <c r="U814" s="618" t="str">
        <f>IFERROR(IF(MATCH(C814,'Portfolio Construction'!$AZ:$AZ,0),"Yes","No"),"No")</f>
        <v>No</v>
      </c>
      <c r="V814" s="618" t="str">
        <f>IFERROR(IF(MATCH(C814,'Portfolio Construction'!$BB:$BB,0),"Yes","No"),"No")</f>
        <v>No</v>
      </c>
      <c r="W814" s="618">
        <f>IF(VLOOKUP($AU814,'FE Source'!$A:$W,3,FALSE)=0,"-",VLOOKUP($AU814,'FE Source'!$A:$W,3,FALSE))</f>
        <v>-14.15</v>
      </c>
      <c r="X814" s="618">
        <f>IF(VLOOKUP($AU814,'FE Source'!$A:$W,4,FALSE)=0,"-",VLOOKUP($AU814,'FE Source'!$A:$W,4,FALSE))</f>
        <v>17.47</v>
      </c>
      <c r="Y814" s="618">
        <f>IF(VLOOKUP($AU814,'FE Source'!$A:$W,5,FALSE)=0,"-",VLOOKUP($AU814,'FE Source'!$A:$W,5,FALSE))</f>
        <v>-1.57</v>
      </c>
      <c r="Z814" s="618">
        <f>IF(VLOOKUP($AU814,'FE Source'!$A:$W,6,FALSE)=0,"-",VLOOKUP($AU814,'FE Source'!$A:$W,6,FALSE))</f>
        <v>11.48</v>
      </c>
      <c r="AA814" s="618">
        <f>IF(VLOOKUP($AU814,'FE Source'!$A:$W,7,FALSE)=0,"-",VLOOKUP($AU814,'FE Source'!$A:$W,7,FALSE))</f>
        <v>3.67</v>
      </c>
      <c r="AB814" s="618">
        <f>IF(VLOOKUP($AU814,'FE Source'!$A:$W,8,FALSE)=0,"-",VLOOKUP($AU814,'FE Source'!$A:$W,8,FALSE))</f>
        <v>-2.0099999999999998</v>
      </c>
      <c r="AC814" s="632" t="str">
        <f>IF(VLOOKUP($AU814,'FE Source'!$A:$W,9,FALSE)=0,"-",VLOOKUP($AU814,'FE Source'!$A:$W,9,FALSE))</f>
        <v>-</v>
      </c>
      <c r="AD814" s="634">
        <f>IF(VLOOKUP($AU814,'FE Source'!$A:$W,10,FALSE)=0,"-",VLOOKUP($AU814,'FE Source'!$A:$W,10,FALSE))</f>
        <v>1.83</v>
      </c>
      <c r="AE814" s="618">
        <f>IF(VLOOKUP($AU814,'FE Source'!$A:$W,11,FALSE)=0,"-",VLOOKUP($AU814,'FE Source'!$A:$W,11,FALSE))</f>
        <v>39.799999999999997</v>
      </c>
      <c r="AF814" s="618">
        <f>IF(VLOOKUP($AU814,'FE Source'!$A:$W,12,FALSE)=0,"-",VLOOKUP($AU814,'FE Source'!$A:$W,12,FALSE))</f>
        <v>0.01</v>
      </c>
      <c r="AG814" s="618">
        <f>IF(VLOOKUP($AU814,'FE Source'!$A:$W,14,FALSE)=0,"-",VLOOKUP($AU814,'FE Source'!$A:$W,14,FALSE))</f>
        <v>-36.49</v>
      </c>
      <c r="AH814" s="102"/>
      <c r="AI814" s="618">
        <f>IF(VLOOKUP($AU814,'FE Source'!$A:$Y,20,FALSE)=0,"-",VLOOKUP($AU814,'FE Source'!$A:$Y,20,FALSE))</f>
        <v>199.58</v>
      </c>
      <c r="AJ814" s="102"/>
      <c r="AK814" s="102"/>
      <c r="AL814" s="632">
        <f>IF(VLOOKUP($AU814,'FE Source'!$A:$Y,19,FALSE)=0,"-",VLOOKUP($AU814,'FE Source'!$A:$Y,19,FALSE))</f>
        <v>145.02000000000001</v>
      </c>
      <c r="AM814" s="102"/>
      <c r="AN814" s="635">
        <f>IF(VLOOKUP($AU814,'FE Source'!$A:$W,13,FALSE)=0,"-",VLOOKUP($AU814,'FE Source'!$A:$W,13,FALSE))</f>
        <v>3133.8</v>
      </c>
      <c r="AO814" s="634" t="str">
        <f>IF(J814="no","-",IF(VLOOKUP($AU814,'FE Source'!$A:$W,15,FALSE)=0,"-",VLOOKUP($AU814,'FE Source'!$A:$W,15,FALSE)))</f>
        <v>-</v>
      </c>
      <c r="AP814" s="618" t="str">
        <f>IF(AO814="-","-",IF(VLOOKUP($AU814,'FE Source'!$A:$Z,21,FALSE)=0,"-",IF(VLOOKUP($AU814,'FE Source'!$A:$Z,21,FALSE)=2,"Semi-Annual",IF(VLOOKUP($AU814,'FE Source'!$A:$Z,21,FALSE)=4,"Quarterly",IF(VLOOKUP($AU814,'FE Source'!$A:$Z,21,FALSE)=12,"Monthly","Annual")))))</f>
        <v>-</v>
      </c>
      <c r="AQ814" s="632" t="str">
        <f t="array" ref="AQ814">IF(VLOOKUP($AU814,'FE Source'!$A:$W,16,FALSE)=0,"-",VLOOKUP($AU814,'FE Source'!$A:$W,16,FALSE))</f>
        <v>-</v>
      </c>
      <c r="AR814" s="636" t="str">
        <f>IF(VLOOKUP($AU814,'FE Source'!$A:$W,17,FALSE)=0,"-",VLOOKUP($AU814,'FE Source'!$A:$W,17,FALSE))</f>
        <v>Negative</v>
      </c>
      <c r="AS814" s="634">
        <f>IF(VLOOKUP($AU814,'FE Source'!$AN:$AS,4,FALSE)="",VLOOKUP($AU814,'FE Source'!$AN:$AS,3,FALSE),VLOOKUP($AU814,'FE Source'!$AN:$AS,4,FALSE))</f>
        <v>11.99</v>
      </c>
      <c r="AT814" s="637">
        <f>IF(VLOOKUP($AU814,'FE Source'!$AN:$AS,5,FALSE)=0,"-",VLOOKUP($AU814,'FE Source'!$AN:$AS,5,FALSE))</f>
        <v>45783</v>
      </c>
      <c r="AU814" s="636" t="s">
        <v>6051</v>
      </c>
      <c r="BE814" s="215" t="str">
        <f>IF(VLOOKUP($AU814,'FE Source'!$A:$AK,22,FALSE)=0,"-",VLOOKUP($AU814,'FE Source'!$A:$AK,22,FALSE))</f>
        <v>-</v>
      </c>
      <c r="BF814" s="215" t="str">
        <f>IF(VLOOKUP($AU814,'FE Source'!$A:$AK,23,FALSE)=0,"-",VLOOKUP($AU814,'FE Source'!$A:$AK,23,FALSE))</f>
        <v>-</v>
      </c>
      <c r="BG814" s="215" t="str">
        <f>IF(VLOOKUP($AU814,'FE Source'!$A:$AK,24,FALSE)=0,"-",VLOOKUP($AU814,'FE Source'!$A:$AK,24,FALSE))</f>
        <v>-</v>
      </c>
      <c r="BH814" s="215" t="str">
        <f>IF(VLOOKUP($AU814,'FE Source'!$A:$AK,25,FALSE)=0,"-",VLOOKUP($AU814,'FE Source'!$A:$AK,25,FALSE))</f>
        <v>-</v>
      </c>
      <c r="BI814" s="215" t="str">
        <f>IF(VLOOKUP($AU814,'FE Source'!$A:$AK,26,FALSE)=0,"-",VLOOKUP($AU814,'FE Source'!$A:$AK,26,FALSE))</f>
        <v>-</v>
      </c>
      <c r="BJ814" s="215">
        <f>IF(VLOOKUP($AU814,'FE Source'!$A:$AK,27,FALSE)=0,"-",VLOOKUP($AU814,'FE Source'!$A:$AK,27,FALSE))</f>
        <v>141.4</v>
      </c>
      <c r="BK814" s="215">
        <f>IF(VLOOKUP($AU814,'FE Source'!$A:$AK,28,FALSE)=0,"-",VLOOKUP($AU814,'FE Source'!$A:$AK,28,FALSE))</f>
        <v>-24.13</v>
      </c>
      <c r="BL814" s="215">
        <f>IF(VLOOKUP($AU814,'FE Source'!$A:$AK,29,FALSE)=0,"-",VLOOKUP($AU814,'FE Source'!$A:$AK,29,FALSE))</f>
        <v>-66.87</v>
      </c>
      <c r="BM814" s="215">
        <f>IF(VLOOKUP($AU814,'FE Source'!$A:$AK,30,FALSE)=0,"-",VLOOKUP($AU814,'FE Source'!$A:$AK,30,FALSE))</f>
        <v>64.48</v>
      </c>
      <c r="BN814" t="str">
        <f>IF(VLOOKUP($AU814,'FE Source'!$A:$AK,31,FALSE)="No Specified Index","-",IF(VLOOKUP($AU814,'FE Source'!$A:$AK,31,FALSE)=0,"-",VLOOKUP($AU814,'FE Source'!$A:$AK,31,FALSE)))</f>
        <v>MSCI World</v>
      </c>
      <c r="BO814" s="217">
        <f>IF(VLOOKUP($AU814,'FE Source'!$A:$AK,32,FALSE)=0,"-",VLOOKUP($AU814,'FE Source'!$A:$AK,32,FALSE))</f>
        <v>43496</v>
      </c>
      <c r="BP814" s="18" t="str">
        <f>IF(VLOOKUP($AU814,'FE Source'!$AZ:$BC,2,FALSE)=0,"-",VLOOKUP($AU814,'FE Source'!$AZ:$BC,2,FALSE))</f>
        <v>-</v>
      </c>
      <c r="BQ814" s="18" t="str">
        <f>IF(VLOOKUP($AU814,'FE Source'!$AZ:$BC,3,FALSE)=0,"-",VLOOKUP($AU814,'FE Source'!$AZ:$BC,3,FALSE))</f>
        <v>-</v>
      </c>
      <c r="BR814" s="18" t="str">
        <f>IF(VLOOKUP($AU814,'FE Source'!$AZ:$BC,4,FALSE)=0,"-",VLOOKUP($AU814,'FE Source'!$AZ:$BC,4,FALSE))</f>
        <v>-</v>
      </c>
    </row>
    <row r="815" spans="2:70" ht="15">
      <c r="C815" s="650" t="str">
        <f>INDEX('UT - Retail'!$B$7:$B$1409,MATCH(AU815,'UT - Retail'!$U$7:$U$1409,0),1)</f>
        <v>Nikko AM China Onshore Bond Fund RMB</v>
      </c>
      <c r="D815" s="650"/>
      <c r="E815" s="618" t="str">
        <f>VLOOKUP(C815,'UT - Retail'!$B:$K,8,FALSE)</f>
        <v>Fixed Income</v>
      </c>
      <c r="F815" s="618" t="str">
        <f>VLOOKUP(C815,'UT - Retail'!$B:$K,9,FALSE)</f>
        <v>China</v>
      </c>
      <c r="G815" s="618" t="str">
        <f>VLOOKUP(C815,'UT - Retail'!$B:$K,10,FALSE)</f>
        <v>General</v>
      </c>
      <c r="H815" s="82" t="str">
        <f>VLOOKUP(C815,'UT - Retail'!$B:$N,13,FALSE)</f>
        <v>No</v>
      </c>
      <c r="I815" s="82" t="str">
        <f>VLOOKUP(C815,'UT - Retail'!$B:$Q,14,FALSE)</f>
        <v>No</v>
      </c>
      <c r="J815" s="618" t="str">
        <f>VLOOKUP(C815,'UT - Retail'!$B:$Q,11,FALSE)</f>
        <v>Yes</v>
      </c>
      <c r="K815" s="130" t="str">
        <f>VLOOKUP(C815,'UT - Retail'!$B:$P,15,FALSE)</f>
        <v>No</v>
      </c>
      <c r="L815" s="82" t="str">
        <f>VLOOKUP(C815,'UT - Retail'!$B:$Q,16,FALSE)</f>
        <v>iFast</v>
      </c>
      <c r="M815" s="618" t="str">
        <f>VLOOKUP(C815,'UT - Retail'!$B:$K,6,FALSE)</f>
        <v>RMB</v>
      </c>
      <c r="N815" s="618" t="str">
        <f>IFERROR(IF(MATCH(C815,'Portfolio Construction'!$AL:$AL,0),"Yes","No"),"No")</f>
        <v>No</v>
      </c>
      <c r="O815" s="618" t="str">
        <f>IFERROR(IF(MATCH(C815,'Portfolio Construction'!$AN:$AN,0),"Yes","No"),"No")</f>
        <v>No</v>
      </c>
      <c r="P815" s="618" t="str">
        <f>IFERROR(IF(MATCH(C815,'Portfolio Construction'!$AP:$AP,0),"Yes","No"),"No")</f>
        <v>No</v>
      </c>
      <c r="Q815" s="618" t="str">
        <f>IFERROR(IF(MATCH(C815,'Portfolio Construction'!$AR:$AR,0),"Yes","No"),"No")</f>
        <v>No</v>
      </c>
      <c r="R815" s="618" t="str">
        <f>IFERROR(IF(MATCH(C815,'Portfolio Construction'!$AT:$AT,0),"Yes","No"),"No")</f>
        <v>No</v>
      </c>
      <c r="S815" s="618" t="str">
        <f>IFERROR(IF(MATCH(C815,'Portfolio Construction'!$AV:$AV,0),"Yes","No"),"No")</f>
        <v>No</v>
      </c>
      <c r="T815" s="618" t="str">
        <f>IFERROR(IF(MATCH(C815,'Portfolio Construction'!$AX:$AX,0),"Yes","No"),"No")</f>
        <v>No</v>
      </c>
      <c r="U815" s="618" t="str">
        <f>IFERROR(IF(MATCH(C815,'Portfolio Construction'!$AZ:$AZ,0),"Yes","No"),"No")</f>
        <v>No</v>
      </c>
      <c r="V815" s="618" t="str">
        <f>IFERROR(IF(MATCH(C815,'Portfolio Construction'!$BB:$BB,0),"Yes","No"),"No")</f>
        <v>No</v>
      </c>
      <c r="W815" s="618">
        <f>IF(VLOOKUP($AU815,'FE Source'!$A:$W,3,FALSE)=0,"-",VLOOKUP($AU815,'FE Source'!$A:$W,3,FALSE))</f>
        <v>-4.49</v>
      </c>
      <c r="X815" s="618">
        <f>IF(VLOOKUP($AU815,'FE Source'!$A:$W,4,FALSE)=0,"-",VLOOKUP($AU815,'FE Source'!$A:$W,4,FALSE))</f>
        <v>-3.21</v>
      </c>
      <c r="Y815" s="618">
        <f>IF(VLOOKUP($AU815,'FE Source'!$A:$W,5,FALSE)=0,"-",VLOOKUP($AU815,'FE Source'!$A:$W,5,FALSE))</f>
        <v>-2.81</v>
      </c>
      <c r="Z815" s="618">
        <f>IF(VLOOKUP($AU815,'FE Source'!$A:$W,6,FALSE)=0,"-",VLOOKUP($AU815,'FE Source'!$A:$W,6,FALSE))</f>
        <v>-1.67</v>
      </c>
      <c r="AA815" s="618">
        <f>IF(VLOOKUP($AU815,'FE Source'!$A:$W,7,FALSE)=0,"-",VLOOKUP($AU815,'FE Source'!$A:$W,7,FALSE))</f>
        <v>-2.73</v>
      </c>
      <c r="AB815" s="618">
        <f>IF(VLOOKUP($AU815,'FE Source'!$A:$W,8,FALSE)=0,"-",VLOOKUP($AU815,'FE Source'!$A:$W,8,FALSE))</f>
        <v>-1.71</v>
      </c>
      <c r="AC815" s="632">
        <f>IF(VLOOKUP($AU815,'FE Source'!$A:$W,9,FALSE)=0,"-",VLOOKUP($AU815,'FE Source'!$A:$W,9,FALSE))</f>
        <v>0.54</v>
      </c>
      <c r="AD815" s="634">
        <f>IF(VLOOKUP($AU815,'FE Source'!$A:$W,10,FALSE)=0,"-",VLOOKUP($AU815,'FE Source'!$A:$W,10,FALSE))</f>
        <v>-0.04</v>
      </c>
      <c r="AE815" s="618">
        <f>IF(VLOOKUP($AU815,'FE Source'!$A:$W,11,FALSE)=0,"-",VLOOKUP($AU815,'FE Source'!$A:$W,11,FALSE))</f>
        <v>3.98</v>
      </c>
      <c r="AF815" s="618" t="str">
        <f>IF(VLOOKUP($AU815,'FE Source'!$A:$W,12,FALSE)=0,"-",VLOOKUP($AU815,'FE Source'!$A:$W,12,FALSE))</f>
        <v>-</v>
      </c>
      <c r="AG815" s="618">
        <f>IF(VLOOKUP($AU815,'FE Source'!$A:$W,14,FALSE)=0,"-",VLOOKUP($AU815,'FE Source'!$A:$W,14,FALSE))</f>
        <v>-10.92</v>
      </c>
      <c r="AH815" s="102"/>
      <c r="AI815" s="618">
        <f>IF(VLOOKUP($AU815,'FE Source'!$A:$Y,20,FALSE)=0,"-",VLOOKUP($AU815,'FE Source'!$A:$Y,20,FALSE))</f>
        <v>-26.6</v>
      </c>
      <c r="AJ815" s="102"/>
      <c r="AK815" s="102"/>
      <c r="AL815" s="632">
        <f>IF(VLOOKUP($AU815,'FE Source'!$A:$Y,19,FALSE)=0,"-",VLOOKUP($AU815,'FE Source'!$A:$Y,19,FALSE))</f>
        <v>4.97</v>
      </c>
      <c r="AM815" s="102"/>
      <c r="AN815" s="635">
        <f>IF(VLOOKUP($AU815,'FE Source'!$A:$W,13,FALSE)=0,"-",VLOOKUP($AU815,'FE Source'!$A:$W,13,FALSE))</f>
        <v>17.899999999999999</v>
      </c>
      <c r="AO815" s="634">
        <f>IF(J815="no","-",IF(VLOOKUP($AU815,'FE Source'!$A:$W,15,FALSE)=0,"-",VLOOKUP($AU815,'FE Source'!$A:$W,15,FALSE)))</f>
        <v>3.69</v>
      </c>
      <c r="AP815" s="618" t="str">
        <f>IF(AO815="-","-",IF(VLOOKUP($AU815,'FE Source'!$A:$Z,21,FALSE)=0,"-",IF(VLOOKUP($AU815,'FE Source'!$A:$Z,21,FALSE)=2,"Semi-Annual",IF(VLOOKUP($AU815,'FE Source'!$A:$Z,21,FALSE)=4,"Quarterly",IF(VLOOKUP($AU815,'FE Source'!$A:$Z,21,FALSE)=12,"Monthly","Annual")))))</f>
        <v>Monthly</v>
      </c>
      <c r="AQ815" s="632">
        <f t="array" ref="AQ815">IF(VLOOKUP($AU815,'FE Source'!$A:$W,16,FALSE)=0,"-",VLOOKUP($AU815,'FE Source'!$A:$W,16,FALSE))</f>
        <v>1.38</v>
      </c>
      <c r="AR815" s="636" t="str">
        <f>IF(VLOOKUP($AU815,'FE Source'!$A:$W,17,FALSE)=0,"-",VLOOKUP($AU815,'FE Source'!$A:$W,17,FALSE))</f>
        <v>Neutral</v>
      </c>
      <c r="AS815" s="634">
        <f>IF(VLOOKUP($AU815,'FE Source'!$AN:$AS,4,FALSE)="",VLOOKUP($AU815,'FE Source'!$AN:$AS,3,FALSE),VLOOKUP($AU815,'FE Source'!$AN:$AS,4,FALSE))</f>
        <v>4.29</v>
      </c>
      <c r="AT815" s="637">
        <f>IF(VLOOKUP($AU815,'FE Source'!$AN:$AS,5,FALSE)=0,"-",VLOOKUP($AU815,'FE Source'!$AN:$AS,5,FALSE))</f>
        <v>45782</v>
      </c>
      <c r="AU815" s="636" t="s">
        <v>1110</v>
      </c>
      <c r="BE815" s="215">
        <f>IF(VLOOKUP($AU815,'FE Source'!$A:$AK,22,FALSE)=0,"-",VLOOKUP($AU815,'FE Source'!$A:$AK,22,FALSE))</f>
        <v>7.47</v>
      </c>
      <c r="BF815" s="215">
        <f>IF(VLOOKUP($AU815,'FE Source'!$A:$AK,23,FALSE)=0,"-",VLOOKUP($AU815,'FE Source'!$A:$AK,23,FALSE))</f>
        <v>-3.5</v>
      </c>
      <c r="BG815" s="215">
        <f>IF(VLOOKUP($AU815,'FE Source'!$A:$AK,24,FALSE)=0,"-",VLOOKUP($AU815,'FE Source'!$A:$AK,24,FALSE))</f>
        <v>-0.41</v>
      </c>
      <c r="BH815" s="215">
        <f>IF(VLOOKUP($AU815,'FE Source'!$A:$AK,25,FALSE)=0,"-",VLOOKUP($AU815,'FE Source'!$A:$AK,25,FALSE))</f>
        <v>2.4900000000000002</v>
      </c>
      <c r="BI815" s="215">
        <f>IF(VLOOKUP($AU815,'FE Source'!$A:$AK,26,FALSE)=0,"-",VLOOKUP($AU815,'FE Source'!$A:$AK,26,FALSE))</f>
        <v>1.76</v>
      </c>
      <c r="BJ815" s="215">
        <f>IF(VLOOKUP($AU815,'FE Source'!$A:$AK,27,FALSE)=0,"-",VLOOKUP($AU815,'FE Source'!$A:$AK,27,FALSE))</f>
        <v>7.55</v>
      </c>
      <c r="BK815" s="215">
        <f>IF(VLOOKUP($AU815,'FE Source'!$A:$AK,28,FALSE)=0,"-",VLOOKUP($AU815,'FE Source'!$A:$AK,28,FALSE))</f>
        <v>3.84</v>
      </c>
      <c r="BL815" s="215">
        <f>IF(VLOOKUP($AU815,'FE Source'!$A:$AK,29,FALSE)=0,"-",VLOOKUP($AU815,'FE Source'!$A:$AK,29,FALSE))</f>
        <v>-11.23</v>
      </c>
      <c r="BM815" s="215">
        <f>IF(VLOOKUP($AU815,'FE Source'!$A:$AK,30,FALSE)=0,"-",VLOOKUP($AU815,'FE Source'!$A:$AK,30,FALSE))</f>
        <v>-1.41</v>
      </c>
      <c r="BN815" t="str">
        <f>IF(VLOOKUP($AU815,'FE Source'!$A:$AK,31,FALSE)="No Specified Index","-",IF(VLOOKUP($AU815,'FE Source'!$A:$AK,31,FALSE)=0,"-",VLOOKUP($AU815,'FE Source'!$A:$AK,31,FALSE)))</f>
        <v>-</v>
      </c>
      <c r="BO815" s="217">
        <f>IF(VLOOKUP($AU815,'FE Source'!$A:$AK,32,FALSE)=0,"-",VLOOKUP($AU815,'FE Source'!$A:$AK,32,FALSE))</f>
        <v>41892</v>
      </c>
      <c r="BP815" s="18" t="str">
        <f>IF(VLOOKUP($AU815,'FE Source'!$AZ:$BC,2,FALSE)=0,"-",VLOOKUP($AU815,'FE Source'!$AZ:$BC,2,FALSE))</f>
        <v>-</v>
      </c>
      <c r="BQ815" s="18" t="str">
        <f>IF(VLOOKUP($AU815,'FE Source'!$AZ:$BC,3,FALSE)=0,"-",VLOOKUP($AU815,'FE Source'!$AZ:$BC,3,FALSE))</f>
        <v>-</v>
      </c>
      <c r="BR815" s="18" t="str">
        <f>IF(VLOOKUP($AU815,'FE Source'!$AZ:$BC,4,FALSE)=0,"-",VLOOKUP($AU815,'FE Source'!$AZ:$BC,4,FALSE))</f>
        <v>-</v>
      </c>
    </row>
    <row r="816" spans="2:70" ht="15">
      <c r="C816" s="650" t="str">
        <f>INDEX('UT - Retail'!$B$7:$B$1409,MATCH(AU816,'UT - Retail'!$U$7:$U$1409,0),1)</f>
        <v>Nikko AM Global Dividend Equity Acc SGD-H</v>
      </c>
      <c r="D816" s="650"/>
      <c r="E816" s="618" t="str">
        <f>VLOOKUP(C816,'UT - Retail'!$B:$K,8,FALSE)</f>
        <v>Equities</v>
      </c>
      <c r="F816" s="618" t="str">
        <f>VLOOKUP(C816,'UT - Retail'!$B:$K,9,FALSE)</f>
        <v>Global</v>
      </c>
      <c r="G816" s="618" t="str">
        <f>VLOOKUP(C816,'UT - Retail'!$B:$K,10,FALSE)</f>
        <v>General</v>
      </c>
      <c r="H816" s="82" t="str">
        <f>VLOOKUP(C816,'UT - Retail'!$B:$N,13,FALSE)</f>
        <v>No</v>
      </c>
      <c r="I816" s="82" t="str">
        <f>VLOOKUP(C816,'UT - Retail'!$B:$Q,14,FALSE)</f>
        <v>No</v>
      </c>
      <c r="J816" s="618" t="str">
        <f>VLOOKUP(C816,'UT - Retail'!$B:$Q,11,FALSE)</f>
        <v>No</v>
      </c>
      <c r="K816" s="130" t="str">
        <f>VLOOKUP(C816,'UT - Retail'!$B:$P,15,FALSE)</f>
        <v>Yes</v>
      </c>
      <c r="L816" s="82" t="str">
        <f>VLOOKUP(C816,'UT - Retail'!$B:$Q,16,FALSE)</f>
        <v>Both</v>
      </c>
      <c r="M816" s="618" t="str">
        <f>VLOOKUP(C816,'UT - Retail'!$B:$K,6,FALSE)</f>
        <v>SGD</v>
      </c>
      <c r="N816" s="618" t="str">
        <f>IFERROR(IF(MATCH(C816,'Portfolio Construction'!$AL:$AL,0),"Yes","No"),"No")</f>
        <v>No</v>
      </c>
      <c r="O816" s="618" t="str">
        <f>IFERROR(IF(MATCH(C816,'Portfolio Construction'!$AN:$AN,0),"Yes","No"),"No")</f>
        <v>No</v>
      </c>
      <c r="P816" s="618" t="str">
        <f>IFERROR(IF(MATCH(C816,'Portfolio Construction'!$AP:$AP,0),"Yes","No"),"No")</f>
        <v>No</v>
      </c>
      <c r="Q816" s="618" t="str">
        <f>IFERROR(IF(MATCH(C816,'Portfolio Construction'!$AR:$AR,0),"Yes","No"),"No")</f>
        <v>No</v>
      </c>
      <c r="R816" s="618" t="str">
        <f>IFERROR(IF(MATCH(C816,'Portfolio Construction'!$AT:$AT,0),"Yes","No"),"No")</f>
        <v>No</v>
      </c>
      <c r="S816" s="618" t="str">
        <f>IFERROR(IF(MATCH(C816,'Portfolio Construction'!$AV:$AV,0),"Yes","No"),"No")</f>
        <v>No</v>
      </c>
      <c r="T816" s="618" t="str">
        <f>IFERROR(IF(MATCH(C816,'Portfolio Construction'!$AX:$AX,0),"Yes","No"),"No")</f>
        <v>No</v>
      </c>
      <c r="U816" s="618" t="str">
        <f>IFERROR(IF(MATCH(C816,'Portfolio Construction'!$AZ:$AZ,0),"Yes","No"),"No")</f>
        <v>No</v>
      </c>
      <c r="V816" s="618" t="str">
        <f>IFERROR(IF(MATCH(C816,'Portfolio Construction'!$BB:$BB,0),"Yes","No"),"No")</f>
        <v>No</v>
      </c>
      <c r="W816" s="618">
        <f>IF(VLOOKUP($AU816,'FE Source'!$A:$W,3,FALSE)=0,"-",VLOOKUP($AU816,'FE Source'!$A:$W,3,FALSE))</f>
        <v>7.14</v>
      </c>
      <c r="X816" s="618">
        <f>IF(VLOOKUP($AU816,'FE Source'!$A:$W,4,FALSE)=0,"-",VLOOKUP($AU816,'FE Source'!$A:$W,4,FALSE))</f>
        <v>8.09</v>
      </c>
      <c r="Y816" s="618">
        <f>IF(VLOOKUP($AU816,'FE Source'!$A:$W,5,FALSE)=0,"-",VLOOKUP($AU816,'FE Source'!$A:$W,5,FALSE))</f>
        <v>3.56</v>
      </c>
      <c r="Z816" s="618">
        <f>IF(VLOOKUP($AU816,'FE Source'!$A:$W,6,FALSE)=0,"-",VLOOKUP($AU816,'FE Source'!$A:$W,6,FALSE))</f>
        <v>11.92</v>
      </c>
      <c r="AA816" s="618">
        <f>IF(VLOOKUP($AU816,'FE Source'!$A:$W,7,FALSE)=0,"-",VLOOKUP($AU816,'FE Source'!$A:$W,7,FALSE))</f>
        <v>5.15</v>
      </c>
      <c r="AB816" s="618">
        <f>IF(VLOOKUP($AU816,'FE Source'!$A:$W,8,FALSE)=0,"-",VLOOKUP($AU816,'FE Source'!$A:$W,8,FALSE))</f>
        <v>8.9700000000000006</v>
      </c>
      <c r="AC816" s="632">
        <f>IF(VLOOKUP($AU816,'FE Source'!$A:$W,9,FALSE)=0,"-",VLOOKUP($AU816,'FE Source'!$A:$W,9,FALSE))</f>
        <v>4.58</v>
      </c>
      <c r="AD816" s="634">
        <f>IF(VLOOKUP($AU816,'FE Source'!$A:$W,10,FALSE)=0,"-",VLOOKUP($AU816,'FE Source'!$A:$W,10,FALSE))</f>
        <v>1.02</v>
      </c>
      <c r="AE816" s="618">
        <f>IF(VLOOKUP($AU816,'FE Source'!$A:$W,11,FALSE)=0,"-",VLOOKUP($AU816,'FE Source'!$A:$W,11,FALSE))</f>
        <v>13.93</v>
      </c>
      <c r="AF816" s="618">
        <f>IF(VLOOKUP($AU816,'FE Source'!$A:$W,12,FALSE)=0,"-",VLOOKUP($AU816,'FE Source'!$A:$W,12,FALSE))</f>
        <v>0.1</v>
      </c>
      <c r="AG816" s="618">
        <f>IF(VLOOKUP($AU816,'FE Source'!$A:$W,14,FALSE)=0,"-",VLOOKUP($AU816,'FE Source'!$A:$W,14,FALSE))</f>
        <v>-16.21</v>
      </c>
      <c r="AH816" s="102"/>
      <c r="AI816" s="618">
        <f>IF(VLOOKUP($AU816,'FE Source'!$A:$Y,20,FALSE)=0,"-",VLOOKUP($AU816,'FE Source'!$A:$Y,20,FALSE))</f>
        <v>109.2</v>
      </c>
      <c r="AJ816" s="102"/>
      <c r="AK816" s="102"/>
      <c r="AL816" s="632">
        <f>IF(VLOOKUP($AU816,'FE Source'!$A:$Y,19,FALSE)=0,"-",VLOOKUP($AU816,'FE Source'!$A:$Y,19,FALSE))</f>
        <v>112.41</v>
      </c>
      <c r="AM816" s="102"/>
      <c r="AN816" s="635">
        <f>IF(VLOOKUP($AU816,'FE Source'!$A:$W,13,FALSE)=0,"-",VLOOKUP($AU816,'FE Source'!$A:$W,13,FALSE))</f>
        <v>60.3</v>
      </c>
      <c r="AO816" s="634" t="str">
        <f>IF(J816="no","-",IF(VLOOKUP($AU816,'FE Source'!$A:$W,15,FALSE)=0,"-",VLOOKUP($AU816,'FE Source'!$A:$W,15,FALSE)))</f>
        <v>-</v>
      </c>
      <c r="AP816" s="618" t="str">
        <f>IF(AO816="-","-",IF(VLOOKUP($AU816,'FE Source'!$A:$Z,21,FALSE)=0,"-",IF(VLOOKUP($AU816,'FE Source'!$A:$Z,21,FALSE)=2,"Semi-Annual",IF(VLOOKUP($AU816,'FE Source'!$A:$Z,21,FALSE)=4,"Quarterly",IF(VLOOKUP($AU816,'FE Source'!$A:$Z,21,FALSE)=12,"Monthly","Annual")))))</f>
        <v>-</v>
      </c>
      <c r="AQ816" s="632">
        <f t="array" ref="AQ816">IF(VLOOKUP($AU816,'FE Source'!$A:$W,16,FALSE)=0,"-",VLOOKUP($AU816,'FE Source'!$A:$W,16,FALSE))</f>
        <v>1.73</v>
      </c>
      <c r="AR816" s="636" t="str">
        <f>IF(VLOOKUP($AU816,'FE Source'!$A:$W,17,FALSE)=0,"-",VLOOKUP($AU816,'FE Source'!$A:$W,17,FALSE))</f>
        <v>-</v>
      </c>
      <c r="AS816" s="634">
        <f>IF(VLOOKUP($AU816,'FE Source'!$AN:$AS,4,FALSE)="",VLOOKUP($AU816,'FE Source'!$AN:$AS,3,FALSE),VLOOKUP($AU816,'FE Source'!$AN:$AS,4,FALSE))</f>
        <v>1.8</v>
      </c>
      <c r="AT816" s="637">
        <f>IF(VLOOKUP($AU816,'FE Source'!$AN:$AS,5,FALSE)=0,"-",VLOOKUP($AU816,'FE Source'!$AN:$AS,5,FALSE))</f>
        <v>45782</v>
      </c>
      <c r="AU816" s="636" t="s">
        <v>936</v>
      </c>
      <c r="BE816" s="215">
        <f>IF(VLOOKUP($AU816,'FE Source'!$A:$AK,22,FALSE)=0,"-",VLOOKUP($AU816,'FE Source'!$A:$AK,22,FALSE))</f>
        <v>-5.89</v>
      </c>
      <c r="BF816" s="215">
        <f>IF(VLOOKUP($AU816,'FE Source'!$A:$AK,23,FALSE)=0,"-",VLOOKUP($AU816,'FE Source'!$A:$AK,23,FALSE))</f>
        <v>8.16</v>
      </c>
      <c r="BG816" s="215">
        <f>IF(VLOOKUP($AU816,'FE Source'!$A:$AK,24,FALSE)=0,"-",VLOOKUP($AU816,'FE Source'!$A:$AK,24,FALSE))</f>
        <v>17.11</v>
      </c>
      <c r="BH816" s="215">
        <f>IF(VLOOKUP($AU816,'FE Source'!$A:$AK,25,FALSE)=0,"-",VLOOKUP($AU816,'FE Source'!$A:$AK,25,FALSE))</f>
        <v>-12.43</v>
      </c>
      <c r="BI816" s="215">
        <f>IF(VLOOKUP($AU816,'FE Source'!$A:$AK,26,FALSE)=0,"-",VLOOKUP($AU816,'FE Source'!$A:$AK,26,FALSE))</f>
        <v>17.88</v>
      </c>
      <c r="BJ816" s="215">
        <f>IF(VLOOKUP($AU816,'FE Source'!$A:$AK,27,FALSE)=0,"-",VLOOKUP($AU816,'FE Source'!$A:$AK,27,FALSE))</f>
        <v>10.6</v>
      </c>
      <c r="BK816" s="215">
        <f>IF(VLOOKUP($AU816,'FE Source'!$A:$AK,28,FALSE)=0,"-",VLOOKUP($AU816,'FE Source'!$A:$AK,28,FALSE))</f>
        <v>14.63</v>
      </c>
      <c r="BL816" s="215">
        <f>IF(VLOOKUP($AU816,'FE Source'!$A:$AK,29,FALSE)=0,"-",VLOOKUP($AU816,'FE Source'!$A:$AK,29,FALSE))</f>
        <v>-12.99</v>
      </c>
      <c r="BM816" s="215">
        <f>IF(VLOOKUP($AU816,'FE Source'!$A:$AK,30,FALSE)=0,"-",VLOOKUP($AU816,'FE Source'!$A:$AK,30,FALSE))</f>
        <v>3.36</v>
      </c>
      <c r="BN816" t="str">
        <f>IF(VLOOKUP($AU816,'FE Source'!$A:$AK,31,FALSE)="No Specified Index","-",IF(VLOOKUP($AU816,'FE Source'!$A:$AK,31,FALSE)=0,"-",VLOOKUP($AU816,'FE Source'!$A:$AK,31,FALSE)))</f>
        <v>-</v>
      </c>
      <c r="BO816" s="217">
        <f>IF(VLOOKUP($AU816,'FE Source'!$A:$AK,32,FALSE)=0,"-",VLOOKUP($AU816,'FE Source'!$A:$AK,32,FALSE))</f>
        <v>36374</v>
      </c>
      <c r="BP816" s="18">
        <f>IF(VLOOKUP($AU816,'FE Source'!$AZ:$BC,2,FALSE)=0,"-",VLOOKUP($AU816,'FE Source'!$AZ:$BC,2,FALSE))</f>
        <v>-2.7</v>
      </c>
      <c r="BQ816" s="18">
        <f>IF(VLOOKUP($AU816,'FE Source'!$AZ:$BC,3,FALSE)=0,"-",VLOOKUP($AU816,'FE Source'!$AZ:$BC,3,FALSE))</f>
        <v>-9.39</v>
      </c>
      <c r="BR816" s="18">
        <f>IF(VLOOKUP($AU816,'FE Source'!$AZ:$BC,4,FALSE)=0,"-",VLOOKUP($AU816,'FE Source'!$AZ:$BC,4,FALSE))</f>
        <v>-4.67</v>
      </c>
    </row>
    <row r="817" spans="3:70" ht="15">
      <c r="C817" s="650" t="str">
        <f>INDEX('UT - Retail'!$B$7:$B$1409,MATCH(AU817,'UT - Retail'!$U$7:$U$1409,0),1)</f>
        <v>Nikko AM Global Dividend Equity Dis CNH-H</v>
      </c>
      <c r="D817" s="650"/>
      <c r="E817" s="618" t="str">
        <f>VLOOKUP(C817,'UT - Retail'!$B:$K,8,FALSE)</f>
        <v>Equities</v>
      </c>
      <c r="F817" s="618" t="str">
        <f>VLOOKUP(C817,'UT - Retail'!$B:$K,9,FALSE)</f>
        <v>Global</v>
      </c>
      <c r="G817" s="618" t="str">
        <f>VLOOKUP(C817,'UT - Retail'!$B:$K,10,FALSE)</f>
        <v>General</v>
      </c>
      <c r="H817" s="82" t="str">
        <f>VLOOKUP(C817,'UT - Retail'!$B:$N,13,FALSE)</f>
        <v>No</v>
      </c>
      <c r="I817" s="82" t="str">
        <f>VLOOKUP(C817,'UT - Retail'!$B:$Q,14,FALSE)</f>
        <v>No</v>
      </c>
      <c r="J817" s="618" t="str">
        <f>VLOOKUP(C817,'UT - Retail'!$B:$Q,11,FALSE)</f>
        <v>Yes</v>
      </c>
      <c r="K817" s="130" t="str">
        <f>VLOOKUP(C817,'UT - Retail'!$B:$P,15,FALSE)</f>
        <v>No</v>
      </c>
      <c r="L817" s="82" t="str">
        <f>VLOOKUP(C817,'UT - Retail'!$B:$Q,16,FALSE)</f>
        <v>iFast</v>
      </c>
      <c r="M817" s="618" t="str">
        <f>VLOOKUP(C817,'UT - Retail'!$B:$K,6,FALSE)</f>
        <v>CNH</v>
      </c>
      <c r="N817" s="618" t="str">
        <f>IFERROR(IF(MATCH(C817,'Portfolio Construction'!$AL:$AL,0),"Yes","No"),"No")</f>
        <v>No</v>
      </c>
      <c r="O817" s="618" t="str">
        <f>IFERROR(IF(MATCH(C817,'Portfolio Construction'!$AN:$AN,0),"Yes","No"),"No")</f>
        <v>No</v>
      </c>
      <c r="P817" s="618" t="str">
        <f>IFERROR(IF(MATCH(C817,'Portfolio Construction'!$AP:$AP,0),"Yes","No"),"No")</f>
        <v>No</v>
      </c>
      <c r="Q817" s="618" t="str">
        <f>IFERROR(IF(MATCH(C817,'Portfolio Construction'!$AR:$AR,0),"Yes","No"),"No")</f>
        <v>No</v>
      </c>
      <c r="R817" s="618" t="str">
        <f>IFERROR(IF(MATCH(C817,'Portfolio Construction'!$AT:$AT,0),"Yes","No"),"No")</f>
        <v>No</v>
      </c>
      <c r="S817" s="618" t="str">
        <f>IFERROR(IF(MATCH(C817,'Portfolio Construction'!$AV:$AV,0),"Yes","No"),"No")</f>
        <v>No</v>
      </c>
      <c r="T817" s="618" t="str">
        <f>IFERROR(IF(MATCH(C817,'Portfolio Construction'!$AX:$AX,0),"Yes","No"),"No")</f>
        <v>No</v>
      </c>
      <c r="U817" s="618" t="str">
        <f>IFERROR(IF(MATCH(C817,'Portfolio Construction'!$AZ:$AZ,0),"Yes","No"),"No")</f>
        <v>No</v>
      </c>
      <c r="V817" s="618" t="str">
        <f>IFERROR(IF(MATCH(C817,'Portfolio Construction'!$BB:$BB,0),"Yes","No"),"No")</f>
        <v>No</v>
      </c>
      <c r="W817" s="618">
        <f>IF(VLOOKUP($AU817,'FE Source'!$A:$W,3,FALSE)=0,"-",VLOOKUP($AU817,'FE Source'!$A:$W,3,FALSE))</f>
        <v>3.51</v>
      </c>
      <c r="X817" s="618">
        <f>IF(VLOOKUP($AU817,'FE Source'!$A:$W,4,FALSE)=0,"-",VLOOKUP($AU817,'FE Source'!$A:$W,4,FALSE))</f>
        <v>-0.75</v>
      </c>
      <c r="Y817" s="618">
        <f>IF(VLOOKUP($AU817,'FE Source'!$A:$W,5,FALSE)=0,"-",VLOOKUP($AU817,'FE Source'!$A:$W,5,FALSE))</f>
        <v>0.28000000000000003</v>
      </c>
      <c r="Z817" s="618">
        <f>IF(VLOOKUP($AU817,'FE Source'!$A:$W,6,FALSE)=0,"-",VLOOKUP($AU817,'FE Source'!$A:$W,6,FALSE))</f>
        <v>6.67</v>
      </c>
      <c r="AA817" s="618">
        <f>IF(VLOOKUP($AU817,'FE Source'!$A:$W,7,FALSE)=0,"-",VLOOKUP($AU817,'FE Source'!$A:$W,7,FALSE))</f>
        <v>0.98</v>
      </c>
      <c r="AB817" s="618">
        <f>IF(VLOOKUP($AU817,'FE Source'!$A:$W,8,FALSE)=0,"-",VLOOKUP($AU817,'FE Source'!$A:$W,8,FALSE))</f>
        <v>8.26</v>
      </c>
      <c r="AC817" s="632">
        <f>IF(VLOOKUP($AU817,'FE Source'!$A:$W,9,FALSE)=0,"-",VLOOKUP($AU817,'FE Source'!$A:$W,9,FALSE))</f>
        <v>3.74</v>
      </c>
      <c r="AD817" s="634">
        <f>IF(VLOOKUP($AU817,'FE Source'!$A:$W,10,FALSE)=0,"-",VLOOKUP($AU817,'FE Source'!$A:$W,10,FALSE))</f>
        <v>0.92</v>
      </c>
      <c r="AE817" s="618">
        <f>IF(VLOOKUP($AU817,'FE Source'!$A:$W,11,FALSE)=0,"-",VLOOKUP($AU817,'FE Source'!$A:$W,11,FALSE))</f>
        <v>13.35</v>
      </c>
      <c r="AF817" s="618" t="str">
        <f>IF(VLOOKUP($AU817,'FE Source'!$A:$W,12,FALSE)=0,"-",VLOOKUP($AU817,'FE Source'!$A:$W,12,FALSE))</f>
        <v>-</v>
      </c>
      <c r="AG817" s="618">
        <f>IF(VLOOKUP($AU817,'FE Source'!$A:$W,14,FALSE)=0,"-",VLOOKUP($AU817,'FE Source'!$A:$W,14,FALSE))</f>
        <v>-17.8</v>
      </c>
      <c r="AH817" s="102"/>
      <c r="AI817" s="618">
        <f>IF(VLOOKUP($AU817,'FE Source'!$A:$Y,20,FALSE)=0,"-",VLOOKUP($AU817,'FE Source'!$A:$Y,20,FALSE))</f>
        <v>85.78</v>
      </c>
      <c r="AJ817" s="102"/>
      <c r="AK817" s="102"/>
      <c r="AL817" s="632">
        <f>IF(VLOOKUP($AU817,'FE Source'!$A:$Y,19,FALSE)=0,"-",VLOOKUP($AU817,'FE Source'!$A:$Y,19,FALSE))</f>
        <v>117.89</v>
      </c>
      <c r="AM817" s="102"/>
      <c r="AN817" s="635">
        <f>IF(VLOOKUP($AU817,'FE Source'!$A:$W,13,FALSE)=0,"-",VLOOKUP($AU817,'FE Source'!$A:$W,13,FALSE))</f>
        <v>60.3</v>
      </c>
      <c r="AO817" s="634">
        <f>IF(J817="no","-",IF(VLOOKUP($AU817,'FE Source'!$A:$W,15,FALSE)=0,"-",VLOOKUP($AU817,'FE Source'!$A:$W,15,FALSE)))</f>
        <v>4.96</v>
      </c>
      <c r="AP817" s="618" t="str">
        <f>IF(AO817="-","-",IF(VLOOKUP($AU817,'FE Source'!$A:$Z,21,FALSE)=0,"-",IF(VLOOKUP($AU817,'FE Source'!$A:$Z,21,FALSE)=2,"Semi-Annual",IF(VLOOKUP($AU817,'FE Source'!$A:$Z,21,FALSE)=4,"Quarterly",IF(VLOOKUP($AU817,'FE Source'!$A:$Z,21,FALSE)=12,"Monthly","Annual")))))</f>
        <v>Monthly</v>
      </c>
      <c r="AQ817" s="632">
        <f t="array" ref="AQ817">IF(VLOOKUP($AU817,'FE Source'!$A:$W,16,FALSE)=0,"-",VLOOKUP($AU817,'FE Source'!$A:$W,16,FALSE))</f>
        <v>1.73</v>
      </c>
      <c r="AR817" s="636" t="str">
        <f>IF(VLOOKUP($AU817,'FE Source'!$A:$W,17,FALSE)=0,"-",VLOOKUP($AU817,'FE Source'!$A:$W,17,FALSE))</f>
        <v>-</v>
      </c>
      <c r="AS817" s="634">
        <f>IF(VLOOKUP($AU817,'FE Source'!$AN:$AS,4,FALSE)="",VLOOKUP($AU817,'FE Source'!$AN:$AS,3,FALSE),VLOOKUP($AU817,'FE Source'!$AN:$AS,4,FALSE))</f>
        <v>9.84</v>
      </c>
      <c r="AT817" s="637">
        <f>IF(VLOOKUP($AU817,'FE Source'!$AN:$AS,5,FALSE)=0,"-",VLOOKUP($AU817,'FE Source'!$AN:$AS,5,FALSE))</f>
        <v>45782</v>
      </c>
      <c r="AU817" s="636" t="s">
        <v>2662</v>
      </c>
      <c r="BE817" s="215">
        <f>IF(VLOOKUP($AU817,'FE Source'!$A:$AK,22,FALSE)=0,"-",VLOOKUP($AU817,'FE Source'!$A:$AK,22,FALSE))</f>
        <v>-3.44</v>
      </c>
      <c r="BF817" s="215">
        <f>IF(VLOOKUP($AU817,'FE Source'!$A:$AK,23,FALSE)=0,"-",VLOOKUP($AU817,'FE Source'!$A:$AK,23,FALSE))</f>
        <v>4.74</v>
      </c>
      <c r="BG817" s="215">
        <f>IF(VLOOKUP($AU817,'FE Source'!$A:$AK,24,FALSE)=0,"-",VLOOKUP($AU817,'FE Source'!$A:$AK,24,FALSE))</f>
        <v>18.25</v>
      </c>
      <c r="BH817" s="215">
        <f>IF(VLOOKUP($AU817,'FE Source'!$A:$AK,25,FALSE)=0,"-",VLOOKUP($AU817,'FE Source'!$A:$AK,25,FALSE))</f>
        <v>-17.25</v>
      </c>
      <c r="BI817" s="215">
        <f>IF(VLOOKUP($AU817,'FE Source'!$A:$AK,26,FALSE)=0,"-",VLOOKUP($AU817,'FE Source'!$A:$AK,26,FALSE))</f>
        <v>15.27</v>
      </c>
      <c r="BJ817" s="215">
        <f>IF(VLOOKUP($AU817,'FE Source'!$A:$AK,27,FALSE)=0,"-",VLOOKUP($AU817,'FE Source'!$A:$AK,27,FALSE))</f>
        <v>19.39</v>
      </c>
      <c r="BK817" s="215">
        <f>IF(VLOOKUP($AU817,'FE Source'!$A:$AK,28,FALSE)=0,"-",VLOOKUP($AU817,'FE Source'!$A:$AK,28,FALSE))</f>
        <v>22.74</v>
      </c>
      <c r="BL817" s="215">
        <f>IF(VLOOKUP($AU817,'FE Source'!$A:$AK,29,FALSE)=0,"-",VLOOKUP($AU817,'FE Source'!$A:$AK,29,FALSE))</f>
        <v>-19.43</v>
      </c>
      <c r="BM817" s="215">
        <f>IF(VLOOKUP($AU817,'FE Source'!$A:$AK,30,FALSE)=0,"-",VLOOKUP($AU817,'FE Source'!$A:$AK,30,FALSE))</f>
        <v>1.22</v>
      </c>
      <c r="BN817" t="str">
        <f>IF(VLOOKUP($AU817,'FE Source'!$A:$AK,31,FALSE)="No Specified Index","-",IF(VLOOKUP($AU817,'FE Source'!$A:$AK,31,FALSE)=0,"-",VLOOKUP($AU817,'FE Source'!$A:$AK,31,FALSE)))</f>
        <v>-</v>
      </c>
      <c r="BO817" s="217">
        <f>IF(VLOOKUP($AU817,'FE Source'!$A:$AK,32,FALSE)=0,"-",VLOOKUP($AU817,'FE Source'!$A:$AK,32,FALSE))</f>
        <v>41730</v>
      </c>
      <c r="BP817" s="18" t="str">
        <f>IF(VLOOKUP($AU817,'FE Source'!$AZ:$BC,2,FALSE)=0,"-",VLOOKUP($AU817,'FE Source'!$AZ:$BC,2,FALSE))</f>
        <v>-</v>
      </c>
      <c r="BQ817" s="18" t="str">
        <f>IF(VLOOKUP($AU817,'FE Source'!$AZ:$BC,3,FALSE)=0,"-",VLOOKUP($AU817,'FE Source'!$AZ:$BC,3,FALSE))</f>
        <v>-</v>
      </c>
      <c r="BR817" s="18" t="str">
        <f>IF(VLOOKUP($AU817,'FE Source'!$AZ:$BC,4,FALSE)=0,"-",VLOOKUP($AU817,'FE Source'!$AZ:$BC,4,FALSE))</f>
        <v>-</v>
      </c>
    </row>
    <row r="818" spans="3:70" ht="15">
      <c r="C818" s="650" t="str">
        <f>INDEX('UT - Retail'!$B$7:$B$1409,MATCH(AU818,'UT - Retail'!$U$7:$U$1409,0),1)</f>
        <v>Nikko AM Global Dividend Equity Dis SGD-H</v>
      </c>
      <c r="D818" s="650"/>
      <c r="E818" s="618" t="str">
        <f>VLOOKUP(C818,'UT - Retail'!$B:$K,8,FALSE)</f>
        <v>Equities</v>
      </c>
      <c r="F818" s="618" t="str">
        <f>VLOOKUP(C818,'UT - Retail'!$B:$K,9,FALSE)</f>
        <v>Global</v>
      </c>
      <c r="G818" s="618" t="str">
        <f>VLOOKUP(C818,'UT - Retail'!$B:$K,10,FALSE)</f>
        <v>General</v>
      </c>
      <c r="H818" s="82" t="str">
        <f>VLOOKUP(C818,'UT - Retail'!$B:$N,13,FALSE)</f>
        <v>No</v>
      </c>
      <c r="I818" s="82" t="str">
        <f>VLOOKUP(C818,'UT - Retail'!$B:$Q,14,FALSE)</f>
        <v>No</v>
      </c>
      <c r="J818" s="618" t="str">
        <f>VLOOKUP(C818,'UT - Retail'!$B:$Q,11,FALSE)</f>
        <v>Yes</v>
      </c>
      <c r="K818" s="130" t="str">
        <f>VLOOKUP(C818,'UT - Retail'!$B:$P,15,FALSE)</f>
        <v>Yes</v>
      </c>
      <c r="L818" s="82" t="str">
        <f>VLOOKUP(C818,'UT - Retail'!$B:$Q,16,FALSE)</f>
        <v>Both</v>
      </c>
      <c r="M818" s="618" t="str">
        <f>VLOOKUP(C818,'UT - Retail'!$B:$K,6,FALSE)</f>
        <v>SGD</v>
      </c>
      <c r="N818" s="618" t="str">
        <f>IFERROR(IF(MATCH(C818,'Portfolio Construction'!$AL:$AL,0),"Yes","No"),"No")</f>
        <v>No</v>
      </c>
      <c r="O818" s="618" t="str">
        <f>IFERROR(IF(MATCH(C818,'Portfolio Construction'!$AN:$AN,0),"Yes","No"),"No")</f>
        <v>No</v>
      </c>
      <c r="P818" s="618" t="str">
        <f>IFERROR(IF(MATCH(C818,'Portfolio Construction'!$AP:$AP,0),"Yes","No"),"No")</f>
        <v>No</v>
      </c>
      <c r="Q818" s="618" t="str">
        <f>IFERROR(IF(MATCH(C818,'Portfolio Construction'!$AR:$AR,0),"Yes","No"),"No")</f>
        <v>No</v>
      </c>
      <c r="R818" s="618" t="str">
        <f>IFERROR(IF(MATCH(C818,'Portfolio Construction'!$AT:$AT,0),"Yes","No"),"No")</f>
        <v>No</v>
      </c>
      <c r="S818" s="618" t="str">
        <f>IFERROR(IF(MATCH(C818,'Portfolio Construction'!$AV:$AV,0),"Yes","No"),"No")</f>
        <v>No</v>
      </c>
      <c r="T818" s="618" t="str">
        <f>IFERROR(IF(MATCH(C818,'Portfolio Construction'!$AX:$AX,0),"Yes","No"),"No")</f>
        <v>No</v>
      </c>
      <c r="U818" s="618" t="str">
        <f>IFERROR(IF(MATCH(C818,'Portfolio Construction'!$AZ:$AZ,0),"Yes","No"),"No")</f>
        <v>No</v>
      </c>
      <c r="V818" s="618" t="str">
        <f>IFERROR(IF(MATCH(C818,'Portfolio Construction'!$BB:$BB,0),"Yes","No"),"No")</f>
        <v>No</v>
      </c>
      <c r="W818" s="618">
        <f>IF(VLOOKUP($AU818,'FE Source'!$A:$W,3,FALSE)=0,"-",VLOOKUP($AU818,'FE Source'!$A:$W,3,FALSE))</f>
        <v>7.09</v>
      </c>
      <c r="X818" s="618">
        <f>IF(VLOOKUP($AU818,'FE Source'!$A:$W,4,FALSE)=0,"-",VLOOKUP($AU818,'FE Source'!$A:$W,4,FALSE))</f>
        <v>8.0500000000000007</v>
      </c>
      <c r="Y818" s="618">
        <f>IF(VLOOKUP($AU818,'FE Source'!$A:$W,5,FALSE)=0,"-",VLOOKUP($AU818,'FE Source'!$A:$W,5,FALSE))</f>
        <v>3.58</v>
      </c>
      <c r="Z818" s="618">
        <f>IF(VLOOKUP($AU818,'FE Source'!$A:$W,6,FALSE)=0,"-",VLOOKUP($AU818,'FE Source'!$A:$W,6,FALSE))</f>
        <v>11.95</v>
      </c>
      <c r="AA818" s="618">
        <f>IF(VLOOKUP($AU818,'FE Source'!$A:$W,7,FALSE)=0,"-",VLOOKUP($AU818,'FE Source'!$A:$W,7,FALSE))</f>
        <v>5.16</v>
      </c>
      <c r="AB818" s="618">
        <f>IF(VLOOKUP($AU818,'FE Source'!$A:$W,8,FALSE)=0,"-",VLOOKUP($AU818,'FE Source'!$A:$W,8,FALSE))</f>
        <v>9</v>
      </c>
      <c r="AC818" s="632">
        <f>IF(VLOOKUP($AU818,'FE Source'!$A:$W,9,FALSE)=0,"-",VLOOKUP($AU818,'FE Source'!$A:$W,9,FALSE))</f>
        <v>4.58</v>
      </c>
      <c r="AD818" s="634">
        <f>IF(VLOOKUP($AU818,'FE Source'!$A:$W,10,FALSE)=0,"-",VLOOKUP($AU818,'FE Source'!$A:$W,10,FALSE))</f>
        <v>1.03</v>
      </c>
      <c r="AE818" s="618">
        <f>IF(VLOOKUP($AU818,'FE Source'!$A:$W,11,FALSE)=0,"-",VLOOKUP($AU818,'FE Source'!$A:$W,11,FALSE))</f>
        <v>13.96</v>
      </c>
      <c r="AF818" s="618">
        <f>IF(VLOOKUP($AU818,'FE Source'!$A:$W,12,FALSE)=0,"-",VLOOKUP($AU818,'FE Source'!$A:$W,12,FALSE))</f>
        <v>0.1</v>
      </c>
      <c r="AG818" s="618">
        <f>IF(VLOOKUP($AU818,'FE Source'!$A:$W,14,FALSE)=0,"-",VLOOKUP($AU818,'FE Source'!$A:$W,14,FALSE))</f>
        <v>-16.09</v>
      </c>
      <c r="AH818" s="102"/>
      <c r="AI818" s="618">
        <f>IF(VLOOKUP($AU818,'FE Source'!$A:$Y,20,FALSE)=0,"-",VLOOKUP($AU818,'FE Source'!$A:$Y,20,FALSE))</f>
        <v>110.14</v>
      </c>
      <c r="AJ818" s="102"/>
      <c r="AK818" s="102"/>
      <c r="AL818" s="632">
        <f>IF(VLOOKUP($AU818,'FE Source'!$A:$Y,19,FALSE)=0,"-",VLOOKUP($AU818,'FE Source'!$A:$Y,19,FALSE))</f>
        <v>112.87</v>
      </c>
      <c r="AM818" s="102"/>
      <c r="AN818" s="635">
        <f>IF(VLOOKUP($AU818,'FE Source'!$A:$W,13,FALSE)=0,"-",VLOOKUP($AU818,'FE Source'!$A:$W,13,FALSE))</f>
        <v>60.3</v>
      </c>
      <c r="AO818" s="634">
        <f>IF(J818="no","-",IF(VLOOKUP($AU818,'FE Source'!$A:$W,15,FALSE)=0,"-",VLOOKUP($AU818,'FE Source'!$A:$W,15,FALSE)))</f>
        <v>4.96</v>
      </c>
      <c r="AP818" s="618" t="str">
        <f>IF(AO818="-","-",IF(VLOOKUP($AU818,'FE Source'!$A:$Z,21,FALSE)=0,"-",IF(VLOOKUP($AU818,'FE Source'!$A:$Z,21,FALSE)=2,"Semi-Annual",IF(VLOOKUP($AU818,'FE Source'!$A:$Z,21,FALSE)=4,"Quarterly",IF(VLOOKUP($AU818,'FE Source'!$A:$Z,21,FALSE)=12,"Monthly","Annual")))))</f>
        <v>Monthly</v>
      </c>
      <c r="AQ818" s="632">
        <f t="array" ref="AQ818">IF(VLOOKUP($AU818,'FE Source'!$A:$W,16,FALSE)=0,"-",VLOOKUP($AU818,'FE Source'!$A:$W,16,FALSE))</f>
        <v>1.73</v>
      </c>
      <c r="AR818" s="636" t="str">
        <f>IF(VLOOKUP($AU818,'FE Source'!$A:$W,17,FALSE)=0,"-",VLOOKUP($AU818,'FE Source'!$A:$W,17,FALSE))</f>
        <v>-</v>
      </c>
      <c r="AS818" s="634">
        <f>IF(VLOOKUP($AU818,'FE Source'!$AN:$AS,4,FALSE)="",VLOOKUP($AU818,'FE Source'!$AN:$AS,3,FALSE),VLOOKUP($AU818,'FE Source'!$AN:$AS,4,FALSE))</f>
        <v>0.96</v>
      </c>
      <c r="AT818" s="637">
        <f>IF(VLOOKUP($AU818,'FE Source'!$AN:$AS,5,FALSE)=0,"-",VLOOKUP($AU818,'FE Source'!$AN:$AS,5,FALSE))</f>
        <v>45782</v>
      </c>
      <c r="AU818" s="636" t="s">
        <v>1364</v>
      </c>
      <c r="BE818" s="215">
        <f>IF(VLOOKUP($AU818,'FE Source'!$A:$AK,22,FALSE)=0,"-",VLOOKUP($AU818,'FE Source'!$A:$AK,22,FALSE))</f>
        <v>-5.91</v>
      </c>
      <c r="BF818" s="215">
        <f>IF(VLOOKUP($AU818,'FE Source'!$A:$AK,23,FALSE)=0,"-",VLOOKUP($AU818,'FE Source'!$A:$AK,23,FALSE))</f>
        <v>8.41</v>
      </c>
      <c r="BG818" s="215">
        <f>IF(VLOOKUP($AU818,'FE Source'!$A:$AK,24,FALSE)=0,"-",VLOOKUP($AU818,'FE Source'!$A:$AK,24,FALSE))</f>
        <v>16.91</v>
      </c>
      <c r="BH818" s="215">
        <f>IF(VLOOKUP($AU818,'FE Source'!$A:$AK,25,FALSE)=0,"-",VLOOKUP($AU818,'FE Source'!$A:$AK,25,FALSE))</f>
        <v>-12.33</v>
      </c>
      <c r="BI818" s="215">
        <f>IF(VLOOKUP($AU818,'FE Source'!$A:$AK,26,FALSE)=0,"-",VLOOKUP($AU818,'FE Source'!$A:$AK,26,FALSE))</f>
        <v>17.96</v>
      </c>
      <c r="BJ818" s="215">
        <f>IF(VLOOKUP($AU818,'FE Source'!$A:$AK,27,FALSE)=0,"-",VLOOKUP($AU818,'FE Source'!$A:$AK,27,FALSE))</f>
        <v>10.4</v>
      </c>
      <c r="BK818" s="215">
        <f>IF(VLOOKUP($AU818,'FE Source'!$A:$AK,28,FALSE)=0,"-",VLOOKUP($AU818,'FE Source'!$A:$AK,28,FALSE))</f>
        <v>14.59</v>
      </c>
      <c r="BL818" s="215">
        <f>IF(VLOOKUP($AU818,'FE Source'!$A:$AK,29,FALSE)=0,"-",VLOOKUP($AU818,'FE Source'!$A:$AK,29,FALSE))</f>
        <v>-12.92</v>
      </c>
      <c r="BM818" s="215">
        <f>IF(VLOOKUP($AU818,'FE Source'!$A:$AK,30,FALSE)=0,"-",VLOOKUP($AU818,'FE Source'!$A:$AK,30,FALSE))</f>
        <v>3.46</v>
      </c>
      <c r="BN818" t="str">
        <f>IF(VLOOKUP($AU818,'FE Source'!$A:$AK,31,FALSE)="No Specified Index","-",IF(VLOOKUP($AU818,'FE Source'!$A:$AK,31,FALSE)=0,"-",VLOOKUP($AU818,'FE Source'!$A:$AK,31,FALSE)))</f>
        <v>-</v>
      </c>
      <c r="BO818" s="217">
        <f>IF(VLOOKUP($AU818,'FE Source'!$A:$AK,32,FALSE)=0,"-",VLOOKUP($AU818,'FE Source'!$A:$AK,32,FALSE))</f>
        <v>41715</v>
      </c>
      <c r="BP818" s="18" t="str">
        <f>IF(VLOOKUP($AU818,'FE Source'!$AZ:$BC,2,FALSE)=0,"-",VLOOKUP($AU818,'FE Source'!$AZ:$BC,2,FALSE))</f>
        <v>-</v>
      </c>
      <c r="BQ818" s="18" t="str">
        <f>IF(VLOOKUP($AU818,'FE Source'!$AZ:$BC,3,FALSE)=0,"-",VLOOKUP($AU818,'FE Source'!$AZ:$BC,3,FALSE))</f>
        <v>-</v>
      </c>
      <c r="BR818" s="18" t="str">
        <f>IF(VLOOKUP($AU818,'FE Source'!$AZ:$BC,4,FALSE)=0,"-",VLOOKUP($AU818,'FE Source'!$AZ:$BC,4,FALSE))</f>
        <v>-</v>
      </c>
    </row>
    <row r="819" spans="3:70" ht="15">
      <c r="C819" s="650" t="str">
        <f>INDEX('UT - Retail'!$B$7:$B$1409,MATCH(AU819,'UT - Retail'!$U$7:$U$1409,0),1)</f>
        <v>Nikko AM Global Equity Fund - Class F SGD</v>
      </c>
      <c r="D819" s="650"/>
      <c r="E819" s="618" t="str">
        <f>VLOOKUP(C819,'UT - Retail'!$B:$K,8,FALSE)</f>
        <v>Equities</v>
      </c>
      <c r="F819" s="618" t="str">
        <f>VLOOKUP(C819,'UT - Retail'!$B:$K,9,FALSE)</f>
        <v>Global</v>
      </c>
      <c r="G819" s="618" t="str">
        <f>VLOOKUP(C819,'UT - Retail'!$B:$K,10,FALSE)</f>
        <v>General</v>
      </c>
      <c r="H819" s="82" t="str">
        <f>VLOOKUP(C819,'UT - Retail'!$B:$N,13,FALSE)</f>
        <v>Yes</v>
      </c>
      <c r="I819" s="82" t="str">
        <f>VLOOKUP(C819,'UT - Retail'!$B:$Q,14,FALSE)</f>
        <v>No</v>
      </c>
      <c r="J819" s="618" t="str">
        <f>VLOOKUP(C819,'UT - Retail'!$B:$Q,11,FALSE)</f>
        <v>No</v>
      </c>
      <c r="K819" s="130" t="str">
        <f>VLOOKUP(C819,'UT - Retail'!$B:$P,15,FALSE)</f>
        <v>Yes</v>
      </c>
      <c r="L819" s="82" t="str">
        <f>VLOOKUP(C819,'UT - Retail'!$B:$Q,16,FALSE)</f>
        <v>Both</v>
      </c>
      <c r="M819" s="618" t="str">
        <f>VLOOKUP(C819,'UT - Retail'!$B:$K,6,FALSE)</f>
        <v>SGD</v>
      </c>
      <c r="N819" s="618" t="str">
        <f>IFERROR(IF(MATCH(C819,'Portfolio Construction'!$AL:$AL,0),"Yes","No"),"No")</f>
        <v>No</v>
      </c>
      <c r="O819" s="618" t="str">
        <f>IFERROR(IF(MATCH(C819,'Portfolio Construction'!$AN:$AN,0),"Yes","No"),"No")</f>
        <v>No</v>
      </c>
      <c r="P819" s="618" t="str">
        <f>IFERROR(IF(MATCH(C819,'Portfolio Construction'!$AP:$AP,0),"Yes","No"),"No")</f>
        <v>No</v>
      </c>
      <c r="Q819" s="618" t="str">
        <f>IFERROR(IF(MATCH(C819,'Portfolio Construction'!$AR:$AR,0),"Yes","No"),"No")</f>
        <v>No</v>
      </c>
      <c r="R819" s="618" t="str">
        <f>IFERROR(IF(MATCH(C819,'Portfolio Construction'!$AT:$AT,0),"Yes","No"),"No")</f>
        <v>No</v>
      </c>
      <c r="S819" s="618" t="str">
        <f>IFERROR(IF(MATCH(C819,'Portfolio Construction'!$AV:$AV,0),"Yes","No"),"No")</f>
        <v>No</v>
      </c>
      <c r="T819" s="618" t="str">
        <f>IFERROR(IF(MATCH(C819,'Portfolio Construction'!$AX:$AX,0),"Yes","No"),"No")</f>
        <v>No</v>
      </c>
      <c r="U819" s="618" t="str">
        <f>IFERROR(IF(MATCH(C819,'Portfolio Construction'!$AZ:$AZ,0),"Yes","No"),"No")</f>
        <v>No</v>
      </c>
      <c r="V819" s="618" t="str">
        <f>IFERROR(IF(MATCH(C819,'Portfolio Construction'!$BB:$BB,0),"Yes","No"),"No")</f>
        <v>No</v>
      </c>
      <c r="W819" s="618">
        <f>IF(VLOOKUP($AU819,'FE Source'!$A:$W,3,FALSE)=0,"-",VLOOKUP($AU819,'FE Source'!$A:$W,3,FALSE))</f>
        <v>-4</v>
      </c>
      <c r="X819" s="618">
        <f>IF(VLOOKUP($AU819,'FE Source'!$A:$W,4,FALSE)=0,"-",VLOOKUP($AU819,'FE Source'!$A:$W,4,FALSE))</f>
        <v>7.71</v>
      </c>
      <c r="Y819" s="618">
        <f>IF(VLOOKUP($AU819,'FE Source'!$A:$W,5,FALSE)=0,"-",VLOOKUP($AU819,'FE Source'!$A:$W,5,FALSE))</f>
        <v>-2.59</v>
      </c>
      <c r="Z819" s="618" t="str">
        <f>IF(VLOOKUP($AU819,'FE Source'!$A:$W,6,FALSE)=0,"-",VLOOKUP($AU819,'FE Source'!$A:$W,6,FALSE))</f>
        <v>-</v>
      </c>
      <c r="AA819" s="618" t="str">
        <f>IF(VLOOKUP($AU819,'FE Source'!$A:$W,7,FALSE)=0,"-",VLOOKUP($AU819,'FE Source'!$A:$W,7,FALSE))</f>
        <v>-</v>
      </c>
      <c r="AB819" s="618" t="str">
        <f>IF(VLOOKUP($AU819,'FE Source'!$A:$W,8,FALSE)=0,"-",VLOOKUP($AU819,'FE Source'!$A:$W,8,FALSE))</f>
        <v>-</v>
      </c>
      <c r="AC819" s="632" t="str">
        <f>IF(VLOOKUP($AU819,'FE Source'!$A:$W,9,FALSE)=0,"-",VLOOKUP($AU819,'FE Source'!$A:$W,9,FALSE))</f>
        <v>-</v>
      </c>
      <c r="AD819" s="634" t="str">
        <f>IF(VLOOKUP($AU819,'FE Source'!$A:$W,10,FALSE)=0,"-",VLOOKUP($AU819,'FE Source'!$A:$W,10,FALSE))</f>
        <v>-</v>
      </c>
      <c r="AE819" s="618" t="str">
        <f>IF(VLOOKUP($AU819,'FE Source'!$A:$W,11,FALSE)=0,"-",VLOOKUP($AU819,'FE Source'!$A:$W,11,FALSE))</f>
        <v>-</v>
      </c>
      <c r="AF819" s="618" t="str">
        <f>IF(VLOOKUP($AU819,'FE Source'!$A:$W,12,FALSE)=0,"-",VLOOKUP($AU819,'FE Source'!$A:$W,12,FALSE))</f>
        <v>-</v>
      </c>
      <c r="AG819" s="618" t="str">
        <f>IF(VLOOKUP($AU819,'FE Source'!$A:$W,14,FALSE)=0,"-",VLOOKUP($AU819,'FE Source'!$A:$W,14,FALSE))</f>
        <v>-</v>
      </c>
      <c r="AH819" s="102"/>
      <c r="AI819" s="618" t="str">
        <f>IF(VLOOKUP($AU819,'FE Source'!$A:$Y,20,FALSE)=0,"-",VLOOKUP($AU819,'FE Source'!$A:$Y,20,FALSE))</f>
        <v>-</v>
      </c>
      <c r="AJ819" s="102"/>
      <c r="AK819" s="102"/>
      <c r="AL819" s="632" t="str">
        <f>IF(VLOOKUP($AU819,'FE Source'!$A:$Y,19,FALSE)=0,"-",VLOOKUP($AU819,'FE Source'!$A:$Y,19,FALSE))</f>
        <v>-</v>
      </c>
      <c r="AM819" s="102"/>
      <c r="AN819" s="635">
        <f>IF(VLOOKUP($AU819,'FE Source'!$A:$W,13,FALSE)=0,"-",VLOOKUP($AU819,'FE Source'!$A:$W,13,FALSE))</f>
        <v>1306.2</v>
      </c>
      <c r="AO819" s="634" t="str">
        <f>IF(J819="no","-",IF(VLOOKUP($AU819,'FE Source'!$A:$W,15,FALSE)=0,"-",VLOOKUP($AU819,'FE Source'!$A:$W,15,FALSE)))</f>
        <v>-</v>
      </c>
      <c r="AP819" s="618" t="str">
        <f>IF(AO819="-","-",IF(VLOOKUP($AU819,'FE Source'!$A:$Z,21,FALSE)=0,"-",IF(VLOOKUP($AU819,'FE Source'!$A:$Z,21,FALSE)=2,"Semi-Annual",IF(VLOOKUP($AU819,'FE Source'!$A:$Z,21,FALSE)=4,"Quarterly",IF(VLOOKUP($AU819,'FE Source'!$A:$Z,21,FALSE)=12,"Monthly","Annual")))))</f>
        <v>-</v>
      </c>
      <c r="AQ819" s="632" t="str">
        <f t="array" ref="AQ819">IF(VLOOKUP($AU819,'FE Source'!$A:$W,16,FALSE)=0,"-",VLOOKUP($AU819,'FE Source'!$A:$W,16,FALSE))</f>
        <v>-</v>
      </c>
      <c r="AR819" s="636" t="str">
        <f>IF(VLOOKUP($AU819,'FE Source'!$A:$W,17,FALSE)=0,"-",VLOOKUP($AU819,'FE Source'!$A:$W,17,FALSE))</f>
        <v>-</v>
      </c>
      <c r="AS819" s="634">
        <f>IF(VLOOKUP($AU819,'FE Source'!$AN:$AS,4,FALSE)="",VLOOKUP($AU819,'FE Source'!$AN:$AS,3,FALSE),VLOOKUP($AU819,'FE Source'!$AN:$AS,4,FALSE))</f>
        <v>10.81</v>
      </c>
      <c r="AT819" s="637">
        <f>IF(VLOOKUP($AU819,'FE Source'!$AN:$AS,5,FALSE)=0,"-",VLOOKUP($AU819,'FE Source'!$AN:$AS,5,FALSE))</f>
        <v>45783</v>
      </c>
      <c r="AU819" s="636" t="s">
        <v>10082</v>
      </c>
      <c r="BE819" s="215" t="str">
        <f>IF(VLOOKUP($AU819,'FE Source'!$A:$AK,22,FALSE)=0,"-",VLOOKUP($AU819,'FE Source'!$A:$AK,22,FALSE))</f>
        <v>-</v>
      </c>
      <c r="BF819" s="215" t="str">
        <f>IF(VLOOKUP($AU819,'FE Source'!$A:$AK,23,FALSE)=0,"-",VLOOKUP($AU819,'FE Source'!$A:$AK,23,FALSE))</f>
        <v>-</v>
      </c>
      <c r="BG819" s="215" t="str">
        <f>IF(VLOOKUP($AU819,'FE Source'!$A:$AK,24,FALSE)=0,"-",VLOOKUP($AU819,'FE Source'!$A:$AK,24,FALSE))</f>
        <v>-</v>
      </c>
      <c r="BH819" s="215" t="str">
        <f>IF(VLOOKUP($AU819,'FE Source'!$A:$AK,25,FALSE)=0,"-",VLOOKUP($AU819,'FE Source'!$A:$AK,25,FALSE))</f>
        <v>-</v>
      </c>
      <c r="BI819" s="215" t="str">
        <f>IF(VLOOKUP($AU819,'FE Source'!$A:$AK,26,FALSE)=0,"-",VLOOKUP($AU819,'FE Source'!$A:$AK,26,FALSE))</f>
        <v>-</v>
      </c>
      <c r="BJ819" s="215" t="str">
        <f>IF(VLOOKUP($AU819,'FE Source'!$A:$AK,27,FALSE)=0,"-",VLOOKUP($AU819,'FE Source'!$A:$AK,27,FALSE))</f>
        <v>-</v>
      </c>
      <c r="BK819" s="215" t="str">
        <f>IF(VLOOKUP($AU819,'FE Source'!$A:$AK,28,FALSE)=0,"-",VLOOKUP($AU819,'FE Source'!$A:$AK,28,FALSE))</f>
        <v>-</v>
      </c>
      <c r="BL819" s="215" t="str">
        <f>IF(VLOOKUP($AU819,'FE Source'!$A:$AK,29,FALSE)=0,"-",VLOOKUP($AU819,'FE Source'!$A:$AK,29,FALSE))</f>
        <v>-</v>
      </c>
      <c r="BM819" s="215" t="str">
        <f>IF(VLOOKUP($AU819,'FE Source'!$A:$AK,30,FALSE)=0,"-",VLOOKUP($AU819,'FE Source'!$A:$AK,30,FALSE))</f>
        <v>-</v>
      </c>
      <c r="BN819" t="str">
        <f>IF(VLOOKUP($AU819,'FE Source'!$A:$AK,31,FALSE)="No Specified Index","-",IF(VLOOKUP($AU819,'FE Source'!$A:$AK,31,FALSE)=0,"-",VLOOKUP($AU819,'FE Source'!$A:$AK,31,FALSE)))</f>
        <v>MSCI ACWI</v>
      </c>
      <c r="BO819" s="217">
        <f>IF(VLOOKUP($AU819,'FE Source'!$A:$AK,32,FALSE)=0,"-",VLOOKUP($AU819,'FE Source'!$A:$AK,32,FALSE))</f>
        <v>45426</v>
      </c>
      <c r="BP819" s="18" t="str">
        <f>IF(VLOOKUP($AU819,'FE Source'!$AZ:$BC,2,FALSE)=0,"-",VLOOKUP($AU819,'FE Source'!$AZ:$BC,2,FALSE))</f>
        <v>-</v>
      </c>
      <c r="BQ819" s="18" t="str">
        <f>IF(VLOOKUP($AU819,'FE Source'!$AZ:$BC,3,FALSE)=0,"-",VLOOKUP($AU819,'FE Source'!$AZ:$BC,3,FALSE))</f>
        <v>-</v>
      </c>
      <c r="BR819" s="18" t="str">
        <f>IF(VLOOKUP($AU819,'FE Source'!$AZ:$BC,4,FALSE)=0,"-",VLOOKUP($AU819,'FE Source'!$AZ:$BC,4,FALSE))</f>
        <v>-</v>
      </c>
    </row>
    <row r="820" spans="3:70" ht="15">
      <c r="C820" s="650" t="str">
        <f>INDEX('UT - Retail'!$B$7:$B$1409,MATCH(AU820,'UT - Retail'!$U$7:$U$1409,0),1)</f>
        <v>Nikko AM Global Equity Fund - Class F USD</v>
      </c>
      <c r="D820" s="650"/>
      <c r="E820" s="618" t="str">
        <f>VLOOKUP(C820,'UT - Retail'!$B:$K,8,FALSE)</f>
        <v>Equities</v>
      </c>
      <c r="F820" s="618" t="str">
        <f>VLOOKUP(C820,'UT - Retail'!$B:$K,9,FALSE)</f>
        <v>Global</v>
      </c>
      <c r="G820" s="618" t="str">
        <f>VLOOKUP(C820,'UT - Retail'!$B:$K,10,FALSE)</f>
        <v>General</v>
      </c>
      <c r="H820" s="82" t="str">
        <f>VLOOKUP(C820,'UT - Retail'!$B:$N,13,FALSE)</f>
        <v>No</v>
      </c>
      <c r="I820" s="82" t="str">
        <f>VLOOKUP(C820,'UT - Retail'!$B:$Q,14,FALSE)</f>
        <v>No</v>
      </c>
      <c r="J820" s="618" t="str">
        <f>VLOOKUP(C820,'UT - Retail'!$B:$Q,11,FALSE)</f>
        <v>No</v>
      </c>
      <c r="K820" s="130" t="str">
        <f>VLOOKUP(C820,'UT - Retail'!$B:$P,15,FALSE)</f>
        <v>No</v>
      </c>
      <c r="L820" s="82" t="str">
        <f>VLOOKUP(C820,'UT - Retail'!$B:$Q,16,FALSE)</f>
        <v>Both</v>
      </c>
      <c r="M820" s="618" t="str">
        <f>VLOOKUP(C820,'UT - Retail'!$B:$K,6,FALSE)</f>
        <v>USD</v>
      </c>
      <c r="N820" s="618" t="str">
        <f>IFERROR(IF(MATCH(C820,'Portfolio Construction'!$AL:$AL,0),"Yes","No"),"No")</f>
        <v>No</v>
      </c>
      <c r="O820" s="618" t="str">
        <f>IFERROR(IF(MATCH(C820,'Portfolio Construction'!$AN:$AN,0),"Yes","No"),"No")</f>
        <v>No</v>
      </c>
      <c r="P820" s="618" t="str">
        <f>IFERROR(IF(MATCH(C820,'Portfolio Construction'!$AP:$AP,0),"Yes","No"),"No")</f>
        <v>No</v>
      </c>
      <c r="Q820" s="618" t="str">
        <f>IFERROR(IF(MATCH(C820,'Portfolio Construction'!$AR:$AR,0),"Yes","No"),"No")</f>
        <v>No</v>
      </c>
      <c r="R820" s="618" t="str">
        <f>IFERROR(IF(MATCH(C820,'Portfolio Construction'!$AT:$AT,0),"Yes","No"),"No")</f>
        <v>No</v>
      </c>
      <c r="S820" s="618" t="str">
        <f>IFERROR(IF(MATCH(C820,'Portfolio Construction'!$AV:$AV,0),"Yes","No"),"No")</f>
        <v>No</v>
      </c>
      <c r="T820" s="618" t="str">
        <f>IFERROR(IF(MATCH(C820,'Portfolio Construction'!$AX:$AX,0),"Yes","No"),"No")</f>
        <v>No</v>
      </c>
      <c r="U820" s="618" t="str">
        <f>IFERROR(IF(MATCH(C820,'Portfolio Construction'!$AZ:$AZ,0),"Yes","No"),"No")</f>
        <v>No</v>
      </c>
      <c r="V820" s="618" t="str">
        <f>IFERROR(IF(MATCH(C820,'Portfolio Construction'!$BB:$BB,0),"Yes","No"),"No")</f>
        <v>No</v>
      </c>
      <c r="W820" s="618">
        <f>IF(VLOOKUP($AU820,'FE Source'!$A:$W,3,FALSE)=0,"-",VLOOKUP($AU820,'FE Source'!$A:$W,3,FALSE))</f>
        <v>-4.01</v>
      </c>
      <c r="X820" s="618">
        <f>IF(VLOOKUP($AU820,'FE Source'!$A:$W,4,FALSE)=0,"-",VLOOKUP($AU820,'FE Source'!$A:$W,4,FALSE))</f>
        <v>7.62</v>
      </c>
      <c r="Y820" s="618">
        <f>IF(VLOOKUP($AU820,'FE Source'!$A:$W,5,FALSE)=0,"-",VLOOKUP($AU820,'FE Source'!$A:$W,5,FALSE))</f>
        <v>-2.62</v>
      </c>
      <c r="Z820" s="618">
        <f>IF(VLOOKUP($AU820,'FE Source'!$A:$W,6,FALSE)=0,"-",VLOOKUP($AU820,'FE Source'!$A:$W,6,FALSE))</f>
        <v>11.67</v>
      </c>
      <c r="AA820" s="618">
        <f>IF(VLOOKUP($AU820,'FE Source'!$A:$W,7,FALSE)=0,"-",VLOOKUP($AU820,'FE Source'!$A:$W,7,FALSE))</f>
        <v>9.01</v>
      </c>
      <c r="AB820" s="618" t="str">
        <f>IF(VLOOKUP($AU820,'FE Source'!$A:$W,8,FALSE)=0,"-",VLOOKUP($AU820,'FE Source'!$A:$W,8,FALSE))</f>
        <v>-</v>
      </c>
      <c r="AC820" s="632" t="str">
        <f>IF(VLOOKUP($AU820,'FE Source'!$A:$W,9,FALSE)=0,"-",VLOOKUP($AU820,'FE Source'!$A:$W,9,FALSE))</f>
        <v>-</v>
      </c>
      <c r="AD820" s="634">
        <f>IF(VLOOKUP($AU820,'FE Source'!$A:$W,10,FALSE)=0,"-",VLOOKUP($AU820,'FE Source'!$A:$W,10,FALSE))</f>
        <v>0.94</v>
      </c>
      <c r="AE820" s="618">
        <f>IF(VLOOKUP($AU820,'FE Source'!$A:$W,11,FALSE)=0,"-",VLOOKUP($AU820,'FE Source'!$A:$W,11,FALSE))</f>
        <v>13.2</v>
      </c>
      <c r="AF820" s="618">
        <f>IF(VLOOKUP($AU820,'FE Source'!$A:$W,12,FALSE)=0,"-",VLOOKUP($AU820,'FE Source'!$A:$W,12,FALSE))</f>
        <v>0.39</v>
      </c>
      <c r="AG820" s="618">
        <f>IF(VLOOKUP($AU820,'FE Source'!$A:$W,14,FALSE)=0,"-",VLOOKUP($AU820,'FE Source'!$A:$W,14,FALSE))</f>
        <v>-10.39</v>
      </c>
      <c r="AH820" s="102"/>
      <c r="AI820" s="618">
        <f>IF(VLOOKUP($AU820,'FE Source'!$A:$Y,20,FALSE)=0,"-",VLOOKUP($AU820,'FE Source'!$A:$Y,20,FALSE))</f>
        <v>108.57</v>
      </c>
      <c r="AJ820" s="102"/>
      <c r="AK820" s="102"/>
      <c r="AL820" s="632">
        <f>IF(VLOOKUP($AU820,'FE Source'!$A:$Y,19,FALSE)=0,"-",VLOOKUP($AU820,'FE Source'!$A:$Y,19,FALSE))</f>
        <v>88.1</v>
      </c>
      <c r="AM820" s="102"/>
      <c r="AN820" s="635">
        <f>IF(VLOOKUP($AU820,'FE Source'!$A:$W,13,FALSE)=0,"-",VLOOKUP($AU820,'FE Source'!$A:$W,13,FALSE))</f>
        <v>1306.2</v>
      </c>
      <c r="AO820" s="634" t="str">
        <f>IF(J820="no","-",IF(VLOOKUP($AU820,'FE Source'!$A:$W,15,FALSE)=0,"-",VLOOKUP($AU820,'FE Source'!$A:$W,15,FALSE)))</f>
        <v>-</v>
      </c>
      <c r="AP820" s="618" t="str">
        <f>IF(AO820="-","-",IF(VLOOKUP($AU820,'FE Source'!$A:$Z,21,FALSE)=0,"-",IF(VLOOKUP($AU820,'FE Source'!$A:$Z,21,FALSE)=2,"Semi-Annual",IF(VLOOKUP($AU820,'FE Source'!$A:$Z,21,FALSE)=4,"Quarterly",IF(VLOOKUP($AU820,'FE Source'!$A:$Z,21,FALSE)=12,"Monthly","Annual")))))</f>
        <v>-</v>
      </c>
      <c r="AQ820" s="632" t="str">
        <f t="array" ref="AQ820">IF(VLOOKUP($AU820,'FE Source'!$A:$W,16,FALSE)=0,"-",VLOOKUP($AU820,'FE Source'!$A:$W,16,FALSE))</f>
        <v>-</v>
      </c>
      <c r="AR820" s="636" t="str">
        <f>IF(VLOOKUP($AU820,'FE Source'!$A:$W,17,FALSE)=0,"-",VLOOKUP($AU820,'FE Source'!$A:$W,17,FALSE))</f>
        <v>Bronze</v>
      </c>
      <c r="AS820" s="634">
        <f>IF(VLOOKUP($AU820,'FE Source'!$AN:$AS,4,FALSE)="",VLOOKUP($AU820,'FE Source'!$AN:$AS,3,FALSE),VLOOKUP($AU820,'FE Source'!$AN:$AS,4,FALSE))</f>
        <v>12.38</v>
      </c>
      <c r="AT820" s="637">
        <f>IF(VLOOKUP($AU820,'FE Source'!$AN:$AS,5,FALSE)=0,"-",VLOOKUP($AU820,'FE Source'!$AN:$AS,5,FALSE))</f>
        <v>45783</v>
      </c>
      <c r="AU820" s="636" t="s">
        <v>10080</v>
      </c>
      <c r="BE820" s="215" t="str">
        <f>IF(VLOOKUP($AU820,'FE Source'!$A:$AK,22,FALSE)=0,"-",VLOOKUP($AU820,'FE Source'!$A:$AK,22,FALSE))</f>
        <v>-</v>
      </c>
      <c r="BF820" s="215" t="str">
        <f>IF(VLOOKUP($AU820,'FE Source'!$A:$AK,23,FALSE)=0,"-",VLOOKUP($AU820,'FE Source'!$A:$AK,23,FALSE))</f>
        <v>-</v>
      </c>
      <c r="BG820" s="215" t="str">
        <f>IF(VLOOKUP($AU820,'FE Source'!$A:$AK,24,FALSE)=0,"-",VLOOKUP($AU820,'FE Source'!$A:$AK,24,FALSE))</f>
        <v>-</v>
      </c>
      <c r="BH820" s="215" t="str">
        <f>IF(VLOOKUP($AU820,'FE Source'!$A:$AK,25,FALSE)=0,"-",VLOOKUP($AU820,'FE Source'!$A:$AK,25,FALSE))</f>
        <v>-</v>
      </c>
      <c r="BI820" s="215" t="str">
        <f>IF(VLOOKUP($AU820,'FE Source'!$A:$AK,26,FALSE)=0,"-",VLOOKUP($AU820,'FE Source'!$A:$AK,26,FALSE))</f>
        <v>-</v>
      </c>
      <c r="BJ820" s="215" t="str">
        <f>IF(VLOOKUP($AU820,'FE Source'!$A:$AK,27,FALSE)=0,"-",VLOOKUP($AU820,'FE Source'!$A:$AK,27,FALSE))</f>
        <v>-</v>
      </c>
      <c r="BK820" s="215" t="str">
        <f>IF(VLOOKUP($AU820,'FE Source'!$A:$AK,28,FALSE)=0,"-",VLOOKUP($AU820,'FE Source'!$A:$AK,28,FALSE))</f>
        <v>-</v>
      </c>
      <c r="BL820" s="215" t="str">
        <f>IF(VLOOKUP($AU820,'FE Source'!$A:$AK,29,FALSE)=0,"-",VLOOKUP($AU820,'FE Source'!$A:$AK,29,FALSE))</f>
        <v>-</v>
      </c>
      <c r="BM820" s="215">
        <f>IF(VLOOKUP($AU820,'FE Source'!$A:$AK,30,FALSE)=0,"-",VLOOKUP($AU820,'FE Source'!$A:$AK,30,FALSE))</f>
        <v>9.76</v>
      </c>
      <c r="BN820" t="str">
        <f>IF(VLOOKUP($AU820,'FE Source'!$A:$AK,31,FALSE)="No Specified Index","-",IF(VLOOKUP($AU820,'FE Source'!$A:$AK,31,FALSE)=0,"-",VLOOKUP($AU820,'FE Source'!$A:$AK,31,FALSE)))</f>
        <v>MSCI ACWI</v>
      </c>
      <c r="BO820" s="217" t="str">
        <f>IF(VLOOKUP($AU820,'FE Source'!$A:$AK,32,FALSE)=0,"-",VLOOKUP($AU820,'FE Source'!$A:$AK,32,FALSE))</f>
        <v>-</v>
      </c>
      <c r="BP820" s="18" t="str">
        <f>IF(VLOOKUP($AU820,'FE Source'!$AZ:$BC,2,FALSE)=0,"-",VLOOKUP($AU820,'FE Source'!$AZ:$BC,2,FALSE))</f>
        <v>-</v>
      </c>
      <c r="BQ820" s="18" t="str">
        <f>IF(VLOOKUP($AU820,'FE Source'!$AZ:$BC,3,FALSE)=0,"-",VLOOKUP($AU820,'FE Source'!$AZ:$BC,3,FALSE))</f>
        <v>-</v>
      </c>
      <c r="BR820" s="18" t="str">
        <f>IF(VLOOKUP($AU820,'FE Source'!$AZ:$BC,4,FALSE)=0,"-",VLOOKUP($AU820,'FE Source'!$AZ:$BC,4,FALSE))</f>
        <v>-</v>
      </c>
    </row>
    <row r="821" spans="3:70" ht="15">
      <c r="C821" s="650" t="str">
        <f>INDEX('UT - Retail'!$B$7:$B$1409,MATCH(AU821,'UT - Retail'!$U$7:$U$1409,0),1)</f>
        <v>Nikko AM Japan Dividend Equity JPY</v>
      </c>
      <c r="D821" s="650"/>
      <c r="E821" s="618" t="str">
        <f>VLOOKUP(C821,'UT - Retail'!$B:$K,8,FALSE)</f>
        <v>Equities</v>
      </c>
      <c r="F821" s="618" t="str">
        <f>VLOOKUP(C821,'UT - Retail'!$B:$K,9,FALSE)</f>
        <v>Japan</v>
      </c>
      <c r="G821" s="618" t="str">
        <f>VLOOKUP(C821,'UT - Retail'!$B:$K,10,FALSE)</f>
        <v>General</v>
      </c>
      <c r="H821" s="82" t="str">
        <f>VLOOKUP(C821,'UT - Retail'!$B:$N,13,FALSE)</f>
        <v>No</v>
      </c>
      <c r="I821" s="82" t="str">
        <f>VLOOKUP(C821,'UT - Retail'!$B:$Q,14,FALSE)</f>
        <v>No</v>
      </c>
      <c r="J821" s="618" t="str">
        <f>VLOOKUP(C821,'UT - Retail'!$B:$Q,11,FALSE)</f>
        <v>Yes</v>
      </c>
      <c r="K821" s="130" t="str">
        <f>VLOOKUP(C821,'UT - Retail'!$B:$P,15,FALSE)</f>
        <v>No</v>
      </c>
      <c r="L821" s="82" t="str">
        <f>VLOOKUP(C821,'UT - Retail'!$B:$Q,16,FALSE)</f>
        <v>iFast</v>
      </c>
      <c r="M821" s="618" t="str">
        <f>VLOOKUP(C821,'UT - Retail'!$B:$K,6,FALSE)</f>
        <v>JPY</v>
      </c>
      <c r="N821" s="618" t="str">
        <f>IFERROR(IF(MATCH(C821,'Portfolio Construction'!$AL:$AL,0),"Yes","No"),"No")</f>
        <v>Yes</v>
      </c>
      <c r="O821" s="618" t="str">
        <f>IFERROR(IF(MATCH(C821,'Portfolio Construction'!$AN:$AN,0),"Yes","No"),"No")</f>
        <v>No</v>
      </c>
      <c r="P821" s="618" t="str">
        <f>IFERROR(IF(MATCH(C821,'Portfolio Construction'!$AP:$AP,0),"Yes","No"),"No")</f>
        <v>No</v>
      </c>
      <c r="Q821" s="618" t="str">
        <f>IFERROR(IF(MATCH(C821,'Portfolio Construction'!$AR:$AR,0),"Yes","No"),"No")</f>
        <v>No</v>
      </c>
      <c r="R821" s="618" t="str">
        <f>IFERROR(IF(MATCH(C821,'Portfolio Construction'!$AT:$AT,0),"Yes","No"),"No")</f>
        <v>No</v>
      </c>
      <c r="S821" s="618" t="str">
        <f>IFERROR(IF(MATCH(C821,'Portfolio Construction'!$AV:$AV,0),"Yes","No"),"No")</f>
        <v>No</v>
      </c>
      <c r="T821" s="618" t="str">
        <f>IFERROR(IF(MATCH(C821,'Portfolio Construction'!$AX:$AX,0),"Yes","No"),"No")</f>
        <v>No</v>
      </c>
      <c r="U821" s="618" t="str">
        <f>IFERROR(IF(MATCH(C821,'Portfolio Construction'!$AZ:$AZ,0),"Yes","No"),"No")</f>
        <v>No</v>
      </c>
      <c r="V821" s="618" t="str">
        <f>IFERROR(IF(MATCH(C821,'Portfolio Construction'!$BB:$BB,0),"Yes","No"),"No")</f>
        <v>No</v>
      </c>
      <c r="W821" s="618">
        <f>IF(VLOOKUP($AU821,'FE Source'!$A:$W,3,FALSE)=0,"-",VLOOKUP($AU821,'FE Source'!$A:$W,3,FALSE))</f>
        <v>1.46</v>
      </c>
      <c r="X821" s="618">
        <f>IF(VLOOKUP($AU821,'FE Source'!$A:$W,4,FALSE)=0,"-",VLOOKUP($AU821,'FE Source'!$A:$W,4,FALSE))</f>
        <v>3.5</v>
      </c>
      <c r="Y821" s="618">
        <f>IF(VLOOKUP($AU821,'FE Source'!$A:$W,5,FALSE)=0,"-",VLOOKUP($AU821,'FE Source'!$A:$W,5,FALSE))</f>
        <v>4.53</v>
      </c>
      <c r="Z821" s="618">
        <f>IF(VLOOKUP($AU821,'FE Source'!$A:$W,6,FALSE)=0,"-",VLOOKUP($AU821,'FE Source'!$A:$W,6,FALSE))</f>
        <v>1.1599999999999999</v>
      </c>
      <c r="AA821" s="618" t="str">
        <f>IF(VLOOKUP($AU821,'FE Source'!$A:$W,7,FALSE)=0,"-",VLOOKUP($AU821,'FE Source'!$A:$W,7,FALSE))</f>
        <v>-</v>
      </c>
      <c r="AB821" s="618" t="str">
        <f>IF(VLOOKUP($AU821,'FE Source'!$A:$W,8,FALSE)=0,"-",VLOOKUP($AU821,'FE Source'!$A:$W,8,FALSE))</f>
        <v>-</v>
      </c>
      <c r="AC821" s="632" t="str">
        <f>IF(VLOOKUP($AU821,'FE Source'!$A:$W,9,FALSE)=0,"-",VLOOKUP($AU821,'FE Source'!$A:$W,9,FALSE))</f>
        <v>-</v>
      </c>
      <c r="AD821" s="634" t="str">
        <f>IF(VLOOKUP($AU821,'FE Source'!$A:$W,10,FALSE)=0,"-",VLOOKUP($AU821,'FE Source'!$A:$W,10,FALSE))</f>
        <v>-</v>
      </c>
      <c r="AE821" s="618" t="str">
        <f>IF(VLOOKUP($AU821,'FE Source'!$A:$W,11,FALSE)=0,"-",VLOOKUP($AU821,'FE Source'!$A:$W,11,FALSE))</f>
        <v>-</v>
      </c>
      <c r="AF821" s="618" t="str">
        <f>IF(VLOOKUP($AU821,'FE Source'!$A:$W,12,FALSE)=0,"-",VLOOKUP($AU821,'FE Source'!$A:$W,12,FALSE))</f>
        <v>-</v>
      </c>
      <c r="AG821" s="618" t="str">
        <f>IF(VLOOKUP($AU821,'FE Source'!$A:$W,14,FALSE)=0,"-",VLOOKUP($AU821,'FE Source'!$A:$W,14,FALSE))</f>
        <v>-</v>
      </c>
      <c r="AH821" s="102"/>
      <c r="AI821" s="618" t="str">
        <f>IF(VLOOKUP($AU821,'FE Source'!$A:$Y,20,FALSE)=0,"-",VLOOKUP($AU821,'FE Source'!$A:$Y,20,FALSE))</f>
        <v>-</v>
      </c>
      <c r="AJ821" s="102"/>
      <c r="AK821" s="102"/>
      <c r="AL821" s="632" t="str">
        <f>IF(VLOOKUP($AU821,'FE Source'!$A:$Y,19,FALSE)=0,"-",VLOOKUP($AU821,'FE Source'!$A:$Y,19,FALSE))</f>
        <v>-</v>
      </c>
      <c r="AM821" s="102"/>
      <c r="AN821" s="635">
        <f>IF(VLOOKUP($AU821,'FE Source'!$A:$W,13,FALSE)=0,"-",VLOOKUP($AU821,'FE Source'!$A:$W,13,FALSE))</f>
        <v>539.79999999999995</v>
      </c>
      <c r="AO821" s="634">
        <f>IF(J821="no","-",IF(VLOOKUP($AU821,'FE Source'!$A:$W,15,FALSE)=0,"-",VLOOKUP($AU821,'FE Source'!$A:$W,15,FALSE)))</f>
        <v>7.16</v>
      </c>
      <c r="AP821" s="618" t="str">
        <f>IF(AO821="-","-",IF(VLOOKUP($AU821,'FE Source'!$A:$Z,21,FALSE)=0,"-",IF(VLOOKUP($AU821,'FE Source'!$A:$Z,21,FALSE)=2,"Semi-Annual",IF(VLOOKUP($AU821,'FE Source'!$A:$Z,21,FALSE)=4,"Quarterly",IF(VLOOKUP($AU821,'FE Source'!$A:$Z,21,FALSE)=12,"Monthly","Annual")))))</f>
        <v>Monthly</v>
      </c>
      <c r="AQ821" s="632">
        <f t="array" ref="AQ821">IF(VLOOKUP($AU821,'FE Source'!$A:$W,16,FALSE)=0,"-",VLOOKUP($AU821,'FE Source'!$A:$W,16,FALSE))</f>
        <v>1.68</v>
      </c>
      <c r="AR821" s="636" t="str">
        <f>IF(VLOOKUP($AU821,'FE Source'!$A:$W,17,FALSE)=0,"-",VLOOKUP($AU821,'FE Source'!$A:$W,17,FALSE))</f>
        <v>Neutral</v>
      </c>
      <c r="AS821" s="634">
        <f>IF(VLOOKUP($AU821,'FE Source'!$AN:$AS,4,FALSE)="",VLOOKUP($AU821,'FE Source'!$AN:$AS,3,FALSE),VLOOKUP($AU821,'FE Source'!$AN:$AS,4,FALSE))</f>
        <v>124.75</v>
      </c>
      <c r="AT821" s="637">
        <f>IF(VLOOKUP($AU821,'FE Source'!$AN:$AS,5,FALSE)=0,"-",VLOOKUP($AU821,'FE Source'!$AN:$AS,5,FALSE))</f>
        <v>45782</v>
      </c>
      <c r="AU821" s="636" t="s">
        <v>10139</v>
      </c>
      <c r="BE821" s="215" t="str">
        <f>IF(VLOOKUP($AU821,'FE Source'!$A:$AK,22,FALSE)=0,"-",VLOOKUP($AU821,'FE Source'!$A:$AK,22,FALSE))</f>
        <v>-</v>
      </c>
      <c r="BF821" s="215" t="str">
        <f>IF(VLOOKUP($AU821,'FE Source'!$A:$AK,23,FALSE)=0,"-",VLOOKUP($AU821,'FE Source'!$A:$AK,23,FALSE))</f>
        <v>-</v>
      </c>
      <c r="BG821" s="215" t="str">
        <f>IF(VLOOKUP($AU821,'FE Source'!$A:$AK,24,FALSE)=0,"-",VLOOKUP($AU821,'FE Source'!$A:$AK,24,FALSE))</f>
        <v>-</v>
      </c>
      <c r="BH821" s="215" t="str">
        <f>IF(VLOOKUP($AU821,'FE Source'!$A:$AK,25,FALSE)=0,"-",VLOOKUP($AU821,'FE Source'!$A:$AK,25,FALSE))</f>
        <v>-</v>
      </c>
      <c r="BI821" s="215" t="str">
        <f>IF(VLOOKUP($AU821,'FE Source'!$A:$AK,26,FALSE)=0,"-",VLOOKUP($AU821,'FE Source'!$A:$AK,26,FALSE))</f>
        <v>-</v>
      </c>
      <c r="BJ821" s="215" t="str">
        <f>IF(VLOOKUP($AU821,'FE Source'!$A:$AK,27,FALSE)=0,"-",VLOOKUP($AU821,'FE Source'!$A:$AK,27,FALSE))</f>
        <v>-</v>
      </c>
      <c r="BK821" s="215" t="str">
        <f>IF(VLOOKUP($AU821,'FE Source'!$A:$AK,28,FALSE)=0,"-",VLOOKUP($AU821,'FE Source'!$A:$AK,28,FALSE))</f>
        <v>-</v>
      </c>
      <c r="BL821" s="215" t="str">
        <f>IF(VLOOKUP($AU821,'FE Source'!$A:$AK,29,FALSE)=0,"-",VLOOKUP($AU821,'FE Source'!$A:$AK,29,FALSE))</f>
        <v>-</v>
      </c>
      <c r="BM821" s="215">
        <f>IF(VLOOKUP($AU821,'FE Source'!$A:$AK,30,FALSE)=0,"-",VLOOKUP($AU821,'FE Source'!$A:$AK,30,FALSE))</f>
        <v>21.26</v>
      </c>
      <c r="BN821" t="str">
        <f>IF(VLOOKUP($AU821,'FE Source'!$A:$AK,31,FALSE)="No Specified Index","-",IF(VLOOKUP($AU821,'FE Source'!$A:$AK,31,FALSE)=0,"-",VLOOKUP($AU821,'FE Source'!$A:$AK,31,FALSE)))</f>
        <v>-</v>
      </c>
      <c r="BO821" s="217">
        <f>IF(VLOOKUP($AU821,'FE Source'!$A:$AK,32,FALSE)=0,"-",VLOOKUP($AU821,'FE Source'!$A:$AK,32,FALSE))</f>
        <v>44816</v>
      </c>
      <c r="BP821" s="18" t="str">
        <f>IF(VLOOKUP($AU821,'FE Source'!$AZ:$BC,2,FALSE)=0,"-",VLOOKUP($AU821,'FE Source'!$AZ:$BC,2,FALSE))</f>
        <v>-</v>
      </c>
      <c r="BQ821" s="18" t="str">
        <f>IF(VLOOKUP($AU821,'FE Source'!$AZ:$BC,3,FALSE)=0,"-",VLOOKUP($AU821,'FE Source'!$AZ:$BC,3,FALSE))</f>
        <v>-</v>
      </c>
      <c r="BR821" s="18" t="str">
        <f>IF(VLOOKUP($AU821,'FE Source'!$AZ:$BC,4,FALSE)=0,"-",VLOOKUP($AU821,'FE Source'!$AZ:$BC,4,FALSE))</f>
        <v>-</v>
      </c>
    </row>
    <row r="822" spans="3:70" ht="15">
      <c r="C822" s="650" t="str">
        <f>INDEX('UT - Retail'!$B$7:$B$1409,MATCH(AU822,'UT - Retail'!$U$7:$U$1409,0),1)</f>
        <v>Nikko AM Japan Dividend Equity SGD</v>
      </c>
      <c r="D822" s="650"/>
      <c r="E822" s="618" t="str">
        <f>VLOOKUP(C822,'UT - Retail'!$B:$K,8,FALSE)</f>
        <v>Equities</v>
      </c>
      <c r="F822" s="618" t="str">
        <f>VLOOKUP(C822,'UT - Retail'!$B:$K,9,FALSE)</f>
        <v>Japan</v>
      </c>
      <c r="G822" s="618" t="str">
        <f>VLOOKUP(C822,'UT - Retail'!$B:$K,10,FALSE)</f>
        <v>General</v>
      </c>
      <c r="H822" s="82" t="str">
        <f>VLOOKUP(C822,'UT - Retail'!$B:$N,13,FALSE)</f>
        <v>Yes</v>
      </c>
      <c r="I822" s="82" t="str">
        <f>VLOOKUP(C822,'UT - Retail'!$B:$Q,14,FALSE)</f>
        <v>No</v>
      </c>
      <c r="J822" s="618" t="str">
        <f>VLOOKUP(C822,'UT - Retail'!$B:$Q,11,FALSE)</f>
        <v>Yes</v>
      </c>
      <c r="K822" s="130" t="str">
        <f>VLOOKUP(C822,'UT - Retail'!$B:$P,15,FALSE)</f>
        <v>Yes</v>
      </c>
      <c r="L822" s="82" t="str">
        <f>VLOOKUP(C822,'UT - Retail'!$B:$Q,16,FALSE)</f>
        <v>Both</v>
      </c>
      <c r="M822" s="618" t="str">
        <f>VLOOKUP(C822,'UT - Retail'!$B:$K,6,FALSE)</f>
        <v>SGD</v>
      </c>
      <c r="N822" s="618" t="str">
        <f>IFERROR(IF(MATCH(C822,'Portfolio Construction'!$AL:$AL,0),"Yes","No"),"No")</f>
        <v>Yes</v>
      </c>
      <c r="O822" s="618" t="str">
        <f>IFERROR(IF(MATCH(C822,'Portfolio Construction'!$AN:$AN,0),"Yes","No"),"No")</f>
        <v>No</v>
      </c>
      <c r="P822" s="618" t="str">
        <f>IFERROR(IF(MATCH(C822,'Portfolio Construction'!$AP:$AP,0),"Yes","No"),"No")</f>
        <v>No</v>
      </c>
      <c r="Q822" s="618" t="str">
        <f>IFERROR(IF(MATCH(C822,'Portfolio Construction'!$AR:$AR,0),"Yes","No"),"No")</f>
        <v>No</v>
      </c>
      <c r="R822" s="618" t="str">
        <f>IFERROR(IF(MATCH(C822,'Portfolio Construction'!$AT:$AT,0),"Yes","No"),"No")</f>
        <v>No</v>
      </c>
      <c r="S822" s="618" t="str">
        <f>IFERROR(IF(MATCH(C822,'Portfolio Construction'!$AV:$AV,0),"Yes","No"),"No")</f>
        <v>No</v>
      </c>
      <c r="T822" s="618" t="str">
        <f>IFERROR(IF(MATCH(C822,'Portfolio Construction'!$AX:$AX,0),"Yes","No"),"No")</f>
        <v>No</v>
      </c>
      <c r="U822" s="618" t="str">
        <f>IFERROR(IF(MATCH(C822,'Portfolio Construction'!$AZ:$AZ,0),"Yes","No"),"No")</f>
        <v>No</v>
      </c>
      <c r="V822" s="618" t="str">
        <f>IFERROR(IF(MATCH(C822,'Portfolio Construction'!$BB:$BB,0),"Yes","No"),"No")</f>
        <v>No</v>
      </c>
      <c r="W822" s="618">
        <f>IF(VLOOKUP($AU822,'FE Source'!$A:$W,3,FALSE)=0,"-",VLOOKUP($AU822,'FE Source'!$A:$W,3,FALSE))</f>
        <v>2.0099999999999998</v>
      </c>
      <c r="X822" s="618">
        <f>IF(VLOOKUP($AU822,'FE Source'!$A:$W,4,FALSE)=0,"-",VLOOKUP($AU822,'FE Source'!$A:$W,4,FALSE))</f>
        <v>3.66</v>
      </c>
      <c r="Y822" s="618">
        <f>IF(VLOOKUP($AU822,'FE Source'!$A:$W,5,FALSE)=0,"-",VLOOKUP($AU822,'FE Source'!$A:$W,5,FALSE))</f>
        <v>4.71</v>
      </c>
      <c r="Z822" s="618">
        <f>IF(VLOOKUP($AU822,'FE Source'!$A:$W,6,FALSE)=0,"-",VLOOKUP($AU822,'FE Source'!$A:$W,6,FALSE))</f>
        <v>0.83</v>
      </c>
      <c r="AA822" s="618">
        <f>IF(VLOOKUP($AU822,'FE Source'!$A:$W,7,FALSE)=0,"-",VLOOKUP($AU822,'FE Source'!$A:$W,7,FALSE))</f>
        <v>8.4</v>
      </c>
      <c r="AB822" s="618">
        <f>IF(VLOOKUP($AU822,'FE Source'!$A:$W,8,FALSE)=0,"-",VLOOKUP($AU822,'FE Source'!$A:$W,8,FALSE))</f>
        <v>5.96</v>
      </c>
      <c r="AC822" s="632" t="str">
        <f>IF(VLOOKUP($AU822,'FE Source'!$A:$W,9,FALSE)=0,"-",VLOOKUP($AU822,'FE Source'!$A:$W,9,FALSE))</f>
        <v>-</v>
      </c>
      <c r="AD822" s="634">
        <f>IF(VLOOKUP($AU822,'FE Source'!$A:$W,10,FALSE)=0,"-",VLOOKUP($AU822,'FE Source'!$A:$W,10,FALSE))</f>
        <v>0.87</v>
      </c>
      <c r="AE822" s="618">
        <f>IF(VLOOKUP($AU822,'FE Source'!$A:$W,11,FALSE)=0,"-",VLOOKUP($AU822,'FE Source'!$A:$W,11,FALSE))</f>
        <v>10.32</v>
      </c>
      <c r="AF822" s="618">
        <f>IF(VLOOKUP($AU822,'FE Source'!$A:$W,12,FALSE)=0,"-",VLOOKUP($AU822,'FE Source'!$A:$W,12,FALSE))</f>
        <v>0.67</v>
      </c>
      <c r="AG822" s="618">
        <f>IF(VLOOKUP($AU822,'FE Source'!$A:$W,14,FALSE)=0,"-",VLOOKUP($AU822,'FE Source'!$A:$W,14,FALSE))</f>
        <v>-8.2899999999999991</v>
      </c>
      <c r="AH822" s="102"/>
      <c r="AI822" s="618">
        <f>IF(VLOOKUP($AU822,'FE Source'!$A:$Y,20,FALSE)=0,"-",VLOOKUP($AU822,'FE Source'!$A:$Y,20,FALSE))</f>
        <v>94.6</v>
      </c>
      <c r="AJ822" s="102"/>
      <c r="AK822" s="102"/>
      <c r="AL822" s="632">
        <f>IF(VLOOKUP($AU822,'FE Source'!$A:$Y,19,FALSE)=0,"-",VLOOKUP($AU822,'FE Source'!$A:$Y,19,FALSE))</f>
        <v>77.790000000000006</v>
      </c>
      <c r="AM822" s="102"/>
      <c r="AN822" s="635">
        <f>IF(VLOOKUP($AU822,'FE Source'!$A:$W,13,FALSE)=0,"-",VLOOKUP($AU822,'FE Source'!$A:$W,13,FALSE))</f>
        <v>539.79999999999995</v>
      </c>
      <c r="AO822" s="634">
        <f>IF(J822="no","-",IF(VLOOKUP($AU822,'FE Source'!$A:$W,15,FALSE)=0,"-",VLOOKUP($AU822,'FE Source'!$A:$W,15,FALSE)))</f>
        <v>6.91</v>
      </c>
      <c r="AP822" s="618" t="str">
        <f>IF(AO822="-","-",IF(VLOOKUP($AU822,'FE Source'!$A:$Z,21,FALSE)=0,"-",IF(VLOOKUP($AU822,'FE Source'!$A:$Z,21,FALSE)=2,"Semi-Annual",IF(VLOOKUP($AU822,'FE Source'!$A:$Z,21,FALSE)=4,"Quarterly",IF(VLOOKUP($AU822,'FE Source'!$A:$Z,21,FALSE)=12,"Monthly","Annual")))))</f>
        <v>Monthly</v>
      </c>
      <c r="AQ822" s="632">
        <f t="array" ref="AQ822">IF(VLOOKUP($AU822,'FE Source'!$A:$W,16,FALSE)=0,"-",VLOOKUP($AU822,'FE Source'!$A:$W,16,FALSE))</f>
        <v>1.7</v>
      </c>
      <c r="AR822" s="636" t="str">
        <f>IF(VLOOKUP($AU822,'FE Source'!$A:$W,17,FALSE)=0,"-",VLOOKUP($AU822,'FE Source'!$A:$W,17,FALSE))</f>
        <v>Neutral</v>
      </c>
      <c r="AS822" s="634">
        <f>IF(VLOOKUP($AU822,'FE Source'!$AN:$AS,4,FALSE)="",VLOOKUP($AU822,'FE Source'!$AN:$AS,3,FALSE),VLOOKUP($AU822,'FE Source'!$AN:$AS,4,FALSE))</f>
        <v>1</v>
      </c>
      <c r="AT822" s="637">
        <f>IF(VLOOKUP($AU822,'FE Source'!$AN:$AS,5,FALSE)=0,"-",VLOOKUP($AU822,'FE Source'!$AN:$AS,5,FALSE))</f>
        <v>45782</v>
      </c>
      <c r="AU822" s="636" t="s">
        <v>2033</v>
      </c>
      <c r="BE822" s="215" t="str">
        <f>IF(VLOOKUP($AU822,'FE Source'!$A:$AK,22,FALSE)=0,"-",VLOOKUP($AU822,'FE Source'!$A:$AK,22,FALSE))</f>
        <v>-</v>
      </c>
      <c r="BF822" s="215" t="str">
        <f>IF(VLOOKUP($AU822,'FE Source'!$A:$AK,23,FALSE)=0,"-",VLOOKUP($AU822,'FE Source'!$A:$AK,23,FALSE))</f>
        <v>-</v>
      </c>
      <c r="BG822" s="215">
        <f>IF(VLOOKUP($AU822,'FE Source'!$A:$AK,24,FALSE)=0,"-",VLOOKUP($AU822,'FE Source'!$A:$AK,24,FALSE))</f>
        <v>16.8</v>
      </c>
      <c r="BH822" s="215">
        <f>IF(VLOOKUP($AU822,'FE Source'!$A:$AK,25,FALSE)=0,"-",VLOOKUP($AU822,'FE Source'!$A:$AK,25,FALSE))</f>
        <v>-12.7</v>
      </c>
      <c r="BI822" s="215">
        <f>IF(VLOOKUP($AU822,'FE Source'!$A:$AK,26,FALSE)=0,"-",VLOOKUP($AU822,'FE Source'!$A:$AK,26,FALSE))</f>
        <v>19.07</v>
      </c>
      <c r="BJ822" s="215">
        <f>IF(VLOOKUP($AU822,'FE Source'!$A:$AK,27,FALSE)=0,"-",VLOOKUP($AU822,'FE Source'!$A:$AK,27,FALSE))</f>
        <v>-0.19</v>
      </c>
      <c r="BK822" s="215">
        <f>IF(VLOOKUP($AU822,'FE Source'!$A:$AK,28,FALSE)=0,"-",VLOOKUP($AU822,'FE Source'!$A:$AK,28,FALSE))</f>
        <v>2.5299999999999998</v>
      </c>
      <c r="BL822" s="215">
        <f>IF(VLOOKUP($AU822,'FE Source'!$A:$AK,29,FALSE)=0,"-",VLOOKUP($AU822,'FE Source'!$A:$AK,29,FALSE))</f>
        <v>-10.46</v>
      </c>
      <c r="BM822" s="215">
        <f>IF(VLOOKUP($AU822,'FE Source'!$A:$AK,30,FALSE)=0,"-",VLOOKUP($AU822,'FE Source'!$A:$AK,30,FALSE))</f>
        <v>21.36</v>
      </c>
      <c r="BN822" t="str">
        <f>IF(VLOOKUP($AU822,'FE Source'!$A:$AK,31,FALSE)="No Specified Index","-",IF(VLOOKUP($AU822,'FE Source'!$A:$AK,31,FALSE)=0,"-",VLOOKUP($AU822,'FE Source'!$A:$AK,31,FALSE)))</f>
        <v>-</v>
      </c>
      <c r="BO822" s="217">
        <f>IF(VLOOKUP($AU822,'FE Source'!$A:$AK,32,FALSE)=0,"-",VLOOKUP($AU822,'FE Source'!$A:$AK,32,FALSE))</f>
        <v>42461</v>
      </c>
      <c r="BP822" s="18" t="str">
        <f>IF(VLOOKUP($AU822,'FE Source'!$AZ:$BC,2,FALSE)=0,"-",VLOOKUP($AU822,'FE Source'!$AZ:$BC,2,FALSE))</f>
        <v>-</v>
      </c>
      <c r="BQ822" s="18" t="str">
        <f>IF(VLOOKUP($AU822,'FE Source'!$AZ:$BC,3,FALSE)=0,"-",VLOOKUP($AU822,'FE Source'!$AZ:$BC,3,FALSE))</f>
        <v>-</v>
      </c>
      <c r="BR822" s="18" t="str">
        <f>IF(VLOOKUP($AU822,'FE Source'!$AZ:$BC,4,FALSE)=0,"-",VLOOKUP($AU822,'FE Source'!$AZ:$BC,4,FALSE))</f>
        <v>-</v>
      </c>
    </row>
    <row r="823" spans="3:70" ht="15">
      <c r="C823" s="650" t="str">
        <f>INDEX('UT - Retail'!$B$7:$B$1409,MATCH(AU823,'UT - Retail'!$U$7:$U$1409,0),1)</f>
        <v>Nikko AM Japan Dividend Equity SGD-H</v>
      </c>
      <c r="D823" s="650"/>
      <c r="E823" s="618" t="str">
        <f>VLOOKUP(C823,'UT - Retail'!$B:$K,8,FALSE)</f>
        <v>Equities</v>
      </c>
      <c r="F823" s="618" t="str">
        <f>VLOOKUP(C823,'UT - Retail'!$B:$K,9,FALSE)</f>
        <v>Japan</v>
      </c>
      <c r="G823" s="618" t="str">
        <f>VLOOKUP(C823,'UT - Retail'!$B:$K,10,FALSE)</f>
        <v>General</v>
      </c>
      <c r="H823" s="82" t="str">
        <f>VLOOKUP(C823,'UT - Retail'!$B:$N,13,FALSE)</f>
        <v>Yes</v>
      </c>
      <c r="I823" s="82" t="str">
        <f>VLOOKUP(C823,'UT - Retail'!$B:$Q,14,FALSE)</f>
        <v>No</v>
      </c>
      <c r="J823" s="618" t="str">
        <f>VLOOKUP(C823,'UT - Retail'!$B:$Q,11,FALSE)</f>
        <v>Yes</v>
      </c>
      <c r="K823" s="130" t="str">
        <f>VLOOKUP(C823,'UT - Retail'!$B:$P,15,FALSE)</f>
        <v>Yes</v>
      </c>
      <c r="L823" s="82" t="str">
        <f>VLOOKUP(C823,'UT - Retail'!$B:$Q,16,FALSE)</f>
        <v>Both</v>
      </c>
      <c r="M823" s="618" t="str">
        <f>VLOOKUP(C823,'UT - Retail'!$B:$K,6,FALSE)</f>
        <v>SGD</v>
      </c>
      <c r="N823" s="618" t="str">
        <f>IFERROR(IF(MATCH(C823,'Portfolio Construction'!$AL:$AL,0),"Yes","No"),"No")</f>
        <v>Yes</v>
      </c>
      <c r="O823" s="618" t="str">
        <f>IFERROR(IF(MATCH(C823,'Portfolio Construction'!$AN:$AN,0),"Yes","No"),"No")</f>
        <v>No</v>
      </c>
      <c r="P823" s="618" t="str">
        <f>IFERROR(IF(MATCH(C823,'Portfolio Construction'!$AP:$AP,0),"Yes","No"),"No")</f>
        <v>No</v>
      </c>
      <c r="Q823" s="618" t="str">
        <f>IFERROR(IF(MATCH(C823,'Portfolio Construction'!$AR:$AR,0),"Yes","No"),"No")</f>
        <v>No</v>
      </c>
      <c r="R823" s="618" t="str">
        <f>IFERROR(IF(MATCH(C823,'Portfolio Construction'!$AT:$AT,0),"Yes","No"),"No")</f>
        <v>No</v>
      </c>
      <c r="S823" s="618" t="str">
        <f>IFERROR(IF(MATCH(C823,'Portfolio Construction'!$AV:$AV,0),"Yes","No"),"No")</f>
        <v>No</v>
      </c>
      <c r="T823" s="618" t="str">
        <f>IFERROR(IF(MATCH(C823,'Portfolio Construction'!$AX:$AX,0),"Yes","No"),"No")</f>
        <v>No</v>
      </c>
      <c r="U823" s="618" t="str">
        <f>IFERROR(IF(MATCH(C823,'Portfolio Construction'!$AZ:$AZ,0),"Yes","No"),"No")</f>
        <v>No</v>
      </c>
      <c r="V823" s="618" t="str">
        <f>IFERROR(IF(MATCH(C823,'Portfolio Construction'!$BB:$BB,0),"Yes","No"),"No")</f>
        <v>No</v>
      </c>
      <c r="W823" s="618">
        <f>IF(VLOOKUP($AU823,'FE Source'!$A:$W,3,FALSE)=0,"-",VLOOKUP($AU823,'FE Source'!$A:$W,3,FALSE))</f>
        <v>-1.24</v>
      </c>
      <c r="X823" s="618">
        <f>IF(VLOOKUP($AU823,'FE Source'!$A:$W,4,FALSE)=0,"-",VLOOKUP($AU823,'FE Source'!$A:$W,4,FALSE))</f>
        <v>6.52</v>
      </c>
      <c r="Y823" s="618">
        <f>IF(VLOOKUP($AU823,'FE Source'!$A:$W,5,FALSE)=0,"-",VLOOKUP($AU823,'FE Source'!$A:$W,5,FALSE))</f>
        <v>1.44</v>
      </c>
      <c r="Z823" s="618">
        <f>IF(VLOOKUP($AU823,'FE Source'!$A:$W,6,FALSE)=0,"-",VLOOKUP($AU823,'FE Source'!$A:$W,6,FALSE))</f>
        <v>1.1100000000000001</v>
      </c>
      <c r="AA823" s="618">
        <f>IF(VLOOKUP($AU823,'FE Source'!$A:$W,7,FALSE)=0,"-",VLOOKUP($AU823,'FE Source'!$A:$W,7,FALSE))</f>
        <v>17.920000000000002</v>
      </c>
      <c r="AB823" s="618">
        <f>IF(VLOOKUP($AU823,'FE Source'!$A:$W,8,FALSE)=0,"-",VLOOKUP($AU823,'FE Source'!$A:$W,8,FALSE))</f>
        <v>16.55</v>
      </c>
      <c r="AC823" s="632">
        <f>IF(VLOOKUP($AU823,'FE Source'!$A:$W,9,FALSE)=0,"-",VLOOKUP($AU823,'FE Source'!$A:$W,9,FALSE))</f>
        <v>9.25</v>
      </c>
      <c r="AD823" s="634">
        <f>IF(VLOOKUP($AU823,'FE Source'!$A:$W,10,FALSE)=0,"-",VLOOKUP($AU823,'FE Source'!$A:$W,10,FALSE))</f>
        <v>0.61</v>
      </c>
      <c r="AE823" s="618">
        <f>IF(VLOOKUP($AU823,'FE Source'!$A:$W,11,FALSE)=0,"-",VLOOKUP($AU823,'FE Source'!$A:$W,11,FALSE))</f>
        <v>10.43</v>
      </c>
      <c r="AF823" s="618">
        <f>IF(VLOOKUP($AU823,'FE Source'!$A:$W,12,FALSE)=0,"-",VLOOKUP($AU823,'FE Source'!$A:$W,12,FALSE))</f>
        <v>1.52</v>
      </c>
      <c r="AG823" s="618">
        <f>IF(VLOOKUP($AU823,'FE Source'!$A:$W,14,FALSE)=0,"-",VLOOKUP($AU823,'FE Source'!$A:$W,14,FALSE))</f>
        <v>-5.77</v>
      </c>
      <c r="AH823" s="102"/>
      <c r="AI823" s="618">
        <f>IF(VLOOKUP($AU823,'FE Source'!$A:$Y,20,FALSE)=0,"-",VLOOKUP($AU823,'FE Source'!$A:$Y,20,FALSE))</f>
        <v>103.89</v>
      </c>
      <c r="AJ823" s="102"/>
      <c r="AK823" s="102"/>
      <c r="AL823" s="632">
        <f>IF(VLOOKUP($AU823,'FE Source'!$A:$Y,19,FALSE)=0,"-",VLOOKUP($AU823,'FE Source'!$A:$Y,19,FALSE))</f>
        <v>21.2</v>
      </c>
      <c r="AM823" s="102"/>
      <c r="AN823" s="635">
        <f>IF(VLOOKUP($AU823,'FE Source'!$A:$W,13,FALSE)=0,"-",VLOOKUP($AU823,'FE Source'!$A:$W,13,FALSE))</f>
        <v>539.79999999999995</v>
      </c>
      <c r="AO823" s="634">
        <f>IF(J823="no","-",IF(VLOOKUP($AU823,'FE Source'!$A:$W,15,FALSE)=0,"-",VLOOKUP($AU823,'FE Source'!$A:$W,15,FALSE)))</f>
        <v>7.09</v>
      </c>
      <c r="AP823" s="618" t="str">
        <f>IF(AO823="-","-",IF(VLOOKUP($AU823,'FE Source'!$A:$Z,21,FALSE)=0,"-",IF(VLOOKUP($AU823,'FE Source'!$A:$Z,21,FALSE)=2,"Semi-Annual",IF(VLOOKUP($AU823,'FE Source'!$A:$Z,21,FALSE)=4,"Quarterly",IF(VLOOKUP($AU823,'FE Source'!$A:$Z,21,FALSE)=12,"Monthly","Annual")))))</f>
        <v>Monthly</v>
      </c>
      <c r="AQ823" s="632">
        <f t="array" ref="AQ823">IF(VLOOKUP($AU823,'FE Source'!$A:$W,16,FALSE)=0,"-",VLOOKUP($AU823,'FE Source'!$A:$W,16,FALSE))</f>
        <v>1.69</v>
      </c>
      <c r="AR823" s="636" t="str">
        <f>IF(VLOOKUP($AU823,'FE Source'!$A:$W,17,FALSE)=0,"-",VLOOKUP($AU823,'FE Source'!$A:$W,17,FALSE))</f>
        <v>-</v>
      </c>
      <c r="AS823" s="634">
        <f>IF(VLOOKUP($AU823,'FE Source'!$AN:$AS,4,FALSE)="",VLOOKUP($AU823,'FE Source'!$AN:$AS,3,FALSE),VLOOKUP($AU823,'FE Source'!$AN:$AS,4,FALSE))</f>
        <v>1.7</v>
      </c>
      <c r="AT823" s="637">
        <f>IF(VLOOKUP($AU823,'FE Source'!$AN:$AS,5,FALSE)=0,"-",VLOOKUP($AU823,'FE Source'!$AN:$AS,5,FALSE))</f>
        <v>45782</v>
      </c>
      <c r="AU823" s="636" t="s">
        <v>715</v>
      </c>
      <c r="BE823" s="215">
        <f>IF(VLOOKUP($AU823,'FE Source'!$A:$AK,22,FALSE)=0,"-",VLOOKUP($AU823,'FE Source'!$A:$AK,22,FALSE))</f>
        <v>15.62</v>
      </c>
      <c r="BF823" s="215">
        <f>IF(VLOOKUP($AU823,'FE Source'!$A:$AK,23,FALSE)=0,"-",VLOOKUP($AU823,'FE Source'!$A:$AK,23,FALSE))</f>
        <v>6.2</v>
      </c>
      <c r="BG823" s="215">
        <f>IF(VLOOKUP($AU823,'FE Source'!$A:$AK,24,FALSE)=0,"-",VLOOKUP($AU823,'FE Source'!$A:$AK,24,FALSE))</f>
        <v>23.2</v>
      </c>
      <c r="BH823" s="215">
        <f>IF(VLOOKUP($AU823,'FE Source'!$A:$AK,25,FALSE)=0,"-",VLOOKUP($AU823,'FE Source'!$A:$AK,25,FALSE))</f>
        <v>-15.08</v>
      </c>
      <c r="BI823" s="215">
        <f>IF(VLOOKUP($AU823,'FE Source'!$A:$AK,26,FALSE)=0,"-",VLOOKUP($AU823,'FE Source'!$A:$AK,26,FALSE))</f>
        <v>21.45</v>
      </c>
      <c r="BJ823" s="215">
        <f>IF(VLOOKUP($AU823,'FE Source'!$A:$AK,27,FALSE)=0,"-",VLOOKUP($AU823,'FE Source'!$A:$AK,27,FALSE))</f>
        <v>-3.52</v>
      </c>
      <c r="BK823" s="215">
        <f>IF(VLOOKUP($AU823,'FE Source'!$A:$AK,28,FALSE)=0,"-",VLOOKUP($AU823,'FE Source'!$A:$AK,28,FALSE))</f>
        <v>12.17</v>
      </c>
      <c r="BL823" s="215">
        <f>IF(VLOOKUP($AU823,'FE Source'!$A:$AK,29,FALSE)=0,"-",VLOOKUP($AU823,'FE Source'!$A:$AK,29,FALSE))</f>
        <v>5.4</v>
      </c>
      <c r="BM823" s="215">
        <f>IF(VLOOKUP($AU823,'FE Source'!$A:$AK,30,FALSE)=0,"-",VLOOKUP($AU823,'FE Source'!$A:$AK,30,FALSE))</f>
        <v>36.58</v>
      </c>
      <c r="BN823" t="str">
        <f>IF(VLOOKUP($AU823,'FE Source'!$A:$AK,31,FALSE)="No Specified Index","-",IF(VLOOKUP($AU823,'FE Source'!$A:$AK,31,FALSE)=0,"-",VLOOKUP($AU823,'FE Source'!$A:$AK,31,FALSE)))</f>
        <v>-</v>
      </c>
      <c r="BO823" s="217">
        <f>IF(VLOOKUP($AU823,'FE Source'!$A:$AK,32,FALSE)=0,"-",VLOOKUP($AU823,'FE Source'!$A:$AK,32,FALSE))</f>
        <v>41456</v>
      </c>
      <c r="BP823" s="18" t="str">
        <f>IF(VLOOKUP($AU823,'FE Source'!$AZ:$BC,2,FALSE)=0,"-",VLOOKUP($AU823,'FE Source'!$AZ:$BC,2,FALSE))</f>
        <v>-</v>
      </c>
      <c r="BQ823" s="18" t="str">
        <f>IF(VLOOKUP($AU823,'FE Source'!$AZ:$BC,3,FALSE)=0,"-",VLOOKUP($AU823,'FE Source'!$AZ:$BC,3,FALSE))</f>
        <v>-</v>
      </c>
      <c r="BR823" s="18" t="str">
        <f>IF(VLOOKUP($AU823,'FE Source'!$AZ:$BC,4,FALSE)=0,"-",VLOOKUP($AU823,'FE Source'!$AZ:$BC,4,FALSE))</f>
        <v>-</v>
      </c>
    </row>
    <row r="824" spans="3:70" ht="15">
      <c r="C824" s="650" t="str">
        <f>INDEX('UT - Retail'!$B$7:$B$1409,MATCH(AU824,'UT - Retail'!$U$7:$U$1409,0),1)</f>
        <v>Nikko AM Japan Dividend Equity USD-H</v>
      </c>
      <c r="D824" s="650"/>
      <c r="E824" s="618" t="str">
        <f>VLOOKUP(C824,'UT - Retail'!$B:$K,8,FALSE)</f>
        <v>Equities</v>
      </c>
      <c r="F824" s="618" t="str">
        <f>VLOOKUP(C824,'UT - Retail'!$B:$K,9,FALSE)</f>
        <v>Japan</v>
      </c>
      <c r="G824" s="618" t="str">
        <f>VLOOKUP(C824,'UT - Retail'!$B:$K,10,FALSE)</f>
        <v>General</v>
      </c>
      <c r="H824" s="82" t="str">
        <f>VLOOKUP(C824,'UT - Retail'!$B:$N,13,FALSE)</f>
        <v>No</v>
      </c>
      <c r="I824" s="82" t="str">
        <f>VLOOKUP(C824,'UT - Retail'!$B:$Q,14,FALSE)</f>
        <v>No</v>
      </c>
      <c r="J824" s="618" t="str">
        <f>VLOOKUP(C824,'UT - Retail'!$B:$Q,11,FALSE)</f>
        <v>Yes</v>
      </c>
      <c r="K824" s="130" t="str">
        <f>VLOOKUP(C824,'UT - Retail'!$B:$P,15,FALSE)</f>
        <v>No</v>
      </c>
      <c r="L824" s="82" t="str">
        <f>VLOOKUP(C824,'UT - Retail'!$B:$Q,16,FALSE)</f>
        <v>Both</v>
      </c>
      <c r="M824" s="618" t="str">
        <f>VLOOKUP(C824,'UT - Retail'!$B:$K,6,FALSE)</f>
        <v>USD</v>
      </c>
      <c r="N824" s="618" t="str">
        <f>IFERROR(IF(MATCH(C824,'Portfolio Construction'!$AL:$AL,0),"Yes","No"),"No")</f>
        <v>Yes</v>
      </c>
      <c r="O824" s="618" t="str">
        <f>IFERROR(IF(MATCH(C824,'Portfolio Construction'!$AN:$AN,0),"Yes","No"),"No")</f>
        <v>No</v>
      </c>
      <c r="P824" s="618" t="str">
        <f>IFERROR(IF(MATCH(C824,'Portfolio Construction'!$AP:$AP,0),"Yes","No"),"No")</f>
        <v>No</v>
      </c>
      <c r="Q824" s="618" t="str">
        <f>IFERROR(IF(MATCH(C824,'Portfolio Construction'!$AR:$AR,0),"Yes","No"),"No")</f>
        <v>No</v>
      </c>
      <c r="R824" s="618" t="str">
        <f>IFERROR(IF(MATCH(C824,'Portfolio Construction'!$AT:$AT,0),"Yes","No"),"No")</f>
        <v>No</v>
      </c>
      <c r="S824" s="618" t="str">
        <f>IFERROR(IF(MATCH(C824,'Portfolio Construction'!$AV:$AV,0),"Yes","No"),"No")</f>
        <v>No</v>
      </c>
      <c r="T824" s="618" t="str">
        <f>IFERROR(IF(MATCH(C824,'Portfolio Construction'!$AX:$AX,0),"Yes","No"),"No")</f>
        <v>No</v>
      </c>
      <c r="U824" s="618" t="str">
        <f>IFERROR(IF(MATCH(C824,'Portfolio Construction'!$AZ:$AZ,0),"Yes","No"),"No")</f>
        <v>No</v>
      </c>
      <c r="V824" s="618" t="str">
        <f>IFERROR(IF(MATCH(C824,'Portfolio Construction'!$BB:$BB,0),"Yes","No"),"No")</f>
        <v>No</v>
      </c>
      <c r="W824" s="618">
        <f>IF(VLOOKUP($AU824,'FE Source'!$A:$W,3,FALSE)=0,"-",VLOOKUP($AU824,'FE Source'!$A:$W,3,FALSE))</f>
        <v>-6.13</v>
      </c>
      <c r="X824" s="618">
        <f>IF(VLOOKUP($AU824,'FE Source'!$A:$W,4,FALSE)=0,"-",VLOOKUP($AU824,'FE Source'!$A:$W,4,FALSE))</f>
        <v>2.68</v>
      </c>
      <c r="Y824" s="618">
        <f>IF(VLOOKUP($AU824,'FE Source'!$A:$W,5,FALSE)=0,"-",VLOOKUP($AU824,'FE Source'!$A:$W,5,FALSE))</f>
        <v>-0.68</v>
      </c>
      <c r="Z824" s="618">
        <f>IF(VLOOKUP($AU824,'FE Source'!$A:$W,6,FALSE)=0,"-",VLOOKUP($AU824,'FE Source'!$A:$W,6,FALSE))</f>
        <v>-1.41</v>
      </c>
      <c r="AA824" s="618">
        <f>IF(VLOOKUP($AU824,'FE Source'!$A:$W,7,FALSE)=0,"-",VLOOKUP($AU824,'FE Source'!$A:$W,7,FALSE))</f>
        <v>16.41</v>
      </c>
      <c r="AB824" s="618">
        <f>IF(VLOOKUP($AU824,'FE Source'!$A:$W,8,FALSE)=0,"-",VLOOKUP($AU824,'FE Source'!$A:$W,8,FALSE))</f>
        <v>15.15</v>
      </c>
      <c r="AC824" s="632">
        <f>IF(VLOOKUP($AU824,'FE Source'!$A:$W,9,FALSE)=0,"-",VLOOKUP($AU824,'FE Source'!$A:$W,9,FALSE))</f>
        <v>9.5399999999999991</v>
      </c>
      <c r="AD824" s="634">
        <f>IF(VLOOKUP($AU824,'FE Source'!$A:$W,10,FALSE)=0,"-",VLOOKUP($AU824,'FE Source'!$A:$W,10,FALSE))</f>
        <v>0.35</v>
      </c>
      <c r="AE824" s="618">
        <f>IF(VLOOKUP($AU824,'FE Source'!$A:$W,11,FALSE)=0,"-",VLOOKUP($AU824,'FE Source'!$A:$W,11,FALSE))</f>
        <v>12.61</v>
      </c>
      <c r="AF824" s="618">
        <f>IF(VLOOKUP($AU824,'FE Source'!$A:$W,12,FALSE)=0,"-",VLOOKUP($AU824,'FE Source'!$A:$W,12,FALSE))</f>
        <v>1.18</v>
      </c>
      <c r="AG824" s="618">
        <f>IF(VLOOKUP($AU824,'FE Source'!$A:$W,14,FALSE)=0,"-",VLOOKUP($AU824,'FE Source'!$A:$W,14,FALSE))</f>
        <v>-9.5299999999999994</v>
      </c>
      <c r="AH824" s="102"/>
      <c r="AI824" s="618">
        <f>IF(VLOOKUP($AU824,'FE Source'!$A:$Y,20,FALSE)=0,"-",VLOOKUP($AU824,'FE Source'!$A:$Y,20,FALSE))</f>
        <v>77.44</v>
      </c>
      <c r="AJ824" s="102"/>
      <c r="AK824" s="102"/>
      <c r="AL824" s="632">
        <f>IF(VLOOKUP($AU824,'FE Source'!$A:$Y,19,FALSE)=0,"-",VLOOKUP($AU824,'FE Source'!$A:$Y,19,FALSE))</f>
        <v>-9.85</v>
      </c>
      <c r="AM824" s="102"/>
      <c r="AN824" s="635">
        <f>IF(VLOOKUP($AU824,'FE Source'!$A:$W,13,FALSE)=0,"-",VLOOKUP($AU824,'FE Source'!$A:$W,13,FALSE))</f>
        <v>539.79999999999995</v>
      </c>
      <c r="AO824" s="634">
        <f>IF(J824="no","-",IF(VLOOKUP($AU824,'FE Source'!$A:$W,15,FALSE)=0,"-",VLOOKUP($AU824,'FE Source'!$A:$W,15,FALSE)))</f>
        <v>7</v>
      </c>
      <c r="AP824" s="618" t="str">
        <f>IF(AO824="-","-",IF(VLOOKUP($AU824,'FE Source'!$A:$Z,21,FALSE)=0,"-",IF(VLOOKUP($AU824,'FE Source'!$A:$Z,21,FALSE)=2,"Semi-Annual",IF(VLOOKUP($AU824,'FE Source'!$A:$Z,21,FALSE)=4,"Quarterly",IF(VLOOKUP($AU824,'FE Source'!$A:$Z,21,FALSE)=12,"Monthly","Annual")))))</f>
        <v>Monthly</v>
      </c>
      <c r="AQ824" s="632">
        <f t="array" ref="AQ824">IF(VLOOKUP($AU824,'FE Source'!$A:$W,16,FALSE)=0,"-",VLOOKUP($AU824,'FE Source'!$A:$W,16,FALSE))</f>
        <v>1.71</v>
      </c>
      <c r="AR824" s="636" t="str">
        <f>IF(VLOOKUP($AU824,'FE Source'!$A:$W,17,FALSE)=0,"-",VLOOKUP($AU824,'FE Source'!$A:$W,17,FALSE))</f>
        <v>-</v>
      </c>
      <c r="AS824" s="634">
        <f>IF(VLOOKUP($AU824,'FE Source'!$AN:$AS,4,FALSE)="",VLOOKUP($AU824,'FE Source'!$AN:$AS,3,FALSE),VLOOKUP($AU824,'FE Source'!$AN:$AS,4,FALSE))</f>
        <v>1.8</v>
      </c>
      <c r="AT824" s="637">
        <f>IF(VLOOKUP($AU824,'FE Source'!$AN:$AS,5,FALSE)=0,"-",VLOOKUP($AU824,'FE Source'!$AN:$AS,5,FALSE))</f>
        <v>45782</v>
      </c>
      <c r="AU824" s="636" t="s">
        <v>1073</v>
      </c>
      <c r="BE824" s="215">
        <f>IF(VLOOKUP($AU824,'FE Source'!$A:$AK,22,FALSE)=0,"-",VLOOKUP($AU824,'FE Source'!$A:$AK,22,FALSE))</f>
        <v>23.01</v>
      </c>
      <c r="BF824" s="215">
        <f>IF(VLOOKUP($AU824,'FE Source'!$A:$AK,23,FALSE)=0,"-",VLOOKUP($AU824,'FE Source'!$A:$AK,23,FALSE))</f>
        <v>7.97</v>
      </c>
      <c r="BG824" s="215">
        <f>IF(VLOOKUP($AU824,'FE Source'!$A:$AK,24,FALSE)=0,"-",VLOOKUP($AU824,'FE Source'!$A:$AK,24,FALSE))</f>
        <v>14.25</v>
      </c>
      <c r="BH824" s="215">
        <f>IF(VLOOKUP($AU824,'FE Source'!$A:$AK,25,FALSE)=0,"-",VLOOKUP($AU824,'FE Source'!$A:$AK,25,FALSE))</f>
        <v>-12.64</v>
      </c>
      <c r="BI824" s="215">
        <f>IF(VLOOKUP($AU824,'FE Source'!$A:$AK,26,FALSE)=0,"-",VLOOKUP($AU824,'FE Source'!$A:$AK,26,FALSE))</f>
        <v>20.67</v>
      </c>
      <c r="BJ824" s="215">
        <f>IF(VLOOKUP($AU824,'FE Source'!$A:$AK,27,FALSE)=0,"-",VLOOKUP($AU824,'FE Source'!$A:$AK,27,FALSE))</f>
        <v>-4.2300000000000004</v>
      </c>
      <c r="BK824" s="215">
        <f>IF(VLOOKUP($AU824,'FE Source'!$A:$AK,28,FALSE)=0,"-",VLOOKUP($AU824,'FE Source'!$A:$AK,28,FALSE))</f>
        <v>14.45</v>
      </c>
      <c r="BL824" s="215">
        <f>IF(VLOOKUP($AU824,'FE Source'!$A:$AK,29,FALSE)=0,"-",VLOOKUP($AU824,'FE Source'!$A:$AK,29,FALSE))</f>
        <v>5.53</v>
      </c>
      <c r="BM824" s="215">
        <f>IF(VLOOKUP($AU824,'FE Source'!$A:$AK,30,FALSE)=0,"-",VLOOKUP($AU824,'FE Source'!$A:$AK,30,FALSE))</f>
        <v>34.46</v>
      </c>
      <c r="BN824" t="str">
        <f>IF(VLOOKUP($AU824,'FE Source'!$A:$AK,31,FALSE)="No Specified Index","-",IF(VLOOKUP($AU824,'FE Source'!$A:$AK,31,FALSE)=0,"-",VLOOKUP($AU824,'FE Source'!$A:$AK,31,FALSE)))</f>
        <v>-</v>
      </c>
      <c r="BO824" s="217">
        <f>IF(VLOOKUP($AU824,'FE Source'!$A:$AK,32,FALSE)=0,"-",VLOOKUP($AU824,'FE Source'!$A:$AK,32,FALSE))</f>
        <v>41456</v>
      </c>
      <c r="BP824" s="18" t="str">
        <f>IF(VLOOKUP($AU824,'FE Source'!$AZ:$BC,2,FALSE)=0,"-",VLOOKUP($AU824,'FE Source'!$AZ:$BC,2,FALSE))</f>
        <v>-</v>
      </c>
      <c r="BQ824" s="18" t="str">
        <f>IF(VLOOKUP($AU824,'FE Source'!$AZ:$BC,3,FALSE)=0,"-",VLOOKUP($AU824,'FE Source'!$AZ:$BC,3,FALSE))</f>
        <v>-</v>
      </c>
      <c r="BR824" s="18" t="str">
        <f>IF(VLOOKUP($AU824,'FE Source'!$AZ:$BC,4,FALSE)=0,"-",VLOOKUP($AU824,'FE Source'!$AZ:$BC,4,FALSE))</f>
        <v>-</v>
      </c>
    </row>
    <row r="825" spans="3:70" ht="15">
      <c r="C825" s="650" t="str">
        <f>INDEX('UT - Retail'!$B$7:$B$1409,MATCH(AU825,'UT - Retail'!$U$7:$U$1409,0),1)</f>
        <v>Nikko AM Shenton Emerging Enterprise Discovery Fund SGD</v>
      </c>
      <c r="D825" s="650"/>
      <c r="E825" s="618" t="str">
        <f>VLOOKUP(C825,'UT - Retail'!$B:$K,8,FALSE)</f>
        <v>Equities</v>
      </c>
      <c r="F825" s="618" t="str">
        <f>VLOOKUP(C825,'UT - Retail'!$B:$K,9,FALSE)</f>
        <v>Asia Pacific ex-Japan</v>
      </c>
      <c r="G825" s="618" t="str">
        <f>VLOOKUP(C825,'UT - Retail'!$B:$K,10,FALSE)</f>
        <v>Small to Medium Companies</v>
      </c>
      <c r="H825" s="82" t="str">
        <f>VLOOKUP(C825,'UT - Retail'!$B:$N,13,FALSE)</f>
        <v>No</v>
      </c>
      <c r="I825" s="82" t="str">
        <f>VLOOKUP(C825,'UT - Retail'!$B:$Q,14,FALSE)</f>
        <v>No</v>
      </c>
      <c r="J825" s="618" t="str">
        <f>VLOOKUP(C825,'UT - Retail'!$B:$Q,11,FALSE)</f>
        <v>No</v>
      </c>
      <c r="K825" s="130" t="str">
        <f>VLOOKUP(C825,'UT - Retail'!$B:$P,15,FALSE)</f>
        <v>Yes</v>
      </c>
      <c r="L825" s="82" t="str">
        <f>VLOOKUP(C825,'UT - Retail'!$B:$Q,16,FALSE)</f>
        <v>Both</v>
      </c>
      <c r="M825" s="618" t="str">
        <f>VLOOKUP(C825,'UT - Retail'!$B:$K,6,FALSE)</f>
        <v>SGD</v>
      </c>
      <c r="N825" s="618" t="str">
        <f>IFERROR(IF(MATCH(C825,'Portfolio Construction'!$AL:$AL,0),"Yes","No"),"No")</f>
        <v>No</v>
      </c>
      <c r="O825" s="618" t="str">
        <f>IFERROR(IF(MATCH(C825,'Portfolio Construction'!$AN:$AN,0),"Yes","No"),"No")</f>
        <v>No</v>
      </c>
      <c r="P825" s="618" t="str">
        <f>IFERROR(IF(MATCH(C825,'Portfolio Construction'!$AP:$AP,0),"Yes","No"),"No")</f>
        <v>No</v>
      </c>
      <c r="Q825" s="618" t="str">
        <f>IFERROR(IF(MATCH(C825,'Portfolio Construction'!$AR:$AR,0),"Yes","No"),"No")</f>
        <v>No</v>
      </c>
      <c r="R825" s="618" t="str">
        <f>IFERROR(IF(MATCH(C825,'Portfolio Construction'!$AT:$AT,0),"Yes","No"),"No")</f>
        <v>No</v>
      </c>
      <c r="S825" s="618" t="str">
        <f>IFERROR(IF(MATCH(C825,'Portfolio Construction'!$AV:$AV,0),"Yes","No"),"No")</f>
        <v>No</v>
      </c>
      <c r="T825" s="618" t="str">
        <f>IFERROR(IF(MATCH(C825,'Portfolio Construction'!$AX:$AX,0),"Yes","No"),"No")</f>
        <v>No</v>
      </c>
      <c r="U825" s="618" t="str">
        <f>IFERROR(IF(MATCH(C825,'Portfolio Construction'!$AZ:$AZ,0),"Yes","No"),"No")</f>
        <v>No</v>
      </c>
      <c r="V825" s="618" t="str">
        <f>IFERROR(IF(MATCH(C825,'Portfolio Construction'!$BB:$BB,0),"Yes","No"),"No")</f>
        <v>No</v>
      </c>
      <c r="W825" s="618">
        <f>IF(VLOOKUP($AU825,'FE Source'!$A:$W,3,FALSE)=0,"-",VLOOKUP($AU825,'FE Source'!$A:$W,3,FALSE))</f>
        <v>-8.66</v>
      </c>
      <c r="X825" s="618">
        <f>IF(VLOOKUP($AU825,'FE Source'!$A:$W,4,FALSE)=0,"-",VLOOKUP($AU825,'FE Source'!$A:$W,4,FALSE))</f>
        <v>1.62</v>
      </c>
      <c r="Y825" s="618">
        <f>IF(VLOOKUP($AU825,'FE Source'!$A:$W,5,FALSE)=0,"-",VLOOKUP($AU825,'FE Source'!$A:$W,5,FALSE))</f>
        <v>-9.6999999999999993</v>
      </c>
      <c r="Z825" s="618">
        <f>IF(VLOOKUP($AU825,'FE Source'!$A:$W,6,FALSE)=0,"-",VLOOKUP($AU825,'FE Source'!$A:$W,6,FALSE))</f>
        <v>-9.59</v>
      </c>
      <c r="AA825" s="618">
        <f>IF(VLOOKUP($AU825,'FE Source'!$A:$W,7,FALSE)=0,"-",VLOOKUP($AU825,'FE Source'!$A:$W,7,FALSE))</f>
        <v>-0.56999999999999995</v>
      </c>
      <c r="AB825" s="618">
        <f>IF(VLOOKUP($AU825,'FE Source'!$A:$W,8,FALSE)=0,"-",VLOOKUP($AU825,'FE Source'!$A:$W,8,FALSE))</f>
        <v>12.35</v>
      </c>
      <c r="AC825" s="632">
        <f>IF(VLOOKUP($AU825,'FE Source'!$A:$W,9,FALSE)=0,"-",VLOOKUP($AU825,'FE Source'!$A:$W,9,FALSE))</f>
        <v>5.5</v>
      </c>
      <c r="AD825" s="634">
        <f>IF(VLOOKUP($AU825,'FE Source'!$A:$W,10,FALSE)=0,"-",VLOOKUP($AU825,'FE Source'!$A:$W,10,FALSE))</f>
        <v>1.01</v>
      </c>
      <c r="AE825" s="618">
        <f>IF(VLOOKUP($AU825,'FE Source'!$A:$W,11,FALSE)=0,"-",VLOOKUP($AU825,'FE Source'!$A:$W,11,FALSE))</f>
        <v>13.67</v>
      </c>
      <c r="AF825" s="618">
        <f>IF(VLOOKUP($AU825,'FE Source'!$A:$W,12,FALSE)=0,"-",VLOOKUP($AU825,'FE Source'!$A:$W,12,FALSE))</f>
        <v>-0.01</v>
      </c>
      <c r="AG825" s="618">
        <f>IF(VLOOKUP($AU825,'FE Source'!$A:$W,14,FALSE)=0,"-",VLOOKUP($AU825,'FE Source'!$A:$W,14,FALSE))</f>
        <v>-19.989999999999998</v>
      </c>
      <c r="AH825" s="102"/>
      <c r="AI825" s="618">
        <f>IF(VLOOKUP($AU825,'FE Source'!$A:$Y,20,FALSE)=0,"-",VLOOKUP($AU825,'FE Source'!$A:$Y,20,FALSE))</f>
        <v>106.04</v>
      </c>
      <c r="AJ825" s="102"/>
      <c r="AK825" s="102"/>
      <c r="AL825" s="632">
        <f>IF(VLOOKUP($AU825,'FE Source'!$A:$Y,19,FALSE)=0,"-",VLOOKUP($AU825,'FE Source'!$A:$Y,19,FALSE))</f>
        <v>104.91</v>
      </c>
      <c r="AM825" s="102"/>
      <c r="AN825" s="635">
        <f>IF(VLOOKUP($AU825,'FE Source'!$A:$W,13,FALSE)=0,"-",VLOOKUP($AU825,'FE Source'!$A:$W,13,FALSE))</f>
        <v>30.5</v>
      </c>
      <c r="AO825" s="634" t="str">
        <f>IF(J825="no","-",IF(VLOOKUP($AU825,'FE Source'!$A:$W,15,FALSE)=0,"-",VLOOKUP($AU825,'FE Source'!$A:$W,15,FALSE)))</f>
        <v>-</v>
      </c>
      <c r="AP825" s="618" t="str">
        <f>IF(AO825="-","-",IF(VLOOKUP($AU825,'FE Source'!$A:$Z,21,FALSE)=0,"-",IF(VLOOKUP($AU825,'FE Source'!$A:$Z,21,FALSE)=2,"Semi-Annual",IF(VLOOKUP($AU825,'FE Source'!$A:$Z,21,FALSE)=4,"Quarterly",IF(VLOOKUP($AU825,'FE Source'!$A:$Z,21,FALSE)=12,"Monthly","Annual")))))</f>
        <v>-</v>
      </c>
      <c r="AQ825" s="632">
        <f t="array" ref="AQ825">IF(VLOOKUP($AU825,'FE Source'!$A:$W,16,FALSE)=0,"-",VLOOKUP($AU825,'FE Source'!$A:$W,16,FALSE))</f>
        <v>1.96</v>
      </c>
      <c r="AR825" s="636" t="str">
        <f>IF(VLOOKUP($AU825,'FE Source'!$A:$W,17,FALSE)=0,"-",VLOOKUP($AU825,'FE Source'!$A:$W,17,FALSE))</f>
        <v>Bronze</v>
      </c>
      <c r="AS825" s="634">
        <f>IF(VLOOKUP($AU825,'FE Source'!$AN:$AS,4,FALSE)="",VLOOKUP($AU825,'FE Source'!$AN:$AS,3,FALSE),VLOOKUP($AU825,'FE Source'!$AN:$AS,4,FALSE))</f>
        <v>4.04</v>
      </c>
      <c r="AT825" s="637">
        <f>IF(VLOOKUP($AU825,'FE Source'!$AN:$AS,5,FALSE)=0,"-",VLOOKUP($AU825,'FE Source'!$AN:$AS,5,FALSE))</f>
        <v>45782</v>
      </c>
      <c r="AU825" s="636" t="s">
        <v>2651</v>
      </c>
      <c r="BE825" s="215">
        <f>IF(VLOOKUP($AU825,'FE Source'!$A:$AK,22,FALSE)=0,"-",VLOOKUP($AU825,'FE Source'!$A:$AK,22,FALSE))</f>
        <v>-5.73</v>
      </c>
      <c r="BF825" s="215">
        <f>IF(VLOOKUP($AU825,'FE Source'!$A:$AK,23,FALSE)=0,"-",VLOOKUP($AU825,'FE Source'!$A:$AK,23,FALSE))</f>
        <v>-4.66</v>
      </c>
      <c r="BG825" s="215">
        <f>IF(VLOOKUP($AU825,'FE Source'!$A:$AK,24,FALSE)=0,"-",VLOOKUP($AU825,'FE Source'!$A:$AK,24,FALSE))</f>
        <v>23.01</v>
      </c>
      <c r="BH825" s="215">
        <f>IF(VLOOKUP($AU825,'FE Source'!$A:$AK,25,FALSE)=0,"-",VLOOKUP($AU825,'FE Source'!$A:$AK,25,FALSE))</f>
        <v>-10.67</v>
      </c>
      <c r="BI825" s="215">
        <f>IF(VLOOKUP($AU825,'FE Source'!$A:$AK,26,FALSE)=0,"-",VLOOKUP($AU825,'FE Source'!$A:$AK,26,FALSE))</f>
        <v>13.01</v>
      </c>
      <c r="BJ825" s="215">
        <f>IF(VLOOKUP($AU825,'FE Source'!$A:$AK,27,FALSE)=0,"-",VLOOKUP($AU825,'FE Source'!$A:$AK,27,FALSE))</f>
        <v>73.430000000000007</v>
      </c>
      <c r="BK825" s="215">
        <f>IF(VLOOKUP($AU825,'FE Source'!$A:$AK,28,FALSE)=0,"-",VLOOKUP($AU825,'FE Source'!$A:$AK,28,FALSE))</f>
        <v>16.48</v>
      </c>
      <c r="BL825" s="215">
        <f>IF(VLOOKUP($AU825,'FE Source'!$A:$AK,29,FALSE)=0,"-",VLOOKUP($AU825,'FE Source'!$A:$AK,29,FALSE))</f>
        <v>-24.42</v>
      </c>
      <c r="BM825" s="215">
        <f>IF(VLOOKUP($AU825,'FE Source'!$A:$AK,30,FALSE)=0,"-",VLOOKUP($AU825,'FE Source'!$A:$AK,30,FALSE))</f>
        <v>17.63</v>
      </c>
      <c r="BN825" t="str">
        <f>IF(VLOOKUP($AU825,'FE Source'!$A:$AK,31,FALSE)="No Specified Index","-",IF(VLOOKUP($AU825,'FE Source'!$A:$AK,31,FALSE)=0,"-",VLOOKUP($AU825,'FE Source'!$A:$AK,31,FALSE)))</f>
        <v>MSCI Asia ex-Japan Small Cap Index</v>
      </c>
      <c r="BO825" s="217">
        <f>IF(VLOOKUP($AU825,'FE Source'!$A:$AK,32,FALSE)=0,"-",VLOOKUP($AU825,'FE Source'!$A:$AK,32,FALSE))</f>
        <v>35867</v>
      </c>
      <c r="BP825" s="18">
        <f>IF(VLOOKUP($AU825,'FE Source'!$AZ:$BC,2,FALSE)=0,"-",VLOOKUP($AU825,'FE Source'!$AZ:$BC,2,FALSE))</f>
        <v>-8.81</v>
      </c>
      <c r="BQ825" s="18">
        <f>IF(VLOOKUP($AU825,'FE Source'!$AZ:$BC,3,FALSE)=0,"-",VLOOKUP($AU825,'FE Source'!$AZ:$BC,3,FALSE))</f>
        <v>-9.5500000000000007</v>
      </c>
      <c r="BR825" s="18">
        <f>IF(VLOOKUP($AU825,'FE Source'!$AZ:$BC,4,FALSE)=0,"-",VLOOKUP($AU825,'FE Source'!$AZ:$BC,4,FALSE))</f>
        <v>-9.0500000000000007</v>
      </c>
    </row>
    <row r="826" spans="3:70" ht="15">
      <c r="C826" s="650" t="str">
        <f>INDEX('UT - Retail'!$B$7:$B$1409,MATCH(AU826,'UT - Retail'!$U$7:$U$1409,0),1)</f>
        <v>Nikko AM Shenton Global Property Securities SGD</v>
      </c>
      <c r="D826" s="650"/>
      <c r="E826" s="618" t="str">
        <f>VLOOKUP(C826,'UT - Retail'!$B:$K,8,FALSE)</f>
        <v>Equities</v>
      </c>
      <c r="F826" s="618" t="str">
        <f>VLOOKUP(C826,'UT - Retail'!$B:$K,9,FALSE)</f>
        <v>Global</v>
      </c>
      <c r="G826" s="618" t="str">
        <f>VLOOKUP(C826,'UT - Retail'!$B:$K,10,FALSE)</f>
        <v>Property</v>
      </c>
      <c r="H826" s="82" t="str">
        <f>VLOOKUP(C826,'UT - Retail'!$B:$N,13,FALSE)</f>
        <v>No</v>
      </c>
      <c r="I826" s="82" t="str">
        <f>VLOOKUP(C826,'UT - Retail'!$B:$Q,14,FALSE)</f>
        <v>No</v>
      </c>
      <c r="J826" s="618" t="str">
        <f>VLOOKUP(C826,'UT - Retail'!$B:$Q,11,FALSE)</f>
        <v>Yes</v>
      </c>
      <c r="K826" s="130" t="str">
        <f>VLOOKUP(C826,'UT - Retail'!$B:$P,15,FALSE)</f>
        <v>Yes</v>
      </c>
      <c r="L826" s="82" t="str">
        <f>VLOOKUP(C826,'UT - Retail'!$B:$Q,16,FALSE)</f>
        <v>Both</v>
      </c>
      <c r="M826" s="618" t="str">
        <f>VLOOKUP(C826,'UT - Retail'!$B:$K,6,FALSE)</f>
        <v>SGD</v>
      </c>
      <c r="N826" s="618" t="str">
        <f>IFERROR(IF(MATCH(C826,'Portfolio Construction'!$AL:$AL,0),"Yes","No"),"No")</f>
        <v>No</v>
      </c>
      <c r="O826" s="618" t="str">
        <f>IFERROR(IF(MATCH(C826,'Portfolio Construction'!$AN:$AN,0),"Yes","No"),"No")</f>
        <v>No</v>
      </c>
      <c r="P826" s="618" t="str">
        <f>IFERROR(IF(MATCH(C826,'Portfolio Construction'!$AP:$AP,0),"Yes","No"),"No")</f>
        <v>No</v>
      </c>
      <c r="Q826" s="618" t="str">
        <f>IFERROR(IF(MATCH(C826,'Portfolio Construction'!$AR:$AR,0),"Yes","No"),"No")</f>
        <v>No</v>
      </c>
      <c r="R826" s="618" t="str">
        <f>IFERROR(IF(MATCH(C826,'Portfolio Construction'!$AT:$AT,0),"Yes","No"),"No")</f>
        <v>No</v>
      </c>
      <c r="S826" s="618" t="str">
        <f>IFERROR(IF(MATCH(C826,'Portfolio Construction'!$AV:$AV,0),"Yes","No"),"No")</f>
        <v>No</v>
      </c>
      <c r="T826" s="618" t="str">
        <f>IFERROR(IF(MATCH(C826,'Portfolio Construction'!$AX:$AX,0),"Yes","No"),"No")</f>
        <v>No</v>
      </c>
      <c r="U826" s="618" t="str">
        <f>IFERROR(IF(MATCH(C826,'Portfolio Construction'!$AZ:$AZ,0),"Yes","No"),"No")</f>
        <v>No</v>
      </c>
      <c r="V826" s="618" t="str">
        <f>IFERROR(IF(MATCH(C826,'Portfolio Construction'!$BB:$BB,0),"Yes","No"),"No")</f>
        <v>No</v>
      </c>
      <c r="W826" s="618">
        <f>IF(VLOOKUP($AU826,'FE Source'!$A:$W,3,FALSE)=0,"-",VLOOKUP($AU826,'FE Source'!$A:$W,3,FALSE))</f>
        <v>-2.5499999999999998</v>
      </c>
      <c r="X826" s="618">
        <f>IF(VLOOKUP($AU826,'FE Source'!$A:$W,4,FALSE)=0,"-",VLOOKUP($AU826,'FE Source'!$A:$W,4,FALSE))</f>
        <v>3.23</v>
      </c>
      <c r="Y826" s="618">
        <f>IF(VLOOKUP($AU826,'FE Source'!$A:$W,5,FALSE)=0,"-",VLOOKUP($AU826,'FE Source'!$A:$W,5,FALSE))</f>
        <v>-5.22</v>
      </c>
      <c r="Z826" s="618">
        <f>IF(VLOOKUP($AU826,'FE Source'!$A:$W,6,FALSE)=0,"-",VLOOKUP($AU826,'FE Source'!$A:$W,6,FALSE))</f>
        <v>3.38</v>
      </c>
      <c r="AA826" s="618">
        <f>IF(VLOOKUP($AU826,'FE Source'!$A:$W,7,FALSE)=0,"-",VLOOKUP($AU826,'FE Source'!$A:$W,7,FALSE))</f>
        <v>-2.39</v>
      </c>
      <c r="AB826" s="618">
        <f>IF(VLOOKUP($AU826,'FE Source'!$A:$W,8,FALSE)=0,"-",VLOOKUP($AU826,'FE Source'!$A:$W,8,FALSE))</f>
        <v>1.4</v>
      </c>
      <c r="AC826" s="632">
        <f>IF(VLOOKUP($AU826,'FE Source'!$A:$W,9,FALSE)=0,"-",VLOOKUP($AU826,'FE Source'!$A:$W,9,FALSE))</f>
        <v>1.01</v>
      </c>
      <c r="AD826" s="634">
        <f>IF(VLOOKUP($AU826,'FE Source'!$A:$W,10,FALSE)=0,"-",VLOOKUP($AU826,'FE Source'!$A:$W,10,FALSE))</f>
        <v>0.93</v>
      </c>
      <c r="AE826" s="618">
        <f>IF(VLOOKUP($AU826,'FE Source'!$A:$W,11,FALSE)=0,"-",VLOOKUP($AU826,'FE Source'!$A:$W,11,FALSE))</f>
        <v>15.47</v>
      </c>
      <c r="AF826" s="618">
        <f>IF(VLOOKUP($AU826,'FE Source'!$A:$W,12,FALSE)=0,"-",VLOOKUP($AU826,'FE Source'!$A:$W,12,FALSE))</f>
        <v>-0.01</v>
      </c>
      <c r="AG826" s="618">
        <f>IF(VLOOKUP($AU826,'FE Source'!$A:$W,14,FALSE)=0,"-",VLOOKUP($AU826,'FE Source'!$A:$W,14,FALSE))</f>
        <v>-22.99</v>
      </c>
      <c r="AH826" s="102"/>
      <c r="AI826" s="618">
        <f>IF(VLOOKUP($AU826,'FE Source'!$A:$Y,20,FALSE)=0,"-",VLOOKUP($AU826,'FE Source'!$A:$Y,20,FALSE))</f>
        <v>92.57</v>
      </c>
      <c r="AJ826" s="102"/>
      <c r="AK826" s="102"/>
      <c r="AL826" s="632">
        <f>IF(VLOOKUP($AU826,'FE Source'!$A:$Y,19,FALSE)=0,"-",VLOOKUP($AU826,'FE Source'!$A:$Y,19,FALSE))</f>
        <v>96.82</v>
      </c>
      <c r="AM826" s="102"/>
      <c r="AN826" s="635">
        <f>IF(VLOOKUP($AU826,'FE Source'!$A:$W,13,FALSE)=0,"-",VLOOKUP($AU826,'FE Source'!$A:$W,13,FALSE))</f>
        <v>33.1</v>
      </c>
      <c r="AO826" s="634">
        <f>IF(J826="no","-",IF(VLOOKUP($AU826,'FE Source'!$A:$W,15,FALSE)=0,"-",VLOOKUP($AU826,'FE Source'!$A:$W,15,FALSE)))</f>
        <v>5.25</v>
      </c>
      <c r="AP826" s="618" t="str">
        <f>IF(AO826="-","-",IF(VLOOKUP($AU826,'FE Source'!$A:$Z,21,FALSE)=0,"-",IF(VLOOKUP($AU826,'FE Source'!$A:$Z,21,FALSE)=2,"Semi-Annual",IF(VLOOKUP($AU826,'FE Source'!$A:$Z,21,FALSE)=4,"Quarterly",IF(VLOOKUP($AU826,'FE Source'!$A:$Z,21,FALSE)=12,"Monthly","Annual")))))</f>
        <v>Monthly</v>
      </c>
      <c r="AQ826" s="632">
        <f t="array" ref="AQ826">IF(VLOOKUP($AU826,'FE Source'!$A:$W,16,FALSE)=0,"-",VLOOKUP($AU826,'FE Source'!$A:$W,16,FALSE))</f>
        <v>1.91</v>
      </c>
      <c r="AR826" s="636" t="str">
        <f>IF(VLOOKUP($AU826,'FE Source'!$A:$W,17,FALSE)=0,"-",VLOOKUP($AU826,'FE Source'!$A:$W,17,FALSE))</f>
        <v>Neutral</v>
      </c>
      <c r="AS826" s="634">
        <f>IF(VLOOKUP($AU826,'FE Source'!$AN:$AS,4,FALSE)="",VLOOKUP($AU826,'FE Source'!$AN:$AS,3,FALSE),VLOOKUP($AU826,'FE Source'!$AN:$AS,4,FALSE))</f>
        <v>0.6</v>
      </c>
      <c r="AT826" s="637">
        <f>IF(VLOOKUP($AU826,'FE Source'!$AN:$AS,5,FALSE)=0,"-",VLOOKUP($AU826,'FE Source'!$AN:$AS,5,FALSE))</f>
        <v>45782</v>
      </c>
      <c r="AU826" s="636" t="s">
        <v>719</v>
      </c>
      <c r="BE826" s="215">
        <f>IF(VLOOKUP($AU826,'FE Source'!$A:$AK,22,FALSE)=0,"-",VLOOKUP($AU826,'FE Source'!$A:$AK,22,FALSE))</f>
        <v>6.17</v>
      </c>
      <c r="BF826" s="215">
        <f>IF(VLOOKUP($AU826,'FE Source'!$A:$AK,23,FALSE)=0,"-",VLOOKUP($AU826,'FE Source'!$A:$AK,23,FALSE))</f>
        <v>1.46</v>
      </c>
      <c r="BG826" s="215">
        <f>IF(VLOOKUP($AU826,'FE Source'!$A:$AK,24,FALSE)=0,"-",VLOOKUP($AU826,'FE Source'!$A:$AK,24,FALSE))</f>
        <v>2.83</v>
      </c>
      <c r="BH826" s="215">
        <f>IF(VLOOKUP($AU826,'FE Source'!$A:$AK,25,FALSE)=0,"-",VLOOKUP($AU826,'FE Source'!$A:$AK,25,FALSE))</f>
        <v>-7.76</v>
      </c>
      <c r="BI826" s="215">
        <f>IF(VLOOKUP($AU826,'FE Source'!$A:$AK,26,FALSE)=0,"-",VLOOKUP($AU826,'FE Source'!$A:$AK,26,FALSE))</f>
        <v>22.16</v>
      </c>
      <c r="BJ826" s="215">
        <f>IF(VLOOKUP($AU826,'FE Source'!$A:$AK,27,FALSE)=0,"-",VLOOKUP($AU826,'FE Source'!$A:$AK,27,FALSE))</f>
        <v>-9.32</v>
      </c>
      <c r="BK826" s="215">
        <f>IF(VLOOKUP($AU826,'FE Source'!$A:$AK,28,FALSE)=0,"-",VLOOKUP($AU826,'FE Source'!$A:$AK,28,FALSE))</f>
        <v>22.07</v>
      </c>
      <c r="BL826" s="215">
        <f>IF(VLOOKUP($AU826,'FE Source'!$A:$AK,29,FALSE)=0,"-",VLOOKUP($AU826,'FE Source'!$A:$AK,29,FALSE))</f>
        <v>-28.21</v>
      </c>
      <c r="BM826" s="215">
        <f>IF(VLOOKUP($AU826,'FE Source'!$A:$AK,30,FALSE)=0,"-",VLOOKUP($AU826,'FE Source'!$A:$AK,30,FALSE))</f>
        <v>11.92</v>
      </c>
      <c r="BN826" t="str">
        <f>IF(VLOOKUP($AU826,'FE Source'!$A:$AK,31,FALSE)="No Specified Index","-",IF(VLOOKUP($AU826,'FE Source'!$A:$AK,31,FALSE)=0,"-",VLOOKUP($AU826,'FE Source'!$A:$AK,31,FALSE)))</f>
        <v>-</v>
      </c>
      <c r="BO826" s="217">
        <f>IF(VLOOKUP($AU826,'FE Source'!$A:$AK,32,FALSE)=0,"-",VLOOKUP($AU826,'FE Source'!$A:$AK,32,FALSE))</f>
        <v>38453</v>
      </c>
      <c r="BP826" s="18">
        <f>IF(VLOOKUP($AU826,'FE Source'!$AZ:$BC,2,FALSE)=0,"-",VLOOKUP($AU826,'FE Source'!$AZ:$BC,2,FALSE))</f>
        <v>-3.1</v>
      </c>
      <c r="BQ826" s="18">
        <f>IF(VLOOKUP($AU826,'FE Source'!$AZ:$BC,3,FALSE)=0,"-",VLOOKUP($AU826,'FE Source'!$AZ:$BC,3,FALSE))</f>
        <v>-6.77</v>
      </c>
      <c r="BR826" s="18">
        <f>IF(VLOOKUP($AU826,'FE Source'!$AZ:$BC,4,FALSE)=0,"-",VLOOKUP($AU826,'FE Source'!$AZ:$BC,4,FALSE))</f>
        <v>-5.52</v>
      </c>
    </row>
    <row r="827" spans="3:70" ht="15">
      <c r="C827" s="650" t="str">
        <f>INDEX('UT - Retail'!$B$7:$B$1409,MATCH(AU827,'UT - Retail'!$U$7:$U$1409,0),1)</f>
        <v>Nikko AM Shenton Income Fund SGD</v>
      </c>
      <c r="D827" s="650"/>
      <c r="E827" s="618" t="str">
        <f>VLOOKUP(C827,'UT - Retail'!$B:$K,8,FALSE)</f>
        <v>Fixed Income</v>
      </c>
      <c r="F827" s="618" t="str">
        <f>VLOOKUP(C827,'UT - Retail'!$B:$K,9,FALSE)</f>
        <v>Asia Pacific ex-Japan</v>
      </c>
      <c r="G827" s="618" t="str">
        <f>VLOOKUP(C827,'UT - Retail'!$B:$K,10,FALSE)</f>
        <v>General</v>
      </c>
      <c r="H827" s="82" t="str">
        <f>VLOOKUP(C827,'UT - Retail'!$B:$N,13,FALSE)</f>
        <v>No</v>
      </c>
      <c r="I827" s="82" t="str">
        <f>VLOOKUP(C827,'UT - Retail'!$B:$Q,14,FALSE)</f>
        <v>No</v>
      </c>
      <c r="J827" s="618" t="str">
        <f>VLOOKUP(C827,'UT - Retail'!$B:$Q,11,FALSE)</f>
        <v>Yes</v>
      </c>
      <c r="K827" s="130" t="str">
        <f>VLOOKUP(C827,'UT - Retail'!$B:$P,15,FALSE)</f>
        <v>Yes</v>
      </c>
      <c r="L827" s="82" t="str">
        <f>VLOOKUP(C827,'UT - Retail'!$B:$Q,16,FALSE)</f>
        <v>Both</v>
      </c>
      <c r="M827" s="618" t="str">
        <f>VLOOKUP(C827,'UT - Retail'!$B:$K,6,FALSE)</f>
        <v>SGD</v>
      </c>
      <c r="N827" s="618" t="str">
        <f>IFERROR(IF(MATCH(C827,'Portfolio Construction'!$AL:$AL,0),"Yes","No"),"No")</f>
        <v>No</v>
      </c>
      <c r="O827" s="618" t="str">
        <f>IFERROR(IF(MATCH(C827,'Portfolio Construction'!$AN:$AN,0),"Yes","No"),"No")</f>
        <v>No</v>
      </c>
      <c r="P827" s="618" t="str">
        <f>IFERROR(IF(MATCH(C827,'Portfolio Construction'!$AP:$AP,0),"Yes","No"),"No")</f>
        <v>No</v>
      </c>
      <c r="Q827" s="618" t="str">
        <f>IFERROR(IF(MATCH(C827,'Portfolio Construction'!$AR:$AR,0),"Yes","No"),"No")</f>
        <v>No</v>
      </c>
      <c r="R827" s="618" t="str">
        <f>IFERROR(IF(MATCH(C827,'Portfolio Construction'!$AT:$AT,0),"Yes","No"),"No")</f>
        <v>No</v>
      </c>
      <c r="S827" s="618" t="str">
        <f>IFERROR(IF(MATCH(C827,'Portfolio Construction'!$AV:$AV,0),"Yes","No"),"No")</f>
        <v>No</v>
      </c>
      <c r="T827" s="618" t="str">
        <f>IFERROR(IF(MATCH(C827,'Portfolio Construction'!$AX:$AX,0),"Yes","No"),"No")</f>
        <v>No</v>
      </c>
      <c r="U827" s="618" t="str">
        <f>IFERROR(IF(MATCH(C827,'Portfolio Construction'!$AZ:$AZ,0),"Yes","No"),"No")</f>
        <v>No</v>
      </c>
      <c r="V827" s="618" t="str">
        <f>IFERROR(IF(MATCH(C827,'Portfolio Construction'!$BB:$BB,0),"Yes","No"),"No")</f>
        <v>No</v>
      </c>
      <c r="W827" s="618">
        <f>IF(VLOOKUP($AU827,'FE Source'!$A:$W,3,FALSE)=0,"-",VLOOKUP($AU827,'FE Source'!$A:$W,3,FALSE))</f>
        <v>-0.96</v>
      </c>
      <c r="X827" s="618">
        <f>IF(VLOOKUP($AU827,'FE Source'!$A:$W,4,FALSE)=0,"-",VLOOKUP($AU827,'FE Source'!$A:$W,4,FALSE))</f>
        <v>-0.92</v>
      </c>
      <c r="Y827" s="618">
        <f>IF(VLOOKUP($AU827,'FE Source'!$A:$W,5,FALSE)=0,"-",VLOOKUP($AU827,'FE Source'!$A:$W,5,FALSE))</f>
        <v>-1.32</v>
      </c>
      <c r="Z827" s="618">
        <f>IF(VLOOKUP($AU827,'FE Source'!$A:$W,6,FALSE)=0,"-",VLOOKUP($AU827,'FE Source'!$A:$W,6,FALSE))</f>
        <v>2.96</v>
      </c>
      <c r="AA827" s="618">
        <f>IF(VLOOKUP($AU827,'FE Source'!$A:$W,7,FALSE)=0,"-",VLOOKUP($AU827,'FE Source'!$A:$W,7,FALSE))</f>
        <v>2.2400000000000002</v>
      </c>
      <c r="AB827" s="618">
        <f>IF(VLOOKUP($AU827,'FE Source'!$A:$W,8,FALSE)=0,"-",VLOOKUP($AU827,'FE Source'!$A:$W,8,FALSE))</f>
        <v>0.95</v>
      </c>
      <c r="AC827" s="632">
        <f>IF(VLOOKUP($AU827,'FE Source'!$A:$W,9,FALSE)=0,"-",VLOOKUP($AU827,'FE Source'!$A:$W,9,FALSE))</f>
        <v>1.73</v>
      </c>
      <c r="AD827" s="634">
        <f>IF(VLOOKUP($AU827,'FE Source'!$A:$W,10,FALSE)=0,"-",VLOOKUP($AU827,'FE Source'!$A:$W,10,FALSE))</f>
        <v>0.55000000000000004</v>
      </c>
      <c r="AE827" s="618">
        <f>IF(VLOOKUP($AU827,'FE Source'!$A:$W,11,FALSE)=0,"-",VLOOKUP($AU827,'FE Source'!$A:$W,11,FALSE))</f>
        <v>4.21</v>
      </c>
      <c r="AF827" s="618" t="str">
        <f>IF(VLOOKUP($AU827,'FE Source'!$A:$W,12,FALSE)=0,"-",VLOOKUP($AU827,'FE Source'!$A:$W,12,FALSE))</f>
        <v>-</v>
      </c>
      <c r="AG827" s="618">
        <f>IF(VLOOKUP($AU827,'FE Source'!$A:$W,14,FALSE)=0,"-",VLOOKUP($AU827,'FE Source'!$A:$W,14,FALSE))</f>
        <v>-6.02</v>
      </c>
      <c r="AH827" s="102"/>
      <c r="AI827" s="618">
        <f>IF(VLOOKUP($AU827,'FE Source'!$A:$Y,20,FALSE)=0,"-",VLOOKUP($AU827,'FE Source'!$A:$Y,20,FALSE))</f>
        <v>66.48</v>
      </c>
      <c r="AJ827" s="102"/>
      <c r="AK827" s="102"/>
      <c r="AL827" s="632">
        <f>IF(VLOOKUP($AU827,'FE Source'!$A:$Y,19,FALSE)=0,"-",VLOOKUP($AU827,'FE Source'!$A:$Y,19,FALSE))</f>
        <v>40.659999999999997</v>
      </c>
      <c r="AM827" s="102"/>
      <c r="AN827" s="635">
        <f>IF(VLOOKUP($AU827,'FE Source'!$A:$W,13,FALSE)=0,"-",VLOOKUP($AU827,'FE Source'!$A:$W,13,FALSE))</f>
        <v>107.7</v>
      </c>
      <c r="AO827" s="634">
        <f>IF(J827="no","-",IF(VLOOKUP($AU827,'FE Source'!$A:$W,15,FALSE)=0,"-",VLOOKUP($AU827,'FE Source'!$A:$W,15,FALSE)))</f>
        <v>4.09</v>
      </c>
      <c r="AP827" s="618" t="str">
        <f>IF(AO827="-","-",IF(VLOOKUP($AU827,'FE Source'!$A:$Z,21,FALSE)=0,"-",IF(VLOOKUP($AU827,'FE Source'!$A:$Z,21,FALSE)=2,"Semi-Annual",IF(VLOOKUP($AU827,'FE Source'!$A:$Z,21,FALSE)=4,"Quarterly",IF(VLOOKUP($AU827,'FE Source'!$A:$Z,21,FALSE)=12,"Monthly","Annual")))))</f>
        <v>Monthly</v>
      </c>
      <c r="AQ827" s="632">
        <f t="array" ref="AQ827">IF(VLOOKUP($AU827,'FE Source'!$A:$W,16,FALSE)=0,"-",VLOOKUP($AU827,'FE Source'!$A:$W,16,FALSE))</f>
        <v>1.29</v>
      </c>
      <c r="AR827" s="636" t="str">
        <f>IF(VLOOKUP($AU827,'FE Source'!$A:$W,17,FALSE)=0,"-",VLOOKUP($AU827,'FE Source'!$A:$W,17,FALSE))</f>
        <v>Neutral</v>
      </c>
      <c r="AS827" s="634">
        <f>IF(VLOOKUP($AU827,'FE Source'!$AN:$AS,4,FALSE)="",VLOOKUP($AU827,'FE Source'!$AN:$AS,3,FALSE),VLOOKUP($AU827,'FE Source'!$AN:$AS,4,FALSE))</f>
        <v>1.06</v>
      </c>
      <c r="AT827" s="637">
        <f>IF(VLOOKUP($AU827,'FE Source'!$AN:$AS,5,FALSE)=0,"-",VLOOKUP($AU827,'FE Source'!$AN:$AS,5,FALSE))</f>
        <v>45782</v>
      </c>
      <c r="AU827" s="636" t="s">
        <v>721</v>
      </c>
      <c r="BE827" s="215">
        <f>IF(VLOOKUP($AU827,'FE Source'!$A:$AK,22,FALSE)=0,"-",VLOOKUP($AU827,'FE Source'!$A:$AK,22,FALSE))</f>
        <v>5.18</v>
      </c>
      <c r="BF827" s="215">
        <f>IF(VLOOKUP($AU827,'FE Source'!$A:$AK,23,FALSE)=0,"-",VLOOKUP($AU827,'FE Source'!$A:$AK,23,FALSE))</f>
        <v>2.59</v>
      </c>
      <c r="BG827" s="215">
        <f>IF(VLOOKUP($AU827,'FE Source'!$A:$AK,24,FALSE)=0,"-",VLOOKUP($AU827,'FE Source'!$A:$AK,24,FALSE))</f>
        <v>-0.06</v>
      </c>
      <c r="BH827" s="215">
        <f>IF(VLOOKUP($AU827,'FE Source'!$A:$AK,25,FALSE)=0,"-",VLOOKUP($AU827,'FE Source'!$A:$AK,25,FALSE))</f>
        <v>-1.95</v>
      </c>
      <c r="BI827" s="215">
        <f>IF(VLOOKUP($AU827,'FE Source'!$A:$AK,26,FALSE)=0,"-",VLOOKUP($AU827,'FE Source'!$A:$AK,26,FALSE))</f>
        <v>7.16</v>
      </c>
      <c r="BJ827" s="215">
        <f>IF(VLOOKUP($AU827,'FE Source'!$A:$AK,27,FALSE)=0,"-",VLOOKUP($AU827,'FE Source'!$A:$AK,27,FALSE))</f>
        <v>5.68</v>
      </c>
      <c r="BK827" s="215">
        <f>IF(VLOOKUP($AU827,'FE Source'!$A:$AK,28,FALSE)=0,"-",VLOOKUP($AU827,'FE Source'!$A:$AK,28,FALSE))</f>
        <v>-3.93</v>
      </c>
      <c r="BL827" s="215">
        <f>IF(VLOOKUP($AU827,'FE Source'!$A:$AK,29,FALSE)=0,"-",VLOOKUP($AU827,'FE Source'!$A:$AK,29,FALSE))</f>
        <v>-6.01</v>
      </c>
      <c r="BM827" s="215">
        <f>IF(VLOOKUP($AU827,'FE Source'!$A:$AK,30,FALSE)=0,"-",VLOOKUP($AU827,'FE Source'!$A:$AK,30,FALSE))</f>
        <v>5.76</v>
      </c>
      <c r="BN827" t="str">
        <f>IF(VLOOKUP($AU827,'FE Source'!$A:$AK,31,FALSE)="No Specified Index","-",IF(VLOOKUP($AU827,'FE Source'!$A:$AK,31,FALSE)=0,"-",VLOOKUP($AU827,'FE Source'!$A:$AK,31,FALSE)))</f>
        <v>-</v>
      </c>
      <c r="BO827" s="217">
        <f>IF(VLOOKUP($AU827,'FE Source'!$A:$AK,32,FALSE)=0,"-",VLOOKUP($AU827,'FE Source'!$A:$AK,32,FALSE))</f>
        <v>32539</v>
      </c>
      <c r="BP827" s="18">
        <f>IF(VLOOKUP($AU827,'FE Source'!$AZ:$BC,2,FALSE)=0,"-",VLOOKUP($AU827,'FE Source'!$AZ:$BC,2,FALSE))</f>
        <v>-3.14</v>
      </c>
      <c r="BQ827" s="18">
        <f>IF(VLOOKUP($AU827,'FE Source'!$AZ:$BC,3,FALSE)=0,"-",VLOOKUP($AU827,'FE Source'!$AZ:$BC,3,FALSE))</f>
        <v>-1.95</v>
      </c>
      <c r="BR827" s="18">
        <f>IF(VLOOKUP($AU827,'FE Source'!$AZ:$BC,4,FALSE)=0,"-",VLOOKUP($AU827,'FE Source'!$AZ:$BC,4,FALSE))</f>
        <v>-3.37</v>
      </c>
    </row>
    <row r="828" spans="3:70" ht="15">
      <c r="C828" s="650" t="str">
        <f>INDEX('UT - Retail'!$B$7:$B$1409,MATCH(AU828,'UT - Retail'!$U$7:$U$1409,0),1)</f>
        <v>Nikko AM Shenton Japan Fund SGD</v>
      </c>
      <c r="D828" s="650"/>
      <c r="E828" s="618" t="str">
        <f>VLOOKUP(C828,'UT - Retail'!$B:$K,8,FALSE)</f>
        <v>Equities</v>
      </c>
      <c r="F828" s="618" t="str">
        <f>VLOOKUP(C828,'UT - Retail'!$B:$K,9,FALSE)</f>
        <v>Japan</v>
      </c>
      <c r="G828" s="618" t="str">
        <f>VLOOKUP(C828,'UT - Retail'!$B:$K,10,FALSE)</f>
        <v>General</v>
      </c>
      <c r="H828" s="82" t="str">
        <f>VLOOKUP(C828,'UT - Retail'!$B:$N,13,FALSE)</f>
        <v>Yes</v>
      </c>
      <c r="I828" s="82" t="str">
        <f>VLOOKUP(C828,'UT - Retail'!$B:$Q,14,FALSE)</f>
        <v>No</v>
      </c>
      <c r="J828" s="618" t="str">
        <f>VLOOKUP(C828,'UT - Retail'!$B:$Q,11,FALSE)</f>
        <v>No</v>
      </c>
      <c r="K828" s="130" t="str">
        <f>VLOOKUP(C828,'UT - Retail'!$B:$P,15,FALSE)</f>
        <v>Yes</v>
      </c>
      <c r="L828" s="82" t="str">
        <f>VLOOKUP(C828,'UT - Retail'!$B:$Q,16,FALSE)</f>
        <v>Both</v>
      </c>
      <c r="M828" s="618" t="str">
        <f>VLOOKUP(C828,'UT - Retail'!$B:$K,6,FALSE)</f>
        <v>SGD</v>
      </c>
      <c r="N828" s="618" t="str">
        <f>IFERROR(IF(MATCH(C828,'Portfolio Construction'!$AL:$AL,0),"Yes","No"),"No")</f>
        <v>No</v>
      </c>
      <c r="O828" s="618" t="str">
        <f>IFERROR(IF(MATCH(C828,'Portfolio Construction'!$AN:$AN,0),"Yes","No"),"No")</f>
        <v>No</v>
      </c>
      <c r="P828" s="618" t="str">
        <f>IFERROR(IF(MATCH(C828,'Portfolio Construction'!$AP:$AP,0),"Yes","No"),"No")</f>
        <v>No</v>
      </c>
      <c r="Q828" s="618" t="str">
        <f>IFERROR(IF(MATCH(C828,'Portfolio Construction'!$AR:$AR,0),"Yes","No"),"No")</f>
        <v>No</v>
      </c>
      <c r="R828" s="618" t="str">
        <f>IFERROR(IF(MATCH(C828,'Portfolio Construction'!$AT:$AT,0),"Yes","No"),"No")</f>
        <v>No</v>
      </c>
      <c r="S828" s="618" t="str">
        <f>IFERROR(IF(MATCH(C828,'Portfolio Construction'!$AV:$AV,0),"Yes","No"),"No")</f>
        <v>No</v>
      </c>
      <c r="T828" s="618" t="str">
        <f>IFERROR(IF(MATCH(C828,'Portfolio Construction'!$AX:$AX,0),"Yes","No"),"No")</f>
        <v>No</v>
      </c>
      <c r="U828" s="618" t="str">
        <f>IFERROR(IF(MATCH(C828,'Portfolio Construction'!$AZ:$AZ,0),"Yes","No"),"No")</f>
        <v>No</v>
      </c>
      <c r="V828" s="618" t="str">
        <f>IFERROR(IF(MATCH(C828,'Portfolio Construction'!$BB:$BB,0),"Yes","No"),"No")</f>
        <v>No</v>
      </c>
      <c r="W828" s="618">
        <f>IF(VLOOKUP($AU828,'FE Source'!$A:$W,3,FALSE)=0,"-",VLOOKUP($AU828,'FE Source'!$A:$W,3,FALSE))</f>
        <v>3.86</v>
      </c>
      <c r="X828" s="618">
        <f>IF(VLOOKUP($AU828,'FE Source'!$A:$W,4,FALSE)=0,"-",VLOOKUP($AU828,'FE Source'!$A:$W,4,FALSE))</f>
        <v>5.67</v>
      </c>
      <c r="Y828" s="618">
        <f>IF(VLOOKUP($AU828,'FE Source'!$A:$W,5,FALSE)=0,"-",VLOOKUP($AU828,'FE Source'!$A:$W,5,FALSE))</f>
        <v>10.210000000000001</v>
      </c>
      <c r="Z828" s="618">
        <f>IF(VLOOKUP($AU828,'FE Source'!$A:$W,6,FALSE)=0,"-",VLOOKUP($AU828,'FE Source'!$A:$W,6,FALSE))</f>
        <v>7.79</v>
      </c>
      <c r="AA828" s="618">
        <f>IF(VLOOKUP($AU828,'FE Source'!$A:$W,7,FALSE)=0,"-",VLOOKUP($AU828,'FE Source'!$A:$W,7,FALSE))</f>
        <v>10.02</v>
      </c>
      <c r="AB828" s="618">
        <f>IF(VLOOKUP($AU828,'FE Source'!$A:$W,8,FALSE)=0,"-",VLOOKUP($AU828,'FE Source'!$A:$W,8,FALSE))</f>
        <v>10.94</v>
      </c>
      <c r="AC828" s="632">
        <f>IF(VLOOKUP($AU828,'FE Source'!$A:$W,9,FALSE)=0,"-",VLOOKUP($AU828,'FE Source'!$A:$W,9,FALSE))</f>
        <v>6.36</v>
      </c>
      <c r="AD828" s="634">
        <f>IF(VLOOKUP($AU828,'FE Source'!$A:$W,10,FALSE)=0,"-",VLOOKUP($AU828,'FE Source'!$A:$W,10,FALSE))</f>
        <v>1</v>
      </c>
      <c r="AE828" s="618">
        <f>IF(VLOOKUP($AU828,'FE Source'!$A:$W,11,FALSE)=0,"-",VLOOKUP($AU828,'FE Source'!$A:$W,11,FALSE))</f>
        <v>11.71</v>
      </c>
      <c r="AF828" s="618">
        <f>IF(VLOOKUP($AU828,'FE Source'!$A:$W,12,FALSE)=0,"-",VLOOKUP($AU828,'FE Source'!$A:$W,12,FALSE))</f>
        <v>0.74</v>
      </c>
      <c r="AG828" s="618">
        <f>IF(VLOOKUP($AU828,'FE Source'!$A:$W,14,FALSE)=0,"-",VLOOKUP($AU828,'FE Source'!$A:$W,14,FALSE))</f>
        <v>-11.61</v>
      </c>
      <c r="AH828" s="102"/>
      <c r="AI828" s="618">
        <f>IF(VLOOKUP($AU828,'FE Source'!$A:$Y,20,FALSE)=0,"-",VLOOKUP($AU828,'FE Source'!$A:$Y,20,FALSE))</f>
        <v>120.56</v>
      </c>
      <c r="AJ828" s="102"/>
      <c r="AK828" s="102"/>
      <c r="AL828" s="632">
        <f>IF(VLOOKUP($AU828,'FE Source'!$A:$Y,19,FALSE)=0,"-",VLOOKUP($AU828,'FE Source'!$A:$Y,19,FALSE))</f>
        <v>93.38</v>
      </c>
      <c r="AM828" s="102"/>
      <c r="AN828" s="635">
        <f>IF(VLOOKUP($AU828,'FE Source'!$A:$W,13,FALSE)=0,"-",VLOOKUP($AU828,'FE Source'!$A:$W,13,FALSE))</f>
        <v>105.5</v>
      </c>
      <c r="AO828" s="634" t="str">
        <f>IF(J828="no","-",IF(VLOOKUP($AU828,'FE Source'!$A:$W,15,FALSE)=0,"-",VLOOKUP($AU828,'FE Source'!$A:$W,15,FALSE)))</f>
        <v>-</v>
      </c>
      <c r="AP828" s="618" t="str">
        <f>IF(AO828="-","-",IF(VLOOKUP($AU828,'FE Source'!$A:$Z,21,FALSE)=0,"-",IF(VLOOKUP($AU828,'FE Source'!$A:$Z,21,FALSE)=2,"Semi-Annual",IF(VLOOKUP($AU828,'FE Source'!$A:$Z,21,FALSE)=4,"Quarterly",IF(VLOOKUP($AU828,'FE Source'!$A:$Z,21,FALSE)=12,"Monthly","Annual")))))</f>
        <v>-</v>
      </c>
      <c r="AQ828" s="632">
        <f t="array" ref="AQ828">IF(VLOOKUP($AU828,'FE Source'!$A:$W,16,FALSE)=0,"-",VLOOKUP($AU828,'FE Source'!$A:$W,16,FALSE))</f>
        <v>1.1499999999999999</v>
      </c>
      <c r="AR828" s="636" t="str">
        <f>IF(VLOOKUP($AU828,'FE Source'!$A:$W,17,FALSE)=0,"-",VLOOKUP($AU828,'FE Source'!$A:$W,17,FALSE))</f>
        <v>Neutral</v>
      </c>
      <c r="AS828" s="634">
        <f>IF(VLOOKUP($AU828,'FE Source'!$AN:$AS,4,FALSE)="",VLOOKUP($AU828,'FE Source'!$AN:$AS,3,FALSE),VLOOKUP($AU828,'FE Source'!$AN:$AS,4,FALSE))</f>
        <v>1.9</v>
      </c>
      <c r="AT828" s="637">
        <f>IF(VLOOKUP($AU828,'FE Source'!$AN:$AS,5,FALSE)=0,"-",VLOOKUP($AU828,'FE Source'!$AN:$AS,5,FALSE))</f>
        <v>45782</v>
      </c>
      <c r="AU828" s="636" t="s">
        <v>722</v>
      </c>
      <c r="BE828" s="215">
        <f>IF(VLOOKUP($AU828,'FE Source'!$A:$AK,22,FALSE)=0,"-",VLOOKUP($AU828,'FE Source'!$A:$AK,22,FALSE))</f>
        <v>11.72</v>
      </c>
      <c r="BF828" s="215">
        <f>IF(VLOOKUP($AU828,'FE Source'!$A:$AK,23,FALSE)=0,"-",VLOOKUP($AU828,'FE Source'!$A:$AK,23,FALSE))</f>
        <v>7.75</v>
      </c>
      <c r="BG828" s="215">
        <f>IF(VLOOKUP($AU828,'FE Source'!$A:$AK,24,FALSE)=0,"-",VLOOKUP($AU828,'FE Source'!$A:$AK,24,FALSE))</f>
        <v>19.11</v>
      </c>
      <c r="BH828" s="215">
        <f>IF(VLOOKUP($AU828,'FE Source'!$A:$AK,25,FALSE)=0,"-",VLOOKUP($AU828,'FE Source'!$A:$AK,25,FALSE))</f>
        <v>-16.420000000000002</v>
      </c>
      <c r="BI828" s="215">
        <f>IF(VLOOKUP($AU828,'FE Source'!$A:$AK,26,FALSE)=0,"-",VLOOKUP($AU828,'FE Source'!$A:$AK,26,FALSE))</f>
        <v>18.559999999999999</v>
      </c>
      <c r="BJ828" s="215">
        <f>IF(VLOOKUP($AU828,'FE Source'!$A:$AK,27,FALSE)=0,"-",VLOOKUP($AU828,'FE Source'!$A:$AK,27,FALSE))</f>
        <v>8.25</v>
      </c>
      <c r="BK828" s="215">
        <f>IF(VLOOKUP($AU828,'FE Source'!$A:$AK,28,FALSE)=0,"-",VLOOKUP($AU828,'FE Source'!$A:$AK,28,FALSE))</f>
        <v>10.76</v>
      </c>
      <c r="BL828" s="215">
        <f>IF(VLOOKUP($AU828,'FE Source'!$A:$AK,29,FALSE)=0,"-",VLOOKUP($AU828,'FE Source'!$A:$AK,29,FALSE))</f>
        <v>-12.86</v>
      </c>
      <c r="BM828" s="215">
        <f>IF(VLOOKUP($AU828,'FE Source'!$A:$AK,30,FALSE)=0,"-",VLOOKUP($AU828,'FE Source'!$A:$AK,30,FALSE))</f>
        <v>17.27</v>
      </c>
      <c r="BN828" t="str">
        <f>IF(VLOOKUP($AU828,'FE Source'!$A:$AK,31,FALSE)="No Specified Index","-",IF(VLOOKUP($AU828,'FE Source'!$A:$AK,31,FALSE)=0,"-",VLOOKUP($AU828,'FE Source'!$A:$AK,31,FALSE)))</f>
        <v>Topix</v>
      </c>
      <c r="BO828" s="217">
        <f>IF(VLOOKUP($AU828,'FE Source'!$A:$AK,32,FALSE)=0,"-",VLOOKUP($AU828,'FE Source'!$A:$AK,32,FALSE))</f>
        <v>31777</v>
      </c>
      <c r="BP828" s="18">
        <f>IF(VLOOKUP($AU828,'FE Source'!$AZ:$BC,2,FALSE)=0,"-",VLOOKUP($AU828,'FE Source'!$AZ:$BC,2,FALSE))</f>
        <v>1.7</v>
      </c>
      <c r="BQ828" s="18">
        <f>IF(VLOOKUP($AU828,'FE Source'!$AZ:$BC,3,FALSE)=0,"-",VLOOKUP($AU828,'FE Source'!$AZ:$BC,3,FALSE))</f>
        <v>-10.83</v>
      </c>
      <c r="BR828" s="18">
        <f>IF(VLOOKUP($AU828,'FE Source'!$AZ:$BC,4,FALSE)=0,"-",VLOOKUP($AU828,'FE Source'!$AZ:$BC,4,FALSE))</f>
        <v>-2.94</v>
      </c>
    </row>
    <row r="829" spans="3:70" ht="15">
      <c r="C829" s="650" t="str">
        <f>INDEX('UT - Retail'!$B$7:$B$1409,MATCH(AU829,'UT - Retail'!$U$7:$U$1409,0),1)</f>
        <v>Nikko AM Shenton Short Term Bond AUD-H</v>
      </c>
      <c r="D829" s="650"/>
      <c r="E829" s="618" t="str">
        <f>VLOOKUP(C829,'UT - Retail'!$B:$K,8,FALSE)</f>
        <v>Short Duration Fixed Income</v>
      </c>
      <c r="F829" s="618" t="str">
        <f>VLOOKUP(C829,'UT - Retail'!$B:$K,9,FALSE)</f>
        <v>Global</v>
      </c>
      <c r="G829" s="618" t="str">
        <f>VLOOKUP(C829,'UT - Retail'!$B:$K,10,FALSE)</f>
        <v>General</v>
      </c>
      <c r="H829" s="82" t="str">
        <f>VLOOKUP(C829,'UT - Retail'!$B:$N,13,FALSE)</f>
        <v>No</v>
      </c>
      <c r="I829" s="82" t="str">
        <f>VLOOKUP(C829,'UT - Retail'!$B:$Q,14,FALSE)</f>
        <v>No</v>
      </c>
      <c r="J829" s="618" t="str">
        <f>VLOOKUP(C829,'UT - Retail'!$B:$Q,11,FALSE)</f>
        <v>No</v>
      </c>
      <c r="K829" s="130" t="str">
        <f>VLOOKUP(C829,'UT - Retail'!$B:$P,15,FALSE)</f>
        <v>Yes</v>
      </c>
      <c r="L829" s="82" t="str">
        <f>VLOOKUP(C829,'UT - Retail'!$B:$Q,16,FALSE)</f>
        <v>iFast</v>
      </c>
      <c r="M829" s="618" t="str">
        <f>VLOOKUP(C829,'UT - Retail'!$B:$K,6,FALSE)</f>
        <v>AUD</v>
      </c>
      <c r="N829" s="618" t="str">
        <f>IFERROR(IF(MATCH(C829,'Portfolio Construction'!$AL:$AL,0),"Yes","No"),"No")</f>
        <v>Yes</v>
      </c>
      <c r="O829" s="618" t="str">
        <f>IFERROR(IF(MATCH(C829,'Portfolio Construction'!$AN:$AN,0),"Yes","No"),"No")</f>
        <v>No</v>
      </c>
      <c r="P829" s="618" t="str">
        <f>IFERROR(IF(MATCH(C829,'Portfolio Construction'!$AP:$AP,0),"Yes","No"),"No")</f>
        <v>No</v>
      </c>
      <c r="Q829" s="618" t="str">
        <f>IFERROR(IF(MATCH(C829,'Portfolio Construction'!$AR:$AR,0),"Yes","No"),"No")</f>
        <v>No</v>
      </c>
      <c r="R829" s="618" t="str">
        <f>IFERROR(IF(MATCH(C829,'Portfolio Construction'!$AT:$AT,0),"Yes","No"),"No")</f>
        <v>No</v>
      </c>
      <c r="S829" s="618" t="str">
        <f>IFERROR(IF(MATCH(C829,'Portfolio Construction'!$AV:$AV,0),"Yes","No"),"No")</f>
        <v>No</v>
      </c>
      <c r="T829" s="618" t="str">
        <f>IFERROR(IF(MATCH(C829,'Portfolio Construction'!$AX:$AX,0),"Yes","No"),"No")</f>
        <v>No</v>
      </c>
      <c r="U829" s="618" t="str">
        <f>IFERROR(IF(MATCH(C829,'Portfolio Construction'!$AZ:$AZ,0),"Yes","No"),"No")</f>
        <v>No</v>
      </c>
      <c r="V829" s="618" t="str">
        <f>IFERROR(IF(MATCH(C829,'Portfolio Construction'!$BB:$BB,0),"Yes","No"),"No")</f>
        <v>No</v>
      </c>
      <c r="W829" s="618">
        <f>IF(VLOOKUP($AU829,'FE Source'!$A:$W,3,FALSE)=0,"-",VLOOKUP($AU829,'FE Source'!$A:$W,3,FALSE))</f>
        <v>0.43</v>
      </c>
      <c r="X829" s="618">
        <f>IF(VLOOKUP($AU829,'FE Source'!$A:$W,4,FALSE)=0,"-",VLOOKUP($AU829,'FE Source'!$A:$W,4,FALSE))</f>
        <v>2.88</v>
      </c>
      <c r="Y829" s="618">
        <f>IF(VLOOKUP($AU829,'FE Source'!$A:$W,5,FALSE)=0,"-",VLOOKUP($AU829,'FE Source'!$A:$W,5,FALSE))</f>
        <v>-2.7</v>
      </c>
      <c r="Z829" s="618">
        <f>IF(VLOOKUP($AU829,'FE Source'!$A:$W,6,FALSE)=0,"-",VLOOKUP($AU829,'FE Source'!$A:$W,6,FALSE))</f>
        <v>-1.86</v>
      </c>
      <c r="AA829" s="618">
        <f>IF(VLOOKUP($AU829,'FE Source'!$A:$W,7,FALSE)=0,"-",VLOOKUP($AU829,'FE Source'!$A:$W,7,FALSE))</f>
        <v>-1.99</v>
      </c>
      <c r="AB829" s="618">
        <f>IF(VLOOKUP($AU829,'FE Source'!$A:$W,8,FALSE)=0,"-",VLOOKUP($AU829,'FE Source'!$A:$W,8,FALSE))</f>
        <v>0.52</v>
      </c>
      <c r="AC829" s="632">
        <f>IF(VLOOKUP($AU829,'FE Source'!$A:$W,9,FALSE)=0,"-",VLOOKUP($AU829,'FE Source'!$A:$W,9,FALSE))</f>
        <v>-0.12</v>
      </c>
      <c r="AD829" s="634">
        <f>IF(VLOOKUP($AU829,'FE Source'!$A:$W,10,FALSE)=0,"-",VLOOKUP($AU829,'FE Source'!$A:$W,10,FALSE))</f>
        <v>0.87</v>
      </c>
      <c r="AE829" s="618">
        <f>IF(VLOOKUP($AU829,'FE Source'!$A:$W,11,FALSE)=0,"-",VLOOKUP($AU829,'FE Source'!$A:$W,11,FALSE))</f>
        <v>6.24</v>
      </c>
      <c r="AF829" s="618" t="str">
        <f>IF(VLOOKUP($AU829,'FE Source'!$A:$W,12,FALSE)=0,"-",VLOOKUP($AU829,'FE Source'!$A:$W,12,FALSE))</f>
        <v>-</v>
      </c>
      <c r="AG829" s="618">
        <f>IF(VLOOKUP($AU829,'FE Source'!$A:$W,14,FALSE)=0,"-",VLOOKUP($AU829,'FE Source'!$A:$W,14,FALSE))</f>
        <v>-9.82</v>
      </c>
      <c r="AH829" s="102"/>
      <c r="AI829" s="618">
        <f>IF(VLOOKUP($AU829,'FE Source'!$A:$Y,20,FALSE)=0,"-",VLOOKUP($AU829,'FE Source'!$A:$Y,20,FALSE))</f>
        <v>74.34</v>
      </c>
      <c r="AJ829" s="102"/>
      <c r="AK829" s="102"/>
      <c r="AL829" s="632">
        <f>IF(VLOOKUP($AU829,'FE Source'!$A:$Y,19,FALSE)=0,"-",VLOOKUP($AU829,'FE Source'!$A:$Y,19,FALSE))</f>
        <v>104.44</v>
      </c>
      <c r="AM829" s="102"/>
      <c r="AN829" s="635">
        <f>IF(VLOOKUP($AU829,'FE Source'!$A:$W,13,FALSE)=0,"-",VLOOKUP($AU829,'FE Source'!$A:$W,13,FALSE))</f>
        <v>577.1</v>
      </c>
      <c r="AO829" s="634" t="str">
        <f>IF(J829="no","-",IF(VLOOKUP($AU829,'FE Source'!$A:$W,15,FALSE)=0,"-",VLOOKUP($AU829,'FE Source'!$A:$W,15,FALSE)))</f>
        <v>-</v>
      </c>
      <c r="AP829" s="618" t="str">
        <f>IF(AO829="-","-",IF(VLOOKUP($AU829,'FE Source'!$A:$Z,21,FALSE)=0,"-",IF(VLOOKUP($AU829,'FE Source'!$A:$Z,21,FALSE)=2,"Semi-Annual",IF(VLOOKUP($AU829,'FE Source'!$A:$Z,21,FALSE)=4,"Quarterly",IF(VLOOKUP($AU829,'FE Source'!$A:$Z,21,FALSE)=12,"Monthly","Annual")))))</f>
        <v>-</v>
      </c>
      <c r="AQ829" s="632">
        <f t="array" ref="AQ829">IF(VLOOKUP($AU829,'FE Source'!$A:$W,16,FALSE)=0,"-",VLOOKUP($AU829,'FE Source'!$A:$W,16,FALSE))</f>
        <v>0.63</v>
      </c>
      <c r="AR829" s="636" t="str">
        <f>IF(VLOOKUP($AU829,'FE Source'!$A:$W,17,FALSE)=0,"-",VLOOKUP($AU829,'FE Source'!$A:$W,17,FALSE))</f>
        <v>-</v>
      </c>
      <c r="AS829" s="634">
        <f>IF(VLOOKUP($AU829,'FE Source'!$AN:$AS,4,FALSE)="",VLOOKUP($AU829,'FE Source'!$AN:$AS,3,FALSE),VLOOKUP($AU829,'FE Source'!$AN:$AS,4,FALSE))</f>
        <v>1.5</v>
      </c>
      <c r="AT829" s="637">
        <f>IF(VLOOKUP($AU829,'FE Source'!$AN:$AS,5,FALSE)=0,"-",VLOOKUP($AU829,'FE Source'!$AN:$AS,5,FALSE))</f>
        <v>45782</v>
      </c>
      <c r="AU829" s="636" t="s">
        <v>723</v>
      </c>
      <c r="BE829" s="215">
        <f>IF(VLOOKUP($AU829,'FE Source'!$A:$AK,22,FALSE)=0,"-",VLOOKUP($AU829,'FE Source'!$A:$AK,22,FALSE))</f>
        <v>-2.33</v>
      </c>
      <c r="BF829" s="215">
        <f>IF(VLOOKUP($AU829,'FE Source'!$A:$AK,23,FALSE)=0,"-",VLOOKUP($AU829,'FE Source'!$A:$AK,23,FALSE))</f>
        <v>4.37</v>
      </c>
      <c r="BG829" s="215">
        <f>IF(VLOOKUP($AU829,'FE Source'!$A:$AK,24,FALSE)=0,"-",VLOOKUP($AU829,'FE Source'!$A:$AK,24,FALSE))</f>
        <v>3.23</v>
      </c>
      <c r="BH829" s="215">
        <f>IF(VLOOKUP($AU829,'FE Source'!$A:$AK,25,FALSE)=0,"-",VLOOKUP($AU829,'FE Source'!$A:$AK,25,FALSE))</f>
        <v>-6.61</v>
      </c>
      <c r="BI829" s="215">
        <f>IF(VLOOKUP($AU829,'FE Source'!$A:$AK,26,FALSE)=0,"-",VLOOKUP($AU829,'FE Source'!$A:$AK,26,FALSE))</f>
        <v>1.46</v>
      </c>
      <c r="BJ829" s="215">
        <f>IF(VLOOKUP($AU829,'FE Source'!$A:$AK,27,FALSE)=0,"-",VLOOKUP($AU829,'FE Source'!$A:$AK,27,FALSE))</f>
        <v>10.49</v>
      </c>
      <c r="BK829" s="215">
        <f>IF(VLOOKUP($AU829,'FE Source'!$A:$AK,28,FALSE)=0,"-",VLOOKUP($AU829,'FE Source'!$A:$AK,28,FALSE))</f>
        <v>-3.99</v>
      </c>
      <c r="BL829" s="215">
        <f>IF(VLOOKUP($AU829,'FE Source'!$A:$AK,29,FALSE)=0,"-",VLOOKUP($AU829,'FE Source'!$A:$AK,29,FALSE))</f>
        <v>-8.9499999999999993</v>
      </c>
      <c r="BM829" s="215">
        <f>IF(VLOOKUP($AU829,'FE Source'!$A:$AK,30,FALSE)=0,"-",VLOOKUP($AU829,'FE Source'!$A:$AK,30,FALSE))</f>
        <v>3.07</v>
      </c>
      <c r="BN829" t="str">
        <f>IF(VLOOKUP($AU829,'FE Source'!$A:$AK,31,FALSE)="No Specified Index","-",IF(VLOOKUP($AU829,'FE Source'!$A:$AK,31,FALSE)=0,"-",VLOOKUP($AU829,'FE Source'!$A:$AK,31,FALSE)))</f>
        <v>3-month SORA</v>
      </c>
      <c r="BO829" s="217">
        <f>IF(VLOOKUP($AU829,'FE Source'!$A:$AK,32,FALSE)=0,"-",VLOOKUP($AU829,'FE Source'!$A:$AK,32,FALSE))</f>
        <v>40809</v>
      </c>
      <c r="BP829" s="18">
        <f>IF(VLOOKUP($AU829,'FE Source'!$AZ:$BC,2,FALSE)=0,"-",VLOOKUP($AU829,'FE Source'!$AZ:$BC,2,FALSE))</f>
        <v>-4.72</v>
      </c>
      <c r="BQ829" s="18" t="str">
        <f>IF(VLOOKUP($AU829,'FE Source'!$AZ:$BC,3,FALSE)=0,"-",VLOOKUP($AU829,'FE Source'!$AZ:$BC,3,FALSE))</f>
        <v>-</v>
      </c>
      <c r="BR829" s="18" t="str">
        <f>IF(VLOOKUP($AU829,'FE Source'!$AZ:$BC,4,FALSE)=0,"-",VLOOKUP($AU829,'FE Source'!$AZ:$BC,4,FALSE))</f>
        <v>-</v>
      </c>
    </row>
    <row r="830" spans="3:70" ht="15">
      <c r="C830" s="650" t="str">
        <f>INDEX('UT - Retail'!$B$7:$B$1409,MATCH(AU830,'UT - Retail'!$U$7:$U$1409,0),1)</f>
        <v>Nikko AM Shenton Short Term Bond SGD</v>
      </c>
      <c r="D830" s="650"/>
      <c r="E830" s="618" t="str">
        <f>VLOOKUP(C830,'UT - Retail'!$B:$K,8,FALSE)</f>
        <v>Short Duration Fixed Income</v>
      </c>
      <c r="F830" s="618" t="str">
        <f>VLOOKUP(C830,'UT - Retail'!$B:$K,9,FALSE)</f>
        <v>Global</v>
      </c>
      <c r="G830" s="618" t="str">
        <f>VLOOKUP(C830,'UT - Retail'!$B:$K,10,FALSE)</f>
        <v>General</v>
      </c>
      <c r="H830" s="82" t="str">
        <f>VLOOKUP(C830,'UT - Retail'!$B:$N,13,FALSE)</f>
        <v>Yes</v>
      </c>
      <c r="I830" s="82" t="str">
        <f>VLOOKUP(C830,'UT - Retail'!$B:$Q,14,FALSE)</f>
        <v>Yes</v>
      </c>
      <c r="J830" s="618" t="str">
        <f>VLOOKUP(C830,'UT - Retail'!$B:$Q,11,FALSE)</f>
        <v>No</v>
      </c>
      <c r="K830" s="130" t="str">
        <f>VLOOKUP(C830,'UT - Retail'!$B:$P,15,FALSE)</f>
        <v>Yes</v>
      </c>
      <c r="L830" s="82" t="str">
        <f>VLOOKUP(C830,'UT - Retail'!$B:$Q,16,FALSE)</f>
        <v>Both</v>
      </c>
      <c r="M830" s="618" t="str">
        <f>VLOOKUP(C830,'UT - Retail'!$B:$K,6,FALSE)</f>
        <v>SGD</v>
      </c>
      <c r="N830" s="618" t="str">
        <f>IFERROR(IF(MATCH(C830,'Portfolio Construction'!$AL:$AL,0),"Yes","No"),"No")</f>
        <v>Yes</v>
      </c>
      <c r="O830" s="618" t="str">
        <f>IFERROR(IF(MATCH(C830,'Portfolio Construction'!$AN:$AN,0),"Yes","No"),"No")</f>
        <v>No</v>
      </c>
      <c r="P830" s="618" t="str">
        <f>IFERROR(IF(MATCH(C830,'Portfolio Construction'!$AP:$AP,0),"Yes","No"),"No")</f>
        <v>No</v>
      </c>
      <c r="Q830" s="618" t="str">
        <f>IFERROR(IF(MATCH(C830,'Portfolio Construction'!$AR:$AR,0),"Yes","No"),"No")</f>
        <v>No</v>
      </c>
      <c r="R830" s="618" t="str">
        <f>IFERROR(IF(MATCH(C830,'Portfolio Construction'!$AT:$AT,0),"Yes","No"),"No")</f>
        <v>No</v>
      </c>
      <c r="S830" s="618" t="str">
        <f>IFERROR(IF(MATCH(C830,'Portfolio Construction'!$AV:$AV,0),"Yes","No"),"No")</f>
        <v>No</v>
      </c>
      <c r="T830" s="618" t="str">
        <f>IFERROR(IF(MATCH(C830,'Portfolio Construction'!$AX:$AX,0),"Yes","No"),"No")</f>
        <v>No</v>
      </c>
      <c r="U830" s="618" t="str">
        <f>IFERROR(IF(MATCH(C830,'Portfolio Construction'!$AZ:$AZ,0),"Yes","No"),"No")</f>
        <v>No</v>
      </c>
      <c r="V830" s="618" t="str">
        <f>IFERROR(IF(MATCH(C830,'Portfolio Construction'!$BB:$BB,0),"Yes","No"),"No")</f>
        <v>No</v>
      </c>
      <c r="W830" s="618">
        <f>IF(VLOOKUP($AU830,'FE Source'!$A:$W,3,FALSE)=0,"-",VLOOKUP($AU830,'FE Source'!$A:$W,3,FALSE))</f>
        <v>1.1599999999999999</v>
      </c>
      <c r="X830" s="618">
        <f>IF(VLOOKUP($AU830,'FE Source'!$A:$W,4,FALSE)=0,"-",VLOOKUP($AU830,'FE Source'!$A:$W,4,FALSE))</f>
        <v>0.05</v>
      </c>
      <c r="Y830" s="618">
        <f>IF(VLOOKUP($AU830,'FE Source'!$A:$W,5,FALSE)=0,"-",VLOOKUP($AU830,'FE Source'!$A:$W,5,FALSE))</f>
        <v>1.61</v>
      </c>
      <c r="Z830" s="618">
        <f>IF(VLOOKUP($AU830,'FE Source'!$A:$W,6,FALSE)=0,"-",VLOOKUP($AU830,'FE Source'!$A:$W,6,FALSE))</f>
        <v>4.2300000000000004</v>
      </c>
      <c r="AA830" s="618">
        <f>IF(VLOOKUP($AU830,'FE Source'!$A:$W,7,FALSE)=0,"-",VLOOKUP($AU830,'FE Source'!$A:$W,7,FALSE))</f>
        <v>3.47</v>
      </c>
      <c r="AB830" s="618">
        <f>IF(VLOOKUP($AU830,'FE Source'!$A:$W,8,FALSE)=0,"-",VLOOKUP($AU830,'FE Source'!$A:$W,8,FALSE))</f>
        <v>2.5</v>
      </c>
      <c r="AC830" s="632">
        <f>IF(VLOOKUP($AU830,'FE Source'!$A:$W,9,FALSE)=0,"-",VLOOKUP($AU830,'FE Source'!$A:$W,9,FALSE))</f>
        <v>2.1800000000000002</v>
      </c>
      <c r="AD830" s="634">
        <f>IF(VLOOKUP($AU830,'FE Source'!$A:$W,10,FALSE)=0,"-",VLOOKUP($AU830,'FE Source'!$A:$W,10,FALSE))</f>
        <v>0.13</v>
      </c>
      <c r="AE830" s="618">
        <f>IF(VLOOKUP($AU830,'FE Source'!$A:$W,11,FALSE)=0,"-",VLOOKUP($AU830,'FE Source'!$A:$W,11,FALSE))</f>
        <v>1</v>
      </c>
      <c r="AF830" s="618">
        <f>IF(VLOOKUP($AU830,'FE Source'!$A:$W,12,FALSE)=0,"-",VLOOKUP($AU830,'FE Source'!$A:$W,12,FALSE))</f>
        <v>0.95</v>
      </c>
      <c r="AG830" s="618">
        <f>IF(VLOOKUP($AU830,'FE Source'!$A:$W,14,FALSE)=0,"-",VLOOKUP($AU830,'FE Source'!$A:$W,14,FALSE))</f>
        <v>-1.05</v>
      </c>
      <c r="AH830" s="102"/>
      <c r="AI830" s="618">
        <f>IF(VLOOKUP($AU830,'FE Source'!$A:$Y,20,FALSE)=0,"-",VLOOKUP($AU830,'FE Source'!$A:$Y,20,FALSE))</f>
        <v>35.28</v>
      </c>
      <c r="AJ830" s="102"/>
      <c r="AK830" s="102"/>
      <c r="AL830" s="632">
        <f>IF(VLOOKUP($AU830,'FE Source'!$A:$Y,19,FALSE)=0,"-",VLOOKUP($AU830,'FE Source'!$A:$Y,19,FALSE))</f>
        <v>-11.38</v>
      </c>
      <c r="AM830" s="102"/>
      <c r="AN830" s="635">
        <f>IF(VLOOKUP($AU830,'FE Source'!$A:$W,13,FALSE)=0,"-",VLOOKUP($AU830,'FE Source'!$A:$W,13,FALSE))</f>
        <v>577.1</v>
      </c>
      <c r="AO830" s="634" t="str">
        <f>IF(J830="no","-",IF(VLOOKUP($AU830,'FE Source'!$A:$W,15,FALSE)=0,"-",VLOOKUP($AU830,'FE Source'!$A:$W,15,FALSE)))</f>
        <v>-</v>
      </c>
      <c r="AP830" s="618" t="str">
        <f>IF(AO830="-","-",IF(VLOOKUP($AU830,'FE Source'!$A:$Z,21,FALSE)=0,"-",IF(VLOOKUP($AU830,'FE Source'!$A:$Z,21,FALSE)=2,"Semi-Annual",IF(VLOOKUP($AU830,'FE Source'!$A:$Z,21,FALSE)=4,"Quarterly",IF(VLOOKUP($AU830,'FE Source'!$A:$Z,21,FALSE)=12,"Monthly","Annual")))))</f>
        <v>-</v>
      </c>
      <c r="AQ830" s="632">
        <f t="array" ref="AQ830">IF(VLOOKUP($AU830,'FE Source'!$A:$W,16,FALSE)=0,"-",VLOOKUP($AU830,'FE Source'!$A:$W,16,FALSE))</f>
        <v>0.42</v>
      </c>
      <c r="AR830" s="636" t="str">
        <f>IF(VLOOKUP($AU830,'FE Source'!$A:$W,17,FALSE)=0,"-",VLOOKUP($AU830,'FE Source'!$A:$W,17,FALSE))</f>
        <v>Neutral</v>
      </c>
      <c r="AS830" s="634">
        <f>IF(VLOOKUP($AU830,'FE Source'!$AN:$AS,4,FALSE)="",VLOOKUP($AU830,'FE Source'!$AN:$AS,3,FALSE),VLOOKUP($AU830,'FE Source'!$AN:$AS,4,FALSE))</f>
        <v>1.74</v>
      </c>
      <c r="AT830" s="637">
        <f>IF(VLOOKUP($AU830,'FE Source'!$AN:$AS,5,FALSE)=0,"-",VLOOKUP($AU830,'FE Source'!$AN:$AS,5,FALSE))</f>
        <v>45782</v>
      </c>
      <c r="AU830" s="636" t="s">
        <v>724</v>
      </c>
      <c r="BE830" s="215">
        <f>IF(VLOOKUP($AU830,'FE Source'!$A:$AK,22,FALSE)=0,"-",VLOOKUP($AU830,'FE Source'!$A:$AK,22,FALSE))</f>
        <v>2.0499999999999998</v>
      </c>
      <c r="BF830" s="215">
        <f>IF(VLOOKUP($AU830,'FE Source'!$A:$AK,23,FALSE)=0,"-",VLOOKUP($AU830,'FE Source'!$A:$AK,23,FALSE))</f>
        <v>2.12</v>
      </c>
      <c r="BG830" s="215">
        <f>IF(VLOOKUP($AU830,'FE Source'!$A:$AK,24,FALSE)=0,"-",VLOOKUP($AU830,'FE Source'!$A:$AK,24,FALSE))</f>
        <v>1.87</v>
      </c>
      <c r="BH830" s="215">
        <f>IF(VLOOKUP($AU830,'FE Source'!$A:$AK,25,FALSE)=0,"-",VLOOKUP($AU830,'FE Source'!$A:$AK,25,FALSE))</f>
        <v>1.41</v>
      </c>
      <c r="BI830" s="215">
        <f>IF(VLOOKUP($AU830,'FE Source'!$A:$AK,26,FALSE)=0,"-",VLOOKUP($AU830,'FE Source'!$A:$AK,26,FALSE))</f>
        <v>3.58</v>
      </c>
      <c r="BJ830" s="215">
        <f>IF(VLOOKUP($AU830,'FE Source'!$A:$AK,27,FALSE)=0,"-",VLOOKUP($AU830,'FE Source'!$A:$AK,27,FALSE))</f>
        <v>2.4700000000000002</v>
      </c>
      <c r="BK830" s="215">
        <f>IF(VLOOKUP($AU830,'FE Source'!$A:$AK,28,FALSE)=0,"-",VLOOKUP($AU830,'FE Source'!$A:$AK,28,FALSE))</f>
        <v>0.43</v>
      </c>
      <c r="BL830" s="215">
        <f>IF(VLOOKUP($AU830,'FE Source'!$A:$AK,29,FALSE)=0,"-",VLOOKUP($AU830,'FE Source'!$A:$AK,29,FALSE))</f>
        <v>-1.1499999999999999</v>
      </c>
      <c r="BM830" s="215">
        <f>IF(VLOOKUP($AU830,'FE Source'!$A:$AK,30,FALSE)=0,"-",VLOOKUP($AU830,'FE Source'!$A:$AK,30,FALSE))</f>
        <v>4.49</v>
      </c>
      <c r="BN830" t="str">
        <f>IF(VLOOKUP($AU830,'FE Source'!$A:$AK,31,FALSE)="No Specified Index","-",IF(VLOOKUP($AU830,'FE Source'!$A:$AK,31,FALSE)=0,"-",VLOOKUP($AU830,'FE Source'!$A:$AK,31,FALSE)))</f>
        <v>3-month SORA</v>
      </c>
      <c r="BO830" s="217">
        <f>IF(VLOOKUP($AU830,'FE Source'!$A:$AK,32,FALSE)=0,"-",VLOOKUP($AU830,'FE Source'!$A:$AK,32,FALSE))</f>
        <v>36798</v>
      </c>
      <c r="BP830" s="18">
        <f>IF(VLOOKUP($AU830,'FE Source'!$AZ:$BC,2,FALSE)=0,"-",VLOOKUP($AU830,'FE Source'!$AZ:$BC,2,FALSE))</f>
        <v>-0.72</v>
      </c>
      <c r="BQ830" s="18">
        <f>IF(VLOOKUP($AU830,'FE Source'!$AZ:$BC,3,FALSE)=0,"-",VLOOKUP($AU830,'FE Source'!$AZ:$BC,3,FALSE))</f>
        <v>-0.05</v>
      </c>
      <c r="BR830" s="18">
        <f>IF(VLOOKUP($AU830,'FE Source'!$AZ:$BC,4,FALSE)=0,"-",VLOOKUP($AU830,'FE Source'!$AZ:$BC,4,FALSE))</f>
        <v>-1.31</v>
      </c>
    </row>
    <row r="831" spans="3:70" ht="15">
      <c r="C831" s="650" t="str">
        <f>INDEX('UT - Retail'!$B$7:$B$1409,MATCH(AU831,'UT - Retail'!$U$7:$U$1409,0),1)</f>
        <v>Nikko AM Shenton Short Term Bond USD-H</v>
      </c>
      <c r="D831" s="650"/>
      <c r="E831" s="618" t="str">
        <f>VLOOKUP(C831,'UT - Retail'!$B:$K,8,FALSE)</f>
        <v>Short Duration Fixed Income</v>
      </c>
      <c r="F831" s="618" t="str">
        <f>VLOOKUP(C831,'UT - Retail'!$B:$K,9,FALSE)</f>
        <v>Global</v>
      </c>
      <c r="G831" s="618" t="str">
        <f>VLOOKUP(C831,'UT - Retail'!$B:$K,10,FALSE)</f>
        <v>General</v>
      </c>
      <c r="H831" s="82" t="str">
        <f>VLOOKUP(C831,'UT - Retail'!$B:$N,13,FALSE)</f>
        <v>No</v>
      </c>
      <c r="I831" s="82" t="str">
        <f>VLOOKUP(C831,'UT - Retail'!$B:$Q,14,FALSE)</f>
        <v>No</v>
      </c>
      <c r="J831" s="618" t="str">
        <f>VLOOKUP(C831,'UT - Retail'!$B:$Q,11,FALSE)</f>
        <v>No</v>
      </c>
      <c r="K831" s="130" t="str">
        <f>VLOOKUP(C831,'UT - Retail'!$B:$P,15,FALSE)</f>
        <v>No</v>
      </c>
      <c r="L831" s="82" t="str">
        <f>VLOOKUP(C831,'UT - Retail'!$B:$Q,16,FALSE)</f>
        <v>Both</v>
      </c>
      <c r="M831" s="618" t="str">
        <f>VLOOKUP(C831,'UT - Retail'!$B:$K,6,FALSE)</f>
        <v>USD</v>
      </c>
      <c r="N831" s="618" t="str">
        <f>IFERROR(IF(MATCH(C831,'Portfolio Construction'!$AL:$AL,0),"Yes","No"),"No")</f>
        <v>Yes</v>
      </c>
      <c r="O831" s="618" t="str">
        <f>IFERROR(IF(MATCH(C831,'Portfolio Construction'!$AN:$AN,0),"Yes","No"),"No")</f>
        <v>No</v>
      </c>
      <c r="P831" s="618" t="str">
        <f>IFERROR(IF(MATCH(C831,'Portfolio Construction'!$AP:$AP,0),"Yes","No"),"No")</f>
        <v>No</v>
      </c>
      <c r="Q831" s="618" t="str">
        <f>IFERROR(IF(MATCH(C831,'Portfolio Construction'!$AR:$AR,0),"Yes","No"),"No")</f>
        <v>No</v>
      </c>
      <c r="R831" s="618" t="str">
        <f>IFERROR(IF(MATCH(C831,'Portfolio Construction'!$AT:$AT,0),"Yes","No"),"No")</f>
        <v>No</v>
      </c>
      <c r="S831" s="618" t="str">
        <f>IFERROR(IF(MATCH(C831,'Portfolio Construction'!$AV:$AV,0),"Yes","No"),"No")</f>
        <v>No</v>
      </c>
      <c r="T831" s="618" t="str">
        <f>IFERROR(IF(MATCH(C831,'Portfolio Construction'!$AX:$AX,0),"Yes","No"),"No")</f>
        <v>No</v>
      </c>
      <c r="U831" s="618" t="str">
        <f>IFERROR(IF(MATCH(C831,'Portfolio Construction'!$AZ:$AZ,0),"Yes","No"),"No")</f>
        <v>No</v>
      </c>
      <c r="V831" s="618" t="str">
        <f>IFERROR(IF(MATCH(C831,'Portfolio Construction'!$BB:$BB,0),"Yes","No"),"No")</f>
        <v>No</v>
      </c>
      <c r="W831" s="618">
        <f>IF(VLOOKUP($AU831,'FE Source'!$A:$W,3,FALSE)=0,"-",VLOOKUP($AU831,'FE Source'!$A:$W,3,FALSE))</f>
        <v>-3.91</v>
      </c>
      <c r="X831" s="618">
        <f>IF(VLOOKUP($AU831,'FE Source'!$A:$W,4,FALSE)=0,"-",VLOOKUP($AU831,'FE Source'!$A:$W,4,FALSE))</f>
        <v>-3.81</v>
      </c>
      <c r="Y831" s="618">
        <f>IF(VLOOKUP($AU831,'FE Source'!$A:$W,5,FALSE)=0,"-",VLOOKUP($AU831,'FE Source'!$A:$W,5,FALSE))</f>
        <v>-1.07</v>
      </c>
      <c r="Z831" s="618">
        <f>IF(VLOOKUP($AU831,'FE Source'!$A:$W,6,FALSE)=0,"-",VLOOKUP($AU831,'FE Source'!$A:$W,6,FALSE))</f>
        <v>1.24</v>
      </c>
      <c r="AA831" s="618">
        <f>IF(VLOOKUP($AU831,'FE Source'!$A:$W,7,FALSE)=0,"-",VLOOKUP($AU831,'FE Source'!$A:$W,7,FALSE))</f>
        <v>2.19</v>
      </c>
      <c r="AB831" s="618">
        <f>IF(VLOOKUP($AU831,'FE Source'!$A:$W,8,FALSE)=0,"-",VLOOKUP($AU831,'FE Source'!$A:$W,8,FALSE))</f>
        <v>1.17</v>
      </c>
      <c r="AC831" s="632" t="str">
        <f>IF(VLOOKUP($AU831,'FE Source'!$A:$W,9,FALSE)=0,"-",VLOOKUP($AU831,'FE Source'!$A:$W,9,FALSE))</f>
        <v>-</v>
      </c>
      <c r="AD831" s="634">
        <f>IF(VLOOKUP($AU831,'FE Source'!$A:$W,10,FALSE)=0,"-",VLOOKUP($AU831,'FE Source'!$A:$W,10,FALSE))</f>
        <v>-0.55000000000000004</v>
      </c>
      <c r="AE831" s="618">
        <f>IF(VLOOKUP($AU831,'FE Source'!$A:$W,11,FALSE)=0,"-",VLOOKUP($AU831,'FE Source'!$A:$W,11,FALSE))</f>
        <v>5.28</v>
      </c>
      <c r="AF831" s="618">
        <f>IF(VLOOKUP($AU831,'FE Source'!$A:$W,12,FALSE)=0,"-",VLOOKUP($AU831,'FE Source'!$A:$W,12,FALSE))</f>
        <v>0.03</v>
      </c>
      <c r="AG831" s="618">
        <f>IF(VLOOKUP($AU831,'FE Source'!$A:$W,14,FALSE)=0,"-",VLOOKUP($AU831,'FE Source'!$A:$W,14,FALSE))</f>
        <v>-7.26</v>
      </c>
      <c r="AH831" s="102"/>
      <c r="AI831" s="618">
        <f>IF(VLOOKUP($AU831,'FE Source'!$A:$Y,20,FALSE)=0,"-",VLOOKUP($AU831,'FE Source'!$A:$Y,20,FALSE))</f>
        <v>-37.29</v>
      </c>
      <c r="AJ831" s="102"/>
      <c r="AK831" s="102"/>
      <c r="AL831" s="632">
        <f>IF(VLOOKUP($AU831,'FE Source'!$A:$Y,19,FALSE)=0,"-",VLOOKUP($AU831,'FE Source'!$A:$Y,19,FALSE))</f>
        <v>-98.48</v>
      </c>
      <c r="AM831" s="102"/>
      <c r="AN831" s="635">
        <f>IF(VLOOKUP($AU831,'FE Source'!$A:$W,13,FALSE)=0,"-",VLOOKUP($AU831,'FE Source'!$A:$W,13,FALSE))</f>
        <v>577.1</v>
      </c>
      <c r="AO831" s="634" t="str">
        <f>IF(J831="no","-",IF(VLOOKUP($AU831,'FE Source'!$A:$W,15,FALSE)=0,"-",VLOOKUP($AU831,'FE Source'!$A:$W,15,FALSE)))</f>
        <v>-</v>
      </c>
      <c r="AP831" s="618" t="str">
        <f>IF(AO831="-","-",IF(VLOOKUP($AU831,'FE Source'!$A:$Z,21,FALSE)=0,"-",IF(VLOOKUP($AU831,'FE Source'!$A:$Z,21,FALSE)=2,"Semi-Annual",IF(VLOOKUP($AU831,'FE Source'!$A:$Z,21,FALSE)=4,"Quarterly",IF(VLOOKUP($AU831,'FE Source'!$A:$Z,21,FALSE)=12,"Monthly","Annual")))))</f>
        <v>-</v>
      </c>
      <c r="AQ831" s="632">
        <f t="array" ref="AQ831">IF(VLOOKUP($AU831,'FE Source'!$A:$W,16,FALSE)=0,"-",VLOOKUP($AU831,'FE Source'!$A:$W,16,FALSE))</f>
        <v>0.42</v>
      </c>
      <c r="AR831" s="636" t="str">
        <f>IF(VLOOKUP($AU831,'FE Source'!$A:$W,17,FALSE)=0,"-",VLOOKUP($AU831,'FE Source'!$A:$W,17,FALSE))</f>
        <v>-</v>
      </c>
      <c r="AS831" s="634">
        <f>IF(VLOOKUP($AU831,'FE Source'!$AN:$AS,4,FALSE)="",VLOOKUP($AU831,'FE Source'!$AN:$AS,3,FALSE),VLOOKUP($AU831,'FE Source'!$AN:$AS,4,FALSE))</f>
        <v>1.24</v>
      </c>
      <c r="AT831" s="637">
        <f>IF(VLOOKUP($AU831,'FE Source'!$AN:$AS,5,FALSE)=0,"-",VLOOKUP($AU831,'FE Source'!$AN:$AS,5,FALSE))</f>
        <v>45782</v>
      </c>
      <c r="AU831" s="636" t="s">
        <v>5646</v>
      </c>
      <c r="BE831" s="215" t="str">
        <f>IF(VLOOKUP($AU831,'FE Source'!$A:$AK,22,FALSE)=0,"-",VLOOKUP($AU831,'FE Source'!$A:$AK,22,FALSE))</f>
        <v>-</v>
      </c>
      <c r="BF831" s="215" t="str">
        <f>IF(VLOOKUP($AU831,'FE Source'!$A:$AK,23,FALSE)=0,"-",VLOOKUP($AU831,'FE Source'!$A:$AK,23,FALSE))</f>
        <v>-</v>
      </c>
      <c r="BG831" s="215">
        <f>IF(VLOOKUP($AU831,'FE Source'!$A:$AK,24,FALSE)=0,"-",VLOOKUP($AU831,'FE Source'!$A:$AK,24,FALSE))</f>
        <v>-5.91</v>
      </c>
      <c r="BH831" s="215">
        <f>IF(VLOOKUP($AU831,'FE Source'!$A:$AK,25,FALSE)=0,"-",VLOOKUP($AU831,'FE Source'!$A:$AK,25,FALSE))</f>
        <v>3.06</v>
      </c>
      <c r="BI831" s="215">
        <f>IF(VLOOKUP($AU831,'FE Source'!$A:$AK,26,FALSE)=0,"-",VLOOKUP($AU831,'FE Source'!$A:$AK,26,FALSE))</f>
        <v>2.65</v>
      </c>
      <c r="BJ831" s="215">
        <f>IF(VLOOKUP($AU831,'FE Source'!$A:$AK,27,FALSE)=0,"-",VLOOKUP($AU831,'FE Source'!$A:$AK,27,FALSE))</f>
        <v>0.56999999999999995</v>
      </c>
      <c r="BK831" s="215">
        <f>IF(VLOOKUP($AU831,'FE Source'!$A:$AK,28,FALSE)=0,"-",VLOOKUP($AU831,'FE Source'!$A:$AK,28,FALSE))</f>
        <v>2.31</v>
      </c>
      <c r="BL831" s="215">
        <f>IF(VLOOKUP($AU831,'FE Source'!$A:$AK,29,FALSE)=0,"-",VLOOKUP($AU831,'FE Source'!$A:$AK,29,FALSE))</f>
        <v>-1.99</v>
      </c>
      <c r="BM831" s="215">
        <f>IF(VLOOKUP($AU831,'FE Source'!$A:$AK,30,FALSE)=0,"-",VLOOKUP($AU831,'FE Source'!$A:$AK,30,FALSE))</f>
        <v>4.13</v>
      </c>
      <c r="BN831" t="str">
        <f>IF(VLOOKUP($AU831,'FE Source'!$A:$AK,31,FALSE)="No Specified Index","-",IF(VLOOKUP($AU831,'FE Source'!$A:$AK,31,FALSE)=0,"-",VLOOKUP($AU831,'FE Source'!$A:$AK,31,FALSE)))</f>
        <v>3-month SORA</v>
      </c>
      <c r="BO831" s="217">
        <f>IF(VLOOKUP($AU831,'FE Source'!$A:$AK,32,FALSE)=0,"-",VLOOKUP($AU831,'FE Source'!$A:$AK,32,FALSE))</f>
        <v>42628</v>
      </c>
      <c r="BP831" s="18" t="str">
        <f>IF(VLOOKUP($AU831,'FE Source'!$AZ:$BC,2,FALSE)=0,"-",VLOOKUP($AU831,'FE Source'!$AZ:$BC,2,FALSE))</f>
        <v>-</v>
      </c>
      <c r="BQ831" s="18" t="str">
        <f>IF(VLOOKUP($AU831,'FE Source'!$AZ:$BC,3,FALSE)=0,"-",VLOOKUP($AU831,'FE Source'!$AZ:$BC,3,FALSE))</f>
        <v>-</v>
      </c>
      <c r="BR831" s="18" t="str">
        <f>IF(VLOOKUP($AU831,'FE Source'!$AZ:$BC,4,FALSE)=0,"-",VLOOKUP($AU831,'FE Source'!$AZ:$BC,4,FALSE))</f>
        <v>-</v>
      </c>
    </row>
    <row r="832" spans="3:70" ht="15">
      <c r="C832" s="650" t="str">
        <f>INDEX('UT - Retail'!$B$7:$B$1409,MATCH(AU832,'UT - Retail'!$U$7:$U$1409,0),1)</f>
        <v>Nikko AM Shenton Thrift Fund SGD</v>
      </c>
      <c r="D832" s="650"/>
      <c r="E832" s="618" t="str">
        <f>VLOOKUP(C832,'UT - Retail'!$B:$K,8,FALSE)</f>
        <v>Equities</v>
      </c>
      <c r="F832" s="618" t="str">
        <f>VLOOKUP(C832,'UT - Retail'!$B:$K,9,FALSE)</f>
        <v>Singapore</v>
      </c>
      <c r="G832" s="618" t="str">
        <f>VLOOKUP(C832,'UT - Retail'!$B:$K,10,FALSE)</f>
        <v>General</v>
      </c>
      <c r="H832" s="82" t="str">
        <f>VLOOKUP(C832,'UT - Retail'!$B:$N,13,FALSE)</f>
        <v>Yes</v>
      </c>
      <c r="I832" s="82" t="str">
        <f>VLOOKUP(C832,'UT - Retail'!$B:$Q,14,FALSE)</f>
        <v>No</v>
      </c>
      <c r="J832" s="618" t="str">
        <f>VLOOKUP(C832,'UT - Retail'!$B:$Q,11,FALSE)</f>
        <v>No</v>
      </c>
      <c r="K832" s="130" t="str">
        <f>VLOOKUP(C832,'UT - Retail'!$B:$P,15,FALSE)</f>
        <v>Yes</v>
      </c>
      <c r="L832" s="82" t="str">
        <f>VLOOKUP(C832,'UT - Retail'!$B:$Q,16,FALSE)</f>
        <v>Both</v>
      </c>
      <c r="M832" s="618" t="str">
        <f>VLOOKUP(C832,'UT - Retail'!$B:$K,6,FALSE)</f>
        <v>SGD</v>
      </c>
      <c r="N832" s="618" t="str">
        <f>IFERROR(IF(MATCH(C832,'Portfolio Construction'!$AL:$AL,0),"Yes","No"),"No")</f>
        <v>Yes</v>
      </c>
      <c r="O832" s="618" t="str">
        <f>IFERROR(IF(MATCH(C832,'Portfolio Construction'!$AN:$AN,0),"Yes","No"),"No")</f>
        <v>No</v>
      </c>
      <c r="P832" s="618" t="str">
        <f>IFERROR(IF(MATCH(C832,'Portfolio Construction'!$AP:$AP,0),"Yes","No"),"No")</f>
        <v>No</v>
      </c>
      <c r="Q832" s="618" t="str">
        <f>IFERROR(IF(MATCH(C832,'Portfolio Construction'!$AR:$AR,0),"Yes","No"),"No")</f>
        <v>No</v>
      </c>
      <c r="R832" s="618" t="str">
        <f>IFERROR(IF(MATCH(C832,'Portfolio Construction'!$AT:$AT,0),"Yes","No"),"No")</f>
        <v>No</v>
      </c>
      <c r="S832" s="618" t="str">
        <f>IFERROR(IF(MATCH(C832,'Portfolio Construction'!$AV:$AV,0),"Yes","No"),"No")</f>
        <v>No</v>
      </c>
      <c r="T832" s="618" t="str">
        <f>IFERROR(IF(MATCH(C832,'Portfolio Construction'!$AX:$AX,0),"Yes","No"),"No")</f>
        <v>No</v>
      </c>
      <c r="U832" s="618" t="str">
        <f>IFERROR(IF(MATCH(C832,'Portfolio Construction'!$AZ:$AZ,0),"Yes","No"),"No")</f>
        <v>No</v>
      </c>
      <c r="V832" s="618" t="str">
        <f>IFERROR(IF(MATCH(C832,'Portfolio Construction'!$BB:$BB,0),"Yes","No"),"No")</f>
        <v>No</v>
      </c>
      <c r="W832" s="618">
        <f>IF(VLOOKUP($AU832,'FE Source'!$A:$W,3,FALSE)=0,"-",VLOOKUP($AU832,'FE Source'!$A:$W,3,FALSE))</f>
        <v>4.58</v>
      </c>
      <c r="X832" s="618">
        <f>IF(VLOOKUP($AU832,'FE Source'!$A:$W,4,FALSE)=0,"-",VLOOKUP($AU832,'FE Source'!$A:$W,4,FALSE))</f>
        <v>3.24</v>
      </c>
      <c r="Y832" s="618">
        <f>IF(VLOOKUP($AU832,'FE Source'!$A:$W,5,FALSE)=0,"-",VLOOKUP($AU832,'FE Source'!$A:$W,5,FALSE))</f>
        <v>11.51</v>
      </c>
      <c r="Z832" s="618">
        <f>IF(VLOOKUP($AU832,'FE Source'!$A:$W,6,FALSE)=0,"-",VLOOKUP($AU832,'FE Source'!$A:$W,6,FALSE))</f>
        <v>26.63</v>
      </c>
      <c r="AA832" s="618">
        <f>IF(VLOOKUP($AU832,'FE Source'!$A:$W,7,FALSE)=0,"-",VLOOKUP($AU832,'FE Source'!$A:$W,7,FALSE))</f>
        <v>11.38</v>
      </c>
      <c r="AB832" s="618">
        <f>IF(VLOOKUP($AU832,'FE Source'!$A:$W,8,FALSE)=0,"-",VLOOKUP($AU832,'FE Source'!$A:$W,8,FALSE))</f>
        <v>13.75</v>
      </c>
      <c r="AC832" s="632">
        <f>IF(VLOOKUP($AU832,'FE Source'!$A:$W,9,FALSE)=0,"-",VLOOKUP($AU832,'FE Source'!$A:$W,9,FALSE))</f>
        <v>5.72</v>
      </c>
      <c r="AD832" s="634">
        <f>IF(VLOOKUP($AU832,'FE Source'!$A:$W,10,FALSE)=0,"-",VLOOKUP($AU832,'FE Source'!$A:$W,10,FALSE))</f>
        <v>0.63</v>
      </c>
      <c r="AE832" s="618">
        <f>IF(VLOOKUP($AU832,'FE Source'!$A:$W,11,FALSE)=0,"-",VLOOKUP($AU832,'FE Source'!$A:$W,11,FALSE))</f>
        <v>10.57</v>
      </c>
      <c r="AF832" s="618">
        <f>IF(VLOOKUP($AU832,'FE Source'!$A:$W,12,FALSE)=0,"-",VLOOKUP($AU832,'FE Source'!$A:$W,12,FALSE))</f>
        <v>0.78</v>
      </c>
      <c r="AG832" s="618">
        <f>IF(VLOOKUP($AU832,'FE Source'!$A:$W,14,FALSE)=0,"-",VLOOKUP($AU832,'FE Source'!$A:$W,14,FALSE))</f>
        <v>-7.97</v>
      </c>
      <c r="AH832" s="102"/>
      <c r="AI832" s="618">
        <f>IF(VLOOKUP($AU832,'FE Source'!$A:$Y,20,FALSE)=0,"-",VLOOKUP($AU832,'FE Source'!$A:$Y,20,FALSE))</f>
        <v>100.13</v>
      </c>
      <c r="AJ832" s="102"/>
      <c r="AK832" s="102"/>
      <c r="AL832" s="632">
        <f>IF(VLOOKUP($AU832,'FE Source'!$A:$Y,19,FALSE)=0,"-",VLOOKUP($AU832,'FE Source'!$A:$Y,19,FALSE))</f>
        <v>35.5</v>
      </c>
      <c r="AM832" s="102"/>
      <c r="AN832" s="635">
        <f>IF(VLOOKUP($AU832,'FE Source'!$A:$W,13,FALSE)=0,"-",VLOOKUP($AU832,'FE Source'!$A:$W,13,FALSE))</f>
        <v>429.8</v>
      </c>
      <c r="AO832" s="634" t="str">
        <f>IF(J832="no","-",IF(VLOOKUP($AU832,'FE Source'!$A:$W,15,FALSE)=0,"-",VLOOKUP($AU832,'FE Source'!$A:$W,15,FALSE)))</f>
        <v>-</v>
      </c>
      <c r="AP832" s="618" t="str">
        <f>IF(AO832="-","-",IF(VLOOKUP($AU832,'FE Source'!$A:$Z,21,FALSE)=0,"-",IF(VLOOKUP($AU832,'FE Source'!$A:$Z,21,FALSE)=2,"Semi-Annual",IF(VLOOKUP($AU832,'FE Source'!$A:$Z,21,FALSE)=4,"Quarterly",IF(VLOOKUP($AU832,'FE Source'!$A:$Z,21,FALSE)=12,"Monthly","Annual")))))</f>
        <v>-</v>
      </c>
      <c r="AQ832" s="632">
        <f t="array" ref="AQ832">IF(VLOOKUP($AU832,'FE Source'!$A:$W,16,FALSE)=0,"-",VLOOKUP($AU832,'FE Source'!$A:$W,16,FALSE))</f>
        <v>0.83</v>
      </c>
      <c r="AR832" s="636" t="str">
        <f>IF(VLOOKUP($AU832,'FE Source'!$A:$W,17,FALSE)=0,"-",VLOOKUP($AU832,'FE Source'!$A:$W,17,FALSE))</f>
        <v>Neutral</v>
      </c>
      <c r="AS832" s="634">
        <f>IF(VLOOKUP($AU832,'FE Source'!$AN:$AS,4,FALSE)="",VLOOKUP($AU832,'FE Source'!$AN:$AS,3,FALSE),VLOOKUP($AU832,'FE Source'!$AN:$AS,4,FALSE))</f>
        <v>3.68</v>
      </c>
      <c r="AT832" s="637">
        <f>IF(VLOOKUP($AU832,'FE Source'!$AN:$AS,5,FALSE)=0,"-",VLOOKUP($AU832,'FE Source'!$AN:$AS,5,FALSE))</f>
        <v>45782</v>
      </c>
      <c r="AU832" s="636" t="s">
        <v>725</v>
      </c>
      <c r="BE832" s="215">
        <f>IF(VLOOKUP($AU832,'FE Source'!$A:$AK,22,FALSE)=0,"-",VLOOKUP($AU832,'FE Source'!$A:$AK,22,FALSE))</f>
        <v>-7.28</v>
      </c>
      <c r="BF832" s="215">
        <f>IF(VLOOKUP($AU832,'FE Source'!$A:$AK,23,FALSE)=0,"-",VLOOKUP($AU832,'FE Source'!$A:$AK,23,FALSE))</f>
        <v>6.12</v>
      </c>
      <c r="BG832" s="215">
        <f>IF(VLOOKUP($AU832,'FE Source'!$A:$AK,24,FALSE)=0,"-",VLOOKUP($AU832,'FE Source'!$A:$AK,24,FALSE))</f>
        <v>22.14</v>
      </c>
      <c r="BH832" s="215">
        <f>IF(VLOOKUP($AU832,'FE Source'!$A:$AK,25,FALSE)=0,"-",VLOOKUP($AU832,'FE Source'!$A:$AK,25,FALSE))</f>
        <v>-10.94</v>
      </c>
      <c r="BI832" s="215">
        <f>IF(VLOOKUP($AU832,'FE Source'!$A:$AK,26,FALSE)=0,"-",VLOOKUP($AU832,'FE Source'!$A:$AK,26,FALSE))</f>
        <v>11.77</v>
      </c>
      <c r="BJ832" s="215">
        <f>IF(VLOOKUP($AU832,'FE Source'!$A:$AK,27,FALSE)=0,"-",VLOOKUP($AU832,'FE Source'!$A:$AK,27,FALSE))</f>
        <v>-1.8</v>
      </c>
      <c r="BK832" s="215">
        <f>IF(VLOOKUP($AU832,'FE Source'!$A:$AK,28,FALSE)=0,"-",VLOOKUP($AU832,'FE Source'!$A:$AK,28,FALSE))</f>
        <v>6.92</v>
      </c>
      <c r="BL832" s="215">
        <f>IF(VLOOKUP($AU832,'FE Source'!$A:$AK,29,FALSE)=0,"-",VLOOKUP($AU832,'FE Source'!$A:$AK,29,FALSE))</f>
        <v>3.96</v>
      </c>
      <c r="BM832" s="215">
        <f>IF(VLOOKUP($AU832,'FE Source'!$A:$AK,30,FALSE)=0,"-",VLOOKUP($AU832,'FE Source'!$A:$AK,30,FALSE))</f>
        <v>5.31</v>
      </c>
      <c r="BN832" t="str">
        <f>IF(VLOOKUP($AU832,'FE Source'!$A:$AK,31,FALSE)="No Specified Index","-",IF(VLOOKUP($AU832,'FE Source'!$A:$AK,31,FALSE)=0,"-",VLOOKUP($AU832,'FE Source'!$A:$AK,31,FALSE)))</f>
        <v>Straits Times Index (STI)</v>
      </c>
      <c r="BO832" s="217">
        <f>IF(VLOOKUP($AU832,'FE Source'!$A:$AK,32,FALSE)=0,"-",VLOOKUP($AU832,'FE Source'!$A:$AK,32,FALSE))</f>
        <v>32020</v>
      </c>
      <c r="BP832" s="18">
        <f>IF(VLOOKUP($AU832,'FE Source'!$AZ:$BC,2,FALSE)=0,"-",VLOOKUP($AU832,'FE Source'!$AZ:$BC,2,FALSE))</f>
        <v>-5.94</v>
      </c>
      <c r="BQ832" s="18">
        <f>IF(VLOOKUP($AU832,'FE Source'!$AZ:$BC,3,FALSE)=0,"-",VLOOKUP($AU832,'FE Source'!$AZ:$BC,3,FALSE))</f>
        <v>-10.61</v>
      </c>
      <c r="BR832" s="18">
        <f>IF(VLOOKUP($AU832,'FE Source'!$AZ:$BC,4,FALSE)=0,"-",VLOOKUP($AU832,'FE Source'!$AZ:$BC,4,FALSE))</f>
        <v>-8.52</v>
      </c>
    </row>
    <row r="833" spans="3:70" ht="15">
      <c r="C833" s="650" t="str">
        <f>INDEX('UT - Retail'!$B$7:$B$1409,MATCH(AU833,'UT - Retail'!$U$7:$U$1409,0),1)</f>
        <v>Nikko AM Singapore Dividend Equity Acc SGD</v>
      </c>
      <c r="D833" s="650"/>
      <c r="E833" s="618" t="str">
        <f>VLOOKUP(C833,'UT - Retail'!$B:$K,8,FALSE)</f>
        <v>Equities</v>
      </c>
      <c r="F833" s="618" t="str">
        <f>VLOOKUP(C833,'UT - Retail'!$B:$K,9,FALSE)</f>
        <v>Singapore</v>
      </c>
      <c r="G833" s="618" t="str">
        <f>VLOOKUP(C833,'UT - Retail'!$B:$K,10,FALSE)</f>
        <v>General</v>
      </c>
      <c r="H833" s="82" t="str">
        <f>VLOOKUP(C833,'UT - Retail'!$B:$N,13,FALSE)</f>
        <v>No</v>
      </c>
      <c r="I833" s="82" t="str">
        <f>VLOOKUP(C833,'UT - Retail'!$B:$Q,14,FALSE)</f>
        <v>No</v>
      </c>
      <c r="J833" s="618" t="str">
        <f>VLOOKUP(C833,'UT - Retail'!$B:$Q,11,FALSE)</f>
        <v>No</v>
      </c>
      <c r="K833" s="130" t="str">
        <f>VLOOKUP(C833,'UT - Retail'!$B:$P,15,FALSE)</f>
        <v>Yes</v>
      </c>
      <c r="L833" s="82" t="str">
        <f>VLOOKUP(C833,'UT - Retail'!$B:$Q,16,FALSE)</f>
        <v>Both</v>
      </c>
      <c r="M833" s="618" t="str">
        <f>VLOOKUP(C833,'UT - Retail'!$B:$K,6,FALSE)</f>
        <v>SGD</v>
      </c>
      <c r="N833" s="618" t="str">
        <f>IFERROR(IF(MATCH(C833,'Portfolio Construction'!$AL:$AL,0),"Yes","No"),"No")</f>
        <v>No</v>
      </c>
      <c r="O833" s="618" t="str">
        <f>IFERROR(IF(MATCH(C833,'Portfolio Construction'!$AN:$AN,0),"Yes","No"),"No")</f>
        <v>No</v>
      </c>
      <c r="P833" s="618" t="str">
        <f>IFERROR(IF(MATCH(C833,'Portfolio Construction'!$AP:$AP,0),"Yes","No"),"No")</f>
        <v>No</v>
      </c>
      <c r="Q833" s="618" t="str">
        <f>IFERROR(IF(MATCH(C833,'Portfolio Construction'!$AR:$AR,0),"Yes","No"),"No")</f>
        <v>No</v>
      </c>
      <c r="R833" s="618" t="str">
        <f>IFERROR(IF(MATCH(C833,'Portfolio Construction'!$AT:$AT,0),"Yes","No"),"No")</f>
        <v>No</v>
      </c>
      <c r="S833" s="618" t="str">
        <f>IFERROR(IF(MATCH(C833,'Portfolio Construction'!$AV:$AV,0),"Yes","No"),"No")</f>
        <v>No</v>
      </c>
      <c r="T833" s="618" t="str">
        <f>IFERROR(IF(MATCH(C833,'Portfolio Construction'!$AX:$AX,0),"Yes","No"),"No")</f>
        <v>No</v>
      </c>
      <c r="U833" s="618" t="str">
        <f>IFERROR(IF(MATCH(C833,'Portfolio Construction'!$AZ:$AZ,0),"Yes","No"),"No")</f>
        <v>No</v>
      </c>
      <c r="V833" s="618" t="str">
        <f>IFERROR(IF(MATCH(C833,'Portfolio Construction'!$BB:$BB,0),"Yes","No"),"No")</f>
        <v>No</v>
      </c>
      <c r="W833" s="618">
        <f>IF(VLOOKUP($AU833,'FE Source'!$A:$W,3,FALSE)=0,"-",VLOOKUP($AU833,'FE Source'!$A:$W,3,FALSE))</f>
        <v>4.8499999999999996</v>
      </c>
      <c r="X833" s="618">
        <f>IF(VLOOKUP($AU833,'FE Source'!$A:$W,4,FALSE)=0,"-",VLOOKUP($AU833,'FE Source'!$A:$W,4,FALSE))</f>
        <v>2.84</v>
      </c>
      <c r="Y833" s="618">
        <f>IF(VLOOKUP($AU833,'FE Source'!$A:$W,5,FALSE)=0,"-",VLOOKUP($AU833,'FE Source'!$A:$W,5,FALSE))</f>
        <v>7.77</v>
      </c>
      <c r="Z833" s="618">
        <f>IF(VLOOKUP($AU833,'FE Source'!$A:$W,6,FALSE)=0,"-",VLOOKUP($AU833,'FE Source'!$A:$W,6,FALSE))</f>
        <v>18.52</v>
      </c>
      <c r="AA833" s="618" t="str">
        <f>IF(VLOOKUP($AU833,'FE Source'!$A:$W,7,FALSE)=0,"-",VLOOKUP($AU833,'FE Source'!$A:$W,7,FALSE))</f>
        <v>-</v>
      </c>
      <c r="AB833" s="618" t="str">
        <f>IF(VLOOKUP($AU833,'FE Source'!$A:$W,8,FALSE)=0,"-",VLOOKUP($AU833,'FE Source'!$A:$W,8,FALSE))</f>
        <v>-</v>
      </c>
      <c r="AC833" s="632" t="str">
        <f>IF(VLOOKUP($AU833,'FE Source'!$A:$W,9,FALSE)=0,"-",VLOOKUP($AU833,'FE Source'!$A:$W,9,FALSE))</f>
        <v>-</v>
      </c>
      <c r="AD833" s="634" t="str">
        <f>IF(VLOOKUP($AU833,'FE Source'!$A:$W,10,FALSE)=0,"-",VLOOKUP($AU833,'FE Source'!$A:$W,10,FALSE))</f>
        <v>-</v>
      </c>
      <c r="AE833" s="618" t="str">
        <f>IF(VLOOKUP($AU833,'FE Source'!$A:$W,11,FALSE)=0,"-",VLOOKUP($AU833,'FE Source'!$A:$W,11,FALSE))</f>
        <v>-</v>
      </c>
      <c r="AF833" s="618" t="str">
        <f>IF(VLOOKUP($AU833,'FE Source'!$A:$W,12,FALSE)=0,"-",VLOOKUP($AU833,'FE Source'!$A:$W,12,FALSE))</f>
        <v>-</v>
      </c>
      <c r="AG833" s="618" t="str">
        <f>IF(VLOOKUP($AU833,'FE Source'!$A:$W,14,FALSE)=0,"-",VLOOKUP($AU833,'FE Source'!$A:$W,14,FALSE))</f>
        <v>-</v>
      </c>
      <c r="AH833" s="102"/>
      <c r="AI833" s="618" t="str">
        <f>IF(VLOOKUP($AU833,'FE Source'!$A:$Y,20,FALSE)=0,"-",VLOOKUP($AU833,'FE Source'!$A:$Y,20,FALSE))</f>
        <v>-</v>
      </c>
      <c r="AJ833" s="102"/>
      <c r="AK833" s="102"/>
      <c r="AL833" s="632" t="str">
        <f>IF(VLOOKUP($AU833,'FE Source'!$A:$Y,19,FALSE)=0,"-",VLOOKUP($AU833,'FE Source'!$A:$Y,19,FALSE))</f>
        <v>-</v>
      </c>
      <c r="AM833" s="102"/>
      <c r="AN833" s="635">
        <f>IF(VLOOKUP($AU833,'FE Source'!$A:$W,13,FALSE)=0,"-",VLOOKUP($AU833,'FE Source'!$A:$W,13,FALSE))</f>
        <v>1163.0999999999999</v>
      </c>
      <c r="AO833" s="634" t="str">
        <f>IF(J833="no","-",IF(VLOOKUP($AU833,'FE Source'!$A:$W,15,FALSE)=0,"-",VLOOKUP($AU833,'FE Source'!$A:$W,15,FALSE)))</f>
        <v>-</v>
      </c>
      <c r="AP833" s="618" t="str">
        <f>IF(AO833="-","-",IF(VLOOKUP($AU833,'FE Source'!$A:$Z,21,FALSE)=0,"-",IF(VLOOKUP($AU833,'FE Source'!$A:$Z,21,FALSE)=2,"Semi-Annual",IF(VLOOKUP($AU833,'FE Source'!$A:$Z,21,FALSE)=4,"Quarterly",IF(VLOOKUP($AU833,'FE Source'!$A:$Z,21,FALSE)=12,"Monthly","Annual")))))</f>
        <v>-</v>
      </c>
      <c r="AQ833" s="632">
        <f t="array" ref="AQ833">IF(VLOOKUP($AU833,'FE Source'!$A:$W,16,FALSE)=0,"-",VLOOKUP($AU833,'FE Source'!$A:$W,16,FALSE))</f>
        <v>1.42</v>
      </c>
      <c r="AR833" s="636" t="str">
        <f>IF(VLOOKUP($AU833,'FE Source'!$A:$W,17,FALSE)=0,"-",VLOOKUP($AU833,'FE Source'!$A:$W,17,FALSE))</f>
        <v>Neutral</v>
      </c>
      <c r="AS833" s="634">
        <f>IF(VLOOKUP($AU833,'FE Source'!$AN:$AS,4,FALSE)="",VLOOKUP($AU833,'FE Source'!$AN:$AS,3,FALSE),VLOOKUP($AU833,'FE Source'!$AN:$AS,4,FALSE))</f>
        <v>1.24</v>
      </c>
      <c r="AT833" s="637">
        <f>IF(VLOOKUP($AU833,'FE Source'!$AN:$AS,5,FALSE)=0,"-",VLOOKUP($AU833,'FE Source'!$AN:$AS,5,FALSE))</f>
        <v>45782</v>
      </c>
      <c r="AU833" s="636" t="s">
        <v>9818</v>
      </c>
      <c r="BE833" s="215" t="str">
        <f>IF(VLOOKUP($AU833,'FE Source'!$A:$AK,22,FALSE)=0,"-",VLOOKUP($AU833,'FE Source'!$A:$AK,22,FALSE))</f>
        <v>-</v>
      </c>
      <c r="BF833" s="215" t="str">
        <f>IF(VLOOKUP($AU833,'FE Source'!$A:$AK,23,FALSE)=0,"-",VLOOKUP($AU833,'FE Source'!$A:$AK,23,FALSE))</f>
        <v>-</v>
      </c>
      <c r="BG833" s="215" t="str">
        <f>IF(VLOOKUP($AU833,'FE Source'!$A:$AK,24,FALSE)=0,"-",VLOOKUP($AU833,'FE Source'!$A:$AK,24,FALSE))</f>
        <v>-</v>
      </c>
      <c r="BH833" s="215" t="str">
        <f>IF(VLOOKUP($AU833,'FE Source'!$A:$AK,25,FALSE)=0,"-",VLOOKUP($AU833,'FE Source'!$A:$AK,25,FALSE))</f>
        <v>-</v>
      </c>
      <c r="BI833" s="215" t="str">
        <f>IF(VLOOKUP($AU833,'FE Source'!$A:$AK,26,FALSE)=0,"-",VLOOKUP($AU833,'FE Source'!$A:$AK,26,FALSE))</f>
        <v>-</v>
      </c>
      <c r="BJ833" s="215" t="str">
        <f>IF(VLOOKUP($AU833,'FE Source'!$A:$AK,27,FALSE)=0,"-",VLOOKUP($AU833,'FE Source'!$A:$AK,27,FALSE))</f>
        <v>-</v>
      </c>
      <c r="BK833" s="215" t="str">
        <f>IF(VLOOKUP($AU833,'FE Source'!$A:$AK,28,FALSE)=0,"-",VLOOKUP($AU833,'FE Source'!$A:$AK,28,FALSE))</f>
        <v>-</v>
      </c>
      <c r="BL833" s="215" t="str">
        <f>IF(VLOOKUP($AU833,'FE Source'!$A:$AK,29,FALSE)=0,"-",VLOOKUP($AU833,'FE Source'!$A:$AK,29,FALSE))</f>
        <v>-</v>
      </c>
      <c r="BM833" s="215">
        <f>IF(VLOOKUP($AU833,'FE Source'!$A:$AK,30,FALSE)=0,"-",VLOOKUP($AU833,'FE Source'!$A:$AK,30,FALSE))</f>
        <v>5.39</v>
      </c>
      <c r="BN833" t="str">
        <f>IF(VLOOKUP($AU833,'FE Source'!$A:$AK,31,FALSE)="No Specified Index","-",IF(VLOOKUP($AU833,'FE Source'!$A:$AK,31,FALSE)=0,"-",VLOOKUP($AU833,'FE Source'!$A:$AK,31,FALSE)))</f>
        <v>-</v>
      </c>
      <c r="BO833" s="217">
        <f>IF(VLOOKUP($AU833,'FE Source'!$A:$AK,32,FALSE)=0,"-",VLOOKUP($AU833,'FE Source'!$A:$AK,32,FALSE))</f>
        <v>44763</v>
      </c>
      <c r="BP833" s="18" t="str">
        <f>IF(VLOOKUP($AU833,'FE Source'!$AZ:$BC,2,FALSE)=0,"-",VLOOKUP($AU833,'FE Source'!$AZ:$BC,2,FALSE))</f>
        <v>-</v>
      </c>
      <c r="BQ833" s="18" t="str">
        <f>IF(VLOOKUP($AU833,'FE Source'!$AZ:$BC,3,FALSE)=0,"-",VLOOKUP($AU833,'FE Source'!$AZ:$BC,3,FALSE))</f>
        <v>-</v>
      </c>
      <c r="BR833" s="18" t="str">
        <f>IF(VLOOKUP($AU833,'FE Source'!$AZ:$BC,4,FALSE)=0,"-",VLOOKUP($AU833,'FE Source'!$AZ:$BC,4,FALSE))</f>
        <v>-</v>
      </c>
    </row>
    <row r="834" spans="3:70" ht="15">
      <c r="C834" s="650" t="str">
        <f>INDEX('UT - Retail'!$B$7:$B$1409,MATCH(AU834,'UT - Retail'!$U$7:$U$1409,0),1)</f>
        <v>Nikko AM Singapore Dividend Equity Acc USD</v>
      </c>
      <c r="D834" s="650"/>
      <c r="E834" s="618" t="str">
        <f>VLOOKUP(C834,'UT - Retail'!$B:$K,8,FALSE)</f>
        <v>Equities</v>
      </c>
      <c r="F834" s="618" t="str">
        <f>VLOOKUP(C834,'UT - Retail'!$B:$K,9,FALSE)</f>
        <v>Singapore</v>
      </c>
      <c r="G834" s="618" t="str">
        <f>VLOOKUP(C834,'UT - Retail'!$B:$K,10,FALSE)</f>
        <v>General</v>
      </c>
      <c r="H834" s="82" t="str">
        <f>VLOOKUP(C834,'UT - Retail'!$B:$N,13,FALSE)</f>
        <v>No</v>
      </c>
      <c r="I834" s="82" t="str">
        <f>VLOOKUP(C834,'UT - Retail'!$B:$Q,14,FALSE)</f>
        <v>No</v>
      </c>
      <c r="J834" s="618" t="str">
        <f>VLOOKUP(C834,'UT - Retail'!$B:$Q,11,FALSE)</f>
        <v>No</v>
      </c>
      <c r="K834" s="130" t="str">
        <f>VLOOKUP(C834,'UT - Retail'!$B:$P,15,FALSE)</f>
        <v>No</v>
      </c>
      <c r="L834" s="82" t="str">
        <f>VLOOKUP(C834,'UT - Retail'!$B:$Q,16,FALSE)</f>
        <v>iFast</v>
      </c>
      <c r="M834" s="618" t="str">
        <f>VLOOKUP(C834,'UT - Retail'!$B:$K,6,FALSE)</f>
        <v>USD</v>
      </c>
      <c r="N834" s="618" t="str">
        <f>IFERROR(IF(MATCH(C834,'Portfolio Construction'!$AL:$AL,0),"Yes","No"),"No")</f>
        <v>No</v>
      </c>
      <c r="O834" s="618" t="str">
        <f>IFERROR(IF(MATCH(C834,'Portfolio Construction'!$AN:$AN,0),"Yes","No"),"No")</f>
        <v>No</v>
      </c>
      <c r="P834" s="618" t="str">
        <f>IFERROR(IF(MATCH(C834,'Portfolio Construction'!$AP:$AP,0),"Yes","No"),"No")</f>
        <v>No</v>
      </c>
      <c r="Q834" s="618" t="str">
        <f>IFERROR(IF(MATCH(C834,'Portfolio Construction'!$AR:$AR,0),"Yes","No"),"No")</f>
        <v>No</v>
      </c>
      <c r="R834" s="618" t="str">
        <f>IFERROR(IF(MATCH(C834,'Portfolio Construction'!$AT:$AT,0),"Yes","No"),"No")</f>
        <v>No</v>
      </c>
      <c r="S834" s="618" t="str">
        <f>IFERROR(IF(MATCH(C834,'Portfolio Construction'!$AV:$AV,0),"Yes","No"),"No")</f>
        <v>No</v>
      </c>
      <c r="T834" s="618" t="str">
        <f>IFERROR(IF(MATCH(C834,'Portfolio Construction'!$AX:$AX,0),"Yes","No"),"No")</f>
        <v>No</v>
      </c>
      <c r="U834" s="618" t="str">
        <f>IFERROR(IF(MATCH(C834,'Portfolio Construction'!$AZ:$AZ,0),"Yes","No"),"No")</f>
        <v>No</v>
      </c>
      <c r="V834" s="618" t="str">
        <f>IFERROR(IF(MATCH(C834,'Portfolio Construction'!$BB:$BB,0),"Yes","No"),"No")</f>
        <v>No</v>
      </c>
      <c r="W834" s="618">
        <f>IF(VLOOKUP($AU834,'FE Source'!$A:$W,3,FALSE)=0,"-",VLOOKUP($AU834,'FE Source'!$A:$W,3,FALSE))</f>
        <v>4.8600000000000003</v>
      </c>
      <c r="X834" s="618">
        <f>IF(VLOOKUP($AU834,'FE Source'!$A:$W,4,FALSE)=0,"-",VLOOKUP($AU834,'FE Source'!$A:$W,4,FALSE))</f>
        <v>2.84</v>
      </c>
      <c r="Y834" s="618">
        <f>IF(VLOOKUP($AU834,'FE Source'!$A:$W,5,FALSE)=0,"-",VLOOKUP($AU834,'FE Source'!$A:$W,5,FALSE))</f>
        <v>7.78</v>
      </c>
      <c r="Z834" s="618">
        <f>IF(VLOOKUP($AU834,'FE Source'!$A:$W,6,FALSE)=0,"-",VLOOKUP($AU834,'FE Source'!$A:$W,6,FALSE))</f>
        <v>18.53</v>
      </c>
      <c r="AA834" s="618" t="str">
        <f>IF(VLOOKUP($AU834,'FE Source'!$A:$W,7,FALSE)=0,"-",VLOOKUP($AU834,'FE Source'!$A:$W,7,FALSE))</f>
        <v>-</v>
      </c>
      <c r="AB834" s="618" t="str">
        <f>IF(VLOOKUP($AU834,'FE Source'!$A:$W,8,FALSE)=0,"-",VLOOKUP($AU834,'FE Source'!$A:$W,8,FALSE))</f>
        <v>-</v>
      </c>
      <c r="AC834" s="632" t="str">
        <f>IF(VLOOKUP($AU834,'FE Source'!$A:$W,9,FALSE)=0,"-",VLOOKUP($AU834,'FE Source'!$A:$W,9,FALSE))</f>
        <v>-</v>
      </c>
      <c r="AD834" s="634" t="str">
        <f>IF(VLOOKUP($AU834,'FE Source'!$A:$W,10,FALSE)=0,"-",VLOOKUP($AU834,'FE Source'!$A:$W,10,FALSE))</f>
        <v>-</v>
      </c>
      <c r="AE834" s="618" t="str">
        <f>IF(VLOOKUP($AU834,'FE Source'!$A:$W,11,FALSE)=0,"-",VLOOKUP($AU834,'FE Source'!$A:$W,11,FALSE))</f>
        <v>-</v>
      </c>
      <c r="AF834" s="618" t="str">
        <f>IF(VLOOKUP($AU834,'FE Source'!$A:$W,12,FALSE)=0,"-",VLOOKUP($AU834,'FE Source'!$A:$W,12,FALSE))</f>
        <v>-</v>
      </c>
      <c r="AG834" s="618" t="str">
        <f>IF(VLOOKUP($AU834,'FE Source'!$A:$W,14,FALSE)=0,"-",VLOOKUP($AU834,'FE Source'!$A:$W,14,FALSE))</f>
        <v>-</v>
      </c>
      <c r="AH834" s="102"/>
      <c r="AI834" s="618" t="str">
        <f>IF(VLOOKUP($AU834,'FE Source'!$A:$Y,20,FALSE)=0,"-",VLOOKUP($AU834,'FE Source'!$A:$Y,20,FALSE))</f>
        <v>-</v>
      </c>
      <c r="AJ834" s="102"/>
      <c r="AK834" s="102"/>
      <c r="AL834" s="632" t="str">
        <f>IF(VLOOKUP($AU834,'FE Source'!$A:$Y,19,FALSE)=0,"-",VLOOKUP($AU834,'FE Source'!$A:$Y,19,FALSE))</f>
        <v>-</v>
      </c>
      <c r="AM834" s="102"/>
      <c r="AN834" s="635">
        <f>IF(VLOOKUP($AU834,'FE Source'!$A:$W,13,FALSE)=0,"-",VLOOKUP($AU834,'FE Source'!$A:$W,13,FALSE))</f>
        <v>1163.0999999999999</v>
      </c>
      <c r="AO834" s="634" t="str">
        <f>IF(J834="no","-",IF(VLOOKUP($AU834,'FE Source'!$A:$W,15,FALSE)=0,"-",VLOOKUP($AU834,'FE Source'!$A:$W,15,FALSE)))</f>
        <v>-</v>
      </c>
      <c r="AP834" s="618" t="str">
        <f>IF(AO834="-","-",IF(VLOOKUP($AU834,'FE Source'!$A:$Z,21,FALSE)=0,"-",IF(VLOOKUP($AU834,'FE Source'!$A:$Z,21,FALSE)=2,"Semi-Annual",IF(VLOOKUP($AU834,'FE Source'!$A:$Z,21,FALSE)=4,"Quarterly",IF(VLOOKUP($AU834,'FE Source'!$A:$Z,21,FALSE)=12,"Monthly","Annual")))))</f>
        <v>-</v>
      </c>
      <c r="AQ834" s="632">
        <f t="array" ref="AQ834">IF(VLOOKUP($AU834,'FE Source'!$A:$W,16,FALSE)=0,"-",VLOOKUP($AU834,'FE Source'!$A:$W,16,FALSE))</f>
        <v>1.23</v>
      </c>
      <c r="AR834" s="636" t="str">
        <f>IF(VLOOKUP($AU834,'FE Source'!$A:$W,17,FALSE)=0,"-",VLOOKUP($AU834,'FE Source'!$A:$W,17,FALSE))</f>
        <v>Neutral</v>
      </c>
      <c r="AS834" s="634">
        <f>IF(VLOOKUP($AU834,'FE Source'!$AN:$AS,4,FALSE)="",VLOOKUP($AU834,'FE Source'!$AN:$AS,3,FALSE),VLOOKUP($AU834,'FE Source'!$AN:$AS,4,FALSE))</f>
        <v>1.34</v>
      </c>
      <c r="AT834" s="637">
        <f>IF(VLOOKUP($AU834,'FE Source'!$AN:$AS,5,FALSE)=0,"-",VLOOKUP($AU834,'FE Source'!$AN:$AS,5,FALSE))</f>
        <v>45782</v>
      </c>
      <c r="AU834" s="636" t="s">
        <v>9817</v>
      </c>
      <c r="BE834" s="215" t="str">
        <f>IF(VLOOKUP($AU834,'FE Source'!$A:$AK,22,FALSE)=0,"-",VLOOKUP($AU834,'FE Source'!$A:$AK,22,FALSE))</f>
        <v>-</v>
      </c>
      <c r="BF834" s="215" t="str">
        <f>IF(VLOOKUP($AU834,'FE Source'!$A:$AK,23,FALSE)=0,"-",VLOOKUP($AU834,'FE Source'!$A:$AK,23,FALSE))</f>
        <v>-</v>
      </c>
      <c r="BG834" s="215" t="str">
        <f>IF(VLOOKUP($AU834,'FE Source'!$A:$AK,24,FALSE)=0,"-",VLOOKUP($AU834,'FE Source'!$A:$AK,24,FALSE))</f>
        <v>-</v>
      </c>
      <c r="BH834" s="215" t="str">
        <f>IF(VLOOKUP($AU834,'FE Source'!$A:$AK,25,FALSE)=0,"-",VLOOKUP($AU834,'FE Source'!$A:$AK,25,FALSE))</f>
        <v>-</v>
      </c>
      <c r="BI834" s="215" t="str">
        <f>IF(VLOOKUP($AU834,'FE Source'!$A:$AK,26,FALSE)=0,"-",VLOOKUP($AU834,'FE Source'!$A:$AK,26,FALSE))</f>
        <v>-</v>
      </c>
      <c r="BJ834" s="215" t="str">
        <f>IF(VLOOKUP($AU834,'FE Source'!$A:$AK,27,FALSE)=0,"-",VLOOKUP($AU834,'FE Source'!$A:$AK,27,FALSE))</f>
        <v>-</v>
      </c>
      <c r="BK834" s="215" t="str">
        <f>IF(VLOOKUP($AU834,'FE Source'!$A:$AK,28,FALSE)=0,"-",VLOOKUP($AU834,'FE Source'!$A:$AK,28,FALSE))</f>
        <v>-</v>
      </c>
      <c r="BL834" s="215" t="str">
        <f>IF(VLOOKUP($AU834,'FE Source'!$A:$AK,29,FALSE)=0,"-",VLOOKUP($AU834,'FE Source'!$A:$AK,29,FALSE))</f>
        <v>-</v>
      </c>
      <c r="BM834" s="215">
        <f>IF(VLOOKUP($AU834,'FE Source'!$A:$AK,30,FALSE)=0,"-",VLOOKUP($AU834,'FE Source'!$A:$AK,30,FALSE))</f>
        <v>5.26</v>
      </c>
      <c r="BN834" t="str">
        <f>IF(VLOOKUP($AU834,'FE Source'!$A:$AK,31,FALSE)="No Specified Index","-",IF(VLOOKUP($AU834,'FE Source'!$A:$AK,31,FALSE)=0,"-",VLOOKUP($AU834,'FE Source'!$A:$AK,31,FALSE)))</f>
        <v>-</v>
      </c>
      <c r="BO834" s="217">
        <f>IF(VLOOKUP($AU834,'FE Source'!$A:$AK,32,FALSE)=0,"-",VLOOKUP($AU834,'FE Source'!$A:$AK,32,FALSE))</f>
        <v>44763</v>
      </c>
      <c r="BP834" s="18" t="str">
        <f>IF(VLOOKUP($AU834,'FE Source'!$AZ:$BC,2,FALSE)=0,"-",VLOOKUP($AU834,'FE Source'!$AZ:$BC,2,FALSE))</f>
        <v>-</v>
      </c>
      <c r="BQ834" s="18" t="str">
        <f>IF(VLOOKUP($AU834,'FE Source'!$AZ:$BC,3,FALSE)=0,"-",VLOOKUP($AU834,'FE Source'!$AZ:$BC,3,FALSE))</f>
        <v>-</v>
      </c>
      <c r="BR834" s="18" t="str">
        <f>IF(VLOOKUP($AU834,'FE Source'!$AZ:$BC,4,FALSE)=0,"-",VLOOKUP($AU834,'FE Source'!$AZ:$BC,4,FALSE))</f>
        <v>-</v>
      </c>
    </row>
    <row r="835" spans="3:70" ht="15">
      <c r="C835" s="650" t="str">
        <f>INDEX('UT - Retail'!$B$7:$B$1409,MATCH(AU835,'UT - Retail'!$U$7:$U$1409,0),1)</f>
        <v>Nikko AM Singapore Dividend Equity SGD</v>
      </c>
      <c r="D835" s="650"/>
      <c r="E835" s="618" t="str">
        <f>VLOOKUP(C835,'UT - Retail'!$B:$K,8,FALSE)</f>
        <v>Equities</v>
      </c>
      <c r="F835" s="618" t="str">
        <f>VLOOKUP(C835,'UT - Retail'!$B:$K,9,FALSE)</f>
        <v>Singapore</v>
      </c>
      <c r="G835" s="618" t="str">
        <f>VLOOKUP(C835,'UT - Retail'!$B:$K,10,FALSE)</f>
        <v>General</v>
      </c>
      <c r="H835" s="82" t="str">
        <f>VLOOKUP(C835,'UT - Retail'!$B:$N,13,FALSE)</f>
        <v>No</v>
      </c>
      <c r="I835" s="82" t="str">
        <f>VLOOKUP(C835,'UT - Retail'!$B:$Q,14,FALSE)</f>
        <v>No</v>
      </c>
      <c r="J835" s="618" t="str">
        <f>VLOOKUP(C835,'UT - Retail'!$B:$Q,11,FALSE)</f>
        <v>Yes</v>
      </c>
      <c r="K835" s="130" t="str">
        <f>VLOOKUP(C835,'UT - Retail'!$B:$P,15,FALSE)</f>
        <v>Yes</v>
      </c>
      <c r="L835" s="82" t="str">
        <f>VLOOKUP(C835,'UT - Retail'!$B:$Q,16,FALSE)</f>
        <v>Both</v>
      </c>
      <c r="M835" s="618" t="str">
        <f>VLOOKUP(C835,'UT - Retail'!$B:$K,6,FALSE)</f>
        <v>SGD</v>
      </c>
      <c r="N835" s="618" t="str">
        <f>IFERROR(IF(MATCH(C835,'Portfolio Construction'!$AL:$AL,0),"Yes","No"),"No")</f>
        <v>No</v>
      </c>
      <c r="O835" s="618" t="str">
        <f>IFERROR(IF(MATCH(C835,'Portfolio Construction'!$AN:$AN,0),"Yes","No"),"No")</f>
        <v>No</v>
      </c>
      <c r="P835" s="618" t="str">
        <f>IFERROR(IF(MATCH(C835,'Portfolio Construction'!$AP:$AP,0),"Yes","No"),"No")</f>
        <v>No</v>
      </c>
      <c r="Q835" s="618" t="str">
        <f>IFERROR(IF(MATCH(C835,'Portfolio Construction'!$AR:$AR,0),"Yes","No"),"No")</f>
        <v>No</v>
      </c>
      <c r="R835" s="618" t="str">
        <f>IFERROR(IF(MATCH(C835,'Portfolio Construction'!$AT:$AT,0),"Yes","No"),"No")</f>
        <v>No</v>
      </c>
      <c r="S835" s="618" t="str">
        <f>IFERROR(IF(MATCH(C835,'Portfolio Construction'!$AV:$AV,0),"Yes","No"),"No")</f>
        <v>No</v>
      </c>
      <c r="T835" s="618" t="str">
        <f>IFERROR(IF(MATCH(C835,'Portfolio Construction'!$AX:$AX,0),"Yes","No"),"No")</f>
        <v>No</v>
      </c>
      <c r="U835" s="618" t="str">
        <f>IFERROR(IF(MATCH(C835,'Portfolio Construction'!$AZ:$AZ,0),"Yes","No"),"No")</f>
        <v>No</v>
      </c>
      <c r="V835" s="618" t="str">
        <f>IFERROR(IF(MATCH(C835,'Portfolio Construction'!$BB:$BB,0),"Yes","No"),"No")</f>
        <v>No</v>
      </c>
      <c r="W835" s="618">
        <f>IF(VLOOKUP($AU835,'FE Source'!$A:$W,3,FALSE)=0,"-",VLOOKUP($AU835,'FE Source'!$A:$W,3,FALSE))</f>
        <v>4.8600000000000003</v>
      </c>
      <c r="X835" s="618">
        <f>IF(VLOOKUP($AU835,'FE Source'!$A:$W,4,FALSE)=0,"-",VLOOKUP($AU835,'FE Source'!$A:$W,4,FALSE))</f>
        <v>2.84</v>
      </c>
      <c r="Y835" s="618">
        <f>IF(VLOOKUP($AU835,'FE Source'!$A:$W,5,FALSE)=0,"-",VLOOKUP($AU835,'FE Source'!$A:$W,5,FALSE))</f>
        <v>7.78</v>
      </c>
      <c r="Z835" s="618">
        <f>IF(VLOOKUP($AU835,'FE Source'!$A:$W,6,FALSE)=0,"-",VLOOKUP($AU835,'FE Source'!$A:$W,6,FALSE))</f>
        <v>18.489999999999998</v>
      </c>
      <c r="AA835" s="618">
        <f>IF(VLOOKUP($AU835,'FE Source'!$A:$W,7,FALSE)=0,"-",VLOOKUP($AU835,'FE Source'!$A:$W,7,FALSE))</f>
        <v>5.55</v>
      </c>
      <c r="AB835" s="618">
        <f>IF(VLOOKUP($AU835,'FE Source'!$A:$W,8,FALSE)=0,"-",VLOOKUP($AU835,'FE Source'!$A:$W,8,FALSE))</f>
        <v>9.67</v>
      </c>
      <c r="AC835" s="632">
        <f>IF(VLOOKUP($AU835,'FE Source'!$A:$W,9,FALSE)=0,"-",VLOOKUP($AU835,'FE Source'!$A:$W,9,FALSE))</f>
        <v>4.3099999999999996</v>
      </c>
      <c r="AD835" s="634">
        <f>IF(VLOOKUP($AU835,'FE Source'!$A:$W,10,FALSE)=0,"-",VLOOKUP($AU835,'FE Source'!$A:$W,10,FALSE))</f>
        <v>0.75</v>
      </c>
      <c r="AE835" s="618">
        <f>IF(VLOOKUP($AU835,'FE Source'!$A:$W,11,FALSE)=0,"-",VLOOKUP($AU835,'FE Source'!$A:$W,11,FALSE))</f>
        <v>9.86</v>
      </c>
      <c r="AF835" s="618">
        <f>IF(VLOOKUP($AU835,'FE Source'!$A:$W,12,FALSE)=0,"-",VLOOKUP($AU835,'FE Source'!$A:$W,12,FALSE))</f>
        <v>0.26</v>
      </c>
      <c r="AG835" s="618">
        <f>IF(VLOOKUP($AU835,'FE Source'!$A:$W,14,FALSE)=0,"-",VLOOKUP($AU835,'FE Source'!$A:$W,14,FALSE))</f>
        <v>-10.69</v>
      </c>
      <c r="AH835" s="102"/>
      <c r="AI835" s="618">
        <f>IF(VLOOKUP($AU835,'FE Source'!$A:$Y,20,FALSE)=0,"-",VLOOKUP($AU835,'FE Source'!$A:$Y,20,FALSE))</f>
        <v>100.22</v>
      </c>
      <c r="AJ835" s="102"/>
      <c r="AK835" s="102"/>
      <c r="AL835" s="632">
        <f>IF(VLOOKUP($AU835,'FE Source'!$A:$Y,19,FALSE)=0,"-",VLOOKUP($AU835,'FE Source'!$A:$Y,19,FALSE))</f>
        <v>65.53</v>
      </c>
      <c r="AM835" s="102"/>
      <c r="AN835" s="635">
        <f>IF(VLOOKUP($AU835,'FE Source'!$A:$W,13,FALSE)=0,"-",VLOOKUP($AU835,'FE Source'!$A:$W,13,FALSE))</f>
        <v>1163.0999999999999</v>
      </c>
      <c r="AO835" s="634">
        <f>IF(J835="no","-",IF(VLOOKUP($AU835,'FE Source'!$A:$W,15,FALSE)=0,"-",VLOOKUP($AU835,'FE Source'!$A:$W,15,FALSE)))</f>
        <v>5.26</v>
      </c>
      <c r="AP835" s="618" t="str">
        <f>IF(AO835="-","-",IF(VLOOKUP($AU835,'FE Source'!$A:$Z,21,FALSE)=0,"-",IF(VLOOKUP($AU835,'FE Source'!$A:$Z,21,FALSE)=2,"Semi-Annual",IF(VLOOKUP($AU835,'FE Source'!$A:$Z,21,FALSE)=4,"Quarterly",IF(VLOOKUP($AU835,'FE Source'!$A:$Z,21,FALSE)=12,"Monthly","Annual")))))</f>
        <v>Monthly</v>
      </c>
      <c r="AQ835" s="632">
        <f t="array" ref="AQ835">IF(VLOOKUP($AU835,'FE Source'!$A:$W,16,FALSE)=0,"-",VLOOKUP($AU835,'FE Source'!$A:$W,16,FALSE))</f>
        <v>1.44</v>
      </c>
      <c r="AR835" s="636" t="str">
        <f>IF(VLOOKUP($AU835,'FE Source'!$A:$W,17,FALSE)=0,"-",VLOOKUP($AU835,'FE Source'!$A:$W,17,FALSE))</f>
        <v>Neutral</v>
      </c>
      <c r="AS835" s="634">
        <f>IF(VLOOKUP($AU835,'FE Source'!$AN:$AS,4,FALSE)="",VLOOKUP($AU835,'FE Source'!$AN:$AS,3,FALSE),VLOOKUP($AU835,'FE Source'!$AN:$AS,4,FALSE))</f>
        <v>1.51</v>
      </c>
      <c r="AT835" s="637">
        <f>IF(VLOOKUP($AU835,'FE Source'!$AN:$AS,5,FALSE)=0,"-",VLOOKUP($AU835,'FE Source'!$AN:$AS,5,FALSE))</f>
        <v>45782</v>
      </c>
      <c r="AU835" s="636" t="s">
        <v>720</v>
      </c>
      <c r="BE835" s="215">
        <f>IF(VLOOKUP($AU835,'FE Source'!$A:$AK,22,FALSE)=0,"-",VLOOKUP($AU835,'FE Source'!$A:$AK,22,FALSE))</f>
        <v>-8.34</v>
      </c>
      <c r="BF835" s="215">
        <f>IF(VLOOKUP($AU835,'FE Source'!$A:$AK,23,FALSE)=0,"-",VLOOKUP($AU835,'FE Source'!$A:$AK,23,FALSE))</f>
        <v>4.28</v>
      </c>
      <c r="BG835" s="215">
        <f>IF(VLOOKUP($AU835,'FE Source'!$A:$AK,24,FALSE)=0,"-",VLOOKUP($AU835,'FE Source'!$A:$AK,24,FALSE))</f>
        <v>24.28</v>
      </c>
      <c r="BH835" s="215">
        <f>IF(VLOOKUP($AU835,'FE Source'!$A:$AK,25,FALSE)=0,"-",VLOOKUP($AU835,'FE Source'!$A:$AK,25,FALSE))</f>
        <v>-9.24</v>
      </c>
      <c r="BI835" s="215">
        <f>IF(VLOOKUP($AU835,'FE Source'!$A:$AK,26,FALSE)=0,"-",VLOOKUP($AU835,'FE Source'!$A:$AK,26,FALSE))</f>
        <v>12.49</v>
      </c>
      <c r="BJ835" s="215">
        <f>IF(VLOOKUP($AU835,'FE Source'!$A:$AK,27,FALSE)=0,"-",VLOOKUP($AU835,'FE Source'!$A:$AK,27,FALSE))</f>
        <v>-3.36</v>
      </c>
      <c r="BK835" s="215">
        <f>IF(VLOOKUP($AU835,'FE Source'!$A:$AK,28,FALSE)=0,"-",VLOOKUP($AU835,'FE Source'!$A:$AK,28,FALSE))</f>
        <v>7.78</v>
      </c>
      <c r="BL835" s="215">
        <f>IF(VLOOKUP($AU835,'FE Source'!$A:$AK,29,FALSE)=0,"-",VLOOKUP($AU835,'FE Source'!$A:$AK,29,FALSE))</f>
        <v>2.73</v>
      </c>
      <c r="BM835" s="215">
        <f>IF(VLOOKUP($AU835,'FE Source'!$A:$AK,30,FALSE)=0,"-",VLOOKUP($AU835,'FE Source'!$A:$AK,30,FALSE))</f>
        <v>5.13</v>
      </c>
      <c r="BN835" t="str">
        <f>IF(VLOOKUP($AU835,'FE Source'!$A:$AK,31,FALSE)="No Specified Index","-",IF(VLOOKUP($AU835,'FE Source'!$A:$AK,31,FALSE)=0,"-",VLOOKUP($AU835,'FE Source'!$A:$AK,31,FALSE)))</f>
        <v>-</v>
      </c>
      <c r="BO835" s="217">
        <f>IF(VLOOKUP($AU835,'FE Source'!$A:$AK,32,FALSE)=0,"-",VLOOKUP($AU835,'FE Source'!$A:$AK,32,FALSE))</f>
        <v>36374</v>
      </c>
      <c r="BP835" s="18">
        <f>IF(VLOOKUP($AU835,'FE Source'!$AZ:$BC,2,FALSE)=0,"-",VLOOKUP($AU835,'FE Source'!$AZ:$BC,2,FALSE))</f>
        <v>-5.05</v>
      </c>
      <c r="BQ835" s="18">
        <f>IF(VLOOKUP($AU835,'FE Source'!$AZ:$BC,3,FALSE)=0,"-",VLOOKUP($AU835,'FE Source'!$AZ:$BC,3,FALSE))</f>
        <v>-8.69</v>
      </c>
      <c r="BR835" s="18">
        <f>IF(VLOOKUP($AU835,'FE Source'!$AZ:$BC,4,FALSE)=0,"-",VLOOKUP($AU835,'FE Source'!$AZ:$BC,4,FALSE))</f>
        <v>-8.6999999999999993</v>
      </c>
    </row>
    <row r="836" spans="3:70" ht="15">
      <c r="C836" s="650" t="str">
        <f>INDEX('UT - Retail'!$B$7:$B$1409,MATCH(AU836,'UT - Retail'!$U$7:$U$1409,0),1)</f>
        <v>Phillip Money Market SGD</v>
      </c>
      <c r="D836" s="650"/>
      <c r="E836" s="618" t="str">
        <f>VLOOKUP(C836,'UT - Retail'!$B:$K,8,FALSE)</f>
        <v>Money Market</v>
      </c>
      <c r="F836" s="618" t="str">
        <f>VLOOKUP(C836,'UT - Retail'!$B:$K,9,FALSE)</f>
        <v>Singapore</v>
      </c>
      <c r="G836" s="618" t="str">
        <f>VLOOKUP(C836,'UT - Retail'!$B:$K,10,FALSE)</f>
        <v>General</v>
      </c>
      <c r="H836" s="82" t="str">
        <f>VLOOKUP(C836,'UT - Retail'!$B:$N,13,FALSE)</f>
        <v>No</v>
      </c>
      <c r="I836" s="82" t="str">
        <f>VLOOKUP(C836,'UT - Retail'!$B:$Q,14,FALSE)</f>
        <v>No</v>
      </c>
      <c r="J836" s="618" t="str">
        <f>VLOOKUP(C836,'UT - Retail'!$B:$Q,11,FALSE)</f>
        <v>No</v>
      </c>
      <c r="K836" s="130" t="str">
        <f>VLOOKUP(C836,'UT - Retail'!$B:$P,15,FALSE)</f>
        <v>Yes</v>
      </c>
      <c r="L836" s="82" t="str">
        <f>VLOOKUP(C836,'UT - Retail'!$B:$Q,16,FALSE)</f>
        <v>Both</v>
      </c>
      <c r="M836" s="618" t="str">
        <f>VLOOKUP(C836,'UT - Retail'!$B:$K,6,FALSE)</f>
        <v>SGD</v>
      </c>
      <c r="N836" s="618" t="str">
        <f>IFERROR(IF(MATCH(C836,'Portfolio Construction'!$AL:$AL,0),"Yes","No"),"No")</f>
        <v>No</v>
      </c>
      <c r="O836" s="618" t="str">
        <f>IFERROR(IF(MATCH(C836,'Portfolio Construction'!$AN:$AN,0),"Yes","No"),"No")</f>
        <v>No</v>
      </c>
      <c r="P836" s="618" t="str">
        <f>IFERROR(IF(MATCH(C836,'Portfolio Construction'!$AP:$AP,0),"Yes","No"),"No")</f>
        <v>No</v>
      </c>
      <c r="Q836" s="618" t="str">
        <f>IFERROR(IF(MATCH(C836,'Portfolio Construction'!$AR:$AR,0),"Yes","No"),"No")</f>
        <v>No</v>
      </c>
      <c r="R836" s="618" t="str">
        <f>IFERROR(IF(MATCH(C836,'Portfolio Construction'!$AT:$AT,0),"Yes","No"),"No")</f>
        <v>No</v>
      </c>
      <c r="S836" s="618" t="str">
        <f>IFERROR(IF(MATCH(C836,'Portfolio Construction'!$AV:$AV,0),"Yes","No"),"No")</f>
        <v>No</v>
      </c>
      <c r="T836" s="618" t="str">
        <f>IFERROR(IF(MATCH(C836,'Portfolio Construction'!$AX:$AX,0),"Yes","No"),"No")</f>
        <v>No</v>
      </c>
      <c r="U836" s="618" t="str">
        <f>IFERROR(IF(MATCH(C836,'Portfolio Construction'!$AZ:$AZ,0),"Yes","No"),"No")</f>
        <v>No</v>
      </c>
      <c r="V836" s="618" t="str">
        <f>IFERROR(IF(MATCH(C836,'Portfolio Construction'!$BB:$BB,0),"Yes","No"),"No")</f>
        <v>No</v>
      </c>
      <c r="W836" s="618">
        <f>IF(VLOOKUP($AU836,'FE Source'!$A:$W,3,FALSE)=0,"-",VLOOKUP($AU836,'FE Source'!$A:$W,3,FALSE))</f>
        <v>0.85</v>
      </c>
      <c r="X836" s="618">
        <f>IF(VLOOKUP($AU836,'FE Source'!$A:$W,4,FALSE)=0,"-",VLOOKUP($AU836,'FE Source'!$A:$W,4,FALSE))</f>
        <v>0.2</v>
      </c>
      <c r="Y836" s="618">
        <f>IF(VLOOKUP($AU836,'FE Source'!$A:$W,5,FALSE)=0,"-",VLOOKUP($AU836,'FE Source'!$A:$W,5,FALSE))</f>
        <v>1.27</v>
      </c>
      <c r="Z836" s="618">
        <f>IF(VLOOKUP($AU836,'FE Source'!$A:$W,6,FALSE)=0,"-",VLOOKUP($AU836,'FE Source'!$A:$W,6,FALSE))</f>
        <v>2.88</v>
      </c>
      <c r="AA836" s="618">
        <f>IF(VLOOKUP($AU836,'FE Source'!$A:$W,7,FALSE)=0,"-",VLOOKUP($AU836,'FE Source'!$A:$W,7,FALSE))</f>
        <v>2.75</v>
      </c>
      <c r="AB836" s="618">
        <f>IF(VLOOKUP($AU836,'FE Source'!$A:$W,8,FALSE)=0,"-",VLOOKUP($AU836,'FE Source'!$A:$W,8,FALSE))</f>
        <v>1.72</v>
      </c>
      <c r="AC836" s="632">
        <f>IF(VLOOKUP($AU836,'FE Source'!$A:$W,9,FALSE)=0,"-",VLOOKUP($AU836,'FE Source'!$A:$W,9,FALSE))</f>
        <v>1.36</v>
      </c>
      <c r="AD836" s="634" t="str">
        <f>IF(VLOOKUP($AU836,'FE Source'!$A:$W,10,FALSE)=0,"-",VLOOKUP($AU836,'FE Source'!$A:$W,10,FALSE))</f>
        <v>-</v>
      </c>
      <c r="AE836" s="618">
        <f>IF(VLOOKUP($AU836,'FE Source'!$A:$W,11,FALSE)=0,"-",VLOOKUP($AU836,'FE Source'!$A:$W,11,FALSE))</f>
        <v>0.23</v>
      </c>
      <c r="AF836" s="618">
        <f>IF(VLOOKUP($AU836,'FE Source'!$A:$W,12,FALSE)=0,"-",VLOOKUP($AU836,'FE Source'!$A:$W,12,FALSE))</f>
        <v>1.06</v>
      </c>
      <c r="AG836" s="618" t="str">
        <f>IF(VLOOKUP($AU836,'FE Source'!$A:$W,14,FALSE)=0,"-",VLOOKUP($AU836,'FE Source'!$A:$W,14,FALSE))</f>
        <v>-</v>
      </c>
      <c r="AH836" s="102"/>
      <c r="AI836" s="618" t="str">
        <f>IF(VLOOKUP($AU836,'FE Source'!$A:$Y,20,FALSE)=0,"-",VLOOKUP($AU836,'FE Source'!$A:$Y,20,FALSE))</f>
        <v>-</v>
      </c>
      <c r="AJ836" s="102"/>
      <c r="AK836" s="102"/>
      <c r="AL836" s="632" t="str">
        <f>IF(VLOOKUP($AU836,'FE Source'!$A:$Y,19,FALSE)=0,"-",VLOOKUP($AU836,'FE Source'!$A:$Y,19,FALSE))</f>
        <v>-</v>
      </c>
      <c r="AM836" s="102"/>
      <c r="AN836" s="635">
        <f>IF(VLOOKUP($AU836,'FE Source'!$A:$W,13,FALSE)=0,"-",VLOOKUP($AU836,'FE Source'!$A:$W,13,FALSE))</f>
        <v>1849.3</v>
      </c>
      <c r="AO836" s="634" t="str">
        <f>IF(J836="no","-",IF(VLOOKUP($AU836,'FE Source'!$A:$W,15,FALSE)=0,"-",VLOOKUP($AU836,'FE Source'!$A:$W,15,FALSE)))</f>
        <v>-</v>
      </c>
      <c r="AP836" s="618" t="str">
        <f>IF(AO836="-","-",IF(VLOOKUP($AU836,'FE Source'!$A:$Z,21,FALSE)=0,"-",IF(VLOOKUP($AU836,'FE Source'!$A:$Z,21,FALSE)=2,"Semi-Annual",IF(VLOOKUP($AU836,'FE Source'!$A:$Z,21,FALSE)=4,"Quarterly",IF(VLOOKUP($AU836,'FE Source'!$A:$Z,21,FALSE)=12,"Monthly","Annual")))))</f>
        <v>-</v>
      </c>
      <c r="AQ836" s="632">
        <f t="array" ref="AQ836">IF(VLOOKUP($AU836,'FE Source'!$A:$W,16,FALSE)=0,"-",VLOOKUP($AU836,'FE Source'!$A:$W,16,FALSE))</f>
        <v>0.49</v>
      </c>
      <c r="AR836" s="636" t="str">
        <f>IF(VLOOKUP($AU836,'FE Source'!$A:$W,17,FALSE)=0,"-",VLOOKUP($AU836,'FE Source'!$A:$W,17,FALSE))</f>
        <v>-</v>
      </c>
      <c r="AS836" s="634">
        <f>IF(VLOOKUP($AU836,'FE Source'!$AN:$AS,4,FALSE)="",VLOOKUP($AU836,'FE Source'!$AN:$AS,3,FALSE),VLOOKUP($AU836,'FE Source'!$AN:$AS,4,FALSE))</f>
        <v>1.33</v>
      </c>
      <c r="AT836" s="637">
        <f>IF(VLOOKUP($AU836,'FE Source'!$AN:$AS,5,FALSE)=0,"-",VLOOKUP($AU836,'FE Source'!$AN:$AS,5,FALSE))</f>
        <v>45782</v>
      </c>
      <c r="AU836" s="636" t="s">
        <v>730</v>
      </c>
      <c r="BE836" s="215">
        <f>IF(VLOOKUP($AU836,'FE Source'!$A:$AK,22,FALSE)=0,"-",VLOOKUP($AU836,'FE Source'!$A:$AK,22,FALSE))</f>
        <v>0.69</v>
      </c>
      <c r="BF836" s="215">
        <f>IF(VLOOKUP($AU836,'FE Source'!$A:$AK,23,FALSE)=0,"-",VLOOKUP($AU836,'FE Source'!$A:$AK,23,FALSE))</f>
        <v>0.87</v>
      </c>
      <c r="BG836" s="215">
        <f>IF(VLOOKUP($AU836,'FE Source'!$A:$AK,24,FALSE)=0,"-",VLOOKUP($AU836,'FE Source'!$A:$AK,24,FALSE))</f>
        <v>0.82</v>
      </c>
      <c r="BH836" s="215">
        <f>IF(VLOOKUP($AU836,'FE Source'!$A:$AK,25,FALSE)=0,"-",VLOOKUP($AU836,'FE Source'!$A:$AK,25,FALSE))</f>
        <v>1.1200000000000001</v>
      </c>
      <c r="BI836" s="215">
        <f>IF(VLOOKUP($AU836,'FE Source'!$A:$AK,26,FALSE)=0,"-",VLOOKUP($AU836,'FE Source'!$A:$AK,26,FALSE))</f>
        <v>1.34</v>
      </c>
      <c r="BJ836" s="215">
        <f>IF(VLOOKUP($AU836,'FE Source'!$A:$AK,27,FALSE)=0,"-",VLOOKUP($AU836,'FE Source'!$A:$AK,27,FALSE))</f>
        <v>0.5</v>
      </c>
      <c r="BK836" s="215">
        <f>IF(VLOOKUP($AU836,'FE Source'!$A:$AK,28,FALSE)=0,"-",VLOOKUP($AU836,'FE Source'!$A:$AK,28,FALSE))</f>
        <v>0.11</v>
      </c>
      <c r="BL836" s="215">
        <f>IF(VLOOKUP($AU836,'FE Source'!$A:$AK,29,FALSE)=0,"-",VLOOKUP($AU836,'FE Source'!$A:$AK,29,FALSE))</f>
        <v>1.1499999999999999</v>
      </c>
      <c r="BM836" s="215">
        <f>IF(VLOOKUP($AU836,'FE Source'!$A:$AK,30,FALSE)=0,"-",VLOOKUP($AU836,'FE Source'!$A:$AK,30,FALSE))</f>
        <v>3.15</v>
      </c>
      <c r="BN836" t="str">
        <f>IF(VLOOKUP($AU836,'FE Source'!$A:$AK,31,FALSE)="No Specified Index","-",IF(VLOOKUP($AU836,'FE Source'!$A:$AK,31,FALSE)=0,"-",VLOOKUP($AU836,'FE Source'!$A:$AK,31,FALSE)))</f>
        <v>-</v>
      </c>
      <c r="BO836" s="217">
        <f>IF(VLOOKUP($AU836,'FE Source'!$A:$AK,32,FALSE)=0,"-",VLOOKUP($AU836,'FE Source'!$A:$AK,32,FALSE))</f>
        <v>36997</v>
      </c>
      <c r="BP836" s="18">
        <f>IF(VLOOKUP($AU836,'FE Source'!$AZ:$BC,2,FALSE)=0,"-",VLOOKUP($AU836,'FE Source'!$AZ:$BC,2,FALSE))</f>
        <v>0.04</v>
      </c>
      <c r="BQ836" s="18">
        <f>IF(VLOOKUP($AU836,'FE Source'!$AZ:$BC,3,FALSE)=0,"-",VLOOKUP($AU836,'FE Source'!$AZ:$BC,3,FALSE))</f>
        <v>0.04</v>
      </c>
      <c r="BR836" s="18">
        <f>IF(VLOOKUP($AU836,'FE Source'!$AZ:$BC,4,FALSE)=0,"-",VLOOKUP($AU836,'FE Source'!$AZ:$BC,4,FALSE))</f>
        <v>0.04</v>
      </c>
    </row>
    <row r="837" spans="3:70" ht="15">
      <c r="C837" s="650" t="str">
        <f>INDEX('UT - Retail'!$B$7:$B$1409,MATCH(AU837,'UT - Retail'!$U$7:$U$1409,0),1)</f>
        <v>Phillip Singapore Real Estate Income Cl A SGD</v>
      </c>
      <c r="D837" s="650"/>
      <c r="E837" s="618" t="str">
        <f>VLOOKUP(C837,'UT - Retail'!$B:$K,8,FALSE)</f>
        <v>Equities</v>
      </c>
      <c r="F837" s="618" t="str">
        <f>VLOOKUP(C837,'UT - Retail'!$B:$K,9,FALSE)</f>
        <v>Singapore</v>
      </c>
      <c r="G837" s="618" t="str">
        <f>VLOOKUP(C837,'UT - Retail'!$B:$K,10,FALSE)</f>
        <v>Property</v>
      </c>
      <c r="H837" s="82" t="str">
        <f>VLOOKUP(C837,'UT - Retail'!$B:$N,13,FALSE)</f>
        <v>No</v>
      </c>
      <c r="I837" s="82" t="str">
        <f>VLOOKUP(C837,'UT - Retail'!$B:$Q,14,FALSE)</f>
        <v>No</v>
      </c>
      <c r="J837" s="618" t="str">
        <f>VLOOKUP(C837,'UT - Retail'!$B:$Q,11,FALSE)</f>
        <v>Yes</v>
      </c>
      <c r="K837" s="130" t="str">
        <f>VLOOKUP(C837,'UT - Retail'!$B:$P,15,FALSE)</f>
        <v>Yes</v>
      </c>
      <c r="L837" s="82" t="str">
        <f>VLOOKUP(C837,'UT - Retail'!$B:$Q,16,FALSE)</f>
        <v>Both</v>
      </c>
      <c r="M837" s="618" t="str">
        <f>VLOOKUP(C837,'UT - Retail'!$B:$K,6,FALSE)</f>
        <v>SGD</v>
      </c>
      <c r="N837" s="618" t="str">
        <f>IFERROR(IF(MATCH(C837,'Portfolio Construction'!$AL:$AL,0),"Yes","No"),"No")</f>
        <v>No</v>
      </c>
      <c r="O837" s="618" t="str">
        <f>IFERROR(IF(MATCH(C837,'Portfolio Construction'!$AN:$AN,0),"Yes","No"),"No")</f>
        <v>No</v>
      </c>
      <c r="P837" s="618" t="str">
        <f>IFERROR(IF(MATCH(C837,'Portfolio Construction'!$AP:$AP,0),"Yes","No"),"No")</f>
        <v>No</v>
      </c>
      <c r="Q837" s="618" t="str">
        <f>IFERROR(IF(MATCH(C837,'Portfolio Construction'!$AR:$AR,0),"Yes","No"),"No")</f>
        <v>No</v>
      </c>
      <c r="R837" s="618" t="str">
        <f>IFERROR(IF(MATCH(C837,'Portfolio Construction'!$AT:$AT,0),"Yes","No"),"No")</f>
        <v>No</v>
      </c>
      <c r="S837" s="618" t="str">
        <f>IFERROR(IF(MATCH(C837,'Portfolio Construction'!$AV:$AV,0),"Yes","No"),"No")</f>
        <v>No</v>
      </c>
      <c r="T837" s="618" t="str">
        <f>IFERROR(IF(MATCH(C837,'Portfolio Construction'!$AX:$AX,0),"Yes","No"),"No")</f>
        <v>No</v>
      </c>
      <c r="U837" s="618" t="str">
        <f>IFERROR(IF(MATCH(C837,'Portfolio Construction'!$AZ:$AZ,0),"Yes","No"),"No")</f>
        <v>No</v>
      </c>
      <c r="V837" s="618" t="str">
        <f>IFERROR(IF(MATCH(C837,'Portfolio Construction'!$BB:$BB,0),"Yes","No"),"No")</f>
        <v>No</v>
      </c>
      <c r="W837" s="618">
        <f>IF(VLOOKUP($AU837,'FE Source'!$A:$W,3,FALSE)=0,"-",VLOOKUP($AU837,'FE Source'!$A:$W,3,FALSE))</f>
        <v>1.1399999999999999</v>
      </c>
      <c r="X837" s="618">
        <f>IF(VLOOKUP($AU837,'FE Source'!$A:$W,4,FALSE)=0,"-",VLOOKUP($AU837,'FE Source'!$A:$W,4,FALSE))</f>
        <v>-1.45</v>
      </c>
      <c r="Y837" s="618">
        <f>IF(VLOOKUP($AU837,'FE Source'!$A:$W,5,FALSE)=0,"-",VLOOKUP($AU837,'FE Source'!$A:$W,5,FALSE))</f>
        <v>-1.48</v>
      </c>
      <c r="Z837" s="618">
        <f>IF(VLOOKUP($AU837,'FE Source'!$A:$W,6,FALSE)=0,"-",VLOOKUP($AU837,'FE Source'!$A:$W,6,FALSE))</f>
        <v>4.38</v>
      </c>
      <c r="AA837" s="618">
        <f>IF(VLOOKUP($AU837,'FE Source'!$A:$W,7,FALSE)=0,"-",VLOOKUP($AU837,'FE Source'!$A:$W,7,FALSE))</f>
        <v>-4.9400000000000004</v>
      </c>
      <c r="AB837" s="618">
        <f>IF(VLOOKUP($AU837,'FE Source'!$A:$W,8,FALSE)=0,"-",VLOOKUP($AU837,'FE Source'!$A:$W,8,FALSE))</f>
        <v>-0.9</v>
      </c>
      <c r="AC837" s="632">
        <f>IF(VLOOKUP($AU837,'FE Source'!$A:$W,9,FALSE)=0,"-",VLOOKUP($AU837,'FE Source'!$A:$W,9,FALSE))</f>
        <v>0.96</v>
      </c>
      <c r="AD837" s="634">
        <f>IF(VLOOKUP($AU837,'FE Source'!$A:$W,10,FALSE)=0,"-",VLOOKUP($AU837,'FE Source'!$A:$W,10,FALSE))</f>
        <v>1.0900000000000001</v>
      </c>
      <c r="AE837" s="618">
        <f>IF(VLOOKUP($AU837,'FE Source'!$A:$W,11,FALSE)=0,"-",VLOOKUP($AU837,'FE Source'!$A:$W,11,FALSE))</f>
        <v>14.17</v>
      </c>
      <c r="AF837" s="618">
        <f>IF(VLOOKUP($AU837,'FE Source'!$A:$W,12,FALSE)=0,"-",VLOOKUP($AU837,'FE Source'!$A:$W,12,FALSE))</f>
        <v>-0.01</v>
      </c>
      <c r="AG837" s="618">
        <f>IF(VLOOKUP($AU837,'FE Source'!$A:$W,14,FALSE)=0,"-",VLOOKUP($AU837,'FE Source'!$A:$W,14,FALSE))</f>
        <v>-22.32</v>
      </c>
      <c r="AH837" s="102"/>
      <c r="AI837" s="618">
        <f>IF(VLOOKUP($AU837,'FE Source'!$A:$Y,20,FALSE)=0,"-",VLOOKUP($AU837,'FE Source'!$A:$Y,20,FALSE))</f>
        <v>126.81</v>
      </c>
      <c r="AJ837" s="102"/>
      <c r="AK837" s="102"/>
      <c r="AL837" s="632">
        <f>IF(VLOOKUP($AU837,'FE Source'!$A:$Y,19,FALSE)=0,"-",VLOOKUP($AU837,'FE Source'!$A:$Y,19,FALSE))</f>
        <v>106.69</v>
      </c>
      <c r="AM837" s="102"/>
      <c r="AN837" s="635">
        <f>IF(VLOOKUP($AU837,'FE Source'!$A:$W,13,FALSE)=0,"-",VLOOKUP($AU837,'FE Source'!$A:$W,13,FALSE))</f>
        <v>29.9</v>
      </c>
      <c r="AO837" s="634">
        <f>IF(J837="no","-",IF(VLOOKUP($AU837,'FE Source'!$A:$W,15,FALSE)=0,"-",VLOOKUP($AU837,'FE Source'!$A:$W,15,FALSE)))</f>
        <v>4.3099999999999996</v>
      </c>
      <c r="AP837" s="618" t="str">
        <f>IF(AO837="-","-",IF(VLOOKUP($AU837,'FE Source'!$A:$Z,21,FALSE)=0,"-",IF(VLOOKUP($AU837,'FE Source'!$A:$Z,21,FALSE)=2,"Semi-Annual",IF(VLOOKUP($AU837,'FE Source'!$A:$Z,21,FALSE)=4,"Quarterly",IF(VLOOKUP($AU837,'FE Source'!$A:$Z,21,FALSE)=12,"Monthly","Annual")))))</f>
        <v>Quarterly</v>
      </c>
      <c r="AQ837" s="632">
        <f t="array" ref="AQ837">IF(VLOOKUP($AU837,'FE Source'!$A:$W,16,FALSE)=0,"-",VLOOKUP($AU837,'FE Source'!$A:$W,16,FALSE))</f>
        <v>1.45</v>
      </c>
      <c r="AR837" s="636" t="str">
        <f>IF(VLOOKUP($AU837,'FE Source'!$A:$W,17,FALSE)=0,"-",VLOOKUP($AU837,'FE Source'!$A:$W,17,FALSE))</f>
        <v>-</v>
      </c>
      <c r="AS837" s="634">
        <f>IF(VLOOKUP($AU837,'FE Source'!$AN:$AS,4,FALSE)="",VLOOKUP($AU837,'FE Source'!$AN:$AS,3,FALSE),VLOOKUP($AU837,'FE Source'!$AN:$AS,4,FALSE))</f>
        <v>0.92</v>
      </c>
      <c r="AT837" s="637">
        <f>IF(VLOOKUP($AU837,'FE Source'!$AN:$AS,5,FALSE)=0,"-",VLOOKUP($AU837,'FE Source'!$AN:$AS,5,FALSE))</f>
        <v>45782</v>
      </c>
      <c r="AU837" s="636" t="s">
        <v>795</v>
      </c>
      <c r="BE837" s="215">
        <f>IF(VLOOKUP($AU837,'FE Source'!$A:$AK,22,FALSE)=0,"-",VLOOKUP($AU837,'FE Source'!$A:$AK,22,FALSE))</f>
        <v>-4.3499999999999996</v>
      </c>
      <c r="BF837" s="215">
        <f>IF(VLOOKUP($AU837,'FE Source'!$A:$AK,23,FALSE)=0,"-",VLOOKUP($AU837,'FE Source'!$A:$AK,23,FALSE))</f>
        <v>6.97</v>
      </c>
      <c r="BG837" s="215">
        <f>IF(VLOOKUP($AU837,'FE Source'!$A:$AK,24,FALSE)=0,"-",VLOOKUP($AU837,'FE Source'!$A:$AK,24,FALSE))</f>
        <v>22.34</v>
      </c>
      <c r="BH837" s="215">
        <f>IF(VLOOKUP($AU837,'FE Source'!$A:$AK,25,FALSE)=0,"-",VLOOKUP($AU837,'FE Source'!$A:$AK,25,FALSE))</f>
        <v>-6.09</v>
      </c>
      <c r="BI837" s="215">
        <f>IF(VLOOKUP($AU837,'FE Source'!$A:$AK,26,FALSE)=0,"-",VLOOKUP($AU837,'FE Source'!$A:$AK,26,FALSE))</f>
        <v>22.61</v>
      </c>
      <c r="BJ837" s="215">
        <f>IF(VLOOKUP($AU837,'FE Source'!$A:$AK,27,FALSE)=0,"-",VLOOKUP($AU837,'FE Source'!$A:$AK,27,FALSE))</f>
        <v>-5.4</v>
      </c>
      <c r="BK837" s="215">
        <f>IF(VLOOKUP($AU837,'FE Source'!$A:$AK,28,FALSE)=0,"-",VLOOKUP($AU837,'FE Source'!$A:$AK,28,FALSE))</f>
        <v>1.34</v>
      </c>
      <c r="BL837" s="215">
        <f>IF(VLOOKUP($AU837,'FE Source'!$A:$AK,29,FALSE)=0,"-",VLOOKUP($AU837,'FE Source'!$A:$AK,29,FALSE))</f>
        <v>-12.76</v>
      </c>
      <c r="BM837" s="215">
        <f>IF(VLOOKUP($AU837,'FE Source'!$A:$AK,30,FALSE)=0,"-",VLOOKUP($AU837,'FE Source'!$A:$AK,30,FALSE))</f>
        <v>3.4</v>
      </c>
      <c r="BN837" t="str">
        <f>IF(VLOOKUP($AU837,'FE Source'!$A:$AK,31,FALSE)="No Specified Index","-",IF(VLOOKUP($AU837,'FE Source'!$A:$AK,31,FALSE)=0,"-",VLOOKUP($AU837,'FE Source'!$A:$AK,31,FALSE)))</f>
        <v>FTSE Strait Times RE Invest Trust index</v>
      </c>
      <c r="BO837" s="217">
        <f>IF(VLOOKUP($AU837,'FE Source'!$A:$AK,32,FALSE)=0,"-",VLOOKUP($AU837,'FE Source'!$A:$AK,32,FALSE))</f>
        <v>40805</v>
      </c>
      <c r="BP837" s="18">
        <f>IF(VLOOKUP($AU837,'FE Source'!$AZ:$BC,2,FALSE)=0,"-",VLOOKUP($AU837,'FE Source'!$AZ:$BC,2,FALSE))</f>
        <v>-5.65</v>
      </c>
      <c r="BQ837" s="18" t="str">
        <f>IF(VLOOKUP($AU837,'FE Source'!$AZ:$BC,3,FALSE)=0,"-",VLOOKUP($AU837,'FE Source'!$AZ:$BC,3,FALSE))</f>
        <v>-</v>
      </c>
      <c r="BR837" s="18" t="str">
        <f>IF(VLOOKUP($AU837,'FE Source'!$AZ:$BC,4,FALSE)=0,"-",VLOOKUP($AU837,'FE Source'!$AZ:$BC,4,FALSE))</f>
        <v>-</v>
      </c>
    </row>
    <row r="838" spans="3:70" ht="15">
      <c r="C838" s="650" t="str">
        <f>INDEX('UT - Retail'!$B$7:$B$1409,MATCH(AU838,'UT - Retail'!$U$7:$U$1409,0),1)</f>
        <v>Phillip Singapore Real Estate Income Cl A USD</v>
      </c>
      <c r="D838" s="650"/>
      <c r="E838" s="618" t="str">
        <f>VLOOKUP(C838,'UT - Retail'!$B:$K,8,FALSE)</f>
        <v>Equities</v>
      </c>
      <c r="F838" s="618" t="str">
        <f>VLOOKUP(C838,'UT - Retail'!$B:$K,9,FALSE)</f>
        <v>Singapore</v>
      </c>
      <c r="G838" s="618" t="str">
        <f>VLOOKUP(C838,'UT - Retail'!$B:$K,10,FALSE)</f>
        <v>Property</v>
      </c>
      <c r="H838" s="82" t="str">
        <f>VLOOKUP(C838,'UT - Retail'!$B:$N,13,FALSE)</f>
        <v>No</v>
      </c>
      <c r="I838" s="82" t="str">
        <f>VLOOKUP(C838,'UT - Retail'!$B:$Q,14,FALSE)</f>
        <v>No</v>
      </c>
      <c r="J838" s="618" t="str">
        <f>VLOOKUP(C838,'UT - Retail'!$B:$Q,11,FALSE)</f>
        <v>Yes</v>
      </c>
      <c r="K838" s="130" t="str">
        <f>VLOOKUP(C838,'UT - Retail'!$B:$P,15,FALSE)</f>
        <v>No</v>
      </c>
      <c r="L838" s="82" t="str">
        <f>VLOOKUP(C838,'UT - Retail'!$B:$Q,16,FALSE)</f>
        <v>iFast</v>
      </c>
      <c r="M838" s="618" t="str">
        <f>VLOOKUP(C838,'UT - Retail'!$B:$K,6,FALSE)</f>
        <v>USD</v>
      </c>
      <c r="N838" s="618" t="str">
        <f>IFERROR(IF(MATCH(C838,'Portfolio Construction'!$AL:$AL,0),"Yes","No"),"No")</f>
        <v>No</v>
      </c>
      <c r="O838" s="618" t="str">
        <f>IFERROR(IF(MATCH(C838,'Portfolio Construction'!$AN:$AN,0),"Yes","No"),"No")</f>
        <v>No</v>
      </c>
      <c r="P838" s="618" t="str">
        <f>IFERROR(IF(MATCH(C838,'Portfolio Construction'!$AP:$AP,0),"Yes","No"),"No")</f>
        <v>No</v>
      </c>
      <c r="Q838" s="618" t="str">
        <f>IFERROR(IF(MATCH(C838,'Portfolio Construction'!$AR:$AR,0),"Yes","No"),"No")</f>
        <v>No</v>
      </c>
      <c r="R838" s="618" t="str">
        <f>IFERROR(IF(MATCH(C838,'Portfolio Construction'!$AT:$AT,0),"Yes","No"),"No")</f>
        <v>No</v>
      </c>
      <c r="S838" s="618" t="str">
        <f>IFERROR(IF(MATCH(C838,'Portfolio Construction'!$AV:$AV,0),"Yes","No"),"No")</f>
        <v>No</v>
      </c>
      <c r="T838" s="618" t="str">
        <f>IFERROR(IF(MATCH(C838,'Portfolio Construction'!$AX:$AX,0),"Yes","No"),"No")</f>
        <v>No</v>
      </c>
      <c r="U838" s="618" t="str">
        <f>IFERROR(IF(MATCH(C838,'Portfolio Construction'!$AZ:$AZ,0),"Yes","No"),"No")</f>
        <v>No</v>
      </c>
      <c r="V838" s="618" t="str">
        <f>IFERROR(IF(MATCH(C838,'Portfolio Construction'!$BB:$BB,0),"Yes","No"),"No")</f>
        <v>No</v>
      </c>
      <c r="W838" s="618">
        <f>IF(VLOOKUP($AU838,'FE Source'!$A:$W,3,FALSE)=0,"-",VLOOKUP($AU838,'FE Source'!$A:$W,3,FALSE))</f>
        <v>1.62</v>
      </c>
      <c r="X838" s="618">
        <f>IF(VLOOKUP($AU838,'FE Source'!$A:$W,4,FALSE)=0,"-",VLOOKUP($AU838,'FE Source'!$A:$W,4,FALSE))</f>
        <v>-1.42</v>
      </c>
      <c r="Y838" s="618">
        <f>IF(VLOOKUP($AU838,'FE Source'!$A:$W,5,FALSE)=0,"-",VLOOKUP($AU838,'FE Source'!$A:$W,5,FALSE))</f>
        <v>-1.02</v>
      </c>
      <c r="Z838" s="618">
        <f>IF(VLOOKUP($AU838,'FE Source'!$A:$W,6,FALSE)=0,"-",VLOOKUP($AU838,'FE Source'!$A:$W,6,FALSE))</f>
        <v>5.55</v>
      </c>
      <c r="AA838" s="618">
        <f>IF(VLOOKUP($AU838,'FE Source'!$A:$W,7,FALSE)=0,"-",VLOOKUP($AU838,'FE Source'!$A:$W,7,FALSE))</f>
        <v>-3.51</v>
      </c>
      <c r="AB838" s="618">
        <f>IF(VLOOKUP($AU838,'FE Source'!$A:$W,8,FALSE)=0,"-",VLOOKUP($AU838,'FE Source'!$A:$W,8,FALSE))</f>
        <v>0.45</v>
      </c>
      <c r="AC838" s="632">
        <f>IF(VLOOKUP($AU838,'FE Source'!$A:$W,9,FALSE)=0,"-",VLOOKUP($AU838,'FE Source'!$A:$W,9,FALSE))</f>
        <v>1.61</v>
      </c>
      <c r="AD838" s="634">
        <f>IF(VLOOKUP($AU838,'FE Source'!$A:$W,10,FALSE)=0,"-",VLOOKUP($AU838,'FE Source'!$A:$W,10,FALSE))</f>
        <v>1.1299999999999999</v>
      </c>
      <c r="AE838" s="618">
        <f>IF(VLOOKUP($AU838,'FE Source'!$A:$W,11,FALSE)=0,"-",VLOOKUP($AU838,'FE Source'!$A:$W,11,FALSE))</f>
        <v>14.16</v>
      </c>
      <c r="AF838" s="618">
        <f>IF(VLOOKUP($AU838,'FE Source'!$A:$W,12,FALSE)=0,"-",VLOOKUP($AU838,'FE Source'!$A:$W,12,FALSE))</f>
        <v>-0.01</v>
      </c>
      <c r="AG838" s="618">
        <f>IF(VLOOKUP($AU838,'FE Source'!$A:$W,14,FALSE)=0,"-",VLOOKUP($AU838,'FE Source'!$A:$W,14,FALSE))</f>
        <v>-20.22</v>
      </c>
      <c r="AH838" s="102"/>
      <c r="AI838" s="618">
        <f>IF(VLOOKUP($AU838,'FE Source'!$A:$Y,20,FALSE)=0,"-",VLOOKUP($AU838,'FE Source'!$A:$Y,20,FALSE))</f>
        <v>125.38</v>
      </c>
      <c r="AJ838" s="102"/>
      <c r="AK838" s="102"/>
      <c r="AL838" s="632">
        <f>IF(VLOOKUP($AU838,'FE Source'!$A:$Y,19,FALSE)=0,"-",VLOOKUP($AU838,'FE Source'!$A:$Y,19,FALSE))</f>
        <v>102.11</v>
      </c>
      <c r="AM838" s="102"/>
      <c r="AN838" s="635">
        <f>IF(VLOOKUP($AU838,'FE Source'!$A:$W,13,FALSE)=0,"-",VLOOKUP($AU838,'FE Source'!$A:$W,13,FALSE))</f>
        <v>29.9</v>
      </c>
      <c r="AO838" s="634">
        <f>IF(J838="no","-",IF(VLOOKUP($AU838,'FE Source'!$A:$W,15,FALSE)=0,"-",VLOOKUP($AU838,'FE Source'!$A:$W,15,FALSE)))</f>
        <v>5.51</v>
      </c>
      <c r="AP838" s="618" t="str">
        <f>IF(AO838="-","-",IF(VLOOKUP($AU838,'FE Source'!$A:$Z,21,FALSE)=0,"-",IF(VLOOKUP($AU838,'FE Source'!$A:$Z,21,FALSE)=2,"Semi-Annual",IF(VLOOKUP($AU838,'FE Source'!$A:$Z,21,FALSE)=4,"Quarterly",IF(VLOOKUP($AU838,'FE Source'!$A:$Z,21,FALSE)=12,"Monthly","Annual")))))</f>
        <v>Quarterly</v>
      </c>
      <c r="AQ838" s="632">
        <f t="array" ref="AQ838">IF(VLOOKUP($AU838,'FE Source'!$A:$W,16,FALSE)=0,"-",VLOOKUP($AU838,'FE Source'!$A:$W,16,FALSE))</f>
        <v>1.45</v>
      </c>
      <c r="AR838" s="636" t="str">
        <f>IF(VLOOKUP($AU838,'FE Source'!$A:$W,17,FALSE)=0,"-",VLOOKUP($AU838,'FE Source'!$A:$W,17,FALSE))</f>
        <v>-</v>
      </c>
      <c r="AS838" s="634">
        <f>IF(VLOOKUP($AU838,'FE Source'!$AN:$AS,4,FALSE)="",VLOOKUP($AU838,'FE Source'!$AN:$AS,3,FALSE),VLOOKUP($AU838,'FE Source'!$AN:$AS,4,FALSE))</f>
        <v>0.7</v>
      </c>
      <c r="AT838" s="637">
        <f>IF(VLOOKUP($AU838,'FE Source'!$AN:$AS,5,FALSE)=0,"-",VLOOKUP($AU838,'FE Source'!$AN:$AS,5,FALSE))</f>
        <v>45782</v>
      </c>
      <c r="AU838" s="636" t="s">
        <v>8125</v>
      </c>
      <c r="BE838" s="215">
        <f>IF(VLOOKUP($AU838,'FE Source'!$A:$AK,22,FALSE)=0,"-",VLOOKUP($AU838,'FE Source'!$A:$AK,22,FALSE))</f>
        <v>-4.3600000000000003</v>
      </c>
      <c r="BF838" s="215">
        <f>IF(VLOOKUP($AU838,'FE Source'!$A:$AK,23,FALSE)=0,"-",VLOOKUP($AU838,'FE Source'!$A:$AK,23,FALSE))</f>
        <v>6.98</v>
      </c>
      <c r="BG838" s="215">
        <f>IF(VLOOKUP($AU838,'FE Source'!$A:$AK,24,FALSE)=0,"-",VLOOKUP($AU838,'FE Source'!$A:$AK,24,FALSE))</f>
        <v>20.78</v>
      </c>
      <c r="BH838" s="215">
        <f>IF(VLOOKUP($AU838,'FE Source'!$A:$AK,25,FALSE)=0,"-",VLOOKUP($AU838,'FE Source'!$A:$AK,25,FALSE))</f>
        <v>-6.1</v>
      </c>
      <c r="BI838" s="215">
        <f>IF(VLOOKUP($AU838,'FE Source'!$A:$AK,26,FALSE)=0,"-",VLOOKUP($AU838,'FE Source'!$A:$AK,26,FALSE))</f>
        <v>23.76</v>
      </c>
      <c r="BJ838" s="215">
        <f>IF(VLOOKUP($AU838,'FE Source'!$A:$AK,27,FALSE)=0,"-",VLOOKUP($AU838,'FE Source'!$A:$AK,27,FALSE))</f>
        <v>-4.92</v>
      </c>
      <c r="BK838" s="215">
        <f>IF(VLOOKUP($AU838,'FE Source'!$A:$AK,28,FALSE)=0,"-",VLOOKUP($AU838,'FE Source'!$A:$AK,28,FALSE))</f>
        <v>2.8</v>
      </c>
      <c r="BL838" s="215">
        <f>IF(VLOOKUP($AU838,'FE Source'!$A:$AK,29,FALSE)=0,"-",VLOOKUP($AU838,'FE Source'!$A:$AK,29,FALSE))</f>
        <v>-11.53</v>
      </c>
      <c r="BM838" s="215">
        <f>IF(VLOOKUP($AU838,'FE Source'!$A:$AK,30,FALSE)=0,"-",VLOOKUP($AU838,'FE Source'!$A:$AK,30,FALSE))</f>
        <v>5.07</v>
      </c>
      <c r="BN838" t="str">
        <f>IF(VLOOKUP($AU838,'FE Source'!$A:$AK,31,FALSE)="No Specified Index","-",IF(VLOOKUP($AU838,'FE Source'!$A:$AK,31,FALSE)=0,"-",VLOOKUP($AU838,'FE Source'!$A:$AK,31,FALSE)))</f>
        <v>FTSE Strait Times RE Invest Trust index</v>
      </c>
      <c r="BO838" s="217">
        <f>IF(VLOOKUP($AU838,'FE Source'!$A:$AK,32,FALSE)=0,"-",VLOOKUP($AU838,'FE Source'!$A:$AK,32,FALSE))</f>
        <v>40805</v>
      </c>
      <c r="BP838" s="18">
        <f>IF(VLOOKUP($AU838,'FE Source'!$AZ:$BC,2,FALSE)=0,"-",VLOOKUP($AU838,'FE Source'!$AZ:$BC,2,FALSE))</f>
        <v>-3.18</v>
      </c>
      <c r="BQ838" s="18" t="str">
        <f>IF(VLOOKUP($AU838,'FE Source'!$AZ:$BC,3,FALSE)=0,"-",VLOOKUP($AU838,'FE Source'!$AZ:$BC,3,FALSE))</f>
        <v>-</v>
      </c>
      <c r="BR838" s="18" t="str">
        <f>IF(VLOOKUP($AU838,'FE Source'!$AZ:$BC,4,FALSE)=0,"-",VLOOKUP($AU838,'FE Source'!$AZ:$BC,4,FALSE))</f>
        <v>-</v>
      </c>
    </row>
    <row r="839" spans="3:70" ht="15">
      <c r="C839" s="650" t="str">
        <f>INDEX('UT - Retail'!$B$7:$B$1409,MATCH(AU839,'UT - Retail'!$U$7:$U$1409,0),1)</f>
        <v>Phillip US Dollar Money Market Fund A USD</v>
      </c>
      <c r="D839" s="650"/>
      <c r="E839" s="618" t="str">
        <f>VLOOKUP(C839,'UT - Retail'!$B:$K,8,FALSE)</f>
        <v>Money Market</v>
      </c>
      <c r="F839" s="618" t="str">
        <f>VLOOKUP(C839,'UT - Retail'!$B:$K,9,FALSE)</f>
        <v>US</v>
      </c>
      <c r="G839" s="618" t="str">
        <f>VLOOKUP(C839,'UT - Retail'!$B:$K,10,FALSE)</f>
        <v>General</v>
      </c>
      <c r="H839" s="82" t="str">
        <f>VLOOKUP(C839,'UT - Retail'!$B:$N,13,FALSE)</f>
        <v>No</v>
      </c>
      <c r="I839" s="82" t="str">
        <f>VLOOKUP(C839,'UT - Retail'!$B:$Q,14,FALSE)</f>
        <v>No</v>
      </c>
      <c r="J839" s="618" t="str">
        <f>VLOOKUP(C839,'UT - Retail'!$B:$Q,11,FALSE)</f>
        <v>No</v>
      </c>
      <c r="K839" s="130" t="str">
        <f>VLOOKUP(C839,'UT - Retail'!$B:$P,15,FALSE)</f>
        <v>No</v>
      </c>
      <c r="L839" s="82" t="str">
        <f>VLOOKUP(C839,'UT - Retail'!$B:$Q,16,FALSE)</f>
        <v>Navigator</v>
      </c>
      <c r="M839" s="618" t="str">
        <f>VLOOKUP(C839,'UT - Retail'!$B:$K,6,FALSE)</f>
        <v>USD</v>
      </c>
      <c r="N839" s="618" t="str">
        <f>IFERROR(IF(MATCH(C839,'Portfolio Construction'!$AL:$AL,0),"Yes","No"),"No")</f>
        <v>No</v>
      </c>
      <c r="O839" s="618" t="str">
        <f>IFERROR(IF(MATCH(C839,'Portfolio Construction'!$AN:$AN,0),"Yes","No"),"No")</f>
        <v>No</v>
      </c>
      <c r="P839" s="618" t="str">
        <f>IFERROR(IF(MATCH(C839,'Portfolio Construction'!$AP:$AP,0),"Yes","No"),"No")</f>
        <v>No</v>
      </c>
      <c r="Q839" s="618" t="str">
        <f>IFERROR(IF(MATCH(C839,'Portfolio Construction'!$AR:$AR,0),"Yes","No"),"No")</f>
        <v>No</v>
      </c>
      <c r="R839" s="618" t="str">
        <f>IFERROR(IF(MATCH(C839,'Portfolio Construction'!$AT:$AT,0),"Yes","No"),"No")</f>
        <v>No</v>
      </c>
      <c r="S839" s="618" t="str">
        <f>IFERROR(IF(MATCH(C839,'Portfolio Construction'!$AV:$AV,0),"Yes","No"),"No")</f>
        <v>No</v>
      </c>
      <c r="T839" s="618" t="str">
        <f>IFERROR(IF(MATCH(C839,'Portfolio Construction'!$AX:$AX,0),"Yes","No"),"No")</f>
        <v>No</v>
      </c>
      <c r="U839" s="618" t="str">
        <f>IFERROR(IF(MATCH(C839,'Portfolio Construction'!$AZ:$AZ,0),"Yes","No"),"No")</f>
        <v>No</v>
      </c>
      <c r="V839" s="618" t="str">
        <f>IFERROR(IF(MATCH(C839,'Portfolio Construction'!$BB:$BB,0),"Yes","No"),"No")</f>
        <v>No</v>
      </c>
      <c r="W839" s="618">
        <f>IF(VLOOKUP($AU839,'FE Source'!$A:$W,3,FALSE)=0,"-",VLOOKUP($AU839,'FE Source'!$A:$W,3,FALSE))</f>
        <v>-4.2300000000000004</v>
      </c>
      <c r="X839" s="618">
        <f>IF(VLOOKUP($AU839,'FE Source'!$A:$W,4,FALSE)=0,"-",VLOOKUP($AU839,'FE Source'!$A:$W,4,FALSE))</f>
        <v>-3.7</v>
      </c>
      <c r="Y839" s="618">
        <f>IF(VLOOKUP($AU839,'FE Source'!$A:$W,5,FALSE)=0,"-",VLOOKUP($AU839,'FE Source'!$A:$W,5,FALSE))</f>
        <v>-1.43</v>
      </c>
      <c r="Z839" s="618">
        <f>IF(VLOOKUP($AU839,'FE Source'!$A:$W,6,FALSE)=0,"-",VLOOKUP($AU839,'FE Source'!$A:$W,6,FALSE))</f>
        <v>-0.3</v>
      </c>
      <c r="AA839" s="618">
        <f>IF(VLOOKUP($AU839,'FE Source'!$A:$W,7,FALSE)=0,"-",VLOOKUP($AU839,'FE Source'!$A:$W,7,FALSE))</f>
        <v>1.55</v>
      </c>
      <c r="AB839" s="618">
        <f>IF(VLOOKUP($AU839,'FE Source'!$A:$W,8,FALSE)=0,"-",VLOOKUP($AU839,'FE Source'!$A:$W,8,FALSE))</f>
        <v>0.48</v>
      </c>
      <c r="AC839" s="632">
        <f>IF(VLOOKUP($AU839,'FE Source'!$A:$W,9,FALSE)=0,"-",VLOOKUP($AU839,'FE Source'!$A:$W,9,FALSE))</f>
        <v>1.54</v>
      </c>
      <c r="AD839" s="634">
        <f>IF(VLOOKUP($AU839,'FE Source'!$A:$W,10,FALSE)=0,"-",VLOOKUP($AU839,'FE Source'!$A:$W,10,FALSE))</f>
        <v>1</v>
      </c>
      <c r="AE839" s="618">
        <f>IF(VLOOKUP($AU839,'FE Source'!$A:$W,11,FALSE)=0,"-",VLOOKUP($AU839,'FE Source'!$A:$W,11,FALSE))</f>
        <v>5.74</v>
      </c>
      <c r="AF839" s="618" t="str">
        <f>IF(VLOOKUP($AU839,'FE Source'!$A:$W,12,FALSE)=0,"-",VLOOKUP($AU839,'FE Source'!$A:$W,12,FALSE))</f>
        <v>-</v>
      </c>
      <c r="AG839" s="618">
        <f>IF(VLOOKUP($AU839,'FE Source'!$A:$W,14,FALSE)=0,"-",VLOOKUP($AU839,'FE Source'!$A:$W,14,FALSE))</f>
        <v>-7.48</v>
      </c>
      <c r="AH839" s="102"/>
      <c r="AI839" s="618">
        <f>IF(VLOOKUP($AU839,'FE Source'!$A:$Y,20,FALSE)=0,"-",VLOOKUP($AU839,'FE Source'!$A:$Y,20,FALSE))</f>
        <v>99.13</v>
      </c>
      <c r="AJ839" s="102"/>
      <c r="AK839" s="102"/>
      <c r="AL839" s="632">
        <f>IF(VLOOKUP($AU839,'FE Source'!$A:$Y,19,FALSE)=0,"-",VLOOKUP($AU839,'FE Source'!$A:$Y,19,FALSE))</f>
        <v>100.57</v>
      </c>
      <c r="AM839" s="102"/>
      <c r="AN839" s="635">
        <f>IF(VLOOKUP($AU839,'FE Source'!$A:$W,13,FALSE)=0,"-",VLOOKUP($AU839,'FE Source'!$A:$W,13,FALSE))</f>
        <v>848.4</v>
      </c>
      <c r="AO839" s="634" t="str">
        <f>IF(J839="no","-",IF(VLOOKUP($AU839,'FE Source'!$A:$W,15,FALSE)=0,"-",VLOOKUP($AU839,'FE Source'!$A:$W,15,FALSE)))</f>
        <v>-</v>
      </c>
      <c r="AP839" s="618" t="str">
        <f>IF(AO839="-","-",IF(VLOOKUP($AU839,'FE Source'!$A:$Z,21,FALSE)=0,"-",IF(VLOOKUP($AU839,'FE Source'!$A:$Z,21,FALSE)=2,"Semi-Annual",IF(VLOOKUP($AU839,'FE Source'!$A:$Z,21,FALSE)=4,"Quarterly",IF(VLOOKUP($AU839,'FE Source'!$A:$Z,21,FALSE)=12,"Monthly","Annual")))))</f>
        <v>-</v>
      </c>
      <c r="AQ839" s="632">
        <f t="array" ref="AQ839">IF(VLOOKUP($AU839,'FE Source'!$A:$W,16,FALSE)=0,"-",VLOOKUP($AU839,'FE Source'!$A:$W,16,FALSE))</f>
        <v>0.5</v>
      </c>
      <c r="AR839" s="636" t="str">
        <f>IF(VLOOKUP($AU839,'FE Source'!$A:$W,17,FALSE)=0,"-",VLOOKUP($AU839,'FE Source'!$A:$W,17,FALSE))</f>
        <v>-</v>
      </c>
      <c r="AS839" s="634">
        <f>IF(VLOOKUP($AU839,'FE Source'!$AN:$AS,4,FALSE)="",VLOOKUP($AU839,'FE Source'!$AN:$AS,3,FALSE),VLOOKUP($AU839,'FE Source'!$AN:$AS,4,FALSE))</f>
        <v>1.25</v>
      </c>
      <c r="AT839" s="637">
        <f>IF(VLOOKUP($AU839,'FE Source'!$AN:$AS,5,FALSE)=0,"-",VLOOKUP($AU839,'FE Source'!$AN:$AS,5,FALSE))</f>
        <v>45782</v>
      </c>
      <c r="AU839" s="636" t="s">
        <v>3153</v>
      </c>
      <c r="BE839" s="215">
        <f>IF(VLOOKUP($AU839,'FE Source'!$A:$AK,22,FALSE)=0,"-",VLOOKUP($AU839,'FE Source'!$A:$AK,22,FALSE))</f>
        <v>7.61</v>
      </c>
      <c r="BF839" s="215">
        <f>IF(VLOOKUP($AU839,'FE Source'!$A:$AK,23,FALSE)=0,"-",VLOOKUP($AU839,'FE Source'!$A:$AK,23,FALSE))</f>
        <v>2.46</v>
      </c>
      <c r="BG839" s="215">
        <f>IF(VLOOKUP($AU839,'FE Source'!$A:$AK,24,FALSE)=0,"-",VLOOKUP($AU839,'FE Source'!$A:$AK,24,FALSE))</f>
        <v>-6.59</v>
      </c>
      <c r="BH839" s="215">
        <f>IF(VLOOKUP($AU839,'FE Source'!$A:$AK,25,FALSE)=0,"-",VLOOKUP($AU839,'FE Source'!$A:$AK,25,FALSE))</f>
        <v>3.67</v>
      </c>
      <c r="BI839" s="215">
        <f>IF(VLOOKUP($AU839,'FE Source'!$A:$AK,26,FALSE)=0,"-",VLOOKUP($AU839,'FE Source'!$A:$AK,26,FALSE))</f>
        <v>0.61</v>
      </c>
      <c r="BJ839" s="215">
        <f>IF(VLOOKUP($AU839,'FE Source'!$A:$AK,27,FALSE)=0,"-",VLOOKUP($AU839,'FE Source'!$A:$AK,27,FALSE))</f>
        <v>-1.17</v>
      </c>
      <c r="BK839" s="215">
        <f>IF(VLOOKUP($AU839,'FE Source'!$A:$AK,28,FALSE)=0,"-",VLOOKUP($AU839,'FE Source'!$A:$AK,28,FALSE))</f>
        <v>2.12</v>
      </c>
      <c r="BL839" s="215">
        <f>IF(VLOOKUP($AU839,'FE Source'!$A:$AK,29,FALSE)=0,"-",VLOOKUP($AU839,'FE Source'!$A:$AK,29,FALSE))</f>
        <v>0.7</v>
      </c>
      <c r="BM839" s="215">
        <f>IF(VLOOKUP($AU839,'FE Source'!$A:$AK,30,FALSE)=0,"-",VLOOKUP($AU839,'FE Source'!$A:$AK,30,FALSE))</f>
        <v>2.8</v>
      </c>
      <c r="BN839" t="str">
        <f>IF(VLOOKUP($AU839,'FE Source'!$A:$AK,31,FALSE)="No Specified Index","-",IF(VLOOKUP($AU839,'FE Source'!$A:$AK,31,FALSE)=0,"-",VLOOKUP($AU839,'FE Source'!$A:$AK,31,FALSE)))</f>
        <v>1 week US$ Libor Rate</v>
      </c>
      <c r="BO839" s="217">
        <f>IF(VLOOKUP($AU839,'FE Source'!$A:$AK,32,FALSE)=0,"-",VLOOKUP($AU839,'FE Source'!$A:$AK,32,FALSE))</f>
        <v>39939</v>
      </c>
      <c r="BP839" s="18">
        <f>IF(VLOOKUP($AU839,'FE Source'!$AZ:$BC,2,FALSE)=0,"-",VLOOKUP($AU839,'FE Source'!$AZ:$BC,2,FALSE))</f>
        <v>0.33</v>
      </c>
      <c r="BQ839" s="18">
        <f>IF(VLOOKUP($AU839,'FE Source'!$AZ:$BC,3,FALSE)=0,"-",VLOOKUP($AU839,'FE Source'!$AZ:$BC,3,FALSE))</f>
        <v>-0.08</v>
      </c>
      <c r="BR839" s="18" t="str">
        <f>IF(VLOOKUP($AU839,'FE Source'!$AZ:$BC,4,FALSE)=0,"-",VLOOKUP($AU839,'FE Source'!$AZ:$BC,4,FALSE))</f>
        <v>-</v>
      </c>
    </row>
    <row r="840" spans="3:70" ht="15">
      <c r="C840" s="650" t="str">
        <f>INDEX('UT - Retail'!$B$7:$B$1409,MATCH(AU840,'UT - Retail'!$U$7:$U$1409,0),1)</f>
        <v>Aberdeen American Opp</v>
      </c>
      <c r="D840" s="650"/>
      <c r="E840" s="618" t="str">
        <f>VLOOKUP(C840,'UT - Retail'!$B:$K,8,FALSE)</f>
        <v>Equities</v>
      </c>
      <c r="F840" s="618" t="str">
        <f>VLOOKUP(C840,'UT - Retail'!$B:$K,9,FALSE)</f>
        <v>US</v>
      </c>
      <c r="G840" s="618" t="str">
        <f>VLOOKUP(C840,'UT - Retail'!$B:$K,10,FALSE)</f>
        <v>General</v>
      </c>
      <c r="H840" s="82" t="str">
        <f>VLOOKUP(C840,'UT - Retail'!$B:$N,13,FALSE)</f>
        <v>No</v>
      </c>
      <c r="I840" s="82" t="str">
        <f>VLOOKUP(C840,'UT - Retail'!$B:$Q,14,FALSE)</f>
        <v>No</v>
      </c>
      <c r="J840" s="618" t="str">
        <f>VLOOKUP(C840,'UT - Retail'!$B:$Q,11,FALSE)</f>
        <v>No</v>
      </c>
      <c r="K840" s="130" t="str">
        <f>VLOOKUP(C840,'UT - Retail'!$B:$P,15,FALSE)</f>
        <v>No</v>
      </c>
      <c r="L840" s="82" t="str">
        <f>VLOOKUP(C840,'UT - Retail'!$B:$Q,16,FALSE)</f>
        <v>Both</v>
      </c>
      <c r="M840" s="618" t="str">
        <f>VLOOKUP(C840,'UT - Retail'!$B:$K,6,FALSE)</f>
        <v>SGD</v>
      </c>
      <c r="N840" s="618" t="str">
        <f>IFERROR(IF(MATCH(C840,'Portfolio Construction'!$AL:$AL,0),"Yes","No"),"No")</f>
        <v>No</v>
      </c>
      <c r="O840" s="618" t="str">
        <f>IFERROR(IF(MATCH(C840,'Portfolio Construction'!$AN:$AN,0),"Yes","No"),"No")</f>
        <v>No</v>
      </c>
      <c r="P840" s="618" t="str">
        <f>IFERROR(IF(MATCH(C840,'Portfolio Construction'!$AP:$AP,0),"Yes","No"),"No")</f>
        <v>No</v>
      </c>
      <c r="Q840" s="618" t="str">
        <f>IFERROR(IF(MATCH(C840,'Portfolio Construction'!$AR:$AR,0),"Yes","No"),"No")</f>
        <v>No</v>
      </c>
      <c r="R840" s="618" t="str">
        <f>IFERROR(IF(MATCH(C840,'Portfolio Construction'!$AT:$AT,0),"Yes","No"),"No")</f>
        <v>No</v>
      </c>
      <c r="S840" s="618" t="str">
        <f>IFERROR(IF(MATCH(C840,'Portfolio Construction'!$AV:$AV,0),"Yes","No"),"No")</f>
        <v>No</v>
      </c>
      <c r="T840" s="618" t="str">
        <f>IFERROR(IF(MATCH(C840,'Portfolio Construction'!$AX:$AX,0),"Yes","No"),"No")</f>
        <v>No</v>
      </c>
      <c r="U840" s="618" t="str">
        <f>IFERROR(IF(MATCH(C840,'Portfolio Construction'!$AZ:$AZ,0),"Yes","No"),"No")</f>
        <v>No</v>
      </c>
      <c r="V840" s="618" t="str">
        <f>IFERROR(IF(MATCH(C840,'Portfolio Construction'!$BB:$BB,0),"Yes","No"),"No")</f>
        <v>No</v>
      </c>
      <c r="W840" s="618" t="e">
        <f>IF(VLOOKUP($AU840,'FE Source'!$A:$W,3,FALSE)=0,"-",VLOOKUP($AU840,'FE Source'!$A:$W,3,FALSE))</f>
        <v>#N/A</v>
      </c>
      <c r="X840" s="618" t="e">
        <f>IF(VLOOKUP($AU840,'FE Source'!$A:$W,4,FALSE)=0,"-",VLOOKUP($AU840,'FE Source'!$A:$W,4,FALSE))</f>
        <v>#N/A</v>
      </c>
      <c r="Y840" s="618" t="e">
        <f>IF(VLOOKUP($AU840,'FE Source'!$A:$W,5,FALSE)=0,"-",VLOOKUP($AU840,'FE Source'!$A:$W,5,FALSE))</f>
        <v>#N/A</v>
      </c>
      <c r="Z840" s="618" t="e">
        <f>IF(VLOOKUP($AU840,'FE Source'!$A:$W,6,FALSE)=0,"-",VLOOKUP($AU840,'FE Source'!$A:$W,6,FALSE))</f>
        <v>#N/A</v>
      </c>
      <c r="AA840" s="618" t="e">
        <f>IF(VLOOKUP($AU840,'FE Source'!$A:$W,7,FALSE)=0,"-",VLOOKUP($AU840,'FE Source'!$A:$W,7,FALSE))</f>
        <v>#N/A</v>
      </c>
      <c r="AB840" s="618" t="e">
        <f>IF(VLOOKUP($AU840,'FE Source'!$A:$W,8,FALSE)=0,"-",VLOOKUP($AU840,'FE Source'!$A:$W,8,FALSE))</f>
        <v>#N/A</v>
      </c>
      <c r="AC840" s="632" t="e">
        <f>IF(VLOOKUP($AU840,'FE Source'!$A:$W,9,FALSE)=0,"-",VLOOKUP($AU840,'FE Source'!$A:$W,9,FALSE))</f>
        <v>#N/A</v>
      </c>
      <c r="AD840" s="634" t="e">
        <f>IF(VLOOKUP($AU840,'FE Source'!$A:$W,10,FALSE)=0,"-",VLOOKUP($AU840,'FE Source'!$A:$W,10,FALSE))</f>
        <v>#N/A</v>
      </c>
      <c r="AE840" s="618" t="e">
        <f>IF(VLOOKUP($AU840,'FE Source'!$A:$W,11,FALSE)=0,"-",VLOOKUP($AU840,'FE Source'!$A:$W,11,FALSE))</f>
        <v>#N/A</v>
      </c>
      <c r="AF840" s="618" t="e">
        <f>IF(VLOOKUP($AU840,'FE Source'!$A:$W,12,FALSE)=0,"-",VLOOKUP($AU840,'FE Source'!$A:$W,12,FALSE))</f>
        <v>#N/A</v>
      </c>
      <c r="AG840" s="618" t="e">
        <f>IF(VLOOKUP($AU840,'FE Source'!$A:$W,14,FALSE)=0,"-",VLOOKUP($AU840,'FE Source'!$A:$W,14,FALSE))</f>
        <v>#N/A</v>
      </c>
      <c r="AH840" s="102"/>
      <c r="AI840" s="618" t="e">
        <f>IF(VLOOKUP($AU840,'FE Source'!$A:$Y,20,FALSE)=0,"-",VLOOKUP($AU840,'FE Source'!$A:$Y,20,FALSE))</f>
        <v>#N/A</v>
      </c>
      <c r="AJ840" s="102"/>
      <c r="AK840" s="102"/>
      <c r="AL840" s="632" t="e">
        <f>IF(VLOOKUP($AU840,'FE Source'!$A:$Y,19,FALSE)=0,"-",VLOOKUP($AU840,'FE Source'!$A:$Y,19,FALSE))</f>
        <v>#N/A</v>
      </c>
      <c r="AM840" s="102"/>
      <c r="AN840" s="635" t="e">
        <f>IF(VLOOKUP($AU840,'FE Source'!$A:$W,13,FALSE)=0,"-",VLOOKUP($AU840,'FE Source'!$A:$W,13,FALSE))</f>
        <v>#N/A</v>
      </c>
      <c r="AO840" s="634" t="str">
        <f>IF(J840="no","-",IF(VLOOKUP($AU840,'FE Source'!$A:$W,15,FALSE)=0,"-",VLOOKUP($AU840,'FE Source'!$A:$W,15,FALSE)))</f>
        <v>-</v>
      </c>
      <c r="AP840" s="618" t="str">
        <f>IF(AO840="-","-",IF(VLOOKUP($AU840,'FE Source'!$A:$Z,21,FALSE)=0,"-",IF(VLOOKUP($AU840,'FE Source'!$A:$Z,21,FALSE)=2,"Semi-Annual",IF(VLOOKUP($AU840,'FE Source'!$A:$Z,21,FALSE)=4,"Quarterly",IF(VLOOKUP($AU840,'FE Source'!$A:$Z,21,FALSE)=12,"Monthly","Annual")))))</f>
        <v>-</v>
      </c>
      <c r="AQ840" s="632" t="e">
        <f t="array" ref="AQ840">IF(VLOOKUP($AU840,'FE Source'!$A:$W,16,FALSE)=0,"-",VLOOKUP($AU840,'FE Source'!$A:$W,16,FALSE))</f>
        <v>#N/A</v>
      </c>
      <c r="AR840" s="636" t="e">
        <f>IF(VLOOKUP($AU840,'FE Source'!$A:$W,17,FALSE)=0,"-",VLOOKUP($AU840,'FE Source'!$A:$W,17,FALSE))</f>
        <v>#N/A</v>
      </c>
      <c r="AS840" s="634" t="e">
        <f>IF(VLOOKUP($AU840,'FE Source'!$AN:$AS,4,FALSE)="",VLOOKUP($AU840,'FE Source'!$AN:$AS,3,FALSE),VLOOKUP($AU840,'FE Source'!$AN:$AS,4,FALSE))</f>
        <v>#N/A</v>
      </c>
      <c r="AT840" s="637" t="e">
        <f>IF(VLOOKUP($AU840,'FE Source'!$AN:$AS,5,FALSE)=0,"-",VLOOKUP($AU840,'FE Source'!$AN:$AS,5,FALSE))</f>
        <v>#N/A</v>
      </c>
      <c r="AU840" s="636" t="s">
        <v>46</v>
      </c>
      <c r="BE840" s="215" t="e">
        <f>IF(VLOOKUP($AU840,'FE Source'!$A:$AK,22,FALSE)=0,"-",VLOOKUP($AU840,'FE Source'!$A:$AK,22,FALSE))</f>
        <v>#N/A</v>
      </c>
      <c r="BF840" s="215" t="e">
        <f>IF(VLOOKUP($AU840,'FE Source'!$A:$AK,23,FALSE)=0,"-",VLOOKUP($AU840,'FE Source'!$A:$AK,23,FALSE))</f>
        <v>#N/A</v>
      </c>
      <c r="BG840" s="215" t="e">
        <f>IF(VLOOKUP($AU840,'FE Source'!$A:$AK,24,FALSE)=0,"-",VLOOKUP($AU840,'FE Source'!$A:$AK,24,FALSE))</f>
        <v>#N/A</v>
      </c>
      <c r="BH840" s="215" t="e">
        <f>IF(VLOOKUP($AU840,'FE Source'!$A:$AK,25,FALSE)=0,"-",VLOOKUP($AU840,'FE Source'!$A:$AK,25,FALSE))</f>
        <v>#N/A</v>
      </c>
      <c r="BI840" s="215" t="e">
        <f>IF(VLOOKUP($AU840,'FE Source'!$A:$AK,26,FALSE)=0,"-",VLOOKUP($AU840,'FE Source'!$A:$AK,26,FALSE))</f>
        <v>#N/A</v>
      </c>
      <c r="BJ840" s="215" t="e">
        <f>IF(VLOOKUP($AU840,'FE Source'!$A:$AK,27,FALSE)=0,"-",VLOOKUP($AU840,'FE Source'!$A:$AK,27,FALSE))</f>
        <v>#N/A</v>
      </c>
      <c r="BK840" s="215" t="e">
        <f>IF(VLOOKUP($AU840,'FE Source'!$A:$AK,28,FALSE)=0,"-",VLOOKUP($AU840,'FE Source'!$A:$AK,28,FALSE))</f>
        <v>#N/A</v>
      </c>
      <c r="BL840" s="215" t="e">
        <f>IF(VLOOKUP($AU840,'FE Source'!$A:$AK,29,FALSE)=0,"-",VLOOKUP($AU840,'FE Source'!$A:$AK,29,FALSE))</f>
        <v>#N/A</v>
      </c>
      <c r="BM840" s="215" t="e">
        <f>IF(VLOOKUP($AU840,'FE Source'!$A:$AK,30,FALSE)=0,"-",VLOOKUP($AU840,'FE Source'!$A:$AK,30,FALSE))</f>
        <v>#N/A</v>
      </c>
      <c r="BN840" t="e">
        <f>IF(VLOOKUP($AU840,'FE Source'!$A:$AK,31,FALSE)="No Specified Index","-",IF(VLOOKUP($AU840,'FE Source'!$A:$AK,31,FALSE)=0,"-",VLOOKUP($AU840,'FE Source'!$A:$AK,31,FALSE)))</f>
        <v>#N/A</v>
      </c>
      <c r="BO840" s="217" t="e">
        <f>IF(VLOOKUP($AU840,'FE Source'!$A:$AK,32,FALSE)=0,"-",VLOOKUP($AU840,'FE Source'!$A:$AK,32,FALSE))</f>
        <v>#N/A</v>
      </c>
      <c r="BP840" s="18" t="e">
        <f>IF(VLOOKUP($AU840,'FE Source'!$AZ:$BC,2,FALSE)=0,"-",VLOOKUP($AU840,'FE Source'!$AZ:$BC,2,FALSE))</f>
        <v>#N/A</v>
      </c>
      <c r="BQ840" s="18" t="e">
        <f>IF(VLOOKUP($AU840,'FE Source'!$AZ:$BC,3,FALSE)=0,"-",VLOOKUP($AU840,'FE Source'!$AZ:$BC,3,FALSE))</f>
        <v>#N/A</v>
      </c>
      <c r="BR840" s="18" t="e">
        <f>IF(VLOOKUP($AU840,'FE Source'!$AZ:$BC,4,FALSE)=0,"-",VLOOKUP($AU840,'FE Source'!$AZ:$BC,4,FALSE))</f>
        <v>#N/A</v>
      </c>
    </row>
    <row r="841" spans="3:70" ht="15">
      <c r="C841" s="650" t="str">
        <f>INDEX('UT - Retail'!$B$7:$B$1409,MATCH(AU841,'UT - Retail'!$U$7:$U$1409,0),1)</f>
        <v>Aberdeen American Opp</v>
      </c>
      <c r="D841" s="650"/>
      <c r="E841" s="618" t="str">
        <f>VLOOKUP(C841,'UT - Retail'!$B:$K,8,FALSE)</f>
        <v>Equities</v>
      </c>
      <c r="F841" s="618" t="str">
        <f>VLOOKUP(C841,'UT - Retail'!$B:$K,9,FALSE)</f>
        <v>US</v>
      </c>
      <c r="G841" s="618" t="str">
        <f>VLOOKUP(C841,'UT - Retail'!$B:$K,10,FALSE)</f>
        <v>General</v>
      </c>
      <c r="H841" s="82" t="str">
        <f>VLOOKUP(C841,'UT - Retail'!$B:$N,13,FALSE)</f>
        <v>No</v>
      </c>
      <c r="I841" s="82" t="str">
        <f>VLOOKUP(C841,'UT - Retail'!$B:$Q,14,FALSE)</f>
        <v>No</v>
      </c>
      <c r="J841" s="618" t="str">
        <f>VLOOKUP(C841,'UT - Retail'!$B:$Q,11,FALSE)</f>
        <v>No</v>
      </c>
      <c r="K841" s="130" t="str">
        <f>VLOOKUP(C841,'UT - Retail'!$B:$P,15,FALSE)</f>
        <v>No</v>
      </c>
      <c r="L841" s="82" t="str">
        <f>VLOOKUP(C841,'UT - Retail'!$B:$Q,16,FALSE)</f>
        <v>Both</v>
      </c>
      <c r="M841" s="618" t="str">
        <f>VLOOKUP(C841,'UT - Retail'!$B:$K,6,FALSE)</f>
        <v>SGD</v>
      </c>
      <c r="N841" s="618" t="str">
        <f>IFERROR(IF(MATCH(C841,'Portfolio Construction'!$AL:$AL,0),"Yes","No"),"No")</f>
        <v>No</v>
      </c>
      <c r="O841" s="618" t="str">
        <f>IFERROR(IF(MATCH(C841,'Portfolio Construction'!$AN:$AN,0),"Yes","No"),"No")</f>
        <v>No</v>
      </c>
      <c r="P841" s="618" t="str">
        <f>IFERROR(IF(MATCH(C841,'Portfolio Construction'!$AP:$AP,0),"Yes","No"),"No")</f>
        <v>No</v>
      </c>
      <c r="Q841" s="618" t="str">
        <f>IFERROR(IF(MATCH(C841,'Portfolio Construction'!$AR:$AR,0),"Yes","No"),"No")</f>
        <v>No</v>
      </c>
      <c r="R841" s="618" t="str">
        <f>IFERROR(IF(MATCH(C841,'Portfolio Construction'!$AT:$AT,0),"Yes","No"),"No")</f>
        <v>No</v>
      </c>
      <c r="S841" s="618" t="str">
        <f>IFERROR(IF(MATCH(C841,'Portfolio Construction'!$AV:$AV,0),"Yes","No"),"No")</f>
        <v>No</v>
      </c>
      <c r="T841" s="618" t="str">
        <f>IFERROR(IF(MATCH(C841,'Portfolio Construction'!$AX:$AX,0),"Yes","No"),"No")</f>
        <v>No</v>
      </c>
      <c r="U841" s="618" t="str">
        <f>IFERROR(IF(MATCH(C841,'Portfolio Construction'!$AZ:$AZ,0),"Yes","No"),"No")</f>
        <v>No</v>
      </c>
      <c r="V841" s="618" t="str">
        <f>IFERROR(IF(MATCH(C841,'Portfolio Construction'!$BB:$BB,0),"Yes","No"),"No")</f>
        <v>No</v>
      </c>
      <c r="W841" s="618" t="e">
        <f>IF(VLOOKUP($AU841,'FE Source'!$A:$W,3,FALSE)=0,"-",VLOOKUP($AU841,'FE Source'!$A:$W,3,FALSE))</f>
        <v>#N/A</v>
      </c>
      <c r="X841" s="618" t="e">
        <f>IF(VLOOKUP($AU841,'FE Source'!$A:$W,4,FALSE)=0,"-",VLOOKUP($AU841,'FE Source'!$A:$W,4,FALSE))</f>
        <v>#N/A</v>
      </c>
      <c r="Y841" s="618" t="e">
        <f>IF(VLOOKUP($AU841,'FE Source'!$A:$W,5,FALSE)=0,"-",VLOOKUP($AU841,'FE Source'!$A:$W,5,FALSE))</f>
        <v>#N/A</v>
      </c>
      <c r="Z841" s="618" t="e">
        <f>IF(VLOOKUP($AU841,'FE Source'!$A:$W,6,FALSE)=0,"-",VLOOKUP($AU841,'FE Source'!$A:$W,6,FALSE))</f>
        <v>#N/A</v>
      </c>
      <c r="AA841" s="618" t="e">
        <f>IF(VLOOKUP($AU841,'FE Source'!$A:$W,7,FALSE)=0,"-",VLOOKUP($AU841,'FE Source'!$A:$W,7,FALSE))</f>
        <v>#N/A</v>
      </c>
      <c r="AB841" s="618" t="e">
        <f>IF(VLOOKUP($AU841,'FE Source'!$A:$W,8,FALSE)=0,"-",VLOOKUP($AU841,'FE Source'!$A:$W,8,FALSE))</f>
        <v>#N/A</v>
      </c>
      <c r="AC841" s="632" t="e">
        <f>IF(VLOOKUP($AU841,'FE Source'!$A:$W,9,FALSE)=0,"-",VLOOKUP($AU841,'FE Source'!$A:$W,9,FALSE))</f>
        <v>#N/A</v>
      </c>
      <c r="AD841" s="634" t="e">
        <f>IF(VLOOKUP($AU841,'FE Source'!$A:$W,10,FALSE)=0,"-",VLOOKUP($AU841,'FE Source'!$A:$W,10,FALSE))</f>
        <v>#N/A</v>
      </c>
      <c r="AE841" s="618" t="e">
        <f>IF(VLOOKUP($AU841,'FE Source'!$A:$W,11,FALSE)=0,"-",VLOOKUP($AU841,'FE Source'!$A:$W,11,FALSE))</f>
        <v>#N/A</v>
      </c>
      <c r="AF841" s="618" t="e">
        <f>IF(VLOOKUP($AU841,'FE Source'!$A:$W,12,FALSE)=0,"-",VLOOKUP($AU841,'FE Source'!$A:$W,12,FALSE))</f>
        <v>#N/A</v>
      </c>
      <c r="AG841" s="618" t="e">
        <f>IF(VLOOKUP($AU841,'FE Source'!$A:$W,14,FALSE)=0,"-",VLOOKUP($AU841,'FE Source'!$A:$W,14,FALSE))</f>
        <v>#N/A</v>
      </c>
      <c r="AH841" s="102"/>
      <c r="AI841" s="618" t="e">
        <f>IF(VLOOKUP($AU841,'FE Source'!$A:$Y,20,FALSE)=0,"-",VLOOKUP($AU841,'FE Source'!$A:$Y,20,FALSE))</f>
        <v>#N/A</v>
      </c>
      <c r="AJ841" s="102"/>
      <c r="AK841" s="102"/>
      <c r="AL841" s="632" t="e">
        <f>IF(VLOOKUP($AU841,'FE Source'!$A:$Y,19,FALSE)=0,"-",VLOOKUP($AU841,'FE Source'!$A:$Y,19,FALSE))</f>
        <v>#N/A</v>
      </c>
      <c r="AM841" s="102"/>
      <c r="AN841" s="635" t="e">
        <f>IF(VLOOKUP($AU841,'FE Source'!$A:$W,13,FALSE)=0,"-",VLOOKUP($AU841,'FE Source'!$A:$W,13,FALSE))</f>
        <v>#N/A</v>
      </c>
      <c r="AO841" s="634" t="str">
        <f>IF(J841="no","-",IF(VLOOKUP($AU841,'FE Source'!$A:$W,15,FALSE)=0,"-",VLOOKUP($AU841,'FE Source'!$A:$W,15,FALSE)))</f>
        <v>-</v>
      </c>
      <c r="AP841" s="618" t="str">
        <f>IF(AO841="-","-",IF(VLOOKUP($AU841,'FE Source'!$A:$Z,21,FALSE)=0,"-",IF(VLOOKUP($AU841,'FE Source'!$A:$Z,21,FALSE)=2,"Semi-Annual",IF(VLOOKUP($AU841,'FE Source'!$A:$Z,21,FALSE)=4,"Quarterly",IF(VLOOKUP($AU841,'FE Source'!$A:$Z,21,FALSE)=12,"Monthly","Annual")))))</f>
        <v>-</v>
      </c>
      <c r="AQ841" s="632" t="e">
        <f t="array" ref="AQ841">IF(VLOOKUP($AU841,'FE Source'!$A:$W,16,FALSE)=0,"-",VLOOKUP($AU841,'FE Source'!$A:$W,16,FALSE))</f>
        <v>#N/A</v>
      </c>
      <c r="AR841" s="636" t="e">
        <f>IF(VLOOKUP($AU841,'FE Source'!$A:$W,17,FALSE)=0,"-",VLOOKUP($AU841,'FE Source'!$A:$W,17,FALSE))</f>
        <v>#N/A</v>
      </c>
      <c r="AS841" s="634" t="e">
        <f>IF(VLOOKUP($AU841,'FE Source'!$AN:$AS,4,FALSE)="",VLOOKUP($AU841,'FE Source'!$AN:$AS,3,FALSE),VLOOKUP($AU841,'FE Source'!$AN:$AS,4,FALSE))</f>
        <v>#N/A</v>
      </c>
      <c r="AT841" s="637" t="e">
        <f>IF(VLOOKUP($AU841,'FE Source'!$AN:$AS,5,FALSE)=0,"-",VLOOKUP($AU841,'FE Source'!$AN:$AS,5,FALSE))</f>
        <v>#N/A</v>
      </c>
      <c r="AU841" s="636" t="s">
        <v>46</v>
      </c>
      <c r="BE841" s="215" t="e">
        <f>IF(VLOOKUP($AU841,'FE Source'!$A:$AK,22,FALSE)=0,"-",VLOOKUP($AU841,'FE Source'!$A:$AK,22,FALSE))</f>
        <v>#N/A</v>
      </c>
      <c r="BF841" s="215" t="e">
        <f>IF(VLOOKUP($AU841,'FE Source'!$A:$AK,23,FALSE)=0,"-",VLOOKUP($AU841,'FE Source'!$A:$AK,23,FALSE))</f>
        <v>#N/A</v>
      </c>
      <c r="BG841" s="215" t="e">
        <f>IF(VLOOKUP($AU841,'FE Source'!$A:$AK,24,FALSE)=0,"-",VLOOKUP($AU841,'FE Source'!$A:$AK,24,FALSE))</f>
        <v>#N/A</v>
      </c>
      <c r="BH841" s="215" t="e">
        <f>IF(VLOOKUP($AU841,'FE Source'!$A:$AK,25,FALSE)=0,"-",VLOOKUP($AU841,'FE Source'!$A:$AK,25,FALSE))</f>
        <v>#N/A</v>
      </c>
      <c r="BI841" s="215" t="e">
        <f>IF(VLOOKUP($AU841,'FE Source'!$A:$AK,26,FALSE)=0,"-",VLOOKUP($AU841,'FE Source'!$A:$AK,26,FALSE))</f>
        <v>#N/A</v>
      </c>
      <c r="BJ841" s="215" t="e">
        <f>IF(VLOOKUP($AU841,'FE Source'!$A:$AK,27,FALSE)=0,"-",VLOOKUP($AU841,'FE Source'!$A:$AK,27,FALSE))</f>
        <v>#N/A</v>
      </c>
      <c r="BK841" s="215" t="e">
        <f>IF(VLOOKUP($AU841,'FE Source'!$A:$AK,28,FALSE)=0,"-",VLOOKUP($AU841,'FE Source'!$A:$AK,28,FALSE))</f>
        <v>#N/A</v>
      </c>
      <c r="BL841" s="215" t="e">
        <f>IF(VLOOKUP($AU841,'FE Source'!$A:$AK,29,FALSE)=0,"-",VLOOKUP($AU841,'FE Source'!$A:$AK,29,FALSE))</f>
        <v>#N/A</v>
      </c>
      <c r="BM841" s="215" t="e">
        <f>IF(VLOOKUP($AU841,'FE Source'!$A:$AK,30,FALSE)=0,"-",VLOOKUP($AU841,'FE Source'!$A:$AK,30,FALSE))</f>
        <v>#N/A</v>
      </c>
      <c r="BN841" t="e">
        <f>IF(VLOOKUP($AU841,'FE Source'!$A:$AK,31,FALSE)="No Specified Index","-",IF(VLOOKUP($AU841,'FE Source'!$A:$AK,31,FALSE)=0,"-",VLOOKUP($AU841,'FE Source'!$A:$AK,31,FALSE)))</f>
        <v>#N/A</v>
      </c>
      <c r="BO841" s="217" t="e">
        <f>IF(VLOOKUP($AU841,'FE Source'!$A:$AK,32,FALSE)=0,"-",VLOOKUP($AU841,'FE Source'!$A:$AK,32,FALSE))</f>
        <v>#N/A</v>
      </c>
      <c r="BP841" s="18" t="e">
        <f>IF(VLOOKUP($AU841,'FE Source'!$AZ:$BC,2,FALSE)=0,"-",VLOOKUP($AU841,'FE Source'!$AZ:$BC,2,FALSE))</f>
        <v>#N/A</v>
      </c>
      <c r="BQ841" s="18" t="e">
        <f>IF(VLOOKUP($AU841,'FE Source'!$AZ:$BC,3,FALSE)=0,"-",VLOOKUP($AU841,'FE Source'!$AZ:$BC,3,FALSE))</f>
        <v>#N/A</v>
      </c>
      <c r="BR841" s="18" t="e">
        <f>IF(VLOOKUP($AU841,'FE Source'!$AZ:$BC,4,FALSE)=0,"-",VLOOKUP($AU841,'FE Source'!$AZ:$BC,4,FALSE))</f>
        <v>#N/A</v>
      </c>
    </row>
    <row r="842" spans="3:70" ht="15">
      <c r="C842" s="650" t="str">
        <f>INDEX('UT - Retail'!$B$7:$B$1409,MATCH(AU842,'UT - Retail'!$U$7:$U$1409,0),1)</f>
        <v>Aberdeen American Opp</v>
      </c>
      <c r="D842" s="650"/>
      <c r="E842" s="618" t="str">
        <f>VLOOKUP(C842,'UT - Retail'!$B:$K,8,FALSE)</f>
        <v>Equities</v>
      </c>
      <c r="F842" s="618" t="str">
        <f>VLOOKUP(C842,'UT - Retail'!$B:$K,9,FALSE)</f>
        <v>US</v>
      </c>
      <c r="G842" s="618" t="str">
        <f>VLOOKUP(C842,'UT - Retail'!$B:$K,10,FALSE)</f>
        <v>General</v>
      </c>
      <c r="H842" s="82" t="str">
        <f>VLOOKUP(C842,'UT - Retail'!$B:$N,13,FALSE)</f>
        <v>No</v>
      </c>
      <c r="I842" s="82" t="str">
        <f>VLOOKUP(C842,'UT - Retail'!$B:$Q,14,FALSE)</f>
        <v>No</v>
      </c>
      <c r="J842" s="618" t="str">
        <f>VLOOKUP(C842,'UT - Retail'!$B:$Q,11,FALSE)</f>
        <v>No</v>
      </c>
      <c r="K842" s="130" t="str">
        <f>VLOOKUP(C842,'UT - Retail'!$B:$P,15,FALSE)</f>
        <v>No</v>
      </c>
      <c r="L842" s="82" t="str">
        <f>VLOOKUP(C842,'UT - Retail'!$B:$Q,16,FALSE)</f>
        <v>Both</v>
      </c>
      <c r="M842" s="618" t="str">
        <f>VLOOKUP(C842,'UT - Retail'!$B:$K,6,FALSE)</f>
        <v>SGD</v>
      </c>
      <c r="N842" s="618" t="str">
        <f>IFERROR(IF(MATCH(C842,'Portfolio Construction'!$AL:$AL,0),"Yes","No"),"No")</f>
        <v>No</v>
      </c>
      <c r="O842" s="618" t="str">
        <f>IFERROR(IF(MATCH(C842,'Portfolio Construction'!$AN:$AN,0),"Yes","No"),"No")</f>
        <v>No</v>
      </c>
      <c r="P842" s="618" t="str">
        <f>IFERROR(IF(MATCH(C842,'Portfolio Construction'!$AP:$AP,0),"Yes","No"),"No")</f>
        <v>No</v>
      </c>
      <c r="Q842" s="618" t="str">
        <f>IFERROR(IF(MATCH(C842,'Portfolio Construction'!$AR:$AR,0),"Yes","No"),"No")</f>
        <v>No</v>
      </c>
      <c r="R842" s="618" t="str">
        <f>IFERROR(IF(MATCH(C842,'Portfolio Construction'!$AT:$AT,0),"Yes","No"),"No")</f>
        <v>No</v>
      </c>
      <c r="S842" s="618" t="str">
        <f>IFERROR(IF(MATCH(C842,'Portfolio Construction'!$AV:$AV,0),"Yes","No"),"No")</f>
        <v>No</v>
      </c>
      <c r="T842" s="618" t="str">
        <f>IFERROR(IF(MATCH(C842,'Portfolio Construction'!$AX:$AX,0),"Yes","No"),"No")</f>
        <v>No</v>
      </c>
      <c r="U842" s="618" t="str">
        <f>IFERROR(IF(MATCH(C842,'Portfolio Construction'!$AZ:$AZ,0),"Yes","No"),"No")</f>
        <v>No</v>
      </c>
      <c r="V842" s="618" t="str">
        <f>IFERROR(IF(MATCH(C842,'Portfolio Construction'!$BB:$BB,0),"Yes","No"),"No")</f>
        <v>No</v>
      </c>
      <c r="W842" s="618" t="e">
        <f>IF(VLOOKUP($AU842,'FE Source'!$A:$W,3,FALSE)=0,"-",VLOOKUP($AU842,'FE Source'!$A:$W,3,FALSE))</f>
        <v>#N/A</v>
      </c>
      <c r="X842" s="618" t="e">
        <f>IF(VLOOKUP($AU842,'FE Source'!$A:$W,4,FALSE)=0,"-",VLOOKUP($AU842,'FE Source'!$A:$W,4,FALSE))</f>
        <v>#N/A</v>
      </c>
      <c r="Y842" s="618" t="e">
        <f>IF(VLOOKUP($AU842,'FE Source'!$A:$W,5,FALSE)=0,"-",VLOOKUP($AU842,'FE Source'!$A:$W,5,FALSE))</f>
        <v>#N/A</v>
      </c>
      <c r="Z842" s="618" t="e">
        <f>IF(VLOOKUP($AU842,'FE Source'!$A:$W,6,FALSE)=0,"-",VLOOKUP($AU842,'FE Source'!$A:$W,6,FALSE))</f>
        <v>#N/A</v>
      </c>
      <c r="AA842" s="618" t="e">
        <f>IF(VLOOKUP($AU842,'FE Source'!$A:$W,7,FALSE)=0,"-",VLOOKUP($AU842,'FE Source'!$A:$W,7,FALSE))</f>
        <v>#N/A</v>
      </c>
      <c r="AB842" s="618" t="e">
        <f>IF(VLOOKUP($AU842,'FE Source'!$A:$W,8,FALSE)=0,"-",VLOOKUP($AU842,'FE Source'!$A:$W,8,FALSE))</f>
        <v>#N/A</v>
      </c>
      <c r="AC842" s="632" t="e">
        <f>IF(VLOOKUP($AU842,'FE Source'!$A:$W,9,FALSE)=0,"-",VLOOKUP($AU842,'FE Source'!$A:$W,9,FALSE))</f>
        <v>#N/A</v>
      </c>
      <c r="AD842" s="634" t="e">
        <f>IF(VLOOKUP($AU842,'FE Source'!$A:$W,10,FALSE)=0,"-",VLOOKUP($AU842,'FE Source'!$A:$W,10,FALSE))</f>
        <v>#N/A</v>
      </c>
      <c r="AE842" s="618" t="e">
        <f>IF(VLOOKUP($AU842,'FE Source'!$A:$W,11,FALSE)=0,"-",VLOOKUP($AU842,'FE Source'!$A:$W,11,FALSE))</f>
        <v>#N/A</v>
      </c>
      <c r="AF842" s="618" t="e">
        <f>IF(VLOOKUP($AU842,'FE Source'!$A:$W,12,FALSE)=0,"-",VLOOKUP($AU842,'FE Source'!$A:$W,12,FALSE))</f>
        <v>#N/A</v>
      </c>
      <c r="AG842" s="618" t="e">
        <f>IF(VLOOKUP($AU842,'FE Source'!$A:$W,14,FALSE)=0,"-",VLOOKUP($AU842,'FE Source'!$A:$W,14,FALSE))</f>
        <v>#N/A</v>
      </c>
      <c r="AH842" s="102"/>
      <c r="AI842" s="618" t="e">
        <f>IF(VLOOKUP($AU842,'FE Source'!$A:$Y,20,FALSE)=0,"-",VLOOKUP($AU842,'FE Source'!$A:$Y,20,FALSE))</f>
        <v>#N/A</v>
      </c>
      <c r="AJ842" s="102"/>
      <c r="AK842" s="102"/>
      <c r="AL842" s="632" t="e">
        <f>IF(VLOOKUP($AU842,'FE Source'!$A:$Y,19,FALSE)=0,"-",VLOOKUP($AU842,'FE Source'!$A:$Y,19,FALSE))</f>
        <v>#N/A</v>
      </c>
      <c r="AM842" s="102"/>
      <c r="AN842" s="635" t="e">
        <f>IF(VLOOKUP($AU842,'FE Source'!$A:$W,13,FALSE)=0,"-",VLOOKUP($AU842,'FE Source'!$A:$W,13,FALSE))</f>
        <v>#N/A</v>
      </c>
      <c r="AO842" s="634" t="str">
        <f>IF(J842="no","-",IF(VLOOKUP($AU842,'FE Source'!$A:$W,15,FALSE)=0,"-",VLOOKUP($AU842,'FE Source'!$A:$W,15,FALSE)))</f>
        <v>-</v>
      </c>
      <c r="AP842" s="618" t="str">
        <f>IF(AO842="-","-",IF(VLOOKUP($AU842,'FE Source'!$A:$Z,21,FALSE)=0,"-",IF(VLOOKUP($AU842,'FE Source'!$A:$Z,21,FALSE)=2,"Semi-Annual",IF(VLOOKUP($AU842,'FE Source'!$A:$Z,21,FALSE)=4,"Quarterly",IF(VLOOKUP($AU842,'FE Source'!$A:$Z,21,FALSE)=12,"Monthly","Annual")))))</f>
        <v>-</v>
      </c>
      <c r="AQ842" s="632" t="e">
        <f t="array" ref="AQ842">IF(VLOOKUP($AU842,'FE Source'!$A:$W,16,FALSE)=0,"-",VLOOKUP($AU842,'FE Source'!$A:$W,16,FALSE))</f>
        <v>#N/A</v>
      </c>
      <c r="AR842" s="636" t="e">
        <f>IF(VLOOKUP($AU842,'FE Source'!$A:$W,17,FALSE)=0,"-",VLOOKUP($AU842,'FE Source'!$A:$W,17,FALSE))</f>
        <v>#N/A</v>
      </c>
      <c r="AS842" s="634" t="e">
        <f>IF(VLOOKUP($AU842,'FE Source'!$AN:$AS,4,FALSE)="",VLOOKUP($AU842,'FE Source'!$AN:$AS,3,FALSE),VLOOKUP($AU842,'FE Source'!$AN:$AS,4,FALSE))</f>
        <v>#N/A</v>
      </c>
      <c r="AT842" s="637" t="e">
        <f>IF(VLOOKUP($AU842,'FE Source'!$AN:$AS,5,FALSE)=0,"-",VLOOKUP($AU842,'FE Source'!$AN:$AS,5,FALSE))</f>
        <v>#N/A</v>
      </c>
      <c r="AU842" s="636" t="s">
        <v>46</v>
      </c>
      <c r="BE842" s="215" t="e">
        <f>IF(VLOOKUP($AU842,'FE Source'!$A:$AK,22,FALSE)=0,"-",VLOOKUP($AU842,'FE Source'!$A:$AK,22,FALSE))</f>
        <v>#N/A</v>
      </c>
      <c r="BF842" s="215" t="e">
        <f>IF(VLOOKUP($AU842,'FE Source'!$A:$AK,23,FALSE)=0,"-",VLOOKUP($AU842,'FE Source'!$A:$AK,23,FALSE))</f>
        <v>#N/A</v>
      </c>
      <c r="BG842" s="215" t="e">
        <f>IF(VLOOKUP($AU842,'FE Source'!$A:$AK,24,FALSE)=0,"-",VLOOKUP($AU842,'FE Source'!$A:$AK,24,FALSE))</f>
        <v>#N/A</v>
      </c>
      <c r="BH842" s="215" t="e">
        <f>IF(VLOOKUP($AU842,'FE Source'!$A:$AK,25,FALSE)=0,"-",VLOOKUP($AU842,'FE Source'!$A:$AK,25,FALSE))</f>
        <v>#N/A</v>
      </c>
      <c r="BI842" s="215" t="e">
        <f>IF(VLOOKUP($AU842,'FE Source'!$A:$AK,26,FALSE)=0,"-",VLOOKUP($AU842,'FE Source'!$A:$AK,26,FALSE))</f>
        <v>#N/A</v>
      </c>
      <c r="BJ842" s="215" t="e">
        <f>IF(VLOOKUP($AU842,'FE Source'!$A:$AK,27,FALSE)=0,"-",VLOOKUP($AU842,'FE Source'!$A:$AK,27,FALSE))</f>
        <v>#N/A</v>
      </c>
      <c r="BK842" s="215" t="e">
        <f>IF(VLOOKUP($AU842,'FE Source'!$A:$AK,28,FALSE)=0,"-",VLOOKUP($AU842,'FE Source'!$A:$AK,28,FALSE))</f>
        <v>#N/A</v>
      </c>
      <c r="BL842" s="215" t="e">
        <f>IF(VLOOKUP($AU842,'FE Source'!$A:$AK,29,FALSE)=0,"-",VLOOKUP($AU842,'FE Source'!$A:$AK,29,FALSE))</f>
        <v>#N/A</v>
      </c>
      <c r="BM842" s="215" t="e">
        <f>IF(VLOOKUP($AU842,'FE Source'!$A:$AK,30,FALSE)=0,"-",VLOOKUP($AU842,'FE Source'!$A:$AK,30,FALSE))</f>
        <v>#N/A</v>
      </c>
      <c r="BN842" t="e">
        <f>IF(VLOOKUP($AU842,'FE Source'!$A:$AK,31,FALSE)="No Specified Index","-",IF(VLOOKUP($AU842,'FE Source'!$A:$AK,31,FALSE)=0,"-",VLOOKUP($AU842,'FE Source'!$A:$AK,31,FALSE)))</f>
        <v>#N/A</v>
      </c>
      <c r="BO842" s="217" t="e">
        <f>IF(VLOOKUP($AU842,'FE Source'!$A:$AK,32,FALSE)=0,"-",VLOOKUP($AU842,'FE Source'!$A:$AK,32,FALSE))</f>
        <v>#N/A</v>
      </c>
      <c r="BP842" s="18" t="e">
        <f>IF(VLOOKUP($AU842,'FE Source'!$AZ:$BC,2,FALSE)=0,"-",VLOOKUP($AU842,'FE Source'!$AZ:$BC,2,FALSE))</f>
        <v>#N/A</v>
      </c>
      <c r="BQ842" s="18" t="e">
        <f>IF(VLOOKUP($AU842,'FE Source'!$AZ:$BC,3,FALSE)=0,"-",VLOOKUP($AU842,'FE Source'!$AZ:$BC,3,FALSE))</f>
        <v>#N/A</v>
      </c>
      <c r="BR842" s="18" t="e">
        <f>IF(VLOOKUP($AU842,'FE Source'!$AZ:$BC,4,FALSE)=0,"-",VLOOKUP($AU842,'FE Source'!$AZ:$BC,4,FALSE))</f>
        <v>#N/A</v>
      </c>
    </row>
    <row r="843" spans="3:70" ht="15">
      <c r="C843" s="650" t="str">
        <f>INDEX('UT - Retail'!$B$7:$B$1409,MATCH(AU843,'UT - Retail'!$U$7:$U$1409,0),1)</f>
        <v>Aberdeen American Opp</v>
      </c>
      <c r="D843" s="650"/>
      <c r="E843" s="618" t="str">
        <f>VLOOKUP(C843,'UT - Retail'!$B:$K,8,FALSE)</f>
        <v>Equities</v>
      </c>
      <c r="F843" s="618" t="str">
        <f>VLOOKUP(C843,'UT - Retail'!$B:$K,9,FALSE)</f>
        <v>US</v>
      </c>
      <c r="G843" s="618" t="str">
        <f>VLOOKUP(C843,'UT - Retail'!$B:$K,10,FALSE)</f>
        <v>General</v>
      </c>
      <c r="H843" s="82" t="str">
        <f>VLOOKUP(C843,'UT - Retail'!$B:$N,13,FALSE)</f>
        <v>No</v>
      </c>
      <c r="I843" s="82" t="str">
        <f>VLOOKUP(C843,'UT - Retail'!$B:$Q,14,FALSE)</f>
        <v>No</v>
      </c>
      <c r="J843" s="618" t="str">
        <f>VLOOKUP(C843,'UT - Retail'!$B:$Q,11,FALSE)</f>
        <v>No</v>
      </c>
      <c r="K843" s="130" t="str">
        <f>VLOOKUP(C843,'UT - Retail'!$B:$P,15,FALSE)</f>
        <v>No</v>
      </c>
      <c r="L843" s="82" t="str">
        <f>VLOOKUP(C843,'UT - Retail'!$B:$Q,16,FALSE)</f>
        <v>Both</v>
      </c>
      <c r="M843" s="618" t="str">
        <f>VLOOKUP(C843,'UT - Retail'!$B:$K,6,FALSE)</f>
        <v>SGD</v>
      </c>
      <c r="N843" s="618" t="str">
        <f>IFERROR(IF(MATCH(C843,'Portfolio Construction'!$AL:$AL,0),"Yes","No"),"No")</f>
        <v>No</v>
      </c>
      <c r="O843" s="618" t="str">
        <f>IFERROR(IF(MATCH(C843,'Portfolio Construction'!$AN:$AN,0),"Yes","No"),"No")</f>
        <v>No</v>
      </c>
      <c r="P843" s="618" t="str">
        <f>IFERROR(IF(MATCH(C843,'Portfolio Construction'!$AP:$AP,0),"Yes","No"),"No")</f>
        <v>No</v>
      </c>
      <c r="Q843" s="618" t="str">
        <f>IFERROR(IF(MATCH(C843,'Portfolio Construction'!$AR:$AR,0),"Yes","No"),"No")</f>
        <v>No</v>
      </c>
      <c r="R843" s="618" t="str">
        <f>IFERROR(IF(MATCH(C843,'Portfolio Construction'!$AT:$AT,0),"Yes","No"),"No")</f>
        <v>No</v>
      </c>
      <c r="S843" s="618" t="str">
        <f>IFERROR(IF(MATCH(C843,'Portfolio Construction'!$AV:$AV,0),"Yes","No"),"No")</f>
        <v>No</v>
      </c>
      <c r="T843" s="618" t="str">
        <f>IFERROR(IF(MATCH(C843,'Portfolio Construction'!$AX:$AX,0),"Yes","No"),"No")</f>
        <v>No</v>
      </c>
      <c r="U843" s="618" t="str">
        <f>IFERROR(IF(MATCH(C843,'Portfolio Construction'!$AZ:$AZ,0),"Yes","No"),"No")</f>
        <v>No</v>
      </c>
      <c r="V843" s="618" t="str">
        <f>IFERROR(IF(MATCH(C843,'Portfolio Construction'!$BB:$BB,0),"Yes","No"),"No")</f>
        <v>No</v>
      </c>
      <c r="W843" s="618" t="e">
        <f>IF(VLOOKUP($AU843,'FE Source'!$A:$W,3,FALSE)=0,"-",VLOOKUP($AU843,'FE Source'!$A:$W,3,FALSE))</f>
        <v>#N/A</v>
      </c>
      <c r="X843" s="618" t="e">
        <f>IF(VLOOKUP($AU843,'FE Source'!$A:$W,4,FALSE)=0,"-",VLOOKUP($AU843,'FE Source'!$A:$W,4,FALSE))</f>
        <v>#N/A</v>
      </c>
      <c r="Y843" s="618" t="e">
        <f>IF(VLOOKUP($AU843,'FE Source'!$A:$W,5,FALSE)=0,"-",VLOOKUP($AU843,'FE Source'!$A:$W,5,FALSE))</f>
        <v>#N/A</v>
      </c>
      <c r="Z843" s="618" t="e">
        <f>IF(VLOOKUP($AU843,'FE Source'!$A:$W,6,FALSE)=0,"-",VLOOKUP($AU843,'FE Source'!$A:$W,6,FALSE))</f>
        <v>#N/A</v>
      </c>
      <c r="AA843" s="618" t="e">
        <f>IF(VLOOKUP($AU843,'FE Source'!$A:$W,7,FALSE)=0,"-",VLOOKUP($AU843,'FE Source'!$A:$W,7,FALSE))</f>
        <v>#N/A</v>
      </c>
      <c r="AB843" s="618" t="e">
        <f>IF(VLOOKUP($AU843,'FE Source'!$A:$W,8,FALSE)=0,"-",VLOOKUP($AU843,'FE Source'!$A:$W,8,FALSE))</f>
        <v>#N/A</v>
      </c>
      <c r="AC843" s="632" t="e">
        <f>IF(VLOOKUP($AU843,'FE Source'!$A:$W,9,FALSE)=0,"-",VLOOKUP($AU843,'FE Source'!$A:$W,9,FALSE))</f>
        <v>#N/A</v>
      </c>
      <c r="AD843" s="634" t="e">
        <f>IF(VLOOKUP($AU843,'FE Source'!$A:$W,10,FALSE)=0,"-",VLOOKUP($AU843,'FE Source'!$A:$W,10,FALSE))</f>
        <v>#N/A</v>
      </c>
      <c r="AE843" s="618" t="e">
        <f>IF(VLOOKUP($AU843,'FE Source'!$A:$W,11,FALSE)=0,"-",VLOOKUP($AU843,'FE Source'!$A:$W,11,FALSE))</f>
        <v>#N/A</v>
      </c>
      <c r="AF843" s="618" t="e">
        <f>IF(VLOOKUP($AU843,'FE Source'!$A:$W,12,FALSE)=0,"-",VLOOKUP($AU843,'FE Source'!$A:$W,12,FALSE))</f>
        <v>#N/A</v>
      </c>
      <c r="AG843" s="618" t="e">
        <f>IF(VLOOKUP($AU843,'FE Source'!$A:$W,14,FALSE)=0,"-",VLOOKUP($AU843,'FE Source'!$A:$W,14,FALSE))</f>
        <v>#N/A</v>
      </c>
      <c r="AH843" s="102"/>
      <c r="AI843" s="618" t="e">
        <f>IF(VLOOKUP($AU843,'FE Source'!$A:$Y,20,FALSE)=0,"-",VLOOKUP($AU843,'FE Source'!$A:$Y,20,FALSE))</f>
        <v>#N/A</v>
      </c>
      <c r="AJ843" s="102"/>
      <c r="AK843" s="102"/>
      <c r="AL843" s="632" t="e">
        <f>IF(VLOOKUP($AU843,'FE Source'!$A:$Y,19,FALSE)=0,"-",VLOOKUP($AU843,'FE Source'!$A:$Y,19,FALSE))</f>
        <v>#N/A</v>
      </c>
      <c r="AM843" s="102"/>
      <c r="AN843" s="635" t="e">
        <f>IF(VLOOKUP($AU843,'FE Source'!$A:$W,13,FALSE)=0,"-",VLOOKUP($AU843,'FE Source'!$A:$W,13,FALSE))</f>
        <v>#N/A</v>
      </c>
      <c r="AO843" s="634" t="str">
        <f>IF(J843="no","-",IF(VLOOKUP($AU843,'FE Source'!$A:$W,15,FALSE)=0,"-",VLOOKUP($AU843,'FE Source'!$A:$W,15,FALSE)))</f>
        <v>-</v>
      </c>
      <c r="AP843" s="618" t="str">
        <f>IF(AO843="-","-",IF(VLOOKUP($AU843,'FE Source'!$A:$Z,21,FALSE)=0,"-",IF(VLOOKUP($AU843,'FE Source'!$A:$Z,21,FALSE)=2,"Semi-Annual",IF(VLOOKUP($AU843,'FE Source'!$A:$Z,21,FALSE)=4,"Quarterly",IF(VLOOKUP($AU843,'FE Source'!$A:$Z,21,FALSE)=12,"Monthly","Annual")))))</f>
        <v>-</v>
      </c>
      <c r="AQ843" s="632" t="e">
        <f t="array" ref="AQ843">IF(VLOOKUP($AU843,'FE Source'!$A:$W,16,FALSE)=0,"-",VLOOKUP($AU843,'FE Source'!$A:$W,16,FALSE))</f>
        <v>#N/A</v>
      </c>
      <c r="AR843" s="636" t="e">
        <f>IF(VLOOKUP($AU843,'FE Source'!$A:$W,17,FALSE)=0,"-",VLOOKUP($AU843,'FE Source'!$A:$W,17,FALSE))</f>
        <v>#N/A</v>
      </c>
      <c r="AS843" s="634" t="e">
        <f>IF(VLOOKUP($AU843,'FE Source'!$AN:$AS,4,FALSE)="",VLOOKUP($AU843,'FE Source'!$AN:$AS,3,FALSE),VLOOKUP($AU843,'FE Source'!$AN:$AS,4,FALSE))</f>
        <v>#N/A</v>
      </c>
      <c r="AT843" s="637" t="e">
        <f>IF(VLOOKUP($AU843,'FE Source'!$AN:$AS,5,FALSE)=0,"-",VLOOKUP($AU843,'FE Source'!$AN:$AS,5,FALSE))</f>
        <v>#N/A</v>
      </c>
      <c r="AU843" s="636" t="s">
        <v>46</v>
      </c>
      <c r="BE843" s="215" t="e">
        <f>IF(VLOOKUP($AU843,'FE Source'!$A:$AK,22,FALSE)=0,"-",VLOOKUP($AU843,'FE Source'!$A:$AK,22,FALSE))</f>
        <v>#N/A</v>
      </c>
      <c r="BF843" s="215" t="e">
        <f>IF(VLOOKUP($AU843,'FE Source'!$A:$AK,23,FALSE)=0,"-",VLOOKUP($AU843,'FE Source'!$A:$AK,23,FALSE))</f>
        <v>#N/A</v>
      </c>
      <c r="BG843" s="215" t="e">
        <f>IF(VLOOKUP($AU843,'FE Source'!$A:$AK,24,FALSE)=0,"-",VLOOKUP($AU843,'FE Source'!$A:$AK,24,FALSE))</f>
        <v>#N/A</v>
      </c>
      <c r="BH843" s="215" t="e">
        <f>IF(VLOOKUP($AU843,'FE Source'!$A:$AK,25,FALSE)=0,"-",VLOOKUP($AU843,'FE Source'!$A:$AK,25,FALSE))</f>
        <v>#N/A</v>
      </c>
      <c r="BI843" s="215" t="e">
        <f>IF(VLOOKUP($AU843,'FE Source'!$A:$AK,26,FALSE)=0,"-",VLOOKUP($AU843,'FE Source'!$A:$AK,26,FALSE))</f>
        <v>#N/A</v>
      </c>
      <c r="BJ843" s="215" t="e">
        <f>IF(VLOOKUP($AU843,'FE Source'!$A:$AK,27,FALSE)=0,"-",VLOOKUP($AU843,'FE Source'!$A:$AK,27,FALSE))</f>
        <v>#N/A</v>
      </c>
      <c r="BK843" s="215" t="e">
        <f>IF(VLOOKUP($AU843,'FE Source'!$A:$AK,28,FALSE)=0,"-",VLOOKUP($AU843,'FE Source'!$A:$AK,28,FALSE))</f>
        <v>#N/A</v>
      </c>
      <c r="BL843" s="215" t="e">
        <f>IF(VLOOKUP($AU843,'FE Source'!$A:$AK,29,FALSE)=0,"-",VLOOKUP($AU843,'FE Source'!$A:$AK,29,FALSE))</f>
        <v>#N/A</v>
      </c>
      <c r="BM843" s="215" t="e">
        <f>IF(VLOOKUP($AU843,'FE Source'!$A:$AK,30,FALSE)=0,"-",VLOOKUP($AU843,'FE Source'!$A:$AK,30,FALSE))</f>
        <v>#N/A</v>
      </c>
      <c r="BN843" t="e">
        <f>IF(VLOOKUP($AU843,'FE Source'!$A:$AK,31,FALSE)="No Specified Index","-",IF(VLOOKUP($AU843,'FE Source'!$A:$AK,31,FALSE)=0,"-",VLOOKUP($AU843,'FE Source'!$A:$AK,31,FALSE)))</f>
        <v>#N/A</v>
      </c>
      <c r="BO843" s="217" t="e">
        <f>IF(VLOOKUP($AU843,'FE Source'!$A:$AK,32,FALSE)=0,"-",VLOOKUP($AU843,'FE Source'!$A:$AK,32,FALSE))</f>
        <v>#N/A</v>
      </c>
      <c r="BP843" s="18" t="e">
        <f>IF(VLOOKUP($AU843,'FE Source'!$AZ:$BC,2,FALSE)=0,"-",VLOOKUP($AU843,'FE Source'!$AZ:$BC,2,FALSE))</f>
        <v>#N/A</v>
      </c>
      <c r="BQ843" s="18" t="e">
        <f>IF(VLOOKUP($AU843,'FE Source'!$AZ:$BC,3,FALSE)=0,"-",VLOOKUP($AU843,'FE Source'!$AZ:$BC,3,FALSE))</f>
        <v>#N/A</v>
      </c>
      <c r="BR843" s="18" t="e">
        <f>IF(VLOOKUP($AU843,'FE Source'!$AZ:$BC,4,FALSE)=0,"-",VLOOKUP($AU843,'FE Source'!$AZ:$BC,4,FALSE))</f>
        <v>#N/A</v>
      </c>
    </row>
    <row r="844" spans="3:70" ht="15">
      <c r="C844" s="650" t="str">
        <f>INDEX('UT - Retail'!$B$7:$B$1409,MATCH(AU844,'UT - Retail'!$U$7:$U$1409,0),1)</f>
        <v>Aberdeen American Opp</v>
      </c>
      <c r="D844" s="650"/>
      <c r="E844" s="618" t="str">
        <f>VLOOKUP(C844,'UT - Retail'!$B:$K,8,FALSE)</f>
        <v>Equities</v>
      </c>
      <c r="F844" s="618" t="str">
        <f>VLOOKUP(C844,'UT - Retail'!$B:$K,9,FALSE)</f>
        <v>US</v>
      </c>
      <c r="G844" s="618" t="str">
        <f>VLOOKUP(C844,'UT - Retail'!$B:$K,10,FALSE)</f>
        <v>General</v>
      </c>
      <c r="H844" s="82" t="str">
        <f>VLOOKUP(C844,'UT - Retail'!$B:$N,13,FALSE)</f>
        <v>No</v>
      </c>
      <c r="I844" s="82" t="str">
        <f>VLOOKUP(C844,'UT - Retail'!$B:$Q,14,FALSE)</f>
        <v>No</v>
      </c>
      <c r="J844" s="618" t="str">
        <f>VLOOKUP(C844,'UT - Retail'!$B:$Q,11,FALSE)</f>
        <v>No</v>
      </c>
      <c r="K844" s="130" t="str">
        <f>VLOOKUP(C844,'UT - Retail'!$B:$P,15,FALSE)</f>
        <v>No</v>
      </c>
      <c r="L844" s="82" t="str">
        <f>VLOOKUP(C844,'UT - Retail'!$B:$Q,16,FALSE)</f>
        <v>Both</v>
      </c>
      <c r="M844" s="618" t="str">
        <f>VLOOKUP(C844,'UT - Retail'!$B:$K,6,FALSE)</f>
        <v>SGD</v>
      </c>
      <c r="N844" s="618" t="str">
        <f>IFERROR(IF(MATCH(C844,'Portfolio Construction'!$AL:$AL,0),"Yes","No"),"No")</f>
        <v>No</v>
      </c>
      <c r="O844" s="618" t="str">
        <f>IFERROR(IF(MATCH(C844,'Portfolio Construction'!$AN:$AN,0),"Yes","No"),"No")</f>
        <v>No</v>
      </c>
      <c r="P844" s="618" t="str">
        <f>IFERROR(IF(MATCH(C844,'Portfolio Construction'!$AP:$AP,0),"Yes","No"),"No")</f>
        <v>No</v>
      </c>
      <c r="Q844" s="618" t="str">
        <f>IFERROR(IF(MATCH(C844,'Portfolio Construction'!$AR:$AR,0),"Yes","No"),"No")</f>
        <v>No</v>
      </c>
      <c r="R844" s="618" t="str">
        <f>IFERROR(IF(MATCH(C844,'Portfolio Construction'!$AT:$AT,0),"Yes","No"),"No")</f>
        <v>No</v>
      </c>
      <c r="S844" s="618" t="str">
        <f>IFERROR(IF(MATCH(C844,'Portfolio Construction'!$AV:$AV,0),"Yes","No"),"No")</f>
        <v>No</v>
      </c>
      <c r="T844" s="618" t="str">
        <f>IFERROR(IF(MATCH(C844,'Portfolio Construction'!$AX:$AX,0),"Yes","No"),"No")</f>
        <v>No</v>
      </c>
      <c r="U844" s="618" t="str">
        <f>IFERROR(IF(MATCH(C844,'Portfolio Construction'!$AZ:$AZ,0),"Yes","No"),"No")</f>
        <v>No</v>
      </c>
      <c r="V844" s="618" t="str">
        <f>IFERROR(IF(MATCH(C844,'Portfolio Construction'!$BB:$BB,0),"Yes","No"),"No")</f>
        <v>No</v>
      </c>
      <c r="W844" s="618" t="e">
        <f>IF(VLOOKUP($AU844,'FE Source'!$A:$W,3,FALSE)=0,"-",VLOOKUP($AU844,'FE Source'!$A:$W,3,FALSE))</f>
        <v>#N/A</v>
      </c>
      <c r="X844" s="618" t="e">
        <f>IF(VLOOKUP($AU844,'FE Source'!$A:$W,4,FALSE)=0,"-",VLOOKUP($AU844,'FE Source'!$A:$W,4,FALSE))</f>
        <v>#N/A</v>
      </c>
      <c r="Y844" s="618" t="e">
        <f>IF(VLOOKUP($AU844,'FE Source'!$A:$W,5,FALSE)=0,"-",VLOOKUP($AU844,'FE Source'!$A:$W,5,FALSE))</f>
        <v>#N/A</v>
      </c>
      <c r="Z844" s="618" t="e">
        <f>IF(VLOOKUP($AU844,'FE Source'!$A:$W,6,FALSE)=0,"-",VLOOKUP($AU844,'FE Source'!$A:$W,6,FALSE))</f>
        <v>#N/A</v>
      </c>
      <c r="AA844" s="618" t="e">
        <f>IF(VLOOKUP($AU844,'FE Source'!$A:$W,7,FALSE)=0,"-",VLOOKUP($AU844,'FE Source'!$A:$W,7,FALSE))</f>
        <v>#N/A</v>
      </c>
      <c r="AB844" s="618" t="e">
        <f>IF(VLOOKUP($AU844,'FE Source'!$A:$W,8,FALSE)=0,"-",VLOOKUP($AU844,'FE Source'!$A:$W,8,FALSE))</f>
        <v>#N/A</v>
      </c>
      <c r="AC844" s="632" t="e">
        <f>IF(VLOOKUP($AU844,'FE Source'!$A:$W,9,FALSE)=0,"-",VLOOKUP($AU844,'FE Source'!$A:$W,9,FALSE))</f>
        <v>#N/A</v>
      </c>
      <c r="AD844" s="634" t="e">
        <f>IF(VLOOKUP($AU844,'FE Source'!$A:$W,10,FALSE)=0,"-",VLOOKUP($AU844,'FE Source'!$A:$W,10,FALSE))</f>
        <v>#N/A</v>
      </c>
      <c r="AE844" s="618" t="e">
        <f>IF(VLOOKUP($AU844,'FE Source'!$A:$W,11,FALSE)=0,"-",VLOOKUP($AU844,'FE Source'!$A:$W,11,FALSE))</f>
        <v>#N/A</v>
      </c>
      <c r="AF844" s="618" t="e">
        <f>IF(VLOOKUP($AU844,'FE Source'!$A:$W,12,FALSE)=0,"-",VLOOKUP($AU844,'FE Source'!$A:$W,12,FALSE))</f>
        <v>#N/A</v>
      </c>
      <c r="AG844" s="618" t="e">
        <f>IF(VLOOKUP($AU844,'FE Source'!$A:$W,14,FALSE)=0,"-",VLOOKUP($AU844,'FE Source'!$A:$W,14,FALSE))</f>
        <v>#N/A</v>
      </c>
      <c r="AH844" s="102"/>
      <c r="AI844" s="618" t="e">
        <f>IF(VLOOKUP($AU844,'FE Source'!$A:$Y,20,FALSE)=0,"-",VLOOKUP($AU844,'FE Source'!$A:$Y,20,FALSE))</f>
        <v>#N/A</v>
      </c>
      <c r="AJ844" s="102"/>
      <c r="AK844" s="102"/>
      <c r="AL844" s="632" t="e">
        <f>IF(VLOOKUP($AU844,'FE Source'!$A:$Y,19,FALSE)=0,"-",VLOOKUP($AU844,'FE Source'!$A:$Y,19,FALSE))</f>
        <v>#N/A</v>
      </c>
      <c r="AM844" s="102"/>
      <c r="AN844" s="635" t="e">
        <f>IF(VLOOKUP($AU844,'FE Source'!$A:$W,13,FALSE)=0,"-",VLOOKUP($AU844,'FE Source'!$A:$W,13,FALSE))</f>
        <v>#N/A</v>
      </c>
      <c r="AO844" s="634" t="str">
        <f>IF(J844="no","-",IF(VLOOKUP($AU844,'FE Source'!$A:$W,15,FALSE)=0,"-",VLOOKUP($AU844,'FE Source'!$A:$W,15,FALSE)))</f>
        <v>-</v>
      </c>
      <c r="AP844" s="618" t="str">
        <f>IF(AO844="-","-",IF(VLOOKUP($AU844,'FE Source'!$A:$Z,21,FALSE)=0,"-",IF(VLOOKUP($AU844,'FE Source'!$A:$Z,21,FALSE)=2,"Semi-Annual",IF(VLOOKUP($AU844,'FE Source'!$A:$Z,21,FALSE)=4,"Quarterly",IF(VLOOKUP($AU844,'FE Source'!$A:$Z,21,FALSE)=12,"Monthly","Annual")))))</f>
        <v>-</v>
      </c>
      <c r="AQ844" s="632" t="e">
        <f t="array" ref="AQ844">IF(VLOOKUP($AU844,'FE Source'!$A:$W,16,FALSE)=0,"-",VLOOKUP($AU844,'FE Source'!$A:$W,16,FALSE))</f>
        <v>#N/A</v>
      </c>
      <c r="AR844" s="636" t="e">
        <f>IF(VLOOKUP($AU844,'FE Source'!$A:$W,17,FALSE)=0,"-",VLOOKUP($AU844,'FE Source'!$A:$W,17,FALSE))</f>
        <v>#N/A</v>
      </c>
      <c r="AS844" s="634" t="e">
        <f>IF(VLOOKUP($AU844,'FE Source'!$AN:$AS,4,FALSE)="",VLOOKUP($AU844,'FE Source'!$AN:$AS,3,FALSE),VLOOKUP($AU844,'FE Source'!$AN:$AS,4,FALSE))</f>
        <v>#N/A</v>
      </c>
      <c r="AT844" s="637" t="e">
        <f>IF(VLOOKUP($AU844,'FE Source'!$AN:$AS,5,FALSE)=0,"-",VLOOKUP($AU844,'FE Source'!$AN:$AS,5,FALSE))</f>
        <v>#N/A</v>
      </c>
      <c r="AU844" s="636" t="s">
        <v>46</v>
      </c>
      <c r="BE844" s="215" t="e">
        <f>IF(VLOOKUP($AU844,'FE Source'!$A:$AK,22,FALSE)=0,"-",VLOOKUP($AU844,'FE Source'!$A:$AK,22,FALSE))</f>
        <v>#N/A</v>
      </c>
      <c r="BF844" s="215" t="e">
        <f>IF(VLOOKUP($AU844,'FE Source'!$A:$AK,23,FALSE)=0,"-",VLOOKUP($AU844,'FE Source'!$A:$AK,23,FALSE))</f>
        <v>#N/A</v>
      </c>
      <c r="BG844" s="215" t="e">
        <f>IF(VLOOKUP($AU844,'FE Source'!$A:$AK,24,FALSE)=0,"-",VLOOKUP($AU844,'FE Source'!$A:$AK,24,FALSE))</f>
        <v>#N/A</v>
      </c>
      <c r="BH844" s="215" t="e">
        <f>IF(VLOOKUP($AU844,'FE Source'!$A:$AK,25,FALSE)=0,"-",VLOOKUP($AU844,'FE Source'!$A:$AK,25,FALSE))</f>
        <v>#N/A</v>
      </c>
      <c r="BI844" s="215" t="e">
        <f>IF(VLOOKUP($AU844,'FE Source'!$A:$AK,26,FALSE)=0,"-",VLOOKUP($AU844,'FE Source'!$A:$AK,26,FALSE))</f>
        <v>#N/A</v>
      </c>
      <c r="BJ844" s="215" t="e">
        <f>IF(VLOOKUP($AU844,'FE Source'!$A:$AK,27,FALSE)=0,"-",VLOOKUP($AU844,'FE Source'!$A:$AK,27,FALSE))</f>
        <v>#N/A</v>
      </c>
      <c r="BK844" s="215" t="e">
        <f>IF(VLOOKUP($AU844,'FE Source'!$A:$AK,28,FALSE)=0,"-",VLOOKUP($AU844,'FE Source'!$A:$AK,28,FALSE))</f>
        <v>#N/A</v>
      </c>
      <c r="BL844" s="215" t="e">
        <f>IF(VLOOKUP($AU844,'FE Source'!$A:$AK,29,FALSE)=0,"-",VLOOKUP($AU844,'FE Source'!$A:$AK,29,FALSE))</f>
        <v>#N/A</v>
      </c>
      <c r="BM844" s="215" t="e">
        <f>IF(VLOOKUP($AU844,'FE Source'!$A:$AK,30,FALSE)=0,"-",VLOOKUP($AU844,'FE Source'!$A:$AK,30,FALSE))</f>
        <v>#N/A</v>
      </c>
      <c r="BN844" t="e">
        <f>IF(VLOOKUP($AU844,'FE Source'!$A:$AK,31,FALSE)="No Specified Index","-",IF(VLOOKUP($AU844,'FE Source'!$A:$AK,31,FALSE)=0,"-",VLOOKUP($AU844,'FE Source'!$A:$AK,31,FALSE)))</f>
        <v>#N/A</v>
      </c>
      <c r="BO844" s="217" t="e">
        <f>IF(VLOOKUP($AU844,'FE Source'!$A:$AK,32,FALSE)=0,"-",VLOOKUP($AU844,'FE Source'!$A:$AK,32,FALSE))</f>
        <v>#N/A</v>
      </c>
      <c r="BP844" s="18" t="e">
        <f>IF(VLOOKUP($AU844,'FE Source'!$AZ:$BC,2,FALSE)=0,"-",VLOOKUP($AU844,'FE Source'!$AZ:$BC,2,FALSE))</f>
        <v>#N/A</v>
      </c>
      <c r="BQ844" s="18" t="e">
        <f>IF(VLOOKUP($AU844,'FE Source'!$AZ:$BC,3,FALSE)=0,"-",VLOOKUP($AU844,'FE Source'!$AZ:$BC,3,FALSE))</f>
        <v>#N/A</v>
      </c>
      <c r="BR844" s="18" t="e">
        <f>IF(VLOOKUP($AU844,'FE Source'!$AZ:$BC,4,FALSE)=0,"-",VLOOKUP($AU844,'FE Source'!$AZ:$BC,4,FALSE))</f>
        <v>#N/A</v>
      </c>
    </row>
    <row r="845" spans="3:70" ht="15">
      <c r="C845" s="650" t="str">
        <f>INDEX('UT - Retail'!$B$7:$B$1409,MATCH(AU845,'UT - Retail'!$U$7:$U$1409,0),1)</f>
        <v>Aberdeen American Opp</v>
      </c>
      <c r="D845" s="650"/>
      <c r="E845" s="618" t="str">
        <f>VLOOKUP(C845,'UT - Retail'!$B:$K,8,FALSE)</f>
        <v>Equities</v>
      </c>
      <c r="F845" s="618" t="str">
        <f>VLOOKUP(C845,'UT - Retail'!$B:$K,9,FALSE)</f>
        <v>US</v>
      </c>
      <c r="G845" s="618" t="str">
        <f>VLOOKUP(C845,'UT - Retail'!$B:$K,10,FALSE)</f>
        <v>General</v>
      </c>
      <c r="H845" s="82" t="str">
        <f>VLOOKUP(C845,'UT - Retail'!$B:$N,13,FALSE)</f>
        <v>No</v>
      </c>
      <c r="I845" s="82" t="str">
        <f>VLOOKUP(C845,'UT - Retail'!$B:$Q,14,FALSE)</f>
        <v>No</v>
      </c>
      <c r="J845" s="618" t="str">
        <f>VLOOKUP(C845,'UT - Retail'!$B:$Q,11,FALSE)</f>
        <v>No</v>
      </c>
      <c r="K845" s="130" t="str">
        <f>VLOOKUP(C845,'UT - Retail'!$B:$P,15,FALSE)</f>
        <v>No</v>
      </c>
      <c r="L845" s="82" t="str">
        <f>VLOOKUP(C845,'UT - Retail'!$B:$Q,16,FALSE)</f>
        <v>Both</v>
      </c>
      <c r="M845" s="618" t="str">
        <f>VLOOKUP(C845,'UT - Retail'!$B:$K,6,FALSE)</f>
        <v>SGD</v>
      </c>
      <c r="N845" s="618" t="str">
        <f>IFERROR(IF(MATCH(C845,'Portfolio Construction'!$AL:$AL,0),"Yes","No"),"No")</f>
        <v>No</v>
      </c>
      <c r="O845" s="618" t="str">
        <f>IFERROR(IF(MATCH(C845,'Portfolio Construction'!$AN:$AN,0),"Yes","No"),"No")</f>
        <v>No</v>
      </c>
      <c r="P845" s="618" t="str">
        <f>IFERROR(IF(MATCH(C845,'Portfolio Construction'!$AP:$AP,0),"Yes","No"),"No")</f>
        <v>No</v>
      </c>
      <c r="Q845" s="618" t="str">
        <f>IFERROR(IF(MATCH(C845,'Portfolio Construction'!$AR:$AR,0),"Yes","No"),"No")</f>
        <v>No</v>
      </c>
      <c r="R845" s="618" t="str">
        <f>IFERROR(IF(MATCH(C845,'Portfolio Construction'!$AT:$AT,0),"Yes","No"),"No")</f>
        <v>No</v>
      </c>
      <c r="S845" s="618" t="str">
        <f>IFERROR(IF(MATCH(C845,'Portfolio Construction'!$AV:$AV,0),"Yes","No"),"No")</f>
        <v>No</v>
      </c>
      <c r="T845" s="618" t="str">
        <f>IFERROR(IF(MATCH(C845,'Portfolio Construction'!$AX:$AX,0),"Yes","No"),"No")</f>
        <v>No</v>
      </c>
      <c r="U845" s="618" t="str">
        <f>IFERROR(IF(MATCH(C845,'Portfolio Construction'!$AZ:$AZ,0),"Yes","No"),"No")</f>
        <v>No</v>
      </c>
      <c r="V845" s="618" t="str">
        <f>IFERROR(IF(MATCH(C845,'Portfolio Construction'!$BB:$BB,0),"Yes","No"),"No")</f>
        <v>No</v>
      </c>
      <c r="W845" s="618" t="e">
        <f>IF(VLOOKUP($AU845,'FE Source'!$A:$W,3,FALSE)=0,"-",VLOOKUP($AU845,'FE Source'!$A:$W,3,FALSE))</f>
        <v>#N/A</v>
      </c>
      <c r="X845" s="618" t="e">
        <f>IF(VLOOKUP($AU845,'FE Source'!$A:$W,4,FALSE)=0,"-",VLOOKUP($AU845,'FE Source'!$A:$W,4,FALSE))</f>
        <v>#N/A</v>
      </c>
      <c r="Y845" s="618" t="e">
        <f>IF(VLOOKUP($AU845,'FE Source'!$A:$W,5,FALSE)=0,"-",VLOOKUP($AU845,'FE Source'!$A:$W,5,FALSE))</f>
        <v>#N/A</v>
      </c>
      <c r="Z845" s="618" t="e">
        <f>IF(VLOOKUP($AU845,'FE Source'!$A:$W,6,FALSE)=0,"-",VLOOKUP($AU845,'FE Source'!$A:$W,6,FALSE))</f>
        <v>#N/A</v>
      </c>
      <c r="AA845" s="618" t="e">
        <f>IF(VLOOKUP($AU845,'FE Source'!$A:$W,7,FALSE)=0,"-",VLOOKUP($AU845,'FE Source'!$A:$W,7,FALSE))</f>
        <v>#N/A</v>
      </c>
      <c r="AB845" s="618" t="e">
        <f>IF(VLOOKUP($AU845,'FE Source'!$A:$W,8,FALSE)=0,"-",VLOOKUP($AU845,'FE Source'!$A:$W,8,FALSE))</f>
        <v>#N/A</v>
      </c>
      <c r="AC845" s="632" t="e">
        <f>IF(VLOOKUP($AU845,'FE Source'!$A:$W,9,FALSE)=0,"-",VLOOKUP($AU845,'FE Source'!$A:$W,9,FALSE))</f>
        <v>#N/A</v>
      </c>
      <c r="AD845" s="634" t="e">
        <f>IF(VLOOKUP($AU845,'FE Source'!$A:$W,10,FALSE)=0,"-",VLOOKUP($AU845,'FE Source'!$A:$W,10,FALSE))</f>
        <v>#N/A</v>
      </c>
      <c r="AE845" s="618" t="e">
        <f>IF(VLOOKUP($AU845,'FE Source'!$A:$W,11,FALSE)=0,"-",VLOOKUP($AU845,'FE Source'!$A:$W,11,FALSE))</f>
        <v>#N/A</v>
      </c>
      <c r="AF845" s="618" t="e">
        <f>IF(VLOOKUP($AU845,'FE Source'!$A:$W,12,FALSE)=0,"-",VLOOKUP($AU845,'FE Source'!$A:$W,12,FALSE))</f>
        <v>#N/A</v>
      </c>
      <c r="AG845" s="618" t="e">
        <f>IF(VLOOKUP($AU845,'FE Source'!$A:$W,14,FALSE)=0,"-",VLOOKUP($AU845,'FE Source'!$A:$W,14,FALSE))</f>
        <v>#N/A</v>
      </c>
      <c r="AH845" s="102"/>
      <c r="AI845" s="618" t="e">
        <f>IF(VLOOKUP($AU845,'FE Source'!$A:$Y,20,FALSE)=0,"-",VLOOKUP($AU845,'FE Source'!$A:$Y,20,FALSE))</f>
        <v>#N/A</v>
      </c>
      <c r="AJ845" s="102"/>
      <c r="AK845" s="102"/>
      <c r="AL845" s="632" t="e">
        <f>IF(VLOOKUP($AU845,'FE Source'!$A:$Y,19,FALSE)=0,"-",VLOOKUP($AU845,'FE Source'!$A:$Y,19,FALSE))</f>
        <v>#N/A</v>
      </c>
      <c r="AM845" s="102"/>
      <c r="AN845" s="635" t="e">
        <f>IF(VLOOKUP($AU845,'FE Source'!$A:$W,13,FALSE)=0,"-",VLOOKUP($AU845,'FE Source'!$A:$W,13,FALSE))</f>
        <v>#N/A</v>
      </c>
      <c r="AO845" s="634" t="str">
        <f>IF(J845="no","-",IF(VLOOKUP($AU845,'FE Source'!$A:$W,15,FALSE)=0,"-",VLOOKUP($AU845,'FE Source'!$A:$W,15,FALSE)))</f>
        <v>-</v>
      </c>
      <c r="AP845" s="618" t="str">
        <f>IF(AO845="-","-",IF(VLOOKUP($AU845,'FE Source'!$A:$Z,21,FALSE)=0,"-",IF(VLOOKUP($AU845,'FE Source'!$A:$Z,21,FALSE)=2,"Semi-Annual",IF(VLOOKUP($AU845,'FE Source'!$A:$Z,21,FALSE)=4,"Quarterly",IF(VLOOKUP($AU845,'FE Source'!$A:$Z,21,FALSE)=12,"Monthly","Annual")))))</f>
        <v>-</v>
      </c>
      <c r="AQ845" s="632" t="e">
        <f t="array" ref="AQ845">IF(VLOOKUP($AU845,'FE Source'!$A:$W,16,FALSE)=0,"-",VLOOKUP($AU845,'FE Source'!$A:$W,16,FALSE))</f>
        <v>#N/A</v>
      </c>
      <c r="AR845" s="636" t="e">
        <f>IF(VLOOKUP($AU845,'FE Source'!$A:$W,17,FALSE)=0,"-",VLOOKUP($AU845,'FE Source'!$A:$W,17,FALSE))</f>
        <v>#N/A</v>
      </c>
      <c r="AS845" s="634" t="e">
        <f>IF(VLOOKUP($AU845,'FE Source'!$AN:$AS,4,FALSE)="",VLOOKUP($AU845,'FE Source'!$AN:$AS,3,FALSE),VLOOKUP($AU845,'FE Source'!$AN:$AS,4,FALSE))</f>
        <v>#N/A</v>
      </c>
      <c r="AT845" s="637" t="e">
        <f>IF(VLOOKUP($AU845,'FE Source'!$AN:$AS,5,FALSE)=0,"-",VLOOKUP($AU845,'FE Source'!$AN:$AS,5,FALSE))</f>
        <v>#N/A</v>
      </c>
      <c r="AU845" s="636" t="s">
        <v>46</v>
      </c>
      <c r="BE845" s="215" t="e">
        <f>IF(VLOOKUP($AU845,'FE Source'!$A:$AK,22,FALSE)=0,"-",VLOOKUP($AU845,'FE Source'!$A:$AK,22,FALSE))</f>
        <v>#N/A</v>
      </c>
      <c r="BF845" s="215" t="e">
        <f>IF(VLOOKUP($AU845,'FE Source'!$A:$AK,23,FALSE)=0,"-",VLOOKUP($AU845,'FE Source'!$A:$AK,23,FALSE))</f>
        <v>#N/A</v>
      </c>
      <c r="BG845" s="215" t="e">
        <f>IF(VLOOKUP($AU845,'FE Source'!$A:$AK,24,FALSE)=0,"-",VLOOKUP($AU845,'FE Source'!$A:$AK,24,FALSE))</f>
        <v>#N/A</v>
      </c>
      <c r="BH845" s="215" t="e">
        <f>IF(VLOOKUP($AU845,'FE Source'!$A:$AK,25,FALSE)=0,"-",VLOOKUP($AU845,'FE Source'!$A:$AK,25,FALSE))</f>
        <v>#N/A</v>
      </c>
      <c r="BI845" s="215" t="e">
        <f>IF(VLOOKUP($AU845,'FE Source'!$A:$AK,26,FALSE)=0,"-",VLOOKUP($AU845,'FE Source'!$A:$AK,26,FALSE))</f>
        <v>#N/A</v>
      </c>
      <c r="BJ845" s="215" t="e">
        <f>IF(VLOOKUP($AU845,'FE Source'!$A:$AK,27,FALSE)=0,"-",VLOOKUP($AU845,'FE Source'!$A:$AK,27,FALSE))</f>
        <v>#N/A</v>
      </c>
      <c r="BK845" s="215" t="e">
        <f>IF(VLOOKUP($AU845,'FE Source'!$A:$AK,28,FALSE)=0,"-",VLOOKUP($AU845,'FE Source'!$A:$AK,28,FALSE))</f>
        <v>#N/A</v>
      </c>
      <c r="BL845" s="215" t="e">
        <f>IF(VLOOKUP($AU845,'FE Source'!$A:$AK,29,FALSE)=0,"-",VLOOKUP($AU845,'FE Source'!$A:$AK,29,FALSE))</f>
        <v>#N/A</v>
      </c>
      <c r="BM845" s="215" t="e">
        <f>IF(VLOOKUP($AU845,'FE Source'!$A:$AK,30,FALSE)=0,"-",VLOOKUP($AU845,'FE Source'!$A:$AK,30,FALSE))</f>
        <v>#N/A</v>
      </c>
      <c r="BN845" t="e">
        <f>IF(VLOOKUP($AU845,'FE Source'!$A:$AK,31,FALSE)="No Specified Index","-",IF(VLOOKUP($AU845,'FE Source'!$A:$AK,31,FALSE)=0,"-",VLOOKUP($AU845,'FE Source'!$A:$AK,31,FALSE)))</f>
        <v>#N/A</v>
      </c>
      <c r="BO845" s="217" t="e">
        <f>IF(VLOOKUP($AU845,'FE Source'!$A:$AK,32,FALSE)=0,"-",VLOOKUP($AU845,'FE Source'!$A:$AK,32,FALSE))</f>
        <v>#N/A</v>
      </c>
      <c r="BP845" s="18" t="e">
        <f>IF(VLOOKUP($AU845,'FE Source'!$AZ:$BC,2,FALSE)=0,"-",VLOOKUP($AU845,'FE Source'!$AZ:$BC,2,FALSE))</f>
        <v>#N/A</v>
      </c>
      <c r="BQ845" s="18" t="e">
        <f>IF(VLOOKUP($AU845,'FE Source'!$AZ:$BC,3,FALSE)=0,"-",VLOOKUP($AU845,'FE Source'!$AZ:$BC,3,FALSE))</f>
        <v>#N/A</v>
      </c>
      <c r="BR845" s="18" t="e">
        <f>IF(VLOOKUP($AU845,'FE Source'!$AZ:$BC,4,FALSE)=0,"-",VLOOKUP($AU845,'FE Source'!$AZ:$BC,4,FALSE))</f>
        <v>#N/A</v>
      </c>
    </row>
    <row r="846" spans="3:70" ht="15">
      <c r="C846" s="650" t="str">
        <f>INDEX('UT - Retail'!$B$7:$B$1409,MATCH(AU846,'UT - Retail'!$U$7:$U$1409,0),1)</f>
        <v>Aberdeen American Opp</v>
      </c>
      <c r="D846" s="650"/>
      <c r="E846" s="618" t="str">
        <f>VLOOKUP(C846,'UT - Retail'!$B:$K,8,FALSE)</f>
        <v>Equities</v>
      </c>
      <c r="F846" s="618" t="str">
        <f>VLOOKUP(C846,'UT - Retail'!$B:$K,9,FALSE)</f>
        <v>US</v>
      </c>
      <c r="G846" s="618" t="str">
        <f>VLOOKUP(C846,'UT - Retail'!$B:$K,10,FALSE)</f>
        <v>General</v>
      </c>
      <c r="H846" s="82" t="str">
        <f>VLOOKUP(C846,'UT - Retail'!$B:$N,13,FALSE)</f>
        <v>No</v>
      </c>
      <c r="I846" s="82" t="str">
        <f>VLOOKUP(C846,'UT - Retail'!$B:$Q,14,FALSE)</f>
        <v>No</v>
      </c>
      <c r="J846" s="618" t="str">
        <f>VLOOKUP(C846,'UT - Retail'!$B:$Q,11,FALSE)</f>
        <v>No</v>
      </c>
      <c r="K846" s="130" t="str">
        <f>VLOOKUP(C846,'UT - Retail'!$B:$P,15,FALSE)</f>
        <v>No</v>
      </c>
      <c r="L846" s="82" t="str">
        <f>VLOOKUP(C846,'UT - Retail'!$B:$Q,16,FALSE)</f>
        <v>Both</v>
      </c>
      <c r="M846" s="618" t="str">
        <f>VLOOKUP(C846,'UT - Retail'!$B:$K,6,FALSE)</f>
        <v>SGD</v>
      </c>
      <c r="N846" s="618" t="str">
        <f>IFERROR(IF(MATCH(C846,'Portfolio Construction'!$AL:$AL,0),"Yes","No"),"No")</f>
        <v>No</v>
      </c>
      <c r="O846" s="618" t="str">
        <f>IFERROR(IF(MATCH(C846,'Portfolio Construction'!$AN:$AN,0),"Yes","No"),"No")</f>
        <v>No</v>
      </c>
      <c r="P846" s="618" t="str">
        <f>IFERROR(IF(MATCH(C846,'Portfolio Construction'!$AP:$AP,0),"Yes","No"),"No")</f>
        <v>No</v>
      </c>
      <c r="Q846" s="618" t="str">
        <f>IFERROR(IF(MATCH(C846,'Portfolio Construction'!$AR:$AR,0),"Yes","No"),"No")</f>
        <v>No</v>
      </c>
      <c r="R846" s="618" t="str">
        <f>IFERROR(IF(MATCH(C846,'Portfolio Construction'!$AT:$AT,0),"Yes","No"),"No")</f>
        <v>No</v>
      </c>
      <c r="S846" s="618" t="str">
        <f>IFERROR(IF(MATCH(C846,'Portfolio Construction'!$AV:$AV,0),"Yes","No"),"No")</f>
        <v>No</v>
      </c>
      <c r="T846" s="618" t="str">
        <f>IFERROR(IF(MATCH(C846,'Portfolio Construction'!$AX:$AX,0),"Yes","No"),"No")</f>
        <v>No</v>
      </c>
      <c r="U846" s="618" t="str">
        <f>IFERROR(IF(MATCH(C846,'Portfolio Construction'!$AZ:$AZ,0),"Yes","No"),"No")</f>
        <v>No</v>
      </c>
      <c r="V846" s="618" t="str">
        <f>IFERROR(IF(MATCH(C846,'Portfolio Construction'!$BB:$BB,0),"Yes","No"),"No")</f>
        <v>No</v>
      </c>
      <c r="W846" s="618" t="e">
        <f>IF(VLOOKUP($AU846,'FE Source'!$A:$W,3,FALSE)=0,"-",VLOOKUP($AU846,'FE Source'!$A:$W,3,FALSE))</f>
        <v>#N/A</v>
      </c>
      <c r="X846" s="618" t="e">
        <f>IF(VLOOKUP($AU846,'FE Source'!$A:$W,4,FALSE)=0,"-",VLOOKUP($AU846,'FE Source'!$A:$W,4,FALSE))</f>
        <v>#N/A</v>
      </c>
      <c r="Y846" s="618" t="e">
        <f>IF(VLOOKUP($AU846,'FE Source'!$A:$W,5,FALSE)=0,"-",VLOOKUP($AU846,'FE Source'!$A:$W,5,FALSE))</f>
        <v>#N/A</v>
      </c>
      <c r="Z846" s="618" t="e">
        <f>IF(VLOOKUP($AU846,'FE Source'!$A:$W,6,FALSE)=0,"-",VLOOKUP($AU846,'FE Source'!$A:$W,6,FALSE))</f>
        <v>#N/A</v>
      </c>
      <c r="AA846" s="618" t="e">
        <f>IF(VLOOKUP($AU846,'FE Source'!$A:$W,7,FALSE)=0,"-",VLOOKUP($AU846,'FE Source'!$A:$W,7,FALSE))</f>
        <v>#N/A</v>
      </c>
      <c r="AB846" s="618" t="e">
        <f>IF(VLOOKUP($AU846,'FE Source'!$A:$W,8,FALSE)=0,"-",VLOOKUP($AU846,'FE Source'!$A:$W,8,FALSE))</f>
        <v>#N/A</v>
      </c>
      <c r="AC846" s="632" t="e">
        <f>IF(VLOOKUP($AU846,'FE Source'!$A:$W,9,FALSE)=0,"-",VLOOKUP($AU846,'FE Source'!$A:$W,9,FALSE))</f>
        <v>#N/A</v>
      </c>
      <c r="AD846" s="634" t="e">
        <f>IF(VLOOKUP($AU846,'FE Source'!$A:$W,10,FALSE)=0,"-",VLOOKUP($AU846,'FE Source'!$A:$W,10,FALSE))</f>
        <v>#N/A</v>
      </c>
      <c r="AE846" s="618" t="e">
        <f>IF(VLOOKUP($AU846,'FE Source'!$A:$W,11,FALSE)=0,"-",VLOOKUP($AU846,'FE Source'!$A:$W,11,FALSE))</f>
        <v>#N/A</v>
      </c>
      <c r="AF846" s="618" t="e">
        <f>IF(VLOOKUP($AU846,'FE Source'!$A:$W,12,FALSE)=0,"-",VLOOKUP($AU846,'FE Source'!$A:$W,12,FALSE))</f>
        <v>#N/A</v>
      </c>
      <c r="AG846" s="618" t="e">
        <f>IF(VLOOKUP($AU846,'FE Source'!$A:$W,14,FALSE)=0,"-",VLOOKUP($AU846,'FE Source'!$A:$W,14,FALSE))</f>
        <v>#N/A</v>
      </c>
      <c r="AH846" s="102"/>
      <c r="AI846" s="618" t="e">
        <f>IF(VLOOKUP($AU846,'FE Source'!$A:$Y,20,FALSE)=0,"-",VLOOKUP($AU846,'FE Source'!$A:$Y,20,FALSE))</f>
        <v>#N/A</v>
      </c>
      <c r="AJ846" s="102"/>
      <c r="AK846" s="102"/>
      <c r="AL846" s="632" t="e">
        <f>IF(VLOOKUP($AU846,'FE Source'!$A:$Y,19,FALSE)=0,"-",VLOOKUP($AU846,'FE Source'!$A:$Y,19,FALSE))</f>
        <v>#N/A</v>
      </c>
      <c r="AM846" s="102"/>
      <c r="AN846" s="635" t="e">
        <f>IF(VLOOKUP($AU846,'FE Source'!$A:$W,13,FALSE)=0,"-",VLOOKUP($AU846,'FE Source'!$A:$W,13,FALSE))</f>
        <v>#N/A</v>
      </c>
      <c r="AO846" s="634" t="str">
        <f>IF(J846="no","-",IF(VLOOKUP($AU846,'FE Source'!$A:$W,15,FALSE)=0,"-",VLOOKUP($AU846,'FE Source'!$A:$W,15,FALSE)))</f>
        <v>-</v>
      </c>
      <c r="AP846" s="618" t="str">
        <f>IF(AO846="-","-",IF(VLOOKUP($AU846,'FE Source'!$A:$Z,21,FALSE)=0,"-",IF(VLOOKUP($AU846,'FE Source'!$A:$Z,21,FALSE)=2,"Semi-Annual",IF(VLOOKUP($AU846,'FE Source'!$A:$Z,21,FALSE)=4,"Quarterly",IF(VLOOKUP($AU846,'FE Source'!$A:$Z,21,FALSE)=12,"Monthly","Annual")))))</f>
        <v>-</v>
      </c>
      <c r="AQ846" s="632" t="e">
        <f t="array" ref="AQ846">IF(VLOOKUP($AU846,'FE Source'!$A:$W,16,FALSE)=0,"-",VLOOKUP($AU846,'FE Source'!$A:$W,16,FALSE))</f>
        <v>#N/A</v>
      </c>
      <c r="AR846" s="636" t="e">
        <f>IF(VLOOKUP($AU846,'FE Source'!$A:$W,17,FALSE)=0,"-",VLOOKUP($AU846,'FE Source'!$A:$W,17,FALSE))</f>
        <v>#N/A</v>
      </c>
      <c r="AS846" s="634" t="e">
        <f>IF(VLOOKUP($AU846,'FE Source'!$AN:$AS,4,FALSE)="",VLOOKUP($AU846,'FE Source'!$AN:$AS,3,FALSE),VLOOKUP($AU846,'FE Source'!$AN:$AS,4,FALSE))</f>
        <v>#N/A</v>
      </c>
      <c r="AT846" s="637" t="e">
        <f>IF(VLOOKUP($AU846,'FE Source'!$AN:$AS,5,FALSE)=0,"-",VLOOKUP($AU846,'FE Source'!$AN:$AS,5,FALSE))</f>
        <v>#N/A</v>
      </c>
      <c r="AU846" s="636" t="s">
        <v>46</v>
      </c>
      <c r="BE846" s="215" t="e">
        <f>IF(VLOOKUP($AU846,'FE Source'!$A:$AK,22,FALSE)=0,"-",VLOOKUP($AU846,'FE Source'!$A:$AK,22,FALSE))</f>
        <v>#N/A</v>
      </c>
      <c r="BF846" s="215" t="e">
        <f>IF(VLOOKUP($AU846,'FE Source'!$A:$AK,23,FALSE)=0,"-",VLOOKUP($AU846,'FE Source'!$A:$AK,23,FALSE))</f>
        <v>#N/A</v>
      </c>
      <c r="BG846" s="215" t="e">
        <f>IF(VLOOKUP($AU846,'FE Source'!$A:$AK,24,FALSE)=0,"-",VLOOKUP($AU846,'FE Source'!$A:$AK,24,FALSE))</f>
        <v>#N/A</v>
      </c>
      <c r="BH846" s="215" t="e">
        <f>IF(VLOOKUP($AU846,'FE Source'!$A:$AK,25,FALSE)=0,"-",VLOOKUP($AU846,'FE Source'!$A:$AK,25,FALSE))</f>
        <v>#N/A</v>
      </c>
      <c r="BI846" s="215" t="e">
        <f>IF(VLOOKUP($AU846,'FE Source'!$A:$AK,26,FALSE)=0,"-",VLOOKUP($AU846,'FE Source'!$A:$AK,26,FALSE))</f>
        <v>#N/A</v>
      </c>
      <c r="BJ846" s="215" t="e">
        <f>IF(VLOOKUP($AU846,'FE Source'!$A:$AK,27,FALSE)=0,"-",VLOOKUP($AU846,'FE Source'!$A:$AK,27,FALSE))</f>
        <v>#N/A</v>
      </c>
      <c r="BK846" s="215" t="e">
        <f>IF(VLOOKUP($AU846,'FE Source'!$A:$AK,28,FALSE)=0,"-",VLOOKUP($AU846,'FE Source'!$A:$AK,28,FALSE))</f>
        <v>#N/A</v>
      </c>
      <c r="BL846" s="215" t="e">
        <f>IF(VLOOKUP($AU846,'FE Source'!$A:$AK,29,FALSE)=0,"-",VLOOKUP($AU846,'FE Source'!$A:$AK,29,FALSE))</f>
        <v>#N/A</v>
      </c>
      <c r="BM846" s="215" t="e">
        <f>IF(VLOOKUP($AU846,'FE Source'!$A:$AK,30,FALSE)=0,"-",VLOOKUP($AU846,'FE Source'!$A:$AK,30,FALSE))</f>
        <v>#N/A</v>
      </c>
      <c r="BN846" t="e">
        <f>IF(VLOOKUP($AU846,'FE Source'!$A:$AK,31,FALSE)="No Specified Index","-",IF(VLOOKUP($AU846,'FE Source'!$A:$AK,31,FALSE)=0,"-",VLOOKUP($AU846,'FE Source'!$A:$AK,31,FALSE)))</f>
        <v>#N/A</v>
      </c>
      <c r="BO846" s="217" t="e">
        <f>IF(VLOOKUP($AU846,'FE Source'!$A:$AK,32,FALSE)=0,"-",VLOOKUP($AU846,'FE Source'!$A:$AK,32,FALSE))</f>
        <v>#N/A</v>
      </c>
      <c r="BP846" s="18" t="e">
        <f>IF(VLOOKUP($AU846,'FE Source'!$AZ:$BC,2,FALSE)=0,"-",VLOOKUP($AU846,'FE Source'!$AZ:$BC,2,FALSE))</f>
        <v>#N/A</v>
      </c>
      <c r="BQ846" s="18" t="e">
        <f>IF(VLOOKUP($AU846,'FE Source'!$AZ:$BC,3,FALSE)=0,"-",VLOOKUP($AU846,'FE Source'!$AZ:$BC,3,FALSE))</f>
        <v>#N/A</v>
      </c>
      <c r="BR846" s="18" t="e">
        <f>IF(VLOOKUP($AU846,'FE Source'!$AZ:$BC,4,FALSE)=0,"-",VLOOKUP($AU846,'FE Source'!$AZ:$BC,4,FALSE))</f>
        <v>#N/A</v>
      </c>
    </row>
    <row r="847" spans="3:70" ht="15">
      <c r="C847" s="650" t="str">
        <f>INDEX('UT - Retail'!$B$7:$B$1409,MATCH(AU847,'UT - Retail'!$U$7:$U$1409,0),1)</f>
        <v>Aberdeen American Opp</v>
      </c>
      <c r="D847" s="650"/>
      <c r="E847" s="618" t="str">
        <f>VLOOKUP(C847,'UT - Retail'!$B:$K,8,FALSE)</f>
        <v>Equities</v>
      </c>
      <c r="F847" s="618" t="str">
        <f>VLOOKUP(C847,'UT - Retail'!$B:$K,9,FALSE)</f>
        <v>US</v>
      </c>
      <c r="G847" s="618" t="str">
        <f>VLOOKUP(C847,'UT - Retail'!$B:$K,10,FALSE)</f>
        <v>General</v>
      </c>
      <c r="H847" s="82" t="str">
        <f>VLOOKUP(C847,'UT - Retail'!$B:$N,13,FALSE)</f>
        <v>No</v>
      </c>
      <c r="I847" s="82" t="str">
        <f>VLOOKUP(C847,'UT - Retail'!$B:$Q,14,FALSE)</f>
        <v>No</v>
      </c>
      <c r="J847" s="618" t="str">
        <f>VLOOKUP(C847,'UT - Retail'!$B:$Q,11,FALSE)</f>
        <v>No</v>
      </c>
      <c r="K847" s="130" t="str">
        <f>VLOOKUP(C847,'UT - Retail'!$B:$P,15,FALSE)</f>
        <v>No</v>
      </c>
      <c r="L847" s="82" t="str">
        <f>VLOOKUP(C847,'UT - Retail'!$B:$Q,16,FALSE)</f>
        <v>Both</v>
      </c>
      <c r="M847" s="618" t="str">
        <f>VLOOKUP(C847,'UT - Retail'!$B:$K,6,FALSE)</f>
        <v>SGD</v>
      </c>
      <c r="N847" s="618" t="str">
        <f>IFERROR(IF(MATCH(C847,'Portfolio Construction'!$AL:$AL,0),"Yes","No"),"No")</f>
        <v>No</v>
      </c>
      <c r="O847" s="618" t="str">
        <f>IFERROR(IF(MATCH(C847,'Portfolio Construction'!$AN:$AN,0),"Yes","No"),"No")</f>
        <v>No</v>
      </c>
      <c r="P847" s="618" t="str">
        <f>IFERROR(IF(MATCH(C847,'Portfolio Construction'!$AP:$AP,0),"Yes","No"),"No")</f>
        <v>No</v>
      </c>
      <c r="Q847" s="618" t="str">
        <f>IFERROR(IF(MATCH(C847,'Portfolio Construction'!$AR:$AR,0),"Yes","No"),"No")</f>
        <v>No</v>
      </c>
      <c r="R847" s="618" t="str">
        <f>IFERROR(IF(MATCH(C847,'Portfolio Construction'!$AT:$AT,0),"Yes","No"),"No")</f>
        <v>No</v>
      </c>
      <c r="S847" s="618" t="str">
        <f>IFERROR(IF(MATCH(C847,'Portfolio Construction'!$AV:$AV,0),"Yes","No"),"No")</f>
        <v>No</v>
      </c>
      <c r="T847" s="618" t="str">
        <f>IFERROR(IF(MATCH(C847,'Portfolio Construction'!$AX:$AX,0),"Yes","No"),"No")</f>
        <v>No</v>
      </c>
      <c r="U847" s="618" t="str">
        <f>IFERROR(IF(MATCH(C847,'Portfolio Construction'!$AZ:$AZ,0),"Yes","No"),"No")</f>
        <v>No</v>
      </c>
      <c r="V847" s="618" t="str">
        <f>IFERROR(IF(MATCH(C847,'Portfolio Construction'!$BB:$BB,0),"Yes","No"),"No")</f>
        <v>No</v>
      </c>
      <c r="W847" s="618" t="e">
        <f>IF(VLOOKUP($AU847,'FE Source'!$A:$W,3,FALSE)=0,"-",VLOOKUP($AU847,'FE Source'!$A:$W,3,FALSE))</f>
        <v>#N/A</v>
      </c>
      <c r="X847" s="618" t="e">
        <f>IF(VLOOKUP($AU847,'FE Source'!$A:$W,4,FALSE)=0,"-",VLOOKUP($AU847,'FE Source'!$A:$W,4,FALSE))</f>
        <v>#N/A</v>
      </c>
      <c r="Y847" s="618" t="e">
        <f>IF(VLOOKUP($AU847,'FE Source'!$A:$W,5,FALSE)=0,"-",VLOOKUP($AU847,'FE Source'!$A:$W,5,FALSE))</f>
        <v>#N/A</v>
      </c>
      <c r="Z847" s="618" t="e">
        <f>IF(VLOOKUP($AU847,'FE Source'!$A:$W,6,FALSE)=0,"-",VLOOKUP($AU847,'FE Source'!$A:$W,6,FALSE))</f>
        <v>#N/A</v>
      </c>
      <c r="AA847" s="618" t="e">
        <f>IF(VLOOKUP($AU847,'FE Source'!$A:$W,7,FALSE)=0,"-",VLOOKUP($AU847,'FE Source'!$A:$W,7,FALSE))</f>
        <v>#N/A</v>
      </c>
      <c r="AB847" s="618" t="e">
        <f>IF(VLOOKUP($AU847,'FE Source'!$A:$W,8,FALSE)=0,"-",VLOOKUP($AU847,'FE Source'!$A:$W,8,FALSE))</f>
        <v>#N/A</v>
      </c>
      <c r="AC847" s="632" t="e">
        <f>IF(VLOOKUP($AU847,'FE Source'!$A:$W,9,FALSE)=0,"-",VLOOKUP($AU847,'FE Source'!$A:$W,9,FALSE))</f>
        <v>#N/A</v>
      </c>
      <c r="AD847" s="634" t="e">
        <f>IF(VLOOKUP($AU847,'FE Source'!$A:$W,10,FALSE)=0,"-",VLOOKUP($AU847,'FE Source'!$A:$W,10,FALSE))</f>
        <v>#N/A</v>
      </c>
      <c r="AE847" s="618" t="e">
        <f>IF(VLOOKUP($AU847,'FE Source'!$A:$W,11,FALSE)=0,"-",VLOOKUP($AU847,'FE Source'!$A:$W,11,FALSE))</f>
        <v>#N/A</v>
      </c>
      <c r="AF847" s="618" t="e">
        <f>IF(VLOOKUP($AU847,'FE Source'!$A:$W,12,FALSE)=0,"-",VLOOKUP($AU847,'FE Source'!$A:$W,12,FALSE))</f>
        <v>#N/A</v>
      </c>
      <c r="AG847" s="618" t="e">
        <f>IF(VLOOKUP($AU847,'FE Source'!$A:$W,14,FALSE)=0,"-",VLOOKUP($AU847,'FE Source'!$A:$W,14,FALSE))</f>
        <v>#N/A</v>
      </c>
      <c r="AH847" s="102"/>
      <c r="AI847" s="618" t="e">
        <f>IF(VLOOKUP($AU847,'FE Source'!$A:$Y,20,FALSE)=0,"-",VLOOKUP($AU847,'FE Source'!$A:$Y,20,FALSE))</f>
        <v>#N/A</v>
      </c>
      <c r="AJ847" s="102"/>
      <c r="AK847" s="102"/>
      <c r="AL847" s="632" t="e">
        <f>IF(VLOOKUP($AU847,'FE Source'!$A:$Y,19,FALSE)=0,"-",VLOOKUP($AU847,'FE Source'!$A:$Y,19,FALSE))</f>
        <v>#N/A</v>
      </c>
      <c r="AM847" s="102"/>
      <c r="AN847" s="635" t="e">
        <f>IF(VLOOKUP($AU847,'FE Source'!$A:$W,13,FALSE)=0,"-",VLOOKUP($AU847,'FE Source'!$A:$W,13,FALSE))</f>
        <v>#N/A</v>
      </c>
      <c r="AO847" s="634" t="str">
        <f>IF(J847="no","-",IF(VLOOKUP($AU847,'FE Source'!$A:$W,15,FALSE)=0,"-",VLOOKUP($AU847,'FE Source'!$A:$W,15,FALSE)))</f>
        <v>-</v>
      </c>
      <c r="AP847" s="618" t="str">
        <f>IF(AO847="-","-",IF(VLOOKUP($AU847,'FE Source'!$A:$Z,21,FALSE)=0,"-",IF(VLOOKUP($AU847,'FE Source'!$A:$Z,21,FALSE)=2,"Semi-Annual",IF(VLOOKUP($AU847,'FE Source'!$A:$Z,21,FALSE)=4,"Quarterly",IF(VLOOKUP($AU847,'FE Source'!$A:$Z,21,FALSE)=12,"Monthly","Annual")))))</f>
        <v>-</v>
      </c>
      <c r="AQ847" s="632" t="e">
        <f t="array" ref="AQ847">IF(VLOOKUP($AU847,'FE Source'!$A:$W,16,FALSE)=0,"-",VLOOKUP($AU847,'FE Source'!$A:$W,16,FALSE))</f>
        <v>#N/A</v>
      </c>
      <c r="AR847" s="636" t="e">
        <f>IF(VLOOKUP($AU847,'FE Source'!$A:$W,17,FALSE)=0,"-",VLOOKUP($AU847,'FE Source'!$A:$W,17,FALSE))</f>
        <v>#N/A</v>
      </c>
      <c r="AS847" s="634" t="e">
        <f>IF(VLOOKUP($AU847,'FE Source'!$AN:$AS,4,FALSE)="",VLOOKUP($AU847,'FE Source'!$AN:$AS,3,FALSE),VLOOKUP($AU847,'FE Source'!$AN:$AS,4,FALSE))</f>
        <v>#N/A</v>
      </c>
      <c r="AT847" s="637" t="e">
        <f>IF(VLOOKUP($AU847,'FE Source'!$AN:$AS,5,FALSE)=0,"-",VLOOKUP($AU847,'FE Source'!$AN:$AS,5,FALSE))</f>
        <v>#N/A</v>
      </c>
      <c r="AU847" s="636" t="s">
        <v>46</v>
      </c>
      <c r="BE847" s="215" t="e">
        <f>IF(VLOOKUP($AU847,'FE Source'!$A:$AK,22,FALSE)=0,"-",VLOOKUP($AU847,'FE Source'!$A:$AK,22,FALSE))</f>
        <v>#N/A</v>
      </c>
      <c r="BF847" s="215" t="e">
        <f>IF(VLOOKUP($AU847,'FE Source'!$A:$AK,23,FALSE)=0,"-",VLOOKUP($AU847,'FE Source'!$A:$AK,23,FALSE))</f>
        <v>#N/A</v>
      </c>
      <c r="BG847" s="215" t="e">
        <f>IF(VLOOKUP($AU847,'FE Source'!$A:$AK,24,FALSE)=0,"-",VLOOKUP($AU847,'FE Source'!$A:$AK,24,FALSE))</f>
        <v>#N/A</v>
      </c>
      <c r="BH847" s="215" t="e">
        <f>IF(VLOOKUP($AU847,'FE Source'!$A:$AK,25,FALSE)=0,"-",VLOOKUP($AU847,'FE Source'!$A:$AK,25,FALSE))</f>
        <v>#N/A</v>
      </c>
      <c r="BI847" s="215" t="e">
        <f>IF(VLOOKUP($AU847,'FE Source'!$A:$AK,26,FALSE)=0,"-",VLOOKUP($AU847,'FE Source'!$A:$AK,26,FALSE))</f>
        <v>#N/A</v>
      </c>
      <c r="BJ847" s="215" t="e">
        <f>IF(VLOOKUP($AU847,'FE Source'!$A:$AK,27,FALSE)=0,"-",VLOOKUP($AU847,'FE Source'!$A:$AK,27,FALSE))</f>
        <v>#N/A</v>
      </c>
      <c r="BK847" s="215" t="e">
        <f>IF(VLOOKUP($AU847,'FE Source'!$A:$AK,28,FALSE)=0,"-",VLOOKUP($AU847,'FE Source'!$A:$AK,28,FALSE))</f>
        <v>#N/A</v>
      </c>
      <c r="BL847" s="215" t="e">
        <f>IF(VLOOKUP($AU847,'FE Source'!$A:$AK,29,FALSE)=0,"-",VLOOKUP($AU847,'FE Source'!$A:$AK,29,FALSE))</f>
        <v>#N/A</v>
      </c>
      <c r="BM847" s="215" t="e">
        <f>IF(VLOOKUP($AU847,'FE Source'!$A:$AK,30,FALSE)=0,"-",VLOOKUP($AU847,'FE Source'!$A:$AK,30,FALSE))</f>
        <v>#N/A</v>
      </c>
      <c r="BN847" t="e">
        <f>IF(VLOOKUP($AU847,'FE Source'!$A:$AK,31,FALSE)="No Specified Index","-",IF(VLOOKUP($AU847,'FE Source'!$A:$AK,31,FALSE)=0,"-",VLOOKUP($AU847,'FE Source'!$A:$AK,31,FALSE)))</f>
        <v>#N/A</v>
      </c>
      <c r="BO847" s="217" t="e">
        <f>IF(VLOOKUP($AU847,'FE Source'!$A:$AK,32,FALSE)=0,"-",VLOOKUP($AU847,'FE Source'!$A:$AK,32,FALSE))</f>
        <v>#N/A</v>
      </c>
      <c r="BP847" s="18" t="e">
        <f>IF(VLOOKUP($AU847,'FE Source'!$AZ:$BC,2,FALSE)=0,"-",VLOOKUP($AU847,'FE Source'!$AZ:$BC,2,FALSE))</f>
        <v>#N/A</v>
      </c>
      <c r="BQ847" s="18" t="e">
        <f>IF(VLOOKUP($AU847,'FE Source'!$AZ:$BC,3,FALSE)=0,"-",VLOOKUP($AU847,'FE Source'!$AZ:$BC,3,FALSE))</f>
        <v>#N/A</v>
      </c>
      <c r="BR847" s="18" t="e">
        <f>IF(VLOOKUP($AU847,'FE Source'!$AZ:$BC,4,FALSE)=0,"-",VLOOKUP($AU847,'FE Source'!$AZ:$BC,4,FALSE))</f>
        <v>#N/A</v>
      </c>
    </row>
    <row r="848" spans="3:70" ht="15">
      <c r="C848" s="650" t="str">
        <f>INDEX('UT - Retail'!$B$7:$B$1409,MATCH(AU848,'UT - Retail'!$U$7:$U$1409,0),1)</f>
        <v>Aberdeen American Opp</v>
      </c>
      <c r="D848" s="650"/>
      <c r="E848" s="618" t="str">
        <f>VLOOKUP(C848,'UT - Retail'!$B:$K,8,FALSE)</f>
        <v>Equities</v>
      </c>
      <c r="F848" s="618" t="str">
        <f>VLOOKUP(C848,'UT - Retail'!$B:$K,9,FALSE)</f>
        <v>US</v>
      </c>
      <c r="G848" s="618" t="str">
        <f>VLOOKUP(C848,'UT - Retail'!$B:$K,10,FALSE)</f>
        <v>General</v>
      </c>
      <c r="H848" s="82" t="str">
        <f>VLOOKUP(C848,'UT - Retail'!$B:$N,13,FALSE)</f>
        <v>No</v>
      </c>
      <c r="I848" s="82" t="str">
        <f>VLOOKUP(C848,'UT - Retail'!$B:$Q,14,FALSE)</f>
        <v>No</v>
      </c>
      <c r="J848" s="618" t="str">
        <f>VLOOKUP(C848,'UT - Retail'!$B:$Q,11,FALSE)</f>
        <v>No</v>
      </c>
      <c r="K848" s="130" t="str">
        <f>VLOOKUP(C848,'UT - Retail'!$B:$P,15,FALSE)</f>
        <v>No</v>
      </c>
      <c r="L848" s="82" t="str">
        <f>VLOOKUP(C848,'UT - Retail'!$B:$Q,16,FALSE)</f>
        <v>Both</v>
      </c>
      <c r="M848" s="618" t="str">
        <f>VLOOKUP(C848,'UT - Retail'!$B:$K,6,FALSE)</f>
        <v>SGD</v>
      </c>
      <c r="N848" s="618" t="str">
        <f>IFERROR(IF(MATCH(C848,'Portfolio Construction'!$AL:$AL,0),"Yes","No"),"No")</f>
        <v>No</v>
      </c>
      <c r="O848" s="618" t="str">
        <f>IFERROR(IF(MATCH(C848,'Portfolio Construction'!$AN:$AN,0),"Yes","No"),"No")</f>
        <v>No</v>
      </c>
      <c r="P848" s="618" t="str">
        <f>IFERROR(IF(MATCH(C848,'Portfolio Construction'!$AP:$AP,0),"Yes","No"),"No")</f>
        <v>No</v>
      </c>
      <c r="Q848" s="618" t="str">
        <f>IFERROR(IF(MATCH(C848,'Portfolio Construction'!$AR:$AR,0),"Yes","No"),"No")</f>
        <v>No</v>
      </c>
      <c r="R848" s="618" t="str">
        <f>IFERROR(IF(MATCH(C848,'Portfolio Construction'!$AT:$AT,0),"Yes","No"),"No")</f>
        <v>No</v>
      </c>
      <c r="S848" s="618" t="str">
        <f>IFERROR(IF(MATCH(C848,'Portfolio Construction'!$AV:$AV,0),"Yes","No"),"No")</f>
        <v>No</v>
      </c>
      <c r="T848" s="618" t="str">
        <f>IFERROR(IF(MATCH(C848,'Portfolio Construction'!$AX:$AX,0),"Yes","No"),"No")</f>
        <v>No</v>
      </c>
      <c r="U848" s="618" t="str">
        <f>IFERROR(IF(MATCH(C848,'Portfolio Construction'!$AZ:$AZ,0),"Yes","No"),"No")</f>
        <v>No</v>
      </c>
      <c r="V848" s="618" t="str">
        <f>IFERROR(IF(MATCH(C848,'Portfolio Construction'!$BB:$BB,0),"Yes","No"),"No")</f>
        <v>No</v>
      </c>
      <c r="W848" s="618" t="e">
        <f>IF(VLOOKUP($AU848,'FE Source'!$A:$W,3,FALSE)=0,"-",VLOOKUP($AU848,'FE Source'!$A:$W,3,FALSE))</f>
        <v>#N/A</v>
      </c>
      <c r="X848" s="618" t="e">
        <f>IF(VLOOKUP($AU848,'FE Source'!$A:$W,4,FALSE)=0,"-",VLOOKUP($AU848,'FE Source'!$A:$W,4,FALSE))</f>
        <v>#N/A</v>
      </c>
      <c r="Y848" s="618" t="e">
        <f>IF(VLOOKUP($AU848,'FE Source'!$A:$W,5,FALSE)=0,"-",VLOOKUP($AU848,'FE Source'!$A:$W,5,FALSE))</f>
        <v>#N/A</v>
      </c>
      <c r="Z848" s="618" t="e">
        <f>IF(VLOOKUP($AU848,'FE Source'!$A:$W,6,FALSE)=0,"-",VLOOKUP($AU848,'FE Source'!$A:$W,6,FALSE))</f>
        <v>#N/A</v>
      </c>
      <c r="AA848" s="618" t="e">
        <f>IF(VLOOKUP($AU848,'FE Source'!$A:$W,7,FALSE)=0,"-",VLOOKUP($AU848,'FE Source'!$A:$W,7,FALSE))</f>
        <v>#N/A</v>
      </c>
      <c r="AB848" s="618" t="e">
        <f>IF(VLOOKUP($AU848,'FE Source'!$A:$W,8,FALSE)=0,"-",VLOOKUP($AU848,'FE Source'!$A:$W,8,FALSE))</f>
        <v>#N/A</v>
      </c>
      <c r="AC848" s="632" t="e">
        <f>IF(VLOOKUP($AU848,'FE Source'!$A:$W,9,FALSE)=0,"-",VLOOKUP($AU848,'FE Source'!$A:$W,9,FALSE))</f>
        <v>#N/A</v>
      </c>
      <c r="AD848" s="634" t="e">
        <f>IF(VLOOKUP($AU848,'FE Source'!$A:$W,10,FALSE)=0,"-",VLOOKUP($AU848,'FE Source'!$A:$W,10,FALSE))</f>
        <v>#N/A</v>
      </c>
      <c r="AE848" s="618" t="e">
        <f>IF(VLOOKUP($AU848,'FE Source'!$A:$W,11,FALSE)=0,"-",VLOOKUP($AU848,'FE Source'!$A:$W,11,FALSE))</f>
        <v>#N/A</v>
      </c>
      <c r="AF848" s="618" t="e">
        <f>IF(VLOOKUP($AU848,'FE Source'!$A:$W,12,FALSE)=0,"-",VLOOKUP($AU848,'FE Source'!$A:$W,12,FALSE))</f>
        <v>#N/A</v>
      </c>
      <c r="AG848" s="618" t="e">
        <f>IF(VLOOKUP($AU848,'FE Source'!$A:$W,14,FALSE)=0,"-",VLOOKUP($AU848,'FE Source'!$A:$W,14,FALSE))</f>
        <v>#N/A</v>
      </c>
      <c r="AH848" s="102"/>
      <c r="AI848" s="618" t="e">
        <f>IF(VLOOKUP($AU848,'FE Source'!$A:$Y,20,FALSE)=0,"-",VLOOKUP($AU848,'FE Source'!$A:$Y,20,FALSE))</f>
        <v>#N/A</v>
      </c>
      <c r="AJ848" s="102"/>
      <c r="AK848" s="102"/>
      <c r="AL848" s="632" t="e">
        <f>IF(VLOOKUP($AU848,'FE Source'!$A:$Y,19,FALSE)=0,"-",VLOOKUP($AU848,'FE Source'!$A:$Y,19,FALSE))</f>
        <v>#N/A</v>
      </c>
      <c r="AM848" s="102"/>
      <c r="AN848" s="635" t="e">
        <f>IF(VLOOKUP($AU848,'FE Source'!$A:$W,13,FALSE)=0,"-",VLOOKUP($AU848,'FE Source'!$A:$W,13,FALSE))</f>
        <v>#N/A</v>
      </c>
      <c r="AO848" s="634" t="str">
        <f>IF(J848="no","-",IF(VLOOKUP($AU848,'FE Source'!$A:$W,15,FALSE)=0,"-",VLOOKUP($AU848,'FE Source'!$A:$W,15,FALSE)))</f>
        <v>-</v>
      </c>
      <c r="AP848" s="618" t="str">
        <f>IF(AO848="-","-",IF(VLOOKUP($AU848,'FE Source'!$A:$Z,21,FALSE)=0,"-",IF(VLOOKUP($AU848,'FE Source'!$A:$Z,21,FALSE)=2,"Semi-Annual",IF(VLOOKUP($AU848,'FE Source'!$A:$Z,21,FALSE)=4,"Quarterly",IF(VLOOKUP($AU848,'FE Source'!$A:$Z,21,FALSE)=12,"Monthly","Annual")))))</f>
        <v>-</v>
      </c>
      <c r="AQ848" s="632" t="e">
        <f t="array" ref="AQ848">IF(VLOOKUP($AU848,'FE Source'!$A:$W,16,FALSE)=0,"-",VLOOKUP($AU848,'FE Source'!$A:$W,16,FALSE))</f>
        <v>#N/A</v>
      </c>
      <c r="AR848" s="636" t="e">
        <f>IF(VLOOKUP($AU848,'FE Source'!$A:$W,17,FALSE)=0,"-",VLOOKUP($AU848,'FE Source'!$A:$W,17,FALSE))</f>
        <v>#N/A</v>
      </c>
      <c r="AS848" s="634" t="e">
        <f>IF(VLOOKUP($AU848,'FE Source'!$AN:$AS,4,FALSE)="",VLOOKUP($AU848,'FE Source'!$AN:$AS,3,FALSE),VLOOKUP($AU848,'FE Source'!$AN:$AS,4,FALSE))</f>
        <v>#N/A</v>
      </c>
      <c r="AT848" s="637" t="e">
        <f>IF(VLOOKUP($AU848,'FE Source'!$AN:$AS,5,FALSE)=0,"-",VLOOKUP($AU848,'FE Source'!$AN:$AS,5,FALSE))</f>
        <v>#N/A</v>
      </c>
      <c r="AU848" s="636" t="s">
        <v>46</v>
      </c>
      <c r="BE848" s="215" t="e">
        <f>IF(VLOOKUP($AU848,'FE Source'!$A:$AK,22,FALSE)=0,"-",VLOOKUP($AU848,'FE Source'!$A:$AK,22,FALSE))</f>
        <v>#N/A</v>
      </c>
      <c r="BF848" s="215" t="e">
        <f>IF(VLOOKUP($AU848,'FE Source'!$A:$AK,23,FALSE)=0,"-",VLOOKUP($AU848,'FE Source'!$A:$AK,23,FALSE))</f>
        <v>#N/A</v>
      </c>
      <c r="BG848" s="215" t="e">
        <f>IF(VLOOKUP($AU848,'FE Source'!$A:$AK,24,FALSE)=0,"-",VLOOKUP($AU848,'FE Source'!$A:$AK,24,FALSE))</f>
        <v>#N/A</v>
      </c>
      <c r="BH848" s="215" t="e">
        <f>IF(VLOOKUP($AU848,'FE Source'!$A:$AK,25,FALSE)=0,"-",VLOOKUP($AU848,'FE Source'!$A:$AK,25,FALSE))</f>
        <v>#N/A</v>
      </c>
      <c r="BI848" s="215" t="e">
        <f>IF(VLOOKUP($AU848,'FE Source'!$A:$AK,26,FALSE)=0,"-",VLOOKUP($AU848,'FE Source'!$A:$AK,26,FALSE))</f>
        <v>#N/A</v>
      </c>
      <c r="BJ848" s="215" t="e">
        <f>IF(VLOOKUP($AU848,'FE Source'!$A:$AK,27,FALSE)=0,"-",VLOOKUP($AU848,'FE Source'!$A:$AK,27,FALSE))</f>
        <v>#N/A</v>
      </c>
      <c r="BK848" s="215" t="e">
        <f>IF(VLOOKUP($AU848,'FE Source'!$A:$AK,28,FALSE)=0,"-",VLOOKUP($AU848,'FE Source'!$A:$AK,28,FALSE))</f>
        <v>#N/A</v>
      </c>
      <c r="BL848" s="215" t="e">
        <f>IF(VLOOKUP($AU848,'FE Source'!$A:$AK,29,FALSE)=0,"-",VLOOKUP($AU848,'FE Source'!$A:$AK,29,FALSE))</f>
        <v>#N/A</v>
      </c>
      <c r="BM848" s="215" t="e">
        <f>IF(VLOOKUP($AU848,'FE Source'!$A:$AK,30,FALSE)=0,"-",VLOOKUP($AU848,'FE Source'!$A:$AK,30,FALSE))</f>
        <v>#N/A</v>
      </c>
      <c r="BN848" t="e">
        <f>IF(VLOOKUP($AU848,'FE Source'!$A:$AK,31,FALSE)="No Specified Index","-",IF(VLOOKUP($AU848,'FE Source'!$A:$AK,31,FALSE)=0,"-",VLOOKUP($AU848,'FE Source'!$A:$AK,31,FALSE)))</f>
        <v>#N/A</v>
      </c>
      <c r="BO848" s="217" t="e">
        <f>IF(VLOOKUP($AU848,'FE Source'!$A:$AK,32,FALSE)=0,"-",VLOOKUP($AU848,'FE Source'!$A:$AK,32,FALSE))</f>
        <v>#N/A</v>
      </c>
      <c r="BP848" s="18" t="e">
        <f>IF(VLOOKUP($AU848,'FE Source'!$AZ:$BC,2,FALSE)=0,"-",VLOOKUP($AU848,'FE Source'!$AZ:$BC,2,FALSE))</f>
        <v>#N/A</v>
      </c>
      <c r="BQ848" s="18" t="e">
        <f>IF(VLOOKUP($AU848,'FE Source'!$AZ:$BC,3,FALSE)=0,"-",VLOOKUP($AU848,'FE Source'!$AZ:$BC,3,FALSE))</f>
        <v>#N/A</v>
      </c>
      <c r="BR848" s="18" t="e">
        <f>IF(VLOOKUP($AU848,'FE Source'!$AZ:$BC,4,FALSE)=0,"-",VLOOKUP($AU848,'FE Source'!$AZ:$BC,4,FALSE))</f>
        <v>#N/A</v>
      </c>
    </row>
    <row r="849" spans="3:70" ht="15">
      <c r="C849" s="650" t="str">
        <f>INDEX('UT - Retail'!$B$7:$B$1409,MATCH(AU849,'UT - Retail'!$U$7:$U$1409,0),1)</f>
        <v>Aberdeen American Opp</v>
      </c>
      <c r="D849" s="650"/>
      <c r="E849" s="618" t="str">
        <f>VLOOKUP(C849,'UT - Retail'!$B:$K,8,FALSE)</f>
        <v>Equities</v>
      </c>
      <c r="F849" s="618" t="str">
        <f>VLOOKUP(C849,'UT - Retail'!$B:$K,9,FALSE)</f>
        <v>US</v>
      </c>
      <c r="G849" s="618" t="str">
        <f>VLOOKUP(C849,'UT - Retail'!$B:$K,10,FALSE)</f>
        <v>General</v>
      </c>
      <c r="H849" s="82" t="str">
        <f>VLOOKUP(C849,'UT - Retail'!$B:$N,13,FALSE)</f>
        <v>No</v>
      </c>
      <c r="I849" s="82" t="str">
        <f>VLOOKUP(C849,'UT - Retail'!$B:$Q,14,FALSE)</f>
        <v>No</v>
      </c>
      <c r="J849" s="618" t="str">
        <f>VLOOKUP(C849,'UT - Retail'!$B:$Q,11,FALSE)</f>
        <v>No</v>
      </c>
      <c r="K849" s="130" t="str">
        <f>VLOOKUP(C849,'UT - Retail'!$B:$P,15,FALSE)</f>
        <v>No</v>
      </c>
      <c r="L849" s="82" t="str">
        <f>VLOOKUP(C849,'UT - Retail'!$B:$Q,16,FALSE)</f>
        <v>Both</v>
      </c>
      <c r="M849" s="618" t="str">
        <f>VLOOKUP(C849,'UT - Retail'!$B:$K,6,FALSE)</f>
        <v>SGD</v>
      </c>
      <c r="N849" s="618" t="str">
        <f>IFERROR(IF(MATCH(C849,'Portfolio Construction'!$AL:$AL,0),"Yes","No"),"No")</f>
        <v>No</v>
      </c>
      <c r="O849" s="618" t="str">
        <f>IFERROR(IF(MATCH(C849,'Portfolio Construction'!$AN:$AN,0),"Yes","No"),"No")</f>
        <v>No</v>
      </c>
      <c r="P849" s="618" t="str">
        <f>IFERROR(IF(MATCH(C849,'Portfolio Construction'!$AP:$AP,0),"Yes","No"),"No")</f>
        <v>No</v>
      </c>
      <c r="Q849" s="618" t="str">
        <f>IFERROR(IF(MATCH(C849,'Portfolio Construction'!$AR:$AR,0),"Yes","No"),"No")</f>
        <v>No</v>
      </c>
      <c r="R849" s="618" t="str">
        <f>IFERROR(IF(MATCH(C849,'Portfolio Construction'!$AT:$AT,0),"Yes","No"),"No")</f>
        <v>No</v>
      </c>
      <c r="S849" s="618" t="str">
        <f>IFERROR(IF(MATCH(C849,'Portfolio Construction'!$AV:$AV,0),"Yes","No"),"No")</f>
        <v>No</v>
      </c>
      <c r="T849" s="618" t="str">
        <f>IFERROR(IF(MATCH(C849,'Portfolio Construction'!$AX:$AX,0),"Yes","No"),"No")</f>
        <v>No</v>
      </c>
      <c r="U849" s="618" t="str">
        <f>IFERROR(IF(MATCH(C849,'Portfolio Construction'!$AZ:$AZ,0),"Yes","No"),"No")</f>
        <v>No</v>
      </c>
      <c r="V849" s="618" t="str">
        <f>IFERROR(IF(MATCH(C849,'Portfolio Construction'!$BB:$BB,0),"Yes","No"),"No")</f>
        <v>No</v>
      </c>
      <c r="W849" s="618" t="e">
        <f>IF(VLOOKUP($AU849,'FE Source'!$A:$W,3,FALSE)=0,"-",VLOOKUP($AU849,'FE Source'!$A:$W,3,FALSE))</f>
        <v>#N/A</v>
      </c>
      <c r="X849" s="618" t="e">
        <f>IF(VLOOKUP($AU849,'FE Source'!$A:$W,4,FALSE)=0,"-",VLOOKUP($AU849,'FE Source'!$A:$W,4,FALSE))</f>
        <v>#N/A</v>
      </c>
      <c r="Y849" s="618" t="e">
        <f>IF(VLOOKUP($AU849,'FE Source'!$A:$W,5,FALSE)=0,"-",VLOOKUP($AU849,'FE Source'!$A:$W,5,FALSE))</f>
        <v>#N/A</v>
      </c>
      <c r="Z849" s="618" t="e">
        <f>IF(VLOOKUP($AU849,'FE Source'!$A:$W,6,FALSE)=0,"-",VLOOKUP($AU849,'FE Source'!$A:$W,6,FALSE))</f>
        <v>#N/A</v>
      </c>
      <c r="AA849" s="618" t="e">
        <f>IF(VLOOKUP($AU849,'FE Source'!$A:$W,7,FALSE)=0,"-",VLOOKUP($AU849,'FE Source'!$A:$W,7,FALSE))</f>
        <v>#N/A</v>
      </c>
      <c r="AB849" s="618" t="e">
        <f>IF(VLOOKUP($AU849,'FE Source'!$A:$W,8,FALSE)=0,"-",VLOOKUP($AU849,'FE Source'!$A:$W,8,FALSE))</f>
        <v>#N/A</v>
      </c>
      <c r="AC849" s="632" t="e">
        <f>IF(VLOOKUP($AU849,'FE Source'!$A:$W,9,FALSE)=0,"-",VLOOKUP($AU849,'FE Source'!$A:$W,9,FALSE))</f>
        <v>#N/A</v>
      </c>
      <c r="AD849" s="634" t="e">
        <f>IF(VLOOKUP($AU849,'FE Source'!$A:$W,10,FALSE)=0,"-",VLOOKUP($AU849,'FE Source'!$A:$W,10,FALSE))</f>
        <v>#N/A</v>
      </c>
      <c r="AE849" s="618" t="e">
        <f>IF(VLOOKUP($AU849,'FE Source'!$A:$W,11,FALSE)=0,"-",VLOOKUP($AU849,'FE Source'!$A:$W,11,FALSE))</f>
        <v>#N/A</v>
      </c>
      <c r="AF849" s="618" t="e">
        <f>IF(VLOOKUP($AU849,'FE Source'!$A:$W,12,FALSE)=0,"-",VLOOKUP($AU849,'FE Source'!$A:$W,12,FALSE))</f>
        <v>#N/A</v>
      </c>
      <c r="AG849" s="618" t="e">
        <f>IF(VLOOKUP($AU849,'FE Source'!$A:$W,14,FALSE)=0,"-",VLOOKUP($AU849,'FE Source'!$A:$W,14,FALSE))</f>
        <v>#N/A</v>
      </c>
      <c r="AH849" s="102"/>
      <c r="AI849" s="618" t="e">
        <f>IF(VLOOKUP($AU849,'FE Source'!$A:$Y,20,FALSE)=0,"-",VLOOKUP($AU849,'FE Source'!$A:$Y,20,FALSE))</f>
        <v>#N/A</v>
      </c>
      <c r="AJ849" s="102"/>
      <c r="AK849" s="102"/>
      <c r="AL849" s="632" t="e">
        <f>IF(VLOOKUP($AU849,'FE Source'!$A:$Y,19,FALSE)=0,"-",VLOOKUP($AU849,'FE Source'!$A:$Y,19,FALSE))</f>
        <v>#N/A</v>
      </c>
      <c r="AM849" s="102"/>
      <c r="AN849" s="635" t="e">
        <f>IF(VLOOKUP($AU849,'FE Source'!$A:$W,13,FALSE)=0,"-",VLOOKUP($AU849,'FE Source'!$A:$W,13,FALSE))</f>
        <v>#N/A</v>
      </c>
      <c r="AO849" s="634" t="str">
        <f>IF(J849="no","-",IF(VLOOKUP($AU849,'FE Source'!$A:$W,15,FALSE)=0,"-",VLOOKUP($AU849,'FE Source'!$A:$W,15,FALSE)))</f>
        <v>-</v>
      </c>
      <c r="AP849" s="618" t="str">
        <f>IF(AO849="-","-",IF(VLOOKUP($AU849,'FE Source'!$A:$Z,21,FALSE)=0,"-",IF(VLOOKUP($AU849,'FE Source'!$A:$Z,21,FALSE)=2,"Semi-Annual",IF(VLOOKUP($AU849,'FE Source'!$A:$Z,21,FALSE)=4,"Quarterly",IF(VLOOKUP($AU849,'FE Source'!$A:$Z,21,FALSE)=12,"Monthly","Annual")))))</f>
        <v>-</v>
      </c>
      <c r="AQ849" s="632" t="e">
        <f t="array" ref="AQ849">IF(VLOOKUP($AU849,'FE Source'!$A:$W,16,FALSE)=0,"-",VLOOKUP($AU849,'FE Source'!$A:$W,16,FALSE))</f>
        <v>#N/A</v>
      </c>
      <c r="AR849" s="636" t="e">
        <f>IF(VLOOKUP($AU849,'FE Source'!$A:$W,17,FALSE)=0,"-",VLOOKUP($AU849,'FE Source'!$A:$W,17,FALSE))</f>
        <v>#N/A</v>
      </c>
      <c r="AS849" s="634" t="e">
        <f>IF(VLOOKUP($AU849,'FE Source'!$AN:$AS,4,FALSE)="",VLOOKUP($AU849,'FE Source'!$AN:$AS,3,FALSE),VLOOKUP($AU849,'FE Source'!$AN:$AS,4,FALSE))</f>
        <v>#N/A</v>
      </c>
      <c r="AT849" s="637" t="e">
        <f>IF(VLOOKUP($AU849,'FE Source'!$AN:$AS,5,FALSE)=0,"-",VLOOKUP($AU849,'FE Source'!$AN:$AS,5,FALSE))</f>
        <v>#N/A</v>
      </c>
      <c r="AU849" s="636" t="s">
        <v>46</v>
      </c>
      <c r="BE849" s="215" t="e">
        <f>IF(VLOOKUP($AU849,'FE Source'!$A:$AK,22,FALSE)=0,"-",VLOOKUP($AU849,'FE Source'!$A:$AK,22,FALSE))</f>
        <v>#N/A</v>
      </c>
      <c r="BF849" s="215" t="e">
        <f>IF(VLOOKUP($AU849,'FE Source'!$A:$AK,23,FALSE)=0,"-",VLOOKUP($AU849,'FE Source'!$A:$AK,23,FALSE))</f>
        <v>#N/A</v>
      </c>
      <c r="BG849" s="215" t="e">
        <f>IF(VLOOKUP($AU849,'FE Source'!$A:$AK,24,FALSE)=0,"-",VLOOKUP($AU849,'FE Source'!$A:$AK,24,FALSE))</f>
        <v>#N/A</v>
      </c>
      <c r="BH849" s="215" t="e">
        <f>IF(VLOOKUP($AU849,'FE Source'!$A:$AK,25,FALSE)=0,"-",VLOOKUP($AU849,'FE Source'!$A:$AK,25,FALSE))</f>
        <v>#N/A</v>
      </c>
      <c r="BI849" s="215" t="e">
        <f>IF(VLOOKUP($AU849,'FE Source'!$A:$AK,26,FALSE)=0,"-",VLOOKUP($AU849,'FE Source'!$A:$AK,26,FALSE))</f>
        <v>#N/A</v>
      </c>
      <c r="BJ849" s="215" t="e">
        <f>IF(VLOOKUP($AU849,'FE Source'!$A:$AK,27,FALSE)=0,"-",VLOOKUP($AU849,'FE Source'!$A:$AK,27,FALSE))</f>
        <v>#N/A</v>
      </c>
      <c r="BK849" s="215" t="e">
        <f>IF(VLOOKUP($AU849,'FE Source'!$A:$AK,28,FALSE)=0,"-",VLOOKUP($AU849,'FE Source'!$A:$AK,28,FALSE))</f>
        <v>#N/A</v>
      </c>
      <c r="BL849" s="215" t="e">
        <f>IF(VLOOKUP($AU849,'FE Source'!$A:$AK,29,FALSE)=0,"-",VLOOKUP($AU849,'FE Source'!$A:$AK,29,FALSE))</f>
        <v>#N/A</v>
      </c>
      <c r="BM849" s="215" t="e">
        <f>IF(VLOOKUP($AU849,'FE Source'!$A:$AK,30,FALSE)=0,"-",VLOOKUP($AU849,'FE Source'!$A:$AK,30,FALSE))</f>
        <v>#N/A</v>
      </c>
      <c r="BN849" t="e">
        <f>IF(VLOOKUP($AU849,'FE Source'!$A:$AK,31,FALSE)="No Specified Index","-",IF(VLOOKUP($AU849,'FE Source'!$A:$AK,31,FALSE)=0,"-",VLOOKUP($AU849,'FE Source'!$A:$AK,31,FALSE)))</f>
        <v>#N/A</v>
      </c>
      <c r="BO849" s="217" t="e">
        <f>IF(VLOOKUP($AU849,'FE Source'!$A:$AK,32,FALSE)=0,"-",VLOOKUP($AU849,'FE Source'!$A:$AK,32,FALSE))</f>
        <v>#N/A</v>
      </c>
      <c r="BP849" s="18" t="e">
        <f>IF(VLOOKUP($AU849,'FE Source'!$AZ:$BC,2,FALSE)=0,"-",VLOOKUP($AU849,'FE Source'!$AZ:$BC,2,FALSE))</f>
        <v>#N/A</v>
      </c>
      <c r="BQ849" s="18" t="e">
        <f>IF(VLOOKUP($AU849,'FE Source'!$AZ:$BC,3,FALSE)=0,"-",VLOOKUP($AU849,'FE Source'!$AZ:$BC,3,FALSE))</f>
        <v>#N/A</v>
      </c>
      <c r="BR849" s="18" t="e">
        <f>IF(VLOOKUP($AU849,'FE Source'!$AZ:$BC,4,FALSE)=0,"-",VLOOKUP($AU849,'FE Source'!$AZ:$BC,4,FALSE))</f>
        <v>#N/A</v>
      </c>
    </row>
    <row r="850" spans="3:70" ht="15">
      <c r="C850" s="650" t="str">
        <f>INDEX('UT - Retail'!$B$7:$B$1409,MATCH(AU850,'UT - Retail'!$U$7:$U$1409,0),1)</f>
        <v>Aberdeen American Opp</v>
      </c>
      <c r="D850" s="650"/>
      <c r="E850" s="618" t="str">
        <f>VLOOKUP(C850,'UT - Retail'!$B:$K,8,FALSE)</f>
        <v>Equities</v>
      </c>
      <c r="F850" s="618" t="str">
        <f>VLOOKUP(C850,'UT - Retail'!$B:$K,9,FALSE)</f>
        <v>US</v>
      </c>
      <c r="G850" s="618" t="str">
        <f>VLOOKUP(C850,'UT - Retail'!$B:$K,10,FALSE)</f>
        <v>General</v>
      </c>
      <c r="H850" s="82" t="str">
        <f>VLOOKUP(C850,'UT - Retail'!$B:$N,13,FALSE)</f>
        <v>No</v>
      </c>
      <c r="I850" s="82" t="str">
        <f>VLOOKUP(C850,'UT - Retail'!$B:$Q,14,FALSE)</f>
        <v>No</v>
      </c>
      <c r="J850" s="618" t="str">
        <f>VLOOKUP(C850,'UT - Retail'!$B:$Q,11,FALSE)</f>
        <v>No</v>
      </c>
      <c r="K850" s="130" t="str">
        <f>VLOOKUP(C850,'UT - Retail'!$B:$P,15,FALSE)</f>
        <v>No</v>
      </c>
      <c r="L850" s="82" t="str">
        <f>VLOOKUP(C850,'UT - Retail'!$B:$Q,16,FALSE)</f>
        <v>Both</v>
      </c>
      <c r="M850" s="618" t="str">
        <f>VLOOKUP(C850,'UT - Retail'!$B:$K,6,FALSE)</f>
        <v>SGD</v>
      </c>
      <c r="N850" s="618" t="str">
        <f>IFERROR(IF(MATCH(C850,'Portfolio Construction'!$AL:$AL,0),"Yes","No"),"No")</f>
        <v>No</v>
      </c>
      <c r="O850" s="618" t="str">
        <f>IFERROR(IF(MATCH(C850,'Portfolio Construction'!$AN:$AN,0),"Yes","No"),"No")</f>
        <v>No</v>
      </c>
      <c r="P850" s="618" t="str">
        <f>IFERROR(IF(MATCH(C850,'Portfolio Construction'!$AP:$AP,0),"Yes","No"),"No")</f>
        <v>No</v>
      </c>
      <c r="Q850" s="618" t="str">
        <f>IFERROR(IF(MATCH(C850,'Portfolio Construction'!$AR:$AR,0),"Yes","No"),"No")</f>
        <v>No</v>
      </c>
      <c r="R850" s="618" t="str">
        <f>IFERROR(IF(MATCH(C850,'Portfolio Construction'!$AT:$AT,0),"Yes","No"),"No")</f>
        <v>No</v>
      </c>
      <c r="S850" s="618" t="str">
        <f>IFERROR(IF(MATCH(C850,'Portfolio Construction'!$AV:$AV,0),"Yes","No"),"No")</f>
        <v>No</v>
      </c>
      <c r="T850" s="618" t="str">
        <f>IFERROR(IF(MATCH(C850,'Portfolio Construction'!$AX:$AX,0),"Yes","No"),"No")</f>
        <v>No</v>
      </c>
      <c r="U850" s="618" t="str">
        <f>IFERROR(IF(MATCH(C850,'Portfolio Construction'!$AZ:$AZ,0),"Yes","No"),"No")</f>
        <v>No</v>
      </c>
      <c r="V850" s="618" t="str">
        <f>IFERROR(IF(MATCH(C850,'Portfolio Construction'!$BB:$BB,0),"Yes","No"),"No")</f>
        <v>No</v>
      </c>
      <c r="W850" s="618" t="e">
        <f>IF(VLOOKUP($AU850,'FE Source'!$A:$W,3,FALSE)=0,"-",VLOOKUP($AU850,'FE Source'!$A:$W,3,FALSE))</f>
        <v>#N/A</v>
      </c>
      <c r="X850" s="618" t="e">
        <f>IF(VLOOKUP($AU850,'FE Source'!$A:$W,4,FALSE)=0,"-",VLOOKUP($AU850,'FE Source'!$A:$W,4,FALSE))</f>
        <v>#N/A</v>
      </c>
      <c r="Y850" s="618" t="e">
        <f>IF(VLOOKUP($AU850,'FE Source'!$A:$W,5,FALSE)=0,"-",VLOOKUP($AU850,'FE Source'!$A:$W,5,FALSE))</f>
        <v>#N/A</v>
      </c>
      <c r="Z850" s="618" t="e">
        <f>IF(VLOOKUP($AU850,'FE Source'!$A:$W,6,FALSE)=0,"-",VLOOKUP($AU850,'FE Source'!$A:$W,6,FALSE))</f>
        <v>#N/A</v>
      </c>
      <c r="AA850" s="618" t="e">
        <f>IF(VLOOKUP($AU850,'FE Source'!$A:$W,7,FALSE)=0,"-",VLOOKUP($AU850,'FE Source'!$A:$W,7,FALSE))</f>
        <v>#N/A</v>
      </c>
      <c r="AB850" s="618" t="e">
        <f>IF(VLOOKUP($AU850,'FE Source'!$A:$W,8,FALSE)=0,"-",VLOOKUP($AU850,'FE Source'!$A:$W,8,FALSE))</f>
        <v>#N/A</v>
      </c>
      <c r="AC850" s="632" t="e">
        <f>IF(VLOOKUP($AU850,'FE Source'!$A:$W,9,FALSE)=0,"-",VLOOKUP($AU850,'FE Source'!$A:$W,9,FALSE))</f>
        <v>#N/A</v>
      </c>
      <c r="AD850" s="634" t="e">
        <f>IF(VLOOKUP($AU850,'FE Source'!$A:$W,10,FALSE)=0,"-",VLOOKUP($AU850,'FE Source'!$A:$W,10,FALSE))</f>
        <v>#N/A</v>
      </c>
      <c r="AE850" s="618" t="e">
        <f>IF(VLOOKUP($AU850,'FE Source'!$A:$W,11,FALSE)=0,"-",VLOOKUP($AU850,'FE Source'!$A:$W,11,FALSE))</f>
        <v>#N/A</v>
      </c>
      <c r="AF850" s="618" t="e">
        <f>IF(VLOOKUP($AU850,'FE Source'!$A:$W,12,FALSE)=0,"-",VLOOKUP($AU850,'FE Source'!$A:$W,12,FALSE))</f>
        <v>#N/A</v>
      </c>
      <c r="AG850" s="618" t="e">
        <f>IF(VLOOKUP($AU850,'FE Source'!$A:$W,14,FALSE)=0,"-",VLOOKUP($AU850,'FE Source'!$A:$W,14,FALSE))</f>
        <v>#N/A</v>
      </c>
      <c r="AH850" s="102"/>
      <c r="AI850" s="618" t="e">
        <f>IF(VLOOKUP($AU850,'FE Source'!$A:$Y,20,FALSE)=0,"-",VLOOKUP($AU850,'FE Source'!$A:$Y,20,FALSE))</f>
        <v>#N/A</v>
      </c>
      <c r="AJ850" s="102"/>
      <c r="AK850" s="102"/>
      <c r="AL850" s="632" t="e">
        <f>IF(VLOOKUP($AU850,'FE Source'!$A:$Y,19,FALSE)=0,"-",VLOOKUP($AU850,'FE Source'!$A:$Y,19,FALSE))</f>
        <v>#N/A</v>
      </c>
      <c r="AM850" s="102"/>
      <c r="AN850" s="635" t="e">
        <f>IF(VLOOKUP($AU850,'FE Source'!$A:$W,13,FALSE)=0,"-",VLOOKUP($AU850,'FE Source'!$A:$W,13,FALSE))</f>
        <v>#N/A</v>
      </c>
      <c r="AO850" s="634" t="str">
        <f>IF(J850="no","-",IF(VLOOKUP($AU850,'FE Source'!$A:$W,15,FALSE)=0,"-",VLOOKUP($AU850,'FE Source'!$A:$W,15,FALSE)))</f>
        <v>-</v>
      </c>
      <c r="AP850" s="618" t="str">
        <f>IF(AO850="-","-",IF(VLOOKUP($AU850,'FE Source'!$A:$Z,21,FALSE)=0,"-",IF(VLOOKUP($AU850,'FE Source'!$A:$Z,21,FALSE)=2,"Semi-Annual",IF(VLOOKUP($AU850,'FE Source'!$A:$Z,21,FALSE)=4,"Quarterly",IF(VLOOKUP($AU850,'FE Source'!$A:$Z,21,FALSE)=12,"Monthly","Annual")))))</f>
        <v>-</v>
      </c>
      <c r="AQ850" s="632" t="e">
        <f t="array" ref="AQ850">IF(VLOOKUP($AU850,'FE Source'!$A:$W,16,FALSE)=0,"-",VLOOKUP($AU850,'FE Source'!$A:$W,16,FALSE))</f>
        <v>#N/A</v>
      </c>
      <c r="AR850" s="636" t="e">
        <f>IF(VLOOKUP($AU850,'FE Source'!$A:$W,17,FALSE)=0,"-",VLOOKUP($AU850,'FE Source'!$A:$W,17,FALSE))</f>
        <v>#N/A</v>
      </c>
      <c r="AS850" s="634" t="e">
        <f>IF(VLOOKUP($AU850,'FE Source'!$AN:$AS,4,FALSE)="",VLOOKUP($AU850,'FE Source'!$AN:$AS,3,FALSE),VLOOKUP($AU850,'FE Source'!$AN:$AS,4,FALSE))</f>
        <v>#N/A</v>
      </c>
      <c r="AT850" s="637" t="e">
        <f>IF(VLOOKUP($AU850,'FE Source'!$AN:$AS,5,FALSE)=0,"-",VLOOKUP($AU850,'FE Source'!$AN:$AS,5,FALSE))</f>
        <v>#N/A</v>
      </c>
      <c r="AU850" s="636" t="s">
        <v>46</v>
      </c>
      <c r="BE850" s="215" t="e">
        <f>IF(VLOOKUP($AU850,'FE Source'!$A:$AK,22,FALSE)=0,"-",VLOOKUP($AU850,'FE Source'!$A:$AK,22,FALSE))</f>
        <v>#N/A</v>
      </c>
      <c r="BF850" s="215" t="e">
        <f>IF(VLOOKUP($AU850,'FE Source'!$A:$AK,23,FALSE)=0,"-",VLOOKUP($AU850,'FE Source'!$A:$AK,23,FALSE))</f>
        <v>#N/A</v>
      </c>
      <c r="BG850" s="215" t="e">
        <f>IF(VLOOKUP($AU850,'FE Source'!$A:$AK,24,FALSE)=0,"-",VLOOKUP($AU850,'FE Source'!$A:$AK,24,FALSE))</f>
        <v>#N/A</v>
      </c>
      <c r="BH850" s="215" t="e">
        <f>IF(VLOOKUP($AU850,'FE Source'!$A:$AK,25,FALSE)=0,"-",VLOOKUP($AU850,'FE Source'!$A:$AK,25,FALSE))</f>
        <v>#N/A</v>
      </c>
      <c r="BI850" s="215" t="e">
        <f>IF(VLOOKUP($AU850,'FE Source'!$A:$AK,26,FALSE)=0,"-",VLOOKUP($AU850,'FE Source'!$A:$AK,26,FALSE))</f>
        <v>#N/A</v>
      </c>
      <c r="BJ850" s="215" t="e">
        <f>IF(VLOOKUP($AU850,'FE Source'!$A:$AK,27,FALSE)=0,"-",VLOOKUP($AU850,'FE Source'!$A:$AK,27,FALSE))</f>
        <v>#N/A</v>
      </c>
      <c r="BK850" s="215" t="e">
        <f>IF(VLOOKUP($AU850,'FE Source'!$A:$AK,28,FALSE)=0,"-",VLOOKUP($AU850,'FE Source'!$A:$AK,28,FALSE))</f>
        <v>#N/A</v>
      </c>
      <c r="BL850" s="215" t="e">
        <f>IF(VLOOKUP($AU850,'FE Source'!$A:$AK,29,FALSE)=0,"-",VLOOKUP($AU850,'FE Source'!$A:$AK,29,FALSE))</f>
        <v>#N/A</v>
      </c>
      <c r="BM850" s="215" t="e">
        <f>IF(VLOOKUP($AU850,'FE Source'!$A:$AK,30,FALSE)=0,"-",VLOOKUP($AU850,'FE Source'!$A:$AK,30,FALSE))</f>
        <v>#N/A</v>
      </c>
      <c r="BN850" t="e">
        <f>IF(VLOOKUP($AU850,'FE Source'!$A:$AK,31,FALSE)="No Specified Index","-",IF(VLOOKUP($AU850,'FE Source'!$A:$AK,31,FALSE)=0,"-",VLOOKUP($AU850,'FE Source'!$A:$AK,31,FALSE)))</f>
        <v>#N/A</v>
      </c>
      <c r="BO850" s="217" t="e">
        <f>IF(VLOOKUP($AU850,'FE Source'!$A:$AK,32,FALSE)=0,"-",VLOOKUP($AU850,'FE Source'!$A:$AK,32,FALSE))</f>
        <v>#N/A</v>
      </c>
      <c r="BP850" s="18" t="e">
        <f>IF(VLOOKUP($AU850,'FE Source'!$AZ:$BC,2,FALSE)=0,"-",VLOOKUP($AU850,'FE Source'!$AZ:$BC,2,FALSE))</f>
        <v>#N/A</v>
      </c>
      <c r="BQ850" s="18" t="e">
        <f>IF(VLOOKUP($AU850,'FE Source'!$AZ:$BC,3,FALSE)=0,"-",VLOOKUP($AU850,'FE Source'!$AZ:$BC,3,FALSE))</f>
        <v>#N/A</v>
      </c>
      <c r="BR850" s="18" t="e">
        <f>IF(VLOOKUP($AU850,'FE Source'!$AZ:$BC,4,FALSE)=0,"-",VLOOKUP($AU850,'FE Source'!$AZ:$BC,4,FALSE))</f>
        <v>#N/A</v>
      </c>
    </row>
    <row r="851" spans="3:70" ht="15">
      <c r="C851" s="650" t="str">
        <f>INDEX('UT - Retail'!$B$7:$B$1409,MATCH(AU851,'UT - Retail'!$U$7:$U$1409,0),1)</f>
        <v>Aberdeen American Opp</v>
      </c>
      <c r="D851" s="650"/>
      <c r="E851" s="618" t="str">
        <f>VLOOKUP(C851,'UT - Retail'!$B:$K,8,FALSE)</f>
        <v>Equities</v>
      </c>
      <c r="F851" s="618" t="str">
        <f>VLOOKUP(C851,'UT - Retail'!$B:$K,9,FALSE)</f>
        <v>US</v>
      </c>
      <c r="G851" s="618" t="str">
        <f>VLOOKUP(C851,'UT - Retail'!$B:$K,10,FALSE)</f>
        <v>General</v>
      </c>
      <c r="H851" s="82" t="str">
        <f>VLOOKUP(C851,'UT - Retail'!$B:$N,13,FALSE)</f>
        <v>No</v>
      </c>
      <c r="I851" s="82" t="str">
        <f>VLOOKUP(C851,'UT - Retail'!$B:$Q,14,FALSE)</f>
        <v>No</v>
      </c>
      <c r="J851" s="618" t="str">
        <f>VLOOKUP(C851,'UT - Retail'!$B:$Q,11,FALSE)</f>
        <v>No</v>
      </c>
      <c r="K851" s="130" t="str">
        <f>VLOOKUP(C851,'UT - Retail'!$B:$P,15,FALSE)</f>
        <v>No</v>
      </c>
      <c r="L851" s="82" t="str">
        <f>VLOOKUP(C851,'UT - Retail'!$B:$Q,16,FALSE)</f>
        <v>Both</v>
      </c>
      <c r="M851" s="618" t="str">
        <f>VLOOKUP(C851,'UT - Retail'!$B:$K,6,FALSE)</f>
        <v>SGD</v>
      </c>
      <c r="N851" s="618" t="str">
        <f>IFERROR(IF(MATCH(C851,'Portfolio Construction'!$AL:$AL,0),"Yes","No"),"No")</f>
        <v>No</v>
      </c>
      <c r="O851" s="618" t="str">
        <f>IFERROR(IF(MATCH(C851,'Portfolio Construction'!$AN:$AN,0),"Yes","No"),"No")</f>
        <v>No</v>
      </c>
      <c r="P851" s="618" t="str">
        <f>IFERROR(IF(MATCH(C851,'Portfolio Construction'!$AP:$AP,0),"Yes","No"),"No")</f>
        <v>No</v>
      </c>
      <c r="Q851" s="618" t="str">
        <f>IFERROR(IF(MATCH(C851,'Portfolio Construction'!$AR:$AR,0),"Yes","No"),"No")</f>
        <v>No</v>
      </c>
      <c r="R851" s="618" t="str">
        <f>IFERROR(IF(MATCH(C851,'Portfolio Construction'!$AT:$AT,0),"Yes","No"),"No")</f>
        <v>No</v>
      </c>
      <c r="S851" s="618" t="str">
        <f>IFERROR(IF(MATCH(C851,'Portfolio Construction'!$AV:$AV,0),"Yes","No"),"No")</f>
        <v>No</v>
      </c>
      <c r="T851" s="618" t="str">
        <f>IFERROR(IF(MATCH(C851,'Portfolio Construction'!$AX:$AX,0),"Yes","No"),"No")</f>
        <v>No</v>
      </c>
      <c r="U851" s="618" t="str">
        <f>IFERROR(IF(MATCH(C851,'Portfolio Construction'!$AZ:$AZ,0),"Yes","No"),"No")</f>
        <v>No</v>
      </c>
      <c r="V851" s="618" t="str">
        <f>IFERROR(IF(MATCH(C851,'Portfolio Construction'!$BB:$BB,0),"Yes","No"),"No")</f>
        <v>No</v>
      </c>
      <c r="W851" s="618" t="e">
        <f>IF(VLOOKUP($AU851,'FE Source'!$A:$W,3,FALSE)=0,"-",VLOOKUP($AU851,'FE Source'!$A:$W,3,FALSE))</f>
        <v>#N/A</v>
      </c>
      <c r="X851" s="618" t="e">
        <f>IF(VLOOKUP($AU851,'FE Source'!$A:$W,4,FALSE)=0,"-",VLOOKUP($AU851,'FE Source'!$A:$W,4,FALSE))</f>
        <v>#N/A</v>
      </c>
      <c r="Y851" s="618" t="e">
        <f>IF(VLOOKUP($AU851,'FE Source'!$A:$W,5,FALSE)=0,"-",VLOOKUP($AU851,'FE Source'!$A:$W,5,FALSE))</f>
        <v>#N/A</v>
      </c>
      <c r="Z851" s="618" t="e">
        <f>IF(VLOOKUP($AU851,'FE Source'!$A:$W,6,FALSE)=0,"-",VLOOKUP($AU851,'FE Source'!$A:$W,6,FALSE))</f>
        <v>#N/A</v>
      </c>
      <c r="AA851" s="618" t="e">
        <f>IF(VLOOKUP($AU851,'FE Source'!$A:$W,7,FALSE)=0,"-",VLOOKUP($AU851,'FE Source'!$A:$W,7,FALSE))</f>
        <v>#N/A</v>
      </c>
      <c r="AB851" s="618" t="e">
        <f>IF(VLOOKUP($AU851,'FE Source'!$A:$W,8,FALSE)=0,"-",VLOOKUP($AU851,'FE Source'!$A:$W,8,FALSE))</f>
        <v>#N/A</v>
      </c>
      <c r="AC851" s="632" t="e">
        <f>IF(VLOOKUP($AU851,'FE Source'!$A:$W,9,FALSE)=0,"-",VLOOKUP($AU851,'FE Source'!$A:$W,9,FALSE))</f>
        <v>#N/A</v>
      </c>
      <c r="AD851" s="634" t="e">
        <f>IF(VLOOKUP($AU851,'FE Source'!$A:$W,10,FALSE)=0,"-",VLOOKUP($AU851,'FE Source'!$A:$W,10,FALSE))</f>
        <v>#N/A</v>
      </c>
      <c r="AE851" s="618" t="e">
        <f>IF(VLOOKUP($AU851,'FE Source'!$A:$W,11,FALSE)=0,"-",VLOOKUP($AU851,'FE Source'!$A:$W,11,FALSE))</f>
        <v>#N/A</v>
      </c>
      <c r="AF851" s="618" t="e">
        <f>IF(VLOOKUP($AU851,'FE Source'!$A:$W,12,FALSE)=0,"-",VLOOKUP($AU851,'FE Source'!$A:$W,12,FALSE))</f>
        <v>#N/A</v>
      </c>
      <c r="AG851" s="618" t="e">
        <f>IF(VLOOKUP($AU851,'FE Source'!$A:$W,14,FALSE)=0,"-",VLOOKUP($AU851,'FE Source'!$A:$W,14,FALSE))</f>
        <v>#N/A</v>
      </c>
      <c r="AH851" s="102"/>
      <c r="AI851" s="618" t="e">
        <f>IF(VLOOKUP($AU851,'FE Source'!$A:$Y,20,FALSE)=0,"-",VLOOKUP($AU851,'FE Source'!$A:$Y,20,FALSE))</f>
        <v>#N/A</v>
      </c>
      <c r="AJ851" s="102"/>
      <c r="AK851" s="102"/>
      <c r="AL851" s="632" t="e">
        <f>IF(VLOOKUP($AU851,'FE Source'!$A:$Y,19,FALSE)=0,"-",VLOOKUP($AU851,'FE Source'!$A:$Y,19,FALSE))</f>
        <v>#N/A</v>
      </c>
      <c r="AM851" s="102"/>
      <c r="AN851" s="635" t="e">
        <f>IF(VLOOKUP($AU851,'FE Source'!$A:$W,13,FALSE)=0,"-",VLOOKUP($AU851,'FE Source'!$A:$W,13,FALSE))</f>
        <v>#N/A</v>
      </c>
      <c r="AO851" s="634" t="str">
        <f>IF(J851="no","-",IF(VLOOKUP($AU851,'FE Source'!$A:$W,15,FALSE)=0,"-",VLOOKUP($AU851,'FE Source'!$A:$W,15,FALSE)))</f>
        <v>-</v>
      </c>
      <c r="AP851" s="618" t="str">
        <f>IF(AO851="-","-",IF(VLOOKUP($AU851,'FE Source'!$A:$Z,21,FALSE)=0,"-",IF(VLOOKUP($AU851,'FE Source'!$A:$Z,21,FALSE)=2,"Semi-Annual",IF(VLOOKUP($AU851,'FE Source'!$A:$Z,21,FALSE)=4,"Quarterly",IF(VLOOKUP($AU851,'FE Source'!$A:$Z,21,FALSE)=12,"Monthly","Annual")))))</f>
        <v>-</v>
      </c>
      <c r="AQ851" s="632" t="e">
        <f t="array" ref="AQ851">IF(VLOOKUP($AU851,'FE Source'!$A:$W,16,FALSE)=0,"-",VLOOKUP($AU851,'FE Source'!$A:$W,16,FALSE))</f>
        <v>#N/A</v>
      </c>
      <c r="AR851" s="636" t="e">
        <f>IF(VLOOKUP($AU851,'FE Source'!$A:$W,17,FALSE)=0,"-",VLOOKUP($AU851,'FE Source'!$A:$W,17,FALSE))</f>
        <v>#N/A</v>
      </c>
      <c r="AS851" s="634" t="e">
        <f>IF(VLOOKUP($AU851,'FE Source'!$AN:$AS,4,FALSE)="",VLOOKUP($AU851,'FE Source'!$AN:$AS,3,FALSE),VLOOKUP($AU851,'FE Source'!$AN:$AS,4,FALSE))</f>
        <v>#N/A</v>
      </c>
      <c r="AT851" s="637" t="e">
        <f>IF(VLOOKUP($AU851,'FE Source'!$AN:$AS,5,FALSE)=0,"-",VLOOKUP($AU851,'FE Source'!$AN:$AS,5,FALSE))</f>
        <v>#N/A</v>
      </c>
      <c r="AU851" s="636" t="s">
        <v>46</v>
      </c>
      <c r="BE851" s="215" t="e">
        <f>IF(VLOOKUP($AU851,'FE Source'!$A:$AK,22,FALSE)=0,"-",VLOOKUP($AU851,'FE Source'!$A:$AK,22,FALSE))</f>
        <v>#N/A</v>
      </c>
      <c r="BF851" s="215" t="e">
        <f>IF(VLOOKUP($AU851,'FE Source'!$A:$AK,23,FALSE)=0,"-",VLOOKUP($AU851,'FE Source'!$A:$AK,23,FALSE))</f>
        <v>#N/A</v>
      </c>
      <c r="BG851" s="215" t="e">
        <f>IF(VLOOKUP($AU851,'FE Source'!$A:$AK,24,FALSE)=0,"-",VLOOKUP($AU851,'FE Source'!$A:$AK,24,FALSE))</f>
        <v>#N/A</v>
      </c>
      <c r="BH851" s="215" t="e">
        <f>IF(VLOOKUP($AU851,'FE Source'!$A:$AK,25,FALSE)=0,"-",VLOOKUP($AU851,'FE Source'!$A:$AK,25,FALSE))</f>
        <v>#N/A</v>
      </c>
      <c r="BI851" s="215" t="e">
        <f>IF(VLOOKUP($AU851,'FE Source'!$A:$AK,26,FALSE)=0,"-",VLOOKUP($AU851,'FE Source'!$A:$AK,26,FALSE))</f>
        <v>#N/A</v>
      </c>
      <c r="BJ851" s="215" t="e">
        <f>IF(VLOOKUP($AU851,'FE Source'!$A:$AK,27,FALSE)=0,"-",VLOOKUP($AU851,'FE Source'!$A:$AK,27,FALSE))</f>
        <v>#N/A</v>
      </c>
      <c r="BK851" s="215" t="e">
        <f>IF(VLOOKUP($AU851,'FE Source'!$A:$AK,28,FALSE)=0,"-",VLOOKUP($AU851,'FE Source'!$A:$AK,28,FALSE))</f>
        <v>#N/A</v>
      </c>
      <c r="BL851" s="215" t="e">
        <f>IF(VLOOKUP($AU851,'FE Source'!$A:$AK,29,FALSE)=0,"-",VLOOKUP($AU851,'FE Source'!$A:$AK,29,FALSE))</f>
        <v>#N/A</v>
      </c>
      <c r="BM851" s="215" t="e">
        <f>IF(VLOOKUP($AU851,'FE Source'!$A:$AK,30,FALSE)=0,"-",VLOOKUP($AU851,'FE Source'!$A:$AK,30,FALSE))</f>
        <v>#N/A</v>
      </c>
      <c r="BN851" t="e">
        <f>IF(VLOOKUP($AU851,'FE Source'!$A:$AK,31,FALSE)="No Specified Index","-",IF(VLOOKUP($AU851,'FE Source'!$A:$AK,31,FALSE)=0,"-",VLOOKUP($AU851,'FE Source'!$A:$AK,31,FALSE)))</f>
        <v>#N/A</v>
      </c>
      <c r="BO851" s="217" t="e">
        <f>IF(VLOOKUP($AU851,'FE Source'!$A:$AK,32,FALSE)=0,"-",VLOOKUP($AU851,'FE Source'!$A:$AK,32,FALSE))</f>
        <v>#N/A</v>
      </c>
      <c r="BP851" s="18" t="e">
        <f>IF(VLOOKUP($AU851,'FE Source'!$AZ:$BC,2,FALSE)=0,"-",VLOOKUP($AU851,'FE Source'!$AZ:$BC,2,FALSE))</f>
        <v>#N/A</v>
      </c>
      <c r="BQ851" s="18" t="e">
        <f>IF(VLOOKUP($AU851,'FE Source'!$AZ:$BC,3,FALSE)=0,"-",VLOOKUP($AU851,'FE Source'!$AZ:$BC,3,FALSE))</f>
        <v>#N/A</v>
      </c>
      <c r="BR851" s="18" t="e">
        <f>IF(VLOOKUP($AU851,'FE Source'!$AZ:$BC,4,FALSE)=0,"-",VLOOKUP($AU851,'FE Source'!$AZ:$BC,4,FALSE))</f>
        <v>#N/A</v>
      </c>
    </row>
    <row r="852" spans="3:70" ht="15">
      <c r="C852" s="650" t="str">
        <f>INDEX('UT - Retail'!$B$7:$B$1409,MATCH(AU852,'UT - Retail'!$U$7:$U$1409,0),1)</f>
        <v>Aberdeen American Opp</v>
      </c>
      <c r="D852" s="650"/>
      <c r="E852" s="618" t="str">
        <f>VLOOKUP(C852,'UT - Retail'!$B:$K,8,FALSE)</f>
        <v>Equities</v>
      </c>
      <c r="F852" s="618" t="str">
        <f>VLOOKUP(C852,'UT - Retail'!$B:$K,9,FALSE)</f>
        <v>US</v>
      </c>
      <c r="G852" s="618" t="str">
        <f>VLOOKUP(C852,'UT - Retail'!$B:$K,10,FALSE)</f>
        <v>General</v>
      </c>
      <c r="H852" s="82" t="str">
        <f>VLOOKUP(C852,'UT - Retail'!$B:$N,13,FALSE)</f>
        <v>No</v>
      </c>
      <c r="I852" s="82" t="str">
        <f>VLOOKUP(C852,'UT - Retail'!$B:$Q,14,FALSE)</f>
        <v>No</v>
      </c>
      <c r="J852" s="618" t="str">
        <f>VLOOKUP(C852,'UT - Retail'!$B:$Q,11,FALSE)</f>
        <v>No</v>
      </c>
      <c r="K852" s="130" t="str">
        <f>VLOOKUP(C852,'UT - Retail'!$B:$P,15,FALSE)</f>
        <v>No</v>
      </c>
      <c r="L852" s="82" t="str">
        <f>VLOOKUP(C852,'UT - Retail'!$B:$Q,16,FALSE)</f>
        <v>Both</v>
      </c>
      <c r="M852" s="618" t="str">
        <f>VLOOKUP(C852,'UT - Retail'!$B:$K,6,FALSE)</f>
        <v>SGD</v>
      </c>
      <c r="N852" s="618" t="str">
        <f>IFERROR(IF(MATCH(C852,'Portfolio Construction'!$AL:$AL,0),"Yes","No"),"No")</f>
        <v>No</v>
      </c>
      <c r="O852" s="618" t="str">
        <f>IFERROR(IF(MATCH(C852,'Portfolio Construction'!$AN:$AN,0),"Yes","No"),"No")</f>
        <v>No</v>
      </c>
      <c r="P852" s="618" t="str">
        <f>IFERROR(IF(MATCH(C852,'Portfolio Construction'!$AP:$AP,0),"Yes","No"),"No")</f>
        <v>No</v>
      </c>
      <c r="Q852" s="618" t="str">
        <f>IFERROR(IF(MATCH(C852,'Portfolio Construction'!$AR:$AR,0),"Yes","No"),"No")</f>
        <v>No</v>
      </c>
      <c r="R852" s="618" t="str">
        <f>IFERROR(IF(MATCH(C852,'Portfolio Construction'!$AT:$AT,0),"Yes","No"),"No")</f>
        <v>No</v>
      </c>
      <c r="S852" s="618" t="str">
        <f>IFERROR(IF(MATCH(C852,'Portfolio Construction'!$AV:$AV,0),"Yes","No"),"No")</f>
        <v>No</v>
      </c>
      <c r="T852" s="618" t="str">
        <f>IFERROR(IF(MATCH(C852,'Portfolio Construction'!$AX:$AX,0),"Yes","No"),"No")</f>
        <v>No</v>
      </c>
      <c r="U852" s="618" t="str">
        <f>IFERROR(IF(MATCH(C852,'Portfolio Construction'!$AZ:$AZ,0),"Yes","No"),"No")</f>
        <v>No</v>
      </c>
      <c r="V852" s="618" t="str">
        <f>IFERROR(IF(MATCH(C852,'Portfolio Construction'!$BB:$BB,0),"Yes","No"),"No")</f>
        <v>No</v>
      </c>
      <c r="W852" s="618" t="e">
        <f>IF(VLOOKUP($AU852,'FE Source'!$A:$W,3,FALSE)=0,"-",VLOOKUP($AU852,'FE Source'!$A:$W,3,FALSE))</f>
        <v>#N/A</v>
      </c>
      <c r="X852" s="618" t="e">
        <f>IF(VLOOKUP($AU852,'FE Source'!$A:$W,4,FALSE)=0,"-",VLOOKUP($AU852,'FE Source'!$A:$W,4,FALSE))</f>
        <v>#N/A</v>
      </c>
      <c r="Y852" s="618" t="e">
        <f>IF(VLOOKUP($AU852,'FE Source'!$A:$W,5,FALSE)=0,"-",VLOOKUP($AU852,'FE Source'!$A:$W,5,FALSE))</f>
        <v>#N/A</v>
      </c>
      <c r="Z852" s="618" t="e">
        <f>IF(VLOOKUP($AU852,'FE Source'!$A:$W,6,FALSE)=0,"-",VLOOKUP($AU852,'FE Source'!$A:$W,6,FALSE))</f>
        <v>#N/A</v>
      </c>
      <c r="AA852" s="618" t="e">
        <f>IF(VLOOKUP($AU852,'FE Source'!$A:$W,7,FALSE)=0,"-",VLOOKUP($AU852,'FE Source'!$A:$W,7,FALSE))</f>
        <v>#N/A</v>
      </c>
      <c r="AB852" s="618" t="e">
        <f>IF(VLOOKUP($AU852,'FE Source'!$A:$W,8,FALSE)=0,"-",VLOOKUP($AU852,'FE Source'!$A:$W,8,FALSE))</f>
        <v>#N/A</v>
      </c>
      <c r="AC852" s="632" t="e">
        <f>IF(VLOOKUP($AU852,'FE Source'!$A:$W,9,FALSE)=0,"-",VLOOKUP($AU852,'FE Source'!$A:$W,9,FALSE))</f>
        <v>#N/A</v>
      </c>
      <c r="AD852" s="634" t="e">
        <f>IF(VLOOKUP($AU852,'FE Source'!$A:$W,10,FALSE)=0,"-",VLOOKUP($AU852,'FE Source'!$A:$W,10,FALSE))</f>
        <v>#N/A</v>
      </c>
      <c r="AE852" s="618" t="e">
        <f>IF(VLOOKUP($AU852,'FE Source'!$A:$W,11,FALSE)=0,"-",VLOOKUP($AU852,'FE Source'!$A:$W,11,FALSE))</f>
        <v>#N/A</v>
      </c>
      <c r="AF852" s="618" t="e">
        <f>IF(VLOOKUP($AU852,'FE Source'!$A:$W,12,FALSE)=0,"-",VLOOKUP($AU852,'FE Source'!$A:$W,12,FALSE))</f>
        <v>#N/A</v>
      </c>
      <c r="AG852" s="618" t="e">
        <f>IF(VLOOKUP($AU852,'FE Source'!$A:$W,14,FALSE)=0,"-",VLOOKUP($AU852,'FE Source'!$A:$W,14,FALSE))</f>
        <v>#N/A</v>
      </c>
      <c r="AH852" s="102"/>
      <c r="AI852" s="618" t="e">
        <f>IF(VLOOKUP($AU852,'FE Source'!$A:$Y,20,FALSE)=0,"-",VLOOKUP($AU852,'FE Source'!$A:$Y,20,FALSE))</f>
        <v>#N/A</v>
      </c>
      <c r="AJ852" s="102"/>
      <c r="AK852" s="102"/>
      <c r="AL852" s="632" t="e">
        <f>IF(VLOOKUP($AU852,'FE Source'!$A:$Y,19,FALSE)=0,"-",VLOOKUP($AU852,'FE Source'!$A:$Y,19,FALSE))</f>
        <v>#N/A</v>
      </c>
      <c r="AM852" s="102"/>
      <c r="AN852" s="635" t="e">
        <f>IF(VLOOKUP($AU852,'FE Source'!$A:$W,13,FALSE)=0,"-",VLOOKUP($AU852,'FE Source'!$A:$W,13,FALSE))</f>
        <v>#N/A</v>
      </c>
      <c r="AO852" s="634" t="str">
        <f>IF(J852="no","-",IF(VLOOKUP($AU852,'FE Source'!$A:$W,15,FALSE)=0,"-",VLOOKUP($AU852,'FE Source'!$A:$W,15,FALSE)))</f>
        <v>-</v>
      </c>
      <c r="AP852" s="618" t="str">
        <f>IF(AO852="-","-",IF(VLOOKUP($AU852,'FE Source'!$A:$Z,21,FALSE)=0,"-",IF(VLOOKUP($AU852,'FE Source'!$A:$Z,21,FALSE)=2,"Semi-Annual",IF(VLOOKUP($AU852,'FE Source'!$A:$Z,21,FALSE)=4,"Quarterly",IF(VLOOKUP($AU852,'FE Source'!$A:$Z,21,FALSE)=12,"Monthly","Annual")))))</f>
        <v>-</v>
      </c>
      <c r="AQ852" s="632" t="e">
        <f t="array" ref="AQ852">IF(VLOOKUP($AU852,'FE Source'!$A:$W,16,FALSE)=0,"-",VLOOKUP($AU852,'FE Source'!$A:$W,16,FALSE))</f>
        <v>#N/A</v>
      </c>
      <c r="AR852" s="636" t="e">
        <f>IF(VLOOKUP($AU852,'FE Source'!$A:$W,17,FALSE)=0,"-",VLOOKUP($AU852,'FE Source'!$A:$W,17,FALSE))</f>
        <v>#N/A</v>
      </c>
      <c r="AS852" s="634" t="e">
        <f>IF(VLOOKUP($AU852,'FE Source'!$AN:$AS,4,FALSE)="",VLOOKUP($AU852,'FE Source'!$AN:$AS,3,FALSE),VLOOKUP($AU852,'FE Source'!$AN:$AS,4,FALSE))</f>
        <v>#N/A</v>
      </c>
      <c r="AT852" s="637" t="e">
        <f>IF(VLOOKUP($AU852,'FE Source'!$AN:$AS,5,FALSE)=0,"-",VLOOKUP($AU852,'FE Source'!$AN:$AS,5,FALSE))</f>
        <v>#N/A</v>
      </c>
      <c r="AU852" s="636" t="s">
        <v>46</v>
      </c>
      <c r="BE852" s="215" t="e">
        <f>IF(VLOOKUP($AU852,'FE Source'!$A:$AK,22,FALSE)=0,"-",VLOOKUP($AU852,'FE Source'!$A:$AK,22,FALSE))</f>
        <v>#N/A</v>
      </c>
      <c r="BF852" s="215" t="e">
        <f>IF(VLOOKUP($AU852,'FE Source'!$A:$AK,23,FALSE)=0,"-",VLOOKUP($AU852,'FE Source'!$A:$AK,23,FALSE))</f>
        <v>#N/A</v>
      </c>
      <c r="BG852" s="215" t="e">
        <f>IF(VLOOKUP($AU852,'FE Source'!$A:$AK,24,FALSE)=0,"-",VLOOKUP($AU852,'FE Source'!$A:$AK,24,FALSE))</f>
        <v>#N/A</v>
      </c>
      <c r="BH852" s="215" t="e">
        <f>IF(VLOOKUP($AU852,'FE Source'!$A:$AK,25,FALSE)=0,"-",VLOOKUP($AU852,'FE Source'!$A:$AK,25,FALSE))</f>
        <v>#N/A</v>
      </c>
      <c r="BI852" s="215" t="e">
        <f>IF(VLOOKUP($AU852,'FE Source'!$A:$AK,26,FALSE)=0,"-",VLOOKUP($AU852,'FE Source'!$A:$AK,26,FALSE))</f>
        <v>#N/A</v>
      </c>
      <c r="BJ852" s="215" t="e">
        <f>IF(VLOOKUP($AU852,'FE Source'!$A:$AK,27,FALSE)=0,"-",VLOOKUP($AU852,'FE Source'!$A:$AK,27,FALSE))</f>
        <v>#N/A</v>
      </c>
      <c r="BK852" s="215" t="e">
        <f>IF(VLOOKUP($AU852,'FE Source'!$A:$AK,28,FALSE)=0,"-",VLOOKUP($AU852,'FE Source'!$A:$AK,28,FALSE))</f>
        <v>#N/A</v>
      </c>
      <c r="BL852" s="215" t="e">
        <f>IF(VLOOKUP($AU852,'FE Source'!$A:$AK,29,FALSE)=0,"-",VLOOKUP($AU852,'FE Source'!$A:$AK,29,FALSE))</f>
        <v>#N/A</v>
      </c>
      <c r="BM852" s="215" t="e">
        <f>IF(VLOOKUP($AU852,'FE Source'!$A:$AK,30,FALSE)=0,"-",VLOOKUP($AU852,'FE Source'!$A:$AK,30,FALSE))</f>
        <v>#N/A</v>
      </c>
      <c r="BN852" t="e">
        <f>IF(VLOOKUP($AU852,'FE Source'!$A:$AK,31,FALSE)="No Specified Index","-",IF(VLOOKUP($AU852,'FE Source'!$A:$AK,31,FALSE)=0,"-",VLOOKUP($AU852,'FE Source'!$A:$AK,31,FALSE)))</f>
        <v>#N/A</v>
      </c>
      <c r="BO852" s="217" t="e">
        <f>IF(VLOOKUP($AU852,'FE Source'!$A:$AK,32,FALSE)=0,"-",VLOOKUP($AU852,'FE Source'!$A:$AK,32,FALSE))</f>
        <v>#N/A</v>
      </c>
      <c r="BP852" s="18" t="e">
        <f>IF(VLOOKUP($AU852,'FE Source'!$AZ:$BC,2,FALSE)=0,"-",VLOOKUP($AU852,'FE Source'!$AZ:$BC,2,FALSE))</f>
        <v>#N/A</v>
      </c>
      <c r="BQ852" s="18" t="e">
        <f>IF(VLOOKUP($AU852,'FE Source'!$AZ:$BC,3,FALSE)=0,"-",VLOOKUP($AU852,'FE Source'!$AZ:$BC,3,FALSE))</f>
        <v>#N/A</v>
      </c>
      <c r="BR852" s="18" t="e">
        <f>IF(VLOOKUP($AU852,'FE Source'!$AZ:$BC,4,FALSE)=0,"-",VLOOKUP($AU852,'FE Source'!$AZ:$BC,4,FALSE))</f>
        <v>#N/A</v>
      </c>
    </row>
    <row r="853" spans="3:70" ht="15">
      <c r="C853" s="650" t="str">
        <f>INDEX('UT - Retail'!$B$7:$B$1409,MATCH(AU853,'UT - Retail'!$U$7:$U$1409,0),1)</f>
        <v xml:space="preserve">PIMCO Balanced Income and Growth Fund M-Retail Acc SGD-H </v>
      </c>
      <c r="D853" s="650"/>
      <c r="E853" s="618" t="str">
        <f>VLOOKUP(C853,'UT - Retail'!$B:$K,8,FALSE)</f>
        <v>Mixed Assets</v>
      </c>
      <c r="F853" s="618" t="str">
        <f>VLOOKUP(C853,'UT - Retail'!$B:$K,9,FALSE)</f>
        <v>Global</v>
      </c>
      <c r="G853" s="618" t="str">
        <f>VLOOKUP(C853,'UT - Retail'!$B:$K,10,FALSE)</f>
        <v>General</v>
      </c>
      <c r="H853" s="82" t="str">
        <f>VLOOKUP(C853,'UT - Retail'!$B:$N,13,FALSE)</f>
        <v>No</v>
      </c>
      <c r="I853" s="82" t="str">
        <f>VLOOKUP(C853,'UT - Retail'!$B:$Q,14,FALSE)</f>
        <v>No</v>
      </c>
      <c r="J853" s="618" t="str">
        <f>VLOOKUP(C853,'UT - Retail'!$B:$Q,11,FALSE)</f>
        <v>No</v>
      </c>
      <c r="K853" s="130" t="str">
        <f>VLOOKUP(C853,'UT - Retail'!$B:$P,15,FALSE)</f>
        <v>Yes</v>
      </c>
      <c r="L853" s="82" t="str">
        <f>VLOOKUP(C853,'UT - Retail'!$B:$Q,16,FALSE)</f>
        <v>Both</v>
      </c>
      <c r="M853" s="618" t="str">
        <f>VLOOKUP(C853,'UT - Retail'!$B:$K,6,FALSE)</f>
        <v>SGD</v>
      </c>
      <c r="N853" s="618" t="str">
        <f>IFERROR(IF(MATCH(C853,'Portfolio Construction'!$AL:$AL,0),"Yes","No"),"No")</f>
        <v>No</v>
      </c>
      <c r="O853" s="618" t="str">
        <f>IFERROR(IF(MATCH(C853,'Portfolio Construction'!$AN:$AN,0),"Yes","No"),"No")</f>
        <v>No</v>
      </c>
      <c r="P853" s="618" t="str">
        <f>IFERROR(IF(MATCH(C853,'Portfolio Construction'!$AP:$AP,0),"Yes","No"),"No")</f>
        <v>No</v>
      </c>
      <c r="Q853" s="618" t="str">
        <f>IFERROR(IF(MATCH(C853,'Portfolio Construction'!$AR:$AR,0),"Yes","No"),"No")</f>
        <v>No</v>
      </c>
      <c r="R853" s="618" t="str">
        <f>IFERROR(IF(MATCH(C853,'Portfolio Construction'!$AT:$AT,0),"Yes","No"),"No")</f>
        <v>No</v>
      </c>
      <c r="S853" s="618" t="str">
        <f>IFERROR(IF(MATCH(C853,'Portfolio Construction'!$AV:$AV,0),"Yes","No"),"No")</f>
        <v>No</v>
      </c>
      <c r="T853" s="618" t="str">
        <f>IFERROR(IF(MATCH(C853,'Portfolio Construction'!$AX:$AX,0),"Yes","No"),"No")</f>
        <v>No</v>
      </c>
      <c r="U853" s="618" t="str">
        <f>IFERROR(IF(MATCH(C853,'Portfolio Construction'!$AZ:$AZ,0),"Yes","No"),"No")</f>
        <v>No</v>
      </c>
      <c r="V853" s="618" t="str">
        <f>IFERROR(IF(MATCH(C853,'Portfolio Construction'!$BB:$BB,0),"Yes","No"),"No")</f>
        <v>No</v>
      </c>
      <c r="W853" s="618">
        <f>IF(VLOOKUP($AU853,'FE Source'!$A:$W,3,FALSE)=0,"-",VLOOKUP($AU853,'FE Source'!$A:$W,3,FALSE))</f>
        <v>0.78</v>
      </c>
      <c r="X853" s="618">
        <f>IF(VLOOKUP($AU853,'FE Source'!$A:$W,4,FALSE)=0,"-",VLOOKUP($AU853,'FE Source'!$A:$W,4,FALSE))</f>
        <v>5.69</v>
      </c>
      <c r="Y853" s="618">
        <f>IF(VLOOKUP($AU853,'FE Source'!$A:$W,5,FALSE)=0,"-",VLOOKUP($AU853,'FE Source'!$A:$W,5,FALSE))</f>
        <v>0.26</v>
      </c>
      <c r="Z853" s="618">
        <f>IF(VLOOKUP($AU853,'FE Source'!$A:$W,6,FALSE)=0,"-",VLOOKUP($AU853,'FE Source'!$A:$W,6,FALSE))</f>
        <v>6.75</v>
      </c>
      <c r="AA853" s="618" t="str">
        <f>IF(VLOOKUP($AU853,'FE Source'!$A:$W,7,FALSE)=0,"-",VLOOKUP($AU853,'FE Source'!$A:$W,7,FALSE))</f>
        <v>-</v>
      </c>
      <c r="AB853" s="618" t="str">
        <f>IF(VLOOKUP($AU853,'FE Source'!$A:$W,8,FALSE)=0,"-",VLOOKUP($AU853,'FE Source'!$A:$W,8,FALSE))</f>
        <v>-</v>
      </c>
      <c r="AC853" s="632" t="str">
        <f>IF(VLOOKUP($AU853,'FE Source'!$A:$W,9,FALSE)=0,"-",VLOOKUP($AU853,'FE Source'!$A:$W,9,FALSE))</f>
        <v>-</v>
      </c>
      <c r="AD853" s="634" t="str">
        <f>IF(VLOOKUP($AU853,'FE Source'!$A:$W,10,FALSE)=0,"-",VLOOKUP($AU853,'FE Source'!$A:$W,10,FALSE))</f>
        <v>-</v>
      </c>
      <c r="AE853" s="618" t="str">
        <f>IF(VLOOKUP($AU853,'FE Source'!$A:$W,11,FALSE)=0,"-",VLOOKUP($AU853,'FE Source'!$A:$W,11,FALSE))</f>
        <v>-</v>
      </c>
      <c r="AF853" s="618" t="str">
        <f>IF(VLOOKUP($AU853,'FE Source'!$A:$W,12,FALSE)=0,"-",VLOOKUP($AU853,'FE Source'!$A:$W,12,FALSE))</f>
        <v>-</v>
      </c>
      <c r="AG853" s="618" t="str">
        <f>IF(VLOOKUP($AU853,'FE Source'!$A:$W,14,FALSE)=0,"-",VLOOKUP($AU853,'FE Source'!$A:$W,14,FALSE))</f>
        <v>-</v>
      </c>
      <c r="AH853" s="102"/>
      <c r="AI853" s="618" t="str">
        <f>IF(VLOOKUP($AU853,'FE Source'!$A:$Y,20,FALSE)=0,"-",VLOOKUP($AU853,'FE Source'!$A:$Y,20,FALSE))</f>
        <v>-</v>
      </c>
      <c r="AJ853" s="102"/>
      <c r="AK853" s="102"/>
      <c r="AL853" s="632" t="str">
        <f>IF(VLOOKUP($AU853,'FE Source'!$A:$Y,19,FALSE)=0,"-",VLOOKUP($AU853,'FE Source'!$A:$Y,19,FALSE))</f>
        <v>-</v>
      </c>
      <c r="AM853" s="102"/>
      <c r="AN853" s="635">
        <f>IF(VLOOKUP($AU853,'FE Source'!$A:$W,13,FALSE)=0,"-",VLOOKUP($AU853,'FE Source'!$A:$W,13,FALSE))</f>
        <v>2873.6</v>
      </c>
      <c r="AO853" s="634" t="str">
        <f>IF(J853="no","-",IF(VLOOKUP($AU853,'FE Source'!$A:$W,15,FALSE)=0,"-",VLOOKUP($AU853,'FE Source'!$A:$W,15,FALSE)))</f>
        <v>-</v>
      </c>
      <c r="AP853" s="618" t="str">
        <f>IF(AO853="-","-",IF(VLOOKUP($AU853,'FE Source'!$A:$Z,21,FALSE)=0,"-",IF(VLOOKUP($AU853,'FE Source'!$A:$Z,21,FALSE)=2,"Semi-Annual",IF(VLOOKUP($AU853,'FE Source'!$A:$Z,21,FALSE)=4,"Quarterly",IF(VLOOKUP($AU853,'FE Source'!$A:$Z,21,FALSE)=12,"Monthly","Annual")))))</f>
        <v>-</v>
      </c>
      <c r="AQ853" s="632">
        <f t="array" ref="AQ853">IF(VLOOKUP($AU853,'FE Source'!$A:$W,16,FALSE)=0,"-",VLOOKUP($AU853,'FE Source'!$A:$W,16,FALSE))</f>
        <v>1.6</v>
      </c>
      <c r="AR853" s="636" t="str">
        <f>IF(VLOOKUP($AU853,'FE Source'!$A:$W,17,FALSE)=0,"-",VLOOKUP($AU853,'FE Source'!$A:$W,17,FALSE))</f>
        <v>-</v>
      </c>
      <c r="AS853" s="634">
        <f>IF(VLOOKUP($AU853,'FE Source'!$AN:$AS,4,FALSE)="",VLOOKUP($AU853,'FE Source'!$AN:$AS,3,FALSE),VLOOKUP($AU853,'FE Source'!$AN:$AS,4,FALSE))</f>
        <v>11.7</v>
      </c>
      <c r="AT853" s="637">
        <f>IF(VLOOKUP($AU853,'FE Source'!$AN:$AS,5,FALSE)=0,"-",VLOOKUP($AU853,'FE Source'!$AN:$AS,5,FALSE))</f>
        <v>45783</v>
      </c>
      <c r="AU853" s="636" t="s">
        <v>11830</v>
      </c>
      <c r="BE853" s="215" t="str">
        <f>IF(VLOOKUP($AU853,'FE Source'!$A:$AK,22,FALSE)=0,"-",VLOOKUP($AU853,'FE Source'!$A:$AK,22,FALSE))</f>
        <v>-</v>
      </c>
      <c r="BF853" s="215" t="str">
        <f>IF(VLOOKUP($AU853,'FE Source'!$A:$AK,23,FALSE)=0,"-",VLOOKUP($AU853,'FE Source'!$A:$AK,23,FALSE))</f>
        <v>-</v>
      </c>
      <c r="BG853" s="215" t="str">
        <f>IF(VLOOKUP($AU853,'FE Source'!$A:$AK,24,FALSE)=0,"-",VLOOKUP($AU853,'FE Source'!$A:$AK,24,FALSE))</f>
        <v>-</v>
      </c>
      <c r="BH853" s="215" t="str">
        <f>IF(VLOOKUP($AU853,'FE Source'!$A:$AK,25,FALSE)=0,"-",VLOOKUP($AU853,'FE Source'!$A:$AK,25,FALSE))</f>
        <v>-</v>
      </c>
      <c r="BI853" s="215" t="str">
        <f>IF(VLOOKUP($AU853,'FE Source'!$A:$AK,26,FALSE)=0,"-",VLOOKUP($AU853,'FE Source'!$A:$AK,26,FALSE))</f>
        <v>-</v>
      </c>
      <c r="BJ853" s="215" t="str">
        <f>IF(VLOOKUP($AU853,'FE Source'!$A:$AK,27,FALSE)=0,"-",VLOOKUP($AU853,'FE Source'!$A:$AK,27,FALSE))</f>
        <v>-</v>
      </c>
      <c r="BK853" s="215" t="str">
        <f>IF(VLOOKUP($AU853,'FE Source'!$A:$AK,28,FALSE)=0,"-",VLOOKUP($AU853,'FE Source'!$A:$AK,28,FALSE))</f>
        <v>-</v>
      </c>
      <c r="BL853" s="215" t="str">
        <f>IF(VLOOKUP($AU853,'FE Source'!$A:$AK,29,FALSE)=0,"-",VLOOKUP($AU853,'FE Source'!$A:$AK,29,FALSE))</f>
        <v>-</v>
      </c>
      <c r="BM853" s="215" t="str">
        <f>IF(VLOOKUP($AU853,'FE Source'!$A:$AK,30,FALSE)=0,"-",VLOOKUP($AU853,'FE Source'!$A:$AK,30,FALSE))</f>
        <v>-</v>
      </c>
      <c r="BN853" t="str">
        <f>IF(VLOOKUP($AU853,'FE Source'!$A:$AK,31,FALSE)="No Specified Index","-",IF(VLOOKUP($AU853,'FE Source'!$A:$AK,31,FALSE)=0,"-",VLOOKUP($AU853,'FE Source'!$A:$AK,31,FALSE)))</f>
        <v>-</v>
      </c>
      <c r="BO853" s="217">
        <f>IF(VLOOKUP($AU853,'FE Source'!$A:$AK,32,FALSE)=0,"-",VLOOKUP($AU853,'FE Source'!$A:$AK,32,FALSE))</f>
        <v>45260</v>
      </c>
      <c r="BP853" s="18" t="str">
        <f>IF(VLOOKUP($AU853,'FE Source'!$AZ:$BC,2,FALSE)=0,"-",VLOOKUP($AU853,'FE Source'!$AZ:$BC,2,FALSE))</f>
        <v>-</v>
      </c>
      <c r="BQ853" s="18" t="str">
        <f>IF(VLOOKUP($AU853,'FE Source'!$AZ:$BC,3,FALSE)=0,"-",VLOOKUP($AU853,'FE Source'!$AZ:$BC,3,FALSE))</f>
        <v>-</v>
      </c>
      <c r="BR853" s="18" t="str">
        <f>IF(VLOOKUP($AU853,'FE Source'!$AZ:$BC,4,FALSE)=0,"-",VLOOKUP($AU853,'FE Source'!$AZ:$BC,4,FALSE))</f>
        <v>-</v>
      </c>
    </row>
    <row r="854" spans="3:70" ht="15">
      <c r="C854" s="650" t="str">
        <f>INDEX('UT - Retail'!$B$7:$B$1409,MATCH(AU854,'UT - Retail'!$U$7:$U$1409,0),1)</f>
        <v>PIMCO Balanced Income and Growth Fund M-Retail Acc USD</v>
      </c>
      <c r="D854" s="650"/>
      <c r="E854" s="618" t="str">
        <f>VLOOKUP(C854,'UT - Retail'!$B:$K,8,FALSE)</f>
        <v>Mixed Assets</v>
      </c>
      <c r="F854" s="618" t="str">
        <f>VLOOKUP(C854,'UT - Retail'!$B:$K,9,FALSE)</f>
        <v>Global</v>
      </c>
      <c r="G854" s="618" t="str">
        <f>VLOOKUP(C854,'UT - Retail'!$B:$K,10,FALSE)</f>
        <v>General</v>
      </c>
      <c r="H854" s="82" t="str">
        <f>VLOOKUP(C854,'UT - Retail'!$B:$N,13,FALSE)</f>
        <v>No</v>
      </c>
      <c r="I854" s="82" t="str">
        <f>VLOOKUP(C854,'UT - Retail'!$B:$Q,14,FALSE)</f>
        <v>No</v>
      </c>
      <c r="J854" s="618" t="str">
        <f>VLOOKUP(C854,'UT - Retail'!$B:$Q,11,FALSE)</f>
        <v>No</v>
      </c>
      <c r="K854" s="130" t="str">
        <f>VLOOKUP(C854,'UT - Retail'!$B:$P,15,FALSE)</f>
        <v>Yes</v>
      </c>
      <c r="L854" s="82" t="str">
        <f>VLOOKUP(C854,'UT - Retail'!$B:$Q,16,FALSE)</f>
        <v>Both</v>
      </c>
      <c r="M854" s="618" t="str">
        <f>VLOOKUP(C854,'UT - Retail'!$B:$K,6,FALSE)</f>
        <v>USD</v>
      </c>
      <c r="N854" s="618" t="str">
        <f>IFERROR(IF(MATCH(C854,'Portfolio Construction'!$AL:$AL,0),"Yes","No"),"No")</f>
        <v>No</v>
      </c>
      <c r="O854" s="618" t="str">
        <f>IFERROR(IF(MATCH(C854,'Portfolio Construction'!$AN:$AN,0),"Yes","No"),"No")</f>
        <v>No</v>
      </c>
      <c r="P854" s="618" t="str">
        <f>IFERROR(IF(MATCH(C854,'Portfolio Construction'!$AP:$AP,0),"Yes","No"),"No")</f>
        <v>No</v>
      </c>
      <c r="Q854" s="618" t="str">
        <f>IFERROR(IF(MATCH(C854,'Portfolio Construction'!$AR:$AR,0),"Yes","No"),"No")</f>
        <v>No</v>
      </c>
      <c r="R854" s="618" t="str">
        <f>IFERROR(IF(MATCH(C854,'Portfolio Construction'!$AT:$AT,0),"Yes","No"),"No")</f>
        <v>No</v>
      </c>
      <c r="S854" s="618" t="str">
        <f>IFERROR(IF(MATCH(C854,'Portfolio Construction'!$AV:$AV,0),"Yes","No"),"No")</f>
        <v>No</v>
      </c>
      <c r="T854" s="618" t="str">
        <f>IFERROR(IF(MATCH(C854,'Portfolio Construction'!$AX:$AX,0),"Yes","No"),"No")</f>
        <v>No</v>
      </c>
      <c r="U854" s="618" t="str">
        <f>IFERROR(IF(MATCH(C854,'Portfolio Construction'!$AZ:$AZ,0),"Yes","No"),"No")</f>
        <v>No</v>
      </c>
      <c r="V854" s="618" t="str">
        <f>IFERROR(IF(MATCH(C854,'Portfolio Construction'!$BB:$BB,0),"Yes","No"),"No")</f>
        <v>No</v>
      </c>
      <c r="W854" s="618">
        <f>IF(VLOOKUP($AU854,'FE Source'!$A:$W,3,FALSE)=0,"-",VLOOKUP($AU854,'FE Source'!$A:$W,3,FALSE))</f>
        <v>-2.97</v>
      </c>
      <c r="X854" s="618">
        <f>IF(VLOOKUP($AU854,'FE Source'!$A:$W,4,FALSE)=0,"-",VLOOKUP($AU854,'FE Source'!$A:$W,4,FALSE))</f>
        <v>2.29</v>
      </c>
      <c r="Y854" s="618">
        <f>IF(VLOOKUP($AU854,'FE Source'!$A:$W,5,FALSE)=0,"-",VLOOKUP($AU854,'FE Source'!$A:$W,5,FALSE))</f>
        <v>-1.51</v>
      </c>
      <c r="Z854" s="618">
        <f>IF(VLOOKUP($AU854,'FE Source'!$A:$W,6,FALSE)=0,"-",VLOOKUP($AU854,'FE Source'!$A:$W,6,FALSE))</f>
        <v>4.2699999999999996</v>
      </c>
      <c r="AA854" s="618" t="str">
        <f>IF(VLOOKUP($AU854,'FE Source'!$A:$W,7,FALSE)=0,"-",VLOOKUP($AU854,'FE Source'!$A:$W,7,FALSE))</f>
        <v>-</v>
      </c>
      <c r="AB854" s="618" t="str">
        <f>IF(VLOOKUP($AU854,'FE Source'!$A:$W,8,FALSE)=0,"-",VLOOKUP($AU854,'FE Source'!$A:$W,8,FALSE))</f>
        <v>-</v>
      </c>
      <c r="AC854" s="632" t="str">
        <f>IF(VLOOKUP($AU854,'FE Source'!$A:$W,9,FALSE)=0,"-",VLOOKUP($AU854,'FE Source'!$A:$W,9,FALSE))</f>
        <v>-</v>
      </c>
      <c r="AD854" s="634" t="str">
        <f>IF(VLOOKUP($AU854,'FE Source'!$A:$W,10,FALSE)=0,"-",VLOOKUP($AU854,'FE Source'!$A:$W,10,FALSE))</f>
        <v>-</v>
      </c>
      <c r="AE854" s="618" t="str">
        <f>IF(VLOOKUP($AU854,'FE Source'!$A:$W,11,FALSE)=0,"-",VLOOKUP($AU854,'FE Source'!$A:$W,11,FALSE))</f>
        <v>-</v>
      </c>
      <c r="AF854" s="618" t="str">
        <f>IF(VLOOKUP($AU854,'FE Source'!$A:$W,12,FALSE)=0,"-",VLOOKUP($AU854,'FE Source'!$A:$W,12,FALSE))</f>
        <v>-</v>
      </c>
      <c r="AG854" s="618" t="str">
        <f>IF(VLOOKUP($AU854,'FE Source'!$A:$W,14,FALSE)=0,"-",VLOOKUP($AU854,'FE Source'!$A:$W,14,FALSE))</f>
        <v>-</v>
      </c>
      <c r="AH854" s="102"/>
      <c r="AI854" s="618" t="str">
        <f>IF(VLOOKUP($AU854,'FE Source'!$A:$Y,20,FALSE)=0,"-",VLOOKUP($AU854,'FE Source'!$A:$Y,20,FALSE))</f>
        <v>-</v>
      </c>
      <c r="AJ854" s="102"/>
      <c r="AK854" s="102"/>
      <c r="AL854" s="632" t="str">
        <f>IF(VLOOKUP($AU854,'FE Source'!$A:$Y,19,FALSE)=0,"-",VLOOKUP($AU854,'FE Source'!$A:$Y,19,FALSE))</f>
        <v>-</v>
      </c>
      <c r="AM854" s="102"/>
      <c r="AN854" s="635">
        <f>IF(VLOOKUP($AU854,'FE Source'!$A:$W,13,FALSE)=0,"-",VLOOKUP($AU854,'FE Source'!$A:$W,13,FALSE))</f>
        <v>2873.6</v>
      </c>
      <c r="AO854" s="634" t="str">
        <f>IF(J854="no","-",IF(VLOOKUP($AU854,'FE Source'!$A:$W,15,FALSE)=0,"-",VLOOKUP($AU854,'FE Source'!$A:$W,15,FALSE)))</f>
        <v>-</v>
      </c>
      <c r="AP854" s="618" t="str">
        <f>IF(AO854="-","-",IF(VLOOKUP($AU854,'FE Source'!$A:$Z,21,FALSE)=0,"-",IF(VLOOKUP($AU854,'FE Source'!$A:$Z,21,FALSE)=2,"Semi-Annual",IF(VLOOKUP($AU854,'FE Source'!$A:$Z,21,FALSE)=4,"Quarterly",IF(VLOOKUP($AU854,'FE Source'!$A:$Z,21,FALSE)=12,"Monthly","Annual")))))</f>
        <v>-</v>
      </c>
      <c r="AQ854" s="632">
        <f t="array" ref="AQ854">IF(VLOOKUP($AU854,'FE Source'!$A:$W,16,FALSE)=0,"-",VLOOKUP($AU854,'FE Source'!$A:$W,16,FALSE))</f>
        <v>1.6</v>
      </c>
      <c r="AR854" s="636" t="str">
        <f>IF(VLOOKUP($AU854,'FE Source'!$A:$W,17,FALSE)=0,"-",VLOOKUP($AU854,'FE Source'!$A:$W,17,FALSE))</f>
        <v>Neutral</v>
      </c>
      <c r="AS854" s="634">
        <f>IF(VLOOKUP($AU854,'FE Source'!$AN:$AS,4,FALSE)="",VLOOKUP($AU854,'FE Source'!$AN:$AS,3,FALSE),VLOOKUP($AU854,'FE Source'!$AN:$AS,4,FALSE))</f>
        <v>11.97</v>
      </c>
      <c r="AT854" s="637">
        <f>IF(VLOOKUP($AU854,'FE Source'!$AN:$AS,5,FALSE)=0,"-",VLOOKUP($AU854,'FE Source'!$AN:$AS,5,FALSE))</f>
        <v>45783</v>
      </c>
      <c r="AU854" s="636" t="s">
        <v>11831</v>
      </c>
      <c r="BE854" s="215" t="str">
        <f>IF(VLOOKUP($AU854,'FE Source'!$A:$AK,22,FALSE)=0,"-",VLOOKUP($AU854,'FE Source'!$A:$AK,22,FALSE))</f>
        <v>-</v>
      </c>
      <c r="BF854" s="215" t="str">
        <f>IF(VLOOKUP($AU854,'FE Source'!$A:$AK,23,FALSE)=0,"-",VLOOKUP($AU854,'FE Source'!$A:$AK,23,FALSE))</f>
        <v>-</v>
      </c>
      <c r="BG854" s="215" t="str">
        <f>IF(VLOOKUP($AU854,'FE Source'!$A:$AK,24,FALSE)=0,"-",VLOOKUP($AU854,'FE Source'!$A:$AK,24,FALSE))</f>
        <v>-</v>
      </c>
      <c r="BH854" s="215" t="str">
        <f>IF(VLOOKUP($AU854,'FE Source'!$A:$AK,25,FALSE)=0,"-",VLOOKUP($AU854,'FE Source'!$A:$AK,25,FALSE))</f>
        <v>-</v>
      </c>
      <c r="BI854" s="215" t="str">
        <f>IF(VLOOKUP($AU854,'FE Source'!$A:$AK,26,FALSE)=0,"-",VLOOKUP($AU854,'FE Source'!$A:$AK,26,FALSE))</f>
        <v>-</v>
      </c>
      <c r="BJ854" s="215" t="str">
        <f>IF(VLOOKUP($AU854,'FE Source'!$A:$AK,27,FALSE)=0,"-",VLOOKUP($AU854,'FE Source'!$A:$AK,27,FALSE))</f>
        <v>-</v>
      </c>
      <c r="BK854" s="215" t="str">
        <f>IF(VLOOKUP($AU854,'FE Source'!$A:$AK,28,FALSE)=0,"-",VLOOKUP($AU854,'FE Source'!$A:$AK,28,FALSE))</f>
        <v>-</v>
      </c>
      <c r="BL854" s="215" t="str">
        <f>IF(VLOOKUP($AU854,'FE Source'!$A:$AK,29,FALSE)=0,"-",VLOOKUP($AU854,'FE Source'!$A:$AK,29,FALSE))</f>
        <v>-</v>
      </c>
      <c r="BM854" s="215" t="str">
        <f>IF(VLOOKUP($AU854,'FE Source'!$A:$AK,30,FALSE)=0,"-",VLOOKUP($AU854,'FE Source'!$A:$AK,30,FALSE))</f>
        <v>-</v>
      </c>
      <c r="BN854" t="str">
        <f>IF(VLOOKUP($AU854,'FE Source'!$A:$AK,31,FALSE)="No Specified Index","-",IF(VLOOKUP($AU854,'FE Source'!$A:$AK,31,FALSE)=0,"-",VLOOKUP($AU854,'FE Source'!$A:$AK,31,FALSE)))</f>
        <v>-</v>
      </c>
      <c r="BO854" s="217">
        <f>IF(VLOOKUP($AU854,'FE Source'!$A:$AK,32,FALSE)=0,"-",VLOOKUP($AU854,'FE Source'!$A:$AK,32,FALSE))</f>
        <v>45260</v>
      </c>
      <c r="BP854" s="18" t="str">
        <f>IF(VLOOKUP($AU854,'FE Source'!$AZ:$BC,2,FALSE)=0,"-",VLOOKUP($AU854,'FE Source'!$AZ:$BC,2,FALSE))</f>
        <v>-</v>
      </c>
      <c r="BQ854" s="18" t="str">
        <f>IF(VLOOKUP($AU854,'FE Source'!$AZ:$BC,3,FALSE)=0,"-",VLOOKUP($AU854,'FE Source'!$AZ:$BC,3,FALSE))</f>
        <v>-</v>
      </c>
      <c r="BR854" s="18" t="str">
        <f>IF(VLOOKUP($AU854,'FE Source'!$AZ:$BC,4,FALSE)=0,"-",VLOOKUP($AU854,'FE Source'!$AZ:$BC,4,FALSE))</f>
        <v>-</v>
      </c>
    </row>
    <row r="855" spans="3:70" ht="15">
      <c r="C855" s="650" t="str">
        <f>INDEX('UT - Retail'!$B$7:$B$1409,MATCH(AU855,'UT - Retail'!$U$7:$U$1409,0),1)</f>
        <v xml:space="preserve">PIMCO Balanced Income and Growth Fund M-Retail Inc II SGD-H </v>
      </c>
      <c r="D855" s="650"/>
      <c r="E855" s="618" t="str">
        <f>VLOOKUP(C855,'UT - Retail'!$B:$K,8,FALSE)</f>
        <v>Mixed Assets</v>
      </c>
      <c r="F855" s="618" t="str">
        <f>VLOOKUP(C855,'UT - Retail'!$B:$K,9,FALSE)</f>
        <v>Global</v>
      </c>
      <c r="G855" s="618" t="str">
        <f>VLOOKUP(C855,'UT - Retail'!$B:$K,10,FALSE)</f>
        <v>General</v>
      </c>
      <c r="H855" s="82" t="str">
        <f>VLOOKUP(C855,'UT - Retail'!$B:$N,13,FALSE)</f>
        <v>No</v>
      </c>
      <c r="I855" s="82" t="str">
        <f>VLOOKUP(C855,'UT - Retail'!$B:$Q,14,FALSE)</f>
        <v>No</v>
      </c>
      <c r="J855" s="618" t="str">
        <f>VLOOKUP(C855,'UT - Retail'!$B:$Q,11,FALSE)</f>
        <v>Yes</v>
      </c>
      <c r="K855" s="130" t="str">
        <f>VLOOKUP(C855,'UT - Retail'!$B:$P,15,FALSE)</f>
        <v>Yes</v>
      </c>
      <c r="L855" s="82" t="str">
        <f>VLOOKUP(C855,'UT - Retail'!$B:$Q,16,FALSE)</f>
        <v>Both</v>
      </c>
      <c r="M855" s="618" t="str">
        <f>VLOOKUP(C855,'UT - Retail'!$B:$K,6,FALSE)</f>
        <v>SGD</v>
      </c>
      <c r="N855" s="618" t="str">
        <f>IFERROR(IF(MATCH(C855,'Portfolio Construction'!$AL:$AL,0),"Yes","No"),"No")</f>
        <v>No</v>
      </c>
      <c r="O855" s="618" t="str">
        <f>IFERROR(IF(MATCH(C855,'Portfolio Construction'!$AN:$AN,0),"Yes","No"),"No")</f>
        <v>No</v>
      </c>
      <c r="P855" s="618" t="str">
        <f>IFERROR(IF(MATCH(C855,'Portfolio Construction'!$AP:$AP,0),"Yes","No"),"No")</f>
        <v>No</v>
      </c>
      <c r="Q855" s="618" t="str">
        <f>IFERROR(IF(MATCH(C855,'Portfolio Construction'!$AR:$AR,0),"Yes","No"),"No")</f>
        <v>No</v>
      </c>
      <c r="R855" s="618" t="str">
        <f>IFERROR(IF(MATCH(C855,'Portfolio Construction'!$AT:$AT,0),"Yes","No"),"No")</f>
        <v>No</v>
      </c>
      <c r="S855" s="618" t="str">
        <f>IFERROR(IF(MATCH(C855,'Portfolio Construction'!$AV:$AV,0),"Yes","No"),"No")</f>
        <v>No</v>
      </c>
      <c r="T855" s="618" t="str">
        <f>IFERROR(IF(MATCH(C855,'Portfolio Construction'!$AX:$AX,0),"Yes","No"),"No")</f>
        <v>No</v>
      </c>
      <c r="U855" s="618" t="str">
        <f>IFERROR(IF(MATCH(C855,'Portfolio Construction'!$AZ:$AZ,0),"Yes","No"),"No")</f>
        <v>No</v>
      </c>
      <c r="V855" s="618" t="str">
        <f>IFERROR(IF(MATCH(C855,'Portfolio Construction'!$BB:$BB,0),"Yes","No"),"No")</f>
        <v>No</v>
      </c>
      <c r="W855" s="618">
        <f>IF(VLOOKUP($AU855,'FE Source'!$A:$W,3,FALSE)=0,"-",VLOOKUP($AU855,'FE Source'!$A:$W,3,FALSE))</f>
        <v>0.71</v>
      </c>
      <c r="X855" s="618">
        <f>IF(VLOOKUP($AU855,'FE Source'!$A:$W,4,FALSE)=0,"-",VLOOKUP($AU855,'FE Source'!$A:$W,4,FALSE))</f>
        <v>5.69</v>
      </c>
      <c r="Y855" s="618">
        <f>IF(VLOOKUP($AU855,'FE Source'!$A:$W,5,FALSE)=0,"-",VLOOKUP($AU855,'FE Source'!$A:$W,5,FALSE))</f>
        <v>0.3</v>
      </c>
      <c r="Z855" s="618">
        <f>IF(VLOOKUP($AU855,'FE Source'!$A:$W,6,FALSE)=0,"-",VLOOKUP($AU855,'FE Source'!$A:$W,6,FALSE))</f>
        <v>6.78</v>
      </c>
      <c r="AA855" s="618" t="str">
        <f>IF(VLOOKUP($AU855,'FE Source'!$A:$W,7,FALSE)=0,"-",VLOOKUP($AU855,'FE Source'!$A:$W,7,FALSE))</f>
        <v>-</v>
      </c>
      <c r="AB855" s="618" t="str">
        <f>IF(VLOOKUP($AU855,'FE Source'!$A:$W,8,FALSE)=0,"-",VLOOKUP($AU855,'FE Source'!$A:$W,8,FALSE))</f>
        <v>-</v>
      </c>
      <c r="AC855" s="632" t="str">
        <f>IF(VLOOKUP($AU855,'FE Source'!$A:$W,9,FALSE)=0,"-",VLOOKUP($AU855,'FE Source'!$A:$W,9,FALSE))</f>
        <v>-</v>
      </c>
      <c r="AD855" s="634" t="str">
        <f>IF(VLOOKUP($AU855,'FE Source'!$A:$W,10,FALSE)=0,"-",VLOOKUP($AU855,'FE Source'!$A:$W,10,FALSE))</f>
        <v>-</v>
      </c>
      <c r="AE855" s="618" t="str">
        <f>IF(VLOOKUP($AU855,'FE Source'!$A:$W,11,FALSE)=0,"-",VLOOKUP($AU855,'FE Source'!$A:$W,11,FALSE))</f>
        <v>-</v>
      </c>
      <c r="AF855" s="618" t="str">
        <f>IF(VLOOKUP($AU855,'FE Source'!$A:$W,12,FALSE)=0,"-",VLOOKUP($AU855,'FE Source'!$A:$W,12,FALSE))</f>
        <v>-</v>
      </c>
      <c r="AG855" s="618" t="str">
        <f>IF(VLOOKUP($AU855,'FE Source'!$A:$W,14,FALSE)=0,"-",VLOOKUP($AU855,'FE Source'!$A:$W,14,FALSE))</f>
        <v>-</v>
      </c>
      <c r="AH855" s="102"/>
      <c r="AI855" s="618" t="str">
        <f>IF(VLOOKUP($AU855,'FE Source'!$A:$Y,20,FALSE)=0,"-",VLOOKUP($AU855,'FE Source'!$A:$Y,20,FALSE))</f>
        <v>-</v>
      </c>
      <c r="AJ855" s="102"/>
      <c r="AK855" s="102"/>
      <c r="AL855" s="632" t="str">
        <f>IF(VLOOKUP($AU855,'FE Source'!$A:$Y,19,FALSE)=0,"-",VLOOKUP($AU855,'FE Source'!$A:$Y,19,FALSE))</f>
        <v>-</v>
      </c>
      <c r="AM855" s="102"/>
      <c r="AN855" s="635">
        <f>IF(VLOOKUP($AU855,'FE Source'!$A:$W,13,FALSE)=0,"-",VLOOKUP($AU855,'FE Source'!$A:$W,13,FALSE))</f>
        <v>2873.6</v>
      </c>
      <c r="AO855" s="634">
        <f>IF(J855="no","-",IF(VLOOKUP($AU855,'FE Source'!$A:$W,15,FALSE)=0,"-",VLOOKUP($AU855,'FE Source'!$A:$W,15,FALSE)))</f>
        <v>7.14</v>
      </c>
      <c r="AP855" s="618" t="str">
        <f>IF(AO855="-","-",IF(VLOOKUP($AU855,'FE Source'!$A:$Z,21,FALSE)=0,"-",IF(VLOOKUP($AU855,'FE Source'!$A:$Z,21,FALSE)=2,"Semi-Annual",IF(VLOOKUP($AU855,'FE Source'!$A:$Z,21,FALSE)=4,"Quarterly",IF(VLOOKUP($AU855,'FE Source'!$A:$Z,21,FALSE)=12,"Monthly","Annual")))))</f>
        <v>Monthly</v>
      </c>
      <c r="AQ855" s="632">
        <f t="array" ref="AQ855">IF(VLOOKUP($AU855,'FE Source'!$A:$W,16,FALSE)=0,"-",VLOOKUP($AU855,'FE Source'!$A:$W,16,FALSE))</f>
        <v>1.6</v>
      </c>
      <c r="AR855" s="636" t="str">
        <f>IF(VLOOKUP($AU855,'FE Source'!$A:$W,17,FALSE)=0,"-",VLOOKUP($AU855,'FE Source'!$A:$W,17,FALSE))</f>
        <v>-</v>
      </c>
      <c r="AS855" s="634">
        <f>IF(VLOOKUP($AU855,'FE Source'!$AN:$AS,4,FALSE)="",VLOOKUP($AU855,'FE Source'!$AN:$AS,3,FALSE),VLOOKUP($AU855,'FE Source'!$AN:$AS,4,FALSE))</f>
        <v>10.6</v>
      </c>
      <c r="AT855" s="637">
        <f>IF(VLOOKUP($AU855,'FE Source'!$AN:$AS,5,FALSE)=0,"-",VLOOKUP($AU855,'FE Source'!$AN:$AS,5,FALSE))</f>
        <v>45783</v>
      </c>
      <c r="AU855" s="636" t="s">
        <v>11833</v>
      </c>
      <c r="BE855" s="215" t="str">
        <f>IF(VLOOKUP($AU855,'FE Source'!$A:$AK,22,FALSE)=0,"-",VLOOKUP($AU855,'FE Source'!$A:$AK,22,FALSE))</f>
        <v>-</v>
      </c>
      <c r="BF855" s="215" t="str">
        <f>IF(VLOOKUP($AU855,'FE Source'!$A:$AK,23,FALSE)=0,"-",VLOOKUP($AU855,'FE Source'!$A:$AK,23,FALSE))</f>
        <v>-</v>
      </c>
      <c r="BG855" s="215" t="str">
        <f>IF(VLOOKUP($AU855,'FE Source'!$A:$AK,24,FALSE)=0,"-",VLOOKUP($AU855,'FE Source'!$A:$AK,24,FALSE))</f>
        <v>-</v>
      </c>
      <c r="BH855" s="215" t="str">
        <f>IF(VLOOKUP($AU855,'FE Source'!$A:$AK,25,FALSE)=0,"-",VLOOKUP($AU855,'FE Source'!$A:$AK,25,FALSE))</f>
        <v>-</v>
      </c>
      <c r="BI855" s="215" t="str">
        <f>IF(VLOOKUP($AU855,'FE Source'!$A:$AK,26,FALSE)=0,"-",VLOOKUP($AU855,'FE Source'!$A:$AK,26,FALSE))</f>
        <v>-</v>
      </c>
      <c r="BJ855" s="215" t="str">
        <f>IF(VLOOKUP($AU855,'FE Source'!$A:$AK,27,FALSE)=0,"-",VLOOKUP($AU855,'FE Source'!$A:$AK,27,FALSE))</f>
        <v>-</v>
      </c>
      <c r="BK855" s="215" t="str">
        <f>IF(VLOOKUP($AU855,'FE Source'!$A:$AK,28,FALSE)=0,"-",VLOOKUP($AU855,'FE Source'!$A:$AK,28,FALSE))</f>
        <v>-</v>
      </c>
      <c r="BL855" s="215" t="str">
        <f>IF(VLOOKUP($AU855,'FE Source'!$A:$AK,29,FALSE)=0,"-",VLOOKUP($AU855,'FE Source'!$A:$AK,29,FALSE))</f>
        <v>-</v>
      </c>
      <c r="BM855" s="215" t="str">
        <f>IF(VLOOKUP($AU855,'FE Source'!$A:$AK,30,FALSE)=0,"-",VLOOKUP($AU855,'FE Source'!$A:$AK,30,FALSE))</f>
        <v>-</v>
      </c>
      <c r="BN855" t="str">
        <f>IF(VLOOKUP($AU855,'FE Source'!$A:$AK,31,FALSE)="No Specified Index","-",IF(VLOOKUP($AU855,'FE Source'!$A:$AK,31,FALSE)=0,"-",VLOOKUP($AU855,'FE Source'!$A:$AK,31,FALSE)))</f>
        <v>-</v>
      </c>
      <c r="BO855" s="217">
        <f>IF(VLOOKUP($AU855,'FE Source'!$A:$AK,32,FALSE)=0,"-",VLOOKUP($AU855,'FE Source'!$A:$AK,32,FALSE))</f>
        <v>45260</v>
      </c>
      <c r="BP855" s="18" t="str">
        <f>IF(VLOOKUP($AU855,'FE Source'!$AZ:$BC,2,FALSE)=0,"-",VLOOKUP($AU855,'FE Source'!$AZ:$BC,2,FALSE))</f>
        <v>-</v>
      </c>
      <c r="BQ855" s="18" t="str">
        <f>IF(VLOOKUP($AU855,'FE Source'!$AZ:$BC,3,FALSE)=0,"-",VLOOKUP($AU855,'FE Source'!$AZ:$BC,3,FALSE))</f>
        <v>-</v>
      </c>
      <c r="BR855" s="18" t="str">
        <f>IF(VLOOKUP($AU855,'FE Source'!$AZ:$BC,4,FALSE)=0,"-",VLOOKUP($AU855,'FE Source'!$AZ:$BC,4,FALSE))</f>
        <v>-</v>
      </c>
    </row>
    <row r="856" spans="3:70" ht="15">
      <c r="C856" s="650" t="str">
        <f>INDEX('UT - Retail'!$B$7:$B$1409,MATCH(AU856,'UT - Retail'!$U$7:$U$1409,0),1)</f>
        <v>PIMCO Balanced Income and Growth Fund M-Retail Inc II USD</v>
      </c>
      <c r="D856" s="650"/>
      <c r="E856" s="618" t="str">
        <f>VLOOKUP(C856,'UT - Retail'!$B:$K,8,FALSE)</f>
        <v>Mixed Assets</v>
      </c>
      <c r="F856" s="618" t="str">
        <f>VLOOKUP(C856,'UT - Retail'!$B:$K,9,FALSE)</f>
        <v>Global</v>
      </c>
      <c r="G856" s="618" t="str">
        <f>VLOOKUP(C856,'UT - Retail'!$B:$K,10,FALSE)</f>
        <v>General</v>
      </c>
      <c r="H856" s="82" t="str">
        <f>VLOOKUP(C856,'UT - Retail'!$B:$N,13,FALSE)</f>
        <v>No</v>
      </c>
      <c r="I856" s="82" t="str">
        <f>VLOOKUP(C856,'UT - Retail'!$B:$Q,14,FALSE)</f>
        <v>No</v>
      </c>
      <c r="J856" s="618" t="str">
        <f>VLOOKUP(C856,'UT - Retail'!$B:$Q,11,FALSE)</f>
        <v>Yes</v>
      </c>
      <c r="K856" s="130" t="str">
        <f>VLOOKUP(C856,'UT - Retail'!$B:$P,15,FALSE)</f>
        <v>Yes</v>
      </c>
      <c r="L856" s="82" t="str">
        <f>VLOOKUP(C856,'UT - Retail'!$B:$Q,16,FALSE)</f>
        <v>Both</v>
      </c>
      <c r="M856" s="618" t="str">
        <f>VLOOKUP(C856,'UT - Retail'!$B:$K,6,FALSE)</f>
        <v>USD</v>
      </c>
      <c r="N856" s="618" t="str">
        <f>IFERROR(IF(MATCH(C856,'Portfolio Construction'!$AL:$AL,0),"Yes","No"),"No")</f>
        <v>No</v>
      </c>
      <c r="O856" s="618" t="str">
        <f>IFERROR(IF(MATCH(C856,'Portfolio Construction'!$AN:$AN,0),"Yes","No"),"No")</f>
        <v>No</v>
      </c>
      <c r="P856" s="618" t="str">
        <f>IFERROR(IF(MATCH(C856,'Portfolio Construction'!$AP:$AP,0),"Yes","No"),"No")</f>
        <v>No</v>
      </c>
      <c r="Q856" s="618" t="str">
        <f>IFERROR(IF(MATCH(C856,'Portfolio Construction'!$AR:$AR,0),"Yes","No"),"No")</f>
        <v>No</v>
      </c>
      <c r="R856" s="618" t="str">
        <f>IFERROR(IF(MATCH(C856,'Portfolio Construction'!$AT:$AT,0),"Yes","No"),"No")</f>
        <v>No</v>
      </c>
      <c r="S856" s="618" t="str">
        <f>IFERROR(IF(MATCH(C856,'Portfolio Construction'!$AV:$AV,0),"Yes","No"),"No")</f>
        <v>No</v>
      </c>
      <c r="T856" s="618" t="str">
        <f>IFERROR(IF(MATCH(C856,'Portfolio Construction'!$AX:$AX,0),"Yes","No"),"No")</f>
        <v>No</v>
      </c>
      <c r="U856" s="618" t="str">
        <f>IFERROR(IF(MATCH(C856,'Portfolio Construction'!$AZ:$AZ,0),"Yes","No"),"No")</f>
        <v>No</v>
      </c>
      <c r="V856" s="618" t="str">
        <f>IFERROR(IF(MATCH(C856,'Portfolio Construction'!$BB:$BB,0),"Yes","No"),"No")</f>
        <v>No</v>
      </c>
      <c r="W856" s="618">
        <f>IF(VLOOKUP($AU856,'FE Source'!$A:$W,3,FALSE)=0,"-",VLOOKUP($AU856,'FE Source'!$A:$W,3,FALSE))</f>
        <v>-2.94</v>
      </c>
      <c r="X856" s="618">
        <f>IF(VLOOKUP($AU856,'FE Source'!$A:$W,4,FALSE)=0,"-",VLOOKUP($AU856,'FE Source'!$A:$W,4,FALSE))</f>
        <v>2.2999999999999998</v>
      </c>
      <c r="Y856" s="618">
        <f>IF(VLOOKUP($AU856,'FE Source'!$A:$W,5,FALSE)=0,"-",VLOOKUP($AU856,'FE Source'!$A:$W,5,FALSE))</f>
        <v>-1.48</v>
      </c>
      <c r="Z856" s="618">
        <f>IF(VLOOKUP($AU856,'FE Source'!$A:$W,6,FALSE)=0,"-",VLOOKUP($AU856,'FE Source'!$A:$W,6,FALSE))</f>
        <v>4.22</v>
      </c>
      <c r="AA856" s="618" t="str">
        <f>IF(VLOOKUP($AU856,'FE Source'!$A:$W,7,FALSE)=0,"-",VLOOKUP($AU856,'FE Source'!$A:$W,7,FALSE))</f>
        <v>-</v>
      </c>
      <c r="AB856" s="618" t="str">
        <f>IF(VLOOKUP($AU856,'FE Source'!$A:$W,8,FALSE)=0,"-",VLOOKUP($AU856,'FE Source'!$A:$W,8,FALSE))</f>
        <v>-</v>
      </c>
      <c r="AC856" s="632" t="str">
        <f>IF(VLOOKUP($AU856,'FE Source'!$A:$W,9,FALSE)=0,"-",VLOOKUP($AU856,'FE Source'!$A:$W,9,FALSE))</f>
        <v>-</v>
      </c>
      <c r="AD856" s="634" t="str">
        <f>IF(VLOOKUP($AU856,'FE Source'!$A:$W,10,FALSE)=0,"-",VLOOKUP($AU856,'FE Source'!$A:$W,10,FALSE))</f>
        <v>-</v>
      </c>
      <c r="AE856" s="618" t="str">
        <f>IF(VLOOKUP($AU856,'FE Source'!$A:$W,11,FALSE)=0,"-",VLOOKUP($AU856,'FE Source'!$A:$W,11,FALSE))</f>
        <v>-</v>
      </c>
      <c r="AF856" s="618" t="str">
        <f>IF(VLOOKUP($AU856,'FE Source'!$A:$W,12,FALSE)=0,"-",VLOOKUP($AU856,'FE Source'!$A:$W,12,FALSE))</f>
        <v>-</v>
      </c>
      <c r="AG856" s="618" t="str">
        <f>IF(VLOOKUP($AU856,'FE Source'!$A:$W,14,FALSE)=0,"-",VLOOKUP($AU856,'FE Source'!$A:$W,14,FALSE))</f>
        <v>-</v>
      </c>
      <c r="AH856" s="102"/>
      <c r="AI856" s="618" t="str">
        <f>IF(VLOOKUP($AU856,'FE Source'!$A:$Y,20,FALSE)=0,"-",VLOOKUP($AU856,'FE Source'!$A:$Y,20,FALSE))</f>
        <v>-</v>
      </c>
      <c r="AJ856" s="102"/>
      <c r="AK856" s="102"/>
      <c r="AL856" s="632" t="str">
        <f>IF(VLOOKUP($AU856,'FE Source'!$A:$Y,19,FALSE)=0,"-",VLOOKUP($AU856,'FE Source'!$A:$Y,19,FALSE))</f>
        <v>-</v>
      </c>
      <c r="AM856" s="102"/>
      <c r="AN856" s="635">
        <f>IF(VLOOKUP($AU856,'FE Source'!$A:$W,13,FALSE)=0,"-",VLOOKUP($AU856,'FE Source'!$A:$W,13,FALSE))</f>
        <v>2873.6</v>
      </c>
      <c r="AO856" s="634">
        <f>IF(J856="no","-",IF(VLOOKUP($AU856,'FE Source'!$A:$W,15,FALSE)=0,"-",VLOOKUP($AU856,'FE Source'!$A:$W,15,FALSE)))</f>
        <v>7</v>
      </c>
      <c r="AP856" s="618" t="str">
        <f>IF(AO856="-","-",IF(VLOOKUP($AU856,'FE Source'!$A:$Z,21,FALSE)=0,"-",IF(VLOOKUP($AU856,'FE Source'!$A:$Z,21,FALSE)=2,"Semi-Annual",IF(VLOOKUP($AU856,'FE Source'!$A:$Z,21,FALSE)=4,"Quarterly",IF(VLOOKUP($AU856,'FE Source'!$A:$Z,21,FALSE)=12,"Monthly","Annual")))))</f>
        <v>Monthly</v>
      </c>
      <c r="AQ856" s="632">
        <f t="array" ref="AQ856">IF(VLOOKUP($AU856,'FE Source'!$A:$W,16,FALSE)=0,"-",VLOOKUP($AU856,'FE Source'!$A:$W,16,FALSE))</f>
        <v>1.6</v>
      </c>
      <c r="AR856" s="636" t="str">
        <f>IF(VLOOKUP($AU856,'FE Source'!$A:$W,17,FALSE)=0,"-",VLOOKUP($AU856,'FE Source'!$A:$W,17,FALSE))</f>
        <v>Neutral</v>
      </c>
      <c r="AS856" s="634">
        <f>IF(VLOOKUP($AU856,'FE Source'!$AN:$AS,4,FALSE)="",VLOOKUP($AU856,'FE Source'!$AN:$AS,3,FALSE),VLOOKUP($AU856,'FE Source'!$AN:$AS,4,FALSE))</f>
        <v>10.86</v>
      </c>
      <c r="AT856" s="637">
        <f>IF(VLOOKUP($AU856,'FE Source'!$AN:$AS,5,FALSE)=0,"-",VLOOKUP($AU856,'FE Source'!$AN:$AS,5,FALSE))</f>
        <v>45783</v>
      </c>
      <c r="AU856" s="636" t="s">
        <v>11834</v>
      </c>
      <c r="BE856" s="215" t="str">
        <f>IF(VLOOKUP($AU856,'FE Source'!$A:$AK,22,FALSE)=0,"-",VLOOKUP($AU856,'FE Source'!$A:$AK,22,FALSE))</f>
        <v>-</v>
      </c>
      <c r="BF856" s="215" t="str">
        <f>IF(VLOOKUP($AU856,'FE Source'!$A:$AK,23,FALSE)=0,"-",VLOOKUP($AU856,'FE Source'!$A:$AK,23,FALSE))</f>
        <v>-</v>
      </c>
      <c r="BG856" s="215" t="str">
        <f>IF(VLOOKUP($AU856,'FE Source'!$A:$AK,24,FALSE)=0,"-",VLOOKUP($AU856,'FE Source'!$A:$AK,24,FALSE))</f>
        <v>-</v>
      </c>
      <c r="BH856" s="215" t="str">
        <f>IF(VLOOKUP($AU856,'FE Source'!$A:$AK,25,FALSE)=0,"-",VLOOKUP($AU856,'FE Source'!$A:$AK,25,FALSE))</f>
        <v>-</v>
      </c>
      <c r="BI856" s="215" t="str">
        <f>IF(VLOOKUP($AU856,'FE Source'!$A:$AK,26,FALSE)=0,"-",VLOOKUP($AU856,'FE Source'!$A:$AK,26,FALSE))</f>
        <v>-</v>
      </c>
      <c r="BJ856" s="215" t="str">
        <f>IF(VLOOKUP($AU856,'FE Source'!$A:$AK,27,FALSE)=0,"-",VLOOKUP($AU856,'FE Source'!$A:$AK,27,FALSE))</f>
        <v>-</v>
      </c>
      <c r="BK856" s="215" t="str">
        <f>IF(VLOOKUP($AU856,'FE Source'!$A:$AK,28,FALSE)=0,"-",VLOOKUP($AU856,'FE Source'!$A:$AK,28,FALSE))</f>
        <v>-</v>
      </c>
      <c r="BL856" s="215" t="str">
        <f>IF(VLOOKUP($AU856,'FE Source'!$A:$AK,29,FALSE)=0,"-",VLOOKUP($AU856,'FE Source'!$A:$AK,29,FALSE))</f>
        <v>-</v>
      </c>
      <c r="BM856" s="215" t="str">
        <f>IF(VLOOKUP($AU856,'FE Source'!$A:$AK,30,FALSE)=0,"-",VLOOKUP($AU856,'FE Source'!$A:$AK,30,FALSE))</f>
        <v>-</v>
      </c>
      <c r="BN856" t="str">
        <f>IF(VLOOKUP($AU856,'FE Source'!$A:$AK,31,FALSE)="No Specified Index","-",IF(VLOOKUP($AU856,'FE Source'!$A:$AK,31,FALSE)=0,"-",VLOOKUP($AU856,'FE Source'!$A:$AK,31,FALSE)))</f>
        <v>-</v>
      </c>
      <c r="BO856" s="217">
        <f>IF(VLOOKUP($AU856,'FE Source'!$A:$AK,32,FALSE)=0,"-",VLOOKUP($AU856,'FE Source'!$A:$AK,32,FALSE))</f>
        <v>45260</v>
      </c>
      <c r="BP856" s="18" t="str">
        <f>IF(VLOOKUP($AU856,'FE Source'!$AZ:$BC,2,FALSE)=0,"-",VLOOKUP($AU856,'FE Source'!$AZ:$BC,2,FALSE))</f>
        <v>-</v>
      </c>
      <c r="BQ856" s="18" t="str">
        <f>IF(VLOOKUP($AU856,'FE Source'!$AZ:$BC,3,FALSE)=0,"-",VLOOKUP($AU856,'FE Source'!$AZ:$BC,3,FALSE))</f>
        <v>-</v>
      </c>
      <c r="BR856" s="18" t="str">
        <f>IF(VLOOKUP($AU856,'FE Source'!$AZ:$BC,4,FALSE)=0,"-",VLOOKUP($AU856,'FE Source'!$AZ:$BC,4,FALSE))</f>
        <v>-</v>
      </c>
    </row>
    <row r="857" spans="3:70" ht="15">
      <c r="C857" s="650" t="str">
        <f>INDEX('UT - Retail'!$B$7:$B$1409,MATCH(AU857,'UT - Retail'!$U$7:$U$1409,0),1)</f>
        <v>PIMCO Balanced Income and Growth Fund M-Retail Inc SGD-H</v>
      </c>
      <c r="D857" s="650"/>
      <c r="E857" s="618" t="str">
        <f>VLOOKUP(C857,'UT - Retail'!$B:$K,8,FALSE)</f>
        <v>Mixed Assets</v>
      </c>
      <c r="F857" s="618" t="str">
        <f>VLOOKUP(C857,'UT - Retail'!$B:$K,9,FALSE)</f>
        <v>Global</v>
      </c>
      <c r="G857" s="618" t="str">
        <f>VLOOKUP(C857,'UT - Retail'!$B:$K,10,FALSE)</f>
        <v>General</v>
      </c>
      <c r="H857" s="82" t="str">
        <f>VLOOKUP(C857,'UT - Retail'!$B:$N,13,FALSE)</f>
        <v>No</v>
      </c>
      <c r="I857" s="82" t="str">
        <f>VLOOKUP(C857,'UT - Retail'!$B:$Q,14,FALSE)</f>
        <v>No</v>
      </c>
      <c r="J857" s="618" t="str">
        <f>VLOOKUP(C857,'UT - Retail'!$B:$Q,11,FALSE)</f>
        <v>Yes</v>
      </c>
      <c r="K857" s="130" t="str">
        <f>VLOOKUP(C857,'UT - Retail'!$B:$P,15,FALSE)</f>
        <v>Yes</v>
      </c>
      <c r="L857" s="82" t="str">
        <f>VLOOKUP(C857,'UT - Retail'!$B:$Q,16,FALSE)</f>
        <v>Both</v>
      </c>
      <c r="M857" s="618" t="str">
        <f>VLOOKUP(C857,'UT - Retail'!$B:$K,6,FALSE)</f>
        <v>SGD</v>
      </c>
      <c r="N857" s="618" t="str">
        <f>IFERROR(IF(MATCH(C857,'Portfolio Construction'!$AL:$AL,0),"Yes","No"),"No")</f>
        <v>No</v>
      </c>
      <c r="O857" s="618" t="str">
        <f>IFERROR(IF(MATCH(C857,'Portfolio Construction'!$AN:$AN,0),"Yes","No"),"No")</f>
        <v>No</v>
      </c>
      <c r="P857" s="618" t="str">
        <f>IFERROR(IF(MATCH(C857,'Portfolio Construction'!$AP:$AP,0),"Yes","No"),"No")</f>
        <v>No</v>
      </c>
      <c r="Q857" s="618" t="str">
        <f>IFERROR(IF(MATCH(C857,'Portfolio Construction'!$AR:$AR,0),"Yes","No"),"No")</f>
        <v>No</v>
      </c>
      <c r="R857" s="618" t="str">
        <f>IFERROR(IF(MATCH(C857,'Portfolio Construction'!$AT:$AT,0),"Yes","No"),"No")</f>
        <v>No</v>
      </c>
      <c r="S857" s="618" t="str">
        <f>IFERROR(IF(MATCH(C857,'Portfolio Construction'!$AV:$AV,0),"Yes","No"),"No")</f>
        <v>No</v>
      </c>
      <c r="T857" s="618" t="str">
        <f>IFERROR(IF(MATCH(C857,'Portfolio Construction'!$AX:$AX,0),"Yes","No"),"No")</f>
        <v>No</v>
      </c>
      <c r="U857" s="618" t="str">
        <f>IFERROR(IF(MATCH(C857,'Portfolio Construction'!$AZ:$AZ,0),"Yes","No"),"No")</f>
        <v>No</v>
      </c>
      <c r="V857" s="618" t="str">
        <f>IFERROR(IF(MATCH(C857,'Portfolio Construction'!$BB:$BB,0),"Yes","No"),"No")</f>
        <v>No</v>
      </c>
      <c r="W857" s="618">
        <f>IF(VLOOKUP($AU857,'FE Source'!$A:$W,3,FALSE)=0,"-",VLOOKUP($AU857,'FE Source'!$A:$W,3,FALSE))</f>
        <v>0.71</v>
      </c>
      <c r="X857" s="618">
        <f>IF(VLOOKUP($AU857,'FE Source'!$A:$W,4,FALSE)=0,"-",VLOOKUP($AU857,'FE Source'!$A:$W,4,FALSE))</f>
        <v>5.7</v>
      </c>
      <c r="Y857" s="618">
        <f>IF(VLOOKUP($AU857,'FE Source'!$A:$W,5,FALSE)=0,"-",VLOOKUP($AU857,'FE Source'!$A:$W,5,FALSE))</f>
        <v>0.31</v>
      </c>
      <c r="Z857" s="618">
        <f>IF(VLOOKUP($AU857,'FE Source'!$A:$W,6,FALSE)=0,"-",VLOOKUP($AU857,'FE Source'!$A:$W,6,FALSE))</f>
        <v>6.73</v>
      </c>
      <c r="AA857" s="618" t="str">
        <f>IF(VLOOKUP($AU857,'FE Source'!$A:$W,7,FALSE)=0,"-",VLOOKUP($AU857,'FE Source'!$A:$W,7,FALSE))</f>
        <v>-</v>
      </c>
      <c r="AB857" s="618" t="str">
        <f>IF(VLOOKUP($AU857,'FE Source'!$A:$W,8,FALSE)=0,"-",VLOOKUP($AU857,'FE Source'!$A:$W,8,FALSE))</f>
        <v>-</v>
      </c>
      <c r="AC857" s="632" t="str">
        <f>IF(VLOOKUP($AU857,'FE Source'!$A:$W,9,FALSE)=0,"-",VLOOKUP($AU857,'FE Source'!$A:$W,9,FALSE))</f>
        <v>-</v>
      </c>
      <c r="AD857" s="634" t="str">
        <f>IF(VLOOKUP($AU857,'FE Source'!$A:$W,10,FALSE)=0,"-",VLOOKUP($AU857,'FE Source'!$A:$W,10,FALSE))</f>
        <v>-</v>
      </c>
      <c r="AE857" s="618" t="str">
        <f>IF(VLOOKUP($AU857,'FE Source'!$A:$W,11,FALSE)=0,"-",VLOOKUP($AU857,'FE Source'!$A:$W,11,FALSE))</f>
        <v>-</v>
      </c>
      <c r="AF857" s="618" t="str">
        <f>IF(VLOOKUP($AU857,'FE Source'!$A:$W,12,FALSE)=0,"-",VLOOKUP($AU857,'FE Source'!$A:$W,12,FALSE))</f>
        <v>-</v>
      </c>
      <c r="AG857" s="618" t="str">
        <f>IF(VLOOKUP($AU857,'FE Source'!$A:$W,14,FALSE)=0,"-",VLOOKUP($AU857,'FE Source'!$A:$W,14,FALSE))</f>
        <v>-</v>
      </c>
      <c r="AH857" s="102"/>
      <c r="AI857" s="618" t="str">
        <f>IF(VLOOKUP($AU857,'FE Source'!$A:$Y,20,FALSE)=0,"-",VLOOKUP($AU857,'FE Source'!$A:$Y,20,FALSE))</f>
        <v>-</v>
      </c>
      <c r="AJ857" s="102"/>
      <c r="AK857" s="102"/>
      <c r="AL857" s="632" t="str">
        <f>IF(VLOOKUP($AU857,'FE Source'!$A:$Y,19,FALSE)=0,"-",VLOOKUP($AU857,'FE Source'!$A:$Y,19,FALSE))</f>
        <v>-</v>
      </c>
      <c r="AM857" s="102"/>
      <c r="AN857" s="635">
        <f>IF(VLOOKUP($AU857,'FE Source'!$A:$W,13,FALSE)=0,"-",VLOOKUP($AU857,'FE Source'!$A:$W,13,FALSE))</f>
        <v>2873.6</v>
      </c>
      <c r="AO857" s="634">
        <f>IF(J857="no","-",IF(VLOOKUP($AU857,'FE Source'!$A:$W,15,FALSE)=0,"-",VLOOKUP($AU857,'FE Source'!$A:$W,15,FALSE)))</f>
        <v>4.1100000000000003</v>
      </c>
      <c r="AP857" s="618" t="str">
        <f>IF(AO857="-","-",IF(VLOOKUP($AU857,'FE Source'!$A:$Z,21,FALSE)=0,"-",IF(VLOOKUP($AU857,'FE Source'!$A:$Z,21,FALSE)=2,"Semi-Annual",IF(VLOOKUP($AU857,'FE Source'!$A:$Z,21,FALSE)=4,"Quarterly",IF(VLOOKUP($AU857,'FE Source'!$A:$Z,21,FALSE)=12,"Monthly","Annual")))))</f>
        <v>Monthly</v>
      </c>
      <c r="AQ857" s="632">
        <f t="array" ref="AQ857">IF(VLOOKUP($AU857,'FE Source'!$A:$W,16,FALSE)=0,"-",VLOOKUP($AU857,'FE Source'!$A:$W,16,FALSE))</f>
        <v>1.6</v>
      </c>
      <c r="AR857" s="636" t="str">
        <f>IF(VLOOKUP($AU857,'FE Source'!$A:$W,17,FALSE)=0,"-",VLOOKUP($AU857,'FE Source'!$A:$W,17,FALSE))</f>
        <v>-</v>
      </c>
      <c r="AS857" s="634">
        <f>IF(VLOOKUP($AU857,'FE Source'!$AN:$AS,4,FALSE)="",VLOOKUP($AU857,'FE Source'!$AN:$AS,3,FALSE),VLOOKUP($AU857,'FE Source'!$AN:$AS,4,FALSE))</f>
        <v>11.04</v>
      </c>
      <c r="AT857" s="637">
        <f>IF(VLOOKUP($AU857,'FE Source'!$AN:$AS,5,FALSE)=0,"-",VLOOKUP($AU857,'FE Source'!$AN:$AS,5,FALSE))</f>
        <v>45783</v>
      </c>
      <c r="AU857" s="636" t="s">
        <v>11832</v>
      </c>
      <c r="BE857" s="215" t="str">
        <f>IF(VLOOKUP($AU857,'FE Source'!$A:$AK,22,FALSE)=0,"-",VLOOKUP($AU857,'FE Source'!$A:$AK,22,FALSE))</f>
        <v>-</v>
      </c>
      <c r="BF857" s="215" t="str">
        <f>IF(VLOOKUP($AU857,'FE Source'!$A:$AK,23,FALSE)=0,"-",VLOOKUP($AU857,'FE Source'!$A:$AK,23,FALSE))</f>
        <v>-</v>
      </c>
      <c r="BG857" s="215" t="str">
        <f>IF(VLOOKUP($AU857,'FE Source'!$A:$AK,24,FALSE)=0,"-",VLOOKUP($AU857,'FE Source'!$A:$AK,24,FALSE))</f>
        <v>-</v>
      </c>
      <c r="BH857" s="215" t="str">
        <f>IF(VLOOKUP($AU857,'FE Source'!$A:$AK,25,FALSE)=0,"-",VLOOKUP($AU857,'FE Source'!$A:$AK,25,FALSE))</f>
        <v>-</v>
      </c>
      <c r="BI857" s="215" t="str">
        <f>IF(VLOOKUP($AU857,'FE Source'!$A:$AK,26,FALSE)=0,"-",VLOOKUP($AU857,'FE Source'!$A:$AK,26,FALSE))</f>
        <v>-</v>
      </c>
      <c r="BJ857" s="215" t="str">
        <f>IF(VLOOKUP($AU857,'FE Source'!$A:$AK,27,FALSE)=0,"-",VLOOKUP($AU857,'FE Source'!$A:$AK,27,FALSE))</f>
        <v>-</v>
      </c>
      <c r="BK857" s="215" t="str">
        <f>IF(VLOOKUP($AU857,'FE Source'!$A:$AK,28,FALSE)=0,"-",VLOOKUP($AU857,'FE Source'!$A:$AK,28,FALSE))</f>
        <v>-</v>
      </c>
      <c r="BL857" s="215" t="str">
        <f>IF(VLOOKUP($AU857,'FE Source'!$A:$AK,29,FALSE)=0,"-",VLOOKUP($AU857,'FE Source'!$A:$AK,29,FALSE))</f>
        <v>-</v>
      </c>
      <c r="BM857" s="215" t="str">
        <f>IF(VLOOKUP($AU857,'FE Source'!$A:$AK,30,FALSE)=0,"-",VLOOKUP($AU857,'FE Source'!$A:$AK,30,FALSE))</f>
        <v>-</v>
      </c>
      <c r="BN857" t="str">
        <f>IF(VLOOKUP($AU857,'FE Source'!$A:$AK,31,FALSE)="No Specified Index","-",IF(VLOOKUP($AU857,'FE Source'!$A:$AK,31,FALSE)=0,"-",VLOOKUP($AU857,'FE Source'!$A:$AK,31,FALSE)))</f>
        <v>-</v>
      </c>
      <c r="BO857" s="217">
        <f>IF(VLOOKUP($AU857,'FE Source'!$A:$AK,32,FALSE)=0,"-",VLOOKUP($AU857,'FE Source'!$A:$AK,32,FALSE))</f>
        <v>45260</v>
      </c>
      <c r="BP857" s="18" t="str">
        <f>IF(VLOOKUP($AU857,'FE Source'!$AZ:$BC,2,FALSE)=0,"-",VLOOKUP($AU857,'FE Source'!$AZ:$BC,2,FALSE))</f>
        <v>-</v>
      </c>
      <c r="BQ857" s="18" t="str">
        <f>IF(VLOOKUP($AU857,'FE Source'!$AZ:$BC,3,FALSE)=0,"-",VLOOKUP($AU857,'FE Source'!$AZ:$BC,3,FALSE))</f>
        <v>-</v>
      </c>
      <c r="BR857" s="18" t="str">
        <f>IF(VLOOKUP($AU857,'FE Source'!$AZ:$BC,4,FALSE)=0,"-",VLOOKUP($AU857,'FE Source'!$AZ:$BC,4,FALSE))</f>
        <v>-</v>
      </c>
    </row>
    <row r="858" spans="3:70" ht="15">
      <c r="C858" s="650" t="str">
        <f>INDEX('UT - Retail'!$B$7:$B$1409,MATCH(AU858,'UT - Retail'!$U$7:$U$1409,0),1)</f>
        <v>PIMCO Balanced Income and Growth Fund M-Retail Inc USD</v>
      </c>
      <c r="D858" s="650"/>
      <c r="E858" s="618" t="str">
        <f>VLOOKUP(C858,'UT - Retail'!$B:$K,8,FALSE)</f>
        <v>Mixed Assets</v>
      </c>
      <c r="F858" s="618" t="str">
        <f>VLOOKUP(C858,'UT - Retail'!$B:$K,9,FALSE)</f>
        <v>Global</v>
      </c>
      <c r="G858" s="618" t="str">
        <f>VLOOKUP(C858,'UT - Retail'!$B:$K,10,FALSE)</f>
        <v>General</v>
      </c>
      <c r="H858" s="82" t="str">
        <f>VLOOKUP(C858,'UT - Retail'!$B:$N,13,FALSE)</f>
        <v>No</v>
      </c>
      <c r="I858" s="82" t="str">
        <f>VLOOKUP(C858,'UT - Retail'!$B:$Q,14,FALSE)</f>
        <v>No</v>
      </c>
      <c r="J858" s="618" t="str">
        <f>VLOOKUP(C858,'UT - Retail'!$B:$Q,11,FALSE)</f>
        <v>Yes</v>
      </c>
      <c r="K858" s="130" t="str">
        <f>VLOOKUP(C858,'UT - Retail'!$B:$P,15,FALSE)</f>
        <v>Yes</v>
      </c>
      <c r="L858" s="82" t="str">
        <f>VLOOKUP(C858,'UT - Retail'!$B:$Q,16,FALSE)</f>
        <v>Both</v>
      </c>
      <c r="M858" s="618" t="str">
        <f>VLOOKUP(C858,'UT - Retail'!$B:$K,6,FALSE)</f>
        <v>USD</v>
      </c>
      <c r="N858" s="618" t="str">
        <f>IFERROR(IF(MATCH(C858,'Portfolio Construction'!$AL:$AL,0),"Yes","No"),"No")</f>
        <v>No</v>
      </c>
      <c r="O858" s="618" t="str">
        <f>IFERROR(IF(MATCH(C858,'Portfolio Construction'!$AN:$AN,0),"Yes","No"),"No")</f>
        <v>No</v>
      </c>
      <c r="P858" s="618" t="str">
        <f>IFERROR(IF(MATCH(C858,'Portfolio Construction'!$AP:$AP,0),"Yes","No"),"No")</f>
        <v>No</v>
      </c>
      <c r="Q858" s="618" t="str">
        <f>IFERROR(IF(MATCH(C858,'Portfolio Construction'!$AR:$AR,0),"Yes","No"),"No")</f>
        <v>No</v>
      </c>
      <c r="R858" s="618" t="str">
        <f>IFERROR(IF(MATCH(C858,'Portfolio Construction'!$AT:$AT,0),"Yes","No"),"No")</f>
        <v>No</v>
      </c>
      <c r="S858" s="618" t="str">
        <f>IFERROR(IF(MATCH(C858,'Portfolio Construction'!$AV:$AV,0),"Yes","No"),"No")</f>
        <v>No</v>
      </c>
      <c r="T858" s="618" t="str">
        <f>IFERROR(IF(MATCH(C858,'Portfolio Construction'!$AX:$AX,0),"Yes","No"),"No")</f>
        <v>No</v>
      </c>
      <c r="U858" s="618" t="str">
        <f>IFERROR(IF(MATCH(C858,'Portfolio Construction'!$AZ:$AZ,0),"Yes","No"),"No")</f>
        <v>No</v>
      </c>
      <c r="V858" s="618" t="str">
        <f>IFERROR(IF(MATCH(C858,'Portfolio Construction'!$BB:$BB,0),"Yes","No"),"No")</f>
        <v>No</v>
      </c>
      <c r="W858" s="618">
        <f>IF(VLOOKUP($AU858,'FE Source'!$A:$W,3,FALSE)=0,"-",VLOOKUP($AU858,'FE Source'!$A:$W,3,FALSE))</f>
        <v>-2.93</v>
      </c>
      <c r="X858" s="618">
        <f>IF(VLOOKUP($AU858,'FE Source'!$A:$W,4,FALSE)=0,"-",VLOOKUP($AU858,'FE Source'!$A:$W,4,FALSE))</f>
        <v>2.17</v>
      </c>
      <c r="Y858" s="618">
        <f>IF(VLOOKUP($AU858,'FE Source'!$A:$W,5,FALSE)=0,"-",VLOOKUP($AU858,'FE Source'!$A:$W,5,FALSE))</f>
        <v>-1.63</v>
      </c>
      <c r="Z858" s="618">
        <f>IF(VLOOKUP($AU858,'FE Source'!$A:$W,6,FALSE)=0,"-",VLOOKUP($AU858,'FE Source'!$A:$W,6,FALSE))</f>
        <v>4.18</v>
      </c>
      <c r="AA858" s="618" t="str">
        <f>IF(VLOOKUP($AU858,'FE Source'!$A:$W,7,FALSE)=0,"-",VLOOKUP($AU858,'FE Source'!$A:$W,7,FALSE))</f>
        <v>-</v>
      </c>
      <c r="AB858" s="618" t="str">
        <f>IF(VLOOKUP($AU858,'FE Source'!$A:$W,8,FALSE)=0,"-",VLOOKUP($AU858,'FE Source'!$A:$W,8,FALSE))</f>
        <v>-</v>
      </c>
      <c r="AC858" s="632" t="str">
        <f>IF(VLOOKUP($AU858,'FE Source'!$A:$W,9,FALSE)=0,"-",VLOOKUP($AU858,'FE Source'!$A:$W,9,FALSE))</f>
        <v>-</v>
      </c>
      <c r="AD858" s="634" t="str">
        <f>IF(VLOOKUP($AU858,'FE Source'!$A:$W,10,FALSE)=0,"-",VLOOKUP($AU858,'FE Source'!$A:$W,10,FALSE))</f>
        <v>-</v>
      </c>
      <c r="AE858" s="618" t="str">
        <f>IF(VLOOKUP($AU858,'FE Source'!$A:$W,11,FALSE)=0,"-",VLOOKUP($AU858,'FE Source'!$A:$W,11,FALSE))</f>
        <v>-</v>
      </c>
      <c r="AF858" s="618" t="str">
        <f>IF(VLOOKUP($AU858,'FE Source'!$A:$W,12,FALSE)=0,"-",VLOOKUP($AU858,'FE Source'!$A:$W,12,FALSE))</f>
        <v>-</v>
      </c>
      <c r="AG858" s="618" t="str">
        <f>IF(VLOOKUP($AU858,'FE Source'!$A:$W,14,FALSE)=0,"-",VLOOKUP($AU858,'FE Source'!$A:$W,14,FALSE))</f>
        <v>-</v>
      </c>
      <c r="AH858" s="102"/>
      <c r="AI858" s="618" t="str">
        <f>IF(VLOOKUP($AU858,'FE Source'!$A:$Y,20,FALSE)=0,"-",VLOOKUP($AU858,'FE Source'!$A:$Y,20,FALSE))</f>
        <v>-</v>
      </c>
      <c r="AJ858" s="102"/>
      <c r="AK858" s="102"/>
      <c r="AL858" s="632" t="str">
        <f>IF(VLOOKUP($AU858,'FE Source'!$A:$Y,19,FALSE)=0,"-",VLOOKUP($AU858,'FE Source'!$A:$Y,19,FALSE))</f>
        <v>-</v>
      </c>
      <c r="AM858" s="102"/>
      <c r="AN858" s="635">
        <f>IF(VLOOKUP($AU858,'FE Source'!$A:$W,13,FALSE)=0,"-",VLOOKUP($AU858,'FE Source'!$A:$W,13,FALSE))</f>
        <v>2873.6</v>
      </c>
      <c r="AO858" s="634">
        <f>IF(J858="no","-",IF(VLOOKUP($AU858,'FE Source'!$A:$W,15,FALSE)=0,"-",VLOOKUP($AU858,'FE Source'!$A:$W,15,FALSE)))</f>
        <v>4.0199999999999996</v>
      </c>
      <c r="AP858" s="618" t="str">
        <f>IF(AO858="-","-",IF(VLOOKUP($AU858,'FE Source'!$A:$Z,21,FALSE)=0,"-",IF(VLOOKUP($AU858,'FE Source'!$A:$Z,21,FALSE)=2,"Semi-Annual",IF(VLOOKUP($AU858,'FE Source'!$A:$Z,21,FALSE)=4,"Quarterly",IF(VLOOKUP($AU858,'FE Source'!$A:$Z,21,FALSE)=12,"Monthly","Annual")))))</f>
        <v>Monthly</v>
      </c>
      <c r="AQ858" s="632">
        <f t="array" ref="AQ858">IF(VLOOKUP($AU858,'FE Source'!$A:$W,16,FALSE)=0,"-",VLOOKUP($AU858,'FE Source'!$A:$W,16,FALSE))</f>
        <v>1.6</v>
      </c>
      <c r="AR858" s="636" t="str">
        <f>IF(VLOOKUP($AU858,'FE Source'!$A:$W,17,FALSE)=0,"-",VLOOKUP($AU858,'FE Source'!$A:$W,17,FALSE))</f>
        <v>Neutral</v>
      </c>
      <c r="AS858" s="634">
        <f>IF(VLOOKUP($AU858,'FE Source'!$AN:$AS,4,FALSE)="",VLOOKUP($AU858,'FE Source'!$AN:$AS,3,FALSE),VLOOKUP($AU858,'FE Source'!$AN:$AS,4,FALSE))</f>
        <v>11.3</v>
      </c>
      <c r="AT858" s="637">
        <f>IF(VLOOKUP($AU858,'FE Source'!$AN:$AS,5,FALSE)=0,"-",VLOOKUP($AU858,'FE Source'!$AN:$AS,5,FALSE))</f>
        <v>45783</v>
      </c>
      <c r="AU858" s="636" t="s">
        <v>11835</v>
      </c>
      <c r="BE858" s="215" t="str">
        <f>IF(VLOOKUP($AU858,'FE Source'!$A:$AK,22,FALSE)=0,"-",VLOOKUP($AU858,'FE Source'!$A:$AK,22,FALSE))</f>
        <v>-</v>
      </c>
      <c r="BF858" s="215" t="str">
        <f>IF(VLOOKUP($AU858,'FE Source'!$A:$AK,23,FALSE)=0,"-",VLOOKUP($AU858,'FE Source'!$A:$AK,23,FALSE))</f>
        <v>-</v>
      </c>
      <c r="BG858" s="215" t="str">
        <f>IF(VLOOKUP($AU858,'FE Source'!$A:$AK,24,FALSE)=0,"-",VLOOKUP($AU858,'FE Source'!$A:$AK,24,FALSE))</f>
        <v>-</v>
      </c>
      <c r="BH858" s="215" t="str">
        <f>IF(VLOOKUP($AU858,'FE Source'!$A:$AK,25,FALSE)=0,"-",VLOOKUP($AU858,'FE Source'!$A:$AK,25,FALSE))</f>
        <v>-</v>
      </c>
      <c r="BI858" s="215" t="str">
        <f>IF(VLOOKUP($AU858,'FE Source'!$A:$AK,26,FALSE)=0,"-",VLOOKUP($AU858,'FE Source'!$A:$AK,26,FALSE))</f>
        <v>-</v>
      </c>
      <c r="BJ858" s="215" t="str">
        <f>IF(VLOOKUP($AU858,'FE Source'!$A:$AK,27,FALSE)=0,"-",VLOOKUP($AU858,'FE Source'!$A:$AK,27,FALSE))</f>
        <v>-</v>
      </c>
      <c r="BK858" s="215" t="str">
        <f>IF(VLOOKUP($AU858,'FE Source'!$A:$AK,28,FALSE)=0,"-",VLOOKUP($AU858,'FE Source'!$A:$AK,28,FALSE))</f>
        <v>-</v>
      </c>
      <c r="BL858" s="215" t="str">
        <f>IF(VLOOKUP($AU858,'FE Source'!$A:$AK,29,FALSE)=0,"-",VLOOKUP($AU858,'FE Source'!$A:$AK,29,FALSE))</f>
        <v>-</v>
      </c>
      <c r="BM858" s="215" t="str">
        <f>IF(VLOOKUP($AU858,'FE Source'!$A:$AK,30,FALSE)=0,"-",VLOOKUP($AU858,'FE Source'!$A:$AK,30,FALSE))</f>
        <v>-</v>
      </c>
      <c r="BN858" t="str">
        <f>IF(VLOOKUP($AU858,'FE Source'!$A:$AK,31,FALSE)="No Specified Index","-",IF(VLOOKUP($AU858,'FE Source'!$A:$AK,31,FALSE)=0,"-",VLOOKUP($AU858,'FE Source'!$A:$AK,31,FALSE)))</f>
        <v>-</v>
      </c>
      <c r="BO858" s="217">
        <f>IF(VLOOKUP($AU858,'FE Source'!$A:$AK,32,FALSE)=0,"-",VLOOKUP($AU858,'FE Source'!$A:$AK,32,FALSE))</f>
        <v>45260</v>
      </c>
      <c r="BP858" s="18" t="str">
        <f>IF(VLOOKUP($AU858,'FE Source'!$AZ:$BC,2,FALSE)=0,"-",VLOOKUP($AU858,'FE Source'!$AZ:$BC,2,FALSE))</f>
        <v>-</v>
      </c>
      <c r="BQ858" s="18" t="str">
        <f>IF(VLOOKUP($AU858,'FE Source'!$AZ:$BC,3,FALSE)=0,"-",VLOOKUP($AU858,'FE Source'!$AZ:$BC,3,FALSE))</f>
        <v>-</v>
      </c>
      <c r="BR858" s="18" t="str">
        <f>IF(VLOOKUP($AU858,'FE Source'!$AZ:$BC,4,FALSE)=0,"-",VLOOKUP($AU858,'FE Source'!$AZ:$BC,4,FALSE))</f>
        <v>-</v>
      </c>
    </row>
    <row r="859" spans="3:70" ht="15">
      <c r="C859" s="650" t="str">
        <f>INDEX('UT - Retail'!$B$7:$B$1409,MATCH(AU859,'UT - Retail'!$U$7:$U$1409,0),1)</f>
        <v>PIMCO Commodity Real Return Fund Cl E Acc SGD-H</v>
      </c>
      <c r="D859" s="650"/>
      <c r="E859" s="618" t="str">
        <f>VLOOKUP(C859,'UT - Retail'!$B:$K,8,FALSE)</f>
        <v>Alternatives</v>
      </c>
      <c r="F859" s="618" t="str">
        <f>VLOOKUP(C859,'UT - Retail'!$B:$K,9,FALSE)</f>
        <v>Global</v>
      </c>
      <c r="G859" s="618" t="str">
        <f>VLOOKUP(C859,'UT - Retail'!$B:$K,10,FALSE)</f>
        <v>Commodities</v>
      </c>
      <c r="H859" s="82" t="str">
        <f>VLOOKUP(C859,'UT - Retail'!$B:$N,13,FALSE)</f>
        <v>No</v>
      </c>
      <c r="I859" s="82" t="str">
        <f>VLOOKUP(C859,'UT - Retail'!$B:$Q,14,FALSE)</f>
        <v>No</v>
      </c>
      <c r="J859" s="618" t="str">
        <f>VLOOKUP(C859,'UT - Retail'!$B:$Q,11,FALSE)</f>
        <v>No</v>
      </c>
      <c r="K859" s="130" t="str">
        <f>VLOOKUP(C859,'UT - Retail'!$B:$P,15,FALSE)</f>
        <v>Yes</v>
      </c>
      <c r="L859" s="82" t="str">
        <f>VLOOKUP(C859,'UT - Retail'!$B:$Q,16,FALSE)</f>
        <v>Both</v>
      </c>
      <c r="M859" s="618" t="str">
        <f>VLOOKUP(C859,'UT - Retail'!$B:$K,6,FALSE)</f>
        <v>SGD</v>
      </c>
      <c r="N859" s="618" t="str">
        <f>IFERROR(IF(MATCH(C859,'Portfolio Construction'!$AL:$AL,0),"Yes","No"),"No")</f>
        <v>No</v>
      </c>
      <c r="O859" s="618" t="str">
        <f>IFERROR(IF(MATCH(C859,'Portfolio Construction'!$AN:$AN,0),"Yes","No"),"No")</f>
        <v>No</v>
      </c>
      <c r="P859" s="618" t="str">
        <f>IFERROR(IF(MATCH(C859,'Portfolio Construction'!$AP:$AP,0),"Yes","No"),"No")</f>
        <v>No</v>
      </c>
      <c r="Q859" s="618" t="str">
        <f>IFERROR(IF(MATCH(C859,'Portfolio Construction'!$AR:$AR,0),"Yes","No"),"No")</f>
        <v>No</v>
      </c>
      <c r="R859" s="618" t="str">
        <f>IFERROR(IF(MATCH(C859,'Portfolio Construction'!$AT:$AT,0),"Yes","No"),"No")</f>
        <v>No</v>
      </c>
      <c r="S859" s="618" t="str">
        <f>IFERROR(IF(MATCH(C859,'Portfolio Construction'!$AV:$AV,0),"Yes","No"),"No")</f>
        <v>No</v>
      </c>
      <c r="T859" s="618" t="str">
        <f>IFERROR(IF(MATCH(C859,'Portfolio Construction'!$AX:$AX,0),"Yes","No"),"No")</f>
        <v>No</v>
      </c>
      <c r="U859" s="618" t="str">
        <f>IFERROR(IF(MATCH(C859,'Portfolio Construction'!$AZ:$AZ,0),"Yes","No"),"No")</f>
        <v>No</v>
      </c>
      <c r="V859" s="618" t="str">
        <f>IFERROR(IF(MATCH(C859,'Portfolio Construction'!$BB:$BB,0),"Yes","No"),"No")</f>
        <v>No</v>
      </c>
      <c r="W859" s="618">
        <f>IF(VLOOKUP($AU859,'FE Source'!$A:$W,3,FALSE)=0,"-",VLOOKUP($AU859,'FE Source'!$A:$W,3,FALSE))</f>
        <v>3.21</v>
      </c>
      <c r="X859" s="618">
        <f>IF(VLOOKUP($AU859,'FE Source'!$A:$W,4,FALSE)=0,"-",VLOOKUP($AU859,'FE Source'!$A:$W,4,FALSE))</f>
        <v>1.24</v>
      </c>
      <c r="Y859" s="618">
        <f>IF(VLOOKUP($AU859,'FE Source'!$A:$W,5,FALSE)=0,"-",VLOOKUP($AU859,'FE Source'!$A:$W,5,FALSE))</f>
        <v>3.31</v>
      </c>
      <c r="Z859" s="618">
        <f>IF(VLOOKUP($AU859,'FE Source'!$A:$W,6,FALSE)=0,"-",VLOOKUP($AU859,'FE Source'!$A:$W,6,FALSE))</f>
        <v>0.19</v>
      </c>
      <c r="AA859" s="618">
        <f>IF(VLOOKUP($AU859,'FE Source'!$A:$W,7,FALSE)=0,"-",VLOOKUP($AU859,'FE Source'!$A:$W,7,FALSE))</f>
        <v>-7.73</v>
      </c>
      <c r="AB859" s="618" t="str">
        <f>IF(VLOOKUP($AU859,'FE Source'!$A:$W,8,FALSE)=0,"-",VLOOKUP($AU859,'FE Source'!$A:$W,8,FALSE))</f>
        <v>-</v>
      </c>
      <c r="AC859" s="632" t="str">
        <f>IF(VLOOKUP($AU859,'FE Source'!$A:$W,9,FALSE)=0,"-",VLOOKUP($AU859,'FE Source'!$A:$W,9,FALSE))</f>
        <v>-</v>
      </c>
      <c r="AD859" s="634">
        <f>IF(VLOOKUP($AU859,'FE Source'!$A:$W,10,FALSE)=0,"-",VLOOKUP($AU859,'FE Source'!$A:$W,10,FALSE))</f>
        <v>0.93</v>
      </c>
      <c r="AE859" s="618">
        <f>IF(VLOOKUP($AU859,'FE Source'!$A:$W,11,FALSE)=0,"-",VLOOKUP($AU859,'FE Source'!$A:$W,11,FALSE))</f>
        <v>14.86</v>
      </c>
      <c r="AF859" s="618">
        <f>IF(VLOOKUP($AU859,'FE Source'!$A:$W,12,FALSE)=0,"-",VLOOKUP($AU859,'FE Source'!$A:$W,12,FALSE))</f>
        <v>-0.01</v>
      </c>
      <c r="AG859" s="618">
        <f>IF(VLOOKUP($AU859,'FE Source'!$A:$W,14,FALSE)=0,"-",VLOOKUP($AU859,'FE Source'!$A:$W,14,FALSE))</f>
        <v>-27.7</v>
      </c>
      <c r="AH859" s="102"/>
      <c r="AI859" s="618">
        <f>IF(VLOOKUP($AU859,'FE Source'!$A:$Y,20,FALSE)=0,"-",VLOOKUP($AU859,'FE Source'!$A:$Y,20,FALSE))</f>
        <v>54.2</v>
      </c>
      <c r="AJ859" s="102"/>
      <c r="AK859" s="102"/>
      <c r="AL859" s="632">
        <f>IF(VLOOKUP($AU859,'FE Source'!$A:$Y,19,FALSE)=0,"-",VLOOKUP($AU859,'FE Source'!$A:$Y,19,FALSE))</f>
        <v>98</v>
      </c>
      <c r="AM859" s="102"/>
      <c r="AN859" s="635" t="str">
        <f>IF(VLOOKUP($AU859,'FE Source'!$A:$W,13,FALSE)=0,"-",VLOOKUP($AU859,'FE Source'!$A:$W,13,FALSE))</f>
        <v>-</v>
      </c>
      <c r="AO859" s="634" t="str">
        <f>IF(J859="no","-",IF(VLOOKUP($AU859,'FE Source'!$A:$W,15,FALSE)=0,"-",VLOOKUP($AU859,'FE Source'!$A:$W,15,FALSE)))</f>
        <v>-</v>
      </c>
      <c r="AP859" s="618" t="str">
        <f>IF(AO859="-","-",IF(VLOOKUP($AU859,'FE Source'!$A:$Z,21,FALSE)=0,"-",IF(VLOOKUP($AU859,'FE Source'!$A:$Z,21,FALSE)=2,"Semi-Annual",IF(VLOOKUP($AU859,'FE Source'!$A:$Z,21,FALSE)=4,"Quarterly",IF(VLOOKUP($AU859,'FE Source'!$A:$Z,21,FALSE)=12,"Monthly","Annual")))))</f>
        <v>-</v>
      </c>
      <c r="AQ859" s="632" t="str">
        <f t="array" ref="AQ859">IF(VLOOKUP($AU859,'FE Source'!$A:$W,16,FALSE)=0,"-",VLOOKUP($AU859,'FE Source'!$A:$W,16,FALSE))</f>
        <v>-</v>
      </c>
      <c r="AR859" s="636" t="str">
        <f>IF(VLOOKUP($AU859,'FE Source'!$A:$W,17,FALSE)=0,"-",VLOOKUP($AU859,'FE Source'!$A:$W,17,FALSE))</f>
        <v>-</v>
      </c>
      <c r="AS859" s="634">
        <f>IF(VLOOKUP($AU859,'FE Source'!$AN:$AS,4,FALSE)="",VLOOKUP($AU859,'FE Source'!$AN:$AS,3,FALSE),VLOOKUP($AU859,'FE Source'!$AN:$AS,4,FALSE))</f>
        <v>10.62</v>
      </c>
      <c r="AT859" s="637">
        <f>IF(VLOOKUP($AU859,'FE Source'!$AN:$AS,5,FALSE)=0,"-",VLOOKUP($AU859,'FE Source'!$AN:$AS,5,FALSE))</f>
        <v>45782</v>
      </c>
      <c r="AU859" s="636" t="s">
        <v>8209</v>
      </c>
      <c r="BE859" s="215" t="str">
        <f>IF(VLOOKUP($AU859,'FE Source'!$A:$AK,22,FALSE)=0,"-",VLOOKUP($AU859,'FE Source'!$A:$AK,22,FALSE))</f>
        <v>-</v>
      </c>
      <c r="BF859" s="215" t="str">
        <f>IF(VLOOKUP($AU859,'FE Source'!$A:$AK,23,FALSE)=0,"-",VLOOKUP($AU859,'FE Source'!$A:$AK,23,FALSE))</f>
        <v>-</v>
      </c>
      <c r="BG859" s="215" t="str">
        <f>IF(VLOOKUP($AU859,'FE Source'!$A:$AK,24,FALSE)=0,"-",VLOOKUP($AU859,'FE Source'!$A:$AK,24,FALSE))</f>
        <v>-</v>
      </c>
      <c r="BH859" s="215" t="str">
        <f>IF(VLOOKUP($AU859,'FE Source'!$A:$AK,25,FALSE)=0,"-",VLOOKUP($AU859,'FE Source'!$A:$AK,25,FALSE))</f>
        <v>-</v>
      </c>
      <c r="BI859" s="215" t="str">
        <f>IF(VLOOKUP($AU859,'FE Source'!$A:$AK,26,FALSE)=0,"-",VLOOKUP($AU859,'FE Source'!$A:$AK,26,FALSE))</f>
        <v>-</v>
      </c>
      <c r="BJ859" s="215" t="str">
        <f>IF(VLOOKUP($AU859,'FE Source'!$A:$AK,27,FALSE)=0,"-",VLOOKUP($AU859,'FE Source'!$A:$AK,27,FALSE))</f>
        <v>-</v>
      </c>
      <c r="BK859" s="215" t="str">
        <f>IF(VLOOKUP($AU859,'FE Source'!$A:$AK,28,FALSE)=0,"-",VLOOKUP($AU859,'FE Source'!$A:$AK,28,FALSE))</f>
        <v>-</v>
      </c>
      <c r="BL859" s="215">
        <f>IF(VLOOKUP($AU859,'FE Source'!$A:$AK,29,FALSE)=0,"-",VLOOKUP($AU859,'FE Source'!$A:$AK,29,FALSE))</f>
        <v>9.59</v>
      </c>
      <c r="BM859" s="215">
        <f>IF(VLOOKUP($AU859,'FE Source'!$A:$AK,30,FALSE)=0,"-",VLOOKUP($AU859,'FE Source'!$A:$AK,30,FALSE))</f>
        <v>-9.99</v>
      </c>
      <c r="BN859" t="str">
        <f>IF(VLOOKUP($AU859,'FE Source'!$A:$AK,31,FALSE)="No Specified Index","-",IF(VLOOKUP($AU859,'FE Source'!$A:$AK,31,FALSE)=0,"-",VLOOKUP($AU859,'FE Source'!$A:$AK,31,FALSE)))</f>
        <v>-</v>
      </c>
      <c r="BO859" s="217" t="str">
        <f>IF(VLOOKUP($AU859,'FE Source'!$A:$AK,32,FALSE)=0,"-",VLOOKUP($AU859,'FE Source'!$A:$AK,32,FALSE))</f>
        <v>-</v>
      </c>
      <c r="BP859" s="18" t="str">
        <f>IF(VLOOKUP($AU859,'FE Source'!$AZ:$BC,2,FALSE)=0,"-",VLOOKUP($AU859,'FE Source'!$AZ:$BC,2,FALSE))</f>
        <v>-</v>
      </c>
      <c r="BQ859" s="18" t="str">
        <f>IF(VLOOKUP($AU859,'FE Source'!$AZ:$BC,3,FALSE)=0,"-",VLOOKUP($AU859,'FE Source'!$AZ:$BC,3,FALSE))</f>
        <v>-</v>
      </c>
      <c r="BR859" s="18" t="str">
        <f>IF(VLOOKUP($AU859,'FE Source'!$AZ:$BC,4,FALSE)=0,"-",VLOOKUP($AU859,'FE Source'!$AZ:$BC,4,FALSE))</f>
        <v>-</v>
      </c>
    </row>
    <row r="860" spans="3:70" ht="15">
      <c r="C860" s="650" t="str">
        <f>INDEX('UT - Retail'!$B$7:$B$1409,MATCH(AU860,'UT - Retail'!$U$7:$U$1409,0),1)</f>
        <v>PIMCO Commodity Real Return Fund Cl E Acc USD</v>
      </c>
      <c r="D860" s="650"/>
      <c r="E860" s="618" t="str">
        <f>VLOOKUP(C860,'UT - Retail'!$B:$K,8,FALSE)</f>
        <v>Alternatives</v>
      </c>
      <c r="F860" s="618" t="str">
        <f>VLOOKUP(C860,'UT - Retail'!$B:$K,9,FALSE)</f>
        <v>Global</v>
      </c>
      <c r="G860" s="618" t="str">
        <f>VLOOKUP(C860,'UT - Retail'!$B:$K,10,FALSE)</f>
        <v>Commodities</v>
      </c>
      <c r="H860" s="82" t="str">
        <f>VLOOKUP(C860,'UT - Retail'!$B:$N,13,FALSE)</f>
        <v>No</v>
      </c>
      <c r="I860" s="82" t="str">
        <f>VLOOKUP(C860,'UT - Retail'!$B:$Q,14,FALSE)</f>
        <v>No</v>
      </c>
      <c r="J860" s="618" t="str">
        <f>VLOOKUP(C860,'UT - Retail'!$B:$Q,11,FALSE)</f>
        <v>No</v>
      </c>
      <c r="K860" s="130" t="str">
        <f>VLOOKUP(C860,'UT - Retail'!$B:$P,15,FALSE)</f>
        <v>Yes</v>
      </c>
      <c r="L860" s="82" t="str">
        <f>VLOOKUP(C860,'UT - Retail'!$B:$Q,16,FALSE)</f>
        <v>Both</v>
      </c>
      <c r="M860" s="618" t="str">
        <f>VLOOKUP(C860,'UT - Retail'!$B:$K,6,FALSE)</f>
        <v>USD</v>
      </c>
      <c r="N860" s="618" t="str">
        <f>IFERROR(IF(MATCH(C860,'Portfolio Construction'!$AL:$AL,0),"Yes","No"),"No")</f>
        <v>No</v>
      </c>
      <c r="O860" s="618" t="str">
        <f>IFERROR(IF(MATCH(C860,'Portfolio Construction'!$AN:$AN,0),"Yes","No"),"No")</f>
        <v>No</v>
      </c>
      <c r="P860" s="618" t="str">
        <f>IFERROR(IF(MATCH(C860,'Portfolio Construction'!$AP:$AP,0),"Yes","No"),"No")</f>
        <v>No</v>
      </c>
      <c r="Q860" s="618" t="str">
        <f>IFERROR(IF(MATCH(C860,'Portfolio Construction'!$AR:$AR,0),"Yes","No"),"No")</f>
        <v>No</v>
      </c>
      <c r="R860" s="618" t="str">
        <f>IFERROR(IF(MATCH(C860,'Portfolio Construction'!$AT:$AT,0),"Yes","No"),"No")</f>
        <v>No</v>
      </c>
      <c r="S860" s="618" t="str">
        <f>IFERROR(IF(MATCH(C860,'Portfolio Construction'!$AV:$AV,0),"Yes","No"),"No")</f>
        <v>No</v>
      </c>
      <c r="T860" s="618" t="str">
        <f>IFERROR(IF(MATCH(C860,'Portfolio Construction'!$AX:$AX,0),"Yes","No"),"No")</f>
        <v>No</v>
      </c>
      <c r="U860" s="618" t="str">
        <f>IFERROR(IF(MATCH(C860,'Portfolio Construction'!$AZ:$AZ,0),"Yes","No"),"No")</f>
        <v>No</v>
      </c>
      <c r="V860" s="618" t="str">
        <f>IFERROR(IF(MATCH(C860,'Portfolio Construction'!$BB:$BB,0),"Yes","No"),"No")</f>
        <v>No</v>
      </c>
      <c r="W860" s="618">
        <f>IF(VLOOKUP($AU860,'FE Source'!$A:$W,3,FALSE)=0,"-",VLOOKUP($AU860,'FE Source'!$A:$W,3,FALSE))</f>
        <v>-0.54</v>
      </c>
      <c r="X860" s="618">
        <f>IF(VLOOKUP($AU860,'FE Source'!$A:$W,4,FALSE)=0,"-",VLOOKUP($AU860,'FE Source'!$A:$W,4,FALSE))</f>
        <v>-2.73</v>
      </c>
      <c r="Y860" s="618">
        <f>IF(VLOOKUP($AU860,'FE Source'!$A:$W,5,FALSE)=0,"-",VLOOKUP($AU860,'FE Source'!$A:$W,5,FALSE))</f>
        <v>0.75</v>
      </c>
      <c r="Z860" s="618">
        <f>IF(VLOOKUP($AU860,'FE Source'!$A:$W,6,FALSE)=0,"-",VLOOKUP($AU860,'FE Source'!$A:$W,6,FALSE))</f>
        <v>-2.66</v>
      </c>
      <c r="AA860" s="618">
        <f>IF(VLOOKUP($AU860,'FE Source'!$A:$W,7,FALSE)=0,"-",VLOOKUP($AU860,'FE Source'!$A:$W,7,FALSE))</f>
        <v>-8.58</v>
      </c>
      <c r="AB860" s="618">
        <f>IF(VLOOKUP($AU860,'FE Source'!$A:$W,8,FALSE)=0,"-",VLOOKUP($AU860,'FE Source'!$A:$W,8,FALSE))</f>
        <v>11.5</v>
      </c>
      <c r="AC860" s="632">
        <f>IF(VLOOKUP($AU860,'FE Source'!$A:$W,9,FALSE)=0,"-",VLOOKUP($AU860,'FE Source'!$A:$W,9,FALSE))</f>
        <v>1.07</v>
      </c>
      <c r="AD860" s="634">
        <f>IF(VLOOKUP($AU860,'FE Source'!$A:$W,10,FALSE)=0,"-",VLOOKUP($AU860,'FE Source'!$A:$W,10,FALSE))</f>
        <v>0.41</v>
      </c>
      <c r="AE860" s="618">
        <f>IF(VLOOKUP($AU860,'FE Source'!$A:$W,11,FALSE)=0,"-",VLOOKUP($AU860,'FE Source'!$A:$W,11,FALSE))</f>
        <v>13.55</v>
      </c>
      <c r="AF860" s="618">
        <f>IF(VLOOKUP($AU860,'FE Source'!$A:$W,12,FALSE)=0,"-",VLOOKUP($AU860,'FE Source'!$A:$W,12,FALSE))</f>
        <v>-0.01</v>
      </c>
      <c r="AG860" s="618">
        <f>IF(VLOOKUP($AU860,'FE Source'!$A:$W,14,FALSE)=0,"-",VLOOKUP($AU860,'FE Source'!$A:$W,14,FALSE))</f>
        <v>-27.84</v>
      </c>
      <c r="AH860" s="102"/>
      <c r="AI860" s="618">
        <f>IF(VLOOKUP($AU860,'FE Source'!$A:$Y,20,FALSE)=0,"-",VLOOKUP($AU860,'FE Source'!$A:$Y,20,FALSE))</f>
        <v>20.29</v>
      </c>
      <c r="AJ860" s="102"/>
      <c r="AK860" s="102"/>
      <c r="AL860" s="632">
        <f>IF(VLOOKUP($AU860,'FE Source'!$A:$Y,19,FALSE)=0,"-",VLOOKUP($AU860,'FE Source'!$A:$Y,19,FALSE))</f>
        <v>90.01</v>
      </c>
      <c r="AM860" s="102"/>
      <c r="AN860" s="635">
        <f>IF(VLOOKUP($AU860,'FE Source'!$A:$W,13,FALSE)=0,"-",VLOOKUP($AU860,'FE Source'!$A:$W,13,FALSE))</f>
        <v>977.3</v>
      </c>
      <c r="AO860" s="634" t="str">
        <f>IF(J860="no","-",IF(VLOOKUP($AU860,'FE Source'!$A:$W,15,FALSE)=0,"-",VLOOKUP($AU860,'FE Source'!$A:$W,15,FALSE)))</f>
        <v>-</v>
      </c>
      <c r="AP860" s="618" t="str">
        <f>IF(AO860="-","-",IF(VLOOKUP($AU860,'FE Source'!$A:$Z,21,FALSE)=0,"-",IF(VLOOKUP($AU860,'FE Source'!$A:$Z,21,FALSE)=2,"Semi-Annual",IF(VLOOKUP($AU860,'FE Source'!$A:$Z,21,FALSE)=4,"Quarterly",IF(VLOOKUP($AU860,'FE Source'!$A:$Z,21,FALSE)=12,"Monthly","Annual")))))</f>
        <v>-</v>
      </c>
      <c r="AQ860" s="632">
        <f t="array" ref="AQ860">IF(VLOOKUP($AU860,'FE Source'!$A:$W,16,FALSE)=0,"-",VLOOKUP($AU860,'FE Source'!$A:$W,16,FALSE))</f>
        <v>1.64</v>
      </c>
      <c r="AR860" s="636" t="str">
        <f>IF(VLOOKUP($AU860,'FE Source'!$A:$W,17,FALSE)=0,"-",VLOOKUP($AU860,'FE Source'!$A:$W,17,FALSE))</f>
        <v>-</v>
      </c>
      <c r="AS860" s="634">
        <f>IF(VLOOKUP($AU860,'FE Source'!$AN:$AS,4,FALSE)="",VLOOKUP($AU860,'FE Source'!$AN:$AS,3,FALSE),VLOOKUP($AU860,'FE Source'!$AN:$AS,4,FALSE))</f>
        <v>7.64</v>
      </c>
      <c r="AT860" s="637">
        <f>IF(VLOOKUP($AU860,'FE Source'!$AN:$AS,5,FALSE)=0,"-",VLOOKUP($AU860,'FE Source'!$AN:$AS,5,FALSE))</f>
        <v>45783</v>
      </c>
      <c r="AU860" s="636" t="s">
        <v>8210</v>
      </c>
      <c r="BE860" s="215">
        <f>IF(VLOOKUP($AU860,'FE Source'!$A:$AK,22,FALSE)=0,"-",VLOOKUP($AU860,'FE Source'!$A:$AK,22,FALSE))</f>
        <v>-20.68</v>
      </c>
      <c r="BF860" s="215">
        <f>IF(VLOOKUP($AU860,'FE Source'!$A:$AK,23,FALSE)=0,"-",VLOOKUP($AU860,'FE Source'!$A:$AK,23,FALSE))</f>
        <v>16.29</v>
      </c>
      <c r="BG860" s="215">
        <f>IF(VLOOKUP($AU860,'FE Source'!$A:$AK,24,FALSE)=0,"-",VLOOKUP($AU860,'FE Source'!$A:$AK,24,FALSE))</f>
        <v>-5.83</v>
      </c>
      <c r="BH860" s="215">
        <f>IF(VLOOKUP($AU860,'FE Source'!$A:$AK,25,FALSE)=0,"-",VLOOKUP($AU860,'FE Source'!$A:$AK,25,FALSE))</f>
        <v>-12.27</v>
      </c>
      <c r="BI860" s="215">
        <f>IF(VLOOKUP($AU860,'FE Source'!$A:$AK,26,FALSE)=0,"-",VLOOKUP($AU860,'FE Source'!$A:$AK,26,FALSE))</f>
        <v>7.79</v>
      </c>
      <c r="BJ860" s="215">
        <f>IF(VLOOKUP($AU860,'FE Source'!$A:$AK,27,FALSE)=0,"-",VLOOKUP($AU860,'FE Source'!$A:$AK,27,FALSE))</f>
        <v>-0.41</v>
      </c>
      <c r="BK860" s="215">
        <f>IF(VLOOKUP($AU860,'FE Source'!$A:$AK,28,FALSE)=0,"-",VLOOKUP($AU860,'FE Source'!$A:$AK,28,FALSE))</f>
        <v>33.29</v>
      </c>
      <c r="BL860" s="215">
        <f>IF(VLOOKUP($AU860,'FE Source'!$A:$AK,29,FALSE)=0,"-",VLOOKUP($AU860,'FE Source'!$A:$AK,29,FALSE))</f>
        <v>9.25</v>
      </c>
      <c r="BM860" s="215">
        <f>IF(VLOOKUP($AU860,'FE Source'!$A:$AK,30,FALSE)=0,"-",VLOOKUP($AU860,'FE Source'!$A:$AK,30,FALSE))</f>
        <v>-10.06</v>
      </c>
      <c r="BN860" t="str">
        <f>IF(VLOOKUP($AU860,'FE Source'!$A:$AK,31,FALSE)="No Specified Index","-",IF(VLOOKUP($AU860,'FE Source'!$A:$AK,31,FALSE)=0,"-",VLOOKUP($AU860,'FE Source'!$A:$AK,31,FALSE)))</f>
        <v>Bloomberg Commodity Index</v>
      </c>
      <c r="BO860" s="217">
        <f>IF(VLOOKUP($AU860,'FE Source'!$A:$AK,32,FALSE)=0,"-",VLOOKUP($AU860,'FE Source'!$A:$AK,32,FALSE))</f>
        <v>39346</v>
      </c>
      <c r="BP860" s="18">
        <f>IF(VLOOKUP($AU860,'FE Source'!$AZ:$BC,2,FALSE)=0,"-",VLOOKUP($AU860,'FE Source'!$AZ:$BC,2,FALSE))</f>
        <v>-5.34</v>
      </c>
      <c r="BQ860" s="18">
        <f>IF(VLOOKUP($AU860,'FE Source'!$AZ:$BC,3,FALSE)=0,"-",VLOOKUP($AU860,'FE Source'!$AZ:$BC,3,FALSE))</f>
        <v>0.17</v>
      </c>
      <c r="BR860" s="18">
        <f>IF(VLOOKUP($AU860,'FE Source'!$AZ:$BC,4,FALSE)=0,"-",VLOOKUP($AU860,'FE Source'!$AZ:$BC,4,FALSE))</f>
        <v>-9.69</v>
      </c>
    </row>
    <row r="861" spans="3:70" ht="15">
      <c r="C861" s="650" t="str">
        <f>INDEX('UT - Retail'!$B$7:$B$1409,MATCH(AU861,'UT - Retail'!$U$7:$U$1409,0),1)</f>
        <v>PIMCO Diversified Income Fund Cl E Acc EUR-H</v>
      </c>
      <c r="D861" s="650"/>
      <c r="E861" s="618" t="str">
        <f>VLOOKUP(C861,'UT - Retail'!$B:$K,8,FALSE)</f>
        <v>Fixed Income</v>
      </c>
      <c r="F861" s="618" t="str">
        <f>VLOOKUP(C861,'UT - Retail'!$B:$K,9,FALSE)</f>
        <v>Global</v>
      </c>
      <c r="G861" s="618" t="str">
        <f>VLOOKUP(C861,'UT - Retail'!$B:$K,10,FALSE)</f>
        <v>General</v>
      </c>
      <c r="H861" s="82" t="str">
        <f>VLOOKUP(C861,'UT - Retail'!$B:$N,13,FALSE)</f>
        <v>No</v>
      </c>
      <c r="I861" s="82" t="str">
        <f>VLOOKUP(C861,'UT - Retail'!$B:$Q,14,FALSE)</f>
        <v>No</v>
      </c>
      <c r="J861" s="618" t="str">
        <f>VLOOKUP(C861,'UT - Retail'!$B:$Q,11,FALSE)</f>
        <v>No</v>
      </c>
      <c r="K861" s="130" t="str">
        <f>VLOOKUP(C861,'UT - Retail'!$B:$P,15,FALSE)</f>
        <v>Yes</v>
      </c>
      <c r="L861" s="82" t="str">
        <f>VLOOKUP(C861,'UT - Retail'!$B:$Q,16,FALSE)</f>
        <v>iFast</v>
      </c>
      <c r="M861" s="618" t="str">
        <f>VLOOKUP(C861,'UT - Retail'!$B:$K,6,FALSE)</f>
        <v>EUR</v>
      </c>
      <c r="N861" s="618" t="str">
        <f>IFERROR(IF(MATCH(C861,'Portfolio Construction'!$AL:$AL,0),"Yes","No"),"No")</f>
        <v>No</v>
      </c>
      <c r="O861" s="618" t="str">
        <f>IFERROR(IF(MATCH(C861,'Portfolio Construction'!$AN:$AN,0),"Yes","No"),"No")</f>
        <v>No</v>
      </c>
      <c r="P861" s="618" t="str">
        <f>IFERROR(IF(MATCH(C861,'Portfolio Construction'!$AP:$AP,0),"Yes","No"),"No")</f>
        <v>No</v>
      </c>
      <c r="Q861" s="618" t="str">
        <f>IFERROR(IF(MATCH(C861,'Portfolio Construction'!$AR:$AR,0),"Yes","No"),"No")</f>
        <v>No</v>
      </c>
      <c r="R861" s="618" t="str">
        <f>IFERROR(IF(MATCH(C861,'Portfolio Construction'!$AT:$AT,0),"Yes","No"),"No")</f>
        <v>No</v>
      </c>
      <c r="S861" s="618" t="str">
        <f>IFERROR(IF(MATCH(C861,'Portfolio Construction'!$AV:$AV,0),"Yes","No"),"No")</f>
        <v>No</v>
      </c>
      <c r="T861" s="618" t="str">
        <f>IFERROR(IF(MATCH(C861,'Portfolio Construction'!$AX:$AX,0),"Yes","No"),"No")</f>
        <v>No</v>
      </c>
      <c r="U861" s="618" t="str">
        <f>IFERROR(IF(MATCH(C861,'Portfolio Construction'!$AZ:$AZ,0),"Yes","No"),"No")</f>
        <v>No</v>
      </c>
      <c r="V861" s="618" t="str">
        <f>IFERROR(IF(MATCH(C861,'Portfolio Construction'!$BB:$BB,0),"Yes","No"),"No")</f>
        <v>No</v>
      </c>
      <c r="W861" s="618">
        <f>IF(VLOOKUP($AU861,'FE Source'!$A:$W,3,FALSE)=0,"-",VLOOKUP($AU861,'FE Source'!$A:$W,3,FALSE))</f>
        <v>4.37</v>
      </c>
      <c r="X861" s="618">
        <f>IF(VLOOKUP($AU861,'FE Source'!$A:$W,4,FALSE)=0,"-",VLOOKUP($AU861,'FE Source'!$A:$W,4,FALSE))</f>
        <v>-1.1499999999999999</v>
      </c>
      <c r="Y861" s="618">
        <f>IF(VLOOKUP($AU861,'FE Source'!$A:$W,5,FALSE)=0,"-",VLOOKUP($AU861,'FE Source'!$A:$W,5,FALSE))</f>
        <v>3.12</v>
      </c>
      <c r="Z861" s="618">
        <f>IF(VLOOKUP($AU861,'FE Source'!$A:$W,6,FALSE)=0,"-",VLOOKUP($AU861,'FE Source'!$A:$W,6,FALSE))</f>
        <v>4.92</v>
      </c>
      <c r="AA861" s="618">
        <f>IF(VLOOKUP($AU861,'FE Source'!$A:$W,7,FALSE)=0,"-",VLOOKUP($AU861,'FE Source'!$A:$W,7,FALSE))</f>
        <v>1.71</v>
      </c>
      <c r="AB861" s="618">
        <f>IF(VLOOKUP($AU861,'FE Source'!$A:$W,8,FALSE)=0,"-",VLOOKUP($AU861,'FE Source'!$A:$W,8,FALSE))</f>
        <v>-1.29</v>
      </c>
      <c r="AC861" s="632">
        <f>IF(VLOOKUP($AU861,'FE Source'!$A:$W,9,FALSE)=0,"-",VLOOKUP($AU861,'FE Source'!$A:$W,9,FALSE))</f>
        <v>0.31</v>
      </c>
      <c r="AD861" s="634">
        <f>IF(VLOOKUP($AU861,'FE Source'!$A:$W,10,FALSE)=0,"-",VLOOKUP($AU861,'FE Source'!$A:$W,10,FALSE))</f>
        <v>1.78</v>
      </c>
      <c r="AE861" s="618">
        <f>IF(VLOOKUP($AU861,'FE Source'!$A:$W,11,FALSE)=0,"-",VLOOKUP($AU861,'FE Source'!$A:$W,11,FALSE))</f>
        <v>8.84</v>
      </c>
      <c r="AF861" s="618" t="str">
        <f>IF(VLOOKUP($AU861,'FE Source'!$A:$W,12,FALSE)=0,"-",VLOOKUP($AU861,'FE Source'!$A:$W,12,FALSE))</f>
        <v>-</v>
      </c>
      <c r="AG861" s="618">
        <f>IF(VLOOKUP($AU861,'FE Source'!$A:$W,14,FALSE)=0,"-",VLOOKUP($AU861,'FE Source'!$A:$W,14,FALSE))</f>
        <v>-14.07</v>
      </c>
      <c r="AH861" s="102"/>
      <c r="AI861" s="618">
        <f>IF(VLOOKUP($AU861,'FE Source'!$A:$Y,20,FALSE)=0,"-",VLOOKUP($AU861,'FE Source'!$A:$Y,20,FALSE))</f>
        <v>159.36000000000001</v>
      </c>
      <c r="AJ861" s="102"/>
      <c r="AK861" s="102"/>
      <c r="AL861" s="632">
        <f>IF(VLOOKUP($AU861,'FE Source'!$A:$Y,19,FALSE)=0,"-",VLOOKUP($AU861,'FE Source'!$A:$Y,19,FALSE))</f>
        <v>140.33000000000001</v>
      </c>
      <c r="AM861" s="102"/>
      <c r="AN861" s="635">
        <f>IF(VLOOKUP($AU861,'FE Source'!$A:$W,13,FALSE)=0,"-",VLOOKUP($AU861,'FE Source'!$A:$W,13,FALSE))</f>
        <v>12220.5</v>
      </c>
      <c r="AO861" s="634" t="str">
        <f>IF(J861="no","-",IF(VLOOKUP($AU861,'FE Source'!$A:$W,15,FALSE)=0,"-",VLOOKUP($AU861,'FE Source'!$A:$W,15,FALSE)))</f>
        <v>-</v>
      </c>
      <c r="AP861" s="618" t="str">
        <f>IF(AO861="-","-",IF(VLOOKUP($AU861,'FE Source'!$A:$Z,21,FALSE)=0,"-",IF(VLOOKUP($AU861,'FE Source'!$A:$Z,21,FALSE)=2,"Semi-Annual",IF(VLOOKUP($AU861,'FE Source'!$A:$Z,21,FALSE)=4,"Quarterly",IF(VLOOKUP($AU861,'FE Source'!$A:$Z,21,FALSE)=12,"Monthly","Annual")))))</f>
        <v>-</v>
      </c>
      <c r="AQ861" s="632">
        <f t="array" ref="AQ861">IF(VLOOKUP($AU861,'FE Source'!$A:$W,16,FALSE)=0,"-",VLOOKUP($AU861,'FE Source'!$A:$W,16,FALSE))</f>
        <v>1.59</v>
      </c>
      <c r="AR861" s="636" t="str">
        <f>IF(VLOOKUP($AU861,'FE Source'!$A:$W,17,FALSE)=0,"-",VLOOKUP($AU861,'FE Source'!$A:$W,17,FALSE))</f>
        <v>Bronze</v>
      </c>
      <c r="AS861" s="634">
        <f>IF(VLOOKUP($AU861,'FE Source'!$AN:$AS,4,FALSE)="",VLOOKUP($AU861,'FE Source'!$AN:$AS,3,FALSE),VLOOKUP($AU861,'FE Source'!$AN:$AS,4,FALSE))</f>
        <v>14.92</v>
      </c>
      <c r="AT861" s="637">
        <f>IF(VLOOKUP($AU861,'FE Source'!$AN:$AS,5,FALSE)=0,"-",VLOOKUP($AU861,'FE Source'!$AN:$AS,5,FALSE))</f>
        <v>45783</v>
      </c>
      <c r="AU861" s="636" t="s">
        <v>6711</v>
      </c>
      <c r="BE861" s="215">
        <f>IF(VLOOKUP($AU861,'FE Source'!$A:$AK,22,FALSE)=0,"-",VLOOKUP($AU861,'FE Source'!$A:$AK,22,FALSE))</f>
        <v>-5.65</v>
      </c>
      <c r="BF861" s="215">
        <f>IF(VLOOKUP($AU861,'FE Source'!$A:$AK,23,FALSE)=0,"-",VLOOKUP($AU861,'FE Source'!$A:$AK,23,FALSE))</f>
        <v>8.06</v>
      </c>
      <c r="BG861" s="215">
        <f>IF(VLOOKUP($AU861,'FE Source'!$A:$AK,24,FALSE)=0,"-",VLOOKUP($AU861,'FE Source'!$A:$AK,24,FALSE))</f>
        <v>10.94</v>
      </c>
      <c r="BH861" s="215">
        <f>IF(VLOOKUP($AU861,'FE Source'!$A:$AK,25,FALSE)=0,"-",VLOOKUP($AU861,'FE Source'!$A:$AK,25,FALSE))</f>
        <v>-7.64</v>
      </c>
      <c r="BI861" s="215">
        <f>IF(VLOOKUP($AU861,'FE Source'!$A:$AK,26,FALSE)=0,"-",VLOOKUP($AU861,'FE Source'!$A:$AK,26,FALSE))</f>
        <v>6.54</v>
      </c>
      <c r="BJ861" s="215">
        <f>IF(VLOOKUP($AU861,'FE Source'!$A:$AK,27,FALSE)=0,"-",VLOOKUP($AU861,'FE Source'!$A:$AK,27,FALSE))</f>
        <v>12.26</v>
      </c>
      <c r="BK861" s="215">
        <f>IF(VLOOKUP($AU861,'FE Source'!$A:$AK,28,FALSE)=0,"-",VLOOKUP($AU861,'FE Source'!$A:$AK,28,FALSE))</f>
        <v>-6.94</v>
      </c>
      <c r="BL861" s="215">
        <f>IF(VLOOKUP($AU861,'FE Source'!$A:$AK,29,FALSE)=0,"-",VLOOKUP($AU861,'FE Source'!$A:$AK,29,FALSE))</f>
        <v>-24.41</v>
      </c>
      <c r="BM861" s="215">
        <f>IF(VLOOKUP($AU861,'FE Source'!$A:$AK,30,FALSE)=0,"-",VLOOKUP($AU861,'FE Source'!$A:$AK,30,FALSE))</f>
        <v>8.0299999999999994</v>
      </c>
      <c r="BN861" t="str">
        <f>IF(VLOOKUP($AU861,'FE Source'!$A:$AK,31,FALSE)="No Specified Index","-",IF(VLOOKUP($AU861,'FE Source'!$A:$AK,31,FALSE)=0,"-",VLOOKUP($AU861,'FE Source'!$A:$AK,31,FALSE)))</f>
        <v>-</v>
      </c>
      <c r="BO861" s="217">
        <f>IF(VLOOKUP($AU861,'FE Source'!$A:$AK,32,FALSE)=0,"-",VLOOKUP($AU861,'FE Source'!$A:$AK,32,FALSE))</f>
        <v>39266</v>
      </c>
      <c r="BP861" s="18">
        <f>IF(VLOOKUP($AU861,'FE Source'!$AZ:$BC,2,FALSE)=0,"-",VLOOKUP($AU861,'FE Source'!$AZ:$BC,2,FALSE))</f>
        <v>-3.6</v>
      </c>
      <c r="BQ861" s="18">
        <f>IF(VLOOKUP($AU861,'FE Source'!$AZ:$BC,3,FALSE)=0,"-",VLOOKUP($AU861,'FE Source'!$AZ:$BC,3,FALSE))</f>
        <v>-1.78</v>
      </c>
      <c r="BR861" s="18">
        <f>IF(VLOOKUP($AU861,'FE Source'!$AZ:$BC,4,FALSE)=0,"-",VLOOKUP($AU861,'FE Source'!$AZ:$BC,4,FALSE))</f>
        <v>-2.88</v>
      </c>
    </row>
    <row r="862" spans="3:70" ht="15">
      <c r="C862" s="650" t="str">
        <f>INDEX('UT - Retail'!$B$7:$B$1409,MATCH(AU862,'UT - Retail'!$U$7:$U$1409,0),1)</f>
        <v>PIMCO Diversified Income Fund Cl E Acc USD</v>
      </c>
      <c r="D862" s="650"/>
      <c r="E862" s="618" t="str">
        <f>VLOOKUP(C862,'UT - Retail'!$B:$K,8,FALSE)</f>
        <v>Fixed Income</v>
      </c>
      <c r="F862" s="618" t="str">
        <f>VLOOKUP(C862,'UT - Retail'!$B:$K,9,FALSE)</f>
        <v>Global</v>
      </c>
      <c r="G862" s="618" t="str">
        <f>VLOOKUP(C862,'UT - Retail'!$B:$K,10,FALSE)</f>
        <v>General</v>
      </c>
      <c r="H862" s="82" t="str">
        <f>VLOOKUP(C862,'UT - Retail'!$B:$N,13,FALSE)</f>
        <v>No</v>
      </c>
      <c r="I862" s="82" t="str">
        <f>VLOOKUP(C862,'UT - Retail'!$B:$Q,14,FALSE)</f>
        <v>No</v>
      </c>
      <c r="J862" s="618" t="str">
        <f>VLOOKUP(C862,'UT - Retail'!$B:$Q,11,FALSE)</f>
        <v>No</v>
      </c>
      <c r="K862" s="130" t="str">
        <f>VLOOKUP(C862,'UT - Retail'!$B:$P,15,FALSE)</f>
        <v>Yes</v>
      </c>
      <c r="L862" s="82" t="str">
        <f>VLOOKUP(C862,'UT - Retail'!$B:$Q,16,FALSE)</f>
        <v>Both</v>
      </c>
      <c r="M862" s="618" t="str">
        <f>VLOOKUP(C862,'UT - Retail'!$B:$K,6,FALSE)</f>
        <v>USD</v>
      </c>
      <c r="N862" s="618" t="str">
        <f>IFERROR(IF(MATCH(C862,'Portfolio Construction'!$AL:$AL,0),"Yes","No"),"No")</f>
        <v>No</v>
      </c>
      <c r="O862" s="618" t="str">
        <f>IFERROR(IF(MATCH(C862,'Portfolio Construction'!$AN:$AN,0),"Yes","No"),"No")</f>
        <v>No</v>
      </c>
      <c r="P862" s="618" t="str">
        <f>IFERROR(IF(MATCH(C862,'Portfolio Construction'!$AP:$AP,0),"Yes","No"),"No")</f>
        <v>No</v>
      </c>
      <c r="Q862" s="618" t="str">
        <f>IFERROR(IF(MATCH(C862,'Portfolio Construction'!$AR:$AR,0),"Yes","No"),"No")</f>
        <v>No</v>
      </c>
      <c r="R862" s="618" t="str">
        <f>IFERROR(IF(MATCH(C862,'Portfolio Construction'!$AT:$AT,0),"Yes","No"),"No")</f>
        <v>No</v>
      </c>
      <c r="S862" s="618" t="str">
        <f>IFERROR(IF(MATCH(C862,'Portfolio Construction'!$AV:$AV,0),"Yes","No"),"No")</f>
        <v>No</v>
      </c>
      <c r="T862" s="618" t="str">
        <f>IFERROR(IF(MATCH(C862,'Portfolio Construction'!$AX:$AX,0),"Yes","No"),"No")</f>
        <v>No</v>
      </c>
      <c r="U862" s="618" t="str">
        <f>IFERROR(IF(MATCH(C862,'Portfolio Construction'!$AZ:$AZ,0),"Yes","No"),"No")</f>
        <v>No</v>
      </c>
      <c r="V862" s="618" t="str">
        <f>IFERROR(IF(MATCH(C862,'Portfolio Construction'!$BB:$BB,0),"Yes","No"),"No")</f>
        <v>No</v>
      </c>
      <c r="W862" s="618">
        <f>IF(VLOOKUP($AU862,'FE Source'!$A:$W,3,FALSE)=0,"-",VLOOKUP($AU862,'FE Source'!$A:$W,3,FALSE))</f>
        <v>-4.22</v>
      </c>
      <c r="X862" s="618">
        <f>IF(VLOOKUP($AU862,'FE Source'!$A:$W,4,FALSE)=0,"-",VLOOKUP($AU862,'FE Source'!$A:$W,4,FALSE))</f>
        <v>-4.1399999999999997</v>
      </c>
      <c r="Y862" s="618">
        <f>IF(VLOOKUP($AU862,'FE Source'!$A:$W,5,FALSE)=0,"-",VLOOKUP($AU862,'FE Source'!$A:$W,5,FALSE))</f>
        <v>-1.6</v>
      </c>
      <c r="Z862" s="618">
        <f>IF(VLOOKUP($AU862,'FE Source'!$A:$W,6,FALSE)=0,"-",VLOOKUP($AU862,'FE Source'!$A:$W,6,FALSE))</f>
        <v>1.34</v>
      </c>
      <c r="AA862" s="618">
        <f>IF(VLOOKUP($AU862,'FE Source'!$A:$W,7,FALSE)=0,"-",VLOOKUP($AU862,'FE Source'!$A:$W,7,FALSE))</f>
        <v>1.47</v>
      </c>
      <c r="AB862" s="618">
        <f>IF(VLOOKUP($AU862,'FE Source'!$A:$W,8,FALSE)=0,"-",VLOOKUP($AU862,'FE Source'!$A:$W,8,FALSE))</f>
        <v>-0.56999999999999995</v>
      </c>
      <c r="AC862" s="632">
        <f>IF(VLOOKUP($AU862,'FE Source'!$A:$W,9,FALSE)=0,"-",VLOOKUP($AU862,'FE Source'!$A:$W,9,FALSE))</f>
        <v>2.27</v>
      </c>
      <c r="AD862" s="634">
        <f>IF(VLOOKUP($AU862,'FE Source'!$A:$W,10,FALSE)=0,"-",VLOOKUP($AU862,'FE Source'!$A:$W,10,FALSE))</f>
        <v>1.36</v>
      </c>
      <c r="AE862" s="618">
        <f>IF(VLOOKUP($AU862,'FE Source'!$A:$W,11,FALSE)=0,"-",VLOOKUP($AU862,'FE Source'!$A:$W,11,FALSE))</f>
        <v>5.59</v>
      </c>
      <c r="AF862" s="618" t="str">
        <f>IF(VLOOKUP($AU862,'FE Source'!$A:$W,12,FALSE)=0,"-",VLOOKUP($AU862,'FE Source'!$A:$W,12,FALSE))</f>
        <v>-</v>
      </c>
      <c r="AG862" s="618">
        <f>IF(VLOOKUP($AU862,'FE Source'!$A:$W,14,FALSE)=0,"-",VLOOKUP($AU862,'FE Source'!$A:$W,14,FALSE))</f>
        <v>-7.79</v>
      </c>
      <c r="AH862" s="102"/>
      <c r="AI862" s="618">
        <f>IF(VLOOKUP($AU862,'FE Source'!$A:$Y,20,FALSE)=0,"-",VLOOKUP($AU862,'FE Source'!$A:$Y,20,FALSE))</f>
        <v>149.44</v>
      </c>
      <c r="AJ862" s="102"/>
      <c r="AK862" s="102"/>
      <c r="AL862" s="632">
        <f>IF(VLOOKUP($AU862,'FE Source'!$A:$Y,19,FALSE)=0,"-",VLOOKUP($AU862,'FE Source'!$A:$Y,19,FALSE))</f>
        <v>139.30000000000001</v>
      </c>
      <c r="AM862" s="102"/>
      <c r="AN862" s="635">
        <f>IF(VLOOKUP($AU862,'FE Source'!$A:$W,13,FALSE)=0,"-",VLOOKUP($AU862,'FE Source'!$A:$W,13,FALSE))</f>
        <v>12220.5</v>
      </c>
      <c r="AO862" s="634" t="str">
        <f>IF(J862="no","-",IF(VLOOKUP($AU862,'FE Source'!$A:$W,15,FALSE)=0,"-",VLOOKUP($AU862,'FE Source'!$A:$W,15,FALSE)))</f>
        <v>-</v>
      </c>
      <c r="AP862" s="618" t="str">
        <f>IF(AO862="-","-",IF(VLOOKUP($AU862,'FE Source'!$A:$Z,21,FALSE)=0,"-",IF(VLOOKUP($AU862,'FE Source'!$A:$Z,21,FALSE)=2,"Semi-Annual",IF(VLOOKUP($AU862,'FE Source'!$A:$Z,21,FALSE)=4,"Quarterly",IF(VLOOKUP($AU862,'FE Source'!$A:$Z,21,FALSE)=12,"Monthly","Annual")))))</f>
        <v>-</v>
      </c>
      <c r="AQ862" s="632">
        <f t="array" ref="AQ862">IF(VLOOKUP($AU862,'FE Source'!$A:$W,16,FALSE)=0,"-",VLOOKUP($AU862,'FE Source'!$A:$W,16,FALSE))</f>
        <v>1.59</v>
      </c>
      <c r="AR862" s="636" t="str">
        <f>IF(VLOOKUP($AU862,'FE Source'!$A:$W,17,FALSE)=0,"-",VLOOKUP($AU862,'FE Source'!$A:$W,17,FALSE))</f>
        <v>Bronze</v>
      </c>
      <c r="AS862" s="634">
        <f>IF(VLOOKUP($AU862,'FE Source'!$AN:$AS,4,FALSE)="",VLOOKUP($AU862,'FE Source'!$AN:$AS,3,FALSE),VLOOKUP($AU862,'FE Source'!$AN:$AS,4,FALSE))</f>
        <v>23.57</v>
      </c>
      <c r="AT862" s="637">
        <f>IF(VLOOKUP($AU862,'FE Source'!$AN:$AS,5,FALSE)=0,"-",VLOOKUP($AU862,'FE Source'!$AN:$AS,5,FALSE))</f>
        <v>45783</v>
      </c>
      <c r="AU862" s="636" t="s">
        <v>6712</v>
      </c>
      <c r="BE862" s="215">
        <f>IF(VLOOKUP($AU862,'FE Source'!$A:$AK,22,FALSE)=0,"-",VLOOKUP($AU862,'FE Source'!$A:$AK,22,FALSE))</f>
        <v>5.43</v>
      </c>
      <c r="BF862" s="215">
        <f>IF(VLOOKUP($AU862,'FE Source'!$A:$AK,23,FALSE)=0,"-",VLOOKUP($AU862,'FE Source'!$A:$AK,23,FALSE))</f>
        <v>12.98</v>
      </c>
      <c r="BG862" s="215">
        <f>IF(VLOOKUP($AU862,'FE Source'!$A:$AK,24,FALSE)=0,"-",VLOOKUP($AU862,'FE Source'!$A:$AK,24,FALSE))</f>
        <v>-0.62</v>
      </c>
      <c r="BH862" s="215">
        <f>IF(VLOOKUP($AU862,'FE Source'!$A:$AK,25,FALSE)=0,"-",VLOOKUP($AU862,'FE Source'!$A:$AK,25,FALSE))</f>
        <v>-0.17</v>
      </c>
      <c r="BI862" s="215">
        <f>IF(VLOOKUP($AU862,'FE Source'!$A:$AK,26,FALSE)=0,"-",VLOOKUP($AU862,'FE Source'!$A:$AK,26,FALSE))</f>
        <v>11.78</v>
      </c>
      <c r="BJ862" s="215">
        <f>IF(VLOOKUP($AU862,'FE Source'!$A:$AK,27,FALSE)=0,"-",VLOOKUP($AU862,'FE Source'!$A:$AK,27,FALSE))</f>
        <v>5.0599999999999996</v>
      </c>
      <c r="BK862" s="215">
        <f>IF(VLOOKUP($AU862,'FE Source'!$A:$AK,28,FALSE)=0,"-",VLOOKUP($AU862,'FE Source'!$A:$AK,28,FALSE))</f>
        <v>0.97</v>
      </c>
      <c r="BL862" s="215">
        <f>IF(VLOOKUP($AU862,'FE Source'!$A:$AK,29,FALSE)=0,"-",VLOOKUP($AU862,'FE Source'!$A:$AK,29,FALSE))</f>
        <v>-17.46</v>
      </c>
      <c r="BM862" s="215">
        <f>IF(VLOOKUP($AU862,'FE Source'!$A:$AK,30,FALSE)=0,"-",VLOOKUP($AU862,'FE Source'!$A:$AK,30,FALSE))</f>
        <v>6.7</v>
      </c>
      <c r="BN862" t="str">
        <f>IF(VLOOKUP($AU862,'FE Source'!$A:$AK,31,FALSE)="No Specified Index","-",IF(VLOOKUP($AU862,'FE Source'!$A:$AK,31,FALSE)=0,"-",VLOOKUP($AU862,'FE Source'!$A:$AK,31,FALSE)))</f>
        <v>-</v>
      </c>
      <c r="BO862" s="217">
        <f>IF(VLOOKUP($AU862,'FE Source'!$A:$AK,32,FALSE)=0,"-",VLOOKUP($AU862,'FE Source'!$A:$AK,32,FALSE))</f>
        <v>38971</v>
      </c>
      <c r="BP862" s="18">
        <f>IF(VLOOKUP($AU862,'FE Source'!$AZ:$BC,2,FALSE)=0,"-",VLOOKUP($AU862,'FE Source'!$AZ:$BC,2,FALSE))</f>
        <v>-3.79</v>
      </c>
      <c r="BQ862" s="18">
        <f>IF(VLOOKUP($AU862,'FE Source'!$AZ:$BC,3,FALSE)=0,"-",VLOOKUP($AU862,'FE Source'!$AZ:$BC,3,FALSE))</f>
        <v>-2.0699999999999998</v>
      </c>
      <c r="BR862" s="18">
        <f>IF(VLOOKUP($AU862,'FE Source'!$AZ:$BC,4,FALSE)=0,"-",VLOOKUP($AU862,'FE Source'!$AZ:$BC,4,FALSE))</f>
        <v>0.56000000000000005</v>
      </c>
    </row>
    <row r="863" spans="3:70" ht="15">
      <c r="C863" s="650" t="str">
        <f>INDEX('UT - Retail'!$B$7:$B$1409,MATCH(AU863,'UT - Retail'!$U$7:$U$1409,0),1)</f>
        <v>PIMCO Diversified Income Fund Cl Inc SGD</v>
      </c>
      <c r="D863" s="650"/>
      <c r="E863" s="618" t="str">
        <f>VLOOKUP(C863,'UT - Retail'!$B:$K,8,FALSE)</f>
        <v>Fixed Income</v>
      </c>
      <c r="F863" s="618" t="str">
        <f>VLOOKUP(C863,'UT - Retail'!$B:$K,9,FALSE)</f>
        <v>Global</v>
      </c>
      <c r="G863" s="618" t="str">
        <f>VLOOKUP(C863,'UT - Retail'!$B:$K,10,FALSE)</f>
        <v>General</v>
      </c>
      <c r="H863" s="82" t="str">
        <f>VLOOKUP(C863,'UT - Retail'!$B:$N,13,FALSE)</f>
        <v>No</v>
      </c>
      <c r="I863" s="82" t="str">
        <f>VLOOKUP(C863,'UT - Retail'!$B:$Q,14,FALSE)</f>
        <v>No</v>
      </c>
      <c r="J863" s="618" t="str">
        <f>VLOOKUP(C863,'UT - Retail'!$B:$Q,11,FALSE)</f>
        <v>Yes</v>
      </c>
      <c r="K863" s="130" t="str">
        <f>VLOOKUP(C863,'UT - Retail'!$B:$P,15,FALSE)</f>
        <v>No</v>
      </c>
      <c r="L863" s="82" t="str">
        <f>VLOOKUP(C863,'UT - Retail'!$B:$Q,16,FALSE)</f>
        <v>iFast</v>
      </c>
      <c r="M863" s="618" t="str">
        <f>VLOOKUP(C863,'UT - Retail'!$B:$K,6,FALSE)</f>
        <v>SGD</v>
      </c>
      <c r="N863" s="618" t="str">
        <f>IFERROR(IF(MATCH(C863,'Portfolio Construction'!$AL:$AL,0),"Yes","No"),"No")</f>
        <v>No</v>
      </c>
      <c r="O863" s="618" t="str">
        <f>IFERROR(IF(MATCH(C863,'Portfolio Construction'!$AN:$AN,0),"Yes","No"),"No")</f>
        <v>No</v>
      </c>
      <c r="P863" s="618" t="str">
        <f>IFERROR(IF(MATCH(C863,'Portfolio Construction'!$AP:$AP,0),"Yes","No"),"No")</f>
        <v>No</v>
      </c>
      <c r="Q863" s="618" t="str">
        <f>IFERROR(IF(MATCH(C863,'Portfolio Construction'!$AR:$AR,0),"Yes","No"),"No")</f>
        <v>No</v>
      </c>
      <c r="R863" s="618" t="str">
        <f>IFERROR(IF(MATCH(C863,'Portfolio Construction'!$AT:$AT,0),"Yes","No"),"No")</f>
        <v>No</v>
      </c>
      <c r="S863" s="618" t="str">
        <f>IFERROR(IF(MATCH(C863,'Portfolio Construction'!$AV:$AV,0),"Yes","No"),"No")</f>
        <v>No</v>
      </c>
      <c r="T863" s="618" t="str">
        <f>IFERROR(IF(MATCH(C863,'Portfolio Construction'!$AX:$AX,0),"Yes","No"),"No")</f>
        <v>No</v>
      </c>
      <c r="U863" s="618" t="str">
        <f>IFERROR(IF(MATCH(C863,'Portfolio Construction'!$AZ:$AZ,0),"Yes","No"),"No")</f>
        <v>No</v>
      </c>
      <c r="V863" s="618" t="str">
        <f>IFERROR(IF(MATCH(C863,'Portfolio Construction'!$BB:$BB,0),"Yes","No"),"No")</f>
        <v>No</v>
      </c>
      <c r="W863" s="618">
        <f>IF(VLOOKUP($AU863,'FE Source'!$A:$W,3,FALSE)=0,"-",VLOOKUP($AU863,'FE Source'!$A:$W,3,FALSE))</f>
        <v>0.86</v>
      </c>
      <c r="X863" s="618">
        <f>IF(VLOOKUP($AU863,'FE Source'!$A:$W,4,FALSE)=0,"-",VLOOKUP($AU863,'FE Source'!$A:$W,4,FALSE))</f>
        <v>-0.26</v>
      </c>
      <c r="Y863" s="618">
        <f>IF(VLOOKUP($AU863,'FE Source'!$A:$W,5,FALSE)=0,"-",VLOOKUP($AU863,'FE Source'!$A:$W,5,FALSE))</f>
        <v>1.28</v>
      </c>
      <c r="Z863" s="618">
        <f>IF(VLOOKUP($AU863,'FE Source'!$A:$W,6,FALSE)=0,"-",VLOOKUP($AU863,'FE Source'!$A:$W,6,FALSE))</f>
        <v>4.8099999999999996</v>
      </c>
      <c r="AA863" s="618">
        <f>IF(VLOOKUP($AU863,'FE Source'!$A:$W,7,FALSE)=0,"-",VLOOKUP($AU863,'FE Source'!$A:$W,7,FALSE))</f>
        <v>2.88</v>
      </c>
      <c r="AB863" s="618">
        <f>IF(VLOOKUP($AU863,'FE Source'!$A:$W,8,FALSE)=0,"-",VLOOKUP($AU863,'FE Source'!$A:$W,8,FALSE))</f>
        <v>0.91</v>
      </c>
      <c r="AC863" s="632" t="str">
        <f>IF(VLOOKUP($AU863,'FE Source'!$A:$W,9,FALSE)=0,"-",VLOOKUP($AU863,'FE Source'!$A:$W,9,FALSE))</f>
        <v>-</v>
      </c>
      <c r="AD863" s="634">
        <f>IF(VLOOKUP($AU863,'FE Source'!$A:$W,10,FALSE)=0,"-",VLOOKUP($AU863,'FE Source'!$A:$W,10,FALSE))</f>
        <v>1.73</v>
      </c>
      <c r="AE863" s="618">
        <f>IF(VLOOKUP($AU863,'FE Source'!$A:$W,11,FALSE)=0,"-",VLOOKUP($AU863,'FE Source'!$A:$W,11,FALSE))</f>
        <v>7.87</v>
      </c>
      <c r="AF863" s="618" t="str">
        <f>IF(VLOOKUP($AU863,'FE Source'!$A:$W,12,FALSE)=0,"-",VLOOKUP($AU863,'FE Source'!$A:$W,12,FALSE))</f>
        <v>-</v>
      </c>
      <c r="AG863" s="618">
        <f>IF(VLOOKUP($AU863,'FE Source'!$A:$W,14,FALSE)=0,"-",VLOOKUP($AU863,'FE Source'!$A:$W,14,FALSE))</f>
        <v>-9.57</v>
      </c>
      <c r="AH863" s="102"/>
      <c r="AI863" s="618">
        <f>IF(VLOOKUP($AU863,'FE Source'!$A:$Y,20,FALSE)=0,"-",VLOOKUP($AU863,'FE Source'!$A:$Y,20,FALSE))</f>
        <v>156.44</v>
      </c>
      <c r="AJ863" s="102"/>
      <c r="AK863" s="102"/>
      <c r="AL863" s="632">
        <f>IF(VLOOKUP($AU863,'FE Source'!$A:$Y,19,FALSE)=0,"-",VLOOKUP($AU863,'FE Source'!$A:$Y,19,FALSE))</f>
        <v>128.47999999999999</v>
      </c>
      <c r="AM863" s="102"/>
      <c r="AN863" s="635">
        <f>IF(VLOOKUP($AU863,'FE Source'!$A:$W,13,FALSE)=0,"-",VLOOKUP($AU863,'FE Source'!$A:$W,13,FALSE))</f>
        <v>12220.5</v>
      </c>
      <c r="AO863" s="634">
        <f>IF(J863="no","-",IF(VLOOKUP($AU863,'FE Source'!$A:$W,15,FALSE)=0,"-",VLOOKUP($AU863,'FE Source'!$A:$W,15,FALSE)))</f>
        <v>5.0599999999999996</v>
      </c>
      <c r="AP863" s="618" t="str">
        <f>IF(AO863="-","-",IF(VLOOKUP($AU863,'FE Source'!$A:$Z,21,FALSE)=0,"-",IF(VLOOKUP($AU863,'FE Source'!$A:$Z,21,FALSE)=2,"Semi-Annual",IF(VLOOKUP($AU863,'FE Source'!$A:$Z,21,FALSE)=4,"Quarterly",IF(VLOOKUP($AU863,'FE Source'!$A:$Z,21,FALSE)=12,"Monthly","Annual")))))</f>
        <v>Monthly</v>
      </c>
      <c r="AQ863" s="632">
        <f t="array" ref="AQ863">IF(VLOOKUP($AU863,'FE Source'!$A:$W,16,FALSE)=0,"-",VLOOKUP($AU863,'FE Source'!$A:$W,16,FALSE))</f>
        <v>1.19</v>
      </c>
      <c r="AR863" s="636" t="str">
        <f>IF(VLOOKUP($AU863,'FE Source'!$A:$W,17,FALSE)=0,"-",VLOOKUP($AU863,'FE Source'!$A:$W,17,FALSE))</f>
        <v>-</v>
      </c>
      <c r="AS863" s="634">
        <f>IF(VLOOKUP($AU863,'FE Source'!$AN:$AS,4,FALSE)="",VLOOKUP($AU863,'FE Source'!$AN:$AS,3,FALSE),VLOOKUP($AU863,'FE Source'!$AN:$AS,4,FALSE))</f>
        <v>8.4600000000000009</v>
      </c>
      <c r="AT863" s="637">
        <f>IF(VLOOKUP($AU863,'FE Source'!$AN:$AS,5,FALSE)=0,"-",VLOOKUP($AU863,'FE Source'!$AN:$AS,5,FALSE))</f>
        <v>45782</v>
      </c>
      <c r="AU863" s="636" t="s">
        <v>6713</v>
      </c>
      <c r="BE863" s="215" t="str">
        <f>IF(VLOOKUP($AU863,'FE Source'!$A:$AK,22,FALSE)=0,"-",VLOOKUP($AU863,'FE Source'!$A:$AK,22,FALSE))</f>
        <v>-</v>
      </c>
      <c r="BF863" s="215" t="str">
        <f>IF(VLOOKUP($AU863,'FE Source'!$A:$AK,23,FALSE)=0,"-",VLOOKUP($AU863,'FE Source'!$A:$AK,23,FALSE))</f>
        <v>-</v>
      </c>
      <c r="BG863" s="215" t="str">
        <f>IF(VLOOKUP($AU863,'FE Source'!$A:$AK,24,FALSE)=0,"-",VLOOKUP($AU863,'FE Source'!$A:$AK,24,FALSE))</f>
        <v>-</v>
      </c>
      <c r="BH863" s="215" t="str">
        <f>IF(VLOOKUP($AU863,'FE Source'!$A:$AK,25,FALSE)=0,"-",VLOOKUP($AU863,'FE Source'!$A:$AK,25,FALSE))</f>
        <v>-</v>
      </c>
      <c r="BI863" s="215" t="str">
        <f>IF(VLOOKUP($AU863,'FE Source'!$A:$AK,26,FALSE)=0,"-",VLOOKUP($AU863,'FE Source'!$A:$AK,26,FALSE))</f>
        <v>-</v>
      </c>
      <c r="BJ863" s="215">
        <f>IF(VLOOKUP($AU863,'FE Source'!$A:$AK,27,FALSE)=0,"-",VLOOKUP($AU863,'FE Source'!$A:$AK,27,FALSE))</f>
        <v>6.52</v>
      </c>
      <c r="BK863" s="215">
        <f>IF(VLOOKUP($AU863,'FE Source'!$A:$AK,28,FALSE)=0,"-",VLOOKUP($AU863,'FE Source'!$A:$AK,28,FALSE))</f>
        <v>-0.56000000000000005</v>
      </c>
      <c r="BL863" s="215">
        <f>IF(VLOOKUP($AU863,'FE Source'!$A:$AK,29,FALSE)=0,"-",VLOOKUP($AU863,'FE Source'!$A:$AK,29,FALSE))</f>
        <v>-16.95</v>
      </c>
      <c r="BM863" s="215">
        <f>IF(VLOOKUP($AU863,'FE Source'!$A:$AK,30,FALSE)=0,"-",VLOOKUP($AU863,'FE Source'!$A:$AK,30,FALSE))</f>
        <v>7.25</v>
      </c>
      <c r="BN863" t="str">
        <f>IF(VLOOKUP($AU863,'FE Source'!$A:$AK,31,FALSE)="No Specified Index","-",IF(VLOOKUP($AU863,'FE Source'!$A:$AK,31,FALSE)=0,"-",VLOOKUP($AU863,'FE Source'!$A:$AK,31,FALSE)))</f>
        <v>-</v>
      </c>
      <c r="BO863" s="217">
        <f>IF(VLOOKUP($AU863,'FE Source'!$A:$AK,32,FALSE)=0,"-",VLOOKUP($AU863,'FE Source'!$A:$AK,32,FALSE))</f>
        <v>43586</v>
      </c>
      <c r="BP863" s="18" t="str">
        <f>IF(VLOOKUP($AU863,'FE Source'!$AZ:$BC,2,FALSE)=0,"-",VLOOKUP($AU863,'FE Source'!$AZ:$BC,2,FALSE))</f>
        <v>-</v>
      </c>
      <c r="BQ863" s="18" t="str">
        <f>IF(VLOOKUP($AU863,'FE Source'!$AZ:$BC,3,FALSE)=0,"-",VLOOKUP($AU863,'FE Source'!$AZ:$BC,3,FALSE))</f>
        <v>-</v>
      </c>
      <c r="BR863" s="18" t="str">
        <f>IF(VLOOKUP($AU863,'FE Source'!$AZ:$BC,4,FALSE)=0,"-",VLOOKUP($AU863,'FE Source'!$AZ:$BC,4,FALSE))</f>
        <v>-</v>
      </c>
    </row>
    <row r="864" spans="3:70" ht="15">
      <c r="C864" s="650" t="str">
        <f>INDEX('UT - Retail'!$B$7:$B$1409,MATCH(AU864,'UT - Retail'!$U$7:$U$1409,0),1)</f>
        <v>PIMCO Diversified Income Fund Cl M Inc AUD-H</v>
      </c>
      <c r="D864" s="650"/>
      <c r="E864" s="618" t="str">
        <f>VLOOKUP(C864,'UT - Retail'!$B:$K,8,FALSE)</f>
        <v>Fixed Income</v>
      </c>
      <c r="F864" s="618" t="str">
        <f>VLOOKUP(C864,'UT - Retail'!$B:$K,9,FALSE)</f>
        <v>Global</v>
      </c>
      <c r="G864" s="618" t="str">
        <f>VLOOKUP(C864,'UT - Retail'!$B:$K,10,FALSE)</f>
        <v>General</v>
      </c>
      <c r="H864" s="82" t="str">
        <f>VLOOKUP(C864,'UT - Retail'!$B:$N,13,FALSE)</f>
        <v>No</v>
      </c>
      <c r="I864" s="82" t="str">
        <f>VLOOKUP(C864,'UT - Retail'!$B:$Q,14,FALSE)</f>
        <v>No</v>
      </c>
      <c r="J864" s="618" t="str">
        <f>VLOOKUP(C864,'UT - Retail'!$B:$Q,11,FALSE)</f>
        <v>Yes</v>
      </c>
      <c r="K864" s="130" t="str">
        <f>VLOOKUP(C864,'UT - Retail'!$B:$P,15,FALSE)</f>
        <v>Yes</v>
      </c>
      <c r="L864" s="82" t="str">
        <f>VLOOKUP(C864,'UT - Retail'!$B:$Q,16,FALSE)</f>
        <v>iFast</v>
      </c>
      <c r="M864" s="618" t="str">
        <f>VLOOKUP(C864,'UT - Retail'!$B:$K,6,FALSE)</f>
        <v>AUD</v>
      </c>
      <c r="N864" s="618" t="str">
        <f>IFERROR(IF(MATCH(C864,'Portfolio Construction'!$AL:$AL,0),"Yes","No"),"No")</f>
        <v>No</v>
      </c>
      <c r="O864" s="618" t="str">
        <f>IFERROR(IF(MATCH(C864,'Portfolio Construction'!$AN:$AN,0),"Yes","No"),"No")</f>
        <v>No</v>
      </c>
      <c r="P864" s="618" t="str">
        <f>IFERROR(IF(MATCH(C864,'Portfolio Construction'!$AP:$AP,0),"Yes","No"),"No")</f>
        <v>No</v>
      </c>
      <c r="Q864" s="618" t="str">
        <f>IFERROR(IF(MATCH(C864,'Portfolio Construction'!$AR:$AR,0),"Yes","No"),"No")</f>
        <v>No</v>
      </c>
      <c r="R864" s="618" t="str">
        <f>IFERROR(IF(MATCH(C864,'Portfolio Construction'!$AT:$AT,0),"Yes","No"),"No")</f>
        <v>No</v>
      </c>
      <c r="S864" s="618" t="str">
        <f>IFERROR(IF(MATCH(C864,'Portfolio Construction'!$AV:$AV,0),"Yes","No"),"No")</f>
        <v>No</v>
      </c>
      <c r="T864" s="618" t="str">
        <f>IFERROR(IF(MATCH(C864,'Portfolio Construction'!$AX:$AX,0),"Yes","No"),"No")</f>
        <v>No</v>
      </c>
      <c r="U864" s="618" t="str">
        <f>IFERROR(IF(MATCH(C864,'Portfolio Construction'!$AZ:$AZ,0),"Yes","No"),"No")</f>
        <v>No</v>
      </c>
      <c r="V864" s="618" t="str">
        <f>IFERROR(IF(MATCH(C864,'Portfolio Construction'!$BB:$BB,0),"Yes","No"),"No")</f>
        <v>No</v>
      </c>
      <c r="W864" s="618">
        <f>IF(VLOOKUP($AU864,'FE Source'!$A:$W,3,FALSE)=0,"-",VLOOKUP($AU864,'FE Source'!$A:$W,3,FALSE))</f>
        <v>0.35</v>
      </c>
      <c r="X864" s="618">
        <f>IF(VLOOKUP($AU864,'FE Source'!$A:$W,4,FALSE)=0,"-",VLOOKUP($AU864,'FE Source'!$A:$W,4,FALSE))</f>
        <v>2.65</v>
      </c>
      <c r="Y864" s="618">
        <f>IF(VLOOKUP($AU864,'FE Source'!$A:$W,5,FALSE)=0,"-",VLOOKUP($AU864,'FE Source'!$A:$W,5,FALSE))</f>
        <v>-3.01</v>
      </c>
      <c r="Z864" s="618">
        <f>IF(VLOOKUP($AU864,'FE Source'!$A:$W,6,FALSE)=0,"-",VLOOKUP($AU864,'FE Source'!$A:$W,6,FALSE))</f>
        <v>-1.48</v>
      </c>
      <c r="AA864" s="618">
        <f>IF(VLOOKUP($AU864,'FE Source'!$A:$W,7,FALSE)=0,"-",VLOOKUP($AU864,'FE Source'!$A:$W,7,FALSE))</f>
        <v>-2.83</v>
      </c>
      <c r="AB864" s="618">
        <f>IF(VLOOKUP($AU864,'FE Source'!$A:$W,8,FALSE)=0,"-",VLOOKUP($AU864,'FE Source'!$A:$W,8,FALSE))</f>
        <v>-1.36</v>
      </c>
      <c r="AC864" s="632">
        <f>IF(VLOOKUP($AU864,'FE Source'!$A:$W,9,FALSE)=0,"-",VLOOKUP($AU864,'FE Source'!$A:$W,9,FALSE))</f>
        <v>-0.34</v>
      </c>
      <c r="AD864" s="634">
        <f>IF(VLOOKUP($AU864,'FE Source'!$A:$W,10,FALSE)=0,"-",VLOOKUP($AU864,'FE Source'!$A:$W,10,FALSE))</f>
        <v>2.42</v>
      </c>
      <c r="AE864" s="618">
        <f>IF(VLOOKUP($AU864,'FE Source'!$A:$W,11,FALSE)=0,"-",VLOOKUP($AU864,'FE Source'!$A:$W,11,FALSE))</f>
        <v>12.35</v>
      </c>
      <c r="AF864" s="618">
        <f>IF(VLOOKUP($AU864,'FE Source'!$A:$W,12,FALSE)=0,"-",VLOOKUP($AU864,'FE Source'!$A:$W,12,FALSE))</f>
        <v>-0.01</v>
      </c>
      <c r="AG864" s="618">
        <f>IF(VLOOKUP($AU864,'FE Source'!$A:$W,14,FALSE)=0,"-",VLOOKUP($AU864,'FE Source'!$A:$W,14,FALSE))</f>
        <v>-18.14</v>
      </c>
      <c r="AH864" s="102"/>
      <c r="AI864" s="618">
        <f>IF(VLOOKUP($AU864,'FE Source'!$A:$Y,20,FALSE)=0,"-",VLOOKUP($AU864,'FE Source'!$A:$Y,20,FALSE))</f>
        <v>127.46</v>
      </c>
      <c r="AJ864" s="102"/>
      <c r="AK864" s="102"/>
      <c r="AL864" s="632">
        <f>IF(VLOOKUP($AU864,'FE Source'!$A:$Y,19,FALSE)=0,"-",VLOOKUP($AU864,'FE Source'!$A:$Y,19,FALSE))</f>
        <v>207.97</v>
      </c>
      <c r="AM864" s="102"/>
      <c r="AN864" s="635">
        <f>IF(VLOOKUP($AU864,'FE Source'!$A:$W,13,FALSE)=0,"-",VLOOKUP($AU864,'FE Source'!$A:$W,13,FALSE))</f>
        <v>12220.5</v>
      </c>
      <c r="AO864" s="634">
        <f>IF(J864="no","-",IF(VLOOKUP($AU864,'FE Source'!$A:$W,15,FALSE)=0,"-",VLOOKUP($AU864,'FE Source'!$A:$W,15,FALSE)))</f>
        <v>4.63</v>
      </c>
      <c r="AP864" s="618" t="str">
        <f>IF(AO864="-","-",IF(VLOOKUP($AU864,'FE Source'!$A:$Z,21,FALSE)=0,"-",IF(VLOOKUP($AU864,'FE Source'!$A:$Z,21,FALSE)=2,"Semi-Annual",IF(VLOOKUP($AU864,'FE Source'!$A:$Z,21,FALSE)=4,"Quarterly",IF(VLOOKUP($AU864,'FE Source'!$A:$Z,21,FALSE)=12,"Monthly","Annual")))))</f>
        <v>Monthly</v>
      </c>
      <c r="AQ864" s="632">
        <f t="array" ref="AQ864">IF(VLOOKUP($AU864,'FE Source'!$A:$W,16,FALSE)=0,"-",VLOOKUP($AU864,'FE Source'!$A:$W,16,FALSE))</f>
        <v>1.59</v>
      </c>
      <c r="AR864" s="636" t="str">
        <f>IF(VLOOKUP($AU864,'FE Source'!$A:$W,17,FALSE)=0,"-",VLOOKUP($AU864,'FE Source'!$A:$W,17,FALSE))</f>
        <v>-</v>
      </c>
      <c r="AS864" s="634">
        <f>IF(VLOOKUP($AU864,'FE Source'!$AN:$AS,4,FALSE)="",VLOOKUP($AU864,'FE Source'!$AN:$AS,3,FALSE),VLOOKUP($AU864,'FE Source'!$AN:$AS,4,FALSE))</f>
        <v>9.08</v>
      </c>
      <c r="AT864" s="637">
        <f>IF(VLOOKUP($AU864,'FE Source'!$AN:$AS,5,FALSE)=0,"-",VLOOKUP($AU864,'FE Source'!$AN:$AS,5,FALSE))</f>
        <v>45783</v>
      </c>
      <c r="AU864" s="636" t="s">
        <v>6714</v>
      </c>
      <c r="BE864" s="215">
        <f>IF(VLOOKUP($AU864,'FE Source'!$A:$AK,22,FALSE)=0,"-",VLOOKUP($AU864,'FE Source'!$A:$AK,22,FALSE))</f>
        <v>-4.38</v>
      </c>
      <c r="BF864" s="215">
        <f>IF(VLOOKUP($AU864,'FE Source'!$A:$AK,23,FALSE)=0,"-",VLOOKUP($AU864,'FE Source'!$A:$AK,23,FALSE))</f>
        <v>13.59</v>
      </c>
      <c r="BG864" s="215">
        <f>IF(VLOOKUP($AU864,'FE Source'!$A:$AK,24,FALSE)=0,"-",VLOOKUP($AU864,'FE Source'!$A:$AK,24,FALSE))</f>
        <v>7.91</v>
      </c>
      <c r="BH864" s="215">
        <f>IF(VLOOKUP($AU864,'FE Source'!$A:$AK,25,FALSE)=0,"-",VLOOKUP($AU864,'FE Source'!$A:$AK,25,FALSE))</f>
        <v>-10.34</v>
      </c>
      <c r="BI864" s="215">
        <f>IF(VLOOKUP($AU864,'FE Source'!$A:$AK,26,FALSE)=0,"-",VLOOKUP($AU864,'FE Source'!$A:$AK,26,FALSE))</f>
        <v>10.47</v>
      </c>
      <c r="BJ864" s="215">
        <f>IF(VLOOKUP($AU864,'FE Source'!$A:$AK,27,FALSE)=0,"-",VLOOKUP($AU864,'FE Source'!$A:$AK,27,FALSE))</f>
        <v>13.52</v>
      </c>
      <c r="BK864" s="215">
        <f>IF(VLOOKUP($AU864,'FE Source'!$A:$AK,28,FALSE)=0,"-",VLOOKUP($AU864,'FE Source'!$A:$AK,28,FALSE))</f>
        <v>-5.12</v>
      </c>
      <c r="BL864" s="215">
        <f>IF(VLOOKUP($AU864,'FE Source'!$A:$AK,29,FALSE)=0,"-",VLOOKUP($AU864,'FE Source'!$A:$AK,29,FALSE))</f>
        <v>-24.09</v>
      </c>
      <c r="BM864" s="215">
        <f>IF(VLOOKUP($AU864,'FE Source'!$A:$AK,30,FALSE)=0,"-",VLOOKUP($AU864,'FE Source'!$A:$AK,30,FALSE))</f>
        <v>5.47</v>
      </c>
      <c r="BN864" t="str">
        <f>IF(VLOOKUP($AU864,'FE Source'!$A:$AK,31,FALSE)="No Specified Index","-",IF(VLOOKUP($AU864,'FE Source'!$A:$AK,31,FALSE)=0,"-",VLOOKUP($AU864,'FE Source'!$A:$AK,31,FALSE)))</f>
        <v>-</v>
      </c>
      <c r="BO864" s="217">
        <f>IF(VLOOKUP($AU864,'FE Source'!$A:$AK,32,FALSE)=0,"-",VLOOKUP($AU864,'FE Source'!$A:$AK,32,FALSE))</f>
        <v>41262</v>
      </c>
      <c r="BP864" s="18">
        <f>IF(VLOOKUP($AU864,'FE Source'!$AZ:$BC,2,FALSE)=0,"-",VLOOKUP($AU864,'FE Source'!$AZ:$BC,2,FALSE))</f>
        <v>-8.1300000000000008</v>
      </c>
      <c r="BQ864" s="18" t="str">
        <f>IF(VLOOKUP($AU864,'FE Source'!$AZ:$BC,3,FALSE)=0,"-",VLOOKUP($AU864,'FE Source'!$AZ:$BC,3,FALSE))</f>
        <v>-</v>
      </c>
      <c r="BR864" s="18" t="str">
        <f>IF(VLOOKUP($AU864,'FE Source'!$AZ:$BC,4,FALSE)=0,"-",VLOOKUP($AU864,'FE Source'!$AZ:$BC,4,FALSE))</f>
        <v>-</v>
      </c>
    </row>
    <row r="865" spans="3:70" ht="15">
      <c r="C865" s="650" t="str">
        <f>INDEX('UT - Retail'!$B$7:$B$1409,MATCH(AU865,'UT - Retail'!$U$7:$U$1409,0),1)</f>
        <v>PIMCO Diversified Income Fund Cl M Inc USD</v>
      </c>
      <c r="D865" s="650"/>
      <c r="E865" s="618" t="str">
        <f>VLOOKUP(C865,'UT - Retail'!$B:$K,8,FALSE)</f>
        <v>Fixed Income</v>
      </c>
      <c r="F865" s="618" t="str">
        <f>VLOOKUP(C865,'UT - Retail'!$B:$K,9,FALSE)</f>
        <v>Global</v>
      </c>
      <c r="G865" s="618" t="str">
        <f>VLOOKUP(C865,'UT - Retail'!$B:$K,10,FALSE)</f>
        <v>General</v>
      </c>
      <c r="H865" s="82" t="str">
        <f>VLOOKUP(C865,'UT - Retail'!$B:$N,13,FALSE)</f>
        <v>No</v>
      </c>
      <c r="I865" s="82" t="str">
        <f>VLOOKUP(C865,'UT - Retail'!$B:$Q,14,FALSE)</f>
        <v>No</v>
      </c>
      <c r="J865" s="618" t="str">
        <f>VLOOKUP(C865,'UT - Retail'!$B:$Q,11,FALSE)</f>
        <v>Yes</v>
      </c>
      <c r="K865" s="130" t="str">
        <f>VLOOKUP(C865,'UT - Retail'!$B:$P,15,FALSE)</f>
        <v>Yes</v>
      </c>
      <c r="L865" s="82" t="str">
        <f>VLOOKUP(C865,'UT - Retail'!$B:$Q,16,FALSE)</f>
        <v>iFast</v>
      </c>
      <c r="M865" s="618" t="str">
        <f>VLOOKUP(C865,'UT - Retail'!$B:$K,6,FALSE)</f>
        <v>USD</v>
      </c>
      <c r="N865" s="618" t="str">
        <f>IFERROR(IF(MATCH(C865,'Portfolio Construction'!$AL:$AL,0),"Yes","No"),"No")</f>
        <v>No</v>
      </c>
      <c r="O865" s="618" t="str">
        <f>IFERROR(IF(MATCH(C865,'Portfolio Construction'!$AN:$AN,0),"Yes","No"),"No")</f>
        <v>No</v>
      </c>
      <c r="P865" s="618" t="str">
        <f>IFERROR(IF(MATCH(C865,'Portfolio Construction'!$AP:$AP,0),"Yes","No"),"No")</f>
        <v>No</v>
      </c>
      <c r="Q865" s="618" t="str">
        <f>IFERROR(IF(MATCH(C865,'Portfolio Construction'!$AR:$AR,0),"Yes","No"),"No")</f>
        <v>No</v>
      </c>
      <c r="R865" s="618" t="str">
        <f>IFERROR(IF(MATCH(C865,'Portfolio Construction'!$AT:$AT,0),"Yes","No"),"No")</f>
        <v>No</v>
      </c>
      <c r="S865" s="618" t="str">
        <f>IFERROR(IF(MATCH(C865,'Portfolio Construction'!$AV:$AV,0),"Yes","No"),"No")</f>
        <v>No</v>
      </c>
      <c r="T865" s="618" t="str">
        <f>IFERROR(IF(MATCH(C865,'Portfolio Construction'!$AX:$AX,0),"Yes","No"),"No")</f>
        <v>No</v>
      </c>
      <c r="U865" s="618" t="str">
        <f>IFERROR(IF(MATCH(C865,'Portfolio Construction'!$AZ:$AZ,0),"Yes","No"),"No")</f>
        <v>No</v>
      </c>
      <c r="V865" s="618" t="str">
        <f>IFERROR(IF(MATCH(C865,'Portfolio Construction'!$BB:$BB,0),"Yes","No"),"No")</f>
        <v>No</v>
      </c>
      <c r="W865" s="618">
        <f>IF(VLOOKUP($AU865,'FE Source'!$A:$W,3,FALSE)=0,"-",VLOOKUP($AU865,'FE Source'!$A:$W,3,FALSE))</f>
        <v>-4.28</v>
      </c>
      <c r="X865" s="618">
        <f>IF(VLOOKUP($AU865,'FE Source'!$A:$W,4,FALSE)=0,"-",VLOOKUP($AU865,'FE Source'!$A:$W,4,FALSE))</f>
        <v>-4.18</v>
      </c>
      <c r="Y865" s="618">
        <f>IF(VLOOKUP($AU865,'FE Source'!$A:$W,5,FALSE)=0,"-",VLOOKUP($AU865,'FE Source'!$A:$W,5,FALSE))</f>
        <v>-1.66</v>
      </c>
      <c r="Z865" s="618">
        <f>IF(VLOOKUP($AU865,'FE Source'!$A:$W,6,FALSE)=0,"-",VLOOKUP($AU865,'FE Source'!$A:$W,6,FALSE))</f>
        <v>1.34</v>
      </c>
      <c r="AA865" s="618">
        <f>IF(VLOOKUP($AU865,'FE Source'!$A:$W,7,FALSE)=0,"-",VLOOKUP($AU865,'FE Source'!$A:$W,7,FALSE))</f>
        <v>1.46</v>
      </c>
      <c r="AB865" s="618">
        <f>IF(VLOOKUP($AU865,'FE Source'!$A:$W,8,FALSE)=0,"-",VLOOKUP($AU865,'FE Source'!$A:$W,8,FALSE))</f>
        <v>-0.57999999999999996</v>
      </c>
      <c r="AC865" s="632">
        <f>IF(VLOOKUP($AU865,'FE Source'!$A:$W,9,FALSE)=0,"-",VLOOKUP($AU865,'FE Source'!$A:$W,9,FALSE))</f>
        <v>2.27</v>
      </c>
      <c r="AD865" s="634">
        <f>IF(VLOOKUP($AU865,'FE Source'!$A:$W,10,FALSE)=0,"-",VLOOKUP($AU865,'FE Source'!$A:$W,10,FALSE))</f>
        <v>1.35</v>
      </c>
      <c r="AE865" s="618">
        <f>IF(VLOOKUP($AU865,'FE Source'!$A:$W,11,FALSE)=0,"-",VLOOKUP($AU865,'FE Source'!$A:$W,11,FALSE))</f>
        <v>5.56</v>
      </c>
      <c r="AF865" s="618" t="str">
        <f>IF(VLOOKUP($AU865,'FE Source'!$A:$W,12,FALSE)=0,"-",VLOOKUP($AU865,'FE Source'!$A:$W,12,FALSE))</f>
        <v>-</v>
      </c>
      <c r="AG865" s="618">
        <f>IF(VLOOKUP($AU865,'FE Source'!$A:$W,14,FALSE)=0,"-",VLOOKUP($AU865,'FE Source'!$A:$W,14,FALSE))</f>
        <v>-7.79</v>
      </c>
      <c r="AH865" s="102"/>
      <c r="AI865" s="618">
        <f>IF(VLOOKUP($AU865,'FE Source'!$A:$Y,20,FALSE)=0,"-",VLOOKUP($AU865,'FE Source'!$A:$Y,20,FALSE))</f>
        <v>147.28</v>
      </c>
      <c r="AJ865" s="102"/>
      <c r="AK865" s="102"/>
      <c r="AL865" s="632">
        <f>IF(VLOOKUP($AU865,'FE Source'!$A:$Y,19,FALSE)=0,"-",VLOOKUP($AU865,'FE Source'!$A:$Y,19,FALSE))</f>
        <v>136.9</v>
      </c>
      <c r="AM865" s="102"/>
      <c r="AN865" s="635">
        <f>IF(VLOOKUP($AU865,'FE Source'!$A:$W,13,FALSE)=0,"-",VLOOKUP($AU865,'FE Source'!$A:$W,13,FALSE))</f>
        <v>12220.5</v>
      </c>
      <c r="AO865" s="634">
        <f>IF(J865="no","-",IF(VLOOKUP($AU865,'FE Source'!$A:$W,15,FALSE)=0,"-",VLOOKUP($AU865,'FE Source'!$A:$W,15,FALSE)))</f>
        <v>4.62</v>
      </c>
      <c r="AP865" s="618" t="str">
        <f>IF(AO865="-","-",IF(VLOOKUP($AU865,'FE Source'!$A:$Z,21,FALSE)=0,"-",IF(VLOOKUP($AU865,'FE Source'!$A:$Z,21,FALSE)=2,"Semi-Annual",IF(VLOOKUP($AU865,'FE Source'!$A:$Z,21,FALSE)=4,"Quarterly",IF(VLOOKUP($AU865,'FE Source'!$A:$Z,21,FALSE)=12,"Monthly","Annual")))))</f>
        <v>Monthly</v>
      </c>
      <c r="AQ865" s="632">
        <f t="array" ref="AQ865">IF(VLOOKUP($AU865,'FE Source'!$A:$W,16,FALSE)=0,"-",VLOOKUP($AU865,'FE Source'!$A:$W,16,FALSE))</f>
        <v>1.59</v>
      </c>
      <c r="AR865" s="636" t="str">
        <f>IF(VLOOKUP($AU865,'FE Source'!$A:$W,17,FALSE)=0,"-",VLOOKUP($AU865,'FE Source'!$A:$W,17,FALSE))</f>
        <v>Bronze</v>
      </c>
      <c r="AS865" s="634">
        <f>IF(VLOOKUP($AU865,'FE Source'!$AN:$AS,4,FALSE)="",VLOOKUP($AU865,'FE Source'!$AN:$AS,3,FALSE),VLOOKUP($AU865,'FE Source'!$AN:$AS,4,FALSE))</f>
        <v>10.130000000000001</v>
      </c>
      <c r="AT865" s="637">
        <f>IF(VLOOKUP($AU865,'FE Source'!$AN:$AS,5,FALSE)=0,"-",VLOOKUP($AU865,'FE Source'!$AN:$AS,5,FALSE))</f>
        <v>45783</v>
      </c>
      <c r="AU865" s="636" t="s">
        <v>6715</v>
      </c>
      <c r="BE865" s="215">
        <f>IF(VLOOKUP($AU865,'FE Source'!$A:$AK,22,FALSE)=0,"-",VLOOKUP($AU865,'FE Source'!$A:$AK,22,FALSE))</f>
        <v>5.38</v>
      </c>
      <c r="BF865" s="215">
        <f>IF(VLOOKUP($AU865,'FE Source'!$A:$AK,23,FALSE)=0,"-",VLOOKUP($AU865,'FE Source'!$A:$AK,23,FALSE))</f>
        <v>12.99</v>
      </c>
      <c r="BG865" s="215">
        <f>IF(VLOOKUP($AU865,'FE Source'!$A:$AK,24,FALSE)=0,"-",VLOOKUP($AU865,'FE Source'!$A:$AK,24,FALSE))</f>
        <v>-0.61</v>
      </c>
      <c r="BH865" s="215">
        <f>IF(VLOOKUP($AU865,'FE Source'!$A:$AK,25,FALSE)=0,"-",VLOOKUP($AU865,'FE Source'!$A:$AK,25,FALSE))</f>
        <v>-0.2</v>
      </c>
      <c r="BI865" s="215">
        <f>IF(VLOOKUP($AU865,'FE Source'!$A:$AK,26,FALSE)=0,"-",VLOOKUP($AU865,'FE Source'!$A:$AK,26,FALSE))</f>
        <v>11.81</v>
      </c>
      <c r="BJ865" s="215">
        <f>IF(VLOOKUP($AU865,'FE Source'!$A:$AK,27,FALSE)=0,"-",VLOOKUP($AU865,'FE Source'!$A:$AK,27,FALSE))</f>
        <v>5.07</v>
      </c>
      <c r="BK865" s="215">
        <f>IF(VLOOKUP($AU865,'FE Source'!$A:$AK,28,FALSE)=0,"-",VLOOKUP($AU865,'FE Source'!$A:$AK,28,FALSE))</f>
        <v>1</v>
      </c>
      <c r="BL865" s="215">
        <f>IF(VLOOKUP($AU865,'FE Source'!$A:$AK,29,FALSE)=0,"-",VLOOKUP($AU865,'FE Source'!$A:$AK,29,FALSE))</f>
        <v>-17.5</v>
      </c>
      <c r="BM865" s="215">
        <f>IF(VLOOKUP($AU865,'FE Source'!$A:$AK,30,FALSE)=0,"-",VLOOKUP($AU865,'FE Source'!$A:$AK,30,FALSE))</f>
        <v>6.74</v>
      </c>
      <c r="BN865" t="str">
        <f>IF(VLOOKUP($AU865,'FE Source'!$A:$AK,31,FALSE)="No Specified Index","-",IF(VLOOKUP($AU865,'FE Source'!$A:$AK,31,FALSE)=0,"-",VLOOKUP($AU865,'FE Source'!$A:$AK,31,FALSE)))</f>
        <v>-</v>
      </c>
      <c r="BO865" s="217">
        <f>IF(VLOOKUP($AU865,'FE Source'!$A:$AK,32,FALSE)=0,"-",VLOOKUP($AU865,'FE Source'!$A:$AK,32,FALSE))</f>
        <v>40512</v>
      </c>
      <c r="BP865" s="18">
        <f>IF(VLOOKUP($AU865,'FE Source'!$AZ:$BC,2,FALSE)=0,"-",VLOOKUP($AU865,'FE Source'!$AZ:$BC,2,FALSE))</f>
        <v>-3.8</v>
      </c>
      <c r="BQ865" s="18">
        <f>IF(VLOOKUP($AU865,'FE Source'!$AZ:$BC,3,FALSE)=0,"-",VLOOKUP($AU865,'FE Source'!$AZ:$BC,3,FALSE))</f>
        <v>-2.2000000000000002</v>
      </c>
      <c r="BR865" s="18" t="str">
        <f>IF(VLOOKUP($AU865,'FE Source'!$AZ:$BC,4,FALSE)=0,"-",VLOOKUP($AU865,'FE Source'!$AZ:$BC,4,FALSE))</f>
        <v>-</v>
      </c>
    </row>
    <row r="866" spans="3:70" ht="15">
      <c r="C866" s="650" t="str">
        <f>INDEX('UT - Retail'!$B$7:$B$1409,MATCH(AU866,'UT - Retail'!$U$7:$U$1409,0),1)</f>
        <v>PIMCO Emerging Markets Bond Fund Cl E Acc EUR-H</v>
      </c>
      <c r="D866" s="650"/>
      <c r="E866" s="618" t="str">
        <f>VLOOKUP(C866,'UT - Retail'!$B:$K,8,FALSE)</f>
        <v>Fixed Income</v>
      </c>
      <c r="F866" s="618" t="str">
        <f>VLOOKUP(C866,'UT - Retail'!$B:$K,9,FALSE)</f>
        <v>Emerging Markets</v>
      </c>
      <c r="G866" s="618" t="str">
        <f>VLOOKUP(C866,'UT - Retail'!$B:$K,10,FALSE)</f>
        <v>General</v>
      </c>
      <c r="H866" s="82" t="str">
        <f>VLOOKUP(C866,'UT - Retail'!$B:$N,13,FALSE)</f>
        <v>No</v>
      </c>
      <c r="I866" s="82" t="str">
        <f>VLOOKUP(C866,'UT - Retail'!$B:$Q,14,FALSE)</f>
        <v>No</v>
      </c>
      <c r="J866" s="618" t="str">
        <f>VLOOKUP(C866,'UT - Retail'!$B:$Q,11,FALSE)</f>
        <v>No</v>
      </c>
      <c r="K866" s="130" t="str">
        <f>VLOOKUP(C866,'UT - Retail'!$B:$P,15,FALSE)</f>
        <v>Yes</v>
      </c>
      <c r="L866" s="82" t="str">
        <f>VLOOKUP(C866,'UT - Retail'!$B:$Q,16,FALSE)</f>
        <v>iFast</v>
      </c>
      <c r="M866" s="618" t="str">
        <f>VLOOKUP(C866,'UT - Retail'!$B:$K,6,FALSE)</f>
        <v>EUR</v>
      </c>
      <c r="N866" s="618" t="str">
        <f>IFERROR(IF(MATCH(C866,'Portfolio Construction'!$AL:$AL,0),"Yes","No"),"No")</f>
        <v>No</v>
      </c>
      <c r="O866" s="618" t="str">
        <f>IFERROR(IF(MATCH(C866,'Portfolio Construction'!$AN:$AN,0),"Yes","No"),"No")</f>
        <v>No</v>
      </c>
      <c r="P866" s="618" t="str">
        <f>IFERROR(IF(MATCH(C866,'Portfolio Construction'!$AP:$AP,0),"Yes","No"),"No")</f>
        <v>No</v>
      </c>
      <c r="Q866" s="618" t="str">
        <f>IFERROR(IF(MATCH(C866,'Portfolio Construction'!$AR:$AR,0),"Yes","No"),"No")</f>
        <v>No</v>
      </c>
      <c r="R866" s="618" t="str">
        <f>IFERROR(IF(MATCH(C866,'Portfolio Construction'!$AT:$AT,0),"Yes","No"),"No")</f>
        <v>No</v>
      </c>
      <c r="S866" s="618" t="str">
        <f>IFERROR(IF(MATCH(C866,'Portfolio Construction'!$AV:$AV,0),"Yes","No"),"No")</f>
        <v>No</v>
      </c>
      <c r="T866" s="618" t="str">
        <f>IFERROR(IF(MATCH(C866,'Portfolio Construction'!$AX:$AX,0),"Yes","No"),"No")</f>
        <v>No</v>
      </c>
      <c r="U866" s="618" t="str">
        <f>IFERROR(IF(MATCH(C866,'Portfolio Construction'!$AZ:$AZ,0),"Yes","No"),"No")</f>
        <v>No</v>
      </c>
      <c r="V866" s="618" t="str">
        <f>IFERROR(IF(MATCH(C866,'Portfolio Construction'!$BB:$BB,0),"Yes","No"),"No")</f>
        <v>No</v>
      </c>
      <c r="W866" s="618">
        <f>IF(VLOOKUP($AU866,'FE Source'!$A:$W,3,FALSE)=0,"-",VLOOKUP($AU866,'FE Source'!$A:$W,3,FALSE))</f>
        <v>4.99</v>
      </c>
      <c r="X866" s="618">
        <f>IF(VLOOKUP($AU866,'FE Source'!$A:$W,4,FALSE)=0,"-",VLOOKUP($AU866,'FE Source'!$A:$W,4,FALSE))</f>
        <v>-1.54</v>
      </c>
      <c r="Y866" s="618">
        <f>IF(VLOOKUP($AU866,'FE Source'!$A:$W,5,FALSE)=0,"-",VLOOKUP($AU866,'FE Source'!$A:$W,5,FALSE))</f>
        <v>3.75</v>
      </c>
      <c r="Z866" s="618">
        <f>IF(VLOOKUP($AU866,'FE Source'!$A:$W,6,FALSE)=0,"-",VLOOKUP($AU866,'FE Source'!$A:$W,6,FALSE))</f>
        <v>6.28</v>
      </c>
      <c r="AA866" s="618">
        <f>IF(VLOOKUP($AU866,'FE Source'!$A:$W,7,FALSE)=0,"-",VLOOKUP($AU866,'FE Source'!$A:$W,7,FALSE))</f>
        <v>3.09</v>
      </c>
      <c r="AB866" s="618">
        <f>IF(VLOOKUP($AU866,'FE Source'!$A:$W,8,FALSE)=0,"-",VLOOKUP($AU866,'FE Source'!$A:$W,8,FALSE))</f>
        <v>-0.02</v>
      </c>
      <c r="AC866" s="632">
        <f>IF(VLOOKUP($AU866,'FE Source'!$A:$W,9,FALSE)=0,"-",VLOOKUP($AU866,'FE Source'!$A:$W,9,FALSE))</f>
        <v>0.22</v>
      </c>
      <c r="AD866" s="634">
        <f>IF(VLOOKUP($AU866,'FE Source'!$A:$W,10,FALSE)=0,"-",VLOOKUP($AU866,'FE Source'!$A:$W,10,FALSE))</f>
        <v>1.59</v>
      </c>
      <c r="AE866" s="618">
        <f>IF(VLOOKUP($AU866,'FE Source'!$A:$W,11,FALSE)=0,"-",VLOOKUP($AU866,'FE Source'!$A:$W,11,FALSE))</f>
        <v>10.99</v>
      </c>
      <c r="AF866" s="618">
        <f>IF(VLOOKUP($AU866,'FE Source'!$A:$W,12,FALSE)=0,"-",VLOOKUP($AU866,'FE Source'!$A:$W,12,FALSE))</f>
        <v>0.12</v>
      </c>
      <c r="AG866" s="618">
        <f>IF(VLOOKUP($AU866,'FE Source'!$A:$W,14,FALSE)=0,"-",VLOOKUP($AU866,'FE Source'!$A:$W,14,FALSE))</f>
        <v>-16.84</v>
      </c>
      <c r="AH866" s="102"/>
      <c r="AI866" s="618">
        <f>IF(VLOOKUP($AU866,'FE Source'!$A:$Y,20,FALSE)=0,"-",VLOOKUP($AU866,'FE Source'!$A:$Y,20,FALSE))</f>
        <v>123.71</v>
      </c>
      <c r="AJ866" s="102"/>
      <c r="AK866" s="102"/>
      <c r="AL866" s="632">
        <f>IF(VLOOKUP($AU866,'FE Source'!$A:$Y,19,FALSE)=0,"-",VLOOKUP($AU866,'FE Source'!$A:$Y,19,FALSE))</f>
        <v>113.25</v>
      </c>
      <c r="AM866" s="102"/>
      <c r="AN866" s="635">
        <f>IF(VLOOKUP($AU866,'FE Source'!$A:$W,13,FALSE)=0,"-",VLOOKUP($AU866,'FE Source'!$A:$W,13,FALSE))</f>
        <v>6129.4</v>
      </c>
      <c r="AO866" s="634" t="str">
        <f>IF(J866="no","-",IF(VLOOKUP($AU866,'FE Source'!$A:$W,15,FALSE)=0,"-",VLOOKUP($AU866,'FE Source'!$A:$W,15,FALSE)))</f>
        <v>-</v>
      </c>
      <c r="AP866" s="618" t="str">
        <f>IF(AO866="-","-",IF(VLOOKUP($AU866,'FE Source'!$A:$Z,21,FALSE)=0,"-",IF(VLOOKUP($AU866,'FE Source'!$A:$Z,21,FALSE)=2,"Semi-Annual",IF(VLOOKUP($AU866,'FE Source'!$A:$Z,21,FALSE)=4,"Quarterly",IF(VLOOKUP($AU866,'FE Source'!$A:$Z,21,FALSE)=12,"Monthly","Annual")))))</f>
        <v>-</v>
      </c>
      <c r="AQ866" s="632">
        <f t="array" ref="AQ866">IF(VLOOKUP($AU866,'FE Source'!$A:$W,16,FALSE)=0,"-",VLOOKUP($AU866,'FE Source'!$A:$W,16,FALSE))</f>
        <v>1.69</v>
      </c>
      <c r="AR866" s="636" t="str">
        <f>IF(VLOOKUP($AU866,'FE Source'!$A:$W,17,FALSE)=0,"-",VLOOKUP($AU866,'FE Source'!$A:$W,17,FALSE))</f>
        <v>Neutral</v>
      </c>
      <c r="AS866" s="634">
        <f>IF(VLOOKUP($AU866,'FE Source'!$AN:$AS,4,FALSE)="",VLOOKUP($AU866,'FE Source'!$AN:$AS,3,FALSE),VLOOKUP($AU866,'FE Source'!$AN:$AS,4,FALSE))</f>
        <v>35.33</v>
      </c>
      <c r="AT866" s="637">
        <f>IF(VLOOKUP($AU866,'FE Source'!$AN:$AS,5,FALSE)=0,"-",VLOOKUP($AU866,'FE Source'!$AN:$AS,5,FALSE))</f>
        <v>45783</v>
      </c>
      <c r="AU866" s="636" t="s">
        <v>5658</v>
      </c>
      <c r="BE866" s="215">
        <f>IF(VLOOKUP($AU866,'FE Source'!$A:$AK,22,FALSE)=0,"-",VLOOKUP($AU866,'FE Source'!$A:$AK,22,FALSE))</f>
        <v>-7.7</v>
      </c>
      <c r="BF866" s="215">
        <f>IF(VLOOKUP($AU866,'FE Source'!$A:$AK,23,FALSE)=0,"-",VLOOKUP($AU866,'FE Source'!$A:$AK,23,FALSE))</f>
        <v>10.71</v>
      </c>
      <c r="BG866" s="215">
        <f>IF(VLOOKUP($AU866,'FE Source'!$A:$AK,24,FALSE)=0,"-",VLOOKUP($AU866,'FE Source'!$A:$AK,24,FALSE))</f>
        <v>12.8</v>
      </c>
      <c r="BH866" s="215">
        <f>IF(VLOOKUP($AU866,'FE Source'!$A:$AK,25,FALSE)=0,"-",VLOOKUP($AU866,'FE Source'!$A:$AK,25,FALSE))</f>
        <v>-10.58</v>
      </c>
      <c r="BI866" s="215">
        <f>IF(VLOOKUP($AU866,'FE Source'!$A:$AK,26,FALSE)=0,"-",VLOOKUP($AU866,'FE Source'!$A:$AK,26,FALSE))</f>
        <v>7.73</v>
      </c>
      <c r="BJ866" s="215">
        <f>IF(VLOOKUP($AU866,'FE Source'!$A:$AK,27,FALSE)=0,"-",VLOOKUP($AU866,'FE Source'!$A:$AK,27,FALSE))</f>
        <v>11.36</v>
      </c>
      <c r="BK866" s="215">
        <f>IF(VLOOKUP($AU866,'FE Source'!$A:$AK,28,FALSE)=0,"-",VLOOKUP($AU866,'FE Source'!$A:$AK,28,FALSE))</f>
        <v>-9.07</v>
      </c>
      <c r="BL866" s="215">
        <f>IF(VLOOKUP($AU866,'FE Source'!$A:$AK,29,FALSE)=0,"-",VLOOKUP($AU866,'FE Source'!$A:$AK,29,FALSE))</f>
        <v>-25.1</v>
      </c>
      <c r="BM866" s="215">
        <f>IF(VLOOKUP($AU866,'FE Source'!$A:$AK,30,FALSE)=0,"-",VLOOKUP($AU866,'FE Source'!$A:$AK,30,FALSE))</f>
        <v>10.220000000000001</v>
      </c>
      <c r="BN866" t="str">
        <f>IF(VLOOKUP($AU866,'FE Source'!$A:$AK,31,FALSE)="No Specified Index","-",IF(VLOOKUP($AU866,'FE Source'!$A:$AK,31,FALSE)=0,"-",VLOOKUP($AU866,'FE Source'!$A:$AK,31,FALSE)))</f>
        <v>JPMorgan Emerging Markets Bond Index (EMBI) Global</v>
      </c>
      <c r="BO866" s="217">
        <f>IF(VLOOKUP($AU866,'FE Source'!$A:$AK,32,FALSE)=0,"-",VLOOKUP($AU866,'FE Source'!$A:$AK,32,FALSE))</f>
        <v>38807</v>
      </c>
      <c r="BP866" s="18">
        <f>IF(VLOOKUP($AU866,'FE Source'!$AZ:$BC,2,FALSE)=0,"-",VLOOKUP($AU866,'FE Source'!$AZ:$BC,2,FALSE))</f>
        <v>-4.25</v>
      </c>
      <c r="BQ866" s="18">
        <f>IF(VLOOKUP($AU866,'FE Source'!$AZ:$BC,3,FALSE)=0,"-",VLOOKUP($AU866,'FE Source'!$AZ:$BC,3,FALSE))</f>
        <v>0.34</v>
      </c>
      <c r="BR866" s="18">
        <f>IF(VLOOKUP($AU866,'FE Source'!$AZ:$BC,4,FALSE)=0,"-",VLOOKUP($AU866,'FE Source'!$AZ:$BC,4,FALSE))</f>
        <v>-4.59</v>
      </c>
    </row>
    <row r="867" spans="3:70" ht="15">
      <c r="C867" s="650" t="str">
        <f>INDEX('UT - Retail'!$B$7:$B$1409,MATCH(AU867,'UT - Retail'!$U$7:$U$1409,0),1)</f>
        <v>PIMCO Emerging Markets Bond Fund Cl E Acc SGD-H</v>
      </c>
      <c r="D867" s="650"/>
      <c r="E867" s="618" t="str">
        <f>VLOOKUP(C867,'UT - Retail'!$B:$K,8,FALSE)</f>
        <v>Fixed Income</v>
      </c>
      <c r="F867" s="618" t="str">
        <f>VLOOKUP(C867,'UT - Retail'!$B:$K,9,FALSE)</f>
        <v>Emerging Markets</v>
      </c>
      <c r="G867" s="618" t="str">
        <f>VLOOKUP(C867,'UT - Retail'!$B:$K,10,FALSE)</f>
        <v>General</v>
      </c>
      <c r="H867" s="82" t="str">
        <f>VLOOKUP(C867,'UT - Retail'!$B:$N,13,FALSE)</f>
        <v>No</v>
      </c>
      <c r="I867" s="82" t="str">
        <f>VLOOKUP(C867,'UT - Retail'!$B:$Q,14,FALSE)</f>
        <v>No</v>
      </c>
      <c r="J867" s="618" t="str">
        <f>VLOOKUP(C867,'UT - Retail'!$B:$Q,11,FALSE)</f>
        <v>No</v>
      </c>
      <c r="K867" s="130" t="str">
        <f>VLOOKUP(C867,'UT - Retail'!$B:$P,15,FALSE)</f>
        <v>Yes</v>
      </c>
      <c r="L867" s="82" t="str">
        <f>VLOOKUP(C867,'UT - Retail'!$B:$Q,16,FALSE)</f>
        <v>Both</v>
      </c>
      <c r="M867" s="618" t="str">
        <f>VLOOKUP(C867,'UT - Retail'!$B:$K,6,FALSE)</f>
        <v>SGD</v>
      </c>
      <c r="N867" s="618" t="str">
        <f>IFERROR(IF(MATCH(C867,'Portfolio Construction'!$AL:$AL,0),"Yes","No"),"No")</f>
        <v>No</v>
      </c>
      <c r="O867" s="618" t="str">
        <f>IFERROR(IF(MATCH(C867,'Portfolio Construction'!$AN:$AN,0),"Yes","No"),"No")</f>
        <v>No</v>
      </c>
      <c r="P867" s="618" t="str">
        <f>IFERROR(IF(MATCH(C867,'Portfolio Construction'!$AP:$AP,0),"Yes","No"),"No")</f>
        <v>No</v>
      </c>
      <c r="Q867" s="618" t="str">
        <f>IFERROR(IF(MATCH(C867,'Portfolio Construction'!$AR:$AR,0),"Yes","No"),"No")</f>
        <v>No</v>
      </c>
      <c r="R867" s="618" t="str">
        <f>IFERROR(IF(MATCH(C867,'Portfolio Construction'!$AT:$AT,0),"Yes","No"),"No")</f>
        <v>No</v>
      </c>
      <c r="S867" s="618" t="str">
        <f>IFERROR(IF(MATCH(C867,'Portfolio Construction'!$AV:$AV,0),"Yes","No"),"No")</f>
        <v>No</v>
      </c>
      <c r="T867" s="618" t="str">
        <f>IFERROR(IF(MATCH(C867,'Portfolio Construction'!$AX:$AX,0),"Yes","No"),"No")</f>
        <v>No</v>
      </c>
      <c r="U867" s="618" t="str">
        <f>IFERROR(IF(MATCH(C867,'Portfolio Construction'!$AZ:$AZ,0),"Yes","No"),"No")</f>
        <v>No</v>
      </c>
      <c r="V867" s="618" t="str">
        <f>IFERROR(IF(MATCH(C867,'Portfolio Construction'!$BB:$BB,0),"Yes","No"),"No")</f>
        <v>No</v>
      </c>
      <c r="W867" s="618">
        <f>IF(VLOOKUP($AU867,'FE Source'!$A:$W,3,FALSE)=0,"-",VLOOKUP($AU867,'FE Source'!$A:$W,3,FALSE))</f>
        <v>1.42</v>
      </c>
      <c r="X867" s="618">
        <f>IF(VLOOKUP($AU867,'FE Source'!$A:$W,4,FALSE)=0,"-",VLOOKUP($AU867,'FE Source'!$A:$W,4,FALSE))</f>
        <v>-0.59</v>
      </c>
      <c r="Y867" s="618">
        <f>IF(VLOOKUP($AU867,'FE Source'!$A:$W,5,FALSE)=0,"-",VLOOKUP($AU867,'FE Source'!$A:$W,5,FALSE))</f>
        <v>1.74</v>
      </c>
      <c r="Z867" s="618">
        <f>IF(VLOOKUP($AU867,'FE Source'!$A:$W,6,FALSE)=0,"-",VLOOKUP($AU867,'FE Source'!$A:$W,6,FALSE))</f>
        <v>5.82</v>
      </c>
      <c r="AA867" s="618">
        <f>IF(VLOOKUP($AU867,'FE Source'!$A:$W,7,FALSE)=0,"-",VLOOKUP($AU867,'FE Source'!$A:$W,7,FALSE))</f>
        <v>3.91</v>
      </c>
      <c r="AB867" s="618">
        <f>IF(VLOOKUP($AU867,'FE Source'!$A:$W,8,FALSE)=0,"-",VLOOKUP($AU867,'FE Source'!$A:$W,8,FALSE))</f>
        <v>1.83</v>
      </c>
      <c r="AC867" s="632">
        <f>IF(VLOOKUP($AU867,'FE Source'!$A:$W,9,FALSE)=0,"-",VLOOKUP($AU867,'FE Source'!$A:$W,9,FALSE))</f>
        <v>1.89</v>
      </c>
      <c r="AD867" s="634">
        <f>IF(VLOOKUP($AU867,'FE Source'!$A:$W,10,FALSE)=0,"-",VLOOKUP($AU867,'FE Source'!$A:$W,10,FALSE))</f>
        <v>1.5</v>
      </c>
      <c r="AE867" s="618">
        <f>IF(VLOOKUP($AU867,'FE Source'!$A:$W,11,FALSE)=0,"-",VLOOKUP($AU867,'FE Source'!$A:$W,11,FALSE))</f>
        <v>9.68</v>
      </c>
      <c r="AF867" s="618">
        <f>IF(VLOOKUP($AU867,'FE Source'!$A:$W,12,FALSE)=0,"-",VLOOKUP($AU867,'FE Source'!$A:$W,12,FALSE))</f>
        <v>0.15</v>
      </c>
      <c r="AG867" s="618">
        <f>IF(VLOOKUP($AU867,'FE Source'!$A:$W,14,FALSE)=0,"-",VLOOKUP($AU867,'FE Source'!$A:$W,14,FALSE))</f>
        <v>-11.84</v>
      </c>
      <c r="AH867" s="102"/>
      <c r="AI867" s="618">
        <f>IF(VLOOKUP($AU867,'FE Source'!$A:$Y,20,FALSE)=0,"-",VLOOKUP($AU867,'FE Source'!$A:$Y,20,FALSE))</f>
        <v>145.58000000000001</v>
      </c>
      <c r="AJ867" s="102"/>
      <c r="AK867" s="102"/>
      <c r="AL867" s="632">
        <f>IF(VLOOKUP($AU867,'FE Source'!$A:$Y,19,FALSE)=0,"-",VLOOKUP($AU867,'FE Source'!$A:$Y,19,FALSE))</f>
        <v>135.97999999999999</v>
      </c>
      <c r="AM867" s="102"/>
      <c r="AN867" s="635">
        <f>IF(VLOOKUP($AU867,'FE Source'!$A:$W,13,FALSE)=0,"-",VLOOKUP($AU867,'FE Source'!$A:$W,13,FALSE))</f>
        <v>6129.4</v>
      </c>
      <c r="AO867" s="634" t="str">
        <f>IF(J867="no","-",IF(VLOOKUP($AU867,'FE Source'!$A:$W,15,FALSE)=0,"-",VLOOKUP($AU867,'FE Source'!$A:$W,15,FALSE)))</f>
        <v>-</v>
      </c>
      <c r="AP867" s="618" t="str">
        <f>IF(AO867="-","-",IF(VLOOKUP($AU867,'FE Source'!$A:$Z,21,FALSE)=0,"-",IF(VLOOKUP($AU867,'FE Source'!$A:$Z,21,FALSE)=2,"Semi-Annual",IF(VLOOKUP($AU867,'FE Source'!$A:$Z,21,FALSE)=4,"Quarterly",IF(VLOOKUP($AU867,'FE Source'!$A:$Z,21,FALSE)=12,"Monthly","Annual")))))</f>
        <v>-</v>
      </c>
      <c r="AQ867" s="632">
        <f t="array" ref="AQ867">IF(VLOOKUP($AU867,'FE Source'!$A:$W,16,FALSE)=0,"-",VLOOKUP($AU867,'FE Source'!$A:$W,16,FALSE))</f>
        <v>1.69</v>
      </c>
      <c r="AR867" s="636" t="str">
        <f>IF(VLOOKUP($AU867,'FE Source'!$A:$W,17,FALSE)=0,"-",VLOOKUP($AU867,'FE Source'!$A:$W,17,FALSE))</f>
        <v>-</v>
      </c>
      <c r="AS867" s="634">
        <f>IF(VLOOKUP($AU867,'FE Source'!$AN:$AS,4,FALSE)="",VLOOKUP($AU867,'FE Source'!$AN:$AS,3,FALSE),VLOOKUP($AU867,'FE Source'!$AN:$AS,4,FALSE))</f>
        <v>64.44</v>
      </c>
      <c r="AT867" s="637">
        <f>IF(VLOOKUP($AU867,'FE Source'!$AN:$AS,5,FALSE)=0,"-",VLOOKUP($AU867,'FE Source'!$AN:$AS,5,FALSE))</f>
        <v>45783</v>
      </c>
      <c r="AU867" s="636" t="s">
        <v>731</v>
      </c>
      <c r="BE867" s="215">
        <f>IF(VLOOKUP($AU867,'FE Source'!$A:$AK,22,FALSE)=0,"-",VLOOKUP($AU867,'FE Source'!$A:$AK,22,FALSE))</f>
        <v>-2.93</v>
      </c>
      <c r="BF867" s="215">
        <f>IF(VLOOKUP($AU867,'FE Source'!$A:$AK,23,FALSE)=0,"-",VLOOKUP($AU867,'FE Source'!$A:$AK,23,FALSE))</f>
        <v>14.04</v>
      </c>
      <c r="BG867" s="215">
        <f>IF(VLOOKUP($AU867,'FE Source'!$A:$AK,24,FALSE)=0,"-",VLOOKUP($AU867,'FE Source'!$A:$AK,24,FALSE))</f>
        <v>8.99</v>
      </c>
      <c r="BH867" s="215">
        <f>IF(VLOOKUP($AU867,'FE Source'!$A:$AK,25,FALSE)=0,"-",VLOOKUP($AU867,'FE Source'!$A:$AK,25,FALSE))</f>
        <v>-6.03</v>
      </c>
      <c r="BI867" s="215">
        <f>IF(VLOOKUP($AU867,'FE Source'!$A:$AK,26,FALSE)=0,"-",VLOOKUP($AU867,'FE Source'!$A:$AK,26,FALSE))</f>
        <v>13.84</v>
      </c>
      <c r="BJ867" s="215">
        <f>IF(VLOOKUP($AU867,'FE Source'!$A:$AK,27,FALSE)=0,"-",VLOOKUP($AU867,'FE Source'!$A:$AK,27,FALSE))</f>
        <v>5.44</v>
      </c>
      <c r="BK867" s="215">
        <f>IF(VLOOKUP($AU867,'FE Source'!$A:$AK,28,FALSE)=0,"-",VLOOKUP($AU867,'FE Source'!$A:$AK,28,FALSE))</f>
        <v>-3.2</v>
      </c>
      <c r="BL867" s="215">
        <f>IF(VLOOKUP($AU867,'FE Source'!$A:$AK,29,FALSE)=0,"-",VLOOKUP($AU867,'FE Source'!$A:$AK,29,FALSE))</f>
        <v>-18.03</v>
      </c>
      <c r="BM867" s="215">
        <f>IF(VLOOKUP($AU867,'FE Source'!$A:$AK,30,FALSE)=0,"-",VLOOKUP($AU867,'FE Source'!$A:$AK,30,FALSE))</f>
        <v>9.09</v>
      </c>
      <c r="BN867" t="str">
        <f>IF(VLOOKUP($AU867,'FE Source'!$A:$AK,31,FALSE)="No Specified Index","-",IF(VLOOKUP($AU867,'FE Source'!$A:$AK,31,FALSE)=0,"-",VLOOKUP($AU867,'FE Source'!$A:$AK,31,FALSE)))</f>
        <v>JPMorgan Emerging Markets Bond Index (EMBI) Global</v>
      </c>
      <c r="BO867" s="217">
        <f>IF(VLOOKUP($AU867,'FE Source'!$A:$AK,32,FALSE)=0,"-",VLOOKUP($AU867,'FE Source'!$A:$AK,32,FALSE))</f>
        <v>39128</v>
      </c>
      <c r="BP867" s="18">
        <f>IF(VLOOKUP($AU867,'FE Source'!$AZ:$BC,2,FALSE)=0,"-",VLOOKUP($AU867,'FE Source'!$AZ:$BC,2,FALSE))</f>
        <v>-4.7</v>
      </c>
      <c r="BQ867" s="18">
        <f>IF(VLOOKUP($AU867,'FE Source'!$AZ:$BC,3,FALSE)=0,"-",VLOOKUP($AU867,'FE Source'!$AZ:$BC,3,FALSE))</f>
        <v>0.21</v>
      </c>
      <c r="BR867" s="18">
        <f>IF(VLOOKUP($AU867,'FE Source'!$AZ:$BC,4,FALSE)=0,"-",VLOOKUP($AU867,'FE Source'!$AZ:$BC,4,FALSE))</f>
        <v>-2.14</v>
      </c>
    </row>
    <row r="868" spans="3:70" ht="15">
      <c r="C868" s="650" t="str">
        <f>INDEX('UT - Retail'!$B$7:$B$1409,MATCH(AU868,'UT - Retail'!$U$7:$U$1409,0),1)</f>
        <v>PIMCO Emerging Markets Bond Fund Cl E Acc USD</v>
      </c>
      <c r="D868" s="650"/>
      <c r="E868" s="618" t="str">
        <f>VLOOKUP(C868,'UT - Retail'!$B:$K,8,FALSE)</f>
        <v>Fixed Income</v>
      </c>
      <c r="F868" s="618" t="str">
        <f>VLOOKUP(C868,'UT - Retail'!$B:$K,9,FALSE)</f>
        <v>Emerging Markets</v>
      </c>
      <c r="G868" s="618" t="str">
        <f>VLOOKUP(C868,'UT - Retail'!$B:$K,10,FALSE)</f>
        <v>General</v>
      </c>
      <c r="H868" s="82" t="str">
        <f>VLOOKUP(C868,'UT - Retail'!$B:$N,13,FALSE)</f>
        <v>No</v>
      </c>
      <c r="I868" s="82" t="str">
        <f>VLOOKUP(C868,'UT - Retail'!$B:$Q,14,FALSE)</f>
        <v>No</v>
      </c>
      <c r="J868" s="618" t="str">
        <f>VLOOKUP(C868,'UT - Retail'!$B:$Q,11,FALSE)</f>
        <v>No</v>
      </c>
      <c r="K868" s="130" t="str">
        <f>VLOOKUP(C868,'UT - Retail'!$B:$P,15,FALSE)</f>
        <v>Yes</v>
      </c>
      <c r="L868" s="82" t="str">
        <f>VLOOKUP(C868,'UT - Retail'!$B:$Q,16,FALSE)</f>
        <v>Both</v>
      </c>
      <c r="M868" s="618" t="str">
        <f>VLOOKUP(C868,'UT - Retail'!$B:$K,6,FALSE)</f>
        <v>USD</v>
      </c>
      <c r="N868" s="618" t="str">
        <f>IFERROR(IF(MATCH(C868,'Portfolio Construction'!$AL:$AL,0),"Yes","No"),"No")</f>
        <v>No</v>
      </c>
      <c r="O868" s="618" t="str">
        <f>IFERROR(IF(MATCH(C868,'Portfolio Construction'!$AN:$AN,0),"Yes","No"),"No")</f>
        <v>No</v>
      </c>
      <c r="P868" s="618" t="str">
        <f>IFERROR(IF(MATCH(C868,'Portfolio Construction'!$AP:$AP,0),"Yes","No"),"No")</f>
        <v>No</v>
      </c>
      <c r="Q868" s="618" t="str">
        <f>IFERROR(IF(MATCH(C868,'Portfolio Construction'!$AR:$AR,0),"Yes","No"),"No")</f>
        <v>No</v>
      </c>
      <c r="R868" s="618" t="str">
        <f>IFERROR(IF(MATCH(C868,'Portfolio Construction'!$AT:$AT,0),"Yes","No"),"No")</f>
        <v>No</v>
      </c>
      <c r="S868" s="618" t="str">
        <f>IFERROR(IF(MATCH(C868,'Portfolio Construction'!$AV:$AV,0),"Yes","No"),"No")</f>
        <v>No</v>
      </c>
      <c r="T868" s="618" t="str">
        <f>IFERROR(IF(MATCH(C868,'Portfolio Construction'!$AX:$AX,0),"Yes","No"),"No")</f>
        <v>No</v>
      </c>
      <c r="U868" s="618" t="str">
        <f>IFERROR(IF(MATCH(C868,'Portfolio Construction'!$AZ:$AZ,0),"Yes","No"),"No")</f>
        <v>No</v>
      </c>
      <c r="V868" s="618" t="str">
        <f>IFERROR(IF(MATCH(C868,'Portfolio Construction'!$BB:$BB,0),"Yes","No"),"No")</f>
        <v>No</v>
      </c>
      <c r="W868" s="618">
        <f>IF(VLOOKUP($AU868,'FE Source'!$A:$W,3,FALSE)=0,"-",VLOOKUP($AU868,'FE Source'!$A:$W,3,FALSE))</f>
        <v>-3.69</v>
      </c>
      <c r="X868" s="618">
        <f>IF(VLOOKUP($AU868,'FE Source'!$A:$W,4,FALSE)=0,"-",VLOOKUP($AU868,'FE Source'!$A:$W,4,FALSE))</f>
        <v>-4.54</v>
      </c>
      <c r="Y868" s="618">
        <f>IF(VLOOKUP($AU868,'FE Source'!$A:$W,5,FALSE)=0,"-",VLOOKUP($AU868,'FE Source'!$A:$W,5,FALSE))</f>
        <v>-1</v>
      </c>
      <c r="Z868" s="618">
        <f>IF(VLOOKUP($AU868,'FE Source'!$A:$W,6,FALSE)=0,"-",VLOOKUP($AU868,'FE Source'!$A:$W,6,FALSE))</f>
        <v>2.74</v>
      </c>
      <c r="AA868" s="618">
        <f>IF(VLOOKUP($AU868,'FE Source'!$A:$W,7,FALSE)=0,"-",VLOOKUP($AU868,'FE Source'!$A:$W,7,FALSE))</f>
        <v>2.87</v>
      </c>
      <c r="AB868" s="618">
        <f>IF(VLOOKUP($AU868,'FE Source'!$A:$W,8,FALSE)=0,"-",VLOOKUP($AU868,'FE Source'!$A:$W,8,FALSE))</f>
        <v>0.75</v>
      </c>
      <c r="AC868" s="632">
        <f>IF(VLOOKUP($AU868,'FE Source'!$A:$W,9,FALSE)=0,"-",VLOOKUP($AU868,'FE Source'!$A:$W,9,FALSE))</f>
        <v>2.2200000000000002</v>
      </c>
      <c r="AD868" s="634">
        <f>IF(VLOOKUP($AU868,'FE Source'!$A:$W,10,FALSE)=0,"-",VLOOKUP($AU868,'FE Source'!$A:$W,10,FALSE))</f>
        <v>1.1599999999999999</v>
      </c>
      <c r="AE868" s="618">
        <f>IF(VLOOKUP($AU868,'FE Source'!$A:$W,11,FALSE)=0,"-",VLOOKUP($AU868,'FE Source'!$A:$W,11,FALSE))</f>
        <v>6.62</v>
      </c>
      <c r="AF868" s="618">
        <f>IF(VLOOKUP($AU868,'FE Source'!$A:$W,12,FALSE)=0,"-",VLOOKUP($AU868,'FE Source'!$A:$W,12,FALSE))</f>
        <v>0.14000000000000001</v>
      </c>
      <c r="AG868" s="618">
        <f>IF(VLOOKUP($AU868,'FE Source'!$A:$W,14,FALSE)=0,"-",VLOOKUP($AU868,'FE Source'!$A:$W,14,FALSE))</f>
        <v>-9.57</v>
      </c>
      <c r="AH868" s="102"/>
      <c r="AI868" s="618">
        <f>IF(VLOOKUP($AU868,'FE Source'!$A:$Y,20,FALSE)=0,"-",VLOOKUP($AU868,'FE Source'!$A:$Y,20,FALSE))</f>
        <v>128.11000000000001</v>
      </c>
      <c r="AJ868" s="102"/>
      <c r="AK868" s="102"/>
      <c r="AL868" s="632">
        <f>IF(VLOOKUP($AU868,'FE Source'!$A:$Y,19,FALSE)=0,"-",VLOOKUP($AU868,'FE Source'!$A:$Y,19,FALSE))</f>
        <v>124.86</v>
      </c>
      <c r="AM868" s="102"/>
      <c r="AN868" s="635">
        <f>IF(VLOOKUP($AU868,'FE Source'!$A:$W,13,FALSE)=0,"-",VLOOKUP($AU868,'FE Source'!$A:$W,13,FALSE))</f>
        <v>6129.4</v>
      </c>
      <c r="AO868" s="634" t="str">
        <f>IF(J868="no","-",IF(VLOOKUP($AU868,'FE Source'!$A:$W,15,FALSE)=0,"-",VLOOKUP($AU868,'FE Source'!$A:$W,15,FALSE)))</f>
        <v>-</v>
      </c>
      <c r="AP868" s="618" t="str">
        <f>IF(AO868="-","-",IF(VLOOKUP($AU868,'FE Source'!$A:$Z,21,FALSE)=0,"-",IF(VLOOKUP($AU868,'FE Source'!$A:$Z,21,FALSE)=2,"Semi-Annual",IF(VLOOKUP($AU868,'FE Source'!$A:$Z,21,FALSE)=4,"Quarterly",IF(VLOOKUP($AU868,'FE Source'!$A:$Z,21,FALSE)=12,"Monthly","Annual")))))</f>
        <v>-</v>
      </c>
      <c r="AQ868" s="632">
        <f t="array" ref="AQ868">IF(VLOOKUP($AU868,'FE Source'!$A:$W,16,FALSE)=0,"-",VLOOKUP($AU868,'FE Source'!$A:$W,16,FALSE))</f>
        <v>1.69</v>
      </c>
      <c r="AR868" s="636" t="str">
        <f>IF(VLOOKUP($AU868,'FE Source'!$A:$W,17,FALSE)=0,"-",VLOOKUP($AU868,'FE Source'!$A:$W,17,FALSE))</f>
        <v>Neutral</v>
      </c>
      <c r="AS868" s="634">
        <f>IF(VLOOKUP($AU868,'FE Source'!$AN:$AS,4,FALSE)="",VLOOKUP($AU868,'FE Source'!$AN:$AS,3,FALSE),VLOOKUP($AU868,'FE Source'!$AN:$AS,4,FALSE))</f>
        <v>47.23</v>
      </c>
      <c r="AT868" s="637">
        <f>IF(VLOOKUP($AU868,'FE Source'!$AN:$AS,5,FALSE)=0,"-",VLOOKUP($AU868,'FE Source'!$AN:$AS,5,FALSE))</f>
        <v>45783</v>
      </c>
      <c r="AU868" s="636" t="s">
        <v>732</v>
      </c>
      <c r="BE868" s="215">
        <f>IF(VLOOKUP($AU868,'FE Source'!$A:$AK,22,FALSE)=0,"-",VLOOKUP($AU868,'FE Source'!$A:$AK,22,FALSE))</f>
        <v>3.25</v>
      </c>
      <c r="BF868" s="215">
        <f>IF(VLOOKUP($AU868,'FE Source'!$A:$AK,23,FALSE)=0,"-",VLOOKUP($AU868,'FE Source'!$A:$AK,23,FALSE))</f>
        <v>15.77</v>
      </c>
      <c r="BG868" s="215">
        <f>IF(VLOOKUP($AU868,'FE Source'!$A:$AK,24,FALSE)=0,"-",VLOOKUP($AU868,'FE Source'!$A:$AK,24,FALSE))</f>
        <v>1.06</v>
      </c>
      <c r="BH868" s="215">
        <f>IF(VLOOKUP($AU868,'FE Source'!$A:$AK,25,FALSE)=0,"-",VLOOKUP($AU868,'FE Source'!$A:$AK,25,FALSE))</f>
        <v>-3.3</v>
      </c>
      <c r="BI868" s="215">
        <f>IF(VLOOKUP($AU868,'FE Source'!$A:$AK,26,FALSE)=0,"-",VLOOKUP($AU868,'FE Source'!$A:$AK,26,FALSE))</f>
        <v>13.07</v>
      </c>
      <c r="BJ868" s="215">
        <f>IF(VLOOKUP($AU868,'FE Source'!$A:$AK,27,FALSE)=0,"-",VLOOKUP($AU868,'FE Source'!$A:$AK,27,FALSE))</f>
        <v>4.4400000000000004</v>
      </c>
      <c r="BK868" s="215">
        <f>IF(VLOOKUP($AU868,'FE Source'!$A:$AK,28,FALSE)=0,"-",VLOOKUP($AU868,'FE Source'!$A:$AK,28,FALSE))</f>
        <v>-1.25</v>
      </c>
      <c r="BL868" s="215">
        <f>IF(VLOOKUP($AU868,'FE Source'!$A:$AK,29,FALSE)=0,"-",VLOOKUP($AU868,'FE Source'!$A:$AK,29,FALSE))</f>
        <v>-18.22</v>
      </c>
      <c r="BM868" s="215">
        <f>IF(VLOOKUP($AU868,'FE Source'!$A:$AK,30,FALSE)=0,"-",VLOOKUP($AU868,'FE Source'!$A:$AK,30,FALSE))</f>
        <v>8.94</v>
      </c>
      <c r="BN868" t="str">
        <f>IF(VLOOKUP($AU868,'FE Source'!$A:$AK,31,FALSE)="No Specified Index","-",IF(VLOOKUP($AU868,'FE Source'!$A:$AK,31,FALSE)=0,"-",VLOOKUP($AU868,'FE Source'!$A:$AK,31,FALSE)))</f>
        <v>JPMorgan Emerging Markets Bond Index (EMBI) Global</v>
      </c>
      <c r="BO868" s="217">
        <f>IF(VLOOKUP($AU868,'FE Source'!$A:$AK,32,FALSE)=0,"-",VLOOKUP($AU868,'FE Source'!$A:$AK,32,FALSE))</f>
        <v>38807</v>
      </c>
      <c r="BP868" s="18">
        <f>IF(VLOOKUP($AU868,'FE Source'!$AZ:$BC,2,FALSE)=0,"-",VLOOKUP($AU868,'FE Source'!$AZ:$BC,2,FALSE))</f>
        <v>-4.38</v>
      </c>
      <c r="BQ868" s="18">
        <f>IF(VLOOKUP($AU868,'FE Source'!$AZ:$BC,3,FALSE)=0,"-",VLOOKUP($AU868,'FE Source'!$AZ:$BC,3,FALSE))</f>
        <v>0.06</v>
      </c>
      <c r="BR868" s="18">
        <f>IF(VLOOKUP($AU868,'FE Source'!$AZ:$BC,4,FALSE)=0,"-",VLOOKUP($AU868,'FE Source'!$AZ:$BC,4,FALSE))</f>
        <v>-1.21</v>
      </c>
    </row>
    <row r="869" spans="3:70" ht="15">
      <c r="C869" s="650" t="str">
        <f>INDEX('UT - Retail'!$B$7:$B$1409,MATCH(AU869,'UT - Retail'!$U$7:$U$1409,0),1)</f>
        <v>PIMCO Emerging Markets Bond Fund Cl M Inc AUD-H</v>
      </c>
      <c r="D869" s="650"/>
      <c r="E869" s="618" t="str">
        <f>VLOOKUP(C869,'UT - Retail'!$B:$K,8,FALSE)</f>
        <v>Fixed Income</v>
      </c>
      <c r="F869" s="618" t="str">
        <f>VLOOKUP(C869,'UT - Retail'!$B:$K,9,FALSE)</f>
        <v>Emerging Markets</v>
      </c>
      <c r="G869" s="618" t="str">
        <f>VLOOKUP(C869,'UT - Retail'!$B:$K,10,FALSE)</f>
        <v>General</v>
      </c>
      <c r="H869" s="82" t="str">
        <f>VLOOKUP(C869,'UT - Retail'!$B:$N,13,FALSE)</f>
        <v>No</v>
      </c>
      <c r="I869" s="82" t="str">
        <f>VLOOKUP(C869,'UT - Retail'!$B:$Q,14,FALSE)</f>
        <v>No</v>
      </c>
      <c r="J869" s="618" t="str">
        <f>VLOOKUP(C869,'UT - Retail'!$B:$Q,11,FALSE)</f>
        <v>Yes</v>
      </c>
      <c r="K869" s="130" t="str">
        <f>VLOOKUP(C869,'UT - Retail'!$B:$P,15,FALSE)</f>
        <v>Yes</v>
      </c>
      <c r="L869" s="82" t="str">
        <f>VLOOKUP(C869,'UT - Retail'!$B:$Q,16,FALSE)</f>
        <v>iFast</v>
      </c>
      <c r="M869" s="618" t="str">
        <f>VLOOKUP(C869,'UT - Retail'!$B:$K,6,FALSE)</f>
        <v>AUD</v>
      </c>
      <c r="N869" s="618" t="str">
        <f>IFERROR(IF(MATCH(C869,'Portfolio Construction'!$AL:$AL,0),"Yes","No"),"No")</f>
        <v>No</v>
      </c>
      <c r="O869" s="618" t="str">
        <f>IFERROR(IF(MATCH(C869,'Portfolio Construction'!$AN:$AN,0),"Yes","No"),"No")</f>
        <v>No</v>
      </c>
      <c r="P869" s="618" t="str">
        <f>IFERROR(IF(MATCH(C869,'Portfolio Construction'!$AP:$AP,0),"Yes","No"),"No")</f>
        <v>No</v>
      </c>
      <c r="Q869" s="618" t="str">
        <f>IFERROR(IF(MATCH(C869,'Portfolio Construction'!$AR:$AR,0),"Yes","No"),"No")</f>
        <v>No</v>
      </c>
      <c r="R869" s="618" t="str">
        <f>IFERROR(IF(MATCH(C869,'Portfolio Construction'!$AT:$AT,0),"Yes","No"),"No")</f>
        <v>No</v>
      </c>
      <c r="S869" s="618" t="str">
        <f>IFERROR(IF(MATCH(C869,'Portfolio Construction'!$AV:$AV,0),"Yes","No"),"No")</f>
        <v>No</v>
      </c>
      <c r="T869" s="618" t="str">
        <f>IFERROR(IF(MATCH(C869,'Portfolio Construction'!$AX:$AX,0),"Yes","No"),"No")</f>
        <v>No</v>
      </c>
      <c r="U869" s="618" t="str">
        <f>IFERROR(IF(MATCH(C869,'Portfolio Construction'!$AZ:$AZ,0),"Yes","No"),"No")</f>
        <v>No</v>
      </c>
      <c r="V869" s="618" t="str">
        <f>IFERROR(IF(MATCH(C869,'Portfolio Construction'!$BB:$BB,0),"Yes","No"),"No")</f>
        <v>No</v>
      </c>
      <c r="W869" s="618">
        <f>IF(VLOOKUP($AU869,'FE Source'!$A:$W,3,FALSE)=0,"-",VLOOKUP($AU869,'FE Source'!$A:$W,3,FALSE))</f>
        <v>0.81</v>
      </c>
      <c r="X869" s="618">
        <f>IF(VLOOKUP($AU869,'FE Source'!$A:$W,4,FALSE)=0,"-",VLOOKUP($AU869,'FE Source'!$A:$W,4,FALSE))</f>
        <v>2.16</v>
      </c>
      <c r="Y869" s="618">
        <f>IF(VLOOKUP($AU869,'FE Source'!$A:$W,5,FALSE)=0,"-",VLOOKUP($AU869,'FE Source'!$A:$W,5,FALSE))</f>
        <v>-2.4900000000000002</v>
      </c>
      <c r="Z869" s="618">
        <f>IF(VLOOKUP($AU869,'FE Source'!$A:$W,6,FALSE)=0,"-",VLOOKUP($AU869,'FE Source'!$A:$W,6,FALSE))</f>
        <v>-0.2</v>
      </c>
      <c r="AA869" s="618">
        <f>IF(VLOOKUP($AU869,'FE Source'!$A:$W,7,FALSE)=0,"-",VLOOKUP($AU869,'FE Source'!$A:$W,7,FALSE))</f>
        <v>-1.5</v>
      </c>
      <c r="AB869" s="618">
        <f>IF(VLOOKUP($AU869,'FE Source'!$A:$W,8,FALSE)=0,"-",VLOOKUP($AU869,'FE Source'!$A:$W,8,FALSE))</f>
        <v>-0.14000000000000001</v>
      </c>
      <c r="AC869" s="632">
        <f>IF(VLOOKUP($AU869,'FE Source'!$A:$W,9,FALSE)=0,"-",VLOOKUP($AU869,'FE Source'!$A:$W,9,FALSE))</f>
        <v>-0.47</v>
      </c>
      <c r="AD869" s="634">
        <f>IF(VLOOKUP($AU869,'FE Source'!$A:$W,10,FALSE)=0,"-",VLOOKUP($AU869,'FE Source'!$A:$W,10,FALSE))</f>
        <v>2.11</v>
      </c>
      <c r="AE869" s="618">
        <f>IF(VLOOKUP($AU869,'FE Source'!$A:$W,11,FALSE)=0,"-",VLOOKUP($AU869,'FE Source'!$A:$W,11,FALSE))</f>
        <v>14.17</v>
      </c>
      <c r="AF869" s="618">
        <f>IF(VLOOKUP($AU869,'FE Source'!$A:$W,12,FALSE)=0,"-",VLOOKUP($AU869,'FE Source'!$A:$W,12,FALSE))</f>
        <v>-0.01</v>
      </c>
      <c r="AG869" s="618">
        <f>IF(VLOOKUP($AU869,'FE Source'!$A:$W,14,FALSE)=0,"-",VLOOKUP($AU869,'FE Source'!$A:$W,14,FALSE))</f>
        <v>-19.309999999999999</v>
      </c>
      <c r="AH869" s="102"/>
      <c r="AI869" s="618">
        <f>IF(VLOOKUP($AU869,'FE Source'!$A:$Y,20,FALSE)=0,"-",VLOOKUP($AU869,'FE Source'!$A:$Y,20,FALSE))</f>
        <v>130.22999999999999</v>
      </c>
      <c r="AJ869" s="102"/>
      <c r="AK869" s="102"/>
      <c r="AL869" s="632">
        <f>IF(VLOOKUP($AU869,'FE Source'!$A:$Y,19,FALSE)=0,"-",VLOOKUP($AU869,'FE Source'!$A:$Y,19,FALSE))</f>
        <v>201.03</v>
      </c>
      <c r="AM869" s="102"/>
      <c r="AN869" s="635">
        <f>IF(VLOOKUP($AU869,'FE Source'!$A:$W,13,FALSE)=0,"-",VLOOKUP($AU869,'FE Source'!$A:$W,13,FALSE))</f>
        <v>6129.4</v>
      </c>
      <c r="AO869" s="634">
        <f>IF(J869="no","-",IF(VLOOKUP($AU869,'FE Source'!$A:$W,15,FALSE)=0,"-",VLOOKUP($AU869,'FE Source'!$A:$W,15,FALSE)))</f>
        <v>6.57</v>
      </c>
      <c r="AP869" s="618" t="str">
        <f>IF(AO869="-","-",IF(VLOOKUP($AU869,'FE Source'!$A:$Z,21,FALSE)=0,"-",IF(VLOOKUP($AU869,'FE Source'!$A:$Z,21,FALSE)=2,"Semi-Annual",IF(VLOOKUP($AU869,'FE Source'!$A:$Z,21,FALSE)=4,"Quarterly",IF(VLOOKUP($AU869,'FE Source'!$A:$Z,21,FALSE)=12,"Monthly","Annual")))))</f>
        <v>Monthly</v>
      </c>
      <c r="AQ869" s="632">
        <f t="array" ref="AQ869">IF(VLOOKUP($AU869,'FE Source'!$A:$W,16,FALSE)=0,"-",VLOOKUP($AU869,'FE Source'!$A:$W,16,FALSE))</f>
        <v>1.69</v>
      </c>
      <c r="AR869" s="636" t="str">
        <f>IF(VLOOKUP($AU869,'FE Source'!$A:$W,17,FALSE)=0,"-",VLOOKUP($AU869,'FE Source'!$A:$W,17,FALSE))</f>
        <v>-</v>
      </c>
      <c r="AS869" s="634">
        <f>IF(VLOOKUP($AU869,'FE Source'!$AN:$AS,4,FALSE)="",VLOOKUP($AU869,'FE Source'!$AN:$AS,3,FALSE),VLOOKUP($AU869,'FE Source'!$AN:$AS,4,FALSE))</f>
        <v>7.42</v>
      </c>
      <c r="AT869" s="637">
        <f>IF(VLOOKUP($AU869,'FE Source'!$AN:$AS,5,FALSE)=0,"-",VLOOKUP($AU869,'FE Source'!$AN:$AS,5,FALSE))</f>
        <v>45783</v>
      </c>
      <c r="AU869" s="636" t="s">
        <v>5662</v>
      </c>
      <c r="BE869" s="215">
        <f>IF(VLOOKUP($AU869,'FE Source'!$A:$AK,22,FALSE)=0,"-",VLOOKUP($AU869,'FE Source'!$A:$AK,22,FALSE))</f>
        <v>-6.46</v>
      </c>
      <c r="BF869" s="215">
        <f>IF(VLOOKUP($AU869,'FE Source'!$A:$AK,23,FALSE)=0,"-",VLOOKUP($AU869,'FE Source'!$A:$AK,23,FALSE))</f>
        <v>16.3</v>
      </c>
      <c r="BG869" s="215">
        <f>IF(VLOOKUP($AU869,'FE Source'!$A:$AK,24,FALSE)=0,"-",VLOOKUP($AU869,'FE Source'!$A:$AK,24,FALSE))</f>
        <v>9.6300000000000008</v>
      </c>
      <c r="BH869" s="215">
        <f>IF(VLOOKUP($AU869,'FE Source'!$A:$AK,25,FALSE)=0,"-",VLOOKUP($AU869,'FE Source'!$A:$AK,25,FALSE))</f>
        <v>-13.23</v>
      </c>
      <c r="BI869" s="215">
        <f>IF(VLOOKUP($AU869,'FE Source'!$A:$AK,26,FALSE)=0,"-",VLOOKUP($AU869,'FE Source'!$A:$AK,26,FALSE))</f>
        <v>11.61</v>
      </c>
      <c r="BJ869" s="215">
        <f>IF(VLOOKUP($AU869,'FE Source'!$A:$AK,27,FALSE)=0,"-",VLOOKUP($AU869,'FE Source'!$A:$AK,27,FALSE))</f>
        <v>12.54</v>
      </c>
      <c r="BK869" s="215">
        <f>IF(VLOOKUP($AU869,'FE Source'!$A:$AK,28,FALSE)=0,"-",VLOOKUP($AU869,'FE Source'!$A:$AK,28,FALSE))</f>
        <v>-7.38</v>
      </c>
      <c r="BL869" s="215">
        <f>IF(VLOOKUP($AU869,'FE Source'!$A:$AK,29,FALSE)=0,"-",VLOOKUP($AU869,'FE Source'!$A:$AK,29,FALSE))</f>
        <v>-24.71</v>
      </c>
      <c r="BM869" s="215">
        <f>IF(VLOOKUP($AU869,'FE Source'!$A:$AK,30,FALSE)=0,"-",VLOOKUP($AU869,'FE Source'!$A:$AK,30,FALSE))</f>
        <v>7.68</v>
      </c>
      <c r="BN869" t="str">
        <f>IF(VLOOKUP($AU869,'FE Source'!$A:$AK,31,FALSE)="No Specified Index","-",IF(VLOOKUP($AU869,'FE Source'!$A:$AK,31,FALSE)=0,"-",VLOOKUP($AU869,'FE Source'!$A:$AK,31,FALSE)))</f>
        <v>JPMorgan Emerging Markets Bond Index (EMBI) Global</v>
      </c>
      <c r="BO869" s="217">
        <f>IF(VLOOKUP($AU869,'FE Source'!$A:$AK,32,FALSE)=0,"-",VLOOKUP($AU869,'FE Source'!$A:$AK,32,FALSE))</f>
        <v>41262</v>
      </c>
      <c r="BP869" s="18">
        <f>IF(VLOOKUP($AU869,'FE Source'!$AZ:$BC,2,FALSE)=0,"-",VLOOKUP($AU869,'FE Source'!$AZ:$BC,2,FALSE))</f>
        <v>-8.76</v>
      </c>
      <c r="BQ869" s="18" t="str">
        <f>IF(VLOOKUP($AU869,'FE Source'!$AZ:$BC,3,FALSE)=0,"-",VLOOKUP($AU869,'FE Source'!$AZ:$BC,3,FALSE))</f>
        <v>-</v>
      </c>
      <c r="BR869" s="18" t="str">
        <f>IF(VLOOKUP($AU869,'FE Source'!$AZ:$BC,4,FALSE)=0,"-",VLOOKUP($AU869,'FE Source'!$AZ:$BC,4,FALSE))</f>
        <v>-</v>
      </c>
    </row>
    <row r="870" spans="3:70" ht="15">
      <c r="C870" s="650" t="str">
        <f>INDEX('UT - Retail'!$B$7:$B$1409,MATCH(AU870,'UT - Retail'!$U$7:$U$1409,0),1)</f>
        <v>PIMCO Emerging Markets Bond Fund Cl M Inc USD</v>
      </c>
      <c r="D870" s="650"/>
      <c r="E870" s="618" t="str">
        <f>VLOOKUP(C870,'UT - Retail'!$B:$K,8,FALSE)</f>
        <v>Fixed Income</v>
      </c>
      <c r="F870" s="618" t="str">
        <f>VLOOKUP(C870,'UT - Retail'!$B:$K,9,FALSE)</f>
        <v>Emerging Markets</v>
      </c>
      <c r="G870" s="618" t="str">
        <f>VLOOKUP(C870,'UT - Retail'!$B:$K,10,FALSE)</f>
        <v>General</v>
      </c>
      <c r="H870" s="82" t="str">
        <f>VLOOKUP(C870,'UT - Retail'!$B:$N,13,FALSE)</f>
        <v>No</v>
      </c>
      <c r="I870" s="82" t="str">
        <f>VLOOKUP(C870,'UT - Retail'!$B:$Q,14,FALSE)</f>
        <v>No</v>
      </c>
      <c r="J870" s="618" t="str">
        <f>VLOOKUP(C870,'UT - Retail'!$B:$Q,11,FALSE)</f>
        <v>Yes</v>
      </c>
      <c r="K870" s="130" t="str">
        <f>VLOOKUP(C870,'UT - Retail'!$B:$P,15,FALSE)</f>
        <v>Yes</v>
      </c>
      <c r="L870" s="82" t="str">
        <f>VLOOKUP(C870,'UT - Retail'!$B:$Q,16,FALSE)</f>
        <v>iFast</v>
      </c>
      <c r="M870" s="618" t="str">
        <f>VLOOKUP(C870,'UT - Retail'!$B:$K,6,FALSE)</f>
        <v>USD</v>
      </c>
      <c r="N870" s="618" t="str">
        <f>IFERROR(IF(MATCH(C870,'Portfolio Construction'!$AL:$AL,0),"Yes","No"),"No")</f>
        <v>No</v>
      </c>
      <c r="O870" s="618" t="str">
        <f>IFERROR(IF(MATCH(C870,'Portfolio Construction'!$AN:$AN,0),"Yes","No"),"No")</f>
        <v>No</v>
      </c>
      <c r="P870" s="618" t="str">
        <f>IFERROR(IF(MATCH(C870,'Portfolio Construction'!$AP:$AP,0),"Yes","No"),"No")</f>
        <v>No</v>
      </c>
      <c r="Q870" s="618" t="str">
        <f>IFERROR(IF(MATCH(C870,'Portfolio Construction'!$AR:$AR,0),"Yes","No"),"No")</f>
        <v>No</v>
      </c>
      <c r="R870" s="618" t="str">
        <f>IFERROR(IF(MATCH(C870,'Portfolio Construction'!$AT:$AT,0),"Yes","No"),"No")</f>
        <v>No</v>
      </c>
      <c r="S870" s="618" t="str">
        <f>IFERROR(IF(MATCH(C870,'Portfolio Construction'!$AV:$AV,0),"Yes","No"),"No")</f>
        <v>No</v>
      </c>
      <c r="T870" s="618" t="str">
        <f>IFERROR(IF(MATCH(C870,'Portfolio Construction'!$AX:$AX,0),"Yes","No"),"No")</f>
        <v>No</v>
      </c>
      <c r="U870" s="618" t="str">
        <f>IFERROR(IF(MATCH(C870,'Portfolio Construction'!$AZ:$AZ,0),"Yes","No"),"No")</f>
        <v>No</v>
      </c>
      <c r="V870" s="618" t="str">
        <f>IFERROR(IF(MATCH(C870,'Portfolio Construction'!$BB:$BB,0),"Yes","No"),"No")</f>
        <v>No</v>
      </c>
      <c r="W870" s="618">
        <f>IF(VLOOKUP($AU870,'FE Source'!$A:$W,3,FALSE)=0,"-",VLOOKUP($AU870,'FE Source'!$A:$W,3,FALSE))</f>
        <v>-3.7</v>
      </c>
      <c r="X870" s="618">
        <f>IF(VLOOKUP($AU870,'FE Source'!$A:$W,4,FALSE)=0,"-",VLOOKUP($AU870,'FE Source'!$A:$W,4,FALSE))</f>
        <v>-4.5999999999999996</v>
      </c>
      <c r="Y870" s="618">
        <f>IF(VLOOKUP($AU870,'FE Source'!$A:$W,5,FALSE)=0,"-",VLOOKUP($AU870,'FE Source'!$A:$W,5,FALSE))</f>
        <v>-1.06</v>
      </c>
      <c r="Z870" s="618">
        <f>IF(VLOOKUP($AU870,'FE Source'!$A:$W,6,FALSE)=0,"-",VLOOKUP($AU870,'FE Source'!$A:$W,6,FALSE))</f>
        <v>2.75</v>
      </c>
      <c r="AA870" s="618">
        <f>IF(VLOOKUP($AU870,'FE Source'!$A:$W,7,FALSE)=0,"-",VLOOKUP($AU870,'FE Source'!$A:$W,7,FALSE))</f>
        <v>2.86</v>
      </c>
      <c r="AB870" s="618">
        <f>IF(VLOOKUP($AU870,'FE Source'!$A:$W,8,FALSE)=0,"-",VLOOKUP($AU870,'FE Source'!$A:$W,8,FALSE))</f>
        <v>0.75</v>
      </c>
      <c r="AC870" s="632">
        <f>IF(VLOOKUP($AU870,'FE Source'!$A:$W,9,FALSE)=0,"-",VLOOKUP($AU870,'FE Source'!$A:$W,9,FALSE))</f>
        <v>2.2200000000000002</v>
      </c>
      <c r="AD870" s="634">
        <f>IF(VLOOKUP($AU870,'FE Source'!$A:$W,10,FALSE)=0,"-",VLOOKUP($AU870,'FE Source'!$A:$W,10,FALSE))</f>
        <v>1.1499999999999999</v>
      </c>
      <c r="AE870" s="618">
        <f>IF(VLOOKUP($AU870,'FE Source'!$A:$W,11,FALSE)=0,"-",VLOOKUP($AU870,'FE Source'!$A:$W,11,FALSE))</f>
        <v>6.61</v>
      </c>
      <c r="AF870" s="618">
        <f>IF(VLOOKUP($AU870,'FE Source'!$A:$W,12,FALSE)=0,"-",VLOOKUP($AU870,'FE Source'!$A:$W,12,FALSE))</f>
        <v>0.15</v>
      </c>
      <c r="AG870" s="618">
        <f>IF(VLOOKUP($AU870,'FE Source'!$A:$W,14,FALSE)=0,"-",VLOOKUP($AU870,'FE Source'!$A:$W,14,FALSE))</f>
        <v>-9.5399999999999991</v>
      </c>
      <c r="AH870" s="102"/>
      <c r="AI870" s="618">
        <f>IF(VLOOKUP($AU870,'FE Source'!$A:$Y,20,FALSE)=0,"-",VLOOKUP($AU870,'FE Source'!$A:$Y,20,FALSE))</f>
        <v>128.87</v>
      </c>
      <c r="AJ870" s="102"/>
      <c r="AK870" s="102"/>
      <c r="AL870" s="632">
        <f>IF(VLOOKUP($AU870,'FE Source'!$A:$Y,19,FALSE)=0,"-",VLOOKUP($AU870,'FE Source'!$A:$Y,19,FALSE))</f>
        <v>125.43</v>
      </c>
      <c r="AM870" s="102"/>
      <c r="AN870" s="635">
        <f>IF(VLOOKUP($AU870,'FE Source'!$A:$W,13,FALSE)=0,"-",VLOOKUP($AU870,'FE Source'!$A:$W,13,FALSE))</f>
        <v>6129.4</v>
      </c>
      <c r="AO870" s="634">
        <f>IF(J870="no","-",IF(VLOOKUP($AU870,'FE Source'!$A:$W,15,FALSE)=0,"-",VLOOKUP($AU870,'FE Source'!$A:$W,15,FALSE)))</f>
        <v>6.55</v>
      </c>
      <c r="AP870" s="618" t="str">
        <f>IF(AO870="-","-",IF(VLOOKUP($AU870,'FE Source'!$A:$Z,21,FALSE)=0,"-",IF(VLOOKUP($AU870,'FE Source'!$A:$Z,21,FALSE)=2,"Semi-Annual",IF(VLOOKUP($AU870,'FE Source'!$A:$Z,21,FALSE)=4,"Quarterly",IF(VLOOKUP($AU870,'FE Source'!$A:$Z,21,FALSE)=12,"Monthly","Annual")))))</f>
        <v>Monthly</v>
      </c>
      <c r="AQ870" s="632">
        <f t="array" ref="AQ870">IF(VLOOKUP($AU870,'FE Source'!$A:$W,16,FALSE)=0,"-",VLOOKUP($AU870,'FE Source'!$A:$W,16,FALSE))</f>
        <v>1.69</v>
      </c>
      <c r="AR870" s="636" t="str">
        <f>IF(VLOOKUP($AU870,'FE Source'!$A:$W,17,FALSE)=0,"-",VLOOKUP($AU870,'FE Source'!$A:$W,17,FALSE))</f>
        <v>Neutral</v>
      </c>
      <c r="AS870" s="634">
        <f>IF(VLOOKUP($AU870,'FE Source'!$AN:$AS,4,FALSE)="",VLOOKUP($AU870,'FE Source'!$AN:$AS,3,FALSE),VLOOKUP($AU870,'FE Source'!$AN:$AS,4,FALSE))</f>
        <v>8.4700000000000006</v>
      </c>
      <c r="AT870" s="637">
        <f>IF(VLOOKUP($AU870,'FE Source'!$AN:$AS,5,FALSE)=0,"-",VLOOKUP($AU870,'FE Source'!$AN:$AS,5,FALSE))</f>
        <v>45783</v>
      </c>
      <c r="AU870" s="636" t="s">
        <v>5664</v>
      </c>
      <c r="BE870" s="215">
        <f>IF(VLOOKUP($AU870,'FE Source'!$A:$AK,22,FALSE)=0,"-",VLOOKUP($AU870,'FE Source'!$A:$AK,22,FALSE))</f>
        <v>3.32</v>
      </c>
      <c r="BF870" s="215">
        <f>IF(VLOOKUP($AU870,'FE Source'!$A:$AK,23,FALSE)=0,"-",VLOOKUP($AU870,'FE Source'!$A:$AK,23,FALSE))</f>
        <v>15.74</v>
      </c>
      <c r="BG870" s="215">
        <f>IF(VLOOKUP($AU870,'FE Source'!$A:$AK,24,FALSE)=0,"-",VLOOKUP($AU870,'FE Source'!$A:$AK,24,FALSE))</f>
        <v>1.01</v>
      </c>
      <c r="BH870" s="215">
        <f>IF(VLOOKUP($AU870,'FE Source'!$A:$AK,25,FALSE)=0,"-",VLOOKUP($AU870,'FE Source'!$A:$AK,25,FALSE))</f>
        <v>-3.26</v>
      </c>
      <c r="BI870" s="215">
        <f>IF(VLOOKUP($AU870,'FE Source'!$A:$AK,26,FALSE)=0,"-",VLOOKUP($AU870,'FE Source'!$A:$AK,26,FALSE))</f>
        <v>13</v>
      </c>
      <c r="BJ870" s="215">
        <f>IF(VLOOKUP($AU870,'FE Source'!$A:$AK,27,FALSE)=0,"-",VLOOKUP($AU870,'FE Source'!$A:$AK,27,FALSE))</f>
        <v>4.49</v>
      </c>
      <c r="BK870" s="215">
        <f>IF(VLOOKUP($AU870,'FE Source'!$A:$AK,28,FALSE)=0,"-",VLOOKUP($AU870,'FE Source'!$A:$AK,28,FALSE))</f>
        <v>-1.21</v>
      </c>
      <c r="BL870" s="215">
        <f>IF(VLOOKUP($AU870,'FE Source'!$A:$AK,29,FALSE)=0,"-",VLOOKUP($AU870,'FE Source'!$A:$AK,29,FALSE))</f>
        <v>-18.260000000000002</v>
      </c>
      <c r="BM870" s="215">
        <f>IF(VLOOKUP($AU870,'FE Source'!$A:$AK,30,FALSE)=0,"-",VLOOKUP($AU870,'FE Source'!$A:$AK,30,FALSE))</f>
        <v>8.9700000000000006</v>
      </c>
      <c r="BN870" t="str">
        <f>IF(VLOOKUP($AU870,'FE Source'!$A:$AK,31,FALSE)="No Specified Index","-",IF(VLOOKUP($AU870,'FE Source'!$A:$AK,31,FALSE)=0,"-",VLOOKUP($AU870,'FE Source'!$A:$AK,31,FALSE)))</f>
        <v>JPMorgan Emerging Markets Bond Index (EMBI) Global</v>
      </c>
      <c r="BO870" s="217">
        <f>IF(VLOOKUP($AU870,'FE Source'!$A:$AK,32,FALSE)=0,"-",VLOOKUP($AU870,'FE Source'!$A:$AK,32,FALSE))</f>
        <v>40512</v>
      </c>
      <c r="BP870" s="18">
        <f>IF(VLOOKUP($AU870,'FE Source'!$AZ:$BC,2,FALSE)=0,"-",VLOOKUP($AU870,'FE Source'!$AZ:$BC,2,FALSE))</f>
        <v>-4.43</v>
      </c>
      <c r="BQ870" s="18">
        <f>IF(VLOOKUP($AU870,'FE Source'!$AZ:$BC,3,FALSE)=0,"-",VLOOKUP($AU870,'FE Source'!$AZ:$BC,3,FALSE))</f>
        <v>7.0000000000000007E-2</v>
      </c>
      <c r="BR870" s="18" t="str">
        <f>IF(VLOOKUP($AU870,'FE Source'!$AZ:$BC,4,FALSE)=0,"-",VLOOKUP($AU870,'FE Source'!$AZ:$BC,4,FALSE))</f>
        <v>-</v>
      </c>
    </row>
    <row r="871" spans="3:70" ht="15">
      <c r="C871" s="650" t="str">
        <f>INDEX('UT - Retail'!$B$7:$B$1409,MATCH(AU871,'UT - Retail'!$U$7:$U$1409,0),1)</f>
        <v>PIMCO GIS Diversified Income Class E Inc SGD</v>
      </c>
      <c r="D871" s="650"/>
      <c r="E871" s="618" t="str">
        <f>VLOOKUP(C871,'UT - Retail'!$B:$K,8,FALSE)</f>
        <v>Fixed Income</v>
      </c>
      <c r="F871" s="618" t="str">
        <f>VLOOKUP(C871,'UT - Retail'!$B:$K,9,FALSE)</f>
        <v>Global</v>
      </c>
      <c r="G871" s="618" t="str">
        <f>VLOOKUP(C871,'UT - Retail'!$B:$K,10,FALSE)</f>
        <v>General</v>
      </c>
      <c r="H871" s="82" t="str">
        <f>VLOOKUP(C871,'UT - Retail'!$B:$N,13,FALSE)</f>
        <v>No</v>
      </c>
      <c r="I871" s="82" t="str">
        <f>VLOOKUP(C871,'UT - Retail'!$B:$Q,14,FALSE)</f>
        <v>No</v>
      </c>
      <c r="J871" s="618" t="str">
        <f>VLOOKUP(C871,'UT - Retail'!$B:$Q,11,FALSE)</f>
        <v>Yes</v>
      </c>
      <c r="K871" s="130" t="str">
        <f>VLOOKUP(C871,'UT - Retail'!$B:$P,15,FALSE)</f>
        <v>Yes</v>
      </c>
      <c r="L871" s="82" t="str">
        <f>VLOOKUP(C871,'UT - Retail'!$B:$Q,16,FALSE)</f>
        <v>Navigator</v>
      </c>
      <c r="M871" s="618" t="str">
        <f>VLOOKUP(C871,'UT - Retail'!$B:$K,6,FALSE)</f>
        <v>SGD</v>
      </c>
      <c r="N871" s="618" t="str">
        <f>IFERROR(IF(MATCH(C871,'Portfolio Construction'!$AL:$AL,0),"Yes","No"),"No")</f>
        <v>No</v>
      </c>
      <c r="O871" s="618" t="str">
        <f>IFERROR(IF(MATCH(C871,'Portfolio Construction'!$AN:$AN,0),"Yes","No"),"No")</f>
        <v>No</v>
      </c>
      <c r="P871" s="618" t="str">
        <f>IFERROR(IF(MATCH(C871,'Portfolio Construction'!$AP:$AP,0),"Yes","No"),"No")</f>
        <v>No</v>
      </c>
      <c r="Q871" s="618" t="str">
        <f>IFERROR(IF(MATCH(C871,'Portfolio Construction'!$AR:$AR,0),"Yes","No"),"No")</f>
        <v>No</v>
      </c>
      <c r="R871" s="618" t="str">
        <f>IFERROR(IF(MATCH(C871,'Portfolio Construction'!$AT:$AT,0),"Yes","No"),"No")</f>
        <v>No</v>
      </c>
      <c r="S871" s="618" t="str">
        <f>IFERROR(IF(MATCH(C871,'Portfolio Construction'!$AV:$AV,0),"Yes","No"),"No")</f>
        <v>No</v>
      </c>
      <c r="T871" s="618" t="str">
        <f>IFERROR(IF(MATCH(C871,'Portfolio Construction'!$AX:$AX,0),"Yes","No"),"No")</f>
        <v>No</v>
      </c>
      <c r="U871" s="618" t="str">
        <f>IFERROR(IF(MATCH(C871,'Portfolio Construction'!$AZ:$AZ,0),"Yes","No"),"No")</f>
        <v>No</v>
      </c>
      <c r="V871" s="618" t="str">
        <f>IFERROR(IF(MATCH(C871,'Portfolio Construction'!$BB:$BB,0),"Yes","No"),"No")</f>
        <v>No</v>
      </c>
      <c r="W871" s="618">
        <f>IF(VLOOKUP($AU871,'FE Source'!$A:$W,3,FALSE)=0,"-",VLOOKUP($AU871,'FE Source'!$A:$W,3,FALSE))</f>
        <v>0.67</v>
      </c>
      <c r="X871" s="618">
        <f>IF(VLOOKUP($AU871,'FE Source'!$A:$W,4,FALSE)=0,"-",VLOOKUP($AU871,'FE Source'!$A:$W,4,FALSE))</f>
        <v>-0.24</v>
      </c>
      <c r="Y871" s="618">
        <f>IF(VLOOKUP($AU871,'FE Source'!$A:$W,5,FALSE)=0,"-",VLOOKUP($AU871,'FE Source'!$A:$W,5,FALSE))</f>
        <v>1.07</v>
      </c>
      <c r="Z871" s="618">
        <f>IF(VLOOKUP($AU871,'FE Source'!$A:$W,6,FALSE)=0,"-",VLOOKUP($AU871,'FE Source'!$A:$W,6,FALSE))</f>
        <v>4.3899999999999997</v>
      </c>
      <c r="AA871" s="618">
        <f>IF(VLOOKUP($AU871,'FE Source'!$A:$W,7,FALSE)=0,"-",VLOOKUP($AU871,'FE Source'!$A:$W,7,FALSE))</f>
        <v>2.4900000000000002</v>
      </c>
      <c r="AB871" s="618">
        <f>IF(VLOOKUP($AU871,'FE Source'!$A:$W,8,FALSE)=0,"-",VLOOKUP($AU871,'FE Source'!$A:$W,8,FALSE))</f>
        <v>0.52</v>
      </c>
      <c r="AC871" s="632" t="str">
        <f>IF(VLOOKUP($AU871,'FE Source'!$A:$W,9,FALSE)=0,"-",VLOOKUP($AU871,'FE Source'!$A:$W,9,FALSE))</f>
        <v>-</v>
      </c>
      <c r="AD871" s="634">
        <f>IF(VLOOKUP($AU871,'FE Source'!$A:$W,10,FALSE)=0,"-",VLOOKUP($AU871,'FE Source'!$A:$W,10,FALSE))</f>
        <v>1.73</v>
      </c>
      <c r="AE871" s="618">
        <f>IF(VLOOKUP($AU871,'FE Source'!$A:$W,11,FALSE)=0,"-",VLOOKUP($AU871,'FE Source'!$A:$W,11,FALSE))</f>
        <v>7.86</v>
      </c>
      <c r="AF871" s="618" t="str">
        <f>IF(VLOOKUP($AU871,'FE Source'!$A:$W,12,FALSE)=0,"-",VLOOKUP($AU871,'FE Source'!$A:$W,12,FALSE))</f>
        <v>-</v>
      </c>
      <c r="AG871" s="618">
        <f>IF(VLOOKUP($AU871,'FE Source'!$A:$W,14,FALSE)=0,"-",VLOOKUP($AU871,'FE Source'!$A:$W,14,FALSE))</f>
        <v>-9.76</v>
      </c>
      <c r="AH871" s="102"/>
      <c r="AI871" s="618">
        <f>IF(VLOOKUP($AU871,'FE Source'!$A:$Y,20,FALSE)=0,"-",VLOOKUP($AU871,'FE Source'!$A:$Y,20,FALSE))</f>
        <v>152.55000000000001</v>
      </c>
      <c r="AJ871" s="102"/>
      <c r="AK871" s="102"/>
      <c r="AL871" s="632">
        <f>IF(VLOOKUP($AU871,'FE Source'!$A:$Y,19,FALSE)=0,"-",VLOOKUP($AU871,'FE Source'!$A:$Y,19,FALSE))</f>
        <v>133.29</v>
      </c>
      <c r="AM871" s="102"/>
      <c r="AN871" s="635">
        <f>IF(VLOOKUP($AU871,'FE Source'!$A:$W,13,FALSE)=0,"-",VLOOKUP($AU871,'FE Source'!$A:$W,13,FALSE))</f>
        <v>12220.5</v>
      </c>
      <c r="AO871" s="634">
        <f>IF(J871="no","-",IF(VLOOKUP($AU871,'FE Source'!$A:$W,15,FALSE)=0,"-",VLOOKUP($AU871,'FE Source'!$A:$W,15,FALSE)))</f>
        <v>4.66</v>
      </c>
      <c r="AP871" s="618" t="str">
        <f>IF(AO871="-","-",IF(VLOOKUP($AU871,'FE Source'!$A:$Z,21,FALSE)=0,"-",IF(VLOOKUP($AU871,'FE Source'!$A:$Z,21,FALSE)=2,"Semi-Annual",IF(VLOOKUP($AU871,'FE Source'!$A:$Z,21,FALSE)=4,"Quarterly",IF(VLOOKUP($AU871,'FE Source'!$A:$Z,21,FALSE)=12,"Monthly","Annual")))))</f>
        <v>Monthly</v>
      </c>
      <c r="AQ871" s="632">
        <f t="array" ref="AQ871">IF(VLOOKUP($AU871,'FE Source'!$A:$W,16,FALSE)=0,"-",VLOOKUP($AU871,'FE Source'!$A:$W,16,FALSE))</f>
        <v>1.59</v>
      </c>
      <c r="AR871" s="636" t="str">
        <f>IF(VLOOKUP($AU871,'FE Source'!$A:$W,17,FALSE)=0,"-",VLOOKUP($AU871,'FE Source'!$A:$W,17,FALSE))</f>
        <v>-</v>
      </c>
      <c r="AS871" s="634">
        <f>IF(VLOOKUP($AU871,'FE Source'!$AN:$AS,4,FALSE)="",VLOOKUP($AU871,'FE Source'!$AN:$AS,3,FALSE),VLOOKUP($AU871,'FE Source'!$AN:$AS,4,FALSE))</f>
        <v>8.23</v>
      </c>
      <c r="AT871" s="637">
        <f>IF(VLOOKUP($AU871,'FE Source'!$AN:$AS,5,FALSE)=0,"-",VLOOKUP($AU871,'FE Source'!$AN:$AS,5,FALSE))</f>
        <v>45782</v>
      </c>
      <c r="AU871" s="636" t="s">
        <v>6791</v>
      </c>
      <c r="BE871" s="215" t="str">
        <f>IF(VLOOKUP($AU871,'FE Source'!$A:$AK,22,FALSE)=0,"-",VLOOKUP($AU871,'FE Source'!$A:$AK,22,FALSE))</f>
        <v>-</v>
      </c>
      <c r="BF871" s="215" t="str">
        <f>IF(VLOOKUP($AU871,'FE Source'!$A:$AK,23,FALSE)=0,"-",VLOOKUP($AU871,'FE Source'!$A:$AK,23,FALSE))</f>
        <v>-</v>
      </c>
      <c r="BG871" s="215" t="str">
        <f>IF(VLOOKUP($AU871,'FE Source'!$A:$AK,24,FALSE)=0,"-",VLOOKUP($AU871,'FE Source'!$A:$AK,24,FALSE))</f>
        <v>-</v>
      </c>
      <c r="BH871" s="215" t="str">
        <f>IF(VLOOKUP($AU871,'FE Source'!$A:$AK,25,FALSE)=0,"-",VLOOKUP($AU871,'FE Source'!$A:$AK,25,FALSE))</f>
        <v>-</v>
      </c>
      <c r="BI871" s="215" t="str">
        <f>IF(VLOOKUP($AU871,'FE Source'!$A:$AK,26,FALSE)=0,"-",VLOOKUP($AU871,'FE Source'!$A:$AK,26,FALSE))</f>
        <v>-</v>
      </c>
      <c r="BJ871" s="215">
        <f>IF(VLOOKUP($AU871,'FE Source'!$A:$AK,27,FALSE)=0,"-",VLOOKUP($AU871,'FE Source'!$A:$AK,27,FALSE))</f>
        <v>6.21</v>
      </c>
      <c r="BK871" s="215">
        <f>IF(VLOOKUP($AU871,'FE Source'!$A:$AK,28,FALSE)=0,"-",VLOOKUP($AU871,'FE Source'!$A:$AK,28,FALSE))</f>
        <v>-0.96</v>
      </c>
      <c r="BL871" s="215">
        <f>IF(VLOOKUP($AU871,'FE Source'!$A:$AK,29,FALSE)=0,"-",VLOOKUP($AU871,'FE Source'!$A:$AK,29,FALSE))</f>
        <v>-17.32</v>
      </c>
      <c r="BM871" s="215">
        <f>IF(VLOOKUP($AU871,'FE Source'!$A:$AK,30,FALSE)=0,"-",VLOOKUP($AU871,'FE Source'!$A:$AK,30,FALSE))</f>
        <v>6.9</v>
      </c>
      <c r="BN871" t="str">
        <f>IF(VLOOKUP($AU871,'FE Source'!$A:$AK,31,FALSE)="No Specified Index","-",IF(VLOOKUP($AU871,'FE Source'!$A:$AK,31,FALSE)=0,"-",VLOOKUP($AU871,'FE Source'!$A:$AK,31,FALSE)))</f>
        <v>-</v>
      </c>
      <c r="BO871" s="217">
        <f>IF(VLOOKUP($AU871,'FE Source'!$A:$AK,32,FALSE)=0,"-",VLOOKUP($AU871,'FE Source'!$A:$AK,32,FALSE))</f>
        <v>43739</v>
      </c>
      <c r="BP871" s="18" t="str">
        <f>IF(VLOOKUP($AU871,'FE Source'!$AZ:$BC,2,FALSE)=0,"-",VLOOKUP($AU871,'FE Source'!$AZ:$BC,2,FALSE))</f>
        <v>-</v>
      </c>
      <c r="BQ871" s="18" t="str">
        <f>IF(VLOOKUP($AU871,'FE Source'!$AZ:$BC,3,FALSE)=0,"-",VLOOKUP($AU871,'FE Source'!$AZ:$BC,3,FALSE))</f>
        <v>-</v>
      </c>
      <c r="BR871" s="18" t="str">
        <f>IF(VLOOKUP($AU871,'FE Source'!$AZ:$BC,4,FALSE)=0,"-",VLOOKUP($AU871,'FE Source'!$AZ:$BC,4,FALSE))</f>
        <v>-</v>
      </c>
    </row>
    <row r="872" spans="3:70" ht="15">
      <c r="C872" s="650" t="str">
        <f>INDEX('UT - Retail'!$B$7:$B$1409,MATCH(AU872,'UT - Retail'!$U$7:$U$1409,0),1)</f>
        <v>PIMCO GIS Diversified Income Class E Inc USD</v>
      </c>
      <c r="D872" s="650"/>
      <c r="E872" s="618" t="str">
        <f>VLOOKUP(C872,'UT - Retail'!$B:$K,8,FALSE)</f>
        <v>Fixed Income</v>
      </c>
      <c r="F872" s="618" t="str">
        <f>VLOOKUP(C872,'UT - Retail'!$B:$K,9,FALSE)</f>
        <v>Global</v>
      </c>
      <c r="G872" s="618" t="str">
        <f>VLOOKUP(C872,'UT - Retail'!$B:$K,10,FALSE)</f>
        <v>General</v>
      </c>
      <c r="H872" s="82" t="str">
        <f>VLOOKUP(C872,'UT - Retail'!$B:$N,13,FALSE)</f>
        <v>No</v>
      </c>
      <c r="I872" s="82" t="str">
        <f>VLOOKUP(C872,'UT - Retail'!$B:$Q,14,FALSE)</f>
        <v>No</v>
      </c>
      <c r="J872" s="618" t="str">
        <f>VLOOKUP(C872,'UT - Retail'!$B:$Q,11,FALSE)</f>
        <v>Yes</v>
      </c>
      <c r="K872" s="130" t="str">
        <f>VLOOKUP(C872,'UT - Retail'!$B:$P,15,FALSE)</f>
        <v>Yes</v>
      </c>
      <c r="L872" s="82" t="str">
        <f>VLOOKUP(C872,'UT - Retail'!$B:$Q,16,FALSE)</f>
        <v>Navigator</v>
      </c>
      <c r="M872" s="618" t="str">
        <f>VLOOKUP(C872,'UT - Retail'!$B:$K,6,FALSE)</f>
        <v>USD</v>
      </c>
      <c r="N872" s="618" t="str">
        <f>IFERROR(IF(MATCH(C872,'Portfolio Construction'!$AL:$AL,0),"Yes","No"),"No")</f>
        <v>No</v>
      </c>
      <c r="O872" s="618" t="str">
        <f>IFERROR(IF(MATCH(C872,'Portfolio Construction'!$AN:$AN,0),"Yes","No"),"No")</f>
        <v>No</v>
      </c>
      <c r="P872" s="618" t="str">
        <f>IFERROR(IF(MATCH(C872,'Portfolio Construction'!$AP:$AP,0),"Yes","No"),"No")</f>
        <v>No</v>
      </c>
      <c r="Q872" s="618" t="str">
        <f>IFERROR(IF(MATCH(C872,'Portfolio Construction'!$AR:$AR,0),"Yes","No"),"No")</f>
        <v>No</v>
      </c>
      <c r="R872" s="618" t="str">
        <f>IFERROR(IF(MATCH(C872,'Portfolio Construction'!$AT:$AT,0),"Yes","No"),"No")</f>
        <v>No</v>
      </c>
      <c r="S872" s="618" t="str">
        <f>IFERROR(IF(MATCH(C872,'Portfolio Construction'!$AV:$AV,0),"Yes","No"),"No")</f>
        <v>No</v>
      </c>
      <c r="T872" s="618" t="str">
        <f>IFERROR(IF(MATCH(C872,'Portfolio Construction'!$AX:$AX,0),"Yes","No"),"No")</f>
        <v>No</v>
      </c>
      <c r="U872" s="618" t="str">
        <f>IFERROR(IF(MATCH(C872,'Portfolio Construction'!$AZ:$AZ,0),"Yes","No"),"No")</f>
        <v>No</v>
      </c>
      <c r="V872" s="618" t="str">
        <f>IFERROR(IF(MATCH(C872,'Portfolio Construction'!$BB:$BB,0),"Yes","No"),"No")</f>
        <v>No</v>
      </c>
      <c r="W872" s="618">
        <f>IF(VLOOKUP($AU872,'FE Source'!$A:$W,3,FALSE)=0,"-",VLOOKUP($AU872,'FE Source'!$A:$W,3,FALSE))</f>
        <v>-4.29</v>
      </c>
      <c r="X872" s="618">
        <f>IF(VLOOKUP($AU872,'FE Source'!$A:$W,4,FALSE)=0,"-",VLOOKUP($AU872,'FE Source'!$A:$W,4,FALSE))</f>
        <v>-4.18</v>
      </c>
      <c r="Y872" s="618">
        <f>IF(VLOOKUP($AU872,'FE Source'!$A:$W,5,FALSE)=0,"-",VLOOKUP($AU872,'FE Source'!$A:$W,5,FALSE))</f>
        <v>-1.58</v>
      </c>
      <c r="Z872" s="618">
        <f>IF(VLOOKUP($AU872,'FE Source'!$A:$W,6,FALSE)=0,"-",VLOOKUP($AU872,'FE Source'!$A:$W,6,FALSE))</f>
        <v>1.4</v>
      </c>
      <c r="AA872" s="618">
        <f>IF(VLOOKUP($AU872,'FE Source'!$A:$W,7,FALSE)=0,"-",VLOOKUP($AU872,'FE Source'!$A:$W,7,FALSE))</f>
        <v>1.48</v>
      </c>
      <c r="AB872" s="618">
        <f>IF(VLOOKUP($AU872,'FE Source'!$A:$W,8,FALSE)=0,"-",VLOOKUP($AU872,'FE Source'!$A:$W,8,FALSE))</f>
        <v>-0.56999999999999995</v>
      </c>
      <c r="AC872" s="632">
        <f>IF(VLOOKUP($AU872,'FE Source'!$A:$W,9,FALSE)=0,"-",VLOOKUP($AU872,'FE Source'!$A:$W,9,FALSE))</f>
        <v>2.27</v>
      </c>
      <c r="AD872" s="634">
        <f>IF(VLOOKUP($AU872,'FE Source'!$A:$W,10,FALSE)=0,"-",VLOOKUP($AU872,'FE Source'!$A:$W,10,FALSE))</f>
        <v>1.35</v>
      </c>
      <c r="AE872" s="618">
        <f>IF(VLOOKUP($AU872,'FE Source'!$A:$W,11,FALSE)=0,"-",VLOOKUP($AU872,'FE Source'!$A:$W,11,FALSE))</f>
        <v>5.55</v>
      </c>
      <c r="AF872" s="618" t="str">
        <f>IF(VLOOKUP($AU872,'FE Source'!$A:$W,12,FALSE)=0,"-",VLOOKUP($AU872,'FE Source'!$A:$W,12,FALSE))</f>
        <v>-</v>
      </c>
      <c r="AG872" s="618">
        <f>IF(VLOOKUP($AU872,'FE Source'!$A:$W,14,FALSE)=0,"-",VLOOKUP($AU872,'FE Source'!$A:$W,14,FALSE))</f>
        <v>-7.8</v>
      </c>
      <c r="AH872" s="102"/>
      <c r="AI872" s="618">
        <f>IF(VLOOKUP($AU872,'FE Source'!$A:$Y,20,FALSE)=0,"-",VLOOKUP($AU872,'FE Source'!$A:$Y,20,FALSE))</f>
        <v>148.51</v>
      </c>
      <c r="AJ872" s="102"/>
      <c r="AK872" s="102"/>
      <c r="AL872" s="632">
        <f>IF(VLOOKUP($AU872,'FE Source'!$A:$Y,19,FALSE)=0,"-",VLOOKUP($AU872,'FE Source'!$A:$Y,19,FALSE))</f>
        <v>138.29</v>
      </c>
      <c r="AM872" s="102"/>
      <c r="AN872" s="635">
        <f>IF(VLOOKUP($AU872,'FE Source'!$A:$W,13,FALSE)=0,"-",VLOOKUP($AU872,'FE Source'!$A:$W,13,FALSE))</f>
        <v>12220.5</v>
      </c>
      <c r="AO872" s="634">
        <f>IF(J872="no","-",IF(VLOOKUP($AU872,'FE Source'!$A:$W,15,FALSE)=0,"-",VLOOKUP($AU872,'FE Source'!$A:$W,15,FALSE)))</f>
        <v>4.63</v>
      </c>
      <c r="AP872" s="618" t="str">
        <f>IF(AO872="-","-",IF(VLOOKUP($AU872,'FE Source'!$A:$Z,21,FALSE)=0,"-",IF(VLOOKUP($AU872,'FE Source'!$A:$Z,21,FALSE)=2,"Semi-Annual",IF(VLOOKUP($AU872,'FE Source'!$A:$Z,21,FALSE)=4,"Quarterly",IF(VLOOKUP($AU872,'FE Source'!$A:$Z,21,FALSE)=12,"Monthly","Annual")))))</f>
        <v>Monthly</v>
      </c>
      <c r="AQ872" s="632">
        <f t="array" ref="AQ872">IF(VLOOKUP($AU872,'FE Source'!$A:$W,16,FALSE)=0,"-",VLOOKUP($AU872,'FE Source'!$A:$W,16,FALSE))</f>
        <v>1.59</v>
      </c>
      <c r="AR872" s="636" t="str">
        <f>IF(VLOOKUP($AU872,'FE Source'!$A:$W,17,FALSE)=0,"-",VLOOKUP($AU872,'FE Source'!$A:$W,17,FALSE))</f>
        <v>Bronze</v>
      </c>
      <c r="AS872" s="634">
        <f>IF(VLOOKUP($AU872,'FE Source'!$AN:$AS,4,FALSE)="",VLOOKUP($AU872,'FE Source'!$AN:$AS,3,FALSE),VLOOKUP($AU872,'FE Source'!$AN:$AS,4,FALSE))</f>
        <v>11.9</v>
      </c>
      <c r="AT872" s="637">
        <f>IF(VLOOKUP($AU872,'FE Source'!$AN:$AS,5,FALSE)=0,"-",VLOOKUP($AU872,'FE Source'!$AN:$AS,5,FALSE))</f>
        <v>45783</v>
      </c>
      <c r="AU872" s="636" t="s">
        <v>6720</v>
      </c>
      <c r="BE872" s="215">
        <f>IF(VLOOKUP($AU872,'FE Source'!$A:$AK,22,FALSE)=0,"-",VLOOKUP($AU872,'FE Source'!$A:$AK,22,FALSE))</f>
        <v>5.43</v>
      </c>
      <c r="BF872" s="215">
        <f>IF(VLOOKUP($AU872,'FE Source'!$A:$AK,23,FALSE)=0,"-",VLOOKUP($AU872,'FE Source'!$A:$AK,23,FALSE))</f>
        <v>13.04</v>
      </c>
      <c r="BG872" s="215">
        <f>IF(VLOOKUP($AU872,'FE Source'!$A:$AK,24,FALSE)=0,"-",VLOOKUP($AU872,'FE Source'!$A:$AK,24,FALSE))</f>
        <v>-0.67</v>
      </c>
      <c r="BH872" s="215">
        <f>IF(VLOOKUP($AU872,'FE Source'!$A:$AK,25,FALSE)=0,"-",VLOOKUP($AU872,'FE Source'!$A:$AK,25,FALSE))</f>
        <v>-0.15</v>
      </c>
      <c r="BI872" s="215">
        <f>IF(VLOOKUP($AU872,'FE Source'!$A:$AK,26,FALSE)=0,"-",VLOOKUP($AU872,'FE Source'!$A:$AK,26,FALSE))</f>
        <v>11.77</v>
      </c>
      <c r="BJ872" s="215">
        <f>IF(VLOOKUP($AU872,'FE Source'!$A:$AK,27,FALSE)=0,"-",VLOOKUP($AU872,'FE Source'!$A:$AK,27,FALSE))</f>
        <v>5.05</v>
      </c>
      <c r="BK872" s="215">
        <f>IF(VLOOKUP($AU872,'FE Source'!$A:$AK,28,FALSE)=0,"-",VLOOKUP($AU872,'FE Source'!$A:$AK,28,FALSE))</f>
        <v>1.03</v>
      </c>
      <c r="BL872" s="215">
        <f>IF(VLOOKUP($AU872,'FE Source'!$A:$AK,29,FALSE)=0,"-",VLOOKUP($AU872,'FE Source'!$A:$AK,29,FALSE))</f>
        <v>-17.47</v>
      </c>
      <c r="BM872" s="215">
        <f>IF(VLOOKUP($AU872,'FE Source'!$A:$AK,30,FALSE)=0,"-",VLOOKUP($AU872,'FE Source'!$A:$AK,30,FALSE))</f>
        <v>6.7</v>
      </c>
      <c r="BN872" t="str">
        <f>IF(VLOOKUP($AU872,'FE Source'!$A:$AK,31,FALSE)="No Specified Index","-",IF(VLOOKUP($AU872,'FE Source'!$A:$AK,31,FALSE)=0,"-",VLOOKUP($AU872,'FE Source'!$A:$AK,31,FALSE)))</f>
        <v>-</v>
      </c>
      <c r="BO872" s="217">
        <f>IF(VLOOKUP($AU872,'FE Source'!$A:$AK,32,FALSE)=0,"-",VLOOKUP($AU872,'FE Source'!$A:$AK,32,FALSE))</f>
        <v>38929</v>
      </c>
      <c r="BP872" s="18">
        <f>IF(VLOOKUP($AU872,'FE Source'!$AZ:$BC,2,FALSE)=0,"-",VLOOKUP($AU872,'FE Source'!$AZ:$BC,2,FALSE))</f>
        <v>-3.82</v>
      </c>
      <c r="BQ872" s="18">
        <f>IF(VLOOKUP($AU872,'FE Source'!$AZ:$BC,3,FALSE)=0,"-",VLOOKUP($AU872,'FE Source'!$AZ:$BC,3,FALSE))</f>
        <v>-2.16</v>
      </c>
      <c r="BR872" s="18">
        <f>IF(VLOOKUP($AU872,'FE Source'!$AZ:$BC,4,FALSE)=0,"-",VLOOKUP($AU872,'FE Source'!$AZ:$BC,4,FALSE))</f>
        <v>-0.19</v>
      </c>
    </row>
    <row r="873" spans="3:70" ht="15">
      <c r="C873" s="650" t="str">
        <f>INDEX('UT - Retail'!$B$7:$B$1409,MATCH(AU873,'UT - Retail'!$U$7:$U$1409,0),1)</f>
        <v>PIMCO GIS Global Bond Fund M Retail Income II Hedged SGD</v>
      </c>
      <c r="D873" s="650"/>
      <c r="E873" s="618" t="str">
        <f>VLOOKUP(C873,'UT - Retail'!$B:$K,8,FALSE)</f>
        <v>Fixed Income</v>
      </c>
      <c r="F873" s="618" t="str">
        <f>VLOOKUP(C873,'UT - Retail'!$B:$K,9,FALSE)</f>
        <v>Global</v>
      </c>
      <c r="G873" s="618" t="str">
        <f>VLOOKUP(C873,'UT - Retail'!$B:$K,10,FALSE)</f>
        <v>General</v>
      </c>
      <c r="H873" s="82" t="str">
        <f>VLOOKUP(C873,'UT - Retail'!$B:$N,13,FALSE)</f>
        <v>No</v>
      </c>
      <c r="I873" s="82" t="str">
        <f>VLOOKUP(C873,'UT - Retail'!$B:$Q,14,FALSE)</f>
        <v>No</v>
      </c>
      <c r="J873" s="618" t="str">
        <f>VLOOKUP(C873,'UT - Retail'!$B:$Q,11,FALSE)</f>
        <v>Yes</v>
      </c>
      <c r="K873" s="130" t="str">
        <f>VLOOKUP(C873,'UT - Retail'!$B:$P,15,FALSE)</f>
        <v>Yes</v>
      </c>
      <c r="L873" s="82" t="str">
        <f>VLOOKUP(C873,'UT - Retail'!$B:$Q,16,FALSE)</f>
        <v>Both</v>
      </c>
      <c r="M873" s="618" t="str">
        <f>VLOOKUP(C873,'UT - Retail'!$B:$K,6,FALSE)</f>
        <v>SGD</v>
      </c>
      <c r="N873" s="618" t="str">
        <f>IFERROR(IF(MATCH(C873,'Portfolio Construction'!$AL:$AL,0),"Yes","No"),"No")</f>
        <v>No</v>
      </c>
      <c r="O873" s="618" t="str">
        <f>IFERROR(IF(MATCH(C873,'Portfolio Construction'!$AN:$AN,0),"Yes","No"),"No")</f>
        <v>No</v>
      </c>
      <c r="P873" s="618" t="str">
        <f>IFERROR(IF(MATCH(C873,'Portfolio Construction'!$AP:$AP,0),"Yes","No"),"No")</f>
        <v>No</v>
      </c>
      <c r="Q873" s="618" t="str">
        <f>IFERROR(IF(MATCH(C873,'Portfolio Construction'!$AR:$AR,0),"Yes","No"),"No")</f>
        <v>No</v>
      </c>
      <c r="R873" s="618" t="str">
        <f>IFERROR(IF(MATCH(C873,'Portfolio Construction'!$AT:$AT,0),"Yes","No"),"No")</f>
        <v>No</v>
      </c>
      <c r="S873" s="618" t="str">
        <f>IFERROR(IF(MATCH(C873,'Portfolio Construction'!$AV:$AV,0),"Yes","No"),"No")</f>
        <v>No</v>
      </c>
      <c r="T873" s="618" t="str">
        <f>IFERROR(IF(MATCH(C873,'Portfolio Construction'!$AX:$AX,0),"Yes","No"),"No")</f>
        <v>No</v>
      </c>
      <c r="U873" s="618" t="str">
        <f>IFERROR(IF(MATCH(C873,'Portfolio Construction'!$AZ:$AZ,0),"Yes","No"),"No")</f>
        <v>No</v>
      </c>
      <c r="V873" s="618" t="str">
        <f>IFERROR(IF(MATCH(C873,'Portfolio Construction'!$BB:$BB,0),"Yes","No"),"No")</f>
        <v>No</v>
      </c>
      <c r="W873" s="618" t="e">
        <f>IF(VLOOKUP($AU873,'FE Source'!$A:$W,3,FALSE)=0,"-",VLOOKUP($AU873,'FE Source'!$A:$W,3,FALSE))</f>
        <v>#N/A</v>
      </c>
      <c r="X873" s="618" t="e">
        <f>IF(VLOOKUP($AU873,'FE Source'!$A:$W,4,FALSE)=0,"-",VLOOKUP($AU873,'FE Source'!$A:$W,4,FALSE))</f>
        <v>#N/A</v>
      </c>
      <c r="Y873" s="618" t="e">
        <f>IF(VLOOKUP($AU873,'FE Source'!$A:$W,5,FALSE)=0,"-",VLOOKUP($AU873,'FE Source'!$A:$W,5,FALSE))</f>
        <v>#N/A</v>
      </c>
      <c r="Z873" s="618" t="e">
        <f>IF(VLOOKUP($AU873,'FE Source'!$A:$W,6,FALSE)=0,"-",VLOOKUP($AU873,'FE Source'!$A:$W,6,FALSE))</f>
        <v>#N/A</v>
      </c>
      <c r="AA873" s="618" t="e">
        <f>IF(VLOOKUP($AU873,'FE Source'!$A:$W,7,FALSE)=0,"-",VLOOKUP($AU873,'FE Source'!$A:$W,7,FALSE))</f>
        <v>#N/A</v>
      </c>
      <c r="AB873" s="618" t="e">
        <f>IF(VLOOKUP($AU873,'FE Source'!$A:$W,8,FALSE)=0,"-",VLOOKUP($AU873,'FE Source'!$A:$W,8,FALSE))</f>
        <v>#N/A</v>
      </c>
      <c r="AC873" s="632" t="e">
        <f>IF(VLOOKUP($AU873,'FE Source'!$A:$W,9,FALSE)=0,"-",VLOOKUP($AU873,'FE Source'!$A:$W,9,FALSE))</f>
        <v>#N/A</v>
      </c>
      <c r="AD873" s="634" t="e">
        <f>IF(VLOOKUP($AU873,'FE Source'!$A:$W,10,FALSE)=0,"-",VLOOKUP($AU873,'FE Source'!$A:$W,10,FALSE))</f>
        <v>#N/A</v>
      </c>
      <c r="AE873" s="618" t="e">
        <f>IF(VLOOKUP($AU873,'FE Source'!$A:$W,11,FALSE)=0,"-",VLOOKUP($AU873,'FE Source'!$A:$W,11,FALSE))</f>
        <v>#N/A</v>
      </c>
      <c r="AF873" s="618" t="e">
        <f>IF(VLOOKUP($AU873,'FE Source'!$A:$W,12,FALSE)=0,"-",VLOOKUP($AU873,'FE Source'!$A:$W,12,FALSE))</f>
        <v>#N/A</v>
      </c>
      <c r="AG873" s="618" t="e">
        <f>IF(VLOOKUP($AU873,'FE Source'!$A:$W,14,FALSE)=0,"-",VLOOKUP($AU873,'FE Source'!$A:$W,14,FALSE))</f>
        <v>#N/A</v>
      </c>
      <c r="AH873" s="102"/>
      <c r="AI873" s="618" t="e">
        <f>IF(VLOOKUP($AU873,'FE Source'!$A:$Y,20,FALSE)=0,"-",VLOOKUP($AU873,'FE Source'!$A:$Y,20,FALSE))</f>
        <v>#N/A</v>
      </c>
      <c r="AJ873" s="102"/>
      <c r="AK873" s="102"/>
      <c r="AL873" s="632" t="e">
        <f>IF(VLOOKUP($AU873,'FE Source'!$A:$Y,19,FALSE)=0,"-",VLOOKUP($AU873,'FE Source'!$A:$Y,19,FALSE))</f>
        <v>#N/A</v>
      </c>
      <c r="AM873" s="102"/>
      <c r="AN873" s="635" t="e">
        <f>IF(VLOOKUP($AU873,'FE Source'!$A:$W,13,FALSE)=0,"-",VLOOKUP($AU873,'FE Source'!$A:$W,13,FALSE))</f>
        <v>#N/A</v>
      </c>
      <c r="AO873" s="634" t="e">
        <f>IF(J873="no","-",IF(VLOOKUP($AU873,'FE Source'!$A:$W,15,FALSE)=0,"-",VLOOKUP($AU873,'FE Source'!$A:$W,15,FALSE)))</f>
        <v>#N/A</v>
      </c>
      <c r="AP873" s="618" t="e">
        <f>IF(AO873="-","-",IF(VLOOKUP($AU873,'FE Source'!$A:$Z,21,FALSE)=0,"-",IF(VLOOKUP($AU873,'FE Source'!$A:$Z,21,FALSE)=2,"Semi-Annual",IF(VLOOKUP($AU873,'FE Source'!$A:$Z,21,FALSE)=4,"Quarterly",IF(VLOOKUP($AU873,'FE Source'!$A:$Z,21,FALSE)=12,"Monthly","Annual")))))</f>
        <v>#N/A</v>
      </c>
      <c r="AQ873" s="632" t="e">
        <f t="array" ref="AQ873">IF(VLOOKUP($AU873,'FE Source'!$A:$W,16,FALSE)=0,"-",VLOOKUP($AU873,'FE Source'!$A:$W,16,FALSE))</f>
        <v>#N/A</v>
      </c>
      <c r="AR873" s="636" t="e">
        <f>IF(VLOOKUP($AU873,'FE Source'!$A:$W,17,FALSE)=0,"-",VLOOKUP($AU873,'FE Source'!$A:$W,17,FALSE))</f>
        <v>#N/A</v>
      </c>
      <c r="AS873" s="634">
        <f>IF(VLOOKUP($AU873,'FE Source'!$AN:$AS,4,FALSE)="",VLOOKUP($AU873,'FE Source'!$AN:$AS,3,FALSE),VLOOKUP($AU873,'FE Source'!$AN:$AS,4,FALSE))</f>
        <v>9.82</v>
      </c>
      <c r="AT873" s="637">
        <f>IF(VLOOKUP($AU873,'FE Source'!$AN:$AS,5,FALSE)=0,"-",VLOOKUP($AU873,'FE Source'!$AN:$AS,5,FALSE))</f>
        <v>45782</v>
      </c>
      <c r="AU873" s="636" t="s">
        <v>12529</v>
      </c>
      <c r="BE873" s="215" t="e">
        <f>IF(VLOOKUP($AU873,'FE Source'!$A:$AK,22,FALSE)=0,"-",VLOOKUP($AU873,'FE Source'!$A:$AK,22,FALSE))</f>
        <v>#N/A</v>
      </c>
      <c r="BF873" s="215" t="e">
        <f>IF(VLOOKUP($AU873,'FE Source'!$A:$AK,23,FALSE)=0,"-",VLOOKUP($AU873,'FE Source'!$A:$AK,23,FALSE))</f>
        <v>#N/A</v>
      </c>
      <c r="BG873" s="215" t="e">
        <f>IF(VLOOKUP($AU873,'FE Source'!$A:$AK,24,FALSE)=0,"-",VLOOKUP($AU873,'FE Source'!$A:$AK,24,FALSE))</f>
        <v>#N/A</v>
      </c>
      <c r="BH873" s="215" t="e">
        <f>IF(VLOOKUP($AU873,'FE Source'!$A:$AK,25,FALSE)=0,"-",VLOOKUP($AU873,'FE Source'!$A:$AK,25,FALSE))</f>
        <v>#N/A</v>
      </c>
      <c r="BI873" s="215" t="e">
        <f>IF(VLOOKUP($AU873,'FE Source'!$A:$AK,26,FALSE)=0,"-",VLOOKUP($AU873,'FE Source'!$A:$AK,26,FALSE))</f>
        <v>#N/A</v>
      </c>
      <c r="BJ873" s="215" t="e">
        <f>IF(VLOOKUP($AU873,'FE Source'!$A:$AK,27,FALSE)=0,"-",VLOOKUP($AU873,'FE Source'!$A:$AK,27,FALSE))</f>
        <v>#N/A</v>
      </c>
      <c r="BK873" s="215" t="e">
        <f>IF(VLOOKUP($AU873,'FE Source'!$A:$AK,28,FALSE)=0,"-",VLOOKUP($AU873,'FE Source'!$A:$AK,28,FALSE))</f>
        <v>#N/A</v>
      </c>
      <c r="BL873" s="215" t="e">
        <f>IF(VLOOKUP($AU873,'FE Source'!$A:$AK,29,FALSE)=0,"-",VLOOKUP($AU873,'FE Source'!$A:$AK,29,FALSE))</f>
        <v>#N/A</v>
      </c>
      <c r="BM873" s="215" t="e">
        <f>IF(VLOOKUP($AU873,'FE Source'!$A:$AK,30,FALSE)=0,"-",VLOOKUP($AU873,'FE Source'!$A:$AK,30,FALSE))</f>
        <v>#N/A</v>
      </c>
      <c r="BN873" t="e">
        <f>IF(VLOOKUP($AU873,'FE Source'!$A:$AK,31,FALSE)="No Specified Index","-",IF(VLOOKUP($AU873,'FE Source'!$A:$AK,31,FALSE)=0,"-",VLOOKUP($AU873,'FE Source'!$A:$AK,31,FALSE)))</f>
        <v>#N/A</v>
      </c>
      <c r="BO873" s="217" t="e">
        <f>IF(VLOOKUP($AU873,'FE Source'!$A:$AK,32,FALSE)=0,"-",VLOOKUP($AU873,'FE Source'!$A:$AK,32,FALSE))</f>
        <v>#N/A</v>
      </c>
      <c r="BP873" s="18" t="str">
        <f>IF(VLOOKUP($AU873,'FE Source'!$AZ:$BC,2,FALSE)=0,"-",VLOOKUP($AU873,'FE Source'!$AZ:$BC,2,FALSE))</f>
        <v>-</v>
      </c>
      <c r="BQ873" s="18" t="str">
        <f>IF(VLOOKUP($AU873,'FE Source'!$AZ:$BC,3,FALSE)=0,"-",VLOOKUP($AU873,'FE Source'!$AZ:$BC,3,FALSE))</f>
        <v>-</v>
      </c>
      <c r="BR873" s="18" t="str">
        <f>IF(VLOOKUP($AU873,'FE Source'!$AZ:$BC,4,FALSE)=0,"-",VLOOKUP($AU873,'FE Source'!$AZ:$BC,4,FALSE))</f>
        <v>-</v>
      </c>
    </row>
    <row r="874" spans="3:70" ht="15">
      <c r="C874" s="650" t="str">
        <f>INDEX('UT - Retail'!$B$7:$B$1409,MATCH(AU874,'UT - Retail'!$U$7:$U$1409,0),1)</f>
        <v>PIMCO GIS Global Real Return Institutional Hedged Acc SGD</v>
      </c>
      <c r="D874" s="650"/>
      <c r="E874" s="618" t="str">
        <f>VLOOKUP(C874,'UT - Retail'!$B:$K,8,FALSE)</f>
        <v>Fixed Income</v>
      </c>
      <c r="F874" s="618" t="str">
        <f>VLOOKUP(C874,'UT - Retail'!$B:$K,9,FALSE)</f>
        <v>Global</v>
      </c>
      <c r="G874" s="618" t="str">
        <f>VLOOKUP(C874,'UT - Retail'!$B:$K,10,FALSE)</f>
        <v>Inflation-linked</v>
      </c>
      <c r="H874" s="82" t="str">
        <f>VLOOKUP(C874,'UT - Retail'!$B:$N,13,FALSE)</f>
        <v>No</v>
      </c>
      <c r="I874" s="82" t="str">
        <f>VLOOKUP(C874,'UT - Retail'!$B:$Q,14,FALSE)</f>
        <v>No</v>
      </c>
      <c r="J874" s="618" t="str">
        <f>VLOOKUP(C874,'UT - Retail'!$B:$Q,11,FALSE)</f>
        <v>No</v>
      </c>
      <c r="K874" s="130" t="str">
        <f>VLOOKUP(C874,'UT - Retail'!$B:$P,15,FALSE)</f>
        <v>Yes</v>
      </c>
      <c r="L874" s="82" t="str">
        <f>VLOOKUP(C874,'UT - Retail'!$B:$Q,16,FALSE)</f>
        <v>Navigator</v>
      </c>
      <c r="M874" s="618" t="str">
        <f>VLOOKUP(C874,'UT - Retail'!$B:$K,6,FALSE)</f>
        <v>SGD</v>
      </c>
      <c r="N874" s="618" t="str">
        <f>IFERROR(IF(MATCH(C874,'Portfolio Construction'!$AL:$AL,0),"Yes","No"),"No")</f>
        <v>No</v>
      </c>
      <c r="O874" s="618" t="str">
        <f>IFERROR(IF(MATCH(C874,'Portfolio Construction'!$AN:$AN,0),"Yes","No"),"No")</f>
        <v>No</v>
      </c>
      <c r="P874" s="618" t="str">
        <f>IFERROR(IF(MATCH(C874,'Portfolio Construction'!$AP:$AP,0),"Yes","No"),"No")</f>
        <v>No</v>
      </c>
      <c r="Q874" s="618" t="str">
        <f>IFERROR(IF(MATCH(C874,'Portfolio Construction'!$AR:$AR,0),"Yes","No"),"No")</f>
        <v>No</v>
      </c>
      <c r="R874" s="618" t="str">
        <f>IFERROR(IF(MATCH(C874,'Portfolio Construction'!$AT:$AT,0),"Yes","No"),"No")</f>
        <v>No</v>
      </c>
      <c r="S874" s="618" t="str">
        <f>IFERROR(IF(MATCH(C874,'Portfolio Construction'!$AV:$AV,0),"Yes","No"),"No")</f>
        <v>No</v>
      </c>
      <c r="T874" s="618" t="str">
        <f>IFERROR(IF(MATCH(C874,'Portfolio Construction'!$AX:$AX,0),"Yes","No"),"No")</f>
        <v>No</v>
      </c>
      <c r="U874" s="618" t="str">
        <f>IFERROR(IF(MATCH(C874,'Portfolio Construction'!$AZ:$AZ,0),"Yes","No"),"No")</f>
        <v>No</v>
      </c>
      <c r="V874" s="618" t="str">
        <f>IFERROR(IF(MATCH(C874,'Portfolio Construction'!$BB:$BB,0),"Yes","No"),"No")</f>
        <v>No</v>
      </c>
      <c r="W874" s="618">
        <f>IF(VLOOKUP($AU874,'FE Source'!$A:$W,3,FALSE)=0,"-",VLOOKUP($AU874,'FE Source'!$A:$W,3,FALSE))</f>
        <v>1.31</v>
      </c>
      <c r="X874" s="618">
        <f>IF(VLOOKUP($AU874,'FE Source'!$A:$W,4,FALSE)=0,"-",VLOOKUP($AU874,'FE Source'!$A:$W,4,FALSE))</f>
        <v>-1.1499999999999999</v>
      </c>
      <c r="Y874" s="618">
        <f>IF(VLOOKUP($AU874,'FE Source'!$A:$W,5,FALSE)=0,"-",VLOOKUP($AU874,'FE Source'!$A:$W,5,FALSE))</f>
        <v>0.31</v>
      </c>
      <c r="Z874" s="618">
        <f>IF(VLOOKUP($AU874,'FE Source'!$A:$W,6,FALSE)=0,"-",VLOOKUP($AU874,'FE Source'!$A:$W,6,FALSE))</f>
        <v>1.1200000000000001</v>
      </c>
      <c r="AA874" s="618">
        <f>IF(VLOOKUP($AU874,'FE Source'!$A:$W,7,FALSE)=0,"-",VLOOKUP($AU874,'FE Source'!$A:$W,7,FALSE))</f>
        <v>-2.08</v>
      </c>
      <c r="AB874" s="618">
        <f>IF(VLOOKUP($AU874,'FE Source'!$A:$W,8,FALSE)=0,"-",VLOOKUP($AU874,'FE Source'!$A:$W,8,FALSE))</f>
        <v>-0.54</v>
      </c>
      <c r="AC874" s="632">
        <f>IF(VLOOKUP($AU874,'FE Source'!$A:$W,9,FALSE)=0,"-",VLOOKUP($AU874,'FE Source'!$A:$W,9,FALSE))</f>
        <v>1.9</v>
      </c>
      <c r="AD874" s="634">
        <f>IF(VLOOKUP($AU874,'FE Source'!$A:$W,10,FALSE)=0,"-",VLOOKUP($AU874,'FE Source'!$A:$W,10,FALSE))</f>
        <v>1.29</v>
      </c>
      <c r="AE874" s="618">
        <f>IF(VLOOKUP($AU874,'FE Source'!$A:$W,11,FALSE)=0,"-",VLOOKUP($AU874,'FE Source'!$A:$W,11,FALSE))</f>
        <v>8.35</v>
      </c>
      <c r="AF874" s="618" t="str">
        <f>IF(VLOOKUP($AU874,'FE Source'!$A:$W,12,FALSE)=0,"-",VLOOKUP($AU874,'FE Source'!$A:$W,12,FALSE))</f>
        <v>-</v>
      </c>
      <c r="AG874" s="618">
        <f>IF(VLOOKUP($AU874,'FE Source'!$A:$W,14,FALSE)=0,"-",VLOOKUP($AU874,'FE Source'!$A:$W,14,FALSE))</f>
        <v>-14.17</v>
      </c>
      <c r="AH874" s="102"/>
      <c r="AI874" s="618">
        <f>IF(VLOOKUP($AU874,'FE Source'!$A:$Y,20,FALSE)=0,"-",VLOOKUP($AU874,'FE Source'!$A:$Y,20,FALSE))</f>
        <v>130.09</v>
      </c>
      <c r="AJ874" s="102"/>
      <c r="AK874" s="102"/>
      <c r="AL874" s="632">
        <f>IF(VLOOKUP($AU874,'FE Source'!$A:$Y,19,FALSE)=0,"-",VLOOKUP($AU874,'FE Source'!$A:$Y,19,FALSE))</f>
        <v>113.9</v>
      </c>
      <c r="AM874" s="102"/>
      <c r="AN874" s="635">
        <f>IF(VLOOKUP($AU874,'FE Source'!$A:$W,13,FALSE)=0,"-",VLOOKUP($AU874,'FE Source'!$A:$W,13,FALSE))</f>
        <v>2685.5</v>
      </c>
      <c r="AO874" s="634" t="str">
        <f>IF(J874="no","-",IF(VLOOKUP($AU874,'FE Source'!$A:$W,15,FALSE)=0,"-",VLOOKUP($AU874,'FE Source'!$A:$W,15,FALSE)))</f>
        <v>-</v>
      </c>
      <c r="AP874" s="618" t="str">
        <f>IF(AO874="-","-",IF(VLOOKUP($AU874,'FE Source'!$A:$Z,21,FALSE)=0,"-",IF(VLOOKUP($AU874,'FE Source'!$A:$Z,21,FALSE)=2,"Semi-Annual",IF(VLOOKUP($AU874,'FE Source'!$A:$Z,21,FALSE)=4,"Quarterly",IF(VLOOKUP($AU874,'FE Source'!$A:$Z,21,FALSE)=12,"Monthly","Annual")))))</f>
        <v>-</v>
      </c>
      <c r="AQ874" s="632">
        <f t="array" ref="AQ874">IF(VLOOKUP($AU874,'FE Source'!$A:$W,16,FALSE)=0,"-",VLOOKUP($AU874,'FE Source'!$A:$W,16,FALSE))</f>
        <v>0.49</v>
      </c>
      <c r="AR874" s="636" t="str">
        <f>IF(VLOOKUP($AU874,'FE Source'!$A:$W,17,FALSE)=0,"-",VLOOKUP($AU874,'FE Source'!$A:$W,17,FALSE))</f>
        <v>-</v>
      </c>
      <c r="AS874" s="634">
        <f>IF(VLOOKUP($AU874,'FE Source'!$AN:$AS,4,FALSE)="",VLOOKUP($AU874,'FE Source'!$AN:$AS,3,FALSE),VLOOKUP($AU874,'FE Source'!$AN:$AS,4,FALSE))</f>
        <v>16.3</v>
      </c>
      <c r="AT874" s="637">
        <f>IF(VLOOKUP($AU874,'FE Source'!$AN:$AS,5,FALSE)=0,"-",VLOOKUP($AU874,'FE Source'!$AN:$AS,5,FALSE))</f>
        <v>45783</v>
      </c>
      <c r="AU874" s="636" t="s">
        <v>10344</v>
      </c>
      <c r="BE874" s="215">
        <f>IF(VLOOKUP($AU874,'FE Source'!$A:$AK,22,FALSE)=0,"-",VLOOKUP($AU874,'FE Source'!$A:$AK,22,FALSE))</f>
        <v>-1.27</v>
      </c>
      <c r="BF874" s="215">
        <f>IF(VLOOKUP($AU874,'FE Source'!$A:$AK,23,FALSE)=0,"-",VLOOKUP($AU874,'FE Source'!$A:$AK,23,FALSE))</f>
        <v>11.33</v>
      </c>
      <c r="BG874" s="215">
        <f>IF(VLOOKUP($AU874,'FE Source'!$A:$AK,24,FALSE)=0,"-",VLOOKUP($AU874,'FE Source'!$A:$AK,24,FALSE))</f>
        <v>3.66</v>
      </c>
      <c r="BH874" s="215">
        <f>IF(VLOOKUP($AU874,'FE Source'!$A:$AK,25,FALSE)=0,"-",VLOOKUP($AU874,'FE Source'!$A:$AK,25,FALSE))</f>
        <v>-1.57</v>
      </c>
      <c r="BI874" s="215">
        <f>IF(VLOOKUP($AU874,'FE Source'!$A:$AK,26,FALSE)=0,"-",VLOOKUP($AU874,'FE Source'!$A:$AK,26,FALSE))</f>
        <v>8.11</v>
      </c>
      <c r="BJ874" s="215">
        <f>IF(VLOOKUP($AU874,'FE Source'!$A:$AK,27,FALSE)=0,"-",VLOOKUP($AU874,'FE Source'!$A:$AK,27,FALSE))</f>
        <v>10.64</v>
      </c>
      <c r="BK874" s="215">
        <f>IF(VLOOKUP($AU874,'FE Source'!$A:$AK,28,FALSE)=0,"-",VLOOKUP($AU874,'FE Source'!$A:$AK,28,FALSE))</f>
        <v>5.0599999999999996</v>
      </c>
      <c r="BL874" s="215">
        <f>IF(VLOOKUP($AU874,'FE Source'!$A:$AK,29,FALSE)=0,"-",VLOOKUP($AU874,'FE Source'!$A:$AK,29,FALSE))</f>
        <v>-16.350000000000001</v>
      </c>
      <c r="BM874" s="215">
        <f>IF(VLOOKUP($AU874,'FE Source'!$A:$AK,30,FALSE)=0,"-",VLOOKUP($AU874,'FE Source'!$A:$AK,30,FALSE))</f>
        <v>3.29</v>
      </c>
      <c r="BN874" t="str">
        <f>IF(VLOOKUP($AU874,'FE Source'!$A:$AK,31,FALSE)="No Specified Index","-",IF(VLOOKUP($AU874,'FE Source'!$A:$AK,31,FALSE)=0,"-",VLOOKUP($AU874,'FE Source'!$A:$AK,31,FALSE)))</f>
        <v>Bloomberg World Government Inflation-Linked Bond..</v>
      </c>
      <c r="BO874" s="217">
        <f>IF(VLOOKUP($AU874,'FE Source'!$A:$AK,32,FALSE)=0,"-",VLOOKUP($AU874,'FE Source'!$A:$AK,32,FALSE))</f>
        <v>39507</v>
      </c>
      <c r="BP874" s="18">
        <f>IF(VLOOKUP($AU874,'FE Source'!$AZ:$BC,2,FALSE)=0,"-",VLOOKUP($AU874,'FE Source'!$AZ:$BC,2,FALSE))</f>
        <v>-4.66</v>
      </c>
      <c r="BQ874" s="18">
        <f>IF(VLOOKUP($AU874,'FE Source'!$AZ:$BC,3,FALSE)=0,"-",VLOOKUP($AU874,'FE Source'!$AZ:$BC,3,FALSE))</f>
        <v>0.51</v>
      </c>
      <c r="BR874" s="18">
        <f>IF(VLOOKUP($AU874,'FE Source'!$AZ:$BC,4,FALSE)=0,"-",VLOOKUP($AU874,'FE Source'!$AZ:$BC,4,FALSE))</f>
        <v>-0.71</v>
      </c>
    </row>
    <row r="875" spans="3:70" ht="15">
      <c r="C875" s="650" t="str">
        <f>INDEX('UT - Retail'!$B$7:$B$1409,MATCH(AU875,'UT - Retail'!$U$7:$U$1409,0),1)</f>
        <v>PIMCO GIS Income Institutional Hedged Acc SGD</v>
      </c>
      <c r="D875" s="650"/>
      <c r="E875" s="618" t="str">
        <f>VLOOKUP(C875,'UT - Retail'!$B:$K,8,FALSE)</f>
        <v>Fixed Income</v>
      </c>
      <c r="F875" s="618" t="str">
        <f>VLOOKUP(C875,'UT - Retail'!$B:$K,9,FALSE)</f>
        <v>Global</v>
      </c>
      <c r="G875" s="618" t="str">
        <f>VLOOKUP(C875,'UT - Retail'!$B:$K,10,FALSE)</f>
        <v>General</v>
      </c>
      <c r="H875" s="82" t="str">
        <f>VLOOKUP(C875,'UT - Retail'!$B:$N,13,FALSE)</f>
        <v>No</v>
      </c>
      <c r="I875" s="82" t="str">
        <f>VLOOKUP(C875,'UT - Retail'!$B:$Q,14,FALSE)</f>
        <v>No</v>
      </c>
      <c r="J875" s="618" t="str">
        <f>VLOOKUP(C875,'UT - Retail'!$B:$Q,11,FALSE)</f>
        <v>No</v>
      </c>
      <c r="K875" s="130" t="str">
        <f>VLOOKUP(C875,'UT - Retail'!$B:$P,15,FALSE)</f>
        <v>No</v>
      </c>
      <c r="L875" s="82" t="str">
        <f>VLOOKUP(C875,'UT - Retail'!$B:$Q,16,FALSE)</f>
        <v>Navigator</v>
      </c>
      <c r="M875" s="618" t="str">
        <f>VLOOKUP(C875,'UT - Retail'!$B:$K,6,FALSE)</f>
        <v>SGD</v>
      </c>
      <c r="N875" s="618" t="str">
        <f>IFERROR(IF(MATCH(C875,'Portfolio Construction'!$AL:$AL,0),"Yes","No"),"No")</f>
        <v>No</v>
      </c>
      <c r="O875" s="618" t="str">
        <f>IFERROR(IF(MATCH(C875,'Portfolio Construction'!$AN:$AN,0),"Yes","No"),"No")</f>
        <v>No</v>
      </c>
      <c r="P875" s="618" t="str">
        <f>IFERROR(IF(MATCH(C875,'Portfolio Construction'!$AP:$AP,0),"Yes","No"),"No")</f>
        <v>No</v>
      </c>
      <c r="Q875" s="618" t="str">
        <f>IFERROR(IF(MATCH(C875,'Portfolio Construction'!$AR:$AR,0),"Yes","No"),"No")</f>
        <v>No</v>
      </c>
      <c r="R875" s="618" t="str">
        <f>IFERROR(IF(MATCH(C875,'Portfolio Construction'!$AT:$AT,0),"Yes","No"),"No")</f>
        <v>No</v>
      </c>
      <c r="S875" s="618" t="str">
        <f>IFERROR(IF(MATCH(C875,'Portfolio Construction'!$AV:$AV,0),"Yes","No"),"No")</f>
        <v>No</v>
      </c>
      <c r="T875" s="618" t="str">
        <f>IFERROR(IF(MATCH(C875,'Portfolio Construction'!$AX:$AX,0),"Yes","No"),"No")</f>
        <v>No</v>
      </c>
      <c r="U875" s="618" t="str">
        <f>IFERROR(IF(MATCH(C875,'Portfolio Construction'!$AZ:$AZ,0),"Yes","No"),"No")</f>
        <v>No</v>
      </c>
      <c r="V875" s="618" t="str">
        <f>IFERROR(IF(MATCH(C875,'Portfolio Construction'!$BB:$BB,0),"Yes","No"),"No")</f>
        <v>No</v>
      </c>
      <c r="W875" s="618">
        <f>IF(VLOOKUP($AU875,'FE Source'!$A:$W,3,FALSE)=0,"-",VLOOKUP($AU875,'FE Source'!$A:$W,3,FALSE))</f>
        <v>1.96</v>
      </c>
      <c r="X875" s="618">
        <f>IF(VLOOKUP($AU875,'FE Source'!$A:$W,4,FALSE)=0,"-",VLOOKUP($AU875,'FE Source'!$A:$W,4,FALSE))</f>
        <v>-0.78</v>
      </c>
      <c r="Y875" s="618">
        <f>IF(VLOOKUP($AU875,'FE Source'!$A:$W,5,FALSE)=0,"-",VLOOKUP($AU875,'FE Source'!$A:$W,5,FALSE))</f>
        <v>2.3199999999999998</v>
      </c>
      <c r="Z875" s="618">
        <f>IF(VLOOKUP($AU875,'FE Source'!$A:$W,6,FALSE)=0,"-",VLOOKUP($AU875,'FE Source'!$A:$W,6,FALSE))</f>
        <v>4.75</v>
      </c>
      <c r="AA875" s="618">
        <f>IF(VLOOKUP($AU875,'FE Source'!$A:$W,7,FALSE)=0,"-",VLOOKUP($AU875,'FE Source'!$A:$W,7,FALSE))</f>
        <v>4.2</v>
      </c>
      <c r="AB875" s="618" t="str">
        <f>IF(VLOOKUP($AU875,'FE Source'!$A:$W,8,FALSE)=0,"-",VLOOKUP($AU875,'FE Source'!$A:$W,8,FALSE))</f>
        <v>-</v>
      </c>
      <c r="AC875" s="632" t="str">
        <f>IF(VLOOKUP($AU875,'FE Source'!$A:$W,9,FALSE)=0,"-",VLOOKUP($AU875,'FE Source'!$A:$W,9,FALSE))</f>
        <v>-</v>
      </c>
      <c r="AD875" s="634">
        <f>IF(VLOOKUP($AU875,'FE Source'!$A:$W,10,FALSE)=0,"-",VLOOKUP($AU875,'FE Source'!$A:$W,10,FALSE))</f>
        <v>0.57999999999999996</v>
      </c>
      <c r="AE875" s="618">
        <f>IF(VLOOKUP($AU875,'FE Source'!$A:$W,11,FALSE)=0,"-",VLOOKUP($AU875,'FE Source'!$A:$W,11,FALSE))</f>
        <v>6.35</v>
      </c>
      <c r="AF875" s="618">
        <f>IF(VLOOKUP($AU875,'FE Source'!$A:$W,12,FALSE)=0,"-",VLOOKUP($AU875,'FE Source'!$A:$W,12,FALSE))</f>
        <v>0.28000000000000003</v>
      </c>
      <c r="AG875" s="618">
        <f>IF(VLOOKUP($AU875,'FE Source'!$A:$W,14,FALSE)=0,"-",VLOOKUP($AU875,'FE Source'!$A:$W,14,FALSE))</f>
        <v>-5.07</v>
      </c>
      <c r="AH875" s="102"/>
      <c r="AI875" s="618">
        <f>IF(VLOOKUP($AU875,'FE Source'!$A:$Y,20,FALSE)=0,"-",VLOOKUP($AU875,'FE Source'!$A:$Y,20,FALSE))</f>
        <v>113.55</v>
      </c>
      <c r="AJ875" s="102"/>
      <c r="AK875" s="102"/>
      <c r="AL875" s="632">
        <f>IF(VLOOKUP($AU875,'FE Source'!$A:$Y,19,FALSE)=0,"-",VLOOKUP($AU875,'FE Source'!$A:$Y,19,FALSE))</f>
        <v>48.35</v>
      </c>
      <c r="AM875" s="102"/>
      <c r="AN875" s="635">
        <f>IF(VLOOKUP($AU875,'FE Source'!$A:$W,13,FALSE)=0,"-",VLOOKUP($AU875,'FE Source'!$A:$W,13,FALSE))</f>
        <v>122922.9</v>
      </c>
      <c r="AO875" s="634" t="str">
        <f>IF(J875="no","-",IF(VLOOKUP($AU875,'FE Source'!$A:$W,15,FALSE)=0,"-",VLOOKUP($AU875,'FE Source'!$A:$W,15,FALSE)))</f>
        <v>-</v>
      </c>
      <c r="AP875" s="618" t="str">
        <f>IF(AO875="-","-",IF(VLOOKUP($AU875,'FE Source'!$A:$Z,21,FALSE)=0,"-",IF(VLOOKUP($AU875,'FE Source'!$A:$Z,21,FALSE)=2,"Semi-Annual",IF(VLOOKUP($AU875,'FE Source'!$A:$Z,21,FALSE)=4,"Quarterly",IF(VLOOKUP($AU875,'FE Source'!$A:$Z,21,FALSE)=12,"Monthly","Annual")))))</f>
        <v>-</v>
      </c>
      <c r="AQ875" s="632">
        <f t="array" ref="AQ875">IF(VLOOKUP($AU875,'FE Source'!$A:$W,16,FALSE)=0,"-",VLOOKUP($AU875,'FE Source'!$A:$W,16,FALSE))</f>
        <v>0.55000000000000004</v>
      </c>
      <c r="AR875" s="636" t="str">
        <f>IF(VLOOKUP($AU875,'FE Source'!$A:$W,17,FALSE)=0,"-",VLOOKUP($AU875,'FE Source'!$A:$W,17,FALSE))</f>
        <v>-</v>
      </c>
      <c r="AS875" s="634">
        <f>IF(VLOOKUP($AU875,'FE Source'!$AN:$AS,4,FALSE)="",VLOOKUP($AU875,'FE Source'!$AN:$AS,3,FALSE),VLOOKUP($AU875,'FE Source'!$AN:$AS,4,FALSE))</f>
        <v>11.46</v>
      </c>
      <c r="AT875" s="637">
        <f>IF(VLOOKUP($AU875,'FE Source'!$AN:$AS,5,FALSE)=0,"-",VLOOKUP($AU875,'FE Source'!$AN:$AS,5,FALSE))</f>
        <v>45782</v>
      </c>
      <c r="AU875" s="636" t="s">
        <v>11688</v>
      </c>
      <c r="BE875" s="215" t="str">
        <f>IF(VLOOKUP($AU875,'FE Source'!$A:$AK,22,FALSE)=0,"-",VLOOKUP($AU875,'FE Source'!$A:$AK,22,FALSE))</f>
        <v>-</v>
      </c>
      <c r="BF875" s="215" t="str">
        <f>IF(VLOOKUP($AU875,'FE Source'!$A:$AK,23,FALSE)=0,"-",VLOOKUP($AU875,'FE Source'!$A:$AK,23,FALSE))</f>
        <v>-</v>
      </c>
      <c r="BG875" s="215" t="str">
        <f>IF(VLOOKUP($AU875,'FE Source'!$A:$AK,24,FALSE)=0,"-",VLOOKUP($AU875,'FE Source'!$A:$AK,24,FALSE))</f>
        <v>-</v>
      </c>
      <c r="BH875" s="215" t="str">
        <f>IF(VLOOKUP($AU875,'FE Source'!$A:$AK,25,FALSE)=0,"-",VLOOKUP($AU875,'FE Source'!$A:$AK,25,FALSE))</f>
        <v>-</v>
      </c>
      <c r="BI875" s="215" t="str">
        <f>IF(VLOOKUP($AU875,'FE Source'!$A:$AK,26,FALSE)=0,"-",VLOOKUP($AU875,'FE Source'!$A:$AK,26,FALSE))</f>
        <v>-</v>
      </c>
      <c r="BJ875" s="215" t="str">
        <f>IF(VLOOKUP($AU875,'FE Source'!$A:$AK,27,FALSE)=0,"-",VLOOKUP($AU875,'FE Source'!$A:$AK,27,FALSE))</f>
        <v>-</v>
      </c>
      <c r="BK875" s="215">
        <f>IF(VLOOKUP($AU875,'FE Source'!$A:$AK,28,FALSE)=0,"-",VLOOKUP($AU875,'FE Source'!$A:$AK,28,FALSE))</f>
        <v>2.61</v>
      </c>
      <c r="BL875" s="215">
        <f>IF(VLOOKUP($AU875,'FE Source'!$A:$AK,29,FALSE)=0,"-",VLOOKUP($AU875,'FE Source'!$A:$AK,29,FALSE))</f>
        <v>-7.72</v>
      </c>
      <c r="BM875" s="215">
        <f>IF(VLOOKUP($AU875,'FE Source'!$A:$AK,30,FALSE)=0,"-",VLOOKUP($AU875,'FE Source'!$A:$AK,30,FALSE))</f>
        <v>6.89</v>
      </c>
      <c r="BN875" t="str">
        <f>IF(VLOOKUP($AU875,'FE Source'!$A:$AK,31,FALSE)="No Specified Index","-",IF(VLOOKUP($AU875,'FE Source'!$A:$AK,31,FALSE)=0,"-",VLOOKUP($AU875,'FE Source'!$A:$AK,31,FALSE)))</f>
        <v>Bloomberg Barclays US Aggregate Bond Index (GBP ..</v>
      </c>
      <c r="BO875" s="217">
        <f>IF(VLOOKUP($AU875,'FE Source'!$A:$AK,32,FALSE)=0,"-",VLOOKUP($AU875,'FE Source'!$A:$AK,32,FALSE))</f>
        <v>44026</v>
      </c>
      <c r="BP875" s="18" t="str">
        <f>IF(VLOOKUP($AU875,'FE Source'!$AZ:$BC,2,FALSE)=0,"-",VLOOKUP($AU875,'FE Source'!$AZ:$BC,2,FALSE))</f>
        <v>-</v>
      </c>
      <c r="BQ875" s="18" t="str">
        <f>IF(VLOOKUP($AU875,'FE Source'!$AZ:$BC,3,FALSE)=0,"-",VLOOKUP($AU875,'FE Source'!$AZ:$BC,3,FALSE))</f>
        <v>-</v>
      </c>
      <c r="BR875" s="18" t="str">
        <f>IF(VLOOKUP($AU875,'FE Source'!$AZ:$BC,4,FALSE)=0,"-",VLOOKUP($AU875,'FE Source'!$AZ:$BC,4,FALSE))</f>
        <v>-</v>
      </c>
    </row>
    <row r="876" spans="3:70" ht="15">
      <c r="C876" s="650" t="str">
        <f>INDEX('UT - Retail'!$B$7:$B$1409,MATCH(AU876,'UT - Retail'!$U$7:$U$1409,0),1)</f>
        <v>PIMCO GIS Total Return Bond Inst Acc Hedged SGD</v>
      </c>
      <c r="D876" s="650"/>
      <c r="E876" s="618" t="str">
        <f>VLOOKUP(C876,'UT - Retail'!$B:$K,8,FALSE)</f>
        <v>Fixed Income</v>
      </c>
      <c r="F876" s="618" t="str">
        <f>VLOOKUP(C876,'UT - Retail'!$B:$K,9,FALSE)</f>
        <v>US</v>
      </c>
      <c r="G876" s="618" t="str">
        <f>VLOOKUP(C876,'UT - Retail'!$B:$K,10,FALSE)</f>
        <v>General</v>
      </c>
      <c r="H876" s="82" t="str">
        <f>VLOOKUP(C876,'UT - Retail'!$B:$N,13,FALSE)</f>
        <v>No</v>
      </c>
      <c r="I876" s="82" t="str">
        <f>VLOOKUP(C876,'UT - Retail'!$B:$Q,14,FALSE)</f>
        <v>No</v>
      </c>
      <c r="J876" s="618" t="str">
        <f>VLOOKUP(C876,'UT - Retail'!$B:$Q,11,FALSE)</f>
        <v>No</v>
      </c>
      <c r="K876" s="130" t="str">
        <f>VLOOKUP(C876,'UT - Retail'!$B:$P,15,FALSE)</f>
        <v>No</v>
      </c>
      <c r="L876" s="82" t="str">
        <f>VLOOKUP(C876,'UT - Retail'!$B:$Q,16,FALSE)</f>
        <v>Navigator</v>
      </c>
      <c r="M876" s="618" t="str">
        <f>VLOOKUP(C876,'UT - Retail'!$B:$K,6,FALSE)</f>
        <v>SGD</v>
      </c>
      <c r="N876" s="618" t="str">
        <f>IFERROR(IF(MATCH(C876,'Portfolio Construction'!$AL:$AL,0),"Yes","No"),"No")</f>
        <v>No</v>
      </c>
      <c r="O876" s="618" t="str">
        <f>IFERROR(IF(MATCH(C876,'Portfolio Construction'!$AN:$AN,0),"Yes","No"),"No")</f>
        <v>No</v>
      </c>
      <c r="P876" s="618" t="str">
        <f>IFERROR(IF(MATCH(C876,'Portfolio Construction'!$AP:$AP,0),"Yes","No"),"No")</f>
        <v>No</v>
      </c>
      <c r="Q876" s="618" t="str">
        <f>IFERROR(IF(MATCH(C876,'Portfolio Construction'!$AR:$AR,0),"Yes","No"),"No")</f>
        <v>No</v>
      </c>
      <c r="R876" s="618" t="str">
        <f>IFERROR(IF(MATCH(C876,'Portfolio Construction'!$AT:$AT,0),"Yes","No"),"No")</f>
        <v>No</v>
      </c>
      <c r="S876" s="618" t="str">
        <f>IFERROR(IF(MATCH(C876,'Portfolio Construction'!$AV:$AV,0),"Yes","No"),"No")</f>
        <v>No</v>
      </c>
      <c r="T876" s="618" t="str">
        <f>IFERROR(IF(MATCH(C876,'Portfolio Construction'!$AX:$AX,0),"Yes","No"),"No")</f>
        <v>No</v>
      </c>
      <c r="U876" s="618" t="str">
        <f>IFERROR(IF(MATCH(C876,'Portfolio Construction'!$AZ:$AZ,0),"Yes","No"),"No")</f>
        <v>No</v>
      </c>
      <c r="V876" s="618" t="str">
        <f>IFERROR(IF(MATCH(C876,'Portfolio Construction'!$BB:$BB,0),"Yes","No"),"No")</f>
        <v>No</v>
      </c>
      <c r="W876" s="618">
        <f>IF(VLOOKUP($AU876,'FE Source'!$A:$W,3,FALSE)=0,"-",VLOOKUP($AU876,'FE Source'!$A:$W,3,FALSE))</f>
        <v>2.34</v>
      </c>
      <c r="X876" s="618">
        <f>IF(VLOOKUP($AU876,'FE Source'!$A:$W,4,FALSE)=0,"-",VLOOKUP($AU876,'FE Source'!$A:$W,4,FALSE))</f>
        <v>-1.65</v>
      </c>
      <c r="Y876" s="618">
        <f>IF(VLOOKUP($AU876,'FE Source'!$A:$W,5,FALSE)=0,"-",VLOOKUP($AU876,'FE Source'!$A:$W,5,FALSE))</f>
        <v>1.94</v>
      </c>
      <c r="Z876" s="618">
        <f>IF(VLOOKUP($AU876,'FE Source'!$A:$W,6,FALSE)=0,"-",VLOOKUP($AU876,'FE Source'!$A:$W,6,FALSE))</f>
        <v>4.63</v>
      </c>
      <c r="AA876" s="618">
        <f>IF(VLOOKUP($AU876,'FE Source'!$A:$W,7,FALSE)=0,"-",VLOOKUP($AU876,'FE Source'!$A:$W,7,FALSE))</f>
        <v>1.04</v>
      </c>
      <c r="AB876" s="618">
        <f>IF(VLOOKUP($AU876,'FE Source'!$A:$W,8,FALSE)=0,"-",VLOOKUP($AU876,'FE Source'!$A:$W,8,FALSE))</f>
        <v>-1.1200000000000001</v>
      </c>
      <c r="AC876" s="632">
        <f>IF(VLOOKUP($AU876,'FE Source'!$A:$W,9,FALSE)=0,"-",VLOOKUP($AU876,'FE Source'!$A:$W,9,FALSE))</f>
        <v>1.29</v>
      </c>
      <c r="AD876" s="634">
        <f>IF(VLOOKUP($AU876,'FE Source'!$A:$W,10,FALSE)=0,"-",VLOOKUP($AU876,'FE Source'!$A:$W,10,FALSE))</f>
        <v>0.81</v>
      </c>
      <c r="AE876" s="618">
        <f>IF(VLOOKUP($AU876,'FE Source'!$A:$W,11,FALSE)=0,"-",VLOOKUP($AU876,'FE Source'!$A:$W,11,FALSE))</f>
        <v>7.55</v>
      </c>
      <c r="AF876" s="618" t="str">
        <f>IF(VLOOKUP($AU876,'FE Source'!$A:$W,12,FALSE)=0,"-",VLOOKUP($AU876,'FE Source'!$A:$W,12,FALSE))</f>
        <v>-</v>
      </c>
      <c r="AG876" s="618">
        <f>IF(VLOOKUP($AU876,'FE Source'!$A:$W,14,FALSE)=0,"-",VLOOKUP($AU876,'FE Source'!$A:$W,14,FALSE))</f>
        <v>-9.3000000000000007</v>
      </c>
      <c r="AH876" s="102"/>
      <c r="AI876" s="618">
        <f>IF(VLOOKUP($AU876,'FE Source'!$A:$Y,20,FALSE)=0,"-",VLOOKUP($AU876,'FE Source'!$A:$Y,20,FALSE))</f>
        <v>100.12</v>
      </c>
      <c r="AJ876" s="102"/>
      <c r="AK876" s="102"/>
      <c r="AL876" s="632">
        <f>IF(VLOOKUP($AU876,'FE Source'!$A:$Y,19,FALSE)=0,"-",VLOOKUP($AU876,'FE Source'!$A:$Y,19,FALSE))</f>
        <v>94.38</v>
      </c>
      <c r="AM876" s="102"/>
      <c r="AN876" s="635">
        <f>IF(VLOOKUP($AU876,'FE Source'!$A:$W,13,FALSE)=0,"-",VLOOKUP($AU876,'FE Source'!$A:$W,13,FALSE))</f>
        <v>5420.3</v>
      </c>
      <c r="AO876" s="634" t="str">
        <f>IF(J876="no","-",IF(VLOOKUP($AU876,'FE Source'!$A:$W,15,FALSE)=0,"-",VLOOKUP($AU876,'FE Source'!$A:$W,15,FALSE)))</f>
        <v>-</v>
      </c>
      <c r="AP876" s="618" t="str">
        <f>IF(AO876="-","-",IF(VLOOKUP($AU876,'FE Source'!$A:$Z,21,FALSE)=0,"-",IF(VLOOKUP($AU876,'FE Source'!$A:$Z,21,FALSE)=2,"Semi-Annual",IF(VLOOKUP($AU876,'FE Source'!$A:$Z,21,FALSE)=4,"Quarterly",IF(VLOOKUP($AU876,'FE Source'!$A:$Z,21,FALSE)=12,"Monthly","Annual")))))</f>
        <v>-</v>
      </c>
      <c r="AQ876" s="632">
        <f t="array" ref="AQ876">IF(VLOOKUP($AU876,'FE Source'!$A:$W,16,FALSE)=0,"-",VLOOKUP($AU876,'FE Source'!$A:$W,16,FALSE))</f>
        <v>0.5</v>
      </c>
      <c r="AR876" s="636" t="str">
        <f>IF(VLOOKUP($AU876,'FE Source'!$A:$W,17,FALSE)=0,"-",VLOOKUP($AU876,'FE Source'!$A:$W,17,FALSE))</f>
        <v>-</v>
      </c>
      <c r="AS876" s="634">
        <f>IF(VLOOKUP($AU876,'FE Source'!$AN:$AS,4,FALSE)="",VLOOKUP($AU876,'FE Source'!$AN:$AS,3,FALSE),VLOOKUP($AU876,'FE Source'!$AN:$AS,4,FALSE))</f>
        <v>13.14</v>
      </c>
      <c r="AT876" s="637">
        <f>IF(VLOOKUP($AU876,'FE Source'!$AN:$AS,5,FALSE)=0,"-",VLOOKUP($AU876,'FE Source'!$AN:$AS,5,FALSE))</f>
        <v>45783</v>
      </c>
      <c r="AU876" s="636" t="s">
        <v>10348</v>
      </c>
      <c r="BE876" s="215">
        <f>IF(VLOOKUP($AU876,'FE Source'!$A:$AK,22,FALSE)=0,"-",VLOOKUP($AU876,'FE Source'!$A:$AK,22,FALSE))</f>
        <v>1.48</v>
      </c>
      <c r="BF876" s="215">
        <f>IF(VLOOKUP($AU876,'FE Source'!$A:$AK,23,FALSE)=0,"-",VLOOKUP($AU876,'FE Source'!$A:$AK,23,FALSE))</f>
        <v>3.53</v>
      </c>
      <c r="BG876" s="215">
        <f>IF(VLOOKUP($AU876,'FE Source'!$A:$AK,24,FALSE)=0,"-",VLOOKUP($AU876,'FE Source'!$A:$AK,24,FALSE))</f>
        <v>4.66</v>
      </c>
      <c r="BH876" s="215">
        <f>IF(VLOOKUP($AU876,'FE Source'!$A:$AK,25,FALSE)=0,"-",VLOOKUP($AU876,'FE Source'!$A:$AK,25,FALSE))</f>
        <v>-1.83</v>
      </c>
      <c r="BI876" s="215">
        <f>IF(VLOOKUP($AU876,'FE Source'!$A:$AK,26,FALSE)=0,"-",VLOOKUP($AU876,'FE Source'!$A:$AK,26,FALSE))</f>
        <v>8.33</v>
      </c>
      <c r="BJ876" s="215">
        <f>IF(VLOOKUP($AU876,'FE Source'!$A:$AK,27,FALSE)=0,"-",VLOOKUP($AU876,'FE Source'!$A:$AK,27,FALSE))</f>
        <v>8.81</v>
      </c>
      <c r="BK876" s="215">
        <f>IF(VLOOKUP($AU876,'FE Source'!$A:$AK,28,FALSE)=0,"-",VLOOKUP($AU876,'FE Source'!$A:$AK,28,FALSE))</f>
        <v>-1.17</v>
      </c>
      <c r="BL876" s="215">
        <f>IF(VLOOKUP($AU876,'FE Source'!$A:$AK,29,FALSE)=0,"-",VLOOKUP($AU876,'FE Source'!$A:$AK,29,FALSE))</f>
        <v>-15.49</v>
      </c>
      <c r="BM876" s="215">
        <f>IF(VLOOKUP($AU876,'FE Source'!$A:$AK,30,FALSE)=0,"-",VLOOKUP($AU876,'FE Source'!$A:$AK,30,FALSE))</f>
        <v>4.5999999999999996</v>
      </c>
      <c r="BN876" t="str">
        <f>IF(VLOOKUP($AU876,'FE Source'!$A:$AK,31,FALSE)="No Specified Index","-",IF(VLOOKUP($AU876,'FE Source'!$A:$AK,31,FALSE)=0,"-",VLOOKUP($AU876,'FE Source'!$A:$AK,31,FALSE)))</f>
        <v>Bloomberg U.S. Aggregate Index.</v>
      </c>
      <c r="BO876" s="217">
        <f>IF(VLOOKUP($AU876,'FE Source'!$A:$AK,32,FALSE)=0,"-",VLOOKUP($AU876,'FE Source'!$A:$AK,32,FALSE))</f>
        <v>40554</v>
      </c>
      <c r="BP876" s="18">
        <f>IF(VLOOKUP($AU876,'FE Source'!$AZ:$BC,2,FALSE)=0,"-",VLOOKUP($AU876,'FE Source'!$AZ:$BC,2,FALSE))</f>
        <v>-2.33</v>
      </c>
      <c r="BQ876" s="18">
        <f>IF(VLOOKUP($AU876,'FE Source'!$AZ:$BC,3,FALSE)=0,"-",VLOOKUP($AU876,'FE Source'!$AZ:$BC,3,FALSE))</f>
        <v>-0.48</v>
      </c>
      <c r="BR876" s="18" t="str">
        <f>IF(VLOOKUP($AU876,'FE Source'!$AZ:$BC,4,FALSE)=0,"-",VLOOKUP($AU876,'FE Source'!$AZ:$BC,4,FALSE))</f>
        <v>-</v>
      </c>
    </row>
    <row r="877" spans="3:70" ht="15">
      <c r="C877" s="650" t="str">
        <f>INDEX('UT - Retail'!$B$7:$B$1409,MATCH(AU877,'UT - Retail'!$U$7:$U$1409,0),1)</f>
        <v>PIMCO Global Bond Fund Cl E Acc EUR-H</v>
      </c>
      <c r="D877" s="650"/>
      <c r="E877" s="618" t="str">
        <f>VLOOKUP(C877,'UT - Retail'!$B:$K,8,FALSE)</f>
        <v>Fixed Income</v>
      </c>
      <c r="F877" s="618" t="str">
        <f>VLOOKUP(C877,'UT - Retail'!$B:$K,9,FALSE)</f>
        <v>Global</v>
      </c>
      <c r="G877" s="618" t="str">
        <f>VLOOKUP(C877,'UT - Retail'!$B:$K,10,FALSE)</f>
        <v>General</v>
      </c>
      <c r="H877" s="82" t="str">
        <f>VLOOKUP(C877,'UT - Retail'!$B:$N,13,FALSE)</f>
        <v>No</v>
      </c>
      <c r="I877" s="82" t="str">
        <f>VLOOKUP(C877,'UT - Retail'!$B:$Q,14,FALSE)</f>
        <v>No</v>
      </c>
      <c r="J877" s="618" t="str">
        <f>VLOOKUP(C877,'UT - Retail'!$B:$Q,11,FALSE)</f>
        <v>No</v>
      </c>
      <c r="K877" s="130" t="str">
        <f>VLOOKUP(C877,'UT - Retail'!$B:$P,15,FALSE)</f>
        <v>Yes</v>
      </c>
      <c r="L877" s="82" t="str">
        <f>VLOOKUP(C877,'UT - Retail'!$B:$Q,16,FALSE)</f>
        <v>iFast</v>
      </c>
      <c r="M877" s="618" t="str">
        <f>VLOOKUP(C877,'UT - Retail'!$B:$K,6,FALSE)</f>
        <v>EUR</v>
      </c>
      <c r="N877" s="618" t="str">
        <f>IFERROR(IF(MATCH(C877,'Portfolio Construction'!$AL:$AL,0),"Yes","No"),"No")</f>
        <v>No</v>
      </c>
      <c r="O877" s="618" t="str">
        <f>IFERROR(IF(MATCH(C877,'Portfolio Construction'!$AN:$AN,0),"Yes","No"),"No")</f>
        <v>No</v>
      </c>
      <c r="P877" s="618" t="str">
        <f>IFERROR(IF(MATCH(C877,'Portfolio Construction'!$AP:$AP,0),"Yes","No"),"No")</f>
        <v>No</v>
      </c>
      <c r="Q877" s="618" t="str">
        <f>IFERROR(IF(MATCH(C877,'Portfolio Construction'!$AR:$AR,0),"Yes","No"),"No")</f>
        <v>No</v>
      </c>
      <c r="R877" s="618" t="str">
        <f>IFERROR(IF(MATCH(C877,'Portfolio Construction'!$AT:$AT,0),"Yes","No"),"No")</f>
        <v>No</v>
      </c>
      <c r="S877" s="618" t="str">
        <f>IFERROR(IF(MATCH(C877,'Portfolio Construction'!$AV:$AV,0),"Yes","No"),"No")</f>
        <v>No</v>
      </c>
      <c r="T877" s="618" t="str">
        <f>IFERROR(IF(MATCH(C877,'Portfolio Construction'!$AX:$AX,0),"Yes","No"),"No")</f>
        <v>No</v>
      </c>
      <c r="U877" s="618" t="str">
        <f>IFERROR(IF(MATCH(C877,'Portfolio Construction'!$AZ:$AZ,0),"Yes","No"),"No")</f>
        <v>No</v>
      </c>
      <c r="V877" s="618" t="str">
        <f>IFERROR(IF(MATCH(C877,'Portfolio Construction'!$BB:$BB,0),"Yes","No"),"No")</f>
        <v>No</v>
      </c>
      <c r="W877" s="618">
        <f>IF(VLOOKUP($AU877,'FE Source'!$A:$W,3,FALSE)=0,"-",VLOOKUP($AU877,'FE Source'!$A:$W,3,FALSE))</f>
        <v>4.25</v>
      </c>
      <c r="X877" s="618">
        <f>IF(VLOOKUP($AU877,'FE Source'!$A:$W,4,FALSE)=0,"-",VLOOKUP($AU877,'FE Source'!$A:$W,4,FALSE))</f>
        <v>-1.97</v>
      </c>
      <c r="Y877" s="618">
        <f>IF(VLOOKUP($AU877,'FE Source'!$A:$W,5,FALSE)=0,"-",VLOOKUP($AU877,'FE Source'!$A:$W,5,FALSE))</f>
        <v>3.39</v>
      </c>
      <c r="Z877" s="618">
        <f>IF(VLOOKUP($AU877,'FE Source'!$A:$W,6,FALSE)=0,"-",VLOOKUP($AU877,'FE Source'!$A:$W,6,FALSE))</f>
        <v>3.33</v>
      </c>
      <c r="AA877" s="618">
        <f>IF(VLOOKUP($AU877,'FE Source'!$A:$W,7,FALSE)=0,"-",VLOOKUP($AU877,'FE Source'!$A:$W,7,FALSE))</f>
        <v>0.34</v>
      </c>
      <c r="AB877" s="618">
        <f>IF(VLOOKUP($AU877,'FE Source'!$A:$W,8,FALSE)=0,"-",VLOOKUP($AU877,'FE Source'!$A:$W,8,FALSE))</f>
        <v>-2.2799999999999998</v>
      </c>
      <c r="AC877" s="632">
        <f>IF(VLOOKUP($AU877,'FE Source'!$A:$W,9,FALSE)=0,"-",VLOOKUP($AU877,'FE Source'!$A:$W,9,FALSE))</f>
        <v>-0.34</v>
      </c>
      <c r="AD877" s="634">
        <f>IF(VLOOKUP($AU877,'FE Source'!$A:$W,10,FALSE)=0,"-",VLOOKUP($AU877,'FE Source'!$A:$W,10,FALSE))</f>
        <v>1.37</v>
      </c>
      <c r="AE877" s="618">
        <f>IF(VLOOKUP($AU877,'FE Source'!$A:$W,11,FALSE)=0,"-",VLOOKUP($AU877,'FE Source'!$A:$W,11,FALSE))</f>
        <v>7.03</v>
      </c>
      <c r="AF877" s="618" t="str">
        <f>IF(VLOOKUP($AU877,'FE Source'!$A:$W,12,FALSE)=0,"-",VLOOKUP($AU877,'FE Source'!$A:$W,12,FALSE))</f>
        <v>-</v>
      </c>
      <c r="AG877" s="618">
        <f>IF(VLOOKUP($AU877,'FE Source'!$A:$W,14,FALSE)=0,"-",VLOOKUP($AU877,'FE Source'!$A:$W,14,FALSE))</f>
        <v>-11.46</v>
      </c>
      <c r="AH877" s="102"/>
      <c r="AI877" s="618">
        <f>IF(VLOOKUP($AU877,'FE Source'!$A:$Y,20,FALSE)=0,"-",VLOOKUP($AU877,'FE Source'!$A:$Y,20,FALSE))</f>
        <v>117.24</v>
      </c>
      <c r="AJ877" s="102"/>
      <c r="AK877" s="102"/>
      <c r="AL877" s="632">
        <f>IF(VLOOKUP($AU877,'FE Source'!$A:$Y,19,FALSE)=0,"-",VLOOKUP($AU877,'FE Source'!$A:$Y,19,FALSE))</f>
        <v>122.91</v>
      </c>
      <c r="AM877" s="102"/>
      <c r="AN877" s="635">
        <f>IF(VLOOKUP($AU877,'FE Source'!$A:$W,13,FALSE)=0,"-",VLOOKUP($AU877,'FE Source'!$A:$W,13,FALSE))</f>
        <v>21011.599999999999</v>
      </c>
      <c r="AO877" s="634" t="str">
        <f>IF(J877="no","-",IF(VLOOKUP($AU877,'FE Source'!$A:$W,15,FALSE)=0,"-",VLOOKUP($AU877,'FE Source'!$A:$W,15,FALSE)))</f>
        <v>-</v>
      </c>
      <c r="AP877" s="618" t="str">
        <f>IF(AO877="-","-",IF(VLOOKUP($AU877,'FE Source'!$A:$Z,21,FALSE)=0,"-",IF(VLOOKUP($AU877,'FE Source'!$A:$Z,21,FALSE)=2,"Semi-Annual",IF(VLOOKUP($AU877,'FE Source'!$A:$Z,21,FALSE)=4,"Quarterly",IF(VLOOKUP($AU877,'FE Source'!$A:$Z,21,FALSE)=12,"Monthly","Annual")))))</f>
        <v>-</v>
      </c>
      <c r="AQ877" s="632">
        <f t="array" ref="AQ877">IF(VLOOKUP($AU877,'FE Source'!$A:$W,16,FALSE)=0,"-",VLOOKUP($AU877,'FE Source'!$A:$W,16,FALSE))</f>
        <v>1.39</v>
      </c>
      <c r="AR877" s="636" t="str">
        <f>IF(VLOOKUP($AU877,'FE Source'!$A:$W,17,FALSE)=0,"-",VLOOKUP($AU877,'FE Source'!$A:$W,17,FALSE))</f>
        <v>Silver</v>
      </c>
      <c r="AS877" s="634">
        <f>IF(VLOOKUP($AU877,'FE Source'!$AN:$AS,4,FALSE)="",VLOOKUP($AU877,'FE Source'!$AN:$AS,3,FALSE),VLOOKUP($AU877,'FE Source'!$AN:$AS,4,FALSE))</f>
        <v>23.18</v>
      </c>
      <c r="AT877" s="637">
        <f>IF(VLOOKUP($AU877,'FE Source'!$AN:$AS,5,FALSE)=0,"-",VLOOKUP($AU877,'FE Source'!$AN:$AS,5,FALSE))</f>
        <v>45783</v>
      </c>
      <c r="AU877" s="636" t="s">
        <v>5666</v>
      </c>
      <c r="BE877" s="215">
        <f>IF(VLOOKUP($AU877,'FE Source'!$A:$AK,22,FALSE)=0,"-",VLOOKUP($AU877,'FE Source'!$A:$AK,22,FALSE))</f>
        <v>-4.34</v>
      </c>
      <c r="BF877" s="215">
        <f>IF(VLOOKUP($AU877,'FE Source'!$A:$AK,23,FALSE)=0,"-",VLOOKUP($AU877,'FE Source'!$A:$AK,23,FALSE))</f>
        <v>2.2999999999999998</v>
      </c>
      <c r="BG877" s="215">
        <f>IF(VLOOKUP($AU877,'FE Source'!$A:$AK,24,FALSE)=0,"-",VLOOKUP($AU877,'FE Source'!$A:$AK,24,FALSE))</f>
        <v>7.03</v>
      </c>
      <c r="BH877" s="215">
        <f>IF(VLOOKUP($AU877,'FE Source'!$A:$AK,25,FALSE)=0,"-",VLOOKUP($AU877,'FE Source'!$A:$AK,25,FALSE))</f>
        <v>-5.46</v>
      </c>
      <c r="BI877" s="215">
        <f>IF(VLOOKUP($AU877,'FE Source'!$A:$AK,26,FALSE)=0,"-",VLOOKUP($AU877,'FE Source'!$A:$AK,26,FALSE))</f>
        <v>1.1200000000000001</v>
      </c>
      <c r="BJ877" s="215">
        <f>IF(VLOOKUP($AU877,'FE Source'!$A:$AK,27,FALSE)=0,"-",VLOOKUP($AU877,'FE Source'!$A:$AK,27,FALSE))</f>
        <v>12.55</v>
      </c>
      <c r="BK877" s="215">
        <f>IF(VLOOKUP($AU877,'FE Source'!$A:$AK,28,FALSE)=0,"-",VLOOKUP($AU877,'FE Source'!$A:$AK,28,FALSE))</f>
        <v>-8.19</v>
      </c>
      <c r="BL877" s="215">
        <f>IF(VLOOKUP($AU877,'FE Source'!$A:$AK,29,FALSE)=0,"-",VLOOKUP($AU877,'FE Source'!$A:$AK,29,FALSE))</f>
        <v>-19.690000000000001</v>
      </c>
      <c r="BM877" s="215">
        <f>IF(VLOOKUP($AU877,'FE Source'!$A:$AK,30,FALSE)=0,"-",VLOOKUP($AU877,'FE Source'!$A:$AK,30,FALSE))</f>
        <v>6.64</v>
      </c>
      <c r="BN877" t="str">
        <f>IF(VLOOKUP($AU877,'FE Source'!$A:$AK,31,FALSE)="No Specified Index","-",IF(VLOOKUP($AU877,'FE Source'!$A:$AK,31,FALSE)=0,"-",VLOOKUP($AU877,'FE Source'!$A:$AK,31,FALSE)))</f>
        <v>Bloomberg Global Aggregate Index (Hedged USD)</v>
      </c>
      <c r="BO877" s="217">
        <f>IF(VLOOKUP($AU877,'FE Source'!$A:$AK,32,FALSE)=0,"-",VLOOKUP($AU877,'FE Source'!$A:$AK,32,FALSE))</f>
        <v>38807</v>
      </c>
      <c r="BP877" s="18">
        <f>IF(VLOOKUP($AU877,'FE Source'!$AZ:$BC,2,FALSE)=0,"-",VLOOKUP($AU877,'FE Source'!$AZ:$BC,2,FALSE))</f>
        <v>-1.63</v>
      </c>
      <c r="BQ877" s="18">
        <f>IF(VLOOKUP($AU877,'FE Source'!$AZ:$BC,3,FALSE)=0,"-",VLOOKUP($AU877,'FE Source'!$AZ:$BC,3,FALSE))</f>
        <v>0.38</v>
      </c>
      <c r="BR877" s="18">
        <f>IF(VLOOKUP($AU877,'FE Source'!$AZ:$BC,4,FALSE)=0,"-",VLOOKUP($AU877,'FE Source'!$AZ:$BC,4,FALSE))</f>
        <v>-3.72</v>
      </c>
    </row>
    <row r="878" spans="3:70" ht="15">
      <c r="C878" s="650" t="str">
        <f>INDEX('UT - Retail'!$B$7:$B$1409,MATCH(AU878,'UT - Retail'!$U$7:$U$1409,0),1)</f>
        <v>PIMCO Global Bond Fund Cl E Acc USD</v>
      </c>
      <c r="D878" s="650"/>
      <c r="E878" s="618" t="str">
        <f>VLOOKUP(C878,'UT - Retail'!$B:$K,8,FALSE)</f>
        <v>Fixed Income</v>
      </c>
      <c r="F878" s="618" t="str">
        <f>VLOOKUP(C878,'UT - Retail'!$B:$K,9,FALSE)</f>
        <v>Global</v>
      </c>
      <c r="G878" s="618" t="str">
        <f>VLOOKUP(C878,'UT - Retail'!$B:$K,10,FALSE)</f>
        <v>General</v>
      </c>
      <c r="H878" s="82" t="str">
        <f>VLOOKUP(C878,'UT - Retail'!$B:$N,13,FALSE)</f>
        <v>No</v>
      </c>
      <c r="I878" s="82" t="str">
        <f>VLOOKUP(C878,'UT - Retail'!$B:$Q,14,FALSE)</f>
        <v>No</v>
      </c>
      <c r="J878" s="618" t="str">
        <f>VLOOKUP(C878,'UT - Retail'!$B:$Q,11,FALSE)</f>
        <v>No</v>
      </c>
      <c r="K878" s="130" t="str">
        <f>VLOOKUP(C878,'UT - Retail'!$B:$P,15,FALSE)</f>
        <v>Yes</v>
      </c>
      <c r="L878" s="82" t="str">
        <f>VLOOKUP(C878,'UT - Retail'!$B:$Q,16,FALSE)</f>
        <v>Both</v>
      </c>
      <c r="M878" s="618" t="str">
        <f>VLOOKUP(C878,'UT - Retail'!$B:$K,6,FALSE)</f>
        <v>USD</v>
      </c>
      <c r="N878" s="618" t="str">
        <f>IFERROR(IF(MATCH(C878,'Portfolio Construction'!$AL:$AL,0),"Yes","No"),"No")</f>
        <v>No</v>
      </c>
      <c r="O878" s="618" t="str">
        <f>IFERROR(IF(MATCH(C878,'Portfolio Construction'!$AN:$AN,0),"Yes","No"),"No")</f>
        <v>No</v>
      </c>
      <c r="P878" s="618" t="str">
        <f>IFERROR(IF(MATCH(C878,'Portfolio Construction'!$AP:$AP,0),"Yes","No"),"No")</f>
        <v>No</v>
      </c>
      <c r="Q878" s="618" t="str">
        <f>IFERROR(IF(MATCH(C878,'Portfolio Construction'!$AR:$AR,0),"Yes","No"),"No")</f>
        <v>No</v>
      </c>
      <c r="R878" s="618" t="str">
        <f>IFERROR(IF(MATCH(C878,'Portfolio Construction'!$AT:$AT,0),"Yes","No"),"No")</f>
        <v>No</v>
      </c>
      <c r="S878" s="618" t="str">
        <f>IFERROR(IF(MATCH(C878,'Portfolio Construction'!$AV:$AV,0),"Yes","No"),"No")</f>
        <v>No</v>
      </c>
      <c r="T878" s="618" t="str">
        <f>IFERROR(IF(MATCH(C878,'Portfolio Construction'!$AX:$AX,0),"Yes","No"),"No")</f>
        <v>No</v>
      </c>
      <c r="U878" s="618" t="str">
        <f>IFERROR(IF(MATCH(C878,'Portfolio Construction'!$AZ:$AZ,0),"Yes","No"),"No")</f>
        <v>No</v>
      </c>
      <c r="V878" s="618" t="str">
        <f>IFERROR(IF(MATCH(C878,'Portfolio Construction'!$BB:$BB,0),"Yes","No"),"No")</f>
        <v>No</v>
      </c>
      <c r="W878" s="618">
        <f>IF(VLOOKUP($AU878,'FE Source'!$A:$W,3,FALSE)=0,"-",VLOOKUP($AU878,'FE Source'!$A:$W,3,FALSE))</f>
        <v>-4.29</v>
      </c>
      <c r="X878" s="618">
        <f>IF(VLOOKUP($AU878,'FE Source'!$A:$W,4,FALSE)=0,"-",VLOOKUP($AU878,'FE Source'!$A:$W,4,FALSE))</f>
        <v>-4.8600000000000003</v>
      </c>
      <c r="Y878" s="618">
        <f>IF(VLOOKUP($AU878,'FE Source'!$A:$W,5,FALSE)=0,"-",VLOOKUP($AU878,'FE Source'!$A:$W,5,FALSE))</f>
        <v>-1.28</v>
      </c>
      <c r="Z878" s="618">
        <f>IF(VLOOKUP($AU878,'FE Source'!$A:$W,6,FALSE)=0,"-",VLOOKUP($AU878,'FE Source'!$A:$W,6,FALSE))</f>
        <v>-0.13</v>
      </c>
      <c r="AA878" s="618">
        <f>IF(VLOOKUP($AU878,'FE Source'!$A:$W,7,FALSE)=0,"-",VLOOKUP($AU878,'FE Source'!$A:$W,7,FALSE))</f>
        <v>0.06</v>
      </c>
      <c r="AB878" s="618">
        <f>IF(VLOOKUP($AU878,'FE Source'!$A:$W,8,FALSE)=0,"-",VLOOKUP($AU878,'FE Source'!$A:$W,8,FALSE))</f>
        <v>-1.68</v>
      </c>
      <c r="AC878" s="632">
        <f>IF(VLOOKUP($AU878,'FE Source'!$A:$W,9,FALSE)=0,"-",VLOOKUP($AU878,'FE Source'!$A:$W,9,FALSE))</f>
        <v>1.51</v>
      </c>
      <c r="AD878" s="634">
        <f>IF(VLOOKUP($AU878,'FE Source'!$A:$W,10,FALSE)=0,"-",VLOOKUP($AU878,'FE Source'!$A:$W,10,FALSE))</f>
        <v>0.95</v>
      </c>
      <c r="AE878" s="618">
        <f>IF(VLOOKUP($AU878,'FE Source'!$A:$W,11,FALSE)=0,"-",VLOOKUP($AU878,'FE Source'!$A:$W,11,FALSE))</f>
        <v>4.67</v>
      </c>
      <c r="AF878" s="618" t="str">
        <f>IF(VLOOKUP($AU878,'FE Source'!$A:$W,12,FALSE)=0,"-",VLOOKUP($AU878,'FE Source'!$A:$W,12,FALSE))</f>
        <v>-</v>
      </c>
      <c r="AG878" s="618">
        <f>IF(VLOOKUP($AU878,'FE Source'!$A:$W,14,FALSE)=0,"-",VLOOKUP($AU878,'FE Source'!$A:$W,14,FALSE))</f>
        <v>-7.7</v>
      </c>
      <c r="AH878" s="102"/>
      <c r="AI878" s="618">
        <f>IF(VLOOKUP($AU878,'FE Source'!$A:$Y,20,FALSE)=0,"-",VLOOKUP($AU878,'FE Source'!$A:$Y,20,FALSE))</f>
        <v>106.9</v>
      </c>
      <c r="AJ878" s="102"/>
      <c r="AK878" s="102"/>
      <c r="AL878" s="632">
        <f>IF(VLOOKUP($AU878,'FE Source'!$A:$Y,19,FALSE)=0,"-",VLOOKUP($AU878,'FE Source'!$A:$Y,19,FALSE))</f>
        <v>121.68</v>
      </c>
      <c r="AM878" s="102"/>
      <c r="AN878" s="635">
        <f>IF(VLOOKUP($AU878,'FE Source'!$A:$W,13,FALSE)=0,"-",VLOOKUP($AU878,'FE Source'!$A:$W,13,FALSE))</f>
        <v>21011.599999999999</v>
      </c>
      <c r="AO878" s="634" t="str">
        <f>IF(J878="no","-",IF(VLOOKUP($AU878,'FE Source'!$A:$W,15,FALSE)=0,"-",VLOOKUP($AU878,'FE Source'!$A:$W,15,FALSE)))</f>
        <v>-</v>
      </c>
      <c r="AP878" s="618" t="str">
        <f>IF(AO878="-","-",IF(VLOOKUP($AU878,'FE Source'!$A:$Z,21,FALSE)=0,"-",IF(VLOOKUP($AU878,'FE Source'!$A:$Z,21,FALSE)=2,"Semi-Annual",IF(VLOOKUP($AU878,'FE Source'!$A:$Z,21,FALSE)=4,"Quarterly",IF(VLOOKUP($AU878,'FE Source'!$A:$Z,21,FALSE)=12,"Monthly","Annual")))))</f>
        <v>-</v>
      </c>
      <c r="AQ878" s="632">
        <f t="array" ref="AQ878">IF(VLOOKUP($AU878,'FE Source'!$A:$W,16,FALSE)=0,"-",VLOOKUP($AU878,'FE Source'!$A:$W,16,FALSE))</f>
        <v>1.39</v>
      </c>
      <c r="AR878" s="636" t="str">
        <f>IF(VLOOKUP($AU878,'FE Source'!$A:$W,17,FALSE)=0,"-",VLOOKUP($AU878,'FE Source'!$A:$W,17,FALSE))</f>
        <v>Bronze</v>
      </c>
      <c r="AS878" s="634">
        <f>IF(VLOOKUP($AU878,'FE Source'!$AN:$AS,4,FALSE)="",VLOOKUP($AU878,'FE Source'!$AN:$AS,3,FALSE),VLOOKUP($AU878,'FE Source'!$AN:$AS,4,FALSE))</f>
        <v>30.42</v>
      </c>
      <c r="AT878" s="637">
        <f>IF(VLOOKUP($AU878,'FE Source'!$AN:$AS,5,FALSE)=0,"-",VLOOKUP($AU878,'FE Source'!$AN:$AS,5,FALSE))</f>
        <v>45783</v>
      </c>
      <c r="AU878" s="636" t="s">
        <v>734</v>
      </c>
      <c r="BE878" s="215">
        <f>IF(VLOOKUP($AU878,'FE Source'!$A:$AK,22,FALSE)=0,"-",VLOOKUP($AU878,'FE Source'!$A:$AK,22,FALSE))</f>
        <v>7.06</v>
      </c>
      <c r="BF878" s="215">
        <f>IF(VLOOKUP($AU878,'FE Source'!$A:$AK,23,FALSE)=0,"-",VLOOKUP($AU878,'FE Source'!$A:$AK,23,FALSE))</f>
        <v>6.81</v>
      </c>
      <c r="BG878" s="215">
        <f>IF(VLOOKUP($AU878,'FE Source'!$A:$AK,24,FALSE)=0,"-",VLOOKUP($AU878,'FE Source'!$A:$AK,24,FALSE))</f>
        <v>-4.16</v>
      </c>
      <c r="BH878" s="215">
        <f>IF(VLOOKUP($AU878,'FE Source'!$A:$AK,25,FALSE)=0,"-",VLOOKUP($AU878,'FE Source'!$A:$AK,25,FALSE))</f>
        <v>2.14</v>
      </c>
      <c r="BI878" s="215">
        <f>IF(VLOOKUP($AU878,'FE Source'!$A:$AK,26,FALSE)=0,"-",VLOOKUP($AU878,'FE Source'!$A:$AK,26,FALSE))</f>
        <v>6</v>
      </c>
      <c r="BJ878" s="215">
        <f>IF(VLOOKUP($AU878,'FE Source'!$A:$AK,27,FALSE)=0,"-",VLOOKUP($AU878,'FE Source'!$A:$AK,27,FALSE))</f>
        <v>4.87</v>
      </c>
      <c r="BK878" s="215">
        <f>IF(VLOOKUP($AU878,'FE Source'!$A:$AK,28,FALSE)=0,"-",VLOOKUP($AU878,'FE Source'!$A:$AK,28,FALSE))</f>
        <v>-0.38</v>
      </c>
      <c r="BL878" s="215">
        <f>IF(VLOOKUP($AU878,'FE Source'!$A:$AK,29,FALSE)=0,"-",VLOOKUP($AU878,'FE Source'!$A:$AK,29,FALSE))</f>
        <v>-12.63</v>
      </c>
      <c r="BM878" s="215">
        <f>IF(VLOOKUP($AU878,'FE Source'!$A:$AK,30,FALSE)=0,"-",VLOOKUP($AU878,'FE Source'!$A:$AK,30,FALSE))</f>
        <v>5.33</v>
      </c>
      <c r="BN878" t="str">
        <f>IF(VLOOKUP($AU878,'FE Source'!$A:$AK,31,FALSE)="No Specified Index","-",IF(VLOOKUP($AU878,'FE Source'!$A:$AK,31,FALSE)=0,"-",VLOOKUP($AU878,'FE Source'!$A:$AK,31,FALSE)))</f>
        <v>Bloomberg Global Aggregate Index (Hedged USD)</v>
      </c>
      <c r="BO878" s="217">
        <f>IF(VLOOKUP($AU878,'FE Source'!$A:$AK,32,FALSE)=0,"-",VLOOKUP($AU878,'FE Source'!$A:$AK,32,FALSE))</f>
        <v>38807</v>
      </c>
      <c r="BP878" s="18">
        <f>IF(VLOOKUP($AU878,'FE Source'!$AZ:$BC,2,FALSE)=0,"-",VLOOKUP($AU878,'FE Source'!$AZ:$BC,2,FALSE))</f>
        <v>-1.9</v>
      </c>
      <c r="BQ878" s="18">
        <f>IF(VLOOKUP($AU878,'FE Source'!$AZ:$BC,3,FALSE)=0,"-",VLOOKUP($AU878,'FE Source'!$AZ:$BC,3,FALSE))</f>
        <v>7.0000000000000007E-2</v>
      </c>
      <c r="BR878" s="18">
        <f>IF(VLOOKUP($AU878,'FE Source'!$AZ:$BC,4,FALSE)=0,"-",VLOOKUP($AU878,'FE Source'!$AZ:$BC,4,FALSE))</f>
        <v>-0.3</v>
      </c>
    </row>
    <row r="879" spans="3:70" ht="15">
      <c r="C879" s="650" t="str">
        <f>INDEX('UT - Retail'!$B$7:$B$1409,MATCH(AU879,'UT - Retail'!$U$7:$U$1409,0),1)</f>
        <v>PIMCO Global Bond Fund Cl E Inc USD</v>
      </c>
      <c r="D879" s="650"/>
      <c r="E879" s="618" t="str">
        <f>VLOOKUP(C879,'UT - Retail'!$B:$K,8,FALSE)</f>
        <v>Fixed Income</v>
      </c>
      <c r="F879" s="618" t="str">
        <f>VLOOKUP(C879,'UT - Retail'!$B:$K,9,FALSE)</f>
        <v>Global</v>
      </c>
      <c r="G879" s="618" t="str">
        <f>VLOOKUP(C879,'UT - Retail'!$B:$K,10,FALSE)</f>
        <v>General</v>
      </c>
      <c r="H879" s="82" t="str">
        <f>VLOOKUP(C879,'UT - Retail'!$B:$N,13,FALSE)</f>
        <v>No</v>
      </c>
      <c r="I879" s="82" t="str">
        <f>VLOOKUP(C879,'UT - Retail'!$B:$Q,14,FALSE)</f>
        <v>No</v>
      </c>
      <c r="J879" s="618" t="str">
        <f>VLOOKUP(C879,'UT - Retail'!$B:$Q,11,FALSE)</f>
        <v>Yes</v>
      </c>
      <c r="K879" s="130" t="str">
        <f>VLOOKUP(C879,'UT - Retail'!$B:$P,15,FALSE)</f>
        <v>Yes</v>
      </c>
      <c r="L879" s="82" t="str">
        <f>VLOOKUP(C879,'UT - Retail'!$B:$Q,16,FALSE)</f>
        <v>iFast</v>
      </c>
      <c r="M879" s="618" t="str">
        <f>VLOOKUP(C879,'UT - Retail'!$B:$K,6,FALSE)</f>
        <v>USD</v>
      </c>
      <c r="N879" s="618" t="str">
        <f>IFERROR(IF(MATCH(C879,'Portfolio Construction'!$AL:$AL,0),"Yes","No"),"No")</f>
        <v>No</v>
      </c>
      <c r="O879" s="618" t="str">
        <f>IFERROR(IF(MATCH(C879,'Portfolio Construction'!$AN:$AN,0),"Yes","No"),"No")</f>
        <v>No</v>
      </c>
      <c r="P879" s="618" t="str">
        <f>IFERROR(IF(MATCH(C879,'Portfolio Construction'!$AP:$AP,0),"Yes","No"),"No")</f>
        <v>No</v>
      </c>
      <c r="Q879" s="618" t="str">
        <f>IFERROR(IF(MATCH(C879,'Portfolio Construction'!$AR:$AR,0),"Yes","No"),"No")</f>
        <v>No</v>
      </c>
      <c r="R879" s="618" t="str">
        <f>IFERROR(IF(MATCH(C879,'Portfolio Construction'!$AT:$AT,0),"Yes","No"),"No")</f>
        <v>No</v>
      </c>
      <c r="S879" s="618" t="str">
        <f>IFERROR(IF(MATCH(C879,'Portfolio Construction'!$AV:$AV,0),"Yes","No"),"No")</f>
        <v>No</v>
      </c>
      <c r="T879" s="618" t="str">
        <f>IFERROR(IF(MATCH(C879,'Portfolio Construction'!$AX:$AX,0),"Yes","No"),"No")</f>
        <v>No</v>
      </c>
      <c r="U879" s="618" t="str">
        <f>IFERROR(IF(MATCH(C879,'Portfolio Construction'!$AZ:$AZ,0),"Yes","No"),"No")</f>
        <v>No</v>
      </c>
      <c r="V879" s="618" t="str">
        <f>IFERROR(IF(MATCH(C879,'Portfolio Construction'!$BB:$BB,0),"Yes","No"),"No")</f>
        <v>No</v>
      </c>
      <c r="W879" s="618">
        <f>IF(VLOOKUP($AU879,'FE Source'!$A:$W,3,FALSE)=0,"-",VLOOKUP($AU879,'FE Source'!$A:$W,3,FALSE))</f>
        <v>-4.3099999999999996</v>
      </c>
      <c r="X879" s="618">
        <f>IF(VLOOKUP($AU879,'FE Source'!$A:$W,4,FALSE)=0,"-",VLOOKUP($AU879,'FE Source'!$A:$W,4,FALSE))</f>
        <v>-4.87</v>
      </c>
      <c r="Y879" s="618">
        <f>IF(VLOOKUP($AU879,'FE Source'!$A:$W,5,FALSE)=0,"-",VLOOKUP($AU879,'FE Source'!$A:$W,5,FALSE))</f>
        <v>-1.22</v>
      </c>
      <c r="Z879" s="618">
        <f>IF(VLOOKUP($AU879,'FE Source'!$A:$W,6,FALSE)=0,"-",VLOOKUP($AU879,'FE Source'!$A:$W,6,FALSE))</f>
        <v>-0.09</v>
      </c>
      <c r="AA879" s="618">
        <f>IF(VLOOKUP($AU879,'FE Source'!$A:$W,7,FALSE)=0,"-",VLOOKUP($AU879,'FE Source'!$A:$W,7,FALSE))</f>
        <v>7.0000000000000007E-2</v>
      </c>
      <c r="AB879" s="618">
        <f>IF(VLOOKUP($AU879,'FE Source'!$A:$W,8,FALSE)=0,"-",VLOOKUP($AU879,'FE Source'!$A:$W,8,FALSE))</f>
        <v>-1.68</v>
      </c>
      <c r="AC879" s="632">
        <f>IF(VLOOKUP($AU879,'FE Source'!$A:$W,9,FALSE)=0,"-",VLOOKUP($AU879,'FE Source'!$A:$W,9,FALSE))</f>
        <v>1.51</v>
      </c>
      <c r="AD879" s="634">
        <f>IF(VLOOKUP($AU879,'FE Source'!$A:$W,10,FALSE)=0,"-",VLOOKUP($AU879,'FE Source'!$A:$W,10,FALSE))</f>
        <v>0.95</v>
      </c>
      <c r="AE879" s="618">
        <f>IF(VLOOKUP($AU879,'FE Source'!$A:$W,11,FALSE)=0,"-",VLOOKUP($AU879,'FE Source'!$A:$W,11,FALSE))</f>
        <v>4.66</v>
      </c>
      <c r="AF879" s="618" t="str">
        <f>IF(VLOOKUP($AU879,'FE Source'!$A:$W,12,FALSE)=0,"-",VLOOKUP($AU879,'FE Source'!$A:$W,12,FALSE))</f>
        <v>-</v>
      </c>
      <c r="AG879" s="618">
        <f>IF(VLOOKUP($AU879,'FE Source'!$A:$W,14,FALSE)=0,"-",VLOOKUP($AU879,'FE Source'!$A:$W,14,FALSE))</f>
        <v>-7.69</v>
      </c>
      <c r="AH879" s="102"/>
      <c r="AI879" s="618">
        <f>IF(VLOOKUP($AU879,'FE Source'!$A:$Y,20,FALSE)=0,"-",VLOOKUP($AU879,'FE Source'!$A:$Y,20,FALSE))</f>
        <v>107.26</v>
      </c>
      <c r="AJ879" s="102"/>
      <c r="AK879" s="102"/>
      <c r="AL879" s="632">
        <f>IF(VLOOKUP($AU879,'FE Source'!$A:$Y,19,FALSE)=0,"-",VLOOKUP($AU879,'FE Source'!$A:$Y,19,FALSE))</f>
        <v>121.95</v>
      </c>
      <c r="AM879" s="102"/>
      <c r="AN879" s="635">
        <f>IF(VLOOKUP($AU879,'FE Source'!$A:$W,13,FALSE)=0,"-",VLOOKUP($AU879,'FE Source'!$A:$W,13,FALSE))</f>
        <v>21011.599999999999</v>
      </c>
      <c r="AO879" s="634">
        <f>IF(J879="no","-",IF(VLOOKUP($AU879,'FE Source'!$A:$W,15,FALSE)=0,"-",VLOOKUP($AU879,'FE Source'!$A:$W,15,FALSE)))</f>
        <v>3.26</v>
      </c>
      <c r="AP879" s="618" t="str">
        <f>IF(AO879="-","-",IF(VLOOKUP($AU879,'FE Source'!$A:$Z,21,FALSE)=0,"-",IF(VLOOKUP($AU879,'FE Source'!$A:$Z,21,FALSE)=2,"Semi-Annual",IF(VLOOKUP($AU879,'FE Source'!$A:$Z,21,FALSE)=4,"Quarterly",IF(VLOOKUP($AU879,'FE Source'!$A:$Z,21,FALSE)=12,"Monthly","Annual")))))</f>
        <v>Monthly</v>
      </c>
      <c r="AQ879" s="632">
        <f t="array" ref="AQ879">IF(VLOOKUP($AU879,'FE Source'!$A:$W,16,FALSE)=0,"-",VLOOKUP($AU879,'FE Source'!$A:$W,16,FALSE))</f>
        <v>1.39</v>
      </c>
      <c r="AR879" s="636" t="str">
        <f>IF(VLOOKUP($AU879,'FE Source'!$A:$W,17,FALSE)=0,"-",VLOOKUP($AU879,'FE Source'!$A:$W,17,FALSE))</f>
        <v>Bronze</v>
      </c>
      <c r="AS879" s="634">
        <f>IF(VLOOKUP($AU879,'FE Source'!$AN:$AS,4,FALSE)="",VLOOKUP($AU879,'FE Source'!$AN:$AS,3,FALSE),VLOOKUP($AU879,'FE Source'!$AN:$AS,4,FALSE))</f>
        <v>13.42</v>
      </c>
      <c r="AT879" s="637">
        <f>IF(VLOOKUP($AU879,'FE Source'!$AN:$AS,5,FALSE)=0,"-",VLOOKUP($AU879,'FE Source'!$AN:$AS,5,FALSE))</f>
        <v>45783</v>
      </c>
      <c r="AU879" s="636" t="s">
        <v>5671</v>
      </c>
      <c r="BE879" s="215">
        <f>IF(VLOOKUP($AU879,'FE Source'!$A:$AK,22,FALSE)=0,"-",VLOOKUP($AU879,'FE Source'!$A:$AK,22,FALSE))</f>
        <v>7.04</v>
      </c>
      <c r="BF879" s="215">
        <f>IF(VLOOKUP($AU879,'FE Source'!$A:$AK,23,FALSE)=0,"-",VLOOKUP($AU879,'FE Source'!$A:$AK,23,FALSE))</f>
        <v>6.78</v>
      </c>
      <c r="BG879" s="215">
        <f>IF(VLOOKUP($AU879,'FE Source'!$A:$AK,24,FALSE)=0,"-",VLOOKUP($AU879,'FE Source'!$A:$AK,24,FALSE))</f>
        <v>-4.1900000000000004</v>
      </c>
      <c r="BH879" s="215">
        <f>IF(VLOOKUP($AU879,'FE Source'!$A:$AK,25,FALSE)=0,"-",VLOOKUP($AU879,'FE Source'!$A:$AK,25,FALSE))</f>
        <v>2.11</v>
      </c>
      <c r="BI879" s="215">
        <f>IF(VLOOKUP($AU879,'FE Source'!$A:$AK,26,FALSE)=0,"-",VLOOKUP($AU879,'FE Source'!$A:$AK,26,FALSE))</f>
        <v>6.09</v>
      </c>
      <c r="BJ879" s="215">
        <f>IF(VLOOKUP($AU879,'FE Source'!$A:$AK,27,FALSE)=0,"-",VLOOKUP($AU879,'FE Source'!$A:$AK,27,FALSE))</f>
        <v>4.82</v>
      </c>
      <c r="BK879" s="215">
        <f>IF(VLOOKUP($AU879,'FE Source'!$A:$AK,28,FALSE)=0,"-",VLOOKUP($AU879,'FE Source'!$A:$AK,28,FALSE))</f>
        <v>-0.34</v>
      </c>
      <c r="BL879" s="215">
        <f>IF(VLOOKUP($AU879,'FE Source'!$A:$AK,29,FALSE)=0,"-",VLOOKUP($AU879,'FE Source'!$A:$AK,29,FALSE))</f>
        <v>-12.66</v>
      </c>
      <c r="BM879" s="215">
        <f>IF(VLOOKUP($AU879,'FE Source'!$A:$AK,30,FALSE)=0,"-",VLOOKUP($AU879,'FE Source'!$A:$AK,30,FALSE))</f>
        <v>5.32</v>
      </c>
      <c r="BN879" t="str">
        <f>IF(VLOOKUP($AU879,'FE Source'!$A:$AK,31,FALSE)="No Specified Index","-",IF(VLOOKUP($AU879,'FE Source'!$A:$AK,31,FALSE)=0,"-",VLOOKUP($AU879,'FE Source'!$A:$AK,31,FALSE)))</f>
        <v>Bloomberg Global Aggregate Index (Hedged USD)</v>
      </c>
      <c r="BO879" s="217">
        <f>IF(VLOOKUP($AU879,'FE Source'!$A:$AK,32,FALSE)=0,"-",VLOOKUP($AU879,'FE Source'!$A:$AK,32,FALSE))</f>
        <v>38653</v>
      </c>
      <c r="BP879" s="18">
        <f>IF(VLOOKUP($AU879,'FE Source'!$AZ:$BC,2,FALSE)=0,"-",VLOOKUP($AU879,'FE Source'!$AZ:$BC,2,FALSE))</f>
        <v>-1.87</v>
      </c>
      <c r="BQ879" s="18">
        <f>IF(VLOOKUP($AU879,'FE Source'!$AZ:$BC,3,FALSE)=0,"-",VLOOKUP($AU879,'FE Source'!$AZ:$BC,3,FALSE))</f>
        <v>0.05</v>
      </c>
      <c r="BR879" s="18">
        <f>IF(VLOOKUP($AU879,'FE Source'!$AZ:$BC,4,FALSE)=0,"-",VLOOKUP($AU879,'FE Source'!$AZ:$BC,4,FALSE))</f>
        <v>-0.19</v>
      </c>
    </row>
    <row r="880" spans="3:70" ht="15">
      <c r="C880" s="650" t="str">
        <f>INDEX('UT - Retail'!$B$7:$B$1409,MATCH(AU880,'UT - Retail'!$U$7:$U$1409,0),1)</f>
        <v>PIMCO Global High Yield Bond Fund Cl E Acc EUR-H</v>
      </c>
      <c r="D880" s="650"/>
      <c r="E880" s="618" t="str">
        <f>VLOOKUP(C880,'UT - Retail'!$B:$K,8,FALSE)</f>
        <v>Fixed Income</v>
      </c>
      <c r="F880" s="618" t="str">
        <f>VLOOKUP(C880,'UT - Retail'!$B:$K,9,FALSE)</f>
        <v>Global</v>
      </c>
      <c r="G880" s="618" t="str">
        <f>VLOOKUP(C880,'UT - Retail'!$B:$K,10,FALSE)</f>
        <v>High Yield</v>
      </c>
      <c r="H880" s="82" t="str">
        <f>VLOOKUP(C880,'UT - Retail'!$B:$N,13,FALSE)</f>
        <v>No</v>
      </c>
      <c r="I880" s="82" t="str">
        <f>VLOOKUP(C880,'UT - Retail'!$B:$Q,14,FALSE)</f>
        <v>No</v>
      </c>
      <c r="J880" s="618" t="str">
        <f>VLOOKUP(C880,'UT - Retail'!$B:$Q,11,FALSE)</f>
        <v>No</v>
      </c>
      <c r="K880" s="130" t="str">
        <f>VLOOKUP(C880,'UT - Retail'!$B:$P,15,FALSE)</f>
        <v>Yes</v>
      </c>
      <c r="L880" s="82" t="str">
        <f>VLOOKUP(C880,'UT - Retail'!$B:$Q,16,FALSE)</f>
        <v>iFast</v>
      </c>
      <c r="M880" s="618" t="str">
        <f>VLOOKUP(C880,'UT - Retail'!$B:$K,6,FALSE)</f>
        <v>EUR</v>
      </c>
      <c r="N880" s="618" t="str">
        <f>IFERROR(IF(MATCH(C880,'Portfolio Construction'!$AL:$AL,0),"Yes","No"),"No")</f>
        <v>Yes</v>
      </c>
      <c r="O880" s="618" t="str">
        <f>IFERROR(IF(MATCH(C880,'Portfolio Construction'!$AN:$AN,0),"Yes","No"),"No")</f>
        <v>No</v>
      </c>
      <c r="P880" s="618" t="str">
        <f>IFERROR(IF(MATCH(C880,'Portfolio Construction'!$AP:$AP,0),"Yes","No"),"No")</f>
        <v>No</v>
      </c>
      <c r="Q880" s="618" t="str">
        <f>IFERROR(IF(MATCH(C880,'Portfolio Construction'!$AR:$AR,0),"Yes","No"),"No")</f>
        <v>No</v>
      </c>
      <c r="R880" s="618" t="str">
        <f>IFERROR(IF(MATCH(C880,'Portfolio Construction'!$AT:$AT,0),"Yes","No"),"No")</f>
        <v>No</v>
      </c>
      <c r="S880" s="618" t="str">
        <f>IFERROR(IF(MATCH(C880,'Portfolio Construction'!$AV:$AV,0),"Yes","No"),"No")</f>
        <v>No</v>
      </c>
      <c r="T880" s="618" t="str">
        <f>IFERROR(IF(MATCH(C880,'Portfolio Construction'!$AX:$AX,0),"Yes","No"),"No")</f>
        <v>No</v>
      </c>
      <c r="U880" s="618" t="str">
        <f>IFERROR(IF(MATCH(C880,'Portfolio Construction'!$AZ:$AZ,0),"Yes","No"),"No")</f>
        <v>No</v>
      </c>
      <c r="V880" s="618" t="str">
        <f>IFERROR(IF(MATCH(C880,'Portfolio Construction'!$BB:$BB,0),"Yes","No"),"No")</f>
        <v>No</v>
      </c>
      <c r="W880" s="618">
        <f>IF(VLOOKUP($AU880,'FE Source'!$A:$W,3,FALSE)=0,"-",VLOOKUP($AU880,'FE Source'!$A:$W,3,FALSE))</f>
        <v>3.91</v>
      </c>
      <c r="X880" s="618">
        <f>IF(VLOOKUP($AU880,'FE Source'!$A:$W,4,FALSE)=0,"-",VLOOKUP($AU880,'FE Source'!$A:$W,4,FALSE))</f>
        <v>0.62</v>
      </c>
      <c r="Y880" s="618">
        <f>IF(VLOOKUP($AU880,'FE Source'!$A:$W,5,FALSE)=0,"-",VLOOKUP($AU880,'FE Source'!$A:$W,5,FALSE))</f>
        <v>2.8</v>
      </c>
      <c r="Z880" s="618">
        <f>IF(VLOOKUP($AU880,'FE Source'!$A:$W,6,FALSE)=0,"-",VLOOKUP($AU880,'FE Source'!$A:$W,6,FALSE))</f>
        <v>4.9400000000000004</v>
      </c>
      <c r="AA880" s="618">
        <f>IF(VLOOKUP($AU880,'FE Source'!$A:$W,7,FALSE)=0,"-",VLOOKUP($AU880,'FE Source'!$A:$W,7,FALSE))</f>
        <v>3.79</v>
      </c>
      <c r="AB880" s="618">
        <f>IF(VLOOKUP($AU880,'FE Source'!$A:$W,8,FALSE)=0,"-",VLOOKUP($AU880,'FE Source'!$A:$W,8,FALSE))</f>
        <v>1.7</v>
      </c>
      <c r="AC880" s="632">
        <f>IF(VLOOKUP($AU880,'FE Source'!$A:$W,9,FALSE)=0,"-",VLOOKUP($AU880,'FE Source'!$A:$W,9,FALSE))</f>
        <v>1.42</v>
      </c>
      <c r="AD880" s="634">
        <f>IF(VLOOKUP($AU880,'FE Source'!$A:$W,10,FALSE)=0,"-",VLOOKUP($AU880,'FE Source'!$A:$W,10,FALSE))</f>
        <v>0.85</v>
      </c>
      <c r="AE880" s="618">
        <f>IF(VLOOKUP($AU880,'FE Source'!$A:$W,11,FALSE)=0,"-",VLOOKUP($AU880,'FE Source'!$A:$W,11,FALSE))</f>
        <v>8.4499999999999993</v>
      </c>
      <c r="AF880" s="618">
        <f>IF(VLOOKUP($AU880,'FE Source'!$A:$W,12,FALSE)=0,"-",VLOOKUP($AU880,'FE Source'!$A:$W,12,FALSE))</f>
        <v>0.17</v>
      </c>
      <c r="AG880" s="618">
        <f>IF(VLOOKUP($AU880,'FE Source'!$A:$W,14,FALSE)=0,"-",VLOOKUP($AU880,'FE Source'!$A:$W,14,FALSE))</f>
        <v>-12.34</v>
      </c>
      <c r="AH880" s="102"/>
      <c r="AI880" s="618">
        <f>IF(VLOOKUP($AU880,'FE Source'!$A:$Y,20,FALSE)=0,"-",VLOOKUP($AU880,'FE Source'!$A:$Y,20,FALSE))</f>
        <v>68.83</v>
      </c>
      <c r="AJ880" s="102"/>
      <c r="AK880" s="102"/>
      <c r="AL880" s="632">
        <f>IF(VLOOKUP($AU880,'FE Source'!$A:$Y,19,FALSE)=0,"-",VLOOKUP($AU880,'FE Source'!$A:$Y,19,FALSE))</f>
        <v>43.21</v>
      </c>
      <c r="AM880" s="102"/>
      <c r="AN880" s="635">
        <f>IF(VLOOKUP($AU880,'FE Source'!$A:$W,13,FALSE)=0,"-",VLOOKUP($AU880,'FE Source'!$A:$W,13,FALSE))</f>
        <v>3628.8</v>
      </c>
      <c r="AO880" s="634" t="str">
        <f>IF(J880="no","-",IF(VLOOKUP($AU880,'FE Source'!$A:$W,15,FALSE)=0,"-",VLOOKUP($AU880,'FE Source'!$A:$W,15,FALSE)))</f>
        <v>-</v>
      </c>
      <c r="AP880" s="618" t="str">
        <f>IF(AO880="-","-",IF(VLOOKUP($AU880,'FE Source'!$A:$Z,21,FALSE)=0,"-",IF(VLOOKUP($AU880,'FE Source'!$A:$Z,21,FALSE)=2,"Semi-Annual",IF(VLOOKUP($AU880,'FE Source'!$A:$Z,21,FALSE)=4,"Quarterly",IF(VLOOKUP($AU880,'FE Source'!$A:$Z,21,FALSE)=12,"Monthly","Annual")))))</f>
        <v>-</v>
      </c>
      <c r="AQ880" s="632">
        <f t="array" ref="AQ880">IF(VLOOKUP($AU880,'FE Source'!$A:$W,16,FALSE)=0,"-",VLOOKUP($AU880,'FE Source'!$A:$W,16,FALSE))</f>
        <v>1.45</v>
      </c>
      <c r="AR880" s="636" t="str">
        <f>IF(VLOOKUP($AU880,'FE Source'!$A:$W,17,FALSE)=0,"-",VLOOKUP($AU880,'FE Source'!$A:$W,17,FALSE))</f>
        <v>Neutral</v>
      </c>
      <c r="AS880" s="634">
        <f>IF(VLOOKUP($AU880,'FE Source'!$AN:$AS,4,FALSE)="",VLOOKUP($AU880,'FE Source'!$AN:$AS,3,FALSE),VLOOKUP($AU880,'FE Source'!$AN:$AS,4,FALSE))</f>
        <v>24.88</v>
      </c>
      <c r="AT880" s="637">
        <f>IF(VLOOKUP($AU880,'FE Source'!$AN:$AS,5,FALSE)=0,"-",VLOOKUP($AU880,'FE Source'!$AN:$AS,5,FALSE))</f>
        <v>45783</v>
      </c>
      <c r="AU880" s="636" t="s">
        <v>5830</v>
      </c>
      <c r="BE880" s="215">
        <f>IF(VLOOKUP($AU880,'FE Source'!$A:$AK,22,FALSE)=0,"-",VLOOKUP($AU880,'FE Source'!$A:$AK,22,FALSE))</f>
        <v>-5.63</v>
      </c>
      <c r="BF880" s="215">
        <f>IF(VLOOKUP($AU880,'FE Source'!$A:$AK,23,FALSE)=0,"-",VLOOKUP($AU880,'FE Source'!$A:$AK,23,FALSE))</f>
        <v>8.64</v>
      </c>
      <c r="BG880" s="215">
        <f>IF(VLOOKUP($AU880,'FE Source'!$A:$AK,24,FALSE)=0,"-",VLOOKUP($AU880,'FE Source'!$A:$AK,24,FALSE))</f>
        <v>9.85</v>
      </c>
      <c r="BH880" s="215">
        <f>IF(VLOOKUP($AU880,'FE Source'!$A:$AK,25,FALSE)=0,"-",VLOOKUP($AU880,'FE Source'!$A:$AK,25,FALSE))</f>
        <v>-8.65</v>
      </c>
      <c r="BI880" s="215">
        <f>IF(VLOOKUP($AU880,'FE Source'!$A:$AK,26,FALSE)=0,"-",VLOOKUP($AU880,'FE Source'!$A:$AK,26,FALSE))</f>
        <v>7.4</v>
      </c>
      <c r="BJ880" s="215">
        <f>IF(VLOOKUP($AU880,'FE Source'!$A:$AK,27,FALSE)=0,"-",VLOOKUP($AU880,'FE Source'!$A:$AK,27,FALSE))</f>
        <v>8.92</v>
      </c>
      <c r="BK880" s="215">
        <f>IF(VLOOKUP($AU880,'FE Source'!$A:$AK,28,FALSE)=0,"-",VLOOKUP($AU880,'FE Source'!$A:$AK,28,FALSE))</f>
        <v>-3.56</v>
      </c>
      <c r="BL880" s="215">
        <f>IF(VLOOKUP($AU880,'FE Source'!$A:$AK,29,FALSE)=0,"-",VLOOKUP($AU880,'FE Source'!$A:$AK,29,FALSE))</f>
        <v>-18.829999999999998</v>
      </c>
      <c r="BM880" s="215">
        <f>IF(VLOOKUP($AU880,'FE Source'!$A:$AK,30,FALSE)=0,"-",VLOOKUP($AU880,'FE Source'!$A:$AK,30,FALSE))</f>
        <v>11.57</v>
      </c>
      <c r="BN880" t="str">
        <f>IF(VLOOKUP($AU880,'FE Source'!$A:$AK,31,FALSE)="No Specified Index","-",IF(VLOOKUP($AU880,'FE Source'!$A:$AK,31,FALSE)=0,"-",VLOOKUP($AU880,'FE Source'!$A:$AK,31,FALSE)))</f>
        <v>ICE BofA BB-B Rated Developed Markets High Yield..</v>
      </c>
      <c r="BO880" s="217">
        <f>IF(VLOOKUP($AU880,'FE Source'!$A:$AK,32,FALSE)=0,"-",VLOOKUP($AU880,'FE Source'!$A:$AK,32,FALSE))</f>
        <v>38807</v>
      </c>
      <c r="BP880" s="18">
        <f>IF(VLOOKUP($AU880,'FE Source'!$AZ:$BC,2,FALSE)=0,"-",VLOOKUP($AU880,'FE Source'!$AZ:$BC,2,FALSE))</f>
        <v>-2.13</v>
      </c>
      <c r="BQ880" s="18">
        <f>IF(VLOOKUP($AU880,'FE Source'!$AZ:$BC,3,FALSE)=0,"-",VLOOKUP($AU880,'FE Source'!$AZ:$BC,3,FALSE))</f>
        <v>-4.75</v>
      </c>
      <c r="BR880" s="18">
        <f>IF(VLOOKUP($AU880,'FE Source'!$AZ:$BC,4,FALSE)=0,"-",VLOOKUP($AU880,'FE Source'!$AZ:$BC,4,FALSE))</f>
        <v>-3.83</v>
      </c>
    </row>
    <row r="881" spans="3:70" ht="15">
      <c r="C881" s="650" t="str">
        <f>INDEX('UT - Retail'!$B$7:$B$1409,MATCH(AU881,'UT - Retail'!$U$7:$U$1409,0),1)</f>
        <v>PIMCO Global High Yield Bond Fund Cl E Acc USD</v>
      </c>
      <c r="D881" s="650"/>
      <c r="E881" s="618" t="str">
        <f>VLOOKUP(C881,'UT - Retail'!$B:$K,8,FALSE)</f>
        <v>Fixed Income</v>
      </c>
      <c r="F881" s="618" t="str">
        <f>VLOOKUP(C881,'UT - Retail'!$B:$K,9,FALSE)</f>
        <v>Global</v>
      </c>
      <c r="G881" s="618" t="str">
        <f>VLOOKUP(C881,'UT - Retail'!$B:$K,10,FALSE)</f>
        <v>High Yield</v>
      </c>
      <c r="H881" s="82" t="str">
        <f>VLOOKUP(C881,'UT - Retail'!$B:$N,13,FALSE)</f>
        <v>No</v>
      </c>
      <c r="I881" s="82" t="str">
        <f>VLOOKUP(C881,'UT - Retail'!$B:$Q,14,FALSE)</f>
        <v>No</v>
      </c>
      <c r="J881" s="618" t="str">
        <f>VLOOKUP(C881,'UT - Retail'!$B:$Q,11,FALSE)</f>
        <v>No</v>
      </c>
      <c r="K881" s="130" t="str">
        <f>VLOOKUP(C881,'UT - Retail'!$B:$P,15,FALSE)</f>
        <v>Yes</v>
      </c>
      <c r="L881" s="82" t="str">
        <f>VLOOKUP(C881,'UT - Retail'!$B:$Q,16,FALSE)</f>
        <v>iFast</v>
      </c>
      <c r="M881" s="618" t="str">
        <f>VLOOKUP(C881,'UT - Retail'!$B:$K,6,FALSE)</f>
        <v>USD</v>
      </c>
      <c r="N881" s="618" t="str">
        <f>IFERROR(IF(MATCH(C881,'Portfolio Construction'!$AL:$AL,0),"Yes","No"),"No")</f>
        <v>Yes</v>
      </c>
      <c r="O881" s="618" t="str">
        <f>IFERROR(IF(MATCH(C881,'Portfolio Construction'!$AN:$AN,0),"Yes","No"),"No")</f>
        <v>No</v>
      </c>
      <c r="P881" s="618" t="str">
        <f>IFERROR(IF(MATCH(C881,'Portfolio Construction'!$AP:$AP,0),"Yes","No"),"No")</f>
        <v>No</v>
      </c>
      <c r="Q881" s="618" t="str">
        <f>IFERROR(IF(MATCH(C881,'Portfolio Construction'!$AR:$AR,0),"Yes","No"),"No")</f>
        <v>No</v>
      </c>
      <c r="R881" s="618" t="str">
        <f>IFERROR(IF(MATCH(C881,'Portfolio Construction'!$AT:$AT,0),"Yes","No"),"No")</f>
        <v>No</v>
      </c>
      <c r="S881" s="618" t="str">
        <f>IFERROR(IF(MATCH(C881,'Portfolio Construction'!$AV:$AV,0),"Yes","No"),"No")</f>
        <v>No</v>
      </c>
      <c r="T881" s="618" t="str">
        <f>IFERROR(IF(MATCH(C881,'Portfolio Construction'!$AX:$AX,0),"Yes","No"),"No")</f>
        <v>No</v>
      </c>
      <c r="U881" s="618" t="str">
        <f>IFERROR(IF(MATCH(C881,'Portfolio Construction'!$AZ:$AZ,0),"Yes","No"),"No")</f>
        <v>No</v>
      </c>
      <c r="V881" s="618" t="str">
        <f>IFERROR(IF(MATCH(C881,'Portfolio Construction'!$BB:$BB,0),"Yes","No"),"No")</f>
        <v>No</v>
      </c>
      <c r="W881" s="618">
        <f>IF(VLOOKUP($AU881,'FE Source'!$A:$W,3,FALSE)=0,"-",VLOOKUP($AU881,'FE Source'!$A:$W,3,FALSE))</f>
        <v>-4.67</v>
      </c>
      <c r="X881" s="618">
        <f>IF(VLOOKUP($AU881,'FE Source'!$A:$W,4,FALSE)=0,"-",VLOOKUP($AU881,'FE Source'!$A:$W,4,FALSE))</f>
        <v>-2.39</v>
      </c>
      <c r="Y881" s="618">
        <f>IF(VLOOKUP($AU881,'FE Source'!$A:$W,5,FALSE)=0,"-",VLOOKUP($AU881,'FE Source'!$A:$W,5,FALSE))</f>
        <v>-1.91</v>
      </c>
      <c r="Z881" s="618">
        <f>IF(VLOOKUP($AU881,'FE Source'!$A:$W,6,FALSE)=0,"-",VLOOKUP($AU881,'FE Source'!$A:$W,6,FALSE))</f>
        <v>1.37</v>
      </c>
      <c r="AA881" s="618">
        <f>IF(VLOOKUP($AU881,'FE Source'!$A:$W,7,FALSE)=0,"-",VLOOKUP($AU881,'FE Source'!$A:$W,7,FALSE))</f>
        <v>3.51</v>
      </c>
      <c r="AB881" s="618">
        <f>IF(VLOOKUP($AU881,'FE Source'!$A:$W,8,FALSE)=0,"-",VLOOKUP($AU881,'FE Source'!$A:$W,8,FALSE))</f>
        <v>2.4</v>
      </c>
      <c r="AC881" s="632">
        <f>IF(VLOOKUP($AU881,'FE Source'!$A:$W,9,FALSE)=0,"-",VLOOKUP($AU881,'FE Source'!$A:$W,9,FALSE))</f>
        <v>3.36</v>
      </c>
      <c r="AD881" s="634">
        <f>IF(VLOOKUP($AU881,'FE Source'!$A:$W,10,FALSE)=0,"-",VLOOKUP($AU881,'FE Source'!$A:$W,10,FALSE))</f>
        <v>1.18</v>
      </c>
      <c r="AE881" s="618">
        <f>IF(VLOOKUP($AU881,'FE Source'!$A:$W,11,FALSE)=0,"-",VLOOKUP($AU881,'FE Source'!$A:$W,11,FALSE))</f>
        <v>6.62</v>
      </c>
      <c r="AF881" s="618">
        <f>IF(VLOOKUP($AU881,'FE Source'!$A:$W,12,FALSE)=0,"-",VLOOKUP($AU881,'FE Source'!$A:$W,12,FALSE))</f>
        <v>0.14000000000000001</v>
      </c>
      <c r="AG881" s="618">
        <f>IF(VLOOKUP($AU881,'FE Source'!$A:$W,14,FALSE)=0,"-",VLOOKUP($AU881,'FE Source'!$A:$W,14,FALSE))</f>
        <v>-6.27</v>
      </c>
      <c r="AH881" s="102"/>
      <c r="AI881" s="618">
        <f>IF(VLOOKUP($AU881,'FE Source'!$A:$Y,20,FALSE)=0,"-",VLOOKUP($AU881,'FE Source'!$A:$Y,20,FALSE))</f>
        <v>119.4</v>
      </c>
      <c r="AJ881" s="102"/>
      <c r="AK881" s="102"/>
      <c r="AL881" s="632">
        <f>IF(VLOOKUP($AU881,'FE Source'!$A:$Y,19,FALSE)=0,"-",VLOOKUP($AU881,'FE Source'!$A:$Y,19,FALSE))</f>
        <v>116.81</v>
      </c>
      <c r="AM881" s="102"/>
      <c r="AN881" s="635">
        <f>IF(VLOOKUP($AU881,'FE Source'!$A:$W,13,FALSE)=0,"-",VLOOKUP($AU881,'FE Source'!$A:$W,13,FALSE))</f>
        <v>3628.8</v>
      </c>
      <c r="AO881" s="634" t="str">
        <f>IF(J881="no","-",IF(VLOOKUP($AU881,'FE Source'!$A:$W,15,FALSE)=0,"-",VLOOKUP($AU881,'FE Source'!$A:$W,15,FALSE)))</f>
        <v>-</v>
      </c>
      <c r="AP881" s="618" t="str">
        <f>IF(AO881="-","-",IF(VLOOKUP($AU881,'FE Source'!$A:$Z,21,FALSE)=0,"-",IF(VLOOKUP($AU881,'FE Source'!$A:$Z,21,FALSE)=2,"Semi-Annual",IF(VLOOKUP($AU881,'FE Source'!$A:$Z,21,FALSE)=4,"Quarterly",IF(VLOOKUP($AU881,'FE Source'!$A:$Z,21,FALSE)=12,"Monthly","Annual")))))</f>
        <v>-</v>
      </c>
      <c r="AQ881" s="632">
        <f t="array" ref="AQ881">IF(VLOOKUP($AU881,'FE Source'!$A:$W,16,FALSE)=0,"-",VLOOKUP($AU881,'FE Source'!$A:$W,16,FALSE))</f>
        <v>1.45</v>
      </c>
      <c r="AR881" s="636" t="str">
        <f>IF(VLOOKUP($AU881,'FE Source'!$A:$W,17,FALSE)=0,"-",VLOOKUP($AU881,'FE Source'!$A:$W,17,FALSE))</f>
        <v>Neutral</v>
      </c>
      <c r="AS881" s="634">
        <f>IF(VLOOKUP($AU881,'FE Source'!$AN:$AS,4,FALSE)="",VLOOKUP($AU881,'FE Source'!$AN:$AS,3,FALSE),VLOOKUP($AU881,'FE Source'!$AN:$AS,4,FALSE))</f>
        <v>26.99</v>
      </c>
      <c r="AT881" s="637">
        <f>IF(VLOOKUP($AU881,'FE Source'!$AN:$AS,5,FALSE)=0,"-",VLOOKUP($AU881,'FE Source'!$AN:$AS,5,FALSE))</f>
        <v>45783</v>
      </c>
      <c r="AU881" s="636" t="s">
        <v>5832</v>
      </c>
      <c r="BE881" s="215">
        <f>IF(VLOOKUP($AU881,'FE Source'!$A:$AK,22,FALSE)=0,"-",VLOOKUP($AU881,'FE Source'!$A:$AK,22,FALSE))</f>
        <v>5.48</v>
      </c>
      <c r="BF881" s="215">
        <f>IF(VLOOKUP($AU881,'FE Source'!$A:$AK,23,FALSE)=0,"-",VLOOKUP($AU881,'FE Source'!$A:$AK,23,FALSE))</f>
        <v>13.62</v>
      </c>
      <c r="BG881" s="215">
        <f>IF(VLOOKUP($AU881,'FE Source'!$A:$AK,24,FALSE)=0,"-",VLOOKUP($AU881,'FE Source'!$A:$AK,24,FALSE))</f>
        <v>-1.71</v>
      </c>
      <c r="BH881" s="215">
        <f>IF(VLOOKUP($AU881,'FE Source'!$A:$AK,25,FALSE)=0,"-",VLOOKUP($AU881,'FE Source'!$A:$AK,25,FALSE))</f>
        <v>-1.34</v>
      </c>
      <c r="BI881" s="215">
        <f>IF(VLOOKUP($AU881,'FE Source'!$A:$AK,26,FALSE)=0,"-",VLOOKUP($AU881,'FE Source'!$A:$AK,26,FALSE))</f>
        <v>12.71</v>
      </c>
      <c r="BJ881" s="215">
        <f>IF(VLOOKUP($AU881,'FE Source'!$A:$AK,27,FALSE)=0,"-",VLOOKUP($AU881,'FE Source'!$A:$AK,27,FALSE))</f>
        <v>1.95</v>
      </c>
      <c r="BK881" s="215">
        <f>IF(VLOOKUP($AU881,'FE Source'!$A:$AK,28,FALSE)=0,"-",VLOOKUP($AU881,'FE Source'!$A:$AK,28,FALSE))</f>
        <v>4.71</v>
      </c>
      <c r="BL881" s="215">
        <f>IF(VLOOKUP($AU881,'FE Source'!$A:$AK,29,FALSE)=0,"-",VLOOKUP($AU881,'FE Source'!$A:$AK,29,FALSE))</f>
        <v>-11.53</v>
      </c>
      <c r="BM881" s="215">
        <f>IF(VLOOKUP($AU881,'FE Source'!$A:$AK,30,FALSE)=0,"-",VLOOKUP($AU881,'FE Source'!$A:$AK,30,FALSE))</f>
        <v>10.16</v>
      </c>
      <c r="BN881" t="str">
        <f>IF(VLOOKUP($AU881,'FE Source'!$A:$AK,31,FALSE)="No Specified Index","-",IF(VLOOKUP($AU881,'FE Source'!$A:$AK,31,FALSE)=0,"-",VLOOKUP($AU881,'FE Source'!$A:$AK,31,FALSE)))</f>
        <v>ICE BofA BB-B Rated Developed Markets High Yield..</v>
      </c>
      <c r="BO881" s="217">
        <f>IF(VLOOKUP($AU881,'FE Source'!$A:$AK,32,FALSE)=0,"-",VLOOKUP($AU881,'FE Source'!$A:$AK,32,FALSE))</f>
        <v>38971</v>
      </c>
      <c r="BP881" s="18">
        <f>IF(VLOOKUP($AU881,'FE Source'!$AZ:$BC,2,FALSE)=0,"-",VLOOKUP($AU881,'FE Source'!$AZ:$BC,2,FALSE))</f>
        <v>-2.34</v>
      </c>
      <c r="BQ881" s="18">
        <f>IF(VLOOKUP($AU881,'FE Source'!$AZ:$BC,3,FALSE)=0,"-",VLOOKUP($AU881,'FE Source'!$AZ:$BC,3,FALSE))</f>
        <v>-5.07</v>
      </c>
      <c r="BR881" s="18">
        <f>IF(VLOOKUP($AU881,'FE Source'!$AZ:$BC,4,FALSE)=0,"-",VLOOKUP($AU881,'FE Source'!$AZ:$BC,4,FALSE))</f>
        <v>-0.4</v>
      </c>
    </row>
    <row r="882" spans="3:70" ht="15">
      <c r="C882" s="650" t="str">
        <f>INDEX('UT - Retail'!$B$7:$B$1409,MATCH(AU882,'UT - Retail'!$U$7:$U$1409,0),1)</f>
        <v>PIMCO Global High Yield Bond Fund Cl E Inc GBP-H</v>
      </c>
      <c r="D882" s="650"/>
      <c r="E882" s="618" t="str">
        <f>VLOOKUP(C882,'UT - Retail'!$B:$K,8,FALSE)</f>
        <v>Fixed Income</v>
      </c>
      <c r="F882" s="618" t="str">
        <f>VLOOKUP(C882,'UT - Retail'!$B:$K,9,FALSE)</f>
        <v>Global</v>
      </c>
      <c r="G882" s="618" t="str">
        <f>VLOOKUP(C882,'UT - Retail'!$B:$K,10,FALSE)</f>
        <v>High Yield</v>
      </c>
      <c r="H882" s="82" t="str">
        <f>VLOOKUP(C882,'UT - Retail'!$B:$N,13,FALSE)</f>
        <v>No</v>
      </c>
      <c r="I882" s="82" t="str">
        <f>VLOOKUP(C882,'UT - Retail'!$B:$Q,14,FALSE)</f>
        <v>No</v>
      </c>
      <c r="J882" s="618" t="str">
        <f>VLOOKUP(C882,'UT - Retail'!$B:$Q,11,FALSE)</f>
        <v>Yes</v>
      </c>
      <c r="K882" s="130" t="str">
        <f>VLOOKUP(C882,'UT - Retail'!$B:$P,15,FALSE)</f>
        <v>Yes</v>
      </c>
      <c r="L882" s="82" t="str">
        <f>VLOOKUP(C882,'UT - Retail'!$B:$Q,16,FALSE)</f>
        <v>iFast</v>
      </c>
      <c r="M882" s="618" t="str">
        <f>VLOOKUP(C882,'UT - Retail'!$B:$K,6,FALSE)</f>
        <v>GBP</v>
      </c>
      <c r="N882" s="618" t="str">
        <f>IFERROR(IF(MATCH(C882,'Portfolio Construction'!$AL:$AL,0),"Yes","No"),"No")</f>
        <v>Yes</v>
      </c>
      <c r="O882" s="618" t="str">
        <f>IFERROR(IF(MATCH(C882,'Portfolio Construction'!$AN:$AN,0),"Yes","No"),"No")</f>
        <v>No</v>
      </c>
      <c r="P882" s="618" t="str">
        <f>IFERROR(IF(MATCH(C882,'Portfolio Construction'!$AP:$AP,0),"Yes","No"),"No")</f>
        <v>No</v>
      </c>
      <c r="Q882" s="618" t="str">
        <f>IFERROR(IF(MATCH(C882,'Portfolio Construction'!$AR:$AR,0),"Yes","No"),"No")</f>
        <v>No</v>
      </c>
      <c r="R882" s="618" t="str">
        <f>IFERROR(IF(MATCH(C882,'Portfolio Construction'!$AT:$AT,0),"Yes","No"),"No")</f>
        <v>No</v>
      </c>
      <c r="S882" s="618" t="str">
        <f>IFERROR(IF(MATCH(C882,'Portfolio Construction'!$AV:$AV,0),"Yes","No"),"No")</f>
        <v>No</v>
      </c>
      <c r="T882" s="618" t="str">
        <f>IFERROR(IF(MATCH(C882,'Portfolio Construction'!$AX:$AX,0),"Yes","No"),"No")</f>
        <v>No</v>
      </c>
      <c r="U882" s="618" t="str">
        <f>IFERROR(IF(MATCH(C882,'Portfolio Construction'!$AZ:$AZ,0),"Yes","No"),"No")</f>
        <v>No</v>
      </c>
      <c r="V882" s="618" t="str">
        <f>IFERROR(IF(MATCH(C882,'Portfolio Construction'!$BB:$BB,0),"Yes","No"),"No")</f>
        <v>No</v>
      </c>
      <c r="W882" s="618">
        <f>IF(VLOOKUP($AU882,'FE Source'!$A:$W,3,FALSE)=0,"-",VLOOKUP($AU882,'FE Source'!$A:$W,3,FALSE))</f>
        <v>1.83</v>
      </c>
      <c r="X882" s="618">
        <f>IF(VLOOKUP($AU882,'FE Source'!$A:$W,4,FALSE)=0,"-",VLOOKUP($AU882,'FE Source'!$A:$W,4,FALSE))</f>
        <v>0.41</v>
      </c>
      <c r="Y882" s="618">
        <f>IF(VLOOKUP($AU882,'FE Source'!$A:$W,5,FALSE)=0,"-",VLOOKUP($AU882,'FE Source'!$A:$W,5,FALSE))</f>
        <v>1.3</v>
      </c>
      <c r="Z882" s="618">
        <f>IF(VLOOKUP($AU882,'FE Source'!$A:$W,6,FALSE)=0,"-",VLOOKUP($AU882,'FE Source'!$A:$W,6,FALSE))</f>
        <v>7.1</v>
      </c>
      <c r="AA882" s="618">
        <f>IF(VLOOKUP($AU882,'FE Source'!$A:$W,7,FALSE)=0,"-",VLOOKUP($AU882,'FE Source'!$A:$W,7,FALSE))</f>
        <v>5.46</v>
      </c>
      <c r="AB882" s="618">
        <f>IF(VLOOKUP($AU882,'FE Source'!$A:$W,8,FALSE)=0,"-",VLOOKUP($AU882,'FE Source'!$A:$W,8,FALSE))</f>
        <v>3.35</v>
      </c>
      <c r="AC882" s="632">
        <f>IF(VLOOKUP($AU882,'FE Source'!$A:$W,9,FALSE)=0,"-",VLOOKUP($AU882,'FE Source'!$A:$W,9,FALSE))</f>
        <v>1</v>
      </c>
      <c r="AD882" s="634">
        <f>IF(VLOOKUP($AU882,'FE Source'!$A:$W,10,FALSE)=0,"-",VLOOKUP($AU882,'FE Source'!$A:$W,10,FALSE))</f>
        <v>1.32</v>
      </c>
      <c r="AE882" s="618">
        <f>IF(VLOOKUP($AU882,'FE Source'!$A:$W,11,FALSE)=0,"-",VLOOKUP($AU882,'FE Source'!$A:$W,11,FALSE))</f>
        <v>10.5</v>
      </c>
      <c r="AF882" s="618">
        <f>IF(VLOOKUP($AU882,'FE Source'!$A:$W,12,FALSE)=0,"-",VLOOKUP($AU882,'FE Source'!$A:$W,12,FALSE))</f>
        <v>0.23</v>
      </c>
      <c r="AG882" s="618">
        <f>IF(VLOOKUP($AU882,'FE Source'!$A:$W,14,FALSE)=0,"-",VLOOKUP($AU882,'FE Source'!$A:$W,14,FALSE))</f>
        <v>-14.8</v>
      </c>
      <c r="AH882" s="102"/>
      <c r="AI882" s="618">
        <f>IF(VLOOKUP($AU882,'FE Source'!$A:$Y,20,FALSE)=0,"-",VLOOKUP($AU882,'FE Source'!$A:$Y,20,FALSE))</f>
        <v>136.1</v>
      </c>
      <c r="AJ882" s="102"/>
      <c r="AK882" s="102"/>
      <c r="AL882" s="632">
        <f>IF(VLOOKUP($AU882,'FE Source'!$A:$Y,19,FALSE)=0,"-",VLOOKUP($AU882,'FE Source'!$A:$Y,19,FALSE))</f>
        <v>112.28</v>
      </c>
      <c r="AM882" s="102"/>
      <c r="AN882" s="635">
        <f>IF(VLOOKUP($AU882,'FE Source'!$A:$W,13,FALSE)=0,"-",VLOOKUP($AU882,'FE Source'!$A:$W,13,FALSE))</f>
        <v>3628.8</v>
      </c>
      <c r="AO882" s="634">
        <f>IF(J882="no","-",IF(VLOOKUP($AU882,'FE Source'!$A:$W,15,FALSE)=0,"-",VLOOKUP($AU882,'FE Source'!$A:$W,15,FALSE)))</f>
        <v>4.92</v>
      </c>
      <c r="AP882" s="618" t="str">
        <f>IF(AO882="-","-",IF(VLOOKUP($AU882,'FE Source'!$A:$Z,21,FALSE)=0,"-",IF(VLOOKUP($AU882,'FE Source'!$A:$Z,21,FALSE)=2,"Semi-Annual",IF(VLOOKUP($AU882,'FE Source'!$A:$Z,21,FALSE)=4,"Quarterly",IF(VLOOKUP($AU882,'FE Source'!$A:$Z,21,FALSE)=12,"Monthly","Annual")))))</f>
        <v>Monthly</v>
      </c>
      <c r="AQ882" s="632">
        <f t="array" ref="AQ882">IF(VLOOKUP($AU882,'FE Source'!$A:$W,16,FALSE)=0,"-",VLOOKUP($AU882,'FE Source'!$A:$W,16,FALSE))</f>
        <v>1.45</v>
      </c>
      <c r="AR882" s="636" t="str">
        <f>IF(VLOOKUP($AU882,'FE Source'!$A:$W,17,FALSE)=0,"-",VLOOKUP($AU882,'FE Source'!$A:$W,17,FALSE))</f>
        <v>Neutral</v>
      </c>
      <c r="AS882" s="634">
        <f>IF(VLOOKUP($AU882,'FE Source'!$AN:$AS,4,FALSE)="",VLOOKUP($AU882,'FE Source'!$AN:$AS,3,FALSE),VLOOKUP($AU882,'FE Source'!$AN:$AS,4,FALSE))</f>
        <v>11.17</v>
      </c>
      <c r="AT882" s="637">
        <f>IF(VLOOKUP($AU882,'FE Source'!$AN:$AS,5,FALSE)=0,"-",VLOOKUP($AU882,'FE Source'!$AN:$AS,5,FALSE))</f>
        <v>45783</v>
      </c>
      <c r="AU882" s="636" t="s">
        <v>5831</v>
      </c>
      <c r="BE882" s="215">
        <f>IF(VLOOKUP($AU882,'FE Source'!$A:$AK,22,FALSE)=0,"-",VLOOKUP($AU882,'FE Source'!$A:$AK,22,FALSE))</f>
        <v>-0.21</v>
      </c>
      <c r="BF882" s="215">
        <f>IF(VLOOKUP($AU882,'FE Source'!$A:$AK,23,FALSE)=0,"-",VLOOKUP($AU882,'FE Source'!$A:$AK,23,FALSE))</f>
        <v>-5.48</v>
      </c>
      <c r="BG882" s="215">
        <f>IF(VLOOKUP($AU882,'FE Source'!$A:$AK,24,FALSE)=0,"-",VLOOKUP($AU882,'FE Source'!$A:$AK,24,FALSE))</f>
        <v>6.52</v>
      </c>
      <c r="BH882" s="215">
        <f>IF(VLOOKUP($AU882,'FE Source'!$A:$AK,25,FALSE)=0,"-",VLOOKUP($AU882,'FE Source'!$A:$AK,25,FALSE))</f>
        <v>-8.68</v>
      </c>
      <c r="BI882" s="215">
        <f>IF(VLOOKUP($AU882,'FE Source'!$A:$AK,26,FALSE)=0,"-",VLOOKUP($AU882,'FE Source'!$A:$AK,26,FALSE))</f>
        <v>15.03</v>
      </c>
      <c r="BJ882" s="215">
        <f>IF(VLOOKUP($AU882,'FE Source'!$A:$AK,27,FALSE)=0,"-",VLOOKUP($AU882,'FE Source'!$A:$AK,27,FALSE))</f>
        <v>3.14</v>
      </c>
      <c r="BK882" s="215">
        <f>IF(VLOOKUP($AU882,'FE Source'!$A:$AK,28,FALSE)=0,"-",VLOOKUP($AU882,'FE Source'!$A:$AK,28,FALSE))</f>
        <v>3.48</v>
      </c>
      <c r="BL882" s="215">
        <f>IF(VLOOKUP($AU882,'FE Source'!$A:$AK,29,FALSE)=0,"-",VLOOKUP($AU882,'FE Source'!$A:$AK,29,FALSE))</f>
        <v>-22.2</v>
      </c>
      <c r="BM882" s="215">
        <f>IF(VLOOKUP($AU882,'FE Source'!$A:$AK,30,FALSE)=0,"-",VLOOKUP($AU882,'FE Source'!$A:$AK,30,FALSE))</f>
        <v>15.88</v>
      </c>
      <c r="BN882" t="str">
        <f>IF(VLOOKUP($AU882,'FE Source'!$A:$AK,31,FALSE)="No Specified Index","-",IF(VLOOKUP($AU882,'FE Source'!$A:$AK,31,FALSE)=0,"-",VLOOKUP($AU882,'FE Source'!$A:$AK,31,FALSE)))</f>
        <v>ICE BofA BB-B Rated Developed Markets High Yield..</v>
      </c>
      <c r="BO882" s="217">
        <f>IF(VLOOKUP($AU882,'FE Source'!$A:$AK,32,FALSE)=0,"-",VLOOKUP($AU882,'FE Source'!$A:$AK,32,FALSE))</f>
        <v>39979</v>
      </c>
      <c r="BP882" s="18">
        <f>IF(VLOOKUP($AU882,'FE Source'!$AZ:$BC,2,FALSE)=0,"-",VLOOKUP($AU882,'FE Source'!$AZ:$BC,2,FALSE))</f>
        <v>-2.29</v>
      </c>
      <c r="BQ882" s="18">
        <f>IF(VLOOKUP($AU882,'FE Source'!$AZ:$BC,3,FALSE)=0,"-",VLOOKUP($AU882,'FE Source'!$AZ:$BC,3,FALSE))</f>
        <v>-5.93</v>
      </c>
      <c r="BR882" s="18" t="str">
        <f>IF(VLOOKUP($AU882,'FE Source'!$AZ:$BC,4,FALSE)=0,"-",VLOOKUP($AU882,'FE Source'!$AZ:$BC,4,FALSE))</f>
        <v>-</v>
      </c>
    </row>
    <row r="883" spans="3:70" ht="15">
      <c r="C883" s="650" t="str">
        <f>INDEX('UT - Retail'!$B$7:$B$1409,MATCH(AU883,'UT - Retail'!$U$7:$U$1409,0),1)</f>
        <v>PIMCO Global High Yield Bond Fund Cl E Inc SGD-H</v>
      </c>
      <c r="D883" s="650"/>
      <c r="E883" s="618" t="str">
        <f>VLOOKUP(C883,'UT - Retail'!$B:$K,8,FALSE)</f>
        <v>Fixed Income</v>
      </c>
      <c r="F883" s="618" t="str">
        <f>VLOOKUP(C883,'UT - Retail'!$B:$K,9,FALSE)</f>
        <v>Global</v>
      </c>
      <c r="G883" s="618" t="str">
        <f>VLOOKUP(C883,'UT - Retail'!$B:$K,10,FALSE)</f>
        <v>High Yield</v>
      </c>
      <c r="H883" s="82" t="str">
        <f>VLOOKUP(C883,'UT - Retail'!$B:$N,13,FALSE)</f>
        <v>No</v>
      </c>
      <c r="I883" s="82" t="str">
        <f>VLOOKUP(C883,'UT - Retail'!$B:$Q,14,FALSE)</f>
        <v>No</v>
      </c>
      <c r="J883" s="618" t="str">
        <f>VLOOKUP(C883,'UT - Retail'!$B:$Q,11,FALSE)</f>
        <v>Yes</v>
      </c>
      <c r="K883" s="130" t="str">
        <f>VLOOKUP(C883,'UT - Retail'!$B:$P,15,FALSE)</f>
        <v>Yes</v>
      </c>
      <c r="L883" s="82" t="str">
        <f>VLOOKUP(C883,'UT - Retail'!$B:$Q,16,FALSE)</f>
        <v>Both</v>
      </c>
      <c r="M883" s="618" t="str">
        <f>VLOOKUP(C883,'UT - Retail'!$B:$K,6,FALSE)</f>
        <v>SGD</v>
      </c>
      <c r="N883" s="618" t="str">
        <f>IFERROR(IF(MATCH(C883,'Portfolio Construction'!$AL:$AL,0),"Yes","No"),"No")</f>
        <v>Yes</v>
      </c>
      <c r="O883" s="618" t="str">
        <f>IFERROR(IF(MATCH(C883,'Portfolio Construction'!$AN:$AN,0),"Yes","No"),"No")</f>
        <v>No</v>
      </c>
      <c r="P883" s="618" t="str">
        <f>IFERROR(IF(MATCH(C883,'Portfolio Construction'!$AP:$AP,0),"Yes","No"),"No")</f>
        <v>No</v>
      </c>
      <c r="Q883" s="618" t="str">
        <f>IFERROR(IF(MATCH(C883,'Portfolio Construction'!$AR:$AR,0),"Yes","No"),"No")</f>
        <v>No</v>
      </c>
      <c r="R883" s="618" t="str">
        <f>IFERROR(IF(MATCH(C883,'Portfolio Construction'!$AT:$AT,0),"Yes","No"),"No")</f>
        <v>No</v>
      </c>
      <c r="S883" s="618" t="str">
        <f>IFERROR(IF(MATCH(C883,'Portfolio Construction'!$AV:$AV,0),"Yes","No"),"No")</f>
        <v>No</v>
      </c>
      <c r="T883" s="618" t="str">
        <f>IFERROR(IF(MATCH(C883,'Portfolio Construction'!$AX:$AX,0),"Yes","No"),"No")</f>
        <v>No</v>
      </c>
      <c r="U883" s="618" t="str">
        <f>IFERROR(IF(MATCH(C883,'Portfolio Construction'!$AZ:$AZ,0),"Yes","No"),"No")</f>
        <v>No</v>
      </c>
      <c r="V883" s="618" t="str">
        <f>IFERROR(IF(MATCH(C883,'Portfolio Construction'!$BB:$BB,0),"Yes","No"),"No")</f>
        <v>No</v>
      </c>
      <c r="W883" s="618">
        <f>IF(VLOOKUP($AU883,'FE Source'!$A:$W,3,FALSE)=0,"-",VLOOKUP($AU883,'FE Source'!$A:$W,3,FALSE))</f>
        <v>0.35</v>
      </c>
      <c r="X883" s="618">
        <f>IF(VLOOKUP($AU883,'FE Source'!$A:$W,4,FALSE)=0,"-",VLOOKUP($AU883,'FE Source'!$A:$W,4,FALSE))</f>
        <v>1.62</v>
      </c>
      <c r="Y883" s="618">
        <f>IF(VLOOKUP($AU883,'FE Source'!$A:$W,5,FALSE)=0,"-",VLOOKUP($AU883,'FE Source'!$A:$W,5,FALSE))</f>
        <v>0.87</v>
      </c>
      <c r="Z883" s="618">
        <f>IF(VLOOKUP($AU883,'FE Source'!$A:$W,6,FALSE)=0,"-",VLOOKUP($AU883,'FE Source'!$A:$W,6,FALSE))</f>
        <v>4.45</v>
      </c>
      <c r="AA883" s="618">
        <f>IF(VLOOKUP($AU883,'FE Source'!$A:$W,7,FALSE)=0,"-",VLOOKUP($AU883,'FE Source'!$A:$W,7,FALSE))</f>
        <v>4.5999999999999996</v>
      </c>
      <c r="AB883" s="618">
        <f>IF(VLOOKUP($AU883,'FE Source'!$A:$W,8,FALSE)=0,"-",VLOOKUP($AU883,'FE Source'!$A:$W,8,FALSE))</f>
        <v>3.54</v>
      </c>
      <c r="AC883" s="632" t="str">
        <f>IF(VLOOKUP($AU883,'FE Source'!$A:$W,9,FALSE)=0,"-",VLOOKUP($AU883,'FE Source'!$A:$W,9,FALSE))</f>
        <v>-</v>
      </c>
      <c r="AD883" s="634">
        <f>IF(VLOOKUP($AU883,'FE Source'!$A:$W,10,FALSE)=0,"-",VLOOKUP($AU883,'FE Source'!$A:$W,10,FALSE))</f>
        <v>1.02</v>
      </c>
      <c r="AE883" s="618">
        <f>IF(VLOOKUP($AU883,'FE Source'!$A:$W,11,FALSE)=0,"-",VLOOKUP($AU883,'FE Source'!$A:$W,11,FALSE))</f>
        <v>7.86</v>
      </c>
      <c r="AF883" s="618">
        <f>IF(VLOOKUP($AU883,'FE Source'!$A:$W,12,FALSE)=0,"-",VLOOKUP($AU883,'FE Source'!$A:$W,12,FALSE))</f>
        <v>0.18</v>
      </c>
      <c r="AG883" s="618">
        <f>IF(VLOOKUP($AU883,'FE Source'!$A:$W,14,FALSE)=0,"-",VLOOKUP($AU883,'FE Source'!$A:$W,14,FALSE))</f>
        <v>-7.64</v>
      </c>
      <c r="AH883" s="102"/>
      <c r="AI883" s="618">
        <f>IF(VLOOKUP($AU883,'FE Source'!$A:$Y,20,FALSE)=0,"-",VLOOKUP($AU883,'FE Source'!$A:$Y,20,FALSE))</f>
        <v>86.89</v>
      </c>
      <c r="AJ883" s="102"/>
      <c r="AK883" s="102"/>
      <c r="AL883" s="632">
        <f>IF(VLOOKUP($AU883,'FE Source'!$A:$Y,19,FALSE)=0,"-",VLOOKUP($AU883,'FE Source'!$A:$Y,19,FALSE))</f>
        <v>68.08</v>
      </c>
      <c r="AM883" s="102"/>
      <c r="AN883" s="635">
        <f>IF(VLOOKUP($AU883,'FE Source'!$A:$W,13,FALSE)=0,"-",VLOOKUP($AU883,'FE Source'!$A:$W,13,FALSE))</f>
        <v>3628.8</v>
      </c>
      <c r="AO883" s="634">
        <f>IF(J883="no","-",IF(VLOOKUP($AU883,'FE Source'!$A:$W,15,FALSE)=0,"-",VLOOKUP($AU883,'FE Source'!$A:$W,15,FALSE)))</f>
        <v>4.99</v>
      </c>
      <c r="AP883" s="618" t="str">
        <f>IF(AO883="-","-",IF(VLOOKUP($AU883,'FE Source'!$A:$Z,21,FALSE)=0,"-",IF(VLOOKUP($AU883,'FE Source'!$A:$Z,21,FALSE)=2,"Semi-Annual",IF(VLOOKUP($AU883,'FE Source'!$A:$Z,21,FALSE)=4,"Quarterly",IF(VLOOKUP($AU883,'FE Source'!$A:$Z,21,FALSE)=12,"Monthly","Annual")))))</f>
        <v>Monthly</v>
      </c>
      <c r="AQ883" s="632">
        <f t="array" ref="AQ883">IF(VLOOKUP($AU883,'FE Source'!$A:$W,16,FALSE)=0,"-",VLOOKUP($AU883,'FE Source'!$A:$W,16,FALSE))</f>
        <v>1.45</v>
      </c>
      <c r="AR883" s="636" t="str">
        <f>IF(VLOOKUP($AU883,'FE Source'!$A:$W,17,FALSE)=0,"-",VLOOKUP($AU883,'FE Source'!$A:$W,17,FALSE))</f>
        <v>Neutral</v>
      </c>
      <c r="AS883" s="634">
        <f>IF(VLOOKUP($AU883,'FE Source'!$AN:$AS,4,FALSE)="",VLOOKUP($AU883,'FE Source'!$AN:$AS,3,FALSE),VLOOKUP($AU883,'FE Source'!$AN:$AS,4,FALSE))</f>
        <v>9.39</v>
      </c>
      <c r="AT883" s="637">
        <f>IF(VLOOKUP($AU883,'FE Source'!$AN:$AS,5,FALSE)=0,"-",VLOOKUP($AU883,'FE Source'!$AN:$AS,5,FALSE))</f>
        <v>45783</v>
      </c>
      <c r="AU883" s="636" t="s">
        <v>5829</v>
      </c>
      <c r="BE883" s="215" t="str">
        <f>IF(VLOOKUP($AU883,'FE Source'!$A:$AK,22,FALSE)=0,"-",VLOOKUP($AU883,'FE Source'!$A:$AK,22,FALSE))</f>
        <v>-</v>
      </c>
      <c r="BF883" s="215" t="str">
        <f>IF(VLOOKUP($AU883,'FE Source'!$A:$AK,23,FALSE)=0,"-",VLOOKUP($AU883,'FE Source'!$A:$AK,23,FALSE))</f>
        <v>-</v>
      </c>
      <c r="BG883" s="215">
        <f>IF(VLOOKUP($AU883,'FE Source'!$A:$AK,24,FALSE)=0,"-",VLOOKUP($AU883,'FE Source'!$A:$AK,24,FALSE))</f>
        <v>6.02</v>
      </c>
      <c r="BH883" s="215">
        <f>IF(VLOOKUP($AU883,'FE Source'!$A:$AK,25,FALSE)=0,"-",VLOOKUP($AU883,'FE Source'!$A:$AK,25,FALSE))</f>
        <v>-4.03</v>
      </c>
      <c r="BI883" s="215">
        <f>IF(VLOOKUP($AU883,'FE Source'!$A:$AK,26,FALSE)=0,"-",VLOOKUP($AU883,'FE Source'!$A:$AK,26,FALSE))</f>
        <v>13.5</v>
      </c>
      <c r="BJ883" s="215">
        <f>IF(VLOOKUP($AU883,'FE Source'!$A:$AK,27,FALSE)=0,"-",VLOOKUP($AU883,'FE Source'!$A:$AK,27,FALSE))</f>
        <v>2.98</v>
      </c>
      <c r="BK883" s="215">
        <f>IF(VLOOKUP($AU883,'FE Source'!$A:$AK,28,FALSE)=0,"-",VLOOKUP($AU883,'FE Source'!$A:$AK,28,FALSE))</f>
        <v>2.71</v>
      </c>
      <c r="BL883" s="215">
        <f>IF(VLOOKUP($AU883,'FE Source'!$A:$AK,29,FALSE)=0,"-",VLOOKUP($AU883,'FE Source'!$A:$AK,29,FALSE))</f>
        <v>-11.38</v>
      </c>
      <c r="BM883" s="215">
        <f>IF(VLOOKUP($AU883,'FE Source'!$A:$AK,30,FALSE)=0,"-",VLOOKUP($AU883,'FE Source'!$A:$AK,30,FALSE))</f>
        <v>10.41</v>
      </c>
      <c r="BN883" t="str">
        <f>IF(VLOOKUP($AU883,'FE Source'!$A:$AK,31,FALSE)="No Specified Index","-",IF(VLOOKUP($AU883,'FE Source'!$A:$AK,31,FALSE)=0,"-",VLOOKUP($AU883,'FE Source'!$A:$AK,31,FALSE)))</f>
        <v>ICE BofA BB-B Rated Developed Markets High Yield..</v>
      </c>
      <c r="BO883" s="217">
        <f>IF(VLOOKUP($AU883,'FE Source'!$A:$AK,32,FALSE)=0,"-",VLOOKUP($AU883,'FE Source'!$A:$AK,32,FALSE))</f>
        <v>42485</v>
      </c>
      <c r="BP883" s="18" t="str">
        <f>IF(VLOOKUP($AU883,'FE Source'!$AZ:$BC,2,FALSE)=0,"-",VLOOKUP($AU883,'FE Source'!$AZ:$BC,2,FALSE))</f>
        <v>-</v>
      </c>
      <c r="BQ883" s="18" t="str">
        <f>IF(VLOOKUP($AU883,'FE Source'!$AZ:$BC,3,FALSE)=0,"-",VLOOKUP($AU883,'FE Source'!$AZ:$BC,3,FALSE))</f>
        <v>-</v>
      </c>
      <c r="BR883" s="18" t="str">
        <f>IF(VLOOKUP($AU883,'FE Source'!$AZ:$BC,4,FALSE)=0,"-",VLOOKUP($AU883,'FE Source'!$AZ:$BC,4,FALSE))</f>
        <v>-</v>
      </c>
    </row>
    <row r="884" spans="3:70" ht="15">
      <c r="C884" s="650" t="str">
        <f>INDEX('UT - Retail'!$B$7:$B$1409,MATCH(AU884,'UT - Retail'!$U$7:$U$1409,0),1)</f>
        <v>PIMCO Global High Yield Bond Fund Cl M Inc USD</v>
      </c>
      <c r="D884" s="650"/>
      <c r="E884" s="618" t="str">
        <f>VLOOKUP(C884,'UT - Retail'!$B:$K,8,FALSE)</f>
        <v>Fixed Income</v>
      </c>
      <c r="F884" s="618" t="str">
        <f>VLOOKUP(C884,'UT - Retail'!$B:$K,9,FALSE)</f>
        <v>Global</v>
      </c>
      <c r="G884" s="618" t="str">
        <f>VLOOKUP(C884,'UT - Retail'!$B:$K,10,FALSE)</f>
        <v>High Yield</v>
      </c>
      <c r="H884" s="82" t="str">
        <f>VLOOKUP(C884,'UT - Retail'!$B:$N,13,FALSE)</f>
        <v>No</v>
      </c>
      <c r="I884" s="82" t="str">
        <f>VLOOKUP(C884,'UT - Retail'!$B:$Q,14,FALSE)</f>
        <v>No</v>
      </c>
      <c r="J884" s="618" t="str">
        <f>VLOOKUP(C884,'UT - Retail'!$B:$Q,11,FALSE)</f>
        <v>Yes</v>
      </c>
      <c r="K884" s="130" t="str">
        <f>VLOOKUP(C884,'UT - Retail'!$B:$P,15,FALSE)</f>
        <v>Yes</v>
      </c>
      <c r="L884" s="82" t="str">
        <f>VLOOKUP(C884,'UT - Retail'!$B:$Q,16,FALSE)</f>
        <v>iFast</v>
      </c>
      <c r="M884" s="618" t="str">
        <f>VLOOKUP(C884,'UT - Retail'!$B:$K,6,FALSE)</f>
        <v>USD</v>
      </c>
      <c r="N884" s="618" t="str">
        <f>IFERROR(IF(MATCH(C884,'Portfolio Construction'!$AL:$AL,0),"Yes","No"),"No")</f>
        <v>Yes</v>
      </c>
      <c r="O884" s="618" t="str">
        <f>IFERROR(IF(MATCH(C884,'Portfolio Construction'!$AN:$AN,0),"Yes","No"),"No")</f>
        <v>No</v>
      </c>
      <c r="P884" s="618" t="str">
        <f>IFERROR(IF(MATCH(C884,'Portfolio Construction'!$AP:$AP,0),"Yes","No"),"No")</f>
        <v>No</v>
      </c>
      <c r="Q884" s="618" t="str">
        <f>IFERROR(IF(MATCH(C884,'Portfolio Construction'!$AR:$AR,0),"Yes","No"),"No")</f>
        <v>No</v>
      </c>
      <c r="R884" s="618" t="str">
        <f>IFERROR(IF(MATCH(C884,'Portfolio Construction'!$AT:$AT,0),"Yes","No"),"No")</f>
        <v>No</v>
      </c>
      <c r="S884" s="618" t="str">
        <f>IFERROR(IF(MATCH(C884,'Portfolio Construction'!$AV:$AV,0),"Yes","No"),"No")</f>
        <v>No</v>
      </c>
      <c r="T884" s="618" t="str">
        <f>IFERROR(IF(MATCH(C884,'Portfolio Construction'!$AX:$AX,0),"Yes","No"),"No")</f>
        <v>No</v>
      </c>
      <c r="U884" s="618" t="str">
        <f>IFERROR(IF(MATCH(C884,'Portfolio Construction'!$AZ:$AZ,0),"Yes","No"),"No")</f>
        <v>No</v>
      </c>
      <c r="V884" s="618" t="str">
        <f>IFERROR(IF(MATCH(C884,'Portfolio Construction'!$BB:$BB,0),"Yes","No"),"No")</f>
        <v>No</v>
      </c>
      <c r="W884" s="618">
        <f>IF(VLOOKUP($AU884,'FE Source'!$A:$W,3,FALSE)=0,"-",VLOOKUP($AU884,'FE Source'!$A:$W,3,FALSE))</f>
        <v>-4.67</v>
      </c>
      <c r="X884" s="618">
        <f>IF(VLOOKUP($AU884,'FE Source'!$A:$W,4,FALSE)=0,"-",VLOOKUP($AU884,'FE Source'!$A:$W,4,FALSE))</f>
        <v>-2.4500000000000002</v>
      </c>
      <c r="Y884" s="618">
        <f>IF(VLOOKUP($AU884,'FE Source'!$A:$W,5,FALSE)=0,"-",VLOOKUP($AU884,'FE Source'!$A:$W,5,FALSE))</f>
        <v>-1.92</v>
      </c>
      <c r="Z884" s="618">
        <f>IF(VLOOKUP($AU884,'FE Source'!$A:$W,6,FALSE)=0,"-",VLOOKUP($AU884,'FE Source'!$A:$W,6,FALSE))</f>
        <v>1.31</v>
      </c>
      <c r="AA884" s="618">
        <f>IF(VLOOKUP($AU884,'FE Source'!$A:$W,7,FALSE)=0,"-",VLOOKUP($AU884,'FE Source'!$A:$W,7,FALSE))</f>
        <v>3.51</v>
      </c>
      <c r="AB884" s="618">
        <f>IF(VLOOKUP($AU884,'FE Source'!$A:$W,8,FALSE)=0,"-",VLOOKUP($AU884,'FE Source'!$A:$W,8,FALSE))</f>
        <v>2.4</v>
      </c>
      <c r="AC884" s="632">
        <f>IF(VLOOKUP($AU884,'FE Source'!$A:$W,9,FALSE)=0,"-",VLOOKUP($AU884,'FE Source'!$A:$W,9,FALSE))</f>
        <v>3.37</v>
      </c>
      <c r="AD884" s="634">
        <f>IF(VLOOKUP($AU884,'FE Source'!$A:$W,10,FALSE)=0,"-",VLOOKUP($AU884,'FE Source'!$A:$W,10,FALSE))</f>
        <v>1.18</v>
      </c>
      <c r="AE884" s="618">
        <f>IF(VLOOKUP($AU884,'FE Source'!$A:$W,11,FALSE)=0,"-",VLOOKUP($AU884,'FE Source'!$A:$W,11,FALSE))</f>
        <v>6.62</v>
      </c>
      <c r="AF884" s="618">
        <f>IF(VLOOKUP($AU884,'FE Source'!$A:$W,12,FALSE)=0,"-",VLOOKUP($AU884,'FE Source'!$A:$W,12,FALSE))</f>
        <v>0.14000000000000001</v>
      </c>
      <c r="AG884" s="618">
        <f>IF(VLOOKUP($AU884,'FE Source'!$A:$W,14,FALSE)=0,"-",VLOOKUP($AU884,'FE Source'!$A:$W,14,FALSE))</f>
        <v>-6.18</v>
      </c>
      <c r="AH884" s="102"/>
      <c r="AI884" s="618">
        <f>IF(VLOOKUP($AU884,'FE Source'!$A:$Y,20,FALSE)=0,"-",VLOOKUP($AU884,'FE Source'!$A:$Y,20,FALSE))</f>
        <v>120.06</v>
      </c>
      <c r="AJ884" s="102"/>
      <c r="AK884" s="102"/>
      <c r="AL884" s="632">
        <f>IF(VLOOKUP($AU884,'FE Source'!$A:$Y,19,FALSE)=0,"-",VLOOKUP($AU884,'FE Source'!$A:$Y,19,FALSE))</f>
        <v>117.05</v>
      </c>
      <c r="AM884" s="102"/>
      <c r="AN884" s="635">
        <f>IF(VLOOKUP($AU884,'FE Source'!$A:$W,13,FALSE)=0,"-",VLOOKUP($AU884,'FE Source'!$A:$W,13,FALSE))</f>
        <v>3628.8</v>
      </c>
      <c r="AO884" s="634">
        <f>IF(J884="no","-",IF(VLOOKUP($AU884,'FE Source'!$A:$W,15,FALSE)=0,"-",VLOOKUP($AU884,'FE Source'!$A:$W,15,FALSE)))</f>
        <v>5.0599999999999996</v>
      </c>
      <c r="AP884" s="618" t="str">
        <f>IF(AO884="-","-",IF(VLOOKUP($AU884,'FE Source'!$A:$Z,21,FALSE)=0,"-",IF(VLOOKUP($AU884,'FE Source'!$A:$Z,21,FALSE)=2,"Semi-Annual",IF(VLOOKUP($AU884,'FE Source'!$A:$Z,21,FALSE)=4,"Quarterly",IF(VLOOKUP($AU884,'FE Source'!$A:$Z,21,FALSE)=12,"Monthly","Annual")))))</f>
        <v>Monthly</v>
      </c>
      <c r="AQ884" s="632">
        <f t="array" ref="AQ884">IF(VLOOKUP($AU884,'FE Source'!$A:$W,16,FALSE)=0,"-",VLOOKUP($AU884,'FE Source'!$A:$W,16,FALSE))</f>
        <v>1.45</v>
      </c>
      <c r="AR884" s="636" t="str">
        <f>IF(VLOOKUP($AU884,'FE Source'!$A:$W,17,FALSE)=0,"-",VLOOKUP($AU884,'FE Source'!$A:$W,17,FALSE))</f>
        <v>Neutral</v>
      </c>
      <c r="AS884" s="634">
        <f>IF(VLOOKUP($AU884,'FE Source'!$AN:$AS,4,FALSE)="",VLOOKUP($AU884,'FE Source'!$AN:$AS,3,FALSE),VLOOKUP($AU884,'FE Source'!$AN:$AS,4,FALSE))</f>
        <v>10.27</v>
      </c>
      <c r="AT884" s="637">
        <f>IF(VLOOKUP($AU884,'FE Source'!$AN:$AS,5,FALSE)=0,"-",VLOOKUP($AU884,'FE Source'!$AN:$AS,5,FALSE))</f>
        <v>45783</v>
      </c>
      <c r="AU884" s="636" t="s">
        <v>6091</v>
      </c>
      <c r="BE884" s="215">
        <f>IF(VLOOKUP($AU884,'FE Source'!$A:$AK,22,FALSE)=0,"-",VLOOKUP($AU884,'FE Source'!$A:$AK,22,FALSE))</f>
        <v>5.53</v>
      </c>
      <c r="BF884" s="215">
        <f>IF(VLOOKUP($AU884,'FE Source'!$A:$AK,23,FALSE)=0,"-",VLOOKUP($AU884,'FE Source'!$A:$AK,23,FALSE))</f>
        <v>13.52</v>
      </c>
      <c r="BG884" s="215">
        <f>IF(VLOOKUP($AU884,'FE Source'!$A:$AK,24,FALSE)=0,"-",VLOOKUP($AU884,'FE Source'!$A:$AK,24,FALSE))</f>
        <v>-1.67</v>
      </c>
      <c r="BH884" s="215">
        <f>IF(VLOOKUP($AU884,'FE Source'!$A:$AK,25,FALSE)=0,"-",VLOOKUP($AU884,'FE Source'!$A:$AK,25,FALSE))</f>
        <v>-1.34</v>
      </c>
      <c r="BI884" s="215">
        <f>IF(VLOOKUP($AU884,'FE Source'!$A:$AK,26,FALSE)=0,"-",VLOOKUP($AU884,'FE Source'!$A:$AK,26,FALSE))</f>
        <v>12.68</v>
      </c>
      <c r="BJ884" s="215">
        <f>IF(VLOOKUP($AU884,'FE Source'!$A:$AK,27,FALSE)=0,"-",VLOOKUP($AU884,'FE Source'!$A:$AK,27,FALSE))</f>
        <v>1.98</v>
      </c>
      <c r="BK884" s="215">
        <f>IF(VLOOKUP($AU884,'FE Source'!$A:$AK,28,FALSE)=0,"-",VLOOKUP($AU884,'FE Source'!$A:$AK,28,FALSE))</f>
        <v>4.6900000000000004</v>
      </c>
      <c r="BL884" s="215">
        <f>IF(VLOOKUP($AU884,'FE Source'!$A:$AK,29,FALSE)=0,"-",VLOOKUP($AU884,'FE Source'!$A:$AK,29,FALSE))</f>
        <v>-11.5</v>
      </c>
      <c r="BM884" s="215">
        <f>IF(VLOOKUP($AU884,'FE Source'!$A:$AK,30,FALSE)=0,"-",VLOOKUP($AU884,'FE Source'!$A:$AK,30,FALSE))</f>
        <v>10.199999999999999</v>
      </c>
      <c r="BN884" t="str">
        <f>IF(VLOOKUP($AU884,'FE Source'!$A:$AK,31,FALSE)="No Specified Index","-",IF(VLOOKUP($AU884,'FE Source'!$A:$AK,31,FALSE)=0,"-",VLOOKUP($AU884,'FE Source'!$A:$AK,31,FALSE)))</f>
        <v>ICE BofA BB-B Rated Developed Markets High Yield..</v>
      </c>
      <c r="BO884" s="217">
        <f>IF(VLOOKUP($AU884,'FE Source'!$A:$AK,32,FALSE)=0,"-",VLOOKUP($AU884,'FE Source'!$A:$AK,32,FALSE))</f>
        <v>40512</v>
      </c>
      <c r="BP884" s="18">
        <f>IF(VLOOKUP($AU884,'FE Source'!$AZ:$BC,2,FALSE)=0,"-",VLOOKUP($AU884,'FE Source'!$AZ:$BC,2,FALSE))</f>
        <v>-2.27</v>
      </c>
      <c r="BQ884" s="18">
        <f>IF(VLOOKUP($AU884,'FE Source'!$AZ:$BC,3,FALSE)=0,"-",VLOOKUP($AU884,'FE Source'!$AZ:$BC,3,FALSE))</f>
        <v>-5.09</v>
      </c>
      <c r="BR884" s="18" t="str">
        <f>IF(VLOOKUP($AU884,'FE Source'!$AZ:$BC,4,FALSE)=0,"-",VLOOKUP($AU884,'FE Source'!$AZ:$BC,4,FALSE))</f>
        <v>-</v>
      </c>
    </row>
    <row r="885" spans="3:70" ht="15">
      <c r="C885" s="650" t="str">
        <f>INDEX('UT - Retail'!$B$7:$B$1409,MATCH(AU885,'UT - Retail'!$U$7:$U$1409,0),1)</f>
        <v>PIMCO Global Real Return Fund Cl E Acc EUR-H</v>
      </c>
      <c r="D885" s="650"/>
      <c r="E885" s="618" t="str">
        <f>VLOOKUP(C885,'UT - Retail'!$B:$K,8,FALSE)</f>
        <v>Fixed Income</v>
      </c>
      <c r="F885" s="618" t="str">
        <f>VLOOKUP(C885,'UT - Retail'!$B:$K,9,FALSE)</f>
        <v>Global</v>
      </c>
      <c r="G885" s="618" t="str">
        <f>VLOOKUP(C885,'UT - Retail'!$B:$K,10,FALSE)</f>
        <v>Inflation-linked</v>
      </c>
      <c r="H885" s="82" t="str">
        <f>VLOOKUP(C885,'UT - Retail'!$B:$N,13,FALSE)</f>
        <v>No</v>
      </c>
      <c r="I885" s="82" t="str">
        <f>VLOOKUP(C885,'UT - Retail'!$B:$Q,14,FALSE)</f>
        <v>No</v>
      </c>
      <c r="J885" s="618" t="str">
        <f>VLOOKUP(C885,'UT - Retail'!$B:$Q,11,FALSE)</f>
        <v>No</v>
      </c>
      <c r="K885" s="130" t="str">
        <f>VLOOKUP(C885,'UT - Retail'!$B:$P,15,FALSE)</f>
        <v>Yes</v>
      </c>
      <c r="L885" s="82" t="str">
        <f>VLOOKUP(C885,'UT - Retail'!$B:$Q,16,FALSE)</f>
        <v>iFast</v>
      </c>
      <c r="M885" s="618" t="str">
        <f>VLOOKUP(C885,'UT - Retail'!$B:$K,6,FALSE)</f>
        <v>EUR</v>
      </c>
      <c r="N885" s="618" t="str">
        <f>IFERROR(IF(MATCH(C885,'Portfolio Construction'!$AL:$AL,0),"Yes","No"),"No")</f>
        <v>No</v>
      </c>
      <c r="O885" s="618" t="str">
        <f>IFERROR(IF(MATCH(C885,'Portfolio Construction'!$AN:$AN,0),"Yes","No"),"No")</f>
        <v>No</v>
      </c>
      <c r="P885" s="618" t="str">
        <f>IFERROR(IF(MATCH(C885,'Portfolio Construction'!$AP:$AP,0),"Yes","No"),"No")</f>
        <v>No</v>
      </c>
      <c r="Q885" s="618" t="str">
        <f>IFERROR(IF(MATCH(C885,'Portfolio Construction'!$AR:$AR,0),"Yes","No"),"No")</f>
        <v>No</v>
      </c>
      <c r="R885" s="618" t="str">
        <f>IFERROR(IF(MATCH(C885,'Portfolio Construction'!$AT:$AT,0),"Yes","No"),"No")</f>
        <v>No</v>
      </c>
      <c r="S885" s="618" t="str">
        <f>IFERROR(IF(MATCH(C885,'Portfolio Construction'!$AV:$AV,0),"Yes","No"),"No")</f>
        <v>No</v>
      </c>
      <c r="T885" s="618" t="str">
        <f>IFERROR(IF(MATCH(C885,'Portfolio Construction'!$AX:$AX,0),"Yes","No"),"No")</f>
        <v>No</v>
      </c>
      <c r="U885" s="618" t="str">
        <f>IFERROR(IF(MATCH(C885,'Portfolio Construction'!$AZ:$AZ,0),"Yes","No"),"No")</f>
        <v>No</v>
      </c>
      <c r="V885" s="618" t="str">
        <f>IFERROR(IF(MATCH(C885,'Portfolio Construction'!$BB:$BB,0),"Yes","No"),"No")</f>
        <v>No</v>
      </c>
      <c r="W885" s="618">
        <f>IF(VLOOKUP($AU885,'FE Source'!$A:$W,3,FALSE)=0,"-",VLOOKUP($AU885,'FE Source'!$A:$W,3,FALSE))</f>
        <v>4.54</v>
      </c>
      <c r="X885" s="618">
        <f>IF(VLOOKUP($AU885,'FE Source'!$A:$W,4,FALSE)=0,"-",VLOOKUP($AU885,'FE Source'!$A:$W,4,FALSE))</f>
        <v>-2.08</v>
      </c>
      <c r="Y885" s="618">
        <f>IF(VLOOKUP($AU885,'FE Source'!$A:$W,5,FALSE)=0,"-",VLOOKUP($AU885,'FE Source'!$A:$W,5,FALSE))</f>
        <v>1.88</v>
      </c>
      <c r="Z885" s="618">
        <f>IF(VLOOKUP($AU885,'FE Source'!$A:$W,6,FALSE)=0,"-",VLOOKUP($AU885,'FE Source'!$A:$W,6,FALSE))</f>
        <v>0.73</v>
      </c>
      <c r="AA885" s="618">
        <f>IF(VLOOKUP($AU885,'FE Source'!$A:$W,7,FALSE)=0,"-",VLOOKUP($AU885,'FE Source'!$A:$W,7,FALSE))</f>
        <v>-3.76</v>
      </c>
      <c r="AB885" s="618">
        <f>IF(VLOOKUP($AU885,'FE Source'!$A:$W,8,FALSE)=0,"-",VLOOKUP($AU885,'FE Source'!$A:$W,8,FALSE))</f>
        <v>-3.17</v>
      </c>
      <c r="AC885" s="632">
        <f>IF(VLOOKUP($AU885,'FE Source'!$A:$W,9,FALSE)=0,"-",VLOOKUP($AU885,'FE Source'!$A:$W,9,FALSE))</f>
        <v>-0.66</v>
      </c>
      <c r="AD885" s="634">
        <f>IF(VLOOKUP($AU885,'FE Source'!$A:$W,10,FALSE)=0,"-",VLOOKUP($AU885,'FE Source'!$A:$W,10,FALSE))</f>
        <v>1.55</v>
      </c>
      <c r="AE885" s="618">
        <f>IF(VLOOKUP($AU885,'FE Source'!$A:$W,11,FALSE)=0,"-",VLOOKUP($AU885,'FE Source'!$A:$W,11,FALSE))</f>
        <v>9.17</v>
      </c>
      <c r="AF885" s="618">
        <f>IF(VLOOKUP($AU885,'FE Source'!$A:$W,12,FALSE)=0,"-",VLOOKUP($AU885,'FE Source'!$A:$W,12,FALSE))</f>
        <v>-0.01</v>
      </c>
      <c r="AG885" s="618">
        <f>IF(VLOOKUP($AU885,'FE Source'!$A:$W,14,FALSE)=0,"-",VLOOKUP($AU885,'FE Source'!$A:$W,14,FALSE))</f>
        <v>-17.86</v>
      </c>
      <c r="AH885" s="102"/>
      <c r="AI885" s="618">
        <f>IF(VLOOKUP($AU885,'FE Source'!$A:$Y,20,FALSE)=0,"-",VLOOKUP($AU885,'FE Source'!$A:$Y,20,FALSE))</f>
        <v>156.63999999999999</v>
      </c>
      <c r="AJ885" s="102"/>
      <c r="AK885" s="102"/>
      <c r="AL885" s="632">
        <f>IF(VLOOKUP($AU885,'FE Source'!$A:$Y,19,FALSE)=0,"-",VLOOKUP($AU885,'FE Source'!$A:$Y,19,FALSE))</f>
        <v>149.38999999999999</v>
      </c>
      <c r="AM885" s="102"/>
      <c r="AN885" s="635">
        <f>IF(VLOOKUP($AU885,'FE Source'!$A:$W,13,FALSE)=0,"-",VLOOKUP($AU885,'FE Source'!$A:$W,13,FALSE))</f>
        <v>2685.5</v>
      </c>
      <c r="AO885" s="634" t="str">
        <f>IF(J885="no","-",IF(VLOOKUP($AU885,'FE Source'!$A:$W,15,FALSE)=0,"-",VLOOKUP($AU885,'FE Source'!$A:$W,15,FALSE)))</f>
        <v>-</v>
      </c>
      <c r="AP885" s="618" t="str">
        <f>IF(AO885="-","-",IF(VLOOKUP($AU885,'FE Source'!$A:$Z,21,FALSE)=0,"-",IF(VLOOKUP($AU885,'FE Source'!$A:$Z,21,FALSE)=2,"Semi-Annual",IF(VLOOKUP($AU885,'FE Source'!$A:$Z,21,FALSE)=4,"Quarterly",IF(VLOOKUP($AU885,'FE Source'!$A:$Z,21,FALSE)=12,"Monthly","Annual")))))</f>
        <v>-</v>
      </c>
      <c r="AQ885" s="632">
        <f t="array" ref="AQ885">IF(VLOOKUP($AU885,'FE Source'!$A:$W,16,FALSE)=0,"-",VLOOKUP($AU885,'FE Source'!$A:$W,16,FALSE))</f>
        <v>1.39</v>
      </c>
      <c r="AR885" s="636" t="str">
        <f>IF(VLOOKUP($AU885,'FE Source'!$A:$W,17,FALSE)=0,"-",VLOOKUP($AU885,'FE Source'!$A:$W,17,FALSE))</f>
        <v>Neutral</v>
      </c>
      <c r="AS885" s="634">
        <f>IF(VLOOKUP($AU885,'FE Source'!$AN:$AS,4,FALSE)="",VLOOKUP($AU885,'FE Source'!$AN:$AS,3,FALSE),VLOOKUP($AU885,'FE Source'!$AN:$AS,4,FALSE))</f>
        <v>15.6</v>
      </c>
      <c r="AT885" s="637">
        <f>IF(VLOOKUP($AU885,'FE Source'!$AN:$AS,5,FALSE)=0,"-",VLOOKUP($AU885,'FE Source'!$AN:$AS,5,FALSE))</f>
        <v>45783</v>
      </c>
      <c r="AU885" s="636" t="s">
        <v>7477</v>
      </c>
      <c r="BE885" s="215">
        <f>IF(VLOOKUP($AU885,'FE Source'!$A:$AK,22,FALSE)=0,"-",VLOOKUP($AU885,'FE Source'!$A:$AK,22,FALSE))</f>
        <v>-7.15</v>
      </c>
      <c r="BF885" s="215">
        <f>IF(VLOOKUP($AU885,'FE Source'!$A:$AK,23,FALSE)=0,"-",VLOOKUP($AU885,'FE Source'!$A:$AK,23,FALSE))</f>
        <v>7.16</v>
      </c>
      <c r="BG885" s="215">
        <f>IF(VLOOKUP($AU885,'FE Source'!$A:$AK,24,FALSE)=0,"-",VLOOKUP($AU885,'FE Source'!$A:$AK,24,FALSE))</f>
        <v>6.37</v>
      </c>
      <c r="BH885" s="215">
        <f>IF(VLOOKUP($AU885,'FE Source'!$A:$AK,25,FALSE)=0,"-",VLOOKUP($AU885,'FE Source'!$A:$AK,25,FALSE))</f>
        <v>-7.16</v>
      </c>
      <c r="BI885" s="215">
        <f>IF(VLOOKUP($AU885,'FE Source'!$A:$AK,26,FALSE)=0,"-",VLOOKUP($AU885,'FE Source'!$A:$AK,26,FALSE))</f>
        <v>1.49</v>
      </c>
      <c r="BJ885" s="215">
        <f>IF(VLOOKUP($AU885,'FE Source'!$A:$AK,27,FALSE)=0,"-",VLOOKUP($AU885,'FE Source'!$A:$AK,27,FALSE))</f>
        <v>15.88</v>
      </c>
      <c r="BK885" s="215">
        <f>IF(VLOOKUP($AU885,'FE Source'!$A:$AK,28,FALSE)=0,"-",VLOOKUP($AU885,'FE Source'!$A:$AK,28,FALSE))</f>
        <v>-2.13</v>
      </c>
      <c r="BL885" s="215">
        <f>IF(VLOOKUP($AU885,'FE Source'!$A:$AK,29,FALSE)=0,"-",VLOOKUP($AU885,'FE Source'!$A:$AK,29,FALSE))</f>
        <v>-24.24</v>
      </c>
      <c r="BM885" s="215">
        <f>IF(VLOOKUP($AU885,'FE Source'!$A:$AK,30,FALSE)=0,"-",VLOOKUP($AU885,'FE Source'!$A:$AK,30,FALSE))</f>
        <v>3.44</v>
      </c>
      <c r="BN885" t="str">
        <f>IF(VLOOKUP($AU885,'FE Source'!$A:$AK,31,FALSE)="No Specified Index","-",IF(VLOOKUP($AU885,'FE Source'!$A:$AK,31,FALSE)=0,"-",VLOOKUP($AU885,'FE Source'!$A:$AK,31,FALSE)))</f>
        <v>Bloomberg World Government Inflation-Linked Bond..</v>
      </c>
      <c r="BO885" s="217">
        <f>IF(VLOOKUP($AU885,'FE Source'!$A:$AK,32,FALSE)=0,"-",VLOOKUP($AU885,'FE Source'!$A:$AK,32,FALSE))</f>
        <v>38807</v>
      </c>
      <c r="BP885" s="18">
        <f>IF(VLOOKUP($AU885,'FE Source'!$AZ:$BC,2,FALSE)=0,"-",VLOOKUP($AU885,'FE Source'!$AZ:$BC,2,FALSE))</f>
        <v>-4.24</v>
      </c>
      <c r="BQ885" s="18">
        <f>IF(VLOOKUP($AU885,'FE Source'!$AZ:$BC,3,FALSE)=0,"-",VLOOKUP($AU885,'FE Source'!$AZ:$BC,3,FALSE))</f>
        <v>0.62</v>
      </c>
      <c r="BR885" s="18">
        <f>IF(VLOOKUP($AU885,'FE Source'!$AZ:$BC,4,FALSE)=0,"-",VLOOKUP($AU885,'FE Source'!$AZ:$BC,4,FALSE))</f>
        <v>-3.28</v>
      </c>
    </row>
    <row r="886" spans="3:70" ht="15">
      <c r="C886" s="650" t="str">
        <f>INDEX('UT - Retail'!$B$7:$B$1409,MATCH(AU886,'UT - Retail'!$U$7:$U$1409,0),1)</f>
        <v>PIMCO Global Real Return Fund Cl E Acc USD</v>
      </c>
      <c r="D886" s="650"/>
      <c r="E886" s="618" t="str">
        <f>VLOOKUP(C886,'UT - Retail'!$B:$K,8,FALSE)</f>
        <v>Fixed Income</v>
      </c>
      <c r="F886" s="618" t="str">
        <f>VLOOKUP(C886,'UT - Retail'!$B:$K,9,FALSE)</f>
        <v>Global</v>
      </c>
      <c r="G886" s="618" t="str">
        <f>VLOOKUP(C886,'UT - Retail'!$B:$K,10,FALSE)</f>
        <v>Inflation-linked</v>
      </c>
      <c r="H886" s="82" t="str">
        <f>VLOOKUP(C886,'UT - Retail'!$B:$N,13,FALSE)</f>
        <v>No</v>
      </c>
      <c r="I886" s="82" t="str">
        <f>VLOOKUP(C886,'UT - Retail'!$B:$Q,14,FALSE)</f>
        <v>No</v>
      </c>
      <c r="J886" s="618" t="str">
        <f>VLOOKUP(C886,'UT - Retail'!$B:$Q,11,FALSE)</f>
        <v>No</v>
      </c>
      <c r="K886" s="130" t="str">
        <f>VLOOKUP(C886,'UT - Retail'!$B:$P,15,FALSE)</f>
        <v>Yes</v>
      </c>
      <c r="L886" s="82" t="str">
        <f>VLOOKUP(C886,'UT - Retail'!$B:$Q,16,FALSE)</f>
        <v>Both</v>
      </c>
      <c r="M886" s="618" t="str">
        <f>VLOOKUP(C886,'UT - Retail'!$B:$K,6,FALSE)</f>
        <v>USD</v>
      </c>
      <c r="N886" s="618" t="str">
        <f>IFERROR(IF(MATCH(C886,'Portfolio Construction'!$AL:$AL,0),"Yes","No"),"No")</f>
        <v>No</v>
      </c>
      <c r="O886" s="618" t="str">
        <f>IFERROR(IF(MATCH(C886,'Portfolio Construction'!$AN:$AN,0),"Yes","No"),"No")</f>
        <v>No</v>
      </c>
      <c r="P886" s="618" t="str">
        <f>IFERROR(IF(MATCH(C886,'Portfolio Construction'!$AP:$AP,0),"Yes","No"),"No")</f>
        <v>No</v>
      </c>
      <c r="Q886" s="618" t="str">
        <f>IFERROR(IF(MATCH(C886,'Portfolio Construction'!$AR:$AR,0),"Yes","No"),"No")</f>
        <v>No</v>
      </c>
      <c r="R886" s="618" t="str">
        <f>IFERROR(IF(MATCH(C886,'Portfolio Construction'!$AT:$AT,0),"Yes","No"),"No")</f>
        <v>No</v>
      </c>
      <c r="S886" s="618" t="str">
        <f>IFERROR(IF(MATCH(C886,'Portfolio Construction'!$AV:$AV,0),"Yes","No"),"No")</f>
        <v>No</v>
      </c>
      <c r="T886" s="618" t="str">
        <f>IFERROR(IF(MATCH(C886,'Portfolio Construction'!$AX:$AX,0),"Yes","No"),"No")</f>
        <v>No</v>
      </c>
      <c r="U886" s="618" t="str">
        <f>IFERROR(IF(MATCH(C886,'Portfolio Construction'!$AZ:$AZ,0),"Yes","No"),"No")</f>
        <v>No</v>
      </c>
      <c r="V886" s="618" t="str">
        <f>IFERROR(IF(MATCH(C886,'Portfolio Construction'!$BB:$BB,0),"Yes","No"),"No")</f>
        <v>No</v>
      </c>
      <c r="W886" s="618">
        <f>IF(VLOOKUP($AU886,'FE Source'!$A:$W,3,FALSE)=0,"-",VLOOKUP($AU886,'FE Source'!$A:$W,3,FALSE))</f>
        <v>-4.0999999999999996</v>
      </c>
      <c r="X886" s="618">
        <f>IF(VLOOKUP($AU886,'FE Source'!$A:$W,4,FALSE)=0,"-",VLOOKUP($AU886,'FE Source'!$A:$W,4,FALSE))</f>
        <v>-5.09</v>
      </c>
      <c r="Y886" s="618">
        <f>IF(VLOOKUP($AU886,'FE Source'!$A:$W,5,FALSE)=0,"-",VLOOKUP($AU886,'FE Source'!$A:$W,5,FALSE))</f>
        <v>-2.8</v>
      </c>
      <c r="Z886" s="618">
        <f>IF(VLOOKUP($AU886,'FE Source'!$A:$W,6,FALSE)=0,"-",VLOOKUP($AU886,'FE Source'!$A:$W,6,FALSE))</f>
        <v>-2.7</v>
      </c>
      <c r="AA886" s="618">
        <f>IF(VLOOKUP($AU886,'FE Source'!$A:$W,7,FALSE)=0,"-",VLOOKUP($AU886,'FE Source'!$A:$W,7,FALSE))</f>
        <v>-3.92</v>
      </c>
      <c r="AB886" s="618">
        <f>IF(VLOOKUP($AU886,'FE Source'!$A:$W,8,FALSE)=0,"-",VLOOKUP($AU886,'FE Source'!$A:$W,8,FALSE))</f>
        <v>-2.5499999999999998</v>
      </c>
      <c r="AC886" s="632">
        <f>IF(VLOOKUP($AU886,'FE Source'!$A:$W,9,FALSE)=0,"-",VLOOKUP($AU886,'FE Source'!$A:$W,9,FALSE))</f>
        <v>1.24</v>
      </c>
      <c r="AD886" s="634">
        <f>IF(VLOOKUP($AU886,'FE Source'!$A:$W,10,FALSE)=0,"-",VLOOKUP($AU886,'FE Source'!$A:$W,10,FALSE))</f>
        <v>1.06</v>
      </c>
      <c r="AE886" s="618">
        <f>IF(VLOOKUP($AU886,'FE Source'!$A:$W,11,FALSE)=0,"-",VLOOKUP($AU886,'FE Source'!$A:$W,11,FALSE))</f>
        <v>6.68</v>
      </c>
      <c r="AF886" s="618" t="str">
        <f>IF(VLOOKUP($AU886,'FE Source'!$A:$W,12,FALSE)=0,"-",VLOOKUP($AU886,'FE Source'!$A:$W,12,FALSE))</f>
        <v>-</v>
      </c>
      <c r="AG886" s="618">
        <f>IF(VLOOKUP($AU886,'FE Source'!$A:$W,14,FALSE)=0,"-",VLOOKUP($AU886,'FE Source'!$A:$W,14,FALSE))</f>
        <v>-14.82</v>
      </c>
      <c r="AH886" s="102"/>
      <c r="AI886" s="618">
        <f>IF(VLOOKUP($AU886,'FE Source'!$A:$Y,20,FALSE)=0,"-",VLOOKUP($AU886,'FE Source'!$A:$Y,20,FALSE))</f>
        <v>92.85</v>
      </c>
      <c r="AJ886" s="102"/>
      <c r="AK886" s="102"/>
      <c r="AL886" s="632">
        <f>IF(VLOOKUP($AU886,'FE Source'!$A:$Y,19,FALSE)=0,"-",VLOOKUP($AU886,'FE Source'!$A:$Y,19,FALSE))</f>
        <v>119.47</v>
      </c>
      <c r="AM886" s="102"/>
      <c r="AN886" s="635">
        <f>IF(VLOOKUP($AU886,'FE Source'!$A:$W,13,FALSE)=0,"-",VLOOKUP($AU886,'FE Source'!$A:$W,13,FALSE))</f>
        <v>2685.5</v>
      </c>
      <c r="AO886" s="634" t="str">
        <f>IF(J886="no","-",IF(VLOOKUP($AU886,'FE Source'!$A:$W,15,FALSE)=0,"-",VLOOKUP($AU886,'FE Source'!$A:$W,15,FALSE)))</f>
        <v>-</v>
      </c>
      <c r="AP886" s="618" t="str">
        <f>IF(AO886="-","-",IF(VLOOKUP($AU886,'FE Source'!$A:$Z,21,FALSE)=0,"-",IF(VLOOKUP($AU886,'FE Source'!$A:$Z,21,FALSE)=2,"Semi-Annual",IF(VLOOKUP($AU886,'FE Source'!$A:$Z,21,FALSE)=4,"Quarterly",IF(VLOOKUP($AU886,'FE Source'!$A:$Z,21,FALSE)=12,"Monthly","Annual")))))</f>
        <v>-</v>
      </c>
      <c r="AQ886" s="632">
        <f t="array" ref="AQ886">IF(VLOOKUP($AU886,'FE Source'!$A:$W,16,FALSE)=0,"-",VLOOKUP($AU886,'FE Source'!$A:$W,16,FALSE))</f>
        <v>1.39</v>
      </c>
      <c r="AR886" s="636" t="str">
        <f>IF(VLOOKUP($AU886,'FE Source'!$A:$W,17,FALSE)=0,"-",VLOOKUP($AU886,'FE Source'!$A:$W,17,FALSE))</f>
        <v>Neutral</v>
      </c>
      <c r="AS886" s="634">
        <f>IF(VLOOKUP($AU886,'FE Source'!$AN:$AS,4,FALSE)="",VLOOKUP($AU886,'FE Source'!$AN:$AS,3,FALSE),VLOOKUP($AU886,'FE Source'!$AN:$AS,4,FALSE))</f>
        <v>19.440000000000001</v>
      </c>
      <c r="AT886" s="637">
        <f>IF(VLOOKUP($AU886,'FE Source'!$AN:$AS,5,FALSE)=0,"-",VLOOKUP($AU886,'FE Source'!$AN:$AS,5,FALSE))</f>
        <v>45783</v>
      </c>
      <c r="AU886" s="636" t="s">
        <v>7475</v>
      </c>
      <c r="BE886" s="215">
        <f>IF(VLOOKUP($AU886,'FE Source'!$A:$AK,22,FALSE)=0,"-",VLOOKUP($AU886,'FE Source'!$A:$AK,22,FALSE))</f>
        <v>4.1100000000000003</v>
      </c>
      <c r="BF886" s="215">
        <f>IF(VLOOKUP($AU886,'FE Source'!$A:$AK,23,FALSE)=0,"-",VLOOKUP($AU886,'FE Source'!$A:$AK,23,FALSE))</f>
        <v>11.88</v>
      </c>
      <c r="BG886" s="215">
        <f>IF(VLOOKUP($AU886,'FE Source'!$A:$AK,24,FALSE)=0,"-",VLOOKUP($AU886,'FE Source'!$A:$AK,24,FALSE))</f>
        <v>-4.6900000000000004</v>
      </c>
      <c r="BH886" s="215">
        <f>IF(VLOOKUP($AU886,'FE Source'!$A:$AK,25,FALSE)=0,"-",VLOOKUP($AU886,'FE Source'!$A:$AK,25,FALSE))</f>
        <v>0.27</v>
      </c>
      <c r="BI886" s="215">
        <f>IF(VLOOKUP($AU886,'FE Source'!$A:$AK,26,FALSE)=0,"-",VLOOKUP($AU886,'FE Source'!$A:$AK,26,FALSE))</f>
        <v>6.31</v>
      </c>
      <c r="BJ886" s="215">
        <f>IF(VLOOKUP($AU886,'FE Source'!$A:$AK,27,FALSE)=0,"-",VLOOKUP($AU886,'FE Source'!$A:$AK,27,FALSE))</f>
        <v>8.35</v>
      </c>
      <c r="BK886" s="215">
        <f>IF(VLOOKUP($AU886,'FE Source'!$A:$AK,28,FALSE)=0,"-",VLOOKUP($AU886,'FE Source'!$A:$AK,28,FALSE))</f>
        <v>6.14</v>
      </c>
      <c r="BL886" s="215">
        <f>IF(VLOOKUP($AU886,'FE Source'!$A:$AK,29,FALSE)=0,"-",VLOOKUP($AU886,'FE Source'!$A:$AK,29,FALSE))</f>
        <v>-17.37</v>
      </c>
      <c r="BM886" s="215">
        <f>IF(VLOOKUP($AU886,'FE Source'!$A:$AK,30,FALSE)=0,"-",VLOOKUP($AU886,'FE Source'!$A:$AK,30,FALSE))</f>
        <v>2.17</v>
      </c>
      <c r="BN886" t="str">
        <f>IF(VLOOKUP($AU886,'FE Source'!$A:$AK,31,FALSE)="No Specified Index","-",IF(VLOOKUP($AU886,'FE Source'!$A:$AK,31,FALSE)=0,"-",VLOOKUP($AU886,'FE Source'!$A:$AK,31,FALSE)))</f>
        <v>Bloomberg World Government Inflation-Linked Bond..</v>
      </c>
      <c r="BO886" s="217">
        <f>IF(VLOOKUP($AU886,'FE Source'!$A:$AK,32,FALSE)=0,"-",VLOOKUP($AU886,'FE Source'!$A:$AK,32,FALSE))</f>
        <v>38807</v>
      </c>
      <c r="BP886" s="18">
        <f>IF(VLOOKUP($AU886,'FE Source'!$AZ:$BC,2,FALSE)=0,"-",VLOOKUP($AU886,'FE Source'!$AZ:$BC,2,FALSE))</f>
        <v>-4.3899999999999997</v>
      </c>
      <c r="BQ886" s="18">
        <f>IF(VLOOKUP($AU886,'FE Source'!$AZ:$BC,3,FALSE)=0,"-",VLOOKUP($AU886,'FE Source'!$AZ:$BC,3,FALSE))</f>
        <v>0.34</v>
      </c>
      <c r="BR886" s="18">
        <f>IF(VLOOKUP($AU886,'FE Source'!$AZ:$BC,4,FALSE)=0,"-",VLOOKUP($AU886,'FE Source'!$AZ:$BC,4,FALSE))</f>
        <v>0.22</v>
      </c>
    </row>
    <row r="887" spans="3:70" ht="15">
      <c r="C887" s="650" t="str">
        <f>INDEX('UT - Retail'!$B$7:$B$1409,MATCH(AU887,'UT - Retail'!$U$7:$U$1409,0),1)</f>
        <v>PIMCO Global Real Return Fund Cl E Inc USD</v>
      </c>
      <c r="D887" s="650"/>
      <c r="E887" s="618" t="str">
        <f>VLOOKUP(C887,'UT - Retail'!$B:$K,8,FALSE)</f>
        <v>Fixed Income</v>
      </c>
      <c r="F887" s="618" t="str">
        <f>VLOOKUP(C887,'UT - Retail'!$B:$K,9,FALSE)</f>
        <v>Global</v>
      </c>
      <c r="G887" s="618" t="str">
        <f>VLOOKUP(C887,'UT - Retail'!$B:$K,10,FALSE)</f>
        <v>Inflation-linked</v>
      </c>
      <c r="H887" s="82" t="str">
        <f>VLOOKUP(C887,'UT - Retail'!$B:$N,13,FALSE)</f>
        <v>No</v>
      </c>
      <c r="I887" s="82" t="str">
        <f>VLOOKUP(C887,'UT - Retail'!$B:$Q,14,FALSE)</f>
        <v>No</v>
      </c>
      <c r="J887" s="618" t="str">
        <f>VLOOKUP(C887,'UT - Retail'!$B:$Q,11,FALSE)</f>
        <v>Yes</v>
      </c>
      <c r="K887" s="130" t="str">
        <f>VLOOKUP(C887,'UT - Retail'!$B:$P,15,FALSE)</f>
        <v>Yes</v>
      </c>
      <c r="L887" s="82" t="str">
        <f>VLOOKUP(C887,'UT - Retail'!$B:$Q,16,FALSE)</f>
        <v>Both</v>
      </c>
      <c r="M887" s="618" t="str">
        <f>VLOOKUP(C887,'UT - Retail'!$B:$K,6,FALSE)</f>
        <v>USD</v>
      </c>
      <c r="N887" s="618" t="str">
        <f>IFERROR(IF(MATCH(C887,'Portfolio Construction'!$AL:$AL,0),"Yes","No"),"No")</f>
        <v>No</v>
      </c>
      <c r="O887" s="618" t="str">
        <f>IFERROR(IF(MATCH(C887,'Portfolio Construction'!$AN:$AN,0),"Yes","No"),"No")</f>
        <v>No</v>
      </c>
      <c r="P887" s="618" t="str">
        <f>IFERROR(IF(MATCH(C887,'Portfolio Construction'!$AP:$AP,0),"Yes","No"),"No")</f>
        <v>No</v>
      </c>
      <c r="Q887" s="618" t="str">
        <f>IFERROR(IF(MATCH(C887,'Portfolio Construction'!$AR:$AR,0),"Yes","No"),"No")</f>
        <v>No</v>
      </c>
      <c r="R887" s="618" t="str">
        <f>IFERROR(IF(MATCH(C887,'Portfolio Construction'!$AT:$AT,0),"Yes","No"),"No")</f>
        <v>No</v>
      </c>
      <c r="S887" s="618" t="str">
        <f>IFERROR(IF(MATCH(C887,'Portfolio Construction'!$AV:$AV,0),"Yes","No"),"No")</f>
        <v>No</v>
      </c>
      <c r="T887" s="618" t="str">
        <f>IFERROR(IF(MATCH(C887,'Portfolio Construction'!$AX:$AX,0),"Yes","No"),"No")</f>
        <v>No</v>
      </c>
      <c r="U887" s="618" t="str">
        <f>IFERROR(IF(MATCH(C887,'Portfolio Construction'!$AZ:$AZ,0),"Yes","No"),"No")</f>
        <v>No</v>
      </c>
      <c r="V887" s="618" t="str">
        <f>IFERROR(IF(MATCH(C887,'Portfolio Construction'!$BB:$BB,0),"Yes","No"),"No")</f>
        <v>No</v>
      </c>
      <c r="W887" s="618">
        <f>IF(VLOOKUP($AU887,'FE Source'!$A:$W,3,FALSE)=0,"-",VLOOKUP($AU887,'FE Source'!$A:$W,3,FALSE))</f>
        <v>-4.08</v>
      </c>
      <c r="X887" s="618">
        <f>IF(VLOOKUP($AU887,'FE Source'!$A:$W,4,FALSE)=0,"-",VLOOKUP($AU887,'FE Source'!$A:$W,4,FALSE))</f>
        <v>-5.04</v>
      </c>
      <c r="Y887" s="618">
        <f>IF(VLOOKUP($AU887,'FE Source'!$A:$W,5,FALSE)=0,"-",VLOOKUP($AU887,'FE Source'!$A:$W,5,FALSE))</f>
        <v>-2.72</v>
      </c>
      <c r="Z887" s="618">
        <f>IF(VLOOKUP($AU887,'FE Source'!$A:$W,6,FALSE)=0,"-",VLOOKUP($AU887,'FE Source'!$A:$W,6,FALSE))</f>
        <v>-2.65</v>
      </c>
      <c r="AA887" s="618">
        <f>IF(VLOOKUP($AU887,'FE Source'!$A:$W,7,FALSE)=0,"-",VLOOKUP($AU887,'FE Source'!$A:$W,7,FALSE))</f>
        <v>-3.92</v>
      </c>
      <c r="AB887" s="618">
        <f>IF(VLOOKUP($AU887,'FE Source'!$A:$W,8,FALSE)=0,"-",VLOOKUP($AU887,'FE Source'!$A:$W,8,FALSE))</f>
        <v>-2.5299999999999998</v>
      </c>
      <c r="AC887" s="632">
        <f>IF(VLOOKUP($AU887,'FE Source'!$A:$W,9,FALSE)=0,"-",VLOOKUP($AU887,'FE Source'!$A:$W,9,FALSE))</f>
        <v>1.25</v>
      </c>
      <c r="AD887" s="634">
        <f>IF(VLOOKUP($AU887,'FE Source'!$A:$W,10,FALSE)=0,"-",VLOOKUP($AU887,'FE Source'!$A:$W,10,FALSE))</f>
        <v>1.07</v>
      </c>
      <c r="AE887" s="618">
        <f>IF(VLOOKUP($AU887,'FE Source'!$A:$W,11,FALSE)=0,"-",VLOOKUP($AU887,'FE Source'!$A:$W,11,FALSE))</f>
        <v>6.72</v>
      </c>
      <c r="AF887" s="618" t="str">
        <f>IF(VLOOKUP($AU887,'FE Source'!$A:$W,12,FALSE)=0,"-",VLOOKUP($AU887,'FE Source'!$A:$W,12,FALSE))</f>
        <v>-</v>
      </c>
      <c r="AG887" s="618">
        <f>IF(VLOOKUP($AU887,'FE Source'!$A:$W,14,FALSE)=0,"-",VLOOKUP($AU887,'FE Source'!$A:$W,14,FALSE))</f>
        <v>-14.81</v>
      </c>
      <c r="AH887" s="102"/>
      <c r="AI887" s="618">
        <f>IF(VLOOKUP($AU887,'FE Source'!$A:$Y,20,FALSE)=0,"-",VLOOKUP($AU887,'FE Source'!$A:$Y,20,FALSE))</f>
        <v>94.32</v>
      </c>
      <c r="AJ887" s="102"/>
      <c r="AK887" s="102"/>
      <c r="AL887" s="632">
        <f>IF(VLOOKUP($AU887,'FE Source'!$A:$Y,19,FALSE)=0,"-",VLOOKUP($AU887,'FE Source'!$A:$Y,19,FALSE))</f>
        <v>120.41</v>
      </c>
      <c r="AM887" s="102"/>
      <c r="AN887" s="635">
        <f>IF(VLOOKUP($AU887,'FE Source'!$A:$W,13,FALSE)=0,"-",VLOOKUP($AU887,'FE Source'!$A:$W,13,FALSE))</f>
        <v>2685.5</v>
      </c>
      <c r="AO887" s="634">
        <f>IF(J887="no","-",IF(VLOOKUP($AU887,'FE Source'!$A:$W,15,FALSE)=0,"-",VLOOKUP($AU887,'FE Source'!$A:$W,15,FALSE)))</f>
        <v>1.87</v>
      </c>
      <c r="AP887" s="618" t="str">
        <f>IF(AO887="-","-",IF(VLOOKUP($AU887,'FE Source'!$A:$Z,21,FALSE)=0,"-",IF(VLOOKUP($AU887,'FE Source'!$A:$Z,21,FALSE)=2,"Semi-Annual",IF(VLOOKUP($AU887,'FE Source'!$A:$Z,21,FALSE)=4,"Quarterly",IF(VLOOKUP($AU887,'FE Source'!$A:$Z,21,FALSE)=12,"Monthly","Annual")))))</f>
        <v>Quarterly</v>
      </c>
      <c r="AQ887" s="632">
        <f t="array" ref="AQ887">IF(VLOOKUP($AU887,'FE Source'!$A:$W,16,FALSE)=0,"-",VLOOKUP($AU887,'FE Source'!$A:$W,16,FALSE))</f>
        <v>1.39</v>
      </c>
      <c r="AR887" s="636" t="str">
        <f>IF(VLOOKUP($AU887,'FE Source'!$A:$W,17,FALSE)=0,"-",VLOOKUP($AU887,'FE Source'!$A:$W,17,FALSE))</f>
        <v>Neutral</v>
      </c>
      <c r="AS887" s="634">
        <f>IF(VLOOKUP($AU887,'FE Source'!$AN:$AS,4,FALSE)="",VLOOKUP($AU887,'FE Source'!$AN:$AS,3,FALSE),VLOOKUP($AU887,'FE Source'!$AN:$AS,4,FALSE))</f>
        <v>13.01</v>
      </c>
      <c r="AT887" s="637">
        <f>IF(VLOOKUP($AU887,'FE Source'!$AN:$AS,5,FALSE)=0,"-",VLOOKUP($AU887,'FE Source'!$AN:$AS,5,FALSE))</f>
        <v>45783</v>
      </c>
      <c r="AU887" s="636" t="s">
        <v>7476</v>
      </c>
      <c r="BE887" s="215">
        <f>IF(VLOOKUP($AU887,'FE Source'!$A:$AK,22,FALSE)=0,"-",VLOOKUP($AU887,'FE Source'!$A:$AK,22,FALSE))</f>
        <v>4.0999999999999996</v>
      </c>
      <c r="BF887" s="215">
        <f>IF(VLOOKUP($AU887,'FE Source'!$A:$AK,23,FALSE)=0,"-",VLOOKUP($AU887,'FE Source'!$A:$AK,23,FALSE))</f>
        <v>11.91</v>
      </c>
      <c r="BG887" s="215">
        <f>IF(VLOOKUP($AU887,'FE Source'!$A:$AK,24,FALSE)=0,"-",VLOOKUP($AU887,'FE Source'!$A:$AK,24,FALSE))</f>
        <v>-4.6399999999999997</v>
      </c>
      <c r="BH887" s="215">
        <f>IF(VLOOKUP($AU887,'FE Source'!$A:$AK,25,FALSE)=0,"-",VLOOKUP($AU887,'FE Source'!$A:$AK,25,FALSE))</f>
        <v>0.2</v>
      </c>
      <c r="BI887" s="215">
        <f>IF(VLOOKUP($AU887,'FE Source'!$A:$AK,26,FALSE)=0,"-",VLOOKUP($AU887,'FE Source'!$A:$AK,26,FALSE))</f>
        <v>6.32</v>
      </c>
      <c r="BJ887" s="215">
        <f>IF(VLOOKUP($AU887,'FE Source'!$A:$AK,27,FALSE)=0,"-",VLOOKUP($AU887,'FE Source'!$A:$AK,27,FALSE))</f>
        <v>8.36</v>
      </c>
      <c r="BK887" s="215">
        <f>IF(VLOOKUP($AU887,'FE Source'!$A:$AK,28,FALSE)=0,"-",VLOOKUP($AU887,'FE Source'!$A:$AK,28,FALSE))</f>
        <v>6.11</v>
      </c>
      <c r="BL887" s="215">
        <f>IF(VLOOKUP($AU887,'FE Source'!$A:$AK,29,FALSE)=0,"-",VLOOKUP($AU887,'FE Source'!$A:$AK,29,FALSE))</f>
        <v>-17.350000000000001</v>
      </c>
      <c r="BM887" s="215">
        <f>IF(VLOOKUP($AU887,'FE Source'!$A:$AK,30,FALSE)=0,"-",VLOOKUP($AU887,'FE Source'!$A:$AK,30,FALSE))</f>
        <v>2.2200000000000002</v>
      </c>
      <c r="BN887" t="str">
        <f>IF(VLOOKUP($AU887,'FE Source'!$A:$AK,31,FALSE)="No Specified Index","-",IF(VLOOKUP($AU887,'FE Source'!$A:$AK,31,FALSE)=0,"-",VLOOKUP($AU887,'FE Source'!$A:$AK,31,FALSE)))</f>
        <v>Bloomberg World Government Inflation-Linked Bond..</v>
      </c>
      <c r="BO887" s="217">
        <f>IF(VLOOKUP($AU887,'FE Source'!$A:$AK,32,FALSE)=0,"-",VLOOKUP($AU887,'FE Source'!$A:$AK,32,FALSE))</f>
        <v>38653</v>
      </c>
      <c r="BP887" s="18">
        <f>IF(VLOOKUP($AU887,'FE Source'!$AZ:$BC,2,FALSE)=0,"-",VLOOKUP($AU887,'FE Source'!$AZ:$BC,2,FALSE))</f>
        <v>-4.3899999999999997</v>
      </c>
      <c r="BQ887" s="18">
        <f>IF(VLOOKUP($AU887,'FE Source'!$AZ:$BC,3,FALSE)=0,"-",VLOOKUP($AU887,'FE Source'!$AZ:$BC,3,FALSE))</f>
        <v>0.28999999999999998</v>
      </c>
      <c r="BR887" s="18">
        <f>IF(VLOOKUP($AU887,'FE Source'!$AZ:$BC,4,FALSE)=0,"-",VLOOKUP($AU887,'FE Source'!$AZ:$BC,4,FALSE))</f>
        <v>0.27</v>
      </c>
    </row>
    <row r="888" spans="3:70" ht="15">
      <c r="C888" s="650" t="str">
        <f>INDEX('UT - Retail'!$B$7:$B$1409,MATCH(AU888,'UT - Retail'!$U$7:$U$1409,0),1)</f>
        <v>PIMCO Income Fund Admin Cl Acc USD</v>
      </c>
      <c r="D888" s="650"/>
      <c r="E888" s="618" t="str">
        <f>VLOOKUP(C888,'UT - Retail'!$B:$K,8,FALSE)</f>
        <v>Fixed Income</v>
      </c>
      <c r="F888" s="618" t="str">
        <f>VLOOKUP(C888,'UT - Retail'!$B:$K,9,FALSE)</f>
        <v>Global</v>
      </c>
      <c r="G888" s="618" t="str">
        <f>VLOOKUP(C888,'UT - Retail'!$B:$K,10,FALSE)</f>
        <v>General</v>
      </c>
      <c r="H888" s="82" t="str">
        <f>VLOOKUP(C888,'UT - Retail'!$B:$N,13,FALSE)</f>
        <v>No</v>
      </c>
      <c r="I888" s="82" t="str">
        <f>VLOOKUP(C888,'UT - Retail'!$B:$Q,14,FALSE)</f>
        <v>No</v>
      </c>
      <c r="J888" s="618" t="str">
        <f>VLOOKUP(C888,'UT - Retail'!$B:$Q,11,FALSE)</f>
        <v>No</v>
      </c>
      <c r="K888" s="130" t="str">
        <f>VLOOKUP(C888,'UT - Retail'!$B:$P,15,FALSE)</f>
        <v>Yes</v>
      </c>
      <c r="L888" s="82" t="str">
        <f>VLOOKUP(C888,'UT - Retail'!$B:$Q,16,FALSE)</f>
        <v>iFast</v>
      </c>
      <c r="M888" s="618" t="str">
        <f>VLOOKUP(C888,'UT - Retail'!$B:$K,6,FALSE)</f>
        <v>USD</v>
      </c>
      <c r="N888" s="618" t="str">
        <f>IFERROR(IF(MATCH(C888,'Portfolio Construction'!$AL:$AL,0),"Yes","No"),"No")</f>
        <v>No</v>
      </c>
      <c r="O888" s="618" t="str">
        <f>IFERROR(IF(MATCH(C888,'Portfolio Construction'!$AN:$AN,0),"Yes","No"),"No")</f>
        <v>No</v>
      </c>
      <c r="P888" s="618" t="str">
        <f>IFERROR(IF(MATCH(C888,'Portfolio Construction'!$AP:$AP,0),"Yes","No"),"No")</f>
        <v>No</v>
      </c>
      <c r="Q888" s="618" t="str">
        <f>IFERROR(IF(MATCH(C888,'Portfolio Construction'!$AR:$AR,0),"Yes","No"),"No")</f>
        <v>No</v>
      </c>
      <c r="R888" s="618" t="str">
        <f>IFERROR(IF(MATCH(C888,'Portfolio Construction'!$AT:$AT,0),"Yes","No"),"No")</f>
        <v>No</v>
      </c>
      <c r="S888" s="618" t="str">
        <f>IFERROR(IF(MATCH(C888,'Portfolio Construction'!$AV:$AV,0),"Yes","No"),"No")</f>
        <v>No</v>
      </c>
      <c r="T888" s="618" t="str">
        <f>IFERROR(IF(MATCH(C888,'Portfolio Construction'!$AX:$AX,0),"Yes","No"),"No")</f>
        <v>No</v>
      </c>
      <c r="U888" s="618" t="str">
        <f>IFERROR(IF(MATCH(C888,'Portfolio Construction'!$AZ:$AZ,0),"Yes","No"),"No")</f>
        <v>No</v>
      </c>
      <c r="V888" s="618" t="str">
        <f>IFERROR(IF(MATCH(C888,'Portfolio Construction'!$BB:$BB,0),"Yes","No"),"No")</f>
        <v>No</v>
      </c>
      <c r="W888" s="618">
        <f>IF(VLOOKUP($AU888,'FE Source'!$A:$W,3,FALSE)=0,"-",VLOOKUP($AU888,'FE Source'!$A:$W,3,FALSE))</f>
        <v>-3.21</v>
      </c>
      <c r="X888" s="618">
        <f>IF(VLOOKUP($AU888,'FE Source'!$A:$W,4,FALSE)=0,"-",VLOOKUP($AU888,'FE Source'!$A:$W,4,FALSE))</f>
        <v>-4.74</v>
      </c>
      <c r="Y888" s="618">
        <f>IF(VLOOKUP($AU888,'FE Source'!$A:$W,5,FALSE)=0,"-",VLOOKUP($AU888,'FE Source'!$A:$W,5,FALSE))</f>
        <v>-0.69</v>
      </c>
      <c r="Z888" s="618">
        <f>IF(VLOOKUP($AU888,'FE Source'!$A:$W,6,FALSE)=0,"-",VLOOKUP($AU888,'FE Source'!$A:$W,6,FALSE))</f>
        <v>1.32</v>
      </c>
      <c r="AA888" s="618">
        <f>IF(VLOOKUP($AU888,'FE Source'!$A:$W,7,FALSE)=0,"-",VLOOKUP($AU888,'FE Source'!$A:$W,7,FALSE))</f>
        <v>2.64</v>
      </c>
      <c r="AB888" s="618">
        <f>IF(VLOOKUP($AU888,'FE Source'!$A:$W,8,FALSE)=0,"-",VLOOKUP($AU888,'FE Source'!$A:$W,8,FALSE))</f>
        <v>2.21</v>
      </c>
      <c r="AC888" s="632" t="str">
        <f>IF(VLOOKUP($AU888,'FE Source'!$A:$W,9,FALSE)=0,"-",VLOOKUP($AU888,'FE Source'!$A:$W,9,FALSE))</f>
        <v>-</v>
      </c>
      <c r="AD888" s="634">
        <f>IF(VLOOKUP($AU888,'FE Source'!$A:$W,10,FALSE)=0,"-",VLOOKUP($AU888,'FE Source'!$A:$W,10,FALSE))</f>
        <v>0.97</v>
      </c>
      <c r="AE888" s="618">
        <f>IF(VLOOKUP($AU888,'FE Source'!$A:$W,11,FALSE)=0,"-",VLOOKUP($AU888,'FE Source'!$A:$W,11,FALSE))</f>
        <v>4.49</v>
      </c>
      <c r="AF888" s="618">
        <f>IF(VLOOKUP($AU888,'FE Source'!$A:$W,12,FALSE)=0,"-",VLOOKUP($AU888,'FE Source'!$A:$W,12,FALSE))</f>
        <v>0.17</v>
      </c>
      <c r="AG888" s="618">
        <f>IF(VLOOKUP($AU888,'FE Source'!$A:$W,14,FALSE)=0,"-",VLOOKUP($AU888,'FE Source'!$A:$W,14,FALSE))</f>
        <v>-3.61</v>
      </c>
      <c r="AH888" s="102"/>
      <c r="AI888" s="618">
        <f>IF(VLOOKUP($AU888,'FE Source'!$A:$Y,20,FALSE)=0,"-",VLOOKUP($AU888,'FE Source'!$A:$Y,20,FALSE))</f>
        <v>132.31</v>
      </c>
      <c r="AJ888" s="102"/>
      <c r="AK888" s="102"/>
      <c r="AL888" s="632">
        <f>IF(VLOOKUP($AU888,'FE Source'!$A:$Y,19,FALSE)=0,"-",VLOOKUP($AU888,'FE Source'!$A:$Y,19,FALSE))</f>
        <v>84.57</v>
      </c>
      <c r="AM888" s="102"/>
      <c r="AN888" s="635">
        <f>IF(VLOOKUP($AU888,'FE Source'!$A:$W,13,FALSE)=0,"-",VLOOKUP($AU888,'FE Source'!$A:$W,13,FALSE))</f>
        <v>122922.9</v>
      </c>
      <c r="AO888" s="634" t="str">
        <f>IF(J888="no","-",IF(VLOOKUP($AU888,'FE Source'!$A:$W,15,FALSE)=0,"-",VLOOKUP($AU888,'FE Source'!$A:$W,15,FALSE)))</f>
        <v>-</v>
      </c>
      <c r="AP888" s="618" t="str">
        <f>IF(AO888="-","-",IF(VLOOKUP($AU888,'FE Source'!$A:$Z,21,FALSE)=0,"-",IF(VLOOKUP($AU888,'FE Source'!$A:$Z,21,FALSE)=2,"Semi-Annual",IF(VLOOKUP($AU888,'FE Source'!$A:$Z,21,FALSE)=4,"Quarterly",IF(VLOOKUP($AU888,'FE Source'!$A:$Z,21,FALSE)=12,"Monthly","Annual")))))</f>
        <v>-</v>
      </c>
      <c r="AQ888" s="632">
        <f t="array" ref="AQ888">IF(VLOOKUP($AU888,'FE Source'!$A:$W,16,FALSE)=0,"-",VLOOKUP($AU888,'FE Source'!$A:$W,16,FALSE))</f>
        <v>1.05</v>
      </c>
      <c r="AR888" s="636" t="str">
        <f>IF(VLOOKUP($AU888,'FE Source'!$A:$W,17,FALSE)=0,"-",VLOOKUP($AU888,'FE Source'!$A:$W,17,FALSE))</f>
        <v>Silver</v>
      </c>
      <c r="AS888" s="634">
        <f>IF(VLOOKUP($AU888,'FE Source'!$AN:$AS,4,FALSE)="",VLOOKUP($AU888,'FE Source'!$AN:$AS,3,FALSE),VLOOKUP($AU888,'FE Source'!$AN:$AS,4,FALSE))</f>
        <v>13.21</v>
      </c>
      <c r="AT888" s="637">
        <f>IF(VLOOKUP($AU888,'FE Source'!$AN:$AS,5,FALSE)=0,"-",VLOOKUP($AU888,'FE Source'!$AN:$AS,5,FALSE))</f>
        <v>45783</v>
      </c>
      <c r="AU888" s="636" t="s">
        <v>11689</v>
      </c>
      <c r="BE888" s="215" t="str">
        <f>IF(VLOOKUP($AU888,'FE Source'!$A:$AK,22,FALSE)=0,"-",VLOOKUP($AU888,'FE Source'!$A:$AK,22,FALSE))</f>
        <v>-</v>
      </c>
      <c r="BF888" s="215" t="str">
        <f>IF(VLOOKUP($AU888,'FE Source'!$A:$AK,23,FALSE)=0,"-",VLOOKUP($AU888,'FE Source'!$A:$AK,23,FALSE))</f>
        <v>-</v>
      </c>
      <c r="BG888" s="215" t="str">
        <f>IF(VLOOKUP($AU888,'FE Source'!$A:$AK,24,FALSE)=0,"-",VLOOKUP($AU888,'FE Source'!$A:$AK,24,FALSE))</f>
        <v>-</v>
      </c>
      <c r="BH888" s="215">
        <f>IF(VLOOKUP($AU888,'FE Source'!$A:$AK,25,FALSE)=0,"-",VLOOKUP($AU888,'FE Source'!$A:$AK,25,FALSE))</f>
        <v>1.7</v>
      </c>
      <c r="BI888" s="215">
        <f>IF(VLOOKUP($AU888,'FE Source'!$A:$AK,26,FALSE)=0,"-",VLOOKUP($AU888,'FE Source'!$A:$AK,26,FALSE))</f>
        <v>7.09</v>
      </c>
      <c r="BJ888" s="215">
        <f>IF(VLOOKUP($AU888,'FE Source'!$A:$AK,27,FALSE)=0,"-",VLOOKUP($AU888,'FE Source'!$A:$AK,27,FALSE))</f>
        <v>4.2300000000000004</v>
      </c>
      <c r="BK888" s="215">
        <f>IF(VLOOKUP($AU888,'FE Source'!$A:$AK,28,FALSE)=0,"-",VLOOKUP($AU888,'FE Source'!$A:$AK,28,FALSE))</f>
        <v>4.1100000000000003</v>
      </c>
      <c r="BL888" s="215">
        <f>IF(VLOOKUP($AU888,'FE Source'!$A:$AK,29,FALSE)=0,"-",VLOOKUP($AU888,'FE Source'!$A:$AK,29,FALSE))</f>
        <v>-8.4</v>
      </c>
      <c r="BM888" s="215">
        <f>IF(VLOOKUP($AU888,'FE Source'!$A:$AK,30,FALSE)=0,"-",VLOOKUP($AU888,'FE Source'!$A:$AK,30,FALSE))</f>
        <v>6.3</v>
      </c>
      <c r="BN888" t="str">
        <f>IF(VLOOKUP($AU888,'FE Source'!$A:$AK,31,FALSE)="No Specified Index","-",IF(VLOOKUP($AU888,'FE Source'!$A:$AK,31,FALSE)=0,"-",VLOOKUP($AU888,'FE Source'!$A:$AK,31,FALSE)))</f>
        <v>Bloomberg Barclays US Aggregate Bond Index (GBP ..</v>
      </c>
      <c r="BO888" s="217">
        <f>IF(VLOOKUP($AU888,'FE Source'!$A:$AK,32,FALSE)=0,"-",VLOOKUP($AU888,'FE Source'!$A:$AK,32,FALSE))</f>
        <v>42779</v>
      </c>
      <c r="BP888" s="18" t="str">
        <f>IF(VLOOKUP($AU888,'FE Source'!$AZ:$BC,2,FALSE)=0,"-",VLOOKUP($AU888,'FE Source'!$AZ:$BC,2,FALSE))</f>
        <v>-</v>
      </c>
      <c r="BQ888" s="18" t="str">
        <f>IF(VLOOKUP($AU888,'FE Source'!$AZ:$BC,3,FALSE)=0,"-",VLOOKUP($AU888,'FE Source'!$AZ:$BC,3,FALSE))</f>
        <v>-</v>
      </c>
      <c r="BR888" s="18" t="str">
        <f>IF(VLOOKUP($AU888,'FE Source'!$AZ:$BC,4,FALSE)=0,"-",VLOOKUP($AU888,'FE Source'!$AZ:$BC,4,FALSE))</f>
        <v>-</v>
      </c>
    </row>
    <row r="889" spans="3:70" ht="15">
      <c r="C889" s="650" t="str">
        <f>INDEX('UT - Retail'!$B$7:$B$1409,MATCH(AU889,'UT - Retail'!$U$7:$U$1409,0),1)</f>
        <v>PIMCO Income Fund Admin Cl Inc SGD-H</v>
      </c>
      <c r="D889" s="650"/>
      <c r="E889" s="618" t="str">
        <f>VLOOKUP(C889,'UT - Retail'!$B:$K,8,FALSE)</f>
        <v>Fixed Income</v>
      </c>
      <c r="F889" s="618" t="str">
        <f>VLOOKUP(C889,'UT - Retail'!$B:$K,9,FALSE)</f>
        <v>Global</v>
      </c>
      <c r="G889" s="618" t="str">
        <f>VLOOKUP(C889,'UT - Retail'!$B:$K,10,FALSE)</f>
        <v>General</v>
      </c>
      <c r="H889" s="82" t="str">
        <f>VLOOKUP(C889,'UT - Retail'!$B:$N,13,FALSE)</f>
        <v>No</v>
      </c>
      <c r="I889" s="82" t="str">
        <f>VLOOKUP(C889,'UT - Retail'!$B:$Q,14,FALSE)</f>
        <v>No</v>
      </c>
      <c r="J889" s="618" t="str">
        <f>VLOOKUP(C889,'UT - Retail'!$B:$Q,11,FALSE)</f>
        <v>Yes</v>
      </c>
      <c r="K889" s="130" t="str">
        <f>VLOOKUP(C889,'UT - Retail'!$B:$P,15,FALSE)</f>
        <v>Yes</v>
      </c>
      <c r="L889" s="82" t="str">
        <f>VLOOKUP(C889,'UT - Retail'!$B:$Q,16,FALSE)</f>
        <v>Both</v>
      </c>
      <c r="M889" s="618" t="str">
        <f>VLOOKUP(C889,'UT - Retail'!$B:$K,6,FALSE)</f>
        <v>SGD</v>
      </c>
      <c r="N889" s="618" t="str">
        <f>IFERROR(IF(MATCH(C889,'Portfolio Construction'!$AL:$AL,0),"Yes","No"),"No")</f>
        <v>Yes</v>
      </c>
      <c r="O889" s="618" t="str">
        <f>IFERROR(IF(MATCH(C889,'Portfolio Construction'!$AN:$AN,0),"Yes","No"),"No")</f>
        <v>No</v>
      </c>
      <c r="P889" s="618" t="str">
        <f>IFERROR(IF(MATCH(C889,'Portfolio Construction'!$AP:$AP,0),"Yes","No"),"No")</f>
        <v>No</v>
      </c>
      <c r="Q889" s="618" t="str">
        <f>IFERROR(IF(MATCH(C889,'Portfolio Construction'!$AR:$AR,0),"Yes","No"),"No")</f>
        <v>No</v>
      </c>
      <c r="R889" s="618" t="str">
        <f>IFERROR(IF(MATCH(C889,'Portfolio Construction'!$AT:$AT,0),"Yes","No"),"No")</f>
        <v>No</v>
      </c>
      <c r="S889" s="618" t="str">
        <f>IFERROR(IF(MATCH(C889,'Portfolio Construction'!$AV:$AV,0),"Yes","No"),"No")</f>
        <v>No</v>
      </c>
      <c r="T889" s="618" t="str">
        <f>IFERROR(IF(MATCH(C889,'Portfolio Construction'!$AX:$AX,0),"Yes","No"),"No")</f>
        <v>No</v>
      </c>
      <c r="U889" s="618" t="str">
        <f>IFERROR(IF(MATCH(C889,'Portfolio Construction'!$AZ:$AZ,0),"Yes","No"),"No")</f>
        <v>No</v>
      </c>
      <c r="V889" s="618" t="str">
        <f>IFERROR(IF(MATCH(C889,'Portfolio Construction'!$BB:$BB,0),"Yes","No"),"No")</f>
        <v>No</v>
      </c>
      <c r="W889" s="618">
        <f>IF(VLOOKUP($AU889,'FE Source'!$A:$W,3,FALSE)=0,"-",VLOOKUP($AU889,'FE Source'!$A:$W,3,FALSE))</f>
        <v>1.95</v>
      </c>
      <c r="X889" s="618">
        <f>IF(VLOOKUP($AU889,'FE Source'!$A:$W,4,FALSE)=0,"-",VLOOKUP($AU889,'FE Source'!$A:$W,4,FALSE))</f>
        <v>-0.83</v>
      </c>
      <c r="Y889" s="618">
        <f>IF(VLOOKUP($AU889,'FE Source'!$A:$W,5,FALSE)=0,"-",VLOOKUP($AU889,'FE Source'!$A:$W,5,FALSE))</f>
        <v>1.97</v>
      </c>
      <c r="Z889" s="618">
        <f>IF(VLOOKUP($AU889,'FE Source'!$A:$W,6,FALSE)=0,"-",VLOOKUP($AU889,'FE Source'!$A:$W,6,FALSE))</f>
        <v>4.28</v>
      </c>
      <c r="AA889" s="618">
        <f>IF(VLOOKUP($AU889,'FE Source'!$A:$W,7,FALSE)=0,"-",VLOOKUP($AU889,'FE Source'!$A:$W,7,FALSE))</f>
        <v>3.69</v>
      </c>
      <c r="AB889" s="618">
        <f>IF(VLOOKUP($AU889,'FE Source'!$A:$W,8,FALSE)=0,"-",VLOOKUP($AU889,'FE Source'!$A:$W,8,FALSE))</f>
        <v>3.32</v>
      </c>
      <c r="AC889" s="632">
        <f>IF(VLOOKUP($AU889,'FE Source'!$A:$W,9,FALSE)=0,"-",VLOOKUP($AU889,'FE Source'!$A:$W,9,FALSE))</f>
        <v>3.14</v>
      </c>
      <c r="AD889" s="634">
        <f>IF(VLOOKUP($AU889,'FE Source'!$A:$W,10,FALSE)=0,"-",VLOOKUP($AU889,'FE Source'!$A:$W,10,FALSE))</f>
        <v>0.56999999999999995</v>
      </c>
      <c r="AE889" s="618">
        <f>IF(VLOOKUP($AU889,'FE Source'!$A:$W,11,FALSE)=0,"-",VLOOKUP($AU889,'FE Source'!$A:$W,11,FALSE))</f>
        <v>6.3</v>
      </c>
      <c r="AF889" s="618">
        <f>IF(VLOOKUP($AU889,'FE Source'!$A:$W,12,FALSE)=0,"-",VLOOKUP($AU889,'FE Source'!$A:$W,12,FALSE))</f>
        <v>0.2</v>
      </c>
      <c r="AG889" s="618">
        <f>IF(VLOOKUP($AU889,'FE Source'!$A:$W,14,FALSE)=0,"-",VLOOKUP($AU889,'FE Source'!$A:$W,14,FALSE))</f>
        <v>-5.26</v>
      </c>
      <c r="AH889" s="102"/>
      <c r="AI889" s="618">
        <f>IF(VLOOKUP($AU889,'FE Source'!$A:$Y,20,FALSE)=0,"-",VLOOKUP($AU889,'FE Source'!$A:$Y,20,FALSE))</f>
        <v>105.43</v>
      </c>
      <c r="AJ889" s="102"/>
      <c r="AK889" s="102"/>
      <c r="AL889" s="632">
        <f>IF(VLOOKUP($AU889,'FE Source'!$A:$Y,19,FALSE)=0,"-",VLOOKUP($AU889,'FE Source'!$A:$Y,19,FALSE))</f>
        <v>50.11</v>
      </c>
      <c r="AM889" s="102"/>
      <c r="AN889" s="635">
        <f>IF(VLOOKUP($AU889,'FE Source'!$A:$W,13,FALSE)=0,"-",VLOOKUP($AU889,'FE Source'!$A:$W,13,FALSE))</f>
        <v>122922.9</v>
      </c>
      <c r="AO889" s="634">
        <f>IF(J889="no","-",IF(VLOOKUP($AU889,'FE Source'!$A:$W,15,FALSE)=0,"-",VLOOKUP($AU889,'FE Source'!$A:$W,15,FALSE)))</f>
        <v>6.43</v>
      </c>
      <c r="AP889" s="618" t="str">
        <f>IF(AO889="-","-",IF(VLOOKUP($AU889,'FE Source'!$A:$Z,21,FALSE)=0,"-",IF(VLOOKUP($AU889,'FE Source'!$A:$Z,21,FALSE)=2,"Semi-Annual",IF(VLOOKUP($AU889,'FE Source'!$A:$Z,21,FALSE)=4,"Quarterly",IF(VLOOKUP($AU889,'FE Source'!$A:$Z,21,FALSE)=12,"Monthly","Annual")))))</f>
        <v>Monthly</v>
      </c>
      <c r="AQ889" s="632">
        <f t="array" ref="AQ889">IF(VLOOKUP($AU889,'FE Source'!$A:$W,16,FALSE)=0,"-",VLOOKUP($AU889,'FE Source'!$A:$W,16,FALSE))</f>
        <v>1.05</v>
      </c>
      <c r="AR889" s="636" t="str">
        <f>IF(VLOOKUP($AU889,'FE Source'!$A:$W,17,FALSE)=0,"-",VLOOKUP($AU889,'FE Source'!$A:$W,17,FALSE))</f>
        <v>-</v>
      </c>
      <c r="AS889" s="634">
        <f>IF(VLOOKUP($AU889,'FE Source'!$AN:$AS,4,FALSE)="",VLOOKUP($AU889,'FE Source'!$AN:$AS,3,FALSE),VLOOKUP($AU889,'FE Source'!$AN:$AS,4,FALSE))</f>
        <v>9.44</v>
      </c>
      <c r="AT889" s="637">
        <f>IF(VLOOKUP($AU889,'FE Source'!$AN:$AS,5,FALSE)=0,"-",VLOOKUP($AU889,'FE Source'!$AN:$AS,5,FALSE))</f>
        <v>45783</v>
      </c>
      <c r="AU889" s="636" t="s">
        <v>8645</v>
      </c>
      <c r="BE889" s="215">
        <f>IF(VLOOKUP($AU889,'FE Source'!$A:$AK,22,FALSE)=0,"-",VLOOKUP($AU889,'FE Source'!$A:$AK,22,FALSE))</f>
        <v>3.16</v>
      </c>
      <c r="BF889" s="215">
        <f>IF(VLOOKUP($AU889,'FE Source'!$A:$AK,23,FALSE)=0,"-",VLOOKUP($AU889,'FE Source'!$A:$AK,23,FALSE))</f>
        <v>8.25</v>
      </c>
      <c r="BG889" s="215">
        <f>IF(VLOOKUP($AU889,'FE Source'!$A:$AK,24,FALSE)=0,"-",VLOOKUP($AU889,'FE Source'!$A:$AK,24,FALSE))</f>
        <v>6.62</v>
      </c>
      <c r="BH889" s="215">
        <f>IF(VLOOKUP($AU889,'FE Source'!$A:$AK,25,FALSE)=0,"-",VLOOKUP($AU889,'FE Source'!$A:$AK,25,FALSE))</f>
        <v>-1.1299999999999999</v>
      </c>
      <c r="BI889" s="215">
        <f>IF(VLOOKUP($AU889,'FE Source'!$A:$AK,26,FALSE)=0,"-",VLOOKUP($AU889,'FE Source'!$A:$AK,26,FALSE))</f>
        <v>7.92</v>
      </c>
      <c r="BJ889" s="215">
        <f>IF(VLOOKUP($AU889,'FE Source'!$A:$AK,27,FALSE)=0,"-",VLOOKUP($AU889,'FE Source'!$A:$AK,27,FALSE))</f>
        <v>5.29</v>
      </c>
      <c r="BK889" s="215">
        <f>IF(VLOOKUP($AU889,'FE Source'!$A:$AK,28,FALSE)=0,"-",VLOOKUP($AU889,'FE Source'!$A:$AK,28,FALSE))</f>
        <v>2.13</v>
      </c>
      <c r="BL889" s="215">
        <f>IF(VLOOKUP($AU889,'FE Source'!$A:$AK,29,FALSE)=0,"-",VLOOKUP($AU889,'FE Source'!$A:$AK,29,FALSE))</f>
        <v>-8.19</v>
      </c>
      <c r="BM889" s="215">
        <f>IF(VLOOKUP($AU889,'FE Source'!$A:$AK,30,FALSE)=0,"-",VLOOKUP($AU889,'FE Source'!$A:$AK,30,FALSE))</f>
        <v>6.42</v>
      </c>
      <c r="BN889" t="str">
        <f>IF(VLOOKUP($AU889,'FE Source'!$A:$AK,31,FALSE)="No Specified Index","-",IF(VLOOKUP($AU889,'FE Source'!$A:$AK,31,FALSE)=0,"-",VLOOKUP($AU889,'FE Source'!$A:$AK,31,FALSE)))</f>
        <v>Bloomberg Barclays US Aggregate Bond Index (GBP ..</v>
      </c>
      <c r="BO889" s="217">
        <f>IF(VLOOKUP($AU889,'FE Source'!$A:$AK,32,FALSE)=0,"-",VLOOKUP($AU889,'FE Source'!$A:$AK,32,FALSE))</f>
        <v>41243</v>
      </c>
      <c r="BP889" s="18">
        <f>IF(VLOOKUP($AU889,'FE Source'!$AZ:$BC,2,FALSE)=0,"-",VLOOKUP($AU889,'FE Source'!$AZ:$BC,2,FALSE))</f>
        <v>-3.06</v>
      </c>
      <c r="BQ889" s="18" t="str">
        <f>IF(VLOOKUP($AU889,'FE Source'!$AZ:$BC,3,FALSE)=0,"-",VLOOKUP($AU889,'FE Source'!$AZ:$BC,3,FALSE))</f>
        <v>-</v>
      </c>
      <c r="BR889" s="18" t="str">
        <f>IF(VLOOKUP($AU889,'FE Source'!$AZ:$BC,4,FALSE)=0,"-",VLOOKUP($AU889,'FE Source'!$AZ:$BC,4,FALSE))</f>
        <v>-</v>
      </c>
    </row>
    <row r="890" spans="3:70" ht="15">
      <c r="C890" s="650" t="str">
        <f>INDEX('UT - Retail'!$B$7:$B$1409,MATCH(AU890,'UT - Retail'!$U$7:$U$1409,0),1)</f>
        <v>PIMCO Income Fund Admin Cl Inc USD</v>
      </c>
      <c r="D890" s="650"/>
      <c r="E890" s="618" t="str">
        <f>VLOOKUP(C890,'UT - Retail'!$B:$K,8,FALSE)</f>
        <v>Fixed Income</v>
      </c>
      <c r="F890" s="618" t="str">
        <f>VLOOKUP(C890,'UT - Retail'!$B:$K,9,FALSE)</f>
        <v>Global</v>
      </c>
      <c r="G890" s="618" t="str">
        <f>VLOOKUP(C890,'UT - Retail'!$B:$K,10,FALSE)</f>
        <v>General</v>
      </c>
      <c r="H890" s="82" t="str">
        <f>VLOOKUP(C890,'UT - Retail'!$B:$N,13,FALSE)</f>
        <v>No</v>
      </c>
      <c r="I890" s="82" t="str">
        <f>VLOOKUP(C890,'UT - Retail'!$B:$Q,14,FALSE)</f>
        <v>No</v>
      </c>
      <c r="J890" s="618" t="str">
        <f>VLOOKUP(C890,'UT - Retail'!$B:$Q,11,FALSE)</f>
        <v>Yes</v>
      </c>
      <c r="K890" s="130" t="str">
        <f>VLOOKUP(C890,'UT - Retail'!$B:$P,15,FALSE)</f>
        <v>Yes</v>
      </c>
      <c r="L890" s="82" t="str">
        <f>VLOOKUP(C890,'UT - Retail'!$B:$Q,16,FALSE)</f>
        <v>Both</v>
      </c>
      <c r="M890" s="618" t="str">
        <f>VLOOKUP(C890,'UT - Retail'!$B:$K,6,FALSE)</f>
        <v>USD</v>
      </c>
      <c r="N890" s="618" t="str">
        <f>IFERROR(IF(MATCH(C890,'Portfolio Construction'!$AL:$AL,0),"Yes","No"),"No")</f>
        <v>Yes</v>
      </c>
      <c r="O890" s="618" t="str">
        <f>IFERROR(IF(MATCH(C890,'Portfolio Construction'!$AN:$AN,0),"Yes","No"),"No")</f>
        <v>No</v>
      </c>
      <c r="P890" s="618" t="str">
        <f>IFERROR(IF(MATCH(C890,'Portfolio Construction'!$AP:$AP,0),"Yes","No"),"No")</f>
        <v>No</v>
      </c>
      <c r="Q890" s="618" t="str">
        <f>IFERROR(IF(MATCH(C890,'Portfolio Construction'!$AR:$AR,0),"Yes","No"),"No")</f>
        <v>No</v>
      </c>
      <c r="R890" s="618" t="str">
        <f>IFERROR(IF(MATCH(C890,'Portfolio Construction'!$AT:$AT,0),"Yes","No"),"No")</f>
        <v>No</v>
      </c>
      <c r="S890" s="618" t="str">
        <f>IFERROR(IF(MATCH(C890,'Portfolio Construction'!$AV:$AV,0),"Yes","No"),"No")</f>
        <v>No</v>
      </c>
      <c r="T890" s="618" t="str">
        <f>IFERROR(IF(MATCH(C890,'Portfolio Construction'!$AX:$AX,0),"Yes","No"),"No")</f>
        <v>No</v>
      </c>
      <c r="U890" s="618" t="str">
        <f>IFERROR(IF(MATCH(C890,'Portfolio Construction'!$AZ:$AZ,0),"Yes","No"),"No")</f>
        <v>No</v>
      </c>
      <c r="V890" s="618" t="str">
        <f>IFERROR(IF(MATCH(C890,'Portfolio Construction'!$BB:$BB,0),"Yes","No"),"No")</f>
        <v>No</v>
      </c>
      <c r="W890" s="618">
        <f>IF(VLOOKUP($AU890,'FE Source'!$A:$W,3,FALSE)=0,"-",VLOOKUP($AU890,'FE Source'!$A:$W,3,FALSE))</f>
        <v>-3.23</v>
      </c>
      <c r="X890" s="618">
        <f>IF(VLOOKUP($AU890,'FE Source'!$A:$W,4,FALSE)=0,"-",VLOOKUP($AU890,'FE Source'!$A:$W,4,FALSE))</f>
        <v>-4.7699999999999996</v>
      </c>
      <c r="Y890" s="618">
        <f>IF(VLOOKUP($AU890,'FE Source'!$A:$W,5,FALSE)=0,"-",VLOOKUP($AU890,'FE Source'!$A:$W,5,FALSE))</f>
        <v>-0.76</v>
      </c>
      <c r="Z890" s="618">
        <f>IF(VLOOKUP($AU890,'FE Source'!$A:$W,6,FALSE)=0,"-",VLOOKUP($AU890,'FE Source'!$A:$W,6,FALSE))</f>
        <v>1.26</v>
      </c>
      <c r="AA890" s="618">
        <f>IF(VLOOKUP($AU890,'FE Source'!$A:$W,7,FALSE)=0,"-",VLOOKUP($AU890,'FE Source'!$A:$W,7,FALSE))</f>
        <v>2.61</v>
      </c>
      <c r="AB890" s="618">
        <f>IF(VLOOKUP($AU890,'FE Source'!$A:$W,8,FALSE)=0,"-",VLOOKUP($AU890,'FE Source'!$A:$W,8,FALSE))</f>
        <v>2.19</v>
      </c>
      <c r="AC890" s="632">
        <f>IF(VLOOKUP($AU890,'FE Source'!$A:$W,9,FALSE)=0,"-",VLOOKUP($AU890,'FE Source'!$A:$W,9,FALSE))</f>
        <v>3.42</v>
      </c>
      <c r="AD890" s="634">
        <f>IF(VLOOKUP($AU890,'FE Source'!$A:$W,10,FALSE)=0,"-",VLOOKUP($AU890,'FE Source'!$A:$W,10,FALSE))</f>
        <v>0.97</v>
      </c>
      <c r="AE890" s="618">
        <f>IF(VLOOKUP($AU890,'FE Source'!$A:$W,11,FALSE)=0,"-",VLOOKUP($AU890,'FE Source'!$A:$W,11,FALSE))</f>
        <v>4.5199999999999996</v>
      </c>
      <c r="AF890" s="618">
        <f>IF(VLOOKUP($AU890,'FE Source'!$A:$W,12,FALSE)=0,"-",VLOOKUP($AU890,'FE Source'!$A:$W,12,FALSE))</f>
        <v>0.17</v>
      </c>
      <c r="AG890" s="618">
        <f>IF(VLOOKUP($AU890,'FE Source'!$A:$W,14,FALSE)=0,"-",VLOOKUP($AU890,'FE Source'!$A:$W,14,FALSE))</f>
        <v>-3.61</v>
      </c>
      <c r="AH890" s="102"/>
      <c r="AI890" s="618">
        <f>IF(VLOOKUP($AU890,'FE Source'!$A:$Y,20,FALSE)=0,"-",VLOOKUP($AU890,'FE Source'!$A:$Y,20,FALSE))</f>
        <v>132.03</v>
      </c>
      <c r="AJ890" s="102"/>
      <c r="AK890" s="102"/>
      <c r="AL890" s="632">
        <f>IF(VLOOKUP($AU890,'FE Source'!$A:$Y,19,FALSE)=0,"-",VLOOKUP($AU890,'FE Source'!$A:$Y,19,FALSE))</f>
        <v>84.56</v>
      </c>
      <c r="AM890" s="102"/>
      <c r="AN890" s="635">
        <f>IF(VLOOKUP($AU890,'FE Source'!$A:$W,13,FALSE)=0,"-",VLOOKUP($AU890,'FE Source'!$A:$W,13,FALSE))</f>
        <v>122922.9</v>
      </c>
      <c r="AO890" s="634">
        <f>IF(J890="no","-",IF(VLOOKUP($AU890,'FE Source'!$A:$W,15,FALSE)=0,"-",VLOOKUP($AU890,'FE Source'!$A:$W,15,FALSE)))</f>
        <v>6.17</v>
      </c>
      <c r="AP890" s="618" t="str">
        <f>IF(AO890="-","-",IF(VLOOKUP($AU890,'FE Source'!$A:$Z,21,FALSE)=0,"-",IF(VLOOKUP($AU890,'FE Source'!$A:$Z,21,FALSE)=2,"Semi-Annual",IF(VLOOKUP($AU890,'FE Source'!$A:$Z,21,FALSE)=4,"Quarterly",IF(VLOOKUP($AU890,'FE Source'!$A:$Z,21,FALSE)=12,"Monthly","Annual")))))</f>
        <v>Monthly</v>
      </c>
      <c r="AQ890" s="632">
        <f t="array" ref="AQ890">IF(VLOOKUP($AU890,'FE Source'!$A:$W,16,FALSE)=0,"-",VLOOKUP($AU890,'FE Source'!$A:$W,16,FALSE))</f>
        <v>1.05</v>
      </c>
      <c r="AR890" s="636" t="str">
        <f>IF(VLOOKUP($AU890,'FE Source'!$A:$W,17,FALSE)=0,"-",VLOOKUP($AU890,'FE Source'!$A:$W,17,FALSE))</f>
        <v>Silver</v>
      </c>
      <c r="AS890" s="634">
        <f>IF(VLOOKUP($AU890,'FE Source'!$AN:$AS,4,FALSE)="",VLOOKUP($AU890,'FE Source'!$AN:$AS,3,FALSE),VLOOKUP($AU890,'FE Source'!$AN:$AS,4,FALSE))</f>
        <v>9.99</v>
      </c>
      <c r="AT890" s="637">
        <f>IF(VLOOKUP($AU890,'FE Source'!$AN:$AS,5,FALSE)=0,"-",VLOOKUP($AU890,'FE Source'!$AN:$AS,5,FALSE))</f>
        <v>45783</v>
      </c>
      <c r="AU890" s="636" t="s">
        <v>10144</v>
      </c>
      <c r="BE890" s="215">
        <f>IF(VLOOKUP($AU890,'FE Source'!$A:$AK,22,FALSE)=0,"-",VLOOKUP($AU890,'FE Source'!$A:$AK,22,FALSE))</f>
        <v>9.6300000000000008</v>
      </c>
      <c r="BF890" s="215">
        <f>IF(VLOOKUP($AU890,'FE Source'!$A:$AK,23,FALSE)=0,"-",VLOOKUP($AU890,'FE Source'!$A:$AK,23,FALSE))</f>
        <v>9.82</v>
      </c>
      <c r="BG890" s="215">
        <f>IF(VLOOKUP($AU890,'FE Source'!$A:$AK,24,FALSE)=0,"-",VLOOKUP($AU890,'FE Source'!$A:$AK,24,FALSE))</f>
        <v>-1.22</v>
      </c>
      <c r="BH890" s="215">
        <f>IF(VLOOKUP($AU890,'FE Source'!$A:$AK,25,FALSE)=0,"-",VLOOKUP($AU890,'FE Source'!$A:$AK,25,FALSE))</f>
        <v>1.74</v>
      </c>
      <c r="BI890" s="215">
        <f>IF(VLOOKUP($AU890,'FE Source'!$A:$AK,26,FALSE)=0,"-",VLOOKUP($AU890,'FE Source'!$A:$AK,26,FALSE))</f>
        <v>7.12</v>
      </c>
      <c r="BJ890" s="215">
        <f>IF(VLOOKUP($AU890,'FE Source'!$A:$AK,27,FALSE)=0,"-",VLOOKUP($AU890,'FE Source'!$A:$AK,27,FALSE))</f>
        <v>4.17</v>
      </c>
      <c r="BK890" s="215">
        <f>IF(VLOOKUP($AU890,'FE Source'!$A:$AK,28,FALSE)=0,"-",VLOOKUP($AU890,'FE Source'!$A:$AK,28,FALSE))</f>
        <v>4.1500000000000004</v>
      </c>
      <c r="BL890" s="215">
        <f>IF(VLOOKUP($AU890,'FE Source'!$A:$AK,29,FALSE)=0,"-",VLOOKUP($AU890,'FE Source'!$A:$AK,29,FALSE))</f>
        <v>-8.43</v>
      </c>
      <c r="BM890" s="215">
        <f>IF(VLOOKUP($AU890,'FE Source'!$A:$AK,30,FALSE)=0,"-",VLOOKUP($AU890,'FE Source'!$A:$AK,30,FALSE))</f>
        <v>6.3</v>
      </c>
      <c r="BN890" t="str">
        <f>IF(VLOOKUP($AU890,'FE Source'!$A:$AK,31,FALSE)="No Specified Index","-",IF(VLOOKUP($AU890,'FE Source'!$A:$AK,31,FALSE)=0,"-",VLOOKUP($AU890,'FE Source'!$A:$AK,31,FALSE)))</f>
        <v>Bloomberg Barclays US Aggregate Bond Index (GBP ..</v>
      </c>
      <c r="BO890" s="217">
        <f>IF(VLOOKUP($AU890,'FE Source'!$A:$AK,32,FALSE)=0,"-",VLOOKUP($AU890,'FE Source'!$A:$AK,32,FALSE))</f>
        <v>41243</v>
      </c>
      <c r="BP890" s="18">
        <f>IF(VLOOKUP($AU890,'FE Source'!$AZ:$BC,2,FALSE)=0,"-",VLOOKUP($AU890,'FE Source'!$AZ:$BC,2,FALSE))</f>
        <v>-2.88</v>
      </c>
      <c r="BQ890" s="18" t="str">
        <f>IF(VLOOKUP($AU890,'FE Source'!$AZ:$BC,3,FALSE)=0,"-",VLOOKUP($AU890,'FE Source'!$AZ:$BC,3,FALSE))</f>
        <v>-</v>
      </c>
      <c r="BR890" s="18" t="str">
        <f>IF(VLOOKUP($AU890,'FE Source'!$AZ:$BC,4,FALSE)=0,"-",VLOOKUP($AU890,'FE Source'!$AZ:$BC,4,FALSE))</f>
        <v>-</v>
      </c>
    </row>
    <row r="891" spans="3:70" ht="15">
      <c r="C891" s="650" t="str">
        <f>INDEX('UT - Retail'!$B$7:$B$1409,MATCH(AU891,'UT - Retail'!$U$7:$U$1409,0),1)</f>
        <v>PIMCO Income Fund CI E Acc JPY-H</v>
      </c>
      <c r="D891" s="650"/>
      <c r="E891" s="618" t="str">
        <f>VLOOKUP(C891,'UT - Retail'!$B:$K,8,FALSE)</f>
        <v>Fixed Income</v>
      </c>
      <c r="F891" s="618" t="str">
        <f>VLOOKUP(C891,'UT - Retail'!$B:$K,9,FALSE)</f>
        <v>Global</v>
      </c>
      <c r="G891" s="618" t="str">
        <f>VLOOKUP(C891,'UT - Retail'!$B:$K,10,FALSE)</f>
        <v>General</v>
      </c>
      <c r="H891" s="82" t="str">
        <f>VLOOKUP(C891,'UT - Retail'!$B:$N,13,FALSE)</f>
        <v>No</v>
      </c>
      <c r="I891" s="82" t="str">
        <f>VLOOKUP(C891,'UT - Retail'!$B:$Q,14,FALSE)</f>
        <v>No</v>
      </c>
      <c r="J891" s="618" t="str">
        <f>VLOOKUP(C891,'UT - Retail'!$B:$Q,11,FALSE)</f>
        <v>No</v>
      </c>
      <c r="K891" s="130" t="str">
        <f>VLOOKUP(C891,'UT - Retail'!$B:$P,15,FALSE)</f>
        <v>No</v>
      </c>
      <c r="L891" s="82" t="str">
        <f>VLOOKUP(C891,'UT - Retail'!$B:$Q,16,FALSE)</f>
        <v>iFast</v>
      </c>
      <c r="M891" s="618" t="str">
        <f>VLOOKUP(C891,'UT - Retail'!$B:$K,6,FALSE)</f>
        <v>JPY</v>
      </c>
      <c r="N891" s="618" t="str">
        <f>IFERROR(IF(MATCH(C891,'Portfolio Construction'!$AL:$AL,0),"Yes","No"),"No")</f>
        <v>Yes</v>
      </c>
      <c r="O891" s="618" t="str">
        <f>IFERROR(IF(MATCH(C891,'Portfolio Construction'!$AN:$AN,0),"Yes","No"),"No")</f>
        <v>No</v>
      </c>
      <c r="P891" s="618" t="str">
        <f>IFERROR(IF(MATCH(C891,'Portfolio Construction'!$AP:$AP,0),"Yes","No"),"No")</f>
        <v>No</v>
      </c>
      <c r="Q891" s="618" t="str">
        <f>IFERROR(IF(MATCH(C891,'Portfolio Construction'!$AR:$AR,0),"Yes","No"),"No")</f>
        <v>No</v>
      </c>
      <c r="R891" s="618" t="str">
        <f>IFERROR(IF(MATCH(C891,'Portfolio Construction'!$AT:$AT,0),"Yes","No"),"No")</f>
        <v>No</v>
      </c>
      <c r="S891" s="618" t="str">
        <f>IFERROR(IF(MATCH(C891,'Portfolio Construction'!$AV:$AV,0),"Yes","No"),"No")</f>
        <v>No</v>
      </c>
      <c r="T891" s="618" t="str">
        <f>IFERROR(IF(MATCH(C891,'Portfolio Construction'!$AX:$AX,0),"Yes","No"),"No")</f>
        <v>No</v>
      </c>
      <c r="U891" s="618" t="str">
        <f>IFERROR(IF(MATCH(C891,'Portfolio Construction'!$AZ:$AZ,0),"Yes","No"),"No")</f>
        <v>No</v>
      </c>
      <c r="V891" s="618" t="str">
        <f>IFERROR(IF(MATCH(C891,'Portfolio Construction'!$BB:$BB,0),"Yes","No"),"No")</f>
        <v>No</v>
      </c>
      <c r="W891" s="618">
        <f>IF(VLOOKUP($AU891,'FE Source'!$A:$W,3,FALSE)=0,"-",VLOOKUP($AU891,'FE Source'!$A:$W,3,FALSE))</f>
        <v>4.8600000000000003</v>
      </c>
      <c r="X891" s="618">
        <f>IF(VLOOKUP($AU891,'FE Source'!$A:$W,4,FALSE)=0,"-",VLOOKUP($AU891,'FE Source'!$A:$W,4,FALSE))</f>
        <v>-3.84</v>
      </c>
      <c r="Y891" s="618">
        <f>IF(VLOOKUP($AU891,'FE Source'!$A:$W,5,FALSE)=0,"-",VLOOKUP($AU891,'FE Source'!$A:$W,5,FALSE))</f>
        <v>4.03</v>
      </c>
      <c r="Z891" s="618">
        <f>IF(VLOOKUP($AU891,'FE Source'!$A:$W,6,FALSE)=0,"-",VLOOKUP($AU891,'FE Source'!$A:$W,6,FALSE))</f>
        <v>2.06</v>
      </c>
      <c r="AA891" s="618">
        <f>IF(VLOOKUP($AU891,'FE Source'!$A:$W,7,FALSE)=0,"-",VLOOKUP($AU891,'FE Source'!$A:$W,7,FALSE))</f>
        <v>-5.92</v>
      </c>
      <c r="AB891" s="618">
        <f>IF(VLOOKUP($AU891,'FE Source'!$A:$W,8,FALSE)=0,"-",VLOOKUP($AU891,'FE Source'!$A:$W,8,FALSE))</f>
        <v>-7.27</v>
      </c>
      <c r="AC891" s="632" t="str">
        <f>IF(VLOOKUP($AU891,'FE Source'!$A:$W,9,FALSE)=0,"-",VLOOKUP($AU891,'FE Source'!$A:$W,9,FALSE))</f>
        <v>-</v>
      </c>
      <c r="AD891" s="634">
        <f>IF(VLOOKUP($AU891,'FE Source'!$A:$W,10,FALSE)=0,"-",VLOOKUP($AU891,'FE Source'!$A:$W,10,FALSE))</f>
        <v>0.86</v>
      </c>
      <c r="AE891" s="618">
        <f>IF(VLOOKUP($AU891,'FE Source'!$A:$W,11,FALSE)=0,"-",VLOOKUP($AU891,'FE Source'!$A:$W,11,FALSE))</f>
        <v>12.66</v>
      </c>
      <c r="AF891" s="618">
        <f>IF(VLOOKUP($AU891,'FE Source'!$A:$W,12,FALSE)=0,"-",VLOOKUP($AU891,'FE Source'!$A:$W,12,FALSE))</f>
        <v>-0.01</v>
      </c>
      <c r="AG891" s="618">
        <f>IF(VLOOKUP($AU891,'FE Source'!$A:$W,14,FALSE)=0,"-",VLOOKUP($AU891,'FE Source'!$A:$W,14,FALSE))</f>
        <v>-23.64</v>
      </c>
      <c r="AH891" s="102"/>
      <c r="AI891" s="618">
        <f>IF(VLOOKUP($AU891,'FE Source'!$A:$Y,20,FALSE)=0,"-",VLOOKUP($AU891,'FE Source'!$A:$Y,20,FALSE))</f>
        <v>42.09</v>
      </c>
      <c r="AJ891" s="102"/>
      <c r="AK891" s="102"/>
      <c r="AL891" s="632">
        <f>IF(VLOOKUP($AU891,'FE Source'!$A:$Y,19,FALSE)=0,"-",VLOOKUP($AU891,'FE Source'!$A:$Y,19,FALSE))</f>
        <v>146.11000000000001</v>
      </c>
      <c r="AM891" s="102"/>
      <c r="AN891" s="635">
        <f>IF(VLOOKUP($AU891,'FE Source'!$A:$W,13,FALSE)=0,"-",VLOOKUP($AU891,'FE Source'!$A:$W,13,FALSE))</f>
        <v>122922.9</v>
      </c>
      <c r="AO891" s="634" t="str">
        <f>IF(J891="no","-",IF(VLOOKUP($AU891,'FE Source'!$A:$W,15,FALSE)=0,"-",VLOOKUP($AU891,'FE Source'!$A:$W,15,FALSE)))</f>
        <v>-</v>
      </c>
      <c r="AP891" s="618" t="str">
        <f>IF(AO891="-","-",IF(VLOOKUP($AU891,'FE Source'!$A:$Z,21,FALSE)=0,"-",IF(VLOOKUP($AU891,'FE Source'!$A:$Z,21,FALSE)=2,"Semi-Annual",IF(VLOOKUP($AU891,'FE Source'!$A:$Z,21,FALSE)=4,"Quarterly",IF(VLOOKUP($AU891,'FE Source'!$A:$Z,21,FALSE)=12,"Monthly","Annual")))))</f>
        <v>-</v>
      </c>
      <c r="AQ891" s="632">
        <f t="array" ref="AQ891">IF(VLOOKUP($AU891,'FE Source'!$A:$W,16,FALSE)=0,"-",VLOOKUP($AU891,'FE Source'!$A:$W,16,FALSE))</f>
        <v>1.45</v>
      </c>
      <c r="AR891" s="636" t="str">
        <f>IF(VLOOKUP($AU891,'FE Source'!$A:$W,17,FALSE)=0,"-",VLOOKUP($AU891,'FE Source'!$A:$W,17,FALSE))</f>
        <v>-</v>
      </c>
      <c r="AS891" s="634">
        <f>IF(VLOOKUP($AU891,'FE Source'!$AN:$AS,4,FALSE)="",VLOOKUP($AU891,'FE Source'!$AN:$AS,3,FALSE),VLOOKUP($AU891,'FE Source'!$AN:$AS,4,FALSE))</f>
        <v>970</v>
      </c>
      <c r="AT891" s="637">
        <f>IF(VLOOKUP($AU891,'FE Source'!$AN:$AS,5,FALSE)=0,"-",VLOOKUP($AU891,'FE Source'!$AN:$AS,5,FALSE))</f>
        <v>45783</v>
      </c>
      <c r="AU891" s="636" t="s">
        <v>10146</v>
      </c>
      <c r="BE891" s="215" t="str">
        <f>IF(VLOOKUP($AU891,'FE Source'!$A:$AK,22,FALSE)=0,"-",VLOOKUP($AU891,'FE Source'!$A:$AK,22,FALSE))</f>
        <v>-</v>
      </c>
      <c r="BF891" s="215" t="str">
        <f>IF(VLOOKUP($AU891,'FE Source'!$A:$AK,23,FALSE)=0,"-",VLOOKUP($AU891,'FE Source'!$A:$AK,23,FALSE))</f>
        <v>-</v>
      </c>
      <c r="BG891" s="215" t="str">
        <f>IF(VLOOKUP($AU891,'FE Source'!$A:$AK,24,FALSE)=0,"-",VLOOKUP($AU891,'FE Source'!$A:$AK,24,FALSE))</f>
        <v>-</v>
      </c>
      <c r="BH891" s="215">
        <f>IF(VLOOKUP($AU891,'FE Source'!$A:$AK,25,FALSE)=0,"-",VLOOKUP($AU891,'FE Source'!$A:$AK,25,FALSE))</f>
        <v>1.37</v>
      </c>
      <c r="BI891" s="215">
        <f>IF(VLOOKUP($AU891,'FE Source'!$A:$AK,26,FALSE)=0,"-",VLOOKUP($AU891,'FE Source'!$A:$AK,26,FALSE))</f>
        <v>4.7300000000000004</v>
      </c>
      <c r="BJ891" s="215">
        <f>IF(VLOOKUP($AU891,'FE Source'!$A:$AK,27,FALSE)=0,"-",VLOOKUP($AU891,'FE Source'!$A:$AK,27,FALSE))</f>
        <v>7.62</v>
      </c>
      <c r="BK891" s="215">
        <f>IF(VLOOKUP($AU891,'FE Source'!$A:$AK,28,FALSE)=0,"-",VLOOKUP($AU891,'FE Source'!$A:$AK,28,FALSE))</f>
        <v>-7.34</v>
      </c>
      <c r="BL891" s="215">
        <f>IF(VLOOKUP($AU891,'FE Source'!$A:$AK,29,FALSE)=0,"-",VLOOKUP($AU891,'FE Source'!$A:$AK,29,FALSE))</f>
        <v>-22.46</v>
      </c>
      <c r="BM891" s="215">
        <f>IF(VLOOKUP($AU891,'FE Source'!$A:$AK,30,FALSE)=0,"-",VLOOKUP($AU891,'FE Source'!$A:$AK,30,FALSE))</f>
        <v>-6.51</v>
      </c>
      <c r="BN891" t="str">
        <f>IF(VLOOKUP($AU891,'FE Source'!$A:$AK,31,FALSE)="No Specified Index","-",IF(VLOOKUP($AU891,'FE Source'!$A:$AK,31,FALSE)=0,"-",VLOOKUP($AU891,'FE Source'!$A:$AK,31,FALSE)))</f>
        <v>Bloomberg Barclays US Aggregate Bond Index (GBP ..</v>
      </c>
      <c r="BO891" s="217">
        <f>IF(VLOOKUP($AU891,'FE Source'!$A:$AK,32,FALSE)=0,"-",VLOOKUP($AU891,'FE Source'!$A:$AK,32,FALSE))</f>
        <v>42979</v>
      </c>
      <c r="BP891" s="18" t="str">
        <f>IF(VLOOKUP($AU891,'FE Source'!$AZ:$BC,2,FALSE)=0,"-",VLOOKUP($AU891,'FE Source'!$AZ:$BC,2,FALSE))</f>
        <v>-</v>
      </c>
      <c r="BQ891" s="18" t="str">
        <f>IF(VLOOKUP($AU891,'FE Source'!$AZ:$BC,3,FALSE)=0,"-",VLOOKUP($AU891,'FE Source'!$AZ:$BC,3,FALSE))</f>
        <v>-</v>
      </c>
      <c r="BR891" s="18" t="str">
        <f>IF(VLOOKUP($AU891,'FE Source'!$AZ:$BC,4,FALSE)=0,"-",VLOOKUP($AU891,'FE Source'!$AZ:$BC,4,FALSE))</f>
        <v>-</v>
      </c>
    </row>
    <row r="892" spans="3:70" ht="15">
      <c r="C892" s="650" t="str">
        <f>INDEX('UT - Retail'!$B$7:$B$1409,MATCH(AU892,'UT - Retail'!$U$7:$U$1409,0),1)</f>
        <v>PIMCO Income Fund CI E Inc CHF-H</v>
      </c>
      <c r="D892" s="650"/>
      <c r="E892" s="618" t="str">
        <f>VLOOKUP(C892,'UT - Retail'!$B:$K,8,FALSE)</f>
        <v>Fixed Income</v>
      </c>
      <c r="F892" s="618" t="str">
        <f>VLOOKUP(C892,'UT - Retail'!$B:$K,9,FALSE)</f>
        <v>Global</v>
      </c>
      <c r="G892" s="618" t="str">
        <f>VLOOKUP(C892,'UT - Retail'!$B:$K,10,FALSE)</f>
        <v>General</v>
      </c>
      <c r="H892" s="82" t="str">
        <f>VLOOKUP(C892,'UT - Retail'!$B:$N,13,FALSE)</f>
        <v>No</v>
      </c>
      <c r="I892" s="82" t="str">
        <f>VLOOKUP(C892,'UT - Retail'!$B:$Q,14,FALSE)</f>
        <v>No</v>
      </c>
      <c r="J892" s="618" t="str">
        <f>VLOOKUP(C892,'UT - Retail'!$B:$Q,11,FALSE)</f>
        <v>Yes</v>
      </c>
      <c r="K892" s="130" t="str">
        <f>VLOOKUP(C892,'UT - Retail'!$B:$P,15,FALSE)</f>
        <v>Yes</v>
      </c>
      <c r="L892" s="82" t="str">
        <f>VLOOKUP(C892,'UT - Retail'!$B:$Q,16,FALSE)</f>
        <v>iFast</v>
      </c>
      <c r="M892" s="618" t="str">
        <f>VLOOKUP(C892,'UT - Retail'!$B:$K,6,FALSE)</f>
        <v>CHF</v>
      </c>
      <c r="N892" s="618" t="str">
        <f>IFERROR(IF(MATCH(C892,'Portfolio Construction'!$AL:$AL,0),"Yes","No"),"No")</f>
        <v>Yes</v>
      </c>
      <c r="O892" s="618" t="str">
        <f>IFERROR(IF(MATCH(C892,'Portfolio Construction'!$AN:$AN,0),"Yes","No"),"No")</f>
        <v>No</v>
      </c>
      <c r="P892" s="618" t="str">
        <f>IFERROR(IF(MATCH(C892,'Portfolio Construction'!$AP:$AP,0),"Yes","No"),"No")</f>
        <v>No</v>
      </c>
      <c r="Q892" s="618" t="str">
        <f>IFERROR(IF(MATCH(C892,'Portfolio Construction'!$AR:$AR,0),"Yes","No"),"No")</f>
        <v>No</v>
      </c>
      <c r="R892" s="618" t="str">
        <f>IFERROR(IF(MATCH(C892,'Portfolio Construction'!$AT:$AT,0),"Yes","No"),"No")</f>
        <v>No</v>
      </c>
      <c r="S892" s="618" t="str">
        <f>IFERROR(IF(MATCH(C892,'Portfolio Construction'!$AV:$AV,0),"Yes","No"),"No")</f>
        <v>No</v>
      </c>
      <c r="T892" s="618" t="str">
        <f>IFERROR(IF(MATCH(C892,'Portfolio Construction'!$AX:$AX,0),"Yes","No"),"No")</f>
        <v>No</v>
      </c>
      <c r="U892" s="618" t="str">
        <f>IFERROR(IF(MATCH(C892,'Portfolio Construction'!$AZ:$AZ,0),"Yes","No"),"No")</f>
        <v>No</v>
      </c>
      <c r="V892" s="618" t="str">
        <f>IFERROR(IF(MATCH(C892,'Portfolio Construction'!$BB:$BB,0),"Yes","No"),"No")</f>
        <v>No</v>
      </c>
      <c r="W892" s="618">
        <f>IF(VLOOKUP($AU892,'FE Source'!$A:$W,3,FALSE)=0,"-",VLOOKUP($AU892,'FE Source'!$A:$W,3,FALSE))</f>
        <v>4.9400000000000004</v>
      </c>
      <c r="X892" s="618">
        <f>IF(VLOOKUP($AU892,'FE Source'!$A:$W,4,FALSE)=0,"-",VLOOKUP($AU892,'FE Source'!$A:$W,4,FALSE))</f>
        <v>-0.95</v>
      </c>
      <c r="Y892" s="618">
        <f>IF(VLOOKUP($AU892,'FE Source'!$A:$W,5,FALSE)=0,"-",VLOOKUP($AU892,'FE Source'!$A:$W,5,FALSE))</f>
        <v>3.49</v>
      </c>
      <c r="Z892" s="618">
        <f>IF(VLOOKUP($AU892,'FE Source'!$A:$W,6,FALSE)=0,"-",VLOOKUP($AU892,'FE Source'!$A:$W,6,FALSE))</f>
        <v>6.61</v>
      </c>
      <c r="AA892" s="618">
        <f>IF(VLOOKUP($AU892,'FE Source'!$A:$W,7,FALSE)=0,"-",VLOOKUP($AU892,'FE Source'!$A:$W,7,FALSE))</f>
        <v>4.3099999999999996</v>
      </c>
      <c r="AB892" s="618">
        <f>IF(VLOOKUP($AU892,'FE Source'!$A:$W,8,FALSE)=0,"-",VLOOKUP($AU892,'FE Source'!$A:$W,8,FALSE))</f>
        <v>2.2999999999999998</v>
      </c>
      <c r="AC892" s="632">
        <f>IF(VLOOKUP($AU892,'FE Source'!$A:$W,9,FALSE)=0,"-",VLOOKUP($AU892,'FE Source'!$A:$W,9,FALSE))</f>
        <v>1.28</v>
      </c>
      <c r="AD892" s="634">
        <f>IF(VLOOKUP($AU892,'FE Source'!$A:$W,10,FALSE)=0,"-",VLOOKUP($AU892,'FE Source'!$A:$W,10,FALSE))</f>
        <v>0.46</v>
      </c>
      <c r="AE892" s="618">
        <f>IF(VLOOKUP($AU892,'FE Source'!$A:$W,11,FALSE)=0,"-",VLOOKUP($AU892,'FE Source'!$A:$W,11,FALSE))</f>
        <v>8.64</v>
      </c>
      <c r="AF892" s="618">
        <f>IF(VLOOKUP($AU892,'FE Source'!$A:$W,12,FALSE)=0,"-",VLOOKUP($AU892,'FE Source'!$A:$W,12,FALSE))</f>
        <v>0.22</v>
      </c>
      <c r="AG892" s="618">
        <f>IF(VLOOKUP($AU892,'FE Source'!$A:$W,14,FALSE)=0,"-",VLOOKUP($AU892,'FE Source'!$A:$W,14,FALSE))</f>
        <v>-7.52</v>
      </c>
      <c r="AH892" s="102"/>
      <c r="AI892" s="618">
        <f>IF(VLOOKUP($AU892,'FE Source'!$A:$Y,20,FALSE)=0,"-",VLOOKUP($AU892,'FE Source'!$A:$Y,20,FALSE))</f>
        <v>120.31</v>
      </c>
      <c r="AJ892" s="102"/>
      <c r="AK892" s="102"/>
      <c r="AL892" s="632">
        <f>IF(VLOOKUP($AU892,'FE Source'!$A:$Y,19,FALSE)=0,"-",VLOOKUP($AU892,'FE Source'!$A:$Y,19,FALSE))</f>
        <v>53.5</v>
      </c>
      <c r="AM892" s="102"/>
      <c r="AN892" s="635">
        <f>IF(VLOOKUP($AU892,'FE Source'!$A:$W,13,FALSE)=0,"-",VLOOKUP($AU892,'FE Source'!$A:$W,13,FALSE))</f>
        <v>122922.9</v>
      </c>
      <c r="AO892" s="634">
        <f>IF(J892="no","-",IF(VLOOKUP($AU892,'FE Source'!$A:$W,15,FALSE)=0,"-",VLOOKUP($AU892,'FE Source'!$A:$W,15,FALSE)))</f>
        <v>7.09</v>
      </c>
      <c r="AP892" s="618" t="str">
        <f>IF(AO892="-","-",IF(VLOOKUP($AU892,'FE Source'!$A:$Z,21,FALSE)=0,"-",IF(VLOOKUP($AU892,'FE Source'!$A:$Z,21,FALSE)=2,"Semi-Annual",IF(VLOOKUP($AU892,'FE Source'!$A:$Z,21,FALSE)=4,"Quarterly",IF(VLOOKUP($AU892,'FE Source'!$A:$Z,21,FALSE)=12,"Monthly","Annual")))))</f>
        <v>Monthly</v>
      </c>
      <c r="AQ892" s="632">
        <f t="array" ref="AQ892">IF(VLOOKUP($AU892,'FE Source'!$A:$W,16,FALSE)=0,"-",VLOOKUP($AU892,'FE Source'!$A:$W,16,FALSE))</f>
        <v>1.45</v>
      </c>
      <c r="AR892" s="636" t="str">
        <f>IF(VLOOKUP($AU892,'FE Source'!$A:$W,17,FALSE)=0,"-",VLOOKUP($AU892,'FE Source'!$A:$W,17,FALSE))</f>
        <v>Neutral</v>
      </c>
      <c r="AS892" s="634">
        <f>IF(VLOOKUP($AU892,'FE Source'!$AN:$AS,4,FALSE)="",VLOOKUP($AU892,'FE Source'!$AN:$AS,3,FALSE),VLOOKUP($AU892,'FE Source'!$AN:$AS,4,FALSE))</f>
        <v>6.41</v>
      </c>
      <c r="AT892" s="637">
        <f>IF(VLOOKUP($AU892,'FE Source'!$AN:$AS,5,FALSE)=0,"-",VLOOKUP($AU892,'FE Source'!$AN:$AS,5,FALSE))</f>
        <v>45783</v>
      </c>
      <c r="AU892" s="636" t="s">
        <v>10147</v>
      </c>
      <c r="BE892" s="215">
        <f>IF(VLOOKUP($AU892,'FE Source'!$A:$AK,22,FALSE)=0,"-",VLOOKUP($AU892,'FE Source'!$A:$AK,22,FALSE))</f>
        <v>7.01</v>
      </c>
      <c r="BF892" s="215">
        <f>IF(VLOOKUP($AU892,'FE Source'!$A:$AK,23,FALSE)=0,"-",VLOOKUP($AU892,'FE Source'!$A:$AK,23,FALSE))</f>
        <v>5.49</v>
      </c>
      <c r="BG892" s="215">
        <f>IF(VLOOKUP($AU892,'FE Source'!$A:$AK,24,FALSE)=0,"-",VLOOKUP($AU892,'FE Source'!$A:$AK,24,FALSE))</f>
        <v>0.28000000000000003</v>
      </c>
      <c r="BH892" s="215">
        <f>IF(VLOOKUP($AU892,'FE Source'!$A:$AK,25,FALSE)=0,"-",VLOOKUP($AU892,'FE Source'!$A:$AK,25,FALSE))</f>
        <v>-3.03</v>
      </c>
      <c r="BI892" s="215">
        <f>IF(VLOOKUP($AU892,'FE Source'!$A:$AK,26,FALSE)=0,"-",VLOOKUP($AU892,'FE Source'!$A:$AK,26,FALSE))</f>
        <v>5.0999999999999996</v>
      </c>
      <c r="BJ892" s="215">
        <f>IF(VLOOKUP($AU892,'FE Source'!$A:$AK,27,FALSE)=0,"-",VLOOKUP($AU892,'FE Source'!$A:$AK,27,FALSE))</f>
        <v>11.2</v>
      </c>
      <c r="BK892" s="215">
        <f>IF(VLOOKUP($AU892,'FE Source'!$A:$AK,28,FALSE)=0,"-",VLOOKUP($AU892,'FE Source'!$A:$AK,28,FALSE))</f>
        <v>-0.45</v>
      </c>
      <c r="BL892" s="215">
        <f>IF(VLOOKUP($AU892,'FE Source'!$A:$AK,29,FALSE)=0,"-",VLOOKUP($AU892,'FE Source'!$A:$AK,29,FALSE))</f>
        <v>-12.57</v>
      </c>
      <c r="BM892" s="215">
        <f>IF(VLOOKUP($AU892,'FE Source'!$A:$AK,30,FALSE)=0,"-",VLOOKUP($AU892,'FE Source'!$A:$AK,30,FALSE))</f>
        <v>11.45</v>
      </c>
      <c r="BN892" t="str">
        <f>IF(VLOOKUP($AU892,'FE Source'!$A:$AK,31,FALSE)="No Specified Index","-",IF(VLOOKUP($AU892,'FE Source'!$A:$AK,31,FALSE)=0,"-",VLOOKUP($AU892,'FE Source'!$A:$AK,31,FALSE)))</f>
        <v>Bloomberg Barclays US Aggregate Bond Index (GBP ..</v>
      </c>
      <c r="BO892" s="217">
        <f>IF(VLOOKUP($AU892,'FE Source'!$A:$AK,32,FALSE)=0,"-",VLOOKUP($AU892,'FE Source'!$A:$AK,32,FALSE))</f>
        <v>41688</v>
      </c>
      <c r="BP892" s="18" t="str">
        <f>IF(VLOOKUP($AU892,'FE Source'!$AZ:$BC,2,FALSE)=0,"-",VLOOKUP($AU892,'FE Source'!$AZ:$BC,2,FALSE))</f>
        <v>-</v>
      </c>
      <c r="BQ892" s="18" t="str">
        <f>IF(VLOOKUP($AU892,'FE Source'!$AZ:$BC,3,FALSE)=0,"-",VLOOKUP($AU892,'FE Source'!$AZ:$BC,3,FALSE))</f>
        <v>-</v>
      </c>
      <c r="BR892" s="18" t="str">
        <f>IF(VLOOKUP($AU892,'FE Source'!$AZ:$BC,4,FALSE)=0,"-",VLOOKUP($AU892,'FE Source'!$AZ:$BC,4,FALSE))</f>
        <v>-</v>
      </c>
    </row>
    <row r="893" spans="3:70" ht="15">
      <c r="C893" s="650" t="str">
        <f>INDEX('UT - Retail'!$B$7:$B$1409,MATCH(AU893,'UT - Retail'!$U$7:$U$1409,0),1)</f>
        <v>PIMCO Income Fund CI E Inc EUR-H</v>
      </c>
      <c r="D893" s="650"/>
      <c r="E893" s="618" t="str">
        <f>VLOOKUP(C893,'UT - Retail'!$B:$K,8,FALSE)</f>
        <v>Fixed Income</v>
      </c>
      <c r="F893" s="618" t="str">
        <f>VLOOKUP(C893,'UT - Retail'!$B:$K,9,FALSE)</f>
        <v>Global</v>
      </c>
      <c r="G893" s="618" t="str">
        <f>VLOOKUP(C893,'UT - Retail'!$B:$K,10,FALSE)</f>
        <v>General</v>
      </c>
      <c r="H893" s="82" t="str">
        <f>VLOOKUP(C893,'UT - Retail'!$B:$N,13,FALSE)</f>
        <v>No</v>
      </c>
      <c r="I893" s="82" t="str">
        <f>VLOOKUP(C893,'UT - Retail'!$B:$Q,14,FALSE)</f>
        <v>No</v>
      </c>
      <c r="J893" s="618" t="str">
        <f>VLOOKUP(C893,'UT - Retail'!$B:$Q,11,FALSE)</f>
        <v>Yes</v>
      </c>
      <c r="K893" s="130" t="str">
        <f>VLOOKUP(C893,'UT - Retail'!$B:$P,15,FALSE)</f>
        <v>Yes</v>
      </c>
      <c r="L893" s="82" t="str">
        <f>VLOOKUP(C893,'UT - Retail'!$B:$Q,16,FALSE)</f>
        <v>iFast</v>
      </c>
      <c r="M893" s="618" t="str">
        <f>VLOOKUP(C893,'UT - Retail'!$B:$K,6,FALSE)</f>
        <v>EUR</v>
      </c>
      <c r="N893" s="618" t="str">
        <f>IFERROR(IF(MATCH(C893,'Portfolio Construction'!$AL:$AL,0),"Yes","No"),"No")</f>
        <v>Yes</v>
      </c>
      <c r="O893" s="618" t="str">
        <f>IFERROR(IF(MATCH(C893,'Portfolio Construction'!$AN:$AN,0),"Yes","No"),"No")</f>
        <v>No</v>
      </c>
      <c r="P893" s="618" t="str">
        <f>IFERROR(IF(MATCH(C893,'Portfolio Construction'!$AP:$AP,0),"Yes","No"),"No")</f>
        <v>No</v>
      </c>
      <c r="Q893" s="618" t="str">
        <f>IFERROR(IF(MATCH(C893,'Portfolio Construction'!$AR:$AR,0),"Yes","No"),"No")</f>
        <v>No</v>
      </c>
      <c r="R893" s="618" t="str">
        <f>IFERROR(IF(MATCH(C893,'Portfolio Construction'!$AT:$AT,0),"Yes","No"),"No")</f>
        <v>No</v>
      </c>
      <c r="S893" s="618" t="str">
        <f>IFERROR(IF(MATCH(C893,'Portfolio Construction'!$AV:$AV,0),"Yes","No"),"No")</f>
        <v>No</v>
      </c>
      <c r="T893" s="618" t="str">
        <f>IFERROR(IF(MATCH(C893,'Portfolio Construction'!$AX:$AX,0),"Yes","No"),"No")</f>
        <v>No</v>
      </c>
      <c r="U893" s="618" t="str">
        <f>IFERROR(IF(MATCH(C893,'Portfolio Construction'!$AZ:$AZ,0),"Yes","No"),"No")</f>
        <v>No</v>
      </c>
      <c r="V893" s="618" t="str">
        <f>IFERROR(IF(MATCH(C893,'Portfolio Construction'!$BB:$BB,0),"Yes","No"),"No")</f>
        <v>No</v>
      </c>
      <c r="W893" s="618">
        <f>IF(VLOOKUP($AU893,'FE Source'!$A:$W,3,FALSE)=0,"-",VLOOKUP($AU893,'FE Source'!$A:$W,3,FALSE))</f>
        <v>5.29</v>
      </c>
      <c r="X893" s="618">
        <f>IF(VLOOKUP($AU893,'FE Source'!$A:$W,4,FALSE)=0,"-",VLOOKUP($AU893,'FE Source'!$A:$W,4,FALSE))</f>
        <v>-1.84</v>
      </c>
      <c r="Y893" s="618">
        <f>IF(VLOOKUP($AU893,'FE Source'!$A:$W,5,FALSE)=0,"-",VLOOKUP($AU893,'FE Source'!$A:$W,5,FALSE))</f>
        <v>3.8</v>
      </c>
      <c r="Z893" s="618">
        <f>IF(VLOOKUP($AU893,'FE Source'!$A:$W,6,FALSE)=0,"-",VLOOKUP($AU893,'FE Source'!$A:$W,6,FALSE))</f>
        <v>4.49</v>
      </c>
      <c r="AA893" s="618">
        <f>IF(VLOOKUP($AU893,'FE Source'!$A:$W,7,FALSE)=0,"-",VLOOKUP($AU893,'FE Source'!$A:$W,7,FALSE))</f>
        <v>2.4500000000000002</v>
      </c>
      <c r="AB893" s="618">
        <f>IF(VLOOKUP($AU893,'FE Source'!$A:$W,8,FALSE)=0,"-",VLOOKUP($AU893,'FE Source'!$A:$W,8,FALSE))</f>
        <v>1.0900000000000001</v>
      </c>
      <c r="AC893" s="632">
        <f>IF(VLOOKUP($AU893,'FE Source'!$A:$W,9,FALSE)=0,"-",VLOOKUP($AU893,'FE Source'!$A:$W,9,FALSE))</f>
        <v>1.06</v>
      </c>
      <c r="AD893" s="634">
        <f>IF(VLOOKUP($AU893,'FE Source'!$A:$W,10,FALSE)=0,"-",VLOOKUP($AU893,'FE Source'!$A:$W,10,FALSE))</f>
        <v>0.43</v>
      </c>
      <c r="AE893" s="618">
        <f>IF(VLOOKUP($AU893,'FE Source'!$A:$W,11,FALSE)=0,"-",VLOOKUP($AU893,'FE Source'!$A:$W,11,FALSE))</f>
        <v>7.62</v>
      </c>
      <c r="AF893" s="618">
        <f>IF(VLOOKUP($AU893,'FE Source'!$A:$W,12,FALSE)=0,"-",VLOOKUP($AU893,'FE Source'!$A:$W,12,FALSE))</f>
        <v>0.1</v>
      </c>
      <c r="AG893" s="618">
        <f>IF(VLOOKUP($AU893,'FE Source'!$A:$W,14,FALSE)=0,"-",VLOOKUP($AU893,'FE Source'!$A:$W,14,FALSE))</f>
        <v>-10.23</v>
      </c>
      <c r="AH893" s="102"/>
      <c r="AI893" s="618">
        <f>IF(VLOOKUP($AU893,'FE Source'!$A:$Y,20,FALSE)=0,"-",VLOOKUP($AU893,'FE Source'!$A:$Y,20,FALSE))</f>
        <v>84.59</v>
      </c>
      <c r="AJ893" s="102"/>
      <c r="AK893" s="102"/>
      <c r="AL893" s="632">
        <f>IF(VLOOKUP($AU893,'FE Source'!$A:$Y,19,FALSE)=0,"-",VLOOKUP($AU893,'FE Source'!$A:$Y,19,FALSE))</f>
        <v>37.61</v>
      </c>
      <c r="AM893" s="102"/>
      <c r="AN893" s="635">
        <f>IF(VLOOKUP($AU893,'FE Source'!$A:$W,13,FALSE)=0,"-",VLOOKUP($AU893,'FE Source'!$A:$W,13,FALSE))</f>
        <v>122922.9</v>
      </c>
      <c r="AO893" s="634">
        <f>IF(J893="no","-",IF(VLOOKUP($AU893,'FE Source'!$A:$W,15,FALSE)=0,"-",VLOOKUP($AU893,'FE Source'!$A:$W,15,FALSE)))</f>
        <v>6.65</v>
      </c>
      <c r="AP893" s="618" t="str">
        <f>IF(AO893="-","-",IF(VLOOKUP($AU893,'FE Source'!$A:$Z,21,FALSE)=0,"-",IF(VLOOKUP($AU893,'FE Source'!$A:$Z,21,FALSE)=2,"Semi-Annual",IF(VLOOKUP($AU893,'FE Source'!$A:$Z,21,FALSE)=4,"Quarterly",IF(VLOOKUP($AU893,'FE Source'!$A:$Z,21,FALSE)=12,"Monthly","Annual")))))</f>
        <v>Monthly</v>
      </c>
      <c r="AQ893" s="632">
        <f t="array" ref="AQ893">IF(VLOOKUP($AU893,'FE Source'!$A:$W,16,FALSE)=0,"-",VLOOKUP($AU893,'FE Source'!$A:$W,16,FALSE))</f>
        <v>1.45</v>
      </c>
      <c r="AR893" s="636" t="str">
        <f>IF(VLOOKUP($AU893,'FE Source'!$A:$W,17,FALSE)=0,"-",VLOOKUP($AU893,'FE Source'!$A:$W,17,FALSE))</f>
        <v>Bronze</v>
      </c>
      <c r="AS893" s="634">
        <f>IF(VLOOKUP($AU893,'FE Source'!$AN:$AS,4,FALSE)="",VLOOKUP($AU893,'FE Source'!$AN:$AS,3,FALSE),VLOOKUP($AU893,'FE Source'!$AN:$AS,4,FALSE))</f>
        <v>7.54</v>
      </c>
      <c r="AT893" s="637">
        <f>IF(VLOOKUP($AU893,'FE Source'!$AN:$AS,5,FALSE)=0,"-",VLOOKUP($AU893,'FE Source'!$AN:$AS,5,FALSE))</f>
        <v>45783</v>
      </c>
      <c r="AU893" s="636" t="s">
        <v>8626</v>
      </c>
      <c r="BE893" s="215">
        <f>IF(VLOOKUP($AU893,'FE Source'!$A:$AK,22,FALSE)=0,"-",VLOOKUP($AU893,'FE Source'!$A:$AK,22,FALSE))</f>
        <v>-2.2999999999999998</v>
      </c>
      <c r="BF893" s="215">
        <f>IF(VLOOKUP($AU893,'FE Source'!$A:$AK,23,FALSE)=0,"-",VLOOKUP($AU893,'FE Source'!$A:$AK,23,FALSE))</f>
        <v>4.6500000000000004</v>
      </c>
      <c r="BG893" s="215">
        <f>IF(VLOOKUP($AU893,'FE Source'!$A:$AK,24,FALSE)=0,"-",VLOOKUP($AU893,'FE Source'!$A:$AK,24,FALSE))</f>
        <v>9.81</v>
      </c>
      <c r="BH893" s="215">
        <f>IF(VLOOKUP($AU893,'FE Source'!$A:$AK,25,FALSE)=0,"-",VLOOKUP($AU893,'FE Source'!$A:$AK,25,FALSE))</f>
        <v>-6.15</v>
      </c>
      <c r="BI893" s="215">
        <f>IF(VLOOKUP($AU893,'FE Source'!$A:$AK,26,FALSE)=0,"-",VLOOKUP($AU893,'FE Source'!$A:$AK,26,FALSE))</f>
        <v>1.65</v>
      </c>
      <c r="BJ893" s="215">
        <f>IF(VLOOKUP($AU893,'FE Source'!$A:$AK,27,FALSE)=0,"-",VLOOKUP($AU893,'FE Source'!$A:$AK,27,FALSE))</f>
        <v>11.09</v>
      </c>
      <c r="BK893" s="215">
        <f>IF(VLOOKUP($AU893,'FE Source'!$A:$AK,28,FALSE)=0,"-",VLOOKUP($AU893,'FE Source'!$A:$AK,28,FALSE))</f>
        <v>-4.5199999999999996</v>
      </c>
      <c r="BL893" s="215">
        <f>IF(VLOOKUP($AU893,'FE Source'!$A:$AK,29,FALSE)=0,"-",VLOOKUP($AU893,'FE Source'!$A:$AK,29,FALSE))</f>
        <v>-16.41</v>
      </c>
      <c r="BM893" s="215">
        <f>IF(VLOOKUP($AU893,'FE Source'!$A:$AK,30,FALSE)=0,"-",VLOOKUP($AU893,'FE Source'!$A:$AK,30,FALSE))</f>
        <v>7.11</v>
      </c>
      <c r="BN893" t="str">
        <f>IF(VLOOKUP($AU893,'FE Source'!$A:$AK,31,FALSE)="No Specified Index","-",IF(VLOOKUP($AU893,'FE Source'!$A:$AK,31,FALSE)=0,"-",VLOOKUP($AU893,'FE Source'!$A:$AK,31,FALSE)))</f>
        <v>Bloomberg Barclays US Aggregate Bond Index (GBP ..</v>
      </c>
      <c r="BO893" s="217">
        <f>IF(VLOOKUP($AU893,'FE Source'!$A:$AK,32,FALSE)=0,"-",VLOOKUP($AU893,'FE Source'!$A:$AK,32,FALSE))</f>
        <v>41243</v>
      </c>
      <c r="BP893" s="18">
        <f>IF(VLOOKUP($AU893,'FE Source'!$AZ:$BC,2,FALSE)=0,"-",VLOOKUP($AU893,'FE Source'!$AZ:$BC,2,FALSE))</f>
        <v>-2.6</v>
      </c>
      <c r="BQ893" s="18" t="str">
        <f>IF(VLOOKUP($AU893,'FE Source'!$AZ:$BC,3,FALSE)=0,"-",VLOOKUP($AU893,'FE Source'!$AZ:$BC,3,FALSE))</f>
        <v>-</v>
      </c>
      <c r="BR893" s="18" t="str">
        <f>IF(VLOOKUP($AU893,'FE Source'!$AZ:$BC,4,FALSE)=0,"-",VLOOKUP($AU893,'FE Source'!$AZ:$BC,4,FALSE))</f>
        <v>-</v>
      </c>
    </row>
    <row r="894" spans="3:70" ht="15">
      <c r="C894" s="650" t="str">
        <f>INDEX('UT - Retail'!$B$7:$B$1409,MATCH(AU894,'UT - Retail'!$U$7:$U$1409,0),1)</f>
        <v>PIMCO Income Fund CI E Inc JPY-H</v>
      </c>
      <c r="D894" s="650"/>
      <c r="E894" s="618" t="str">
        <f>VLOOKUP(C894,'UT - Retail'!$B:$K,8,FALSE)</f>
        <v>Fixed Income</v>
      </c>
      <c r="F894" s="618" t="str">
        <f>VLOOKUP(C894,'UT - Retail'!$B:$K,9,FALSE)</f>
        <v>Global</v>
      </c>
      <c r="G894" s="618" t="str">
        <f>VLOOKUP(C894,'UT - Retail'!$B:$K,10,FALSE)</f>
        <v>General</v>
      </c>
      <c r="H894" s="82" t="str">
        <f>VLOOKUP(C894,'UT - Retail'!$B:$N,13,FALSE)</f>
        <v>No</v>
      </c>
      <c r="I894" s="82" t="str">
        <f>VLOOKUP(C894,'UT - Retail'!$B:$Q,14,FALSE)</f>
        <v>No</v>
      </c>
      <c r="J894" s="618" t="str">
        <f>VLOOKUP(C894,'UT - Retail'!$B:$Q,11,FALSE)</f>
        <v>Yes</v>
      </c>
      <c r="K894" s="130" t="str">
        <f>VLOOKUP(C894,'UT - Retail'!$B:$P,15,FALSE)</f>
        <v>No</v>
      </c>
      <c r="L894" s="82" t="str">
        <f>VLOOKUP(C894,'UT - Retail'!$B:$Q,16,FALSE)</f>
        <v>iFast</v>
      </c>
      <c r="M894" s="618" t="str">
        <f>VLOOKUP(C894,'UT - Retail'!$B:$K,6,FALSE)</f>
        <v>JPY</v>
      </c>
      <c r="N894" s="618" t="str">
        <f>IFERROR(IF(MATCH(C894,'Portfolio Construction'!$AL:$AL,0),"Yes","No"),"No")</f>
        <v>Yes</v>
      </c>
      <c r="O894" s="618" t="str">
        <f>IFERROR(IF(MATCH(C894,'Portfolio Construction'!$AN:$AN,0),"Yes","No"),"No")</f>
        <v>No</v>
      </c>
      <c r="P894" s="618" t="str">
        <f>IFERROR(IF(MATCH(C894,'Portfolio Construction'!$AP:$AP,0),"Yes","No"),"No")</f>
        <v>No</v>
      </c>
      <c r="Q894" s="618" t="str">
        <f>IFERROR(IF(MATCH(C894,'Portfolio Construction'!$AR:$AR,0),"Yes","No"),"No")</f>
        <v>No</v>
      </c>
      <c r="R894" s="618" t="str">
        <f>IFERROR(IF(MATCH(C894,'Portfolio Construction'!$AT:$AT,0),"Yes","No"),"No")</f>
        <v>No</v>
      </c>
      <c r="S894" s="618" t="str">
        <f>IFERROR(IF(MATCH(C894,'Portfolio Construction'!$AV:$AV,0),"Yes","No"),"No")</f>
        <v>No</v>
      </c>
      <c r="T894" s="618" t="str">
        <f>IFERROR(IF(MATCH(C894,'Portfolio Construction'!$AX:$AX,0),"Yes","No"),"No")</f>
        <v>No</v>
      </c>
      <c r="U894" s="618" t="str">
        <f>IFERROR(IF(MATCH(C894,'Portfolio Construction'!$AZ:$AZ,0),"Yes","No"),"No")</f>
        <v>No</v>
      </c>
      <c r="V894" s="618" t="str">
        <f>IFERROR(IF(MATCH(C894,'Portfolio Construction'!$BB:$BB,0),"Yes","No"),"No")</f>
        <v>No</v>
      </c>
      <c r="W894" s="618">
        <f>IF(VLOOKUP($AU894,'FE Source'!$A:$W,3,FALSE)=0,"-",VLOOKUP($AU894,'FE Source'!$A:$W,3,FALSE))</f>
        <v>4.8099999999999996</v>
      </c>
      <c r="X894" s="618">
        <f>IF(VLOOKUP($AU894,'FE Source'!$A:$W,4,FALSE)=0,"-",VLOOKUP($AU894,'FE Source'!$A:$W,4,FALSE))</f>
        <v>-3.85</v>
      </c>
      <c r="Y894" s="618">
        <f>IF(VLOOKUP($AU894,'FE Source'!$A:$W,5,FALSE)=0,"-",VLOOKUP($AU894,'FE Source'!$A:$W,5,FALSE))</f>
        <v>4.04</v>
      </c>
      <c r="Z894" s="618">
        <f>IF(VLOOKUP($AU894,'FE Source'!$A:$W,6,FALSE)=0,"-",VLOOKUP($AU894,'FE Source'!$A:$W,6,FALSE))</f>
        <v>2.06</v>
      </c>
      <c r="AA894" s="618" t="str">
        <f>IF(VLOOKUP($AU894,'FE Source'!$A:$W,7,FALSE)=0,"-",VLOOKUP($AU894,'FE Source'!$A:$W,7,FALSE))</f>
        <v>-</v>
      </c>
      <c r="AB894" s="618" t="str">
        <f>IF(VLOOKUP($AU894,'FE Source'!$A:$W,8,FALSE)=0,"-",VLOOKUP($AU894,'FE Source'!$A:$W,8,FALSE))</f>
        <v>-</v>
      </c>
      <c r="AC894" s="632" t="str">
        <f>IF(VLOOKUP($AU894,'FE Source'!$A:$W,9,FALSE)=0,"-",VLOOKUP($AU894,'FE Source'!$A:$W,9,FALSE))</f>
        <v>-</v>
      </c>
      <c r="AD894" s="634" t="str">
        <f>IF(VLOOKUP($AU894,'FE Source'!$A:$W,10,FALSE)=0,"-",VLOOKUP($AU894,'FE Source'!$A:$W,10,FALSE))</f>
        <v>-</v>
      </c>
      <c r="AE894" s="618" t="str">
        <f>IF(VLOOKUP($AU894,'FE Source'!$A:$W,11,FALSE)=0,"-",VLOOKUP($AU894,'FE Source'!$A:$W,11,FALSE))</f>
        <v>-</v>
      </c>
      <c r="AF894" s="618" t="str">
        <f>IF(VLOOKUP($AU894,'FE Source'!$A:$W,12,FALSE)=0,"-",VLOOKUP($AU894,'FE Source'!$A:$W,12,FALSE))</f>
        <v>-</v>
      </c>
      <c r="AG894" s="618" t="str">
        <f>IF(VLOOKUP($AU894,'FE Source'!$A:$W,14,FALSE)=0,"-",VLOOKUP($AU894,'FE Source'!$A:$W,14,FALSE))</f>
        <v>-</v>
      </c>
      <c r="AH894" s="102"/>
      <c r="AI894" s="618" t="str">
        <f>IF(VLOOKUP($AU894,'FE Source'!$A:$Y,20,FALSE)=0,"-",VLOOKUP($AU894,'FE Source'!$A:$Y,20,FALSE))</f>
        <v>-</v>
      </c>
      <c r="AJ894" s="102"/>
      <c r="AK894" s="102"/>
      <c r="AL894" s="632" t="str">
        <f>IF(VLOOKUP($AU894,'FE Source'!$A:$Y,19,FALSE)=0,"-",VLOOKUP($AU894,'FE Source'!$A:$Y,19,FALSE))</f>
        <v>-</v>
      </c>
      <c r="AM894" s="102"/>
      <c r="AN894" s="635">
        <f>IF(VLOOKUP($AU894,'FE Source'!$A:$W,13,FALSE)=0,"-",VLOOKUP($AU894,'FE Source'!$A:$W,13,FALSE))</f>
        <v>122922.9</v>
      </c>
      <c r="AO894" s="634">
        <f>IF(J894="no","-",IF(VLOOKUP($AU894,'FE Source'!$A:$W,15,FALSE)=0,"-",VLOOKUP($AU894,'FE Source'!$A:$W,15,FALSE)))</f>
        <v>6.88</v>
      </c>
      <c r="AP894" s="618" t="str">
        <f>IF(AO894="-","-",IF(VLOOKUP($AU894,'FE Source'!$A:$Z,21,FALSE)=0,"-",IF(VLOOKUP($AU894,'FE Source'!$A:$Z,21,FALSE)=2,"Semi-Annual",IF(VLOOKUP($AU894,'FE Source'!$A:$Z,21,FALSE)=4,"Quarterly",IF(VLOOKUP($AU894,'FE Source'!$A:$Z,21,FALSE)=12,"Monthly","Annual")))))</f>
        <v>Monthly</v>
      </c>
      <c r="AQ894" s="632">
        <f t="array" ref="AQ894">IF(VLOOKUP($AU894,'FE Source'!$A:$W,16,FALSE)=0,"-",VLOOKUP($AU894,'FE Source'!$A:$W,16,FALSE))</f>
        <v>1.45</v>
      </c>
      <c r="AR894" s="636" t="str">
        <f>IF(VLOOKUP($AU894,'FE Source'!$A:$W,17,FALSE)=0,"-",VLOOKUP($AU894,'FE Source'!$A:$W,17,FALSE))</f>
        <v>-</v>
      </c>
      <c r="AS894" s="634">
        <f>IF(VLOOKUP($AU894,'FE Source'!$AN:$AS,4,FALSE)="",VLOOKUP($AU894,'FE Source'!$AN:$AS,3,FALSE),VLOOKUP($AU894,'FE Source'!$AN:$AS,4,FALSE))</f>
        <v>861</v>
      </c>
      <c r="AT894" s="637">
        <f>IF(VLOOKUP($AU894,'FE Source'!$AN:$AS,5,FALSE)=0,"-",VLOOKUP($AU894,'FE Source'!$AN:$AS,5,FALSE))</f>
        <v>45783</v>
      </c>
      <c r="AU894" s="636" t="s">
        <v>10148</v>
      </c>
      <c r="BE894" s="215" t="str">
        <f>IF(VLOOKUP($AU894,'FE Source'!$A:$AK,22,FALSE)=0,"-",VLOOKUP($AU894,'FE Source'!$A:$AK,22,FALSE))</f>
        <v>-</v>
      </c>
      <c r="BF894" s="215" t="str">
        <f>IF(VLOOKUP($AU894,'FE Source'!$A:$AK,23,FALSE)=0,"-",VLOOKUP($AU894,'FE Source'!$A:$AK,23,FALSE))</f>
        <v>-</v>
      </c>
      <c r="BG894" s="215" t="str">
        <f>IF(VLOOKUP($AU894,'FE Source'!$A:$AK,24,FALSE)=0,"-",VLOOKUP($AU894,'FE Source'!$A:$AK,24,FALSE))</f>
        <v>-</v>
      </c>
      <c r="BH894" s="215" t="str">
        <f>IF(VLOOKUP($AU894,'FE Source'!$A:$AK,25,FALSE)=0,"-",VLOOKUP($AU894,'FE Source'!$A:$AK,25,FALSE))</f>
        <v>-</v>
      </c>
      <c r="BI894" s="215" t="str">
        <f>IF(VLOOKUP($AU894,'FE Source'!$A:$AK,26,FALSE)=0,"-",VLOOKUP($AU894,'FE Source'!$A:$AK,26,FALSE))</f>
        <v>-</v>
      </c>
      <c r="BJ894" s="215" t="str">
        <f>IF(VLOOKUP($AU894,'FE Source'!$A:$AK,27,FALSE)=0,"-",VLOOKUP($AU894,'FE Source'!$A:$AK,27,FALSE))</f>
        <v>-</v>
      </c>
      <c r="BK894" s="215" t="str">
        <f>IF(VLOOKUP($AU894,'FE Source'!$A:$AK,28,FALSE)=0,"-",VLOOKUP($AU894,'FE Source'!$A:$AK,28,FALSE))</f>
        <v>-</v>
      </c>
      <c r="BL894" s="215" t="str">
        <f>IF(VLOOKUP($AU894,'FE Source'!$A:$AK,29,FALSE)=0,"-",VLOOKUP($AU894,'FE Source'!$A:$AK,29,FALSE))</f>
        <v>-</v>
      </c>
      <c r="BM894" s="215">
        <f>IF(VLOOKUP($AU894,'FE Source'!$A:$AK,30,FALSE)=0,"-",VLOOKUP($AU894,'FE Source'!$A:$AK,30,FALSE))</f>
        <v>-6.55</v>
      </c>
      <c r="BN894" t="str">
        <f>IF(VLOOKUP($AU894,'FE Source'!$A:$AK,31,FALSE)="No Specified Index","-",IF(VLOOKUP($AU894,'FE Source'!$A:$AK,31,FALSE)=0,"-",VLOOKUP($AU894,'FE Source'!$A:$AK,31,FALSE)))</f>
        <v>Bloomberg Barclays US Aggregate Bond Index (GBP ..</v>
      </c>
      <c r="BO894" s="217">
        <f>IF(VLOOKUP($AU894,'FE Source'!$A:$AK,32,FALSE)=0,"-",VLOOKUP($AU894,'FE Source'!$A:$AK,32,FALSE))</f>
        <v>44916</v>
      </c>
      <c r="BP894" s="18" t="str">
        <f>IF(VLOOKUP($AU894,'FE Source'!$AZ:$BC,2,FALSE)=0,"-",VLOOKUP($AU894,'FE Source'!$AZ:$BC,2,FALSE))</f>
        <v>-</v>
      </c>
      <c r="BQ894" s="18" t="str">
        <f>IF(VLOOKUP($AU894,'FE Source'!$AZ:$BC,3,FALSE)=0,"-",VLOOKUP($AU894,'FE Source'!$AZ:$BC,3,FALSE))</f>
        <v>-</v>
      </c>
      <c r="BR894" s="18" t="str">
        <f>IF(VLOOKUP($AU894,'FE Source'!$AZ:$BC,4,FALSE)=0,"-",VLOOKUP($AU894,'FE Source'!$AZ:$BC,4,FALSE))</f>
        <v>-</v>
      </c>
    </row>
    <row r="895" spans="3:70" ht="15">
      <c r="C895" s="650" t="str">
        <f>INDEX('UT - Retail'!$B$7:$B$1409,MATCH(AU895,'UT - Retail'!$U$7:$U$1409,0),1)</f>
        <v>PIMCO Income Fund Cl E Acc EUR-H</v>
      </c>
      <c r="D895" s="650"/>
      <c r="E895" s="618" t="str">
        <f>VLOOKUP(C895,'UT - Retail'!$B:$K,8,FALSE)</f>
        <v>Fixed Income</v>
      </c>
      <c r="F895" s="618" t="str">
        <f>VLOOKUP(C895,'UT - Retail'!$B:$K,9,FALSE)</f>
        <v>Global</v>
      </c>
      <c r="G895" s="618" t="str">
        <f>VLOOKUP(C895,'UT - Retail'!$B:$K,10,FALSE)</f>
        <v>General</v>
      </c>
      <c r="H895" s="82" t="str">
        <f>VLOOKUP(C895,'UT - Retail'!$B:$N,13,FALSE)</f>
        <v>No</v>
      </c>
      <c r="I895" s="82" t="str">
        <f>VLOOKUP(C895,'UT - Retail'!$B:$Q,14,FALSE)</f>
        <v>No</v>
      </c>
      <c r="J895" s="618" t="str">
        <f>VLOOKUP(C895,'UT - Retail'!$B:$Q,11,FALSE)</f>
        <v>No</v>
      </c>
      <c r="K895" s="130" t="str">
        <f>VLOOKUP(C895,'UT - Retail'!$B:$P,15,FALSE)</f>
        <v>Yes</v>
      </c>
      <c r="L895" s="82" t="str">
        <f>VLOOKUP(C895,'UT - Retail'!$B:$Q,16,FALSE)</f>
        <v>iFast</v>
      </c>
      <c r="M895" s="618" t="str">
        <f>VLOOKUP(C895,'UT - Retail'!$B:$K,6,FALSE)</f>
        <v>EUR</v>
      </c>
      <c r="N895" s="618" t="str">
        <f>IFERROR(IF(MATCH(C895,'Portfolio Construction'!$AL:$AL,0),"Yes","No"),"No")</f>
        <v>Yes</v>
      </c>
      <c r="O895" s="618" t="str">
        <f>IFERROR(IF(MATCH(C895,'Portfolio Construction'!$AN:$AN,0),"Yes","No"),"No")</f>
        <v>No</v>
      </c>
      <c r="P895" s="618" t="str">
        <f>IFERROR(IF(MATCH(C895,'Portfolio Construction'!$AP:$AP,0),"Yes","No"),"No")</f>
        <v>No</v>
      </c>
      <c r="Q895" s="618" t="str">
        <f>IFERROR(IF(MATCH(C895,'Portfolio Construction'!$AR:$AR,0),"Yes","No"),"No")</f>
        <v>No</v>
      </c>
      <c r="R895" s="618" t="str">
        <f>IFERROR(IF(MATCH(C895,'Portfolio Construction'!$AT:$AT,0),"Yes","No"),"No")</f>
        <v>No</v>
      </c>
      <c r="S895" s="618" t="str">
        <f>IFERROR(IF(MATCH(C895,'Portfolio Construction'!$AV:$AV,0),"Yes","No"),"No")</f>
        <v>No</v>
      </c>
      <c r="T895" s="618" t="str">
        <f>IFERROR(IF(MATCH(C895,'Portfolio Construction'!$AX:$AX,0),"Yes","No"),"No")</f>
        <v>No</v>
      </c>
      <c r="U895" s="618" t="str">
        <f>IFERROR(IF(MATCH(C895,'Portfolio Construction'!$AZ:$AZ,0),"Yes","No"),"No")</f>
        <v>No</v>
      </c>
      <c r="V895" s="618" t="str">
        <f>IFERROR(IF(MATCH(C895,'Portfolio Construction'!$BB:$BB,0),"Yes","No"),"No")</f>
        <v>No</v>
      </c>
      <c r="W895" s="618">
        <f>IF(VLOOKUP($AU895,'FE Source'!$A:$W,3,FALSE)=0,"-",VLOOKUP($AU895,'FE Source'!$A:$W,3,FALSE))</f>
        <v>5.3</v>
      </c>
      <c r="X895" s="618">
        <f>IF(VLOOKUP($AU895,'FE Source'!$A:$W,4,FALSE)=0,"-",VLOOKUP($AU895,'FE Source'!$A:$W,4,FALSE))</f>
        <v>-1.82</v>
      </c>
      <c r="Y895" s="618">
        <f>IF(VLOOKUP($AU895,'FE Source'!$A:$W,5,FALSE)=0,"-",VLOOKUP($AU895,'FE Source'!$A:$W,5,FALSE))</f>
        <v>3.84</v>
      </c>
      <c r="Z895" s="618">
        <f>IF(VLOOKUP($AU895,'FE Source'!$A:$W,6,FALSE)=0,"-",VLOOKUP($AU895,'FE Source'!$A:$W,6,FALSE))</f>
        <v>4.53</v>
      </c>
      <c r="AA895" s="618">
        <f>IF(VLOOKUP($AU895,'FE Source'!$A:$W,7,FALSE)=0,"-",VLOOKUP($AU895,'FE Source'!$A:$W,7,FALSE))</f>
        <v>2.46</v>
      </c>
      <c r="AB895" s="618">
        <f>IF(VLOOKUP($AU895,'FE Source'!$A:$W,8,FALSE)=0,"-",VLOOKUP($AU895,'FE Source'!$A:$W,8,FALSE))</f>
        <v>1.07</v>
      </c>
      <c r="AC895" s="632">
        <f>IF(VLOOKUP($AU895,'FE Source'!$A:$W,9,FALSE)=0,"-",VLOOKUP($AU895,'FE Source'!$A:$W,9,FALSE))</f>
        <v>1.06</v>
      </c>
      <c r="AD895" s="634">
        <f>IF(VLOOKUP($AU895,'FE Source'!$A:$W,10,FALSE)=0,"-",VLOOKUP($AU895,'FE Source'!$A:$W,10,FALSE))</f>
        <v>0.42</v>
      </c>
      <c r="AE895" s="618">
        <f>IF(VLOOKUP($AU895,'FE Source'!$A:$W,11,FALSE)=0,"-",VLOOKUP($AU895,'FE Source'!$A:$W,11,FALSE))</f>
        <v>7.6</v>
      </c>
      <c r="AF895" s="618">
        <f>IF(VLOOKUP($AU895,'FE Source'!$A:$W,12,FALSE)=0,"-",VLOOKUP($AU895,'FE Source'!$A:$W,12,FALSE))</f>
        <v>0.1</v>
      </c>
      <c r="AG895" s="618">
        <f>IF(VLOOKUP($AU895,'FE Source'!$A:$W,14,FALSE)=0,"-",VLOOKUP($AU895,'FE Source'!$A:$W,14,FALSE))</f>
        <v>-10.19</v>
      </c>
      <c r="AH895" s="102"/>
      <c r="AI895" s="618">
        <f>IF(VLOOKUP($AU895,'FE Source'!$A:$Y,20,FALSE)=0,"-",VLOOKUP($AU895,'FE Source'!$A:$Y,20,FALSE))</f>
        <v>83.06</v>
      </c>
      <c r="AJ895" s="102"/>
      <c r="AK895" s="102"/>
      <c r="AL895" s="632">
        <f>IF(VLOOKUP($AU895,'FE Source'!$A:$Y,19,FALSE)=0,"-",VLOOKUP($AU895,'FE Source'!$A:$Y,19,FALSE))</f>
        <v>36</v>
      </c>
      <c r="AM895" s="102"/>
      <c r="AN895" s="635">
        <f>IF(VLOOKUP($AU895,'FE Source'!$A:$W,13,FALSE)=0,"-",VLOOKUP($AU895,'FE Source'!$A:$W,13,FALSE))</f>
        <v>122922.9</v>
      </c>
      <c r="AO895" s="634" t="str">
        <f>IF(J895="no","-",IF(VLOOKUP($AU895,'FE Source'!$A:$W,15,FALSE)=0,"-",VLOOKUP($AU895,'FE Source'!$A:$W,15,FALSE)))</f>
        <v>-</v>
      </c>
      <c r="AP895" s="618" t="str">
        <f>IF(AO895="-","-",IF(VLOOKUP($AU895,'FE Source'!$A:$Z,21,FALSE)=0,"-",IF(VLOOKUP($AU895,'FE Source'!$A:$Z,21,FALSE)=2,"Semi-Annual",IF(VLOOKUP($AU895,'FE Source'!$A:$Z,21,FALSE)=4,"Quarterly",IF(VLOOKUP($AU895,'FE Source'!$A:$Z,21,FALSE)=12,"Monthly","Annual")))))</f>
        <v>-</v>
      </c>
      <c r="AQ895" s="632">
        <f t="array" ref="AQ895">IF(VLOOKUP($AU895,'FE Source'!$A:$W,16,FALSE)=0,"-",VLOOKUP($AU895,'FE Source'!$A:$W,16,FALSE))</f>
        <v>1.45</v>
      </c>
      <c r="AR895" s="636" t="str">
        <f>IF(VLOOKUP($AU895,'FE Source'!$A:$W,17,FALSE)=0,"-",VLOOKUP($AU895,'FE Source'!$A:$W,17,FALSE))</f>
        <v>Bronze</v>
      </c>
      <c r="AS895" s="634">
        <f>IF(VLOOKUP($AU895,'FE Source'!$AN:$AS,4,FALSE)="",VLOOKUP($AU895,'FE Source'!$AN:$AS,3,FALSE),VLOOKUP($AU895,'FE Source'!$AN:$AS,4,FALSE))</f>
        <v>13.67</v>
      </c>
      <c r="AT895" s="637">
        <f>IF(VLOOKUP($AU895,'FE Source'!$AN:$AS,5,FALSE)=0,"-",VLOOKUP($AU895,'FE Source'!$AN:$AS,5,FALSE))</f>
        <v>45783</v>
      </c>
      <c r="AU895" s="636" t="s">
        <v>5673</v>
      </c>
      <c r="BE895" s="215">
        <f>IF(VLOOKUP($AU895,'FE Source'!$A:$AK,22,FALSE)=0,"-",VLOOKUP($AU895,'FE Source'!$A:$AK,22,FALSE))</f>
        <v>-2.33</v>
      </c>
      <c r="BF895" s="215">
        <f>IF(VLOOKUP($AU895,'FE Source'!$A:$AK,23,FALSE)=0,"-",VLOOKUP($AU895,'FE Source'!$A:$AK,23,FALSE))</f>
        <v>4.63</v>
      </c>
      <c r="BG895" s="215">
        <f>IF(VLOOKUP($AU895,'FE Source'!$A:$AK,24,FALSE)=0,"-",VLOOKUP($AU895,'FE Source'!$A:$AK,24,FALSE))</f>
        <v>9.92</v>
      </c>
      <c r="BH895" s="215">
        <f>IF(VLOOKUP($AU895,'FE Source'!$A:$AK,25,FALSE)=0,"-",VLOOKUP($AU895,'FE Source'!$A:$AK,25,FALSE))</f>
        <v>-6.24</v>
      </c>
      <c r="BI895" s="215">
        <f>IF(VLOOKUP($AU895,'FE Source'!$A:$AK,26,FALSE)=0,"-",VLOOKUP($AU895,'FE Source'!$A:$AK,26,FALSE))</f>
        <v>1.69</v>
      </c>
      <c r="BJ895" s="215">
        <f>IF(VLOOKUP($AU895,'FE Source'!$A:$AK,27,FALSE)=0,"-",VLOOKUP($AU895,'FE Source'!$A:$AK,27,FALSE))</f>
        <v>11.01</v>
      </c>
      <c r="BK895" s="215">
        <f>IF(VLOOKUP($AU895,'FE Source'!$A:$AK,28,FALSE)=0,"-",VLOOKUP($AU895,'FE Source'!$A:$AK,28,FALSE))</f>
        <v>-4.4400000000000004</v>
      </c>
      <c r="BL895" s="215">
        <f>IF(VLOOKUP($AU895,'FE Source'!$A:$AK,29,FALSE)=0,"-",VLOOKUP($AU895,'FE Source'!$A:$AK,29,FALSE))</f>
        <v>-16.39</v>
      </c>
      <c r="BM895" s="215">
        <f>IF(VLOOKUP($AU895,'FE Source'!$A:$AK,30,FALSE)=0,"-",VLOOKUP($AU895,'FE Source'!$A:$AK,30,FALSE))</f>
        <v>7.04</v>
      </c>
      <c r="BN895" t="str">
        <f>IF(VLOOKUP($AU895,'FE Source'!$A:$AK,31,FALSE)="No Specified Index","-",IF(VLOOKUP($AU895,'FE Source'!$A:$AK,31,FALSE)=0,"-",VLOOKUP($AU895,'FE Source'!$A:$AK,31,FALSE)))</f>
        <v>Bloomberg Barclays US Aggregate Bond Index (GBP ..</v>
      </c>
      <c r="BO895" s="217">
        <f>IF(VLOOKUP($AU895,'FE Source'!$A:$AK,32,FALSE)=0,"-",VLOOKUP($AU895,'FE Source'!$A:$AK,32,FALSE))</f>
        <v>41243</v>
      </c>
      <c r="BP895" s="18">
        <f>IF(VLOOKUP($AU895,'FE Source'!$AZ:$BC,2,FALSE)=0,"-",VLOOKUP($AU895,'FE Source'!$AZ:$BC,2,FALSE))</f>
        <v>-2.68</v>
      </c>
      <c r="BQ895" s="18" t="str">
        <f>IF(VLOOKUP($AU895,'FE Source'!$AZ:$BC,3,FALSE)=0,"-",VLOOKUP($AU895,'FE Source'!$AZ:$BC,3,FALSE))</f>
        <v>-</v>
      </c>
      <c r="BR895" s="18" t="str">
        <f>IF(VLOOKUP($AU895,'FE Source'!$AZ:$BC,4,FALSE)=0,"-",VLOOKUP($AU895,'FE Source'!$AZ:$BC,4,FALSE))</f>
        <v>-</v>
      </c>
    </row>
    <row r="896" spans="3:70" ht="15">
      <c r="C896" s="650" t="str">
        <f>INDEX('UT - Retail'!$B$7:$B$1409,MATCH(AU896,'UT - Retail'!$U$7:$U$1409,0),1)</f>
        <v>PIMCO Income Fund Cl E Acc USD</v>
      </c>
      <c r="D896" s="650"/>
      <c r="E896" s="618" t="str">
        <f>VLOOKUP(C896,'UT - Retail'!$B:$K,8,FALSE)</f>
        <v>Fixed Income</v>
      </c>
      <c r="F896" s="618" t="str">
        <f>VLOOKUP(C896,'UT - Retail'!$B:$K,9,FALSE)</f>
        <v>Global</v>
      </c>
      <c r="G896" s="618" t="str">
        <f>VLOOKUP(C896,'UT - Retail'!$B:$K,10,FALSE)</f>
        <v>General</v>
      </c>
      <c r="H896" s="82" t="str">
        <f>VLOOKUP(C896,'UT - Retail'!$B:$N,13,FALSE)</f>
        <v>No</v>
      </c>
      <c r="I896" s="82" t="str">
        <f>VLOOKUP(C896,'UT - Retail'!$B:$Q,14,FALSE)</f>
        <v>No</v>
      </c>
      <c r="J896" s="618" t="str">
        <f>VLOOKUP(C896,'UT - Retail'!$B:$Q,11,FALSE)</f>
        <v>No</v>
      </c>
      <c r="K896" s="130" t="str">
        <f>VLOOKUP(C896,'UT - Retail'!$B:$P,15,FALSE)</f>
        <v>Yes</v>
      </c>
      <c r="L896" s="82" t="str">
        <f>VLOOKUP(C896,'UT - Retail'!$B:$Q,16,FALSE)</f>
        <v>Both</v>
      </c>
      <c r="M896" s="618" t="str">
        <f>VLOOKUP(C896,'UT - Retail'!$B:$K,6,FALSE)</f>
        <v>USD</v>
      </c>
      <c r="N896" s="618" t="str">
        <f>IFERROR(IF(MATCH(C896,'Portfolio Construction'!$AL:$AL,0),"Yes","No"),"No")</f>
        <v>Yes</v>
      </c>
      <c r="O896" s="618" t="str">
        <f>IFERROR(IF(MATCH(C896,'Portfolio Construction'!$AN:$AN,0),"Yes","No"),"No")</f>
        <v>No</v>
      </c>
      <c r="P896" s="618" t="str">
        <f>IFERROR(IF(MATCH(C896,'Portfolio Construction'!$AP:$AP,0),"Yes","No"),"No")</f>
        <v>No</v>
      </c>
      <c r="Q896" s="618" t="str">
        <f>IFERROR(IF(MATCH(C896,'Portfolio Construction'!$AR:$AR,0),"Yes","No"),"No")</f>
        <v>No</v>
      </c>
      <c r="R896" s="618" t="str">
        <f>IFERROR(IF(MATCH(C896,'Portfolio Construction'!$AT:$AT,0),"Yes","No"),"No")</f>
        <v>No</v>
      </c>
      <c r="S896" s="618" t="str">
        <f>IFERROR(IF(MATCH(C896,'Portfolio Construction'!$AV:$AV,0),"Yes","No"),"No")</f>
        <v>No</v>
      </c>
      <c r="T896" s="618" t="str">
        <f>IFERROR(IF(MATCH(C896,'Portfolio Construction'!$AX:$AX,0),"Yes","No"),"No")</f>
        <v>No</v>
      </c>
      <c r="U896" s="618" t="str">
        <f>IFERROR(IF(MATCH(C896,'Portfolio Construction'!$AZ:$AZ,0),"Yes","No"),"No")</f>
        <v>No</v>
      </c>
      <c r="V896" s="618" t="str">
        <f>IFERROR(IF(MATCH(C896,'Portfolio Construction'!$BB:$BB,0),"Yes","No"),"No")</f>
        <v>No</v>
      </c>
      <c r="W896" s="618">
        <f>IF(VLOOKUP($AU896,'FE Source'!$A:$W,3,FALSE)=0,"-",VLOOKUP($AU896,'FE Source'!$A:$W,3,FALSE))</f>
        <v>-3.39</v>
      </c>
      <c r="X896" s="618">
        <f>IF(VLOOKUP($AU896,'FE Source'!$A:$W,4,FALSE)=0,"-",VLOOKUP($AU896,'FE Source'!$A:$W,4,FALSE))</f>
        <v>-4.7699999999999996</v>
      </c>
      <c r="Y896" s="618">
        <f>IF(VLOOKUP($AU896,'FE Source'!$A:$W,5,FALSE)=0,"-",VLOOKUP($AU896,'FE Source'!$A:$W,5,FALSE))</f>
        <v>-0.95</v>
      </c>
      <c r="Z896" s="618">
        <f>IF(VLOOKUP($AU896,'FE Source'!$A:$W,6,FALSE)=0,"-",VLOOKUP($AU896,'FE Source'!$A:$W,6,FALSE))</f>
        <v>0.9</v>
      </c>
      <c r="AA896" s="618">
        <f>IF(VLOOKUP($AU896,'FE Source'!$A:$W,7,FALSE)=0,"-",VLOOKUP($AU896,'FE Source'!$A:$W,7,FALSE))</f>
        <v>2.23</v>
      </c>
      <c r="AB896" s="618">
        <f>IF(VLOOKUP($AU896,'FE Source'!$A:$W,8,FALSE)=0,"-",VLOOKUP($AU896,'FE Source'!$A:$W,8,FALSE))</f>
        <v>1.8</v>
      </c>
      <c r="AC896" s="632">
        <f>IF(VLOOKUP($AU896,'FE Source'!$A:$W,9,FALSE)=0,"-",VLOOKUP($AU896,'FE Source'!$A:$W,9,FALSE))</f>
        <v>3.01</v>
      </c>
      <c r="AD896" s="634">
        <f>IF(VLOOKUP($AU896,'FE Source'!$A:$W,10,FALSE)=0,"-",VLOOKUP($AU896,'FE Source'!$A:$W,10,FALSE))</f>
        <v>0.98</v>
      </c>
      <c r="AE896" s="618">
        <f>IF(VLOOKUP($AU896,'FE Source'!$A:$W,11,FALSE)=0,"-",VLOOKUP($AU896,'FE Source'!$A:$W,11,FALSE))</f>
        <v>4.53</v>
      </c>
      <c r="AF896" s="618">
        <f>IF(VLOOKUP($AU896,'FE Source'!$A:$W,12,FALSE)=0,"-",VLOOKUP($AU896,'FE Source'!$A:$W,12,FALSE))</f>
        <v>7.0000000000000007E-2</v>
      </c>
      <c r="AG896" s="618">
        <f>IF(VLOOKUP($AU896,'FE Source'!$A:$W,14,FALSE)=0,"-",VLOOKUP($AU896,'FE Source'!$A:$W,14,FALSE))</f>
        <v>-3.75</v>
      </c>
      <c r="AH896" s="102"/>
      <c r="AI896" s="618">
        <f>IF(VLOOKUP($AU896,'FE Source'!$A:$Y,20,FALSE)=0,"-",VLOOKUP($AU896,'FE Source'!$A:$Y,20,FALSE))</f>
        <v>129.69999999999999</v>
      </c>
      <c r="AJ896" s="102"/>
      <c r="AK896" s="102"/>
      <c r="AL896" s="632">
        <f>IF(VLOOKUP($AU896,'FE Source'!$A:$Y,19,FALSE)=0,"-",VLOOKUP($AU896,'FE Source'!$A:$Y,19,FALSE))</f>
        <v>89.64</v>
      </c>
      <c r="AM896" s="102"/>
      <c r="AN896" s="635">
        <f>IF(VLOOKUP($AU896,'FE Source'!$A:$W,13,FALSE)=0,"-",VLOOKUP($AU896,'FE Source'!$A:$W,13,FALSE))</f>
        <v>122922.9</v>
      </c>
      <c r="AO896" s="634" t="str">
        <f>IF(J896="no","-",IF(VLOOKUP($AU896,'FE Source'!$A:$W,15,FALSE)=0,"-",VLOOKUP($AU896,'FE Source'!$A:$W,15,FALSE)))</f>
        <v>-</v>
      </c>
      <c r="AP896" s="618" t="str">
        <f>IF(AO896="-","-",IF(VLOOKUP($AU896,'FE Source'!$A:$Z,21,FALSE)=0,"-",IF(VLOOKUP($AU896,'FE Source'!$A:$Z,21,FALSE)=2,"Semi-Annual",IF(VLOOKUP($AU896,'FE Source'!$A:$Z,21,FALSE)=4,"Quarterly",IF(VLOOKUP($AU896,'FE Source'!$A:$Z,21,FALSE)=12,"Monthly","Annual")))))</f>
        <v>-</v>
      </c>
      <c r="AQ896" s="632">
        <f t="array" ref="AQ896">IF(VLOOKUP($AU896,'FE Source'!$A:$W,16,FALSE)=0,"-",VLOOKUP($AU896,'FE Source'!$A:$W,16,FALSE))</f>
        <v>1.45</v>
      </c>
      <c r="AR896" s="636" t="str">
        <f>IF(VLOOKUP($AU896,'FE Source'!$A:$W,17,FALSE)=0,"-",VLOOKUP($AU896,'FE Source'!$A:$W,17,FALSE))</f>
        <v>Bronze</v>
      </c>
      <c r="AS896" s="634">
        <f>IF(VLOOKUP($AU896,'FE Source'!$AN:$AS,4,FALSE)="",VLOOKUP($AU896,'FE Source'!$AN:$AS,3,FALSE),VLOOKUP($AU896,'FE Source'!$AN:$AS,4,FALSE))</f>
        <v>16.61</v>
      </c>
      <c r="AT896" s="637">
        <f>IF(VLOOKUP($AU896,'FE Source'!$AN:$AS,5,FALSE)=0,"-",VLOOKUP($AU896,'FE Source'!$AN:$AS,5,FALSE))</f>
        <v>45783</v>
      </c>
      <c r="AU896" s="636" t="s">
        <v>4533</v>
      </c>
      <c r="BE896" s="215">
        <f>IF(VLOOKUP($AU896,'FE Source'!$A:$AK,22,FALSE)=0,"-",VLOOKUP($AU896,'FE Source'!$A:$AK,22,FALSE))</f>
        <v>9.16</v>
      </c>
      <c r="BF896" s="215">
        <f>IF(VLOOKUP($AU896,'FE Source'!$A:$AK,23,FALSE)=0,"-",VLOOKUP($AU896,'FE Source'!$A:$AK,23,FALSE))</f>
        <v>9.33</v>
      </c>
      <c r="BG896" s="215">
        <f>IF(VLOOKUP($AU896,'FE Source'!$A:$AK,24,FALSE)=0,"-",VLOOKUP($AU896,'FE Source'!$A:$AK,24,FALSE))</f>
        <v>-1.59</v>
      </c>
      <c r="BH896" s="215">
        <f>IF(VLOOKUP($AU896,'FE Source'!$A:$AK,25,FALSE)=0,"-",VLOOKUP($AU896,'FE Source'!$A:$AK,25,FALSE))</f>
        <v>1.32</v>
      </c>
      <c r="BI896" s="215">
        <f>IF(VLOOKUP($AU896,'FE Source'!$A:$AK,26,FALSE)=0,"-",VLOOKUP($AU896,'FE Source'!$A:$AK,26,FALSE))</f>
        <v>6.65</v>
      </c>
      <c r="BJ896" s="215">
        <f>IF(VLOOKUP($AU896,'FE Source'!$A:$AK,27,FALSE)=0,"-",VLOOKUP($AU896,'FE Source'!$A:$AK,27,FALSE))</f>
        <v>3.85</v>
      </c>
      <c r="BK896" s="215">
        <f>IF(VLOOKUP($AU896,'FE Source'!$A:$AK,28,FALSE)=0,"-",VLOOKUP($AU896,'FE Source'!$A:$AK,28,FALSE))</f>
        <v>3.72</v>
      </c>
      <c r="BL896" s="215">
        <f>IF(VLOOKUP($AU896,'FE Source'!$A:$AK,29,FALSE)=0,"-",VLOOKUP($AU896,'FE Source'!$A:$AK,29,FALSE))</f>
        <v>-8.85</v>
      </c>
      <c r="BM896" s="215">
        <f>IF(VLOOKUP($AU896,'FE Source'!$A:$AK,30,FALSE)=0,"-",VLOOKUP($AU896,'FE Source'!$A:$AK,30,FALSE))</f>
        <v>5.84</v>
      </c>
      <c r="BN896" t="str">
        <f>IF(VLOOKUP($AU896,'FE Source'!$A:$AK,31,FALSE)="No Specified Index","-",IF(VLOOKUP($AU896,'FE Source'!$A:$AK,31,FALSE)=0,"-",VLOOKUP($AU896,'FE Source'!$A:$AK,31,FALSE)))</f>
        <v>Bloomberg Barclays US Aggregate Bond Index (GBP ..</v>
      </c>
      <c r="BO896" s="217">
        <f>IF(VLOOKUP($AU896,'FE Source'!$A:$AK,32,FALSE)=0,"-",VLOOKUP($AU896,'FE Source'!$A:$AK,32,FALSE))</f>
        <v>41243</v>
      </c>
      <c r="BP896" s="18">
        <f>IF(VLOOKUP($AU896,'FE Source'!$AZ:$BC,2,FALSE)=0,"-",VLOOKUP($AU896,'FE Source'!$AZ:$BC,2,FALSE))</f>
        <v>-2.88</v>
      </c>
      <c r="BQ896" s="18" t="str">
        <f>IF(VLOOKUP($AU896,'FE Source'!$AZ:$BC,3,FALSE)=0,"-",VLOOKUP($AU896,'FE Source'!$AZ:$BC,3,FALSE))</f>
        <v>-</v>
      </c>
      <c r="BR896" s="18" t="str">
        <f>IF(VLOOKUP($AU896,'FE Source'!$AZ:$BC,4,FALSE)=0,"-",VLOOKUP($AU896,'FE Source'!$AZ:$BC,4,FALSE))</f>
        <v>-</v>
      </c>
    </row>
    <row r="897" spans="3:70" ht="15">
      <c r="C897" s="650" t="str">
        <f>INDEX('UT - Retail'!$B$7:$B$1409,MATCH(AU897,'UT - Retail'!$U$7:$U$1409,0),1)</f>
        <v>PIMCO Income Fund Cl E Inc AUD-H</v>
      </c>
      <c r="D897" s="650"/>
      <c r="E897" s="618" t="str">
        <f>VLOOKUP(C897,'UT - Retail'!$B:$K,8,FALSE)</f>
        <v>Fixed Income</v>
      </c>
      <c r="F897" s="618" t="str">
        <f>VLOOKUP(C897,'UT - Retail'!$B:$K,9,FALSE)</f>
        <v>Global</v>
      </c>
      <c r="G897" s="618" t="str">
        <f>VLOOKUP(C897,'UT - Retail'!$B:$K,10,FALSE)</f>
        <v>General</v>
      </c>
      <c r="H897" s="82" t="str">
        <f>VLOOKUP(C897,'UT - Retail'!$B:$N,13,FALSE)</f>
        <v>No</v>
      </c>
      <c r="I897" s="82" t="str">
        <f>VLOOKUP(C897,'UT - Retail'!$B:$Q,14,FALSE)</f>
        <v>No</v>
      </c>
      <c r="J897" s="618" t="str">
        <f>VLOOKUP(C897,'UT - Retail'!$B:$Q,11,FALSE)</f>
        <v>Yes</v>
      </c>
      <c r="K897" s="130" t="str">
        <f>VLOOKUP(C897,'UT - Retail'!$B:$P,15,FALSE)</f>
        <v>Yes</v>
      </c>
      <c r="L897" s="82" t="str">
        <f>VLOOKUP(C897,'UT - Retail'!$B:$Q,16,FALSE)</f>
        <v>Both</v>
      </c>
      <c r="M897" s="618" t="str">
        <f>VLOOKUP(C897,'UT - Retail'!$B:$K,6,FALSE)</f>
        <v>AUD</v>
      </c>
      <c r="N897" s="618" t="str">
        <f>IFERROR(IF(MATCH(C897,'Portfolio Construction'!$AL:$AL,0),"Yes","No"),"No")</f>
        <v>Yes</v>
      </c>
      <c r="O897" s="618" t="str">
        <f>IFERROR(IF(MATCH(C897,'Portfolio Construction'!$AN:$AN,0),"Yes","No"),"No")</f>
        <v>No</v>
      </c>
      <c r="P897" s="618" t="str">
        <f>IFERROR(IF(MATCH(C897,'Portfolio Construction'!$AP:$AP,0),"Yes","No"),"No")</f>
        <v>No</v>
      </c>
      <c r="Q897" s="618" t="str">
        <f>IFERROR(IF(MATCH(C897,'Portfolio Construction'!$AR:$AR,0),"Yes","No"),"No")</f>
        <v>No</v>
      </c>
      <c r="R897" s="618" t="str">
        <f>IFERROR(IF(MATCH(C897,'Portfolio Construction'!$AT:$AT,0),"Yes","No"),"No")</f>
        <v>No</v>
      </c>
      <c r="S897" s="618" t="str">
        <f>IFERROR(IF(MATCH(C897,'Portfolio Construction'!$AV:$AV,0),"Yes","No"),"No")</f>
        <v>No</v>
      </c>
      <c r="T897" s="618" t="str">
        <f>IFERROR(IF(MATCH(C897,'Portfolio Construction'!$AX:$AX,0),"Yes","No"),"No")</f>
        <v>No</v>
      </c>
      <c r="U897" s="618" t="str">
        <f>IFERROR(IF(MATCH(C897,'Portfolio Construction'!$AZ:$AZ,0),"Yes","No"),"No")</f>
        <v>No</v>
      </c>
      <c r="V897" s="618" t="str">
        <f>IFERROR(IF(MATCH(C897,'Portfolio Construction'!$BB:$BB,0),"Yes","No"),"No")</f>
        <v>No</v>
      </c>
      <c r="W897" s="618">
        <f>IF(VLOOKUP($AU897,'FE Source'!$A:$W,3,FALSE)=0,"-",VLOOKUP($AU897,'FE Source'!$A:$W,3,FALSE))</f>
        <v>1.2</v>
      </c>
      <c r="X897" s="618">
        <f>IF(VLOOKUP($AU897,'FE Source'!$A:$W,4,FALSE)=0,"-",VLOOKUP($AU897,'FE Source'!$A:$W,4,FALSE))</f>
        <v>2.09</v>
      </c>
      <c r="Y897" s="618">
        <f>IF(VLOOKUP($AU897,'FE Source'!$A:$W,5,FALSE)=0,"-",VLOOKUP($AU897,'FE Source'!$A:$W,5,FALSE))</f>
        <v>-2.23</v>
      </c>
      <c r="Z897" s="618">
        <f>IF(VLOOKUP($AU897,'FE Source'!$A:$W,6,FALSE)=0,"-",VLOOKUP($AU897,'FE Source'!$A:$W,6,FALSE))</f>
        <v>-1.59</v>
      </c>
      <c r="AA897" s="618">
        <f>IF(VLOOKUP($AU897,'FE Source'!$A:$W,7,FALSE)=0,"-",VLOOKUP($AU897,'FE Source'!$A:$W,7,FALSE))</f>
        <v>-2.06</v>
      </c>
      <c r="AB897" s="618">
        <f>IF(VLOOKUP($AU897,'FE Source'!$A:$W,8,FALSE)=0,"-",VLOOKUP($AU897,'FE Source'!$A:$W,8,FALSE))</f>
        <v>0.98</v>
      </c>
      <c r="AC897" s="632" t="str">
        <f>IF(VLOOKUP($AU897,'FE Source'!$A:$W,9,FALSE)=0,"-",VLOOKUP($AU897,'FE Source'!$A:$W,9,FALSE))</f>
        <v>-</v>
      </c>
      <c r="AD897" s="634">
        <f>IF(VLOOKUP($AU897,'FE Source'!$A:$W,10,FALSE)=0,"-",VLOOKUP($AU897,'FE Source'!$A:$W,10,FALSE))</f>
        <v>0.69</v>
      </c>
      <c r="AE897" s="618">
        <f>IF(VLOOKUP($AU897,'FE Source'!$A:$W,11,FALSE)=0,"-",VLOOKUP($AU897,'FE Source'!$A:$W,11,FALSE))</f>
        <v>10.8</v>
      </c>
      <c r="AF897" s="618" t="str">
        <f>IF(VLOOKUP($AU897,'FE Source'!$A:$W,12,FALSE)=0,"-",VLOOKUP($AU897,'FE Source'!$A:$W,12,FALSE))</f>
        <v>-</v>
      </c>
      <c r="AG897" s="618">
        <f>IF(VLOOKUP($AU897,'FE Source'!$A:$W,14,FALSE)=0,"-",VLOOKUP($AU897,'FE Source'!$A:$W,14,FALSE))</f>
        <v>-14.37</v>
      </c>
      <c r="AH897" s="102"/>
      <c r="AI897" s="618">
        <f>IF(VLOOKUP($AU897,'FE Source'!$A:$Y,20,FALSE)=0,"-",VLOOKUP($AU897,'FE Source'!$A:$Y,20,FALSE))</f>
        <v>80.95</v>
      </c>
      <c r="AJ897" s="102"/>
      <c r="AK897" s="102"/>
      <c r="AL897" s="632">
        <f>IF(VLOOKUP($AU897,'FE Source'!$A:$Y,19,FALSE)=0,"-",VLOOKUP($AU897,'FE Source'!$A:$Y,19,FALSE))</f>
        <v>127.64</v>
      </c>
      <c r="AM897" s="102"/>
      <c r="AN897" s="635">
        <f>IF(VLOOKUP($AU897,'FE Source'!$A:$W,13,FALSE)=0,"-",VLOOKUP($AU897,'FE Source'!$A:$W,13,FALSE))</f>
        <v>122922.9</v>
      </c>
      <c r="AO897" s="634">
        <f>IF(J897="no","-",IF(VLOOKUP($AU897,'FE Source'!$A:$W,15,FALSE)=0,"-",VLOOKUP($AU897,'FE Source'!$A:$W,15,FALSE)))</f>
        <v>6.49</v>
      </c>
      <c r="AP897" s="618" t="str">
        <f>IF(AO897="-","-",IF(VLOOKUP($AU897,'FE Source'!$A:$Z,21,FALSE)=0,"-",IF(VLOOKUP($AU897,'FE Source'!$A:$Z,21,FALSE)=2,"Semi-Annual",IF(VLOOKUP($AU897,'FE Source'!$A:$Z,21,FALSE)=4,"Quarterly",IF(VLOOKUP($AU897,'FE Source'!$A:$Z,21,FALSE)=12,"Monthly","Annual")))))</f>
        <v>Monthly</v>
      </c>
      <c r="AQ897" s="632">
        <f t="array" ref="AQ897">IF(VLOOKUP($AU897,'FE Source'!$A:$W,16,FALSE)=0,"-",VLOOKUP($AU897,'FE Source'!$A:$W,16,FALSE))</f>
        <v>1.45</v>
      </c>
      <c r="AR897" s="636" t="str">
        <f>IF(VLOOKUP($AU897,'FE Source'!$A:$W,17,FALSE)=0,"-",VLOOKUP($AU897,'FE Source'!$A:$W,17,FALSE))</f>
        <v>-</v>
      </c>
      <c r="AS897" s="634">
        <f>IF(VLOOKUP($AU897,'FE Source'!$AN:$AS,4,FALSE)="",VLOOKUP($AU897,'FE Source'!$AN:$AS,3,FALSE),VLOOKUP($AU897,'FE Source'!$AN:$AS,4,FALSE))</f>
        <v>8.0299999999999994</v>
      </c>
      <c r="AT897" s="637">
        <f>IF(VLOOKUP($AU897,'FE Source'!$AN:$AS,5,FALSE)=0,"-",VLOOKUP($AU897,'FE Source'!$AN:$AS,5,FALSE))</f>
        <v>45783</v>
      </c>
      <c r="AU897" s="636" t="s">
        <v>5676</v>
      </c>
      <c r="BE897" s="215" t="str">
        <f>IF(VLOOKUP($AU897,'FE Source'!$A:$AK,22,FALSE)=0,"-",VLOOKUP($AU897,'FE Source'!$A:$AK,22,FALSE))</f>
        <v>-</v>
      </c>
      <c r="BF897" s="215" t="str">
        <f>IF(VLOOKUP($AU897,'FE Source'!$A:$AK,23,FALSE)=0,"-",VLOOKUP($AU897,'FE Source'!$A:$AK,23,FALSE))</f>
        <v>-</v>
      </c>
      <c r="BG897" s="215" t="str">
        <f>IF(VLOOKUP($AU897,'FE Source'!$A:$AK,24,FALSE)=0,"-",VLOOKUP($AU897,'FE Source'!$A:$AK,24,FALSE))</f>
        <v>-</v>
      </c>
      <c r="BH897" s="215">
        <f>IF(VLOOKUP($AU897,'FE Source'!$A:$AK,25,FALSE)=0,"-",VLOOKUP($AU897,'FE Source'!$A:$AK,25,FALSE))</f>
        <v>-9</v>
      </c>
      <c r="BI897" s="215">
        <f>IF(VLOOKUP($AU897,'FE Source'!$A:$AK,26,FALSE)=0,"-",VLOOKUP($AU897,'FE Source'!$A:$AK,26,FALSE))</f>
        <v>5.49</v>
      </c>
      <c r="BJ897" s="215">
        <f>IF(VLOOKUP($AU897,'FE Source'!$A:$AK,27,FALSE)=0,"-",VLOOKUP($AU897,'FE Source'!$A:$AK,27,FALSE))</f>
        <v>12.25</v>
      </c>
      <c r="BK897" s="215">
        <f>IF(VLOOKUP($AU897,'FE Source'!$A:$AK,28,FALSE)=0,"-",VLOOKUP($AU897,'FE Source'!$A:$AK,28,FALSE))</f>
        <v>-2.62</v>
      </c>
      <c r="BL897" s="215">
        <f>IF(VLOOKUP($AU897,'FE Source'!$A:$AK,29,FALSE)=0,"-",VLOOKUP($AU897,'FE Source'!$A:$AK,29,FALSE))</f>
        <v>-15.97</v>
      </c>
      <c r="BM897" s="215">
        <f>IF(VLOOKUP($AU897,'FE Source'!$A:$AK,30,FALSE)=0,"-",VLOOKUP($AU897,'FE Source'!$A:$AK,30,FALSE))</f>
        <v>4.49</v>
      </c>
      <c r="BN897" t="str">
        <f>IF(VLOOKUP($AU897,'FE Source'!$A:$AK,31,FALSE)="No Specified Index","-",IF(VLOOKUP($AU897,'FE Source'!$A:$AK,31,FALSE)=0,"-",VLOOKUP($AU897,'FE Source'!$A:$AK,31,FALSE)))</f>
        <v>Bloomberg Barclays US Aggregate Bond Index (GBP ..</v>
      </c>
      <c r="BO897" s="217">
        <f>IF(VLOOKUP($AU897,'FE Source'!$A:$AK,32,FALSE)=0,"-",VLOOKUP($AU897,'FE Source'!$A:$AK,32,FALSE))</f>
        <v>42782</v>
      </c>
      <c r="BP897" s="18" t="str">
        <f>IF(VLOOKUP($AU897,'FE Source'!$AZ:$BC,2,FALSE)=0,"-",VLOOKUP($AU897,'FE Source'!$AZ:$BC,2,FALSE))</f>
        <v>-</v>
      </c>
      <c r="BQ897" s="18" t="str">
        <f>IF(VLOOKUP($AU897,'FE Source'!$AZ:$BC,3,FALSE)=0,"-",VLOOKUP($AU897,'FE Source'!$AZ:$BC,3,FALSE))</f>
        <v>-</v>
      </c>
      <c r="BR897" s="18" t="str">
        <f>IF(VLOOKUP($AU897,'FE Source'!$AZ:$BC,4,FALSE)=0,"-",VLOOKUP($AU897,'FE Source'!$AZ:$BC,4,FALSE))</f>
        <v>-</v>
      </c>
    </row>
    <row r="898" spans="3:70" ht="15">
      <c r="C898" s="650" t="str">
        <f>INDEX('UT - Retail'!$B$7:$B$1409,MATCH(AU898,'UT - Retail'!$U$7:$U$1409,0),1)</f>
        <v>PIMCO Income Fund Cl E Inc GBP-H</v>
      </c>
      <c r="D898" s="650"/>
      <c r="E898" s="618" t="str">
        <f>VLOOKUP(C898,'UT - Retail'!$B:$K,8,FALSE)</f>
        <v>Fixed Income</v>
      </c>
      <c r="F898" s="618" t="str">
        <f>VLOOKUP(C898,'UT - Retail'!$B:$K,9,FALSE)</f>
        <v>Global</v>
      </c>
      <c r="G898" s="618" t="str">
        <f>VLOOKUP(C898,'UT - Retail'!$B:$K,10,FALSE)</f>
        <v>General</v>
      </c>
      <c r="H898" s="82" t="str">
        <f>VLOOKUP(C898,'UT - Retail'!$B:$N,13,FALSE)</f>
        <v>No</v>
      </c>
      <c r="I898" s="82" t="str">
        <f>VLOOKUP(C898,'UT - Retail'!$B:$Q,14,FALSE)</f>
        <v>No</v>
      </c>
      <c r="J898" s="618" t="str">
        <f>VLOOKUP(C898,'UT - Retail'!$B:$Q,11,FALSE)</f>
        <v>Yes</v>
      </c>
      <c r="K898" s="130" t="str">
        <f>VLOOKUP(C898,'UT - Retail'!$B:$P,15,FALSE)</f>
        <v>Yes</v>
      </c>
      <c r="L898" s="82" t="str">
        <f>VLOOKUP(C898,'UT - Retail'!$B:$Q,16,FALSE)</f>
        <v>Both</v>
      </c>
      <c r="M898" s="618" t="str">
        <f>VLOOKUP(C898,'UT - Retail'!$B:$K,6,FALSE)</f>
        <v>GBP</v>
      </c>
      <c r="N898" s="618" t="str">
        <f>IFERROR(IF(MATCH(C898,'Portfolio Construction'!$AL:$AL,0),"Yes","No"),"No")</f>
        <v>Yes</v>
      </c>
      <c r="O898" s="618" t="str">
        <f>IFERROR(IF(MATCH(C898,'Portfolio Construction'!$AN:$AN,0),"Yes","No"),"No")</f>
        <v>No</v>
      </c>
      <c r="P898" s="618" t="str">
        <f>IFERROR(IF(MATCH(C898,'Portfolio Construction'!$AP:$AP,0),"Yes","No"),"No")</f>
        <v>No</v>
      </c>
      <c r="Q898" s="618" t="str">
        <f>IFERROR(IF(MATCH(C898,'Portfolio Construction'!$AR:$AR,0),"Yes","No"),"No")</f>
        <v>No</v>
      </c>
      <c r="R898" s="618" t="str">
        <f>IFERROR(IF(MATCH(C898,'Portfolio Construction'!$AT:$AT,0),"Yes","No"),"No")</f>
        <v>No</v>
      </c>
      <c r="S898" s="618" t="str">
        <f>IFERROR(IF(MATCH(C898,'Portfolio Construction'!$AV:$AV,0),"Yes","No"),"No")</f>
        <v>No</v>
      </c>
      <c r="T898" s="618" t="str">
        <f>IFERROR(IF(MATCH(C898,'Portfolio Construction'!$AX:$AX,0),"Yes","No"),"No")</f>
        <v>No</v>
      </c>
      <c r="U898" s="618" t="str">
        <f>IFERROR(IF(MATCH(C898,'Portfolio Construction'!$AZ:$AZ,0),"Yes","No"),"No")</f>
        <v>No</v>
      </c>
      <c r="V898" s="618" t="str">
        <f>IFERROR(IF(MATCH(C898,'Portfolio Construction'!$BB:$BB,0),"Yes","No"),"No")</f>
        <v>No</v>
      </c>
      <c r="W898" s="618">
        <f>IF(VLOOKUP($AU898,'FE Source'!$A:$W,3,FALSE)=0,"-",VLOOKUP($AU898,'FE Source'!$A:$W,3,FALSE))</f>
        <v>3.34</v>
      </c>
      <c r="X898" s="618">
        <f>IF(VLOOKUP($AU898,'FE Source'!$A:$W,4,FALSE)=0,"-",VLOOKUP($AU898,'FE Source'!$A:$W,4,FALSE))</f>
        <v>-1.9</v>
      </c>
      <c r="Y898" s="618">
        <f>IF(VLOOKUP($AU898,'FE Source'!$A:$W,5,FALSE)=0,"-",VLOOKUP($AU898,'FE Source'!$A:$W,5,FALSE))</f>
        <v>2.44</v>
      </c>
      <c r="Z898" s="618">
        <f>IF(VLOOKUP($AU898,'FE Source'!$A:$W,6,FALSE)=0,"-",VLOOKUP($AU898,'FE Source'!$A:$W,6,FALSE))</f>
        <v>6.96</v>
      </c>
      <c r="AA898" s="618">
        <f>IF(VLOOKUP($AU898,'FE Source'!$A:$W,7,FALSE)=0,"-",VLOOKUP($AU898,'FE Source'!$A:$W,7,FALSE))</f>
        <v>4.1500000000000004</v>
      </c>
      <c r="AB898" s="618">
        <f>IF(VLOOKUP($AU898,'FE Source'!$A:$W,8,FALSE)=0,"-",VLOOKUP($AU898,'FE Source'!$A:$W,8,FALSE))</f>
        <v>2.76</v>
      </c>
      <c r="AC898" s="632" t="str">
        <f>IF(VLOOKUP($AU898,'FE Source'!$A:$W,9,FALSE)=0,"-",VLOOKUP($AU898,'FE Source'!$A:$W,9,FALSE))</f>
        <v>-</v>
      </c>
      <c r="AD898" s="634">
        <f>IF(VLOOKUP($AU898,'FE Source'!$A:$W,10,FALSE)=0,"-",VLOOKUP($AU898,'FE Source'!$A:$W,10,FALSE))</f>
        <v>0.77</v>
      </c>
      <c r="AE898" s="618">
        <f>IF(VLOOKUP($AU898,'FE Source'!$A:$W,11,FALSE)=0,"-",VLOOKUP($AU898,'FE Source'!$A:$W,11,FALSE))</f>
        <v>9.07</v>
      </c>
      <c r="AF898" s="618">
        <f>IF(VLOOKUP($AU898,'FE Source'!$A:$W,12,FALSE)=0,"-",VLOOKUP($AU898,'FE Source'!$A:$W,12,FALSE))</f>
        <v>0.2</v>
      </c>
      <c r="AG898" s="618">
        <f>IF(VLOOKUP($AU898,'FE Source'!$A:$W,14,FALSE)=0,"-",VLOOKUP($AU898,'FE Source'!$A:$W,14,FALSE))</f>
        <v>-12.6</v>
      </c>
      <c r="AH898" s="102"/>
      <c r="AI898" s="618">
        <f>IF(VLOOKUP($AU898,'FE Source'!$A:$Y,20,FALSE)=0,"-",VLOOKUP($AU898,'FE Source'!$A:$Y,20,FALSE))</f>
        <v>167.49</v>
      </c>
      <c r="AJ898" s="102"/>
      <c r="AK898" s="102"/>
      <c r="AL898" s="632">
        <f>IF(VLOOKUP($AU898,'FE Source'!$A:$Y,19,FALSE)=0,"-",VLOOKUP($AU898,'FE Source'!$A:$Y,19,FALSE))</f>
        <v>97.2</v>
      </c>
      <c r="AM898" s="102"/>
      <c r="AN898" s="635">
        <f>IF(VLOOKUP($AU898,'FE Source'!$A:$W,13,FALSE)=0,"-",VLOOKUP($AU898,'FE Source'!$A:$W,13,FALSE))</f>
        <v>122922.9</v>
      </c>
      <c r="AO898" s="634">
        <f>IF(J898="no","-",IF(VLOOKUP($AU898,'FE Source'!$A:$W,15,FALSE)=0,"-",VLOOKUP($AU898,'FE Source'!$A:$W,15,FALSE)))</f>
        <v>6.36</v>
      </c>
      <c r="AP898" s="618" t="str">
        <f>IF(AO898="-","-",IF(VLOOKUP($AU898,'FE Source'!$A:$Z,21,FALSE)=0,"-",IF(VLOOKUP($AU898,'FE Source'!$A:$Z,21,FALSE)=2,"Semi-Annual",IF(VLOOKUP($AU898,'FE Source'!$A:$Z,21,FALSE)=4,"Quarterly",IF(VLOOKUP($AU898,'FE Source'!$A:$Z,21,FALSE)=12,"Monthly","Annual")))))</f>
        <v>Monthly</v>
      </c>
      <c r="AQ898" s="632">
        <f t="array" ref="AQ898">IF(VLOOKUP($AU898,'FE Source'!$A:$W,16,FALSE)=0,"-",VLOOKUP($AU898,'FE Source'!$A:$W,16,FALSE))</f>
        <v>1.45</v>
      </c>
      <c r="AR898" s="636" t="str">
        <f>IF(VLOOKUP($AU898,'FE Source'!$A:$W,17,FALSE)=0,"-",VLOOKUP($AU898,'FE Source'!$A:$W,17,FALSE))</f>
        <v>Bronze</v>
      </c>
      <c r="AS898" s="634">
        <f>IF(VLOOKUP($AU898,'FE Source'!$AN:$AS,4,FALSE)="",VLOOKUP($AU898,'FE Source'!$AN:$AS,3,FALSE),VLOOKUP($AU898,'FE Source'!$AN:$AS,4,FALSE))</f>
        <v>7.83</v>
      </c>
      <c r="AT898" s="637">
        <f>IF(VLOOKUP($AU898,'FE Source'!$AN:$AS,5,FALSE)=0,"-",VLOOKUP($AU898,'FE Source'!$AN:$AS,5,FALSE))</f>
        <v>45783</v>
      </c>
      <c r="AU898" s="636" t="s">
        <v>5678</v>
      </c>
      <c r="BE898" s="215" t="str">
        <f>IF(VLOOKUP($AU898,'FE Source'!$A:$AK,22,FALSE)=0,"-",VLOOKUP($AU898,'FE Source'!$A:$AK,22,FALSE))</f>
        <v>-</v>
      </c>
      <c r="BF898" s="215" t="str">
        <f>IF(VLOOKUP($AU898,'FE Source'!$A:$AK,23,FALSE)=0,"-",VLOOKUP($AU898,'FE Source'!$A:$AK,23,FALSE))</f>
        <v>-</v>
      </c>
      <c r="BG898" s="215" t="str">
        <f>IF(VLOOKUP($AU898,'FE Source'!$A:$AK,24,FALSE)=0,"-",VLOOKUP($AU898,'FE Source'!$A:$AK,24,FALSE))</f>
        <v>-</v>
      </c>
      <c r="BH898" s="215">
        <f>IF(VLOOKUP($AU898,'FE Source'!$A:$AK,25,FALSE)=0,"-",VLOOKUP($AU898,'FE Source'!$A:$AK,25,FALSE))</f>
        <v>-6.2</v>
      </c>
      <c r="BI898" s="215">
        <f>IF(VLOOKUP($AU898,'FE Source'!$A:$AK,26,FALSE)=0,"-",VLOOKUP($AU898,'FE Source'!$A:$AK,26,FALSE))</f>
        <v>9.0299999999999994</v>
      </c>
      <c r="BJ898" s="215">
        <f>IF(VLOOKUP($AU898,'FE Source'!$A:$AK,27,FALSE)=0,"-",VLOOKUP($AU898,'FE Source'!$A:$AK,27,FALSE))</f>
        <v>5.38</v>
      </c>
      <c r="BK898" s="215">
        <f>IF(VLOOKUP($AU898,'FE Source'!$A:$AK,28,FALSE)=0,"-",VLOOKUP($AU898,'FE Source'!$A:$AK,28,FALSE))</f>
        <v>2.4700000000000002</v>
      </c>
      <c r="BL898" s="215">
        <f>IF(VLOOKUP($AU898,'FE Source'!$A:$AK,29,FALSE)=0,"-",VLOOKUP($AU898,'FE Source'!$A:$AK,29,FALSE))</f>
        <v>-19.760000000000002</v>
      </c>
      <c r="BM898" s="215">
        <f>IF(VLOOKUP($AU898,'FE Source'!$A:$AK,30,FALSE)=0,"-",VLOOKUP($AU898,'FE Source'!$A:$AK,30,FALSE))</f>
        <v>11.23</v>
      </c>
      <c r="BN898" t="str">
        <f>IF(VLOOKUP($AU898,'FE Source'!$A:$AK,31,FALSE)="No Specified Index","-",IF(VLOOKUP($AU898,'FE Source'!$A:$AK,31,FALSE)=0,"-",VLOOKUP($AU898,'FE Source'!$A:$AK,31,FALSE)))</f>
        <v>Bloomberg Barclays US Aggregate Bond Index (GBP ..</v>
      </c>
      <c r="BO898" s="217">
        <f>IF(VLOOKUP($AU898,'FE Source'!$A:$AK,32,FALSE)=0,"-",VLOOKUP($AU898,'FE Source'!$A:$AK,32,FALSE))</f>
        <v>42809</v>
      </c>
      <c r="BP898" s="18" t="str">
        <f>IF(VLOOKUP($AU898,'FE Source'!$AZ:$BC,2,FALSE)=0,"-",VLOOKUP($AU898,'FE Source'!$AZ:$BC,2,FALSE))</f>
        <v>-</v>
      </c>
      <c r="BQ898" s="18" t="str">
        <f>IF(VLOOKUP($AU898,'FE Source'!$AZ:$BC,3,FALSE)=0,"-",VLOOKUP($AU898,'FE Source'!$AZ:$BC,3,FALSE))</f>
        <v>-</v>
      </c>
      <c r="BR898" s="18" t="str">
        <f>IF(VLOOKUP($AU898,'FE Source'!$AZ:$BC,4,FALSE)=0,"-",VLOOKUP($AU898,'FE Source'!$AZ:$BC,4,FALSE))</f>
        <v>-</v>
      </c>
    </row>
    <row r="899" spans="3:70" ht="15">
      <c r="C899" s="650" t="str">
        <f>INDEX('UT - Retail'!$B$7:$B$1409,MATCH(AU899,'UT - Retail'!$U$7:$U$1409,0),1)</f>
        <v>PIMCO Income Fund Cl E Inc RMB-H</v>
      </c>
      <c r="D899" s="650"/>
      <c r="E899" s="618" t="str">
        <f>VLOOKUP(C899,'UT - Retail'!$B:$K,8,FALSE)</f>
        <v>Fixed Income</v>
      </c>
      <c r="F899" s="618" t="str">
        <f>VLOOKUP(C899,'UT - Retail'!$B:$K,9,FALSE)</f>
        <v>Global</v>
      </c>
      <c r="G899" s="618" t="str">
        <f>VLOOKUP(C899,'UT - Retail'!$B:$K,10,FALSE)</f>
        <v>General</v>
      </c>
      <c r="H899" s="82" t="str">
        <f>VLOOKUP(C899,'UT - Retail'!$B:$N,13,FALSE)</f>
        <v>No</v>
      </c>
      <c r="I899" s="82" t="str">
        <f>VLOOKUP(C899,'UT - Retail'!$B:$Q,14,FALSE)</f>
        <v>No</v>
      </c>
      <c r="J899" s="618" t="str">
        <f>VLOOKUP(C899,'UT - Retail'!$B:$Q,11,FALSE)</f>
        <v>Yes</v>
      </c>
      <c r="K899" s="130" t="str">
        <f>VLOOKUP(C899,'UT - Retail'!$B:$P,15,FALSE)</f>
        <v>Yes</v>
      </c>
      <c r="L899" s="82" t="str">
        <f>VLOOKUP(C899,'UT - Retail'!$B:$Q,16,FALSE)</f>
        <v>iFast</v>
      </c>
      <c r="M899" s="618" t="str">
        <f>VLOOKUP(C899,'UT - Retail'!$B:$K,6,FALSE)</f>
        <v>RMB</v>
      </c>
      <c r="N899" s="618" t="str">
        <f>IFERROR(IF(MATCH(C899,'Portfolio Construction'!$AL:$AL,0),"Yes","No"),"No")</f>
        <v>Yes</v>
      </c>
      <c r="O899" s="618" t="str">
        <f>IFERROR(IF(MATCH(C899,'Portfolio Construction'!$AN:$AN,0),"Yes","No"),"No")</f>
        <v>No</v>
      </c>
      <c r="P899" s="618" t="str">
        <f>IFERROR(IF(MATCH(C899,'Portfolio Construction'!$AP:$AP,0),"Yes","No"),"No")</f>
        <v>No</v>
      </c>
      <c r="Q899" s="618" t="str">
        <f>IFERROR(IF(MATCH(C899,'Portfolio Construction'!$AR:$AR,0),"Yes","No"),"No")</f>
        <v>No</v>
      </c>
      <c r="R899" s="618" t="str">
        <f>IFERROR(IF(MATCH(C899,'Portfolio Construction'!$AT:$AT,0),"Yes","No"),"No")</f>
        <v>No</v>
      </c>
      <c r="S899" s="618" t="str">
        <f>IFERROR(IF(MATCH(C899,'Portfolio Construction'!$AV:$AV,0),"Yes","No"),"No")</f>
        <v>No</v>
      </c>
      <c r="T899" s="618" t="str">
        <f>IFERROR(IF(MATCH(C899,'Portfolio Construction'!$AX:$AX,0),"Yes","No"),"No")</f>
        <v>No</v>
      </c>
      <c r="U899" s="618" t="str">
        <f>IFERROR(IF(MATCH(C899,'Portfolio Construction'!$AZ:$AZ,0),"Yes","No"),"No")</f>
        <v>No</v>
      </c>
      <c r="V899" s="618" t="str">
        <f>IFERROR(IF(MATCH(C899,'Portfolio Construction'!$BB:$BB,0),"Yes","No"),"No")</f>
        <v>No</v>
      </c>
      <c r="W899" s="618">
        <f>IF(VLOOKUP($AU899,'FE Source'!$A:$W,3,FALSE)=0,"-",VLOOKUP($AU899,'FE Source'!$A:$W,3,FALSE))</f>
        <v>-2.1800000000000002</v>
      </c>
      <c r="X899" s="618">
        <f>IF(VLOOKUP($AU899,'FE Source'!$A:$W,4,FALSE)=0,"-",VLOOKUP($AU899,'FE Source'!$A:$W,4,FALSE))</f>
        <v>-3.63</v>
      </c>
      <c r="Y899" s="618">
        <f>IF(VLOOKUP($AU899,'FE Source'!$A:$W,5,FALSE)=0,"-",VLOOKUP($AU899,'FE Source'!$A:$W,5,FALSE))</f>
        <v>-1.82</v>
      </c>
      <c r="Z899" s="618">
        <f>IF(VLOOKUP($AU899,'FE Source'!$A:$W,6,FALSE)=0,"-",VLOOKUP($AU899,'FE Source'!$A:$W,6,FALSE))</f>
        <v>-1.44</v>
      </c>
      <c r="AA899" s="618">
        <f>IF(VLOOKUP($AU899,'FE Source'!$A:$W,7,FALSE)=0,"-",VLOOKUP($AU899,'FE Source'!$A:$W,7,FALSE))</f>
        <v>-2.25</v>
      </c>
      <c r="AB899" s="618">
        <f>IF(VLOOKUP($AU899,'FE Source'!$A:$W,8,FALSE)=0,"-",VLOOKUP($AU899,'FE Source'!$A:$W,8,FALSE))</f>
        <v>1.24</v>
      </c>
      <c r="AC899" s="632">
        <f>IF(VLOOKUP($AU899,'FE Source'!$A:$W,9,FALSE)=0,"-",VLOOKUP($AU899,'FE Source'!$A:$W,9,FALSE))</f>
        <v>2.33</v>
      </c>
      <c r="AD899" s="634">
        <f>IF(VLOOKUP($AU899,'FE Source'!$A:$W,10,FALSE)=0,"-",VLOOKUP($AU899,'FE Source'!$A:$W,10,FALSE))</f>
        <v>0.96</v>
      </c>
      <c r="AE899" s="618">
        <f>IF(VLOOKUP($AU899,'FE Source'!$A:$W,11,FALSE)=0,"-",VLOOKUP($AU899,'FE Source'!$A:$W,11,FALSE))</f>
        <v>6.57</v>
      </c>
      <c r="AF899" s="618" t="str">
        <f>IF(VLOOKUP($AU899,'FE Source'!$A:$W,12,FALSE)=0,"-",VLOOKUP($AU899,'FE Source'!$A:$W,12,FALSE))</f>
        <v>-</v>
      </c>
      <c r="AG899" s="618">
        <f>IF(VLOOKUP($AU899,'FE Source'!$A:$W,14,FALSE)=0,"-",VLOOKUP($AU899,'FE Source'!$A:$W,14,FALSE))</f>
        <v>-12.5</v>
      </c>
      <c r="AH899" s="102"/>
      <c r="AI899" s="618">
        <f>IF(VLOOKUP($AU899,'FE Source'!$A:$Y,20,FALSE)=0,"-",VLOOKUP($AU899,'FE Source'!$A:$Y,20,FALSE))</f>
        <v>54.68</v>
      </c>
      <c r="AJ899" s="102"/>
      <c r="AK899" s="102"/>
      <c r="AL899" s="632">
        <f>IF(VLOOKUP($AU899,'FE Source'!$A:$Y,19,FALSE)=0,"-",VLOOKUP($AU899,'FE Source'!$A:$Y,19,FALSE))</f>
        <v>106.67</v>
      </c>
      <c r="AM899" s="102"/>
      <c r="AN899" s="635">
        <f>IF(VLOOKUP($AU899,'FE Source'!$A:$W,13,FALSE)=0,"-",VLOOKUP($AU899,'FE Source'!$A:$W,13,FALSE))</f>
        <v>122922.9</v>
      </c>
      <c r="AO899" s="634">
        <f>IF(J899="no","-",IF(VLOOKUP($AU899,'FE Source'!$A:$W,15,FALSE)=0,"-",VLOOKUP($AU899,'FE Source'!$A:$W,15,FALSE)))</f>
        <v>6.71</v>
      </c>
      <c r="AP899" s="618" t="str">
        <f>IF(AO899="-","-",IF(VLOOKUP($AU899,'FE Source'!$A:$Z,21,FALSE)=0,"-",IF(VLOOKUP($AU899,'FE Source'!$A:$Z,21,FALSE)=2,"Semi-Annual",IF(VLOOKUP($AU899,'FE Source'!$A:$Z,21,FALSE)=4,"Quarterly",IF(VLOOKUP($AU899,'FE Source'!$A:$Z,21,FALSE)=12,"Monthly","Annual")))))</f>
        <v>Monthly</v>
      </c>
      <c r="AQ899" s="632">
        <f t="array" ref="AQ899">IF(VLOOKUP($AU899,'FE Source'!$A:$W,16,FALSE)=0,"-",VLOOKUP($AU899,'FE Source'!$A:$W,16,FALSE))</f>
        <v>1.45</v>
      </c>
      <c r="AR899" s="636" t="str">
        <f>IF(VLOOKUP($AU899,'FE Source'!$A:$W,17,FALSE)=0,"-",VLOOKUP($AU899,'FE Source'!$A:$W,17,FALSE))</f>
        <v>-</v>
      </c>
      <c r="AS899" s="634">
        <f>IF(VLOOKUP($AU899,'FE Source'!$AN:$AS,4,FALSE)="",VLOOKUP($AU899,'FE Source'!$AN:$AS,3,FALSE),VLOOKUP($AU899,'FE Source'!$AN:$AS,4,FALSE))</f>
        <v>101.43</v>
      </c>
      <c r="AT899" s="637">
        <f>IF(VLOOKUP($AU899,'FE Source'!$AN:$AS,5,FALSE)=0,"-",VLOOKUP($AU899,'FE Source'!$AN:$AS,5,FALSE))</f>
        <v>45783</v>
      </c>
      <c r="AU899" s="636" t="s">
        <v>5680</v>
      </c>
      <c r="BE899" s="215">
        <f>IF(VLOOKUP($AU899,'FE Source'!$A:$AK,22,FALSE)=0,"-",VLOOKUP($AU899,'FE Source'!$A:$AK,22,FALSE))</f>
        <v>6.67</v>
      </c>
      <c r="BF899" s="215">
        <f>IF(VLOOKUP($AU899,'FE Source'!$A:$AK,23,FALSE)=0,"-",VLOOKUP($AU899,'FE Source'!$A:$AK,23,FALSE))</f>
        <v>5.03</v>
      </c>
      <c r="BG899" s="215">
        <f>IF(VLOOKUP($AU899,'FE Source'!$A:$AK,24,FALSE)=0,"-",VLOOKUP($AU899,'FE Source'!$A:$AK,24,FALSE))</f>
        <v>9.9600000000000009</v>
      </c>
      <c r="BH899" s="215">
        <f>IF(VLOOKUP($AU899,'FE Source'!$A:$AK,25,FALSE)=0,"-",VLOOKUP($AU899,'FE Source'!$A:$AK,25,FALSE))</f>
        <v>-2.31</v>
      </c>
      <c r="BI899" s="215">
        <f>IF(VLOOKUP($AU899,'FE Source'!$A:$AK,26,FALSE)=0,"-",VLOOKUP($AU899,'FE Source'!$A:$AK,26,FALSE))</f>
        <v>5.6</v>
      </c>
      <c r="BJ899" s="215">
        <f>IF(VLOOKUP($AU899,'FE Source'!$A:$AK,27,FALSE)=0,"-",VLOOKUP($AU899,'FE Source'!$A:$AK,27,FALSE))</f>
        <v>12.77</v>
      </c>
      <c r="BK899" s="215">
        <f>IF(VLOOKUP($AU899,'FE Source'!$A:$AK,28,FALSE)=0,"-",VLOOKUP($AU899,'FE Source'!$A:$AK,28,FALSE))</f>
        <v>8.6999999999999993</v>
      </c>
      <c r="BL899" s="215">
        <f>IF(VLOOKUP($AU899,'FE Source'!$A:$AK,29,FALSE)=0,"-",VLOOKUP($AU899,'FE Source'!$A:$AK,29,FALSE))</f>
        <v>-15.93</v>
      </c>
      <c r="BM899" s="215">
        <f>IF(VLOOKUP($AU899,'FE Source'!$A:$AK,30,FALSE)=0,"-",VLOOKUP($AU899,'FE Source'!$A:$AK,30,FALSE))</f>
        <v>0.04</v>
      </c>
      <c r="BN899" t="str">
        <f>IF(VLOOKUP($AU899,'FE Source'!$A:$AK,31,FALSE)="No Specified Index","-",IF(VLOOKUP($AU899,'FE Source'!$A:$AK,31,FALSE)=0,"-",VLOOKUP($AU899,'FE Source'!$A:$AK,31,FALSE)))</f>
        <v>Bloomberg Barclays US Aggregate Bond Index (GBP ..</v>
      </c>
      <c r="BO899" s="217">
        <f>IF(VLOOKUP($AU899,'FE Source'!$A:$AK,32,FALSE)=0,"-",VLOOKUP($AU899,'FE Source'!$A:$AK,32,FALSE))</f>
        <v>41416</v>
      </c>
      <c r="BP899" s="18">
        <f>IF(VLOOKUP($AU899,'FE Source'!$AZ:$BC,2,FALSE)=0,"-",VLOOKUP($AU899,'FE Source'!$AZ:$BC,2,FALSE))</f>
        <v>-2.29</v>
      </c>
      <c r="BQ899" s="18" t="str">
        <f>IF(VLOOKUP($AU899,'FE Source'!$AZ:$BC,3,FALSE)=0,"-",VLOOKUP($AU899,'FE Source'!$AZ:$BC,3,FALSE))</f>
        <v>-</v>
      </c>
      <c r="BR899" s="18" t="str">
        <f>IF(VLOOKUP($AU899,'FE Source'!$AZ:$BC,4,FALSE)=0,"-",VLOOKUP($AU899,'FE Source'!$AZ:$BC,4,FALSE))</f>
        <v>-</v>
      </c>
    </row>
    <row r="900" spans="3:70" ht="15">
      <c r="C900" s="650" t="str">
        <f>INDEX('UT - Retail'!$B$7:$B$1409,MATCH(AU900,'UT - Retail'!$U$7:$U$1409,0),1)</f>
        <v>PIMCO Income Fund Cl E Inc SGD-H</v>
      </c>
      <c r="D900" s="650"/>
      <c r="E900" s="618" t="str">
        <f>VLOOKUP(C900,'UT - Retail'!$B:$K,8,FALSE)</f>
        <v>Fixed Income</v>
      </c>
      <c r="F900" s="618" t="str">
        <f>VLOOKUP(C900,'UT - Retail'!$B:$K,9,FALSE)</f>
        <v>Global</v>
      </c>
      <c r="G900" s="618" t="str">
        <f>VLOOKUP(C900,'UT - Retail'!$B:$K,10,FALSE)</f>
        <v>General</v>
      </c>
      <c r="H900" s="82" t="str">
        <f>VLOOKUP(C900,'UT - Retail'!$B:$N,13,FALSE)</f>
        <v>No</v>
      </c>
      <c r="I900" s="82" t="str">
        <f>VLOOKUP(C900,'UT - Retail'!$B:$Q,14,FALSE)</f>
        <v>No</v>
      </c>
      <c r="J900" s="618" t="str">
        <f>VLOOKUP(C900,'UT - Retail'!$B:$Q,11,FALSE)</f>
        <v>Yes</v>
      </c>
      <c r="K900" s="130" t="str">
        <f>VLOOKUP(C900,'UT - Retail'!$B:$P,15,FALSE)</f>
        <v>Yes</v>
      </c>
      <c r="L900" s="82" t="str">
        <f>VLOOKUP(C900,'UT - Retail'!$B:$Q,16,FALSE)</f>
        <v>Both</v>
      </c>
      <c r="M900" s="618" t="str">
        <f>VLOOKUP(C900,'UT - Retail'!$B:$K,6,FALSE)</f>
        <v>SGD</v>
      </c>
      <c r="N900" s="618" t="str">
        <f>IFERROR(IF(MATCH(C900,'Portfolio Construction'!$AL:$AL,0),"Yes","No"),"No")</f>
        <v>Yes</v>
      </c>
      <c r="O900" s="618" t="str">
        <f>IFERROR(IF(MATCH(C900,'Portfolio Construction'!$AN:$AN,0),"Yes","No"),"No")</f>
        <v>No</v>
      </c>
      <c r="P900" s="618" t="str">
        <f>IFERROR(IF(MATCH(C900,'Portfolio Construction'!$AP:$AP,0),"Yes","No"),"No")</f>
        <v>No</v>
      </c>
      <c r="Q900" s="618" t="str">
        <f>IFERROR(IF(MATCH(C900,'Portfolio Construction'!$AR:$AR,0),"Yes","No"),"No")</f>
        <v>No</v>
      </c>
      <c r="R900" s="618" t="str">
        <f>IFERROR(IF(MATCH(C900,'Portfolio Construction'!$AT:$AT,0),"Yes","No"),"No")</f>
        <v>No</v>
      </c>
      <c r="S900" s="618" t="str">
        <f>IFERROR(IF(MATCH(C900,'Portfolio Construction'!$AV:$AV,0),"Yes","No"),"No")</f>
        <v>No</v>
      </c>
      <c r="T900" s="618" t="str">
        <f>IFERROR(IF(MATCH(C900,'Portfolio Construction'!$AX:$AX,0),"Yes","No"),"No")</f>
        <v>No</v>
      </c>
      <c r="U900" s="618" t="str">
        <f>IFERROR(IF(MATCH(C900,'Portfolio Construction'!$AZ:$AZ,0),"Yes","No"),"No")</f>
        <v>No</v>
      </c>
      <c r="V900" s="618" t="str">
        <f>IFERROR(IF(MATCH(C900,'Portfolio Construction'!$BB:$BB,0),"Yes","No"),"No")</f>
        <v>No</v>
      </c>
      <c r="W900" s="618">
        <f>IF(VLOOKUP($AU900,'FE Source'!$A:$W,3,FALSE)=0,"-",VLOOKUP($AU900,'FE Source'!$A:$W,3,FALSE))</f>
        <v>1.82</v>
      </c>
      <c r="X900" s="618">
        <f>IF(VLOOKUP($AU900,'FE Source'!$A:$W,4,FALSE)=0,"-",VLOOKUP($AU900,'FE Source'!$A:$W,4,FALSE))</f>
        <v>-0.9</v>
      </c>
      <c r="Y900" s="618">
        <f>IF(VLOOKUP($AU900,'FE Source'!$A:$W,5,FALSE)=0,"-",VLOOKUP($AU900,'FE Source'!$A:$W,5,FALSE))</f>
        <v>1.83</v>
      </c>
      <c r="Z900" s="618">
        <f>IF(VLOOKUP($AU900,'FE Source'!$A:$W,6,FALSE)=0,"-",VLOOKUP($AU900,'FE Source'!$A:$W,6,FALSE))</f>
        <v>3.79</v>
      </c>
      <c r="AA900" s="618">
        <f>IF(VLOOKUP($AU900,'FE Source'!$A:$W,7,FALSE)=0,"-",VLOOKUP($AU900,'FE Source'!$A:$W,7,FALSE))</f>
        <v>3.26</v>
      </c>
      <c r="AB900" s="618">
        <f>IF(VLOOKUP($AU900,'FE Source'!$A:$W,8,FALSE)=0,"-",VLOOKUP($AU900,'FE Source'!$A:$W,8,FALSE))</f>
        <v>2.91</v>
      </c>
      <c r="AC900" s="632">
        <f>IF(VLOOKUP($AU900,'FE Source'!$A:$W,9,FALSE)=0,"-",VLOOKUP($AU900,'FE Source'!$A:$W,9,FALSE))</f>
        <v>2.72</v>
      </c>
      <c r="AD900" s="634">
        <f>IF(VLOOKUP($AU900,'FE Source'!$A:$W,10,FALSE)=0,"-",VLOOKUP($AU900,'FE Source'!$A:$W,10,FALSE))</f>
        <v>0.56000000000000005</v>
      </c>
      <c r="AE900" s="618">
        <f>IF(VLOOKUP($AU900,'FE Source'!$A:$W,11,FALSE)=0,"-",VLOOKUP($AU900,'FE Source'!$A:$W,11,FALSE))</f>
        <v>6.31</v>
      </c>
      <c r="AF900" s="618">
        <f>IF(VLOOKUP($AU900,'FE Source'!$A:$W,12,FALSE)=0,"-",VLOOKUP($AU900,'FE Source'!$A:$W,12,FALSE))</f>
        <v>0.14000000000000001</v>
      </c>
      <c r="AG900" s="618">
        <f>IF(VLOOKUP($AU900,'FE Source'!$A:$W,14,FALSE)=0,"-",VLOOKUP($AU900,'FE Source'!$A:$W,14,FALSE))</f>
        <v>-5.38</v>
      </c>
      <c r="AH900" s="102"/>
      <c r="AI900" s="618">
        <f>IF(VLOOKUP($AU900,'FE Source'!$A:$Y,20,FALSE)=0,"-",VLOOKUP($AU900,'FE Source'!$A:$Y,20,FALSE))</f>
        <v>100.68</v>
      </c>
      <c r="AJ900" s="102"/>
      <c r="AK900" s="102"/>
      <c r="AL900" s="632">
        <f>IF(VLOOKUP($AU900,'FE Source'!$A:$Y,19,FALSE)=0,"-",VLOOKUP($AU900,'FE Source'!$A:$Y,19,FALSE))</f>
        <v>52.12</v>
      </c>
      <c r="AM900" s="102"/>
      <c r="AN900" s="635">
        <f>IF(VLOOKUP($AU900,'FE Source'!$A:$W,13,FALSE)=0,"-",VLOOKUP($AU900,'FE Source'!$A:$W,13,FALSE))</f>
        <v>122922.9</v>
      </c>
      <c r="AO900" s="634">
        <f>IF(J900="no","-",IF(VLOOKUP($AU900,'FE Source'!$A:$W,15,FALSE)=0,"-",VLOOKUP($AU900,'FE Source'!$A:$W,15,FALSE)))</f>
        <v>6.53</v>
      </c>
      <c r="AP900" s="618" t="str">
        <f>IF(AO900="-","-",IF(VLOOKUP($AU900,'FE Source'!$A:$Z,21,FALSE)=0,"-",IF(VLOOKUP($AU900,'FE Source'!$A:$Z,21,FALSE)=2,"Semi-Annual",IF(VLOOKUP($AU900,'FE Source'!$A:$Z,21,FALSE)=4,"Quarterly",IF(VLOOKUP($AU900,'FE Source'!$A:$Z,21,FALSE)=12,"Monthly","Annual")))))</f>
        <v>Monthly</v>
      </c>
      <c r="AQ900" s="632">
        <f t="array" ref="AQ900">IF(VLOOKUP($AU900,'FE Source'!$A:$W,16,FALSE)=0,"-",VLOOKUP($AU900,'FE Source'!$A:$W,16,FALSE))</f>
        <v>1.45</v>
      </c>
      <c r="AR900" s="636" t="str">
        <f>IF(VLOOKUP($AU900,'FE Source'!$A:$W,17,FALSE)=0,"-",VLOOKUP($AU900,'FE Source'!$A:$W,17,FALSE))</f>
        <v>-</v>
      </c>
      <c r="AS900" s="634">
        <f>IF(VLOOKUP($AU900,'FE Source'!$AN:$AS,4,FALSE)="",VLOOKUP($AU900,'FE Source'!$AN:$AS,3,FALSE),VLOOKUP($AU900,'FE Source'!$AN:$AS,4,FALSE))</f>
        <v>8.27</v>
      </c>
      <c r="AT900" s="637">
        <f>IF(VLOOKUP($AU900,'FE Source'!$AN:$AS,5,FALSE)=0,"-",VLOOKUP($AU900,'FE Source'!$AN:$AS,5,FALSE))</f>
        <v>45783</v>
      </c>
      <c r="AU900" s="636" t="s">
        <v>4531</v>
      </c>
      <c r="BE900" s="215">
        <f>IF(VLOOKUP($AU900,'FE Source'!$A:$AK,22,FALSE)=0,"-",VLOOKUP($AU900,'FE Source'!$A:$AK,22,FALSE))</f>
        <v>2.8</v>
      </c>
      <c r="BF900" s="215">
        <f>IF(VLOOKUP($AU900,'FE Source'!$A:$AK,23,FALSE)=0,"-",VLOOKUP($AU900,'FE Source'!$A:$AK,23,FALSE))</f>
        <v>7.74</v>
      </c>
      <c r="BG900" s="215">
        <f>IF(VLOOKUP($AU900,'FE Source'!$A:$AK,24,FALSE)=0,"-",VLOOKUP($AU900,'FE Source'!$A:$AK,24,FALSE))</f>
        <v>6.24</v>
      </c>
      <c r="BH900" s="215">
        <f>IF(VLOOKUP($AU900,'FE Source'!$A:$AK,25,FALSE)=0,"-",VLOOKUP($AU900,'FE Source'!$A:$AK,25,FALSE))</f>
        <v>-1.46</v>
      </c>
      <c r="BI900" s="215">
        <f>IF(VLOOKUP($AU900,'FE Source'!$A:$AK,26,FALSE)=0,"-",VLOOKUP($AU900,'FE Source'!$A:$AK,26,FALSE))</f>
        <v>7.4</v>
      </c>
      <c r="BJ900" s="215">
        <f>IF(VLOOKUP($AU900,'FE Source'!$A:$AK,27,FALSE)=0,"-",VLOOKUP($AU900,'FE Source'!$A:$AK,27,FALSE))</f>
        <v>4.96</v>
      </c>
      <c r="BK900" s="215">
        <f>IF(VLOOKUP($AU900,'FE Source'!$A:$AK,28,FALSE)=0,"-",VLOOKUP($AU900,'FE Source'!$A:$AK,28,FALSE))</f>
        <v>1.67</v>
      </c>
      <c r="BL900" s="215">
        <f>IF(VLOOKUP($AU900,'FE Source'!$A:$AK,29,FALSE)=0,"-",VLOOKUP($AU900,'FE Source'!$A:$AK,29,FALSE))</f>
        <v>-8.5299999999999994</v>
      </c>
      <c r="BM900" s="215">
        <f>IF(VLOOKUP($AU900,'FE Source'!$A:$AK,30,FALSE)=0,"-",VLOOKUP($AU900,'FE Source'!$A:$AK,30,FALSE))</f>
        <v>5.95</v>
      </c>
      <c r="BN900" t="str">
        <f>IF(VLOOKUP($AU900,'FE Source'!$A:$AK,31,FALSE)="No Specified Index","-",IF(VLOOKUP($AU900,'FE Source'!$A:$AK,31,FALSE)=0,"-",VLOOKUP($AU900,'FE Source'!$A:$AK,31,FALSE)))</f>
        <v>Bloomberg Barclays US Aggregate Bond Index (GBP ..</v>
      </c>
      <c r="BO900" s="217">
        <f>IF(VLOOKUP($AU900,'FE Source'!$A:$AK,32,FALSE)=0,"-",VLOOKUP($AU900,'FE Source'!$A:$AK,32,FALSE))</f>
        <v>41324</v>
      </c>
      <c r="BP900" s="18">
        <f>IF(VLOOKUP($AU900,'FE Source'!$AZ:$BC,2,FALSE)=0,"-",VLOOKUP($AU900,'FE Source'!$AZ:$BC,2,FALSE))</f>
        <v>-3.23</v>
      </c>
      <c r="BQ900" s="18" t="str">
        <f>IF(VLOOKUP($AU900,'FE Source'!$AZ:$BC,3,FALSE)=0,"-",VLOOKUP($AU900,'FE Source'!$AZ:$BC,3,FALSE))</f>
        <v>-</v>
      </c>
      <c r="BR900" s="18" t="str">
        <f>IF(VLOOKUP($AU900,'FE Source'!$AZ:$BC,4,FALSE)=0,"-",VLOOKUP($AU900,'FE Source'!$AZ:$BC,4,FALSE))</f>
        <v>-</v>
      </c>
    </row>
    <row r="901" spans="3:70" ht="15">
      <c r="C901" s="650" t="str">
        <f>INDEX('UT - Retail'!$B$7:$B$1409,MATCH(AU901,'UT - Retail'!$U$7:$U$1409,0),1)</f>
        <v>PIMCO Income Fund Cl E Inc USD</v>
      </c>
      <c r="D901" s="650"/>
      <c r="E901" s="618" t="str">
        <f>VLOOKUP(C901,'UT - Retail'!$B:$K,8,FALSE)</f>
        <v>Fixed Income</v>
      </c>
      <c r="F901" s="618" t="str">
        <f>VLOOKUP(C901,'UT - Retail'!$B:$K,9,FALSE)</f>
        <v>Global</v>
      </c>
      <c r="G901" s="618" t="str">
        <f>VLOOKUP(C901,'UT - Retail'!$B:$K,10,FALSE)</f>
        <v>General</v>
      </c>
      <c r="H901" s="82" t="str">
        <f>VLOOKUP(C901,'UT - Retail'!$B:$N,13,FALSE)</f>
        <v>No</v>
      </c>
      <c r="I901" s="82" t="str">
        <f>VLOOKUP(C901,'UT - Retail'!$B:$Q,14,FALSE)</f>
        <v>No</v>
      </c>
      <c r="J901" s="618" t="str">
        <f>VLOOKUP(C901,'UT - Retail'!$B:$Q,11,FALSE)</f>
        <v>Yes</v>
      </c>
      <c r="K901" s="130" t="str">
        <f>VLOOKUP(C901,'UT - Retail'!$B:$P,15,FALSE)</f>
        <v>Yes</v>
      </c>
      <c r="L901" s="82" t="str">
        <f>VLOOKUP(C901,'UT - Retail'!$B:$Q,16,FALSE)</f>
        <v>Both</v>
      </c>
      <c r="M901" s="618" t="str">
        <f>VLOOKUP(C901,'UT - Retail'!$B:$K,6,FALSE)</f>
        <v>USD</v>
      </c>
      <c r="N901" s="618" t="str">
        <f>IFERROR(IF(MATCH(C901,'Portfolio Construction'!$AL:$AL,0),"Yes","No"),"No")</f>
        <v>Yes</v>
      </c>
      <c r="O901" s="618" t="str">
        <f>IFERROR(IF(MATCH(C901,'Portfolio Construction'!$AN:$AN,0),"Yes","No"),"No")</f>
        <v>No</v>
      </c>
      <c r="P901" s="618" t="str">
        <f>IFERROR(IF(MATCH(C901,'Portfolio Construction'!$AP:$AP,0),"Yes","No"),"No")</f>
        <v>No</v>
      </c>
      <c r="Q901" s="618" t="str">
        <f>IFERROR(IF(MATCH(C901,'Portfolio Construction'!$AR:$AR,0),"Yes","No"),"No")</f>
        <v>No</v>
      </c>
      <c r="R901" s="618" t="str">
        <f>IFERROR(IF(MATCH(C901,'Portfolio Construction'!$AT:$AT,0),"Yes","No"),"No")</f>
        <v>No</v>
      </c>
      <c r="S901" s="618" t="str">
        <f>IFERROR(IF(MATCH(C901,'Portfolio Construction'!$AV:$AV,0),"Yes","No"),"No")</f>
        <v>No</v>
      </c>
      <c r="T901" s="618" t="str">
        <f>IFERROR(IF(MATCH(C901,'Portfolio Construction'!$AX:$AX,0),"Yes","No"),"No")</f>
        <v>No</v>
      </c>
      <c r="U901" s="618" t="str">
        <f>IFERROR(IF(MATCH(C901,'Portfolio Construction'!$AZ:$AZ,0),"Yes","No"),"No")</f>
        <v>No</v>
      </c>
      <c r="V901" s="618" t="str">
        <f>IFERROR(IF(MATCH(C901,'Portfolio Construction'!$BB:$BB,0),"Yes","No"),"No")</f>
        <v>No</v>
      </c>
      <c r="W901" s="618">
        <f>IF(VLOOKUP($AU901,'FE Source'!$A:$W,3,FALSE)=0,"-",VLOOKUP($AU901,'FE Source'!$A:$W,3,FALSE))</f>
        <v>-3.29</v>
      </c>
      <c r="X901" s="618">
        <f>IF(VLOOKUP($AU901,'FE Source'!$A:$W,4,FALSE)=0,"-",VLOOKUP($AU901,'FE Source'!$A:$W,4,FALSE))</f>
        <v>-4.7300000000000004</v>
      </c>
      <c r="Y901" s="618">
        <f>IF(VLOOKUP($AU901,'FE Source'!$A:$W,5,FALSE)=0,"-",VLOOKUP($AU901,'FE Source'!$A:$W,5,FALSE))</f>
        <v>-0.86</v>
      </c>
      <c r="Z901" s="618">
        <f>IF(VLOOKUP($AU901,'FE Source'!$A:$W,6,FALSE)=0,"-",VLOOKUP($AU901,'FE Source'!$A:$W,6,FALSE))</f>
        <v>0.88</v>
      </c>
      <c r="AA901" s="618">
        <f>IF(VLOOKUP($AU901,'FE Source'!$A:$W,7,FALSE)=0,"-",VLOOKUP($AU901,'FE Source'!$A:$W,7,FALSE))</f>
        <v>2.23</v>
      </c>
      <c r="AB901" s="618">
        <f>IF(VLOOKUP($AU901,'FE Source'!$A:$W,8,FALSE)=0,"-",VLOOKUP($AU901,'FE Source'!$A:$W,8,FALSE))</f>
        <v>1.8</v>
      </c>
      <c r="AC901" s="632">
        <f>IF(VLOOKUP($AU901,'FE Source'!$A:$W,9,FALSE)=0,"-",VLOOKUP($AU901,'FE Source'!$A:$W,9,FALSE))</f>
        <v>3.01</v>
      </c>
      <c r="AD901" s="634">
        <f>IF(VLOOKUP($AU901,'FE Source'!$A:$W,10,FALSE)=0,"-",VLOOKUP($AU901,'FE Source'!$A:$W,10,FALSE))</f>
        <v>0.99</v>
      </c>
      <c r="AE901" s="618">
        <f>IF(VLOOKUP($AU901,'FE Source'!$A:$W,11,FALSE)=0,"-",VLOOKUP($AU901,'FE Source'!$A:$W,11,FALSE))</f>
        <v>4.57</v>
      </c>
      <c r="AF901" s="618">
        <f>IF(VLOOKUP($AU901,'FE Source'!$A:$W,12,FALSE)=0,"-",VLOOKUP($AU901,'FE Source'!$A:$W,12,FALSE))</f>
        <v>7.0000000000000007E-2</v>
      </c>
      <c r="AG901" s="618">
        <f>IF(VLOOKUP($AU901,'FE Source'!$A:$W,14,FALSE)=0,"-",VLOOKUP($AU901,'FE Source'!$A:$W,14,FALSE))</f>
        <v>-3.86</v>
      </c>
      <c r="AH901" s="102"/>
      <c r="AI901" s="618">
        <f>IF(VLOOKUP($AU901,'FE Source'!$A:$Y,20,FALSE)=0,"-",VLOOKUP($AU901,'FE Source'!$A:$Y,20,FALSE))</f>
        <v>130.05000000000001</v>
      </c>
      <c r="AJ901" s="102"/>
      <c r="AK901" s="102"/>
      <c r="AL901" s="632">
        <f>IF(VLOOKUP($AU901,'FE Source'!$A:$Y,19,FALSE)=0,"-",VLOOKUP($AU901,'FE Source'!$A:$Y,19,FALSE))</f>
        <v>90.32</v>
      </c>
      <c r="AM901" s="102"/>
      <c r="AN901" s="635">
        <f>IF(VLOOKUP($AU901,'FE Source'!$A:$W,13,FALSE)=0,"-",VLOOKUP($AU901,'FE Source'!$A:$W,13,FALSE))</f>
        <v>122922.9</v>
      </c>
      <c r="AO901" s="634">
        <f>IF(J901="no","-",IF(VLOOKUP($AU901,'FE Source'!$A:$W,15,FALSE)=0,"-",VLOOKUP($AU901,'FE Source'!$A:$W,15,FALSE)))</f>
        <v>6.25</v>
      </c>
      <c r="AP901" s="618" t="str">
        <f>IF(AO901="-","-",IF(VLOOKUP($AU901,'FE Source'!$A:$Z,21,FALSE)=0,"-",IF(VLOOKUP($AU901,'FE Source'!$A:$Z,21,FALSE)=2,"Semi-Annual",IF(VLOOKUP($AU901,'FE Source'!$A:$Z,21,FALSE)=4,"Quarterly",IF(VLOOKUP($AU901,'FE Source'!$A:$Z,21,FALSE)=12,"Monthly","Annual")))))</f>
        <v>Monthly</v>
      </c>
      <c r="AQ901" s="632">
        <f t="array" ref="AQ901">IF(VLOOKUP($AU901,'FE Source'!$A:$W,16,FALSE)=0,"-",VLOOKUP($AU901,'FE Source'!$A:$W,16,FALSE))</f>
        <v>1.45</v>
      </c>
      <c r="AR901" s="636" t="str">
        <f>IF(VLOOKUP($AU901,'FE Source'!$A:$W,17,FALSE)=0,"-",VLOOKUP($AU901,'FE Source'!$A:$W,17,FALSE))</f>
        <v>Bronze</v>
      </c>
      <c r="AS901" s="634">
        <f>IF(VLOOKUP($AU901,'FE Source'!$AN:$AS,4,FALSE)="",VLOOKUP($AU901,'FE Source'!$AN:$AS,3,FALSE),VLOOKUP($AU901,'FE Source'!$AN:$AS,4,FALSE))</f>
        <v>9.43</v>
      </c>
      <c r="AT901" s="637">
        <f>IF(VLOOKUP($AU901,'FE Source'!$AN:$AS,5,FALSE)=0,"-",VLOOKUP($AU901,'FE Source'!$AN:$AS,5,FALSE))</f>
        <v>45783</v>
      </c>
      <c r="AU901" s="636" t="s">
        <v>4532</v>
      </c>
      <c r="BE901" s="215">
        <f>IF(VLOOKUP($AU901,'FE Source'!$A:$AK,22,FALSE)=0,"-",VLOOKUP($AU901,'FE Source'!$A:$AK,22,FALSE))</f>
        <v>9.24</v>
      </c>
      <c r="BF901" s="215">
        <f>IF(VLOOKUP($AU901,'FE Source'!$A:$AK,23,FALSE)=0,"-",VLOOKUP($AU901,'FE Source'!$A:$AK,23,FALSE))</f>
        <v>9.32</v>
      </c>
      <c r="BG901" s="215">
        <f>IF(VLOOKUP($AU901,'FE Source'!$A:$AK,24,FALSE)=0,"-",VLOOKUP($AU901,'FE Source'!$A:$AK,24,FALSE))</f>
        <v>-1.55</v>
      </c>
      <c r="BH901" s="215">
        <f>IF(VLOOKUP($AU901,'FE Source'!$A:$AK,25,FALSE)=0,"-",VLOOKUP($AU901,'FE Source'!$A:$AK,25,FALSE))</f>
        <v>1.26</v>
      </c>
      <c r="BI901" s="215">
        <f>IF(VLOOKUP($AU901,'FE Source'!$A:$AK,26,FALSE)=0,"-",VLOOKUP($AU901,'FE Source'!$A:$AK,26,FALSE))</f>
        <v>6.68</v>
      </c>
      <c r="BJ901" s="215">
        <f>IF(VLOOKUP($AU901,'FE Source'!$A:$AK,27,FALSE)=0,"-",VLOOKUP($AU901,'FE Source'!$A:$AK,27,FALSE))</f>
        <v>3.81</v>
      </c>
      <c r="BK901" s="215">
        <f>IF(VLOOKUP($AU901,'FE Source'!$A:$AK,28,FALSE)=0,"-",VLOOKUP($AU901,'FE Source'!$A:$AK,28,FALSE))</f>
        <v>3.67</v>
      </c>
      <c r="BL901" s="215">
        <f>IF(VLOOKUP($AU901,'FE Source'!$A:$AK,29,FALSE)=0,"-",VLOOKUP($AU901,'FE Source'!$A:$AK,29,FALSE))</f>
        <v>-8.84</v>
      </c>
      <c r="BM901" s="215">
        <f>IF(VLOOKUP($AU901,'FE Source'!$A:$AK,30,FALSE)=0,"-",VLOOKUP($AU901,'FE Source'!$A:$AK,30,FALSE))</f>
        <v>5.96</v>
      </c>
      <c r="BN901" t="str">
        <f>IF(VLOOKUP($AU901,'FE Source'!$A:$AK,31,FALSE)="No Specified Index","-",IF(VLOOKUP($AU901,'FE Source'!$A:$AK,31,FALSE)=0,"-",VLOOKUP($AU901,'FE Source'!$A:$AK,31,FALSE)))</f>
        <v>Bloomberg Barclays US Aggregate Bond Index (GBP ..</v>
      </c>
      <c r="BO901" s="217">
        <f>IF(VLOOKUP($AU901,'FE Source'!$A:$AK,32,FALSE)=0,"-",VLOOKUP($AU901,'FE Source'!$A:$AK,32,FALSE))</f>
        <v>41243</v>
      </c>
      <c r="BP901" s="18">
        <f>IF(VLOOKUP($AU901,'FE Source'!$AZ:$BC,2,FALSE)=0,"-",VLOOKUP($AU901,'FE Source'!$AZ:$BC,2,FALSE))</f>
        <v>-2.79</v>
      </c>
      <c r="BQ901" s="18" t="str">
        <f>IF(VLOOKUP($AU901,'FE Source'!$AZ:$BC,3,FALSE)=0,"-",VLOOKUP($AU901,'FE Source'!$AZ:$BC,3,FALSE))</f>
        <v>-</v>
      </c>
      <c r="BR901" s="18" t="str">
        <f>IF(VLOOKUP($AU901,'FE Source'!$AZ:$BC,4,FALSE)=0,"-",VLOOKUP($AU901,'FE Source'!$AZ:$BC,4,FALSE))</f>
        <v>-</v>
      </c>
    </row>
    <row r="902" spans="3:70" ht="15">
      <c r="C902" s="650" t="str">
        <f>INDEX('UT - Retail'!$B$7:$B$1409,MATCH(AU902,'UT - Retail'!$U$7:$U$1409,0),1)</f>
        <v>PIMCO Income Fund Cl E Unhedged Inc HKD</v>
      </c>
      <c r="D902" s="650"/>
      <c r="E902" s="618" t="str">
        <f>VLOOKUP(C902,'UT - Retail'!$B:$K,8,FALSE)</f>
        <v>Fixed Income</v>
      </c>
      <c r="F902" s="618" t="str">
        <f>VLOOKUP(C902,'UT - Retail'!$B:$K,9,FALSE)</f>
        <v>Global</v>
      </c>
      <c r="G902" s="618" t="str">
        <f>VLOOKUP(C902,'UT - Retail'!$B:$K,10,FALSE)</f>
        <v>General</v>
      </c>
      <c r="H902" s="82" t="str">
        <f>VLOOKUP(C902,'UT - Retail'!$B:$N,13,FALSE)</f>
        <v>No</v>
      </c>
      <c r="I902" s="82" t="str">
        <f>VLOOKUP(C902,'UT - Retail'!$B:$Q,14,FALSE)</f>
        <v>No</v>
      </c>
      <c r="J902" s="618" t="str">
        <f>VLOOKUP(C902,'UT - Retail'!$B:$Q,11,FALSE)</f>
        <v>Yes</v>
      </c>
      <c r="K902" s="130" t="str">
        <f>VLOOKUP(C902,'UT - Retail'!$B:$P,15,FALSE)</f>
        <v>Yes</v>
      </c>
      <c r="L902" s="82" t="str">
        <f>VLOOKUP(C902,'UT - Retail'!$B:$Q,16,FALSE)</f>
        <v>iFast</v>
      </c>
      <c r="M902" s="618" t="str">
        <f>VLOOKUP(C902,'UT - Retail'!$B:$K,6,FALSE)</f>
        <v>HKD</v>
      </c>
      <c r="N902" s="618" t="str">
        <f>IFERROR(IF(MATCH(C902,'Portfolio Construction'!$AL:$AL,0),"Yes","No"),"No")</f>
        <v>Yes</v>
      </c>
      <c r="O902" s="618" t="str">
        <f>IFERROR(IF(MATCH(C902,'Portfolio Construction'!$AN:$AN,0),"Yes","No"),"No")</f>
        <v>No</v>
      </c>
      <c r="P902" s="618" t="str">
        <f>IFERROR(IF(MATCH(C902,'Portfolio Construction'!$AP:$AP,0),"Yes","No"),"No")</f>
        <v>No</v>
      </c>
      <c r="Q902" s="618" t="str">
        <f>IFERROR(IF(MATCH(C902,'Portfolio Construction'!$AR:$AR,0),"Yes","No"),"No")</f>
        <v>No</v>
      </c>
      <c r="R902" s="618" t="str">
        <f>IFERROR(IF(MATCH(C902,'Portfolio Construction'!$AT:$AT,0),"Yes","No"),"No")</f>
        <v>No</v>
      </c>
      <c r="S902" s="618" t="str">
        <f>IFERROR(IF(MATCH(C902,'Portfolio Construction'!$AV:$AV,0),"Yes","No"),"No")</f>
        <v>No</v>
      </c>
      <c r="T902" s="618" t="str">
        <f>IFERROR(IF(MATCH(C902,'Portfolio Construction'!$AX:$AX,0),"Yes","No"),"No")</f>
        <v>No</v>
      </c>
      <c r="U902" s="618" t="str">
        <f>IFERROR(IF(MATCH(C902,'Portfolio Construction'!$AZ:$AZ,0),"Yes","No"),"No")</f>
        <v>No</v>
      </c>
      <c r="V902" s="618" t="str">
        <f>IFERROR(IF(MATCH(C902,'Portfolio Construction'!$BB:$BB,0),"Yes","No"),"No")</f>
        <v>No</v>
      </c>
      <c r="W902" s="618">
        <f>IF(VLOOKUP($AU902,'FE Source'!$A:$W,3,FALSE)=0,"-",VLOOKUP($AU902,'FE Source'!$A:$W,3,FALSE))</f>
        <v>-3.37</v>
      </c>
      <c r="X902" s="618">
        <f>IF(VLOOKUP($AU902,'FE Source'!$A:$W,4,FALSE)=0,"-",VLOOKUP($AU902,'FE Source'!$A:$W,4,FALSE))</f>
        <v>-4.72</v>
      </c>
      <c r="Y902" s="618">
        <f>IF(VLOOKUP($AU902,'FE Source'!$A:$W,5,FALSE)=0,"-",VLOOKUP($AU902,'FE Source'!$A:$W,5,FALSE))</f>
        <v>-0.86</v>
      </c>
      <c r="Z902" s="618">
        <f>IF(VLOOKUP($AU902,'FE Source'!$A:$W,6,FALSE)=0,"-",VLOOKUP($AU902,'FE Source'!$A:$W,6,FALSE))</f>
        <v>0.85</v>
      </c>
      <c r="AA902" s="618">
        <f>IF(VLOOKUP($AU902,'FE Source'!$A:$W,7,FALSE)=0,"-",VLOOKUP($AU902,'FE Source'!$A:$W,7,FALSE))</f>
        <v>2.2599999999999998</v>
      </c>
      <c r="AB902" s="618">
        <f>IF(VLOOKUP($AU902,'FE Source'!$A:$W,8,FALSE)=0,"-",VLOOKUP($AU902,'FE Source'!$A:$W,8,FALSE))</f>
        <v>1.8</v>
      </c>
      <c r="AC902" s="632">
        <f>IF(VLOOKUP($AU902,'FE Source'!$A:$W,9,FALSE)=0,"-",VLOOKUP($AU902,'FE Source'!$A:$W,9,FALSE))</f>
        <v>3.01</v>
      </c>
      <c r="AD902" s="634">
        <f>IF(VLOOKUP($AU902,'FE Source'!$A:$W,10,FALSE)=0,"-",VLOOKUP($AU902,'FE Source'!$A:$W,10,FALSE))</f>
        <v>0.99</v>
      </c>
      <c r="AE902" s="618">
        <f>IF(VLOOKUP($AU902,'FE Source'!$A:$W,11,FALSE)=0,"-",VLOOKUP($AU902,'FE Source'!$A:$W,11,FALSE))</f>
        <v>4.5599999999999996</v>
      </c>
      <c r="AF902" s="618">
        <f>IF(VLOOKUP($AU902,'FE Source'!$A:$W,12,FALSE)=0,"-",VLOOKUP($AU902,'FE Source'!$A:$W,12,FALSE))</f>
        <v>7.0000000000000007E-2</v>
      </c>
      <c r="AG902" s="618">
        <f>IF(VLOOKUP($AU902,'FE Source'!$A:$W,14,FALSE)=0,"-",VLOOKUP($AU902,'FE Source'!$A:$W,14,FALSE))</f>
        <v>-3.81</v>
      </c>
      <c r="AH902" s="102"/>
      <c r="AI902" s="618">
        <f>IF(VLOOKUP($AU902,'FE Source'!$A:$Y,20,FALSE)=0,"-",VLOOKUP($AU902,'FE Source'!$A:$Y,20,FALSE))</f>
        <v>130.25</v>
      </c>
      <c r="AJ902" s="102"/>
      <c r="AK902" s="102"/>
      <c r="AL902" s="632">
        <f>IF(VLOOKUP($AU902,'FE Source'!$A:$Y,19,FALSE)=0,"-",VLOOKUP($AU902,'FE Source'!$A:$Y,19,FALSE))</f>
        <v>89.99</v>
      </c>
      <c r="AM902" s="102"/>
      <c r="AN902" s="635">
        <f>IF(VLOOKUP($AU902,'FE Source'!$A:$W,13,FALSE)=0,"-",VLOOKUP($AU902,'FE Source'!$A:$W,13,FALSE))</f>
        <v>122922.9</v>
      </c>
      <c r="AO902" s="634">
        <f>IF(J902="no","-",IF(VLOOKUP($AU902,'FE Source'!$A:$W,15,FALSE)=0,"-",VLOOKUP($AU902,'FE Source'!$A:$W,15,FALSE)))</f>
        <v>6.32</v>
      </c>
      <c r="AP902" s="618" t="str">
        <f>IF(AO902="-","-",IF(VLOOKUP($AU902,'FE Source'!$A:$Z,21,FALSE)=0,"-",IF(VLOOKUP($AU902,'FE Source'!$A:$Z,21,FALSE)=2,"Semi-Annual",IF(VLOOKUP($AU902,'FE Source'!$A:$Z,21,FALSE)=4,"Quarterly",IF(VLOOKUP($AU902,'FE Source'!$A:$Z,21,FALSE)=12,"Monthly","Annual")))))</f>
        <v>Monthly</v>
      </c>
      <c r="AQ902" s="632">
        <f t="array" ref="AQ902">IF(VLOOKUP($AU902,'FE Source'!$A:$W,16,FALSE)=0,"-",VLOOKUP($AU902,'FE Source'!$A:$W,16,FALSE))</f>
        <v>1.45</v>
      </c>
      <c r="AR902" s="636" t="str">
        <f>IF(VLOOKUP($AU902,'FE Source'!$A:$W,17,FALSE)=0,"-",VLOOKUP($AU902,'FE Source'!$A:$W,17,FALSE))</f>
        <v>Bronze</v>
      </c>
      <c r="AS902" s="634">
        <f>IF(VLOOKUP($AU902,'FE Source'!$AN:$AS,4,FALSE)="",VLOOKUP($AU902,'FE Source'!$AN:$AS,3,FALSE),VLOOKUP($AU902,'FE Source'!$AN:$AS,4,FALSE))</f>
        <v>8.8000000000000007</v>
      </c>
      <c r="AT902" s="637">
        <f>IF(VLOOKUP($AU902,'FE Source'!$AN:$AS,5,FALSE)=0,"-",VLOOKUP($AU902,'FE Source'!$AN:$AS,5,FALSE))</f>
        <v>45783</v>
      </c>
      <c r="AU902" s="636" t="s">
        <v>7909</v>
      </c>
      <c r="BE902" s="215">
        <f>IF(VLOOKUP($AU902,'FE Source'!$A:$AK,22,FALSE)=0,"-",VLOOKUP($AU902,'FE Source'!$A:$AK,22,FALSE))</f>
        <v>9.15</v>
      </c>
      <c r="BF902" s="215">
        <f>IF(VLOOKUP($AU902,'FE Source'!$A:$AK,23,FALSE)=0,"-",VLOOKUP($AU902,'FE Source'!$A:$AK,23,FALSE))</f>
        <v>9.4</v>
      </c>
      <c r="BG902" s="215">
        <f>IF(VLOOKUP($AU902,'FE Source'!$A:$AK,24,FALSE)=0,"-",VLOOKUP($AU902,'FE Source'!$A:$AK,24,FALSE))</f>
        <v>-1.56</v>
      </c>
      <c r="BH902" s="215">
        <f>IF(VLOOKUP($AU902,'FE Source'!$A:$AK,25,FALSE)=0,"-",VLOOKUP($AU902,'FE Source'!$A:$AK,25,FALSE))</f>
        <v>1.27</v>
      </c>
      <c r="BI902" s="215">
        <f>IF(VLOOKUP($AU902,'FE Source'!$A:$AK,26,FALSE)=0,"-",VLOOKUP($AU902,'FE Source'!$A:$AK,26,FALSE))</f>
        <v>6.67</v>
      </c>
      <c r="BJ902" s="215">
        <f>IF(VLOOKUP($AU902,'FE Source'!$A:$AK,27,FALSE)=0,"-",VLOOKUP($AU902,'FE Source'!$A:$AK,27,FALSE))</f>
        <v>3.81</v>
      </c>
      <c r="BK902" s="215">
        <f>IF(VLOOKUP($AU902,'FE Source'!$A:$AK,28,FALSE)=0,"-",VLOOKUP($AU902,'FE Source'!$A:$AK,28,FALSE))</f>
        <v>3.73</v>
      </c>
      <c r="BL902" s="215">
        <f>IF(VLOOKUP($AU902,'FE Source'!$A:$AK,29,FALSE)=0,"-",VLOOKUP($AU902,'FE Source'!$A:$AK,29,FALSE))</f>
        <v>-8.9</v>
      </c>
      <c r="BM902" s="215">
        <f>IF(VLOOKUP($AU902,'FE Source'!$A:$AK,30,FALSE)=0,"-",VLOOKUP($AU902,'FE Source'!$A:$AK,30,FALSE))</f>
        <v>5.89</v>
      </c>
      <c r="BN902" t="str">
        <f>IF(VLOOKUP($AU902,'FE Source'!$A:$AK,31,FALSE)="No Specified Index","-",IF(VLOOKUP($AU902,'FE Source'!$A:$AK,31,FALSE)=0,"-",VLOOKUP($AU902,'FE Source'!$A:$AK,31,FALSE)))</f>
        <v>Bloomberg Barclays US Aggregate Bond Index (GBP ..</v>
      </c>
      <c r="BO902" s="217">
        <f>IF(VLOOKUP($AU902,'FE Source'!$A:$AK,32,FALSE)=0,"-",VLOOKUP($AU902,'FE Source'!$A:$AK,32,FALSE))</f>
        <v>41309</v>
      </c>
      <c r="BP902" s="18">
        <f>IF(VLOOKUP($AU902,'FE Source'!$AZ:$BC,2,FALSE)=0,"-",VLOOKUP($AU902,'FE Source'!$AZ:$BC,2,FALSE))</f>
        <v>-2.85</v>
      </c>
      <c r="BQ902" s="18" t="str">
        <f>IF(VLOOKUP($AU902,'FE Source'!$AZ:$BC,3,FALSE)=0,"-",VLOOKUP($AU902,'FE Source'!$AZ:$BC,3,FALSE))</f>
        <v>-</v>
      </c>
      <c r="BR902" s="18" t="str">
        <f>IF(VLOOKUP($AU902,'FE Source'!$AZ:$BC,4,FALSE)=0,"-",VLOOKUP($AU902,'FE Source'!$AZ:$BC,4,FALSE))</f>
        <v>-</v>
      </c>
    </row>
    <row r="903" spans="3:70" ht="15">
      <c r="C903" s="650" t="str">
        <f>INDEX('UT - Retail'!$B$7:$B$1409,MATCH(AU903,'UT - Retail'!$U$7:$U$1409,0),1)</f>
        <v>PIMCO Inflation Multi-Asset Admin Inc II SGD-H</v>
      </c>
      <c r="D903" s="650"/>
      <c r="E903" s="618" t="str">
        <f>VLOOKUP(C903,'UT - Retail'!$B:$K,8,FALSE)</f>
        <v>Mixed Assets</v>
      </c>
      <c r="F903" s="618" t="str">
        <f>VLOOKUP(C903,'UT - Retail'!$B:$K,9,FALSE)</f>
        <v>Global</v>
      </c>
      <c r="G903" s="618" t="str">
        <f>VLOOKUP(C903,'UT - Retail'!$B:$K,10,FALSE)</f>
        <v>Inflation-linked</v>
      </c>
      <c r="H903" s="82" t="str">
        <f>VLOOKUP(C903,'UT - Retail'!$B:$N,13,FALSE)</f>
        <v>No</v>
      </c>
      <c r="I903" s="82" t="str">
        <f>VLOOKUP(C903,'UT - Retail'!$B:$Q,14,FALSE)</f>
        <v>No</v>
      </c>
      <c r="J903" s="618" t="str">
        <f>VLOOKUP(C903,'UT - Retail'!$B:$Q,11,FALSE)</f>
        <v>No</v>
      </c>
      <c r="K903" s="130" t="str">
        <f>VLOOKUP(C903,'UT - Retail'!$B:$P,15,FALSE)</f>
        <v>Yes</v>
      </c>
      <c r="L903" s="82" t="str">
        <f>VLOOKUP(C903,'UT - Retail'!$B:$Q,16,FALSE)</f>
        <v>Both</v>
      </c>
      <c r="M903" s="618" t="str">
        <f>VLOOKUP(C903,'UT - Retail'!$B:$K,6,FALSE)</f>
        <v>SGD</v>
      </c>
      <c r="N903" s="618" t="str">
        <f>IFERROR(IF(MATCH(C903,'Portfolio Construction'!$AL:$AL,0),"Yes","No"),"No")</f>
        <v>No</v>
      </c>
      <c r="O903" s="618" t="str">
        <f>IFERROR(IF(MATCH(C903,'Portfolio Construction'!$AN:$AN,0),"Yes","No"),"No")</f>
        <v>No</v>
      </c>
      <c r="P903" s="618" t="str">
        <f>IFERROR(IF(MATCH(C903,'Portfolio Construction'!$AP:$AP,0),"Yes","No"),"No")</f>
        <v>No</v>
      </c>
      <c r="Q903" s="618" t="str">
        <f>IFERROR(IF(MATCH(C903,'Portfolio Construction'!$AR:$AR,0),"Yes","No"),"No")</f>
        <v>No</v>
      </c>
      <c r="R903" s="618" t="str">
        <f>IFERROR(IF(MATCH(C903,'Portfolio Construction'!$AT:$AT,0),"Yes","No"),"No")</f>
        <v>No</v>
      </c>
      <c r="S903" s="618" t="str">
        <f>IFERROR(IF(MATCH(C903,'Portfolio Construction'!$AV:$AV,0),"Yes","No"),"No")</f>
        <v>No</v>
      </c>
      <c r="T903" s="618" t="str">
        <f>IFERROR(IF(MATCH(C903,'Portfolio Construction'!$AX:$AX,0),"Yes","No"),"No")</f>
        <v>No</v>
      </c>
      <c r="U903" s="618" t="str">
        <f>IFERROR(IF(MATCH(C903,'Portfolio Construction'!$AZ:$AZ,0),"Yes","No"),"No")</f>
        <v>No</v>
      </c>
      <c r="V903" s="618" t="str">
        <f>IFERROR(IF(MATCH(C903,'Portfolio Construction'!$BB:$BB,0),"Yes","No"),"No")</f>
        <v>No</v>
      </c>
      <c r="W903" s="618">
        <f>IF(VLOOKUP($AU903,'FE Source'!$A:$W,3,FALSE)=0,"-",VLOOKUP($AU903,'FE Source'!$A:$W,3,FALSE))</f>
        <v>3.16</v>
      </c>
      <c r="X903" s="618">
        <f>IF(VLOOKUP($AU903,'FE Source'!$A:$W,4,FALSE)=0,"-",VLOOKUP($AU903,'FE Source'!$A:$W,4,FALSE))</f>
        <v>0.89</v>
      </c>
      <c r="Y903" s="618">
        <f>IF(VLOOKUP($AU903,'FE Source'!$A:$W,5,FALSE)=0,"-",VLOOKUP($AU903,'FE Source'!$A:$W,5,FALSE))</f>
        <v>1.5</v>
      </c>
      <c r="Z903" s="618">
        <f>IF(VLOOKUP($AU903,'FE Source'!$A:$W,6,FALSE)=0,"-",VLOOKUP($AU903,'FE Source'!$A:$W,6,FALSE))</f>
        <v>3.91</v>
      </c>
      <c r="AA903" s="618">
        <f>IF(VLOOKUP($AU903,'FE Source'!$A:$W,7,FALSE)=0,"-",VLOOKUP($AU903,'FE Source'!$A:$W,7,FALSE))</f>
        <v>0.05</v>
      </c>
      <c r="AB903" s="618" t="str">
        <f>IF(VLOOKUP($AU903,'FE Source'!$A:$W,8,FALSE)=0,"-",VLOOKUP($AU903,'FE Source'!$A:$W,8,FALSE))</f>
        <v>-</v>
      </c>
      <c r="AC903" s="632" t="str">
        <f>IF(VLOOKUP($AU903,'FE Source'!$A:$W,9,FALSE)=0,"-",VLOOKUP($AU903,'FE Source'!$A:$W,9,FALSE))</f>
        <v>-</v>
      </c>
      <c r="AD903" s="634">
        <f>IF(VLOOKUP($AU903,'FE Source'!$A:$W,10,FALSE)=0,"-",VLOOKUP($AU903,'FE Source'!$A:$W,10,FALSE))</f>
        <v>1.44</v>
      </c>
      <c r="AE903" s="618">
        <f>IF(VLOOKUP($AU903,'FE Source'!$A:$W,11,FALSE)=0,"-",VLOOKUP($AU903,'FE Source'!$A:$W,11,FALSE))</f>
        <v>7.74</v>
      </c>
      <c r="AF903" s="618" t="str">
        <f>IF(VLOOKUP($AU903,'FE Source'!$A:$W,12,FALSE)=0,"-",VLOOKUP($AU903,'FE Source'!$A:$W,12,FALSE))</f>
        <v>-</v>
      </c>
      <c r="AG903" s="618">
        <f>IF(VLOOKUP($AU903,'FE Source'!$A:$W,14,FALSE)=0,"-",VLOOKUP($AU903,'FE Source'!$A:$W,14,FALSE))</f>
        <v>-12.17</v>
      </c>
      <c r="AH903" s="102"/>
      <c r="AI903" s="618">
        <f>IF(VLOOKUP($AU903,'FE Source'!$A:$Y,20,FALSE)=0,"-",VLOOKUP($AU903,'FE Source'!$A:$Y,20,FALSE))</f>
        <v>140.57</v>
      </c>
      <c r="AJ903" s="102"/>
      <c r="AK903" s="102"/>
      <c r="AL903" s="632">
        <f>IF(VLOOKUP($AU903,'FE Source'!$A:$Y,19,FALSE)=0,"-",VLOOKUP($AU903,'FE Source'!$A:$Y,19,FALSE))</f>
        <v>165.34</v>
      </c>
      <c r="AM903" s="102"/>
      <c r="AN903" s="635">
        <f>IF(VLOOKUP($AU903,'FE Source'!$A:$W,13,FALSE)=0,"-",VLOOKUP($AU903,'FE Source'!$A:$W,13,FALSE))</f>
        <v>239.9</v>
      </c>
      <c r="AO903" s="634" t="str">
        <f>IF(J903="no","-",IF(VLOOKUP($AU903,'FE Source'!$A:$W,15,FALSE)=0,"-",VLOOKUP($AU903,'FE Source'!$A:$W,15,FALSE)))</f>
        <v>-</v>
      </c>
      <c r="AP903" s="618" t="str">
        <f>IF(AO903="-","-",IF(VLOOKUP($AU903,'FE Source'!$A:$Z,21,FALSE)=0,"-",IF(VLOOKUP($AU903,'FE Source'!$A:$Z,21,FALSE)=2,"Semi-Annual",IF(VLOOKUP($AU903,'FE Source'!$A:$Z,21,FALSE)=4,"Quarterly",IF(VLOOKUP($AU903,'FE Source'!$A:$Z,21,FALSE)=12,"Monthly","Annual")))))</f>
        <v>-</v>
      </c>
      <c r="AQ903" s="632">
        <f t="array" ref="AQ903">IF(VLOOKUP($AU903,'FE Source'!$A:$W,16,FALSE)=0,"-",VLOOKUP($AU903,'FE Source'!$A:$W,16,FALSE))</f>
        <v>1.29</v>
      </c>
      <c r="AR903" s="636" t="str">
        <f>IF(VLOOKUP($AU903,'FE Source'!$A:$W,17,FALSE)=0,"-",VLOOKUP($AU903,'FE Source'!$A:$W,17,FALSE))</f>
        <v>Neutral</v>
      </c>
      <c r="AS903" s="634">
        <f>IF(VLOOKUP($AU903,'FE Source'!$AN:$AS,4,FALSE)="",VLOOKUP($AU903,'FE Source'!$AN:$AS,3,FALSE),VLOOKUP($AU903,'FE Source'!$AN:$AS,4,FALSE))</f>
        <v>9.14</v>
      </c>
      <c r="AT903" s="637">
        <f>IF(VLOOKUP($AU903,'FE Source'!$AN:$AS,5,FALSE)=0,"-",VLOOKUP($AU903,'FE Source'!$AN:$AS,5,FALSE))</f>
        <v>45783</v>
      </c>
      <c r="AU903" s="636" t="s">
        <v>8202</v>
      </c>
      <c r="BE903" s="215" t="str">
        <f>IF(VLOOKUP($AU903,'FE Source'!$A:$AK,22,FALSE)=0,"-",VLOOKUP($AU903,'FE Source'!$A:$AK,22,FALSE))</f>
        <v>-</v>
      </c>
      <c r="BF903" s="215" t="str">
        <f>IF(VLOOKUP($AU903,'FE Source'!$A:$AK,23,FALSE)=0,"-",VLOOKUP($AU903,'FE Source'!$A:$AK,23,FALSE))</f>
        <v>-</v>
      </c>
      <c r="BG903" s="215" t="str">
        <f>IF(VLOOKUP($AU903,'FE Source'!$A:$AK,24,FALSE)=0,"-",VLOOKUP($AU903,'FE Source'!$A:$AK,24,FALSE))</f>
        <v>-</v>
      </c>
      <c r="BH903" s="215" t="str">
        <f>IF(VLOOKUP($AU903,'FE Source'!$A:$AK,25,FALSE)=0,"-",VLOOKUP($AU903,'FE Source'!$A:$AK,25,FALSE))</f>
        <v>-</v>
      </c>
      <c r="BI903" s="215" t="str">
        <f>IF(VLOOKUP($AU903,'FE Source'!$A:$AK,26,FALSE)=0,"-",VLOOKUP($AU903,'FE Source'!$A:$AK,26,FALSE))</f>
        <v>-</v>
      </c>
      <c r="BJ903" s="215" t="str">
        <f>IF(VLOOKUP($AU903,'FE Source'!$A:$AK,27,FALSE)=0,"-",VLOOKUP($AU903,'FE Source'!$A:$AK,27,FALSE))</f>
        <v>-</v>
      </c>
      <c r="BK903" s="215" t="str">
        <f>IF(VLOOKUP($AU903,'FE Source'!$A:$AK,28,FALSE)=0,"-",VLOOKUP($AU903,'FE Source'!$A:$AK,28,FALSE))</f>
        <v>-</v>
      </c>
      <c r="BL903" s="215" t="str">
        <f>IF(VLOOKUP($AU903,'FE Source'!$A:$AK,29,FALSE)=0,"-",VLOOKUP($AU903,'FE Source'!$A:$AK,29,FALSE))</f>
        <v>-</v>
      </c>
      <c r="BM903" s="215">
        <f>IF(VLOOKUP($AU903,'FE Source'!$A:$AK,30,FALSE)=0,"-",VLOOKUP($AU903,'FE Source'!$A:$AK,30,FALSE))</f>
        <v>3.81</v>
      </c>
      <c r="BN903" t="str">
        <f>IF(VLOOKUP($AU903,'FE Source'!$A:$AK,31,FALSE)="No Specified Index","-",IF(VLOOKUP($AU903,'FE Source'!$A:$AK,31,FALSE)=0,"-",VLOOKUP($AU903,'FE Source'!$A:$AK,31,FALSE)))</f>
        <v>-</v>
      </c>
      <c r="BO903" s="217">
        <f>IF(VLOOKUP($AU903,'FE Source'!$A:$AK,32,FALSE)=0,"-",VLOOKUP($AU903,'FE Source'!$A:$AK,32,FALSE))</f>
        <v>44614</v>
      </c>
      <c r="BP903" s="18" t="str">
        <f>IF(VLOOKUP($AU903,'FE Source'!$AZ:$BC,2,FALSE)=0,"-",VLOOKUP($AU903,'FE Source'!$AZ:$BC,2,FALSE))</f>
        <v>-</v>
      </c>
      <c r="BQ903" s="18" t="str">
        <f>IF(VLOOKUP($AU903,'FE Source'!$AZ:$BC,3,FALSE)=0,"-",VLOOKUP($AU903,'FE Source'!$AZ:$BC,3,FALSE))</f>
        <v>-</v>
      </c>
      <c r="BR903" s="18" t="str">
        <f>IF(VLOOKUP($AU903,'FE Source'!$AZ:$BC,4,FALSE)=0,"-",VLOOKUP($AU903,'FE Source'!$AZ:$BC,4,FALSE))</f>
        <v>-</v>
      </c>
    </row>
    <row r="904" spans="3:70" ht="15">
      <c r="C904" s="650" t="str">
        <f>INDEX('UT - Retail'!$B$7:$B$1409,MATCH(AU904,'UT - Retail'!$U$7:$U$1409,0),1)</f>
        <v>PIMCO Inflation Multi-Asset E Acc USD</v>
      </c>
      <c r="D904" s="650"/>
      <c r="E904" s="618" t="str">
        <f>VLOOKUP(C904,'UT - Retail'!$B:$K,8,FALSE)</f>
        <v>Mixed Assets</v>
      </c>
      <c r="F904" s="618" t="str">
        <f>VLOOKUP(C904,'UT - Retail'!$B:$K,9,FALSE)</f>
        <v>Global</v>
      </c>
      <c r="G904" s="618" t="str">
        <f>VLOOKUP(C904,'UT - Retail'!$B:$K,10,FALSE)</f>
        <v>Inflation-linked</v>
      </c>
      <c r="H904" s="82" t="str">
        <f>VLOOKUP(C904,'UT - Retail'!$B:$N,13,FALSE)</f>
        <v>No</v>
      </c>
      <c r="I904" s="82" t="str">
        <f>VLOOKUP(C904,'UT - Retail'!$B:$Q,14,FALSE)</f>
        <v>No</v>
      </c>
      <c r="J904" s="618" t="str">
        <f>VLOOKUP(C904,'UT - Retail'!$B:$Q,11,FALSE)</f>
        <v>No</v>
      </c>
      <c r="K904" s="130" t="str">
        <f>VLOOKUP(C904,'UT - Retail'!$B:$P,15,FALSE)</f>
        <v>Yes</v>
      </c>
      <c r="L904" s="82" t="str">
        <f>VLOOKUP(C904,'UT - Retail'!$B:$Q,16,FALSE)</f>
        <v>iFast</v>
      </c>
      <c r="M904" s="618" t="str">
        <f>VLOOKUP(C904,'UT - Retail'!$B:$K,6,FALSE)</f>
        <v>USD</v>
      </c>
      <c r="N904" s="618" t="str">
        <f>IFERROR(IF(MATCH(C904,'Portfolio Construction'!$AL:$AL,0),"Yes","No"),"No")</f>
        <v>No</v>
      </c>
      <c r="O904" s="618" t="str">
        <f>IFERROR(IF(MATCH(C904,'Portfolio Construction'!$AN:$AN,0),"Yes","No"),"No")</f>
        <v>No</v>
      </c>
      <c r="P904" s="618" t="str">
        <f>IFERROR(IF(MATCH(C904,'Portfolio Construction'!$AP:$AP,0),"Yes","No"),"No")</f>
        <v>No</v>
      </c>
      <c r="Q904" s="618" t="str">
        <f>IFERROR(IF(MATCH(C904,'Portfolio Construction'!$AR:$AR,0),"Yes","No"),"No")</f>
        <v>No</v>
      </c>
      <c r="R904" s="618" t="str">
        <f>IFERROR(IF(MATCH(C904,'Portfolio Construction'!$AT:$AT,0),"Yes","No"),"No")</f>
        <v>No</v>
      </c>
      <c r="S904" s="618" t="str">
        <f>IFERROR(IF(MATCH(C904,'Portfolio Construction'!$AV:$AV,0),"Yes","No"),"No")</f>
        <v>No</v>
      </c>
      <c r="T904" s="618" t="str">
        <f>IFERROR(IF(MATCH(C904,'Portfolio Construction'!$AX:$AX,0),"Yes","No"),"No")</f>
        <v>No</v>
      </c>
      <c r="U904" s="618" t="str">
        <f>IFERROR(IF(MATCH(C904,'Portfolio Construction'!$AZ:$AZ,0),"Yes","No"),"No")</f>
        <v>No</v>
      </c>
      <c r="V904" s="618" t="str">
        <f>IFERROR(IF(MATCH(C904,'Portfolio Construction'!$BB:$BB,0),"Yes","No"),"No")</f>
        <v>No</v>
      </c>
      <c r="W904" s="618">
        <f>IF(VLOOKUP($AU904,'FE Source'!$A:$W,3,FALSE)=0,"-",VLOOKUP($AU904,'FE Source'!$A:$W,3,FALSE))</f>
        <v>-1.02</v>
      </c>
      <c r="X904" s="618">
        <f>IF(VLOOKUP($AU904,'FE Source'!$A:$W,4,FALSE)=0,"-",VLOOKUP($AU904,'FE Source'!$A:$W,4,FALSE))</f>
        <v>-2.1</v>
      </c>
      <c r="Y904" s="618">
        <f>IF(VLOOKUP($AU904,'FE Source'!$A:$W,5,FALSE)=0,"-",VLOOKUP($AU904,'FE Source'!$A:$W,5,FALSE))</f>
        <v>-0.65</v>
      </c>
      <c r="Z904" s="618">
        <f>IF(VLOOKUP($AU904,'FE Source'!$A:$W,6,FALSE)=0,"-",VLOOKUP($AU904,'FE Source'!$A:$W,6,FALSE))</f>
        <v>1.27</v>
      </c>
      <c r="AA904" s="618">
        <f>IF(VLOOKUP($AU904,'FE Source'!$A:$W,7,FALSE)=0,"-",VLOOKUP($AU904,'FE Source'!$A:$W,7,FALSE))</f>
        <v>-1.07</v>
      </c>
      <c r="AB904" s="618">
        <f>IF(VLOOKUP($AU904,'FE Source'!$A:$W,8,FALSE)=0,"-",VLOOKUP($AU904,'FE Source'!$A:$W,8,FALSE))</f>
        <v>4.57</v>
      </c>
      <c r="AC904" s="632">
        <f>IF(VLOOKUP($AU904,'FE Source'!$A:$W,9,FALSE)=0,"-",VLOOKUP($AU904,'FE Source'!$A:$W,9,FALSE))</f>
        <v>1.53</v>
      </c>
      <c r="AD904" s="634">
        <f>IF(VLOOKUP($AU904,'FE Source'!$A:$W,10,FALSE)=0,"-",VLOOKUP($AU904,'FE Source'!$A:$W,10,FALSE))</f>
        <v>1.1100000000000001</v>
      </c>
      <c r="AE904" s="618">
        <f>IF(VLOOKUP($AU904,'FE Source'!$A:$W,11,FALSE)=0,"-",VLOOKUP($AU904,'FE Source'!$A:$W,11,FALSE))</f>
        <v>6.2</v>
      </c>
      <c r="AF904" s="618" t="str">
        <f>IF(VLOOKUP($AU904,'FE Source'!$A:$W,12,FALSE)=0,"-",VLOOKUP($AU904,'FE Source'!$A:$W,12,FALSE))</f>
        <v>-</v>
      </c>
      <c r="AG904" s="618">
        <f>IF(VLOOKUP($AU904,'FE Source'!$A:$W,14,FALSE)=0,"-",VLOOKUP($AU904,'FE Source'!$A:$W,14,FALSE))</f>
        <v>-12.36</v>
      </c>
      <c r="AH904" s="102"/>
      <c r="AI904" s="618">
        <f>IF(VLOOKUP($AU904,'FE Source'!$A:$Y,20,FALSE)=0,"-",VLOOKUP($AU904,'FE Source'!$A:$Y,20,FALSE))</f>
        <v>80.33</v>
      </c>
      <c r="AJ904" s="102"/>
      <c r="AK904" s="102"/>
      <c r="AL904" s="632">
        <f>IF(VLOOKUP($AU904,'FE Source'!$A:$Y,19,FALSE)=0,"-",VLOOKUP($AU904,'FE Source'!$A:$Y,19,FALSE))</f>
        <v>133</v>
      </c>
      <c r="AM904" s="102"/>
      <c r="AN904" s="635">
        <f>IF(VLOOKUP($AU904,'FE Source'!$A:$W,13,FALSE)=0,"-",VLOOKUP($AU904,'FE Source'!$A:$W,13,FALSE))</f>
        <v>239.9</v>
      </c>
      <c r="AO904" s="634" t="str">
        <f>IF(J904="no","-",IF(VLOOKUP($AU904,'FE Source'!$A:$W,15,FALSE)=0,"-",VLOOKUP($AU904,'FE Source'!$A:$W,15,FALSE)))</f>
        <v>-</v>
      </c>
      <c r="AP904" s="618" t="str">
        <f>IF(AO904="-","-",IF(VLOOKUP($AU904,'FE Source'!$A:$Z,21,FALSE)=0,"-",IF(VLOOKUP($AU904,'FE Source'!$A:$Z,21,FALSE)=2,"Semi-Annual",IF(VLOOKUP($AU904,'FE Source'!$A:$Z,21,FALSE)=4,"Quarterly",IF(VLOOKUP($AU904,'FE Source'!$A:$Z,21,FALSE)=12,"Monthly","Annual")))))</f>
        <v>-</v>
      </c>
      <c r="AQ904" s="632">
        <f t="array" ref="AQ904">IF(VLOOKUP($AU904,'FE Source'!$A:$W,16,FALSE)=0,"-",VLOOKUP($AU904,'FE Source'!$A:$W,16,FALSE))</f>
        <v>1.69</v>
      </c>
      <c r="AR904" s="636" t="str">
        <f>IF(VLOOKUP($AU904,'FE Source'!$A:$W,17,FALSE)=0,"-",VLOOKUP($AU904,'FE Source'!$A:$W,17,FALSE))</f>
        <v>Neutral</v>
      </c>
      <c r="AS904" s="634">
        <f>IF(VLOOKUP($AU904,'FE Source'!$AN:$AS,4,FALSE)="",VLOOKUP($AU904,'FE Source'!$AN:$AS,3,FALSE),VLOOKUP($AU904,'FE Source'!$AN:$AS,4,FALSE))</f>
        <v>11.3</v>
      </c>
      <c r="AT904" s="637">
        <f>IF(VLOOKUP($AU904,'FE Source'!$AN:$AS,5,FALSE)=0,"-",VLOOKUP($AU904,'FE Source'!$AN:$AS,5,FALSE))</f>
        <v>45783</v>
      </c>
      <c r="AU904" s="636" t="s">
        <v>8201</v>
      </c>
      <c r="BE904" s="215">
        <f>IF(VLOOKUP($AU904,'FE Source'!$A:$AK,22,FALSE)=0,"-",VLOOKUP($AU904,'FE Source'!$A:$AK,22,FALSE))</f>
        <v>-3.4</v>
      </c>
      <c r="BF904" s="215">
        <f>IF(VLOOKUP($AU904,'FE Source'!$A:$AK,23,FALSE)=0,"-",VLOOKUP($AU904,'FE Source'!$A:$AK,23,FALSE))</f>
        <v>5.59</v>
      </c>
      <c r="BG904" s="215">
        <f>IF(VLOOKUP($AU904,'FE Source'!$A:$AK,24,FALSE)=0,"-",VLOOKUP($AU904,'FE Source'!$A:$AK,24,FALSE))</f>
        <v>-4.84</v>
      </c>
      <c r="BH904" s="215">
        <f>IF(VLOOKUP($AU904,'FE Source'!$A:$AK,25,FALSE)=0,"-",VLOOKUP($AU904,'FE Source'!$A:$AK,25,FALSE))</f>
        <v>-3.93</v>
      </c>
      <c r="BI904" s="215">
        <f>IF(VLOOKUP($AU904,'FE Source'!$A:$AK,26,FALSE)=0,"-",VLOOKUP($AU904,'FE Source'!$A:$AK,26,FALSE))</f>
        <v>9.17</v>
      </c>
      <c r="BJ904" s="215">
        <f>IF(VLOOKUP($AU904,'FE Source'!$A:$AK,27,FALSE)=0,"-",VLOOKUP($AU904,'FE Source'!$A:$AK,27,FALSE))</f>
        <v>0.92</v>
      </c>
      <c r="BK904" s="215">
        <f>IF(VLOOKUP($AU904,'FE Source'!$A:$AK,28,FALSE)=0,"-",VLOOKUP($AU904,'FE Source'!$A:$AK,28,FALSE))</f>
        <v>12.11</v>
      </c>
      <c r="BL904" s="215">
        <f>IF(VLOOKUP($AU904,'FE Source'!$A:$AK,29,FALSE)=0,"-",VLOOKUP($AU904,'FE Source'!$A:$AK,29,FALSE))</f>
        <v>-6.56</v>
      </c>
      <c r="BM904" s="215">
        <f>IF(VLOOKUP($AU904,'FE Source'!$A:$AK,30,FALSE)=0,"-",VLOOKUP($AU904,'FE Source'!$A:$AK,30,FALSE))</f>
        <v>3.32</v>
      </c>
      <c r="BN904" t="str">
        <f>IF(VLOOKUP($AU904,'FE Source'!$A:$AK,31,FALSE)="No Specified Index","-",IF(VLOOKUP($AU904,'FE Source'!$A:$AK,31,FALSE)=0,"-",VLOOKUP($AU904,'FE Source'!$A:$AK,31,FALSE)))</f>
        <v>-</v>
      </c>
      <c r="BO904" s="217">
        <f>IF(VLOOKUP($AU904,'FE Source'!$A:$AK,32,FALSE)=0,"-",VLOOKUP($AU904,'FE Source'!$A:$AK,32,FALSE))</f>
        <v>41319</v>
      </c>
      <c r="BP904" s="18">
        <f>IF(VLOOKUP($AU904,'FE Source'!$AZ:$BC,2,FALSE)=0,"-",VLOOKUP($AU904,'FE Source'!$AZ:$BC,2,FALSE))</f>
        <v>-4.5999999999999996</v>
      </c>
      <c r="BQ904" s="18" t="str">
        <f>IF(VLOOKUP($AU904,'FE Source'!$AZ:$BC,3,FALSE)=0,"-",VLOOKUP($AU904,'FE Source'!$AZ:$BC,3,FALSE))</f>
        <v>-</v>
      </c>
      <c r="BR904" s="18" t="str">
        <f>IF(VLOOKUP($AU904,'FE Source'!$AZ:$BC,4,FALSE)=0,"-",VLOOKUP($AU904,'FE Source'!$AZ:$BC,4,FALSE))</f>
        <v>-</v>
      </c>
    </row>
    <row r="905" spans="3:70" ht="15">
      <c r="C905" s="650" t="str">
        <f>INDEX('UT - Retail'!$B$7:$B$1409,MATCH(AU905,'UT - Retail'!$U$7:$U$1409,0),1)</f>
        <v>PIMCO Total Return Bond Fund Cl E Acc EUR-H</v>
      </c>
      <c r="D905" s="650"/>
      <c r="E905" s="618" t="str">
        <f>VLOOKUP(C905,'UT - Retail'!$B:$K,8,FALSE)</f>
        <v>Fixed Income</v>
      </c>
      <c r="F905" s="618" t="str">
        <f>VLOOKUP(C905,'UT - Retail'!$B:$K,9,FALSE)</f>
        <v>US</v>
      </c>
      <c r="G905" s="618" t="str">
        <f>VLOOKUP(C905,'UT - Retail'!$B:$K,10,FALSE)</f>
        <v>General</v>
      </c>
      <c r="H905" s="82" t="str">
        <f>VLOOKUP(C905,'UT - Retail'!$B:$N,13,FALSE)</f>
        <v>No</v>
      </c>
      <c r="I905" s="82" t="str">
        <f>VLOOKUP(C905,'UT - Retail'!$B:$Q,14,FALSE)</f>
        <v>No</v>
      </c>
      <c r="J905" s="618" t="str">
        <f>VLOOKUP(C905,'UT - Retail'!$B:$Q,11,FALSE)</f>
        <v>No</v>
      </c>
      <c r="K905" s="130" t="str">
        <f>VLOOKUP(C905,'UT - Retail'!$B:$P,15,FALSE)</f>
        <v>Yes</v>
      </c>
      <c r="L905" s="82" t="str">
        <f>VLOOKUP(C905,'UT - Retail'!$B:$Q,16,FALSE)</f>
        <v>iFast</v>
      </c>
      <c r="M905" s="618" t="str">
        <f>VLOOKUP(C905,'UT - Retail'!$B:$K,6,FALSE)</f>
        <v>EUR</v>
      </c>
      <c r="N905" s="618" t="str">
        <f>IFERROR(IF(MATCH(C905,'Portfolio Construction'!$AL:$AL,0),"Yes","No"),"No")</f>
        <v>No</v>
      </c>
      <c r="O905" s="618" t="str">
        <f>IFERROR(IF(MATCH(C905,'Portfolio Construction'!$AN:$AN,0),"Yes","No"),"No")</f>
        <v>No</v>
      </c>
      <c r="P905" s="618" t="str">
        <f>IFERROR(IF(MATCH(C905,'Portfolio Construction'!$AP:$AP,0),"Yes","No"),"No")</f>
        <v>No</v>
      </c>
      <c r="Q905" s="618" t="str">
        <f>IFERROR(IF(MATCH(C905,'Portfolio Construction'!$AR:$AR,0),"Yes","No"),"No")</f>
        <v>No</v>
      </c>
      <c r="R905" s="618" t="str">
        <f>IFERROR(IF(MATCH(C905,'Portfolio Construction'!$AT:$AT,0),"Yes","No"),"No")</f>
        <v>No</v>
      </c>
      <c r="S905" s="618" t="str">
        <f>IFERROR(IF(MATCH(C905,'Portfolio Construction'!$AV:$AV,0),"Yes","No"),"No")</f>
        <v>No</v>
      </c>
      <c r="T905" s="618" t="str">
        <f>IFERROR(IF(MATCH(C905,'Portfolio Construction'!$AX:$AX,0),"Yes","No"),"No")</f>
        <v>No</v>
      </c>
      <c r="U905" s="618" t="str">
        <f>IFERROR(IF(MATCH(C905,'Portfolio Construction'!$AZ:$AZ,0),"Yes","No"),"No")</f>
        <v>No</v>
      </c>
      <c r="V905" s="618" t="str">
        <f>IFERROR(IF(MATCH(C905,'Portfolio Construction'!$BB:$BB,0),"Yes","No"),"No")</f>
        <v>No</v>
      </c>
      <c r="W905" s="618">
        <f>IF(VLOOKUP($AU905,'FE Source'!$A:$W,3,FALSE)=0,"-",VLOOKUP($AU905,'FE Source'!$A:$W,3,FALSE))</f>
        <v>5.58</v>
      </c>
      <c r="X905" s="618">
        <f>IF(VLOOKUP($AU905,'FE Source'!$A:$W,4,FALSE)=0,"-",VLOOKUP($AU905,'FE Source'!$A:$W,4,FALSE))</f>
        <v>-2.68</v>
      </c>
      <c r="Y905" s="618">
        <f>IF(VLOOKUP($AU905,'FE Source'!$A:$W,5,FALSE)=0,"-",VLOOKUP($AU905,'FE Source'!$A:$W,5,FALSE))</f>
        <v>3.49</v>
      </c>
      <c r="Z905" s="618">
        <f>IF(VLOOKUP($AU905,'FE Source'!$A:$W,6,FALSE)=0,"-",VLOOKUP($AU905,'FE Source'!$A:$W,6,FALSE))</f>
        <v>4.38</v>
      </c>
      <c r="AA905" s="618">
        <f>IF(VLOOKUP($AU905,'FE Source'!$A:$W,7,FALSE)=0,"-",VLOOKUP($AU905,'FE Source'!$A:$W,7,FALSE))</f>
        <v>-0.64</v>
      </c>
      <c r="AB905" s="618">
        <f>IF(VLOOKUP($AU905,'FE Source'!$A:$W,8,FALSE)=0,"-",VLOOKUP($AU905,'FE Source'!$A:$W,8,FALSE))</f>
        <v>-3.75</v>
      </c>
      <c r="AC905" s="632">
        <f>IF(VLOOKUP($AU905,'FE Source'!$A:$W,9,FALSE)=0,"-",VLOOKUP($AU905,'FE Source'!$A:$W,9,FALSE))</f>
        <v>-1.25</v>
      </c>
      <c r="AD905" s="634">
        <f>IF(VLOOKUP($AU905,'FE Source'!$A:$W,10,FALSE)=0,"-",VLOOKUP($AU905,'FE Source'!$A:$W,10,FALSE))</f>
        <v>0.66</v>
      </c>
      <c r="AE905" s="618">
        <f>IF(VLOOKUP($AU905,'FE Source'!$A:$W,11,FALSE)=0,"-",VLOOKUP($AU905,'FE Source'!$A:$W,11,FALSE))</f>
        <v>8.85</v>
      </c>
      <c r="AF905" s="618" t="str">
        <f>IF(VLOOKUP($AU905,'FE Source'!$A:$W,12,FALSE)=0,"-",VLOOKUP($AU905,'FE Source'!$A:$W,12,FALSE))</f>
        <v>-</v>
      </c>
      <c r="AG905" s="618">
        <f>IF(VLOOKUP($AU905,'FE Source'!$A:$W,14,FALSE)=0,"-",VLOOKUP($AU905,'FE Source'!$A:$W,14,FALSE))</f>
        <v>-14.8</v>
      </c>
      <c r="AH905" s="102"/>
      <c r="AI905" s="618">
        <f>IF(VLOOKUP($AU905,'FE Source'!$A:$Y,20,FALSE)=0,"-",VLOOKUP($AU905,'FE Source'!$A:$Y,20,FALSE))</f>
        <v>74.03</v>
      </c>
      <c r="AJ905" s="102"/>
      <c r="AK905" s="102"/>
      <c r="AL905" s="632">
        <f>IF(VLOOKUP($AU905,'FE Source'!$A:$Y,19,FALSE)=0,"-",VLOOKUP($AU905,'FE Source'!$A:$Y,19,FALSE))</f>
        <v>85.66</v>
      </c>
      <c r="AM905" s="102"/>
      <c r="AN905" s="635">
        <f>IF(VLOOKUP($AU905,'FE Source'!$A:$W,13,FALSE)=0,"-",VLOOKUP($AU905,'FE Source'!$A:$W,13,FALSE))</f>
        <v>5420.3</v>
      </c>
      <c r="AO905" s="634" t="str">
        <f>IF(J905="no","-",IF(VLOOKUP($AU905,'FE Source'!$A:$W,15,FALSE)=0,"-",VLOOKUP($AU905,'FE Source'!$A:$W,15,FALSE)))</f>
        <v>-</v>
      </c>
      <c r="AP905" s="618" t="str">
        <f>IF(AO905="-","-",IF(VLOOKUP($AU905,'FE Source'!$A:$Z,21,FALSE)=0,"-",IF(VLOOKUP($AU905,'FE Source'!$A:$Z,21,FALSE)=2,"Semi-Annual",IF(VLOOKUP($AU905,'FE Source'!$A:$Z,21,FALSE)=4,"Quarterly",IF(VLOOKUP($AU905,'FE Source'!$A:$Z,21,FALSE)=12,"Monthly","Annual")))))</f>
        <v>-</v>
      </c>
      <c r="AQ905" s="632">
        <f t="array" ref="AQ905">IF(VLOOKUP($AU905,'FE Source'!$A:$W,16,FALSE)=0,"-",VLOOKUP($AU905,'FE Source'!$A:$W,16,FALSE))</f>
        <v>1.4</v>
      </c>
      <c r="AR905" s="636" t="str">
        <f>IF(VLOOKUP($AU905,'FE Source'!$A:$W,17,FALSE)=0,"-",VLOOKUP($AU905,'FE Source'!$A:$W,17,FALSE))</f>
        <v>-</v>
      </c>
      <c r="AS905" s="634">
        <f>IF(VLOOKUP($AU905,'FE Source'!$AN:$AS,4,FALSE)="",VLOOKUP($AU905,'FE Source'!$AN:$AS,3,FALSE),VLOOKUP($AU905,'FE Source'!$AN:$AS,4,FALSE))</f>
        <v>17.510000000000002</v>
      </c>
      <c r="AT905" s="637">
        <f>IF(VLOOKUP($AU905,'FE Source'!$AN:$AS,5,FALSE)=0,"-",VLOOKUP($AU905,'FE Source'!$AN:$AS,5,FALSE))</f>
        <v>45783</v>
      </c>
      <c r="AU905" s="636" t="s">
        <v>5684</v>
      </c>
      <c r="BE905" s="215">
        <f>IF(VLOOKUP($AU905,'FE Source'!$A:$AK,22,FALSE)=0,"-",VLOOKUP($AU905,'FE Source'!$A:$AK,22,FALSE))</f>
        <v>-4.49</v>
      </c>
      <c r="BF905" s="215">
        <f>IF(VLOOKUP($AU905,'FE Source'!$A:$AK,23,FALSE)=0,"-",VLOOKUP($AU905,'FE Source'!$A:$AK,23,FALSE))</f>
        <v>-0.35</v>
      </c>
      <c r="BG905" s="215">
        <f>IF(VLOOKUP($AU905,'FE Source'!$A:$AK,24,FALSE)=0,"-",VLOOKUP($AU905,'FE Source'!$A:$AK,24,FALSE))</f>
        <v>7.39</v>
      </c>
      <c r="BH905" s="215">
        <f>IF(VLOOKUP($AU905,'FE Source'!$A:$AK,25,FALSE)=0,"-",VLOOKUP($AU905,'FE Source'!$A:$AK,25,FALSE))</f>
        <v>-7.4</v>
      </c>
      <c r="BI905" s="215">
        <f>IF(VLOOKUP($AU905,'FE Source'!$A:$AK,26,FALSE)=0,"-",VLOOKUP($AU905,'FE Source'!$A:$AK,26,FALSE))</f>
        <v>1.58</v>
      </c>
      <c r="BJ905" s="215">
        <f>IF(VLOOKUP($AU905,'FE Source'!$A:$AK,27,FALSE)=0,"-",VLOOKUP($AU905,'FE Source'!$A:$AK,27,FALSE))</f>
        <v>14.12</v>
      </c>
      <c r="BK905" s="215">
        <f>IF(VLOOKUP($AU905,'FE Source'!$A:$AK,28,FALSE)=0,"-",VLOOKUP($AU905,'FE Source'!$A:$AK,28,FALSE))</f>
        <v>-8.0500000000000007</v>
      </c>
      <c r="BL905" s="215">
        <f>IF(VLOOKUP($AU905,'FE Source'!$A:$AK,29,FALSE)=0,"-",VLOOKUP($AU905,'FE Source'!$A:$AK,29,FALSE))</f>
        <v>-23.34</v>
      </c>
      <c r="BM905" s="215">
        <f>IF(VLOOKUP($AU905,'FE Source'!$A:$AK,30,FALSE)=0,"-",VLOOKUP($AU905,'FE Source'!$A:$AK,30,FALSE))</f>
        <v>4.7300000000000004</v>
      </c>
      <c r="BN905" t="str">
        <f>IF(VLOOKUP($AU905,'FE Source'!$A:$AK,31,FALSE)="No Specified Index","-",IF(VLOOKUP($AU905,'FE Source'!$A:$AK,31,FALSE)=0,"-",VLOOKUP($AU905,'FE Source'!$A:$AK,31,FALSE)))</f>
        <v>Bloomberg U.S. Aggregate Index.</v>
      </c>
      <c r="BO905" s="217">
        <f>IF(VLOOKUP($AU905,'FE Source'!$A:$AK,32,FALSE)=0,"-",VLOOKUP($AU905,'FE Source'!$A:$AK,32,FALSE))</f>
        <v>38807</v>
      </c>
      <c r="BP905" s="18">
        <f>IF(VLOOKUP($AU905,'FE Source'!$AZ:$BC,2,FALSE)=0,"-",VLOOKUP($AU905,'FE Source'!$AZ:$BC,2,FALSE))</f>
        <v>-1.9</v>
      </c>
      <c r="BQ905" s="18">
        <f>IF(VLOOKUP($AU905,'FE Source'!$AZ:$BC,3,FALSE)=0,"-",VLOOKUP($AU905,'FE Source'!$AZ:$BC,3,FALSE))</f>
        <v>-0.43</v>
      </c>
      <c r="BR905" s="18">
        <f>IF(VLOOKUP($AU905,'FE Source'!$AZ:$BC,4,FALSE)=0,"-",VLOOKUP($AU905,'FE Source'!$AZ:$BC,4,FALSE))</f>
        <v>-1.45</v>
      </c>
    </row>
    <row r="906" spans="3:70" ht="15">
      <c r="C906" s="650" t="str">
        <f>INDEX('UT - Retail'!$B$7:$B$1409,MATCH(AU906,'UT - Retail'!$U$7:$U$1409,0),1)</f>
        <v>PIMCO Total Return Bond Fund Cl E Acc SGD-H</v>
      </c>
      <c r="D906" s="650"/>
      <c r="E906" s="618" t="str">
        <f>VLOOKUP(C906,'UT - Retail'!$B:$K,8,FALSE)</f>
        <v>Fixed Income</v>
      </c>
      <c r="F906" s="618" t="str">
        <f>VLOOKUP(C906,'UT - Retail'!$B:$K,9,FALSE)</f>
        <v>US</v>
      </c>
      <c r="G906" s="618" t="str">
        <f>VLOOKUP(C906,'UT - Retail'!$B:$K,10,FALSE)</f>
        <v>General</v>
      </c>
      <c r="H906" s="82" t="str">
        <f>VLOOKUP(C906,'UT - Retail'!$B:$N,13,FALSE)</f>
        <v>No</v>
      </c>
      <c r="I906" s="82" t="str">
        <f>VLOOKUP(C906,'UT - Retail'!$B:$Q,14,FALSE)</f>
        <v>No</v>
      </c>
      <c r="J906" s="618" t="str">
        <f>VLOOKUP(C906,'UT - Retail'!$B:$Q,11,FALSE)</f>
        <v>No</v>
      </c>
      <c r="K906" s="130" t="str">
        <f>VLOOKUP(C906,'UT - Retail'!$B:$P,15,FALSE)</f>
        <v>Yes</v>
      </c>
      <c r="L906" s="82" t="str">
        <f>VLOOKUP(C906,'UT - Retail'!$B:$Q,16,FALSE)</f>
        <v>Both</v>
      </c>
      <c r="M906" s="618" t="str">
        <f>VLOOKUP(C906,'UT - Retail'!$B:$K,6,FALSE)</f>
        <v>SGD</v>
      </c>
      <c r="N906" s="618" t="str">
        <f>IFERROR(IF(MATCH(C906,'Portfolio Construction'!$AL:$AL,0),"Yes","No"),"No")</f>
        <v>No</v>
      </c>
      <c r="O906" s="618" t="str">
        <f>IFERROR(IF(MATCH(C906,'Portfolio Construction'!$AN:$AN,0),"Yes","No"),"No")</f>
        <v>No</v>
      </c>
      <c r="P906" s="618" t="str">
        <f>IFERROR(IF(MATCH(C906,'Portfolio Construction'!$AP:$AP,0),"Yes","No"),"No")</f>
        <v>No</v>
      </c>
      <c r="Q906" s="618" t="str">
        <f>IFERROR(IF(MATCH(C906,'Portfolio Construction'!$AR:$AR,0),"Yes","No"),"No")</f>
        <v>No</v>
      </c>
      <c r="R906" s="618" t="str">
        <f>IFERROR(IF(MATCH(C906,'Portfolio Construction'!$AT:$AT,0),"Yes","No"),"No")</f>
        <v>No</v>
      </c>
      <c r="S906" s="618" t="str">
        <f>IFERROR(IF(MATCH(C906,'Portfolio Construction'!$AV:$AV,0),"Yes","No"),"No")</f>
        <v>No</v>
      </c>
      <c r="T906" s="618" t="str">
        <f>IFERROR(IF(MATCH(C906,'Portfolio Construction'!$AX:$AX,0),"Yes","No"),"No")</f>
        <v>No</v>
      </c>
      <c r="U906" s="618" t="str">
        <f>IFERROR(IF(MATCH(C906,'Portfolio Construction'!$AZ:$AZ,0),"Yes","No"),"No")</f>
        <v>No</v>
      </c>
      <c r="V906" s="618" t="str">
        <f>IFERROR(IF(MATCH(C906,'Portfolio Construction'!$BB:$BB,0),"Yes","No"),"No")</f>
        <v>No</v>
      </c>
      <c r="W906" s="618">
        <f>IF(VLOOKUP($AU906,'FE Source'!$A:$W,3,FALSE)=0,"-",VLOOKUP($AU906,'FE Source'!$A:$W,3,FALSE))</f>
        <v>2.02</v>
      </c>
      <c r="X906" s="618">
        <f>IF(VLOOKUP($AU906,'FE Source'!$A:$W,4,FALSE)=0,"-",VLOOKUP($AU906,'FE Source'!$A:$W,4,FALSE))</f>
        <v>-1.75</v>
      </c>
      <c r="Y906" s="618">
        <f>IF(VLOOKUP($AU906,'FE Source'!$A:$W,5,FALSE)=0,"-",VLOOKUP($AU906,'FE Source'!$A:$W,5,FALSE))</f>
        <v>1.43</v>
      </c>
      <c r="Z906" s="618">
        <f>IF(VLOOKUP($AU906,'FE Source'!$A:$W,6,FALSE)=0,"-",VLOOKUP($AU906,'FE Source'!$A:$W,6,FALSE))</f>
        <v>3.63</v>
      </c>
      <c r="AA906" s="618">
        <f>IF(VLOOKUP($AU906,'FE Source'!$A:$W,7,FALSE)=0,"-",VLOOKUP($AU906,'FE Source'!$A:$W,7,FALSE))</f>
        <v>0.14000000000000001</v>
      </c>
      <c r="AB906" s="618">
        <f>IF(VLOOKUP($AU906,'FE Source'!$A:$W,8,FALSE)=0,"-",VLOOKUP($AU906,'FE Source'!$A:$W,8,FALSE))</f>
        <v>-2.0099999999999998</v>
      </c>
      <c r="AC906" s="632">
        <f>IF(VLOOKUP($AU906,'FE Source'!$A:$W,9,FALSE)=0,"-",VLOOKUP($AU906,'FE Source'!$A:$W,9,FALSE))</f>
        <v>0.39</v>
      </c>
      <c r="AD906" s="634">
        <f>IF(VLOOKUP($AU906,'FE Source'!$A:$W,10,FALSE)=0,"-",VLOOKUP($AU906,'FE Source'!$A:$W,10,FALSE))</f>
        <v>0.81</v>
      </c>
      <c r="AE906" s="618">
        <f>IF(VLOOKUP($AU906,'FE Source'!$A:$W,11,FALSE)=0,"-",VLOOKUP($AU906,'FE Source'!$A:$W,11,FALSE))</f>
        <v>7.53</v>
      </c>
      <c r="AF906" s="618" t="str">
        <f>IF(VLOOKUP($AU906,'FE Source'!$A:$W,12,FALSE)=0,"-",VLOOKUP($AU906,'FE Source'!$A:$W,12,FALSE))</f>
        <v>-</v>
      </c>
      <c r="AG906" s="618">
        <f>IF(VLOOKUP($AU906,'FE Source'!$A:$W,14,FALSE)=0,"-",VLOOKUP($AU906,'FE Source'!$A:$W,14,FALSE))</f>
        <v>-10.28</v>
      </c>
      <c r="AH906" s="102"/>
      <c r="AI906" s="618">
        <f>IF(VLOOKUP($AU906,'FE Source'!$A:$Y,20,FALSE)=0,"-",VLOOKUP($AU906,'FE Source'!$A:$Y,20,FALSE))</f>
        <v>91.36</v>
      </c>
      <c r="AJ906" s="102"/>
      <c r="AK906" s="102"/>
      <c r="AL906" s="632">
        <f>IF(VLOOKUP($AU906,'FE Source'!$A:$Y,19,FALSE)=0,"-",VLOOKUP($AU906,'FE Source'!$A:$Y,19,FALSE))</f>
        <v>101.37</v>
      </c>
      <c r="AM906" s="102"/>
      <c r="AN906" s="635">
        <f>IF(VLOOKUP($AU906,'FE Source'!$A:$W,13,FALSE)=0,"-",VLOOKUP($AU906,'FE Source'!$A:$W,13,FALSE))</f>
        <v>5420.3</v>
      </c>
      <c r="AO906" s="634" t="str">
        <f>IF(J906="no","-",IF(VLOOKUP($AU906,'FE Source'!$A:$W,15,FALSE)=0,"-",VLOOKUP($AU906,'FE Source'!$A:$W,15,FALSE)))</f>
        <v>-</v>
      </c>
      <c r="AP906" s="618" t="str">
        <f>IF(AO906="-","-",IF(VLOOKUP($AU906,'FE Source'!$A:$Z,21,FALSE)=0,"-",IF(VLOOKUP($AU906,'FE Source'!$A:$Z,21,FALSE)=2,"Semi-Annual",IF(VLOOKUP($AU906,'FE Source'!$A:$Z,21,FALSE)=4,"Quarterly",IF(VLOOKUP($AU906,'FE Source'!$A:$Z,21,FALSE)=12,"Monthly","Annual")))))</f>
        <v>-</v>
      </c>
      <c r="AQ906" s="632">
        <f t="array" ref="AQ906">IF(VLOOKUP($AU906,'FE Source'!$A:$W,16,FALSE)=0,"-",VLOOKUP($AU906,'FE Source'!$A:$W,16,FALSE))</f>
        <v>1.4</v>
      </c>
      <c r="AR906" s="636" t="str">
        <f>IF(VLOOKUP($AU906,'FE Source'!$A:$W,17,FALSE)=0,"-",VLOOKUP($AU906,'FE Source'!$A:$W,17,FALSE))</f>
        <v>-</v>
      </c>
      <c r="AS906" s="634">
        <f>IF(VLOOKUP($AU906,'FE Source'!$AN:$AS,4,FALSE)="",VLOOKUP($AU906,'FE Source'!$AN:$AS,3,FALSE),VLOOKUP($AU906,'FE Source'!$AN:$AS,4,FALSE))</f>
        <v>38.340000000000003</v>
      </c>
      <c r="AT906" s="637">
        <f>IF(VLOOKUP($AU906,'FE Source'!$AN:$AS,5,FALSE)=0,"-",VLOOKUP($AU906,'FE Source'!$AN:$AS,5,FALSE))</f>
        <v>45783</v>
      </c>
      <c r="AU906" s="636" t="s">
        <v>735</v>
      </c>
      <c r="BE906" s="215">
        <f>IF(VLOOKUP($AU906,'FE Source'!$A:$AK,22,FALSE)=0,"-",VLOOKUP($AU906,'FE Source'!$A:$AK,22,FALSE))</f>
        <v>0.6</v>
      </c>
      <c r="BF906" s="215">
        <f>IF(VLOOKUP($AU906,'FE Source'!$A:$AK,23,FALSE)=0,"-",VLOOKUP($AU906,'FE Source'!$A:$AK,23,FALSE))</f>
        <v>2.5499999999999998</v>
      </c>
      <c r="BG906" s="215">
        <f>IF(VLOOKUP($AU906,'FE Source'!$A:$AK,24,FALSE)=0,"-",VLOOKUP($AU906,'FE Source'!$A:$AK,24,FALSE))</f>
        <v>3.75</v>
      </c>
      <c r="BH906" s="215">
        <f>IF(VLOOKUP($AU906,'FE Source'!$A:$AK,25,FALSE)=0,"-",VLOOKUP($AU906,'FE Source'!$A:$AK,25,FALSE))</f>
        <v>-2.7</v>
      </c>
      <c r="BI906" s="215">
        <f>IF(VLOOKUP($AU906,'FE Source'!$A:$AK,26,FALSE)=0,"-",VLOOKUP($AU906,'FE Source'!$A:$AK,26,FALSE))</f>
        <v>7.36</v>
      </c>
      <c r="BJ906" s="215">
        <f>IF(VLOOKUP($AU906,'FE Source'!$A:$AK,27,FALSE)=0,"-",VLOOKUP($AU906,'FE Source'!$A:$AK,27,FALSE))</f>
        <v>7.8</v>
      </c>
      <c r="BK906" s="215">
        <f>IF(VLOOKUP($AU906,'FE Source'!$A:$AK,28,FALSE)=0,"-",VLOOKUP($AU906,'FE Source'!$A:$AK,28,FALSE))</f>
        <v>-2.06</v>
      </c>
      <c r="BL906" s="215">
        <f>IF(VLOOKUP($AU906,'FE Source'!$A:$AK,29,FALSE)=0,"-",VLOOKUP($AU906,'FE Source'!$A:$AK,29,FALSE))</f>
        <v>-16.22</v>
      </c>
      <c r="BM906" s="215">
        <f>IF(VLOOKUP($AU906,'FE Source'!$A:$AK,30,FALSE)=0,"-",VLOOKUP($AU906,'FE Source'!$A:$AK,30,FALSE))</f>
        <v>3.64</v>
      </c>
      <c r="BN906" t="str">
        <f>IF(VLOOKUP($AU906,'FE Source'!$A:$AK,31,FALSE)="No Specified Index","-",IF(VLOOKUP($AU906,'FE Source'!$A:$AK,31,FALSE)=0,"-",VLOOKUP($AU906,'FE Source'!$A:$AK,31,FALSE)))</f>
        <v>Bloomberg U.S. Aggregate Index.</v>
      </c>
      <c r="BO906" s="217">
        <f>IF(VLOOKUP($AU906,'FE Source'!$A:$AK,32,FALSE)=0,"-",VLOOKUP($AU906,'FE Source'!$A:$AK,32,FALSE))</f>
        <v>39128</v>
      </c>
      <c r="BP906" s="18">
        <f>IF(VLOOKUP($AU906,'FE Source'!$AZ:$BC,2,FALSE)=0,"-",VLOOKUP($AU906,'FE Source'!$AZ:$BC,2,FALSE))</f>
        <v>-2.4</v>
      </c>
      <c r="BQ906" s="18">
        <f>IF(VLOOKUP($AU906,'FE Source'!$AZ:$BC,3,FALSE)=0,"-",VLOOKUP($AU906,'FE Source'!$AZ:$BC,3,FALSE))</f>
        <v>-0.57999999999999996</v>
      </c>
      <c r="BR906" s="18">
        <f>IF(VLOOKUP($AU906,'FE Source'!$AZ:$BC,4,FALSE)=0,"-",VLOOKUP($AU906,'FE Source'!$AZ:$BC,4,FALSE))</f>
        <v>1.18</v>
      </c>
    </row>
    <row r="907" spans="3:70" ht="15">
      <c r="C907" s="650" t="str">
        <f>INDEX('UT - Retail'!$B$7:$B$1409,MATCH(AU907,'UT - Retail'!$U$7:$U$1409,0),1)</f>
        <v>PIMCO Total Return Bond Fund Cl E Acc USD</v>
      </c>
      <c r="D907" s="650"/>
      <c r="E907" s="618" t="str">
        <f>VLOOKUP(C907,'UT - Retail'!$B:$K,8,FALSE)</f>
        <v>Fixed Income</v>
      </c>
      <c r="F907" s="618" t="str">
        <f>VLOOKUP(C907,'UT - Retail'!$B:$K,9,FALSE)</f>
        <v>US</v>
      </c>
      <c r="G907" s="618" t="str">
        <f>VLOOKUP(C907,'UT - Retail'!$B:$K,10,FALSE)</f>
        <v>General</v>
      </c>
      <c r="H907" s="82" t="str">
        <f>VLOOKUP(C907,'UT - Retail'!$B:$N,13,FALSE)</f>
        <v>No</v>
      </c>
      <c r="I907" s="82" t="str">
        <f>VLOOKUP(C907,'UT - Retail'!$B:$Q,14,FALSE)</f>
        <v>No</v>
      </c>
      <c r="J907" s="618" t="str">
        <f>VLOOKUP(C907,'UT - Retail'!$B:$Q,11,FALSE)</f>
        <v>No</v>
      </c>
      <c r="K907" s="130" t="str">
        <f>VLOOKUP(C907,'UT - Retail'!$B:$P,15,FALSE)</f>
        <v>Yes</v>
      </c>
      <c r="L907" s="82" t="str">
        <f>VLOOKUP(C907,'UT - Retail'!$B:$Q,16,FALSE)</f>
        <v>Both</v>
      </c>
      <c r="M907" s="618" t="str">
        <f>VLOOKUP(C907,'UT - Retail'!$B:$K,6,FALSE)</f>
        <v>USD</v>
      </c>
      <c r="N907" s="618" t="str">
        <f>IFERROR(IF(MATCH(C907,'Portfolio Construction'!$AL:$AL,0),"Yes","No"),"No")</f>
        <v>No</v>
      </c>
      <c r="O907" s="618" t="str">
        <f>IFERROR(IF(MATCH(C907,'Portfolio Construction'!$AN:$AN,0),"Yes","No"),"No")</f>
        <v>No</v>
      </c>
      <c r="P907" s="618" t="str">
        <f>IFERROR(IF(MATCH(C907,'Portfolio Construction'!$AP:$AP,0),"Yes","No"),"No")</f>
        <v>No</v>
      </c>
      <c r="Q907" s="618" t="str">
        <f>IFERROR(IF(MATCH(C907,'Portfolio Construction'!$AR:$AR,0),"Yes","No"),"No")</f>
        <v>No</v>
      </c>
      <c r="R907" s="618" t="str">
        <f>IFERROR(IF(MATCH(C907,'Portfolio Construction'!$AT:$AT,0),"Yes","No"),"No")</f>
        <v>No</v>
      </c>
      <c r="S907" s="618" t="str">
        <f>IFERROR(IF(MATCH(C907,'Portfolio Construction'!$AV:$AV,0),"Yes","No"),"No")</f>
        <v>No</v>
      </c>
      <c r="T907" s="618" t="str">
        <f>IFERROR(IF(MATCH(C907,'Portfolio Construction'!$AX:$AX,0),"Yes","No"),"No")</f>
        <v>No</v>
      </c>
      <c r="U907" s="618" t="str">
        <f>IFERROR(IF(MATCH(C907,'Portfolio Construction'!$AZ:$AZ,0),"Yes","No"),"No")</f>
        <v>No</v>
      </c>
      <c r="V907" s="618" t="str">
        <f>IFERROR(IF(MATCH(C907,'Portfolio Construction'!$BB:$BB,0),"Yes","No"),"No")</f>
        <v>No</v>
      </c>
      <c r="W907" s="618">
        <f>IF(VLOOKUP($AU907,'FE Source'!$A:$W,3,FALSE)=0,"-",VLOOKUP($AU907,'FE Source'!$A:$W,3,FALSE))</f>
        <v>-3.11</v>
      </c>
      <c r="X907" s="618">
        <f>IF(VLOOKUP($AU907,'FE Source'!$A:$W,4,FALSE)=0,"-",VLOOKUP($AU907,'FE Source'!$A:$W,4,FALSE))</f>
        <v>-5.65</v>
      </c>
      <c r="Y907" s="618">
        <f>IF(VLOOKUP($AU907,'FE Source'!$A:$W,5,FALSE)=0,"-",VLOOKUP($AU907,'FE Source'!$A:$W,5,FALSE))</f>
        <v>-1.26</v>
      </c>
      <c r="Z907" s="618">
        <f>IF(VLOOKUP($AU907,'FE Source'!$A:$W,6,FALSE)=0,"-",VLOOKUP($AU907,'FE Source'!$A:$W,6,FALSE))</f>
        <v>0.64</v>
      </c>
      <c r="AA907" s="618">
        <f>IF(VLOOKUP($AU907,'FE Source'!$A:$W,7,FALSE)=0,"-",VLOOKUP($AU907,'FE Source'!$A:$W,7,FALSE))</f>
        <v>-0.82</v>
      </c>
      <c r="AB907" s="618">
        <f>IF(VLOOKUP($AU907,'FE Source'!$A:$W,8,FALSE)=0,"-",VLOOKUP($AU907,'FE Source'!$A:$W,8,FALSE))</f>
        <v>-3.08</v>
      </c>
      <c r="AC907" s="632">
        <f>IF(VLOOKUP($AU907,'FE Source'!$A:$W,9,FALSE)=0,"-",VLOOKUP($AU907,'FE Source'!$A:$W,9,FALSE))</f>
        <v>0.64</v>
      </c>
      <c r="AD907" s="634">
        <f>IF(VLOOKUP($AU907,'FE Source'!$A:$W,10,FALSE)=0,"-",VLOOKUP($AU907,'FE Source'!$A:$W,10,FALSE))</f>
        <v>1.21</v>
      </c>
      <c r="AE907" s="618">
        <f>IF(VLOOKUP($AU907,'FE Source'!$A:$W,11,FALSE)=0,"-",VLOOKUP($AU907,'FE Source'!$A:$W,11,FALSE))</f>
        <v>5.26</v>
      </c>
      <c r="AF907" s="618" t="str">
        <f>IF(VLOOKUP($AU907,'FE Source'!$A:$W,12,FALSE)=0,"-",VLOOKUP($AU907,'FE Source'!$A:$W,12,FALSE))</f>
        <v>-</v>
      </c>
      <c r="AG907" s="618">
        <f>IF(VLOOKUP($AU907,'FE Source'!$A:$W,14,FALSE)=0,"-",VLOOKUP($AU907,'FE Source'!$A:$W,14,FALSE))</f>
        <v>-9.51</v>
      </c>
      <c r="AH907" s="102"/>
      <c r="AI907" s="618">
        <f>IF(VLOOKUP($AU907,'FE Source'!$A:$Y,20,FALSE)=0,"-",VLOOKUP($AU907,'FE Source'!$A:$Y,20,FALSE))</f>
        <v>117.73</v>
      </c>
      <c r="AJ907" s="102"/>
      <c r="AK907" s="102"/>
      <c r="AL907" s="632">
        <f>IF(VLOOKUP($AU907,'FE Source'!$A:$Y,19,FALSE)=0,"-",VLOOKUP($AU907,'FE Source'!$A:$Y,19,FALSE))</f>
        <v>132.94</v>
      </c>
      <c r="AM907" s="102"/>
      <c r="AN907" s="635">
        <f>IF(VLOOKUP($AU907,'FE Source'!$A:$W,13,FALSE)=0,"-",VLOOKUP($AU907,'FE Source'!$A:$W,13,FALSE))</f>
        <v>5420.3</v>
      </c>
      <c r="AO907" s="634" t="str">
        <f>IF(J907="no","-",IF(VLOOKUP($AU907,'FE Source'!$A:$W,15,FALSE)=0,"-",VLOOKUP($AU907,'FE Source'!$A:$W,15,FALSE)))</f>
        <v>-</v>
      </c>
      <c r="AP907" s="618" t="str">
        <f>IF(AO907="-","-",IF(VLOOKUP($AU907,'FE Source'!$A:$Z,21,FALSE)=0,"-",IF(VLOOKUP($AU907,'FE Source'!$A:$Z,21,FALSE)=2,"Semi-Annual",IF(VLOOKUP($AU907,'FE Source'!$A:$Z,21,FALSE)=4,"Quarterly",IF(VLOOKUP($AU907,'FE Source'!$A:$Z,21,FALSE)=12,"Monthly","Annual")))))</f>
        <v>-</v>
      </c>
      <c r="AQ907" s="632">
        <f t="array" ref="AQ907">IF(VLOOKUP($AU907,'FE Source'!$A:$W,16,FALSE)=0,"-",VLOOKUP($AU907,'FE Source'!$A:$W,16,FALSE))</f>
        <v>1.4</v>
      </c>
      <c r="AR907" s="636" t="str">
        <f>IF(VLOOKUP($AU907,'FE Source'!$A:$W,17,FALSE)=0,"-",VLOOKUP($AU907,'FE Source'!$A:$W,17,FALSE))</f>
        <v>Neutral</v>
      </c>
      <c r="AS907" s="634">
        <f>IF(VLOOKUP($AU907,'FE Source'!$AN:$AS,4,FALSE)="",VLOOKUP($AU907,'FE Source'!$AN:$AS,3,FALSE),VLOOKUP($AU907,'FE Source'!$AN:$AS,4,FALSE))</f>
        <v>27.33</v>
      </c>
      <c r="AT907" s="637">
        <f>IF(VLOOKUP($AU907,'FE Source'!$AN:$AS,5,FALSE)=0,"-",VLOOKUP($AU907,'FE Source'!$AN:$AS,5,FALSE))</f>
        <v>45783</v>
      </c>
      <c r="AU907" s="636" t="s">
        <v>736</v>
      </c>
      <c r="BE907" s="215">
        <f>IF(VLOOKUP($AU907,'FE Source'!$A:$AK,22,FALSE)=0,"-",VLOOKUP($AU907,'FE Source'!$A:$AK,22,FALSE))</f>
        <v>6.84</v>
      </c>
      <c r="BF907" s="215">
        <f>IF(VLOOKUP($AU907,'FE Source'!$A:$AK,23,FALSE)=0,"-",VLOOKUP($AU907,'FE Source'!$A:$AK,23,FALSE))</f>
        <v>4.09</v>
      </c>
      <c r="BG907" s="215">
        <f>IF(VLOOKUP($AU907,'FE Source'!$A:$AK,24,FALSE)=0,"-",VLOOKUP($AU907,'FE Source'!$A:$AK,24,FALSE))</f>
        <v>-3.81</v>
      </c>
      <c r="BH907" s="215">
        <f>IF(VLOOKUP($AU907,'FE Source'!$A:$AK,25,FALSE)=0,"-",VLOOKUP($AU907,'FE Source'!$A:$AK,25,FALSE))</f>
        <v>0.02</v>
      </c>
      <c r="BI907" s="215">
        <f>IF(VLOOKUP($AU907,'FE Source'!$A:$AK,26,FALSE)=0,"-",VLOOKUP($AU907,'FE Source'!$A:$AK,26,FALSE))</f>
        <v>6.55</v>
      </c>
      <c r="BJ907" s="215">
        <f>IF(VLOOKUP($AU907,'FE Source'!$A:$AK,27,FALSE)=0,"-",VLOOKUP($AU907,'FE Source'!$A:$AK,27,FALSE))</f>
        <v>6.31</v>
      </c>
      <c r="BK907" s="215">
        <f>IF(VLOOKUP($AU907,'FE Source'!$A:$AK,28,FALSE)=0,"-",VLOOKUP($AU907,'FE Source'!$A:$AK,28,FALSE))</f>
        <v>-0.16</v>
      </c>
      <c r="BL907" s="215">
        <f>IF(VLOOKUP($AU907,'FE Source'!$A:$AK,29,FALSE)=0,"-",VLOOKUP($AU907,'FE Source'!$A:$AK,29,FALSE))</f>
        <v>-16.46</v>
      </c>
      <c r="BM907" s="215">
        <f>IF(VLOOKUP($AU907,'FE Source'!$A:$AK,30,FALSE)=0,"-",VLOOKUP($AU907,'FE Source'!$A:$AK,30,FALSE))</f>
        <v>3.62</v>
      </c>
      <c r="BN907" t="str">
        <f>IF(VLOOKUP($AU907,'FE Source'!$A:$AK,31,FALSE)="No Specified Index","-",IF(VLOOKUP($AU907,'FE Source'!$A:$AK,31,FALSE)=0,"-",VLOOKUP($AU907,'FE Source'!$A:$AK,31,FALSE)))</f>
        <v>Bloomberg U.S. Aggregate Index.</v>
      </c>
      <c r="BO907" s="217">
        <f>IF(VLOOKUP($AU907,'FE Source'!$A:$AK,32,FALSE)=0,"-",VLOOKUP($AU907,'FE Source'!$A:$AK,32,FALSE))</f>
        <v>38807</v>
      </c>
      <c r="BP907" s="18">
        <f>IF(VLOOKUP($AU907,'FE Source'!$AZ:$BC,2,FALSE)=0,"-",VLOOKUP($AU907,'FE Source'!$AZ:$BC,2,FALSE))</f>
        <v>-2.08</v>
      </c>
      <c r="BQ907" s="18">
        <f>IF(VLOOKUP($AU907,'FE Source'!$AZ:$BC,3,FALSE)=0,"-",VLOOKUP($AU907,'FE Source'!$AZ:$BC,3,FALSE))</f>
        <v>-0.69</v>
      </c>
      <c r="BR907" s="18">
        <f>IF(VLOOKUP($AU907,'FE Source'!$AZ:$BC,4,FALSE)=0,"-",VLOOKUP($AU907,'FE Source'!$AZ:$BC,4,FALSE))</f>
        <v>2.16</v>
      </c>
    </row>
    <row r="908" spans="3:70" ht="15">
      <c r="C908" s="650" t="str">
        <f>INDEX('UT - Retail'!$B$7:$B$1409,MATCH(AU908,'UT - Retail'!$U$7:$U$1409,0),1)</f>
        <v>PIMCO Total Return Bond Fund Cl E Inc USD</v>
      </c>
      <c r="D908" s="650"/>
      <c r="E908" s="618" t="str">
        <f>VLOOKUP(C908,'UT - Retail'!$B:$K,8,FALSE)</f>
        <v>Fixed Income</v>
      </c>
      <c r="F908" s="618" t="str">
        <f>VLOOKUP(C908,'UT - Retail'!$B:$K,9,FALSE)</f>
        <v>US</v>
      </c>
      <c r="G908" s="618" t="str">
        <f>VLOOKUP(C908,'UT - Retail'!$B:$K,10,FALSE)</f>
        <v>General</v>
      </c>
      <c r="H908" s="82" t="str">
        <f>VLOOKUP(C908,'UT - Retail'!$B:$N,13,FALSE)</f>
        <v>No</v>
      </c>
      <c r="I908" s="82" t="str">
        <f>VLOOKUP(C908,'UT - Retail'!$B:$Q,14,FALSE)</f>
        <v>No</v>
      </c>
      <c r="J908" s="618" t="str">
        <f>VLOOKUP(C908,'UT - Retail'!$B:$Q,11,FALSE)</f>
        <v>Yes</v>
      </c>
      <c r="K908" s="130" t="str">
        <f>VLOOKUP(C908,'UT - Retail'!$B:$P,15,FALSE)</f>
        <v>Yes</v>
      </c>
      <c r="L908" s="82" t="str">
        <f>VLOOKUP(C908,'UT - Retail'!$B:$Q,16,FALSE)</f>
        <v>iFast</v>
      </c>
      <c r="M908" s="618" t="str">
        <f>VLOOKUP(C908,'UT - Retail'!$B:$K,6,FALSE)</f>
        <v>USD</v>
      </c>
      <c r="N908" s="618" t="str">
        <f>IFERROR(IF(MATCH(C908,'Portfolio Construction'!$AL:$AL,0),"Yes","No"),"No")</f>
        <v>No</v>
      </c>
      <c r="O908" s="618" t="str">
        <f>IFERROR(IF(MATCH(C908,'Portfolio Construction'!$AN:$AN,0),"Yes","No"),"No")</f>
        <v>No</v>
      </c>
      <c r="P908" s="618" t="str">
        <f>IFERROR(IF(MATCH(C908,'Portfolio Construction'!$AP:$AP,0),"Yes","No"),"No")</f>
        <v>No</v>
      </c>
      <c r="Q908" s="618" t="str">
        <f>IFERROR(IF(MATCH(C908,'Portfolio Construction'!$AR:$AR,0),"Yes","No"),"No")</f>
        <v>No</v>
      </c>
      <c r="R908" s="618" t="str">
        <f>IFERROR(IF(MATCH(C908,'Portfolio Construction'!$AT:$AT,0),"Yes","No"),"No")</f>
        <v>No</v>
      </c>
      <c r="S908" s="618" t="str">
        <f>IFERROR(IF(MATCH(C908,'Portfolio Construction'!$AV:$AV,0),"Yes","No"),"No")</f>
        <v>No</v>
      </c>
      <c r="T908" s="618" t="str">
        <f>IFERROR(IF(MATCH(C908,'Portfolio Construction'!$AX:$AX,0),"Yes","No"),"No")</f>
        <v>No</v>
      </c>
      <c r="U908" s="618" t="str">
        <f>IFERROR(IF(MATCH(C908,'Portfolio Construction'!$AZ:$AZ,0),"Yes","No"),"No")</f>
        <v>No</v>
      </c>
      <c r="V908" s="618" t="str">
        <f>IFERROR(IF(MATCH(C908,'Portfolio Construction'!$BB:$BB,0),"Yes","No"),"No")</f>
        <v>No</v>
      </c>
      <c r="W908" s="618">
        <f>IF(VLOOKUP($AU908,'FE Source'!$A:$W,3,FALSE)=0,"-",VLOOKUP($AU908,'FE Source'!$A:$W,3,FALSE))</f>
        <v>-3.08</v>
      </c>
      <c r="X908" s="618">
        <f>IF(VLOOKUP($AU908,'FE Source'!$A:$W,4,FALSE)=0,"-",VLOOKUP($AU908,'FE Source'!$A:$W,4,FALSE))</f>
        <v>-5.65</v>
      </c>
      <c r="Y908" s="618">
        <f>IF(VLOOKUP($AU908,'FE Source'!$A:$W,5,FALSE)=0,"-",VLOOKUP($AU908,'FE Source'!$A:$W,5,FALSE))</f>
        <v>-1.21</v>
      </c>
      <c r="Z908" s="618">
        <f>IF(VLOOKUP($AU908,'FE Source'!$A:$W,6,FALSE)=0,"-",VLOOKUP($AU908,'FE Source'!$A:$W,6,FALSE))</f>
        <v>0.66</v>
      </c>
      <c r="AA908" s="618">
        <f>IF(VLOOKUP($AU908,'FE Source'!$A:$W,7,FALSE)=0,"-",VLOOKUP($AU908,'FE Source'!$A:$W,7,FALSE))</f>
        <v>-0.82</v>
      </c>
      <c r="AB908" s="618">
        <f>IF(VLOOKUP($AU908,'FE Source'!$A:$W,8,FALSE)=0,"-",VLOOKUP($AU908,'FE Source'!$A:$W,8,FALSE))</f>
        <v>-3.07</v>
      </c>
      <c r="AC908" s="632">
        <f>IF(VLOOKUP($AU908,'FE Source'!$A:$W,9,FALSE)=0,"-",VLOOKUP($AU908,'FE Source'!$A:$W,9,FALSE))</f>
        <v>0.64</v>
      </c>
      <c r="AD908" s="634">
        <f>IF(VLOOKUP($AU908,'FE Source'!$A:$W,10,FALSE)=0,"-",VLOOKUP($AU908,'FE Source'!$A:$W,10,FALSE))</f>
        <v>1.21</v>
      </c>
      <c r="AE908" s="618">
        <f>IF(VLOOKUP($AU908,'FE Source'!$A:$W,11,FALSE)=0,"-",VLOOKUP($AU908,'FE Source'!$A:$W,11,FALSE))</f>
        <v>5.27</v>
      </c>
      <c r="AF908" s="618" t="str">
        <f>IF(VLOOKUP($AU908,'FE Source'!$A:$W,12,FALSE)=0,"-",VLOOKUP($AU908,'FE Source'!$A:$W,12,FALSE))</f>
        <v>-</v>
      </c>
      <c r="AG908" s="618">
        <f>IF(VLOOKUP($AU908,'FE Source'!$A:$W,14,FALSE)=0,"-",VLOOKUP($AU908,'FE Source'!$A:$W,14,FALSE))</f>
        <v>-9.5399999999999991</v>
      </c>
      <c r="AH908" s="102"/>
      <c r="AI908" s="618">
        <f>IF(VLOOKUP($AU908,'FE Source'!$A:$Y,20,FALSE)=0,"-",VLOOKUP($AU908,'FE Source'!$A:$Y,20,FALSE))</f>
        <v>117.75</v>
      </c>
      <c r="AJ908" s="102"/>
      <c r="AK908" s="102"/>
      <c r="AL908" s="632">
        <f>IF(VLOOKUP($AU908,'FE Source'!$A:$Y,19,FALSE)=0,"-",VLOOKUP($AU908,'FE Source'!$A:$Y,19,FALSE))</f>
        <v>132.87</v>
      </c>
      <c r="AM908" s="102"/>
      <c r="AN908" s="635">
        <f>IF(VLOOKUP($AU908,'FE Source'!$A:$W,13,FALSE)=0,"-",VLOOKUP($AU908,'FE Source'!$A:$W,13,FALSE))</f>
        <v>5420.3</v>
      </c>
      <c r="AO908" s="634">
        <f>IF(J908="no","-",IF(VLOOKUP($AU908,'FE Source'!$A:$W,15,FALSE)=0,"-",VLOOKUP($AU908,'FE Source'!$A:$W,15,FALSE)))</f>
        <v>2.9</v>
      </c>
      <c r="AP908" s="618" t="str">
        <f>IF(AO908="-","-",IF(VLOOKUP($AU908,'FE Source'!$A:$Z,21,FALSE)=0,"-",IF(VLOOKUP($AU908,'FE Source'!$A:$Z,21,FALSE)=2,"Semi-Annual",IF(VLOOKUP($AU908,'FE Source'!$A:$Z,21,FALSE)=4,"Quarterly",IF(VLOOKUP($AU908,'FE Source'!$A:$Z,21,FALSE)=12,"Monthly","Annual")))))</f>
        <v>Monthly</v>
      </c>
      <c r="AQ908" s="632">
        <f t="array" ref="AQ908">IF(VLOOKUP($AU908,'FE Source'!$A:$W,16,FALSE)=0,"-",VLOOKUP($AU908,'FE Source'!$A:$W,16,FALSE))</f>
        <v>1.4</v>
      </c>
      <c r="AR908" s="636" t="str">
        <f>IF(VLOOKUP($AU908,'FE Source'!$A:$W,17,FALSE)=0,"-",VLOOKUP($AU908,'FE Source'!$A:$W,17,FALSE))</f>
        <v>Neutral</v>
      </c>
      <c r="AS908" s="634">
        <f>IF(VLOOKUP($AU908,'FE Source'!$AN:$AS,4,FALSE)="",VLOOKUP($AU908,'FE Source'!$AN:$AS,3,FALSE),VLOOKUP($AU908,'FE Source'!$AN:$AS,4,FALSE))</f>
        <v>11.6</v>
      </c>
      <c r="AT908" s="637">
        <f>IF(VLOOKUP($AU908,'FE Source'!$AN:$AS,5,FALSE)=0,"-",VLOOKUP($AU908,'FE Source'!$AN:$AS,5,FALSE))</f>
        <v>45783</v>
      </c>
      <c r="AU908" s="636" t="s">
        <v>5688</v>
      </c>
      <c r="BE908" s="215">
        <f>IF(VLOOKUP($AU908,'FE Source'!$A:$AK,22,FALSE)=0,"-",VLOOKUP($AU908,'FE Source'!$A:$AK,22,FALSE))</f>
        <v>6.83</v>
      </c>
      <c r="BF908" s="215">
        <f>IF(VLOOKUP($AU908,'FE Source'!$A:$AK,23,FALSE)=0,"-",VLOOKUP($AU908,'FE Source'!$A:$AK,23,FALSE))</f>
        <v>4.0599999999999996</v>
      </c>
      <c r="BG908" s="215">
        <f>IF(VLOOKUP($AU908,'FE Source'!$A:$AK,24,FALSE)=0,"-",VLOOKUP($AU908,'FE Source'!$A:$AK,24,FALSE))</f>
        <v>-3.82</v>
      </c>
      <c r="BH908" s="215">
        <f>IF(VLOOKUP($AU908,'FE Source'!$A:$AK,25,FALSE)=0,"-",VLOOKUP($AU908,'FE Source'!$A:$AK,25,FALSE))</f>
        <v>0.01</v>
      </c>
      <c r="BI908" s="215">
        <f>IF(VLOOKUP($AU908,'FE Source'!$A:$AK,26,FALSE)=0,"-",VLOOKUP($AU908,'FE Source'!$A:$AK,26,FALSE))</f>
        <v>6.57</v>
      </c>
      <c r="BJ908" s="215">
        <f>IF(VLOOKUP($AU908,'FE Source'!$A:$AK,27,FALSE)=0,"-",VLOOKUP($AU908,'FE Source'!$A:$AK,27,FALSE))</f>
        <v>6.35</v>
      </c>
      <c r="BK908" s="215">
        <f>IF(VLOOKUP($AU908,'FE Source'!$A:$AK,28,FALSE)=0,"-",VLOOKUP($AU908,'FE Source'!$A:$AK,28,FALSE))</f>
        <v>-0.14000000000000001</v>
      </c>
      <c r="BL908" s="215">
        <f>IF(VLOOKUP($AU908,'FE Source'!$A:$AK,29,FALSE)=0,"-",VLOOKUP($AU908,'FE Source'!$A:$AK,29,FALSE))</f>
        <v>-16.5</v>
      </c>
      <c r="BM908" s="215">
        <f>IF(VLOOKUP($AU908,'FE Source'!$A:$AK,30,FALSE)=0,"-",VLOOKUP($AU908,'FE Source'!$A:$AK,30,FALSE))</f>
        <v>3.62</v>
      </c>
      <c r="BN908" t="str">
        <f>IF(VLOOKUP($AU908,'FE Source'!$A:$AK,31,FALSE)="No Specified Index","-",IF(VLOOKUP($AU908,'FE Source'!$A:$AK,31,FALSE)=0,"-",VLOOKUP($AU908,'FE Source'!$A:$AK,31,FALSE)))</f>
        <v>Bloomberg U.S. Aggregate Index.</v>
      </c>
      <c r="BO908" s="217">
        <f>IF(VLOOKUP($AU908,'FE Source'!$A:$AK,32,FALSE)=0,"-",VLOOKUP($AU908,'FE Source'!$A:$AK,32,FALSE))</f>
        <v>38635</v>
      </c>
      <c r="BP908" s="18">
        <f>IF(VLOOKUP($AU908,'FE Source'!$AZ:$BC,2,FALSE)=0,"-",VLOOKUP($AU908,'FE Source'!$AZ:$BC,2,FALSE))</f>
        <v>-2.0699999999999998</v>
      </c>
      <c r="BQ908" s="18">
        <f>IF(VLOOKUP($AU908,'FE Source'!$AZ:$BC,3,FALSE)=0,"-",VLOOKUP($AU908,'FE Source'!$AZ:$BC,3,FALSE))</f>
        <v>-0.7</v>
      </c>
      <c r="BR908" s="18">
        <f>IF(VLOOKUP($AU908,'FE Source'!$AZ:$BC,4,FALSE)=0,"-",VLOOKUP($AU908,'FE Source'!$AZ:$BC,4,FALSE))</f>
        <v>2.2599999999999998</v>
      </c>
    </row>
    <row r="909" spans="3:70" ht="15">
      <c r="C909" s="650" t="str">
        <f>INDEX('UT - Retail'!$B$7:$B$1409,MATCH(AU909,'UT - Retail'!$U$7:$U$1409,0),1)</f>
        <v>PIMCO US High Yield Bond Fund Cl E Acc EUR-H</v>
      </c>
      <c r="D909" s="650"/>
      <c r="E909" s="618" t="str">
        <f>VLOOKUP(C909,'UT - Retail'!$B:$K,8,FALSE)</f>
        <v>Fixed Income</v>
      </c>
      <c r="F909" s="618" t="str">
        <f>VLOOKUP(C909,'UT - Retail'!$B:$K,9,FALSE)</f>
        <v>US</v>
      </c>
      <c r="G909" s="618" t="str">
        <f>VLOOKUP(C909,'UT - Retail'!$B:$K,10,FALSE)</f>
        <v>High Yield</v>
      </c>
      <c r="H909" s="82" t="str">
        <f>VLOOKUP(C909,'UT - Retail'!$B:$N,13,FALSE)</f>
        <v>No</v>
      </c>
      <c r="I909" s="82" t="str">
        <f>VLOOKUP(C909,'UT - Retail'!$B:$Q,14,FALSE)</f>
        <v>No</v>
      </c>
      <c r="J909" s="618" t="str">
        <f>VLOOKUP(C909,'UT - Retail'!$B:$Q,11,FALSE)</f>
        <v>No</v>
      </c>
      <c r="K909" s="130" t="str">
        <f>VLOOKUP(C909,'UT - Retail'!$B:$P,15,FALSE)</f>
        <v>Yes</v>
      </c>
      <c r="L909" s="82" t="str">
        <f>VLOOKUP(C909,'UT - Retail'!$B:$Q,16,FALSE)</f>
        <v>iFast</v>
      </c>
      <c r="M909" s="618" t="str">
        <f>VLOOKUP(C909,'UT - Retail'!$B:$K,6,FALSE)</f>
        <v>EUR</v>
      </c>
      <c r="N909" s="618" t="str">
        <f>IFERROR(IF(MATCH(C909,'Portfolio Construction'!$AL:$AL,0),"Yes","No"),"No")</f>
        <v>No</v>
      </c>
      <c r="O909" s="618" t="str">
        <f>IFERROR(IF(MATCH(C909,'Portfolio Construction'!$AN:$AN,0),"Yes","No"),"No")</f>
        <v>No</v>
      </c>
      <c r="P909" s="618" t="str">
        <f>IFERROR(IF(MATCH(C909,'Portfolio Construction'!$AP:$AP,0),"Yes","No"),"No")</f>
        <v>No</v>
      </c>
      <c r="Q909" s="618" t="str">
        <f>IFERROR(IF(MATCH(C909,'Portfolio Construction'!$AR:$AR,0),"Yes","No"),"No")</f>
        <v>No</v>
      </c>
      <c r="R909" s="618" t="str">
        <f>IFERROR(IF(MATCH(C909,'Portfolio Construction'!$AT:$AT,0),"Yes","No"),"No")</f>
        <v>No</v>
      </c>
      <c r="S909" s="618" t="str">
        <f>IFERROR(IF(MATCH(C909,'Portfolio Construction'!$AV:$AV,0),"Yes","No"),"No")</f>
        <v>No</v>
      </c>
      <c r="T909" s="618" t="str">
        <f>IFERROR(IF(MATCH(C909,'Portfolio Construction'!$AX:$AX,0),"Yes","No"),"No")</f>
        <v>No</v>
      </c>
      <c r="U909" s="618" t="str">
        <f>IFERROR(IF(MATCH(C909,'Portfolio Construction'!$AZ:$AZ,0),"Yes","No"),"No")</f>
        <v>No</v>
      </c>
      <c r="V909" s="618" t="str">
        <f>IFERROR(IF(MATCH(C909,'Portfolio Construction'!$BB:$BB,0),"Yes","No"),"No")</f>
        <v>No</v>
      </c>
      <c r="W909" s="618" t="e">
        <f>IF(VLOOKUP($AU909,'FE Source'!$A:$W,3,FALSE)=0,"-",VLOOKUP($AU909,'FE Source'!$A:$W,3,FALSE))</f>
        <v>#N/A</v>
      </c>
      <c r="X909" s="618" t="e">
        <f>IF(VLOOKUP($AU909,'FE Source'!$A:$W,4,FALSE)=0,"-",VLOOKUP($AU909,'FE Source'!$A:$W,4,FALSE))</f>
        <v>#N/A</v>
      </c>
      <c r="Y909" s="618" t="e">
        <f>IF(VLOOKUP($AU909,'FE Source'!$A:$W,5,FALSE)=0,"-",VLOOKUP($AU909,'FE Source'!$A:$W,5,FALSE))</f>
        <v>#N/A</v>
      </c>
      <c r="Z909" s="618" t="e">
        <f>IF(VLOOKUP($AU909,'FE Source'!$A:$W,6,FALSE)=0,"-",VLOOKUP($AU909,'FE Source'!$A:$W,6,FALSE))</f>
        <v>#N/A</v>
      </c>
      <c r="AA909" s="618" t="e">
        <f>IF(VLOOKUP($AU909,'FE Source'!$A:$W,7,FALSE)=0,"-",VLOOKUP($AU909,'FE Source'!$A:$W,7,FALSE))</f>
        <v>#N/A</v>
      </c>
      <c r="AB909" s="618" t="e">
        <f>IF(VLOOKUP($AU909,'FE Source'!$A:$W,8,FALSE)=0,"-",VLOOKUP($AU909,'FE Source'!$A:$W,8,FALSE))</f>
        <v>#N/A</v>
      </c>
      <c r="AC909" s="632" t="e">
        <f>IF(VLOOKUP($AU909,'FE Source'!$A:$W,9,FALSE)=0,"-",VLOOKUP($AU909,'FE Source'!$A:$W,9,FALSE))</f>
        <v>#N/A</v>
      </c>
      <c r="AD909" s="634" t="e">
        <f>IF(VLOOKUP($AU909,'FE Source'!$A:$W,10,FALSE)=0,"-",VLOOKUP($AU909,'FE Source'!$A:$W,10,FALSE))</f>
        <v>#N/A</v>
      </c>
      <c r="AE909" s="618" t="e">
        <f>IF(VLOOKUP($AU909,'FE Source'!$A:$W,11,FALSE)=0,"-",VLOOKUP($AU909,'FE Source'!$A:$W,11,FALSE))</f>
        <v>#N/A</v>
      </c>
      <c r="AF909" s="618" t="e">
        <f>IF(VLOOKUP($AU909,'FE Source'!$A:$W,12,FALSE)=0,"-",VLOOKUP($AU909,'FE Source'!$A:$W,12,FALSE))</f>
        <v>#N/A</v>
      </c>
      <c r="AG909" s="618" t="e">
        <f>IF(VLOOKUP($AU909,'FE Source'!$A:$W,14,FALSE)=0,"-",VLOOKUP($AU909,'FE Source'!$A:$W,14,FALSE))</f>
        <v>#N/A</v>
      </c>
      <c r="AH909" s="102"/>
      <c r="AI909" s="618" t="e">
        <f>IF(VLOOKUP($AU909,'FE Source'!$A:$Y,20,FALSE)=0,"-",VLOOKUP($AU909,'FE Source'!$A:$Y,20,FALSE))</f>
        <v>#N/A</v>
      </c>
      <c r="AJ909" s="102"/>
      <c r="AK909" s="102"/>
      <c r="AL909" s="632" t="e">
        <f>IF(VLOOKUP($AU909,'FE Source'!$A:$Y,19,FALSE)=0,"-",VLOOKUP($AU909,'FE Source'!$A:$Y,19,FALSE))</f>
        <v>#N/A</v>
      </c>
      <c r="AM909" s="102"/>
      <c r="AN909" s="635" t="e">
        <f>IF(VLOOKUP($AU909,'FE Source'!$A:$W,13,FALSE)=0,"-",VLOOKUP($AU909,'FE Source'!$A:$W,13,FALSE))</f>
        <v>#N/A</v>
      </c>
      <c r="AO909" s="634" t="str">
        <f>IF(J909="no","-",IF(VLOOKUP($AU909,'FE Source'!$A:$W,15,FALSE)=0,"-",VLOOKUP($AU909,'FE Source'!$A:$W,15,FALSE)))</f>
        <v>-</v>
      </c>
      <c r="AP909" s="618" t="str">
        <f>IF(AO909="-","-",IF(VLOOKUP($AU909,'FE Source'!$A:$Z,21,FALSE)=0,"-",IF(VLOOKUP($AU909,'FE Source'!$A:$Z,21,FALSE)=2,"Semi-Annual",IF(VLOOKUP($AU909,'FE Source'!$A:$Z,21,FALSE)=4,"Quarterly",IF(VLOOKUP($AU909,'FE Source'!$A:$Z,21,FALSE)=12,"Monthly","Annual")))))</f>
        <v>-</v>
      </c>
      <c r="AQ909" s="632" t="e">
        <f t="array" ref="AQ909">IF(VLOOKUP($AU909,'FE Source'!$A:$W,16,FALSE)=0,"-",VLOOKUP($AU909,'FE Source'!$A:$W,16,FALSE))</f>
        <v>#N/A</v>
      </c>
      <c r="AR909" s="636" t="e">
        <f>IF(VLOOKUP($AU909,'FE Source'!$A:$W,17,FALSE)=0,"-",VLOOKUP($AU909,'FE Source'!$A:$W,17,FALSE))</f>
        <v>#N/A</v>
      </c>
      <c r="AS909" s="634" t="e">
        <f>IF(VLOOKUP($AU909,'FE Source'!$AN:$AS,4,FALSE)="",VLOOKUP($AU909,'FE Source'!$AN:$AS,3,FALSE),VLOOKUP($AU909,'FE Source'!$AN:$AS,4,FALSE))</f>
        <v>#N/A</v>
      </c>
      <c r="AT909" s="637" t="e">
        <f>IF(VLOOKUP($AU909,'FE Source'!$AN:$AS,5,FALSE)=0,"-",VLOOKUP($AU909,'FE Source'!$AN:$AS,5,FALSE))</f>
        <v>#N/A</v>
      </c>
      <c r="AU909" s="636" t="s">
        <v>9409</v>
      </c>
      <c r="BE909" s="215" t="e">
        <f>IF(VLOOKUP($AU909,'FE Source'!$A:$AK,22,FALSE)=0,"-",VLOOKUP($AU909,'FE Source'!$A:$AK,22,FALSE))</f>
        <v>#N/A</v>
      </c>
      <c r="BF909" s="215" t="e">
        <f>IF(VLOOKUP($AU909,'FE Source'!$A:$AK,23,FALSE)=0,"-",VLOOKUP($AU909,'FE Source'!$A:$AK,23,FALSE))</f>
        <v>#N/A</v>
      </c>
      <c r="BG909" s="215" t="e">
        <f>IF(VLOOKUP($AU909,'FE Source'!$A:$AK,24,FALSE)=0,"-",VLOOKUP($AU909,'FE Source'!$A:$AK,24,FALSE))</f>
        <v>#N/A</v>
      </c>
      <c r="BH909" s="215" t="e">
        <f>IF(VLOOKUP($AU909,'FE Source'!$A:$AK,25,FALSE)=0,"-",VLOOKUP($AU909,'FE Source'!$A:$AK,25,FALSE))</f>
        <v>#N/A</v>
      </c>
      <c r="BI909" s="215" t="e">
        <f>IF(VLOOKUP($AU909,'FE Source'!$A:$AK,26,FALSE)=0,"-",VLOOKUP($AU909,'FE Source'!$A:$AK,26,FALSE))</f>
        <v>#N/A</v>
      </c>
      <c r="BJ909" s="215" t="e">
        <f>IF(VLOOKUP($AU909,'FE Source'!$A:$AK,27,FALSE)=0,"-",VLOOKUP($AU909,'FE Source'!$A:$AK,27,FALSE))</f>
        <v>#N/A</v>
      </c>
      <c r="BK909" s="215" t="e">
        <f>IF(VLOOKUP($AU909,'FE Source'!$A:$AK,28,FALSE)=0,"-",VLOOKUP($AU909,'FE Source'!$A:$AK,28,FALSE))</f>
        <v>#N/A</v>
      </c>
      <c r="BL909" s="215" t="e">
        <f>IF(VLOOKUP($AU909,'FE Source'!$A:$AK,29,FALSE)=0,"-",VLOOKUP($AU909,'FE Source'!$A:$AK,29,FALSE))</f>
        <v>#N/A</v>
      </c>
      <c r="BM909" s="215" t="e">
        <f>IF(VLOOKUP($AU909,'FE Source'!$A:$AK,30,FALSE)=0,"-",VLOOKUP($AU909,'FE Source'!$A:$AK,30,FALSE))</f>
        <v>#N/A</v>
      </c>
      <c r="BN909" t="e">
        <f>IF(VLOOKUP($AU909,'FE Source'!$A:$AK,31,FALSE)="No Specified Index","-",IF(VLOOKUP($AU909,'FE Source'!$A:$AK,31,FALSE)=0,"-",VLOOKUP($AU909,'FE Source'!$A:$AK,31,FALSE)))</f>
        <v>#N/A</v>
      </c>
      <c r="BO909" s="217" t="e">
        <f>IF(VLOOKUP($AU909,'FE Source'!$A:$AK,32,FALSE)=0,"-",VLOOKUP($AU909,'FE Source'!$A:$AK,32,FALSE))</f>
        <v>#N/A</v>
      </c>
      <c r="BP909" s="18" t="e">
        <f>IF(VLOOKUP($AU909,'FE Source'!$AZ:$BC,2,FALSE)=0,"-",VLOOKUP($AU909,'FE Source'!$AZ:$BC,2,FALSE))</f>
        <v>#N/A</v>
      </c>
      <c r="BQ909" s="18" t="e">
        <f>IF(VLOOKUP($AU909,'FE Source'!$AZ:$BC,3,FALSE)=0,"-",VLOOKUP($AU909,'FE Source'!$AZ:$BC,3,FALSE))</f>
        <v>#N/A</v>
      </c>
      <c r="BR909" s="18" t="e">
        <f>IF(VLOOKUP($AU909,'FE Source'!$AZ:$BC,4,FALSE)=0,"-",VLOOKUP($AU909,'FE Source'!$AZ:$BC,4,FALSE))</f>
        <v>#N/A</v>
      </c>
    </row>
    <row r="910" spans="3:70" ht="15">
      <c r="C910" s="650" t="str">
        <f>INDEX('UT - Retail'!$B$7:$B$1409,MATCH(AU910,'UT - Retail'!$U$7:$U$1409,0),1)</f>
        <v>PIMCO US High Yield Bond Fund Cl E Acc USD</v>
      </c>
      <c r="D910" s="650"/>
      <c r="E910" s="618" t="str">
        <f>VLOOKUP(C910,'UT - Retail'!$B:$K,8,FALSE)</f>
        <v>Fixed Income</v>
      </c>
      <c r="F910" s="618" t="str">
        <f>VLOOKUP(C910,'UT - Retail'!$B:$K,9,FALSE)</f>
        <v>US</v>
      </c>
      <c r="G910" s="618" t="str">
        <f>VLOOKUP(C910,'UT - Retail'!$B:$K,10,FALSE)</f>
        <v>High Yield</v>
      </c>
      <c r="H910" s="82" t="str">
        <f>VLOOKUP(C910,'UT - Retail'!$B:$N,13,FALSE)</f>
        <v>No</v>
      </c>
      <c r="I910" s="82" t="str">
        <f>VLOOKUP(C910,'UT - Retail'!$B:$Q,14,FALSE)</f>
        <v>No</v>
      </c>
      <c r="J910" s="618" t="str">
        <f>VLOOKUP(C910,'UT - Retail'!$B:$Q,11,FALSE)</f>
        <v>No</v>
      </c>
      <c r="K910" s="130" t="str">
        <f>VLOOKUP(C910,'UT - Retail'!$B:$P,15,FALSE)</f>
        <v>Yes</v>
      </c>
      <c r="L910" s="82" t="str">
        <f>VLOOKUP(C910,'UT - Retail'!$B:$Q,16,FALSE)</f>
        <v>Both</v>
      </c>
      <c r="M910" s="618" t="str">
        <f>VLOOKUP(C910,'UT - Retail'!$B:$K,6,FALSE)</f>
        <v>USD</v>
      </c>
      <c r="N910" s="618" t="str">
        <f>IFERROR(IF(MATCH(C910,'Portfolio Construction'!$AL:$AL,0),"Yes","No"),"No")</f>
        <v>No</v>
      </c>
      <c r="O910" s="618" t="str">
        <f>IFERROR(IF(MATCH(C910,'Portfolio Construction'!$AN:$AN,0),"Yes","No"),"No")</f>
        <v>No</v>
      </c>
      <c r="P910" s="618" t="str">
        <f>IFERROR(IF(MATCH(C910,'Portfolio Construction'!$AP:$AP,0),"Yes","No"),"No")</f>
        <v>No</v>
      </c>
      <c r="Q910" s="618" t="str">
        <f>IFERROR(IF(MATCH(C910,'Portfolio Construction'!$AR:$AR,0),"Yes","No"),"No")</f>
        <v>No</v>
      </c>
      <c r="R910" s="618" t="str">
        <f>IFERROR(IF(MATCH(C910,'Portfolio Construction'!$AT:$AT,0),"Yes","No"),"No")</f>
        <v>No</v>
      </c>
      <c r="S910" s="618" t="str">
        <f>IFERROR(IF(MATCH(C910,'Portfolio Construction'!$AV:$AV,0),"Yes","No"),"No")</f>
        <v>No</v>
      </c>
      <c r="T910" s="618" t="str">
        <f>IFERROR(IF(MATCH(C910,'Portfolio Construction'!$AX:$AX,0),"Yes","No"),"No")</f>
        <v>No</v>
      </c>
      <c r="U910" s="618" t="str">
        <f>IFERROR(IF(MATCH(C910,'Portfolio Construction'!$AZ:$AZ,0),"Yes","No"),"No")</f>
        <v>No</v>
      </c>
      <c r="V910" s="618" t="str">
        <f>IFERROR(IF(MATCH(C910,'Portfolio Construction'!$BB:$BB,0),"Yes","No"),"No")</f>
        <v>No</v>
      </c>
      <c r="W910" s="618">
        <f>IF(VLOOKUP($AU910,'FE Source'!$A:$W,3,FALSE)=0,"-",VLOOKUP($AU910,'FE Source'!$A:$W,3,FALSE))</f>
        <v>-4.49</v>
      </c>
      <c r="X910" s="618">
        <f>IF(VLOOKUP($AU910,'FE Source'!$A:$W,4,FALSE)=0,"-",VLOOKUP($AU910,'FE Source'!$A:$W,4,FALSE))</f>
        <v>-1.94</v>
      </c>
      <c r="Y910" s="618">
        <f>IF(VLOOKUP($AU910,'FE Source'!$A:$W,5,FALSE)=0,"-",VLOOKUP($AU910,'FE Source'!$A:$W,5,FALSE))</f>
        <v>-1.95</v>
      </c>
      <c r="Z910" s="618">
        <f>IF(VLOOKUP($AU910,'FE Source'!$A:$W,6,FALSE)=0,"-",VLOOKUP($AU910,'FE Source'!$A:$W,6,FALSE))</f>
        <v>1.78</v>
      </c>
      <c r="AA910" s="618">
        <f>IF(VLOOKUP($AU910,'FE Source'!$A:$W,7,FALSE)=0,"-",VLOOKUP($AU910,'FE Source'!$A:$W,7,FALSE))</f>
        <v>2.96</v>
      </c>
      <c r="AB910" s="618">
        <f>IF(VLOOKUP($AU910,'FE Source'!$A:$W,8,FALSE)=0,"-",VLOOKUP($AU910,'FE Source'!$A:$W,8,FALSE))</f>
        <v>2.52</v>
      </c>
      <c r="AC910" s="632">
        <f>IF(VLOOKUP($AU910,'FE Source'!$A:$W,9,FALSE)=0,"-",VLOOKUP($AU910,'FE Source'!$A:$W,9,FALSE))</f>
        <v>3.34</v>
      </c>
      <c r="AD910" s="634">
        <f>IF(VLOOKUP($AU910,'FE Source'!$A:$W,10,FALSE)=0,"-",VLOOKUP($AU910,'FE Source'!$A:$W,10,FALSE))</f>
        <v>1.1299999999999999</v>
      </c>
      <c r="AE910" s="618">
        <f>IF(VLOOKUP($AU910,'FE Source'!$A:$W,11,FALSE)=0,"-",VLOOKUP($AU910,'FE Source'!$A:$W,11,FALSE))</f>
        <v>6.74</v>
      </c>
      <c r="AF910" s="618">
        <f>IF(VLOOKUP($AU910,'FE Source'!$A:$W,12,FALSE)=0,"-",VLOOKUP($AU910,'FE Source'!$A:$W,12,FALSE))</f>
        <v>0.05</v>
      </c>
      <c r="AG910" s="618">
        <f>IF(VLOOKUP($AU910,'FE Source'!$A:$W,14,FALSE)=0,"-",VLOOKUP($AU910,'FE Source'!$A:$W,14,FALSE))</f>
        <v>-7.44</v>
      </c>
      <c r="AH910" s="102"/>
      <c r="AI910" s="618">
        <f>IF(VLOOKUP($AU910,'FE Source'!$A:$Y,20,FALSE)=0,"-",VLOOKUP($AU910,'FE Source'!$A:$Y,20,FALSE))</f>
        <v>117.4</v>
      </c>
      <c r="AJ910" s="102"/>
      <c r="AK910" s="102"/>
      <c r="AL910" s="632">
        <f>IF(VLOOKUP($AU910,'FE Source'!$A:$Y,19,FALSE)=0,"-",VLOOKUP($AU910,'FE Source'!$A:$Y,19,FALSE))</f>
        <v>111.84</v>
      </c>
      <c r="AM910" s="102"/>
      <c r="AN910" s="635">
        <f>IF(VLOOKUP($AU910,'FE Source'!$A:$W,13,FALSE)=0,"-",VLOOKUP($AU910,'FE Source'!$A:$W,13,FALSE))</f>
        <v>2141.5</v>
      </c>
      <c r="AO910" s="634" t="str">
        <f>IF(J910="no","-",IF(VLOOKUP($AU910,'FE Source'!$A:$W,15,FALSE)=0,"-",VLOOKUP($AU910,'FE Source'!$A:$W,15,FALSE)))</f>
        <v>-</v>
      </c>
      <c r="AP910" s="618" t="str">
        <f>IF(AO910="-","-",IF(VLOOKUP($AU910,'FE Source'!$A:$Z,21,FALSE)=0,"-",IF(VLOOKUP($AU910,'FE Source'!$A:$Z,21,FALSE)=2,"Semi-Annual",IF(VLOOKUP($AU910,'FE Source'!$A:$Z,21,FALSE)=4,"Quarterly",IF(VLOOKUP($AU910,'FE Source'!$A:$Z,21,FALSE)=12,"Monthly","Annual")))))</f>
        <v>-</v>
      </c>
      <c r="AQ910" s="632">
        <f t="array" ref="AQ910">IF(VLOOKUP($AU910,'FE Source'!$A:$W,16,FALSE)=0,"-",VLOOKUP($AU910,'FE Source'!$A:$W,16,FALSE))</f>
        <v>1.45</v>
      </c>
      <c r="AR910" s="636" t="str">
        <f>IF(VLOOKUP($AU910,'FE Source'!$A:$W,17,FALSE)=0,"-",VLOOKUP($AU910,'FE Source'!$A:$W,17,FALSE))</f>
        <v>Neutral</v>
      </c>
      <c r="AS910" s="634">
        <f>IF(VLOOKUP($AU910,'FE Source'!$AN:$AS,4,FALSE)="",VLOOKUP($AU910,'FE Source'!$AN:$AS,3,FALSE),VLOOKUP($AU910,'FE Source'!$AN:$AS,4,FALSE))</f>
        <v>37.32</v>
      </c>
      <c r="AT910" s="637">
        <f>IF(VLOOKUP($AU910,'FE Source'!$AN:$AS,5,FALSE)=0,"-",VLOOKUP($AU910,'FE Source'!$AN:$AS,5,FALSE))</f>
        <v>45783</v>
      </c>
      <c r="AU910" s="636" t="s">
        <v>2639</v>
      </c>
      <c r="BE910" s="215">
        <f>IF(VLOOKUP($AU910,'FE Source'!$A:$AK,22,FALSE)=0,"-",VLOOKUP($AU910,'FE Source'!$A:$AK,22,FALSE))</f>
        <v>3.81</v>
      </c>
      <c r="BF910" s="215">
        <f>IF(VLOOKUP($AU910,'FE Source'!$A:$AK,23,FALSE)=0,"-",VLOOKUP($AU910,'FE Source'!$A:$AK,23,FALSE))</f>
        <v>15.94</v>
      </c>
      <c r="BG910" s="215">
        <f>IF(VLOOKUP($AU910,'FE Source'!$A:$AK,24,FALSE)=0,"-",VLOOKUP($AU910,'FE Source'!$A:$AK,24,FALSE))</f>
        <v>-1.59</v>
      </c>
      <c r="BH910" s="215">
        <f>IF(VLOOKUP($AU910,'FE Source'!$A:$AK,25,FALSE)=0,"-",VLOOKUP($AU910,'FE Source'!$A:$AK,25,FALSE))</f>
        <v>-1.53</v>
      </c>
      <c r="BI910" s="215">
        <f>IF(VLOOKUP($AU910,'FE Source'!$A:$AK,26,FALSE)=0,"-",VLOOKUP($AU910,'FE Source'!$A:$AK,26,FALSE))</f>
        <v>12.32</v>
      </c>
      <c r="BJ910" s="215">
        <f>IF(VLOOKUP($AU910,'FE Source'!$A:$AK,27,FALSE)=0,"-",VLOOKUP($AU910,'FE Source'!$A:$AK,27,FALSE))</f>
        <v>2.64</v>
      </c>
      <c r="BK910" s="215">
        <f>IF(VLOOKUP($AU910,'FE Source'!$A:$AK,28,FALSE)=0,"-",VLOOKUP($AU910,'FE Source'!$A:$AK,28,FALSE))</f>
        <v>5.58</v>
      </c>
      <c r="BL910" s="215">
        <f>IF(VLOOKUP($AU910,'FE Source'!$A:$AK,29,FALSE)=0,"-",VLOOKUP($AU910,'FE Source'!$A:$AK,29,FALSE))</f>
        <v>-13.48</v>
      </c>
      <c r="BM910" s="215">
        <f>IF(VLOOKUP($AU910,'FE Source'!$A:$AK,30,FALSE)=0,"-",VLOOKUP($AU910,'FE Source'!$A:$AK,30,FALSE))</f>
        <v>10</v>
      </c>
      <c r="BN910" t="str">
        <f>IF(VLOOKUP($AU910,'FE Source'!$A:$AK,31,FALSE)="No Specified Index","-",IF(VLOOKUP($AU910,'FE Source'!$A:$AK,31,FALSE)=0,"-",VLOOKUP($AU910,'FE Source'!$A:$AK,31,FALSE)))</f>
        <v>ICE BofAML US High Yield Constrained Index</v>
      </c>
      <c r="BO910" s="217">
        <f>IF(VLOOKUP($AU910,'FE Source'!$A:$AK,32,FALSE)=0,"-",VLOOKUP($AU910,'FE Source'!$A:$AK,32,FALSE))</f>
        <v>38807</v>
      </c>
      <c r="BP910" s="18">
        <f>IF(VLOOKUP($AU910,'FE Source'!$AZ:$BC,2,FALSE)=0,"-",VLOOKUP($AU910,'FE Source'!$AZ:$BC,2,FALSE))</f>
        <v>-2.2799999999999998</v>
      </c>
      <c r="BQ910" s="18">
        <f>IF(VLOOKUP($AU910,'FE Source'!$AZ:$BC,3,FALSE)=0,"-",VLOOKUP($AU910,'FE Source'!$AZ:$BC,3,FALSE))</f>
        <v>-4.72</v>
      </c>
      <c r="BR910" s="18">
        <f>IF(VLOOKUP($AU910,'FE Source'!$AZ:$BC,4,FALSE)=0,"-",VLOOKUP($AU910,'FE Source'!$AZ:$BC,4,FALSE))</f>
        <v>-1.29</v>
      </c>
    </row>
    <row r="911" spans="3:70" ht="15">
      <c r="C911" s="650" t="str">
        <f>INDEX('UT - Retail'!$B$7:$B$1409,MATCH(AU911,'UT - Retail'!$U$7:$U$1409,0),1)</f>
        <v>PIMCO US High Yield Bond Fund Cl M-Retail Inc USD</v>
      </c>
      <c r="D911" s="650"/>
      <c r="E911" s="618" t="str">
        <f>VLOOKUP(C911,'UT - Retail'!$B:$K,8,FALSE)</f>
        <v>Fixed Income</v>
      </c>
      <c r="F911" s="618" t="str">
        <f>VLOOKUP(C911,'UT - Retail'!$B:$K,9,FALSE)</f>
        <v>US</v>
      </c>
      <c r="G911" s="618" t="str">
        <f>VLOOKUP(C911,'UT - Retail'!$B:$K,10,FALSE)</f>
        <v>High Yield</v>
      </c>
      <c r="H911" s="82" t="str">
        <f>VLOOKUP(C911,'UT - Retail'!$B:$N,13,FALSE)</f>
        <v>No</v>
      </c>
      <c r="I911" s="82" t="str">
        <f>VLOOKUP(C911,'UT - Retail'!$B:$Q,14,FALSE)</f>
        <v>No</v>
      </c>
      <c r="J911" s="618" t="str">
        <f>VLOOKUP(C911,'UT - Retail'!$B:$Q,11,FALSE)</f>
        <v>Yes</v>
      </c>
      <c r="K911" s="130" t="str">
        <f>VLOOKUP(C911,'UT - Retail'!$B:$P,15,FALSE)</f>
        <v>Yes</v>
      </c>
      <c r="L911" s="82" t="str">
        <f>VLOOKUP(C911,'UT - Retail'!$B:$Q,16,FALSE)</f>
        <v>iFast</v>
      </c>
      <c r="M911" s="618" t="str">
        <f>VLOOKUP(C911,'UT - Retail'!$B:$K,6,FALSE)</f>
        <v>USD</v>
      </c>
      <c r="N911" s="618" t="str">
        <f>IFERROR(IF(MATCH(C911,'Portfolio Construction'!$AL:$AL,0),"Yes","No"),"No")</f>
        <v>No</v>
      </c>
      <c r="O911" s="618" t="str">
        <f>IFERROR(IF(MATCH(C911,'Portfolio Construction'!$AN:$AN,0),"Yes","No"),"No")</f>
        <v>No</v>
      </c>
      <c r="P911" s="618" t="str">
        <f>IFERROR(IF(MATCH(C911,'Portfolio Construction'!$AP:$AP,0),"Yes","No"),"No")</f>
        <v>No</v>
      </c>
      <c r="Q911" s="618" t="str">
        <f>IFERROR(IF(MATCH(C911,'Portfolio Construction'!$AR:$AR,0),"Yes","No"),"No")</f>
        <v>No</v>
      </c>
      <c r="R911" s="618" t="str">
        <f>IFERROR(IF(MATCH(C911,'Portfolio Construction'!$AT:$AT,0),"Yes","No"),"No")</f>
        <v>No</v>
      </c>
      <c r="S911" s="618" t="str">
        <f>IFERROR(IF(MATCH(C911,'Portfolio Construction'!$AV:$AV,0),"Yes","No"),"No")</f>
        <v>No</v>
      </c>
      <c r="T911" s="618" t="str">
        <f>IFERROR(IF(MATCH(C911,'Portfolio Construction'!$AX:$AX,0),"Yes","No"),"No")</f>
        <v>No</v>
      </c>
      <c r="U911" s="618" t="str">
        <f>IFERROR(IF(MATCH(C911,'Portfolio Construction'!$AZ:$AZ,0),"Yes","No"),"No")</f>
        <v>No</v>
      </c>
      <c r="V911" s="618" t="str">
        <f>IFERROR(IF(MATCH(C911,'Portfolio Construction'!$BB:$BB,0),"Yes","No"),"No")</f>
        <v>No</v>
      </c>
      <c r="W911" s="618">
        <f>IF(VLOOKUP($AU911,'FE Source'!$A:$W,3,FALSE)=0,"-",VLOOKUP($AU911,'FE Source'!$A:$W,3,FALSE))</f>
        <v>-4.45</v>
      </c>
      <c r="X911" s="618">
        <f>IF(VLOOKUP($AU911,'FE Source'!$A:$W,4,FALSE)=0,"-",VLOOKUP($AU911,'FE Source'!$A:$W,4,FALSE))</f>
        <v>-2.02</v>
      </c>
      <c r="Y911" s="618">
        <f>IF(VLOOKUP($AU911,'FE Source'!$A:$W,5,FALSE)=0,"-",VLOOKUP($AU911,'FE Source'!$A:$W,5,FALSE))</f>
        <v>-1.95</v>
      </c>
      <c r="Z911" s="618">
        <f>IF(VLOOKUP($AU911,'FE Source'!$A:$W,6,FALSE)=0,"-",VLOOKUP($AU911,'FE Source'!$A:$W,6,FALSE))</f>
        <v>1.71</v>
      </c>
      <c r="AA911" s="618">
        <f>IF(VLOOKUP($AU911,'FE Source'!$A:$W,7,FALSE)=0,"-",VLOOKUP($AU911,'FE Source'!$A:$W,7,FALSE))</f>
        <v>2.91</v>
      </c>
      <c r="AB911" s="618">
        <f>IF(VLOOKUP($AU911,'FE Source'!$A:$W,8,FALSE)=0,"-",VLOOKUP($AU911,'FE Source'!$A:$W,8,FALSE))</f>
        <v>2.5</v>
      </c>
      <c r="AC911" s="632">
        <f>IF(VLOOKUP($AU911,'FE Source'!$A:$W,9,FALSE)=0,"-",VLOOKUP($AU911,'FE Source'!$A:$W,9,FALSE))</f>
        <v>3.31</v>
      </c>
      <c r="AD911" s="634">
        <f>IF(VLOOKUP($AU911,'FE Source'!$A:$W,10,FALSE)=0,"-",VLOOKUP($AU911,'FE Source'!$A:$W,10,FALSE))</f>
        <v>1.1299999999999999</v>
      </c>
      <c r="AE911" s="618">
        <f>IF(VLOOKUP($AU911,'FE Source'!$A:$W,11,FALSE)=0,"-",VLOOKUP($AU911,'FE Source'!$A:$W,11,FALSE))</f>
        <v>6.74</v>
      </c>
      <c r="AF911" s="618">
        <f>IF(VLOOKUP($AU911,'FE Source'!$A:$W,12,FALSE)=0,"-",VLOOKUP($AU911,'FE Source'!$A:$W,12,FALSE))</f>
        <v>0.04</v>
      </c>
      <c r="AG911" s="618">
        <f>IF(VLOOKUP($AU911,'FE Source'!$A:$W,14,FALSE)=0,"-",VLOOKUP($AU911,'FE Source'!$A:$W,14,FALSE))</f>
        <v>-7.46</v>
      </c>
      <c r="AH911" s="102"/>
      <c r="AI911" s="618">
        <f>IF(VLOOKUP($AU911,'FE Source'!$A:$Y,20,FALSE)=0,"-",VLOOKUP($AU911,'FE Source'!$A:$Y,20,FALSE))</f>
        <v>117.04</v>
      </c>
      <c r="AJ911" s="102"/>
      <c r="AK911" s="102"/>
      <c r="AL911" s="632">
        <f>IF(VLOOKUP($AU911,'FE Source'!$A:$Y,19,FALSE)=0,"-",VLOOKUP($AU911,'FE Source'!$A:$Y,19,FALSE))</f>
        <v>111.8</v>
      </c>
      <c r="AM911" s="102"/>
      <c r="AN911" s="635">
        <f>IF(VLOOKUP($AU911,'FE Source'!$A:$W,13,FALSE)=0,"-",VLOOKUP($AU911,'FE Source'!$A:$W,13,FALSE))</f>
        <v>2141.5</v>
      </c>
      <c r="AO911" s="634">
        <f>IF(J911="no","-",IF(VLOOKUP($AU911,'FE Source'!$A:$W,15,FALSE)=0,"-",VLOOKUP($AU911,'FE Source'!$A:$W,15,FALSE)))</f>
        <v>5.83</v>
      </c>
      <c r="AP911" s="618" t="str">
        <f>IF(AO911="-","-",IF(VLOOKUP($AU911,'FE Source'!$A:$Z,21,FALSE)=0,"-",IF(VLOOKUP($AU911,'FE Source'!$A:$Z,21,FALSE)=2,"Semi-Annual",IF(VLOOKUP($AU911,'FE Source'!$A:$Z,21,FALSE)=4,"Quarterly",IF(VLOOKUP($AU911,'FE Source'!$A:$Z,21,FALSE)=12,"Monthly","Annual")))))</f>
        <v>Monthly</v>
      </c>
      <c r="AQ911" s="632">
        <f t="array" ref="AQ911">IF(VLOOKUP($AU911,'FE Source'!$A:$W,16,FALSE)=0,"-",VLOOKUP($AU911,'FE Source'!$A:$W,16,FALSE))</f>
        <v>1.45</v>
      </c>
      <c r="AR911" s="636" t="str">
        <f>IF(VLOOKUP($AU911,'FE Source'!$A:$W,17,FALSE)=0,"-",VLOOKUP($AU911,'FE Source'!$A:$W,17,FALSE))</f>
        <v>Neutral</v>
      </c>
      <c r="AS911" s="634">
        <f>IF(VLOOKUP($AU911,'FE Source'!$AN:$AS,4,FALSE)="",VLOOKUP($AU911,'FE Source'!$AN:$AS,3,FALSE),VLOOKUP($AU911,'FE Source'!$AN:$AS,4,FALSE))</f>
        <v>9.69</v>
      </c>
      <c r="AT911" s="637">
        <f>IF(VLOOKUP($AU911,'FE Source'!$AN:$AS,5,FALSE)=0,"-",VLOOKUP($AU911,'FE Source'!$AN:$AS,5,FALSE))</f>
        <v>45783</v>
      </c>
      <c r="AU911" s="636" t="s">
        <v>10150</v>
      </c>
      <c r="BE911" s="215">
        <f>IF(VLOOKUP($AU911,'FE Source'!$A:$AK,22,FALSE)=0,"-",VLOOKUP($AU911,'FE Source'!$A:$AK,22,FALSE))</f>
        <v>3.71</v>
      </c>
      <c r="BF911" s="215">
        <f>IF(VLOOKUP($AU911,'FE Source'!$A:$AK,23,FALSE)=0,"-",VLOOKUP($AU911,'FE Source'!$A:$AK,23,FALSE))</f>
        <v>15.89</v>
      </c>
      <c r="BG911" s="215">
        <f>IF(VLOOKUP($AU911,'FE Source'!$A:$AK,24,FALSE)=0,"-",VLOOKUP($AU911,'FE Source'!$A:$AK,24,FALSE))</f>
        <v>-1.62</v>
      </c>
      <c r="BH911" s="215">
        <f>IF(VLOOKUP($AU911,'FE Source'!$A:$AK,25,FALSE)=0,"-",VLOOKUP($AU911,'FE Source'!$A:$AK,25,FALSE))</f>
        <v>-1.61</v>
      </c>
      <c r="BI911" s="215">
        <f>IF(VLOOKUP($AU911,'FE Source'!$A:$AK,26,FALSE)=0,"-",VLOOKUP($AU911,'FE Source'!$A:$AK,26,FALSE))</f>
        <v>12.24</v>
      </c>
      <c r="BJ911" s="215">
        <f>IF(VLOOKUP($AU911,'FE Source'!$A:$AK,27,FALSE)=0,"-",VLOOKUP($AU911,'FE Source'!$A:$AK,27,FALSE))</f>
        <v>2.61</v>
      </c>
      <c r="BK911" s="215">
        <f>IF(VLOOKUP($AU911,'FE Source'!$A:$AK,28,FALSE)=0,"-",VLOOKUP($AU911,'FE Source'!$A:$AK,28,FALSE))</f>
        <v>5.66</v>
      </c>
      <c r="BL911" s="215">
        <f>IF(VLOOKUP($AU911,'FE Source'!$A:$AK,29,FALSE)=0,"-",VLOOKUP($AU911,'FE Source'!$A:$AK,29,FALSE))</f>
        <v>-13.52</v>
      </c>
      <c r="BM911" s="215">
        <f>IF(VLOOKUP($AU911,'FE Source'!$A:$AK,30,FALSE)=0,"-",VLOOKUP($AU911,'FE Source'!$A:$AK,30,FALSE))</f>
        <v>10.06</v>
      </c>
      <c r="BN911" t="str">
        <f>IF(VLOOKUP($AU911,'FE Source'!$A:$AK,31,FALSE)="No Specified Index","-",IF(VLOOKUP($AU911,'FE Source'!$A:$AK,31,FALSE)=0,"-",VLOOKUP($AU911,'FE Source'!$A:$AK,31,FALSE)))</f>
        <v>ICE BofAML US High Yield Constrained Index</v>
      </c>
      <c r="BO911" s="217">
        <f>IF(VLOOKUP($AU911,'FE Source'!$A:$AK,32,FALSE)=0,"-",VLOOKUP($AU911,'FE Source'!$A:$AK,32,FALSE))</f>
        <v>40919</v>
      </c>
      <c r="BP911" s="18">
        <f>IF(VLOOKUP($AU911,'FE Source'!$AZ:$BC,2,FALSE)=0,"-",VLOOKUP($AU911,'FE Source'!$AZ:$BC,2,FALSE))</f>
        <v>-2.19</v>
      </c>
      <c r="BQ911" s="18" t="str">
        <f>IF(VLOOKUP($AU911,'FE Source'!$AZ:$BC,3,FALSE)=0,"-",VLOOKUP($AU911,'FE Source'!$AZ:$BC,3,FALSE))</f>
        <v>-</v>
      </c>
      <c r="BR911" s="18" t="str">
        <f>IF(VLOOKUP($AU911,'FE Source'!$AZ:$BC,4,FALSE)=0,"-",VLOOKUP($AU911,'FE Source'!$AZ:$BC,4,FALSE))</f>
        <v>-</v>
      </c>
    </row>
    <row r="912" spans="3:70" ht="15">
      <c r="C912" s="650" t="str">
        <f>INDEX('UT - Retail'!$B$7:$B$1409,MATCH(AU912,'UT - Retail'!$U$7:$U$1409,0),1)</f>
        <v>PineBridge Acorns of Asia Balanced Fund SGD</v>
      </c>
      <c r="D912" s="650"/>
      <c r="E912" s="618" t="str">
        <f>VLOOKUP(C912,'UT - Retail'!$B:$K,8,FALSE)</f>
        <v>Mixed Assets</v>
      </c>
      <c r="F912" s="618" t="str">
        <f>VLOOKUP(C912,'UT - Retail'!$B:$K,9,FALSE)</f>
        <v>Asia Pacific ex-Japan</v>
      </c>
      <c r="G912" s="618" t="str">
        <f>VLOOKUP(C912,'UT - Retail'!$B:$K,10,FALSE)</f>
        <v>General</v>
      </c>
      <c r="H912" s="82" t="str">
        <f>VLOOKUP(C912,'UT - Retail'!$B:$N,13,FALSE)</f>
        <v>Yes</v>
      </c>
      <c r="I912" s="82" t="str">
        <f>VLOOKUP(C912,'UT - Retail'!$B:$Q,14,FALSE)</f>
        <v>Yes</v>
      </c>
      <c r="J912" s="618" t="str">
        <f>VLOOKUP(C912,'UT - Retail'!$B:$Q,11,FALSE)</f>
        <v>No</v>
      </c>
      <c r="K912" s="130" t="str">
        <f>VLOOKUP(C912,'UT - Retail'!$B:$P,15,FALSE)</f>
        <v>Yes</v>
      </c>
      <c r="L912" s="82" t="str">
        <f>VLOOKUP(C912,'UT - Retail'!$B:$Q,16,FALSE)</f>
        <v>Both</v>
      </c>
      <c r="M912" s="618" t="str">
        <f>VLOOKUP(C912,'UT - Retail'!$B:$K,6,FALSE)</f>
        <v>SGD</v>
      </c>
      <c r="N912" s="618" t="str">
        <f>IFERROR(IF(MATCH(C912,'Portfolio Construction'!$AL:$AL,0),"Yes","No"),"No")</f>
        <v>Yes</v>
      </c>
      <c r="O912" s="618" t="str">
        <f>IFERROR(IF(MATCH(C912,'Portfolio Construction'!$AN:$AN,0),"Yes","No"),"No")</f>
        <v>No</v>
      </c>
      <c r="P912" s="618" t="str">
        <f>IFERROR(IF(MATCH(C912,'Portfolio Construction'!$AP:$AP,0),"Yes","No"),"No")</f>
        <v>No</v>
      </c>
      <c r="Q912" s="618" t="str">
        <f>IFERROR(IF(MATCH(C912,'Portfolio Construction'!$AR:$AR,0),"Yes","No"),"No")</f>
        <v>No</v>
      </c>
      <c r="R912" s="618" t="str">
        <f>IFERROR(IF(MATCH(C912,'Portfolio Construction'!$AT:$AT,0),"Yes","No"),"No")</f>
        <v>No</v>
      </c>
      <c r="S912" s="618" t="str">
        <f>IFERROR(IF(MATCH(C912,'Portfolio Construction'!$AV:$AV,0),"Yes","No"),"No")</f>
        <v>No</v>
      </c>
      <c r="T912" s="618" t="str">
        <f>IFERROR(IF(MATCH(C912,'Portfolio Construction'!$AX:$AX,0),"Yes","No"),"No")</f>
        <v>No</v>
      </c>
      <c r="U912" s="618" t="str">
        <f>IFERROR(IF(MATCH(C912,'Portfolio Construction'!$AZ:$AZ,0),"Yes","No"),"No")</f>
        <v>No</v>
      </c>
      <c r="V912" s="618" t="str">
        <f>IFERROR(IF(MATCH(C912,'Portfolio Construction'!$BB:$BB,0),"Yes","No"),"No")</f>
        <v>No</v>
      </c>
      <c r="W912" s="618">
        <f>IF(VLOOKUP($AU912,'FE Source'!$A:$W,3,FALSE)=0,"-",VLOOKUP($AU912,'FE Source'!$A:$W,3,FALSE))</f>
        <v>-5.55</v>
      </c>
      <c r="X912" s="618">
        <f>IF(VLOOKUP($AU912,'FE Source'!$A:$W,4,FALSE)=0,"-",VLOOKUP($AU912,'FE Source'!$A:$W,4,FALSE))</f>
        <v>-0.06</v>
      </c>
      <c r="Y912" s="618">
        <f>IF(VLOOKUP($AU912,'FE Source'!$A:$W,5,FALSE)=0,"-",VLOOKUP($AU912,'FE Source'!$A:$W,5,FALSE))</f>
        <v>-5.77</v>
      </c>
      <c r="Z912" s="618">
        <f>IF(VLOOKUP($AU912,'FE Source'!$A:$W,6,FALSE)=0,"-",VLOOKUP($AU912,'FE Source'!$A:$W,6,FALSE))</f>
        <v>-5.12</v>
      </c>
      <c r="AA912" s="618">
        <f>IF(VLOOKUP($AU912,'FE Source'!$A:$W,7,FALSE)=0,"-",VLOOKUP($AU912,'FE Source'!$A:$W,7,FALSE))</f>
        <v>-1</v>
      </c>
      <c r="AB912" s="618">
        <f>IF(VLOOKUP($AU912,'FE Source'!$A:$W,8,FALSE)=0,"-",VLOOKUP($AU912,'FE Source'!$A:$W,8,FALSE))</f>
        <v>2.72</v>
      </c>
      <c r="AC912" s="632">
        <f>IF(VLOOKUP($AU912,'FE Source'!$A:$W,9,FALSE)=0,"-",VLOOKUP($AU912,'FE Source'!$A:$W,9,FALSE))</f>
        <v>3.16</v>
      </c>
      <c r="AD912" s="634">
        <f>IF(VLOOKUP($AU912,'FE Source'!$A:$W,10,FALSE)=0,"-",VLOOKUP($AU912,'FE Source'!$A:$W,10,FALSE))</f>
        <v>0.87</v>
      </c>
      <c r="AE912" s="618">
        <f>IF(VLOOKUP($AU912,'FE Source'!$A:$W,11,FALSE)=0,"-",VLOOKUP($AU912,'FE Source'!$A:$W,11,FALSE))</f>
        <v>9.84</v>
      </c>
      <c r="AF912" s="618" t="str">
        <f>IF(VLOOKUP($AU912,'FE Source'!$A:$W,12,FALSE)=0,"-",VLOOKUP($AU912,'FE Source'!$A:$W,12,FALSE))</f>
        <v>-</v>
      </c>
      <c r="AG912" s="618">
        <f>IF(VLOOKUP($AU912,'FE Source'!$A:$W,14,FALSE)=0,"-",VLOOKUP($AU912,'FE Source'!$A:$W,14,FALSE))</f>
        <v>-12.95</v>
      </c>
      <c r="AH912" s="102"/>
      <c r="AI912" s="618">
        <f>IF(VLOOKUP($AU912,'FE Source'!$A:$Y,20,FALSE)=0,"-",VLOOKUP($AU912,'FE Source'!$A:$Y,20,FALSE))</f>
        <v>40.299999999999997</v>
      </c>
      <c r="AJ912" s="102"/>
      <c r="AK912" s="102"/>
      <c r="AL912" s="632">
        <f>IF(VLOOKUP($AU912,'FE Source'!$A:$Y,19,FALSE)=0,"-",VLOOKUP($AU912,'FE Source'!$A:$Y,19,FALSE))</f>
        <v>79.59</v>
      </c>
      <c r="AM912" s="102"/>
      <c r="AN912" s="635">
        <f>IF(VLOOKUP($AU912,'FE Source'!$A:$W,13,FALSE)=0,"-",VLOOKUP($AU912,'FE Source'!$A:$W,13,FALSE))</f>
        <v>136.1</v>
      </c>
      <c r="AO912" s="634" t="str">
        <f>IF(J912="no","-",IF(VLOOKUP($AU912,'FE Source'!$A:$W,15,FALSE)=0,"-",VLOOKUP($AU912,'FE Source'!$A:$W,15,FALSE)))</f>
        <v>-</v>
      </c>
      <c r="AP912" s="618" t="str">
        <f>IF(AO912="-","-",IF(VLOOKUP($AU912,'FE Source'!$A:$Z,21,FALSE)=0,"-",IF(VLOOKUP($AU912,'FE Source'!$A:$Z,21,FALSE)=2,"Semi-Annual",IF(VLOOKUP($AU912,'FE Source'!$A:$Z,21,FALSE)=4,"Quarterly",IF(VLOOKUP($AU912,'FE Source'!$A:$Z,21,FALSE)=12,"Monthly","Annual")))))</f>
        <v>-</v>
      </c>
      <c r="AQ912" s="632">
        <f t="array" ref="AQ912">IF(VLOOKUP($AU912,'FE Source'!$A:$W,16,FALSE)=0,"-",VLOOKUP($AU912,'FE Source'!$A:$W,16,FALSE))</f>
        <v>1.51</v>
      </c>
      <c r="AR912" s="636" t="str">
        <f>IF(VLOOKUP($AU912,'FE Source'!$A:$W,17,FALSE)=0,"-",VLOOKUP($AU912,'FE Source'!$A:$W,17,FALSE))</f>
        <v>Bronze</v>
      </c>
      <c r="AS912" s="634">
        <f>IF(VLOOKUP($AU912,'FE Source'!$AN:$AS,4,FALSE)="",VLOOKUP($AU912,'FE Source'!$AN:$AS,3,FALSE),VLOOKUP($AU912,'FE Source'!$AN:$AS,4,FALSE))</f>
        <v>3.54</v>
      </c>
      <c r="AT912" s="637">
        <f>IF(VLOOKUP($AU912,'FE Source'!$AN:$AS,5,FALSE)=0,"-",VLOOKUP($AU912,'FE Source'!$AN:$AS,5,FALSE))</f>
        <v>45782</v>
      </c>
      <c r="AU912" s="636" t="s">
        <v>1172</v>
      </c>
      <c r="BE912" s="215">
        <f>IF(VLOOKUP($AU912,'FE Source'!$A:$AK,22,FALSE)=0,"-",VLOOKUP($AU912,'FE Source'!$A:$AK,22,FALSE))</f>
        <v>1.27</v>
      </c>
      <c r="BF912" s="215">
        <f>IF(VLOOKUP($AU912,'FE Source'!$A:$AK,23,FALSE)=0,"-",VLOOKUP($AU912,'FE Source'!$A:$AK,23,FALSE))</f>
        <v>4.41</v>
      </c>
      <c r="BG912" s="215">
        <f>IF(VLOOKUP($AU912,'FE Source'!$A:$AK,24,FALSE)=0,"-",VLOOKUP($AU912,'FE Source'!$A:$AK,24,FALSE))</f>
        <v>24.74</v>
      </c>
      <c r="BH912" s="215">
        <f>IF(VLOOKUP($AU912,'FE Source'!$A:$AK,25,FALSE)=0,"-",VLOOKUP($AU912,'FE Source'!$A:$AK,25,FALSE))</f>
        <v>-10.27</v>
      </c>
      <c r="BI912" s="215">
        <f>IF(VLOOKUP($AU912,'FE Source'!$A:$AK,26,FALSE)=0,"-",VLOOKUP($AU912,'FE Source'!$A:$AK,26,FALSE))</f>
        <v>12.07</v>
      </c>
      <c r="BJ912" s="215">
        <f>IF(VLOOKUP($AU912,'FE Source'!$A:$AK,27,FALSE)=0,"-",VLOOKUP($AU912,'FE Source'!$A:$AK,27,FALSE))</f>
        <v>15.46</v>
      </c>
      <c r="BK912" s="215">
        <f>IF(VLOOKUP($AU912,'FE Source'!$A:$AK,28,FALSE)=0,"-",VLOOKUP($AU912,'FE Source'!$A:$AK,28,FALSE))</f>
        <v>10.45</v>
      </c>
      <c r="BL912" s="215">
        <f>IF(VLOOKUP($AU912,'FE Source'!$A:$AK,29,FALSE)=0,"-",VLOOKUP($AU912,'FE Source'!$A:$AK,29,FALSE))</f>
        <v>-15.27</v>
      </c>
      <c r="BM912" s="215">
        <f>IF(VLOOKUP($AU912,'FE Source'!$A:$AK,30,FALSE)=0,"-",VLOOKUP($AU912,'FE Source'!$A:$AK,30,FALSE))</f>
        <v>4.9400000000000004</v>
      </c>
      <c r="BN912" t="str">
        <f>IF(VLOOKUP($AU912,'FE Source'!$A:$AK,31,FALSE)="No Specified Index","-",IF(VLOOKUP($AU912,'FE Source'!$A:$AK,31,FALSE)=0,"-",VLOOKUP($AU912,'FE Source'!$A:$AK,31,FALSE)))</f>
        <v>-</v>
      </c>
      <c r="BO912" s="217">
        <f>IF(VLOOKUP($AU912,'FE Source'!$A:$AK,32,FALSE)=0,"-",VLOOKUP($AU912,'FE Source'!$A:$AK,32,FALSE))</f>
        <v>37165</v>
      </c>
      <c r="BP912" s="18">
        <f>IF(VLOOKUP($AU912,'FE Source'!$AZ:$BC,2,FALSE)=0,"-",VLOOKUP($AU912,'FE Source'!$AZ:$BC,2,FALSE))</f>
        <v>-5.72</v>
      </c>
      <c r="BQ912" s="18">
        <f>IF(VLOOKUP($AU912,'FE Source'!$AZ:$BC,3,FALSE)=0,"-",VLOOKUP($AU912,'FE Source'!$AZ:$BC,3,FALSE))</f>
        <v>-9.3000000000000007</v>
      </c>
      <c r="BR912" s="18">
        <f>IF(VLOOKUP($AU912,'FE Source'!$AZ:$BC,4,FALSE)=0,"-",VLOOKUP($AU912,'FE Source'!$AZ:$BC,4,FALSE))</f>
        <v>-6.56</v>
      </c>
    </row>
    <row r="913" spans="3:70" ht="15">
      <c r="C913" s="650" t="str">
        <f>INDEX('UT - Retail'!$B$7:$B$1409,MATCH(AU913,'UT - Retail'!$U$7:$U$1409,0),1)</f>
        <v>PineBridge Asia ex Japan Small Cap Equity A USD</v>
      </c>
      <c r="D913" s="650"/>
      <c r="E913" s="618" t="str">
        <f>VLOOKUP(C913,'UT - Retail'!$B:$K,8,FALSE)</f>
        <v>Equities</v>
      </c>
      <c r="F913" s="618" t="str">
        <f>VLOOKUP(C913,'UT - Retail'!$B:$K,9,FALSE)</f>
        <v>Asia Pacific ex-Japan</v>
      </c>
      <c r="G913" s="618" t="str">
        <f>VLOOKUP(C913,'UT - Retail'!$B:$K,10,FALSE)</f>
        <v>Small to Medium Companies</v>
      </c>
      <c r="H913" s="82" t="str">
        <f>VLOOKUP(C913,'UT - Retail'!$B:$N,13,FALSE)</f>
        <v>No</v>
      </c>
      <c r="I913" s="82" t="str">
        <f>VLOOKUP(C913,'UT - Retail'!$B:$Q,14,FALSE)</f>
        <v>No</v>
      </c>
      <c r="J913" s="618" t="str">
        <f>VLOOKUP(C913,'UT - Retail'!$B:$Q,11,FALSE)</f>
        <v>No</v>
      </c>
      <c r="K913" s="130" t="str">
        <f>VLOOKUP(C913,'UT - Retail'!$B:$P,15,FALSE)</f>
        <v>Yes</v>
      </c>
      <c r="L913" s="82" t="str">
        <f>VLOOKUP(C913,'UT - Retail'!$B:$Q,16,FALSE)</f>
        <v>Both</v>
      </c>
      <c r="M913" s="618" t="str">
        <f>VLOOKUP(C913,'UT - Retail'!$B:$K,6,FALSE)</f>
        <v>USD</v>
      </c>
      <c r="N913" s="618" t="str">
        <f>IFERROR(IF(MATCH(C913,'Portfolio Construction'!$AL:$AL,0),"Yes","No"),"No")</f>
        <v>No</v>
      </c>
      <c r="O913" s="618" t="str">
        <f>IFERROR(IF(MATCH(C913,'Portfolio Construction'!$AN:$AN,0),"Yes","No"),"No")</f>
        <v>No</v>
      </c>
      <c r="P913" s="618" t="str">
        <f>IFERROR(IF(MATCH(C913,'Portfolio Construction'!$AP:$AP,0),"Yes","No"),"No")</f>
        <v>No</v>
      </c>
      <c r="Q913" s="618" t="str">
        <f>IFERROR(IF(MATCH(C913,'Portfolio Construction'!$AR:$AR,0),"Yes","No"),"No")</f>
        <v>No</v>
      </c>
      <c r="R913" s="618" t="str">
        <f>IFERROR(IF(MATCH(C913,'Portfolio Construction'!$AT:$AT,0),"Yes","No"),"No")</f>
        <v>No</v>
      </c>
      <c r="S913" s="618" t="str">
        <f>IFERROR(IF(MATCH(C913,'Portfolio Construction'!$AV:$AV,0),"Yes","No"),"No")</f>
        <v>No</v>
      </c>
      <c r="T913" s="618" t="str">
        <f>IFERROR(IF(MATCH(C913,'Portfolio Construction'!$AX:$AX,0),"Yes","No"),"No")</f>
        <v>No</v>
      </c>
      <c r="U913" s="618" t="str">
        <f>IFERROR(IF(MATCH(C913,'Portfolio Construction'!$AZ:$AZ,0),"Yes","No"),"No")</f>
        <v>No</v>
      </c>
      <c r="V913" s="618" t="str">
        <f>IFERROR(IF(MATCH(C913,'Portfolio Construction'!$BB:$BB,0),"Yes","No"),"No")</f>
        <v>No</v>
      </c>
      <c r="W913" s="618">
        <f>IF(VLOOKUP($AU913,'FE Source'!$A:$W,3,FALSE)=0,"-",VLOOKUP($AU913,'FE Source'!$A:$W,3,FALSE))</f>
        <v>-10.19</v>
      </c>
      <c r="X913" s="618">
        <f>IF(VLOOKUP($AU913,'FE Source'!$A:$W,4,FALSE)=0,"-",VLOOKUP($AU913,'FE Source'!$A:$W,4,FALSE))</f>
        <v>-0.73</v>
      </c>
      <c r="Y913" s="618">
        <f>IF(VLOOKUP($AU913,'FE Source'!$A:$W,5,FALSE)=0,"-",VLOOKUP($AU913,'FE Source'!$A:$W,5,FALSE))</f>
        <v>-11.03</v>
      </c>
      <c r="Z913" s="618">
        <f>IF(VLOOKUP($AU913,'FE Source'!$A:$W,6,FALSE)=0,"-",VLOOKUP($AU913,'FE Source'!$A:$W,6,FALSE))</f>
        <v>-10.81</v>
      </c>
      <c r="AA913" s="618">
        <f>IF(VLOOKUP($AU913,'FE Source'!$A:$W,7,FALSE)=0,"-",VLOOKUP($AU913,'FE Source'!$A:$W,7,FALSE))</f>
        <v>-2.4700000000000002</v>
      </c>
      <c r="AB913" s="618">
        <f>IF(VLOOKUP($AU913,'FE Source'!$A:$W,8,FALSE)=0,"-",VLOOKUP($AU913,'FE Source'!$A:$W,8,FALSE))</f>
        <v>0.93</v>
      </c>
      <c r="AC913" s="632">
        <f>IF(VLOOKUP($AU913,'FE Source'!$A:$W,9,FALSE)=0,"-",VLOOKUP($AU913,'FE Source'!$A:$W,9,FALSE))</f>
        <v>2.82</v>
      </c>
      <c r="AD913" s="634">
        <f>IF(VLOOKUP($AU913,'FE Source'!$A:$W,10,FALSE)=0,"-",VLOOKUP($AU913,'FE Source'!$A:$W,10,FALSE))</f>
        <v>0.92</v>
      </c>
      <c r="AE913" s="618">
        <f>IF(VLOOKUP($AU913,'FE Source'!$A:$W,11,FALSE)=0,"-",VLOOKUP($AU913,'FE Source'!$A:$W,11,FALSE))</f>
        <v>13.29</v>
      </c>
      <c r="AF913" s="618">
        <f>IF(VLOOKUP($AU913,'FE Source'!$A:$W,12,FALSE)=0,"-",VLOOKUP($AU913,'FE Source'!$A:$W,12,FALSE))</f>
        <v>-0.01</v>
      </c>
      <c r="AG913" s="618">
        <f>IF(VLOOKUP($AU913,'FE Source'!$A:$W,14,FALSE)=0,"-",VLOOKUP($AU913,'FE Source'!$A:$W,14,FALSE))</f>
        <v>-19.16</v>
      </c>
      <c r="AH913" s="102"/>
      <c r="AI913" s="618">
        <f>IF(VLOOKUP($AU913,'FE Source'!$A:$Y,20,FALSE)=0,"-",VLOOKUP($AU913,'FE Source'!$A:$Y,20,FALSE))</f>
        <v>88.93</v>
      </c>
      <c r="AJ913" s="102"/>
      <c r="AK913" s="102"/>
      <c r="AL913" s="632">
        <f>IF(VLOOKUP($AU913,'FE Source'!$A:$Y,19,FALSE)=0,"-",VLOOKUP($AU913,'FE Source'!$A:$Y,19,FALSE))</f>
        <v>111.34</v>
      </c>
      <c r="AM913" s="102"/>
      <c r="AN913" s="635">
        <f>IF(VLOOKUP($AU913,'FE Source'!$A:$W,13,FALSE)=0,"-",VLOOKUP($AU913,'FE Source'!$A:$W,13,FALSE))</f>
        <v>361.8</v>
      </c>
      <c r="AO913" s="634" t="str">
        <f>IF(J913="no","-",IF(VLOOKUP($AU913,'FE Source'!$A:$W,15,FALSE)=0,"-",VLOOKUP($AU913,'FE Source'!$A:$W,15,FALSE)))</f>
        <v>-</v>
      </c>
      <c r="AP913" s="618" t="str">
        <f>IF(AO913="-","-",IF(VLOOKUP($AU913,'FE Source'!$A:$Z,21,FALSE)=0,"-",IF(VLOOKUP($AU913,'FE Source'!$A:$Z,21,FALSE)=2,"Semi-Annual",IF(VLOOKUP($AU913,'FE Source'!$A:$Z,21,FALSE)=4,"Quarterly",IF(VLOOKUP($AU913,'FE Source'!$A:$Z,21,FALSE)=12,"Monthly","Annual")))))</f>
        <v>-</v>
      </c>
      <c r="AQ913" s="632">
        <f t="array" ref="AQ913">IF(VLOOKUP($AU913,'FE Source'!$A:$W,16,FALSE)=0,"-",VLOOKUP($AU913,'FE Source'!$A:$W,16,FALSE))</f>
        <v>1.98</v>
      </c>
      <c r="AR913" s="636" t="str">
        <f>IF(VLOOKUP($AU913,'FE Source'!$A:$W,17,FALSE)=0,"-",VLOOKUP($AU913,'FE Source'!$A:$W,17,FALSE))</f>
        <v>Neutral</v>
      </c>
      <c r="AS913" s="634">
        <f>IF(VLOOKUP($AU913,'FE Source'!$AN:$AS,4,FALSE)="",VLOOKUP($AU913,'FE Source'!$AN:$AS,3,FALSE),VLOOKUP($AU913,'FE Source'!$AN:$AS,4,FALSE))</f>
        <v>34.119999999999997</v>
      </c>
      <c r="AT913" s="637">
        <f>IF(VLOOKUP($AU913,'FE Source'!$AN:$AS,5,FALSE)=0,"-",VLOOKUP($AU913,'FE Source'!$AN:$AS,5,FALSE))</f>
        <v>45783</v>
      </c>
      <c r="AU913" s="636" t="s">
        <v>1960</v>
      </c>
      <c r="BE913" s="215">
        <f>IF(VLOOKUP($AU913,'FE Source'!$A:$AK,22,FALSE)=0,"-",VLOOKUP($AU913,'FE Source'!$A:$AK,22,FALSE))</f>
        <v>9.1</v>
      </c>
      <c r="BF913" s="215">
        <f>IF(VLOOKUP($AU913,'FE Source'!$A:$AK,23,FALSE)=0,"-",VLOOKUP($AU913,'FE Source'!$A:$AK,23,FALSE))</f>
        <v>6.21</v>
      </c>
      <c r="BG913" s="215">
        <f>IF(VLOOKUP($AU913,'FE Source'!$A:$AK,24,FALSE)=0,"-",VLOOKUP($AU913,'FE Source'!$A:$AK,24,FALSE))</f>
        <v>24.3</v>
      </c>
      <c r="BH913" s="215">
        <f>IF(VLOOKUP($AU913,'FE Source'!$A:$AK,25,FALSE)=0,"-",VLOOKUP($AU913,'FE Source'!$A:$AK,25,FALSE))</f>
        <v>-13.73</v>
      </c>
      <c r="BI913" s="215">
        <f>IF(VLOOKUP($AU913,'FE Source'!$A:$AK,26,FALSE)=0,"-",VLOOKUP($AU913,'FE Source'!$A:$AK,26,FALSE))</f>
        <v>17.52</v>
      </c>
      <c r="BJ913" s="215">
        <f>IF(VLOOKUP($AU913,'FE Source'!$A:$AK,27,FALSE)=0,"-",VLOOKUP($AU913,'FE Source'!$A:$AK,27,FALSE))</f>
        <v>21.38</v>
      </c>
      <c r="BK913" s="215">
        <f>IF(VLOOKUP($AU913,'FE Source'!$A:$AK,28,FALSE)=0,"-",VLOOKUP($AU913,'FE Source'!$A:$AK,28,FALSE))</f>
        <v>9.08</v>
      </c>
      <c r="BL913" s="215">
        <f>IF(VLOOKUP($AU913,'FE Source'!$A:$AK,29,FALSE)=0,"-",VLOOKUP($AU913,'FE Source'!$A:$AK,29,FALSE))</f>
        <v>-24.32</v>
      </c>
      <c r="BM913" s="215">
        <f>IF(VLOOKUP($AU913,'FE Source'!$A:$AK,30,FALSE)=0,"-",VLOOKUP($AU913,'FE Source'!$A:$AK,30,FALSE))</f>
        <v>9.76</v>
      </c>
      <c r="BN913" t="str">
        <f>IF(VLOOKUP($AU913,'FE Source'!$A:$AK,31,FALSE)="No Specified Index","-",IF(VLOOKUP($AU913,'FE Source'!$A:$AK,31,FALSE)=0,"-",VLOOKUP($AU913,'FE Source'!$A:$AK,31,FALSE)))</f>
        <v>MSCI AC Asia Pacific Ex Japan Small Cap</v>
      </c>
      <c r="BO913" s="217">
        <f>IF(VLOOKUP($AU913,'FE Source'!$A:$AK,32,FALSE)=0,"-",VLOOKUP($AU913,'FE Source'!$A:$AK,32,FALSE))</f>
        <v>38826</v>
      </c>
      <c r="BP913" s="18">
        <f>IF(VLOOKUP($AU913,'FE Source'!$AZ:$BC,2,FALSE)=0,"-",VLOOKUP($AU913,'FE Source'!$AZ:$BC,2,FALSE))</f>
        <v>-7.97</v>
      </c>
      <c r="BQ913" s="18">
        <f>IF(VLOOKUP($AU913,'FE Source'!$AZ:$BC,3,FALSE)=0,"-",VLOOKUP($AU913,'FE Source'!$AZ:$BC,3,FALSE))</f>
        <v>-10.29</v>
      </c>
      <c r="BR913" s="18">
        <f>IF(VLOOKUP($AU913,'FE Source'!$AZ:$BC,4,FALSE)=0,"-",VLOOKUP($AU913,'FE Source'!$AZ:$BC,4,FALSE))</f>
        <v>-6.59</v>
      </c>
    </row>
    <row r="914" spans="3:70" ht="15">
      <c r="C914" s="650" t="str">
        <f>INDEX('UT - Retail'!$B$7:$B$1409,MATCH(AU914,'UT - Retail'!$U$7:$U$1409,0),1)</f>
        <v>PineBridge Asia ex Japan Small Cap Equity A5CP SGD</v>
      </c>
      <c r="D914" s="650"/>
      <c r="E914" s="618" t="str">
        <f>VLOOKUP(C914,'UT - Retail'!$B:$K,8,FALSE)</f>
        <v>Equities</v>
      </c>
      <c r="F914" s="618" t="str">
        <f>VLOOKUP(C914,'UT - Retail'!$B:$K,9,FALSE)</f>
        <v>Asia Pacific ex-Japan</v>
      </c>
      <c r="G914" s="618" t="str">
        <f>VLOOKUP(C914,'UT - Retail'!$B:$K,10,FALSE)</f>
        <v>Small to Medium Companies</v>
      </c>
      <c r="H914" s="82" t="str">
        <f>VLOOKUP(C914,'UT - Retail'!$B:$N,13,FALSE)</f>
        <v>Yes</v>
      </c>
      <c r="I914" s="82" t="str">
        <f>VLOOKUP(C914,'UT - Retail'!$B:$Q,14,FALSE)</f>
        <v>No</v>
      </c>
      <c r="J914" s="618" t="str">
        <f>VLOOKUP(C914,'UT - Retail'!$B:$Q,11,FALSE)</f>
        <v>No</v>
      </c>
      <c r="K914" s="130" t="str">
        <f>VLOOKUP(C914,'UT - Retail'!$B:$P,15,FALSE)</f>
        <v>Yes</v>
      </c>
      <c r="L914" s="82" t="str">
        <f>VLOOKUP(C914,'UT - Retail'!$B:$Q,16,FALSE)</f>
        <v>Both</v>
      </c>
      <c r="M914" s="618" t="str">
        <f>VLOOKUP(C914,'UT - Retail'!$B:$K,6,FALSE)</f>
        <v>SGD</v>
      </c>
      <c r="N914" s="618" t="str">
        <f>IFERROR(IF(MATCH(C914,'Portfolio Construction'!$AL:$AL,0),"Yes","No"),"No")</f>
        <v>No</v>
      </c>
      <c r="O914" s="618" t="str">
        <f>IFERROR(IF(MATCH(C914,'Portfolio Construction'!$AN:$AN,0),"Yes","No"),"No")</f>
        <v>No</v>
      </c>
      <c r="P914" s="618" t="str">
        <f>IFERROR(IF(MATCH(C914,'Portfolio Construction'!$AP:$AP,0),"Yes","No"),"No")</f>
        <v>No</v>
      </c>
      <c r="Q914" s="618" t="str">
        <f>IFERROR(IF(MATCH(C914,'Portfolio Construction'!$AR:$AR,0),"Yes","No"),"No")</f>
        <v>No</v>
      </c>
      <c r="R914" s="618" t="str">
        <f>IFERROR(IF(MATCH(C914,'Portfolio Construction'!$AT:$AT,0),"Yes","No"),"No")</f>
        <v>No</v>
      </c>
      <c r="S914" s="618" t="str">
        <f>IFERROR(IF(MATCH(C914,'Portfolio Construction'!$AV:$AV,0),"Yes","No"),"No")</f>
        <v>No</v>
      </c>
      <c r="T914" s="618" t="str">
        <f>IFERROR(IF(MATCH(C914,'Portfolio Construction'!$AX:$AX,0),"Yes","No"),"No")</f>
        <v>No</v>
      </c>
      <c r="U914" s="618" t="str">
        <f>IFERROR(IF(MATCH(C914,'Portfolio Construction'!$AZ:$AZ,0),"Yes","No"),"No")</f>
        <v>No</v>
      </c>
      <c r="V914" s="618" t="str">
        <f>IFERROR(IF(MATCH(C914,'Portfolio Construction'!$BB:$BB,0),"Yes","No"),"No")</f>
        <v>No</v>
      </c>
      <c r="W914" s="618">
        <f>IF(VLOOKUP($AU914,'FE Source'!$A:$W,3,FALSE)=0,"-",VLOOKUP($AU914,'FE Source'!$A:$W,3,FALSE))</f>
        <v>-9.4</v>
      </c>
      <c r="X914" s="618">
        <f>IF(VLOOKUP($AU914,'FE Source'!$A:$W,4,FALSE)=0,"-",VLOOKUP($AU914,'FE Source'!$A:$W,4,FALSE))</f>
        <v>-0.99</v>
      </c>
      <c r="Y914" s="618">
        <f>IF(VLOOKUP($AU914,'FE Source'!$A:$W,5,FALSE)=0,"-",VLOOKUP($AU914,'FE Source'!$A:$W,5,FALSE))</f>
        <v>-10.37</v>
      </c>
      <c r="Z914" s="618">
        <f>IF(VLOOKUP($AU914,'FE Source'!$A:$W,6,FALSE)=0,"-",VLOOKUP($AU914,'FE Source'!$A:$W,6,FALSE))</f>
        <v>-10.46</v>
      </c>
      <c r="AA914" s="618">
        <f>IF(VLOOKUP($AU914,'FE Source'!$A:$W,7,FALSE)=0,"-",VLOOKUP($AU914,'FE Source'!$A:$W,7,FALSE))</f>
        <v>-2.15</v>
      </c>
      <c r="AB914" s="618">
        <f>IF(VLOOKUP($AU914,'FE Source'!$A:$W,8,FALSE)=0,"-",VLOOKUP($AU914,'FE Source'!$A:$W,8,FALSE))</f>
        <v>1.37</v>
      </c>
      <c r="AC914" s="632" t="str">
        <f>IF(VLOOKUP($AU914,'FE Source'!$A:$W,9,FALSE)=0,"-",VLOOKUP($AU914,'FE Source'!$A:$W,9,FALSE))</f>
        <v>-</v>
      </c>
      <c r="AD914" s="634">
        <f>IF(VLOOKUP($AU914,'FE Source'!$A:$W,10,FALSE)=0,"-",VLOOKUP($AU914,'FE Source'!$A:$W,10,FALSE))</f>
        <v>0.92</v>
      </c>
      <c r="AE914" s="618">
        <f>IF(VLOOKUP($AU914,'FE Source'!$A:$W,11,FALSE)=0,"-",VLOOKUP($AU914,'FE Source'!$A:$W,11,FALSE))</f>
        <v>13.26</v>
      </c>
      <c r="AF914" s="618">
        <f>IF(VLOOKUP($AU914,'FE Source'!$A:$W,12,FALSE)=0,"-",VLOOKUP($AU914,'FE Source'!$A:$W,12,FALSE))</f>
        <v>-0.01</v>
      </c>
      <c r="AG914" s="618">
        <f>IF(VLOOKUP($AU914,'FE Source'!$A:$W,14,FALSE)=0,"-",VLOOKUP($AU914,'FE Source'!$A:$W,14,FALSE))</f>
        <v>-19.11</v>
      </c>
      <c r="AH914" s="102"/>
      <c r="AI914" s="618">
        <f>IF(VLOOKUP($AU914,'FE Source'!$A:$Y,20,FALSE)=0,"-",VLOOKUP($AU914,'FE Source'!$A:$Y,20,FALSE))</f>
        <v>89.9</v>
      </c>
      <c r="AJ914" s="102"/>
      <c r="AK914" s="102"/>
      <c r="AL914" s="632">
        <f>IF(VLOOKUP($AU914,'FE Source'!$A:$Y,19,FALSE)=0,"-",VLOOKUP($AU914,'FE Source'!$A:$Y,19,FALSE))</f>
        <v>110.56</v>
      </c>
      <c r="AM914" s="102"/>
      <c r="AN914" s="635">
        <f>IF(VLOOKUP($AU914,'FE Source'!$A:$W,13,FALSE)=0,"-",VLOOKUP($AU914,'FE Source'!$A:$W,13,FALSE))</f>
        <v>361.8</v>
      </c>
      <c r="AO914" s="634" t="str">
        <f>IF(J914="no","-",IF(VLOOKUP($AU914,'FE Source'!$A:$W,15,FALSE)=0,"-",VLOOKUP($AU914,'FE Source'!$A:$W,15,FALSE)))</f>
        <v>-</v>
      </c>
      <c r="AP914" s="618" t="str">
        <f>IF(AO914="-","-",IF(VLOOKUP($AU914,'FE Source'!$A:$Z,21,FALSE)=0,"-",IF(VLOOKUP($AU914,'FE Source'!$A:$Z,21,FALSE)=2,"Semi-Annual",IF(VLOOKUP($AU914,'FE Source'!$A:$Z,21,FALSE)=4,"Quarterly",IF(VLOOKUP($AU914,'FE Source'!$A:$Z,21,FALSE)=12,"Monthly","Annual")))))</f>
        <v>-</v>
      </c>
      <c r="AQ914" s="632">
        <f t="array" ref="AQ914">IF(VLOOKUP($AU914,'FE Source'!$A:$W,16,FALSE)=0,"-",VLOOKUP($AU914,'FE Source'!$A:$W,16,FALSE))</f>
        <v>1.69</v>
      </c>
      <c r="AR914" s="636" t="str">
        <f>IF(VLOOKUP($AU914,'FE Source'!$A:$W,17,FALSE)=0,"-",VLOOKUP($AU914,'FE Source'!$A:$W,17,FALSE))</f>
        <v>Neutral</v>
      </c>
      <c r="AS914" s="634">
        <f>IF(VLOOKUP($AU914,'FE Source'!$AN:$AS,4,FALSE)="",VLOOKUP($AU914,'FE Source'!$AN:$AS,3,FALSE),VLOOKUP($AU914,'FE Source'!$AN:$AS,4,FALSE))</f>
        <v>17.75</v>
      </c>
      <c r="AT914" s="637">
        <f>IF(VLOOKUP($AU914,'FE Source'!$AN:$AS,5,FALSE)=0,"-",VLOOKUP($AU914,'FE Source'!$AN:$AS,5,FALSE))</f>
        <v>45783</v>
      </c>
      <c r="AU914" s="636" t="s">
        <v>1908</v>
      </c>
      <c r="BE914" s="215" t="str">
        <f>IF(VLOOKUP($AU914,'FE Source'!$A:$AK,22,FALSE)=0,"-",VLOOKUP($AU914,'FE Source'!$A:$AK,22,FALSE))</f>
        <v>-</v>
      </c>
      <c r="BF914" s="215">
        <f>IF(VLOOKUP($AU914,'FE Source'!$A:$AK,23,FALSE)=0,"-",VLOOKUP($AU914,'FE Source'!$A:$AK,23,FALSE))</f>
        <v>7.31</v>
      </c>
      <c r="BG914" s="215">
        <f>IF(VLOOKUP($AU914,'FE Source'!$A:$AK,24,FALSE)=0,"-",VLOOKUP($AU914,'FE Source'!$A:$AK,24,FALSE))</f>
        <v>24.63</v>
      </c>
      <c r="BH914" s="215">
        <f>IF(VLOOKUP($AU914,'FE Source'!$A:$AK,25,FALSE)=0,"-",VLOOKUP($AU914,'FE Source'!$A:$AK,25,FALSE))</f>
        <v>-13.51</v>
      </c>
      <c r="BI914" s="215">
        <f>IF(VLOOKUP($AU914,'FE Source'!$A:$AK,26,FALSE)=0,"-",VLOOKUP($AU914,'FE Source'!$A:$AK,26,FALSE))</f>
        <v>18.010000000000002</v>
      </c>
      <c r="BJ914" s="215">
        <f>IF(VLOOKUP($AU914,'FE Source'!$A:$AK,27,FALSE)=0,"-",VLOOKUP($AU914,'FE Source'!$A:$AK,27,FALSE))</f>
        <v>21.55</v>
      </c>
      <c r="BK914" s="215">
        <f>IF(VLOOKUP($AU914,'FE Source'!$A:$AK,28,FALSE)=0,"-",VLOOKUP($AU914,'FE Source'!$A:$AK,28,FALSE))</f>
        <v>9.6300000000000008</v>
      </c>
      <c r="BL914" s="215">
        <f>IF(VLOOKUP($AU914,'FE Source'!$A:$AK,29,FALSE)=0,"-",VLOOKUP($AU914,'FE Source'!$A:$AK,29,FALSE))</f>
        <v>-24.11</v>
      </c>
      <c r="BM914" s="215">
        <f>IF(VLOOKUP($AU914,'FE Source'!$A:$AK,30,FALSE)=0,"-",VLOOKUP($AU914,'FE Source'!$A:$AK,30,FALSE))</f>
        <v>9.89</v>
      </c>
      <c r="BN914" t="str">
        <f>IF(VLOOKUP($AU914,'FE Source'!$A:$AK,31,FALSE)="No Specified Index","-",IF(VLOOKUP($AU914,'FE Source'!$A:$AK,31,FALSE)=0,"-",VLOOKUP($AU914,'FE Source'!$A:$AK,31,FALSE)))</f>
        <v>MSCI AC Asia Pacific Ex Japan Small Cap</v>
      </c>
      <c r="BO914" s="217">
        <f>IF(VLOOKUP($AU914,'FE Source'!$A:$AK,32,FALSE)=0,"-",VLOOKUP($AU914,'FE Source'!$A:$AK,32,FALSE))</f>
        <v>42292</v>
      </c>
      <c r="BP914" s="18" t="str">
        <f>IF(VLOOKUP($AU914,'FE Source'!$AZ:$BC,2,FALSE)=0,"-",VLOOKUP($AU914,'FE Source'!$AZ:$BC,2,FALSE))</f>
        <v>-</v>
      </c>
      <c r="BQ914" s="18" t="str">
        <f>IF(VLOOKUP($AU914,'FE Source'!$AZ:$BC,3,FALSE)=0,"-",VLOOKUP($AU914,'FE Source'!$AZ:$BC,3,FALSE))</f>
        <v>-</v>
      </c>
      <c r="BR914" s="18" t="str">
        <f>IF(VLOOKUP($AU914,'FE Source'!$AZ:$BC,4,FALSE)=0,"-",VLOOKUP($AU914,'FE Source'!$AZ:$BC,4,FALSE))</f>
        <v>-</v>
      </c>
    </row>
    <row r="915" spans="3:70" ht="15">
      <c r="C915" s="650" t="str">
        <f>INDEX('UT - Retail'!$B$7:$B$1409,MATCH(AU915,'UT - Retail'!$U$7:$U$1409,0),1)</f>
        <v>PineBridge Asia Pacific Investment Grade Bond A USD</v>
      </c>
      <c r="D915" s="650"/>
      <c r="E915" s="618" t="str">
        <f>VLOOKUP(C915,'UT - Retail'!$B:$K,8,FALSE)</f>
        <v>Fixed Income</v>
      </c>
      <c r="F915" s="618" t="str">
        <f>VLOOKUP(C915,'UT - Retail'!$B:$K,9,FALSE)</f>
        <v>Asia Pacific ex-Japan</v>
      </c>
      <c r="G915" s="618" t="str">
        <f>VLOOKUP(C915,'UT - Retail'!$B:$K,10,FALSE)</f>
        <v>General</v>
      </c>
      <c r="H915" s="82" t="str">
        <f>VLOOKUP(C915,'UT - Retail'!$B:$N,13,FALSE)</f>
        <v>No</v>
      </c>
      <c r="I915" s="82" t="str">
        <f>VLOOKUP(C915,'UT - Retail'!$B:$Q,14,FALSE)</f>
        <v>No</v>
      </c>
      <c r="J915" s="618" t="str">
        <f>VLOOKUP(C915,'UT - Retail'!$B:$Q,11,FALSE)</f>
        <v>No</v>
      </c>
      <c r="K915" s="130" t="str">
        <f>VLOOKUP(C915,'UT - Retail'!$B:$P,15,FALSE)</f>
        <v>Yes</v>
      </c>
      <c r="L915" s="82" t="str">
        <f>VLOOKUP(C915,'UT - Retail'!$B:$Q,16,FALSE)</f>
        <v>iFast</v>
      </c>
      <c r="M915" s="618" t="str">
        <f>VLOOKUP(C915,'UT - Retail'!$B:$K,6,FALSE)</f>
        <v>USD</v>
      </c>
      <c r="N915" s="618" t="str">
        <f>IFERROR(IF(MATCH(C915,'Portfolio Construction'!$AL:$AL,0),"Yes","No"),"No")</f>
        <v>No</v>
      </c>
      <c r="O915" s="618" t="str">
        <f>IFERROR(IF(MATCH(C915,'Portfolio Construction'!$AN:$AN,0),"Yes","No"),"No")</f>
        <v>No</v>
      </c>
      <c r="P915" s="618" t="str">
        <f>IFERROR(IF(MATCH(C915,'Portfolio Construction'!$AP:$AP,0),"Yes","No"),"No")</f>
        <v>No</v>
      </c>
      <c r="Q915" s="618" t="str">
        <f>IFERROR(IF(MATCH(C915,'Portfolio Construction'!$AR:$AR,0),"Yes","No"),"No")</f>
        <v>No</v>
      </c>
      <c r="R915" s="618" t="str">
        <f>IFERROR(IF(MATCH(C915,'Portfolio Construction'!$AT:$AT,0),"Yes","No"),"No")</f>
        <v>No</v>
      </c>
      <c r="S915" s="618" t="str">
        <f>IFERROR(IF(MATCH(C915,'Portfolio Construction'!$AV:$AV,0),"Yes","No"),"No")</f>
        <v>No</v>
      </c>
      <c r="T915" s="618" t="str">
        <f>IFERROR(IF(MATCH(C915,'Portfolio Construction'!$AX:$AX,0),"Yes","No"),"No")</f>
        <v>No</v>
      </c>
      <c r="U915" s="618" t="str">
        <f>IFERROR(IF(MATCH(C915,'Portfolio Construction'!$AZ:$AZ,0),"Yes","No"),"No")</f>
        <v>No</v>
      </c>
      <c r="V915" s="618" t="str">
        <f>IFERROR(IF(MATCH(C915,'Portfolio Construction'!$BB:$BB,0),"Yes","No"),"No")</f>
        <v>No</v>
      </c>
      <c r="W915" s="618">
        <f>IF(VLOOKUP($AU915,'FE Source'!$A:$W,3,FALSE)=0,"-",VLOOKUP($AU915,'FE Source'!$A:$W,3,FALSE))</f>
        <v>-4.72</v>
      </c>
      <c r="X915" s="618">
        <f>IF(VLOOKUP($AU915,'FE Source'!$A:$W,4,FALSE)=0,"-",VLOOKUP($AU915,'FE Source'!$A:$W,4,FALSE))</f>
        <v>-5</v>
      </c>
      <c r="Y915" s="618">
        <f>IF(VLOOKUP($AU915,'FE Source'!$A:$W,5,FALSE)=0,"-",VLOOKUP($AU915,'FE Source'!$A:$W,5,FALSE))</f>
        <v>-2.54</v>
      </c>
      <c r="Z915" s="618">
        <f>IF(VLOOKUP($AU915,'FE Source'!$A:$W,6,FALSE)=0,"-",VLOOKUP($AU915,'FE Source'!$A:$W,6,FALSE))</f>
        <v>0.77</v>
      </c>
      <c r="AA915" s="618">
        <f>IF(VLOOKUP($AU915,'FE Source'!$A:$W,7,FALSE)=0,"-",VLOOKUP($AU915,'FE Source'!$A:$W,7,FALSE))</f>
        <v>0.48</v>
      </c>
      <c r="AB915" s="618" t="str">
        <f>IF(VLOOKUP($AU915,'FE Source'!$A:$W,8,FALSE)=0,"-",VLOOKUP($AU915,'FE Source'!$A:$W,8,FALSE))</f>
        <v>-</v>
      </c>
      <c r="AC915" s="632" t="str">
        <f>IF(VLOOKUP($AU915,'FE Source'!$A:$W,9,FALSE)=0,"-",VLOOKUP($AU915,'FE Source'!$A:$W,9,FALSE))</f>
        <v>-</v>
      </c>
      <c r="AD915" s="634">
        <f>IF(VLOOKUP($AU915,'FE Source'!$A:$W,10,FALSE)=0,"-",VLOOKUP($AU915,'FE Source'!$A:$W,10,FALSE))</f>
        <v>1.1499999999999999</v>
      </c>
      <c r="AE915" s="618">
        <f>IF(VLOOKUP($AU915,'FE Source'!$A:$W,11,FALSE)=0,"-",VLOOKUP($AU915,'FE Source'!$A:$W,11,FALSE))</f>
        <v>4.9000000000000004</v>
      </c>
      <c r="AF915" s="618" t="str">
        <f>IF(VLOOKUP($AU915,'FE Source'!$A:$W,12,FALSE)=0,"-",VLOOKUP($AU915,'FE Source'!$A:$W,12,FALSE))</f>
        <v>-</v>
      </c>
      <c r="AG915" s="618">
        <f>IF(VLOOKUP($AU915,'FE Source'!$A:$W,14,FALSE)=0,"-",VLOOKUP($AU915,'FE Source'!$A:$W,14,FALSE))</f>
        <v>-7.31</v>
      </c>
      <c r="AH915" s="102"/>
      <c r="AI915" s="618">
        <f>IF(VLOOKUP($AU915,'FE Source'!$A:$Y,20,FALSE)=0,"-",VLOOKUP($AU915,'FE Source'!$A:$Y,20,FALSE))</f>
        <v>115.87</v>
      </c>
      <c r="AJ915" s="102"/>
      <c r="AK915" s="102"/>
      <c r="AL915" s="632">
        <f>IF(VLOOKUP($AU915,'FE Source'!$A:$Y,19,FALSE)=0,"-",VLOOKUP($AU915,'FE Source'!$A:$Y,19,FALSE))</f>
        <v>109.81</v>
      </c>
      <c r="AM915" s="102"/>
      <c r="AN915" s="635">
        <f>IF(VLOOKUP($AU915,'FE Source'!$A:$W,13,FALSE)=0,"-",VLOOKUP($AU915,'FE Source'!$A:$W,13,FALSE))</f>
        <v>573.6</v>
      </c>
      <c r="AO915" s="634" t="str">
        <f>IF(J915="no","-",IF(VLOOKUP($AU915,'FE Source'!$A:$W,15,FALSE)=0,"-",VLOOKUP($AU915,'FE Source'!$A:$W,15,FALSE)))</f>
        <v>-</v>
      </c>
      <c r="AP915" s="618" t="str">
        <f>IF(AO915="-","-",IF(VLOOKUP($AU915,'FE Source'!$A:$Z,21,FALSE)=0,"-",IF(VLOOKUP($AU915,'FE Source'!$A:$Z,21,FALSE)=2,"Semi-Annual",IF(VLOOKUP($AU915,'FE Source'!$A:$Z,21,FALSE)=4,"Quarterly",IF(VLOOKUP($AU915,'FE Source'!$A:$Z,21,FALSE)=12,"Monthly","Annual")))))</f>
        <v>-</v>
      </c>
      <c r="AQ915" s="632">
        <f t="array" ref="AQ915">IF(VLOOKUP($AU915,'FE Source'!$A:$W,16,FALSE)=0,"-",VLOOKUP($AU915,'FE Source'!$A:$W,16,FALSE))</f>
        <v>1.39</v>
      </c>
      <c r="AR915" s="636" t="str">
        <f>IF(VLOOKUP($AU915,'FE Source'!$A:$W,17,FALSE)=0,"-",VLOOKUP($AU915,'FE Source'!$A:$W,17,FALSE))</f>
        <v>Neutral</v>
      </c>
      <c r="AS915" s="634">
        <f>IF(VLOOKUP($AU915,'FE Source'!$AN:$AS,4,FALSE)="",VLOOKUP($AU915,'FE Source'!$AN:$AS,3,FALSE),VLOOKUP($AU915,'FE Source'!$AN:$AS,4,FALSE))</f>
        <v>12.63</v>
      </c>
      <c r="AT915" s="637">
        <f>IF(VLOOKUP($AU915,'FE Source'!$AN:$AS,5,FALSE)=0,"-",VLOOKUP($AU915,'FE Source'!$AN:$AS,5,FALSE))</f>
        <v>45783</v>
      </c>
      <c r="AU915" s="636" t="s">
        <v>7911</v>
      </c>
      <c r="BE915" s="215" t="str">
        <f>IF(VLOOKUP($AU915,'FE Source'!$A:$AK,22,FALSE)=0,"-",VLOOKUP($AU915,'FE Source'!$A:$AK,22,FALSE))</f>
        <v>-</v>
      </c>
      <c r="BF915" s="215" t="str">
        <f>IF(VLOOKUP($AU915,'FE Source'!$A:$AK,23,FALSE)=0,"-",VLOOKUP($AU915,'FE Source'!$A:$AK,23,FALSE))</f>
        <v>-</v>
      </c>
      <c r="BG915" s="215" t="str">
        <f>IF(VLOOKUP($AU915,'FE Source'!$A:$AK,24,FALSE)=0,"-",VLOOKUP($AU915,'FE Source'!$A:$AK,24,FALSE))</f>
        <v>-</v>
      </c>
      <c r="BH915" s="215" t="str">
        <f>IF(VLOOKUP($AU915,'FE Source'!$A:$AK,25,FALSE)=0,"-",VLOOKUP($AU915,'FE Source'!$A:$AK,25,FALSE))</f>
        <v>-</v>
      </c>
      <c r="BI915" s="215" t="str">
        <f>IF(VLOOKUP($AU915,'FE Source'!$A:$AK,26,FALSE)=0,"-",VLOOKUP($AU915,'FE Source'!$A:$AK,26,FALSE))</f>
        <v>-</v>
      </c>
      <c r="BJ915" s="215" t="str">
        <f>IF(VLOOKUP($AU915,'FE Source'!$A:$AK,27,FALSE)=0,"-",VLOOKUP($AU915,'FE Source'!$A:$AK,27,FALSE))</f>
        <v>-</v>
      </c>
      <c r="BK915" s="215">
        <f>IF(VLOOKUP($AU915,'FE Source'!$A:$AK,28,FALSE)=0,"-",VLOOKUP($AU915,'FE Source'!$A:$AK,28,FALSE))</f>
        <v>1.71</v>
      </c>
      <c r="BL915" s="215">
        <f>IF(VLOOKUP($AU915,'FE Source'!$A:$AK,29,FALSE)=0,"-",VLOOKUP($AU915,'FE Source'!$A:$AK,29,FALSE))</f>
        <v>-12.37</v>
      </c>
      <c r="BM915" s="215">
        <f>IF(VLOOKUP($AU915,'FE Source'!$A:$AK,30,FALSE)=0,"-",VLOOKUP($AU915,'FE Source'!$A:$AK,30,FALSE))</f>
        <v>5.88</v>
      </c>
      <c r="BN915" t="str">
        <f>IF(VLOOKUP($AU915,'FE Source'!$A:$AK,31,FALSE)="No Specified Index","-",IF(VLOOKUP($AU915,'FE Source'!$A:$AK,31,FALSE)=0,"-",VLOOKUP($AU915,'FE Source'!$A:$AK,31,FALSE)))</f>
        <v>JP Morgan Asia Credit Index (JACI) Investment Gr..</v>
      </c>
      <c r="BO915" s="217">
        <f>IF(VLOOKUP($AU915,'FE Source'!$A:$AK,32,FALSE)=0,"-",VLOOKUP($AU915,'FE Source'!$A:$AK,32,FALSE))</f>
        <v>44152</v>
      </c>
      <c r="BP915" s="18" t="str">
        <f>IF(VLOOKUP($AU915,'FE Source'!$AZ:$BC,2,FALSE)=0,"-",VLOOKUP($AU915,'FE Source'!$AZ:$BC,2,FALSE))</f>
        <v>-</v>
      </c>
      <c r="BQ915" s="18" t="str">
        <f>IF(VLOOKUP($AU915,'FE Source'!$AZ:$BC,3,FALSE)=0,"-",VLOOKUP($AU915,'FE Source'!$AZ:$BC,3,FALSE))</f>
        <v>-</v>
      </c>
      <c r="BR915" s="18" t="str">
        <f>IF(VLOOKUP($AU915,'FE Source'!$AZ:$BC,4,FALSE)=0,"-",VLOOKUP($AU915,'FE Source'!$AZ:$BC,4,FALSE))</f>
        <v>-</v>
      </c>
    </row>
    <row r="916" spans="3:70" ht="15">
      <c r="C916" s="650" t="str">
        <f>INDEX('UT - Retail'!$B$7:$B$1409,MATCH(AU916,'UT - Retail'!$U$7:$U$1409,0),1)</f>
        <v>PineBridge Asia Pacific Investment Grade Bond A5HD SGD</v>
      </c>
      <c r="D916" s="650"/>
      <c r="E916" s="618" t="str">
        <f>VLOOKUP(C916,'UT - Retail'!$B:$K,8,FALSE)</f>
        <v>Fixed Income</v>
      </c>
      <c r="F916" s="618" t="str">
        <f>VLOOKUP(C916,'UT - Retail'!$B:$K,9,FALSE)</f>
        <v>Asia Pacific ex-Japan</v>
      </c>
      <c r="G916" s="618" t="str">
        <f>VLOOKUP(C916,'UT - Retail'!$B:$K,10,FALSE)</f>
        <v>General</v>
      </c>
      <c r="H916" s="82" t="str">
        <f>VLOOKUP(C916,'UT - Retail'!$B:$N,13,FALSE)</f>
        <v>No</v>
      </c>
      <c r="I916" s="82" t="str">
        <f>VLOOKUP(C916,'UT - Retail'!$B:$Q,14,FALSE)</f>
        <v>No</v>
      </c>
      <c r="J916" s="618" t="str">
        <f>VLOOKUP(C916,'UT - Retail'!$B:$Q,11,FALSE)</f>
        <v>Yes</v>
      </c>
      <c r="K916" s="130" t="str">
        <f>VLOOKUP(C916,'UT - Retail'!$B:$P,15,FALSE)</f>
        <v>Yes</v>
      </c>
      <c r="L916" s="82" t="str">
        <f>VLOOKUP(C916,'UT - Retail'!$B:$Q,16,FALSE)</f>
        <v>Both</v>
      </c>
      <c r="M916" s="618" t="str">
        <f>VLOOKUP(C916,'UT - Retail'!$B:$K,6,FALSE)</f>
        <v>SGD</v>
      </c>
      <c r="N916" s="618" t="str">
        <f>IFERROR(IF(MATCH(C916,'Portfolio Construction'!$AL:$AL,0),"Yes","No"),"No")</f>
        <v>No</v>
      </c>
      <c r="O916" s="618" t="str">
        <f>IFERROR(IF(MATCH(C916,'Portfolio Construction'!$AN:$AN,0),"Yes","No"),"No")</f>
        <v>No</v>
      </c>
      <c r="P916" s="618" t="str">
        <f>IFERROR(IF(MATCH(C916,'Portfolio Construction'!$AP:$AP,0),"Yes","No"),"No")</f>
        <v>No</v>
      </c>
      <c r="Q916" s="618" t="str">
        <f>IFERROR(IF(MATCH(C916,'Portfolio Construction'!$AR:$AR,0),"Yes","No"),"No")</f>
        <v>No</v>
      </c>
      <c r="R916" s="618" t="str">
        <f>IFERROR(IF(MATCH(C916,'Portfolio Construction'!$AT:$AT,0),"Yes","No"),"No")</f>
        <v>No</v>
      </c>
      <c r="S916" s="618" t="str">
        <f>IFERROR(IF(MATCH(C916,'Portfolio Construction'!$AV:$AV,0),"Yes","No"),"No")</f>
        <v>No</v>
      </c>
      <c r="T916" s="618" t="str">
        <f>IFERROR(IF(MATCH(C916,'Portfolio Construction'!$AX:$AX,0),"Yes","No"),"No")</f>
        <v>No</v>
      </c>
      <c r="U916" s="618" t="str">
        <f>IFERROR(IF(MATCH(C916,'Portfolio Construction'!$AZ:$AZ,0),"Yes","No"),"No")</f>
        <v>No</v>
      </c>
      <c r="V916" s="618" t="str">
        <f>IFERROR(IF(MATCH(C916,'Portfolio Construction'!$BB:$BB,0),"Yes","No"),"No")</f>
        <v>No</v>
      </c>
      <c r="W916" s="618">
        <f>IF(VLOOKUP($AU916,'FE Source'!$A:$W,3,FALSE)=0,"-",VLOOKUP($AU916,'FE Source'!$A:$W,3,FALSE))</f>
        <v>0.21</v>
      </c>
      <c r="X916" s="618">
        <f>IF(VLOOKUP($AU916,'FE Source'!$A:$W,4,FALSE)=0,"-",VLOOKUP($AU916,'FE Source'!$A:$W,4,FALSE))</f>
        <v>-1.22</v>
      </c>
      <c r="Y916" s="618">
        <f>IF(VLOOKUP($AU916,'FE Source'!$A:$W,5,FALSE)=0,"-",VLOOKUP($AU916,'FE Source'!$A:$W,5,FALSE))</f>
        <v>-0.03</v>
      </c>
      <c r="Z916" s="618">
        <f>IF(VLOOKUP($AU916,'FE Source'!$A:$W,6,FALSE)=0,"-",VLOOKUP($AU916,'FE Source'!$A:$W,6,FALSE))</f>
        <v>3.52</v>
      </c>
      <c r="AA916" s="618">
        <f>IF(VLOOKUP($AU916,'FE Source'!$A:$W,7,FALSE)=0,"-",VLOOKUP($AU916,'FE Source'!$A:$W,7,FALSE))</f>
        <v>1.39</v>
      </c>
      <c r="AB916" s="618">
        <f>IF(VLOOKUP($AU916,'FE Source'!$A:$W,8,FALSE)=0,"-",VLOOKUP($AU916,'FE Source'!$A:$W,8,FALSE))</f>
        <v>0.53</v>
      </c>
      <c r="AC916" s="632" t="str">
        <f>IF(VLOOKUP($AU916,'FE Source'!$A:$W,9,FALSE)=0,"-",VLOOKUP($AU916,'FE Source'!$A:$W,9,FALSE))</f>
        <v>-</v>
      </c>
      <c r="AD916" s="634">
        <f>IF(VLOOKUP($AU916,'FE Source'!$A:$W,10,FALSE)=0,"-",VLOOKUP($AU916,'FE Source'!$A:$W,10,FALSE))</f>
        <v>0.74</v>
      </c>
      <c r="AE916" s="618">
        <f>IF(VLOOKUP($AU916,'FE Source'!$A:$W,11,FALSE)=0,"-",VLOOKUP($AU916,'FE Source'!$A:$W,11,FALSE))</f>
        <v>6.08</v>
      </c>
      <c r="AF916" s="618" t="str">
        <f>IF(VLOOKUP($AU916,'FE Source'!$A:$W,12,FALSE)=0,"-",VLOOKUP($AU916,'FE Source'!$A:$W,12,FALSE))</f>
        <v>-</v>
      </c>
      <c r="AG916" s="618">
        <f>IF(VLOOKUP($AU916,'FE Source'!$A:$W,14,FALSE)=0,"-",VLOOKUP($AU916,'FE Source'!$A:$W,14,FALSE))</f>
        <v>-9.44</v>
      </c>
      <c r="AH916" s="102"/>
      <c r="AI916" s="618">
        <f>IF(VLOOKUP($AU916,'FE Source'!$A:$Y,20,FALSE)=0,"-",VLOOKUP($AU916,'FE Source'!$A:$Y,20,FALSE))</f>
        <v>88.95</v>
      </c>
      <c r="AJ916" s="102"/>
      <c r="AK916" s="102"/>
      <c r="AL916" s="632">
        <f>IF(VLOOKUP($AU916,'FE Source'!$A:$Y,19,FALSE)=0,"-",VLOOKUP($AU916,'FE Source'!$A:$Y,19,FALSE))</f>
        <v>77.02</v>
      </c>
      <c r="AM916" s="102"/>
      <c r="AN916" s="635">
        <f>IF(VLOOKUP($AU916,'FE Source'!$A:$W,13,FALSE)=0,"-",VLOOKUP($AU916,'FE Source'!$A:$W,13,FALSE))</f>
        <v>573.6</v>
      </c>
      <c r="AO916" s="634">
        <f>IF(J916="no","-",IF(VLOOKUP($AU916,'FE Source'!$A:$W,15,FALSE)=0,"-",VLOOKUP($AU916,'FE Source'!$A:$W,15,FALSE)))</f>
        <v>3.33</v>
      </c>
      <c r="AP916" s="618" t="str">
        <f>IF(AO916="-","-",IF(VLOOKUP($AU916,'FE Source'!$A:$Z,21,FALSE)=0,"-",IF(VLOOKUP($AU916,'FE Source'!$A:$Z,21,FALSE)=2,"Semi-Annual",IF(VLOOKUP($AU916,'FE Source'!$A:$Z,21,FALSE)=4,"Quarterly",IF(VLOOKUP($AU916,'FE Source'!$A:$Z,21,FALSE)=12,"Monthly","Annual")))))</f>
        <v>Monthly</v>
      </c>
      <c r="AQ916" s="632">
        <f t="array" ref="AQ916">IF(VLOOKUP($AU916,'FE Source'!$A:$W,16,FALSE)=0,"-",VLOOKUP($AU916,'FE Source'!$A:$W,16,FALSE))</f>
        <v>1.41</v>
      </c>
      <c r="AR916" s="636" t="str">
        <f>IF(VLOOKUP($AU916,'FE Source'!$A:$W,17,FALSE)=0,"-",VLOOKUP($AU916,'FE Source'!$A:$W,17,FALSE))</f>
        <v>-</v>
      </c>
      <c r="AS916" s="634">
        <f>IF(VLOOKUP($AU916,'FE Source'!$AN:$AS,4,FALSE)="",VLOOKUP($AU916,'FE Source'!$AN:$AS,3,FALSE),VLOOKUP($AU916,'FE Source'!$AN:$AS,4,FALSE))</f>
        <v>11.71</v>
      </c>
      <c r="AT916" s="637">
        <f>IF(VLOOKUP($AU916,'FE Source'!$AN:$AS,5,FALSE)=0,"-",VLOOKUP($AU916,'FE Source'!$AN:$AS,5,FALSE))</f>
        <v>45783</v>
      </c>
      <c r="AU916" s="636" t="s">
        <v>6372</v>
      </c>
      <c r="BE916" s="215" t="str">
        <f>IF(VLOOKUP($AU916,'FE Source'!$A:$AK,22,FALSE)=0,"-",VLOOKUP($AU916,'FE Source'!$A:$AK,22,FALSE))</f>
        <v>-</v>
      </c>
      <c r="BF916" s="215" t="str">
        <f>IF(VLOOKUP($AU916,'FE Source'!$A:$AK,23,FALSE)=0,"-",VLOOKUP($AU916,'FE Source'!$A:$AK,23,FALSE))</f>
        <v>-</v>
      </c>
      <c r="BG916" s="215" t="str">
        <f>IF(VLOOKUP($AU916,'FE Source'!$A:$AK,24,FALSE)=0,"-",VLOOKUP($AU916,'FE Source'!$A:$AK,24,FALSE))</f>
        <v>-</v>
      </c>
      <c r="BH916" s="215" t="str">
        <f>IF(VLOOKUP($AU916,'FE Source'!$A:$AK,25,FALSE)=0,"-",VLOOKUP($AU916,'FE Source'!$A:$AK,25,FALSE))</f>
        <v>-</v>
      </c>
      <c r="BI916" s="215" t="str">
        <f>IF(VLOOKUP($AU916,'FE Source'!$A:$AK,26,FALSE)=0,"-",VLOOKUP($AU916,'FE Source'!$A:$AK,26,FALSE))</f>
        <v>-</v>
      </c>
      <c r="BJ916" s="215" t="str">
        <f>IF(VLOOKUP($AU916,'FE Source'!$A:$AK,27,FALSE)=0,"-",VLOOKUP($AU916,'FE Source'!$A:$AK,27,FALSE))</f>
        <v>-</v>
      </c>
      <c r="BK916" s="215">
        <f>IF(VLOOKUP($AU916,'FE Source'!$A:$AK,28,FALSE)=0,"-",VLOOKUP($AU916,'FE Source'!$A:$AK,28,FALSE))</f>
        <v>-0.28999999999999998</v>
      </c>
      <c r="BL916" s="215">
        <f>IF(VLOOKUP($AU916,'FE Source'!$A:$AK,29,FALSE)=0,"-",VLOOKUP($AU916,'FE Source'!$A:$AK,29,FALSE))</f>
        <v>-12.19</v>
      </c>
      <c r="BM916" s="215">
        <f>IF(VLOOKUP($AU916,'FE Source'!$A:$AK,30,FALSE)=0,"-",VLOOKUP($AU916,'FE Source'!$A:$AK,30,FALSE))</f>
        <v>5.93</v>
      </c>
      <c r="BN916" t="str">
        <f>IF(VLOOKUP($AU916,'FE Source'!$A:$AK,31,FALSE)="No Specified Index","-",IF(VLOOKUP($AU916,'FE Source'!$A:$AK,31,FALSE)=0,"-",VLOOKUP($AU916,'FE Source'!$A:$AK,31,FALSE)))</f>
        <v>JP Morgan Asia Credit Index (JACI) Investment Gr..</v>
      </c>
      <c r="BO916" s="217">
        <f>IF(VLOOKUP($AU916,'FE Source'!$A:$AK,32,FALSE)=0,"-",VLOOKUP($AU916,'FE Source'!$A:$AK,32,FALSE))</f>
        <v>43935</v>
      </c>
      <c r="BP916" s="18" t="str">
        <f>IF(VLOOKUP($AU916,'FE Source'!$AZ:$BC,2,FALSE)=0,"-",VLOOKUP($AU916,'FE Source'!$AZ:$BC,2,FALSE))</f>
        <v>-</v>
      </c>
      <c r="BQ916" s="18" t="str">
        <f>IF(VLOOKUP($AU916,'FE Source'!$AZ:$BC,3,FALSE)=0,"-",VLOOKUP($AU916,'FE Source'!$AZ:$BC,3,FALSE))</f>
        <v>-</v>
      </c>
      <c r="BR916" s="18" t="str">
        <f>IF(VLOOKUP($AU916,'FE Source'!$AZ:$BC,4,FALSE)=0,"-",VLOOKUP($AU916,'FE Source'!$AZ:$BC,4,FALSE))</f>
        <v>-</v>
      </c>
    </row>
    <row r="917" spans="3:70" ht="15">
      <c r="C917" s="650" t="str">
        <f>INDEX('UT - Retail'!$B$7:$B$1409,MATCH(AU917,'UT - Retail'!$U$7:$U$1409,0),1)</f>
        <v>PineBridge Asia Pacific Investment Grade Bond ADC USD</v>
      </c>
      <c r="D917" s="650"/>
      <c r="E917" s="618" t="str">
        <f>VLOOKUP(C917,'UT - Retail'!$B:$K,8,FALSE)</f>
        <v>Fixed Income</v>
      </c>
      <c r="F917" s="618" t="str">
        <f>VLOOKUP(C917,'UT - Retail'!$B:$K,9,FALSE)</f>
        <v>Asia Pacific ex-Japan</v>
      </c>
      <c r="G917" s="618" t="str">
        <f>VLOOKUP(C917,'UT - Retail'!$B:$K,10,FALSE)</f>
        <v>General</v>
      </c>
      <c r="H917" s="82" t="str">
        <f>VLOOKUP(C917,'UT - Retail'!$B:$N,13,FALSE)</f>
        <v>No</v>
      </c>
      <c r="I917" s="82" t="str">
        <f>VLOOKUP(C917,'UT - Retail'!$B:$Q,14,FALSE)</f>
        <v>No</v>
      </c>
      <c r="J917" s="618" t="str">
        <f>VLOOKUP(C917,'UT - Retail'!$B:$Q,11,FALSE)</f>
        <v>No</v>
      </c>
      <c r="K917" s="130" t="str">
        <f>VLOOKUP(C917,'UT - Retail'!$B:$P,15,FALSE)</f>
        <v>Yes</v>
      </c>
      <c r="L917" s="82" t="str">
        <f>VLOOKUP(C917,'UT - Retail'!$B:$Q,16,FALSE)</f>
        <v>iFast</v>
      </c>
      <c r="M917" s="618" t="str">
        <f>VLOOKUP(C917,'UT - Retail'!$B:$K,6,FALSE)</f>
        <v>USD</v>
      </c>
      <c r="N917" s="618" t="str">
        <f>IFERROR(IF(MATCH(C917,'Portfolio Construction'!$AL:$AL,0),"Yes","No"),"No")</f>
        <v>No</v>
      </c>
      <c r="O917" s="618" t="str">
        <f>IFERROR(IF(MATCH(C917,'Portfolio Construction'!$AN:$AN,0),"Yes","No"),"No")</f>
        <v>No</v>
      </c>
      <c r="P917" s="618" t="str">
        <f>IFERROR(IF(MATCH(C917,'Portfolio Construction'!$AP:$AP,0),"Yes","No"),"No")</f>
        <v>No</v>
      </c>
      <c r="Q917" s="618" t="str">
        <f>IFERROR(IF(MATCH(C917,'Portfolio Construction'!$AR:$AR,0),"Yes","No"),"No")</f>
        <v>No</v>
      </c>
      <c r="R917" s="618" t="str">
        <f>IFERROR(IF(MATCH(C917,'Portfolio Construction'!$AT:$AT,0),"Yes","No"),"No")</f>
        <v>No</v>
      </c>
      <c r="S917" s="618" t="str">
        <f>IFERROR(IF(MATCH(C917,'Portfolio Construction'!$AV:$AV,0),"Yes","No"),"No")</f>
        <v>No</v>
      </c>
      <c r="T917" s="618" t="str">
        <f>IFERROR(IF(MATCH(C917,'Portfolio Construction'!$AX:$AX,0),"Yes","No"),"No")</f>
        <v>No</v>
      </c>
      <c r="U917" s="618" t="str">
        <f>IFERROR(IF(MATCH(C917,'Portfolio Construction'!$AZ:$AZ,0),"Yes","No"),"No")</f>
        <v>No</v>
      </c>
      <c r="V917" s="618" t="str">
        <f>IFERROR(IF(MATCH(C917,'Portfolio Construction'!$BB:$BB,0),"Yes","No"),"No")</f>
        <v>No</v>
      </c>
      <c r="W917" s="618">
        <f>IF(VLOOKUP($AU917,'FE Source'!$A:$W,3,FALSE)=0,"-",VLOOKUP($AU917,'FE Source'!$A:$W,3,FALSE))</f>
        <v>-4.7300000000000004</v>
      </c>
      <c r="X917" s="618">
        <f>IF(VLOOKUP($AU917,'FE Source'!$A:$W,4,FALSE)=0,"-",VLOOKUP($AU917,'FE Source'!$A:$W,4,FALSE))</f>
        <v>-5.01</v>
      </c>
      <c r="Y917" s="618">
        <f>IF(VLOOKUP($AU917,'FE Source'!$A:$W,5,FALSE)=0,"-",VLOOKUP($AU917,'FE Source'!$A:$W,5,FALSE))</f>
        <v>-2.54</v>
      </c>
      <c r="Z917" s="618">
        <f>IF(VLOOKUP($AU917,'FE Source'!$A:$W,6,FALSE)=0,"-",VLOOKUP($AU917,'FE Source'!$A:$W,6,FALSE))</f>
        <v>0.77</v>
      </c>
      <c r="AA917" s="618" t="str">
        <f>IF(VLOOKUP($AU917,'FE Source'!$A:$W,7,FALSE)=0,"-",VLOOKUP($AU917,'FE Source'!$A:$W,7,FALSE))</f>
        <v>-</v>
      </c>
      <c r="AB917" s="618" t="str">
        <f>IF(VLOOKUP($AU917,'FE Source'!$A:$W,8,FALSE)=0,"-",VLOOKUP($AU917,'FE Source'!$A:$W,8,FALSE))</f>
        <v>-</v>
      </c>
      <c r="AC917" s="632" t="str">
        <f>IF(VLOOKUP($AU917,'FE Source'!$A:$W,9,FALSE)=0,"-",VLOOKUP($AU917,'FE Source'!$A:$W,9,FALSE))</f>
        <v>-</v>
      </c>
      <c r="AD917" s="634" t="str">
        <f>IF(VLOOKUP($AU917,'FE Source'!$A:$W,10,FALSE)=0,"-",VLOOKUP($AU917,'FE Source'!$A:$W,10,FALSE))</f>
        <v>-</v>
      </c>
      <c r="AE917" s="618" t="str">
        <f>IF(VLOOKUP($AU917,'FE Source'!$A:$W,11,FALSE)=0,"-",VLOOKUP($AU917,'FE Source'!$A:$W,11,FALSE))</f>
        <v>-</v>
      </c>
      <c r="AF917" s="618" t="str">
        <f>IF(VLOOKUP($AU917,'FE Source'!$A:$W,12,FALSE)=0,"-",VLOOKUP($AU917,'FE Source'!$A:$W,12,FALSE))</f>
        <v>-</v>
      </c>
      <c r="AG917" s="618" t="str">
        <f>IF(VLOOKUP($AU917,'FE Source'!$A:$W,14,FALSE)=0,"-",VLOOKUP($AU917,'FE Source'!$A:$W,14,FALSE))</f>
        <v>-</v>
      </c>
      <c r="AH917" s="102"/>
      <c r="AI917" s="618" t="str">
        <f>IF(VLOOKUP($AU917,'FE Source'!$A:$Y,20,FALSE)=0,"-",VLOOKUP($AU917,'FE Source'!$A:$Y,20,FALSE))</f>
        <v>-</v>
      </c>
      <c r="AJ917" s="102"/>
      <c r="AK917" s="102"/>
      <c r="AL917" s="632" t="str">
        <f>IF(VLOOKUP($AU917,'FE Source'!$A:$Y,19,FALSE)=0,"-",VLOOKUP($AU917,'FE Source'!$A:$Y,19,FALSE))</f>
        <v>-</v>
      </c>
      <c r="AM917" s="102"/>
      <c r="AN917" s="635">
        <f>IF(VLOOKUP($AU917,'FE Source'!$A:$W,13,FALSE)=0,"-",VLOOKUP($AU917,'FE Source'!$A:$W,13,FALSE))</f>
        <v>573.6</v>
      </c>
      <c r="AO917" s="634" t="str">
        <f>IF(J917="no","-",IF(VLOOKUP($AU917,'FE Source'!$A:$W,15,FALSE)=0,"-",VLOOKUP($AU917,'FE Source'!$A:$W,15,FALSE)))</f>
        <v>-</v>
      </c>
      <c r="AP917" s="618" t="str">
        <f>IF(AO917="-","-",IF(VLOOKUP($AU917,'FE Source'!$A:$Z,21,FALSE)=0,"-",IF(VLOOKUP($AU917,'FE Source'!$A:$Z,21,FALSE)=2,"Semi-Annual",IF(VLOOKUP($AU917,'FE Source'!$A:$Z,21,FALSE)=4,"Quarterly",IF(VLOOKUP($AU917,'FE Source'!$A:$Z,21,FALSE)=12,"Monthly","Annual")))))</f>
        <v>-</v>
      </c>
      <c r="AQ917" s="632">
        <f t="array" ref="AQ917">IF(VLOOKUP($AU917,'FE Source'!$A:$W,16,FALSE)=0,"-",VLOOKUP($AU917,'FE Source'!$A:$W,16,FALSE))</f>
        <v>1.38</v>
      </c>
      <c r="AR917" s="636" t="str">
        <f>IF(VLOOKUP($AU917,'FE Source'!$A:$W,17,FALSE)=0,"-",VLOOKUP($AU917,'FE Source'!$A:$W,17,FALSE))</f>
        <v>Neutral</v>
      </c>
      <c r="AS917" s="634">
        <f>IF(VLOOKUP($AU917,'FE Source'!$AN:$AS,4,FALSE)="",VLOOKUP($AU917,'FE Source'!$AN:$AS,3,FALSE),VLOOKUP($AU917,'FE Source'!$AN:$AS,4,FALSE))</f>
        <v>12.08</v>
      </c>
      <c r="AT917" s="637">
        <f>IF(VLOOKUP($AU917,'FE Source'!$AN:$AS,5,FALSE)=0,"-",VLOOKUP($AU917,'FE Source'!$AN:$AS,5,FALSE))</f>
        <v>45783</v>
      </c>
      <c r="AU917" s="636" t="s">
        <v>8525</v>
      </c>
      <c r="BE917" s="215" t="str">
        <f>IF(VLOOKUP($AU917,'FE Source'!$A:$AK,22,FALSE)=0,"-",VLOOKUP($AU917,'FE Source'!$A:$AK,22,FALSE))</f>
        <v>-</v>
      </c>
      <c r="BF917" s="215" t="str">
        <f>IF(VLOOKUP($AU917,'FE Source'!$A:$AK,23,FALSE)=0,"-",VLOOKUP($AU917,'FE Source'!$A:$AK,23,FALSE))</f>
        <v>-</v>
      </c>
      <c r="BG917" s="215" t="str">
        <f>IF(VLOOKUP($AU917,'FE Source'!$A:$AK,24,FALSE)=0,"-",VLOOKUP($AU917,'FE Source'!$A:$AK,24,FALSE))</f>
        <v>-</v>
      </c>
      <c r="BH917" s="215" t="str">
        <f>IF(VLOOKUP($AU917,'FE Source'!$A:$AK,25,FALSE)=0,"-",VLOOKUP($AU917,'FE Source'!$A:$AK,25,FALSE))</f>
        <v>-</v>
      </c>
      <c r="BI917" s="215" t="str">
        <f>IF(VLOOKUP($AU917,'FE Source'!$A:$AK,26,FALSE)=0,"-",VLOOKUP($AU917,'FE Source'!$A:$AK,26,FALSE))</f>
        <v>-</v>
      </c>
      <c r="BJ917" s="215" t="str">
        <f>IF(VLOOKUP($AU917,'FE Source'!$A:$AK,27,FALSE)=0,"-",VLOOKUP($AU917,'FE Source'!$A:$AK,27,FALSE))</f>
        <v>-</v>
      </c>
      <c r="BK917" s="215" t="str">
        <f>IF(VLOOKUP($AU917,'FE Source'!$A:$AK,28,FALSE)=0,"-",VLOOKUP($AU917,'FE Source'!$A:$AK,28,FALSE))</f>
        <v>-</v>
      </c>
      <c r="BL917" s="215" t="str">
        <f>IF(VLOOKUP($AU917,'FE Source'!$A:$AK,29,FALSE)=0,"-",VLOOKUP($AU917,'FE Source'!$A:$AK,29,FALSE))</f>
        <v>-</v>
      </c>
      <c r="BM917" s="215">
        <f>IF(VLOOKUP($AU917,'FE Source'!$A:$AK,30,FALSE)=0,"-",VLOOKUP($AU917,'FE Source'!$A:$AK,30,FALSE))</f>
        <v>5.73</v>
      </c>
      <c r="BN917" t="str">
        <f>IF(VLOOKUP($AU917,'FE Source'!$A:$AK,31,FALSE)="No Specified Index","-",IF(VLOOKUP($AU917,'FE Source'!$A:$AK,31,FALSE)=0,"-",VLOOKUP($AU917,'FE Source'!$A:$AK,31,FALSE)))</f>
        <v>JP Morgan Asia Credit Index (JACI) Investment Gr..</v>
      </c>
      <c r="BO917" s="217">
        <f>IF(VLOOKUP($AU917,'FE Source'!$A:$AK,32,FALSE)=0,"-",VLOOKUP($AU917,'FE Source'!$A:$AK,32,FALSE))</f>
        <v>44791</v>
      </c>
      <c r="BP917" s="18" t="str">
        <f>IF(VLOOKUP($AU917,'FE Source'!$AZ:$BC,2,FALSE)=0,"-",VLOOKUP($AU917,'FE Source'!$AZ:$BC,2,FALSE))</f>
        <v>-</v>
      </c>
      <c r="BQ917" s="18" t="str">
        <f>IF(VLOOKUP($AU917,'FE Source'!$AZ:$BC,3,FALSE)=0,"-",VLOOKUP($AU917,'FE Source'!$AZ:$BC,3,FALSE))</f>
        <v>-</v>
      </c>
      <c r="BR917" s="18" t="str">
        <f>IF(VLOOKUP($AU917,'FE Source'!$AZ:$BC,4,FALSE)=0,"-",VLOOKUP($AU917,'FE Source'!$AZ:$BC,4,FALSE))</f>
        <v>-</v>
      </c>
    </row>
    <row r="918" spans="3:70" ht="15">
      <c r="C918" s="650" t="str">
        <f>INDEX('UT - Retail'!$B$7:$B$1409,MATCH(AU918,'UT - Retail'!$U$7:$U$1409,0),1)</f>
        <v>PineBridge India Equity A USD</v>
      </c>
      <c r="D918" s="650"/>
      <c r="E918" s="618" t="str">
        <f>VLOOKUP(C918,'UT - Retail'!$B:$K,8,FALSE)</f>
        <v>Equities</v>
      </c>
      <c r="F918" s="618" t="str">
        <f>VLOOKUP(C918,'UT - Retail'!$B:$K,9,FALSE)</f>
        <v>India</v>
      </c>
      <c r="G918" s="618" t="str">
        <f>VLOOKUP(C918,'UT - Retail'!$B:$K,10,FALSE)</f>
        <v>General</v>
      </c>
      <c r="H918" s="82" t="str">
        <f>VLOOKUP(C918,'UT - Retail'!$B:$N,13,FALSE)</f>
        <v>No</v>
      </c>
      <c r="I918" s="82" t="str">
        <f>VLOOKUP(C918,'UT - Retail'!$B:$Q,14,FALSE)</f>
        <v>No</v>
      </c>
      <c r="J918" s="618" t="str">
        <f>VLOOKUP(C918,'UT - Retail'!$B:$Q,11,FALSE)</f>
        <v>No</v>
      </c>
      <c r="K918" s="130" t="str">
        <f>VLOOKUP(C918,'UT - Retail'!$B:$P,15,FALSE)</f>
        <v>Yes</v>
      </c>
      <c r="L918" s="82" t="str">
        <f>VLOOKUP(C918,'UT - Retail'!$B:$Q,16,FALSE)</f>
        <v>Both</v>
      </c>
      <c r="M918" s="618" t="str">
        <f>VLOOKUP(C918,'UT - Retail'!$B:$K,6,FALSE)</f>
        <v>USD</v>
      </c>
      <c r="N918" s="618" t="str">
        <f>IFERROR(IF(MATCH(C918,'Portfolio Construction'!$AL:$AL,0),"Yes","No"),"No")</f>
        <v>No</v>
      </c>
      <c r="O918" s="618" t="str">
        <f>IFERROR(IF(MATCH(C918,'Portfolio Construction'!$AN:$AN,0),"Yes","No"),"No")</f>
        <v>No</v>
      </c>
      <c r="P918" s="618" t="str">
        <f>IFERROR(IF(MATCH(C918,'Portfolio Construction'!$AP:$AP,0),"Yes","No"),"No")</f>
        <v>No</v>
      </c>
      <c r="Q918" s="618" t="str">
        <f>IFERROR(IF(MATCH(C918,'Portfolio Construction'!$AR:$AR,0),"Yes","No"),"No")</f>
        <v>No</v>
      </c>
      <c r="R918" s="618" t="str">
        <f>IFERROR(IF(MATCH(C918,'Portfolio Construction'!$AT:$AT,0),"Yes","No"),"No")</f>
        <v>No</v>
      </c>
      <c r="S918" s="618" t="str">
        <f>IFERROR(IF(MATCH(C918,'Portfolio Construction'!$AV:$AV,0),"Yes","No"),"No")</f>
        <v>No</v>
      </c>
      <c r="T918" s="618" t="str">
        <f>IFERROR(IF(MATCH(C918,'Portfolio Construction'!$AX:$AX,0),"Yes","No"),"No")</f>
        <v>No</v>
      </c>
      <c r="U918" s="618" t="str">
        <f>IFERROR(IF(MATCH(C918,'Portfolio Construction'!$AZ:$AZ,0),"Yes","No"),"No")</f>
        <v>No</v>
      </c>
      <c r="V918" s="618" t="str">
        <f>IFERROR(IF(MATCH(C918,'Portfolio Construction'!$BB:$BB,0),"Yes","No"),"No")</f>
        <v>No</v>
      </c>
      <c r="W918" s="618">
        <f>IF(VLOOKUP($AU918,'FE Source'!$A:$W,3,FALSE)=0,"-",VLOOKUP($AU918,'FE Source'!$A:$W,3,FALSE))</f>
        <v>-8.67</v>
      </c>
      <c r="X918" s="618">
        <f>IF(VLOOKUP($AU918,'FE Source'!$A:$W,4,FALSE)=0,"-",VLOOKUP($AU918,'FE Source'!$A:$W,4,FALSE))</f>
        <v>-1.28</v>
      </c>
      <c r="Y918" s="618">
        <f>IF(VLOOKUP($AU918,'FE Source'!$A:$W,5,FALSE)=0,"-",VLOOKUP($AU918,'FE Source'!$A:$W,5,FALSE))</f>
        <v>-10.73</v>
      </c>
      <c r="Z918" s="618">
        <f>IF(VLOOKUP($AU918,'FE Source'!$A:$W,6,FALSE)=0,"-",VLOOKUP($AU918,'FE Source'!$A:$W,6,FALSE))</f>
        <v>-5.74</v>
      </c>
      <c r="AA918" s="618">
        <f>IF(VLOOKUP($AU918,'FE Source'!$A:$W,7,FALSE)=0,"-",VLOOKUP($AU918,'FE Source'!$A:$W,7,FALSE))</f>
        <v>5.23</v>
      </c>
      <c r="AB918" s="618">
        <f>IF(VLOOKUP($AU918,'FE Source'!$A:$W,8,FALSE)=0,"-",VLOOKUP($AU918,'FE Source'!$A:$W,8,FALSE))</f>
        <v>12.14</v>
      </c>
      <c r="AC918" s="632">
        <f>IF(VLOOKUP($AU918,'FE Source'!$A:$W,9,FALSE)=0,"-",VLOOKUP($AU918,'FE Source'!$A:$W,9,FALSE))</f>
        <v>7.08</v>
      </c>
      <c r="AD918" s="634">
        <f>IF(VLOOKUP($AU918,'FE Source'!$A:$W,10,FALSE)=0,"-",VLOOKUP($AU918,'FE Source'!$A:$W,10,FALSE))</f>
        <v>0.92</v>
      </c>
      <c r="AE918" s="618">
        <f>IF(VLOOKUP($AU918,'FE Source'!$A:$W,11,FALSE)=0,"-",VLOOKUP($AU918,'FE Source'!$A:$W,11,FALSE))</f>
        <v>13.45</v>
      </c>
      <c r="AF918" s="618">
        <f>IF(VLOOKUP($AU918,'FE Source'!$A:$W,12,FALSE)=0,"-",VLOOKUP($AU918,'FE Source'!$A:$W,12,FALSE))</f>
        <v>0.12</v>
      </c>
      <c r="AG918" s="618">
        <f>IF(VLOOKUP($AU918,'FE Source'!$A:$W,14,FALSE)=0,"-",VLOOKUP($AU918,'FE Source'!$A:$W,14,FALSE))</f>
        <v>-16.190000000000001</v>
      </c>
      <c r="AH918" s="102"/>
      <c r="AI918" s="618">
        <f>IF(VLOOKUP($AU918,'FE Source'!$A:$Y,20,FALSE)=0,"-",VLOOKUP($AU918,'FE Source'!$A:$Y,20,FALSE))</f>
        <v>81.77</v>
      </c>
      <c r="AJ918" s="102"/>
      <c r="AK918" s="102"/>
      <c r="AL918" s="632">
        <f>IF(VLOOKUP($AU918,'FE Source'!$A:$Y,19,FALSE)=0,"-",VLOOKUP($AU918,'FE Source'!$A:$Y,19,FALSE))</f>
        <v>95.17</v>
      </c>
      <c r="AM918" s="102"/>
      <c r="AN918" s="635">
        <f>IF(VLOOKUP($AU918,'FE Source'!$A:$W,13,FALSE)=0,"-",VLOOKUP($AU918,'FE Source'!$A:$W,13,FALSE))</f>
        <v>879.8</v>
      </c>
      <c r="AO918" s="634" t="str">
        <f>IF(J918="no","-",IF(VLOOKUP($AU918,'FE Source'!$A:$W,15,FALSE)=0,"-",VLOOKUP($AU918,'FE Source'!$A:$W,15,FALSE)))</f>
        <v>-</v>
      </c>
      <c r="AP918" s="618" t="str">
        <f>IF(AO918="-","-",IF(VLOOKUP($AU918,'FE Source'!$A:$Z,21,FALSE)=0,"-",IF(VLOOKUP($AU918,'FE Source'!$A:$Z,21,FALSE)=2,"Semi-Annual",IF(VLOOKUP($AU918,'FE Source'!$A:$Z,21,FALSE)=4,"Quarterly",IF(VLOOKUP($AU918,'FE Source'!$A:$Z,21,FALSE)=12,"Monthly","Annual")))))</f>
        <v>-</v>
      </c>
      <c r="AQ918" s="632">
        <f t="array" ref="AQ918">IF(VLOOKUP($AU918,'FE Source'!$A:$W,16,FALSE)=0,"-",VLOOKUP($AU918,'FE Source'!$A:$W,16,FALSE))</f>
        <v>2.0099999999999998</v>
      </c>
      <c r="AR918" s="636" t="str">
        <f>IF(VLOOKUP($AU918,'FE Source'!$A:$W,17,FALSE)=0,"-",VLOOKUP($AU918,'FE Source'!$A:$W,17,FALSE))</f>
        <v>Neutral</v>
      </c>
      <c r="AS918" s="634">
        <f>IF(VLOOKUP($AU918,'FE Source'!$AN:$AS,4,FALSE)="",VLOOKUP($AU918,'FE Source'!$AN:$AS,3,FALSE),VLOOKUP($AU918,'FE Source'!$AN:$AS,4,FALSE))</f>
        <v>88.15</v>
      </c>
      <c r="AT918" s="637">
        <f>IF(VLOOKUP($AU918,'FE Source'!$AN:$AS,5,FALSE)=0,"-",VLOOKUP($AU918,'FE Source'!$AN:$AS,5,FALSE))</f>
        <v>45783</v>
      </c>
      <c r="AU918" s="636" t="s">
        <v>4441</v>
      </c>
      <c r="BE918" s="215">
        <f>IF(VLOOKUP($AU918,'FE Source'!$A:$AK,22,FALSE)=0,"-",VLOOKUP($AU918,'FE Source'!$A:$AK,22,FALSE))</f>
        <v>11.35</v>
      </c>
      <c r="BF918" s="215">
        <f>IF(VLOOKUP($AU918,'FE Source'!$A:$AK,23,FALSE)=0,"-",VLOOKUP($AU918,'FE Source'!$A:$AK,23,FALSE))</f>
        <v>3.53</v>
      </c>
      <c r="BG918" s="215">
        <f>IF(VLOOKUP($AU918,'FE Source'!$A:$AK,24,FALSE)=0,"-",VLOOKUP($AU918,'FE Source'!$A:$AK,24,FALSE))</f>
        <v>20.61</v>
      </c>
      <c r="BH918" s="215">
        <f>IF(VLOOKUP($AU918,'FE Source'!$A:$AK,25,FALSE)=0,"-",VLOOKUP($AU918,'FE Source'!$A:$AK,25,FALSE))</f>
        <v>-9.06</v>
      </c>
      <c r="BI918" s="215">
        <f>IF(VLOOKUP($AU918,'FE Source'!$A:$AK,26,FALSE)=0,"-",VLOOKUP($AU918,'FE Source'!$A:$AK,26,FALSE))</f>
        <v>0.15</v>
      </c>
      <c r="BJ918" s="215">
        <f>IF(VLOOKUP($AU918,'FE Source'!$A:$AK,27,FALSE)=0,"-",VLOOKUP($AU918,'FE Source'!$A:$AK,27,FALSE))</f>
        <v>24.66</v>
      </c>
      <c r="BK918" s="215">
        <f>IF(VLOOKUP($AU918,'FE Source'!$A:$AK,28,FALSE)=0,"-",VLOOKUP($AU918,'FE Source'!$A:$AK,28,FALSE))</f>
        <v>21.53</v>
      </c>
      <c r="BL918" s="215">
        <f>IF(VLOOKUP($AU918,'FE Source'!$A:$AK,29,FALSE)=0,"-",VLOOKUP($AU918,'FE Source'!$A:$AK,29,FALSE))</f>
        <v>-15.34</v>
      </c>
      <c r="BM918" s="215">
        <f>IF(VLOOKUP($AU918,'FE Source'!$A:$AK,30,FALSE)=0,"-",VLOOKUP($AU918,'FE Source'!$A:$AK,30,FALSE))</f>
        <v>21.05</v>
      </c>
      <c r="BN918" t="str">
        <f>IF(VLOOKUP($AU918,'FE Source'!$A:$AK,31,FALSE)="No Specified Index","-",IF(VLOOKUP($AU918,'FE Source'!$A:$AK,31,FALSE)=0,"-",VLOOKUP($AU918,'FE Source'!$A:$AK,31,FALSE)))</f>
        <v>MSCI India</v>
      </c>
      <c r="BO918" s="217">
        <f>IF(VLOOKUP($AU918,'FE Source'!$A:$AK,32,FALSE)=0,"-",VLOOKUP($AU918,'FE Source'!$A:$AK,32,FALSE))</f>
        <v>38607</v>
      </c>
      <c r="BP918" s="18">
        <f>IF(VLOOKUP($AU918,'FE Source'!$AZ:$BC,2,FALSE)=0,"-",VLOOKUP($AU918,'FE Source'!$AZ:$BC,2,FALSE))</f>
        <v>-7.95</v>
      </c>
      <c r="BQ918" s="18">
        <f>IF(VLOOKUP($AU918,'FE Source'!$AZ:$BC,3,FALSE)=0,"-",VLOOKUP($AU918,'FE Source'!$AZ:$BC,3,FALSE))</f>
        <v>-8.26</v>
      </c>
      <c r="BR918" s="18">
        <f>IF(VLOOKUP($AU918,'FE Source'!$AZ:$BC,4,FALSE)=0,"-",VLOOKUP($AU918,'FE Source'!$AZ:$BC,4,FALSE))</f>
        <v>-7.41</v>
      </c>
    </row>
    <row r="919" spans="3:70" ht="15">
      <c r="C919" s="650" t="str">
        <f>INDEX('UT - Retail'!$B$7:$B$1409,MATCH(AU919,'UT - Retail'!$U$7:$U$1409,0),1)</f>
        <v>PineBridge India Equity A5CP SGD</v>
      </c>
      <c r="D919" s="650"/>
      <c r="E919" s="618" t="str">
        <f>VLOOKUP(C919,'UT - Retail'!$B:$K,8,FALSE)</f>
        <v>Equities</v>
      </c>
      <c r="F919" s="618" t="str">
        <f>VLOOKUP(C919,'UT - Retail'!$B:$K,9,FALSE)</f>
        <v>India</v>
      </c>
      <c r="G919" s="618" t="str">
        <f>VLOOKUP(C919,'UT - Retail'!$B:$K,10,FALSE)</f>
        <v>General</v>
      </c>
      <c r="H919" s="82" t="str">
        <f>VLOOKUP(C919,'UT - Retail'!$B:$N,13,FALSE)</f>
        <v>Yes</v>
      </c>
      <c r="I919" s="82" t="str">
        <f>VLOOKUP(C919,'UT - Retail'!$B:$Q,14,FALSE)</f>
        <v>No</v>
      </c>
      <c r="J919" s="618" t="str">
        <f>VLOOKUP(C919,'UT - Retail'!$B:$Q,11,FALSE)</f>
        <v>No</v>
      </c>
      <c r="K919" s="130" t="str">
        <f>VLOOKUP(C919,'UT - Retail'!$B:$P,15,FALSE)</f>
        <v>Yes</v>
      </c>
      <c r="L919" s="82" t="str">
        <f>VLOOKUP(C919,'UT - Retail'!$B:$Q,16,FALSE)</f>
        <v>Both</v>
      </c>
      <c r="M919" s="618" t="str">
        <f>VLOOKUP(C919,'UT - Retail'!$B:$K,6,FALSE)</f>
        <v>SGD</v>
      </c>
      <c r="N919" s="618" t="str">
        <f>IFERROR(IF(MATCH(C919,'Portfolio Construction'!$AL:$AL,0),"Yes","No"),"No")</f>
        <v>No</v>
      </c>
      <c r="O919" s="618" t="str">
        <f>IFERROR(IF(MATCH(C919,'Portfolio Construction'!$AN:$AN,0),"Yes","No"),"No")</f>
        <v>No</v>
      </c>
      <c r="P919" s="618" t="str">
        <f>IFERROR(IF(MATCH(C919,'Portfolio Construction'!$AP:$AP,0),"Yes","No"),"No")</f>
        <v>No</v>
      </c>
      <c r="Q919" s="618" t="str">
        <f>IFERROR(IF(MATCH(C919,'Portfolio Construction'!$AR:$AR,0),"Yes","No"),"No")</f>
        <v>No</v>
      </c>
      <c r="R919" s="618" t="str">
        <f>IFERROR(IF(MATCH(C919,'Portfolio Construction'!$AT:$AT,0),"Yes","No"),"No")</f>
        <v>No</v>
      </c>
      <c r="S919" s="618" t="str">
        <f>IFERROR(IF(MATCH(C919,'Portfolio Construction'!$AV:$AV,0),"Yes","No"),"No")</f>
        <v>No</v>
      </c>
      <c r="T919" s="618" t="str">
        <f>IFERROR(IF(MATCH(C919,'Portfolio Construction'!$AX:$AX,0),"Yes","No"),"No")</f>
        <v>No</v>
      </c>
      <c r="U919" s="618" t="str">
        <f>IFERROR(IF(MATCH(C919,'Portfolio Construction'!$AZ:$AZ,0),"Yes","No"),"No")</f>
        <v>No</v>
      </c>
      <c r="V919" s="618" t="str">
        <f>IFERROR(IF(MATCH(C919,'Portfolio Construction'!$BB:$BB,0),"Yes","No"),"No")</f>
        <v>No</v>
      </c>
      <c r="W919" s="618">
        <f>IF(VLOOKUP($AU919,'FE Source'!$A:$W,3,FALSE)=0,"-",VLOOKUP($AU919,'FE Source'!$A:$W,3,FALSE))</f>
        <v>-8.4499999999999993</v>
      </c>
      <c r="X919" s="618">
        <f>IF(VLOOKUP($AU919,'FE Source'!$A:$W,4,FALSE)=0,"-",VLOOKUP($AU919,'FE Source'!$A:$W,4,FALSE))</f>
        <v>-0.81</v>
      </c>
      <c r="Y919" s="618">
        <f>IF(VLOOKUP($AU919,'FE Source'!$A:$W,5,FALSE)=0,"-",VLOOKUP($AU919,'FE Source'!$A:$W,5,FALSE))</f>
        <v>-10.71</v>
      </c>
      <c r="Z919" s="618">
        <f>IF(VLOOKUP($AU919,'FE Source'!$A:$W,6,FALSE)=0,"-",VLOOKUP($AU919,'FE Source'!$A:$W,6,FALSE))</f>
        <v>-5.61</v>
      </c>
      <c r="AA919" s="618">
        <f>IF(VLOOKUP($AU919,'FE Source'!$A:$W,7,FALSE)=0,"-",VLOOKUP($AU919,'FE Source'!$A:$W,7,FALSE))</f>
        <v>5.57</v>
      </c>
      <c r="AB919" s="618">
        <f>IF(VLOOKUP($AU919,'FE Source'!$A:$W,8,FALSE)=0,"-",VLOOKUP($AU919,'FE Source'!$A:$W,8,FALSE))</f>
        <v>12.51</v>
      </c>
      <c r="AC919" s="632">
        <f>IF(VLOOKUP($AU919,'FE Source'!$A:$W,9,FALSE)=0,"-",VLOOKUP($AU919,'FE Source'!$A:$W,9,FALSE))</f>
        <v>7.35</v>
      </c>
      <c r="AD919" s="634">
        <f>IF(VLOOKUP($AU919,'FE Source'!$A:$W,10,FALSE)=0,"-",VLOOKUP($AU919,'FE Source'!$A:$W,10,FALSE))</f>
        <v>0.92</v>
      </c>
      <c r="AE919" s="618">
        <f>IF(VLOOKUP($AU919,'FE Source'!$A:$W,11,FALSE)=0,"-",VLOOKUP($AU919,'FE Source'!$A:$W,11,FALSE))</f>
        <v>13.32</v>
      </c>
      <c r="AF919" s="618">
        <f>IF(VLOOKUP($AU919,'FE Source'!$A:$W,12,FALSE)=0,"-",VLOOKUP($AU919,'FE Source'!$A:$W,12,FALSE))</f>
        <v>0.15</v>
      </c>
      <c r="AG919" s="618">
        <f>IF(VLOOKUP($AU919,'FE Source'!$A:$W,14,FALSE)=0,"-",VLOOKUP($AU919,'FE Source'!$A:$W,14,FALSE))</f>
        <v>-16.05</v>
      </c>
      <c r="AH919" s="102"/>
      <c r="AI919" s="618">
        <f>IF(VLOOKUP($AU919,'FE Source'!$A:$Y,20,FALSE)=0,"-",VLOOKUP($AU919,'FE Source'!$A:$Y,20,FALSE))</f>
        <v>81.540000000000006</v>
      </c>
      <c r="AJ919" s="102"/>
      <c r="AK919" s="102"/>
      <c r="AL919" s="632">
        <f>IF(VLOOKUP($AU919,'FE Source'!$A:$Y,19,FALSE)=0,"-",VLOOKUP($AU919,'FE Source'!$A:$Y,19,FALSE))</f>
        <v>93.1</v>
      </c>
      <c r="AM919" s="102"/>
      <c r="AN919" s="635">
        <f>IF(VLOOKUP($AU919,'FE Source'!$A:$W,13,FALSE)=0,"-",VLOOKUP($AU919,'FE Source'!$A:$W,13,FALSE))</f>
        <v>879.8</v>
      </c>
      <c r="AO919" s="634" t="str">
        <f>IF(J919="no","-",IF(VLOOKUP($AU919,'FE Source'!$A:$W,15,FALSE)=0,"-",VLOOKUP($AU919,'FE Source'!$A:$W,15,FALSE)))</f>
        <v>-</v>
      </c>
      <c r="AP919" s="618" t="str">
        <f>IF(AO919="-","-",IF(VLOOKUP($AU919,'FE Source'!$A:$Z,21,FALSE)=0,"-",IF(VLOOKUP($AU919,'FE Source'!$A:$Z,21,FALSE)=2,"Semi-Annual",IF(VLOOKUP($AU919,'FE Source'!$A:$Z,21,FALSE)=4,"Quarterly",IF(VLOOKUP($AU919,'FE Source'!$A:$Z,21,FALSE)=12,"Monthly","Annual")))))</f>
        <v>-</v>
      </c>
      <c r="AQ919" s="632">
        <f t="array" ref="AQ919">IF(VLOOKUP($AU919,'FE Source'!$A:$W,16,FALSE)=0,"-",VLOOKUP($AU919,'FE Source'!$A:$W,16,FALSE))</f>
        <v>1.71</v>
      </c>
      <c r="AR919" s="636" t="str">
        <f>IF(VLOOKUP($AU919,'FE Source'!$A:$W,17,FALSE)=0,"-",VLOOKUP($AU919,'FE Source'!$A:$W,17,FALSE))</f>
        <v>Neutral</v>
      </c>
      <c r="AS919" s="634">
        <f>IF(VLOOKUP($AU919,'FE Source'!$AN:$AS,4,FALSE)="",VLOOKUP($AU919,'FE Source'!$AN:$AS,3,FALSE),VLOOKUP($AU919,'FE Source'!$AN:$AS,4,FALSE))</f>
        <v>43.2</v>
      </c>
      <c r="AT919" s="637">
        <f>IF(VLOOKUP($AU919,'FE Source'!$AN:$AS,5,FALSE)=0,"-",VLOOKUP($AU919,'FE Source'!$AN:$AS,5,FALSE))</f>
        <v>45783</v>
      </c>
      <c r="AU919" s="636" t="s">
        <v>1041</v>
      </c>
      <c r="BE919" s="215">
        <f>IF(VLOOKUP($AU919,'FE Source'!$A:$AK,22,FALSE)=0,"-",VLOOKUP($AU919,'FE Source'!$A:$AK,22,FALSE))</f>
        <v>11.39</v>
      </c>
      <c r="BF919" s="215">
        <f>IF(VLOOKUP($AU919,'FE Source'!$A:$AK,23,FALSE)=0,"-",VLOOKUP($AU919,'FE Source'!$A:$AK,23,FALSE))</f>
        <v>4.2300000000000004</v>
      </c>
      <c r="BG919" s="215">
        <f>IF(VLOOKUP($AU919,'FE Source'!$A:$AK,24,FALSE)=0,"-",VLOOKUP($AU919,'FE Source'!$A:$AK,24,FALSE))</f>
        <v>20.92</v>
      </c>
      <c r="BH919" s="215">
        <f>IF(VLOOKUP($AU919,'FE Source'!$A:$AK,25,FALSE)=0,"-",VLOOKUP($AU919,'FE Source'!$A:$AK,25,FALSE))</f>
        <v>-8.84</v>
      </c>
      <c r="BI919" s="215">
        <f>IF(VLOOKUP($AU919,'FE Source'!$A:$AK,26,FALSE)=0,"-",VLOOKUP($AU919,'FE Source'!$A:$AK,26,FALSE))</f>
        <v>0.6</v>
      </c>
      <c r="BJ919" s="215">
        <f>IF(VLOOKUP($AU919,'FE Source'!$A:$AK,27,FALSE)=0,"-",VLOOKUP($AU919,'FE Source'!$A:$AK,27,FALSE))</f>
        <v>24.99</v>
      </c>
      <c r="BK919" s="215">
        <f>IF(VLOOKUP($AU919,'FE Source'!$A:$AK,28,FALSE)=0,"-",VLOOKUP($AU919,'FE Source'!$A:$AK,28,FALSE))</f>
        <v>22.06</v>
      </c>
      <c r="BL919" s="215">
        <f>IF(VLOOKUP($AU919,'FE Source'!$A:$AK,29,FALSE)=0,"-",VLOOKUP($AU919,'FE Source'!$A:$AK,29,FALSE))</f>
        <v>-15.25</v>
      </c>
      <c r="BM919" s="215">
        <f>IF(VLOOKUP($AU919,'FE Source'!$A:$AK,30,FALSE)=0,"-",VLOOKUP($AU919,'FE Source'!$A:$AK,30,FALSE))</f>
        <v>21.51</v>
      </c>
      <c r="BN919" t="str">
        <f>IF(VLOOKUP($AU919,'FE Source'!$A:$AK,31,FALSE)="No Specified Index","-",IF(VLOOKUP($AU919,'FE Source'!$A:$AK,31,FALSE)=0,"-",VLOOKUP($AU919,'FE Source'!$A:$AK,31,FALSE)))</f>
        <v>MSCI India</v>
      </c>
      <c r="BO919" s="217">
        <f>IF(VLOOKUP($AU919,'FE Source'!$A:$AK,32,FALSE)=0,"-",VLOOKUP($AU919,'FE Source'!$A:$AK,32,FALSE))</f>
        <v>41333</v>
      </c>
      <c r="BP919" s="18">
        <f>IF(VLOOKUP($AU919,'FE Source'!$AZ:$BC,2,FALSE)=0,"-",VLOOKUP($AU919,'FE Source'!$AZ:$BC,2,FALSE))</f>
        <v>-7.94</v>
      </c>
      <c r="BQ919" s="18" t="str">
        <f>IF(VLOOKUP($AU919,'FE Source'!$AZ:$BC,3,FALSE)=0,"-",VLOOKUP($AU919,'FE Source'!$AZ:$BC,3,FALSE))</f>
        <v>-</v>
      </c>
      <c r="BR919" s="18" t="str">
        <f>IF(VLOOKUP($AU919,'FE Source'!$AZ:$BC,4,FALSE)=0,"-",VLOOKUP($AU919,'FE Source'!$AZ:$BC,4,FALSE))</f>
        <v>-</v>
      </c>
    </row>
    <row r="920" spans="3:70" ht="15">
      <c r="C920" s="650" t="str">
        <f>INDEX('UT - Retail'!$B$7:$B$1409,MATCH(AU920,'UT - Retail'!$U$7:$U$1409,0),1)</f>
        <v>PineBridge Singapore Bond Fund SGD</v>
      </c>
      <c r="D920" s="650"/>
      <c r="E920" s="618" t="str">
        <f>VLOOKUP(C920,'UT - Retail'!$B:$K,8,FALSE)</f>
        <v>Fixed Income</v>
      </c>
      <c r="F920" s="618" t="str">
        <f>VLOOKUP(C920,'UT - Retail'!$B:$K,9,FALSE)</f>
        <v>Singapore</v>
      </c>
      <c r="G920" s="618" t="str">
        <f>VLOOKUP(C920,'UT - Retail'!$B:$K,10,FALSE)</f>
        <v>General</v>
      </c>
      <c r="H920" s="82" t="str">
        <f>VLOOKUP(C920,'UT - Retail'!$B:$N,13,FALSE)</f>
        <v>Yes</v>
      </c>
      <c r="I920" s="82" t="str">
        <f>VLOOKUP(C920,'UT - Retail'!$B:$Q,14,FALSE)</f>
        <v>Yes</v>
      </c>
      <c r="J920" s="618" t="str">
        <f>VLOOKUP(C920,'UT - Retail'!$B:$Q,11,FALSE)</f>
        <v>No</v>
      </c>
      <c r="K920" s="130" t="str">
        <f>VLOOKUP(C920,'UT - Retail'!$B:$P,15,FALSE)</f>
        <v>Yes</v>
      </c>
      <c r="L920" s="82" t="str">
        <f>VLOOKUP(C920,'UT - Retail'!$B:$Q,16,FALSE)</f>
        <v>Both</v>
      </c>
      <c r="M920" s="618" t="str">
        <f>VLOOKUP(C920,'UT - Retail'!$B:$K,6,FALSE)</f>
        <v>SGD</v>
      </c>
      <c r="N920" s="618" t="str">
        <f>IFERROR(IF(MATCH(C920,'Portfolio Construction'!$AL:$AL,0),"Yes","No"),"No")</f>
        <v>No</v>
      </c>
      <c r="O920" s="618" t="str">
        <f>IFERROR(IF(MATCH(C920,'Portfolio Construction'!$AN:$AN,0),"Yes","No"),"No")</f>
        <v>No</v>
      </c>
      <c r="P920" s="618" t="str">
        <f>IFERROR(IF(MATCH(C920,'Portfolio Construction'!$AP:$AP,0),"Yes","No"),"No")</f>
        <v>No</v>
      </c>
      <c r="Q920" s="618" t="str">
        <f>IFERROR(IF(MATCH(C920,'Portfolio Construction'!$AR:$AR,0),"Yes","No"),"No")</f>
        <v>No</v>
      </c>
      <c r="R920" s="618" t="str">
        <f>IFERROR(IF(MATCH(C920,'Portfolio Construction'!$AT:$AT,0),"Yes","No"),"No")</f>
        <v>No</v>
      </c>
      <c r="S920" s="618" t="str">
        <f>IFERROR(IF(MATCH(C920,'Portfolio Construction'!$AV:$AV,0),"Yes","No"),"No")</f>
        <v>No</v>
      </c>
      <c r="T920" s="618" t="str">
        <f>IFERROR(IF(MATCH(C920,'Portfolio Construction'!$AX:$AX,0),"Yes","No"),"No")</f>
        <v>No</v>
      </c>
      <c r="U920" s="618" t="str">
        <f>IFERROR(IF(MATCH(C920,'Portfolio Construction'!$AZ:$AZ,0),"Yes","No"),"No")</f>
        <v>No</v>
      </c>
      <c r="V920" s="618" t="str">
        <f>IFERROR(IF(MATCH(C920,'Portfolio Construction'!$BB:$BB,0),"Yes","No"),"No")</f>
        <v>No</v>
      </c>
      <c r="W920" s="618">
        <f>IF(VLOOKUP($AU920,'FE Source'!$A:$W,3,FALSE)=0,"-",VLOOKUP($AU920,'FE Source'!$A:$W,3,FALSE))</f>
        <v>1.88</v>
      </c>
      <c r="X920" s="618">
        <f>IF(VLOOKUP($AU920,'FE Source'!$A:$W,4,FALSE)=0,"-",VLOOKUP($AU920,'FE Source'!$A:$W,4,FALSE))</f>
        <v>-0.61</v>
      </c>
      <c r="Y920" s="618">
        <f>IF(VLOOKUP($AU920,'FE Source'!$A:$W,5,FALSE)=0,"-",VLOOKUP($AU920,'FE Source'!$A:$W,5,FALSE))</f>
        <v>2.1800000000000002</v>
      </c>
      <c r="Z920" s="618">
        <f>IF(VLOOKUP($AU920,'FE Source'!$A:$W,6,FALSE)=0,"-",VLOOKUP($AU920,'FE Source'!$A:$W,6,FALSE))</f>
        <v>6.23</v>
      </c>
      <c r="AA920" s="618">
        <f>IF(VLOOKUP($AU920,'FE Source'!$A:$W,7,FALSE)=0,"-",VLOOKUP($AU920,'FE Source'!$A:$W,7,FALSE))</f>
        <v>2.92</v>
      </c>
      <c r="AB920" s="618">
        <f>IF(VLOOKUP($AU920,'FE Source'!$A:$W,8,FALSE)=0,"-",VLOOKUP($AU920,'FE Source'!$A:$W,8,FALSE))</f>
        <v>1.19</v>
      </c>
      <c r="AC920" s="632">
        <f>IF(VLOOKUP($AU920,'FE Source'!$A:$W,9,FALSE)=0,"-",VLOOKUP($AU920,'FE Source'!$A:$W,9,FALSE))</f>
        <v>2.4</v>
      </c>
      <c r="AD920" s="634">
        <f>IF(VLOOKUP($AU920,'FE Source'!$A:$W,10,FALSE)=0,"-",VLOOKUP($AU920,'FE Source'!$A:$W,10,FALSE))</f>
        <v>0.65</v>
      </c>
      <c r="AE920" s="618">
        <f>IF(VLOOKUP($AU920,'FE Source'!$A:$W,11,FALSE)=0,"-",VLOOKUP($AU920,'FE Source'!$A:$W,11,FALSE))</f>
        <v>5.15</v>
      </c>
      <c r="AF920" s="618">
        <f>IF(VLOOKUP($AU920,'FE Source'!$A:$W,12,FALSE)=0,"-",VLOOKUP($AU920,'FE Source'!$A:$W,12,FALSE))</f>
        <v>0.03</v>
      </c>
      <c r="AG920" s="618">
        <f>IF(VLOOKUP($AU920,'FE Source'!$A:$W,14,FALSE)=0,"-",VLOOKUP($AU920,'FE Source'!$A:$W,14,FALSE))</f>
        <v>-6.94</v>
      </c>
      <c r="AH920" s="102"/>
      <c r="AI920" s="618">
        <f>IF(VLOOKUP($AU920,'FE Source'!$A:$Y,20,FALSE)=0,"-",VLOOKUP($AU920,'FE Source'!$A:$Y,20,FALSE))</f>
        <v>70.099999999999994</v>
      </c>
      <c r="AJ920" s="102"/>
      <c r="AK920" s="102"/>
      <c r="AL920" s="632">
        <f>IF(VLOOKUP($AU920,'FE Source'!$A:$Y,19,FALSE)=0,"-",VLOOKUP($AU920,'FE Source'!$A:$Y,19,FALSE))</f>
        <v>55.9</v>
      </c>
      <c r="AM920" s="102"/>
      <c r="AN920" s="635">
        <f>IF(VLOOKUP($AU920,'FE Source'!$A:$W,13,FALSE)=0,"-",VLOOKUP($AU920,'FE Source'!$A:$W,13,FALSE))</f>
        <v>84.8</v>
      </c>
      <c r="AO920" s="634" t="str">
        <f>IF(J920="no","-",IF(VLOOKUP($AU920,'FE Source'!$A:$W,15,FALSE)=0,"-",VLOOKUP($AU920,'FE Source'!$A:$W,15,FALSE)))</f>
        <v>-</v>
      </c>
      <c r="AP920" s="618" t="str">
        <f>IF(AO920="-","-",IF(VLOOKUP($AU920,'FE Source'!$A:$Z,21,FALSE)=0,"-",IF(VLOOKUP($AU920,'FE Source'!$A:$Z,21,FALSE)=2,"Semi-Annual",IF(VLOOKUP($AU920,'FE Source'!$A:$Z,21,FALSE)=4,"Quarterly",IF(VLOOKUP($AU920,'FE Source'!$A:$Z,21,FALSE)=12,"Monthly","Annual")))))</f>
        <v>-</v>
      </c>
      <c r="AQ920" s="632">
        <f t="array" ref="AQ920">IF(VLOOKUP($AU920,'FE Source'!$A:$W,16,FALSE)=0,"-",VLOOKUP($AU920,'FE Source'!$A:$W,16,FALSE))</f>
        <v>0.9</v>
      </c>
      <c r="AR920" s="636" t="str">
        <f>IF(VLOOKUP($AU920,'FE Source'!$A:$W,17,FALSE)=0,"-",VLOOKUP($AU920,'FE Source'!$A:$W,17,FALSE))</f>
        <v>Neutral</v>
      </c>
      <c r="AS920" s="634">
        <f>IF(VLOOKUP($AU920,'FE Source'!$AN:$AS,4,FALSE)="",VLOOKUP($AU920,'FE Source'!$AN:$AS,3,FALSE),VLOOKUP($AU920,'FE Source'!$AN:$AS,4,FALSE))</f>
        <v>2.11</v>
      </c>
      <c r="AT920" s="637">
        <f>IF(VLOOKUP($AU920,'FE Source'!$AN:$AS,5,FALSE)=0,"-",VLOOKUP($AU920,'FE Source'!$AN:$AS,5,FALSE))</f>
        <v>45782</v>
      </c>
      <c r="AU920" s="636" t="s">
        <v>737</v>
      </c>
      <c r="BE920" s="215">
        <f>IF(VLOOKUP($AU920,'FE Source'!$A:$AK,22,FALSE)=0,"-",VLOOKUP($AU920,'FE Source'!$A:$AK,22,FALSE))</f>
        <v>2.23</v>
      </c>
      <c r="BF920" s="215">
        <f>IF(VLOOKUP($AU920,'FE Source'!$A:$AK,23,FALSE)=0,"-",VLOOKUP($AU920,'FE Source'!$A:$AK,23,FALSE))</f>
        <v>3.43</v>
      </c>
      <c r="BG920" s="215">
        <f>IF(VLOOKUP($AU920,'FE Source'!$A:$AK,24,FALSE)=0,"-",VLOOKUP($AU920,'FE Source'!$A:$AK,24,FALSE))</f>
        <v>5.65</v>
      </c>
      <c r="BH920" s="215" t="str">
        <f>IF(VLOOKUP($AU920,'FE Source'!$A:$AK,25,FALSE)=0,"-",VLOOKUP($AU920,'FE Source'!$A:$AK,25,FALSE))</f>
        <v>-</v>
      </c>
      <c r="BI920" s="215">
        <f>IF(VLOOKUP($AU920,'FE Source'!$A:$AK,26,FALSE)=0,"-",VLOOKUP($AU920,'FE Source'!$A:$AK,26,FALSE))</f>
        <v>6.27</v>
      </c>
      <c r="BJ920" s="215">
        <f>IF(VLOOKUP($AU920,'FE Source'!$A:$AK,27,FALSE)=0,"-",VLOOKUP($AU920,'FE Source'!$A:$AK,27,FALSE))</f>
        <v>7.27</v>
      </c>
      <c r="BK920" s="215">
        <f>IF(VLOOKUP($AU920,'FE Source'!$A:$AK,28,FALSE)=0,"-",VLOOKUP($AU920,'FE Source'!$A:$AK,28,FALSE))</f>
        <v>-1.71</v>
      </c>
      <c r="BL920" s="215">
        <f>IF(VLOOKUP($AU920,'FE Source'!$A:$AK,29,FALSE)=0,"-",VLOOKUP($AU920,'FE Source'!$A:$AK,29,FALSE))</f>
        <v>-8.1999999999999993</v>
      </c>
      <c r="BM920" s="215">
        <f>IF(VLOOKUP($AU920,'FE Source'!$A:$AK,30,FALSE)=0,"-",VLOOKUP($AU920,'FE Source'!$A:$AK,30,FALSE))</f>
        <v>6.1</v>
      </c>
      <c r="BN920" t="str">
        <f>IF(VLOOKUP($AU920,'FE Source'!$A:$AK,31,FALSE)="No Specified Index","-",IF(VLOOKUP($AU920,'FE Source'!$A:$AK,31,FALSE)=0,"-",VLOOKUP($AU920,'FE Source'!$A:$AK,31,FALSE)))</f>
        <v>JP Morgan Singapore Government Bond Index</v>
      </c>
      <c r="BO920" s="217">
        <f>IF(VLOOKUP($AU920,'FE Source'!$A:$AK,32,FALSE)=0,"-",VLOOKUP($AU920,'FE Source'!$A:$AK,32,FALSE))</f>
        <v>37341</v>
      </c>
      <c r="BP920" s="18">
        <f>IF(VLOOKUP($AU920,'FE Source'!$AZ:$BC,2,FALSE)=0,"-",VLOOKUP($AU920,'FE Source'!$AZ:$BC,2,FALSE))</f>
        <v>-2.27</v>
      </c>
      <c r="BQ920" s="18" t="str">
        <f>IF(VLOOKUP($AU920,'FE Source'!$AZ:$BC,3,FALSE)=0,"-",VLOOKUP($AU920,'FE Source'!$AZ:$BC,3,FALSE))</f>
        <v>-</v>
      </c>
      <c r="BR920" s="18">
        <f>IF(VLOOKUP($AU920,'FE Source'!$AZ:$BC,4,FALSE)=0,"-",VLOOKUP($AU920,'FE Source'!$AZ:$BC,4,FALSE))</f>
        <v>-0.82</v>
      </c>
    </row>
    <row r="921" spans="3:70" ht="15">
      <c r="C921" s="650" t="str">
        <f>INDEX('UT - Retail'!$B$7:$B$1409,MATCH(AU921,'UT - Retail'!$U$7:$U$1409,0),1)</f>
        <v>PineBridge US Large Cap Research Enhanced A USD</v>
      </c>
      <c r="D921" s="650"/>
      <c r="E921" s="618" t="str">
        <f>VLOOKUP(C921,'UT - Retail'!$B:$K,8,FALSE)</f>
        <v>Equities</v>
      </c>
      <c r="F921" s="618" t="str">
        <f>VLOOKUP(C921,'UT - Retail'!$B:$K,9,FALSE)</f>
        <v>US</v>
      </c>
      <c r="G921" s="618" t="str">
        <f>VLOOKUP(C921,'UT - Retail'!$B:$K,10,FALSE)</f>
        <v>General</v>
      </c>
      <c r="H921" s="82" t="str">
        <f>VLOOKUP(C921,'UT - Retail'!$B:$N,13,FALSE)</f>
        <v>No</v>
      </c>
      <c r="I921" s="82" t="str">
        <f>VLOOKUP(C921,'UT - Retail'!$B:$Q,14,FALSE)</f>
        <v>No</v>
      </c>
      <c r="J921" s="618" t="str">
        <f>VLOOKUP(C921,'UT - Retail'!$B:$Q,11,FALSE)</f>
        <v>No</v>
      </c>
      <c r="K921" s="130" t="str">
        <f>VLOOKUP(C921,'UT - Retail'!$B:$P,15,FALSE)</f>
        <v>Yes</v>
      </c>
      <c r="L921" s="82" t="str">
        <f>VLOOKUP(C921,'UT - Retail'!$B:$Q,16,FALSE)</f>
        <v>Both</v>
      </c>
      <c r="M921" s="618" t="str">
        <f>VLOOKUP(C921,'UT - Retail'!$B:$K,6,FALSE)</f>
        <v>USD</v>
      </c>
      <c r="N921" s="618" t="str">
        <f>IFERROR(IF(MATCH(C921,'Portfolio Construction'!$AL:$AL,0),"Yes","No"),"No")</f>
        <v>Yes</v>
      </c>
      <c r="O921" s="618" t="str">
        <f>IFERROR(IF(MATCH(C921,'Portfolio Construction'!$AN:$AN,0),"Yes","No"),"No")</f>
        <v>No</v>
      </c>
      <c r="P921" s="618" t="str">
        <f>IFERROR(IF(MATCH(C921,'Portfolio Construction'!$AP:$AP,0),"Yes","No"),"No")</f>
        <v>No</v>
      </c>
      <c r="Q921" s="618" t="str">
        <f>IFERROR(IF(MATCH(C921,'Portfolio Construction'!$AR:$AR,0),"Yes","No"),"No")</f>
        <v>No</v>
      </c>
      <c r="R921" s="618" t="str">
        <f>IFERROR(IF(MATCH(C921,'Portfolio Construction'!$AT:$AT,0),"Yes","No"),"No")</f>
        <v>No</v>
      </c>
      <c r="S921" s="618" t="str">
        <f>IFERROR(IF(MATCH(C921,'Portfolio Construction'!$AV:$AV,0),"Yes","No"),"No")</f>
        <v>No</v>
      </c>
      <c r="T921" s="618" t="str">
        <f>IFERROR(IF(MATCH(C921,'Portfolio Construction'!$AX:$AX,0),"Yes","No"),"No")</f>
        <v>No</v>
      </c>
      <c r="U921" s="618" t="str">
        <f>IFERROR(IF(MATCH(C921,'Portfolio Construction'!$AZ:$AZ,0),"Yes","No"),"No")</f>
        <v>No</v>
      </c>
      <c r="V921" s="618" t="str">
        <f>IFERROR(IF(MATCH(C921,'Portfolio Construction'!$BB:$BB,0),"Yes","No"),"No")</f>
        <v>No</v>
      </c>
      <c r="W921" s="618">
        <f>IF(VLOOKUP($AU921,'FE Source'!$A:$W,3,FALSE)=0,"-",VLOOKUP($AU921,'FE Source'!$A:$W,3,FALSE))</f>
        <v>-10.87</v>
      </c>
      <c r="X921" s="618">
        <f>IF(VLOOKUP($AU921,'FE Source'!$A:$W,4,FALSE)=0,"-",VLOOKUP($AU921,'FE Source'!$A:$W,4,FALSE))</f>
        <v>7.2</v>
      </c>
      <c r="Y921" s="618">
        <f>IF(VLOOKUP($AU921,'FE Source'!$A:$W,5,FALSE)=0,"-",VLOOKUP($AU921,'FE Source'!$A:$W,5,FALSE))</f>
        <v>-8.26</v>
      </c>
      <c r="Z921" s="618">
        <f>IF(VLOOKUP($AU921,'FE Source'!$A:$W,6,FALSE)=0,"-",VLOOKUP($AU921,'FE Source'!$A:$W,6,FALSE))</f>
        <v>6.31</v>
      </c>
      <c r="AA921" s="618">
        <f>IF(VLOOKUP($AU921,'FE Source'!$A:$W,7,FALSE)=0,"-",VLOOKUP($AU921,'FE Source'!$A:$W,7,FALSE))</f>
        <v>9.17</v>
      </c>
      <c r="AB921" s="618">
        <f>IF(VLOOKUP($AU921,'FE Source'!$A:$W,8,FALSE)=0,"-",VLOOKUP($AU921,'FE Source'!$A:$W,8,FALSE))</f>
        <v>13.15</v>
      </c>
      <c r="AC921" s="632">
        <f>IF(VLOOKUP($AU921,'FE Source'!$A:$W,9,FALSE)=0,"-",VLOOKUP($AU921,'FE Source'!$A:$W,9,FALSE))</f>
        <v>9.8800000000000008</v>
      </c>
      <c r="AD921" s="634">
        <f>IF(VLOOKUP($AU921,'FE Source'!$A:$W,10,FALSE)=0,"-",VLOOKUP($AU921,'FE Source'!$A:$W,10,FALSE))</f>
        <v>1.01</v>
      </c>
      <c r="AE921" s="618">
        <f>IF(VLOOKUP($AU921,'FE Source'!$A:$W,11,FALSE)=0,"-",VLOOKUP($AU921,'FE Source'!$A:$W,11,FALSE))</f>
        <v>14.69</v>
      </c>
      <c r="AF921" s="618">
        <f>IF(VLOOKUP($AU921,'FE Source'!$A:$W,12,FALSE)=0,"-",VLOOKUP($AU921,'FE Source'!$A:$W,12,FALSE))</f>
        <v>0.44</v>
      </c>
      <c r="AG921" s="618">
        <f>IF(VLOOKUP($AU921,'FE Source'!$A:$W,14,FALSE)=0,"-",VLOOKUP($AU921,'FE Source'!$A:$W,14,FALSE))</f>
        <v>-12.06</v>
      </c>
      <c r="AH921" s="102"/>
      <c r="AI921" s="618">
        <f>IF(VLOOKUP($AU921,'FE Source'!$A:$Y,20,FALSE)=0,"-",VLOOKUP($AU921,'FE Source'!$A:$Y,20,FALSE))</f>
        <v>105.07</v>
      </c>
      <c r="AJ921" s="102"/>
      <c r="AK921" s="102"/>
      <c r="AL921" s="632">
        <f>IF(VLOOKUP($AU921,'FE Source'!$A:$Y,19,FALSE)=0,"-",VLOOKUP($AU921,'FE Source'!$A:$Y,19,FALSE))</f>
        <v>95.45</v>
      </c>
      <c r="AM921" s="102"/>
      <c r="AN921" s="635">
        <f>IF(VLOOKUP($AU921,'FE Source'!$A:$W,13,FALSE)=0,"-",VLOOKUP($AU921,'FE Source'!$A:$W,13,FALSE))</f>
        <v>402.7</v>
      </c>
      <c r="AO921" s="634" t="str">
        <f>IF(J921="no","-",IF(VLOOKUP($AU921,'FE Source'!$A:$W,15,FALSE)=0,"-",VLOOKUP($AU921,'FE Source'!$A:$W,15,FALSE)))</f>
        <v>-</v>
      </c>
      <c r="AP921" s="618" t="str">
        <f>IF(AO921="-","-",IF(VLOOKUP($AU921,'FE Source'!$A:$Z,21,FALSE)=0,"-",IF(VLOOKUP($AU921,'FE Source'!$A:$Z,21,FALSE)=2,"Semi-Annual",IF(VLOOKUP($AU921,'FE Source'!$A:$Z,21,FALSE)=4,"Quarterly",IF(VLOOKUP($AU921,'FE Source'!$A:$Z,21,FALSE)=12,"Monthly","Annual")))))</f>
        <v>-</v>
      </c>
      <c r="AQ921" s="632">
        <f t="array" ref="AQ921">IF(VLOOKUP($AU921,'FE Source'!$A:$W,16,FALSE)=0,"-",VLOOKUP($AU921,'FE Source'!$A:$W,16,FALSE))</f>
        <v>1.67</v>
      </c>
      <c r="AR921" s="636" t="str">
        <f>IF(VLOOKUP($AU921,'FE Source'!$A:$W,17,FALSE)=0,"-",VLOOKUP($AU921,'FE Source'!$A:$W,17,FALSE))</f>
        <v>Negative</v>
      </c>
      <c r="AS921" s="634">
        <f>IF(VLOOKUP($AU921,'FE Source'!$AN:$AS,4,FALSE)="",VLOOKUP($AU921,'FE Source'!$AN:$AS,3,FALSE),VLOOKUP($AU921,'FE Source'!$AN:$AS,4,FALSE))</f>
        <v>49.3</v>
      </c>
      <c r="AT921" s="637">
        <f>IF(VLOOKUP($AU921,'FE Source'!$AN:$AS,5,FALSE)=0,"-",VLOOKUP($AU921,'FE Source'!$AN:$AS,5,FALSE))</f>
        <v>45783</v>
      </c>
      <c r="AU921" s="636" t="s">
        <v>2575</v>
      </c>
      <c r="BE921" s="215">
        <f>IF(VLOOKUP($AU921,'FE Source'!$A:$AK,22,FALSE)=0,"-",VLOOKUP($AU921,'FE Source'!$A:$AK,22,FALSE))</f>
        <v>4.76</v>
      </c>
      <c r="BF921" s="215">
        <f>IF(VLOOKUP($AU921,'FE Source'!$A:$AK,23,FALSE)=0,"-",VLOOKUP($AU921,'FE Source'!$A:$AK,23,FALSE))</f>
        <v>11.61</v>
      </c>
      <c r="BG921" s="215">
        <f>IF(VLOOKUP($AU921,'FE Source'!$A:$AK,24,FALSE)=0,"-",VLOOKUP($AU921,'FE Source'!$A:$AK,24,FALSE))</f>
        <v>12.09</v>
      </c>
      <c r="BH921" s="215">
        <f>IF(VLOOKUP($AU921,'FE Source'!$A:$AK,25,FALSE)=0,"-",VLOOKUP($AU921,'FE Source'!$A:$AK,25,FALSE))</f>
        <v>-5.34</v>
      </c>
      <c r="BI921" s="215">
        <f>IF(VLOOKUP($AU921,'FE Source'!$A:$AK,26,FALSE)=0,"-",VLOOKUP($AU921,'FE Source'!$A:$AK,26,FALSE))</f>
        <v>21.8</v>
      </c>
      <c r="BJ921" s="215">
        <f>IF(VLOOKUP($AU921,'FE Source'!$A:$AK,27,FALSE)=0,"-",VLOOKUP($AU921,'FE Source'!$A:$AK,27,FALSE))</f>
        <v>10.62</v>
      </c>
      <c r="BK921" s="215">
        <f>IF(VLOOKUP($AU921,'FE Source'!$A:$AK,28,FALSE)=0,"-",VLOOKUP($AU921,'FE Source'!$A:$AK,28,FALSE))</f>
        <v>30.33</v>
      </c>
      <c r="BL921" s="215">
        <f>IF(VLOOKUP($AU921,'FE Source'!$A:$AK,29,FALSE)=0,"-",VLOOKUP($AU921,'FE Source'!$A:$AK,29,FALSE))</f>
        <v>-16.57</v>
      </c>
      <c r="BM921" s="215">
        <f>IF(VLOOKUP($AU921,'FE Source'!$A:$AK,30,FALSE)=0,"-",VLOOKUP($AU921,'FE Source'!$A:$AK,30,FALSE))</f>
        <v>20.3</v>
      </c>
      <c r="BN921" t="str">
        <f>IF(VLOOKUP($AU921,'FE Source'!$A:$AK,31,FALSE)="No Specified Index","-",IF(VLOOKUP($AU921,'FE Source'!$A:$AK,31,FALSE)=0,"-",VLOOKUP($AU921,'FE Source'!$A:$AK,31,FALSE)))</f>
        <v>S&amp;P 500</v>
      </c>
      <c r="BO921" s="217">
        <f>IF(VLOOKUP($AU921,'FE Source'!$A:$AK,32,FALSE)=0,"-",VLOOKUP($AU921,'FE Source'!$A:$AK,32,FALSE))</f>
        <v>39217</v>
      </c>
      <c r="BP921" s="18">
        <f>IF(VLOOKUP($AU921,'FE Source'!$AZ:$BC,2,FALSE)=0,"-",VLOOKUP($AU921,'FE Source'!$AZ:$BC,2,FALSE))</f>
        <v>-0.87</v>
      </c>
      <c r="BQ921" s="18">
        <f>IF(VLOOKUP($AU921,'FE Source'!$AZ:$BC,3,FALSE)=0,"-",VLOOKUP($AU921,'FE Source'!$AZ:$BC,3,FALSE))</f>
        <v>-5.61</v>
      </c>
      <c r="BR921" s="18">
        <f>IF(VLOOKUP($AU921,'FE Source'!$AZ:$BC,4,FALSE)=0,"-",VLOOKUP($AU921,'FE Source'!$AZ:$BC,4,FALSE))</f>
        <v>-6.13</v>
      </c>
    </row>
    <row r="922" spans="3:70" ht="15">
      <c r="C922" s="650" t="str">
        <f>INDEX('UT - Retail'!$B$7:$B$1409,MATCH(AU922,'UT - Retail'!$U$7:$U$1409,0),1)</f>
        <v>PineBridge US Large Cap Research Enhanced A5CP SGD</v>
      </c>
      <c r="D922" s="650"/>
      <c r="E922" s="618" t="str">
        <f>VLOOKUP(C922,'UT - Retail'!$B:$K,8,FALSE)</f>
        <v>Equities</v>
      </c>
      <c r="F922" s="618" t="str">
        <f>VLOOKUP(C922,'UT - Retail'!$B:$K,9,FALSE)</f>
        <v>US</v>
      </c>
      <c r="G922" s="618" t="str">
        <f>VLOOKUP(C922,'UT - Retail'!$B:$K,10,FALSE)</f>
        <v>General</v>
      </c>
      <c r="H922" s="82" t="str">
        <f>VLOOKUP(C922,'UT - Retail'!$B:$N,13,FALSE)</f>
        <v>Yes</v>
      </c>
      <c r="I922" s="82" t="str">
        <f>VLOOKUP(C922,'UT - Retail'!$B:$Q,14,FALSE)</f>
        <v>No</v>
      </c>
      <c r="J922" s="618" t="str">
        <f>VLOOKUP(C922,'UT - Retail'!$B:$Q,11,FALSE)</f>
        <v>No</v>
      </c>
      <c r="K922" s="130" t="str">
        <f>VLOOKUP(C922,'UT - Retail'!$B:$P,15,FALSE)</f>
        <v>Yes</v>
      </c>
      <c r="L922" s="82" t="str">
        <f>VLOOKUP(C922,'UT - Retail'!$B:$Q,16,FALSE)</f>
        <v>Both</v>
      </c>
      <c r="M922" s="618" t="str">
        <f>VLOOKUP(C922,'UT - Retail'!$B:$K,6,FALSE)</f>
        <v>SGD</v>
      </c>
      <c r="N922" s="618" t="str">
        <f>IFERROR(IF(MATCH(C922,'Portfolio Construction'!$AL:$AL,0),"Yes","No"),"No")</f>
        <v>Yes</v>
      </c>
      <c r="O922" s="618" t="str">
        <f>IFERROR(IF(MATCH(C922,'Portfolio Construction'!$AN:$AN,0),"Yes","No"),"No")</f>
        <v>No</v>
      </c>
      <c r="P922" s="618" t="str">
        <f>IFERROR(IF(MATCH(C922,'Portfolio Construction'!$AP:$AP,0),"Yes","No"),"No")</f>
        <v>No</v>
      </c>
      <c r="Q922" s="618" t="str">
        <f>IFERROR(IF(MATCH(C922,'Portfolio Construction'!$AR:$AR,0),"Yes","No"),"No")</f>
        <v>No</v>
      </c>
      <c r="R922" s="618" t="str">
        <f>IFERROR(IF(MATCH(C922,'Portfolio Construction'!$AT:$AT,0),"Yes","No"),"No")</f>
        <v>No</v>
      </c>
      <c r="S922" s="618" t="str">
        <f>IFERROR(IF(MATCH(C922,'Portfolio Construction'!$AV:$AV,0),"Yes","No"),"No")</f>
        <v>No</v>
      </c>
      <c r="T922" s="618" t="str">
        <f>IFERROR(IF(MATCH(C922,'Portfolio Construction'!$AX:$AX,0),"Yes","No"),"No")</f>
        <v>No</v>
      </c>
      <c r="U922" s="618" t="str">
        <f>IFERROR(IF(MATCH(C922,'Portfolio Construction'!$AZ:$AZ,0),"Yes","No"),"No")</f>
        <v>No</v>
      </c>
      <c r="V922" s="618" t="str">
        <f>IFERROR(IF(MATCH(C922,'Portfolio Construction'!$BB:$BB,0),"Yes","No"),"No")</f>
        <v>No</v>
      </c>
      <c r="W922" s="618" t="e">
        <f>IF(VLOOKUP($AU922,'FE Source'!$A:$W,3,FALSE)=0,"-",VLOOKUP($AU922,'FE Source'!$A:$W,3,FALSE))</f>
        <v>#N/A</v>
      </c>
      <c r="X922" s="618" t="e">
        <f>IF(VLOOKUP($AU922,'FE Source'!$A:$W,4,FALSE)=0,"-",VLOOKUP($AU922,'FE Source'!$A:$W,4,FALSE))</f>
        <v>#N/A</v>
      </c>
      <c r="Y922" s="618" t="e">
        <f>IF(VLOOKUP($AU922,'FE Source'!$A:$W,5,FALSE)=0,"-",VLOOKUP($AU922,'FE Source'!$A:$W,5,FALSE))</f>
        <v>#N/A</v>
      </c>
      <c r="Z922" s="618" t="e">
        <f>IF(VLOOKUP($AU922,'FE Source'!$A:$W,6,FALSE)=0,"-",VLOOKUP($AU922,'FE Source'!$A:$W,6,FALSE))</f>
        <v>#N/A</v>
      </c>
      <c r="AA922" s="618" t="e">
        <f>IF(VLOOKUP($AU922,'FE Source'!$A:$W,7,FALSE)=0,"-",VLOOKUP($AU922,'FE Source'!$A:$W,7,FALSE))</f>
        <v>#N/A</v>
      </c>
      <c r="AB922" s="618" t="e">
        <f>IF(VLOOKUP($AU922,'FE Source'!$A:$W,8,FALSE)=0,"-",VLOOKUP($AU922,'FE Source'!$A:$W,8,FALSE))</f>
        <v>#N/A</v>
      </c>
      <c r="AC922" s="632" t="e">
        <f>IF(VLOOKUP($AU922,'FE Source'!$A:$W,9,FALSE)=0,"-",VLOOKUP($AU922,'FE Source'!$A:$W,9,FALSE))</f>
        <v>#N/A</v>
      </c>
      <c r="AD922" s="634" t="e">
        <f>IF(VLOOKUP($AU922,'FE Source'!$A:$W,10,FALSE)=0,"-",VLOOKUP($AU922,'FE Source'!$A:$W,10,FALSE))</f>
        <v>#N/A</v>
      </c>
      <c r="AE922" s="618" t="e">
        <f>IF(VLOOKUP($AU922,'FE Source'!$A:$W,11,FALSE)=0,"-",VLOOKUP($AU922,'FE Source'!$A:$W,11,FALSE))</f>
        <v>#N/A</v>
      </c>
      <c r="AF922" s="618" t="e">
        <f>IF(VLOOKUP($AU922,'FE Source'!$A:$W,12,FALSE)=0,"-",VLOOKUP($AU922,'FE Source'!$A:$W,12,FALSE))</f>
        <v>#N/A</v>
      </c>
      <c r="AG922" s="618" t="e">
        <f>IF(VLOOKUP($AU922,'FE Source'!$A:$W,14,FALSE)=0,"-",VLOOKUP($AU922,'FE Source'!$A:$W,14,FALSE))</f>
        <v>#N/A</v>
      </c>
      <c r="AH922" s="102"/>
      <c r="AI922" s="618" t="e">
        <f>IF(VLOOKUP($AU922,'FE Source'!$A:$Y,20,FALSE)=0,"-",VLOOKUP($AU922,'FE Source'!$A:$Y,20,FALSE))</f>
        <v>#N/A</v>
      </c>
      <c r="AJ922" s="102"/>
      <c r="AK922" s="102"/>
      <c r="AL922" s="632" t="e">
        <f>IF(VLOOKUP($AU922,'FE Source'!$A:$Y,19,FALSE)=0,"-",VLOOKUP($AU922,'FE Source'!$A:$Y,19,FALSE))</f>
        <v>#N/A</v>
      </c>
      <c r="AM922" s="102"/>
      <c r="AN922" s="635" t="e">
        <f>IF(VLOOKUP($AU922,'FE Source'!$A:$W,13,FALSE)=0,"-",VLOOKUP($AU922,'FE Source'!$A:$W,13,FALSE))</f>
        <v>#N/A</v>
      </c>
      <c r="AO922" s="634" t="str">
        <f>IF(J922="no","-",IF(VLOOKUP($AU922,'FE Source'!$A:$W,15,FALSE)=0,"-",VLOOKUP($AU922,'FE Source'!$A:$W,15,FALSE)))</f>
        <v>-</v>
      </c>
      <c r="AP922" s="618" t="str">
        <f>IF(AO922="-","-",IF(VLOOKUP($AU922,'FE Source'!$A:$Z,21,FALSE)=0,"-",IF(VLOOKUP($AU922,'FE Source'!$A:$Z,21,FALSE)=2,"Semi-Annual",IF(VLOOKUP($AU922,'FE Source'!$A:$Z,21,FALSE)=4,"Quarterly",IF(VLOOKUP($AU922,'FE Source'!$A:$Z,21,FALSE)=12,"Monthly","Annual")))))</f>
        <v>-</v>
      </c>
      <c r="AQ922" s="632" t="e">
        <f t="array" ref="AQ922">IF(VLOOKUP($AU922,'FE Source'!$A:$W,16,FALSE)=0,"-",VLOOKUP($AU922,'FE Source'!$A:$W,16,FALSE))</f>
        <v>#N/A</v>
      </c>
      <c r="AR922" s="636" t="e">
        <f>IF(VLOOKUP($AU922,'FE Source'!$A:$W,17,FALSE)=0,"-",VLOOKUP($AU922,'FE Source'!$A:$W,17,FALSE))</f>
        <v>#N/A</v>
      </c>
      <c r="AS922" s="634" t="e">
        <f>IF(VLOOKUP($AU922,'FE Source'!$AN:$AS,4,FALSE)="",VLOOKUP($AU922,'FE Source'!$AN:$AS,3,FALSE),VLOOKUP($AU922,'FE Source'!$AN:$AS,4,FALSE))</f>
        <v>#N/A</v>
      </c>
      <c r="AT922" s="637" t="e">
        <f>IF(VLOOKUP($AU922,'FE Source'!$AN:$AS,5,FALSE)=0,"-",VLOOKUP($AU922,'FE Source'!$AN:$AS,5,FALSE))</f>
        <v>#N/A</v>
      </c>
      <c r="AU922" s="636" t="s">
        <v>2573</v>
      </c>
      <c r="BE922" s="215" t="e">
        <f>IF(VLOOKUP($AU922,'FE Source'!$A:$AK,22,FALSE)=0,"-",VLOOKUP($AU922,'FE Source'!$A:$AK,22,FALSE))</f>
        <v>#N/A</v>
      </c>
      <c r="BF922" s="215" t="e">
        <f>IF(VLOOKUP($AU922,'FE Source'!$A:$AK,23,FALSE)=0,"-",VLOOKUP($AU922,'FE Source'!$A:$AK,23,FALSE))</f>
        <v>#N/A</v>
      </c>
      <c r="BG922" s="215" t="e">
        <f>IF(VLOOKUP($AU922,'FE Source'!$A:$AK,24,FALSE)=0,"-",VLOOKUP($AU922,'FE Source'!$A:$AK,24,FALSE))</f>
        <v>#N/A</v>
      </c>
      <c r="BH922" s="215" t="e">
        <f>IF(VLOOKUP($AU922,'FE Source'!$A:$AK,25,FALSE)=0,"-",VLOOKUP($AU922,'FE Source'!$A:$AK,25,FALSE))</f>
        <v>#N/A</v>
      </c>
      <c r="BI922" s="215" t="e">
        <f>IF(VLOOKUP($AU922,'FE Source'!$A:$AK,26,FALSE)=0,"-",VLOOKUP($AU922,'FE Source'!$A:$AK,26,FALSE))</f>
        <v>#N/A</v>
      </c>
      <c r="BJ922" s="215" t="e">
        <f>IF(VLOOKUP($AU922,'FE Source'!$A:$AK,27,FALSE)=0,"-",VLOOKUP($AU922,'FE Source'!$A:$AK,27,FALSE))</f>
        <v>#N/A</v>
      </c>
      <c r="BK922" s="215" t="e">
        <f>IF(VLOOKUP($AU922,'FE Source'!$A:$AK,28,FALSE)=0,"-",VLOOKUP($AU922,'FE Source'!$A:$AK,28,FALSE))</f>
        <v>#N/A</v>
      </c>
      <c r="BL922" s="215" t="e">
        <f>IF(VLOOKUP($AU922,'FE Source'!$A:$AK,29,FALSE)=0,"-",VLOOKUP($AU922,'FE Source'!$A:$AK,29,FALSE))</f>
        <v>#N/A</v>
      </c>
      <c r="BM922" s="215" t="e">
        <f>IF(VLOOKUP($AU922,'FE Source'!$A:$AK,30,FALSE)=0,"-",VLOOKUP($AU922,'FE Source'!$A:$AK,30,FALSE))</f>
        <v>#N/A</v>
      </c>
      <c r="BN922" t="e">
        <f>IF(VLOOKUP($AU922,'FE Source'!$A:$AK,31,FALSE)="No Specified Index","-",IF(VLOOKUP($AU922,'FE Source'!$A:$AK,31,FALSE)=0,"-",VLOOKUP($AU922,'FE Source'!$A:$AK,31,FALSE)))</f>
        <v>#N/A</v>
      </c>
      <c r="BO922" s="217" t="e">
        <f>IF(VLOOKUP($AU922,'FE Source'!$A:$AK,32,FALSE)=0,"-",VLOOKUP($AU922,'FE Source'!$A:$AK,32,FALSE))</f>
        <v>#N/A</v>
      </c>
      <c r="BP922" s="18" t="e">
        <f>IF(VLOOKUP($AU922,'FE Source'!$AZ:$BC,2,FALSE)=0,"-",VLOOKUP($AU922,'FE Source'!$AZ:$BC,2,FALSE))</f>
        <v>#N/A</v>
      </c>
      <c r="BQ922" s="18" t="e">
        <f>IF(VLOOKUP($AU922,'FE Source'!$AZ:$BC,3,FALSE)=0,"-",VLOOKUP($AU922,'FE Source'!$AZ:$BC,3,FALSE))</f>
        <v>#N/A</v>
      </c>
      <c r="BR922" s="18" t="e">
        <f>IF(VLOOKUP($AU922,'FE Source'!$AZ:$BC,4,FALSE)=0,"-",VLOOKUP($AU922,'FE Source'!$AZ:$BC,4,FALSE))</f>
        <v>#N/A</v>
      </c>
    </row>
    <row r="923" spans="3:70" ht="15">
      <c r="C923" s="650" t="str">
        <f>INDEX('UT - Retail'!$B$7:$B$1409,MATCH(AU923,'UT - Retail'!$U$7:$U$1409,0),1)</f>
        <v>PineBridge US Large Cap Research Enhanced A5H SGD</v>
      </c>
      <c r="D923" s="650"/>
      <c r="E923" s="618" t="str">
        <f>VLOOKUP(C923,'UT - Retail'!$B:$K,8,FALSE)</f>
        <v>Equities</v>
      </c>
      <c r="F923" s="618" t="str">
        <f>VLOOKUP(C923,'UT - Retail'!$B:$K,9,FALSE)</f>
        <v>US</v>
      </c>
      <c r="G923" s="618" t="str">
        <f>VLOOKUP(C923,'UT - Retail'!$B:$K,10,FALSE)</f>
        <v>General</v>
      </c>
      <c r="H923" s="82" t="str">
        <f>VLOOKUP(C923,'UT - Retail'!$B:$N,13,FALSE)</f>
        <v>No</v>
      </c>
      <c r="I923" s="82" t="str">
        <f>VLOOKUP(C923,'UT - Retail'!$B:$Q,14,FALSE)</f>
        <v>No</v>
      </c>
      <c r="J923" s="618" t="str">
        <f>VLOOKUP(C923,'UT - Retail'!$B:$Q,11,FALSE)</f>
        <v>No</v>
      </c>
      <c r="K923" s="130" t="str">
        <f>VLOOKUP(C923,'UT - Retail'!$B:$P,15,FALSE)</f>
        <v>Yes</v>
      </c>
      <c r="L923" s="82" t="str">
        <f>VLOOKUP(C923,'UT - Retail'!$B:$Q,16,FALSE)</f>
        <v>Both</v>
      </c>
      <c r="M923" s="618" t="str">
        <f>VLOOKUP(C923,'UT - Retail'!$B:$K,6,FALSE)</f>
        <v>SGD</v>
      </c>
      <c r="N923" s="618" t="str">
        <f>IFERROR(IF(MATCH(C923,'Portfolio Construction'!$AL:$AL,0),"Yes","No"),"No")</f>
        <v>Yes</v>
      </c>
      <c r="O923" s="618" t="str">
        <f>IFERROR(IF(MATCH(C923,'Portfolio Construction'!$AN:$AN,0),"Yes","No"),"No")</f>
        <v>No</v>
      </c>
      <c r="P923" s="618" t="str">
        <f>IFERROR(IF(MATCH(C923,'Portfolio Construction'!$AP:$AP,0),"Yes","No"),"No")</f>
        <v>No</v>
      </c>
      <c r="Q923" s="618" t="str">
        <f>IFERROR(IF(MATCH(C923,'Portfolio Construction'!$AR:$AR,0),"Yes","No"),"No")</f>
        <v>No</v>
      </c>
      <c r="R923" s="618" t="str">
        <f>IFERROR(IF(MATCH(C923,'Portfolio Construction'!$AT:$AT,0),"Yes","No"),"No")</f>
        <v>No</v>
      </c>
      <c r="S923" s="618" t="str">
        <f>IFERROR(IF(MATCH(C923,'Portfolio Construction'!$AV:$AV,0),"Yes","No"),"No")</f>
        <v>No</v>
      </c>
      <c r="T923" s="618" t="str">
        <f>IFERROR(IF(MATCH(C923,'Portfolio Construction'!$AX:$AX,0),"Yes","No"),"No")</f>
        <v>No</v>
      </c>
      <c r="U923" s="618" t="str">
        <f>IFERROR(IF(MATCH(C923,'Portfolio Construction'!$AZ:$AZ,0),"Yes","No"),"No")</f>
        <v>No</v>
      </c>
      <c r="V923" s="618" t="str">
        <f>IFERROR(IF(MATCH(C923,'Portfolio Construction'!$BB:$BB,0),"Yes","No"),"No")</f>
        <v>No</v>
      </c>
      <c r="W923" s="618">
        <f>IF(VLOOKUP($AU923,'FE Source'!$A:$W,3,FALSE)=0,"-",VLOOKUP($AU923,'FE Source'!$A:$W,3,FALSE))</f>
        <v>-6.44</v>
      </c>
      <c r="X923" s="618">
        <f>IF(VLOOKUP($AU923,'FE Source'!$A:$W,4,FALSE)=0,"-",VLOOKUP($AU923,'FE Source'!$A:$W,4,FALSE))</f>
        <v>11.1</v>
      </c>
      <c r="Y923" s="618">
        <f>IF(VLOOKUP($AU923,'FE Source'!$A:$W,5,FALSE)=0,"-",VLOOKUP($AU923,'FE Source'!$A:$W,5,FALSE))</f>
        <v>-6.37</v>
      </c>
      <c r="Z923" s="618">
        <f>IF(VLOOKUP($AU923,'FE Source'!$A:$W,6,FALSE)=0,"-",VLOOKUP($AU923,'FE Source'!$A:$W,6,FALSE))</f>
        <v>8.6999999999999993</v>
      </c>
      <c r="AA923" s="618">
        <f>IF(VLOOKUP($AU923,'FE Source'!$A:$W,7,FALSE)=0,"-",VLOOKUP($AU923,'FE Source'!$A:$W,7,FALSE))</f>
        <v>9.81</v>
      </c>
      <c r="AB923" s="618" t="str">
        <f>IF(VLOOKUP($AU923,'FE Source'!$A:$W,8,FALSE)=0,"-",VLOOKUP($AU923,'FE Source'!$A:$W,8,FALSE))</f>
        <v>-</v>
      </c>
      <c r="AC923" s="632" t="str">
        <f>IF(VLOOKUP($AU923,'FE Source'!$A:$W,9,FALSE)=0,"-",VLOOKUP($AU923,'FE Source'!$A:$W,9,FALSE))</f>
        <v>-</v>
      </c>
      <c r="AD923" s="634">
        <f>IF(VLOOKUP($AU923,'FE Source'!$A:$W,10,FALSE)=0,"-",VLOOKUP($AU923,'FE Source'!$A:$W,10,FALSE))</f>
        <v>1.08</v>
      </c>
      <c r="AE923" s="618">
        <f>IF(VLOOKUP($AU923,'FE Source'!$A:$W,11,FALSE)=0,"-",VLOOKUP($AU923,'FE Source'!$A:$W,11,FALSE))</f>
        <v>16.329999999999998</v>
      </c>
      <c r="AF923" s="618">
        <f>IF(VLOOKUP($AU923,'FE Source'!$A:$W,12,FALSE)=0,"-",VLOOKUP($AU923,'FE Source'!$A:$W,12,FALSE))</f>
        <v>0.41</v>
      </c>
      <c r="AG923" s="618">
        <f>IF(VLOOKUP($AU923,'FE Source'!$A:$W,14,FALSE)=0,"-",VLOOKUP($AU923,'FE Source'!$A:$W,14,FALSE))</f>
        <v>-13.2</v>
      </c>
      <c r="AH923" s="102"/>
      <c r="AI923" s="618">
        <f>IF(VLOOKUP($AU923,'FE Source'!$A:$Y,20,FALSE)=0,"-",VLOOKUP($AU923,'FE Source'!$A:$Y,20,FALSE))</f>
        <v>117.22</v>
      </c>
      <c r="AJ923" s="102"/>
      <c r="AK923" s="102"/>
      <c r="AL923" s="632">
        <f>IF(VLOOKUP($AU923,'FE Source'!$A:$Y,19,FALSE)=0,"-",VLOOKUP($AU923,'FE Source'!$A:$Y,19,FALSE))</f>
        <v>103.48</v>
      </c>
      <c r="AM923" s="102"/>
      <c r="AN923" s="635">
        <f>IF(VLOOKUP($AU923,'FE Source'!$A:$W,13,FALSE)=0,"-",VLOOKUP($AU923,'FE Source'!$A:$W,13,FALSE))</f>
        <v>402.7</v>
      </c>
      <c r="AO923" s="634" t="str">
        <f>IF(J923="no","-",IF(VLOOKUP($AU923,'FE Source'!$A:$W,15,FALSE)=0,"-",VLOOKUP($AU923,'FE Source'!$A:$W,15,FALSE)))</f>
        <v>-</v>
      </c>
      <c r="AP923" s="618" t="str">
        <f>IF(AO923="-","-",IF(VLOOKUP($AU923,'FE Source'!$A:$Z,21,FALSE)=0,"-",IF(VLOOKUP($AU923,'FE Source'!$A:$Z,21,FALSE)=2,"Semi-Annual",IF(VLOOKUP($AU923,'FE Source'!$A:$Z,21,FALSE)=4,"Quarterly",IF(VLOOKUP($AU923,'FE Source'!$A:$Z,21,FALSE)=12,"Monthly","Annual")))))</f>
        <v>-</v>
      </c>
      <c r="AQ923" s="632">
        <f t="array" ref="AQ923">IF(VLOOKUP($AU923,'FE Source'!$A:$W,16,FALSE)=0,"-",VLOOKUP($AU923,'FE Source'!$A:$W,16,FALSE))</f>
        <v>1.7</v>
      </c>
      <c r="AR923" s="636" t="str">
        <f>IF(VLOOKUP($AU923,'FE Source'!$A:$W,17,FALSE)=0,"-",VLOOKUP($AU923,'FE Source'!$A:$W,17,FALSE))</f>
        <v>-</v>
      </c>
      <c r="AS923" s="634">
        <f>IF(VLOOKUP($AU923,'FE Source'!$AN:$AS,4,FALSE)="",VLOOKUP($AU923,'FE Source'!$AN:$AS,3,FALSE),VLOOKUP($AU923,'FE Source'!$AN:$AS,4,FALSE))</f>
        <v>22.26</v>
      </c>
      <c r="AT923" s="637">
        <f>IF(VLOOKUP($AU923,'FE Source'!$AN:$AS,5,FALSE)=0,"-",VLOOKUP($AU923,'FE Source'!$AN:$AS,5,FALSE))</f>
        <v>45783</v>
      </c>
      <c r="AU923" s="636" t="s">
        <v>9418</v>
      </c>
      <c r="BE923" s="215" t="str">
        <f>IF(VLOOKUP($AU923,'FE Source'!$A:$AK,22,FALSE)=0,"-",VLOOKUP($AU923,'FE Source'!$A:$AK,22,FALSE))</f>
        <v>-</v>
      </c>
      <c r="BF923" s="215" t="str">
        <f>IF(VLOOKUP($AU923,'FE Source'!$A:$AK,23,FALSE)=0,"-",VLOOKUP($AU923,'FE Source'!$A:$AK,23,FALSE))</f>
        <v>-</v>
      </c>
      <c r="BG923" s="215" t="str">
        <f>IF(VLOOKUP($AU923,'FE Source'!$A:$AK,24,FALSE)=0,"-",VLOOKUP($AU923,'FE Source'!$A:$AK,24,FALSE))</f>
        <v>-</v>
      </c>
      <c r="BH923" s="215" t="str">
        <f>IF(VLOOKUP($AU923,'FE Source'!$A:$AK,25,FALSE)=0,"-",VLOOKUP($AU923,'FE Source'!$A:$AK,25,FALSE))</f>
        <v>-</v>
      </c>
      <c r="BI923" s="215" t="str">
        <f>IF(VLOOKUP($AU923,'FE Source'!$A:$AK,26,FALSE)=0,"-",VLOOKUP($AU923,'FE Source'!$A:$AK,26,FALSE))</f>
        <v>-</v>
      </c>
      <c r="BJ923" s="215" t="str">
        <f>IF(VLOOKUP($AU923,'FE Source'!$A:$AK,27,FALSE)=0,"-",VLOOKUP($AU923,'FE Source'!$A:$AK,27,FALSE))</f>
        <v>-</v>
      </c>
      <c r="BK923" s="215" t="str">
        <f>IF(VLOOKUP($AU923,'FE Source'!$A:$AK,28,FALSE)=0,"-",VLOOKUP($AU923,'FE Source'!$A:$AK,28,FALSE))</f>
        <v>-</v>
      </c>
      <c r="BL923" s="215">
        <f>IF(VLOOKUP($AU923,'FE Source'!$A:$AK,29,FALSE)=0,"-",VLOOKUP($AU923,'FE Source'!$A:$AK,29,FALSE))</f>
        <v>-16.86</v>
      </c>
      <c r="BM923" s="215">
        <f>IF(VLOOKUP($AU923,'FE Source'!$A:$AK,30,FALSE)=0,"-",VLOOKUP($AU923,'FE Source'!$A:$AK,30,FALSE))</f>
        <v>20.27</v>
      </c>
      <c r="BN923" t="str">
        <f>IF(VLOOKUP($AU923,'FE Source'!$A:$AK,31,FALSE)="No Specified Index","-",IF(VLOOKUP($AU923,'FE Source'!$A:$AK,31,FALSE)=0,"-",VLOOKUP($AU923,'FE Source'!$A:$AK,31,FALSE)))</f>
        <v>S&amp;P 500</v>
      </c>
      <c r="BO923" s="217">
        <f>IF(VLOOKUP($AU923,'FE Source'!$A:$AK,32,FALSE)=0,"-",VLOOKUP($AU923,'FE Source'!$A:$AK,32,FALSE))</f>
        <v>43979</v>
      </c>
      <c r="BP923" s="18" t="str">
        <f>IF(VLOOKUP($AU923,'FE Source'!$AZ:$BC,2,FALSE)=0,"-",VLOOKUP($AU923,'FE Source'!$AZ:$BC,2,FALSE))</f>
        <v>-</v>
      </c>
      <c r="BQ923" s="18" t="str">
        <f>IF(VLOOKUP($AU923,'FE Source'!$AZ:$BC,3,FALSE)=0,"-",VLOOKUP($AU923,'FE Source'!$AZ:$BC,3,FALSE))</f>
        <v>-</v>
      </c>
      <c r="BR923" s="18" t="str">
        <f>IF(VLOOKUP($AU923,'FE Source'!$AZ:$BC,4,FALSE)=0,"-",VLOOKUP($AU923,'FE Source'!$AZ:$BC,4,FALSE))</f>
        <v>-</v>
      </c>
    </row>
    <row r="924" spans="3:70" ht="15">
      <c r="C924" s="650" t="str">
        <f>INDEX('UT - Retail'!$B$7:$B$1409,MATCH(AU924,'UT - Retail'!$U$7:$U$1409,0),1)</f>
        <v>Schroder AS Commodity A Acc EUR-H</v>
      </c>
      <c r="D924" s="650"/>
      <c r="E924" s="618" t="str">
        <f>VLOOKUP(C924,'UT - Retail'!$B:$K,8,FALSE)</f>
        <v>Alternatives</v>
      </c>
      <c r="F924" s="618" t="str">
        <f>VLOOKUP(C924,'UT - Retail'!$B:$K,9,FALSE)</f>
        <v>Global</v>
      </c>
      <c r="G924" s="618" t="str">
        <f>VLOOKUP(C924,'UT - Retail'!$B:$K,10,FALSE)</f>
        <v>Commodities</v>
      </c>
      <c r="H924" s="82" t="str">
        <f>VLOOKUP(C924,'UT - Retail'!$B:$N,13,FALSE)</f>
        <v>No</v>
      </c>
      <c r="I924" s="82" t="str">
        <f>VLOOKUP(C924,'UT - Retail'!$B:$Q,14,FALSE)</f>
        <v>No</v>
      </c>
      <c r="J924" s="618" t="str">
        <f>VLOOKUP(C924,'UT - Retail'!$B:$Q,11,FALSE)</f>
        <v>No</v>
      </c>
      <c r="K924" s="130" t="str">
        <f>VLOOKUP(C924,'UT - Retail'!$B:$P,15,FALSE)</f>
        <v>No</v>
      </c>
      <c r="L924" s="82" t="str">
        <f>VLOOKUP(C924,'UT - Retail'!$B:$Q,16,FALSE)</f>
        <v>iFast</v>
      </c>
      <c r="M924" s="618" t="str">
        <f>VLOOKUP(C924,'UT - Retail'!$B:$K,6,FALSE)</f>
        <v>EUR</v>
      </c>
      <c r="N924" s="618" t="str">
        <f>IFERROR(IF(MATCH(C924,'Portfolio Construction'!$AL:$AL,0),"Yes","No"),"No")</f>
        <v>No</v>
      </c>
      <c r="O924" s="618" t="str">
        <f>IFERROR(IF(MATCH(C924,'Portfolio Construction'!$AN:$AN,0),"Yes","No"),"No")</f>
        <v>No</v>
      </c>
      <c r="P924" s="618" t="str">
        <f>IFERROR(IF(MATCH(C924,'Portfolio Construction'!$AP:$AP,0),"Yes","No"),"No")</f>
        <v>No</v>
      </c>
      <c r="Q924" s="618" t="str">
        <f>IFERROR(IF(MATCH(C924,'Portfolio Construction'!$AR:$AR,0),"Yes","No"),"No")</f>
        <v>No</v>
      </c>
      <c r="R924" s="618" t="str">
        <f>IFERROR(IF(MATCH(C924,'Portfolio Construction'!$AT:$AT,0),"Yes","No"),"No")</f>
        <v>No</v>
      </c>
      <c r="S924" s="618" t="str">
        <f>IFERROR(IF(MATCH(C924,'Portfolio Construction'!$AV:$AV,0),"Yes","No"),"No")</f>
        <v>No</v>
      </c>
      <c r="T924" s="618" t="str">
        <f>IFERROR(IF(MATCH(C924,'Portfolio Construction'!$AX:$AX,0),"Yes","No"),"No")</f>
        <v>No</v>
      </c>
      <c r="U924" s="618" t="str">
        <f>IFERROR(IF(MATCH(C924,'Portfolio Construction'!$AZ:$AZ,0),"Yes","No"),"No")</f>
        <v>No</v>
      </c>
      <c r="V924" s="618" t="str">
        <f>IFERROR(IF(MATCH(C924,'Portfolio Construction'!$BB:$BB,0),"Yes","No"),"No")</f>
        <v>No</v>
      </c>
      <c r="W924" s="618">
        <f>IF(VLOOKUP($AU924,'FE Source'!$A:$W,3,FALSE)=0,"-",VLOOKUP($AU924,'FE Source'!$A:$W,3,FALSE))</f>
        <v>10.32</v>
      </c>
      <c r="X924" s="618">
        <f>IF(VLOOKUP($AU924,'FE Source'!$A:$W,4,FALSE)=0,"-",VLOOKUP($AU924,'FE Source'!$A:$W,4,FALSE))</f>
        <v>0.38</v>
      </c>
      <c r="Y924" s="618">
        <f>IF(VLOOKUP($AU924,'FE Source'!$A:$W,5,FALSE)=0,"-",VLOOKUP($AU924,'FE Source'!$A:$W,5,FALSE))</f>
        <v>8.74</v>
      </c>
      <c r="Z924" s="618">
        <f>IF(VLOOKUP($AU924,'FE Source'!$A:$W,6,FALSE)=0,"-",VLOOKUP($AU924,'FE Source'!$A:$W,6,FALSE))</f>
        <v>2.69</v>
      </c>
      <c r="AA924" s="618">
        <f>IF(VLOOKUP($AU924,'FE Source'!$A:$W,7,FALSE)=0,"-",VLOOKUP($AU924,'FE Source'!$A:$W,7,FALSE))</f>
        <v>-8.11</v>
      </c>
      <c r="AB924" s="618">
        <f>IF(VLOOKUP($AU924,'FE Source'!$A:$W,8,FALSE)=0,"-",VLOOKUP($AU924,'FE Source'!$A:$W,8,FALSE))</f>
        <v>8.64</v>
      </c>
      <c r="AC924" s="632">
        <f>IF(VLOOKUP($AU924,'FE Source'!$A:$W,9,FALSE)=0,"-",VLOOKUP($AU924,'FE Source'!$A:$W,9,FALSE))</f>
        <v>-2.0099999999999998</v>
      </c>
      <c r="AD924" s="634">
        <f>IF(VLOOKUP($AU924,'FE Source'!$A:$W,10,FALSE)=0,"-",VLOOKUP($AU924,'FE Source'!$A:$W,10,FALSE))</f>
        <v>0.81</v>
      </c>
      <c r="AE924" s="618">
        <f>IF(VLOOKUP($AU924,'FE Source'!$A:$W,11,FALSE)=0,"-",VLOOKUP($AU924,'FE Source'!$A:$W,11,FALSE))</f>
        <v>13.04</v>
      </c>
      <c r="AF924" s="618">
        <f>IF(VLOOKUP($AU924,'FE Source'!$A:$W,12,FALSE)=0,"-",VLOOKUP($AU924,'FE Source'!$A:$W,12,FALSE))</f>
        <v>-0.01</v>
      </c>
      <c r="AG924" s="618">
        <f>IF(VLOOKUP($AU924,'FE Source'!$A:$W,14,FALSE)=0,"-",VLOOKUP($AU924,'FE Source'!$A:$W,14,FALSE))</f>
        <v>-31.11</v>
      </c>
      <c r="AH924" s="102"/>
      <c r="AI924" s="618">
        <f>IF(VLOOKUP($AU924,'FE Source'!$A:$Y,20,FALSE)=0,"-",VLOOKUP($AU924,'FE Source'!$A:$Y,20,FALSE))</f>
        <v>44.53</v>
      </c>
      <c r="AJ924" s="102"/>
      <c r="AK924" s="102"/>
      <c r="AL924" s="632">
        <f>IF(VLOOKUP($AU924,'FE Source'!$A:$Y,19,FALSE)=0,"-",VLOOKUP($AU924,'FE Source'!$A:$Y,19,FALSE))</f>
        <v>85.61</v>
      </c>
      <c r="AM924" s="102"/>
      <c r="AN924" s="635">
        <f>IF(VLOOKUP($AU924,'FE Source'!$A:$W,13,FALSE)=0,"-",VLOOKUP($AU924,'FE Source'!$A:$W,13,FALSE))</f>
        <v>424.9</v>
      </c>
      <c r="AO924" s="634" t="str">
        <f>IF(J924="no","-",IF(VLOOKUP($AU924,'FE Source'!$A:$W,15,FALSE)=0,"-",VLOOKUP($AU924,'FE Source'!$A:$W,15,FALSE)))</f>
        <v>-</v>
      </c>
      <c r="AP924" s="618" t="str">
        <f>IF(AO924="-","-",IF(VLOOKUP($AU924,'FE Source'!$A:$Z,21,FALSE)=0,"-",IF(VLOOKUP($AU924,'FE Source'!$A:$Z,21,FALSE)=2,"Semi-Annual",IF(VLOOKUP($AU924,'FE Source'!$A:$Z,21,FALSE)=4,"Quarterly",IF(VLOOKUP($AU924,'FE Source'!$A:$Z,21,FALSE)=12,"Monthly","Annual")))))</f>
        <v>-</v>
      </c>
      <c r="AQ924" s="632">
        <f t="array" ref="AQ924">IF(VLOOKUP($AU924,'FE Source'!$A:$W,16,FALSE)=0,"-",VLOOKUP($AU924,'FE Source'!$A:$W,16,FALSE))</f>
        <v>1.93</v>
      </c>
      <c r="AR924" s="636" t="str">
        <f>IF(VLOOKUP($AU924,'FE Source'!$A:$W,17,FALSE)=0,"-",VLOOKUP($AU924,'FE Source'!$A:$W,17,FALSE))</f>
        <v>-</v>
      </c>
      <c r="AS924" s="634">
        <f>IF(VLOOKUP($AU924,'FE Source'!$AN:$AS,4,FALSE)="",VLOOKUP($AU924,'FE Source'!$AN:$AS,3,FALSE),VLOOKUP($AU924,'FE Source'!$AN:$AS,4,FALSE))</f>
        <v>64.66</v>
      </c>
      <c r="AT924" s="637">
        <f>IF(VLOOKUP($AU924,'FE Source'!$AN:$AS,5,FALSE)=0,"-",VLOOKUP($AU924,'FE Source'!$AN:$AS,5,FALSE))</f>
        <v>45783</v>
      </c>
      <c r="AU924" s="636" t="s">
        <v>2553</v>
      </c>
      <c r="BE924" s="215">
        <f>IF(VLOOKUP($AU924,'FE Source'!$A:$AK,22,FALSE)=0,"-",VLOOKUP($AU924,'FE Source'!$A:$AK,22,FALSE))</f>
        <v>-32.75</v>
      </c>
      <c r="BF924" s="215">
        <f>IF(VLOOKUP($AU924,'FE Source'!$A:$AK,23,FALSE)=0,"-",VLOOKUP($AU924,'FE Source'!$A:$AK,23,FALSE))</f>
        <v>12.87</v>
      </c>
      <c r="BG924" s="215">
        <f>IF(VLOOKUP($AU924,'FE Source'!$A:$AK,24,FALSE)=0,"-",VLOOKUP($AU924,'FE Source'!$A:$AK,24,FALSE))</f>
        <v>-0.59</v>
      </c>
      <c r="BH924" s="215">
        <f>IF(VLOOKUP($AU924,'FE Source'!$A:$AK,25,FALSE)=0,"-",VLOOKUP($AU924,'FE Source'!$A:$AK,25,FALSE))</f>
        <v>-17.52</v>
      </c>
      <c r="BI924" s="215">
        <f>IF(VLOOKUP($AU924,'FE Source'!$A:$AK,26,FALSE)=0,"-",VLOOKUP($AU924,'FE Source'!$A:$AK,26,FALSE))</f>
        <v>-2.0499999999999998</v>
      </c>
      <c r="BJ924" s="215">
        <f>IF(VLOOKUP($AU924,'FE Source'!$A:$AK,27,FALSE)=0,"-",VLOOKUP($AU924,'FE Source'!$A:$AK,27,FALSE))</f>
        <v>8.56</v>
      </c>
      <c r="BK924" s="215">
        <f>IF(VLOOKUP($AU924,'FE Source'!$A:$AK,28,FALSE)=0,"-",VLOOKUP($AU924,'FE Source'!$A:$AK,28,FALSE))</f>
        <v>15.61</v>
      </c>
      <c r="BL924" s="215">
        <f>IF(VLOOKUP($AU924,'FE Source'!$A:$AK,29,FALSE)=0,"-",VLOOKUP($AU924,'FE Source'!$A:$AK,29,FALSE))</f>
        <v>3.91</v>
      </c>
      <c r="BM924" s="215">
        <f>IF(VLOOKUP($AU924,'FE Source'!$A:$AK,30,FALSE)=0,"-",VLOOKUP($AU924,'FE Source'!$A:$AK,30,FALSE))</f>
        <v>-9.73</v>
      </c>
      <c r="BN924" t="str">
        <f>IF(VLOOKUP($AU924,'FE Source'!$A:$AK,31,FALSE)="No Specified Index","-",IF(VLOOKUP($AU924,'FE Source'!$A:$AK,31,FALSE)=0,"-",VLOOKUP($AU924,'FE Source'!$A:$AK,31,FALSE)))</f>
        <v>Bloomberg Commodity</v>
      </c>
      <c r="BO924" s="217">
        <f>IF(VLOOKUP($AU924,'FE Source'!$A:$AK,32,FALSE)=0,"-",VLOOKUP($AU924,'FE Source'!$A:$AK,32,FALSE))</f>
        <v>38656</v>
      </c>
      <c r="BP924" s="18">
        <f>IF(VLOOKUP($AU924,'FE Source'!$AZ:$BC,2,FALSE)=0,"-",VLOOKUP($AU924,'FE Source'!$AZ:$BC,2,FALSE))</f>
        <v>-2.79</v>
      </c>
      <c r="BQ924" s="18">
        <f>IF(VLOOKUP($AU924,'FE Source'!$AZ:$BC,3,FALSE)=0,"-",VLOOKUP($AU924,'FE Source'!$AZ:$BC,3,FALSE))</f>
        <v>-1.05</v>
      </c>
      <c r="BR924" s="18">
        <f>IF(VLOOKUP($AU924,'FE Source'!$AZ:$BC,4,FALSE)=0,"-",VLOOKUP($AU924,'FE Source'!$AZ:$BC,4,FALSE))</f>
        <v>-11.06</v>
      </c>
    </row>
    <row r="925" spans="3:70" ht="15">
      <c r="C925" s="650" t="str">
        <f>INDEX('UT - Retail'!$B$7:$B$1409,MATCH(AU925,'UT - Retail'!$U$7:$U$1409,0),1)</f>
        <v>Schroder AS Commodity A Acc SGD-H</v>
      </c>
      <c r="D925" s="650"/>
      <c r="E925" s="618" t="str">
        <f>VLOOKUP(C925,'UT - Retail'!$B:$K,8,FALSE)</f>
        <v>Alternatives</v>
      </c>
      <c r="F925" s="618" t="str">
        <f>VLOOKUP(C925,'UT - Retail'!$B:$K,9,FALSE)</f>
        <v>Global</v>
      </c>
      <c r="G925" s="618" t="str">
        <f>VLOOKUP(C925,'UT - Retail'!$B:$K,10,FALSE)</f>
        <v>Commodities</v>
      </c>
      <c r="H925" s="82" t="str">
        <f>VLOOKUP(C925,'UT - Retail'!$B:$N,13,FALSE)</f>
        <v>No</v>
      </c>
      <c r="I925" s="82" t="str">
        <f>VLOOKUP(C925,'UT - Retail'!$B:$Q,14,FALSE)</f>
        <v>No</v>
      </c>
      <c r="J925" s="618" t="str">
        <f>VLOOKUP(C925,'UT - Retail'!$B:$Q,11,FALSE)</f>
        <v>No</v>
      </c>
      <c r="K925" s="130" t="str">
        <f>VLOOKUP(C925,'UT - Retail'!$B:$P,15,FALSE)</f>
        <v>No</v>
      </c>
      <c r="L925" s="82" t="str">
        <f>VLOOKUP(C925,'UT - Retail'!$B:$Q,16,FALSE)</f>
        <v>Both</v>
      </c>
      <c r="M925" s="618" t="str">
        <f>VLOOKUP(C925,'UT - Retail'!$B:$K,6,FALSE)</f>
        <v>SGD</v>
      </c>
      <c r="N925" s="618" t="str">
        <f>IFERROR(IF(MATCH(C925,'Portfolio Construction'!$AL:$AL,0),"Yes","No"),"No")</f>
        <v>No</v>
      </c>
      <c r="O925" s="618" t="str">
        <f>IFERROR(IF(MATCH(C925,'Portfolio Construction'!$AN:$AN,0),"Yes","No"),"No")</f>
        <v>No</v>
      </c>
      <c r="P925" s="618" t="str">
        <f>IFERROR(IF(MATCH(C925,'Portfolio Construction'!$AP:$AP,0),"Yes","No"),"No")</f>
        <v>No</v>
      </c>
      <c r="Q925" s="618" t="str">
        <f>IFERROR(IF(MATCH(C925,'Portfolio Construction'!$AR:$AR,0),"Yes","No"),"No")</f>
        <v>No</v>
      </c>
      <c r="R925" s="618" t="str">
        <f>IFERROR(IF(MATCH(C925,'Portfolio Construction'!$AT:$AT,0),"Yes","No"),"No")</f>
        <v>No</v>
      </c>
      <c r="S925" s="618" t="str">
        <f>IFERROR(IF(MATCH(C925,'Portfolio Construction'!$AV:$AV,0),"Yes","No"),"No")</f>
        <v>No</v>
      </c>
      <c r="T925" s="618" t="str">
        <f>IFERROR(IF(MATCH(C925,'Portfolio Construction'!$AX:$AX,0),"Yes","No"),"No")</f>
        <v>No</v>
      </c>
      <c r="U925" s="618" t="str">
        <f>IFERROR(IF(MATCH(C925,'Portfolio Construction'!$AZ:$AZ,0),"Yes","No"),"No")</f>
        <v>No</v>
      </c>
      <c r="V925" s="618" t="str">
        <f>IFERROR(IF(MATCH(C925,'Portfolio Construction'!$BB:$BB,0),"Yes","No"),"No")</f>
        <v>No</v>
      </c>
      <c r="W925" s="618">
        <f>IF(VLOOKUP($AU925,'FE Source'!$A:$W,3,FALSE)=0,"-",VLOOKUP($AU925,'FE Source'!$A:$W,3,FALSE))</f>
        <v>6.6</v>
      </c>
      <c r="X925" s="618">
        <f>IF(VLOOKUP($AU925,'FE Source'!$A:$W,4,FALSE)=0,"-",VLOOKUP($AU925,'FE Source'!$A:$W,4,FALSE))</f>
        <v>1.28</v>
      </c>
      <c r="Y925" s="618">
        <f>IF(VLOOKUP($AU925,'FE Source'!$A:$W,5,FALSE)=0,"-",VLOOKUP($AU925,'FE Source'!$A:$W,5,FALSE))</f>
        <v>6.52</v>
      </c>
      <c r="Z925" s="618">
        <f>IF(VLOOKUP($AU925,'FE Source'!$A:$W,6,FALSE)=0,"-",VLOOKUP($AU925,'FE Source'!$A:$W,6,FALSE))</f>
        <v>2.0299999999999998</v>
      </c>
      <c r="AA925" s="618">
        <f>IF(VLOOKUP($AU925,'FE Source'!$A:$W,7,FALSE)=0,"-",VLOOKUP($AU925,'FE Source'!$A:$W,7,FALSE))</f>
        <v>-7.47</v>
      </c>
      <c r="AB925" s="618">
        <f>IF(VLOOKUP($AU925,'FE Source'!$A:$W,8,FALSE)=0,"-",VLOOKUP($AU925,'FE Source'!$A:$W,8,FALSE))</f>
        <v>10.48</v>
      </c>
      <c r="AC925" s="632">
        <f>IF(VLOOKUP($AU925,'FE Source'!$A:$W,9,FALSE)=0,"-",VLOOKUP($AU925,'FE Source'!$A:$W,9,FALSE))</f>
        <v>-0.51</v>
      </c>
      <c r="AD925" s="634">
        <f>IF(VLOOKUP($AU925,'FE Source'!$A:$W,10,FALSE)=0,"-",VLOOKUP($AU925,'FE Source'!$A:$W,10,FALSE))</f>
        <v>0.76</v>
      </c>
      <c r="AE925" s="618">
        <f>IF(VLOOKUP($AU925,'FE Source'!$A:$W,11,FALSE)=0,"-",VLOOKUP($AU925,'FE Source'!$A:$W,11,FALSE))</f>
        <v>11.67</v>
      </c>
      <c r="AF925" s="618">
        <f>IF(VLOOKUP($AU925,'FE Source'!$A:$W,12,FALSE)=0,"-",VLOOKUP($AU925,'FE Source'!$A:$W,12,FALSE))</f>
        <v>-0.01</v>
      </c>
      <c r="AG925" s="618">
        <f>IF(VLOOKUP($AU925,'FE Source'!$A:$W,14,FALSE)=0,"-",VLOOKUP($AU925,'FE Source'!$A:$W,14,FALSE))</f>
        <v>-28.44</v>
      </c>
      <c r="AH925" s="102"/>
      <c r="AI925" s="618">
        <f>IF(VLOOKUP($AU925,'FE Source'!$A:$Y,20,FALSE)=0,"-",VLOOKUP($AU925,'FE Source'!$A:$Y,20,FALSE))</f>
        <v>41.18</v>
      </c>
      <c r="AJ925" s="102"/>
      <c r="AK925" s="102"/>
      <c r="AL925" s="632">
        <f>IF(VLOOKUP($AU925,'FE Source'!$A:$Y,19,FALSE)=0,"-",VLOOKUP($AU925,'FE Source'!$A:$Y,19,FALSE))</f>
        <v>83.35</v>
      </c>
      <c r="AM925" s="102"/>
      <c r="AN925" s="635">
        <f>IF(VLOOKUP($AU925,'FE Source'!$A:$W,13,FALSE)=0,"-",VLOOKUP($AU925,'FE Source'!$A:$W,13,FALSE))</f>
        <v>424.9</v>
      </c>
      <c r="AO925" s="634" t="str">
        <f>IF(J925="no","-",IF(VLOOKUP($AU925,'FE Source'!$A:$W,15,FALSE)=0,"-",VLOOKUP($AU925,'FE Source'!$A:$W,15,FALSE)))</f>
        <v>-</v>
      </c>
      <c r="AP925" s="618" t="str">
        <f>IF(AO925="-","-",IF(VLOOKUP($AU925,'FE Source'!$A:$Z,21,FALSE)=0,"-",IF(VLOOKUP($AU925,'FE Source'!$A:$Z,21,FALSE)=2,"Semi-Annual",IF(VLOOKUP($AU925,'FE Source'!$A:$Z,21,FALSE)=4,"Quarterly",IF(VLOOKUP($AU925,'FE Source'!$A:$Z,21,FALSE)=12,"Monthly","Annual")))))</f>
        <v>-</v>
      </c>
      <c r="AQ925" s="632">
        <f t="array" ref="AQ925">IF(VLOOKUP($AU925,'FE Source'!$A:$W,16,FALSE)=0,"-",VLOOKUP($AU925,'FE Source'!$A:$W,16,FALSE))</f>
        <v>1.94</v>
      </c>
      <c r="AR925" s="636" t="str">
        <f>IF(VLOOKUP($AU925,'FE Source'!$A:$W,17,FALSE)=0,"-",VLOOKUP($AU925,'FE Source'!$A:$W,17,FALSE))</f>
        <v>-</v>
      </c>
      <c r="AS925" s="634">
        <f>IF(VLOOKUP($AU925,'FE Source'!$AN:$AS,4,FALSE)="",VLOOKUP($AU925,'FE Source'!$AN:$AS,3,FALSE),VLOOKUP($AU925,'FE Source'!$AN:$AS,4,FALSE))</f>
        <v>5.53</v>
      </c>
      <c r="AT925" s="637">
        <f>IF(VLOOKUP($AU925,'FE Source'!$AN:$AS,5,FALSE)=0,"-",VLOOKUP($AU925,'FE Source'!$AN:$AS,5,FALSE))</f>
        <v>45783</v>
      </c>
      <c r="AU925" s="636" t="s">
        <v>739</v>
      </c>
      <c r="BE925" s="215">
        <f>IF(VLOOKUP($AU925,'FE Source'!$A:$AK,22,FALSE)=0,"-",VLOOKUP($AU925,'FE Source'!$A:$AK,22,FALSE))</f>
        <v>-29.16</v>
      </c>
      <c r="BF925" s="215">
        <f>IF(VLOOKUP($AU925,'FE Source'!$A:$AK,23,FALSE)=0,"-",VLOOKUP($AU925,'FE Source'!$A:$AK,23,FALSE))</f>
        <v>15.98</v>
      </c>
      <c r="BG925" s="215">
        <f>IF(VLOOKUP($AU925,'FE Source'!$A:$AK,24,FALSE)=0,"-",VLOOKUP($AU925,'FE Source'!$A:$AK,24,FALSE))</f>
        <v>-4.18</v>
      </c>
      <c r="BH925" s="215">
        <f>IF(VLOOKUP($AU925,'FE Source'!$A:$AK,25,FALSE)=0,"-",VLOOKUP($AU925,'FE Source'!$A:$AK,25,FALSE))</f>
        <v>-13.29</v>
      </c>
      <c r="BI925" s="215">
        <f>IF(VLOOKUP($AU925,'FE Source'!$A:$AK,26,FALSE)=0,"-",VLOOKUP($AU925,'FE Source'!$A:$AK,26,FALSE))</f>
        <v>3.52</v>
      </c>
      <c r="BJ925" s="215">
        <f>IF(VLOOKUP($AU925,'FE Source'!$A:$AK,27,FALSE)=0,"-",VLOOKUP($AU925,'FE Source'!$A:$AK,27,FALSE))</f>
        <v>2.35</v>
      </c>
      <c r="BK925" s="215">
        <f>IF(VLOOKUP($AU925,'FE Source'!$A:$AK,28,FALSE)=0,"-",VLOOKUP($AU925,'FE Source'!$A:$AK,28,FALSE))</f>
        <v>22.89</v>
      </c>
      <c r="BL925" s="215">
        <f>IF(VLOOKUP($AU925,'FE Source'!$A:$AK,29,FALSE)=0,"-",VLOOKUP($AU925,'FE Source'!$A:$AK,29,FALSE))</f>
        <v>13.27</v>
      </c>
      <c r="BM925" s="215">
        <f>IF(VLOOKUP($AU925,'FE Source'!$A:$AK,30,FALSE)=0,"-",VLOOKUP($AU925,'FE Source'!$A:$AK,30,FALSE))</f>
        <v>-10.73</v>
      </c>
      <c r="BN925" t="str">
        <f>IF(VLOOKUP($AU925,'FE Source'!$A:$AK,31,FALSE)="No Specified Index","-",IF(VLOOKUP($AU925,'FE Source'!$A:$AK,31,FALSE)=0,"-",VLOOKUP($AU925,'FE Source'!$A:$AK,31,FALSE)))</f>
        <v>Bloomberg Commodity</v>
      </c>
      <c r="BO925" s="217">
        <f>IF(VLOOKUP($AU925,'FE Source'!$A:$AK,32,FALSE)=0,"-",VLOOKUP($AU925,'FE Source'!$A:$AK,32,FALSE))</f>
        <v>39346</v>
      </c>
      <c r="BP925" s="18">
        <f>IF(VLOOKUP($AU925,'FE Source'!$AZ:$BC,2,FALSE)=0,"-",VLOOKUP($AU925,'FE Source'!$AZ:$BC,2,FALSE))</f>
        <v>-3.35</v>
      </c>
      <c r="BQ925" s="18">
        <f>IF(VLOOKUP($AU925,'FE Source'!$AZ:$BC,3,FALSE)=0,"-",VLOOKUP($AU925,'FE Source'!$AZ:$BC,3,FALSE))</f>
        <v>-2.38</v>
      </c>
      <c r="BR925" s="18">
        <f>IF(VLOOKUP($AU925,'FE Source'!$AZ:$BC,4,FALSE)=0,"-",VLOOKUP($AU925,'FE Source'!$AZ:$BC,4,FALSE))</f>
        <v>-8.67</v>
      </c>
    </row>
    <row r="926" spans="3:70" ht="15">
      <c r="C926" s="650" t="str">
        <f>INDEX('UT - Retail'!$B$7:$B$1409,MATCH(AU926,'UT - Retail'!$U$7:$U$1409,0),1)</f>
        <v>Schroder AS Commodity A Acc USD</v>
      </c>
      <c r="D926" s="650"/>
      <c r="E926" s="618" t="str">
        <f>VLOOKUP(C926,'UT - Retail'!$B:$K,8,FALSE)</f>
        <v>Alternatives</v>
      </c>
      <c r="F926" s="618" t="str">
        <f>VLOOKUP(C926,'UT - Retail'!$B:$K,9,FALSE)</f>
        <v>Global</v>
      </c>
      <c r="G926" s="618" t="str">
        <f>VLOOKUP(C926,'UT - Retail'!$B:$K,10,FALSE)</f>
        <v>Commodities</v>
      </c>
      <c r="H926" s="82" t="str">
        <f>VLOOKUP(C926,'UT - Retail'!$B:$N,13,FALSE)</f>
        <v>No</v>
      </c>
      <c r="I926" s="82" t="str">
        <f>VLOOKUP(C926,'UT - Retail'!$B:$Q,14,FALSE)</f>
        <v>No</v>
      </c>
      <c r="J926" s="618" t="str">
        <f>VLOOKUP(C926,'UT - Retail'!$B:$Q,11,FALSE)</f>
        <v>No</v>
      </c>
      <c r="K926" s="130" t="str">
        <f>VLOOKUP(C926,'UT - Retail'!$B:$P,15,FALSE)</f>
        <v>No</v>
      </c>
      <c r="L926" s="82" t="str">
        <f>VLOOKUP(C926,'UT - Retail'!$B:$Q,16,FALSE)</f>
        <v>iFast</v>
      </c>
      <c r="M926" s="618" t="str">
        <f>VLOOKUP(C926,'UT - Retail'!$B:$K,6,FALSE)</f>
        <v>USD</v>
      </c>
      <c r="N926" s="618" t="str">
        <f>IFERROR(IF(MATCH(C926,'Portfolio Construction'!$AL:$AL,0),"Yes","No"),"No")</f>
        <v>No</v>
      </c>
      <c r="O926" s="618" t="str">
        <f>IFERROR(IF(MATCH(C926,'Portfolio Construction'!$AN:$AN,0),"Yes","No"),"No")</f>
        <v>No</v>
      </c>
      <c r="P926" s="618" t="str">
        <f>IFERROR(IF(MATCH(C926,'Portfolio Construction'!$AP:$AP,0),"Yes","No"),"No")</f>
        <v>No</v>
      </c>
      <c r="Q926" s="618" t="str">
        <f>IFERROR(IF(MATCH(C926,'Portfolio Construction'!$AR:$AR,0),"Yes","No"),"No")</f>
        <v>No</v>
      </c>
      <c r="R926" s="618" t="str">
        <f>IFERROR(IF(MATCH(C926,'Portfolio Construction'!$AT:$AT,0),"Yes","No"),"No")</f>
        <v>No</v>
      </c>
      <c r="S926" s="618" t="str">
        <f>IFERROR(IF(MATCH(C926,'Portfolio Construction'!$AV:$AV,0),"Yes","No"),"No")</f>
        <v>No</v>
      </c>
      <c r="T926" s="618" t="str">
        <f>IFERROR(IF(MATCH(C926,'Portfolio Construction'!$AX:$AX,0),"Yes","No"),"No")</f>
        <v>No</v>
      </c>
      <c r="U926" s="618" t="str">
        <f>IFERROR(IF(MATCH(C926,'Portfolio Construction'!$AZ:$AZ,0),"Yes","No"),"No")</f>
        <v>No</v>
      </c>
      <c r="V926" s="618" t="str">
        <f>IFERROR(IF(MATCH(C926,'Portfolio Construction'!$BB:$BB,0),"Yes","No"),"No")</f>
        <v>No</v>
      </c>
      <c r="W926" s="618">
        <f>IF(VLOOKUP($AU926,'FE Source'!$A:$W,3,FALSE)=0,"-",VLOOKUP($AU926,'FE Source'!$A:$W,3,FALSE))</f>
        <v>1.43</v>
      </c>
      <c r="X926" s="618">
        <f>IF(VLOOKUP($AU926,'FE Source'!$A:$W,4,FALSE)=0,"-",VLOOKUP($AU926,'FE Source'!$A:$W,4,FALSE))</f>
        <v>-2.5</v>
      </c>
      <c r="Y926" s="618">
        <f>IF(VLOOKUP($AU926,'FE Source'!$A:$W,5,FALSE)=0,"-",VLOOKUP($AU926,'FE Source'!$A:$W,5,FALSE))</f>
        <v>3.99</v>
      </c>
      <c r="Z926" s="618">
        <f>IF(VLOOKUP($AU926,'FE Source'!$A:$W,6,FALSE)=0,"-",VLOOKUP($AU926,'FE Source'!$A:$W,6,FALSE))</f>
        <v>-0.5</v>
      </c>
      <c r="AA926" s="618">
        <f>IF(VLOOKUP($AU926,'FE Source'!$A:$W,7,FALSE)=0,"-",VLOOKUP($AU926,'FE Source'!$A:$W,7,FALSE))</f>
        <v>-8.11</v>
      </c>
      <c r="AB926" s="618">
        <f>IF(VLOOKUP($AU926,'FE Source'!$A:$W,8,FALSE)=0,"-",VLOOKUP($AU926,'FE Source'!$A:$W,8,FALSE))</f>
        <v>9.59</v>
      </c>
      <c r="AC926" s="632">
        <f>IF(VLOOKUP($AU926,'FE Source'!$A:$W,9,FALSE)=0,"-",VLOOKUP($AU926,'FE Source'!$A:$W,9,FALSE))</f>
        <v>0.02</v>
      </c>
      <c r="AD926" s="634">
        <f>IF(VLOOKUP($AU926,'FE Source'!$A:$W,10,FALSE)=0,"-",VLOOKUP($AU926,'FE Source'!$A:$W,10,FALSE))</f>
        <v>0.56000000000000005</v>
      </c>
      <c r="AE926" s="618">
        <f>IF(VLOOKUP($AU926,'FE Source'!$A:$W,11,FALSE)=0,"-",VLOOKUP($AU926,'FE Source'!$A:$W,11,FALSE))</f>
        <v>11.34</v>
      </c>
      <c r="AF926" s="618">
        <f>IF(VLOOKUP($AU926,'FE Source'!$A:$W,12,FALSE)=0,"-",VLOOKUP($AU926,'FE Source'!$A:$W,12,FALSE))</f>
        <v>-0.01</v>
      </c>
      <c r="AG926" s="618">
        <f>IF(VLOOKUP($AU926,'FE Source'!$A:$W,14,FALSE)=0,"-",VLOOKUP($AU926,'FE Source'!$A:$W,14,FALSE))</f>
        <v>-28.14</v>
      </c>
      <c r="AH926" s="102"/>
      <c r="AI926" s="618">
        <f>IF(VLOOKUP($AU926,'FE Source'!$A:$Y,20,FALSE)=0,"-",VLOOKUP($AU926,'FE Source'!$A:$Y,20,FALSE))</f>
        <v>19.91</v>
      </c>
      <c r="AJ926" s="102"/>
      <c r="AK926" s="102"/>
      <c r="AL926" s="632">
        <f>IF(VLOOKUP($AU926,'FE Source'!$A:$Y,19,FALSE)=0,"-",VLOOKUP($AU926,'FE Source'!$A:$Y,19,FALSE))</f>
        <v>68.349999999999994</v>
      </c>
      <c r="AM926" s="102"/>
      <c r="AN926" s="635">
        <f>IF(VLOOKUP($AU926,'FE Source'!$A:$W,13,FALSE)=0,"-",VLOOKUP($AU926,'FE Source'!$A:$W,13,FALSE))</f>
        <v>424.9</v>
      </c>
      <c r="AO926" s="634" t="str">
        <f>IF(J926="no","-",IF(VLOOKUP($AU926,'FE Source'!$A:$W,15,FALSE)=0,"-",VLOOKUP($AU926,'FE Source'!$A:$W,15,FALSE)))</f>
        <v>-</v>
      </c>
      <c r="AP926" s="618" t="str">
        <f>IF(AO926="-","-",IF(VLOOKUP($AU926,'FE Source'!$A:$Z,21,FALSE)=0,"-",IF(VLOOKUP($AU926,'FE Source'!$A:$Z,21,FALSE)=2,"Semi-Annual",IF(VLOOKUP($AU926,'FE Source'!$A:$Z,21,FALSE)=4,"Quarterly",IF(VLOOKUP($AU926,'FE Source'!$A:$Z,21,FALSE)=12,"Monthly","Annual")))))</f>
        <v>-</v>
      </c>
      <c r="AQ926" s="632">
        <f t="array" ref="AQ926">IF(VLOOKUP($AU926,'FE Source'!$A:$W,16,FALSE)=0,"-",VLOOKUP($AU926,'FE Source'!$A:$W,16,FALSE))</f>
        <v>1.9</v>
      </c>
      <c r="AR926" s="636" t="str">
        <f>IF(VLOOKUP($AU926,'FE Source'!$A:$W,17,FALSE)=0,"-",VLOOKUP($AU926,'FE Source'!$A:$W,17,FALSE))</f>
        <v>-</v>
      </c>
      <c r="AS926" s="634">
        <f>IF(VLOOKUP($AU926,'FE Source'!$AN:$AS,4,FALSE)="",VLOOKUP($AU926,'FE Source'!$AN:$AS,3,FALSE),VLOOKUP($AU926,'FE Source'!$AN:$AS,4,FALSE))</f>
        <v>88.53</v>
      </c>
      <c r="AT926" s="637">
        <f>IF(VLOOKUP($AU926,'FE Source'!$AN:$AS,5,FALSE)=0,"-",VLOOKUP($AU926,'FE Source'!$AN:$AS,5,FALSE))</f>
        <v>45783</v>
      </c>
      <c r="AU926" s="636" t="s">
        <v>2551</v>
      </c>
      <c r="BE926" s="215">
        <f>IF(VLOOKUP($AU926,'FE Source'!$A:$AK,22,FALSE)=0,"-",VLOOKUP($AU926,'FE Source'!$A:$AK,22,FALSE))</f>
        <v>-24.5</v>
      </c>
      <c r="BF926" s="215">
        <f>IF(VLOOKUP($AU926,'FE Source'!$A:$AK,23,FALSE)=0,"-",VLOOKUP($AU926,'FE Source'!$A:$AK,23,FALSE))</f>
        <v>18.23</v>
      </c>
      <c r="BG926" s="215">
        <f>IF(VLOOKUP($AU926,'FE Source'!$A:$AK,24,FALSE)=0,"-",VLOOKUP($AU926,'FE Source'!$A:$AK,24,FALSE))</f>
        <v>-10.98</v>
      </c>
      <c r="BH926" s="215">
        <f>IF(VLOOKUP($AU926,'FE Source'!$A:$AK,25,FALSE)=0,"-",VLOOKUP($AU926,'FE Source'!$A:$AK,25,FALSE))</f>
        <v>-10.65</v>
      </c>
      <c r="BI926" s="215">
        <f>IF(VLOOKUP($AU926,'FE Source'!$A:$AK,26,FALSE)=0,"-",VLOOKUP($AU926,'FE Source'!$A:$AK,26,FALSE))</f>
        <v>2.95</v>
      </c>
      <c r="BJ926" s="215">
        <f>IF(VLOOKUP($AU926,'FE Source'!$A:$AK,27,FALSE)=0,"-",VLOOKUP($AU926,'FE Source'!$A:$AK,27,FALSE))</f>
        <v>1.51</v>
      </c>
      <c r="BK926" s="215">
        <f>IF(VLOOKUP($AU926,'FE Source'!$A:$AK,28,FALSE)=0,"-",VLOOKUP($AU926,'FE Source'!$A:$AK,28,FALSE))</f>
        <v>25.75</v>
      </c>
      <c r="BL926" s="215">
        <f>IF(VLOOKUP($AU926,'FE Source'!$A:$AK,29,FALSE)=0,"-",VLOOKUP($AU926,'FE Source'!$A:$AK,29,FALSE))</f>
        <v>13.12</v>
      </c>
      <c r="BM926" s="215">
        <f>IF(VLOOKUP($AU926,'FE Source'!$A:$AK,30,FALSE)=0,"-",VLOOKUP($AU926,'FE Source'!$A:$AK,30,FALSE))</f>
        <v>-10.65</v>
      </c>
      <c r="BN926" t="str">
        <f>IF(VLOOKUP($AU926,'FE Source'!$A:$AK,31,FALSE)="No Specified Index","-",IF(VLOOKUP($AU926,'FE Source'!$A:$AK,31,FALSE)=0,"-",VLOOKUP($AU926,'FE Source'!$A:$AK,31,FALSE)))</f>
        <v>Bloomberg Commodity</v>
      </c>
      <c r="BO926" s="217">
        <f>IF(VLOOKUP($AU926,'FE Source'!$A:$AK,32,FALSE)=0,"-",VLOOKUP($AU926,'FE Source'!$A:$AK,32,FALSE))</f>
        <v>38656</v>
      </c>
      <c r="BP926" s="18">
        <f>IF(VLOOKUP($AU926,'FE Source'!$AZ:$BC,2,FALSE)=0,"-",VLOOKUP($AU926,'FE Source'!$AZ:$BC,2,FALSE))</f>
        <v>-3.03</v>
      </c>
      <c r="BQ926" s="18">
        <f>IF(VLOOKUP($AU926,'FE Source'!$AZ:$BC,3,FALSE)=0,"-",VLOOKUP($AU926,'FE Source'!$AZ:$BC,3,FALSE))</f>
        <v>-2.37</v>
      </c>
      <c r="BR926" s="18">
        <f>IF(VLOOKUP($AU926,'FE Source'!$AZ:$BC,4,FALSE)=0,"-",VLOOKUP($AU926,'FE Source'!$AZ:$BC,4,FALSE))</f>
        <v>-7.76</v>
      </c>
    </row>
    <row r="927" spans="3:70" ht="15">
      <c r="C927" s="650" t="str">
        <f>INDEX('UT - Retail'!$B$7:$B$1409,MATCH(AU927,'UT - Retail'!$U$7:$U$1409,0),1)</f>
        <v>Schroder Asian Equity Yield A Dis SGD</v>
      </c>
      <c r="D927" s="650"/>
      <c r="E927" s="618" t="str">
        <f>VLOOKUP(C927,'UT - Retail'!$B:$K,8,FALSE)</f>
        <v>Equities</v>
      </c>
      <c r="F927" s="618" t="str">
        <f>VLOOKUP(C927,'UT - Retail'!$B:$K,9,FALSE)</f>
        <v>Asia Pacific ex-Japan</v>
      </c>
      <c r="G927" s="618" t="str">
        <f>VLOOKUP(C927,'UT - Retail'!$B:$K,10,FALSE)</f>
        <v>General</v>
      </c>
      <c r="H927" s="82" t="str">
        <f>VLOOKUP(C927,'UT - Retail'!$B:$N,13,FALSE)</f>
        <v>Yes</v>
      </c>
      <c r="I927" s="82" t="str">
        <f>VLOOKUP(C927,'UT - Retail'!$B:$Q,14,FALSE)</f>
        <v>No</v>
      </c>
      <c r="J927" s="618" t="str">
        <f>VLOOKUP(C927,'UT - Retail'!$B:$Q,11,FALSE)</f>
        <v>Yes</v>
      </c>
      <c r="K927" s="130" t="str">
        <f>VLOOKUP(C927,'UT - Retail'!$B:$P,15,FALSE)</f>
        <v>Yes</v>
      </c>
      <c r="L927" s="82" t="str">
        <f>VLOOKUP(C927,'UT - Retail'!$B:$Q,16,FALSE)</f>
        <v>Both</v>
      </c>
      <c r="M927" s="618" t="str">
        <f>VLOOKUP(C927,'UT - Retail'!$B:$K,6,FALSE)</f>
        <v>SGD</v>
      </c>
      <c r="N927" s="618" t="str">
        <f>IFERROR(IF(MATCH(C927,'Portfolio Construction'!$AL:$AL,0),"Yes","No"),"No")</f>
        <v>Yes</v>
      </c>
      <c r="O927" s="618" t="str">
        <f>IFERROR(IF(MATCH(C927,'Portfolio Construction'!$AN:$AN,0),"Yes","No"),"No")</f>
        <v>Yes</v>
      </c>
      <c r="P927" s="618" t="str">
        <f>IFERROR(IF(MATCH(C927,'Portfolio Construction'!$AP:$AP,0),"Yes","No"),"No")</f>
        <v>Yes</v>
      </c>
      <c r="Q927" s="618" t="str">
        <f>IFERROR(IF(MATCH(C927,'Portfolio Construction'!$AR:$AR,0),"Yes","No"),"No")</f>
        <v>Yes</v>
      </c>
      <c r="R927" s="618" t="str">
        <f>IFERROR(IF(MATCH(C927,'Portfolio Construction'!$AT:$AT,0),"Yes","No"),"No")</f>
        <v>Yes</v>
      </c>
      <c r="S927" s="618" t="str">
        <f>IFERROR(IF(MATCH(C927,'Portfolio Construction'!$AV:$AV,0),"Yes","No"),"No")</f>
        <v>No</v>
      </c>
      <c r="T927" s="618" t="str">
        <f>IFERROR(IF(MATCH(C927,'Portfolio Construction'!$AX:$AX,0),"Yes","No"),"No")</f>
        <v>Yes</v>
      </c>
      <c r="U927" s="618" t="str">
        <f>IFERROR(IF(MATCH(C927,'Portfolio Construction'!$AZ:$AZ,0),"Yes","No"),"No")</f>
        <v>Yes</v>
      </c>
      <c r="V927" s="618" t="str">
        <f>IFERROR(IF(MATCH(C927,'Portfolio Construction'!$BB:$BB,0),"Yes","No"),"No")</f>
        <v>No</v>
      </c>
      <c r="W927" s="618">
        <f>IF(VLOOKUP($AU927,'FE Source'!$A:$W,3,FALSE)=0,"-",VLOOKUP($AU927,'FE Source'!$A:$W,3,FALSE))</f>
        <v>-1.88</v>
      </c>
      <c r="X927" s="618">
        <f>IF(VLOOKUP($AU927,'FE Source'!$A:$W,4,FALSE)=0,"-",VLOOKUP($AU927,'FE Source'!$A:$W,4,FALSE))</f>
        <v>0.06</v>
      </c>
      <c r="Y927" s="618">
        <f>IF(VLOOKUP($AU927,'FE Source'!$A:$W,5,FALSE)=0,"-",VLOOKUP($AU927,'FE Source'!$A:$W,5,FALSE))</f>
        <v>-3.55</v>
      </c>
      <c r="Z927" s="618">
        <f>IF(VLOOKUP($AU927,'FE Source'!$A:$W,6,FALSE)=0,"-",VLOOKUP($AU927,'FE Source'!$A:$W,6,FALSE))</f>
        <v>3.51</v>
      </c>
      <c r="AA927" s="618">
        <f>IF(VLOOKUP($AU927,'FE Source'!$A:$W,7,FALSE)=0,"-",VLOOKUP($AU927,'FE Source'!$A:$W,7,FALSE))</f>
        <v>4.62</v>
      </c>
      <c r="AB927" s="618">
        <f>IF(VLOOKUP($AU927,'FE Source'!$A:$W,8,FALSE)=0,"-",VLOOKUP($AU927,'FE Source'!$A:$W,8,FALSE))</f>
        <v>8.0299999999999994</v>
      </c>
      <c r="AC927" s="632">
        <f>IF(VLOOKUP($AU927,'FE Source'!$A:$W,9,FALSE)=0,"-",VLOOKUP($AU927,'FE Source'!$A:$W,9,FALSE))</f>
        <v>3.97</v>
      </c>
      <c r="AD927" s="634">
        <f>IF(VLOOKUP($AU927,'FE Source'!$A:$W,10,FALSE)=0,"-",VLOOKUP($AU927,'FE Source'!$A:$W,10,FALSE))</f>
        <v>1.02</v>
      </c>
      <c r="AE927" s="618">
        <f>IF(VLOOKUP($AU927,'FE Source'!$A:$W,11,FALSE)=0,"-",VLOOKUP($AU927,'FE Source'!$A:$W,11,FALSE))</f>
        <v>13.7</v>
      </c>
      <c r="AF927" s="618">
        <f>IF(VLOOKUP($AU927,'FE Source'!$A:$W,12,FALSE)=0,"-",VLOOKUP($AU927,'FE Source'!$A:$W,12,FALSE))</f>
        <v>0.08</v>
      </c>
      <c r="AG927" s="618">
        <f>IF(VLOOKUP($AU927,'FE Source'!$A:$W,14,FALSE)=0,"-",VLOOKUP($AU927,'FE Source'!$A:$W,14,FALSE))</f>
        <v>-16.68</v>
      </c>
      <c r="AH927" s="102"/>
      <c r="AI927" s="618">
        <f>IF(VLOOKUP($AU927,'FE Source'!$A:$Y,20,FALSE)=0,"-",VLOOKUP($AU927,'FE Source'!$A:$Y,20,FALSE))</f>
        <v>116.38</v>
      </c>
      <c r="AJ927" s="102"/>
      <c r="AK927" s="102"/>
      <c r="AL927" s="632">
        <f>IF(VLOOKUP($AU927,'FE Source'!$A:$Y,19,FALSE)=0,"-",VLOOKUP($AU927,'FE Source'!$A:$Y,19,FALSE))</f>
        <v>89.14</v>
      </c>
      <c r="AM927" s="102"/>
      <c r="AN927" s="635">
        <f>IF(VLOOKUP($AU927,'FE Source'!$A:$W,13,FALSE)=0,"-",VLOOKUP($AU927,'FE Source'!$A:$W,13,FALSE))</f>
        <v>243.2</v>
      </c>
      <c r="AO927" s="634">
        <f>IF(J927="no","-",IF(VLOOKUP($AU927,'FE Source'!$A:$W,15,FALSE)=0,"-",VLOOKUP($AU927,'FE Source'!$A:$W,15,FALSE)))</f>
        <v>4.55</v>
      </c>
      <c r="AP927" s="618" t="str">
        <f>IF(AO927="-","-",IF(VLOOKUP($AU927,'FE Source'!$A:$Z,21,FALSE)=0,"-",IF(VLOOKUP($AU927,'FE Source'!$A:$Z,21,FALSE)=2,"Semi-Annual",IF(VLOOKUP($AU927,'FE Source'!$A:$Z,21,FALSE)=4,"Quarterly",IF(VLOOKUP($AU927,'FE Source'!$A:$Z,21,FALSE)=12,"Monthly","Annual")))))</f>
        <v>Monthly</v>
      </c>
      <c r="AQ927" s="632">
        <f t="array" ref="AQ927">IF(VLOOKUP($AU927,'FE Source'!$A:$W,16,FALSE)=0,"-",VLOOKUP($AU927,'FE Source'!$A:$W,16,FALSE))</f>
        <v>1.75</v>
      </c>
      <c r="AR927" s="636" t="str">
        <f>IF(VLOOKUP($AU927,'FE Source'!$A:$W,17,FALSE)=0,"-",VLOOKUP($AU927,'FE Source'!$A:$W,17,FALSE))</f>
        <v>Silver</v>
      </c>
      <c r="AS927" s="634">
        <f>IF(VLOOKUP($AU927,'FE Source'!$AN:$AS,4,FALSE)="",VLOOKUP($AU927,'FE Source'!$AN:$AS,3,FALSE),VLOOKUP($AU927,'FE Source'!$AN:$AS,4,FALSE))</f>
        <v>1.1100000000000001</v>
      </c>
      <c r="AT927" s="637">
        <f>IF(VLOOKUP($AU927,'FE Source'!$AN:$AS,5,FALSE)=0,"-",VLOOKUP($AU927,'FE Source'!$AN:$AS,5,FALSE))</f>
        <v>45782</v>
      </c>
      <c r="AU927" s="636" t="s">
        <v>741</v>
      </c>
      <c r="BE927" s="215">
        <f>IF(VLOOKUP($AU927,'FE Source'!$A:$AK,22,FALSE)=0,"-",VLOOKUP($AU927,'FE Source'!$A:$AK,22,FALSE))</f>
        <v>-2.97</v>
      </c>
      <c r="BF927" s="215">
        <f>IF(VLOOKUP($AU927,'FE Source'!$A:$AK,23,FALSE)=0,"-",VLOOKUP($AU927,'FE Source'!$A:$AK,23,FALSE))</f>
        <v>7.37</v>
      </c>
      <c r="BG927" s="215">
        <f>IF(VLOOKUP($AU927,'FE Source'!$A:$AK,24,FALSE)=0,"-",VLOOKUP($AU927,'FE Source'!$A:$AK,24,FALSE))</f>
        <v>18.920000000000002</v>
      </c>
      <c r="BH927" s="215">
        <f>IF(VLOOKUP($AU927,'FE Source'!$A:$AK,25,FALSE)=0,"-",VLOOKUP($AU927,'FE Source'!$A:$AK,25,FALSE))</f>
        <v>-11.69</v>
      </c>
      <c r="BI927" s="215">
        <f>IF(VLOOKUP($AU927,'FE Source'!$A:$AK,26,FALSE)=0,"-",VLOOKUP($AU927,'FE Source'!$A:$AK,26,FALSE))</f>
        <v>12.3</v>
      </c>
      <c r="BJ927" s="215">
        <f>IF(VLOOKUP($AU927,'FE Source'!$A:$AK,27,FALSE)=0,"-",VLOOKUP($AU927,'FE Source'!$A:$AK,27,FALSE))</f>
        <v>13.92</v>
      </c>
      <c r="BK927" s="215">
        <f>IF(VLOOKUP($AU927,'FE Source'!$A:$AK,28,FALSE)=0,"-",VLOOKUP($AU927,'FE Source'!$A:$AK,28,FALSE))</f>
        <v>9.73</v>
      </c>
      <c r="BL927" s="215">
        <f>IF(VLOOKUP($AU927,'FE Source'!$A:$AK,29,FALSE)=0,"-",VLOOKUP($AU927,'FE Source'!$A:$AK,29,FALSE))</f>
        <v>-17.13</v>
      </c>
      <c r="BM927" s="215">
        <f>IF(VLOOKUP($AU927,'FE Source'!$A:$AK,30,FALSE)=0,"-",VLOOKUP($AU927,'FE Source'!$A:$AK,30,FALSE))</f>
        <v>12.26</v>
      </c>
      <c r="BN927" t="str">
        <f>IF(VLOOKUP($AU927,'FE Source'!$A:$AK,31,FALSE)="No Specified Index","-",IF(VLOOKUP($AU927,'FE Source'!$A:$AK,31,FALSE)=0,"-",VLOOKUP($AU927,'FE Source'!$A:$AK,31,FALSE)))</f>
        <v>MSCI AC Pacific ex Japan</v>
      </c>
      <c r="BO927" s="217">
        <f>IF(VLOOKUP($AU927,'FE Source'!$A:$AK,32,FALSE)=0,"-",VLOOKUP($AU927,'FE Source'!$A:$AK,32,FALSE))</f>
        <v>38394</v>
      </c>
      <c r="BP927" s="18">
        <f>IF(VLOOKUP($AU927,'FE Source'!$AZ:$BC,2,FALSE)=0,"-",VLOOKUP($AU927,'FE Source'!$AZ:$BC,2,FALSE))</f>
        <v>-6.09</v>
      </c>
      <c r="BQ927" s="18">
        <f>IF(VLOOKUP($AU927,'FE Source'!$AZ:$BC,3,FALSE)=0,"-",VLOOKUP($AU927,'FE Source'!$AZ:$BC,3,FALSE))</f>
        <v>-8.93</v>
      </c>
      <c r="BR927" s="18">
        <f>IF(VLOOKUP($AU927,'FE Source'!$AZ:$BC,4,FALSE)=0,"-",VLOOKUP($AU927,'FE Source'!$AZ:$BC,4,FALSE))</f>
        <v>-7.01</v>
      </c>
    </row>
    <row r="928" spans="3:70" ht="15">
      <c r="C928" s="650" t="str">
        <f>INDEX('UT - Retail'!$B$7:$B$1409,MATCH(AU928,'UT - Retail'!$U$7:$U$1409,0),1)</f>
        <v>Schroder Asian Growth A Dis SGD</v>
      </c>
      <c r="D928" s="650"/>
      <c r="E928" s="618" t="str">
        <f>VLOOKUP(C928,'UT - Retail'!$B:$K,8,FALSE)</f>
        <v>Equities</v>
      </c>
      <c r="F928" s="618" t="str">
        <f>VLOOKUP(C928,'UT - Retail'!$B:$K,9,FALSE)</f>
        <v>Asia Pacific ex-Japan</v>
      </c>
      <c r="G928" s="618" t="str">
        <f>VLOOKUP(C928,'UT - Retail'!$B:$K,10,FALSE)</f>
        <v>General</v>
      </c>
      <c r="H928" s="82" t="str">
        <f>VLOOKUP(C928,'UT - Retail'!$B:$N,13,FALSE)</f>
        <v>Yes</v>
      </c>
      <c r="I928" s="82" t="str">
        <f>VLOOKUP(C928,'UT - Retail'!$B:$Q,14,FALSE)</f>
        <v>No</v>
      </c>
      <c r="J928" s="618" t="str">
        <f>VLOOKUP(C928,'UT - Retail'!$B:$Q,11,FALSE)</f>
        <v>Yes</v>
      </c>
      <c r="K928" s="130" t="str">
        <f>VLOOKUP(C928,'UT - Retail'!$B:$P,15,FALSE)</f>
        <v>Yes</v>
      </c>
      <c r="L928" s="82" t="str">
        <f>VLOOKUP(C928,'UT - Retail'!$B:$Q,16,FALSE)</f>
        <v>Both</v>
      </c>
      <c r="M928" s="618" t="str">
        <f>VLOOKUP(C928,'UT - Retail'!$B:$K,6,FALSE)</f>
        <v>SGD</v>
      </c>
      <c r="N928" s="618" t="str">
        <f>IFERROR(IF(MATCH(C928,'Portfolio Construction'!$AL:$AL,0),"Yes","No"),"No")</f>
        <v>No</v>
      </c>
      <c r="O928" s="618" t="str">
        <f>IFERROR(IF(MATCH(C928,'Portfolio Construction'!$AN:$AN,0),"Yes","No"),"No")</f>
        <v>No</v>
      </c>
      <c r="P928" s="618" t="str">
        <f>IFERROR(IF(MATCH(C928,'Portfolio Construction'!$AP:$AP,0),"Yes","No"),"No")</f>
        <v>No</v>
      </c>
      <c r="Q928" s="618" t="str">
        <f>IFERROR(IF(MATCH(C928,'Portfolio Construction'!$AR:$AR,0),"Yes","No"),"No")</f>
        <v>No</v>
      </c>
      <c r="R928" s="618" t="str">
        <f>IFERROR(IF(MATCH(C928,'Portfolio Construction'!$AT:$AT,0),"Yes","No"),"No")</f>
        <v>No</v>
      </c>
      <c r="S928" s="618" t="str">
        <f>IFERROR(IF(MATCH(C928,'Portfolio Construction'!$AV:$AV,0),"Yes","No"),"No")</f>
        <v>No</v>
      </c>
      <c r="T928" s="618" t="str">
        <f>IFERROR(IF(MATCH(C928,'Portfolio Construction'!$AX:$AX,0),"Yes","No"),"No")</f>
        <v>No</v>
      </c>
      <c r="U928" s="618" t="str">
        <f>IFERROR(IF(MATCH(C928,'Portfolio Construction'!$AZ:$AZ,0),"Yes","No"),"No")</f>
        <v>No</v>
      </c>
      <c r="V928" s="618" t="str">
        <f>IFERROR(IF(MATCH(C928,'Portfolio Construction'!$BB:$BB,0),"Yes","No"),"No")</f>
        <v>No</v>
      </c>
      <c r="W928" s="618">
        <f>IF(VLOOKUP($AU928,'FE Source'!$A:$W,3,FALSE)=0,"-",VLOOKUP($AU928,'FE Source'!$A:$W,3,FALSE))</f>
        <v>-5.49</v>
      </c>
      <c r="X928" s="618">
        <f>IF(VLOOKUP($AU928,'FE Source'!$A:$W,4,FALSE)=0,"-",VLOOKUP($AU928,'FE Source'!$A:$W,4,FALSE))</f>
        <v>-1.1100000000000001</v>
      </c>
      <c r="Y928" s="618">
        <f>IF(VLOOKUP($AU928,'FE Source'!$A:$W,5,FALSE)=0,"-",VLOOKUP($AU928,'FE Source'!$A:$W,5,FALSE))</f>
        <v>-7.26</v>
      </c>
      <c r="Z928" s="618">
        <f>IF(VLOOKUP($AU928,'FE Source'!$A:$W,6,FALSE)=0,"-",VLOOKUP($AU928,'FE Source'!$A:$W,6,FALSE))</f>
        <v>-3.07</v>
      </c>
      <c r="AA928" s="618">
        <f>IF(VLOOKUP($AU928,'FE Source'!$A:$W,7,FALSE)=0,"-",VLOOKUP($AU928,'FE Source'!$A:$W,7,FALSE))</f>
        <v>0.08</v>
      </c>
      <c r="AB928" s="618">
        <f>IF(VLOOKUP($AU928,'FE Source'!$A:$W,8,FALSE)=0,"-",VLOOKUP($AU928,'FE Source'!$A:$W,8,FALSE))</f>
        <v>2.77</v>
      </c>
      <c r="AC928" s="632">
        <f>IF(VLOOKUP($AU928,'FE Source'!$A:$W,9,FALSE)=0,"-",VLOOKUP($AU928,'FE Source'!$A:$W,9,FALSE))</f>
        <v>4.45</v>
      </c>
      <c r="AD928" s="634">
        <f>IF(VLOOKUP($AU928,'FE Source'!$A:$W,10,FALSE)=0,"-",VLOOKUP($AU928,'FE Source'!$A:$W,10,FALSE))</f>
        <v>1.36</v>
      </c>
      <c r="AE928" s="618">
        <f>IF(VLOOKUP($AU928,'FE Source'!$A:$W,11,FALSE)=0,"-",VLOOKUP($AU928,'FE Source'!$A:$W,11,FALSE))</f>
        <v>17.059999999999999</v>
      </c>
      <c r="AF928" s="618">
        <f>IF(VLOOKUP($AU928,'FE Source'!$A:$W,12,FALSE)=0,"-",VLOOKUP($AU928,'FE Source'!$A:$W,12,FALSE))</f>
        <v>-0.01</v>
      </c>
      <c r="AG928" s="618">
        <f>IF(VLOOKUP($AU928,'FE Source'!$A:$W,14,FALSE)=0,"-",VLOOKUP($AU928,'FE Source'!$A:$W,14,FALSE))</f>
        <v>-20.59</v>
      </c>
      <c r="AH928" s="102"/>
      <c r="AI928" s="618">
        <f>IF(VLOOKUP($AU928,'FE Source'!$A:$Y,20,FALSE)=0,"-",VLOOKUP($AU928,'FE Source'!$A:$Y,20,FALSE))</f>
        <v>131.97999999999999</v>
      </c>
      <c r="AJ928" s="102"/>
      <c r="AK928" s="102"/>
      <c r="AL928" s="632">
        <f>IF(VLOOKUP($AU928,'FE Source'!$A:$Y,19,FALSE)=0,"-",VLOOKUP($AU928,'FE Source'!$A:$Y,19,FALSE))</f>
        <v>121.82</v>
      </c>
      <c r="AM928" s="102"/>
      <c r="AN928" s="635">
        <f>IF(VLOOKUP($AU928,'FE Source'!$A:$W,13,FALSE)=0,"-",VLOOKUP($AU928,'FE Source'!$A:$W,13,FALSE))</f>
        <v>1909.8</v>
      </c>
      <c r="AO928" s="634">
        <f>IF(J928="no","-",IF(VLOOKUP($AU928,'FE Source'!$A:$W,15,FALSE)=0,"-",VLOOKUP($AU928,'FE Source'!$A:$W,15,FALSE)))</f>
        <v>2.4500000000000002</v>
      </c>
      <c r="AP928" s="618" t="str">
        <f>IF(AO928="-","-",IF(VLOOKUP($AU928,'FE Source'!$A:$Z,21,FALSE)=0,"-",IF(VLOOKUP($AU928,'FE Source'!$A:$Z,21,FALSE)=2,"Semi-Annual",IF(VLOOKUP($AU928,'FE Source'!$A:$Z,21,FALSE)=4,"Quarterly",IF(VLOOKUP($AU928,'FE Source'!$A:$Z,21,FALSE)=12,"Monthly","Annual")))))</f>
        <v>Quarterly</v>
      </c>
      <c r="AQ928" s="632">
        <f t="array" ref="AQ928">IF(VLOOKUP($AU928,'FE Source'!$A:$W,16,FALSE)=0,"-",VLOOKUP($AU928,'FE Source'!$A:$W,16,FALSE))</f>
        <v>1.34</v>
      </c>
      <c r="AR928" s="636" t="str">
        <f>IF(VLOOKUP($AU928,'FE Source'!$A:$W,17,FALSE)=0,"-",VLOOKUP($AU928,'FE Source'!$A:$W,17,FALSE))</f>
        <v>Silver</v>
      </c>
      <c r="AS928" s="634">
        <f>IF(VLOOKUP($AU928,'FE Source'!$AN:$AS,4,FALSE)="",VLOOKUP($AU928,'FE Source'!$AN:$AS,3,FALSE),VLOOKUP($AU928,'FE Source'!$AN:$AS,4,FALSE))</f>
        <v>3.03</v>
      </c>
      <c r="AT928" s="637">
        <f>IF(VLOOKUP($AU928,'FE Source'!$AN:$AS,5,FALSE)=0,"-",VLOOKUP($AU928,'FE Source'!$AN:$AS,5,FALSE))</f>
        <v>45782</v>
      </c>
      <c r="AU928" s="636" t="s">
        <v>742</v>
      </c>
      <c r="BE928" s="215">
        <f>IF(VLOOKUP($AU928,'FE Source'!$A:$AK,22,FALSE)=0,"-",VLOOKUP($AU928,'FE Source'!$A:$AK,22,FALSE))</f>
        <v>0.95</v>
      </c>
      <c r="BF928" s="215">
        <f>IF(VLOOKUP($AU928,'FE Source'!$A:$AK,23,FALSE)=0,"-",VLOOKUP($AU928,'FE Source'!$A:$AK,23,FALSE))</f>
        <v>8.5500000000000007</v>
      </c>
      <c r="BG928" s="215">
        <f>IF(VLOOKUP($AU928,'FE Source'!$A:$AK,24,FALSE)=0,"-",VLOOKUP($AU928,'FE Source'!$A:$AK,24,FALSE))</f>
        <v>43.2</v>
      </c>
      <c r="BH928" s="215">
        <f>IF(VLOOKUP($AU928,'FE Source'!$A:$AK,25,FALSE)=0,"-",VLOOKUP($AU928,'FE Source'!$A:$AK,25,FALSE))</f>
        <v>-14.65</v>
      </c>
      <c r="BI928" s="215">
        <f>IF(VLOOKUP($AU928,'FE Source'!$A:$AK,26,FALSE)=0,"-",VLOOKUP($AU928,'FE Source'!$A:$AK,26,FALSE))</f>
        <v>20.43</v>
      </c>
      <c r="BJ928" s="215">
        <f>IF(VLOOKUP($AU928,'FE Source'!$A:$AK,27,FALSE)=0,"-",VLOOKUP($AU928,'FE Source'!$A:$AK,27,FALSE))</f>
        <v>27.44</v>
      </c>
      <c r="BK928" s="215">
        <f>IF(VLOOKUP($AU928,'FE Source'!$A:$AK,28,FALSE)=0,"-",VLOOKUP($AU928,'FE Source'!$A:$AK,28,FALSE))</f>
        <v>-2.27</v>
      </c>
      <c r="BL928" s="215">
        <f>IF(VLOOKUP($AU928,'FE Source'!$A:$AK,29,FALSE)=0,"-",VLOOKUP($AU928,'FE Source'!$A:$AK,29,FALSE))</f>
        <v>-20.9</v>
      </c>
      <c r="BM928" s="215">
        <f>IF(VLOOKUP($AU928,'FE Source'!$A:$AK,30,FALSE)=0,"-",VLOOKUP($AU928,'FE Source'!$A:$AK,30,FALSE))</f>
        <v>-1.1399999999999999</v>
      </c>
      <c r="BN928" t="str">
        <f>IF(VLOOKUP($AU928,'FE Source'!$A:$AK,31,FALSE)="No Specified Index","-",IF(VLOOKUP($AU928,'FE Source'!$A:$AK,31,FALSE)=0,"-",VLOOKUP($AU928,'FE Source'!$A:$AK,31,FALSE)))</f>
        <v>MSCI All Country Asia ex Japan Index</v>
      </c>
      <c r="BO928" s="217">
        <f>IF(VLOOKUP($AU928,'FE Source'!$A:$AK,32,FALSE)=0,"-",VLOOKUP($AU928,'FE Source'!$A:$AK,32,FALSE))</f>
        <v>33366</v>
      </c>
      <c r="BP928" s="18">
        <f>IF(VLOOKUP($AU928,'FE Source'!$AZ:$BC,2,FALSE)=0,"-",VLOOKUP($AU928,'FE Source'!$AZ:$BC,2,FALSE))</f>
        <v>-6.29</v>
      </c>
      <c r="BQ928" s="18">
        <f>IF(VLOOKUP($AU928,'FE Source'!$AZ:$BC,3,FALSE)=0,"-",VLOOKUP($AU928,'FE Source'!$AZ:$BC,3,FALSE))</f>
        <v>-9.15</v>
      </c>
      <c r="BR928" s="18">
        <f>IF(VLOOKUP($AU928,'FE Source'!$AZ:$BC,4,FALSE)=0,"-",VLOOKUP($AU928,'FE Source'!$AZ:$BC,4,FALSE))</f>
        <v>-7.74</v>
      </c>
    </row>
    <row r="929" spans="3:70" ht="15">
      <c r="C929" s="650" t="str">
        <f>INDEX('UT - Retail'!$B$7:$B$1409,MATCH(AU929,'UT - Retail'!$U$7:$U$1409,0),1)</f>
        <v>Schroder Asian Growth A Dis USD</v>
      </c>
      <c r="D929" s="650"/>
      <c r="E929" s="618" t="str">
        <f>VLOOKUP(C929,'UT - Retail'!$B:$K,8,FALSE)</f>
        <v>Equities</v>
      </c>
      <c r="F929" s="618" t="str">
        <f>VLOOKUP(C929,'UT - Retail'!$B:$K,9,FALSE)</f>
        <v>Asia Pacific ex-Japan</v>
      </c>
      <c r="G929" s="618" t="str">
        <f>VLOOKUP(C929,'UT - Retail'!$B:$K,10,FALSE)</f>
        <v>General</v>
      </c>
      <c r="H929" s="82" t="str">
        <f>VLOOKUP(C929,'UT - Retail'!$B:$N,13,FALSE)</f>
        <v>No</v>
      </c>
      <c r="I929" s="82" t="str">
        <f>VLOOKUP(C929,'UT - Retail'!$B:$Q,14,FALSE)</f>
        <v>No</v>
      </c>
      <c r="J929" s="618" t="str">
        <f>VLOOKUP(C929,'UT - Retail'!$B:$Q,11,FALSE)</f>
        <v>Yes</v>
      </c>
      <c r="K929" s="130" t="str">
        <f>VLOOKUP(C929,'UT - Retail'!$B:$P,15,FALSE)</f>
        <v>No</v>
      </c>
      <c r="L929" s="82" t="str">
        <f>VLOOKUP(C929,'UT - Retail'!$B:$Q,16,FALSE)</f>
        <v>Both</v>
      </c>
      <c r="M929" s="618" t="str">
        <f>VLOOKUP(C929,'UT - Retail'!$B:$K,6,FALSE)</f>
        <v>USD</v>
      </c>
      <c r="N929" s="618" t="str">
        <f>IFERROR(IF(MATCH(C929,'Portfolio Construction'!$AL:$AL,0),"Yes","No"),"No")</f>
        <v>No</v>
      </c>
      <c r="O929" s="618" t="str">
        <f>IFERROR(IF(MATCH(C929,'Portfolio Construction'!$AN:$AN,0),"Yes","No"),"No")</f>
        <v>No</v>
      </c>
      <c r="P929" s="618" t="str">
        <f>IFERROR(IF(MATCH(C929,'Portfolio Construction'!$AP:$AP,0),"Yes","No"),"No")</f>
        <v>No</v>
      </c>
      <c r="Q929" s="618" t="str">
        <f>IFERROR(IF(MATCH(C929,'Portfolio Construction'!$AR:$AR,0),"Yes","No"),"No")</f>
        <v>No</v>
      </c>
      <c r="R929" s="618" t="str">
        <f>IFERROR(IF(MATCH(C929,'Portfolio Construction'!$AT:$AT,0),"Yes","No"),"No")</f>
        <v>No</v>
      </c>
      <c r="S929" s="618" t="str">
        <f>IFERROR(IF(MATCH(C929,'Portfolio Construction'!$AV:$AV,0),"Yes","No"),"No")</f>
        <v>No</v>
      </c>
      <c r="T929" s="618" t="str">
        <f>IFERROR(IF(MATCH(C929,'Portfolio Construction'!$AX:$AX,0),"Yes","No"),"No")</f>
        <v>No</v>
      </c>
      <c r="U929" s="618" t="str">
        <f>IFERROR(IF(MATCH(C929,'Portfolio Construction'!$AZ:$AZ,0),"Yes","No"),"No")</f>
        <v>No</v>
      </c>
      <c r="V929" s="618" t="str">
        <f>IFERROR(IF(MATCH(C929,'Portfolio Construction'!$BB:$BB,0),"Yes","No"),"No")</f>
        <v>No</v>
      </c>
      <c r="W929" s="618">
        <f>IF(VLOOKUP($AU929,'FE Source'!$A:$W,3,FALSE)=0,"-",VLOOKUP($AU929,'FE Source'!$A:$W,3,FALSE))</f>
        <v>-5.46</v>
      </c>
      <c r="X929" s="618">
        <f>IF(VLOOKUP($AU929,'FE Source'!$A:$W,4,FALSE)=0,"-",VLOOKUP($AU929,'FE Source'!$A:$W,4,FALSE))</f>
        <v>-1.08</v>
      </c>
      <c r="Y929" s="618">
        <f>IF(VLOOKUP($AU929,'FE Source'!$A:$W,5,FALSE)=0,"-",VLOOKUP($AU929,'FE Source'!$A:$W,5,FALSE))</f>
        <v>-7.24</v>
      </c>
      <c r="Z929" s="618">
        <f>IF(VLOOKUP($AU929,'FE Source'!$A:$W,6,FALSE)=0,"-",VLOOKUP($AU929,'FE Source'!$A:$W,6,FALSE))</f>
        <v>-3.03</v>
      </c>
      <c r="AA929" s="618">
        <f>IF(VLOOKUP($AU929,'FE Source'!$A:$W,7,FALSE)=0,"-",VLOOKUP($AU929,'FE Source'!$A:$W,7,FALSE))</f>
        <v>0.09</v>
      </c>
      <c r="AB929" s="618">
        <f>IF(VLOOKUP($AU929,'FE Source'!$A:$W,8,FALSE)=0,"-",VLOOKUP($AU929,'FE Source'!$A:$W,8,FALSE))</f>
        <v>2.78</v>
      </c>
      <c r="AC929" s="632">
        <f>IF(VLOOKUP($AU929,'FE Source'!$A:$W,9,FALSE)=0,"-",VLOOKUP($AU929,'FE Source'!$A:$W,9,FALSE))</f>
        <v>4.46</v>
      </c>
      <c r="AD929" s="634">
        <f>IF(VLOOKUP($AU929,'FE Source'!$A:$W,10,FALSE)=0,"-",VLOOKUP($AU929,'FE Source'!$A:$W,10,FALSE))</f>
        <v>1.36</v>
      </c>
      <c r="AE929" s="618">
        <f>IF(VLOOKUP($AU929,'FE Source'!$A:$W,11,FALSE)=0,"-",VLOOKUP($AU929,'FE Source'!$A:$W,11,FALSE))</f>
        <v>17.05</v>
      </c>
      <c r="AF929" s="618">
        <f>IF(VLOOKUP($AU929,'FE Source'!$A:$W,12,FALSE)=0,"-",VLOOKUP($AU929,'FE Source'!$A:$W,12,FALSE))</f>
        <v>-0.01</v>
      </c>
      <c r="AG929" s="618">
        <f>IF(VLOOKUP($AU929,'FE Source'!$A:$W,14,FALSE)=0,"-",VLOOKUP($AU929,'FE Source'!$A:$W,14,FALSE))</f>
        <v>-20.61</v>
      </c>
      <c r="AH929" s="102"/>
      <c r="AI929" s="618">
        <f>IF(VLOOKUP($AU929,'FE Source'!$A:$Y,20,FALSE)=0,"-",VLOOKUP($AU929,'FE Source'!$A:$Y,20,FALSE))</f>
        <v>131.9</v>
      </c>
      <c r="AJ929" s="102"/>
      <c r="AK929" s="102"/>
      <c r="AL929" s="632">
        <f>IF(VLOOKUP($AU929,'FE Source'!$A:$Y,19,FALSE)=0,"-",VLOOKUP($AU929,'FE Source'!$A:$Y,19,FALSE))</f>
        <v>121.8</v>
      </c>
      <c r="AM929" s="102"/>
      <c r="AN929" s="635">
        <f>IF(VLOOKUP($AU929,'FE Source'!$A:$W,13,FALSE)=0,"-",VLOOKUP($AU929,'FE Source'!$A:$W,13,FALSE))</f>
        <v>1909.8</v>
      </c>
      <c r="AO929" s="634">
        <f>IF(J929="no","-",IF(VLOOKUP($AU929,'FE Source'!$A:$W,15,FALSE)=0,"-",VLOOKUP($AU929,'FE Source'!$A:$W,15,FALSE)))</f>
        <v>2.4700000000000002</v>
      </c>
      <c r="AP929" s="618" t="str">
        <f>IF(AO929="-","-",IF(VLOOKUP($AU929,'FE Source'!$A:$Z,21,FALSE)=0,"-",IF(VLOOKUP($AU929,'FE Source'!$A:$Z,21,FALSE)=2,"Semi-Annual",IF(VLOOKUP($AU929,'FE Source'!$A:$Z,21,FALSE)=4,"Quarterly",IF(VLOOKUP($AU929,'FE Source'!$A:$Z,21,FALSE)=12,"Monthly","Annual")))))</f>
        <v>Quarterly</v>
      </c>
      <c r="AQ929" s="632">
        <f t="array" ref="AQ929">IF(VLOOKUP($AU929,'FE Source'!$A:$W,16,FALSE)=0,"-",VLOOKUP($AU929,'FE Source'!$A:$W,16,FALSE))</f>
        <v>1.34</v>
      </c>
      <c r="AR929" s="636" t="str">
        <f>IF(VLOOKUP($AU929,'FE Source'!$A:$W,17,FALSE)=0,"-",VLOOKUP($AU929,'FE Source'!$A:$W,17,FALSE))</f>
        <v>Silver</v>
      </c>
      <c r="AS929" s="634">
        <f>IF(VLOOKUP($AU929,'FE Source'!$AN:$AS,4,FALSE)="",VLOOKUP($AU929,'FE Source'!$AN:$AS,3,FALSE),VLOOKUP($AU929,'FE Source'!$AN:$AS,4,FALSE))</f>
        <v>3.27</v>
      </c>
      <c r="AT929" s="637">
        <f>IF(VLOOKUP($AU929,'FE Source'!$AN:$AS,5,FALSE)=0,"-",VLOOKUP($AU929,'FE Source'!$AN:$AS,5,FALSE))</f>
        <v>45782</v>
      </c>
      <c r="AU929" s="636" t="s">
        <v>4526</v>
      </c>
      <c r="BE929" s="215">
        <f>IF(VLOOKUP($AU929,'FE Source'!$A:$AK,22,FALSE)=0,"-",VLOOKUP($AU929,'FE Source'!$A:$AK,22,FALSE))</f>
        <v>0.98</v>
      </c>
      <c r="BF929" s="215">
        <f>IF(VLOOKUP($AU929,'FE Source'!$A:$AK,23,FALSE)=0,"-",VLOOKUP($AU929,'FE Source'!$A:$AK,23,FALSE))</f>
        <v>8.5299999999999994</v>
      </c>
      <c r="BG929" s="215">
        <f>IF(VLOOKUP($AU929,'FE Source'!$A:$AK,24,FALSE)=0,"-",VLOOKUP($AU929,'FE Source'!$A:$AK,24,FALSE))</f>
        <v>43.2</v>
      </c>
      <c r="BH929" s="215">
        <f>IF(VLOOKUP($AU929,'FE Source'!$A:$AK,25,FALSE)=0,"-",VLOOKUP($AU929,'FE Source'!$A:$AK,25,FALSE))</f>
        <v>-14.67</v>
      </c>
      <c r="BI929" s="215">
        <f>IF(VLOOKUP($AU929,'FE Source'!$A:$AK,26,FALSE)=0,"-",VLOOKUP($AU929,'FE Source'!$A:$AK,26,FALSE))</f>
        <v>20.55</v>
      </c>
      <c r="BJ929" s="215">
        <f>IF(VLOOKUP($AU929,'FE Source'!$A:$AK,27,FALSE)=0,"-",VLOOKUP($AU929,'FE Source'!$A:$AK,27,FALSE))</f>
        <v>27.4</v>
      </c>
      <c r="BK929" s="215">
        <f>IF(VLOOKUP($AU929,'FE Source'!$A:$AK,28,FALSE)=0,"-",VLOOKUP($AU929,'FE Source'!$A:$AK,28,FALSE))</f>
        <v>-2.29</v>
      </c>
      <c r="BL929" s="215">
        <f>IF(VLOOKUP($AU929,'FE Source'!$A:$AK,29,FALSE)=0,"-",VLOOKUP($AU929,'FE Source'!$A:$AK,29,FALSE))</f>
        <v>-20.89</v>
      </c>
      <c r="BM929" s="215">
        <f>IF(VLOOKUP($AU929,'FE Source'!$A:$AK,30,FALSE)=0,"-",VLOOKUP($AU929,'FE Source'!$A:$AK,30,FALSE))</f>
        <v>-1.1399999999999999</v>
      </c>
      <c r="BN929" t="str">
        <f>IF(VLOOKUP($AU929,'FE Source'!$A:$AK,31,FALSE)="No Specified Index","-",IF(VLOOKUP($AU929,'FE Source'!$A:$AK,31,FALSE)=0,"-",VLOOKUP($AU929,'FE Source'!$A:$AK,31,FALSE)))</f>
        <v>MSCI All Country Asia ex Japan Index</v>
      </c>
      <c r="BO929" s="217">
        <f>IF(VLOOKUP($AU929,'FE Source'!$A:$AK,32,FALSE)=0,"-",VLOOKUP($AU929,'FE Source'!$A:$AK,32,FALSE))</f>
        <v>38107</v>
      </c>
      <c r="BP929" s="18">
        <f>IF(VLOOKUP($AU929,'FE Source'!$AZ:$BC,2,FALSE)=0,"-",VLOOKUP($AU929,'FE Source'!$AZ:$BC,2,FALSE))</f>
        <v>-6.29</v>
      </c>
      <c r="BQ929" s="18">
        <f>IF(VLOOKUP($AU929,'FE Source'!$AZ:$BC,3,FALSE)=0,"-",VLOOKUP($AU929,'FE Source'!$AZ:$BC,3,FALSE))</f>
        <v>-9.18</v>
      </c>
      <c r="BR929" s="18">
        <f>IF(VLOOKUP($AU929,'FE Source'!$AZ:$BC,4,FALSE)=0,"-",VLOOKUP($AU929,'FE Source'!$AZ:$BC,4,FALSE))</f>
        <v>-7.95</v>
      </c>
    </row>
    <row r="930" spans="3:70" ht="15">
      <c r="C930" s="650" t="str">
        <f>INDEX('UT - Retail'!$B$7:$B$1409,MATCH(AU930,'UT - Retail'!$U$7:$U$1409,0),1)</f>
        <v>Schroder Asian Income A Dis AUD-H</v>
      </c>
      <c r="D930" s="650"/>
      <c r="E930" s="618" t="str">
        <f>VLOOKUP(C930,'UT - Retail'!$B:$K,8,FALSE)</f>
        <v>Mixed Assets</v>
      </c>
      <c r="F930" s="618" t="str">
        <f>VLOOKUP(C930,'UT - Retail'!$B:$K,9,FALSE)</f>
        <v>Asia Pacific ex-Japan</v>
      </c>
      <c r="G930" s="618" t="str">
        <f>VLOOKUP(C930,'UT - Retail'!$B:$K,10,FALSE)</f>
        <v>General</v>
      </c>
      <c r="H930" s="82" t="str">
        <f>VLOOKUP(C930,'UT - Retail'!$B:$N,13,FALSE)</f>
        <v>No</v>
      </c>
      <c r="I930" s="82" t="str">
        <f>VLOOKUP(C930,'UT - Retail'!$B:$Q,14,FALSE)</f>
        <v>No</v>
      </c>
      <c r="J930" s="618" t="str">
        <f>VLOOKUP(C930,'UT - Retail'!$B:$Q,11,FALSE)</f>
        <v>Yes</v>
      </c>
      <c r="K930" s="130" t="str">
        <f>VLOOKUP(C930,'UT - Retail'!$B:$P,15,FALSE)</f>
        <v>No</v>
      </c>
      <c r="L930" s="82" t="str">
        <f>VLOOKUP(C930,'UT - Retail'!$B:$Q,16,FALSE)</f>
        <v>Both</v>
      </c>
      <c r="M930" s="618" t="str">
        <f>VLOOKUP(C930,'UT - Retail'!$B:$K,6,FALSE)</f>
        <v>AUD</v>
      </c>
      <c r="N930" s="618" t="str">
        <f>IFERROR(IF(MATCH(C930,'Portfolio Construction'!$AL:$AL,0),"Yes","No"),"No")</f>
        <v>Yes</v>
      </c>
      <c r="O930" s="618" t="str">
        <f>IFERROR(IF(MATCH(C930,'Portfolio Construction'!$AN:$AN,0),"Yes","No"),"No")</f>
        <v>No</v>
      </c>
      <c r="P930" s="618" t="str">
        <f>IFERROR(IF(MATCH(C930,'Portfolio Construction'!$AP:$AP,0),"Yes","No"),"No")</f>
        <v>No</v>
      </c>
      <c r="Q930" s="618" t="str">
        <f>IFERROR(IF(MATCH(C930,'Portfolio Construction'!$AR:$AR,0),"Yes","No"),"No")</f>
        <v>No</v>
      </c>
      <c r="R930" s="618" t="str">
        <f>IFERROR(IF(MATCH(C930,'Portfolio Construction'!$AT:$AT,0),"Yes","No"),"No")</f>
        <v>No</v>
      </c>
      <c r="S930" s="618" t="str">
        <f>IFERROR(IF(MATCH(C930,'Portfolio Construction'!$AV:$AV,0),"Yes","No"),"No")</f>
        <v>No</v>
      </c>
      <c r="T930" s="618" t="str">
        <f>IFERROR(IF(MATCH(C930,'Portfolio Construction'!$AX:$AX,0),"Yes","No"),"No")</f>
        <v>No</v>
      </c>
      <c r="U930" s="618" t="str">
        <f>IFERROR(IF(MATCH(C930,'Portfolio Construction'!$AZ:$AZ,0),"Yes","No"),"No")</f>
        <v>No</v>
      </c>
      <c r="V930" s="618" t="str">
        <f>IFERROR(IF(MATCH(C930,'Portfolio Construction'!$BB:$BB,0),"Yes","No"),"No")</f>
        <v>No</v>
      </c>
      <c r="W930" s="618">
        <f>IF(VLOOKUP($AU930,'FE Source'!$A:$W,3,FALSE)=0,"-",VLOOKUP($AU930,'FE Source'!$A:$W,3,FALSE))</f>
        <v>-4.5</v>
      </c>
      <c r="X930" s="618">
        <f>IF(VLOOKUP($AU930,'FE Source'!$A:$W,4,FALSE)=0,"-",VLOOKUP($AU930,'FE Source'!$A:$W,4,FALSE))</f>
        <v>1.42</v>
      </c>
      <c r="Y930" s="618">
        <f>IF(VLOOKUP($AU930,'FE Source'!$A:$W,5,FALSE)=0,"-",VLOOKUP($AU930,'FE Source'!$A:$W,5,FALSE))</f>
        <v>-8.6</v>
      </c>
      <c r="Z930" s="618">
        <f>IF(VLOOKUP($AU930,'FE Source'!$A:$W,6,FALSE)=0,"-",VLOOKUP($AU930,'FE Source'!$A:$W,6,FALSE))</f>
        <v>-4.9800000000000004</v>
      </c>
      <c r="AA930" s="618">
        <f>IF(VLOOKUP($AU930,'FE Source'!$A:$W,7,FALSE)=0,"-",VLOOKUP($AU930,'FE Source'!$A:$W,7,FALSE))</f>
        <v>-5.58</v>
      </c>
      <c r="AB930" s="618">
        <f>IF(VLOOKUP($AU930,'FE Source'!$A:$W,8,FALSE)=0,"-",VLOOKUP($AU930,'FE Source'!$A:$W,8,FALSE))</f>
        <v>-0.55000000000000004</v>
      </c>
      <c r="AC930" s="632">
        <f>IF(VLOOKUP($AU930,'FE Source'!$A:$W,9,FALSE)=0,"-",VLOOKUP($AU930,'FE Source'!$A:$W,9,FALSE))</f>
        <v>-0.89</v>
      </c>
      <c r="AD930" s="634">
        <f>IF(VLOOKUP($AU930,'FE Source'!$A:$W,10,FALSE)=0,"-",VLOOKUP($AU930,'FE Source'!$A:$W,10,FALSE))</f>
        <v>1.38</v>
      </c>
      <c r="AE930" s="618">
        <f>IF(VLOOKUP($AU930,'FE Source'!$A:$W,11,FALSE)=0,"-",VLOOKUP($AU930,'FE Source'!$A:$W,11,FALSE))</f>
        <v>13.21</v>
      </c>
      <c r="AF930" s="618">
        <f>IF(VLOOKUP($AU930,'FE Source'!$A:$W,12,FALSE)=0,"-",VLOOKUP($AU930,'FE Source'!$A:$W,12,FALSE))</f>
        <v>-0.01</v>
      </c>
      <c r="AG930" s="618">
        <f>IF(VLOOKUP($AU930,'FE Source'!$A:$W,14,FALSE)=0,"-",VLOOKUP($AU930,'FE Source'!$A:$W,14,FALSE))</f>
        <v>-23.89</v>
      </c>
      <c r="AH930" s="102"/>
      <c r="AI930" s="618">
        <f>IF(VLOOKUP($AU930,'FE Source'!$A:$Y,20,FALSE)=0,"-",VLOOKUP($AU930,'FE Source'!$A:$Y,20,FALSE))</f>
        <v>71.540000000000006</v>
      </c>
      <c r="AJ930" s="102"/>
      <c r="AK930" s="102"/>
      <c r="AL930" s="632">
        <f>IF(VLOOKUP($AU930,'FE Source'!$A:$Y,19,FALSE)=0,"-",VLOOKUP($AU930,'FE Source'!$A:$Y,19,FALSE))</f>
        <v>142.97999999999999</v>
      </c>
      <c r="AM930" s="102"/>
      <c r="AN930" s="635">
        <f>IF(VLOOKUP($AU930,'FE Source'!$A:$W,13,FALSE)=0,"-",VLOOKUP($AU930,'FE Source'!$A:$W,13,FALSE))</f>
        <v>2632.1</v>
      </c>
      <c r="AO930" s="634">
        <f>IF(J930="no","-",IF(VLOOKUP($AU930,'FE Source'!$A:$W,15,FALSE)=0,"-",VLOOKUP($AU930,'FE Source'!$A:$W,15,FALSE)))</f>
        <v>6.41</v>
      </c>
      <c r="AP930" s="618" t="str">
        <f>IF(AO930="-","-",IF(VLOOKUP($AU930,'FE Source'!$A:$Z,21,FALSE)=0,"-",IF(VLOOKUP($AU930,'FE Source'!$A:$Z,21,FALSE)=2,"Semi-Annual",IF(VLOOKUP($AU930,'FE Source'!$A:$Z,21,FALSE)=4,"Quarterly",IF(VLOOKUP($AU930,'FE Source'!$A:$Z,21,FALSE)=12,"Monthly","Annual")))))</f>
        <v>Monthly</v>
      </c>
      <c r="AQ930" s="632">
        <f t="array" ref="AQ930">IF(VLOOKUP($AU930,'FE Source'!$A:$W,16,FALSE)=0,"-",VLOOKUP($AU930,'FE Source'!$A:$W,16,FALSE))</f>
        <v>1.45</v>
      </c>
      <c r="AR930" s="636" t="str">
        <f>IF(VLOOKUP($AU930,'FE Source'!$A:$W,17,FALSE)=0,"-",VLOOKUP($AU930,'FE Source'!$A:$W,17,FALSE))</f>
        <v>Neutral</v>
      </c>
      <c r="AS930" s="634">
        <f>IF(VLOOKUP($AU930,'FE Source'!$AN:$AS,4,FALSE)="",VLOOKUP($AU930,'FE Source'!$AN:$AS,3,FALSE),VLOOKUP($AU930,'FE Source'!$AN:$AS,4,FALSE))</f>
        <v>0.73</v>
      </c>
      <c r="AT930" s="637">
        <f>IF(VLOOKUP($AU930,'FE Source'!$AN:$AS,5,FALSE)=0,"-",VLOOKUP($AU930,'FE Source'!$AN:$AS,5,FALSE))</f>
        <v>45782</v>
      </c>
      <c r="AU930" s="636" t="s">
        <v>920</v>
      </c>
      <c r="BE930" s="215">
        <f>IF(VLOOKUP($AU930,'FE Source'!$A:$AK,22,FALSE)=0,"-",VLOOKUP($AU930,'FE Source'!$A:$AK,22,FALSE))</f>
        <v>-4.6500000000000004</v>
      </c>
      <c r="BF930" s="215">
        <f>IF(VLOOKUP($AU930,'FE Source'!$A:$AK,23,FALSE)=0,"-",VLOOKUP($AU930,'FE Source'!$A:$AK,23,FALSE))</f>
        <v>9.35</v>
      </c>
      <c r="BG930" s="215">
        <f>IF(VLOOKUP($AU930,'FE Source'!$A:$AK,24,FALSE)=0,"-",VLOOKUP($AU930,'FE Source'!$A:$AK,24,FALSE))</f>
        <v>9.6300000000000008</v>
      </c>
      <c r="BH930" s="215">
        <f>IF(VLOOKUP($AU930,'FE Source'!$A:$AK,25,FALSE)=0,"-",VLOOKUP($AU930,'FE Source'!$A:$AK,25,FALSE))</f>
        <v>-11.76</v>
      </c>
      <c r="BI930" s="215">
        <f>IF(VLOOKUP($AU930,'FE Source'!$A:$AK,26,FALSE)=0,"-",VLOOKUP($AU930,'FE Source'!$A:$AK,26,FALSE))</f>
        <v>8.4499999999999993</v>
      </c>
      <c r="BJ930" s="215">
        <f>IF(VLOOKUP($AU930,'FE Source'!$A:$AK,27,FALSE)=0,"-",VLOOKUP($AU930,'FE Source'!$A:$AK,27,FALSE))</f>
        <v>8.5500000000000007</v>
      </c>
      <c r="BK930" s="215">
        <f>IF(VLOOKUP($AU930,'FE Source'!$A:$AK,28,FALSE)=0,"-",VLOOKUP($AU930,'FE Source'!$A:$AK,28,FALSE))</f>
        <v>0.2</v>
      </c>
      <c r="BL930" s="215">
        <f>IF(VLOOKUP($AU930,'FE Source'!$A:$AK,29,FALSE)=0,"-",VLOOKUP($AU930,'FE Source'!$A:$AK,29,FALSE))</f>
        <v>-22.32</v>
      </c>
      <c r="BM930" s="215">
        <f>IF(VLOOKUP($AU930,'FE Source'!$A:$AK,30,FALSE)=0,"-",VLOOKUP($AU930,'FE Source'!$A:$AK,30,FALSE))</f>
        <v>0.63</v>
      </c>
      <c r="BN930" t="str">
        <f>IF(VLOOKUP($AU930,'FE Source'!$A:$AK,31,FALSE)="No Specified Index","-",IF(VLOOKUP($AU930,'FE Source'!$A:$AK,31,FALSE)=0,"-",VLOOKUP($AU930,'FE Source'!$A:$AK,31,FALSE)))</f>
        <v>-</v>
      </c>
      <c r="BO930" s="217">
        <f>IF(VLOOKUP($AU930,'FE Source'!$A:$AK,32,FALSE)=0,"-",VLOOKUP($AU930,'FE Source'!$A:$AK,32,FALSE))</f>
        <v>41212</v>
      </c>
      <c r="BP930" s="18">
        <f>IF(VLOOKUP($AU930,'FE Source'!$AZ:$BC,2,FALSE)=0,"-",VLOOKUP($AU930,'FE Source'!$AZ:$BC,2,FALSE))</f>
        <v>-7.6</v>
      </c>
      <c r="BQ930" s="18" t="str">
        <f>IF(VLOOKUP($AU930,'FE Source'!$AZ:$BC,3,FALSE)=0,"-",VLOOKUP($AU930,'FE Source'!$AZ:$BC,3,FALSE))</f>
        <v>-</v>
      </c>
      <c r="BR930" s="18" t="str">
        <f>IF(VLOOKUP($AU930,'FE Source'!$AZ:$BC,4,FALSE)=0,"-",VLOOKUP($AU930,'FE Source'!$AZ:$BC,4,FALSE))</f>
        <v>-</v>
      </c>
    </row>
    <row r="931" spans="3:70" ht="15">
      <c r="C931" s="650" t="str">
        <f>INDEX('UT - Retail'!$B$7:$B$1409,MATCH(AU931,'UT - Retail'!$U$7:$U$1409,0),1)</f>
        <v>Schroder Asian Income A Dis GBP-H</v>
      </c>
      <c r="D931" s="650"/>
      <c r="E931" s="618" t="str">
        <f>VLOOKUP(C931,'UT - Retail'!$B:$K,8,FALSE)</f>
        <v>Mixed Assets</v>
      </c>
      <c r="F931" s="618" t="str">
        <f>VLOOKUP(C931,'UT - Retail'!$B:$K,9,FALSE)</f>
        <v>Asia Pacific ex-Japan</v>
      </c>
      <c r="G931" s="618" t="str">
        <f>VLOOKUP(C931,'UT - Retail'!$B:$K,10,FALSE)</f>
        <v>General</v>
      </c>
      <c r="H931" s="82" t="str">
        <f>VLOOKUP(C931,'UT - Retail'!$B:$N,13,FALSE)</f>
        <v>No</v>
      </c>
      <c r="I931" s="82" t="str">
        <f>VLOOKUP(C931,'UT - Retail'!$B:$Q,14,FALSE)</f>
        <v>No</v>
      </c>
      <c r="J931" s="618" t="str">
        <f>VLOOKUP(C931,'UT - Retail'!$B:$Q,11,FALSE)</f>
        <v>Yes</v>
      </c>
      <c r="K931" s="130" t="str">
        <f>VLOOKUP(C931,'UT - Retail'!$B:$P,15,FALSE)</f>
        <v>No</v>
      </c>
      <c r="L931" s="82" t="str">
        <f>VLOOKUP(C931,'UT - Retail'!$B:$Q,16,FALSE)</f>
        <v>Both</v>
      </c>
      <c r="M931" s="618" t="str">
        <f>VLOOKUP(C931,'UT - Retail'!$B:$K,6,FALSE)</f>
        <v>GBP</v>
      </c>
      <c r="N931" s="618" t="str">
        <f>IFERROR(IF(MATCH(C931,'Portfolio Construction'!$AL:$AL,0),"Yes","No"),"No")</f>
        <v>Yes</v>
      </c>
      <c r="O931" s="618" t="str">
        <f>IFERROR(IF(MATCH(C931,'Portfolio Construction'!$AN:$AN,0),"Yes","No"),"No")</f>
        <v>No</v>
      </c>
      <c r="P931" s="618" t="str">
        <f>IFERROR(IF(MATCH(C931,'Portfolio Construction'!$AP:$AP,0),"Yes","No"),"No")</f>
        <v>No</v>
      </c>
      <c r="Q931" s="618" t="str">
        <f>IFERROR(IF(MATCH(C931,'Portfolio Construction'!$AR:$AR,0),"Yes","No"),"No")</f>
        <v>No</v>
      </c>
      <c r="R931" s="618" t="str">
        <f>IFERROR(IF(MATCH(C931,'Portfolio Construction'!$AT:$AT,0),"Yes","No"),"No")</f>
        <v>No</v>
      </c>
      <c r="S931" s="618" t="str">
        <f>IFERROR(IF(MATCH(C931,'Portfolio Construction'!$AV:$AV,0),"Yes","No"),"No")</f>
        <v>No</v>
      </c>
      <c r="T931" s="618" t="str">
        <f>IFERROR(IF(MATCH(C931,'Portfolio Construction'!$AX:$AX,0),"Yes","No"),"No")</f>
        <v>No</v>
      </c>
      <c r="U931" s="618" t="str">
        <f>IFERROR(IF(MATCH(C931,'Portfolio Construction'!$AZ:$AZ,0),"Yes","No"),"No")</f>
        <v>No</v>
      </c>
      <c r="V931" s="618" t="str">
        <f>IFERROR(IF(MATCH(C931,'Portfolio Construction'!$BB:$BB,0),"Yes","No"),"No")</f>
        <v>No</v>
      </c>
      <c r="W931" s="618">
        <f>IF(VLOOKUP($AU931,'FE Source'!$A:$W,3,FALSE)=0,"-",VLOOKUP($AU931,'FE Source'!$A:$W,3,FALSE))</f>
        <v>-2.7</v>
      </c>
      <c r="X931" s="618">
        <f>IF(VLOOKUP($AU931,'FE Source'!$A:$W,4,FALSE)=0,"-",VLOOKUP($AU931,'FE Source'!$A:$W,4,FALSE))</f>
        <v>-2.34</v>
      </c>
      <c r="Y931" s="618">
        <f>IF(VLOOKUP($AU931,'FE Source'!$A:$W,5,FALSE)=0,"-",VLOOKUP($AU931,'FE Source'!$A:$W,5,FALSE))</f>
        <v>-3.99</v>
      </c>
      <c r="Z931" s="618">
        <f>IF(VLOOKUP($AU931,'FE Source'!$A:$W,6,FALSE)=0,"-",VLOOKUP($AU931,'FE Source'!$A:$W,6,FALSE))</f>
        <v>3.55</v>
      </c>
      <c r="AA931" s="618">
        <f>IF(VLOOKUP($AU931,'FE Source'!$A:$W,7,FALSE)=0,"-",VLOOKUP($AU931,'FE Source'!$A:$W,7,FALSE))</f>
        <v>0.63</v>
      </c>
      <c r="AB931" s="618">
        <f>IF(VLOOKUP($AU931,'FE Source'!$A:$W,8,FALSE)=0,"-",VLOOKUP($AU931,'FE Source'!$A:$W,8,FALSE))</f>
        <v>1.38</v>
      </c>
      <c r="AC931" s="632" t="str">
        <f>IF(VLOOKUP($AU931,'FE Source'!$A:$W,9,FALSE)=0,"-",VLOOKUP($AU931,'FE Source'!$A:$W,9,FALSE))</f>
        <v>-</v>
      </c>
      <c r="AD931" s="634">
        <f>IF(VLOOKUP($AU931,'FE Source'!$A:$W,10,FALSE)=0,"-",VLOOKUP($AU931,'FE Source'!$A:$W,10,FALSE))</f>
        <v>1.1599999999999999</v>
      </c>
      <c r="AE931" s="618">
        <f>IF(VLOOKUP($AU931,'FE Source'!$A:$W,11,FALSE)=0,"-",VLOOKUP($AU931,'FE Source'!$A:$W,11,FALSE))</f>
        <v>10.43</v>
      </c>
      <c r="AF931" s="618" t="str">
        <f>IF(VLOOKUP($AU931,'FE Source'!$A:$W,12,FALSE)=0,"-",VLOOKUP($AU931,'FE Source'!$A:$W,12,FALSE))</f>
        <v>-</v>
      </c>
      <c r="AG931" s="618">
        <f>IF(VLOOKUP($AU931,'FE Source'!$A:$W,14,FALSE)=0,"-",VLOOKUP($AU931,'FE Source'!$A:$W,14,FALSE))</f>
        <v>-20.22</v>
      </c>
      <c r="AH931" s="102"/>
      <c r="AI931" s="618">
        <f>IF(VLOOKUP($AU931,'FE Source'!$A:$Y,20,FALSE)=0,"-",VLOOKUP($AU931,'FE Source'!$A:$Y,20,FALSE))</f>
        <v>94.24</v>
      </c>
      <c r="AJ931" s="102"/>
      <c r="AK931" s="102"/>
      <c r="AL931" s="632">
        <f>IF(VLOOKUP($AU931,'FE Source'!$A:$Y,19,FALSE)=0,"-",VLOOKUP($AU931,'FE Source'!$A:$Y,19,FALSE))</f>
        <v>107.81</v>
      </c>
      <c r="AM931" s="102"/>
      <c r="AN931" s="635">
        <f>IF(VLOOKUP($AU931,'FE Source'!$A:$W,13,FALSE)=0,"-",VLOOKUP($AU931,'FE Source'!$A:$W,13,FALSE))</f>
        <v>2632.1</v>
      </c>
      <c r="AO931" s="634">
        <f>IF(J931="no","-",IF(VLOOKUP($AU931,'FE Source'!$A:$W,15,FALSE)=0,"-",VLOOKUP($AU931,'FE Source'!$A:$W,15,FALSE)))</f>
        <v>7.47</v>
      </c>
      <c r="AP931" s="618" t="str">
        <f>IF(AO931="-","-",IF(VLOOKUP($AU931,'FE Source'!$A:$Z,21,FALSE)=0,"-",IF(VLOOKUP($AU931,'FE Source'!$A:$Z,21,FALSE)=2,"Semi-Annual",IF(VLOOKUP($AU931,'FE Source'!$A:$Z,21,FALSE)=4,"Quarterly",IF(VLOOKUP($AU931,'FE Source'!$A:$Z,21,FALSE)=12,"Monthly","Annual")))))</f>
        <v>Monthly</v>
      </c>
      <c r="AQ931" s="632">
        <f t="array" ref="AQ931">IF(VLOOKUP($AU931,'FE Source'!$A:$W,16,FALSE)=0,"-",VLOOKUP($AU931,'FE Source'!$A:$W,16,FALSE))</f>
        <v>1.45</v>
      </c>
      <c r="AR931" s="636" t="str">
        <f>IF(VLOOKUP($AU931,'FE Source'!$A:$W,17,FALSE)=0,"-",VLOOKUP($AU931,'FE Source'!$A:$W,17,FALSE))</f>
        <v>-</v>
      </c>
      <c r="AS931" s="634">
        <f>IF(VLOOKUP($AU931,'FE Source'!$AN:$AS,4,FALSE)="",VLOOKUP($AU931,'FE Source'!$AN:$AS,3,FALSE),VLOOKUP($AU931,'FE Source'!$AN:$AS,4,FALSE))</f>
        <v>0.71</v>
      </c>
      <c r="AT931" s="637">
        <f>IF(VLOOKUP($AU931,'FE Source'!$AN:$AS,5,FALSE)=0,"-",VLOOKUP($AU931,'FE Source'!$AN:$AS,5,FALSE))</f>
        <v>45782</v>
      </c>
      <c r="AU931" s="636" t="s">
        <v>5714</v>
      </c>
      <c r="BE931" s="215" t="str">
        <f>IF(VLOOKUP($AU931,'FE Source'!$A:$AK,22,FALSE)=0,"-",VLOOKUP($AU931,'FE Source'!$A:$AK,22,FALSE))</f>
        <v>-</v>
      </c>
      <c r="BF931" s="215" t="str">
        <f>IF(VLOOKUP($AU931,'FE Source'!$A:$AK,23,FALSE)=0,"-",VLOOKUP($AU931,'FE Source'!$A:$AK,23,FALSE))</f>
        <v>-</v>
      </c>
      <c r="BG931" s="215">
        <f>IF(VLOOKUP($AU931,'FE Source'!$A:$AK,24,FALSE)=0,"-",VLOOKUP($AU931,'FE Source'!$A:$AK,24,FALSE))</f>
        <v>9.3699999999999992</v>
      </c>
      <c r="BH931" s="215">
        <f>IF(VLOOKUP($AU931,'FE Source'!$A:$AK,25,FALSE)=0,"-",VLOOKUP($AU931,'FE Source'!$A:$AK,25,FALSE))</f>
        <v>-9.0500000000000007</v>
      </c>
      <c r="BI931" s="215">
        <f>IF(VLOOKUP($AU931,'FE Source'!$A:$AK,26,FALSE)=0,"-",VLOOKUP($AU931,'FE Source'!$A:$AK,26,FALSE))</f>
        <v>12.23</v>
      </c>
      <c r="BJ931" s="215">
        <f>IF(VLOOKUP($AU931,'FE Source'!$A:$AK,27,FALSE)=0,"-",VLOOKUP($AU931,'FE Source'!$A:$AK,27,FALSE))</f>
        <v>1.77</v>
      </c>
      <c r="BK931" s="215">
        <f>IF(VLOOKUP($AU931,'FE Source'!$A:$AK,28,FALSE)=0,"-",VLOOKUP($AU931,'FE Source'!$A:$AK,28,FALSE))</f>
        <v>5.61</v>
      </c>
      <c r="BL931" s="215">
        <f>IF(VLOOKUP($AU931,'FE Source'!$A:$AK,29,FALSE)=0,"-",VLOOKUP($AU931,'FE Source'!$A:$AK,29,FALSE))</f>
        <v>-25.79</v>
      </c>
      <c r="BM931" s="215">
        <f>IF(VLOOKUP($AU931,'FE Source'!$A:$AK,30,FALSE)=0,"-",VLOOKUP($AU931,'FE Source'!$A:$AK,30,FALSE))</f>
        <v>7.42</v>
      </c>
      <c r="BN931" t="str">
        <f>IF(VLOOKUP($AU931,'FE Source'!$A:$AK,31,FALSE)="No Specified Index","-",IF(VLOOKUP($AU931,'FE Source'!$A:$AK,31,FALSE)=0,"-",VLOOKUP($AU931,'FE Source'!$A:$AK,31,FALSE)))</f>
        <v>-</v>
      </c>
      <c r="BO931" s="217">
        <f>IF(VLOOKUP($AU931,'FE Source'!$A:$AK,32,FALSE)=0,"-",VLOOKUP($AU931,'FE Source'!$A:$AK,32,FALSE))</f>
        <v>42646</v>
      </c>
      <c r="BP931" s="18" t="str">
        <f>IF(VLOOKUP($AU931,'FE Source'!$AZ:$BC,2,FALSE)=0,"-",VLOOKUP($AU931,'FE Source'!$AZ:$BC,2,FALSE))</f>
        <v>-</v>
      </c>
      <c r="BQ931" s="18" t="str">
        <f>IF(VLOOKUP($AU931,'FE Source'!$AZ:$BC,3,FALSE)=0,"-",VLOOKUP($AU931,'FE Source'!$AZ:$BC,3,FALSE))</f>
        <v>-</v>
      </c>
      <c r="BR931" s="18" t="str">
        <f>IF(VLOOKUP($AU931,'FE Source'!$AZ:$BC,4,FALSE)=0,"-",VLOOKUP($AU931,'FE Source'!$AZ:$BC,4,FALSE))</f>
        <v>-</v>
      </c>
    </row>
    <row r="932" spans="3:70" ht="15">
      <c r="C932" s="650" t="str">
        <f>INDEX('UT - Retail'!$B$7:$B$1409,MATCH(AU932,'UT - Retail'!$U$7:$U$1409,0),1)</f>
        <v>Schroder Asian Income A Dis SGD</v>
      </c>
      <c r="D932" s="650"/>
      <c r="E932" s="618" t="str">
        <f>VLOOKUP(C932,'UT - Retail'!$B:$K,8,FALSE)</f>
        <v>Mixed Assets</v>
      </c>
      <c r="F932" s="618" t="str">
        <f>VLOOKUP(C932,'UT - Retail'!$B:$K,9,FALSE)</f>
        <v>Asia Pacific ex-Japan</v>
      </c>
      <c r="G932" s="618" t="str">
        <f>VLOOKUP(C932,'UT - Retail'!$B:$K,10,FALSE)</f>
        <v>General</v>
      </c>
      <c r="H932" s="82" t="str">
        <f>VLOOKUP(C932,'UT - Retail'!$B:$N,13,FALSE)</f>
        <v>No</v>
      </c>
      <c r="I932" s="82" t="str">
        <f>VLOOKUP(C932,'UT - Retail'!$B:$Q,14,FALSE)</f>
        <v>No</v>
      </c>
      <c r="J932" s="618" t="str">
        <f>VLOOKUP(C932,'UT - Retail'!$B:$Q,11,FALSE)</f>
        <v>Yes</v>
      </c>
      <c r="K932" s="130" t="str">
        <f>VLOOKUP(C932,'UT - Retail'!$B:$P,15,FALSE)</f>
        <v>Yes</v>
      </c>
      <c r="L932" s="82" t="str">
        <f>VLOOKUP(C932,'UT - Retail'!$B:$Q,16,FALSE)</f>
        <v>Both</v>
      </c>
      <c r="M932" s="618" t="str">
        <f>VLOOKUP(C932,'UT - Retail'!$B:$K,6,FALSE)</f>
        <v>SGD</v>
      </c>
      <c r="N932" s="618" t="str">
        <f>IFERROR(IF(MATCH(C932,'Portfolio Construction'!$AL:$AL,0),"Yes","No"),"No")</f>
        <v>Yes</v>
      </c>
      <c r="O932" s="618" t="str">
        <f>IFERROR(IF(MATCH(C932,'Portfolio Construction'!$AN:$AN,0),"Yes","No"),"No")</f>
        <v>No</v>
      </c>
      <c r="P932" s="618" t="str">
        <f>IFERROR(IF(MATCH(C932,'Portfolio Construction'!$AP:$AP,0),"Yes","No"),"No")</f>
        <v>No</v>
      </c>
      <c r="Q932" s="618" t="str">
        <f>IFERROR(IF(MATCH(C932,'Portfolio Construction'!$AR:$AR,0),"Yes","No"),"No")</f>
        <v>No</v>
      </c>
      <c r="R932" s="618" t="str">
        <f>IFERROR(IF(MATCH(C932,'Portfolio Construction'!$AT:$AT,0),"Yes","No"),"No")</f>
        <v>No</v>
      </c>
      <c r="S932" s="618" t="str">
        <f>IFERROR(IF(MATCH(C932,'Portfolio Construction'!$AV:$AV,0),"Yes","No"),"No")</f>
        <v>No</v>
      </c>
      <c r="T932" s="618" t="str">
        <f>IFERROR(IF(MATCH(C932,'Portfolio Construction'!$AX:$AX,0),"Yes","No"),"No")</f>
        <v>No</v>
      </c>
      <c r="U932" s="618" t="str">
        <f>IFERROR(IF(MATCH(C932,'Portfolio Construction'!$AZ:$AZ,0),"Yes","No"),"No")</f>
        <v>No</v>
      </c>
      <c r="V932" s="618" t="str">
        <f>IFERROR(IF(MATCH(C932,'Portfolio Construction'!$BB:$BB,0),"Yes","No"),"No")</f>
        <v>No</v>
      </c>
      <c r="W932" s="618">
        <f>IF(VLOOKUP($AU932,'FE Source'!$A:$W,3,FALSE)=0,"-",VLOOKUP($AU932,'FE Source'!$A:$W,3,FALSE))</f>
        <v>-3.73</v>
      </c>
      <c r="X932" s="618">
        <f>IF(VLOOKUP($AU932,'FE Source'!$A:$W,4,FALSE)=0,"-",VLOOKUP($AU932,'FE Source'!$A:$W,4,FALSE))</f>
        <v>-1.38</v>
      </c>
      <c r="Y932" s="618">
        <f>IF(VLOOKUP($AU932,'FE Source'!$A:$W,5,FALSE)=0,"-",VLOOKUP($AU932,'FE Source'!$A:$W,5,FALSE))</f>
        <v>-4.6100000000000003</v>
      </c>
      <c r="Z932" s="618">
        <f>IF(VLOOKUP($AU932,'FE Source'!$A:$W,6,FALSE)=0,"-",VLOOKUP($AU932,'FE Source'!$A:$W,6,FALSE))</f>
        <v>1.06</v>
      </c>
      <c r="AA932" s="618">
        <f>IF(VLOOKUP($AU932,'FE Source'!$A:$W,7,FALSE)=0,"-",VLOOKUP($AU932,'FE Source'!$A:$W,7,FALSE))</f>
        <v>-0.19</v>
      </c>
      <c r="AB932" s="618">
        <f>IF(VLOOKUP($AU932,'FE Source'!$A:$W,8,FALSE)=0,"-",VLOOKUP($AU932,'FE Source'!$A:$W,8,FALSE))</f>
        <v>1.55</v>
      </c>
      <c r="AC932" s="632">
        <f>IF(VLOOKUP($AU932,'FE Source'!$A:$W,9,FALSE)=0,"-",VLOOKUP($AU932,'FE Source'!$A:$W,9,FALSE))</f>
        <v>1.5</v>
      </c>
      <c r="AD932" s="634">
        <f>IF(VLOOKUP($AU932,'FE Source'!$A:$W,10,FALSE)=0,"-",VLOOKUP($AU932,'FE Source'!$A:$W,10,FALSE))</f>
        <v>0.87</v>
      </c>
      <c r="AE932" s="618">
        <f>IF(VLOOKUP($AU932,'FE Source'!$A:$W,11,FALSE)=0,"-",VLOOKUP($AU932,'FE Source'!$A:$W,11,FALSE))</f>
        <v>8.7200000000000006</v>
      </c>
      <c r="AF932" s="618" t="str">
        <f>IF(VLOOKUP($AU932,'FE Source'!$A:$W,12,FALSE)=0,"-",VLOOKUP($AU932,'FE Source'!$A:$W,12,FALSE))</f>
        <v>-</v>
      </c>
      <c r="AG932" s="618">
        <f>IF(VLOOKUP($AU932,'FE Source'!$A:$W,14,FALSE)=0,"-",VLOOKUP($AU932,'FE Source'!$A:$W,14,FALSE))</f>
        <v>-14.72</v>
      </c>
      <c r="AH932" s="102"/>
      <c r="AI932" s="618">
        <f>IF(VLOOKUP($AU932,'FE Source'!$A:$Y,20,FALSE)=0,"-",VLOOKUP($AU932,'FE Source'!$A:$Y,20,FALSE))</f>
        <v>64.69</v>
      </c>
      <c r="AJ932" s="102"/>
      <c r="AK932" s="102"/>
      <c r="AL932" s="632">
        <f>IF(VLOOKUP($AU932,'FE Source'!$A:$Y,19,FALSE)=0,"-",VLOOKUP($AU932,'FE Source'!$A:$Y,19,FALSE))</f>
        <v>88.03</v>
      </c>
      <c r="AM932" s="102"/>
      <c r="AN932" s="635">
        <f>IF(VLOOKUP($AU932,'FE Source'!$A:$W,13,FALSE)=0,"-",VLOOKUP($AU932,'FE Source'!$A:$W,13,FALSE))</f>
        <v>2632.1</v>
      </c>
      <c r="AO932" s="634">
        <f>IF(J932="no","-",IF(VLOOKUP($AU932,'FE Source'!$A:$W,15,FALSE)=0,"-",VLOOKUP($AU932,'FE Source'!$A:$W,15,FALSE)))</f>
        <v>7.25</v>
      </c>
      <c r="AP932" s="618" t="str">
        <f>IF(AO932="-","-",IF(VLOOKUP($AU932,'FE Source'!$A:$Z,21,FALSE)=0,"-",IF(VLOOKUP($AU932,'FE Source'!$A:$Z,21,FALSE)=2,"Semi-Annual",IF(VLOOKUP($AU932,'FE Source'!$A:$Z,21,FALSE)=4,"Quarterly",IF(VLOOKUP($AU932,'FE Source'!$A:$Z,21,FALSE)=12,"Monthly","Annual")))))</f>
        <v>Monthly</v>
      </c>
      <c r="AQ932" s="632">
        <f t="array" ref="AQ932">IF(VLOOKUP($AU932,'FE Source'!$A:$W,16,FALSE)=0,"-",VLOOKUP($AU932,'FE Source'!$A:$W,16,FALSE))</f>
        <v>1.45</v>
      </c>
      <c r="AR932" s="636" t="str">
        <f>IF(VLOOKUP($AU932,'FE Source'!$A:$W,17,FALSE)=0,"-",VLOOKUP($AU932,'FE Source'!$A:$W,17,FALSE))</f>
        <v>Neutral</v>
      </c>
      <c r="AS932" s="634">
        <f>IF(VLOOKUP($AU932,'FE Source'!$AN:$AS,4,FALSE)="",VLOOKUP($AU932,'FE Source'!$AN:$AS,3,FALSE),VLOOKUP($AU932,'FE Source'!$AN:$AS,4,FALSE))</f>
        <v>0.8</v>
      </c>
      <c r="AT932" s="637">
        <f>IF(VLOOKUP($AU932,'FE Source'!$AN:$AS,5,FALSE)=0,"-",VLOOKUP($AU932,'FE Source'!$AN:$AS,5,FALSE))</f>
        <v>45782</v>
      </c>
      <c r="AU932" s="636" t="s">
        <v>871</v>
      </c>
      <c r="BE932" s="215">
        <f>IF(VLOOKUP($AU932,'FE Source'!$A:$AK,22,FALSE)=0,"-",VLOOKUP($AU932,'FE Source'!$A:$AK,22,FALSE))</f>
        <v>-0.97</v>
      </c>
      <c r="BF932" s="215">
        <f>IF(VLOOKUP($AU932,'FE Source'!$A:$AK,23,FALSE)=0,"-",VLOOKUP($AU932,'FE Source'!$A:$AK,23,FALSE))</f>
        <v>6.96</v>
      </c>
      <c r="BG932" s="215">
        <f>IF(VLOOKUP($AU932,'FE Source'!$A:$AK,24,FALSE)=0,"-",VLOOKUP($AU932,'FE Source'!$A:$AK,24,FALSE))</f>
        <v>8.9700000000000006</v>
      </c>
      <c r="BH932" s="215">
        <f>IF(VLOOKUP($AU932,'FE Source'!$A:$AK,25,FALSE)=0,"-",VLOOKUP($AU932,'FE Source'!$A:$AK,25,FALSE))</f>
        <v>-4.3099999999999996</v>
      </c>
      <c r="BI932" s="215">
        <f>IF(VLOOKUP($AU932,'FE Source'!$A:$AK,26,FALSE)=0,"-",VLOOKUP($AU932,'FE Source'!$A:$AK,26,FALSE))</f>
        <v>10.66</v>
      </c>
      <c r="BJ932" s="215">
        <f>IF(VLOOKUP($AU932,'FE Source'!$A:$AK,27,FALSE)=0,"-",VLOOKUP($AU932,'FE Source'!$A:$AK,27,FALSE))</f>
        <v>1.21</v>
      </c>
      <c r="BK932" s="215">
        <f>IF(VLOOKUP($AU932,'FE Source'!$A:$AK,28,FALSE)=0,"-",VLOOKUP($AU932,'FE Source'!$A:$AK,28,FALSE))</f>
        <v>4.8600000000000003</v>
      </c>
      <c r="BL932" s="215">
        <f>IF(VLOOKUP($AU932,'FE Source'!$A:$AK,29,FALSE)=0,"-",VLOOKUP($AU932,'FE Source'!$A:$AK,29,FALSE))</f>
        <v>-15.53</v>
      </c>
      <c r="BM932" s="215">
        <f>IF(VLOOKUP($AU932,'FE Source'!$A:$AK,30,FALSE)=0,"-",VLOOKUP($AU932,'FE Source'!$A:$AK,30,FALSE))</f>
        <v>2.5</v>
      </c>
      <c r="BN932" t="str">
        <f>IF(VLOOKUP($AU932,'FE Source'!$A:$AK,31,FALSE)="No Specified Index","-",IF(VLOOKUP($AU932,'FE Source'!$A:$AK,31,FALSE)=0,"-",VLOOKUP($AU932,'FE Source'!$A:$AK,31,FALSE)))</f>
        <v>-</v>
      </c>
      <c r="BO932" s="217">
        <f>IF(VLOOKUP($AU932,'FE Source'!$A:$AK,32,FALSE)=0,"-",VLOOKUP($AU932,'FE Source'!$A:$AK,32,FALSE))</f>
        <v>40837</v>
      </c>
      <c r="BP932" s="18">
        <f>IF(VLOOKUP($AU932,'FE Source'!$AZ:$BC,2,FALSE)=0,"-",VLOOKUP($AU932,'FE Source'!$AZ:$BC,2,FALSE))</f>
        <v>-3.76</v>
      </c>
      <c r="BQ932" s="18" t="str">
        <f>IF(VLOOKUP($AU932,'FE Source'!$AZ:$BC,3,FALSE)=0,"-",VLOOKUP($AU932,'FE Source'!$AZ:$BC,3,FALSE))</f>
        <v>-</v>
      </c>
      <c r="BR932" s="18" t="str">
        <f>IF(VLOOKUP($AU932,'FE Source'!$AZ:$BC,4,FALSE)=0,"-",VLOOKUP($AU932,'FE Source'!$AZ:$BC,4,FALSE))</f>
        <v>-</v>
      </c>
    </row>
    <row r="933" spans="3:70" ht="15">
      <c r="C933" s="650" t="str">
        <f>INDEX('UT - Retail'!$B$7:$B$1409,MATCH(AU933,'UT - Retail'!$U$7:$U$1409,0),1)</f>
        <v>Schroder Asian Income A Dis USD-H</v>
      </c>
      <c r="D933" s="650"/>
      <c r="E933" s="618" t="str">
        <f>VLOOKUP(C933,'UT - Retail'!$B:$K,8,FALSE)</f>
        <v>Mixed Assets</v>
      </c>
      <c r="F933" s="618" t="str">
        <f>VLOOKUP(C933,'UT - Retail'!$B:$K,9,FALSE)</f>
        <v>Asia Pacific ex-Japan</v>
      </c>
      <c r="G933" s="618" t="str">
        <f>VLOOKUP(C933,'UT - Retail'!$B:$K,10,FALSE)</f>
        <v>General</v>
      </c>
      <c r="H933" s="82" t="str">
        <f>VLOOKUP(C933,'UT - Retail'!$B:$N,13,FALSE)</f>
        <v>No</v>
      </c>
      <c r="I933" s="82" t="str">
        <f>VLOOKUP(C933,'UT - Retail'!$B:$Q,14,FALSE)</f>
        <v>No</v>
      </c>
      <c r="J933" s="618" t="str">
        <f>VLOOKUP(C933,'UT - Retail'!$B:$Q,11,FALSE)</f>
        <v>Yes</v>
      </c>
      <c r="K933" s="130" t="str">
        <f>VLOOKUP(C933,'UT - Retail'!$B:$P,15,FALSE)</f>
        <v>No</v>
      </c>
      <c r="L933" s="82" t="str">
        <f>VLOOKUP(C933,'UT - Retail'!$B:$Q,16,FALSE)</f>
        <v>Both</v>
      </c>
      <c r="M933" s="618" t="str">
        <f>VLOOKUP(C933,'UT - Retail'!$B:$K,6,FALSE)</f>
        <v>USD</v>
      </c>
      <c r="N933" s="618" t="str">
        <f>IFERROR(IF(MATCH(C933,'Portfolio Construction'!$AL:$AL,0),"Yes","No"),"No")</f>
        <v>Yes</v>
      </c>
      <c r="O933" s="618" t="str">
        <f>IFERROR(IF(MATCH(C933,'Portfolio Construction'!$AN:$AN,0),"Yes","No"),"No")</f>
        <v>No</v>
      </c>
      <c r="P933" s="618" t="str">
        <f>IFERROR(IF(MATCH(C933,'Portfolio Construction'!$AP:$AP,0),"Yes","No"),"No")</f>
        <v>No</v>
      </c>
      <c r="Q933" s="618" t="str">
        <f>IFERROR(IF(MATCH(C933,'Portfolio Construction'!$AR:$AR,0),"Yes","No"),"No")</f>
        <v>No</v>
      </c>
      <c r="R933" s="618" t="str">
        <f>IFERROR(IF(MATCH(C933,'Portfolio Construction'!$AT:$AT,0),"Yes","No"),"No")</f>
        <v>No</v>
      </c>
      <c r="S933" s="618" t="str">
        <f>IFERROR(IF(MATCH(C933,'Portfolio Construction'!$AV:$AV,0),"Yes","No"),"No")</f>
        <v>No</v>
      </c>
      <c r="T933" s="618" t="str">
        <f>IFERROR(IF(MATCH(C933,'Portfolio Construction'!$AX:$AX,0),"Yes","No"),"No")</f>
        <v>No</v>
      </c>
      <c r="U933" s="618" t="str">
        <f>IFERROR(IF(MATCH(C933,'Portfolio Construction'!$AZ:$AZ,0),"Yes","No"),"No")</f>
        <v>No</v>
      </c>
      <c r="V933" s="618" t="str">
        <f>IFERROR(IF(MATCH(C933,'Portfolio Construction'!$BB:$BB,0),"Yes","No"),"No")</f>
        <v>No</v>
      </c>
      <c r="W933" s="618">
        <f>IF(VLOOKUP($AU933,'FE Source'!$A:$W,3,FALSE)=0,"-",VLOOKUP($AU933,'FE Source'!$A:$W,3,FALSE))</f>
        <v>-8.3800000000000008</v>
      </c>
      <c r="X933" s="618">
        <f>IF(VLOOKUP($AU933,'FE Source'!$A:$W,4,FALSE)=0,"-",VLOOKUP($AU933,'FE Source'!$A:$W,4,FALSE))</f>
        <v>-5.07</v>
      </c>
      <c r="Y933" s="618">
        <f>IF(VLOOKUP($AU933,'FE Source'!$A:$W,5,FALSE)=0,"-",VLOOKUP($AU933,'FE Source'!$A:$W,5,FALSE))</f>
        <v>-6.97</v>
      </c>
      <c r="Z933" s="618">
        <f>IF(VLOOKUP($AU933,'FE Source'!$A:$W,6,FALSE)=0,"-",VLOOKUP($AU933,'FE Source'!$A:$W,6,FALSE))</f>
        <v>-2.02</v>
      </c>
      <c r="AA933" s="618">
        <f>IF(VLOOKUP($AU933,'FE Source'!$A:$W,7,FALSE)=0,"-",VLOOKUP($AU933,'FE Source'!$A:$W,7,FALSE))</f>
        <v>-1.42</v>
      </c>
      <c r="AB933" s="618">
        <f>IF(VLOOKUP($AU933,'FE Source'!$A:$W,8,FALSE)=0,"-",VLOOKUP($AU933,'FE Source'!$A:$W,8,FALSE))</f>
        <v>0.23</v>
      </c>
      <c r="AC933" s="632">
        <f>IF(VLOOKUP($AU933,'FE Source'!$A:$W,9,FALSE)=0,"-",VLOOKUP($AU933,'FE Source'!$A:$W,9,FALSE))</f>
        <v>1.61</v>
      </c>
      <c r="AD933" s="634">
        <f>IF(VLOOKUP($AU933,'FE Source'!$A:$W,10,FALSE)=0,"-",VLOOKUP($AU933,'FE Source'!$A:$W,10,FALSE))</f>
        <v>0.43</v>
      </c>
      <c r="AE933" s="618">
        <f>IF(VLOOKUP($AU933,'FE Source'!$A:$W,11,FALSE)=0,"-",VLOOKUP($AU933,'FE Source'!$A:$W,11,FALSE))</f>
        <v>7.57</v>
      </c>
      <c r="AF933" s="618" t="str">
        <f>IF(VLOOKUP($AU933,'FE Source'!$A:$W,12,FALSE)=0,"-",VLOOKUP($AU933,'FE Source'!$A:$W,12,FALSE))</f>
        <v>-</v>
      </c>
      <c r="AG933" s="618">
        <f>IF(VLOOKUP($AU933,'FE Source'!$A:$W,14,FALSE)=0,"-",VLOOKUP($AU933,'FE Source'!$A:$W,14,FALSE))</f>
        <v>-12.79</v>
      </c>
      <c r="AH933" s="102"/>
      <c r="AI933" s="618">
        <f>IF(VLOOKUP($AU933,'FE Source'!$A:$Y,20,FALSE)=0,"-",VLOOKUP($AU933,'FE Source'!$A:$Y,20,FALSE))</f>
        <v>13.51</v>
      </c>
      <c r="AJ933" s="102"/>
      <c r="AK933" s="102"/>
      <c r="AL933" s="632">
        <f>IF(VLOOKUP($AU933,'FE Source'!$A:$Y,19,FALSE)=0,"-",VLOOKUP($AU933,'FE Source'!$A:$Y,19,FALSE))</f>
        <v>35.42</v>
      </c>
      <c r="AM933" s="102"/>
      <c r="AN933" s="635">
        <f>IF(VLOOKUP($AU933,'FE Source'!$A:$W,13,FALSE)=0,"-",VLOOKUP($AU933,'FE Source'!$A:$W,13,FALSE))</f>
        <v>2632.1</v>
      </c>
      <c r="AO933" s="634">
        <f>IF(J933="no","-",IF(VLOOKUP($AU933,'FE Source'!$A:$W,15,FALSE)=0,"-",VLOOKUP($AU933,'FE Source'!$A:$W,15,FALSE)))</f>
        <v>7.74</v>
      </c>
      <c r="AP933" s="618" t="str">
        <f>IF(AO933="-","-",IF(VLOOKUP($AU933,'FE Source'!$A:$Z,21,FALSE)=0,"-",IF(VLOOKUP($AU933,'FE Source'!$A:$Z,21,FALSE)=2,"Semi-Annual",IF(VLOOKUP($AU933,'FE Source'!$A:$Z,21,FALSE)=4,"Quarterly",IF(VLOOKUP($AU933,'FE Source'!$A:$Z,21,FALSE)=12,"Monthly","Annual")))))</f>
        <v>Monthly</v>
      </c>
      <c r="AQ933" s="632">
        <f t="array" ref="AQ933">IF(VLOOKUP($AU933,'FE Source'!$A:$W,16,FALSE)=0,"-",VLOOKUP($AU933,'FE Source'!$A:$W,16,FALSE))</f>
        <v>1.45</v>
      </c>
      <c r="AR933" s="636" t="str">
        <f>IF(VLOOKUP($AU933,'FE Source'!$A:$W,17,FALSE)=0,"-",VLOOKUP($AU933,'FE Source'!$A:$W,17,FALSE))</f>
        <v>-</v>
      </c>
      <c r="AS933" s="634">
        <f>IF(VLOOKUP($AU933,'FE Source'!$AN:$AS,4,FALSE)="",VLOOKUP($AU933,'FE Source'!$AN:$AS,3,FALSE),VLOOKUP($AU933,'FE Source'!$AN:$AS,4,FALSE))</f>
        <v>0.69</v>
      </c>
      <c r="AT933" s="637">
        <f>IF(VLOOKUP($AU933,'FE Source'!$AN:$AS,5,FALSE)=0,"-",VLOOKUP($AU933,'FE Source'!$AN:$AS,5,FALSE))</f>
        <v>45782</v>
      </c>
      <c r="AU933" s="636" t="s">
        <v>2546</v>
      </c>
      <c r="BE933" s="215" t="str">
        <f>IF(VLOOKUP($AU933,'FE Source'!$A:$AK,22,FALSE)=0,"-",VLOOKUP($AU933,'FE Source'!$A:$AK,22,FALSE))</f>
        <v>-</v>
      </c>
      <c r="BF933" s="215">
        <f>IF(VLOOKUP($AU933,'FE Source'!$A:$AK,23,FALSE)=0,"-",VLOOKUP($AU933,'FE Source'!$A:$AK,23,FALSE))</f>
        <v>8.5299999999999994</v>
      </c>
      <c r="BG933" s="215">
        <f>IF(VLOOKUP($AU933,'FE Source'!$A:$AK,24,FALSE)=0,"-",VLOOKUP($AU933,'FE Source'!$A:$AK,24,FALSE))</f>
        <v>0.98</v>
      </c>
      <c r="BH933" s="215">
        <f>IF(VLOOKUP($AU933,'FE Source'!$A:$AK,25,FALSE)=0,"-",VLOOKUP($AU933,'FE Source'!$A:$AK,25,FALSE))</f>
        <v>-1.73</v>
      </c>
      <c r="BI933" s="215">
        <f>IF(VLOOKUP($AU933,'FE Source'!$A:$AK,26,FALSE)=0,"-",VLOOKUP($AU933,'FE Source'!$A:$AK,26,FALSE))</f>
        <v>9.69</v>
      </c>
      <c r="BJ933" s="215">
        <f>IF(VLOOKUP($AU933,'FE Source'!$A:$AK,27,FALSE)=0,"-",VLOOKUP($AU933,'FE Source'!$A:$AK,27,FALSE))</f>
        <v>-0.16</v>
      </c>
      <c r="BK933" s="215">
        <f>IF(VLOOKUP($AU933,'FE Source'!$A:$AK,28,FALSE)=0,"-",VLOOKUP($AU933,'FE Source'!$A:$AK,28,FALSE))</f>
        <v>6.61</v>
      </c>
      <c r="BL933" s="215">
        <f>IF(VLOOKUP($AU933,'FE Source'!$A:$AK,29,FALSE)=0,"-",VLOOKUP($AU933,'FE Source'!$A:$AK,29,FALSE))</f>
        <v>-15.99</v>
      </c>
      <c r="BM933" s="215">
        <f>IF(VLOOKUP($AU933,'FE Source'!$A:$AK,30,FALSE)=0,"-",VLOOKUP($AU933,'FE Source'!$A:$AK,30,FALSE))</f>
        <v>2.0499999999999998</v>
      </c>
      <c r="BN933" t="str">
        <f>IF(VLOOKUP($AU933,'FE Source'!$A:$AK,31,FALSE)="No Specified Index","-",IF(VLOOKUP($AU933,'FE Source'!$A:$AK,31,FALSE)=0,"-",VLOOKUP($AU933,'FE Source'!$A:$AK,31,FALSE)))</f>
        <v>-</v>
      </c>
      <c r="BO933" s="217">
        <f>IF(VLOOKUP($AU933,'FE Source'!$A:$AK,32,FALSE)=0,"-",VLOOKUP($AU933,'FE Source'!$A:$AK,32,FALSE))</f>
        <v>42075</v>
      </c>
      <c r="BP933" s="18" t="str">
        <f>IF(VLOOKUP($AU933,'FE Source'!$AZ:$BC,2,FALSE)=0,"-",VLOOKUP($AU933,'FE Source'!$AZ:$BC,2,FALSE))</f>
        <v>-</v>
      </c>
      <c r="BQ933" s="18" t="str">
        <f>IF(VLOOKUP($AU933,'FE Source'!$AZ:$BC,3,FALSE)=0,"-",VLOOKUP($AU933,'FE Source'!$AZ:$BC,3,FALSE))</f>
        <v>-</v>
      </c>
      <c r="BR933" s="18" t="str">
        <f>IF(VLOOKUP($AU933,'FE Source'!$AZ:$BC,4,FALSE)=0,"-",VLOOKUP($AU933,'FE Source'!$AZ:$BC,4,FALSE))</f>
        <v>-</v>
      </c>
    </row>
    <row r="934" spans="3:70" ht="15">
      <c r="C934" s="650" t="str">
        <f>INDEX('UT - Retail'!$B$7:$B$1409,MATCH(AU934,'UT - Retail'!$U$7:$U$1409,0),1)</f>
        <v>Schroder Asian Investment Grade Credit A Dis SGD</v>
      </c>
      <c r="D934" s="650"/>
      <c r="E934" s="618" t="str">
        <f>VLOOKUP(C934,'UT - Retail'!$B:$K,8,FALSE)</f>
        <v>Fixed Income</v>
      </c>
      <c r="F934" s="618" t="str">
        <f>VLOOKUP(C934,'UT - Retail'!$B:$K,9,FALSE)</f>
        <v>Asia Pacific ex-Japan</v>
      </c>
      <c r="G934" s="618" t="str">
        <f>VLOOKUP(C934,'UT - Retail'!$B:$K,10,FALSE)</f>
        <v>General</v>
      </c>
      <c r="H934" s="82" t="str">
        <f>VLOOKUP(C934,'UT - Retail'!$B:$N,13,FALSE)</f>
        <v>Yes</v>
      </c>
      <c r="I934" s="82" t="str">
        <f>VLOOKUP(C934,'UT - Retail'!$B:$Q,14,FALSE)</f>
        <v>Yes</v>
      </c>
      <c r="J934" s="618" t="str">
        <f>VLOOKUP(C934,'UT - Retail'!$B:$Q,11,FALSE)</f>
        <v>Yes</v>
      </c>
      <c r="K934" s="130" t="str">
        <f>VLOOKUP(C934,'UT - Retail'!$B:$P,15,FALSE)</f>
        <v>Yes</v>
      </c>
      <c r="L934" s="82" t="str">
        <f>VLOOKUP(C934,'UT - Retail'!$B:$Q,16,FALSE)</f>
        <v>Both</v>
      </c>
      <c r="M934" s="618" t="str">
        <f>VLOOKUP(C934,'UT - Retail'!$B:$K,6,FALSE)</f>
        <v>SGD</v>
      </c>
      <c r="N934" s="618" t="str">
        <f>IFERROR(IF(MATCH(C934,'Portfolio Construction'!$AL:$AL,0),"Yes","No"),"No")</f>
        <v>No</v>
      </c>
      <c r="O934" s="618" t="str">
        <f>IFERROR(IF(MATCH(C934,'Portfolio Construction'!$AN:$AN,0),"Yes","No"),"No")</f>
        <v>No</v>
      </c>
      <c r="P934" s="618" t="str">
        <f>IFERROR(IF(MATCH(C934,'Portfolio Construction'!$AP:$AP,0),"Yes","No"),"No")</f>
        <v>No</v>
      </c>
      <c r="Q934" s="618" t="str">
        <f>IFERROR(IF(MATCH(C934,'Portfolio Construction'!$AR:$AR,0),"Yes","No"),"No")</f>
        <v>No</v>
      </c>
      <c r="R934" s="618" t="str">
        <f>IFERROR(IF(MATCH(C934,'Portfolio Construction'!$AT:$AT,0),"Yes","No"),"No")</f>
        <v>No</v>
      </c>
      <c r="S934" s="618" t="str">
        <f>IFERROR(IF(MATCH(C934,'Portfolio Construction'!$AV:$AV,0),"Yes","No"),"No")</f>
        <v>No</v>
      </c>
      <c r="T934" s="618" t="str">
        <f>IFERROR(IF(MATCH(C934,'Portfolio Construction'!$AX:$AX,0),"Yes","No"),"No")</f>
        <v>No</v>
      </c>
      <c r="U934" s="618" t="str">
        <f>IFERROR(IF(MATCH(C934,'Portfolio Construction'!$AZ:$AZ,0),"Yes","No"),"No")</f>
        <v>No</v>
      </c>
      <c r="V934" s="618" t="str">
        <f>IFERROR(IF(MATCH(C934,'Portfolio Construction'!$BB:$BB,0),"Yes","No"),"No")</f>
        <v>No</v>
      </c>
      <c r="W934" s="618">
        <f>IF(VLOOKUP($AU934,'FE Source'!$A:$W,3,FALSE)=0,"-",VLOOKUP($AU934,'FE Source'!$A:$W,3,FALSE))</f>
        <v>0.88</v>
      </c>
      <c r="X934" s="618">
        <f>IF(VLOOKUP($AU934,'FE Source'!$A:$W,4,FALSE)=0,"-",VLOOKUP($AU934,'FE Source'!$A:$W,4,FALSE))</f>
        <v>-0.84</v>
      </c>
      <c r="Y934" s="618">
        <f>IF(VLOOKUP($AU934,'FE Source'!$A:$W,5,FALSE)=0,"-",VLOOKUP($AU934,'FE Source'!$A:$W,5,FALSE))</f>
        <v>0.45</v>
      </c>
      <c r="Z934" s="618">
        <f>IF(VLOOKUP($AU934,'FE Source'!$A:$W,6,FALSE)=0,"-",VLOOKUP($AU934,'FE Source'!$A:$W,6,FALSE))</f>
        <v>3.71</v>
      </c>
      <c r="AA934" s="618">
        <f>IF(VLOOKUP($AU934,'FE Source'!$A:$W,7,FALSE)=0,"-",VLOOKUP($AU934,'FE Source'!$A:$W,7,FALSE))</f>
        <v>2.13</v>
      </c>
      <c r="AB934" s="618">
        <f>IF(VLOOKUP($AU934,'FE Source'!$A:$W,8,FALSE)=0,"-",VLOOKUP($AU934,'FE Source'!$A:$W,8,FALSE))</f>
        <v>0.98</v>
      </c>
      <c r="AC934" s="632">
        <f>IF(VLOOKUP($AU934,'FE Source'!$A:$W,9,FALSE)=0,"-",VLOOKUP($AU934,'FE Source'!$A:$W,9,FALSE))</f>
        <v>1.63</v>
      </c>
      <c r="AD934" s="634">
        <f>IF(VLOOKUP($AU934,'FE Source'!$A:$W,10,FALSE)=0,"-",VLOOKUP($AU934,'FE Source'!$A:$W,10,FALSE))</f>
        <v>1.01</v>
      </c>
      <c r="AE934" s="618">
        <f>IF(VLOOKUP($AU934,'FE Source'!$A:$W,11,FALSE)=0,"-",VLOOKUP($AU934,'FE Source'!$A:$W,11,FALSE))</f>
        <v>5.5</v>
      </c>
      <c r="AF934" s="618" t="str">
        <f>IF(VLOOKUP($AU934,'FE Source'!$A:$W,12,FALSE)=0,"-",VLOOKUP($AU934,'FE Source'!$A:$W,12,FALSE))</f>
        <v>-</v>
      </c>
      <c r="AG934" s="618">
        <f>IF(VLOOKUP($AU934,'FE Source'!$A:$W,14,FALSE)=0,"-",VLOOKUP($AU934,'FE Source'!$A:$W,14,FALSE))</f>
        <v>-7.55</v>
      </c>
      <c r="AH934" s="102"/>
      <c r="AI934" s="618">
        <f>IF(VLOOKUP($AU934,'FE Source'!$A:$Y,20,FALSE)=0,"-",VLOOKUP($AU934,'FE Source'!$A:$Y,20,FALSE))</f>
        <v>118</v>
      </c>
      <c r="AJ934" s="102"/>
      <c r="AK934" s="102"/>
      <c r="AL934" s="632">
        <f>IF(VLOOKUP($AU934,'FE Source'!$A:$Y,19,FALSE)=0,"-",VLOOKUP($AU934,'FE Source'!$A:$Y,19,FALSE))</f>
        <v>82.25</v>
      </c>
      <c r="AM934" s="102"/>
      <c r="AN934" s="635">
        <f>IF(VLOOKUP($AU934,'FE Source'!$A:$W,13,FALSE)=0,"-",VLOOKUP($AU934,'FE Source'!$A:$W,13,FALSE))</f>
        <v>559.20000000000005</v>
      </c>
      <c r="AO934" s="634">
        <f>IF(J934="no","-",IF(VLOOKUP($AU934,'FE Source'!$A:$W,15,FALSE)=0,"-",VLOOKUP($AU934,'FE Source'!$A:$W,15,FALSE)))</f>
        <v>4.8099999999999996</v>
      </c>
      <c r="AP934" s="618" t="str">
        <f>IF(AO934="-","-",IF(VLOOKUP($AU934,'FE Source'!$A:$Z,21,FALSE)=0,"-",IF(VLOOKUP($AU934,'FE Source'!$A:$Z,21,FALSE)=2,"Semi-Annual",IF(VLOOKUP($AU934,'FE Source'!$A:$Z,21,FALSE)=4,"Quarterly",IF(VLOOKUP($AU934,'FE Source'!$A:$Z,21,FALSE)=12,"Monthly","Annual")))))</f>
        <v>Monthly</v>
      </c>
      <c r="AQ934" s="632">
        <f t="array" ref="AQ934">IF(VLOOKUP($AU934,'FE Source'!$A:$W,16,FALSE)=0,"-",VLOOKUP($AU934,'FE Source'!$A:$W,16,FALSE))</f>
        <v>0.88</v>
      </c>
      <c r="AR934" s="636" t="str">
        <f>IF(VLOOKUP($AU934,'FE Source'!$A:$W,17,FALSE)=0,"-",VLOOKUP($AU934,'FE Source'!$A:$W,17,FALSE))</f>
        <v>Neutral</v>
      </c>
      <c r="AS934" s="634">
        <f>IF(VLOOKUP($AU934,'FE Source'!$AN:$AS,4,FALSE)="",VLOOKUP($AU934,'FE Source'!$AN:$AS,3,FALSE),VLOOKUP($AU934,'FE Source'!$AN:$AS,4,FALSE))</f>
        <v>0.72</v>
      </c>
      <c r="AT934" s="637">
        <f>IF(VLOOKUP($AU934,'FE Source'!$AN:$AS,5,FALSE)=0,"-",VLOOKUP($AU934,'FE Source'!$AN:$AS,5,FALSE))</f>
        <v>45782</v>
      </c>
      <c r="AU934" s="636" t="s">
        <v>743</v>
      </c>
      <c r="BE934" s="215">
        <f>IF(VLOOKUP($AU934,'FE Source'!$A:$AK,22,FALSE)=0,"-",VLOOKUP($AU934,'FE Source'!$A:$AK,22,FALSE))</f>
        <v>1.9</v>
      </c>
      <c r="BF934" s="215">
        <f>IF(VLOOKUP($AU934,'FE Source'!$A:$AK,23,FALSE)=0,"-",VLOOKUP($AU934,'FE Source'!$A:$AK,23,FALSE))</f>
        <v>2</v>
      </c>
      <c r="BG934" s="215">
        <f>IF(VLOOKUP($AU934,'FE Source'!$A:$AK,24,FALSE)=0,"-",VLOOKUP($AU934,'FE Source'!$A:$AK,24,FALSE))</f>
        <v>2.98</v>
      </c>
      <c r="BH934" s="215">
        <f>IF(VLOOKUP($AU934,'FE Source'!$A:$AK,25,FALSE)=0,"-",VLOOKUP($AU934,'FE Source'!$A:$AK,25,FALSE))</f>
        <v>-1.81</v>
      </c>
      <c r="BI934" s="215">
        <f>IF(VLOOKUP($AU934,'FE Source'!$A:$AK,26,FALSE)=0,"-",VLOOKUP($AU934,'FE Source'!$A:$AK,26,FALSE))</f>
        <v>10.82</v>
      </c>
      <c r="BJ934" s="215">
        <f>IF(VLOOKUP($AU934,'FE Source'!$A:$AK,27,FALSE)=0,"-",VLOOKUP($AU934,'FE Source'!$A:$AK,27,FALSE))</f>
        <v>4.29</v>
      </c>
      <c r="BK934" s="215">
        <f>IF(VLOOKUP($AU934,'FE Source'!$A:$AK,28,FALSE)=0,"-",VLOOKUP($AU934,'FE Source'!$A:$AK,28,FALSE))</f>
        <v>-0.1</v>
      </c>
      <c r="BL934" s="215">
        <f>IF(VLOOKUP($AU934,'FE Source'!$A:$AK,29,FALSE)=0,"-",VLOOKUP($AU934,'FE Source'!$A:$AK,29,FALSE))</f>
        <v>-10.64</v>
      </c>
      <c r="BM934" s="215">
        <f>IF(VLOOKUP($AU934,'FE Source'!$A:$AK,30,FALSE)=0,"-",VLOOKUP($AU934,'FE Source'!$A:$AK,30,FALSE))</f>
        <v>5.78</v>
      </c>
      <c r="BN934" t="str">
        <f>IF(VLOOKUP($AU934,'FE Source'!$A:$AK,31,FALSE)="No Specified Index","-",IF(VLOOKUP($AU934,'FE Source'!$A:$AK,31,FALSE)=0,"-",VLOOKUP($AU934,'FE Source'!$A:$AK,31,FALSE)))</f>
        <v>CPFIS - OA Interest Rate + 100 bps p.a.</v>
      </c>
      <c r="BO934" s="217">
        <f>IF(VLOOKUP($AU934,'FE Source'!$A:$AK,32,FALSE)=0,"-",VLOOKUP($AU934,'FE Source'!$A:$AK,32,FALSE))</f>
        <v>39121</v>
      </c>
      <c r="BP934" s="18">
        <f>IF(VLOOKUP($AU934,'FE Source'!$AZ:$BC,2,FALSE)=0,"-",VLOOKUP($AU934,'FE Source'!$AZ:$BC,2,FALSE))</f>
        <v>-2.74</v>
      </c>
      <c r="BQ934" s="18">
        <f>IF(VLOOKUP($AU934,'FE Source'!$AZ:$BC,3,FALSE)=0,"-",VLOOKUP($AU934,'FE Source'!$AZ:$BC,3,FALSE))</f>
        <v>-0.66</v>
      </c>
      <c r="BR934" s="18">
        <f>IF(VLOOKUP($AU934,'FE Source'!$AZ:$BC,4,FALSE)=0,"-",VLOOKUP($AU934,'FE Source'!$AZ:$BC,4,FALSE))</f>
        <v>-0.21</v>
      </c>
    </row>
    <row r="935" spans="3:70" ht="15">
      <c r="C935" s="650" t="str">
        <f>INDEX('UT - Retail'!$B$7:$B$1409,MATCH(AU935,'UT - Retail'!$U$7:$U$1409,0),1)</f>
        <v>Schroder BIC Acc SGD</v>
      </c>
      <c r="D935" s="650"/>
      <c r="E935" s="618" t="str">
        <f>VLOOKUP(C935,'UT - Retail'!$B:$K,8,FALSE)</f>
        <v>Equities</v>
      </c>
      <c r="F935" s="618" t="str">
        <f>VLOOKUP(C935,'UT - Retail'!$B:$K,9,FALSE)</f>
        <v>BRIC</v>
      </c>
      <c r="G935" s="618" t="str">
        <f>VLOOKUP(C935,'UT - Retail'!$B:$K,10,FALSE)</f>
        <v>General</v>
      </c>
      <c r="H935" s="82" t="str">
        <f>VLOOKUP(C935,'UT - Retail'!$B:$N,13,FALSE)</f>
        <v>No</v>
      </c>
      <c r="I935" s="82" t="str">
        <f>VLOOKUP(C935,'UT - Retail'!$B:$Q,14,FALSE)</f>
        <v>No</v>
      </c>
      <c r="J935" s="618" t="str">
        <f>VLOOKUP(C935,'UT - Retail'!$B:$Q,11,FALSE)</f>
        <v>No</v>
      </c>
      <c r="K935" s="130" t="str">
        <f>VLOOKUP(C935,'UT - Retail'!$B:$P,15,FALSE)</f>
        <v>Yes</v>
      </c>
      <c r="L935" s="82" t="str">
        <f>VLOOKUP(C935,'UT - Retail'!$B:$Q,16,FALSE)</f>
        <v>Both</v>
      </c>
      <c r="M935" s="618" t="str">
        <f>VLOOKUP(C935,'UT - Retail'!$B:$K,6,FALSE)</f>
        <v>SGD</v>
      </c>
      <c r="N935" s="618" t="str">
        <f>IFERROR(IF(MATCH(C935,'Portfolio Construction'!$AL:$AL,0),"Yes","No"),"No")</f>
        <v>No</v>
      </c>
      <c r="O935" s="618" t="str">
        <f>IFERROR(IF(MATCH(C935,'Portfolio Construction'!$AN:$AN,0),"Yes","No"),"No")</f>
        <v>No</v>
      </c>
      <c r="P935" s="618" t="str">
        <f>IFERROR(IF(MATCH(C935,'Portfolio Construction'!$AP:$AP,0),"Yes","No"),"No")</f>
        <v>No</v>
      </c>
      <c r="Q935" s="618" t="str">
        <f>IFERROR(IF(MATCH(C935,'Portfolio Construction'!$AR:$AR,0),"Yes","No"),"No")</f>
        <v>No</v>
      </c>
      <c r="R935" s="618" t="str">
        <f>IFERROR(IF(MATCH(C935,'Portfolio Construction'!$AT:$AT,0),"Yes","No"),"No")</f>
        <v>No</v>
      </c>
      <c r="S935" s="618" t="str">
        <f>IFERROR(IF(MATCH(C935,'Portfolio Construction'!$AV:$AV,0),"Yes","No"),"No")</f>
        <v>No</v>
      </c>
      <c r="T935" s="618" t="str">
        <f>IFERROR(IF(MATCH(C935,'Portfolio Construction'!$AX:$AX,0),"Yes","No"),"No")</f>
        <v>No</v>
      </c>
      <c r="U935" s="618" t="str">
        <f>IFERROR(IF(MATCH(C935,'Portfolio Construction'!$AZ:$AZ,0),"Yes","No"),"No")</f>
        <v>No</v>
      </c>
      <c r="V935" s="618" t="str">
        <f>IFERROR(IF(MATCH(C935,'Portfolio Construction'!$BB:$BB,0),"Yes","No"),"No")</f>
        <v>No</v>
      </c>
      <c r="W935" s="618">
        <f>IF(VLOOKUP($AU935,'FE Source'!$A:$W,3,FALSE)=0,"-",VLOOKUP($AU935,'FE Source'!$A:$W,3,FALSE))</f>
        <v>0.84</v>
      </c>
      <c r="X935" s="618">
        <f>IF(VLOOKUP($AU935,'FE Source'!$A:$W,4,FALSE)=0,"-",VLOOKUP($AU935,'FE Source'!$A:$W,4,FALSE))</f>
        <v>1.26</v>
      </c>
      <c r="Y935" s="618">
        <f>IF(VLOOKUP($AU935,'FE Source'!$A:$W,5,FALSE)=0,"-",VLOOKUP($AU935,'FE Source'!$A:$W,5,FALSE))</f>
        <v>-1.9</v>
      </c>
      <c r="Z935" s="618">
        <f>IF(VLOOKUP($AU935,'FE Source'!$A:$W,6,FALSE)=0,"-",VLOOKUP($AU935,'FE Source'!$A:$W,6,FALSE))</f>
        <v>3.14</v>
      </c>
      <c r="AA935" s="618">
        <f>IF(VLOOKUP($AU935,'FE Source'!$A:$W,7,FALSE)=0,"-",VLOOKUP($AU935,'FE Source'!$A:$W,7,FALSE))</f>
        <v>0.21</v>
      </c>
      <c r="AB935" s="618">
        <f>IF(VLOOKUP($AU935,'FE Source'!$A:$W,8,FALSE)=0,"-",VLOOKUP($AU935,'FE Source'!$A:$W,8,FALSE))</f>
        <v>-1.27</v>
      </c>
      <c r="AC935" s="632">
        <f>IF(VLOOKUP($AU935,'FE Source'!$A:$W,9,FALSE)=0,"-",VLOOKUP($AU935,'FE Source'!$A:$W,9,FALSE))</f>
        <v>1.53</v>
      </c>
      <c r="AD935" s="634">
        <f>IF(VLOOKUP($AU935,'FE Source'!$A:$W,10,FALSE)=0,"-",VLOOKUP($AU935,'FE Source'!$A:$W,10,FALSE))</f>
        <v>1.0900000000000001</v>
      </c>
      <c r="AE935" s="618">
        <f>IF(VLOOKUP($AU935,'FE Source'!$A:$W,11,FALSE)=0,"-",VLOOKUP($AU935,'FE Source'!$A:$W,11,FALSE))</f>
        <v>14.91</v>
      </c>
      <c r="AF935" s="618">
        <f>IF(VLOOKUP($AU935,'FE Source'!$A:$W,12,FALSE)=0,"-",VLOOKUP($AU935,'FE Source'!$A:$W,12,FALSE))</f>
        <v>-0.01</v>
      </c>
      <c r="AG935" s="618">
        <f>IF(VLOOKUP($AU935,'FE Source'!$A:$W,14,FALSE)=0,"-",VLOOKUP($AU935,'FE Source'!$A:$W,14,FALSE))</f>
        <v>-19.93</v>
      </c>
      <c r="AH935" s="102"/>
      <c r="AI935" s="618">
        <f>IF(VLOOKUP($AU935,'FE Source'!$A:$Y,20,FALSE)=0,"-",VLOOKUP($AU935,'FE Source'!$A:$Y,20,FALSE))</f>
        <v>119.54</v>
      </c>
      <c r="AJ935" s="102"/>
      <c r="AK935" s="102"/>
      <c r="AL935" s="632">
        <f>IF(VLOOKUP($AU935,'FE Source'!$A:$Y,19,FALSE)=0,"-",VLOOKUP($AU935,'FE Source'!$A:$Y,19,FALSE))</f>
        <v>123.4</v>
      </c>
      <c r="AM935" s="102"/>
      <c r="AN935" s="635">
        <f>IF(VLOOKUP($AU935,'FE Source'!$A:$W,13,FALSE)=0,"-",VLOOKUP($AU935,'FE Source'!$A:$W,13,FALSE))</f>
        <v>39.700000000000003</v>
      </c>
      <c r="AO935" s="634" t="str">
        <f>IF(J935="no","-",IF(VLOOKUP($AU935,'FE Source'!$A:$W,15,FALSE)=0,"-",VLOOKUP($AU935,'FE Source'!$A:$W,15,FALSE)))</f>
        <v>-</v>
      </c>
      <c r="AP935" s="618" t="str">
        <f>IF(AO935="-","-",IF(VLOOKUP($AU935,'FE Source'!$A:$Z,21,FALSE)=0,"-",IF(VLOOKUP($AU935,'FE Source'!$A:$Z,21,FALSE)=2,"Semi-Annual",IF(VLOOKUP($AU935,'FE Source'!$A:$Z,21,FALSE)=4,"Quarterly",IF(VLOOKUP($AU935,'FE Source'!$A:$Z,21,FALSE)=12,"Monthly","Annual")))))</f>
        <v>-</v>
      </c>
      <c r="AQ935" s="632">
        <f t="array" ref="AQ935">IF(VLOOKUP($AU935,'FE Source'!$A:$W,16,FALSE)=0,"-",VLOOKUP($AU935,'FE Source'!$A:$W,16,FALSE))</f>
        <v>2</v>
      </c>
      <c r="AR935" s="636" t="str">
        <f>IF(VLOOKUP($AU935,'FE Source'!$A:$W,17,FALSE)=0,"-",VLOOKUP($AU935,'FE Source'!$A:$W,17,FALSE))</f>
        <v>Neutral</v>
      </c>
      <c r="AS935" s="634">
        <f>IF(VLOOKUP($AU935,'FE Source'!$AN:$AS,4,FALSE)="",VLOOKUP($AU935,'FE Source'!$AN:$AS,3,FALSE),VLOOKUP($AU935,'FE Source'!$AN:$AS,4,FALSE))</f>
        <v>1.45</v>
      </c>
      <c r="AT935" s="637">
        <f>IF(VLOOKUP($AU935,'FE Source'!$AN:$AS,5,FALSE)=0,"-",VLOOKUP($AU935,'FE Source'!$AN:$AS,5,FALSE))</f>
        <v>45782</v>
      </c>
      <c r="AU935" s="636" t="s">
        <v>744</v>
      </c>
      <c r="BE935" s="215">
        <f>IF(VLOOKUP($AU935,'FE Source'!$A:$AK,22,FALSE)=0,"-",VLOOKUP($AU935,'FE Source'!$A:$AK,22,FALSE))</f>
        <v>-7.29</v>
      </c>
      <c r="BF935" s="215">
        <f>IF(VLOOKUP($AU935,'FE Source'!$A:$AK,23,FALSE)=0,"-",VLOOKUP($AU935,'FE Source'!$A:$AK,23,FALSE))</f>
        <v>11.09</v>
      </c>
      <c r="BG935" s="215">
        <f>IF(VLOOKUP($AU935,'FE Source'!$A:$AK,24,FALSE)=0,"-",VLOOKUP($AU935,'FE Source'!$A:$AK,24,FALSE))</f>
        <v>31.4</v>
      </c>
      <c r="BH935" s="215">
        <f>IF(VLOOKUP($AU935,'FE Source'!$A:$AK,25,FALSE)=0,"-",VLOOKUP($AU935,'FE Source'!$A:$AK,25,FALSE))</f>
        <v>-8.51</v>
      </c>
      <c r="BI935" s="215">
        <f>IF(VLOOKUP($AU935,'FE Source'!$A:$AK,26,FALSE)=0,"-",VLOOKUP($AU935,'FE Source'!$A:$AK,26,FALSE))</f>
        <v>25.05</v>
      </c>
      <c r="BJ935" s="215">
        <f>IF(VLOOKUP($AU935,'FE Source'!$A:$AK,27,FALSE)=0,"-",VLOOKUP($AU935,'FE Source'!$A:$AK,27,FALSE))</f>
        <v>15.44</v>
      </c>
      <c r="BK935" s="215">
        <f>IF(VLOOKUP($AU935,'FE Source'!$A:$AK,28,FALSE)=0,"-",VLOOKUP($AU935,'FE Source'!$A:$AK,28,FALSE))</f>
        <v>-10.72</v>
      </c>
      <c r="BL935" s="215">
        <f>IF(VLOOKUP($AU935,'FE Source'!$A:$AK,29,FALSE)=0,"-",VLOOKUP($AU935,'FE Source'!$A:$AK,29,FALSE))</f>
        <v>-23.46</v>
      </c>
      <c r="BM935" s="215">
        <f>IF(VLOOKUP($AU935,'FE Source'!$A:$AK,30,FALSE)=0,"-",VLOOKUP($AU935,'FE Source'!$A:$AK,30,FALSE))</f>
        <v>-8.6300000000000008</v>
      </c>
      <c r="BN935" t="str">
        <f>IF(VLOOKUP($AU935,'FE Source'!$A:$AK,31,FALSE)="No Specified Index","-",IF(VLOOKUP($AU935,'FE Source'!$A:$AK,31,FALSE)=0,"-",VLOOKUP($AU935,'FE Source'!$A:$AK,31,FALSE)))</f>
        <v>MSCI BRIC</v>
      </c>
      <c r="BO935" s="217">
        <f>IF(VLOOKUP($AU935,'FE Source'!$A:$AK,32,FALSE)=0,"-",VLOOKUP($AU935,'FE Source'!$A:$AK,32,FALSE))</f>
        <v>38764</v>
      </c>
      <c r="BP935" s="18">
        <f>IF(VLOOKUP($AU935,'FE Source'!$AZ:$BC,2,FALSE)=0,"-",VLOOKUP($AU935,'FE Source'!$AZ:$BC,2,FALSE))</f>
        <v>-8.0299999999999994</v>
      </c>
      <c r="BQ935" s="18">
        <f>IF(VLOOKUP($AU935,'FE Source'!$AZ:$BC,3,FALSE)=0,"-",VLOOKUP($AU935,'FE Source'!$AZ:$BC,3,FALSE))</f>
        <v>-10.66</v>
      </c>
      <c r="BR935" s="18">
        <f>IF(VLOOKUP($AU935,'FE Source'!$AZ:$BC,4,FALSE)=0,"-",VLOOKUP($AU935,'FE Source'!$AZ:$BC,4,FALSE))</f>
        <v>-13.95</v>
      </c>
    </row>
    <row r="936" spans="3:70" ht="15">
      <c r="C936" s="650" t="str">
        <f>INDEX('UT - Retail'!$B$7:$B$1409,MATCH(AU936,'UT - Retail'!$U$7:$U$1409,0),1)</f>
        <v>Schroder China Opportunities Acc SGD</v>
      </c>
      <c r="D936" s="650"/>
      <c r="E936" s="618" t="str">
        <f>VLOOKUP(C936,'UT - Retail'!$B:$K,8,FALSE)</f>
        <v>Equities</v>
      </c>
      <c r="F936" s="618" t="str">
        <f>VLOOKUP(C936,'UT - Retail'!$B:$K,9,FALSE)</f>
        <v>China</v>
      </c>
      <c r="G936" s="618" t="str">
        <f>VLOOKUP(C936,'UT - Retail'!$B:$K,10,FALSE)</f>
        <v>General</v>
      </c>
      <c r="H936" s="82" t="str">
        <f>VLOOKUP(C936,'UT - Retail'!$B:$N,13,FALSE)</f>
        <v>Yes</v>
      </c>
      <c r="I936" s="82" t="str">
        <f>VLOOKUP(C936,'UT - Retail'!$B:$Q,14,FALSE)</f>
        <v>No</v>
      </c>
      <c r="J936" s="618" t="str">
        <f>VLOOKUP(C936,'UT - Retail'!$B:$Q,11,FALSE)</f>
        <v>No</v>
      </c>
      <c r="K936" s="130" t="str">
        <f>VLOOKUP(C936,'UT - Retail'!$B:$P,15,FALSE)</f>
        <v>Yes</v>
      </c>
      <c r="L936" s="82" t="str">
        <f>VLOOKUP(C936,'UT - Retail'!$B:$Q,16,FALSE)</f>
        <v>Both</v>
      </c>
      <c r="M936" s="618" t="str">
        <f>VLOOKUP(C936,'UT - Retail'!$B:$K,6,FALSE)</f>
        <v>SGD</v>
      </c>
      <c r="N936" s="618" t="str">
        <f>IFERROR(IF(MATCH(C936,'Portfolio Construction'!$AL:$AL,0),"Yes","No"),"No")</f>
        <v>Yes</v>
      </c>
      <c r="O936" s="618" t="str">
        <f>IFERROR(IF(MATCH(C936,'Portfolio Construction'!$AN:$AN,0),"Yes","No"),"No")</f>
        <v>No</v>
      </c>
      <c r="P936" s="618" t="str">
        <f>IFERROR(IF(MATCH(C936,'Portfolio Construction'!$AP:$AP,0),"Yes","No"),"No")</f>
        <v>No</v>
      </c>
      <c r="Q936" s="618" t="str">
        <f>IFERROR(IF(MATCH(C936,'Portfolio Construction'!$AR:$AR,0),"Yes","No"),"No")</f>
        <v>No</v>
      </c>
      <c r="R936" s="618" t="str">
        <f>IFERROR(IF(MATCH(C936,'Portfolio Construction'!$AT:$AT,0),"Yes","No"),"No")</f>
        <v>No</v>
      </c>
      <c r="S936" s="618" t="str">
        <f>IFERROR(IF(MATCH(C936,'Portfolio Construction'!$AV:$AV,0),"Yes","No"),"No")</f>
        <v>No</v>
      </c>
      <c r="T936" s="618" t="str">
        <f>IFERROR(IF(MATCH(C936,'Portfolio Construction'!$AX:$AX,0),"Yes","No"),"No")</f>
        <v>No</v>
      </c>
      <c r="U936" s="618" t="str">
        <f>IFERROR(IF(MATCH(C936,'Portfolio Construction'!$AZ:$AZ,0),"Yes","No"),"No")</f>
        <v>No</v>
      </c>
      <c r="V936" s="618" t="str">
        <f>IFERROR(IF(MATCH(C936,'Portfolio Construction'!$BB:$BB,0),"Yes","No"),"No")</f>
        <v>No</v>
      </c>
      <c r="W936" s="618">
        <f>IF(VLOOKUP($AU936,'FE Source'!$A:$W,3,FALSE)=0,"-",VLOOKUP($AU936,'FE Source'!$A:$W,3,FALSE))</f>
        <v>2.96</v>
      </c>
      <c r="X936" s="618">
        <f>IF(VLOOKUP($AU936,'FE Source'!$A:$W,4,FALSE)=0,"-",VLOOKUP($AU936,'FE Source'!$A:$W,4,FALSE))</f>
        <v>-2.1800000000000002</v>
      </c>
      <c r="Y936" s="618">
        <f>IF(VLOOKUP($AU936,'FE Source'!$A:$W,5,FALSE)=0,"-",VLOOKUP($AU936,'FE Source'!$A:$W,5,FALSE))</f>
        <v>-0.33</v>
      </c>
      <c r="Z936" s="618">
        <f>IF(VLOOKUP($AU936,'FE Source'!$A:$W,6,FALSE)=0,"-",VLOOKUP($AU936,'FE Source'!$A:$W,6,FALSE))</f>
        <v>5.23</v>
      </c>
      <c r="AA936" s="618">
        <f>IF(VLOOKUP($AU936,'FE Source'!$A:$W,7,FALSE)=0,"-",VLOOKUP($AU936,'FE Source'!$A:$W,7,FALSE))</f>
        <v>-2.5099999999999998</v>
      </c>
      <c r="AB936" s="618">
        <f>IF(VLOOKUP($AU936,'FE Source'!$A:$W,8,FALSE)=0,"-",VLOOKUP($AU936,'FE Source'!$A:$W,8,FALSE))</f>
        <v>-2.4</v>
      </c>
      <c r="AC936" s="632">
        <f>IF(VLOOKUP($AU936,'FE Source'!$A:$W,9,FALSE)=0,"-",VLOOKUP($AU936,'FE Source'!$A:$W,9,FALSE))</f>
        <v>1.1499999999999999</v>
      </c>
      <c r="AD936" s="634">
        <f>IF(VLOOKUP($AU936,'FE Source'!$A:$W,10,FALSE)=0,"-",VLOOKUP($AU936,'FE Source'!$A:$W,10,FALSE))</f>
        <v>1.26</v>
      </c>
      <c r="AE936" s="618">
        <f>IF(VLOOKUP($AU936,'FE Source'!$A:$W,11,FALSE)=0,"-",VLOOKUP($AU936,'FE Source'!$A:$W,11,FALSE))</f>
        <v>27.88</v>
      </c>
      <c r="AF936" s="618">
        <f>IF(VLOOKUP($AU936,'FE Source'!$A:$W,12,FALSE)=0,"-",VLOOKUP($AU936,'FE Source'!$A:$W,12,FALSE))</f>
        <v>-0.02</v>
      </c>
      <c r="AG936" s="618">
        <f>IF(VLOOKUP($AU936,'FE Source'!$A:$W,14,FALSE)=0,"-",VLOOKUP($AU936,'FE Source'!$A:$W,14,FALSE))</f>
        <v>-38.76</v>
      </c>
      <c r="AH936" s="102"/>
      <c r="AI936" s="618">
        <f>IF(VLOOKUP($AU936,'FE Source'!$A:$Y,20,FALSE)=0,"-",VLOOKUP($AU936,'FE Source'!$A:$Y,20,FALSE))</f>
        <v>146.72999999999999</v>
      </c>
      <c r="AJ936" s="102"/>
      <c r="AK936" s="102"/>
      <c r="AL936" s="632">
        <f>IF(VLOOKUP($AU936,'FE Source'!$A:$Y,19,FALSE)=0,"-",VLOOKUP($AU936,'FE Source'!$A:$Y,19,FALSE))</f>
        <v>111.31</v>
      </c>
      <c r="AM936" s="102"/>
      <c r="AN936" s="635">
        <f>IF(VLOOKUP($AU936,'FE Source'!$A:$W,13,FALSE)=0,"-",VLOOKUP($AU936,'FE Source'!$A:$W,13,FALSE))</f>
        <v>131.5</v>
      </c>
      <c r="AO936" s="634" t="str">
        <f>IF(J936="no","-",IF(VLOOKUP($AU936,'FE Source'!$A:$W,15,FALSE)=0,"-",VLOOKUP($AU936,'FE Source'!$A:$W,15,FALSE)))</f>
        <v>-</v>
      </c>
      <c r="AP936" s="618" t="str">
        <f>IF(AO936="-","-",IF(VLOOKUP($AU936,'FE Source'!$A:$Z,21,FALSE)=0,"-",IF(VLOOKUP($AU936,'FE Source'!$A:$Z,21,FALSE)=2,"Semi-Annual",IF(VLOOKUP($AU936,'FE Source'!$A:$Z,21,FALSE)=4,"Quarterly",IF(VLOOKUP($AU936,'FE Source'!$A:$Z,21,FALSE)=12,"Monthly","Annual")))))</f>
        <v>-</v>
      </c>
      <c r="AQ936" s="632">
        <f t="array" ref="AQ936">IF(VLOOKUP($AU936,'FE Source'!$A:$W,16,FALSE)=0,"-",VLOOKUP($AU936,'FE Source'!$A:$W,16,FALSE))</f>
        <v>1.66</v>
      </c>
      <c r="AR936" s="636" t="str">
        <f>IF(VLOOKUP($AU936,'FE Source'!$A:$W,17,FALSE)=0,"-",VLOOKUP($AU936,'FE Source'!$A:$W,17,FALSE))</f>
        <v>Gold</v>
      </c>
      <c r="AS936" s="634">
        <f>IF(VLOOKUP($AU936,'FE Source'!$AN:$AS,4,FALSE)="",VLOOKUP($AU936,'FE Source'!$AN:$AS,3,FALSE),VLOOKUP($AU936,'FE Source'!$AN:$AS,4,FALSE))</f>
        <v>1.53</v>
      </c>
      <c r="AT936" s="637">
        <f>IF(VLOOKUP($AU936,'FE Source'!$AN:$AS,5,FALSE)=0,"-",VLOOKUP($AU936,'FE Source'!$AN:$AS,5,FALSE))</f>
        <v>45779</v>
      </c>
      <c r="AU936" s="636" t="s">
        <v>745</v>
      </c>
      <c r="BE936" s="215">
        <f>IF(VLOOKUP($AU936,'FE Source'!$A:$AK,22,FALSE)=0,"-",VLOOKUP($AU936,'FE Source'!$A:$AK,22,FALSE))</f>
        <v>4.4800000000000004</v>
      </c>
      <c r="BF936" s="215">
        <f>IF(VLOOKUP($AU936,'FE Source'!$A:$AK,23,FALSE)=0,"-",VLOOKUP($AU936,'FE Source'!$A:$AK,23,FALSE))</f>
        <v>5.13</v>
      </c>
      <c r="BG936" s="215">
        <f>IF(VLOOKUP($AU936,'FE Source'!$A:$AK,24,FALSE)=0,"-",VLOOKUP($AU936,'FE Source'!$A:$AK,24,FALSE))</f>
        <v>33.25</v>
      </c>
      <c r="BH936" s="215">
        <f>IF(VLOOKUP($AU936,'FE Source'!$A:$AK,25,FALSE)=0,"-",VLOOKUP($AU936,'FE Source'!$A:$AK,25,FALSE))</f>
        <v>-13.08</v>
      </c>
      <c r="BI936" s="215">
        <f>IF(VLOOKUP($AU936,'FE Source'!$A:$AK,26,FALSE)=0,"-",VLOOKUP($AU936,'FE Source'!$A:$AK,26,FALSE))</f>
        <v>17.809999999999999</v>
      </c>
      <c r="BJ936" s="215">
        <f>IF(VLOOKUP($AU936,'FE Source'!$A:$AK,27,FALSE)=0,"-",VLOOKUP($AU936,'FE Source'!$A:$AK,27,FALSE))</f>
        <v>40.19</v>
      </c>
      <c r="BK936" s="215">
        <f>IF(VLOOKUP($AU936,'FE Source'!$A:$AK,28,FALSE)=0,"-",VLOOKUP($AU936,'FE Source'!$A:$AK,28,FALSE))</f>
        <v>-12.54</v>
      </c>
      <c r="BL936" s="215">
        <f>IF(VLOOKUP($AU936,'FE Source'!$A:$AK,29,FALSE)=0,"-",VLOOKUP($AU936,'FE Source'!$A:$AK,29,FALSE))</f>
        <v>-20.54</v>
      </c>
      <c r="BM936" s="215">
        <f>IF(VLOOKUP($AU936,'FE Source'!$A:$AK,30,FALSE)=0,"-",VLOOKUP($AU936,'FE Source'!$A:$AK,30,FALSE))</f>
        <v>-18.579999999999998</v>
      </c>
      <c r="BN936" t="str">
        <f>IF(VLOOKUP($AU936,'FE Source'!$A:$AK,31,FALSE)="No Specified Index","-",IF(VLOOKUP($AU936,'FE Source'!$A:$AK,31,FALSE)=0,"-",VLOOKUP($AU936,'FE Source'!$A:$AK,31,FALSE)))</f>
        <v>MSCI China</v>
      </c>
      <c r="BO936" s="217">
        <f>IF(VLOOKUP($AU936,'FE Source'!$A:$AK,32,FALSE)=0,"-",VLOOKUP($AU936,'FE Source'!$A:$AK,32,FALSE))</f>
        <v>40603</v>
      </c>
      <c r="BP936" s="18">
        <f>IF(VLOOKUP($AU936,'FE Source'!$AZ:$BC,2,FALSE)=0,"-",VLOOKUP($AU936,'FE Source'!$AZ:$BC,2,FALSE))</f>
        <v>-6.58</v>
      </c>
      <c r="BQ936" s="18">
        <f>IF(VLOOKUP($AU936,'FE Source'!$AZ:$BC,3,FALSE)=0,"-",VLOOKUP($AU936,'FE Source'!$AZ:$BC,3,FALSE))</f>
        <v>-9.77</v>
      </c>
      <c r="BR936" s="18" t="str">
        <f>IF(VLOOKUP($AU936,'FE Source'!$AZ:$BC,4,FALSE)=0,"-",VLOOKUP($AU936,'FE Source'!$AZ:$BC,4,FALSE))</f>
        <v>-</v>
      </c>
    </row>
    <row r="937" spans="3:70" ht="15">
      <c r="C937" s="650" t="str">
        <f>INDEX('UT - Retail'!$B$7:$B$1409,MATCH(AU937,'UT - Retail'!$U$7:$U$1409,0),1)</f>
        <v>Schroder Global Emerging Market Opportunities Acc SGD</v>
      </c>
      <c r="D937" s="650"/>
      <c r="E937" s="618" t="str">
        <f>VLOOKUP(C937,'UT - Retail'!$B:$K,8,FALSE)</f>
        <v>Equities</v>
      </c>
      <c r="F937" s="618" t="str">
        <f>VLOOKUP(C937,'UT - Retail'!$B:$K,9,FALSE)</f>
        <v>Emerging Markets</v>
      </c>
      <c r="G937" s="618" t="str">
        <f>VLOOKUP(C937,'UT - Retail'!$B:$K,10,FALSE)</f>
        <v>General</v>
      </c>
      <c r="H937" s="82" t="str">
        <f>VLOOKUP(C937,'UT - Retail'!$B:$N,13,FALSE)</f>
        <v>Yes</v>
      </c>
      <c r="I937" s="82" t="str">
        <f>VLOOKUP(C937,'UT - Retail'!$B:$Q,14,FALSE)</f>
        <v>No</v>
      </c>
      <c r="J937" s="618" t="str">
        <f>VLOOKUP(C937,'UT - Retail'!$B:$Q,11,FALSE)</f>
        <v>No</v>
      </c>
      <c r="K937" s="130" t="str">
        <f>VLOOKUP(C937,'UT - Retail'!$B:$P,15,FALSE)</f>
        <v>Yes</v>
      </c>
      <c r="L937" s="82" t="str">
        <f>VLOOKUP(C937,'UT - Retail'!$B:$Q,16,FALSE)</f>
        <v>Both</v>
      </c>
      <c r="M937" s="618" t="str">
        <f>VLOOKUP(C937,'UT - Retail'!$B:$K,6,FALSE)</f>
        <v>SGD</v>
      </c>
      <c r="N937" s="618" t="str">
        <f>IFERROR(IF(MATCH(C937,'Portfolio Construction'!$AL:$AL,0),"Yes","No"),"No")</f>
        <v>Yes</v>
      </c>
      <c r="O937" s="618" t="str">
        <f>IFERROR(IF(MATCH(C937,'Portfolio Construction'!$AN:$AN,0),"Yes","No"),"No")</f>
        <v>No</v>
      </c>
      <c r="P937" s="618" t="str">
        <f>IFERROR(IF(MATCH(C937,'Portfolio Construction'!$AP:$AP,0),"Yes","No"),"No")</f>
        <v>No</v>
      </c>
      <c r="Q937" s="618" t="str">
        <f>IFERROR(IF(MATCH(C937,'Portfolio Construction'!$AR:$AR,0),"Yes","No"),"No")</f>
        <v>No</v>
      </c>
      <c r="R937" s="618" t="str">
        <f>IFERROR(IF(MATCH(C937,'Portfolio Construction'!$AT:$AT,0),"Yes","No"),"No")</f>
        <v>No</v>
      </c>
      <c r="S937" s="618" t="str">
        <f>IFERROR(IF(MATCH(C937,'Portfolio Construction'!$AV:$AV,0),"Yes","No"),"No")</f>
        <v>No</v>
      </c>
      <c r="T937" s="618" t="str">
        <f>IFERROR(IF(MATCH(C937,'Portfolio Construction'!$AX:$AX,0),"Yes","No"),"No")</f>
        <v>No</v>
      </c>
      <c r="U937" s="618" t="str">
        <f>IFERROR(IF(MATCH(C937,'Portfolio Construction'!$AZ:$AZ,0),"Yes","No"),"No")</f>
        <v>No</v>
      </c>
      <c r="V937" s="618" t="str">
        <f>IFERROR(IF(MATCH(C937,'Portfolio Construction'!$BB:$BB,0),"Yes","No"),"No")</f>
        <v>No</v>
      </c>
      <c r="W937" s="618">
        <f>IF(VLOOKUP($AU937,'FE Source'!$A:$W,3,FALSE)=0,"-",VLOOKUP($AU937,'FE Source'!$A:$W,3,FALSE))</f>
        <v>-1.99</v>
      </c>
      <c r="X937" s="618">
        <f>IF(VLOOKUP($AU937,'FE Source'!$A:$W,4,FALSE)=0,"-",VLOOKUP($AU937,'FE Source'!$A:$W,4,FALSE))</f>
        <v>3.56</v>
      </c>
      <c r="Y937" s="618">
        <f>IF(VLOOKUP($AU937,'FE Source'!$A:$W,5,FALSE)=0,"-",VLOOKUP($AU937,'FE Source'!$A:$W,5,FALSE))</f>
        <v>-3.9</v>
      </c>
      <c r="Z937" s="618">
        <f>IF(VLOOKUP($AU937,'FE Source'!$A:$W,6,FALSE)=0,"-",VLOOKUP($AU937,'FE Source'!$A:$W,6,FALSE))</f>
        <v>-1.61</v>
      </c>
      <c r="AA937" s="618">
        <f>IF(VLOOKUP($AU937,'FE Source'!$A:$W,7,FALSE)=0,"-",VLOOKUP($AU937,'FE Source'!$A:$W,7,FALSE))</f>
        <v>2.83</v>
      </c>
      <c r="AB937" s="618">
        <f>IF(VLOOKUP($AU937,'FE Source'!$A:$W,8,FALSE)=0,"-",VLOOKUP($AU937,'FE Source'!$A:$W,8,FALSE))</f>
        <v>5.23</v>
      </c>
      <c r="AC937" s="632">
        <f>IF(VLOOKUP($AU937,'FE Source'!$A:$W,9,FALSE)=0,"-",VLOOKUP($AU937,'FE Source'!$A:$W,9,FALSE))</f>
        <v>4.3600000000000003</v>
      </c>
      <c r="AD937" s="634">
        <f>IF(VLOOKUP($AU937,'FE Source'!$A:$W,10,FALSE)=0,"-",VLOOKUP($AU937,'FE Source'!$A:$W,10,FALSE))</f>
        <v>1.23</v>
      </c>
      <c r="AE937" s="618">
        <f>IF(VLOOKUP($AU937,'FE Source'!$A:$W,11,FALSE)=0,"-",VLOOKUP($AU937,'FE Source'!$A:$W,11,FALSE))</f>
        <v>14.77</v>
      </c>
      <c r="AF937" s="618" t="str">
        <f>IF(VLOOKUP($AU937,'FE Source'!$A:$W,12,FALSE)=0,"-",VLOOKUP($AU937,'FE Source'!$A:$W,12,FALSE))</f>
        <v>-</v>
      </c>
      <c r="AG937" s="618">
        <f>IF(VLOOKUP($AU937,'FE Source'!$A:$W,14,FALSE)=0,"-",VLOOKUP($AU937,'FE Source'!$A:$W,14,FALSE))</f>
        <v>-16.75</v>
      </c>
      <c r="AH937" s="102"/>
      <c r="AI937" s="618">
        <f>IF(VLOOKUP($AU937,'FE Source'!$A:$Y,20,FALSE)=0,"-",VLOOKUP($AU937,'FE Source'!$A:$Y,20,FALSE))</f>
        <v>128.91999999999999</v>
      </c>
      <c r="AJ937" s="102"/>
      <c r="AK937" s="102"/>
      <c r="AL937" s="632">
        <f>IF(VLOOKUP($AU937,'FE Source'!$A:$Y,19,FALSE)=0,"-",VLOOKUP($AU937,'FE Source'!$A:$Y,19,FALSE))</f>
        <v>114.35</v>
      </c>
      <c r="AM937" s="102"/>
      <c r="AN937" s="635">
        <f>IF(VLOOKUP($AU937,'FE Source'!$A:$W,13,FALSE)=0,"-",VLOOKUP($AU937,'FE Source'!$A:$W,13,FALSE))</f>
        <v>174.8</v>
      </c>
      <c r="AO937" s="634" t="str">
        <f>IF(J937="no","-",IF(VLOOKUP($AU937,'FE Source'!$A:$W,15,FALSE)=0,"-",VLOOKUP($AU937,'FE Source'!$A:$W,15,FALSE)))</f>
        <v>-</v>
      </c>
      <c r="AP937" s="618" t="str">
        <f>IF(AO937="-","-",IF(VLOOKUP($AU937,'FE Source'!$A:$Z,21,FALSE)=0,"-",IF(VLOOKUP($AU937,'FE Source'!$A:$Z,21,FALSE)=2,"Semi-Annual",IF(VLOOKUP($AU937,'FE Source'!$A:$Z,21,FALSE)=4,"Quarterly",IF(VLOOKUP($AU937,'FE Source'!$A:$Z,21,FALSE)=12,"Monthly","Annual")))))</f>
        <v>-</v>
      </c>
      <c r="AQ937" s="632">
        <f t="array" ref="AQ937">IF(VLOOKUP($AU937,'FE Source'!$A:$W,16,FALSE)=0,"-",VLOOKUP($AU937,'FE Source'!$A:$W,16,FALSE))</f>
        <v>1.57</v>
      </c>
      <c r="AR937" s="636" t="str">
        <f>IF(VLOOKUP($AU937,'FE Source'!$A:$W,17,FALSE)=0,"-",VLOOKUP($AU937,'FE Source'!$A:$W,17,FALSE))</f>
        <v>Bronze</v>
      </c>
      <c r="AS937" s="634">
        <f>IF(VLOOKUP($AU937,'FE Source'!$AN:$AS,4,FALSE)="",VLOOKUP($AU937,'FE Source'!$AN:$AS,3,FALSE),VLOOKUP($AU937,'FE Source'!$AN:$AS,4,FALSE))</f>
        <v>1.28</v>
      </c>
      <c r="AT937" s="637">
        <f>IF(VLOOKUP($AU937,'FE Source'!$AN:$AS,5,FALSE)=0,"-",VLOOKUP($AU937,'FE Source'!$AN:$AS,5,FALSE))</f>
        <v>45782</v>
      </c>
      <c r="AU937" s="636" t="s">
        <v>749</v>
      </c>
      <c r="BE937" s="215">
        <f>IF(VLOOKUP($AU937,'FE Source'!$A:$AK,22,FALSE)=0,"-",VLOOKUP($AU937,'FE Source'!$A:$AK,22,FALSE))</f>
        <v>-7.54</v>
      </c>
      <c r="BF937" s="215">
        <f>IF(VLOOKUP($AU937,'FE Source'!$A:$AK,23,FALSE)=0,"-",VLOOKUP($AU937,'FE Source'!$A:$AK,23,FALSE))</f>
        <v>10.74</v>
      </c>
      <c r="BG937" s="215">
        <f>IF(VLOOKUP($AU937,'FE Source'!$A:$AK,24,FALSE)=0,"-",VLOOKUP($AU937,'FE Source'!$A:$AK,24,FALSE))</f>
        <v>28.15</v>
      </c>
      <c r="BH937" s="215">
        <f>IF(VLOOKUP($AU937,'FE Source'!$A:$AK,25,FALSE)=0,"-",VLOOKUP($AU937,'FE Source'!$A:$AK,25,FALSE))</f>
        <v>-14.22</v>
      </c>
      <c r="BI937" s="215">
        <f>IF(VLOOKUP($AU937,'FE Source'!$A:$AK,26,FALSE)=0,"-",VLOOKUP($AU937,'FE Source'!$A:$AK,26,FALSE))</f>
        <v>27.74</v>
      </c>
      <c r="BJ937" s="215">
        <f>IF(VLOOKUP($AU937,'FE Source'!$A:$AK,27,FALSE)=0,"-",VLOOKUP($AU937,'FE Source'!$A:$AK,27,FALSE))</f>
        <v>19.63</v>
      </c>
      <c r="BK937" s="215">
        <f>IF(VLOOKUP($AU937,'FE Source'!$A:$AK,28,FALSE)=0,"-",VLOOKUP($AU937,'FE Source'!$A:$AK,28,FALSE))</f>
        <v>-2.71</v>
      </c>
      <c r="BL937" s="215">
        <f>IF(VLOOKUP($AU937,'FE Source'!$A:$AK,29,FALSE)=0,"-",VLOOKUP($AU937,'FE Source'!$A:$AK,29,FALSE))</f>
        <v>-21.23</v>
      </c>
      <c r="BM937" s="215">
        <f>IF(VLOOKUP($AU937,'FE Source'!$A:$AK,30,FALSE)=0,"-",VLOOKUP($AU937,'FE Source'!$A:$AK,30,FALSE))</f>
        <v>7.71</v>
      </c>
      <c r="BN937" t="str">
        <f>IF(VLOOKUP($AU937,'FE Source'!$A:$AK,31,FALSE)="No Specified Index","-",IF(VLOOKUP($AU937,'FE Source'!$A:$AK,31,FALSE)=0,"-",VLOOKUP($AU937,'FE Source'!$A:$AK,31,FALSE)))</f>
        <v>MSCI Emerging Markets</v>
      </c>
      <c r="BO937" s="217">
        <f>IF(VLOOKUP($AU937,'FE Source'!$A:$AK,32,FALSE)=0,"-",VLOOKUP($AU937,'FE Source'!$A:$AK,32,FALSE))</f>
        <v>40458</v>
      </c>
      <c r="BP937" s="18">
        <f>IF(VLOOKUP($AU937,'FE Source'!$AZ:$BC,2,FALSE)=0,"-",VLOOKUP($AU937,'FE Source'!$AZ:$BC,2,FALSE))</f>
        <v>-7.6</v>
      </c>
      <c r="BQ937" s="18">
        <f>IF(VLOOKUP($AU937,'FE Source'!$AZ:$BC,3,FALSE)=0,"-",VLOOKUP($AU937,'FE Source'!$AZ:$BC,3,FALSE))</f>
        <v>-11.57</v>
      </c>
      <c r="BR937" s="18" t="str">
        <f>IF(VLOOKUP($AU937,'FE Source'!$AZ:$BC,4,FALSE)=0,"-",VLOOKUP($AU937,'FE Source'!$AZ:$BC,4,FALSE))</f>
        <v>-</v>
      </c>
    </row>
    <row r="938" spans="3:70" ht="15">
      <c r="C938" s="650" t="str">
        <f>INDEX('UT - Retail'!$B$7:$B$1409,MATCH(AU938,'UT - Retail'!$U$7:$U$1409,0),1)</f>
        <v>Schroder International Opportunities Portfolio Schroder Global Quality Bond SGD Hedged F Acc</v>
      </c>
      <c r="D938" s="650"/>
      <c r="E938" s="618" t="str">
        <f>VLOOKUP(C938,'UT - Retail'!$B:$K,8,FALSE)</f>
        <v>Fixed Income</v>
      </c>
      <c r="F938" s="618" t="str">
        <f>VLOOKUP(C938,'UT - Retail'!$B:$K,9,FALSE)</f>
        <v>Global</v>
      </c>
      <c r="G938" s="618" t="str">
        <f>VLOOKUP(C938,'UT - Retail'!$B:$K,10,FALSE)</f>
        <v>General</v>
      </c>
      <c r="H938" s="82" t="str">
        <f>VLOOKUP(C938,'UT - Retail'!$B:$N,13,FALSE)</f>
        <v>No</v>
      </c>
      <c r="I938" s="82" t="str">
        <f>VLOOKUP(C938,'UT - Retail'!$B:$Q,14,FALSE)</f>
        <v>No</v>
      </c>
      <c r="J938" s="618" t="str">
        <f>VLOOKUP(C938,'UT - Retail'!$B:$Q,11,FALSE)</f>
        <v>No</v>
      </c>
      <c r="K938" s="130" t="str">
        <f>VLOOKUP(C938,'UT - Retail'!$B:$P,15,FALSE)</f>
        <v>No</v>
      </c>
      <c r="L938" s="82" t="str">
        <f>VLOOKUP(C938,'UT - Retail'!$B:$Q,16,FALSE)</f>
        <v>Navigator</v>
      </c>
      <c r="M938" s="618" t="str">
        <f>VLOOKUP(C938,'UT - Retail'!$B:$K,6,FALSE)</f>
        <v>SGD</v>
      </c>
      <c r="N938" s="618" t="str">
        <f>IFERROR(IF(MATCH(C938,'Portfolio Construction'!$AL:$AL,0),"Yes","No"),"No")</f>
        <v>No</v>
      </c>
      <c r="O938" s="618" t="str">
        <f>IFERROR(IF(MATCH(C938,'Portfolio Construction'!$AN:$AN,0),"Yes","No"),"No")</f>
        <v>No</v>
      </c>
      <c r="P938" s="618" t="str">
        <f>IFERROR(IF(MATCH(C938,'Portfolio Construction'!$AP:$AP,0),"Yes","No"),"No")</f>
        <v>No</v>
      </c>
      <c r="Q938" s="618" t="str">
        <f>IFERROR(IF(MATCH(C938,'Portfolio Construction'!$AR:$AR,0),"Yes","No"),"No")</f>
        <v>No</v>
      </c>
      <c r="R938" s="618" t="str">
        <f>IFERROR(IF(MATCH(C938,'Portfolio Construction'!$AT:$AT,0),"Yes","No"),"No")</f>
        <v>No</v>
      </c>
      <c r="S938" s="618" t="str">
        <f>IFERROR(IF(MATCH(C938,'Portfolio Construction'!$AV:$AV,0),"Yes","No"),"No")</f>
        <v>No</v>
      </c>
      <c r="T938" s="618" t="str">
        <f>IFERROR(IF(MATCH(C938,'Portfolio Construction'!$AX:$AX,0),"Yes","No"),"No")</f>
        <v>No</v>
      </c>
      <c r="U938" s="618" t="str">
        <f>IFERROR(IF(MATCH(C938,'Portfolio Construction'!$AZ:$AZ,0),"Yes","No"),"No")</f>
        <v>No</v>
      </c>
      <c r="V938" s="618" t="str">
        <f>IFERROR(IF(MATCH(C938,'Portfolio Construction'!$BB:$BB,0),"Yes","No"),"No")</f>
        <v>No</v>
      </c>
      <c r="W938" s="618">
        <f>IF(VLOOKUP($AU938,'FE Source'!$A:$W,3,FALSE)=0,"-",VLOOKUP($AU938,'FE Source'!$A:$W,3,FALSE))</f>
        <v>4.43</v>
      </c>
      <c r="X938" s="618">
        <f>IF(VLOOKUP($AU938,'FE Source'!$A:$W,4,FALSE)=0,"-",VLOOKUP($AU938,'FE Source'!$A:$W,4,FALSE))</f>
        <v>0.61</v>
      </c>
      <c r="Y938" s="618">
        <f>IF(VLOOKUP($AU938,'FE Source'!$A:$W,5,FALSE)=0,"-",VLOOKUP($AU938,'FE Source'!$A:$W,5,FALSE))</f>
        <v>2.87</v>
      </c>
      <c r="Z938" s="618">
        <f>IF(VLOOKUP($AU938,'FE Source'!$A:$W,6,FALSE)=0,"-",VLOOKUP($AU938,'FE Source'!$A:$W,6,FALSE))</f>
        <v>4.04</v>
      </c>
      <c r="AA938" s="618">
        <f>IF(VLOOKUP($AU938,'FE Source'!$A:$W,7,FALSE)=0,"-",VLOOKUP($AU938,'FE Source'!$A:$W,7,FALSE))</f>
        <v>-1.3</v>
      </c>
      <c r="AB938" s="618">
        <f>IF(VLOOKUP($AU938,'FE Source'!$A:$W,8,FALSE)=0,"-",VLOOKUP($AU938,'FE Source'!$A:$W,8,FALSE))</f>
        <v>-4.29</v>
      </c>
      <c r="AC938" s="632" t="str">
        <f>IF(VLOOKUP($AU938,'FE Source'!$A:$W,9,FALSE)=0,"-",VLOOKUP($AU938,'FE Source'!$A:$W,9,FALSE))</f>
        <v>-</v>
      </c>
      <c r="AD938" s="634">
        <f>IF(VLOOKUP($AU938,'FE Source'!$A:$W,10,FALSE)=0,"-",VLOOKUP($AU938,'FE Source'!$A:$W,10,FALSE))</f>
        <v>1.62</v>
      </c>
      <c r="AE938" s="618">
        <f>IF(VLOOKUP($AU938,'FE Source'!$A:$W,11,FALSE)=0,"-",VLOOKUP($AU938,'FE Source'!$A:$W,11,FALSE))</f>
        <v>9.02</v>
      </c>
      <c r="AF938" s="618" t="str">
        <f>IF(VLOOKUP($AU938,'FE Source'!$A:$W,12,FALSE)=0,"-",VLOOKUP($AU938,'FE Source'!$A:$W,12,FALSE))</f>
        <v>-</v>
      </c>
      <c r="AG938" s="618">
        <f>IF(VLOOKUP($AU938,'FE Source'!$A:$W,14,FALSE)=0,"-",VLOOKUP($AU938,'FE Source'!$A:$W,14,FALSE))</f>
        <v>-12.74</v>
      </c>
      <c r="AH938" s="102"/>
      <c r="AI938" s="618">
        <f>IF(VLOOKUP($AU938,'FE Source'!$A:$Y,20,FALSE)=0,"-",VLOOKUP($AU938,'FE Source'!$A:$Y,20,FALSE))</f>
        <v>86.44</v>
      </c>
      <c r="AJ938" s="102"/>
      <c r="AK938" s="102"/>
      <c r="AL938" s="632">
        <f>IF(VLOOKUP($AU938,'FE Source'!$A:$Y,19,FALSE)=0,"-",VLOOKUP($AU938,'FE Source'!$A:$Y,19,FALSE))</f>
        <v>140.55000000000001</v>
      </c>
      <c r="AM938" s="102"/>
      <c r="AN938" s="635">
        <f>IF(VLOOKUP($AU938,'FE Source'!$A:$W,13,FALSE)=0,"-",VLOOKUP($AU938,'FE Source'!$A:$W,13,FALSE))</f>
        <v>270.8</v>
      </c>
      <c r="AO938" s="634" t="str">
        <f>IF(J938="no","-",IF(VLOOKUP($AU938,'FE Source'!$A:$W,15,FALSE)=0,"-",VLOOKUP($AU938,'FE Source'!$A:$W,15,FALSE)))</f>
        <v>-</v>
      </c>
      <c r="AP938" s="618" t="str">
        <f>IF(AO938="-","-",IF(VLOOKUP($AU938,'FE Source'!$A:$Z,21,FALSE)=0,"-",IF(VLOOKUP($AU938,'FE Source'!$A:$Z,21,FALSE)=2,"Semi-Annual",IF(VLOOKUP($AU938,'FE Source'!$A:$Z,21,FALSE)=4,"Quarterly",IF(VLOOKUP($AU938,'FE Source'!$A:$Z,21,FALSE)=12,"Monthly","Annual")))))</f>
        <v>-</v>
      </c>
      <c r="AQ938" s="632">
        <f t="array" ref="AQ938">IF(VLOOKUP($AU938,'FE Source'!$A:$W,16,FALSE)=0,"-",VLOOKUP($AU938,'FE Source'!$A:$W,16,FALSE))</f>
        <v>0.68</v>
      </c>
      <c r="AR938" s="636" t="str">
        <f>IF(VLOOKUP($AU938,'FE Source'!$A:$W,17,FALSE)=0,"-",VLOOKUP($AU938,'FE Source'!$A:$W,17,FALSE))</f>
        <v>-</v>
      </c>
      <c r="AS938" s="634">
        <f>IF(VLOOKUP($AU938,'FE Source'!$AN:$AS,4,FALSE)="",VLOOKUP($AU938,'FE Source'!$AN:$AS,3,FALSE),VLOOKUP($AU938,'FE Source'!$AN:$AS,4,FALSE))</f>
        <v>0.83</v>
      </c>
      <c r="AT938" s="637">
        <f>IF(VLOOKUP($AU938,'FE Source'!$AN:$AS,5,FALSE)=0,"-",VLOOKUP($AU938,'FE Source'!$AN:$AS,5,FALSE))</f>
        <v>45782</v>
      </c>
      <c r="AU938" s="636" t="s">
        <v>9421</v>
      </c>
      <c r="BE938" s="215" t="str">
        <f>IF(VLOOKUP($AU938,'FE Source'!$A:$AK,22,FALSE)=0,"-",VLOOKUP($AU938,'FE Source'!$A:$AK,22,FALSE))</f>
        <v>-</v>
      </c>
      <c r="BF938" s="215" t="str">
        <f>IF(VLOOKUP($AU938,'FE Source'!$A:$AK,23,FALSE)=0,"-",VLOOKUP($AU938,'FE Source'!$A:$AK,23,FALSE))</f>
        <v>-</v>
      </c>
      <c r="BG938" s="215" t="str">
        <f>IF(VLOOKUP($AU938,'FE Source'!$A:$AK,24,FALSE)=0,"-",VLOOKUP($AU938,'FE Source'!$A:$AK,24,FALSE))</f>
        <v>-</v>
      </c>
      <c r="BH938" s="215" t="str">
        <f>IF(VLOOKUP($AU938,'FE Source'!$A:$AK,25,FALSE)=0,"-",VLOOKUP($AU938,'FE Source'!$A:$AK,25,FALSE))</f>
        <v>-</v>
      </c>
      <c r="BI938" s="215" t="str">
        <f>IF(VLOOKUP($AU938,'FE Source'!$A:$AK,26,FALSE)=0,"-",VLOOKUP($AU938,'FE Source'!$A:$AK,26,FALSE))</f>
        <v>-</v>
      </c>
      <c r="BJ938" s="215">
        <f>IF(VLOOKUP($AU938,'FE Source'!$A:$AK,27,FALSE)=0,"-",VLOOKUP($AU938,'FE Source'!$A:$AK,27,FALSE))</f>
        <v>7.51</v>
      </c>
      <c r="BK938" s="215">
        <f>IF(VLOOKUP($AU938,'FE Source'!$A:$AK,28,FALSE)=0,"-",VLOOKUP($AU938,'FE Source'!$A:$AK,28,FALSE))</f>
        <v>-4.8499999999999996</v>
      </c>
      <c r="BL938" s="215">
        <f>IF(VLOOKUP($AU938,'FE Source'!$A:$AK,29,FALSE)=0,"-",VLOOKUP($AU938,'FE Source'!$A:$AK,29,FALSE))</f>
        <v>-17.329999999999998</v>
      </c>
      <c r="BM938" s="215">
        <f>IF(VLOOKUP($AU938,'FE Source'!$A:$AK,30,FALSE)=0,"-",VLOOKUP($AU938,'FE Source'!$A:$AK,30,FALSE))</f>
        <v>2.1</v>
      </c>
      <c r="BN938" t="str">
        <f>IF(VLOOKUP($AU938,'FE Source'!$A:$AK,31,FALSE)="No Specified Index","-",IF(VLOOKUP($AU938,'FE Source'!$A:$AK,31,FALSE)=0,"-",VLOOKUP($AU938,'FE Source'!$A:$AK,31,FALSE)))</f>
        <v>Bloomberg Barclays Global Aggregate A- or above,..</v>
      </c>
      <c r="BO938" s="217" t="str">
        <f>IF(VLOOKUP($AU938,'FE Source'!$A:$AK,32,FALSE)=0,"-",VLOOKUP($AU938,'FE Source'!$A:$AK,32,FALSE))</f>
        <v>-</v>
      </c>
      <c r="BP938" s="18" t="str">
        <f>IF(VLOOKUP($AU938,'FE Source'!$AZ:$BC,2,FALSE)=0,"-",VLOOKUP($AU938,'FE Source'!$AZ:$BC,2,FALSE))</f>
        <v>-</v>
      </c>
      <c r="BQ938" s="18" t="str">
        <f>IF(VLOOKUP($AU938,'FE Source'!$AZ:$BC,3,FALSE)=0,"-",VLOOKUP($AU938,'FE Source'!$AZ:$BC,3,FALSE))</f>
        <v>-</v>
      </c>
      <c r="BR938" s="18" t="str">
        <f>IF(VLOOKUP($AU938,'FE Source'!$AZ:$BC,4,FALSE)=0,"-",VLOOKUP($AU938,'FE Source'!$AZ:$BC,4,FALSE))</f>
        <v>-</v>
      </c>
    </row>
    <row r="939" spans="3:70" ht="15">
      <c r="C939" s="650" t="str">
        <f>INDEX('UT - Retail'!$B$7:$B$1409,MATCH(AU939,'UT - Retail'!$U$7:$U$1409,0),1)</f>
        <v>Schroder International Selection Fund Global Multi-Asset Income SGD Hedged A Acc</v>
      </c>
      <c r="D939" s="650"/>
      <c r="E939" s="618" t="str">
        <f>VLOOKUP(C939,'UT - Retail'!$B:$K,8,FALSE)</f>
        <v>Mixed Assets</v>
      </c>
      <c r="F939" s="618" t="str">
        <f>VLOOKUP(C939,'UT - Retail'!$B:$K,9,FALSE)</f>
        <v>Global</v>
      </c>
      <c r="G939" s="618" t="str">
        <f>VLOOKUP(C939,'UT - Retail'!$B:$K,10,FALSE)</f>
        <v>General</v>
      </c>
      <c r="H939" s="82" t="str">
        <f>VLOOKUP(C939,'UT - Retail'!$B:$N,13,FALSE)</f>
        <v>No</v>
      </c>
      <c r="I939" s="82" t="str">
        <f>VLOOKUP(C939,'UT - Retail'!$B:$Q,14,FALSE)</f>
        <v>No</v>
      </c>
      <c r="J939" s="618" t="str">
        <f>VLOOKUP(C939,'UT - Retail'!$B:$Q,11,FALSE)</f>
        <v>No</v>
      </c>
      <c r="K939" s="130" t="str">
        <f>VLOOKUP(C939,'UT - Retail'!$B:$P,15,FALSE)</f>
        <v>Yes</v>
      </c>
      <c r="L939" s="82" t="str">
        <f>VLOOKUP(C939,'UT - Retail'!$B:$Q,16,FALSE)</f>
        <v>Navigator</v>
      </c>
      <c r="M939" s="618" t="str">
        <f>VLOOKUP(C939,'UT - Retail'!$B:$K,6,FALSE)</f>
        <v>SGD</v>
      </c>
      <c r="N939" s="618" t="str">
        <f>IFERROR(IF(MATCH(C939,'Portfolio Construction'!$AL:$AL,0),"Yes","No"),"No")</f>
        <v>No</v>
      </c>
      <c r="O939" s="618" t="str">
        <f>IFERROR(IF(MATCH(C939,'Portfolio Construction'!$AN:$AN,0),"Yes","No"),"No")</f>
        <v>No</v>
      </c>
      <c r="P939" s="618" t="str">
        <f>IFERROR(IF(MATCH(C939,'Portfolio Construction'!$AP:$AP,0),"Yes","No"),"No")</f>
        <v>No</v>
      </c>
      <c r="Q939" s="618" t="str">
        <f>IFERROR(IF(MATCH(C939,'Portfolio Construction'!$AR:$AR,0),"Yes","No"),"No")</f>
        <v>No</v>
      </c>
      <c r="R939" s="618" t="str">
        <f>IFERROR(IF(MATCH(C939,'Portfolio Construction'!$AT:$AT,0),"Yes","No"),"No")</f>
        <v>No</v>
      </c>
      <c r="S939" s="618" t="str">
        <f>IFERROR(IF(MATCH(C939,'Portfolio Construction'!$AV:$AV,0),"Yes","No"),"No")</f>
        <v>No</v>
      </c>
      <c r="T939" s="618" t="str">
        <f>IFERROR(IF(MATCH(C939,'Portfolio Construction'!$AX:$AX,0),"Yes","No"),"No")</f>
        <v>No</v>
      </c>
      <c r="U939" s="618" t="str">
        <f>IFERROR(IF(MATCH(C939,'Portfolio Construction'!$AZ:$AZ,0),"Yes","No"),"No")</f>
        <v>No</v>
      </c>
      <c r="V939" s="618" t="str">
        <f>IFERROR(IF(MATCH(C939,'Portfolio Construction'!$BB:$BB,0),"Yes","No"),"No")</f>
        <v>No</v>
      </c>
      <c r="W939" s="618">
        <f>IF(VLOOKUP($AU939,'FE Source'!$A:$W,3,FALSE)=0,"-",VLOOKUP($AU939,'FE Source'!$A:$W,3,FALSE))</f>
        <v>1.89</v>
      </c>
      <c r="X939" s="618">
        <f>IF(VLOOKUP($AU939,'FE Source'!$A:$W,4,FALSE)=0,"-",VLOOKUP($AU939,'FE Source'!$A:$W,4,FALSE))</f>
        <v>2.0499999999999998</v>
      </c>
      <c r="Y939" s="618">
        <f>IF(VLOOKUP($AU939,'FE Source'!$A:$W,5,FALSE)=0,"-",VLOOKUP($AU939,'FE Source'!$A:$W,5,FALSE))</f>
        <v>1</v>
      </c>
      <c r="Z939" s="618">
        <f>IF(VLOOKUP($AU939,'FE Source'!$A:$W,6,FALSE)=0,"-",VLOOKUP($AU939,'FE Source'!$A:$W,6,FALSE))</f>
        <v>3.89</v>
      </c>
      <c r="AA939" s="618">
        <f>IF(VLOOKUP($AU939,'FE Source'!$A:$W,7,FALSE)=0,"-",VLOOKUP($AU939,'FE Source'!$A:$W,7,FALSE))</f>
        <v>3.69</v>
      </c>
      <c r="AB939" s="618">
        <f>IF(VLOOKUP($AU939,'FE Source'!$A:$W,8,FALSE)=0,"-",VLOOKUP($AU939,'FE Source'!$A:$W,8,FALSE))</f>
        <v>4.1900000000000004</v>
      </c>
      <c r="AC939" s="632">
        <f>IF(VLOOKUP($AU939,'FE Source'!$A:$W,9,FALSE)=0,"-",VLOOKUP($AU939,'FE Source'!$A:$W,9,FALSE))</f>
        <v>1.58</v>
      </c>
      <c r="AD939" s="634">
        <f>IF(VLOOKUP($AU939,'FE Source'!$A:$W,10,FALSE)=0,"-",VLOOKUP($AU939,'FE Source'!$A:$W,10,FALSE))</f>
        <v>1.05</v>
      </c>
      <c r="AE939" s="618">
        <f>IF(VLOOKUP($AU939,'FE Source'!$A:$W,11,FALSE)=0,"-",VLOOKUP($AU939,'FE Source'!$A:$W,11,FALSE))</f>
        <v>7.65</v>
      </c>
      <c r="AF939" s="618">
        <f>IF(VLOOKUP($AU939,'FE Source'!$A:$W,12,FALSE)=0,"-",VLOOKUP($AU939,'FE Source'!$A:$W,12,FALSE))</f>
        <v>0.08</v>
      </c>
      <c r="AG939" s="618">
        <f>IF(VLOOKUP($AU939,'FE Source'!$A:$W,14,FALSE)=0,"-",VLOOKUP($AU939,'FE Source'!$A:$W,14,FALSE))</f>
        <v>-8.73</v>
      </c>
      <c r="AH939" s="102"/>
      <c r="AI939" s="618">
        <f>IF(VLOOKUP($AU939,'FE Source'!$A:$Y,20,FALSE)=0,"-",VLOOKUP($AU939,'FE Source'!$A:$Y,20,FALSE))</f>
        <v>113.78</v>
      </c>
      <c r="AJ939" s="102"/>
      <c r="AK939" s="102"/>
      <c r="AL939" s="632">
        <f>IF(VLOOKUP($AU939,'FE Source'!$A:$Y,19,FALSE)=0,"-",VLOOKUP($AU939,'FE Source'!$A:$Y,19,FALSE))</f>
        <v>89.43</v>
      </c>
      <c r="AM939" s="102"/>
      <c r="AN939" s="635">
        <f>IF(VLOOKUP($AU939,'FE Source'!$A:$W,13,FALSE)=0,"-",VLOOKUP($AU939,'FE Source'!$A:$W,13,FALSE))</f>
        <v>1070.5999999999999</v>
      </c>
      <c r="AO939" s="634" t="str">
        <f>IF(J939="no","-",IF(VLOOKUP($AU939,'FE Source'!$A:$W,15,FALSE)=0,"-",VLOOKUP($AU939,'FE Source'!$A:$W,15,FALSE)))</f>
        <v>-</v>
      </c>
      <c r="AP939" s="618" t="str">
        <f>IF(AO939="-","-",IF(VLOOKUP($AU939,'FE Source'!$A:$Z,21,FALSE)=0,"-",IF(VLOOKUP($AU939,'FE Source'!$A:$Z,21,FALSE)=2,"Semi-Annual",IF(VLOOKUP($AU939,'FE Source'!$A:$Z,21,FALSE)=4,"Quarterly",IF(VLOOKUP($AU939,'FE Source'!$A:$Z,21,FALSE)=12,"Monthly","Annual")))))</f>
        <v>-</v>
      </c>
      <c r="AQ939" s="632">
        <f t="array" ref="AQ939">IF(VLOOKUP($AU939,'FE Source'!$A:$W,16,FALSE)=0,"-",VLOOKUP($AU939,'FE Source'!$A:$W,16,FALSE))</f>
        <v>1.59</v>
      </c>
      <c r="AR939" s="636" t="str">
        <f>IF(VLOOKUP($AU939,'FE Source'!$A:$W,17,FALSE)=0,"-",VLOOKUP($AU939,'FE Source'!$A:$W,17,FALSE))</f>
        <v>-</v>
      </c>
      <c r="AS939" s="634">
        <f>IF(VLOOKUP($AU939,'FE Source'!$AN:$AS,4,FALSE)="",VLOOKUP($AU939,'FE Source'!$AN:$AS,3,FALSE),VLOOKUP($AU939,'FE Source'!$AN:$AS,4,FALSE))</f>
        <v>157.44</v>
      </c>
      <c r="AT939" s="637">
        <f>IF(VLOOKUP($AU939,'FE Source'!$AN:$AS,5,FALSE)=0,"-",VLOOKUP($AU939,'FE Source'!$AN:$AS,5,FALSE))</f>
        <v>45783</v>
      </c>
      <c r="AU939" s="636" t="s">
        <v>3073</v>
      </c>
      <c r="BE939" s="215">
        <f>IF(VLOOKUP($AU939,'FE Source'!$A:$AK,22,FALSE)=0,"-",VLOOKUP($AU939,'FE Source'!$A:$AK,22,FALSE))</f>
        <v>-6.13</v>
      </c>
      <c r="BF939" s="215">
        <f>IF(VLOOKUP($AU939,'FE Source'!$A:$AK,23,FALSE)=0,"-",VLOOKUP($AU939,'FE Source'!$A:$AK,23,FALSE))</f>
        <v>7.9</v>
      </c>
      <c r="BG939" s="215">
        <f>IF(VLOOKUP($AU939,'FE Source'!$A:$AK,24,FALSE)=0,"-",VLOOKUP($AU939,'FE Source'!$A:$AK,24,FALSE))</f>
        <v>5.15</v>
      </c>
      <c r="BH939" s="215">
        <f>IF(VLOOKUP($AU939,'FE Source'!$A:$AK,25,FALSE)=0,"-",VLOOKUP($AU939,'FE Source'!$A:$AK,25,FALSE))</f>
        <v>-6.14</v>
      </c>
      <c r="BI939" s="215">
        <f>IF(VLOOKUP($AU939,'FE Source'!$A:$AK,26,FALSE)=0,"-",VLOOKUP($AU939,'FE Source'!$A:$AK,26,FALSE))</f>
        <v>11.29</v>
      </c>
      <c r="BJ939" s="215">
        <f>IF(VLOOKUP($AU939,'FE Source'!$A:$AK,27,FALSE)=0,"-",VLOOKUP($AU939,'FE Source'!$A:$AK,27,FALSE))</f>
        <v>1.97</v>
      </c>
      <c r="BK939" s="215">
        <f>IF(VLOOKUP($AU939,'FE Source'!$A:$AK,28,FALSE)=0,"-",VLOOKUP($AU939,'FE Source'!$A:$AK,28,FALSE))</f>
        <v>4.3600000000000003</v>
      </c>
      <c r="BL939" s="215">
        <f>IF(VLOOKUP($AU939,'FE Source'!$A:$AK,29,FALSE)=0,"-",VLOOKUP($AU939,'FE Source'!$A:$AK,29,FALSE))</f>
        <v>-13.29</v>
      </c>
      <c r="BM939" s="215">
        <f>IF(VLOOKUP($AU939,'FE Source'!$A:$AK,30,FALSE)=0,"-",VLOOKUP($AU939,'FE Source'!$A:$AK,30,FALSE))</f>
        <v>9.76</v>
      </c>
      <c r="BN939" t="str">
        <f>IF(VLOOKUP($AU939,'FE Source'!$A:$AK,31,FALSE)="No Specified Index","-",IF(VLOOKUP($AU939,'FE Source'!$A:$AK,31,FALSE)=0,"-",VLOOKUP($AU939,'FE Source'!$A:$AK,31,FALSE)))</f>
        <v>-</v>
      </c>
      <c r="BO939" s="217">
        <f>IF(VLOOKUP($AU939,'FE Source'!$A:$AK,32,FALSE)=0,"-",VLOOKUP($AU939,'FE Source'!$A:$AK,32,FALSE))</f>
        <v>41535</v>
      </c>
      <c r="BP939" s="18">
        <f>IF(VLOOKUP($AU939,'FE Source'!$AZ:$BC,2,FALSE)=0,"-",VLOOKUP($AU939,'FE Source'!$AZ:$BC,2,FALSE))</f>
        <v>-3.51</v>
      </c>
      <c r="BQ939" s="18" t="str">
        <f>IF(VLOOKUP($AU939,'FE Source'!$AZ:$BC,3,FALSE)=0,"-",VLOOKUP($AU939,'FE Source'!$AZ:$BC,3,FALSE))</f>
        <v>-</v>
      </c>
      <c r="BR939" s="18" t="str">
        <f>IF(VLOOKUP($AU939,'FE Source'!$AZ:$BC,4,FALSE)=0,"-",VLOOKUP($AU939,'FE Source'!$AZ:$BC,4,FALSE))</f>
        <v>-</v>
      </c>
    </row>
    <row r="940" spans="3:70" ht="15">
      <c r="C940" s="650" t="str">
        <f>INDEX('UT - Retail'!$B$7:$B$1409,MATCH(AU940,'UT - Retail'!$U$7:$U$1409,0),1)</f>
        <v>Schroder International Selection Fund Global Sustainable Growth Hedged A Acc SGD</v>
      </c>
      <c r="D940" s="650"/>
      <c r="E940" s="618" t="str">
        <f>VLOOKUP(C940,'UT - Retail'!$B:$K,8,FALSE)</f>
        <v>Equities</v>
      </c>
      <c r="F940" s="618" t="str">
        <f>VLOOKUP(C940,'UT - Retail'!$B:$K,9,FALSE)</f>
        <v>Global</v>
      </c>
      <c r="G940" s="618" t="str">
        <f>VLOOKUP(C940,'UT - Retail'!$B:$K,10,FALSE)</f>
        <v>General</v>
      </c>
      <c r="H940" s="82" t="str">
        <f>VLOOKUP(C940,'UT - Retail'!$B:$N,13,FALSE)</f>
        <v>No</v>
      </c>
      <c r="I940" s="82" t="str">
        <f>VLOOKUP(C940,'UT - Retail'!$B:$Q,14,FALSE)</f>
        <v>No</v>
      </c>
      <c r="J940" s="618" t="str">
        <f>VLOOKUP(C940,'UT - Retail'!$B:$Q,11,FALSE)</f>
        <v>No</v>
      </c>
      <c r="K940" s="130" t="str">
        <f>VLOOKUP(C940,'UT - Retail'!$B:$P,15,FALSE)</f>
        <v>Yes</v>
      </c>
      <c r="L940" s="82" t="str">
        <f>VLOOKUP(C940,'UT - Retail'!$B:$Q,16,FALSE)</f>
        <v>Navigator</v>
      </c>
      <c r="M940" s="618" t="str">
        <f>VLOOKUP(C940,'UT - Retail'!$B:$K,6,FALSE)</f>
        <v>SGD</v>
      </c>
      <c r="N940" s="618" t="str">
        <f>IFERROR(IF(MATCH(C940,'Portfolio Construction'!$AL:$AL,0),"Yes","No"),"No")</f>
        <v>No</v>
      </c>
      <c r="O940" s="618" t="str">
        <f>IFERROR(IF(MATCH(C940,'Portfolio Construction'!$AN:$AN,0),"Yes","No"),"No")</f>
        <v>No</v>
      </c>
      <c r="P940" s="618" t="str">
        <f>IFERROR(IF(MATCH(C940,'Portfolio Construction'!$AP:$AP,0),"Yes","No"),"No")</f>
        <v>No</v>
      </c>
      <c r="Q940" s="618" t="str">
        <f>IFERROR(IF(MATCH(C940,'Portfolio Construction'!$AR:$AR,0),"Yes","No"),"No")</f>
        <v>No</v>
      </c>
      <c r="R940" s="618" t="str">
        <f>IFERROR(IF(MATCH(C940,'Portfolio Construction'!$AT:$AT,0),"Yes","No"),"No")</f>
        <v>No</v>
      </c>
      <c r="S940" s="618" t="str">
        <f>IFERROR(IF(MATCH(C940,'Portfolio Construction'!$AV:$AV,0),"Yes","No"),"No")</f>
        <v>No</v>
      </c>
      <c r="T940" s="618" t="str">
        <f>IFERROR(IF(MATCH(C940,'Portfolio Construction'!$AX:$AX,0),"Yes","No"),"No")</f>
        <v>No</v>
      </c>
      <c r="U940" s="618" t="str">
        <f>IFERROR(IF(MATCH(C940,'Portfolio Construction'!$AZ:$AZ,0),"Yes","No"),"No")</f>
        <v>No</v>
      </c>
      <c r="V940" s="618" t="str">
        <f>IFERROR(IF(MATCH(C940,'Portfolio Construction'!$BB:$BB,0),"Yes","No"),"No")</f>
        <v>No</v>
      </c>
      <c r="W940" s="618">
        <f>IF(VLOOKUP($AU940,'FE Source'!$A:$W,3,FALSE)=0,"-",VLOOKUP($AU940,'FE Source'!$A:$W,3,FALSE))</f>
        <v>-1.3</v>
      </c>
      <c r="X940" s="618">
        <f>IF(VLOOKUP($AU940,'FE Source'!$A:$W,4,FALSE)=0,"-",VLOOKUP($AU940,'FE Source'!$A:$W,4,FALSE))</f>
        <v>9.5399999999999991</v>
      </c>
      <c r="Y940" s="618">
        <f>IF(VLOOKUP($AU940,'FE Source'!$A:$W,5,FALSE)=0,"-",VLOOKUP($AU940,'FE Source'!$A:$W,5,FALSE))</f>
        <v>-2.77</v>
      </c>
      <c r="Z940" s="618">
        <f>IF(VLOOKUP($AU940,'FE Source'!$A:$W,6,FALSE)=0,"-",VLOOKUP($AU940,'FE Source'!$A:$W,6,FALSE))</f>
        <v>2.5299999999999998</v>
      </c>
      <c r="AA940" s="618" t="str">
        <f>IF(VLOOKUP($AU940,'FE Source'!$A:$W,7,FALSE)=0,"-",VLOOKUP($AU940,'FE Source'!$A:$W,7,FALSE))</f>
        <v>-</v>
      </c>
      <c r="AB940" s="618" t="str">
        <f>IF(VLOOKUP($AU940,'FE Source'!$A:$W,8,FALSE)=0,"-",VLOOKUP($AU940,'FE Source'!$A:$W,8,FALSE))</f>
        <v>-</v>
      </c>
      <c r="AC940" s="632" t="str">
        <f>IF(VLOOKUP($AU940,'FE Source'!$A:$W,9,FALSE)=0,"-",VLOOKUP($AU940,'FE Source'!$A:$W,9,FALSE))</f>
        <v>-</v>
      </c>
      <c r="AD940" s="634" t="str">
        <f>IF(VLOOKUP($AU940,'FE Source'!$A:$W,10,FALSE)=0,"-",VLOOKUP($AU940,'FE Source'!$A:$W,10,FALSE))</f>
        <v>-</v>
      </c>
      <c r="AE940" s="618" t="str">
        <f>IF(VLOOKUP($AU940,'FE Source'!$A:$W,11,FALSE)=0,"-",VLOOKUP($AU940,'FE Source'!$A:$W,11,FALSE))</f>
        <v>-</v>
      </c>
      <c r="AF940" s="618" t="str">
        <f>IF(VLOOKUP($AU940,'FE Source'!$A:$W,12,FALSE)=0,"-",VLOOKUP($AU940,'FE Source'!$A:$W,12,FALSE))</f>
        <v>-</v>
      </c>
      <c r="AG940" s="618" t="str">
        <f>IF(VLOOKUP($AU940,'FE Source'!$A:$W,14,FALSE)=0,"-",VLOOKUP($AU940,'FE Source'!$A:$W,14,FALSE))</f>
        <v>-</v>
      </c>
      <c r="AH940" s="102"/>
      <c r="AI940" s="618" t="str">
        <f>IF(VLOOKUP($AU940,'FE Source'!$A:$Y,20,FALSE)=0,"-",VLOOKUP($AU940,'FE Source'!$A:$Y,20,FALSE))</f>
        <v>-</v>
      </c>
      <c r="AJ940" s="102"/>
      <c r="AK940" s="102"/>
      <c r="AL940" s="632" t="str">
        <f>IF(VLOOKUP($AU940,'FE Source'!$A:$Y,19,FALSE)=0,"-",VLOOKUP($AU940,'FE Source'!$A:$Y,19,FALSE))</f>
        <v>-</v>
      </c>
      <c r="AM940" s="102"/>
      <c r="AN940" s="635">
        <f>IF(VLOOKUP($AU940,'FE Source'!$A:$W,13,FALSE)=0,"-",VLOOKUP($AU940,'FE Source'!$A:$W,13,FALSE))</f>
        <v>5814.5</v>
      </c>
      <c r="AO940" s="634" t="str">
        <f>IF(J940="no","-",IF(VLOOKUP($AU940,'FE Source'!$A:$W,15,FALSE)=0,"-",VLOOKUP($AU940,'FE Source'!$A:$W,15,FALSE)))</f>
        <v>-</v>
      </c>
      <c r="AP940" s="618" t="str">
        <f>IF(AO940="-","-",IF(VLOOKUP($AU940,'FE Source'!$A:$Z,21,FALSE)=0,"-",IF(VLOOKUP($AU940,'FE Source'!$A:$Z,21,FALSE)=2,"Semi-Annual",IF(VLOOKUP($AU940,'FE Source'!$A:$Z,21,FALSE)=4,"Quarterly",IF(VLOOKUP($AU940,'FE Source'!$A:$Z,21,FALSE)=12,"Monthly","Annual")))))</f>
        <v>-</v>
      </c>
      <c r="AQ940" s="632">
        <f t="array" ref="AQ940">IF(VLOOKUP($AU940,'FE Source'!$A:$W,16,FALSE)=0,"-",VLOOKUP($AU940,'FE Source'!$A:$W,16,FALSE))</f>
        <v>1.68</v>
      </c>
      <c r="AR940" s="636" t="str">
        <f>IF(VLOOKUP($AU940,'FE Source'!$A:$W,17,FALSE)=0,"-",VLOOKUP($AU940,'FE Source'!$A:$W,17,FALSE))</f>
        <v>-</v>
      </c>
      <c r="AS940" s="634">
        <f>IF(VLOOKUP($AU940,'FE Source'!$AN:$AS,4,FALSE)="",VLOOKUP($AU940,'FE Source'!$AN:$AS,3,FALSE),VLOOKUP($AU940,'FE Source'!$AN:$AS,4,FALSE))</f>
        <v>134.53</v>
      </c>
      <c r="AT940" s="637">
        <f>IF(VLOOKUP($AU940,'FE Source'!$AN:$AS,5,FALSE)=0,"-",VLOOKUP($AU940,'FE Source'!$AN:$AS,5,FALSE))</f>
        <v>45783</v>
      </c>
      <c r="AU940" s="636" t="s">
        <v>8831</v>
      </c>
      <c r="BE940" s="215" t="str">
        <f>IF(VLOOKUP($AU940,'FE Source'!$A:$AK,22,FALSE)=0,"-",VLOOKUP($AU940,'FE Source'!$A:$AK,22,FALSE))</f>
        <v>-</v>
      </c>
      <c r="BF940" s="215" t="str">
        <f>IF(VLOOKUP($AU940,'FE Source'!$A:$AK,23,FALSE)=0,"-",VLOOKUP($AU940,'FE Source'!$A:$AK,23,FALSE))</f>
        <v>-</v>
      </c>
      <c r="BG940" s="215" t="str">
        <f>IF(VLOOKUP($AU940,'FE Source'!$A:$AK,24,FALSE)=0,"-",VLOOKUP($AU940,'FE Source'!$A:$AK,24,FALSE))</f>
        <v>-</v>
      </c>
      <c r="BH940" s="215" t="str">
        <f>IF(VLOOKUP($AU940,'FE Source'!$A:$AK,25,FALSE)=0,"-",VLOOKUP($AU940,'FE Source'!$A:$AK,25,FALSE))</f>
        <v>-</v>
      </c>
      <c r="BI940" s="215" t="str">
        <f>IF(VLOOKUP($AU940,'FE Source'!$A:$AK,26,FALSE)=0,"-",VLOOKUP($AU940,'FE Source'!$A:$AK,26,FALSE))</f>
        <v>-</v>
      </c>
      <c r="BJ940" s="215" t="str">
        <f>IF(VLOOKUP($AU940,'FE Source'!$A:$AK,27,FALSE)=0,"-",VLOOKUP($AU940,'FE Source'!$A:$AK,27,FALSE))</f>
        <v>-</v>
      </c>
      <c r="BK940" s="215" t="str">
        <f>IF(VLOOKUP($AU940,'FE Source'!$A:$AK,28,FALSE)=0,"-",VLOOKUP($AU940,'FE Source'!$A:$AK,28,FALSE))</f>
        <v>-</v>
      </c>
      <c r="BL940" s="215" t="str">
        <f>IF(VLOOKUP($AU940,'FE Source'!$A:$AK,29,FALSE)=0,"-",VLOOKUP($AU940,'FE Source'!$A:$AK,29,FALSE))</f>
        <v>-</v>
      </c>
      <c r="BM940" s="215">
        <f>IF(VLOOKUP($AU940,'FE Source'!$A:$AK,30,FALSE)=0,"-",VLOOKUP($AU940,'FE Source'!$A:$AK,30,FALSE))</f>
        <v>20.21</v>
      </c>
      <c r="BN940" t="str">
        <f>IF(VLOOKUP($AU940,'FE Source'!$A:$AK,31,FALSE)="No Specified Index","-",IF(VLOOKUP($AU940,'FE Source'!$A:$AK,31,FALSE)=0,"-",VLOOKUP($AU940,'FE Source'!$A:$AK,31,FALSE)))</f>
        <v>MSCI AC World (Net TR) Index</v>
      </c>
      <c r="BO940" s="217">
        <f>IF(VLOOKUP($AU940,'FE Source'!$A:$AK,32,FALSE)=0,"-",VLOOKUP($AU940,'FE Source'!$A:$AK,32,FALSE))</f>
        <v>44727</v>
      </c>
      <c r="BP940" s="18" t="str">
        <f>IF(VLOOKUP($AU940,'FE Source'!$AZ:$BC,2,FALSE)=0,"-",VLOOKUP($AU940,'FE Source'!$AZ:$BC,2,FALSE))</f>
        <v>-</v>
      </c>
      <c r="BQ940" s="18" t="str">
        <f>IF(VLOOKUP($AU940,'FE Source'!$AZ:$BC,3,FALSE)=0,"-",VLOOKUP($AU940,'FE Source'!$AZ:$BC,3,FALSE))</f>
        <v>-</v>
      </c>
      <c r="BR940" s="18" t="str">
        <f>IF(VLOOKUP($AU940,'FE Source'!$AZ:$BC,4,FALSE)=0,"-",VLOOKUP($AU940,'FE Source'!$AZ:$BC,4,FALSE))</f>
        <v>-</v>
      </c>
    </row>
    <row r="941" spans="3:70" ht="15">
      <c r="C941" s="650" t="str">
        <f>INDEX('UT - Retail'!$B$7:$B$1409,MATCH(AU941,'UT - Retail'!$U$7:$U$1409,0),1)</f>
        <v>Schroder International Selection Fund Sustainable Asian Equity A Acc SGD</v>
      </c>
      <c r="D941" s="650"/>
      <c r="E941" s="618" t="str">
        <f>VLOOKUP(C941,'UT - Retail'!$B:$K,8,FALSE)</f>
        <v>Equities</v>
      </c>
      <c r="F941" s="618" t="str">
        <f>VLOOKUP(C941,'UT - Retail'!$B:$K,9,FALSE)</f>
        <v>Asia Pacific ex-Japan</v>
      </c>
      <c r="G941" s="618" t="str">
        <f>VLOOKUP(C941,'UT - Retail'!$B:$K,10,FALSE)</f>
        <v>General</v>
      </c>
      <c r="H941" s="82" t="str">
        <f>VLOOKUP(C941,'UT - Retail'!$B:$N,13,FALSE)</f>
        <v>No</v>
      </c>
      <c r="I941" s="82" t="str">
        <f>VLOOKUP(C941,'UT - Retail'!$B:$Q,14,FALSE)</f>
        <v>No</v>
      </c>
      <c r="J941" s="618" t="str">
        <f>VLOOKUP(C941,'UT - Retail'!$B:$Q,11,FALSE)</f>
        <v>No</v>
      </c>
      <c r="K941" s="130" t="str">
        <f>VLOOKUP(C941,'UT - Retail'!$B:$P,15,FALSE)</f>
        <v>Yes</v>
      </c>
      <c r="L941" s="82" t="str">
        <f>VLOOKUP(C941,'UT - Retail'!$B:$Q,16,FALSE)</f>
        <v>Both</v>
      </c>
      <c r="M941" s="618" t="str">
        <f>VLOOKUP(C941,'UT - Retail'!$B:$K,6,FALSE)</f>
        <v>SGD</v>
      </c>
      <c r="N941" s="618" t="str">
        <f>IFERROR(IF(MATCH(C941,'Portfolio Construction'!$AL:$AL,0),"Yes","No"),"No")</f>
        <v>No</v>
      </c>
      <c r="O941" s="618" t="str">
        <f>IFERROR(IF(MATCH(C941,'Portfolio Construction'!$AN:$AN,0),"Yes","No"),"No")</f>
        <v>No</v>
      </c>
      <c r="P941" s="618" t="str">
        <f>IFERROR(IF(MATCH(C941,'Portfolio Construction'!$AP:$AP,0),"Yes","No"),"No")</f>
        <v>No</v>
      </c>
      <c r="Q941" s="618" t="str">
        <f>IFERROR(IF(MATCH(C941,'Portfolio Construction'!$AR:$AR,0),"Yes","No"),"No")</f>
        <v>No</v>
      </c>
      <c r="R941" s="618" t="str">
        <f>IFERROR(IF(MATCH(C941,'Portfolio Construction'!$AT:$AT,0),"Yes","No"),"No")</f>
        <v>No</v>
      </c>
      <c r="S941" s="618" t="str">
        <f>IFERROR(IF(MATCH(C941,'Portfolio Construction'!$AV:$AV,0),"Yes","No"),"No")</f>
        <v>No</v>
      </c>
      <c r="T941" s="618" t="str">
        <f>IFERROR(IF(MATCH(C941,'Portfolio Construction'!$AX:$AX,0),"Yes","No"),"No")</f>
        <v>No</v>
      </c>
      <c r="U941" s="618" t="str">
        <f>IFERROR(IF(MATCH(C941,'Portfolio Construction'!$AZ:$AZ,0),"Yes","No"),"No")</f>
        <v>No</v>
      </c>
      <c r="V941" s="618" t="str">
        <f>IFERROR(IF(MATCH(C941,'Portfolio Construction'!$BB:$BB,0),"Yes","No"),"No")</f>
        <v>No</v>
      </c>
      <c r="W941" s="618">
        <f>IF(VLOOKUP($AU941,'FE Source'!$A:$W,3,FALSE)=0,"-",VLOOKUP($AU941,'FE Source'!$A:$W,3,FALSE))</f>
        <v>-0.24</v>
      </c>
      <c r="X941" s="618">
        <f>IF(VLOOKUP($AU941,'FE Source'!$A:$W,4,FALSE)=0,"-",VLOOKUP($AU941,'FE Source'!$A:$W,4,FALSE))</f>
        <v>6.5</v>
      </c>
      <c r="Y941" s="618">
        <f>IF(VLOOKUP($AU941,'FE Source'!$A:$W,5,FALSE)=0,"-",VLOOKUP($AU941,'FE Source'!$A:$W,5,FALSE))</f>
        <v>-1.01</v>
      </c>
      <c r="Z941" s="618">
        <f>IF(VLOOKUP($AU941,'FE Source'!$A:$W,6,FALSE)=0,"-",VLOOKUP($AU941,'FE Source'!$A:$W,6,FALSE))</f>
        <v>6.95</v>
      </c>
      <c r="AA941" s="618">
        <f>IF(VLOOKUP($AU941,'FE Source'!$A:$W,7,FALSE)=0,"-",VLOOKUP($AU941,'FE Source'!$A:$W,7,FALSE))</f>
        <v>3.21</v>
      </c>
      <c r="AB941" s="618" t="str">
        <f>IF(VLOOKUP($AU941,'FE Source'!$A:$W,8,FALSE)=0,"-",VLOOKUP($AU941,'FE Source'!$A:$W,8,FALSE))</f>
        <v>-</v>
      </c>
      <c r="AC941" s="632" t="str">
        <f>IF(VLOOKUP($AU941,'FE Source'!$A:$W,9,FALSE)=0,"-",VLOOKUP($AU941,'FE Source'!$A:$W,9,FALSE))</f>
        <v>-</v>
      </c>
      <c r="AD941" s="634">
        <f>IF(VLOOKUP($AU941,'FE Source'!$A:$W,10,FALSE)=0,"-",VLOOKUP($AU941,'FE Source'!$A:$W,10,FALSE))</f>
        <v>0.96</v>
      </c>
      <c r="AE941" s="618">
        <f>IF(VLOOKUP($AU941,'FE Source'!$A:$W,11,FALSE)=0,"-",VLOOKUP($AU941,'FE Source'!$A:$W,11,FALSE))</f>
        <v>12.67</v>
      </c>
      <c r="AF941" s="618" t="str">
        <f>IF(VLOOKUP($AU941,'FE Source'!$A:$W,12,FALSE)=0,"-",VLOOKUP($AU941,'FE Source'!$A:$W,12,FALSE))</f>
        <v>-</v>
      </c>
      <c r="AG941" s="618">
        <f>IF(VLOOKUP($AU941,'FE Source'!$A:$W,14,FALSE)=0,"-",VLOOKUP($AU941,'FE Source'!$A:$W,14,FALSE))</f>
        <v>-16.36</v>
      </c>
      <c r="AH941" s="102"/>
      <c r="AI941" s="618">
        <f>IF(VLOOKUP($AU941,'FE Source'!$A:$Y,20,FALSE)=0,"-",VLOOKUP($AU941,'FE Source'!$A:$Y,20,FALSE))</f>
        <v>105.85</v>
      </c>
      <c r="AJ941" s="102"/>
      <c r="AK941" s="102"/>
      <c r="AL941" s="632">
        <f>IF(VLOOKUP($AU941,'FE Source'!$A:$Y,19,FALSE)=0,"-",VLOOKUP($AU941,'FE Source'!$A:$Y,19,FALSE))</f>
        <v>93.66</v>
      </c>
      <c r="AM941" s="102"/>
      <c r="AN941" s="635">
        <f>IF(VLOOKUP($AU941,'FE Source'!$A:$W,13,FALSE)=0,"-",VLOOKUP($AU941,'FE Source'!$A:$W,13,FALSE))</f>
        <v>240.7</v>
      </c>
      <c r="AO941" s="634" t="str">
        <f>IF(J941="no","-",IF(VLOOKUP($AU941,'FE Source'!$A:$W,15,FALSE)=0,"-",VLOOKUP($AU941,'FE Source'!$A:$W,15,FALSE)))</f>
        <v>-</v>
      </c>
      <c r="AP941" s="618" t="str">
        <f>IF(AO941="-","-",IF(VLOOKUP($AU941,'FE Source'!$A:$Z,21,FALSE)=0,"-",IF(VLOOKUP($AU941,'FE Source'!$A:$Z,21,FALSE)=2,"Semi-Annual",IF(VLOOKUP($AU941,'FE Source'!$A:$Z,21,FALSE)=4,"Quarterly",IF(VLOOKUP($AU941,'FE Source'!$A:$Z,21,FALSE)=12,"Monthly","Annual")))))</f>
        <v>-</v>
      </c>
      <c r="AQ941" s="632">
        <f t="array" ref="AQ941">IF(VLOOKUP($AU941,'FE Source'!$A:$W,16,FALSE)=0,"-",VLOOKUP($AU941,'FE Source'!$A:$W,16,FALSE))</f>
        <v>1.86</v>
      </c>
      <c r="AR941" s="636" t="str">
        <f>IF(VLOOKUP($AU941,'FE Source'!$A:$W,17,FALSE)=0,"-",VLOOKUP($AU941,'FE Source'!$A:$W,17,FALSE))</f>
        <v>Neutral</v>
      </c>
      <c r="AS941" s="634">
        <f>IF(VLOOKUP($AU941,'FE Source'!$AN:$AS,4,FALSE)="",VLOOKUP($AU941,'FE Source'!$AN:$AS,3,FALSE),VLOOKUP($AU941,'FE Source'!$AN:$AS,4,FALSE))</f>
        <v>93.73</v>
      </c>
      <c r="AT941" s="637">
        <f>IF(VLOOKUP($AU941,'FE Source'!$AN:$AS,5,FALSE)=0,"-",VLOOKUP($AU941,'FE Source'!$AN:$AS,5,FALSE))</f>
        <v>45783</v>
      </c>
      <c r="AU941" s="636" t="s">
        <v>11723</v>
      </c>
      <c r="BE941" s="215" t="str">
        <f>IF(VLOOKUP($AU941,'FE Source'!$A:$AK,22,FALSE)=0,"-",VLOOKUP($AU941,'FE Source'!$A:$AK,22,FALSE))</f>
        <v>-</v>
      </c>
      <c r="BF941" s="215" t="str">
        <f>IF(VLOOKUP($AU941,'FE Source'!$A:$AK,23,FALSE)=0,"-",VLOOKUP($AU941,'FE Source'!$A:$AK,23,FALSE))</f>
        <v>-</v>
      </c>
      <c r="BG941" s="215" t="str">
        <f>IF(VLOOKUP($AU941,'FE Source'!$A:$AK,24,FALSE)=0,"-",VLOOKUP($AU941,'FE Source'!$A:$AK,24,FALSE))</f>
        <v>-</v>
      </c>
      <c r="BH941" s="215" t="str">
        <f>IF(VLOOKUP($AU941,'FE Source'!$A:$AK,25,FALSE)=0,"-",VLOOKUP($AU941,'FE Source'!$A:$AK,25,FALSE))</f>
        <v>-</v>
      </c>
      <c r="BI941" s="215" t="str">
        <f>IF(VLOOKUP($AU941,'FE Source'!$A:$AK,26,FALSE)=0,"-",VLOOKUP($AU941,'FE Source'!$A:$AK,26,FALSE))</f>
        <v>-</v>
      </c>
      <c r="BJ941" s="215" t="str">
        <f>IF(VLOOKUP($AU941,'FE Source'!$A:$AK,27,FALSE)=0,"-",VLOOKUP($AU941,'FE Source'!$A:$AK,27,FALSE))</f>
        <v>-</v>
      </c>
      <c r="BK941" s="215" t="str">
        <f>IF(VLOOKUP($AU941,'FE Source'!$A:$AK,28,FALSE)=0,"-",VLOOKUP($AU941,'FE Source'!$A:$AK,28,FALSE))</f>
        <v>-</v>
      </c>
      <c r="BL941" s="215" t="str">
        <f>IF(VLOOKUP($AU941,'FE Source'!$A:$AK,29,FALSE)=0,"-",VLOOKUP($AU941,'FE Source'!$A:$AK,29,FALSE))</f>
        <v>-</v>
      </c>
      <c r="BM941" s="215">
        <f>IF(VLOOKUP($AU941,'FE Source'!$A:$AK,30,FALSE)=0,"-",VLOOKUP($AU941,'FE Source'!$A:$AK,30,FALSE))</f>
        <v>1.19</v>
      </c>
      <c r="BN941" t="str">
        <f>IF(VLOOKUP($AU941,'FE Source'!$A:$AK,31,FALSE)="No Specified Index","-",IF(VLOOKUP($AU941,'FE Source'!$A:$AK,31,FALSE)=0,"-",VLOOKUP($AU941,'FE Source'!$A:$AK,31,FALSE)))</f>
        <v>MSCI AC Asia Pacific ex Japan</v>
      </c>
      <c r="BO941" s="217">
        <f>IF(VLOOKUP($AU941,'FE Source'!$A:$AK,32,FALSE)=0,"-",VLOOKUP($AU941,'FE Source'!$A:$AK,32,FALSE))</f>
        <v>44580</v>
      </c>
      <c r="BP941" s="18" t="str">
        <f>IF(VLOOKUP($AU941,'FE Source'!$AZ:$BC,2,FALSE)=0,"-",VLOOKUP($AU941,'FE Source'!$AZ:$BC,2,FALSE))</f>
        <v>-</v>
      </c>
      <c r="BQ941" s="18" t="str">
        <f>IF(VLOOKUP($AU941,'FE Source'!$AZ:$BC,3,FALSE)=0,"-",VLOOKUP($AU941,'FE Source'!$AZ:$BC,3,FALSE))</f>
        <v>-</v>
      </c>
      <c r="BR941" s="18" t="str">
        <f>IF(VLOOKUP($AU941,'FE Source'!$AZ:$BC,4,FALSE)=0,"-",VLOOKUP($AU941,'FE Source'!$AZ:$BC,4,FALSE))</f>
        <v>-</v>
      </c>
    </row>
    <row r="942" spans="3:70" ht="15">
      <c r="C942" s="650" t="str">
        <f>INDEX('UT - Retail'!$B$7:$B$1409,MATCH(AU942,'UT - Retail'!$U$7:$U$1409,0),1)</f>
        <v>Schroder International Selection Fund Sustainable Asian Equity A Acc USD</v>
      </c>
      <c r="D942" s="650"/>
      <c r="E942" s="618" t="str">
        <f>VLOOKUP(C942,'UT - Retail'!$B:$K,8,FALSE)</f>
        <v>Equities</v>
      </c>
      <c r="F942" s="618" t="str">
        <f>VLOOKUP(C942,'UT - Retail'!$B:$K,9,FALSE)</f>
        <v>Asia Pacific ex-Japan</v>
      </c>
      <c r="G942" s="618" t="str">
        <f>VLOOKUP(C942,'UT - Retail'!$B:$K,10,FALSE)</f>
        <v>General</v>
      </c>
      <c r="H942" s="82" t="str">
        <f>VLOOKUP(C942,'UT - Retail'!$B:$N,13,FALSE)</f>
        <v>No</v>
      </c>
      <c r="I942" s="82" t="str">
        <f>VLOOKUP(C942,'UT - Retail'!$B:$Q,14,FALSE)</f>
        <v>No</v>
      </c>
      <c r="J942" s="618" t="str">
        <f>VLOOKUP(C942,'UT - Retail'!$B:$Q,11,FALSE)</f>
        <v>No</v>
      </c>
      <c r="K942" s="130" t="str">
        <f>VLOOKUP(C942,'UT - Retail'!$B:$P,15,FALSE)</f>
        <v>No</v>
      </c>
      <c r="L942" s="82" t="str">
        <f>VLOOKUP(C942,'UT - Retail'!$B:$Q,16,FALSE)</f>
        <v>Both</v>
      </c>
      <c r="M942" s="618" t="str">
        <f>VLOOKUP(C942,'UT - Retail'!$B:$K,6,FALSE)</f>
        <v>USD</v>
      </c>
      <c r="N942" s="618" t="str">
        <f>IFERROR(IF(MATCH(C942,'Portfolio Construction'!$AL:$AL,0),"Yes","No"),"No")</f>
        <v>No</v>
      </c>
      <c r="O942" s="618" t="str">
        <f>IFERROR(IF(MATCH(C942,'Portfolio Construction'!$AN:$AN,0),"Yes","No"),"No")</f>
        <v>No</v>
      </c>
      <c r="P942" s="618" t="str">
        <f>IFERROR(IF(MATCH(C942,'Portfolio Construction'!$AP:$AP,0),"Yes","No"),"No")</f>
        <v>No</v>
      </c>
      <c r="Q942" s="618" t="str">
        <f>IFERROR(IF(MATCH(C942,'Portfolio Construction'!$AR:$AR,0),"Yes","No"),"No")</f>
        <v>No</v>
      </c>
      <c r="R942" s="618" t="str">
        <f>IFERROR(IF(MATCH(C942,'Portfolio Construction'!$AT:$AT,0),"Yes","No"),"No")</f>
        <v>No</v>
      </c>
      <c r="S942" s="618" t="str">
        <f>IFERROR(IF(MATCH(C942,'Portfolio Construction'!$AV:$AV,0),"Yes","No"),"No")</f>
        <v>No</v>
      </c>
      <c r="T942" s="618" t="str">
        <f>IFERROR(IF(MATCH(C942,'Portfolio Construction'!$AX:$AX,0),"Yes","No"),"No")</f>
        <v>No</v>
      </c>
      <c r="U942" s="618" t="str">
        <f>IFERROR(IF(MATCH(C942,'Portfolio Construction'!$AZ:$AZ,0),"Yes","No"),"No")</f>
        <v>No</v>
      </c>
      <c r="V942" s="618" t="str">
        <f>IFERROR(IF(MATCH(C942,'Portfolio Construction'!$BB:$BB,0),"Yes","No"),"No")</f>
        <v>No</v>
      </c>
      <c r="W942" s="618">
        <f>IF(VLOOKUP($AU942,'FE Source'!$A:$W,3,FALSE)=0,"-",VLOOKUP($AU942,'FE Source'!$A:$W,3,FALSE))</f>
        <v>-0.2</v>
      </c>
      <c r="X942" s="618">
        <f>IF(VLOOKUP($AU942,'FE Source'!$A:$W,4,FALSE)=0,"-",VLOOKUP($AU942,'FE Source'!$A:$W,4,FALSE))</f>
        <v>6.34</v>
      </c>
      <c r="Y942" s="618">
        <f>IF(VLOOKUP($AU942,'FE Source'!$A:$W,5,FALSE)=0,"-",VLOOKUP($AU942,'FE Source'!$A:$W,5,FALSE))</f>
        <v>-0.82</v>
      </c>
      <c r="Z942" s="618">
        <f>IF(VLOOKUP($AU942,'FE Source'!$A:$W,6,FALSE)=0,"-",VLOOKUP($AU942,'FE Source'!$A:$W,6,FALSE))</f>
        <v>6.94</v>
      </c>
      <c r="AA942" s="618">
        <f>IF(VLOOKUP($AU942,'FE Source'!$A:$W,7,FALSE)=0,"-",VLOOKUP($AU942,'FE Source'!$A:$W,7,FALSE))</f>
        <v>3.3</v>
      </c>
      <c r="AB942" s="618" t="str">
        <f>IF(VLOOKUP($AU942,'FE Source'!$A:$W,8,FALSE)=0,"-",VLOOKUP($AU942,'FE Source'!$A:$W,8,FALSE))</f>
        <v>-</v>
      </c>
      <c r="AC942" s="632" t="str">
        <f>IF(VLOOKUP($AU942,'FE Source'!$A:$W,9,FALSE)=0,"-",VLOOKUP($AU942,'FE Source'!$A:$W,9,FALSE))</f>
        <v>-</v>
      </c>
      <c r="AD942" s="634">
        <f>IF(VLOOKUP($AU942,'FE Source'!$A:$W,10,FALSE)=0,"-",VLOOKUP($AU942,'FE Source'!$A:$W,10,FALSE))</f>
        <v>0.97</v>
      </c>
      <c r="AE942" s="618">
        <f>IF(VLOOKUP($AU942,'FE Source'!$A:$W,11,FALSE)=0,"-",VLOOKUP($AU942,'FE Source'!$A:$W,11,FALSE))</f>
        <v>12.73</v>
      </c>
      <c r="AF942" s="618" t="str">
        <f>IF(VLOOKUP($AU942,'FE Source'!$A:$W,12,FALSE)=0,"-",VLOOKUP($AU942,'FE Source'!$A:$W,12,FALSE))</f>
        <v>-</v>
      </c>
      <c r="AG942" s="618">
        <f>IF(VLOOKUP($AU942,'FE Source'!$A:$W,14,FALSE)=0,"-",VLOOKUP($AU942,'FE Source'!$A:$W,14,FALSE))</f>
        <v>-16.46</v>
      </c>
      <c r="AH942" s="102"/>
      <c r="AI942" s="618">
        <f>IF(VLOOKUP($AU942,'FE Source'!$A:$Y,20,FALSE)=0,"-",VLOOKUP($AU942,'FE Source'!$A:$Y,20,FALSE))</f>
        <v>106.26</v>
      </c>
      <c r="AJ942" s="102"/>
      <c r="AK942" s="102"/>
      <c r="AL942" s="632">
        <f>IF(VLOOKUP($AU942,'FE Source'!$A:$Y,19,FALSE)=0,"-",VLOOKUP($AU942,'FE Source'!$A:$Y,19,FALSE))</f>
        <v>94.11</v>
      </c>
      <c r="AM942" s="102"/>
      <c r="AN942" s="635">
        <f>IF(VLOOKUP($AU942,'FE Source'!$A:$W,13,FALSE)=0,"-",VLOOKUP($AU942,'FE Source'!$A:$W,13,FALSE))</f>
        <v>240.7</v>
      </c>
      <c r="AO942" s="634" t="str">
        <f>IF(J942="no","-",IF(VLOOKUP($AU942,'FE Source'!$A:$W,15,FALSE)=0,"-",VLOOKUP($AU942,'FE Source'!$A:$W,15,FALSE)))</f>
        <v>-</v>
      </c>
      <c r="AP942" s="618" t="str">
        <f>IF(AO942="-","-",IF(VLOOKUP($AU942,'FE Source'!$A:$Z,21,FALSE)=0,"-",IF(VLOOKUP($AU942,'FE Source'!$A:$Z,21,FALSE)=2,"Semi-Annual",IF(VLOOKUP($AU942,'FE Source'!$A:$Z,21,FALSE)=4,"Quarterly",IF(VLOOKUP($AU942,'FE Source'!$A:$Z,21,FALSE)=12,"Monthly","Annual")))))</f>
        <v>-</v>
      </c>
      <c r="AQ942" s="632">
        <f t="array" ref="AQ942">IF(VLOOKUP($AU942,'FE Source'!$A:$W,16,FALSE)=0,"-",VLOOKUP($AU942,'FE Source'!$A:$W,16,FALSE))</f>
        <v>1.85</v>
      </c>
      <c r="AR942" s="636" t="str">
        <f>IF(VLOOKUP($AU942,'FE Source'!$A:$W,17,FALSE)=0,"-",VLOOKUP($AU942,'FE Source'!$A:$W,17,FALSE))</f>
        <v>Neutral</v>
      </c>
      <c r="AS942" s="634">
        <f>IF(VLOOKUP($AU942,'FE Source'!$AN:$AS,4,FALSE)="",VLOOKUP($AU942,'FE Source'!$AN:$AS,3,FALSE),VLOOKUP($AU942,'FE Source'!$AN:$AS,4,FALSE))</f>
        <v>106.94</v>
      </c>
      <c r="AT942" s="637">
        <f>IF(VLOOKUP($AU942,'FE Source'!$AN:$AS,5,FALSE)=0,"-",VLOOKUP($AU942,'FE Source'!$AN:$AS,5,FALSE))</f>
        <v>45783</v>
      </c>
      <c r="AU942" s="636" t="s">
        <v>11717</v>
      </c>
      <c r="BE942" s="215" t="str">
        <f>IF(VLOOKUP($AU942,'FE Source'!$A:$AK,22,FALSE)=0,"-",VLOOKUP($AU942,'FE Source'!$A:$AK,22,FALSE))</f>
        <v>-</v>
      </c>
      <c r="BF942" s="215" t="str">
        <f>IF(VLOOKUP($AU942,'FE Source'!$A:$AK,23,FALSE)=0,"-",VLOOKUP($AU942,'FE Source'!$A:$AK,23,FALSE))</f>
        <v>-</v>
      </c>
      <c r="BG942" s="215" t="str">
        <f>IF(VLOOKUP($AU942,'FE Source'!$A:$AK,24,FALSE)=0,"-",VLOOKUP($AU942,'FE Source'!$A:$AK,24,FALSE))</f>
        <v>-</v>
      </c>
      <c r="BH942" s="215" t="str">
        <f>IF(VLOOKUP($AU942,'FE Source'!$A:$AK,25,FALSE)=0,"-",VLOOKUP($AU942,'FE Source'!$A:$AK,25,FALSE))</f>
        <v>-</v>
      </c>
      <c r="BI942" s="215" t="str">
        <f>IF(VLOOKUP($AU942,'FE Source'!$A:$AK,26,FALSE)=0,"-",VLOOKUP($AU942,'FE Source'!$A:$AK,26,FALSE))</f>
        <v>-</v>
      </c>
      <c r="BJ942" s="215" t="str">
        <f>IF(VLOOKUP($AU942,'FE Source'!$A:$AK,27,FALSE)=0,"-",VLOOKUP($AU942,'FE Source'!$A:$AK,27,FALSE))</f>
        <v>-</v>
      </c>
      <c r="BK942" s="215" t="str">
        <f>IF(VLOOKUP($AU942,'FE Source'!$A:$AK,28,FALSE)=0,"-",VLOOKUP($AU942,'FE Source'!$A:$AK,28,FALSE))</f>
        <v>-</v>
      </c>
      <c r="BL942" s="215" t="str">
        <f>IF(VLOOKUP($AU942,'FE Source'!$A:$AK,29,FALSE)=0,"-",VLOOKUP($AU942,'FE Source'!$A:$AK,29,FALSE))</f>
        <v>-</v>
      </c>
      <c r="BM942" s="215">
        <f>IF(VLOOKUP($AU942,'FE Source'!$A:$AK,30,FALSE)=0,"-",VLOOKUP($AU942,'FE Source'!$A:$AK,30,FALSE))</f>
        <v>0.99</v>
      </c>
      <c r="BN942" t="str">
        <f>IF(VLOOKUP($AU942,'FE Source'!$A:$AK,31,FALSE)="No Specified Index","-",IF(VLOOKUP($AU942,'FE Source'!$A:$AK,31,FALSE)=0,"-",VLOOKUP($AU942,'FE Source'!$A:$AK,31,FALSE)))</f>
        <v>MSCI AC Asia Pacific ex Japan</v>
      </c>
      <c r="BO942" s="217">
        <f>IF(VLOOKUP($AU942,'FE Source'!$A:$AK,32,FALSE)=0,"-",VLOOKUP($AU942,'FE Source'!$A:$AK,32,FALSE))</f>
        <v>44644</v>
      </c>
      <c r="BP942" s="18" t="str">
        <f>IF(VLOOKUP($AU942,'FE Source'!$AZ:$BC,2,FALSE)=0,"-",VLOOKUP($AU942,'FE Source'!$AZ:$BC,2,FALSE))</f>
        <v>-</v>
      </c>
      <c r="BQ942" s="18" t="str">
        <f>IF(VLOOKUP($AU942,'FE Source'!$AZ:$BC,3,FALSE)=0,"-",VLOOKUP($AU942,'FE Source'!$AZ:$BC,3,FALSE))</f>
        <v>-</v>
      </c>
      <c r="BR942" s="18" t="str">
        <f>IF(VLOOKUP($AU942,'FE Source'!$AZ:$BC,4,FALSE)=0,"-",VLOOKUP($AU942,'FE Source'!$AZ:$BC,4,FALSE))</f>
        <v>-</v>
      </c>
    </row>
    <row r="943" spans="3:70" ht="15">
      <c r="C943" s="650" t="str">
        <f>INDEX('UT - Retail'!$B$7:$B$1409,MATCH(AU943,'UT - Retail'!$U$7:$U$1409,0),1)</f>
        <v>Schroder International Selection Fund Sustainable Asian Equity F Acc SGD</v>
      </c>
      <c r="D943" s="650"/>
      <c r="E943" s="618" t="str">
        <f>VLOOKUP(C943,'UT - Retail'!$B:$K,8,FALSE)</f>
        <v>Equities</v>
      </c>
      <c r="F943" s="618" t="str">
        <f>VLOOKUP(C943,'UT - Retail'!$B:$K,9,FALSE)</f>
        <v>Asia Pacific ex-Japan</v>
      </c>
      <c r="G943" s="618" t="str">
        <f>VLOOKUP(C943,'UT - Retail'!$B:$K,10,FALSE)</f>
        <v>General</v>
      </c>
      <c r="H943" s="82" t="str">
        <f>VLOOKUP(C943,'UT - Retail'!$B:$N,13,FALSE)</f>
        <v>Yes</v>
      </c>
      <c r="I943" s="82" t="str">
        <f>VLOOKUP(C943,'UT - Retail'!$B:$Q,14,FALSE)</f>
        <v>No</v>
      </c>
      <c r="J943" s="618" t="str">
        <f>VLOOKUP(C943,'UT - Retail'!$B:$Q,11,FALSE)</f>
        <v>No</v>
      </c>
      <c r="K943" s="130" t="str">
        <f>VLOOKUP(C943,'UT - Retail'!$B:$P,15,FALSE)</f>
        <v>No</v>
      </c>
      <c r="L943" s="82" t="str">
        <f>VLOOKUP(C943,'UT - Retail'!$B:$Q,16,FALSE)</f>
        <v>Both</v>
      </c>
      <c r="M943" s="618" t="str">
        <f>VLOOKUP(C943,'UT - Retail'!$B:$K,6,FALSE)</f>
        <v>SGD</v>
      </c>
      <c r="N943" s="618" t="str">
        <f>IFERROR(IF(MATCH(C943,'Portfolio Construction'!$AL:$AL,0),"Yes","No"),"No")</f>
        <v>No</v>
      </c>
      <c r="O943" s="618" t="str">
        <f>IFERROR(IF(MATCH(C943,'Portfolio Construction'!$AN:$AN,0),"Yes","No"),"No")</f>
        <v>No</v>
      </c>
      <c r="P943" s="618" t="str">
        <f>IFERROR(IF(MATCH(C943,'Portfolio Construction'!$AP:$AP,0),"Yes","No"),"No")</f>
        <v>No</v>
      </c>
      <c r="Q943" s="618" t="str">
        <f>IFERROR(IF(MATCH(C943,'Portfolio Construction'!$AR:$AR,0),"Yes","No"),"No")</f>
        <v>No</v>
      </c>
      <c r="R943" s="618" t="str">
        <f>IFERROR(IF(MATCH(C943,'Portfolio Construction'!$AT:$AT,0),"Yes","No"),"No")</f>
        <v>No</v>
      </c>
      <c r="S943" s="618" t="str">
        <f>IFERROR(IF(MATCH(C943,'Portfolio Construction'!$AV:$AV,0),"Yes","No"),"No")</f>
        <v>No</v>
      </c>
      <c r="T943" s="618" t="str">
        <f>IFERROR(IF(MATCH(C943,'Portfolio Construction'!$AX:$AX,0),"Yes","No"),"No")</f>
        <v>No</v>
      </c>
      <c r="U943" s="618" t="str">
        <f>IFERROR(IF(MATCH(C943,'Portfolio Construction'!$AZ:$AZ,0),"Yes","No"),"No")</f>
        <v>No</v>
      </c>
      <c r="V943" s="618" t="str">
        <f>IFERROR(IF(MATCH(C943,'Portfolio Construction'!$BB:$BB,0),"Yes","No"),"No")</f>
        <v>No</v>
      </c>
      <c r="W943" s="618">
        <f>IF(VLOOKUP($AU943,'FE Source'!$A:$W,3,FALSE)=0,"-",VLOOKUP($AU943,'FE Source'!$A:$W,3,FALSE))</f>
        <v>-0.18</v>
      </c>
      <c r="X943" s="618">
        <f>IF(VLOOKUP($AU943,'FE Source'!$A:$W,4,FALSE)=0,"-",VLOOKUP($AU943,'FE Source'!$A:$W,4,FALSE))</f>
        <v>6.51</v>
      </c>
      <c r="Y943" s="618">
        <f>IF(VLOOKUP($AU943,'FE Source'!$A:$W,5,FALSE)=0,"-",VLOOKUP($AU943,'FE Source'!$A:$W,5,FALSE))</f>
        <v>-0.94</v>
      </c>
      <c r="Z943" s="618">
        <f>IF(VLOOKUP($AU943,'FE Source'!$A:$W,6,FALSE)=0,"-",VLOOKUP($AU943,'FE Source'!$A:$W,6,FALSE))</f>
        <v>7.11</v>
      </c>
      <c r="AA943" s="618">
        <f>IF(VLOOKUP($AU943,'FE Source'!$A:$W,7,FALSE)=0,"-",VLOOKUP($AU943,'FE Source'!$A:$W,7,FALSE))</f>
        <v>3.37</v>
      </c>
      <c r="AB943" s="618" t="str">
        <f>IF(VLOOKUP($AU943,'FE Source'!$A:$W,8,FALSE)=0,"-",VLOOKUP($AU943,'FE Source'!$A:$W,8,FALSE))</f>
        <v>-</v>
      </c>
      <c r="AC943" s="632" t="str">
        <f>IF(VLOOKUP($AU943,'FE Source'!$A:$W,9,FALSE)=0,"-",VLOOKUP($AU943,'FE Source'!$A:$W,9,FALSE))</f>
        <v>-</v>
      </c>
      <c r="AD943" s="634">
        <f>IF(VLOOKUP($AU943,'FE Source'!$A:$W,10,FALSE)=0,"-",VLOOKUP($AU943,'FE Source'!$A:$W,10,FALSE))</f>
        <v>0.96</v>
      </c>
      <c r="AE943" s="618">
        <f>IF(VLOOKUP($AU943,'FE Source'!$A:$W,11,FALSE)=0,"-",VLOOKUP($AU943,'FE Source'!$A:$W,11,FALSE))</f>
        <v>12.67</v>
      </c>
      <c r="AF943" s="618" t="str">
        <f>IF(VLOOKUP($AU943,'FE Source'!$A:$W,12,FALSE)=0,"-",VLOOKUP($AU943,'FE Source'!$A:$W,12,FALSE))</f>
        <v>-</v>
      </c>
      <c r="AG943" s="618">
        <f>IF(VLOOKUP($AU943,'FE Source'!$A:$W,14,FALSE)=0,"-",VLOOKUP($AU943,'FE Source'!$A:$W,14,FALSE))</f>
        <v>-16.29</v>
      </c>
      <c r="AH943" s="102"/>
      <c r="AI943" s="618">
        <f>IF(VLOOKUP($AU943,'FE Source'!$A:$Y,20,FALSE)=0,"-",VLOOKUP($AU943,'FE Source'!$A:$Y,20,FALSE))</f>
        <v>106.41</v>
      </c>
      <c r="AJ943" s="102"/>
      <c r="AK943" s="102"/>
      <c r="AL943" s="632">
        <f>IF(VLOOKUP($AU943,'FE Source'!$A:$Y,19,FALSE)=0,"-",VLOOKUP($AU943,'FE Source'!$A:$Y,19,FALSE))</f>
        <v>93.23</v>
      </c>
      <c r="AM943" s="102"/>
      <c r="AN943" s="635">
        <f>IF(VLOOKUP($AU943,'FE Source'!$A:$W,13,FALSE)=0,"-",VLOOKUP($AU943,'FE Source'!$A:$W,13,FALSE))</f>
        <v>240.7</v>
      </c>
      <c r="AO943" s="634" t="str">
        <f>IF(J943="no","-",IF(VLOOKUP($AU943,'FE Source'!$A:$W,15,FALSE)=0,"-",VLOOKUP($AU943,'FE Source'!$A:$W,15,FALSE)))</f>
        <v>-</v>
      </c>
      <c r="AP943" s="618" t="str">
        <f>IF(AO943="-","-",IF(VLOOKUP($AU943,'FE Source'!$A:$Z,21,FALSE)=0,"-",IF(VLOOKUP($AU943,'FE Source'!$A:$Z,21,FALSE)=2,"Semi-Annual",IF(VLOOKUP($AU943,'FE Source'!$A:$Z,21,FALSE)=4,"Quarterly",IF(VLOOKUP($AU943,'FE Source'!$A:$Z,21,FALSE)=12,"Monthly","Annual")))))</f>
        <v>-</v>
      </c>
      <c r="AQ943" s="632">
        <f t="array" ref="AQ943">IF(VLOOKUP($AU943,'FE Source'!$A:$W,16,FALSE)=0,"-",VLOOKUP($AU943,'FE Source'!$A:$W,16,FALSE))</f>
        <v>1.72</v>
      </c>
      <c r="AR943" s="636" t="str">
        <f>IF(VLOOKUP($AU943,'FE Source'!$A:$W,17,FALSE)=0,"-",VLOOKUP($AU943,'FE Source'!$A:$W,17,FALSE))</f>
        <v>Neutral</v>
      </c>
      <c r="AS943" s="634">
        <f>IF(VLOOKUP($AU943,'FE Source'!$AN:$AS,4,FALSE)="",VLOOKUP($AU943,'FE Source'!$AN:$AS,3,FALSE),VLOOKUP($AU943,'FE Source'!$AN:$AS,4,FALSE))</f>
        <v>179.21</v>
      </c>
      <c r="AT943" s="637">
        <f>IF(VLOOKUP($AU943,'FE Source'!$AN:$AS,5,FALSE)=0,"-",VLOOKUP($AU943,'FE Source'!$AN:$AS,5,FALSE))</f>
        <v>45783</v>
      </c>
      <c r="AU943" s="636" t="s">
        <v>11724</v>
      </c>
      <c r="BE943" s="215" t="str">
        <f>IF(VLOOKUP($AU943,'FE Source'!$A:$AK,22,FALSE)=0,"-",VLOOKUP($AU943,'FE Source'!$A:$AK,22,FALSE))</f>
        <v>-</v>
      </c>
      <c r="BF943" s="215" t="str">
        <f>IF(VLOOKUP($AU943,'FE Source'!$A:$AK,23,FALSE)=0,"-",VLOOKUP($AU943,'FE Source'!$A:$AK,23,FALSE))</f>
        <v>-</v>
      </c>
      <c r="BG943" s="215" t="str">
        <f>IF(VLOOKUP($AU943,'FE Source'!$A:$AK,24,FALSE)=0,"-",VLOOKUP($AU943,'FE Source'!$A:$AK,24,FALSE))</f>
        <v>-</v>
      </c>
      <c r="BH943" s="215" t="str">
        <f>IF(VLOOKUP($AU943,'FE Source'!$A:$AK,25,FALSE)=0,"-",VLOOKUP($AU943,'FE Source'!$A:$AK,25,FALSE))</f>
        <v>-</v>
      </c>
      <c r="BI943" s="215" t="str">
        <f>IF(VLOOKUP($AU943,'FE Source'!$A:$AK,26,FALSE)=0,"-",VLOOKUP($AU943,'FE Source'!$A:$AK,26,FALSE))</f>
        <v>-</v>
      </c>
      <c r="BJ943" s="215" t="str">
        <f>IF(VLOOKUP($AU943,'FE Source'!$A:$AK,27,FALSE)=0,"-",VLOOKUP($AU943,'FE Source'!$A:$AK,27,FALSE))</f>
        <v>-</v>
      </c>
      <c r="BK943" s="215">
        <f>IF(VLOOKUP($AU943,'FE Source'!$A:$AK,28,FALSE)=0,"-",VLOOKUP($AU943,'FE Source'!$A:$AK,28,FALSE))</f>
        <v>4.9000000000000004</v>
      </c>
      <c r="BL943" s="215">
        <f>IF(VLOOKUP($AU943,'FE Source'!$A:$AK,29,FALSE)=0,"-",VLOOKUP($AU943,'FE Source'!$A:$AK,29,FALSE))</f>
        <v>-21.51</v>
      </c>
      <c r="BM943" s="215">
        <f>IF(VLOOKUP($AU943,'FE Source'!$A:$AK,30,FALSE)=0,"-",VLOOKUP($AU943,'FE Source'!$A:$AK,30,FALSE))</f>
        <v>1.35</v>
      </c>
      <c r="BN943" t="str">
        <f>IF(VLOOKUP($AU943,'FE Source'!$A:$AK,31,FALSE)="No Specified Index","-",IF(VLOOKUP($AU943,'FE Source'!$A:$AK,31,FALSE)=0,"-",VLOOKUP($AU943,'FE Source'!$A:$AK,31,FALSE)))</f>
        <v>MSCI AC Asia Pacific ex Japan</v>
      </c>
      <c r="BO943" s="217">
        <f>IF(VLOOKUP($AU943,'FE Source'!$A:$AK,32,FALSE)=0,"-",VLOOKUP($AU943,'FE Source'!$A:$AK,32,FALSE))</f>
        <v>43986</v>
      </c>
      <c r="BP943" s="18" t="str">
        <f>IF(VLOOKUP($AU943,'FE Source'!$AZ:$BC,2,FALSE)=0,"-",VLOOKUP($AU943,'FE Source'!$AZ:$BC,2,FALSE))</f>
        <v>-</v>
      </c>
      <c r="BQ943" s="18" t="str">
        <f>IF(VLOOKUP($AU943,'FE Source'!$AZ:$BC,3,FALSE)=0,"-",VLOOKUP($AU943,'FE Source'!$AZ:$BC,3,FALSE))</f>
        <v>-</v>
      </c>
      <c r="BR943" s="18" t="str">
        <f>IF(VLOOKUP($AU943,'FE Source'!$AZ:$BC,4,FALSE)=0,"-",VLOOKUP($AU943,'FE Source'!$AZ:$BC,4,FALSE))</f>
        <v>-</v>
      </c>
    </row>
    <row r="944" spans="3:70" ht="15">
      <c r="C944" s="650" t="str">
        <f>INDEX('UT - Retail'!$B$7:$B$1409,MATCH(AU944,'UT - Retail'!$U$7:$U$1409,0),1)</f>
        <v>Schroder ISF Asian Dividend Maximiser A Acc USD</v>
      </c>
      <c r="D944" s="650"/>
      <c r="E944" s="618" t="str">
        <f>VLOOKUP(C944,'UT - Retail'!$B:$K,8,FALSE)</f>
        <v>Equities</v>
      </c>
      <c r="F944" s="618" t="str">
        <f>VLOOKUP(C944,'UT - Retail'!$B:$K,9,FALSE)</f>
        <v>Asia Pacific ex-Japan</v>
      </c>
      <c r="G944" s="618" t="str">
        <f>VLOOKUP(C944,'UT - Retail'!$B:$K,10,FALSE)</f>
        <v>General</v>
      </c>
      <c r="H944" s="82" t="str">
        <f>VLOOKUP(C944,'UT - Retail'!$B:$N,13,FALSE)</f>
        <v>No</v>
      </c>
      <c r="I944" s="82" t="str">
        <f>VLOOKUP(C944,'UT - Retail'!$B:$Q,14,FALSE)</f>
        <v>No</v>
      </c>
      <c r="J944" s="618" t="str">
        <f>VLOOKUP(C944,'UT - Retail'!$B:$Q,11,FALSE)</f>
        <v>No</v>
      </c>
      <c r="K944" s="130" t="str">
        <f>VLOOKUP(C944,'UT - Retail'!$B:$P,15,FALSE)</f>
        <v>No</v>
      </c>
      <c r="L944" s="82" t="str">
        <f>VLOOKUP(C944,'UT - Retail'!$B:$Q,16,FALSE)</f>
        <v>iFast</v>
      </c>
      <c r="M944" s="618" t="str">
        <f>VLOOKUP(C944,'UT - Retail'!$B:$K,6,FALSE)</f>
        <v>USD</v>
      </c>
      <c r="N944" s="618" t="str">
        <f>IFERROR(IF(MATCH(C944,'Portfolio Construction'!$AL:$AL,0),"Yes","No"),"No")</f>
        <v>No</v>
      </c>
      <c r="O944" s="618" t="str">
        <f>IFERROR(IF(MATCH(C944,'Portfolio Construction'!$AN:$AN,0),"Yes","No"),"No")</f>
        <v>No</v>
      </c>
      <c r="P944" s="618" t="str">
        <f>IFERROR(IF(MATCH(C944,'Portfolio Construction'!$AP:$AP,0),"Yes","No"),"No")</f>
        <v>No</v>
      </c>
      <c r="Q944" s="618" t="str">
        <f>IFERROR(IF(MATCH(C944,'Portfolio Construction'!$AR:$AR,0),"Yes","No"),"No")</f>
        <v>No</v>
      </c>
      <c r="R944" s="618" t="str">
        <f>IFERROR(IF(MATCH(C944,'Portfolio Construction'!$AT:$AT,0),"Yes","No"),"No")</f>
        <v>No</v>
      </c>
      <c r="S944" s="618" t="str">
        <f>IFERROR(IF(MATCH(C944,'Portfolio Construction'!$AV:$AV,0),"Yes","No"),"No")</f>
        <v>No</v>
      </c>
      <c r="T944" s="618" t="str">
        <f>IFERROR(IF(MATCH(C944,'Portfolio Construction'!$AX:$AX,0),"Yes","No"),"No")</f>
        <v>No</v>
      </c>
      <c r="U944" s="618" t="str">
        <f>IFERROR(IF(MATCH(C944,'Portfolio Construction'!$AZ:$AZ,0),"Yes","No"),"No")</f>
        <v>No</v>
      </c>
      <c r="V944" s="618" t="str">
        <f>IFERROR(IF(MATCH(C944,'Portfolio Construction'!$BB:$BB,0),"Yes","No"),"No")</f>
        <v>No</v>
      </c>
      <c r="W944" s="618" t="e">
        <f>IF(VLOOKUP($AU944,'FE Source'!$A:$W,3,FALSE)=0,"-",VLOOKUP($AU944,'FE Source'!$A:$W,3,FALSE))</f>
        <v>#N/A</v>
      </c>
      <c r="X944" s="618" t="e">
        <f>IF(VLOOKUP($AU944,'FE Source'!$A:$W,4,FALSE)=0,"-",VLOOKUP($AU944,'FE Source'!$A:$W,4,FALSE))</f>
        <v>#N/A</v>
      </c>
      <c r="Y944" s="618" t="e">
        <f>IF(VLOOKUP($AU944,'FE Source'!$A:$W,5,FALSE)=0,"-",VLOOKUP($AU944,'FE Source'!$A:$W,5,FALSE))</f>
        <v>#N/A</v>
      </c>
      <c r="Z944" s="618" t="e">
        <f>IF(VLOOKUP($AU944,'FE Source'!$A:$W,6,FALSE)=0,"-",VLOOKUP($AU944,'FE Source'!$A:$W,6,FALSE))</f>
        <v>#N/A</v>
      </c>
      <c r="AA944" s="618" t="e">
        <f>IF(VLOOKUP($AU944,'FE Source'!$A:$W,7,FALSE)=0,"-",VLOOKUP($AU944,'FE Source'!$A:$W,7,FALSE))</f>
        <v>#N/A</v>
      </c>
      <c r="AB944" s="618" t="e">
        <f>IF(VLOOKUP($AU944,'FE Source'!$A:$W,8,FALSE)=0,"-",VLOOKUP($AU944,'FE Source'!$A:$W,8,FALSE))</f>
        <v>#N/A</v>
      </c>
      <c r="AC944" s="632" t="e">
        <f>IF(VLOOKUP($AU944,'FE Source'!$A:$W,9,FALSE)=0,"-",VLOOKUP($AU944,'FE Source'!$A:$W,9,FALSE))</f>
        <v>#N/A</v>
      </c>
      <c r="AD944" s="634" t="e">
        <f>IF(VLOOKUP($AU944,'FE Source'!$A:$W,10,FALSE)=0,"-",VLOOKUP($AU944,'FE Source'!$A:$W,10,FALSE))</f>
        <v>#N/A</v>
      </c>
      <c r="AE944" s="618" t="e">
        <f>IF(VLOOKUP($AU944,'FE Source'!$A:$W,11,FALSE)=0,"-",VLOOKUP($AU944,'FE Source'!$A:$W,11,FALSE))</f>
        <v>#N/A</v>
      </c>
      <c r="AF944" s="618" t="e">
        <f>IF(VLOOKUP($AU944,'FE Source'!$A:$W,12,FALSE)=0,"-",VLOOKUP($AU944,'FE Source'!$A:$W,12,FALSE))</f>
        <v>#N/A</v>
      </c>
      <c r="AG944" s="618" t="e">
        <f>IF(VLOOKUP($AU944,'FE Source'!$A:$W,14,FALSE)=0,"-",VLOOKUP($AU944,'FE Source'!$A:$W,14,FALSE))</f>
        <v>#N/A</v>
      </c>
      <c r="AH944" s="102"/>
      <c r="AI944" s="618" t="e">
        <f>IF(VLOOKUP($AU944,'FE Source'!$A:$Y,20,FALSE)=0,"-",VLOOKUP($AU944,'FE Source'!$A:$Y,20,FALSE))</f>
        <v>#N/A</v>
      </c>
      <c r="AJ944" s="102"/>
      <c r="AK944" s="102"/>
      <c r="AL944" s="632" t="e">
        <f>IF(VLOOKUP($AU944,'FE Source'!$A:$Y,19,FALSE)=0,"-",VLOOKUP($AU944,'FE Source'!$A:$Y,19,FALSE))</f>
        <v>#N/A</v>
      </c>
      <c r="AM944" s="102"/>
      <c r="AN944" s="635" t="e">
        <f>IF(VLOOKUP($AU944,'FE Source'!$A:$W,13,FALSE)=0,"-",VLOOKUP($AU944,'FE Source'!$A:$W,13,FALSE))</f>
        <v>#N/A</v>
      </c>
      <c r="AO944" s="634" t="str">
        <f>IF(J944="no","-",IF(VLOOKUP($AU944,'FE Source'!$A:$W,15,FALSE)=0,"-",VLOOKUP($AU944,'FE Source'!$A:$W,15,FALSE)))</f>
        <v>-</v>
      </c>
      <c r="AP944" s="618" t="str">
        <f>IF(AO944="-","-",IF(VLOOKUP($AU944,'FE Source'!$A:$Z,21,FALSE)=0,"-",IF(VLOOKUP($AU944,'FE Source'!$A:$Z,21,FALSE)=2,"Semi-Annual",IF(VLOOKUP($AU944,'FE Source'!$A:$Z,21,FALSE)=4,"Quarterly",IF(VLOOKUP($AU944,'FE Source'!$A:$Z,21,FALSE)=12,"Monthly","Annual")))))</f>
        <v>-</v>
      </c>
      <c r="AQ944" s="632" t="e">
        <f t="array" ref="AQ944">IF(VLOOKUP($AU944,'FE Source'!$A:$W,16,FALSE)=0,"-",VLOOKUP($AU944,'FE Source'!$A:$W,16,FALSE))</f>
        <v>#N/A</v>
      </c>
      <c r="AR944" s="636" t="e">
        <f>IF(VLOOKUP($AU944,'FE Source'!$A:$W,17,FALSE)=0,"-",VLOOKUP($AU944,'FE Source'!$A:$W,17,FALSE))</f>
        <v>#N/A</v>
      </c>
      <c r="AS944" s="634" t="e">
        <f>IF(VLOOKUP($AU944,'FE Source'!$AN:$AS,4,FALSE)="",VLOOKUP($AU944,'FE Source'!$AN:$AS,3,FALSE),VLOOKUP($AU944,'FE Source'!$AN:$AS,4,FALSE))</f>
        <v>#N/A</v>
      </c>
      <c r="AT944" s="637" t="e">
        <f>IF(VLOOKUP($AU944,'FE Source'!$AN:$AS,5,FALSE)=0,"-",VLOOKUP($AU944,'FE Source'!$AN:$AS,5,FALSE))</f>
        <v>#N/A</v>
      </c>
      <c r="AU944" s="636" t="s">
        <v>2539</v>
      </c>
      <c r="BE944" s="215" t="e">
        <f>IF(VLOOKUP($AU944,'FE Source'!$A:$AK,22,FALSE)=0,"-",VLOOKUP($AU944,'FE Source'!$A:$AK,22,FALSE))</f>
        <v>#N/A</v>
      </c>
      <c r="BF944" s="215" t="e">
        <f>IF(VLOOKUP($AU944,'FE Source'!$A:$AK,23,FALSE)=0,"-",VLOOKUP($AU944,'FE Source'!$A:$AK,23,FALSE))</f>
        <v>#N/A</v>
      </c>
      <c r="BG944" s="215" t="e">
        <f>IF(VLOOKUP($AU944,'FE Source'!$A:$AK,24,FALSE)=0,"-",VLOOKUP($AU944,'FE Source'!$A:$AK,24,FALSE))</f>
        <v>#N/A</v>
      </c>
      <c r="BH944" s="215" t="e">
        <f>IF(VLOOKUP($AU944,'FE Source'!$A:$AK,25,FALSE)=0,"-",VLOOKUP($AU944,'FE Source'!$A:$AK,25,FALSE))</f>
        <v>#N/A</v>
      </c>
      <c r="BI944" s="215" t="e">
        <f>IF(VLOOKUP($AU944,'FE Source'!$A:$AK,26,FALSE)=0,"-",VLOOKUP($AU944,'FE Source'!$A:$AK,26,FALSE))</f>
        <v>#N/A</v>
      </c>
      <c r="BJ944" s="215" t="e">
        <f>IF(VLOOKUP($AU944,'FE Source'!$A:$AK,27,FALSE)=0,"-",VLOOKUP($AU944,'FE Source'!$A:$AK,27,FALSE))</f>
        <v>#N/A</v>
      </c>
      <c r="BK944" s="215" t="e">
        <f>IF(VLOOKUP($AU944,'FE Source'!$A:$AK,28,FALSE)=0,"-",VLOOKUP($AU944,'FE Source'!$A:$AK,28,FALSE))</f>
        <v>#N/A</v>
      </c>
      <c r="BL944" s="215" t="e">
        <f>IF(VLOOKUP($AU944,'FE Source'!$A:$AK,29,FALSE)=0,"-",VLOOKUP($AU944,'FE Source'!$A:$AK,29,FALSE))</f>
        <v>#N/A</v>
      </c>
      <c r="BM944" s="215" t="e">
        <f>IF(VLOOKUP($AU944,'FE Source'!$A:$AK,30,FALSE)=0,"-",VLOOKUP($AU944,'FE Source'!$A:$AK,30,FALSE))</f>
        <v>#N/A</v>
      </c>
      <c r="BN944" t="e">
        <f>IF(VLOOKUP($AU944,'FE Source'!$A:$AK,31,FALSE)="No Specified Index","-",IF(VLOOKUP($AU944,'FE Source'!$A:$AK,31,FALSE)=0,"-",VLOOKUP($AU944,'FE Source'!$A:$AK,31,FALSE)))</f>
        <v>#N/A</v>
      </c>
      <c r="BO944" s="217" t="e">
        <f>IF(VLOOKUP($AU944,'FE Source'!$A:$AK,32,FALSE)=0,"-",VLOOKUP($AU944,'FE Source'!$A:$AK,32,FALSE))</f>
        <v>#N/A</v>
      </c>
      <c r="BP944" s="18" t="e">
        <f>IF(VLOOKUP($AU944,'FE Source'!$AZ:$BC,2,FALSE)=0,"-",VLOOKUP($AU944,'FE Source'!$AZ:$BC,2,FALSE))</f>
        <v>#N/A</v>
      </c>
      <c r="BQ944" s="18" t="e">
        <f>IF(VLOOKUP($AU944,'FE Source'!$AZ:$BC,3,FALSE)=0,"-",VLOOKUP($AU944,'FE Source'!$AZ:$BC,3,FALSE))</f>
        <v>#N/A</v>
      </c>
      <c r="BR944" s="18" t="e">
        <f>IF(VLOOKUP($AU944,'FE Source'!$AZ:$BC,4,FALSE)=0,"-",VLOOKUP($AU944,'FE Source'!$AZ:$BC,4,FALSE))</f>
        <v>#N/A</v>
      </c>
    </row>
    <row r="945" spans="3:70" ht="15">
      <c r="C945" s="650" t="str">
        <f>INDEX('UT - Retail'!$B$7:$B$1409,MATCH(AU945,'UT - Retail'!$U$7:$U$1409,0),1)</f>
        <v>Schroder ISF Asian Dividend Maximiser A Dis AUD</v>
      </c>
      <c r="D945" s="650"/>
      <c r="E945" s="618" t="str">
        <f>VLOOKUP(C945,'UT - Retail'!$B:$K,8,FALSE)</f>
        <v>Equities</v>
      </c>
      <c r="F945" s="618" t="str">
        <f>VLOOKUP(C945,'UT - Retail'!$B:$K,9,FALSE)</f>
        <v>Asia Pacific ex-Japan</v>
      </c>
      <c r="G945" s="618" t="str">
        <f>VLOOKUP(C945,'UT - Retail'!$B:$K,10,FALSE)</f>
        <v>General</v>
      </c>
      <c r="H945" s="82" t="str">
        <f>VLOOKUP(C945,'UT - Retail'!$B:$N,13,FALSE)</f>
        <v>No</v>
      </c>
      <c r="I945" s="82" t="str">
        <f>VLOOKUP(C945,'UT - Retail'!$B:$Q,14,FALSE)</f>
        <v>No</v>
      </c>
      <c r="J945" s="618" t="str">
        <f>VLOOKUP(C945,'UT - Retail'!$B:$Q,11,FALSE)</f>
        <v>Yes</v>
      </c>
      <c r="K945" s="130" t="str">
        <f>VLOOKUP(C945,'UT - Retail'!$B:$P,15,FALSE)</f>
        <v>No</v>
      </c>
      <c r="L945" s="82" t="str">
        <f>VLOOKUP(C945,'UT - Retail'!$B:$Q,16,FALSE)</f>
        <v>iFast</v>
      </c>
      <c r="M945" s="618" t="str">
        <f>VLOOKUP(C945,'UT - Retail'!$B:$K,6,FALSE)</f>
        <v>AUD</v>
      </c>
      <c r="N945" s="618" t="str">
        <f>IFERROR(IF(MATCH(C945,'Portfolio Construction'!$AL:$AL,0),"Yes","No"),"No")</f>
        <v>No</v>
      </c>
      <c r="O945" s="618" t="str">
        <f>IFERROR(IF(MATCH(C945,'Portfolio Construction'!$AN:$AN,0),"Yes","No"),"No")</f>
        <v>No</v>
      </c>
      <c r="P945" s="618" t="str">
        <f>IFERROR(IF(MATCH(C945,'Portfolio Construction'!$AP:$AP,0),"Yes","No"),"No")</f>
        <v>No</v>
      </c>
      <c r="Q945" s="618" t="str">
        <f>IFERROR(IF(MATCH(C945,'Portfolio Construction'!$AR:$AR,0),"Yes","No"),"No")</f>
        <v>No</v>
      </c>
      <c r="R945" s="618" t="str">
        <f>IFERROR(IF(MATCH(C945,'Portfolio Construction'!$AT:$AT,0),"Yes","No"),"No")</f>
        <v>No</v>
      </c>
      <c r="S945" s="618" t="str">
        <f>IFERROR(IF(MATCH(C945,'Portfolio Construction'!$AV:$AV,0),"Yes","No"),"No")</f>
        <v>No</v>
      </c>
      <c r="T945" s="618" t="str">
        <f>IFERROR(IF(MATCH(C945,'Portfolio Construction'!$AX:$AX,0),"Yes","No"),"No")</f>
        <v>No</v>
      </c>
      <c r="U945" s="618" t="str">
        <f>IFERROR(IF(MATCH(C945,'Portfolio Construction'!$AZ:$AZ,0),"Yes","No"),"No")</f>
        <v>No</v>
      </c>
      <c r="V945" s="618" t="str">
        <f>IFERROR(IF(MATCH(C945,'Portfolio Construction'!$BB:$BB,0),"Yes","No"),"No")</f>
        <v>No</v>
      </c>
      <c r="W945" s="618" t="e">
        <f>IF(VLOOKUP($AU945,'FE Source'!$A:$W,3,FALSE)=0,"-",VLOOKUP($AU945,'FE Source'!$A:$W,3,FALSE))</f>
        <v>#N/A</v>
      </c>
      <c r="X945" s="618" t="e">
        <f>IF(VLOOKUP($AU945,'FE Source'!$A:$W,4,FALSE)=0,"-",VLOOKUP($AU945,'FE Source'!$A:$W,4,FALSE))</f>
        <v>#N/A</v>
      </c>
      <c r="Y945" s="618" t="e">
        <f>IF(VLOOKUP($AU945,'FE Source'!$A:$W,5,FALSE)=0,"-",VLOOKUP($AU945,'FE Source'!$A:$W,5,FALSE))</f>
        <v>#N/A</v>
      </c>
      <c r="Z945" s="618" t="e">
        <f>IF(VLOOKUP($AU945,'FE Source'!$A:$W,6,FALSE)=0,"-",VLOOKUP($AU945,'FE Source'!$A:$W,6,FALSE))</f>
        <v>#N/A</v>
      </c>
      <c r="AA945" s="618" t="e">
        <f>IF(VLOOKUP($AU945,'FE Source'!$A:$W,7,FALSE)=0,"-",VLOOKUP($AU945,'FE Source'!$A:$W,7,FALSE))</f>
        <v>#N/A</v>
      </c>
      <c r="AB945" s="618" t="e">
        <f>IF(VLOOKUP($AU945,'FE Source'!$A:$W,8,FALSE)=0,"-",VLOOKUP($AU945,'FE Source'!$A:$W,8,FALSE))</f>
        <v>#N/A</v>
      </c>
      <c r="AC945" s="632" t="e">
        <f>IF(VLOOKUP($AU945,'FE Source'!$A:$W,9,FALSE)=0,"-",VLOOKUP($AU945,'FE Source'!$A:$W,9,FALSE))</f>
        <v>#N/A</v>
      </c>
      <c r="AD945" s="634" t="e">
        <f>IF(VLOOKUP($AU945,'FE Source'!$A:$W,10,FALSE)=0,"-",VLOOKUP($AU945,'FE Source'!$A:$W,10,FALSE))</f>
        <v>#N/A</v>
      </c>
      <c r="AE945" s="618" t="e">
        <f>IF(VLOOKUP($AU945,'FE Source'!$A:$W,11,FALSE)=0,"-",VLOOKUP($AU945,'FE Source'!$A:$W,11,FALSE))</f>
        <v>#N/A</v>
      </c>
      <c r="AF945" s="618" t="e">
        <f>IF(VLOOKUP($AU945,'FE Source'!$A:$W,12,FALSE)=0,"-",VLOOKUP($AU945,'FE Source'!$A:$W,12,FALSE))</f>
        <v>#N/A</v>
      </c>
      <c r="AG945" s="618" t="e">
        <f>IF(VLOOKUP($AU945,'FE Source'!$A:$W,14,FALSE)=0,"-",VLOOKUP($AU945,'FE Source'!$A:$W,14,FALSE))</f>
        <v>#N/A</v>
      </c>
      <c r="AH945" s="102"/>
      <c r="AI945" s="618" t="e">
        <f>IF(VLOOKUP($AU945,'FE Source'!$A:$Y,20,FALSE)=0,"-",VLOOKUP($AU945,'FE Source'!$A:$Y,20,FALSE))</f>
        <v>#N/A</v>
      </c>
      <c r="AJ945" s="102"/>
      <c r="AK945" s="102"/>
      <c r="AL945" s="632" t="e">
        <f>IF(VLOOKUP($AU945,'FE Source'!$A:$Y,19,FALSE)=0,"-",VLOOKUP($AU945,'FE Source'!$A:$Y,19,FALSE))</f>
        <v>#N/A</v>
      </c>
      <c r="AM945" s="102"/>
      <c r="AN945" s="635" t="e">
        <f>IF(VLOOKUP($AU945,'FE Source'!$A:$W,13,FALSE)=0,"-",VLOOKUP($AU945,'FE Source'!$A:$W,13,FALSE))</f>
        <v>#N/A</v>
      </c>
      <c r="AO945" s="634" t="e">
        <f>IF(J945="no","-",IF(VLOOKUP($AU945,'FE Source'!$A:$W,15,FALSE)=0,"-",VLOOKUP($AU945,'FE Source'!$A:$W,15,FALSE)))</f>
        <v>#N/A</v>
      </c>
      <c r="AP945" s="618" t="e">
        <f>IF(AO945="-","-",IF(VLOOKUP($AU945,'FE Source'!$A:$Z,21,FALSE)=0,"-",IF(VLOOKUP($AU945,'FE Source'!$A:$Z,21,FALSE)=2,"Semi-Annual",IF(VLOOKUP($AU945,'FE Source'!$A:$Z,21,FALSE)=4,"Quarterly",IF(VLOOKUP($AU945,'FE Source'!$A:$Z,21,FALSE)=12,"Monthly","Annual")))))</f>
        <v>#N/A</v>
      </c>
      <c r="AQ945" s="632" t="e">
        <f t="array" ref="AQ945">IF(VLOOKUP($AU945,'FE Source'!$A:$W,16,FALSE)=0,"-",VLOOKUP($AU945,'FE Source'!$A:$W,16,FALSE))</f>
        <v>#N/A</v>
      </c>
      <c r="AR945" s="636" t="e">
        <f>IF(VLOOKUP($AU945,'FE Source'!$A:$W,17,FALSE)=0,"-",VLOOKUP($AU945,'FE Source'!$A:$W,17,FALSE))</f>
        <v>#N/A</v>
      </c>
      <c r="AS945" s="634" t="e">
        <f>IF(VLOOKUP($AU945,'FE Source'!$AN:$AS,4,FALSE)="",VLOOKUP($AU945,'FE Source'!$AN:$AS,3,FALSE),VLOOKUP($AU945,'FE Source'!$AN:$AS,4,FALSE))</f>
        <v>#N/A</v>
      </c>
      <c r="AT945" s="637" t="e">
        <f>IF(VLOOKUP($AU945,'FE Source'!$AN:$AS,5,FALSE)=0,"-",VLOOKUP($AU945,'FE Source'!$AN:$AS,5,FALSE))</f>
        <v>#N/A</v>
      </c>
      <c r="AU945" s="636" t="s">
        <v>9425</v>
      </c>
      <c r="BE945" s="215" t="e">
        <f>IF(VLOOKUP($AU945,'FE Source'!$A:$AK,22,FALSE)=0,"-",VLOOKUP($AU945,'FE Source'!$A:$AK,22,FALSE))</f>
        <v>#N/A</v>
      </c>
      <c r="BF945" s="215" t="e">
        <f>IF(VLOOKUP($AU945,'FE Source'!$A:$AK,23,FALSE)=0,"-",VLOOKUP($AU945,'FE Source'!$A:$AK,23,FALSE))</f>
        <v>#N/A</v>
      </c>
      <c r="BG945" s="215" t="e">
        <f>IF(VLOOKUP($AU945,'FE Source'!$A:$AK,24,FALSE)=0,"-",VLOOKUP($AU945,'FE Source'!$A:$AK,24,FALSE))</f>
        <v>#N/A</v>
      </c>
      <c r="BH945" s="215" t="e">
        <f>IF(VLOOKUP($AU945,'FE Source'!$A:$AK,25,FALSE)=0,"-",VLOOKUP($AU945,'FE Source'!$A:$AK,25,FALSE))</f>
        <v>#N/A</v>
      </c>
      <c r="BI945" s="215" t="e">
        <f>IF(VLOOKUP($AU945,'FE Source'!$A:$AK,26,FALSE)=0,"-",VLOOKUP($AU945,'FE Source'!$A:$AK,26,FALSE))</f>
        <v>#N/A</v>
      </c>
      <c r="BJ945" s="215" t="e">
        <f>IF(VLOOKUP($AU945,'FE Source'!$A:$AK,27,FALSE)=0,"-",VLOOKUP($AU945,'FE Source'!$A:$AK,27,FALSE))</f>
        <v>#N/A</v>
      </c>
      <c r="BK945" s="215" t="e">
        <f>IF(VLOOKUP($AU945,'FE Source'!$A:$AK,28,FALSE)=0,"-",VLOOKUP($AU945,'FE Source'!$A:$AK,28,FALSE))</f>
        <v>#N/A</v>
      </c>
      <c r="BL945" s="215" t="e">
        <f>IF(VLOOKUP($AU945,'FE Source'!$A:$AK,29,FALSE)=0,"-",VLOOKUP($AU945,'FE Source'!$A:$AK,29,FALSE))</f>
        <v>#N/A</v>
      </c>
      <c r="BM945" s="215" t="e">
        <f>IF(VLOOKUP($AU945,'FE Source'!$A:$AK,30,FALSE)=0,"-",VLOOKUP($AU945,'FE Source'!$A:$AK,30,FALSE))</f>
        <v>#N/A</v>
      </c>
      <c r="BN945" t="e">
        <f>IF(VLOOKUP($AU945,'FE Source'!$A:$AK,31,FALSE)="No Specified Index","-",IF(VLOOKUP($AU945,'FE Source'!$A:$AK,31,FALSE)=0,"-",VLOOKUP($AU945,'FE Source'!$A:$AK,31,FALSE)))</f>
        <v>#N/A</v>
      </c>
      <c r="BO945" s="217" t="e">
        <f>IF(VLOOKUP($AU945,'FE Source'!$A:$AK,32,FALSE)=0,"-",VLOOKUP($AU945,'FE Source'!$A:$AK,32,FALSE))</f>
        <v>#N/A</v>
      </c>
      <c r="BP945" s="18" t="e">
        <f>IF(VLOOKUP($AU945,'FE Source'!$AZ:$BC,2,FALSE)=0,"-",VLOOKUP($AU945,'FE Source'!$AZ:$BC,2,FALSE))</f>
        <v>#N/A</v>
      </c>
      <c r="BQ945" s="18" t="e">
        <f>IF(VLOOKUP($AU945,'FE Source'!$AZ:$BC,3,FALSE)=0,"-",VLOOKUP($AU945,'FE Source'!$AZ:$BC,3,FALSE))</f>
        <v>#N/A</v>
      </c>
      <c r="BR945" s="18" t="e">
        <f>IF(VLOOKUP($AU945,'FE Source'!$AZ:$BC,4,FALSE)=0,"-",VLOOKUP($AU945,'FE Source'!$AZ:$BC,4,FALSE))</f>
        <v>#N/A</v>
      </c>
    </row>
    <row r="946" spans="3:70" ht="15">
      <c r="C946" s="650" t="str">
        <f>INDEX('UT - Retail'!$B$7:$B$1409,MATCH(AU946,'UT - Retail'!$U$7:$U$1409,0),1)</f>
        <v>Schroder ISF Asian Dividend Maximiser A Dis AUD-H</v>
      </c>
      <c r="D946" s="650"/>
      <c r="E946" s="618" t="str">
        <f>VLOOKUP(C946,'UT - Retail'!$B:$K,8,FALSE)</f>
        <v>Equities</v>
      </c>
      <c r="F946" s="618" t="str">
        <f>VLOOKUP(C946,'UT - Retail'!$B:$K,9,FALSE)</f>
        <v>Asia Pacific ex-Japan</v>
      </c>
      <c r="G946" s="618" t="str">
        <f>VLOOKUP(C946,'UT - Retail'!$B:$K,10,FALSE)</f>
        <v>General</v>
      </c>
      <c r="H946" s="82" t="str">
        <f>VLOOKUP(C946,'UT - Retail'!$B:$N,13,FALSE)</f>
        <v>No</v>
      </c>
      <c r="I946" s="82" t="str">
        <f>VLOOKUP(C946,'UT - Retail'!$B:$Q,14,FALSE)</f>
        <v>No</v>
      </c>
      <c r="J946" s="618" t="str">
        <f>VLOOKUP(C946,'UT - Retail'!$B:$Q,11,FALSE)</f>
        <v>Yes</v>
      </c>
      <c r="K946" s="130" t="str">
        <f>VLOOKUP(C946,'UT - Retail'!$B:$P,15,FALSE)</f>
        <v>No</v>
      </c>
      <c r="L946" s="82" t="str">
        <f>VLOOKUP(C946,'UT - Retail'!$B:$Q,16,FALSE)</f>
        <v>iFast</v>
      </c>
      <c r="M946" s="618" t="str">
        <f>VLOOKUP(C946,'UT - Retail'!$B:$K,6,FALSE)</f>
        <v>AUD</v>
      </c>
      <c r="N946" s="618" t="str">
        <f>IFERROR(IF(MATCH(C946,'Portfolio Construction'!$AL:$AL,0),"Yes","No"),"No")</f>
        <v>No</v>
      </c>
      <c r="O946" s="618" t="str">
        <f>IFERROR(IF(MATCH(C946,'Portfolio Construction'!$AN:$AN,0),"Yes","No"),"No")</f>
        <v>No</v>
      </c>
      <c r="P946" s="618" t="str">
        <f>IFERROR(IF(MATCH(C946,'Portfolio Construction'!$AP:$AP,0),"Yes","No"),"No")</f>
        <v>No</v>
      </c>
      <c r="Q946" s="618" t="str">
        <f>IFERROR(IF(MATCH(C946,'Portfolio Construction'!$AR:$AR,0),"Yes","No"),"No")</f>
        <v>No</v>
      </c>
      <c r="R946" s="618" t="str">
        <f>IFERROR(IF(MATCH(C946,'Portfolio Construction'!$AT:$AT,0),"Yes","No"),"No")</f>
        <v>No</v>
      </c>
      <c r="S946" s="618" t="str">
        <f>IFERROR(IF(MATCH(C946,'Portfolio Construction'!$AV:$AV,0),"Yes","No"),"No")</f>
        <v>No</v>
      </c>
      <c r="T946" s="618" t="str">
        <f>IFERROR(IF(MATCH(C946,'Portfolio Construction'!$AX:$AX,0),"Yes","No"),"No")</f>
        <v>No</v>
      </c>
      <c r="U946" s="618" t="str">
        <f>IFERROR(IF(MATCH(C946,'Portfolio Construction'!$AZ:$AZ,0),"Yes","No"),"No")</f>
        <v>No</v>
      </c>
      <c r="V946" s="618" t="str">
        <f>IFERROR(IF(MATCH(C946,'Portfolio Construction'!$BB:$BB,0),"Yes","No"),"No")</f>
        <v>No</v>
      </c>
      <c r="W946" s="618" t="e">
        <f>IF(VLOOKUP($AU946,'FE Source'!$A:$W,3,FALSE)=0,"-",VLOOKUP($AU946,'FE Source'!$A:$W,3,FALSE))</f>
        <v>#N/A</v>
      </c>
      <c r="X946" s="618" t="e">
        <f>IF(VLOOKUP($AU946,'FE Source'!$A:$W,4,FALSE)=0,"-",VLOOKUP($AU946,'FE Source'!$A:$W,4,FALSE))</f>
        <v>#N/A</v>
      </c>
      <c r="Y946" s="618" t="e">
        <f>IF(VLOOKUP($AU946,'FE Source'!$A:$W,5,FALSE)=0,"-",VLOOKUP($AU946,'FE Source'!$A:$W,5,FALSE))</f>
        <v>#N/A</v>
      </c>
      <c r="Z946" s="618" t="e">
        <f>IF(VLOOKUP($AU946,'FE Source'!$A:$W,6,FALSE)=0,"-",VLOOKUP($AU946,'FE Source'!$A:$W,6,FALSE))</f>
        <v>#N/A</v>
      </c>
      <c r="AA946" s="618" t="e">
        <f>IF(VLOOKUP($AU946,'FE Source'!$A:$W,7,FALSE)=0,"-",VLOOKUP($AU946,'FE Source'!$A:$W,7,FALSE))</f>
        <v>#N/A</v>
      </c>
      <c r="AB946" s="618" t="e">
        <f>IF(VLOOKUP($AU946,'FE Source'!$A:$W,8,FALSE)=0,"-",VLOOKUP($AU946,'FE Source'!$A:$W,8,FALSE))</f>
        <v>#N/A</v>
      </c>
      <c r="AC946" s="632" t="e">
        <f>IF(VLOOKUP($AU946,'FE Source'!$A:$W,9,FALSE)=0,"-",VLOOKUP($AU946,'FE Source'!$A:$W,9,FALSE))</f>
        <v>#N/A</v>
      </c>
      <c r="AD946" s="634" t="e">
        <f>IF(VLOOKUP($AU946,'FE Source'!$A:$W,10,FALSE)=0,"-",VLOOKUP($AU946,'FE Source'!$A:$W,10,FALSE))</f>
        <v>#N/A</v>
      </c>
      <c r="AE946" s="618" t="e">
        <f>IF(VLOOKUP($AU946,'FE Source'!$A:$W,11,FALSE)=0,"-",VLOOKUP($AU946,'FE Source'!$A:$W,11,FALSE))</f>
        <v>#N/A</v>
      </c>
      <c r="AF946" s="618" t="e">
        <f>IF(VLOOKUP($AU946,'FE Source'!$A:$W,12,FALSE)=0,"-",VLOOKUP($AU946,'FE Source'!$A:$W,12,FALSE))</f>
        <v>#N/A</v>
      </c>
      <c r="AG946" s="618" t="e">
        <f>IF(VLOOKUP($AU946,'FE Source'!$A:$W,14,FALSE)=0,"-",VLOOKUP($AU946,'FE Source'!$A:$W,14,FALSE))</f>
        <v>#N/A</v>
      </c>
      <c r="AH946" s="102"/>
      <c r="AI946" s="618" t="e">
        <f>IF(VLOOKUP($AU946,'FE Source'!$A:$Y,20,FALSE)=0,"-",VLOOKUP($AU946,'FE Source'!$A:$Y,20,FALSE))</f>
        <v>#N/A</v>
      </c>
      <c r="AJ946" s="102"/>
      <c r="AK946" s="102"/>
      <c r="AL946" s="632" t="e">
        <f>IF(VLOOKUP($AU946,'FE Source'!$A:$Y,19,FALSE)=0,"-",VLOOKUP($AU946,'FE Source'!$A:$Y,19,FALSE))</f>
        <v>#N/A</v>
      </c>
      <c r="AM946" s="102"/>
      <c r="AN946" s="635" t="e">
        <f>IF(VLOOKUP($AU946,'FE Source'!$A:$W,13,FALSE)=0,"-",VLOOKUP($AU946,'FE Source'!$A:$W,13,FALSE))</f>
        <v>#N/A</v>
      </c>
      <c r="AO946" s="634" t="e">
        <f>IF(J946="no","-",IF(VLOOKUP($AU946,'FE Source'!$A:$W,15,FALSE)=0,"-",VLOOKUP($AU946,'FE Source'!$A:$W,15,FALSE)))</f>
        <v>#N/A</v>
      </c>
      <c r="AP946" s="618" t="e">
        <f>IF(AO946="-","-",IF(VLOOKUP($AU946,'FE Source'!$A:$Z,21,FALSE)=0,"-",IF(VLOOKUP($AU946,'FE Source'!$A:$Z,21,FALSE)=2,"Semi-Annual",IF(VLOOKUP($AU946,'FE Source'!$A:$Z,21,FALSE)=4,"Quarterly",IF(VLOOKUP($AU946,'FE Source'!$A:$Z,21,FALSE)=12,"Monthly","Annual")))))</f>
        <v>#N/A</v>
      </c>
      <c r="AQ946" s="632" t="e">
        <f t="array" ref="AQ946">IF(VLOOKUP($AU946,'FE Source'!$A:$W,16,FALSE)=0,"-",VLOOKUP($AU946,'FE Source'!$A:$W,16,FALSE))</f>
        <v>#N/A</v>
      </c>
      <c r="AR946" s="636" t="e">
        <f>IF(VLOOKUP($AU946,'FE Source'!$A:$W,17,FALSE)=0,"-",VLOOKUP($AU946,'FE Source'!$A:$W,17,FALSE))</f>
        <v>#N/A</v>
      </c>
      <c r="AS946" s="634" t="e">
        <f>IF(VLOOKUP($AU946,'FE Source'!$AN:$AS,4,FALSE)="",VLOOKUP($AU946,'FE Source'!$AN:$AS,3,FALSE),VLOOKUP($AU946,'FE Source'!$AN:$AS,4,FALSE))</f>
        <v>#N/A</v>
      </c>
      <c r="AT946" s="637" t="e">
        <f>IF(VLOOKUP($AU946,'FE Source'!$AN:$AS,5,FALSE)=0,"-",VLOOKUP($AU946,'FE Source'!$AN:$AS,5,FALSE))</f>
        <v>#N/A</v>
      </c>
      <c r="AU946" s="636" t="s">
        <v>2537</v>
      </c>
      <c r="BE946" s="215" t="e">
        <f>IF(VLOOKUP($AU946,'FE Source'!$A:$AK,22,FALSE)=0,"-",VLOOKUP($AU946,'FE Source'!$A:$AK,22,FALSE))</f>
        <v>#N/A</v>
      </c>
      <c r="BF946" s="215" t="e">
        <f>IF(VLOOKUP($AU946,'FE Source'!$A:$AK,23,FALSE)=0,"-",VLOOKUP($AU946,'FE Source'!$A:$AK,23,FALSE))</f>
        <v>#N/A</v>
      </c>
      <c r="BG946" s="215" t="e">
        <f>IF(VLOOKUP($AU946,'FE Source'!$A:$AK,24,FALSE)=0,"-",VLOOKUP($AU946,'FE Source'!$A:$AK,24,FALSE))</f>
        <v>#N/A</v>
      </c>
      <c r="BH946" s="215" t="e">
        <f>IF(VLOOKUP($AU946,'FE Source'!$A:$AK,25,FALSE)=0,"-",VLOOKUP($AU946,'FE Source'!$A:$AK,25,FALSE))</f>
        <v>#N/A</v>
      </c>
      <c r="BI946" s="215" t="e">
        <f>IF(VLOOKUP($AU946,'FE Source'!$A:$AK,26,FALSE)=0,"-",VLOOKUP($AU946,'FE Source'!$A:$AK,26,FALSE))</f>
        <v>#N/A</v>
      </c>
      <c r="BJ946" s="215" t="e">
        <f>IF(VLOOKUP($AU946,'FE Source'!$A:$AK,27,FALSE)=0,"-",VLOOKUP($AU946,'FE Source'!$A:$AK,27,FALSE))</f>
        <v>#N/A</v>
      </c>
      <c r="BK946" s="215" t="e">
        <f>IF(VLOOKUP($AU946,'FE Source'!$A:$AK,28,FALSE)=0,"-",VLOOKUP($AU946,'FE Source'!$A:$AK,28,FALSE))</f>
        <v>#N/A</v>
      </c>
      <c r="BL946" s="215" t="e">
        <f>IF(VLOOKUP($AU946,'FE Source'!$A:$AK,29,FALSE)=0,"-",VLOOKUP($AU946,'FE Source'!$A:$AK,29,FALSE))</f>
        <v>#N/A</v>
      </c>
      <c r="BM946" s="215" t="e">
        <f>IF(VLOOKUP($AU946,'FE Source'!$A:$AK,30,FALSE)=0,"-",VLOOKUP($AU946,'FE Source'!$A:$AK,30,FALSE))</f>
        <v>#N/A</v>
      </c>
      <c r="BN946" t="e">
        <f>IF(VLOOKUP($AU946,'FE Source'!$A:$AK,31,FALSE)="No Specified Index","-",IF(VLOOKUP($AU946,'FE Source'!$A:$AK,31,FALSE)=0,"-",VLOOKUP($AU946,'FE Source'!$A:$AK,31,FALSE)))</f>
        <v>#N/A</v>
      </c>
      <c r="BO946" s="217" t="e">
        <f>IF(VLOOKUP($AU946,'FE Source'!$A:$AK,32,FALSE)=0,"-",VLOOKUP($AU946,'FE Source'!$A:$AK,32,FALSE))</f>
        <v>#N/A</v>
      </c>
      <c r="BP946" s="18" t="e">
        <f>IF(VLOOKUP($AU946,'FE Source'!$AZ:$BC,2,FALSE)=0,"-",VLOOKUP($AU946,'FE Source'!$AZ:$BC,2,FALSE))</f>
        <v>#N/A</v>
      </c>
      <c r="BQ946" s="18" t="e">
        <f>IF(VLOOKUP($AU946,'FE Source'!$AZ:$BC,3,FALSE)=0,"-",VLOOKUP($AU946,'FE Source'!$AZ:$BC,3,FALSE))</f>
        <v>#N/A</v>
      </c>
      <c r="BR946" s="18" t="e">
        <f>IF(VLOOKUP($AU946,'FE Source'!$AZ:$BC,4,FALSE)=0,"-",VLOOKUP($AU946,'FE Source'!$AZ:$BC,4,FALSE))</f>
        <v>#N/A</v>
      </c>
    </row>
    <row r="947" spans="3:70" ht="15">
      <c r="C947" s="650" t="str">
        <f>INDEX('UT - Retail'!$B$7:$B$1409,MATCH(AU947,'UT - Retail'!$U$7:$U$1409,0),1)</f>
        <v>Schroder ISF Asian Dividend Maximiser A Dis SGD</v>
      </c>
      <c r="D947" s="650"/>
      <c r="E947" s="618" t="str">
        <f>VLOOKUP(C947,'UT - Retail'!$B:$K,8,FALSE)</f>
        <v>Equities</v>
      </c>
      <c r="F947" s="618" t="str">
        <f>VLOOKUP(C947,'UT - Retail'!$B:$K,9,FALSE)</f>
        <v>Asia Pacific ex-Japan</v>
      </c>
      <c r="G947" s="618" t="str">
        <f>VLOOKUP(C947,'UT - Retail'!$B:$K,10,FALSE)</f>
        <v>General</v>
      </c>
      <c r="H947" s="82" t="str">
        <f>VLOOKUP(C947,'UT - Retail'!$B:$N,13,FALSE)</f>
        <v>No</v>
      </c>
      <c r="I947" s="82" t="str">
        <f>VLOOKUP(C947,'UT - Retail'!$B:$Q,14,FALSE)</f>
        <v>No</v>
      </c>
      <c r="J947" s="618" t="str">
        <f>VLOOKUP(C947,'UT - Retail'!$B:$Q,11,FALSE)</f>
        <v>Yes</v>
      </c>
      <c r="K947" s="130" t="str">
        <f>VLOOKUP(C947,'UT - Retail'!$B:$P,15,FALSE)</f>
        <v>No</v>
      </c>
      <c r="L947" s="82" t="str">
        <f>VLOOKUP(C947,'UT - Retail'!$B:$Q,16,FALSE)</f>
        <v>Both</v>
      </c>
      <c r="M947" s="618" t="str">
        <f>VLOOKUP(C947,'UT - Retail'!$B:$K,6,FALSE)</f>
        <v>SGD</v>
      </c>
      <c r="N947" s="618" t="str">
        <f>IFERROR(IF(MATCH(C947,'Portfolio Construction'!$AL:$AL,0),"Yes","No"),"No")</f>
        <v>No</v>
      </c>
      <c r="O947" s="618" t="str">
        <f>IFERROR(IF(MATCH(C947,'Portfolio Construction'!$AN:$AN,0),"Yes","No"),"No")</f>
        <v>No</v>
      </c>
      <c r="P947" s="618" t="str">
        <f>IFERROR(IF(MATCH(C947,'Portfolio Construction'!$AP:$AP,0),"Yes","No"),"No")</f>
        <v>No</v>
      </c>
      <c r="Q947" s="618" t="str">
        <f>IFERROR(IF(MATCH(C947,'Portfolio Construction'!$AR:$AR,0),"Yes","No"),"No")</f>
        <v>No</v>
      </c>
      <c r="R947" s="618" t="str">
        <f>IFERROR(IF(MATCH(C947,'Portfolio Construction'!$AT:$AT,0),"Yes","No"),"No")</f>
        <v>No</v>
      </c>
      <c r="S947" s="618" t="str">
        <f>IFERROR(IF(MATCH(C947,'Portfolio Construction'!$AV:$AV,0),"Yes","No"),"No")</f>
        <v>No</v>
      </c>
      <c r="T947" s="618" t="str">
        <f>IFERROR(IF(MATCH(C947,'Portfolio Construction'!$AX:$AX,0),"Yes","No"),"No")</f>
        <v>No</v>
      </c>
      <c r="U947" s="618" t="str">
        <f>IFERROR(IF(MATCH(C947,'Portfolio Construction'!$AZ:$AZ,0),"Yes","No"),"No")</f>
        <v>No</v>
      </c>
      <c r="V947" s="618" t="str">
        <f>IFERROR(IF(MATCH(C947,'Portfolio Construction'!$BB:$BB,0),"Yes","No"),"No")</f>
        <v>No</v>
      </c>
      <c r="W947" s="618" t="e">
        <f>IF(VLOOKUP($AU947,'FE Source'!$A:$W,3,FALSE)=0,"-",VLOOKUP($AU947,'FE Source'!$A:$W,3,FALSE))</f>
        <v>#N/A</v>
      </c>
      <c r="X947" s="618" t="e">
        <f>IF(VLOOKUP($AU947,'FE Source'!$A:$W,4,FALSE)=0,"-",VLOOKUP($AU947,'FE Source'!$A:$W,4,FALSE))</f>
        <v>#N/A</v>
      </c>
      <c r="Y947" s="618" t="e">
        <f>IF(VLOOKUP($AU947,'FE Source'!$A:$W,5,FALSE)=0,"-",VLOOKUP($AU947,'FE Source'!$A:$W,5,FALSE))</f>
        <v>#N/A</v>
      </c>
      <c r="Z947" s="618" t="e">
        <f>IF(VLOOKUP($AU947,'FE Source'!$A:$W,6,FALSE)=0,"-",VLOOKUP($AU947,'FE Source'!$A:$W,6,FALSE))</f>
        <v>#N/A</v>
      </c>
      <c r="AA947" s="618" t="e">
        <f>IF(VLOOKUP($AU947,'FE Source'!$A:$W,7,FALSE)=0,"-",VLOOKUP($AU947,'FE Source'!$A:$W,7,FALSE))</f>
        <v>#N/A</v>
      </c>
      <c r="AB947" s="618" t="e">
        <f>IF(VLOOKUP($AU947,'FE Source'!$A:$W,8,FALSE)=0,"-",VLOOKUP($AU947,'FE Source'!$A:$W,8,FALSE))</f>
        <v>#N/A</v>
      </c>
      <c r="AC947" s="632" t="e">
        <f>IF(VLOOKUP($AU947,'FE Source'!$A:$W,9,FALSE)=0,"-",VLOOKUP($AU947,'FE Source'!$A:$W,9,FALSE))</f>
        <v>#N/A</v>
      </c>
      <c r="AD947" s="634" t="e">
        <f>IF(VLOOKUP($AU947,'FE Source'!$A:$W,10,FALSE)=0,"-",VLOOKUP($AU947,'FE Source'!$A:$W,10,FALSE))</f>
        <v>#N/A</v>
      </c>
      <c r="AE947" s="618" t="e">
        <f>IF(VLOOKUP($AU947,'FE Source'!$A:$W,11,FALSE)=0,"-",VLOOKUP($AU947,'FE Source'!$A:$W,11,FALSE))</f>
        <v>#N/A</v>
      </c>
      <c r="AF947" s="618" t="e">
        <f>IF(VLOOKUP($AU947,'FE Source'!$A:$W,12,FALSE)=0,"-",VLOOKUP($AU947,'FE Source'!$A:$W,12,FALSE))</f>
        <v>#N/A</v>
      </c>
      <c r="AG947" s="618" t="e">
        <f>IF(VLOOKUP($AU947,'FE Source'!$A:$W,14,FALSE)=0,"-",VLOOKUP($AU947,'FE Source'!$A:$W,14,FALSE))</f>
        <v>#N/A</v>
      </c>
      <c r="AH947" s="102"/>
      <c r="AI947" s="618" t="e">
        <f>IF(VLOOKUP($AU947,'FE Source'!$A:$Y,20,FALSE)=0,"-",VLOOKUP($AU947,'FE Source'!$A:$Y,20,FALSE))</f>
        <v>#N/A</v>
      </c>
      <c r="AJ947" s="102"/>
      <c r="AK947" s="102"/>
      <c r="AL947" s="632" t="e">
        <f>IF(VLOOKUP($AU947,'FE Source'!$A:$Y,19,FALSE)=0,"-",VLOOKUP($AU947,'FE Source'!$A:$Y,19,FALSE))</f>
        <v>#N/A</v>
      </c>
      <c r="AM947" s="102"/>
      <c r="AN947" s="635" t="e">
        <f>IF(VLOOKUP($AU947,'FE Source'!$A:$W,13,FALSE)=0,"-",VLOOKUP($AU947,'FE Source'!$A:$W,13,FALSE))</f>
        <v>#N/A</v>
      </c>
      <c r="AO947" s="634" t="e">
        <f>IF(J947="no","-",IF(VLOOKUP($AU947,'FE Source'!$A:$W,15,FALSE)=0,"-",VLOOKUP($AU947,'FE Source'!$A:$W,15,FALSE)))</f>
        <v>#N/A</v>
      </c>
      <c r="AP947" s="618" t="e">
        <f>IF(AO947="-","-",IF(VLOOKUP($AU947,'FE Source'!$A:$Z,21,FALSE)=0,"-",IF(VLOOKUP($AU947,'FE Source'!$A:$Z,21,FALSE)=2,"Semi-Annual",IF(VLOOKUP($AU947,'FE Source'!$A:$Z,21,FALSE)=4,"Quarterly",IF(VLOOKUP($AU947,'FE Source'!$A:$Z,21,FALSE)=12,"Monthly","Annual")))))</f>
        <v>#N/A</v>
      </c>
      <c r="AQ947" s="632" t="e">
        <f t="array" ref="AQ947">IF(VLOOKUP($AU947,'FE Source'!$A:$W,16,FALSE)=0,"-",VLOOKUP($AU947,'FE Source'!$A:$W,16,FALSE))</f>
        <v>#N/A</v>
      </c>
      <c r="AR947" s="636" t="e">
        <f>IF(VLOOKUP($AU947,'FE Source'!$A:$W,17,FALSE)=0,"-",VLOOKUP($AU947,'FE Source'!$A:$W,17,FALSE))</f>
        <v>#N/A</v>
      </c>
      <c r="AS947" s="634" t="e">
        <f>IF(VLOOKUP($AU947,'FE Source'!$AN:$AS,4,FALSE)="",VLOOKUP($AU947,'FE Source'!$AN:$AS,3,FALSE),VLOOKUP($AU947,'FE Source'!$AN:$AS,4,FALSE))</f>
        <v>#N/A</v>
      </c>
      <c r="AT947" s="637" t="e">
        <f>IF(VLOOKUP($AU947,'FE Source'!$AN:$AS,5,FALSE)=0,"-",VLOOKUP($AU947,'FE Source'!$AN:$AS,5,FALSE))</f>
        <v>#N/A</v>
      </c>
      <c r="AU947" s="636" t="s">
        <v>2535</v>
      </c>
      <c r="BE947" s="215" t="e">
        <f>IF(VLOOKUP($AU947,'FE Source'!$A:$AK,22,FALSE)=0,"-",VLOOKUP($AU947,'FE Source'!$A:$AK,22,FALSE))</f>
        <v>#N/A</v>
      </c>
      <c r="BF947" s="215" t="e">
        <f>IF(VLOOKUP($AU947,'FE Source'!$A:$AK,23,FALSE)=0,"-",VLOOKUP($AU947,'FE Source'!$A:$AK,23,FALSE))</f>
        <v>#N/A</v>
      </c>
      <c r="BG947" s="215" t="e">
        <f>IF(VLOOKUP($AU947,'FE Source'!$A:$AK,24,FALSE)=0,"-",VLOOKUP($AU947,'FE Source'!$A:$AK,24,FALSE))</f>
        <v>#N/A</v>
      </c>
      <c r="BH947" s="215" t="e">
        <f>IF(VLOOKUP($AU947,'FE Source'!$A:$AK,25,FALSE)=0,"-",VLOOKUP($AU947,'FE Source'!$A:$AK,25,FALSE))</f>
        <v>#N/A</v>
      </c>
      <c r="BI947" s="215" t="e">
        <f>IF(VLOOKUP($AU947,'FE Source'!$A:$AK,26,FALSE)=0,"-",VLOOKUP($AU947,'FE Source'!$A:$AK,26,FALSE))</f>
        <v>#N/A</v>
      </c>
      <c r="BJ947" s="215" t="e">
        <f>IF(VLOOKUP($AU947,'FE Source'!$A:$AK,27,FALSE)=0,"-",VLOOKUP($AU947,'FE Source'!$A:$AK,27,FALSE))</f>
        <v>#N/A</v>
      </c>
      <c r="BK947" s="215" t="e">
        <f>IF(VLOOKUP($AU947,'FE Source'!$A:$AK,28,FALSE)=0,"-",VLOOKUP($AU947,'FE Source'!$A:$AK,28,FALSE))</f>
        <v>#N/A</v>
      </c>
      <c r="BL947" s="215" t="e">
        <f>IF(VLOOKUP($AU947,'FE Source'!$A:$AK,29,FALSE)=0,"-",VLOOKUP($AU947,'FE Source'!$A:$AK,29,FALSE))</f>
        <v>#N/A</v>
      </c>
      <c r="BM947" s="215" t="e">
        <f>IF(VLOOKUP($AU947,'FE Source'!$A:$AK,30,FALSE)=0,"-",VLOOKUP($AU947,'FE Source'!$A:$AK,30,FALSE))</f>
        <v>#N/A</v>
      </c>
      <c r="BN947" t="e">
        <f>IF(VLOOKUP($AU947,'FE Source'!$A:$AK,31,FALSE)="No Specified Index","-",IF(VLOOKUP($AU947,'FE Source'!$A:$AK,31,FALSE)=0,"-",VLOOKUP($AU947,'FE Source'!$A:$AK,31,FALSE)))</f>
        <v>#N/A</v>
      </c>
      <c r="BO947" s="217" t="e">
        <f>IF(VLOOKUP($AU947,'FE Source'!$A:$AK,32,FALSE)=0,"-",VLOOKUP($AU947,'FE Source'!$A:$AK,32,FALSE))</f>
        <v>#N/A</v>
      </c>
      <c r="BP947" s="18" t="e">
        <f>IF(VLOOKUP($AU947,'FE Source'!$AZ:$BC,2,FALSE)=0,"-",VLOOKUP($AU947,'FE Source'!$AZ:$BC,2,FALSE))</f>
        <v>#N/A</v>
      </c>
      <c r="BQ947" s="18" t="e">
        <f>IF(VLOOKUP($AU947,'FE Source'!$AZ:$BC,3,FALSE)=0,"-",VLOOKUP($AU947,'FE Source'!$AZ:$BC,3,FALSE))</f>
        <v>#N/A</v>
      </c>
      <c r="BR947" s="18" t="e">
        <f>IF(VLOOKUP($AU947,'FE Source'!$AZ:$BC,4,FALSE)=0,"-",VLOOKUP($AU947,'FE Source'!$AZ:$BC,4,FALSE))</f>
        <v>#N/A</v>
      </c>
    </row>
    <row r="948" spans="3:70" ht="15">
      <c r="C948" s="650" t="str">
        <f>INDEX('UT - Retail'!$B$7:$B$1409,MATCH(AU948,'UT - Retail'!$U$7:$U$1409,0),1)</f>
        <v>Schroder ISF Asian Dividend Maximiser A Dis SGD-H</v>
      </c>
      <c r="D948" s="650"/>
      <c r="E948" s="618" t="str">
        <f>VLOOKUP(C948,'UT - Retail'!$B:$K,8,FALSE)</f>
        <v>Equities</v>
      </c>
      <c r="F948" s="618" t="str">
        <f>VLOOKUP(C948,'UT - Retail'!$B:$K,9,FALSE)</f>
        <v>Asia Pacific ex-Japan</v>
      </c>
      <c r="G948" s="618" t="str">
        <f>VLOOKUP(C948,'UT - Retail'!$B:$K,10,FALSE)</f>
        <v>General</v>
      </c>
      <c r="H948" s="82" t="str">
        <f>VLOOKUP(C948,'UT - Retail'!$B:$N,13,FALSE)</f>
        <v>No</v>
      </c>
      <c r="I948" s="82" t="str">
        <f>VLOOKUP(C948,'UT - Retail'!$B:$Q,14,FALSE)</f>
        <v>No</v>
      </c>
      <c r="J948" s="618" t="str">
        <f>VLOOKUP(C948,'UT - Retail'!$B:$Q,11,FALSE)</f>
        <v>Yes</v>
      </c>
      <c r="K948" s="130" t="str">
        <f>VLOOKUP(C948,'UT - Retail'!$B:$P,15,FALSE)</f>
        <v>Yes</v>
      </c>
      <c r="L948" s="82" t="str">
        <f>VLOOKUP(C948,'UT - Retail'!$B:$Q,16,FALSE)</f>
        <v>Both</v>
      </c>
      <c r="M948" s="618" t="str">
        <f>VLOOKUP(C948,'UT - Retail'!$B:$K,6,FALSE)</f>
        <v>SGD</v>
      </c>
      <c r="N948" s="618" t="str">
        <f>IFERROR(IF(MATCH(C948,'Portfolio Construction'!$AL:$AL,0),"Yes","No"),"No")</f>
        <v>No</v>
      </c>
      <c r="O948" s="618" t="str">
        <f>IFERROR(IF(MATCH(C948,'Portfolio Construction'!$AN:$AN,0),"Yes","No"),"No")</f>
        <v>No</v>
      </c>
      <c r="P948" s="618" t="str">
        <f>IFERROR(IF(MATCH(C948,'Portfolio Construction'!$AP:$AP,0),"Yes","No"),"No")</f>
        <v>No</v>
      </c>
      <c r="Q948" s="618" t="str">
        <f>IFERROR(IF(MATCH(C948,'Portfolio Construction'!$AR:$AR,0),"Yes","No"),"No")</f>
        <v>No</v>
      </c>
      <c r="R948" s="618" t="str">
        <f>IFERROR(IF(MATCH(C948,'Portfolio Construction'!$AT:$AT,0),"Yes","No"),"No")</f>
        <v>No</v>
      </c>
      <c r="S948" s="618" t="str">
        <f>IFERROR(IF(MATCH(C948,'Portfolio Construction'!$AV:$AV,0),"Yes","No"),"No")</f>
        <v>No</v>
      </c>
      <c r="T948" s="618" t="str">
        <f>IFERROR(IF(MATCH(C948,'Portfolio Construction'!$AX:$AX,0),"Yes","No"),"No")</f>
        <v>No</v>
      </c>
      <c r="U948" s="618" t="str">
        <f>IFERROR(IF(MATCH(C948,'Portfolio Construction'!$AZ:$AZ,0),"Yes","No"),"No")</f>
        <v>No</v>
      </c>
      <c r="V948" s="618" t="str">
        <f>IFERROR(IF(MATCH(C948,'Portfolio Construction'!$BB:$BB,0),"Yes","No"),"No")</f>
        <v>No</v>
      </c>
      <c r="W948" s="618">
        <f>IF(VLOOKUP($AU948,'FE Source'!$A:$W,3,FALSE)=0,"-",VLOOKUP($AU948,'FE Source'!$A:$W,3,FALSE))</f>
        <v>3.76</v>
      </c>
      <c r="X948" s="618">
        <f>IF(VLOOKUP($AU948,'FE Source'!$A:$W,4,FALSE)=0,"-",VLOOKUP($AU948,'FE Source'!$A:$W,4,FALSE))</f>
        <v>4.26</v>
      </c>
      <c r="Y948" s="618">
        <f>IF(VLOOKUP($AU948,'FE Source'!$A:$W,5,FALSE)=0,"-",VLOOKUP($AU948,'FE Source'!$A:$W,5,FALSE))</f>
        <v>0.4</v>
      </c>
      <c r="Z948" s="618">
        <f>IF(VLOOKUP($AU948,'FE Source'!$A:$W,6,FALSE)=0,"-",VLOOKUP($AU948,'FE Source'!$A:$W,6,FALSE))</f>
        <v>4.83</v>
      </c>
      <c r="AA948" s="618">
        <f>IF(VLOOKUP($AU948,'FE Source'!$A:$W,7,FALSE)=0,"-",VLOOKUP($AU948,'FE Source'!$A:$W,7,FALSE))</f>
        <v>2.56</v>
      </c>
      <c r="AB948" s="618">
        <f>IF(VLOOKUP($AU948,'FE Source'!$A:$W,8,FALSE)=0,"-",VLOOKUP($AU948,'FE Source'!$A:$W,8,FALSE))</f>
        <v>6.42</v>
      </c>
      <c r="AC948" s="632">
        <f>IF(VLOOKUP($AU948,'FE Source'!$A:$W,9,FALSE)=0,"-",VLOOKUP($AU948,'FE Source'!$A:$W,9,FALSE))</f>
        <v>2.86</v>
      </c>
      <c r="AD948" s="634">
        <f>IF(VLOOKUP($AU948,'FE Source'!$A:$W,10,FALSE)=0,"-",VLOOKUP($AU948,'FE Source'!$A:$W,10,FALSE))</f>
        <v>1.1000000000000001</v>
      </c>
      <c r="AE948" s="618">
        <f>IF(VLOOKUP($AU948,'FE Source'!$A:$W,11,FALSE)=0,"-",VLOOKUP($AU948,'FE Source'!$A:$W,11,FALSE))</f>
        <v>15.6</v>
      </c>
      <c r="AF948" s="618" t="str">
        <f>IF(VLOOKUP($AU948,'FE Source'!$A:$W,12,FALSE)=0,"-",VLOOKUP($AU948,'FE Source'!$A:$W,12,FALSE))</f>
        <v>-</v>
      </c>
      <c r="AG948" s="618">
        <f>IF(VLOOKUP($AU948,'FE Source'!$A:$W,14,FALSE)=0,"-",VLOOKUP($AU948,'FE Source'!$A:$W,14,FALSE))</f>
        <v>-18.899999999999999</v>
      </c>
      <c r="AH948" s="102"/>
      <c r="AI948" s="618">
        <f>IF(VLOOKUP($AU948,'FE Source'!$A:$Y,20,FALSE)=0,"-",VLOOKUP($AU948,'FE Source'!$A:$Y,20,FALSE))</f>
        <v>100.9</v>
      </c>
      <c r="AJ948" s="102"/>
      <c r="AK948" s="102"/>
      <c r="AL948" s="632">
        <f>IF(VLOOKUP($AU948,'FE Source'!$A:$Y,19,FALSE)=0,"-",VLOOKUP($AU948,'FE Source'!$A:$Y,19,FALSE))</f>
        <v>93.21</v>
      </c>
      <c r="AM948" s="102"/>
      <c r="AN948" s="635">
        <f>IF(VLOOKUP($AU948,'FE Source'!$A:$W,13,FALSE)=0,"-",VLOOKUP($AU948,'FE Source'!$A:$W,13,FALSE))</f>
        <v>217.8</v>
      </c>
      <c r="AO948" s="634">
        <f>IF(J948="no","-",IF(VLOOKUP($AU948,'FE Source'!$A:$W,15,FALSE)=0,"-",VLOOKUP($AU948,'FE Source'!$A:$W,15,FALSE)))</f>
        <v>7.4</v>
      </c>
      <c r="AP948" s="618" t="str">
        <f>IF(AO948="-","-",IF(VLOOKUP($AU948,'FE Source'!$A:$Z,21,FALSE)=0,"-",IF(VLOOKUP($AU948,'FE Source'!$A:$Z,21,FALSE)=2,"Semi-Annual",IF(VLOOKUP($AU948,'FE Source'!$A:$Z,21,FALSE)=4,"Quarterly",IF(VLOOKUP($AU948,'FE Source'!$A:$Z,21,FALSE)=12,"Monthly","Annual")))))</f>
        <v>Monthly</v>
      </c>
      <c r="AQ948" s="632">
        <f t="array" ref="AQ948">IF(VLOOKUP($AU948,'FE Source'!$A:$W,16,FALSE)=0,"-",VLOOKUP($AU948,'FE Source'!$A:$W,16,FALSE))</f>
        <v>1.91</v>
      </c>
      <c r="AR948" s="636" t="str">
        <f>IF(VLOOKUP($AU948,'FE Source'!$A:$W,17,FALSE)=0,"-",VLOOKUP($AU948,'FE Source'!$A:$W,17,FALSE))</f>
        <v>-</v>
      </c>
      <c r="AS948" s="634">
        <f>IF(VLOOKUP($AU948,'FE Source'!$AN:$AS,4,FALSE)="",VLOOKUP($AU948,'FE Source'!$AN:$AS,3,FALSE),VLOOKUP($AU948,'FE Source'!$AN:$AS,4,FALSE))</f>
        <v>64.62</v>
      </c>
      <c r="AT948" s="637">
        <f>IF(VLOOKUP($AU948,'FE Source'!$AN:$AS,5,FALSE)=0,"-",VLOOKUP($AU948,'FE Source'!$AN:$AS,5,FALSE))</f>
        <v>45783</v>
      </c>
      <c r="AU948" s="636" t="s">
        <v>2533</v>
      </c>
      <c r="BE948" s="215">
        <f>IF(VLOOKUP($AU948,'FE Source'!$A:$AK,22,FALSE)=0,"-",VLOOKUP($AU948,'FE Source'!$A:$AK,22,FALSE))</f>
        <v>-7.59</v>
      </c>
      <c r="BF948" s="215">
        <f>IF(VLOOKUP($AU948,'FE Source'!$A:$AK,23,FALSE)=0,"-",VLOOKUP($AU948,'FE Source'!$A:$AK,23,FALSE))</f>
        <v>7.64</v>
      </c>
      <c r="BG948" s="215">
        <f>IF(VLOOKUP($AU948,'FE Source'!$A:$AK,24,FALSE)=0,"-",VLOOKUP($AU948,'FE Source'!$A:$AK,24,FALSE))</f>
        <v>24.5</v>
      </c>
      <c r="BH948" s="215">
        <f>IF(VLOOKUP($AU948,'FE Source'!$A:$AK,25,FALSE)=0,"-",VLOOKUP($AU948,'FE Source'!$A:$AK,25,FALSE))</f>
        <v>-10.51</v>
      </c>
      <c r="BI948" s="215">
        <f>IF(VLOOKUP($AU948,'FE Source'!$A:$AK,26,FALSE)=0,"-",VLOOKUP($AU948,'FE Source'!$A:$AK,26,FALSE))</f>
        <v>12.39</v>
      </c>
      <c r="BJ948" s="215">
        <f>IF(VLOOKUP($AU948,'FE Source'!$A:$AK,27,FALSE)=0,"-",VLOOKUP($AU948,'FE Source'!$A:$AK,27,FALSE))</f>
        <v>8.02</v>
      </c>
      <c r="BK948" s="215">
        <f>IF(VLOOKUP($AU948,'FE Source'!$A:$AK,28,FALSE)=0,"-",VLOOKUP($AU948,'FE Source'!$A:$AK,28,FALSE))</f>
        <v>2.68</v>
      </c>
      <c r="BL948" s="215">
        <f>IF(VLOOKUP($AU948,'FE Source'!$A:$AK,29,FALSE)=0,"-",VLOOKUP($AU948,'FE Source'!$A:$AK,29,FALSE))</f>
        <v>-11.15</v>
      </c>
      <c r="BM948" s="215">
        <f>IF(VLOOKUP($AU948,'FE Source'!$A:$AK,30,FALSE)=0,"-",VLOOKUP($AU948,'FE Source'!$A:$AK,30,FALSE))</f>
        <v>6.46</v>
      </c>
      <c r="BN948" t="str">
        <f>IF(VLOOKUP($AU948,'FE Source'!$A:$AK,31,FALSE)="No Specified Index","-",IF(VLOOKUP($AU948,'FE Source'!$A:$AK,31,FALSE)=0,"-",VLOOKUP($AU948,'FE Source'!$A:$AK,31,FALSE)))</f>
        <v>MSCI AC Pacific ex Japan Index</v>
      </c>
      <c r="BO948" s="217">
        <f>IF(VLOOKUP($AU948,'FE Source'!$A:$AK,32,FALSE)=0,"-",VLOOKUP($AU948,'FE Source'!$A:$AK,32,FALSE))</f>
        <v>41962</v>
      </c>
      <c r="BP948" s="18" t="str">
        <f>IF(VLOOKUP($AU948,'FE Source'!$AZ:$BC,2,FALSE)=0,"-",VLOOKUP($AU948,'FE Source'!$AZ:$BC,2,FALSE))</f>
        <v>-</v>
      </c>
      <c r="BQ948" s="18" t="str">
        <f>IF(VLOOKUP($AU948,'FE Source'!$AZ:$BC,3,FALSE)=0,"-",VLOOKUP($AU948,'FE Source'!$AZ:$BC,3,FALSE))</f>
        <v>-</v>
      </c>
      <c r="BR948" s="18" t="str">
        <f>IF(VLOOKUP($AU948,'FE Source'!$AZ:$BC,4,FALSE)=0,"-",VLOOKUP($AU948,'FE Source'!$AZ:$BC,4,FALSE))</f>
        <v>-</v>
      </c>
    </row>
    <row r="949" spans="3:70" ht="15">
      <c r="C949" s="650" t="str">
        <f>INDEX('UT - Retail'!$B$7:$B$1409,MATCH(AU949,'UT - Retail'!$U$7:$U$1409,0),1)</f>
        <v>Schroder ISF Asian Dividend Maximiser A Dis USD</v>
      </c>
      <c r="D949" s="650"/>
      <c r="E949" s="618" t="str">
        <f>VLOOKUP(C949,'UT - Retail'!$B:$K,8,FALSE)</f>
        <v>Equities</v>
      </c>
      <c r="F949" s="618" t="str">
        <f>VLOOKUP(C949,'UT - Retail'!$B:$K,9,FALSE)</f>
        <v>Asia Pacific ex-Japan</v>
      </c>
      <c r="G949" s="618" t="str">
        <f>VLOOKUP(C949,'UT - Retail'!$B:$K,10,FALSE)</f>
        <v>General</v>
      </c>
      <c r="H949" s="82" t="str">
        <f>VLOOKUP(C949,'UT - Retail'!$B:$N,13,FALSE)</f>
        <v>No</v>
      </c>
      <c r="I949" s="82" t="str">
        <f>VLOOKUP(C949,'UT - Retail'!$B:$Q,14,FALSE)</f>
        <v>No</v>
      </c>
      <c r="J949" s="618" t="str">
        <f>VLOOKUP(C949,'UT - Retail'!$B:$Q,11,FALSE)</f>
        <v>Yes</v>
      </c>
      <c r="K949" s="130" t="str">
        <f>VLOOKUP(C949,'UT - Retail'!$B:$P,15,FALSE)</f>
        <v>No</v>
      </c>
      <c r="L949" s="82" t="str">
        <f>VLOOKUP(C949,'UT - Retail'!$B:$Q,16,FALSE)</f>
        <v>Both</v>
      </c>
      <c r="M949" s="618" t="str">
        <f>VLOOKUP(C949,'UT - Retail'!$B:$K,6,FALSE)</f>
        <v>USD</v>
      </c>
      <c r="N949" s="618" t="str">
        <f>IFERROR(IF(MATCH(C949,'Portfolio Construction'!$AL:$AL,0),"Yes","No"),"No")</f>
        <v>No</v>
      </c>
      <c r="O949" s="618" t="str">
        <f>IFERROR(IF(MATCH(C949,'Portfolio Construction'!$AN:$AN,0),"Yes","No"),"No")</f>
        <v>No</v>
      </c>
      <c r="P949" s="618" t="str">
        <f>IFERROR(IF(MATCH(C949,'Portfolio Construction'!$AP:$AP,0),"Yes","No"),"No")</f>
        <v>No</v>
      </c>
      <c r="Q949" s="618" t="str">
        <f>IFERROR(IF(MATCH(C949,'Portfolio Construction'!$AR:$AR,0),"Yes","No"),"No")</f>
        <v>No</v>
      </c>
      <c r="R949" s="618" t="str">
        <f>IFERROR(IF(MATCH(C949,'Portfolio Construction'!$AT:$AT,0),"Yes","No"),"No")</f>
        <v>No</v>
      </c>
      <c r="S949" s="618" t="str">
        <f>IFERROR(IF(MATCH(C949,'Portfolio Construction'!$AV:$AV,0),"Yes","No"),"No")</f>
        <v>No</v>
      </c>
      <c r="T949" s="618" t="str">
        <f>IFERROR(IF(MATCH(C949,'Portfolio Construction'!$AX:$AX,0),"Yes","No"),"No")</f>
        <v>No</v>
      </c>
      <c r="U949" s="618" t="str">
        <f>IFERROR(IF(MATCH(C949,'Portfolio Construction'!$AZ:$AZ,0),"Yes","No"),"No")</f>
        <v>No</v>
      </c>
      <c r="V949" s="618" t="str">
        <f>IFERROR(IF(MATCH(C949,'Portfolio Construction'!$BB:$BB,0),"Yes","No"),"No")</f>
        <v>No</v>
      </c>
      <c r="W949" s="618" t="e">
        <f>IF(VLOOKUP($AU949,'FE Source'!$A:$W,3,FALSE)=0,"-",VLOOKUP($AU949,'FE Source'!$A:$W,3,FALSE))</f>
        <v>#N/A</v>
      </c>
      <c r="X949" s="618" t="e">
        <f>IF(VLOOKUP($AU949,'FE Source'!$A:$W,4,FALSE)=0,"-",VLOOKUP($AU949,'FE Source'!$A:$W,4,FALSE))</f>
        <v>#N/A</v>
      </c>
      <c r="Y949" s="618" t="e">
        <f>IF(VLOOKUP($AU949,'FE Source'!$A:$W,5,FALSE)=0,"-",VLOOKUP($AU949,'FE Source'!$A:$W,5,FALSE))</f>
        <v>#N/A</v>
      </c>
      <c r="Z949" s="618" t="e">
        <f>IF(VLOOKUP($AU949,'FE Source'!$A:$W,6,FALSE)=0,"-",VLOOKUP($AU949,'FE Source'!$A:$W,6,FALSE))</f>
        <v>#N/A</v>
      </c>
      <c r="AA949" s="618" t="e">
        <f>IF(VLOOKUP($AU949,'FE Source'!$A:$W,7,FALSE)=0,"-",VLOOKUP($AU949,'FE Source'!$A:$W,7,FALSE))</f>
        <v>#N/A</v>
      </c>
      <c r="AB949" s="618" t="e">
        <f>IF(VLOOKUP($AU949,'FE Source'!$A:$W,8,FALSE)=0,"-",VLOOKUP($AU949,'FE Source'!$A:$W,8,FALSE))</f>
        <v>#N/A</v>
      </c>
      <c r="AC949" s="632" t="e">
        <f>IF(VLOOKUP($AU949,'FE Source'!$A:$W,9,FALSE)=0,"-",VLOOKUP($AU949,'FE Source'!$A:$W,9,FALSE))</f>
        <v>#N/A</v>
      </c>
      <c r="AD949" s="634" t="e">
        <f>IF(VLOOKUP($AU949,'FE Source'!$A:$W,10,FALSE)=0,"-",VLOOKUP($AU949,'FE Source'!$A:$W,10,FALSE))</f>
        <v>#N/A</v>
      </c>
      <c r="AE949" s="618" t="e">
        <f>IF(VLOOKUP($AU949,'FE Source'!$A:$W,11,FALSE)=0,"-",VLOOKUP($AU949,'FE Source'!$A:$W,11,FALSE))</f>
        <v>#N/A</v>
      </c>
      <c r="AF949" s="618" t="e">
        <f>IF(VLOOKUP($AU949,'FE Source'!$A:$W,12,FALSE)=0,"-",VLOOKUP($AU949,'FE Source'!$A:$W,12,FALSE))</f>
        <v>#N/A</v>
      </c>
      <c r="AG949" s="618" t="e">
        <f>IF(VLOOKUP($AU949,'FE Source'!$A:$W,14,FALSE)=0,"-",VLOOKUP($AU949,'FE Source'!$A:$W,14,FALSE))</f>
        <v>#N/A</v>
      </c>
      <c r="AH949" s="102"/>
      <c r="AI949" s="618" t="e">
        <f>IF(VLOOKUP($AU949,'FE Source'!$A:$Y,20,FALSE)=0,"-",VLOOKUP($AU949,'FE Source'!$A:$Y,20,FALSE))</f>
        <v>#N/A</v>
      </c>
      <c r="AJ949" s="102"/>
      <c r="AK949" s="102"/>
      <c r="AL949" s="632" t="e">
        <f>IF(VLOOKUP($AU949,'FE Source'!$A:$Y,19,FALSE)=0,"-",VLOOKUP($AU949,'FE Source'!$A:$Y,19,FALSE))</f>
        <v>#N/A</v>
      </c>
      <c r="AM949" s="102"/>
      <c r="AN949" s="635" t="e">
        <f>IF(VLOOKUP($AU949,'FE Source'!$A:$W,13,FALSE)=0,"-",VLOOKUP($AU949,'FE Source'!$A:$W,13,FALSE))</f>
        <v>#N/A</v>
      </c>
      <c r="AO949" s="634" t="e">
        <f>IF(J949="no","-",IF(VLOOKUP($AU949,'FE Source'!$A:$W,15,FALSE)=0,"-",VLOOKUP($AU949,'FE Source'!$A:$W,15,FALSE)))</f>
        <v>#N/A</v>
      </c>
      <c r="AP949" s="618" t="e">
        <f>IF(AO949="-","-",IF(VLOOKUP($AU949,'FE Source'!$A:$Z,21,FALSE)=0,"-",IF(VLOOKUP($AU949,'FE Source'!$A:$Z,21,FALSE)=2,"Semi-Annual",IF(VLOOKUP($AU949,'FE Source'!$A:$Z,21,FALSE)=4,"Quarterly",IF(VLOOKUP($AU949,'FE Source'!$A:$Z,21,FALSE)=12,"Monthly","Annual")))))</f>
        <v>#N/A</v>
      </c>
      <c r="AQ949" s="632" t="e">
        <f t="array" ref="AQ949">IF(VLOOKUP($AU949,'FE Source'!$A:$W,16,FALSE)=0,"-",VLOOKUP($AU949,'FE Source'!$A:$W,16,FALSE))</f>
        <v>#N/A</v>
      </c>
      <c r="AR949" s="636" t="e">
        <f>IF(VLOOKUP($AU949,'FE Source'!$A:$W,17,FALSE)=0,"-",VLOOKUP($AU949,'FE Source'!$A:$W,17,FALSE))</f>
        <v>#N/A</v>
      </c>
      <c r="AS949" s="634" t="e">
        <f>IF(VLOOKUP($AU949,'FE Source'!$AN:$AS,4,FALSE)="",VLOOKUP($AU949,'FE Source'!$AN:$AS,3,FALSE),VLOOKUP($AU949,'FE Source'!$AN:$AS,4,FALSE))</f>
        <v>#N/A</v>
      </c>
      <c r="AT949" s="637" t="e">
        <f>IF(VLOOKUP($AU949,'FE Source'!$AN:$AS,5,FALSE)=0,"-",VLOOKUP($AU949,'FE Source'!$AN:$AS,5,FALSE))</f>
        <v>#N/A</v>
      </c>
      <c r="AU949" s="636" t="s">
        <v>2531</v>
      </c>
      <c r="BE949" s="215" t="e">
        <f>IF(VLOOKUP($AU949,'FE Source'!$A:$AK,22,FALSE)=0,"-",VLOOKUP($AU949,'FE Source'!$A:$AK,22,FALSE))</f>
        <v>#N/A</v>
      </c>
      <c r="BF949" s="215" t="e">
        <f>IF(VLOOKUP($AU949,'FE Source'!$A:$AK,23,FALSE)=0,"-",VLOOKUP($AU949,'FE Source'!$A:$AK,23,FALSE))</f>
        <v>#N/A</v>
      </c>
      <c r="BG949" s="215" t="e">
        <f>IF(VLOOKUP($AU949,'FE Source'!$A:$AK,24,FALSE)=0,"-",VLOOKUP($AU949,'FE Source'!$A:$AK,24,FALSE))</f>
        <v>#N/A</v>
      </c>
      <c r="BH949" s="215" t="e">
        <f>IF(VLOOKUP($AU949,'FE Source'!$A:$AK,25,FALSE)=0,"-",VLOOKUP($AU949,'FE Source'!$A:$AK,25,FALSE))</f>
        <v>#N/A</v>
      </c>
      <c r="BI949" s="215" t="e">
        <f>IF(VLOOKUP($AU949,'FE Source'!$A:$AK,26,FALSE)=0,"-",VLOOKUP($AU949,'FE Source'!$A:$AK,26,FALSE))</f>
        <v>#N/A</v>
      </c>
      <c r="BJ949" s="215" t="e">
        <f>IF(VLOOKUP($AU949,'FE Source'!$A:$AK,27,FALSE)=0,"-",VLOOKUP($AU949,'FE Source'!$A:$AK,27,FALSE))</f>
        <v>#N/A</v>
      </c>
      <c r="BK949" s="215" t="e">
        <f>IF(VLOOKUP($AU949,'FE Source'!$A:$AK,28,FALSE)=0,"-",VLOOKUP($AU949,'FE Source'!$A:$AK,28,FALSE))</f>
        <v>#N/A</v>
      </c>
      <c r="BL949" s="215" t="e">
        <f>IF(VLOOKUP($AU949,'FE Source'!$A:$AK,29,FALSE)=0,"-",VLOOKUP($AU949,'FE Source'!$A:$AK,29,FALSE))</f>
        <v>#N/A</v>
      </c>
      <c r="BM949" s="215" t="e">
        <f>IF(VLOOKUP($AU949,'FE Source'!$A:$AK,30,FALSE)=0,"-",VLOOKUP($AU949,'FE Source'!$A:$AK,30,FALSE))</f>
        <v>#N/A</v>
      </c>
      <c r="BN949" t="e">
        <f>IF(VLOOKUP($AU949,'FE Source'!$A:$AK,31,FALSE)="No Specified Index","-",IF(VLOOKUP($AU949,'FE Source'!$A:$AK,31,FALSE)=0,"-",VLOOKUP($AU949,'FE Source'!$A:$AK,31,FALSE)))</f>
        <v>#N/A</v>
      </c>
      <c r="BO949" s="217" t="e">
        <f>IF(VLOOKUP($AU949,'FE Source'!$A:$AK,32,FALSE)=0,"-",VLOOKUP($AU949,'FE Source'!$A:$AK,32,FALSE))</f>
        <v>#N/A</v>
      </c>
      <c r="BP949" s="18" t="e">
        <f>IF(VLOOKUP($AU949,'FE Source'!$AZ:$BC,2,FALSE)=0,"-",VLOOKUP($AU949,'FE Source'!$AZ:$BC,2,FALSE))</f>
        <v>#N/A</v>
      </c>
      <c r="BQ949" s="18" t="e">
        <f>IF(VLOOKUP($AU949,'FE Source'!$AZ:$BC,3,FALSE)=0,"-",VLOOKUP($AU949,'FE Source'!$AZ:$BC,3,FALSE))</f>
        <v>#N/A</v>
      </c>
      <c r="BR949" s="18" t="e">
        <f>IF(VLOOKUP($AU949,'FE Source'!$AZ:$BC,4,FALSE)=0,"-",VLOOKUP($AU949,'FE Source'!$AZ:$BC,4,FALSE))</f>
        <v>#N/A</v>
      </c>
    </row>
    <row r="950" spans="3:70" ht="15">
      <c r="C950" s="650" t="str">
        <f>INDEX('UT - Retail'!$B$7:$B$1409,MATCH(AU950,'UT - Retail'!$U$7:$U$1409,0),1)</f>
        <v>Schroder ISF China Opportunities A Acc SGD-H</v>
      </c>
      <c r="D950" s="650"/>
      <c r="E950" s="618" t="str">
        <f>VLOOKUP(C950,'UT - Retail'!$B:$K,8,FALSE)</f>
        <v>Equities</v>
      </c>
      <c r="F950" s="618" t="str">
        <f>VLOOKUP(C950,'UT - Retail'!$B:$K,9,FALSE)</f>
        <v>China</v>
      </c>
      <c r="G950" s="618" t="str">
        <f>VLOOKUP(C950,'UT - Retail'!$B:$K,10,FALSE)</f>
        <v>General</v>
      </c>
      <c r="H950" s="82" t="str">
        <f>VLOOKUP(C950,'UT - Retail'!$B:$N,13,FALSE)</f>
        <v>No</v>
      </c>
      <c r="I950" s="82" t="str">
        <f>VLOOKUP(C950,'UT - Retail'!$B:$Q,14,FALSE)</f>
        <v>No</v>
      </c>
      <c r="J950" s="618" t="str">
        <f>VLOOKUP(C950,'UT - Retail'!$B:$Q,11,FALSE)</f>
        <v>No</v>
      </c>
      <c r="K950" s="130" t="str">
        <f>VLOOKUP(C950,'UT - Retail'!$B:$P,15,FALSE)</f>
        <v>No</v>
      </c>
      <c r="L950" s="82" t="str">
        <f>VLOOKUP(C950,'UT - Retail'!$B:$Q,16,FALSE)</f>
        <v>Both</v>
      </c>
      <c r="M950" s="618" t="str">
        <f>VLOOKUP(C950,'UT - Retail'!$B:$K,6,FALSE)</f>
        <v>SGD</v>
      </c>
      <c r="N950" s="618" t="str">
        <f>IFERROR(IF(MATCH(C950,'Portfolio Construction'!$AL:$AL,0),"Yes","No"),"No")</f>
        <v>No</v>
      </c>
      <c r="O950" s="618" t="str">
        <f>IFERROR(IF(MATCH(C950,'Portfolio Construction'!$AN:$AN,0),"Yes","No"),"No")</f>
        <v>No</v>
      </c>
      <c r="P950" s="618" t="str">
        <f>IFERROR(IF(MATCH(C950,'Portfolio Construction'!$AP:$AP,0),"Yes","No"),"No")</f>
        <v>No</v>
      </c>
      <c r="Q950" s="618" t="str">
        <f>IFERROR(IF(MATCH(C950,'Portfolio Construction'!$AR:$AR,0),"Yes","No"),"No")</f>
        <v>No</v>
      </c>
      <c r="R950" s="618" t="str">
        <f>IFERROR(IF(MATCH(C950,'Portfolio Construction'!$AT:$AT,0),"Yes","No"),"No")</f>
        <v>No</v>
      </c>
      <c r="S950" s="618" t="str">
        <f>IFERROR(IF(MATCH(C950,'Portfolio Construction'!$AV:$AV,0),"Yes","No"),"No")</f>
        <v>No</v>
      </c>
      <c r="T950" s="618" t="str">
        <f>IFERROR(IF(MATCH(C950,'Portfolio Construction'!$AX:$AX,0),"Yes","No"),"No")</f>
        <v>No</v>
      </c>
      <c r="U950" s="618" t="str">
        <f>IFERROR(IF(MATCH(C950,'Portfolio Construction'!$AZ:$AZ,0),"Yes","No"),"No")</f>
        <v>No</v>
      </c>
      <c r="V950" s="618" t="str">
        <f>IFERROR(IF(MATCH(C950,'Portfolio Construction'!$BB:$BB,0),"Yes","No"),"No")</f>
        <v>No</v>
      </c>
      <c r="W950" s="618">
        <f>IF(VLOOKUP($AU950,'FE Source'!$A:$W,3,FALSE)=0,"-",VLOOKUP($AU950,'FE Source'!$A:$W,3,FALSE))</f>
        <v>8.8000000000000007</v>
      </c>
      <c r="X950" s="618">
        <f>IF(VLOOKUP($AU950,'FE Source'!$A:$W,4,FALSE)=0,"-",VLOOKUP($AU950,'FE Source'!$A:$W,4,FALSE))</f>
        <v>1.52</v>
      </c>
      <c r="Y950" s="618">
        <f>IF(VLOOKUP($AU950,'FE Source'!$A:$W,5,FALSE)=0,"-",VLOOKUP($AU950,'FE Source'!$A:$W,5,FALSE))</f>
        <v>2.5</v>
      </c>
      <c r="Z950" s="618">
        <f>IF(VLOOKUP($AU950,'FE Source'!$A:$W,6,FALSE)=0,"-",VLOOKUP($AU950,'FE Source'!$A:$W,6,FALSE))</f>
        <v>8.27</v>
      </c>
      <c r="AA950" s="618">
        <f>IF(VLOOKUP($AU950,'FE Source'!$A:$W,7,FALSE)=0,"-",VLOOKUP($AU950,'FE Source'!$A:$W,7,FALSE))</f>
        <v>-2.14</v>
      </c>
      <c r="AB950" s="618">
        <f>IF(VLOOKUP($AU950,'FE Source'!$A:$W,8,FALSE)=0,"-",VLOOKUP($AU950,'FE Source'!$A:$W,8,FALSE))</f>
        <v>-2.04</v>
      </c>
      <c r="AC950" s="632">
        <f>IF(VLOOKUP($AU950,'FE Source'!$A:$W,9,FALSE)=0,"-",VLOOKUP($AU950,'FE Source'!$A:$W,9,FALSE))</f>
        <v>0.3</v>
      </c>
      <c r="AD950" s="634">
        <f>IF(VLOOKUP($AU950,'FE Source'!$A:$W,10,FALSE)=0,"-",VLOOKUP($AU950,'FE Source'!$A:$W,10,FALSE))</f>
        <v>1.22</v>
      </c>
      <c r="AE950" s="618">
        <f>IF(VLOOKUP($AU950,'FE Source'!$A:$W,11,FALSE)=0,"-",VLOOKUP($AU950,'FE Source'!$A:$W,11,FALSE))</f>
        <v>30.77</v>
      </c>
      <c r="AF950" s="618">
        <f>IF(VLOOKUP($AU950,'FE Source'!$A:$W,12,FALSE)=0,"-",VLOOKUP($AU950,'FE Source'!$A:$W,12,FALSE))</f>
        <v>-0.02</v>
      </c>
      <c r="AG950" s="618">
        <f>IF(VLOOKUP($AU950,'FE Source'!$A:$W,14,FALSE)=0,"-",VLOOKUP($AU950,'FE Source'!$A:$W,14,FALSE))</f>
        <v>-38.68</v>
      </c>
      <c r="AH950" s="102"/>
      <c r="AI950" s="618">
        <f>IF(VLOOKUP($AU950,'FE Source'!$A:$Y,20,FALSE)=0,"-",VLOOKUP($AU950,'FE Source'!$A:$Y,20,FALSE))</f>
        <v>139.11000000000001</v>
      </c>
      <c r="AJ950" s="102"/>
      <c r="AK950" s="102"/>
      <c r="AL950" s="632">
        <f>IF(VLOOKUP($AU950,'FE Source'!$A:$Y,19,FALSE)=0,"-",VLOOKUP($AU950,'FE Source'!$A:$Y,19,FALSE))</f>
        <v>106.87</v>
      </c>
      <c r="AM950" s="102"/>
      <c r="AN950" s="635">
        <f>IF(VLOOKUP($AU950,'FE Source'!$A:$W,13,FALSE)=0,"-",VLOOKUP($AU950,'FE Source'!$A:$W,13,FALSE))</f>
        <v>1290.3</v>
      </c>
      <c r="AO950" s="634" t="str">
        <f>IF(J950="no","-",IF(VLOOKUP($AU950,'FE Source'!$A:$W,15,FALSE)=0,"-",VLOOKUP($AU950,'FE Source'!$A:$W,15,FALSE)))</f>
        <v>-</v>
      </c>
      <c r="AP950" s="618" t="str">
        <f>IF(AO950="-","-",IF(VLOOKUP($AU950,'FE Source'!$A:$Z,21,FALSE)=0,"-",IF(VLOOKUP($AU950,'FE Source'!$A:$Z,21,FALSE)=2,"Semi-Annual",IF(VLOOKUP($AU950,'FE Source'!$A:$Z,21,FALSE)=4,"Quarterly",IF(VLOOKUP($AU950,'FE Source'!$A:$Z,21,FALSE)=12,"Monthly","Annual")))))</f>
        <v>-</v>
      </c>
      <c r="AQ950" s="632">
        <f t="array" ref="AQ950">IF(VLOOKUP($AU950,'FE Source'!$A:$W,16,FALSE)=0,"-",VLOOKUP($AU950,'FE Source'!$A:$W,16,FALSE))</f>
        <v>1.86</v>
      </c>
      <c r="AR950" s="636" t="str">
        <f>IF(VLOOKUP($AU950,'FE Source'!$A:$W,17,FALSE)=0,"-",VLOOKUP($AU950,'FE Source'!$A:$W,17,FALSE))</f>
        <v>-</v>
      </c>
      <c r="AS950" s="634">
        <f>IF(VLOOKUP($AU950,'FE Source'!$AN:$AS,4,FALSE)="",VLOOKUP($AU950,'FE Source'!$AN:$AS,3,FALSE),VLOOKUP($AU950,'FE Source'!$AN:$AS,4,FALSE))</f>
        <v>10.33</v>
      </c>
      <c r="AT950" s="637">
        <f>IF(VLOOKUP($AU950,'FE Source'!$AN:$AS,5,FALSE)=0,"-",VLOOKUP($AU950,'FE Source'!$AN:$AS,5,FALSE))</f>
        <v>45783</v>
      </c>
      <c r="AU950" s="636" t="s">
        <v>2527</v>
      </c>
      <c r="BE950" s="215">
        <f>IF(VLOOKUP($AU950,'FE Source'!$A:$AK,22,FALSE)=0,"-",VLOOKUP($AU950,'FE Source'!$A:$AK,22,FALSE))</f>
        <v>-1.92</v>
      </c>
      <c r="BF950" s="215">
        <f>IF(VLOOKUP($AU950,'FE Source'!$A:$AK,23,FALSE)=0,"-",VLOOKUP($AU950,'FE Source'!$A:$AK,23,FALSE))</f>
        <v>3.18</v>
      </c>
      <c r="BG950" s="215">
        <f>IF(VLOOKUP($AU950,'FE Source'!$A:$AK,24,FALSE)=0,"-",VLOOKUP($AU950,'FE Source'!$A:$AK,24,FALSE))</f>
        <v>43.71</v>
      </c>
      <c r="BH950" s="215">
        <f>IF(VLOOKUP($AU950,'FE Source'!$A:$AK,25,FALSE)=0,"-",VLOOKUP($AU950,'FE Source'!$A:$AK,25,FALSE))</f>
        <v>-15.92</v>
      </c>
      <c r="BI950" s="215">
        <f>IF(VLOOKUP($AU950,'FE Source'!$A:$AK,26,FALSE)=0,"-",VLOOKUP($AU950,'FE Source'!$A:$AK,26,FALSE))</f>
        <v>18.12</v>
      </c>
      <c r="BJ950" s="215">
        <f>IF(VLOOKUP($AU950,'FE Source'!$A:$AK,27,FALSE)=0,"-",VLOOKUP($AU950,'FE Source'!$A:$AK,27,FALSE))</f>
        <v>41.29</v>
      </c>
      <c r="BK950" s="215">
        <f>IF(VLOOKUP($AU950,'FE Source'!$A:$AK,28,FALSE)=0,"-",VLOOKUP($AU950,'FE Source'!$A:$AK,28,FALSE))</f>
        <v>-15.05</v>
      </c>
      <c r="BL950" s="215">
        <f>IF(VLOOKUP($AU950,'FE Source'!$A:$AK,29,FALSE)=0,"-",VLOOKUP($AU950,'FE Source'!$A:$AK,29,FALSE))</f>
        <v>-21.51</v>
      </c>
      <c r="BM950" s="215">
        <f>IF(VLOOKUP($AU950,'FE Source'!$A:$AK,30,FALSE)=0,"-",VLOOKUP($AU950,'FE Source'!$A:$AK,30,FALSE))</f>
        <v>-19.100000000000001</v>
      </c>
      <c r="BN950" t="str">
        <f>IF(VLOOKUP($AU950,'FE Source'!$A:$AK,31,FALSE)="No Specified Index","-",IF(VLOOKUP($AU950,'FE Source'!$A:$AK,31,FALSE)=0,"-",VLOOKUP($AU950,'FE Source'!$A:$AK,31,FALSE)))</f>
        <v>MSCI China</v>
      </c>
      <c r="BO950" s="217">
        <f>IF(VLOOKUP($AU950,'FE Source'!$A:$AK,32,FALSE)=0,"-",VLOOKUP($AU950,'FE Source'!$A:$AK,32,FALSE))</f>
        <v>39402</v>
      </c>
      <c r="BP950" s="18">
        <f>IF(VLOOKUP($AU950,'FE Source'!$AZ:$BC,2,FALSE)=0,"-",VLOOKUP($AU950,'FE Source'!$AZ:$BC,2,FALSE))</f>
        <v>-6.89</v>
      </c>
      <c r="BQ950" s="18">
        <f>IF(VLOOKUP($AU950,'FE Source'!$AZ:$BC,3,FALSE)=0,"-",VLOOKUP($AU950,'FE Source'!$AZ:$BC,3,FALSE))</f>
        <v>-9.74</v>
      </c>
      <c r="BR950" s="18">
        <f>IF(VLOOKUP($AU950,'FE Source'!$AZ:$BC,4,FALSE)=0,"-",VLOOKUP($AU950,'FE Source'!$AZ:$BC,4,FALSE))</f>
        <v>-13.76</v>
      </c>
    </row>
    <row r="951" spans="3:70" ht="15">
      <c r="C951" s="650" t="str">
        <f>INDEX('UT - Retail'!$B$7:$B$1409,MATCH(AU951,'UT - Retail'!$U$7:$U$1409,0),1)</f>
        <v>Schroder ISF China Opportunities A Acc USD</v>
      </c>
      <c r="D951" s="650"/>
      <c r="E951" s="618" t="str">
        <f>VLOOKUP(C951,'UT - Retail'!$B:$K,8,FALSE)</f>
        <v>Equities</v>
      </c>
      <c r="F951" s="618" t="str">
        <f>VLOOKUP(C951,'UT - Retail'!$B:$K,9,FALSE)</f>
        <v>China</v>
      </c>
      <c r="G951" s="618" t="str">
        <f>VLOOKUP(C951,'UT - Retail'!$B:$K,10,FALSE)</f>
        <v>General</v>
      </c>
      <c r="H951" s="82" t="str">
        <f>VLOOKUP(C951,'UT - Retail'!$B:$N,13,FALSE)</f>
        <v>No</v>
      </c>
      <c r="I951" s="82" t="str">
        <f>VLOOKUP(C951,'UT - Retail'!$B:$Q,14,FALSE)</f>
        <v>No</v>
      </c>
      <c r="J951" s="618" t="str">
        <f>VLOOKUP(C951,'UT - Retail'!$B:$Q,11,FALSE)</f>
        <v>No</v>
      </c>
      <c r="K951" s="130" t="str">
        <f>VLOOKUP(C951,'UT - Retail'!$B:$P,15,FALSE)</f>
        <v>No</v>
      </c>
      <c r="L951" s="82" t="str">
        <f>VLOOKUP(C951,'UT - Retail'!$B:$Q,16,FALSE)</f>
        <v>iFast</v>
      </c>
      <c r="M951" s="618" t="str">
        <f>VLOOKUP(C951,'UT - Retail'!$B:$K,6,FALSE)</f>
        <v>USD</v>
      </c>
      <c r="N951" s="618" t="str">
        <f>IFERROR(IF(MATCH(C951,'Portfolio Construction'!$AL:$AL,0),"Yes","No"),"No")</f>
        <v>No</v>
      </c>
      <c r="O951" s="618" t="str">
        <f>IFERROR(IF(MATCH(C951,'Portfolio Construction'!$AN:$AN,0),"Yes","No"),"No")</f>
        <v>No</v>
      </c>
      <c r="P951" s="618" t="str">
        <f>IFERROR(IF(MATCH(C951,'Portfolio Construction'!$AP:$AP,0),"Yes","No"),"No")</f>
        <v>No</v>
      </c>
      <c r="Q951" s="618" t="str">
        <f>IFERROR(IF(MATCH(C951,'Portfolio Construction'!$AR:$AR,0),"Yes","No"),"No")</f>
        <v>No</v>
      </c>
      <c r="R951" s="618" t="str">
        <f>IFERROR(IF(MATCH(C951,'Portfolio Construction'!$AT:$AT,0),"Yes","No"),"No")</f>
        <v>No</v>
      </c>
      <c r="S951" s="618" t="str">
        <f>IFERROR(IF(MATCH(C951,'Portfolio Construction'!$AV:$AV,0),"Yes","No"),"No")</f>
        <v>No</v>
      </c>
      <c r="T951" s="618" t="str">
        <f>IFERROR(IF(MATCH(C951,'Portfolio Construction'!$AX:$AX,0),"Yes","No"),"No")</f>
        <v>No</v>
      </c>
      <c r="U951" s="618" t="str">
        <f>IFERROR(IF(MATCH(C951,'Portfolio Construction'!$AZ:$AZ,0),"Yes","No"),"No")</f>
        <v>No</v>
      </c>
      <c r="V951" s="618" t="str">
        <f>IFERROR(IF(MATCH(C951,'Portfolio Construction'!$BB:$BB,0),"Yes","No"),"No")</f>
        <v>No</v>
      </c>
      <c r="W951" s="618">
        <f>IF(VLOOKUP($AU951,'FE Source'!$A:$W,3,FALSE)=0,"-",VLOOKUP($AU951,'FE Source'!$A:$W,3,FALSE))</f>
        <v>3.9</v>
      </c>
      <c r="X951" s="618">
        <f>IF(VLOOKUP($AU951,'FE Source'!$A:$W,4,FALSE)=0,"-",VLOOKUP($AU951,'FE Source'!$A:$W,4,FALSE))</f>
        <v>-1.31</v>
      </c>
      <c r="Y951" s="618">
        <f>IF(VLOOKUP($AU951,'FE Source'!$A:$W,5,FALSE)=0,"-",VLOOKUP($AU951,'FE Source'!$A:$W,5,FALSE))</f>
        <v>0.53</v>
      </c>
      <c r="Z951" s="618">
        <f>IF(VLOOKUP($AU951,'FE Source'!$A:$W,6,FALSE)=0,"-",VLOOKUP($AU951,'FE Source'!$A:$W,6,FALSE))</f>
        <v>6.1</v>
      </c>
      <c r="AA951" s="618">
        <f>IF(VLOOKUP($AU951,'FE Source'!$A:$W,7,FALSE)=0,"-",VLOOKUP($AU951,'FE Source'!$A:$W,7,FALSE))</f>
        <v>-2.38</v>
      </c>
      <c r="AB951" s="618">
        <f>IF(VLOOKUP($AU951,'FE Source'!$A:$W,8,FALSE)=0,"-",VLOOKUP($AU951,'FE Source'!$A:$W,8,FALSE))</f>
        <v>-2.41</v>
      </c>
      <c r="AC951" s="632">
        <f>IF(VLOOKUP($AU951,'FE Source'!$A:$W,9,FALSE)=0,"-",VLOOKUP($AU951,'FE Source'!$A:$W,9,FALSE))</f>
        <v>1.0900000000000001</v>
      </c>
      <c r="AD951" s="634">
        <f>IF(VLOOKUP($AU951,'FE Source'!$A:$W,10,FALSE)=0,"-",VLOOKUP($AU951,'FE Source'!$A:$W,10,FALSE))</f>
        <v>1.1399999999999999</v>
      </c>
      <c r="AE951" s="618">
        <f>IF(VLOOKUP($AU951,'FE Source'!$A:$W,11,FALSE)=0,"-",VLOOKUP($AU951,'FE Source'!$A:$W,11,FALSE))</f>
        <v>28.06</v>
      </c>
      <c r="AF951" s="618">
        <f>IF(VLOOKUP($AU951,'FE Source'!$A:$W,12,FALSE)=0,"-",VLOOKUP($AU951,'FE Source'!$A:$W,12,FALSE))</f>
        <v>-0.02</v>
      </c>
      <c r="AG951" s="618">
        <f>IF(VLOOKUP($AU951,'FE Source'!$A:$W,14,FALSE)=0,"-",VLOOKUP($AU951,'FE Source'!$A:$W,14,FALSE))</f>
        <v>-39.21</v>
      </c>
      <c r="AH951" s="102"/>
      <c r="AI951" s="618">
        <f>IF(VLOOKUP($AU951,'FE Source'!$A:$Y,20,FALSE)=0,"-",VLOOKUP($AU951,'FE Source'!$A:$Y,20,FALSE))</f>
        <v>128.91999999999999</v>
      </c>
      <c r="AJ951" s="102"/>
      <c r="AK951" s="102"/>
      <c r="AL951" s="632">
        <f>IF(VLOOKUP($AU951,'FE Source'!$A:$Y,19,FALSE)=0,"-",VLOOKUP($AU951,'FE Source'!$A:$Y,19,FALSE))</f>
        <v>104.22</v>
      </c>
      <c r="AM951" s="102"/>
      <c r="AN951" s="635">
        <f>IF(VLOOKUP($AU951,'FE Source'!$A:$W,13,FALSE)=0,"-",VLOOKUP($AU951,'FE Source'!$A:$W,13,FALSE))</f>
        <v>1290.3</v>
      </c>
      <c r="AO951" s="634" t="str">
        <f>IF(J951="no","-",IF(VLOOKUP($AU951,'FE Source'!$A:$W,15,FALSE)=0,"-",VLOOKUP($AU951,'FE Source'!$A:$W,15,FALSE)))</f>
        <v>-</v>
      </c>
      <c r="AP951" s="618" t="str">
        <f>IF(AO951="-","-",IF(VLOOKUP($AU951,'FE Source'!$A:$Z,21,FALSE)=0,"-",IF(VLOOKUP($AU951,'FE Source'!$A:$Z,21,FALSE)=2,"Semi-Annual",IF(VLOOKUP($AU951,'FE Source'!$A:$Z,21,FALSE)=4,"Quarterly",IF(VLOOKUP($AU951,'FE Source'!$A:$Z,21,FALSE)=12,"Monthly","Annual")))))</f>
        <v>-</v>
      </c>
      <c r="AQ951" s="632">
        <f t="array" ref="AQ951">IF(VLOOKUP($AU951,'FE Source'!$A:$W,16,FALSE)=0,"-",VLOOKUP($AU951,'FE Source'!$A:$W,16,FALSE))</f>
        <v>1.83</v>
      </c>
      <c r="AR951" s="636" t="str">
        <f>IF(VLOOKUP($AU951,'FE Source'!$A:$W,17,FALSE)=0,"-",VLOOKUP($AU951,'FE Source'!$A:$W,17,FALSE))</f>
        <v>Silver</v>
      </c>
      <c r="AS951" s="634">
        <f>IF(VLOOKUP($AU951,'FE Source'!$AN:$AS,4,FALSE)="",VLOOKUP($AU951,'FE Source'!$AN:$AS,3,FALSE),VLOOKUP($AU951,'FE Source'!$AN:$AS,4,FALSE))</f>
        <v>369.6</v>
      </c>
      <c r="AT951" s="637">
        <f>IF(VLOOKUP($AU951,'FE Source'!$AN:$AS,5,FALSE)=0,"-",VLOOKUP($AU951,'FE Source'!$AN:$AS,5,FALSE))</f>
        <v>45783</v>
      </c>
      <c r="AU951" s="636" t="s">
        <v>6886</v>
      </c>
      <c r="BE951" s="215">
        <f>IF(VLOOKUP($AU951,'FE Source'!$A:$AK,22,FALSE)=0,"-",VLOOKUP($AU951,'FE Source'!$A:$AK,22,FALSE))</f>
        <v>4.34</v>
      </c>
      <c r="BF951" s="215">
        <f>IF(VLOOKUP($AU951,'FE Source'!$A:$AK,23,FALSE)=0,"-",VLOOKUP($AU951,'FE Source'!$A:$AK,23,FALSE))</f>
        <v>5.01</v>
      </c>
      <c r="BG951" s="215">
        <f>IF(VLOOKUP($AU951,'FE Source'!$A:$AK,24,FALSE)=0,"-",VLOOKUP($AU951,'FE Source'!$A:$AK,24,FALSE))</f>
        <v>33.43</v>
      </c>
      <c r="BH951" s="215">
        <f>IF(VLOOKUP($AU951,'FE Source'!$A:$AK,25,FALSE)=0,"-",VLOOKUP($AU951,'FE Source'!$A:$AK,25,FALSE))</f>
        <v>-13.3</v>
      </c>
      <c r="BI951" s="215">
        <f>IF(VLOOKUP($AU951,'FE Source'!$A:$AK,26,FALSE)=0,"-",VLOOKUP($AU951,'FE Source'!$A:$AK,26,FALSE))</f>
        <v>17.850000000000001</v>
      </c>
      <c r="BJ951" s="215">
        <f>IF(VLOOKUP($AU951,'FE Source'!$A:$AK,27,FALSE)=0,"-",VLOOKUP($AU951,'FE Source'!$A:$AK,27,FALSE))</f>
        <v>40.479999999999997</v>
      </c>
      <c r="BK951" s="215">
        <f>IF(VLOOKUP($AU951,'FE Source'!$A:$AK,28,FALSE)=0,"-",VLOOKUP($AU951,'FE Source'!$A:$AK,28,FALSE))</f>
        <v>-12.95</v>
      </c>
      <c r="BL951" s="215">
        <f>IF(VLOOKUP($AU951,'FE Source'!$A:$AK,29,FALSE)=0,"-",VLOOKUP($AU951,'FE Source'!$A:$AK,29,FALSE))</f>
        <v>-20.93</v>
      </c>
      <c r="BM951" s="215">
        <f>IF(VLOOKUP($AU951,'FE Source'!$A:$AK,30,FALSE)=0,"-",VLOOKUP($AU951,'FE Source'!$A:$AK,30,FALSE))</f>
        <v>-18.760000000000002</v>
      </c>
      <c r="BN951" t="str">
        <f>IF(VLOOKUP($AU951,'FE Source'!$A:$AK,31,FALSE)="No Specified Index","-",IF(VLOOKUP($AU951,'FE Source'!$A:$AK,31,FALSE)=0,"-",VLOOKUP($AU951,'FE Source'!$A:$AK,31,FALSE)))</f>
        <v>MSCI China</v>
      </c>
      <c r="BO951" s="217">
        <f>IF(VLOOKUP($AU951,'FE Source'!$A:$AK,32,FALSE)=0,"-",VLOOKUP($AU951,'FE Source'!$A:$AK,32,FALSE))</f>
        <v>38765</v>
      </c>
      <c r="BP951" s="18">
        <f>IF(VLOOKUP($AU951,'FE Source'!$AZ:$BC,2,FALSE)=0,"-",VLOOKUP($AU951,'FE Source'!$AZ:$BC,2,FALSE))</f>
        <v>-6.59</v>
      </c>
      <c r="BQ951" s="18">
        <f>IF(VLOOKUP($AU951,'FE Source'!$AZ:$BC,3,FALSE)=0,"-",VLOOKUP($AU951,'FE Source'!$AZ:$BC,3,FALSE))</f>
        <v>-9.83</v>
      </c>
      <c r="BR951" s="18">
        <f>IF(VLOOKUP($AU951,'FE Source'!$AZ:$BC,4,FALSE)=0,"-",VLOOKUP($AU951,'FE Source'!$AZ:$BC,4,FALSE))</f>
        <v>-13.17</v>
      </c>
    </row>
    <row r="952" spans="3:70" ht="15">
      <c r="C952" s="650" t="str">
        <f>INDEX('UT - Retail'!$B$7:$B$1409,MATCH(AU952,'UT - Retail'!$U$7:$U$1409,0),1)</f>
        <v>Schroder ISF Emerging Europe A Acc EUR</v>
      </c>
      <c r="D952" s="650"/>
      <c r="E952" s="618" t="str">
        <f>VLOOKUP(C952,'UT - Retail'!$B:$K,8,FALSE)</f>
        <v>Equities</v>
      </c>
      <c r="F952" s="618" t="str">
        <f>VLOOKUP(C952,'UT - Retail'!$B:$K,9,FALSE)</f>
        <v>Emerging Europe</v>
      </c>
      <c r="G952" s="618" t="str">
        <f>VLOOKUP(C952,'UT - Retail'!$B:$K,10,FALSE)</f>
        <v>General</v>
      </c>
      <c r="H952" s="82" t="str">
        <f>VLOOKUP(C952,'UT - Retail'!$B:$N,13,FALSE)</f>
        <v>No</v>
      </c>
      <c r="I952" s="82" t="str">
        <f>VLOOKUP(C952,'UT - Retail'!$B:$Q,14,FALSE)</f>
        <v>No</v>
      </c>
      <c r="J952" s="618" t="str">
        <f>VLOOKUP(C952,'UT - Retail'!$B:$Q,11,FALSE)</f>
        <v>No</v>
      </c>
      <c r="K952" s="130" t="str">
        <f>VLOOKUP(C952,'UT - Retail'!$B:$P,15,FALSE)</f>
        <v>No</v>
      </c>
      <c r="L952" s="82" t="str">
        <f>VLOOKUP(C952,'UT - Retail'!$B:$Q,16,FALSE)</f>
        <v>Both</v>
      </c>
      <c r="M952" s="618" t="str">
        <f>VLOOKUP(C952,'UT - Retail'!$B:$K,6,FALSE)</f>
        <v>EUR</v>
      </c>
      <c r="N952" s="618" t="str">
        <f>IFERROR(IF(MATCH(C952,'Portfolio Construction'!$AL:$AL,0),"Yes","No"),"No")</f>
        <v>No</v>
      </c>
      <c r="O952" s="618" t="str">
        <f>IFERROR(IF(MATCH(C952,'Portfolio Construction'!$AN:$AN,0),"Yes","No"),"No")</f>
        <v>No</v>
      </c>
      <c r="P952" s="618" t="str">
        <f>IFERROR(IF(MATCH(C952,'Portfolio Construction'!$AP:$AP,0),"Yes","No"),"No")</f>
        <v>No</v>
      </c>
      <c r="Q952" s="618" t="str">
        <f>IFERROR(IF(MATCH(C952,'Portfolio Construction'!$AR:$AR,0),"Yes","No"),"No")</f>
        <v>No</v>
      </c>
      <c r="R952" s="618" t="str">
        <f>IFERROR(IF(MATCH(C952,'Portfolio Construction'!$AT:$AT,0),"Yes","No"),"No")</f>
        <v>No</v>
      </c>
      <c r="S952" s="618" t="str">
        <f>IFERROR(IF(MATCH(C952,'Portfolio Construction'!$AV:$AV,0),"Yes","No"),"No")</f>
        <v>No</v>
      </c>
      <c r="T952" s="618" t="str">
        <f>IFERROR(IF(MATCH(C952,'Portfolio Construction'!$AX:$AX,0),"Yes","No"),"No")</f>
        <v>No</v>
      </c>
      <c r="U952" s="618" t="str">
        <f>IFERROR(IF(MATCH(C952,'Portfolio Construction'!$AZ:$AZ,0),"Yes","No"),"No")</f>
        <v>No</v>
      </c>
      <c r="V952" s="618" t="str">
        <f>IFERROR(IF(MATCH(C952,'Portfolio Construction'!$BB:$BB,0),"Yes","No"),"No")</f>
        <v>No</v>
      </c>
      <c r="W952" s="618" t="e">
        <f>IF(VLOOKUP($AU952,'FE Source'!$A:$W,3,FALSE)=0,"-",VLOOKUP($AU952,'FE Source'!$A:$W,3,FALSE))</f>
        <v>#N/A</v>
      </c>
      <c r="X952" s="618" t="e">
        <f>IF(VLOOKUP($AU952,'FE Source'!$A:$W,4,FALSE)=0,"-",VLOOKUP($AU952,'FE Source'!$A:$W,4,FALSE))</f>
        <v>#N/A</v>
      </c>
      <c r="Y952" s="618" t="e">
        <f>IF(VLOOKUP($AU952,'FE Source'!$A:$W,5,FALSE)=0,"-",VLOOKUP($AU952,'FE Source'!$A:$W,5,FALSE))</f>
        <v>#N/A</v>
      </c>
      <c r="Z952" s="618" t="e">
        <f>IF(VLOOKUP($AU952,'FE Source'!$A:$W,6,FALSE)=0,"-",VLOOKUP($AU952,'FE Source'!$A:$W,6,FALSE))</f>
        <v>#N/A</v>
      </c>
      <c r="AA952" s="618" t="e">
        <f>IF(VLOOKUP($AU952,'FE Source'!$A:$W,7,FALSE)=0,"-",VLOOKUP($AU952,'FE Source'!$A:$W,7,FALSE))</f>
        <v>#N/A</v>
      </c>
      <c r="AB952" s="618" t="e">
        <f>IF(VLOOKUP($AU952,'FE Source'!$A:$W,8,FALSE)=0,"-",VLOOKUP($AU952,'FE Source'!$A:$W,8,FALSE))</f>
        <v>#N/A</v>
      </c>
      <c r="AC952" s="632" t="e">
        <f>IF(VLOOKUP($AU952,'FE Source'!$A:$W,9,FALSE)=0,"-",VLOOKUP($AU952,'FE Source'!$A:$W,9,FALSE))</f>
        <v>#N/A</v>
      </c>
      <c r="AD952" s="634" t="e">
        <f>IF(VLOOKUP($AU952,'FE Source'!$A:$W,10,FALSE)=0,"-",VLOOKUP($AU952,'FE Source'!$A:$W,10,FALSE))</f>
        <v>#N/A</v>
      </c>
      <c r="AE952" s="618" t="e">
        <f>IF(VLOOKUP($AU952,'FE Source'!$A:$W,11,FALSE)=0,"-",VLOOKUP($AU952,'FE Source'!$A:$W,11,FALSE))</f>
        <v>#N/A</v>
      </c>
      <c r="AF952" s="618" t="e">
        <f>IF(VLOOKUP($AU952,'FE Source'!$A:$W,12,FALSE)=0,"-",VLOOKUP($AU952,'FE Source'!$A:$W,12,FALSE))</f>
        <v>#N/A</v>
      </c>
      <c r="AG952" s="618" t="e">
        <f>IF(VLOOKUP($AU952,'FE Source'!$A:$W,14,FALSE)=0,"-",VLOOKUP($AU952,'FE Source'!$A:$W,14,FALSE))</f>
        <v>#N/A</v>
      </c>
      <c r="AH952" s="102"/>
      <c r="AI952" s="618" t="e">
        <f>IF(VLOOKUP($AU952,'FE Source'!$A:$Y,20,FALSE)=0,"-",VLOOKUP($AU952,'FE Source'!$A:$Y,20,FALSE))</f>
        <v>#N/A</v>
      </c>
      <c r="AJ952" s="102"/>
      <c r="AK952" s="102"/>
      <c r="AL952" s="632" t="e">
        <f>IF(VLOOKUP($AU952,'FE Source'!$A:$Y,19,FALSE)=0,"-",VLOOKUP($AU952,'FE Source'!$A:$Y,19,FALSE))</f>
        <v>#N/A</v>
      </c>
      <c r="AM952" s="102"/>
      <c r="AN952" s="635" t="e">
        <f>IF(VLOOKUP($AU952,'FE Source'!$A:$W,13,FALSE)=0,"-",VLOOKUP($AU952,'FE Source'!$A:$W,13,FALSE))</f>
        <v>#N/A</v>
      </c>
      <c r="AO952" s="634" t="str">
        <f>IF(J952="no","-",IF(VLOOKUP($AU952,'FE Source'!$A:$W,15,FALSE)=0,"-",VLOOKUP($AU952,'FE Source'!$A:$W,15,FALSE)))</f>
        <v>-</v>
      </c>
      <c r="AP952" s="618" t="str">
        <f>IF(AO952="-","-",IF(VLOOKUP($AU952,'FE Source'!$A:$Z,21,FALSE)=0,"-",IF(VLOOKUP($AU952,'FE Source'!$A:$Z,21,FALSE)=2,"Semi-Annual",IF(VLOOKUP($AU952,'FE Source'!$A:$Z,21,FALSE)=4,"Quarterly",IF(VLOOKUP($AU952,'FE Source'!$A:$Z,21,FALSE)=12,"Monthly","Annual")))))</f>
        <v>-</v>
      </c>
      <c r="AQ952" s="632" t="e">
        <f t="array" ref="AQ952">IF(VLOOKUP($AU952,'FE Source'!$A:$W,16,FALSE)=0,"-",VLOOKUP($AU952,'FE Source'!$A:$W,16,FALSE))</f>
        <v>#N/A</v>
      </c>
      <c r="AR952" s="636" t="e">
        <f>IF(VLOOKUP($AU952,'FE Source'!$A:$W,17,FALSE)=0,"-",VLOOKUP($AU952,'FE Source'!$A:$W,17,FALSE))</f>
        <v>#N/A</v>
      </c>
      <c r="AS952" s="634" t="e">
        <f>IF(VLOOKUP($AU952,'FE Source'!$AN:$AS,4,FALSE)="",VLOOKUP($AU952,'FE Source'!$AN:$AS,3,FALSE),VLOOKUP($AU952,'FE Source'!$AN:$AS,4,FALSE))</f>
        <v>#N/A</v>
      </c>
      <c r="AT952" s="637" t="e">
        <f>IF(VLOOKUP($AU952,'FE Source'!$AN:$AS,5,FALSE)=0,"-",VLOOKUP($AU952,'FE Source'!$AN:$AS,5,FALSE))</f>
        <v>#N/A</v>
      </c>
      <c r="AU952" s="636" t="s">
        <v>751</v>
      </c>
      <c r="BE952" s="215" t="e">
        <f>IF(VLOOKUP($AU952,'FE Source'!$A:$AK,22,FALSE)=0,"-",VLOOKUP($AU952,'FE Source'!$A:$AK,22,FALSE))</f>
        <v>#N/A</v>
      </c>
      <c r="BF952" s="215" t="e">
        <f>IF(VLOOKUP($AU952,'FE Source'!$A:$AK,23,FALSE)=0,"-",VLOOKUP($AU952,'FE Source'!$A:$AK,23,FALSE))</f>
        <v>#N/A</v>
      </c>
      <c r="BG952" s="215" t="e">
        <f>IF(VLOOKUP($AU952,'FE Source'!$A:$AK,24,FALSE)=0,"-",VLOOKUP($AU952,'FE Source'!$A:$AK,24,FALSE))</f>
        <v>#N/A</v>
      </c>
      <c r="BH952" s="215" t="e">
        <f>IF(VLOOKUP($AU952,'FE Source'!$A:$AK,25,FALSE)=0,"-",VLOOKUP($AU952,'FE Source'!$A:$AK,25,FALSE))</f>
        <v>#N/A</v>
      </c>
      <c r="BI952" s="215" t="e">
        <f>IF(VLOOKUP($AU952,'FE Source'!$A:$AK,26,FALSE)=0,"-",VLOOKUP($AU952,'FE Source'!$A:$AK,26,FALSE))</f>
        <v>#N/A</v>
      </c>
      <c r="BJ952" s="215" t="e">
        <f>IF(VLOOKUP($AU952,'FE Source'!$A:$AK,27,FALSE)=0,"-",VLOOKUP($AU952,'FE Source'!$A:$AK,27,FALSE))</f>
        <v>#N/A</v>
      </c>
      <c r="BK952" s="215" t="e">
        <f>IF(VLOOKUP($AU952,'FE Source'!$A:$AK,28,FALSE)=0,"-",VLOOKUP($AU952,'FE Source'!$A:$AK,28,FALSE))</f>
        <v>#N/A</v>
      </c>
      <c r="BL952" s="215" t="e">
        <f>IF(VLOOKUP($AU952,'FE Source'!$A:$AK,29,FALSE)=0,"-",VLOOKUP($AU952,'FE Source'!$A:$AK,29,FALSE))</f>
        <v>#N/A</v>
      </c>
      <c r="BM952" s="215" t="e">
        <f>IF(VLOOKUP($AU952,'FE Source'!$A:$AK,30,FALSE)=0,"-",VLOOKUP($AU952,'FE Source'!$A:$AK,30,FALSE))</f>
        <v>#N/A</v>
      </c>
      <c r="BN952" t="e">
        <f>IF(VLOOKUP($AU952,'FE Source'!$A:$AK,31,FALSE)="No Specified Index","-",IF(VLOOKUP($AU952,'FE Source'!$A:$AK,31,FALSE)=0,"-",VLOOKUP($AU952,'FE Source'!$A:$AK,31,FALSE)))</f>
        <v>#N/A</v>
      </c>
      <c r="BO952" s="217" t="e">
        <f>IF(VLOOKUP($AU952,'FE Source'!$A:$AK,32,FALSE)=0,"-",VLOOKUP($AU952,'FE Source'!$A:$AK,32,FALSE))</f>
        <v>#N/A</v>
      </c>
      <c r="BP952" s="18" t="e">
        <f>IF(VLOOKUP($AU952,'FE Source'!$AZ:$BC,2,FALSE)=0,"-",VLOOKUP($AU952,'FE Source'!$AZ:$BC,2,FALSE))</f>
        <v>#N/A</v>
      </c>
      <c r="BQ952" s="18" t="e">
        <f>IF(VLOOKUP($AU952,'FE Source'!$AZ:$BC,3,FALSE)=0,"-",VLOOKUP($AU952,'FE Source'!$AZ:$BC,3,FALSE))</f>
        <v>#N/A</v>
      </c>
      <c r="BR952" s="18" t="e">
        <f>IF(VLOOKUP($AU952,'FE Source'!$AZ:$BC,4,FALSE)=0,"-",VLOOKUP($AU952,'FE Source'!$AZ:$BC,4,FALSE))</f>
        <v>#N/A</v>
      </c>
    </row>
    <row r="953" spans="3:70" ht="15">
      <c r="C953" s="650" t="str">
        <f>INDEX('UT - Retail'!$B$7:$B$1409,MATCH(AU953,'UT - Retail'!$U$7:$U$1409,0),1)</f>
        <v>Schroder ISF Global Climate Change Equity A Acc SGD</v>
      </c>
      <c r="D953" s="650"/>
      <c r="E953" s="618" t="str">
        <f>VLOOKUP(C953,'UT - Retail'!$B:$K,8,FALSE)</f>
        <v>Equities</v>
      </c>
      <c r="F953" s="618" t="str">
        <f>VLOOKUP(C953,'UT - Retail'!$B:$K,9,FALSE)</f>
        <v>Global</v>
      </c>
      <c r="G953" s="618" t="str">
        <f>VLOOKUP(C953,'UT - Retail'!$B:$K,10,FALSE)</f>
        <v>ESG and Thematics</v>
      </c>
      <c r="H953" s="82" t="str">
        <f>VLOOKUP(C953,'UT - Retail'!$B:$N,13,FALSE)</f>
        <v>No</v>
      </c>
      <c r="I953" s="82" t="str">
        <f>VLOOKUP(C953,'UT - Retail'!$B:$Q,14,FALSE)</f>
        <v>No</v>
      </c>
      <c r="J953" s="618" t="str">
        <f>VLOOKUP(C953,'UT - Retail'!$B:$Q,11,FALSE)</f>
        <v>No</v>
      </c>
      <c r="K953" s="130" t="str">
        <f>VLOOKUP(C953,'UT - Retail'!$B:$P,15,FALSE)</f>
        <v>No</v>
      </c>
      <c r="L953" s="82" t="str">
        <f>VLOOKUP(C953,'UT - Retail'!$B:$Q,16,FALSE)</f>
        <v>Both</v>
      </c>
      <c r="M953" s="618" t="str">
        <f>VLOOKUP(C953,'UT - Retail'!$B:$K,6,FALSE)</f>
        <v>SGD</v>
      </c>
      <c r="N953" s="618" t="str">
        <f>IFERROR(IF(MATCH(C953,'Portfolio Construction'!$AL:$AL,0),"Yes","No"),"No")</f>
        <v>No</v>
      </c>
      <c r="O953" s="618" t="str">
        <f>IFERROR(IF(MATCH(C953,'Portfolio Construction'!$AN:$AN,0),"Yes","No"),"No")</f>
        <v>No</v>
      </c>
      <c r="P953" s="618" t="str">
        <f>IFERROR(IF(MATCH(C953,'Portfolio Construction'!$AP:$AP,0),"Yes","No"),"No")</f>
        <v>No</v>
      </c>
      <c r="Q953" s="618" t="str">
        <f>IFERROR(IF(MATCH(C953,'Portfolio Construction'!$AR:$AR,0),"Yes","No"),"No")</f>
        <v>No</v>
      </c>
      <c r="R953" s="618" t="str">
        <f>IFERROR(IF(MATCH(C953,'Portfolio Construction'!$AT:$AT,0),"Yes","No"),"No")</f>
        <v>No</v>
      </c>
      <c r="S953" s="618" t="str">
        <f>IFERROR(IF(MATCH(C953,'Portfolio Construction'!$AV:$AV,0),"Yes","No"),"No")</f>
        <v>No</v>
      </c>
      <c r="T953" s="618" t="str">
        <f>IFERROR(IF(MATCH(C953,'Portfolio Construction'!$AX:$AX,0),"Yes","No"),"No")</f>
        <v>No</v>
      </c>
      <c r="U953" s="618" t="str">
        <f>IFERROR(IF(MATCH(C953,'Portfolio Construction'!$AZ:$AZ,0),"Yes","No"),"No")</f>
        <v>No</v>
      </c>
      <c r="V953" s="618" t="str">
        <f>IFERROR(IF(MATCH(C953,'Portfolio Construction'!$BB:$BB,0),"Yes","No"),"No")</f>
        <v>No</v>
      </c>
      <c r="W953" s="618">
        <f>IF(VLOOKUP($AU953,'FE Source'!$A:$W,3,FALSE)=0,"-",VLOOKUP($AU953,'FE Source'!$A:$W,3,FALSE))</f>
        <v>-4.99</v>
      </c>
      <c r="X953" s="618">
        <f>IF(VLOOKUP($AU953,'FE Source'!$A:$W,4,FALSE)=0,"-",VLOOKUP($AU953,'FE Source'!$A:$W,4,FALSE))</f>
        <v>6.5</v>
      </c>
      <c r="Y953" s="618">
        <f>IF(VLOOKUP($AU953,'FE Source'!$A:$W,5,FALSE)=0,"-",VLOOKUP($AU953,'FE Source'!$A:$W,5,FALSE))</f>
        <v>-6.39</v>
      </c>
      <c r="Z953" s="618">
        <f>IF(VLOOKUP($AU953,'FE Source'!$A:$W,6,FALSE)=0,"-",VLOOKUP($AU953,'FE Source'!$A:$W,6,FALSE))</f>
        <v>-5.0599999999999996</v>
      </c>
      <c r="AA953" s="618">
        <f>IF(VLOOKUP($AU953,'FE Source'!$A:$W,7,FALSE)=0,"-",VLOOKUP($AU953,'FE Source'!$A:$W,7,FALSE))</f>
        <v>0.91</v>
      </c>
      <c r="AB953" s="618">
        <f>IF(VLOOKUP($AU953,'FE Source'!$A:$W,8,FALSE)=0,"-",VLOOKUP($AU953,'FE Source'!$A:$W,8,FALSE))</f>
        <v>7.88</v>
      </c>
      <c r="AC953" s="632">
        <f>IF(VLOOKUP($AU953,'FE Source'!$A:$W,9,FALSE)=0,"-",VLOOKUP($AU953,'FE Source'!$A:$W,9,FALSE))</f>
        <v>6.94</v>
      </c>
      <c r="AD953" s="634">
        <f>IF(VLOOKUP($AU953,'FE Source'!$A:$W,10,FALSE)=0,"-",VLOOKUP($AU953,'FE Source'!$A:$W,10,FALSE))</f>
        <v>1.1399999999999999</v>
      </c>
      <c r="AE953" s="618">
        <f>IF(VLOOKUP($AU953,'FE Source'!$A:$W,11,FALSE)=0,"-",VLOOKUP($AU953,'FE Source'!$A:$W,11,FALSE))</f>
        <v>15.4</v>
      </c>
      <c r="AF953" s="618">
        <f>IF(VLOOKUP($AU953,'FE Source'!$A:$W,12,FALSE)=0,"-",VLOOKUP($AU953,'FE Source'!$A:$W,12,FALSE))</f>
        <v>-0.01</v>
      </c>
      <c r="AG953" s="618">
        <f>IF(VLOOKUP($AU953,'FE Source'!$A:$W,14,FALSE)=0,"-",VLOOKUP($AU953,'FE Source'!$A:$W,14,FALSE))</f>
        <v>-15.25</v>
      </c>
      <c r="AH953" s="102"/>
      <c r="AI953" s="618">
        <f>IF(VLOOKUP($AU953,'FE Source'!$A:$Y,20,FALSE)=0,"-",VLOOKUP($AU953,'FE Source'!$A:$Y,20,FALSE))</f>
        <v>92.27</v>
      </c>
      <c r="AJ953" s="102"/>
      <c r="AK953" s="102"/>
      <c r="AL953" s="632">
        <f>IF(VLOOKUP($AU953,'FE Source'!$A:$Y,19,FALSE)=0,"-",VLOOKUP($AU953,'FE Source'!$A:$Y,19,FALSE))</f>
        <v>116.01</v>
      </c>
      <c r="AM953" s="102"/>
      <c r="AN953" s="635">
        <f>IF(VLOOKUP($AU953,'FE Source'!$A:$W,13,FALSE)=0,"-",VLOOKUP($AU953,'FE Source'!$A:$W,13,FALSE))</f>
        <v>2889</v>
      </c>
      <c r="AO953" s="634" t="str">
        <f>IF(J953="no","-",IF(VLOOKUP($AU953,'FE Source'!$A:$W,15,FALSE)=0,"-",VLOOKUP($AU953,'FE Source'!$A:$W,15,FALSE)))</f>
        <v>-</v>
      </c>
      <c r="AP953" s="618" t="str">
        <f>IF(AO953="-","-",IF(VLOOKUP($AU953,'FE Source'!$A:$Z,21,FALSE)=0,"-",IF(VLOOKUP($AU953,'FE Source'!$A:$Z,21,FALSE)=2,"Semi-Annual",IF(VLOOKUP($AU953,'FE Source'!$A:$Z,21,FALSE)=4,"Quarterly",IF(VLOOKUP($AU953,'FE Source'!$A:$Z,21,FALSE)=12,"Monthly","Annual")))))</f>
        <v>-</v>
      </c>
      <c r="AQ953" s="632">
        <f t="array" ref="AQ953">IF(VLOOKUP($AU953,'FE Source'!$A:$W,16,FALSE)=0,"-",VLOOKUP($AU953,'FE Source'!$A:$W,16,FALSE))</f>
        <v>1.83</v>
      </c>
      <c r="AR953" s="636" t="str">
        <f>IF(VLOOKUP($AU953,'FE Source'!$A:$W,17,FALSE)=0,"-",VLOOKUP($AU953,'FE Source'!$A:$W,17,FALSE))</f>
        <v>Neutral</v>
      </c>
      <c r="AS953" s="634">
        <f>IF(VLOOKUP($AU953,'FE Source'!$AN:$AS,4,FALSE)="",VLOOKUP($AU953,'FE Source'!$AN:$AS,3,FALSE),VLOOKUP($AU953,'FE Source'!$AN:$AS,4,FALSE))</f>
        <v>20.67</v>
      </c>
      <c r="AT953" s="637">
        <f>IF(VLOOKUP($AU953,'FE Source'!$AN:$AS,5,FALSE)=0,"-",VLOOKUP($AU953,'FE Source'!$AN:$AS,5,FALSE))</f>
        <v>45783</v>
      </c>
      <c r="AU953" s="636" t="s">
        <v>2523</v>
      </c>
      <c r="BE953" s="215">
        <f>IF(VLOOKUP($AU953,'FE Source'!$A:$AK,22,FALSE)=0,"-",VLOOKUP($AU953,'FE Source'!$A:$AK,22,FALSE))</f>
        <v>8.56</v>
      </c>
      <c r="BF953" s="215">
        <f>IF(VLOOKUP($AU953,'FE Source'!$A:$AK,23,FALSE)=0,"-",VLOOKUP($AU953,'FE Source'!$A:$AK,23,FALSE))</f>
        <v>4.21</v>
      </c>
      <c r="BG953" s="215">
        <f>IF(VLOOKUP($AU953,'FE Source'!$A:$AK,24,FALSE)=0,"-",VLOOKUP($AU953,'FE Source'!$A:$AK,24,FALSE))</f>
        <v>19.95</v>
      </c>
      <c r="BH953" s="215">
        <f>IF(VLOOKUP($AU953,'FE Source'!$A:$AK,25,FALSE)=0,"-",VLOOKUP($AU953,'FE Source'!$A:$AK,25,FALSE))</f>
        <v>-9.6300000000000008</v>
      </c>
      <c r="BI953" s="215">
        <f>IF(VLOOKUP($AU953,'FE Source'!$A:$AK,26,FALSE)=0,"-",VLOOKUP($AU953,'FE Source'!$A:$AK,26,FALSE))</f>
        <v>22.84</v>
      </c>
      <c r="BJ953" s="215">
        <f>IF(VLOOKUP($AU953,'FE Source'!$A:$AK,27,FALSE)=0,"-",VLOOKUP($AU953,'FE Source'!$A:$AK,27,FALSE))</f>
        <v>47.82</v>
      </c>
      <c r="BK953" s="215">
        <f>IF(VLOOKUP($AU953,'FE Source'!$A:$AK,28,FALSE)=0,"-",VLOOKUP($AU953,'FE Source'!$A:$AK,28,FALSE))</f>
        <v>12.57</v>
      </c>
      <c r="BL953" s="215">
        <f>IF(VLOOKUP($AU953,'FE Source'!$A:$AK,29,FALSE)=0,"-",VLOOKUP($AU953,'FE Source'!$A:$AK,29,FALSE))</f>
        <v>-25.39</v>
      </c>
      <c r="BM953" s="215">
        <f>IF(VLOOKUP($AU953,'FE Source'!$A:$AK,30,FALSE)=0,"-",VLOOKUP($AU953,'FE Source'!$A:$AK,30,FALSE))</f>
        <v>9.75</v>
      </c>
      <c r="BN953" t="str">
        <f>IF(VLOOKUP($AU953,'FE Source'!$A:$AK,31,FALSE)="No Specified Index","-",IF(VLOOKUP($AU953,'FE Source'!$A:$AK,31,FALSE)=0,"-",VLOOKUP($AU953,'FE Source'!$A:$AK,31,FALSE)))</f>
        <v>MSCI AC World (Net TR) Index</v>
      </c>
      <c r="BO953" s="217">
        <f>IF(VLOOKUP($AU953,'FE Source'!$A:$AK,32,FALSE)=0,"-",VLOOKUP($AU953,'FE Source'!$A:$AK,32,FALSE))</f>
        <v>39304</v>
      </c>
      <c r="BP953" s="18">
        <f>IF(VLOOKUP($AU953,'FE Source'!$AZ:$BC,2,FALSE)=0,"-",VLOOKUP($AU953,'FE Source'!$AZ:$BC,2,FALSE))</f>
        <v>-2.35</v>
      </c>
      <c r="BQ953" s="18">
        <f>IF(VLOOKUP($AU953,'FE Source'!$AZ:$BC,3,FALSE)=0,"-",VLOOKUP($AU953,'FE Source'!$AZ:$BC,3,FALSE))</f>
        <v>-10.17</v>
      </c>
      <c r="BR953" s="18">
        <f>IF(VLOOKUP($AU953,'FE Source'!$AZ:$BC,4,FALSE)=0,"-",VLOOKUP($AU953,'FE Source'!$AZ:$BC,4,FALSE))</f>
        <v>-9.02</v>
      </c>
    </row>
    <row r="954" spans="3:70" ht="15">
      <c r="C954" s="650" t="str">
        <f>INDEX('UT - Retail'!$B$7:$B$1409,MATCH(AU954,'UT - Retail'!$U$7:$U$1409,0),1)</f>
        <v>Schroder ISF Global Climate Change Equity A Acc USD</v>
      </c>
      <c r="D954" s="650"/>
      <c r="E954" s="618" t="str">
        <f>VLOOKUP(C954,'UT - Retail'!$B:$K,8,FALSE)</f>
        <v>Equities</v>
      </c>
      <c r="F954" s="618" t="str">
        <f>VLOOKUP(C954,'UT - Retail'!$B:$K,9,FALSE)</f>
        <v>Global</v>
      </c>
      <c r="G954" s="618" t="str">
        <f>VLOOKUP(C954,'UT - Retail'!$B:$K,10,FALSE)</f>
        <v>ESG and Thematics</v>
      </c>
      <c r="H954" s="82" t="str">
        <f>VLOOKUP(C954,'UT - Retail'!$B:$N,13,FALSE)</f>
        <v>No</v>
      </c>
      <c r="I954" s="82" t="str">
        <f>VLOOKUP(C954,'UT - Retail'!$B:$Q,14,FALSE)</f>
        <v>No</v>
      </c>
      <c r="J954" s="618" t="str">
        <f>VLOOKUP(C954,'UT - Retail'!$B:$Q,11,FALSE)</f>
        <v>No</v>
      </c>
      <c r="K954" s="130" t="str">
        <f>VLOOKUP(C954,'UT - Retail'!$B:$P,15,FALSE)</f>
        <v>No</v>
      </c>
      <c r="L954" s="82" t="str">
        <f>VLOOKUP(C954,'UT - Retail'!$B:$Q,16,FALSE)</f>
        <v>Both</v>
      </c>
      <c r="M954" s="618" t="str">
        <f>VLOOKUP(C954,'UT - Retail'!$B:$K,6,FALSE)</f>
        <v>USD</v>
      </c>
      <c r="N954" s="618" t="str">
        <f>IFERROR(IF(MATCH(C954,'Portfolio Construction'!$AL:$AL,0),"Yes","No"),"No")</f>
        <v>No</v>
      </c>
      <c r="O954" s="618" t="str">
        <f>IFERROR(IF(MATCH(C954,'Portfolio Construction'!$AN:$AN,0),"Yes","No"),"No")</f>
        <v>No</v>
      </c>
      <c r="P954" s="618" t="str">
        <f>IFERROR(IF(MATCH(C954,'Portfolio Construction'!$AP:$AP,0),"Yes","No"),"No")</f>
        <v>No</v>
      </c>
      <c r="Q954" s="618" t="str">
        <f>IFERROR(IF(MATCH(C954,'Portfolio Construction'!$AR:$AR,0),"Yes","No"),"No")</f>
        <v>No</v>
      </c>
      <c r="R954" s="618" t="str">
        <f>IFERROR(IF(MATCH(C954,'Portfolio Construction'!$AT:$AT,0),"Yes","No"),"No")</f>
        <v>No</v>
      </c>
      <c r="S954" s="618" t="str">
        <f>IFERROR(IF(MATCH(C954,'Portfolio Construction'!$AV:$AV,0),"Yes","No"),"No")</f>
        <v>No</v>
      </c>
      <c r="T954" s="618" t="str">
        <f>IFERROR(IF(MATCH(C954,'Portfolio Construction'!$AX:$AX,0),"Yes","No"),"No")</f>
        <v>No</v>
      </c>
      <c r="U954" s="618" t="str">
        <f>IFERROR(IF(MATCH(C954,'Portfolio Construction'!$AZ:$AZ,0),"Yes","No"),"No")</f>
        <v>No</v>
      </c>
      <c r="V954" s="618" t="str">
        <f>IFERROR(IF(MATCH(C954,'Portfolio Construction'!$BB:$BB,0),"Yes","No"),"No")</f>
        <v>No</v>
      </c>
      <c r="W954" s="618">
        <f>IF(VLOOKUP($AU954,'FE Source'!$A:$W,3,FALSE)=0,"-",VLOOKUP($AU954,'FE Source'!$A:$W,3,FALSE))</f>
        <v>-4.96</v>
      </c>
      <c r="X954" s="618">
        <f>IF(VLOOKUP($AU954,'FE Source'!$A:$W,4,FALSE)=0,"-",VLOOKUP($AU954,'FE Source'!$A:$W,4,FALSE))</f>
        <v>6.34</v>
      </c>
      <c r="Y954" s="618">
        <f>IF(VLOOKUP($AU954,'FE Source'!$A:$W,5,FALSE)=0,"-",VLOOKUP($AU954,'FE Source'!$A:$W,5,FALSE))</f>
        <v>-6.22</v>
      </c>
      <c r="Z954" s="618">
        <f>IF(VLOOKUP($AU954,'FE Source'!$A:$W,6,FALSE)=0,"-",VLOOKUP($AU954,'FE Source'!$A:$W,6,FALSE))</f>
        <v>-5.08</v>
      </c>
      <c r="AA954" s="618">
        <f>IF(VLOOKUP($AU954,'FE Source'!$A:$W,7,FALSE)=0,"-",VLOOKUP($AU954,'FE Source'!$A:$W,7,FALSE))</f>
        <v>0.99</v>
      </c>
      <c r="AB954" s="618">
        <f>IF(VLOOKUP($AU954,'FE Source'!$A:$W,8,FALSE)=0,"-",VLOOKUP($AU954,'FE Source'!$A:$W,8,FALSE))</f>
        <v>7.88</v>
      </c>
      <c r="AC954" s="632">
        <f>IF(VLOOKUP($AU954,'FE Source'!$A:$W,9,FALSE)=0,"-",VLOOKUP($AU954,'FE Source'!$A:$W,9,FALSE))</f>
        <v>6.97</v>
      </c>
      <c r="AD954" s="634">
        <f>IF(VLOOKUP($AU954,'FE Source'!$A:$W,10,FALSE)=0,"-",VLOOKUP($AU954,'FE Source'!$A:$W,10,FALSE))</f>
        <v>1.1499999999999999</v>
      </c>
      <c r="AE954" s="618">
        <f>IF(VLOOKUP($AU954,'FE Source'!$A:$W,11,FALSE)=0,"-",VLOOKUP($AU954,'FE Source'!$A:$W,11,FALSE))</f>
        <v>15.45</v>
      </c>
      <c r="AF954" s="618">
        <f>IF(VLOOKUP($AU954,'FE Source'!$A:$W,12,FALSE)=0,"-",VLOOKUP($AU954,'FE Source'!$A:$W,12,FALSE))</f>
        <v>-0.01</v>
      </c>
      <c r="AG954" s="618">
        <f>IF(VLOOKUP($AU954,'FE Source'!$A:$W,14,FALSE)=0,"-",VLOOKUP($AU954,'FE Source'!$A:$W,14,FALSE))</f>
        <v>-15.09</v>
      </c>
      <c r="AH954" s="102"/>
      <c r="AI954" s="618">
        <f>IF(VLOOKUP($AU954,'FE Source'!$A:$Y,20,FALSE)=0,"-",VLOOKUP($AU954,'FE Source'!$A:$Y,20,FALSE))</f>
        <v>92.56</v>
      </c>
      <c r="AJ954" s="102"/>
      <c r="AK954" s="102"/>
      <c r="AL954" s="632">
        <f>IF(VLOOKUP($AU954,'FE Source'!$A:$Y,19,FALSE)=0,"-",VLOOKUP($AU954,'FE Source'!$A:$Y,19,FALSE))</f>
        <v>116.45</v>
      </c>
      <c r="AM954" s="102"/>
      <c r="AN954" s="635">
        <f>IF(VLOOKUP($AU954,'FE Source'!$A:$W,13,FALSE)=0,"-",VLOOKUP($AU954,'FE Source'!$A:$W,13,FALSE))</f>
        <v>2889</v>
      </c>
      <c r="AO954" s="634" t="str">
        <f>IF(J954="no","-",IF(VLOOKUP($AU954,'FE Source'!$A:$W,15,FALSE)=0,"-",VLOOKUP($AU954,'FE Source'!$A:$W,15,FALSE)))</f>
        <v>-</v>
      </c>
      <c r="AP954" s="618" t="str">
        <f>IF(AO954="-","-",IF(VLOOKUP($AU954,'FE Source'!$A:$Z,21,FALSE)=0,"-",IF(VLOOKUP($AU954,'FE Source'!$A:$Z,21,FALSE)=2,"Semi-Annual",IF(VLOOKUP($AU954,'FE Source'!$A:$Z,21,FALSE)=4,"Quarterly",IF(VLOOKUP($AU954,'FE Source'!$A:$Z,21,FALSE)=12,"Monthly","Annual")))))</f>
        <v>-</v>
      </c>
      <c r="AQ954" s="632">
        <f t="array" ref="AQ954">IF(VLOOKUP($AU954,'FE Source'!$A:$W,16,FALSE)=0,"-",VLOOKUP($AU954,'FE Source'!$A:$W,16,FALSE))</f>
        <v>1.83</v>
      </c>
      <c r="AR954" s="636" t="str">
        <f>IF(VLOOKUP($AU954,'FE Source'!$A:$W,17,FALSE)=0,"-",VLOOKUP($AU954,'FE Source'!$A:$W,17,FALSE))</f>
        <v>Neutral</v>
      </c>
      <c r="AS954" s="634">
        <f>IF(VLOOKUP($AU954,'FE Source'!$AN:$AS,4,FALSE)="",VLOOKUP($AU954,'FE Source'!$AN:$AS,3,FALSE),VLOOKUP($AU954,'FE Source'!$AN:$AS,4,FALSE))</f>
        <v>23.68</v>
      </c>
      <c r="AT954" s="637">
        <f>IF(VLOOKUP($AU954,'FE Source'!$AN:$AS,5,FALSE)=0,"-",VLOOKUP($AU954,'FE Source'!$AN:$AS,5,FALSE))</f>
        <v>45783</v>
      </c>
      <c r="AU954" s="636" t="s">
        <v>7294</v>
      </c>
      <c r="BE954" s="215">
        <f>IF(VLOOKUP($AU954,'FE Source'!$A:$AK,22,FALSE)=0,"-",VLOOKUP($AU954,'FE Source'!$A:$AK,22,FALSE))</f>
        <v>8.51</v>
      </c>
      <c r="BF954" s="215">
        <f>IF(VLOOKUP($AU954,'FE Source'!$A:$AK,23,FALSE)=0,"-",VLOOKUP($AU954,'FE Source'!$A:$AK,23,FALSE))</f>
        <v>4</v>
      </c>
      <c r="BG954" s="215">
        <f>IF(VLOOKUP($AU954,'FE Source'!$A:$AK,24,FALSE)=0,"-",VLOOKUP($AU954,'FE Source'!$A:$AK,24,FALSE))</f>
        <v>20.02</v>
      </c>
      <c r="BH954" s="215">
        <f>IF(VLOOKUP($AU954,'FE Source'!$A:$AK,25,FALSE)=0,"-",VLOOKUP($AU954,'FE Source'!$A:$AK,25,FALSE))</f>
        <v>-9.6199999999999992</v>
      </c>
      <c r="BI954" s="215">
        <f>IF(VLOOKUP($AU954,'FE Source'!$A:$AK,26,FALSE)=0,"-",VLOOKUP($AU954,'FE Source'!$A:$AK,26,FALSE))</f>
        <v>22.83</v>
      </c>
      <c r="BJ954" s="215">
        <f>IF(VLOOKUP($AU954,'FE Source'!$A:$AK,27,FALSE)=0,"-",VLOOKUP($AU954,'FE Source'!$A:$AK,27,FALSE))</f>
        <v>47.91</v>
      </c>
      <c r="BK954" s="215">
        <f>IF(VLOOKUP($AU954,'FE Source'!$A:$AK,28,FALSE)=0,"-",VLOOKUP($AU954,'FE Source'!$A:$AK,28,FALSE))</f>
        <v>12.53</v>
      </c>
      <c r="BL954" s="215">
        <f>IF(VLOOKUP($AU954,'FE Source'!$A:$AK,29,FALSE)=0,"-",VLOOKUP($AU954,'FE Source'!$A:$AK,29,FALSE))</f>
        <v>-25.38</v>
      </c>
      <c r="BM954" s="215">
        <f>IF(VLOOKUP($AU954,'FE Source'!$A:$AK,30,FALSE)=0,"-",VLOOKUP($AU954,'FE Source'!$A:$AK,30,FALSE))</f>
        <v>9.52</v>
      </c>
      <c r="BN954" t="str">
        <f>IF(VLOOKUP($AU954,'FE Source'!$A:$AK,31,FALSE)="No Specified Index","-",IF(VLOOKUP($AU954,'FE Source'!$A:$AK,31,FALSE)=0,"-",VLOOKUP($AU954,'FE Source'!$A:$AK,31,FALSE)))</f>
        <v>MSCI AC World (Net TR) Index</v>
      </c>
      <c r="BO954" s="217">
        <f>IF(VLOOKUP($AU954,'FE Source'!$A:$AK,32,FALSE)=0,"-",VLOOKUP($AU954,'FE Source'!$A:$AK,32,FALSE))</f>
        <v>39262</v>
      </c>
      <c r="BP954" s="18">
        <f>IF(VLOOKUP($AU954,'FE Source'!$AZ:$BC,2,FALSE)=0,"-",VLOOKUP($AU954,'FE Source'!$AZ:$BC,2,FALSE))</f>
        <v>-2.33</v>
      </c>
      <c r="BQ954" s="18">
        <f>IF(VLOOKUP($AU954,'FE Source'!$AZ:$BC,3,FALSE)=0,"-",VLOOKUP($AU954,'FE Source'!$AZ:$BC,3,FALSE))</f>
        <v>-10.63</v>
      </c>
      <c r="BR954" s="18">
        <f>IF(VLOOKUP($AU954,'FE Source'!$AZ:$BC,4,FALSE)=0,"-",VLOOKUP($AU954,'FE Source'!$AZ:$BC,4,FALSE))</f>
        <v>-9.57</v>
      </c>
    </row>
    <row r="955" spans="3:70" ht="15">
      <c r="C955" s="650" t="str">
        <f>INDEX('UT - Retail'!$B$7:$B$1409,MATCH(AU955,'UT - Retail'!$U$7:$U$1409,0),1)</f>
        <v>Schroder ISF Global Credit Income A Acc EUR-H</v>
      </c>
      <c r="D955" s="650"/>
      <c r="E955" s="618" t="str">
        <f>VLOOKUP(C955,'UT - Retail'!$B:$K,8,FALSE)</f>
        <v>Fixed Income</v>
      </c>
      <c r="F955" s="618" t="str">
        <f>VLOOKUP(C955,'UT - Retail'!$B:$K,9,FALSE)</f>
        <v>Global</v>
      </c>
      <c r="G955" s="618" t="str">
        <f>VLOOKUP(C955,'UT - Retail'!$B:$K,10,FALSE)</f>
        <v>General</v>
      </c>
      <c r="H955" s="82" t="str">
        <f>VLOOKUP(C955,'UT - Retail'!$B:$N,13,FALSE)</f>
        <v>No</v>
      </c>
      <c r="I955" s="82" t="str">
        <f>VLOOKUP(C955,'UT - Retail'!$B:$Q,14,FALSE)</f>
        <v>No</v>
      </c>
      <c r="J955" s="618" t="str">
        <f>VLOOKUP(C955,'UT - Retail'!$B:$Q,11,FALSE)</f>
        <v>No</v>
      </c>
      <c r="K955" s="130" t="str">
        <f>VLOOKUP(C955,'UT - Retail'!$B:$P,15,FALSE)</f>
        <v>No</v>
      </c>
      <c r="L955" s="82" t="str">
        <f>VLOOKUP(C955,'UT - Retail'!$B:$Q,16,FALSE)</f>
        <v>iFast</v>
      </c>
      <c r="M955" s="618" t="str">
        <f>VLOOKUP(C955,'UT - Retail'!$B:$K,6,FALSE)</f>
        <v>EUR</v>
      </c>
      <c r="N955" s="618" t="str">
        <f>IFERROR(IF(MATCH(C955,'Portfolio Construction'!$AL:$AL,0),"Yes","No"),"No")</f>
        <v>Yes</v>
      </c>
      <c r="O955" s="618" t="str">
        <f>IFERROR(IF(MATCH(C955,'Portfolio Construction'!$AN:$AN,0),"Yes","No"),"No")</f>
        <v>No</v>
      </c>
      <c r="P955" s="618" t="str">
        <f>IFERROR(IF(MATCH(C955,'Portfolio Construction'!$AP:$AP,0),"Yes","No"),"No")</f>
        <v>No</v>
      </c>
      <c r="Q955" s="618" t="str">
        <f>IFERROR(IF(MATCH(C955,'Portfolio Construction'!$AR:$AR,0),"Yes","No"),"No")</f>
        <v>No</v>
      </c>
      <c r="R955" s="618" t="str">
        <f>IFERROR(IF(MATCH(C955,'Portfolio Construction'!$AT:$AT,0),"Yes","No"),"No")</f>
        <v>No</v>
      </c>
      <c r="S955" s="618" t="str">
        <f>IFERROR(IF(MATCH(C955,'Portfolio Construction'!$AV:$AV,0),"Yes","No"),"No")</f>
        <v>No</v>
      </c>
      <c r="T955" s="618" t="str">
        <f>IFERROR(IF(MATCH(C955,'Portfolio Construction'!$AX:$AX,0),"Yes","No"),"No")</f>
        <v>No</v>
      </c>
      <c r="U955" s="618" t="str">
        <f>IFERROR(IF(MATCH(C955,'Portfolio Construction'!$AZ:$AZ,0),"Yes","No"),"No")</f>
        <v>No</v>
      </c>
      <c r="V955" s="618" t="str">
        <f>IFERROR(IF(MATCH(C955,'Portfolio Construction'!$BB:$BB,0),"Yes","No"),"No")</f>
        <v>No</v>
      </c>
      <c r="W955" s="618">
        <f>IF(VLOOKUP($AU955,'FE Source'!$A:$W,3,FALSE)=0,"-",VLOOKUP($AU955,'FE Source'!$A:$W,3,FALSE))</f>
        <v>5.03</v>
      </c>
      <c r="X955" s="618">
        <f>IF(VLOOKUP($AU955,'FE Source'!$A:$W,4,FALSE)=0,"-",VLOOKUP($AU955,'FE Source'!$A:$W,4,FALSE))</f>
        <v>-1.27</v>
      </c>
      <c r="Y955" s="618">
        <f>IF(VLOOKUP($AU955,'FE Source'!$A:$W,5,FALSE)=0,"-",VLOOKUP($AU955,'FE Source'!$A:$W,5,FALSE))</f>
        <v>3.97</v>
      </c>
      <c r="Z955" s="618">
        <f>IF(VLOOKUP($AU955,'FE Source'!$A:$W,6,FALSE)=0,"-",VLOOKUP($AU955,'FE Source'!$A:$W,6,FALSE))</f>
        <v>5.37</v>
      </c>
      <c r="AA955" s="618">
        <f>IF(VLOOKUP($AU955,'FE Source'!$A:$W,7,FALSE)=0,"-",VLOOKUP($AU955,'FE Source'!$A:$W,7,FALSE))</f>
        <v>2.48</v>
      </c>
      <c r="AB955" s="618">
        <f>IF(VLOOKUP($AU955,'FE Source'!$A:$W,8,FALSE)=0,"-",VLOOKUP($AU955,'FE Source'!$A:$W,8,FALSE))</f>
        <v>0.46</v>
      </c>
      <c r="AC955" s="632" t="str">
        <f>IF(VLOOKUP($AU955,'FE Source'!$A:$W,9,FALSE)=0,"-",VLOOKUP($AU955,'FE Source'!$A:$W,9,FALSE))</f>
        <v>-</v>
      </c>
      <c r="AD955" s="634">
        <f>IF(VLOOKUP($AU955,'FE Source'!$A:$W,10,FALSE)=0,"-",VLOOKUP($AU955,'FE Source'!$A:$W,10,FALSE))</f>
        <v>1.6</v>
      </c>
      <c r="AE955" s="618">
        <f>IF(VLOOKUP($AU955,'FE Source'!$A:$W,11,FALSE)=0,"-",VLOOKUP($AU955,'FE Source'!$A:$W,11,FALSE))</f>
        <v>8.2899999999999991</v>
      </c>
      <c r="AF955" s="618">
        <f>IF(VLOOKUP($AU955,'FE Source'!$A:$W,12,FALSE)=0,"-",VLOOKUP($AU955,'FE Source'!$A:$W,12,FALSE))</f>
        <v>0.03</v>
      </c>
      <c r="AG955" s="618">
        <f>IF(VLOOKUP($AU955,'FE Source'!$A:$W,14,FALSE)=0,"-",VLOOKUP($AU955,'FE Source'!$A:$W,14,FALSE))</f>
        <v>-13.57</v>
      </c>
      <c r="AH955" s="102"/>
      <c r="AI955" s="618">
        <f>IF(VLOOKUP($AU955,'FE Source'!$A:$Y,20,FALSE)=0,"-",VLOOKUP($AU955,'FE Source'!$A:$Y,20,FALSE))</f>
        <v>153.06</v>
      </c>
      <c r="AJ955" s="102"/>
      <c r="AK955" s="102"/>
      <c r="AL955" s="632">
        <f>IF(VLOOKUP($AU955,'FE Source'!$A:$Y,19,FALSE)=0,"-",VLOOKUP($AU955,'FE Source'!$A:$Y,19,FALSE))</f>
        <v>119.99</v>
      </c>
      <c r="AM955" s="102"/>
      <c r="AN955" s="635">
        <f>IF(VLOOKUP($AU955,'FE Source'!$A:$W,13,FALSE)=0,"-",VLOOKUP($AU955,'FE Source'!$A:$W,13,FALSE))</f>
        <v>7030.8</v>
      </c>
      <c r="AO955" s="634" t="str">
        <f>IF(J955="no","-",IF(VLOOKUP($AU955,'FE Source'!$A:$W,15,FALSE)=0,"-",VLOOKUP($AU955,'FE Source'!$A:$W,15,FALSE)))</f>
        <v>-</v>
      </c>
      <c r="AP955" s="618" t="str">
        <f>IF(AO955="-","-",IF(VLOOKUP($AU955,'FE Source'!$A:$Z,21,FALSE)=0,"-",IF(VLOOKUP($AU955,'FE Source'!$A:$Z,21,FALSE)=2,"Semi-Annual",IF(VLOOKUP($AU955,'FE Source'!$A:$Z,21,FALSE)=4,"Quarterly",IF(VLOOKUP($AU955,'FE Source'!$A:$Z,21,FALSE)=12,"Monthly","Annual")))))</f>
        <v>-</v>
      </c>
      <c r="AQ955" s="632">
        <f t="array" ref="AQ955">IF(VLOOKUP($AU955,'FE Source'!$A:$W,16,FALSE)=0,"-",VLOOKUP($AU955,'FE Source'!$A:$W,16,FALSE))</f>
        <v>1.41</v>
      </c>
      <c r="AR955" s="636" t="str">
        <f>IF(VLOOKUP($AU955,'FE Source'!$A:$W,17,FALSE)=0,"-",VLOOKUP($AU955,'FE Source'!$A:$W,17,FALSE))</f>
        <v>Neutral</v>
      </c>
      <c r="AS955" s="634">
        <f>IF(VLOOKUP($AU955,'FE Source'!$AN:$AS,4,FALSE)="",VLOOKUP($AU955,'FE Source'!$AN:$AS,3,FALSE),VLOOKUP($AU955,'FE Source'!$AN:$AS,4,FALSE))</f>
        <v>112.02</v>
      </c>
      <c r="AT955" s="637">
        <f>IF(VLOOKUP($AU955,'FE Source'!$AN:$AS,5,FALSE)=0,"-",VLOOKUP($AU955,'FE Source'!$AN:$AS,5,FALSE))</f>
        <v>45783</v>
      </c>
      <c r="AU955" s="636" t="s">
        <v>6193</v>
      </c>
      <c r="BE955" s="215" t="str">
        <f>IF(VLOOKUP($AU955,'FE Source'!$A:$AK,22,FALSE)=0,"-",VLOOKUP($AU955,'FE Source'!$A:$AK,22,FALSE))</f>
        <v>-</v>
      </c>
      <c r="BF955" s="215" t="str">
        <f>IF(VLOOKUP($AU955,'FE Source'!$A:$AK,23,FALSE)=0,"-",VLOOKUP($AU955,'FE Source'!$A:$AK,23,FALSE))</f>
        <v>-</v>
      </c>
      <c r="BG955" s="215">
        <f>IF(VLOOKUP($AU955,'FE Source'!$A:$AK,24,FALSE)=0,"-",VLOOKUP($AU955,'FE Source'!$A:$AK,24,FALSE))</f>
        <v>11.33</v>
      </c>
      <c r="BH955" s="215">
        <f>IF(VLOOKUP($AU955,'FE Source'!$A:$AK,25,FALSE)=0,"-",VLOOKUP($AU955,'FE Source'!$A:$AK,25,FALSE))</f>
        <v>-7.12</v>
      </c>
      <c r="BI955" s="215">
        <f>IF(VLOOKUP($AU955,'FE Source'!$A:$AK,26,FALSE)=0,"-",VLOOKUP($AU955,'FE Source'!$A:$AK,26,FALSE))</f>
        <v>4.63</v>
      </c>
      <c r="BJ955" s="215">
        <f>IF(VLOOKUP($AU955,'FE Source'!$A:$AK,27,FALSE)=0,"-",VLOOKUP($AU955,'FE Source'!$A:$AK,27,FALSE))</f>
        <v>12.29</v>
      </c>
      <c r="BK955" s="215">
        <f>IF(VLOOKUP($AU955,'FE Source'!$A:$AK,28,FALSE)=0,"-",VLOOKUP($AU955,'FE Source'!$A:$AK,28,FALSE))</f>
        <v>-5.14</v>
      </c>
      <c r="BL955" s="215">
        <f>IF(VLOOKUP($AU955,'FE Source'!$A:$AK,29,FALSE)=0,"-",VLOOKUP($AU955,'FE Source'!$A:$AK,29,FALSE))</f>
        <v>-20.309999999999999</v>
      </c>
      <c r="BM955" s="215">
        <f>IF(VLOOKUP($AU955,'FE Source'!$A:$AK,30,FALSE)=0,"-",VLOOKUP($AU955,'FE Source'!$A:$AK,30,FALSE))</f>
        <v>9.1199999999999992</v>
      </c>
      <c r="BN955" t="str">
        <f>IF(VLOOKUP($AU955,'FE Source'!$A:$AK,31,FALSE)="No Specified Index","-",IF(VLOOKUP($AU955,'FE Source'!$A:$AK,31,FALSE)=0,"-",VLOOKUP($AU955,'FE Source'!$A:$AK,31,FALSE)))</f>
        <v>Bloomberg Multiverse ex Treasury A+ to B- USD He..</v>
      </c>
      <c r="BO955" s="217">
        <f>IF(VLOOKUP($AU955,'FE Source'!$A:$AK,32,FALSE)=0,"-",VLOOKUP($AU955,'FE Source'!$A:$AK,32,FALSE))</f>
        <v>42704</v>
      </c>
      <c r="BP955" s="18" t="str">
        <f>IF(VLOOKUP($AU955,'FE Source'!$AZ:$BC,2,FALSE)=0,"-",VLOOKUP($AU955,'FE Source'!$AZ:$BC,2,FALSE))</f>
        <v>-</v>
      </c>
      <c r="BQ955" s="18" t="str">
        <f>IF(VLOOKUP($AU955,'FE Source'!$AZ:$BC,3,FALSE)=0,"-",VLOOKUP($AU955,'FE Source'!$AZ:$BC,3,FALSE))</f>
        <v>-</v>
      </c>
      <c r="BR955" s="18" t="str">
        <f>IF(VLOOKUP($AU955,'FE Source'!$AZ:$BC,4,FALSE)=0,"-",VLOOKUP($AU955,'FE Source'!$AZ:$BC,4,FALSE))</f>
        <v>-</v>
      </c>
    </row>
    <row r="956" spans="3:70" ht="15">
      <c r="C956" s="650" t="str">
        <f>INDEX('UT - Retail'!$B$7:$B$1409,MATCH(AU956,'UT - Retail'!$U$7:$U$1409,0),1)</f>
        <v>Schroder ISF Global Credit Income A Acc GBP-H</v>
      </c>
      <c r="D956" s="650"/>
      <c r="E956" s="618" t="str">
        <f>VLOOKUP(C956,'UT - Retail'!$B:$K,8,FALSE)</f>
        <v>Fixed Income</v>
      </c>
      <c r="F956" s="618" t="str">
        <f>VLOOKUP(C956,'UT - Retail'!$B:$K,9,FALSE)</f>
        <v>Global</v>
      </c>
      <c r="G956" s="618" t="str">
        <f>VLOOKUP(C956,'UT - Retail'!$B:$K,10,FALSE)</f>
        <v>General</v>
      </c>
      <c r="H956" s="82" t="str">
        <f>VLOOKUP(C956,'UT - Retail'!$B:$N,13,FALSE)</f>
        <v>No</v>
      </c>
      <c r="I956" s="82" t="str">
        <f>VLOOKUP(C956,'UT - Retail'!$B:$Q,14,FALSE)</f>
        <v>No</v>
      </c>
      <c r="J956" s="618" t="str">
        <f>VLOOKUP(C956,'UT - Retail'!$B:$Q,11,FALSE)</f>
        <v>No</v>
      </c>
      <c r="K956" s="130" t="str">
        <f>VLOOKUP(C956,'UT - Retail'!$B:$P,15,FALSE)</f>
        <v>No</v>
      </c>
      <c r="L956" s="82" t="str">
        <f>VLOOKUP(C956,'UT - Retail'!$B:$Q,16,FALSE)</f>
        <v>iFast</v>
      </c>
      <c r="M956" s="618" t="str">
        <f>VLOOKUP(C956,'UT - Retail'!$B:$K,6,FALSE)</f>
        <v>GBP</v>
      </c>
      <c r="N956" s="618" t="str">
        <f>IFERROR(IF(MATCH(C956,'Portfolio Construction'!$AL:$AL,0),"Yes","No"),"No")</f>
        <v>Yes</v>
      </c>
      <c r="O956" s="618" t="str">
        <f>IFERROR(IF(MATCH(C956,'Portfolio Construction'!$AN:$AN,0),"Yes","No"),"No")</f>
        <v>No</v>
      </c>
      <c r="P956" s="618" t="str">
        <f>IFERROR(IF(MATCH(C956,'Portfolio Construction'!$AP:$AP,0),"Yes","No"),"No")</f>
        <v>No</v>
      </c>
      <c r="Q956" s="618" t="str">
        <f>IFERROR(IF(MATCH(C956,'Portfolio Construction'!$AR:$AR,0),"Yes","No"),"No")</f>
        <v>No</v>
      </c>
      <c r="R956" s="618" t="str">
        <f>IFERROR(IF(MATCH(C956,'Portfolio Construction'!$AT:$AT,0),"Yes","No"),"No")</f>
        <v>No</v>
      </c>
      <c r="S956" s="618" t="str">
        <f>IFERROR(IF(MATCH(C956,'Portfolio Construction'!$AV:$AV,0),"Yes","No"),"No")</f>
        <v>No</v>
      </c>
      <c r="T956" s="618" t="str">
        <f>IFERROR(IF(MATCH(C956,'Portfolio Construction'!$AX:$AX,0),"Yes","No"),"No")</f>
        <v>No</v>
      </c>
      <c r="U956" s="618" t="str">
        <f>IFERROR(IF(MATCH(C956,'Portfolio Construction'!$AZ:$AZ,0),"Yes","No"),"No")</f>
        <v>No</v>
      </c>
      <c r="V956" s="618" t="str">
        <f>IFERROR(IF(MATCH(C956,'Portfolio Construction'!$BB:$BB,0),"Yes","No"),"No")</f>
        <v>No</v>
      </c>
      <c r="W956" s="618">
        <f>IF(VLOOKUP($AU956,'FE Source'!$A:$W,3,FALSE)=0,"-",VLOOKUP($AU956,'FE Source'!$A:$W,3,FALSE))</f>
        <v>2.96</v>
      </c>
      <c r="X956" s="618">
        <f>IF(VLOOKUP($AU956,'FE Source'!$A:$W,4,FALSE)=0,"-",VLOOKUP($AU956,'FE Source'!$A:$W,4,FALSE))</f>
        <v>-1.05</v>
      </c>
      <c r="Y956" s="618">
        <f>IF(VLOOKUP($AU956,'FE Source'!$A:$W,5,FALSE)=0,"-",VLOOKUP($AU956,'FE Source'!$A:$W,5,FALSE))</f>
        <v>2.96</v>
      </c>
      <c r="Z956" s="618">
        <f>IF(VLOOKUP($AU956,'FE Source'!$A:$W,6,FALSE)=0,"-",VLOOKUP($AU956,'FE Source'!$A:$W,6,FALSE))</f>
        <v>8.1300000000000008</v>
      </c>
      <c r="AA956" s="618">
        <f>IF(VLOOKUP($AU956,'FE Source'!$A:$W,7,FALSE)=0,"-",VLOOKUP($AU956,'FE Source'!$A:$W,7,FALSE))</f>
        <v>4.37</v>
      </c>
      <c r="AB956" s="618">
        <f>IF(VLOOKUP($AU956,'FE Source'!$A:$W,8,FALSE)=0,"-",VLOOKUP($AU956,'FE Source'!$A:$W,8,FALSE))</f>
        <v>2.2599999999999998</v>
      </c>
      <c r="AC956" s="632" t="str">
        <f>IF(VLOOKUP($AU956,'FE Source'!$A:$W,9,FALSE)=0,"-",VLOOKUP($AU956,'FE Source'!$A:$W,9,FALSE))</f>
        <v>-</v>
      </c>
      <c r="AD956" s="634">
        <f>IF(VLOOKUP($AU956,'FE Source'!$A:$W,10,FALSE)=0,"-",VLOOKUP($AU956,'FE Source'!$A:$W,10,FALSE))</f>
        <v>2.2999999999999998</v>
      </c>
      <c r="AE956" s="618">
        <f>IF(VLOOKUP($AU956,'FE Source'!$A:$W,11,FALSE)=0,"-",VLOOKUP($AU956,'FE Source'!$A:$W,11,FALSE))</f>
        <v>9.7799999999999994</v>
      </c>
      <c r="AF956" s="618">
        <f>IF(VLOOKUP($AU956,'FE Source'!$A:$W,12,FALSE)=0,"-",VLOOKUP($AU956,'FE Source'!$A:$W,12,FALSE))</f>
        <v>0.14000000000000001</v>
      </c>
      <c r="AG956" s="618">
        <f>IF(VLOOKUP($AU956,'FE Source'!$A:$W,14,FALSE)=0,"-",VLOOKUP($AU956,'FE Source'!$A:$W,14,FALSE))</f>
        <v>-16.45</v>
      </c>
      <c r="AH956" s="102"/>
      <c r="AI956" s="618">
        <f>IF(VLOOKUP($AU956,'FE Source'!$A:$Y,20,FALSE)=0,"-",VLOOKUP($AU956,'FE Source'!$A:$Y,20,FALSE))</f>
        <v>243.79</v>
      </c>
      <c r="AJ956" s="102"/>
      <c r="AK956" s="102"/>
      <c r="AL956" s="632">
        <f>IF(VLOOKUP($AU956,'FE Source'!$A:$Y,19,FALSE)=0,"-",VLOOKUP($AU956,'FE Source'!$A:$Y,19,FALSE))</f>
        <v>183.31</v>
      </c>
      <c r="AM956" s="102"/>
      <c r="AN956" s="635">
        <f>IF(VLOOKUP($AU956,'FE Source'!$A:$W,13,FALSE)=0,"-",VLOOKUP($AU956,'FE Source'!$A:$W,13,FALSE))</f>
        <v>7030.8</v>
      </c>
      <c r="AO956" s="634" t="str">
        <f>IF(J956="no","-",IF(VLOOKUP($AU956,'FE Source'!$A:$W,15,FALSE)=0,"-",VLOOKUP($AU956,'FE Source'!$A:$W,15,FALSE)))</f>
        <v>-</v>
      </c>
      <c r="AP956" s="618" t="str">
        <f>IF(AO956="-","-",IF(VLOOKUP($AU956,'FE Source'!$A:$Z,21,FALSE)=0,"-",IF(VLOOKUP($AU956,'FE Source'!$A:$Z,21,FALSE)=2,"Semi-Annual",IF(VLOOKUP($AU956,'FE Source'!$A:$Z,21,FALSE)=4,"Quarterly",IF(VLOOKUP($AU956,'FE Source'!$A:$Z,21,FALSE)=12,"Monthly","Annual")))))</f>
        <v>-</v>
      </c>
      <c r="AQ956" s="632">
        <f t="array" ref="AQ956">IF(VLOOKUP($AU956,'FE Source'!$A:$W,16,FALSE)=0,"-",VLOOKUP($AU956,'FE Source'!$A:$W,16,FALSE))</f>
        <v>1.41</v>
      </c>
      <c r="AR956" s="636" t="str">
        <f>IF(VLOOKUP($AU956,'FE Source'!$A:$W,17,FALSE)=0,"-",VLOOKUP($AU956,'FE Source'!$A:$W,17,FALSE))</f>
        <v>Neutral</v>
      </c>
      <c r="AS956" s="634">
        <f>IF(VLOOKUP($AU956,'FE Source'!$AN:$AS,4,FALSE)="",VLOOKUP($AU956,'FE Source'!$AN:$AS,3,FALSE),VLOOKUP($AU956,'FE Source'!$AN:$AS,4,FALSE))</f>
        <v>114.67</v>
      </c>
      <c r="AT956" s="637">
        <f>IF(VLOOKUP($AU956,'FE Source'!$AN:$AS,5,FALSE)=0,"-",VLOOKUP($AU956,'FE Source'!$AN:$AS,5,FALSE))</f>
        <v>45783</v>
      </c>
      <c r="AU956" s="636" t="s">
        <v>6194</v>
      </c>
      <c r="BE956" s="215" t="str">
        <f>IF(VLOOKUP($AU956,'FE Source'!$A:$AK,22,FALSE)=0,"-",VLOOKUP($AU956,'FE Source'!$A:$AK,22,FALSE))</f>
        <v>-</v>
      </c>
      <c r="BF956" s="215" t="str">
        <f>IF(VLOOKUP($AU956,'FE Source'!$A:$AK,23,FALSE)=0,"-",VLOOKUP($AU956,'FE Source'!$A:$AK,23,FALSE))</f>
        <v>-</v>
      </c>
      <c r="BG956" s="215" t="str">
        <f>IF(VLOOKUP($AU956,'FE Source'!$A:$AK,24,FALSE)=0,"-",VLOOKUP($AU956,'FE Source'!$A:$AK,24,FALSE))</f>
        <v>-</v>
      </c>
      <c r="BH956" s="215" t="str">
        <f>IF(VLOOKUP($AU956,'FE Source'!$A:$AK,25,FALSE)=0,"-",VLOOKUP($AU956,'FE Source'!$A:$AK,25,FALSE))</f>
        <v>-</v>
      </c>
      <c r="BI956" s="215">
        <f>IF(VLOOKUP($AU956,'FE Source'!$A:$AK,26,FALSE)=0,"-",VLOOKUP($AU956,'FE Source'!$A:$AK,26,FALSE))</f>
        <v>12.29</v>
      </c>
      <c r="BJ956" s="215">
        <f>IF(VLOOKUP($AU956,'FE Source'!$A:$AK,27,FALSE)=0,"-",VLOOKUP($AU956,'FE Source'!$A:$AK,27,FALSE))</f>
        <v>6.76</v>
      </c>
      <c r="BK956" s="215">
        <f>IF(VLOOKUP($AU956,'FE Source'!$A:$AK,28,FALSE)=0,"-",VLOOKUP($AU956,'FE Source'!$A:$AK,28,FALSE))</f>
        <v>1.81</v>
      </c>
      <c r="BL956" s="215">
        <f>IF(VLOOKUP($AU956,'FE Source'!$A:$AK,29,FALSE)=0,"-",VLOOKUP($AU956,'FE Source'!$A:$AK,29,FALSE))</f>
        <v>-23.52</v>
      </c>
      <c r="BM956" s="215">
        <f>IF(VLOOKUP($AU956,'FE Source'!$A:$AK,30,FALSE)=0,"-",VLOOKUP($AU956,'FE Source'!$A:$AK,30,FALSE))</f>
        <v>13.39</v>
      </c>
      <c r="BN956" t="str">
        <f>IF(VLOOKUP($AU956,'FE Source'!$A:$AK,31,FALSE)="No Specified Index","-",IF(VLOOKUP($AU956,'FE Source'!$A:$AK,31,FALSE)=0,"-",VLOOKUP($AU956,'FE Source'!$A:$AK,31,FALSE)))</f>
        <v>Bloomberg Multiverse ex Treasury A+ to B- USD He..</v>
      </c>
      <c r="BO956" s="217">
        <f>IF(VLOOKUP($AU956,'FE Source'!$A:$AK,32,FALSE)=0,"-",VLOOKUP($AU956,'FE Source'!$A:$AK,32,FALSE))</f>
        <v>43348</v>
      </c>
      <c r="BP956" s="18" t="str">
        <f>IF(VLOOKUP($AU956,'FE Source'!$AZ:$BC,2,FALSE)=0,"-",VLOOKUP($AU956,'FE Source'!$AZ:$BC,2,FALSE))</f>
        <v>-</v>
      </c>
      <c r="BQ956" s="18" t="str">
        <f>IF(VLOOKUP($AU956,'FE Source'!$AZ:$BC,3,FALSE)=0,"-",VLOOKUP($AU956,'FE Source'!$AZ:$BC,3,FALSE))</f>
        <v>-</v>
      </c>
      <c r="BR956" s="18" t="str">
        <f>IF(VLOOKUP($AU956,'FE Source'!$AZ:$BC,4,FALSE)=0,"-",VLOOKUP($AU956,'FE Source'!$AZ:$BC,4,FALSE))</f>
        <v>-</v>
      </c>
    </row>
    <row r="957" spans="3:70" ht="15">
      <c r="C957" s="650" t="str">
        <f>INDEX('UT - Retail'!$B$7:$B$1409,MATCH(AU957,'UT - Retail'!$U$7:$U$1409,0),1)</f>
        <v>Schroder ISF Global Credit Income A Acc SGD-H</v>
      </c>
      <c r="D957" s="650"/>
      <c r="E957" s="618" t="str">
        <f>VLOOKUP(C957,'UT - Retail'!$B:$K,8,FALSE)</f>
        <v>Fixed Income</v>
      </c>
      <c r="F957" s="618" t="str">
        <f>VLOOKUP(C957,'UT - Retail'!$B:$K,9,FALSE)</f>
        <v>Global</v>
      </c>
      <c r="G957" s="618" t="str">
        <f>VLOOKUP(C957,'UT - Retail'!$B:$K,10,FALSE)</f>
        <v>General</v>
      </c>
      <c r="H957" s="82" t="str">
        <f>VLOOKUP(C957,'UT - Retail'!$B:$N,13,FALSE)</f>
        <v>No</v>
      </c>
      <c r="I957" s="82" t="str">
        <f>VLOOKUP(C957,'UT - Retail'!$B:$Q,14,FALSE)</f>
        <v>No</v>
      </c>
      <c r="J957" s="618" t="str">
        <f>VLOOKUP(C957,'UT - Retail'!$B:$Q,11,FALSE)</f>
        <v>No</v>
      </c>
      <c r="K957" s="130" t="str">
        <f>VLOOKUP(C957,'UT - Retail'!$B:$P,15,FALSE)</f>
        <v>Yes</v>
      </c>
      <c r="L957" s="82" t="str">
        <f>VLOOKUP(C957,'UT - Retail'!$B:$Q,16,FALSE)</f>
        <v>Both</v>
      </c>
      <c r="M957" s="618" t="str">
        <f>VLOOKUP(C957,'UT - Retail'!$B:$K,6,FALSE)</f>
        <v>SGD</v>
      </c>
      <c r="N957" s="618" t="str">
        <f>IFERROR(IF(MATCH(C957,'Portfolio Construction'!$AL:$AL,0),"Yes","No"),"No")</f>
        <v>Yes</v>
      </c>
      <c r="O957" s="618" t="str">
        <f>IFERROR(IF(MATCH(C957,'Portfolio Construction'!$AN:$AN,0),"Yes","No"),"No")</f>
        <v>No</v>
      </c>
      <c r="P957" s="618" t="str">
        <f>IFERROR(IF(MATCH(C957,'Portfolio Construction'!$AP:$AP,0),"Yes","No"),"No")</f>
        <v>No</v>
      </c>
      <c r="Q957" s="618" t="str">
        <f>IFERROR(IF(MATCH(C957,'Portfolio Construction'!$AR:$AR,0),"Yes","No"),"No")</f>
        <v>No</v>
      </c>
      <c r="R957" s="618" t="str">
        <f>IFERROR(IF(MATCH(C957,'Portfolio Construction'!$AT:$AT,0),"Yes","No"),"No")</f>
        <v>No</v>
      </c>
      <c r="S957" s="618" t="str">
        <f>IFERROR(IF(MATCH(C957,'Portfolio Construction'!$AV:$AV,0),"Yes","No"),"No")</f>
        <v>No</v>
      </c>
      <c r="T957" s="618" t="str">
        <f>IFERROR(IF(MATCH(C957,'Portfolio Construction'!$AX:$AX,0),"Yes","No"),"No")</f>
        <v>No</v>
      </c>
      <c r="U957" s="618" t="str">
        <f>IFERROR(IF(MATCH(C957,'Portfolio Construction'!$AZ:$AZ,0),"Yes","No"),"No")</f>
        <v>No</v>
      </c>
      <c r="V957" s="618" t="str">
        <f>IFERROR(IF(MATCH(C957,'Portfolio Construction'!$BB:$BB,0),"Yes","No"),"No")</f>
        <v>No</v>
      </c>
      <c r="W957" s="618">
        <f>IF(VLOOKUP($AU957,'FE Source'!$A:$W,3,FALSE)=0,"-",VLOOKUP($AU957,'FE Source'!$A:$W,3,FALSE))</f>
        <v>1.43</v>
      </c>
      <c r="X957" s="618">
        <f>IF(VLOOKUP($AU957,'FE Source'!$A:$W,4,FALSE)=0,"-",VLOOKUP($AU957,'FE Source'!$A:$W,4,FALSE))</f>
        <v>-0.43</v>
      </c>
      <c r="Y957" s="618">
        <f>IF(VLOOKUP($AU957,'FE Source'!$A:$W,5,FALSE)=0,"-",VLOOKUP($AU957,'FE Source'!$A:$W,5,FALSE))</f>
        <v>1.81</v>
      </c>
      <c r="Z957" s="618">
        <f>IF(VLOOKUP($AU957,'FE Source'!$A:$W,6,FALSE)=0,"-",VLOOKUP($AU957,'FE Source'!$A:$W,6,FALSE))</f>
        <v>4.76</v>
      </c>
      <c r="AA957" s="618">
        <f>IF(VLOOKUP($AU957,'FE Source'!$A:$W,7,FALSE)=0,"-",VLOOKUP($AU957,'FE Source'!$A:$W,7,FALSE))</f>
        <v>3.18</v>
      </c>
      <c r="AB957" s="618">
        <f>IF(VLOOKUP($AU957,'FE Source'!$A:$W,8,FALSE)=0,"-",VLOOKUP($AU957,'FE Source'!$A:$W,8,FALSE))</f>
        <v>2.14</v>
      </c>
      <c r="AC957" s="632" t="str">
        <f>IF(VLOOKUP($AU957,'FE Source'!$A:$W,9,FALSE)=0,"-",VLOOKUP($AU957,'FE Source'!$A:$W,9,FALSE))</f>
        <v>-</v>
      </c>
      <c r="AD957" s="634">
        <f>IF(VLOOKUP($AU957,'FE Source'!$A:$W,10,FALSE)=0,"-",VLOOKUP($AU957,'FE Source'!$A:$W,10,FALSE))</f>
        <v>1.61</v>
      </c>
      <c r="AE957" s="618">
        <f>IF(VLOOKUP($AU957,'FE Source'!$A:$W,11,FALSE)=0,"-",VLOOKUP($AU957,'FE Source'!$A:$W,11,FALSE))</f>
        <v>7.22</v>
      </c>
      <c r="AF957" s="618">
        <f>IF(VLOOKUP($AU957,'FE Source'!$A:$W,12,FALSE)=0,"-",VLOOKUP($AU957,'FE Source'!$A:$W,12,FALSE))</f>
        <v>0.04</v>
      </c>
      <c r="AG957" s="618">
        <f>IF(VLOOKUP($AU957,'FE Source'!$A:$W,14,FALSE)=0,"-",VLOOKUP($AU957,'FE Source'!$A:$W,14,FALSE))</f>
        <v>-9.3000000000000007</v>
      </c>
      <c r="AH957" s="102"/>
      <c r="AI957" s="618">
        <f>IF(VLOOKUP($AU957,'FE Source'!$A:$Y,20,FALSE)=0,"-",VLOOKUP($AU957,'FE Source'!$A:$Y,20,FALSE))</f>
        <v>156.05000000000001</v>
      </c>
      <c r="AJ957" s="102"/>
      <c r="AK957" s="102"/>
      <c r="AL957" s="632">
        <f>IF(VLOOKUP($AU957,'FE Source'!$A:$Y,19,FALSE)=0,"-",VLOOKUP($AU957,'FE Source'!$A:$Y,19,FALSE))</f>
        <v>125.72</v>
      </c>
      <c r="AM957" s="102"/>
      <c r="AN957" s="635">
        <f>IF(VLOOKUP($AU957,'FE Source'!$A:$W,13,FALSE)=0,"-",VLOOKUP($AU957,'FE Source'!$A:$W,13,FALSE))</f>
        <v>7030.8</v>
      </c>
      <c r="AO957" s="634" t="str">
        <f>IF(J957="no","-",IF(VLOOKUP($AU957,'FE Source'!$A:$W,15,FALSE)=0,"-",VLOOKUP($AU957,'FE Source'!$A:$W,15,FALSE)))</f>
        <v>-</v>
      </c>
      <c r="AP957" s="618" t="str">
        <f>IF(AO957="-","-",IF(VLOOKUP($AU957,'FE Source'!$A:$Z,21,FALSE)=0,"-",IF(VLOOKUP($AU957,'FE Source'!$A:$Z,21,FALSE)=2,"Semi-Annual",IF(VLOOKUP($AU957,'FE Source'!$A:$Z,21,FALSE)=4,"Quarterly",IF(VLOOKUP($AU957,'FE Source'!$A:$Z,21,FALSE)=12,"Monthly","Annual")))))</f>
        <v>-</v>
      </c>
      <c r="AQ957" s="632">
        <f t="array" ref="AQ957">IF(VLOOKUP($AU957,'FE Source'!$A:$W,16,FALSE)=0,"-",VLOOKUP($AU957,'FE Source'!$A:$W,16,FALSE))</f>
        <v>1.4</v>
      </c>
      <c r="AR957" s="636" t="str">
        <f>IF(VLOOKUP($AU957,'FE Source'!$A:$W,17,FALSE)=0,"-",VLOOKUP($AU957,'FE Source'!$A:$W,17,FALSE))</f>
        <v>-</v>
      </c>
      <c r="AS957" s="634">
        <f>IF(VLOOKUP($AU957,'FE Source'!$AN:$AS,4,FALSE)="",VLOOKUP($AU957,'FE Source'!$AN:$AS,3,FALSE),VLOOKUP($AU957,'FE Source'!$AN:$AS,4,FALSE))</f>
        <v>160.59</v>
      </c>
      <c r="AT957" s="637">
        <f>IF(VLOOKUP($AU957,'FE Source'!$AN:$AS,5,FALSE)=0,"-",VLOOKUP($AU957,'FE Source'!$AN:$AS,5,FALSE))</f>
        <v>45783</v>
      </c>
      <c r="AU957" s="636" t="s">
        <v>6195</v>
      </c>
      <c r="BE957" s="215" t="str">
        <f>IF(VLOOKUP($AU957,'FE Source'!$A:$AK,22,FALSE)=0,"-",VLOOKUP($AU957,'FE Source'!$A:$AK,22,FALSE))</f>
        <v>-</v>
      </c>
      <c r="BF957" s="215" t="str">
        <f>IF(VLOOKUP($AU957,'FE Source'!$A:$AK,23,FALSE)=0,"-",VLOOKUP($AU957,'FE Source'!$A:$AK,23,FALSE))</f>
        <v>-</v>
      </c>
      <c r="BG957" s="215" t="str">
        <f>IF(VLOOKUP($AU957,'FE Source'!$A:$AK,24,FALSE)=0,"-",VLOOKUP($AU957,'FE Source'!$A:$AK,24,FALSE))</f>
        <v>-</v>
      </c>
      <c r="BH957" s="215" t="str">
        <f>IF(VLOOKUP($AU957,'FE Source'!$A:$AK,25,FALSE)=0,"-",VLOOKUP($AU957,'FE Source'!$A:$AK,25,FALSE))</f>
        <v>-</v>
      </c>
      <c r="BI957" s="215">
        <f>IF(VLOOKUP($AU957,'FE Source'!$A:$AK,26,FALSE)=0,"-",VLOOKUP($AU957,'FE Source'!$A:$AK,26,FALSE))</f>
        <v>10.47</v>
      </c>
      <c r="BJ957" s="215">
        <f>IF(VLOOKUP($AU957,'FE Source'!$A:$AK,27,FALSE)=0,"-",VLOOKUP($AU957,'FE Source'!$A:$AK,27,FALSE))</f>
        <v>5.99</v>
      </c>
      <c r="BK957" s="215">
        <f>IF(VLOOKUP($AU957,'FE Source'!$A:$AK,28,FALSE)=0,"-",VLOOKUP($AU957,'FE Source'!$A:$AK,28,FALSE))</f>
        <v>0.86</v>
      </c>
      <c r="BL957" s="215">
        <f>IF(VLOOKUP($AU957,'FE Source'!$A:$AK,29,FALSE)=0,"-",VLOOKUP($AU957,'FE Source'!$A:$AK,29,FALSE))</f>
        <v>-13</v>
      </c>
      <c r="BM957" s="215">
        <f>IF(VLOOKUP($AU957,'FE Source'!$A:$AK,30,FALSE)=0,"-",VLOOKUP($AU957,'FE Source'!$A:$AK,30,FALSE))</f>
        <v>7.85</v>
      </c>
      <c r="BN957" t="str">
        <f>IF(VLOOKUP($AU957,'FE Source'!$A:$AK,31,FALSE)="No Specified Index","-",IF(VLOOKUP($AU957,'FE Source'!$A:$AK,31,FALSE)=0,"-",VLOOKUP($AU957,'FE Source'!$A:$AK,31,FALSE)))</f>
        <v>Bloomberg Multiverse ex Treasury A+ to B- USD He..</v>
      </c>
      <c r="BO957" s="217">
        <f>IF(VLOOKUP($AU957,'FE Source'!$A:$AK,32,FALSE)=0,"-",VLOOKUP($AU957,'FE Source'!$A:$AK,32,FALSE))</f>
        <v>43348</v>
      </c>
      <c r="BP957" s="18" t="str">
        <f>IF(VLOOKUP($AU957,'FE Source'!$AZ:$BC,2,FALSE)=0,"-",VLOOKUP($AU957,'FE Source'!$AZ:$BC,2,FALSE))</f>
        <v>-</v>
      </c>
      <c r="BQ957" s="18" t="str">
        <f>IF(VLOOKUP($AU957,'FE Source'!$AZ:$BC,3,FALSE)=0,"-",VLOOKUP($AU957,'FE Source'!$AZ:$BC,3,FALSE))</f>
        <v>-</v>
      </c>
      <c r="BR957" s="18" t="str">
        <f>IF(VLOOKUP($AU957,'FE Source'!$AZ:$BC,4,FALSE)=0,"-",VLOOKUP($AU957,'FE Source'!$AZ:$BC,4,FALSE))</f>
        <v>-</v>
      </c>
    </row>
    <row r="958" spans="3:70" ht="15">
      <c r="C958" s="650" t="str">
        <f>INDEX('UT - Retail'!$B$7:$B$1409,MATCH(AU958,'UT - Retail'!$U$7:$U$1409,0),1)</f>
        <v>Schroder ISF Global Credit Income A Dis SGD-H</v>
      </c>
      <c r="D958" s="650"/>
      <c r="E958" s="618" t="str">
        <f>VLOOKUP(C958,'UT - Retail'!$B:$K,8,FALSE)</f>
        <v>Fixed Income</v>
      </c>
      <c r="F958" s="618" t="str">
        <f>VLOOKUP(C958,'UT - Retail'!$B:$K,9,FALSE)</f>
        <v>Global</v>
      </c>
      <c r="G958" s="618" t="str">
        <f>VLOOKUP(C958,'UT - Retail'!$B:$K,10,FALSE)</f>
        <v>General</v>
      </c>
      <c r="H958" s="82" t="str">
        <f>VLOOKUP(C958,'UT - Retail'!$B:$N,13,FALSE)</f>
        <v>No</v>
      </c>
      <c r="I958" s="82" t="str">
        <f>VLOOKUP(C958,'UT - Retail'!$B:$Q,14,FALSE)</f>
        <v>No</v>
      </c>
      <c r="J958" s="618" t="str">
        <f>VLOOKUP(C958,'UT - Retail'!$B:$Q,11,FALSE)</f>
        <v>Yes</v>
      </c>
      <c r="K958" s="130" t="str">
        <f>VLOOKUP(C958,'UT - Retail'!$B:$P,15,FALSE)</f>
        <v>Yes</v>
      </c>
      <c r="L958" s="82" t="str">
        <f>VLOOKUP(C958,'UT - Retail'!$B:$Q,16,FALSE)</f>
        <v>Both</v>
      </c>
      <c r="M958" s="618" t="str">
        <f>VLOOKUP(C958,'UT - Retail'!$B:$K,6,FALSE)</f>
        <v>SGD</v>
      </c>
      <c r="N958" s="618" t="str">
        <f>IFERROR(IF(MATCH(C958,'Portfolio Construction'!$AL:$AL,0),"Yes","No"),"No")</f>
        <v>Yes</v>
      </c>
      <c r="O958" s="618" t="str">
        <f>IFERROR(IF(MATCH(C958,'Portfolio Construction'!$AN:$AN,0),"Yes","No"),"No")</f>
        <v>Yes</v>
      </c>
      <c r="P958" s="618" t="str">
        <f>IFERROR(IF(MATCH(C958,'Portfolio Construction'!$AP:$AP,0),"Yes","No"),"No")</f>
        <v>No</v>
      </c>
      <c r="Q958" s="618" t="str">
        <f>IFERROR(IF(MATCH(C958,'Portfolio Construction'!$AR:$AR,0),"Yes","No"),"No")</f>
        <v>Yes</v>
      </c>
      <c r="R958" s="618" t="str">
        <f>IFERROR(IF(MATCH(C958,'Portfolio Construction'!$AT:$AT,0),"Yes","No"),"No")</f>
        <v>No</v>
      </c>
      <c r="S958" s="618" t="str">
        <f>IFERROR(IF(MATCH(C958,'Portfolio Construction'!$AV:$AV,0),"Yes","No"),"No")</f>
        <v>Yes</v>
      </c>
      <c r="T958" s="618" t="str">
        <f>IFERROR(IF(MATCH(C958,'Portfolio Construction'!$AX:$AX,0),"Yes","No"),"No")</f>
        <v>Yes</v>
      </c>
      <c r="U958" s="618" t="str">
        <f>IFERROR(IF(MATCH(C958,'Portfolio Construction'!$AZ:$AZ,0),"Yes","No"),"No")</f>
        <v>No</v>
      </c>
      <c r="V958" s="618" t="str">
        <f>IFERROR(IF(MATCH(C958,'Portfolio Construction'!$BB:$BB,0),"Yes","No"),"No")</f>
        <v>Yes</v>
      </c>
      <c r="W958" s="618">
        <f>IF(VLOOKUP($AU958,'FE Source'!$A:$W,3,FALSE)=0,"-",VLOOKUP($AU958,'FE Source'!$A:$W,3,FALSE))</f>
        <v>1.41</v>
      </c>
      <c r="X958" s="618">
        <f>IF(VLOOKUP($AU958,'FE Source'!$A:$W,4,FALSE)=0,"-",VLOOKUP($AU958,'FE Source'!$A:$W,4,FALSE))</f>
        <v>-0.45</v>
      </c>
      <c r="Y958" s="618">
        <f>IF(VLOOKUP($AU958,'FE Source'!$A:$W,5,FALSE)=0,"-",VLOOKUP($AU958,'FE Source'!$A:$W,5,FALSE))</f>
        <v>1.8</v>
      </c>
      <c r="Z958" s="618">
        <f>IF(VLOOKUP($AU958,'FE Source'!$A:$W,6,FALSE)=0,"-",VLOOKUP($AU958,'FE Source'!$A:$W,6,FALSE))</f>
        <v>4.75</v>
      </c>
      <c r="AA958" s="618">
        <f>IF(VLOOKUP($AU958,'FE Source'!$A:$W,7,FALSE)=0,"-",VLOOKUP($AU958,'FE Source'!$A:$W,7,FALSE))</f>
        <v>3.17</v>
      </c>
      <c r="AB958" s="618">
        <f>IF(VLOOKUP($AU958,'FE Source'!$A:$W,8,FALSE)=0,"-",VLOOKUP($AU958,'FE Source'!$A:$W,8,FALSE))</f>
        <v>2.14</v>
      </c>
      <c r="AC958" s="632" t="str">
        <f>IF(VLOOKUP($AU958,'FE Source'!$A:$W,9,FALSE)=0,"-",VLOOKUP($AU958,'FE Source'!$A:$W,9,FALSE))</f>
        <v>-</v>
      </c>
      <c r="AD958" s="634">
        <f>IF(VLOOKUP($AU958,'FE Source'!$A:$W,10,FALSE)=0,"-",VLOOKUP($AU958,'FE Source'!$A:$W,10,FALSE))</f>
        <v>1.54</v>
      </c>
      <c r="AE958" s="618">
        <f>IF(VLOOKUP($AU958,'FE Source'!$A:$W,11,FALSE)=0,"-",VLOOKUP($AU958,'FE Source'!$A:$W,11,FALSE))</f>
        <v>7.22</v>
      </c>
      <c r="AF958" s="618">
        <f>IF(VLOOKUP($AU958,'FE Source'!$A:$W,12,FALSE)=0,"-",VLOOKUP($AU958,'FE Source'!$A:$W,12,FALSE))</f>
        <v>0.04</v>
      </c>
      <c r="AG958" s="618">
        <f>IF(VLOOKUP($AU958,'FE Source'!$A:$W,14,FALSE)=0,"-",VLOOKUP($AU958,'FE Source'!$A:$W,14,FALSE))</f>
        <v>-9.31</v>
      </c>
      <c r="AH958" s="102"/>
      <c r="AI958" s="618">
        <f>IF(VLOOKUP($AU958,'FE Source'!$A:$Y,20,FALSE)=0,"-",VLOOKUP($AU958,'FE Source'!$A:$Y,20,FALSE))</f>
        <v>143.36000000000001</v>
      </c>
      <c r="AJ958" s="102"/>
      <c r="AK958" s="102"/>
      <c r="AL958" s="632">
        <f>IF(VLOOKUP($AU958,'FE Source'!$A:$Y,19,FALSE)=0,"-",VLOOKUP($AU958,'FE Source'!$A:$Y,19,FALSE))</f>
        <v>110.37</v>
      </c>
      <c r="AM958" s="102"/>
      <c r="AN958" s="635">
        <f>IF(VLOOKUP($AU958,'FE Source'!$A:$W,13,FALSE)=0,"-",VLOOKUP($AU958,'FE Source'!$A:$W,13,FALSE))</f>
        <v>7030.8</v>
      </c>
      <c r="AO958" s="634">
        <f>IF(J958="no","-",IF(VLOOKUP($AU958,'FE Source'!$A:$W,15,FALSE)=0,"-",VLOOKUP($AU958,'FE Source'!$A:$W,15,FALSE)))</f>
        <v>5.85</v>
      </c>
      <c r="AP958" s="618" t="str">
        <f>IF(AO958="-","-",IF(VLOOKUP($AU958,'FE Source'!$A:$Z,21,FALSE)=0,"-",IF(VLOOKUP($AU958,'FE Source'!$A:$Z,21,FALSE)=2,"Semi-Annual",IF(VLOOKUP($AU958,'FE Source'!$A:$Z,21,FALSE)=4,"Quarterly",IF(VLOOKUP($AU958,'FE Source'!$A:$Z,21,FALSE)=12,"Monthly","Annual")))))</f>
        <v>Monthly</v>
      </c>
      <c r="AQ958" s="632">
        <f t="array" ref="AQ958">IF(VLOOKUP($AU958,'FE Source'!$A:$W,16,FALSE)=0,"-",VLOOKUP($AU958,'FE Source'!$A:$W,16,FALSE))</f>
        <v>1.41</v>
      </c>
      <c r="AR958" s="636" t="str">
        <f>IF(VLOOKUP($AU958,'FE Source'!$A:$W,17,FALSE)=0,"-",VLOOKUP($AU958,'FE Source'!$A:$W,17,FALSE))</f>
        <v>-</v>
      </c>
      <c r="AS958" s="634">
        <f>IF(VLOOKUP($AU958,'FE Source'!$AN:$AS,4,FALSE)="",VLOOKUP($AU958,'FE Source'!$AN:$AS,3,FALSE),VLOOKUP($AU958,'FE Source'!$AN:$AS,4,FALSE))</f>
        <v>116.82</v>
      </c>
      <c r="AT958" s="637">
        <f>IF(VLOOKUP($AU958,'FE Source'!$AN:$AS,5,FALSE)=0,"-",VLOOKUP($AU958,'FE Source'!$AN:$AS,5,FALSE))</f>
        <v>45783</v>
      </c>
      <c r="AU958" s="636" t="s">
        <v>6196</v>
      </c>
      <c r="BE958" s="215" t="str">
        <f>IF(VLOOKUP($AU958,'FE Source'!$A:$AK,22,FALSE)=0,"-",VLOOKUP($AU958,'FE Source'!$A:$AK,22,FALSE))</f>
        <v>-</v>
      </c>
      <c r="BF958" s="215" t="str">
        <f>IF(VLOOKUP($AU958,'FE Source'!$A:$AK,23,FALSE)=0,"-",VLOOKUP($AU958,'FE Source'!$A:$AK,23,FALSE))</f>
        <v>-</v>
      </c>
      <c r="BG958" s="215">
        <f>IF(VLOOKUP($AU958,'FE Source'!$A:$AK,24,FALSE)=0,"-",VLOOKUP($AU958,'FE Source'!$A:$AK,24,FALSE))</f>
        <v>7.52</v>
      </c>
      <c r="BH958" s="215">
        <f>IF(VLOOKUP($AU958,'FE Source'!$A:$AK,25,FALSE)=0,"-",VLOOKUP($AU958,'FE Source'!$A:$AK,25,FALSE))</f>
        <v>-2.38</v>
      </c>
      <c r="BI958" s="215">
        <f>IF(VLOOKUP($AU958,'FE Source'!$A:$AK,26,FALSE)=0,"-",VLOOKUP($AU958,'FE Source'!$A:$AK,26,FALSE))</f>
        <v>10.46</v>
      </c>
      <c r="BJ958" s="215">
        <f>IF(VLOOKUP($AU958,'FE Source'!$A:$AK,27,FALSE)=0,"-",VLOOKUP($AU958,'FE Source'!$A:$AK,27,FALSE))</f>
        <v>5.97</v>
      </c>
      <c r="BK958" s="215">
        <f>IF(VLOOKUP($AU958,'FE Source'!$A:$AK,28,FALSE)=0,"-",VLOOKUP($AU958,'FE Source'!$A:$AK,28,FALSE))</f>
        <v>0.85</v>
      </c>
      <c r="BL958" s="215">
        <f>IF(VLOOKUP($AU958,'FE Source'!$A:$AK,29,FALSE)=0,"-",VLOOKUP($AU958,'FE Source'!$A:$AK,29,FALSE))</f>
        <v>-13.04</v>
      </c>
      <c r="BM958" s="215">
        <f>IF(VLOOKUP($AU958,'FE Source'!$A:$AK,30,FALSE)=0,"-",VLOOKUP($AU958,'FE Source'!$A:$AK,30,FALSE))</f>
        <v>7.85</v>
      </c>
      <c r="BN958" t="str">
        <f>IF(VLOOKUP($AU958,'FE Source'!$A:$AK,31,FALSE)="No Specified Index","-",IF(VLOOKUP($AU958,'FE Source'!$A:$AK,31,FALSE)=0,"-",VLOOKUP($AU958,'FE Source'!$A:$AK,31,FALSE)))</f>
        <v>Bloomberg Multiverse ex Treasury A+ to B- USD He..</v>
      </c>
      <c r="BO958" s="217">
        <f>IF(VLOOKUP($AU958,'FE Source'!$A:$AK,32,FALSE)=0,"-",VLOOKUP($AU958,'FE Source'!$A:$AK,32,FALSE))</f>
        <v>42704</v>
      </c>
      <c r="BP958" s="18" t="str">
        <f>IF(VLOOKUP($AU958,'FE Source'!$AZ:$BC,2,FALSE)=0,"-",VLOOKUP($AU958,'FE Source'!$AZ:$BC,2,FALSE))</f>
        <v>-</v>
      </c>
      <c r="BQ958" s="18" t="str">
        <f>IF(VLOOKUP($AU958,'FE Source'!$AZ:$BC,3,FALSE)=0,"-",VLOOKUP($AU958,'FE Source'!$AZ:$BC,3,FALSE))</f>
        <v>-</v>
      </c>
      <c r="BR958" s="18" t="str">
        <f>IF(VLOOKUP($AU958,'FE Source'!$AZ:$BC,4,FALSE)=0,"-",VLOOKUP($AU958,'FE Source'!$AZ:$BC,4,FALSE))</f>
        <v>-</v>
      </c>
    </row>
    <row r="959" spans="3:70" ht="15">
      <c r="C959" s="650" t="str">
        <f>INDEX('UT - Retail'!$B$7:$B$1409,MATCH(AU959,'UT - Retail'!$U$7:$U$1409,0),1)</f>
        <v>Schroder ISF Global Credit Income A Dis USD</v>
      </c>
      <c r="D959" s="650"/>
      <c r="E959" s="618" t="str">
        <f>VLOOKUP(C959,'UT - Retail'!$B:$K,8,FALSE)</f>
        <v>Fixed Income</v>
      </c>
      <c r="F959" s="618" t="str">
        <f>VLOOKUP(C959,'UT - Retail'!$B:$K,9,FALSE)</f>
        <v>Global</v>
      </c>
      <c r="G959" s="618" t="str">
        <f>VLOOKUP(C959,'UT - Retail'!$B:$K,10,FALSE)</f>
        <v>General</v>
      </c>
      <c r="H959" s="82" t="str">
        <f>VLOOKUP(C959,'UT - Retail'!$B:$N,13,FALSE)</f>
        <v>No</v>
      </c>
      <c r="I959" s="82" t="str">
        <f>VLOOKUP(C959,'UT - Retail'!$B:$Q,14,FALSE)</f>
        <v>No</v>
      </c>
      <c r="J959" s="618" t="str">
        <f>VLOOKUP(C959,'UT - Retail'!$B:$Q,11,FALSE)</f>
        <v>Yes</v>
      </c>
      <c r="K959" s="130" t="str">
        <f>VLOOKUP(C959,'UT - Retail'!$B:$P,15,FALSE)</f>
        <v>No</v>
      </c>
      <c r="L959" s="82" t="str">
        <f>VLOOKUP(C959,'UT - Retail'!$B:$Q,16,FALSE)</f>
        <v>iFast</v>
      </c>
      <c r="M959" s="618" t="str">
        <f>VLOOKUP(C959,'UT - Retail'!$B:$K,6,FALSE)</f>
        <v>USD</v>
      </c>
      <c r="N959" s="618" t="str">
        <f>IFERROR(IF(MATCH(C959,'Portfolio Construction'!$AL:$AL,0),"Yes","No"),"No")</f>
        <v>Yes</v>
      </c>
      <c r="O959" s="618" t="str">
        <f>IFERROR(IF(MATCH(C959,'Portfolio Construction'!$AN:$AN,0),"Yes","No"),"No")</f>
        <v>No</v>
      </c>
      <c r="P959" s="618" t="str">
        <f>IFERROR(IF(MATCH(C959,'Portfolio Construction'!$AP:$AP,0),"Yes","No"),"No")</f>
        <v>No</v>
      </c>
      <c r="Q959" s="618" t="str">
        <f>IFERROR(IF(MATCH(C959,'Portfolio Construction'!$AR:$AR,0),"Yes","No"),"No")</f>
        <v>No</v>
      </c>
      <c r="R959" s="618" t="str">
        <f>IFERROR(IF(MATCH(C959,'Portfolio Construction'!$AT:$AT,0),"Yes","No"),"No")</f>
        <v>No</v>
      </c>
      <c r="S959" s="618" t="str">
        <f>IFERROR(IF(MATCH(C959,'Portfolio Construction'!$AV:$AV,0),"Yes","No"),"No")</f>
        <v>No</v>
      </c>
      <c r="T959" s="618" t="str">
        <f>IFERROR(IF(MATCH(C959,'Portfolio Construction'!$AX:$AX,0),"Yes","No"),"No")</f>
        <v>No</v>
      </c>
      <c r="U959" s="618" t="str">
        <f>IFERROR(IF(MATCH(C959,'Portfolio Construction'!$AZ:$AZ,0),"Yes","No"),"No")</f>
        <v>No</v>
      </c>
      <c r="V959" s="618" t="str">
        <f>IFERROR(IF(MATCH(C959,'Portfolio Construction'!$BB:$BB,0),"Yes","No"),"No")</f>
        <v>No</v>
      </c>
      <c r="W959" s="618">
        <f>IF(VLOOKUP($AU959,'FE Source'!$A:$W,3,FALSE)=0,"-",VLOOKUP($AU959,'FE Source'!$A:$W,3,FALSE))</f>
        <v>-3.54</v>
      </c>
      <c r="X959" s="618">
        <f>IF(VLOOKUP($AU959,'FE Source'!$A:$W,4,FALSE)=0,"-",VLOOKUP($AU959,'FE Source'!$A:$W,4,FALSE))</f>
        <v>-4.22</v>
      </c>
      <c r="Y959" s="618">
        <f>IF(VLOOKUP($AU959,'FE Source'!$A:$W,5,FALSE)=0,"-",VLOOKUP($AU959,'FE Source'!$A:$W,5,FALSE))</f>
        <v>-0.68</v>
      </c>
      <c r="Z959" s="618">
        <f>IF(VLOOKUP($AU959,'FE Source'!$A:$W,6,FALSE)=0,"-",VLOOKUP($AU959,'FE Source'!$A:$W,6,FALSE))</f>
        <v>1.95</v>
      </c>
      <c r="AA959" s="618">
        <f>IF(VLOOKUP($AU959,'FE Source'!$A:$W,7,FALSE)=0,"-",VLOOKUP($AU959,'FE Source'!$A:$W,7,FALSE))</f>
        <v>2.29</v>
      </c>
      <c r="AB959" s="618">
        <f>IF(VLOOKUP($AU959,'FE Source'!$A:$W,8,FALSE)=0,"-",VLOOKUP($AU959,'FE Source'!$A:$W,8,FALSE))</f>
        <v>1.1499999999999999</v>
      </c>
      <c r="AC959" s="632" t="str">
        <f>IF(VLOOKUP($AU959,'FE Source'!$A:$W,9,FALSE)=0,"-",VLOOKUP($AU959,'FE Source'!$A:$W,9,FALSE))</f>
        <v>-</v>
      </c>
      <c r="AD959" s="634">
        <f>IF(VLOOKUP($AU959,'FE Source'!$A:$W,10,FALSE)=0,"-",VLOOKUP($AU959,'FE Source'!$A:$W,10,FALSE))</f>
        <v>1.18</v>
      </c>
      <c r="AE959" s="618">
        <f>IF(VLOOKUP($AU959,'FE Source'!$A:$W,11,FALSE)=0,"-",VLOOKUP($AU959,'FE Source'!$A:$W,11,FALSE))</f>
        <v>5.43</v>
      </c>
      <c r="AF959" s="618" t="str">
        <f>IF(VLOOKUP($AU959,'FE Source'!$A:$W,12,FALSE)=0,"-",VLOOKUP($AU959,'FE Source'!$A:$W,12,FALSE))</f>
        <v>-</v>
      </c>
      <c r="AG959" s="618">
        <f>IF(VLOOKUP($AU959,'FE Source'!$A:$W,14,FALSE)=0,"-",VLOOKUP($AU959,'FE Source'!$A:$W,14,FALSE))</f>
        <v>-7.37</v>
      </c>
      <c r="AH959" s="102"/>
      <c r="AI959" s="618">
        <f>IF(VLOOKUP($AU959,'FE Source'!$A:$Y,20,FALSE)=0,"-",VLOOKUP($AU959,'FE Source'!$A:$Y,20,FALSE))</f>
        <v>142.71</v>
      </c>
      <c r="AJ959" s="102"/>
      <c r="AK959" s="102"/>
      <c r="AL959" s="632">
        <f>IF(VLOOKUP($AU959,'FE Source'!$A:$Y,19,FALSE)=0,"-",VLOOKUP($AU959,'FE Source'!$A:$Y,19,FALSE))</f>
        <v>117.29</v>
      </c>
      <c r="AM959" s="102"/>
      <c r="AN959" s="635">
        <f>IF(VLOOKUP($AU959,'FE Source'!$A:$W,13,FALSE)=0,"-",VLOOKUP($AU959,'FE Source'!$A:$W,13,FALSE))</f>
        <v>7030.8</v>
      </c>
      <c r="AO959" s="634">
        <f>IF(J959="no","-",IF(VLOOKUP($AU959,'FE Source'!$A:$W,15,FALSE)=0,"-",VLOOKUP($AU959,'FE Source'!$A:$W,15,FALSE)))</f>
        <v>6.58</v>
      </c>
      <c r="AP959" s="618" t="str">
        <f>IF(AO959="-","-",IF(VLOOKUP($AU959,'FE Source'!$A:$Z,21,FALSE)=0,"-",IF(VLOOKUP($AU959,'FE Source'!$A:$Z,21,FALSE)=2,"Semi-Annual",IF(VLOOKUP($AU959,'FE Source'!$A:$Z,21,FALSE)=4,"Quarterly",IF(VLOOKUP($AU959,'FE Source'!$A:$Z,21,FALSE)=12,"Monthly","Annual")))))</f>
        <v>Monthly</v>
      </c>
      <c r="AQ959" s="632">
        <f t="array" ref="AQ959">IF(VLOOKUP($AU959,'FE Source'!$A:$W,16,FALSE)=0,"-",VLOOKUP($AU959,'FE Source'!$A:$W,16,FALSE))</f>
        <v>1.38</v>
      </c>
      <c r="AR959" s="636" t="str">
        <f>IF(VLOOKUP($AU959,'FE Source'!$A:$W,17,FALSE)=0,"-",VLOOKUP($AU959,'FE Source'!$A:$W,17,FALSE))</f>
        <v>Neutral</v>
      </c>
      <c r="AS959" s="634">
        <f>IF(VLOOKUP($AU959,'FE Source'!$AN:$AS,4,FALSE)="",VLOOKUP($AU959,'FE Source'!$AN:$AS,3,FALSE),VLOOKUP($AU959,'FE Source'!$AN:$AS,4,FALSE))</f>
        <v>86.12</v>
      </c>
      <c r="AT959" s="637">
        <f>IF(VLOOKUP($AU959,'FE Source'!$AN:$AS,5,FALSE)=0,"-",VLOOKUP($AU959,'FE Source'!$AN:$AS,5,FALSE))</f>
        <v>45783</v>
      </c>
      <c r="AU959" s="636" t="s">
        <v>6197</v>
      </c>
      <c r="BE959" s="215" t="str">
        <f>IF(VLOOKUP($AU959,'FE Source'!$A:$AK,22,FALSE)=0,"-",VLOOKUP($AU959,'FE Source'!$A:$AK,22,FALSE))</f>
        <v>-</v>
      </c>
      <c r="BF959" s="215" t="str">
        <f>IF(VLOOKUP($AU959,'FE Source'!$A:$AK,23,FALSE)=0,"-",VLOOKUP($AU959,'FE Source'!$A:$AK,23,FALSE))</f>
        <v>-</v>
      </c>
      <c r="BG959" s="215">
        <f>IF(VLOOKUP($AU959,'FE Source'!$A:$AK,24,FALSE)=0,"-",VLOOKUP($AU959,'FE Source'!$A:$AK,24,FALSE))</f>
        <v>-0.25</v>
      </c>
      <c r="BH959" s="215">
        <f>IF(VLOOKUP($AU959,'FE Source'!$A:$AK,25,FALSE)=0,"-",VLOOKUP($AU959,'FE Source'!$A:$AK,25,FALSE))</f>
        <v>0.32</v>
      </c>
      <c r="BI959" s="215">
        <f>IF(VLOOKUP($AU959,'FE Source'!$A:$AK,26,FALSE)=0,"-",VLOOKUP($AU959,'FE Source'!$A:$AK,26,FALSE))</f>
        <v>9.76</v>
      </c>
      <c r="BJ959" s="215">
        <f>IF(VLOOKUP($AU959,'FE Source'!$A:$AK,27,FALSE)=0,"-",VLOOKUP($AU959,'FE Source'!$A:$AK,27,FALSE))</f>
        <v>4.74</v>
      </c>
      <c r="BK959" s="215">
        <f>IF(VLOOKUP($AU959,'FE Source'!$A:$AK,28,FALSE)=0,"-",VLOOKUP($AU959,'FE Source'!$A:$AK,28,FALSE))</f>
        <v>2.97</v>
      </c>
      <c r="BL959" s="215">
        <f>IF(VLOOKUP($AU959,'FE Source'!$A:$AK,29,FALSE)=0,"-",VLOOKUP($AU959,'FE Source'!$A:$AK,29,FALSE))</f>
        <v>-13.14</v>
      </c>
      <c r="BM959" s="215">
        <f>IF(VLOOKUP($AU959,'FE Source'!$A:$AK,30,FALSE)=0,"-",VLOOKUP($AU959,'FE Source'!$A:$AK,30,FALSE))</f>
        <v>7.74</v>
      </c>
      <c r="BN959" t="str">
        <f>IF(VLOOKUP($AU959,'FE Source'!$A:$AK,31,FALSE)="No Specified Index","-",IF(VLOOKUP($AU959,'FE Source'!$A:$AK,31,FALSE)=0,"-",VLOOKUP($AU959,'FE Source'!$A:$AK,31,FALSE)))</f>
        <v>Bloomberg Multiverse ex Treasury A+ to B- USD He..</v>
      </c>
      <c r="BO959" s="217">
        <f>IF(VLOOKUP($AU959,'FE Source'!$A:$AK,32,FALSE)=0,"-",VLOOKUP($AU959,'FE Source'!$A:$AK,32,FALSE))</f>
        <v>42704</v>
      </c>
      <c r="BP959" s="18" t="str">
        <f>IF(VLOOKUP($AU959,'FE Source'!$AZ:$BC,2,FALSE)=0,"-",VLOOKUP($AU959,'FE Source'!$AZ:$BC,2,FALSE))</f>
        <v>-</v>
      </c>
      <c r="BQ959" s="18" t="str">
        <f>IF(VLOOKUP($AU959,'FE Source'!$AZ:$BC,3,FALSE)=0,"-",VLOOKUP($AU959,'FE Source'!$AZ:$BC,3,FALSE))</f>
        <v>-</v>
      </c>
      <c r="BR959" s="18" t="str">
        <f>IF(VLOOKUP($AU959,'FE Source'!$AZ:$BC,4,FALSE)=0,"-",VLOOKUP($AU959,'FE Source'!$AZ:$BC,4,FALSE))</f>
        <v>-</v>
      </c>
    </row>
    <row r="960" spans="3:70" ht="15">
      <c r="C960" s="650" t="str">
        <f>INDEX('UT - Retail'!$B$7:$B$1409,MATCH(AU960,'UT - Retail'!$U$7:$U$1409,0),1)</f>
        <v>Schroder ISF Global Gold A Acc EUR-H</v>
      </c>
      <c r="D960" s="650"/>
      <c r="E960" s="618" t="str">
        <f>VLOOKUP(C960,'UT - Retail'!$B:$K,8,FALSE)</f>
        <v>Equities</v>
      </c>
      <c r="F960" s="618" t="str">
        <f>VLOOKUP(C960,'UT - Retail'!$B:$K,9,FALSE)</f>
        <v>Global</v>
      </c>
      <c r="G960" s="618" t="str">
        <f>VLOOKUP(C960,'UT - Retail'!$B:$K,10,FALSE)</f>
        <v>Gold</v>
      </c>
      <c r="H960" s="82" t="str">
        <f>VLOOKUP(C960,'UT - Retail'!$B:$N,13,FALSE)</f>
        <v>No</v>
      </c>
      <c r="I960" s="82" t="str">
        <f>VLOOKUP(C960,'UT - Retail'!$B:$Q,14,FALSE)</f>
        <v>No</v>
      </c>
      <c r="J960" s="618" t="str">
        <f>VLOOKUP(C960,'UT - Retail'!$B:$Q,11,FALSE)</f>
        <v>No</v>
      </c>
      <c r="K960" s="130" t="str">
        <f>VLOOKUP(C960,'UT - Retail'!$B:$P,15,FALSE)</f>
        <v>No</v>
      </c>
      <c r="L960" s="82" t="str">
        <f>VLOOKUP(C960,'UT - Retail'!$B:$Q,16,FALSE)</f>
        <v>iFast</v>
      </c>
      <c r="M960" s="618" t="str">
        <f>VLOOKUP(C960,'UT - Retail'!$B:$K,6,FALSE)</f>
        <v>EUR</v>
      </c>
      <c r="N960" s="618" t="str">
        <f>IFERROR(IF(MATCH(C960,'Portfolio Construction'!$AL:$AL,0),"Yes","No"),"No")</f>
        <v>No</v>
      </c>
      <c r="O960" s="618" t="str">
        <f>IFERROR(IF(MATCH(C960,'Portfolio Construction'!$AN:$AN,0),"Yes","No"),"No")</f>
        <v>No</v>
      </c>
      <c r="P960" s="618" t="str">
        <f>IFERROR(IF(MATCH(C960,'Portfolio Construction'!$AP:$AP,0),"Yes","No"),"No")</f>
        <v>No</v>
      </c>
      <c r="Q960" s="618" t="str">
        <f>IFERROR(IF(MATCH(C960,'Portfolio Construction'!$AR:$AR,0),"Yes","No"),"No")</f>
        <v>No</v>
      </c>
      <c r="R960" s="618" t="str">
        <f>IFERROR(IF(MATCH(C960,'Portfolio Construction'!$AT:$AT,0),"Yes","No"),"No")</f>
        <v>No</v>
      </c>
      <c r="S960" s="618" t="str">
        <f>IFERROR(IF(MATCH(C960,'Portfolio Construction'!$AV:$AV,0),"Yes","No"),"No")</f>
        <v>No</v>
      </c>
      <c r="T960" s="618" t="str">
        <f>IFERROR(IF(MATCH(C960,'Portfolio Construction'!$AX:$AX,0),"Yes","No"),"No")</f>
        <v>No</v>
      </c>
      <c r="U960" s="618" t="str">
        <f>IFERROR(IF(MATCH(C960,'Portfolio Construction'!$AZ:$AZ,0),"Yes","No"),"No")</f>
        <v>No</v>
      </c>
      <c r="V960" s="618" t="str">
        <f>IFERROR(IF(MATCH(C960,'Portfolio Construction'!$BB:$BB,0),"Yes","No"),"No")</f>
        <v>No</v>
      </c>
      <c r="W960" s="618" t="e">
        <f>IF(VLOOKUP($AU960,'FE Source'!$A:$W,3,FALSE)=0,"-",VLOOKUP($AU960,'FE Source'!$A:$W,3,FALSE))</f>
        <v>#N/A</v>
      </c>
      <c r="X960" s="618" t="e">
        <f>IF(VLOOKUP($AU960,'FE Source'!$A:$W,4,FALSE)=0,"-",VLOOKUP($AU960,'FE Source'!$A:$W,4,FALSE))</f>
        <v>#N/A</v>
      </c>
      <c r="Y960" s="618" t="e">
        <f>IF(VLOOKUP($AU960,'FE Source'!$A:$W,5,FALSE)=0,"-",VLOOKUP($AU960,'FE Source'!$A:$W,5,FALSE))</f>
        <v>#N/A</v>
      </c>
      <c r="Z960" s="618" t="e">
        <f>IF(VLOOKUP($AU960,'FE Source'!$A:$W,6,FALSE)=0,"-",VLOOKUP($AU960,'FE Source'!$A:$W,6,FALSE))</f>
        <v>#N/A</v>
      </c>
      <c r="AA960" s="618" t="e">
        <f>IF(VLOOKUP($AU960,'FE Source'!$A:$W,7,FALSE)=0,"-",VLOOKUP($AU960,'FE Source'!$A:$W,7,FALSE))</f>
        <v>#N/A</v>
      </c>
      <c r="AB960" s="618" t="e">
        <f>IF(VLOOKUP($AU960,'FE Source'!$A:$W,8,FALSE)=0,"-",VLOOKUP($AU960,'FE Source'!$A:$W,8,FALSE))</f>
        <v>#N/A</v>
      </c>
      <c r="AC960" s="632" t="e">
        <f>IF(VLOOKUP($AU960,'FE Source'!$A:$W,9,FALSE)=0,"-",VLOOKUP($AU960,'FE Source'!$A:$W,9,FALSE))</f>
        <v>#N/A</v>
      </c>
      <c r="AD960" s="634" t="e">
        <f>IF(VLOOKUP($AU960,'FE Source'!$A:$W,10,FALSE)=0,"-",VLOOKUP($AU960,'FE Source'!$A:$W,10,FALSE))</f>
        <v>#N/A</v>
      </c>
      <c r="AE960" s="618" t="e">
        <f>IF(VLOOKUP($AU960,'FE Source'!$A:$W,11,FALSE)=0,"-",VLOOKUP($AU960,'FE Source'!$A:$W,11,FALSE))</f>
        <v>#N/A</v>
      </c>
      <c r="AF960" s="618" t="e">
        <f>IF(VLOOKUP($AU960,'FE Source'!$A:$W,12,FALSE)=0,"-",VLOOKUP($AU960,'FE Source'!$A:$W,12,FALSE))</f>
        <v>#N/A</v>
      </c>
      <c r="AG960" s="618" t="e">
        <f>IF(VLOOKUP($AU960,'FE Source'!$A:$W,14,FALSE)=0,"-",VLOOKUP($AU960,'FE Source'!$A:$W,14,FALSE))</f>
        <v>#N/A</v>
      </c>
      <c r="AH960" s="102"/>
      <c r="AI960" s="618" t="e">
        <f>IF(VLOOKUP($AU960,'FE Source'!$A:$Y,20,FALSE)=0,"-",VLOOKUP($AU960,'FE Source'!$A:$Y,20,FALSE))</f>
        <v>#N/A</v>
      </c>
      <c r="AJ960" s="102"/>
      <c r="AK960" s="102"/>
      <c r="AL960" s="632" t="e">
        <f>IF(VLOOKUP($AU960,'FE Source'!$A:$Y,19,FALSE)=0,"-",VLOOKUP($AU960,'FE Source'!$A:$Y,19,FALSE))</f>
        <v>#N/A</v>
      </c>
      <c r="AM960" s="102"/>
      <c r="AN960" s="635" t="e">
        <f>IF(VLOOKUP($AU960,'FE Source'!$A:$W,13,FALSE)=0,"-",VLOOKUP($AU960,'FE Source'!$A:$W,13,FALSE))</f>
        <v>#N/A</v>
      </c>
      <c r="AO960" s="634" t="str">
        <f>IF(J960="no","-",IF(VLOOKUP($AU960,'FE Source'!$A:$W,15,FALSE)=0,"-",VLOOKUP($AU960,'FE Source'!$A:$W,15,FALSE)))</f>
        <v>-</v>
      </c>
      <c r="AP960" s="618" t="str">
        <f>IF(AO960="-","-",IF(VLOOKUP($AU960,'FE Source'!$A:$Z,21,FALSE)=0,"-",IF(VLOOKUP($AU960,'FE Source'!$A:$Z,21,FALSE)=2,"Semi-Annual",IF(VLOOKUP($AU960,'FE Source'!$A:$Z,21,FALSE)=4,"Quarterly",IF(VLOOKUP($AU960,'FE Source'!$A:$Z,21,FALSE)=12,"Monthly","Annual")))))</f>
        <v>-</v>
      </c>
      <c r="AQ960" s="632" t="e">
        <f t="array" ref="AQ960">IF(VLOOKUP($AU960,'FE Source'!$A:$W,16,FALSE)=0,"-",VLOOKUP($AU960,'FE Source'!$A:$W,16,FALSE))</f>
        <v>#N/A</v>
      </c>
      <c r="AR960" s="636" t="e">
        <f>IF(VLOOKUP($AU960,'FE Source'!$A:$W,17,FALSE)=0,"-",VLOOKUP($AU960,'FE Source'!$A:$W,17,FALSE))</f>
        <v>#N/A</v>
      </c>
      <c r="AS960" s="634" t="e">
        <f>IF(VLOOKUP($AU960,'FE Source'!$AN:$AS,4,FALSE)="",VLOOKUP($AU960,'FE Source'!$AN:$AS,3,FALSE),VLOOKUP($AU960,'FE Source'!$AN:$AS,4,FALSE))</f>
        <v>#N/A</v>
      </c>
      <c r="AT960" s="637" t="e">
        <f>IF(VLOOKUP($AU960,'FE Source'!$AN:$AS,5,FALSE)=0,"-",VLOOKUP($AU960,'FE Source'!$AN:$AS,5,FALSE))</f>
        <v>#N/A</v>
      </c>
      <c r="AU960" s="636" t="s">
        <v>2505</v>
      </c>
      <c r="BE960" s="215" t="e">
        <f>IF(VLOOKUP($AU960,'FE Source'!$A:$AK,22,FALSE)=0,"-",VLOOKUP($AU960,'FE Source'!$A:$AK,22,FALSE))</f>
        <v>#N/A</v>
      </c>
      <c r="BF960" s="215" t="e">
        <f>IF(VLOOKUP($AU960,'FE Source'!$A:$AK,23,FALSE)=0,"-",VLOOKUP($AU960,'FE Source'!$A:$AK,23,FALSE))</f>
        <v>#N/A</v>
      </c>
      <c r="BG960" s="215" t="e">
        <f>IF(VLOOKUP($AU960,'FE Source'!$A:$AK,24,FALSE)=0,"-",VLOOKUP($AU960,'FE Source'!$A:$AK,24,FALSE))</f>
        <v>#N/A</v>
      </c>
      <c r="BH960" s="215" t="e">
        <f>IF(VLOOKUP($AU960,'FE Source'!$A:$AK,25,FALSE)=0,"-",VLOOKUP($AU960,'FE Source'!$A:$AK,25,FALSE))</f>
        <v>#N/A</v>
      </c>
      <c r="BI960" s="215" t="e">
        <f>IF(VLOOKUP($AU960,'FE Source'!$A:$AK,26,FALSE)=0,"-",VLOOKUP($AU960,'FE Source'!$A:$AK,26,FALSE))</f>
        <v>#N/A</v>
      </c>
      <c r="BJ960" s="215" t="e">
        <f>IF(VLOOKUP($AU960,'FE Source'!$A:$AK,27,FALSE)=0,"-",VLOOKUP($AU960,'FE Source'!$A:$AK,27,FALSE))</f>
        <v>#N/A</v>
      </c>
      <c r="BK960" s="215" t="e">
        <f>IF(VLOOKUP($AU960,'FE Source'!$A:$AK,28,FALSE)=0,"-",VLOOKUP($AU960,'FE Source'!$A:$AK,28,FALSE))</f>
        <v>#N/A</v>
      </c>
      <c r="BL960" s="215" t="e">
        <f>IF(VLOOKUP($AU960,'FE Source'!$A:$AK,29,FALSE)=0,"-",VLOOKUP($AU960,'FE Source'!$A:$AK,29,FALSE))</f>
        <v>#N/A</v>
      </c>
      <c r="BM960" s="215" t="e">
        <f>IF(VLOOKUP($AU960,'FE Source'!$A:$AK,30,FALSE)=0,"-",VLOOKUP($AU960,'FE Source'!$A:$AK,30,FALSE))</f>
        <v>#N/A</v>
      </c>
      <c r="BN960" t="e">
        <f>IF(VLOOKUP($AU960,'FE Source'!$A:$AK,31,FALSE)="No Specified Index","-",IF(VLOOKUP($AU960,'FE Source'!$A:$AK,31,FALSE)=0,"-",VLOOKUP($AU960,'FE Source'!$A:$AK,31,FALSE)))</f>
        <v>#N/A</v>
      </c>
      <c r="BO960" s="217" t="e">
        <f>IF(VLOOKUP($AU960,'FE Source'!$A:$AK,32,FALSE)=0,"-",VLOOKUP($AU960,'FE Source'!$A:$AK,32,FALSE))</f>
        <v>#N/A</v>
      </c>
      <c r="BP960" s="18" t="e">
        <f>IF(VLOOKUP($AU960,'FE Source'!$AZ:$BC,2,FALSE)=0,"-",VLOOKUP($AU960,'FE Source'!$AZ:$BC,2,FALSE))</f>
        <v>#N/A</v>
      </c>
      <c r="BQ960" s="18" t="e">
        <f>IF(VLOOKUP($AU960,'FE Source'!$AZ:$BC,3,FALSE)=0,"-",VLOOKUP($AU960,'FE Source'!$AZ:$BC,3,FALSE))</f>
        <v>#N/A</v>
      </c>
      <c r="BR960" s="18" t="e">
        <f>IF(VLOOKUP($AU960,'FE Source'!$AZ:$BC,4,FALSE)=0,"-",VLOOKUP($AU960,'FE Source'!$AZ:$BC,4,FALSE))</f>
        <v>#N/A</v>
      </c>
    </row>
    <row r="961" spans="3:70" ht="15">
      <c r="C961" s="650" t="str">
        <f>INDEX('UT - Retail'!$B$7:$B$1409,MATCH(AU961,'UT - Retail'!$U$7:$U$1409,0),1)</f>
        <v>Schroder ISF Global Gold A Acc SGD-H</v>
      </c>
      <c r="D961" s="650"/>
      <c r="E961" s="618" t="str">
        <f>VLOOKUP(C961,'UT - Retail'!$B:$K,8,FALSE)</f>
        <v>Equities</v>
      </c>
      <c r="F961" s="618" t="str">
        <f>VLOOKUP(C961,'UT - Retail'!$B:$K,9,FALSE)</f>
        <v>Global</v>
      </c>
      <c r="G961" s="618" t="str">
        <f>VLOOKUP(C961,'UT - Retail'!$B:$K,10,FALSE)</f>
        <v>Gold</v>
      </c>
      <c r="H961" s="82" t="str">
        <f>VLOOKUP(C961,'UT - Retail'!$B:$N,13,FALSE)</f>
        <v>No</v>
      </c>
      <c r="I961" s="82" t="str">
        <f>VLOOKUP(C961,'UT - Retail'!$B:$Q,14,FALSE)</f>
        <v>No</v>
      </c>
      <c r="J961" s="618" t="str">
        <f>VLOOKUP(C961,'UT - Retail'!$B:$Q,11,FALSE)</f>
        <v>No</v>
      </c>
      <c r="K961" s="130" t="str">
        <f>VLOOKUP(C961,'UT - Retail'!$B:$P,15,FALSE)</f>
        <v>Yes</v>
      </c>
      <c r="L961" s="82" t="str">
        <f>VLOOKUP(C961,'UT - Retail'!$B:$Q,16,FALSE)</f>
        <v>Both</v>
      </c>
      <c r="M961" s="618" t="str">
        <f>VLOOKUP(C961,'UT - Retail'!$B:$K,6,FALSE)</f>
        <v>SGD</v>
      </c>
      <c r="N961" s="618" t="str">
        <f>IFERROR(IF(MATCH(C961,'Portfolio Construction'!$AL:$AL,0),"Yes","No"),"No")</f>
        <v>No</v>
      </c>
      <c r="O961" s="618" t="str">
        <f>IFERROR(IF(MATCH(C961,'Portfolio Construction'!$AN:$AN,0),"Yes","No"),"No")</f>
        <v>No</v>
      </c>
      <c r="P961" s="618" t="str">
        <f>IFERROR(IF(MATCH(C961,'Portfolio Construction'!$AP:$AP,0),"Yes","No"),"No")</f>
        <v>No</v>
      </c>
      <c r="Q961" s="618" t="str">
        <f>IFERROR(IF(MATCH(C961,'Portfolio Construction'!$AR:$AR,0),"Yes","No"),"No")</f>
        <v>No</v>
      </c>
      <c r="R961" s="618" t="str">
        <f>IFERROR(IF(MATCH(C961,'Portfolio Construction'!$AT:$AT,0),"Yes","No"),"No")</f>
        <v>No</v>
      </c>
      <c r="S961" s="618" t="str">
        <f>IFERROR(IF(MATCH(C961,'Portfolio Construction'!$AV:$AV,0),"Yes","No"),"No")</f>
        <v>No</v>
      </c>
      <c r="T961" s="618" t="str">
        <f>IFERROR(IF(MATCH(C961,'Portfolio Construction'!$AX:$AX,0),"Yes","No"),"No")</f>
        <v>No</v>
      </c>
      <c r="U961" s="618" t="str">
        <f>IFERROR(IF(MATCH(C961,'Portfolio Construction'!$AZ:$AZ,0),"Yes","No"),"No")</f>
        <v>No</v>
      </c>
      <c r="V961" s="618" t="str">
        <f>IFERROR(IF(MATCH(C961,'Portfolio Construction'!$BB:$BB,0),"Yes","No"),"No")</f>
        <v>No</v>
      </c>
      <c r="W961" s="618">
        <f>IF(VLOOKUP($AU961,'FE Source'!$A:$W,3,FALSE)=0,"-",VLOOKUP($AU961,'FE Source'!$A:$W,3,FALSE))</f>
        <v>47.07</v>
      </c>
      <c r="X961" s="618">
        <f>IF(VLOOKUP($AU961,'FE Source'!$A:$W,4,FALSE)=0,"-",VLOOKUP($AU961,'FE Source'!$A:$W,4,FALSE))</f>
        <v>10.87</v>
      </c>
      <c r="Y961" s="618">
        <f>IF(VLOOKUP($AU961,'FE Source'!$A:$W,5,FALSE)=0,"-",VLOOKUP($AU961,'FE Source'!$A:$W,5,FALSE))</f>
        <v>29.16</v>
      </c>
      <c r="Z961" s="618">
        <f>IF(VLOOKUP($AU961,'FE Source'!$A:$W,6,FALSE)=0,"-",VLOOKUP($AU961,'FE Source'!$A:$W,6,FALSE))</f>
        <v>55.74</v>
      </c>
      <c r="AA961" s="618">
        <f>IF(VLOOKUP($AU961,'FE Source'!$A:$W,7,FALSE)=0,"-",VLOOKUP($AU961,'FE Source'!$A:$W,7,FALSE))</f>
        <v>16</v>
      </c>
      <c r="AB961" s="618">
        <f>IF(VLOOKUP($AU961,'FE Source'!$A:$W,8,FALSE)=0,"-",VLOOKUP($AU961,'FE Source'!$A:$W,8,FALSE))</f>
        <v>8.7799999999999994</v>
      </c>
      <c r="AC961" s="632">
        <f>IF(VLOOKUP($AU961,'FE Source'!$A:$W,9,FALSE)=0,"-",VLOOKUP($AU961,'FE Source'!$A:$W,9,FALSE))</f>
        <v>7.73</v>
      </c>
      <c r="AD961" s="634">
        <f>IF(VLOOKUP($AU961,'FE Source'!$A:$W,10,FALSE)=0,"-",VLOOKUP($AU961,'FE Source'!$A:$W,10,FALSE))</f>
        <v>1.28</v>
      </c>
      <c r="AE961" s="618">
        <f>IF(VLOOKUP($AU961,'FE Source'!$A:$W,11,FALSE)=0,"-",VLOOKUP($AU961,'FE Source'!$A:$W,11,FALSE))</f>
        <v>35.590000000000003</v>
      </c>
      <c r="AF961" s="618">
        <f>IF(VLOOKUP($AU961,'FE Source'!$A:$W,12,FALSE)=0,"-",VLOOKUP($AU961,'FE Source'!$A:$W,12,FALSE))</f>
        <v>0.32</v>
      </c>
      <c r="AG961" s="618">
        <f>IF(VLOOKUP($AU961,'FE Source'!$A:$W,14,FALSE)=0,"-",VLOOKUP($AU961,'FE Source'!$A:$W,14,FALSE))</f>
        <v>-35.18</v>
      </c>
      <c r="AH961" s="102"/>
      <c r="AI961" s="618">
        <f>IF(VLOOKUP($AU961,'FE Source'!$A:$Y,20,FALSE)=0,"-",VLOOKUP($AU961,'FE Source'!$A:$Y,20,FALSE))</f>
        <v>182.79</v>
      </c>
      <c r="AJ961" s="102"/>
      <c r="AK961" s="102"/>
      <c r="AL961" s="632">
        <f>IF(VLOOKUP($AU961,'FE Source'!$A:$Y,19,FALSE)=0,"-",VLOOKUP($AU961,'FE Source'!$A:$Y,19,FALSE))</f>
        <v>116.11</v>
      </c>
      <c r="AM961" s="102"/>
      <c r="AN961" s="635">
        <f>IF(VLOOKUP($AU961,'FE Source'!$A:$W,13,FALSE)=0,"-",VLOOKUP($AU961,'FE Source'!$A:$W,13,FALSE))</f>
        <v>1241.3</v>
      </c>
      <c r="AO961" s="634" t="str">
        <f>IF(J961="no","-",IF(VLOOKUP($AU961,'FE Source'!$A:$W,15,FALSE)=0,"-",VLOOKUP($AU961,'FE Source'!$A:$W,15,FALSE)))</f>
        <v>-</v>
      </c>
      <c r="AP961" s="618" t="str">
        <f>IF(AO961="-","-",IF(VLOOKUP($AU961,'FE Source'!$A:$Z,21,FALSE)=0,"-",IF(VLOOKUP($AU961,'FE Source'!$A:$Z,21,FALSE)=2,"Semi-Annual",IF(VLOOKUP($AU961,'FE Source'!$A:$Z,21,FALSE)=4,"Quarterly",IF(VLOOKUP($AU961,'FE Source'!$A:$Z,21,FALSE)=12,"Monthly","Annual")))))</f>
        <v>-</v>
      </c>
      <c r="AQ961" s="632">
        <f t="array" ref="AQ961">IF(VLOOKUP($AU961,'FE Source'!$A:$W,16,FALSE)=0,"-",VLOOKUP($AU961,'FE Source'!$A:$W,16,FALSE))</f>
        <v>1.87</v>
      </c>
      <c r="AR961" s="636" t="str">
        <f>IF(VLOOKUP($AU961,'FE Source'!$A:$W,17,FALSE)=0,"-",VLOOKUP($AU961,'FE Source'!$A:$W,17,FALSE))</f>
        <v>-</v>
      </c>
      <c r="AS961" s="634">
        <f>IF(VLOOKUP($AU961,'FE Source'!$AN:$AS,4,FALSE)="",VLOOKUP($AU961,'FE Source'!$AN:$AS,3,FALSE),VLOOKUP($AU961,'FE Source'!$AN:$AS,4,FALSE))</f>
        <v>253.47</v>
      </c>
      <c r="AT961" s="637">
        <f>IF(VLOOKUP($AU961,'FE Source'!$AN:$AS,5,FALSE)=0,"-",VLOOKUP($AU961,'FE Source'!$AN:$AS,5,FALSE))</f>
        <v>45783</v>
      </c>
      <c r="AU961" s="636" t="s">
        <v>2117</v>
      </c>
      <c r="BE961" s="215">
        <f>IF(VLOOKUP($AU961,'FE Source'!$A:$AK,22,FALSE)=0,"-",VLOOKUP($AU961,'FE Source'!$A:$AK,22,FALSE))</f>
        <v>-19.03</v>
      </c>
      <c r="BF961" s="215">
        <f>IF(VLOOKUP($AU961,'FE Source'!$A:$AK,23,FALSE)=0,"-",VLOOKUP($AU961,'FE Source'!$A:$AK,23,FALSE))</f>
        <v>17.55</v>
      </c>
      <c r="BG961" s="215">
        <f>IF(VLOOKUP($AU961,'FE Source'!$A:$AK,24,FALSE)=0,"-",VLOOKUP($AU961,'FE Source'!$A:$AK,24,FALSE))</f>
        <v>8.66</v>
      </c>
      <c r="BH961" s="215">
        <f>IF(VLOOKUP($AU961,'FE Source'!$A:$AK,25,FALSE)=0,"-",VLOOKUP($AU961,'FE Source'!$A:$AK,25,FALSE))</f>
        <v>-16.399999999999999</v>
      </c>
      <c r="BI961" s="215">
        <f>IF(VLOOKUP($AU961,'FE Source'!$A:$AK,26,FALSE)=0,"-",VLOOKUP($AU961,'FE Source'!$A:$AK,26,FALSE))</f>
        <v>46.84</v>
      </c>
      <c r="BJ961" s="215">
        <f>IF(VLOOKUP($AU961,'FE Source'!$A:$AK,27,FALSE)=0,"-",VLOOKUP($AU961,'FE Source'!$A:$AK,27,FALSE))</f>
        <v>27.16</v>
      </c>
      <c r="BK961" s="215">
        <f>IF(VLOOKUP($AU961,'FE Source'!$A:$AK,28,FALSE)=0,"-",VLOOKUP($AU961,'FE Source'!$A:$AK,28,FALSE))</f>
        <v>-19.02</v>
      </c>
      <c r="BL961" s="215">
        <f>IF(VLOOKUP($AU961,'FE Source'!$A:$AK,29,FALSE)=0,"-",VLOOKUP($AU961,'FE Source'!$A:$AK,29,FALSE))</f>
        <v>-13.24</v>
      </c>
      <c r="BM961" s="215">
        <f>IF(VLOOKUP($AU961,'FE Source'!$A:$AK,30,FALSE)=0,"-",VLOOKUP($AU961,'FE Source'!$A:$AK,30,FALSE))</f>
        <v>10.78</v>
      </c>
      <c r="BN961" t="str">
        <f>IF(VLOOKUP($AU961,'FE Source'!$A:$AK,31,FALSE)="No Specified Index","-",IF(VLOOKUP($AU961,'FE Source'!$A:$AK,31,FALSE)=0,"-",VLOOKUP($AU961,'FE Source'!$A:$AK,31,FALSE)))</f>
        <v>FTSE Gold Mines UCITS capped index</v>
      </c>
      <c r="BO961" s="217">
        <f>IF(VLOOKUP($AU961,'FE Source'!$A:$AK,32,FALSE)=0,"-",VLOOKUP($AU961,'FE Source'!$A:$AK,32,FALSE))</f>
        <v>42550</v>
      </c>
      <c r="BP961" s="18">
        <f>IF(VLOOKUP($AU961,'FE Source'!$AZ:$BC,2,FALSE)=0,"-",VLOOKUP($AU961,'FE Source'!$AZ:$BC,2,FALSE))</f>
        <v>-18.11</v>
      </c>
      <c r="BQ961" s="18">
        <f>IF(VLOOKUP($AU961,'FE Source'!$AZ:$BC,3,FALSE)=0,"-",VLOOKUP($AU961,'FE Source'!$AZ:$BC,3,FALSE))</f>
        <v>11.94</v>
      </c>
      <c r="BR961" s="18">
        <f>IF(VLOOKUP($AU961,'FE Source'!$AZ:$BC,4,FALSE)=0,"-",VLOOKUP($AU961,'FE Source'!$AZ:$BC,4,FALSE))</f>
        <v>-6.78</v>
      </c>
    </row>
    <row r="962" spans="3:70" ht="15">
      <c r="C962" s="650" t="str">
        <f>INDEX('UT - Retail'!$B$7:$B$1409,MATCH(AU962,'UT - Retail'!$U$7:$U$1409,0),1)</f>
        <v>Schroder ISF Global Gold A Acc USD</v>
      </c>
      <c r="D962" s="650"/>
      <c r="E962" s="618" t="str">
        <f>VLOOKUP(C962,'UT - Retail'!$B:$K,8,FALSE)</f>
        <v>Equities</v>
      </c>
      <c r="F962" s="618" t="str">
        <f>VLOOKUP(C962,'UT - Retail'!$B:$K,9,FALSE)</f>
        <v>Global</v>
      </c>
      <c r="G962" s="618" t="str">
        <f>VLOOKUP(C962,'UT - Retail'!$B:$K,10,FALSE)</f>
        <v>Gold</v>
      </c>
      <c r="H962" s="82" t="str">
        <f>VLOOKUP(C962,'UT - Retail'!$B:$N,13,FALSE)</f>
        <v>No</v>
      </c>
      <c r="I962" s="82" t="str">
        <f>VLOOKUP(C962,'UT - Retail'!$B:$Q,14,FALSE)</f>
        <v>No</v>
      </c>
      <c r="J962" s="618" t="str">
        <f>VLOOKUP(C962,'UT - Retail'!$B:$Q,11,FALSE)</f>
        <v>No</v>
      </c>
      <c r="K962" s="130" t="str">
        <f>VLOOKUP(C962,'UT - Retail'!$B:$P,15,FALSE)</f>
        <v>No</v>
      </c>
      <c r="L962" s="82" t="str">
        <f>VLOOKUP(C962,'UT - Retail'!$B:$Q,16,FALSE)</f>
        <v>iFast</v>
      </c>
      <c r="M962" s="618" t="str">
        <f>VLOOKUP(C962,'UT - Retail'!$B:$K,6,FALSE)</f>
        <v>USD</v>
      </c>
      <c r="N962" s="618" t="str">
        <f>IFERROR(IF(MATCH(C962,'Portfolio Construction'!$AL:$AL,0),"Yes","No"),"No")</f>
        <v>No</v>
      </c>
      <c r="O962" s="618" t="str">
        <f>IFERROR(IF(MATCH(C962,'Portfolio Construction'!$AN:$AN,0),"Yes","No"),"No")</f>
        <v>No</v>
      </c>
      <c r="P962" s="618" t="str">
        <f>IFERROR(IF(MATCH(C962,'Portfolio Construction'!$AP:$AP,0),"Yes","No"),"No")</f>
        <v>No</v>
      </c>
      <c r="Q962" s="618" t="str">
        <f>IFERROR(IF(MATCH(C962,'Portfolio Construction'!$AR:$AR,0),"Yes","No"),"No")</f>
        <v>No</v>
      </c>
      <c r="R962" s="618" t="str">
        <f>IFERROR(IF(MATCH(C962,'Portfolio Construction'!$AT:$AT,0),"Yes","No"),"No")</f>
        <v>No</v>
      </c>
      <c r="S962" s="618" t="str">
        <f>IFERROR(IF(MATCH(C962,'Portfolio Construction'!$AV:$AV,0),"Yes","No"),"No")</f>
        <v>No</v>
      </c>
      <c r="T962" s="618" t="str">
        <f>IFERROR(IF(MATCH(C962,'Portfolio Construction'!$AX:$AX,0),"Yes","No"),"No")</f>
        <v>No</v>
      </c>
      <c r="U962" s="618" t="str">
        <f>IFERROR(IF(MATCH(C962,'Portfolio Construction'!$AZ:$AZ,0),"Yes","No"),"No")</f>
        <v>No</v>
      </c>
      <c r="V962" s="618" t="str">
        <f>IFERROR(IF(MATCH(C962,'Portfolio Construction'!$BB:$BB,0),"Yes","No"),"No")</f>
        <v>No</v>
      </c>
      <c r="W962" s="618" t="e">
        <f>IF(VLOOKUP($AU962,'FE Source'!$A:$W,3,FALSE)=0,"-",VLOOKUP($AU962,'FE Source'!$A:$W,3,FALSE))</f>
        <v>#N/A</v>
      </c>
      <c r="X962" s="618" t="e">
        <f>IF(VLOOKUP($AU962,'FE Source'!$A:$W,4,FALSE)=0,"-",VLOOKUP($AU962,'FE Source'!$A:$W,4,FALSE))</f>
        <v>#N/A</v>
      </c>
      <c r="Y962" s="618" t="e">
        <f>IF(VLOOKUP($AU962,'FE Source'!$A:$W,5,FALSE)=0,"-",VLOOKUP($AU962,'FE Source'!$A:$W,5,FALSE))</f>
        <v>#N/A</v>
      </c>
      <c r="Z962" s="618" t="e">
        <f>IF(VLOOKUP($AU962,'FE Source'!$A:$W,6,FALSE)=0,"-",VLOOKUP($AU962,'FE Source'!$A:$W,6,FALSE))</f>
        <v>#N/A</v>
      </c>
      <c r="AA962" s="618" t="e">
        <f>IF(VLOOKUP($AU962,'FE Source'!$A:$W,7,FALSE)=0,"-",VLOOKUP($AU962,'FE Source'!$A:$W,7,FALSE))</f>
        <v>#N/A</v>
      </c>
      <c r="AB962" s="618" t="e">
        <f>IF(VLOOKUP($AU962,'FE Source'!$A:$W,8,FALSE)=0,"-",VLOOKUP($AU962,'FE Source'!$A:$W,8,FALSE))</f>
        <v>#N/A</v>
      </c>
      <c r="AC962" s="632" t="e">
        <f>IF(VLOOKUP($AU962,'FE Source'!$A:$W,9,FALSE)=0,"-",VLOOKUP($AU962,'FE Source'!$A:$W,9,FALSE))</f>
        <v>#N/A</v>
      </c>
      <c r="AD962" s="634" t="e">
        <f>IF(VLOOKUP($AU962,'FE Source'!$A:$W,10,FALSE)=0,"-",VLOOKUP($AU962,'FE Source'!$A:$W,10,FALSE))</f>
        <v>#N/A</v>
      </c>
      <c r="AE962" s="618" t="e">
        <f>IF(VLOOKUP($AU962,'FE Source'!$A:$W,11,FALSE)=0,"-",VLOOKUP($AU962,'FE Source'!$A:$W,11,FALSE))</f>
        <v>#N/A</v>
      </c>
      <c r="AF962" s="618" t="e">
        <f>IF(VLOOKUP($AU962,'FE Source'!$A:$W,12,FALSE)=0,"-",VLOOKUP($AU962,'FE Source'!$A:$W,12,FALSE))</f>
        <v>#N/A</v>
      </c>
      <c r="AG962" s="618" t="e">
        <f>IF(VLOOKUP($AU962,'FE Source'!$A:$W,14,FALSE)=0,"-",VLOOKUP($AU962,'FE Source'!$A:$W,14,FALSE))</f>
        <v>#N/A</v>
      </c>
      <c r="AH962" s="102"/>
      <c r="AI962" s="618" t="e">
        <f>IF(VLOOKUP($AU962,'FE Source'!$A:$Y,20,FALSE)=0,"-",VLOOKUP($AU962,'FE Source'!$A:$Y,20,FALSE))</f>
        <v>#N/A</v>
      </c>
      <c r="AJ962" s="102"/>
      <c r="AK962" s="102"/>
      <c r="AL962" s="632" t="e">
        <f>IF(VLOOKUP($AU962,'FE Source'!$A:$Y,19,FALSE)=0,"-",VLOOKUP($AU962,'FE Source'!$A:$Y,19,FALSE))</f>
        <v>#N/A</v>
      </c>
      <c r="AM962" s="102"/>
      <c r="AN962" s="635" t="e">
        <f>IF(VLOOKUP($AU962,'FE Source'!$A:$W,13,FALSE)=0,"-",VLOOKUP($AU962,'FE Source'!$A:$W,13,FALSE))</f>
        <v>#N/A</v>
      </c>
      <c r="AO962" s="634" t="str">
        <f>IF(J962="no","-",IF(VLOOKUP($AU962,'FE Source'!$A:$W,15,FALSE)=0,"-",VLOOKUP($AU962,'FE Source'!$A:$W,15,FALSE)))</f>
        <v>-</v>
      </c>
      <c r="AP962" s="618" t="str">
        <f>IF(AO962="-","-",IF(VLOOKUP($AU962,'FE Source'!$A:$Z,21,FALSE)=0,"-",IF(VLOOKUP($AU962,'FE Source'!$A:$Z,21,FALSE)=2,"Semi-Annual",IF(VLOOKUP($AU962,'FE Source'!$A:$Z,21,FALSE)=4,"Quarterly",IF(VLOOKUP($AU962,'FE Source'!$A:$Z,21,FALSE)=12,"Monthly","Annual")))))</f>
        <v>-</v>
      </c>
      <c r="AQ962" s="632" t="e">
        <f t="array" ref="AQ962">IF(VLOOKUP($AU962,'FE Source'!$A:$W,16,FALSE)=0,"-",VLOOKUP($AU962,'FE Source'!$A:$W,16,FALSE))</f>
        <v>#N/A</v>
      </c>
      <c r="AR962" s="636" t="e">
        <f>IF(VLOOKUP($AU962,'FE Source'!$A:$W,17,FALSE)=0,"-",VLOOKUP($AU962,'FE Source'!$A:$W,17,FALSE))</f>
        <v>#N/A</v>
      </c>
      <c r="AS962" s="634" t="e">
        <f>IF(VLOOKUP($AU962,'FE Source'!$AN:$AS,4,FALSE)="",VLOOKUP($AU962,'FE Source'!$AN:$AS,3,FALSE),VLOOKUP($AU962,'FE Source'!$AN:$AS,4,FALSE))</f>
        <v>#N/A</v>
      </c>
      <c r="AT962" s="637" t="e">
        <f>IF(VLOOKUP($AU962,'FE Source'!$AN:$AS,5,FALSE)=0,"-",VLOOKUP($AU962,'FE Source'!$AN:$AS,5,FALSE))</f>
        <v>#N/A</v>
      </c>
      <c r="AU962" s="636" t="s">
        <v>2503</v>
      </c>
      <c r="BE962" s="215" t="e">
        <f>IF(VLOOKUP($AU962,'FE Source'!$A:$AK,22,FALSE)=0,"-",VLOOKUP($AU962,'FE Source'!$A:$AK,22,FALSE))</f>
        <v>#N/A</v>
      </c>
      <c r="BF962" s="215" t="e">
        <f>IF(VLOOKUP($AU962,'FE Source'!$A:$AK,23,FALSE)=0,"-",VLOOKUP($AU962,'FE Source'!$A:$AK,23,FALSE))</f>
        <v>#N/A</v>
      </c>
      <c r="BG962" s="215" t="e">
        <f>IF(VLOOKUP($AU962,'FE Source'!$A:$AK,24,FALSE)=0,"-",VLOOKUP($AU962,'FE Source'!$A:$AK,24,FALSE))</f>
        <v>#N/A</v>
      </c>
      <c r="BH962" s="215" t="e">
        <f>IF(VLOOKUP($AU962,'FE Source'!$A:$AK,25,FALSE)=0,"-",VLOOKUP($AU962,'FE Source'!$A:$AK,25,FALSE))</f>
        <v>#N/A</v>
      </c>
      <c r="BI962" s="215" t="e">
        <f>IF(VLOOKUP($AU962,'FE Source'!$A:$AK,26,FALSE)=0,"-",VLOOKUP($AU962,'FE Source'!$A:$AK,26,FALSE))</f>
        <v>#N/A</v>
      </c>
      <c r="BJ962" s="215" t="e">
        <f>IF(VLOOKUP($AU962,'FE Source'!$A:$AK,27,FALSE)=0,"-",VLOOKUP($AU962,'FE Source'!$A:$AK,27,FALSE))</f>
        <v>#N/A</v>
      </c>
      <c r="BK962" s="215" t="e">
        <f>IF(VLOOKUP($AU962,'FE Source'!$A:$AK,28,FALSE)=0,"-",VLOOKUP($AU962,'FE Source'!$A:$AK,28,FALSE))</f>
        <v>#N/A</v>
      </c>
      <c r="BL962" s="215" t="e">
        <f>IF(VLOOKUP($AU962,'FE Source'!$A:$AK,29,FALSE)=0,"-",VLOOKUP($AU962,'FE Source'!$A:$AK,29,FALSE))</f>
        <v>#N/A</v>
      </c>
      <c r="BM962" s="215" t="e">
        <f>IF(VLOOKUP($AU962,'FE Source'!$A:$AK,30,FALSE)=0,"-",VLOOKUP($AU962,'FE Source'!$A:$AK,30,FALSE))</f>
        <v>#N/A</v>
      </c>
      <c r="BN962" t="e">
        <f>IF(VLOOKUP($AU962,'FE Source'!$A:$AK,31,FALSE)="No Specified Index","-",IF(VLOOKUP($AU962,'FE Source'!$A:$AK,31,FALSE)=0,"-",VLOOKUP($AU962,'FE Source'!$A:$AK,31,FALSE)))</f>
        <v>#N/A</v>
      </c>
      <c r="BO962" s="217" t="e">
        <f>IF(VLOOKUP($AU962,'FE Source'!$A:$AK,32,FALSE)=0,"-",VLOOKUP($AU962,'FE Source'!$A:$AK,32,FALSE))</f>
        <v>#N/A</v>
      </c>
      <c r="BP962" s="18" t="e">
        <f>IF(VLOOKUP($AU962,'FE Source'!$AZ:$BC,2,FALSE)=0,"-",VLOOKUP($AU962,'FE Source'!$AZ:$BC,2,FALSE))</f>
        <v>#N/A</v>
      </c>
      <c r="BQ962" s="18" t="e">
        <f>IF(VLOOKUP($AU962,'FE Source'!$AZ:$BC,3,FALSE)=0,"-",VLOOKUP($AU962,'FE Source'!$AZ:$BC,3,FALSE))</f>
        <v>#N/A</v>
      </c>
      <c r="BR962" s="18" t="e">
        <f>IF(VLOOKUP($AU962,'FE Source'!$AZ:$BC,4,FALSE)=0,"-",VLOOKUP($AU962,'FE Source'!$AZ:$BC,4,FALSE))</f>
        <v>#N/A</v>
      </c>
    </row>
    <row r="963" spans="3:70" ht="15">
      <c r="C963" s="650" t="str">
        <f>INDEX('UT - Retail'!$B$7:$B$1409,MATCH(AU963,'UT - Retail'!$U$7:$U$1409,0),1)</f>
        <v>Schroder ISF Global High Yield A Dis SGD-H</v>
      </c>
      <c r="D963" s="650"/>
      <c r="E963" s="618" t="str">
        <f>VLOOKUP(C963,'UT - Retail'!$B:$K,8,FALSE)</f>
        <v>Fixed Income</v>
      </c>
      <c r="F963" s="618" t="str">
        <f>VLOOKUP(C963,'UT - Retail'!$B:$K,9,FALSE)</f>
        <v>Global</v>
      </c>
      <c r="G963" s="618" t="str">
        <f>VLOOKUP(C963,'UT - Retail'!$B:$K,10,FALSE)</f>
        <v>High Yield</v>
      </c>
      <c r="H963" s="82" t="str">
        <f>VLOOKUP(C963,'UT - Retail'!$B:$N,13,FALSE)</f>
        <v>No</v>
      </c>
      <c r="I963" s="82" t="str">
        <f>VLOOKUP(C963,'UT - Retail'!$B:$Q,14,FALSE)</f>
        <v>No</v>
      </c>
      <c r="J963" s="618" t="str">
        <f>VLOOKUP(C963,'UT - Retail'!$B:$Q,11,FALSE)</f>
        <v>Yes</v>
      </c>
      <c r="K963" s="130" t="str">
        <f>VLOOKUP(C963,'UT - Retail'!$B:$P,15,FALSE)</f>
        <v>No</v>
      </c>
      <c r="L963" s="82" t="str">
        <f>VLOOKUP(C963,'UT - Retail'!$B:$Q,16,FALSE)</f>
        <v>Both</v>
      </c>
      <c r="M963" s="618" t="str">
        <f>VLOOKUP(C963,'UT - Retail'!$B:$K,6,FALSE)</f>
        <v>SGD</v>
      </c>
      <c r="N963" s="618" t="str">
        <f>IFERROR(IF(MATCH(C963,'Portfolio Construction'!$AL:$AL,0),"Yes","No"),"No")</f>
        <v>No</v>
      </c>
      <c r="O963" s="618" t="str">
        <f>IFERROR(IF(MATCH(C963,'Portfolio Construction'!$AN:$AN,0),"Yes","No"),"No")</f>
        <v>No</v>
      </c>
      <c r="P963" s="618" t="str">
        <f>IFERROR(IF(MATCH(C963,'Portfolio Construction'!$AP:$AP,0),"Yes","No"),"No")</f>
        <v>No</v>
      </c>
      <c r="Q963" s="618" t="str">
        <f>IFERROR(IF(MATCH(C963,'Portfolio Construction'!$AR:$AR,0),"Yes","No"),"No")</f>
        <v>No</v>
      </c>
      <c r="R963" s="618" t="str">
        <f>IFERROR(IF(MATCH(C963,'Portfolio Construction'!$AT:$AT,0),"Yes","No"),"No")</f>
        <v>No</v>
      </c>
      <c r="S963" s="618" t="str">
        <f>IFERROR(IF(MATCH(C963,'Portfolio Construction'!$AV:$AV,0),"Yes","No"),"No")</f>
        <v>No</v>
      </c>
      <c r="T963" s="618" t="str">
        <f>IFERROR(IF(MATCH(C963,'Portfolio Construction'!$AX:$AX,0),"Yes","No"),"No")</f>
        <v>No</v>
      </c>
      <c r="U963" s="618" t="str">
        <f>IFERROR(IF(MATCH(C963,'Portfolio Construction'!$AZ:$AZ,0),"Yes","No"),"No")</f>
        <v>No</v>
      </c>
      <c r="V963" s="618" t="str">
        <f>IFERROR(IF(MATCH(C963,'Portfolio Construction'!$BB:$BB,0),"Yes","No"),"No")</f>
        <v>No</v>
      </c>
      <c r="W963" s="618">
        <f>IF(VLOOKUP($AU963,'FE Source'!$A:$W,3,FALSE)=0,"-",VLOOKUP($AU963,'FE Source'!$A:$W,3,FALSE))</f>
        <v>-0.91</v>
      </c>
      <c r="X963" s="618">
        <f>IF(VLOOKUP($AU963,'FE Source'!$A:$W,4,FALSE)=0,"-",VLOOKUP($AU963,'FE Source'!$A:$W,4,FALSE))</f>
        <v>1.27</v>
      </c>
      <c r="Y963" s="618">
        <f>IF(VLOOKUP($AU963,'FE Source'!$A:$W,5,FALSE)=0,"-",VLOOKUP($AU963,'FE Source'!$A:$W,5,FALSE))</f>
        <v>-0.51</v>
      </c>
      <c r="Z963" s="618">
        <f>IF(VLOOKUP($AU963,'FE Source'!$A:$W,6,FALSE)=0,"-",VLOOKUP($AU963,'FE Source'!$A:$W,6,FALSE))</f>
        <v>3.84</v>
      </c>
      <c r="AA963" s="618">
        <f>IF(VLOOKUP($AU963,'FE Source'!$A:$W,7,FALSE)=0,"-",VLOOKUP($AU963,'FE Source'!$A:$W,7,FALSE))</f>
        <v>4.08</v>
      </c>
      <c r="AB963" s="618">
        <f>IF(VLOOKUP($AU963,'FE Source'!$A:$W,8,FALSE)=0,"-",VLOOKUP($AU963,'FE Source'!$A:$W,8,FALSE))</f>
        <v>4.8</v>
      </c>
      <c r="AC963" s="632" t="str">
        <f>IF(VLOOKUP($AU963,'FE Source'!$A:$W,9,FALSE)=0,"-",VLOOKUP($AU963,'FE Source'!$A:$W,9,FALSE))</f>
        <v>-</v>
      </c>
      <c r="AD963" s="634">
        <f>IF(VLOOKUP($AU963,'FE Source'!$A:$W,10,FALSE)=0,"-",VLOOKUP($AU963,'FE Source'!$A:$W,10,FALSE))</f>
        <v>1.27</v>
      </c>
      <c r="AE963" s="618">
        <f>IF(VLOOKUP($AU963,'FE Source'!$A:$W,11,FALSE)=0,"-",VLOOKUP($AU963,'FE Source'!$A:$W,11,FALSE))</f>
        <v>7.6</v>
      </c>
      <c r="AF963" s="618">
        <f>IF(VLOOKUP($AU963,'FE Source'!$A:$W,12,FALSE)=0,"-",VLOOKUP($AU963,'FE Source'!$A:$W,12,FALSE))</f>
        <v>0.14000000000000001</v>
      </c>
      <c r="AG963" s="618">
        <f>IF(VLOOKUP($AU963,'FE Source'!$A:$W,14,FALSE)=0,"-",VLOOKUP($AU963,'FE Source'!$A:$W,14,FALSE))</f>
        <v>-8.9700000000000006</v>
      </c>
      <c r="AH963" s="102"/>
      <c r="AI963" s="618">
        <f>IF(VLOOKUP($AU963,'FE Source'!$A:$Y,20,FALSE)=0,"-",VLOOKUP($AU963,'FE Source'!$A:$Y,20,FALSE))</f>
        <v>104.22</v>
      </c>
      <c r="AJ963" s="102"/>
      <c r="AK963" s="102"/>
      <c r="AL963" s="632">
        <f>IF(VLOOKUP($AU963,'FE Source'!$A:$Y,19,FALSE)=0,"-",VLOOKUP($AU963,'FE Source'!$A:$Y,19,FALSE))</f>
        <v>109.91</v>
      </c>
      <c r="AM963" s="102"/>
      <c r="AN963" s="635">
        <f>IF(VLOOKUP($AU963,'FE Source'!$A:$W,13,FALSE)=0,"-",VLOOKUP($AU963,'FE Source'!$A:$W,13,FALSE))</f>
        <v>2067.1</v>
      </c>
      <c r="AO963" s="634">
        <f>IF(J963="no","-",IF(VLOOKUP($AU963,'FE Source'!$A:$W,15,FALSE)=0,"-",VLOOKUP($AU963,'FE Source'!$A:$W,15,FALSE)))</f>
        <v>6.26</v>
      </c>
      <c r="AP963" s="618" t="str">
        <f>IF(AO963="-","-",IF(VLOOKUP($AU963,'FE Source'!$A:$Z,21,FALSE)=0,"-",IF(VLOOKUP($AU963,'FE Source'!$A:$Z,21,FALSE)=2,"Semi-Annual",IF(VLOOKUP($AU963,'FE Source'!$A:$Z,21,FALSE)=4,"Quarterly",IF(VLOOKUP($AU963,'FE Source'!$A:$Z,21,FALSE)=12,"Monthly","Annual")))))</f>
        <v>Monthly</v>
      </c>
      <c r="AQ963" s="632">
        <f t="array" ref="AQ963">IF(VLOOKUP($AU963,'FE Source'!$A:$W,16,FALSE)=0,"-",VLOOKUP($AU963,'FE Source'!$A:$W,16,FALSE))</f>
        <v>1.31</v>
      </c>
      <c r="AR963" s="636" t="str">
        <f>IF(VLOOKUP($AU963,'FE Source'!$A:$W,17,FALSE)=0,"-",VLOOKUP($AU963,'FE Source'!$A:$W,17,FALSE))</f>
        <v>-</v>
      </c>
      <c r="AS963" s="634">
        <f>IF(VLOOKUP($AU963,'FE Source'!$AN:$AS,4,FALSE)="",VLOOKUP($AU963,'FE Source'!$AN:$AS,3,FALSE),VLOOKUP($AU963,'FE Source'!$AN:$AS,4,FALSE))</f>
        <v>36.880000000000003</v>
      </c>
      <c r="AT963" s="637">
        <f>IF(VLOOKUP($AU963,'FE Source'!$AN:$AS,5,FALSE)=0,"-",VLOOKUP($AU963,'FE Source'!$AN:$AS,5,FALSE))</f>
        <v>45783</v>
      </c>
      <c r="AU963" s="636" t="s">
        <v>4444</v>
      </c>
      <c r="BE963" s="215" t="str">
        <f>IF(VLOOKUP($AU963,'FE Source'!$A:$AK,22,FALSE)=0,"-",VLOOKUP($AU963,'FE Source'!$A:$AK,22,FALSE))</f>
        <v>-</v>
      </c>
      <c r="BF963" s="215" t="str">
        <f>IF(VLOOKUP($AU963,'FE Source'!$A:$AK,23,FALSE)=0,"-",VLOOKUP($AU963,'FE Source'!$A:$AK,23,FALSE))</f>
        <v>-</v>
      </c>
      <c r="BG963" s="215">
        <f>IF(VLOOKUP($AU963,'FE Source'!$A:$AK,24,FALSE)=0,"-",VLOOKUP($AU963,'FE Source'!$A:$AK,24,FALSE))</f>
        <v>6.48</v>
      </c>
      <c r="BH963" s="215">
        <f>IF(VLOOKUP($AU963,'FE Source'!$A:$AK,25,FALSE)=0,"-",VLOOKUP($AU963,'FE Source'!$A:$AK,25,FALSE))</f>
        <v>-5.75</v>
      </c>
      <c r="BI963" s="215">
        <f>IF(VLOOKUP($AU963,'FE Source'!$A:$AK,26,FALSE)=0,"-",VLOOKUP($AU963,'FE Source'!$A:$AK,26,FALSE))</f>
        <v>13.9</v>
      </c>
      <c r="BJ963" s="215">
        <f>IF(VLOOKUP($AU963,'FE Source'!$A:$AK,27,FALSE)=0,"-",VLOOKUP($AU963,'FE Source'!$A:$AK,27,FALSE))</f>
        <v>4.05</v>
      </c>
      <c r="BK963" s="215">
        <f>IF(VLOOKUP($AU963,'FE Source'!$A:$AK,28,FALSE)=0,"-",VLOOKUP($AU963,'FE Source'!$A:$AK,28,FALSE))</f>
        <v>4.05</v>
      </c>
      <c r="BL963" s="215">
        <f>IF(VLOOKUP($AU963,'FE Source'!$A:$AK,29,FALSE)=0,"-",VLOOKUP($AU963,'FE Source'!$A:$AK,29,FALSE))</f>
        <v>-12.63</v>
      </c>
      <c r="BM963" s="215">
        <f>IF(VLOOKUP($AU963,'FE Source'!$A:$AK,30,FALSE)=0,"-",VLOOKUP($AU963,'FE Source'!$A:$AK,30,FALSE))</f>
        <v>11.25</v>
      </c>
      <c r="BN963" t="str">
        <f>IF(VLOOKUP($AU963,'FE Source'!$A:$AK,31,FALSE)="No Specified Index","-",IF(VLOOKUP($AU963,'FE Source'!$A:$AK,31,FALSE)=0,"-",VLOOKUP($AU963,'FE Source'!$A:$AK,31,FALSE)))</f>
        <v>Bloomberg Barclays Global HYxCMBSxEMG Index USD ..</v>
      </c>
      <c r="BO963" s="217">
        <f>IF(VLOOKUP($AU963,'FE Source'!$A:$AK,32,FALSE)=0,"-",VLOOKUP($AU963,'FE Source'!$A:$AK,32,FALSE))</f>
        <v>42620</v>
      </c>
      <c r="BP963" s="18" t="str">
        <f>IF(VLOOKUP($AU963,'FE Source'!$AZ:$BC,2,FALSE)=0,"-",VLOOKUP($AU963,'FE Source'!$AZ:$BC,2,FALSE))</f>
        <v>-</v>
      </c>
      <c r="BQ963" s="18" t="str">
        <f>IF(VLOOKUP($AU963,'FE Source'!$AZ:$BC,3,FALSE)=0,"-",VLOOKUP($AU963,'FE Source'!$AZ:$BC,3,FALSE))</f>
        <v>-</v>
      </c>
      <c r="BR963" s="18" t="str">
        <f>IF(VLOOKUP($AU963,'FE Source'!$AZ:$BC,4,FALSE)=0,"-",VLOOKUP($AU963,'FE Source'!$AZ:$BC,4,FALSE))</f>
        <v>-</v>
      </c>
    </row>
    <row r="964" spans="3:70" ht="15">
      <c r="C964" s="650" t="str">
        <f>INDEX('UT - Retail'!$B$7:$B$1409,MATCH(AU964,'UT - Retail'!$U$7:$U$1409,0),1)</f>
        <v>Schroder ISF Global Multi-Asset Income A Acc SGD</v>
      </c>
      <c r="D964" s="650"/>
      <c r="E964" s="618" t="str">
        <f>VLOOKUP(C964,'UT - Retail'!$B:$K,8,FALSE)</f>
        <v>Mixed Assets</v>
      </c>
      <c r="F964" s="618" t="str">
        <f>VLOOKUP(C964,'UT - Retail'!$B:$K,9,FALSE)</f>
        <v>Global</v>
      </c>
      <c r="G964" s="618" t="str">
        <f>VLOOKUP(C964,'UT - Retail'!$B:$K,10,FALSE)</f>
        <v>General</v>
      </c>
      <c r="H964" s="82" t="str">
        <f>VLOOKUP(C964,'UT - Retail'!$B:$N,13,FALSE)</f>
        <v>No</v>
      </c>
      <c r="I964" s="82" t="str">
        <f>VLOOKUP(C964,'UT - Retail'!$B:$Q,14,FALSE)</f>
        <v>No</v>
      </c>
      <c r="J964" s="618" t="str">
        <f>VLOOKUP(C964,'UT - Retail'!$B:$Q,11,FALSE)</f>
        <v>No</v>
      </c>
      <c r="K964" s="130" t="str">
        <f>VLOOKUP(C964,'UT - Retail'!$B:$P,15,FALSE)</f>
        <v>Yes</v>
      </c>
      <c r="L964" s="82" t="str">
        <f>VLOOKUP(C964,'UT - Retail'!$B:$Q,16,FALSE)</f>
        <v>Both</v>
      </c>
      <c r="M964" s="618" t="str">
        <f>VLOOKUP(C964,'UT - Retail'!$B:$K,6,FALSE)</f>
        <v>SGD</v>
      </c>
      <c r="N964" s="618" t="str">
        <f>IFERROR(IF(MATCH(C964,'Portfolio Construction'!$AL:$AL,0),"Yes","No"),"No")</f>
        <v>No</v>
      </c>
      <c r="O964" s="618" t="str">
        <f>IFERROR(IF(MATCH(C964,'Portfolio Construction'!$AN:$AN,0),"Yes","No"),"No")</f>
        <v>No</v>
      </c>
      <c r="P964" s="618" t="str">
        <f>IFERROR(IF(MATCH(C964,'Portfolio Construction'!$AP:$AP,0),"Yes","No"),"No")</f>
        <v>No</v>
      </c>
      <c r="Q964" s="618" t="str">
        <f>IFERROR(IF(MATCH(C964,'Portfolio Construction'!$AR:$AR,0),"Yes","No"),"No")</f>
        <v>No</v>
      </c>
      <c r="R964" s="618" t="str">
        <f>IFERROR(IF(MATCH(C964,'Portfolio Construction'!$AT:$AT,0),"Yes","No"),"No")</f>
        <v>No</v>
      </c>
      <c r="S964" s="618" t="str">
        <f>IFERROR(IF(MATCH(C964,'Portfolio Construction'!$AV:$AV,0),"Yes","No"),"No")</f>
        <v>No</v>
      </c>
      <c r="T964" s="618" t="str">
        <f>IFERROR(IF(MATCH(C964,'Portfolio Construction'!$AX:$AX,0),"Yes","No"),"No")</f>
        <v>No</v>
      </c>
      <c r="U964" s="618" t="str">
        <f>IFERROR(IF(MATCH(C964,'Portfolio Construction'!$AZ:$AZ,0),"Yes","No"),"No")</f>
        <v>No</v>
      </c>
      <c r="V964" s="618" t="str">
        <f>IFERROR(IF(MATCH(C964,'Portfolio Construction'!$BB:$BB,0),"Yes","No"),"No")</f>
        <v>No</v>
      </c>
      <c r="W964" s="618">
        <f>IF(VLOOKUP($AU964,'FE Source'!$A:$W,3,FALSE)=0,"-",VLOOKUP($AU964,'FE Source'!$A:$W,3,FALSE))</f>
        <v>-3.07</v>
      </c>
      <c r="X964" s="618">
        <f>IF(VLOOKUP($AU964,'FE Source'!$A:$W,4,FALSE)=0,"-",VLOOKUP($AU964,'FE Source'!$A:$W,4,FALSE))</f>
        <v>-1.64</v>
      </c>
      <c r="Y964" s="618">
        <f>IF(VLOOKUP($AU964,'FE Source'!$A:$W,5,FALSE)=0,"-",VLOOKUP($AU964,'FE Source'!$A:$W,5,FALSE))</f>
        <v>-1.61</v>
      </c>
      <c r="Z964" s="618">
        <f>IF(VLOOKUP($AU964,'FE Source'!$A:$W,6,FALSE)=0,"-",VLOOKUP($AU964,'FE Source'!$A:$W,6,FALSE))</f>
        <v>1.17</v>
      </c>
      <c r="AA964" s="618">
        <f>IF(VLOOKUP($AU964,'FE Source'!$A:$W,7,FALSE)=0,"-",VLOOKUP($AU964,'FE Source'!$A:$W,7,FALSE))</f>
        <v>2.79</v>
      </c>
      <c r="AB964" s="618">
        <f>IF(VLOOKUP($AU964,'FE Source'!$A:$W,8,FALSE)=0,"-",VLOOKUP($AU964,'FE Source'!$A:$W,8,FALSE))</f>
        <v>3.27</v>
      </c>
      <c r="AC964" s="632">
        <f>IF(VLOOKUP($AU964,'FE Source'!$A:$W,9,FALSE)=0,"-",VLOOKUP($AU964,'FE Source'!$A:$W,9,FALSE))</f>
        <v>1.95</v>
      </c>
      <c r="AD964" s="634">
        <f>IF(VLOOKUP($AU964,'FE Source'!$A:$W,10,FALSE)=0,"-",VLOOKUP($AU964,'FE Source'!$A:$W,10,FALSE))</f>
        <v>0.69</v>
      </c>
      <c r="AE964" s="618">
        <f>IF(VLOOKUP($AU964,'FE Source'!$A:$W,11,FALSE)=0,"-",VLOOKUP($AU964,'FE Source'!$A:$W,11,FALSE))</f>
        <v>5.45</v>
      </c>
      <c r="AF964" s="618">
        <f>IF(VLOOKUP($AU964,'FE Source'!$A:$W,12,FALSE)=0,"-",VLOOKUP($AU964,'FE Source'!$A:$W,12,FALSE))</f>
        <v>0.06</v>
      </c>
      <c r="AG964" s="618">
        <f>IF(VLOOKUP($AU964,'FE Source'!$A:$W,14,FALSE)=0,"-",VLOOKUP($AU964,'FE Source'!$A:$W,14,FALSE))</f>
        <v>-7.16</v>
      </c>
      <c r="AH964" s="102"/>
      <c r="AI964" s="618">
        <f>IF(VLOOKUP($AU964,'FE Source'!$A:$Y,20,FALSE)=0,"-",VLOOKUP($AU964,'FE Source'!$A:$Y,20,FALSE))</f>
        <v>82.12</v>
      </c>
      <c r="AJ964" s="102"/>
      <c r="AK964" s="102"/>
      <c r="AL964" s="632">
        <f>IF(VLOOKUP($AU964,'FE Source'!$A:$Y,19,FALSE)=0,"-",VLOOKUP($AU964,'FE Source'!$A:$Y,19,FALSE))</f>
        <v>62.7</v>
      </c>
      <c r="AM964" s="102"/>
      <c r="AN964" s="635">
        <f>IF(VLOOKUP($AU964,'FE Source'!$A:$W,13,FALSE)=0,"-",VLOOKUP($AU964,'FE Source'!$A:$W,13,FALSE))</f>
        <v>1070.5999999999999</v>
      </c>
      <c r="AO964" s="634" t="str">
        <f>IF(J964="no","-",IF(VLOOKUP($AU964,'FE Source'!$A:$W,15,FALSE)=0,"-",VLOOKUP($AU964,'FE Source'!$A:$W,15,FALSE)))</f>
        <v>-</v>
      </c>
      <c r="AP964" s="618" t="str">
        <f>IF(AO964="-","-",IF(VLOOKUP($AU964,'FE Source'!$A:$Z,21,FALSE)=0,"-",IF(VLOOKUP($AU964,'FE Source'!$A:$Z,21,FALSE)=2,"Semi-Annual",IF(VLOOKUP($AU964,'FE Source'!$A:$Z,21,FALSE)=4,"Quarterly",IF(VLOOKUP($AU964,'FE Source'!$A:$Z,21,FALSE)=12,"Monthly","Annual")))))</f>
        <v>-</v>
      </c>
      <c r="AQ964" s="632">
        <f t="array" ref="AQ964">IF(VLOOKUP($AU964,'FE Source'!$A:$W,16,FALSE)=0,"-",VLOOKUP($AU964,'FE Source'!$A:$W,16,FALSE))</f>
        <v>1.56</v>
      </c>
      <c r="AR964" s="636" t="str">
        <f>IF(VLOOKUP($AU964,'FE Source'!$A:$W,17,FALSE)=0,"-",VLOOKUP($AU964,'FE Source'!$A:$W,17,FALSE))</f>
        <v>Negative</v>
      </c>
      <c r="AS964" s="634">
        <f>IF(VLOOKUP($AU964,'FE Source'!$AN:$AS,4,FALSE)="",VLOOKUP($AU964,'FE Source'!$AN:$AS,3,FALSE),VLOOKUP($AU964,'FE Source'!$AN:$AS,4,FALSE))</f>
        <v>171.82</v>
      </c>
      <c r="AT964" s="637">
        <f>IF(VLOOKUP($AU964,'FE Source'!$AN:$AS,5,FALSE)=0,"-",VLOOKUP($AU964,'FE Source'!$AN:$AS,5,FALSE))</f>
        <v>45783</v>
      </c>
      <c r="AU964" s="636" t="s">
        <v>1185</v>
      </c>
      <c r="BE964" s="215">
        <f>IF(VLOOKUP($AU964,'FE Source'!$A:$AK,22,FALSE)=0,"-",VLOOKUP($AU964,'FE Source'!$A:$AK,22,FALSE))</f>
        <v>-0.31</v>
      </c>
      <c r="BF964" s="215">
        <f>IF(VLOOKUP($AU964,'FE Source'!$A:$AK,23,FALSE)=0,"-",VLOOKUP($AU964,'FE Source'!$A:$AK,23,FALSE))</f>
        <v>9.68</v>
      </c>
      <c r="BG964" s="215">
        <f>IF(VLOOKUP($AU964,'FE Source'!$A:$AK,24,FALSE)=0,"-",VLOOKUP($AU964,'FE Source'!$A:$AK,24,FALSE))</f>
        <v>-2.5</v>
      </c>
      <c r="BH964" s="215">
        <f>IF(VLOOKUP($AU964,'FE Source'!$A:$AK,25,FALSE)=0,"-",VLOOKUP($AU964,'FE Source'!$A:$AK,25,FALSE))</f>
        <v>-3.52</v>
      </c>
      <c r="BI964" s="215">
        <f>IF(VLOOKUP($AU964,'FE Source'!$A:$AK,26,FALSE)=0,"-",VLOOKUP($AU964,'FE Source'!$A:$AK,26,FALSE))</f>
        <v>10.67</v>
      </c>
      <c r="BJ964" s="215">
        <f>IF(VLOOKUP($AU964,'FE Source'!$A:$AK,27,FALSE)=0,"-",VLOOKUP($AU964,'FE Source'!$A:$AK,27,FALSE))</f>
        <v>0.96</v>
      </c>
      <c r="BK964" s="215">
        <f>IF(VLOOKUP($AU964,'FE Source'!$A:$AK,28,FALSE)=0,"-",VLOOKUP($AU964,'FE Source'!$A:$AK,28,FALSE))</f>
        <v>6.69</v>
      </c>
      <c r="BL964" s="215">
        <f>IF(VLOOKUP($AU964,'FE Source'!$A:$AK,29,FALSE)=0,"-",VLOOKUP($AU964,'FE Source'!$A:$AK,29,FALSE))</f>
        <v>-13.35</v>
      </c>
      <c r="BM964" s="215">
        <f>IF(VLOOKUP($AU964,'FE Source'!$A:$AK,30,FALSE)=0,"-",VLOOKUP($AU964,'FE Source'!$A:$AK,30,FALSE))</f>
        <v>9.92</v>
      </c>
      <c r="BN964" t="str">
        <f>IF(VLOOKUP($AU964,'FE Source'!$A:$AK,31,FALSE)="No Specified Index","-",IF(VLOOKUP($AU964,'FE Source'!$A:$AK,31,FALSE)=0,"-",VLOOKUP($AU964,'FE Source'!$A:$AK,31,FALSE)))</f>
        <v>-</v>
      </c>
      <c r="BO964" s="217">
        <f>IF(VLOOKUP($AU964,'FE Source'!$A:$AK,32,FALSE)=0,"-",VLOOKUP($AU964,'FE Source'!$A:$AK,32,FALSE))</f>
        <v>41535</v>
      </c>
      <c r="BP964" s="18">
        <f>IF(VLOOKUP($AU964,'FE Source'!$AZ:$BC,2,FALSE)=0,"-",VLOOKUP($AU964,'FE Source'!$AZ:$BC,2,FALSE))</f>
        <v>-3.3</v>
      </c>
      <c r="BQ964" s="18" t="str">
        <f>IF(VLOOKUP($AU964,'FE Source'!$AZ:$BC,3,FALSE)=0,"-",VLOOKUP($AU964,'FE Source'!$AZ:$BC,3,FALSE))</f>
        <v>-</v>
      </c>
      <c r="BR964" s="18" t="str">
        <f>IF(VLOOKUP($AU964,'FE Source'!$AZ:$BC,4,FALSE)=0,"-",VLOOKUP($AU964,'FE Source'!$AZ:$BC,4,FALSE))</f>
        <v>-</v>
      </c>
    </row>
    <row r="965" spans="3:70" ht="15">
      <c r="C965" s="650" t="str">
        <f>INDEX('UT - Retail'!$B$7:$B$1409,MATCH(AU965,'UT - Retail'!$U$7:$U$1409,0),1)</f>
        <v>Schroder ISF Global Multi-Asset Income A Dis AUD-H</v>
      </c>
      <c r="D965" s="650"/>
      <c r="E965" s="618" t="str">
        <f>VLOOKUP(C965,'UT - Retail'!$B:$K,8,FALSE)</f>
        <v>Mixed Assets</v>
      </c>
      <c r="F965" s="618" t="str">
        <f>VLOOKUP(C965,'UT - Retail'!$B:$K,9,FALSE)</f>
        <v>Global</v>
      </c>
      <c r="G965" s="618" t="str">
        <f>VLOOKUP(C965,'UT - Retail'!$B:$K,10,FALSE)</f>
        <v>General</v>
      </c>
      <c r="H965" s="82" t="str">
        <f>VLOOKUP(C965,'UT - Retail'!$B:$N,13,FALSE)</f>
        <v>No</v>
      </c>
      <c r="I965" s="82" t="str">
        <f>VLOOKUP(C965,'UT - Retail'!$B:$Q,14,FALSE)</f>
        <v>No</v>
      </c>
      <c r="J965" s="618" t="str">
        <f>VLOOKUP(C965,'UT - Retail'!$B:$Q,11,FALSE)</f>
        <v>Yes</v>
      </c>
      <c r="K965" s="130" t="str">
        <f>VLOOKUP(C965,'UT - Retail'!$B:$P,15,FALSE)</f>
        <v>No</v>
      </c>
      <c r="L965" s="82" t="str">
        <f>VLOOKUP(C965,'UT - Retail'!$B:$Q,16,FALSE)</f>
        <v>Both</v>
      </c>
      <c r="M965" s="618" t="str">
        <f>VLOOKUP(C965,'UT - Retail'!$B:$K,6,FALSE)</f>
        <v>AUD</v>
      </c>
      <c r="N965" s="618" t="str">
        <f>IFERROR(IF(MATCH(C965,'Portfolio Construction'!$AL:$AL,0),"Yes","No"),"No")</f>
        <v>No</v>
      </c>
      <c r="O965" s="618" t="str">
        <f>IFERROR(IF(MATCH(C965,'Portfolio Construction'!$AN:$AN,0),"Yes","No"),"No")</f>
        <v>No</v>
      </c>
      <c r="P965" s="618" t="str">
        <f>IFERROR(IF(MATCH(C965,'Portfolio Construction'!$AP:$AP,0),"Yes","No"),"No")</f>
        <v>No</v>
      </c>
      <c r="Q965" s="618" t="str">
        <f>IFERROR(IF(MATCH(C965,'Portfolio Construction'!$AR:$AR,0),"Yes","No"),"No")</f>
        <v>No</v>
      </c>
      <c r="R965" s="618" t="str">
        <f>IFERROR(IF(MATCH(C965,'Portfolio Construction'!$AT:$AT,0),"Yes","No"),"No")</f>
        <v>No</v>
      </c>
      <c r="S965" s="618" t="str">
        <f>IFERROR(IF(MATCH(C965,'Portfolio Construction'!$AV:$AV,0),"Yes","No"),"No")</f>
        <v>No</v>
      </c>
      <c r="T965" s="618" t="str">
        <f>IFERROR(IF(MATCH(C965,'Portfolio Construction'!$AX:$AX,0),"Yes","No"),"No")</f>
        <v>No</v>
      </c>
      <c r="U965" s="618" t="str">
        <f>IFERROR(IF(MATCH(C965,'Portfolio Construction'!$AZ:$AZ,0),"Yes","No"),"No")</f>
        <v>No</v>
      </c>
      <c r="V965" s="618" t="str">
        <f>IFERROR(IF(MATCH(C965,'Portfolio Construction'!$BB:$BB,0),"Yes","No"),"No")</f>
        <v>No</v>
      </c>
      <c r="W965" s="618">
        <f>IF(VLOOKUP($AU965,'FE Source'!$A:$W,3,FALSE)=0,"-",VLOOKUP($AU965,'FE Source'!$A:$W,3,FALSE))</f>
        <v>1.0900000000000001</v>
      </c>
      <c r="X965" s="618">
        <f>IF(VLOOKUP($AU965,'FE Source'!$A:$W,4,FALSE)=0,"-",VLOOKUP($AU965,'FE Source'!$A:$W,4,FALSE))</f>
        <v>4.83</v>
      </c>
      <c r="Y965" s="618">
        <f>IF(VLOOKUP($AU965,'FE Source'!$A:$W,5,FALSE)=0,"-",VLOOKUP($AU965,'FE Source'!$A:$W,5,FALSE))</f>
        <v>-3.3</v>
      </c>
      <c r="Z965" s="618">
        <f>IF(VLOOKUP($AU965,'FE Source'!$A:$W,6,FALSE)=0,"-",VLOOKUP($AU965,'FE Source'!$A:$W,6,FALSE))</f>
        <v>-2.13</v>
      </c>
      <c r="AA965" s="618">
        <f>IF(VLOOKUP($AU965,'FE Source'!$A:$W,7,FALSE)=0,"-",VLOOKUP($AU965,'FE Source'!$A:$W,7,FALSE))</f>
        <v>-1.61</v>
      </c>
      <c r="AB965" s="618">
        <f>IF(VLOOKUP($AU965,'FE Source'!$A:$W,8,FALSE)=0,"-",VLOOKUP($AU965,'FE Source'!$A:$W,8,FALSE))</f>
        <v>2.2599999999999998</v>
      </c>
      <c r="AC965" s="632">
        <f>IF(VLOOKUP($AU965,'FE Source'!$A:$W,9,FALSE)=0,"-",VLOOKUP($AU965,'FE Source'!$A:$W,9,FALSE))</f>
        <v>-0.7</v>
      </c>
      <c r="AD965" s="634">
        <f>IF(VLOOKUP($AU965,'FE Source'!$A:$W,10,FALSE)=0,"-",VLOOKUP($AU965,'FE Source'!$A:$W,10,FALSE))</f>
        <v>1.64</v>
      </c>
      <c r="AE965" s="618">
        <f>IF(VLOOKUP($AU965,'FE Source'!$A:$W,11,FALSE)=0,"-",VLOOKUP($AU965,'FE Source'!$A:$W,11,FALSE))</f>
        <v>12.3</v>
      </c>
      <c r="AF965" s="618">
        <f>IF(VLOOKUP($AU965,'FE Source'!$A:$W,12,FALSE)=0,"-",VLOOKUP($AU965,'FE Source'!$A:$W,12,FALSE))</f>
        <v>-0.01</v>
      </c>
      <c r="AG965" s="618">
        <f>IF(VLOOKUP($AU965,'FE Source'!$A:$W,14,FALSE)=0,"-",VLOOKUP($AU965,'FE Source'!$A:$W,14,FALSE))</f>
        <v>-15.66</v>
      </c>
      <c r="AH965" s="102"/>
      <c r="AI965" s="618">
        <f>IF(VLOOKUP($AU965,'FE Source'!$A:$Y,20,FALSE)=0,"-",VLOOKUP($AU965,'FE Source'!$A:$Y,20,FALSE))</f>
        <v>125.63</v>
      </c>
      <c r="AJ965" s="102"/>
      <c r="AK965" s="102"/>
      <c r="AL965" s="632">
        <f>IF(VLOOKUP($AU965,'FE Source'!$A:$Y,19,FALSE)=0,"-",VLOOKUP($AU965,'FE Source'!$A:$Y,19,FALSE))</f>
        <v>154.01</v>
      </c>
      <c r="AM965" s="102"/>
      <c r="AN965" s="635">
        <f>IF(VLOOKUP($AU965,'FE Source'!$A:$W,13,FALSE)=0,"-",VLOOKUP($AU965,'FE Source'!$A:$W,13,FALSE))</f>
        <v>1070.5999999999999</v>
      </c>
      <c r="AO965" s="634">
        <f>IF(J965="no","-",IF(VLOOKUP($AU965,'FE Source'!$A:$W,15,FALSE)=0,"-",VLOOKUP($AU965,'FE Source'!$A:$W,15,FALSE)))</f>
        <v>6.47</v>
      </c>
      <c r="AP965" s="618" t="str">
        <f>IF(AO965="-","-",IF(VLOOKUP($AU965,'FE Source'!$A:$Z,21,FALSE)=0,"-",IF(VLOOKUP($AU965,'FE Source'!$A:$Z,21,FALSE)=2,"Semi-Annual",IF(VLOOKUP($AU965,'FE Source'!$A:$Z,21,FALSE)=4,"Quarterly",IF(VLOOKUP($AU965,'FE Source'!$A:$Z,21,FALSE)=12,"Monthly","Annual")))))</f>
        <v>Monthly</v>
      </c>
      <c r="AQ965" s="632">
        <f t="array" ref="AQ965">IF(VLOOKUP($AU965,'FE Source'!$A:$W,16,FALSE)=0,"-",VLOOKUP($AU965,'FE Source'!$A:$W,16,FALSE))</f>
        <v>1.58</v>
      </c>
      <c r="AR965" s="636" t="str">
        <f>IF(VLOOKUP($AU965,'FE Source'!$A:$W,17,FALSE)=0,"-",VLOOKUP($AU965,'FE Source'!$A:$W,17,FALSE))</f>
        <v>-</v>
      </c>
      <c r="AS965" s="634">
        <f>IF(VLOOKUP($AU965,'FE Source'!$AN:$AS,4,FALSE)="",VLOOKUP($AU965,'FE Source'!$AN:$AS,3,FALSE),VLOOKUP($AU965,'FE Source'!$AN:$AS,4,FALSE))</f>
        <v>68.5</v>
      </c>
      <c r="AT965" s="637">
        <f>IF(VLOOKUP($AU965,'FE Source'!$AN:$AS,5,FALSE)=0,"-",VLOOKUP($AU965,'FE Source'!$AN:$AS,5,FALSE))</f>
        <v>45783</v>
      </c>
      <c r="AU965" s="636" t="s">
        <v>922</v>
      </c>
      <c r="BE965" s="215">
        <f>IF(VLOOKUP($AU965,'FE Source'!$A:$AK,22,FALSE)=0,"-",VLOOKUP($AU965,'FE Source'!$A:$AK,22,FALSE))</f>
        <v>-9.65</v>
      </c>
      <c r="BF965" s="215">
        <f>IF(VLOOKUP($AU965,'FE Source'!$A:$AK,23,FALSE)=0,"-",VLOOKUP($AU965,'FE Source'!$A:$AK,23,FALSE))</f>
        <v>10.15</v>
      </c>
      <c r="BG965" s="215">
        <f>IF(VLOOKUP($AU965,'FE Source'!$A:$AK,24,FALSE)=0,"-",VLOOKUP($AU965,'FE Source'!$A:$AK,24,FALSE))</f>
        <v>5.93</v>
      </c>
      <c r="BH965" s="215">
        <f>IF(VLOOKUP($AU965,'FE Source'!$A:$AK,25,FALSE)=0,"-",VLOOKUP($AU965,'FE Source'!$A:$AK,25,FALSE))</f>
        <v>-13.31</v>
      </c>
      <c r="BI965" s="215">
        <f>IF(VLOOKUP($AU965,'FE Source'!$A:$AK,26,FALSE)=0,"-",VLOOKUP($AU965,'FE Source'!$A:$AK,26,FALSE))</f>
        <v>9.27</v>
      </c>
      <c r="BJ965" s="215">
        <f>IF(VLOOKUP($AU965,'FE Source'!$A:$AK,27,FALSE)=0,"-",VLOOKUP($AU965,'FE Source'!$A:$AK,27,FALSE))</f>
        <v>9.02</v>
      </c>
      <c r="BK965" s="215">
        <f>IF(VLOOKUP($AU965,'FE Source'!$A:$AK,28,FALSE)=0,"-",VLOOKUP($AU965,'FE Source'!$A:$AK,28,FALSE))</f>
        <v>-0.12</v>
      </c>
      <c r="BL965" s="215">
        <f>IF(VLOOKUP($AU965,'FE Source'!$A:$AK,29,FALSE)=0,"-",VLOOKUP($AU965,'FE Source'!$A:$AK,29,FALSE))</f>
        <v>-20.29</v>
      </c>
      <c r="BM965" s="215">
        <f>IF(VLOOKUP($AU965,'FE Source'!$A:$AK,30,FALSE)=0,"-",VLOOKUP($AU965,'FE Source'!$A:$AK,30,FALSE))</f>
        <v>8.56</v>
      </c>
      <c r="BN965" t="str">
        <f>IF(VLOOKUP($AU965,'FE Source'!$A:$AK,31,FALSE)="No Specified Index","-",IF(VLOOKUP($AU965,'FE Source'!$A:$AK,31,FALSE)=0,"-",VLOOKUP($AU965,'FE Source'!$A:$AK,31,FALSE)))</f>
        <v>-</v>
      </c>
      <c r="BO965" s="217">
        <f>IF(VLOOKUP($AU965,'FE Source'!$A:$AK,32,FALSE)=0,"-",VLOOKUP($AU965,'FE Source'!$A:$AK,32,FALSE))</f>
        <v>41381</v>
      </c>
      <c r="BP965" s="18">
        <f>IF(VLOOKUP($AU965,'FE Source'!$AZ:$BC,2,FALSE)=0,"-",VLOOKUP($AU965,'FE Source'!$AZ:$BC,2,FALSE))</f>
        <v>-7.6</v>
      </c>
      <c r="BQ965" s="18" t="str">
        <f>IF(VLOOKUP($AU965,'FE Source'!$AZ:$BC,3,FALSE)=0,"-",VLOOKUP($AU965,'FE Source'!$AZ:$BC,3,FALSE))</f>
        <v>-</v>
      </c>
      <c r="BR965" s="18" t="str">
        <f>IF(VLOOKUP($AU965,'FE Source'!$AZ:$BC,4,FALSE)=0,"-",VLOOKUP($AU965,'FE Source'!$AZ:$BC,4,FALSE))</f>
        <v>-</v>
      </c>
    </row>
    <row r="966" spans="3:70" ht="15">
      <c r="C966" s="650" t="str">
        <f>INDEX('UT - Retail'!$B$7:$B$1409,MATCH(AU966,'UT - Retail'!$U$7:$U$1409,0),1)</f>
        <v>Schroder ISF Global Multi-Asset Income A Dis GBP-H</v>
      </c>
      <c r="D966" s="650"/>
      <c r="E966" s="618" t="str">
        <f>VLOOKUP(C966,'UT - Retail'!$B:$K,8,FALSE)</f>
        <v>Mixed Assets</v>
      </c>
      <c r="F966" s="618" t="str">
        <f>VLOOKUP(C966,'UT - Retail'!$B:$K,9,FALSE)</f>
        <v>Global</v>
      </c>
      <c r="G966" s="618" t="str">
        <f>VLOOKUP(C966,'UT - Retail'!$B:$K,10,FALSE)</f>
        <v>General</v>
      </c>
      <c r="H966" s="82" t="str">
        <f>VLOOKUP(C966,'UT - Retail'!$B:$N,13,FALSE)</f>
        <v>No</v>
      </c>
      <c r="I966" s="82" t="str">
        <f>VLOOKUP(C966,'UT - Retail'!$B:$Q,14,FALSE)</f>
        <v>No</v>
      </c>
      <c r="J966" s="618" t="str">
        <f>VLOOKUP(C966,'UT - Retail'!$B:$Q,11,FALSE)</f>
        <v>Yes</v>
      </c>
      <c r="K966" s="130" t="str">
        <f>VLOOKUP(C966,'UT - Retail'!$B:$P,15,FALSE)</f>
        <v>No</v>
      </c>
      <c r="L966" s="82" t="str">
        <f>VLOOKUP(C966,'UT - Retail'!$B:$Q,16,FALSE)</f>
        <v>iFast</v>
      </c>
      <c r="M966" s="618" t="str">
        <f>VLOOKUP(C966,'UT - Retail'!$B:$K,6,FALSE)</f>
        <v>GBP</v>
      </c>
      <c r="N966" s="618" t="str">
        <f>IFERROR(IF(MATCH(C966,'Portfolio Construction'!$AL:$AL,0),"Yes","No"),"No")</f>
        <v>No</v>
      </c>
      <c r="O966" s="618" t="str">
        <f>IFERROR(IF(MATCH(C966,'Portfolio Construction'!$AN:$AN,0),"Yes","No"),"No")</f>
        <v>No</v>
      </c>
      <c r="P966" s="618" t="str">
        <f>IFERROR(IF(MATCH(C966,'Portfolio Construction'!$AP:$AP,0),"Yes","No"),"No")</f>
        <v>No</v>
      </c>
      <c r="Q966" s="618" t="str">
        <f>IFERROR(IF(MATCH(C966,'Portfolio Construction'!$AR:$AR,0),"Yes","No"),"No")</f>
        <v>No</v>
      </c>
      <c r="R966" s="618" t="str">
        <f>IFERROR(IF(MATCH(C966,'Portfolio Construction'!$AT:$AT,0),"Yes","No"),"No")</f>
        <v>No</v>
      </c>
      <c r="S966" s="618" t="str">
        <f>IFERROR(IF(MATCH(C966,'Portfolio Construction'!$AV:$AV,0),"Yes","No"),"No")</f>
        <v>No</v>
      </c>
      <c r="T966" s="618" t="str">
        <f>IFERROR(IF(MATCH(C966,'Portfolio Construction'!$AX:$AX,0),"Yes","No"),"No")</f>
        <v>No</v>
      </c>
      <c r="U966" s="618" t="str">
        <f>IFERROR(IF(MATCH(C966,'Portfolio Construction'!$AZ:$AZ,0),"Yes","No"),"No")</f>
        <v>No</v>
      </c>
      <c r="V966" s="618" t="str">
        <f>IFERROR(IF(MATCH(C966,'Portfolio Construction'!$BB:$BB,0),"Yes","No"),"No")</f>
        <v>No</v>
      </c>
      <c r="W966" s="618" t="e">
        <f>IF(VLOOKUP($AU966,'FE Source'!$A:$W,3,FALSE)=0,"-",VLOOKUP($AU966,'FE Source'!$A:$W,3,FALSE))</f>
        <v>#N/A</v>
      </c>
      <c r="X966" s="618" t="e">
        <f>IF(VLOOKUP($AU966,'FE Source'!$A:$W,4,FALSE)=0,"-",VLOOKUP($AU966,'FE Source'!$A:$W,4,FALSE))</f>
        <v>#N/A</v>
      </c>
      <c r="Y966" s="618" t="e">
        <f>IF(VLOOKUP($AU966,'FE Source'!$A:$W,5,FALSE)=0,"-",VLOOKUP($AU966,'FE Source'!$A:$W,5,FALSE))</f>
        <v>#N/A</v>
      </c>
      <c r="Z966" s="618" t="e">
        <f>IF(VLOOKUP($AU966,'FE Source'!$A:$W,6,FALSE)=0,"-",VLOOKUP($AU966,'FE Source'!$A:$W,6,FALSE))</f>
        <v>#N/A</v>
      </c>
      <c r="AA966" s="618" t="e">
        <f>IF(VLOOKUP($AU966,'FE Source'!$A:$W,7,FALSE)=0,"-",VLOOKUP($AU966,'FE Source'!$A:$W,7,FALSE))</f>
        <v>#N/A</v>
      </c>
      <c r="AB966" s="618" t="e">
        <f>IF(VLOOKUP($AU966,'FE Source'!$A:$W,8,FALSE)=0,"-",VLOOKUP($AU966,'FE Source'!$A:$W,8,FALSE))</f>
        <v>#N/A</v>
      </c>
      <c r="AC966" s="632" t="e">
        <f>IF(VLOOKUP($AU966,'FE Source'!$A:$W,9,FALSE)=0,"-",VLOOKUP($AU966,'FE Source'!$A:$W,9,FALSE))</f>
        <v>#N/A</v>
      </c>
      <c r="AD966" s="634" t="e">
        <f>IF(VLOOKUP($AU966,'FE Source'!$A:$W,10,FALSE)=0,"-",VLOOKUP($AU966,'FE Source'!$A:$W,10,FALSE))</f>
        <v>#N/A</v>
      </c>
      <c r="AE966" s="618" t="e">
        <f>IF(VLOOKUP($AU966,'FE Source'!$A:$W,11,FALSE)=0,"-",VLOOKUP($AU966,'FE Source'!$A:$W,11,FALSE))</f>
        <v>#N/A</v>
      </c>
      <c r="AF966" s="618" t="e">
        <f>IF(VLOOKUP($AU966,'FE Source'!$A:$W,12,FALSE)=0,"-",VLOOKUP($AU966,'FE Source'!$A:$W,12,FALSE))</f>
        <v>#N/A</v>
      </c>
      <c r="AG966" s="618" t="e">
        <f>IF(VLOOKUP($AU966,'FE Source'!$A:$W,14,FALSE)=0,"-",VLOOKUP($AU966,'FE Source'!$A:$W,14,FALSE))</f>
        <v>#N/A</v>
      </c>
      <c r="AH966" s="102"/>
      <c r="AI966" s="618" t="e">
        <f>IF(VLOOKUP($AU966,'FE Source'!$A:$Y,20,FALSE)=0,"-",VLOOKUP($AU966,'FE Source'!$A:$Y,20,FALSE))</f>
        <v>#N/A</v>
      </c>
      <c r="AJ966" s="102"/>
      <c r="AK966" s="102"/>
      <c r="AL966" s="632" t="e">
        <f>IF(VLOOKUP($AU966,'FE Source'!$A:$Y,19,FALSE)=0,"-",VLOOKUP($AU966,'FE Source'!$A:$Y,19,FALSE))</f>
        <v>#N/A</v>
      </c>
      <c r="AM966" s="102"/>
      <c r="AN966" s="635" t="e">
        <f>IF(VLOOKUP($AU966,'FE Source'!$A:$W,13,FALSE)=0,"-",VLOOKUP($AU966,'FE Source'!$A:$W,13,FALSE))</f>
        <v>#N/A</v>
      </c>
      <c r="AO966" s="634" t="e">
        <f>IF(J966="no","-",IF(VLOOKUP($AU966,'FE Source'!$A:$W,15,FALSE)=0,"-",VLOOKUP($AU966,'FE Source'!$A:$W,15,FALSE)))</f>
        <v>#N/A</v>
      </c>
      <c r="AP966" s="618" t="e">
        <f>IF(AO966="-","-",IF(VLOOKUP($AU966,'FE Source'!$A:$Z,21,FALSE)=0,"-",IF(VLOOKUP($AU966,'FE Source'!$A:$Z,21,FALSE)=2,"Semi-Annual",IF(VLOOKUP($AU966,'FE Source'!$A:$Z,21,FALSE)=4,"Quarterly",IF(VLOOKUP($AU966,'FE Source'!$A:$Z,21,FALSE)=12,"Monthly","Annual")))))</f>
        <v>#N/A</v>
      </c>
      <c r="AQ966" s="632" t="e">
        <f t="array" ref="AQ966">IF(VLOOKUP($AU966,'FE Source'!$A:$W,16,FALSE)=0,"-",VLOOKUP($AU966,'FE Source'!$A:$W,16,FALSE))</f>
        <v>#N/A</v>
      </c>
      <c r="AR966" s="636" t="e">
        <f>IF(VLOOKUP($AU966,'FE Source'!$A:$W,17,FALSE)=0,"-",VLOOKUP($AU966,'FE Source'!$A:$W,17,FALSE))</f>
        <v>#N/A</v>
      </c>
      <c r="AS966" s="634" t="e">
        <f>IF(VLOOKUP($AU966,'FE Source'!$AN:$AS,4,FALSE)="",VLOOKUP($AU966,'FE Source'!$AN:$AS,3,FALSE),VLOOKUP($AU966,'FE Source'!$AN:$AS,4,FALSE))</f>
        <v>#N/A</v>
      </c>
      <c r="AT966" s="637" t="e">
        <f>IF(VLOOKUP($AU966,'FE Source'!$AN:$AS,5,FALSE)=0,"-",VLOOKUP($AU966,'FE Source'!$AN:$AS,5,FALSE))</f>
        <v>#N/A</v>
      </c>
      <c r="AU966" s="636" t="s">
        <v>6090</v>
      </c>
      <c r="BE966" s="215" t="e">
        <f>IF(VLOOKUP($AU966,'FE Source'!$A:$AK,22,FALSE)=0,"-",VLOOKUP($AU966,'FE Source'!$A:$AK,22,FALSE))</f>
        <v>#N/A</v>
      </c>
      <c r="BF966" s="215" t="e">
        <f>IF(VLOOKUP($AU966,'FE Source'!$A:$AK,23,FALSE)=0,"-",VLOOKUP($AU966,'FE Source'!$A:$AK,23,FALSE))</f>
        <v>#N/A</v>
      </c>
      <c r="BG966" s="215" t="e">
        <f>IF(VLOOKUP($AU966,'FE Source'!$A:$AK,24,FALSE)=0,"-",VLOOKUP($AU966,'FE Source'!$A:$AK,24,FALSE))</f>
        <v>#N/A</v>
      </c>
      <c r="BH966" s="215" t="e">
        <f>IF(VLOOKUP($AU966,'FE Source'!$A:$AK,25,FALSE)=0,"-",VLOOKUP($AU966,'FE Source'!$A:$AK,25,FALSE))</f>
        <v>#N/A</v>
      </c>
      <c r="BI966" s="215" t="e">
        <f>IF(VLOOKUP($AU966,'FE Source'!$A:$AK,26,FALSE)=0,"-",VLOOKUP($AU966,'FE Source'!$A:$AK,26,FALSE))</f>
        <v>#N/A</v>
      </c>
      <c r="BJ966" s="215" t="e">
        <f>IF(VLOOKUP($AU966,'FE Source'!$A:$AK,27,FALSE)=0,"-",VLOOKUP($AU966,'FE Source'!$A:$AK,27,FALSE))</f>
        <v>#N/A</v>
      </c>
      <c r="BK966" s="215" t="e">
        <f>IF(VLOOKUP($AU966,'FE Source'!$A:$AK,28,FALSE)=0,"-",VLOOKUP($AU966,'FE Source'!$A:$AK,28,FALSE))</f>
        <v>#N/A</v>
      </c>
      <c r="BL966" s="215" t="e">
        <f>IF(VLOOKUP($AU966,'FE Source'!$A:$AK,29,FALSE)=0,"-",VLOOKUP($AU966,'FE Source'!$A:$AK,29,FALSE))</f>
        <v>#N/A</v>
      </c>
      <c r="BM966" s="215" t="e">
        <f>IF(VLOOKUP($AU966,'FE Source'!$A:$AK,30,FALSE)=0,"-",VLOOKUP($AU966,'FE Source'!$A:$AK,30,FALSE))</f>
        <v>#N/A</v>
      </c>
      <c r="BN966" t="e">
        <f>IF(VLOOKUP($AU966,'FE Source'!$A:$AK,31,FALSE)="No Specified Index","-",IF(VLOOKUP($AU966,'FE Source'!$A:$AK,31,FALSE)=0,"-",VLOOKUP($AU966,'FE Source'!$A:$AK,31,FALSE)))</f>
        <v>#N/A</v>
      </c>
      <c r="BO966" s="217" t="e">
        <f>IF(VLOOKUP($AU966,'FE Source'!$A:$AK,32,FALSE)=0,"-",VLOOKUP($AU966,'FE Source'!$A:$AK,32,FALSE))</f>
        <v>#N/A</v>
      </c>
      <c r="BP966" s="18" t="e">
        <f>IF(VLOOKUP($AU966,'FE Source'!$AZ:$BC,2,FALSE)=0,"-",VLOOKUP($AU966,'FE Source'!$AZ:$BC,2,FALSE))</f>
        <v>#N/A</v>
      </c>
      <c r="BQ966" s="18" t="e">
        <f>IF(VLOOKUP($AU966,'FE Source'!$AZ:$BC,3,FALSE)=0,"-",VLOOKUP($AU966,'FE Source'!$AZ:$BC,3,FALSE))</f>
        <v>#N/A</v>
      </c>
      <c r="BR966" s="18" t="e">
        <f>IF(VLOOKUP($AU966,'FE Source'!$AZ:$BC,4,FALSE)=0,"-",VLOOKUP($AU966,'FE Source'!$AZ:$BC,4,FALSE))</f>
        <v>#N/A</v>
      </c>
    </row>
    <row r="967" spans="3:70" ht="15">
      <c r="C967" s="650" t="str">
        <f>INDEX('UT - Retail'!$B$7:$B$1409,MATCH(AU967,'UT - Retail'!$U$7:$U$1409,0),1)</f>
        <v>Schroder ISF Global Multi-Asset Income A Dis RMB-H</v>
      </c>
      <c r="D967" s="650"/>
      <c r="E967" s="618" t="str">
        <f>VLOOKUP(C967,'UT - Retail'!$B:$K,8,FALSE)</f>
        <v>Mixed Assets</v>
      </c>
      <c r="F967" s="618" t="str">
        <f>VLOOKUP(C967,'UT - Retail'!$B:$K,9,FALSE)</f>
        <v>Global</v>
      </c>
      <c r="G967" s="618" t="str">
        <f>VLOOKUP(C967,'UT - Retail'!$B:$K,10,FALSE)</f>
        <v>General</v>
      </c>
      <c r="H967" s="82" t="str">
        <f>VLOOKUP(C967,'UT - Retail'!$B:$N,13,FALSE)</f>
        <v>No</v>
      </c>
      <c r="I967" s="82" t="str">
        <f>VLOOKUP(C967,'UT - Retail'!$B:$Q,14,FALSE)</f>
        <v>No</v>
      </c>
      <c r="J967" s="618" t="str">
        <f>VLOOKUP(C967,'UT - Retail'!$B:$Q,11,FALSE)</f>
        <v>Yes</v>
      </c>
      <c r="K967" s="130" t="str">
        <f>VLOOKUP(C967,'UT - Retail'!$B:$P,15,FALSE)</f>
        <v>No</v>
      </c>
      <c r="L967" s="82" t="str">
        <f>VLOOKUP(C967,'UT - Retail'!$B:$Q,16,FALSE)</f>
        <v>iFast</v>
      </c>
      <c r="M967" s="618" t="str">
        <f>VLOOKUP(C967,'UT - Retail'!$B:$K,6,FALSE)</f>
        <v>CNH</v>
      </c>
      <c r="N967" s="618" t="str">
        <f>IFERROR(IF(MATCH(C967,'Portfolio Construction'!$AL:$AL,0),"Yes","No"),"No")</f>
        <v>No</v>
      </c>
      <c r="O967" s="618" t="str">
        <f>IFERROR(IF(MATCH(C967,'Portfolio Construction'!$AN:$AN,0),"Yes","No"),"No")</f>
        <v>No</v>
      </c>
      <c r="P967" s="618" t="str">
        <f>IFERROR(IF(MATCH(C967,'Portfolio Construction'!$AP:$AP,0),"Yes","No"),"No")</f>
        <v>No</v>
      </c>
      <c r="Q967" s="618" t="str">
        <f>IFERROR(IF(MATCH(C967,'Portfolio Construction'!$AR:$AR,0),"Yes","No"),"No")</f>
        <v>No</v>
      </c>
      <c r="R967" s="618" t="str">
        <f>IFERROR(IF(MATCH(C967,'Portfolio Construction'!$AT:$AT,0),"Yes","No"),"No")</f>
        <v>No</v>
      </c>
      <c r="S967" s="618" t="str">
        <f>IFERROR(IF(MATCH(C967,'Portfolio Construction'!$AV:$AV,0),"Yes","No"),"No")</f>
        <v>No</v>
      </c>
      <c r="T967" s="618" t="str">
        <f>IFERROR(IF(MATCH(C967,'Portfolio Construction'!$AX:$AX,0),"Yes","No"),"No")</f>
        <v>No</v>
      </c>
      <c r="U967" s="618" t="str">
        <f>IFERROR(IF(MATCH(C967,'Portfolio Construction'!$AZ:$AZ,0),"Yes","No"),"No")</f>
        <v>No</v>
      </c>
      <c r="V967" s="618" t="str">
        <f>IFERROR(IF(MATCH(C967,'Portfolio Construction'!$BB:$BB,0),"Yes","No"),"No")</f>
        <v>No</v>
      </c>
      <c r="W967" s="618" t="e">
        <f>IF(VLOOKUP($AU967,'FE Source'!$A:$W,3,FALSE)=0,"-",VLOOKUP($AU967,'FE Source'!$A:$W,3,FALSE))</f>
        <v>#N/A</v>
      </c>
      <c r="X967" s="618" t="e">
        <f>IF(VLOOKUP($AU967,'FE Source'!$A:$W,4,FALSE)=0,"-",VLOOKUP($AU967,'FE Source'!$A:$W,4,FALSE))</f>
        <v>#N/A</v>
      </c>
      <c r="Y967" s="618" t="e">
        <f>IF(VLOOKUP($AU967,'FE Source'!$A:$W,5,FALSE)=0,"-",VLOOKUP($AU967,'FE Source'!$A:$W,5,FALSE))</f>
        <v>#N/A</v>
      </c>
      <c r="Z967" s="618" t="e">
        <f>IF(VLOOKUP($AU967,'FE Source'!$A:$W,6,FALSE)=0,"-",VLOOKUP($AU967,'FE Source'!$A:$W,6,FALSE))</f>
        <v>#N/A</v>
      </c>
      <c r="AA967" s="618" t="e">
        <f>IF(VLOOKUP($AU967,'FE Source'!$A:$W,7,FALSE)=0,"-",VLOOKUP($AU967,'FE Source'!$A:$W,7,FALSE))</f>
        <v>#N/A</v>
      </c>
      <c r="AB967" s="618" t="e">
        <f>IF(VLOOKUP($AU967,'FE Source'!$A:$W,8,FALSE)=0,"-",VLOOKUP($AU967,'FE Source'!$A:$W,8,FALSE))</f>
        <v>#N/A</v>
      </c>
      <c r="AC967" s="632" t="e">
        <f>IF(VLOOKUP($AU967,'FE Source'!$A:$W,9,FALSE)=0,"-",VLOOKUP($AU967,'FE Source'!$A:$W,9,FALSE))</f>
        <v>#N/A</v>
      </c>
      <c r="AD967" s="634" t="e">
        <f>IF(VLOOKUP($AU967,'FE Source'!$A:$W,10,FALSE)=0,"-",VLOOKUP($AU967,'FE Source'!$A:$W,10,FALSE))</f>
        <v>#N/A</v>
      </c>
      <c r="AE967" s="618" t="e">
        <f>IF(VLOOKUP($AU967,'FE Source'!$A:$W,11,FALSE)=0,"-",VLOOKUP($AU967,'FE Source'!$A:$W,11,FALSE))</f>
        <v>#N/A</v>
      </c>
      <c r="AF967" s="618" t="e">
        <f>IF(VLOOKUP($AU967,'FE Source'!$A:$W,12,FALSE)=0,"-",VLOOKUP($AU967,'FE Source'!$A:$W,12,FALSE))</f>
        <v>#N/A</v>
      </c>
      <c r="AG967" s="618" t="e">
        <f>IF(VLOOKUP($AU967,'FE Source'!$A:$W,14,FALSE)=0,"-",VLOOKUP($AU967,'FE Source'!$A:$W,14,FALSE))</f>
        <v>#N/A</v>
      </c>
      <c r="AH967" s="102"/>
      <c r="AI967" s="618" t="e">
        <f>IF(VLOOKUP($AU967,'FE Source'!$A:$Y,20,FALSE)=0,"-",VLOOKUP($AU967,'FE Source'!$A:$Y,20,FALSE))</f>
        <v>#N/A</v>
      </c>
      <c r="AJ967" s="102"/>
      <c r="AK967" s="102"/>
      <c r="AL967" s="632" t="e">
        <f>IF(VLOOKUP($AU967,'FE Source'!$A:$Y,19,FALSE)=0,"-",VLOOKUP($AU967,'FE Source'!$A:$Y,19,FALSE))</f>
        <v>#N/A</v>
      </c>
      <c r="AM967" s="102"/>
      <c r="AN967" s="635" t="e">
        <f>IF(VLOOKUP($AU967,'FE Source'!$A:$W,13,FALSE)=0,"-",VLOOKUP($AU967,'FE Source'!$A:$W,13,FALSE))</f>
        <v>#N/A</v>
      </c>
      <c r="AO967" s="634" t="e">
        <f>IF(J967="no","-",IF(VLOOKUP($AU967,'FE Source'!$A:$W,15,FALSE)=0,"-",VLOOKUP($AU967,'FE Source'!$A:$W,15,FALSE)))</f>
        <v>#N/A</v>
      </c>
      <c r="AP967" s="618" t="e">
        <f>IF(AO967="-","-",IF(VLOOKUP($AU967,'FE Source'!$A:$Z,21,FALSE)=0,"-",IF(VLOOKUP($AU967,'FE Source'!$A:$Z,21,FALSE)=2,"Semi-Annual",IF(VLOOKUP($AU967,'FE Source'!$A:$Z,21,FALSE)=4,"Quarterly",IF(VLOOKUP($AU967,'FE Source'!$A:$Z,21,FALSE)=12,"Monthly","Annual")))))</f>
        <v>#N/A</v>
      </c>
      <c r="AQ967" s="632" t="e">
        <f t="array" ref="AQ967">IF(VLOOKUP($AU967,'FE Source'!$A:$W,16,FALSE)=0,"-",VLOOKUP($AU967,'FE Source'!$A:$W,16,FALSE))</f>
        <v>#N/A</v>
      </c>
      <c r="AR967" s="636" t="e">
        <f>IF(VLOOKUP($AU967,'FE Source'!$A:$W,17,FALSE)=0,"-",VLOOKUP($AU967,'FE Source'!$A:$W,17,FALSE))</f>
        <v>#N/A</v>
      </c>
      <c r="AS967" s="634" t="e">
        <f>IF(VLOOKUP($AU967,'FE Source'!$AN:$AS,4,FALSE)="",VLOOKUP($AU967,'FE Source'!$AN:$AS,3,FALSE),VLOOKUP($AU967,'FE Source'!$AN:$AS,4,FALSE))</f>
        <v>#N/A</v>
      </c>
      <c r="AT967" s="637" t="e">
        <f>IF(VLOOKUP($AU967,'FE Source'!$AN:$AS,5,FALSE)=0,"-",VLOOKUP($AU967,'FE Source'!$AN:$AS,5,FALSE))</f>
        <v>#N/A</v>
      </c>
      <c r="AU967" s="636" t="s">
        <v>2501</v>
      </c>
      <c r="BE967" s="215" t="e">
        <f>IF(VLOOKUP($AU967,'FE Source'!$A:$AK,22,FALSE)=0,"-",VLOOKUP($AU967,'FE Source'!$A:$AK,22,FALSE))</f>
        <v>#N/A</v>
      </c>
      <c r="BF967" s="215" t="e">
        <f>IF(VLOOKUP($AU967,'FE Source'!$A:$AK,23,FALSE)=0,"-",VLOOKUP($AU967,'FE Source'!$A:$AK,23,FALSE))</f>
        <v>#N/A</v>
      </c>
      <c r="BG967" s="215" t="e">
        <f>IF(VLOOKUP($AU967,'FE Source'!$A:$AK,24,FALSE)=0,"-",VLOOKUP($AU967,'FE Source'!$A:$AK,24,FALSE))</f>
        <v>#N/A</v>
      </c>
      <c r="BH967" s="215" t="e">
        <f>IF(VLOOKUP($AU967,'FE Source'!$A:$AK,25,FALSE)=0,"-",VLOOKUP($AU967,'FE Source'!$A:$AK,25,FALSE))</f>
        <v>#N/A</v>
      </c>
      <c r="BI967" s="215" t="e">
        <f>IF(VLOOKUP($AU967,'FE Source'!$A:$AK,26,FALSE)=0,"-",VLOOKUP($AU967,'FE Source'!$A:$AK,26,FALSE))</f>
        <v>#N/A</v>
      </c>
      <c r="BJ967" s="215" t="e">
        <f>IF(VLOOKUP($AU967,'FE Source'!$A:$AK,27,FALSE)=0,"-",VLOOKUP($AU967,'FE Source'!$A:$AK,27,FALSE))</f>
        <v>#N/A</v>
      </c>
      <c r="BK967" s="215" t="e">
        <f>IF(VLOOKUP($AU967,'FE Source'!$A:$AK,28,FALSE)=0,"-",VLOOKUP($AU967,'FE Source'!$A:$AK,28,FALSE))</f>
        <v>#N/A</v>
      </c>
      <c r="BL967" s="215" t="e">
        <f>IF(VLOOKUP($AU967,'FE Source'!$A:$AK,29,FALSE)=0,"-",VLOOKUP($AU967,'FE Source'!$A:$AK,29,FALSE))</f>
        <v>#N/A</v>
      </c>
      <c r="BM967" s="215" t="e">
        <f>IF(VLOOKUP($AU967,'FE Source'!$A:$AK,30,FALSE)=0,"-",VLOOKUP($AU967,'FE Source'!$A:$AK,30,FALSE))</f>
        <v>#N/A</v>
      </c>
      <c r="BN967" t="e">
        <f>IF(VLOOKUP($AU967,'FE Source'!$A:$AK,31,FALSE)="No Specified Index","-",IF(VLOOKUP($AU967,'FE Source'!$A:$AK,31,FALSE)=0,"-",VLOOKUP($AU967,'FE Source'!$A:$AK,31,FALSE)))</f>
        <v>#N/A</v>
      </c>
      <c r="BO967" s="217" t="e">
        <f>IF(VLOOKUP($AU967,'FE Source'!$A:$AK,32,FALSE)=0,"-",VLOOKUP($AU967,'FE Source'!$A:$AK,32,FALSE))</f>
        <v>#N/A</v>
      </c>
      <c r="BP967" s="18" t="e">
        <f>IF(VLOOKUP($AU967,'FE Source'!$AZ:$BC,2,FALSE)=0,"-",VLOOKUP($AU967,'FE Source'!$AZ:$BC,2,FALSE))</f>
        <v>#N/A</v>
      </c>
      <c r="BQ967" s="18" t="e">
        <f>IF(VLOOKUP($AU967,'FE Source'!$AZ:$BC,3,FALSE)=0,"-",VLOOKUP($AU967,'FE Source'!$AZ:$BC,3,FALSE))</f>
        <v>#N/A</v>
      </c>
      <c r="BR967" s="18" t="e">
        <f>IF(VLOOKUP($AU967,'FE Source'!$AZ:$BC,4,FALSE)=0,"-",VLOOKUP($AU967,'FE Source'!$AZ:$BC,4,FALSE))</f>
        <v>#N/A</v>
      </c>
    </row>
    <row r="968" spans="3:70" ht="15">
      <c r="C968" s="650" t="str">
        <f>INDEX('UT - Retail'!$B$7:$B$1409,MATCH(AU968,'UT - Retail'!$U$7:$U$1409,0),1)</f>
        <v>Schroder ISF Global Multi-Asset Income A Dis SGD</v>
      </c>
      <c r="D968" s="650"/>
      <c r="E968" s="618" t="str">
        <f>VLOOKUP(C968,'UT - Retail'!$B:$K,8,FALSE)</f>
        <v>Mixed Assets</v>
      </c>
      <c r="F968" s="618" t="str">
        <f>VLOOKUP(C968,'UT - Retail'!$B:$K,9,FALSE)</f>
        <v>Global</v>
      </c>
      <c r="G968" s="618" t="str">
        <f>VLOOKUP(C968,'UT - Retail'!$B:$K,10,FALSE)</f>
        <v>General</v>
      </c>
      <c r="H968" s="82" t="str">
        <f>VLOOKUP(C968,'UT - Retail'!$B:$N,13,FALSE)</f>
        <v>No</v>
      </c>
      <c r="I968" s="82" t="str">
        <f>VLOOKUP(C968,'UT - Retail'!$B:$Q,14,FALSE)</f>
        <v>No</v>
      </c>
      <c r="J968" s="618" t="str">
        <f>VLOOKUP(C968,'UT - Retail'!$B:$Q,11,FALSE)</f>
        <v>Yes</v>
      </c>
      <c r="K968" s="130" t="str">
        <f>VLOOKUP(C968,'UT - Retail'!$B:$P,15,FALSE)</f>
        <v>Yes</v>
      </c>
      <c r="L968" s="82" t="str">
        <f>VLOOKUP(C968,'UT - Retail'!$B:$Q,16,FALSE)</f>
        <v>Both</v>
      </c>
      <c r="M968" s="618" t="str">
        <f>VLOOKUP(C968,'UT - Retail'!$B:$K,6,FALSE)</f>
        <v>SGD</v>
      </c>
      <c r="N968" s="618" t="str">
        <f>IFERROR(IF(MATCH(C968,'Portfolio Construction'!$AL:$AL,0),"Yes","No"),"No")</f>
        <v>No</v>
      </c>
      <c r="O968" s="618" t="str">
        <f>IFERROR(IF(MATCH(C968,'Portfolio Construction'!$AN:$AN,0),"Yes","No"),"No")</f>
        <v>No</v>
      </c>
      <c r="P968" s="618" t="str">
        <f>IFERROR(IF(MATCH(C968,'Portfolio Construction'!$AP:$AP,0),"Yes","No"),"No")</f>
        <v>No</v>
      </c>
      <c r="Q968" s="618" t="str">
        <f>IFERROR(IF(MATCH(C968,'Portfolio Construction'!$AR:$AR,0),"Yes","No"),"No")</f>
        <v>No</v>
      </c>
      <c r="R968" s="618" t="str">
        <f>IFERROR(IF(MATCH(C968,'Portfolio Construction'!$AT:$AT,0),"Yes","No"),"No")</f>
        <v>No</v>
      </c>
      <c r="S968" s="618" t="str">
        <f>IFERROR(IF(MATCH(C968,'Portfolio Construction'!$AV:$AV,0),"Yes","No"),"No")</f>
        <v>No</v>
      </c>
      <c r="T968" s="618" t="str">
        <f>IFERROR(IF(MATCH(C968,'Portfolio Construction'!$AX:$AX,0),"Yes","No"),"No")</f>
        <v>No</v>
      </c>
      <c r="U968" s="618" t="str">
        <f>IFERROR(IF(MATCH(C968,'Portfolio Construction'!$AZ:$AZ,0),"Yes","No"),"No")</f>
        <v>No</v>
      </c>
      <c r="V968" s="618" t="str">
        <f>IFERROR(IF(MATCH(C968,'Portfolio Construction'!$BB:$BB,0),"Yes","No"),"No")</f>
        <v>No</v>
      </c>
      <c r="W968" s="618">
        <f>IF(VLOOKUP($AU968,'FE Source'!$A:$W,3,FALSE)=0,"-",VLOOKUP($AU968,'FE Source'!$A:$W,3,FALSE))</f>
        <v>-3.08</v>
      </c>
      <c r="X968" s="618">
        <f>IF(VLOOKUP($AU968,'FE Source'!$A:$W,4,FALSE)=0,"-",VLOOKUP($AU968,'FE Source'!$A:$W,4,FALSE))</f>
        <v>-1.64</v>
      </c>
      <c r="Y968" s="618">
        <f>IF(VLOOKUP($AU968,'FE Source'!$A:$W,5,FALSE)=0,"-",VLOOKUP($AU968,'FE Source'!$A:$W,5,FALSE))</f>
        <v>-1.63</v>
      </c>
      <c r="Z968" s="618">
        <f>IF(VLOOKUP($AU968,'FE Source'!$A:$W,6,FALSE)=0,"-",VLOOKUP($AU968,'FE Source'!$A:$W,6,FALSE))</f>
        <v>1.1499999999999999</v>
      </c>
      <c r="AA968" s="618">
        <f>IF(VLOOKUP($AU968,'FE Source'!$A:$W,7,FALSE)=0,"-",VLOOKUP($AU968,'FE Source'!$A:$W,7,FALSE))</f>
        <v>2.78</v>
      </c>
      <c r="AB968" s="618">
        <f>IF(VLOOKUP($AU968,'FE Source'!$A:$W,8,FALSE)=0,"-",VLOOKUP($AU968,'FE Source'!$A:$W,8,FALSE))</f>
        <v>3.26</v>
      </c>
      <c r="AC968" s="632">
        <f>IF(VLOOKUP($AU968,'FE Source'!$A:$W,9,FALSE)=0,"-",VLOOKUP($AU968,'FE Source'!$A:$W,9,FALSE))</f>
        <v>1.95</v>
      </c>
      <c r="AD968" s="634">
        <f>IF(VLOOKUP($AU968,'FE Source'!$A:$W,10,FALSE)=0,"-",VLOOKUP($AU968,'FE Source'!$A:$W,10,FALSE))</f>
        <v>0.69</v>
      </c>
      <c r="AE968" s="618">
        <f>IF(VLOOKUP($AU968,'FE Source'!$A:$W,11,FALSE)=0,"-",VLOOKUP($AU968,'FE Source'!$A:$W,11,FALSE))</f>
        <v>5.45</v>
      </c>
      <c r="AF968" s="618">
        <f>IF(VLOOKUP($AU968,'FE Source'!$A:$W,12,FALSE)=0,"-",VLOOKUP($AU968,'FE Source'!$A:$W,12,FALSE))</f>
        <v>0.06</v>
      </c>
      <c r="AG968" s="618">
        <f>IF(VLOOKUP($AU968,'FE Source'!$A:$W,14,FALSE)=0,"-",VLOOKUP($AU968,'FE Source'!$A:$W,14,FALSE))</f>
        <v>-7.16</v>
      </c>
      <c r="AH968" s="102"/>
      <c r="AI968" s="618">
        <f>IF(VLOOKUP($AU968,'FE Source'!$A:$Y,20,FALSE)=0,"-",VLOOKUP($AU968,'FE Source'!$A:$Y,20,FALSE))</f>
        <v>82.07</v>
      </c>
      <c r="AJ968" s="102"/>
      <c r="AK968" s="102"/>
      <c r="AL968" s="632">
        <f>IF(VLOOKUP($AU968,'FE Source'!$A:$Y,19,FALSE)=0,"-",VLOOKUP($AU968,'FE Source'!$A:$Y,19,FALSE))</f>
        <v>62.74</v>
      </c>
      <c r="AM968" s="102"/>
      <c r="AN968" s="635">
        <f>IF(VLOOKUP($AU968,'FE Source'!$A:$W,13,FALSE)=0,"-",VLOOKUP($AU968,'FE Source'!$A:$W,13,FALSE))</f>
        <v>1070.5999999999999</v>
      </c>
      <c r="AO968" s="634">
        <f>IF(J968="no","-",IF(VLOOKUP($AU968,'FE Source'!$A:$W,15,FALSE)=0,"-",VLOOKUP($AU968,'FE Source'!$A:$W,15,FALSE)))</f>
        <v>7.17</v>
      </c>
      <c r="AP968" s="618" t="str">
        <f>IF(AO968="-","-",IF(VLOOKUP($AU968,'FE Source'!$A:$Z,21,FALSE)=0,"-",IF(VLOOKUP($AU968,'FE Source'!$A:$Z,21,FALSE)=2,"Semi-Annual",IF(VLOOKUP($AU968,'FE Source'!$A:$Z,21,FALSE)=4,"Quarterly",IF(VLOOKUP($AU968,'FE Source'!$A:$Z,21,FALSE)=12,"Monthly","Annual")))))</f>
        <v>Monthly</v>
      </c>
      <c r="AQ968" s="632">
        <f t="array" ref="AQ968">IF(VLOOKUP($AU968,'FE Source'!$A:$W,16,FALSE)=0,"-",VLOOKUP($AU968,'FE Source'!$A:$W,16,FALSE))</f>
        <v>1.57</v>
      </c>
      <c r="AR968" s="636" t="str">
        <f>IF(VLOOKUP($AU968,'FE Source'!$A:$W,17,FALSE)=0,"-",VLOOKUP($AU968,'FE Source'!$A:$W,17,FALSE))</f>
        <v>Negative</v>
      </c>
      <c r="AS968" s="634">
        <f>IF(VLOOKUP($AU968,'FE Source'!$AN:$AS,4,FALSE)="",VLOOKUP($AU968,'FE Source'!$AN:$AS,3,FALSE),VLOOKUP($AU968,'FE Source'!$AN:$AS,4,FALSE))</f>
        <v>100.66</v>
      </c>
      <c r="AT968" s="637">
        <f>IF(VLOOKUP($AU968,'FE Source'!$AN:$AS,5,FALSE)=0,"-",VLOOKUP($AU968,'FE Source'!$AN:$AS,5,FALSE))</f>
        <v>45783</v>
      </c>
      <c r="AU968" s="636" t="s">
        <v>1409</v>
      </c>
      <c r="BE968" s="215">
        <f>IF(VLOOKUP($AU968,'FE Source'!$A:$AK,22,FALSE)=0,"-",VLOOKUP($AU968,'FE Source'!$A:$AK,22,FALSE))</f>
        <v>-0.55000000000000004</v>
      </c>
      <c r="BF968" s="215">
        <f>IF(VLOOKUP($AU968,'FE Source'!$A:$AK,23,FALSE)=0,"-",VLOOKUP($AU968,'FE Source'!$A:$AK,23,FALSE))</f>
        <v>9.68</v>
      </c>
      <c r="BG968" s="215">
        <f>IF(VLOOKUP($AU968,'FE Source'!$A:$AK,24,FALSE)=0,"-",VLOOKUP($AU968,'FE Source'!$A:$AK,24,FALSE))</f>
        <v>-2.5</v>
      </c>
      <c r="BH968" s="215">
        <f>IF(VLOOKUP($AU968,'FE Source'!$A:$AK,25,FALSE)=0,"-",VLOOKUP($AU968,'FE Source'!$A:$AK,25,FALSE))</f>
        <v>-3.51</v>
      </c>
      <c r="BI968" s="215">
        <f>IF(VLOOKUP($AU968,'FE Source'!$A:$AK,26,FALSE)=0,"-",VLOOKUP($AU968,'FE Source'!$A:$AK,26,FALSE))</f>
        <v>10.67</v>
      </c>
      <c r="BJ968" s="215">
        <f>IF(VLOOKUP($AU968,'FE Source'!$A:$AK,27,FALSE)=0,"-",VLOOKUP($AU968,'FE Source'!$A:$AK,27,FALSE))</f>
        <v>0.97</v>
      </c>
      <c r="BK968" s="215">
        <f>IF(VLOOKUP($AU968,'FE Source'!$A:$AK,28,FALSE)=0,"-",VLOOKUP($AU968,'FE Source'!$A:$AK,28,FALSE))</f>
        <v>6.69</v>
      </c>
      <c r="BL968" s="215">
        <f>IF(VLOOKUP($AU968,'FE Source'!$A:$AK,29,FALSE)=0,"-",VLOOKUP($AU968,'FE Source'!$A:$AK,29,FALSE))</f>
        <v>-13.36</v>
      </c>
      <c r="BM968" s="215">
        <f>IF(VLOOKUP($AU968,'FE Source'!$A:$AK,30,FALSE)=0,"-",VLOOKUP($AU968,'FE Source'!$A:$AK,30,FALSE))</f>
        <v>9.92</v>
      </c>
      <c r="BN968" t="str">
        <f>IF(VLOOKUP($AU968,'FE Source'!$A:$AK,31,FALSE)="No Specified Index","-",IF(VLOOKUP($AU968,'FE Source'!$A:$AK,31,FALSE)=0,"-",VLOOKUP($AU968,'FE Source'!$A:$AK,31,FALSE)))</f>
        <v>-</v>
      </c>
      <c r="BO968" s="217">
        <f>IF(VLOOKUP($AU968,'FE Source'!$A:$AK,32,FALSE)=0,"-",VLOOKUP($AU968,'FE Source'!$A:$AK,32,FALSE))</f>
        <v>42060</v>
      </c>
      <c r="BP968" s="18">
        <f>IF(VLOOKUP($AU968,'FE Source'!$AZ:$BC,2,FALSE)=0,"-",VLOOKUP($AU968,'FE Source'!$AZ:$BC,2,FALSE))</f>
        <v>-3.3</v>
      </c>
      <c r="BQ968" s="18" t="str">
        <f>IF(VLOOKUP($AU968,'FE Source'!$AZ:$BC,3,FALSE)=0,"-",VLOOKUP($AU968,'FE Source'!$AZ:$BC,3,FALSE))</f>
        <v>-</v>
      </c>
      <c r="BR968" s="18" t="str">
        <f>IF(VLOOKUP($AU968,'FE Source'!$AZ:$BC,4,FALSE)=0,"-",VLOOKUP($AU968,'FE Source'!$AZ:$BC,4,FALSE))</f>
        <v>-</v>
      </c>
    </row>
    <row r="969" spans="3:70" ht="15">
      <c r="C969" s="650" t="str">
        <f>INDEX('UT - Retail'!$B$7:$B$1409,MATCH(AU969,'UT - Retail'!$U$7:$U$1409,0),1)</f>
        <v>Schroder ISF Global Multi-Asset Income A Dis SGD-H</v>
      </c>
      <c r="D969" s="650"/>
      <c r="E969" s="618" t="str">
        <f>VLOOKUP(C969,'UT - Retail'!$B:$K,8,FALSE)</f>
        <v>Mixed Assets</v>
      </c>
      <c r="F969" s="618" t="str">
        <f>VLOOKUP(C969,'UT - Retail'!$B:$K,9,FALSE)</f>
        <v>Global</v>
      </c>
      <c r="G969" s="618" t="str">
        <f>VLOOKUP(C969,'UT - Retail'!$B:$K,10,FALSE)</f>
        <v>General</v>
      </c>
      <c r="H969" s="82" t="str">
        <f>VLOOKUP(C969,'UT - Retail'!$B:$N,13,FALSE)</f>
        <v>No</v>
      </c>
      <c r="I969" s="82" t="str">
        <f>VLOOKUP(C969,'UT - Retail'!$B:$Q,14,FALSE)</f>
        <v>No</v>
      </c>
      <c r="J969" s="618" t="str">
        <f>VLOOKUP(C969,'UT - Retail'!$B:$Q,11,FALSE)</f>
        <v>Yes</v>
      </c>
      <c r="K969" s="130" t="str">
        <f>VLOOKUP(C969,'UT - Retail'!$B:$P,15,FALSE)</f>
        <v>Yes</v>
      </c>
      <c r="L969" s="82" t="str">
        <f>VLOOKUP(C969,'UT - Retail'!$B:$Q,16,FALSE)</f>
        <v>Both</v>
      </c>
      <c r="M969" s="618" t="str">
        <f>VLOOKUP(C969,'UT - Retail'!$B:$K,6,FALSE)</f>
        <v>SGD</v>
      </c>
      <c r="N969" s="618" t="str">
        <f>IFERROR(IF(MATCH(C969,'Portfolio Construction'!$AL:$AL,0),"Yes","No"),"No")</f>
        <v>No</v>
      </c>
      <c r="O969" s="618" t="str">
        <f>IFERROR(IF(MATCH(C969,'Portfolio Construction'!$AN:$AN,0),"Yes","No"),"No")</f>
        <v>No</v>
      </c>
      <c r="P969" s="618" t="str">
        <f>IFERROR(IF(MATCH(C969,'Portfolio Construction'!$AP:$AP,0),"Yes","No"),"No")</f>
        <v>No</v>
      </c>
      <c r="Q969" s="618" t="str">
        <f>IFERROR(IF(MATCH(C969,'Portfolio Construction'!$AR:$AR,0),"Yes","No"),"No")</f>
        <v>No</v>
      </c>
      <c r="R969" s="618" t="str">
        <f>IFERROR(IF(MATCH(C969,'Portfolio Construction'!$AT:$AT,0),"Yes","No"),"No")</f>
        <v>No</v>
      </c>
      <c r="S969" s="618" t="str">
        <f>IFERROR(IF(MATCH(C969,'Portfolio Construction'!$AV:$AV,0),"Yes","No"),"No")</f>
        <v>No</v>
      </c>
      <c r="T969" s="618" t="str">
        <f>IFERROR(IF(MATCH(C969,'Portfolio Construction'!$AX:$AX,0),"Yes","No"),"No")</f>
        <v>No</v>
      </c>
      <c r="U969" s="618" t="str">
        <f>IFERROR(IF(MATCH(C969,'Portfolio Construction'!$AZ:$AZ,0),"Yes","No"),"No")</f>
        <v>No</v>
      </c>
      <c r="V969" s="618" t="str">
        <f>IFERROR(IF(MATCH(C969,'Portfolio Construction'!$BB:$BB,0),"Yes","No"),"No")</f>
        <v>No</v>
      </c>
      <c r="W969" s="618">
        <f>IF(VLOOKUP($AU969,'FE Source'!$A:$W,3,FALSE)=0,"-",VLOOKUP($AU969,'FE Source'!$A:$W,3,FALSE))</f>
        <v>1.88</v>
      </c>
      <c r="X969" s="618">
        <f>IF(VLOOKUP($AU969,'FE Source'!$A:$W,4,FALSE)=0,"-",VLOOKUP($AU969,'FE Source'!$A:$W,4,FALSE))</f>
        <v>2.04</v>
      </c>
      <c r="Y969" s="618">
        <f>IF(VLOOKUP($AU969,'FE Source'!$A:$W,5,FALSE)=0,"-",VLOOKUP($AU969,'FE Source'!$A:$W,5,FALSE))</f>
        <v>0.97</v>
      </c>
      <c r="Z969" s="618">
        <f>IF(VLOOKUP($AU969,'FE Source'!$A:$W,6,FALSE)=0,"-",VLOOKUP($AU969,'FE Source'!$A:$W,6,FALSE))</f>
        <v>3.88</v>
      </c>
      <c r="AA969" s="618">
        <f>IF(VLOOKUP($AU969,'FE Source'!$A:$W,7,FALSE)=0,"-",VLOOKUP($AU969,'FE Source'!$A:$W,7,FALSE))</f>
        <v>3.68</v>
      </c>
      <c r="AB969" s="618">
        <f>IF(VLOOKUP($AU969,'FE Source'!$A:$W,8,FALSE)=0,"-",VLOOKUP($AU969,'FE Source'!$A:$W,8,FALSE))</f>
        <v>4.18</v>
      </c>
      <c r="AC969" s="632">
        <f>IF(VLOOKUP($AU969,'FE Source'!$A:$W,9,FALSE)=0,"-",VLOOKUP($AU969,'FE Source'!$A:$W,9,FALSE))</f>
        <v>1.57</v>
      </c>
      <c r="AD969" s="634">
        <f>IF(VLOOKUP($AU969,'FE Source'!$A:$W,10,FALSE)=0,"-",VLOOKUP($AU969,'FE Source'!$A:$W,10,FALSE))</f>
        <v>1.05</v>
      </c>
      <c r="AE969" s="618">
        <f>IF(VLOOKUP($AU969,'FE Source'!$A:$W,11,FALSE)=0,"-",VLOOKUP($AU969,'FE Source'!$A:$W,11,FALSE))</f>
        <v>7.66</v>
      </c>
      <c r="AF969" s="618">
        <f>IF(VLOOKUP($AU969,'FE Source'!$A:$W,12,FALSE)=0,"-",VLOOKUP($AU969,'FE Source'!$A:$W,12,FALSE))</f>
        <v>0.08</v>
      </c>
      <c r="AG969" s="618">
        <f>IF(VLOOKUP($AU969,'FE Source'!$A:$W,14,FALSE)=0,"-",VLOOKUP($AU969,'FE Source'!$A:$W,14,FALSE))</f>
        <v>-8.76</v>
      </c>
      <c r="AH969" s="102"/>
      <c r="AI969" s="618">
        <f>IF(VLOOKUP($AU969,'FE Source'!$A:$Y,20,FALSE)=0,"-",VLOOKUP($AU969,'FE Source'!$A:$Y,20,FALSE))</f>
        <v>113.9</v>
      </c>
      <c r="AJ969" s="102"/>
      <c r="AK969" s="102"/>
      <c r="AL969" s="632">
        <f>IF(VLOOKUP($AU969,'FE Source'!$A:$Y,19,FALSE)=0,"-",VLOOKUP($AU969,'FE Source'!$A:$Y,19,FALSE))</f>
        <v>89.6</v>
      </c>
      <c r="AM969" s="102"/>
      <c r="AN969" s="635">
        <f>IF(VLOOKUP($AU969,'FE Source'!$A:$W,13,FALSE)=0,"-",VLOOKUP($AU969,'FE Source'!$A:$W,13,FALSE))</f>
        <v>1070.5999999999999</v>
      </c>
      <c r="AO969" s="634">
        <f>IF(J969="no","-",IF(VLOOKUP($AU969,'FE Source'!$A:$W,15,FALSE)=0,"-",VLOOKUP($AU969,'FE Source'!$A:$W,15,FALSE)))</f>
        <v>7.12</v>
      </c>
      <c r="AP969" s="618" t="str">
        <f>IF(AO969="-","-",IF(VLOOKUP($AU969,'FE Source'!$A:$Z,21,FALSE)=0,"-",IF(VLOOKUP($AU969,'FE Source'!$A:$Z,21,FALSE)=2,"Semi-Annual",IF(VLOOKUP($AU969,'FE Source'!$A:$Z,21,FALSE)=4,"Quarterly",IF(VLOOKUP($AU969,'FE Source'!$A:$Z,21,FALSE)=12,"Monthly","Annual")))))</f>
        <v>Monthly</v>
      </c>
      <c r="AQ969" s="632">
        <f t="array" ref="AQ969">IF(VLOOKUP($AU969,'FE Source'!$A:$W,16,FALSE)=0,"-",VLOOKUP($AU969,'FE Source'!$A:$W,16,FALSE))</f>
        <v>1.59</v>
      </c>
      <c r="AR969" s="636" t="str">
        <f>IF(VLOOKUP($AU969,'FE Source'!$A:$W,17,FALSE)=0,"-",VLOOKUP($AU969,'FE Source'!$A:$W,17,FALSE))</f>
        <v>-</v>
      </c>
      <c r="AS969" s="634">
        <f>IF(VLOOKUP($AU969,'FE Source'!$AN:$AS,4,FALSE)="",VLOOKUP($AU969,'FE Source'!$AN:$AS,3,FALSE),VLOOKUP($AU969,'FE Source'!$AN:$AS,4,FALSE))</f>
        <v>81.739999999999995</v>
      </c>
      <c r="AT969" s="637">
        <f>IF(VLOOKUP($AU969,'FE Source'!$AN:$AS,5,FALSE)=0,"-",VLOOKUP($AU969,'FE Source'!$AN:$AS,5,FALSE))</f>
        <v>45783</v>
      </c>
      <c r="AU969" s="636" t="s">
        <v>752</v>
      </c>
      <c r="BE969" s="215">
        <f>IF(VLOOKUP($AU969,'FE Source'!$A:$AK,22,FALSE)=0,"-",VLOOKUP($AU969,'FE Source'!$A:$AK,22,FALSE))</f>
        <v>-6.14</v>
      </c>
      <c r="BF969" s="215">
        <f>IF(VLOOKUP($AU969,'FE Source'!$A:$AK,23,FALSE)=0,"-",VLOOKUP($AU969,'FE Source'!$A:$AK,23,FALSE))</f>
        <v>7.91</v>
      </c>
      <c r="BG969" s="215">
        <f>IF(VLOOKUP($AU969,'FE Source'!$A:$AK,24,FALSE)=0,"-",VLOOKUP($AU969,'FE Source'!$A:$AK,24,FALSE))</f>
        <v>5.15</v>
      </c>
      <c r="BH969" s="215">
        <f>IF(VLOOKUP($AU969,'FE Source'!$A:$AK,25,FALSE)=0,"-",VLOOKUP($AU969,'FE Source'!$A:$AK,25,FALSE))</f>
        <v>-6.13</v>
      </c>
      <c r="BI969" s="215">
        <f>IF(VLOOKUP($AU969,'FE Source'!$A:$AK,26,FALSE)=0,"-",VLOOKUP($AU969,'FE Source'!$A:$AK,26,FALSE))</f>
        <v>11.29</v>
      </c>
      <c r="BJ969" s="215">
        <f>IF(VLOOKUP($AU969,'FE Source'!$A:$AK,27,FALSE)=0,"-",VLOOKUP($AU969,'FE Source'!$A:$AK,27,FALSE))</f>
        <v>1.98</v>
      </c>
      <c r="BK969" s="215">
        <f>IF(VLOOKUP($AU969,'FE Source'!$A:$AK,28,FALSE)=0,"-",VLOOKUP($AU969,'FE Source'!$A:$AK,28,FALSE))</f>
        <v>4.34</v>
      </c>
      <c r="BL969" s="215">
        <f>IF(VLOOKUP($AU969,'FE Source'!$A:$AK,29,FALSE)=0,"-",VLOOKUP($AU969,'FE Source'!$A:$AK,29,FALSE))</f>
        <v>-13.33</v>
      </c>
      <c r="BM969" s="215">
        <f>IF(VLOOKUP($AU969,'FE Source'!$A:$AK,30,FALSE)=0,"-",VLOOKUP($AU969,'FE Source'!$A:$AK,30,FALSE))</f>
        <v>9.76</v>
      </c>
      <c r="BN969" t="str">
        <f>IF(VLOOKUP($AU969,'FE Source'!$A:$AK,31,FALSE)="No Specified Index","-",IF(VLOOKUP($AU969,'FE Source'!$A:$AK,31,FALSE)=0,"-",VLOOKUP($AU969,'FE Source'!$A:$AK,31,FALSE)))</f>
        <v>-</v>
      </c>
      <c r="BO969" s="217">
        <f>IF(VLOOKUP($AU969,'FE Source'!$A:$AK,32,FALSE)=0,"-",VLOOKUP($AU969,'FE Source'!$A:$AK,32,FALSE))</f>
        <v>41332</v>
      </c>
      <c r="BP969" s="18">
        <f>IF(VLOOKUP($AU969,'FE Source'!$AZ:$BC,2,FALSE)=0,"-",VLOOKUP($AU969,'FE Source'!$AZ:$BC,2,FALSE))</f>
        <v>-3.63</v>
      </c>
      <c r="BQ969" s="18" t="str">
        <f>IF(VLOOKUP($AU969,'FE Source'!$AZ:$BC,3,FALSE)=0,"-",VLOOKUP($AU969,'FE Source'!$AZ:$BC,3,FALSE))</f>
        <v>-</v>
      </c>
      <c r="BR969" s="18" t="str">
        <f>IF(VLOOKUP($AU969,'FE Source'!$AZ:$BC,4,FALSE)=0,"-",VLOOKUP($AU969,'FE Source'!$AZ:$BC,4,FALSE))</f>
        <v>-</v>
      </c>
    </row>
    <row r="970" spans="3:70" ht="15">
      <c r="C970" s="650" t="str">
        <f>INDEX('UT - Retail'!$B$7:$B$1409,MATCH(AU970,'UT - Retail'!$U$7:$U$1409,0),1)</f>
        <v>Schroder ISF Global Multi-Asset Income A Dis USD</v>
      </c>
      <c r="D970" s="650"/>
      <c r="E970" s="618" t="str">
        <f>VLOOKUP(C970,'UT - Retail'!$B:$K,8,FALSE)</f>
        <v>Mixed Assets</v>
      </c>
      <c r="F970" s="618" t="str">
        <f>VLOOKUP(C970,'UT - Retail'!$B:$K,9,FALSE)</f>
        <v>Global</v>
      </c>
      <c r="G970" s="618" t="str">
        <f>VLOOKUP(C970,'UT - Retail'!$B:$K,10,FALSE)</f>
        <v>General</v>
      </c>
      <c r="H970" s="82" t="str">
        <f>VLOOKUP(C970,'UT - Retail'!$B:$N,13,FALSE)</f>
        <v>No</v>
      </c>
      <c r="I970" s="82" t="str">
        <f>VLOOKUP(C970,'UT - Retail'!$B:$Q,14,FALSE)</f>
        <v>No</v>
      </c>
      <c r="J970" s="618" t="str">
        <f>VLOOKUP(C970,'UT - Retail'!$B:$Q,11,FALSE)</f>
        <v>Yes</v>
      </c>
      <c r="K970" s="130" t="str">
        <f>VLOOKUP(C970,'UT - Retail'!$B:$P,15,FALSE)</f>
        <v>No</v>
      </c>
      <c r="L970" s="82" t="str">
        <f>VLOOKUP(C970,'UT - Retail'!$B:$Q,16,FALSE)</f>
        <v>iFast</v>
      </c>
      <c r="M970" s="618" t="str">
        <f>VLOOKUP(C970,'UT - Retail'!$B:$K,6,FALSE)</f>
        <v>USD</v>
      </c>
      <c r="N970" s="618" t="str">
        <f>IFERROR(IF(MATCH(C970,'Portfolio Construction'!$AL:$AL,0),"Yes","No"),"No")</f>
        <v>No</v>
      </c>
      <c r="O970" s="618" t="str">
        <f>IFERROR(IF(MATCH(C970,'Portfolio Construction'!$AN:$AN,0),"Yes","No"),"No")</f>
        <v>No</v>
      </c>
      <c r="P970" s="618" t="str">
        <f>IFERROR(IF(MATCH(C970,'Portfolio Construction'!$AP:$AP,0),"Yes","No"),"No")</f>
        <v>No</v>
      </c>
      <c r="Q970" s="618" t="str">
        <f>IFERROR(IF(MATCH(C970,'Portfolio Construction'!$AR:$AR,0),"Yes","No"),"No")</f>
        <v>No</v>
      </c>
      <c r="R970" s="618" t="str">
        <f>IFERROR(IF(MATCH(C970,'Portfolio Construction'!$AT:$AT,0),"Yes","No"),"No")</f>
        <v>No</v>
      </c>
      <c r="S970" s="618" t="str">
        <f>IFERROR(IF(MATCH(C970,'Portfolio Construction'!$AV:$AV,0),"Yes","No"),"No")</f>
        <v>No</v>
      </c>
      <c r="T970" s="618" t="str">
        <f>IFERROR(IF(MATCH(C970,'Portfolio Construction'!$AX:$AX,0),"Yes","No"),"No")</f>
        <v>No</v>
      </c>
      <c r="U970" s="618" t="str">
        <f>IFERROR(IF(MATCH(C970,'Portfolio Construction'!$AZ:$AZ,0),"Yes","No"),"No")</f>
        <v>No</v>
      </c>
      <c r="V970" s="618" t="str">
        <f>IFERROR(IF(MATCH(C970,'Portfolio Construction'!$BB:$BB,0),"Yes","No"),"No")</f>
        <v>No</v>
      </c>
      <c r="W970" s="618" t="e">
        <f>IF(VLOOKUP($AU970,'FE Source'!$A:$W,3,FALSE)=0,"-",VLOOKUP($AU970,'FE Source'!$A:$W,3,FALSE))</f>
        <v>#N/A</v>
      </c>
      <c r="X970" s="618" t="e">
        <f>IF(VLOOKUP($AU970,'FE Source'!$A:$W,4,FALSE)=0,"-",VLOOKUP($AU970,'FE Source'!$A:$W,4,FALSE))</f>
        <v>#N/A</v>
      </c>
      <c r="Y970" s="618" t="e">
        <f>IF(VLOOKUP($AU970,'FE Source'!$A:$W,5,FALSE)=0,"-",VLOOKUP($AU970,'FE Source'!$A:$W,5,FALSE))</f>
        <v>#N/A</v>
      </c>
      <c r="Z970" s="618" t="e">
        <f>IF(VLOOKUP($AU970,'FE Source'!$A:$W,6,FALSE)=0,"-",VLOOKUP($AU970,'FE Source'!$A:$W,6,FALSE))</f>
        <v>#N/A</v>
      </c>
      <c r="AA970" s="618" t="e">
        <f>IF(VLOOKUP($AU970,'FE Source'!$A:$W,7,FALSE)=0,"-",VLOOKUP($AU970,'FE Source'!$A:$W,7,FALSE))</f>
        <v>#N/A</v>
      </c>
      <c r="AB970" s="618" t="e">
        <f>IF(VLOOKUP($AU970,'FE Source'!$A:$W,8,FALSE)=0,"-",VLOOKUP($AU970,'FE Source'!$A:$W,8,FALSE))</f>
        <v>#N/A</v>
      </c>
      <c r="AC970" s="632" t="e">
        <f>IF(VLOOKUP($AU970,'FE Source'!$A:$W,9,FALSE)=0,"-",VLOOKUP($AU970,'FE Source'!$A:$W,9,FALSE))</f>
        <v>#N/A</v>
      </c>
      <c r="AD970" s="634" t="e">
        <f>IF(VLOOKUP($AU970,'FE Source'!$A:$W,10,FALSE)=0,"-",VLOOKUP($AU970,'FE Source'!$A:$W,10,FALSE))</f>
        <v>#N/A</v>
      </c>
      <c r="AE970" s="618" t="e">
        <f>IF(VLOOKUP($AU970,'FE Source'!$A:$W,11,FALSE)=0,"-",VLOOKUP($AU970,'FE Source'!$A:$W,11,FALSE))</f>
        <v>#N/A</v>
      </c>
      <c r="AF970" s="618" t="e">
        <f>IF(VLOOKUP($AU970,'FE Source'!$A:$W,12,FALSE)=0,"-",VLOOKUP($AU970,'FE Source'!$A:$W,12,FALSE))</f>
        <v>#N/A</v>
      </c>
      <c r="AG970" s="618" t="e">
        <f>IF(VLOOKUP($AU970,'FE Source'!$A:$W,14,FALSE)=0,"-",VLOOKUP($AU970,'FE Source'!$A:$W,14,FALSE))</f>
        <v>#N/A</v>
      </c>
      <c r="AH970" s="102"/>
      <c r="AI970" s="618" t="e">
        <f>IF(VLOOKUP($AU970,'FE Source'!$A:$Y,20,FALSE)=0,"-",VLOOKUP($AU970,'FE Source'!$A:$Y,20,FALSE))</f>
        <v>#N/A</v>
      </c>
      <c r="AJ970" s="102"/>
      <c r="AK970" s="102"/>
      <c r="AL970" s="632" t="e">
        <f>IF(VLOOKUP($AU970,'FE Source'!$A:$Y,19,FALSE)=0,"-",VLOOKUP($AU970,'FE Source'!$A:$Y,19,FALSE))</f>
        <v>#N/A</v>
      </c>
      <c r="AM970" s="102"/>
      <c r="AN970" s="635" t="e">
        <f>IF(VLOOKUP($AU970,'FE Source'!$A:$W,13,FALSE)=0,"-",VLOOKUP($AU970,'FE Source'!$A:$W,13,FALSE))</f>
        <v>#N/A</v>
      </c>
      <c r="AO970" s="634" t="e">
        <f>IF(J970="no","-",IF(VLOOKUP($AU970,'FE Source'!$A:$W,15,FALSE)=0,"-",VLOOKUP($AU970,'FE Source'!$A:$W,15,FALSE)))</f>
        <v>#N/A</v>
      </c>
      <c r="AP970" s="618" t="e">
        <f>IF(AO970="-","-",IF(VLOOKUP($AU970,'FE Source'!$A:$Z,21,FALSE)=0,"-",IF(VLOOKUP($AU970,'FE Source'!$A:$Z,21,FALSE)=2,"Semi-Annual",IF(VLOOKUP($AU970,'FE Source'!$A:$Z,21,FALSE)=4,"Quarterly",IF(VLOOKUP($AU970,'FE Source'!$A:$Z,21,FALSE)=12,"Monthly","Annual")))))</f>
        <v>#N/A</v>
      </c>
      <c r="AQ970" s="632" t="e">
        <f t="array" ref="AQ970">IF(VLOOKUP($AU970,'FE Source'!$A:$W,16,FALSE)=0,"-",VLOOKUP($AU970,'FE Source'!$A:$W,16,FALSE))</f>
        <v>#N/A</v>
      </c>
      <c r="AR970" s="636" t="e">
        <f>IF(VLOOKUP($AU970,'FE Source'!$A:$W,17,FALSE)=0,"-",VLOOKUP($AU970,'FE Source'!$A:$W,17,FALSE))</f>
        <v>#N/A</v>
      </c>
      <c r="AS970" s="634" t="e">
        <f>IF(VLOOKUP($AU970,'FE Source'!$AN:$AS,4,FALSE)="",VLOOKUP($AU970,'FE Source'!$AN:$AS,3,FALSE),VLOOKUP($AU970,'FE Source'!$AN:$AS,4,FALSE))</f>
        <v>#N/A</v>
      </c>
      <c r="AT970" s="637" t="e">
        <f>IF(VLOOKUP($AU970,'FE Source'!$AN:$AS,5,FALSE)=0,"-",VLOOKUP($AU970,'FE Source'!$AN:$AS,5,FALSE))</f>
        <v>#N/A</v>
      </c>
      <c r="AU970" s="636" t="s">
        <v>2498</v>
      </c>
      <c r="BE970" s="215" t="e">
        <f>IF(VLOOKUP($AU970,'FE Source'!$A:$AK,22,FALSE)=0,"-",VLOOKUP($AU970,'FE Source'!$A:$AK,22,FALSE))</f>
        <v>#N/A</v>
      </c>
      <c r="BF970" s="215" t="e">
        <f>IF(VLOOKUP($AU970,'FE Source'!$A:$AK,23,FALSE)=0,"-",VLOOKUP($AU970,'FE Source'!$A:$AK,23,FALSE))</f>
        <v>#N/A</v>
      </c>
      <c r="BG970" s="215" t="e">
        <f>IF(VLOOKUP($AU970,'FE Source'!$A:$AK,24,FALSE)=0,"-",VLOOKUP($AU970,'FE Source'!$A:$AK,24,FALSE))</f>
        <v>#N/A</v>
      </c>
      <c r="BH970" s="215" t="e">
        <f>IF(VLOOKUP($AU970,'FE Source'!$A:$AK,25,FALSE)=0,"-",VLOOKUP($AU970,'FE Source'!$A:$AK,25,FALSE))</f>
        <v>#N/A</v>
      </c>
      <c r="BI970" s="215" t="e">
        <f>IF(VLOOKUP($AU970,'FE Source'!$A:$AK,26,FALSE)=0,"-",VLOOKUP($AU970,'FE Source'!$A:$AK,26,FALSE))</f>
        <v>#N/A</v>
      </c>
      <c r="BJ970" s="215" t="e">
        <f>IF(VLOOKUP($AU970,'FE Source'!$A:$AK,27,FALSE)=0,"-",VLOOKUP($AU970,'FE Source'!$A:$AK,27,FALSE))</f>
        <v>#N/A</v>
      </c>
      <c r="BK970" s="215" t="e">
        <f>IF(VLOOKUP($AU970,'FE Source'!$A:$AK,28,FALSE)=0,"-",VLOOKUP($AU970,'FE Source'!$A:$AK,28,FALSE))</f>
        <v>#N/A</v>
      </c>
      <c r="BL970" s="215" t="e">
        <f>IF(VLOOKUP($AU970,'FE Source'!$A:$AK,29,FALSE)=0,"-",VLOOKUP($AU970,'FE Source'!$A:$AK,29,FALSE))</f>
        <v>#N/A</v>
      </c>
      <c r="BM970" s="215" t="e">
        <f>IF(VLOOKUP($AU970,'FE Source'!$A:$AK,30,FALSE)=0,"-",VLOOKUP($AU970,'FE Source'!$A:$AK,30,FALSE))</f>
        <v>#N/A</v>
      </c>
      <c r="BN970" t="e">
        <f>IF(VLOOKUP($AU970,'FE Source'!$A:$AK,31,FALSE)="No Specified Index","-",IF(VLOOKUP($AU970,'FE Source'!$A:$AK,31,FALSE)=0,"-",VLOOKUP($AU970,'FE Source'!$A:$AK,31,FALSE)))</f>
        <v>#N/A</v>
      </c>
      <c r="BO970" s="217" t="e">
        <f>IF(VLOOKUP($AU970,'FE Source'!$A:$AK,32,FALSE)=0,"-",VLOOKUP($AU970,'FE Source'!$A:$AK,32,FALSE))</f>
        <v>#N/A</v>
      </c>
      <c r="BP970" s="18" t="e">
        <f>IF(VLOOKUP($AU970,'FE Source'!$AZ:$BC,2,FALSE)=0,"-",VLOOKUP($AU970,'FE Source'!$AZ:$BC,2,FALSE))</f>
        <v>#N/A</v>
      </c>
      <c r="BQ970" s="18" t="e">
        <f>IF(VLOOKUP($AU970,'FE Source'!$AZ:$BC,3,FALSE)=0,"-",VLOOKUP($AU970,'FE Source'!$AZ:$BC,3,FALSE))</f>
        <v>#N/A</v>
      </c>
      <c r="BR970" s="18" t="e">
        <f>IF(VLOOKUP($AU970,'FE Source'!$AZ:$BC,4,FALSE)=0,"-",VLOOKUP($AU970,'FE Source'!$AZ:$BC,4,FALSE))</f>
        <v>#N/A</v>
      </c>
    </row>
    <row r="971" spans="3:70" ht="15">
      <c r="C971" s="650" t="str">
        <f>INDEX('UT - Retail'!$B$7:$B$1409,MATCH(AU971,'UT - Retail'!$U$7:$U$1409,0),1)</f>
        <v>Schroder ISF Global Sustainable Growth A Acc SGD</v>
      </c>
      <c r="D971" s="650"/>
      <c r="E971" s="618" t="str">
        <f>VLOOKUP(C971,'UT - Retail'!$B:$K,8,FALSE)</f>
        <v>Equities</v>
      </c>
      <c r="F971" s="618" t="str">
        <f>VLOOKUP(C971,'UT - Retail'!$B:$K,9,FALSE)</f>
        <v>Global</v>
      </c>
      <c r="G971" s="618" t="str">
        <f>VLOOKUP(C971,'UT - Retail'!$B:$K,10,FALSE)</f>
        <v>General</v>
      </c>
      <c r="H971" s="82" t="str">
        <f>VLOOKUP(C971,'UT - Retail'!$B:$N,13,FALSE)</f>
        <v>No</v>
      </c>
      <c r="I971" s="82" t="str">
        <f>VLOOKUP(C971,'UT - Retail'!$B:$Q,14,FALSE)</f>
        <v>No</v>
      </c>
      <c r="J971" s="618" t="str">
        <f>VLOOKUP(C971,'UT - Retail'!$B:$Q,11,FALSE)</f>
        <v>No</v>
      </c>
      <c r="K971" s="130" t="str">
        <f>VLOOKUP(C971,'UT - Retail'!$B:$P,15,FALSE)</f>
        <v>Yes</v>
      </c>
      <c r="L971" s="82" t="str">
        <f>VLOOKUP(C971,'UT - Retail'!$B:$Q,16,FALSE)</f>
        <v>Both</v>
      </c>
      <c r="M971" s="618" t="str">
        <f>VLOOKUP(C971,'UT - Retail'!$B:$K,6,FALSE)</f>
        <v>SGD</v>
      </c>
      <c r="N971" s="618" t="str">
        <f>IFERROR(IF(MATCH(C971,'Portfolio Construction'!$AL:$AL,0),"Yes","No"),"No")</f>
        <v>No</v>
      </c>
      <c r="O971" s="618" t="str">
        <f>IFERROR(IF(MATCH(C971,'Portfolio Construction'!$AN:$AN,0),"Yes","No"),"No")</f>
        <v>No</v>
      </c>
      <c r="P971" s="618" t="str">
        <f>IFERROR(IF(MATCH(C971,'Portfolio Construction'!$AP:$AP,0),"Yes","No"),"No")</f>
        <v>No</v>
      </c>
      <c r="Q971" s="618" t="str">
        <f>IFERROR(IF(MATCH(C971,'Portfolio Construction'!$AR:$AR,0),"Yes","No"),"No")</f>
        <v>No</v>
      </c>
      <c r="R971" s="618" t="str">
        <f>IFERROR(IF(MATCH(C971,'Portfolio Construction'!$AT:$AT,0),"Yes","No"),"No")</f>
        <v>No</v>
      </c>
      <c r="S971" s="618" t="str">
        <f>IFERROR(IF(MATCH(C971,'Portfolio Construction'!$AV:$AV,0),"Yes","No"),"No")</f>
        <v>No</v>
      </c>
      <c r="T971" s="618" t="str">
        <f>IFERROR(IF(MATCH(C971,'Portfolio Construction'!$AX:$AX,0),"Yes","No"),"No")</f>
        <v>No</v>
      </c>
      <c r="U971" s="618" t="str">
        <f>IFERROR(IF(MATCH(C971,'Portfolio Construction'!$AZ:$AZ,0),"Yes","No"),"No")</f>
        <v>No</v>
      </c>
      <c r="V971" s="618" t="str">
        <f>IFERROR(IF(MATCH(C971,'Portfolio Construction'!$BB:$BB,0),"Yes","No"),"No")</f>
        <v>No</v>
      </c>
      <c r="W971" s="618">
        <f>IF(VLOOKUP($AU971,'FE Source'!$A:$W,3,FALSE)=0,"-",VLOOKUP($AU971,'FE Source'!$A:$W,3,FALSE))</f>
        <v>-5.98</v>
      </c>
      <c r="X971" s="618">
        <f>IF(VLOOKUP($AU971,'FE Source'!$A:$W,4,FALSE)=0,"-",VLOOKUP($AU971,'FE Source'!$A:$W,4,FALSE))</f>
        <v>5.64</v>
      </c>
      <c r="Y971" s="618">
        <f>IF(VLOOKUP($AU971,'FE Source'!$A:$W,5,FALSE)=0,"-",VLOOKUP($AU971,'FE Source'!$A:$W,5,FALSE))</f>
        <v>-5.13</v>
      </c>
      <c r="Z971" s="618">
        <f>IF(VLOOKUP($AU971,'FE Source'!$A:$W,6,FALSE)=0,"-",VLOOKUP($AU971,'FE Source'!$A:$W,6,FALSE))</f>
        <v>0.02</v>
      </c>
      <c r="AA971" s="618">
        <f>IF(VLOOKUP($AU971,'FE Source'!$A:$W,7,FALSE)=0,"-",VLOOKUP($AU971,'FE Source'!$A:$W,7,FALSE))</f>
        <v>7.14</v>
      </c>
      <c r="AB971" s="618" t="str">
        <f>IF(VLOOKUP($AU971,'FE Source'!$A:$W,8,FALSE)=0,"-",VLOOKUP($AU971,'FE Source'!$A:$W,8,FALSE))</f>
        <v>-</v>
      </c>
      <c r="AC971" s="632" t="str">
        <f>IF(VLOOKUP($AU971,'FE Source'!$A:$W,9,FALSE)=0,"-",VLOOKUP($AU971,'FE Source'!$A:$W,9,FALSE))</f>
        <v>-</v>
      </c>
      <c r="AD971" s="634">
        <f>IF(VLOOKUP($AU971,'FE Source'!$A:$W,10,FALSE)=0,"-",VLOOKUP($AU971,'FE Source'!$A:$W,10,FALSE))</f>
        <v>1</v>
      </c>
      <c r="AE971" s="618">
        <f>IF(VLOOKUP($AU971,'FE Source'!$A:$W,11,FALSE)=0,"-",VLOOKUP($AU971,'FE Source'!$A:$W,11,FALSE))</f>
        <v>13.11</v>
      </c>
      <c r="AF971" s="618">
        <f>IF(VLOOKUP($AU971,'FE Source'!$A:$W,12,FALSE)=0,"-",VLOOKUP($AU971,'FE Source'!$A:$W,12,FALSE))</f>
        <v>0.17</v>
      </c>
      <c r="AG971" s="618">
        <f>IF(VLOOKUP($AU971,'FE Source'!$A:$W,14,FALSE)=0,"-",VLOOKUP($AU971,'FE Source'!$A:$W,14,FALSE))</f>
        <v>-12.35</v>
      </c>
      <c r="AH971" s="102"/>
      <c r="AI971" s="618">
        <f>IF(VLOOKUP($AU971,'FE Source'!$A:$Y,20,FALSE)=0,"-",VLOOKUP($AU971,'FE Source'!$A:$Y,20,FALSE))</f>
        <v>109.09</v>
      </c>
      <c r="AJ971" s="102"/>
      <c r="AK971" s="102"/>
      <c r="AL971" s="632">
        <f>IF(VLOOKUP($AU971,'FE Source'!$A:$Y,19,FALSE)=0,"-",VLOOKUP($AU971,'FE Source'!$A:$Y,19,FALSE))</f>
        <v>100.5</v>
      </c>
      <c r="AM971" s="102"/>
      <c r="AN971" s="635">
        <f>IF(VLOOKUP($AU971,'FE Source'!$A:$W,13,FALSE)=0,"-",VLOOKUP($AU971,'FE Source'!$A:$W,13,FALSE))</f>
        <v>5814.5</v>
      </c>
      <c r="AO971" s="634" t="str">
        <f>IF(J971="no","-",IF(VLOOKUP($AU971,'FE Source'!$A:$W,15,FALSE)=0,"-",VLOOKUP($AU971,'FE Source'!$A:$W,15,FALSE)))</f>
        <v>-</v>
      </c>
      <c r="AP971" s="618" t="str">
        <f>IF(AO971="-","-",IF(VLOOKUP($AU971,'FE Source'!$A:$Z,21,FALSE)=0,"-",IF(VLOOKUP($AU971,'FE Source'!$A:$Z,21,FALSE)=2,"Semi-Annual",IF(VLOOKUP($AU971,'FE Source'!$A:$Z,21,FALSE)=4,"Quarterly",IF(VLOOKUP($AU971,'FE Source'!$A:$Z,21,FALSE)=12,"Monthly","Annual")))))</f>
        <v>-</v>
      </c>
      <c r="AQ971" s="632">
        <f t="array" ref="AQ971">IF(VLOOKUP($AU971,'FE Source'!$A:$W,16,FALSE)=0,"-",VLOOKUP($AU971,'FE Source'!$A:$W,16,FALSE))</f>
        <v>1.65</v>
      </c>
      <c r="AR971" s="636" t="str">
        <f>IF(VLOOKUP($AU971,'FE Source'!$A:$W,17,FALSE)=0,"-",VLOOKUP($AU971,'FE Source'!$A:$W,17,FALSE))</f>
        <v>Bronze</v>
      </c>
      <c r="AS971" s="634">
        <f>IF(VLOOKUP($AU971,'FE Source'!$AN:$AS,4,FALSE)="",VLOOKUP($AU971,'FE Source'!$AN:$AS,3,FALSE),VLOOKUP($AU971,'FE Source'!$AN:$AS,4,FALSE))</f>
        <v>109.34</v>
      </c>
      <c r="AT971" s="637">
        <f>IF(VLOOKUP($AU971,'FE Source'!$AN:$AS,5,FALSE)=0,"-",VLOOKUP($AU971,'FE Source'!$AN:$AS,5,FALSE))</f>
        <v>45783</v>
      </c>
      <c r="AU971" s="636" t="s">
        <v>8040</v>
      </c>
      <c r="BE971" s="215" t="str">
        <f>IF(VLOOKUP($AU971,'FE Source'!$A:$AK,22,FALSE)=0,"-",VLOOKUP($AU971,'FE Source'!$A:$AK,22,FALSE))</f>
        <v>-</v>
      </c>
      <c r="BF971" s="215" t="str">
        <f>IF(VLOOKUP($AU971,'FE Source'!$A:$AK,23,FALSE)=0,"-",VLOOKUP($AU971,'FE Source'!$A:$AK,23,FALSE))</f>
        <v>-</v>
      </c>
      <c r="BG971" s="215" t="str">
        <f>IF(VLOOKUP($AU971,'FE Source'!$A:$AK,24,FALSE)=0,"-",VLOOKUP($AU971,'FE Source'!$A:$AK,24,FALSE))</f>
        <v>-</v>
      </c>
      <c r="BH971" s="215" t="str">
        <f>IF(VLOOKUP($AU971,'FE Source'!$A:$AK,25,FALSE)=0,"-",VLOOKUP($AU971,'FE Source'!$A:$AK,25,FALSE))</f>
        <v>-</v>
      </c>
      <c r="BI971" s="215" t="str">
        <f>IF(VLOOKUP($AU971,'FE Source'!$A:$AK,26,FALSE)=0,"-",VLOOKUP($AU971,'FE Source'!$A:$AK,26,FALSE))</f>
        <v>-</v>
      </c>
      <c r="BJ971" s="215" t="str">
        <f>IF(VLOOKUP($AU971,'FE Source'!$A:$AK,27,FALSE)=0,"-",VLOOKUP($AU971,'FE Source'!$A:$AK,27,FALSE))</f>
        <v>-</v>
      </c>
      <c r="BK971" s="215" t="str">
        <f>IF(VLOOKUP($AU971,'FE Source'!$A:$AK,28,FALSE)=0,"-",VLOOKUP($AU971,'FE Source'!$A:$AK,28,FALSE))</f>
        <v>-</v>
      </c>
      <c r="BL971" s="215" t="str">
        <f>IF(VLOOKUP($AU971,'FE Source'!$A:$AK,29,FALSE)=0,"-",VLOOKUP($AU971,'FE Source'!$A:$AK,29,FALSE))</f>
        <v>-</v>
      </c>
      <c r="BM971" s="215">
        <f>IF(VLOOKUP($AU971,'FE Source'!$A:$AK,30,FALSE)=0,"-",VLOOKUP($AU971,'FE Source'!$A:$AK,30,FALSE))</f>
        <v>20.65</v>
      </c>
      <c r="BN971" t="str">
        <f>IF(VLOOKUP($AU971,'FE Source'!$A:$AK,31,FALSE)="No Specified Index","-",IF(VLOOKUP($AU971,'FE Source'!$A:$AK,31,FALSE)=0,"-",VLOOKUP($AU971,'FE Source'!$A:$AK,31,FALSE)))</f>
        <v>MSCI AC World (Net TR) Index</v>
      </c>
      <c r="BO971" s="217">
        <f>IF(VLOOKUP($AU971,'FE Source'!$A:$AK,32,FALSE)=0,"-",VLOOKUP($AU971,'FE Source'!$A:$AK,32,FALSE))</f>
        <v>44580</v>
      </c>
      <c r="BP971" s="18" t="str">
        <f>IF(VLOOKUP($AU971,'FE Source'!$AZ:$BC,2,FALSE)=0,"-",VLOOKUP($AU971,'FE Source'!$AZ:$BC,2,FALSE))</f>
        <v>-</v>
      </c>
      <c r="BQ971" s="18" t="str">
        <f>IF(VLOOKUP($AU971,'FE Source'!$AZ:$BC,3,FALSE)=0,"-",VLOOKUP($AU971,'FE Source'!$AZ:$BC,3,FALSE))</f>
        <v>-</v>
      </c>
      <c r="BR971" s="18" t="str">
        <f>IF(VLOOKUP($AU971,'FE Source'!$AZ:$BC,4,FALSE)=0,"-",VLOOKUP($AU971,'FE Source'!$AZ:$BC,4,FALSE))</f>
        <v>-</v>
      </c>
    </row>
    <row r="972" spans="3:70" ht="15">
      <c r="C972" s="650" t="str">
        <f>INDEX('UT - Retail'!$B$7:$B$1409,MATCH(AU972,'UT - Retail'!$U$7:$U$1409,0),1)</f>
        <v>Schroder ISF Global Sustainable Growth A Acc USD</v>
      </c>
      <c r="D972" s="650"/>
      <c r="E972" s="618" t="str">
        <f>VLOOKUP(C972,'UT - Retail'!$B:$K,8,FALSE)</f>
        <v>Equities</v>
      </c>
      <c r="F972" s="618" t="str">
        <f>VLOOKUP(C972,'UT - Retail'!$B:$K,9,FALSE)</f>
        <v>Global</v>
      </c>
      <c r="G972" s="618" t="str">
        <f>VLOOKUP(C972,'UT - Retail'!$B:$K,10,FALSE)</f>
        <v>General</v>
      </c>
      <c r="H972" s="82" t="str">
        <f>VLOOKUP(C972,'UT - Retail'!$B:$N,13,FALSE)</f>
        <v>No</v>
      </c>
      <c r="I972" s="82" t="str">
        <f>VLOOKUP(C972,'UT - Retail'!$B:$Q,14,FALSE)</f>
        <v>No</v>
      </c>
      <c r="J972" s="618" t="str">
        <f>VLOOKUP(C972,'UT - Retail'!$B:$Q,11,FALSE)</f>
        <v>No</v>
      </c>
      <c r="K972" s="130" t="str">
        <f>VLOOKUP(C972,'UT - Retail'!$B:$P,15,FALSE)</f>
        <v>No</v>
      </c>
      <c r="L972" s="82" t="str">
        <f>VLOOKUP(C972,'UT - Retail'!$B:$Q,16,FALSE)</f>
        <v>Both</v>
      </c>
      <c r="M972" s="618" t="str">
        <f>VLOOKUP(C972,'UT - Retail'!$B:$K,6,FALSE)</f>
        <v>USD</v>
      </c>
      <c r="N972" s="618" t="str">
        <f>IFERROR(IF(MATCH(C972,'Portfolio Construction'!$AL:$AL,0),"Yes","No"),"No")</f>
        <v>No</v>
      </c>
      <c r="O972" s="618" t="str">
        <f>IFERROR(IF(MATCH(C972,'Portfolio Construction'!$AN:$AN,0),"Yes","No"),"No")</f>
        <v>No</v>
      </c>
      <c r="P972" s="618" t="str">
        <f>IFERROR(IF(MATCH(C972,'Portfolio Construction'!$AP:$AP,0),"Yes","No"),"No")</f>
        <v>No</v>
      </c>
      <c r="Q972" s="618" t="str">
        <f>IFERROR(IF(MATCH(C972,'Portfolio Construction'!$AR:$AR,0),"Yes","No"),"No")</f>
        <v>No</v>
      </c>
      <c r="R972" s="618" t="str">
        <f>IFERROR(IF(MATCH(C972,'Portfolio Construction'!$AT:$AT,0),"Yes","No"),"No")</f>
        <v>No</v>
      </c>
      <c r="S972" s="618" t="str">
        <f>IFERROR(IF(MATCH(C972,'Portfolio Construction'!$AV:$AV,0),"Yes","No"),"No")</f>
        <v>No</v>
      </c>
      <c r="T972" s="618" t="str">
        <f>IFERROR(IF(MATCH(C972,'Portfolio Construction'!$AX:$AX,0),"Yes","No"),"No")</f>
        <v>No</v>
      </c>
      <c r="U972" s="618" t="str">
        <f>IFERROR(IF(MATCH(C972,'Portfolio Construction'!$AZ:$AZ,0),"Yes","No"),"No")</f>
        <v>No</v>
      </c>
      <c r="V972" s="618" t="str">
        <f>IFERROR(IF(MATCH(C972,'Portfolio Construction'!$BB:$BB,0),"Yes","No"),"No")</f>
        <v>No</v>
      </c>
      <c r="W972" s="618">
        <f>IF(VLOOKUP($AU972,'FE Source'!$A:$W,3,FALSE)=0,"-",VLOOKUP($AU972,'FE Source'!$A:$W,3,FALSE))</f>
        <v>-5.95</v>
      </c>
      <c r="X972" s="618">
        <f>IF(VLOOKUP($AU972,'FE Source'!$A:$W,4,FALSE)=0,"-",VLOOKUP($AU972,'FE Source'!$A:$W,4,FALSE))</f>
        <v>5.48</v>
      </c>
      <c r="Y972" s="618">
        <f>IF(VLOOKUP($AU972,'FE Source'!$A:$W,5,FALSE)=0,"-",VLOOKUP($AU972,'FE Source'!$A:$W,5,FALSE))</f>
        <v>-4.96</v>
      </c>
      <c r="Z972" s="618">
        <f>IF(VLOOKUP($AU972,'FE Source'!$A:$W,6,FALSE)=0,"-",VLOOKUP($AU972,'FE Source'!$A:$W,6,FALSE))</f>
        <v>0.01</v>
      </c>
      <c r="AA972" s="618">
        <f>IF(VLOOKUP($AU972,'FE Source'!$A:$W,7,FALSE)=0,"-",VLOOKUP($AU972,'FE Source'!$A:$W,7,FALSE))</f>
        <v>7.23</v>
      </c>
      <c r="AB972" s="618">
        <f>IF(VLOOKUP($AU972,'FE Source'!$A:$W,8,FALSE)=0,"-",VLOOKUP($AU972,'FE Source'!$A:$W,8,FALSE))</f>
        <v>10.99</v>
      </c>
      <c r="AC972" s="632">
        <f>IF(VLOOKUP($AU972,'FE Source'!$A:$W,9,FALSE)=0,"-",VLOOKUP($AU972,'FE Source'!$A:$W,9,FALSE))</f>
        <v>9.74</v>
      </c>
      <c r="AD972" s="634">
        <f>IF(VLOOKUP($AU972,'FE Source'!$A:$W,10,FALSE)=0,"-",VLOOKUP($AU972,'FE Source'!$A:$W,10,FALSE))</f>
        <v>1.02</v>
      </c>
      <c r="AE972" s="618">
        <f>IF(VLOOKUP($AU972,'FE Source'!$A:$W,11,FALSE)=0,"-",VLOOKUP($AU972,'FE Source'!$A:$W,11,FALSE))</f>
        <v>13.1</v>
      </c>
      <c r="AF972" s="618">
        <f>IF(VLOOKUP($AU972,'FE Source'!$A:$W,12,FALSE)=0,"-",VLOOKUP($AU972,'FE Source'!$A:$W,12,FALSE))</f>
        <v>0.17</v>
      </c>
      <c r="AG972" s="618">
        <f>IF(VLOOKUP($AU972,'FE Source'!$A:$W,14,FALSE)=0,"-",VLOOKUP($AU972,'FE Source'!$A:$W,14,FALSE))</f>
        <v>-12.43</v>
      </c>
      <c r="AH972" s="102"/>
      <c r="AI972" s="618">
        <f>IF(VLOOKUP($AU972,'FE Source'!$A:$Y,20,FALSE)=0,"-",VLOOKUP($AU972,'FE Source'!$A:$Y,20,FALSE))</f>
        <v>102.76</v>
      </c>
      <c r="AJ972" s="102"/>
      <c r="AK972" s="102"/>
      <c r="AL972" s="632">
        <f>IF(VLOOKUP($AU972,'FE Source'!$A:$Y,19,FALSE)=0,"-",VLOOKUP($AU972,'FE Source'!$A:$Y,19,FALSE))</f>
        <v>99.79</v>
      </c>
      <c r="AM972" s="102"/>
      <c r="AN972" s="635">
        <f>IF(VLOOKUP($AU972,'FE Source'!$A:$W,13,FALSE)=0,"-",VLOOKUP($AU972,'FE Source'!$A:$W,13,FALSE))</f>
        <v>5814.5</v>
      </c>
      <c r="AO972" s="634" t="str">
        <f>IF(J972="no","-",IF(VLOOKUP($AU972,'FE Source'!$A:$W,15,FALSE)=0,"-",VLOOKUP($AU972,'FE Source'!$A:$W,15,FALSE)))</f>
        <v>-</v>
      </c>
      <c r="AP972" s="618" t="str">
        <f>IF(AO972="-","-",IF(VLOOKUP($AU972,'FE Source'!$A:$Z,21,FALSE)=0,"-",IF(VLOOKUP($AU972,'FE Source'!$A:$Z,21,FALSE)=2,"Semi-Annual",IF(VLOOKUP($AU972,'FE Source'!$A:$Z,21,FALSE)=4,"Quarterly",IF(VLOOKUP($AU972,'FE Source'!$A:$Z,21,FALSE)=12,"Monthly","Annual")))))</f>
        <v>-</v>
      </c>
      <c r="AQ972" s="632">
        <f t="array" ref="AQ972">IF(VLOOKUP($AU972,'FE Source'!$A:$W,16,FALSE)=0,"-",VLOOKUP($AU972,'FE Source'!$A:$W,16,FALSE))</f>
        <v>1.64</v>
      </c>
      <c r="AR972" s="636" t="str">
        <f>IF(VLOOKUP($AU972,'FE Source'!$A:$W,17,FALSE)=0,"-",VLOOKUP($AU972,'FE Source'!$A:$W,17,FALSE))</f>
        <v>Bronze</v>
      </c>
      <c r="AS972" s="634">
        <f>IF(VLOOKUP($AU972,'FE Source'!$AN:$AS,4,FALSE)="",VLOOKUP($AU972,'FE Source'!$AN:$AS,3,FALSE),VLOOKUP($AU972,'FE Source'!$AN:$AS,4,FALSE))</f>
        <v>386.63</v>
      </c>
      <c r="AT972" s="637">
        <f>IF(VLOOKUP($AU972,'FE Source'!$AN:$AS,5,FALSE)=0,"-",VLOOKUP($AU972,'FE Source'!$AN:$AS,5,FALSE))</f>
        <v>45783</v>
      </c>
      <c r="AU972" s="636" t="s">
        <v>7409</v>
      </c>
      <c r="BE972" s="215">
        <f>IF(VLOOKUP($AU972,'FE Source'!$A:$AK,22,FALSE)=0,"-",VLOOKUP($AU972,'FE Source'!$A:$AK,22,FALSE))</f>
        <v>8.7100000000000009</v>
      </c>
      <c r="BF972" s="215">
        <f>IF(VLOOKUP($AU972,'FE Source'!$A:$AK,23,FALSE)=0,"-",VLOOKUP($AU972,'FE Source'!$A:$AK,23,FALSE))</f>
        <v>1.1399999999999999</v>
      </c>
      <c r="BG972" s="215">
        <f>IF(VLOOKUP($AU972,'FE Source'!$A:$AK,24,FALSE)=0,"-",VLOOKUP($AU972,'FE Source'!$A:$AK,24,FALSE))</f>
        <v>19.100000000000001</v>
      </c>
      <c r="BH972" s="215">
        <f>IF(VLOOKUP($AU972,'FE Source'!$A:$AK,25,FALSE)=0,"-",VLOOKUP($AU972,'FE Source'!$A:$AK,25,FALSE))</f>
        <v>-1.36</v>
      </c>
      <c r="BI972" s="215">
        <f>IF(VLOOKUP($AU972,'FE Source'!$A:$AK,26,FALSE)=0,"-",VLOOKUP($AU972,'FE Source'!$A:$AK,26,FALSE))</f>
        <v>29.21</v>
      </c>
      <c r="BJ972" s="215">
        <f>IF(VLOOKUP($AU972,'FE Source'!$A:$AK,27,FALSE)=0,"-",VLOOKUP($AU972,'FE Source'!$A:$AK,27,FALSE))</f>
        <v>25.29</v>
      </c>
      <c r="BK972" s="215">
        <f>IF(VLOOKUP($AU972,'FE Source'!$A:$AK,28,FALSE)=0,"-",VLOOKUP($AU972,'FE Source'!$A:$AK,28,FALSE))</f>
        <v>21.67</v>
      </c>
      <c r="BL972" s="215">
        <f>IF(VLOOKUP($AU972,'FE Source'!$A:$AK,29,FALSE)=0,"-",VLOOKUP($AU972,'FE Source'!$A:$AK,29,FALSE))</f>
        <v>-18.350000000000001</v>
      </c>
      <c r="BM972" s="215">
        <f>IF(VLOOKUP($AU972,'FE Source'!$A:$AK,30,FALSE)=0,"-",VLOOKUP($AU972,'FE Source'!$A:$AK,30,FALSE))</f>
        <v>20.420000000000002</v>
      </c>
      <c r="BN972" t="str">
        <f>IF(VLOOKUP($AU972,'FE Source'!$A:$AK,31,FALSE)="No Specified Index","-",IF(VLOOKUP($AU972,'FE Source'!$A:$AK,31,FALSE)=0,"-",VLOOKUP($AU972,'FE Source'!$A:$AK,31,FALSE)))</f>
        <v>MSCI AC World (Net TR) Index</v>
      </c>
      <c r="BO972" s="217">
        <f>IF(VLOOKUP($AU972,'FE Source'!$A:$AK,32,FALSE)=0,"-",VLOOKUP($AU972,'FE Source'!$A:$AK,32,FALSE))</f>
        <v>40505</v>
      </c>
      <c r="BP972" s="18">
        <f>IF(VLOOKUP($AU972,'FE Source'!$AZ:$BC,2,FALSE)=0,"-",VLOOKUP($AU972,'FE Source'!$AZ:$BC,2,FALSE))</f>
        <v>-3.43</v>
      </c>
      <c r="BQ972" s="18">
        <f>IF(VLOOKUP($AU972,'FE Source'!$AZ:$BC,3,FALSE)=0,"-",VLOOKUP($AU972,'FE Source'!$AZ:$BC,3,FALSE))</f>
        <v>-7.53</v>
      </c>
      <c r="BR972" s="18" t="str">
        <f>IF(VLOOKUP($AU972,'FE Source'!$AZ:$BC,4,FALSE)=0,"-",VLOOKUP($AU972,'FE Source'!$AZ:$BC,4,FALSE))</f>
        <v>-</v>
      </c>
    </row>
    <row r="973" spans="3:70" ht="15">
      <c r="C973" s="650" t="str">
        <f>INDEX('UT - Retail'!$B$7:$B$1409,MATCH(AU973,'UT - Retail'!$U$7:$U$1409,0),1)</f>
        <v>Schroder ISF Global Sustainable Growth F Acc SGD (CPF)</v>
      </c>
      <c r="D973" s="650"/>
      <c r="E973" s="618" t="str">
        <f>VLOOKUP(C973,'UT - Retail'!$B:$K,8,FALSE)</f>
        <v>Equities</v>
      </c>
      <c r="F973" s="618" t="str">
        <f>VLOOKUP(C973,'UT - Retail'!$B:$K,9,FALSE)</f>
        <v>Global</v>
      </c>
      <c r="G973" s="618" t="str">
        <f>VLOOKUP(C973,'UT - Retail'!$B:$K,10,FALSE)</f>
        <v>General</v>
      </c>
      <c r="H973" s="82" t="str">
        <f>VLOOKUP(C973,'UT - Retail'!$B:$N,13,FALSE)</f>
        <v>Yes</v>
      </c>
      <c r="I973" s="82" t="str">
        <f>VLOOKUP(C973,'UT - Retail'!$B:$Q,14,FALSE)</f>
        <v>No</v>
      </c>
      <c r="J973" s="618" t="str">
        <f>VLOOKUP(C973,'UT - Retail'!$B:$Q,11,FALSE)</f>
        <v>No</v>
      </c>
      <c r="K973" s="130" t="str">
        <f>VLOOKUP(C973,'UT - Retail'!$B:$P,15,FALSE)</f>
        <v>No</v>
      </c>
      <c r="L973" s="82" t="str">
        <f>VLOOKUP(C973,'UT - Retail'!$B:$Q,16,FALSE)</f>
        <v>Both</v>
      </c>
      <c r="M973" s="618" t="str">
        <f>VLOOKUP(C973,'UT - Retail'!$B:$K,6,FALSE)</f>
        <v>SGD</v>
      </c>
      <c r="N973" s="618" t="str">
        <f>IFERROR(IF(MATCH(C973,'Portfolio Construction'!$AL:$AL,0),"Yes","No"),"No")</f>
        <v>No</v>
      </c>
      <c r="O973" s="618" t="str">
        <f>IFERROR(IF(MATCH(C973,'Portfolio Construction'!$AN:$AN,0),"Yes","No"),"No")</f>
        <v>No</v>
      </c>
      <c r="P973" s="618" t="str">
        <f>IFERROR(IF(MATCH(C973,'Portfolio Construction'!$AP:$AP,0),"Yes","No"),"No")</f>
        <v>No</v>
      </c>
      <c r="Q973" s="618" t="str">
        <f>IFERROR(IF(MATCH(C973,'Portfolio Construction'!$AR:$AR,0),"Yes","No"),"No")</f>
        <v>No</v>
      </c>
      <c r="R973" s="618" t="str">
        <f>IFERROR(IF(MATCH(C973,'Portfolio Construction'!$AT:$AT,0),"Yes","No"),"No")</f>
        <v>No</v>
      </c>
      <c r="S973" s="618" t="str">
        <f>IFERROR(IF(MATCH(C973,'Portfolio Construction'!$AV:$AV,0),"Yes","No"),"No")</f>
        <v>No</v>
      </c>
      <c r="T973" s="618" t="str">
        <f>IFERROR(IF(MATCH(C973,'Portfolio Construction'!$AX:$AX,0),"Yes","No"),"No")</f>
        <v>No</v>
      </c>
      <c r="U973" s="618" t="str">
        <f>IFERROR(IF(MATCH(C973,'Portfolio Construction'!$AZ:$AZ,0),"Yes","No"),"No")</f>
        <v>No</v>
      </c>
      <c r="V973" s="618" t="str">
        <f>IFERROR(IF(MATCH(C973,'Portfolio Construction'!$BB:$BB,0),"Yes","No"),"No")</f>
        <v>No</v>
      </c>
      <c r="W973" s="618">
        <f>IF(VLOOKUP($AU973,'FE Source'!$A:$W,3,FALSE)=0,"-",VLOOKUP($AU973,'FE Source'!$A:$W,3,FALSE))</f>
        <v>-5.93</v>
      </c>
      <c r="X973" s="618">
        <f>IF(VLOOKUP($AU973,'FE Source'!$A:$W,4,FALSE)=0,"-",VLOOKUP($AU973,'FE Source'!$A:$W,4,FALSE))</f>
        <v>5.66</v>
      </c>
      <c r="Y973" s="618">
        <f>IF(VLOOKUP($AU973,'FE Source'!$A:$W,5,FALSE)=0,"-",VLOOKUP($AU973,'FE Source'!$A:$W,5,FALSE))</f>
        <v>-5.0599999999999996</v>
      </c>
      <c r="Z973" s="618">
        <f>IF(VLOOKUP($AU973,'FE Source'!$A:$W,6,FALSE)=0,"-",VLOOKUP($AU973,'FE Source'!$A:$W,6,FALSE))</f>
        <v>0.17</v>
      </c>
      <c r="AA973" s="618">
        <f>IF(VLOOKUP($AU973,'FE Source'!$A:$W,7,FALSE)=0,"-",VLOOKUP($AU973,'FE Source'!$A:$W,7,FALSE))</f>
        <v>7.31</v>
      </c>
      <c r="AB973" s="618" t="str">
        <f>IF(VLOOKUP($AU973,'FE Source'!$A:$W,8,FALSE)=0,"-",VLOOKUP($AU973,'FE Source'!$A:$W,8,FALSE))</f>
        <v>-</v>
      </c>
      <c r="AC973" s="632" t="str">
        <f>IF(VLOOKUP($AU973,'FE Source'!$A:$W,9,FALSE)=0,"-",VLOOKUP($AU973,'FE Source'!$A:$W,9,FALSE))</f>
        <v>-</v>
      </c>
      <c r="AD973" s="634">
        <f>IF(VLOOKUP($AU973,'FE Source'!$A:$W,10,FALSE)=0,"-",VLOOKUP($AU973,'FE Source'!$A:$W,10,FALSE))</f>
        <v>1.02</v>
      </c>
      <c r="AE973" s="618">
        <f>IF(VLOOKUP($AU973,'FE Source'!$A:$W,11,FALSE)=0,"-",VLOOKUP($AU973,'FE Source'!$A:$W,11,FALSE))</f>
        <v>13.12</v>
      </c>
      <c r="AF973" s="618">
        <f>IF(VLOOKUP($AU973,'FE Source'!$A:$W,12,FALSE)=0,"-",VLOOKUP($AU973,'FE Source'!$A:$W,12,FALSE))</f>
        <v>0.19</v>
      </c>
      <c r="AG973" s="618">
        <f>IF(VLOOKUP($AU973,'FE Source'!$A:$W,14,FALSE)=0,"-",VLOOKUP($AU973,'FE Source'!$A:$W,14,FALSE))</f>
        <v>-12.29</v>
      </c>
      <c r="AH973" s="102"/>
      <c r="AI973" s="618">
        <f>IF(VLOOKUP($AU973,'FE Source'!$A:$Y,20,FALSE)=0,"-",VLOOKUP($AU973,'FE Source'!$A:$Y,20,FALSE))</f>
        <v>103.47</v>
      </c>
      <c r="AJ973" s="102"/>
      <c r="AK973" s="102"/>
      <c r="AL973" s="632">
        <f>IF(VLOOKUP($AU973,'FE Source'!$A:$Y,19,FALSE)=0,"-",VLOOKUP($AU973,'FE Source'!$A:$Y,19,FALSE))</f>
        <v>99.26</v>
      </c>
      <c r="AM973" s="102"/>
      <c r="AN973" s="635">
        <f>IF(VLOOKUP($AU973,'FE Source'!$A:$W,13,FALSE)=0,"-",VLOOKUP($AU973,'FE Source'!$A:$W,13,FALSE))</f>
        <v>5814.5</v>
      </c>
      <c r="AO973" s="634" t="str">
        <f>IF(J973="no","-",IF(VLOOKUP($AU973,'FE Source'!$A:$W,15,FALSE)=0,"-",VLOOKUP($AU973,'FE Source'!$A:$W,15,FALSE)))</f>
        <v>-</v>
      </c>
      <c r="AP973" s="618" t="str">
        <f>IF(AO973="-","-",IF(VLOOKUP($AU973,'FE Source'!$A:$Z,21,FALSE)=0,"-",IF(VLOOKUP($AU973,'FE Source'!$A:$Z,21,FALSE)=2,"Semi-Annual",IF(VLOOKUP($AU973,'FE Source'!$A:$Z,21,FALSE)=4,"Quarterly",IF(VLOOKUP($AU973,'FE Source'!$A:$Z,21,FALSE)=12,"Monthly","Annual")))))</f>
        <v>-</v>
      </c>
      <c r="AQ973" s="632">
        <f t="array" ref="AQ973">IF(VLOOKUP($AU973,'FE Source'!$A:$W,16,FALSE)=0,"-",VLOOKUP($AU973,'FE Source'!$A:$W,16,FALSE))</f>
        <v>1.49</v>
      </c>
      <c r="AR973" s="636" t="str">
        <f>IF(VLOOKUP($AU973,'FE Source'!$A:$W,17,FALSE)=0,"-",VLOOKUP($AU973,'FE Source'!$A:$W,17,FALSE))</f>
        <v>Bronze</v>
      </c>
      <c r="AS973" s="634">
        <f>IF(VLOOKUP($AU973,'FE Source'!$AN:$AS,4,FALSE)="",VLOOKUP($AU973,'FE Source'!$AN:$AS,3,FALSE),VLOOKUP($AU973,'FE Source'!$AN:$AS,4,FALSE))</f>
        <v>219.53</v>
      </c>
      <c r="AT973" s="637">
        <f>IF(VLOOKUP($AU973,'FE Source'!$AN:$AS,5,FALSE)=0,"-",VLOOKUP($AU973,'FE Source'!$AN:$AS,5,FALSE))</f>
        <v>45783</v>
      </c>
      <c r="AU973" s="636" t="s">
        <v>7410</v>
      </c>
      <c r="BE973" s="215" t="str">
        <f>IF(VLOOKUP($AU973,'FE Source'!$A:$AK,22,FALSE)=0,"-",VLOOKUP($AU973,'FE Source'!$A:$AK,22,FALSE))</f>
        <v>-</v>
      </c>
      <c r="BF973" s="215" t="str">
        <f>IF(VLOOKUP($AU973,'FE Source'!$A:$AK,23,FALSE)=0,"-",VLOOKUP($AU973,'FE Source'!$A:$AK,23,FALSE))</f>
        <v>-</v>
      </c>
      <c r="BG973" s="215" t="str">
        <f>IF(VLOOKUP($AU973,'FE Source'!$A:$AK,24,FALSE)=0,"-",VLOOKUP($AU973,'FE Source'!$A:$AK,24,FALSE))</f>
        <v>-</v>
      </c>
      <c r="BH973" s="215" t="str">
        <f>IF(VLOOKUP($AU973,'FE Source'!$A:$AK,25,FALSE)=0,"-",VLOOKUP($AU973,'FE Source'!$A:$AK,25,FALSE))</f>
        <v>-</v>
      </c>
      <c r="BI973" s="215" t="str">
        <f>IF(VLOOKUP($AU973,'FE Source'!$A:$AK,26,FALSE)=0,"-",VLOOKUP($AU973,'FE Source'!$A:$AK,26,FALSE))</f>
        <v>-</v>
      </c>
      <c r="BJ973" s="215" t="str">
        <f>IF(VLOOKUP($AU973,'FE Source'!$A:$AK,27,FALSE)=0,"-",VLOOKUP($AU973,'FE Source'!$A:$AK,27,FALSE))</f>
        <v>-</v>
      </c>
      <c r="BK973" s="215">
        <f>IF(VLOOKUP($AU973,'FE Source'!$A:$AK,28,FALSE)=0,"-",VLOOKUP($AU973,'FE Source'!$A:$AK,28,FALSE))</f>
        <v>21.88</v>
      </c>
      <c r="BL973" s="215">
        <f>IF(VLOOKUP($AU973,'FE Source'!$A:$AK,29,FALSE)=0,"-",VLOOKUP($AU973,'FE Source'!$A:$AK,29,FALSE))</f>
        <v>-18.239999999999998</v>
      </c>
      <c r="BM973" s="215">
        <f>IF(VLOOKUP($AU973,'FE Source'!$A:$AK,30,FALSE)=0,"-",VLOOKUP($AU973,'FE Source'!$A:$AK,30,FALSE))</f>
        <v>20.84</v>
      </c>
      <c r="BN973" t="str">
        <f>IF(VLOOKUP($AU973,'FE Source'!$A:$AK,31,FALSE)="No Specified Index","-",IF(VLOOKUP($AU973,'FE Source'!$A:$AK,31,FALSE)=0,"-",VLOOKUP($AU973,'FE Source'!$A:$AK,31,FALSE)))</f>
        <v>MSCI AC World (Net TR) Index</v>
      </c>
      <c r="BO973" s="217">
        <f>IF(VLOOKUP($AU973,'FE Source'!$A:$AK,32,FALSE)=0,"-",VLOOKUP($AU973,'FE Source'!$A:$AK,32,FALSE))</f>
        <v>43986</v>
      </c>
      <c r="BP973" s="18" t="str">
        <f>IF(VLOOKUP($AU973,'FE Source'!$AZ:$BC,2,FALSE)=0,"-",VLOOKUP($AU973,'FE Source'!$AZ:$BC,2,FALSE))</f>
        <v>-</v>
      </c>
      <c r="BQ973" s="18" t="str">
        <f>IF(VLOOKUP($AU973,'FE Source'!$AZ:$BC,3,FALSE)=0,"-",VLOOKUP($AU973,'FE Source'!$AZ:$BC,3,FALSE))</f>
        <v>-</v>
      </c>
      <c r="BR973" s="18" t="str">
        <f>IF(VLOOKUP($AU973,'FE Source'!$AZ:$BC,4,FALSE)=0,"-",VLOOKUP($AU973,'FE Source'!$AZ:$BC,4,FALSE))</f>
        <v>-</v>
      </c>
    </row>
    <row r="974" spans="3:70" ht="15">
      <c r="C974" s="650" t="str">
        <f>INDEX('UT - Retail'!$B$7:$B$1409,MATCH(AU974,'UT - Retail'!$U$7:$U$1409,0),1)</f>
        <v>Schroder ISF Greater China A Acc USD</v>
      </c>
      <c r="D974" s="650"/>
      <c r="E974" s="618" t="str">
        <f>VLOOKUP(C974,'UT - Retail'!$B:$K,8,FALSE)</f>
        <v>Equities</v>
      </c>
      <c r="F974" s="618" t="str">
        <f>VLOOKUP(C974,'UT - Retail'!$B:$K,9,FALSE)</f>
        <v>Greater China</v>
      </c>
      <c r="G974" s="618" t="str">
        <f>VLOOKUP(C974,'UT - Retail'!$B:$K,10,FALSE)</f>
        <v>General</v>
      </c>
      <c r="H974" s="82" t="str">
        <f>VLOOKUP(C974,'UT - Retail'!$B:$N,13,FALSE)</f>
        <v>No</v>
      </c>
      <c r="I974" s="82" t="str">
        <f>VLOOKUP(C974,'UT - Retail'!$B:$Q,14,FALSE)</f>
        <v>No</v>
      </c>
      <c r="J974" s="618" t="str">
        <f>VLOOKUP(C974,'UT - Retail'!$B:$Q,11,FALSE)</f>
        <v>No</v>
      </c>
      <c r="K974" s="130" t="str">
        <f>VLOOKUP(C974,'UT - Retail'!$B:$P,15,FALSE)</f>
        <v>No</v>
      </c>
      <c r="L974" s="82" t="str">
        <f>VLOOKUP(C974,'UT - Retail'!$B:$Q,16,FALSE)</f>
        <v>Both</v>
      </c>
      <c r="M974" s="618" t="str">
        <f>VLOOKUP(C974,'UT - Retail'!$B:$K,6,FALSE)</f>
        <v>USD</v>
      </c>
      <c r="N974" s="618" t="str">
        <f>IFERROR(IF(MATCH(C974,'Portfolio Construction'!$AL:$AL,0),"Yes","No"),"No")</f>
        <v>No</v>
      </c>
      <c r="O974" s="618" t="str">
        <f>IFERROR(IF(MATCH(C974,'Portfolio Construction'!$AN:$AN,0),"Yes","No"),"No")</f>
        <v>No</v>
      </c>
      <c r="P974" s="618" t="str">
        <f>IFERROR(IF(MATCH(C974,'Portfolio Construction'!$AP:$AP,0),"Yes","No"),"No")</f>
        <v>No</v>
      </c>
      <c r="Q974" s="618" t="str">
        <f>IFERROR(IF(MATCH(C974,'Portfolio Construction'!$AR:$AR,0),"Yes","No"),"No")</f>
        <v>No</v>
      </c>
      <c r="R974" s="618" t="str">
        <f>IFERROR(IF(MATCH(C974,'Portfolio Construction'!$AT:$AT,0),"Yes","No"),"No")</f>
        <v>No</v>
      </c>
      <c r="S974" s="618" t="str">
        <f>IFERROR(IF(MATCH(C974,'Portfolio Construction'!$AV:$AV,0),"Yes","No"),"No")</f>
        <v>No</v>
      </c>
      <c r="T974" s="618" t="str">
        <f>IFERROR(IF(MATCH(C974,'Portfolio Construction'!$AX:$AX,0),"Yes","No"),"No")</f>
        <v>No</v>
      </c>
      <c r="U974" s="618" t="str">
        <f>IFERROR(IF(MATCH(C974,'Portfolio Construction'!$AZ:$AZ,0),"Yes","No"),"No")</f>
        <v>No</v>
      </c>
      <c r="V974" s="618" t="str">
        <f>IFERROR(IF(MATCH(C974,'Portfolio Construction'!$BB:$BB,0),"Yes","No"),"No")</f>
        <v>No</v>
      </c>
      <c r="W974" s="618">
        <f>IF(VLOOKUP($AU974,'FE Source'!$A:$W,3,FALSE)=0,"-",VLOOKUP($AU974,'FE Source'!$A:$W,3,FALSE))</f>
        <v>-0.12</v>
      </c>
      <c r="X974" s="618">
        <f>IF(VLOOKUP($AU974,'FE Source'!$A:$W,4,FALSE)=0,"-",VLOOKUP($AU974,'FE Source'!$A:$W,4,FALSE))</f>
        <v>0.33</v>
      </c>
      <c r="Y974" s="618">
        <f>IF(VLOOKUP($AU974,'FE Source'!$A:$W,5,FALSE)=0,"-",VLOOKUP($AU974,'FE Source'!$A:$W,5,FALSE))</f>
        <v>-3.3</v>
      </c>
      <c r="Z974" s="618">
        <f>IF(VLOOKUP($AU974,'FE Source'!$A:$W,6,FALSE)=0,"-",VLOOKUP($AU974,'FE Source'!$A:$W,6,FALSE))</f>
        <v>1.1399999999999999</v>
      </c>
      <c r="AA974" s="618">
        <f>IF(VLOOKUP($AU974,'FE Source'!$A:$W,7,FALSE)=0,"-",VLOOKUP($AU974,'FE Source'!$A:$W,7,FALSE))</f>
        <v>-1.42</v>
      </c>
      <c r="AB974" s="618">
        <f>IF(VLOOKUP($AU974,'FE Source'!$A:$W,8,FALSE)=0,"-",VLOOKUP($AU974,'FE Source'!$A:$W,8,FALSE))</f>
        <v>0.02</v>
      </c>
      <c r="AC974" s="632">
        <f>IF(VLOOKUP($AU974,'FE Source'!$A:$W,9,FALSE)=0,"-",VLOOKUP($AU974,'FE Source'!$A:$W,9,FALSE))</f>
        <v>3.73</v>
      </c>
      <c r="AD974" s="634">
        <f>IF(VLOOKUP($AU974,'FE Source'!$A:$W,10,FALSE)=0,"-",VLOOKUP($AU974,'FE Source'!$A:$W,10,FALSE))</f>
        <v>0.99</v>
      </c>
      <c r="AE974" s="618">
        <f>IF(VLOOKUP($AU974,'FE Source'!$A:$W,11,FALSE)=0,"-",VLOOKUP($AU974,'FE Source'!$A:$W,11,FALSE))</f>
        <v>24.35</v>
      </c>
      <c r="AF974" s="618">
        <f>IF(VLOOKUP($AU974,'FE Source'!$A:$W,12,FALSE)=0,"-",VLOOKUP($AU974,'FE Source'!$A:$W,12,FALSE))</f>
        <v>-0.02</v>
      </c>
      <c r="AG974" s="618">
        <f>IF(VLOOKUP($AU974,'FE Source'!$A:$W,14,FALSE)=0,"-",VLOOKUP($AU974,'FE Source'!$A:$W,14,FALSE))</f>
        <v>-31.1</v>
      </c>
      <c r="AH974" s="102"/>
      <c r="AI974" s="618">
        <f>IF(VLOOKUP($AU974,'FE Source'!$A:$Y,20,FALSE)=0,"-",VLOOKUP($AU974,'FE Source'!$A:$Y,20,FALSE))</f>
        <v>102.28</v>
      </c>
      <c r="AJ974" s="102"/>
      <c r="AK974" s="102"/>
      <c r="AL974" s="632">
        <f>IF(VLOOKUP($AU974,'FE Source'!$A:$Y,19,FALSE)=0,"-",VLOOKUP($AU974,'FE Source'!$A:$Y,19,FALSE))</f>
        <v>101.38</v>
      </c>
      <c r="AM974" s="102"/>
      <c r="AN974" s="635">
        <f>IF(VLOOKUP($AU974,'FE Source'!$A:$W,13,FALSE)=0,"-",VLOOKUP($AU974,'FE Source'!$A:$W,13,FALSE))</f>
        <v>2891.2</v>
      </c>
      <c r="AO974" s="634" t="str">
        <f>IF(J974="no","-",IF(VLOOKUP($AU974,'FE Source'!$A:$W,15,FALSE)=0,"-",VLOOKUP($AU974,'FE Source'!$A:$W,15,FALSE)))</f>
        <v>-</v>
      </c>
      <c r="AP974" s="618" t="str">
        <f>IF(AO974="-","-",IF(VLOOKUP($AU974,'FE Source'!$A:$Z,21,FALSE)=0,"-",IF(VLOOKUP($AU974,'FE Source'!$A:$Z,21,FALSE)=2,"Semi-Annual",IF(VLOOKUP($AU974,'FE Source'!$A:$Z,21,FALSE)=4,"Quarterly",IF(VLOOKUP($AU974,'FE Source'!$A:$Z,21,FALSE)=12,"Monthly","Annual")))))</f>
        <v>-</v>
      </c>
      <c r="AQ974" s="632">
        <f t="array" ref="AQ974">IF(VLOOKUP($AU974,'FE Source'!$A:$W,16,FALSE)=0,"-",VLOOKUP($AU974,'FE Source'!$A:$W,16,FALSE))</f>
        <v>1.84</v>
      </c>
      <c r="AR974" s="636" t="str">
        <f>IF(VLOOKUP($AU974,'FE Source'!$A:$W,17,FALSE)=0,"-",VLOOKUP($AU974,'FE Source'!$A:$W,17,FALSE))</f>
        <v>Silver</v>
      </c>
      <c r="AS974" s="634">
        <f>IF(VLOOKUP($AU974,'FE Source'!$AN:$AS,4,FALSE)="",VLOOKUP($AU974,'FE Source'!$AN:$AS,3,FALSE),VLOOKUP($AU974,'FE Source'!$AN:$AS,4,FALSE))</f>
        <v>74.430000000000007</v>
      </c>
      <c r="AT974" s="637">
        <f>IF(VLOOKUP($AU974,'FE Source'!$AN:$AS,5,FALSE)=0,"-",VLOOKUP($AU974,'FE Source'!$AN:$AS,5,FALSE))</f>
        <v>45783</v>
      </c>
      <c r="AU974" s="636" t="s">
        <v>2496</v>
      </c>
      <c r="BE974" s="215">
        <f>IF(VLOOKUP($AU974,'FE Source'!$A:$AK,22,FALSE)=0,"-",VLOOKUP($AU974,'FE Source'!$A:$AK,22,FALSE))</f>
        <v>3.69</v>
      </c>
      <c r="BF974" s="215">
        <f>IF(VLOOKUP($AU974,'FE Source'!$A:$AK,23,FALSE)=0,"-",VLOOKUP($AU974,'FE Source'!$A:$AK,23,FALSE))</f>
        <v>8.4700000000000006</v>
      </c>
      <c r="BG974" s="215">
        <f>IF(VLOOKUP($AU974,'FE Source'!$A:$AK,24,FALSE)=0,"-",VLOOKUP($AU974,'FE Source'!$A:$AK,24,FALSE))</f>
        <v>34.92</v>
      </c>
      <c r="BH974" s="215">
        <f>IF(VLOOKUP($AU974,'FE Source'!$A:$AK,25,FALSE)=0,"-",VLOOKUP($AU974,'FE Source'!$A:$AK,25,FALSE))</f>
        <v>-10.08</v>
      </c>
      <c r="BI974" s="215">
        <f>IF(VLOOKUP($AU974,'FE Source'!$A:$AK,26,FALSE)=0,"-",VLOOKUP($AU974,'FE Source'!$A:$AK,26,FALSE))</f>
        <v>23.38</v>
      </c>
      <c r="BJ974" s="215">
        <f>IF(VLOOKUP($AU974,'FE Source'!$A:$AK,27,FALSE)=0,"-",VLOOKUP($AU974,'FE Source'!$A:$AK,27,FALSE))</f>
        <v>40.57</v>
      </c>
      <c r="BK974" s="215">
        <f>IF(VLOOKUP($AU974,'FE Source'!$A:$AK,28,FALSE)=0,"-",VLOOKUP($AU974,'FE Source'!$A:$AK,28,FALSE))</f>
        <v>-5.21</v>
      </c>
      <c r="BL974" s="215">
        <f>IF(VLOOKUP($AU974,'FE Source'!$A:$AK,29,FALSE)=0,"-",VLOOKUP($AU974,'FE Source'!$A:$AK,29,FALSE))</f>
        <v>-24</v>
      </c>
      <c r="BM974" s="215">
        <f>IF(VLOOKUP($AU974,'FE Source'!$A:$AK,30,FALSE)=0,"-",VLOOKUP($AU974,'FE Source'!$A:$AK,30,FALSE))</f>
        <v>-10.73</v>
      </c>
      <c r="BN974" t="str">
        <f>IF(VLOOKUP($AU974,'FE Source'!$A:$AK,31,FALSE)="No Specified Index","-",IF(VLOOKUP($AU974,'FE Source'!$A:$AK,31,FALSE)=0,"-",VLOOKUP($AU974,'FE Source'!$A:$AK,31,FALSE)))</f>
        <v>MSCI Golden Dragon</v>
      </c>
      <c r="BO974" s="217">
        <f>IF(VLOOKUP($AU974,'FE Source'!$A:$AK,32,FALSE)=0,"-",VLOOKUP($AU974,'FE Source'!$A:$AK,32,FALSE))</f>
        <v>37343</v>
      </c>
      <c r="BP974" s="18">
        <f>IF(VLOOKUP($AU974,'FE Source'!$AZ:$BC,2,FALSE)=0,"-",VLOOKUP($AU974,'FE Source'!$AZ:$BC,2,FALSE))</f>
        <v>-7.38</v>
      </c>
      <c r="BQ974" s="18">
        <f>IF(VLOOKUP($AU974,'FE Source'!$AZ:$BC,3,FALSE)=0,"-",VLOOKUP($AU974,'FE Source'!$AZ:$BC,3,FALSE))</f>
        <v>-9.44</v>
      </c>
      <c r="BR974" s="18">
        <f>IF(VLOOKUP($AU974,'FE Source'!$AZ:$BC,4,FALSE)=0,"-",VLOOKUP($AU974,'FE Source'!$AZ:$BC,4,FALSE))</f>
        <v>-11.12</v>
      </c>
    </row>
    <row r="975" spans="3:70" ht="15">
      <c r="C975" s="650" t="str">
        <f>INDEX('UT - Retail'!$B$7:$B$1409,MATCH(AU975,'UT - Retail'!$U$7:$U$1409,0),1)</f>
        <v>Schroder ISF Greater China F Acc SGD (CPF)</v>
      </c>
      <c r="D975" s="650"/>
      <c r="E975" s="618" t="str">
        <f>VLOOKUP(C975,'UT - Retail'!$B:$K,8,FALSE)</f>
        <v>Equities</v>
      </c>
      <c r="F975" s="618" t="str">
        <f>VLOOKUP(C975,'UT - Retail'!$B:$K,9,FALSE)</f>
        <v>Greater China</v>
      </c>
      <c r="G975" s="618" t="str">
        <f>VLOOKUP(C975,'UT - Retail'!$B:$K,10,FALSE)</f>
        <v>General</v>
      </c>
      <c r="H975" s="82" t="str">
        <f>VLOOKUP(C975,'UT - Retail'!$B:$N,13,FALSE)</f>
        <v>Yes</v>
      </c>
      <c r="I975" s="82" t="str">
        <f>VLOOKUP(C975,'UT - Retail'!$B:$Q,14,FALSE)</f>
        <v>No</v>
      </c>
      <c r="J975" s="618" t="str">
        <f>VLOOKUP(C975,'UT - Retail'!$B:$Q,11,FALSE)</f>
        <v>No</v>
      </c>
      <c r="K975" s="130" t="str">
        <f>VLOOKUP(C975,'UT - Retail'!$B:$P,15,FALSE)</f>
        <v>No</v>
      </c>
      <c r="L975" s="82" t="str">
        <f>VLOOKUP(C975,'UT - Retail'!$B:$Q,16,FALSE)</f>
        <v>Both</v>
      </c>
      <c r="M975" s="618" t="str">
        <f>VLOOKUP(C975,'UT - Retail'!$B:$K,6,FALSE)</f>
        <v>SGD</v>
      </c>
      <c r="N975" s="618" t="str">
        <f>IFERROR(IF(MATCH(C975,'Portfolio Construction'!$AL:$AL,0),"Yes","No"),"No")</f>
        <v>No</v>
      </c>
      <c r="O975" s="618" t="str">
        <f>IFERROR(IF(MATCH(C975,'Portfolio Construction'!$AN:$AN,0),"Yes","No"),"No")</f>
        <v>No</v>
      </c>
      <c r="P975" s="618" t="str">
        <f>IFERROR(IF(MATCH(C975,'Portfolio Construction'!$AP:$AP,0),"Yes","No"),"No")</f>
        <v>No</v>
      </c>
      <c r="Q975" s="618" t="str">
        <f>IFERROR(IF(MATCH(C975,'Portfolio Construction'!$AR:$AR,0),"Yes","No"),"No")</f>
        <v>No</v>
      </c>
      <c r="R975" s="618" t="str">
        <f>IFERROR(IF(MATCH(C975,'Portfolio Construction'!$AT:$AT,0),"Yes","No"),"No")</f>
        <v>No</v>
      </c>
      <c r="S975" s="618" t="str">
        <f>IFERROR(IF(MATCH(C975,'Portfolio Construction'!$AV:$AV,0),"Yes","No"),"No")</f>
        <v>No</v>
      </c>
      <c r="T975" s="618" t="str">
        <f>IFERROR(IF(MATCH(C975,'Portfolio Construction'!$AX:$AX,0),"Yes","No"),"No")</f>
        <v>No</v>
      </c>
      <c r="U975" s="618" t="str">
        <f>IFERROR(IF(MATCH(C975,'Portfolio Construction'!$AZ:$AZ,0),"Yes","No"),"No")</f>
        <v>No</v>
      </c>
      <c r="V975" s="618" t="str">
        <f>IFERROR(IF(MATCH(C975,'Portfolio Construction'!$BB:$BB,0),"Yes","No"),"No")</f>
        <v>No</v>
      </c>
      <c r="W975" s="618">
        <f>IF(VLOOKUP($AU975,'FE Source'!$A:$W,3,FALSE)=0,"-",VLOOKUP($AU975,'FE Source'!$A:$W,3,FALSE))</f>
        <v>-0.1</v>
      </c>
      <c r="X975" s="618" t="str">
        <f>IF(VLOOKUP($AU975,'FE Source'!$A:$W,4,FALSE)=0,"-",VLOOKUP($AU975,'FE Source'!$A:$W,4,FALSE))</f>
        <v>-</v>
      </c>
      <c r="Y975" s="618">
        <f>IF(VLOOKUP($AU975,'FE Source'!$A:$W,5,FALSE)=0,"-",VLOOKUP($AU975,'FE Source'!$A:$W,5,FALSE))</f>
        <v>-3.41</v>
      </c>
      <c r="Z975" s="618">
        <f>IF(VLOOKUP($AU975,'FE Source'!$A:$W,6,FALSE)=0,"-",VLOOKUP($AU975,'FE Source'!$A:$W,6,FALSE))</f>
        <v>1.3</v>
      </c>
      <c r="AA975" s="618">
        <f>IF(VLOOKUP($AU975,'FE Source'!$A:$W,7,FALSE)=0,"-",VLOOKUP($AU975,'FE Source'!$A:$W,7,FALSE))</f>
        <v>-1.34</v>
      </c>
      <c r="AB975" s="618">
        <f>IF(VLOOKUP($AU975,'FE Source'!$A:$W,8,FALSE)=0,"-",VLOOKUP($AU975,'FE Source'!$A:$W,8,FALSE))</f>
        <v>0.17</v>
      </c>
      <c r="AC975" s="632">
        <f>IF(VLOOKUP($AU975,'FE Source'!$A:$W,9,FALSE)=0,"-",VLOOKUP($AU975,'FE Source'!$A:$W,9,FALSE))</f>
        <v>3.86</v>
      </c>
      <c r="AD975" s="634">
        <f>IF(VLOOKUP($AU975,'FE Source'!$A:$W,10,FALSE)=0,"-",VLOOKUP($AU975,'FE Source'!$A:$W,10,FALSE))</f>
        <v>0.99</v>
      </c>
      <c r="AE975" s="618">
        <f>IF(VLOOKUP($AU975,'FE Source'!$A:$W,11,FALSE)=0,"-",VLOOKUP($AU975,'FE Source'!$A:$W,11,FALSE))</f>
        <v>24.23</v>
      </c>
      <c r="AF975" s="618">
        <f>IF(VLOOKUP($AU975,'FE Source'!$A:$W,12,FALSE)=0,"-",VLOOKUP($AU975,'FE Source'!$A:$W,12,FALSE))</f>
        <v>-0.02</v>
      </c>
      <c r="AG975" s="618">
        <f>IF(VLOOKUP($AU975,'FE Source'!$A:$W,14,FALSE)=0,"-",VLOOKUP($AU975,'FE Source'!$A:$W,14,FALSE))</f>
        <v>-30.9</v>
      </c>
      <c r="AH975" s="102"/>
      <c r="AI975" s="618">
        <f>IF(VLOOKUP($AU975,'FE Source'!$A:$Y,20,FALSE)=0,"-",VLOOKUP($AU975,'FE Source'!$A:$Y,20,FALSE))</f>
        <v>102.69</v>
      </c>
      <c r="AJ975" s="102"/>
      <c r="AK975" s="102"/>
      <c r="AL975" s="632">
        <f>IF(VLOOKUP($AU975,'FE Source'!$A:$Y,19,FALSE)=0,"-",VLOOKUP($AU975,'FE Source'!$A:$Y,19,FALSE))</f>
        <v>101.16</v>
      </c>
      <c r="AM975" s="102"/>
      <c r="AN975" s="635">
        <f>IF(VLOOKUP($AU975,'FE Source'!$A:$W,13,FALSE)=0,"-",VLOOKUP($AU975,'FE Source'!$A:$W,13,FALSE))</f>
        <v>2891.2</v>
      </c>
      <c r="AO975" s="634" t="str">
        <f>IF(J975="no","-",IF(VLOOKUP($AU975,'FE Source'!$A:$W,15,FALSE)=0,"-",VLOOKUP($AU975,'FE Source'!$A:$W,15,FALSE)))</f>
        <v>-</v>
      </c>
      <c r="AP975" s="618" t="str">
        <f>IF(AO975="-","-",IF(VLOOKUP($AU975,'FE Source'!$A:$Z,21,FALSE)=0,"-",IF(VLOOKUP($AU975,'FE Source'!$A:$Z,21,FALSE)=2,"Semi-Annual",IF(VLOOKUP($AU975,'FE Source'!$A:$Z,21,FALSE)=4,"Quarterly",IF(VLOOKUP($AU975,'FE Source'!$A:$Z,21,FALSE)=12,"Monthly","Annual")))))</f>
        <v>-</v>
      </c>
      <c r="AQ975" s="632">
        <f t="array" ref="AQ975">IF(VLOOKUP($AU975,'FE Source'!$A:$W,16,FALSE)=0,"-",VLOOKUP($AU975,'FE Source'!$A:$W,16,FALSE))</f>
        <v>1.69</v>
      </c>
      <c r="AR975" s="636" t="str">
        <f>IF(VLOOKUP($AU975,'FE Source'!$A:$W,17,FALSE)=0,"-",VLOOKUP($AU975,'FE Source'!$A:$W,17,FALSE))</f>
        <v>Silver</v>
      </c>
      <c r="AS975" s="634">
        <f>IF(VLOOKUP($AU975,'FE Source'!$AN:$AS,4,FALSE)="",VLOOKUP($AU975,'FE Source'!$AN:$AS,3,FALSE),VLOOKUP($AU975,'FE Source'!$AN:$AS,4,FALSE))</f>
        <v>121.41</v>
      </c>
      <c r="AT975" s="637">
        <f>IF(VLOOKUP($AU975,'FE Source'!$AN:$AS,5,FALSE)=0,"-",VLOOKUP($AU975,'FE Source'!$AN:$AS,5,FALSE))</f>
        <v>45783</v>
      </c>
      <c r="AU975" s="636" t="s">
        <v>2494</v>
      </c>
      <c r="BE975" s="215">
        <f>IF(VLOOKUP($AU975,'FE Source'!$A:$AK,22,FALSE)=0,"-",VLOOKUP($AU975,'FE Source'!$A:$AK,22,FALSE))</f>
        <v>3.4</v>
      </c>
      <c r="BF975" s="215">
        <f>IF(VLOOKUP($AU975,'FE Source'!$A:$AK,23,FALSE)=0,"-",VLOOKUP($AU975,'FE Source'!$A:$AK,23,FALSE))</f>
        <v>8.9600000000000009</v>
      </c>
      <c r="BG975" s="215">
        <f>IF(VLOOKUP($AU975,'FE Source'!$A:$AK,24,FALSE)=0,"-",VLOOKUP($AU975,'FE Source'!$A:$AK,24,FALSE))</f>
        <v>35.020000000000003</v>
      </c>
      <c r="BH975" s="215">
        <f>IF(VLOOKUP($AU975,'FE Source'!$A:$AK,25,FALSE)=0,"-",VLOOKUP($AU975,'FE Source'!$A:$AK,25,FALSE))</f>
        <v>-9.9600000000000009</v>
      </c>
      <c r="BI975" s="215">
        <f>IF(VLOOKUP($AU975,'FE Source'!$A:$AK,26,FALSE)=0,"-",VLOOKUP($AU975,'FE Source'!$A:$AK,26,FALSE))</f>
        <v>23.57</v>
      </c>
      <c r="BJ975" s="215">
        <f>IF(VLOOKUP($AU975,'FE Source'!$A:$AK,27,FALSE)=0,"-",VLOOKUP($AU975,'FE Source'!$A:$AK,27,FALSE))</f>
        <v>40.68</v>
      </c>
      <c r="BK975" s="215">
        <f>IF(VLOOKUP($AU975,'FE Source'!$A:$AK,28,FALSE)=0,"-",VLOOKUP($AU975,'FE Source'!$A:$AK,28,FALSE))</f>
        <v>-5.04</v>
      </c>
      <c r="BL975" s="215">
        <f>IF(VLOOKUP($AU975,'FE Source'!$A:$AK,29,FALSE)=0,"-",VLOOKUP($AU975,'FE Source'!$A:$AK,29,FALSE))</f>
        <v>-23.89</v>
      </c>
      <c r="BM975" s="215">
        <f>IF(VLOOKUP($AU975,'FE Source'!$A:$AK,30,FALSE)=0,"-",VLOOKUP($AU975,'FE Source'!$A:$AK,30,FALSE))</f>
        <v>-10.41</v>
      </c>
      <c r="BN975" t="str">
        <f>IF(VLOOKUP($AU975,'FE Source'!$A:$AK,31,FALSE)="No Specified Index","-",IF(VLOOKUP($AU975,'FE Source'!$A:$AK,31,FALSE)=0,"-",VLOOKUP($AU975,'FE Source'!$A:$AK,31,FALSE)))</f>
        <v>MSCI Golden Dragon</v>
      </c>
      <c r="BO975" s="217">
        <f>IF(VLOOKUP($AU975,'FE Source'!$A:$AK,32,FALSE)=0,"-",VLOOKUP($AU975,'FE Source'!$A:$AK,32,FALSE))</f>
        <v>42332</v>
      </c>
      <c r="BP975" s="18">
        <f>IF(VLOOKUP($AU975,'FE Source'!$AZ:$BC,2,FALSE)=0,"-",VLOOKUP($AU975,'FE Source'!$AZ:$BC,2,FALSE))</f>
        <v>-7.38</v>
      </c>
      <c r="BQ975" s="18">
        <f>IF(VLOOKUP($AU975,'FE Source'!$AZ:$BC,3,FALSE)=0,"-",VLOOKUP($AU975,'FE Source'!$AZ:$BC,3,FALSE))</f>
        <v>-9.43</v>
      </c>
      <c r="BR975" s="18">
        <f>IF(VLOOKUP($AU975,'FE Source'!$AZ:$BC,4,FALSE)=0,"-",VLOOKUP($AU975,'FE Source'!$AZ:$BC,4,FALSE))</f>
        <v>-11.12</v>
      </c>
    </row>
    <row r="976" spans="3:70" ht="15">
      <c r="C976" s="650" t="str">
        <f>INDEX('UT - Retail'!$B$7:$B$1409,MATCH(AU976,'UT - Retail'!$U$7:$U$1409,0),1)</f>
        <v>Schroder ISF Japanese Equity A Acc USD</v>
      </c>
      <c r="D976" s="650"/>
      <c r="E976" s="618" t="str">
        <f>VLOOKUP(C976,'UT - Retail'!$B:$K,8,FALSE)</f>
        <v>Equities</v>
      </c>
      <c r="F976" s="618" t="str">
        <f>VLOOKUP(C976,'UT - Retail'!$B:$K,9,FALSE)</f>
        <v>Japan</v>
      </c>
      <c r="G976" s="618" t="str">
        <f>VLOOKUP(C976,'UT - Retail'!$B:$K,10,FALSE)</f>
        <v>General</v>
      </c>
      <c r="H976" s="82" t="str">
        <f>VLOOKUP(C976,'UT - Retail'!$B:$N,13,FALSE)</f>
        <v>No</v>
      </c>
      <c r="I976" s="82" t="str">
        <f>VLOOKUP(C976,'UT - Retail'!$B:$Q,14,FALSE)</f>
        <v>No</v>
      </c>
      <c r="J976" s="618" t="str">
        <f>VLOOKUP(C976,'UT - Retail'!$B:$Q,11,FALSE)</f>
        <v>No</v>
      </c>
      <c r="K976" s="130" t="str">
        <f>VLOOKUP(C976,'UT - Retail'!$B:$P,15,FALSE)</f>
        <v>No</v>
      </c>
      <c r="L976" s="82" t="str">
        <f>VLOOKUP(C976,'UT - Retail'!$B:$Q,16,FALSE)</f>
        <v>iFast</v>
      </c>
      <c r="M976" s="618" t="str">
        <f>VLOOKUP(C976,'UT - Retail'!$B:$K,6,FALSE)</f>
        <v>USD</v>
      </c>
      <c r="N976" s="618" t="str">
        <f>IFERROR(IF(MATCH(C976,'Portfolio Construction'!$AL:$AL,0),"Yes","No"),"No")</f>
        <v>No</v>
      </c>
      <c r="O976" s="618" t="str">
        <f>IFERROR(IF(MATCH(C976,'Portfolio Construction'!$AN:$AN,0),"Yes","No"),"No")</f>
        <v>No</v>
      </c>
      <c r="P976" s="618" t="str">
        <f>IFERROR(IF(MATCH(C976,'Portfolio Construction'!$AP:$AP,0),"Yes","No"),"No")</f>
        <v>No</v>
      </c>
      <c r="Q976" s="618" t="str">
        <f>IFERROR(IF(MATCH(C976,'Portfolio Construction'!$AR:$AR,0),"Yes","No"),"No")</f>
        <v>No</v>
      </c>
      <c r="R976" s="618" t="str">
        <f>IFERROR(IF(MATCH(C976,'Portfolio Construction'!$AT:$AT,0),"Yes","No"),"No")</f>
        <v>No</v>
      </c>
      <c r="S976" s="618" t="str">
        <f>IFERROR(IF(MATCH(C976,'Portfolio Construction'!$AV:$AV,0),"Yes","No"),"No")</f>
        <v>No</v>
      </c>
      <c r="T976" s="618" t="str">
        <f>IFERROR(IF(MATCH(C976,'Portfolio Construction'!$AX:$AX,0),"Yes","No"),"No")</f>
        <v>No</v>
      </c>
      <c r="U976" s="618" t="str">
        <f>IFERROR(IF(MATCH(C976,'Portfolio Construction'!$AZ:$AZ,0),"Yes","No"),"No")</f>
        <v>No</v>
      </c>
      <c r="V976" s="618" t="str">
        <f>IFERROR(IF(MATCH(C976,'Portfolio Construction'!$BB:$BB,0),"Yes","No"),"No")</f>
        <v>No</v>
      </c>
      <c r="W976" s="618" t="e">
        <f>IF(VLOOKUP($AU976,'FE Source'!$A:$W,3,FALSE)=0,"-",VLOOKUP($AU976,'FE Source'!$A:$W,3,FALSE))</f>
        <v>#N/A</v>
      </c>
      <c r="X976" s="618" t="e">
        <f>IF(VLOOKUP($AU976,'FE Source'!$A:$W,4,FALSE)=0,"-",VLOOKUP($AU976,'FE Source'!$A:$W,4,FALSE))</f>
        <v>#N/A</v>
      </c>
      <c r="Y976" s="618" t="e">
        <f>IF(VLOOKUP($AU976,'FE Source'!$A:$W,5,FALSE)=0,"-",VLOOKUP($AU976,'FE Source'!$A:$W,5,FALSE))</f>
        <v>#N/A</v>
      </c>
      <c r="Z976" s="618" t="e">
        <f>IF(VLOOKUP($AU976,'FE Source'!$A:$W,6,FALSE)=0,"-",VLOOKUP($AU976,'FE Source'!$A:$W,6,FALSE))</f>
        <v>#N/A</v>
      </c>
      <c r="AA976" s="618" t="e">
        <f>IF(VLOOKUP($AU976,'FE Source'!$A:$W,7,FALSE)=0,"-",VLOOKUP($AU976,'FE Source'!$A:$W,7,FALSE))</f>
        <v>#N/A</v>
      </c>
      <c r="AB976" s="618" t="e">
        <f>IF(VLOOKUP($AU976,'FE Source'!$A:$W,8,FALSE)=0,"-",VLOOKUP($AU976,'FE Source'!$A:$W,8,FALSE))</f>
        <v>#N/A</v>
      </c>
      <c r="AC976" s="632" t="e">
        <f>IF(VLOOKUP($AU976,'FE Source'!$A:$W,9,FALSE)=0,"-",VLOOKUP($AU976,'FE Source'!$A:$W,9,FALSE))</f>
        <v>#N/A</v>
      </c>
      <c r="AD976" s="634" t="e">
        <f>IF(VLOOKUP($AU976,'FE Source'!$A:$W,10,FALSE)=0,"-",VLOOKUP($AU976,'FE Source'!$A:$W,10,FALSE))</f>
        <v>#N/A</v>
      </c>
      <c r="AE976" s="618" t="e">
        <f>IF(VLOOKUP($AU976,'FE Source'!$A:$W,11,FALSE)=0,"-",VLOOKUP($AU976,'FE Source'!$A:$W,11,FALSE))</f>
        <v>#N/A</v>
      </c>
      <c r="AF976" s="618" t="e">
        <f>IF(VLOOKUP($AU976,'FE Source'!$A:$W,12,FALSE)=0,"-",VLOOKUP($AU976,'FE Source'!$A:$W,12,FALSE))</f>
        <v>#N/A</v>
      </c>
      <c r="AG976" s="618" t="e">
        <f>IF(VLOOKUP($AU976,'FE Source'!$A:$W,14,FALSE)=0,"-",VLOOKUP($AU976,'FE Source'!$A:$W,14,FALSE))</f>
        <v>#N/A</v>
      </c>
      <c r="AH976" s="102"/>
      <c r="AI976" s="618" t="e">
        <f>IF(VLOOKUP($AU976,'FE Source'!$A:$Y,20,FALSE)=0,"-",VLOOKUP($AU976,'FE Source'!$A:$Y,20,FALSE))</f>
        <v>#N/A</v>
      </c>
      <c r="AJ976" s="102"/>
      <c r="AK976" s="102"/>
      <c r="AL976" s="632" t="e">
        <f>IF(VLOOKUP($AU976,'FE Source'!$A:$Y,19,FALSE)=0,"-",VLOOKUP($AU976,'FE Source'!$A:$Y,19,FALSE))</f>
        <v>#N/A</v>
      </c>
      <c r="AM976" s="102"/>
      <c r="AN976" s="635" t="e">
        <f>IF(VLOOKUP($AU976,'FE Source'!$A:$W,13,FALSE)=0,"-",VLOOKUP($AU976,'FE Source'!$A:$W,13,FALSE))</f>
        <v>#N/A</v>
      </c>
      <c r="AO976" s="634" t="str">
        <f>IF(J976="no","-",IF(VLOOKUP($AU976,'FE Source'!$A:$W,15,FALSE)=0,"-",VLOOKUP($AU976,'FE Source'!$A:$W,15,FALSE)))</f>
        <v>-</v>
      </c>
      <c r="AP976" s="618" t="str">
        <f>IF(AO976="-","-",IF(VLOOKUP($AU976,'FE Source'!$A:$Z,21,FALSE)=0,"-",IF(VLOOKUP($AU976,'FE Source'!$A:$Z,21,FALSE)=2,"Semi-Annual",IF(VLOOKUP($AU976,'FE Source'!$A:$Z,21,FALSE)=4,"Quarterly",IF(VLOOKUP($AU976,'FE Source'!$A:$Z,21,FALSE)=12,"Monthly","Annual")))))</f>
        <v>-</v>
      </c>
      <c r="AQ976" s="632" t="e">
        <f t="array" ref="AQ976">IF(VLOOKUP($AU976,'FE Source'!$A:$W,16,FALSE)=0,"-",VLOOKUP($AU976,'FE Source'!$A:$W,16,FALSE))</f>
        <v>#N/A</v>
      </c>
      <c r="AR976" s="636" t="e">
        <f>IF(VLOOKUP($AU976,'FE Source'!$A:$W,17,FALSE)=0,"-",VLOOKUP($AU976,'FE Source'!$A:$W,17,FALSE))</f>
        <v>#N/A</v>
      </c>
      <c r="AS976" s="634" t="e">
        <f>IF(VLOOKUP($AU976,'FE Source'!$AN:$AS,4,FALSE)="",VLOOKUP($AU976,'FE Source'!$AN:$AS,3,FALSE),VLOOKUP($AU976,'FE Source'!$AN:$AS,4,FALSE))</f>
        <v>#N/A</v>
      </c>
      <c r="AT976" s="637" t="e">
        <f>IF(VLOOKUP($AU976,'FE Source'!$AN:$AS,5,FALSE)=0,"-",VLOOKUP($AU976,'FE Source'!$AN:$AS,5,FALSE))</f>
        <v>#N/A</v>
      </c>
      <c r="AU976" s="636" t="s">
        <v>2490</v>
      </c>
      <c r="BE976" s="215" t="e">
        <f>IF(VLOOKUP($AU976,'FE Source'!$A:$AK,22,FALSE)=0,"-",VLOOKUP($AU976,'FE Source'!$A:$AK,22,FALSE))</f>
        <v>#N/A</v>
      </c>
      <c r="BF976" s="215" t="e">
        <f>IF(VLOOKUP($AU976,'FE Source'!$A:$AK,23,FALSE)=0,"-",VLOOKUP($AU976,'FE Source'!$A:$AK,23,FALSE))</f>
        <v>#N/A</v>
      </c>
      <c r="BG976" s="215" t="e">
        <f>IF(VLOOKUP($AU976,'FE Source'!$A:$AK,24,FALSE)=0,"-",VLOOKUP($AU976,'FE Source'!$A:$AK,24,FALSE))</f>
        <v>#N/A</v>
      </c>
      <c r="BH976" s="215" t="e">
        <f>IF(VLOOKUP($AU976,'FE Source'!$A:$AK,25,FALSE)=0,"-",VLOOKUP($AU976,'FE Source'!$A:$AK,25,FALSE))</f>
        <v>#N/A</v>
      </c>
      <c r="BI976" s="215" t="e">
        <f>IF(VLOOKUP($AU976,'FE Source'!$A:$AK,26,FALSE)=0,"-",VLOOKUP($AU976,'FE Source'!$A:$AK,26,FALSE))</f>
        <v>#N/A</v>
      </c>
      <c r="BJ976" s="215" t="e">
        <f>IF(VLOOKUP($AU976,'FE Source'!$A:$AK,27,FALSE)=0,"-",VLOOKUP($AU976,'FE Source'!$A:$AK,27,FALSE))</f>
        <v>#N/A</v>
      </c>
      <c r="BK976" s="215" t="e">
        <f>IF(VLOOKUP($AU976,'FE Source'!$A:$AK,28,FALSE)=0,"-",VLOOKUP($AU976,'FE Source'!$A:$AK,28,FALSE))</f>
        <v>#N/A</v>
      </c>
      <c r="BL976" s="215" t="e">
        <f>IF(VLOOKUP($AU976,'FE Source'!$A:$AK,29,FALSE)=0,"-",VLOOKUP($AU976,'FE Source'!$A:$AK,29,FALSE))</f>
        <v>#N/A</v>
      </c>
      <c r="BM976" s="215" t="e">
        <f>IF(VLOOKUP($AU976,'FE Source'!$A:$AK,30,FALSE)=0,"-",VLOOKUP($AU976,'FE Source'!$A:$AK,30,FALSE))</f>
        <v>#N/A</v>
      </c>
      <c r="BN976" t="e">
        <f>IF(VLOOKUP($AU976,'FE Source'!$A:$AK,31,FALSE)="No Specified Index","-",IF(VLOOKUP($AU976,'FE Source'!$A:$AK,31,FALSE)=0,"-",VLOOKUP($AU976,'FE Source'!$A:$AK,31,FALSE)))</f>
        <v>#N/A</v>
      </c>
      <c r="BO976" s="217" t="e">
        <f>IF(VLOOKUP($AU976,'FE Source'!$A:$AK,32,FALSE)=0,"-",VLOOKUP($AU976,'FE Source'!$A:$AK,32,FALSE))</f>
        <v>#N/A</v>
      </c>
      <c r="BP976" s="18" t="e">
        <f>IF(VLOOKUP($AU976,'FE Source'!$AZ:$BC,2,FALSE)=0,"-",VLOOKUP($AU976,'FE Source'!$AZ:$BC,2,FALSE))</f>
        <v>#N/A</v>
      </c>
      <c r="BQ976" s="18" t="e">
        <f>IF(VLOOKUP($AU976,'FE Source'!$AZ:$BC,3,FALSE)=0,"-",VLOOKUP($AU976,'FE Source'!$AZ:$BC,3,FALSE))</f>
        <v>#N/A</v>
      </c>
      <c r="BR976" s="18" t="e">
        <f>IF(VLOOKUP($AU976,'FE Source'!$AZ:$BC,4,FALSE)=0,"-",VLOOKUP($AU976,'FE Source'!$AZ:$BC,4,FALSE))</f>
        <v>#N/A</v>
      </c>
    </row>
    <row r="977" spans="3:70" ht="15">
      <c r="C977" s="650" t="str">
        <f>INDEX('UT - Retail'!$B$7:$B$1409,MATCH(AU977,'UT - Retail'!$U$7:$U$1409,0),1)</f>
        <v>Schroder ISF Japanese Equity A Acc USD-H</v>
      </c>
      <c r="D977" s="650"/>
      <c r="E977" s="618" t="str">
        <f>VLOOKUP(C977,'UT - Retail'!$B:$K,8,FALSE)</f>
        <v>Equities</v>
      </c>
      <c r="F977" s="618" t="str">
        <f>VLOOKUP(C977,'UT - Retail'!$B:$K,9,FALSE)</f>
        <v>Japan</v>
      </c>
      <c r="G977" s="618" t="str">
        <f>VLOOKUP(C977,'UT - Retail'!$B:$K,10,FALSE)</f>
        <v>General</v>
      </c>
      <c r="H977" s="82" t="str">
        <f>VLOOKUP(C977,'UT - Retail'!$B:$N,13,FALSE)</f>
        <v>No</v>
      </c>
      <c r="I977" s="82" t="str">
        <f>VLOOKUP(C977,'UT - Retail'!$B:$Q,14,FALSE)</f>
        <v>No</v>
      </c>
      <c r="J977" s="618" t="str">
        <f>VLOOKUP(C977,'UT - Retail'!$B:$Q,11,FALSE)</f>
        <v>No</v>
      </c>
      <c r="K977" s="130" t="str">
        <f>VLOOKUP(C977,'UT - Retail'!$B:$P,15,FALSE)</f>
        <v>No</v>
      </c>
      <c r="L977" s="82" t="str">
        <f>VLOOKUP(C977,'UT - Retail'!$B:$Q,16,FALSE)</f>
        <v>Both</v>
      </c>
      <c r="M977" s="618" t="str">
        <f>VLOOKUP(C977,'UT - Retail'!$B:$K,6,FALSE)</f>
        <v>USD</v>
      </c>
      <c r="N977" s="618" t="str">
        <f>IFERROR(IF(MATCH(C977,'Portfolio Construction'!$AL:$AL,0),"Yes","No"),"No")</f>
        <v>No</v>
      </c>
      <c r="O977" s="618" t="str">
        <f>IFERROR(IF(MATCH(C977,'Portfolio Construction'!$AN:$AN,0),"Yes","No"),"No")</f>
        <v>No</v>
      </c>
      <c r="P977" s="618" t="str">
        <f>IFERROR(IF(MATCH(C977,'Portfolio Construction'!$AP:$AP,0),"Yes","No"),"No")</f>
        <v>No</v>
      </c>
      <c r="Q977" s="618" t="str">
        <f>IFERROR(IF(MATCH(C977,'Portfolio Construction'!$AR:$AR,0),"Yes","No"),"No")</f>
        <v>No</v>
      </c>
      <c r="R977" s="618" t="str">
        <f>IFERROR(IF(MATCH(C977,'Portfolio Construction'!$AT:$AT,0),"Yes","No"),"No")</f>
        <v>No</v>
      </c>
      <c r="S977" s="618" t="str">
        <f>IFERROR(IF(MATCH(C977,'Portfolio Construction'!$AV:$AV,0),"Yes","No"),"No")</f>
        <v>No</v>
      </c>
      <c r="T977" s="618" t="str">
        <f>IFERROR(IF(MATCH(C977,'Portfolio Construction'!$AX:$AX,0),"Yes","No"),"No")</f>
        <v>No</v>
      </c>
      <c r="U977" s="618" t="str">
        <f>IFERROR(IF(MATCH(C977,'Portfolio Construction'!$AZ:$AZ,0),"Yes","No"),"No")</f>
        <v>No</v>
      </c>
      <c r="V977" s="618" t="str">
        <f>IFERROR(IF(MATCH(C977,'Portfolio Construction'!$BB:$BB,0),"Yes","No"),"No")</f>
        <v>No</v>
      </c>
      <c r="W977" s="618">
        <f>IF(VLOOKUP($AU977,'FE Source'!$A:$W,3,FALSE)=0,"-",VLOOKUP($AU977,'FE Source'!$A:$W,3,FALSE))</f>
        <v>-6.72</v>
      </c>
      <c r="X977" s="618">
        <f>IF(VLOOKUP($AU977,'FE Source'!$A:$W,4,FALSE)=0,"-",VLOOKUP($AU977,'FE Source'!$A:$W,4,FALSE))</f>
        <v>8.33</v>
      </c>
      <c r="Y977" s="618">
        <f>IF(VLOOKUP($AU977,'FE Source'!$A:$W,5,FALSE)=0,"-",VLOOKUP($AU977,'FE Source'!$A:$W,5,FALSE))</f>
        <v>-1.34</v>
      </c>
      <c r="Z977" s="618">
        <f>IF(VLOOKUP($AU977,'FE Source'!$A:$W,6,FALSE)=0,"-",VLOOKUP($AU977,'FE Source'!$A:$W,6,FALSE))</f>
        <v>-0.76</v>
      </c>
      <c r="AA977" s="618">
        <f>IF(VLOOKUP($AU977,'FE Source'!$A:$W,7,FALSE)=0,"-",VLOOKUP($AU977,'FE Source'!$A:$W,7,FALSE))</f>
        <v>11.01</v>
      </c>
      <c r="AB977" s="618">
        <f>IF(VLOOKUP($AU977,'FE Source'!$A:$W,8,FALSE)=0,"-",VLOOKUP($AU977,'FE Source'!$A:$W,8,FALSE))</f>
        <v>12.53</v>
      </c>
      <c r="AC977" s="632">
        <f>IF(VLOOKUP($AU977,'FE Source'!$A:$W,9,FALSE)=0,"-",VLOOKUP($AU977,'FE Source'!$A:$W,9,FALSE))</f>
        <v>6.59</v>
      </c>
      <c r="AD977" s="634">
        <f>IF(VLOOKUP($AU977,'FE Source'!$A:$W,10,FALSE)=0,"-",VLOOKUP($AU977,'FE Source'!$A:$W,10,FALSE))</f>
        <v>0.44</v>
      </c>
      <c r="AE977" s="618">
        <f>IF(VLOOKUP($AU977,'FE Source'!$A:$W,11,FALSE)=0,"-",VLOOKUP($AU977,'FE Source'!$A:$W,11,FALSE))</f>
        <v>11.68</v>
      </c>
      <c r="AF977" s="618">
        <f>IF(VLOOKUP($AU977,'FE Source'!$A:$W,12,FALSE)=0,"-",VLOOKUP($AU977,'FE Source'!$A:$W,12,FALSE))</f>
        <v>0.69</v>
      </c>
      <c r="AG977" s="618">
        <f>IF(VLOOKUP($AU977,'FE Source'!$A:$W,14,FALSE)=0,"-",VLOOKUP($AU977,'FE Source'!$A:$W,14,FALSE))</f>
        <v>-8.86</v>
      </c>
      <c r="AH977" s="102"/>
      <c r="AI977" s="618">
        <f>IF(VLOOKUP($AU977,'FE Source'!$A:$Y,20,FALSE)=0,"-",VLOOKUP($AU977,'FE Source'!$A:$Y,20,FALSE))</f>
        <v>73.47</v>
      </c>
      <c r="AJ977" s="102"/>
      <c r="AK977" s="102"/>
      <c r="AL977" s="632">
        <f>IF(VLOOKUP($AU977,'FE Source'!$A:$Y,19,FALSE)=0,"-",VLOOKUP($AU977,'FE Source'!$A:$Y,19,FALSE))</f>
        <v>46.02</v>
      </c>
      <c r="AM977" s="102"/>
      <c r="AN977" s="635">
        <f>IF(VLOOKUP($AU977,'FE Source'!$A:$W,13,FALSE)=0,"-",VLOOKUP($AU977,'FE Source'!$A:$W,13,FALSE))</f>
        <v>605.1</v>
      </c>
      <c r="AO977" s="634" t="str">
        <f>IF(J977="no","-",IF(VLOOKUP($AU977,'FE Source'!$A:$W,15,FALSE)=0,"-",VLOOKUP($AU977,'FE Source'!$A:$W,15,FALSE)))</f>
        <v>-</v>
      </c>
      <c r="AP977" s="618" t="str">
        <f>IF(AO977="-","-",IF(VLOOKUP($AU977,'FE Source'!$A:$Z,21,FALSE)=0,"-",IF(VLOOKUP($AU977,'FE Source'!$A:$Z,21,FALSE)=2,"Semi-Annual",IF(VLOOKUP($AU977,'FE Source'!$A:$Z,21,FALSE)=4,"Quarterly",IF(VLOOKUP($AU977,'FE Source'!$A:$Z,21,FALSE)=12,"Monthly","Annual")))))</f>
        <v>-</v>
      </c>
      <c r="AQ977" s="632">
        <f t="array" ref="AQ977">IF(VLOOKUP($AU977,'FE Source'!$A:$W,16,FALSE)=0,"-",VLOOKUP($AU977,'FE Source'!$A:$W,16,FALSE))</f>
        <v>1.64</v>
      </c>
      <c r="AR977" s="636" t="str">
        <f>IF(VLOOKUP($AU977,'FE Source'!$A:$W,17,FALSE)=0,"-",VLOOKUP($AU977,'FE Source'!$A:$W,17,FALSE))</f>
        <v>Neutral</v>
      </c>
      <c r="AS977" s="634">
        <f>IF(VLOOKUP($AU977,'FE Source'!$AN:$AS,4,FALSE)="",VLOOKUP($AU977,'FE Source'!$AN:$AS,3,FALSE),VLOOKUP($AU977,'FE Source'!$AN:$AS,4,FALSE))</f>
        <v>289.31</v>
      </c>
      <c r="AT977" s="637">
        <f>IF(VLOOKUP($AU977,'FE Source'!$AN:$AS,5,FALSE)=0,"-",VLOOKUP($AU977,'FE Source'!$AN:$AS,5,FALSE))</f>
        <v>45779</v>
      </c>
      <c r="AU977" s="636" t="s">
        <v>2492</v>
      </c>
      <c r="BE977" s="215">
        <f>IF(VLOOKUP($AU977,'FE Source'!$A:$AK,22,FALSE)=0,"-",VLOOKUP($AU977,'FE Source'!$A:$AK,22,FALSE))</f>
        <v>17.23</v>
      </c>
      <c r="BF977" s="215">
        <f>IF(VLOOKUP($AU977,'FE Source'!$A:$AK,23,FALSE)=0,"-",VLOOKUP($AU977,'FE Source'!$A:$AK,23,FALSE))</f>
        <v>-0.38</v>
      </c>
      <c r="BG977" s="215">
        <f>IF(VLOOKUP($AU977,'FE Source'!$A:$AK,24,FALSE)=0,"-",VLOOKUP($AU977,'FE Source'!$A:$AK,24,FALSE))</f>
        <v>16.64</v>
      </c>
      <c r="BH977" s="215">
        <f>IF(VLOOKUP($AU977,'FE Source'!$A:$AK,25,FALSE)=0,"-",VLOOKUP($AU977,'FE Source'!$A:$AK,25,FALSE))</f>
        <v>-13.03</v>
      </c>
      <c r="BI977" s="215">
        <f>IF(VLOOKUP($AU977,'FE Source'!$A:$AK,26,FALSE)=0,"-",VLOOKUP($AU977,'FE Source'!$A:$AK,26,FALSE))</f>
        <v>16.96</v>
      </c>
      <c r="BJ977" s="215">
        <f>IF(VLOOKUP($AU977,'FE Source'!$A:$AK,27,FALSE)=0,"-",VLOOKUP($AU977,'FE Source'!$A:$AK,27,FALSE))</f>
        <v>3.64</v>
      </c>
      <c r="BK977" s="215">
        <f>IF(VLOOKUP($AU977,'FE Source'!$A:$AK,28,FALSE)=0,"-",VLOOKUP($AU977,'FE Source'!$A:$AK,28,FALSE))</f>
        <v>12.97</v>
      </c>
      <c r="BL977" s="215">
        <f>IF(VLOOKUP($AU977,'FE Source'!$A:$AK,29,FALSE)=0,"-",VLOOKUP($AU977,'FE Source'!$A:$AK,29,FALSE))</f>
        <v>-4.1100000000000003</v>
      </c>
      <c r="BM977" s="215">
        <f>IF(VLOOKUP($AU977,'FE Source'!$A:$AK,30,FALSE)=0,"-",VLOOKUP($AU977,'FE Source'!$A:$AK,30,FALSE))</f>
        <v>23.16</v>
      </c>
      <c r="BN977" t="str">
        <f>IF(VLOOKUP($AU977,'FE Source'!$A:$AK,31,FALSE)="No Specified Index","-",IF(VLOOKUP($AU977,'FE Source'!$A:$AK,31,FALSE)=0,"-",VLOOKUP($AU977,'FE Source'!$A:$AK,31,FALSE)))</f>
        <v>Tokyo Stock Exchange 1st Section Index (TOPIX)</v>
      </c>
      <c r="BO977" s="217">
        <f>IF(VLOOKUP($AU977,'FE Source'!$A:$AK,32,FALSE)=0,"-",VLOOKUP($AU977,'FE Source'!$A:$AK,32,FALSE))</f>
        <v>41360</v>
      </c>
      <c r="BP977" s="18">
        <f>IF(VLOOKUP($AU977,'FE Source'!$AZ:$BC,2,FALSE)=0,"-",VLOOKUP($AU977,'FE Source'!$AZ:$BC,2,FALSE))</f>
        <v>2.0099999999999998</v>
      </c>
      <c r="BQ977" s="18">
        <f>IF(VLOOKUP($AU977,'FE Source'!$AZ:$BC,3,FALSE)=0,"-",VLOOKUP($AU977,'FE Source'!$AZ:$BC,3,FALSE))</f>
        <v>-10.36</v>
      </c>
      <c r="BR977" s="18">
        <f>IF(VLOOKUP($AU977,'FE Source'!$AZ:$BC,4,FALSE)=0,"-",VLOOKUP($AU977,'FE Source'!$AZ:$BC,4,FALSE))</f>
        <v>-5.59</v>
      </c>
    </row>
    <row r="978" spans="3:70" ht="15">
      <c r="C978" s="650" t="str">
        <f>INDEX('UT - Retail'!$B$7:$B$1409,MATCH(AU978,'UT - Retail'!$U$7:$U$1409,0),1)</f>
        <v>Schroder ISF Latin American A Acc SGD</v>
      </c>
      <c r="D978" s="650"/>
      <c r="E978" s="618" t="str">
        <f>VLOOKUP(C978,'UT - Retail'!$B:$K,8,FALSE)</f>
        <v>Equities</v>
      </c>
      <c r="F978" s="618" t="str">
        <f>VLOOKUP(C978,'UT - Retail'!$B:$K,9,FALSE)</f>
        <v>Latin America</v>
      </c>
      <c r="G978" s="618" t="str">
        <f>VLOOKUP(C978,'UT - Retail'!$B:$K,10,FALSE)</f>
        <v>General</v>
      </c>
      <c r="H978" s="82" t="str">
        <f>VLOOKUP(C978,'UT - Retail'!$B:$N,13,FALSE)</f>
        <v>No</v>
      </c>
      <c r="I978" s="82" t="str">
        <f>VLOOKUP(C978,'UT - Retail'!$B:$Q,14,FALSE)</f>
        <v>No</v>
      </c>
      <c r="J978" s="618" t="str">
        <f>VLOOKUP(C978,'UT - Retail'!$B:$Q,11,FALSE)</f>
        <v>No</v>
      </c>
      <c r="K978" s="130" t="str">
        <f>VLOOKUP(C978,'UT - Retail'!$B:$P,15,FALSE)</f>
        <v>Yes</v>
      </c>
      <c r="L978" s="82" t="str">
        <f>VLOOKUP(C978,'UT - Retail'!$B:$Q,16,FALSE)</f>
        <v>Both</v>
      </c>
      <c r="M978" s="618" t="str">
        <f>VLOOKUP(C978,'UT - Retail'!$B:$K,6,FALSE)</f>
        <v>SGD</v>
      </c>
      <c r="N978" s="618" t="str">
        <f>IFERROR(IF(MATCH(C978,'Portfolio Construction'!$AL:$AL,0),"Yes","No"),"No")</f>
        <v>Yes</v>
      </c>
      <c r="O978" s="618" t="str">
        <f>IFERROR(IF(MATCH(C978,'Portfolio Construction'!$AN:$AN,0),"Yes","No"),"No")</f>
        <v>No</v>
      </c>
      <c r="P978" s="618" t="str">
        <f>IFERROR(IF(MATCH(C978,'Portfolio Construction'!$AP:$AP,0),"Yes","No"),"No")</f>
        <v>No</v>
      </c>
      <c r="Q978" s="618" t="str">
        <f>IFERROR(IF(MATCH(C978,'Portfolio Construction'!$AR:$AR,0),"Yes","No"),"No")</f>
        <v>No</v>
      </c>
      <c r="R978" s="618" t="str">
        <f>IFERROR(IF(MATCH(C978,'Portfolio Construction'!$AT:$AT,0),"Yes","No"),"No")</f>
        <v>No</v>
      </c>
      <c r="S978" s="618" t="str">
        <f>IFERROR(IF(MATCH(C978,'Portfolio Construction'!$AV:$AV,0),"Yes","No"),"No")</f>
        <v>No</v>
      </c>
      <c r="T978" s="618" t="str">
        <f>IFERROR(IF(MATCH(C978,'Portfolio Construction'!$AX:$AX,0),"Yes","No"),"No")</f>
        <v>No</v>
      </c>
      <c r="U978" s="618" t="str">
        <f>IFERROR(IF(MATCH(C978,'Portfolio Construction'!$AZ:$AZ,0),"Yes","No"),"No")</f>
        <v>No</v>
      </c>
      <c r="V978" s="618" t="str">
        <f>IFERROR(IF(MATCH(C978,'Portfolio Construction'!$BB:$BB,0),"Yes","No"),"No")</f>
        <v>No</v>
      </c>
      <c r="W978" s="618">
        <f>IF(VLOOKUP($AU978,'FE Source'!$A:$W,3,FALSE)=0,"-",VLOOKUP($AU978,'FE Source'!$A:$W,3,FALSE))</f>
        <v>10.34</v>
      </c>
      <c r="X978" s="618">
        <f>IF(VLOOKUP($AU978,'FE Source'!$A:$W,4,FALSE)=0,"-",VLOOKUP($AU978,'FE Source'!$A:$W,4,FALSE))</f>
        <v>2</v>
      </c>
      <c r="Y978" s="618">
        <f>IF(VLOOKUP($AU978,'FE Source'!$A:$W,5,FALSE)=0,"-",VLOOKUP($AU978,'FE Source'!$A:$W,5,FALSE))</f>
        <v>1.66</v>
      </c>
      <c r="Z978" s="618">
        <f>IF(VLOOKUP($AU978,'FE Source'!$A:$W,6,FALSE)=0,"-",VLOOKUP($AU978,'FE Source'!$A:$W,6,FALSE))</f>
        <v>-11.58</v>
      </c>
      <c r="AA978" s="618">
        <f>IF(VLOOKUP($AU978,'FE Source'!$A:$W,7,FALSE)=0,"-",VLOOKUP($AU978,'FE Source'!$A:$W,7,FALSE))</f>
        <v>1.27</v>
      </c>
      <c r="AB978" s="618">
        <f>IF(VLOOKUP($AU978,'FE Source'!$A:$W,8,FALSE)=0,"-",VLOOKUP($AU978,'FE Source'!$A:$W,8,FALSE))</f>
        <v>9.42</v>
      </c>
      <c r="AC978" s="632">
        <f>IF(VLOOKUP($AU978,'FE Source'!$A:$W,9,FALSE)=0,"-",VLOOKUP($AU978,'FE Source'!$A:$W,9,FALSE))</f>
        <v>1.82</v>
      </c>
      <c r="AD978" s="634">
        <f>IF(VLOOKUP($AU978,'FE Source'!$A:$W,10,FALSE)=0,"-",VLOOKUP($AU978,'FE Source'!$A:$W,10,FALSE))</f>
        <v>0.93</v>
      </c>
      <c r="AE978" s="618">
        <f>IF(VLOOKUP($AU978,'FE Source'!$A:$W,11,FALSE)=0,"-",VLOOKUP($AU978,'FE Source'!$A:$W,11,FALSE))</f>
        <v>19.420000000000002</v>
      </c>
      <c r="AF978" s="618" t="str">
        <f>IF(VLOOKUP($AU978,'FE Source'!$A:$W,12,FALSE)=0,"-",VLOOKUP($AU978,'FE Source'!$A:$W,12,FALSE))</f>
        <v>-</v>
      </c>
      <c r="AG978" s="618">
        <f>IF(VLOOKUP($AU978,'FE Source'!$A:$W,14,FALSE)=0,"-",VLOOKUP($AU978,'FE Source'!$A:$W,14,FALSE))</f>
        <v>-23.02</v>
      </c>
      <c r="AH978" s="102"/>
      <c r="AI978" s="618">
        <f>IF(VLOOKUP($AU978,'FE Source'!$A:$Y,20,FALSE)=0,"-",VLOOKUP($AU978,'FE Source'!$A:$Y,20,FALSE))</f>
        <v>96.59</v>
      </c>
      <c r="AJ978" s="102"/>
      <c r="AK978" s="102"/>
      <c r="AL978" s="632">
        <f>IF(VLOOKUP($AU978,'FE Source'!$A:$Y,19,FALSE)=0,"-",VLOOKUP($AU978,'FE Source'!$A:$Y,19,FALSE))</f>
        <v>96.3</v>
      </c>
      <c r="AM978" s="102"/>
      <c r="AN978" s="635">
        <f>IF(VLOOKUP($AU978,'FE Source'!$A:$W,13,FALSE)=0,"-",VLOOKUP($AU978,'FE Source'!$A:$W,13,FALSE))</f>
        <v>586.79999999999995</v>
      </c>
      <c r="AO978" s="634" t="str">
        <f>IF(J978="no","-",IF(VLOOKUP($AU978,'FE Source'!$A:$W,15,FALSE)=0,"-",VLOOKUP($AU978,'FE Source'!$A:$W,15,FALSE)))</f>
        <v>-</v>
      </c>
      <c r="AP978" s="618" t="str">
        <f>IF(AO978="-","-",IF(VLOOKUP($AU978,'FE Source'!$A:$Z,21,FALSE)=0,"-",IF(VLOOKUP($AU978,'FE Source'!$A:$Z,21,FALSE)=2,"Semi-Annual",IF(VLOOKUP($AU978,'FE Source'!$A:$Z,21,FALSE)=4,"Quarterly",IF(VLOOKUP($AU978,'FE Source'!$A:$Z,21,FALSE)=12,"Monthly","Annual")))))</f>
        <v>-</v>
      </c>
      <c r="AQ978" s="632">
        <f t="array" ref="AQ978">IF(VLOOKUP($AU978,'FE Source'!$A:$W,16,FALSE)=0,"-",VLOOKUP($AU978,'FE Source'!$A:$W,16,FALSE))</f>
        <v>1.87</v>
      </c>
      <c r="AR978" s="636" t="str">
        <f>IF(VLOOKUP($AU978,'FE Source'!$A:$W,17,FALSE)=0,"-",VLOOKUP($AU978,'FE Source'!$A:$W,17,FALSE))</f>
        <v>Neutral</v>
      </c>
      <c r="AS978" s="634">
        <f>IF(VLOOKUP($AU978,'FE Source'!$AN:$AS,4,FALSE)="",VLOOKUP($AU978,'FE Source'!$AN:$AS,3,FALSE),VLOOKUP($AU978,'FE Source'!$AN:$AS,4,FALSE))</f>
        <v>57.16</v>
      </c>
      <c r="AT978" s="637">
        <f>IF(VLOOKUP($AU978,'FE Source'!$AN:$AS,5,FALSE)=0,"-",VLOOKUP($AU978,'FE Source'!$AN:$AS,5,FALSE))</f>
        <v>45783</v>
      </c>
      <c r="AU978" s="636" t="s">
        <v>753</v>
      </c>
      <c r="BE978" s="215">
        <f>IF(VLOOKUP($AU978,'FE Source'!$A:$AK,22,FALSE)=0,"-",VLOOKUP($AU978,'FE Source'!$A:$AK,22,FALSE))</f>
        <v>-25.37</v>
      </c>
      <c r="BF978" s="215">
        <f>IF(VLOOKUP($AU978,'FE Source'!$A:$AK,23,FALSE)=0,"-",VLOOKUP($AU978,'FE Source'!$A:$AK,23,FALSE))</f>
        <v>24.48</v>
      </c>
      <c r="BG978" s="215">
        <f>IF(VLOOKUP($AU978,'FE Source'!$A:$AK,24,FALSE)=0,"-",VLOOKUP($AU978,'FE Source'!$A:$AK,24,FALSE))</f>
        <v>16.12</v>
      </c>
      <c r="BH978" s="215">
        <f>IF(VLOOKUP($AU978,'FE Source'!$A:$AK,25,FALSE)=0,"-",VLOOKUP($AU978,'FE Source'!$A:$AK,25,FALSE))</f>
        <v>-3.79</v>
      </c>
      <c r="BI978" s="215">
        <f>IF(VLOOKUP($AU978,'FE Source'!$A:$AK,26,FALSE)=0,"-",VLOOKUP($AU978,'FE Source'!$A:$AK,26,FALSE))</f>
        <v>18.93</v>
      </c>
      <c r="BJ978" s="215">
        <f>IF(VLOOKUP($AU978,'FE Source'!$A:$AK,27,FALSE)=0,"-",VLOOKUP($AU978,'FE Source'!$A:$AK,27,FALSE))</f>
        <v>-6.53</v>
      </c>
      <c r="BK978" s="215">
        <f>IF(VLOOKUP($AU978,'FE Source'!$A:$AK,28,FALSE)=0,"-",VLOOKUP($AU978,'FE Source'!$A:$AK,28,FALSE))</f>
        <v>-10.039999999999999</v>
      </c>
      <c r="BL978" s="215">
        <f>IF(VLOOKUP($AU978,'FE Source'!$A:$AK,29,FALSE)=0,"-",VLOOKUP($AU978,'FE Source'!$A:$AK,29,FALSE))</f>
        <v>8.74</v>
      </c>
      <c r="BM978" s="215">
        <f>IF(VLOOKUP($AU978,'FE Source'!$A:$AK,30,FALSE)=0,"-",VLOOKUP($AU978,'FE Source'!$A:$AK,30,FALSE))</f>
        <v>24.71</v>
      </c>
      <c r="BN978" t="str">
        <f>IF(VLOOKUP($AU978,'FE Source'!$A:$AK,31,FALSE)="No Specified Index","-",IF(VLOOKUP($AU978,'FE Source'!$A:$AK,31,FALSE)=0,"-",VLOOKUP($AU978,'FE Source'!$A:$AK,31,FALSE)))</f>
        <v>MSCI Emerging Markets Latin America 10/40 Index</v>
      </c>
      <c r="BO978" s="217">
        <f>IF(VLOOKUP($AU978,'FE Source'!$A:$AK,32,FALSE)=0,"-",VLOOKUP($AU978,'FE Source'!$A:$AK,32,FALSE))</f>
        <v>38905</v>
      </c>
      <c r="BP978" s="18">
        <f>IF(VLOOKUP($AU978,'FE Source'!$AZ:$BC,2,FALSE)=0,"-",VLOOKUP($AU978,'FE Source'!$AZ:$BC,2,FALSE))</f>
        <v>-10.39</v>
      </c>
      <c r="BQ978" s="18">
        <f>IF(VLOOKUP($AU978,'FE Source'!$AZ:$BC,3,FALSE)=0,"-",VLOOKUP($AU978,'FE Source'!$AZ:$BC,3,FALSE))</f>
        <v>-7.46</v>
      </c>
      <c r="BR978" s="18">
        <f>IF(VLOOKUP($AU978,'FE Source'!$AZ:$BC,4,FALSE)=0,"-",VLOOKUP($AU978,'FE Source'!$AZ:$BC,4,FALSE))</f>
        <v>-10.31</v>
      </c>
    </row>
    <row r="979" spans="3:70" ht="15">
      <c r="C979" s="650" t="str">
        <f>INDEX('UT - Retail'!$B$7:$B$1409,MATCH(AU979,'UT - Retail'!$U$7:$U$1409,0),1)</f>
        <v>Schroder ISF Latin American A Acc USD</v>
      </c>
      <c r="D979" s="650"/>
      <c r="E979" s="618" t="str">
        <f>VLOOKUP(C979,'UT - Retail'!$B:$K,8,FALSE)</f>
        <v>Equities</v>
      </c>
      <c r="F979" s="618" t="str">
        <f>VLOOKUP(C979,'UT - Retail'!$B:$K,9,FALSE)</f>
        <v>Latin America</v>
      </c>
      <c r="G979" s="618" t="str">
        <f>VLOOKUP(C979,'UT - Retail'!$B:$K,10,FALSE)</f>
        <v>General</v>
      </c>
      <c r="H979" s="82" t="str">
        <f>VLOOKUP(C979,'UT - Retail'!$B:$N,13,FALSE)</f>
        <v>No</v>
      </c>
      <c r="I979" s="82" t="str">
        <f>VLOOKUP(C979,'UT - Retail'!$B:$Q,14,FALSE)</f>
        <v>No</v>
      </c>
      <c r="J979" s="618" t="str">
        <f>VLOOKUP(C979,'UT - Retail'!$B:$Q,11,FALSE)</f>
        <v>No</v>
      </c>
      <c r="K979" s="130" t="str">
        <f>VLOOKUP(C979,'UT - Retail'!$B:$P,15,FALSE)</f>
        <v>No</v>
      </c>
      <c r="L979" s="82" t="str">
        <f>VLOOKUP(C979,'UT - Retail'!$B:$Q,16,FALSE)</f>
        <v>Both</v>
      </c>
      <c r="M979" s="618" t="str">
        <f>VLOOKUP(C979,'UT - Retail'!$B:$K,6,FALSE)</f>
        <v>USD</v>
      </c>
      <c r="N979" s="618" t="str">
        <f>IFERROR(IF(MATCH(C979,'Portfolio Construction'!$AL:$AL,0),"Yes","No"),"No")</f>
        <v>Yes</v>
      </c>
      <c r="O979" s="618" t="str">
        <f>IFERROR(IF(MATCH(C979,'Portfolio Construction'!$AN:$AN,0),"Yes","No"),"No")</f>
        <v>No</v>
      </c>
      <c r="P979" s="618" t="str">
        <f>IFERROR(IF(MATCH(C979,'Portfolio Construction'!$AP:$AP,0),"Yes","No"),"No")</f>
        <v>No</v>
      </c>
      <c r="Q979" s="618" t="str">
        <f>IFERROR(IF(MATCH(C979,'Portfolio Construction'!$AR:$AR,0),"Yes","No"),"No")</f>
        <v>No</v>
      </c>
      <c r="R979" s="618" t="str">
        <f>IFERROR(IF(MATCH(C979,'Portfolio Construction'!$AT:$AT,0),"Yes","No"),"No")</f>
        <v>No</v>
      </c>
      <c r="S979" s="618" t="str">
        <f>IFERROR(IF(MATCH(C979,'Portfolio Construction'!$AV:$AV,0),"Yes","No"),"No")</f>
        <v>No</v>
      </c>
      <c r="T979" s="618" t="str">
        <f>IFERROR(IF(MATCH(C979,'Portfolio Construction'!$AX:$AX,0),"Yes","No"),"No")</f>
        <v>No</v>
      </c>
      <c r="U979" s="618" t="str">
        <f>IFERROR(IF(MATCH(C979,'Portfolio Construction'!$AZ:$AZ,0),"Yes","No"),"No")</f>
        <v>No</v>
      </c>
      <c r="V979" s="618" t="str">
        <f>IFERROR(IF(MATCH(C979,'Portfolio Construction'!$BB:$BB,0),"Yes","No"),"No")</f>
        <v>No</v>
      </c>
      <c r="W979" s="618">
        <f>IF(VLOOKUP($AU979,'FE Source'!$A:$W,3,FALSE)=0,"-",VLOOKUP($AU979,'FE Source'!$A:$W,3,FALSE))</f>
        <v>10.37</v>
      </c>
      <c r="X979" s="618">
        <f>IF(VLOOKUP($AU979,'FE Source'!$A:$W,4,FALSE)=0,"-",VLOOKUP($AU979,'FE Source'!$A:$W,4,FALSE))</f>
        <v>1.84</v>
      </c>
      <c r="Y979" s="618">
        <f>IF(VLOOKUP($AU979,'FE Source'!$A:$W,5,FALSE)=0,"-",VLOOKUP($AU979,'FE Source'!$A:$W,5,FALSE))</f>
        <v>1.85</v>
      </c>
      <c r="Z979" s="618">
        <f>IF(VLOOKUP($AU979,'FE Source'!$A:$W,6,FALSE)=0,"-",VLOOKUP($AU979,'FE Source'!$A:$W,6,FALSE))</f>
        <v>-11.59</v>
      </c>
      <c r="AA979" s="618">
        <f>IF(VLOOKUP($AU979,'FE Source'!$A:$W,7,FALSE)=0,"-",VLOOKUP($AU979,'FE Source'!$A:$W,7,FALSE))</f>
        <v>1.34</v>
      </c>
      <c r="AB979" s="618">
        <f>IF(VLOOKUP($AU979,'FE Source'!$A:$W,8,FALSE)=0,"-",VLOOKUP($AU979,'FE Source'!$A:$W,8,FALSE))</f>
        <v>9.43</v>
      </c>
      <c r="AC979" s="632">
        <f>IF(VLOOKUP($AU979,'FE Source'!$A:$W,9,FALSE)=0,"-",VLOOKUP($AU979,'FE Source'!$A:$W,9,FALSE))</f>
        <v>1.85</v>
      </c>
      <c r="AD979" s="634">
        <f>IF(VLOOKUP($AU979,'FE Source'!$A:$W,10,FALSE)=0,"-",VLOOKUP($AU979,'FE Source'!$A:$W,10,FALSE))</f>
        <v>0.93</v>
      </c>
      <c r="AE979" s="618">
        <f>IF(VLOOKUP($AU979,'FE Source'!$A:$W,11,FALSE)=0,"-",VLOOKUP($AU979,'FE Source'!$A:$W,11,FALSE))</f>
        <v>19.25</v>
      </c>
      <c r="AF979" s="618" t="str">
        <f>IF(VLOOKUP($AU979,'FE Source'!$A:$W,12,FALSE)=0,"-",VLOOKUP($AU979,'FE Source'!$A:$W,12,FALSE))</f>
        <v>-</v>
      </c>
      <c r="AG979" s="618">
        <f>IF(VLOOKUP($AU979,'FE Source'!$A:$W,14,FALSE)=0,"-",VLOOKUP($AU979,'FE Source'!$A:$W,14,FALSE))</f>
        <v>-22.86</v>
      </c>
      <c r="AH979" s="102"/>
      <c r="AI979" s="618">
        <f>IF(VLOOKUP($AU979,'FE Source'!$A:$Y,20,FALSE)=0,"-",VLOOKUP($AU979,'FE Source'!$A:$Y,20,FALSE))</f>
        <v>95.18</v>
      </c>
      <c r="AJ979" s="102"/>
      <c r="AK979" s="102"/>
      <c r="AL979" s="632">
        <f>IF(VLOOKUP($AU979,'FE Source'!$A:$Y,19,FALSE)=0,"-",VLOOKUP($AU979,'FE Source'!$A:$Y,19,FALSE))</f>
        <v>95.79</v>
      </c>
      <c r="AM979" s="102"/>
      <c r="AN979" s="635">
        <f>IF(VLOOKUP($AU979,'FE Source'!$A:$W,13,FALSE)=0,"-",VLOOKUP($AU979,'FE Source'!$A:$W,13,FALSE))</f>
        <v>586.79999999999995</v>
      </c>
      <c r="AO979" s="634" t="str">
        <f>IF(J979="no","-",IF(VLOOKUP($AU979,'FE Source'!$A:$W,15,FALSE)=0,"-",VLOOKUP($AU979,'FE Source'!$A:$W,15,FALSE)))</f>
        <v>-</v>
      </c>
      <c r="AP979" s="618" t="str">
        <f>IF(AO979="-","-",IF(VLOOKUP($AU979,'FE Source'!$A:$Z,21,FALSE)=0,"-",IF(VLOOKUP($AU979,'FE Source'!$A:$Z,21,FALSE)=2,"Semi-Annual",IF(VLOOKUP($AU979,'FE Source'!$A:$Z,21,FALSE)=4,"Quarterly",IF(VLOOKUP($AU979,'FE Source'!$A:$Z,21,FALSE)=12,"Monthly","Annual")))))</f>
        <v>-</v>
      </c>
      <c r="AQ979" s="632">
        <f t="array" ref="AQ979">IF(VLOOKUP($AU979,'FE Source'!$A:$W,16,FALSE)=0,"-",VLOOKUP($AU979,'FE Source'!$A:$W,16,FALSE))</f>
        <v>1.88</v>
      </c>
      <c r="AR979" s="636" t="str">
        <f>IF(VLOOKUP($AU979,'FE Source'!$A:$W,17,FALSE)=0,"-",VLOOKUP($AU979,'FE Source'!$A:$W,17,FALSE))</f>
        <v>Neutral</v>
      </c>
      <c r="AS979" s="634">
        <f>IF(VLOOKUP($AU979,'FE Source'!$AN:$AS,4,FALSE)="",VLOOKUP($AU979,'FE Source'!$AN:$AS,3,FALSE),VLOOKUP($AU979,'FE Source'!$AN:$AS,4,FALSE))</f>
        <v>44.39</v>
      </c>
      <c r="AT979" s="637">
        <f>IF(VLOOKUP($AU979,'FE Source'!$AN:$AS,5,FALSE)=0,"-",VLOOKUP($AU979,'FE Source'!$AN:$AS,5,FALSE))</f>
        <v>45783</v>
      </c>
      <c r="AU979" s="636" t="s">
        <v>754</v>
      </c>
      <c r="BE979" s="215">
        <f>IF(VLOOKUP($AU979,'FE Source'!$A:$AK,22,FALSE)=0,"-",VLOOKUP($AU979,'FE Source'!$A:$AK,22,FALSE))</f>
        <v>-25.38</v>
      </c>
      <c r="BF979" s="215">
        <f>IF(VLOOKUP($AU979,'FE Source'!$A:$AK,23,FALSE)=0,"-",VLOOKUP($AU979,'FE Source'!$A:$AK,23,FALSE))</f>
        <v>24.14</v>
      </c>
      <c r="BG979" s="215">
        <f>IF(VLOOKUP($AU979,'FE Source'!$A:$AK,24,FALSE)=0,"-",VLOOKUP($AU979,'FE Source'!$A:$AK,24,FALSE))</f>
        <v>16.190000000000001</v>
      </c>
      <c r="BH979" s="215">
        <f>IF(VLOOKUP($AU979,'FE Source'!$A:$AK,25,FALSE)=0,"-",VLOOKUP($AU979,'FE Source'!$A:$AK,25,FALSE))</f>
        <v>-3.77</v>
      </c>
      <c r="BI979" s="215">
        <f>IF(VLOOKUP($AU979,'FE Source'!$A:$AK,26,FALSE)=0,"-",VLOOKUP($AU979,'FE Source'!$A:$AK,26,FALSE))</f>
        <v>18.920000000000002</v>
      </c>
      <c r="BJ979" s="215">
        <f>IF(VLOOKUP($AU979,'FE Source'!$A:$AK,27,FALSE)=0,"-",VLOOKUP($AU979,'FE Source'!$A:$AK,27,FALSE))</f>
        <v>-6.54</v>
      </c>
      <c r="BK979" s="215">
        <f>IF(VLOOKUP($AU979,'FE Source'!$A:$AK,28,FALSE)=0,"-",VLOOKUP($AU979,'FE Source'!$A:$AK,28,FALSE))</f>
        <v>-9.98</v>
      </c>
      <c r="BL979" s="215">
        <f>IF(VLOOKUP($AU979,'FE Source'!$A:$AK,29,FALSE)=0,"-",VLOOKUP($AU979,'FE Source'!$A:$AK,29,FALSE))</f>
        <v>8.75</v>
      </c>
      <c r="BM979" s="215">
        <f>IF(VLOOKUP($AU979,'FE Source'!$A:$AK,30,FALSE)=0,"-",VLOOKUP($AU979,'FE Source'!$A:$AK,30,FALSE))</f>
        <v>24.46</v>
      </c>
      <c r="BN979" t="str">
        <f>IF(VLOOKUP($AU979,'FE Source'!$A:$AK,31,FALSE)="No Specified Index","-",IF(VLOOKUP($AU979,'FE Source'!$A:$AK,31,FALSE)=0,"-",VLOOKUP($AU979,'FE Source'!$A:$AK,31,FALSE)))</f>
        <v>MSCI Emerging Markets Latin America 10/40 Index</v>
      </c>
      <c r="BO979" s="217">
        <f>IF(VLOOKUP($AU979,'FE Source'!$A:$AK,32,FALSE)=0,"-",VLOOKUP($AU979,'FE Source'!$A:$AK,32,FALSE))</f>
        <v>36542</v>
      </c>
      <c r="BP979" s="18">
        <f>IF(VLOOKUP($AU979,'FE Source'!$AZ:$BC,2,FALSE)=0,"-",VLOOKUP($AU979,'FE Source'!$AZ:$BC,2,FALSE))</f>
        <v>-10.36</v>
      </c>
      <c r="BQ979" s="18">
        <f>IF(VLOOKUP($AU979,'FE Source'!$AZ:$BC,3,FALSE)=0,"-",VLOOKUP($AU979,'FE Source'!$AZ:$BC,3,FALSE))</f>
        <v>-7.76</v>
      </c>
      <c r="BR979" s="18">
        <f>IF(VLOOKUP($AU979,'FE Source'!$AZ:$BC,4,FALSE)=0,"-",VLOOKUP($AU979,'FE Source'!$AZ:$BC,4,FALSE))</f>
        <v>-10.8</v>
      </c>
    </row>
    <row r="980" spans="3:70" ht="15">
      <c r="C980" s="650" t="str">
        <f>INDEX('UT - Retail'!$B$7:$B$1409,MATCH(AU980,'UT - Retail'!$U$7:$U$1409,0),1)</f>
        <v>Schroder Multi-Asset Revolution A Dis SGD</v>
      </c>
      <c r="D980" s="650"/>
      <c r="E980" s="618" t="str">
        <f>VLOOKUP(C980,'UT - Retail'!$B:$K,8,FALSE)</f>
        <v>Mixed Assets</v>
      </c>
      <c r="F980" s="618" t="str">
        <f>VLOOKUP(C980,'UT - Retail'!$B:$K,9,FALSE)</f>
        <v>Global</v>
      </c>
      <c r="G980" s="618" t="str">
        <f>VLOOKUP(C980,'UT - Retail'!$B:$K,10,FALSE)</f>
        <v>General</v>
      </c>
      <c r="H980" s="82" t="str">
        <f>VLOOKUP(C980,'UT - Retail'!$B:$N,13,FALSE)</f>
        <v>Yes</v>
      </c>
      <c r="I980" s="82" t="str">
        <f>VLOOKUP(C980,'UT - Retail'!$B:$Q,14,FALSE)</f>
        <v>Yes</v>
      </c>
      <c r="J980" s="618" t="str">
        <f>VLOOKUP(C980,'UT - Retail'!$B:$Q,11,FALSE)</f>
        <v>Yes</v>
      </c>
      <c r="K980" s="130" t="str">
        <f>VLOOKUP(C980,'UT - Retail'!$B:$P,15,FALSE)</f>
        <v>Yes</v>
      </c>
      <c r="L980" s="82" t="str">
        <f>VLOOKUP(C980,'UT - Retail'!$B:$Q,16,FALSE)</f>
        <v>Both</v>
      </c>
      <c r="M980" s="618" t="str">
        <f>VLOOKUP(C980,'UT - Retail'!$B:$K,6,FALSE)</f>
        <v>SGD</v>
      </c>
      <c r="N980" s="618" t="str">
        <f>IFERROR(IF(MATCH(C980,'Portfolio Construction'!$AL:$AL,0),"Yes","No"),"No")</f>
        <v>Yes</v>
      </c>
      <c r="O980" s="618" t="str">
        <f>IFERROR(IF(MATCH(C980,'Portfolio Construction'!$AN:$AN,0),"Yes","No"),"No")</f>
        <v>No</v>
      </c>
      <c r="P980" s="618" t="str">
        <f>IFERROR(IF(MATCH(C980,'Portfolio Construction'!$AP:$AP,0),"Yes","No"),"No")</f>
        <v>No</v>
      </c>
      <c r="Q980" s="618" t="str">
        <f>IFERROR(IF(MATCH(C980,'Portfolio Construction'!$AR:$AR,0),"Yes","No"),"No")</f>
        <v>Yes</v>
      </c>
      <c r="R980" s="618" t="str">
        <f>IFERROR(IF(MATCH(C980,'Portfolio Construction'!$AT:$AT,0),"Yes","No"),"No")</f>
        <v>Yes</v>
      </c>
      <c r="S980" s="618" t="str">
        <f>IFERROR(IF(MATCH(C980,'Portfolio Construction'!$AV:$AV,0),"Yes","No"),"No")</f>
        <v>No</v>
      </c>
      <c r="T980" s="618" t="str">
        <f>IFERROR(IF(MATCH(C980,'Portfolio Construction'!$AX:$AX,0),"Yes","No"),"No")</f>
        <v>Yes</v>
      </c>
      <c r="U980" s="618" t="str">
        <f>IFERROR(IF(MATCH(C980,'Portfolio Construction'!$AZ:$AZ,0),"Yes","No"),"No")</f>
        <v>Yes</v>
      </c>
      <c r="V980" s="618" t="str">
        <f>IFERROR(IF(MATCH(C980,'Portfolio Construction'!$BB:$BB,0),"Yes","No"),"No")</f>
        <v>Yes</v>
      </c>
      <c r="W980" s="618">
        <f>IF(VLOOKUP($AU980,'FE Source'!$A:$W,3,FALSE)=0,"-",VLOOKUP($AU980,'FE Source'!$A:$W,3,FALSE))</f>
        <v>-3.25</v>
      </c>
      <c r="X980" s="618">
        <f>IF(VLOOKUP($AU980,'FE Source'!$A:$W,4,FALSE)=0,"-",VLOOKUP($AU980,'FE Source'!$A:$W,4,FALSE))</f>
        <v>2.08</v>
      </c>
      <c r="Y980" s="618">
        <f>IF(VLOOKUP($AU980,'FE Source'!$A:$W,5,FALSE)=0,"-",VLOOKUP($AU980,'FE Source'!$A:$W,5,FALSE))</f>
        <v>-1.78</v>
      </c>
      <c r="Z980" s="618">
        <f>IF(VLOOKUP($AU980,'FE Source'!$A:$W,6,FALSE)=0,"-",VLOOKUP($AU980,'FE Source'!$A:$W,6,FALSE))</f>
        <v>3.6</v>
      </c>
      <c r="AA980" s="618">
        <f>IF(VLOOKUP($AU980,'FE Source'!$A:$W,7,FALSE)=0,"-",VLOOKUP($AU980,'FE Source'!$A:$W,7,FALSE))</f>
        <v>4.53</v>
      </c>
      <c r="AB980" s="618">
        <f>IF(VLOOKUP($AU980,'FE Source'!$A:$W,8,FALSE)=0,"-",VLOOKUP($AU980,'FE Source'!$A:$W,8,FALSE))</f>
        <v>6.22</v>
      </c>
      <c r="AC980" s="632">
        <f>IF(VLOOKUP($AU980,'FE Source'!$A:$W,9,FALSE)=0,"-",VLOOKUP($AU980,'FE Source'!$A:$W,9,FALSE))</f>
        <v>4.95</v>
      </c>
      <c r="AD980" s="634">
        <f>IF(VLOOKUP($AU980,'FE Source'!$A:$W,10,FALSE)=0,"-",VLOOKUP($AU980,'FE Source'!$A:$W,10,FALSE))</f>
        <v>0.91</v>
      </c>
      <c r="AE980" s="618">
        <f>IF(VLOOKUP($AU980,'FE Source'!$A:$W,11,FALSE)=0,"-",VLOOKUP($AU980,'FE Source'!$A:$W,11,FALSE))</f>
        <v>8.01</v>
      </c>
      <c r="AF980" s="618">
        <f>IF(VLOOKUP($AU980,'FE Source'!$A:$W,12,FALSE)=0,"-",VLOOKUP($AU980,'FE Source'!$A:$W,12,FALSE))</f>
        <v>0.14000000000000001</v>
      </c>
      <c r="AG980" s="618">
        <f>IF(VLOOKUP($AU980,'FE Source'!$A:$W,14,FALSE)=0,"-",VLOOKUP($AU980,'FE Source'!$A:$W,14,FALSE))</f>
        <v>-8.44</v>
      </c>
      <c r="AH980" s="102"/>
      <c r="AI980" s="618">
        <f>IF(VLOOKUP($AU980,'FE Source'!$A:$Y,20,FALSE)=0,"-",VLOOKUP($AU980,'FE Source'!$A:$Y,20,FALSE))</f>
        <v>107.79</v>
      </c>
      <c r="AJ980" s="102"/>
      <c r="AK980" s="102"/>
      <c r="AL980" s="632">
        <f>IF(VLOOKUP($AU980,'FE Source'!$A:$Y,19,FALSE)=0,"-",VLOOKUP($AU980,'FE Source'!$A:$Y,19,FALSE))</f>
        <v>89.46</v>
      </c>
      <c r="AM980" s="102"/>
      <c r="AN980" s="635">
        <f>IF(VLOOKUP($AU980,'FE Source'!$A:$W,13,FALSE)=0,"-",VLOOKUP($AU980,'FE Source'!$A:$W,13,FALSE))</f>
        <v>942.8</v>
      </c>
      <c r="AO980" s="634">
        <f>IF(J980="no","-",IF(VLOOKUP($AU980,'FE Source'!$A:$W,15,FALSE)=0,"-",VLOOKUP($AU980,'FE Source'!$A:$W,15,FALSE)))</f>
        <v>4.83</v>
      </c>
      <c r="AP980" s="618" t="str">
        <f>IF(AO980="-","-",IF(VLOOKUP($AU980,'FE Source'!$A:$Z,21,FALSE)=0,"-",IF(VLOOKUP($AU980,'FE Source'!$A:$Z,21,FALSE)=2,"Semi-Annual",IF(VLOOKUP($AU980,'FE Source'!$A:$Z,21,FALSE)=4,"Quarterly",IF(VLOOKUP($AU980,'FE Source'!$A:$Z,21,FALSE)=12,"Monthly","Annual")))))</f>
        <v>Quarterly</v>
      </c>
      <c r="AQ980" s="632">
        <f t="array" ref="AQ980">IF(VLOOKUP($AU980,'FE Source'!$A:$W,16,FALSE)=0,"-",VLOOKUP($AU980,'FE Source'!$A:$W,16,FALSE))</f>
        <v>1.51</v>
      </c>
      <c r="AR980" s="636" t="str">
        <f>IF(VLOOKUP($AU980,'FE Source'!$A:$W,17,FALSE)=0,"-",VLOOKUP($AU980,'FE Source'!$A:$W,17,FALSE))</f>
        <v>Bronze</v>
      </c>
      <c r="AS980" s="634">
        <f>IF(VLOOKUP($AU980,'FE Source'!$AN:$AS,4,FALSE)="",VLOOKUP($AU980,'FE Source'!$AN:$AS,3,FALSE),VLOOKUP($AU980,'FE Source'!$AN:$AS,4,FALSE))</f>
        <v>1.52</v>
      </c>
      <c r="AT980" s="637">
        <f>IF(VLOOKUP($AU980,'FE Source'!$AN:$AS,5,FALSE)=0,"-",VLOOKUP($AU980,'FE Source'!$AN:$AS,5,FALSE))</f>
        <v>45782</v>
      </c>
      <c r="AU980" s="636" t="s">
        <v>755</v>
      </c>
      <c r="BE980" s="215">
        <f>IF(VLOOKUP($AU980,'FE Source'!$A:$AK,22,FALSE)=0,"-",VLOOKUP($AU980,'FE Source'!$A:$AK,22,FALSE))</f>
        <v>3.6</v>
      </c>
      <c r="BF980" s="215">
        <f>IF(VLOOKUP($AU980,'FE Source'!$A:$AK,23,FALSE)=0,"-",VLOOKUP($AU980,'FE Source'!$A:$AK,23,FALSE))</f>
        <v>4.5</v>
      </c>
      <c r="BG980" s="215">
        <f>IF(VLOOKUP($AU980,'FE Source'!$A:$AK,24,FALSE)=0,"-",VLOOKUP($AU980,'FE Source'!$A:$AK,24,FALSE))</f>
        <v>8.6</v>
      </c>
      <c r="BH980" s="215">
        <f>IF(VLOOKUP($AU980,'FE Source'!$A:$AK,25,FALSE)=0,"-",VLOOKUP($AU980,'FE Source'!$A:$AK,25,FALSE))</f>
        <v>-7.44</v>
      </c>
      <c r="BI980" s="215">
        <f>IF(VLOOKUP($AU980,'FE Source'!$A:$AK,26,FALSE)=0,"-",VLOOKUP($AU980,'FE Source'!$A:$AK,26,FALSE))</f>
        <v>16.100000000000001</v>
      </c>
      <c r="BJ980" s="215">
        <f>IF(VLOOKUP($AU980,'FE Source'!$A:$AK,27,FALSE)=0,"-",VLOOKUP($AU980,'FE Source'!$A:$AK,27,FALSE))</f>
        <v>12.43</v>
      </c>
      <c r="BK980" s="215">
        <f>IF(VLOOKUP($AU980,'FE Source'!$A:$AK,28,FALSE)=0,"-",VLOOKUP($AU980,'FE Source'!$A:$AK,28,FALSE))</f>
        <v>13.83</v>
      </c>
      <c r="BL980" s="215">
        <f>IF(VLOOKUP($AU980,'FE Source'!$A:$AK,29,FALSE)=0,"-",VLOOKUP($AU980,'FE Source'!$A:$AK,29,FALSE))</f>
        <v>-15.17</v>
      </c>
      <c r="BM980" s="215">
        <f>IF(VLOOKUP($AU980,'FE Source'!$A:$AK,30,FALSE)=0,"-",VLOOKUP($AU980,'FE Source'!$A:$AK,30,FALSE))</f>
        <v>10.23</v>
      </c>
      <c r="BN980" t="str">
        <f>IF(VLOOKUP($AU980,'FE Source'!$A:$AK,31,FALSE)="No Specified Index","-",IF(VLOOKUP($AU980,'FE Source'!$A:$AK,31,FALSE)=0,"-",VLOOKUP($AU980,'FE Source'!$A:$AK,31,FALSE)))</f>
        <v>-</v>
      </c>
      <c r="BO980" s="217">
        <f>IF(VLOOKUP($AU980,'FE Source'!$A:$AK,32,FALSE)=0,"-",VLOOKUP($AU980,'FE Source'!$A:$AK,32,FALSE))</f>
        <v>35923</v>
      </c>
      <c r="BP980" s="18">
        <f>IF(VLOOKUP($AU980,'FE Source'!$AZ:$BC,2,FALSE)=0,"-",VLOOKUP($AU980,'FE Source'!$AZ:$BC,2,FALSE))</f>
        <v>-3.2</v>
      </c>
      <c r="BQ980" s="18">
        <f>IF(VLOOKUP($AU980,'FE Source'!$AZ:$BC,3,FALSE)=0,"-",VLOOKUP($AU980,'FE Source'!$AZ:$BC,3,FALSE))</f>
        <v>-4.0199999999999996</v>
      </c>
      <c r="BR980" s="18">
        <f>IF(VLOOKUP($AU980,'FE Source'!$AZ:$BC,4,FALSE)=0,"-",VLOOKUP($AU980,'FE Source'!$AZ:$BC,4,FALSE))</f>
        <v>-3.22</v>
      </c>
    </row>
    <row r="981" spans="3:70" ht="15">
      <c r="C981" s="650" t="str">
        <f>INDEX('UT - Retail'!$B$7:$B$1409,MATCH(AU981,'UT - Retail'!$U$7:$U$1409,0),1)</f>
        <v>Schroder Singapore Trust A Acc SGD</v>
      </c>
      <c r="D981" s="650"/>
      <c r="E981" s="618" t="str">
        <f>VLOOKUP(C981,'UT - Retail'!$B:$K,8,FALSE)</f>
        <v>Equities</v>
      </c>
      <c r="F981" s="618" t="str">
        <f>VLOOKUP(C981,'UT - Retail'!$B:$K,9,FALSE)</f>
        <v>Singapore</v>
      </c>
      <c r="G981" s="618" t="str">
        <f>VLOOKUP(C981,'UT - Retail'!$B:$K,10,FALSE)</f>
        <v>General</v>
      </c>
      <c r="H981" s="82" t="str">
        <f>VLOOKUP(C981,'UT - Retail'!$B:$N,13,FALSE)</f>
        <v>No</v>
      </c>
      <c r="I981" s="82" t="str">
        <f>VLOOKUP(C981,'UT - Retail'!$B:$Q,14,FALSE)</f>
        <v>No</v>
      </c>
      <c r="J981" s="618" t="str">
        <f>VLOOKUP(C981,'UT - Retail'!$B:$Q,11,FALSE)</f>
        <v>No</v>
      </c>
      <c r="K981" s="130" t="str">
        <f>VLOOKUP(C981,'UT - Retail'!$B:$P,15,FALSE)</f>
        <v>Yes</v>
      </c>
      <c r="L981" s="82" t="str">
        <f>VLOOKUP(C981,'UT - Retail'!$B:$Q,16,FALSE)</f>
        <v>Both</v>
      </c>
      <c r="M981" s="618" t="str">
        <f>VLOOKUP(C981,'UT - Retail'!$B:$K,6,FALSE)</f>
        <v>SGD</v>
      </c>
      <c r="N981" s="618" t="str">
        <f>IFERROR(IF(MATCH(C981,'Portfolio Construction'!$AL:$AL,0),"Yes","No"),"No")</f>
        <v>No</v>
      </c>
      <c r="O981" s="618" t="str">
        <f>IFERROR(IF(MATCH(C981,'Portfolio Construction'!$AN:$AN,0),"Yes","No"),"No")</f>
        <v>No</v>
      </c>
      <c r="P981" s="618" t="str">
        <f>IFERROR(IF(MATCH(C981,'Portfolio Construction'!$AP:$AP,0),"Yes","No"),"No")</f>
        <v>No</v>
      </c>
      <c r="Q981" s="618" t="str">
        <f>IFERROR(IF(MATCH(C981,'Portfolio Construction'!$AR:$AR,0),"Yes","No"),"No")</f>
        <v>No</v>
      </c>
      <c r="R981" s="618" t="str">
        <f>IFERROR(IF(MATCH(C981,'Portfolio Construction'!$AT:$AT,0),"Yes","No"),"No")</f>
        <v>No</v>
      </c>
      <c r="S981" s="618" t="str">
        <f>IFERROR(IF(MATCH(C981,'Portfolio Construction'!$AV:$AV,0),"Yes","No"),"No")</f>
        <v>No</v>
      </c>
      <c r="T981" s="618" t="str">
        <f>IFERROR(IF(MATCH(C981,'Portfolio Construction'!$AX:$AX,0),"Yes","No"),"No")</f>
        <v>No</v>
      </c>
      <c r="U981" s="618" t="str">
        <f>IFERROR(IF(MATCH(C981,'Portfolio Construction'!$AZ:$AZ,0),"Yes","No"),"No")</f>
        <v>No</v>
      </c>
      <c r="V981" s="618" t="str">
        <f>IFERROR(IF(MATCH(C981,'Portfolio Construction'!$BB:$BB,0),"Yes","No"),"No")</f>
        <v>No</v>
      </c>
      <c r="W981" s="618">
        <f>IF(VLOOKUP($AU981,'FE Source'!$A:$W,3,FALSE)=0,"-",VLOOKUP($AU981,'FE Source'!$A:$W,3,FALSE))</f>
        <v>3.58</v>
      </c>
      <c r="X981" s="618">
        <f>IF(VLOOKUP($AU981,'FE Source'!$A:$W,4,FALSE)=0,"-",VLOOKUP($AU981,'FE Source'!$A:$W,4,FALSE))</f>
        <v>2.17</v>
      </c>
      <c r="Y981" s="618">
        <f>IF(VLOOKUP($AU981,'FE Source'!$A:$W,5,FALSE)=0,"-",VLOOKUP($AU981,'FE Source'!$A:$W,5,FALSE))</f>
        <v>9.7899999999999991</v>
      </c>
      <c r="Z981" s="618">
        <f>IF(VLOOKUP($AU981,'FE Source'!$A:$W,6,FALSE)=0,"-",VLOOKUP($AU981,'FE Source'!$A:$W,6,FALSE))</f>
        <v>23.82</v>
      </c>
      <c r="AA981" s="618">
        <f>IF(VLOOKUP($AU981,'FE Source'!$A:$W,7,FALSE)=0,"-",VLOOKUP($AU981,'FE Source'!$A:$W,7,FALSE))</f>
        <v>8.6199999999999992</v>
      </c>
      <c r="AB981" s="618">
        <f>IF(VLOOKUP($AU981,'FE Source'!$A:$W,8,FALSE)=0,"-",VLOOKUP($AU981,'FE Source'!$A:$W,8,FALSE))</f>
        <v>10.95</v>
      </c>
      <c r="AC981" s="632" t="str">
        <f>IF(VLOOKUP($AU981,'FE Source'!$A:$W,9,FALSE)=0,"-",VLOOKUP($AU981,'FE Source'!$A:$W,9,FALSE))</f>
        <v>-</v>
      </c>
      <c r="AD981" s="634">
        <f>IF(VLOOKUP($AU981,'FE Source'!$A:$W,10,FALSE)=0,"-",VLOOKUP($AU981,'FE Source'!$A:$W,10,FALSE))</f>
        <v>0.79</v>
      </c>
      <c r="AE981" s="618">
        <f>IF(VLOOKUP($AU981,'FE Source'!$A:$W,11,FALSE)=0,"-",VLOOKUP($AU981,'FE Source'!$A:$W,11,FALSE))</f>
        <v>10.38</v>
      </c>
      <c r="AF981" s="618">
        <f>IF(VLOOKUP($AU981,'FE Source'!$A:$W,12,FALSE)=0,"-",VLOOKUP($AU981,'FE Source'!$A:$W,12,FALSE))</f>
        <v>0.51</v>
      </c>
      <c r="AG981" s="618">
        <f>IF(VLOOKUP($AU981,'FE Source'!$A:$W,14,FALSE)=0,"-",VLOOKUP($AU981,'FE Source'!$A:$W,14,FALSE))</f>
        <v>-7.27</v>
      </c>
      <c r="AH981" s="102"/>
      <c r="AI981" s="618">
        <f>IF(VLOOKUP($AU981,'FE Source'!$A:$Y,20,FALSE)=0,"-",VLOOKUP($AU981,'FE Source'!$A:$Y,20,FALSE))</f>
        <v>122.37</v>
      </c>
      <c r="AJ981" s="102"/>
      <c r="AK981" s="102"/>
      <c r="AL981" s="632">
        <f>IF(VLOOKUP($AU981,'FE Source'!$A:$Y,19,FALSE)=0,"-",VLOOKUP($AU981,'FE Source'!$A:$Y,19,FALSE))</f>
        <v>64.2</v>
      </c>
      <c r="AM981" s="102"/>
      <c r="AN981" s="635">
        <f>IF(VLOOKUP($AU981,'FE Source'!$A:$W,13,FALSE)=0,"-",VLOOKUP($AU981,'FE Source'!$A:$W,13,FALSE))</f>
        <v>947.6</v>
      </c>
      <c r="AO981" s="634" t="str">
        <f>IF(J981="no","-",IF(VLOOKUP($AU981,'FE Source'!$A:$W,15,FALSE)=0,"-",VLOOKUP($AU981,'FE Source'!$A:$W,15,FALSE)))</f>
        <v>-</v>
      </c>
      <c r="AP981" s="618" t="str">
        <f>IF(AO981="-","-",IF(VLOOKUP($AU981,'FE Source'!$A:$Z,21,FALSE)=0,"-",IF(VLOOKUP($AU981,'FE Source'!$A:$Z,21,FALSE)=2,"Semi-Annual",IF(VLOOKUP($AU981,'FE Source'!$A:$Z,21,FALSE)=4,"Quarterly",IF(VLOOKUP($AU981,'FE Source'!$A:$Z,21,FALSE)=12,"Monthly","Annual")))))</f>
        <v>-</v>
      </c>
      <c r="AQ981" s="632">
        <f t="array" ref="AQ981">IF(VLOOKUP($AU981,'FE Source'!$A:$W,16,FALSE)=0,"-",VLOOKUP($AU981,'FE Source'!$A:$W,16,FALSE))</f>
        <v>1.31</v>
      </c>
      <c r="AR981" s="636" t="str">
        <f>IF(VLOOKUP($AU981,'FE Source'!$A:$W,17,FALSE)=0,"-",VLOOKUP($AU981,'FE Source'!$A:$W,17,FALSE))</f>
        <v>Neutral</v>
      </c>
      <c r="AS981" s="634">
        <f>IF(VLOOKUP($AU981,'FE Source'!$AN:$AS,4,FALSE)="",VLOOKUP($AU981,'FE Source'!$AN:$AS,3,FALSE),VLOOKUP($AU981,'FE Source'!$AN:$AS,4,FALSE))</f>
        <v>1.65</v>
      </c>
      <c r="AT981" s="637">
        <f>IF(VLOOKUP($AU981,'FE Source'!$AN:$AS,5,FALSE)=0,"-",VLOOKUP($AU981,'FE Source'!$AN:$AS,5,FALSE))</f>
        <v>45782</v>
      </c>
      <c r="AU981" s="636" t="s">
        <v>4599</v>
      </c>
      <c r="BE981" s="215" t="str">
        <f>IF(VLOOKUP($AU981,'FE Source'!$A:$AK,22,FALSE)=0,"-",VLOOKUP($AU981,'FE Source'!$A:$AK,22,FALSE))</f>
        <v>-</v>
      </c>
      <c r="BF981" s="215" t="str">
        <f>IF(VLOOKUP($AU981,'FE Source'!$A:$AK,23,FALSE)=0,"-",VLOOKUP($AU981,'FE Source'!$A:$AK,23,FALSE))</f>
        <v>-</v>
      </c>
      <c r="BG981" s="215" t="str">
        <f>IF(VLOOKUP($AU981,'FE Source'!$A:$AK,24,FALSE)=0,"-",VLOOKUP($AU981,'FE Source'!$A:$AK,24,FALSE))</f>
        <v>-</v>
      </c>
      <c r="BH981" s="215">
        <f>IF(VLOOKUP($AU981,'FE Source'!$A:$AK,25,FALSE)=0,"-",VLOOKUP($AU981,'FE Source'!$A:$AK,25,FALSE))</f>
        <v>-7.37</v>
      </c>
      <c r="BI981" s="215">
        <f>IF(VLOOKUP($AU981,'FE Source'!$A:$AK,26,FALSE)=0,"-",VLOOKUP($AU981,'FE Source'!$A:$AK,26,FALSE))</f>
        <v>13.23</v>
      </c>
      <c r="BJ981" s="215">
        <f>IF(VLOOKUP($AU981,'FE Source'!$A:$AK,27,FALSE)=0,"-",VLOOKUP($AU981,'FE Source'!$A:$AK,27,FALSE))</f>
        <v>-10.54</v>
      </c>
      <c r="BK981" s="215">
        <f>IF(VLOOKUP($AU981,'FE Source'!$A:$AK,28,FALSE)=0,"-",VLOOKUP($AU981,'FE Source'!$A:$AK,28,FALSE))</f>
        <v>11.51</v>
      </c>
      <c r="BL981" s="215">
        <f>IF(VLOOKUP($AU981,'FE Source'!$A:$AK,29,FALSE)=0,"-",VLOOKUP($AU981,'FE Source'!$A:$AK,29,FALSE))</f>
        <v>3.6</v>
      </c>
      <c r="BM981" s="215">
        <f>IF(VLOOKUP($AU981,'FE Source'!$A:$AK,30,FALSE)=0,"-",VLOOKUP($AU981,'FE Source'!$A:$AK,30,FALSE))</f>
        <v>1.82</v>
      </c>
      <c r="BN981" t="str">
        <f>IF(VLOOKUP($AU981,'FE Source'!$A:$AK,31,FALSE)="No Specified Index","-",IF(VLOOKUP($AU981,'FE Source'!$A:$AK,31,FALSE)=0,"-",VLOOKUP($AU981,'FE Source'!$A:$AK,31,FALSE)))</f>
        <v>MSCI Singapore Free Index</v>
      </c>
      <c r="BO981" s="217">
        <f>IF(VLOOKUP($AU981,'FE Source'!$A:$AK,32,FALSE)=0,"-",VLOOKUP($AU981,'FE Source'!$A:$AK,32,FALSE))</f>
        <v>42767</v>
      </c>
      <c r="BP981" s="18" t="str">
        <f>IF(VLOOKUP($AU981,'FE Source'!$AZ:$BC,2,FALSE)=0,"-",VLOOKUP($AU981,'FE Source'!$AZ:$BC,2,FALSE))</f>
        <v>-</v>
      </c>
      <c r="BQ981" s="18" t="str">
        <f>IF(VLOOKUP($AU981,'FE Source'!$AZ:$BC,3,FALSE)=0,"-",VLOOKUP($AU981,'FE Source'!$AZ:$BC,3,FALSE))</f>
        <v>-</v>
      </c>
      <c r="BR981" s="18" t="str">
        <f>IF(VLOOKUP($AU981,'FE Source'!$AZ:$BC,4,FALSE)=0,"-",VLOOKUP($AU981,'FE Source'!$AZ:$BC,4,FALSE))</f>
        <v>-</v>
      </c>
    </row>
    <row r="982" spans="3:70" ht="15">
      <c r="C982" s="650" t="str">
        <f>INDEX('UT - Retail'!$B$7:$B$1409,MATCH(AU982,'UT - Retail'!$U$7:$U$1409,0),1)</f>
        <v>Schroder Singapore Trust A Acc USD</v>
      </c>
      <c r="D982" s="650"/>
      <c r="E982" s="618" t="str">
        <f>VLOOKUP(C982,'UT - Retail'!$B:$K,8,FALSE)</f>
        <v>Equities</v>
      </c>
      <c r="F982" s="618" t="str">
        <f>VLOOKUP(C982,'UT - Retail'!$B:$K,9,FALSE)</f>
        <v>Singapore</v>
      </c>
      <c r="G982" s="618" t="str">
        <f>VLOOKUP(C982,'UT - Retail'!$B:$K,10,FALSE)</f>
        <v>General</v>
      </c>
      <c r="H982" s="82" t="str">
        <f>VLOOKUP(C982,'UT - Retail'!$B:$N,13,FALSE)</f>
        <v>No</v>
      </c>
      <c r="I982" s="82" t="str">
        <f>VLOOKUP(C982,'UT - Retail'!$B:$Q,14,FALSE)</f>
        <v>No</v>
      </c>
      <c r="J982" s="618" t="str">
        <f>VLOOKUP(C982,'UT - Retail'!$B:$Q,11,FALSE)</f>
        <v>No</v>
      </c>
      <c r="K982" s="130" t="str">
        <f>VLOOKUP(C982,'UT - Retail'!$B:$P,15,FALSE)</f>
        <v>No</v>
      </c>
      <c r="L982" s="82" t="str">
        <f>VLOOKUP(C982,'UT - Retail'!$B:$Q,16,FALSE)</f>
        <v>Navigator</v>
      </c>
      <c r="M982" s="618" t="str">
        <f>VLOOKUP(C982,'UT - Retail'!$B:$K,6,FALSE)</f>
        <v>USD</v>
      </c>
      <c r="N982" s="618" t="str">
        <f>IFERROR(IF(MATCH(C982,'Portfolio Construction'!$AL:$AL,0),"Yes","No"),"No")</f>
        <v>No</v>
      </c>
      <c r="O982" s="618" t="str">
        <f>IFERROR(IF(MATCH(C982,'Portfolio Construction'!$AN:$AN,0),"Yes","No"),"No")</f>
        <v>No</v>
      </c>
      <c r="P982" s="618" t="str">
        <f>IFERROR(IF(MATCH(C982,'Portfolio Construction'!$AP:$AP,0),"Yes","No"),"No")</f>
        <v>No</v>
      </c>
      <c r="Q982" s="618" t="str">
        <f>IFERROR(IF(MATCH(C982,'Portfolio Construction'!$AR:$AR,0),"Yes","No"),"No")</f>
        <v>No</v>
      </c>
      <c r="R982" s="618" t="str">
        <f>IFERROR(IF(MATCH(C982,'Portfolio Construction'!$AT:$AT,0),"Yes","No"),"No")</f>
        <v>No</v>
      </c>
      <c r="S982" s="618" t="str">
        <f>IFERROR(IF(MATCH(C982,'Portfolio Construction'!$AV:$AV,0),"Yes","No"),"No")</f>
        <v>No</v>
      </c>
      <c r="T982" s="618" t="str">
        <f>IFERROR(IF(MATCH(C982,'Portfolio Construction'!$AX:$AX,0),"Yes","No"),"No")</f>
        <v>No</v>
      </c>
      <c r="U982" s="618" t="str">
        <f>IFERROR(IF(MATCH(C982,'Portfolio Construction'!$AZ:$AZ,0),"Yes","No"),"No")</f>
        <v>No</v>
      </c>
      <c r="V982" s="618" t="str">
        <f>IFERROR(IF(MATCH(C982,'Portfolio Construction'!$BB:$BB,0),"Yes","No"),"No")</f>
        <v>No</v>
      </c>
      <c r="W982" s="618">
        <f>IF(VLOOKUP($AU982,'FE Source'!$A:$W,3,FALSE)=0,"-",VLOOKUP($AU982,'FE Source'!$A:$W,3,FALSE))</f>
        <v>3.64</v>
      </c>
      <c r="X982" s="618">
        <f>IF(VLOOKUP($AU982,'FE Source'!$A:$W,4,FALSE)=0,"-",VLOOKUP($AU982,'FE Source'!$A:$W,4,FALSE))</f>
        <v>2.23</v>
      </c>
      <c r="Y982" s="618">
        <f>IF(VLOOKUP($AU982,'FE Source'!$A:$W,5,FALSE)=0,"-",VLOOKUP($AU982,'FE Source'!$A:$W,5,FALSE))</f>
        <v>9.7799999999999994</v>
      </c>
      <c r="Z982" s="618">
        <f>IF(VLOOKUP($AU982,'FE Source'!$A:$W,6,FALSE)=0,"-",VLOOKUP($AU982,'FE Source'!$A:$W,6,FALSE))</f>
        <v>23.83</v>
      </c>
      <c r="AA982" s="618">
        <f>IF(VLOOKUP($AU982,'FE Source'!$A:$W,7,FALSE)=0,"-",VLOOKUP($AU982,'FE Source'!$A:$W,7,FALSE))</f>
        <v>8.66</v>
      </c>
      <c r="AB982" s="618">
        <f>IF(VLOOKUP($AU982,'FE Source'!$A:$W,8,FALSE)=0,"-",VLOOKUP($AU982,'FE Source'!$A:$W,8,FALSE))</f>
        <v>11</v>
      </c>
      <c r="AC982" s="632" t="str">
        <f>IF(VLOOKUP($AU982,'FE Source'!$A:$W,9,FALSE)=0,"-",VLOOKUP($AU982,'FE Source'!$A:$W,9,FALSE))</f>
        <v>-</v>
      </c>
      <c r="AD982" s="634">
        <f>IF(VLOOKUP($AU982,'FE Source'!$A:$W,10,FALSE)=0,"-",VLOOKUP($AU982,'FE Source'!$A:$W,10,FALSE))</f>
        <v>0.79</v>
      </c>
      <c r="AE982" s="618">
        <f>IF(VLOOKUP($AU982,'FE Source'!$A:$W,11,FALSE)=0,"-",VLOOKUP($AU982,'FE Source'!$A:$W,11,FALSE))</f>
        <v>10.37</v>
      </c>
      <c r="AF982" s="618">
        <f>IF(VLOOKUP($AU982,'FE Source'!$A:$W,12,FALSE)=0,"-",VLOOKUP($AU982,'FE Source'!$A:$W,12,FALSE))</f>
        <v>0.52</v>
      </c>
      <c r="AG982" s="618">
        <f>IF(VLOOKUP($AU982,'FE Source'!$A:$W,14,FALSE)=0,"-",VLOOKUP($AU982,'FE Source'!$A:$W,14,FALSE))</f>
        <v>-7.29</v>
      </c>
      <c r="AH982" s="102"/>
      <c r="AI982" s="618">
        <f>IF(VLOOKUP($AU982,'FE Source'!$A:$Y,20,FALSE)=0,"-",VLOOKUP($AU982,'FE Source'!$A:$Y,20,FALSE))</f>
        <v>122.76</v>
      </c>
      <c r="AJ982" s="102"/>
      <c r="AK982" s="102"/>
      <c r="AL982" s="632">
        <f>IF(VLOOKUP($AU982,'FE Source'!$A:$Y,19,FALSE)=0,"-",VLOOKUP($AU982,'FE Source'!$A:$Y,19,FALSE))</f>
        <v>64.05</v>
      </c>
      <c r="AM982" s="102"/>
      <c r="AN982" s="635">
        <f>IF(VLOOKUP($AU982,'FE Source'!$A:$W,13,FALSE)=0,"-",VLOOKUP($AU982,'FE Source'!$A:$W,13,FALSE))</f>
        <v>947.6</v>
      </c>
      <c r="AO982" s="634" t="str">
        <f>IF(J982="no","-",IF(VLOOKUP($AU982,'FE Source'!$A:$W,15,FALSE)=0,"-",VLOOKUP($AU982,'FE Source'!$A:$W,15,FALSE)))</f>
        <v>-</v>
      </c>
      <c r="AP982" s="618" t="str">
        <f>IF(AO982="-","-",IF(VLOOKUP($AU982,'FE Source'!$A:$Z,21,FALSE)=0,"-",IF(VLOOKUP($AU982,'FE Source'!$A:$Z,21,FALSE)=2,"Semi-Annual",IF(VLOOKUP($AU982,'FE Source'!$A:$Z,21,FALSE)=4,"Quarterly",IF(VLOOKUP($AU982,'FE Source'!$A:$Z,21,FALSE)=12,"Monthly","Annual")))))</f>
        <v>-</v>
      </c>
      <c r="AQ982" s="632">
        <f t="array" ref="AQ982">IF(VLOOKUP($AU982,'FE Source'!$A:$W,16,FALSE)=0,"-",VLOOKUP($AU982,'FE Source'!$A:$W,16,FALSE))</f>
        <v>1.28</v>
      </c>
      <c r="AR982" s="636" t="str">
        <f>IF(VLOOKUP($AU982,'FE Source'!$A:$W,17,FALSE)=0,"-",VLOOKUP($AU982,'FE Source'!$A:$W,17,FALSE))</f>
        <v>Neutral</v>
      </c>
      <c r="AS982" s="634">
        <f>IF(VLOOKUP($AU982,'FE Source'!$AN:$AS,4,FALSE)="",VLOOKUP($AU982,'FE Source'!$AN:$AS,3,FALSE),VLOOKUP($AU982,'FE Source'!$AN:$AS,4,FALSE))</f>
        <v>1.82</v>
      </c>
      <c r="AT982" s="637">
        <f>IF(VLOOKUP($AU982,'FE Source'!$AN:$AS,5,FALSE)=0,"-",VLOOKUP($AU982,'FE Source'!$AN:$AS,5,FALSE))</f>
        <v>45782</v>
      </c>
      <c r="AU982" s="636" t="s">
        <v>5869</v>
      </c>
      <c r="BE982" s="215" t="str">
        <f>IF(VLOOKUP($AU982,'FE Source'!$A:$AK,22,FALSE)=0,"-",VLOOKUP($AU982,'FE Source'!$A:$AK,22,FALSE))</f>
        <v>-</v>
      </c>
      <c r="BF982" s="215" t="str">
        <f>IF(VLOOKUP($AU982,'FE Source'!$A:$AK,23,FALSE)=0,"-",VLOOKUP($AU982,'FE Source'!$A:$AK,23,FALSE))</f>
        <v>-</v>
      </c>
      <c r="BG982" s="215" t="str">
        <f>IF(VLOOKUP($AU982,'FE Source'!$A:$AK,24,FALSE)=0,"-",VLOOKUP($AU982,'FE Source'!$A:$AK,24,FALSE))</f>
        <v>-</v>
      </c>
      <c r="BH982" s="215">
        <f>IF(VLOOKUP($AU982,'FE Source'!$A:$AK,25,FALSE)=0,"-",VLOOKUP($AU982,'FE Source'!$A:$AK,25,FALSE))</f>
        <v>-7.33</v>
      </c>
      <c r="BI982" s="215">
        <f>IF(VLOOKUP($AU982,'FE Source'!$A:$AK,26,FALSE)=0,"-",VLOOKUP($AU982,'FE Source'!$A:$AK,26,FALSE))</f>
        <v>13.22</v>
      </c>
      <c r="BJ982" s="215">
        <f>IF(VLOOKUP($AU982,'FE Source'!$A:$AK,27,FALSE)=0,"-",VLOOKUP($AU982,'FE Source'!$A:$AK,27,FALSE))</f>
        <v>-10.55</v>
      </c>
      <c r="BK982" s="215">
        <f>IF(VLOOKUP($AU982,'FE Source'!$A:$AK,28,FALSE)=0,"-",VLOOKUP($AU982,'FE Source'!$A:$AK,28,FALSE))</f>
        <v>11.65</v>
      </c>
      <c r="BL982" s="215">
        <f>IF(VLOOKUP($AU982,'FE Source'!$A:$AK,29,FALSE)=0,"-",VLOOKUP($AU982,'FE Source'!$A:$AK,29,FALSE))</f>
        <v>3.59</v>
      </c>
      <c r="BM982" s="215">
        <f>IF(VLOOKUP($AU982,'FE Source'!$A:$AK,30,FALSE)=0,"-",VLOOKUP($AU982,'FE Source'!$A:$AK,30,FALSE))</f>
        <v>1.88</v>
      </c>
      <c r="BN982" t="str">
        <f>IF(VLOOKUP($AU982,'FE Source'!$A:$AK,31,FALSE)="No Specified Index","-",IF(VLOOKUP($AU982,'FE Source'!$A:$AK,31,FALSE)=0,"-",VLOOKUP($AU982,'FE Source'!$A:$AK,31,FALSE)))</f>
        <v>MSCI Singapore Free Index</v>
      </c>
      <c r="BO982" s="217">
        <f>IF(VLOOKUP($AU982,'FE Source'!$A:$AK,32,FALSE)=0,"-",VLOOKUP($AU982,'FE Source'!$A:$AK,32,FALSE))</f>
        <v>42767</v>
      </c>
      <c r="BP982" s="18" t="str">
        <f>IF(VLOOKUP($AU982,'FE Source'!$AZ:$BC,2,FALSE)=0,"-",VLOOKUP($AU982,'FE Source'!$AZ:$BC,2,FALSE))</f>
        <v>-</v>
      </c>
      <c r="BQ982" s="18" t="str">
        <f>IF(VLOOKUP($AU982,'FE Source'!$AZ:$BC,3,FALSE)=0,"-",VLOOKUP($AU982,'FE Source'!$AZ:$BC,3,FALSE))</f>
        <v>-</v>
      </c>
      <c r="BR982" s="18" t="str">
        <f>IF(VLOOKUP($AU982,'FE Source'!$AZ:$BC,4,FALSE)=0,"-",VLOOKUP($AU982,'FE Source'!$AZ:$BC,4,FALSE))</f>
        <v>-</v>
      </c>
    </row>
    <row r="983" spans="3:70" ht="15">
      <c r="C983" s="650" t="str">
        <f>INDEX('UT - Retail'!$B$7:$B$1409,MATCH(AU983,'UT - Retail'!$U$7:$U$1409,0),1)</f>
        <v>Schroder Singapore Trust A Dis SGD</v>
      </c>
      <c r="D983" s="650"/>
      <c r="E983" s="618" t="str">
        <f>VLOOKUP(C983,'UT - Retail'!$B:$K,8,FALSE)</f>
        <v>Equities</v>
      </c>
      <c r="F983" s="618" t="str">
        <f>VLOOKUP(C983,'UT - Retail'!$B:$K,9,FALSE)</f>
        <v>Singapore</v>
      </c>
      <c r="G983" s="618" t="str">
        <f>VLOOKUP(C983,'UT - Retail'!$B:$K,10,FALSE)</f>
        <v>General</v>
      </c>
      <c r="H983" s="82" t="str">
        <f>VLOOKUP(C983,'UT - Retail'!$B:$N,13,FALSE)</f>
        <v>Yes</v>
      </c>
      <c r="I983" s="82" t="str">
        <f>VLOOKUP(C983,'UT - Retail'!$B:$Q,14,FALSE)</f>
        <v>No</v>
      </c>
      <c r="J983" s="618" t="str">
        <f>VLOOKUP(C983,'UT - Retail'!$B:$Q,11,FALSE)</f>
        <v>Yes</v>
      </c>
      <c r="K983" s="130" t="str">
        <f>VLOOKUP(C983,'UT - Retail'!$B:$P,15,FALSE)</f>
        <v>Yes</v>
      </c>
      <c r="L983" s="82" t="str">
        <f>VLOOKUP(C983,'UT - Retail'!$B:$Q,16,FALSE)</f>
        <v>Both</v>
      </c>
      <c r="M983" s="618" t="str">
        <f>VLOOKUP(C983,'UT - Retail'!$B:$K,6,FALSE)</f>
        <v>SGD</v>
      </c>
      <c r="N983" s="618" t="str">
        <f>IFERROR(IF(MATCH(C983,'Portfolio Construction'!$AL:$AL,0),"Yes","No"),"No")</f>
        <v>No</v>
      </c>
      <c r="O983" s="618" t="str">
        <f>IFERROR(IF(MATCH(C983,'Portfolio Construction'!$AN:$AN,0),"Yes","No"),"No")</f>
        <v>No</v>
      </c>
      <c r="P983" s="618" t="str">
        <f>IFERROR(IF(MATCH(C983,'Portfolio Construction'!$AP:$AP,0),"Yes","No"),"No")</f>
        <v>No</v>
      </c>
      <c r="Q983" s="618" t="str">
        <f>IFERROR(IF(MATCH(C983,'Portfolio Construction'!$AR:$AR,0),"Yes","No"),"No")</f>
        <v>No</v>
      </c>
      <c r="R983" s="618" t="str">
        <f>IFERROR(IF(MATCH(C983,'Portfolio Construction'!$AT:$AT,0),"Yes","No"),"No")</f>
        <v>No</v>
      </c>
      <c r="S983" s="618" t="str">
        <f>IFERROR(IF(MATCH(C983,'Portfolio Construction'!$AV:$AV,0),"Yes","No"),"No")</f>
        <v>No</v>
      </c>
      <c r="T983" s="618" t="str">
        <f>IFERROR(IF(MATCH(C983,'Portfolio Construction'!$AX:$AX,0),"Yes","No"),"No")</f>
        <v>No</v>
      </c>
      <c r="U983" s="618" t="str">
        <f>IFERROR(IF(MATCH(C983,'Portfolio Construction'!$AZ:$AZ,0),"Yes","No"),"No")</f>
        <v>No</v>
      </c>
      <c r="V983" s="618" t="str">
        <f>IFERROR(IF(MATCH(C983,'Portfolio Construction'!$BB:$BB,0),"Yes","No"),"No")</f>
        <v>No</v>
      </c>
      <c r="W983" s="618">
        <f>IF(VLOOKUP($AU983,'FE Source'!$A:$W,3,FALSE)=0,"-",VLOOKUP($AU983,'FE Source'!$A:$W,3,FALSE))</f>
        <v>2.61</v>
      </c>
      <c r="X983" s="618">
        <f>IF(VLOOKUP($AU983,'FE Source'!$A:$W,4,FALSE)=0,"-",VLOOKUP($AU983,'FE Source'!$A:$W,4,FALSE))</f>
        <v>2.2400000000000002</v>
      </c>
      <c r="Y983" s="618">
        <f>IF(VLOOKUP($AU983,'FE Source'!$A:$W,5,FALSE)=0,"-",VLOOKUP($AU983,'FE Source'!$A:$W,5,FALSE))</f>
        <v>8.75</v>
      </c>
      <c r="Z983" s="618">
        <f>IF(VLOOKUP($AU983,'FE Source'!$A:$W,6,FALSE)=0,"-",VLOOKUP($AU983,'FE Source'!$A:$W,6,FALSE))</f>
        <v>22.66</v>
      </c>
      <c r="AA983" s="618">
        <f>IF(VLOOKUP($AU983,'FE Source'!$A:$W,7,FALSE)=0,"-",VLOOKUP($AU983,'FE Source'!$A:$W,7,FALSE))</f>
        <v>8.2799999999999994</v>
      </c>
      <c r="AB983" s="618">
        <f>IF(VLOOKUP($AU983,'FE Source'!$A:$W,8,FALSE)=0,"-",VLOOKUP($AU983,'FE Source'!$A:$W,8,FALSE))</f>
        <v>10.73</v>
      </c>
      <c r="AC983" s="632">
        <f>IF(VLOOKUP($AU983,'FE Source'!$A:$W,9,FALSE)=0,"-",VLOOKUP($AU983,'FE Source'!$A:$W,9,FALSE))</f>
        <v>4.17</v>
      </c>
      <c r="AD983" s="634">
        <f>IF(VLOOKUP($AU983,'FE Source'!$A:$W,10,FALSE)=0,"-",VLOOKUP($AU983,'FE Source'!$A:$W,10,FALSE))</f>
        <v>0.8</v>
      </c>
      <c r="AE983" s="618">
        <f>IF(VLOOKUP($AU983,'FE Source'!$A:$W,11,FALSE)=0,"-",VLOOKUP($AU983,'FE Source'!$A:$W,11,FALSE))</f>
        <v>10.44</v>
      </c>
      <c r="AF983" s="618">
        <f>IF(VLOOKUP($AU983,'FE Source'!$A:$W,12,FALSE)=0,"-",VLOOKUP($AU983,'FE Source'!$A:$W,12,FALSE))</f>
        <v>0.48</v>
      </c>
      <c r="AG983" s="618">
        <f>IF(VLOOKUP($AU983,'FE Source'!$A:$W,14,FALSE)=0,"-",VLOOKUP($AU983,'FE Source'!$A:$W,14,FALSE))</f>
        <v>-7.22</v>
      </c>
      <c r="AH983" s="102"/>
      <c r="AI983" s="618">
        <f>IF(VLOOKUP($AU983,'FE Source'!$A:$Y,20,FALSE)=0,"-",VLOOKUP($AU983,'FE Source'!$A:$Y,20,FALSE))</f>
        <v>122.49</v>
      </c>
      <c r="AJ983" s="102"/>
      <c r="AK983" s="102"/>
      <c r="AL983" s="632">
        <f>IF(VLOOKUP($AU983,'FE Source'!$A:$Y,19,FALSE)=0,"-",VLOOKUP($AU983,'FE Source'!$A:$Y,19,FALSE))</f>
        <v>66.45</v>
      </c>
      <c r="AM983" s="102"/>
      <c r="AN983" s="635">
        <f>IF(VLOOKUP($AU983,'FE Source'!$A:$W,13,FALSE)=0,"-",VLOOKUP($AU983,'FE Source'!$A:$W,13,FALSE))</f>
        <v>947.6</v>
      </c>
      <c r="AO983" s="634">
        <f>IF(J983="no","-",IF(VLOOKUP($AU983,'FE Source'!$A:$W,15,FALSE)=0,"-",VLOOKUP($AU983,'FE Source'!$A:$W,15,FALSE)))</f>
        <v>2.83</v>
      </c>
      <c r="AP983" s="618" t="str">
        <f>IF(AO983="-","-",IF(VLOOKUP($AU983,'FE Source'!$A:$Z,21,FALSE)=0,"-",IF(VLOOKUP($AU983,'FE Source'!$A:$Z,21,FALSE)=2,"Semi-Annual",IF(VLOOKUP($AU983,'FE Source'!$A:$Z,21,FALSE)=4,"Quarterly",IF(VLOOKUP($AU983,'FE Source'!$A:$Z,21,FALSE)=12,"Monthly","Annual")))))</f>
        <v>Quarterly</v>
      </c>
      <c r="AQ983" s="632">
        <f t="array" ref="AQ983">IF(VLOOKUP($AU983,'FE Source'!$A:$W,16,FALSE)=0,"-",VLOOKUP($AU983,'FE Source'!$A:$W,16,FALSE))</f>
        <v>1.32</v>
      </c>
      <c r="AR983" s="636" t="str">
        <f>IF(VLOOKUP($AU983,'FE Source'!$A:$W,17,FALSE)=0,"-",VLOOKUP($AU983,'FE Source'!$A:$W,17,FALSE))</f>
        <v>Neutral</v>
      </c>
      <c r="AS983" s="634">
        <f>IF(VLOOKUP($AU983,'FE Source'!$AN:$AS,4,FALSE)="",VLOOKUP($AU983,'FE Source'!$AN:$AS,3,FALSE),VLOOKUP($AU983,'FE Source'!$AN:$AS,4,FALSE))</f>
        <v>1.74</v>
      </c>
      <c r="AT983" s="637">
        <f>IF(VLOOKUP($AU983,'FE Source'!$AN:$AS,5,FALSE)=0,"-",VLOOKUP($AU983,'FE Source'!$AN:$AS,5,FALSE))</f>
        <v>45782</v>
      </c>
      <c r="AU983" s="636" t="s">
        <v>757</v>
      </c>
      <c r="BE983" s="215">
        <f>IF(VLOOKUP($AU983,'FE Source'!$A:$AK,22,FALSE)=0,"-",VLOOKUP($AU983,'FE Source'!$A:$AK,22,FALSE))</f>
        <v>-8.0399999999999991</v>
      </c>
      <c r="BF983" s="215">
        <f>IF(VLOOKUP($AU983,'FE Source'!$A:$AK,23,FALSE)=0,"-",VLOOKUP($AU983,'FE Source'!$A:$AK,23,FALSE))</f>
        <v>1.85</v>
      </c>
      <c r="BG983" s="215">
        <f>IF(VLOOKUP($AU983,'FE Source'!$A:$AK,24,FALSE)=0,"-",VLOOKUP($AU983,'FE Source'!$A:$AK,24,FALSE))</f>
        <v>21.62</v>
      </c>
      <c r="BH983" s="215">
        <f>IF(VLOOKUP($AU983,'FE Source'!$A:$AK,25,FALSE)=0,"-",VLOOKUP($AU983,'FE Source'!$A:$AK,25,FALSE))</f>
        <v>-7.4</v>
      </c>
      <c r="BI983" s="215">
        <f>IF(VLOOKUP($AU983,'FE Source'!$A:$AK,26,FALSE)=0,"-",VLOOKUP($AU983,'FE Source'!$A:$AK,26,FALSE))</f>
        <v>13.17</v>
      </c>
      <c r="BJ983" s="215">
        <f>IF(VLOOKUP($AU983,'FE Source'!$A:$AK,27,FALSE)=0,"-",VLOOKUP($AU983,'FE Source'!$A:$AK,27,FALSE))</f>
        <v>-10.52</v>
      </c>
      <c r="BK983" s="215">
        <f>IF(VLOOKUP($AU983,'FE Source'!$A:$AK,28,FALSE)=0,"-",VLOOKUP($AU983,'FE Source'!$A:$AK,28,FALSE))</f>
        <v>11.46</v>
      </c>
      <c r="BL983" s="215">
        <f>IF(VLOOKUP($AU983,'FE Source'!$A:$AK,29,FALSE)=0,"-",VLOOKUP($AU983,'FE Source'!$A:$AK,29,FALSE))</f>
        <v>3.63</v>
      </c>
      <c r="BM983" s="215">
        <f>IF(VLOOKUP($AU983,'FE Source'!$A:$AK,30,FALSE)=0,"-",VLOOKUP($AU983,'FE Source'!$A:$AK,30,FALSE))</f>
        <v>1.78</v>
      </c>
      <c r="BN983" t="str">
        <f>IF(VLOOKUP($AU983,'FE Source'!$A:$AK,31,FALSE)="No Specified Index","-",IF(VLOOKUP($AU983,'FE Source'!$A:$AK,31,FALSE)=0,"-",VLOOKUP($AU983,'FE Source'!$A:$AK,31,FALSE)))</f>
        <v>MSCI Singapore Free Index</v>
      </c>
      <c r="BO983" s="217">
        <f>IF(VLOOKUP($AU983,'FE Source'!$A:$AK,32,FALSE)=0,"-",VLOOKUP($AU983,'FE Source'!$A:$AK,32,FALSE))</f>
        <v>34001</v>
      </c>
      <c r="BP983" s="18">
        <f>IF(VLOOKUP($AU983,'FE Source'!$AZ:$BC,2,FALSE)=0,"-",VLOOKUP($AU983,'FE Source'!$AZ:$BC,2,FALSE))</f>
        <v>-4.09</v>
      </c>
      <c r="BQ983" s="18">
        <f>IF(VLOOKUP($AU983,'FE Source'!$AZ:$BC,3,FALSE)=0,"-",VLOOKUP($AU983,'FE Source'!$AZ:$BC,3,FALSE))</f>
        <v>-10.67</v>
      </c>
      <c r="BR983" s="18">
        <f>IF(VLOOKUP($AU983,'FE Source'!$AZ:$BC,4,FALSE)=0,"-",VLOOKUP($AU983,'FE Source'!$AZ:$BC,4,FALSE))</f>
        <v>-8.67</v>
      </c>
    </row>
    <row r="984" spans="3:70" ht="15">
      <c r="C984" s="650" t="str">
        <f>INDEX('UT - Retail'!$B$7:$B$1409,MATCH(AU984,'UT - Retail'!$U$7:$U$1409,0),1)</f>
        <v>Stewart Investors Worldwide Leaders A Acc SGD</v>
      </c>
      <c r="D984" s="650"/>
      <c r="E984" s="618" t="str">
        <f>VLOOKUP(C984,'UT - Retail'!$B:$K,8,FALSE)</f>
        <v>Equities</v>
      </c>
      <c r="F984" s="618" t="str">
        <f>VLOOKUP(C984,'UT - Retail'!$B:$K,9,FALSE)</f>
        <v>Global</v>
      </c>
      <c r="G984" s="618" t="str">
        <f>VLOOKUP(C984,'UT - Retail'!$B:$K,10,FALSE)</f>
        <v>General</v>
      </c>
      <c r="H984" s="82" t="str">
        <f>VLOOKUP(C984,'UT - Retail'!$B:$N,13,FALSE)</f>
        <v>No</v>
      </c>
      <c r="I984" s="82" t="str">
        <f>VLOOKUP(C984,'UT - Retail'!$B:$Q,14,FALSE)</f>
        <v>No</v>
      </c>
      <c r="J984" s="618" t="str">
        <f>VLOOKUP(C984,'UT - Retail'!$B:$Q,11,FALSE)</f>
        <v>No</v>
      </c>
      <c r="K984" s="130" t="str">
        <f>VLOOKUP(C984,'UT - Retail'!$B:$P,15,FALSE)</f>
        <v>Yes</v>
      </c>
      <c r="L984" s="82" t="str">
        <f>VLOOKUP(C984,'UT - Retail'!$B:$Q,16,FALSE)</f>
        <v>Both</v>
      </c>
      <c r="M984" s="618" t="str">
        <f>VLOOKUP(C984,'UT - Retail'!$B:$K,6,FALSE)</f>
        <v>SGD</v>
      </c>
      <c r="N984" s="618" t="str">
        <f>IFERROR(IF(MATCH(C984,'Portfolio Construction'!$AL:$AL,0),"Yes","No"),"No")</f>
        <v>No</v>
      </c>
      <c r="O984" s="618" t="str">
        <f>IFERROR(IF(MATCH(C984,'Portfolio Construction'!$AN:$AN,0),"Yes","No"),"No")</f>
        <v>No</v>
      </c>
      <c r="P984" s="618" t="str">
        <f>IFERROR(IF(MATCH(C984,'Portfolio Construction'!$AP:$AP,0),"Yes","No"),"No")</f>
        <v>No</v>
      </c>
      <c r="Q984" s="618" t="str">
        <f>IFERROR(IF(MATCH(C984,'Portfolio Construction'!$AR:$AR,0),"Yes","No"),"No")</f>
        <v>No</v>
      </c>
      <c r="R984" s="618" t="str">
        <f>IFERROR(IF(MATCH(C984,'Portfolio Construction'!$AT:$AT,0),"Yes","No"),"No")</f>
        <v>No</v>
      </c>
      <c r="S984" s="618" t="str">
        <f>IFERROR(IF(MATCH(C984,'Portfolio Construction'!$AV:$AV,0),"Yes","No"),"No")</f>
        <v>No</v>
      </c>
      <c r="T984" s="618" t="str">
        <f>IFERROR(IF(MATCH(C984,'Portfolio Construction'!$AX:$AX,0),"Yes","No"),"No")</f>
        <v>No</v>
      </c>
      <c r="U984" s="618" t="str">
        <f>IFERROR(IF(MATCH(C984,'Portfolio Construction'!$AZ:$AZ,0),"Yes","No"),"No")</f>
        <v>No</v>
      </c>
      <c r="V984" s="618" t="str">
        <f>IFERROR(IF(MATCH(C984,'Portfolio Construction'!$BB:$BB,0),"Yes","No"),"No")</f>
        <v>No</v>
      </c>
      <c r="W984" s="618">
        <f>IF(VLOOKUP($AU984,'FE Source'!$A:$W,3,FALSE)=0,"-",VLOOKUP($AU984,'FE Source'!$A:$W,3,FALSE))</f>
        <v>-3.19</v>
      </c>
      <c r="X984" s="618">
        <f>IF(VLOOKUP($AU984,'FE Source'!$A:$W,4,FALSE)=0,"-",VLOOKUP($AU984,'FE Source'!$A:$W,4,FALSE))</f>
        <v>1.32</v>
      </c>
      <c r="Y984" s="618">
        <f>IF(VLOOKUP($AU984,'FE Source'!$A:$W,5,FALSE)=0,"-",VLOOKUP($AU984,'FE Source'!$A:$W,5,FALSE))</f>
        <v>-2.95</v>
      </c>
      <c r="Z984" s="618">
        <f>IF(VLOOKUP($AU984,'FE Source'!$A:$W,6,FALSE)=0,"-",VLOOKUP($AU984,'FE Source'!$A:$W,6,FALSE))</f>
        <v>5.13</v>
      </c>
      <c r="AA984" s="618">
        <f>IF(VLOOKUP($AU984,'FE Source'!$A:$W,7,FALSE)=0,"-",VLOOKUP($AU984,'FE Source'!$A:$W,7,FALSE))</f>
        <v>7.62</v>
      </c>
      <c r="AB984" s="618">
        <f>IF(VLOOKUP($AU984,'FE Source'!$A:$W,8,FALSE)=0,"-",VLOOKUP($AU984,'FE Source'!$A:$W,8,FALSE))</f>
        <v>9.3000000000000007</v>
      </c>
      <c r="AC984" s="632">
        <f>IF(VLOOKUP($AU984,'FE Source'!$A:$W,9,FALSE)=0,"-",VLOOKUP($AU984,'FE Source'!$A:$W,9,FALSE))</f>
        <v>7.11</v>
      </c>
      <c r="AD984" s="634" t="str">
        <f>IF(VLOOKUP($AU984,'FE Source'!$A:$W,10,FALSE)=0,"-",VLOOKUP($AU984,'FE Source'!$A:$W,10,FALSE))</f>
        <v>-</v>
      </c>
      <c r="AE984" s="618">
        <f>IF(VLOOKUP($AU984,'FE Source'!$A:$W,11,FALSE)=0,"-",VLOOKUP($AU984,'FE Source'!$A:$W,11,FALSE))</f>
        <v>12.75</v>
      </c>
      <c r="AF984" s="618">
        <f>IF(VLOOKUP($AU984,'FE Source'!$A:$W,12,FALSE)=0,"-",VLOOKUP($AU984,'FE Source'!$A:$W,12,FALSE))</f>
        <v>0.28000000000000003</v>
      </c>
      <c r="AG984" s="618">
        <f>IF(VLOOKUP($AU984,'FE Source'!$A:$W,14,FALSE)=0,"-",VLOOKUP($AU984,'FE Source'!$A:$W,14,FALSE))</f>
        <v>-9.8000000000000007</v>
      </c>
      <c r="AH984" s="102"/>
      <c r="AI984" s="618" t="str">
        <f>IF(VLOOKUP($AU984,'FE Source'!$A:$Y,20,FALSE)=0,"-",VLOOKUP($AU984,'FE Source'!$A:$Y,20,FALSE))</f>
        <v>-</v>
      </c>
      <c r="AJ984" s="102"/>
      <c r="AK984" s="102"/>
      <c r="AL984" s="632" t="str">
        <f>IF(VLOOKUP($AU984,'FE Source'!$A:$Y,19,FALSE)=0,"-",VLOOKUP($AU984,'FE Source'!$A:$Y,19,FALSE))</f>
        <v>-</v>
      </c>
      <c r="AM984" s="102"/>
      <c r="AN984" s="635">
        <f>IF(VLOOKUP($AU984,'FE Source'!$A:$W,13,FALSE)=0,"-",VLOOKUP($AU984,'FE Source'!$A:$W,13,FALSE))</f>
        <v>33.299999999999997</v>
      </c>
      <c r="AO984" s="634" t="str">
        <f>IF(J984="no","-",IF(VLOOKUP($AU984,'FE Source'!$A:$W,15,FALSE)=0,"-",VLOOKUP($AU984,'FE Source'!$A:$W,15,FALSE)))</f>
        <v>-</v>
      </c>
      <c r="AP984" s="618" t="str">
        <f>IF(AO984="-","-",IF(VLOOKUP($AU984,'FE Source'!$A:$Z,21,FALSE)=0,"-",IF(VLOOKUP($AU984,'FE Source'!$A:$Z,21,FALSE)=2,"Semi-Annual",IF(VLOOKUP($AU984,'FE Source'!$A:$Z,21,FALSE)=4,"Quarterly",IF(VLOOKUP($AU984,'FE Source'!$A:$Z,21,FALSE)=12,"Monthly","Annual")))))</f>
        <v>-</v>
      </c>
      <c r="AQ984" s="632">
        <f t="array" ref="AQ984">IF(VLOOKUP($AU984,'FE Source'!$A:$W,16,FALSE)=0,"-",VLOOKUP($AU984,'FE Source'!$A:$W,16,FALSE))</f>
        <v>1.53</v>
      </c>
      <c r="AR984" s="636" t="str">
        <f>IF(VLOOKUP($AU984,'FE Source'!$A:$W,17,FALSE)=0,"-",VLOOKUP($AU984,'FE Source'!$A:$W,17,FALSE))</f>
        <v>Silver</v>
      </c>
      <c r="AS984" s="634">
        <f>IF(VLOOKUP($AU984,'FE Source'!$AN:$AS,4,FALSE)="",VLOOKUP($AU984,'FE Source'!$AN:$AS,3,FALSE),VLOOKUP($AU984,'FE Source'!$AN:$AS,4,FALSE))</f>
        <v>2.6</v>
      </c>
      <c r="AT984" s="637">
        <f>IF(VLOOKUP($AU984,'FE Source'!$AN:$AS,5,FALSE)=0,"-",VLOOKUP($AU984,'FE Source'!$AN:$AS,5,FALSE))</f>
        <v>45779</v>
      </c>
      <c r="AU984" s="636" t="s">
        <v>646</v>
      </c>
      <c r="BE984" s="215">
        <f>IF(VLOOKUP($AU984,'FE Source'!$A:$AK,22,FALSE)=0,"-",VLOOKUP($AU984,'FE Source'!$A:$AK,22,FALSE))</f>
        <v>6.54</v>
      </c>
      <c r="BF984" s="215">
        <f>IF(VLOOKUP($AU984,'FE Source'!$A:$AK,23,FALSE)=0,"-",VLOOKUP($AU984,'FE Source'!$A:$AK,23,FALSE))</f>
        <v>7.34</v>
      </c>
      <c r="BG984" s="215">
        <f>IF(VLOOKUP($AU984,'FE Source'!$A:$AK,24,FALSE)=0,"-",VLOOKUP($AU984,'FE Source'!$A:$AK,24,FALSE))</f>
        <v>14.02</v>
      </c>
      <c r="BH984" s="215">
        <f>IF(VLOOKUP($AU984,'FE Source'!$A:$AK,25,FALSE)=0,"-",VLOOKUP($AU984,'FE Source'!$A:$AK,25,FALSE))</f>
        <v>-2.91</v>
      </c>
      <c r="BI984" s="215">
        <f>IF(VLOOKUP($AU984,'FE Source'!$A:$AK,26,FALSE)=0,"-",VLOOKUP($AU984,'FE Source'!$A:$AK,26,FALSE))</f>
        <v>10.28</v>
      </c>
      <c r="BJ984" s="215">
        <f>IF(VLOOKUP($AU984,'FE Source'!$A:$AK,27,FALSE)=0,"-",VLOOKUP($AU984,'FE Source'!$A:$AK,27,FALSE))</f>
        <v>17.850000000000001</v>
      </c>
      <c r="BK984" s="215">
        <f>IF(VLOOKUP($AU984,'FE Source'!$A:$AK,28,FALSE)=0,"-",VLOOKUP($AU984,'FE Source'!$A:$AK,28,FALSE))</f>
        <v>23.29</v>
      </c>
      <c r="BL984" s="215">
        <f>IF(VLOOKUP($AU984,'FE Source'!$A:$AK,29,FALSE)=0,"-",VLOOKUP($AU984,'FE Source'!$A:$AK,29,FALSE))</f>
        <v>-22.24</v>
      </c>
      <c r="BM984" s="215">
        <f>IF(VLOOKUP($AU984,'FE Source'!$A:$AK,30,FALSE)=0,"-",VLOOKUP($AU984,'FE Source'!$A:$AK,30,FALSE))</f>
        <v>20.09</v>
      </c>
      <c r="BN984" t="str">
        <f>IF(VLOOKUP($AU984,'FE Source'!$A:$AK,31,FALSE)="No Specified Index","-",IF(VLOOKUP($AU984,'FE Source'!$A:$AK,31,FALSE)=0,"-",VLOOKUP($AU984,'FE Source'!$A:$AK,31,FALSE)))</f>
        <v>MSCI AC World</v>
      </c>
      <c r="BO984" s="217">
        <f>IF(VLOOKUP($AU984,'FE Source'!$A:$AK,32,FALSE)=0,"-",VLOOKUP($AU984,'FE Source'!$A:$AK,32,FALSE))</f>
        <v>36031</v>
      </c>
      <c r="BP984" s="18">
        <f>IF(VLOOKUP($AU984,'FE Source'!$AZ:$BC,2,FALSE)=0,"-",VLOOKUP($AU984,'FE Source'!$AZ:$BC,2,FALSE))</f>
        <v>-2.2000000000000002</v>
      </c>
      <c r="BQ984" s="18">
        <f>IF(VLOOKUP($AU984,'FE Source'!$AZ:$BC,3,FALSE)=0,"-",VLOOKUP($AU984,'FE Source'!$AZ:$BC,3,FALSE))</f>
        <v>-8.8800000000000008</v>
      </c>
      <c r="BR984" s="18">
        <f>IF(VLOOKUP($AU984,'FE Source'!$AZ:$BC,4,FALSE)=0,"-",VLOOKUP($AU984,'FE Source'!$AZ:$BC,4,FALSE))</f>
        <v>-7.03</v>
      </c>
    </row>
    <row r="985" spans="3:70" ht="15">
      <c r="C985" s="650" t="str">
        <f>INDEX('UT - Retail'!$B$7:$B$1409,MATCH(AU985,'UT - Retail'!$U$7:$U$1409,0),1)</f>
        <v>United ASEAN Fund SGD</v>
      </c>
      <c r="D985" s="650"/>
      <c r="E985" s="618" t="str">
        <f>VLOOKUP(C985,'UT - Retail'!$B:$K,8,FALSE)</f>
        <v>Equities</v>
      </c>
      <c r="F985" s="618" t="str">
        <f>VLOOKUP(C985,'UT - Retail'!$B:$K,9,FALSE)</f>
        <v>South East Asia</v>
      </c>
      <c r="G985" s="618" t="str">
        <f>VLOOKUP(C985,'UT - Retail'!$B:$K,10,FALSE)</f>
        <v>General</v>
      </c>
      <c r="H985" s="82" t="str">
        <f>VLOOKUP(C985,'UT - Retail'!$B:$N,13,FALSE)</f>
        <v>No</v>
      </c>
      <c r="I985" s="82" t="str">
        <f>VLOOKUP(C985,'UT - Retail'!$B:$Q,14,FALSE)</f>
        <v>No</v>
      </c>
      <c r="J985" s="618" t="str">
        <f>VLOOKUP(C985,'UT - Retail'!$B:$Q,11,FALSE)</f>
        <v>No</v>
      </c>
      <c r="K985" s="130" t="str">
        <f>VLOOKUP(C985,'UT - Retail'!$B:$P,15,FALSE)</f>
        <v>Yes</v>
      </c>
      <c r="L985" s="82" t="str">
        <f>VLOOKUP(C985,'UT - Retail'!$B:$Q,16,FALSE)</f>
        <v>Both</v>
      </c>
      <c r="M985" s="618" t="str">
        <f>VLOOKUP(C985,'UT - Retail'!$B:$K,6,FALSE)</f>
        <v>SGD</v>
      </c>
      <c r="N985" s="618" t="str">
        <f>IFERROR(IF(MATCH(C985,'Portfolio Construction'!$AL:$AL,0),"Yes","No"),"No")</f>
        <v>No</v>
      </c>
      <c r="O985" s="618" t="str">
        <f>IFERROR(IF(MATCH(C985,'Portfolio Construction'!$AN:$AN,0),"Yes","No"),"No")</f>
        <v>No</v>
      </c>
      <c r="P985" s="618" t="str">
        <f>IFERROR(IF(MATCH(C985,'Portfolio Construction'!$AP:$AP,0),"Yes","No"),"No")</f>
        <v>No</v>
      </c>
      <c r="Q985" s="618" t="str">
        <f>IFERROR(IF(MATCH(C985,'Portfolio Construction'!$AR:$AR,0),"Yes","No"),"No")</f>
        <v>No</v>
      </c>
      <c r="R985" s="618" t="str">
        <f>IFERROR(IF(MATCH(C985,'Portfolio Construction'!$AT:$AT,0),"Yes","No"),"No")</f>
        <v>No</v>
      </c>
      <c r="S985" s="618" t="str">
        <f>IFERROR(IF(MATCH(C985,'Portfolio Construction'!$AV:$AV,0),"Yes","No"),"No")</f>
        <v>No</v>
      </c>
      <c r="T985" s="618" t="str">
        <f>IFERROR(IF(MATCH(C985,'Portfolio Construction'!$AX:$AX,0),"Yes","No"),"No")</f>
        <v>No</v>
      </c>
      <c r="U985" s="618" t="str">
        <f>IFERROR(IF(MATCH(C985,'Portfolio Construction'!$AZ:$AZ,0),"Yes","No"),"No")</f>
        <v>No</v>
      </c>
      <c r="V985" s="618" t="str">
        <f>IFERROR(IF(MATCH(C985,'Portfolio Construction'!$BB:$BB,0),"Yes","No"),"No")</f>
        <v>No</v>
      </c>
      <c r="W985" s="618">
        <f>IF(VLOOKUP($AU985,'FE Source'!$A:$W,3,FALSE)=0,"-",VLOOKUP($AU985,'FE Source'!$A:$W,3,FALSE))</f>
        <v>-1.47</v>
      </c>
      <c r="X985" s="618">
        <f>IF(VLOOKUP($AU985,'FE Source'!$A:$W,4,FALSE)=0,"-",VLOOKUP($AU985,'FE Source'!$A:$W,4,FALSE))</f>
        <v>4.4400000000000004</v>
      </c>
      <c r="Y985" s="618">
        <f>IF(VLOOKUP($AU985,'FE Source'!$A:$W,5,FALSE)=0,"-",VLOOKUP($AU985,'FE Source'!$A:$W,5,FALSE))</f>
        <v>1.31</v>
      </c>
      <c r="Z985" s="618">
        <f>IF(VLOOKUP($AU985,'FE Source'!$A:$W,6,FALSE)=0,"-",VLOOKUP($AU985,'FE Source'!$A:$W,6,FALSE))</f>
        <v>9.5399999999999991</v>
      </c>
      <c r="AA985" s="618">
        <f>IF(VLOOKUP($AU985,'FE Source'!$A:$W,7,FALSE)=0,"-",VLOOKUP($AU985,'FE Source'!$A:$W,7,FALSE))</f>
        <v>1.44</v>
      </c>
      <c r="AB985" s="618">
        <f>IF(VLOOKUP($AU985,'FE Source'!$A:$W,8,FALSE)=0,"-",VLOOKUP($AU985,'FE Source'!$A:$W,8,FALSE))</f>
        <v>5.17</v>
      </c>
      <c r="AC985" s="632">
        <f>IF(VLOOKUP($AU985,'FE Source'!$A:$W,9,FALSE)=0,"-",VLOOKUP($AU985,'FE Source'!$A:$W,9,FALSE))</f>
        <v>0.88</v>
      </c>
      <c r="AD985" s="634">
        <f>IF(VLOOKUP($AU985,'FE Source'!$A:$W,10,FALSE)=0,"-",VLOOKUP($AU985,'FE Source'!$A:$W,10,FALSE))</f>
        <v>0.5</v>
      </c>
      <c r="AE985" s="618">
        <f>IF(VLOOKUP($AU985,'FE Source'!$A:$W,11,FALSE)=0,"-",VLOOKUP($AU985,'FE Source'!$A:$W,11,FALSE))</f>
        <v>9.9499999999999993</v>
      </c>
      <c r="AF985" s="618" t="str">
        <f>IF(VLOOKUP($AU985,'FE Source'!$A:$W,12,FALSE)=0,"-",VLOOKUP($AU985,'FE Source'!$A:$W,12,FALSE))</f>
        <v>-</v>
      </c>
      <c r="AG985" s="618">
        <f>IF(VLOOKUP($AU985,'FE Source'!$A:$W,14,FALSE)=0,"-",VLOOKUP($AU985,'FE Source'!$A:$W,14,FALSE))</f>
        <v>-12.19</v>
      </c>
      <c r="AH985" s="102"/>
      <c r="AI985" s="618">
        <f>IF(VLOOKUP($AU985,'FE Source'!$A:$Y,20,FALSE)=0,"-",VLOOKUP($AU985,'FE Source'!$A:$Y,20,FALSE))</f>
        <v>45.73</v>
      </c>
      <c r="AJ985" s="102"/>
      <c r="AK985" s="102"/>
      <c r="AL985" s="632">
        <f>IF(VLOOKUP($AU985,'FE Source'!$A:$Y,19,FALSE)=0,"-",VLOOKUP($AU985,'FE Source'!$A:$Y,19,FALSE))</f>
        <v>49.25</v>
      </c>
      <c r="AM985" s="102"/>
      <c r="AN985" s="635">
        <f>IF(VLOOKUP($AU985,'FE Source'!$A:$W,13,FALSE)=0,"-",VLOOKUP($AU985,'FE Source'!$A:$W,13,FALSE))</f>
        <v>45</v>
      </c>
      <c r="AO985" s="634" t="str">
        <f>IF(J985="no","-",IF(VLOOKUP($AU985,'FE Source'!$A:$W,15,FALSE)=0,"-",VLOOKUP($AU985,'FE Source'!$A:$W,15,FALSE)))</f>
        <v>-</v>
      </c>
      <c r="AP985" s="618" t="str">
        <f>IF(AO985="-","-",IF(VLOOKUP($AU985,'FE Source'!$A:$Z,21,FALSE)=0,"-",IF(VLOOKUP($AU985,'FE Source'!$A:$Z,21,FALSE)=2,"Semi-Annual",IF(VLOOKUP($AU985,'FE Source'!$A:$Z,21,FALSE)=4,"Quarterly",IF(VLOOKUP($AU985,'FE Source'!$A:$Z,21,FALSE)=12,"Monthly","Annual")))))</f>
        <v>-</v>
      </c>
      <c r="AQ985" s="632">
        <f t="array" ref="AQ985">IF(VLOOKUP($AU985,'FE Source'!$A:$W,16,FALSE)=0,"-",VLOOKUP($AU985,'FE Source'!$A:$W,16,FALSE))</f>
        <v>1.23</v>
      </c>
      <c r="AR985" s="636" t="str">
        <f>IF(VLOOKUP($AU985,'FE Source'!$A:$W,17,FALSE)=0,"-",VLOOKUP($AU985,'FE Source'!$A:$W,17,FALSE))</f>
        <v>-</v>
      </c>
      <c r="AS985" s="634">
        <f>IF(VLOOKUP($AU985,'FE Source'!$AN:$AS,4,FALSE)="",VLOOKUP($AU985,'FE Source'!$AN:$AS,3,FALSE),VLOOKUP($AU985,'FE Source'!$AN:$AS,4,FALSE))</f>
        <v>1.93</v>
      </c>
      <c r="AT985" s="637">
        <f>IF(VLOOKUP($AU985,'FE Source'!$AN:$AS,5,FALSE)=0,"-",VLOOKUP($AU985,'FE Source'!$AN:$AS,5,FALSE))</f>
        <v>45782</v>
      </c>
      <c r="AU985" s="636" t="s">
        <v>763</v>
      </c>
      <c r="BE985" s="215">
        <f>IF(VLOOKUP($AU985,'FE Source'!$A:$AK,22,FALSE)=0,"-",VLOOKUP($AU985,'FE Source'!$A:$AK,22,FALSE))</f>
        <v>-15.06</v>
      </c>
      <c r="BF985" s="215">
        <f>IF(VLOOKUP($AU985,'FE Source'!$A:$AK,23,FALSE)=0,"-",VLOOKUP($AU985,'FE Source'!$A:$AK,23,FALSE))</f>
        <v>7.45</v>
      </c>
      <c r="BG985" s="215">
        <f>IF(VLOOKUP($AU985,'FE Source'!$A:$AK,24,FALSE)=0,"-",VLOOKUP($AU985,'FE Source'!$A:$AK,24,FALSE))</f>
        <v>20.059999999999999</v>
      </c>
      <c r="BH985" s="215">
        <f>IF(VLOOKUP($AU985,'FE Source'!$A:$AK,25,FALSE)=0,"-",VLOOKUP($AU985,'FE Source'!$A:$AK,25,FALSE))</f>
        <v>-11.45</v>
      </c>
      <c r="BI985" s="215">
        <f>IF(VLOOKUP($AU985,'FE Source'!$A:$AK,26,FALSE)=0,"-",VLOOKUP($AU985,'FE Source'!$A:$AK,26,FALSE))</f>
        <v>9.6999999999999993</v>
      </c>
      <c r="BJ985" s="215">
        <f>IF(VLOOKUP($AU985,'FE Source'!$A:$AK,27,FALSE)=0,"-",VLOOKUP($AU985,'FE Source'!$A:$AK,27,FALSE))</f>
        <v>-9.27</v>
      </c>
      <c r="BK985" s="215">
        <f>IF(VLOOKUP($AU985,'FE Source'!$A:$AK,28,FALSE)=0,"-",VLOOKUP($AU985,'FE Source'!$A:$AK,28,FALSE))</f>
        <v>5.61</v>
      </c>
      <c r="BL985" s="215">
        <f>IF(VLOOKUP($AU985,'FE Source'!$A:$AK,29,FALSE)=0,"-",VLOOKUP($AU985,'FE Source'!$A:$AK,29,FALSE))</f>
        <v>-3.86</v>
      </c>
      <c r="BM985" s="215">
        <f>IF(VLOOKUP($AU985,'FE Source'!$A:$AK,30,FALSE)=0,"-",VLOOKUP($AU985,'FE Source'!$A:$AK,30,FALSE))</f>
        <v>-1.69</v>
      </c>
      <c r="BN985" t="str">
        <f>IF(VLOOKUP($AU985,'FE Source'!$A:$AK,31,FALSE)="No Specified Index","-",IF(VLOOKUP($AU985,'FE Source'!$A:$AK,31,FALSE)=0,"-",VLOOKUP($AU985,'FE Source'!$A:$AK,31,FALSE)))</f>
        <v>MSCI South East Asia Index</v>
      </c>
      <c r="BO985" s="217">
        <f>IF(VLOOKUP($AU985,'FE Source'!$A:$AK,32,FALSE)=0,"-",VLOOKUP($AU985,'FE Source'!$A:$AK,32,FALSE))</f>
        <v>31565</v>
      </c>
      <c r="BP985" s="18">
        <f>IF(VLOOKUP($AU985,'FE Source'!$AZ:$BC,2,FALSE)=0,"-",VLOOKUP($AU985,'FE Source'!$AZ:$BC,2,FALSE))</f>
        <v>-3.69</v>
      </c>
      <c r="BQ985" s="18">
        <f>IF(VLOOKUP($AU985,'FE Source'!$AZ:$BC,3,FALSE)=0,"-",VLOOKUP($AU985,'FE Source'!$AZ:$BC,3,FALSE))</f>
        <v>-11.66</v>
      </c>
      <c r="BR985" s="18">
        <f>IF(VLOOKUP($AU985,'FE Source'!$AZ:$BC,4,FALSE)=0,"-",VLOOKUP($AU985,'FE Source'!$AZ:$BC,4,FALSE))</f>
        <v>-13.09</v>
      </c>
    </row>
    <row r="986" spans="3:70" ht="15">
      <c r="C986" s="650" t="str">
        <f>INDEX('UT - Retail'!$B$7:$B$1409,MATCH(AU986,'UT - Retail'!$U$7:$U$1409,0),1)</f>
        <v>United Asia A Acc SGD</v>
      </c>
      <c r="D986" s="650"/>
      <c r="E986" s="618" t="str">
        <f>VLOOKUP(C986,'UT - Retail'!$B:$K,8,FALSE)</f>
        <v>Equities</v>
      </c>
      <c r="F986" s="618" t="str">
        <f>VLOOKUP(C986,'UT - Retail'!$B:$K,9,FALSE)</f>
        <v>Asia Pacific ex-Japan</v>
      </c>
      <c r="G986" s="618" t="str">
        <f>VLOOKUP(C986,'UT - Retail'!$B:$K,10,FALSE)</f>
        <v>General</v>
      </c>
      <c r="H986" s="82" t="str">
        <f>VLOOKUP(C986,'UT - Retail'!$B:$N,13,FALSE)</f>
        <v>No</v>
      </c>
      <c r="I986" s="82" t="str">
        <f>VLOOKUP(C986,'UT - Retail'!$B:$Q,14,FALSE)</f>
        <v>No</v>
      </c>
      <c r="J986" s="618" t="str">
        <f>VLOOKUP(C986,'UT - Retail'!$B:$Q,11,FALSE)</f>
        <v>No</v>
      </c>
      <c r="K986" s="130" t="str">
        <f>VLOOKUP(C986,'UT - Retail'!$B:$P,15,FALSE)</f>
        <v>Yes</v>
      </c>
      <c r="L986" s="82" t="str">
        <f>VLOOKUP(C986,'UT - Retail'!$B:$Q,16,FALSE)</f>
        <v>Both</v>
      </c>
      <c r="M986" s="618" t="str">
        <f>VLOOKUP(C986,'UT - Retail'!$B:$K,6,FALSE)</f>
        <v>SGD</v>
      </c>
      <c r="N986" s="618" t="str">
        <f>IFERROR(IF(MATCH(C986,'Portfolio Construction'!$AL:$AL,0),"Yes","No"),"No")</f>
        <v>No</v>
      </c>
      <c r="O986" s="618" t="str">
        <f>IFERROR(IF(MATCH(C986,'Portfolio Construction'!$AN:$AN,0),"Yes","No"),"No")</f>
        <v>No</v>
      </c>
      <c r="P986" s="618" t="str">
        <f>IFERROR(IF(MATCH(C986,'Portfolio Construction'!$AP:$AP,0),"Yes","No"),"No")</f>
        <v>No</v>
      </c>
      <c r="Q986" s="618" t="str">
        <f>IFERROR(IF(MATCH(C986,'Portfolio Construction'!$AR:$AR,0),"Yes","No"),"No")</f>
        <v>No</v>
      </c>
      <c r="R986" s="618" t="str">
        <f>IFERROR(IF(MATCH(C986,'Portfolio Construction'!$AT:$AT,0),"Yes","No"),"No")</f>
        <v>No</v>
      </c>
      <c r="S986" s="618" t="str">
        <f>IFERROR(IF(MATCH(C986,'Portfolio Construction'!$AV:$AV,0),"Yes","No"),"No")</f>
        <v>No</v>
      </c>
      <c r="T986" s="618" t="str">
        <f>IFERROR(IF(MATCH(C986,'Portfolio Construction'!$AX:$AX,0),"Yes","No"),"No")</f>
        <v>No</v>
      </c>
      <c r="U986" s="618" t="str">
        <f>IFERROR(IF(MATCH(C986,'Portfolio Construction'!$AZ:$AZ,0),"Yes","No"),"No")</f>
        <v>No</v>
      </c>
      <c r="V986" s="618" t="str">
        <f>IFERROR(IF(MATCH(C986,'Portfolio Construction'!$BB:$BB,0),"Yes","No"),"No")</f>
        <v>No</v>
      </c>
      <c r="W986" s="618">
        <f>IF(VLOOKUP($AU986,'FE Source'!$A:$W,3,FALSE)=0,"-",VLOOKUP($AU986,'FE Source'!$A:$W,3,FALSE))</f>
        <v>-5.38</v>
      </c>
      <c r="X986" s="618">
        <f>IF(VLOOKUP($AU986,'FE Source'!$A:$W,4,FALSE)=0,"-",VLOOKUP($AU986,'FE Source'!$A:$W,4,FALSE))</f>
        <v>-2.09</v>
      </c>
      <c r="Y986" s="618">
        <f>IF(VLOOKUP($AU986,'FE Source'!$A:$W,5,FALSE)=0,"-",VLOOKUP($AU986,'FE Source'!$A:$W,5,FALSE))</f>
        <v>-5.63</v>
      </c>
      <c r="Z986" s="618">
        <f>IF(VLOOKUP($AU986,'FE Source'!$A:$W,6,FALSE)=0,"-",VLOOKUP($AU986,'FE Source'!$A:$W,6,FALSE))</f>
        <v>-9.07</v>
      </c>
      <c r="AA986" s="618">
        <f>IF(VLOOKUP($AU986,'FE Source'!$A:$W,7,FALSE)=0,"-",VLOOKUP($AU986,'FE Source'!$A:$W,7,FALSE))</f>
        <v>0.08</v>
      </c>
      <c r="AB986" s="618">
        <f>IF(VLOOKUP($AU986,'FE Source'!$A:$W,8,FALSE)=0,"-",VLOOKUP($AU986,'FE Source'!$A:$W,8,FALSE))</f>
        <v>4.97</v>
      </c>
      <c r="AC986" s="632">
        <f>IF(VLOOKUP($AU986,'FE Source'!$A:$W,9,FALSE)=0,"-",VLOOKUP($AU986,'FE Source'!$A:$W,9,FALSE))</f>
        <v>2.39</v>
      </c>
      <c r="AD986" s="634">
        <f>IF(VLOOKUP($AU986,'FE Source'!$A:$W,10,FALSE)=0,"-",VLOOKUP($AU986,'FE Source'!$A:$W,10,FALSE))</f>
        <v>1.1000000000000001</v>
      </c>
      <c r="AE986" s="618">
        <f>IF(VLOOKUP($AU986,'FE Source'!$A:$W,11,FALSE)=0,"-",VLOOKUP($AU986,'FE Source'!$A:$W,11,FALSE))</f>
        <v>15.1</v>
      </c>
      <c r="AF986" s="618">
        <f>IF(VLOOKUP($AU986,'FE Source'!$A:$W,12,FALSE)=0,"-",VLOOKUP($AU986,'FE Source'!$A:$W,12,FALSE))</f>
        <v>-0.01</v>
      </c>
      <c r="AG986" s="618">
        <f>IF(VLOOKUP($AU986,'FE Source'!$A:$W,14,FALSE)=0,"-",VLOOKUP($AU986,'FE Source'!$A:$W,14,FALSE))</f>
        <v>-24.16</v>
      </c>
      <c r="AH986" s="102"/>
      <c r="AI986" s="618">
        <f>IF(VLOOKUP($AU986,'FE Source'!$A:$Y,20,FALSE)=0,"-",VLOOKUP($AU986,'FE Source'!$A:$Y,20,FALSE))</f>
        <v>104.4</v>
      </c>
      <c r="AJ986" s="102"/>
      <c r="AK986" s="102"/>
      <c r="AL986" s="632">
        <f>IF(VLOOKUP($AU986,'FE Source'!$A:$Y,19,FALSE)=0,"-",VLOOKUP($AU986,'FE Source'!$A:$Y,19,FALSE))</f>
        <v>102.94</v>
      </c>
      <c r="AM986" s="102"/>
      <c r="AN986" s="635">
        <f>IF(VLOOKUP($AU986,'FE Source'!$A:$W,13,FALSE)=0,"-",VLOOKUP($AU986,'FE Source'!$A:$W,13,FALSE))</f>
        <v>105</v>
      </c>
      <c r="AO986" s="634" t="str">
        <f>IF(J986="no","-",IF(VLOOKUP($AU986,'FE Source'!$A:$W,15,FALSE)=0,"-",VLOOKUP($AU986,'FE Source'!$A:$W,15,FALSE)))</f>
        <v>-</v>
      </c>
      <c r="AP986" s="618" t="str">
        <f>IF(AO986="-","-",IF(VLOOKUP($AU986,'FE Source'!$A:$Z,21,FALSE)=0,"-",IF(VLOOKUP($AU986,'FE Source'!$A:$Z,21,FALSE)=2,"Semi-Annual",IF(VLOOKUP($AU986,'FE Source'!$A:$Z,21,FALSE)=4,"Quarterly",IF(VLOOKUP($AU986,'FE Source'!$A:$Z,21,FALSE)=12,"Monthly","Annual")))))</f>
        <v>-</v>
      </c>
      <c r="AQ986" s="632">
        <f t="array" ref="AQ986">IF(VLOOKUP($AU986,'FE Source'!$A:$W,16,FALSE)=0,"-",VLOOKUP($AU986,'FE Source'!$A:$W,16,FALSE))</f>
        <v>1.7</v>
      </c>
      <c r="AR986" s="636" t="str">
        <f>IF(VLOOKUP($AU986,'FE Source'!$A:$W,17,FALSE)=0,"-",VLOOKUP($AU986,'FE Source'!$A:$W,17,FALSE))</f>
        <v>-</v>
      </c>
      <c r="AS986" s="634">
        <f>IF(VLOOKUP($AU986,'FE Source'!$AN:$AS,4,FALSE)="",VLOOKUP($AU986,'FE Source'!$AN:$AS,3,FALSE),VLOOKUP($AU986,'FE Source'!$AN:$AS,4,FALSE))</f>
        <v>2.59</v>
      </c>
      <c r="AT986" s="637">
        <f>IF(VLOOKUP($AU986,'FE Source'!$AN:$AS,5,FALSE)=0,"-",VLOOKUP($AU986,'FE Source'!$AN:$AS,5,FALSE))</f>
        <v>45782</v>
      </c>
      <c r="AU986" s="636" t="s">
        <v>769</v>
      </c>
      <c r="BE986" s="215">
        <f>IF(VLOOKUP($AU986,'FE Source'!$A:$AK,22,FALSE)=0,"-",VLOOKUP($AU986,'FE Source'!$A:$AK,22,FALSE))</f>
        <v>-4.71</v>
      </c>
      <c r="BF986" s="215">
        <f>IF(VLOOKUP($AU986,'FE Source'!$A:$AK,23,FALSE)=0,"-",VLOOKUP($AU986,'FE Source'!$A:$AK,23,FALSE))</f>
        <v>3.54</v>
      </c>
      <c r="BG986" s="215">
        <f>IF(VLOOKUP($AU986,'FE Source'!$A:$AK,24,FALSE)=0,"-",VLOOKUP($AU986,'FE Source'!$A:$AK,24,FALSE))</f>
        <v>30.97</v>
      </c>
      <c r="BH986" s="215">
        <f>IF(VLOOKUP($AU986,'FE Source'!$A:$AK,25,FALSE)=0,"-",VLOOKUP($AU986,'FE Source'!$A:$AK,25,FALSE))</f>
        <v>-17.760000000000002</v>
      </c>
      <c r="BI986" s="215">
        <f>IF(VLOOKUP($AU986,'FE Source'!$A:$AK,26,FALSE)=0,"-",VLOOKUP($AU986,'FE Source'!$A:$AK,26,FALSE))</f>
        <v>10.62</v>
      </c>
      <c r="BJ986" s="215">
        <f>IF(VLOOKUP($AU986,'FE Source'!$A:$AK,27,FALSE)=0,"-",VLOOKUP($AU986,'FE Source'!$A:$AK,27,FALSE))</f>
        <v>22.21</v>
      </c>
      <c r="BK986" s="215">
        <f>IF(VLOOKUP($AU986,'FE Source'!$A:$AK,28,FALSE)=0,"-",VLOOKUP($AU986,'FE Source'!$A:$AK,28,FALSE))</f>
        <v>10.24</v>
      </c>
      <c r="BL986" s="215">
        <f>IF(VLOOKUP($AU986,'FE Source'!$A:$AK,29,FALSE)=0,"-",VLOOKUP($AU986,'FE Source'!$A:$AK,29,FALSE))</f>
        <v>-22.7</v>
      </c>
      <c r="BM986" s="215">
        <f>IF(VLOOKUP($AU986,'FE Source'!$A:$AK,30,FALSE)=0,"-",VLOOKUP($AU986,'FE Source'!$A:$AK,30,FALSE))</f>
        <v>10.53</v>
      </c>
      <c r="BN986" t="str">
        <f>IF(VLOOKUP($AU986,'FE Source'!$A:$AK,31,FALSE)="No Specified Index","-",IF(VLOOKUP($AU986,'FE Source'!$A:$AK,31,FALSE)=0,"-",VLOOKUP($AU986,'FE Source'!$A:$AK,31,FALSE)))</f>
        <v>MSCI AC Asia ex Japan</v>
      </c>
      <c r="BO986" s="217">
        <f>IF(VLOOKUP($AU986,'FE Source'!$A:$AK,32,FALSE)=0,"-",VLOOKUP($AU986,'FE Source'!$A:$AK,32,FALSE))</f>
        <v>33714</v>
      </c>
      <c r="BP986" s="18">
        <f>IF(VLOOKUP($AU986,'FE Source'!$AZ:$BC,2,FALSE)=0,"-",VLOOKUP($AU986,'FE Source'!$AZ:$BC,2,FALSE))</f>
        <v>-6.55</v>
      </c>
      <c r="BQ986" s="18">
        <f>IF(VLOOKUP($AU986,'FE Source'!$AZ:$BC,3,FALSE)=0,"-",VLOOKUP($AU986,'FE Source'!$AZ:$BC,3,FALSE))</f>
        <v>-12.55</v>
      </c>
      <c r="BR986" s="18">
        <f>IF(VLOOKUP($AU986,'FE Source'!$AZ:$BC,4,FALSE)=0,"-",VLOOKUP($AU986,'FE Source'!$AZ:$BC,4,FALSE))</f>
        <v>-8.15</v>
      </c>
    </row>
    <row r="987" spans="3:70" ht="15">
      <c r="C987" s="650" t="str">
        <f>INDEX('UT - Retail'!$B$7:$B$1409,MATCH(AU987,'UT - Retail'!$U$7:$U$1409,0),1)</f>
        <v>United Asia Pacific Real Estate Income Acc SGD</v>
      </c>
      <c r="D987" s="650"/>
      <c r="E987" s="618" t="str">
        <f>VLOOKUP(C987,'UT - Retail'!$B:$K,8,FALSE)</f>
        <v>Equities</v>
      </c>
      <c r="F987" s="618" t="str">
        <f>VLOOKUP(C987,'UT - Retail'!$B:$K,9,FALSE)</f>
        <v>Asia Pacific ex-Japan</v>
      </c>
      <c r="G987" s="618" t="str">
        <f>VLOOKUP(C987,'UT - Retail'!$B:$K,10,FALSE)</f>
        <v>Property</v>
      </c>
      <c r="H987" s="82" t="str">
        <f>VLOOKUP(C987,'UT - Retail'!$B:$N,13,FALSE)</f>
        <v>No</v>
      </c>
      <c r="I987" s="82" t="str">
        <f>VLOOKUP(C987,'UT - Retail'!$B:$Q,14,FALSE)</f>
        <v>No</v>
      </c>
      <c r="J987" s="618" t="str">
        <f>VLOOKUP(C987,'UT - Retail'!$B:$Q,11,FALSE)</f>
        <v>No</v>
      </c>
      <c r="K987" s="130" t="str">
        <f>VLOOKUP(C987,'UT - Retail'!$B:$P,15,FALSE)</f>
        <v>Yes</v>
      </c>
      <c r="L987" s="82" t="str">
        <f>VLOOKUP(C987,'UT - Retail'!$B:$Q,16,FALSE)</f>
        <v>Both</v>
      </c>
      <c r="M987" s="618" t="str">
        <f>VLOOKUP(C987,'UT - Retail'!$B:$K,6,FALSE)</f>
        <v>SGD</v>
      </c>
      <c r="N987" s="618" t="str">
        <f>IFERROR(IF(MATCH(C987,'Portfolio Construction'!$AL:$AL,0),"Yes","No"),"No")</f>
        <v>No</v>
      </c>
      <c r="O987" s="618" t="str">
        <f>IFERROR(IF(MATCH(C987,'Portfolio Construction'!$AN:$AN,0),"Yes","No"),"No")</f>
        <v>No</v>
      </c>
      <c r="P987" s="618" t="str">
        <f>IFERROR(IF(MATCH(C987,'Portfolio Construction'!$AP:$AP,0),"Yes","No"),"No")</f>
        <v>No</v>
      </c>
      <c r="Q987" s="618" t="str">
        <f>IFERROR(IF(MATCH(C987,'Portfolio Construction'!$AR:$AR,0),"Yes","No"),"No")</f>
        <v>No</v>
      </c>
      <c r="R987" s="618" t="str">
        <f>IFERROR(IF(MATCH(C987,'Portfolio Construction'!$AT:$AT,0),"Yes","No"),"No")</f>
        <v>No</v>
      </c>
      <c r="S987" s="618" t="str">
        <f>IFERROR(IF(MATCH(C987,'Portfolio Construction'!$AV:$AV,0),"Yes","No"),"No")</f>
        <v>No</v>
      </c>
      <c r="T987" s="618" t="str">
        <f>IFERROR(IF(MATCH(C987,'Portfolio Construction'!$AX:$AX,0),"Yes","No"),"No")</f>
        <v>No</v>
      </c>
      <c r="U987" s="618" t="str">
        <f>IFERROR(IF(MATCH(C987,'Portfolio Construction'!$AZ:$AZ,0),"Yes","No"),"No")</f>
        <v>No</v>
      </c>
      <c r="V987" s="618" t="str">
        <f>IFERROR(IF(MATCH(C987,'Portfolio Construction'!$BB:$BB,0),"Yes","No"),"No")</f>
        <v>No</v>
      </c>
      <c r="W987" s="618">
        <f>IF(VLOOKUP($AU987,'FE Source'!$A:$W,3,FALSE)=0,"-",VLOOKUP($AU987,'FE Source'!$A:$W,3,FALSE))</f>
        <v>3.5</v>
      </c>
      <c r="X987" s="618">
        <f>IF(VLOOKUP($AU987,'FE Source'!$A:$W,4,FALSE)=0,"-",VLOOKUP($AU987,'FE Source'!$A:$W,4,FALSE))</f>
        <v>3.38</v>
      </c>
      <c r="Y987" s="618">
        <f>IF(VLOOKUP($AU987,'FE Source'!$A:$W,5,FALSE)=0,"-",VLOOKUP($AU987,'FE Source'!$A:$W,5,FALSE))</f>
        <v>-0.24</v>
      </c>
      <c r="Z987" s="618">
        <f>IF(VLOOKUP($AU987,'FE Source'!$A:$W,6,FALSE)=0,"-",VLOOKUP($AU987,'FE Source'!$A:$W,6,FALSE))</f>
        <v>-2.25</v>
      </c>
      <c r="AA987" s="618">
        <f>IF(VLOOKUP($AU987,'FE Source'!$A:$W,7,FALSE)=0,"-",VLOOKUP($AU987,'FE Source'!$A:$W,7,FALSE))</f>
        <v>-7.71</v>
      </c>
      <c r="AB987" s="618">
        <f>IF(VLOOKUP($AU987,'FE Source'!$A:$W,8,FALSE)=0,"-",VLOOKUP($AU987,'FE Source'!$A:$W,8,FALSE))</f>
        <v>-1.96</v>
      </c>
      <c r="AC987" s="632">
        <f>IF(VLOOKUP($AU987,'FE Source'!$A:$W,9,FALSE)=0,"-",VLOOKUP($AU987,'FE Source'!$A:$W,9,FALSE))</f>
        <v>0.66</v>
      </c>
      <c r="AD987" s="634">
        <f>IF(VLOOKUP($AU987,'FE Source'!$A:$W,10,FALSE)=0,"-",VLOOKUP($AU987,'FE Source'!$A:$W,10,FALSE))</f>
        <v>1.04</v>
      </c>
      <c r="AE987" s="618">
        <f>IF(VLOOKUP($AU987,'FE Source'!$A:$W,11,FALSE)=0,"-",VLOOKUP($AU987,'FE Source'!$A:$W,11,FALSE))</f>
        <v>13.52</v>
      </c>
      <c r="AF987" s="618">
        <f>IF(VLOOKUP($AU987,'FE Source'!$A:$W,12,FALSE)=0,"-",VLOOKUP($AU987,'FE Source'!$A:$W,12,FALSE))</f>
        <v>-0.02</v>
      </c>
      <c r="AG987" s="618">
        <f>IF(VLOOKUP($AU987,'FE Source'!$A:$W,14,FALSE)=0,"-",VLOOKUP($AU987,'FE Source'!$A:$W,14,FALSE))</f>
        <v>-28.16</v>
      </c>
      <c r="AH987" s="102"/>
      <c r="AI987" s="618">
        <f>IF(VLOOKUP($AU987,'FE Source'!$A:$Y,20,FALSE)=0,"-",VLOOKUP($AU987,'FE Source'!$A:$Y,20,FALSE))</f>
        <v>109.81</v>
      </c>
      <c r="AJ987" s="102"/>
      <c r="AK987" s="102"/>
      <c r="AL987" s="632">
        <f>IF(VLOOKUP($AU987,'FE Source'!$A:$Y,19,FALSE)=0,"-",VLOOKUP($AU987,'FE Source'!$A:$Y,19,FALSE))</f>
        <v>111.88</v>
      </c>
      <c r="AM987" s="102"/>
      <c r="AN987" s="635">
        <f>IF(VLOOKUP($AU987,'FE Source'!$A:$W,13,FALSE)=0,"-",VLOOKUP($AU987,'FE Source'!$A:$W,13,FALSE))</f>
        <v>15.4</v>
      </c>
      <c r="AO987" s="634" t="str">
        <f>IF(J987="no","-",IF(VLOOKUP($AU987,'FE Source'!$A:$W,15,FALSE)=0,"-",VLOOKUP($AU987,'FE Source'!$A:$W,15,FALSE)))</f>
        <v>-</v>
      </c>
      <c r="AP987" s="618" t="str">
        <f>IF(AO987="-","-",IF(VLOOKUP($AU987,'FE Source'!$A:$Z,21,FALSE)=0,"-",IF(VLOOKUP($AU987,'FE Source'!$A:$Z,21,FALSE)=2,"Semi-Annual",IF(VLOOKUP($AU987,'FE Source'!$A:$Z,21,FALSE)=4,"Quarterly",IF(VLOOKUP($AU987,'FE Source'!$A:$Z,21,FALSE)=12,"Monthly","Annual")))))</f>
        <v>-</v>
      </c>
      <c r="AQ987" s="632">
        <f t="array" ref="AQ987">IF(VLOOKUP($AU987,'FE Source'!$A:$W,16,FALSE)=0,"-",VLOOKUP($AU987,'FE Source'!$A:$W,16,FALSE))</f>
        <v>2.04</v>
      </c>
      <c r="AR987" s="636" t="str">
        <f>IF(VLOOKUP($AU987,'FE Source'!$A:$W,17,FALSE)=0,"-",VLOOKUP($AU987,'FE Source'!$A:$W,17,FALSE))</f>
        <v>Neutral</v>
      </c>
      <c r="AS987" s="634">
        <f>IF(VLOOKUP($AU987,'FE Source'!$AN:$AS,4,FALSE)="",VLOOKUP($AU987,'FE Source'!$AN:$AS,3,FALSE),VLOOKUP($AU987,'FE Source'!$AN:$AS,4,FALSE))</f>
        <v>1.26</v>
      </c>
      <c r="AT987" s="637">
        <f>IF(VLOOKUP($AU987,'FE Source'!$AN:$AS,5,FALSE)=0,"-",VLOOKUP($AU987,'FE Source'!$AN:$AS,5,FALSE))</f>
        <v>45779</v>
      </c>
      <c r="AU987" s="636" t="s">
        <v>2407</v>
      </c>
      <c r="BE987" s="215">
        <f>IF(VLOOKUP($AU987,'FE Source'!$A:$AK,22,FALSE)=0,"-",VLOOKUP($AU987,'FE Source'!$A:$AK,22,FALSE))</f>
        <v>1.1200000000000001</v>
      </c>
      <c r="BF987" s="215">
        <f>IF(VLOOKUP($AU987,'FE Source'!$A:$AK,23,FALSE)=0,"-",VLOOKUP($AU987,'FE Source'!$A:$AK,23,FALSE))</f>
        <v>9.8800000000000008</v>
      </c>
      <c r="BG987" s="215">
        <f>IF(VLOOKUP($AU987,'FE Source'!$A:$AK,24,FALSE)=0,"-",VLOOKUP($AU987,'FE Source'!$A:$AK,24,FALSE))</f>
        <v>3.8</v>
      </c>
      <c r="BH987" s="215">
        <f>IF(VLOOKUP($AU987,'FE Source'!$A:$AK,25,FALSE)=0,"-",VLOOKUP($AU987,'FE Source'!$A:$AK,25,FALSE))</f>
        <v>5.08</v>
      </c>
      <c r="BI987" s="215">
        <f>IF(VLOOKUP($AU987,'FE Source'!$A:$AK,26,FALSE)=0,"-",VLOOKUP($AU987,'FE Source'!$A:$AK,26,FALSE))</f>
        <v>19.97</v>
      </c>
      <c r="BJ987" s="215">
        <f>IF(VLOOKUP($AU987,'FE Source'!$A:$AK,27,FALSE)=0,"-",VLOOKUP($AU987,'FE Source'!$A:$AK,27,FALSE))</f>
        <v>-2.73</v>
      </c>
      <c r="BK987" s="215">
        <f>IF(VLOOKUP($AU987,'FE Source'!$A:$AK,28,FALSE)=0,"-",VLOOKUP($AU987,'FE Source'!$A:$AK,28,FALSE))</f>
        <v>9.1999999999999993</v>
      </c>
      <c r="BL987" s="215">
        <f>IF(VLOOKUP($AU987,'FE Source'!$A:$AK,29,FALSE)=0,"-",VLOOKUP($AU987,'FE Source'!$A:$AK,29,FALSE))</f>
        <v>-22.03</v>
      </c>
      <c r="BM987" s="215">
        <f>IF(VLOOKUP($AU987,'FE Source'!$A:$AK,30,FALSE)=0,"-",VLOOKUP($AU987,'FE Source'!$A:$AK,30,FALSE))</f>
        <v>-5.79</v>
      </c>
      <c r="BN987" t="str">
        <f>IF(VLOOKUP($AU987,'FE Source'!$A:$AK,31,FALSE)="No Specified Index","-",IF(VLOOKUP($AU987,'FE Source'!$A:$AK,31,FALSE)=0,"-",VLOOKUP($AU987,'FE Source'!$A:$AK,31,FALSE)))</f>
        <v>FTSE EPRA/NAREIT Developed Asia Index</v>
      </c>
      <c r="BO987" s="217">
        <f>IF(VLOOKUP($AU987,'FE Source'!$A:$AK,32,FALSE)=0,"-",VLOOKUP($AU987,'FE Source'!$A:$AK,32,FALSE))</f>
        <v>41442</v>
      </c>
      <c r="BP987" s="18" t="str">
        <f>IF(VLOOKUP($AU987,'FE Source'!$AZ:$BC,2,FALSE)=0,"-",VLOOKUP($AU987,'FE Source'!$AZ:$BC,2,FALSE))</f>
        <v>-</v>
      </c>
      <c r="BQ987" s="18" t="str">
        <f>IF(VLOOKUP($AU987,'FE Source'!$AZ:$BC,3,FALSE)=0,"-",VLOOKUP($AU987,'FE Source'!$AZ:$BC,3,FALSE))</f>
        <v>-</v>
      </c>
      <c r="BR987" s="18" t="str">
        <f>IF(VLOOKUP($AU987,'FE Source'!$AZ:$BC,4,FALSE)=0,"-",VLOOKUP($AU987,'FE Source'!$AZ:$BC,4,FALSE))</f>
        <v>-</v>
      </c>
    </row>
    <row r="988" spans="3:70" ht="15">
      <c r="C988" s="650" t="str">
        <f>INDEX('UT - Retail'!$B$7:$B$1409,MATCH(AU988,'UT - Retail'!$U$7:$U$1409,0),1)</f>
        <v>United Asia Pacific Real Estate Income Dis SGD</v>
      </c>
      <c r="D988" s="650"/>
      <c r="E988" s="618" t="str">
        <f>VLOOKUP(C988,'UT - Retail'!$B:$K,8,FALSE)</f>
        <v>Equities</v>
      </c>
      <c r="F988" s="618" t="str">
        <f>VLOOKUP(C988,'UT - Retail'!$B:$K,9,FALSE)</f>
        <v>Asia Pacific ex-Japan</v>
      </c>
      <c r="G988" s="618" t="str">
        <f>VLOOKUP(C988,'UT - Retail'!$B:$K,10,FALSE)</f>
        <v>Property</v>
      </c>
      <c r="H988" s="82" t="str">
        <f>VLOOKUP(C988,'UT - Retail'!$B:$N,13,FALSE)</f>
        <v>No</v>
      </c>
      <c r="I988" s="82" t="str">
        <f>VLOOKUP(C988,'UT - Retail'!$B:$Q,14,FALSE)</f>
        <v>No</v>
      </c>
      <c r="J988" s="618" t="str">
        <f>VLOOKUP(C988,'UT - Retail'!$B:$Q,11,FALSE)</f>
        <v>Yes</v>
      </c>
      <c r="K988" s="130" t="str">
        <f>VLOOKUP(C988,'UT - Retail'!$B:$P,15,FALSE)</f>
        <v>Yes</v>
      </c>
      <c r="L988" s="82" t="str">
        <f>VLOOKUP(C988,'UT - Retail'!$B:$Q,16,FALSE)</f>
        <v>Both</v>
      </c>
      <c r="M988" s="618" t="str">
        <f>VLOOKUP(C988,'UT - Retail'!$B:$K,6,FALSE)</f>
        <v>SGD</v>
      </c>
      <c r="N988" s="618" t="str">
        <f>IFERROR(IF(MATCH(C988,'Portfolio Construction'!$AL:$AL,0),"Yes","No"),"No")</f>
        <v>No</v>
      </c>
      <c r="O988" s="618" t="str">
        <f>IFERROR(IF(MATCH(C988,'Portfolio Construction'!$AN:$AN,0),"Yes","No"),"No")</f>
        <v>No</v>
      </c>
      <c r="P988" s="618" t="str">
        <f>IFERROR(IF(MATCH(C988,'Portfolio Construction'!$AP:$AP,0),"Yes","No"),"No")</f>
        <v>No</v>
      </c>
      <c r="Q988" s="618" t="str">
        <f>IFERROR(IF(MATCH(C988,'Portfolio Construction'!$AR:$AR,0),"Yes","No"),"No")</f>
        <v>No</v>
      </c>
      <c r="R988" s="618" t="str">
        <f>IFERROR(IF(MATCH(C988,'Portfolio Construction'!$AT:$AT,0),"Yes","No"),"No")</f>
        <v>No</v>
      </c>
      <c r="S988" s="618" t="str">
        <f>IFERROR(IF(MATCH(C988,'Portfolio Construction'!$AV:$AV,0),"Yes","No"),"No")</f>
        <v>No</v>
      </c>
      <c r="T988" s="618" t="str">
        <f>IFERROR(IF(MATCH(C988,'Portfolio Construction'!$AX:$AX,0),"Yes","No"),"No")</f>
        <v>No</v>
      </c>
      <c r="U988" s="618" t="str">
        <f>IFERROR(IF(MATCH(C988,'Portfolio Construction'!$AZ:$AZ,0),"Yes","No"),"No")</f>
        <v>No</v>
      </c>
      <c r="V988" s="618" t="str">
        <f>IFERROR(IF(MATCH(C988,'Portfolio Construction'!$BB:$BB,0),"Yes","No"),"No")</f>
        <v>No</v>
      </c>
      <c r="W988" s="618">
        <f>IF(VLOOKUP($AU988,'FE Source'!$A:$W,3,FALSE)=0,"-",VLOOKUP($AU988,'FE Source'!$A:$W,3,FALSE))</f>
        <v>3.51</v>
      </c>
      <c r="X988" s="618">
        <f>IF(VLOOKUP($AU988,'FE Source'!$A:$W,4,FALSE)=0,"-",VLOOKUP($AU988,'FE Source'!$A:$W,4,FALSE))</f>
        <v>3.38</v>
      </c>
      <c r="Y988" s="618">
        <f>IF(VLOOKUP($AU988,'FE Source'!$A:$W,5,FALSE)=0,"-",VLOOKUP($AU988,'FE Source'!$A:$W,5,FALSE))</f>
        <v>-0.18</v>
      </c>
      <c r="Z988" s="618">
        <f>IF(VLOOKUP($AU988,'FE Source'!$A:$W,6,FALSE)=0,"-",VLOOKUP($AU988,'FE Source'!$A:$W,6,FALSE))</f>
        <v>-2.1800000000000002</v>
      </c>
      <c r="AA988" s="618">
        <f>IF(VLOOKUP($AU988,'FE Source'!$A:$W,7,FALSE)=0,"-",VLOOKUP($AU988,'FE Source'!$A:$W,7,FALSE))</f>
        <v>-7.69</v>
      </c>
      <c r="AB988" s="618">
        <f>IF(VLOOKUP($AU988,'FE Source'!$A:$W,8,FALSE)=0,"-",VLOOKUP($AU988,'FE Source'!$A:$W,8,FALSE))</f>
        <v>-1.94</v>
      </c>
      <c r="AC988" s="632">
        <f>IF(VLOOKUP($AU988,'FE Source'!$A:$W,9,FALSE)=0,"-",VLOOKUP($AU988,'FE Source'!$A:$W,9,FALSE))</f>
        <v>0.62</v>
      </c>
      <c r="AD988" s="634">
        <f>IF(VLOOKUP($AU988,'FE Source'!$A:$W,10,FALSE)=0,"-",VLOOKUP($AU988,'FE Source'!$A:$W,10,FALSE))</f>
        <v>1.05</v>
      </c>
      <c r="AE988" s="618">
        <f>IF(VLOOKUP($AU988,'FE Source'!$A:$W,11,FALSE)=0,"-",VLOOKUP($AU988,'FE Source'!$A:$W,11,FALSE))</f>
        <v>13.56</v>
      </c>
      <c r="AF988" s="618">
        <f>IF(VLOOKUP($AU988,'FE Source'!$A:$W,12,FALSE)=0,"-",VLOOKUP($AU988,'FE Source'!$A:$W,12,FALSE))</f>
        <v>-0.02</v>
      </c>
      <c r="AG988" s="618">
        <f>IF(VLOOKUP($AU988,'FE Source'!$A:$W,14,FALSE)=0,"-",VLOOKUP($AU988,'FE Source'!$A:$W,14,FALSE))</f>
        <v>-28.14</v>
      </c>
      <c r="AH988" s="102"/>
      <c r="AI988" s="618">
        <f>IF(VLOOKUP($AU988,'FE Source'!$A:$Y,20,FALSE)=0,"-",VLOOKUP($AU988,'FE Source'!$A:$Y,20,FALSE))</f>
        <v>110.07</v>
      </c>
      <c r="AJ988" s="102"/>
      <c r="AK988" s="102"/>
      <c r="AL988" s="632">
        <f>IF(VLOOKUP($AU988,'FE Source'!$A:$Y,19,FALSE)=0,"-",VLOOKUP($AU988,'FE Source'!$A:$Y,19,FALSE))</f>
        <v>111.85</v>
      </c>
      <c r="AM988" s="102"/>
      <c r="AN988" s="635">
        <f>IF(VLOOKUP($AU988,'FE Source'!$A:$W,13,FALSE)=0,"-",VLOOKUP($AU988,'FE Source'!$A:$W,13,FALSE))</f>
        <v>15.4</v>
      </c>
      <c r="AO988" s="634">
        <f>IF(J988="no","-",IF(VLOOKUP($AU988,'FE Source'!$A:$W,15,FALSE)=0,"-",VLOOKUP($AU988,'FE Source'!$A:$W,15,FALSE)))</f>
        <v>4.5999999999999996</v>
      </c>
      <c r="AP988" s="618" t="str">
        <f>IF(AO988="-","-",IF(VLOOKUP($AU988,'FE Source'!$A:$Z,21,FALSE)=0,"-",IF(VLOOKUP($AU988,'FE Source'!$A:$Z,21,FALSE)=2,"Semi-Annual",IF(VLOOKUP($AU988,'FE Source'!$A:$Z,21,FALSE)=4,"Quarterly",IF(VLOOKUP($AU988,'FE Source'!$A:$Z,21,FALSE)=12,"Monthly","Annual")))))</f>
        <v>Monthly</v>
      </c>
      <c r="AQ988" s="632" t="str">
        <f t="array" ref="AQ988">IF(VLOOKUP($AU988,'FE Source'!$A:$W,16,FALSE)=0,"-",VLOOKUP($AU988,'FE Source'!$A:$W,16,FALSE))</f>
        <v>-</v>
      </c>
      <c r="AR988" s="636" t="str">
        <f>IF(VLOOKUP($AU988,'FE Source'!$A:$W,17,FALSE)=0,"-",VLOOKUP($AU988,'FE Source'!$A:$W,17,FALSE))</f>
        <v>Neutral</v>
      </c>
      <c r="AS988" s="634">
        <f>IF(VLOOKUP($AU988,'FE Source'!$AN:$AS,4,FALSE)="",VLOOKUP($AU988,'FE Source'!$AN:$AS,3,FALSE),VLOOKUP($AU988,'FE Source'!$AN:$AS,4,FALSE))</f>
        <v>0.72</v>
      </c>
      <c r="AT988" s="637">
        <f>IF(VLOOKUP($AU988,'FE Source'!$AN:$AS,5,FALSE)=0,"-",VLOOKUP($AU988,'FE Source'!$AN:$AS,5,FALSE))</f>
        <v>45779</v>
      </c>
      <c r="AU988" s="636" t="s">
        <v>6220</v>
      </c>
      <c r="BE988" s="215">
        <f>IF(VLOOKUP($AU988,'FE Source'!$A:$AK,22,FALSE)=0,"-",VLOOKUP($AU988,'FE Source'!$A:$AK,22,FALSE))</f>
        <v>0.57999999999999996</v>
      </c>
      <c r="BF988" s="215">
        <f>IF(VLOOKUP($AU988,'FE Source'!$A:$AK,23,FALSE)=0,"-",VLOOKUP($AU988,'FE Source'!$A:$AK,23,FALSE))</f>
        <v>9.9499999999999993</v>
      </c>
      <c r="BG988" s="215">
        <f>IF(VLOOKUP($AU988,'FE Source'!$A:$AK,24,FALSE)=0,"-",VLOOKUP($AU988,'FE Source'!$A:$AK,24,FALSE))</f>
        <v>3.8</v>
      </c>
      <c r="BH988" s="215">
        <f>IF(VLOOKUP($AU988,'FE Source'!$A:$AK,25,FALSE)=0,"-",VLOOKUP($AU988,'FE Source'!$A:$AK,25,FALSE))</f>
        <v>5.04</v>
      </c>
      <c r="BI988" s="215">
        <f>IF(VLOOKUP($AU988,'FE Source'!$A:$AK,26,FALSE)=0,"-",VLOOKUP($AU988,'FE Source'!$A:$AK,26,FALSE))</f>
        <v>20.059999999999999</v>
      </c>
      <c r="BJ988" s="215">
        <f>IF(VLOOKUP($AU988,'FE Source'!$A:$AK,27,FALSE)=0,"-",VLOOKUP($AU988,'FE Source'!$A:$AK,27,FALSE))</f>
        <v>-2.76</v>
      </c>
      <c r="BK988" s="215">
        <f>IF(VLOOKUP($AU988,'FE Source'!$A:$AK,28,FALSE)=0,"-",VLOOKUP($AU988,'FE Source'!$A:$AK,28,FALSE))</f>
        <v>9.18</v>
      </c>
      <c r="BL988" s="215">
        <f>IF(VLOOKUP($AU988,'FE Source'!$A:$AK,29,FALSE)=0,"-",VLOOKUP($AU988,'FE Source'!$A:$AK,29,FALSE))</f>
        <v>-22.02</v>
      </c>
      <c r="BM988" s="215">
        <f>IF(VLOOKUP($AU988,'FE Source'!$A:$AK,30,FALSE)=0,"-",VLOOKUP($AU988,'FE Source'!$A:$AK,30,FALSE))</f>
        <v>-5.82</v>
      </c>
      <c r="BN988" t="str">
        <f>IF(VLOOKUP($AU988,'FE Source'!$A:$AK,31,FALSE)="No Specified Index","-",IF(VLOOKUP($AU988,'FE Source'!$A:$AK,31,FALSE)=0,"-",VLOOKUP($AU988,'FE Source'!$A:$AK,31,FALSE)))</f>
        <v>FTSE EPRA/NAREIT Developed Asia Index</v>
      </c>
      <c r="BO988" s="217">
        <f>IF(VLOOKUP($AU988,'FE Source'!$A:$AK,32,FALSE)=0,"-",VLOOKUP($AU988,'FE Source'!$A:$AK,32,FALSE))</f>
        <v>41442</v>
      </c>
      <c r="BP988" s="18" t="str">
        <f>IF(VLOOKUP($AU988,'FE Source'!$AZ:$BC,2,FALSE)=0,"-",VLOOKUP($AU988,'FE Source'!$AZ:$BC,2,FALSE))</f>
        <v>-</v>
      </c>
      <c r="BQ988" s="18" t="str">
        <f>IF(VLOOKUP($AU988,'FE Source'!$AZ:$BC,3,FALSE)=0,"-",VLOOKUP($AU988,'FE Source'!$AZ:$BC,3,FALSE))</f>
        <v>-</v>
      </c>
      <c r="BR988" s="18" t="str">
        <f>IF(VLOOKUP($AU988,'FE Source'!$AZ:$BC,4,FALSE)=0,"-",VLOOKUP($AU988,'FE Source'!$AZ:$BC,4,FALSE))</f>
        <v>-</v>
      </c>
    </row>
    <row r="989" spans="3:70" ht="15">
      <c r="C989" s="650" t="str">
        <f>INDEX('UT - Retail'!$B$7:$B$1409,MATCH(AU989,'UT - Retail'!$U$7:$U$1409,0),1)</f>
        <v>United Asian High Yield Bond Acc SGD</v>
      </c>
      <c r="D989" s="650"/>
      <c r="E989" s="618" t="str">
        <f>VLOOKUP(C989,'UT - Retail'!$B:$K,8,FALSE)</f>
        <v>Fixed Income</v>
      </c>
      <c r="F989" s="618" t="str">
        <f>VLOOKUP(C989,'UT - Retail'!$B:$K,9,FALSE)</f>
        <v>Asia Pacific ex-Japan</v>
      </c>
      <c r="G989" s="618" t="str">
        <f>VLOOKUP(C989,'UT - Retail'!$B:$K,10,FALSE)</f>
        <v>High Yield</v>
      </c>
      <c r="H989" s="82" t="str">
        <f>VLOOKUP(C989,'UT - Retail'!$B:$N,13,FALSE)</f>
        <v>No</v>
      </c>
      <c r="I989" s="82" t="str">
        <f>VLOOKUP(C989,'UT - Retail'!$B:$Q,14,FALSE)</f>
        <v>No</v>
      </c>
      <c r="J989" s="618" t="str">
        <f>VLOOKUP(C989,'UT - Retail'!$B:$Q,11,FALSE)</f>
        <v>No</v>
      </c>
      <c r="K989" s="130" t="str">
        <f>VLOOKUP(C989,'UT - Retail'!$B:$P,15,FALSE)</f>
        <v>Yes</v>
      </c>
      <c r="L989" s="82" t="str">
        <f>VLOOKUP(C989,'UT - Retail'!$B:$Q,16,FALSE)</f>
        <v>Both</v>
      </c>
      <c r="M989" s="618" t="str">
        <f>VLOOKUP(C989,'UT - Retail'!$B:$K,6,FALSE)</f>
        <v>SGD</v>
      </c>
      <c r="N989" s="618" t="str">
        <f>IFERROR(IF(MATCH(C989,'Portfolio Construction'!$AL:$AL,0),"Yes","No"),"No")</f>
        <v>Yes</v>
      </c>
      <c r="O989" s="618" t="str">
        <f>IFERROR(IF(MATCH(C989,'Portfolio Construction'!$AN:$AN,0),"Yes","No"),"No")</f>
        <v>No</v>
      </c>
      <c r="P989" s="618" t="str">
        <f>IFERROR(IF(MATCH(C989,'Portfolio Construction'!$AP:$AP,0),"Yes","No"),"No")</f>
        <v>No</v>
      </c>
      <c r="Q989" s="618" t="str">
        <f>IFERROR(IF(MATCH(C989,'Portfolio Construction'!$AR:$AR,0),"Yes","No"),"No")</f>
        <v>No</v>
      </c>
      <c r="R989" s="618" t="str">
        <f>IFERROR(IF(MATCH(C989,'Portfolio Construction'!$AT:$AT,0),"Yes","No"),"No")</f>
        <v>No</v>
      </c>
      <c r="S989" s="618" t="str">
        <f>IFERROR(IF(MATCH(C989,'Portfolio Construction'!$AV:$AV,0),"Yes","No"),"No")</f>
        <v>No</v>
      </c>
      <c r="T989" s="618" t="str">
        <f>IFERROR(IF(MATCH(C989,'Portfolio Construction'!$AX:$AX,0),"Yes","No"),"No")</f>
        <v>No</v>
      </c>
      <c r="U989" s="618" t="str">
        <f>IFERROR(IF(MATCH(C989,'Portfolio Construction'!$AZ:$AZ,0),"Yes","No"),"No")</f>
        <v>No</v>
      </c>
      <c r="V989" s="618" t="str">
        <f>IFERROR(IF(MATCH(C989,'Portfolio Construction'!$BB:$BB,0),"Yes","No"),"No")</f>
        <v>No</v>
      </c>
      <c r="W989" s="618">
        <f>IF(VLOOKUP($AU989,'FE Source'!$A:$W,3,FALSE)=0,"-",VLOOKUP($AU989,'FE Source'!$A:$W,3,FALSE))</f>
        <v>-6.17</v>
      </c>
      <c r="X989" s="618">
        <f>IF(VLOOKUP($AU989,'FE Source'!$A:$W,4,FALSE)=0,"-",VLOOKUP($AU989,'FE Source'!$A:$W,4,FALSE))</f>
        <v>-5.08</v>
      </c>
      <c r="Y989" s="618">
        <f>IF(VLOOKUP($AU989,'FE Source'!$A:$W,5,FALSE)=0,"-",VLOOKUP($AU989,'FE Source'!$A:$W,5,FALSE))</f>
        <v>-3.9</v>
      </c>
      <c r="Z989" s="618">
        <f>IF(VLOOKUP($AU989,'FE Source'!$A:$W,6,FALSE)=0,"-",VLOOKUP($AU989,'FE Source'!$A:$W,6,FALSE))</f>
        <v>0.78</v>
      </c>
      <c r="AA989" s="618">
        <f>IF(VLOOKUP($AU989,'FE Source'!$A:$W,7,FALSE)=0,"-",VLOOKUP($AU989,'FE Source'!$A:$W,7,FALSE))</f>
        <v>3.86</v>
      </c>
      <c r="AB989" s="618">
        <f>IF(VLOOKUP($AU989,'FE Source'!$A:$W,8,FALSE)=0,"-",VLOOKUP($AU989,'FE Source'!$A:$W,8,FALSE))</f>
        <v>-1.71</v>
      </c>
      <c r="AC989" s="632" t="str">
        <f>IF(VLOOKUP($AU989,'FE Source'!$A:$W,9,FALSE)=0,"-",VLOOKUP($AU989,'FE Source'!$A:$W,9,FALSE))</f>
        <v>-</v>
      </c>
      <c r="AD989" s="634">
        <f>IF(VLOOKUP($AU989,'FE Source'!$A:$W,10,FALSE)=0,"-",VLOOKUP($AU989,'FE Source'!$A:$W,10,FALSE))</f>
        <v>0.98</v>
      </c>
      <c r="AE989" s="618">
        <f>IF(VLOOKUP($AU989,'FE Source'!$A:$W,11,FALSE)=0,"-",VLOOKUP($AU989,'FE Source'!$A:$W,11,FALSE))</f>
        <v>7.26</v>
      </c>
      <c r="AF989" s="618">
        <f>IF(VLOOKUP($AU989,'FE Source'!$A:$W,12,FALSE)=0,"-",VLOOKUP($AU989,'FE Source'!$A:$W,12,FALSE))</f>
        <v>0.25</v>
      </c>
      <c r="AG989" s="618">
        <f>IF(VLOOKUP($AU989,'FE Source'!$A:$W,14,FALSE)=0,"-",VLOOKUP($AU989,'FE Source'!$A:$W,14,FALSE))</f>
        <v>-10.76</v>
      </c>
      <c r="AH989" s="102"/>
      <c r="AI989" s="618">
        <f>IF(VLOOKUP($AU989,'FE Source'!$A:$Y,20,FALSE)=0,"-",VLOOKUP($AU989,'FE Source'!$A:$Y,20,FALSE))</f>
        <v>135.26</v>
      </c>
      <c r="AJ989" s="102"/>
      <c r="AK989" s="102"/>
      <c r="AL989" s="632">
        <f>IF(VLOOKUP($AU989,'FE Source'!$A:$Y,19,FALSE)=0,"-",VLOOKUP($AU989,'FE Source'!$A:$Y,19,FALSE))</f>
        <v>58.29</v>
      </c>
      <c r="AM989" s="102"/>
      <c r="AN989" s="635">
        <f>IF(VLOOKUP($AU989,'FE Source'!$A:$W,13,FALSE)=0,"-",VLOOKUP($AU989,'FE Source'!$A:$W,13,FALSE))</f>
        <v>35.299999999999997</v>
      </c>
      <c r="AO989" s="634" t="str">
        <f>IF(J989="no","-",IF(VLOOKUP($AU989,'FE Source'!$A:$W,15,FALSE)=0,"-",VLOOKUP($AU989,'FE Source'!$A:$W,15,FALSE)))</f>
        <v>-</v>
      </c>
      <c r="AP989" s="618" t="str">
        <f>IF(AO989="-","-",IF(VLOOKUP($AU989,'FE Source'!$A:$Z,21,FALSE)=0,"-",IF(VLOOKUP($AU989,'FE Source'!$A:$Z,21,FALSE)=2,"Semi-Annual",IF(VLOOKUP($AU989,'FE Source'!$A:$Z,21,FALSE)=4,"Quarterly",IF(VLOOKUP($AU989,'FE Source'!$A:$Z,21,FALSE)=12,"Monthly","Annual")))))</f>
        <v>-</v>
      </c>
      <c r="AQ989" s="632">
        <f t="array" ref="AQ989">IF(VLOOKUP($AU989,'FE Source'!$A:$W,16,FALSE)=0,"-",VLOOKUP($AU989,'FE Source'!$A:$W,16,FALSE))</f>
        <v>1.51</v>
      </c>
      <c r="AR989" s="636" t="str">
        <f>IF(VLOOKUP($AU989,'FE Source'!$A:$W,17,FALSE)=0,"-",VLOOKUP($AU989,'FE Source'!$A:$W,17,FALSE))</f>
        <v>-</v>
      </c>
      <c r="AS989" s="634">
        <f>IF(VLOOKUP($AU989,'FE Source'!$AN:$AS,4,FALSE)="",VLOOKUP($AU989,'FE Source'!$AN:$AS,3,FALSE),VLOOKUP($AU989,'FE Source'!$AN:$AS,4,FALSE))</f>
        <v>1.1299999999999999</v>
      </c>
      <c r="AT989" s="637">
        <f>IF(VLOOKUP($AU989,'FE Source'!$AN:$AS,5,FALSE)=0,"-",VLOOKUP($AU989,'FE Source'!$AN:$AS,5,FALSE))</f>
        <v>45782</v>
      </c>
      <c r="AU989" s="636" t="s">
        <v>1492</v>
      </c>
      <c r="BE989" s="215" t="str">
        <f>IF(VLOOKUP($AU989,'FE Source'!$A:$AK,22,FALSE)=0,"-",VLOOKUP($AU989,'FE Source'!$A:$AK,22,FALSE))</f>
        <v>-</v>
      </c>
      <c r="BF989" s="215">
        <f>IF(VLOOKUP($AU989,'FE Source'!$A:$AK,23,FALSE)=0,"-",VLOOKUP($AU989,'FE Source'!$A:$AK,23,FALSE))</f>
        <v>13.09</v>
      </c>
      <c r="BG989" s="215">
        <f>IF(VLOOKUP($AU989,'FE Source'!$A:$AK,24,FALSE)=0,"-",VLOOKUP($AU989,'FE Source'!$A:$AK,24,FALSE))</f>
        <v>0.16</v>
      </c>
      <c r="BH989" s="215">
        <f>IF(VLOOKUP($AU989,'FE Source'!$A:$AK,25,FALSE)=0,"-",VLOOKUP($AU989,'FE Source'!$A:$AK,25,FALSE))</f>
        <v>-0.56999999999999995</v>
      </c>
      <c r="BI989" s="215">
        <f>IF(VLOOKUP($AU989,'FE Source'!$A:$AK,26,FALSE)=0,"-",VLOOKUP($AU989,'FE Source'!$A:$AK,26,FALSE))</f>
        <v>5.97</v>
      </c>
      <c r="BJ989" s="215">
        <f>IF(VLOOKUP($AU989,'FE Source'!$A:$AK,27,FALSE)=0,"-",VLOOKUP($AU989,'FE Source'!$A:$AK,27,FALSE))</f>
        <v>-0.46</v>
      </c>
      <c r="BK989" s="215">
        <f>IF(VLOOKUP($AU989,'FE Source'!$A:$AK,28,FALSE)=0,"-",VLOOKUP($AU989,'FE Source'!$A:$AK,28,FALSE))</f>
        <v>-17.920000000000002</v>
      </c>
      <c r="BL989" s="215">
        <f>IF(VLOOKUP($AU989,'FE Source'!$A:$AK,29,FALSE)=0,"-",VLOOKUP($AU989,'FE Source'!$A:$AK,29,FALSE))</f>
        <v>-12.29</v>
      </c>
      <c r="BM989" s="215">
        <f>IF(VLOOKUP($AU989,'FE Source'!$A:$AK,30,FALSE)=0,"-",VLOOKUP($AU989,'FE Source'!$A:$AK,30,FALSE))</f>
        <v>12.61</v>
      </c>
      <c r="BN989" t="str">
        <f>IF(VLOOKUP($AU989,'FE Source'!$A:$AK,31,FALSE)="No Specified Index","-",IF(VLOOKUP($AU989,'FE Source'!$A:$AK,31,FALSE)=0,"-",VLOOKUP($AU989,'FE Source'!$A:$AK,31,FALSE)))</f>
        <v>JP Morgan Asia Credit Index (JACI) Non-Investmen..</v>
      </c>
      <c r="BO989" s="217">
        <f>IF(VLOOKUP($AU989,'FE Source'!$A:$AK,32,FALSE)=0,"-",VLOOKUP($AU989,'FE Source'!$A:$AK,32,FALSE))</f>
        <v>42143</v>
      </c>
      <c r="BP989" s="18" t="str">
        <f>IF(VLOOKUP($AU989,'FE Source'!$AZ:$BC,2,FALSE)=0,"-",VLOOKUP($AU989,'FE Source'!$AZ:$BC,2,FALSE))</f>
        <v>-</v>
      </c>
      <c r="BQ989" s="18" t="str">
        <f>IF(VLOOKUP($AU989,'FE Source'!$AZ:$BC,3,FALSE)=0,"-",VLOOKUP($AU989,'FE Source'!$AZ:$BC,3,FALSE))</f>
        <v>-</v>
      </c>
      <c r="BR989" s="18" t="str">
        <f>IF(VLOOKUP($AU989,'FE Source'!$AZ:$BC,4,FALSE)=0,"-",VLOOKUP($AU989,'FE Source'!$AZ:$BC,4,FALSE))</f>
        <v>-</v>
      </c>
    </row>
    <row r="990" spans="3:70" ht="15">
      <c r="C990" s="650" t="str">
        <f>INDEX('UT - Retail'!$B$7:$B$1409,MATCH(AU990,'UT - Retail'!$U$7:$U$1409,0),1)</f>
        <v>United Asian High Yield Bond Dis SGD</v>
      </c>
      <c r="D990" s="650"/>
      <c r="E990" s="618" t="str">
        <f>VLOOKUP(C990,'UT - Retail'!$B:$K,8,FALSE)</f>
        <v>Fixed Income</v>
      </c>
      <c r="F990" s="618" t="str">
        <f>VLOOKUP(C990,'UT - Retail'!$B:$K,9,FALSE)</f>
        <v>Asia Pacific ex-Japan</v>
      </c>
      <c r="G990" s="618" t="str">
        <f>VLOOKUP(C990,'UT - Retail'!$B:$K,10,FALSE)</f>
        <v>High Yield</v>
      </c>
      <c r="H990" s="82" t="str">
        <f>VLOOKUP(C990,'UT - Retail'!$B:$N,13,FALSE)</f>
        <v>No</v>
      </c>
      <c r="I990" s="82" t="str">
        <f>VLOOKUP(C990,'UT - Retail'!$B:$Q,14,FALSE)</f>
        <v>No</v>
      </c>
      <c r="J990" s="618" t="str">
        <f>VLOOKUP(C990,'UT - Retail'!$B:$Q,11,FALSE)</f>
        <v>Yes</v>
      </c>
      <c r="K990" s="130" t="str">
        <f>VLOOKUP(C990,'UT - Retail'!$B:$P,15,FALSE)</f>
        <v>Yes</v>
      </c>
      <c r="L990" s="82" t="str">
        <f>VLOOKUP(C990,'UT - Retail'!$B:$Q,16,FALSE)</f>
        <v>Both</v>
      </c>
      <c r="M990" s="618" t="str">
        <f>VLOOKUP(C990,'UT - Retail'!$B:$K,6,FALSE)</f>
        <v>SGD</v>
      </c>
      <c r="N990" s="618" t="str">
        <f>IFERROR(IF(MATCH(C990,'Portfolio Construction'!$AL:$AL,0),"Yes","No"),"No")</f>
        <v>Yes</v>
      </c>
      <c r="O990" s="618" t="str">
        <f>IFERROR(IF(MATCH(C990,'Portfolio Construction'!$AN:$AN,0),"Yes","No"),"No")</f>
        <v>No</v>
      </c>
      <c r="P990" s="618" t="str">
        <f>IFERROR(IF(MATCH(C990,'Portfolio Construction'!$AP:$AP,0),"Yes","No"),"No")</f>
        <v>No</v>
      </c>
      <c r="Q990" s="618" t="str">
        <f>IFERROR(IF(MATCH(C990,'Portfolio Construction'!$AR:$AR,0),"Yes","No"),"No")</f>
        <v>No</v>
      </c>
      <c r="R990" s="618" t="str">
        <f>IFERROR(IF(MATCH(C990,'Portfolio Construction'!$AT:$AT,0),"Yes","No"),"No")</f>
        <v>No</v>
      </c>
      <c r="S990" s="618" t="str">
        <f>IFERROR(IF(MATCH(C990,'Portfolio Construction'!$AV:$AV,0),"Yes","No"),"No")</f>
        <v>No</v>
      </c>
      <c r="T990" s="618" t="str">
        <f>IFERROR(IF(MATCH(C990,'Portfolio Construction'!$AX:$AX,0),"Yes","No"),"No")</f>
        <v>No</v>
      </c>
      <c r="U990" s="618" t="str">
        <f>IFERROR(IF(MATCH(C990,'Portfolio Construction'!$AZ:$AZ,0),"Yes","No"),"No")</f>
        <v>No</v>
      </c>
      <c r="V990" s="618" t="str">
        <f>IFERROR(IF(MATCH(C990,'Portfolio Construction'!$BB:$BB,0),"Yes","No"),"No")</f>
        <v>No</v>
      </c>
      <c r="W990" s="618">
        <f>IF(VLOOKUP($AU990,'FE Source'!$A:$W,3,FALSE)=0,"-",VLOOKUP($AU990,'FE Source'!$A:$W,3,FALSE))</f>
        <v>-6.16</v>
      </c>
      <c r="X990" s="618">
        <f>IF(VLOOKUP($AU990,'FE Source'!$A:$W,4,FALSE)=0,"-",VLOOKUP($AU990,'FE Source'!$A:$W,4,FALSE))</f>
        <v>-5.08</v>
      </c>
      <c r="Y990" s="618">
        <f>IF(VLOOKUP($AU990,'FE Source'!$A:$W,5,FALSE)=0,"-",VLOOKUP($AU990,'FE Source'!$A:$W,5,FALSE))</f>
        <v>-3.9</v>
      </c>
      <c r="Z990" s="618">
        <f>IF(VLOOKUP($AU990,'FE Source'!$A:$W,6,FALSE)=0,"-",VLOOKUP($AU990,'FE Source'!$A:$W,6,FALSE))</f>
        <v>0.85</v>
      </c>
      <c r="AA990" s="618">
        <f>IF(VLOOKUP($AU990,'FE Source'!$A:$W,7,FALSE)=0,"-",VLOOKUP($AU990,'FE Source'!$A:$W,7,FALSE))</f>
        <v>3.87</v>
      </c>
      <c r="AB990" s="618">
        <f>IF(VLOOKUP($AU990,'FE Source'!$A:$W,8,FALSE)=0,"-",VLOOKUP($AU990,'FE Source'!$A:$W,8,FALSE))</f>
        <v>-1.71</v>
      </c>
      <c r="AC990" s="632">
        <f>IF(VLOOKUP($AU990,'FE Source'!$A:$W,9,FALSE)=0,"-",VLOOKUP($AU990,'FE Source'!$A:$W,9,FALSE))</f>
        <v>1.4</v>
      </c>
      <c r="AD990" s="634">
        <f>IF(VLOOKUP($AU990,'FE Source'!$A:$W,10,FALSE)=0,"-",VLOOKUP($AU990,'FE Source'!$A:$W,10,FALSE))</f>
        <v>0.96</v>
      </c>
      <c r="AE990" s="618">
        <f>IF(VLOOKUP($AU990,'FE Source'!$A:$W,11,FALSE)=0,"-",VLOOKUP($AU990,'FE Source'!$A:$W,11,FALSE))</f>
        <v>7.21</v>
      </c>
      <c r="AF990" s="618">
        <f>IF(VLOOKUP($AU990,'FE Source'!$A:$W,12,FALSE)=0,"-",VLOOKUP($AU990,'FE Source'!$A:$W,12,FALSE))</f>
        <v>0.25</v>
      </c>
      <c r="AG990" s="618">
        <f>IF(VLOOKUP($AU990,'FE Source'!$A:$W,14,FALSE)=0,"-",VLOOKUP($AU990,'FE Source'!$A:$W,14,FALSE))</f>
        <v>-10.74</v>
      </c>
      <c r="AH990" s="102"/>
      <c r="AI990" s="618">
        <f>IF(VLOOKUP($AU990,'FE Source'!$A:$Y,20,FALSE)=0,"-",VLOOKUP($AU990,'FE Source'!$A:$Y,20,FALSE))</f>
        <v>134.31</v>
      </c>
      <c r="AJ990" s="102"/>
      <c r="AK990" s="102"/>
      <c r="AL990" s="632">
        <f>IF(VLOOKUP($AU990,'FE Source'!$A:$Y,19,FALSE)=0,"-",VLOOKUP($AU990,'FE Source'!$A:$Y,19,FALSE))</f>
        <v>57.23</v>
      </c>
      <c r="AM990" s="102"/>
      <c r="AN990" s="635">
        <f>IF(VLOOKUP($AU990,'FE Source'!$A:$W,13,FALSE)=0,"-",VLOOKUP($AU990,'FE Source'!$A:$W,13,FALSE))</f>
        <v>35.299999999999997</v>
      </c>
      <c r="AO990" s="634">
        <f>IF(J990="no","-",IF(VLOOKUP($AU990,'FE Source'!$A:$W,15,FALSE)=0,"-",VLOOKUP($AU990,'FE Source'!$A:$W,15,FALSE)))</f>
        <v>7.38</v>
      </c>
      <c r="AP990" s="618" t="str">
        <f>IF(AO990="-","-",IF(VLOOKUP($AU990,'FE Source'!$A:$Z,21,FALSE)=0,"-",IF(VLOOKUP($AU990,'FE Source'!$A:$Z,21,FALSE)=2,"Semi-Annual",IF(VLOOKUP($AU990,'FE Source'!$A:$Z,21,FALSE)=4,"Quarterly",IF(VLOOKUP($AU990,'FE Source'!$A:$Z,21,FALSE)=12,"Monthly","Annual")))))</f>
        <v>Monthly</v>
      </c>
      <c r="AQ990" s="632" t="str">
        <f t="array" ref="AQ990">IF(VLOOKUP($AU990,'FE Source'!$A:$W,16,FALSE)=0,"-",VLOOKUP($AU990,'FE Source'!$A:$W,16,FALSE))</f>
        <v>-</v>
      </c>
      <c r="AR990" s="636" t="str">
        <f>IF(VLOOKUP($AU990,'FE Source'!$A:$W,17,FALSE)=0,"-",VLOOKUP($AU990,'FE Source'!$A:$W,17,FALSE))</f>
        <v>-</v>
      </c>
      <c r="AS990" s="634">
        <f>IF(VLOOKUP($AU990,'FE Source'!$AN:$AS,4,FALSE)="",VLOOKUP($AU990,'FE Source'!$AN:$AS,3,FALSE),VLOOKUP($AU990,'FE Source'!$AN:$AS,4,FALSE))</f>
        <v>0.63</v>
      </c>
      <c r="AT990" s="637">
        <f>IF(VLOOKUP($AU990,'FE Source'!$AN:$AS,5,FALSE)=0,"-",VLOOKUP($AU990,'FE Source'!$AN:$AS,5,FALSE))</f>
        <v>45782</v>
      </c>
      <c r="AU990" s="636" t="s">
        <v>1206</v>
      </c>
      <c r="BE990" s="215">
        <f>IF(VLOOKUP($AU990,'FE Source'!$A:$AK,22,FALSE)=0,"-",VLOOKUP($AU990,'FE Source'!$A:$AK,22,FALSE))</f>
        <v>11.9</v>
      </c>
      <c r="BF990" s="215">
        <f>IF(VLOOKUP($AU990,'FE Source'!$A:$AK,23,FALSE)=0,"-",VLOOKUP($AU990,'FE Source'!$A:$AK,23,FALSE))</f>
        <v>13.22</v>
      </c>
      <c r="BG990" s="215">
        <f>IF(VLOOKUP($AU990,'FE Source'!$A:$AK,24,FALSE)=0,"-",VLOOKUP($AU990,'FE Source'!$A:$AK,24,FALSE))</f>
        <v>0.15</v>
      </c>
      <c r="BH990" s="215">
        <f>IF(VLOOKUP($AU990,'FE Source'!$A:$AK,25,FALSE)=0,"-",VLOOKUP($AU990,'FE Source'!$A:$AK,25,FALSE))</f>
        <v>-0.53</v>
      </c>
      <c r="BI990" s="215">
        <f>IF(VLOOKUP($AU990,'FE Source'!$A:$AK,26,FALSE)=0,"-",VLOOKUP($AU990,'FE Source'!$A:$AK,26,FALSE))</f>
        <v>5.97</v>
      </c>
      <c r="BJ990" s="215">
        <f>IF(VLOOKUP($AU990,'FE Source'!$A:$AK,27,FALSE)=0,"-",VLOOKUP($AU990,'FE Source'!$A:$AK,27,FALSE))</f>
        <v>-0.54</v>
      </c>
      <c r="BK990" s="215">
        <f>IF(VLOOKUP($AU990,'FE Source'!$A:$AK,28,FALSE)=0,"-",VLOOKUP($AU990,'FE Source'!$A:$AK,28,FALSE))</f>
        <v>-17.87</v>
      </c>
      <c r="BL990" s="215">
        <f>IF(VLOOKUP($AU990,'FE Source'!$A:$AK,29,FALSE)=0,"-",VLOOKUP($AU990,'FE Source'!$A:$AK,29,FALSE))</f>
        <v>-12.29</v>
      </c>
      <c r="BM990" s="215">
        <f>IF(VLOOKUP($AU990,'FE Source'!$A:$AK,30,FALSE)=0,"-",VLOOKUP($AU990,'FE Source'!$A:$AK,30,FALSE))</f>
        <v>12.5</v>
      </c>
      <c r="BN990" t="str">
        <f>IF(VLOOKUP($AU990,'FE Source'!$A:$AK,31,FALSE)="No Specified Index","-",IF(VLOOKUP($AU990,'FE Source'!$A:$AK,31,FALSE)=0,"-",VLOOKUP($AU990,'FE Source'!$A:$AK,31,FALSE)))</f>
        <v>JP Morgan Asia Credit Index (JACI) Non-Investmen..</v>
      </c>
      <c r="BO990" s="217">
        <f>IF(VLOOKUP($AU990,'FE Source'!$A:$AK,32,FALSE)=0,"-",VLOOKUP($AU990,'FE Source'!$A:$AK,32,FALSE))</f>
        <v>41366</v>
      </c>
      <c r="BP990" s="18">
        <f>IF(VLOOKUP($AU990,'FE Source'!$AZ:$BC,2,FALSE)=0,"-",VLOOKUP($AU990,'FE Source'!$AZ:$BC,2,FALSE))</f>
        <v>-5.54</v>
      </c>
      <c r="BQ990" s="18" t="str">
        <f>IF(VLOOKUP($AU990,'FE Source'!$AZ:$BC,3,FALSE)=0,"-",VLOOKUP($AU990,'FE Source'!$AZ:$BC,3,FALSE))</f>
        <v>-</v>
      </c>
      <c r="BR990" s="18" t="str">
        <f>IF(VLOOKUP($AU990,'FE Source'!$AZ:$BC,4,FALSE)=0,"-",VLOOKUP($AU990,'FE Source'!$AZ:$BC,4,FALSE))</f>
        <v>-</v>
      </c>
    </row>
    <row r="991" spans="3:70" ht="15">
      <c r="C991" s="650" t="str">
        <f>INDEX('UT - Retail'!$B$7:$B$1409,MATCH(AU991,'UT - Retail'!$U$7:$U$1409,0),1)</f>
        <v>United Asian High Yield Bond Dis USD</v>
      </c>
      <c r="D991" s="650"/>
      <c r="E991" s="618" t="str">
        <f>VLOOKUP(C991,'UT - Retail'!$B:$K,8,FALSE)</f>
        <v>Fixed Income</v>
      </c>
      <c r="F991" s="618" t="str">
        <f>VLOOKUP(C991,'UT - Retail'!$B:$K,9,FALSE)</f>
        <v>Asia Pacific ex-Japan</v>
      </c>
      <c r="G991" s="618" t="str">
        <f>VLOOKUP(C991,'UT - Retail'!$B:$K,10,FALSE)</f>
        <v>High Yield</v>
      </c>
      <c r="H991" s="82" t="str">
        <f>VLOOKUP(C991,'UT - Retail'!$B:$N,13,FALSE)</f>
        <v>No</v>
      </c>
      <c r="I991" s="82" t="str">
        <f>VLOOKUP(C991,'UT - Retail'!$B:$Q,14,FALSE)</f>
        <v>No</v>
      </c>
      <c r="J991" s="618" t="str">
        <f>VLOOKUP(C991,'UT - Retail'!$B:$Q,11,FALSE)</f>
        <v>Yes</v>
      </c>
      <c r="K991" s="130" t="str">
        <f>VLOOKUP(C991,'UT - Retail'!$B:$P,15,FALSE)</f>
        <v>No</v>
      </c>
      <c r="L991" s="82" t="str">
        <f>VLOOKUP(C991,'UT - Retail'!$B:$Q,16,FALSE)</f>
        <v>Both</v>
      </c>
      <c r="M991" s="618" t="str">
        <f>VLOOKUP(C991,'UT - Retail'!$B:$K,6,FALSE)</f>
        <v>USD</v>
      </c>
      <c r="N991" s="618" t="str">
        <f>IFERROR(IF(MATCH(C991,'Portfolio Construction'!$AL:$AL,0),"Yes","No"),"No")</f>
        <v>Yes</v>
      </c>
      <c r="O991" s="618" t="str">
        <f>IFERROR(IF(MATCH(C991,'Portfolio Construction'!$AN:$AN,0),"Yes","No"),"No")</f>
        <v>No</v>
      </c>
      <c r="P991" s="618" t="str">
        <f>IFERROR(IF(MATCH(C991,'Portfolio Construction'!$AP:$AP,0),"Yes","No"),"No")</f>
        <v>No</v>
      </c>
      <c r="Q991" s="618" t="str">
        <f>IFERROR(IF(MATCH(C991,'Portfolio Construction'!$AR:$AR,0),"Yes","No"),"No")</f>
        <v>No</v>
      </c>
      <c r="R991" s="618" t="str">
        <f>IFERROR(IF(MATCH(C991,'Portfolio Construction'!$AT:$AT,0),"Yes","No"),"No")</f>
        <v>No</v>
      </c>
      <c r="S991" s="618" t="str">
        <f>IFERROR(IF(MATCH(C991,'Portfolio Construction'!$AV:$AV,0),"Yes","No"),"No")</f>
        <v>No</v>
      </c>
      <c r="T991" s="618" t="str">
        <f>IFERROR(IF(MATCH(C991,'Portfolio Construction'!$AX:$AX,0),"Yes","No"),"No")</f>
        <v>No</v>
      </c>
      <c r="U991" s="618" t="str">
        <f>IFERROR(IF(MATCH(C991,'Portfolio Construction'!$AZ:$AZ,0),"Yes","No"),"No")</f>
        <v>No</v>
      </c>
      <c r="V991" s="618" t="str">
        <f>IFERROR(IF(MATCH(C991,'Portfolio Construction'!$BB:$BB,0),"Yes","No"),"No")</f>
        <v>No</v>
      </c>
      <c r="W991" s="618">
        <f>IF(VLOOKUP($AU991,'FE Source'!$A:$W,3,FALSE)=0,"-",VLOOKUP($AU991,'FE Source'!$A:$W,3,FALSE))</f>
        <v>-6.15</v>
      </c>
      <c r="X991" s="618">
        <f>IF(VLOOKUP($AU991,'FE Source'!$A:$W,4,FALSE)=0,"-",VLOOKUP($AU991,'FE Source'!$A:$W,4,FALSE))</f>
        <v>-5.05</v>
      </c>
      <c r="Y991" s="618">
        <f>IF(VLOOKUP($AU991,'FE Source'!$A:$W,5,FALSE)=0,"-",VLOOKUP($AU991,'FE Source'!$A:$W,5,FALSE))</f>
        <v>-3.87</v>
      </c>
      <c r="Z991" s="618">
        <f>IF(VLOOKUP($AU991,'FE Source'!$A:$W,6,FALSE)=0,"-",VLOOKUP($AU991,'FE Source'!$A:$W,6,FALSE))</f>
        <v>0.92</v>
      </c>
      <c r="AA991" s="618">
        <f>IF(VLOOKUP($AU991,'FE Source'!$A:$W,7,FALSE)=0,"-",VLOOKUP($AU991,'FE Source'!$A:$W,7,FALSE))</f>
        <v>3.87</v>
      </c>
      <c r="AB991" s="618">
        <f>IF(VLOOKUP($AU991,'FE Source'!$A:$W,8,FALSE)=0,"-",VLOOKUP($AU991,'FE Source'!$A:$W,8,FALSE))</f>
        <v>-1.69</v>
      </c>
      <c r="AC991" s="632" t="str">
        <f>IF(VLOOKUP($AU991,'FE Source'!$A:$W,9,FALSE)=0,"-",VLOOKUP($AU991,'FE Source'!$A:$W,9,FALSE))</f>
        <v>-</v>
      </c>
      <c r="AD991" s="634">
        <f>IF(VLOOKUP($AU991,'FE Source'!$A:$W,10,FALSE)=0,"-",VLOOKUP($AU991,'FE Source'!$A:$W,10,FALSE))</f>
        <v>0.98</v>
      </c>
      <c r="AE991" s="618">
        <f>IF(VLOOKUP($AU991,'FE Source'!$A:$W,11,FALSE)=0,"-",VLOOKUP($AU991,'FE Source'!$A:$W,11,FALSE))</f>
        <v>7.23</v>
      </c>
      <c r="AF991" s="618">
        <f>IF(VLOOKUP($AU991,'FE Source'!$A:$W,12,FALSE)=0,"-",VLOOKUP($AU991,'FE Source'!$A:$W,12,FALSE))</f>
        <v>0.25</v>
      </c>
      <c r="AG991" s="618">
        <f>IF(VLOOKUP($AU991,'FE Source'!$A:$W,14,FALSE)=0,"-",VLOOKUP($AU991,'FE Source'!$A:$W,14,FALSE))</f>
        <v>-10.82</v>
      </c>
      <c r="AH991" s="102"/>
      <c r="AI991" s="618">
        <f>IF(VLOOKUP($AU991,'FE Source'!$A:$Y,20,FALSE)=0,"-",VLOOKUP($AU991,'FE Source'!$A:$Y,20,FALSE))</f>
        <v>132.94</v>
      </c>
      <c r="AJ991" s="102"/>
      <c r="AK991" s="102"/>
      <c r="AL991" s="632">
        <f>IF(VLOOKUP($AU991,'FE Source'!$A:$Y,19,FALSE)=0,"-",VLOOKUP($AU991,'FE Source'!$A:$Y,19,FALSE))</f>
        <v>56.06</v>
      </c>
      <c r="AM991" s="102"/>
      <c r="AN991" s="635">
        <f>IF(VLOOKUP($AU991,'FE Source'!$A:$W,13,FALSE)=0,"-",VLOOKUP($AU991,'FE Source'!$A:$W,13,FALSE))</f>
        <v>35.299999999999997</v>
      </c>
      <c r="AO991" s="634">
        <f>IF(J991="no","-",IF(VLOOKUP($AU991,'FE Source'!$A:$W,15,FALSE)=0,"-",VLOOKUP($AU991,'FE Source'!$A:$W,15,FALSE)))</f>
        <v>7.22</v>
      </c>
      <c r="AP991" s="618" t="str">
        <f>IF(AO991="-","-",IF(VLOOKUP($AU991,'FE Source'!$A:$Z,21,FALSE)=0,"-",IF(VLOOKUP($AU991,'FE Source'!$A:$Z,21,FALSE)=2,"Semi-Annual",IF(VLOOKUP($AU991,'FE Source'!$A:$Z,21,FALSE)=4,"Quarterly",IF(VLOOKUP($AU991,'FE Source'!$A:$Z,21,FALSE)=12,"Monthly","Annual")))))</f>
        <v>Monthly</v>
      </c>
      <c r="AQ991" s="632" t="str">
        <f t="array" ref="AQ991">IF(VLOOKUP($AU991,'FE Source'!$A:$W,16,FALSE)=0,"-",VLOOKUP($AU991,'FE Source'!$A:$W,16,FALSE))</f>
        <v>-</v>
      </c>
      <c r="AR991" s="636" t="str">
        <f>IF(VLOOKUP($AU991,'FE Source'!$A:$W,17,FALSE)=0,"-",VLOOKUP($AU991,'FE Source'!$A:$W,17,FALSE))</f>
        <v>-</v>
      </c>
      <c r="AS991" s="634">
        <f>IF(VLOOKUP($AU991,'FE Source'!$AN:$AS,4,FALSE)="",VLOOKUP($AU991,'FE Source'!$AN:$AS,3,FALSE),VLOOKUP($AU991,'FE Source'!$AN:$AS,4,FALSE))</f>
        <v>0.61</v>
      </c>
      <c r="AT991" s="637">
        <f>IF(VLOOKUP($AU991,'FE Source'!$AN:$AS,5,FALSE)=0,"-",VLOOKUP($AU991,'FE Source'!$AN:$AS,5,FALSE))</f>
        <v>45782</v>
      </c>
      <c r="AU991" s="636" t="s">
        <v>2078</v>
      </c>
      <c r="BE991" s="215" t="str">
        <f>IF(VLOOKUP($AU991,'FE Source'!$A:$AK,22,FALSE)=0,"-",VLOOKUP($AU991,'FE Source'!$A:$AK,22,FALSE))</f>
        <v>-</v>
      </c>
      <c r="BF991" s="215">
        <f>IF(VLOOKUP($AU991,'FE Source'!$A:$AK,23,FALSE)=0,"-",VLOOKUP($AU991,'FE Source'!$A:$AK,23,FALSE))</f>
        <v>13.41</v>
      </c>
      <c r="BG991" s="215">
        <f>IF(VLOOKUP($AU991,'FE Source'!$A:$AK,24,FALSE)=0,"-",VLOOKUP($AU991,'FE Source'!$A:$AK,24,FALSE))</f>
        <v>7.0000000000000007E-2</v>
      </c>
      <c r="BH991" s="215">
        <f>IF(VLOOKUP($AU991,'FE Source'!$A:$AK,25,FALSE)=0,"-",VLOOKUP($AU991,'FE Source'!$A:$AK,25,FALSE))</f>
        <v>-0.39</v>
      </c>
      <c r="BI991" s="215">
        <f>IF(VLOOKUP($AU991,'FE Source'!$A:$AK,26,FALSE)=0,"-",VLOOKUP($AU991,'FE Source'!$A:$AK,26,FALSE))</f>
        <v>5.94</v>
      </c>
      <c r="BJ991" s="215">
        <f>IF(VLOOKUP($AU991,'FE Source'!$A:$AK,27,FALSE)=0,"-",VLOOKUP($AU991,'FE Source'!$A:$AK,27,FALSE))</f>
        <v>-0.39</v>
      </c>
      <c r="BK991" s="215">
        <f>IF(VLOOKUP($AU991,'FE Source'!$A:$AK,28,FALSE)=0,"-",VLOOKUP($AU991,'FE Source'!$A:$AK,28,FALSE))</f>
        <v>-17.96</v>
      </c>
      <c r="BL991" s="215">
        <f>IF(VLOOKUP($AU991,'FE Source'!$A:$AK,29,FALSE)=0,"-",VLOOKUP($AU991,'FE Source'!$A:$AK,29,FALSE))</f>
        <v>-12.25</v>
      </c>
      <c r="BM991" s="215">
        <f>IF(VLOOKUP($AU991,'FE Source'!$A:$AK,30,FALSE)=0,"-",VLOOKUP($AU991,'FE Source'!$A:$AK,30,FALSE))</f>
        <v>12.54</v>
      </c>
      <c r="BN991" t="str">
        <f>IF(VLOOKUP($AU991,'FE Source'!$A:$AK,31,FALSE)="No Specified Index","-",IF(VLOOKUP($AU991,'FE Source'!$A:$AK,31,FALSE)=0,"-",VLOOKUP($AU991,'FE Source'!$A:$AK,31,FALSE)))</f>
        <v>JP Morgan Asia Credit Index (JACI) Non-Investmen..</v>
      </c>
      <c r="BO991" s="217">
        <f>IF(VLOOKUP($AU991,'FE Source'!$A:$AK,32,FALSE)=0,"-",VLOOKUP($AU991,'FE Source'!$A:$AK,32,FALSE))</f>
        <v>42143</v>
      </c>
      <c r="BP991" s="18" t="str">
        <f>IF(VLOOKUP($AU991,'FE Source'!$AZ:$BC,2,FALSE)=0,"-",VLOOKUP($AU991,'FE Source'!$AZ:$BC,2,FALSE))</f>
        <v>-</v>
      </c>
      <c r="BQ991" s="18" t="str">
        <f>IF(VLOOKUP($AU991,'FE Source'!$AZ:$BC,3,FALSE)=0,"-",VLOOKUP($AU991,'FE Source'!$AZ:$BC,3,FALSE))</f>
        <v>-</v>
      </c>
      <c r="BR991" s="18" t="str">
        <f>IF(VLOOKUP($AU991,'FE Source'!$AZ:$BC,4,FALSE)=0,"-",VLOOKUP($AU991,'FE Source'!$AZ:$BC,4,FALSE))</f>
        <v>-</v>
      </c>
    </row>
    <row r="992" spans="3:70" ht="15">
      <c r="C992" s="650" t="str">
        <f>INDEX('UT - Retail'!$B$7:$B$1409,MATCH(AU992,'UT - Retail'!$U$7:$U$1409,0),1)</f>
        <v>United Asian High Yield Bond Fund - Class USD ACC</v>
      </c>
      <c r="D992" s="650"/>
      <c r="E992" s="618" t="str">
        <f>VLOOKUP(C992,'UT - Retail'!$B:$K,8,FALSE)</f>
        <v>Fixed Income</v>
      </c>
      <c r="F992" s="618" t="str">
        <f>VLOOKUP(C992,'UT - Retail'!$B:$K,9,FALSE)</f>
        <v>Asia Pacific ex-Japan</v>
      </c>
      <c r="G992" s="618" t="str">
        <f>VLOOKUP(C992,'UT - Retail'!$B:$K,10,FALSE)</f>
        <v>High Yield</v>
      </c>
      <c r="H992" s="82" t="str">
        <f>VLOOKUP(C992,'UT - Retail'!$B:$N,13,FALSE)</f>
        <v>No</v>
      </c>
      <c r="I992" s="82" t="str">
        <f>VLOOKUP(C992,'UT - Retail'!$B:$Q,14,FALSE)</f>
        <v>No</v>
      </c>
      <c r="J992" s="618" t="str">
        <f>VLOOKUP(C992,'UT - Retail'!$B:$Q,11,FALSE)</f>
        <v>No</v>
      </c>
      <c r="K992" s="130" t="str">
        <f>VLOOKUP(C992,'UT - Retail'!$B:$P,15,FALSE)</f>
        <v>No</v>
      </c>
      <c r="L992" s="82" t="str">
        <f>VLOOKUP(C992,'UT - Retail'!$B:$Q,16,FALSE)</f>
        <v>Navigator</v>
      </c>
      <c r="M992" s="618" t="str">
        <f>VLOOKUP(C992,'UT - Retail'!$B:$K,6,FALSE)</f>
        <v>USD</v>
      </c>
      <c r="N992" s="618" t="str">
        <f>IFERROR(IF(MATCH(C992,'Portfolio Construction'!$AL:$AL,0),"Yes","No"),"No")</f>
        <v>Yes</v>
      </c>
      <c r="O992" s="618" t="str">
        <f>IFERROR(IF(MATCH(C992,'Portfolio Construction'!$AN:$AN,0),"Yes","No"),"No")</f>
        <v>No</v>
      </c>
      <c r="P992" s="618" t="str">
        <f>IFERROR(IF(MATCH(C992,'Portfolio Construction'!$AP:$AP,0),"Yes","No"),"No")</f>
        <v>No</v>
      </c>
      <c r="Q992" s="618" t="str">
        <f>IFERROR(IF(MATCH(C992,'Portfolio Construction'!$AR:$AR,0),"Yes","No"),"No")</f>
        <v>No</v>
      </c>
      <c r="R992" s="618" t="str">
        <f>IFERROR(IF(MATCH(C992,'Portfolio Construction'!$AT:$AT,0),"Yes","No"),"No")</f>
        <v>No</v>
      </c>
      <c r="S992" s="618" t="str">
        <f>IFERROR(IF(MATCH(C992,'Portfolio Construction'!$AV:$AV,0),"Yes","No"),"No")</f>
        <v>No</v>
      </c>
      <c r="T992" s="618" t="str">
        <f>IFERROR(IF(MATCH(C992,'Portfolio Construction'!$AX:$AX,0),"Yes","No"),"No")</f>
        <v>No</v>
      </c>
      <c r="U992" s="618" t="str">
        <f>IFERROR(IF(MATCH(C992,'Portfolio Construction'!$AZ:$AZ,0),"Yes","No"),"No")</f>
        <v>No</v>
      </c>
      <c r="V992" s="618" t="str">
        <f>IFERROR(IF(MATCH(C992,'Portfolio Construction'!$BB:$BB,0),"Yes","No"),"No")</f>
        <v>No</v>
      </c>
      <c r="W992" s="618">
        <f>IF(VLOOKUP($AU992,'FE Source'!$A:$W,3,FALSE)=0,"-",VLOOKUP($AU992,'FE Source'!$A:$W,3,FALSE))</f>
        <v>-6.17</v>
      </c>
      <c r="X992" s="618">
        <f>IF(VLOOKUP($AU992,'FE Source'!$A:$W,4,FALSE)=0,"-",VLOOKUP($AU992,'FE Source'!$A:$W,4,FALSE))</f>
        <v>-5.08</v>
      </c>
      <c r="Y992" s="618">
        <f>IF(VLOOKUP($AU992,'FE Source'!$A:$W,5,FALSE)=0,"-",VLOOKUP($AU992,'FE Source'!$A:$W,5,FALSE))</f>
        <v>-3.91</v>
      </c>
      <c r="Z992" s="618">
        <f>IF(VLOOKUP($AU992,'FE Source'!$A:$W,6,FALSE)=0,"-",VLOOKUP($AU992,'FE Source'!$A:$W,6,FALSE))</f>
        <v>0.79</v>
      </c>
      <c r="AA992" s="618">
        <f>IF(VLOOKUP($AU992,'FE Source'!$A:$W,7,FALSE)=0,"-",VLOOKUP($AU992,'FE Source'!$A:$W,7,FALSE))</f>
        <v>3.91</v>
      </c>
      <c r="AB992" s="618">
        <f>IF(VLOOKUP($AU992,'FE Source'!$A:$W,8,FALSE)=0,"-",VLOOKUP($AU992,'FE Source'!$A:$W,8,FALSE))</f>
        <v>-1.5</v>
      </c>
      <c r="AC992" s="632" t="str">
        <f>IF(VLOOKUP($AU992,'FE Source'!$A:$W,9,FALSE)=0,"-",VLOOKUP($AU992,'FE Source'!$A:$W,9,FALSE))</f>
        <v>-</v>
      </c>
      <c r="AD992" s="634">
        <f>IF(VLOOKUP($AU992,'FE Source'!$A:$W,10,FALSE)=0,"-",VLOOKUP($AU992,'FE Source'!$A:$W,10,FALSE))</f>
        <v>0.97</v>
      </c>
      <c r="AE992" s="618">
        <f>IF(VLOOKUP($AU992,'FE Source'!$A:$W,11,FALSE)=0,"-",VLOOKUP($AU992,'FE Source'!$A:$W,11,FALSE))</f>
        <v>7.29</v>
      </c>
      <c r="AF992" s="618">
        <f>IF(VLOOKUP($AU992,'FE Source'!$A:$W,12,FALSE)=0,"-",VLOOKUP($AU992,'FE Source'!$A:$W,12,FALSE))</f>
        <v>0.26</v>
      </c>
      <c r="AG992" s="618">
        <f>IF(VLOOKUP($AU992,'FE Source'!$A:$W,14,FALSE)=0,"-",VLOOKUP($AU992,'FE Source'!$A:$W,14,FALSE))</f>
        <v>-10.54</v>
      </c>
      <c r="AH992" s="102"/>
      <c r="AI992" s="618">
        <f>IF(VLOOKUP($AU992,'FE Source'!$A:$Y,20,FALSE)=0,"-",VLOOKUP($AU992,'FE Source'!$A:$Y,20,FALSE))</f>
        <v>134.80000000000001</v>
      </c>
      <c r="AJ992" s="102"/>
      <c r="AK992" s="102"/>
      <c r="AL992" s="632">
        <f>IF(VLOOKUP($AU992,'FE Source'!$A:$Y,19,FALSE)=0,"-",VLOOKUP($AU992,'FE Source'!$A:$Y,19,FALSE))</f>
        <v>56.37</v>
      </c>
      <c r="AM992" s="102"/>
      <c r="AN992" s="635">
        <f>IF(VLOOKUP($AU992,'FE Source'!$A:$W,13,FALSE)=0,"-",VLOOKUP($AU992,'FE Source'!$A:$W,13,FALSE))</f>
        <v>35.299999999999997</v>
      </c>
      <c r="AO992" s="634" t="str">
        <f>IF(J992="no","-",IF(VLOOKUP($AU992,'FE Source'!$A:$W,15,FALSE)=0,"-",VLOOKUP($AU992,'FE Source'!$A:$W,15,FALSE)))</f>
        <v>-</v>
      </c>
      <c r="AP992" s="618" t="str">
        <f>IF(AO992="-","-",IF(VLOOKUP($AU992,'FE Source'!$A:$Z,21,FALSE)=0,"-",IF(VLOOKUP($AU992,'FE Source'!$A:$Z,21,FALSE)=2,"Semi-Annual",IF(VLOOKUP($AU992,'FE Source'!$A:$Z,21,FALSE)=4,"Quarterly",IF(VLOOKUP($AU992,'FE Source'!$A:$Z,21,FALSE)=12,"Monthly","Annual")))))</f>
        <v>-</v>
      </c>
      <c r="AQ992" s="632">
        <f t="array" ref="AQ992">IF(VLOOKUP($AU992,'FE Source'!$A:$W,16,FALSE)=0,"-",VLOOKUP($AU992,'FE Source'!$A:$W,16,FALSE))</f>
        <v>1.48</v>
      </c>
      <c r="AR992" s="636" t="str">
        <f>IF(VLOOKUP($AU992,'FE Source'!$A:$W,17,FALSE)=0,"-",VLOOKUP($AU992,'FE Source'!$A:$W,17,FALSE))</f>
        <v>-</v>
      </c>
      <c r="AS992" s="634">
        <f>IF(VLOOKUP($AU992,'FE Source'!$AN:$AS,4,FALSE)="",VLOOKUP($AU992,'FE Source'!$AN:$AS,3,FALSE),VLOOKUP($AU992,'FE Source'!$AN:$AS,4,FALSE))</f>
        <v>1.18</v>
      </c>
      <c r="AT992" s="637">
        <f>IF(VLOOKUP($AU992,'FE Source'!$AN:$AS,5,FALSE)=0,"-",VLOOKUP($AU992,'FE Source'!$AN:$AS,5,FALSE))</f>
        <v>45782</v>
      </c>
      <c r="AU992" s="636" t="s">
        <v>5773</v>
      </c>
      <c r="BE992" s="215" t="str">
        <f>IF(VLOOKUP($AU992,'FE Source'!$A:$AK,22,FALSE)=0,"-",VLOOKUP($AU992,'FE Source'!$A:$AK,22,FALSE))</f>
        <v>-</v>
      </c>
      <c r="BF992" s="215">
        <f>IF(VLOOKUP($AU992,'FE Source'!$A:$AK,23,FALSE)=0,"-",VLOOKUP($AU992,'FE Source'!$A:$AK,23,FALSE))</f>
        <v>13.3</v>
      </c>
      <c r="BG992" s="215">
        <f>IF(VLOOKUP($AU992,'FE Source'!$A:$AK,24,FALSE)=0,"-",VLOOKUP($AU992,'FE Source'!$A:$AK,24,FALSE))</f>
        <v>0.14000000000000001</v>
      </c>
      <c r="BH992" s="215">
        <f>IF(VLOOKUP($AU992,'FE Source'!$A:$AK,25,FALSE)=0,"-",VLOOKUP($AU992,'FE Source'!$A:$AK,25,FALSE))</f>
        <v>-0.18</v>
      </c>
      <c r="BI992" s="215">
        <f>IF(VLOOKUP($AU992,'FE Source'!$A:$AK,26,FALSE)=0,"-",VLOOKUP($AU992,'FE Source'!$A:$AK,26,FALSE))</f>
        <v>5.92</v>
      </c>
      <c r="BJ992" s="215">
        <f>IF(VLOOKUP($AU992,'FE Source'!$A:$AK,27,FALSE)=0,"-",VLOOKUP($AU992,'FE Source'!$A:$AK,27,FALSE))</f>
        <v>0.44</v>
      </c>
      <c r="BK992" s="215">
        <f>IF(VLOOKUP($AU992,'FE Source'!$A:$AK,28,FALSE)=0,"-",VLOOKUP($AU992,'FE Source'!$A:$AK,28,FALSE))</f>
        <v>-17.93</v>
      </c>
      <c r="BL992" s="215">
        <f>IF(VLOOKUP($AU992,'FE Source'!$A:$AK,29,FALSE)=0,"-",VLOOKUP($AU992,'FE Source'!$A:$AK,29,FALSE))</f>
        <v>-12.13</v>
      </c>
      <c r="BM992" s="215">
        <f>IF(VLOOKUP($AU992,'FE Source'!$A:$AK,30,FALSE)=0,"-",VLOOKUP($AU992,'FE Source'!$A:$AK,30,FALSE))</f>
        <v>12.51</v>
      </c>
      <c r="BN992" t="str">
        <f>IF(VLOOKUP($AU992,'FE Source'!$A:$AK,31,FALSE)="No Specified Index","-",IF(VLOOKUP($AU992,'FE Source'!$A:$AK,31,FALSE)=0,"-",VLOOKUP($AU992,'FE Source'!$A:$AK,31,FALSE)))</f>
        <v>JP Morgan Asia Credit Index (JACI) Non-Investmen..</v>
      </c>
      <c r="BO992" s="217">
        <f>IF(VLOOKUP($AU992,'FE Source'!$A:$AK,32,FALSE)=0,"-",VLOOKUP($AU992,'FE Source'!$A:$AK,32,FALSE))</f>
        <v>42143</v>
      </c>
      <c r="BP992" s="18" t="str">
        <f>IF(VLOOKUP($AU992,'FE Source'!$AZ:$BC,2,FALSE)=0,"-",VLOOKUP($AU992,'FE Source'!$AZ:$BC,2,FALSE))</f>
        <v>-</v>
      </c>
      <c r="BQ992" s="18" t="str">
        <f>IF(VLOOKUP($AU992,'FE Source'!$AZ:$BC,3,FALSE)=0,"-",VLOOKUP($AU992,'FE Source'!$AZ:$BC,3,FALSE))</f>
        <v>-</v>
      </c>
      <c r="BR992" s="18" t="str">
        <f>IF(VLOOKUP($AU992,'FE Source'!$AZ:$BC,4,FALSE)=0,"-",VLOOKUP($AU992,'FE Source'!$AZ:$BC,4,FALSE))</f>
        <v>-</v>
      </c>
    </row>
    <row r="993" spans="3:70" ht="15">
      <c r="C993" s="650" t="str">
        <f>INDEX('UT - Retail'!$B$7:$B$1409,MATCH(AU993,'UT - Retail'!$U$7:$U$1409,0),1)</f>
        <v>United Asian High Yield Bond Fund A Acc SGD-H</v>
      </c>
      <c r="D993" s="650"/>
      <c r="E993" s="618" t="str">
        <f>VLOOKUP(C993,'UT - Retail'!$B:$K,8,FALSE)</f>
        <v>Fixed Income</v>
      </c>
      <c r="F993" s="618" t="str">
        <f>VLOOKUP(C993,'UT - Retail'!$B:$K,9,FALSE)</f>
        <v>Asia Pacific ex-Japan</v>
      </c>
      <c r="G993" s="618" t="str">
        <f>VLOOKUP(C993,'UT - Retail'!$B:$K,10,FALSE)</f>
        <v>High Yield</v>
      </c>
      <c r="H993" s="82" t="str">
        <f>VLOOKUP(C993,'UT - Retail'!$B:$N,13,FALSE)</f>
        <v>No</v>
      </c>
      <c r="I993" s="82" t="str">
        <f>VLOOKUP(C993,'UT - Retail'!$B:$Q,14,FALSE)</f>
        <v>No</v>
      </c>
      <c r="J993" s="618" t="str">
        <f>VLOOKUP(C993,'UT - Retail'!$B:$Q,11,FALSE)</f>
        <v>No</v>
      </c>
      <c r="K993" s="130" t="str">
        <f>VLOOKUP(C993,'UT - Retail'!$B:$P,15,FALSE)</f>
        <v>Yes</v>
      </c>
      <c r="L993" s="82" t="str">
        <f>VLOOKUP(C993,'UT - Retail'!$B:$Q,16,FALSE)</f>
        <v>Both</v>
      </c>
      <c r="M993" s="618" t="str">
        <f>VLOOKUP(C993,'UT - Retail'!$B:$K,6,FALSE)</f>
        <v>SGD</v>
      </c>
      <c r="N993" s="618" t="str">
        <f>IFERROR(IF(MATCH(C993,'Portfolio Construction'!$AL:$AL,0),"Yes","No"),"No")</f>
        <v>Yes</v>
      </c>
      <c r="O993" s="618" t="str">
        <f>IFERROR(IF(MATCH(C993,'Portfolio Construction'!$AN:$AN,0),"Yes","No"),"No")</f>
        <v>No</v>
      </c>
      <c r="P993" s="618" t="str">
        <f>IFERROR(IF(MATCH(C993,'Portfolio Construction'!$AP:$AP,0),"Yes","No"),"No")</f>
        <v>No</v>
      </c>
      <c r="Q993" s="618" t="str">
        <f>IFERROR(IF(MATCH(C993,'Portfolio Construction'!$AR:$AR,0),"Yes","No"),"No")</f>
        <v>No</v>
      </c>
      <c r="R993" s="618" t="str">
        <f>IFERROR(IF(MATCH(C993,'Portfolio Construction'!$AT:$AT,0),"Yes","No"),"No")</f>
        <v>No</v>
      </c>
      <c r="S993" s="618" t="str">
        <f>IFERROR(IF(MATCH(C993,'Portfolio Construction'!$AV:$AV,0),"Yes","No"),"No")</f>
        <v>No</v>
      </c>
      <c r="T993" s="618" t="str">
        <f>IFERROR(IF(MATCH(C993,'Portfolio Construction'!$AX:$AX,0),"Yes","No"),"No")</f>
        <v>No</v>
      </c>
      <c r="U993" s="618" t="str">
        <f>IFERROR(IF(MATCH(C993,'Portfolio Construction'!$AZ:$AZ,0),"Yes","No"),"No")</f>
        <v>No</v>
      </c>
      <c r="V993" s="618" t="str">
        <f>IFERROR(IF(MATCH(C993,'Portfolio Construction'!$BB:$BB,0),"Yes","No"),"No")</f>
        <v>No</v>
      </c>
      <c r="W993" s="618">
        <f>IF(VLOOKUP($AU993,'FE Source'!$A:$W,3,FALSE)=0,"-",VLOOKUP($AU993,'FE Source'!$A:$W,3,FALSE))</f>
        <v>-1.1499999999999999</v>
      </c>
      <c r="X993" s="618">
        <f>IF(VLOOKUP($AU993,'FE Source'!$A:$W,4,FALSE)=0,"-",VLOOKUP($AU993,'FE Source'!$A:$W,4,FALSE))</f>
        <v>-1.26</v>
      </c>
      <c r="Y993" s="618">
        <f>IF(VLOOKUP($AU993,'FE Source'!$A:$W,5,FALSE)=0,"-",VLOOKUP($AU993,'FE Source'!$A:$W,5,FALSE))</f>
        <v>-1.31</v>
      </c>
      <c r="Z993" s="618">
        <f>IF(VLOOKUP($AU993,'FE Source'!$A:$W,6,FALSE)=0,"-",VLOOKUP($AU993,'FE Source'!$A:$W,6,FALSE))</f>
        <v>3.79</v>
      </c>
      <c r="AA993" s="618">
        <f>IF(VLOOKUP($AU993,'FE Source'!$A:$W,7,FALSE)=0,"-",VLOOKUP($AU993,'FE Source'!$A:$W,7,FALSE))</f>
        <v>5.03</v>
      </c>
      <c r="AB993" s="618">
        <f>IF(VLOOKUP($AU993,'FE Source'!$A:$W,8,FALSE)=0,"-",VLOOKUP($AU993,'FE Source'!$A:$W,8,FALSE))</f>
        <v>-0.48</v>
      </c>
      <c r="AC993" s="632" t="str">
        <f>IF(VLOOKUP($AU993,'FE Source'!$A:$W,9,FALSE)=0,"-",VLOOKUP($AU993,'FE Source'!$A:$W,9,FALSE))</f>
        <v>-</v>
      </c>
      <c r="AD993" s="634">
        <f>IF(VLOOKUP($AU993,'FE Source'!$A:$W,10,FALSE)=0,"-",VLOOKUP($AU993,'FE Source'!$A:$W,10,FALSE))</f>
        <v>1.39</v>
      </c>
      <c r="AE993" s="618">
        <f>IF(VLOOKUP($AU993,'FE Source'!$A:$W,11,FALSE)=0,"-",VLOOKUP($AU993,'FE Source'!$A:$W,11,FALSE))</f>
        <v>7.24</v>
      </c>
      <c r="AF993" s="618">
        <f>IF(VLOOKUP($AU993,'FE Source'!$A:$W,12,FALSE)=0,"-",VLOOKUP($AU993,'FE Source'!$A:$W,12,FALSE))</f>
        <v>0.34</v>
      </c>
      <c r="AG993" s="618">
        <f>IF(VLOOKUP($AU993,'FE Source'!$A:$W,14,FALSE)=0,"-",VLOOKUP($AU993,'FE Source'!$A:$W,14,FALSE))</f>
        <v>-12.99</v>
      </c>
      <c r="AH993" s="102"/>
      <c r="AI993" s="618">
        <f>IF(VLOOKUP($AU993,'FE Source'!$A:$Y,20,FALSE)=0,"-",VLOOKUP($AU993,'FE Source'!$A:$Y,20,FALSE))</f>
        <v>202</v>
      </c>
      <c r="AJ993" s="102"/>
      <c r="AK993" s="102"/>
      <c r="AL993" s="632">
        <f>IF(VLOOKUP($AU993,'FE Source'!$A:$Y,19,FALSE)=0,"-",VLOOKUP($AU993,'FE Source'!$A:$Y,19,FALSE))</f>
        <v>101.05</v>
      </c>
      <c r="AM993" s="102"/>
      <c r="AN993" s="635">
        <f>IF(VLOOKUP($AU993,'FE Source'!$A:$W,13,FALSE)=0,"-",VLOOKUP($AU993,'FE Source'!$A:$W,13,FALSE))</f>
        <v>35.299999999999997</v>
      </c>
      <c r="AO993" s="634" t="str">
        <f>IF(J993="no","-",IF(VLOOKUP($AU993,'FE Source'!$A:$W,15,FALSE)=0,"-",VLOOKUP($AU993,'FE Source'!$A:$W,15,FALSE)))</f>
        <v>-</v>
      </c>
      <c r="AP993" s="618" t="str">
        <f>IF(AO993="-","-",IF(VLOOKUP($AU993,'FE Source'!$A:$Z,21,FALSE)=0,"-",IF(VLOOKUP($AU993,'FE Source'!$A:$Z,21,FALSE)=2,"Semi-Annual",IF(VLOOKUP($AU993,'FE Source'!$A:$Z,21,FALSE)=4,"Quarterly",IF(VLOOKUP($AU993,'FE Source'!$A:$Z,21,FALSE)=12,"Monthly","Annual")))))</f>
        <v>-</v>
      </c>
      <c r="AQ993" s="632" t="str">
        <f t="array" ref="AQ993">IF(VLOOKUP($AU993,'FE Source'!$A:$W,16,FALSE)=0,"-",VLOOKUP($AU993,'FE Source'!$A:$W,16,FALSE))</f>
        <v>-</v>
      </c>
      <c r="AR993" s="636" t="str">
        <f>IF(VLOOKUP($AU993,'FE Source'!$A:$W,17,FALSE)=0,"-",VLOOKUP($AU993,'FE Source'!$A:$W,17,FALSE))</f>
        <v>-</v>
      </c>
      <c r="AS993" s="634">
        <f>IF(VLOOKUP($AU993,'FE Source'!$AN:$AS,4,FALSE)="",VLOOKUP($AU993,'FE Source'!$AN:$AS,3,FALSE),VLOOKUP($AU993,'FE Source'!$AN:$AS,4,FALSE))</f>
        <v>0.92</v>
      </c>
      <c r="AT993" s="637">
        <f>IF(VLOOKUP($AU993,'FE Source'!$AN:$AS,5,FALSE)=0,"-",VLOOKUP($AU993,'FE Source'!$AN:$AS,5,FALSE))</f>
        <v>45782</v>
      </c>
      <c r="AU993" s="636" t="s">
        <v>4666</v>
      </c>
      <c r="BE993" s="215" t="str">
        <f>IF(VLOOKUP($AU993,'FE Source'!$A:$AK,22,FALSE)=0,"-",VLOOKUP($AU993,'FE Source'!$A:$AK,22,FALSE))</f>
        <v>-</v>
      </c>
      <c r="BF993" s="215" t="str">
        <f>IF(VLOOKUP($AU993,'FE Source'!$A:$AK,23,FALSE)=0,"-",VLOOKUP($AU993,'FE Source'!$A:$AK,23,FALSE))</f>
        <v>-</v>
      </c>
      <c r="BG993" s="215" t="str">
        <f>IF(VLOOKUP($AU993,'FE Source'!$A:$AK,24,FALSE)=0,"-",VLOOKUP($AU993,'FE Source'!$A:$AK,24,FALSE))</f>
        <v>-</v>
      </c>
      <c r="BH993" s="215" t="str">
        <f>IF(VLOOKUP($AU993,'FE Source'!$A:$AK,25,FALSE)=0,"-",VLOOKUP($AU993,'FE Source'!$A:$AK,25,FALSE))</f>
        <v>-</v>
      </c>
      <c r="BI993" s="215">
        <f>IF(VLOOKUP($AU993,'FE Source'!$A:$AK,26,FALSE)=0,"-",VLOOKUP($AU993,'FE Source'!$A:$AK,26,FALSE))</f>
        <v>6.65</v>
      </c>
      <c r="BJ993" s="215">
        <f>IF(VLOOKUP($AU993,'FE Source'!$A:$AK,27,FALSE)=0,"-",VLOOKUP($AU993,'FE Source'!$A:$AK,27,FALSE))</f>
        <v>0.96</v>
      </c>
      <c r="BK993" s="215">
        <f>IF(VLOOKUP($AU993,'FE Source'!$A:$AK,28,FALSE)=0,"-",VLOOKUP($AU993,'FE Source'!$A:$AK,28,FALSE))</f>
        <v>-19.39</v>
      </c>
      <c r="BL993" s="215">
        <f>IF(VLOOKUP($AU993,'FE Source'!$A:$AK,29,FALSE)=0,"-",VLOOKUP($AU993,'FE Source'!$A:$AK,29,FALSE))</f>
        <v>-11.91</v>
      </c>
      <c r="BM993" s="215">
        <f>IF(VLOOKUP($AU993,'FE Source'!$A:$AK,30,FALSE)=0,"-",VLOOKUP($AU993,'FE Source'!$A:$AK,30,FALSE))</f>
        <v>12.99</v>
      </c>
      <c r="BN993" t="str">
        <f>IF(VLOOKUP($AU993,'FE Source'!$A:$AK,31,FALSE)="No Specified Index","-",IF(VLOOKUP($AU993,'FE Source'!$A:$AK,31,FALSE)=0,"-",VLOOKUP($AU993,'FE Source'!$A:$AK,31,FALSE)))</f>
        <v>JP Morgan Asia Credit Index (JACI) Non-Investmen..</v>
      </c>
      <c r="BO993" s="217">
        <f>IF(VLOOKUP($AU993,'FE Source'!$A:$AK,32,FALSE)=0,"-",VLOOKUP($AU993,'FE Source'!$A:$AK,32,FALSE))</f>
        <v>43126</v>
      </c>
      <c r="BP993" s="18" t="str">
        <f>IF(VLOOKUP($AU993,'FE Source'!$AZ:$BC,2,FALSE)=0,"-",VLOOKUP($AU993,'FE Source'!$AZ:$BC,2,FALSE))</f>
        <v>-</v>
      </c>
      <c r="BQ993" s="18" t="str">
        <f>IF(VLOOKUP($AU993,'FE Source'!$AZ:$BC,3,FALSE)=0,"-",VLOOKUP($AU993,'FE Source'!$AZ:$BC,3,FALSE))</f>
        <v>-</v>
      </c>
      <c r="BR993" s="18" t="str">
        <f>IF(VLOOKUP($AU993,'FE Source'!$AZ:$BC,4,FALSE)=0,"-",VLOOKUP($AU993,'FE Source'!$AZ:$BC,4,FALSE))</f>
        <v>-</v>
      </c>
    </row>
    <row r="994" spans="3:70" ht="15">
      <c r="C994" s="650" t="str">
        <f>INDEX('UT - Retail'!$B$7:$B$1409,MATCH(AU994,'UT - Retail'!$U$7:$U$1409,0),1)</f>
        <v>United Asian High Yield Bond Fund A Dis SGD-H</v>
      </c>
      <c r="D994" s="650"/>
      <c r="E994" s="618" t="str">
        <f>VLOOKUP(C994,'UT - Retail'!$B:$K,8,FALSE)</f>
        <v>Fixed Income</v>
      </c>
      <c r="F994" s="618" t="str">
        <f>VLOOKUP(C994,'UT - Retail'!$B:$K,9,FALSE)</f>
        <v>Asia Pacific ex-Japan</v>
      </c>
      <c r="G994" s="618" t="str">
        <f>VLOOKUP(C994,'UT - Retail'!$B:$K,10,FALSE)</f>
        <v>High Yield</v>
      </c>
      <c r="H994" s="82" t="str">
        <f>VLOOKUP(C994,'UT - Retail'!$B:$N,13,FALSE)</f>
        <v>No</v>
      </c>
      <c r="I994" s="82" t="str">
        <f>VLOOKUP(C994,'UT - Retail'!$B:$Q,14,FALSE)</f>
        <v>No</v>
      </c>
      <c r="J994" s="618" t="str">
        <f>VLOOKUP(C994,'UT - Retail'!$B:$Q,11,FALSE)</f>
        <v>Yes</v>
      </c>
      <c r="K994" s="130" t="str">
        <f>VLOOKUP(C994,'UT - Retail'!$B:$P,15,FALSE)</f>
        <v>Yes</v>
      </c>
      <c r="L994" s="82" t="str">
        <f>VLOOKUP(C994,'UT - Retail'!$B:$Q,16,FALSE)</f>
        <v>Both</v>
      </c>
      <c r="M994" s="618" t="str">
        <f>VLOOKUP(C994,'UT - Retail'!$B:$K,6,FALSE)</f>
        <v>SGD</v>
      </c>
      <c r="N994" s="618" t="str">
        <f>IFERROR(IF(MATCH(C994,'Portfolio Construction'!$AL:$AL,0),"Yes","No"),"No")</f>
        <v>Yes</v>
      </c>
      <c r="O994" s="618" t="str">
        <f>IFERROR(IF(MATCH(C994,'Portfolio Construction'!$AN:$AN,0),"Yes","No"),"No")</f>
        <v>No</v>
      </c>
      <c r="P994" s="618" t="str">
        <f>IFERROR(IF(MATCH(C994,'Portfolio Construction'!$AP:$AP,0),"Yes","No"),"No")</f>
        <v>No</v>
      </c>
      <c r="Q994" s="618" t="str">
        <f>IFERROR(IF(MATCH(C994,'Portfolio Construction'!$AR:$AR,0),"Yes","No"),"No")</f>
        <v>No</v>
      </c>
      <c r="R994" s="618" t="str">
        <f>IFERROR(IF(MATCH(C994,'Portfolio Construction'!$AT:$AT,0),"Yes","No"),"No")</f>
        <v>No</v>
      </c>
      <c r="S994" s="618" t="str">
        <f>IFERROR(IF(MATCH(C994,'Portfolio Construction'!$AV:$AV,0),"Yes","No"),"No")</f>
        <v>No</v>
      </c>
      <c r="T994" s="618" t="str">
        <f>IFERROR(IF(MATCH(C994,'Portfolio Construction'!$AX:$AX,0),"Yes","No"),"No")</f>
        <v>No</v>
      </c>
      <c r="U994" s="618" t="str">
        <f>IFERROR(IF(MATCH(C994,'Portfolio Construction'!$AZ:$AZ,0),"Yes","No"),"No")</f>
        <v>No</v>
      </c>
      <c r="V994" s="618" t="str">
        <f>IFERROR(IF(MATCH(C994,'Portfolio Construction'!$BB:$BB,0),"Yes","No"),"No")</f>
        <v>No</v>
      </c>
      <c r="W994" s="618">
        <f>IF(VLOOKUP($AU994,'FE Source'!$A:$W,3,FALSE)=0,"-",VLOOKUP($AU994,'FE Source'!$A:$W,3,FALSE))</f>
        <v>-0.97</v>
      </c>
      <c r="X994" s="618">
        <f>IF(VLOOKUP($AU994,'FE Source'!$A:$W,4,FALSE)=0,"-",VLOOKUP($AU994,'FE Source'!$A:$W,4,FALSE))</f>
        <v>-1.1599999999999999</v>
      </c>
      <c r="Y994" s="618">
        <f>IF(VLOOKUP($AU994,'FE Source'!$A:$W,5,FALSE)=0,"-",VLOOKUP($AU994,'FE Source'!$A:$W,5,FALSE))</f>
        <v>-1.1000000000000001</v>
      </c>
      <c r="Z994" s="618">
        <f>IF(VLOOKUP($AU994,'FE Source'!$A:$W,6,FALSE)=0,"-",VLOOKUP($AU994,'FE Source'!$A:$W,6,FALSE))</f>
        <v>3.94</v>
      </c>
      <c r="AA994" s="618">
        <f>IF(VLOOKUP($AU994,'FE Source'!$A:$W,7,FALSE)=0,"-",VLOOKUP($AU994,'FE Source'!$A:$W,7,FALSE))</f>
        <v>5.07</v>
      </c>
      <c r="AB994" s="618">
        <f>IF(VLOOKUP($AU994,'FE Source'!$A:$W,8,FALSE)=0,"-",VLOOKUP($AU994,'FE Source'!$A:$W,8,FALSE))</f>
        <v>-0.54</v>
      </c>
      <c r="AC994" s="632" t="str">
        <f>IF(VLOOKUP($AU994,'FE Source'!$A:$W,9,FALSE)=0,"-",VLOOKUP($AU994,'FE Source'!$A:$W,9,FALSE))</f>
        <v>-</v>
      </c>
      <c r="AD994" s="634">
        <f>IF(VLOOKUP($AU994,'FE Source'!$A:$W,10,FALSE)=0,"-",VLOOKUP($AU994,'FE Source'!$A:$W,10,FALSE))</f>
        <v>1.36</v>
      </c>
      <c r="AE994" s="618">
        <f>IF(VLOOKUP($AU994,'FE Source'!$A:$W,11,FALSE)=0,"-",VLOOKUP($AU994,'FE Source'!$A:$W,11,FALSE))</f>
        <v>7.14</v>
      </c>
      <c r="AF994" s="618">
        <f>IF(VLOOKUP($AU994,'FE Source'!$A:$W,12,FALSE)=0,"-",VLOOKUP($AU994,'FE Source'!$A:$W,12,FALSE))</f>
        <v>0.35</v>
      </c>
      <c r="AG994" s="618">
        <f>IF(VLOOKUP($AU994,'FE Source'!$A:$W,14,FALSE)=0,"-",VLOOKUP($AU994,'FE Source'!$A:$W,14,FALSE))</f>
        <v>-12.99</v>
      </c>
      <c r="AH994" s="102"/>
      <c r="AI994" s="618">
        <f>IF(VLOOKUP($AU994,'FE Source'!$A:$Y,20,FALSE)=0,"-",VLOOKUP($AU994,'FE Source'!$A:$Y,20,FALSE))</f>
        <v>197.48</v>
      </c>
      <c r="AJ994" s="102"/>
      <c r="AK994" s="102"/>
      <c r="AL994" s="632">
        <f>IF(VLOOKUP($AU994,'FE Source'!$A:$Y,19,FALSE)=0,"-",VLOOKUP($AU994,'FE Source'!$A:$Y,19,FALSE))</f>
        <v>96.52</v>
      </c>
      <c r="AM994" s="102"/>
      <c r="AN994" s="635">
        <f>IF(VLOOKUP($AU994,'FE Source'!$A:$W,13,FALSE)=0,"-",VLOOKUP($AU994,'FE Source'!$A:$W,13,FALSE))</f>
        <v>35.299999999999997</v>
      </c>
      <c r="AO994" s="634">
        <f>IF(J994="no","-",IF(VLOOKUP($AU994,'FE Source'!$A:$W,15,FALSE)=0,"-",VLOOKUP($AU994,'FE Source'!$A:$W,15,FALSE)))</f>
        <v>7.27</v>
      </c>
      <c r="AP994" s="618" t="str">
        <f>IF(AO994="-","-",IF(VLOOKUP($AU994,'FE Source'!$A:$Z,21,FALSE)=0,"-",IF(VLOOKUP($AU994,'FE Source'!$A:$Z,21,FALSE)=2,"Semi-Annual",IF(VLOOKUP($AU994,'FE Source'!$A:$Z,21,FALSE)=4,"Quarterly",IF(VLOOKUP($AU994,'FE Source'!$A:$Z,21,FALSE)=12,"Monthly","Annual")))))</f>
        <v>Monthly</v>
      </c>
      <c r="AQ994" s="632" t="str">
        <f t="array" ref="AQ994">IF(VLOOKUP($AU994,'FE Source'!$A:$W,16,FALSE)=0,"-",VLOOKUP($AU994,'FE Source'!$A:$W,16,FALSE))</f>
        <v>-</v>
      </c>
      <c r="AR994" s="636" t="str">
        <f>IF(VLOOKUP($AU994,'FE Source'!$A:$W,17,FALSE)=0,"-",VLOOKUP($AU994,'FE Source'!$A:$W,17,FALSE))</f>
        <v>-</v>
      </c>
      <c r="AS994" s="634">
        <f>IF(VLOOKUP($AU994,'FE Source'!$AN:$AS,4,FALSE)="",VLOOKUP($AU994,'FE Source'!$AN:$AS,3,FALSE),VLOOKUP($AU994,'FE Source'!$AN:$AS,4,FALSE))</f>
        <v>0.53</v>
      </c>
      <c r="AT994" s="637">
        <f>IF(VLOOKUP($AU994,'FE Source'!$AN:$AS,5,FALSE)=0,"-",VLOOKUP($AU994,'FE Source'!$AN:$AS,5,FALSE))</f>
        <v>45782</v>
      </c>
      <c r="AU994" s="636" t="s">
        <v>4650</v>
      </c>
      <c r="BE994" s="215" t="str">
        <f>IF(VLOOKUP($AU994,'FE Source'!$A:$AK,22,FALSE)=0,"-",VLOOKUP($AU994,'FE Source'!$A:$AK,22,FALSE))</f>
        <v>-</v>
      </c>
      <c r="BF994" s="215" t="str">
        <f>IF(VLOOKUP($AU994,'FE Source'!$A:$AK,23,FALSE)=0,"-",VLOOKUP($AU994,'FE Source'!$A:$AK,23,FALSE))</f>
        <v>-</v>
      </c>
      <c r="BG994" s="215" t="str">
        <f>IF(VLOOKUP($AU994,'FE Source'!$A:$AK,24,FALSE)=0,"-",VLOOKUP($AU994,'FE Source'!$A:$AK,24,FALSE))</f>
        <v>-</v>
      </c>
      <c r="BH994" s="215">
        <f>IF(VLOOKUP($AU994,'FE Source'!$A:$AK,25,FALSE)=0,"-",VLOOKUP($AU994,'FE Source'!$A:$AK,25,FALSE))</f>
        <v>-4.12</v>
      </c>
      <c r="BI994" s="215">
        <f>IF(VLOOKUP($AU994,'FE Source'!$A:$AK,26,FALSE)=0,"-",VLOOKUP($AU994,'FE Source'!$A:$AK,26,FALSE))</f>
        <v>6.55</v>
      </c>
      <c r="BJ994" s="215">
        <f>IF(VLOOKUP($AU994,'FE Source'!$A:$AK,27,FALSE)=0,"-",VLOOKUP($AU994,'FE Source'!$A:$AK,27,FALSE))</f>
        <v>0.49</v>
      </c>
      <c r="BK994" s="215">
        <f>IF(VLOOKUP($AU994,'FE Source'!$A:$AK,28,FALSE)=0,"-",VLOOKUP($AU994,'FE Source'!$A:$AK,28,FALSE))</f>
        <v>-19.350000000000001</v>
      </c>
      <c r="BL994" s="215">
        <f>IF(VLOOKUP($AU994,'FE Source'!$A:$AK,29,FALSE)=0,"-",VLOOKUP($AU994,'FE Source'!$A:$AK,29,FALSE))</f>
        <v>-12.15</v>
      </c>
      <c r="BM994" s="215">
        <f>IF(VLOOKUP($AU994,'FE Source'!$A:$AK,30,FALSE)=0,"-",VLOOKUP($AU994,'FE Source'!$A:$AK,30,FALSE))</f>
        <v>13.14</v>
      </c>
      <c r="BN994" t="str">
        <f>IF(VLOOKUP($AU994,'FE Source'!$A:$AK,31,FALSE)="No Specified Index","-",IF(VLOOKUP($AU994,'FE Source'!$A:$AK,31,FALSE)=0,"-",VLOOKUP($AU994,'FE Source'!$A:$AK,31,FALSE)))</f>
        <v>JP Morgan Asia Credit Index (JACI) Non-Investmen..</v>
      </c>
      <c r="BO994" s="217">
        <f>IF(VLOOKUP($AU994,'FE Source'!$A:$AK,32,FALSE)=0,"-",VLOOKUP($AU994,'FE Source'!$A:$AK,32,FALSE))</f>
        <v>43087</v>
      </c>
      <c r="BP994" s="18" t="str">
        <f>IF(VLOOKUP($AU994,'FE Source'!$AZ:$BC,2,FALSE)=0,"-",VLOOKUP($AU994,'FE Source'!$AZ:$BC,2,FALSE))</f>
        <v>-</v>
      </c>
      <c r="BQ994" s="18" t="str">
        <f>IF(VLOOKUP($AU994,'FE Source'!$AZ:$BC,3,FALSE)=0,"-",VLOOKUP($AU994,'FE Source'!$AZ:$BC,3,FALSE))</f>
        <v>-</v>
      </c>
      <c r="BR994" s="18" t="str">
        <f>IF(VLOOKUP($AU994,'FE Source'!$AZ:$BC,4,FALSE)=0,"-",VLOOKUP($AU994,'FE Source'!$AZ:$BC,4,FALSE))</f>
        <v>-</v>
      </c>
    </row>
    <row r="995" spans="3:70" ht="15">
      <c r="C995" s="650" t="str">
        <f>INDEX('UT - Retail'!$B$7:$B$1409,MATCH(AU995,'UT - Retail'!$U$7:$U$1409,0),1)</f>
        <v>United China A Shares Innovation A Acc SGD</v>
      </c>
      <c r="D995" s="650"/>
      <c r="E995" s="618" t="str">
        <f>VLOOKUP(C995,'UT - Retail'!$B:$K,8,FALSE)</f>
        <v>Equities</v>
      </c>
      <c r="F995" s="618" t="str">
        <f>VLOOKUP(C995,'UT - Retail'!$B:$K,9,FALSE)</f>
        <v>China Local</v>
      </c>
      <c r="G995" s="618" t="str">
        <f>VLOOKUP(C995,'UT - Retail'!$B:$K,10,FALSE)</f>
        <v>General</v>
      </c>
      <c r="H995" s="82" t="str">
        <f>VLOOKUP(C995,'UT - Retail'!$B:$N,13,FALSE)</f>
        <v>No</v>
      </c>
      <c r="I995" s="82" t="str">
        <f>VLOOKUP(C995,'UT - Retail'!$B:$Q,14,FALSE)</f>
        <v>No</v>
      </c>
      <c r="J995" s="618" t="str">
        <f>VLOOKUP(C995,'UT - Retail'!$B:$Q,11,FALSE)</f>
        <v>No</v>
      </c>
      <c r="K995" s="130" t="str">
        <f>VLOOKUP(C995,'UT - Retail'!$B:$P,15,FALSE)</f>
        <v>Yes</v>
      </c>
      <c r="L995" s="82" t="str">
        <f>VLOOKUP(C995,'UT - Retail'!$B:$Q,16,FALSE)</f>
        <v>Both</v>
      </c>
      <c r="M995" s="618" t="str">
        <f>VLOOKUP(C995,'UT - Retail'!$B:$K,6,FALSE)</f>
        <v>SGD</v>
      </c>
      <c r="N995" s="618" t="str">
        <f>IFERROR(IF(MATCH(C995,'Portfolio Construction'!$AL:$AL,0),"Yes","No"),"No")</f>
        <v>No</v>
      </c>
      <c r="O995" s="618" t="str">
        <f>IFERROR(IF(MATCH(C995,'Portfolio Construction'!$AN:$AN,0),"Yes","No"),"No")</f>
        <v>No</v>
      </c>
      <c r="P995" s="618" t="str">
        <f>IFERROR(IF(MATCH(C995,'Portfolio Construction'!$AP:$AP,0),"Yes","No"),"No")</f>
        <v>No</v>
      </c>
      <c r="Q995" s="618" t="str">
        <f>IFERROR(IF(MATCH(C995,'Portfolio Construction'!$AR:$AR,0),"Yes","No"),"No")</f>
        <v>No</v>
      </c>
      <c r="R995" s="618" t="str">
        <f>IFERROR(IF(MATCH(C995,'Portfolio Construction'!$AT:$AT,0),"Yes","No"),"No")</f>
        <v>No</v>
      </c>
      <c r="S995" s="618" t="str">
        <f>IFERROR(IF(MATCH(C995,'Portfolio Construction'!$AV:$AV,0),"Yes","No"),"No")</f>
        <v>No</v>
      </c>
      <c r="T995" s="618" t="str">
        <f>IFERROR(IF(MATCH(C995,'Portfolio Construction'!$AX:$AX,0),"Yes","No"),"No")</f>
        <v>No</v>
      </c>
      <c r="U995" s="618" t="str">
        <f>IFERROR(IF(MATCH(C995,'Portfolio Construction'!$AZ:$AZ,0),"Yes","No"),"No")</f>
        <v>No</v>
      </c>
      <c r="V995" s="618" t="str">
        <f>IFERROR(IF(MATCH(C995,'Portfolio Construction'!$BB:$BB,0),"Yes","No"),"No")</f>
        <v>No</v>
      </c>
      <c r="W995" s="618">
        <f>IF(VLOOKUP($AU995,'FE Source'!$A:$W,3,FALSE)=0,"-",VLOOKUP($AU995,'FE Source'!$A:$W,3,FALSE))</f>
        <v>-3.84</v>
      </c>
      <c r="X995" s="618">
        <f>IF(VLOOKUP($AU995,'FE Source'!$A:$W,4,FALSE)=0,"-",VLOOKUP($AU995,'FE Source'!$A:$W,4,FALSE))</f>
        <v>-0.94</v>
      </c>
      <c r="Y995" s="618">
        <f>IF(VLOOKUP($AU995,'FE Source'!$A:$W,5,FALSE)=0,"-",VLOOKUP($AU995,'FE Source'!$A:$W,5,FALSE))</f>
        <v>-1.63</v>
      </c>
      <c r="Z995" s="618">
        <f>IF(VLOOKUP($AU995,'FE Source'!$A:$W,6,FALSE)=0,"-",VLOOKUP($AU995,'FE Source'!$A:$W,6,FALSE))</f>
        <v>-10.69</v>
      </c>
      <c r="AA995" s="618">
        <f>IF(VLOOKUP($AU995,'FE Source'!$A:$W,7,FALSE)=0,"-",VLOOKUP($AU995,'FE Source'!$A:$W,7,FALSE))</f>
        <v>-20.64</v>
      </c>
      <c r="AB995" s="618" t="str">
        <f>IF(VLOOKUP($AU995,'FE Source'!$A:$W,8,FALSE)=0,"-",VLOOKUP($AU995,'FE Source'!$A:$W,8,FALSE))</f>
        <v>-</v>
      </c>
      <c r="AC995" s="632" t="str">
        <f>IF(VLOOKUP($AU995,'FE Source'!$A:$W,9,FALSE)=0,"-",VLOOKUP($AU995,'FE Source'!$A:$W,9,FALSE))</f>
        <v>-</v>
      </c>
      <c r="AD995" s="634">
        <f>IF(VLOOKUP($AU995,'FE Source'!$A:$W,10,FALSE)=0,"-",VLOOKUP($AU995,'FE Source'!$A:$W,10,FALSE))</f>
        <v>0.3</v>
      </c>
      <c r="AE995" s="618">
        <f>IF(VLOOKUP($AU995,'FE Source'!$A:$W,11,FALSE)=0,"-",VLOOKUP($AU995,'FE Source'!$A:$W,11,FALSE))</f>
        <v>22.96</v>
      </c>
      <c r="AF995" s="618">
        <f>IF(VLOOKUP($AU995,'FE Source'!$A:$W,12,FALSE)=0,"-",VLOOKUP($AU995,'FE Source'!$A:$W,12,FALSE))</f>
        <v>-0.06</v>
      </c>
      <c r="AG995" s="618">
        <f>IF(VLOOKUP($AU995,'FE Source'!$A:$W,14,FALSE)=0,"-",VLOOKUP($AU995,'FE Source'!$A:$W,14,FALSE))</f>
        <v>-60.29</v>
      </c>
      <c r="AH995" s="102"/>
      <c r="AI995" s="618">
        <f>IF(VLOOKUP($AU995,'FE Source'!$A:$Y,20,FALSE)=0,"-",VLOOKUP($AU995,'FE Source'!$A:$Y,20,FALSE))</f>
        <v>-15.26</v>
      </c>
      <c r="AJ995" s="102"/>
      <c r="AK995" s="102"/>
      <c r="AL995" s="632">
        <f>IF(VLOOKUP($AU995,'FE Source'!$A:$Y,19,FALSE)=0,"-",VLOOKUP($AU995,'FE Source'!$A:$Y,19,FALSE))</f>
        <v>82.17</v>
      </c>
      <c r="AM995" s="102"/>
      <c r="AN995" s="635">
        <f>IF(VLOOKUP($AU995,'FE Source'!$A:$W,13,FALSE)=0,"-",VLOOKUP($AU995,'FE Source'!$A:$W,13,FALSE))</f>
        <v>119.9</v>
      </c>
      <c r="AO995" s="634" t="str">
        <f>IF(J995="no","-",IF(VLOOKUP($AU995,'FE Source'!$A:$W,15,FALSE)=0,"-",VLOOKUP($AU995,'FE Source'!$A:$W,15,FALSE)))</f>
        <v>-</v>
      </c>
      <c r="AP995" s="618" t="str">
        <f>IF(AO995="-","-",IF(VLOOKUP($AU995,'FE Source'!$A:$Z,21,FALSE)=0,"-",IF(VLOOKUP($AU995,'FE Source'!$A:$Z,21,FALSE)=2,"Semi-Annual",IF(VLOOKUP($AU995,'FE Source'!$A:$Z,21,FALSE)=4,"Quarterly",IF(VLOOKUP($AU995,'FE Source'!$A:$Z,21,FALSE)=12,"Monthly","Annual")))))</f>
        <v>-</v>
      </c>
      <c r="AQ995" s="632" t="str">
        <f t="array" ref="AQ995">IF(VLOOKUP($AU995,'FE Source'!$A:$W,16,FALSE)=0,"-",VLOOKUP($AU995,'FE Source'!$A:$W,16,FALSE))</f>
        <v>-</v>
      </c>
      <c r="AR995" s="636" t="str">
        <f>IF(VLOOKUP($AU995,'FE Source'!$A:$W,17,FALSE)=0,"-",VLOOKUP($AU995,'FE Source'!$A:$W,17,FALSE))</f>
        <v>Neutral</v>
      </c>
      <c r="AS995" s="634">
        <f>IF(VLOOKUP($AU995,'FE Source'!$AN:$AS,4,FALSE)="",VLOOKUP($AU995,'FE Source'!$AN:$AS,3,FALSE),VLOOKUP($AU995,'FE Source'!$AN:$AS,4,FALSE))</f>
        <v>0.47</v>
      </c>
      <c r="AT995" s="637">
        <f>IF(VLOOKUP($AU995,'FE Source'!$AN:$AS,5,FALSE)=0,"-",VLOOKUP($AU995,'FE Source'!$AN:$AS,5,FALSE))</f>
        <v>45777</v>
      </c>
      <c r="AU995" s="636" t="s">
        <v>6854</v>
      </c>
      <c r="BE995" s="215" t="str">
        <f>IF(VLOOKUP($AU995,'FE Source'!$A:$AK,22,FALSE)=0,"-",VLOOKUP($AU995,'FE Source'!$A:$AK,22,FALSE))</f>
        <v>-</v>
      </c>
      <c r="BF995" s="215" t="str">
        <f>IF(VLOOKUP($AU995,'FE Source'!$A:$AK,23,FALSE)=0,"-",VLOOKUP($AU995,'FE Source'!$A:$AK,23,FALSE))</f>
        <v>-</v>
      </c>
      <c r="BG995" s="215" t="str">
        <f>IF(VLOOKUP($AU995,'FE Source'!$A:$AK,24,FALSE)=0,"-",VLOOKUP($AU995,'FE Source'!$A:$AK,24,FALSE))</f>
        <v>-</v>
      </c>
      <c r="BH995" s="215" t="str">
        <f>IF(VLOOKUP($AU995,'FE Source'!$A:$AK,25,FALSE)=0,"-",VLOOKUP($AU995,'FE Source'!$A:$AK,25,FALSE))</f>
        <v>-</v>
      </c>
      <c r="BI995" s="215" t="str">
        <f>IF(VLOOKUP($AU995,'FE Source'!$A:$AK,26,FALSE)=0,"-",VLOOKUP($AU995,'FE Source'!$A:$AK,26,FALSE))</f>
        <v>-</v>
      </c>
      <c r="BJ995" s="215" t="str">
        <f>IF(VLOOKUP($AU995,'FE Source'!$A:$AK,27,FALSE)=0,"-",VLOOKUP($AU995,'FE Source'!$A:$AK,27,FALSE))</f>
        <v>-</v>
      </c>
      <c r="BK995" s="215">
        <f>IF(VLOOKUP($AU995,'FE Source'!$A:$AK,28,FALSE)=0,"-",VLOOKUP($AU995,'FE Source'!$A:$AK,28,FALSE))</f>
        <v>1.23</v>
      </c>
      <c r="BL995" s="215">
        <f>IF(VLOOKUP($AU995,'FE Source'!$A:$AK,29,FALSE)=0,"-",VLOOKUP($AU995,'FE Source'!$A:$AK,29,FALSE))</f>
        <v>-32.25</v>
      </c>
      <c r="BM995" s="215">
        <f>IF(VLOOKUP($AU995,'FE Source'!$A:$AK,30,FALSE)=0,"-",VLOOKUP($AU995,'FE Source'!$A:$AK,30,FALSE))</f>
        <v>-36.36</v>
      </c>
      <c r="BN995" t="str">
        <f>IF(VLOOKUP($AU995,'FE Source'!$A:$AK,31,FALSE)="No Specified Index","-",IF(VLOOKUP($AU995,'FE Source'!$A:$AK,31,FALSE)=0,"-",VLOOKUP($AU995,'FE Source'!$A:$AK,31,FALSE)))</f>
        <v>-</v>
      </c>
      <c r="BO995" s="217">
        <f>IF(VLOOKUP($AU995,'FE Source'!$A:$AK,32,FALSE)=0,"-",VLOOKUP($AU995,'FE Source'!$A:$AK,32,FALSE))</f>
        <v>44060</v>
      </c>
      <c r="BP995" s="18" t="str">
        <f>IF(VLOOKUP($AU995,'FE Source'!$AZ:$BC,2,FALSE)=0,"-",VLOOKUP($AU995,'FE Source'!$AZ:$BC,2,FALSE))</f>
        <v>-</v>
      </c>
      <c r="BQ995" s="18" t="str">
        <f>IF(VLOOKUP($AU995,'FE Source'!$AZ:$BC,3,FALSE)=0,"-",VLOOKUP($AU995,'FE Source'!$AZ:$BC,3,FALSE))</f>
        <v>-</v>
      </c>
      <c r="BR995" s="18" t="str">
        <f>IF(VLOOKUP($AU995,'FE Source'!$AZ:$BC,4,FALSE)=0,"-",VLOOKUP($AU995,'FE Source'!$AZ:$BC,4,FALSE))</f>
        <v>-</v>
      </c>
    </row>
    <row r="996" spans="3:70" ht="15">
      <c r="C996" s="650" t="str">
        <f>INDEX('UT - Retail'!$B$7:$B$1409,MATCH(AU996,'UT - Retail'!$U$7:$U$1409,0),1)</f>
        <v>United Global Growth A Acc SGD-H</v>
      </c>
      <c r="D996" s="650"/>
      <c r="E996" s="618" t="str">
        <f>VLOOKUP(C996,'UT - Retail'!$B:$K,8,FALSE)</f>
        <v>Equities</v>
      </c>
      <c r="F996" s="618" t="str">
        <f>VLOOKUP(C996,'UT - Retail'!$B:$K,9,FALSE)</f>
        <v>Global</v>
      </c>
      <c r="G996" s="618" t="str">
        <f>VLOOKUP(C996,'UT - Retail'!$B:$K,10,FALSE)</f>
        <v>General</v>
      </c>
      <c r="H996" s="82" t="str">
        <f>VLOOKUP(C996,'UT - Retail'!$B:$N,13,FALSE)</f>
        <v>No</v>
      </c>
      <c r="I996" s="82" t="str">
        <f>VLOOKUP(C996,'UT - Retail'!$B:$Q,14,FALSE)</f>
        <v>No</v>
      </c>
      <c r="J996" s="618" t="str">
        <f>VLOOKUP(C996,'UT - Retail'!$B:$Q,11,FALSE)</f>
        <v>No</v>
      </c>
      <c r="K996" s="130" t="str">
        <f>VLOOKUP(C996,'UT - Retail'!$B:$P,15,FALSE)</f>
        <v>Yes</v>
      </c>
      <c r="L996" s="82" t="str">
        <f>VLOOKUP(C996,'UT - Retail'!$B:$Q,16,FALSE)</f>
        <v>Both</v>
      </c>
      <c r="M996" s="618" t="str">
        <f>VLOOKUP(C996,'UT - Retail'!$B:$K,6,FALSE)</f>
        <v>SGD</v>
      </c>
      <c r="N996" s="618" t="str">
        <f>IFERROR(IF(MATCH(C996,'Portfolio Construction'!$AL:$AL,0),"Yes","No"),"No")</f>
        <v>No</v>
      </c>
      <c r="O996" s="618" t="str">
        <f>IFERROR(IF(MATCH(C996,'Portfolio Construction'!$AN:$AN,0),"Yes","No"),"No")</f>
        <v>No</v>
      </c>
      <c r="P996" s="618" t="str">
        <f>IFERROR(IF(MATCH(C996,'Portfolio Construction'!$AP:$AP,0),"Yes","No"),"No")</f>
        <v>No</v>
      </c>
      <c r="Q996" s="618" t="str">
        <f>IFERROR(IF(MATCH(C996,'Portfolio Construction'!$AR:$AR,0),"Yes","No"),"No")</f>
        <v>No</v>
      </c>
      <c r="R996" s="618" t="str">
        <f>IFERROR(IF(MATCH(C996,'Portfolio Construction'!$AT:$AT,0),"Yes","No"),"No")</f>
        <v>No</v>
      </c>
      <c r="S996" s="618" t="str">
        <f>IFERROR(IF(MATCH(C996,'Portfolio Construction'!$AV:$AV,0),"Yes","No"),"No")</f>
        <v>No</v>
      </c>
      <c r="T996" s="618" t="str">
        <f>IFERROR(IF(MATCH(C996,'Portfolio Construction'!$AX:$AX,0),"Yes","No"),"No")</f>
        <v>No</v>
      </c>
      <c r="U996" s="618" t="str">
        <f>IFERROR(IF(MATCH(C996,'Portfolio Construction'!$AZ:$AZ,0),"Yes","No"),"No")</f>
        <v>No</v>
      </c>
      <c r="V996" s="618" t="str">
        <f>IFERROR(IF(MATCH(C996,'Portfolio Construction'!$BB:$BB,0),"Yes","No"),"No")</f>
        <v>No</v>
      </c>
      <c r="W996" s="618">
        <f>IF(VLOOKUP($AU996,'FE Source'!$A:$W,3,FALSE)=0,"-",VLOOKUP($AU996,'FE Source'!$A:$W,3,FALSE))</f>
        <v>-2.36</v>
      </c>
      <c r="X996" s="618">
        <f>IF(VLOOKUP($AU996,'FE Source'!$A:$W,4,FALSE)=0,"-",VLOOKUP($AU996,'FE Source'!$A:$W,4,FALSE))</f>
        <v>11.63</v>
      </c>
      <c r="Y996" s="618">
        <f>IF(VLOOKUP($AU996,'FE Source'!$A:$W,5,FALSE)=0,"-",VLOOKUP($AU996,'FE Source'!$A:$W,5,FALSE))</f>
        <v>-6.03</v>
      </c>
      <c r="Z996" s="618">
        <f>IF(VLOOKUP($AU996,'FE Source'!$A:$W,6,FALSE)=0,"-",VLOOKUP($AU996,'FE Source'!$A:$W,6,FALSE))</f>
        <v>0.28999999999999998</v>
      </c>
      <c r="AA996" s="618">
        <f>IF(VLOOKUP($AU996,'FE Source'!$A:$W,7,FALSE)=0,"-",VLOOKUP($AU996,'FE Source'!$A:$W,7,FALSE))</f>
        <v>5.74</v>
      </c>
      <c r="AB996" s="618" t="str">
        <f>IF(VLOOKUP($AU996,'FE Source'!$A:$W,8,FALSE)=0,"-",VLOOKUP($AU996,'FE Source'!$A:$W,8,FALSE))</f>
        <v>-</v>
      </c>
      <c r="AC996" s="632" t="str">
        <f>IF(VLOOKUP($AU996,'FE Source'!$A:$W,9,FALSE)=0,"-",VLOOKUP($AU996,'FE Source'!$A:$W,9,FALSE))</f>
        <v>-</v>
      </c>
      <c r="AD996" s="634">
        <f>IF(VLOOKUP($AU996,'FE Source'!$A:$W,10,FALSE)=0,"-",VLOOKUP($AU996,'FE Source'!$A:$W,10,FALSE))</f>
        <v>1.58</v>
      </c>
      <c r="AE996" s="618">
        <f>IF(VLOOKUP($AU996,'FE Source'!$A:$W,11,FALSE)=0,"-",VLOOKUP($AU996,'FE Source'!$A:$W,11,FALSE))</f>
        <v>18.899999999999999</v>
      </c>
      <c r="AF996" s="618">
        <f>IF(VLOOKUP($AU996,'FE Source'!$A:$W,12,FALSE)=0,"-",VLOOKUP($AU996,'FE Source'!$A:$W,12,FALSE))</f>
        <v>0.05</v>
      </c>
      <c r="AG996" s="618">
        <f>IF(VLOOKUP($AU996,'FE Source'!$A:$W,14,FALSE)=0,"-",VLOOKUP($AU996,'FE Source'!$A:$W,14,FALSE))</f>
        <v>-16.13</v>
      </c>
      <c r="AH996" s="102"/>
      <c r="AI996" s="618">
        <f>IF(VLOOKUP($AU996,'FE Source'!$A:$Y,20,FALSE)=0,"-",VLOOKUP($AU996,'FE Source'!$A:$Y,20,FALSE))</f>
        <v>175.68</v>
      </c>
      <c r="AJ996" s="102"/>
      <c r="AK996" s="102"/>
      <c r="AL996" s="632">
        <f>IF(VLOOKUP($AU996,'FE Source'!$A:$Y,19,FALSE)=0,"-",VLOOKUP($AU996,'FE Source'!$A:$Y,19,FALSE))</f>
        <v>157.61000000000001</v>
      </c>
      <c r="AM996" s="102"/>
      <c r="AN996" s="635">
        <f>IF(VLOOKUP($AU996,'FE Source'!$A:$W,13,FALSE)=0,"-",VLOOKUP($AU996,'FE Source'!$A:$W,13,FALSE))</f>
        <v>32.9</v>
      </c>
      <c r="AO996" s="634" t="str">
        <f>IF(J996="no","-",IF(VLOOKUP($AU996,'FE Source'!$A:$W,15,FALSE)=0,"-",VLOOKUP($AU996,'FE Source'!$A:$W,15,FALSE)))</f>
        <v>-</v>
      </c>
      <c r="AP996" s="618" t="str">
        <f>IF(AO996="-","-",IF(VLOOKUP($AU996,'FE Source'!$A:$Z,21,FALSE)=0,"-",IF(VLOOKUP($AU996,'FE Source'!$A:$Z,21,FALSE)=2,"Semi-Annual",IF(VLOOKUP($AU996,'FE Source'!$A:$Z,21,FALSE)=4,"Quarterly",IF(VLOOKUP($AU996,'FE Source'!$A:$Z,21,FALSE)=12,"Monthly","Annual")))))</f>
        <v>-</v>
      </c>
      <c r="AQ996" s="632" t="str">
        <f t="array" ref="AQ996">IF(VLOOKUP($AU996,'FE Source'!$A:$W,16,FALSE)=0,"-",VLOOKUP($AU996,'FE Source'!$A:$W,16,FALSE))</f>
        <v>-</v>
      </c>
      <c r="AR996" s="636" t="str">
        <f>IF(VLOOKUP($AU996,'FE Source'!$A:$W,17,FALSE)=0,"-",VLOOKUP($AU996,'FE Source'!$A:$W,17,FALSE))</f>
        <v>-</v>
      </c>
      <c r="AS996" s="634">
        <f>IF(VLOOKUP($AU996,'FE Source'!$AN:$AS,4,FALSE)="",VLOOKUP($AU996,'FE Source'!$AN:$AS,3,FALSE),VLOOKUP($AU996,'FE Source'!$AN:$AS,4,FALSE))</f>
        <v>1.0900000000000001</v>
      </c>
      <c r="AT996" s="637">
        <f>IF(VLOOKUP($AU996,'FE Source'!$AN:$AS,5,FALSE)=0,"-",VLOOKUP($AU996,'FE Source'!$AN:$AS,5,FALSE))</f>
        <v>45782</v>
      </c>
      <c r="AU996" s="636" t="s">
        <v>8175</v>
      </c>
      <c r="BE996" s="215" t="str">
        <f>IF(VLOOKUP($AU996,'FE Source'!$A:$AK,22,FALSE)=0,"-",VLOOKUP($AU996,'FE Source'!$A:$AK,22,FALSE))</f>
        <v>-</v>
      </c>
      <c r="BF996" s="215" t="str">
        <f>IF(VLOOKUP($AU996,'FE Source'!$A:$AK,23,FALSE)=0,"-",VLOOKUP($AU996,'FE Source'!$A:$AK,23,FALSE))</f>
        <v>-</v>
      </c>
      <c r="BG996" s="215" t="str">
        <f>IF(VLOOKUP($AU996,'FE Source'!$A:$AK,24,FALSE)=0,"-",VLOOKUP($AU996,'FE Source'!$A:$AK,24,FALSE))</f>
        <v>-</v>
      </c>
      <c r="BH996" s="215" t="str">
        <f>IF(VLOOKUP($AU996,'FE Source'!$A:$AK,25,FALSE)=0,"-",VLOOKUP($AU996,'FE Source'!$A:$AK,25,FALSE))</f>
        <v>-</v>
      </c>
      <c r="BI996" s="215" t="str">
        <f>IF(VLOOKUP($AU996,'FE Source'!$A:$AK,26,FALSE)=0,"-",VLOOKUP($AU996,'FE Source'!$A:$AK,26,FALSE))</f>
        <v>-</v>
      </c>
      <c r="BJ996" s="215" t="str">
        <f>IF(VLOOKUP($AU996,'FE Source'!$A:$AK,27,FALSE)=0,"-",VLOOKUP($AU996,'FE Source'!$A:$AK,27,FALSE))</f>
        <v>-</v>
      </c>
      <c r="BK996" s="215" t="str">
        <f>IF(VLOOKUP($AU996,'FE Source'!$A:$AK,28,FALSE)=0,"-",VLOOKUP($AU996,'FE Source'!$A:$AK,28,FALSE))</f>
        <v>-</v>
      </c>
      <c r="BL996" s="215" t="str">
        <f>IF(VLOOKUP($AU996,'FE Source'!$A:$AK,29,FALSE)=0,"-",VLOOKUP($AU996,'FE Source'!$A:$AK,29,FALSE))</f>
        <v>-</v>
      </c>
      <c r="BM996" s="215">
        <f>IF(VLOOKUP($AU996,'FE Source'!$A:$AK,30,FALSE)=0,"-",VLOOKUP($AU996,'FE Source'!$A:$AK,30,FALSE))</f>
        <v>15.67</v>
      </c>
      <c r="BN996" t="str">
        <f>IF(VLOOKUP($AU996,'FE Source'!$A:$AK,31,FALSE)="No Specified Index","-",IF(VLOOKUP($AU996,'FE Source'!$A:$AK,31,FALSE)=0,"-",VLOOKUP($AU996,'FE Source'!$A:$AK,31,FALSE)))</f>
        <v>MSCI AC World</v>
      </c>
      <c r="BO996" s="217">
        <f>IF(VLOOKUP($AU996,'FE Source'!$A:$AK,32,FALSE)=0,"-",VLOOKUP($AU996,'FE Source'!$A:$AK,32,FALSE))</f>
        <v>44628</v>
      </c>
      <c r="BP996" s="18" t="str">
        <f>IF(VLOOKUP($AU996,'FE Source'!$AZ:$BC,2,FALSE)=0,"-",VLOOKUP($AU996,'FE Source'!$AZ:$BC,2,FALSE))</f>
        <v>-</v>
      </c>
      <c r="BQ996" s="18" t="str">
        <f>IF(VLOOKUP($AU996,'FE Source'!$AZ:$BC,3,FALSE)=0,"-",VLOOKUP($AU996,'FE Source'!$AZ:$BC,3,FALSE))</f>
        <v>-</v>
      </c>
      <c r="BR996" s="18" t="str">
        <f>IF(VLOOKUP($AU996,'FE Source'!$AZ:$BC,4,FALSE)=0,"-",VLOOKUP($AU996,'FE Source'!$AZ:$BC,4,FALSE))</f>
        <v>-</v>
      </c>
    </row>
    <row r="997" spans="3:70" ht="15">
      <c r="C997" s="650" t="str">
        <f>INDEX('UT - Retail'!$B$7:$B$1409,MATCH(AU997,'UT - Retail'!$U$7:$U$1409,0),1)</f>
        <v>United Global Healthcare A Acc SGD-H</v>
      </c>
      <c r="D997" s="650"/>
      <c r="E997" s="618" t="str">
        <f>VLOOKUP(C997,'UT - Retail'!$B:$K,8,FALSE)</f>
        <v>Equities</v>
      </c>
      <c r="F997" s="618" t="str">
        <f>VLOOKUP(C997,'UT - Retail'!$B:$K,9,FALSE)</f>
        <v>Global</v>
      </c>
      <c r="G997" s="618" t="str">
        <f>VLOOKUP(C997,'UT - Retail'!$B:$K,10,FALSE)</f>
        <v>Healthcare</v>
      </c>
      <c r="H997" s="82" t="str">
        <f>VLOOKUP(C997,'UT - Retail'!$B:$N,13,FALSE)</f>
        <v>No</v>
      </c>
      <c r="I997" s="82" t="str">
        <f>VLOOKUP(C997,'UT - Retail'!$B:$Q,14,FALSE)</f>
        <v>No</v>
      </c>
      <c r="J997" s="618" t="str">
        <f>VLOOKUP(C997,'UT - Retail'!$B:$Q,11,FALSE)</f>
        <v>No</v>
      </c>
      <c r="K997" s="130" t="str">
        <f>VLOOKUP(C997,'UT - Retail'!$B:$P,15,FALSE)</f>
        <v>Yes</v>
      </c>
      <c r="L997" s="82" t="str">
        <f>VLOOKUP(C997,'UT - Retail'!$B:$Q,16,FALSE)</f>
        <v>iFast</v>
      </c>
      <c r="M997" s="618" t="str">
        <f>VLOOKUP(C997,'UT - Retail'!$B:$K,6,FALSE)</f>
        <v>SGD</v>
      </c>
      <c r="N997" s="618" t="str">
        <f>IFERROR(IF(MATCH(C997,'Portfolio Construction'!$AL:$AL,0),"Yes","No"),"No")</f>
        <v>No</v>
      </c>
      <c r="O997" s="618" t="str">
        <f>IFERROR(IF(MATCH(C997,'Portfolio Construction'!$AN:$AN,0),"Yes","No"),"No")</f>
        <v>No</v>
      </c>
      <c r="P997" s="618" t="str">
        <f>IFERROR(IF(MATCH(C997,'Portfolio Construction'!$AP:$AP,0),"Yes","No"),"No")</f>
        <v>No</v>
      </c>
      <c r="Q997" s="618" t="str">
        <f>IFERROR(IF(MATCH(C997,'Portfolio Construction'!$AR:$AR,0),"Yes","No"),"No")</f>
        <v>No</v>
      </c>
      <c r="R997" s="618" t="str">
        <f>IFERROR(IF(MATCH(C997,'Portfolio Construction'!$AT:$AT,0),"Yes","No"),"No")</f>
        <v>No</v>
      </c>
      <c r="S997" s="618" t="str">
        <f>IFERROR(IF(MATCH(C997,'Portfolio Construction'!$AV:$AV,0),"Yes","No"),"No")</f>
        <v>No</v>
      </c>
      <c r="T997" s="618" t="str">
        <f>IFERROR(IF(MATCH(C997,'Portfolio Construction'!$AX:$AX,0),"Yes","No"),"No")</f>
        <v>No</v>
      </c>
      <c r="U997" s="618" t="str">
        <f>IFERROR(IF(MATCH(C997,'Portfolio Construction'!$AZ:$AZ,0),"Yes","No"),"No")</f>
        <v>No</v>
      </c>
      <c r="V997" s="618" t="str">
        <f>IFERROR(IF(MATCH(C997,'Portfolio Construction'!$BB:$BB,0),"Yes","No"),"No")</f>
        <v>No</v>
      </c>
      <c r="W997" s="618">
        <f>IF(VLOOKUP($AU997,'FE Source'!$A:$W,3,FALSE)=0,"-",VLOOKUP($AU997,'FE Source'!$A:$W,3,FALSE))</f>
        <v>-2.16</v>
      </c>
      <c r="X997" s="618">
        <f>IF(VLOOKUP($AU997,'FE Source'!$A:$W,4,FALSE)=0,"-",VLOOKUP($AU997,'FE Source'!$A:$W,4,FALSE))</f>
        <v>4.76</v>
      </c>
      <c r="Y997" s="618">
        <f>IF(VLOOKUP($AU997,'FE Source'!$A:$W,5,FALSE)=0,"-",VLOOKUP($AU997,'FE Source'!$A:$W,5,FALSE))</f>
        <v>-9.64</v>
      </c>
      <c r="Z997" s="618">
        <f>IF(VLOOKUP($AU997,'FE Source'!$A:$W,6,FALSE)=0,"-",VLOOKUP($AU997,'FE Source'!$A:$W,6,FALSE))</f>
        <v>-9.17</v>
      </c>
      <c r="AA997" s="618">
        <f>IF(VLOOKUP($AU997,'FE Source'!$A:$W,7,FALSE)=0,"-",VLOOKUP($AU997,'FE Source'!$A:$W,7,FALSE))</f>
        <v>0.05</v>
      </c>
      <c r="AB997" s="618">
        <f>IF(VLOOKUP($AU997,'FE Source'!$A:$W,8,FALSE)=0,"-",VLOOKUP($AU997,'FE Source'!$A:$W,8,FALSE))</f>
        <v>1.03</v>
      </c>
      <c r="AC997" s="632" t="str">
        <f>IF(VLOOKUP($AU997,'FE Source'!$A:$W,9,FALSE)=0,"-",VLOOKUP($AU997,'FE Source'!$A:$W,9,FALSE))</f>
        <v>-</v>
      </c>
      <c r="AD997" s="634">
        <f>IF(VLOOKUP($AU997,'FE Source'!$A:$W,10,FALSE)=0,"-",VLOOKUP($AU997,'FE Source'!$A:$W,10,FALSE))</f>
        <v>1.0900000000000001</v>
      </c>
      <c r="AE997" s="618">
        <f>IF(VLOOKUP($AU997,'FE Source'!$A:$W,11,FALSE)=0,"-",VLOOKUP($AU997,'FE Source'!$A:$W,11,FALSE))</f>
        <v>12.84</v>
      </c>
      <c r="AF997" s="618" t="str">
        <f>IF(VLOOKUP($AU997,'FE Source'!$A:$W,12,FALSE)=0,"-",VLOOKUP($AU997,'FE Source'!$A:$W,12,FALSE))</f>
        <v>-</v>
      </c>
      <c r="AG997" s="618">
        <f>IF(VLOOKUP($AU997,'FE Source'!$A:$W,14,FALSE)=0,"-",VLOOKUP($AU997,'FE Source'!$A:$W,14,FALSE))</f>
        <v>-18.07</v>
      </c>
      <c r="AH997" s="102"/>
      <c r="AI997" s="618">
        <f>IF(VLOOKUP($AU997,'FE Source'!$A:$Y,20,FALSE)=0,"-",VLOOKUP($AU997,'FE Source'!$A:$Y,20,FALSE))</f>
        <v>118.95</v>
      </c>
      <c r="AJ997" s="102"/>
      <c r="AK997" s="102"/>
      <c r="AL997" s="632">
        <f>IF(VLOOKUP($AU997,'FE Source'!$A:$Y,19,FALSE)=0,"-",VLOOKUP($AU997,'FE Source'!$A:$Y,19,FALSE))</f>
        <v>110.15</v>
      </c>
      <c r="AM997" s="102"/>
      <c r="AN997" s="635">
        <f>IF(VLOOKUP($AU997,'FE Source'!$A:$W,13,FALSE)=0,"-",VLOOKUP($AU997,'FE Source'!$A:$W,13,FALSE))</f>
        <v>519</v>
      </c>
      <c r="AO997" s="634" t="str">
        <f>IF(J997="no","-",IF(VLOOKUP($AU997,'FE Source'!$A:$W,15,FALSE)=0,"-",VLOOKUP($AU997,'FE Source'!$A:$W,15,FALSE)))</f>
        <v>-</v>
      </c>
      <c r="AP997" s="618" t="str">
        <f>IF(AO997="-","-",IF(VLOOKUP($AU997,'FE Source'!$A:$Z,21,FALSE)=0,"-",IF(VLOOKUP($AU997,'FE Source'!$A:$Z,21,FALSE)=2,"Semi-Annual",IF(VLOOKUP($AU997,'FE Source'!$A:$Z,21,FALSE)=4,"Quarterly",IF(VLOOKUP($AU997,'FE Source'!$A:$Z,21,FALSE)=12,"Monthly","Annual")))))</f>
        <v>-</v>
      </c>
      <c r="AQ997" s="632" t="str">
        <f t="array" ref="AQ997">IF(VLOOKUP($AU997,'FE Source'!$A:$W,16,FALSE)=0,"-",VLOOKUP($AU997,'FE Source'!$A:$W,16,FALSE))</f>
        <v>-</v>
      </c>
      <c r="AR997" s="636" t="str">
        <f>IF(VLOOKUP($AU997,'FE Source'!$A:$W,17,FALSE)=0,"-",VLOOKUP($AU997,'FE Source'!$A:$W,17,FALSE))</f>
        <v>-</v>
      </c>
      <c r="AS997" s="634">
        <f>IF(VLOOKUP($AU997,'FE Source'!$AN:$AS,4,FALSE)="",VLOOKUP($AU997,'FE Source'!$AN:$AS,3,FALSE),VLOOKUP($AU997,'FE Source'!$AN:$AS,4,FALSE))</f>
        <v>1.21</v>
      </c>
      <c r="AT997" s="637">
        <f>IF(VLOOKUP($AU997,'FE Source'!$AN:$AS,5,FALSE)=0,"-",VLOOKUP($AU997,'FE Source'!$AN:$AS,5,FALSE))</f>
        <v>45782</v>
      </c>
      <c r="AU997" s="636" t="s">
        <v>6924</v>
      </c>
      <c r="BE997" s="215" t="str">
        <f>IF(VLOOKUP($AU997,'FE Source'!$A:$AK,22,FALSE)=0,"-",VLOOKUP($AU997,'FE Source'!$A:$AK,22,FALSE))</f>
        <v>-</v>
      </c>
      <c r="BF997" s="215" t="str">
        <f>IF(VLOOKUP($AU997,'FE Source'!$A:$AK,23,FALSE)=0,"-",VLOOKUP($AU997,'FE Source'!$A:$AK,23,FALSE))</f>
        <v>-</v>
      </c>
      <c r="BG997" s="215" t="str">
        <f>IF(VLOOKUP($AU997,'FE Source'!$A:$AK,24,FALSE)=0,"-",VLOOKUP($AU997,'FE Source'!$A:$AK,24,FALSE))</f>
        <v>-</v>
      </c>
      <c r="BH997" s="215" t="str">
        <f>IF(VLOOKUP($AU997,'FE Source'!$A:$AK,25,FALSE)=0,"-",VLOOKUP($AU997,'FE Source'!$A:$AK,25,FALSE))</f>
        <v>-</v>
      </c>
      <c r="BI997" s="215" t="str">
        <f>IF(VLOOKUP($AU997,'FE Source'!$A:$AK,26,FALSE)=0,"-",VLOOKUP($AU997,'FE Source'!$A:$AK,26,FALSE))</f>
        <v>-</v>
      </c>
      <c r="BJ997" s="215">
        <f>IF(VLOOKUP($AU997,'FE Source'!$A:$AK,27,FALSE)=0,"-",VLOOKUP($AU997,'FE Source'!$A:$AK,27,FALSE))</f>
        <v>21.84</v>
      </c>
      <c r="BK997" s="215">
        <f>IF(VLOOKUP($AU997,'FE Source'!$A:$AK,28,FALSE)=0,"-",VLOOKUP($AU997,'FE Source'!$A:$AK,28,FALSE))</f>
        <v>1.67</v>
      </c>
      <c r="BL997" s="215">
        <f>IF(VLOOKUP($AU997,'FE Source'!$A:$AK,29,FALSE)=0,"-",VLOOKUP($AU997,'FE Source'!$A:$AK,29,FALSE))</f>
        <v>-12</v>
      </c>
      <c r="BM997" s="215">
        <f>IF(VLOOKUP($AU997,'FE Source'!$A:$AK,30,FALSE)=0,"-",VLOOKUP($AU997,'FE Source'!$A:$AK,30,FALSE))</f>
        <v>1.56</v>
      </c>
      <c r="BN997" t="str">
        <f>IF(VLOOKUP($AU997,'FE Source'!$A:$AK,31,FALSE)="No Specified Index","-",IF(VLOOKUP($AU997,'FE Source'!$A:$AK,31,FALSE)=0,"-",VLOOKUP($AU997,'FE Source'!$A:$AK,31,FALSE)))</f>
        <v>MSCI ACWI/Health Care</v>
      </c>
      <c r="BO997" s="217" t="str">
        <f>IF(VLOOKUP($AU997,'FE Source'!$A:$AK,32,FALSE)=0,"-",VLOOKUP($AU997,'FE Source'!$A:$AK,32,FALSE))</f>
        <v>-</v>
      </c>
      <c r="BP997" s="18" t="str">
        <f>IF(VLOOKUP($AU997,'FE Source'!$AZ:$BC,2,FALSE)=0,"-",VLOOKUP($AU997,'FE Source'!$AZ:$BC,2,FALSE))</f>
        <v>-</v>
      </c>
      <c r="BQ997" s="18" t="str">
        <f>IF(VLOOKUP($AU997,'FE Source'!$AZ:$BC,3,FALSE)=0,"-",VLOOKUP($AU997,'FE Source'!$AZ:$BC,3,FALSE))</f>
        <v>-</v>
      </c>
      <c r="BR997" s="18" t="str">
        <f>IF(VLOOKUP($AU997,'FE Source'!$AZ:$BC,4,FALSE)=0,"-",VLOOKUP($AU997,'FE Source'!$AZ:$BC,4,FALSE))</f>
        <v>-</v>
      </c>
    </row>
    <row r="998" spans="3:70" ht="15">
      <c r="C998" s="650" t="str">
        <f>INDEX('UT - Retail'!$B$7:$B$1409,MATCH(AU998,'UT - Retail'!$U$7:$U$1409,0),1)</f>
        <v>United Global Healthcare Acc USD</v>
      </c>
      <c r="D998" s="650"/>
      <c r="E998" s="618" t="str">
        <f>VLOOKUP(C998,'UT - Retail'!$B:$K,8,FALSE)</f>
        <v>Equities</v>
      </c>
      <c r="F998" s="618" t="str">
        <f>VLOOKUP(C998,'UT - Retail'!$B:$K,9,FALSE)</f>
        <v>Global</v>
      </c>
      <c r="G998" s="618" t="str">
        <f>VLOOKUP(C998,'UT - Retail'!$B:$K,10,FALSE)</f>
        <v>Healthcare</v>
      </c>
      <c r="H998" s="82" t="str">
        <f>VLOOKUP(C998,'UT - Retail'!$B:$N,13,FALSE)</f>
        <v>No</v>
      </c>
      <c r="I998" s="82" t="str">
        <f>VLOOKUP(C998,'UT - Retail'!$B:$Q,14,FALSE)</f>
        <v>No</v>
      </c>
      <c r="J998" s="618" t="str">
        <f>VLOOKUP(C998,'UT - Retail'!$B:$Q,11,FALSE)</f>
        <v>No</v>
      </c>
      <c r="K998" s="130" t="str">
        <f>VLOOKUP(C998,'UT - Retail'!$B:$P,15,FALSE)</f>
        <v>Yes</v>
      </c>
      <c r="L998" s="82" t="str">
        <f>VLOOKUP(C998,'UT - Retail'!$B:$Q,16,FALSE)</f>
        <v>iFast</v>
      </c>
      <c r="M998" s="618" t="str">
        <f>VLOOKUP(C998,'UT - Retail'!$B:$K,6,FALSE)</f>
        <v>USD</v>
      </c>
      <c r="N998" s="618" t="str">
        <f>IFERROR(IF(MATCH(C998,'Portfolio Construction'!$AL:$AL,0),"Yes","No"),"No")</f>
        <v>No</v>
      </c>
      <c r="O998" s="618" t="str">
        <f>IFERROR(IF(MATCH(C998,'Portfolio Construction'!$AN:$AN,0),"Yes","No"),"No")</f>
        <v>No</v>
      </c>
      <c r="P998" s="618" t="str">
        <f>IFERROR(IF(MATCH(C998,'Portfolio Construction'!$AP:$AP,0),"Yes","No"),"No")</f>
        <v>No</v>
      </c>
      <c r="Q998" s="618" t="str">
        <f>IFERROR(IF(MATCH(C998,'Portfolio Construction'!$AR:$AR,0),"Yes","No"),"No")</f>
        <v>No</v>
      </c>
      <c r="R998" s="618" t="str">
        <f>IFERROR(IF(MATCH(C998,'Portfolio Construction'!$AT:$AT,0),"Yes","No"),"No")</f>
        <v>No</v>
      </c>
      <c r="S998" s="618" t="str">
        <f>IFERROR(IF(MATCH(C998,'Portfolio Construction'!$AV:$AV,0),"Yes","No"),"No")</f>
        <v>No</v>
      </c>
      <c r="T998" s="618" t="str">
        <f>IFERROR(IF(MATCH(C998,'Portfolio Construction'!$AX:$AX,0),"Yes","No"),"No")</f>
        <v>No</v>
      </c>
      <c r="U998" s="618" t="str">
        <f>IFERROR(IF(MATCH(C998,'Portfolio Construction'!$AZ:$AZ,0),"Yes","No"),"No")</f>
        <v>No</v>
      </c>
      <c r="V998" s="618" t="str">
        <f>IFERROR(IF(MATCH(C998,'Portfolio Construction'!$BB:$BB,0),"Yes","No"),"No")</f>
        <v>No</v>
      </c>
      <c r="W998" s="618">
        <f>IF(VLOOKUP($AU998,'FE Source'!$A:$W,3,FALSE)=0,"-",VLOOKUP($AU998,'FE Source'!$A:$W,3,FALSE))</f>
        <v>-6.92</v>
      </c>
      <c r="X998" s="618">
        <f>IF(VLOOKUP($AU998,'FE Source'!$A:$W,4,FALSE)=0,"-",VLOOKUP($AU998,'FE Source'!$A:$W,4,FALSE))</f>
        <v>0.8</v>
      </c>
      <c r="Y998" s="618">
        <f>IF(VLOOKUP($AU998,'FE Source'!$A:$W,5,FALSE)=0,"-",VLOOKUP($AU998,'FE Source'!$A:$W,5,FALSE))</f>
        <v>-11.8</v>
      </c>
      <c r="Z998" s="618">
        <f>IF(VLOOKUP($AU998,'FE Source'!$A:$W,6,FALSE)=0,"-",VLOOKUP($AU998,'FE Source'!$A:$W,6,FALSE))</f>
        <v>-11.54</v>
      </c>
      <c r="AA998" s="618">
        <f>IF(VLOOKUP($AU998,'FE Source'!$A:$W,7,FALSE)=0,"-",VLOOKUP($AU998,'FE Source'!$A:$W,7,FALSE))</f>
        <v>-0.76</v>
      </c>
      <c r="AB998" s="618">
        <f>IF(VLOOKUP($AU998,'FE Source'!$A:$W,8,FALSE)=0,"-",VLOOKUP($AU998,'FE Source'!$A:$W,8,FALSE))</f>
        <v>0.14000000000000001</v>
      </c>
      <c r="AC998" s="632">
        <f>IF(VLOOKUP($AU998,'FE Source'!$A:$W,9,FALSE)=0,"-",VLOOKUP($AU998,'FE Source'!$A:$W,9,FALSE))</f>
        <v>4.0599999999999996</v>
      </c>
      <c r="AD998" s="634">
        <f>IF(VLOOKUP($AU998,'FE Source'!$A:$W,10,FALSE)=0,"-",VLOOKUP($AU998,'FE Source'!$A:$W,10,FALSE))</f>
        <v>0.98</v>
      </c>
      <c r="AE998" s="618">
        <f>IF(VLOOKUP($AU998,'FE Source'!$A:$W,11,FALSE)=0,"-",VLOOKUP($AU998,'FE Source'!$A:$W,11,FALSE))</f>
        <v>10.66</v>
      </c>
      <c r="AF998" s="618" t="str">
        <f>IF(VLOOKUP($AU998,'FE Source'!$A:$W,12,FALSE)=0,"-",VLOOKUP($AU998,'FE Source'!$A:$W,12,FALSE))</f>
        <v>-</v>
      </c>
      <c r="AG998" s="618">
        <f>IF(VLOOKUP($AU998,'FE Source'!$A:$W,14,FALSE)=0,"-",VLOOKUP($AU998,'FE Source'!$A:$W,14,FALSE))</f>
        <v>-16.809999999999999</v>
      </c>
      <c r="AH998" s="102"/>
      <c r="AI998" s="618">
        <f>IF(VLOOKUP($AU998,'FE Source'!$A:$Y,20,FALSE)=0,"-",VLOOKUP($AU998,'FE Source'!$A:$Y,20,FALSE))</f>
        <v>105.68</v>
      </c>
      <c r="AJ998" s="102"/>
      <c r="AK998" s="102"/>
      <c r="AL998" s="632">
        <f>IF(VLOOKUP($AU998,'FE Source'!$A:$Y,19,FALSE)=0,"-",VLOOKUP($AU998,'FE Source'!$A:$Y,19,FALSE))</f>
        <v>105.36</v>
      </c>
      <c r="AM998" s="102"/>
      <c r="AN998" s="635">
        <f>IF(VLOOKUP($AU998,'FE Source'!$A:$W,13,FALSE)=0,"-",VLOOKUP($AU998,'FE Source'!$A:$W,13,FALSE))</f>
        <v>519</v>
      </c>
      <c r="AO998" s="634" t="str">
        <f>IF(J998="no","-",IF(VLOOKUP($AU998,'FE Source'!$A:$W,15,FALSE)=0,"-",VLOOKUP($AU998,'FE Source'!$A:$W,15,FALSE)))</f>
        <v>-</v>
      </c>
      <c r="AP998" s="618" t="str">
        <f>IF(AO998="-","-",IF(VLOOKUP($AU998,'FE Source'!$A:$Z,21,FALSE)=0,"-",IF(VLOOKUP($AU998,'FE Source'!$A:$Z,21,FALSE)=2,"Semi-Annual",IF(VLOOKUP($AU998,'FE Source'!$A:$Z,21,FALSE)=4,"Quarterly",IF(VLOOKUP($AU998,'FE Source'!$A:$Z,21,FALSE)=12,"Monthly","Annual")))))</f>
        <v>-</v>
      </c>
      <c r="AQ998" s="632">
        <f t="array" ref="AQ998">IF(VLOOKUP($AU998,'FE Source'!$A:$W,16,FALSE)=0,"-",VLOOKUP($AU998,'FE Source'!$A:$W,16,FALSE))</f>
        <v>1.99</v>
      </c>
      <c r="AR998" s="636" t="str">
        <f>IF(VLOOKUP($AU998,'FE Source'!$A:$W,17,FALSE)=0,"-",VLOOKUP($AU998,'FE Source'!$A:$W,17,FALSE))</f>
        <v>-</v>
      </c>
      <c r="AS998" s="634">
        <f>IF(VLOOKUP($AU998,'FE Source'!$AN:$AS,4,FALSE)="",VLOOKUP($AU998,'FE Source'!$AN:$AS,3,FALSE),VLOOKUP($AU998,'FE Source'!$AN:$AS,4,FALSE))</f>
        <v>5.78</v>
      </c>
      <c r="AT998" s="637">
        <f>IF(VLOOKUP($AU998,'FE Source'!$AN:$AS,5,FALSE)=0,"-",VLOOKUP($AU998,'FE Source'!$AN:$AS,5,FALSE))</f>
        <v>45782</v>
      </c>
      <c r="AU998" s="636" t="s">
        <v>772</v>
      </c>
      <c r="BE998" s="215">
        <f>IF(VLOOKUP($AU998,'FE Source'!$A:$AK,22,FALSE)=0,"-",VLOOKUP($AU998,'FE Source'!$A:$AK,22,FALSE))</f>
        <v>20.22</v>
      </c>
      <c r="BF998" s="215">
        <f>IF(VLOOKUP($AU998,'FE Source'!$A:$AK,23,FALSE)=0,"-",VLOOKUP($AU998,'FE Source'!$A:$AK,23,FALSE))</f>
        <v>-8.3800000000000008</v>
      </c>
      <c r="BG998" s="215">
        <f>IF(VLOOKUP($AU998,'FE Source'!$A:$AK,24,FALSE)=0,"-",VLOOKUP($AU998,'FE Source'!$A:$AK,24,FALSE))</f>
        <v>10.65</v>
      </c>
      <c r="BH998" s="215">
        <f>IF(VLOOKUP($AU998,'FE Source'!$A:$AK,25,FALSE)=0,"-",VLOOKUP($AU998,'FE Source'!$A:$AK,25,FALSE))</f>
        <v>-3.21</v>
      </c>
      <c r="BI998" s="215">
        <f>IF(VLOOKUP($AU998,'FE Source'!$A:$AK,26,FALSE)=0,"-",VLOOKUP($AU998,'FE Source'!$A:$AK,26,FALSE))</f>
        <v>26.9</v>
      </c>
      <c r="BJ998" s="215">
        <f>IF(VLOOKUP($AU998,'FE Source'!$A:$AK,27,FALSE)=0,"-",VLOOKUP($AU998,'FE Source'!$A:$AK,27,FALSE))</f>
        <v>21.02</v>
      </c>
      <c r="BK998" s="215">
        <f>IF(VLOOKUP($AU998,'FE Source'!$A:$AK,28,FALSE)=0,"-",VLOOKUP($AU998,'FE Source'!$A:$AK,28,FALSE))</f>
        <v>3.75</v>
      </c>
      <c r="BL998" s="215">
        <f>IF(VLOOKUP($AU998,'FE Source'!$A:$AK,29,FALSE)=0,"-",VLOOKUP($AU998,'FE Source'!$A:$AK,29,FALSE))</f>
        <v>-11.64</v>
      </c>
      <c r="BM998" s="215">
        <f>IF(VLOOKUP($AU998,'FE Source'!$A:$AK,30,FALSE)=0,"-",VLOOKUP($AU998,'FE Source'!$A:$AK,30,FALSE))</f>
        <v>1.31</v>
      </c>
      <c r="BN998" t="str">
        <f>IF(VLOOKUP($AU998,'FE Source'!$A:$AK,31,FALSE)="No Specified Index","-",IF(VLOOKUP($AU998,'FE Source'!$A:$AK,31,FALSE)=0,"-",VLOOKUP($AU998,'FE Source'!$A:$AK,31,FALSE)))</f>
        <v>MSCI ACWI/Health Care</v>
      </c>
      <c r="BO998" s="217">
        <f>IF(VLOOKUP($AU998,'FE Source'!$A:$AK,32,FALSE)=0,"-",VLOOKUP($AU998,'FE Source'!$A:$AK,32,FALSE))</f>
        <v>36759</v>
      </c>
      <c r="BP998" s="18">
        <f>IF(VLOOKUP($AU998,'FE Source'!$AZ:$BC,2,FALSE)=0,"-",VLOOKUP($AU998,'FE Source'!$AZ:$BC,2,FALSE))</f>
        <v>0.04</v>
      </c>
      <c r="BQ998" s="18">
        <f>IF(VLOOKUP($AU998,'FE Source'!$AZ:$BC,3,FALSE)=0,"-",VLOOKUP($AU998,'FE Source'!$AZ:$BC,3,FALSE))</f>
        <v>-3.4</v>
      </c>
      <c r="BR998" s="18">
        <f>IF(VLOOKUP($AU998,'FE Source'!$AZ:$BC,4,FALSE)=0,"-",VLOOKUP($AU998,'FE Source'!$AZ:$BC,4,FALSE))</f>
        <v>-4.17</v>
      </c>
    </row>
    <row r="999" spans="3:70" ht="15">
      <c r="C999" s="650" t="str">
        <f>INDEX('UT - Retail'!$B$7:$B$1409,MATCH(AU999,'UT - Retail'!$U$7:$U$1409,0),1)</f>
        <v>United Global Healthcare Acc USD</v>
      </c>
      <c r="D999" s="650"/>
      <c r="E999" s="618" t="str">
        <f>VLOOKUP(C999,'UT - Retail'!$B:$K,8,FALSE)</f>
        <v>Equities</v>
      </c>
      <c r="F999" s="618" t="str">
        <f>VLOOKUP(C999,'UT - Retail'!$B:$K,9,FALSE)</f>
        <v>Global</v>
      </c>
      <c r="G999" s="618" t="str">
        <f>VLOOKUP(C999,'UT - Retail'!$B:$K,10,FALSE)</f>
        <v>Healthcare</v>
      </c>
      <c r="H999" s="82" t="str">
        <f>VLOOKUP(C999,'UT - Retail'!$B:$N,13,FALSE)</f>
        <v>No</v>
      </c>
      <c r="I999" s="82" t="str">
        <f>VLOOKUP(C999,'UT - Retail'!$B:$Q,14,FALSE)</f>
        <v>No</v>
      </c>
      <c r="J999" s="618" t="str">
        <f>VLOOKUP(C999,'UT - Retail'!$B:$Q,11,FALSE)</f>
        <v>No</v>
      </c>
      <c r="K999" s="130" t="str">
        <f>VLOOKUP(C999,'UT - Retail'!$B:$P,15,FALSE)</f>
        <v>Yes</v>
      </c>
      <c r="L999" s="82" t="str">
        <f>VLOOKUP(C999,'UT - Retail'!$B:$Q,16,FALSE)</f>
        <v>iFast</v>
      </c>
      <c r="M999" s="618" t="str">
        <f>VLOOKUP(C999,'UT - Retail'!$B:$K,6,FALSE)</f>
        <v>USD</v>
      </c>
      <c r="N999" s="618" t="str">
        <f>IFERROR(IF(MATCH(C999,'Portfolio Construction'!$AL:$AL,0),"Yes","No"),"No")</f>
        <v>No</v>
      </c>
      <c r="O999" s="618" t="str">
        <f>IFERROR(IF(MATCH(C999,'Portfolio Construction'!$AN:$AN,0),"Yes","No"),"No")</f>
        <v>No</v>
      </c>
      <c r="P999" s="618" t="str">
        <f>IFERROR(IF(MATCH(C999,'Portfolio Construction'!$AP:$AP,0),"Yes","No"),"No")</f>
        <v>No</v>
      </c>
      <c r="Q999" s="618" t="str">
        <f>IFERROR(IF(MATCH(C999,'Portfolio Construction'!$AR:$AR,0),"Yes","No"),"No")</f>
        <v>No</v>
      </c>
      <c r="R999" s="618" t="str">
        <f>IFERROR(IF(MATCH(C999,'Portfolio Construction'!$AT:$AT,0),"Yes","No"),"No")</f>
        <v>No</v>
      </c>
      <c r="S999" s="618" t="str">
        <f>IFERROR(IF(MATCH(C999,'Portfolio Construction'!$AV:$AV,0),"Yes","No"),"No")</f>
        <v>No</v>
      </c>
      <c r="T999" s="618" t="str">
        <f>IFERROR(IF(MATCH(C999,'Portfolio Construction'!$AX:$AX,0),"Yes","No"),"No")</f>
        <v>No</v>
      </c>
      <c r="U999" s="618" t="str">
        <f>IFERROR(IF(MATCH(C999,'Portfolio Construction'!$AZ:$AZ,0),"Yes","No"),"No")</f>
        <v>No</v>
      </c>
      <c r="V999" s="618" t="str">
        <f>IFERROR(IF(MATCH(C999,'Portfolio Construction'!$BB:$BB,0),"Yes","No"),"No")</f>
        <v>No</v>
      </c>
      <c r="W999" s="618">
        <f>IF(VLOOKUP($AU999,'FE Source'!$A:$W,3,FALSE)=0,"-",VLOOKUP($AU999,'FE Source'!$A:$W,3,FALSE))</f>
        <v>-6.92</v>
      </c>
      <c r="X999" s="618">
        <f>IF(VLOOKUP($AU999,'FE Source'!$A:$W,4,FALSE)=0,"-",VLOOKUP($AU999,'FE Source'!$A:$W,4,FALSE))</f>
        <v>0.8</v>
      </c>
      <c r="Y999" s="618">
        <f>IF(VLOOKUP($AU999,'FE Source'!$A:$W,5,FALSE)=0,"-",VLOOKUP($AU999,'FE Source'!$A:$W,5,FALSE))</f>
        <v>-11.8</v>
      </c>
      <c r="Z999" s="618">
        <f>IF(VLOOKUP($AU999,'FE Source'!$A:$W,6,FALSE)=0,"-",VLOOKUP($AU999,'FE Source'!$A:$W,6,FALSE))</f>
        <v>-11.54</v>
      </c>
      <c r="AA999" s="618">
        <f>IF(VLOOKUP($AU999,'FE Source'!$A:$W,7,FALSE)=0,"-",VLOOKUP($AU999,'FE Source'!$A:$W,7,FALSE))</f>
        <v>-0.76</v>
      </c>
      <c r="AB999" s="618">
        <f>IF(VLOOKUP($AU999,'FE Source'!$A:$W,8,FALSE)=0,"-",VLOOKUP($AU999,'FE Source'!$A:$W,8,FALSE))</f>
        <v>0.14000000000000001</v>
      </c>
      <c r="AC999" s="632">
        <f>IF(VLOOKUP($AU999,'FE Source'!$A:$W,9,FALSE)=0,"-",VLOOKUP($AU999,'FE Source'!$A:$W,9,FALSE))</f>
        <v>4.0599999999999996</v>
      </c>
      <c r="AD999" s="634">
        <f>IF(VLOOKUP($AU999,'FE Source'!$A:$W,10,FALSE)=0,"-",VLOOKUP($AU999,'FE Source'!$A:$W,10,FALSE))</f>
        <v>0.98</v>
      </c>
      <c r="AE999" s="618">
        <f>IF(VLOOKUP($AU999,'FE Source'!$A:$W,11,FALSE)=0,"-",VLOOKUP($AU999,'FE Source'!$A:$W,11,FALSE))</f>
        <v>10.66</v>
      </c>
      <c r="AF999" s="618" t="str">
        <f>IF(VLOOKUP($AU999,'FE Source'!$A:$W,12,FALSE)=0,"-",VLOOKUP($AU999,'FE Source'!$A:$W,12,FALSE))</f>
        <v>-</v>
      </c>
      <c r="AG999" s="618">
        <f>IF(VLOOKUP($AU999,'FE Source'!$A:$W,14,FALSE)=0,"-",VLOOKUP($AU999,'FE Source'!$A:$W,14,FALSE))</f>
        <v>-16.809999999999999</v>
      </c>
      <c r="AH999" s="102"/>
      <c r="AI999" s="618">
        <f>IF(VLOOKUP($AU999,'FE Source'!$A:$Y,20,FALSE)=0,"-",VLOOKUP($AU999,'FE Source'!$A:$Y,20,FALSE))</f>
        <v>105.68</v>
      </c>
      <c r="AJ999" s="102"/>
      <c r="AK999" s="102"/>
      <c r="AL999" s="632">
        <f>IF(VLOOKUP($AU999,'FE Source'!$A:$Y,19,FALSE)=0,"-",VLOOKUP($AU999,'FE Source'!$A:$Y,19,FALSE))</f>
        <v>105.36</v>
      </c>
      <c r="AM999" s="102"/>
      <c r="AN999" s="635">
        <f>IF(VLOOKUP($AU999,'FE Source'!$A:$W,13,FALSE)=0,"-",VLOOKUP($AU999,'FE Source'!$A:$W,13,FALSE))</f>
        <v>519</v>
      </c>
      <c r="AO999" s="634" t="str">
        <f>IF(J999="no","-",IF(VLOOKUP($AU999,'FE Source'!$A:$W,15,FALSE)=0,"-",VLOOKUP($AU999,'FE Source'!$A:$W,15,FALSE)))</f>
        <v>-</v>
      </c>
      <c r="AP999" s="618" t="str">
        <f>IF(AO999="-","-",IF(VLOOKUP($AU999,'FE Source'!$A:$Z,21,FALSE)=0,"-",IF(VLOOKUP($AU999,'FE Source'!$A:$Z,21,FALSE)=2,"Semi-Annual",IF(VLOOKUP($AU999,'FE Source'!$A:$Z,21,FALSE)=4,"Quarterly",IF(VLOOKUP($AU999,'FE Source'!$A:$Z,21,FALSE)=12,"Monthly","Annual")))))</f>
        <v>-</v>
      </c>
      <c r="AQ999" s="632">
        <f t="array" ref="AQ999">IF(VLOOKUP($AU999,'FE Source'!$A:$W,16,FALSE)=0,"-",VLOOKUP($AU999,'FE Source'!$A:$W,16,FALSE))</f>
        <v>1.99</v>
      </c>
      <c r="AR999" s="636" t="str">
        <f>IF(VLOOKUP($AU999,'FE Source'!$A:$W,17,FALSE)=0,"-",VLOOKUP($AU999,'FE Source'!$A:$W,17,FALSE))</f>
        <v>-</v>
      </c>
      <c r="AS999" s="634">
        <f>IF(VLOOKUP($AU999,'FE Source'!$AN:$AS,4,FALSE)="",VLOOKUP($AU999,'FE Source'!$AN:$AS,3,FALSE),VLOOKUP($AU999,'FE Source'!$AN:$AS,4,FALSE))</f>
        <v>5.78</v>
      </c>
      <c r="AT999" s="637">
        <f>IF(VLOOKUP($AU999,'FE Source'!$AN:$AS,5,FALSE)=0,"-",VLOOKUP($AU999,'FE Source'!$AN:$AS,5,FALSE))</f>
        <v>45782</v>
      </c>
      <c r="AU999" s="636" t="s">
        <v>772</v>
      </c>
      <c r="BE999" s="215">
        <f>IF(VLOOKUP($AU999,'FE Source'!$A:$AK,22,FALSE)=0,"-",VLOOKUP($AU999,'FE Source'!$A:$AK,22,FALSE))</f>
        <v>20.22</v>
      </c>
      <c r="BF999" s="215">
        <f>IF(VLOOKUP($AU999,'FE Source'!$A:$AK,23,FALSE)=0,"-",VLOOKUP($AU999,'FE Source'!$A:$AK,23,FALSE))</f>
        <v>-8.3800000000000008</v>
      </c>
      <c r="BG999" s="215">
        <f>IF(VLOOKUP($AU999,'FE Source'!$A:$AK,24,FALSE)=0,"-",VLOOKUP($AU999,'FE Source'!$A:$AK,24,FALSE))</f>
        <v>10.65</v>
      </c>
      <c r="BH999" s="215">
        <f>IF(VLOOKUP($AU999,'FE Source'!$A:$AK,25,FALSE)=0,"-",VLOOKUP($AU999,'FE Source'!$A:$AK,25,FALSE))</f>
        <v>-3.21</v>
      </c>
      <c r="BI999" s="215">
        <f>IF(VLOOKUP($AU999,'FE Source'!$A:$AK,26,FALSE)=0,"-",VLOOKUP($AU999,'FE Source'!$A:$AK,26,FALSE))</f>
        <v>26.9</v>
      </c>
      <c r="BJ999" s="215">
        <f>IF(VLOOKUP($AU999,'FE Source'!$A:$AK,27,FALSE)=0,"-",VLOOKUP($AU999,'FE Source'!$A:$AK,27,FALSE))</f>
        <v>21.02</v>
      </c>
      <c r="BK999" s="215">
        <f>IF(VLOOKUP($AU999,'FE Source'!$A:$AK,28,FALSE)=0,"-",VLOOKUP($AU999,'FE Source'!$A:$AK,28,FALSE))</f>
        <v>3.75</v>
      </c>
      <c r="BL999" s="215">
        <f>IF(VLOOKUP($AU999,'FE Source'!$A:$AK,29,FALSE)=0,"-",VLOOKUP($AU999,'FE Source'!$A:$AK,29,FALSE))</f>
        <v>-11.64</v>
      </c>
      <c r="BM999" s="215">
        <f>IF(VLOOKUP($AU999,'FE Source'!$A:$AK,30,FALSE)=0,"-",VLOOKUP($AU999,'FE Source'!$A:$AK,30,FALSE))</f>
        <v>1.31</v>
      </c>
      <c r="BN999" t="str">
        <f>IF(VLOOKUP($AU999,'FE Source'!$A:$AK,31,FALSE)="No Specified Index","-",IF(VLOOKUP($AU999,'FE Source'!$A:$AK,31,FALSE)=0,"-",VLOOKUP($AU999,'FE Source'!$A:$AK,31,FALSE)))</f>
        <v>MSCI ACWI/Health Care</v>
      </c>
      <c r="BO999" s="217">
        <f>IF(VLOOKUP($AU999,'FE Source'!$A:$AK,32,FALSE)=0,"-",VLOOKUP($AU999,'FE Source'!$A:$AK,32,FALSE))</f>
        <v>36759</v>
      </c>
      <c r="BP999" s="18">
        <f>IF(VLOOKUP($AU999,'FE Source'!$AZ:$BC,2,FALSE)=0,"-",VLOOKUP($AU999,'FE Source'!$AZ:$BC,2,FALSE))</f>
        <v>0.04</v>
      </c>
      <c r="BQ999" s="18">
        <f>IF(VLOOKUP($AU999,'FE Source'!$AZ:$BC,3,FALSE)=0,"-",VLOOKUP($AU999,'FE Source'!$AZ:$BC,3,FALSE))</f>
        <v>-3.4</v>
      </c>
      <c r="BR999" s="18">
        <f>IF(VLOOKUP($AU999,'FE Source'!$AZ:$BC,4,FALSE)=0,"-",VLOOKUP($AU999,'FE Source'!$AZ:$BC,4,FALSE))</f>
        <v>-4.17</v>
      </c>
    </row>
    <row r="1000" spans="3:70" ht="15">
      <c r="C1000" s="650" t="str">
        <f>INDEX('UT - Retail'!$B$7:$B$1409,MATCH(AU1000,'UT - Retail'!$U$7:$U$1409,0),1)</f>
        <v>United Global Innovation A Acc SGD</v>
      </c>
      <c r="D1000" s="650"/>
      <c r="E1000" s="618" t="str">
        <f>VLOOKUP(C1000,'UT - Retail'!$B:$K,8,FALSE)</f>
        <v>Equities</v>
      </c>
      <c r="F1000" s="618" t="str">
        <f>VLOOKUP(C1000,'UT - Retail'!$B:$K,9,FALSE)</f>
        <v>Global</v>
      </c>
      <c r="G1000" s="618" t="str">
        <f>VLOOKUP(C1000,'UT - Retail'!$B:$K,10,FALSE)</f>
        <v>New Economy</v>
      </c>
      <c r="H1000" s="82" t="str">
        <f>VLOOKUP(C1000,'UT - Retail'!$B:$N,13,FALSE)</f>
        <v>No</v>
      </c>
      <c r="I1000" s="82" t="str">
        <f>VLOOKUP(C1000,'UT - Retail'!$B:$Q,14,FALSE)</f>
        <v>No</v>
      </c>
      <c r="J1000" s="618" t="str">
        <f>VLOOKUP(C1000,'UT - Retail'!$B:$Q,11,FALSE)</f>
        <v>No</v>
      </c>
      <c r="K1000" s="130" t="str">
        <f>VLOOKUP(C1000,'UT - Retail'!$B:$P,15,FALSE)</f>
        <v>Yes</v>
      </c>
      <c r="L1000" s="82" t="str">
        <f>VLOOKUP(C1000,'UT - Retail'!$B:$Q,16,FALSE)</f>
        <v>iFast</v>
      </c>
      <c r="M1000" s="618" t="str">
        <f>VLOOKUP(C1000,'UT - Retail'!$B:$K,6,FALSE)</f>
        <v>SGD</v>
      </c>
      <c r="N1000" s="618" t="str">
        <f>IFERROR(IF(MATCH(C1000,'Portfolio Construction'!$AL:$AL,0),"Yes","No"),"No")</f>
        <v>No</v>
      </c>
      <c r="O1000" s="618" t="str">
        <f>IFERROR(IF(MATCH(C1000,'Portfolio Construction'!$AN:$AN,0),"Yes","No"),"No")</f>
        <v>No</v>
      </c>
      <c r="P1000" s="618" t="str">
        <f>IFERROR(IF(MATCH(C1000,'Portfolio Construction'!$AP:$AP,0),"Yes","No"),"No")</f>
        <v>No</v>
      </c>
      <c r="Q1000" s="618" t="str">
        <f>IFERROR(IF(MATCH(C1000,'Portfolio Construction'!$AR:$AR,0),"Yes","No"),"No")</f>
        <v>No</v>
      </c>
      <c r="R1000" s="618" t="str">
        <f>IFERROR(IF(MATCH(C1000,'Portfolio Construction'!$AT:$AT,0),"Yes","No"),"No")</f>
        <v>No</v>
      </c>
      <c r="S1000" s="618" t="str">
        <f>IFERROR(IF(MATCH(C1000,'Portfolio Construction'!$AV:$AV,0),"Yes","No"),"No")</f>
        <v>No</v>
      </c>
      <c r="T1000" s="618" t="str">
        <f>IFERROR(IF(MATCH(C1000,'Portfolio Construction'!$AX:$AX,0),"Yes","No"),"No")</f>
        <v>No</v>
      </c>
      <c r="U1000" s="618" t="str">
        <f>IFERROR(IF(MATCH(C1000,'Portfolio Construction'!$AZ:$AZ,0),"Yes","No"),"No")</f>
        <v>No</v>
      </c>
      <c r="V1000" s="618" t="str">
        <f>IFERROR(IF(MATCH(C1000,'Portfolio Construction'!$BB:$BB,0),"Yes","No"),"No")</f>
        <v>No</v>
      </c>
      <c r="W1000" s="618">
        <f>IF(VLOOKUP($AU1000,'FE Source'!$A:$W,3,FALSE)=0,"-",VLOOKUP($AU1000,'FE Source'!$A:$W,3,FALSE))</f>
        <v>-10.83</v>
      </c>
      <c r="X1000" s="618">
        <f>IF(VLOOKUP($AU1000,'FE Source'!$A:$W,4,FALSE)=0,"-",VLOOKUP($AU1000,'FE Source'!$A:$W,4,FALSE))</f>
        <v>8.77</v>
      </c>
      <c r="Y1000" s="618">
        <f>IF(VLOOKUP($AU1000,'FE Source'!$A:$W,5,FALSE)=0,"-",VLOOKUP($AU1000,'FE Source'!$A:$W,5,FALSE))</f>
        <v>-10</v>
      </c>
      <c r="Z1000" s="618">
        <f>IF(VLOOKUP($AU1000,'FE Source'!$A:$W,6,FALSE)=0,"-",VLOOKUP($AU1000,'FE Source'!$A:$W,6,FALSE))</f>
        <v>-3.38</v>
      </c>
      <c r="AA1000" s="618">
        <f>IF(VLOOKUP($AU1000,'FE Source'!$A:$W,7,FALSE)=0,"-",VLOOKUP($AU1000,'FE Source'!$A:$W,7,FALSE))</f>
        <v>5.67</v>
      </c>
      <c r="AB1000" s="618">
        <f>IF(VLOOKUP($AU1000,'FE Source'!$A:$W,8,FALSE)=0,"-",VLOOKUP($AU1000,'FE Source'!$A:$W,8,FALSE))</f>
        <v>4.53</v>
      </c>
      <c r="AC1000" s="632" t="str">
        <f>IF(VLOOKUP($AU1000,'FE Source'!$A:$W,9,FALSE)=0,"-",VLOOKUP($AU1000,'FE Source'!$A:$W,9,FALSE))</f>
        <v>-</v>
      </c>
      <c r="AD1000" s="634">
        <f>IF(VLOOKUP($AU1000,'FE Source'!$A:$W,10,FALSE)=0,"-",VLOOKUP($AU1000,'FE Source'!$A:$W,10,FALSE))</f>
        <v>0.92</v>
      </c>
      <c r="AE1000" s="618">
        <f>IF(VLOOKUP($AU1000,'FE Source'!$A:$W,11,FALSE)=0,"-",VLOOKUP($AU1000,'FE Source'!$A:$W,11,FALSE))</f>
        <v>17.43</v>
      </c>
      <c r="AF1000" s="618">
        <f>IF(VLOOKUP($AU1000,'FE Source'!$A:$W,12,FALSE)=0,"-",VLOOKUP($AU1000,'FE Source'!$A:$W,12,FALSE))</f>
        <v>0.08</v>
      </c>
      <c r="AG1000" s="618">
        <f>IF(VLOOKUP($AU1000,'FE Source'!$A:$W,14,FALSE)=0,"-",VLOOKUP($AU1000,'FE Source'!$A:$W,14,FALSE))</f>
        <v>-16.899999999999999</v>
      </c>
      <c r="AH1000" s="102"/>
      <c r="AI1000" s="618">
        <f>IF(VLOOKUP($AU1000,'FE Source'!$A:$Y,20,FALSE)=0,"-",VLOOKUP($AU1000,'FE Source'!$A:$Y,20,FALSE))</f>
        <v>82.44</v>
      </c>
      <c r="AJ1000" s="102"/>
      <c r="AK1000" s="102"/>
      <c r="AL1000" s="632">
        <f>IF(VLOOKUP($AU1000,'FE Source'!$A:$Y,19,FALSE)=0,"-",VLOOKUP($AU1000,'FE Source'!$A:$Y,19,FALSE))</f>
        <v>99.51</v>
      </c>
      <c r="AM1000" s="102"/>
      <c r="AN1000" s="635">
        <f>IF(VLOOKUP($AU1000,'FE Source'!$A:$W,13,FALSE)=0,"-",VLOOKUP($AU1000,'FE Source'!$A:$W,13,FALSE))</f>
        <v>90.3</v>
      </c>
      <c r="AO1000" s="634" t="str">
        <f>IF(J1000="no","-",IF(VLOOKUP($AU1000,'FE Source'!$A:$W,15,FALSE)=0,"-",VLOOKUP($AU1000,'FE Source'!$A:$W,15,FALSE)))</f>
        <v>-</v>
      </c>
      <c r="AP1000" s="618" t="str">
        <f>IF(AO1000="-","-",IF(VLOOKUP($AU1000,'FE Source'!$A:$Z,21,FALSE)=0,"-",IF(VLOOKUP($AU1000,'FE Source'!$A:$Z,21,FALSE)=2,"Semi-Annual",IF(VLOOKUP($AU1000,'FE Source'!$A:$Z,21,FALSE)=4,"Quarterly",IF(VLOOKUP($AU1000,'FE Source'!$A:$Z,21,FALSE)=12,"Monthly","Annual")))))</f>
        <v>-</v>
      </c>
      <c r="AQ1000" s="632" t="str">
        <f t="array" ref="AQ1000">IF(VLOOKUP($AU1000,'FE Source'!$A:$W,16,FALSE)=0,"-",VLOOKUP($AU1000,'FE Source'!$A:$W,16,FALSE))</f>
        <v>-</v>
      </c>
      <c r="AR1000" s="636" t="str">
        <f>IF(VLOOKUP($AU1000,'FE Source'!$A:$W,17,FALSE)=0,"-",VLOOKUP($AU1000,'FE Source'!$A:$W,17,FALSE))</f>
        <v>Negative</v>
      </c>
      <c r="AS1000" s="634">
        <f>IF(VLOOKUP($AU1000,'FE Source'!$AN:$AS,4,FALSE)="",VLOOKUP($AU1000,'FE Source'!$AN:$AS,3,FALSE),VLOOKUP($AU1000,'FE Source'!$AN:$AS,4,FALSE))</f>
        <v>1.37</v>
      </c>
      <c r="AT1000" s="637">
        <f>IF(VLOOKUP($AU1000,'FE Source'!$AN:$AS,5,FALSE)=0,"-",VLOOKUP($AU1000,'FE Source'!$AN:$AS,5,FALSE))</f>
        <v>45782</v>
      </c>
      <c r="AU1000" s="636" t="s">
        <v>6030</v>
      </c>
      <c r="BE1000" s="215" t="str">
        <f>IF(VLOOKUP($AU1000,'FE Source'!$A:$AK,22,FALSE)=0,"-",VLOOKUP($AU1000,'FE Source'!$A:$AK,22,FALSE))</f>
        <v>-</v>
      </c>
      <c r="BF1000" s="215" t="str">
        <f>IF(VLOOKUP($AU1000,'FE Source'!$A:$AK,23,FALSE)=0,"-",VLOOKUP($AU1000,'FE Source'!$A:$AK,23,FALSE))</f>
        <v>-</v>
      </c>
      <c r="BG1000" s="215" t="str">
        <f>IF(VLOOKUP($AU1000,'FE Source'!$A:$AK,24,FALSE)=0,"-",VLOOKUP($AU1000,'FE Source'!$A:$AK,24,FALSE))</f>
        <v>-</v>
      </c>
      <c r="BH1000" s="215" t="str">
        <f>IF(VLOOKUP($AU1000,'FE Source'!$A:$AK,25,FALSE)=0,"-",VLOOKUP($AU1000,'FE Source'!$A:$AK,25,FALSE))</f>
        <v>-</v>
      </c>
      <c r="BI1000" s="215" t="str">
        <f>IF(VLOOKUP($AU1000,'FE Source'!$A:$AK,26,FALSE)=0,"-",VLOOKUP($AU1000,'FE Source'!$A:$AK,26,FALSE))</f>
        <v>-</v>
      </c>
      <c r="BJ1000" s="215">
        <f>IF(VLOOKUP($AU1000,'FE Source'!$A:$AK,27,FALSE)=0,"-",VLOOKUP($AU1000,'FE Source'!$A:$AK,27,FALSE))</f>
        <v>40.799999999999997</v>
      </c>
      <c r="BK1000" s="215">
        <f>IF(VLOOKUP($AU1000,'FE Source'!$A:$AK,28,FALSE)=0,"-",VLOOKUP($AU1000,'FE Source'!$A:$AK,28,FALSE))</f>
        <v>6.7</v>
      </c>
      <c r="BL1000" s="215">
        <f>IF(VLOOKUP($AU1000,'FE Source'!$A:$AK,29,FALSE)=0,"-",VLOOKUP($AU1000,'FE Source'!$A:$AK,29,FALSE))</f>
        <v>-37.659999999999997</v>
      </c>
      <c r="BM1000" s="215">
        <f>IF(VLOOKUP($AU1000,'FE Source'!$A:$AK,30,FALSE)=0,"-",VLOOKUP($AU1000,'FE Source'!$A:$AK,30,FALSE))</f>
        <v>27.72</v>
      </c>
      <c r="BN1000" t="str">
        <f>IF(VLOOKUP($AU1000,'FE Source'!$A:$AK,31,FALSE)="No Specified Index","-",IF(VLOOKUP($AU1000,'FE Source'!$A:$AK,31,FALSE)=0,"-",VLOOKUP($AU1000,'FE Source'!$A:$AK,31,FALSE)))</f>
        <v>MSCI All Countries World Index</v>
      </c>
      <c r="BO1000" s="217">
        <f>IF(VLOOKUP($AU1000,'FE Source'!$A:$AK,32,FALSE)=0,"-",VLOOKUP($AU1000,'FE Source'!$A:$AK,32,FALSE))</f>
        <v>43683</v>
      </c>
      <c r="BP1000" s="18" t="str">
        <f>IF(VLOOKUP($AU1000,'FE Source'!$AZ:$BC,2,FALSE)=0,"-",VLOOKUP($AU1000,'FE Source'!$AZ:$BC,2,FALSE))</f>
        <v>-</v>
      </c>
      <c r="BQ1000" s="18" t="str">
        <f>IF(VLOOKUP($AU1000,'FE Source'!$AZ:$BC,3,FALSE)=0,"-",VLOOKUP($AU1000,'FE Source'!$AZ:$BC,3,FALSE))</f>
        <v>-</v>
      </c>
      <c r="BR1000" s="18" t="str">
        <f>IF(VLOOKUP($AU1000,'FE Source'!$AZ:$BC,4,FALSE)=0,"-",VLOOKUP($AU1000,'FE Source'!$AZ:$BC,4,FALSE))</f>
        <v>-</v>
      </c>
    </row>
    <row r="1001" spans="3:70" ht="15">
      <c r="C1001" s="650" t="str">
        <f>INDEX('UT - Retail'!$B$7:$B$1409,MATCH(AU1001,'UT - Retail'!$U$7:$U$1409,0),1)</f>
        <v>United Global Innovation A Acc SGD-H</v>
      </c>
      <c r="D1001" s="650"/>
      <c r="E1001" s="618" t="str">
        <f>VLOOKUP(C1001,'UT - Retail'!$B:$K,8,FALSE)</f>
        <v>Equities</v>
      </c>
      <c r="F1001" s="618" t="str">
        <f>VLOOKUP(C1001,'UT - Retail'!$B:$K,9,FALSE)</f>
        <v>Global</v>
      </c>
      <c r="G1001" s="618" t="str">
        <f>VLOOKUP(C1001,'UT - Retail'!$B:$K,10,FALSE)</f>
        <v>New Economy</v>
      </c>
      <c r="H1001" s="82" t="str">
        <f>VLOOKUP(C1001,'UT - Retail'!$B:$N,13,FALSE)</f>
        <v>No</v>
      </c>
      <c r="I1001" s="82" t="str">
        <f>VLOOKUP(C1001,'UT - Retail'!$B:$Q,14,FALSE)</f>
        <v>No</v>
      </c>
      <c r="J1001" s="618" t="str">
        <f>VLOOKUP(C1001,'UT - Retail'!$B:$Q,11,FALSE)</f>
        <v>No</v>
      </c>
      <c r="K1001" s="130" t="str">
        <f>VLOOKUP(C1001,'UT - Retail'!$B:$P,15,FALSE)</f>
        <v>Yes</v>
      </c>
      <c r="L1001" s="82" t="str">
        <f>VLOOKUP(C1001,'UT - Retail'!$B:$Q,16,FALSE)</f>
        <v>Both</v>
      </c>
      <c r="M1001" s="618" t="str">
        <f>VLOOKUP(C1001,'UT - Retail'!$B:$K,6,FALSE)</f>
        <v>SGD</v>
      </c>
      <c r="N1001" s="618" t="str">
        <f>IFERROR(IF(MATCH(C1001,'Portfolio Construction'!$AL:$AL,0),"Yes","No"),"No")</f>
        <v>No</v>
      </c>
      <c r="O1001" s="618" t="str">
        <f>IFERROR(IF(MATCH(C1001,'Portfolio Construction'!$AN:$AN,0),"Yes","No"),"No")</f>
        <v>No</v>
      </c>
      <c r="P1001" s="618" t="str">
        <f>IFERROR(IF(MATCH(C1001,'Portfolio Construction'!$AP:$AP,0),"Yes","No"),"No")</f>
        <v>No</v>
      </c>
      <c r="Q1001" s="618" t="str">
        <f>IFERROR(IF(MATCH(C1001,'Portfolio Construction'!$AR:$AR,0),"Yes","No"),"No")</f>
        <v>No</v>
      </c>
      <c r="R1001" s="618" t="str">
        <f>IFERROR(IF(MATCH(C1001,'Portfolio Construction'!$AT:$AT,0),"Yes","No"),"No")</f>
        <v>No</v>
      </c>
      <c r="S1001" s="618" t="str">
        <f>IFERROR(IF(MATCH(C1001,'Portfolio Construction'!$AV:$AV,0),"Yes","No"),"No")</f>
        <v>No</v>
      </c>
      <c r="T1001" s="618" t="str">
        <f>IFERROR(IF(MATCH(C1001,'Portfolio Construction'!$AX:$AX,0),"Yes","No"),"No")</f>
        <v>No</v>
      </c>
      <c r="U1001" s="618" t="str">
        <f>IFERROR(IF(MATCH(C1001,'Portfolio Construction'!$AZ:$AZ,0),"Yes","No"),"No")</f>
        <v>No</v>
      </c>
      <c r="V1001" s="618" t="str">
        <f>IFERROR(IF(MATCH(C1001,'Portfolio Construction'!$BB:$BB,0),"Yes","No"),"No")</f>
        <v>No</v>
      </c>
      <c r="W1001" s="618">
        <f>IF(VLOOKUP($AU1001,'FE Source'!$A:$W,3,FALSE)=0,"-",VLOOKUP($AU1001,'FE Source'!$A:$W,3,FALSE))</f>
        <v>-6.19</v>
      </c>
      <c r="X1001" s="618">
        <f>IF(VLOOKUP($AU1001,'FE Source'!$A:$W,4,FALSE)=0,"-",VLOOKUP($AU1001,'FE Source'!$A:$W,4,FALSE))</f>
        <v>13.01</v>
      </c>
      <c r="Y1001" s="618">
        <f>IF(VLOOKUP($AU1001,'FE Source'!$A:$W,5,FALSE)=0,"-",VLOOKUP($AU1001,'FE Source'!$A:$W,5,FALSE))</f>
        <v>-7.7</v>
      </c>
      <c r="Z1001" s="618">
        <f>IF(VLOOKUP($AU1001,'FE Source'!$A:$W,6,FALSE)=0,"-",VLOOKUP($AU1001,'FE Source'!$A:$W,6,FALSE))</f>
        <v>-0.64</v>
      </c>
      <c r="AA1001" s="618">
        <f>IF(VLOOKUP($AU1001,'FE Source'!$A:$W,7,FALSE)=0,"-",VLOOKUP($AU1001,'FE Source'!$A:$W,7,FALSE))</f>
        <v>6.46</v>
      </c>
      <c r="AB1001" s="618">
        <f>IF(VLOOKUP($AU1001,'FE Source'!$A:$W,8,FALSE)=0,"-",VLOOKUP($AU1001,'FE Source'!$A:$W,8,FALSE))</f>
        <v>5.32</v>
      </c>
      <c r="AC1001" s="632" t="str">
        <f>IF(VLOOKUP($AU1001,'FE Source'!$A:$W,9,FALSE)=0,"-",VLOOKUP($AU1001,'FE Source'!$A:$W,9,FALSE))</f>
        <v>-</v>
      </c>
      <c r="AD1001" s="634">
        <f>IF(VLOOKUP($AU1001,'FE Source'!$A:$W,10,FALSE)=0,"-",VLOOKUP($AU1001,'FE Source'!$A:$W,10,FALSE))</f>
        <v>1.01</v>
      </c>
      <c r="AE1001" s="618">
        <f>IF(VLOOKUP($AU1001,'FE Source'!$A:$W,11,FALSE)=0,"-",VLOOKUP($AU1001,'FE Source'!$A:$W,11,FALSE))</f>
        <v>19.41</v>
      </c>
      <c r="AF1001" s="618">
        <f>IF(VLOOKUP($AU1001,'FE Source'!$A:$W,12,FALSE)=0,"-",VLOOKUP($AU1001,'FE Source'!$A:$W,12,FALSE))</f>
        <v>0.09</v>
      </c>
      <c r="AG1001" s="618">
        <f>IF(VLOOKUP($AU1001,'FE Source'!$A:$W,14,FALSE)=0,"-",VLOOKUP($AU1001,'FE Source'!$A:$W,14,FALSE))</f>
        <v>-17.350000000000001</v>
      </c>
      <c r="AH1001" s="102"/>
      <c r="AI1001" s="618">
        <f>IF(VLOOKUP($AU1001,'FE Source'!$A:$Y,20,FALSE)=0,"-",VLOOKUP($AU1001,'FE Source'!$A:$Y,20,FALSE))</f>
        <v>89.39</v>
      </c>
      <c r="AJ1001" s="102"/>
      <c r="AK1001" s="102"/>
      <c r="AL1001" s="632">
        <f>IF(VLOOKUP($AU1001,'FE Source'!$A:$Y,19,FALSE)=0,"-",VLOOKUP($AU1001,'FE Source'!$A:$Y,19,FALSE))</f>
        <v>103.43</v>
      </c>
      <c r="AM1001" s="102"/>
      <c r="AN1001" s="635">
        <f>IF(VLOOKUP($AU1001,'FE Source'!$A:$W,13,FALSE)=0,"-",VLOOKUP($AU1001,'FE Source'!$A:$W,13,FALSE))</f>
        <v>90.3</v>
      </c>
      <c r="AO1001" s="634" t="str">
        <f>IF(J1001="no","-",IF(VLOOKUP($AU1001,'FE Source'!$A:$W,15,FALSE)=0,"-",VLOOKUP($AU1001,'FE Source'!$A:$W,15,FALSE)))</f>
        <v>-</v>
      </c>
      <c r="AP1001" s="618" t="str">
        <f>IF(AO1001="-","-",IF(VLOOKUP($AU1001,'FE Source'!$A:$Z,21,FALSE)=0,"-",IF(VLOOKUP($AU1001,'FE Source'!$A:$Z,21,FALSE)=2,"Semi-Annual",IF(VLOOKUP($AU1001,'FE Source'!$A:$Z,21,FALSE)=4,"Quarterly",IF(VLOOKUP($AU1001,'FE Source'!$A:$Z,21,FALSE)=12,"Monthly","Annual")))))</f>
        <v>-</v>
      </c>
      <c r="AQ1001" s="632" t="str">
        <f t="array" ref="AQ1001">IF(VLOOKUP($AU1001,'FE Source'!$A:$W,16,FALSE)=0,"-",VLOOKUP($AU1001,'FE Source'!$A:$W,16,FALSE))</f>
        <v>-</v>
      </c>
      <c r="AR1001" s="636" t="str">
        <f>IF(VLOOKUP($AU1001,'FE Source'!$A:$W,17,FALSE)=0,"-",VLOOKUP($AU1001,'FE Source'!$A:$W,17,FALSE))</f>
        <v>-</v>
      </c>
      <c r="AS1001" s="634">
        <f>IF(VLOOKUP($AU1001,'FE Source'!$AN:$AS,4,FALSE)="",VLOOKUP($AU1001,'FE Source'!$AN:$AS,3,FALSE),VLOOKUP($AU1001,'FE Source'!$AN:$AS,4,FALSE))</f>
        <v>1.35</v>
      </c>
      <c r="AT1001" s="637">
        <f>IF(VLOOKUP($AU1001,'FE Source'!$AN:$AS,5,FALSE)=0,"-",VLOOKUP($AU1001,'FE Source'!$AN:$AS,5,FALSE))</f>
        <v>45782</v>
      </c>
      <c r="AU1001" s="636" t="s">
        <v>6031</v>
      </c>
      <c r="BE1001" s="215" t="str">
        <f>IF(VLOOKUP($AU1001,'FE Source'!$A:$AK,22,FALSE)=0,"-",VLOOKUP($AU1001,'FE Source'!$A:$AK,22,FALSE))</f>
        <v>-</v>
      </c>
      <c r="BF1001" s="215" t="str">
        <f>IF(VLOOKUP($AU1001,'FE Source'!$A:$AK,23,FALSE)=0,"-",VLOOKUP($AU1001,'FE Source'!$A:$AK,23,FALSE))</f>
        <v>-</v>
      </c>
      <c r="BG1001" s="215" t="str">
        <f>IF(VLOOKUP($AU1001,'FE Source'!$A:$AK,24,FALSE)=0,"-",VLOOKUP($AU1001,'FE Source'!$A:$AK,24,FALSE))</f>
        <v>-</v>
      </c>
      <c r="BH1001" s="215" t="str">
        <f>IF(VLOOKUP($AU1001,'FE Source'!$A:$AK,25,FALSE)=0,"-",VLOOKUP($AU1001,'FE Source'!$A:$AK,25,FALSE))</f>
        <v>-</v>
      </c>
      <c r="BI1001" s="215" t="str">
        <f>IF(VLOOKUP($AU1001,'FE Source'!$A:$AK,26,FALSE)=0,"-",VLOOKUP($AU1001,'FE Source'!$A:$AK,26,FALSE))</f>
        <v>-</v>
      </c>
      <c r="BJ1001" s="215">
        <f>IF(VLOOKUP($AU1001,'FE Source'!$A:$AK,27,FALSE)=0,"-",VLOOKUP($AU1001,'FE Source'!$A:$AK,27,FALSE))</f>
        <v>40.99</v>
      </c>
      <c r="BK1001" s="215">
        <f>IF(VLOOKUP($AU1001,'FE Source'!$A:$AK,28,FALSE)=0,"-",VLOOKUP($AU1001,'FE Source'!$A:$AK,28,FALSE))</f>
        <v>4.43</v>
      </c>
      <c r="BL1001" s="215">
        <f>IF(VLOOKUP($AU1001,'FE Source'!$A:$AK,29,FALSE)=0,"-",VLOOKUP($AU1001,'FE Source'!$A:$AK,29,FALSE))</f>
        <v>-37.950000000000003</v>
      </c>
      <c r="BM1001" s="215">
        <f>IF(VLOOKUP($AU1001,'FE Source'!$A:$AK,30,FALSE)=0,"-",VLOOKUP($AU1001,'FE Source'!$A:$AK,30,FALSE))</f>
        <v>27.57</v>
      </c>
      <c r="BN1001" t="str">
        <f>IF(VLOOKUP($AU1001,'FE Source'!$A:$AK,31,FALSE)="No Specified Index","-",IF(VLOOKUP($AU1001,'FE Source'!$A:$AK,31,FALSE)=0,"-",VLOOKUP($AU1001,'FE Source'!$A:$AK,31,FALSE)))</f>
        <v>MSCI All Countries World Index</v>
      </c>
      <c r="BO1001" s="217">
        <f>IF(VLOOKUP($AU1001,'FE Source'!$A:$AK,32,FALSE)=0,"-",VLOOKUP($AU1001,'FE Source'!$A:$AK,32,FALSE))</f>
        <v>43683</v>
      </c>
      <c r="BP1001" s="18" t="str">
        <f>IF(VLOOKUP($AU1001,'FE Source'!$AZ:$BC,2,FALSE)=0,"-",VLOOKUP($AU1001,'FE Source'!$AZ:$BC,2,FALSE))</f>
        <v>-</v>
      </c>
      <c r="BQ1001" s="18" t="str">
        <f>IF(VLOOKUP($AU1001,'FE Source'!$AZ:$BC,3,FALSE)=0,"-",VLOOKUP($AU1001,'FE Source'!$AZ:$BC,3,FALSE))</f>
        <v>-</v>
      </c>
      <c r="BR1001" s="18" t="str">
        <f>IF(VLOOKUP($AU1001,'FE Source'!$AZ:$BC,4,FALSE)=0,"-",VLOOKUP($AU1001,'FE Source'!$AZ:$BC,4,FALSE))</f>
        <v>-</v>
      </c>
    </row>
    <row r="1002" spans="3:70" ht="15">
      <c r="C1002" s="650" t="str">
        <f>INDEX('UT - Retail'!$B$7:$B$1409,MATCH(AU1002,'UT - Retail'!$U$7:$U$1409,0),1)</f>
        <v>United Global Innovation A Acc USD</v>
      </c>
      <c r="D1002" s="650"/>
      <c r="E1002" s="618" t="str">
        <f>VLOOKUP(C1002,'UT - Retail'!$B:$K,8,FALSE)</f>
        <v>Equities</v>
      </c>
      <c r="F1002" s="618" t="str">
        <f>VLOOKUP(C1002,'UT - Retail'!$B:$K,9,FALSE)</f>
        <v>Global</v>
      </c>
      <c r="G1002" s="618" t="str">
        <f>VLOOKUP(C1002,'UT - Retail'!$B:$K,10,FALSE)</f>
        <v>New Economy</v>
      </c>
      <c r="H1002" s="82" t="str">
        <f>VLOOKUP(C1002,'UT - Retail'!$B:$N,13,FALSE)</f>
        <v>No</v>
      </c>
      <c r="I1002" s="82" t="str">
        <f>VLOOKUP(C1002,'UT - Retail'!$B:$Q,14,FALSE)</f>
        <v>No</v>
      </c>
      <c r="J1002" s="618" t="str">
        <f>VLOOKUP(C1002,'UT - Retail'!$B:$Q,11,FALSE)</f>
        <v>No</v>
      </c>
      <c r="K1002" s="130" t="str">
        <f>VLOOKUP(C1002,'UT - Retail'!$B:$P,15,FALSE)</f>
        <v>No</v>
      </c>
      <c r="L1002" s="82" t="str">
        <f>VLOOKUP(C1002,'UT - Retail'!$B:$Q,16,FALSE)</f>
        <v>Both</v>
      </c>
      <c r="M1002" s="618" t="str">
        <f>VLOOKUP(C1002,'UT - Retail'!$B:$K,6,FALSE)</f>
        <v>USD</v>
      </c>
      <c r="N1002" s="618" t="str">
        <f>IFERROR(IF(MATCH(C1002,'Portfolio Construction'!$AL:$AL,0),"Yes","No"),"No")</f>
        <v>No</v>
      </c>
      <c r="O1002" s="618" t="str">
        <f>IFERROR(IF(MATCH(C1002,'Portfolio Construction'!$AN:$AN,0),"Yes","No"),"No")</f>
        <v>No</v>
      </c>
      <c r="P1002" s="618" t="str">
        <f>IFERROR(IF(MATCH(C1002,'Portfolio Construction'!$AP:$AP,0),"Yes","No"),"No")</f>
        <v>No</v>
      </c>
      <c r="Q1002" s="618" t="str">
        <f>IFERROR(IF(MATCH(C1002,'Portfolio Construction'!$AR:$AR,0),"Yes","No"),"No")</f>
        <v>No</v>
      </c>
      <c r="R1002" s="618" t="str">
        <f>IFERROR(IF(MATCH(C1002,'Portfolio Construction'!$AT:$AT,0),"Yes","No"),"No")</f>
        <v>No</v>
      </c>
      <c r="S1002" s="618" t="str">
        <f>IFERROR(IF(MATCH(C1002,'Portfolio Construction'!$AV:$AV,0),"Yes","No"),"No")</f>
        <v>No</v>
      </c>
      <c r="T1002" s="618" t="str">
        <f>IFERROR(IF(MATCH(C1002,'Portfolio Construction'!$AX:$AX,0),"Yes","No"),"No")</f>
        <v>No</v>
      </c>
      <c r="U1002" s="618" t="str">
        <f>IFERROR(IF(MATCH(C1002,'Portfolio Construction'!$AZ:$AZ,0),"Yes","No"),"No")</f>
        <v>No</v>
      </c>
      <c r="V1002" s="618" t="str">
        <f>IFERROR(IF(MATCH(C1002,'Portfolio Construction'!$BB:$BB,0),"Yes","No"),"No")</f>
        <v>No</v>
      </c>
      <c r="W1002" s="618">
        <f>IF(VLOOKUP($AU1002,'FE Source'!$A:$W,3,FALSE)=0,"-",VLOOKUP($AU1002,'FE Source'!$A:$W,3,FALSE))</f>
        <v>-10.82</v>
      </c>
      <c r="X1002" s="618">
        <f>IF(VLOOKUP($AU1002,'FE Source'!$A:$W,4,FALSE)=0,"-",VLOOKUP($AU1002,'FE Source'!$A:$W,4,FALSE))</f>
        <v>8.7799999999999994</v>
      </c>
      <c r="Y1002" s="618">
        <f>IF(VLOOKUP($AU1002,'FE Source'!$A:$W,5,FALSE)=0,"-",VLOOKUP($AU1002,'FE Source'!$A:$W,5,FALSE))</f>
        <v>-10.029999999999999</v>
      </c>
      <c r="Z1002" s="618">
        <f>IF(VLOOKUP($AU1002,'FE Source'!$A:$W,6,FALSE)=0,"-",VLOOKUP($AU1002,'FE Source'!$A:$W,6,FALSE))</f>
        <v>-3.42</v>
      </c>
      <c r="AA1002" s="618">
        <f>IF(VLOOKUP($AU1002,'FE Source'!$A:$W,7,FALSE)=0,"-",VLOOKUP($AU1002,'FE Source'!$A:$W,7,FALSE))</f>
        <v>5.69</v>
      </c>
      <c r="AB1002" s="618">
        <f>IF(VLOOKUP($AU1002,'FE Source'!$A:$W,8,FALSE)=0,"-",VLOOKUP($AU1002,'FE Source'!$A:$W,8,FALSE))</f>
        <v>4.51</v>
      </c>
      <c r="AC1002" s="632" t="str">
        <f>IF(VLOOKUP($AU1002,'FE Source'!$A:$W,9,FALSE)=0,"-",VLOOKUP($AU1002,'FE Source'!$A:$W,9,FALSE))</f>
        <v>-</v>
      </c>
      <c r="AD1002" s="634">
        <f>IF(VLOOKUP($AU1002,'FE Source'!$A:$W,10,FALSE)=0,"-",VLOOKUP($AU1002,'FE Source'!$A:$W,10,FALSE))</f>
        <v>0.92</v>
      </c>
      <c r="AE1002" s="618">
        <f>IF(VLOOKUP($AU1002,'FE Source'!$A:$W,11,FALSE)=0,"-",VLOOKUP($AU1002,'FE Source'!$A:$W,11,FALSE))</f>
        <v>17.399999999999999</v>
      </c>
      <c r="AF1002" s="618">
        <f>IF(VLOOKUP($AU1002,'FE Source'!$A:$W,12,FALSE)=0,"-",VLOOKUP($AU1002,'FE Source'!$A:$W,12,FALSE))</f>
        <v>0.08</v>
      </c>
      <c r="AG1002" s="618">
        <f>IF(VLOOKUP($AU1002,'FE Source'!$A:$W,14,FALSE)=0,"-",VLOOKUP($AU1002,'FE Source'!$A:$W,14,FALSE))</f>
        <v>-16.829999999999998</v>
      </c>
      <c r="AH1002" s="102"/>
      <c r="AI1002" s="618">
        <f>IF(VLOOKUP($AU1002,'FE Source'!$A:$Y,20,FALSE)=0,"-",VLOOKUP($AU1002,'FE Source'!$A:$Y,20,FALSE))</f>
        <v>82.2</v>
      </c>
      <c r="AJ1002" s="102"/>
      <c r="AK1002" s="102"/>
      <c r="AL1002" s="632">
        <f>IF(VLOOKUP($AU1002,'FE Source'!$A:$Y,19,FALSE)=0,"-",VLOOKUP($AU1002,'FE Source'!$A:$Y,19,FALSE))</f>
        <v>99.27</v>
      </c>
      <c r="AM1002" s="102"/>
      <c r="AN1002" s="635">
        <f>IF(VLOOKUP($AU1002,'FE Source'!$A:$W,13,FALSE)=0,"-",VLOOKUP($AU1002,'FE Source'!$A:$W,13,FALSE))</f>
        <v>90.3</v>
      </c>
      <c r="AO1002" s="634" t="str">
        <f>IF(J1002="no","-",IF(VLOOKUP($AU1002,'FE Source'!$A:$W,15,FALSE)=0,"-",VLOOKUP($AU1002,'FE Source'!$A:$W,15,FALSE)))</f>
        <v>-</v>
      </c>
      <c r="AP1002" s="618" t="str">
        <f>IF(AO1002="-","-",IF(VLOOKUP($AU1002,'FE Source'!$A:$Z,21,FALSE)=0,"-",IF(VLOOKUP($AU1002,'FE Source'!$A:$Z,21,FALSE)=2,"Semi-Annual",IF(VLOOKUP($AU1002,'FE Source'!$A:$Z,21,FALSE)=4,"Quarterly",IF(VLOOKUP($AU1002,'FE Source'!$A:$Z,21,FALSE)=12,"Monthly","Annual")))))</f>
        <v>-</v>
      </c>
      <c r="AQ1002" s="632" t="str">
        <f t="array" ref="AQ1002">IF(VLOOKUP($AU1002,'FE Source'!$A:$W,16,FALSE)=0,"-",VLOOKUP($AU1002,'FE Source'!$A:$W,16,FALSE))</f>
        <v>-</v>
      </c>
      <c r="AR1002" s="636" t="str">
        <f>IF(VLOOKUP($AU1002,'FE Source'!$A:$W,17,FALSE)=0,"-",VLOOKUP($AU1002,'FE Source'!$A:$W,17,FALSE))</f>
        <v>Negative</v>
      </c>
      <c r="AS1002" s="634">
        <f>IF(VLOOKUP($AU1002,'FE Source'!$AN:$AS,4,FALSE)="",VLOOKUP($AU1002,'FE Source'!$AN:$AS,3,FALSE),VLOOKUP($AU1002,'FE Source'!$AN:$AS,4,FALSE))</f>
        <v>1.45</v>
      </c>
      <c r="AT1002" s="637">
        <f>IF(VLOOKUP($AU1002,'FE Source'!$AN:$AS,5,FALSE)=0,"-",VLOOKUP($AU1002,'FE Source'!$AN:$AS,5,FALSE))</f>
        <v>45782</v>
      </c>
      <c r="AU1002" s="636" t="s">
        <v>6032</v>
      </c>
      <c r="BE1002" s="215" t="str">
        <f>IF(VLOOKUP($AU1002,'FE Source'!$A:$AK,22,FALSE)=0,"-",VLOOKUP($AU1002,'FE Source'!$A:$AK,22,FALSE))</f>
        <v>-</v>
      </c>
      <c r="BF1002" s="215" t="str">
        <f>IF(VLOOKUP($AU1002,'FE Source'!$A:$AK,23,FALSE)=0,"-",VLOOKUP($AU1002,'FE Source'!$A:$AK,23,FALSE))</f>
        <v>-</v>
      </c>
      <c r="BG1002" s="215" t="str">
        <f>IF(VLOOKUP($AU1002,'FE Source'!$A:$AK,24,FALSE)=0,"-",VLOOKUP($AU1002,'FE Source'!$A:$AK,24,FALSE))</f>
        <v>-</v>
      </c>
      <c r="BH1002" s="215" t="str">
        <f>IF(VLOOKUP($AU1002,'FE Source'!$A:$AK,25,FALSE)=0,"-",VLOOKUP($AU1002,'FE Source'!$A:$AK,25,FALSE))</f>
        <v>-</v>
      </c>
      <c r="BI1002" s="215" t="str">
        <f>IF(VLOOKUP($AU1002,'FE Source'!$A:$AK,26,FALSE)=0,"-",VLOOKUP($AU1002,'FE Source'!$A:$AK,26,FALSE))</f>
        <v>-</v>
      </c>
      <c r="BJ1002" s="215">
        <f>IF(VLOOKUP($AU1002,'FE Source'!$A:$AK,27,FALSE)=0,"-",VLOOKUP($AU1002,'FE Source'!$A:$AK,27,FALSE))</f>
        <v>40.9</v>
      </c>
      <c r="BK1002" s="215">
        <f>IF(VLOOKUP($AU1002,'FE Source'!$A:$AK,28,FALSE)=0,"-",VLOOKUP($AU1002,'FE Source'!$A:$AK,28,FALSE))</f>
        <v>6.7</v>
      </c>
      <c r="BL1002" s="215">
        <f>IF(VLOOKUP($AU1002,'FE Source'!$A:$AK,29,FALSE)=0,"-",VLOOKUP($AU1002,'FE Source'!$A:$AK,29,FALSE))</f>
        <v>-37.67</v>
      </c>
      <c r="BM1002" s="215">
        <f>IF(VLOOKUP($AU1002,'FE Source'!$A:$AK,30,FALSE)=0,"-",VLOOKUP($AU1002,'FE Source'!$A:$AK,30,FALSE))</f>
        <v>27.71</v>
      </c>
      <c r="BN1002" t="str">
        <f>IF(VLOOKUP($AU1002,'FE Source'!$A:$AK,31,FALSE)="No Specified Index","-",IF(VLOOKUP($AU1002,'FE Source'!$A:$AK,31,FALSE)=0,"-",VLOOKUP($AU1002,'FE Source'!$A:$AK,31,FALSE)))</f>
        <v>MSCI All Countries World Index</v>
      </c>
      <c r="BO1002" s="217">
        <f>IF(VLOOKUP($AU1002,'FE Source'!$A:$AK,32,FALSE)=0,"-",VLOOKUP($AU1002,'FE Source'!$A:$AK,32,FALSE))</f>
        <v>43683</v>
      </c>
      <c r="BP1002" s="18" t="str">
        <f>IF(VLOOKUP($AU1002,'FE Source'!$AZ:$BC,2,FALSE)=0,"-",VLOOKUP($AU1002,'FE Source'!$AZ:$BC,2,FALSE))</f>
        <v>-</v>
      </c>
      <c r="BQ1002" s="18" t="str">
        <f>IF(VLOOKUP($AU1002,'FE Source'!$AZ:$BC,3,FALSE)=0,"-",VLOOKUP($AU1002,'FE Source'!$AZ:$BC,3,FALSE))</f>
        <v>-</v>
      </c>
      <c r="BR1002" s="18" t="str">
        <f>IF(VLOOKUP($AU1002,'FE Source'!$AZ:$BC,4,FALSE)=0,"-",VLOOKUP($AU1002,'FE Source'!$AZ:$BC,4,FALSE))</f>
        <v>-</v>
      </c>
    </row>
    <row r="1003" spans="3:70" ht="15">
      <c r="C1003" s="650" t="str">
        <f>INDEX('UT - Retail'!$B$7:$B$1409,MATCH(AU1003,'UT - Retail'!$U$7:$U$1409,0),1)</f>
        <v>United Global Quality Growth Fd Cl Acc SGD-H</v>
      </c>
      <c r="D1003" s="650"/>
      <c r="E1003" s="618" t="str">
        <f>VLOOKUP(C1003,'UT - Retail'!$B:$K,8,FALSE)</f>
        <v>Equities</v>
      </c>
      <c r="F1003" s="618" t="str">
        <f>VLOOKUP(C1003,'UT - Retail'!$B:$K,9,FALSE)</f>
        <v>Global</v>
      </c>
      <c r="G1003" s="618" t="str">
        <f>VLOOKUP(C1003,'UT - Retail'!$B:$K,10,FALSE)</f>
        <v>General</v>
      </c>
      <c r="H1003" s="82" t="str">
        <f>VLOOKUP(C1003,'UT - Retail'!$B:$N,13,FALSE)</f>
        <v>No</v>
      </c>
      <c r="I1003" s="82" t="str">
        <f>VLOOKUP(C1003,'UT - Retail'!$B:$Q,14,FALSE)</f>
        <v>No</v>
      </c>
      <c r="J1003" s="618" t="str">
        <f>VLOOKUP(C1003,'UT - Retail'!$B:$Q,11,FALSE)</f>
        <v>No</v>
      </c>
      <c r="K1003" s="130" t="str">
        <f>VLOOKUP(C1003,'UT - Retail'!$B:$P,15,FALSE)</f>
        <v>Yes</v>
      </c>
      <c r="L1003" s="82" t="str">
        <f>VLOOKUP(C1003,'UT - Retail'!$B:$Q,16,FALSE)</f>
        <v>Both</v>
      </c>
      <c r="M1003" s="618" t="str">
        <f>VLOOKUP(C1003,'UT - Retail'!$B:$K,6,FALSE)</f>
        <v>SGD</v>
      </c>
      <c r="N1003" s="618" t="str">
        <f>IFERROR(IF(MATCH(C1003,'Portfolio Construction'!$AL:$AL,0),"Yes","No"),"No")</f>
        <v>No</v>
      </c>
      <c r="O1003" s="618" t="str">
        <f>IFERROR(IF(MATCH(C1003,'Portfolio Construction'!$AN:$AN,0),"Yes","No"),"No")</f>
        <v>No</v>
      </c>
      <c r="P1003" s="618" t="str">
        <f>IFERROR(IF(MATCH(C1003,'Portfolio Construction'!$AP:$AP,0),"Yes","No"),"No")</f>
        <v>No</v>
      </c>
      <c r="Q1003" s="618" t="str">
        <f>IFERROR(IF(MATCH(C1003,'Portfolio Construction'!$AR:$AR,0),"Yes","No"),"No")</f>
        <v>No</v>
      </c>
      <c r="R1003" s="618" t="str">
        <f>IFERROR(IF(MATCH(C1003,'Portfolio Construction'!$AT:$AT,0),"Yes","No"),"No")</f>
        <v>No</v>
      </c>
      <c r="S1003" s="618" t="str">
        <f>IFERROR(IF(MATCH(C1003,'Portfolio Construction'!$AV:$AV,0),"Yes","No"),"No")</f>
        <v>No</v>
      </c>
      <c r="T1003" s="618" t="str">
        <f>IFERROR(IF(MATCH(C1003,'Portfolio Construction'!$AX:$AX,0),"Yes","No"),"No")</f>
        <v>No</v>
      </c>
      <c r="U1003" s="618" t="str">
        <f>IFERROR(IF(MATCH(C1003,'Portfolio Construction'!$AZ:$AZ,0),"Yes","No"),"No")</f>
        <v>No</v>
      </c>
      <c r="V1003" s="618" t="str">
        <f>IFERROR(IF(MATCH(C1003,'Portfolio Construction'!$BB:$BB,0),"Yes","No"),"No")</f>
        <v>No</v>
      </c>
      <c r="W1003" s="618">
        <f>IF(VLOOKUP($AU1003,'FE Source'!$A:$W,3,FALSE)=0,"-",VLOOKUP($AU1003,'FE Source'!$A:$W,3,FALSE))</f>
        <v>-3.1</v>
      </c>
      <c r="X1003" s="618">
        <f>IF(VLOOKUP($AU1003,'FE Source'!$A:$W,4,FALSE)=0,"-",VLOOKUP($AU1003,'FE Source'!$A:$W,4,FALSE))</f>
        <v>9.69</v>
      </c>
      <c r="Y1003" s="618">
        <f>IF(VLOOKUP($AU1003,'FE Source'!$A:$W,5,FALSE)=0,"-",VLOOKUP($AU1003,'FE Source'!$A:$W,5,FALSE))</f>
        <v>-6.94</v>
      </c>
      <c r="Z1003" s="618">
        <f>IF(VLOOKUP($AU1003,'FE Source'!$A:$W,6,FALSE)=0,"-",VLOOKUP($AU1003,'FE Source'!$A:$W,6,FALSE))</f>
        <v>-2.27</v>
      </c>
      <c r="AA1003" s="618">
        <f>IF(VLOOKUP($AU1003,'FE Source'!$A:$W,7,FALSE)=0,"-",VLOOKUP($AU1003,'FE Source'!$A:$W,7,FALSE))</f>
        <v>2.72</v>
      </c>
      <c r="AB1003" s="618">
        <f>IF(VLOOKUP($AU1003,'FE Source'!$A:$W,8,FALSE)=0,"-",VLOOKUP($AU1003,'FE Source'!$A:$W,8,FALSE))</f>
        <v>4.87</v>
      </c>
      <c r="AC1003" s="632" t="str">
        <f>IF(VLOOKUP($AU1003,'FE Source'!$A:$W,9,FALSE)=0,"-",VLOOKUP($AU1003,'FE Source'!$A:$W,9,FALSE))</f>
        <v>-</v>
      </c>
      <c r="AD1003" s="634">
        <f>IF(VLOOKUP($AU1003,'FE Source'!$A:$W,10,FALSE)=0,"-",VLOOKUP($AU1003,'FE Source'!$A:$W,10,FALSE))</f>
        <v>1.21</v>
      </c>
      <c r="AE1003" s="618">
        <f>IF(VLOOKUP($AU1003,'FE Source'!$A:$W,11,FALSE)=0,"-",VLOOKUP($AU1003,'FE Source'!$A:$W,11,FALSE))</f>
        <v>14.6</v>
      </c>
      <c r="AF1003" s="618" t="str">
        <f>IF(VLOOKUP($AU1003,'FE Source'!$A:$W,12,FALSE)=0,"-",VLOOKUP($AU1003,'FE Source'!$A:$W,12,FALSE))</f>
        <v>-</v>
      </c>
      <c r="AG1003" s="618">
        <f>IF(VLOOKUP($AU1003,'FE Source'!$A:$W,14,FALSE)=0,"-",VLOOKUP($AU1003,'FE Source'!$A:$W,14,FALSE))</f>
        <v>-15.78</v>
      </c>
      <c r="AH1003" s="102"/>
      <c r="AI1003" s="618">
        <f>IF(VLOOKUP($AU1003,'FE Source'!$A:$Y,20,FALSE)=0,"-",VLOOKUP($AU1003,'FE Source'!$A:$Y,20,FALSE))</f>
        <v>119.78</v>
      </c>
      <c r="AJ1003" s="102"/>
      <c r="AK1003" s="102"/>
      <c r="AL1003" s="632">
        <f>IF(VLOOKUP($AU1003,'FE Source'!$A:$Y,19,FALSE)=0,"-",VLOOKUP($AU1003,'FE Source'!$A:$Y,19,FALSE))</f>
        <v>133.59</v>
      </c>
      <c r="AM1003" s="102"/>
      <c r="AN1003" s="635">
        <f>IF(VLOOKUP($AU1003,'FE Source'!$A:$W,13,FALSE)=0,"-",VLOOKUP($AU1003,'FE Source'!$A:$W,13,FALSE))</f>
        <v>904.8</v>
      </c>
      <c r="AO1003" s="634" t="str">
        <f>IF(J1003="no","-",IF(VLOOKUP($AU1003,'FE Source'!$A:$W,15,FALSE)=0,"-",VLOOKUP($AU1003,'FE Source'!$A:$W,15,FALSE)))</f>
        <v>-</v>
      </c>
      <c r="AP1003" s="618" t="str">
        <f>IF(AO1003="-","-",IF(VLOOKUP($AU1003,'FE Source'!$A:$Z,21,FALSE)=0,"-",IF(VLOOKUP($AU1003,'FE Source'!$A:$Z,21,FALSE)=2,"Semi-Annual",IF(VLOOKUP($AU1003,'FE Source'!$A:$Z,21,FALSE)=4,"Quarterly",IF(VLOOKUP($AU1003,'FE Source'!$A:$Z,21,FALSE)=12,"Monthly","Annual")))))</f>
        <v>-</v>
      </c>
      <c r="AQ1003" s="632" t="str">
        <f t="array" ref="AQ1003">IF(VLOOKUP($AU1003,'FE Source'!$A:$W,16,FALSE)=0,"-",VLOOKUP($AU1003,'FE Source'!$A:$W,16,FALSE))</f>
        <v>-</v>
      </c>
      <c r="AR1003" s="636" t="str">
        <f>IF(VLOOKUP($AU1003,'FE Source'!$A:$W,17,FALSE)=0,"-",VLOOKUP($AU1003,'FE Source'!$A:$W,17,FALSE))</f>
        <v>Neutral</v>
      </c>
      <c r="AS1003" s="634">
        <f>IF(VLOOKUP($AU1003,'FE Source'!$AN:$AS,4,FALSE)="",VLOOKUP($AU1003,'FE Source'!$AN:$AS,3,FALSE),VLOOKUP($AU1003,'FE Source'!$AN:$AS,4,FALSE))</f>
        <v>1.36</v>
      </c>
      <c r="AT1003" s="637">
        <f>IF(VLOOKUP($AU1003,'FE Source'!$AN:$AS,5,FALSE)=0,"-",VLOOKUP($AU1003,'FE Source'!$AN:$AS,5,FALSE))</f>
        <v>45782</v>
      </c>
      <c r="AU1003" s="636" t="s">
        <v>4700</v>
      </c>
      <c r="BE1003" s="215" t="str">
        <f>IF(VLOOKUP($AU1003,'FE Source'!$A:$AK,22,FALSE)=0,"-",VLOOKUP($AU1003,'FE Source'!$A:$AK,22,FALSE))</f>
        <v>-</v>
      </c>
      <c r="BF1003" s="215" t="str">
        <f>IF(VLOOKUP($AU1003,'FE Source'!$A:$AK,23,FALSE)=0,"-",VLOOKUP($AU1003,'FE Source'!$A:$AK,23,FALSE))</f>
        <v>-</v>
      </c>
      <c r="BG1003" s="215" t="str">
        <f>IF(VLOOKUP($AU1003,'FE Source'!$A:$AK,24,FALSE)=0,"-",VLOOKUP($AU1003,'FE Source'!$A:$AK,24,FALSE))</f>
        <v>-</v>
      </c>
      <c r="BH1003" s="215" t="str">
        <f>IF(VLOOKUP($AU1003,'FE Source'!$A:$AK,25,FALSE)=0,"-",VLOOKUP($AU1003,'FE Source'!$A:$AK,25,FALSE))</f>
        <v>-</v>
      </c>
      <c r="BI1003" s="215">
        <f>IF(VLOOKUP($AU1003,'FE Source'!$A:$AK,26,FALSE)=0,"-",VLOOKUP($AU1003,'FE Source'!$A:$AK,26,FALSE))</f>
        <v>28.29</v>
      </c>
      <c r="BJ1003" s="215">
        <f>IF(VLOOKUP($AU1003,'FE Source'!$A:$AK,27,FALSE)=0,"-",VLOOKUP($AU1003,'FE Source'!$A:$AK,27,FALSE))</f>
        <v>18.43</v>
      </c>
      <c r="BK1003" s="215">
        <f>IF(VLOOKUP($AU1003,'FE Source'!$A:$AK,28,FALSE)=0,"-",VLOOKUP($AU1003,'FE Source'!$A:$AK,28,FALSE))</f>
        <v>15.71</v>
      </c>
      <c r="BL1003" s="215">
        <f>IF(VLOOKUP($AU1003,'FE Source'!$A:$AK,29,FALSE)=0,"-",VLOOKUP($AU1003,'FE Source'!$A:$AK,29,FALSE))</f>
        <v>-26.46</v>
      </c>
      <c r="BM1003" s="215">
        <f>IF(VLOOKUP($AU1003,'FE Source'!$A:$AK,30,FALSE)=0,"-",VLOOKUP($AU1003,'FE Source'!$A:$AK,30,FALSE))</f>
        <v>17.95</v>
      </c>
      <c r="BN1003" t="str">
        <f>IF(VLOOKUP($AU1003,'FE Source'!$A:$AK,31,FALSE)="No Specified Index","-",IF(VLOOKUP($AU1003,'FE Source'!$A:$AK,31,FALSE)=0,"-",VLOOKUP($AU1003,'FE Source'!$A:$AK,31,FALSE)))</f>
        <v>MSCI AC World</v>
      </c>
      <c r="BO1003" s="217">
        <f>IF(VLOOKUP($AU1003,'FE Source'!$A:$AK,32,FALSE)=0,"-",VLOOKUP($AU1003,'FE Source'!$A:$AK,32,FALSE))</f>
        <v>43174</v>
      </c>
      <c r="BP1003" s="18" t="str">
        <f>IF(VLOOKUP($AU1003,'FE Source'!$AZ:$BC,2,FALSE)=0,"-",VLOOKUP($AU1003,'FE Source'!$AZ:$BC,2,FALSE))</f>
        <v>-</v>
      </c>
      <c r="BQ1003" s="18" t="str">
        <f>IF(VLOOKUP($AU1003,'FE Source'!$AZ:$BC,3,FALSE)=0,"-",VLOOKUP($AU1003,'FE Source'!$AZ:$BC,3,FALSE))</f>
        <v>-</v>
      </c>
      <c r="BR1003" s="18" t="str">
        <f>IF(VLOOKUP($AU1003,'FE Source'!$AZ:$BC,4,FALSE)=0,"-",VLOOKUP($AU1003,'FE Source'!$AZ:$BC,4,FALSE))</f>
        <v>-</v>
      </c>
    </row>
    <row r="1004" spans="3:70" ht="15">
      <c r="C1004" s="650" t="str">
        <f>INDEX('UT - Retail'!$B$7:$B$1409,MATCH(AU1004,'UT - Retail'!$U$7:$U$1409,0),1)</f>
        <v>United Global Quality Growth Fd Cl Dist SGD-H</v>
      </c>
      <c r="D1004" s="650"/>
      <c r="E1004" s="618" t="str">
        <f>VLOOKUP(C1004,'UT - Retail'!$B:$K,8,FALSE)</f>
        <v>Equities</v>
      </c>
      <c r="F1004" s="618" t="str">
        <f>VLOOKUP(C1004,'UT - Retail'!$B:$K,9,FALSE)</f>
        <v>Global</v>
      </c>
      <c r="G1004" s="618" t="str">
        <f>VLOOKUP(C1004,'UT - Retail'!$B:$K,10,FALSE)</f>
        <v>General</v>
      </c>
      <c r="H1004" s="82" t="str">
        <f>VLOOKUP(C1004,'UT - Retail'!$B:$N,13,FALSE)</f>
        <v>No</v>
      </c>
      <c r="I1004" s="82" t="str">
        <f>VLOOKUP(C1004,'UT - Retail'!$B:$Q,14,FALSE)</f>
        <v>No</v>
      </c>
      <c r="J1004" s="618" t="str">
        <f>VLOOKUP(C1004,'UT - Retail'!$B:$Q,11,FALSE)</f>
        <v>Yes</v>
      </c>
      <c r="K1004" s="130" t="str">
        <f>VLOOKUP(C1004,'UT - Retail'!$B:$P,15,FALSE)</f>
        <v>Yes</v>
      </c>
      <c r="L1004" s="82" t="str">
        <f>VLOOKUP(C1004,'UT - Retail'!$B:$Q,16,FALSE)</f>
        <v>Both</v>
      </c>
      <c r="M1004" s="618" t="str">
        <f>VLOOKUP(C1004,'UT - Retail'!$B:$K,6,FALSE)</f>
        <v>SGD</v>
      </c>
      <c r="N1004" s="618" t="str">
        <f>IFERROR(IF(MATCH(C1004,'Portfolio Construction'!$AL:$AL,0),"Yes","No"),"No")</f>
        <v>No</v>
      </c>
      <c r="O1004" s="618" t="str">
        <f>IFERROR(IF(MATCH(C1004,'Portfolio Construction'!$AN:$AN,0),"Yes","No"),"No")</f>
        <v>No</v>
      </c>
      <c r="P1004" s="618" t="str">
        <f>IFERROR(IF(MATCH(C1004,'Portfolio Construction'!$AP:$AP,0),"Yes","No"),"No")</f>
        <v>No</v>
      </c>
      <c r="Q1004" s="618" t="str">
        <f>IFERROR(IF(MATCH(C1004,'Portfolio Construction'!$AR:$AR,0),"Yes","No"),"No")</f>
        <v>No</v>
      </c>
      <c r="R1004" s="618" t="str">
        <f>IFERROR(IF(MATCH(C1004,'Portfolio Construction'!$AT:$AT,0),"Yes","No"),"No")</f>
        <v>No</v>
      </c>
      <c r="S1004" s="618" t="str">
        <f>IFERROR(IF(MATCH(C1004,'Portfolio Construction'!$AV:$AV,0),"Yes","No"),"No")</f>
        <v>No</v>
      </c>
      <c r="T1004" s="618" t="str">
        <f>IFERROR(IF(MATCH(C1004,'Portfolio Construction'!$AX:$AX,0),"Yes","No"),"No")</f>
        <v>No</v>
      </c>
      <c r="U1004" s="618" t="str">
        <f>IFERROR(IF(MATCH(C1004,'Portfolio Construction'!$AZ:$AZ,0),"Yes","No"),"No")</f>
        <v>No</v>
      </c>
      <c r="V1004" s="618" t="str">
        <f>IFERROR(IF(MATCH(C1004,'Portfolio Construction'!$BB:$BB,0),"Yes","No"),"No")</f>
        <v>No</v>
      </c>
      <c r="W1004" s="618">
        <f>IF(VLOOKUP($AU1004,'FE Source'!$A:$W,3,FALSE)=0,"-",VLOOKUP($AU1004,'FE Source'!$A:$W,3,FALSE))</f>
        <v>-3.16</v>
      </c>
      <c r="X1004" s="618">
        <f>IF(VLOOKUP($AU1004,'FE Source'!$A:$W,4,FALSE)=0,"-",VLOOKUP($AU1004,'FE Source'!$A:$W,4,FALSE))</f>
        <v>9.7100000000000009</v>
      </c>
      <c r="Y1004" s="618">
        <f>IF(VLOOKUP($AU1004,'FE Source'!$A:$W,5,FALSE)=0,"-",VLOOKUP($AU1004,'FE Source'!$A:$W,5,FALSE))</f>
        <v>-6.99</v>
      </c>
      <c r="Z1004" s="618">
        <f>IF(VLOOKUP($AU1004,'FE Source'!$A:$W,6,FALSE)=0,"-",VLOOKUP($AU1004,'FE Source'!$A:$W,6,FALSE))</f>
        <v>-2.36</v>
      </c>
      <c r="AA1004" s="618">
        <f>IF(VLOOKUP($AU1004,'FE Source'!$A:$W,7,FALSE)=0,"-",VLOOKUP($AU1004,'FE Source'!$A:$W,7,FALSE))</f>
        <v>2.66</v>
      </c>
      <c r="AB1004" s="618">
        <f>IF(VLOOKUP($AU1004,'FE Source'!$A:$W,8,FALSE)=0,"-",VLOOKUP($AU1004,'FE Source'!$A:$W,8,FALSE))</f>
        <v>4.8899999999999997</v>
      </c>
      <c r="AC1004" s="632" t="str">
        <f>IF(VLOOKUP($AU1004,'FE Source'!$A:$W,9,FALSE)=0,"-",VLOOKUP($AU1004,'FE Source'!$A:$W,9,FALSE))</f>
        <v>-</v>
      </c>
      <c r="AD1004" s="634">
        <f>IF(VLOOKUP($AU1004,'FE Source'!$A:$W,10,FALSE)=0,"-",VLOOKUP($AU1004,'FE Source'!$A:$W,10,FALSE))</f>
        <v>1.21</v>
      </c>
      <c r="AE1004" s="618">
        <f>IF(VLOOKUP($AU1004,'FE Source'!$A:$W,11,FALSE)=0,"-",VLOOKUP($AU1004,'FE Source'!$A:$W,11,FALSE))</f>
        <v>14.62</v>
      </c>
      <c r="AF1004" s="618" t="str">
        <f>IF(VLOOKUP($AU1004,'FE Source'!$A:$W,12,FALSE)=0,"-",VLOOKUP($AU1004,'FE Source'!$A:$W,12,FALSE))</f>
        <v>-</v>
      </c>
      <c r="AG1004" s="618">
        <f>IF(VLOOKUP($AU1004,'FE Source'!$A:$W,14,FALSE)=0,"-",VLOOKUP($AU1004,'FE Source'!$A:$W,14,FALSE))</f>
        <v>-15.66</v>
      </c>
      <c r="AH1004" s="102"/>
      <c r="AI1004" s="618">
        <f>IF(VLOOKUP($AU1004,'FE Source'!$A:$Y,20,FALSE)=0,"-",VLOOKUP($AU1004,'FE Source'!$A:$Y,20,FALSE))</f>
        <v>119.74</v>
      </c>
      <c r="AJ1004" s="102"/>
      <c r="AK1004" s="102"/>
      <c r="AL1004" s="632">
        <f>IF(VLOOKUP($AU1004,'FE Source'!$A:$Y,19,FALSE)=0,"-",VLOOKUP($AU1004,'FE Source'!$A:$Y,19,FALSE))</f>
        <v>133.62</v>
      </c>
      <c r="AM1004" s="102"/>
      <c r="AN1004" s="635">
        <f>IF(VLOOKUP($AU1004,'FE Source'!$A:$W,13,FALSE)=0,"-",VLOOKUP($AU1004,'FE Source'!$A:$W,13,FALSE))</f>
        <v>904.8</v>
      </c>
      <c r="AO1004" s="634">
        <f>IF(J1004="no","-",IF(VLOOKUP($AU1004,'FE Source'!$A:$W,15,FALSE)=0,"-",VLOOKUP($AU1004,'FE Source'!$A:$W,15,FALSE)))</f>
        <v>3.78</v>
      </c>
      <c r="AP1004" s="618" t="str">
        <f>IF(AO1004="-","-",IF(VLOOKUP($AU1004,'FE Source'!$A:$Z,21,FALSE)=0,"-",IF(VLOOKUP($AU1004,'FE Source'!$A:$Z,21,FALSE)=2,"Semi-Annual",IF(VLOOKUP($AU1004,'FE Source'!$A:$Z,21,FALSE)=4,"Quarterly",IF(VLOOKUP($AU1004,'FE Source'!$A:$Z,21,FALSE)=12,"Monthly","Annual")))))</f>
        <v>Monthly</v>
      </c>
      <c r="AQ1004" s="632" t="str">
        <f t="array" ref="AQ1004">IF(VLOOKUP($AU1004,'FE Source'!$A:$W,16,FALSE)=0,"-",VLOOKUP($AU1004,'FE Source'!$A:$W,16,FALSE))</f>
        <v>-</v>
      </c>
      <c r="AR1004" s="636" t="str">
        <f>IF(VLOOKUP($AU1004,'FE Source'!$A:$W,17,FALSE)=0,"-",VLOOKUP($AU1004,'FE Source'!$A:$W,17,FALSE))</f>
        <v>Neutral</v>
      </c>
      <c r="AS1004" s="634">
        <f>IF(VLOOKUP($AU1004,'FE Source'!$AN:$AS,4,FALSE)="",VLOOKUP($AU1004,'FE Source'!$AN:$AS,3,FALSE),VLOOKUP($AU1004,'FE Source'!$AN:$AS,4,FALSE))</f>
        <v>1.05</v>
      </c>
      <c r="AT1004" s="637">
        <f>IF(VLOOKUP($AU1004,'FE Source'!$AN:$AS,5,FALSE)=0,"-",VLOOKUP($AU1004,'FE Source'!$AN:$AS,5,FALSE))</f>
        <v>45782</v>
      </c>
      <c r="AU1004" s="636" t="s">
        <v>4723</v>
      </c>
      <c r="BE1004" s="215" t="str">
        <f>IF(VLOOKUP($AU1004,'FE Source'!$A:$AK,22,FALSE)=0,"-",VLOOKUP($AU1004,'FE Source'!$A:$AK,22,FALSE))</f>
        <v>-</v>
      </c>
      <c r="BF1004" s="215" t="str">
        <f>IF(VLOOKUP($AU1004,'FE Source'!$A:$AK,23,FALSE)=0,"-",VLOOKUP($AU1004,'FE Source'!$A:$AK,23,FALSE))</f>
        <v>-</v>
      </c>
      <c r="BG1004" s="215" t="str">
        <f>IF(VLOOKUP($AU1004,'FE Source'!$A:$AK,24,FALSE)=0,"-",VLOOKUP($AU1004,'FE Source'!$A:$AK,24,FALSE))</f>
        <v>-</v>
      </c>
      <c r="BH1004" s="215" t="str">
        <f>IF(VLOOKUP($AU1004,'FE Source'!$A:$AK,25,FALSE)=0,"-",VLOOKUP($AU1004,'FE Source'!$A:$AK,25,FALSE))</f>
        <v>-</v>
      </c>
      <c r="BI1004" s="215">
        <f>IF(VLOOKUP($AU1004,'FE Source'!$A:$AK,26,FALSE)=0,"-",VLOOKUP($AU1004,'FE Source'!$A:$AK,26,FALSE))</f>
        <v>28.4</v>
      </c>
      <c r="BJ1004" s="215">
        <f>IF(VLOOKUP($AU1004,'FE Source'!$A:$AK,27,FALSE)=0,"-",VLOOKUP($AU1004,'FE Source'!$A:$AK,27,FALSE))</f>
        <v>19.010000000000002</v>
      </c>
      <c r="BK1004" s="215">
        <f>IF(VLOOKUP($AU1004,'FE Source'!$A:$AK,28,FALSE)=0,"-",VLOOKUP($AU1004,'FE Source'!$A:$AK,28,FALSE))</f>
        <v>15.86</v>
      </c>
      <c r="BL1004" s="215">
        <f>IF(VLOOKUP($AU1004,'FE Source'!$A:$AK,29,FALSE)=0,"-",VLOOKUP($AU1004,'FE Source'!$A:$AK,29,FALSE))</f>
        <v>-26.42</v>
      </c>
      <c r="BM1004" s="215">
        <f>IF(VLOOKUP($AU1004,'FE Source'!$A:$AK,30,FALSE)=0,"-",VLOOKUP($AU1004,'FE Source'!$A:$AK,30,FALSE))</f>
        <v>17.8</v>
      </c>
      <c r="BN1004" t="str">
        <f>IF(VLOOKUP($AU1004,'FE Source'!$A:$AK,31,FALSE)="No Specified Index","-",IF(VLOOKUP($AU1004,'FE Source'!$A:$AK,31,FALSE)=0,"-",VLOOKUP($AU1004,'FE Source'!$A:$AK,31,FALSE)))</f>
        <v>MSCI AC World</v>
      </c>
      <c r="BO1004" s="217">
        <f>IF(VLOOKUP($AU1004,'FE Source'!$A:$AK,32,FALSE)=0,"-",VLOOKUP($AU1004,'FE Source'!$A:$AK,32,FALSE))</f>
        <v>43272</v>
      </c>
      <c r="BP1004" s="18" t="str">
        <f>IF(VLOOKUP($AU1004,'FE Source'!$AZ:$BC,2,FALSE)=0,"-",VLOOKUP($AU1004,'FE Source'!$AZ:$BC,2,FALSE))</f>
        <v>-</v>
      </c>
      <c r="BQ1004" s="18" t="str">
        <f>IF(VLOOKUP($AU1004,'FE Source'!$AZ:$BC,3,FALSE)=0,"-",VLOOKUP($AU1004,'FE Source'!$AZ:$BC,3,FALSE))</f>
        <v>-</v>
      </c>
      <c r="BR1004" s="18" t="str">
        <f>IF(VLOOKUP($AU1004,'FE Source'!$AZ:$BC,4,FALSE)=0,"-",VLOOKUP($AU1004,'FE Source'!$AZ:$BC,4,FALSE))</f>
        <v>-</v>
      </c>
    </row>
    <row r="1005" spans="3:70" ht="15">
      <c r="C1005" s="650" t="str">
        <f>INDEX('UT - Retail'!$B$7:$B$1409,MATCH(AU1005,'UT - Retail'!$U$7:$U$1409,0),1)</f>
        <v>United Global Quality Growth Fund Acc SGD</v>
      </c>
      <c r="D1005" s="650"/>
      <c r="E1005" s="618" t="str">
        <f>VLOOKUP(C1005,'UT - Retail'!$B:$K,8,FALSE)</f>
        <v>Equities</v>
      </c>
      <c r="F1005" s="618" t="str">
        <f>VLOOKUP(C1005,'UT - Retail'!$B:$K,9,FALSE)</f>
        <v>Global</v>
      </c>
      <c r="G1005" s="618" t="str">
        <f>VLOOKUP(C1005,'UT - Retail'!$B:$K,10,FALSE)</f>
        <v>General</v>
      </c>
      <c r="H1005" s="82" t="str">
        <f>VLOOKUP(C1005,'UT - Retail'!$B:$N,13,FALSE)</f>
        <v>No</v>
      </c>
      <c r="I1005" s="82" t="str">
        <f>VLOOKUP(C1005,'UT - Retail'!$B:$Q,14,FALSE)</f>
        <v>No</v>
      </c>
      <c r="J1005" s="618" t="str">
        <f>VLOOKUP(C1005,'UT - Retail'!$B:$Q,11,FALSE)</f>
        <v>No</v>
      </c>
      <c r="K1005" s="130" t="str">
        <f>VLOOKUP(C1005,'UT - Retail'!$B:$P,15,FALSE)</f>
        <v>Yes</v>
      </c>
      <c r="L1005" s="82" t="str">
        <f>VLOOKUP(C1005,'UT - Retail'!$B:$Q,16,FALSE)</f>
        <v>Both</v>
      </c>
      <c r="M1005" s="618" t="str">
        <f>VLOOKUP(C1005,'UT - Retail'!$B:$K,6,FALSE)</f>
        <v>SGD</v>
      </c>
      <c r="N1005" s="618" t="str">
        <f>IFERROR(IF(MATCH(C1005,'Portfolio Construction'!$AL:$AL,0),"Yes","No"),"No")</f>
        <v>No</v>
      </c>
      <c r="O1005" s="618" t="str">
        <f>IFERROR(IF(MATCH(C1005,'Portfolio Construction'!$AN:$AN,0),"Yes","No"),"No")</f>
        <v>No</v>
      </c>
      <c r="P1005" s="618" t="str">
        <f>IFERROR(IF(MATCH(C1005,'Portfolio Construction'!$AP:$AP,0),"Yes","No"),"No")</f>
        <v>No</v>
      </c>
      <c r="Q1005" s="618" t="str">
        <f>IFERROR(IF(MATCH(C1005,'Portfolio Construction'!$AR:$AR,0),"Yes","No"),"No")</f>
        <v>No</v>
      </c>
      <c r="R1005" s="618" t="str">
        <f>IFERROR(IF(MATCH(C1005,'Portfolio Construction'!$AT:$AT,0),"Yes","No"),"No")</f>
        <v>No</v>
      </c>
      <c r="S1005" s="618" t="str">
        <f>IFERROR(IF(MATCH(C1005,'Portfolio Construction'!$AV:$AV,0),"Yes","No"),"No")</f>
        <v>No</v>
      </c>
      <c r="T1005" s="618" t="str">
        <f>IFERROR(IF(MATCH(C1005,'Portfolio Construction'!$AX:$AX,0),"Yes","No"),"No")</f>
        <v>No</v>
      </c>
      <c r="U1005" s="618" t="str">
        <f>IFERROR(IF(MATCH(C1005,'Portfolio Construction'!$AZ:$AZ,0),"Yes","No"),"No")</f>
        <v>No</v>
      </c>
      <c r="V1005" s="618" t="str">
        <f>IFERROR(IF(MATCH(C1005,'Portfolio Construction'!$BB:$BB,0),"Yes","No"),"No")</f>
        <v>No</v>
      </c>
      <c r="W1005" s="618">
        <f>IF(VLOOKUP($AU1005,'FE Source'!$A:$W,3,FALSE)=0,"-",VLOOKUP($AU1005,'FE Source'!$A:$W,3,FALSE))</f>
        <v>-7.94</v>
      </c>
      <c r="X1005" s="618">
        <f>IF(VLOOKUP($AU1005,'FE Source'!$A:$W,4,FALSE)=0,"-",VLOOKUP($AU1005,'FE Source'!$A:$W,4,FALSE))</f>
        <v>5.6</v>
      </c>
      <c r="Y1005" s="618">
        <f>IF(VLOOKUP($AU1005,'FE Source'!$A:$W,5,FALSE)=0,"-",VLOOKUP($AU1005,'FE Source'!$A:$W,5,FALSE))</f>
        <v>-9.2799999999999994</v>
      </c>
      <c r="Z1005" s="618">
        <f>IF(VLOOKUP($AU1005,'FE Source'!$A:$W,6,FALSE)=0,"-",VLOOKUP($AU1005,'FE Source'!$A:$W,6,FALSE))</f>
        <v>-4.96</v>
      </c>
      <c r="AA1005" s="618">
        <f>IF(VLOOKUP($AU1005,'FE Source'!$A:$W,7,FALSE)=0,"-",VLOOKUP($AU1005,'FE Source'!$A:$W,7,FALSE))</f>
        <v>1.87</v>
      </c>
      <c r="AB1005" s="618">
        <f>IF(VLOOKUP($AU1005,'FE Source'!$A:$W,8,FALSE)=0,"-",VLOOKUP($AU1005,'FE Source'!$A:$W,8,FALSE))</f>
        <v>3.98</v>
      </c>
      <c r="AC1005" s="632" t="str">
        <f>IF(VLOOKUP($AU1005,'FE Source'!$A:$W,9,FALSE)=0,"-",VLOOKUP($AU1005,'FE Source'!$A:$W,9,FALSE))</f>
        <v>-</v>
      </c>
      <c r="AD1005" s="634">
        <f>IF(VLOOKUP($AU1005,'FE Source'!$A:$W,10,FALSE)=0,"-",VLOOKUP($AU1005,'FE Source'!$A:$W,10,FALSE))</f>
        <v>0.99</v>
      </c>
      <c r="AE1005" s="618">
        <f>IF(VLOOKUP($AU1005,'FE Source'!$A:$W,11,FALSE)=0,"-",VLOOKUP($AU1005,'FE Source'!$A:$W,11,FALSE))</f>
        <v>12.06</v>
      </c>
      <c r="AF1005" s="618" t="str">
        <f>IF(VLOOKUP($AU1005,'FE Source'!$A:$W,12,FALSE)=0,"-",VLOOKUP($AU1005,'FE Source'!$A:$W,12,FALSE))</f>
        <v>-</v>
      </c>
      <c r="AG1005" s="618">
        <f>IF(VLOOKUP($AU1005,'FE Source'!$A:$W,14,FALSE)=0,"-",VLOOKUP($AU1005,'FE Source'!$A:$W,14,FALSE))</f>
        <v>-12.07</v>
      </c>
      <c r="AH1005" s="102"/>
      <c r="AI1005" s="618">
        <f>IF(VLOOKUP($AU1005,'FE Source'!$A:$Y,20,FALSE)=0,"-",VLOOKUP($AU1005,'FE Source'!$A:$Y,20,FALSE))</f>
        <v>87.19</v>
      </c>
      <c r="AJ1005" s="102"/>
      <c r="AK1005" s="102"/>
      <c r="AL1005" s="632">
        <f>IF(VLOOKUP($AU1005,'FE Source'!$A:$Y,19,FALSE)=0,"-",VLOOKUP($AU1005,'FE Source'!$A:$Y,19,FALSE))</f>
        <v>111.01</v>
      </c>
      <c r="AM1005" s="102"/>
      <c r="AN1005" s="635">
        <f>IF(VLOOKUP($AU1005,'FE Source'!$A:$W,13,FALSE)=0,"-",VLOOKUP($AU1005,'FE Source'!$A:$W,13,FALSE))</f>
        <v>904.8</v>
      </c>
      <c r="AO1005" s="634" t="str">
        <f>IF(J1005="no","-",IF(VLOOKUP($AU1005,'FE Source'!$A:$W,15,FALSE)=0,"-",VLOOKUP($AU1005,'FE Source'!$A:$W,15,FALSE)))</f>
        <v>-</v>
      </c>
      <c r="AP1005" s="618" t="str">
        <f>IF(AO1005="-","-",IF(VLOOKUP($AU1005,'FE Source'!$A:$Z,21,FALSE)=0,"-",IF(VLOOKUP($AU1005,'FE Source'!$A:$Z,21,FALSE)=2,"Semi-Annual",IF(VLOOKUP($AU1005,'FE Source'!$A:$Z,21,FALSE)=4,"Quarterly",IF(VLOOKUP($AU1005,'FE Source'!$A:$Z,21,FALSE)=12,"Monthly","Annual")))))</f>
        <v>-</v>
      </c>
      <c r="AQ1005" s="632" t="str">
        <f t="array" ref="AQ1005">IF(VLOOKUP($AU1005,'FE Source'!$A:$W,16,FALSE)=0,"-",VLOOKUP($AU1005,'FE Source'!$A:$W,16,FALSE))</f>
        <v>-</v>
      </c>
      <c r="AR1005" s="636" t="str">
        <f>IF(VLOOKUP($AU1005,'FE Source'!$A:$W,17,FALSE)=0,"-",VLOOKUP($AU1005,'FE Source'!$A:$W,17,FALSE))</f>
        <v>Neutral</v>
      </c>
      <c r="AS1005" s="634">
        <f>IF(VLOOKUP($AU1005,'FE Source'!$AN:$AS,4,FALSE)="",VLOOKUP($AU1005,'FE Source'!$AN:$AS,3,FALSE),VLOOKUP($AU1005,'FE Source'!$AN:$AS,4,FALSE))</f>
        <v>1.8</v>
      </c>
      <c r="AT1005" s="637">
        <f>IF(VLOOKUP($AU1005,'FE Source'!$AN:$AS,5,FALSE)=0,"-",VLOOKUP($AU1005,'FE Source'!$AN:$AS,5,FALSE))</f>
        <v>45782</v>
      </c>
      <c r="AU1005" s="636" t="s">
        <v>4490</v>
      </c>
      <c r="BE1005" s="215" t="str">
        <f>IF(VLOOKUP($AU1005,'FE Source'!$A:$AK,22,FALSE)=0,"-",VLOOKUP($AU1005,'FE Source'!$A:$AK,22,FALSE))</f>
        <v>-</v>
      </c>
      <c r="BF1005" s="215" t="str">
        <f>IF(VLOOKUP($AU1005,'FE Source'!$A:$AK,23,FALSE)=0,"-",VLOOKUP($AU1005,'FE Source'!$A:$AK,23,FALSE))</f>
        <v>-</v>
      </c>
      <c r="BG1005" s="215">
        <f>IF(VLOOKUP($AU1005,'FE Source'!$A:$AK,24,FALSE)=0,"-",VLOOKUP($AU1005,'FE Source'!$A:$AK,24,FALSE))</f>
        <v>16.63</v>
      </c>
      <c r="BH1005" s="215">
        <f>IF(VLOOKUP($AU1005,'FE Source'!$A:$AK,25,FALSE)=0,"-",VLOOKUP($AU1005,'FE Source'!$A:$AK,25,FALSE))</f>
        <v>-0.93</v>
      </c>
      <c r="BI1005" s="215">
        <f>IF(VLOOKUP($AU1005,'FE Source'!$A:$AK,26,FALSE)=0,"-",VLOOKUP($AU1005,'FE Source'!$A:$AK,26,FALSE))</f>
        <v>27.6</v>
      </c>
      <c r="BJ1005" s="215">
        <f>IF(VLOOKUP($AU1005,'FE Source'!$A:$AK,27,FALSE)=0,"-",VLOOKUP($AU1005,'FE Source'!$A:$AK,27,FALSE))</f>
        <v>17.96</v>
      </c>
      <c r="BK1005" s="215">
        <f>IF(VLOOKUP($AU1005,'FE Source'!$A:$AK,28,FALSE)=0,"-",VLOOKUP($AU1005,'FE Source'!$A:$AK,28,FALSE))</f>
        <v>18.22</v>
      </c>
      <c r="BL1005" s="215">
        <f>IF(VLOOKUP($AU1005,'FE Source'!$A:$AK,29,FALSE)=0,"-",VLOOKUP($AU1005,'FE Source'!$A:$AK,29,FALSE))</f>
        <v>-26.28</v>
      </c>
      <c r="BM1005" s="215">
        <f>IF(VLOOKUP($AU1005,'FE Source'!$A:$AK,30,FALSE)=0,"-",VLOOKUP($AU1005,'FE Source'!$A:$AK,30,FALSE))</f>
        <v>17.79</v>
      </c>
      <c r="BN1005" t="str">
        <f>IF(VLOOKUP($AU1005,'FE Source'!$A:$AK,31,FALSE)="No Specified Index","-",IF(VLOOKUP($AU1005,'FE Source'!$A:$AK,31,FALSE)=0,"-",VLOOKUP($AU1005,'FE Source'!$A:$AK,31,FALSE)))</f>
        <v>MSCI AC World</v>
      </c>
      <c r="BO1005" s="217">
        <f>IF(VLOOKUP($AU1005,'FE Source'!$A:$AK,32,FALSE)=0,"-",VLOOKUP($AU1005,'FE Source'!$A:$AK,32,FALSE))</f>
        <v>42685</v>
      </c>
      <c r="BP1005" s="18" t="str">
        <f>IF(VLOOKUP($AU1005,'FE Source'!$AZ:$BC,2,FALSE)=0,"-",VLOOKUP($AU1005,'FE Source'!$AZ:$BC,2,FALSE))</f>
        <v>-</v>
      </c>
      <c r="BQ1005" s="18" t="str">
        <f>IF(VLOOKUP($AU1005,'FE Source'!$AZ:$BC,3,FALSE)=0,"-",VLOOKUP($AU1005,'FE Source'!$AZ:$BC,3,FALSE))</f>
        <v>-</v>
      </c>
      <c r="BR1005" s="18" t="str">
        <f>IF(VLOOKUP($AU1005,'FE Source'!$AZ:$BC,4,FALSE)=0,"-",VLOOKUP($AU1005,'FE Source'!$AZ:$BC,4,FALSE))</f>
        <v>-</v>
      </c>
    </row>
    <row r="1006" spans="3:70" ht="15">
      <c r="C1006" s="650" t="str">
        <f>INDEX('UT - Retail'!$B$7:$B$1409,MATCH(AU1006,'UT - Retail'!$U$7:$U$1409,0),1)</f>
        <v>United Global Quality Growth Fund Acc USD</v>
      </c>
      <c r="D1006" s="650"/>
      <c r="E1006" s="618" t="str">
        <f>VLOOKUP(C1006,'UT - Retail'!$B:$K,8,FALSE)</f>
        <v>Equities</v>
      </c>
      <c r="F1006" s="618" t="str">
        <f>VLOOKUP(C1006,'UT - Retail'!$B:$K,9,FALSE)</f>
        <v>Global</v>
      </c>
      <c r="G1006" s="618" t="str">
        <f>VLOOKUP(C1006,'UT - Retail'!$B:$K,10,FALSE)</f>
        <v>General</v>
      </c>
      <c r="H1006" s="82" t="str">
        <f>VLOOKUP(C1006,'UT - Retail'!$B:$N,13,FALSE)</f>
        <v>No</v>
      </c>
      <c r="I1006" s="82" t="str">
        <f>VLOOKUP(C1006,'UT - Retail'!$B:$Q,14,FALSE)</f>
        <v>No</v>
      </c>
      <c r="J1006" s="618" t="str">
        <f>VLOOKUP(C1006,'UT - Retail'!$B:$Q,11,FALSE)</f>
        <v>No</v>
      </c>
      <c r="K1006" s="130" t="str">
        <f>VLOOKUP(C1006,'UT - Retail'!$B:$P,15,FALSE)</f>
        <v>No</v>
      </c>
      <c r="L1006" s="82" t="str">
        <f>VLOOKUP(C1006,'UT - Retail'!$B:$Q,16,FALSE)</f>
        <v>Both</v>
      </c>
      <c r="M1006" s="618" t="str">
        <f>VLOOKUP(C1006,'UT - Retail'!$B:$K,6,FALSE)</f>
        <v>USD</v>
      </c>
      <c r="N1006" s="618" t="str">
        <f>IFERROR(IF(MATCH(C1006,'Portfolio Construction'!$AL:$AL,0),"Yes","No"),"No")</f>
        <v>No</v>
      </c>
      <c r="O1006" s="618" t="str">
        <f>IFERROR(IF(MATCH(C1006,'Portfolio Construction'!$AN:$AN,0),"Yes","No"),"No")</f>
        <v>No</v>
      </c>
      <c r="P1006" s="618" t="str">
        <f>IFERROR(IF(MATCH(C1006,'Portfolio Construction'!$AP:$AP,0),"Yes","No"),"No")</f>
        <v>No</v>
      </c>
      <c r="Q1006" s="618" t="str">
        <f>IFERROR(IF(MATCH(C1006,'Portfolio Construction'!$AR:$AR,0),"Yes","No"),"No")</f>
        <v>No</v>
      </c>
      <c r="R1006" s="618" t="str">
        <f>IFERROR(IF(MATCH(C1006,'Portfolio Construction'!$AT:$AT,0),"Yes","No"),"No")</f>
        <v>No</v>
      </c>
      <c r="S1006" s="618" t="str">
        <f>IFERROR(IF(MATCH(C1006,'Portfolio Construction'!$AV:$AV,0),"Yes","No"),"No")</f>
        <v>No</v>
      </c>
      <c r="T1006" s="618" t="str">
        <f>IFERROR(IF(MATCH(C1006,'Portfolio Construction'!$AX:$AX,0),"Yes","No"),"No")</f>
        <v>No</v>
      </c>
      <c r="U1006" s="618" t="str">
        <f>IFERROR(IF(MATCH(C1006,'Portfolio Construction'!$AZ:$AZ,0),"Yes","No"),"No")</f>
        <v>No</v>
      </c>
      <c r="V1006" s="618" t="str">
        <f>IFERROR(IF(MATCH(C1006,'Portfolio Construction'!$BB:$BB,0),"Yes","No"),"No")</f>
        <v>No</v>
      </c>
      <c r="W1006" s="618">
        <f>IF(VLOOKUP($AU1006,'FE Source'!$A:$W,3,FALSE)=0,"-",VLOOKUP($AU1006,'FE Source'!$A:$W,3,FALSE))</f>
        <v>-7.94</v>
      </c>
      <c r="X1006" s="618">
        <f>IF(VLOOKUP($AU1006,'FE Source'!$A:$W,4,FALSE)=0,"-",VLOOKUP($AU1006,'FE Source'!$A:$W,4,FALSE))</f>
        <v>5.6</v>
      </c>
      <c r="Y1006" s="618">
        <f>IF(VLOOKUP($AU1006,'FE Source'!$A:$W,5,FALSE)=0,"-",VLOOKUP($AU1006,'FE Source'!$A:$W,5,FALSE))</f>
        <v>-9.31</v>
      </c>
      <c r="Z1006" s="618">
        <f>IF(VLOOKUP($AU1006,'FE Source'!$A:$W,6,FALSE)=0,"-",VLOOKUP($AU1006,'FE Source'!$A:$W,6,FALSE))</f>
        <v>-4.96</v>
      </c>
      <c r="AA1006" s="618">
        <f>IF(VLOOKUP($AU1006,'FE Source'!$A:$W,7,FALSE)=0,"-",VLOOKUP($AU1006,'FE Source'!$A:$W,7,FALSE))</f>
        <v>1.88</v>
      </c>
      <c r="AB1006" s="618">
        <f>IF(VLOOKUP($AU1006,'FE Source'!$A:$W,8,FALSE)=0,"-",VLOOKUP($AU1006,'FE Source'!$A:$W,8,FALSE))</f>
        <v>3.98</v>
      </c>
      <c r="AC1006" s="632" t="str">
        <f>IF(VLOOKUP($AU1006,'FE Source'!$A:$W,9,FALSE)=0,"-",VLOOKUP($AU1006,'FE Source'!$A:$W,9,FALSE))</f>
        <v>-</v>
      </c>
      <c r="AD1006" s="634">
        <f>IF(VLOOKUP($AU1006,'FE Source'!$A:$W,10,FALSE)=0,"-",VLOOKUP($AU1006,'FE Source'!$A:$W,10,FALSE))</f>
        <v>0.92</v>
      </c>
      <c r="AE1006" s="618">
        <f>IF(VLOOKUP($AU1006,'FE Source'!$A:$W,11,FALSE)=0,"-",VLOOKUP($AU1006,'FE Source'!$A:$W,11,FALSE))</f>
        <v>12.01</v>
      </c>
      <c r="AF1006" s="618" t="str">
        <f>IF(VLOOKUP($AU1006,'FE Source'!$A:$W,12,FALSE)=0,"-",VLOOKUP($AU1006,'FE Source'!$A:$W,12,FALSE))</f>
        <v>-</v>
      </c>
      <c r="AG1006" s="618">
        <f>IF(VLOOKUP($AU1006,'FE Source'!$A:$W,14,FALSE)=0,"-",VLOOKUP($AU1006,'FE Source'!$A:$W,14,FALSE))</f>
        <v>-12.05</v>
      </c>
      <c r="AH1006" s="102"/>
      <c r="AI1006" s="618">
        <f>IF(VLOOKUP($AU1006,'FE Source'!$A:$Y,20,FALSE)=0,"-",VLOOKUP($AU1006,'FE Source'!$A:$Y,20,FALSE))</f>
        <v>83.13</v>
      </c>
      <c r="AJ1006" s="102"/>
      <c r="AK1006" s="102"/>
      <c r="AL1006" s="632">
        <f>IF(VLOOKUP($AU1006,'FE Source'!$A:$Y,19,FALSE)=0,"-",VLOOKUP($AU1006,'FE Source'!$A:$Y,19,FALSE))</f>
        <v>100.23</v>
      </c>
      <c r="AM1006" s="102"/>
      <c r="AN1006" s="635">
        <f>IF(VLOOKUP($AU1006,'FE Source'!$A:$W,13,FALSE)=0,"-",VLOOKUP($AU1006,'FE Source'!$A:$W,13,FALSE))</f>
        <v>904.8</v>
      </c>
      <c r="AO1006" s="634" t="str">
        <f>IF(J1006="no","-",IF(VLOOKUP($AU1006,'FE Source'!$A:$W,15,FALSE)=0,"-",VLOOKUP($AU1006,'FE Source'!$A:$W,15,FALSE)))</f>
        <v>-</v>
      </c>
      <c r="AP1006" s="618" t="str">
        <f>IF(AO1006="-","-",IF(VLOOKUP($AU1006,'FE Source'!$A:$Z,21,FALSE)=0,"-",IF(VLOOKUP($AU1006,'FE Source'!$A:$Z,21,FALSE)=2,"Semi-Annual",IF(VLOOKUP($AU1006,'FE Source'!$A:$Z,21,FALSE)=4,"Quarterly",IF(VLOOKUP($AU1006,'FE Source'!$A:$Z,21,FALSE)=12,"Monthly","Annual")))))</f>
        <v>-</v>
      </c>
      <c r="AQ1006" s="632" t="str">
        <f t="array" ref="AQ1006">IF(VLOOKUP($AU1006,'FE Source'!$A:$W,16,FALSE)=0,"-",VLOOKUP($AU1006,'FE Source'!$A:$W,16,FALSE))</f>
        <v>-</v>
      </c>
      <c r="AR1006" s="636" t="str">
        <f>IF(VLOOKUP($AU1006,'FE Source'!$A:$W,17,FALSE)=0,"-",VLOOKUP($AU1006,'FE Source'!$A:$W,17,FALSE))</f>
        <v>Neutral</v>
      </c>
      <c r="AS1006" s="634">
        <f>IF(VLOOKUP($AU1006,'FE Source'!$AN:$AS,4,FALSE)="",VLOOKUP($AU1006,'FE Source'!$AN:$AS,3,FALSE),VLOOKUP($AU1006,'FE Source'!$AN:$AS,4,FALSE))</f>
        <v>1.99</v>
      </c>
      <c r="AT1006" s="637">
        <f>IF(VLOOKUP($AU1006,'FE Source'!$AN:$AS,5,FALSE)=0,"-",VLOOKUP($AU1006,'FE Source'!$AN:$AS,5,FALSE))</f>
        <v>45782</v>
      </c>
      <c r="AU1006" s="636" t="s">
        <v>4491</v>
      </c>
      <c r="BE1006" s="215" t="str">
        <f>IF(VLOOKUP($AU1006,'FE Source'!$A:$AK,22,FALSE)=0,"-",VLOOKUP($AU1006,'FE Source'!$A:$AK,22,FALSE))</f>
        <v>-</v>
      </c>
      <c r="BF1006" s="215" t="str">
        <f>IF(VLOOKUP($AU1006,'FE Source'!$A:$AK,23,FALSE)=0,"-",VLOOKUP($AU1006,'FE Source'!$A:$AK,23,FALSE))</f>
        <v>-</v>
      </c>
      <c r="BG1006" s="215">
        <f>IF(VLOOKUP($AU1006,'FE Source'!$A:$AK,24,FALSE)=0,"-",VLOOKUP($AU1006,'FE Source'!$A:$AK,24,FALSE))</f>
        <v>16.57</v>
      </c>
      <c r="BH1006" s="215">
        <f>IF(VLOOKUP($AU1006,'FE Source'!$A:$AK,25,FALSE)=0,"-",VLOOKUP($AU1006,'FE Source'!$A:$AK,25,FALSE))</f>
        <v>-0.91</v>
      </c>
      <c r="BI1006" s="215">
        <f>IF(VLOOKUP($AU1006,'FE Source'!$A:$AK,26,FALSE)=0,"-",VLOOKUP($AU1006,'FE Source'!$A:$AK,26,FALSE))</f>
        <v>27.57</v>
      </c>
      <c r="BJ1006" s="215">
        <f>IF(VLOOKUP($AU1006,'FE Source'!$A:$AK,27,FALSE)=0,"-",VLOOKUP($AU1006,'FE Source'!$A:$AK,27,FALSE))</f>
        <v>17.97</v>
      </c>
      <c r="BK1006" s="215">
        <f>IF(VLOOKUP($AU1006,'FE Source'!$A:$AK,28,FALSE)=0,"-",VLOOKUP($AU1006,'FE Source'!$A:$AK,28,FALSE))</f>
        <v>18.22</v>
      </c>
      <c r="BL1006" s="215">
        <f>IF(VLOOKUP($AU1006,'FE Source'!$A:$AK,29,FALSE)=0,"-",VLOOKUP($AU1006,'FE Source'!$A:$AK,29,FALSE))</f>
        <v>-26.28</v>
      </c>
      <c r="BM1006" s="215">
        <f>IF(VLOOKUP($AU1006,'FE Source'!$A:$AK,30,FALSE)=0,"-",VLOOKUP($AU1006,'FE Source'!$A:$AK,30,FALSE))</f>
        <v>17.82</v>
      </c>
      <c r="BN1006" t="str">
        <f>IF(VLOOKUP($AU1006,'FE Source'!$A:$AK,31,FALSE)="No Specified Index","-",IF(VLOOKUP($AU1006,'FE Source'!$A:$AK,31,FALSE)=0,"-",VLOOKUP($AU1006,'FE Source'!$A:$AK,31,FALSE)))</f>
        <v>MSCI AC World</v>
      </c>
      <c r="BO1006" s="217">
        <f>IF(VLOOKUP($AU1006,'FE Source'!$A:$AK,32,FALSE)=0,"-",VLOOKUP($AU1006,'FE Source'!$A:$AK,32,FALSE))</f>
        <v>42691</v>
      </c>
      <c r="BP1006" s="18" t="str">
        <f>IF(VLOOKUP($AU1006,'FE Source'!$AZ:$BC,2,FALSE)=0,"-",VLOOKUP($AU1006,'FE Source'!$AZ:$BC,2,FALSE))</f>
        <v>-</v>
      </c>
      <c r="BQ1006" s="18" t="str">
        <f>IF(VLOOKUP($AU1006,'FE Source'!$AZ:$BC,3,FALSE)=0,"-",VLOOKUP($AU1006,'FE Source'!$AZ:$BC,3,FALSE))</f>
        <v>-</v>
      </c>
      <c r="BR1006" s="18" t="str">
        <f>IF(VLOOKUP($AU1006,'FE Source'!$AZ:$BC,4,FALSE)=0,"-",VLOOKUP($AU1006,'FE Source'!$AZ:$BC,4,FALSE))</f>
        <v>-</v>
      </c>
    </row>
    <row r="1007" spans="3:70" ht="15">
      <c r="C1007" s="650" t="str">
        <f>INDEX('UT - Retail'!$B$7:$B$1409,MATCH(AU1007,'UT - Retail'!$U$7:$U$1409,0),1)</f>
        <v>United Global Quality Growth Fund C Acc SGD-H (CPF)</v>
      </c>
      <c r="D1007" s="650"/>
      <c r="E1007" s="618" t="str">
        <f>VLOOKUP(C1007,'UT - Retail'!$B:$K,8,FALSE)</f>
        <v>Equities</v>
      </c>
      <c r="F1007" s="618" t="str">
        <f>VLOOKUP(C1007,'UT - Retail'!$B:$K,9,FALSE)</f>
        <v>Global</v>
      </c>
      <c r="G1007" s="618" t="str">
        <f>VLOOKUP(C1007,'UT - Retail'!$B:$K,10,FALSE)</f>
        <v>General</v>
      </c>
      <c r="H1007" s="82" t="str">
        <f>VLOOKUP(C1007,'UT - Retail'!$B:$N,13,FALSE)</f>
        <v>Yes</v>
      </c>
      <c r="I1007" s="82" t="str">
        <f>VLOOKUP(C1007,'UT - Retail'!$B:$Q,14,FALSE)</f>
        <v>No</v>
      </c>
      <c r="J1007" s="618" t="str">
        <f>VLOOKUP(C1007,'UT - Retail'!$B:$Q,11,FALSE)</f>
        <v>No</v>
      </c>
      <c r="K1007" s="130" t="str">
        <f>VLOOKUP(C1007,'UT - Retail'!$B:$P,15,FALSE)</f>
        <v>No</v>
      </c>
      <c r="L1007" s="82" t="str">
        <f>VLOOKUP(C1007,'UT - Retail'!$B:$Q,16,FALSE)</f>
        <v>Both</v>
      </c>
      <c r="M1007" s="618" t="str">
        <f>VLOOKUP(C1007,'UT - Retail'!$B:$K,6,FALSE)</f>
        <v>SGD</v>
      </c>
      <c r="N1007" s="618" t="str">
        <f>IFERROR(IF(MATCH(C1007,'Portfolio Construction'!$AL:$AL,0),"Yes","No"),"No")</f>
        <v>No</v>
      </c>
      <c r="O1007" s="618" t="str">
        <f>IFERROR(IF(MATCH(C1007,'Portfolio Construction'!$AN:$AN,0),"Yes","No"),"No")</f>
        <v>No</v>
      </c>
      <c r="P1007" s="618" t="str">
        <f>IFERROR(IF(MATCH(C1007,'Portfolio Construction'!$AP:$AP,0),"Yes","No"),"No")</f>
        <v>No</v>
      </c>
      <c r="Q1007" s="618" t="str">
        <f>IFERROR(IF(MATCH(C1007,'Portfolio Construction'!$AR:$AR,0),"Yes","No"),"No")</f>
        <v>No</v>
      </c>
      <c r="R1007" s="618" t="str">
        <f>IFERROR(IF(MATCH(C1007,'Portfolio Construction'!$AT:$AT,0),"Yes","No"),"No")</f>
        <v>No</v>
      </c>
      <c r="S1007" s="618" t="str">
        <f>IFERROR(IF(MATCH(C1007,'Portfolio Construction'!$AV:$AV,0),"Yes","No"),"No")</f>
        <v>No</v>
      </c>
      <c r="T1007" s="618" t="str">
        <f>IFERROR(IF(MATCH(C1007,'Portfolio Construction'!$AX:$AX,0),"Yes","No"),"No")</f>
        <v>No</v>
      </c>
      <c r="U1007" s="618" t="str">
        <f>IFERROR(IF(MATCH(C1007,'Portfolio Construction'!$AZ:$AZ,0),"Yes","No"),"No")</f>
        <v>No</v>
      </c>
      <c r="V1007" s="618" t="str">
        <f>IFERROR(IF(MATCH(C1007,'Portfolio Construction'!$BB:$BB,0),"Yes","No"),"No")</f>
        <v>No</v>
      </c>
      <c r="W1007" s="618">
        <f>IF(VLOOKUP($AU1007,'FE Source'!$A:$W,3,FALSE)=0,"-",VLOOKUP($AU1007,'FE Source'!$A:$W,3,FALSE))</f>
        <v>-2.95</v>
      </c>
      <c r="X1007" s="618">
        <f>IF(VLOOKUP($AU1007,'FE Source'!$A:$W,4,FALSE)=0,"-",VLOOKUP($AU1007,'FE Source'!$A:$W,4,FALSE))</f>
        <v>9.7200000000000006</v>
      </c>
      <c r="Y1007" s="618">
        <f>IF(VLOOKUP($AU1007,'FE Source'!$A:$W,5,FALSE)=0,"-",VLOOKUP($AU1007,'FE Source'!$A:$W,5,FALSE))</f>
        <v>-6.71</v>
      </c>
      <c r="Z1007" s="618">
        <f>IF(VLOOKUP($AU1007,'FE Source'!$A:$W,6,FALSE)=0,"-",VLOOKUP($AU1007,'FE Source'!$A:$W,6,FALSE))</f>
        <v>-1.75</v>
      </c>
      <c r="AA1007" s="618">
        <f>IF(VLOOKUP($AU1007,'FE Source'!$A:$W,7,FALSE)=0,"-",VLOOKUP($AU1007,'FE Source'!$A:$W,7,FALSE))</f>
        <v>3.28</v>
      </c>
      <c r="AB1007" s="618">
        <f>IF(VLOOKUP($AU1007,'FE Source'!$A:$W,8,FALSE)=0,"-",VLOOKUP($AU1007,'FE Source'!$A:$W,8,FALSE))</f>
        <v>5.47</v>
      </c>
      <c r="AC1007" s="632" t="str">
        <f>IF(VLOOKUP($AU1007,'FE Source'!$A:$W,9,FALSE)=0,"-",VLOOKUP($AU1007,'FE Source'!$A:$W,9,FALSE))</f>
        <v>-</v>
      </c>
      <c r="AD1007" s="634">
        <f>IF(VLOOKUP($AU1007,'FE Source'!$A:$W,10,FALSE)=0,"-",VLOOKUP($AU1007,'FE Source'!$A:$W,10,FALSE))</f>
        <v>1.2</v>
      </c>
      <c r="AE1007" s="618">
        <f>IF(VLOOKUP($AU1007,'FE Source'!$A:$W,11,FALSE)=0,"-",VLOOKUP($AU1007,'FE Source'!$A:$W,11,FALSE))</f>
        <v>14.59</v>
      </c>
      <c r="AF1007" s="618" t="str">
        <f>IF(VLOOKUP($AU1007,'FE Source'!$A:$W,12,FALSE)=0,"-",VLOOKUP($AU1007,'FE Source'!$A:$W,12,FALSE))</f>
        <v>-</v>
      </c>
      <c r="AG1007" s="618">
        <f>IF(VLOOKUP($AU1007,'FE Source'!$A:$W,14,FALSE)=0,"-",VLOOKUP($AU1007,'FE Source'!$A:$W,14,FALSE))</f>
        <v>-15.53</v>
      </c>
      <c r="AH1007" s="102"/>
      <c r="AI1007" s="618">
        <f>IF(VLOOKUP($AU1007,'FE Source'!$A:$Y,20,FALSE)=0,"-",VLOOKUP($AU1007,'FE Source'!$A:$Y,20,FALSE))</f>
        <v>121.53</v>
      </c>
      <c r="AJ1007" s="102"/>
      <c r="AK1007" s="102"/>
      <c r="AL1007" s="632">
        <f>IF(VLOOKUP($AU1007,'FE Source'!$A:$Y,19,FALSE)=0,"-",VLOOKUP($AU1007,'FE Source'!$A:$Y,19,FALSE))</f>
        <v>131.82</v>
      </c>
      <c r="AM1007" s="102"/>
      <c r="AN1007" s="635">
        <f>IF(VLOOKUP($AU1007,'FE Source'!$A:$W,13,FALSE)=0,"-",VLOOKUP($AU1007,'FE Source'!$A:$W,13,FALSE))</f>
        <v>904.8</v>
      </c>
      <c r="AO1007" s="634" t="str">
        <f>IF(J1007="no","-",IF(VLOOKUP($AU1007,'FE Source'!$A:$W,15,FALSE)=0,"-",VLOOKUP($AU1007,'FE Source'!$A:$W,15,FALSE)))</f>
        <v>-</v>
      </c>
      <c r="AP1007" s="618" t="str">
        <f>IF(AO1007="-","-",IF(VLOOKUP($AU1007,'FE Source'!$A:$Z,21,FALSE)=0,"-",IF(VLOOKUP($AU1007,'FE Source'!$A:$Z,21,FALSE)=2,"Semi-Annual",IF(VLOOKUP($AU1007,'FE Source'!$A:$Z,21,FALSE)=4,"Quarterly",IF(VLOOKUP($AU1007,'FE Source'!$A:$Z,21,FALSE)=12,"Monthly","Annual")))))</f>
        <v>-</v>
      </c>
      <c r="AQ1007" s="632" t="str">
        <f t="array" ref="AQ1007">IF(VLOOKUP($AU1007,'FE Source'!$A:$W,16,FALSE)=0,"-",VLOOKUP($AU1007,'FE Source'!$A:$W,16,FALSE))</f>
        <v>-</v>
      </c>
      <c r="AR1007" s="636" t="str">
        <f>IF(VLOOKUP($AU1007,'FE Source'!$A:$W,17,FALSE)=0,"-",VLOOKUP($AU1007,'FE Source'!$A:$W,17,FALSE))</f>
        <v>Neutral</v>
      </c>
      <c r="AS1007" s="634">
        <f>IF(VLOOKUP($AU1007,'FE Source'!$AN:$AS,4,FALSE)="",VLOOKUP($AU1007,'FE Source'!$AN:$AS,3,FALSE),VLOOKUP($AU1007,'FE Source'!$AN:$AS,4,FALSE))</f>
        <v>1.5</v>
      </c>
      <c r="AT1007" s="637">
        <f>IF(VLOOKUP($AU1007,'FE Source'!$AN:$AS,5,FALSE)=0,"-",VLOOKUP($AU1007,'FE Source'!$AN:$AS,5,FALSE))</f>
        <v>45782</v>
      </c>
      <c r="AU1007" s="636" t="s">
        <v>4939</v>
      </c>
      <c r="BE1007" s="215" t="str">
        <f>IF(VLOOKUP($AU1007,'FE Source'!$A:$AK,22,FALSE)=0,"-",VLOOKUP($AU1007,'FE Source'!$A:$AK,22,FALSE))</f>
        <v>-</v>
      </c>
      <c r="BF1007" s="215" t="str">
        <f>IF(VLOOKUP($AU1007,'FE Source'!$A:$AK,23,FALSE)=0,"-",VLOOKUP($AU1007,'FE Source'!$A:$AK,23,FALSE))</f>
        <v>-</v>
      </c>
      <c r="BG1007" s="215" t="str">
        <f>IF(VLOOKUP($AU1007,'FE Source'!$A:$AK,24,FALSE)=0,"-",VLOOKUP($AU1007,'FE Source'!$A:$AK,24,FALSE))</f>
        <v>-</v>
      </c>
      <c r="BH1007" s="215" t="str">
        <f>IF(VLOOKUP($AU1007,'FE Source'!$A:$AK,25,FALSE)=0,"-",VLOOKUP($AU1007,'FE Source'!$A:$AK,25,FALSE))</f>
        <v>-</v>
      </c>
      <c r="BI1007" s="215">
        <f>IF(VLOOKUP($AU1007,'FE Source'!$A:$AK,26,FALSE)=0,"-",VLOOKUP($AU1007,'FE Source'!$A:$AK,26,FALSE))</f>
        <v>28.75</v>
      </c>
      <c r="BJ1007" s="215">
        <f>IF(VLOOKUP($AU1007,'FE Source'!$A:$AK,27,FALSE)=0,"-",VLOOKUP($AU1007,'FE Source'!$A:$AK,27,FALSE))</f>
        <v>19.260000000000002</v>
      </c>
      <c r="BK1007" s="215">
        <f>IF(VLOOKUP($AU1007,'FE Source'!$A:$AK,28,FALSE)=0,"-",VLOOKUP($AU1007,'FE Source'!$A:$AK,28,FALSE))</f>
        <v>16.489999999999998</v>
      </c>
      <c r="BL1007" s="215">
        <f>IF(VLOOKUP($AU1007,'FE Source'!$A:$AK,29,FALSE)=0,"-",VLOOKUP($AU1007,'FE Source'!$A:$AK,29,FALSE))</f>
        <v>-26.09</v>
      </c>
      <c r="BM1007" s="215">
        <f>IF(VLOOKUP($AU1007,'FE Source'!$A:$AK,30,FALSE)=0,"-",VLOOKUP($AU1007,'FE Source'!$A:$AK,30,FALSE))</f>
        <v>18.68</v>
      </c>
      <c r="BN1007" t="str">
        <f>IF(VLOOKUP($AU1007,'FE Source'!$A:$AK,31,FALSE)="No Specified Index","-",IF(VLOOKUP($AU1007,'FE Source'!$A:$AK,31,FALSE)=0,"-",VLOOKUP($AU1007,'FE Source'!$A:$AK,31,FALSE)))</f>
        <v>MSCI AC World</v>
      </c>
      <c r="BO1007" s="217">
        <f>IF(VLOOKUP($AU1007,'FE Source'!$A:$AK,32,FALSE)=0,"-",VLOOKUP($AU1007,'FE Source'!$A:$AK,32,FALSE))</f>
        <v>43431</v>
      </c>
      <c r="BP1007" s="18" t="str">
        <f>IF(VLOOKUP($AU1007,'FE Source'!$AZ:$BC,2,FALSE)=0,"-",VLOOKUP($AU1007,'FE Source'!$AZ:$BC,2,FALSE))</f>
        <v>-</v>
      </c>
      <c r="BQ1007" s="18" t="str">
        <f>IF(VLOOKUP($AU1007,'FE Source'!$AZ:$BC,3,FALSE)=0,"-",VLOOKUP($AU1007,'FE Source'!$AZ:$BC,3,FALSE))</f>
        <v>-</v>
      </c>
      <c r="BR1007" s="18" t="str">
        <f>IF(VLOOKUP($AU1007,'FE Source'!$AZ:$BC,4,FALSE)=0,"-",VLOOKUP($AU1007,'FE Source'!$AZ:$BC,4,FALSE))</f>
        <v>-</v>
      </c>
    </row>
    <row r="1008" spans="3:70" ht="15">
      <c r="C1008" s="650" t="str">
        <f>INDEX('UT - Retail'!$B$7:$B$1409,MATCH(AU1008,'UT - Retail'!$U$7:$U$1409,0),1)</f>
        <v>United Global Quality Growth Fund Dis SGD</v>
      </c>
      <c r="D1008" s="650"/>
      <c r="E1008" s="618" t="str">
        <f>VLOOKUP(C1008,'UT - Retail'!$B:$K,8,FALSE)</f>
        <v>Equities</v>
      </c>
      <c r="F1008" s="618" t="str">
        <f>VLOOKUP(C1008,'UT - Retail'!$B:$K,9,FALSE)</f>
        <v>Global</v>
      </c>
      <c r="G1008" s="618" t="str">
        <f>VLOOKUP(C1008,'UT - Retail'!$B:$K,10,FALSE)</f>
        <v>General</v>
      </c>
      <c r="H1008" s="82" t="str">
        <f>VLOOKUP(C1008,'UT - Retail'!$B:$N,13,FALSE)</f>
        <v>No</v>
      </c>
      <c r="I1008" s="82" t="str">
        <f>VLOOKUP(C1008,'UT - Retail'!$B:$Q,14,FALSE)</f>
        <v>No</v>
      </c>
      <c r="J1008" s="618" t="str">
        <f>VLOOKUP(C1008,'UT - Retail'!$B:$Q,11,FALSE)</f>
        <v>Yes</v>
      </c>
      <c r="K1008" s="130" t="str">
        <f>VLOOKUP(C1008,'UT - Retail'!$B:$P,15,FALSE)</f>
        <v>Yes</v>
      </c>
      <c r="L1008" s="82" t="str">
        <f>VLOOKUP(C1008,'UT - Retail'!$B:$Q,16,FALSE)</f>
        <v>Both</v>
      </c>
      <c r="M1008" s="618" t="str">
        <f>VLOOKUP(C1008,'UT - Retail'!$B:$K,6,FALSE)</f>
        <v>SGD</v>
      </c>
      <c r="N1008" s="618" t="str">
        <f>IFERROR(IF(MATCH(C1008,'Portfolio Construction'!$AL:$AL,0),"Yes","No"),"No")</f>
        <v>No</v>
      </c>
      <c r="O1008" s="618" t="str">
        <f>IFERROR(IF(MATCH(C1008,'Portfolio Construction'!$AN:$AN,0),"Yes","No"),"No")</f>
        <v>No</v>
      </c>
      <c r="P1008" s="618" t="str">
        <f>IFERROR(IF(MATCH(C1008,'Portfolio Construction'!$AP:$AP,0),"Yes","No"),"No")</f>
        <v>No</v>
      </c>
      <c r="Q1008" s="618" t="str">
        <f>IFERROR(IF(MATCH(C1008,'Portfolio Construction'!$AR:$AR,0),"Yes","No"),"No")</f>
        <v>No</v>
      </c>
      <c r="R1008" s="618" t="str">
        <f>IFERROR(IF(MATCH(C1008,'Portfolio Construction'!$AT:$AT,0),"Yes","No"),"No")</f>
        <v>No</v>
      </c>
      <c r="S1008" s="618" t="str">
        <f>IFERROR(IF(MATCH(C1008,'Portfolio Construction'!$AV:$AV,0),"Yes","No"),"No")</f>
        <v>No</v>
      </c>
      <c r="T1008" s="618" t="str">
        <f>IFERROR(IF(MATCH(C1008,'Portfolio Construction'!$AX:$AX,0),"Yes","No"),"No")</f>
        <v>No</v>
      </c>
      <c r="U1008" s="618" t="str">
        <f>IFERROR(IF(MATCH(C1008,'Portfolio Construction'!$AZ:$AZ,0),"Yes","No"),"No")</f>
        <v>No</v>
      </c>
      <c r="V1008" s="618" t="str">
        <f>IFERROR(IF(MATCH(C1008,'Portfolio Construction'!$BB:$BB,0),"Yes","No"),"No")</f>
        <v>No</v>
      </c>
      <c r="W1008" s="618">
        <f>IF(VLOOKUP($AU1008,'FE Source'!$A:$W,3,FALSE)=0,"-",VLOOKUP($AU1008,'FE Source'!$A:$W,3,FALSE))</f>
        <v>-7.94</v>
      </c>
      <c r="X1008" s="618">
        <f>IF(VLOOKUP($AU1008,'FE Source'!$A:$W,4,FALSE)=0,"-",VLOOKUP($AU1008,'FE Source'!$A:$W,4,FALSE))</f>
        <v>5.59</v>
      </c>
      <c r="Y1008" s="618">
        <f>IF(VLOOKUP($AU1008,'FE Source'!$A:$W,5,FALSE)=0,"-",VLOOKUP($AU1008,'FE Source'!$A:$W,5,FALSE))</f>
        <v>-9.31</v>
      </c>
      <c r="Z1008" s="618">
        <f>IF(VLOOKUP($AU1008,'FE Source'!$A:$W,6,FALSE)=0,"-",VLOOKUP($AU1008,'FE Source'!$A:$W,6,FALSE))</f>
        <v>-4.9800000000000004</v>
      </c>
      <c r="AA1008" s="618">
        <f>IF(VLOOKUP($AU1008,'FE Source'!$A:$W,7,FALSE)=0,"-",VLOOKUP($AU1008,'FE Source'!$A:$W,7,FALSE))</f>
        <v>1.89</v>
      </c>
      <c r="AB1008" s="618">
        <f>IF(VLOOKUP($AU1008,'FE Source'!$A:$W,8,FALSE)=0,"-",VLOOKUP($AU1008,'FE Source'!$A:$W,8,FALSE))</f>
        <v>3.99</v>
      </c>
      <c r="AC1008" s="632" t="str">
        <f>IF(VLOOKUP($AU1008,'FE Source'!$A:$W,9,FALSE)=0,"-",VLOOKUP($AU1008,'FE Source'!$A:$W,9,FALSE))</f>
        <v>-</v>
      </c>
      <c r="AD1008" s="634">
        <f>IF(VLOOKUP($AU1008,'FE Source'!$A:$W,10,FALSE)=0,"-",VLOOKUP($AU1008,'FE Source'!$A:$W,10,FALSE))</f>
        <v>0.99</v>
      </c>
      <c r="AE1008" s="618">
        <f>IF(VLOOKUP($AU1008,'FE Source'!$A:$W,11,FALSE)=0,"-",VLOOKUP($AU1008,'FE Source'!$A:$W,11,FALSE))</f>
        <v>12.02</v>
      </c>
      <c r="AF1008" s="618" t="str">
        <f>IF(VLOOKUP($AU1008,'FE Source'!$A:$W,12,FALSE)=0,"-",VLOOKUP($AU1008,'FE Source'!$A:$W,12,FALSE))</f>
        <v>-</v>
      </c>
      <c r="AG1008" s="618">
        <f>IF(VLOOKUP($AU1008,'FE Source'!$A:$W,14,FALSE)=0,"-",VLOOKUP($AU1008,'FE Source'!$A:$W,14,FALSE))</f>
        <v>-12.08</v>
      </c>
      <c r="AH1008" s="102"/>
      <c r="AI1008" s="618">
        <f>IF(VLOOKUP($AU1008,'FE Source'!$A:$Y,20,FALSE)=0,"-",VLOOKUP($AU1008,'FE Source'!$A:$Y,20,FALSE))</f>
        <v>87.26</v>
      </c>
      <c r="AJ1008" s="102"/>
      <c r="AK1008" s="102"/>
      <c r="AL1008" s="632">
        <f>IF(VLOOKUP($AU1008,'FE Source'!$A:$Y,19,FALSE)=0,"-",VLOOKUP($AU1008,'FE Source'!$A:$Y,19,FALSE))</f>
        <v>111.11</v>
      </c>
      <c r="AM1008" s="102"/>
      <c r="AN1008" s="635">
        <f>IF(VLOOKUP($AU1008,'FE Source'!$A:$W,13,FALSE)=0,"-",VLOOKUP($AU1008,'FE Source'!$A:$W,13,FALSE))</f>
        <v>904.8</v>
      </c>
      <c r="AO1008" s="634">
        <f>IF(J1008="no","-",IF(VLOOKUP($AU1008,'FE Source'!$A:$W,15,FALSE)=0,"-",VLOOKUP($AU1008,'FE Source'!$A:$W,15,FALSE)))</f>
        <v>3.83</v>
      </c>
      <c r="AP1008" s="618" t="str">
        <f>IF(AO1008="-","-",IF(VLOOKUP($AU1008,'FE Source'!$A:$Z,21,FALSE)=0,"-",IF(VLOOKUP($AU1008,'FE Source'!$A:$Z,21,FALSE)=2,"Semi-Annual",IF(VLOOKUP($AU1008,'FE Source'!$A:$Z,21,FALSE)=4,"Quarterly",IF(VLOOKUP($AU1008,'FE Source'!$A:$Z,21,FALSE)=12,"Monthly","Annual")))))</f>
        <v>Monthly</v>
      </c>
      <c r="AQ1008" s="632" t="str">
        <f t="array" ref="AQ1008">IF(VLOOKUP($AU1008,'FE Source'!$A:$W,16,FALSE)=0,"-",VLOOKUP($AU1008,'FE Source'!$A:$W,16,FALSE))</f>
        <v>-</v>
      </c>
      <c r="AR1008" s="636" t="str">
        <f>IF(VLOOKUP($AU1008,'FE Source'!$A:$W,17,FALSE)=0,"-",VLOOKUP($AU1008,'FE Source'!$A:$W,17,FALSE))</f>
        <v>Neutral</v>
      </c>
      <c r="AS1008" s="634">
        <f>IF(VLOOKUP($AU1008,'FE Source'!$AN:$AS,4,FALSE)="",VLOOKUP($AU1008,'FE Source'!$AN:$AS,3,FALSE),VLOOKUP($AU1008,'FE Source'!$AN:$AS,4,FALSE))</f>
        <v>1.43</v>
      </c>
      <c r="AT1008" s="637">
        <f>IF(VLOOKUP($AU1008,'FE Source'!$AN:$AS,5,FALSE)=0,"-",VLOOKUP($AU1008,'FE Source'!$AN:$AS,5,FALSE))</f>
        <v>45782</v>
      </c>
      <c r="AU1008" s="636" t="s">
        <v>4492</v>
      </c>
      <c r="BE1008" s="215" t="str">
        <f>IF(VLOOKUP($AU1008,'FE Source'!$A:$AK,22,FALSE)=0,"-",VLOOKUP($AU1008,'FE Source'!$A:$AK,22,FALSE))</f>
        <v>-</v>
      </c>
      <c r="BF1008" s="215" t="str">
        <f>IF(VLOOKUP($AU1008,'FE Source'!$A:$AK,23,FALSE)=0,"-",VLOOKUP($AU1008,'FE Source'!$A:$AK,23,FALSE))</f>
        <v>-</v>
      </c>
      <c r="BG1008" s="215">
        <f>IF(VLOOKUP($AU1008,'FE Source'!$A:$AK,24,FALSE)=0,"-",VLOOKUP($AU1008,'FE Source'!$A:$AK,24,FALSE))</f>
        <v>16.600000000000001</v>
      </c>
      <c r="BH1008" s="215">
        <f>IF(VLOOKUP($AU1008,'FE Source'!$A:$AK,25,FALSE)=0,"-",VLOOKUP($AU1008,'FE Source'!$A:$AK,25,FALSE))</f>
        <v>-0.87</v>
      </c>
      <c r="BI1008" s="215">
        <f>IF(VLOOKUP($AU1008,'FE Source'!$A:$AK,26,FALSE)=0,"-",VLOOKUP($AU1008,'FE Source'!$A:$AK,26,FALSE))</f>
        <v>27.52</v>
      </c>
      <c r="BJ1008" s="215">
        <f>IF(VLOOKUP($AU1008,'FE Source'!$A:$AK,27,FALSE)=0,"-",VLOOKUP($AU1008,'FE Source'!$A:$AK,27,FALSE))</f>
        <v>18</v>
      </c>
      <c r="BK1008" s="215">
        <f>IF(VLOOKUP($AU1008,'FE Source'!$A:$AK,28,FALSE)=0,"-",VLOOKUP($AU1008,'FE Source'!$A:$AK,28,FALSE))</f>
        <v>18.2</v>
      </c>
      <c r="BL1008" s="215">
        <f>IF(VLOOKUP($AU1008,'FE Source'!$A:$AK,29,FALSE)=0,"-",VLOOKUP($AU1008,'FE Source'!$A:$AK,29,FALSE))</f>
        <v>-26.26</v>
      </c>
      <c r="BM1008" s="215">
        <f>IF(VLOOKUP($AU1008,'FE Source'!$A:$AK,30,FALSE)=0,"-",VLOOKUP($AU1008,'FE Source'!$A:$AK,30,FALSE))</f>
        <v>17.850000000000001</v>
      </c>
      <c r="BN1008" t="str">
        <f>IF(VLOOKUP($AU1008,'FE Source'!$A:$AK,31,FALSE)="No Specified Index","-",IF(VLOOKUP($AU1008,'FE Source'!$A:$AK,31,FALSE)=0,"-",VLOOKUP($AU1008,'FE Source'!$A:$AK,31,FALSE)))</f>
        <v>MSCI AC World</v>
      </c>
      <c r="BO1008" s="217">
        <f>IF(VLOOKUP($AU1008,'FE Source'!$A:$AK,32,FALSE)=0,"-",VLOOKUP($AU1008,'FE Source'!$A:$AK,32,FALSE))</f>
        <v>42681</v>
      </c>
      <c r="BP1008" s="18" t="str">
        <f>IF(VLOOKUP($AU1008,'FE Source'!$AZ:$BC,2,FALSE)=0,"-",VLOOKUP($AU1008,'FE Source'!$AZ:$BC,2,FALSE))</f>
        <v>-</v>
      </c>
      <c r="BQ1008" s="18" t="str">
        <f>IF(VLOOKUP($AU1008,'FE Source'!$AZ:$BC,3,FALSE)=0,"-",VLOOKUP($AU1008,'FE Source'!$AZ:$BC,3,FALSE))</f>
        <v>-</v>
      </c>
      <c r="BR1008" s="18" t="str">
        <f>IF(VLOOKUP($AU1008,'FE Source'!$AZ:$BC,4,FALSE)=0,"-",VLOOKUP($AU1008,'FE Source'!$AZ:$BC,4,FALSE))</f>
        <v>-</v>
      </c>
    </row>
    <row r="1009" spans="3:70" ht="15">
      <c r="C1009" s="650" t="str">
        <f>INDEX('UT - Retail'!$B$7:$B$1409,MATCH(AU1009,'UT - Retail'!$U$7:$U$1409,0),1)</f>
        <v>United Global Quality Growth Fund Dis USD</v>
      </c>
      <c r="D1009" s="650"/>
      <c r="E1009" s="618" t="str">
        <f>VLOOKUP(C1009,'UT - Retail'!$B:$K,8,FALSE)</f>
        <v>Equities</v>
      </c>
      <c r="F1009" s="618" t="str">
        <f>VLOOKUP(C1009,'UT - Retail'!$B:$K,9,FALSE)</f>
        <v>Global</v>
      </c>
      <c r="G1009" s="618" t="str">
        <f>VLOOKUP(C1009,'UT - Retail'!$B:$K,10,FALSE)</f>
        <v>General</v>
      </c>
      <c r="H1009" s="82" t="str">
        <f>VLOOKUP(C1009,'UT - Retail'!$B:$N,13,FALSE)</f>
        <v>No</v>
      </c>
      <c r="I1009" s="82" t="str">
        <f>VLOOKUP(C1009,'UT - Retail'!$B:$Q,14,FALSE)</f>
        <v>No</v>
      </c>
      <c r="J1009" s="618" t="str">
        <f>VLOOKUP(C1009,'UT - Retail'!$B:$Q,11,FALSE)</f>
        <v>Yes</v>
      </c>
      <c r="K1009" s="130" t="str">
        <f>VLOOKUP(C1009,'UT - Retail'!$B:$P,15,FALSE)</f>
        <v>No</v>
      </c>
      <c r="L1009" s="82" t="str">
        <f>VLOOKUP(C1009,'UT - Retail'!$B:$Q,16,FALSE)</f>
        <v>Both</v>
      </c>
      <c r="M1009" s="618" t="str">
        <f>VLOOKUP(C1009,'UT - Retail'!$B:$K,6,FALSE)</f>
        <v>USD</v>
      </c>
      <c r="N1009" s="618" t="str">
        <f>IFERROR(IF(MATCH(C1009,'Portfolio Construction'!$AL:$AL,0),"Yes","No"),"No")</f>
        <v>No</v>
      </c>
      <c r="O1009" s="618" t="str">
        <f>IFERROR(IF(MATCH(C1009,'Portfolio Construction'!$AN:$AN,0),"Yes","No"),"No")</f>
        <v>No</v>
      </c>
      <c r="P1009" s="618" t="str">
        <f>IFERROR(IF(MATCH(C1009,'Portfolio Construction'!$AP:$AP,0),"Yes","No"),"No")</f>
        <v>No</v>
      </c>
      <c r="Q1009" s="618" t="str">
        <f>IFERROR(IF(MATCH(C1009,'Portfolio Construction'!$AR:$AR,0),"Yes","No"),"No")</f>
        <v>No</v>
      </c>
      <c r="R1009" s="618" t="str">
        <f>IFERROR(IF(MATCH(C1009,'Portfolio Construction'!$AT:$AT,0),"Yes","No"),"No")</f>
        <v>No</v>
      </c>
      <c r="S1009" s="618" t="str">
        <f>IFERROR(IF(MATCH(C1009,'Portfolio Construction'!$AV:$AV,0),"Yes","No"),"No")</f>
        <v>No</v>
      </c>
      <c r="T1009" s="618" t="str">
        <f>IFERROR(IF(MATCH(C1009,'Portfolio Construction'!$AX:$AX,0),"Yes","No"),"No")</f>
        <v>No</v>
      </c>
      <c r="U1009" s="618" t="str">
        <f>IFERROR(IF(MATCH(C1009,'Portfolio Construction'!$AZ:$AZ,0),"Yes","No"),"No")</f>
        <v>No</v>
      </c>
      <c r="V1009" s="618" t="str">
        <f>IFERROR(IF(MATCH(C1009,'Portfolio Construction'!$BB:$BB,0),"Yes","No"),"No")</f>
        <v>No</v>
      </c>
      <c r="W1009" s="618">
        <f>IF(VLOOKUP($AU1009,'FE Source'!$A:$W,3,FALSE)=0,"-",VLOOKUP($AU1009,'FE Source'!$A:$W,3,FALSE))</f>
        <v>-7.93</v>
      </c>
      <c r="X1009" s="618">
        <f>IF(VLOOKUP($AU1009,'FE Source'!$A:$W,4,FALSE)=0,"-",VLOOKUP($AU1009,'FE Source'!$A:$W,4,FALSE))</f>
        <v>5.6</v>
      </c>
      <c r="Y1009" s="618">
        <f>IF(VLOOKUP($AU1009,'FE Source'!$A:$W,5,FALSE)=0,"-",VLOOKUP($AU1009,'FE Source'!$A:$W,5,FALSE))</f>
        <v>-9.3000000000000007</v>
      </c>
      <c r="Z1009" s="618">
        <f>IF(VLOOKUP($AU1009,'FE Source'!$A:$W,6,FALSE)=0,"-",VLOOKUP($AU1009,'FE Source'!$A:$W,6,FALSE))</f>
        <v>-4.97</v>
      </c>
      <c r="AA1009" s="618">
        <f>IF(VLOOKUP($AU1009,'FE Source'!$A:$W,7,FALSE)=0,"-",VLOOKUP($AU1009,'FE Source'!$A:$W,7,FALSE))</f>
        <v>1.9</v>
      </c>
      <c r="AB1009" s="618">
        <f>IF(VLOOKUP($AU1009,'FE Source'!$A:$W,8,FALSE)=0,"-",VLOOKUP($AU1009,'FE Source'!$A:$W,8,FALSE))</f>
        <v>3.98</v>
      </c>
      <c r="AC1009" s="632" t="str">
        <f>IF(VLOOKUP($AU1009,'FE Source'!$A:$W,9,FALSE)=0,"-",VLOOKUP($AU1009,'FE Source'!$A:$W,9,FALSE))</f>
        <v>-</v>
      </c>
      <c r="AD1009" s="634">
        <f>IF(VLOOKUP($AU1009,'FE Source'!$A:$W,10,FALSE)=0,"-",VLOOKUP($AU1009,'FE Source'!$A:$W,10,FALSE))</f>
        <v>0.92</v>
      </c>
      <c r="AE1009" s="618">
        <f>IF(VLOOKUP($AU1009,'FE Source'!$A:$W,11,FALSE)=0,"-",VLOOKUP($AU1009,'FE Source'!$A:$W,11,FALSE))</f>
        <v>12.01</v>
      </c>
      <c r="AF1009" s="618" t="str">
        <f>IF(VLOOKUP($AU1009,'FE Source'!$A:$W,12,FALSE)=0,"-",VLOOKUP($AU1009,'FE Source'!$A:$W,12,FALSE))</f>
        <v>-</v>
      </c>
      <c r="AG1009" s="618">
        <f>IF(VLOOKUP($AU1009,'FE Source'!$A:$W,14,FALSE)=0,"-",VLOOKUP($AU1009,'FE Source'!$A:$W,14,FALSE))</f>
        <v>-12.05</v>
      </c>
      <c r="AH1009" s="102"/>
      <c r="AI1009" s="618">
        <f>IF(VLOOKUP($AU1009,'FE Source'!$A:$Y,20,FALSE)=0,"-",VLOOKUP($AU1009,'FE Source'!$A:$Y,20,FALSE))</f>
        <v>83.12</v>
      </c>
      <c r="AJ1009" s="102"/>
      <c r="AK1009" s="102"/>
      <c r="AL1009" s="632">
        <f>IF(VLOOKUP($AU1009,'FE Source'!$A:$Y,19,FALSE)=0,"-",VLOOKUP($AU1009,'FE Source'!$A:$Y,19,FALSE))</f>
        <v>100.19</v>
      </c>
      <c r="AM1009" s="102"/>
      <c r="AN1009" s="635">
        <f>IF(VLOOKUP($AU1009,'FE Source'!$A:$W,13,FALSE)=0,"-",VLOOKUP($AU1009,'FE Source'!$A:$W,13,FALSE))</f>
        <v>904.8</v>
      </c>
      <c r="AO1009" s="634">
        <f>IF(J1009="no","-",IF(VLOOKUP($AU1009,'FE Source'!$A:$W,15,FALSE)=0,"-",VLOOKUP($AU1009,'FE Source'!$A:$W,15,FALSE)))</f>
        <v>3.75</v>
      </c>
      <c r="AP1009" s="618" t="str">
        <f>IF(AO1009="-","-",IF(VLOOKUP($AU1009,'FE Source'!$A:$Z,21,FALSE)=0,"-",IF(VLOOKUP($AU1009,'FE Source'!$A:$Z,21,FALSE)=2,"Semi-Annual",IF(VLOOKUP($AU1009,'FE Source'!$A:$Z,21,FALSE)=4,"Quarterly",IF(VLOOKUP($AU1009,'FE Source'!$A:$Z,21,FALSE)=12,"Monthly","Annual")))))</f>
        <v>Monthly</v>
      </c>
      <c r="AQ1009" s="632" t="str">
        <f t="array" ref="AQ1009">IF(VLOOKUP($AU1009,'FE Source'!$A:$W,16,FALSE)=0,"-",VLOOKUP($AU1009,'FE Source'!$A:$W,16,FALSE))</f>
        <v>-</v>
      </c>
      <c r="AR1009" s="636" t="str">
        <f>IF(VLOOKUP($AU1009,'FE Source'!$A:$W,17,FALSE)=0,"-",VLOOKUP($AU1009,'FE Source'!$A:$W,17,FALSE))</f>
        <v>Neutral</v>
      </c>
      <c r="AS1009" s="634">
        <f>IF(VLOOKUP($AU1009,'FE Source'!$AN:$AS,4,FALSE)="",VLOOKUP($AU1009,'FE Source'!$AN:$AS,3,FALSE),VLOOKUP($AU1009,'FE Source'!$AN:$AS,4,FALSE))</f>
        <v>1.5</v>
      </c>
      <c r="AT1009" s="637">
        <f>IF(VLOOKUP($AU1009,'FE Source'!$AN:$AS,5,FALSE)=0,"-",VLOOKUP($AU1009,'FE Source'!$AN:$AS,5,FALSE))</f>
        <v>45782</v>
      </c>
      <c r="AU1009" s="636" t="s">
        <v>4493</v>
      </c>
      <c r="BE1009" s="215" t="str">
        <f>IF(VLOOKUP($AU1009,'FE Source'!$A:$AK,22,FALSE)=0,"-",VLOOKUP($AU1009,'FE Source'!$A:$AK,22,FALSE))</f>
        <v>-</v>
      </c>
      <c r="BF1009" s="215" t="str">
        <f>IF(VLOOKUP($AU1009,'FE Source'!$A:$AK,23,FALSE)=0,"-",VLOOKUP($AU1009,'FE Source'!$A:$AK,23,FALSE))</f>
        <v>-</v>
      </c>
      <c r="BG1009" s="215">
        <f>IF(VLOOKUP($AU1009,'FE Source'!$A:$AK,24,FALSE)=0,"-",VLOOKUP($AU1009,'FE Source'!$A:$AK,24,FALSE))</f>
        <v>16.559999999999999</v>
      </c>
      <c r="BH1009" s="215">
        <f>IF(VLOOKUP($AU1009,'FE Source'!$A:$AK,25,FALSE)=0,"-",VLOOKUP($AU1009,'FE Source'!$A:$AK,25,FALSE))</f>
        <v>-0.9</v>
      </c>
      <c r="BI1009" s="215">
        <f>IF(VLOOKUP($AU1009,'FE Source'!$A:$AK,26,FALSE)=0,"-",VLOOKUP($AU1009,'FE Source'!$A:$AK,26,FALSE))</f>
        <v>27.64</v>
      </c>
      <c r="BJ1009" s="215">
        <f>IF(VLOOKUP($AU1009,'FE Source'!$A:$AK,27,FALSE)=0,"-",VLOOKUP($AU1009,'FE Source'!$A:$AK,27,FALSE))</f>
        <v>18.05</v>
      </c>
      <c r="BK1009" s="215">
        <f>IF(VLOOKUP($AU1009,'FE Source'!$A:$AK,28,FALSE)=0,"-",VLOOKUP($AU1009,'FE Source'!$A:$AK,28,FALSE))</f>
        <v>18.18</v>
      </c>
      <c r="BL1009" s="215">
        <f>IF(VLOOKUP($AU1009,'FE Source'!$A:$AK,29,FALSE)=0,"-",VLOOKUP($AU1009,'FE Source'!$A:$AK,29,FALSE))</f>
        <v>-26.28</v>
      </c>
      <c r="BM1009" s="215">
        <f>IF(VLOOKUP($AU1009,'FE Source'!$A:$AK,30,FALSE)=0,"-",VLOOKUP($AU1009,'FE Source'!$A:$AK,30,FALSE))</f>
        <v>17.8</v>
      </c>
      <c r="BN1009" t="str">
        <f>IF(VLOOKUP($AU1009,'FE Source'!$A:$AK,31,FALSE)="No Specified Index","-",IF(VLOOKUP($AU1009,'FE Source'!$A:$AK,31,FALSE)=0,"-",VLOOKUP($AU1009,'FE Source'!$A:$AK,31,FALSE)))</f>
        <v>MSCI AC World</v>
      </c>
      <c r="BO1009" s="217">
        <f>IF(VLOOKUP($AU1009,'FE Source'!$A:$AK,32,FALSE)=0,"-",VLOOKUP($AU1009,'FE Source'!$A:$AK,32,FALSE))</f>
        <v>42664</v>
      </c>
      <c r="BP1009" s="18" t="str">
        <f>IF(VLOOKUP($AU1009,'FE Source'!$AZ:$BC,2,FALSE)=0,"-",VLOOKUP($AU1009,'FE Source'!$AZ:$BC,2,FALSE))</f>
        <v>-</v>
      </c>
      <c r="BQ1009" s="18" t="str">
        <f>IF(VLOOKUP($AU1009,'FE Source'!$AZ:$BC,3,FALSE)=0,"-",VLOOKUP($AU1009,'FE Source'!$AZ:$BC,3,FALSE))</f>
        <v>-</v>
      </c>
      <c r="BR1009" s="18" t="str">
        <f>IF(VLOOKUP($AU1009,'FE Source'!$AZ:$BC,4,FALSE)=0,"-",VLOOKUP($AU1009,'FE Source'!$AZ:$BC,4,FALSE))</f>
        <v>-</v>
      </c>
    </row>
    <row r="1010" spans="3:70" ht="15">
      <c r="C1010" s="650" t="str">
        <f>INDEX('UT - Retail'!$B$7:$B$1409,MATCH(AU1010,'UT - Retail'!$U$7:$U$1409,0),1)</f>
        <v>United Global Resources A Acc SGD</v>
      </c>
      <c r="D1010" s="650"/>
      <c r="E1010" s="618" t="str">
        <f>VLOOKUP(C1010,'UT - Retail'!$B:$K,8,FALSE)</f>
        <v>Equities</v>
      </c>
      <c r="F1010" s="618" t="str">
        <f>VLOOKUP(C1010,'UT - Retail'!$B:$K,9,FALSE)</f>
        <v>Global</v>
      </c>
      <c r="G1010" s="618" t="str">
        <f>VLOOKUP(C1010,'UT - Retail'!$B:$K,10,FALSE)</f>
        <v>Resources</v>
      </c>
      <c r="H1010" s="82" t="str">
        <f>VLOOKUP(C1010,'UT - Retail'!$B:$N,13,FALSE)</f>
        <v>No</v>
      </c>
      <c r="I1010" s="82" t="str">
        <f>VLOOKUP(C1010,'UT - Retail'!$B:$Q,14,FALSE)</f>
        <v>No</v>
      </c>
      <c r="J1010" s="618" t="str">
        <f>VLOOKUP(C1010,'UT - Retail'!$B:$Q,11,FALSE)</f>
        <v>No</v>
      </c>
      <c r="K1010" s="130" t="str">
        <f>VLOOKUP(C1010,'UT - Retail'!$B:$P,15,FALSE)</f>
        <v>Yes</v>
      </c>
      <c r="L1010" s="82" t="str">
        <f>VLOOKUP(C1010,'UT - Retail'!$B:$Q,16,FALSE)</f>
        <v>Both</v>
      </c>
      <c r="M1010" s="618" t="str">
        <f>VLOOKUP(C1010,'UT - Retail'!$B:$K,6,FALSE)</f>
        <v>SGD</v>
      </c>
      <c r="N1010" s="618" t="str">
        <f>IFERROR(IF(MATCH(C1010,'Portfolio Construction'!$AL:$AL,0),"Yes","No"),"No")</f>
        <v>No</v>
      </c>
      <c r="O1010" s="618" t="str">
        <f>IFERROR(IF(MATCH(C1010,'Portfolio Construction'!$AN:$AN,0),"Yes","No"),"No")</f>
        <v>No</v>
      </c>
      <c r="P1010" s="618" t="str">
        <f>IFERROR(IF(MATCH(C1010,'Portfolio Construction'!$AP:$AP,0),"Yes","No"),"No")</f>
        <v>No</v>
      </c>
      <c r="Q1010" s="618" t="str">
        <f>IFERROR(IF(MATCH(C1010,'Portfolio Construction'!$AR:$AR,0),"Yes","No"),"No")</f>
        <v>No</v>
      </c>
      <c r="R1010" s="618" t="str">
        <f>IFERROR(IF(MATCH(C1010,'Portfolio Construction'!$AT:$AT,0),"Yes","No"),"No")</f>
        <v>No</v>
      </c>
      <c r="S1010" s="618" t="str">
        <f>IFERROR(IF(MATCH(C1010,'Portfolio Construction'!$AV:$AV,0),"Yes","No"),"No")</f>
        <v>No</v>
      </c>
      <c r="T1010" s="618" t="str">
        <f>IFERROR(IF(MATCH(C1010,'Portfolio Construction'!$AX:$AX,0),"Yes","No"),"No")</f>
        <v>No</v>
      </c>
      <c r="U1010" s="618" t="str">
        <f>IFERROR(IF(MATCH(C1010,'Portfolio Construction'!$AZ:$AZ,0),"Yes","No"),"No")</f>
        <v>No</v>
      </c>
      <c r="V1010" s="618" t="str">
        <f>IFERROR(IF(MATCH(C1010,'Portfolio Construction'!$BB:$BB,0),"Yes","No"),"No")</f>
        <v>No</v>
      </c>
      <c r="W1010" s="618">
        <f>IF(VLOOKUP($AU1010,'FE Source'!$A:$W,3,FALSE)=0,"-",VLOOKUP($AU1010,'FE Source'!$A:$W,3,FALSE))</f>
        <v>0.06</v>
      </c>
      <c r="X1010" s="618">
        <f>IF(VLOOKUP($AU1010,'FE Source'!$A:$W,4,FALSE)=0,"-",VLOOKUP($AU1010,'FE Source'!$A:$W,4,FALSE))</f>
        <v>5.85</v>
      </c>
      <c r="Y1010" s="618">
        <f>IF(VLOOKUP($AU1010,'FE Source'!$A:$W,5,FALSE)=0,"-",VLOOKUP($AU1010,'FE Source'!$A:$W,5,FALSE))</f>
        <v>-7.07</v>
      </c>
      <c r="Z1010" s="618">
        <f>IF(VLOOKUP($AU1010,'FE Source'!$A:$W,6,FALSE)=0,"-",VLOOKUP($AU1010,'FE Source'!$A:$W,6,FALSE))</f>
        <v>-9.08</v>
      </c>
      <c r="AA1010" s="618">
        <f>IF(VLOOKUP($AU1010,'FE Source'!$A:$W,7,FALSE)=0,"-",VLOOKUP($AU1010,'FE Source'!$A:$W,7,FALSE))</f>
        <v>0.1</v>
      </c>
      <c r="AB1010" s="618">
        <f>IF(VLOOKUP($AU1010,'FE Source'!$A:$W,8,FALSE)=0,"-",VLOOKUP($AU1010,'FE Source'!$A:$W,8,FALSE))</f>
        <v>15.83</v>
      </c>
      <c r="AC1010" s="632">
        <f>IF(VLOOKUP($AU1010,'FE Source'!$A:$W,9,FALSE)=0,"-",VLOOKUP($AU1010,'FE Source'!$A:$W,9,FALSE))</f>
        <v>6.24</v>
      </c>
      <c r="AD1010" s="634">
        <f>IF(VLOOKUP($AU1010,'FE Source'!$A:$W,10,FALSE)=0,"-",VLOOKUP($AU1010,'FE Source'!$A:$W,10,FALSE))</f>
        <v>1.18</v>
      </c>
      <c r="AE1010" s="618">
        <f>IF(VLOOKUP($AU1010,'FE Source'!$A:$W,11,FALSE)=0,"-",VLOOKUP($AU1010,'FE Source'!$A:$W,11,FALSE))</f>
        <v>18.600000000000001</v>
      </c>
      <c r="AF1010" s="618" t="str">
        <f>IF(VLOOKUP($AU1010,'FE Source'!$A:$W,12,FALSE)=0,"-",VLOOKUP($AU1010,'FE Source'!$A:$W,12,FALSE))</f>
        <v>-</v>
      </c>
      <c r="AG1010" s="618">
        <f>IF(VLOOKUP($AU1010,'FE Source'!$A:$W,14,FALSE)=0,"-",VLOOKUP($AU1010,'FE Source'!$A:$W,14,FALSE))</f>
        <v>-14.75</v>
      </c>
      <c r="AH1010" s="102"/>
      <c r="AI1010" s="618">
        <f>IF(VLOOKUP($AU1010,'FE Source'!$A:$Y,20,FALSE)=0,"-",VLOOKUP($AU1010,'FE Source'!$A:$Y,20,FALSE))</f>
        <v>144.62</v>
      </c>
      <c r="AJ1010" s="102"/>
      <c r="AK1010" s="102"/>
      <c r="AL1010" s="632">
        <f>IF(VLOOKUP($AU1010,'FE Source'!$A:$Y,19,FALSE)=0,"-",VLOOKUP($AU1010,'FE Source'!$A:$Y,19,FALSE))</f>
        <v>108.18</v>
      </c>
      <c r="AM1010" s="102"/>
      <c r="AN1010" s="635">
        <f>IF(VLOOKUP($AU1010,'FE Source'!$A:$W,13,FALSE)=0,"-",VLOOKUP($AU1010,'FE Source'!$A:$W,13,FALSE))</f>
        <v>7.7</v>
      </c>
      <c r="AO1010" s="634" t="str">
        <f>IF(J1010="no","-",IF(VLOOKUP($AU1010,'FE Source'!$A:$W,15,FALSE)=0,"-",VLOOKUP($AU1010,'FE Source'!$A:$W,15,FALSE)))</f>
        <v>-</v>
      </c>
      <c r="AP1010" s="618" t="str">
        <f>IF(AO1010="-","-",IF(VLOOKUP($AU1010,'FE Source'!$A:$Z,21,FALSE)=0,"-",IF(VLOOKUP($AU1010,'FE Source'!$A:$Z,21,FALSE)=2,"Semi-Annual",IF(VLOOKUP($AU1010,'FE Source'!$A:$Z,21,FALSE)=4,"Quarterly",IF(VLOOKUP($AU1010,'FE Source'!$A:$Z,21,FALSE)=12,"Monthly","Annual")))))</f>
        <v>-</v>
      </c>
      <c r="AQ1010" s="632">
        <f t="array" ref="AQ1010">IF(VLOOKUP($AU1010,'FE Source'!$A:$W,16,FALSE)=0,"-",VLOOKUP($AU1010,'FE Source'!$A:$W,16,FALSE))</f>
        <v>2.67</v>
      </c>
      <c r="AR1010" s="636" t="str">
        <f>IF(VLOOKUP($AU1010,'FE Source'!$A:$W,17,FALSE)=0,"-",VLOOKUP($AU1010,'FE Source'!$A:$W,17,FALSE))</f>
        <v>Neutral</v>
      </c>
      <c r="AS1010" s="634">
        <f>IF(VLOOKUP($AU1010,'FE Source'!$AN:$AS,4,FALSE)="",VLOOKUP($AU1010,'FE Source'!$AN:$AS,3,FALSE),VLOOKUP($AU1010,'FE Source'!$AN:$AS,4,FALSE))</f>
        <v>1.05</v>
      </c>
      <c r="AT1010" s="637">
        <f>IF(VLOOKUP($AU1010,'FE Source'!$AN:$AS,5,FALSE)=0,"-",VLOOKUP($AU1010,'FE Source'!$AN:$AS,5,FALSE))</f>
        <v>45782</v>
      </c>
      <c r="AU1010" s="636" t="s">
        <v>2371</v>
      </c>
      <c r="BE1010" s="215">
        <f>IF(VLOOKUP($AU1010,'FE Source'!$A:$AK,22,FALSE)=0,"-",VLOOKUP($AU1010,'FE Source'!$A:$AK,22,FALSE))</f>
        <v>-24.91</v>
      </c>
      <c r="BF1010" s="215">
        <f>IF(VLOOKUP($AU1010,'FE Source'!$A:$AK,23,FALSE)=0,"-",VLOOKUP($AU1010,'FE Source'!$A:$AK,23,FALSE))</f>
        <v>38.32</v>
      </c>
      <c r="BG1010" s="215">
        <f>IF(VLOOKUP($AU1010,'FE Source'!$A:$AK,24,FALSE)=0,"-",VLOOKUP($AU1010,'FE Source'!$A:$AK,24,FALSE))</f>
        <v>9.8000000000000007</v>
      </c>
      <c r="BH1010" s="215">
        <f>IF(VLOOKUP($AU1010,'FE Source'!$A:$AK,25,FALSE)=0,"-",VLOOKUP($AU1010,'FE Source'!$A:$AK,25,FALSE))</f>
        <v>-12.77</v>
      </c>
      <c r="BI1010" s="215">
        <f>IF(VLOOKUP($AU1010,'FE Source'!$A:$AK,26,FALSE)=0,"-",VLOOKUP($AU1010,'FE Source'!$A:$AK,26,FALSE))</f>
        <v>14.29</v>
      </c>
      <c r="BJ1010" s="215">
        <f>IF(VLOOKUP($AU1010,'FE Source'!$A:$AK,27,FALSE)=0,"-",VLOOKUP($AU1010,'FE Source'!$A:$AK,27,FALSE))</f>
        <v>1.54</v>
      </c>
      <c r="BK1010" s="215">
        <f>IF(VLOOKUP($AU1010,'FE Source'!$A:$AK,28,FALSE)=0,"-",VLOOKUP($AU1010,'FE Source'!$A:$AK,28,FALSE))</f>
        <v>29.18</v>
      </c>
      <c r="BL1010" s="215">
        <f>IF(VLOOKUP($AU1010,'FE Source'!$A:$AK,29,FALSE)=0,"-",VLOOKUP($AU1010,'FE Source'!$A:$AK,29,FALSE))</f>
        <v>21.06</v>
      </c>
      <c r="BM1010" s="215">
        <f>IF(VLOOKUP($AU1010,'FE Source'!$A:$AK,30,FALSE)=0,"-",VLOOKUP($AU1010,'FE Source'!$A:$AK,30,FALSE))</f>
        <v>3.4</v>
      </c>
      <c r="BN1010" t="str">
        <f>IF(VLOOKUP($AU1010,'FE Source'!$A:$AK,31,FALSE)="No Specified Index","-",IF(VLOOKUP($AU1010,'FE Source'!$A:$AK,31,FALSE)=0,"-",VLOOKUP($AU1010,'FE Source'!$A:$AK,31,FALSE)))</f>
        <v>-</v>
      </c>
      <c r="BO1010" s="217">
        <f>IF(VLOOKUP($AU1010,'FE Source'!$A:$AK,32,FALSE)=0,"-",VLOOKUP($AU1010,'FE Source'!$A:$AK,32,FALSE))</f>
        <v>38866</v>
      </c>
      <c r="BP1010" s="18">
        <f>IF(VLOOKUP($AU1010,'FE Source'!$AZ:$BC,2,FALSE)=0,"-",VLOOKUP($AU1010,'FE Source'!$AZ:$BC,2,FALSE))</f>
        <v>-12.96</v>
      </c>
      <c r="BQ1010" s="18">
        <f>IF(VLOOKUP($AU1010,'FE Source'!$AZ:$BC,3,FALSE)=0,"-",VLOOKUP($AU1010,'FE Source'!$AZ:$BC,3,FALSE))</f>
        <v>-6.15</v>
      </c>
      <c r="BR1010" s="18">
        <f>IF(VLOOKUP($AU1010,'FE Source'!$AZ:$BC,4,FALSE)=0,"-",VLOOKUP($AU1010,'FE Source'!$AZ:$BC,4,FALSE))</f>
        <v>-18.72</v>
      </c>
    </row>
    <row r="1011" spans="3:70" ht="15">
      <c r="C1011" s="650" t="str">
        <f>INDEX('UT - Retail'!$B$7:$B$1409,MATCH(AU1011,'UT - Retail'!$U$7:$U$1409,0),1)</f>
        <v>United Gold and General A Acc SGD</v>
      </c>
      <c r="D1011" s="650"/>
      <c r="E1011" s="618" t="str">
        <f>VLOOKUP(C1011,'UT - Retail'!$B:$K,8,FALSE)</f>
        <v>Equities</v>
      </c>
      <c r="F1011" s="618" t="str">
        <f>VLOOKUP(C1011,'UT - Retail'!$B:$K,9,FALSE)</f>
        <v>Global</v>
      </c>
      <c r="G1011" s="618" t="str">
        <f>VLOOKUP(C1011,'UT - Retail'!$B:$K,10,FALSE)</f>
        <v>Gold</v>
      </c>
      <c r="H1011" s="82" t="str">
        <f>VLOOKUP(C1011,'UT - Retail'!$B:$N,13,FALSE)</f>
        <v>No</v>
      </c>
      <c r="I1011" s="82" t="str">
        <f>VLOOKUP(C1011,'UT - Retail'!$B:$Q,14,FALSE)</f>
        <v>No</v>
      </c>
      <c r="J1011" s="618" t="str">
        <f>VLOOKUP(C1011,'UT - Retail'!$B:$Q,11,FALSE)</f>
        <v>No</v>
      </c>
      <c r="K1011" s="130" t="str">
        <f>VLOOKUP(C1011,'UT - Retail'!$B:$P,15,FALSE)</f>
        <v>Yes</v>
      </c>
      <c r="L1011" s="82" t="str">
        <f>VLOOKUP(C1011,'UT - Retail'!$B:$Q,16,FALSE)</f>
        <v>Both</v>
      </c>
      <c r="M1011" s="618" t="str">
        <f>VLOOKUP(C1011,'UT - Retail'!$B:$K,6,FALSE)</f>
        <v>SGD</v>
      </c>
      <c r="N1011" s="618" t="str">
        <f>IFERROR(IF(MATCH(C1011,'Portfolio Construction'!$AL:$AL,0),"Yes","No"),"No")</f>
        <v>Yes</v>
      </c>
      <c r="O1011" s="618" t="str">
        <f>IFERROR(IF(MATCH(C1011,'Portfolio Construction'!$AN:$AN,0),"Yes","No"),"No")</f>
        <v>No</v>
      </c>
      <c r="P1011" s="618" t="str">
        <f>IFERROR(IF(MATCH(C1011,'Portfolio Construction'!$AP:$AP,0),"Yes","No"),"No")</f>
        <v>No</v>
      </c>
      <c r="Q1011" s="618" t="str">
        <f>IFERROR(IF(MATCH(C1011,'Portfolio Construction'!$AR:$AR,0),"Yes","No"),"No")</f>
        <v>No</v>
      </c>
      <c r="R1011" s="618" t="str">
        <f>IFERROR(IF(MATCH(C1011,'Portfolio Construction'!$AT:$AT,0),"Yes","No"),"No")</f>
        <v>No</v>
      </c>
      <c r="S1011" s="618" t="str">
        <f>IFERROR(IF(MATCH(C1011,'Portfolio Construction'!$AV:$AV,0),"Yes","No"),"No")</f>
        <v>No</v>
      </c>
      <c r="T1011" s="618" t="str">
        <f>IFERROR(IF(MATCH(C1011,'Portfolio Construction'!$AX:$AX,0),"Yes","No"),"No")</f>
        <v>No</v>
      </c>
      <c r="U1011" s="618" t="str">
        <f>IFERROR(IF(MATCH(C1011,'Portfolio Construction'!$AZ:$AZ,0),"Yes","No"),"No")</f>
        <v>No</v>
      </c>
      <c r="V1011" s="618" t="str">
        <f>IFERROR(IF(MATCH(C1011,'Portfolio Construction'!$BB:$BB,0),"Yes","No"),"No")</f>
        <v>No</v>
      </c>
      <c r="W1011" s="618">
        <f>IF(VLOOKUP($AU1011,'FE Source'!$A:$W,3,FALSE)=0,"-",VLOOKUP($AU1011,'FE Source'!$A:$W,3,FALSE))</f>
        <v>28.47</v>
      </c>
      <c r="X1011" s="618">
        <f>IF(VLOOKUP($AU1011,'FE Source'!$A:$W,4,FALSE)=0,"-",VLOOKUP($AU1011,'FE Source'!$A:$W,4,FALSE))</f>
        <v>10.19</v>
      </c>
      <c r="Y1011" s="618">
        <f>IF(VLOOKUP($AU1011,'FE Source'!$A:$W,5,FALSE)=0,"-",VLOOKUP($AU1011,'FE Source'!$A:$W,5,FALSE))</f>
        <v>16.03</v>
      </c>
      <c r="Z1011" s="618">
        <f>IF(VLOOKUP($AU1011,'FE Source'!$A:$W,6,FALSE)=0,"-",VLOOKUP($AU1011,'FE Source'!$A:$W,6,FALSE))</f>
        <v>28</v>
      </c>
      <c r="AA1011" s="618">
        <f>IF(VLOOKUP($AU1011,'FE Source'!$A:$W,7,FALSE)=0,"-",VLOOKUP($AU1011,'FE Source'!$A:$W,7,FALSE))</f>
        <v>6.95</v>
      </c>
      <c r="AB1011" s="618">
        <f>IF(VLOOKUP($AU1011,'FE Source'!$A:$W,8,FALSE)=0,"-",VLOOKUP($AU1011,'FE Source'!$A:$W,8,FALSE))</f>
        <v>8.11</v>
      </c>
      <c r="AC1011" s="632">
        <f>IF(VLOOKUP($AU1011,'FE Source'!$A:$W,9,FALSE)=0,"-",VLOOKUP($AU1011,'FE Source'!$A:$W,9,FALSE))</f>
        <v>10.17</v>
      </c>
      <c r="AD1011" s="634">
        <f>IF(VLOOKUP($AU1011,'FE Source'!$A:$W,10,FALSE)=0,"-",VLOOKUP($AU1011,'FE Source'!$A:$W,10,FALSE))</f>
        <v>2.13</v>
      </c>
      <c r="AE1011" s="618">
        <f>IF(VLOOKUP($AU1011,'FE Source'!$A:$W,11,FALSE)=0,"-",VLOOKUP($AU1011,'FE Source'!$A:$W,11,FALSE))</f>
        <v>27.05</v>
      </c>
      <c r="AF1011" s="618">
        <f>IF(VLOOKUP($AU1011,'FE Source'!$A:$W,12,FALSE)=0,"-",VLOOKUP($AU1011,'FE Source'!$A:$W,12,FALSE))</f>
        <v>0.14000000000000001</v>
      </c>
      <c r="AG1011" s="618">
        <f>IF(VLOOKUP($AU1011,'FE Source'!$A:$W,14,FALSE)=0,"-",VLOOKUP($AU1011,'FE Source'!$A:$W,14,FALSE))</f>
        <v>-29.14</v>
      </c>
      <c r="AH1011" s="102"/>
      <c r="AI1011" s="618">
        <f>IF(VLOOKUP($AU1011,'FE Source'!$A:$Y,20,FALSE)=0,"-",VLOOKUP($AU1011,'FE Source'!$A:$Y,20,FALSE))</f>
        <v>320.3</v>
      </c>
      <c r="AJ1011" s="102"/>
      <c r="AK1011" s="102"/>
      <c r="AL1011" s="632">
        <f>IF(VLOOKUP($AU1011,'FE Source'!$A:$Y,19,FALSE)=0,"-",VLOOKUP($AU1011,'FE Source'!$A:$Y,19,FALSE))</f>
        <v>159.59</v>
      </c>
      <c r="AM1011" s="102"/>
      <c r="AN1011" s="635">
        <f>IF(VLOOKUP($AU1011,'FE Source'!$A:$W,13,FALSE)=0,"-",VLOOKUP($AU1011,'FE Source'!$A:$W,13,FALSE))</f>
        <v>115.8</v>
      </c>
      <c r="AO1011" s="634" t="str">
        <f>IF(J1011="no","-",IF(VLOOKUP($AU1011,'FE Source'!$A:$W,15,FALSE)=0,"-",VLOOKUP($AU1011,'FE Source'!$A:$W,15,FALSE)))</f>
        <v>-</v>
      </c>
      <c r="AP1011" s="618" t="str">
        <f>IF(AO1011="-","-",IF(VLOOKUP($AU1011,'FE Source'!$A:$Z,21,FALSE)=0,"-",IF(VLOOKUP($AU1011,'FE Source'!$A:$Z,21,FALSE)=2,"Semi-Annual",IF(VLOOKUP($AU1011,'FE Source'!$A:$Z,21,FALSE)=4,"Quarterly",IF(VLOOKUP($AU1011,'FE Source'!$A:$Z,21,FALSE)=12,"Monthly","Annual")))))</f>
        <v>-</v>
      </c>
      <c r="AQ1011" s="632">
        <f t="array" ref="AQ1011">IF(VLOOKUP($AU1011,'FE Source'!$A:$W,16,FALSE)=0,"-",VLOOKUP($AU1011,'FE Source'!$A:$W,16,FALSE))</f>
        <v>1.86</v>
      </c>
      <c r="AR1011" s="636" t="str">
        <f>IF(VLOOKUP($AU1011,'FE Source'!$A:$W,17,FALSE)=0,"-",VLOOKUP($AU1011,'FE Source'!$A:$W,17,FALSE))</f>
        <v>-</v>
      </c>
      <c r="AS1011" s="634">
        <f>IF(VLOOKUP($AU1011,'FE Source'!$AN:$AS,4,FALSE)="",VLOOKUP($AU1011,'FE Source'!$AN:$AS,3,FALSE),VLOOKUP($AU1011,'FE Source'!$AN:$AS,4,FALSE))</f>
        <v>2.38</v>
      </c>
      <c r="AT1011" s="637">
        <f>IF(VLOOKUP($AU1011,'FE Source'!$AN:$AS,5,FALSE)=0,"-",VLOOKUP($AU1011,'FE Source'!$AN:$AS,5,FALSE))</f>
        <v>45782</v>
      </c>
      <c r="AU1011" s="636" t="s">
        <v>774</v>
      </c>
      <c r="BE1011" s="215">
        <f>IF(VLOOKUP($AU1011,'FE Source'!$A:$AK,22,FALSE)=0,"-",VLOOKUP($AU1011,'FE Source'!$A:$AK,22,FALSE))</f>
        <v>-15.94</v>
      </c>
      <c r="BF1011" s="215">
        <f>IF(VLOOKUP($AU1011,'FE Source'!$A:$AK,23,FALSE)=0,"-",VLOOKUP($AU1011,'FE Source'!$A:$AK,23,FALSE))</f>
        <v>56.87</v>
      </c>
      <c r="BG1011" s="215">
        <f>IF(VLOOKUP($AU1011,'FE Source'!$A:$AK,24,FALSE)=0,"-",VLOOKUP($AU1011,'FE Source'!$A:$AK,24,FALSE))</f>
        <v>9.0399999999999991</v>
      </c>
      <c r="BH1011" s="215">
        <f>IF(VLOOKUP($AU1011,'FE Source'!$A:$AK,25,FALSE)=0,"-",VLOOKUP($AU1011,'FE Source'!$A:$AK,25,FALSE))</f>
        <v>-7.7</v>
      </c>
      <c r="BI1011" s="215">
        <f>IF(VLOOKUP($AU1011,'FE Source'!$A:$AK,26,FALSE)=0,"-",VLOOKUP($AU1011,'FE Source'!$A:$AK,26,FALSE))</f>
        <v>32.630000000000003</v>
      </c>
      <c r="BJ1011" s="215">
        <f>IF(VLOOKUP($AU1011,'FE Source'!$A:$AK,27,FALSE)=0,"-",VLOOKUP($AU1011,'FE Source'!$A:$AK,27,FALSE))</f>
        <v>22.87</v>
      </c>
      <c r="BK1011" s="215">
        <f>IF(VLOOKUP($AU1011,'FE Source'!$A:$AK,28,FALSE)=0,"-",VLOOKUP($AU1011,'FE Source'!$A:$AK,28,FALSE))</f>
        <v>0.11</v>
      </c>
      <c r="BL1011" s="215">
        <f>IF(VLOOKUP($AU1011,'FE Source'!$A:$AK,29,FALSE)=0,"-",VLOOKUP($AU1011,'FE Source'!$A:$AK,29,FALSE))</f>
        <v>-7.92</v>
      </c>
      <c r="BM1011" s="215">
        <f>IF(VLOOKUP($AU1011,'FE Source'!$A:$AK,30,FALSE)=0,"-",VLOOKUP($AU1011,'FE Source'!$A:$AK,30,FALSE))</f>
        <v>6.35</v>
      </c>
      <c r="BN1011" t="str">
        <f>IF(VLOOKUP($AU1011,'FE Source'!$A:$AK,31,FALSE)="No Specified Index","-",IF(VLOOKUP($AU1011,'FE Source'!$A:$AK,31,FALSE)=0,"-",VLOOKUP($AU1011,'FE Source'!$A:$AK,31,FALSE)))</f>
        <v>-</v>
      </c>
      <c r="BO1011" s="217">
        <f>IF(VLOOKUP($AU1011,'FE Source'!$A:$AK,32,FALSE)=0,"-",VLOOKUP($AU1011,'FE Source'!$A:$AK,32,FALSE))</f>
        <v>34908</v>
      </c>
      <c r="BP1011" s="18">
        <f>IF(VLOOKUP($AU1011,'FE Source'!$AZ:$BC,2,FALSE)=0,"-",VLOOKUP($AU1011,'FE Source'!$AZ:$BC,2,FALSE))</f>
        <v>-19.78</v>
      </c>
      <c r="BQ1011" s="18">
        <f>IF(VLOOKUP($AU1011,'FE Source'!$AZ:$BC,3,FALSE)=0,"-",VLOOKUP($AU1011,'FE Source'!$AZ:$BC,3,FALSE))</f>
        <v>2.23</v>
      </c>
      <c r="BR1011" s="18">
        <f>IF(VLOOKUP($AU1011,'FE Source'!$AZ:$BC,4,FALSE)=0,"-",VLOOKUP($AU1011,'FE Source'!$AZ:$BC,4,FALSE))</f>
        <v>-19.559999999999999</v>
      </c>
    </row>
    <row r="1012" spans="3:70" ht="15">
      <c r="C1012" s="650" t="str">
        <f>INDEX('UT - Retail'!$B$7:$B$1409,MATCH(AU1012,'UT - Retail'!$U$7:$U$1409,0),1)</f>
        <v>United Greater China Fund A Acc SGD</v>
      </c>
      <c r="D1012" s="650"/>
      <c r="E1012" s="618" t="str">
        <f>VLOOKUP(C1012,'UT - Retail'!$B:$K,8,FALSE)</f>
        <v>Equities</v>
      </c>
      <c r="F1012" s="618" t="str">
        <f>VLOOKUP(C1012,'UT - Retail'!$B:$K,9,FALSE)</f>
        <v>Greater China</v>
      </c>
      <c r="G1012" s="618" t="str">
        <f>VLOOKUP(C1012,'UT - Retail'!$B:$K,10,FALSE)</f>
        <v>General</v>
      </c>
      <c r="H1012" s="82" t="str">
        <f>VLOOKUP(C1012,'UT - Retail'!$B:$N,13,FALSE)</f>
        <v>No</v>
      </c>
      <c r="I1012" s="82" t="str">
        <f>VLOOKUP(C1012,'UT - Retail'!$B:$Q,14,FALSE)</f>
        <v>No</v>
      </c>
      <c r="J1012" s="618" t="str">
        <f>VLOOKUP(C1012,'UT - Retail'!$B:$Q,11,FALSE)</f>
        <v>No</v>
      </c>
      <c r="K1012" s="130" t="str">
        <f>VLOOKUP(C1012,'UT - Retail'!$B:$P,15,FALSE)</f>
        <v>Yes</v>
      </c>
      <c r="L1012" s="82" t="str">
        <f>VLOOKUP(C1012,'UT - Retail'!$B:$Q,16,FALSE)</f>
        <v>Both</v>
      </c>
      <c r="M1012" s="618" t="str">
        <f>VLOOKUP(C1012,'UT - Retail'!$B:$K,6,FALSE)</f>
        <v>SGD</v>
      </c>
      <c r="N1012" s="618" t="str">
        <f>IFERROR(IF(MATCH(C1012,'Portfolio Construction'!$AL:$AL,0),"Yes","No"),"No")</f>
        <v>Yes</v>
      </c>
      <c r="O1012" s="618" t="str">
        <f>IFERROR(IF(MATCH(C1012,'Portfolio Construction'!$AN:$AN,0),"Yes","No"),"No")</f>
        <v>No</v>
      </c>
      <c r="P1012" s="618" t="str">
        <f>IFERROR(IF(MATCH(C1012,'Portfolio Construction'!$AP:$AP,0),"Yes","No"),"No")</f>
        <v>No</v>
      </c>
      <c r="Q1012" s="618" t="str">
        <f>IFERROR(IF(MATCH(C1012,'Portfolio Construction'!$AR:$AR,0),"Yes","No"),"No")</f>
        <v>No</v>
      </c>
      <c r="R1012" s="618" t="str">
        <f>IFERROR(IF(MATCH(C1012,'Portfolio Construction'!$AT:$AT,0),"Yes","No"),"No")</f>
        <v>No</v>
      </c>
      <c r="S1012" s="618" t="str">
        <f>IFERROR(IF(MATCH(C1012,'Portfolio Construction'!$AV:$AV,0),"Yes","No"),"No")</f>
        <v>No</v>
      </c>
      <c r="T1012" s="618" t="str">
        <f>IFERROR(IF(MATCH(C1012,'Portfolio Construction'!$AX:$AX,0),"Yes","No"),"No")</f>
        <v>No</v>
      </c>
      <c r="U1012" s="618" t="str">
        <f>IFERROR(IF(MATCH(C1012,'Portfolio Construction'!$AZ:$AZ,0),"Yes","No"),"No")</f>
        <v>No</v>
      </c>
      <c r="V1012" s="618" t="str">
        <f>IFERROR(IF(MATCH(C1012,'Portfolio Construction'!$BB:$BB,0),"Yes","No"),"No")</f>
        <v>No</v>
      </c>
      <c r="W1012" s="618">
        <f>IF(VLOOKUP($AU1012,'FE Source'!$A:$W,3,FALSE)=0,"-",VLOOKUP($AU1012,'FE Source'!$A:$W,3,FALSE))</f>
        <v>-4.18</v>
      </c>
      <c r="X1012" s="618">
        <f>IF(VLOOKUP($AU1012,'FE Source'!$A:$W,4,FALSE)=0,"-",VLOOKUP($AU1012,'FE Source'!$A:$W,4,FALSE))</f>
        <v>-4.7300000000000004</v>
      </c>
      <c r="Y1012" s="618">
        <f>IF(VLOOKUP($AU1012,'FE Source'!$A:$W,5,FALSE)=0,"-",VLOOKUP($AU1012,'FE Source'!$A:$W,5,FALSE))</f>
        <v>-4.25</v>
      </c>
      <c r="Z1012" s="618">
        <f>IF(VLOOKUP($AU1012,'FE Source'!$A:$W,6,FALSE)=0,"-",VLOOKUP($AU1012,'FE Source'!$A:$W,6,FALSE))</f>
        <v>-6.97</v>
      </c>
      <c r="AA1012" s="618">
        <f>IF(VLOOKUP($AU1012,'FE Source'!$A:$W,7,FALSE)=0,"-",VLOOKUP($AU1012,'FE Source'!$A:$W,7,FALSE))</f>
        <v>-0.53</v>
      </c>
      <c r="AB1012" s="618">
        <f>IF(VLOOKUP($AU1012,'FE Source'!$A:$W,8,FALSE)=0,"-",VLOOKUP($AU1012,'FE Source'!$A:$W,8,FALSE))</f>
        <v>3.85</v>
      </c>
      <c r="AC1012" s="632">
        <f>IF(VLOOKUP($AU1012,'FE Source'!$A:$W,9,FALSE)=0,"-",VLOOKUP($AU1012,'FE Source'!$A:$W,9,FALSE))</f>
        <v>3.88</v>
      </c>
      <c r="AD1012" s="634">
        <f>IF(VLOOKUP($AU1012,'FE Source'!$A:$W,10,FALSE)=0,"-",VLOOKUP($AU1012,'FE Source'!$A:$W,10,FALSE))</f>
        <v>0.72</v>
      </c>
      <c r="AE1012" s="618">
        <f>IF(VLOOKUP($AU1012,'FE Source'!$A:$W,11,FALSE)=0,"-",VLOOKUP($AU1012,'FE Source'!$A:$W,11,FALSE))</f>
        <v>17.66</v>
      </c>
      <c r="AF1012" s="618">
        <f>IF(VLOOKUP($AU1012,'FE Source'!$A:$W,12,FALSE)=0,"-",VLOOKUP($AU1012,'FE Source'!$A:$W,12,FALSE))</f>
        <v>-0.01</v>
      </c>
      <c r="AG1012" s="618">
        <f>IF(VLOOKUP($AU1012,'FE Source'!$A:$W,14,FALSE)=0,"-",VLOOKUP($AU1012,'FE Source'!$A:$W,14,FALSE))</f>
        <v>-25.02</v>
      </c>
      <c r="AH1012" s="102"/>
      <c r="AI1012" s="618">
        <f>IF(VLOOKUP($AU1012,'FE Source'!$A:$Y,20,FALSE)=0,"-",VLOOKUP($AU1012,'FE Source'!$A:$Y,20,FALSE))</f>
        <v>64.64</v>
      </c>
      <c r="AJ1012" s="102"/>
      <c r="AK1012" s="102"/>
      <c r="AL1012" s="632">
        <f>IF(VLOOKUP($AU1012,'FE Source'!$A:$Y,19,FALSE)=0,"-",VLOOKUP($AU1012,'FE Source'!$A:$Y,19,FALSE))</f>
        <v>77.91</v>
      </c>
      <c r="AM1012" s="102"/>
      <c r="AN1012" s="635">
        <f>IF(VLOOKUP($AU1012,'FE Source'!$A:$W,13,FALSE)=0,"-",VLOOKUP($AU1012,'FE Source'!$A:$W,13,FALSE))</f>
        <v>60.6</v>
      </c>
      <c r="AO1012" s="634" t="str">
        <f>IF(J1012="no","-",IF(VLOOKUP($AU1012,'FE Source'!$A:$W,15,FALSE)=0,"-",VLOOKUP($AU1012,'FE Source'!$A:$W,15,FALSE)))</f>
        <v>-</v>
      </c>
      <c r="AP1012" s="618" t="str">
        <f>IF(AO1012="-","-",IF(VLOOKUP($AU1012,'FE Source'!$A:$Z,21,FALSE)=0,"-",IF(VLOOKUP($AU1012,'FE Source'!$A:$Z,21,FALSE)=2,"Semi-Annual",IF(VLOOKUP($AU1012,'FE Source'!$A:$Z,21,FALSE)=4,"Quarterly",IF(VLOOKUP($AU1012,'FE Source'!$A:$Z,21,FALSE)=12,"Monthly","Annual")))))</f>
        <v>-</v>
      </c>
      <c r="AQ1012" s="632">
        <f t="array" ref="AQ1012">IF(VLOOKUP($AU1012,'FE Source'!$A:$W,16,FALSE)=0,"-",VLOOKUP($AU1012,'FE Source'!$A:$W,16,FALSE))</f>
        <v>1.95</v>
      </c>
      <c r="AR1012" s="636" t="str">
        <f>IF(VLOOKUP($AU1012,'FE Source'!$A:$W,17,FALSE)=0,"-",VLOOKUP($AU1012,'FE Source'!$A:$W,17,FALSE))</f>
        <v>-</v>
      </c>
      <c r="AS1012" s="634">
        <f>IF(VLOOKUP($AU1012,'FE Source'!$AN:$AS,4,FALSE)="",VLOOKUP($AU1012,'FE Source'!$AN:$AS,3,FALSE),VLOOKUP($AU1012,'FE Source'!$AN:$AS,4,FALSE))</f>
        <v>3.83</v>
      </c>
      <c r="AT1012" s="637">
        <f>IF(VLOOKUP($AU1012,'FE Source'!$AN:$AS,5,FALSE)=0,"-",VLOOKUP($AU1012,'FE Source'!$AN:$AS,5,FALSE))</f>
        <v>45777</v>
      </c>
      <c r="AU1012" s="636" t="s">
        <v>775</v>
      </c>
      <c r="BP1012" s="18"/>
      <c r="BQ1012" s="18"/>
      <c r="BR1012" s="18"/>
    </row>
    <row r="1013" spans="3:70" ht="15">
      <c r="C1013" s="650" t="str">
        <f>INDEX('UT - Retail'!$B$7:$B$1409,MATCH(AU1013,'UT - Retail'!$U$7:$U$1409,0),1)</f>
        <v>United Greater China Fund A Acc SGD</v>
      </c>
      <c r="D1013" s="650"/>
      <c r="E1013" s="618" t="str">
        <f>VLOOKUP(C1013,'UT - Retail'!$B:$K,8,FALSE)</f>
        <v>Equities</v>
      </c>
      <c r="F1013" s="618" t="str">
        <f>VLOOKUP(C1013,'UT - Retail'!$B:$K,9,FALSE)</f>
        <v>Greater China</v>
      </c>
      <c r="G1013" s="618" t="str">
        <f>VLOOKUP(C1013,'UT - Retail'!$B:$K,10,FALSE)</f>
        <v>General</v>
      </c>
      <c r="H1013" s="82" t="str">
        <f>VLOOKUP(C1013,'UT - Retail'!$B:$N,13,FALSE)</f>
        <v>No</v>
      </c>
      <c r="I1013" s="82" t="str">
        <f>VLOOKUP(C1013,'UT - Retail'!$B:$Q,14,FALSE)</f>
        <v>No</v>
      </c>
      <c r="J1013" s="618" t="str">
        <f>VLOOKUP(C1013,'UT - Retail'!$B:$Q,11,FALSE)</f>
        <v>No</v>
      </c>
      <c r="K1013" s="130" t="str">
        <f>VLOOKUP(C1013,'UT - Retail'!$B:$P,15,FALSE)</f>
        <v>Yes</v>
      </c>
      <c r="L1013" s="82" t="str">
        <f>VLOOKUP(C1013,'UT - Retail'!$B:$Q,16,FALSE)</f>
        <v>Both</v>
      </c>
      <c r="M1013" s="618" t="str">
        <f>VLOOKUP(C1013,'UT - Retail'!$B:$K,6,FALSE)</f>
        <v>SGD</v>
      </c>
      <c r="N1013" s="618" t="str">
        <f>IFERROR(IF(MATCH(C1013,'Portfolio Construction'!$AL:$AL,0),"Yes","No"),"No")</f>
        <v>Yes</v>
      </c>
      <c r="O1013" s="618" t="str">
        <f>IFERROR(IF(MATCH(C1013,'Portfolio Construction'!$AN:$AN,0),"Yes","No"),"No")</f>
        <v>No</v>
      </c>
      <c r="P1013" s="618" t="str">
        <f>IFERROR(IF(MATCH(C1013,'Portfolio Construction'!$AP:$AP,0),"Yes","No"),"No")</f>
        <v>No</v>
      </c>
      <c r="Q1013" s="618" t="str">
        <f>IFERROR(IF(MATCH(C1013,'Portfolio Construction'!$AR:$AR,0),"Yes","No"),"No")</f>
        <v>No</v>
      </c>
      <c r="R1013" s="618" t="str">
        <f>IFERROR(IF(MATCH(C1013,'Portfolio Construction'!$AT:$AT,0),"Yes","No"),"No")</f>
        <v>No</v>
      </c>
      <c r="S1013" s="618" t="str">
        <f>IFERROR(IF(MATCH(C1013,'Portfolio Construction'!$AV:$AV,0),"Yes","No"),"No")</f>
        <v>No</v>
      </c>
      <c r="T1013" s="618" t="str">
        <f>IFERROR(IF(MATCH(C1013,'Portfolio Construction'!$AX:$AX,0),"Yes","No"),"No")</f>
        <v>No</v>
      </c>
      <c r="U1013" s="618" t="str">
        <f>IFERROR(IF(MATCH(C1013,'Portfolio Construction'!$AZ:$AZ,0),"Yes","No"),"No")</f>
        <v>No</v>
      </c>
      <c r="V1013" s="618" t="str">
        <f>IFERROR(IF(MATCH(C1013,'Portfolio Construction'!$BB:$BB,0),"Yes","No"),"No")</f>
        <v>No</v>
      </c>
      <c r="W1013" s="618">
        <f>IF(VLOOKUP($AU1013,'FE Source'!$A:$W,3,FALSE)=0,"-",VLOOKUP($AU1013,'FE Source'!$A:$W,3,FALSE))</f>
        <v>-4.18</v>
      </c>
      <c r="X1013" s="618">
        <f>IF(VLOOKUP($AU1013,'FE Source'!$A:$W,4,FALSE)=0,"-",VLOOKUP($AU1013,'FE Source'!$A:$W,4,FALSE))</f>
        <v>-4.7300000000000004</v>
      </c>
      <c r="Y1013" s="618">
        <f>IF(VLOOKUP($AU1013,'FE Source'!$A:$W,5,FALSE)=0,"-",VLOOKUP($AU1013,'FE Source'!$A:$W,5,FALSE))</f>
        <v>-4.25</v>
      </c>
      <c r="Z1013" s="618">
        <f>IF(VLOOKUP($AU1013,'FE Source'!$A:$W,6,FALSE)=0,"-",VLOOKUP($AU1013,'FE Source'!$A:$W,6,FALSE))</f>
        <v>-6.97</v>
      </c>
      <c r="AA1013" s="618">
        <f>IF(VLOOKUP($AU1013,'FE Source'!$A:$W,7,FALSE)=0,"-",VLOOKUP($AU1013,'FE Source'!$A:$W,7,FALSE))</f>
        <v>-0.53</v>
      </c>
      <c r="AB1013" s="618">
        <f>IF(VLOOKUP($AU1013,'FE Source'!$A:$W,8,FALSE)=0,"-",VLOOKUP($AU1013,'FE Source'!$A:$W,8,FALSE))</f>
        <v>3.85</v>
      </c>
      <c r="AC1013" s="632">
        <f>IF(VLOOKUP($AU1013,'FE Source'!$A:$W,9,FALSE)=0,"-",VLOOKUP($AU1013,'FE Source'!$A:$W,9,FALSE))</f>
        <v>3.88</v>
      </c>
      <c r="AD1013" s="634">
        <f>IF(VLOOKUP($AU1013,'FE Source'!$A:$W,10,FALSE)=0,"-",VLOOKUP($AU1013,'FE Source'!$A:$W,10,FALSE))</f>
        <v>0.72</v>
      </c>
      <c r="AE1013" s="618">
        <f>IF(VLOOKUP($AU1013,'FE Source'!$A:$W,11,FALSE)=0,"-",VLOOKUP($AU1013,'FE Source'!$A:$W,11,FALSE))</f>
        <v>17.66</v>
      </c>
      <c r="AF1013" s="618">
        <f>IF(VLOOKUP($AU1013,'FE Source'!$A:$W,12,FALSE)=0,"-",VLOOKUP($AU1013,'FE Source'!$A:$W,12,FALSE))</f>
        <v>-0.01</v>
      </c>
      <c r="AG1013" s="618">
        <f>IF(VLOOKUP($AU1013,'FE Source'!$A:$W,14,FALSE)=0,"-",VLOOKUP($AU1013,'FE Source'!$A:$W,14,FALSE))</f>
        <v>-25.02</v>
      </c>
      <c r="AH1013" s="102"/>
      <c r="AI1013" s="618">
        <f>IF(VLOOKUP($AU1013,'FE Source'!$A:$Y,20,FALSE)=0,"-",VLOOKUP($AU1013,'FE Source'!$A:$Y,20,FALSE))</f>
        <v>64.64</v>
      </c>
      <c r="AJ1013" s="102"/>
      <c r="AK1013" s="102"/>
      <c r="AL1013" s="632">
        <f>IF(VLOOKUP($AU1013,'FE Source'!$A:$Y,19,FALSE)=0,"-",VLOOKUP($AU1013,'FE Source'!$A:$Y,19,FALSE))</f>
        <v>77.91</v>
      </c>
      <c r="AM1013" s="102"/>
      <c r="AN1013" s="635">
        <f>IF(VLOOKUP($AU1013,'FE Source'!$A:$W,13,FALSE)=0,"-",VLOOKUP($AU1013,'FE Source'!$A:$W,13,FALSE))</f>
        <v>60.6</v>
      </c>
      <c r="AO1013" s="634" t="str">
        <f>IF(J1013="no","-",IF(VLOOKUP($AU1013,'FE Source'!$A:$W,15,FALSE)=0,"-",VLOOKUP($AU1013,'FE Source'!$A:$W,15,FALSE)))</f>
        <v>-</v>
      </c>
      <c r="AP1013" s="618" t="str">
        <f>IF(AO1013="-","-",IF(VLOOKUP($AU1013,'FE Source'!$A:$Z,21,FALSE)=0,"-",IF(VLOOKUP($AU1013,'FE Source'!$A:$Z,21,FALSE)=2,"Semi-Annual",IF(VLOOKUP($AU1013,'FE Source'!$A:$Z,21,FALSE)=4,"Quarterly",IF(VLOOKUP($AU1013,'FE Source'!$A:$Z,21,FALSE)=12,"Monthly","Annual")))))</f>
        <v>-</v>
      </c>
      <c r="AQ1013" s="632">
        <f t="array" ref="AQ1013">IF(VLOOKUP($AU1013,'FE Source'!$A:$W,16,FALSE)=0,"-",VLOOKUP($AU1013,'FE Source'!$A:$W,16,FALSE))</f>
        <v>1.95</v>
      </c>
      <c r="AR1013" s="636" t="str">
        <f>IF(VLOOKUP($AU1013,'FE Source'!$A:$W,17,FALSE)=0,"-",VLOOKUP($AU1013,'FE Source'!$A:$W,17,FALSE))</f>
        <v>-</v>
      </c>
      <c r="AS1013" s="634">
        <f>IF(VLOOKUP($AU1013,'FE Source'!$AN:$AS,4,FALSE)="",VLOOKUP($AU1013,'FE Source'!$AN:$AS,3,FALSE),VLOOKUP($AU1013,'FE Source'!$AN:$AS,4,FALSE))</f>
        <v>3.83</v>
      </c>
      <c r="AT1013" s="637">
        <f>IF(VLOOKUP($AU1013,'FE Source'!$AN:$AS,5,FALSE)=0,"-",VLOOKUP($AU1013,'FE Source'!$AN:$AS,5,FALSE))</f>
        <v>45777</v>
      </c>
      <c r="AU1013" s="636" t="s">
        <v>775</v>
      </c>
      <c r="BP1013" s="18"/>
      <c r="BQ1013" s="18"/>
      <c r="BR1013" s="18"/>
    </row>
    <row r="1014" spans="3:70" ht="15">
      <c r="C1014" s="650" t="str">
        <f>INDEX('UT - Retail'!$B$7:$B$1409,MATCH(AU1014,'UT - Retail'!$U$7:$U$1409,0),1)</f>
        <v>United High Grade Corporate Bond A Acc SGD</v>
      </c>
      <c r="D1014" s="650"/>
      <c r="E1014" s="618" t="str">
        <f>VLOOKUP(C1014,'UT - Retail'!$B:$K,8,FALSE)</f>
        <v>Fixed Income</v>
      </c>
      <c r="F1014" s="618" t="str">
        <f>VLOOKUP(C1014,'UT - Retail'!$B:$K,9,FALSE)</f>
        <v>Global</v>
      </c>
      <c r="G1014" s="618" t="str">
        <f>VLOOKUP(C1014,'UT - Retail'!$B:$K,10,FALSE)</f>
        <v>General</v>
      </c>
      <c r="H1014" s="82" t="str">
        <f>VLOOKUP(C1014,'UT - Retail'!$B:$N,13,FALSE)</f>
        <v>No</v>
      </c>
      <c r="I1014" s="82" t="str">
        <f>VLOOKUP(C1014,'UT - Retail'!$B:$Q,14,FALSE)</f>
        <v>No</v>
      </c>
      <c r="J1014" s="618" t="str">
        <f>VLOOKUP(C1014,'UT - Retail'!$B:$Q,11,FALSE)</f>
        <v>No</v>
      </c>
      <c r="K1014" s="130" t="str">
        <f>VLOOKUP(C1014,'UT - Retail'!$B:$P,15,FALSE)</f>
        <v>Yes</v>
      </c>
      <c r="L1014" s="82" t="str">
        <f>VLOOKUP(C1014,'UT - Retail'!$B:$Q,16,FALSE)</f>
        <v>Both</v>
      </c>
      <c r="M1014" s="618" t="str">
        <f>VLOOKUP(C1014,'UT - Retail'!$B:$K,6,FALSE)</f>
        <v>SGD</v>
      </c>
      <c r="N1014" s="618" t="str">
        <f>IFERROR(IF(MATCH(C1014,'Portfolio Construction'!$AL:$AL,0),"Yes","No"),"No")</f>
        <v>No</v>
      </c>
      <c r="O1014" s="618" t="str">
        <f>IFERROR(IF(MATCH(C1014,'Portfolio Construction'!$AN:$AN,0),"Yes","No"),"No")</f>
        <v>No</v>
      </c>
      <c r="P1014" s="618" t="str">
        <f>IFERROR(IF(MATCH(C1014,'Portfolio Construction'!$AP:$AP,0),"Yes","No"),"No")</f>
        <v>No</v>
      </c>
      <c r="Q1014" s="618" t="str">
        <f>IFERROR(IF(MATCH(C1014,'Portfolio Construction'!$AR:$AR,0),"Yes","No"),"No")</f>
        <v>No</v>
      </c>
      <c r="R1014" s="618" t="str">
        <f>IFERROR(IF(MATCH(C1014,'Portfolio Construction'!$AT:$AT,0),"Yes","No"),"No")</f>
        <v>No</v>
      </c>
      <c r="S1014" s="618" t="str">
        <f>IFERROR(IF(MATCH(C1014,'Portfolio Construction'!$AV:$AV,0),"Yes","No"),"No")</f>
        <v>No</v>
      </c>
      <c r="T1014" s="618" t="str">
        <f>IFERROR(IF(MATCH(C1014,'Portfolio Construction'!$AX:$AX,0),"Yes","No"),"No")</f>
        <v>No</v>
      </c>
      <c r="U1014" s="618" t="str">
        <f>IFERROR(IF(MATCH(C1014,'Portfolio Construction'!$AZ:$AZ,0),"Yes","No"),"No")</f>
        <v>No</v>
      </c>
      <c r="V1014" s="618" t="str">
        <f>IFERROR(IF(MATCH(C1014,'Portfolio Construction'!$BB:$BB,0),"Yes","No"),"No")</f>
        <v>No</v>
      </c>
      <c r="W1014" s="618">
        <f>IF(VLOOKUP($AU1014,'FE Source'!$A:$W,3,FALSE)=0,"-",VLOOKUP($AU1014,'FE Source'!$A:$W,3,FALSE))</f>
        <v>-2.69</v>
      </c>
      <c r="X1014" s="618">
        <f>IF(VLOOKUP($AU1014,'FE Source'!$A:$W,4,FALSE)=0,"-",VLOOKUP($AU1014,'FE Source'!$A:$W,4,FALSE))</f>
        <v>-3.92</v>
      </c>
      <c r="Y1014" s="618">
        <f>IF(VLOOKUP($AU1014,'FE Source'!$A:$W,5,FALSE)=0,"-",VLOOKUP($AU1014,'FE Source'!$A:$W,5,FALSE))</f>
        <v>-1.48</v>
      </c>
      <c r="Z1014" s="618">
        <f>IF(VLOOKUP($AU1014,'FE Source'!$A:$W,6,FALSE)=0,"-",VLOOKUP($AU1014,'FE Source'!$A:$W,6,FALSE))</f>
        <v>-0.06</v>
      </c>
      <c r="AA1014" s="618">
        <f>IF(VLOOKUP($AU1014,'FE Source'!$A:$W,7,FALSE)=0,"-",VLOOKUP($AU1014,'FE Source'!$A:$W,7,FALSE))</f>
        <v>0.56999999999999995</v>
      </c>
      <c r="AB1014" s="618">
        <f>IF(VLOOKUP($AU1014,'FE Source'!$A:$W,8,FALSE)=0,"-",VLOOKUP($AU1014,'FE Source'!$A:$W,8,FALSE))</f>
        <v>-1.06</v>
      </c>
      <c r="AC1014" s="632">
        <f>IF(VLOOKUP($AU1014,'FE Source'!$A:$W,9,FALSE)=0,"-",VLOOKUP($AU1014,'FE Source'!$A:$W,9,FALSE))</f>
        <v>1.87</v>
      </c>
      <c r="AD1014" s="634">
        <f>IF(VLOOKUP($AU1014,'FE Source'!$A:$W,10,FALSE)=0,"-",VLOOKUP($AU1014,'FE Source'!$A:$W,10,FALSE))</f>
        <v>0.99</v>
      </c>
      <c r="AE1014" s="618">
        <f>IF(VLOOKUP($AU1014,'FE Source'!$A:$W,11,FALSE)=0,"-",VLOOKUP($AU1014,'FE Source'!$A:$W,11,FALSE))</f>
        <v>4.5999999999999996</v>
      </c>
      <c r="AF1014" s="618" t="str">
        <f>IF(VLOOKUP($AU1014,'FE Source'!$A:$W,12,FALSE)=0,"-",VLOOKUP($AU1014,'FE Source'!$A:$W,12,FALSE))</f>
        <v>-</v>
      </c>
      <c r="AG1014" s="618">
        <f>IF(VLOOKUP($AU1014,'FE Source'!$A:$W,14,FALSE)=0,"-",VLOOKUP($AU1014,'FE Source'!$A:$W,14,FALSE))</f>
        <v>-7.36</v>
      </c>
      <c r="AH1014" s="102"/>
      <c r="AI1014" s="618">
        <f>IF(VLOOKUP($AU1014,'FE Source'!$A:$Y,20,FALSE)=0,"-",VLOOKUP($AU1014,'FE Source'!$A:$Y,20,FALSE))</f>
        <v>88.71</v>
      </c>
      <c r="AJ1014" s="102"/>
      <c r="AK1014" s="102"/>
      <c r="AL1014" s="632">
        <f>IF(VLOOKUP($AU1014,'FE Source'!$A:$Y,19,FALSE)=0,"-",VLOOKUP($AU1014,'FE Source'!$A:$Y,19,FALSE))</f>
        <v>105.02</v>
      </c>
      <c r="AM1014" s="102"/>
      <c r="AN1014" s="635">
        <f>IF(VLOOKUP($AU1014,'FE Source'!$A:$W,13,FALSE)=0,"-",VLOOKUP($AU1014,'FE Source'!$A:$W,13,FALSE))</f>
        <v>63</v>
      </c>
      <c r="AO1014" s="634" t="str">
        <f>IF(J1014="no","-",IF(VLOOKUP($AU1014,'FE Source'!$A:$W,15,FALSE)=0,"-",VLOOKUP($AU1014,'FE Source'!$A:$W,15,FALSE)))</f>
        <v>-</v>
      </c>
      <c r="AP1014" s="618" t="str">
        <f>IF(AO1014="-","-",IF(VLOOKUP($AU1014,'FE Source'!$A:$Z,21,FALSE)=0,"-",IF(VLOOKUP($AU1014,'FE Source'!$A:$Z,21,FALSE)=2,"Semi-Annual",IF(VLOOKUP($AU1014,'FE Source'!$A:$Z,21,FALSE)=4,"Quarterly",IF(VLOOKUP($AU1014,'FE Source'!$A:$Z,21,FALSE)=12,"Monthly","Annual")))))</f>
        <v>-</v>
      </c>
      <c r="AQ1014" s="632">
        <f t="array" ref="AQ1014">IF(VLOOKUP($AU1014,'FE Source'!$A:$W,16,FALSE)=0,"-",VLOOKUP($AU1014,'FE Source'!$A:$W,16,FALSE))</f>
        <v>1.1499999999999999</v>
      </c>
      <c r="AR1014" s="636" t="str">
        <f>IF(VLOOKUP($AU1014,'FE Source'!$A:$W,17,FALSE)=0,"-",VLOOKUP($AU1014,'FE Source'!$A:$W,17,FALSE))</f>
        <v>Neutral</v>
      </c>
      <c r="AS1014" s="634">
        <f>IF(VLOOKUP($AU1014,'FE Source'!$AN:$AS,4,FALSE)="",VLOOKUP($AU1014,'FE Source'!$AN:$AS,3,FALSE),VLOOKUP($AU1014,'FE Source'!$AN:$AS,4,FALSE))</f>
        <v>1.6</v>
      </c>
      <c r="AT1014" s="637">
        <f>IF(VLOOKUP($AU1014,'FE Source'!$AN:$AS,5,FALSE)=0,"-",VLOOKUP($AU1014,'FE Source'!$AN:$AS,5,FALSE))</f>
        <v>45782</v>
      </c>
      <c r="AU1014" s="636" t="s">
        <v>9437</v>
      </c>
      <c r="BP1014" s="18"/>
      <c r="BQ1014" s="18"/>
      <c r="BR1014" s="18"/>
    </row>
    <row r="1015" spans="3:70" ht="15">
      <c r="C1015" s="650" t="str">
        <f>INDEX('UT - Retail'!$B$7:$B$1409,MATCH(AU1015,'UT - Retail'!$U$7:$U$1409,0),1)</f>
        <v>United High Grade Corporate Bond A Acc SGD-H</v>
      </c>
      <c r="D1015" s="650"/>
      <c r="E1015" s="618" t="str">
        <f>VLOOKUP(C1015,'UT - Retail'!$B:$K,8,FALSE)</f>
        <v>Fixed Income</v>
      </c>
      <c r="F1015" s="618" t="str">
        <f>VLOOKUP(C1015,'UT - Retail'!$B:$K,9,FALSE)</f>
        <v>Global</v>
      </c>
      <c r="G1015" s="618" t="str">
        <f>VLOOKUP(C1015,'UT - Retail'!$B:$K,10,FALSE)</f>
        <v>General</v>
      </c>
      <c r="H1015" s="82" t="str">
        <f>VLOOKUP(C1015,'UT - Retail'!$B:$N,13,FALSE)</f>
        <v>No</v>
      </c>
      <c r="I1015" s="82" t="str">
        <f>VLOOKUP(C1015,'UT - Retail'!$B:$Q,14,FALSE)</f>
        <v>No</v>
      </c>
      <c r="J1015" s="618" t="str">
        <f>VLOOKUP(C1015,'UT - Retail'!$B:$Q,11,FALSE)</f>
        <v>No</v>
      </c>
      <c r="K1015" s="130" t="str">
        <f>VLOOKUP(C1015,'UT - Retail'!$B:$P,15,FALSE)</f>
        <v>Yes</v>
      </c>
      <c r="L1015" s="82" t="str">
        <f>VLOOKUP(C1015,'UT - Retail'!$B:$Q,16,FALSE)</f>
        <v>iFast</v>
      </c>
      <c r="M1015" s="618" t="str">
        <f>VLOOKUP(C1015,'UT - Retail'!$B:$K,6,FALSE)</f>
        <v>SGD</v>
      </c>
      <c r="N1015" s="618" t="str">
        <f>IFERROR(IF(MATCH(C1015,'Portfolio Construction'!$AL:$AL,0),"Yes","No"),"No")</f>
        <v>No</v>
      </c>
      <c r="O1015" s="618" t="str">
        <f>IFERROR(IF(MATCH(C1015,'Portfolio Construction'!$AN:$AN,0),"Yes","No"),"No")</f>
        <v>No</v>
      </c>
      <c r="P1015" s="618" t="str">
        <f>IFERROR(IF(MATCH(C1015,'Portfolio Construction'!$AP:$AP,0),"Yes","No"),"No")</f>
        <v>No</v>
      </c>
      <c r="Q1015" s="618" t="str">
        <f>IFERROR(IF(MATCH(C1015,'Portfolio Construction'!$AR:$AR,0),"Yes","No"),"No")</f>
        <v>No</v>
      </c>
      <c r="R1015" s="618" t="str">
        <f>IFERROR(IF(MATCH(C1015,'Portfolio Construction'!$AT:$AT,0),"Yes","No"),"No")</f>
        <v>No</v>
      </c>
      <c r="S1015" s="618" t="str">
        <f>IFERROR(IF(MATCH(C1015,'Portfolio Construction'!$AV:$AV,0),"Yes","No"),"No")</f>
        <v>No</v>
      </c>
      <c r="T1015" s="618" t="str">
        <f>IFERROR(IF(MATCH(C1015,'Portfolio Construction'!$AX:$AX,0),"Yes","No"),"No")</f>
        <v>No</v>
      </c>
      <c r="U1015" s="618" t="str">
        <f>IFERROR(IF(MATCH(C1015,'Portfolio Construction'!$AZ:$AZ,0),"Yes","No"),"No")</f>
        <v>No</v>
      </c>
      <c r="V1015" s="618" t="str">
        <f>IFERROR(IF(MATCH(C1015,'Portfolio Construction'!$BB:$BB,0),"Yes","No"),"No")</f>
        <v>No</v>
      </c>
      <c r="W1015" s="618" t="e">
        <f>IF(VLOOKUP($AU1015,'FE Source'!$A:$W,3,FALSE)=0,"-",VLOOKUP($AU1015,'FE Source'!$A:$W,3,FALSE))</f>
        <v>#N/A</v>
      </c>
      <c r="X1015" s="618" t="e">
        <f>IF(VLOOKUP($AU1015,'FE Source'!$A:$W,4,FALSE)=0,"-",VLOOKUP($AU1015,'FE Source'!$A:$W,4,FALSE))</f>
        <v>#N/A</v>
      </c>
      <c r="Y1015" s="618" t="e">
        <f>IF(VLOOKUP($AU1015,'FE Source'!$A:$W,5,FALSE)=0,"-",VLOOKUP($AU1015,'FE Source'!$A:$W,5,FALSE))</f>
        <v>#N/A</v>
      </c>
      <c r="Z1015" s="618" t="e">
        <f>IF(VLOOKUP($AU1015,'FE Source'!$A:$W,6,FALSE)=0,"-",VLOOKUP($AU1015,'FE Source'!$A:$W,6,FALSE))</f>
        <v>#N/A</v>
      </c>
      <c r="AA1015" s="618" t="e">
        <f>IF(VLOOKUP($AU1015,'FE Source'!$A:$W,7,FALSE)=0,"-",VLOOKUP($AU1015,'FE Source'!$A:$W,7,FALSE))</f>
        <v>#N/A</v>
      </c>
      <c r="AB1015" s="618" t="e">
        <f>IF(VLOOKUP($AU1015,'FE Source'!$A:$W,8,FALSE)=0,"-",VLOOKUP($AU1015,'FE Source'!$A:$W,8,FALSE))</f>
        <v>#N/A</v>
      </c>
      <c r="AC1015" s="632" t="e">
        <f>IF(VLOOKUP($AU1015,'FE Source'!$A:$W,9,FALSE)=0,"-",VLOOKUP($AU1015,'FE Source'!$A:$W,9,FALSE))</f>
        <v>#N/A</v>
      </c>
      <c r="AD1015" s="634" t="e">
        <f>IF(VLOOKUP($AU1015,'FE Source'!$A:$W,10,FALSE)=0,"-",VLOOKUP($AU1015,'FE Source'!$A:$W,10,FALSE))</f>
        <v>#N/A</v>
      </c>
      <c r="AE1015" s="618" t="e">
        <f>IF(VLOOKUP($AU1015,'FE Source'!$A:$W,11,FALSE)=0,"-",VLOOKUP($AU1015,'FE Source'!$A:$W,11,FALSE))</f>
        <v>#N/A</v>
      </c>
      <c r="AF1015" s="618" t="e">
        <f>IF(VLOOKUP($AU1015,'FE Source'!$A:$W,12,FALSE)=0,"-",VLOOKUP($AU1015,'FE Source'!$A:$W,12,FALSE))</f>
        <v>#N/A</v>
      </c>
      <c r="AG1015" s="618" t="e">
        <f>IF(VLOOKUP($AU1015,'FE Source'!$A:$W,14,FALSE)=0,"-",VLOOKUP($AU1015,'FE Source'!$A:$W,14,FALSE))</f>
        <v>#N/A</v>
      </c>
      <c r="AH1015" s="102"/>
      <c r="AI1015" s="618" t="e">
        <f>IF(VLOOKUP($AU1015,'FE Source'!$A:$Y,20,FALSE)=0,"-",VLOOKUP($AU1015,'FE Source'!$A:$Y,20,FALSE))</f>
        <v>#N/A</v>
      </c>
      <c r="AJ1015" s="102"/>
      <c r="AK1015" s="102"/>
      <c r="AL1015" s="632" t="e">
        <f>IF(VLOOKUP($AU1015,'FE Source'!$A:$Y,19,FALSE)=0,"-",VLOOKUP($AU1015,'FE Source'!$A:$Y,19,FALSE))</f>
        <v>#N/A</v>
      </c>
      <c r="AM1015" s="102"/>
      <c r="AN1015" s="635" t="e">
        <f>IF(VLOOKUP($AU1015,'FE Source'!$A:$W,13,FALSE)=0,"-",VLOOKUP($AU1015,'FE Source'!$A:$W,13,FALSE))</f>
        <v>#N/A</v>
      </c>
      <c r="AO1015" s="634" t="str">
        <f>IF(J1015="no","-",IF(VLOOKUP($AU1015,'FE Source'!$A:$W,15,FALSE)=0,"-",VLOOKUP($AU1015,'FE Source'!$A:$W,15,FALSE)))</f>
        <v>-</v>
      </c>
      <c r="AP1015" s="618" t="str">
        <f>IF(AO1015="-","-",IF(VLOOKUP($AU1015,'FE Source'!$A:$Z,21,FALSE)=0,"-",IF(VLOOKUP($AU1015,'FE Source'!$A:$Z,21,FALSE)=2,"Semi-Annual",IF(VLOOKUP($AU1015,'FE Source'!$A:$Z,21,FALSE)=4,"Quarterly",IF(VLOOKUP($AU1015,'FE Source'!$A:$Z,21,FALSE)=12,"Monthly","Annual")))))</f>
        <v>-</v>
      </c>
      <c r="AQ1015" s="632" t="e">
        <f t="array" ref="AQ1015">IF(VLOOKUP($AU1015,'FE Source'!$A:$W,16,FALSE)=0,"-",VLOOKUP($AU1015,'FE Source'!$A:$W,16,FALSE))</f>
        <v>#N/A</v>
      </c>
      <c r="AR1015" s="636" t="e">
        <f>IF(VLOOKUP($AU1015,'FE Source'!$A:$W,17,FALSE)=0,"-",VLOOKUP($AU1015,'FE Source'!$A:$W,17,FALSE))</f>
        <v>#N/A</v>
      </c>
      <c r="AS1015" s="634" t="e">
        <f>IF(VLOOKUP($AU1015,'FE Source'!$AN:$AS,4,FALSE)="",VLOOKUP($AU1015,'FE Source'!$AN:$AS,3,FALSE),VLOOKUP($AU1015,'FE Source'!$AN:$AS,4,FALSE))</f>
        <v>#N/A</v>
      </c>
      <c r="AT1015" s="637" t="e">
        <f>IF(VLOOKUP($AU1015,'FE Source'!$AN:$AS,5,FALSE)=0,"-",VLOOKUP($AU1015,'FE Source'!$AN:$AS,5,FALSE))</f>
        <v>#N/A</v>
      </c>
      <c r="AU1015" s="636" t="s">
        <v>9440</v>
      </c>
      <c r="BP1015" s="18"/>
      <c r="BQ1015" s="18"/>
      <c r="BR1015" s="18"/>
    </row>
    <row r="1016" spans="3:70" ht="15">
      <c r="C1016" s="650" t="str">
        <f>INDEX('UT - Retail'!$B$7:$B$1409,MATCH(AU1016,'UT - Retail'!$U$7:$U$1409,0),1)</f>
        <v>United High Grade Corporate Bond A Acc SGD</v>
      </c>
      <c r="D1016" s="650"/>
      <c r="E1016" s="618" t="str">
        <f>VLOOKUP(C1016,'UT - Retail'!$B:$K,8,FALSE)</f>
        <v>Fixed Income</v>
      </c>
      <c r="F1016" s="618" t="str">
        <f>VLOOKUP(C1016,'UT - Retail'!$B:$K,9,FALSE)</f>
        <v>Global</v>
      </c>
      <c r="G1016" s="618" t="str">
        <f>VLOOKUP(C1016,'UT - Retail'!$B:$K,10,FALSE)</f>
        <v>General</v>
      </c>
      <c r="H1016" s="82" t="str">
        <f>VLOOKUP(C1016,'UT - Retail'!$B:$N,13,FALSE)</f>
        <v>No</v>
      </c>
      <c r="I1016" s="82" t="str">
        <f>VLOOKUP(C1016,'UT - Retail'!$B:$Q,14,FALSE)</f>
        <v>No</v>
      </c>
      <c r="J1016" s="618" t="str">
        <f>VLOOKUP(C1016,'UT - Retail'!$B:$Q,11,FALSE)</f>
        <v>No</v>
      </c>
      <c r="K1016" s="130" t="str">
        <f>VLOOKUP(C1016,'UT - Retail'!$B:$P,15,FALSE)</f>
        <v>Yes</v>
      </c>
      <c r="L1016" s="82" t="str">
        <f>VLOOKUP(C1016,'UT - Retail'!$B:$Q,16,FALSE)</f>
        <v>Both</v>
      </c>
      <c r="M1016" s="618" t="str">
        <f>VLOOKUP(C1016,'UT - Retail'!$B:$K,6,FALSE)</f>
        <v>SGD</v>
      </c>
      <c r="N1016" s="618" t="str">
        <f>IFERROR(IF(MATCH(C1016,'Portfolio Construction'!$AL:$AL,0),"Yes","No"),"No")</f>
        <v>No</v>
      </c>
      <c r="O1016" s="618" t="str">
        <f>IFERROR(IF(MATCH(C1016,'Portfolio Construction'!$AN:$AN,0),"Yes","No"),"No")</f>
        <v>No</v>
      </c>
      <c r="P1016" s="618" t="str">
        <f>IFERROR(IF(MATCH(C1016,'Portfolio Construction'!$AP:$AP,0),"Yes","No"),"No")</f>
        <v>No</v>
      </c>
      <c r="Q1016" s="618" t="str">
        <f>IFERROR(IF(MATCH(C1016,'Portfolio Construction'!$AR:$AR,0),"Yes","No"),"No")</f>
        <v>No</v>
      </c>
      <c r="R1016" s="618" t="str">
        <f>IFERROR(IF(MATCH(C1016,'Portfolio Construction'!$AT:$AT,0),"Yes","No"),"No")</f>
        <v>No</v>
      </c>
      <c r="S1016" s="618" t="str">
        <f>IFERROR(IF(MATCH(C1016,'Portfolio Construction'!$AV:$AV,0),"Yes","No"),"No")</f>
        <v>No</v>
      </c>
      <c r="T1016" s="618" t="str">
        <f>IFERROR(IF(MATCH(C1016,'Portfolio Construction'!$AX:$AX,0),"Yes","No"),"No")</f>
        <v>No</v>
      </c>
      <c r="U1016" s="618" t="str">
        <f>IFERROR(IF(MATCH(C1016,'Portfolio Construction'!$AZ:$AZ,0),"Yes","No"),"No")</f>
        <v>No</v>
      </c>
      <c r="V1016" s="618" t="str">
        <f>IFERROR(IF(MATCH(C1016,'Portfolio Construction'!$BB:$BB,0),"Yes","No"),"No")</f>
        <v>No</v>
      </c>
      <c r="W1016" s="618">
        <f>IF(VLOOKUP($AU1016,'FE Source'!$A:$W,3,FALSE)=0,"-",VLOOKUP($AU1016,'FE Source'!$A:$W,3,FALSE))</f>
        <v>-2.69</v>
      </c>
      <c r="X1016" s="618">
        <f>IF(VLOOKUP($AU1016,'FE Source'!$A:$W,4,FALSE)=0,"-",VLOOKUP($AU1016,'FE Source'!$A:$W,4,FALSE))</f>
        <v>-3.92</v>
      </c>
      <c r="Y1016" s="618">
        <f>IF(VLOOKUP($AU1016,'FE Source'!$A:$W,5,FALSE)=0,"-",VLOOKUP($AU1016,'FE Source'!$A:$W,5,FALSE))</f>
        <v>-1.48</v>
      </c>
      <c r="Z1016" s="618">
        <f>IF(VLOOKUP($AU1016,'FE Source'!$A:$W,6,FALSE)=0,"-",VLOOKUP($AU1016,'FE Source'!$A:$W,6,FALSE))</f>
        <v>-0.06</v>
      </c>
      <c r="AA1016" s="618">
        <f>IF(VLOOKUP($AU1016,'FE Source'!$A:$W,7,FALSE)=0,"-",VLOOKUP($AU1016,'FE Source'!$A:$W,7,FALSE))</f>
        <v>0.56999999999999995</v>
      </c>
      <c r="AB1016" s="618">
        <f>IF(VLOOKUP($AU1016,'FE Source'!$A:$W,8,FALSE)=0,"-",VLOOKUP($AU1016,'FE Source'!$A:$W,8,FALSE))</f>
        <v>-1.06</v>
      </c>
      <c r="AC1016" s="632">
        <f>IF(VLOOKUP($AU1016,'FE Source'!$A:$W,9,FALSE)=0,"-",VLOOKUP($AU1016,'FE Source'!$A:$W,9,FALSE))</f>
        <v>1.87</v>
      </c>
      <c r="AD1016" s="634">
        <f>IF(VLOOKUP($AU1016,'FE Source'!$A:$W,10,FALSE)=0,"-",VLOOKUP($AU1016,'FE Source'!$A:$W,10,FALSE))</f>
        <v>0.99</v>
      </c>
      <c r="AE1016" s="618">
        <f>IF(VLOOKUP($AU1016,'FE Source'!$A:$W,11,FALSE)=0,"-",VLOOKUP($AU1016,'FE Source'!$A:$W,11,FALSE))</f>
        <v>4.5999999999999996</v>
      </c>
      <c r="AF1016" s="618" t="str">
        <f>IF(VLOOKUP($AU1016,'FE Source'!$A:$W,12,FALSE)=0,"-",VLOOKUP($AU1016,'FE Source'!$A:$W,12,FALSE))</f>
        <v>-</v>
      </c>
      <c r="AG1016" s="618">
        <f>IF(VLOOKUP($AU1016,'FE Source'!$A:$W,14,FALSE)=0,"-",VLOOKUP($AU1016,'FE Source'!$A:$W,14,FALSE))</f>
        <v>-7.36</v>
      </c>
      <c r="AH1016" s="102"/>
      <c r="AI1016" s="618">
        <f>IF(VLOOKUP($AU1016,'FE Source'!$A:$Y,20,FALSE)=0,"-",VLOOKUP($AU1016,'FE Source'!$A:$Y,20,FALSE))</f>
        <v>88.71</v>
      </c>
      <c r="AJ1016" s="102"/>
      <c r="AK1016" s="102"/>
      <c r="AL1016" s="632">
        <f>IF(VLOOKUP($AU1016,'FE Source'!$A:$Y,19,FALSE)=0,"-",VLOOKUP($AU1016,'FE Source'!$A:$Y,19,FALSE))</f>
        <v>105.02</v>
      </c>
      <c r="AM1016" s="102"/>
      <c r="AN1016" s="635">
        <f>IF(VLOOKUP($AU1016,'FE Source'!$A:$W,13,FALSE)=0,"-",VLOOKUP($AU1016,'FE Source'!$A:$W,13,FALSE))</f>
        <v>63</v>
      </c>
      <c r="AO1016" s="634" t="str">
        <f>IF(J1016="no","-",IF(VLOOKUP($AU1016,'FE Source'!$A:$W,15,FALSE)=0,"-",VLOOKUP($AU1016,'FE Source'!$A:$W,15,FALSE)))</f>
        <v>-</v>
      </c>
      <c r="AP1016" s="618" t="str">
        <f>IF(AO1016="-","-",IF(VLOOKUP($AU1016,'FE Source'!$A:$Z,21,FALSE)=0,"-",IF(VLOOKUP($AU1016,'FE Source'!$A:$Z,21,FALSE)=2,"Semi-Annual",IF(VLOOKUP($AU1016,'FE Source'!$A:$Z,21,FALSE)=4,"Quarterly",IF(VLOOKUP($AU1016,'FE Source'!$A:$Z,21,FALSE)=12,"Monthly","Annual")))))</f>
        <v>-</v>
      </c>
      <c r="AQ1016" s="632">
        <f t="array" ref="AQ1016">IF(VLOOKUP($AU1016,'FE Source'!$A:$W,16,FALSE)=0,"-",VLOOKUP($AU1016,'FE Source'!$A:$W,16,FALSE))</f>
        <v>1.1499999999999999</v>
      </c>
      <c r="AR1016" s="636" t="str">
        <f>IF(VLOOKUP($AU1016,'FE Source'!$A:$W,17,FALSE)=0,"-",VLOOKUP($AU1016,'FE Source'!$A:$W,17,FALSE))</f>
        <v>Neutral</v>
      </c>
      <c r="AS1016" s="634">
        <f>IF(VLOOKUP($AU1016,'FE Source'!$AN:$AS,4,FALSE)="",VLOOKUP($AU1016,'FE Source'!$AN:$AS,3,FALSE),VLOOKUP($AU1016,'FE Source'!$AN:$AS,4,FALSE))</f>
        <v>1.6</v>
      </c>
      <c r="AT1016" s="637">
        <f>IF(VLOOKUP($AU1016,'FE Source'!$AN:$AS,5,FALSE)=0,"-",VLOOKUP($AU1016,'FE Source'!$AN:$AS,5,FALSE))</f>
        <v>45782</v>
      </c>
      <c r="AU1016" s="636" t="s">
        <v>9437</v>
      </c>
      <c r="BP1016" s="18"/>
      <c r="BQ1016" s="18"/>
      <c r="BR1016" s="18"/>
    </row>
    <row r="1017" spans="3:70" ht="15">
      <c r="C1017" s="650" t="str">
        <f>INDEX('UT - Retail'!$B$7:$B$1409,MATCH(AU1017,'UT - Retail'!$U$7:$U$1409,0),1)</f>
        <v>United Japan Small and Mid Cap SGD</v>
      </c>
      <c r="D1017" s="650"/>
      <c r="E1017" s="618" t="str">
        <f>VLOOKUP(C1017,'UT - Retail'!$B:$K,8,FALSE)</f>
        <v>Equities</v>
      </c>
      <c r="F1017" s="618" t="str">
        <f>VLOOKUP(C1017,'UT - Retail'!$B:$K,9,FALSE)</f>
        <v>Japan</v>
      </c>
      <c r="G1017" s="618" t="str">
        <f>VLOOKUP(C1017,'UT - Retail'!$B:$K,10,FALSE)</f>
        <v>Small to Medium Companies</v>
      </c>
      <c r="H1017" s="82" t="str">
        <f>VLOOKUP(C1017,'UT - Retail'!$B:$N,13,FALSE)</f>
        <v>No</v>
      </c>
      <c r="I1017" s="82" t="str">
        <f>VLOOKUP(C1017,'UT - Retail'!$B:$Q,14,FALSE)</f>
        <v>No</v>
      </c>
      <c r="J1017" s="618" t="str">
        <f>VLOOKUP(C1017,'UT - Retail'!$B:$Q,11,FALSE)</f>
        <v>No</v>
      </c>
      <c r="K1017" s="130" t="str">
        <f>VLOOKUP(C1017,'UT - Retail'!$B:$P,15,FALSE)</f>
        <v>Yes</v>
      </c>
      <c r="L1017" s="82" t="str">
        <f>VLOOKUP(C1017,'UT - Retail'!$B:$Q,16,FALSE)</f>
        <v>Both</v>
      </c>
      <c r="M1017" s="618" t="str">
        <f>VLOOKUP(C1017,'UT - Retail'!$B:$K,6,FALSE)</f>
        <v>SGD</v>
      </c>
      <c r="N1017" s="618" t="str">
        <f>IFERROR(IF(MATCH(C1017,'Portfolio Construction'!$AL:$AL,0),"Yes","No"),"No")</f>
        <v>No</v>
      </c>
      <c r="O1017" s="618" t="str">
        <f>IFERROR(IF(MATCH(C1017,'Portfolio Construction'!$AN:$AN,0),"Yes","No"),"No")</f>
        <v>No</v>
      </c>
      <c r="P1017" s="618" t="str">
        <f>IFERROR(IF(MATCH(C1017,'Portfolio Construction'!$AP:$AP,0),"Yes","No"),"No")</f>
        <v>No</v>
      </c>
      <c r="Q1017" s="618" t="str">
        <f>IFERROR(IF(MATCH(C1017,'Portfolio Construction'!$AR:$AR,0),"Yes","No"),"No")</f>
        <v>No</v>
      </c>
      <c r="R1017" s="618" t="str">
        <f>IFERROR(IF(MATCH(C1017,'Portfolio Construction'!$AT:$AT,0),"Yes","No"),"No")</f>
        <v>No</v>
      </c>
      <c r="S1017" s="618" t="str">
        <f>IFERROR(IF(MATCH(C1017,'Portfolio Construction'!$AV:$AV,0),"Yes","No"),"No")</f>
        <v>No</v>
      </c>
      <c r="T1017" s="618" t="str">
        <f>IFERROR(IF(MATCH(C1017,'Portfolio Construction'!$AX:$AX,0),"Yes","No"),"No")</f>
        <v>No</v>
      </c>
      <c r="U1017" s="618" t="str">
        <f>IFERROR(IF(MATCH(C1017,'Portfolio Construction'!$AZ:$AZ,0),"Yes","No"),"No")</f>
        <v>No</v>
      </c>
      <c r="V1017" s="618" t="str">
        <f>IFERROR(IF(MATCH(C1017,'Portfolio Construction'!$BB:$BB,0),"Yes","No"),"No")</f>
        <v>No</v>
      </c>
      <c r="W1017" s="618">
        <f>IF(VLOOKUP($AU1017,'FE Source'!$A:$W,3,FALSE)=0,"-",VLOOKUP($AU1017,'FE Source'!$A:$W,3,FALSE))</f>
        <v>1.91</v>
      </c>
      <c r="X1017" s="618">
        <f>IF(VLOOKUP($AU1017,'FE Source'!$A:$W,4,FALSE)=0,"-",VLOOKUP($AU1017,'FE Source'!$A:$W,4,FALSE))</f>
        <v>3.8</v>
      </c>
      <c r="Y1017" s="618">
        <f>IF(VLOOKUP($AU1017,'FE Source'!$A:$W,5,FALSE)=0,"-",VLOOKUP($AU1017,'FE Source'!$A:$W,5,FALSE))</f>
        <v>5.05</v>
      </c>
      <c r="Z1017" s="618">
        <f>IF(VLOOKUP($AU1017,'FE Source'!$A:$W,6,FALSE)=0,"-",VLOOKUP($AU1017,'FE Source'!$A:$W,6,FALSE))</f>
        <v>4.5</v>
      </c>
      <c r="AA1017" s="618">
        <f>IF(VLOOKUP($AU1017,'FE Source'!$A:$W,7,FALSE)=0,"-",VLOOKUP($AU1017,'FE Source'!$A:$W,7,FALSE))</f>
        <v>1.93</v>
      </c>
      <c r="AB1017" s="618">
        <f>IF(VLOOKUP($AU1017,'FE Source'!$A:$W,8,FALSE)=0,"-",VLOOKUP($AU1017,'FE Source'!$A:$W,8,FALSE))</f>
        <v>0.91</v>
      </c>
      <c r="AC1017" s="632">
        <f>IF(VLOOKUP($AU1017,'FE Source'!$A:$W,9,FALSE)=0,"-",VLOOKUP($AU1017,'FE Source'!$A:$W,9,FALSE))</f>
        <v>4.9000000000000004</v>
      </c>
      <c r="AD1017" s="634">
        <f>IF(VLOOKUP($AU1017,'FE Source'!$A:$W,10,FALSE)=0,"-",VLOOKUP($AU1017,'FE Source'!$A:$W,10,FALSE))</f>
        <v>1.24</v>
      </c>
      <c r="AE1017" s="618">
        <f>IF(VLOOKUP($AU1017,'FE Source'!$A:$W,11,FALSE)=0,"-",VLOOKUP($AU1017,'FE Source'!$A:$W,11,FALSE))</f>
        <v>11.64</v>
      </c>
      <c r="AF1017" s="618" t="str">
        <f>IF(VLOOKUP($AU1017,'FE Source'!$A:$W,12,FALSE)=0,"-",VLOOKUP($AU1017,'FE Source'!$A:$W,12,FALSE))</f>
        <v>-</v>
      </c>
      <c r="AG1017" s="618">
        <f>IF(VLOOKUP($AU1017,'FE Source'!$A:$W,14,FALSE)=0,"-",VLOOKUP($AU1017,'FE Source'!$A:$W,14,FALSE))</f>
        <v>-9.42</v>
      </c>
      <c r="AH1017" s="102"/>
      <c r="AI1017" s="618">
        <f>IF(VLOOKUP($AU1017,'FE Source'!$A:$Y,20,FALSE)=0,"-",VLOOKUP($AU1017,'FE Source'!$A:$Y,20,FALSE))</f>
        <v>76.95</v>
      </c>
      <c r="AJ1017" s="102"/>
      <c r="AK1017" s="102"/>
      <c r="AL1017" s="632">
        <f>IF(VLOOKUP($AU1017,'FE Source'!$A:$Y,19,FALSE)=0,"-",VLOOKUP($AU1017,'FE Source'!$A:$Y,19,FALSE))</f>
        <v>129.81</v>
      </c>
      <c r="AM1017" s="102"/>
      <c r="AN1017" s="635">
        <f>IF(VLOOKUP($AU1017,'FE Source'!$A:$W,13,FALSE)=0,"-",VLOOKUP($AU1017,'FE Source'!$A:$W,13,FALSE))</f>
        <v>86.7</v>
      </c>
      <c r="AO1017" s="634" t="str">
        <f>IF(J1017="no","-",IF(VLOOKUP($AU1017,'FE Source'!$A:$W,15,FALSE)=0,"-",VLOOKUP($AU1017,'FE Source'!$A:$W,15,FALSE)))</f>
        <v>-</v>
      </c>
      <c r="AP1017" s="618" t="str">
        <f>IF(AO1017="-","-",IF(VLOOKUP($AU1017,'FE Source'!$A:$Z,21,FALSE)=0,"-",IF(VLOOKUP($AU1017,'FE Source'!$A:$Z,21,FALSE)=2,"Semi-Annual",IF(VLOOKUP($AU1017,'FE Source'!$A:$Z,21,FALSE)=4,"Quarterly",IF(VLOOKUP($AU1017,'FE Source'!$A:$Z,21,FALSE)=12,"Monthly","Annual")))))</f>
        <v>-</v>
      </c>
      <c r="AQ1017" s="632">
        <f t="array" ref="AQ1017">IF(VLOOKUP($AU1017,'FE Source'!$A:$W,16,FALSE)=0,"-",VLOOKUP($AU1017,'FE Source'!$A:$W,16,FALSE))</f>
        <v>2.0699999999999998</v>
      </c>
      <c r="AR1017" s="636" t="str">
        <f>IF(VLOOKUP($AU1017,'FE Source'!$A:$W,17,FALSE)=0,"-",VLOOKUP($AU1017,'FE Source'!$A:$W,17,FALSE))</f>
        <v>Neutral</v>
      </c>
      <c r="AS1017" s="634">
        <f>IF(VLOOKUP($AU1017,'FE Source'!$AN:$AS,4,FALSE)="",VLOOKUP($AU1017,'FE Source'!$AN:$AS,3,FALSE),VLOOKUP($AU1017,'FE Source'!$AN:$AS,4,FALSE))</f>
        <v>1.8</v>
      </c>
      <c r="AT1017" s="637">
        <f>IF(VLOOKUP($AU1017,'FE Source'!$AN:$AS,5,FALSE)=0,"-",VLOOKUP($AU1017,'FE Source'!$AN:$AS,5,FALSE))</f>
        <v>45779</v>
      </c>
      <c r="AU1017" s="636" t="s">
        <v>1385</v>
      </c>
      <c r="BP1017" s="18"/>
      <c r="BQ1017" s="18"/>
      <c r="BR1017" s="18"/>
    </row>
    <row r="1018" spans="3:70" ht="15">
      <c r="C1018" s="650" t="str">
        <f>INDEX('UT - Retail'!$B$7:$B$1409,MATCH(AU1018,'UT - Retail'!$U$7:$U$1409,0),1)</f>
        <v>United Japan Small and Mid Cap SGD-H</v>
      </c>
      <c r="D1018" s="650"/>
      <c r="E1018" s="618" t="str">
        <f>VLOOKUP(C1018,'UT - Retail'!$B:$K,8,FALSE)</f>
        <v>Equities</v>
      </c>
      <c r="F1018" s="618" t="str">
        <f>VLOOKUP(C1018,'UT - Retail'!$B:$K,9,FALSE)</f>
        <v>Japan</v>
      </c>
      <c r="G1018" s="618" t="str">
        <f>VLOOKUP(C1018,'UT - Retail'!$B:$K,10,FALSE)</f>
        <v>Small to Medium Companies</v>
      </c>
      <c r="H1018" s="82" t="str">
        <f>VLOOKUP(C1018,'UT - Retail'!$B:$N,13,FALSE)</f>
        <v>No</v>
      </c>
      <c r="I1018" s="82" t="str">
        <f>VLOOKUP(C1018,'UT - Retail'!$B:$Q,14,FALSE)</f>
        <v>No</v>
      </c>
      <c r="J1018" s="618" t="str">
        <f>VLOOKUP(C1018,'UT - Retail'!$B:$Q,11,FALSE)</f>
        <v>No</v>
      </c>
      <c r="K1018" s="130" t="str">
        <f>VLOOKUP(C1018,'UT - Retail'!$B:$P,15,FALSE)</f>
        <v>Yes</v>
      </c>
      <c r="L1018" s="82" t="str">
        <f>VLOOKUP(C1018,'UT - Retail'!$B:$Q,16,FALSE)</f>
        <v>Both</v>
      </c>
      <c r="M1018" s="618" t="str">
        <f>VLOOKUP(C1018,'UT - Retail'!$B:$K,6,FALSE)</f>
        <v>SGD</v>
      </c>
      <c r="N1018" s="618" t="str">
        <f>IFERROR(IF(MATCH(C1018,'Portfolio Construction'!$AL:$AL,0),"Yes","No"),"No")</f>
        <v>No</v>
      </c>
      <c r="O1018" s="618" t="str">
        <f>IFERROR(IF(MATCH(C1018,'Portfolio Construction'!$AN:$AN,0),"Yes","No"),"No")</f>
        <v>No</v>
      </c>
      <c r="P1018" s="618" t="str">
        <f>IFERROR(IF(MATCH(C1018,'Portfolio Construction'!$AP:$AP,0),"Yes","No"),"No")</f>
        <v>No</v>
      </c>
      <c r="Q1018" s="618" t="str">
        <f>IFERROR(IF(MATCH(C1018,'Portfolio Construction'!$AR:$AR,0),"Yes","No"),"No")</f>
        <v>No</v>
      </c>
      <c r="R1018" s="618" t="str">
        <f>IFERROR(IF(MATCH(C1018,'Portfolio Construction'!$AT:$AT,0),"Yes","No"),"No")</f>
        <v>No</v>
      </c>
      <c r="S1018" s="618" t="str">
        <f>IFERROR(IF(MATCH(C1018,'Portfolio Construction'!$AV:$AV,0),"Yes","No"),"No")</f>
        <v>No</v>
      </c>
      <c r="T1018" s="618" t="str">
        <f>IFERROR(IF(MATCH(C1018,'Portfolio Construction'!$AX:$AX,0),"Yes","No"),"No")</f>
        <v>No</v>
      </c>
      <c r="U1018" s="618" t="str">
        <f>IFERROR(IF(MATCH(C1018,'Portfolio Construction'!$AZ:$AZ,0),"Yes","No"),"No")</f>
        <v>No</v>
      </c>
      <c r="V1018" s="618" t="str">
        <f>IFERROR(IF(MATCH(C1018,'Portfolio Construction'!$BB:$BB,0),"Yes","No"),"No")</f>
        <v>No</v>
      </c>
      <c r="W1018" s="618">
        <f>IF(VLOOKUP($AU1018,'FE Source'!$A:$W,3,FALSE)=0,"-",VLOOKUP($AU1018,'FE Source'!$A:$W,3,FALSE))</f>
        <v>-0.9</v>
      </c>
      <c r="X1018" s="618">
        <f>IF(VLOOKUP($AU1018,'FE Source'!$A:$W,4,FALSE)=0,"-",VLOOKUP($AU1018,'FE Source'!$A:$W,4,FALSE))</f>
        <v>6.96</v>
      </c>
      <c r="Y1018" s="618">
        <f>IF(VLOOKUP($AU1018,'FE Source'!$A:$W,5,FALSE)=0,"-",VLOOKUP($AU1018,'FE Source'!$A:$W,5,FALSE))</f>
        <v>2.67</v>
      </c>
      <c r="Z1018" s="618">
        <f>IF(VLOOKUP($AU1018,'FE Source'!$A:$W,6,FALSE)=0,"-",VLOOKUP($AU1018,'FE Source'!$A:$W,6,FALSE))</f>
        <v>5.26</v>
      </c>
      <c r="AA1018" s="618">
        <f>IF(VLOOKUP($AU1018,'FE Source'!$A:$W,7,FALSE)=0,"-",VLOOKUP($AU1018,'FE Source'!$A:$W,7,FALSE))</f>
        <v>11.39</v>
      </c>
      <c r="AB1018" s="618">
        <f>IF(VLOOKUP($AU1018,'FE Source'!$A:$W,8,FALSE)=0,"-",VLOOKUP($AU1018,'FE Source'!$A:$W,8,FALSE))</f>
        <v>11.13</v>
      </c>
      <c r="AC1018" s="632">
        <f>IF(VLOOKUP($AU1018,'FE Source'!$A:$W,9,FALSE)=0,"-",VLOOKUP($AU1018,'FE Source'!$A:$W,9,FALSE))</f>
        <v>8.48</v>
      </c>
      <c r="AD1018" s="634">
        <f>IF(VLOOKUP($AU1018,'FE Source'!$A:$W,10,FALSE)=0,"-",VLOOKUP($AU1018,'FE Source'!$A:$W,10,FALSE))</f>
        <v>0.93</v>
      </c>
      <c r="AE1018" s="618">
        <f>IF(VLOOKUP($AU1018,'FE Source'!$A:$W,11,FALSE)=0,"-",VLOOKUP($AU1018,'FE Source'!$A:$W,11,FALSE))</f>
        <v>10.23</v>
      </c>
      <c r="AF1018" s="618">
        <f>IF(VLOOKUP($AU1018,'FE Source'!$A:$W,12,FALSE)=0,"-",VLOOKUP($AU1018,'FE Source'!$A:$W,12,FALSE))</f>
        <v>0.84</v>
      </c>
      <c r="AG1018" s="618">
        <f>IF(VLOOKUP($AU1018,'FE Source'!$A:$W,14,FALSE)=0,"-",VLOOKUP($AU1018,'FE Source'!$A:$W,14,FALSE))</f>
        <v>-5.6</v>
      </c>
      <c r="AH1018" s="102"/>
      <c r="AI1018" s="618">
        <f>IF(VLOOKUP($AU1018,'FE Source'!$A:$Y,20,FALSE)=0,"-",VLOOKUP($AU1018,'FE Source'!$A:$Y,20,FALSE))</f>
        <v>96.74</v>
      </c>
      <c r="AJ1018" s="102"/>
      <c r="AK1018" s="102"/>
      <c r="AL1018" s="632">
        <f>IF(VLOOKUP($AU1018,'FE Source'!$A:$Y,19,FALSE)=0,"-",VLOOKUP($AU1018,'FE Source'!$A:$Y,19,FALSE))</f>
        <v>67.09</v>
      </c>
      <c r="AM1018" s="102"/>
      <c r="AN1018" s="635">
        <f>IF(VLOOKUP($AU1018,'FE Source'!$A:$W,13,FALSE)=0,"-",VLOOKUP($AU1018,'FE Source'!$A:$W,13,FALSE))</f>
        <v>86.7</v>
      </c>
      <c r="AO1018" s="634" t="str">
        <f>IF(J1018="no","-",IF(VLOOKUP($AU1018,'FE Source'!$A:$W,15,FALSE)=0,"-",VLOOKUP($AU1018,'FE Source'!$A:$W,15,FALSE)))</f>
        <v>-</v>
      </c>
      <c r="AP1018" s="618" t="str">
        <f>IF(AO1018="-","-",IF(VLOOKUP($AU1018,'FE Source'!$A:$Z,21,FALSE)=0,"-",IF(VLOOKUP($AU1018,'FE Source'!$A:$Z,21,FALSE)=2,"Semi-Annual",IF(VLOOKUP($AU1018,'FE Source'!$A:$Z,21,FALSE)=4,"Quarterly",IF(VLOOKUP($AU1018,'FE Source'!$A:$Z,21,FALSE)=12,"Monthly","Annual")))))</f>
        <v>-</v>
      </c>
      <c r="AQ1018" s="632">
        <f t="array" ref="AQ1018">IF(VLOOKUP($AU1018,'FE Source'!$A:$W,16,FALSE)=0,"-",VLOOKUP($AU1018,'FE Source'!$A:$W,16,FALSE))</f>
        <v>2.0699999999999998</v>
      </c>
      <c r="AR1018" s="636" t="str">
        <f>IF(VLOOKUP($AU1018,'FE Source'!$A:$W,17,FALSE)=0,"-",VLOOKUP($AU1018,'FE Source'!$A:$W,17,FALSE))</f>
        <v>Neutral</v>
      </c>
      <c r="AS1018" s="634">
        <f>IF(VLOOKUP($AU1018,'FE Source'!$AN:$AS,4,FALSE)="",VLOOKUP($AU1018,'FE Source'!$AN:$AS,3,FALSE),VLOOKUP($AU1018,'FE Source'!$AN:$AS,4,FALSE))</f>
        <v>2.79</v>
      </c>
      <c r="AT1018" s="637">
        <f>IF(VLOOKUP($AU1018,'FE Source'!$AN:$AS,5,FALSE)=0,"-",VLOOKUP($AU1018,'FE Source'!$AN:$AS,5,FALSE))</f>
        <v>45779</v>
      </c>
      <c r="AU1018" s="636" t="s">
        <v>1386</v>
      </c>
      <c r="BP1018" s="18"/>
      <c r="BQ1018" s="18"/>
      <c r="BR1018" s="18"/>
    </row>
    <row r="1019" spans="3:70" ht="15">
      <c r="C1019" s="650" t="str">
        <f>INDEX('UT - Retail'!$B$7:$B$1409,MATCH(AU1019,'UT - Retail'!$U$7:$U$1409,0),1)</f>
        <v>United Japan Small and Mid Cap USD</v>
      </c>
      <c r="D1019" s="650"/>
      <c r="E1019" s="618" t="str">
        <f>VLOOKUP(C1019,'UT - Retail'!$B:$K,8,FALSE)</f>
        <v>Equities</v>
      </c>
      <c r="F1019" s="618" t="str">
        <f>VLOOKUP(C1019,'UT - Retail'!$B:$K,9,FALSE)</f>
        <v>Japan</v>
      </c>
      <c r="G1019" s="618" t="str">
        <f>VLOOKUP(C1019,'UT - Retail'!$B:$K,10,FALSE)</f>
        <v>Small to Medium Companies</v>
      </c>
      <c r="H1019" s="82" t="str">
        <f>VLOOKUP(C1019,'UT - Retail'!$B:$N,13,FALSE)</f>
        <v>No</v>
      </c>
      <c r="I1019" s="82" t="str">
        <f>VLOOKUP(C1019,'UT - Retail'!$B:$Q,14,FALSE)</f>
        <v>No</v>
      </c>
      <c r="J1019" s="618" t="str">
        <f>VLOOKUP(C1019,'UT - Retail'!$B:$Q,11,FALSE)</f>
        <v>No</v>
      </c>
      <c r="K1019" s="130" t="str">
        <f>VLOOKUP(C1019,'UT - Retail'!$B:$P,15,FALSE)</f>
        <v>No</v>
      </c>
      <c r="L1019" s="82" t="str">
        <f>VLOOKUP(C1019,'UT - Retail'!$B:$Q,16,FALSE)</f>
        <v>Both</v>
      </c>
      <c r="M1019" s="618" t="str">
        <f>VLOOKUP(C1019,'UT - Retail'!$B:$K,6,FALSE)</f>
        <v>USD</v>
      </c>
      <c r="N1019" s="618" t="str">
        <f>IFERROR(IF(MATCH(C1019,'Portfolio Construction'!$AL:$AL,0),"Yes","No"),"No")</f>
        <v>No</v>
      </c>
      <c r="O1019" s="618" t="str">
        <f>IFERROR(IF(MATCH(C1019,'Portfolio Construction'!$AN:$AN,0),"Yes","No"),"No")</f>
        <v>No</v>
      </c>
      <c r="P1019" s="618" t="str">
        <f>IFERROR(IF(MATCH(C1019,'Portfolio Construction'!$AP:$AP,0),"Yes","No"),"No")</f>
        <v>No</v>
      </c>
      <c r="Q1019" s="618" t="str">
        <f>IFERROR(IF(MATCH(C1019,'Portfolio Construction'!$AR:$AR,0),"Yes","No"),"No")</f>
        <v>No</v>
      </c>
      <c r="R1019" s="618" t="str">
        <f>IFERROR(IF(MATCH(C1019,'Portfolio Construction'!$AT:$AT,0),"Yes","No"),"No")</f>
        <v>No</v>
      </c>
      <c r="S1019" s="618" t="str">
        <f>IFERROR(IF(MATCH(C1019,'Portfolio Construction'!$AV:$AV,0),"Yes","No"),"No")</f>
        <v>No</v>
      </c>
      <c r="T1019" s="618" t="str">
        <f>IFERROR(IF(MATCH(C1019,'Portfolio Construction'!$AX:$AX,0),"Yes","No"),"No")</f>
        <v>No</v>
      </c>
      <c r="U1019" s="618" t="str">
        <f>IFERROR(IF(MATCH(C1019,'Portfolio Construction'!$AZ:$AZ,0),"Yes","No"),"No")</f>
        <v>No</v>
      </c>
      <c r="V1019" s="618" t="str">
        <f>IFERROR(IF(MATCH(C1019,'Portfolio Construction'!$BB:$BB,0),"Yes","No"),"No")</f>
        <v>No</v>
      </c>
      <c r="W1019" s="618">
        <f>IF(VLOOKUP($AU1019,'FE Source'!$A:$W,3,FALSE)=0,"-",VLOOKUP($AU1019,'FE Source'!$A:$W,3,FALSE))</f>
        <v>1.91</v>
      </c>
      <c r="X1019" s="618">
        <f>IF(VLOOKUP($AU1019,'FE Source'!$A:$W,4,FALSE)=0,"-",VLOOKUP($AU1019,'FE Source'!$A:$W,4,FALSE))</f>
        <v>3.81</v>
      </c>
      <c r="Y1019" s="618">
        <f>IF(VLOOKUP($AU1019,'FE Source'!$A:$W,5,FALSE)=0,"-",VLOOKUP($AU1019,'FE Source'!$A:$W,5,FALSE))</f>
        <v>5.04</v>
      </c>
      <c r="Z1019" s="618">
        <f>IF(VLOOKUP($AU1019,'FE Source'!$A:$W,6,FALSE)=0,"-",VLOOKUP($AU1019,'FE Source'!$A:$W,6,FALSE))</f>
        <v>4.75</v>
      </c>
      <c r="AA1019" s="618">
        <f>IF(VLOOKUP($AU1019,'FE Source'!$A:$W,7,FALSE)=0,"-",VLOOKUP($AU1019,'FE Source'!$A:$W,7,FALSE))</f>
        <v>2.0499999999999998</v>
      </c>
      <c r="AB1019" s="618">
        <f>IF(VLOOKUP($AU1019,'FE Source'!$A:$W,8,FALSE)=0,"-",VLOOKUP($AU1019,'FE Source'!$A:$W,8,FALSE))</f>
        <v>1.03</v>
      </c>
      <c r="AC1019" s="632" t="str">
        <f>IF(VLOOKUP($AU1019,'FE Source'!$A:$W,9,FALSE)=0,"-",VLOOKUP($AU1019,'FE Source'!$A:$W,9,FALSE))</f>
        <v>-</v>
      </c>
      <c r="AD1019" s="634">
        <f>IF(VLOOKUP($AU1019,'FE Source'!$A:$W,10,FALSE)=0,"-",VLOOKUP($AU1019,'FE Source'!$A:$W,10,FALSE))</f>
        <v>1.24</v>
      </c>
      <c r="AE1019" s="618">
        <f>IF(VLOOKUP($AU1019,'FE Source'!$A:$W,11,FALSE)=0,"-",VLOOKUP($AU1019,'FE Source'!$A:$W,11,FALSE))</f>
        <v>11.58</v>
      </c>
      <c r="AF1019" s="618" t="str">
        <f>IF(VLOOKUP($AU1019,'FE Source'!$A:$W,12,FALSE)=0,"-",VLOOKUP($AU1019,'FE Source'!$A:$W,12,FALSE))</f>
        <v>-</v>
      </c>
      <c r="AG1019" s="618">
        <f>IF(VLOOKUP($AU1019,'FE Source'!$A:$W,14,FALSE)=0,"-",VLOOKUP($AU1019,'FE Source'!$A:$W,14,FALSE))</f>
        <v>-9.42</v>
      </c>
      <c r="AH1019" s="102"/>
      <c r="AI1019" s="618">
        <f>IF(VLOOKUP($AU1019,'FE Source'!$A:$Y,20,FALSE)=0,"-",VLOOKUP($AU1019,'FE Source'!$A:$Y,20,FALSE))</f>
        <v>76.510000000000005</v>
      </c>
      <c r="AJ1019" s="102"/>
      <c r="AK1019" s="102"/>
      <c r="AL1019" s="632">
        <f>IF(VLOOKUP($AU1019,'FE Source'!$A:$Y,19,FALSE)=0,"-",VLOOKUP($AU1019,'FE Source'!$A:$Y,19,FALSE))</f>
        <v>127.91</v>
      </c>
      <c r="AM1019" s="102"/>
      <c r="AN1019" s="635">
        <f>IF(VLOOKUP($AU1019,'FE Source'!$A:$W,13,FALSE)=0,"-",VLOOKUP($AU1019,'FE Source'!$A:$W,13,FALSE))</f>
        <v>86.7</v>
      </c>
      <c r="AO1019" s="634" t="str">
        <f>IF(J1019="no","-",IF(VLOOKUP($AU1019,'FE Source'!$A:$W,15,FALSE)=0,"-",VLOOKUP($AU1019,'FE Source'!$A:$W,15,FALSE)))</f>
        <v>-</v>
      </c>
      <c r="AP1019" s="618" t="str">
        <f>IF(AO1019="-","-",IF(VLOOKUP($AU1019,'FE Source'!$A:$Z,21,FALSE)=0,"-",IF(VLOOKUP($AU1019,'FE Source'!$A:$Z,21,FALSE)=2,"Semi-Annual",IF(VLOOKUP($AU1019,'FE Source'!$A:$Z,21,FALSE)=4,"Quarterly",IF(VLOOKUP($AU1019,'FE Source'!$A:$Z,21,FALSE)=12,"Monthly","Annual")))))</f>
        <v>-</v>
      </c>
      <c r="AQ1019" s="632">
        <f t="array" ref="AQ1019">IF(VLOOKUP($AU1019,'FE Source'!$A:$W,16,FALSE)=0,"-",VLOOKUP($AU1019,'FE Source'!$A:$W,16,FALSE))</f>
        <v>2.0699999999999998</v>
      </c>
      <c r="AR1019" s="636" t="str">
        <f>IF(VLOOKUP($AU1019,'FE Source'!$A:$W,17,FALSE)=0,"-",VLOOKUP($AU1019,'FE Source'!$A:$W,17,FALSE))</f>
        <v>Neutral</v>
      </c>
      <c r="AS1019" s="634">
        <f>IF(VLOOKUP($AU1019,'FE Source'!$AN:$AS,4,FALSE)="",VLOOKUP($AU1019,'FE Source'!$AN:$AS,3,FALSE),VLOOKUP($AU1019,'FE Source'!$AN:$AS,4,FALSE))</f>
        <v>1.55</v>
      </c>
      <c r="AT1019" s="637">
        <f>IF(VLOOKUP($AU1019,'FE Source'!$AN:$AS,5,FALSE)=0,"-",VLOOKUP($AU1019,'FE Source'!$AN:$AS,5,FALSE))</f>
        <v>45779</v>
      </c>
      <c r="AU1019" s="636" t="s">
        <v>1481</v>
      </c>
      <c r="BP1019" s="18"/>
      <c r="BQ1019" s="18"/>
      <c r="BR1019" s="18"/>
    </row>
    <row r="1020" spans="3:70" ht="15">
      <c r="C1020" s="650" t="str">
        <f>INDEX('UT - Retail'!$B$7:$B$1409,MATCH(AU1020,'UT - Retail'!$U$7:$U$1409,0),1)</f>
        <v>United SGD Fund Cl A Acc SGD</v>
      </c>
      <c r="D1020" s="650"/>
      <c r="E1020" s="618" t="str">
        <f>VLOOKUP(C1020,'UT - Retail'!$B:$K,8,FALSE)</f>
        <v>Short Duration Fixed Income</v>
      </c>
      <c r="F1020" s="618" t="str">
        <f>VLOOKUP(C1020,'UT - Retail'!$B:$K,9,FALSE)</f>
        <v>Singapore</v>
      </c>
      <c r="G1020" s="618" t="str">
        <f>VLOOKUP(C1020,'UT - Retail'!$B:$K,10,FALSE)</f>
        <v>General</v>
      </c>
      <c r="H1020" s="82" t="str">
        <f>VLOOKUP(C1020,'UT - Retail'!$B:$N,13,FALSE)</f>
        <v>Yes</v>
      </c>
      <c r="I1020" s="82" t="str">
        <f>VLOOKUP(C1020,'UT - Retail'!$B:$Q,14,FALSE)</f>
        <v>Yes</v>
      </c>
      <c r="J1020" s="618" t="str">
        <f>VLOOKUP(C1020,'UT - Retail'!$B:$Q,11,FALSE)</f>
        <v>No</v>
      </c>
      <c r="K1020" s="130" t="str">
        <f>VLOOKUP(C1020,'UT - Retail'!$B:$P,15,FALSE)</f>
        <v>Yes</v>
      </c>
      <c r="L1020" s="82" t="str">
        <f>VLOOKUP(C1020,'UT - Retail'!$B:$Q,16,FALSE)</f>
        <v>Both</v>
      </c>
      <c r="M1020" s="618" t="str">
        <f>VLOOKUP(C1020,'UT - Retail'!$B:$K,6,FALSE)</f>
        <v>SGD</v>
      </c>
      <c r="N1020" s="618" t="str">
        <f>IFERROR(IF(MATCH(C1020,'Portfolio Construction'!$AL:$AL,0),"Yes","No"),"No")</f>
        <v>Yes</v>
      </c>
      <c r="O1020" s="618" t="str">
        <f>IFERROR(IF(MATCH(C1020,'Portfolio Construction'!$AN:$AN,0),"Yes","No"),"No")</f>
        <v>No</v>
      </c>
      <c r="P1020" s="618" t="str">
        <f>IFERROR(IF(MATCH(C1020,'Portfolio Construction'!$AP:$AP,0),"Yes","No"),"No")</f>
        <v>No</v>
      </c>
      <c r="Q1020" s="618" t="str">
        <f>IFERROR(IF(MATCH(C1020,'Portfolio Construction'!$AR:$AR,0),"Yes","No"),"No")</f>
        <v>No</v>
      </c>
      <c r="R1020" s="618" t="str">
        <f>IFERROR(IF(MATCH(C1020,'Portfolio Construction'!$AT:$AT,0),"Yes","No"),"No")</f>
        <v>Yes</v>
      </c>
      <c r="S1020" s="618" t="str">
        <f>IFERROR(IF(MATCH(C1020,'Portfolio Construction'!$AV:$AV,0),"Yes","No"),"No")</f>
        <v>No</v>
      </c>
      <c r="T1020" s="618" t="str">
        <f>IFERROR(IF(MATCH(C1020,'Portfolio Construction'!$AX:$AX,0),"Yes","No"),"No")</f>
        <v>No</v>
      </c>
      <c r="U1020" s="618" t="str">
        <f>IFERROR(IF(MATCH(C1020,'Portfolio Construction'!$AZ:$AZ,0),"Yes","No"),"No")</f>
        <v>No</v>
      </c>
      <c r="V1020" s="618" t="str">
        <f>IFERROR(IF(MATCH(C1020,'Portfolio Construction'!$BB:$BB,0),"Yes","No"),"No")</f>
        <v>No</v>
      </c>
      <c r="W1020" s="618">
        <f>IF(VLOOKUP($AU1020,'FE Source'!$A:$W,3,FALSE)=0,"-",VLOOKUP($AU1020,'FE Source'!$A:$W,3,FALSE))</f>
        <v>1.26</v>
      </c>
      <c r="X1020" s="618">
        <f>IF(VLOOKUP($AU1020,'FE Source'!$A:$W,4,FALSE)=0,"-",VLOOKUP($AU1020,'FE Source'!$A:$W,4,FALSE))</f>
        <v>0.05</v>
      </c>
      <c r="Y1020" s="618">
        <f>IF(VLOOKUP($AU1020,'FE Source'!$A:$W,5,FALSE)=0,"-",VLOOKUP($AU1020,'FE Source'!$A:$W,5,FALSE))</f>
        <v>1.69</v>
      </c>
      <c r="Z1020" s="618">
        <f>IF(VLOOKUP($AU1020,'FE Source'!$A:$W,6,FALSE)=0,"-",VLOOKUP($AU1020,'FE Source'!$A:$W,6,FALSE))</f>
        <v>4.2</v>
      </c>
      <c r="AA1020" s="618">
        <f>IF(VLOOKUP($AU1020,'FE Source'!$A:$W,7,FALSE)=0,"-",VLOOKUP($AU1020,'FE Source'!$A:$W,7,FALSE))</f>
        <v>3.17</v>
      </c>
      <c r="AB1020" s="618">
        <f>IF(VLOOKUP($AU1020,'FE Source'!$A:$W,8,FALSE)=0,"-",VLOOKUP($AU1020,'FE Source'!$A:$W,8,FALSE))</f>
        <v>2.08</v>
      </c>
      <c r="AC1020" s="632">
        <f>IF(VLOOKUP($AU1020,'FE Source'!$A:$W,9,FALSE)=0,"-",VLOOKUP($AU1020,'FE Source'!$A:$W,9,FALSE))</f>
        <v>2.15</v>
      </c>
      <c r="AD1020" s="634" t="str">
        <f>IF(VLOOKUP($AU1020,'FE Source'!$A:$W,10,FALSE)=0,"-",VLOOKUP($AU1020,'FE Source'!$A:$W,10,FALSE))</f>
        <v>-</v>
      </c>
      <c r="AE1020" s="618">
        <f>IF(VLOOKUP($AU1020,'FE Source'!$A:$W,11,FALSE)=0,"-",VLOOKUP($AU1020,'FE Source'!$A:$W,11,FALSE))</f>
        <v>1.19</v>
      </c>
      <c r="AF1020" s="618">
        <f>IF(VLOOKUP($AU1020,'FE Source'!$A:$W,12,FALSE)=0,"-",VLOOKUP($AU1020,'FE Source'!$A:$W,12,FALSE))</f>
        <v>0.56000000000000005</v>
      </c>
      <c r="AG1020" s="618">
        <f>IF(VLOOKUP($AU1020,'FE Source'!$A:$W,14,FALSE)=0,"-",VLOOKUP($AU1020,'FE Source'!$A:$W,14,FALSE))</f>
        <v>-1.58</v>
      </c>
      <c r="AH1020" s="102"/>
      <c r="AI1020" s="618" t="str">
        <f>IF(VLOOKUP($AU1020,'FE Source'!$A:$Y,20,FALSE)=0,"-",VLOOKUP($AU1020,'FE Source'!$A:$Y,20,FALSE))</f>
        <v>-</v>
      </c>
      <c r="AJ1020" s="102"/>
      <c r="AK1020" s="102"/>
      <c r="AL1020" s="632" t="str">
        <f>IF(VLOOKUP($AU1020,'FE Source'!$A:$Y,19,FALSE)=0,"-",VLOOKUP($AU1020,'FE Source'!$A:$Y,19,FALSE))</f>
        <v>-</v>
      </c>
      <c r="AM1020" s="102"/>
      <c r="AN1020" s="635">
        <f>IF(VLOOKUP($AU1020,'FE Source'!$A:$W,13,FALSE)=0,"-",VLOOKUP($AU1020,'FE Source'!$A:$W,13,FALSE))</f>
        <v>2320.9</v>
      </c>
      <c r="AO1020" s="634" t="str">
        <f>IF(J1020="no","-",IF(VLOOKUP($AU1020,'FE Source'!$A:$W,15,FALSE)=0,"-",VLOOKUP($AU1020,'FE Source'!$A:$W,15,FALSE)))</f>
        <v>-</v>
      </c>
      <c r="AP1020" s="618" t="str">
        <f>IF(AO1020="-","-",IF(VLOOKUP($AU1020,'FE Source'!$A:$Z,21,FALSE)=0,"-",IF(VLOOKUP($AU1020,'FE Source'!$A:$Z,21,FALSE)=2,"Semi-Annual",IF(VLOOKUP($AU1020,'FE Source'!$A:$Z,21,FALSE)=4,"Quarterly",IF(VLOOKUP($AU1020,'FE Source'!$A:$Z,21,FALSE)=12,"Monthly","Annual")))))</f>
        <v>-</v>
      </c>
      <c r="AQ1020" s="632">
        <f t="array" ref="AQ1020">IF(VLOOKUP($AU1020,'FE Source'!$A:$W,16,FALSE)=0,"-",VLOOKUP($AU1020,'FE Source'!$A:$W,16,FALSE))</f>
        <v>0.67</v>
      </c>
      <c r="AR1020" s="636" t="str">
        <f>IF(VLOOKUP($AU1020,'FE Source'!$A:$W,17,FALSE)=0,"-",VLOOKUP($AU1020,'FE Source'!$A:$W,17,FALSE))</f>
        <v>Neutral</v>
      </c>
      <c r="AS1020" s="634">
        <f>IF(VLOOKUP($AU1020,'FE Source'!$AN:$AS,4,FALSE)="",VLOOKUP($AU1020,'FE Source'!$AN:$AS,3,FALSE),VLOOKUP($AU1020,'FE Source'!$AN:$AS,4,FALSE))</f>
        <v>2.14</v>
      </c>
      <c r="AT1020" s="637">
        <f>IF(VLOOKUP($AU1020,'FE Source'!$AN:$AS,5,FALSE)=0,"-",VLOOKUP($AU1020,'FE Source'!$AN:$AS,5,FALSE))</f>
        <v>45782</v>
      </c>
      <c r="AU1020" s="636" t="s">
        <v>778</v>
      </c>
      <c r="BP1020" s="18"/>
      <c r="BQ1020" s="18"/>
      <c r="BR1020" s="18"/>
    </row>
    <row r="1021" spans="3:70" ht="15">
      <c r="C1021" s="650" t="str">
        <f>INDEX('UT - Retail'!$B$7:$B$1409,MATCH(AU1021,'UT - Retail'!$U$7:$U$1409,0),1)</f>
        <v>United SGD Fund Cl A Acc USD-H</v>
      </c>
      <c r="D1021" s="650"/>
      <c r="E1021" s="618" t="str">
        <f>VLOOKUP(C1021,'UT - Retail'!$B:$K,8,FALSE)</f>
        <v>Short Duration Fixed Income</v>
      </c>
      <c r="F1021" s="618" t="str">
        <f>VLOOKUP(C1021,'UT - Retail'!$B:$K,9,FALSE)</f>
        <v>Singapore</v>
      </c>
      <c r="G1021" s="618" t="str">
        <f>VLOOKUP(C1021,'UT - Retail'!$B:$K,10,FALSE)</f>
        <v>General</v>
      </c>
      <c r="H1021" s="82" t="str">
        <f>VLOOKUP(C1021,'UT - Retail'!$B:$N,13,FALSE)</f>
        <v>No</v>
      </c>
      <c r="I1021" s="82" t="str">
        <f>VLOOKUP(C1021,'UT - Retail'!$B:$Q,14,FALSE)</f>
        <v>No</v>
      </c>
      <c r="J1021" s="618" t="str">
        <f>VLOOKUP(C1021,'UT - Retail'!$B:$Q,11,FALSE)</f>
        <v>No</v>
      </c>
      <c r="K1021" s="130" t="str">
        <f>VLOOKUP(C1021,'UT - Retail'!$B:$P,15,FALSE)</f>
        <v>No</v>
      </c>
      <c r="L1021" s="82" t="str">
        <f>VLOOKUP(C1021,'UT - Retail'!$B:$Q,16,FALSE)</f>
        <v>Both</v>
      </c>
      <c r="M1021" s="618" t="str">
        <f>VLOOKUP(C1021,'UT - Retail'!$B:$K,6,FALSE)</f>
        <v>USD</v>
      </c>
      <c r="N1021" s="618" t="str">
        <f>IFERROR(IF(MATCH(C1021,'Portfolio Construction'!$AL:$AL,0),"Yes","No"),"No")</f>
        <v>Yes</v>
      </c>
      <c r="O1021" s="618" t="str">
        <f>IFERROR(IF(MATCH(C1021,'Portfolio Construction'!$AN:$AN,0),"Yes","No"),"No")</f>
        <v>No</v>
      </c>
      <c r="P1021" s="618" t="str">
        <f>IFERROR(IF(MATCH(C1021,'Portfolio Construction'!$AP:$AP,0),"Yes","No"),"No")</f>
        <v>No</v>
      </c>
      <c r="Q1021" s="618" t="str">
        <f>IFERROR(IF(MATCH(C1021,'Portfolio Construction'!$AR:$AR,0),"Yes","No"),"No")</f>
        <v>No</v>
      </c>
      <c r="R1021" s="618" t="str">
        <f>IFERROR(IF(MATCH(C1021,'Portfolio Construction'!$AT:$AT,0),"Yes","No"),"No")</f>
        <v>No</v>
      </c>
      <c r="S1021" s="618" t="str">
        <f>IFERROR(IF(MATCH(C1021,'Portfolio Construction'!$AV:$AV,0),"Yes","No"),"No")</f>
        <v>No</v>
      </c>
      <c r="T1021" s="618" t="str">
        <f>IFERROR(IF(MATCH(C1021,'Portfolio Construction'!$AX:$AX,0),"Yes","No"),"No")</f>
        <v>No</v>
      </c>
      <c r="U1021" s="618" t="str">
        <f>IFERROR(IF(MATCH(C1021,'Portfolio Construction'!$AZ:$AZ,0),"Yes","No"),"No")</f>
        <v>No</v>
      </c>
      <c r="V1021" s="618" t="str">
        <f>IFERROR(IF(MATCH(C1021,'Portfolio Construction'!$BB:$BB,0),"Yes","No"),"No")</f>
        <v>No</v>
      </c>
      <c r="W1021" s="618">
        <f>IF(VLOOKUP($AU1021,'FE Source'!$A:$W,3,FALSE)=0,"-",VLOOKUP($AU1021,'FE Source'!$A:$W,3,FALSE))</f>
        <v>-3.86</v>
      </c>
      <c r="X1021" s="618">
        <f>IF(VLOOKUP($AU1021,'FE Source'!$A:$W,4,FALSE)=0,"-",VLOOKUP($AU1021,'FE Source'!$A:$W,4,FALSE))</f>
        <v>-3.81</v>
      </c>
      <c r="Y1021" s="618">
        <f>IF(VLOOKUP($AU1021,'FE Source'!$A:$W,5,FALSE)=0,"-",VLOOKUP($AU1021,'FE Source'!$A:$W,5,FALSE))</f>
        <v>-1.01</v>
      </c>
      <c r="Z1021" s="618">
        <f>IF(VLOOKUP($AU1021,'FE Source'!$A:$W,6,FALSE)=0,"-",VLOOKUP($AU1021,'FE Source'!$A:$W,6,FALSE))</f>
        <v>1.21</v>
      </c>
      <c r="AA1021" s="618">
        <f>IF(VLOOKUP($AU1021,'FE Source'!$A:$W,7,FALSE)=0,"-",VLOOKUP($AU1021,'FE Source'!$A:$W,7,FALSE))</f>
        <v>1.94</v>
      </c>
      <c r="AB1021" s="618">
        <f>IF(VLOOKUP($AU1021,'FE Source'!$A:$W,8,FALSE)=0,"-",VLOOKUP($AU1021,'FE Source'!$A:$W,8,FALSE))</f>
        <v>0.8</v>
      </c>
      <c r="AC1021" s="632" t="str">
        <f>IF(VLOOKUP($AU1021,'FE Source'!$A:$W,9,FALSE)=0,"-",VLOOKUP($AU1021,'FE Source'!$A:$W,9,FALSE))</f>
        <v>-</v>
      </c>
      <c r="AD1021" s="634" t="str">
        <f>IF(VLOOKUP($AU1021,'FE Source'!$A:$W,10,FALSE)=0,"-",VLOOKUP($AU1021,'FE Source'!$A:$W,10,FALSE))</f>
        <v>-</v>
      </c>
      <c r="AE1021" s="618">
        <f>IF(VLOOKUP($AU1021,'FE Source'!$A:$W,11,FALSE)=0,"-",VLOOKUP($AU1021,'FE Source'!$A:$W,11,FALSE))</f>
        <v>5.0999999999999996</v>
      </c>
      <c r="AF1021" s="618" t="str">
        <f>IF(VLOOKUP($AU1021,'FE Source'!$A:$W,12,FALSE)=0,"-",VLOOKUP($AU1021,'FE Source'!$A:$W,12,FALSE))</f>
        <v>-</v>
      </c>
      <c r="AG1021" s="618">
        <f>IF(VLOOKUP($AU1021,'FE Source'!$A:$W,14,FALSE)=0,"-",VLOOKUP($AU1021,'FE Source'!$A:$W,14,FALSE))</f>
        <v>-7.08</v>
      </c>
      <c r="AH1021" s="102"/>
      <c r="AI1021" s="618" t="str">
        <f>IF(VLOOKUP($AU1021,'FE Source'!$A:$Y,20,FALSE)=0,"-",VLOOKUP($AU1021,'FE Source'!$A:$Y,20,FALSE))</f>
        <v>-</v>
      </c>
      <c r="AJ1021" s="102"/>
      <c r="AK1021" s="102"/>
      <c r="AL1021" s="632" t="str">
        <f>IF(VLOOKUP($AU1021,'FE Source'!$A:$Y,19,FALSE)=0,"-",VLOOKUP($AU1021,'FE Source'!$A:$Y,19,FALSE))</f>
        <v>-</v>
      </c>
      <c r="AM1021" s="102"/>
      <c r="AN1021" s="635">
        <f>IF(VLOOKUP($AU1021,'FE Source'!$A:$W,13,FALSE)=0,"-",VLOOKUP($AU1021,'FE Source'!$A:$W,13,FALSE))</f>
        <v>2320.9</v>
      </c>
      <c r="AO1021" s="634" t="str">
        <f>IF(J1021="no","-",IF(VLOOKUP($AU1021,'FE Source'!$A:$W,15,FALSE)=0,"-",VLOOKUP($AU1021,'FE Source'!$A:$W,15,FALSE)))</f>
        <v>-</v>
      </c>
      <c r="AP1021" s="618" t="str">
        <f>IF(AO1021="-","-",IF(VLOOKUP($AU1021,'FE Source'!$A:$Z,21,FALSE)=0,"-",IF(VLOOKUP($AU1021,'FE Source'!$A:$Z,21,FALSE)=2,"Semi-Annual",IF(VLOOKUP($AU1021,'FE Source'!$A:$Z,21,FALSE)=4,"Quarterly",IF(VLOOKUP($AU1021,'FE Source'!$A:$Z,21,FALSE)=12,"Monthly","Annual")))))</f>
        <v>-</v>
      </c>
      <c r="AQ1021" s="632">
        <f t="array" ref="AQ1021">IF(VLOOKUP($AU1021,'FE Source'!$A:$W,16,FALSE)=0,"-",VLOOKUP($AU1021,'FE Source'!$A:$W,16,FALSE))</f>
        <v>0.65</v>
      </c>
      <c r="AR1021" s="636" t="str">
        <f>IF(VLOOKUP($AU1021,'FE Source'!$A:$W,17,FALSE)=0,"-",VLOOKUP($AU1021,'FE Source'!$A:$W,17,FALSE))</f>
        <v>-</v>
      </c>
      <c r="AS1021" s="634">
        <f>IF(VLOOKUP($AU1021,'FE Source'!$AN:$AS,4,FALSE)="",VLOOKUP($AU1021,'FE Source'!$AN:$AS,3,FALSE),VLOOKUP($AU1021,'FE Source'!$AN:$AS,4,FALSE))</f>
        <v>1.27</v>
      </c>
      <c r="AT1021" s="637">
        <f>IF(VLOOKUP($AU1021,'FE Source'!$AN:$AS,5,FALSE)=0,"-",VLOOKUP($AU1021,'FE Source'!$AN:$AS,5,FALSE))</f>
        <v>45782</v>
      </c>
      <c r="AU1021" s="636" t="s">
        <v>2349</v>
      </c>
      <c r="BP1021" s="18"/>
      <c r="BQ1021" s="18"/>
      <c r="BR1021" s="18"/>
    </row>
    <row r="1022" spans="3:70" ht="15">
      <c r="C1022" s="650" t="str">
        <f>INDEX('UT - Retail'!$B$7:$B$1409,MATCH(AU1022,'UT - Retail'!$U$7:$U$1409,0),1)</f>
        <v>United SGD Fund Cl A Dis SGD</v>
      </c>
      <c r="D1022" s="650"/>
      <c r="E1022" s="618" t="str">
        <f>VLOOKUP(C1022,'UT - Retail'!$B:$K,8,FALSE)</f>
        <v>Short Duration Fixed Income</v>
      </c>
      <c r="F1022" s="618" t="str">
        <f>VLOOKUP(C1022,'UT - Retail'!$B:$K,9,FALSE)</f>
        <v>Singapore</v>
      </c>
      <c r="G1022" s="618" t="str">
        <f>VLOOKUP(C1022,'UT - Retail'!$B:$K,10,FALSE)</f>
        <v>General</v>
      </c>
      <c r="H1022" s="82" t="str">
        <f>VLOOKUP(C1022,'UT - Retail'!$B:$N,13,FALSE)</f>
        <v>No</v>
      </c>
      <c r="I1022" s="82" t="str">
        <f>VLOOKUP(C1022,'UT - Retail'!$B:$Q,14,FALSE)</f>
        <v>No</v>
      </c>
      <c r="J1022" s="618" t="str">
        <f>VLOOKUP(C1022,'UT - Retail'!$B:$Q,11,FALSE)</f>
        <v>Yes</v>
      </c>
      <c r="K1022" s="130" t="str">
        <f>VLOOKUP(C1022,'UT - Retail'!$B:$P,15,FALSE)</f>
        <v>Yes</v>
      </c>
      <c r="L1022" s="82" t="str">
        <f>VLOOKUP(C1022,'UT - Retail'!$B:$Q,16,FALSE)</f>
        <v>Both</v>
      </c>
      <c r="M1022" s="618" t="str">
        <f>VLOOKUP(C1022,'UT - Retail'!$B:$K,6,FALSE)</f>
        <v>SGD</v>
      </c>
      <c r="N1022" s="618" t="str">
        <f>IFERROR(IF(MATCH(C1022,'Portfolio Construction'!$AL:$AL,0),"Yes","No"),"No")</f>
        <v>Yes</v>
      </c>
      <c r="O1022" s="618" t="str">
        <f>IFERROR(IF(MATCH(C1022,'Portfolio Construction'!$AN:$AN,0),"Yes","No"),"No")</f>
        <v>No</v>
      </c>
      <c r="P1022" s="618" t="str">
        <f>IFERROR(IF(MATCH(C1022,'Portfolio Construction'!$AP:$AP,0),"Yes","No"),"No")</f>
        <v>No</v>
      </c>
      <c r="Q1022" s="618" t="str">
        <f>IFERROR(IF(MATCH(C1022,'Portfolio Construction'!$AR:$AR,0),"Yes","No"),"No")</f>
        <v>No</v>
      </c>
      <c r="R1022" s="618" t="str">
        <f>IFERROR(IF(MATCH(C1022,'Portfolio Construction'!$AT:$AT,0),"Yes","No"),"No")</f>
        <v>No</v>
      </c>
      <c r="S1022" s="618" t="str">
        <f>IFERROR(IF(MATCH(C1022,'Portfolio Construction'!$AV:$AV,0),"Yes","No"),"No")</f>
        <v>No</v>
      </c>
      <c r="T1022" s="618" t="str">
        <f>IFERROR(IF(MATCH(C1022,'Portfolio Construction'!$AX:$AX,0),"Yes","No"),"No")</f>
        <v>No</v>
      </c>
      <c r="U1022" s="618" t="str">
        <f>IFERROR(IF(MATCH(C1022,'Portfolio Construction'!$AZ:$AZ,0),"Yes","No"),"No")</f>
        <v>No</v>
      </c>
      <c r="V1022" s="618" t="str">
        <f>IFERROR(IF(MATCH(C1022,'Portfolio Construction'!$BB:$BB,0),"Yes","No"),"No")</f>
        <v>No</v>
      </c>
      <c r="W1022" s="618">
        <f>IF(VLOOKUP($AU1022,'FE Source'!$A:$W,3,FALSE)=0,"-",VLOOKUP($AU1022,'FE Source'!$A:$W,3,FALSE))</f>
        <v>1.27</v>
      </c>
      <c r="X1022" s="618">
        <f>IF(VLOOKUP($AU1022,'FE Source'!$A:$W,4,FALSE)=0,"-",VLOOKUP($AU1022,'FE Source'!$A:$W,4,FALSE))</f>
        <v>0.06</v>
      </c>
      <c r="Y1022" s="618">
        <f>IF(VLOOKUP($AU1022,'FE Source'!$A:$W,5,FALSE)=0,"-",VLOOKUP($AU1022,'FE Source'!$A:$W,5,FALSE))</f>
        <v>1.7</v>
      </c>
      <c r="Z1022" s="618">
        <f>IF(VLOOKUP($AU1022,'FE Source'!$A:$W,6,FALSE)=0,"-",VLOOKUP($AU1022,'FE Source'!$A:$W,6,FALSE))</f>
        <v>4.22</v>
      </c>
      <c r="AA1022" s="618">
        <f>IF(VLOOKUP($AU1022,'FE Source'!$A:$W,7,FALSE)=0,"-",VLOOKUP($AU1022,'FE Source'!$A:$W,7,FALSE))</f>
        <v>3.19</v>
      </c>
      <c r="AB1022" s="618">
        <f>IF(VLOOKUP($AU1022,'FE Source'!$A:$W,8,FALSE)=0,"-",VLOOKUP($AU1022,'FE Source'!$A:$W,8,FALSE))</f>
        <v>2.08</v>
      </c>
      <c r="AC1022" s="632">
        <f>IF(VLOOKUP($AU1022,'FE Source'!$A:$W,9,FALSE)=0,"-",VLOOKUP($AU1022,'FE Source'!$A:$W,9,FALSE))</f>
        <v>2.14</v>
      </c>
      <c r="AD1022" s="634" t="str">
        <f>IF(VLOOKUP($AU1022,'FE Source'!$A:$W,10,FALSE)=0,"-",VLOOKUP($AU1022,'FE Source'!$A:$W,10,FALSE))</f>
        <v>-</v>
      </c>
      <c r="AE1022" s="618">
        <f>IF(VLOOKUP($AU1022,'FE Source'!$A:$W,11,FALSE)=0,"-",VLOOKUP($AU1022,'FE Source'!$A:$W,11,FALSE))</f>
        <v>1.23</v>
      </c>
      <c r="AF1022" s="618">
        <f>IF(VLOOKUP($AU1022,'FE Source'!$A:$W,12,FALSE)=0,"-",VLOOKUP($AU1022,'FE Source'!$A:$W,12,FALSE))</f>
        <v>0.54</v>
      </c>
      <c r="AG1022" s="618">
        <f>IF(VLOOKUP($AU1022,'FE Source'!$A:$W,14,FALSE)=0,"-",VLOOKUP($AU1022,'FE Source'!$A:$W,14,FALSE))</f>
        <v>-1.61</v>
      </c>
      <c r="AH1022" s="102"/>
      <c r="AI1022" s="618" t="str">
        <f>IF(VLOOKUP($AU1022,'FE Source'!$A:$Y,20,FALSE)=0,"-",VLOOKUP($AU1022,'FE Source'!$A:$Y,20,FALSE))</f>
        <v>-</v>
      </c>
      <c r="AJ1022" s="102"/>
      <c r="AK1022" s="102"/>
      <c r="AL1022" s="632" t="str">
        <f>IF(VLOOKUP($AU1022,'FE Source'!$A:$Y,19,FALSE)=0,"-",VLOOKUP($AU1022,'FE Source'!$A:$Y,19,FALSE))</f>
        <v>-</v>
      </c>
      <c r="AM1022" s="102"/>
      <c r="AN1022" s="635">
        <f>IF(VLOOKUP($AU1022,'FE Source'!$A:$W,13,FALSE)=0,"-",VLOOKUP($AU1022,'FE Source'!$A:$W,13,FALSE))</f>
        <v>2320.9</v>
      </c>
      <c r="AO1022" s="634">
        <f>IF(J1022="no","-",IF(VLOOKUP($AU1022,'FE Source'!$A:$W,15,FALSE)=0,"-",VLOOKUP($AU1022,'FE Source'!$A:$W,15,FALSE)))</f>
        <v>4.01</v>
      </c>
      <c r="AP1022" s="618" t="str">
        <f>IF(AO1022="-","-",IF(VLOOKUP($AU1022,'FE Source'!$A:$Z,21,FALSE)=0,"-",IF(VLOOKUP($AU1022,'FE Source'!$A:$Z,21,FALSE)=2,"Semi-Annual",IF(VLOOKUP($AU1022,'FE Source'!$A:$Z,21,FALSE)=4,"Quarterly",IF(VLOOKUP($AU1022,'FE Source'!$A:$Z,21,FALSE)=12,"Monthly","Annual")))))</f>
        <v>Monthly</v>
      </c>
      <c r="AQ1022" s="632">
        <f t="array" ref="AQ1022">IF(VLOOKUP($AU1022,'FE Source'!$A:$W,16,FALSE)=0,"-",VLOOKUP($AU1022,'FE Source'!$A:$W,16,FALSE))</f>
        <v>0.67</v>
      </c>
      <c r="AR1022" s="636" t="str">
        <f>IF(VLOOKUP($AU1022,'FE Source'!$A:$W,17,FALSE)=0,"-",VLOOKUP($AU1022,'FE Source'!$A:$W,17,FALSE))</f>
        <v>Neutral</v>
      </c>
      <c r="AS1022" s="634">
        <f>IF(VLOOKUP($AU1022,'FE Source'!$AN:$AS,4,FALSE)="",VLOOKUP($AU1022,'FE Source'!$AN:$AS,3,FALSE),VLOOKUP($AU1022,'FE Source'!$AN:$AS,4,FALSE))</f>
        <v>0.95</v>
      </c>
      <c r="AT1022" s="637">
        <f>IF(VLOOKUP($AU1022,'FE Source'!$AN:$AS,5,FALSE)=0,"-",VLOOKUP($AU1022,'FE Source'!$AN:$AS,5,FALSE))</f>
        <v>45782</v>
      </c>
      <c r="AU1022" s="636" t="s">
        <v>1135</v>
      </c>
    </row>
    <row r="1023" spans="3:70" ht="15">
      <c r="C1023" s="650" t="str">
        <f>INDEX('UT - Retail'!$B$7:$B$1409,MATCH(AU1023,'UT - Retail'!$U$7:$U$1409,0),1)</f>
        <v>United SGD Fund Cl A Dis USD-H</v>
      </c>
      <c r="D1023" s="650"/>
      <c r="E1023" s="618" t="str">
        <f>VLOOKUP(C1023,'UT - Retail'!$B:$K,8,FALSE)</f>
        <v>Short Duration Fixed Income</v>
      </c>
      <c r="F1023" s="618" t="str">
        <f>VLOOKUP(C1023,'UT - Retail'!$B:$K,9,FALSE)</f>
        <v>Singapore</v>
      </c>
      <c r="G1023" s="618" t="str">
        <f>VLOOKUP(C1023,'UT - Retail'!$B:$K,10,FALSE)</f>
        <v>General</v>
      </c>
      <c r="H1023" s="82" t="str">
        <f>VLOOKUP(C1023,'UT - Retail'!$B:$N,13,FALSE)</f>
        <v>No</v>
      </c>
      <c r="I1023" s="82" t="str">
        <f>VLOOKUP(C1023,'UT - Retail'!$B:$Q,14,FALSE)</f>
        <v>No</v>
      </c>
      <c r="J1023" s="618" t="str">
        <f>VLOOKUP(C1023,'UT - Retail'!$B:$Q,11,FALSE)</f>
        <v>Yes</v>
      </c>
      <c r="K1023" s="130" t="str">
        <f>VLOOKUP(C1023,'UT - Retail'!$B:$P,15,FALSE)</f>
        <v>No</v>
      </c>
      <c r="L1023" s="82" t="str">
        <f>VLOOKUP(C1023,'UT - Retail'!$B:$Q,16,FALSE)</f>
        <v>iFast</v>
      </c>
      <c r="M1023" s="618" t="str">
        <f>VLOOKUP(C1023,'UT - Retail'!$B:$K,6,FALSE)</f>
        <v>USD</v>
      </c>
      <c r="N1023" s="618" t="str">
        <f>IFERROR(IF(MATCH(C1023,'Portfolio Construction'!$AL:$AL,0),"Yes","No"),"No")</f>
        <v>Yes</v>
      </c>
      <c r="O1023" s="618" t="str">
        <f>IFERROR(IF(MATCH(C1023,'Portfolio Construction'!$AN:$AN,0),"Yes","No"),"No")</f>
        <v>No</v>
      </c>
      <c r="P1023" s="618" t="str">
        <f>IFERROR(IF(MATCH(C1023,'Portfolio Construction'!$AP:$AP,0),"Yes","No"),"No")</f>
        <v>No</v>
      </c>
      <c r="Q1023" s="618" t="str">
        <f>IFERROR(IF(MATCH(C1023,'Portfolio Construction'!$AR:$AR,0),"Yes","No"),"No")</f>
        <v>No</v>
      </c>
      <c r="R1023" s="618" t="str">
        <f>IFERROR(IF(MATCH(C1023,'Portfolio Construction'!$AT:$AT,0),"Yes","No"),"No")</f>
        <v>No</v>
      </c>
      <c r="S1023" s="618" t="str">
        <f>IFERROR(IF(MATCH(C1023,'Portfolio Construction'!$AV:$AV,0),"Yes","No"),"No")</f>
        <v>No</v>
      </c>
      <c r="T1023" s="618" t="str">
        <f>IFERROR(IF(MATCH(C1023,'Portfolio Construction'!$AX:$AX,0),"Yes","No"),"No")</f>
        <v>No</v>
      </c>
      <c r="U1023" s="618" t="str">
        <f>IFERROR(IF(MATCH(C1023,'Portfolio Construction'!$AZ:$AZ,0),"Yes","No"),"No")</f>
        <v>No</v>
      </c>
      <c r="V1023" s="618" t="str">
        <f>IFERROR(IF(MATCH(C1023,'Portfolio Construction'!$BB:$BB,0),"Yes","No"),"No")</f>
        <v>No</v>
      </c>
      <c r="W1023" s="618">
        <f>IF(VLOOKUP($AU1023,'FE Source'!$A:$W,3,FALSE)=0,"-",VLOOKUP($AU1023,'FE Source'!$A:$W,3,FALSE))</f>
        <v>-3.8</v>
      </c>
      <c r="X1023" s="618">
        <f>IF(VLOOKUP($AU1023,'FE Source'!$A:$W,4,FALSE)=0,"-",VLOOKUP($AU1023,'FE Source'!$A:$W,4,FALSE))</f>
        <v>-3.77</v>
      </c>
      <c r="Y1023" s="618">
        <f>IF(VLOOKUP($AU1023,'FE Source'!$A:$W,5,FALSE)=0,"-",VLOOKUP($AU1023,'FE Source'!$A:$W,5,FALSE))</f>
        <v>-0.96</v>
      </c>
      <c r="Z1023" s="618">
        <f>IF(VLOOKUP($AU1023,'FE Source'!$A:$W,6,FALSE)=0,"-",VLOOKUP($AU1023,'FE Source'!$A:$W,6,FALSE))</f>
        <v>1.29</v>
      </c>
      <c r="AA1023" s="618">
        <f>IF(VLOOKUP($AU1023,'FE Source'!$A:$W,7,FALSE)=0,"-",VLOOKUP($AU1023,'FE Source'!$A:$W,7,FALSE))</f>
        <v>1.5</v>
      </c>
      <c r="AB1023" s="618">
        <f>IF(VLOOKUP($AU1023,'FE Source'!$A:$W,8,FALSE)=0,"-",VLOOKUP($AU1023,'FE Source'!$A:$W,8,FALSE))</f>
        <v>0.56000000000000005</v>
      </c>
      <c r="AC1023" s="632" t="str">
        <f>IF(VLOOKUP($AU1023,'FE Source'!$A:$W,9,FALSE)=0,"-",VLOOKUP($AU1023,'FE Source'!$A:$W,9,FALSE))</f>
        <v>-</v>
      </c>
      <c r="AD1023" s="634" t="str">
        <f>IF(VLOOKUP($AU1023,'FE Source'!$A:$W,10,FALSE)=0,"-",VLOOKUP($AU1023,'FE Source'!$A:$W,10,FALSE))</f>
        <v>-</v>
      </c>
      <c r="AE1023" s="618">
        <f>IF(VLOOKUP($AU1023,'FE Source'!$A:$W,11,FALSE)=0,"-",VLOOKUP($AU1023,'FE Source'!$A:$W,11,FALSE))</f>
        <v>5.04</v>
      </c>
      <c r="AF1023" s="618" t="str">
        <f>IF(VLOOKUP($AU1023,'FE Source'!$A:$W,12,FALSE)=0,"-",VLOOKUP($AU1023,'FE Source'!$A:$W,12,FALSE))</f>
        <v>-</v>
      </c>
      <c r="AG1023" s="618">
        <f>IF(VLOOKUP($AU1023,'FE Source'!$A:$W,14,FALSE)=0,"-",VLOOKUP($AU1023,'FE Source'!$A:$W,14,FALSE))</f>
        <v>-6.99</v>
      </c>
      <c r="AH1023" s="102"/>
      <c r="AI1023" s="618" t="str">
        <f>IF(VLOOKUP($AU1023,'FE Source'!$A:$Y,20,FALSE)=0,"-",VLOOKUP($AU1023,'FE Source'!$A:$Y,20,FALSE))</f>
        <v>-</v>
      </c>
      <c r="AJ1023" s="102"/>
      <c r="AK1023" s="102"/>
      <c r="AL1023" s="632" t="str">
        <f>IF(VLOOKUP($AU1023,'FE Source'!$A:$Y,19,FALSE)=0,"-",VLOOKUP($AU1023,'FE Source'!$A:$Y,19,FALSE))</f>
        <v>-</v>
      </c>
      <c r="AM1023" s="102"/>
      <c r="AN1023" s="635">
        <f>IF(VLOOKUP($AU1023,'FE Source'!$A:$W,13,FALSE)=0,"-",VLOOKUP($AU1023,'FE Source'!$A:$W,13,FALSE))</f>
        <v>2320.9</v>
      </c>
      <c r="AO1023" s="634">
        <f>IF(J1023="no","-",IF(VLOOKUP($AU1023,'FE Source'!$A:$W,15,FALSE)=0,"-",VLOOKUP($AU1023,'FE Source'!$A:$W,15,FALSE)))</f>
        <v>4.99</v>
      </c>
      <c r="AP1023" s="618" t="str">
        <f>IF(AO1023="-","-",IF(VLOOKUP($AU1023,'FE Source'!$A:$Z,21,FALSE)=0,"-",IF(VLOOKUP($AU1023,'FE Source'!$A:$Z,21,FALSE)=2,"Semi-Annual",IF(VLOOKUP($AU1023,'FE Source'!$A:$Z,21,FALSE)=4,"Quarterly",IF(VLOOKUP($AU1023,'FE Source'!$A:$Z,21,FALSE)=12,"Monthly","Annual")))))</f>
        <v>Monthly</v>
      </c>
      <c r="AQ1023" s="632">
        <f t="array" ref="AQ1023">IF(VLOOKUP($AU1023,'FE Source'!$A:$W,16,FALSE)=0,"-",VLOOKUP($AU1023,'FE Source'!$A:$W,16,FALSE))</f>
        <v>0.69</v>
      </c>
      <c r="AR1023" s="636" t="str">
        <f>IF(VLOOKUP($AU1023,'FE Source'!$A:$W,17,FALSE)=0,"-",VLOOKUP($AU1023,'FE Source'!$A:$W,17,FALSE))</f>
        <v>-</v>
      </c>
      <c r="AS1023" s="634">
        <f>IF(VLOOKUP($AU1023,'FE Source'!$AN:$AS,4,FALSE)="",VLOOKUP($AU1023,'FE Source'!$AN:$AS,3,FALSE),VLOOKUP($AU1023,'FE Source'!$AN:$AS,4,FALSE))</f>
        <v>0.97</v>
      </c>
      <c r="AT1023" s="637">
        <f>IF(VLOOKUP($AU1023,'FE Source'!$AN:$AS,5,FALSE)=0,"-",VLOOKUP($AU1023,'FE Source'!$AN:$AS,5,FALSE))</f>
        <v>45782</v>
      </c>
      <c r="AU1023" s="636" t="s">
        <v>2346</v>
      </c>
    </row>
    <row r="1024" spans="3:70" ht="15">
      <c r="C1024" s="650" t="str">
        <f>INDEX('UT - Retail'!$B$7:$B$1409,MATCH(AU1024,'UT - Retail'!$U$7:$U$1409,0),1)</f>
        <v>United SGD Fund Cl S Dis SGD</v>
      </c>
      <c r="D1024" s="650"/>
      <c r="E1024" s="618" t="str">
        <f>VLOOKUP(C1024,'UT - Retail'!$B:$K,8,FALSE)</f>
        <v>Short Duration Fixed Income</v>
      </c>
      <c r="F1024" s="618" t="str">
        <f>VLOOKUP(C1024,'UT - Retail'!$B:$K,9,FALSE)</f>
        <v>Singapore</v>
      </c>
      <c r="G1024" s="618" t="str">
        <f>VLOOKUP(C1024,'UT - Retail'!$B:$K,10,FALSE)</f>
        <v>General</v>
      </c>
      <c r="H1024" s="82" t="str">
        <f>VLOOKUP(C1024,'UT - Retail'!$B:$N,13,FALSE)</f>
        <v>No</v>
      </c>
      <c r="I1024" s="82" t="str">
        <f>VLOOKUP(C1024,'UT - Retail'!$B:$Q,14,FALSE)</f>
        <v>No</v>
      </c>
      <c r="J1024" s="618" t="str">
        <f>VLOOKUP(C1024,'UT - Retail'!$B:$Q,11,FALSE)</f>
        <v>Yes</v>
      </c>
      <c r="K1024" s="130" t="str">
        <f>VLOOKUP(C1024,'UT - Retail'!$B:$P,15,FALSE)</f>
        <v>Yes</v>
      </c>
      <c r="L1024" s="82" t="str">
        <f>VLOOKUP(C1024,'UT - Retail'!$B:$Q,16,FALSE)</f>
        <v>Both</v>
      </c>
      <c r="M1024" s="618" t="str">
        <f>VLOOKUP(C1024,'UT - Retail'!$B:$K,6,FALSE)</f>
        <v>SGD</v>
      </c>
      <c r="N1024" s="618" t="str">
        <f>IFERROR(IF(MATCH(C1024,'Portfolio Construction'!$AL:$AL,0),"Yes","No"),"No")</f>
        <v>Yes</v>
      </c>
      <c r="O1024" s="618" t="str">
        <f>IFERROR(IF(MATCH(C1024,'Portfolio Construction'!$AN:$AN,0),"Yes","No"),"No")</f>
        <v>No</v>
      </c>
      <c r="P1024" s="618" t="str">
        <f>IFERROR(IF(MATCH(C1024,'Portfolio Construction'!$AP:$AP,0),"Yes","No"),"No")</f>
        <v>No</v>
      </c>
      <c r="Q1024" s="618" t="str">
        <f>IFERROR(IF(MATCH(C1024,'Portfolio Construction'!$AR:$AR,0),"Yes","No"),"No")</f>
        <v>No</v>
      </c>
      <c r="R1024" s="618" t="str">
        <f>IFERROR(IF(MATCH(C1024,'Portfolio Construction'!$AT:$AT,0),"Yes","No"),"No")</f>
        <v>No</v>
      </c>
      <c r="S1024" s="618" t="str">
        <f>IFERROR(IF(MATCH(C1024,'Portfolio Construction'!$AV:$AV,0),"Yes","No"),"No")</f>
        <v>No</v>
      </c>
      <c r="T1024" s="618" t="str">
        <f>IFERROR(IF(MATCH(C1024,'Portfolio Construction'!$AX:$AX,0),"Yes","No"),"No")</f>
        <v>No</v>
      </c>
      <c r="U1024" s="618" t="str">
        <f>IFERROR(IF(MATCH(C1024,'Portfolio Construction'!$AZ:$AZ,0),"Yes","No"),"No")</f>
        <v>No</v>
      </c>
      <c r="V1024" s="618" t="str">
        <f>IFERROR(IF(MATCH(C1024,'Portfolio Construction'!$BB:$BB,0),"Yes","No"),"No")</f>
        <v>No</v>
      </c>
      <c r="W1024" s="618">
        <f>IF(VLOOKUP($AU1024,'FE Source'!$A:$W,3,FALSE)=0,"-",VLOOKUP($AU1024,'FE Source'!$A:$W,3,FALSE))</f>
        <v>1.27</v>
      </c>
      <c r="X1024" s="618">
        <f>IF(VLOOKUP($AU1024,'FE Source'!$A:$W,4,FALSE)=0,"-",VLOOKUP($AU1024,'FE Source'!$A:$W,4,FALSE))</f>
        <v>0.06</v>
      </c>
      <c r="Y1024" s="618">
        <f>IF(VLOOKUP($AU1024,'FE Source'!$A:$W,5,FALSE)=0,"-",VLOOKUP($AU1024,'FE Source'!$A:$W,5,FALSE))</f>
        <v>1.7</v>
      </c>
      <c r="Z1024" s="618">
        <f>IF(VLOOKUP($AU1024,'FE Source'!$A:$W,6,FALSE)=0,"-",VLOOKUP($AU1024,'FE Source'!$A:$W,6,FALSE))</f>
        <v>4.29</v>
      </c>
      <c r="AA1024" s="618">
        <f>IF(VLOOKUP($AU1024,'FE Source'!$A:$W,7,FALSE)=0,"-",VLOOKUP($AU1024,'FE Source'!$A:$W,7,FALSE))</f>
        <v>3.18</v>
      </c>
      <c r="AB1024" s="618">
        <f>IF(VLOOKUP($AU1024,'FE Source'!$A:$W,8,FALSE)=0,"-",VLOOKUP($AU1024,'FE Source'!$A:$W,8,FALSE))</f>
        <v>2.08</v>
      </c>
      <c r="AC1024" s="632" t="str">
        <f>IF(VLOOKUP($AU1024,'FE Source'!$A:$W,9,FALSE)=0,"-",VLOOKUP($AU1024,'FE Source'!$A:$W,9,FALSE))</f>
        <v>-</v>
      </c>
      <c r="AD1024" s="634">
        <f>IF(VLOOKUP($AU1024,'FE Source'!$A:$W,10,FALSE)=0,"-",VLOOKUP($AU1024,'FE Source'!$A:$W,10,FALSE))</f>
        <v>0.19</v>
      </c>
      <c r="AE1024" s="618">
        <f>IF(VLOOKUP($AU1024,'FE Source'!$A:$W,11,FALSE)=0,"-",VLOOKUP($AU1024,'FE Source'!$A:$W,11,FALSE))</f>
        <v>1.19</v>
      </c>
      <c r="AF1024" s="618">
        <f>IF(VLOOKUP($AU1024,'FE Source'!$A:$W,12,FALSE)=0,"-",VLOOKUP($AU1024,'FE Source'!$A:$W,12,FALSE))</f>
        <v>0.57999999999999996</v>
      </c>
      <c r="AG1024" s="618">
        <f>IF(VLOOKUP($AU1024,'FE Source'!$A:$W,14,FALSE)=0,"-",VLOOKUP($AU1024,'FE Source'!$A:$W,14,FALSE))</f>
        <v>-1.65</v>
      </c>
      <c r="AH1024" s="102"/>
      <c r="AI1024" s="618">
        <f>IF(VLOOKUP($AU1024,'FE Source'!$A:$Y,20,FALSE)=0,"-",VLOOKUP($AU1024,'FE Source'!$A:$Y,20,FALSE))</f>
        <v>59.66</v>
      </c>
      <c r="AJ1024" s="102"/>
      <c r="AK1024" s="102"/>
      <c r="AL1024" s="632">
        <f>IF(VLOOKUP($AU1024,'FE Source'!$A:$Y,19,FALSE)=0,"-",VLOOKUP($AU1024,'FE Source'!$A:$Y,19,FALSE))</f>
        <v>-53.89</v>
      </c>
      <c r="AM1024" s="102"/>
      <c r="AN1024" s="635">
        <f>IF(VLOOKUP($AU1024,'FE Source'!$A:$W,13,FALSE)=0,"-",VLOOKUP($AU1024,'FE Source'!$A:$W,13,FALSE))</f>
        <v>2320.9</v>
      </c>
      <c r="AO1024" s="634">
        <f>IF(J1024="no","-",IF(VLOOKUP($AU1024,'FE Source'!$A:$W,15,FALSE)=0,"-",VLOOKUP($AU1024,'FE Source'!$A:$W,15,FALSE)))</f>
        <v>5.03</v>
      </c>
      <c r="AP1024" s="618" t="str">
        <f>IF(AO1024="-","-",IF(VLOOKUP($AU1024,'FE Source'!$A:$Z,21,FALSE)=0,"-",IF(VLOOKUP($AU1024,'FE Source'!$A:$Z,21,FALSE)=2,"Semi-Annual",IF(VLOOKUP($AU1024,'FE Source'!$A:$Z,21,FALSE)=4,"Quarterly",IF(VLOOKUP($AU1024,'FE Source'!$A:$Z,21,FALSE)=12,"Monthly","Annual")))))</f>
        <v>Monthly</v>
      </c>
      <c r="AQ1024" s="632" t="str">
        <f t="array" ref="AQ1024">IF(VLOOKUP($AU1024,'FE Source'!$A:$W,16,FALSE)=0,"-",VLOOKUP($AU1024,'FE Source'!$A:$W,16,FALSE))</f>
        <v>-</v>
      </c>
      <c r="AR1024" s="636" t="str">
        <f>IF(VLOOKUP($AU1024,'FE Source'!$A:$W,17,FALSE)=0,"-",VLOOKUP($AU1024,'FE Source'!$A:$W,17,FALSE))</f>
        <v>Neutral</v>
      </c>
      <c r="AS1024" s="634">
        <f>IF(VLOOKUP($AU1024,'FE Source'!$AN:$AS,4,FALSE)="",VLOOKUP($AU1024,'FE Source'!$AN:$AS,3,FALSE),VLOOKUP($AU1024,'FE Source'!$AN:$AS,4,FALSE))</f>
        <v>0.89</v>
      </c>
      <c r="AT1024" s="637">
        <f>IF(VLOOKUP($AU1024,'FE Source'!$AN:$AS,5,FALSE)=0,"-",VLOOKUP($AU1024,'FE Source'!$AN:$AS,5,FALSE))</f>
        <v>45782</v>
      </c>
      <c r="AU1024" s="636" t="s">
        <v>8127</v>
      </c>
    </row>
    <row r="1025" spans="3:47" ht="15">
      <c r="C1025" s="650" t="str">
        <f>INDEX('UT - Retail'!$B$7:$B$1409,MATCH(AU1025,'UT - Retail'!$U$7:$U$1409,0),1)</f>
        <v>United SGD Fund Cl S Dis USD-H</v>
      </c>
      <c r="D1025" s="650"/>
      <c r="E1025" s="618" t="str">
        <f>VLOOKUP(C1025,'UT - Retail'!$B:$K,8,FALSE)</f>
        <v>Short Duration Fixed Income</v>
      </c>
      <c r="F1025" s="618" t="str">
        <f>VLOOKUP(C1025,'UT - Retail'!$B:$K,9,FALSE)</f>
        <v>Singapore</v>
      </c>
      <c r="G1025" s="618" t="str">
        <f>VLOOKUP(C1025,'UT - Retail'!$B:$K,10,FALSE)</f>
        <v>General</v>
      </c>
      <c r="H1025" s="82" t="str">
        <f>VLOOKUP(C1025,'UT - Retail'!$B:$N,13,FALSE)</f>
        <v>No</v>
      </c>
      <c r="I1025" s="82" t="str">
        <f>VLOOKUP(C1025,'UT - Retail'!$B:$Q,14,FALSE)</f>
        <v>No</v>
      </c>
      <c r="J1025" s="618" t="str">
        <f>VLOOKUP(C1025,'UT - Retail'!$B:$Q,11,FALSE)</f>
        <v>Yes</v>
      </c>
      <c r="K1025" s="130" t="str">
        <f>VLOOKUP(C1025,'UT - Retail'!$B:$P,15,FALSE)</f>
        <v>No</v>
      </c>
      <c r="L1025" s="82" t="str">
        <f>VLOOKUP(C1025,'UT - Retail'!$B:$Q,16,FALSE)</f>
        <v>iFast</v>
      </c>
      <c r="M1025" s="618" t="str">
        <f>VLOOKUP(C1025,'UT - Retail'!$B:$K,6,FALSE)</f>
        <v>USD</v>
      </c>
      <c r="N1025" s="618" t="str">
        <f>IFERROR(IF(MATCH(C1025,'Portfolio Construction'!$AL:$AL,0),"Yes","No"),"No")</f>
        <v>Yes</v>
      </c>
      <c r="O1025" s="618" t="str">
        <f>IFERROR(IF(MATCH(C1025,'Portfolio Construction'!$AN:$AN,0),"Yes","No"),"No")</f>
        <v>No</v>
      </c>
      <c r="P1025" s="618" t="str">
        <f>IFERROR(IF(MATCH(C1025,'Portfolio Construction'!$AP:$AP,0),"Yes","No"),"No")</f>
        <v>No</v>
      </c>
      <c r="Q1025" s="618" t="str">
        <f>IFERROR(IF(MATCH(C1025,'Portfolio Construction'!$AR:$AR,0),"Yes","No"),"No")</f>
        <v>No</v>
      </c>
      <c r="R1025" s="618" t="str">
        <f>IFERROR(IF(MATCH(C1025,'Portfolio Construction'!$AT:$AT,0),"Yes","No"),"No")</f>
        <v>No</v>
      </c>
      <c r="S1025" s="618" t="str">
        <f>IFERROR(IF(MATCH(C1025,'Portfolio Construction'!$AV:$AV,0),"Yes","No"),"No")</f>
        <v>No</v>
      </c>
      <c r="T1025" s="618" t="str">
        <f>IFERROR(IF(MATCH(C1025,'Portfolio Construction'!$AX:$AX,0),"Yes","No"),"No")</f>
        <v>No</v>
      </c>
      <c r="U1025" s="618" t="str">
        <f>IFERROR(IF(MATCH(C1025,'Portfolio Construction'!$AZ:$AZ,0),"Yes","No"),"No")</f>
        <v>No</v>
      </c>
      <c r="V1025" s="618" t="str">
        <f>IFERROR(IF(MATCH(C1025,'Portfolio Construction'!$BB:$BB,0),"Yes","No"),"No")</f>
        <v>No</v>
      </c>
      <c r="W1025" s="618" t="e">
        <f>IF(VLOOKUP($AU1025,'FE Source'!$A:$W,3,FALSE)=0,"-",VLOOKUP($AU1025,'FE Source'!$A:$W,3,FALSE))</f>
        <v>#N/A</v>
      </c>
      <c r="X1025" s="618" t="e">
        <f>IF(VLOOKUP($AU1025,'FE Source'!$A:$W,4,FALSE)=0,"-",VLOOKUP($AU1025,'FE Source'!$A:$W,4,FALSE))</f>
        <v>#N/A</v>
      </c>
      <c r="Y1025" s="618" t="e">
        <f>IF(VLOOKUP($AU1025,'FE Source'!$A:$W,5,FALSE)=0,"-",VLOOKUP($AU1025,'FE Source'!$A:$W,5,FALSE))</f>
        <v>#N/A</v>
      </c>
      <c r="Z1025" s="618" t="e">
        <f>IF(VLOOKUP($AU1025,'FE Source'!$A:$W,6,FALSE)=0,"-",VLOOKUP($AU1025,'FE Source'!$A:$W,6,FALSE))</f>
        <v>#N/A</v>
      </c>
      <c r="AA1025" s="618" t="e">
        <f>IF(VLOOKUP($AU1025,'FE Source'!$A:$W,7,FALSE)=0,"-",VLOOKUP($AU1025,'FE Source'!$A:$W,7,FALSE))</f>
        <v>#N/A</v>
      </c>
      <c r="AB1025" s="618" t="e">
        <f>IF(VLOOKUP($AU1025,'FE Source'!$A:$W,8,FALSE)=0,"-",VLOOKUP($AU1025,'FE Source'!$A:$W,8,FALSE))</f>
        <v>#N/A</v>
      </c>
      <c r="AC1025" s="632" t="e">
        <f>IF(VLOOKUP($AU1025,'FE Source'!$A:$W,9,FALSE)=0,"-",VLOOKUP($AU1025,'FE Source'!$A:$W,9,FALSE))</f>
        <v>#N/A</v>
      </c>
      <c r="AD1025" s="634" t="e">
        <f>IF(VLOOKUP($AU1025,'FE Source'!$A:$W,10,FALSE)=0,"-",VLOOKUP($AU1025,'FE Source'!$A:$W,10,FALSE))</f>
        <v>#N/A</v>
      </c>
      <c r="AE1025" s="618" t="e">
        <f>IF(VLOOKUP($AU1025,'FE Source'!$A:$W,11,FALSE)=0,"-",VLOOKUP($AU1025,'FE Source'!$A:$W,11,FALSE))</f>
        <v>#N/A</v>
      </c>
      <c r="AF1025" s="618" t="e">
        <f>IF(VLOOKUP($AU1025,'FE Source'!$A:$W,12,FALSE)=0,"-",VLOOKUP($AU1025,'FE Source'!$A:$W,12,FALSE))</f>
        <v>#N/A</v>
      </c>
      <c r="AG1025" s="618" t="e">
        <f>IF(VLOOKUP($AU1025,'FE Source'!$A:$W,14,FALSE)=0,"-",VLOOKUP($AU1025,'FE Source'!$A:$W,14,FALSE))</f>
        <v>#N/A</v>
      </c>
      <c r="AH1025" s="102"/>
      <c r="AI1025" s="618" t="e">
        <f>IF(VLOOKUP($AU1025,'FE Source'!$A:$Y,20,FALSE)=0,"-",VLOOKUP($AU1025,'FE Source'!$A:$Y,20,FALSE))</f>
        <v>#N/A</v>
      </c>
      <c r="AJ1025" s="102"/>
      <c r="AK1025" s="102"/>
      <c r="AL1025" s="632" t="e">
        <f>IF(VLOOKUP($AU1025,'FE Source'!$A:$Y,19,FALSE)=0,"-",VLOOKUP($AU1025,'FE Source'!$A:$Y,19,FALSE))</f>
        <v>#N/A</v>
      </c>
      <c r="AM1025" s="102"/>
      <c r="AN1025" s="635" t="e">
        <f>IF(VLOOKUP($AU1025,'FE Source'!$A:$W,13,FALSE)=0,"-",VLOOKUP($AU1025,'FE Source'!$A:$W,13,FALSE))</f>
        <v>#N/A</v>
      </c>
      <c r="AO1025" s="634" t="e">
        <f>IF(J1025="no","-",IF(VLOOKUP($AU1025,'FE Source'!$A:$W,15,FALSE)=0,"-",VLOOKUP($AU1025,'FE Source'!$A:$W,15,FALSE)))</f>
        <v>#N/A</v>
      </c>
      <c r="AP1025" s="618" t="e">
        <f>IF(AO1025="-","-",IF(VLOOKUP($AU1025,'FE Source'!$A:$Z,21,FALSE)=0,"-",IF(VLOOKUP($AU1025,'FE Source'!$A:$Z,21,FALSE)=2,"Semi-Annual",IF(VLOOKUP($AU1025,'FE Source'!$A:$Z,21,FALSE)=4,"Quarterly",IF(VLOOKUP($AU1025,'FE Source'!$A:$Z,21,FALSE)=12,"Monthly","Annual")))))</f>
        <v>#N/A</v>
      </c>
      <c r="AQ1025" s="632" t="e">
        <f t="array" ref="AQ1025">IF(VLOOKUP($AU1025,'FE Source'!$A:$W,16,FALSE)=0,"-",VLOOKUP($AU1025,'FE Source'!$A:$W,16,FALSE))</f>
        <v>#N/A</v>
      </c>
      <c r="AR1025" s="636" t="e">
        <f>IF(VLOOKUP($AU1025,'FE Source'!$A:$W,17,FALSE)=0,"-",VLOOKUP($AU1025,'FE Source'!$A:$W,17,FALSE))</f>
        <v>#N/A</v>
      </c>
      <c r="AS1025" s="634" t="e">
        <f>IF(VLOOKUP($AU1025,'FE Source'!$AN:$AS,4,FALSE)="",VLOOKUP($AU1025,'FE Source'!$AN:$AS,3,FALSE),VLOOKUP($AU1025,'FE Source'!$AN:$AS,4,FALSE))</f>
        <v>#N/A</v>
      </c>
      <c r="AT1025" s="637" t="e">
        <f>IF(VLOOKUP($AU1025,'FE Source'!$AN:$AS,5,FALSE)=0,"-",VLOOKUP($AU1025,'FE Source'!$AN:$AS,5,FALSE))</f>
        <v>#N/A</v>
      </c>
      <c r="AU1025" s="636" t="s">
        <v>8634</v>
      </c>
    </row>
    <row r="1026" spans="3:47" ht="15">
      <c r="C1026" s="650" t="str">
        <f>INDEX('UT - Retail'!$B$7:$B$1409,MATCH(AU1026,'UT - Retail'!$U$7:$U$1409,0),1)</f>
        <v>United SGD Plus Fund Cl A Acc SGD</v>
      </c>
      <c r="D1026" s="650"/>
      <c r="E1026" s="618" t="str">
        <f>VLOOKUP(C1026,'UT - Retail'!$B:$K,8,FALSE)</f>
        <v>Fixed Income</v>
      </c>
      <c r="F1026" s="618" t="str">
        <f>VLOOKUP(C1026,'UT - Retail'!$B:$K,9,FALSE)</f>
        <v>Global</v>
      </c>
      <c r="G1026" s="618" t="str">
        <f>VLOOKUP(C1026,'UT - Retail'!$B:$K,10,FALSE)</f>
        <v>General</v>
      </c>
      <c r="H1026" s="82" t="str">
        <f>VLOOKUP(C1026,'UT - Retail'!$B:$N,13,FALSE)</f>
        <v>No</v>
      </c>
      <c r="I1026" s="82" t="str">
        <f>VLOOKUP(C1026,'UT - Retail'!$B:$Q,14,FALSE)</f>
        <v>No</v>
      </c>
      <c r="J1026" s="618" t="str">
        <f>VLOOKUP(C1026,'UT - Retail'!$B:$Q,11,FALSE)</f>
        <v>No</v>
      </c>
      <c r="K1026" s="130" t="str">
        <f>VLOOKUP(C1026,'UT - Retail'!$B:$P,15,FALSE)</f>
        <v>Yes</v>
      </c>
      <c r="L1026" s="82" t="str">
        <f>VLOOKUP(C1026,'UT - Retail'!$B:$Q,16,FALSE)</f>
        <v>Both</v>
      </c>
      <c r="M1026" s="618" t="str">
        <f>VLOOKUP(C1026,'UT - Retail'!$B:$K,6,FALSE)</f>
        <v>SGD</v>
      </c>
      <c r="N1026" s="618" t="str">
        <f>IFERROR(IF(MATCH(C1026,'Portfolio Construction'!$AL:$AL,0),"Yes","No"),"No")</f>
        <v>No</v>
      </c>
      <c r="O1026" s="618" t="str">
        <f>IFERROR(IF(MATCH(C1026,'Portfolio Construction'!$AN:$AN,0),"Yes","No"),"No")</f>
        <v>No</v>
      </c>
      <c r="P1026" s="618" t="str">
        <f>IFERROR(IF(MATCH(C1026,'Portfolio Construction'!$AP:$AP,0),"Yes","No"),"No")</f>
        <v>No</v>
      </c>
      <c r="Q1026" s="618" t="str">
        <f>IFERROR(IF(MATCH(C1026,'Portfolio Construction'!$AR:$AR,0),"Yes","No"),"No")</f>
        <v>No</v>
      </c>
      <c r="R1026" s="618" t="str">
        <f>IFERROR(IF(MATCH(C1026,'Portfolio Construction'!$AT:$AT,0),"Yes","No"),"No")</f>
        <v>No</v>
      </c>
      <c r="S1026" s="618" t="str">
        <f>IFERROR(IF(MATCH(C1026,'Portfolio Construction'!$AV:$AV,0),"Yes","No"),"No")</f>
        <v>No</v>
      </c>
      <c r="T1026" s="618" t="str">
        <f>IFERROR(IF(MATCH(C1026,'Portfolio Construction'!$AX:$AX,0),"Yes","No"),"No")</f>
        <v>No</v>
      </c>
      <c r="U1026" s="618" t="str">
        <f>IFERROR(IF(MATCH(C1026,'Portfolio Construction'!$AZ:$AZ,0),"Yes","No"),"No")</f>
        <v>No</v>
      </c>
      <c r="V1026" s="618" t="str">
        <f>IFERROR(IF(MATCH(C1026,'Portfolio Construction'!$BB:$BB,0),"Yes","No"),"No")</f>
        <v>No</v>
      </c>
      <c r="W1026" s="618">
        <f>IF(VLOOKUP($AU1026,'FE Source'!$A:$W,3,FALSE)=0,"-",VLOOKUP($AU1026,'FE Source'!$A:$W,3,FALSE))</f>
        <v>0.02</v>
      </c>
      <c r="X1026" s="618">
        <f>IF(VLOOKUP($AU1026,'FE Source'!$A:$W,4,FALSE)=0,"-",VLOOKUP($AU1026,'FE Source'!$A:$W,4,FALSE))</f>
        <v>-0.66</v>
      </c>
      <c r="Y1026" s="618">
        <f>IF(VLOOKUP($AU1026,'FE Source'!$A:$W,5,FALSE)=0,"-",VLOOKUP($AU1026,'FE Source'!$A:$W,5,FALSE))</f>
        <v>-0.09</v>
      </c>
      <c r="Z1026" s="618">
        <f>IF(VLOOKUP($AU1026,'FE Source'!$A:$W,6,FALSE)=0,"-",VLOOKUP($AU1026,'FE Source'!$A:$W,6,FALSE))</f>
        <v>2.98</v>
      </c>
      <c r="AA1026" s="618">
        <f>IF(VLOOKUP($AU1026,'FE Source'!$A:$W,7,FALSE)=0,"-",VLOOKUP($AU1026,'FE Source'!$A:$W,7,FALSE))</f>
        <v>1.49</v>
      </c>
      <c r="AB1026" s="618">
        <f>IF(VLOOKUP($AU1026,'FE Source'!$A:$W,8,FALSE)=0,"-",VLOOKUP($AU1026,'FE Source'!$A:$W,8,FALSE))</f>
        <v>-0.13</v>
      </c>
      <c r="AC1026" s="632" t="str">
        <f>IF(VLOOKUP($AU1026,'FE Source'!$A:$W,9,FALSE)=0,"-",VLOOKUP($AU1026,'FE Source'!$A:$W,9,FALSE))</f>
        <v>-</v>
      </c>
      <c r="AD1026" s="634">
        <f>IF(VLOOKUP($AU1026,'FE Source'!$A:$W,10,FALSE)=0,"-",VLOOKUP($AU1026,'FE Source'!$A:$W,10,FALSE))</f>
        <v>0.24</v>
      </c>
      <c r="AE1026" s="618">
        <f>IF(VLOOKUP($AU1026,'FE Source'!$A:$W,11,FALSE)=0,"-",VLOOKUP($AU1026,'FE Source'!$A:$W,11,FALSE))</f>
        <v>2.73</v>
      </c>
      <c r="AF1026" s="618" t="str">
        <f>IF(VLOOKUP($AU1026,'FE Source'!$A:$W,12,FALSE)=0,"-",VLOOKUP($AU1026,'FE Source'!$A:$W,12,FALSE))</f>
        <v>-</v>
      </c>
      <c r="AG1026" s="618">
        <f>IF(VLOOKUP($AU1026,'FE Source'!$A:$W,14,FALSE)=0,"-",VLOOKUP($AU1026,'FE Source'!$A:$W,14,FALSE))</f>
        <v>-5.82</v>
      </c>
      <c r="AH1026" s="102"/>
      <c r="AI1026" s="618">
        <f>IF(VLOOKUP($AU1026,'FE Source'!$A:$Y,20,FALSE)=0,"-",VLOOKUP($AU1026,'FE Source'!$A:$Y,20,FALSE))</f>
        <v>27.31</v>
      </c>
      <c r="AJ1026" s="102"/>
      <c r="AK1026" s="102"/>
      <c r="AL1026" s="632">
        <f>IF(VLOOKUP($AU1026,'FE Source'!$A:$Y,19,FALSE)=0,"-",VLOOKUP($AU1026,'FE Source'!$A:$Y,19,FALSE))</f>
        <v>11.76</v>
      </c>
      <c r="AM1026" s="102"/>
      <c r="AN1026" s="635">
        <f>IF(VLOOKUP($AU1026,'FE Source'!$A:$W,13,FALSE)=0,"-",VLOOKUP($AU1026,'FE Source'!$A:$W,13,FALSE))</f>
        <v>20.399999999999999</v>
      </c>
      <c r="AO1026" s="634" t="str">
        <f>IF(J1026="no","-",IF(VLOOKUP($AU1026,'FE Source'!$A:$W,15,FALSE)=0,"-",VLOOKUP($AU1026,'FE Source'!$A:$W,15,FALSE)))</f>
        <v>-</v>
      </c>
      <c r="AP1026" s="618" t="str">
        <f>IF(AO1026="-","-",IF(VLOOKUP($AU1026,'FE Source'!$A:$Z,21,FALSE)=0,"-",IF(VLOOKUP($AU1026,'FE Source'!$A:$Z,21,FALSE)=2,"Semi-Annual",IF(VLOOKUP($AU1026,'FE Source'!$A:$Z,21,FALSE)=4,"Quarterly",IF(VLOOKUP($AU1026,'FE Source'!$A:$Z,21,FALSE)=12,"Monthly","Annual")))))</f>
        <v>-</v>
      </c>
      <c r="AQ1026" s="632" t="str">
        <f t="array" ref="AQ1026">IF(VLOOKUP($AU1026,'FE Source'!$A:$W,16,FALSE)=0,"-",VLOOKUP($AU1026,'FE Source'!$A:$W,16,FALSE))</f>
        <v>-</v>
      </c>
      <c r="AR1026" s="636" t="str">
        <f>IF(VLOOKUP($AU1026,'FE Source'!$A:$W,17,FALSE)=0,"-",VLOOKUP($AU1026,'FE Source'!$A:$W,17,FALSE))</f>
        <v>Negative</v>
      </c>
      <c r="AS1026" s="634">
        <f>IF(VLOOKUP($AU1026,'FE Source'!$AN:$AS,4,FALSE)="",VLOOKUP($AU1026,'FE Source'!$AN:$AS,3,FALSE),VLOOKUP($AU1026,'FE Source'!$AN:$AS,4,FALSE))</f>
        <v>1.04</v>
      </c>
      <c r="AT1026" s="637">
        <f>IF(VLOOKUP($AU1026,'FE Source'!$AN:$AS,5,FALSE)=0,"-",VLOOKUP($AU1026,'FE Source'!$AN:$AS,5,FALSE))</f>
        <v>45782</v>
      </c>
      <c r="AU1026" s="636" t="s">
        <v>4620</v>
      </c>
    </row>
    <row r="1027" spans="3:47" ht="15">
      <c r="C1027" s="650" t="str">
        <f>INDEX('UT - Retail'!$B$7:$B$1409,MATCH(AU1027,'UT - Retail'!$U$7:$U$1409,0),1)</f>
        <v>United SGD Plus Fund Cl A Acc USD-H</v>
      </c>
      <c r="D1027" s="650"/>
      <c r="E1027" s="618" t="str">
        <f>VLOOKUP(C1027,'UT - Retail'!$B:$K,8,FALSE)</f>
        <v>Fixed Income</v>
      </c>
      <c r="F1027" s="618" t="str">
        <f>VLOOKUP(C1027,'UT - Retail'!$B:$K,9,FALSE)</f>
        <v>Global</v>
      </c>
      <c r="G1027" s="618" t="str">
        <f>VLOOKUP(C1027,'UT - Retail'!$B:$K,10,FALSE)</f>
        <v>General</v>
      </c>
      <c r="H1027" s="82" t="str">
        <f>VLOOKUP(C1027,'UT - Retail'!$B:$N,13,FALSE)</f>
        <v>No</v>
      </c>
      <c r="I1027" s="82" t="str">
        <f>VLOOKUP(C1027,'UT - Retail'!$B:$Q,14,FALSE)</f>
        <v>No</v>
      </c>
      <c r="J1027" s="618" t="str">
        <f>VLOOKUP(C1027,'UT - Retail'!$B:$Q,11,FALSE)</f>
        <v>No</v>
      </c>
      <c r="K1027" s="130" t="str">
        <f>VLOOKUP(C1027,'UT - Retail'!$B:$P,15,FALSE)</f>
        <v>No</v>
      </c>
      <c r="L1027" s="82" t="str">
        <f>VLOOKUP(C1027,'UT - Retail'!$B:$Q,16,FALSE)</f>
        <v>Both</v>
      </c>
      <c r="M1027" s="618" t="str">
        <f>VLOOKUP(C1027,'UT - Retail'!$B:$K,6,FALSE)</f>
        <v>USD</v>
      </c>
      <c r="N1027" s="618" t="str">
        <f>IFERROR(IF(MATCH(C1027,'Portfolio Construction'!$AL:$AL,0),"Yes","No"),"No")</f>
        <v>No</v>
      </c>
      <c r="O1027" s="618" t="str">
        <f>IFERROR(IF(MATCH(C1027,'Portfolio Construction'!$AN:$AN,0),"Yes","No"),"No")</f>
        <v>No</v>
      </c>
      <c r="P1027" s="618" t="str">
        <f>IFERROR(IF(MATCH(C1027,'Portfolio Construction'!$AP:$AP,0),"Yes","No"),"No")</f>
        <v>No</v>
      </c>
      <c r="Q1027" s="618" t="str">
        <f>IFERROR(IF(MATCH(C1027,'Portfolio Construction'!$AR:$AR,0),"Yes","No"),"No")</f>
        <v>No</v>
      </c>
      <c r="R1027" s="618" t="str">
        <f>IFERROR(IF(MATCH(C1027,'Portfolio Construction'!$AT:$AT,0),"Yes","No"),"No")</f>
        <v>No</v>
      </c>
      <c r="S1027" s="618" t="str">
        <f>IFERROR(IF(MATCH(C1027,'Portfolio Construction'!$AV:$AV,0),"Yes","No"),"No")</f>
        <v>No</v>
      </c>
      <c r="T1027" s="618" t="str">
        <f>IFERROR(IF(MATCH(C1027,'Portfolio Construction'!$AX:$AX,0),"Yes","No"),"No")</f>
        <v>No</v>
      </c>
      <c r="U1027" s="618" t="str">
        <f>IFERROR(IF(MATCH(C1027,'Portfolio Construction'!$AZ:$AZ,0),"Yes","No"),"No")</f>
        <v>No</v>
      </c>
      <c r="V1027" s="618" t="str">
        <f>IFERROR(IF(MATCH(C1027,'Portfolio Construction'!$BB:$BB,0),"Yes","No"),"No")</f>
        <v>No</v>
      </c>
      <c r="W1027" s="618">
        <f>IF(VLOOKUP($AU1027,'FE Source'!$A:$W,3,FALSE)=0,"-",VLOOKUP($AU1027,'FE Source'!$A:$W,3,FALSE))</f>
        <v>-5.0199999999999996</v>
      </c>
      <c r="X1027" s="618">
        <f>IF(VLOOKUP($AU1027,'FE Source'!$A:$W,4,FALSE)=0,"-",VLOOKUP($AU1027,'FE Source'!$A:$W,4,FALSE))</f>
        <v>-4.54</v>
      </c>
      <c r="Y1027" s="618">
        <f>IF(VLOOKUP($AU1027,'FE Source'!$A:$W,5,FALSE)=0,"-",VLOOKUP($AU1027,'FE Source'!$A:$W,5,FALSE))</f>
        <v>-2.75</v>
      </c>
      <c r="Z1027" s="618">
        <f>IF(VLOOKUP($AU1027,'FE Source'!$A:$W,6,FALSE)=0,"-",VLOOKUP($AU1027,'FE Source'!$A:$W,6,FALSE))</f>
        <v>-0.05</v>
      </c>
      <c r="AA1027" s="618">
        <f>IF(VLOOKUP($AU1027,'FE Source'!$A:$W,7,FALSE)=0,"-",VLOOKUP($AU1027,'FE Source'!$A:$W,7,FALSE))</f>
        <v>-2.12</v>
      </c>
      <c r="AB1027" s="618">
        <f>IF(VLOOKUP($AU1027,'FE Source'!$A:$W,8,FALSE)=0,"-",VLOOKUP($AU1027,'FE Source'!$A:$W,8,FALSE))</f>
        <v>-2.85</v>
      </c>
      <c r="AC1027" s="632" t="str">
        <f>IF(VLOOKUP($AU1027,'FE Source'!$A:$W,9,FALSE)=0,"-",VLOOKUP($AU1027,'FE Source'!$A:$W,9,FALSE))</f>
        <v>-</v>
      </c>
      <c r="AD1027" s="634">
        <f>IF(VLOOKUP($AU1027,'FE Source'!$A:$W,10,FALSE)=0,"-",VLOOKUP($AU1027,'FE Source'!$A:$W,10,FALSE))</f>
        <v>-0.38</v>
      </c>
      <c r="AE1027" s="618">
        <f>IF(VLOOKUP($AU1027,'FE Source'!$A:$W,11,FALSE)=0,"-",VLOOKUP($AU1027,'FE Source'!$A:$W,11,FALSE))</f>
        <v>6.33</v>
      </c>
      <c r="AF1027" s="618" t="str">
        <f>IF(VLOOKUP($AU1027,'FE Source'!$A:$W,12,FALSE)=0,"-",VLOOKUP($AU1027,'FE Source'!$A:$W,12,FALSE))</f>
        <v>-</v>
      </c>
      <c r="AG1027" s="618">
        <f>IF(VLOOKUP($AU1027,'FE Source'!$A:$W,14,FALSE)=0,"-",VLOOKUP($AU1027,'FE Source'!$A:$W,14,FALSE))</f>
        <v>-10.57</v>
      </c>
      <c r="AH1027" s="102"/>
      <c r="AI1027" s="618">
        <f>IF(VLOOKUP($AU1027,'FE Source'!$A:$Y,20,FALSE)=0,"-",VLOOKUP($AU1027,'FE Source'!$A:$Y,20,FALSE))</f>
        <v>-38.32</v>
      </c>
      <c r="AJ1027" s="102"/>
      <c r="AK1027" s="102"/>
      <c r="AL1027" s="632">
        <f>IF(VLOOKUP($AU1027,'FE Source'!$A:$Y,19,FALSE)=0,"-",VLOOKUP($AU1027,'FE Source'!$A:$Y,19,FALSE))</f>
        <v>-27.16</v>
      </c>
      <c r="AM1027" s="102"/>
      <c r="AN1027" s="635">
        <f>IF(VLOOKUP($AU1027,'FE Source'!$A:$W,13,FALSE)=0,"-",VLOOKUP($AU1027,'FE Source'!$A:$W,13,FALSE))</f>
        <v>20.399999999999999</v>
      </c>
      <c r="AO1027" s="634" t="str">
        <f>IF(J1027="no","-",IF(VLOOKUP($AU1027,'FE Source'!$A:$W,15,FALSE)=0,"-",VLOOKUP($AU1027,'FE Source'!$A:$W,15,FALSE)))</f>
        <v>-</v>
      </c>
      <c r="AP1027" s="618" t="str">
        <f>IF(AO1027="-","-",IF(VLOOKUP($AU1027,'FE Source'!$A:$Z,21,FALSE)=0,"-",IF(VLOOKUP($AU1027,'FE Source'!$A:$Z,21,FALSE)=2,"Semi-Annual",IF(VLOOKUP($AU1027,'FE Source'!$A:$Z,21,FALSE)=4,"Quarterly",IF(VLOOKUP($AU1027,'FE Source'!$A:$Z,21,FALSE)=12,"Monthly","Annual")))))</f>
        <v>-</v>
      </c>
      <c r="AQ1027" s="632" t="str">
        <f t="array" ref="AQ1027">IF(VLOOKUP($AU1027,'FE Source'!$A:$W,16,FALSE)=0,"-",VLOOKUP($AU1027,'FE Source'!$A:$W,16,FALSE))</f>
        <v>-</v>
      </c>
      <c r="AR1027" s="636" t="str">
        <f>IF(VLOOKUP($AU1027,'FE Source'!$A:$W,17,FALSE)=0,"-",VLOOKUP($AU1027,'FE Source'!$A:$W,17,FALSE))</f>
        <v>Negative</v>
      </c>
      <c r="AS1027" s="634">
        <f>IF(VLOOKUP($AU1027,'FE Source'!$AN:$AS,4,FALSE)="",VLOOKUP($AU1027,'FE Source'!$AN:$AS,3,FALSE),VLOOKUP($AU1027,'FE Source'!$AN:$AS,4,FALSE))</f>
        <v>1.01</v>
      </c>
      <c r="AT1027" s="637">
        <f>IF(VLOOKUP($AU1027,'FE Source'!$AN:$AS,5,FALSE)=0,"-",VLOOKUP($AU1027,'FE Source'!$AN:$AS,5,FALSE))</f>
        <v>45782</v>
      </c>
      <c r="AU1027" s="636" t="s">
        <v>4622</v>
      </c>
    </row>
    <row r="1028" spans="3:47" ht="15">
      <c r="C1028" s="650" t="str">
        <f>INDEX('UT - Retail'!$B$7:$B$1409,MATCH(AU1028,'UT - Retail'!$U$7:$U$1409,0),1)</f>
        <v>United SGD Plus Fund Cl A Dis SGD</v>
      </c>
      <c r="D1028" s="650"/>
      <c r="E1028" s="618" t="str">
        <f>VLOOKUP(C1028,'UT - Retail'!$B:$K,8,FALSE)</f>
        <v>Fixed Income</v>
      </c>
      <c r="F1028" s="618" t="str">
        <f>VLOOKUP(C1028,'UT - Retail'!$B:$K,9,FALSE)</f>
        <v>Global</v>
      </c>
      <c r="G1028" s="618" t="str">
        <f>VLOOKUP(C1028,'UT - Retail'!$B:$K,10,FALSE)</f>
        <v>General</v>
      </c>
      <c r="H1028" s="82" t="str">
        <f>VLOOKUP(C1028,'UT - Retail'!$B:$N,13,FALSE)</f>
        <v>No</v>
      </c>
      <c r="I1028" s="82" t="str">
        <f>VLOOKUP(C1028,'UT - Retail'!$B:$Q,14,FALSE)</f>
        <v>No</v>
      </c>
      <c r="J1028" s="618" t="str">
        <f>VLOOKUP(C1028,'UT - Retail'!$B:$Q,11,FALSE)</f>
        <v>Yes</v>
      </c>
      <c r="K1028" s="130" t="str">
        <f>VLOOKUP(C1028,'UT - Retail'!$B:$P,15,FALSE)</f>
        <v>Yes</v>
      </c>
      <c r="L1028" s="82" t="str">
        <f>VLOOKUP(C1028,'UT - Retail'!$B:$Q,16,FALSE)</f>
        <v>Both</v>
      </c>
      <c r="M1028" s="618" t="str">
        <f>VLOOKUP(C1028,'UT - Retail'!$B:$K,6,FALSE)</f>
        <v>SGD</v>
      </c>
      <c r="N1028" s="618" t="str">
        <f>IFERROR(IF(MATCH(C1028,'Portfolio Construction'!$AL:$AL,0),"Yes","No"),"No")</f>
        <v>No</v>
      </c>
      <c r="O1028" s="618" t="str">
        <f>IFERROR(IF(MATCH(C1028,'Portfolio Construction'!$AN:$AN,0),"Yes","No"),"No")</f>
        <v>No</v>
      </c>
      <c r="P1028" s="618" t="str">
        <f>IFERROR(IF(MATCH(C1028,'Portfolio Construction'!$AP:$AP,0),"Yes","No"),"No")</f>
        <v>No</v>
      </c>
      <c r="Q1028" s="618" t="str">
        <f>IFERROR(IF(MATCH(C1028,'Portfolio Construction'!$AR:$AR,0),"Yes","No"),"No")</f>
        <v>No</v>
      </c>
      <c r="R1028" s="618" t="str">
        <f>IFERROR(IF(MATCH(C1028,'Portfolio Construction'!$AT:$AT,0),"Yes","No"),"No")</f>
        <v>No</v>
      </c>
      <c r="S1028" s="618" t="str">
        <f>IFERROR(IF(MATCH(C1028,'Portfolio Construction'!$AV:$AV,0),"Yes","No"),"No")</f>
        <v>No</v>
      </c>
      <c r="T1028" s="618" t="str">
        <f>IFERROR(IF(MATCH(C1028,'Portfolio Construction'!$AX:$AX,0),"Yes","No"),"No")</f>
        <v>No</v>
      </c>
      <c r="U1028" s="618" t="str">
        <f>IFERROR(IF(MATCH(C1028,'Portfolio Construction'!$AZ:$AZ,0),"Yes","No"),"No")</f>
        <v>No</v>
      </c>
      <c r="V1028" s="618" t="str">
        <f>IFERROR(IF(MATCH(C1028,'Portfolio Construction'!$BB:$BB,0),"Yes","No"),"No")</f>
        <v>No</v>
      </c>
      <c r="W1028" s="618">
        <f>IF(VLOOKUP($AU1028,'FE Source'!$A:$W,3,FALSE)=0,"-",VLOOKUP($AU1028,'FE Source'!$A:$W,3,FALSE))</f>
        <v>0.01</v>
      </c>
      <c r="X1028" s="618">
        <f>IF(VLOOKUP($AU1028,'FE Source'!$A:$W,4,FALSE)=0,"-",VLOOKUP($AU1028,'FE Source'!$A:$W,4,FALSE))</f>
        <v>-0.67</v>
      </c>
      <c r="Y1028" s="618">
        <f>IF(VLOOKUP($AU1028,'FE Source'!$A:$W,5,FALSE)=0,"-",VLOOKUP($AU1028,'FE Source'!$A:$W,5,FALSE))</f>
        <v>-0.09</v>
      </c>
      <c r="Z1028" s="618">
        <f>IF(VLOOKUP($AU1028,'FE Source'!$A:$W,6,FALSE)=0,"-",VLOOKUP($AU1028,'FE Source'!$A:$W,6,FALSE))</f>
        <v>3.03</v>
      </c>
      <c r="AA1028" s="618">
        <f>IF(VLOOKUP($AU1028,'FE Source'!$A:$W,7,FALSE)=0,"-",VLOOKUP($AU1028,'FE Source'!$A:$W,7,FALSE))</f>
        <v>1.5</v>
      </c>
      <c r="AB1028" s="618">
        <f>IF(VLOOKUP($AU1028,'FE Source'!$A:$W,8,FALSE)=0,"-",VLOOKUP($AU1028,'FE Source'!$A:$W,8,FALSE))</f>
        <v>-0.14000000000000001</v>
      </c>
      <c r="AC1028" s="632" t="str">
        <f>IF(VLOOKUP($AU1028,'FE Source'!$A:$W,9,FALSE)=0,"-",VLOOKUP($AU1028,'FE Source'!$A:$W,9,FALSE))</f>
        <v>-</v>
      </c>
      <c r="AD1028" s="634">
        <f>IF(VLOOKUP($AU1028,'FE Source'!$A:$W,10,FALSE)=0,"-",VLOOKUP($AU1028,'FE Source'!$A:$W,10,FALSE))</f>
        <v>0.25</v>
      </c>
      <c r="AE1028" s="618">
        <f>IF(VLOOKUP($AU1028,'FE Source'!$A:$W,11,FALSE)=0,"-",VLOOKUP($AU1028,'FE Source'!$A:$W,11,FALSE))</f>
        <v>2.77</v>
      </c>
      <c r="AF1028" s="618" t="str">
        <f>IF(VLOOKUP($AU1028,'FE Source'!$A:$W,12,FALSE)=0,"-",VLOOKUP($AU1028,'FE Source'!$A:$W,12,FALSE))</f>
        <v>-</v>
      </c>
      <c r="AG1028" s="618">
        <f>IF(VLOOKUP($AU1028,'FE Source'!$A:$W,14,FALSE)=0,"-",VLOOKUP($AU1028,'FE Source'!$A:$W,14,FALSE))</f>
        <v>-5.82</v>
      </c>
      <c r="AH1028" s="102"/>
      <c r="AI1028" s="618">
        <f>IF(VLOOKUP($AU1028,'FE Source'!$A:$Y,20,FALSE)=0,"-",VLOOKUP($AU1028,'FE Source'!$A:$Y,20,FALSE))</f>
        <v>28.14</v>
      </c>
      <c r="AJ1028" s="102"/>
      <c r="AK1028" s="102"/>
      <c r="AL1028" s="632">
        <f>IF(VLOOKUP($AU1028,'FE Source'!$A:$Y,19,FALSE)=0,"-",VLOOKUP($AU1028,'FE Source'!$A:$Y,19,FALSE))</f>
        <v>12.81</v>
      </c>
      <c r="AM1028" s="102"/>
      <c r="AN1028" s="635">
        <f>IF(VLOOKUP($AU1028,'FE Source'!$A:$W,13,FALSE)=0,"-",VLOOKUP($AU1028,'FE Source'!$A:$W,13,FALSE))</f>
        <v>20.399999999999999</v>
      </c>
      <c r="AO1028" s="634">
        <f>IF(J1028="no","-",IF(VLOOKUP($AU1028,'FE Source'!$A:$W,15,FALSE)=0,"-",VLOOKUP($AU1028,'FE Source'!$A:$W,15,FALSE)))</f>
        <v>5.62</v>
      </c>
      <c r="AP1028" s="618" t="str">
        <f>IF(AO1028="-","-",IF(VLOOKUP($AU1028,'FE Source'!$A:$Z,21,FALSE)=0,"-",IF(VLOOKUP($AU1028,'FE Source'!$A:$Z,21,FALSE)=2,"Semi-Annual",IF(VLOOKUP($AU1028,'FE Source'!$A:$Z,21,FALSE)=4,"Quarterly",IF(VLOOKUP($AU1028,'FE Source'!$A:$Z,21,FALSE)=12,"Monthly","Annual")))))</f>
        <v>Monthly</v>
      </c>
      <c r="AQ1028" s="632" t="str">
        <f t="array" ref="AQ1028">IF(VLOOKUP($AU1028,'FE Source'!$A:$W,16,FALSE)=0,"-",VLOOKUP($AU1028,'FE Source'!$A:$W,16,FALSE))</f>
        <v>-</v>
      </c>
      <c r="AR1028" s="636" t="str">
        <f>IF(VLOOKUP($AU1028,'FE Source'!$A:$W,17,FALSE)=0,"-",VLOOKUP($AU1028,'FE Source'!$A:$W,17,FALSE))</f>
        <v>Negative</v>
      </c>
      <c r="AS1028" s="634">
        <f>IF(VLOOKUP($AU1028,'FE Source'!$AN:$AS,4,FALSE)="",VLOOKUP($AU1028,'FE Source'!$AN:$AS,3,FALSE),VLOOKUP($AU1028,'FE Source'!$AN:$AS,4,FALSE))</f>
        <v>0.75</v>
      </c>
      <c r="AT1028" s="637">
        <f>IF(VLOOKUP($AU1028,'FE Source'!$AN:$AS,5,FALSE)=0,"-",VLOOKUP($AU1028,'FE Source'!$AN:$AS,5,FALSE))</f>
        <v>45782</v>
      </c>
      <c r="AU1028" s="636" t="s">
        <v>4621</v>
      </c>
    </row>
    <row r="1029" spans="3:47" ht="15">
      <c r="C1029" s="650" t="str">
        <f>INDEX('UT - Retail'!$B$7:$B$1409,MATCH(AU1029,'UT - Retail'!$U$7:$U$1409,0),1)</f>
        <v>United SGD Plus Fund Cl A Dis USD-H</v>
      </c>
      <c r="D1029" s="650"/>
      <c r="E1029" s="618" t="str">
        <f>VLOOKUP(C1029,'UT - Retail'!$B:$K,8,FALSE)</f>
        <v>Fixed Income</v>
      </c>
      <c r="F1029" s="618" t="str">
        <f>VLOOKUP(C1029,'UT - Retail'!$B:$K,9,FALSE)</f>
        <v>Global</v>
      </c>
      <c r="G1029" s="618" t="str">
        <f>VLOOKUP(C1029,'UT - Retail'!$B:$K,10,FALSE)</f>
        <v>General</v>
      </c>
      <c r="H1029" s="82" t="str">
        <f>VLOOKUP(C1029,'UT - Retail'!$B:$N,13,FALSE)</f>
        <v>No</v>
      </c>
      <c r="I1029" s="82" t="str">
        <f>VLOOKUP(C1029,'UT - Retail'!$B:$Q,14,FALSE)</f>
        <v>No</v>
      </c>
      <c r="J1029" s="618" t="str">
        <f>VLOOKUP(C1029,'UT - Retail'!$B:$Q,11,FALSE)</f>
        <v>Yes</v>
      </c>
      <c r="K1029" s="130" t="str">
        <f>VLOOKUP(C1029,'UT - Retail'!$B:$P,15,FALSE)</f>
        <v>No</v>
      </c>
      <c r="L1029" s="82" t="str">
        <f>VLOOKUP(C1029,'UT - Retail'!$B:$Q,16,FALSE)</f>
        <v>iFast</v>
      </c>
      <c r="M1029" s="618" t="str">
        <f>VLOOKUP(C1029,'UT - Retail'!$B:$K,6,FALSE)</f>
        <v>USD</v>
      </c>
      <c r="N1029" s="618" t="str">
        <f>IFERROR(IF(MATCH(C1029,'Portfolio Construction'!$AL:$AL,0),"Yes","No"),"No")</f>
        <v>No</v>
      </c>
      <c r="O1029" s="618" t="str">
        <f>IFERROR(IF(MATCH(C1029,'Portfolio Construction'!$AN:$AN,0),"Yes","No"),"No")</f>
        <v>No</v>
      </c>
      <c r="P1029" s="618" t="str">
        <f>IFERROR(IF(MATCH(C1029,'Portfolio Construction'!$AP:$AP,0),"Yes","No"),"No")</f>
        <v>No</v>
      </c>
      <c r="Q1029" s="618" t="str">
        <f>IFERROR(IF(MATCH(C1029,'Portfolio Construction'!$AR:$AR,0),"Yes","No"),"No")</f>
        <v>No</v>
      </c>
      <c r="R1029" s="618" t="str">
        <f>IFERROR(IF(MATCH(C1029,'Portfolio Construction'!$AT:$AT,0),"Yes","No"),"No")</f>
        <v>No</v>
      </c>
      <c r="S1029" s="618" t="str">
        <f>IFERROR(IF(MATCH(C1029,'Portfolio Construction'!$AV:$AV,0),"Yes","No"),"No")</f>
        <v>No</v>
      </c>
      <c r="T1029" s="618" t="str">
        <f>IFERROR(IF(MATCH(C1029,'Portfolio Construction'!$AX:$AX,0),"Yes","No"),"No")</f>
        <v>No</v>
      </c>
      <c r="U1029" s="618" t="str">
        <f>IFERROR(IF(MATCH(C1029,'Portfolio Construction'!$AZ:$AZ,0),"Yes","No"),"No")</f>
        <v>No</v>
      </c>
      <c r="V1029" s="618" t="str">
        <f>IFERROR(IF(MATCH(C1029,'Portfolio Construction'!$BB:$BB,0),"Yes","No"),"No")</f>
        <v>No</v>
      </c>
      <c r="W1029" s="618" t="e">
        <f>IF(VLOOKUP($AU1029,'FE Source'!$A:$W,3,FALSE)=0,"-",VLOOKUP($AU1029,'FE Source'!$A:$W,3,FALSE))</f>
        <v>#N/A</v>
      </c>
      <c r="X1029" s="618" t="e">
        <f>IF(VLOOKUP($AU1029,'FE Source'!$A:$W,4,FALSE)=0,"-",VLOOKUP($AU1029,'FE Source'!$A:$W,4,FALSE))</f>
        <v>#N/A</v>
      </c>
      <c r="Y1029" s="618" t="e">
        <f>IF(VLOOKUP($AU1029,'FE Source'!$A:$W,5,FALSE)=0,"-",VLOOKUP($AU1029,'FE Source'!$A:$W,5,FALSE))</f>
        <v>#N/A</v>
      </c>
      <c r="Z1029" s="618" t="e">
        <f>IF(VLOOKUP($AU1029,'FE Source'!$A:$W,6,FALSE)=0,"-",VLOOKUP($AU1029,'FE Source'!$A:$W,6,FALSE))</f>
        <v>#N/A</v>
      </c>
      <c r="AA1029" s="618" t="e">
        <f>IF(VLOOKUP($AU1029,'FE Source'!$A:$W,7,FALSE)=0,"-",VLOOKUP($AU1029,'FE Source'!$A:$W,7,FALSE))</f>
        <v>#N/A</v>
      </c>
      <c r="AB1029" s="618" t="e">
        <f>IF(VLOOKUP($AU1029,'FE Source'!$A:$W,8,FALSE)=0,"-",VLOOKUP($AU1029,'FE Source'!$A:$W,8,FALSE))</f>
        <v>#N/A</v>
      </c>
      <c r="AC1029" s="632" t="e">
        <f>IF(VLOOKUP($AU1029,'FE Source'!$A:$W,9,FALSE)=0,"-",VLOOKUP($AU1029,'FE Source'!$A:$W,9,FALSE))</f>
        <v>#N/A</v>
      </c>
      <c r="AD1029" s="634" t="e">
        <f>IF(VLOOKUP($AU1029,'FE Source'!$A:$W,10,FALSE)=0,"-",VLOOKUP($AU1029,'FE Source'!$A:$W,10,FALSE))</f>
        <v>#N/A</v>
      </c>
      <c r="AE1029" s="618" t="e">
        <f>IF(VLOOKUP($AU1029,'FE Source'!$A:$W,11,FALSE)=0,"-",VLOOKUP($AU1029,'FE Source'!$A:$W,11,FALSE))</f>
        <v>#N/A</v>
      </c>
      <c r="AF1029" s="618" t="e">
        <f>IF(VLOOKUP($AU1029,'FE Source'!$A:$W,12,FALSE)=0,"-",VLOOKUP($AU1029,'FE Source'!$A:$W,12,FALSE))</f>
        <v>#N/A</v>
      </c>
      <c r="AG1029" s="618" t="e">
        <f>IF(VLOOKUP($AU1029,'FE Source'!$A:$W,14,FALSE)=0,"-",VLOOKUP($AU1029,'FE Source'!$A:$W,14,FALSE))</f>
        <v>#N/A</v>
      </c>
      <c r="AH1029" s="102"/>
      <c r="AI1029" s="618" t="e">
        <f>IF(VLOOKUP($AU1029,'FE Source'!$A:$Y,20,FALSE)=0,"-",VLOOKUP($AU1029,'FE Source'!$A:$Y,20,FALSE))</f>
        <v>#N/A</v>
      </c>
      <c r="AJ1029" s="102"/>
      <c r="AK1029" s="102"/>
      <c r="AL1029" s="632" t="e">
        <f>IF(VLOOKUP($AU1029,'FE Source'!$A:$Y,19,FALSE)=0,"-",VLOOKUP($AU1029,'FE Source'!$A:$Y,19,FALSE))</f>
        <v>#N/A</v>
      </c>
      <c r="AM1029" s="102"/>
      <c r="AN1029" s="635" t="e">
        <f>IF(VLOOKUP($AU1029,'FE Source'!$A:$W,13,FALSE)=0,"-",VLOOKUP($AU1029,'FE Source'!$A:$W,13,FALSE))</f>
        <v>#N/A</v>
      </c>
      <c r="AO1029" s="634" t="e">
        <f>IF(J1029="no","-",IF(VLOOKUP($AU1029,'FE Source'!$A:$W,15,FALSE)=0,"-",VLOOKUP($AU1029,'FE Source'!$A:$W,15,FALSE)))</f>
        <v>#N/A</v>
      </c>
      <c r="AP1029" s="618" t="e">
        <f>IF(AO1029="-","-",IF(VLOOKUP($AU1029,'FE Source'!$A:$Z,21,FALSE)=0,"-",IF(VLOOKUP($AU1029,'FE Source'!$A:$Z,21,FALSE)=2,"Semi-Annual",IF(VLOOKUP($AU1029,'FE Source'!$A:$Z,21,FALSE)=4,"Quarterly",IF(VLOOKUP($AU1029,'FE Source'!$A:$Z,21,FALSE)=12,"Monthly","Annual")))))</f>
        <v>#N/A</v>
      </c>
      <c r="AQ1029" s="632" t="e">
        <f t="array" ref="AQ1029">IF(VLOOKUP($AU1029,'FE Source'!$A:$W,16,FALSE)=0,"-",VLOOKUP($AU1029,'FE Source'!$A:$W,16,FALSE))</f>
        <v>#N/A</v>
      </c>
      <c r="AR1029" s="636" t="e">
        <f>IF(VLOOKUP($AU1029,'FE Source'!$A:$W,17,FALSE)=0,"-",VLOOKUP($AU1029,'FE Source'!$A:$W,17,FALSE))</f>
        <v>#N/A</v>
      </c>
      <c r="AS1029" s="634" t="e">
        <f>IF(VLOOKUP($AU1029,'FE Source'!$AN:$AS,4,FALSE)="",VLOOKUP($AU1029,'FE Source'!$AN:$AS,3,FALSE),VLOOKUP($AU1029,'FE Source'!$AN:$AS,4,FALSE))</f>
        <v>#N/A</v>
      </c>
      <c r="AT1029" s="637" t="e">
        <f>IF(VLOOKUP($AU1029,'FE Source'!$AN:$AS,5,FALSE)=0,"-",VLOOKUP($AU1029,'FE Source'!$AN:$AS,5,FALSE))</f>
        <v>#N/A</v>
      </c>
      <c r="AU1029" s="636" t="s">
        <v>4623</v>
      </c>
    </row>
    <row r="1030" spans="3:47" ht="15">
      <c r="C1030" s="650" t="str">
        <f>INDEX('UT - Retail'!$B$7:$B$1409,MATCH(AU1030,'UT - Retail'!$U$7:$U$1409,0),1)</f>
        <v>United Singapore Bond A Dis SGD</v>
      </c>
      <c r="D1030" s="650"/>
      <c r="E1030" s="618" t="str">
        <f>VLOOKUP(C1030,'UT - Retail'!$B:$K,8,FALSE)</f>
        <v>Fixed Income</v>
      </c>
      <c r="F1030" s="618" t="str">
        <f>VLOOKUP(C1030,'UT - Retail'!$B:$K,9,FALSE)</f>
        <v>Singapore</v>
      </c>
      <c r="G1030" s="618" t="str">
        <f>VLOOKUP(C1030,'UT - Retail'!$B:$K,10,FALSE)</f>
        <v>General</v>
      </c>
      <c r="H1030" s="82" t="str">
        <f>VLOOKUP(C1030,'UT - Retail'!$B:$N,13,FALSE)</f>
        <v>No</v>
      </c>
      <c r="I1030" s="82" t="str">
        <f>VLOOKUP(C1030,'UT - Retail'!$B:$Q,14,FALSE)</f>
        <v>No</v>
      </c>
      <c r="J1030" s="618" t="str">
        <f>VLOOKUP(C1030,'UT - Retail'!$B:$Q,11,FALSE)</f>
        <v>Yes</v>
      </c>
      <c r="K1030" s="130" t="str">
        <f>VLOOKUP(C1030,'UT - Retail'!$B:$P,15,FALSE)</f>
        <v>Yes</v>
      </c>
      <c r="L1030" s="82" t="str">
        <f>VLOOKUP(C1030,'UT - Retail'!$B:$Q,16,FALSE)</f>
        <v>Both</v>
      </c>
      <c r="M1030" s="618" t="str">
        <f>VLOOKUP(C1030,'UT - Retail'!$B:$K,6,FALSE)</f>
        <v>SGD</v>
      </c>
      <c r="N1030" s="618" t="str">
        <f>IFERROR(IF(MATCH(C1030,'Portfolio Construction'!$AL:$AL,0),"Yes","No"),"No")</f>
        <v>No</v>
      </c>
      <c r="O1030" s="618" t="str">
        <f>IFERROR(IF(MATCH(C1030,'Portfolio Construction'!$AN:$AN,0),"Yes","No"),"No")</f>
        <v>No</v>
      </c>
      <c r="P1030" s="618" t="str">
        <f>IFERROR(IF(MATCH(C1030,'Portfolio Construction'!$AP:$AP,0),"Yes","No"),"No")</f>
        <v>No</v>
      </c>
      <c r="Q1030" s="618" t="str">
        <f>IFERROR(IF(MATCH(C1030,'Portfolio Construction'!$AR:$AR,0),"Yes","No"),"No")</f>
        <v>No</v>
      </c>
      <c r="R1030" s="618" t="str">
        <f>IFERROR(IF(MATCH(C1030,'Portfolio Construction'!$AT:$AT,0),"Yes","No"),"No")</f>
        <v>No</v>
      </c>
      <c r="S1030" s="618" t="str">
        <f>IFERROR(IF(MATCH(C1030,'Portfolio Construction'!$AV:$AV,0),"Yes","No"),"No")</f>
        <v>No</v>
      </c>
      <c r="T1030" s="618" t="str">
        <f>IFERROR(IF(MATCH(C1030,'Portfolio Construction'!$AX:$AX,0),"Yes","No"),"No")</f>
        <v>No</v>
      </c>
      <c r="U1030" s="618" t="str">
        <f>IFERROR(IF(MATCH(C1030,'Portfolio Construction'!$AZ:$AZ,0),"Yes","No"),"No")</f>
        <v>No</v>
      </c>
      <c r="V1030" s="618" t="str">
        <f>IFERROR(IF(MATCH(C1030,'Portfolio Construction'!$BB:$BB,0),"Yes","No"),"No")</f>
        <v>No</v>
      </c>
      <c r="W1030" s="618">
        <f>IF(VLOOKUP($AU1030,'FE Source'!$A:$W,3,FALSE)=0,"-",VLOOKUP($AU1030,'FE Source'!$A:$W,3,FALSE))</f>
        <v>2.34</v>
      </c>
      <c r="X1030" s="618">
        <f>IF(VLOOKUP($AU1030,'FE Source'!$A:$W,4,FALSE)=0,"-",VLOOKUP($AU1030,'FE Source'!$A:$W,4,FALSE))</f>
        <v>-0.34</v>
      </c>
      <c r="Y1030" s="618">
        <f>IF(VLOOKUP($AU1030,'FE Source'!$A:$W,5,FALSE)=0,"-",VLOOKUP($AU1030,'FE Source'!$A:$W,5,FALSE))</f>
        <v>3.03</v>
      </c>
      <c r="Z1030" s="618">
        <f>IF(VLOOKUP($AU1030,'FE Source'!$A:$W,6,FALSE)=0,"-",VLOOKUP($AU1030,'FE Source'!$A:$W,6,FALSE))</f>
        <v>8.6999999999999993</v>
      </c>
      <c r="AA1030" s="618">
        <f>IF(VLOOKUP($AU1030,'FE Source'!$A:$W,7,FALSE)=0,"-",VLOOKUP($AU1030,'FE Source'!$A:$W,7,FALSE))</f>
        <v>3.54</v>
      </c>
      <c r="AB1030" s="618" t="str">
        <f>IF(VLOOKUP($AU1030,'FE Source'!$A:$W,8,FALSE)=0,"-",VLOOKUP($AU1030,'FE Source'!$A:$W,8,FALSE))</f>
        <v>-</v>
      </c>
      <c r="AC1030" s="632" t="str">
        <f>IF(VLOOKUP($AU1030,'FE Source'!$A:$W,9,FALSE)=0,"-",VLOOKUP($AU1030,'FE Source'!$A:$W,9,FALSE))</f>
        <v>-</v>
      </c>
      <c r="AD1030" s="634">
        <f>IF(VLOOKUP($AU1030,'FE Source'!$A:$W,10,FALSE)=0,"-",VLOOKUP($AU1030,'FE Source'!$A:$W,10,FALSE))</f>
        <v>0.9</v>
      </c>
      <c r="AE1030" s="618">
        <f>IF(VLOOKUP($AU1030,'FE Source'!$A:$W,11,FALSE)=0,"-",VLOOKUP($AU1030,'FE Source'!$A:$W,11,FALSE))</f>
        <v>4.1100000000000003</v>
      </c>
      <c r="AF1030" s="618">
        <f>IF(VLOOKUP($AU1030,'FE Source'!$A:$W,12,FALSE)=0,"-",VLOOKUP($AU1030,'FE Source'!$A:$W,12,FALSE))</f>
        <v>0.16</v>
      </c>
      <c r="AG1030" s="618">
        <f>IF(VLOOKUP($AU1030,'FE Source'!$A:$W,14,FALSE)=0,"-",VLOOKUP($AU1030,'FE Source'!$A:$W,14,FALSE))</f>
        <v>-3.85</v>
      </c>
      <c r="AH1030" s="102"/>
      <c r="AI1030" s="618">
        <f>IF(VLOOKUP($AU1030,'FE Source'!$A:$Y,20,FALSE)=0,"-",VLOOKUP($AU1030,'FE Source'!$A:$Y,20,FALSE))</f>
        <v>104.11</v>
      </c>
      <c r="AJ1030" s="102"/>
      <c r="AK1030" s="102"/>
      <c r="AL1030" s="632">
        <f>IF(VLOOKUP($AU1030,'FE Source'!$A:$Y,19,FALSE)=0,"-",VLOOKUP($AU1030,'FE Source'!$A:$Y,19,FALSE))</f>
        <v>87.89</v>
      </c>
      <c r="AM1030" s="102"/>
      <c r="AN1030" s="635">
        <f>IF(VLOOKUP($AU1030,'FE Source'!$A:$W,13,FALSE)=0,"-",VLOOKUP($AU1030,'FE Source'!$A:$W,13,FALSE))</f>
        <v>174.2</v>
      </c>
      <c r="AO1030" s="634">
        <f>IF(J1030="no","-",IF(VLOOKUP($AU1030,'FE Source'!$A:$W,15,FALSE)=0,"-",VLOOKUP($AU1030,'FE Source'!$A:$W,15,FALSE)))</f>
        <v>3.48</v>
      </c>
      <c r="AP1030" s="618" t="str">
        <f>IF(AO1030="-","-",IF(VLOOKUP($AU1030,'FE Source'!$A:$Z,21,FALSE)=0,"-",IF(VLOOKUP($AU1030,'FE Source'!$A:$Z,21,FALSE)=2,"Semi-Annual",IF(VLOOKUP($AU1030,'FE Source'!$A:$Z,21,FALSE)=4,"Quarterly",IF(VLOOKUP($AU1030,'FE Source'!$A:$Z,21,FALSE)=12,"Monthly","Annual")))))</f>
        <v>Monthly</v>
      </c>
      <c r="AQ1030" s="632" t="str">
        <f t="array" ref="AQ1030">IF(VLOOKUP($AU1030,'FE Source'!$A:$W,16,FALSE)=0,"-",VLOOKUP($AU1030,'FE Source'!$A:$W,16,FALSE))</f>
        <v>-</v>
      </c>
      <c r="AR1030" s="636" t="str">
        <f>IF(VLOOKUP($AU1030,'FE Source'!$A:$W,17,FALSE)=0,"-",VLOOKUP($AU1030,'FE Source'!$A:$W,17,FALSE))</f>
        <v>Neutral</v>
      </c>
      <c r="AS1030" s="634">
        <f>IF(VLOOKUP($AU1030,'FE Source'!$AN:$AS,4,FALSE)="",VLOOKUP($AU1030,'FE Source'!$AN:$AS,3,FALSE),VLOOKUP($AU1030,'FE Source'!$AN:$AS,4,FALSE))</f>
        <v>0.89</v>
      </c>
      <c r="AT1030" s="637">
        <f>IF(VLOOKUP($AU1030,'FE Source'!$AN:$AS,5,FALSE)=0,"-",VLOOKUP($AU1030,'FE Source'!$AN:$AS,5,FALSE))</f>
        <v>45782</v>
      </c>
      <c r="AU1030" s="636" t="s">
        <v>7297</v>
      </c>
    </row>
    <row r="1031" spans="3:47" ht="15">
      <c r="C1031" s="650" t="str">
        <f>INDEX('UT - Retail'!$B$7:$B$1409,MATCH(AU1031,'UT - Retail'!$U$7:$U$1409,0),1)</f>
        <v>United Singapore Bond Fund A Acc SGD</v>
      </c>
      <c r="D1031" s="650"/>
      <c r="E1031" s="618" t="str">
        <f>VLOOKUP(C1031,'UT - Retail'!$B:$K,8,FALSE)</f>
        <v>Fixed Income</v>
      </c>
      <c r="F1031" s="618" t="str">
        <f>VLOOKUP(C1031,'UT - Retail'!$B:$K,9,FALSE)</f>
        <v>Singapore</v>
      </c>
      <c r="G1031" s="618" t="str">
        <f>VLOOKUP(C1031,'UT - Retail'!$B:$K,10,FALSE)</f>
        <v>General</v>
      </c>
      <c r="H1031" s="82" t="str">
        <f>VLOOKUP(C1031,'UT - Retail'!$B:$N,13,FALSE)</f>
        <v>Yes</v>
      </c>
      <c r="I1031" s="82" t="str">
        <f>VLOOKUP(C1031,'UT - Retail'!$B:$Q,14,FALSE)</f>
        <v>Yes</v>
      </c>
      <c r="J1031" s="618" t="str">
        <f>VLOOKUP(C1031,'UT - Retail'!$B:$Q,11,FALSE)</f>
        <v>No</v>
      </c>
      <c r="K1031" s="130" t="str">
        <f>VLOOKUP(C1031,'UT - Retail'!$B:$P,15,FALSE)</f>
        <v>Yes</v>
      </c>
      <c r="L1031" s="82" t="str">
        <f>VLOOKUP(C1031,'UT - Retail'!$B:$Q,16,FALSE)</f>
        <v>Both</v>
      </c>
      <c r="M1031" s="618" t="str">
        <f>VLOOKUP(C1031,'UT - Retail'!$B:$K,6,FALSE)</f>
        <v>SGD</v>
      </c>
      <c r="N1031" s="618" t="str">
        <f>IFERROR(IF(MATCH(C1031,'Portfolio Construction'!$AL:$AL,0),"Yes","No"),"No")</f>
        <v>No</v>
      </c>
      <c r="O1031" s="618" t="str">
        <f>IFERROR(IF(MATCH(C1031,'Portfolio Construction'!$AN:$AN,0),"Yes","No"),"No")</f>
        <v>No</v>
      </c>
      <c r="P1031" s="618" t="str">
        <f>IFERROR(IF(MATCH(C1031,'Portfolio Construction'!$AP:$AP,0),"Yes","No"),"No")</f>
        <v>No</v>
      </c>
      <c r="Q1031" s="618" t="str">
        <f>IFERROR(IF(MATCH(C1031,'Portfolio Construction'!$AR:$AR,0),"Yes","No"),"No")</f>
        <v>No</v>
      </c>
      <c r="R1031" s="618" t="str">
        <f>IFERROR(IF(MATCH(C1031,'Portfolio Construction'!$AT:$AT,0),"Yes","No"),"No")</f>
        <v>No</v>
      </c>
      <c r="S1031" s="618" t="str">
        <f>IFERROR(IF(MATCH(C1031,'Portfolio Construction'!$AV:$AV,0),"Yes","No"),"No")</f>
        <v>No</v>
      </c>
      <c r="T1031" s="618" t="str">
        <f>IFERROR(IF(MATCH(C1031,'Portfolio Construction'!$AX:$AX,0),"Yes","No"),"No")</f>
        <v>No</v>
      </c>
      <c r="U1031" s="618" t="str">
        <f>IFERROR(IF(MATCH(C1031,'Portfolio Construction'!$AZ:$AZ,0),"Yes","No"),"No")</f>
        <v>No</v>
      </c>
      <c r="V1031" s="618" t="str">
        <f>IFERROR(IF(MATCH(C1031,'Portfolio Construction'!$BB:$BB,0),"Yes","No"),"No")</f>
        <v>No</v>
      </c>
      <c r="W1031" s="618">
        <f>IF(VLOOKUP($AU1031,'FE Source'!$A:$W,3,FALSE)=0,"-",VLOOKUP($AU1031,'FE Source'!$A:$W,3,FALSE))</f>
        <v>2.33</v>
      </c>
      <c r="X1031" s="618">
        <f>IF(VLOOKUP($AU1031,'FE Source'!$A:$W,4,FALSE)=0,"-",VLOOKUP($AU1031,'FE Source'!$A:$W,4,FALSE))</f>
        <v>-0.34</v>
      </c>
      <c r="Y1031" s="618">
        <f>IF(VLOOKUP($AU1031,'FE Source'!$A:$W,5,FALSE)=0,"-",VLOOKUP($AU1031,'FE Source'!$A:$W,5,FALSE))</f>
        <v>3.02</v>
      </c>
      <c r="Z1031" s="618">
        <f>IF(VLOOKUP($AU1031,'FE Source'!$A:$W,6,FALSE)=0,"-",VLOOKUP($AU1031,'FE Source'!$A:$W,6,FALSE))</f>
        <v>8.6</v>
      </c>
      <c r="AA1031" s="618">
        <f>IF(VLOOKUP($AU1031,'FE Source'!$A:$W,7,FALSE)=0,"-",VLOOKUP($AU1031,'FE Source'!$A:$W,7,FALSE))</f>
        <v>3.49</v>
      </c>
      <c r="AB1031" s="618">
        <f>IF(VLOOKUP($AU1031,'FE Source'!$A:$W,8,FALSE)=0,"-",VLOOKUP($AU1031,'FE Source'!$A:$W,8,FALSE))</f>
        <v>0.9</v>
      </c>
      <c r="AC1031" s="632">
        <f>IF(VLOOKUP($AU1031,'FE Source'!$A:$W,9,FALSE)=0,"-",VLOOKUP($AU1031,'FE Source'!$A:$W,9,FALSE))</f>
        <v>2.6</v>
      </c>
      <c r="AD1031" s="634">
        <f>IF(VLOOKUP($AU1031,'FE Source'!$A:$W,10,FALSE)=0,"-",VLOOKUP($AU1031,'FE Source'!$A:$W,10,FALSE))</f>
        <v>0.53</v>
      </c>
      <c r="AE1031" s="618">
        <f>IF(VLOOKUP($AU1031,'FE Source'!$A:$W,11,FALSE)=0,"-",VLOOKUP($AU1031,'FE Source'!$A:$W,11,FALSE))</f>
        <v>4.1100000000000003</v>
      </c>
      <c r="AF1031" s="618">
        <f>IF(VLOOKUP($AU1031,'FE Source'!$A:$W,12,FALSE)=0,"-",VLOOKUP($AU1031,'FE Source'!$A:$W,12,FALSE))</f>
        <v>0.16</v>
      </c>
      <c r="AG1031" s="618">
        <f>IF(VLOOKUP($AU1031,'FE Source'!$A:$W,14,FALSE)=0,"-",VLOOKUP($AU1031,'FE Source'!$A:$W,14,FALSE))</f>
        <v>-3.82</v>
      </c>
      <c r="AH1031" s="102"/>
      <c r="AI1031" s="618">
        <f>IF(VLOOKUP($AU1031,'FE Source'!$A:$Y,20,FALSE)=0,"-",VLOOKUP($AU1031,'FE Source'!$A:$Y,20,FALSE))</f>
        <v>76.45</v>
      </c>
      <c r="AJ1031" s="102"/>
      <c r="AK1031" s="102"/>
      <c r="AL1031" s="632">
        <f>IF(VLOOKUP($AU1031,'FE Source'!$A:$Y,19,FALSE)=0,"-",VLOOKUP($AU1031,'FE Source'!$A:$Y,19,FALSE))</f>
        <v>40.24</v>
      </c>
      <c r="AM1031" s="102"/>
      <c r="AN1031" s="635">
        <f>IF(VLOOKUP($AU1031,'FE Source'!$A:$W,13,FALSE)=0,"-",VLOOKUP($AU1031,'FE Source'!$A:$W,13,FALSE))</f>
        <v>174.2</v>
      </c>
      <c r="AO1031" s="634" t="str">
        <f>IF(J1031="no","-",IF(VLOOKUP($AU1031,'FE Source'!$A:$W,15,FALSE)=0,"-",VLOOKUP($AU1031,'FE Source'!$A:$W,15,FALSE)))</f>
        <v>-</v>
      </c>
      <c r="AP1031" s="618" t="str">
        <f>IF(AO1031="-","-",IF(VLOOKUP($AU1031,'FE Source'!$A:$Z,21,FALSE)=0,"-",IF(VLOOKUP($AU1031,'FE Source'!$A:$Z,21,FALSE)=2,"Semi-Annual",IF(VLOOKUP($AU1031,'FE Source'!$A:$Z,21,FALSE)=4,"Quarterly",IF(VLOOKUP($AU1031,'FE Source'!$A:$Z,21,FALSE)=12,"Monthly","Annual")))))</f>
        <v>-</v>
      </c>
      <c r="AQ1031" s="632">
        <f t="array" ref="AQ1031">IF(VLOOKUP($AU1031,'FE Source'!$A:$W,16,FALSE)=0,"-",VLOOKUP($AU1031,'FE Source'!$A:$W,16,FALSE))</f>
        <v>0.75</v>
      </c>
      <c r="AR1031" s="636" t="str">
        <f>IF(VLOOKUP($AU1031,'FE Source'!$A:$W,17,FALSE)=0,"-",VLOOKUP($AU1031,'FE Source'!$A:$W,17,FALSE))</f>
        <v>Neutral</v>
      </c>
      <c r="AS1031" s="634">
        <f>IF(VLOOKUP($AU1031,'FE Source'!$AN:$AS,4,FALSE)="",VLOOKUP($AU1031,'FE Source'!$AN:$AS,3,FALSE),VLOOKUP($AU1031,'FE Source'!$AN:$AS,4,FALSE))</f>
        <v>1.72</v>
      </c>
      <c r="AT1031" s="637">
        <f>IF(VLOOKUP($AU1031,'FE Source'!$AN:$AS,5,FALSE)=0,"-",VLOOKUP($AU1031,'FE Source'!$AN:$AS,5,FALSE))</f>
        <v>45782</v>
      </c>
      <c r="AU1031" s="636" t="s">
        <v>766</v>
      </c>
    </row>
    <row r="1032" spans="3:47" ht="15">
      <c r="C1032" s="650" t="str">
        <f>INDEX('UT - Retail'!$B$7:$B$1409,MATCH(AU1032,'UT - Retail'!$U$7:$U$1409,0),1)</f>
        <v>United Smart Sustainable Singapore Bond A Acc SGD-H</v>
      </c>
      <c r="D1032" s="650"/>
      <c r="E1032" s="618" t="str">
        <f>VLOOKUP(C1032,'UT - Retail'!$B:$K,8,FALSE)</f>
        <v>Fixed Income</v>
      </c>
      <c r="F1032" s="618" t="str">
        <f>VLOOKUP(C1032,'UT - Retail'!$B:$K,9,FALSE)</f>
        <v>Singapore</v>
      </c>
      <c r="G1032" s="618" t="str">
        <f>VLOOKUP(C1032,'UT - Retail'!$B:$K,10,FALSE)</f>
        <v>General</v>
      </c>
      <c r="H1032" s="82" t="str">
        <f>VLOOKUP(C1032,'UT - Retail'!$B:$N,13,FALSE)</f>
        <v>No</v>
      </c>
      <c r="I1032" s="82" t="str">
        <f>VLOOKUP(C1032,'UT - Retail'!$B:$Q,14,FALSE)</f>
        <v>No</v>
      </c>
      <c r="J1032" s="618" t="str">
        <f>VLOOKUP(C1032,'UT - Retail'!$B:$Q,11,FALSE)</f>
        <v>No</v>
      </c>
      <c r="K1032" s="130" t="str">
        <f>VLOOKUP(C1032,'UT - Retail'!$B:$P,15,FALSE)</f>
        <v>Yes</v>
      </c>
      <c r="L1032" s="82" t="str">
        <f>VLOOKUP(C1032,'UT - Retail'!$B:$Q,16,FALSE)</f>
        <v>Both</v>
      </c>
      <c r="M1032" s="618" t="str">
        <f>VLOOKUP(C1032,'UT - Retail'!$B:$K,6,FALSE)</f>
        <v>SGD</v>
      </c>
      <c r="N1032" s="618" t="str">
        <f>IFERROR(IF(MATCH(C1032,'Portfolio Construction'!$AL:$AL,0),"Yes","No"),"No")</f>
        <v>No</v>
      </c>
      <c r="O1032" s="618" t="str">
        <f>IFERROR(IF(MATCH(C1032,'Portfolio Construction'!$AN:$AN,0),"Yes","No"),"No")</f>
        <v>No</v>
      </c>
      <c r="P1032" s="618" t="str">
        <f>IFERROR(IF(MATCH(C1032,'Portfolio Construction'!$AP:$AP,0),"Yes","No"),"No")</f>
        <v>No</v>
      </c>
      <c r="Q1032" s="618" t="str">
        <f>IFERROR(IF(MATCH(C1032,'Portfolio Construction'!$AR:$AR,0),"Yes","No"),"No")</f>
        <v>No</v>
      </c>
      <c r="R1032" s="618" t="str">
        <f>IFERROR(IF(MATCH(C1032,'Portfolio Construction'!$AT:$AT,0),"Yes","No"),"No")</f>
        <v>No</v>
      </c>
      <c r="S1032" s="618" t="str">
        <f>IFERROR(IF(MATCH(C1032,'Portfolio Construction'!$AV:$AV,0),"Yes","No"),"No")</f>
        <v>No</v>
      </c>
      <c r="T1032" s="618" t="str">
        <f>IFERROR(IF(MATCH(C1032,'Portfolio Construction'!$AX:$AX,0),"Yes","No"),"No")</f>
        <v>No</v>
      </c>
      <c r="U1032" s="618" t="str">
        <f>IFERROR(IF(MATCH(C1032,'Portfolio Construction'!$AZ:$AZ,0),"Yes","No"),"No")</f>
        <v>No</v>
      </c>
      <c r="V1032" s="618" t="str">
        <f>IFERROR(IF(MATCH(C1032,'Portfolio Construction'!$BB:$BB,0),"Yes","No"),"No")</f>
        <v>No</v>
      </c>
      <c r="W1032" s="618">
        <f>IF(VLOOKUP($AU1032,'FE Source'!$A:$W,3,FALSE)=0,"-",VLOOKUP($AU1032,'FE Source'!$A:$W,3,FALSE))</f>
        <v>0.79</v>
      </c>
      <c r="X1032" s="618">
        <f>IF(VLOOKUP($AU1032,'FE Source'!$A:$W,4,FALSE)=0,"-",VLOOKUP($AU1032,'FE Source'!$A:$W,4,FALSE))</f>
        <v>-0.76</v>
      </c>
      <c r="Y1032" s="618">
        <f>IF(VLOOKUP($AU1032,'FE Source'!$A:$W,5,FALSE)=0,"-",VLOOKUP($AU1032,'FE Source'!$A:$W,5,FALSE))</f>
        <v>1.08</v>
      </c>
      <c r="Z1032" s="618">
        <f>IF(VLOOKUP($AU1032,'FE Source'!$A:$W,6,FALSE)=0,"-",VLOOKUP($AU1032,'FE Source'!$A:$W,6,FALSE))</f>
        <v>9.8000000000000007</v>
      </c>
      <c r="AA1032" s="618">
        <f>IF(VLOOKUP($AU1032,'FE Source'!$A:$W,7,FALSE)=0,"-",VLOOKUP($AU1032,'FE Source'!$A:$W,7,FALSE))</f>
        <v>4.47</v>
      </c>
      <c r="AB1032" s="618" t="str">
        <f>IF(VLOOKUP($AU1032,'FE Source'!$A:$W,8,FALSE)=0,"-",VLOOKUP($AU1032,'FE Source'!$A:$W,8,FALSE))</f>
        <v>-</v>
      </c>
      <c r="AC1032" s="632" t="str">
        <f>IF(VLOOKUP($AU1032,'FE Source'!$A:$W,9,FALSE)=0,"-",VLOOKUP($AU1032,'FE Source'!$A:$W,9,FALSE))</f>
        <v>-</v>
      </c>
      <c r="AD1032" s="634">
        <f>IF(VLOOKUP($AU1032,'FE Source'!$A:$W,10,FALSE)=0,"-",VLOOKUP($AU1032,'FE Source'!$A:$W,10,FALSE))</f>
        <v>0.39</v>
      </c>
      <c r="AE1032" s="618">
        <f>IF(VLOOKUP($AU1032,'FE Source'!$A:$W,11,FALSE)=0,"-",VLOOKUP($AU1032,'FE Source'!$A:$W,11,FALSE))</f>
        <v>3.87</v>
      </c>
      <c r="AF1032" s="618">
        <f>IF(VLOOKUP($AU1032,'FE Source'!$A:$W,12,FALSE)=0,"-",VLOOKUP($AU1032,'FE Source'!$A:$W,12,FALSE))</f>
        <v>0.49</v>
      </c>
      <c r="AG1032" s="618">
        <f>IF(VLOOKUP($AU1032,'FE Source'!$A:$W,14,FALSE)=0,"-",VLOOKUP($AU1032,'FE Source'!$A:$W,14,FALSE))</f>
        <v>-3.54</v>
      </c>
      <c r="AH1032" s="102"/>
      <c r="AI1032" s="618">
        <f>IF(VLOOKUP($AU1032,'FE Source'!$A:$Y,20,FALSE)=0,"-",VLOOKUP($AU1032,'FE Source'!$A:$Y,20,FALSE))</f>
        <v>88.31</v>
      </c>
      <c r="AJ1032" s="102"/>
      <c r="AK1032" s="102"/>
      <c r="AL1032" s="632">
        <f>IF(VLOOKUP($AU1032,'FE Source'!$A:$Y,19,FALSE)=0,"-",VLOOKUP($AU1032,'FE Source'!$A:$Y,19,FALSE))</f>
        <v>17.18</v>
      </c>
      <c r="AM1032" s="102"/>
      <c r="AN1032" s="635">
        <f>IF(VLOOKUP($AU1032,'FE Source'!$A:$W,13,FALSE)=0,"-",VLOOKUP($AU1032,'FE Source'!$A:$W,13,FALSE))</f>
        <v>7.6</v>
      </c>
      <c r="AO1032" s="634" t="str">
        <f>IF(J1032="no","-",IF(VLOOKUP($AU1032,'FE Source'!$A:$W,15,FALSE)=0,"-",VLOOKUP($AU1032,'FE Source'!$A:$W,15,FALSE)))</f>
        <v>-</v>
      </c>
      <c r="AP1032" s="618" t="str">
        <f>IF(AO1032="-","-",IF(VLOOKUP($AU1032,'FE Source'!$A:$Z,21,FALSE)=0,"-",IF(VLOOKUP($AU1032,'FE Source'!$A:$Z,21,FALSE)=2,"Semi-Annual",IF(VLOOKUP($AU1032,'FE Source'!$A:$Z,21,FALSE)=4,"Quarterly",IF(VLOOKUP($AU1032,'FE Source'!$A:$Z,21,FALSE)=12,"Monthly","Annual")))))</f>
        <v>-</v>
      </c>
      <c r="AQ1032" s="632" t="str">
        <f t="array" ref="AQ1032">IF(VLOOKUP($AU1032,'FE Source'!$A:$W,16,FALSE)=0,"-",VLOOKUP($AU1032,'FE Source'!$A:$W,16,FALSE))</f>
        <v>-</v>
      </c>
      <c r="AR1032" s="636" t="str">
        <f>IF(VLOOKUP($AU1032,'FE Source'!$A:$W,17,FALSE)=0,"-",VLOOKUP($AU1032,'FE Source'!$A:$W,17,FALSE))</f>
        <v>Neutral</v>
      </c>
      <c r="AS1032" s="634">
        <f>IF(VLOOKUP($AU1032,'FE Source'!$AN:$AS,4,FALSE)="",VLOOKUP($AU1032,'FE Source'!$AN:$AS,3,FALSE),VLOOKUP($AU1032,'FE Source'!$AN:$AS,4,FALSE))</f>
        <v>1.1000000000000001</v>
      </c>
      <c r="AT1032" s="637">
        <f>IF(VLOOKUP($AU1032,'FE Source'!$AN:$AS,5,FALSE)=0,"-",VLOOKUP($AU1032,'FE Source'!$AN:$AS,5,FALSE))</f>
        <v>45782</v>
      </c>
      <c r="AU1032" s="636" t="s">
        <v>7558</v>
      </c>
    </row>
    <row r="1033" spans="3:47" ht="15">
      <c r="C1033" s="650" t="str">
        <f>INDEX('UT - Retail'!$B$7:$B$1409,MATCH(AU1033,'UT - Retail'!$U$7:$U$1409,0),1)</f>
        <v>United Smart Sustainable Singapore Bond A Dis SGD-H</v>
      </c>
      <c r="D1033" s="650"/>
      <c r="E1033" s="618" t="str">
        <f>VLOOKUP(C1033,'UT - Retail'!$B:$K,8,FALSE)</f>
        <v>Fixed Income</v>
      </c>
      <c r="F1033" s="618" t="str">
        <f>VLOOKUP(C1033,'UT - Retail'!$B:$K,9,FALSE)</f>
        <v>Singapore</v>
      </c>
      <c r="G1033" s="618" t="str">
        <f>VLOOKUP(C1033,'UT - Retail'!$B:$K,10,FALSE)</f>
        <v>General</v>
      </c>
      <c r="H1033" s="82" t="str">
        <f>VLOOKUP(C1033,'UT - Retail'!$B:$N,13,FALSE)</f>
        <v>No</v>
      </c>
      <c r="I1033" s="82" t="str">
        <f>VLOOKUP(C1033,'UT - Retail'!$B:$Q,14,FALSE)</f>
        <v>No</v>
      </c>
      <c r="J1033" s="618" t="str">
        <f>VLOOKUP(C1033,'UT - Retail'!$B:$Q,11,FALSE)</f>
        <v>No</v>
      </c>
      <c r="K1033" s="130" t="str">
        <f>VLOOKUP(C1033,'UT - Retail'!$B:$P,15,FALSE)</f>
        <v>Yes</v>
      </c>
      <c r="L1033" s="82" t="str">
        <f>VLOOKUP(C1033,'UT - Retail'!$B:$Q,16,FALSE)</f>
        <v>iFast</v>
      </c>
      <c r="M1033" s="618" t="str">
        <f>VLOOKUP(C1033,'UT - Retail'!$B:$K,6,FALSE)</f>
        <v>SGD</v>
      </c>
      <c r="N1033" s="618" t="str">
        <f>IFERROR(IF(MATCH(C1033,'Portfolio Construction'!$AL:$AL,0),"Yes","No"),"No")</f>
        <v>No</v>
      </c>
      <c r="O1033" s="618" t="str">
        <f>IFERROR(IF(MATCH(C1033,'Portfolio Construction'!$AN:$AN,0),"Yes","No"),"No")</f>
        <v>No</v>
      </c>
      <c r="P1033" s="618" t="str">
        <f>IFERROR(IF(MATCH(C1033,'Portfolio Construction'!$AP:$AP,0),"Yes","No"),"No")</f>
        <v>No</v>
      </c>
      <c r="Q1033" s="618" t="str">
        <f>IFERROR(IF(MATCH(C1033,'Portfolio Construction'!$AR:$AR,0),"Yes","No"),"No")</f>
        <v>No</v>
      </c>
      <c r="R1033" s="618" t="str">
        <f>IFERROR(IF(MATCH(C1033,'Portfolio Construction'!$AT:$AT,0),"Yes","No"),"No")</f>
        <v>No</v>
      </c>
      <c r="S1033" s="618" t="str">
        <f>IFERROR(IF(MATCH(C1033,'Portfolio Construction'!$AV:$AV,0),"Yes","No"),"No")</f>
        <v>No</v>
      </c>
      <c r="T1033" s="618" t="str">
        <f>IFERROR(IF(MATCH(C1033,'Portfolio Construction'!$AX:$AX,0),"Yes","No"),"No")</f>
        <v>No</v>
      </c>
      <c r="U1033" s="618" t="str">
        <f>IFERROR(IF(MATCH(C1033,'Portfolio Construction'!$AZ:$AZ,0),"Yes","No"),"No")</f>
        <v>No</v>
      </c>
      <c r="V1033" s="618" t="str">
        <f>IFERROR(IF(MATCH(C1033,'Portfolio Construction'!$BB:$BB,0),"Yes","No"),"No")</f>
        <v>No</v>
      </c>
      <c r="W1033" s="618">
        <f>IF(VLOOKUP($AU1033,'FE Source'!$A:$W,3,FALSE)=0,"-",VLOOKUP($AU1033,'FE Source'!$A:$W,3,FALSE))</f>
        <v>0.88</v>
      </c>
      <c r="X1033" s="618">
        <f>IF(VLOOKUP($AU1033,'FE Source'!$A:$W,4,FALSE)=0,"-",VLOOKUP($AU1033,'FE Source'!$A:$W,4,FALSE))</f>
        <v>-0.68</v>
      </c>
      <c r="Y1033" s="618">
        <f>IF(VLOOKUP($AU1033,'FE Source'!$A:$W,5,FALSE)=0,"-",VLOOKUP($AU1033,'FE Source'!$A:$W,5,FALSE))</f>
        <v>1.1399999999999999</v>
      </c>
      <c r="Z1033" s="618">
        <f>IF(VLOOKUP($AU1033,'FE Source'!$A:$W,6,FALSE)=0,"-",VLOOKUP($AU1033,'FE Source'!$A:$W,6,FALSE))</f>
        <v>9.86</v>
      </c>
      <c r="AA1033" s="618">
        <f>IF(VLOOKUP($AU1033,'FE Source'!$A:$W,7,FALSE)=0,"-",VLOOKUP($AU1033,'FE Source'!$A:$W,7,FALSE))</f>
        <v>4.4800000000000004</v>
      </c>
      <c r="AB1033" s="618" t="str">
        <f>IF(VLOOKUP($AU1033,'FE Source'!$A:$W,8,FALSE)=0,"-",VLOOKUP($AU1033,'FE Source'!$A:$W,8,FALSE))</f>
        <v>-</v>
      </c>
      <c r="AC1033" s="632" t="str">
        <f>IF(VLOOKUP($AU1033,'FE Source'!$A:$W,9,FALSE)=0,"-",VLOOKUP($AU1033,'FE Source'!$A:$W,9,FALSE))</f>
        <v>-</v>
      </c>
      <c r="AD1033" s="634">
        <f>IF(VLOOKUP($AU1033,'FE Source'!$A:$W,10,FALSE)=0,"-",VLOOKUP($AU1033,'FE Source'!$A:$W,10,FALSE))</f>
        <v>0.38</v>
      </c>
      <c r="AE1033" s="618">
        <f>IF(VLOOKUP($AU1033,'FE Source'!$A:$W,11,FALSE)=0,"-",VLOOKUP($AU1033,'FE Source'!$A:$W,11,FALSE))</f>
        <v>3.87</v>
      </c>
      <c r="AF1033" s="618">
        <f>IF(VLOOKUP($AU1033,'FE Source'!$A:$W,12,FALSE)=0,"-",VLOOKUP($AU1033,'FE Source'!$A:$W,12,FALSE))</f>
        <v>0.5</v>
      </c>
      <c r="AG1033" s="618">
        <f>IF(VLOOKUP($AU1033,'FE Source'!$A:$W,14,FALSE)=0,"-",VLOOKUP($AU1033,'FE Source'!$A:$W,14,FALSE))</f>
        <v>-3.54</v>
      </c>
      <c r="AH1033" s="102"/>
      <c r="AI1033" s="618">
        <f>IF(VLOOKUP($AU1033,'FE Source'!$A:$Y,20,FALSE)=0,"-",VLOOKUP($AU1033,'FE Source'!$A:$Y,20,FALSE))</f>
        <v>88.07</v>
      </c>
      <c r="AJ1033" s="102"/>
      <c r="AK1033" s="102"/>
      <c r="AL1033" s="632">
        <f>IF(VLOOKUP($AU1033,'FE Source'!$A:$Y,19,FALSE)=0,"-",VLOOKUP($AU1033,'FE Source'!$A:$Y,19,FALSE))</f>
        <v>16.82</v>
      </c>
      <c r="AM1033" s="102"/>
      <c r="AN1033" s="635">
        <f>IF(VLOOKUP($AU1033,'FE Source'!$A:$W,13,FALSE)=0,"-",VLOOKUP($AU1033,'FE Source'!$A:$W,13,FALSE))</f>
        <v>7.6</v>
      </c>
      <c r="AO1033" s="634" t="str">
        <f>IF(J1033="no","-",IF(VLOOKUP($AU1033,'FE Source'!$A:$W,15,FALSE)=0,"-",VLOOKUP($AU1033,'FE Source'!$A:$W,15,FALSE)))</f>
        <v>-</v>
      </c>
      <c r="AP1033" s="618" t="str">
        <f>IF(AO1033="-","-",IF(VLOOKUP($AU1033,'FE Source'!$A:$Z,21,FALSE)=0,"-",IF(VLOOKUP($AU1033,'FE Source'!$A:$Z,21,FALSE)=2,"Semi-Annual",IF(VLOOKUP($AU1033,'FE Source'!$A:$Z,21,FALSE)=4,"Quarterly",IF(VLOOKUP($AU1033,'FE Source'!$A:$Z,21,FALSE)=12,"Monthly","Annual")))))</f>
        <v>-</v>
      </c>
      <c r="AQ1033" s="632" t="str">
        <f t="array" ref="AQ1033">IF(VLOOKUP($AU1033,'FE Source'!$A:$W,16,FALSE)=0,"-",VLOOKUP($AU1033,'FE Source'!$A:$W,16,FALSE))</f>
        <v>-</v>
      </c>
      <c r="AR1033" s="636" t="str">
        <f>IF(VLOOKUP($AU1033,'FE Source'!$A:$W,17,FALSE)=0,"-",VLOOKUP($AU1033,'FE Source'!$A:$W,17,FALSE))</f>
        <v>Neutral</v>
      </c>
      <c r="AS1033" s="634">
        <f>IF(VLOOKUP($AU1033,'FE Source'!$AN:$AS,4,FALSE)="",VLOOKUP($AU1033,'FE Source'!$AN:$AS,3,FALSE),VLOOKUP($AU1033,'FE Source'!$AN:$AS,4,FALSE))</f>
        <v>1</v>
      </c>
      <c r="AT1033" s="637">
        <f>IF(VLOOKUP($AU1033,'FE Source'!$AN:$AS,5,FALSE)=0,"-",VLOOKUP($AU1033,'FE Source'!$AN:$AS,5,FALSE))</f>
        <v>45782</v>
      </c>
      <c r="AU1033" s="636" t="s">
        <v>7559</v>
      </c>
    </row>
  </sheetData>
  <sheetProtection autoFilter="0"/>
  <protectedRanges>
    <protectedRange sqref="B34:C34" name="Range1"/>
  </protectedRanges>
  <autoFilter ref="B35:AU1024" xr:uid="{00000000-0001-0000-0100-000000000000}">
    <filterColumn colId="1" showButton="0"/>
  </autoFilter>
  <sortState xmlns:xlrd2="http://schemas.microsoft.com/office/spreadsheetml/2017/richdata2" ref="B53:AU1011">
    <sortCondition ref="C35:C1011"/>
  </sortState>
  <mergeCells count="44">
    <mergeCell ref="BP25:BR25"/>
    <mergeCell ref="AI4:AK4"/>
    <mergeCell ref="AU34:AU35"/>
    <mergeCell ref="AN34:AN35"/>
    <mergeCell ref="AS34:AS35"/>
    <mergeCell ref="AT34:AT35"/>
    <mergeCell ref="AO34:AO35"/>
    <mergeCell ref="J34:J35"/>
    <mergeCell ref="E34:E35"/>
    <mergeCell ref="L34:L35"/>
    <mergeCell ref="AR34:AR35"/>
    <mergeCell ref="AP34:AP35"/>
    <mergeCell ref="AD34:AL34"/>
    <mergeCell ref="I34:I35"/>
    <mergeCell ref="N34:N35"/>
    <mergeCell ref="AQ34:AQ35"/>
    <mergeCell ref="M34:M35"/>
    <mergeCell ref="F34:F35"/>
    <mergeCell ref="G34:G35"/>
    <mergeCell ref="H34:H35"/>
    <mergeCell ref="O34:O35"/>
    <mergeCell ref="P34:P35"/>
    <mergeCell ref="Q34:Q35"/>
    <mergeCell ref="B34:B35"/>
    <mergeCell ref="C34:D35"/>
    <mergeCell ref="W7:Y7"/>
    <mergeCell ref="W25:Y25"/>
    <mergeCell ref="K34:K35"/>
    <mergeCell ref="W27:Y27"/>
    <mergeCell ref="W11:Y11"/>
    <mergeCell ref="W13:Y13"/>
    <mergeCell ref="W9:Y9"/>
    <mergeCell ref="W17:Y17"/>
    <mergeCell ref="W15:Y15"/>
    <mergeCell ref="V34:V35"/>
    <mergeCell ref="U34:U35"/>
    <mergeCell ref="T34:T35"/>
    <mergeCell ref="S34:S35"/>
    <mergeCell ref="R34:R35"/>
    <mergeCell ref="W19:Y19"/>
    <mergeCell ref="W30:Y32"/>
    <mergeCell ref="W23:Y23"/>
    <mergeCell ref="W29:Y29"/>
    <mergeCell ref="W21:Y21"/>
  </mergeCells>
  <phoneticPr fontId="11" type="noConversion"/>
  <conditionalFormatting sqref="D653">
    <cfRule type="duplicateValues" dxfId="24" priority="191"/>
    <cfRule type="duplicateValues" dxfId="23" priority="192"/>
  </conditionalFormatting>
  <conditionalFormatting sqref="W9 Z9:AC9 AA31:AC31">
    <cfRule type="cellIs" dxfId="22" priority="653" operator="lessThan">
      <formula>0</formula>
    </cfRule>
  </conditionalFormatting>
  <conditionalFormatting sqref="AD405:AD439">
    <cfRule type="colorScale" priority="2656">
      <colorScale>
        <cfvo type="min"/>
        <cfvo type="percentile" val="50"/>
        <cfvo type="max"/>
        <color rgb="FF63BE7B"/>
        <color rgb="FFFFEB84"/>
        <color rgb="FFF8696B"/>
      </colorScale>
    </cfRule>
  </conditionalFormatting>
  <conditionalFormatting sqref="AD536">
    <cfRule type="colorScale" priority="511">
      <colorScale>
        <cfvo type="min"/>
        <cfvo type="percentile" val="50"/>
        <cfvo type="max"/>
        <color rgb="FF63BE7B"/>
        <color rgb="FFFFEB84"/>
        <color rgb="FFF8696B"/>
      </colorScale>
    </cfRule>
  </conditionalFormatting>
  <conditionalFormatting sqref="AD537:AD551">
    <cfRule type="colorScale" priority="531">
      <colorScale>
        <cfvo type="min"/>
        <cfvo type="percentile" val="50"/>
        <cfvo type="max"/>
        <color rgb="FF63BE7B"/>
        <color rgb="FFFFEB84"/>
        <color rgb="FFF8696B"/>
      </colorScale>
    </cfRule>
  </conditionalFormatting>
  <conditionalFormatting sqref="AD552">
    <cfRule type="colorScale" priority="481">
      <colorScale>
        <cfvo type="min"/>
        <cfvo type="percentile" val="50"/>
        <cfvo type="max"/>
        <color rgb="FF63BE7B"/>
        <color rgb="FFFFEB84"/>
        <color rgb="FFF8696B"/>
      </colorScale>
    </cfRule>
  </conditionalFormatting>
  <conditionalFormatting sqref="AD553:AD564">
    <cfRule type="colorScale" priority="501">
      <colorScale>
        <cfvo type="min"/>
        <cfvo type="percentile" val="50"/>
        <cfvo type="max"/>
        <color rgb="FF63BE7B"/>
        <color rgb="FFFFEB84"/>
        <color rgb="FFF8696B"/>
      </colorScale>
    </cfRule>
  </conditionalFormatting>
  <conditionalFormatting sqref="AD565:AD566">
    <cfRule type="colorScale" priority="457">
      <colorScale>
        <cfvo type="min"/>
        <cfvo type="percentile" val="50"/>
        <cfvo type="max"/>
        <color rgb="FF63BE7B"/>
        <color rgb="FFFFEB84"/>
        <color rgb="FFF8696B"/>
      </colorScale>
    </cfRule>
  </conditionalFormatting>
  <conditionalFormatting sqref="AD567:AD572">
    <cfRule type="colorScale" priority="471">
      <colorScale>
        <cfvo type="min"/>
        <cfvo type="percentile" val="50"/>
        <cfvo type="max"/>
        <color rgb="FF63BE7B"/>
        <color rgb="FFFFEB84"/>
        <color rgb="FFF8696B"/>
      </colorScale>
    </cfRule>
  </conditionalFormatting>
  <conditionalFormatting sqref="AD573:AD580">
    <cfRule type="colorScale" priority="443">
      <colorScale>
        <cfvo type="min"/>
        <cfvo type="percentile" val="50"/>
        <cfvo type="max"/>
        <color rgb="FF63BE7B"/>
        <color rgb="FFFFEB84"/>
        <color rgb="FFF8696B"/>
      </colorScale>
    </cfRule>
  </conditionalFormatting>
  <conditionalFormatting sqref="AD581:AD587">
    <cfRule type="colorScale" priority="429">
      <colorScale>
        <cfvo type="min"/>
        <cfvo type="percentile" val="50"/>
        <cfvo type="max"/>
        <color rgb="FF63BE7B"/>
        <color rgb="FFFFEB84"/>
        <color rgb="FFF8696B"/>
      </colorScale>
    </cfRule>
  </conditionalFormatting>
  <conditionalFormatting sqref="AD588:AD595">
    <cfRule type="colorScale" priority="415">
      <colorScale>
        <cfvo type="min"/>
        <cfvo type="percentile" val="50"/>
        <cfvo type="max"/>
        <color rgb="FF63BE7B"/>
        <color rgb="FFFFEB84"/>
        <color rgb="FFF8696B"/>
      </colorScale>
    </cfRule>
  </conditionalFormatting>
  <conditionalFormatting sqref="AD596:AD603">
    <cfRule type="colorScale" priority="401">
      <colorScale>
        <cfvo type="min"/>
        <cfvo type="percentile" val="50"/>
        <cfvo type="max"/>
        <color rgb="FF63BE7B"/>
        <color rgb="FFFFEB84"/>
        <color rgb="FFF8696B"/>
      </colorScale>
    </cfRule>
  </conditionalFormatting>
  <conditionalFormatting sqref="AD604:AD611">
    <cfRule type="colorScale" priority="387">
      <colorScale>
        <cfvo type="min"/>
        <cfvo type="percentile" val="50"/>
        <cfvo type="max"/>
        <color rgb="FF63BE7B"/>
        <color rgb="FFFFEB84"/>
        <color rgb="FFF8696B"/>
      </colorScale>
    </cfRule>
  </conditionalFormatting>
  <conditionalFormatting sqref="AD612:AD619">
    <cfRule type="colorScale" priority="373">
      <colorScale>
        <cfvo type="min"/>
        <cfvo type="percentile" val="50"/>
        <cfvo type="max"/>
        <color rgb="FF63BE7B"/>
        <color rgb="FFFFEB84"/>
        <color rgb="FFF8696B"/>
      </colorScale>
    </cfRule>
  </conditionalFormatting>
  <conditionalFormatting sqref="AD620:AD627">
    <cfRule type="colorScale" priority="359">
      <colorScale>
        <cfvo type="min"/>
        <cfvo type="percentile" val="50"/>
        <cfvo type="max"/>
        <color rgb="FF63BE7B"/>
        <color rgb="FFFFEB84"/>
        <color rgb="FFF8696B"/>
      </colorScale>
    </cfRule>
  </conditionalFormatting>
  <conditionalFormatting sqref="AD628:AD657">
    <cfRule type="colorScale" priority="2895">
      <colorScale>
        <cfvo type="min"/>
        <cfvo type="percentile" val="50"/>
        <cfvo type="max"/>
        <color rgb="FF63BE7B"/>
        <color rgb="FFFFEB84"/>
        <color rgb="FFF8696B"/>
      </colorScale>
    </cfRule>
  </conditionalFormatting>
  <conditionalFormatting sqref="AD658:AD661">
    <cfRule type="colorScale" priority="2809">
      <colorScale>
        <cfvo type="min"/>
        <cfvo type="percentile" val="50"/>
        <cfvo type="max"/>
        <color rgb="FF63BE7B"/>
        <color rgb="FFFFEB84"/>
        <color rgb="FFF8696B"/>
      </colorScale>
    </cfRule>
  </conditionalFormatting>
  <conditionalFormatting sqref="AD662">
    <cfRule type="colorScale" priority="209">
      <colorScale>
        <cfvo type="min"/>
        <cfvo type="percentile" val="50"/>
        <cfvo type="max"/>
        <color rgb="FF63BE7B"/>
        <color rgb="FFFFEB84"/>
        <color rgb="FFF8696B"/>
      </colorScale>
    </cfRule>
  </conditionalFormatting>
  <conditionalFormatting sqref="AD663:AD668">
    <cfRule type="colorScale" priority="2874">
      <colorScale>
        <cfvo type="min"/>
        <cfvo type="percentile" val="50"/>
        <cfvo type="max"/>
        <color rgb="FF63BE7B"/>
        <color rgb="FFFFEB84"/>
        <color rgb="FFF8696B"/>
      </colorScale>
    </cfRule>
  </conditionalFormatting>
  <conditionalFormatting sqref="AD669:AD671">
    <cfRule type="colorScale" priority="175">
      <colorScale>
        <cfvo type="min"/>
        <cfvo type="percentile" val="50"/>
        <cfvo type="max"/>
        <color rgb="FF63BE7B"/>
        <color rgb="FFFFEB84"/>
        <color rgb="FFF8696B"/>
      </colorScale>
    </cfRule>
  </conditionalFormatting>
  <conditionalFormatting sqref="AD672:AD678">
    <cfRule type="colorScale" priority="159">
      <colorScale>
        <cfvo type="min"/>
        <cfvo type="percentile" val="50"/>
        <cfvo type="max"/>
        <color rgb="FF63BE7B"/>
        <color rgb="FFFFEB84"/>
        <color rgb="FFF8696B"/>
      </colorScale>
    </cfRule>
  </conditionalFormatting>
  <conditionalFormatting sqref="AD679">
    <cfRule type="colorScale" priority="143">
      <colorScale>
        <cfvo type="min"/>
        <cfvo type="percentile" val="50"/>
        <cfvo type="max"/>
        <color rgb="FF63BE7B"/>
        <color rgb="FFFFEB84"/>
        <color rgb="FFF8696B"/>
      </colorScale>
    </cfRule>
  </conditionalFormatting>
  <conditionalFormatting sqref="AD680:AD682">
    <cfRule type="colorScale" priority="127">
      <colorScale>
        <cfvo type="min"/>
        <cfvo type="percentile" val="50"/>
        <cfvo type="max"/>
        <color rgb="FF63BE7B"/>
        <color rgb="FFFFEB84"/>
        <color rgb="FFF8696B"/>
      </colorScale>
    </cfRule>
  </conditionalFormatting>
  <conditionalFormatting sqref="AD683:AD693">
    <cfRule type="colorScale" priority="111">
      <colorScale>
        <cfvo type="min"/>
        <cfvo type="percentile" val="50"/>
        <cfvo type="max"/>
        <color rgb="FF63BE7B"/>
        <color rgb="FFFFEB84"/>
        <color rgb="FFF8696B"/>
      </colorScale>
    </cfRule>
  </conditionalFormatting>
  <conditionalFormatting sqref="AD694:AD697">
    <cfRule type="colorScale" priority="95">
      <colorScale>
        <cfvo type="min"/>
        <cfvo type="percentile" val="50"/>
        <cfvo type="max"/>
        <color rgb="FF63BE7B"/>
        <color rgb="FFFFEB84"/>
        <color rgb="FFF8696B"/>
      </colorScale>
    </cfRule>
  </conditionalFormatting>
  <conditionalFormatting sqref="AD698:AD711">
    <cfRule type="colorScale" priority="79">
      <colorScale>
        <cfvo type="min"/>
        <cfvo type="percentile" val="50"/>
        <cfvo type="max"/>
        <color rgb="FF63BE7B"/>
        <color rgb="FFFFEB84"/>
        <color rgb="FFF8696B"/>
      </colorScale>
    </cfRule>
  </conditionalFormatting>
  <conditionalFormatting sqref="AD712:AD715">
    <cfRule type="colorScale" priority="63">
      <colorScale>
        <cfvo type="min"/>
        <cfvo type="percentile" val="50"/>
        <cfvo type="max"/>
        <color rgb="FF63BE7B"/>
        <color rgb="FFFFEB84"/>
        <color rgb="FFF8696B"/>
      </colorScale>
    </cfRule>
  </conditionalFormatting>
  <conditionalFormatting sqref="AD716:AD719">
    <cfRule type="colorScale" priority="56">
      <colorScale>
        <cfvo type="min"/>
        <cfvo type="percentile" val="50"/>
        <cfvo type="max"/>
        <color rgb="FF63BE7B"/>
        <color rgb="FFFFEB84"/>
        <color rgb="FFF8696B"/>
      </colorScale>
    </cfRule>
  </conditionalFormatting>
  <conditionalFormatting sqref="AD720:AD728">
    <cfRule type="colorScale" priority="2916">
      <colorScale>
        <cfvo type="min"/>
        <cfvo type="percentile" val="50"/>
        <cfvo type="max"/>
        <color rgb="FF63BE7B"/>
        <color rgb="FFFFEB84"/>
        <color rgb="FFF8696B"/>
      </colorScale>
    </cfRule>
  </conditionalFormatting>
  <conditionalFormatting sqref="AD729:AD731">
    <cfRule type="colorScale" priority="2937">
      <colorScale>
        <cfvo type="min"/>
        <cfvo type="percentile" val="50"/>
        <cfvo type="max"/>
        <color rgb="FF63BE7B"/>
        <color rgb="FFFFEB84"/>
        <color rgb="FFF8696B"/>
      </colorScale>
    </cfRule>
  </conditionalFormatting>
  <conditionalFormatting sqref="AD732:AD1033">
    <cfRule type="colorScale" priority="3102">
      <colorScale>
        <cfvo type="min"/>
        <cfvo type="percentile" val="50"/>
        <cfvo type="max"/>
        <color rgb="FF63BE7B"/>
        <color rgb="FFFFEB84"/>
        <color rgb="FFF8696B"/>
      </colorScale>
    </cfRule>
  </conditionalFormatting>
  <conditionalFormatting sqref="AD1034:AD1048576 AD440:AD535 AD1:AD404">
    <cfRule type="colorScale" priority="2637">
      <colorScale>
        <cfvo type="min"/>
        <cfvo type="percentile" val="50"/>
        <cfvo type="max"/>
        <color rgb="FF63BE7B"/>
        <color rgb="FFFFEB84"/>
        <color rgb="FFF8696B"/>
      </colorScale>
    </cfRule>
  </conditionalFormatting>
  <conditionalFormatting sqref="AE405:AE439">
    <cfRule type="colorScale" priority="2657">
      <colorScale>
        <cfvo type="min"/>
        <cfvo type="percentile" val="50"/>
        <cfvo type="max"/>
        <color rgb="FF63BE7B"/>
        <color rgb="FFFFEB84"/>
        <color rgb="FFF8696B"/>
      </colorScale>
    </cfRule>
  </conditionalFormatting>
  <conditionalFormatting sqref="AE536">
    <cfRule type="colorScale" priority="512">
      <colorScale>
        <cfvo type="min"/>
        <cfvo type="percentile" val="50"/>
        <cfvo type="max"/>
        <color rgb="FF63BE7B"/>
        <color rgb="FFFFEB84"/>
        <color rgb="FFF8696B"/>
      </colorScale>
    </cfRule>
  </conditionalFormatting>
  <conditionalFormatting sqref="AE537:AE551">
    <cfRule type="colorScale" priority="532">
      <colorScale>
        <cfvo type="min"/>
        <cfvo type="percentile" val="50"/>
        <cfvo type="max"/>
        <color rgb="FF63BE7B"/>
        <color rgb="FFFFEB84"/>
        <color rgb="FFF8696B"/>
      </colorScale>
    </cfRule>
  </conditionalFormatting>
  <conditionalFormatting sqref="AE552">
    <cfRule type="colorScale" priority="482">
      <colorScale>
        <cfvo type="min"/>
        <cfvo type="percentile" val="50"/>
        <cfvo type="max"/>
        <color rgb="FF63BE7B"/>
        <color rgb="FFFFEB84"/>
        <color rgb="FFF8696B"/>
      </colorScale>
    </cfRule>
  </conditionalFormatting>
  <conditionalFormatting sqref="AE553:AE564">
    <cfRule type="colorScale" priority="502">
      <colorScale>
        <cfvo type="min"/>
        <cfvo type="percentile" val="50"/>
        <cfvo type="max"/>
        <color rgb="FF63BE7B"/>
        <color rgb="FFFFEB84"/>
        <color rgb="FFF8696B"/>
      </colorScale>
    </cfRule>
  </conditionalFormatting>
  <conditionalFormatting sqref="AE565:AE566">
    <cfRule type="colorScale" priority="458">
      <colorScale>
        <cfvo type="min"/>
        <cfvo type="percentile" val="50"/>
        <cfvo type="max"/>
        <color rgb="FF63BE7B"/>
        <color rgb="FFFFEB84"/>
        <color rgb="FFF8696B"/>
      </colorScale>
    </cfRule>
  </conditionalFormatting>
  <conditionalFormatting sqref="AE567:AE572">
    <cfRule type="colorScale" priority="472">
      <colorScale>
        <cfvo type="min"/>
        <cfvo type="percentile" val="50"/>
        <cfvo type="max"/>
        <color rgb="FF63BE7B"/>
        <color rgb="FFFFEB84"/>
        <color rgb="FFF8696B"/>
      </colorScale>
    </cfRule>
  </conditionalFormatting>
  <conditionalFormatting sqref="AE573:AE580">
    <cfRule type="colorScale" priority="444">
      <colorScale>
        <cfvo type="min"/>
        <cfvo type="percentile" val="50"/>
        <cfvo type="max"/>
        <color rgb="FF63BE7B"/>
        <color rgb="FFFFEB84"/>
        <color rgb="FFF8696B"/>
      </colorScale>
    </cfRule>
  </conditionalFormatting>
  <conditionalFormatting sqref="AE581:AE587">
    <cfRule type="colorScale" priority="430">
      <colorScale>
        <cfvo type="min"/>
        <cfvo type="percentile" val="50"/>
        <cfvo type="max"/>
        <color rgb="FF63BE7B"/>
        <color rgb="FFFFEB84"/>
        <color rgb="FFF8696B"/>
      </colorScale>
    </cfRule>
  </conditionalFormatting>
  <conditionalFormatting sqref="AE588:AE595">
    <cfRule type="colorScale" priority="416">
      <colorScale>
        <cfvo type="min"/>
        <cfvo type="percentile" val="50"/>
        <cfvo type="max"/>
        <color rgb="FF63BE7B"/>
        <color rgb="FFFFEB84"/>
        <color rgb="FFF8696B"/>
      </colorScale>
    </cfRule>
  </conditionalFormatting>
  <conditionalFormatting sqref="AE596:AE603">
    <cfRule type="colorScale" priority="402">
      <colorScale>
        <cfvo type="min"/>
        <cfvo type="percentile" val="50"/>
        <cfvo type="max"/>
        <color rgb="FF63BE7B"/>
        <color rgb="FFFFEB84"/>
        <color rgb="FFF8696B"/>
      </colorScale>
    </cfRule>
  </conditionalFormatting>
  <conditionalFormatting sqref="AE604:AE611">
    <cfRule type="colorScale" priority="388">
      <colorScale>
        <cfvo type="min"/>
        <cfvo type="percentile" val="50"/>
        <cfvo type="max"/>
        <color rgb="FF63BE7B"/>
        <color rgb="FFFFEB84"/>
        <color rgb="FFF8696B"/>
      </colorScale>
    </cfRule>
  </conditionalFormatting>
  <conditionalFormatting sqref="AE612:AE619">
    <cfRule type="colorScale" priority="374">
      <colorScale>
        <cfvo type="min"/>
        <cfvo type="percentile" val="50"/>
        <cfvo type="max"/>
        <color rgb="FF63BE7B"/>
        <color rgb="FFFFEB84"/>
        <color rgb="FFF8696B"/>
      </colorScale>
    </cfRule>
  </conditionalFormatting>
  <conditionalFormatting sqref="AE620:AE627">
    <cfRule type="colorScale" priority="360">
      <colorScale>
        <cfvo type="min"/>
        <cfvo type="percentile" val="50"/>
        <cfvo type="max"/>
        <color rgb="FF63BE7B"/>
        <color rgb="FFFFEB84"/>
        <color rgb="FFF8696B"/>
      </colorScale>
    </cfRule>
  </conditionalFormatting>
  <conditionalFormatting sqref="AE628:AE657">
    <cfRule type="colorScale" priority="2896">
      <colorScale>
        <cfvo type="min"/>
        <cfvo type="percentile" val="50"/>
        <cfvo type="max"/>
        <color rgb="FF63BE7B"/>
        <color rgb="FFFFEB84"/>
        <color rgb="FFF8696B"/>
      </colorScale>
    </cfRule>
  </conditionalFormatting>
  <conditionalFormatting sqref="AE658:AE661">
    <cfRule type="colorScale" priority="2810">
      <colorScale>
        <cfvo type="min"/>
        <cfvo type="percentile" val="50"/>
        <cfvo type="max"/>
        <color rgb="FF63BE7B"/>
        <color rgb="FFFFEB84"/>
        <color rgb="FFF8696B"/>
      </colorScale>
    </cfRule>
  </conditionalFormatting>
  <conditionalFormatting sqref="AE662">
    <cfRule type="colorScale" priority="210">
      <colorScale>
        <cfvo type="min"/>
        <cfvo type="percentile" val="50"/>
        <cfvo type="max"/>
        <color rgb="FF63BE7B"/>
        <color rgb="FFFFEB84"/>
        <color rgb="FFF8696B"/>
      </colorScale>
    </cfRule>
  </conditionalFormatting>
  <conditionalFormatting sqref="AE663:AE668">
    <cfRule type="colorScale" priority="2875">
      <colorScale>
        <cfvo type="min"/>
        <cfvo type="percentile" val="50"/>
        <cfvo type="max"/>
        <color rgb="FF63BE7B"/>
        <color rgb="FFFFEB84"/>
        <color rgb="FFF8696B"/>
      </colorScale>
    </cfRule>
  </conditionalFormatting>
  <conditionalFormatting sqref="AE669:AE671">
    <cfRule type="colorScale" priority="176">
      <colorScale>
        <cfvo type="min"/>
        <cfvo type="percentile" val="50"/>
        <cfvo type="max"/>
        <color rgb="FF63BE7B"/>
        <color rgb="FFFFEB84"/>
        <color rgb="FFF8696B"/>
      </colorScale>
    </cfRule>
  </conditionalFormatting>
  <conditionalFormatting sqref="AE672:AE678">
    <cfRule type="colorScale" priority="160">
      <colorScale>
        <cfvo type="min"/>
        <cfvo type="percentile" val="50"/>
        <cfvo type="max"/>
        <color rgb="FF63BE7B"/>
        <color rgb="FFFFEB84"/>
        <color rgb="FFF8696B"/>
      </colorScale>
    </cfRule>
  </conditionalFormatting>
  <conditionalFormatting sqref="AE679">
    <cfRule type="colorScale" priority="144">
      <colorScale>
        <cfvo type="min"/>
        <cfvo type="percentile" val="50"/>
        <cfvo type="max"/>
        <color rgb="FF63BE7B"/>
        <color rgb="FFFFEB84"/>
        <color rgb="FFF8696B"/>
      </colorScale>
    </cfRule>
  </conditionalFormatting>
  <conditionalFormatting sqref="AE680:AE682">
    <cfRule type="colorScale" priority="128">
      <colorScale>
        <cfvo type="min"/>
        <cfvo type="percentile" val="50"/>
        <cfvo type="max"/>
        <color rgb="FF63BE7B"/>
        <color rgb="FFFFEB84"/>
        <color rgb="FFF8696B"/>
      </colorScale>
    </cfRule>
  </conditionalFormatting>
  <conditionalFormatting sqref="AE683:AE693">
    <cfRule type="colorScale" priority="112">
      <colorScale>
        <cfvo type="min"/>
        <cfvo type="percentile" val="50"/>
        <cfvo type="max"/>
        <color rgb="FF63BE7B"/>
        <color rgb="FFFFEB84"/>
        <color rgb="FFF8696B"/>
      </colorScale>
    </cfRule>
  </conditionalFormatting>
  <conditionalFormatting sqref="AE694:AE697">
    <cfRule type="colorScale" priority="96">
      <colorScale>
        <cfvo type="min"/>
        <cfvo type="percentile" val="50"/>
        <cfvo type="max"/>
        <color rgb="FF63BE7B"/>
        <color rgb="FFFFEB84"/>
        <color rgb="FFF8696B"/>
      </colorScale>
    </cfRule>
  </conditionalFormatting>
  <conditionalFormatting sqref="AE698:AE711">
    <cfRule type="colorScale" priority="80">
      <colorScale>
        <cfvo type="min"/>
        <cfvo type="percentile" val="50"/>
        <cfvo type="max"/>
        <color rgb="FF63BE7B"/>
        <color rgb="FFFFEB84"/>
        <color rgb="FFF8696B"/>
      </colorScale>
    </cfRule>
  </conditionalFormatting>
  <conditionalFormatting sqref="AE712:AE715">
    <cfRule type="colorScale" priority="64">
      <colorScale>
        <cfvo type="min"/>
        <cfvo type="percentile" val="50"/>
        <cfvo type="max"/>
        <color rgb="FF63BE7B"/>
        <color rgb="FFFFEB84"/>
        <color rgb="FFF8696B"/>
      </colorScale>
    </cfRule>
  </conditionalFormatting>
  <conditionalFormatting sqref="AE716:AE719">
    <cfRule type="colorScale" priority="57">
      <colorScale>
        <cfvo type="min"/>
        <cfvo type="percentile" val="50"/>
        <cfvo type="max"/>
        <color rgb="FF63BE7B"/>
        <color rgb="FFFFEB84"/>
        <color rgb="FFF8696B"/>
      </colorScale>
    </cfRule>
  </conditionalFormatting>
  <conditionalFormatting sqref="AE720:AE728">
    <cfRule type="colorScale" priority="2917">
      <colorScale>
        <cfvo type="min"/>
        <cfvo type="percentile" val="50"/>
        <cfvo type="max"/>
        <color rgb="FF63BE7B"/>
        <color rgb="FFFFEB84"/>
        <color rgb="FFF8696B"/>
      </colorScale>
    </cfRule>
  </conditionalFormatting>
  <conditionalFormatting sqref="AE729:AE731">
    <cfRule type="colorScale" priority="2938">
      <colorScale>
        <cfvo type="min"/>
        <cfvo type="percentile" val="50"/>
        <cfvo type="max"/>
        <color rgb="FF63BE7B"/>
        <color rgb="FFFFEB84"/>
        <color rgb="FFF8696B"/>
      </colorScale>
    </cfRule>
  </conditionalFormatting>
  <conditionalFormatting sqref="AE732:AE1033">
    <cfRule type="colorScale" priority="3104">
      <colorScale>
        <cfvo type="min"/>
        <cfvo type="percentile" val="50"/>
        <cfvo type="max"/>
        <color rgb="FF63BE7B"/>
        <color rgb="FFFFEB84"/>
        <color rgb="FFF8696B"/>
      </colorScale>
    </cfRule>
  </conditionalFormatting>
  <conditionalFormatting sqref="AE1034:AE1048576 AE440:AE535 AE1:AE404">
    <cfRule type="colorScale" priority="2638">
      <colorScale>
        <cfvo type="min"/>
        <cfvo type="percentile" val="50"/>
        <cfvo type="max"/>
        <color rgb="FF63BE7B"/>
        <color rgb="FFFFEB84"/>
        <color rgb="FFF8696B"/>
      </colorScale>
    </cfRule>
  </conditionalFormatting>
  <conditionalFormatting sqref="AF405:AF439">
    <cfRule type="colorScale" priority="2658">
      <colorScale>
        <cfvo type="min"/>
        <cfvo type="percentile" val="50"/>
        <cfvo type="max"/>
        <color rgb="FFF8696B"/>
        <color rgb="FFFFEB84"/>
        <color rgb="FF63BE7B"/>
      </colorScale>
    </cfRule>
  </conditionalFormatting>
  <conditionalFormatting sqref="AF536">
    <cfRule type="colorScale" priority="513">
      <colorScale>
        <cfvo type="min"/>
        <cfvo type="percentile" val="50"/>
        <cfvo type="max"/>
        <color rgb="FFF8696B"/>
        <color rgb="FFFFEB84"/>
        <color rgb="FF63BE7B"/>
      </colorScale>
    </cfRule>
  </conditionalFormatting>
  <conditionalFormatting sqref="AF537:AF551">
    <cfRule type="colorScale" priority="533">
      <colorScale>
        <cfvo type="min"/>
        <cfvo type="percentile" val="50"/>
        <cfvo type="max"/>
        <color rgb="FFF8696B"/>
        <color rgb="FFFFEB84"/>
        <color rgb="FF63BE7B"/>
      </colorScale>
    </cfRule>
  </conditionalFormatting>
  <conditionalFormatting sqref="AF552">
    <cfRule type="colorScale" priority="483">
      <colorScale>
        <cfvo type="min"/>
        <cfvo type="percentile" val="50"/>
        <cfvo type="max"/>
        <color rgb="FFF8696B"/>
        <color rgb="FFFFEB84"/>
        <color rgb="FF63BE7B"/>
      </colorScale>
    </cfRule>
  </conditionalFormatting>
  <conditionalFormatting sqref="AF553:AF564">
    <cfRule type="colorScale" priority="503">
      <colorScale>
        <cfvo type="min"/>
        <cfvo type="percentile" val="50"/>
        <cfvo type="max"/>
        <color rgb="FFF8696B"/>
        <color rgb="FFFFEB84"/>
        <color rgb="FF63BE7B"/>
      </colorScale>
    </cfRule>
  </conditionalFormatting>
  <conditionalFormatting sqref="AF565:AF566">
    <cfRule type="colorScale" priority="459">
      <colorScale>
        <cfvo type="min"/>
        <cfvo type="percentile" val="50"/>
        <cfvo type="max"/>
        <color rgb="FFF8696B"/>
        <color rgb="FFFFEB84"/>
        <color rgb="FF63BE7B"/>
      </colorScale>
    </cfRule>
  </conditionalFormatting>
  <conditionalFormatting sqref="AF567:AF572">
    <cfRule type="colorScale" priority="473">
      <colorScale>
        <cfvo type="min"/>
        <cfvo type="percentile" val="50"/>
        <cfvo type="max"/>
        <color rgb="FFF8696B"/>
        <color rgb="FFFFEB84"/>
        <color rgb="FF63BE7B"/>
      </colorScale>
    </cfRule>
  </conditionalFormatting>
  <conditionalFormatting sqref="AF573:AF580">
    <cfRule type="colorScale" priority="445">
      <colorScale>
        <cfvo type="min"/>
        <cfvo type="percentile" val="50"/>
        <cfvo type="max"/>
        <color rgb="FFF8696B"/>
        <color rgb="FFFFEB84"/>
        <color rgb="FF63BE7B"/>
      </colorScale>
    </cfRule>
  </conditionalFormatting>
  <conditionalFormatting sqref="AF581:AF587">
    <cfRule type="colorScale" priority="431">
      <colorScale>
        <cfvo type="min"/>
        <cfvo type="percentile" val="50"/>
        <cfvo type="max"/>
        <color rgb="FFF8696B"/>
        <color rgb="FFFFEB84"/>
        <color rgb="FF63BE7B"/>
      </colorScale>
    </cfRule>
  </conditionalFormatting>
  <conditionalFormatting sqref="AF588:AF595">
    <cfRule type="colorScale" priority="417">
      <colorScale>
        <cfvo type="min"/>
        <cfvo type="percentile" val="50"/>
        <cfvo type="max"/>
        <color rgb="FFF8696B"/>
        <color rgb="FFFFEB84"/>
        <color rgb="FF63BE7B"/>
      </colorScale>
    </cfRule>
  </conditionalFormatting>
  <conditionalFormatting sqref="AF596:AF603">
    <cfRule type="colorScale" priority="403">
      <colorScale>
        <cfvo type="min"/>
        <cfvo type="percentile" val="50"/>
        <cfvo type="max"/>
        <color rgb="FFF8696B"/>
        <color rgb="FFFFEB84"/>
        <color rgb="FF63BE7B"/>
      </colorScale>
    </cfRule>
  </conditionalFormatting>
  <conditionalFormatting sqref="AF604:AF611">
    <cfRule type="colorScale" priority="389">
      <colorScale>
        <cfvo type="min"/>
        <cfvo type="percentile" val="50"/>
        <cfvo type="max"/>
        <color rgb="FFF8696B"/>
        <color rgb="FFFFEB84"/>
        <color rgb="FF63BE7B"/>
      </colorScale>
    </cfRule>
  </conditionalFormatting>
  <conditionalFormatting sqref="AF612:AF619">
    <cfRule type="colorScale" priority="375">
      <colorScale>
        <cfvo type="min"/>
        <cfvo type="percentile" val="50"/>
        <cfvo type="max"/>
        <color rgb="FFF8696B"/>
        <color rgb="FFFFEB84"/>
        <color rgb="FF63BE7B"/>
      </colorScale>
    </cfRule>
  </conditionalFormatting>
  <conditionalFormatting sqref="AF620:AF627">
    <cfRule type="colorScale" priority="361">
      <colorScale>
        <cfvo type="min"/>
        <cfvo type="percentile" val="50"/>
        <cfvo type="max"/>
        <color rgb="FFF8696B"/>
        <color rgb="FFFFEB84"/>
        <color rgb="FF63BE7B"/>
      </colorScale>
    </cfRule>
  </conditionalFormatting>
  <conditionalFormatting sqref="AF628:AF657">
    <cfRule type="colorScale" priority="2897">
      <colorScale>
        <cfvo type="min"/>
        <cfvo type="percentile" val="50"/>
        <cfvo type="max"/>
        <color rgb="FFF8696B"/>
        <color rgb="FFFFEB84"/>
        <color rgb="FF63BE7B"/>
      </colorScale>
    </cfRule>
  </conditionalFormatting>
  <conditionalFormatting sqref="AF658:AF661">
    <cfRule type="colorScale" priority="2811">
      <colorScale>
        <cfvo type="min"/>
        <cfvo type="percentile" val="50"/>
        <cfvo type="max"/>
        <color rgb="FFF8696B"/>
        <color rgb="FFFFEB84"/>
        <color rgb="FF63BE7B"/>
      </colorScale>
    </cfRule>
  </conditionalFormatting>
  <conditionalFormatting sqref="AF662">
    <cfRule type="colorScale" priority="211">
      <colorScale>
        <cfvo type="min"/>
        <cfvo type="percentile" val="50"/>
        <cfvo type="max"/>
        <color rgb="FFF8696B"/>
        <color rgb="FFFFEB84"/>
        <color rgb="FF63BE7B"/>
      </colorScale>
    </cfRule>
  </conditionalFormatting>
  <conditionalFormatting sqref="AF663:AF668">
    <cfRule type="colorScale" priority="2876">
      <colorScale>
        <cfvo type="min"/>
        <cfvo type="percentile" val="50"/>
        <cfvo type="max"/>
        <color rgb="FFF8696B"/>
        <color rgb="FFFFEB84"/>
        <color rgb="FF63BE7B"/>
      </colorScale>
    </cfRule>
  </conditionalFormatting>
  <conditionalFormatting sqref="AF669:AF671">
    <cfRule type="colorScale" priority="177">
      <colorScale>
        <cfvo type="min"/>
        <cfvo type="percentile" val="50"/>
        <cfvo type="max"/>
        <color rgb="FFF8696B"/>
        <color rgb="FFFFEB84"/>
        <color rgb="FF63BE7B"/>
      </colorScale>
    </cfRule>
  </conditionalFormatting>
  <conditionalFormatting sqref="AF672:AF678">
    <cfRule type="colorScale" priority="161">
      <colorScale>
        <cfvo type="min"/>
        <cfvo type="percentile" val="50"/>
        <cfvo type="max"/>
        <color rgb="FFF8696B"/>
        <color rgb="FFFFEB84"/>
        <color rgb="FF63BE7B"/>
      </colorScale>
    </cfRule>
  </conditionalFormatting>
  <conditionalFormatting sqref="AF679">
    <cfRule type="colorScale" priority="145">
      <colorScale>
        <cfvo type="min"/>
        <cfvo type="percentile" val="50"/>
        <cfvo type="max"/>
        <color rgb="FFF8696B"/>
        <color rgb="FFFFEB84"/>
        <color rgb="FF63BE7B"/>
      </colorScale>
    </cfRule>
  </conditionalFormatting>
  <conditionalFormatting sqref="AF680:AF682">
    <cfRule type="colorScale" priority="129">
      <colorScale>
        <cfvo type="min"/>
        <cfvo type="percentile" val="50"/>
        <cfvo type="max"/>
        <color rgb="FFF8696B"/>
        <color rgb="FFFFEB84"/>
        <color rgb="FF63BE7B"/>
      </colorScale>
    </cfRule>
  </conditionalFormatting>
  <conditionalFormatting sqref="AF683:AF693">
    <cfRule type="colorScale" priority="113">
      <colorScale>
        <cfvo type="min"/>
        <cfvo type="percentile" val="50"/>
        <cfvo type="max"/>
        <color rgb="FFF8696B"/>
        <color rgb="FFFFEB84"/>
        <color rgb="FF63BE7B"/>
      </colorScale>
    </cfRule>
  </conditionalFormatting>
  <conditionalFormatting sqref="AF694:AF697">
    <cfRule type="colorScale" priority="97">
      <colorScale>
        <cfvo type="min"/>
        <cfvo type="percentile" val="50"/>
        <cfvo type="max"/>
        <color rgb="FFF8696B"/>
        <color rgb="FFFFEB84"/>
        <color rgb="FF63BE7B"/>
      </colorScale>
    </cfRule>
  </conditionalFormatting>
  <conditionalFormatting sqref="AF698:AF711">
    <cfRule type="colorScale" priority="81">
      <colorScale>
        <cfvo type="min"/>
        <cfvo type="percentile" val="50"/>
        <cfvo type="max"/>
        <color rgb="FFF8696B"/>
        <color rgb="FFFFEB84"/>
        <color rgb="FF63BE7B"/>
      </colorScale>
    </cfRule>
  </conditionalFormatting>
  <conditionalFormatting sqref="AF712:AF715">
    <cfRule type="colorScale" priority="65">
      <colorScale>
        <cfvo type="min"/>
        <cfvo type="percentile" val="50"/>
        <cfvo type="max"/>
        <color rgb="FFF8696B"/>
        <color rgb="FFFFEB84"/>
        <color rgb="FF63BE7B"/>
      </colorScale>
    </cfRule>
  </conditionalFormatting>
  <conditionalFormatting sqref="AF716:AF719">
    <cfRule type="colorScale" priority="58">
      <colorScale>
        <cfvo type="min"/>
        <cfvo type="percentile" val="50"/>
        <cfvo type="max"/>
        <color rgb="FFF8696B"/>
        <color rgb="FFFFEB84"/>
        <color rgb="FF63BE7B"/>
      </colorScale>
    </cfRule>
  </conditionalFormatting>
  <conditionalFormatting sqref="AF720:AF728">
    <cfRule type="colorScale" priority="2918">
      <colorScale>
        <cfvo type="min"/>
        <cfvo type="percentile" val="50"/>
        <cfvo type="max"/>
        <color rgb="FFF8696B"/>
        <color rgb="FFFFEB84"/>
        <color rgb="FF63BE7B"/>
      </colorScale>
    </cfRule>
  </conditionalFormatting>
  <conditionalFormatting sqref="AF729:AF731">
    <cfRule type="colorScale" priority="2939">
      <colorScale>
        <cfvo type="min"/>
        <cfvo type="percentile" val="50"/>
        <cfvo type="max"/>
        <color rgb="FFF8696B"/>
        <color rgb="FFFFEB84"/>
        <color rgb="FF63BE7B"/>
      </colorScale>
    </cfRule>
  </conditionalFormatting>
  <conditionalFormatting sqref="AF732:AF1033">
    <cfRule type="colorScale" priority="3106">
      <colorScale>
        <cfvo type="min"/>
        <cfvo type="percentile" val="50"/>
        <cfvo type="max"/>
        <color rgb="FFF8696B"/>
        <color rgb="FFFFEB84"/>
        <color rgb="FF63BE7B"/>
      </colorScale>
    </cfRule>
  </conditionalFormatting>
  <conditionalFormatting sqref="AF1034:AF1048576 AF440:AF535 AF1:AF404">
    <cfRule type="colorScale" priority="2639">
      <colorScale>
        <cfvo type="min"/>
        <cfvo type="percentile" val="50"/>
        <cfvo type="max"/>
        <color rgb="FFF8696B"/>
        <color rgb="FFFFEB84"/>
        <color rgb="FF63BE7B"/>
      </colorScale>
    </cfRule>
  </conditionalFormatting>
  <conditionalFormatting sqref="AG405:AG439">
    <cfRule type="colorScale" priority="2659">
      <colorScale>
        <cfvo type="min"/>
        <cfvo type="percentile" val="50"/>
        <cfvo type="max"/>
        <color rgb="FFF8696B"/>
        <color rgb="FFFFEB84"/>
        <color rgb="FF63BE7B"/>
      </colorScale>
    </cfRule>
  </conditionalFormatting>
  <conditionalFormatting sqref="AG536">
    <cfRule type="colorScale" priority="514">
      <colorScale>
        <cfvo type="min"/>
        <cfvo type="percentile" val="50"/>
        <cfvo type="max"/>
        <color rgb="FFF8696B"/>
        <color rgb="FFFFEB84"/>
        <color rgb="FF63BE7B"/>
      </colorScale>
    </cfRule>
  </conditionalFormatting>
  <conditionalFormatting sqref="AG537:AG551">
    <cfRule type="colorScale" priority="534">
      <colorScale>
        <cfvo type="min"/>
        <cfvo type="percentile" val="50"/>
        <cfvo type="max"/>
        <color rgb="FFF8696B"/>
        <color rgb="FFFFEB84"/>
        <color rgb="FF63BE7B"/>
      </colorScale>
    </cfRule>
  </conditionalFormatting>
  <conditionalFormatting sqref="AG552">
    <cfRule type="colorScale" priority="484">
      <colorScale>
        <cfvo type="min"/>
        <cfvo type="percentile" val="50"/>
        <cfvo type="max"/>
        <color rgb="FFF8696B"/>
        <color rgb="FFFFEB84"/>
        <color rgb="FF63BE7B"/>
      </colorScale>
    </cfRule>
  </conditionalFormatting>
  <conditionalFormatting sqref="AG553:AG564">
    <cfRule type="colorScale" priority="504">
      <colorScale>
        <cfvo type="min"/>
        <cfvo type="percentile" val="50"/>
        <cfvo type="max"/>
        <color rgb="FFF8696B"/>
        <color rgb="FFFFEB84"/>
        <color rgb="FF63BE7B"/>
      </colorScale>
    </cfRule>
  </conditionalFormatting>
  <conditionalFormatting sqref="AG565:AG566">
    <cfRule type="colorScale" priority="460">
      <colorScale>
        <cfvo type="min"/>
        <cfvo type="percentile" val="50"/>
        <cfvo type="max"/>
        <color rgb="FFF8696B"/>
        <color rgb="FFFFEB84"/>
        <color rgb="FF63BE7B"/>
      </colorScale>
    </cfRule>
  </conditionalFormatting>
  <conditionalFormatting sqref="AG567:AG572">
    <cfRule type="colorScale" priority="474">
      <colorScale>
        <cfvo type="min"/>
        <cfvo type="percentile" val="50"/>
        <cfvo type="max"/>
        <color rgb="FFF8696B"/>
        <color rgb="FFFFEB84"/>
        <color rgb="FF63BE7B"/>
      </colorScale>
    </cfRule>
  </conditionalFormatting>
  <conditionalFormatting sqref="AG573:AG580">
    <cfRule type="colorScale" priority="446">
      <colorScale>
        <cfvo type="min"/>
        <cfvo type="percentile" val="50"/>
        <cfvo type="max"/>
        <color rgb="FFF8696B"/>
        <color rgb="FFFFEB84"/>
        <color rgb="FF63BE7B"/>
      </colorScale>
    </cfRule>
  </conditionalFormatting>
  <conditionalFormatting sqref="AG581:AG587">
    <cfRule type="colorScale" priority="432">
      <colorScale>
        <cfvo type="min"/>
        <cfvo type="percentile" val="50"/>
        <cfvo type="max"/>
        <color rgb="FFF8696B"/>
        <color rgb="FFFFEB84"/>
        <color rgb="FF63BE7B"/>
      </colorScale>
    </cfRule>
  </conditionalFormatting>
  <conditionalFormatting sqref="AG588:AG595">
    <cfRule type="colorScale" priority="418">
      <colorScale>
        <cfvo type="min"/>
        <cfvo type="percentile" val="50"/>
        <cfvo type="max"/>
        <color rgb="FFF8696B"/>
        <color rgb="FFFFEB84"/>
        <color rgb="FF63BE7B"/>
      </colorScale>
    </cfRule>
  </conditionalFormatting>
  <conditionalFormatting sqref="AG596:AG603">
    <cfRule type="colorScale" priority="404">
      <colorScale>
        <cfvo type="min"/>
        <cfvo type="percentile" val="50"/>
        <cfvo type="max"/>
        <color rgb="FFF8696B"/>
        <color rgb="FFFFEB84"/>
        <color rgb="FF63BE7B"/>
      </colorScale>
    </cfRule>
  </conditionalFormatting>
  <conditionalFormatting sqref="AG604:AG611">
    <cfRule type="colorScale" priority="390">
      <colorScale>
        <cfvo type="min"/>
        <cfvo type="percentile" val="50"/>
        <cfvo type="max"/>
        <color rgb="FFF8696B"/>
        <color rgb="FFFFEB84"/>
        <color rgb="FF63BE7B"/>
      </colorScale>
    </cfRule>
  </conditionalFormatting>
  <conditionalFormatting sqref="AG612:AG619">
    <cfRule type="colorScale" priority="376">
      <colorScale>
        <cfvo type="min"/>
        <cfvo type="percentile" val="50"/>
        <cfvo type="max"/>
        <color rgb="FFF8696B"/>
        <color rgb="FFFFEB84"/>
        <color rgb="FF63BE7B"/>
      </colorScale>
    </cfRule>
  </conditionalFormatting>
  <conditionalFormatting sqref="AG620:AG627">
    <cfRule type="colorScale" priority="362">
      <colorScale>
        <cfvo type="min"/>
        <cfvo type="percentile" val="50"/>
        <cfvo type="max"/>
        <color rgb="FFF8696B"/>
        <color rgb="FFFFEB84"/>
        <color rgb="FF63BE7B"/>
      </colorScale>
    </cfRule>
  </conditionalFormatting>
  <conditionalFormatting sqref="AG628:AG657">
    <cfRule type="colorScale" priority="2898">
      <colorScale>
        <cfvo type="min"/>
        <cfvo type="percentile" val="50"/>
        <cfvo type="max"/>
        <color rgb="FFF8696B"/>
        <color rgb="FFFFEB84"/>
        <color rgb="FF63BE7B"/>
      </colorScale>
    </cfRule>
  </conditionalFormatting>
  <conditionalFormatting sqref="AG658:AG661">
    <cfRule type="colorScale" priority="2812">
      <colorScale>
        <cfvo type="min"/>
        <cfvo type="percentile" val="50"/>
        <cfvo type="max"/>
        <color rgb="FFF8696B"/>
        <color rgb="FFFFEB84"/>
        <color rgb="FF63BE7B"/>
      </colorScale>
    </cfRule>
  </conditionalFormatting>
  <conditionalFormatting sqref="AG662">
    <cfRule type="colorScale" priority="212">
      <colorScale>
        <cfvo type="min"/>
        <cfvo type="percentile" val="50"/>
        <cfvo type="max"/>
        <color rgb="FFF8696B"/>
        <color rgb="FFFFEB84"/>
        <color rgb="FF63BE7B"/>
      </colorScale>
    </cfRule>
  </conditionalFormatting>
  <conditionalFormatting sqref="AG663:AG668">
    <cfRule type="colorScale" priority="2877">
      <colorScale>
        <cfvo type="min"/>
        <cfvo type="percentile" val="50"/>
        <cfvo type="max"/>
        <color rgb="FFF8696B"/>
        <color rgb="FFFFEB84"/>
        <color rgb="FF63BE7B"/>
      </colorScale>
    </cfRule>
  </conditionalFormatting>
  <conditionalFormatting sqref="AG669:AG671">
    <cfRule type="colorScale" priority="178">
      <colorScale>
        <cfvo type="min"/>
        <cfvo type="percentile" val="50"/>
        <cfvo type="max"/>
        <color rgb="FFF8696B"/>
        <color rgb="FFFFEB84"/>
        <color rgb="FF63BE7B"/>
      </colorScale>
    </cfRule>
  </conditionalFormatting>
  <conditionalFormatting sqref="AG672:AG678">
    <cfRule type="colorScale" priority="162">
      <colorScale>
        <cfvo type="min"/>
        <cfvo type="percentile" val="50"/>
        <cfvo type="max"/>
        <color rgb="FFF8696B"/>
        <color rgb="FFFFEB84"/>
        <color rgb="FF63BE7B"/>
      </colorScale>
    </cfRule>
  </conditionalFormatting>
  <conditionalFormatting sqref="AG679">
    <cfRule type="colorScale" priority="146">
      <colorScale>
        <cfvo type="min"/>
        <cfvo type="percentile" val="50"/>
        <cfvo type="max"/>
        <color rgb="FFF8696B"/>
        <color rgb="FFFFEB84"/>
        <color rgb="FF63BE7B"/>
      </colorScale>
    </cfRule>
  </conditionalFormatting>
  <conditionalFormatting sqref="AG680:AG682">
    <cfRule type="colorScale" priority="130">
      <colorScale>
        <cfvo type="min"/>
        <cfvo type="percentile" val="50"/>
        <cfvo type="max"/>
        <color rgb="FFF8696B"/>
        <color rgb="FFFFEB84"/>
        <color rgb="FF63BE7B"/>
      </colorScale>
    </cfRule>
  </conditionalFormatting>
  <conditionalFormatting sqref="AG683:AG693">
    <cfRule type="colorScale" priority="114">
      <colorScale>
        <cfvo type="min"/>
        <cfvo type="percentile" val="50"/>
        <cfvo type="max"/>
        <color rgb="FFF8696B"/>
        <color rgb="FFFFEB84"/>
        <color rgb="FF63BE7B"/>
      </colorScale>
    </cfRule>
  </conditionalFormatting>
  <conditionalFormatting sqref="AG694:AG697">
    <cfRule type="colorScale" priority="98">
      <colorScale>
        <cfvo type="min"/>
        <cfvo type="percentile" val="50"/>
        <cfvo type="max"/>
        <color rgb="FFF8696B"/>
        <color rgb="FFFFEB84"/>
        <color rgb="FF63BE7B"/>
      </colorScale>
    </cfRule>
  </conditionalFormatting>
  <conditionalFormatting sqref="AG698:AG711">
    <cfRule type="colorScale" priority="82">
      <colorScale>
        <cfvo type="min"/>
        <cfvo type="percentile" val="50"/>
        <cfvo type="max"/>
        <color rgb="FFF8696B"/>
        <color rgb="FFFFEB84"/>
        <color rgb="FF63BE7B"/>
      </colorScale>
    </cfRule>
  </conditionalFormatting>
  <conditionalFormatting sqref="AG712:AG715">
    <cfRule type="colorScale" priority="66">
      <colorScale>
        <cfvo type="min"/>
        <cfvo type="percentile" val="50"/>
        <cfvo type="max"/>
        <color rgb="FFF8696B"/>
        <color rgb="FFFFEB84"/>
        <color rgb="FF63BE7B"/>
      </colorScale>
    </cfRule>
  </conditionalFormatting>
  <conditionalFormatting sqref="AG716:AG719">
    <cfRule type="colorScale" priority="59">
      <colorScale>
        <cfvo type="min"/>
        <cfvo type="percentile" val="50"/>
        <cfvo type="max"/>
        <color rgb="FFF8696B"/>
        <color rgb="FFFFEB84"/>
        <color rgb="FF63BE7B"/>
      </colorScale>
    </cfRule>
  </conditionalFormatting>
  <conditionalFormatting sqref="AG720:AG728">
    <cfRule type="colorScale" priority="2919">
      <colorScale>
        <cfvo type="min"/>
        <cfvo type="percentile" val="50"/>
        <cfvo type="max"/>
        <color rgb="FFF8696B"/>
        <color rgb="FFFFEB84"/>
        <color rgb="FF63BE7B"/>
      </colorScale>
    </cfRule>
  </conditionalFormatting>
  <conditionalFormatting sqref="AG729:AG731">
    <cfRule type="colorScale" priority="2940">
      <colorScale>
        <cfvo type="min"/>
        <cfvo type="percentile" val="50"/>
        <cfvo type="max"/>
        <color rgb="FFF8696B"/>
        <color rgb="FFFFEB84"/>
        <color rgb="FF63BE7B"/>
      </colorScale>
    </cfRule>
  </conditionalFormatting>
  <conditionalFormatting sqref="AG732:AG1033">
    <cfRule type="colorScale" priority="3108">
      <colorScale>
        <cfvo type="min"/>
        <cfvo type="percentile" val="50"/>
        <cfvo type="max"/>
        <color rgb="FFF8696B"/>
        <color rgb="FFFFEB84"/>
        <color rgb="FF63BE7B"/>
      </colorScale>
    </cfRule>
  </conditionalFormatting>
  <conditionalFormatting sqref="AG1034:AG1048576 AG440:AG535 AG1:AG404">
    <cfRule type="colorScale" priority="2640">
      <colorScale>
        <cfvo type="min"/>
        <cfvo type="percentile" val="50"/>
        <cfvo type="max"/>
        <color rgb="FFF8696B"/>
        <color rgb="FFFFEB84"/>
        <color rgb="FF63BE7B"/>
      </colorScale>
    </cfRule>
  </conditionalFormatting>
  <conditionalFormatting sqref="AI405:AI439">
    <cfRule type="colorScale" priority="2661">
      <colorScale>
        <cfvo type="min"/>
        <cfvo type="percentile" val="50"/>
        <cfvo type="max"/>
        <color rgb="FFF8696B"/>
        <color rgb="FFFFEB84"/>
        <color rgb="FF63BE7B"/>
      </colorScale>
    </cfRule>
  </conditionalFormatting>
  <conditionalFormatting sqref="AI536">
    <cfRule type="colorScale" priority="516">
      <colorScale>
        <cfvo type="min"/>
        <cfvo type="percentile" val="50"/>
        <cfvo type="max"/>
        <color rgb="FFF8696B"/>
        <color rgb="FFFFEB84"/>
        <color rgb="FF63BE7B"/>
      </colorScale>
    </cfRule>
  </conditionalFormatting>
  <conditionalFormatting sqref="AI537:AI551">
    <cfRule type="colorScale" priority="536">
      <colorScale>
        <cfvo type="min"/>
        <cfvo type="percentile" val="50"/>
        <cfvo type="max"/>
        <color rgb="FFF8696B"/>
        <color rgb="FFFFEB84"/>
        <color rgb="FF63BE7B"/>
      </colorScale>
    </cfRule>
  </conditionalFormatting>
  <conditionalFormatting sqref="AI552">
    <cfRule type="colorScale" priority="486">
      <colorScale>
        <cfvo type="min"/>
        <cfvo type="percentile" val="50"/>
        <cfvo type="max"/>
        <color rgb="FFF8696B"/>
        <color rgb="FFFFEB84"/>
        <color rgb="FF63BE7B"/>
      </colorScale>
    </cfRule>
  </conditionalFormatting>
  <conditionalFormatting sqref="AI553:AI564">
    <cfRule type="colorScale" priority="506">
      <colorScale>
        <cfvo type="min"/>
        <cfvo type="percentile" val="50"/>
        <cfvo type="max"/>
        <color rgb="FFF8696B"/>
        <color rgb="FFFFEB84"/>
        <color rgb="FF63BE7B"/>
      </colorScale>
    </cfRule>
  </conditionalFormatting>
  <conditionalFormatting sqref="AI565:AI566">
    <cfRule type="colorScale" priority="462">
      <colorScale>
        <cfvo type="min"/>
        <cfvo type="percentile" val="50"/>
        <cfvo type="max"/>
        <color rgb="FFF8696B"/>
        <color rgb="FFFFEB84"/>
        <color rgb="FF63BE7B"/>
      </colorScale>
    </cfRule>
  </conditionalFormatting>
  <conditionalFormatting sqref="AI567:AI572">
    <cfRule type="colorScale" priority="476">
      <colorScale>
        <cfvo type="min"/>
        <cfvo type="percentile" val="50"/>
        <cfvo type="max"/>
        <color rgb="FFF8696B"/>
        <color rgb="FFFFEB84"/>
        <color rgb="FF63BE7B"/>
      </colorScale>
    </cfRule>
  </conditionalFormatting>
  <conditionalFormatting sqref="AI573:AI580">
    <cfRule type="colorScale" priority="448">
      <colorScale>
        <cfvo type="min"/>
        <cfvo type="percentile" val="50"/>
        <cfvo type="max"/>
        <color rgb="FFF8696B"/>
        <color rgb="FFFFEB84"/>
        <color rgb="FF63BE7B"/>
      </colorScale>
    </cfRule>
  </conditionalFormatting>
  <conditionalFormatting sqref="AI581:AI587">
    <cfRule type="colorScale" priority="434">
      <colorScale>
        <cfvo type="min"/>
        <cfvo type="percentile" val="50"/>
        <cfvo type="max"/>
        <color rgb="FFF8696B"/>
        <color rgb="FFFFEB84"/>
        <color rgb="FF63BE7B"/>
      </colorScale>
    </cfRule>
  </conditionalFormatting>
  <conditionalFormatting sqref="AI588:AI595">
    <cfRule type="colorScale" priority="420">
      <colorScale>
        <cfvo type="min"/>
        <cfvo type="percentile" val="50"/>
        <cfvo type="max"/>
        <color rgb="FFF8696B"/>
        <color rgb="FFFFEB84"/>
        <color rgb="FF63BE7B"/>
      </colorScale>
    </cfRule>
  </conditionalFormatting>
  <conditionalFormatting sqref="AI596:AI603">
    <cfRule type="colorScale" priority="406">
      <colorScale>
        <cfvo type="min"/>
        <cfvo type="percentile" val="50"/>
        <cfvo type="max"/>
        <color rgb="FFF8696B"/>
        <color rgb="FFFFEB84"/>
        <color rgb="FF63BE7B"/>
      </colorScale>
    </cfRule>
  </conditionalFormatting>
  <conditionalFormatting sqref="AI604:AI611">
    <cfRule type="colorScale" priority="392">
      <colorScale>
        <cfvo type="min"/>
        <cfvo type="percentile" val="50"/>
        <cfvo type="max"/>
        <color rgb="FFF8696B"/>
        <color rgb="FFFFEB84"/>
        <color rgb="FF63BE7B"/>
      </colorScale>
    </cfRule>
  </conditionalFormatting>
  <conditionalFormatting sqref="AI612:AI619">
    <cfRule type="colorScale" priority="378">
      <colorScale>
        <cfvo type="min"/>
        <cfvo type="percentile" val="50"/>
        <cfvo type="max"/>
        <color rgb="FFF8696B"/>
        <color rgb="FFFFEB84"/>
        <color rgb="FF63BE7B"/>
      </colorScale>
    </cfRule>
  </conditionalFormatting>
  <conditionalFormatting sqref="AI620:AI627">
    <cfRule type="colorScale" priority="364">
      <colorScale>
        <cfvo type="min"/>
        <cfvo type="percentile" val="50"/>
        <cfvo type="max"/>
        <color rgb="FFF8696B"/>
        <color rgb="FFFFEB84"/>
        <color rgb="FF63BE7B"/>
      </colorScale>
    </cfRule>
  </conditionalFormatting>
  <conditionalFormatting sqref="AI628:AI657">
    <cfRule type="colorScale" priority="2900">
      <colorScale>
        <cfvo type="min"/>
        <cfvo type="percentile" val="50"/>
        <cfvo type="max"/>
        <color rgb="FFF8696B"/>
        <color rgb="FFFFEB84"/>
        <color rgb="FF63BE7B"/>
      </colorScale>
    </cfRule>
  </conditionalFormatting>
  <conditionalFormatting sqref="AI658:AI661">
    <cfRule type="colorScale" priority="2814">
      <colorScale>
        <cfvo type="min"/>
        <cfvo type="percentile" val="50"/>
        <cfvo type="max"/>
        <color rgb="FFF8696B"/>
        <color rgb="FFFFEB84"/>
        <color rgb="FF63BE7B"/>
      </colorScale>
    </cfRule>
  </conditionalFormatting>
  <conditionalFormatting sqref="AI662">
    <cfRule type="colorScale" priority="214">
      <colorScale>
        <cfvo type="min"/>
        <cfvo type="percentile" val="50"/>
        <cfvo type="max"/>
        <color rgb="FFF8696B"/>
        <color rgb="FFFFEB84"/>
        <color rgb="FF63BE7B"/>
      </colorScale>
    </cfRule>
  </conditionalFormatting>
  <conditionalFormatting sqref="AI663:AI668">
    <cfRule type="colorScale" priority="2879">
      <colorScale>
        <cfvo type="min"/>
        <cfvo type="percentile" val="50"/>
        <cfvo type="max"/>
        <color rgb="FFF8696B"/>
        <color rgb="FFFFEB84"/>
        <color rgb="FF63BE7B"/>
      </colorScale>
    </cfRule>
  </conditionalFormatting>
  <conditionalFormatting sqref="AI669:AI671">
    <cfRule type="colorScale" priority="180">
      <colorScale>
        <cfvo type="min"/>
        <cfvo type="percentile" val="50"/>
        <cfvo type="max"/>
        <color rgb="FFF8696B"/>
        <color rgb="FFFFEB84"/>
        <color rgb="FF63BE7B"/>
      </colorScale>
    </cfRule>
  </conditionalFormatting>
  <conditionalFormatting sqref="AI672:AI678">
    <cfRule type="colorScale" priority="164">
      <colorScale>
        <cfvo type="min"/>
        <cfvo type="percentile" val="50"/>
        <cfvo type="max"/>
        <color rgb="FFF8696B"/>
        <color rgb="FFFFEB84"/>
        <color rgb="FF63BE7B"/>
      </colorScale>
    </cfRule>
  </conditionalFormatting>
  <conditionalFormatting sqref="AI679">
    <cfRule type="colorScale" priority="148">
      <colorScale>
        <cfvo type="min"/>
        <cfvo type="percentile" val="50"/>
        <cfvo type="max"/>
        <color rgb="FFF8696B"/>
        <color rgb="FFFFEB84"/>
        <color rgb="FF63BE7B"/>
      </colorScale>
    </cfRule>
  </conditionalFormatting>
  <conditionalFormatting sqref="AI680:AI682">
    <cfRule type="colorScale" priority="132">
      <colorScale>
        <cfvo type="min"/>
        <cfvo type="percentile" val="50"/>
        <cfvo type="max"/>
        <color rgb="FFF8696B"/>
        <color rgb="FFFFEB84"/>
        <color rgb="FF63BE7B"/>
      </colorScale>
    </cfRule>
  </conditionalFormatting>
  <conditionalFormatting sqref="AI683:AI693">
    <cfRule type="colorScale" priority="116">
      <colorScale>
        <cfvo type="min"/>
        <cfvo type="percentile" val="50"/>
        <cfvo type="max"/>
        <color rgb="FFF8696B"/>
        <color rgb="FFFFEB84"/>
        <color rgb="FF63BE7B"/>
      </colorScale>
    </cfRule>
  </conditionalFormatting>
  <conditionalFormatting sqref="AI694:AI697">
    <cfRule type="colorScale" priority="100">
      <colorScale>
        <cfvo type="min"/>
        <cfvo type="percentile" val="50"/>
        <cfvo type="max"/>
        <color rgb="FFF8696B"/>
        <color rgb="FFFFEB84"/>
        <color rgb="FF63BE7B"/>
      </colorScale>
    </cfRule>
  </conditionalFormatting>
  <conditionalFormatting sqref="AI698:AI711">
    <cfRule type="colorScale" priority="84">
      <colorScale>
        <cfvo type="min"/>
        <cfvo type="percentile" val="50"/>
        <cfvo type="max"/>
        <color rgb="FFF8696B"/>
        <color rgb="FFFFEB84"/>
        <color rgb="FF63BE7B"/>
      </colorScale>
    </cfRule>
  </conditionalFormatting>
  <conditionalFormatting sqref="AI712:AI715">
    <cfRule type="colorScale" priority="68">
      <colorScale>
        <cfvo type="min"/>
        <cfvo type="percentile" val="50"/>
        <cfvo type="max"/>
        <color rgb="FFF8696B"/>
        <color rgb="FFFFEB84"/>
        <color rgb="FF63BE7B"/>
      </colorScale>
    </cfRule>
  </conditionalFormatting>
  <conditionalFormatting sqref="AI716:AI719">
    <cfRule type="colorScale" priority="61">
      <colorScale>
        <cfvo type="min"/>
        <cfvo type="percentile" val="50"/>
        <cfvo type="max"/>
        <color rgb="FFF8696B"/>
        <color rgb="FFFFEB84"/>
        <color rgb="FF63BE7B"/>
      </colorScale>
    </cfRule>
  </conditionalFormatting>
  <conditionalFormatting sqref="AI720:AI728">
    <cfRule type="colorScale" priority="2921">
      <colorScale>
        <cfvo type="min"/>
        <cfvo type="percentile" val="50"/>
        <cfvo type="max"/>
        <color rgb="FFF8696B"/>
        <color rgb="FFFFEB84"/>
        <color rgb="FF63BE7B"/>
      </colorScale>
    </cfRule>
  </conditionalFormatting>
  <conditionalFormatting sqref="AI729:AI731">
    <cfRule type="colorScale" priority="2942">
      <colorScale>
        <cfvo type="min"/>
        <cfvo type="percentile" val="50"/>
        <cfvo type="max"/>
        <color rgb="FFF8696B"/>
        <color rgb="FFFFEB84"/>
        <color rgb="FF63BE7B"/>
      </colorScale>
    </cfRule>
  </conditionalFormatting>
  <conditionalFormatting sqref="AI732:AI1033">
    <cfRule type="colorScale" priority="3112">
      <colorScale>
        <cfvo type="min"/>
        <cfvo type="percentile" val="50"/>
        <cfvo type="max"/>
        <color rgb="FFF8696B"/>
        <color rgb="FFFFEB84"/>
        <color rgb="FF63BE7B"/>
      </colorScale>
    </cfRule>
  </conditionalFormatting>
  <conditionalFormatting sqref="AI1034:AI1048576 AI440:AI535 AI1:AI404">
    <cfRule type="colorScale" priority="2642">
      <colorScale>
        <cfvo type="min"/>
        <cfvo type="percentile" val="50"/>
        <cfvo type="max"/>
        <color rgb="FFF8696B"/>
        <color rgb="FFFFEB84"/>
        <color rgb="FF63BE7B"/>
      </colorScale>
    </cfRule>
  </conditionalFormatting>
  <conditionalFormatting sqref="AL405:AL439">
    <cfRule type="colorScale" priority="2660">
      <colorScale>
        <cfvo type="min"/>
        <cfvo type="percentile" val="50"/>
        <cfvo type="max"/>
        <color rgb="FF63BE7B"/>
        <color rgb="FFFFEB84"/>
        <color rgb="FFF8696B"/>
      </colorScale>
    </cfRule>
  </conditionalFormatting>
  <conditionalFormatting sqref="AL536">
    <cfRule type="colorScale" priority="515">
      <colorScale>
        <cfvo type="min"/>
        <cfvo type="percentile" val="50"/>
        <cfvo type="max"/>
        <color rgb="FF63BE7B"/>
        <color rgb="FFFFEB84"/>
        <color rgb="FFF8696B"/>
      </colorScale>
    </cfRule>
  </conditionalFormatting>
  <conditionalFormatting sqref="AL537:AL551">
    <cfRule type="colorScale" priority="535">
      <colorScale>
        <cfvo type="min"/>
        <cfvo type="percentile" val="50"/>
        <cfvo type="max"/>
        <color rgb="FF63BE7B"/>
        <color rgb="FFFFEB84"/>
        <color rgb="FFF8696B"/>
      </colorScale>
    </cfRule>
  </conditionalFormatting>
  <conditionalFormatting sqref="AL552">
    <cfRule type="colorScale" priority="485">
      <colorScale>
        <cfvo type="min"/>
        <cfvo type="percentile" val="50"/>
        <cfvo type="max"/>
        <color rgb="FF63BE7B"/>
        <color rgb="FFFFEB84"/>
        <color rgb="FFF8696B"/>
      </colorScale>
    </cfRule>
  </conditionalFormatting>
  <conditionalFormatting sqref="AL553:AL564">
    <cfRule type="colorScale" priority="505">
      <colorScale>
        <cfvo type="min"/>
        <cfvo type="percentile" val="50"/>
        <cfvo type="max"/>
        <color rgb="FF63BE7B"/>
        <color rgb="FFFFEB84"/>
        <color rgb="FFF8696B"/>
      </colorScale>
    </cfRule>
  </conditionalFormatting>
  <conditionalFormatting sqref="AL565:AL566">
    <cfRule type="colorScale" priority="461">
      <colorScale>
        <cfvo type="min"/>
        <cfvo type="percentile" val="50"/>
        <cfvo type="max"/>
        <color rgb="FF63BE7B"/>
        <color rgb="FFFFEB84"/>
        <color rgb="FFF8696B"/>
      </colorScale>
    </cfRule>
  </conditionalFormatting>
  <conditionalFormatting sqref="AL567:AL572">
    <cfRule type="colorScale" priority="475">
      <colorScale>
        <cfvo type="min"/>
        <cfvo type="percentile" val="50"/>
        <cfvo type="max"/>
        <color rgb="FF63BE7B"/>
        <color rgb="FFFFEB84"/>
        <color rgb="FFF8696B"/>
      </colorScale>
    </cfRule>
  </conditionalFormatting>
  <conditionalFormatting sqref="AL573:AL580">
    <cfRule type="colorScale" priority="447">
      <colorScale>
        <cfvo type="min"/>
        <cfvo type="percentile" val="50"/>
        <cfvo type="max"/>
        <color rgb="FF63BE7B"/>
        <color rgb="FFFFEB84"/>
        <color rgb="FFF8696B"/>
      </colorScale>
    </cfRule>
  </conditionalFormatting>
  <conditionalFormatting sqref="AL581:AL587">
    <cfRule type="colorScale" priority="433">
      <colorScale>
        <cfvo type="min"/>
        <cfvo type="percentile" val="50"/>
        <cfvo type="max"/>
        <color rgb="FF63BE7B"/>
        <color rgb="FFFFEB84"/>
        <color rgb="FFF8696B"/>
      </colorScale>
    </cfRule>
  </conditionalFormatting>
  <conditionalFormatting sqref="AL588:AL595">
    <cfRule type="colorScale" priority="419">
      <colorScale>
        <cfvo type="min"/>
        <cfvo type="percentile" val="50"/>
        <cfvo type="max"/>
        <color rgb="FF63BE7B"/>
        <color rgb="FFFFEB84"/>
        <color rgb="FFF8696B"/>
      </colorScale>
    </cfRule>
  </conditionalFormatting>
  <conditionalFormatting sqref="AL596:AL603">
    <cfRule type="colorScale" priority="405">
      <colorScale>
        <cfvo type="min"/>
        <cfvo type="percentile" val="50"/>
        <cfvo type="max"/>
        <color rgb="FF63BE7B"/>
        <color rgb="FFFFEB84"/>
        <color rgb="FFF8696B"/>
      </colorScale>
    </cfRule>
  </conditionalFormatting>
  <conditionalFormatting sqref="AL604:AL611">
    <cfRule type="colorScale" priority="391">
      <colorScale>
        <cfvo type="min"/>
        <cfvo type="percentile" val="50"/>
        <cfvo type="max"/>
        <color rgb="FF63BE7B"/>
        <color rgb="FFFFEB84"/>
        <color rgb="FFF8696B"/>
      </colorScale>
    </cfRule>
  </conditionalFormatting>
  <conditionalFormatting sqref="AL612:AL619">
    <cfRule type="colorScale" priority="377">
      <colorScale>
        <cfvo type="min"/>
        <cfvo type="percentile" val="50"/>
        <cfvo type="max"/>
        <color rgb="FF63BE7B"/>
        <color rgb="FFFFEB84"/>
        <color rgb="FFF8696B"/>
      </colorScale>
    </cfRule>
  </conditionalFormatting>
  <conditionalFormatting sqref="AL620:AL627">
    <cfRule type="colorScale" priority="363">
      <colorScale>
        <cfvo type="min"/>
        <cfvo type="percentile" val="50"/>
        <cfvo type="max"/>
        <color rgb="FF63BE7B"/>
        <color rgb="FFFFEB84"/>
        <color rgb="FFF8696B"/>
      </colorScale>
    </cfRule>
  </conditionalFormatting>
  <conditionalFormatting sqref="AL628:AL657">
    <cfRule type="colorScale" priority="2899">
      <colorScale>
        <cfvo type="min"/>
        <cfvo type="percentile" val="50"/>
        <cfvo type="max"/>
        <color rgb="FF63BE7B"/>
        <color rgb="FFFFEB84"/>
        <color rgb="FFF8696B"/>
      </colorScale>
    </cfRule>
  </conditionalFormatting>
  <conditionalFormatting sqref="AL658:AL661">
    <cfRule type="colorScale" priority="2813">
      <colorScale>
        <cfvo type="min"/>
        <cfvo type="percentile" val="50"/>
        <cfvo type="max"/>
        <color rgb="FF63BE7B"/>
        <color rgb="FFFFEB84"/>
        <color rgb="FFF8696B"/>
      </colorScale>
    </cfRule>
  </conditionalFormatting>
  <conditionalFormatting sqref="AL662">
    <cfRule type="colorScale" priority="213">
      <colorScale>
        <cfvo type="min"/>
        <cfvo type="percentile" val="50"/>
        <cfvo type="max"/>
        <color rgb="FF63BE7B"/>
        <color rgb="FFFFEB84"/>
        <color rgb="FFF8696B"/>
      </colorScale>
    </cfRule>
  </conditionalFormatting>
  <conditionalFormatting sqref="AL663:AL668">
    <cfRule type="colorScale" priority="2878">
      <colorScale>
        <cfvo type="min"/>
        <cfvo type="percentile" val="50"/>
        <cfvo type="max"/>
        <color rgb="FF63BE7B"/>
        <color rgb="FFFFEB84"/>
        <color rgb="FFF8696B"/>
      </colorScale>
    </cfRule>
  </conditionalFormatting>
  <conditionalFormatting sqref="AL669:AL671">
    <cfRule type="colorScale" priority="179">
      <colorScale>
        <cfvo type="min"/>
        <cfvo type="percentile" val="50"/>
        <cfvo type="max"/>
        <color rgb="FF63BE7B"/>
        <color rgb="FFFFEB84"/>
        <color rgb="FFF8696B"/>
      </colorScale>
    </cfRule>
  </conditionalFormatting>
  <conditionalFormatting sqref="AL672:AL678">
    <cfRule type="colorScale" priority="163">
      <colorScale>
        <cfvo type="min"/>
        <cfvo type="percentile" val="50"/>
        <cfvo type="max"/>
        <color rgb="FF63BE7B"/>
        <color rgb="FFFFEB84"/>
        <color rgb="FFF8696B"/>
      </colorScale>
    </cfRule>
  </conditionalFormatting>
  <conditionalFormatting sqref="AL679">
    <cfRule type="colorScale" priority="147">
      <colorScale>
        <cfvo type="min"/>
        <cfvo type="percentile" val="50"/>
        <cfvo type="max"/>
        <color rgb="FF63BE7B"/>
        <color rgb="FFFFEB84"/>
        <color rgb="FFF8696B"/>
      </colorScale>
    </cfRule>
  </conditionalFormatting>
  <conditionalFormatting sqref="AL680:AL682">
    <cfRule type="colorScale" priority="131">
      <colorScale>
        <cfvo type="min"/>
        <cfvo type="percentile" val="50"/>
        <cfvo type="max"/>
        <color rgb="FF63BE7B"/>
        <color rgb="FFFFEB84"/>
        <color rgb="FFF8696B"/>
      </colorScale>
    </cfRule>
  </conditionalFormatting>
  <conditionalFormatting sqref="AL683:AL693">
    <cfRule type="colorScale" priority="115">
      <colorScale>
        <cfvo type="min"/>
        <cfvo type="percentile" val="50"/>
        <cfvo type="max"/>
        <color rgb="FF63BE7B"/>
        <color rgb="FFFFEB84"/>
        <color rgb="FFF8696B"/>
      </colorScale>
    </cfRule>
  </conditionalFormatting>
  <conditionalFormatting sqref="AL694:AL697">
    <cfRule type="colorScale" priority="99">
      <colorScale>
        <cfvo type="min"/>
        <cfvo type="percentile" val="50"/>
        <cfvo type="max"/>
        <color rgb="FF63BE7B"/>
        <color rgb="FFFFEB84"/>
        <color rgb="FFF8696B"/>
      </colorScale>
    </cfRule>
  </conditionalFormatting>
  <conditionalFormatting sqref="AL698:AL711">
    <cfRule type="colorScale" priority="83">
      <colorScale>
        <cfvo type="min"/>
        <cfvo type="percentile" val="50"/>
        <cfvo type="max"/>
        <color rgb="FF63BE7B"/>
        <color rgb="FFFFEB84"/>
        <color rgb="FFF8696B"/>
      </colorScale>
    </cfRule>
  </conditionalFormatting>
  <conditionalFormatting sqref="AL712:AL715">
    <cfRule type="colorScale" priority="67">
      <colorScale>
        <cfvo type="min"/>
        <cfvo type="percentile" val="50"/>
        <cfvo type="max"/>
        <color rgb="FF63BE7B"/>
        <color rgb="FFFFEB84"/>
        <color rgb="FFF8696B"/>
      </colorScale>
    </cfRule>
  </conditionalFormatting>
  <conditionalFormatting sqref="AL716:AL719">
    <cfRule type="colorScale" priority="60">
      <colorScale>
        <cfvo type="min"/>
        <cfvo type="percentile" val="50"/>
        <cfvo type="max"/>
        <color rgb="FF63BE7B"/>
        <color rgb="FFFFEB84"/>
        <color rgb="FFF8696B"/>
      </colorScale>
    </cfRule>
  </conditionalFormatting>
  <conditionalFormatting sqref="AL720:AL728">
    <cfRule type="colorScale" priority="2920">
      <colorScale>
        <cfvo type="min"/>
        <cfvo type="percentile" val="50"/>
        <cfvo type="max"/>
        <color rgb="FF63BE7B"/>
        <color rgb="FFFFEB84"/>
        <color rgb="FFF8696B"/>
      </colorScale>
    </cfRule>
  </conditionalFormatting>
  <conditionalFormatting sqref="AL729:AL731">
    <cfRule type="colorScale" priority="2941">
      <colorScale>
        <cfvo type="min"/>
        <cfvo type="percentile" val="50"/>
        <cfvo type="max"/>
        <color rgb="FF63BE7B"/>
        <color rgb="FFFFEB84"/>
        <color rgb="FFF8696B"/>
      </colorScale>
    </cfRule>
  </conditionalFormatting>
  <conditionalFormatting sqref="AL732:AL1033">
    <cfRule type="colorScale" priority="3110">
      <colorScale>
        <cfvo type="min"/>
        <cfvo type="percentile" val="50"/>
        <cfvo type="max"/>
        <color rgb="FF63BE7B"/>
        <color rgb="FFFFEB84"/>
        <color rgb="FFF8696B"/>
      </colorScale>
    </cfRule>
  </conditionalFormatting>
  <conditionalFormatting sqref="AL1034:AL1048576 AL440:AL535 AL1:AL404">
    <cfRule type="colorScale" priority="2641">
      <colorScale>
        <cfvo type="min"/>
        <cfvo type="percentile" val="50"/>
        <cfvo type="max"/>
        <color rgb="FF63BE7B"/>
        <color rgb="FFFFEB84"/>
        <color rgb="FFF8696B"/>
      </colorScale>
    </cfRule>
  </conditionalFormatting>
  <conditionalFormatting sqref="AQ405:AR439">
    <cfRule type="colorScale" priority="2662">
      <colorScale>
        <cfvo type="min"/>
        <cfvo type="percentile" val="50"/>
        <cfvo type="max"/>
        <color rgb="FF63BE7B"/>
        <color rgb="FFFFEB84"/>
        <color rgb="FFF8696B"/>
      </colorScale>
    </cfRule>
  </conditionalFormatting>
  <conditionalFormatting sqref="AQ536:AR536">
    <cfRule type="colorScale" priority="510">
      <colorScale>
        <cfvo type="min"/>
        <cfvo type="percentile" val="50"/>
        <cfvo type="max"/>
        <color rgb="FF63BE7B"/>
        <color rgb="FFFFEB84"/>
        <color rgb="FFF8696B"/>
      </colorScale>
    </cfRule>
  </conditionalFormatting>
  <conditionalFormatting sqref="AQ537:AR551">
    <cfRule type="colorScale" priority="530">
      <colorScale>
        <cfvo type="min"/>
        <cfvo type="percentile" val="50"/>
        <cfvo type="max"/>
        <color rgb="FF63BE7B"/>
        <color rgb="FFFFEB84"/>
        <color rgb="FFF8696B"/>
      </colorScale>
    </cfRule>
  </conditionalFormatting>
  <conditionalFormatting sqref="AQ552:AR552">
    <cfRule type="colorScale" priority="480">
      <colorScale>
        <cfvo type="min"/>
        <cfvo type="percentile" val="50"/>
        <cfvo type="max"/>
        <color rgb="FF63BE7B"/>
        <color rgb="FFFFEB84"/>
        <color rgb="FFF8696B"/>
      </colorScale>
    </cfRule>
  </conditionalFormatting>
  <conditionalFormatting sqref="AQ553:AR564">
    <cfRule type="colorScale" priority="500">
      <colorScale>
        <cfvo type="min"/>
        <cfvo type="percentile" val="50"/>
        <cfvo type="max"/>
        <color rgb="FF63BE7B"/>
        <color rgb="FFFFEB84"/>
        <color rgb="FFF8696B"/>
      </colorScale>
    </cfRule>
  </conditionalFormatting>
  <conditionalFormatting sqref="AQ565:AR566">
    <cfRule type="colorScale" priority="456">
      <colorScale>
        <cfvo type="min"/>
        <cfvo type="percentile" val="50"/>
        <cfvo type="max"/>
        <color rgb="FF63BE7B"/>
        <color rgb="FFFFEB84"/>
        <color rgb="FFF8696B"/>
      </colorScale>
    </cfRule>
  </conditionalFormatting>
  <conditionalFormatting sqref="AQ567:AR572">
    <cfRule type="colorScale" priority="470">
      <colorScale>
        <cfvo type="min"/>
        <cfvo type="percentile" val="50"/>
        <cfvo type="max"/>
        <color rgb="FF63BE7B"/>
        <color rgb="FFFFEB84"/>
        <color rgb="FFF8696B"/>
      </colorScale>
    </cfRule>
  </conditionalFormatting>
  <conditionalFormatting sqref="AQ573:AR580">
    <cfRule type="colorScale" priority="442">
      <colorScale>
        <cfvo type="min"/>
        <cfvo type="percentile" val="50"/>
        <cfvo type="max"/>
        <color rgb="FF63BE7B"/>
        <color rgb="FFFFEB84"/>
        <color rgb="FFF8696B"/>
      </colorScale>
    </cfRule>
  </conditionalFormatting>
  <conditionalFormatting sqref="AQ581:AR587">
    <cfRule type="colorScale" priority="428">
      <colorScale>
        <cfvo type="min"/>
        <cfvo type="percentile" val="50"/>
        <cfvo type="max"/>
        <color rgb="FF63BE7B"/>
        <color rgb="FFFFEB84"/>
        <color rgb="FFF8696B"/>
      </colorScale>
    </cfRule>
  </conditionalFormatting>
  <conditionalFormatting sqref="AQ588:AR595">
    <cfRule type="colorScale" priority="414">
      <colorScale>
        <cfvo type="min"/>
        <cfvo type="percentile" val="50"/>
        <cfvo type="max"/>
        <color rgb="FF63BE7B"/>
        <color rgb="FFFFEB84"/>
        <color rgb="FFF8696B"/>
      </colorScale>
    </cfRule>
  </conditionalFormatting>
  <conditionalFormatting sqref="AQ596:AR603">
    <cfRule type="colorScale" priority="400">
      <colorScale>
        <cfvo type="min"/>
        <cfvo type="percentile" val="50"/>
        <cfvo type="max"/>
        <color rgb="FF63BE7B"/>
        <color rgb="FFFFEB84"/>
        <color rgb="FFF8696B"/>
      </colorScale>
    </cfRule>
  </conditionalFormatting>
  <conditionalFormatting sqref="AQ604:AR611">
    <cfRule type="colorScale" priority="386">
      <colorScale>
        <cfvo type="min"/>
        <cfvo type="percentile" val="50"/>
        <cfvo type="max"/>
        <color rgb="FF63BE7B"/>
        <color rgb="FFFFEB84"/>
        <color rgb="FFF8696B"/>
      </colorScale>
    </cfRule>
  </conditionalFormatting>
  <conditionalFormatting sqref="AQ612:AR619">
    <cfRule type="colorScale" priority="372">
      <colorScale>
        <cfvo type="min"/>
        <cfvo type="percentile" val="50"/>
        <cfvo type="max"/>
        <color rgb="FF63BE7B"/>
        <color rgb="FFFFEB84"/>
        <color rgb="FFF8696B"/>
      </colorScale>
    </cfRule>
  </conditionalFormatting>
  <conditionalFormatting sqref="AQ620:AR627">
    <cfRule type="colorScale" priority="358">
      <colorScale>
        <cfvo type="min"/>
        <cfvo type="percentile" val="50"/>
        <cfvo type="max"/>
        <color rgb="FF63BE7B"/>
        <color rgb="FFFFEB84"/>
        <color rgb="FFF8696B"/>
      </colorScale>
    </cfRule>
  </conditionalFormatting>
  <conditionalFormatting sqref="AQ628:AR657">
    <cfRule type="colorScale" priority="2901">
      <colorScale>
        <cfvo type="min"/>
        <cfvo type="percentile" val="50"/>
        <cfvo type="max"/>
        <color rgb="FF63BE7B"/>
        <color rgb="FFFFEB84"/>
        <color rgb="FFF8696B"/>
      </colorScale>
    </cfRule>
  </conditionalFormatting>
  <conditionalFormatting sqref="AQ658:AR661">
    <cfRule type="colorScale" priority="2815">
      <colorScale>
        <cfvo type="min"/>
        <cfvo type="percentile" val="50"/>
        <cfvo type="max"/>
        <color rgb="FF63BE7B"/>
        <color rgb="FFFFEB84"/>
        <color rgb="FFF8696B"/>
      </colorScale>
    </cfRule>
  </conditionalFormatting>
  <conditionalFormatting sqref="AQ662:AR662">
    <cfRule type="colorScale" priority="215">
      <colorScale>
        <cfvo type="min"/>
        <cfvo type="percentile" val="50"/>
        <cfvo type="max"/>
        <color rgb="FF63BE7B"/>
        <color rgb="FFFFEB84"/>
        <color rgb="FFF8696B"/>
      </colorScale>
    </cfRule>
  </conditionalFormatting>
  <conditionalFormatting sqref="AQ663:AR668">
    <cfRule type="colorScale" priority="2880">
      <colorScale>
        <cfvo type="min"/>
        <cfvo type="percentile" val="50"/>
        <cfvo type="max"/>
        <color rgb="FF63BE7B"/>
        <color rgb="FFFFEB84"/>
        <color rgb="FFF8696B"/>
      </colorScale>
    </cfRule>
  </conditionalFormatting>
  <conditionalFormatting sqref="AQ669:AR671">
    <cfRule type="colorScale" priority="181">
      <colorScale>
        <cfvo type="min"/>
        <cfvo type="percentile" val="50"/>
        <cfvo type="max"/>
        <color rgb="FF63BE7B"/>
        <color rgb="FFFFEB84"/>
        <color rgb="FFF8696B"/>
      </colorScale>
    </cfRule>
  </conditionalFormatting>
  <conditionalFormatting sqref="AQ672:AR678">
    <cfRule type="colorScale" priority="165">
      <colorScale>
        <cfvo type="min"/>
        <cfvo type="percentile" val="50"/>
        <cfvo type="max"/>
        <color rgb="FF63BE7B"/>
        <color rgb="FFFFEB84"/>
        <color rgb="FFF8696B"/>
      </colorScale>
    </cfRule>
  </conditionalFormatting>
  <conditionalFormatting sqref="AQ679:AR679">
    <cfRule type="colorScale" priority="149">
      <colorScale>
        <cfvo type="min"/>
        <cfvo type="percentile" val="50"/>
        <cfvo type="max"/>
        <color rgb="FF63BE7B"/>
        <color rgb="FFFFEB84"/>
        <color rgb="FFF8696B"/>
      </colorScale>
    </cfRule>
  </conditionalFormatting>
  <conditionalFormatting sqref="AQ680:AR682">
    <cfRule type="colorScale" priority="133">
      <colorScale>
        <cfvo type="min"/>
        <cfvo type="percentile" val="50"/>
        <cfvo type="max"/>
        <color rgb="FF63BE7B"/>
        <color rgb="FFFFEB84"/>
        <color rgb="FFF8696B"/>
      </colorScale>
    </cfRule>
  </conditionalFormatting>
  <conditionalFormatting sqref="AQ683:AR693">
    <cfRule type="colorScale" priority="117">
      <colorScale>
        <cfvo type="min"/>
        <cfvo type="percentile" val="50"/>
        <cfvo type="max"/>
        <color rgb="FF63BE7B"/>
        <color rgb="FFFFEB84"/>
        <color rgb="FFF8696B"/>
      </colorScale>
    </cfRule>
  </conditionalFormatting>
  <conditionalFormatting sqref="AQ694:AR697">
    <cfRule type="colorScale" priority="101">
      <colorScale>
        <cfvo type="min"/>
        <cfvo type="percentile" val="50"/>
        <cfvo type="max"/>
        <color rgb="FF63BE7B"/>
        <color rgb="FFFFEB84"/>
        <color rgb="FFF8696B"/>
      </colorScale>
    </cfRule>
  </conditionalFormatting>
  <conditionalFormatting sqref="AQ698:AR711">
    <cfRule type="colorScale" priority="85">
      <colorScale>
        <cfvo type="min"/>
        <cfvo type="percentile" val="50"/>
        <cfvo type="max"/>
        <color rgb="FF63BE7B"/>
        <color rgb="FFFFEB84"/>
        <color rgb="FFF8696B"/>
      </colorScale>
    </cfRule>
  </conditionalFormatting>
  <conditionalFormatting sqref="AQ712:AR715">
    <cfRule type="colorScale" priority="69">
      <colorScale>
        <cfvo type="min"/>
        <cfvo type="percentile" val="50"/>
        <cfvo type="max"/>
        <color rgb="FF63BE7B"/>
        <color rgb="FFFFEB84"/>
        <color rgb="FFF8696B"/>
      </colorScale>
    </cfRule>
  </conditionalFormatting>
  <conditionalFormatting sqref="AQ716:AR719">
    <cfRule type="colorScale" priority="62">
      <colorScale>
        <cfvo type="min"/>
        <cfvo type="percentile" val="50"/>
        <cfvo type="max"/>
        <color rgb="FF63BE7B"/>
        <color rgb="FFFFEB84"/>
        <color rgb="FFF8696B"/>
      </colorScale>
    </cfRule>
  </conditionalFormatting>
  <conditionalFormatting sqref="AQ720:AR728">
    <cfRule type="colorScale" priority="2922">
      <colorScale>
        <cfvo type="min"/>
        <cfvo type="percentile" val="50"/>
        <cfvo type="max"/>
        <color rgb="FF63BE7B"/>
        <color rgb="FFFFEB84"/>
        <color rgb="FFF8696B"/>
      </colorScale>
    </cfRule>
  </conditionalFormatting>
  <conditionalFormatting sqref="AQ729:AR731">
    <cfRule type="colorScale" priority="2943">
      <colorScale>
        <cfvo type="min"/>
        <cfvo type="percentile" val="50"/>
        <cfvo type="max"/>
        <color rgb="FF63BE7B"/>
        <color rgb="FFFFEB84"/>
        <color rgb="FFF8696B"/>
      </colorScale>
    </cfRule>
  </conditionalFormatting>
  <conditionalFormatting sqref="AQ732:AR1033">
    <cfRule type="colorScale" priority="3114">
      <colorScale>
        <cfvo type="min"/>
        <cfvo type="percentile" val="50"/>
        <cfvo type="max"/>
        <color rgb="FF63BE7B"/>
        <color rgb="FFFFEB84"/>
        <color rgb="FFF8696B"/>
      </colorScale>
    </cfRule>
  </conditionalFormatting>
  <conditionalFormatting sqref="AQ1034:AR1048576 AQ440:AR535 AQ1:AR404">
    <cfRule type="colorScale" priority="555">
      <colorScale>
        <cfvo type="min"/>
        <cfvo type="percentile" val="50"/>
        <cfvo type="max"/>
        <color rgb="FF63BE7B"/>
        <color rgb="FFFFEB84"/>
        <color rgb="FFF8696B"/>
      </colorScale>
    </cfRule>
  </conditionalFormatting>
  <dataValidations count="10">
    <dataValidation type="list" allowBlank="1" showInputMessage="1" showErrorMessage="1" sqref="W22:Y22" xr:uid="{00000000-0002-0000-0100-000000000000}">
      <formula1>#REF!</formula1>
    </dataValidation>
    <dataValidation type="list" allowBlank="1" showInputMessage="1" showErrorMessage="1" sqref="W29:Y29 W19:Y19 W21:Y21" xr:uid="{00000000-0002-0000-0100-000001000000}">
      <formula1>$BD$36:$BD$38</formula1>
    </dataValidation>
    <dataValidation type="list" allowBlank="1" showInputMessage="1" showErrorMessage="1" sqref="W25:Y25" xr:uid="{00000000-0002-0000-0100-000002000000}">
      <formula1>$BB$41:$BB$43</formula1>
    </dataValidation>
    <dataValidation type="list" allowBlank="1" showInputMessage="1" showErrorMessage="1" sqref="W11:Y11" xr:uid="{00000000-0002-0000-0100-000003000000}">
      <formula1>$BB$36:$BB$39</formula1>
    </dataValidation>
    <dataValidation type="list" allowBlank="1" showInputMessage="1" showErrorMessage="1" sqref="W9:Y9" xr:uid="{00000000-0002-0000-0100-000004000000}">
      <formula1>$AY$36:$AY$42</formula1>
    </dataValidation>
    <dataValidation type="list" allowBlank="1" showInputMessage="1" showErrorMessage="1" sqref="W13:Y13" xr:uid="{00000000-0002-0000-0100-000005000000}">
      <formula1>$AY$44:$AY$51</formula1>
    </dataValidation>
    <dataValidation type="list" allowBlank="1" showInputMessage="1" showErrorMessage="1" sqref="W27:Y27" xr:uid="{00000000-0002-0000-0100-000007000000}">
      <formula1>$AZ$36:$AZ$53</formula1>
    </dataValidation>
    <dataValidation type="list" allowBlank="1" showInputMessage="1" showErrorMessage="1" sqref="W23:Y23" xr:uid="{00000000-0002-0000-0100-000008000000}">
      <formula1>$AZ$55:$AZ$63</formula1>
    </dataValidation>
    <dataValidation type="list" allowBlank="1" showInputMessage="1" showErrorMessage="1" sqref="W17:Y17" xr:uid="{00000000-0002-0000-0100-000006000000}">
      <formula1>$BA$36:$BA$66</formula1>
    </dataValidation>
    <dataValidation type="list" allowBlank="1" showInputMessage="1" showErrorMessage="1" sqref="W15:Y15" xr:uid="{00000000-0002-0000-0100-000009000000}">
      <formula1>$AX$36:$AX$71</formula1>
    </dataValidation>
  </dataValidations>
  <printOptions horizontalCentered="1"/>
  <pageMargins left="0.7" right="0.7" top="0.75" bottom="0.75" header="0.3" footer="0.3"/>
  <pageSetup paperSize="9" scale="10" orientation="landscape" r:id="rId1"/>
  <headerFooter>
    <oddFooter>&amp;L_x000D_&amp;1#&amp;"Calibri"&amp;8&amp;K0000FF Internal</oddFooter>
  </headerFooter>
  <ignoredErrors>
    <ignoredError sqref="C9:C21 C28 C23:C27 C29"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177167" r:id="rId4" name="Button 15">
              <controlPr defaultSize="0" print="0" autoFill="0" autoPict="0" macro="[0]!Generate">
                <anchor moveWithCells="1" sizeWithCells="1">
                  <from>
                    <xdr:col>2</xdr:col>
                    <xdr:colOff>12700</xdr:colOff>
                    <xdr:row>30</xdr:row>
                    <xdr:rowOff>50800</xdr:rowOff>
                  </from>
                  <to>
                    <xdr:col>3</xdr:col>
                    <xdr:colOff>717550</xdr:colOff>
                    <xdr:row>32</xdr:row>
                    <xdr:rowOff>88900</xdr:rowOff>
                  </to>
                </anchor>
              </controlPr>
            </control>
          </mc:Choice>
        </mc:AlternateContent>
        <mc:AlternateContent xmlns:mc="http://schemas.openxmlformats.org/markup-compatibility/2006">
          <mc:Choice Requires="x14">
            <control shapeId="177168" r:id="rId5" name="Button 16">
              <controlPr defaultSize="0" print="0" autoFill="0" autoPict="0" macro="[0]!Reset">
                <anchor moveWithCells="1" sizeWithCells="1">
                  <from>
                    <xdr:col>3</xdr:col>
                    <xdr:colOff>762000</xdr:colOff>
                    <xdr:row>30</xdr:row>
                    <xdr:rowOff>50800</xdr:rowOff>
                  </from>
                  <to>
                    <xdr:col>3</xdr:col>
                    <xdr:colOff>1612900</xdr:colOff>
                    <xdr:row>32</xdr:row>
                    <xdr:rowOff>88900</xdr:rowOff>
                  </to>
                </anchor>
              </controlPr>
            </control>
          </mc:Choice>
        </mc:AlternateContent>
        <mc:AlternateContent xmlns:mc="http://schemas.openxmlformats.org/markup-compatibility/2006">
          <mc:Choice Requires="x14">
            <control shapeId="177182" r:id="rId6" name="Button 30">
              <controlPr defaultSize="0" print="0" autoFill="0" autoPict="0" macro="[0]!Update_Info">
                <anchor moveWithCells="1" sizeWithCells="1">
                  <from>
                    <xdr:col>3</xdr:col>
                    <xdr:colOff>1676400</xdr:colOff>
                    <xdr:row>30</xdr:row>
                    <xdr:rowOff>50800</xdr:rowOff>
                  </from>
                  <to>
                    <xdr:col>3</xdr:col>
                    <xdr:colOff>2546350</xdr:colOff>
                    <xdr:row>32</xdr:row>
                    <xdr:rowOff>88900</xdr:rowOff>
                  </to>
                </anchor>
              </controlPr>
            </control>
          </mc:Choice>
        </mc:AlternateContent>
        <mc:AlternateContent xmlns:mc="http://schemas.openxmlformats.org/markup-compatibility/2006">
          <mc:Choice Requires="x14">
            <control shapeId="177188" r:id="rId7" name="Button 36">
              <controlPr defaultSize="0" print="0" autoFill="0" autoPict="0" macro="[0]!Year_to_Date">
                <anchor moveWithCells="1" sizeWithCells="1">
                  <from>
                    <xdr:col>22</xdr:col>
                    <xdr:colOff>31750</xdr:colOff>
                    <xdr:row>34</xdr:row>
                    <xdr:rowOff>12700</xdr:rowOff>
                  </from>
                  <to>
                    <xdr:col>23</xdr:col>
                    <xdr:colOff>0</xdr:colOff>
                    <xdr:row>35</xdr:row>
                    <xdr:rowOff>0</xdr:rowOff>
                  </to>
                </anchor>
              </controlPr>
            </control>
          </mc:Choice>
        </mc:AlternateContent>
        <mc:AlternateContent xmlns:mc="http://schemas.openxmlformats.org/markup-compatibility/2006">
          <mc:Choice Requires="x14">
            <control shapeId="177193" r:id="rId8" name="Button 41">
              <controlPr defaultSize="0" print="0" autoFill="0" autoPict="0" macro="[0]!One_Month">
                <anchor moveWithCells="1" sizeWithCells="1">
                  <from>
                    <xdr:col>23</xdr:col>
                    <xdr:colOff>12700</xdr:colOff>
                    <xdr:row>34</xdr:row>
                    <xdr:rowOff>31750</xdr:rowOff>
                  </from>
                  <to>
                    <xdr:col>23</xdr:col>
                    <xdr:colOff>965200</xdr:colOff>
                    <xdr:row>35</xdr:row>
                    <xdr:rowOff>0</xdr:rowOff>
                  </to>
                </anchor>
              </controlPr>
            </control>
          </mc:Choice>
        </mc:AlternateContent>
        <mc:AlternateContent xmlns:mc="http://schemas.openxmlformats.org/markup-compatibility/2006">
          <mc:Choice Requires="x14">
            <control shapeId="177194" r:id="rId9" name="Button 42">
              <controlPr defaultSize="0" print="0" autoFill="0" autoPict="0" macro="[0]!One_Year">
                <anchor moveWithCells="1" sizeWithCells="1">
                  <from>
                    <xdr:col>25</xdr:col>
                    <xdr:colOff>0</xdr:colOff>
                    <xdr:row>34</xdr:row>
                    <xdr:rowOff>12700</xdr:rowOff>
                  </from>
                  <to>
                    <xdr:col>26</xdr:col>
                    <xdr:colOff>12700</xdr:colOff>
                    <xdr:row>35</xdr:row>
                    <xdr:rowOff>0</xdr:rowOff>
                  </to>
                </anchor>
              </controlPr>
            </control>
          </mc:Choice>
        </mc:AlternateContent>
        <mc:AlternateContent xmlns:mc="http://schemas.openxmlformats.org/markup-compatibility/2006">
          <mc:Choice Requires="x14">
            <control shapeId="177195" r:id="rId10" name="Button 43">
              <controlPr defaultSize="0" print="0" autoFill="0" autoPict="0" macro="[0]!Six_Month">
                <anchor moveWithCells="1" sizeWithCells="1">
                  <from>
                    <xdr:col>24</xdr:col>
                    <xdr:colOff>12700</xdr:colOff>
                    <xdr:row>34</xdr:row>
                    <xdr:rowOff>12700</xdr:rowOff>
                  </from>
                  <to>
                    <xdr:col>25</xdr:col>
                    <xdr:colOff>12700</xdr:colOff>
                    <xdr:row>35</xdr:row>
                    <xdr:rowOff>0</xdr:rowOff>
                  </to>
                </anchor>
              </controlPr>
            </control>
          </mc:Choice>
        </mc:AlternateContent>
        <mc:AlternateContent xmlns:mc="http://schemas.openxmlformats.org/markup-compatibility/2006">
          <mc:Choice Requires="x14">
            <control shapeId="177197" r:id="rId11" name="Button 45">
              <controlPr defaultSize="0" print="0" autoFill="0" autoPict="0" macro="[0]!Three_Year">
                <anchor moveWithCells="1" sizeWithCells="1">
                  <from>
                    <xdr:col>26</xdr:col>
                    <xdr:colOff>12700</xdr:colOff>
                    <xdr:row>34</xdr:row>
                    <xdr:rowOff>12700</xdr:rowOff>
                  </from>
                  <to>
                    <xdr:col>27</xdr:col>
                    <xdr:colOff>0</xdr:colOff>
                    <xdr:row>35</xdr:row>
                    <xdr:rowOff>0</xdr:rowOff>
                  </to>
                </anchor>
              </controlPr>
            </control>
          </mc:Choice>
        </mc:AlternateContent>
        <mc:AlternateContent xmlns:mc="http://schemas.openxmlformats.org/markup-compatibility/2006">
          <mc:Choice Requires="x14">
            <control shapeId="177198" r:id="rId12" name="Button 46">
              <controlPr defaultSize="0" print="0" autoFill="0" autoPict="0" macro="[0]!Ten_Year">
                <anchor moveWithCells="1" sizeWithCells="1">
                  <from>
                    <xdr:col>28</xdr:col>
                    <xdr:colOff>12700</xdr:colOff>
                    <xdr:row>34</xdr:row>
                    <xdr:rowOff>12700</xdr:rowOff>
                  </from>
                  <to>
                    <xdr:col>29</xdr:col>
                    <xdr:colOff>0</xdr:colOff>
                    <xdr:row>35</xdr:row>
                    <xdr:rowOff>0</xdr:rowOff>
                  </to>
                </anchor>
              </controlPr>
            </control>
          </mc:Choice>
        </mc:AlternateContent>
        <mc:AlternateContent xmlns:mc="http://schemas.openxmlformats.org/markup-compatibility/2006">
          <mc:Choice Requires="x14">
            <control shapeId="177199" r:id="rId13" name="Button 47">
              <controlPr defaultSize="0" print="0" autoFill="0" autoPict="0" macro="[0]!Five_Year">
                <anchor moveWithCells="1" sizeWithCells="1">
                  <from>
                    <xdr:col>27</xdr:col>
                    <xdr:colOff>12700</xdr:colOff>
                    <xdr:row>34</xdr:row>
                    <xdr:rowOff>12700</xdr:rowOff>
                  </from>
                  <to>
                    <xdr:col>28</xdr:col>
                    <xdr:colOff>0</xdr:colOff>
                    <xdr:row>35</xdr:row>
                    <xdr:rowOff>0</xdr:rowOff>
                  </to>
                </anchor>
              </controlPr>
            </control>
          </mc:Choice>
        </mc:AlternateContent>
        <mc:AlternateContent xmlns:mc="http://schemas.openxmlformats.org/markup-compatibility/2006">
          <mc:Choice Requires="x14">
            <control shapeId="177205" r:id="rId14" name="Button 53">
              <controlPr defaultSize="0" print="0" autoFill="0" autoPict="0" macro="[0]!Beta">
                <anchor moveWithCells="1" sizeWithCells="1">
                  <from>
                    <xdr:col>29</xdr:col>
                    <xdr:colOff>12700</xdr:colOff>
                    <xdr:row>34</xdr:row>
                    <xdr:rowOff>12700</xdr:rowOff>
                  </from>
                  <to>
                    <xdr:col>30</xdr:col>
                    <xdr:colOff>0</xdr:colOff>
                    <xdr:row>35</xdr:row>
                    <xdr:rowOff>0</xdr:rowOff>
                  </to>
                </anchor>
              </controlPr>
            </control>
          </mc:Choice>
        </mc:AlternateContent>
        <mc:AlternateContent xmlns:mc="http://schemas.openxmlformats.org/markup-compatibility/2006">
          <mc:Choice Requires="x14">
            <control shapeId="177211" r:id="rId15" name="Button 59">
              <controlPr defaultSize="0" print="0" autoFill="0" autoPict="0" macro="[0]!Volatility">
                <anchor moveWithCells="1" sizeWithCells="1">
                  <from>
                    <xdr:col>30</xdr:col>
                    <xdr:colOff>12700</xdr:colOff>
                    <xdr:row>34</xdr:row>
                    <xdr:rowOff>12700</xdr:rowOff>
                  </from>
                  <to>
                    <xdr:col>31</xdr:col>
                    <xdr:colOff>0</xdr:colOff>
                    <xdr:row>35</xdr:row>
                    <xdr:rowOff>0</xdr:rowOff>
                  </to>
                </anchor>
              </controlPr>
            </control>
          </mc:Choice>
        </mc:AlternateContent>
        <mc:AlternateContent xmlns:mc="http://schemas.openxmlformats.org/markup-compatibility/2006">
          <mc:Choice Requires="x14">
            <control shapeId="177212" r:id="rId16" name="Button 60">
              <controlPr defaultSize="0" print="0" autoFill="0" autoPict="0" macro="[0]!Sharpe">
                <anchor moveWithCells="1" sizeWithCells="1">
                  <from>
                    <xdr:col>31</xdr:col>
                    <xdr:colOff>12700</xdr:colOff>
                    <xdr:row>34</xdr:row>
                    <xdr:rowOff>12700</xdr:rowOff>
                  </from>
                  <to>
                    <xdr:col>32</xdr:col>
                    <xdr:colOff>0</xdr:colOff>
                    <xdr:row>35</xdr:row>
                    <xdr:rowOff>0</xdr:rowOff>
                  </to>
                </anchor>
              </controlPr>
            </control>
          </mc:Choice>
        </mc:AlternateContent>
        <mc:AlternateContent xmlns:mc="http://schemas.openxmlformats.org/markup-compatibility/2006">
          <mc:Choice Requires="x14">
            <control shapeId="177213" r:id="rId17" name="Button 61">
              <controlPr defaultSize="0" print="0" autoFill="0" autoPict="0" macro="[0]!Max_Drawdown">
                <anchor moveWithCells="1" sizeWithCells="1">
                  <from>
                    <xdr:col>32</xdr:col>
                    <xdr:colOff>12700</xdr:colOff>
                    <xdr:row>34</xdr:row>
                    <xdr:rowOff>12700</xdr:rowOff>
                  </from>
                  <to>
                    <xdr:col>33</xdr:col>
                    <xdr:colOff>38100</xdr:colOff>
                    <xdr:row>35</xdr:row>
                    <xdr:rowOff>0</xdr:rowOff>
                  </to>
                </anchor>
              </controlPr>
            </control>
          </mc:Choice>
        </mc:AlternateContent>
        <mc:AlternateContent xmlns:mc="http://schemas.openxmlformats.org/markup-compatibility/2006">
          <mc:Choice Requires="x14">
            <control shapeId="177214" r:id="rId18" name="Button 62">
              <controlPr defaultSize="0" print="0" autoFill="0" autoPict="0" macro="[0]!Upside_Capture">
                <anchor moveWithCells="1" sizeWithCells="1">
                  <from>
                    <xdr:col>34</xdr:col>
                    <xdr:colOff>12700</xdr:colOff>
                    <xdr:row>34</xdr:row>
                    <xdr:rowOff>12700</xdr:rowOff>
                  </from>
                  <to>
                    <xdr:col>35</xdr:col>
                    <xdr:colOff>31750</xdr:colOff>
                    <xdr:row>35</xdr:row>
                    <xdr:rowOff>0</xdr:rowOff>
                  </to>
                </anchor>
              </controlPr>
            </control>
          </mc:Choice>
        </mc:AlternateContent>
        <mc:AlternateContent xmlns:mc="http://schemas.openxmlformats.org/markup-compatibility/2006">
          <mc:Choice Requires="x14">
            <control shapeId="177215" r:id="rId19" name="Button 63">
              <controlPr defaultSize="0" print="0" autoFill="0" autoPict="0" macro="[0]!Downside_Capture">
                <anchor moveWithCells="1" sizeWithCells="1">
                  <from>
                    <xdr:col>37</xdr:col>
                    <xdr:colOff>12700</xdr:colOff>
                    <xdr:row>34</xdr:row>
                    <xdr:rowOff>12700</xdr:rowOff>
                  </from>
                  <to>
                    <xdr:col>38</xdr:col>
                    <xdr:colOff>38100</xdr:colOff>
                    <xdr:row>35</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8">
    <pageSetUpPr fitToPage="1"/>
  </sheetPr>
  <dimension ref="A1:EW1000"/>
  <sheetViews>
    <sheetView topLeftCell="A936" zoomScale="70" zoomScaleNormal="70" workbookViewId="0">
      <selection activeCell="AX8" sqref="AX8"/>
    </sheetView>
  </sheetViews>
  <sheetFormatPr defaultRowHeight="12.5"/>
  <cols>
    <col min="1" max="1" width="13.7265625" bestFit="1" customWidth="1"/>
    <col min="2" max="2" width="81.1796875" bestFit="1" customWidth="1"/>
    <col min="3" max="9" width="22.54296875" bestFit="1" customWidth="1"/>
    <col min="10" max="12" width="10.7265625" bestFit="1" customWidth="1"/>
    <col min="13" max="13" width="12.453125" bestFit="1" customWidth="1"/>
    <col min="14" max="14" width="17.26953125" bestFit="1" customWidth="1"/>
    <col min="15" max="15" width="12.54296875" bestFit="1" customWidth="1"/>
    <col min="16" max="16" width="5.453125" bestFit="1" customWidth="1"/>
    <col min="17" max="17" width="26" bestFit="1" customWidth="1"/>
    <col min="18" max="18" width="16.453125" bestFit="1" customWidth="1"/>
    <col min="19" max="20" width="17.26953125" bestFit="1" customWidth="1"/>
    <col min="21" max="26" width="20.1796875" bestFit="1" customWidth="1"/>
    <col min="27" max="27" width="20.1796875" style="188" bestFit="1" customWidth="1"/>
    <col min="28" max="30" width="20.1796875" bestFit="1" customWidth="1"/>
    <col min="31" max="31" width="62" bestFit="1" customWidth="1"/>
    <col min="32" max="32" width="12" style="217" bestFit="1" customWidth="1"/>
    <col min="33" max="36" width="17.26953125" bestFit="1" customWidth="1"/>
    <col min="37" max="37" width="17.81640625" style="228" customWidth="1"/>
    <col min="38" max="38" width="16.1796875" customWidth="1"/>
    <col min="39" max="39" width="4.453125" style="188" customWidth="1"/>
    <col min="40" max="40" width="16.1796875" customWidth="1"/>
    <col min="41" max="41" width="81.1796875" bestFit="1" customWidth="1"/>
    <col min="42" max="42" width="6.81640625" style="188" bestFit="1" customWidth="1"/>
    <col min="43" max="43" width="7.81640625" style="188" bestFit="1" customWidth="1"/>
    <col min="44" max="44" width="10.7265625" bestFit="1" customWidth="1"/>
    <col min="45" max="45" width="16.453125" bestFit="1" customWidth="1"/>
    <col min="46" max="47" width="16.1796875" customWidth="1"/>
    <col min="48" max="48" width="81.1796875" bestFit="1" customWidth="1"/>
    <col min="49" max="49" width="18.81640625" bestFit="1" customWidth="1"/>
    <col min="50" max="50" width="15" bestFit="1" customWidth="1"/>
    <col min="51" max="51" width="81.1796875" bestFit="1" customWidth="1"/>
    <col min="52" max="52" width="16.453125" bestFit="1" customWidth="1"/>
    <col min="53" max="53" width="20.54296875" bestFit="1" customWidth="1"/>
    <col min="54" max="54" width="20.1796875" bestFit="1" customWidth="1"/>
    <col min="55" max="55" width="20.54296875" bestFit="1" customWidth="1"/>
    <col min="56" max="58" width="17.453125" customWidth="1"/>
    <col min="59" max="62" width="20.1796875" customWidth="1"/>
    <col min="63" max="65" width="9.26953125" customWidth="1"/>
    <col min="66" max="66" width="11.453125" customWidth="1"/>
    <col min="67" max="67" width="15.54296875" customWidth="1"/>
    <col min="68" max="68" width="11.1796875" customWidth="1"/>
    <col min="69" max="69" width="4.26953125" customWidth="1"/>
    <col min="70" max="70" width="22.54296875" customWidth="1"/>
    <col min="71" max="71" width="9" customWidth="1"/>
    <col min="72" max="73" width="15.54296875" customWidth="1"/>
    <col min="74" max="74" width="17.81640625" customWidth="1"/>
    <col min="75" max="83" width="16.1796875" customWidth="1"/>
    <col min="84" max="84" width="14.1796875" customWidth="1"/>
    <col min="85" max="85" width="10.81640625" customWidth="1"/>
    <col min="86" max="89" width="15.54296875" customWidth="1"/>
    <col min="90" max="90" width="16.1796875" customWidth="1"/>
    <col min="91" max="91" width="14.1796875" customWidth="1"/>
    <col min="92" max="92" width="10.81640625" customWidth="1"/>
    <col min="93" max="96" width="15.54296875" customWidth="1"/>
    <col min="97" max="97" width="16.1796875" customWidth="1"/>
    <col min="98" max="98" width="14.1796875" customWidth="1"/>
    <col min="99" max="99" width="10.81640625" customWidth="1"/>
    <col min="100" max="103" width="15.54296875" customWidth="1"/>
    <col min="104" max="107" width="20.1796875" customWidth="1"/>
    <col min="108" max="110" width="9.26953125" customWidth="1"/>
    <col min="111" max="111" width="11.453125" customWidth="1"/>
    <col min="112" max="112" width="15.54296875" customWidth="1"/>
    <col min="113" max="113" width="11.1796875" customWidth="1"/>
    <col min="114" max="114" width="4.26953125" customWidth="1"/>
    <col min="115" max="115" width="22.54296875" customWidth="1"/>
    <col min="116" max="116" width="9" customWidth="1"/>
    <col min="117" max="118" width="15.54296875" customWidth="1"/>
    <col min="119" max="119" width="17.81640625" customWidth="1"/>
    <col min="120" max="128" width="16.1796875" customWidth="1"/>
    <col min="129" max="129" width="14.1796875" customWidth="1"/>
    <col min="130" max="130" width="10.81640625" customWidth="1"/>
    <col min="131" max="134" width="15.54296875" customWidth="1"/>
    <col min="135" max="135" width="12" customWidth="1"/>
    <col min="136" max="136" width="3.26953125" customWidth="1"/>
    <col min="137" max="137" width="16.1796875" customWidth="1"/>
    <col min="138" max="138" width="3.26953125" customWidth="1"/>
    <col min="139" max="139" width="16.1796875" customWidth="1"/>
    <col min="140" max="140" width="3.26953125" customWidth="1"/>
    <col min="141" max="141" width="16.1796875" customWidth="1"/>
    <col min="142" max="142" width="3.26953125" customWidth="1"/>
    <col min="143" max="143" width="16.1796875" bestFit="1" customWidth="1"/>
    <col min="144" max="144" width="3.26953125" customWidth="1"/>
    <col min="145" max="145" width="16.1796875" customWidth="1"/>
    <col min="146" max="146" width="3.26953125" customWidth="1"/>
    <col min="147" max="147" width="16.1796875" customWidth="1"/>
    <col min="148" max="148" width="3.26953125" customWidth="1"/>
    <col min="149" max="149" width="53.81640625" customWidth="1"/>
    <col min="150" max="150" width="10.81640625" customWidth="1"/>
    <col min="151" max="151" width="15.54296875" customWidth="1"/>
    <col min="152" max="152" width="3.26953125" customWidth="1"/>
    <col min="153" max="153" width="15.54296875" customWidth="1"/>
    <col min="154" max="154" width="3.26953125" customWidth="1"/>
    <col min="155" max="155" width="15.54296875" bestFit="1" customWidth="1"/>
    <col min="156" max="156" width="3.26953125" customWidth="1"/>
    <col min="157" max="157" width="15.54296875" bestFit="1" customWidth="1"/>
    <col min="158" max="158" width="3.26953125" customWidth="1"/>
  </cols>
  <sheetData>
    <row r="1" spans="1:153" s="221" customFormat="1">
      <c r="B1" s="221" t="s">
        <v>11851</v>
      </c>
      <c r="AA1" s="226"/>
      <c r="AF1" s="117"/>
      <c r="AK1" s="227"/>
      <c r="AM1" s="226"/>
      <c r="AO1" s="221" t="s">
        <v>12228</v>
      </c>
      <c r="AP1" s="226"/>
      <c r="AQ1" s="226"/>
      <c r="AV1" s="221" t="s">
        <v>6917</v>
      </c>
      <c r="AY1" s="221" t="s">
        <v>12442</v>
      </c>
    </row>
    <row r="2" spans="1:153" s="221" customFormat="1">
      <c r="B2" s="221" t="s">
        <v>11331</v>
      </c>
      <c r="AA2" s="226"/>
      <c r="AF2" s="117"/>
      <c r="AK2" s="227"/>
      <c r="AM2" s="226"/>
      <c r="AO2" s="221" t="s">
        <v>4521</v>
      </c>
      <c r="AP2" s="226"/>
      <c r="AQ2" s="226"/>
      <c r="AV2" s="221" t="s">
        <v>1505</v>
      </c>
      <c r="AY2" s="221" t="s">
        <v>8184</v>
      </c>
    </row>
    <row r="3" spans="1:153" s="221" customFormat="1">
      <c r="C3" s="221" t="s">
        <v>1456</v>
      </c>
      <c r="D3" s="221" t="s">
        <v>11332</v>
      </c>
      <c r="E3" s="221" t="s">
        <v>11333</v>
      </c>
      <c r="F3" s="221" t="s">
        <v>11334</v>
      </c>
      <c r="G3" s="221" t="s">
        <v>11335</v>
      </c>
      <c r="H3" s="221" t="s">
        <v>11336</v>
      </c>
      <c r="I3" s="221" t="s">
        <v>11337</v>
      </c>
      <c r="J3" s="221" t="s">
        <v>11338</v>
      </c>
      <c r="K3" s="221" t="s">
        <v>11338</v>
      </c>
      <c r="L3" s="221" t="s">
        <v>11338</v>
      </c>
      <c r="M3" s="221" t="s">
        <v>11341</v>
      </c>
      <c r="N3" s="221" t="s">
        <v>11335</v>
      </c>
      <c r="O3" s="221" t="s">
        <v>1471</v>
      </c>
      <c r="P3" s="221" t="s">
        <v>11343</v>
      </c>
      <c r="Q3" s="221" t="s">
        <v>11344</v>
      </c>
      <c r="R3" s="221" t="s">
        <v>1472</v>
      </c>
      <c r="S3" s="221" t="s">
        <v>11335</v>
      </c>
      <c r="T3" s="221" t="s">
        <v>11335</v>
      </c>
      <c r="U3" s="221" t="s">
        <v>11346</v>
      </c>
      <c r="V3" s="221" t="s">
        <v>2194</v>
      </c>
      <c r="W3" s="221" t="s">
        <v>2194</v>
      </c>
      <c r="X3" s="221" t="s">
        <v>2194</v>
      </c>
      <c r="Y3" s="221" t="s">
        <v>2194</v>
      </c>
      <c r="Z3" s="221" t="s">
        <v>2194</v>
      </c>
      <c r="AA3" s="226" t="s">
        <v>2194</v>
      </c>
      <c r="AB3" s="221" t="s">
        <v>2194</v>
      </c>
      <c r="AC3" s="221" t="s">
        <v>2194</v>
      </c>
      <c r="AD3" s="221" t="s">
        <v>2194</v>
      </c>
      <c r="AE3" s="221" t="s">
        <v>2195</v>
      </c>
      <c r="AF3" s="117" t="s">
        <v>11347</v>
      </c>
      <c r="AG3" s="221" t="s">
        <v>11334</v>
      </c>
      <c r="AH3" s="221" t="s">
        <v>11336</v>
      </c>
      <c r="AI3" s="221" t="s">
        <v>11334</v>
      </c>
      <c r="AJ3" s="221" t="s">
        <v>11336</v>
      </c>
      <c r="AK3" s="227"/>
      <c r="AM3" s="226"/>
      <c r="AP3" s="226" t="s">
        <v>4522</v>
      </c>
      <c r="AQ3" s="226" t="s">
        <v>4523</v>
      </c>
      <c r="AR3" s="221" t="s">
        <v>1478</v>
      </c>
      <c r="AS3" s="221" t="s">
        <v>1472</v>
      </c>
      <c r="AW3" s="221" t="s">
        <v>6918</v>
      </c>
      <c r="AZ3" s="221" t="s">
        <v>1472</v>
      </c>
      <c r="BA3" s="221" t="s">
        <v>2194</v>
      </c>
      <c r="BB3" s="221" t="s">
        <v>2194</v>
      </c>
      <c r="BC3" s="221" t="s">
        <v>2194</v>
      </c>
    </row>
    <row r="4" spans="1:153" s="221" customFormat="1">
      <c r="C4" s="221" t="s">
        <v>1468</v>
      </c>
      <c r="D4" s="221" t="s">
        <v>1468</v>
      </c>
      <c r="E4" s="221" t="s">
        <v>1468</v>
      </c>
      <c r="F4" s="221" t="s">
        <v>1468</v>
      </c>
      <c r="G4" s="221" t="s">
        <v>1468</v>
      </c>
      <c r="H4" s="221" t="s">
        <v>1468</v>
      </c>
      <c r="I4" s="221" t="s">
        <v>1468</v>
      </c>
      <c r="J4" s="221" t="s">
        <v>11335</v>
      </c>
      <c r="K4" s="221" t="s">
        <v>11335</v>
      </c>
      <c r="L4" s="221" t="s">
        <v>11335</v>
      </c>
      <c r="N4" s="221" t="s">
        <v>1468</v>
      </c>
      <c r="S4" s="221" t="s">
        <v>1468</v>
      </c>
      <c r="T4" s="221" t="s">
        <v>1468</v>
      </c>
      <c r="V4" s="221" t="s">
        <v>1469</v>
      </c>
      <c r="W4" s="221" t="s">
        <v>1469</v>
      </c>
      <c r="X4" s="221" t="s">
        <v>1469</v>
      </c>
      <c r="Y4" s="221" t="s">
        <v>1469</v>
      </c>
      <c r="Z4" s="221" t="s">
        <v>1469</v>
      </c>
      <c r="AA4" s="226" t="s">
        <v>1469</v>
      </c>
      <c r="AB4" s="221" t="s">
        <v>1469</v>
      </c>
      <c r="AC4" s="221" t="s">
        <v>1469</v>
      </c>
      <c r="AD4" s="221" t="s">
        <v>1469</v>
      </c>
      <c r="AF4" s="117"/>
      <c r="AG4" s="221" t="s">
        <v>1468</v>
      </c>
      <c r="AH4" s="221" t="s">
        <v>1468</v>
      </c>
      <c r="AI4" s="221" t="s">
        <v>1468</v>
      </c>
      <c r="AJ4" s="221" t="s">
        <v>1468</v>
      </c>
      <c r="AK4" s="227"/>
      <c r="AM4" s="226"/>
      <c r="AN4" s="221" t="str">
        <f>AS4</f>
        <v>LU0289739699</v>
      </c>
      <c r="AO4" s="221" t="s">
        <v>6788</v>
      </c>
      <c r="AP4" s="226"/>
      <c r="AQ4" s="226">
        <v>683.96</v>
      </c>
      <c r="AR4" s="227">
        <v>45783</v>
      </c>
      <c r="AS4" s="221" t="s">
        <v>4242</v>
      </c>
      <c r="AW4" s="221" t="s">
        <v>1468</v>
      </c>
      <c r="BA4" s="221" t="s">
        <v>1469</v>
      </c>
      <c r="BB4" s="221" t="s">
        <v>1469</v>
      </c>
      <c r="BC4" s="221" t="s">
        <v>1469</v>
      </c>
      <c r="DO4" s="227"/>
      <c r="EG4" s="227"/>
    </row>
    <row r="5" spans="1:153" s="221" customFormat="1">
      <c r="C5" s="221" t="s">
        <v>1469</v>
      </c>
      <c r="D5" s="221" t="s">
        <v>1469</v>
      </c>
      <c r="E5" s="221" t="s">
        <v>1469</v>
      </c>
      <c r="F5" s="221" t="s">
        <v>1469</v>
      </c>
      <c r="G5" s="221" t="s">
        <v>1469</v>
      </c>
      <c r="H5" s="221" t="s">
        <v>1469</v>
      </c>
      <c r="I5" s="221" t="s">
        <v>1469</v>
      </c>
      <c r="J5" s="221" t="s">
        <v>11339</v>
      </c>
      <c r="K5" s="221" t="s">
        <v>11339</v>
      </c>
      <c r="L5" s="221" t="s">
        <v>11339</v>
      </c>
      <c r="N5" s="221" t="s">
        <v>2144</v>
      </c>
      <c r="S5" s="221" t="s">
        <v>11345</v>
      </c>
      <c r="T5" s="221" t="s">
        <v>2188</v>
      </c>
      <c r="V5" s="227">
        <v>42005</v>
      </c>
      <c r="W5" s="227">
        <v>42370</v>
      </c>
      <c r="X5" s="227">
        <v>42736</v>
      </c>
      <c r="Y5" s="227">
        <v>43101</v>
      </c>
      <c r="Z5" s="227">
        <v>43466</v>
      </c>
      <c r="AA5" s="227">
        <v>43831</v>
      </c>
      <c r="AB5" s="227">
        <v>44197</v>
      </c>
      <c r="AC5" s="227">
        <v>44562</v>
      </c>
      <c r="AD5" s="227">
        <v>44927</v>
      </c>
      <c r="AE5" s="227"/>
      <c r="AF5" s="117"/>
      <c r="AG5" s="227" t="s">
        <v>2188</v>
      </c>
      <c r="AH5" s="227" t="s">
        <v>2188</v>
      </c>
      <c r="AI5" s="227" t="s">
        <v>11345</v>
      </c>
      <c r="AJ5" s="227" t="s">
        <v>11345</v>
      </c>
      <c r="AK5" s="227"/>
      <c r="AL5" s="227"/>
      <c r="AM5" s="226"/>
      <c r="AN5" s="221" t="str">
        <f t="shared" ref="AN5:AN68" si="0">AS5</f>
        <v>SG9999000368</v>
      </c>
      <c r="AO5" s="227" t="s">
        <v>8646</v>
      </c>
      <c r="AP5" s="226"/>
      <c r="AQ5" s="226">
        <v>3.03</v>
      </c>
      <c r="AR5" s="227">
        <v>45782</v>
      </c>
      <c r="AS5" s="227" t="s">
        <v>562</v>
      </c>
      <c r="AT5" s="227"/>
      <c r="AU5" s="227"/>
      <c r="AV5" s="227"/>
      <c r="AW5" s="227" t="s">
        <v>1469</v>
      </c>
      <c r="AX5" s="227"/>
      <c r="AY5" s="227"/>
      <c r="AZ5" s="227"/>
      <c r="BA5" s="227">
        <v>41426</v>
      </c>
      <c r="BB5" s="227">
        <v>40756</v>
      </c>
      <c r="BC5" s="227">
        <v>39692</v>
      </c>
      <c r="BD5" s="227"/>
      <c r="BE5" s="227"/>
      <c r="BF5" s="227"/>
      <c r="BG5" s="227"/>
      <c r="BH5" s="227"/>
      <c r="BI5" s="227"/>
      <c r="BJ5" s="227"/>
      <c r="BK5" s="227"/>
      <c r="BL5" s="227"/>
      <c r="BM5" s="227"/>
      <c r="BN5" s="227"/>
      <c r="BO5" s="227"/>
      <c r="BP5" s="227"/>
      <c r="BQ5" s="227"/>
      <c r="BR5" s="227"/>
      <c r="BS5" s="227"/>
      <c r="BT5" s="227"/>
      <c r="BU5" s="227"/>
      <c r="BV5" s="227"/>
      <c r="BW5" s="227"/>
      <c r="BX5" s="227"/>
      <c r="BY5" s="227"/>
      <c r="BZ5" s="227"/>
      <c r="CA5" s="227"/>
      <c r="CB5" s="227"/>
      <c r="CC5" s="227"/>
      <c r="CD5" s="227"/>
      <c r="CE5" s="227"/>
      <c r="CF5" s="227"/>
      <c r="CG5" s="227"/>
      <c r="CH5" s="227"/>
      <c r="CI5" s="227"/>
      <c r="CJ5" s="227"/>
      <c r="CK5" s="227"/>
      <c r="CL5" s="227"/>
      <c r="CM5" s="227"/>
      <c r="CN5" s="227"/>
      <c r="CO5" s="227"/>
      <c r="CP5" s="227"/>
      <c r="CQ5" s="227"/>
      <c r="CR5" s="227"/>
      <c r="CS5" s="227"/>
      <c r="CT5" s="227"/>
      <c r="CU5" s="227"/>
      <c r="CV5" s="227"/>
      <c r="CW5" s="227"/>
      <c r="CX5" s="227"/>
      <c r="CY5" s="227"/>
      <c r="CZ5" s="227"/>
      <c r="DA5" s="227"/>
      <c r="DB5" s="227"/>
      <c r="DC5" s="227"/>
      <c r="DD5" s="227"/>
      <c r="DE5" s="227"/>
      <c r="DF5" s="227"/>
      <c r="DH5" s="227"/>
      <c r="DI5" s="227"/>
      <c r="DJ5" s="227"/>
      <c r="DL5" s="227"/>
      <c r="DM5" s="227"/>
      <c r="DN5" s="227"/>
      <c r="DO5" s="227"/>
      <c r="DP5" s="227"/>
      <c r="DQ5" s="227"/>
      <c r="DR5" s="227"/>
      <c r="DS5" s="227"/>
      <c r="DT5" s="227"/>
      <c r="DU5" s="227"/>
      <c r="DV5" s="227"/>
      <c r="DW5" s="227"/>
      <c r="DX5" s="227"/>
      <c r="DY5" s="227"/>
      <c r="DZ5" s="227"/>
      <c r="EA5" s="227"/>
      <c r="EB5" s="227"/>
      <c r="EC5" s="227"/>
      <c r="EE5" s="227"/>
      <c r="EG5" s="227"/>
      <c r="EI5" s="227"/>
      <c r="EK5" s="227"/>
      <c r="EM5" s="227"/>
      <c r="EO5" s="227"/>
      <c r="EP5" s="227"/>
      <c r="EQ5" s="227"/>
      <c r="ER5" s="227"/>
      <c r="ES5" s="227"/>
      <c r="ET5" s="227"/>
      <c r="EU5" s="227"/>
      <c r="EV5" s="227"/>
      <c r="EW5" s="227"/>
    </row>
    <row r="6" spans="1:153" s="221" customFormat="1">
      <c r="C6" s="221" t="s">
        <v>12452</v>
      </c>
      <c r="D6" s="221" t="s">
        <v>12452</v>
      </c>
      <c r="E6" s="221" t="s">
        <v>12452</v>
      </c>
      <c r="F6" s="221" t="s">
        <v>12452</v>
      </c>
      <c r="G6" s="221" t="s">
        <v>12452</v>
      </c>
      <c r="H6" s="221" t="s">
        <v>12452</v>
      </c>
      <c r="I6" s="221" t="s">
        <v>12452</v>
      </c>
      <c r="J6" s="221" t="s">
        <v>1489</v>
      </c>
      <c r="K6" s="221" t="s">
        <v>11340</v>
      </c>
      <c r="L6" s="221" t="s">
        <v>1465</v>
      </c>
      <c r="N6" s="221" t="s">
        <v>11342</v>
      </c>
      <c r="S6" s="221" t="s">
        <v>11342</v>
      </c>
      <c r="T6" s="221" t="s">
        <v>11342</v>
      </c>
      <c r="V6" s="221" t="s">
        <v>1470</v>
      </c>
      <c r="W6" s="221" t="s">
        <v>1470</v>
      </c>
      <c r="X6" s="221" t="s">
        <v>1470</v>
      </c>
      <c r="Y6" s="227" t="s">
        <v>1470</v>
      </c>
      <c r="Z6" s="227" t="s">
        <v>1470</v>
      </c>
      <c r="AA6" s="227" t="s">
        <v>1470</v>
      </c>
      <c r="AB6" s="227" t="s">
        <v>1470</v>
      </c>
      <c r="AC6" s="227" t="s">
        <v>1470</v>
      </c>
      <c r="AD6" s="227" t="s">
        <v>1470</v>
      </c>
      <c r="AE6" s="227"/>
      <c r="AF6" s="117"/>
      <c r="AG6" s="227" t="s">
        <v>11342</v>
      </c>
      <c r="AH6" s="227" t="s">
        <v>11342</v>
      </c>
      <c r="AI6" s="227" t="s">
        <v>11342</v>
      </c>
      <c r="AJ6" s="227" t="s">
        <v>11342</v>
      </c>
      <c r="AK6" s="227"/>
      <c r="AM6" s="226"/>
      <c r="AN6" s="221" t="str">
        <f t="shared" si="0"/>
        <v>SG9999002984</v>
      </c>
      <c r="AO6" s="221" t="s">
        <v>8647</v>
      </c>
      <c r="AP6" s="226"/>
      <c r="AQ6" s="226">
        <v>2.6</v>
      </c>
      <c r="AR6" s="227">
        <v>45782</v>
      </c>
      <c r="AS6" s="221" t="s">
        <v>561</v>
      </c>
      <c r="AW6" s="221" t="s">
        <v>2031</v>
      </c>
      <c r="BA6" s="221" t="s">
        <v>1470</v>
      </c>
      <c r="BB6" s="221" t="s">
        <v>1470</v>
      </c>
      <c r="BC6" s="221" t="s">
        <v>1470</v>
      </c>
      <c r="EG6" s="227"/>
    </row>
    <row r="7" spans="1:153" s="221" customFormat="1">
      <c r="J7" s="227">
        <v>44681</v>
      </c>
      <c r="K7" s="227">
        <v>44681</v>
      </c>
      <c r="L7" s="227">
        <v>44681</v>
      </c>
      <c r="M7" s="227"/>
      <c r="N7" s="227"/>
      <c r="O7" s="227"/>
      <c r="P7" s="227"/>
      <c r="Q7" s="227"/>
      <c r="V7" s="221" t="s">
        <v>12453</v>
      </c>
      <c r="W7" s="221" t="s">
        <v>12454</v>
      </c>
      <c r="X7" s="221" t="s">
        <v>12455</v>
      </c>
      <c r="Y7" s="227" t="s">
        <v>12456</v>
      </c>
      <c r="Z7" s="227" t="s">
        <v>12457</v>
      </c>
      <c r="AA7" s="227" t="s">
        <v>12458</v>
      </c>
      <c r="AB7" s="227" t="s">
        <v>12459</v>
      </c>
      <c r="AC7" s="227" t="s">
        <v>12460</v>
      </c>
      <c r="AD7" s="227" t="s">
        <v>12461</v>
      </c>
      <c r="AE7" s="227"/>
      <c r="AF7" s="117"/>
      <c r="AG7" s="227"/>
      <c r="AH7" s="227"/>
      <c r="AI7" s="227"/>
      <c r="AJ7" s="227"/>
      <c r="AK7" s="227"/>
      <c r="AM7" s="226"/>
      <c r="AN7" s="221" t="str">
        <f t="shared" si="0"/>
        <v>SG9999000392</v>
      </c>
      <c r="AO7" s="221" t="s">
        <v>8648</v>
      </c>
      <c r="AP7" s="226"/>
      <c r="AQ7" s="226">
        <v>2.04</v>
      </c>
      <c r="AR7" s="227">
        <v>45782</v>
      </c>
      <c r="AS7" s="221" t="s">
        <v>563</v>
      </c>
      <c r="AV7" s="221" t="s">
        <v>1506</v>
      </c>
      <c r="AW7" s="221">
        <v>-0.27</v>
      </c>
      <c r="BA7" s="221" t="s">
        <v>12449</v>
      </c>
      <c r="BB7" s="221" t="s">
        <v>12450</v>
      </c>
      <c r="BC7" s="221" t="s">
        <v>12451</v>
      </c>
      <c r="BK7" s="227"/>
      <c r="BL7" s="227"/>
      <c r="BM7" s="227"/>
      <c r="BR7" s="227"/>
      <c r="BS7" s="227"/>
      <c r="BT7" s="227"/>
      <c r="BY7" s="227"/>
      <c r="BZ7" s="227"/>
      <c r="CA7" s="227"/>
      <c r="DD7" s="227"/>
      <c r="DE7" s="227"/>
      <c r="DF7" s="227"/>
      <c r="EG7" s="227"/>
    </row>
    <row r="8" spans="1:153" s="221" customFormat="1">
      <c r="A8" s="221">
        <f>R8</f>
        <v>0</v>
      </c>
      <c r="J8" s="221" t="s">
        <v>1470</v>
      </c>
      <c r="K8" s="221" t="s">
        <v>1470</v>
      </c>
      <c r="L8" s="221" t="s">
        <v>1470</v>
      </c>
      <c r="Y8" s="226"/>
      <c r="Z8" s="226"/>
      <c r="AA8" s="226"/>
      <c r="AB8" s="226"/>
      <c r="AC8" s="226"/>
      <c r="AD8" s="226"/>
      <c r="AE8" s="226"/>
      <c r="AF8" s="117"/>
      <c r="AG8" s="226"/>
      <c r="AH8" s="226"/>
      <c r="AI8" s="226"/>
      <c r="AJ8" s="226"/>
      <c r="AK8" s="227"/>
      <c r="AM8" s="226"/>
      <c r="AN8" s="221" t="str">
        <f t="shared" si="0"/>
        <v>SG9999002042</v>
      </c>
      <c r="AO8" s="221" t="s">
        <v>8649</v>
      </c>
      <c r="AP8" s="226"/>
      <c r="AQ8" s="226">
        <v>2.19</v>
      </c>
      <c r="AR8" s="227">
        <v>45782</v>
      </c>
      <c r="AS8" s="221" t="s">
        <v>564</v>
      </c>
      <c r="AV8" s="221" t="s">
        <v>1507</v>
      </c>
      <c r="AW8" s="221">
        <v>1.21</v>
      </c>
      <c r="AX8" s="221" t="str">
        <f>AZ8</f>
        <v>LU0289739699</v>
      </c>
      <c r="AY8" s="221" t="s">
        <v>6788</v>
      </c>
      <c r="AZ8" s="221" t="s">
        <v>4242</v>
      </c>
      <c r="BA8" s="221">
        <v>-0.3</v>
      </c>
      <c r="BB8" s="221">
        <v>-6.69</v>
      </c>
      <c r="BC8" s="221">
        <v>-2.2400000000000002</v>
      </c>
      <c r="EG8" s="227"/>
    </row>
    <row r="9" spans="1:153" s="221" customFormat="1">
      <c r="J9" s="227">
        <v>45777</v>
      </c>
      <c r="K9" s="227">
        <v>45777</v>
      </c>
      <c r="L9" s="227">
        <v>45777</v>
      </c>
      <c r="M9" s="227"/>
      <c r="N9" s="227"/>
      <c r="O9" s="227"/>
      <c r="P9" s="227"/>
      <c r="Q9" s="227"/>
      <c r="Y9" s="226"/>
      <c r="Z9" s="226"/>
      <c r="AA9" s="226"/>
      <c r="AB9" s="226"/>
      <c r="AC9" s="226"/>
      <c r="AD9" s="226"/>
      <c r="AE9" s="226"/>
      <c r="AF9" s="117"/>
      <c r="AG9" s="226"/>
      <c r="AH9" s="226"/>
      <c r="AI9" s="226"/>
      <c r="AJ9" s="226"/>
      <c r="AK9" s="227"/>
      <c r="AM9" s="226"/>
      <c r="AN9" s="221" t="str">
        <f t="shared" si="0"/>
        <v>SG9999001663</v>
      </c>
      <c r="AO9" s="221" t="s">
        <v>8650</v>
      </c>
      <c r="AP9" s="226"/>
      <c r="AQ9" s="226">
        <v>5.35</v>
      </c>
      <c r="AR9" s="227">
        <v>45782</v>
      </c>
      <c r="AS9" s="221" t="s">
        <v>568</v>
      </c>
      <c r="AV9" s="221" t="s">
        <v>1508</v>
      </c>
      <c r="AW9" s="221">
        <v>0.14000000000000001</v>
      </c>
      <c r="AX9" s="221" t="str">
        <f t="shared" ref="AX9:AX72" si="1">AZ9</f>
        <v>SG9999000368</v>
      </c>
      <c r="AY9" s="221" t="s">
        <v>8646</v>
      </c>
      <c r="AZ9" s="221" t="s">
        <v>562</v>
      </c>
      <c r="BA9" s="221">
        <v>-5.86</v>
      </c>
      <c r="BB9" s="221">
        <v>-6.32</v>
      </c>
      <c r="BC9" s="221">
        <v>-8.0399999999999991</v>
      </c>
      <c r="BK9" s="227"/>
      <c r="BL9" s="227"/>
      <c r="BM9" s="227"/>
      <c r="BR9" s="227"/>
      <c r="BS9" s="227"/>
      <c r="BT9" s="227"/>
      <c r="BY9" s="227"/>
      <c r="BZ9" s="227"/>
      <c r="CA9" s="227"/>
      <c r="DD9" s="227"/>
      <c r="DE9" s="227"/>
      <c r="DF9" s="227"/>
      <c r="EG9" s="227"/>
    </row>
    <row r="10" spans="1:153" s="221" customFormat="1">
      <c r="A10" s="221" t="str">
        <f>R10</f>
        <v>LU0289739699</v>
      </c>
      <c r="B10" s="221" t="s">
        <v>6788</v>
      </c>
      <c r="C10" s="221">
        <v>-7.39</v>
      </c>
      <c r="D10" s="221">
        <v>-0.37</v>
      </c>
      <c r="E10" s="221">
        <v>-10.42</v>
      </c>
      <c r="F10" s="221">
        <v>-9.07</v>
      </c>
      <c r="G10" s="221">
        <v>1.39</v>
      </c>
      <c r="H10" s="226">
        <v>5.07</v>
      </c>
      <c r="I10" s="221">
        <v>7.36</v>
      </c>
      <c r="J10" s="221">
        <v>0.91</v>
      </c>
      <c r="K10" s="221">
        <v>11.49</v>
      </c>
      <c r="L10" s="221">
        <v>0</v>
      </c>
      <c r="M10" s="221">
        <v>4173.5</v>
      </c>
      <c r="N10" s="221">
        <v>-14.01</v>
      </c>
      <c r="P10" s="221">
        <v>1.94</v>
      </c>
      <c r="Q10" s="221" t="s">
        <v>11348</v>
      </c>
      <c r="R10" s="221" t="s">
        <v>4242</v>
      </c>
      <c r="S10" s="221">
        <v>86.22</v>
      </c>
      <c r="T10" s="221">
        <v>92.31</v>
      </c>
      <c r="U10" s="221">
        <v>12</v>
      </c>
      <c r="V10" s="221">
        <v>15.44</v>
      </c>
      <c r="W10" s="221">
        <v>-3.45</v>
      </c>
      <c r="X10" s="221">
        <v>15.99</v>
      </c>
      <c r="Y10" s="226">
        <v>6.24</v>
      </c>
      <c r="Z10" s="226">
        <v>18.45</v>
      </c>
      <c r="AA10" s="226">
        <v>16.43</v>
      </c>
      <c r="AB10" s="226">
        <v>25.78</v>
      </c>
      <c r="AC10" s="226">
        <v>-10.91</v>
      </c>
      <c r="AD10" s="226">
        <v>7.76</v>
      </c>
      <c r="AE10" s="226" t="s">
        <v>11349</v>
      </c>
      <c r="AF10" s="117">
        <v>39125</v>
      </c>
      <c r="AG10" s="226">
        <v>113.4</v>
      </c>
      <c r="AH10" s="226">
        <v>108.74</v>
      </c>
      <c r="AI10" s="226">
        <v>127.88</v>
      </c>
      <c r="AJ10" s="226">
        <v>84.46</v>
      </c>
      <c r="AK10" s="227"/>
      <c r="AM10" s="226"/>
      <c r="AN10" s="221" t="str">
        <f t="shared" si="0"/>
        <v>SG9999000426</v>
      </c>
      <c r="AO10" s="221" t="s">
        <v>8651</v>
      </c>
      <c r="AP10" s="226"/>
      <c r="AQ10" s="226">
        <v>3.92</v>
      </c>
      <c r="AR10" s="227">
        <v>45782</v>
      </c>
      <c r="AS10" s="221" t="s">
        <v>569</v>
      </c>
      <c r="AV10" s="221" t="s">
        <v>4690</v>
      </c>
      <c r="AW10" s="221">
        <v>-1.37</v>
      </c>
      <c r="AX10" s="221" t="str">
        <f t="shared" si="1"/>
        <v>SG9999002984</v>
      </c>
      <c r="AY10" s="221" t="s">
        <v>8647</v>
      </c>
      <c r="AZ10" s="221" t="s">
        <v>561</v>
      </c>
      <c r="BA10" s="221">
        <v>-7.69</v>
      </c>
      <c r="BB10" s="221">
        <v>-8</v>
      </c>
      <c r="BC10" s="221">
        <v>-4.93</v>
      </c>
      <c r="EG10" s="227"/>
    </row>
    <row r="11" spans="1:153" s="221" customFormat="1">
      <c r="A11" s="221" t="str">
        <f t="shared" ref="A11:A74" si="2">R11</f>
        <v>SG9999000368</v>
      </c>
      <c r="B11" s="221" t="s">
        <v>8646</v>
      </c>
      <c r="C11" s="221">
        <v>2.76</v>
      </c>
      <c r="D11" s="221">
        <v>-0.25</v>
      </c>
      <c r="E11" s="221">
        <v>0.22</v>
      </c>
      <c r="F11" s="221">
        <v>6.85</v>
      </c>
      <c r="G11" s="221">
        <v>-5.88</v>
      </c>
      <c r="H11" s="226">
        <v>-4.78</v>
      </c>
      <c r="I11" s="221">
        <v>-0.75</v>
      </c>
      <c r="J11" s="221">
        <v>1.28</v>
      </c>
      <c r="K11" s="221">
        <v>28.25</v>
      </c>
      <c r="L11" s="221">
        <v>-0.03</v>
      </c>
      <c r="M11" s="221">
        <v>63.7</v>
      </c>
      <c r="N11" s="221">
        <v>-41.52</v>
      </c>
      <c r="Q11" s="221" t="s">
        <v>11348</v>
      </c>
      <c r="R11" s="221" t="s">
        <v>562</v>
      </c>
      <c r="S11" s="221">
        <v>113.95</v>
      </c>
      <c r="T11" s="221">
        <v>144.32</v>
      </c>
      <c r="U11" s="221">
        <v>0</v>
      </c>
      <c r="V11" s="221">
        <v>-0.82</v>
      </c>
      <c r="W11" s="221">
        <v>2.39</v>
      </c>
      <c r="X11" s="221">
        <v>22.8</v>
      </c>
      <c r="Y11" s="226">
        <v>-10.32</v>
      </c>
      <c r="Z11" s="226">
        <v>22.36</v>
      </c>
      <c r="AA11" s="226">
        <v>34.25</v>
      </c>
      <c r="AB11" s="226">
        <v>-13</v>
      </c>
      <c r="AC11" s="226">
        <v>-26.11</v>
      </c>
      <c r="AD11" s="226">
        <v>-23.56</v>
      </c>
      <c r="AE11" s="226" t="s">
        <v>11350</v>
      </c>
      <c r="AF11" s="117">
        <v>37085</v>
      </c>
      <c r="AG11" s="226">
        <v>143.97</v>
      </c>
      <c r="AH11" s="226">
        <v>156.62</v>
      </c>
      <c r="AI11" s="226">
        <v>124.81</v>
      </c>
      <c r="AJ11" s="226">
        <v>110.05</v>
      </c>
      <c r="AK11" s="227"/>
      <c r="AM11" s="226"/>
      <c r="AN11" s="221" t="str">
        <f t="shared" si="0"/>
        <v>SG9999001887</v>
      </c>
      <c r="AO11" s="221" t="s">
        <v>8656</v>
      </c>
      <c r="AP11" s="226"/>
      <c r="AQ11" s="226">
        <v>3.5</v>
      </c>
      <c r="AR11" s="227">
        <v>45782</v>
      </c>
      <c r="AS11" s="221" t="s">
        <v>4273</v>
      </c>
      <c r="AV11" s="221" t="s">
        <v>1518</v>
      </c>
      <c r="AW11" s="221">
        <v>1.55</v>
      </c>
      <c r="AX11" s="221" t="str">
        <f t="shared" si="1"/>
        <v>SG9999000392</v>
      </c>
      <c r="AY11" s="221" t="s">
        <v>8648</v>
      </c>
      <c r="AZ11" s="221" t="s">
        <v>563</v>
      </c>
      <c r="BA11" s="221">
        <v>-5.17</v>
      </c>
      <c r="BB11" s="221">
        <v>-8.74</v>
      </c>
      <c r="BC11" s="221">
        <v>-8.7200000000000006</v>
      </c>
      <c r="DW11" s="227"/>
      <c r="EG11" s="227"/>
      <c r="ET11" s="227"/>
    </row>
    <row r="12" spans="1:153" s="221" customFormat="1">
      <c r="A12" s="221" t="str">
        <f t="shared" si="2"/>
        <v>SG9999002984</v>
      </c>
      <c r="B12" s="221" t="s">
        <v>8647</v>
      </c>
      <c r="C12" s="221">
        <v>-7.44</v>
      </c>
      <c r="D12" s="221">
        <v>7.07</v>
      </c>
      <c r="E12" s="221">
        <v>-6.2</v>
      </c>
      <c r="F12" s="221">
        <v>0.97</v>
      </c>
      <c r="G12" s="221">
        <v>3.05</v>
      </c>
      <c r="H12" s="226">
        <v>6.03</v>
      </c>
      <c r="I12" s="221">
        <v>2.29</v>
      </c>
      <c r="J12" s="221">
        <v>0.91</v>
      </c>
      <c r="K12" s="221">
        <v>13.94</v>
      </c>
      <c r="L12" s="221">
        <v>0</v>
      </c>
      <c r="M12" s="221">
        <v>25.8</v>
      </c>
      <c r="N12" s="221">
        <v>-17.97</v>
      </c>
      <c r="Q12" s="221" t="s">
        <v>11348</v>
      </c>
      <c r="R12" s="221" t="s">
        <v>561</v>
      </c>
      <c r="S12" s="221">
        <v>92.57</v>
      </c>
      <c r="T12" s="221">
        <v>105.56</v>
      </c>
      <c r="U12" s="221">
        <v>0</v>
      </c>
      <c r="V12" s="221">
        <v>-9.5</v>
      </c>
      <c r="W12" s="221">
        <v>2.89</v>
      </c>
      <c r="X12" s="221">
        <v>15.46</v>
      </c>
      <c r="Y12" s="226">
        <v>-10.78</v>
      </c>
      <c r="Z12" s="226">
        <v>13.94</v>
      </c>
      <c r="AA12" s="226">
        <v>11.63</v>
      </c>
      <c r="AB12" s="226">
        <v>14.14</v>
      </c>
      <c r="AC12" s="226">
        <v>-24</v>
      </c>
      <c r="AD12" s="226">
        <v>10.73</v>
      </c>
      <c r="AE12" s="226" t="s">
        <v>11351</v>
      </c>
      <c r="AF12" s="117">
        <v>38982</v>
      </c>
      <c r="AG12" s="226">
        <v>43.54</v>
      </c>
      <c r="AH12" s="226">
        <v>97.85</v>
      </c>
      <c r="AI12" s="226">
        <v>63.9</v>
      </c>
      <c r="AJ12" s="226">
        <v>86.31</v>
      </c>
      <c r="AK12" s="227"/>
      <c r="AM12" s="226"/>
      <c r="AN12" s="221" t="str">
        <f t="shared" si="0"/>
        <v>SG9999000442</v>
      </c>
      <c r="AO12" s="221" t="s">
        <v>8652</v>
      </c>
      <c r="AP12" s="226"/>
      <c r="AQ12" s="226">
        <v>5.75</v>
      </c>
      <c r="AR12" s="227">
        <v>45782</v>
      </c>
      <c r="AS12" s="221" t="s">
        <v>571</v>
      </c>
      <c r="AV12" s="221" t="s">
        <v>1509</v>
      </c>
      <c r="AW12" s="221">
        <v>8.48</v>
      </c>
      <c r="AX12" s="221" t="str">
        <f t="shared" si="1"/>
        <v>SG9999002042</v>
      </c>
      <c r="AY12" s="221" t="s">
        <v>8649</v>
      </c>
      <c r="AZ12" s="221" t="s">
        <v>564</v>
      </c>
      <c r="BA12" s="221">
        <v>-6.76</v>
      </c>
      <c r="BB12" s="221">
        <v>-8.14</v>
      </c>
      <c r="BC12" s="221">
        <v>-7.37</v>
      </c>
      <c r="EG12" s="227"/>
    </row>
    <row r="13" spans="1:153" s="221" customFormat="1">
      <c r="A13" s="221" t="str">
        <f t="shared" si="2"/>
        <v>SG9999000392</v>
      </c>
      <c r="B13" s="221" t="s">
        <v>8648</v>
      </c>
      <c r="C13" s="221">
        <v>2.34</v>
      </c>
      <c r="D13" s="221">
        <v>6.28</v>
      </c>
      <c r="E13" s="221">
        <v>-0.28000000000000003</v>
      </c>
      <c r="F13" s="221">
        <v>-3.69</v>
      </c>
      <c r="G13" s="221">
        <v>5.6</v>
      </c>
      <c r="H13" s="226">
        <v>5.15</v>
      </c>
      <c r="I13" s="221">
        <v>4.01</v>
      </c>
      <c r="J13" s="221">
        <v>1.0900000000000001</v>
      </c>
      <c r="K13" s="221">
        <v>15.82</v>
      </c>
      <c r="L13" s="221">
        <v>0.09</v>
      </c>
      <c r="M13" s="221">
        <v>55.1</v>
      </c>
      <c r="N13" s="221">
        <v>-15.64</v>
      </c>
      <c r="Q13" s="221" t="s">
        <v>11348</v>
      </c>
      <c r="R13" s="221" t="s">
        <v>563</v>
      </c>
      <c r="S13" s="221">
        <v>116.31</v>
      </c>
      <c r="T13" s="221">
        <v>112.01</v>
      </c>
      <c r="U13" s="221">
        <v>0</v>
      </c>
      <c r="V13" s="221">
        <v>-1.58</v>
      </c>
      <c r="W13" s="221">
        <v>0.12</v>
      </c>
      <c r="X13" s="221">
        <v>17.63</v>
      </c>
      <c r="Y13" s="226">
        <v>-11.26</v>
      </c>
      <c r="Z13" s="226">
        <v>29.91</v>
      </c>
      <c r="AA13" s="226">
        <v>16.75</v>
      </c>
      <c r="AB13" s="226">
        <v>11.37</v>
      </c>
      <c r="AC13" s="226">
        <v>-23.68</v>
      </c>
      <c r="AD13" s="226">
        <v>18.350000000000001</v>
      </c>
      <c r="AE13" s="226" t="s">
        <v>11352</v>
      </c>
      <c r="AF13" s="117">
        <v>36021</v>
      </c>
      <c r="AG13" s="226">
        <v>53.06</v>
      </c>
      <c r="AH13" s="226">
        <v>101.84</v>
      </c>
      <c r="AI13" s="226">
        <v>139.16</v>
      </c>
      <c r="AJ13" s="226">
        <v>111.88</v>
      </c>
      <c r="AK13" s="227"/>
      <c r="AM13" s="226"/>
      <c r="AN13" s="221" t="str">
        <f t="shared" si="0"/>
        <v>SG9999000459</v>
      </c>
      <c r="AO13" s="221" t="s">
        <v>8653</v>
      </c>
      <c r="AP13" s="226"/>
      <c r="AQ13" s="226">
        <v>6.21</v>
      </c>
      <c r="AR13" s="227">
        <v>45782</v>
      </c>
      <c r="AS13" s="221" t="s">
        <v>572</v>
      </c>
      <c r="AV13" s="221" t="s">
        <v>1519</v>
      </c>
      <c r="AW13" s="221">
        <v>-0.33</v>
      </c>
      <c r="AX13" s="221" t="str">
        <f t="shared" si="1"/>
        <v>SG9999001663</v>
      </c>
      <c r="AY13" s="221" t="s">
        <v>8650</v>
      </c>
      <c r="AZ13" s="221" t="s">
        <v>568</v>
      </c>
      <c r="BA13" s="221">
        <v>-7.6</v>
      </c>
      <c r="BB13" s="221">
        <v>-10.02</v>
      </c>
      <c r="BC13" s="221">
        <v>-8.0399999999999991</v>
      </c>
      <c r="EG13" s="227"/>
    </row>
    <row r="14" spans="1:153" s="221" customFormat="1">
      <c r="A14" s="221" t="str">
        <f t="shared" si="2"/>
        <v>SG9999002042</v>
      </c>
      <c r="B14" s="221" t="s">
        <v>8649</v>
      </c>
      <c r="C14" s="221">
        <v>-0.53</v>
      </c>
      <c r="D14" s="221">
        <v>3.93</v>
      </c>
      <c r="E14" s="221">
        <v>-2.9</v>
      </c>
      <c r="F14" s="221">
        <v>0.02</v>
      </c>
      <c r="G14" s="221">
        <v>0.66</v>
      </c>
      <c r="H14" s="226">
        <v>2.62</v>
      </c>
      <c r="I14" s="221">
        <v>0.91</v>
      </c>
      <c r="J14" s="221">
        <v>1.05</v>
      </c>
      <c r="K14" s="221">
        <v>12.43</v>
      </c>
      <c r="L14" s="221">
        <v>0</v>
      </c>
      <c r="M14" s="221">
        <v>158.4</v>
      </c>
      <c r="N14" s="221">
        <v>-16.39</v>
      </c>
      <c r="Q14" s="221" t="s">
        <v>11348</v>
      </c>
      <c r="R14" s="221" t="s">
        <v>564</v>
      </c>
      <c r="S14" s="221">
        <v>106.21</v>
      </c>
      <c r="T14" s="221">
        <v>98.83</v>
      </c>
      <c r="U14" s="221">
        <v>0</v>
      </c>
      <c r="V14" s="221">
        <v>-8.6199999999999992</v>
      </c>
      <c r="W14" s="221">
        <v>13.23</v>
      </c>
      <c r="X14" s="221">
        <v>17.64</v>
      </c>
      <c r="Y14" s="226">
        <v>-13.64</v>
      </c>
      <c r="Z14" s="226">
        <v>16.48</v>
      </c>
      <c r="AA14" s="226">
        <v>23.24</v>
      </c>
      <c r="AB14" s="226">
        <v>-3.76</v>
      </c>
      <c r="AC14" s="226">
        <v>-26.54</v>
      </c>
      <c r="AD14" s="226">
        <v>3.53</v>
      </c>
      <c r="AE14" s="226" t="s">
        <v>11353</v>
      </c>
      <c r="AF14" s="117">
        <v>38597</v>
      </c>
      <c r="AG14" s="226">
        <v>77.31</v>
      </c>
      <c r="AH14" s="226">
        <v>118.08</v>
      </c>
      <c r="AI14" s="226">
        <v>106.73</v>
      </c>
      <c r="AJ14" s="226">
        <v>112.53</v>
      </c>
      <c r="AK14" s="227"/>
      <c r="AM14" s="226"/>
      <c r="AN14" s="221" t="str">
        <f t="shared" si="0"/>
        <v>SG9999001903</v>
      </c>
      <c r="AO14" s="221" t="s">
        <v>8657</v>
      </c>
      <c r="AP14" s="226"/>
      <c r="AQ14" s="226">
        <v>3.8</v>
      </c>
      <c r="AR14" s="227">
        <v>45782</v>
      </c>
      <c r="AS14" s="221" t="s">
        <v>4245</v>
      </c>
      <c r="AV14" s="221" t="s">
        <v>1510</v>
      </c>
      <c r="AW14" s="221">
        <v>2.72</v>
      </c>
      <c r="AX14" s="221" t="str">
        <f t="shared" si="1"/>
        <v>SG9999000426</v>
      </c>
      <c r="AY14" s="221" t="s">
        <v>8651</v>
      </c>
      <c r="AZ14" s="221" t="s">
        <v>569</v>
      </c>
      <c r="BA14" s="221">
        <v>-7.85</v>
      </c>
      <c r="BB14" s="221">
        <v>-7.35</v>
      </c>
      <c r="BC14" s="221">
        <v>-12.22</v>
      </c>
      <c r="EG14" s="227"/>
    </row>
    <row r="15" spans="1:153" s="221" customFormat="1">
      <c r="A15" s="221" t="str">
        <f t="shared" si="2"/>
        <v>SG9999001663</v>
      </c>
      <c r="B15" s="221" t="s">
        <v>8650</v>
      </c>
      <c r="C15" s="221">
        <v>-7.98</v>
      </c>
      <c r="D15" s="221">
        <v>2.88</v>
      </c>
      <c r="E15" s="221">
        <v>-6.96</v>
      </c>
      <c r="F15" s="221">
        <v>-0.11</v>
      </c>
      <c r="G15" s="221">
        <v>5.7</v>
      </c>
      <c r="H15" s="226">
        <v>11.58</v>
      </c>
      <c r="I15" s="221">
        <v>6.07</v>
      </c>
      <c r="J15" s="221">
        <v>1.03</v>
      </c>
      <c r="K15" s="221">
        <v>14.3</v>
      </c>
      <c r="L15" s="221">
        <v>0.14000000000000001</v>
      </c>
      <c r="M15" s="221">
        <v>839.8</v>
      </c>
      <c r="N15" s="221">
        <v>-15.64</v>
      </c>
      <c r="Q15" s="221" t="s">
        <v>11348</v>
      </c>
      <c r="R15" s="221" t="s">
        <v>568</v>
      </c>
      <c r="S15" s="221">
        <v>99.74</v>
      </c>
      <c r="T15" s="221">
        <v>100.89</v>
      </c>
      <c r="U15" s="221">
        <v>0</v>
      </c>
      <c r="V15" s="221">
        <v>2.9</v>
      </c>
      <c r="W15" s="221">
        <v>0.18</v>
      </c>
      <c r="X15" s="221">
        <v>24.28</v>
      </c>
      <c r="Y15" s="226">
        <v>-2.97</v>
      </c>
      <c r="Z15" s="226">
        <v>3.69</v>
      </c>
      <c r="AA15" s="226">
        <v>12.35</v>
      </c>
      <c r="AB15" s="226">
        <v>19.8</v>
      </c>
      <c r="AC15" s="226">
        <v>-19.32</v>
      </c>
      <c r="AD15" s="226">
        <v>15.92</v>
      </c>
      <c r="AE15" s="226" t="s">
        <v>11354</v>
      </c>
      <c r="AF15" s="117">
        <v>38054</v>
      </c>
      <c r="AG15" s="226">
        <v>107.81</v>
      </c>
      <c r="AH15" s="226">
        <v>96.97</v>
      </c>
      <c r="AI15" s="226">
        <v>101.76</v>
      </c>
      <c r="AJ15" s="226">
        <v>110.02</v>
      </c>
      <c r="AK15" s="227"/>
      <c r="AM15" s="226"/>
      <c r="AN15" s="221" t="str">
        <f t="shared" si="0"/>
        <v>LU1146622755</v>
      </c>
      <c r="AO15" s="221" t="s">
        <v>8874</v>
      </c>
      <c r="AP15" s="226"/>
      <c r="AQ15" s="226">
        <v>13.4</v>
      </c>
      <c r="AR15" s="227">
        <v>45783</v>
      </c>
      <c r="AS15" s="221" t="s">
        <v>4905</v>
      </c>
      <c r="AV15" s="221" t="s">
        <v>1511</v>
      </c>
      <c r="AW15" s="221">
        <v>-5.27</v>
      </c>
      <c r="AX15" s="221" t="str">
        <f t="shared" si="1"/>
        <v>SG9999001887</v>
      </c>
      <c r="AY15" s="221" t="s">
        <v>10864</v>
      </c>
      <c r="AZ15" s="221" t="s">
        <v>4273</v>
      </c>
      <c r="BA15" s="221">
        <v>-7.78</v>
      </c>
      <c r="BB15" s="221">
        <v>-7.29</v>
      </c>
      <c r="BC15" s="221">
        <v>-12.76</v>
      </c>
      <c r="DW15" s="227"/>
      <c r="EG15" s="227"/>
      <c r="ET15" s="227"/>
    </row>
    <row r="16" spans="1:153" s="221" customFormat="1">
      <c r="A16" s="221" t="str">
        <f t="shared" si="2"/>
        <v>SG9999000426</v>
      </c>
      <c r="B16" s="221" t="s">
        <v>8651</v>
      </c>
      <c r="C16" s="221">
        <v>-15.69</v>
      </c>
      <c r="D16" s="221">
        <v>3.72</v>
      </c>
      <c r="E16" s="221">
        <v>-19.86</v>
      </c>
      <c r="F16" s="221">
        <v>-17.59</v>
      </c>
      <c r="G16" s="221">
        <v>-12.08</v>
      </c>
      <c r="H16" s="226">
        <v>-0.49</v>
      </c>
      <c r="I16" s="221">
        <v>-3.11</v>
      </c>
      <c r="J16" s="221">
        <v>0.35</v>
      </c>
      <c r="K16" s="221">
        <v>15.01</v>
      </c>
      <c r="L16" s="221">
        <v>-0.02</v>
      </c>
      <c r="M16" s="221">
        <v>24.4</v>
      </c>
      <c r="N16" s="221">
        <v>-34.369999999999997</v>
      </c>
      <c r="Q16" s="221" t="s">
        <v>11348</v>
      </c>
      <c r="R16" s="221" t="s">
        <v>569</v>
      </c>
      <c r="S16" s="221">
        <v>103.29</v>
      </c>
      <c r="T16" s="221">
        <v>9.36</v>
      </c>
      <c r="U16" s="221">
        <v>0</v>
      </c>
      <c r="V16" s="221">
        <v>-22.25</v>
      </c>
      <c r="W16" s="221">
        <v>15.58</v>
      </c>
      <c r="X16" s="221">
        <v>4.68</v>
      </c>
      <c r="Y16" s="226">
        <v>-7.91</v>
      </c>
      <c r="Z16" s="226">
        <v>7.46</v>
      </c>
      <c r="AA16" s="226">
        <v>-5.22</v>
      </c>
      <c r="AB16" s="226">
        <v>-1.51</v>
      </c>
      <c r="AC16" s="226">
        <v>-3.64</v>
      </c>
      <c r="AD16" s="226">
        <v>3.06</v>
      </c>
      <c r="AE16" s="226" t="s">
        <v>11355</v>
      </c>
      <c r="AF16" s="117">
        <v>35769</v>
      </c>
      <c r="AG16" s="226">
        <v>-6.18</v>
      </c>
      <c r="AH16" s="226">
        <v>46.52</v>
      </c>
      <c r="AI16" s="226">
        <v>199.92</v>
      </c>
      <c r="AJ16" s="226">
        <v>86.75</v>
      </c>
      <c r="AK16" s="227"/>
      <c r="AM16" s="226"/>
      <c r="AN16" s="221" t="str">
        <f t="shared" si="0"/>
        <v>LU1820825898</v>
      </c>
      <c r="AO16" s="221" t="s">
        <v>8871</v>
      </c>
      <c r="AP16" s="226"/>
      <c r="AQ16" s="226">
        <v>8.3800000000000008</v>
      </c>
      <c r="AR16" s="227">
        <v>45783</v>
      </c>
      <c r="AS16" s="221" t="s">
        <v>4904</v>
      </c>
      <c r="AV16" s="221" t="s">
        <v>1512</v>
      </c>
      <c r="AW16" s="221">
        <v>0.16</v>
      </c>
      <c r="AX16" s="221" t="str">
        <f t="shared" si="1"/>
        <v>SG9999000442</v>
      </c>
      <c r="AY16" s="221" t="s">
        <v>8652</v>
      </c>
      <c r="AZ16" s="221" t="s">
        <v>571</v>
      </c>
      <c r="BA16" s="221">
        <v>-3.06</v>
      </c>
      <c r="BB16" s="221">
        <v>-7.84</v>
      </c>
      <c r="BC16" s="221">
        <v>-4.43</v>
      </c>
      <c r="EE16" s="525"/>
      <c r="EG16" s="227"/>
    </row>
    <row r="17" spans="1:150" s="221" customFormat="1">
      <c r="A17" s="221" t="str">
        <f t="shared" si="2"/>
        <v>SG9999001887</v>
      </c>
      <c r="B17" s="221" t="s">
        <v>10864</v>
      </c>
      <c r="C17" s="221">
        <v>-15.68</v>
      </c>
      <c r="D17" s="221">
        <v>3.72</v>
      </c>
      <c r="E17" s="221">
        <v>-19.86</v>
      </c>
      <c r="F17" s="221">
        <v>-17.59</v>
      </c>
      <c r="G17" s="221">
        <v>-12.08</v>
      </c>
      <c r="H17" s="226">
        <v>-0.49</v>
      </c>
      <c r="I17" s="221">
        <v>-3.12</v>
      </c>
      <c r="J17" s="221">
        <v>0.35</v>
      </c>
      <c r="K17" s="221">
        <v>15.01</v>
      </c>
      <c r="L17" s="221">
        <v>-0.02</v>
      </c>
      <c r="M17" s="221">
        <v>24.4</v>
      </c>
      <c r="N17" s="221">
        <v>-34.369999999999997</v>
      </c>
      <c r="Q17" s="221" t="s">
        <v>11348</v>
      </c>
      <c r="R17" s="221" t="s">
        <v>4273</v>
      </c>
      <c r="S17" s="221">
        <v>103.34</v>
      </c>
      <c r="T17" s="221">
        <v>9.4</v>
      </c>
      <c r="U17" s="221">
        <v>0</v>
      </c>
      <c r="V17" s="221">
        <v>-22.25</v>
      </c>
      <c r="W17" s="221">
        <v>15.49</v>
      </c>
      <c r="X17" s="221">
        <v>4.63</v>
      </c>
      <c r="Y17" s="226">
        <v>-7.93</v>
      </c>
      <c r="Z17" s="226">
        <v>7.48</v>
      </c>
      <c r="AA17" s="226">
        <v>-5.25</v>
      </c>
      <c r="AB17" s="226">
        <v>-1.5</v>
      </c>
      <c r="AC17" s="226">
        <v>-3.65</v>
      </c>
      <c r="AD17" s="226">
        <v>3.07</v>
      </c>
      <c r="AE17" s="226" t="s">
        <v>11355</v>
      </c>
      <c r="AF17" s="117">
        <v>38139</v>
      </c>
      <c r="AG17" s="226">
        <v>-6.2</v>
      </c>
      <c r="AH17" s="226">
        <v>46.52</v>
      </c>
      <c r="AI17" s="226">
        <v>199.9</v>
      </c>
      <c r="AJ17" s="226">
        <v>86.74</v>
      </c>
      <c r="AK17" s="227"/>
      <c r="AM17" s="226"/>
      <c r="AN17" s="221" t="str">
        <f t="shared" si="0"/>
        <v>LU1558495252</v>
      </c>
      <c r="AO17" s="221" t="s">
        <v>11852</v>
      </c>
      <c r="AP17" s="226"/>
      <c r="AQ17" s="226">
        <v>8.82</v>
      </c>
      <c r="AR17" s="227">
        <v>45783</v>
      </c>
      <c r="AS17" s="221" t="s">
        <v>4551</v>
      </c>
      <c r="AV17" s="221" t="s">
        <v>1513</v>
      </c>
      <c r="AW17" s="221">
        <v>-5.72</v>
      </c>
      <c r="AX17" s="221" t="str">
        <f t="shared" si="1"/>
        <v>SG9999000459</v>
      </c>
      <c r="AY17" s="221" t="s">
        <v>8653</v>
      </c>
      <c r="AZ17" s="221" t="s">
        <v>572</v>
      </c>
      <c r="BA17" s="221">
        <v>-6.06</v>
      </c>
      <c r="BB17" s="221">
        <v>-7.5</v>
      </c>
      <c r="BC17" s="221">
        <v>-5.85</v>
      </c>
      <c r="DW17" s="227"/>
      <c r="EG17" s="227"/>
      <c r="ET17" s="227"/>
    </row>
    <row r="18" spans="1:150" s="221" customFormat="1">
      <c r="A18" s="221" t="str">
        <f t="shared" si="2"/>
        <v>SG9999000442</v>
      </c>
      <c r="B18" s="221" t="s">
        <v>8652</v>
      </c>
      <c r="C18" s="221">
        <v>-9.51</v>
      </c>
      <c r="D18" s="221">
        <v>0.69</v>
      </c>
      <c r="E18" s="221">
        <v>-2.57</v>
      </c>
      <c r="F18" s="221">
        <v>6.29</v>
      </c>
      <c r="G18" s="221">
        <v>7.22</v>
      </c>
      <c r="H18" s="226">
        <v>10.91</v>
      </c>
      <c r="I18" s="221">
        <v>2.33</v>
      </c>
      <c r="J18" s="221">
        <v>0.78</v>
      </c>
      <c r="K18" s="221">
        <v>9.74</v>
      </c>
      <c r="L18" s="221">
        <v>0.33</v>
      </c>
      <c r="M18" s="221">
        <v>16.5</v>
      </c>
      <c r="N18" s="221">
        <v>-11.31</v>
      </c>
      <c r="R18" s="221" t="s">
        <v>571</v>
      </c>
      <c r="S18" s="221">
        <v>67.599999999999994</v>
      </c>
      <c r="T18" s="221">
        <v>108.69</v>
      </c>
      <c r="U18" s="221">
        <v>0</v>
      </c>
      <c r="V18" s="221">
        <v>-13.43</v>
      </c>
      <c r="W18" s="221">
        <v>-2.06</v>
      </c>
      <c r="X18" s="221">
        <v>11.63</v>
      </c>
      <c r="Y18" s="226">
        <v>-9.6</v>
      </c>
      <c r="Z18" s="226">
        <v>6.99</v>
      </c>
      <c r="AA18" s="226">
        <v>10.92</v>
      </c>
      <c r="AB18" s="226">
        <v>10.47</v>
      </c>
      <c r="AC18" s="226">
        <v>-5.76</v>
      </c>
      <c r="AD18" s="226">
        <v>2.81</v>
      </c>
      <c r="AE18" s="226" t="s">
        <v>11356</v>
      </c>
      <c r="AF18" s="117">
        <v>35769</v>
      </c>
      <c r="AG18" s="226">
        <v>146.91999999999999</v>
      </c>
      <c r="AH18" s="226">
        <v>121.85</v>
      </c>
      <c r="AI18" s="226">
        <v>132.81</v>
      </c>
      <c r="AJ18" s="226">
        <v>72.72</v>
      </c>
      <c r="AK18" s="227"/>
      <c r="AM18" s="226"/>
      <c r="AN18" s="221" t="str">
        <f t="shared" si="0"/>
        <v>LU1124234862</v>
      </c>
      <c r="AO18" s="221" t="s">
        <v>12229</v>
      </c>
      <c r="AP18" s="226"/>
      <c r="AQ18" s="226">
        <v>9.33</v>
      </c>
      <c r="AR18" s="227">
        <v>45783</v>
      </c>
      <c r="AS18" s="221" t="s">
        <v>4552</v>
      </c>
      <c r="AV18" s="221" t="s">
        <v>5896</v>
      </c>
      <c r="AW18" s="221">
        <v>-7.12</v>
      </c>
      <c r="AX18" s="221" t="str">
        <f t="shared" si="1"/>
        <v>SG9999001903</v>
      </c>
      <c r="AY18" s="221" t="s">
        <v>10865</v>
      </c>
      <c r="AZ18" s="221" t="s">
        <v>4245</v>
      </c>
      <c r="BA18" s="221">
        <v>-6</v>
      </c>
      <c r="BB18" s="221">
        <v>-7.41</v>
      </c>
      <c r="BC18" s="221">
        <v>-6.73</v>
      </c>
      <c r="DW18" s="227"/>
      <c r="EG18" s="227"/>
      <c r="ET18" s="227"/>
    </row>
    <row r="19" spans="1:150" s="221" customFormat="1">
      <c r="A19" s="221" t="str">
        <f t="shared" si="2"/>
        <v>SG9999000459</v>
      </c>
      <c r="B19" s="221" t="s">
        <v>8653</v>
      </c>
      <c r="C19" s="221">
        <v>-6.2</v>
      </c>
      <c r="D19" s="221">
        <v>-0.8</v>
      </c>
      <c r="E19" s="221">
        <v>-7.46</v>
      </c>
      <c r="F19" s="221">
        <v>-1.99</v>
      </c>
      <c r="G19" s="221">
        <v>-1.85</v>
      </c>
      <c r="H19" s="226">
        <v>1.52</v>
      </c>
      <c r="I19" s="221">
        <v>1.37</v>
      </c>
      <c r="J19" s="221">
        <v>1.08</v>
      </c>
      <c r="K19" s="221">
        <v>13.51</v>
      </c>
      <c r="L19" s="221">
        <v>-0.01</v>
      </c>
      <c r="M19" s="221">
        <v>506.1</v>
      </c>
      <c r="N19" s="221">
        <v>-16.84</v>
      </c>
      <c r="Q19" s="221" t="s">
        <v>11357</v>
      </c>
      <c r="R19" s="221" t="s">
        <v>572</v>
      </c>
      <c r="S19" s="221">
        <v>111.25</v>
      </c>
      <c r="T19" s="221">
        <v>96.76</v>
      </c>
      <c r="U19" s="221">
        <v>0</v>
      </c>
      <c r="V19" s="221">
        <v>-9</v>
      </c>
      <c r="W19" s="221">
        <v>6.55</v>
      </c>
      <c r="X19" s="221">
        <v>23.01</v>
      </c>
      <c r="Y19" s="226">
        <v>-10.48</v>
      </c>
      <c r="Z19" s="226">
        <v>17.41</v>
      </c>
      <c r="AA19" s="226">
        <v>25.59</v>
      </c>
      <c r="AB19" s="226">
        <v>-2.2599999999999998</v>
      </c>
      <c r="AC19" s="226">
        <v>-20.37</v>
      </c>
      <c r="AD19" s="226">
        <v>-4.22</v>
      </c>
      <c r="AE19" s="226" t="s">
        <v>11358</v>
      </c>
      <c r="AF19" s="117">
        <v>35769</v>
      </c>
      <c r="AG19" s="226">
        <v>74.36</v>
      </c>
      <c r="AH19" s="226">
        <v>104.18</v>
      </c>
      <c r="AI19" s="226">
        <v>128.79</v>
      </c>
      <c r="AJ19" s="226">
        <v>111.5</v>
      </c>
      <c r="AK19" s="227"/>
      <c r="AM19" s="226"/>
      <c r="AN19" s="221" t="str">
        <f t="shared" si="0"/>
        <v>LU2237443622</v>
      </c>
      <c r="AO19" s="221" t="s">
        <v>8875</v>
      </c>
      <c r="AP19" s="226"/>
      <c r="AQ19" s="226">
        <v>13.52</v>
      </c>
      <c r="AR19" s="227">
        <v>45783</v>
      </c>
      <c r="AS19" s="221" t="s">
        <v>7011</v>
      </c>
      <c r="AV19" s="221" t="s">
        <v>4439</v>
      </c>
      <c r="AW19" s="221">
        <v>2.61</v>
      </c>
      <c r="AX19" s="221" t="str">
        <f t="shared" si="1"/>
        <v>LU1146622755</v>
      </c>
      <c r="AY19" s="221" t="s">
        <v>10866</v>
      </c>
      <c r="AZ19" s="221" t="s">
        <v>4905</v>
      </c>
      <c r="EG19" s="227"/>
    </row>
    <row r="20" spans="1:150" s="221" customFormat="1">
      <c r="A20" s="221" t="str">
        <f t="shared" si="2"/>
        <v>SG9999001903</v>
      </c>
      <c r="B20" s="221" t="s">
        <v>10865</v>
      </c>
      <c r="C20" s="221">
        <v>-6.2</v>
      </c>
      <c r="D20" s="221">
        <v>-0.8</v>
      </c>
      <c r="E20" s="221">
        <v>-7.46</v>
      </c>
      <c r="F20" s="221">
        <v>-1.99</v>
      </c>
      <c r="G20" s="221">
        <v>-1.85</v>
      </c>
      <c r="H20" s="226">
        <v>1.52</v>
      </c>
      <c r="I20" s="221">
        <v>1.36</v>
      </c>
      <c r="J20" s="221">
        <v>1.08</v>
      </c>
      <c r="K20" s="221">
        <v>13.51</v>
      </c>
      <c r="L20" s="221">
        <v>-0.01</v>
      </c>
      <c r="M20" s="221">
        <v>506.1</v>
      </c>
      <c r="N20" s="221">
        <v>-16.850000000000001</v>
      </c>
      <c r="Q20" s="221" t="s">
        <v>11357</v>
      </c>
      <c r="R20" s="221" t="s">
        <v>4245</v>
      </c>
      <c r="S20" s="221">
        <v>111.28</v>
      </c>
      <c r="T20" s="221">
        <v>96.8</v>
      </c>
      <c r="U20" s="221">
        <v>0</v>
      </c>
      <c r="V20" s="221">
        <v>-8.98</v>
      </c>
      <c r="W20" s="221">
        <v>6.34</v>
      </c>
      <c r="X20" s="221">
        <v>22.96</v>
      </c>
      <c r="Y20" s="226">
        <v>-10.51</v>
      </c>
      <c r="Z20" s="226">
        <v>17.36</v>
      </c>
      <c r="AA20" s="226">
        <v>25.61</v>
      </c>
      <c r="AB20" s="226">
        <v>-2.2799999999999998</v>
      </c>
      <c r="AC20" s="226">
        <v>-20.37</v>
      </c>
      <c r="AD20" s="226">
        <v>-4.22</v>
      </c>
      <c r="AE20" s="226" t="s">
        <v>11358</v>
      </c>
      <c r="AF20" s="117">
        <v>38139</v>
      </c>
      <c r="AG20" s="226">
        <v>74.37</v>
      </c>
      <c r="AH20" s="226">
        <v>104.17</v>
      </c>
      <c r="AI20" s="226">
        <v>128.81</v>
      </c>
      <c r="AJ20" s="226">
        <v>111.5</v>
      </c>
      <c r="AK20" s="227"/>
      <c r="AM20" s="226"/>
      <c r="AN20" s="221" t="str">
        <f t="shared" si="0"/>
        <v>LU2237443382</v>
      </c>
      <c r="AO20" s="221" t="s">
        <v>12230</v>
      </c>
      <c r="AP20" s="226"/>
      <c r="AQ20" s="226">
        <v>10.31</v>
      </c>
      <c r="AR20" s="227">
        <v>45783</v>
      </c>
      <c r="AS20" s="221" t="s">
        <v>7013</v>
      </c>
      <c r="AV20" s="221" t="s">
        <v>1514</v>
      </c>
      <c r="AX20" s="221" t="str">
        <f t="shared" si="1"/>
        <v>LU1820825898</v>
      </c>
      <c r="AY20" s="221" t="s">
        <v>8871</v>
      </c>
      <c r="AZ20" s="221" t="s">
        <v>4904</v>
      </c>
      <c r="EG20" s="227"/>
    </row>
    <row r="21" spans="1:150" s="221" customFormat="1">
      <c r="A21" s="221" t="str">
        <f t="shared" si="2"/>
        <v>LU1146622755</v>
      </c>
      <c r="B21" s="221" t="s">
        <v>10866</v>
      </c>
      <c r="C21" s="221">
        <v>-5.36</v>
      </c>
      <c r="D21" s="221">
        <v>1.86</v>
      </c>
      <c r="E21" s="221">
        <v>-7.51</v>
      </c>
      <c r="F21" s="221">
        <v>-3.37</v>
      </c>
      <c r="G21" s="221">
        <v>-9.2799999999999994</v>
      </c>
      <c r="H21" s="226">
        <v>-4.68</v>
      </c>
      <c r="I21" s="221">
        <v>1.65</v>
      </c>
      <c r="J21" s="221">
        <v>0.98</v>
      </c>
      <c r="K21" s="221">
        <v>24.34</v>
      </c>
      <c r="L21" s="221">
        <v>-0.03</v>
      </c>
      <c r="M21" s="221">
        <v>992.3</v>
      </c>
      <c r="N21" s="221">
        <v>-44.13</v>
      </c>
      <c r="Q21" s="221" t="s">
        <v>11357</v>
      </c>
      <c r="R21" s="221" t="s">
        <v>4905</v>
      </c>
      <c r="S21" s="221">
        <v>103.36</v>
      </c>
      <c r="T21" s="221">
        <v>91.78</v>
      </c>
      <c r="U21" s="221">
        <v>4</v>
      </c>
      <c r="W21" s="221">
        <v>-8.35</v>
      </c>
      <c r="X21" s="221">
        <v>45.4</v>
      </c>
      <c r="Y21" s="226">
        <v>-13.1</v>
      </c>
      <c r="Z21" s="226">
        <v>34.229999999999997</v>
      </c>
      <c r="AA21" s="226">
        <v>50.39</v>
      </c>
      <c r="AB21" s="226">
        <v>-5.19</v>
      </c>
      <c r="AC21" s="226">
        <v>-24.04</v>
      </c>
      <c r="AD21" s="226">
        <v>-26.38</v>
      </c>
      <c r="AE21" s="226" t="s">
        <v>11359</v>
      </c>
      <c r="AF21" s="117">
        <v>42079</v>
      </c>
      <c r="AG21" s="226">
        <v>95.23</v>
      </c>
      <c r="AH21" s="226">
        <v>108.29</v>
      </c>
      <c r="AI21" s="226">
        <v>115.5</v>
      </c>
      <c r="AJ21" s="226">
        <v>101.58</v>
      </c>
      <c r="AK21" s="227"/>
      <c r="AM21" s="226"/>
      <c r="AN21" s="221" t="str">
        <f t="shared" si="0"/>
        <v>LU2237443978</v>
      </c>
      <c r="AO21" s="221" t="s">
        <v>8872</v>
      </c>
      <c r="AP21" s="226"/>
      <c r="AQ21" s="226">
        <v>25.63</v>
      </c>
      <c r="AR21" s="227">
        <v>45783</v>
      </c>
      <c r="AS21" s="221" t="s">
        <v>7010</v>
      </c>
      <c r="AX21" s="221" t="str">
        <f t="shared" si="1"/>
        <v>LU1558495252</v>
      </c>
      <c r="AY21" s="221" t="s">
        <v>11852</v>
      </c>
      <c r="AZ21" s="221" t="s">
        <v>4551</v>
      </c>
      <c r="DW21" s="227"/>
      <c r="EG21" s="227"/>
      <c r="ET21" s="227"/>
    </row>
    <row r="22" spans="1:150" s="221" customFormat="1">
      <c r="A22" s="221" t="str">
        <f t="shared" si="2"/>
        <v>LU1820825898</v>
      </c>
      <c r="B22" s="221" t="s">
        <v>8871</v>
      </c>
      <c r="C22" s="221">
        <v>-0.62</v>
      </c>
      <c r="D22" s="221">
        <v>5.78</v>
      </c>
      <c r="E22" s="221">
        <v>-5.33</v>
      </c>
      <c r="F22" s="221">
        <v>-0.8</v>
      </c>
      <c r="G22" s="221">
        <v>-8.66</v>
      </c>
      <c r="H22" s="226">
        <v>-3.96</v>
      </c>
      <c r="J22" s="221">
        <v>1.05</v>
      </c>
      <c r="K22" s="221">
        <v>26.32</v>
      </c>
      <c r="L22" s="221">
        <v>-0.03</v>
      </c>
      <c r="M22" s="221">
        <v>992.3</v>
      </c>
      <c r="N22" s="221">
        <v>-43.25</v>
      </c>
      <c r="R22" s="221" t="s">
        <v>4904</v>
      </c>
      <c r="S22" s="221">
        <v>105.4</v>
      </c>
      <c r="T22" s="221">
        <v>100.02</v>
      </c>
      <c r="U22" s="221">
        <v>4</v>
      </c>
      <c r="Y22" s="226"/>
      <c r="Z22" s="226">
        <v>34.880000000000003</v>
      </c>
      <c r="AA22" s="226">
        <v>51.49</v>
      </c>
      <c r="AB22" s="226">
        <v>-7.23</v>
      </c>
      <c r="AC22" s="226">
        <v>-24.27</v>
      </c>
      <c r="AD22" s="226">
        <v>-26.46</v>
      </c>
      <c r="AE22" s="226" t="s">
        <v>11359</v>
      </c>
      <c r="AF22" s="117">
        <v>43273</v>
      </c>
      <c r="AG22" s="226">
        <v>92.11</v>
      </c>
      <c r="AH22" s="226">
        <v>125.5</v>
      </c>
      <c r="AI22" s="226">
        <v>104.13</v>
      </c>
      <c r="AJ22" s="226">
        <v>103.91</v>
      </c>
      <c r="AK22" s="227"/>
      <c r="AM22" s="226"/>
      <c r="AN22" s="221" t="str">
        <f t="shared" si="0"/>
        <v>LU2377459651</v>
      </c>
      <c r="AO22" s="221" t="s">
        <v>12231</v>
      </c>
      <c r="AP22" s="226"/>
      <c r="AQ22" s="226">
        <v>9.82</v>
      </c>
      <c r="AR22" s="227">
        <v>45783</v>
      </c>
      <c r="AS22" s="221" t="s">
        <v>8644</v>
      </c>
      <c r="AX22" s="221" t="str">
        <f t="shared" si="1"/>
        <v>LU1124234862</v>
      </c>
      <c r="AY22" s="221" t="s">
        <v>11853</v>
      </c>
      <c r="AZ22" s="221" t="s">
        <v>4552</v>
      </c>
      <c r="DW22" s="227"/>
      <c r="EG22" s="227"/>
      <c r="ET22" s="227"/>
    </row>
    <row r="23" spans="1:150" s="221" customFormat="1">
      <c r="A23" s="221" t="str">
        <f t="shared" si="2"/>
        <v>LU1558495252</v>
      </c>
      <c r="B23" s="221" t="s">
        <v>11852</v>
      </c>
      <c r="C23" s="221">
        <v>0.14000000000000001</v>
      </c>
      <c r="D23" s="221">
        <v>2.48</v>
      </c>
      <c r="E23" s="221">
        <v>-0.21</v>
      </c>
      <c r="F23" s="221">
        <v>3.19</v>
      </c>
      <c r="G23" s="221">
        <v>2.78</v>
      </c>
      <c r="H23" s="226">
        <v>5.44</v>
      </c>
      <c r="J23" s="221">
        <v>1.05</v>
      </c>
      <c r="K23" s="221">
        <v>6.52</v>
      </c>
      <c r="L23" s="221">
        <v>0</v>
      </c>
      <c r="M23" s="221">
        <v>384.1</v>
      </c>
      <c r="N23" s="221">
        <v>-6.69</v>
      </c>
      <c r="O23" s="221">
        <v>5.37</v>
      </c>
      <c r="R23" s="221" t="s">
        <v>4551</v>
      </c>
      <c r="S23" s="221">
        <v>82.3</v>
      </c>
      <c r="T23" s="221">
        <v>100.34</v>
      </c>
      <c r="U23" s="221">
        <v>12</v>
      </c>
      <c r="Y23" s="226">
        <v>-4.51</v>
      </c>
      <c r="Z23" s="226">
        <v>9.08</v>
      </c>
      <c r="AA23" s="226">
        <v>3.03</v>
      </c>
      <c r="AB23" s="226">
        <v>10.59</v>
      </c>
      <c r="AC23" s="226">
        <v>-8.0399999999999991</v>
      </c>
      <c r="AD23" s="226">
        <v>7.58</v>
      </c>
      <c r="AE23" s="226" t="s">
        <v>11360</v>
      </c>
      <c r="AF23" s="117">
        <v>42809</v>
      </c>
      <c r="AG23" s="226">
        <v>103.32</v>
      </c>
      <c r="AH23" s="226">
        <v>128.68</v>
      </c>
      <c r="AI23" s="226">
        <v>121.45</v>
      </c>
      <c r="AJ23" s="226">
        <v>64.69</v>
      </c>
      <c r="AK23" s="227"/>
      <c r="AM23" s="226"/>
      <c r="AN23" s="221" t="str">
        <f t="shared" si="0"/>
        <v>LU2237443549</v>
      </c>
      <c r="AO23" s="221" t="s">
        <v>11856</v>
      </c>
      <c r="AP23" s="226"/>
      <c r="AQ23" s="226">
        <v>19.43</v>
      </c>
      <c r="AR23" s="227">
        <v>45783</v>
      </c>
      <c r="AS23" s="221" t="s">
        <v>7012</v>
      </c>
      <c r="AX23" s="221" t="str">
        <f t="shared" si="1"/>
        <v>LU2237443622</v>
      </c>
      <c r="AY23" s="221" t="s">
        <v>10867</v>
      </c>
      <c r="AZ23" s="221" t="s">
        <v>7011</v>
      </c>
      <c r="DW23" s="227"/>
      <c r="EG23" s="227"/>
      <c r="ET23" s="227"/>
    </row>
    <row r="24" spans="1:150" s="221" customFormat="1">
      <c r="A24" s="221" t="str">
        <f t="shared" si="2"/>
        <v>LU1124234862</v>
      </c>
      <c r="B24" s="221" t="s">
        <v>11853</v>
      </c>
      <c r="C24" s="221">
        <v>-4.76</v>
      </c>
      <c r="D24" s="221">
        <v>-1.35</v>
      </c>
      <c r="E24" s="221">
        <v>-2.67</v>
      </c>
      <c r="F24" s="221">
        <v>0.33</v>
      </c>
      <c r="G24" s="222">
        <v>1.77</v>
      </c>
      <c r="H24" s="226">
        <v>4.34</v>
      </c>
      <c r="J24" s="221">
        <v>0.59</v>
      </c>
      <c r="K24" s="221">
        <v>5.46</v>
      </c>
      <c r="L24" s="221">
        <v>0</v>
      </c>
      <c r="M24" s="221">
        <v>384.1</v>
      </c>
      <c r="N24" s="221">
        <v>-6.54</v>
      </c>
      <c r="O24" s="221">
        <v>5.33</v>
      </c>
      <c r="Q24" s="221" t="s">
        <v>11361</v>
      </c>
      <c r="R24" s="221" t="s">
        <v>4552</v>
      </c>
      <c r="S24" s="221">
        <v>57.04</v>
      </c>
      <c r="T24" s="221">
        <v>69.06</v>
      </c>
      <c r="U24" s="221">
        <v>12</v>
      </c>
      <c r="W24" s="221">
        <v>10.38</v>
      </c>
      <c r="X24" s="221">
        <v>0.38</v>
      </c>
      <c r="Y24" s="226">
        <v>-1.69</v>
      </c>
      <c r="Z24" s="226">
        <v>8.35</v>
      </c>
      <c r="AA24" s="226">
        <v>1.82</v>
      </c>
      <c r="AB24" s="226">
        <v>12.87</v>
      </c>
      <c r="AC24" s="226">
        <v>-8.2200000000000006</v>
      </c>
      <c r="AD24" s="226">
        <v>7.31</v>
      </c>
      <c r="AE24" s="226" t="s">
        <v>11360</v>
      </c>
      <c r="AF24" s="117">
        <v>42156</v>
      </c>
      <c r="AG24" s="226">
        <v>120.45</v>
      </c>
      <c r="AH24" s="226">
        <v>97.77</v>
      </c>
      <c r="AI24" s="226">
        <v>329.79</v>
      </c>
      <c r="AJ24" s="226">
        <v>45.29</v>
      </c>
      <c r="AK24" s="227"/>
      <c r="AM24" s="226"/>
      <c r="AN24" s="221" t="str">
        <f t="shared" si="0"/>
        <v>LU0566484027</v>
      </c>
      <c r="AO24" s="221" t="s">
        <v>8876</v>
      </c>
      <c r="AP24" s="226"/>
      <c r="AQ24" s="226">
        <v>25.82</v>
      </c>
      <c r="AR24" s="227">
        <v>45783</v>
      </c>
      <c r="AS24" s="221" t="s">
        <v>7333</v>
      </c>
      <c r="AV24" s="221" t="str">
        <f>AV10</f>
        <v>Euro Stoxx 50</v>
      </c>
      <c r="AW24" s="221">
        <f>AW10</f>
        <v>-1.37</v>
      </c>
      <c r="AX24" s="221" t="str">
        <f t="shared" si="1"/>
        <v>LU2237443382</v>
      </c>
      <c r="AY24" s="221" t="s">
        <v>11854</v>
      </c>
      <c r="AZ24" s="221" t="s">
        <v>7013</v>
      </c>
      <c r="DW24" s="227"/>
      <c r="EG24" s="227"/>
      <c r="ET24" s="227"/>
    </row>
    <row r="25" spans="1:150" s="221" customFormat="1">
      <c r="A25" s="221" t="str">
        <f t="shared" si="2"/>
        <v>LU2237443622</v>
      </c>
      <c r="B25" s="221" t="s">
        <v>10867</v>
      </c>
      <c r="C25" s="221">
        <v>-3.29</v>
      </c>
      <c r="D25" s="221">
        <v>2.35</v>
      </c>
      <c r="E25" s="221">
        <v>-2.17</v>
      </c>
      <c r="F25" s="221">
        <v>2.33</v>
      </c>
      <c r="G25" s="221">
        <v>3.7</v>
      </c>
      <c r="H25" s="226"/>
      <c r="J25" s="221">
        <v>0.71</v>
      </c>
      <c r="K25" s="221">
        <v>9.31</v>
      </c>
      <c r="L25" s="221">
        <v>0.04</v>
      </c>
      <c r="M25" s="221">
        <v>506.3</v>
      </c>
      <c r="N25" s="221">
        <v>-12.33</v>
      </c>
      <c r="Q25" s="221" t="s">
        <v>11361</v>
      </c>
      <c r="R25" s="221" t="s">
        <v>7011</v>
      </c>
      <c r="S25" s="221">
        <v>74.7</v>
      </c>
      <c r="T25" s="221">
        <v>66.12</v>
      </c>
      <c r="U25" s="221">
        <v>12</v>
      </c>
      <c r="Y25" s="226"/>
      <c r="Z25" s="226"/>
      <c r="AA25" s="226"/>
      <c r="AB25" s="226">
        <v>17.260000000000002</v>
      </c>
      <c r="AC25" s="226">
        <v>-12.72</v>
      </c>
      <c r="AD25" s="226">
        <v>10.130000000000001</v>
      </c>
      <c r="AE25" s="226" t="s">
        <v>11362</v>
      </c>
      <c r="AF25" s="117">
        <v>44118</v>
      </c>
      <c r="AG25" s="226">
        <v>68.08</v>
      </c>
      <c r="AH25" s="226"/>
      <c r="AI25" s="226">
        <v>60.24</v>
      </c>
      <c r="AJ25" s="226"/>
      <c r="AK25" s="227"/>
      <c r="AM25" s="226"/>
      <c r="AN25" s="221" t="str">
        <f t="shared" si="0"/>
        <v>LU1559883803</v>
      </c>
      <c r="AO25" s="221" t="s">
        <v>8873</v>
      </c>
      <c r="AP25" s="226"/>
      <c r="AQ25" s="226">
        <v>15.74</v>
      </c>
      <c r="AR25" s="227">
        <v>45783</v>
      </c>
      <c r="AS25" s="221" t="s">
        <v>7332</v>
      </c>
      <c r="AV25" s="221" t="str">
        <f>AV12</f>
        <v>Hang Seng</v>
      </c>
      <c r="AW25" s="221">
        <f>AW12</f>
        <v>8.48</v>
      </c>
      <c r="AX25" s="221" t="str">
        <f t="shared" si="1"/>
        <v>LU2237443978</v>
      </c>
      <c r="AY25" s="221" t="s">
        <v>8872</v>
      </c>
      <c r="AZ25" s="221" t="s">
        <v>7010</v>
      </c>
      <c r="DW25" s="227"/>
      <c r="EG25" s="227"/>
      <c r="ET25" s="227"/>
    </row>
    <row r="26" spans="1:150" s="221" customFormat="1">
      <c r="A26" s="221" t="str">
        <f t="shared" si="2"/>
        <v>LU2237443382</v>
      </c>
      <c r="B26" s="221" t="s">
        <v>11854</v>
      </c>
      <c r="C26" s="221">
        <v>-3.29</v>
      </c>
      <c r="D26" s="221">
        <v>2.35</v>
      </c>
      <c r="E26" s="221">
        <v>-2.17</v>
      </c>
      <c r="F26" s="221">
        <v>2.33</v>
      </c>
      <c r="G26" s="221">
        <v>3.7</v>
      </c>
      <c r="H26" s="226"/>
      <c r="J26" s="221">
        <v>0.71</v>
      </c>
      <c r="K26" s="221">
        <v>9.31</v>
      </c>
      <c r="L26" s="221">
        <v>0.04</v>
      </c>
      <c r="M26" s="221">
        <v>506.3</v>
      </c>
      <c r="N26" s="221">
        <v>-12.33</v>
      </c>
      <c r="O26" s="221">
        <v>6.15</v>
      </c>
      <c r="Q26" s="221" t="s">
        <v>11361</v>
      </c>
      <c r="R26" s="221" t="s">
        <v>7013</v>
      </c>
      <c r="S26" s="221">
        <v>74.7</v>
      </c>
      <c r="T26" s="221">
        <v>66.11</v>
      </c>
      <c r="U26" s="221">
        <v>12</v>
      </c>
      <c r="Y26" s="226"/>
      <c r="Z26" s="226"/>
      <c r="AA26" s="226"/>
      <c r="AB26" s="226">
        <v>17.29</v>
      </c>
      <c r="AC26" s="226">
        <v>-12.72</v>
      </c>
      <c r="AD26" s="226">
        <v>10.130000000000001</v>
      </c>
      <c r="AE26" s="226" t="s">
        <v>11362</v>
      </c>
      <c r="AF26" s="117">
        <v>44118</v>
      </c>
      <c r="AG26" s="226">
        <v>68.03</v>
      </c>
      <c r="AH26" s="226"/>
      <c r="AI26" s="226">
        <v>60.24</v>
      </c>
      <c r="AJ26" s="226"/>
      <c r="AK26" s="227"/>
      <c r="AM26" s="226"/>
      <c r="AN26" s="221" t="str">
        <f t="shared" si="0"/>
        <v>SG9999000475</v>
      </c>
      <c r="AO26" s="221" t="s">
        <v>8654</v>
      </c>
      <c r="AP26" s="226"/>
      <c r="AQ26" s="226">
        <v>8.2100000000000009</v>
      </c>
      <c r="AR26" s="227">
        <v>45782</v>
      </c>
      <c r="AS26" s="221" t="s">
        <v>573</v>
      </c>
      <c r="AV26" s="221" t="str">
        <f t="shared" ref="AV26:AW31" si="3">AV15</f>
        <v>MSCI AC World</v>
      </c>
      <c r="AW26" s="221">
        <f t="shared" si="3"/>
        <v>-5.27</v>
      </c>
      <c r="AX26" s="221" t="str">
        <f t="shared" si="1"/>
        <v>LU2377459651</v>
      </c>
      <c r="AY26" s="221" t="s">
        <v>11855</v>
      </c>
      <c r="AZ26" s="221" t="s">
        <v>8644</v>
      </c>
      <c r="DO26" s="227"/>
      <c r="DW26" s="227"/>
      <c r="EG26" s="227"/>
      <c r="ET26" s="227"/>
    </row>
    <row r="27" spans="1:150" s="221" customFormat="1">
      <c r="A27" s="221" t="str">
        <f t="shared" si="2"/>
        <v>LU2237443978</v>
      </c>
      <c r="B27" s="221" t="s">
        <v>8872</v>
      </c>
      <c r="C27" s="221">
        <v>1.52</v>
      </c>
      <c r="D27" s="221">
        <v>6.25</v>
      </c>
      <c r="E27" s="221">
        <v>0.12</v>
      </c>
      <c r="F27" s="221">
        <v>5.04</v>
      </c>
      <c r="G27" s="221">
        <v>4.47</v>
      </c>
      <c r="H27" s="226"/>
      <c r="J27" s="221">
        <v>0.88</v>
      </c>
      <c r="K27" s="221">
        <v>12.65</v>
      </c>
      <c r="L27" s="221">
        <v>0.05</v>
      </c>
      <c r="M27" s="221">
        <v>506.3</v>
      </c>
      <c r="N27" s="221">
        <v>-15.88</v>
      </c>
      <c r="R27" s="221" t="s">
        <v>7010</v>
      </c>
      <c r="S27" s="221">
        <v>90.94</v>
      </c>
      <c r="T27" s="221">
        <v>85.59</v>
      </c>
      <c r="U27" s="221">
        <v>12</v>
      </c>
      <c r="Y27" s="226"/>
      <c r="Z27" s="226"/>
      <c r="AA27" s="226"/>
      <c r="AB27" s="226">
        <v>14.74</v>
      </c>
      <c r="AC27" s="226">
        <v>-12.97</v>
      </c>
      <c r="AD27" s="226">
        <v>10.26</v>
      </c>
      <c r="AE27" s="226" t="s">
        <v>11362</v>
      </c>
      <c r="AF27" s="117">
        <v>44118</v>
      </c>
      <c r="AG27" s="226">
        <v>78.069999999999993</v>
      </c>
      <c r="AH27" s="226"/>
      <c r="AI27" s="226">
        <v>47.88</v>
      </c>
      <c r="AJ27" s="226"/>
      <c r="AK27" s="227"/>
      <c r="AM27" s="226"/>
      <c r="AN27" s="221" t="str">
        <f t="shared" si="0"/>
        <v>SG9999000483</v>
      </c>
      <c r="AO27" s="221" t="s">
        <v>8655</v>
      </c>
      <c r="AP27" s="226"/>
      <c r="AQ27" s="226">
        <v>7.06</v>
      </c>
      <c r="AR27" s="227">
        <v>45779</v>
      </c>
      <c r="AS27" s="221" t="s">
        <v>575</v>
      </c>
      <c r="AV27" s="221" t="str">
        <f t="shared" si="3"/>
        <v>MSCI Emerging Markets</v>
      </c>
      <c r="AW27" s="221">
        <f t="shared" si="3"/>
        <v>0.16</v>
      </c>
      <c r="AX27" s="221" t="str">
        <f t="shared" si="1"/>
        <v>LU2237443549</v>
      </c>
      <c r="AY27" s="221" t="s">
        <v>11856</v>
      </c>
      <c r="AZ27" s="221" t="s">
        <v>7012</v>
      </c>
      <c r="DO27" s="227"/>
      <c r="DW27" s="227"/>
      <c r="EG27" s="227"/>
      <c r="ET27" s="227"/>
    </row>
    <row r="28" spans="1:150" s="221" customFormat="1">
      <c r="A28" s="221" t="str">
        <f t="shared" si="2"/>
        <v>LU2377459651</v>
      </c>
      <c r="B28" s="221" t="s">
        <v>11855</v>
      </c>
      <c r="C28" s="221">
        <v>0.67</v>
      </c>
      <c r="D28" s="221">
        <v>9.17</v>
      </c>
      <c r="E28" s="221">
        <v>-4.18</v>
      </c>
      <c r="F28" s="221">
        <v>-1.23</v>
      </c>
      <c r="G28" s="221">
        <v>-1.33</v>
      </c>
      <c r="H28" s="226"/>
      <c r="J28" s="221">
        <v>1.1299999999999999</v>
      </c>
      <c r="K28" s="221">
        <v>16.71</v>
      </c>
      <c r="L28" s="221">
        <v>-0.01</v>
      </c>
      <c r="M28" s="221">
        <v>506.3</v>
      </c>
      <c r="N28" s="221">
        <v>-21.43</v>
      </c>
      <c r="O28" s="221">
        <v>6.45</v>
      </c>
      <c r="R28" s="221" t="s">
        <v>8644</v>
      </c>
      <c r="S28" s="221">
        <v>119.96</v>
      </c>
      <c r="T28" s="221">
        <v>86.88</v>
      </c>
      <c r="U28" s="221">
        <v>12</v>
      </c>
      <c r="Y28" s="226"/>
      <c r="Z28" s="226"/>
      <c r="AA28" s="226"/>
      <c r="AB28" s="226"/>
      <c r="AC28" s="226">
        <v>-20.65</v>
      </c>
      <c r="AD28" s="226">
        <v>8.57</v>
      </c>
      <c r="AE28" s="226" t="s">
        <v>11362</v>
      </c>
      <c r="AF28" s="117">
        <v>44473</v>
      </c>
      <c r="AG28" s="226">
        <v>70.63</v>
      </c>
      <c r="AH28" s="226"/>
      <c r="AI28" s="226">
        <v>90.45</v>
      </c>
      <c r="AJ28" s="226"/>
      <c r="AK28" s="227"/>
      <c r="AM28" s="226"/>
      <c r="AN28" s="221" t="str">
        <f t="shared" si="0"/>
        <v>LU2936813760</v>
      </c>
      <c r="AO28" s="221" t="s">
        <v>11857</v>
      </c>
      <c r="AP28" s="226"/>
      <c r="AQ28" s="226">
        <v>19.79</v>
      </c>
      <c r="AR28" s="227">
        <v>45783</v>
      </c>
      <c r="AS28" s="221" t="s">
        <v>11787</v>
      </c>
      <c r="AV28" s="221" t="str">
        <f t="shared" si="3"/>
        <v>Nikkei 225</v>
      </c>
      <c r="AW28" s="221">
        <f t="shared" si="3"/>
        <v>-5.72</v>
      </c>
      <c r="AX28" s="221" t="str">
        <f t="shared" si="1"/>
        <v>LU0566484027</v>
      </c>
      <c r="AY28" s="221" t="s">
        <v>10868</v>
      </c>
      <c r="AZ28" s="221" t="s">
        <v>7333</v>
      </c>
      <c r="DO28" s="227"/>
      <c r="DW28" s="227"/>
      <c r="EG28" s="227"/>
      <c r="ET28" s="227"/>
    </row>
    <row r="29" spans="1:150" s="221" customFormat="1">
      <c r="A29" s="221" t="str">
        <f t="shared" si="2"/>
        <v>LU2237443549</v>
      </c>
      <c r="B29" s="221" t="s">
        <v>11856</v>
      </c>
      <c r="C29" s="221">
        <v>1.54</v>
      </c>
      <c r="D29" s="221">
        <v>6.25</v>
      </c>
      <c r="E29" s="221">
        <v>0.15</v>
      </c>
      <c r="F29" s="221">
        <v>5.09</v>
      </c>
      <c r="G29" s="221">
        <v>4.45</v>
      </c>
      <c r="H29" s="226"/>
      <c r="J29" s="221">
        <v>0.88</v>
      </c>
      <c r="K29" s="221">
        <v>12.65</v>
      </c>
      <c r="L29" s="221">
        <v>0.05</v>
      </c>
      <c r="M29" s="221">
        <v>506.3</v>
      </c>
      <c r="N29" s="221">
        <v>-15.89</v>
      </c>
      <c r="O29" s="221">
        <v>6.52</v>
      </c>
      <c r="R29" s="221" t="s">
        <v>7012</v>
      </c>
      <c r="S29" s="221">
        <v>90.95</v>
      </c>
      <c r="T29" s="221">
        <v>85.51</v>
      </c>
      <c r="U29" s="221">
        <v>12</v>
      </c>
      <c r="Y29" s="226"/>
      <c r="Z29" s="226"/>
      <c r="AA29" s="226"/>
      <c r="AB29" s="226">
        <v>14.73</v>
      </c>
      <c r="AC29" s="226">
        <v>-12.96</v>
      </c>
      <c r="AD29" s="226">
        <v>10.14</v>
      </c>
      <c r="AE29" s="226" t="s">
        <v>11362</v>
      </c>
      <c r="AF29" s="117">
        <v>44118</v>
      </c>
      <c r="AG29" s="226">
        <v>78.239999999999995</v>
      </c>
      <c r="AH29" s="226"/>
      <c r="AI29" s="226">
        <v>47.53</v>
      </c>
      <c r="AJ29" s="226"/>
      <c r="AK29" s="227"/>
      <c r="AM29" s="226"/>
      <c r="AN29" s="221" t="str">
        <f t="shared" si="0"/>
        <v>LU2966430253</v>
      </c>
      <c r="AO29" s="221" t="s">
        <v>11858</v>
      </c>
      <c r="AP29" s="226"/>
      <c r="AQ29" s="226">
        <v>19.7</v>
      </c>
      <c r="AR29" s="227">
        <v>45783</v>
      </c>
      <c r="AS29" s="221" t="s">
        <v>11788</v>
      </c>
      <c r="AV29" s="221" t="str">
        <f t="shared" si="3"/>
        <v>S&amp;P 593</v>
      </c>
      <c r="AW29" s="221">
        <f t="shared" si="3"/>
        <v>-7.12</v>
      </c>
      <c r="AX29" s="221" t="str">
        <f t="shared" si="1"/>
        <v>LU1559883803</v>
      </c>
      <c r="AY29" s="221" t="s">
        <v>8873</v>
      </c>
      <c r="AZ29" s="221" t="s">
        <v>7332</v>
      </c>
      <c r="DO29" s="227"/>
      <c r="DW29" s="227"/>
      <c r="EG29" s="227"/>
      <c r="ET29" s="227"/>
    </row>
    <row r="30" spans="1:150" s="221" customFormat="1">
      <c r="A30" s="221" t="str">
        <f t="shared" si="2"/>
        <v>LU0566484027</v>
      </c>
      <c r="B30" s="221" t="s">
        <v>10868</v>
      </c>
      <c r="C30" s="221">
        <v>-9.43</v>
      </c>
      <c r="D30" s="221">
        <v>4.0999999999999996</v>
      </c>
      <c r="E30" s="221">
        <v>-4.96</v>
      </c>
      <c r="F30" s="221">
        <v>3.88</v>
      </c>
      <c r="G30" s="221">
        <v>1.61</v>
      </c>
      <c r="H30" s="226">
        <v>8.17</v>
      </c>
      <c r="I30" s="221">
        <v>7.62</v>
      </c>
      <c r="J30" s="221">
        <v>0.94</v>
      </c>
      <c r="K30" s="221">
        <v>18.89</v>
      </c>
      <c r="L30" s="221">
        <v>0</v>
      </c>
      <c r="M30" s="221">
        <v>436.2</v>
      </c>
      <c r="N30" s="221">
        <v>-17.18</v>
      </c>
      <c r="Q30" s="221" t="s">
        <v>11361</v>
      </c>
      <c r="R30" s="221" t="s">
        <v>7333</v>
      </c>
      <c r="S30" s="221">
        <v>95.73</v>
      </c>
      <c r="T30" s="221">
        <v>97.07</v>
      </c>
      <c r="U30" s="221">
        <v>0</v>
      </c>
      <c r="V30" s="221">
        <v>15.8</v>
      </c>
      <c r="W30" s="221">
        <v>23.3</v>
      </c>
      <c r="X30" s="221">
        <v>1.22</v>
      </c>
      <c r="Y30" s="226">
        <v>-12.6</v>
      </c>
      <c r="Z30" s="226">
        <v>22.89</v>
      </c>
      <c r="AA30" s="226">
        <v>23.45</v>
      </c>
      <c r="AB30" s="226">
        <v>31.74</v>
      </c>
      <c r="AC30" s="226">
        <v>-26.54</v>
      </c>
      <c r="AD30" s="226">
        <v>8.52</v>
      </c>
      <c r="AE30" s="226" t="s">
        <v>11363</v>
      </c>
      <c r="AF30" s="117">
        <v>41548</v>
      </c>
      <c r="AG30" s="226">
        <v>140.63999999999999</v>
      </c>
      <c r="AH30" s="226">
        <v>100.84</v>
      </c>
      <c r="AI30" s="226">
        <v>94.72</v>
      </c>
      <c r="AJ30" s="226">
        <v>98.21</v>
      </c>
      <c r="AK30" s="227"/>
      <c r="AM30" s="226"/>
      <c r="AN30" s="221" t="str">
        <f t="shared" si="0"/>
        <v>LU1941082908</v>
      </c>
      <c r="AO30" s="221" t="s">
        <v>11811</v>
      </c>
      <c r="AP30" s="226"/>
      <c r="AQ30" s="226">
        <v>12.35</v>
      </c>
      <c r="AR30" s="227">
        <v>45783</v>
      </c>
      <c r="AS30" s="221" t="s">
        <v>11786</v>
      </c>
      <c r="AV30" s="221" t="str">
        <f t="shared" si="3"/>
        <v xml:space="preserve">S&amp;P BSE Sensex </v>
      </c>
      <c r="AW30" s="221">
        <f t="shared" si="3"/>
        <v>2.61</v>
      </c>
      <c r="AX30" s="221" t="str">
        <f t="shared" si="1"/>
        <v>SG9999000475</v>
      </c>
      <c r="AY30" s="221" t="s">
        <v>8654</v>
      </c>
      <c r="AZ30" s="221" t="s">
        <v>573</v>
      </c>
      <c r="BA30" s="221">
        <v>-4.32</v>
      </c>
      <c r="BB30" s="221">
        <v>-8.32</v>
      </c>
      <c r="BC30" s="221">
        <v>-6.86</v>
      </c>
      <c r="DO30" s="227"/>
      <c r="DW30" s="227"/>
      <c r="EG30" s="227"/>
      <c r="ET30" s="227"/>
    </row>
    <row r="31" spans="1:150" s="221" customFormat="1">
      <c r="A31" s="221" t="str">
        <f t="shared" si="2"/>
        <v>LU1559883803</v>
      </c>
      <c r="B31" s="221" t="s">
        <v>8873</v>
      </c>
      <c r="C31" s="221">
        <v>-4.8600000000000003</v>
      </c>
      <c r="D31" s="221">
        <v>8.08</v>
      </c>
      <c r="E31" s="221">
        <v>-2.71</v>
      </c>
      <c r="F31" s="221">
        <v>6.71</v>
      </c>
      <c r="G31" s="221">
        <v>2.37</v>
      </c>
      <c r="H31" s="226">
        <v>9.0299999999999994</v>
      </c>
      <c r="J31" s="221">
        <v>0.98</v>
      </c>
      <c r="K31" s="221">
        <v>20.12</v>
      </c>
      <c r="L31" s="221">
        <v>0</v>
      </c>
      <c r="M31" s="221">
        <v>436.2</v>
      </c>
      <c r="N31" s="221">
        <v>-17.48</v>
      </c>
      <c r="R31" s="221" t="s">
        <v>7332</v>
      </c>
      <c r="S31" s="221">
        <v>95.98</v>
      </c>
      <c r="T31" s="221">
        <v>98.97</v>
      </c>
      <c r="U31" s="221">
        <v>0</v>
      </c>
      <c r="Y31" s="226">
        <v>-15.21</v>
      </c>
      <c r="Z31" s="226">
        <v>23.63</v>
      </c>
      <c r="AA31" s="226">
        <v>24.46</v>
      </c>
      <c r="AB31" s="226">
        <v>28.91</v>
      </c>
      <c r="AC31" s="226">
        <v>-26.88</v>
      </c>
      <c r="AD31" s="226">
        <v>8.6</v>
      </c>
      <c r="AE31" s="226" t="s">
        <v>11363</v>
      </c>
      <c r="AF31" s="117">
        <v>42809</v>
      </c>
      <c r="AG31" s="226">
        <v>127.61</v>
      </c>
      <c r="AH31" s="226">
        <v>110.35</v>
      </c>
      <c r="AI31" s="226">
        <v>79.95</v>
      </c>
      <c r="AJ31" s="226">
        <v>100.82</v>
      </c>
      <c r="AK31" s="227"/>
      <c r="AM31" s="226"/>
      <c r="AN31" s="221" t="str">
        <f t="shared" si="0"/>
        <v>LU1941083039</v>
      </c>
      <c r="AO31" s="221" t="s">
        <v>12232</v>
      </c>
      <c r="AP31" s="226"/>
      <c r="AQ31" s="226">
        <v>9.73</v>
      </c>
      <c r="AR31" s="227">
        <v>45783</v>
      </c>
      <c r="AS31" s="221" t="s">
        <v>11789</v>
      </c>
      <c r="AV31" s="221" t="str">
        <f t="shared" si="3"/>
        <v xml:space="preserve">Shanghai Stock Exchange 50 </v>
      </c>
      <c r="AW31" s="221">
        <f t="shared" si="3"/>
        <v>0</v>
      </c>
      <c r="AX31" s="221" t="str">
        <f t="shared" si="1"/>
        <v>SG9999000483</v>
      </c>
      <c r="AY31" s="221" t="s">
        <v>8655</v>
      </c>
      <c r="AZ31" s="221" t="s">
        <v>575</v>
      </c>
      <c r="BA31" s="221">
        <v>-11.26</v>
      </c>
      <c r="BB31" s="221">
        <v>-4.43</v>
      </c>
      <c r="BC31" s="221">
        <v>-3.95</v>
      </c>
      <c r="DW31" s="227"/>
      <c r="EG31" s="227"/>
      <c r="ET31" s="227"/>
    </row>
    <row r="32" spans="1:150" s="221" customFormat="1">
      <c r="A32" s="221" t="str">
        <f t="shared" si="2"/>
        <v>SG9999000475</v>
      </c>
      <c r="B32" s="221" t="s">
        <v>8654</v>
      </c>
      <c r="C32" s="221">
        <v>2.8</v>
      </c>
      <c r="D32" s="221">
        <v>2.2200000000000002</v>
      </c>
      <c r="E32" s="221">
        <v>10.09</v>
      </c>
      <c r="F32" s="221">
        <v>20.57</v>
      </c>
      <c r="G32" s="221">
        <v>8.25</v>
      </c>
      <c r="H32" s="226">
        <v>12.04</v>
      </c>
      <c r="I32" s="221">
        <v>4.6500000000000004</v>
      </c>
      <c r="J32" s="221">
        <v>0.86</v>
      </c>
      <c r="K32" s="221">
        <v>10.91</v>
      </c>
      <c r="L32" s="221">
        <v>0.45</v>
      </c>
      <c r="M32" s="221">
        <v>934.7</v>
      </c>
      <c r="N32" s="221">
        <v>-8.76</v>
      </c>
      <c r="Q32" s="221" t="s">
        <v>11348</v>
      </c>
      <c r="R32" s="221" t="s">
        <v>573</v>
      </c>
      <c r="S32" s="221">
        <v>70.58</v>
      </c>
      <c r="T32" s="221">
        <v>127.73</v>
      </c>
      <c r="U32" s="221">
        <v>0</v>
      </c>
      <c r="V32" s="221">
        <v>-13.03</v>
      </c>
      <c r="W32" s="221">
        <v>6.01</v>
      </c>
      <c r="X32" s="221">
        <v>23.67</v>
      </c>
      <c r="Y32" s="226">
        <v>-10.06</v>
      </c>
      <c r="Z32" s="226">
        <v>10.1</v>
      </c>
      <c r="AA32" s="226">
        <v>-5.32</v>
      </c>
      <c r="AB32" s="226">
        <v>14.75</v>
      </c>
      <c r="AC32" s="226">
        <v>0.93</v>
      </c>
      <c r="AD32" s="226">
        <v>2.4500000000000002</v>
      </c>
      <c r="AE32" s="226" t="s">
        <v>11364</v>
      </c>
      <c r="AF32" s="117">
        <v>35769</v>
      </c>
      <c r="AG32" s="226">
        <v>131.71</v>
      </c>
      <c r="AH32" s="226">
        <v>93.2</v>
      </c>
      <c r="AI32" s="226">
        <v>-12.95</v>
      </c>
      <c r="AJ32" s="226">
        <v>39.19</v>
      </c>
      <c r="AK32" s="227"/>
      <c r="AM32" s="226"/>
      <c r="AN32" s="221" t="str">
        <f t="shared" si="0"/>
        <v>LU1794554631</v>
      </c>
      <c r="AO32" s="221" t="s">
        <v>6838</v>
      </c>
      <c r="AP32" s="226"/>
      <c r="AQ32" s="226">
        <v>9.32</v>
      </c>
      <c r="AR32" s="227">
        <v>45783</v>
      </c>
      <c r="AS32" s="221" t="s">
        <v>6246</v>
      </c>
      <c r="AX32" s="221" t="str">
        <f t="shared" si="1"/>
        <v>LU2936813760</v>
      </c>
      <c r="AY32" s="221" t="s">
        <v>11857</v>
      </c>
      <c r="AZ32" s="221" t="s">
        <v>11787</v>
      </c>
      <c r="DW32" s="227"/>
      <c r="EG32" s="227"/>
      <c r="ET32" s="227"/>
    </row>
    <row r="33" spans="1:150" s="221" customFormat="1">
      <c r="A33" s="221" t="str">
        <f t="shared" si="2"/>
        <v>SG9999000483</v>
      </c>
      <c r="B33" s="221" t="s">
        <v>8655</v>
      </c>
      <c r="C33" s="221">
        <v>-15.97</v>
      </c>
      <c r="D33" s="221">
        <v>3.56</v>
      </c>
      <c r="E33" s="221">
        <v>-19.489999999999998</v>
      </c>
      <c r="F33" s="221">
        <v>-13.31</v>
      </c>
      <c r="G33" s="221">
        <v>-10.4</v>
      </c>
      <c r="H33" s="226">
        <v>-5.46</v>
      </c>
      <c r="I33" s="221">
        <v>-4.1100000000000003</v>
      </c>
      <c r="J33" s="221">
        <v>0.9</v>
      </c>
      <c r="K33" s="221">
        <v>14.58</v>
      </c>
      <c r="L33" s="221">
        <v>-0.02</v>
      </c>
      <c r="M33" s="221">
        <v>27.3</v>
      </c>
      <c r="N33" s="221">
        <v>-30.14</v>
      </c>
      <c r="Q33" s="221" t="s">
        <v>11361</v>
      </c>
      <c r="R33" s="221" t="s">
        <v>575</v>
      </c>
      <c r="S33" s="221">
        <v>129.32</v>
      </c>
      <c r="T33" s="221">
        <v>56.81</v>
      </c>
      <c r="U33" s="221">
        <v>0</v>
      </c>
      <c r="V33" s="221">
        <v>-14.48</v>
      </c>
      <c r="W33" s="221">
        <v>14.11</v>
      </c>
      <c r="X33" s="221">
        <v>13.79</v>
      </c>
      <c r="Y33" s="226">
        <v>-4.7300000000000004</v>
      </c>
      <c r="Z33" s="226">
        <v>7.1</v>
      </c>
      <c r="AA33" s="226">
        <v>-15.45</v>
      </c>
      <c r="AB33" s="226">
        <v>-2.96</v>
      </c>
      <c r="AC33" s="226">
        <v>-2.2799999999999998</v>
      </c>
      <c r="AD33" s="226">
        <v>-10.68</v>
      </c>
      <c r="AE33" s="226" t="s">
        <v>11365</v>
      </c>
      <c r="AF33" s="117">
        <v>35769</v>
      </c>
      <c r="AG33" s="226">
        <v>42.38</v>
      </c>
      <c r="AH33" s="226">
        <v>67.03</v>
      </c>
      <c r="AI33" s="226">
        <v>184.87</v>
      </c>
      <c r="AJ33" s="226">
        <v>128.66999999999999</v>
      </c>
      <c r="AK33" s="227"/>
      <c r="AM33" s="226"/>
      <c r="AN33" s="221" t="str">
        <f t="shared" si="0"/>
        <v>LU1794554557</v>
      </c>
      <c r="AO33" s="221" t="s">
        <v>6831</v>
      </c>
      <c r="AP33" s="226"/>
      <c r="AQ33" s="226">
        <v>8.98</v>
      </c>
      <c r="AR33" s="227">
        <v>45783</v>
      </c>
      <c r="AS33" s="221" t="s">
        <v>6247</v>
      </c>
      <c r="AX33" s="221" t="str">
        <f t="shared" si="1"/>
        <v>LU2966430253</v>
      </c>
      <c r="AY33" s="221" t="s">
        <v>11858</v>
      </c>
      <c r="AZ33" s="221" t="s">
        <v>11788</v>
      </c>
      <c r="DO33" s="227"/>
      <c r="EG33" s="227"/>
    </row>
    <row r="34" spans="1:150" s="221" customFormat="1">
      <c r="A34" s="221" t="str">
        <f t="shared" si="2"/>
        <v>LU2936813760</v>
      </c>
      <c r="B34" s="221" t="s">
        <v>11857</v>
      </c>
      <c r="D34" s="221">
        <v>0.25</v>
      </c>
      <c r="H34" s="226"/>
      <c r="M34" s="221">
        <v>113</v>
      </c>
      <c r="R34" s="221" t="s">
        <v>11787</v>
      </c>
      <c r="U34" s="221">
        <v>12</v>
      </c>
      <c r="Y34" s="226"/>
      <c r="Z34" s="226"/>
      <c r="AA34" s="226"/>
      <c r="AB34" s="226"/>
      <c r="AC34" s="226"/>
      <c r="AD34" s="226"/>
      <c r="AE34" s="226"/>
      <c r="AF34" s="117">
        <v>45666</v>
      </c>
      <c r="AG34" s="226"/>
      <c r="AH34" s="226"/>
      <c r="AI34" s="226"/>
      <c r="AJ34" s="226"/>
      <c r="AK34" s="227"/>
      <c r="AM34" s="226"/>
      <c r="AN34" s="221" t="str">
        <f t="shared" si="0"/>
        <v>LU1720050803</v>
      </c>
      <c r="AO34" s="221" t="s">
        <v>6839</v>
      </c>
      <c r="AP34" s="226"/>
      <c r="AQ34" s="226">
        <v>10.59</v>
      </c>
      <c r="AR34" s="227">
        <v>45783</v>
      </c>
      <c r="AS34" s="221" t="s">
        <v>6241</v>
      </c>
      <c r="AV34" s="221" t="str">
        <f t="shared" ref="AV34:AW36" si="4">AV7</f>
        <v>Barclays Euro Aggregate Credit</v>
      </c>
      <c r="AW34" s="221">
        <f t="shared" si="4"/>
        <v>-0.27</v>
      </c>
      <c r="AX34" s="221" t="str">
        <f t="shared" si="1"/>
        <v>LU1941082908</v>
      </c>
      <c r="AY34" s="221" t="s">
        <v>11802</v>
      </c>
      <c r="AZ34" s="221" t="s">
        <v>11786</v>
      </c>
      <c r="DO34" s="227"/>
      <c r="EG34" s="227"/>
    </row>
    <row r="35" spans="1:150" s="221" customFormat="1">
      <c r="A35" s="221" t="str">
        <f t="shared" si="2"/>
        <v>LU2966430253</v>
      </c>
      <c r="B35" s="221" t="s">
        <v>11858</v>
      </c>
      <c r="D35" s="221">
        <v>0.25</v>
      </c>
      <c r="H35" s="226"/>
      <c r="M35" s="221">
        <v>113</v>
      </c>
      <c r="R35" s="221" t="s">
        <v>11788</v>
      </c>
      <c r="U35" s="221">
        <v>12</v>
      </c>
      <c r="Y35" s="226"/>
      <c r="Z35" s="226"/>
      <c r="AA35" s="226"/>
      <c r="AB35" s="226"/>
      <c r="AC35" s="226"/>
      <c r="AD35" s="226"/>
      <c r="AE35" s="226"/>
      <c r="AF35" s="117">
        <v>45688</v>
      </c>
      <c r="AG35" s="226"/>
      <c r="AH35" s="226"/>
      <c r="AI35" s="226"/>
      <c r="AJ35" s="226"/>
      <c r="AK35" s="227"/>
      <c r="AM35" s="226"/>
      <c r="AN35" s="221" t="str">
        <f t="shared" si="0"/>
        <v>LU1914381329</v>
      </c>
      <c r="AO35" s="221" t="s">
        <v>9152</v>
      </c>
      <c r="AP35" s="226"/>
      <c r="AQ35" s="226">
        <v>20.82</v>
      </c>
      <c r="AR35" s="227">
        <v>45783</v>
      </c>
      <c r="AS35" s="221" t="s">
        <v>9066</v>
      </c>
      <c r="AV35" s="221" t="str">
        <f t="shared" si="4"/>
        <v xml:space="preserve">Barclays Global High Yield </v>
      </c>
      <c r="AW35" s="221">
        <f t="shared" si="4"/>
        <v>1.21</v>
      </c>
      <c r="AX35" s="221" t="str">
        <f t="shared" si="1"/>
        <v>LU1941083039</v>
      </c>
      <c r="AY35" s="221" t="s">
        <v>11859</v>
      </c>
      <c r="AZ35" s="221" t="s">
        <v>11789</v>
      </c>
      <c r="DO35" s="227"/>
      <c r="EG35" s="227"/>
    </row>
    <row r="36" spans="1:150" s="221" customFormat="1">
      <c r="A36" s="221" t="str">
        <f t="shared" si="2"/>
        <v>LU1941082908</v>
      </c>
      <c r="B36" s="221" t="s">
        <v>11802</v>
      </c>
      <c r="C36" s="221">
        <v>-4.3</v>
      </c>
      <c r="D36" s="221">
        <v>-3.58</v>
      </c>
      <c r="E36" s="221">
        <v>-1.25</v>
      </c>
      <c r="F36" s="221">
        <v>1.67</v>
      </c>
      <c r="G36" s="221">
        <v>2</v>
      </c>
      <c r="H36" s="226">
        <v>1.55</v>
      </c>
      <c r="J36" s="221">
        <v>0.99</v>
      </c>
      <c r="K36" s="221">
        <v>5.16</v>
      </c>
      <c r="L36" s="221">
        <v>0</v>
      </c>
      <c r="M36" s="221">
        <v>113</v>
      </c>
      <c r="N36" s="221">
        <v>-8.6300000000000008</v>
      </c>
      <c r="Q36" s="221" t="s">
        <v>11361</v>
      </c>
      <c r="R36" s="221" t="s">
        <v>11786</v>
      </c>
      <c r="S36" s="221">
        <v>94.5</v>
      </c>
      <c r="T36" s="221">
        <v>117.42</v>
      </c>
      <c r="U36" s="221">
        <v>12</v>
      </c>
      <c r="Y36" s="226"/>
      <c r="Z36" s="226"/>
      <c r="AA36" s="226">
        <v>5.47</v>
      </c>
      <c r="AB36" s="226">
        <v>2.79</v>
      </c>
      <c r="AC36" s="226">
        <v>-13.3</v>
      </c>
      <c r="AD36" s="226">
        <v>8.9700000000000006</v>
      </c>
      <c r="AE36" s="226"/>
      <c r="AF36" s="117">
        <v>43507</v>
      </c>
      <c r="AG36" s="226">
        <v>155.44999999999999</v>
      </c>
      <c r="AH36" s="226">
        <v>138.97</v>
      </c>
      <c r="AI36" s="226">
        <v>418.17</v>
      </c>
      <c r="AJ36" s="226">
        <v>87.56</v>
      </c>
      <c r="AK36" s="227"/>
      <c r="AM36" s="226"/>
      <c r="AN36" s="221" t="str">
        <f t="shared" si="0"/>
        <v>LU1997245094</v>
      </c>
      <c r="AO36" s="221" t="s">
        <v>6832</v>
      </c>
      <c r="AP36" s="226"/>
      <c r="AQ36" s="226">
        <v>9.51</v>
      </c>
      <c r="AR36" s="227">
        <v>45783</v>
      </c>
      <c r="AS36" s="221" t="s">
        <v>6084</v>
      </c>
      <c r="AV36" s="221" t="str">
        <f t="shared" si="4"/>
        <v>Barclays US Corporate Investment Grade</v>
      </c>
      <c r="AW36" s="221">
        <f t="shared" si="4"/>
        <v>0.14000000000000001</v>
      </c>
      <c r="AX36" s="221" t="str">
        <f t="shared" si="1"/>
        <v>LU1794554631</v>
      </c>
      <c r="AY36" s="221" t="s">
        <v>10869</v>
      </c>
      <c r="AZ36" s="221" t="s">
        <v>6246</v>
      </c>
      <c r="DO36" s="227"/>
      <c r="EG36" s="227"/>
    </row>
    <row r="37" spans="1:150" s="221" customFormat="1">
      <c r="A37" s="221" t="str">
        <f t="shared" si="2"/>
        <v>LU1941083039</v>
      </c>
      <c r="B37" s="221" t="s">
        <v>11859</v>
      </c>
      <c r="C37" s="221">
        <v>-4.29</v>
      </c>
      <c r="D37" s="221">
        <v>-3.58</v>
      </c>
      <c r="E37" s="221">
        <v>-1.24</v>
      </c>
      <c r="F37" s="221">
        <v>1.68</v>
      </c>
      <c r="G37" s="221">
        <v>1.86</v>
      </c>
      <c r="H37" s="226">
        <v>1.46</v>
      </c>
      <c r="J37" s="221">
        <v>0.96</v>
      </c>
      <c r="K37" s="221">
        <v>5.0999999999999996</v>
      </c>
      <c r="L37" s="221">
        <v>0</v>
      </c>
      <c r="M37" s="221">
        <v>113</v>
      </c>
      <c r="N37" s="221">
        <v>-8.6300000000000008</v>
      </c>
      <c r="O37" s="221">
        <v>4.75</v>
      </c>
      <c r="Q37" s="221" t="s">
        <v>11361</v>
      </c>
      <c r="R37" s="221" t="s">
        <v>11789</v>
      </c>
      <c r="S37" s="221">
        <v>94.48</v>
      </c>
      <c r="T37" s="221">
        <v>114.65</v>
      </c>
      <c r="U37" s="221">
        <v>12</v>
      </c>
      <c r="Y37" s="226"/>
      <c r="Z37" s="226"/>
      <c r="AA37" s="226">
        <v>5.49</v>
      </c>
      <c r="AB37" s="226">
        <v>2.8</v>
      </c>
      <c r="AC37" s="226">
        <v>-13.3</v>
      </c>
      <c r="AD37" s="226">
        <v>8.5</v>
      </c>
      <c r="AE37" s="226"/>
      <c r="AF37" s="117">
        <v>43507</v>
      </c>
      <c r="AG37" s="226">
        <v>155.65</v>
      </c>
      <c r="AH37" s="226">
        <v>136.86000000000001</v>
      </c>
      <c r="AI37" s="226">
        <v>418.28</v>
      </c>
      <c r="AJ37" s="226">
        <v>87.58</v>
      </c>
      <c r="AK37" s="227"/>
      <c r="AM37" s="226"/>
      <c r="AN37" s="221" t="str">
        <f t="shared" si="0"/>
        <v>LU1997245177</v>
      </c>
      <c r="AO37" s="221" t="s">
        <v>6840</v>
      </c>
      <c r="AP37" s="226"/>
      <c r="AQ37" s="226">
        <v>10.02</v>
      </c>
      <c r="AR37" s="227">
        <v>45783</v>
      </c>
      <c r="AS37" s="221" t="s">
        <v>6085</v>
      </c>
      <c r="AV37" s="221" t="str">
        <f>AV11</f>
        <v>Citi World Government Bond</v>
      </c>
      <c r="AW37" s="221">
        <f>AW11</f>
        <v>1.55</v>
      </c>
      <c r="AX37" s="221" t="str">
        <f t="shared" si="1"/>
        <v>LU1794554557</v>
      </c>
      <c r="AY37" s="221" t="s">
        <v>6831</v>
      </c>
      <c r="AZ37" s="221" t="s">
        <v>6247</v>
      </c>
      <c r="DO37" s="227"/>
      <c r="DW37" s="227"/>
      <c r="EG37" s="227"/>
      <c r="ET37" s="227"/>
    </row>
    <row r="38" spans="1:150" s="221" customFormat="1">
      <c r="A38" s="221" t="str">
        <f t="shared" si="2"/>
        <v>LU1794554631</v>
      </c>
      <c r="B38" s="221" t="s">
        <v>10869</v>
      </c>
      <c r="C38" s="221">
        <v>2.76</v>
      </c>
      <c r="D38" s="221">
        <v>-2.71</v>
      </c>
      <c r="E38" s="221">
        <v>-2.19</v>
      </c>
      <c r="F38" s="221">
        <v>4.3600000000000003</v>
      </c>
      <c r="G38" s="221">
        <v>-12</v>
      </c>
      <c r="H38" s="226">
        <v>-4.99</v>
      </c>
      <c r="J38" s="221">
        <v>1.1100000000000001</v>
      </c>
      <c r="K38" s="221">
        <v>28.07</v>
      </c>
      <c r="L38" s="221">
        <v>-0.04</v>
      </c>
      <c r="M38" s="221">
        <v>624.4</v>
      </c>
      <c r="N38" s="221">
        <v>-49.91</v>
      </c>
      <c r="P38" s="221">
        <v>2.2999999999999998</v>
      </c>
      <c r="R38" s="221" t="s">
        <v>6246</v>
      </c>
      <c r="S38" s="221">
        <v>115.65</v>
      </c>
      <c r="T38" s="221">
        <v>100.28</v>
      </c>
      <c r="U38" s="221">
        <v>1</v>
      </c>
      <c r="Y38" s="226"/>
      <c r="Z38" s="226">
        <v>43.23</v>
      </c>
      <c r="AA38" s="226">
        <v>68.680000000000007</v>
      </c>
      <c r="AB38" s="226">
        <v>-7.53</v>
      </c>
      <c r="AC38" s="226">
        <v>-36.53</v>
      </c>
      <c r="AD38" s="226">
        <v>-26.13</v>
      </c>
      <c r="AE38" s="226" t="s">
        <v>11350</v>
      </c>
      <c r="AF38" s="117">
        <v>43203</v>
      </c>
      <c r="AG38" s="226">
        <v>98.91</v>
      </c>
      <c r="AH38" s="226">
        <v>144.29</v>
      </c>
      <c r="AI38" s="226">
        <v>106.2</v>
      </c>
      <c r="AJ38" s="226">
        <v>109.1</v>
      </c>
      <c r="AK38" s="227"/>
      <c r="AM38" s="226"/>
      <c r="AN38" s="221" t="str">
        <f t="shared" si="0"/>
        <v>LU2305039583</v>
      </c>
      <c r="AO38" s="221" t="s">
        <v>8573</v>
      </c>
      <c r="AP38" s="226"/>
      <c r="AQ38" s="226">
        <v>7.68</v>
      </c>
      <c r="AR38" s="227">
        <v>45783</v>
      </c>
      <c r="AS38" s="221" t="s">
        <v>8537</v>
      </c>
      <c r="AV38" s="221" t="str">
        <f>AV13</f>
        <v>BofA Global Broad Market</v>
      </c>
      <c r="AW38" s="221">
        <f>AW13</f>
        <v>-0.33</v>
      </c>
      <c r="AX38" s="221" t="str">
        <f t="shared" si="1"/>
        <v>LU1720050803</v>
      </c>
      <c r="AY38" s="221" t="s">
        <v>10870</v>
      </c>
      <c r="AZ38" s="221" t="s">
        <v>6241</v>
      </c>
      <c r="DO38" s="227"/>
      <c r="EG38" s="227"/>
    </row>
    <row r="39" spans="1:150" s="221" customFormat="1">
      <c r="A39" s="221" t="str">
        <f t="shared" si="2"/>
        <v>LU1794554557</v>
      </c>
      <c r="B39" s="221" t="s">
        <v>6831</v>
      </c>
      <c r="C39" s="221">
        <v>7.24</v>
      </c>
      <c r="D39" s="221">
        <v>-0.92</v>
      </c>
      <c r="E39" s="221">
        <v>1.99</v>
      </c>
      <c r="F39" s="221">
        <v>9.9700000000000006</v>
      </c>
      <c r="G39" s="221">
        <v>-6.33</v>
      </c>
      <c r="H39" s="226">
        <v>-3.05</v>
      </c>
      <c r="J39" s="221">
        <v>1.07</v>
      </c>
      <c r="K39" s="221">
        <v>27.17</v>
      </c>
      <c r="L39" s="221">
        <v>-0.03</v>
      </c>
      <c r="M39" s="221">
        <v>624.4</v>
      </c>
      <c r="N39" s="221">
        <v>-42.69</v>
      </c>
      <c r="P39" s="221">
        <v>2.2999999999999998</v>
      </c>
      <c r="R39" s="221" t="s">
        <v>6247</v>
      </c>
      <c r="S39" s="221">
        <v>109.65</v>
      </c>
      <c r="T39" s="221">
        <v>109.18</v>
      </c>
      <c r="U39" s="221">
        <v>1</v>
      </c>
      <c r="Y39" s="226"/>
      <c r="Z39" s="226">
        <v>46.28</v>
      </c>
      <c r="AA39" s="226">
        <v>58.39</v>
      </c>
      <c r="AB39" s="226">
        <v>-13.62</v>
      </c>
      <c r="AC39" s="226">
        <v>-30.41</v>
      </c>
      <c r="AD39" s="226">
        <v>-22.32</v>
      </c>
      <c r="AE39" s="226" t="s">
        <v>11350</v>
      </c>
      <c r="AF39" s="117">
        <v>43203</v>
      </c>
      <c r="AG39" s="226">
        <v>106.39</v>
      </c>
      <c r="AH39" s="226">
        <v>143.86000000000001</v>
      </c>
      <c r="AI39" s="226">
        <v>91.17</v>
      </c>
      <c r="AJ39" s="226">
        <v>107.15</v>
      </c>
      <c r="AK39" s="227"/>
      <c r="AM39" s="226"/>
      <c r="AN39" s="221" t="str">
        <f t="shared" si="0"/>
        <v>LU2305039666</v>
      </c>
      <c r="AO39" s="221" t="s">
        <v>8574</v>
      </c>
      <c r="AP39" s="226"/>
      <c r="AQ39" s="226">
        <v>6.58</v>
      </c>
      <c r="AR39" s="227">
        <v>45783</v>
      </c>
      <c r="AS39" s="221" t="s">
        <v>8536</v>
      </c>
      <c r="AX39" s="221" t="str">
        <f t="shared" si="1"/>
        <v>LU1914381329</v>
      </c>
      <c r="AY39" s="221" t="s">
        <v>9152</v>
      </c>
      <c r="AZ39" s="221" t="s">
        <v>9066</v>
      </c>
      <c r="DO39" s="227"/>
      <c r="EG39" s="227"/>
    </row>
    <row r="40" spans="1:150" s="221" customFormat="1">
      <c r="A40" s="221" t="str">
        <f t="shared" si="2"/>
        <v>LU1720050803</v>
      </c>
      <c r="B40" s="221" t="s">
        <v>10870</v>
      </c>
      <c r="C40" s="221">
        <v>2.36</v>
      </c>
      <c r="D40" s="221">
        <v>-3.56</v>
      </c>
      <c r="E40" s="221">
        <v>-0.17</v>
      </c>
      <c r="F40" s="221">
        <v>7.33</v>
      </c>
      <c r="G40" s="221">
        <v>-6.79</v>
      </c>
      <c r="H40" s="226">
        <v>-3.63</v>
      </c>
      <c r="J40" s="221">
        <v>1</v>
      </c>
      <c r="K40" s="221">
        <v>24.96</v>
      </c>
      <c r="L40" s="221">
        <v>-0.03</v>
      </c>
      <c r="M40" s="221">
        <v>624.4</v>
      </c>
      <c r="N40" s="221">
        <v>-43.43</v>
      </c>
      <c r="P40" s="221">
        <v>2.2999999999999998</v>
      </c>
      <c r="Q40" s="221" t="s">
        <v>11348</v>
      </c>
      <c r="R40" s="221" t="s">
        <v>6241</v>
      </c>
      <c r="S40" s="221">
        <v>104.73</v>
      </c>
      <c r="T40" s="221">
        <v>92.63</v>
      </c>
      <c r="U40" s="221">
        <v>1</v>
      </c>
      <c r="Y40" s="226">
        <v>-24.98</v>
      </c>
      <c r="Z40" s="226">
        <v>45.57</v>
      </c>
      <c r="AA40" s="226">
        <v>57.43</v>
      </c>
      <c r="AB40" s="226">
        <v>-11.73</v>
      </c>
      <c r="AC40" s="226">
        <v>-30.1</v>
      </c>
      <c r="AD40" s="226">
        <v>-21.98</v>
      </c>
      <c r="AE40" s="226" t="s">
        <v>11350</v>
      </c>
      <c r="AF40" s="117">
        <v>43074</v>
      </c>
      <c r="AG40" s="226">
        <v>101.25</v>
      </c>
      <c r="AH40" s="226">
        <v>116.6</v>
      </c>
      <c r="AI40" s="226">
        <v>95.1</v>
      </c>
      <c r="AJ40" s="226">
        <v>103.69</v>
      </c>
      <c r="AK40" s="227"/>
      <c r="AM40" s="226"/>
      <c r="AN40" s="221" t="str">
        <f t="shared" si="0"/>
        <v>LU1282650669</v>
      </c>
      <c r="AO40" s="221" t="s">
        <v>11860</v>
      </c>
      <c r="AP40" s="226"/>
      <c r="AQ40" s="226">
        <v>3.99</v>
      </c>
      <c r="AR40" s="227">
        <v>45783</v>
      </c>
      <c r="AS40" s="221" t="s">
        <v>4171</v>
      </c>
      <c r="AX40" s="221" t="str">
        <f t="shared" si="1"/>
        <v>LU1997245094</v>
      </c>
      <c r="AY40" s="221" t="s">
        <v>6832</v>
      </c>
      <c r="AZ40" s="221" t="s">
        <v>6084</v>
      </c>
      <c r="DO40" s="227"/>
      <c r="EG40" s="227"/>
    </row>
    <row r="41" spans="1:150" s="221" customFormat="1">
      <c r="A41" s="221" t="str">
        <f t="shared" si="2"/>
        <v>LU1914381329</v>
      </c>
      <c r="B41" s="221" t="s">
        <v>9152</v>
      </c>
      <c r="C41" s="221">
        <v>-8.68</v>
      </c>
      <c r="D41" s="221">
        <v>3.35</v>
      </c>
      <c r="E41" s="221">
        <v>-4.92</v>
      </c>
      <c r="F41" s="221">
        <v>5.43</v>
      </c>
      <c r="G41" s="221">
        <v>11.21</v>
      </c>
      <c r="H41" s="226">
        <v>15.03</v>
      </c>
      <c r="J41" s="221">
        <v>1.01</v>
      </c>
      <c r="K41" s="221">
        <v>13.57</v>
      </c>
      <c r="L41" s="221">
        <v>0.54</v>
      </c>
      <c r="M41" s="221">
        <v>4687.2</v>
      </c>
      <c r="N41" s="221">
        <v>-12.72</v>
      </c>
      <c r="P41" s="221">
        <v>1.35</v>
      </c>
      <c r="Q41" s="221" t="s">
        <v>11348</v>
      </c>
      <c r="R41" s="221" t="s">
        <v>9066</v>
      </c>
      <c r="S41" s="221">
        <v>95.86</v>
      </c>
      <c r="T41" s="221">
        <v>135.44</v>
      </c>
      <c r="U41" s="221">
        <v>1</v>
      </c>
      <c r="Y41" s="226"/>
      <c r="Z41" s="226"/>
      <c r="AA41" s="226">
        <v>0.17</v>
      </c>
      <c r="AB41" s="226">
        <v>35.92</v>
      </c>
      <c r="AC41" s="226">
        <v>-11.1</v>
      </c>
      <c r="AD41" s="226">
        <v>21.95</v>
      </c>
      <c r="AE41" s="226" t="s">
        <v>11366</v>
      </c>
      <c r="AF41" s="117">
        <v>43496</v>
      </c>
      <c r="AG41" s="226">
        <v>158.05000000000001</v>
      </c>
      <c r="AH41" s="226">
        <v>132.22</v>
      </c>
      <c r="AI41" s="226">
        <v>134.15</v>
      </c>
      <c r="AJ41" s="226">
        <v>88.33</v>
      </c>
      <c r="AK41" s="227"/>
      <c r="AM41" s="226"/>
      <c r="AN41" s="221" t="str">
        <f t="shared" si="0"/>
        <v>LU1492452609</v>
      </c>
      <c r="AO41" s="221" t="s">
        <v>11861</v>
      </c>
      <c r="AP41" s="226"/>
      <c r="AQ41" s="226">
        <v>3.47</v>
      </c>
      <c r="AR41" s="227">
        <v>45783</v>
      </c>
      <c r="AS41" s="221" t="s">
        <v>4585</v>
      </c>
      <c r="AX41" s="221" t="str">
        <f t="shared" si="1"/>
        <v>LU1997245177</v>
      </c>
      <c r="AY41" s="221" t="s">
        <v>10871</v>
      </c>
      <c r="AZ41" s="221" t="s">
        <v>6085</v>
      </c>
      <c r="BA41" s="221">
        <v>-11.57</v>
      </c>
      <c r="BB41" s="221">
        <v>-4.29</v>
      </c>
      <c r="DO41" s="227"/>
      <c r="DW41" s="227"/>
      <c r="EG41" s="227"/>
      <c r="ET41" s="227"/>
    </row>
    <row r="42" spans="1:150" s="221" customFormat="1">
      <c r="A42" s="221" t="str">
        <f t="shared" si="2"/>
        <v>LU1997245094</v>
      </c>
      <c r="B42" s="221" t="s">
        <v>6832</v>
      </c>
      <c r="C42" s="221">
        <v>-6.13</v>
      </c>
      <c r="D42" s="221">
        <v>-3.87</v>
      </c>
      <c r="E42" s="221">
        <v>-8.7799999999999994</v>
      </c>
      <c r="F42" s="221">
        <v>-3.06</v>
      </c>
      <c r="G42" s="221">
        <v>-12.44</v>
      </c>
      <c r="H42" s="226">
        <v>-4.62</v>
      </c>
      <c r="J42" s="221">
        <v>0.85</v>
      </c>
      <c r="K42" s="221">
        <v>20.56</v>
      </c>
      <c r="L42" s="221">
        <v>-0.03</v>
      </c>
      <c r="M42" s="221">
        <v>2911.3</v>
      </c>
      <c r="N42" s="221">
        <v>-47.12</v>
      </c>
      <c r="P42" s="221">
        <v>2.2999999999999998</v>
      </c>
      <c r="Q42" s="221" t="s">
        <v>11348</v>
      </c>
      <c r="R42" s="221" t="s">
        <v>6084</v>
      </c>
      <c r="S42" s="221">
        <v>101.12</v>
      </c>
      <c r="T42" s="221">
        <v>66.010000000000005</v>
      </c>
      <c r="U42" s="221">
        <v>1</v>
      </c>
      <c r="Y42" s="226">
        <v>-24.49</v>
      </c>
      <c r="Z42" s="226">
        <v>56.96</v>
      </c>
      <c r="AA42" s="226">
        <v>70.22</v>
      </c>
      <c r="AB42" s="226">
        <v>1.18</v>
      </c>
      <c r="AC42" s="226">
        <v>-36.119999999999997</v>
      </c>
      <c r="AD42" s="226">
        <v>-24.69</v>
      </c>
      <c r="AE42" s="226" t="s">
        <v>11359</v>
      </c>
      <c r="AF42" s="117">
        <v>43055</v>
      </c>
      <c r="AG42" s="226">
        <v>63.96</v>
      </c>
      <c r="AH42" s="226">
        <v>98.89</v>
      </c>
      <c r="AI42" s="226">
        <v>91.84</v>
      </c>
      <c r="AJ42" s="226">
        <v>100.46</v>
      </c>
      <c r="AK42" s="227"/>
      <c r="AM42" s="226"/>
      <c r="AN42" s="221" t="str">
        <f t="shared" si="0"/>
        <v>LU0827474353</v>
      </c>
      <c r="AO42" s="221" t="s">
        <v>6833</v>
      </c>
      <c r="AP42" s="226"/>
      <c r="AQ42" s="226">
        <v>26.38</v>
      </c>
      <c r="AR42" s="227">
        <v>45783</v>
      </c>
      <c r="AS42" s="221" t="s">
        <v>578</v>
      </c>
      <c r="AX42" s="221" t="str">
        <f t="shared" si="1"/>
        <v>LU2305039583</v>
      </c>
      <c r="AY42" s="221" t="s">
        <v>8573</v>
      </c>
      <c r="AZ42" s="221" t="s">
        <v>8537</v>
      </c>
      <c r="DO42" s="227"/>
      <c r="DW42" s="227"/>
      <c r="EG42" s="227"/>
      <c r="ET42" s="227"/>
    </row>
    <row r="43" spans="1:150" s="221" customFormat="1">
      <c r="A43" s="221" t="str">
        <f t="shared" si="2"/>
        <v>LU1997245177</v>
      </c>
      <c r="B43" s="221" t="s">
        <v>10871</v>
      </c>
      <c r="C43" s="221">
        <v>-6.41</v>
      </c>
      <c r="D43" s="221">
        <v>-3.48</v>
      </c>
      <c r="E43" s="221">
        <v>-9.11</v>
      </c>
      <c r="F43" s="221">
        <v>-3.14</v>
      </c>
      <c r="G43" s="221">
        <v>-12.62</v>
      </c>
      <c r="H43" s="226">
        <v>-4.6399999999999997</v>
      </c>
      <c r="I43" s="221">
        <v>2.33</v>
      </c>
      <c r="J43" s="221">
        <v>0.86</v>
      </c>
      <c r="K43" s="221">
        <v>20.7</v>
      </c>
      <c r="L43" s="221">
        <v>-0.03</v>
      </c>
      <c r="M43" s="221">
        <v>2911.3</v>
      </c>
      <c r="N43" s="221">
        <v>-47.33</v>
      </c>
      <c r="P43" s="221">
        <v>2.2999999999999998</v>
      </c>
      <c r="Q43" s="221" t="s">
        <v>11348</v>
      </c>
      <c r="R43" s="221" t="s">
        <v>6085</v>
      </c>
      <c r="S43" s="221">
        <v>101.55</v>
      </c>
      <c r="T43" s="221">
        <v>67.069999999999993</v>
      </c>
      <c r="U43" s="221">
        <v>1</v>
      </c>
      <c r="V43" s="221">
        <v>27.69</v>
      </c>
      <c r="W43" s="221">
        <v>-4.75</v>
      </c>
      <c r="X43" s="221">
        <v>34.71</v>
      </c>
      <c r="Y43" s="226">
        <v>-24.37</v>
      </c>
      <c r="Z43" s="226">
        <v>56.29</v>
      </c>
      <c r="AA43" s="226">
        <v>69.77</v>
      </c>
      <c r="AB43" s="226">
        <v>1.26</v>
      </c>
      <c r="AC43" s="226">
        <v>-36.08</v>
      </c>
      <c r="AD43" s="226">
        <v>-24.73</v>
      </c>
      <c r="AE43" s="226" t="s">
        <v>11359</v>
      </c>
      <c r="AF43" s="117">
        <v>39903</v>
      </c>
      <c r="AG43" s="226">
        <v>66.34</v>
      </c>
      <c r="AH43" s="226">
        <v>100.49</v>
      </c>
      <c r="AI43" s="226">
        <v>94.81</v>
      </c>
      <c r="AJ43" s="226">
        <v>100.76</v>
      </c>
      <c r="AK43" s="227"/>
      <c r="AM43" s="226"/>
      <c r="AN43" s="221" t="str">
        <f t="shared" si="0"/>
        <v>LU0857590862</v>
      </c>
      <c r="AO43" s="221" t="s">
        <v>10356</v>
      </c>
      <c r="AP43" s="226"/>
      <c r="AQ43" s="226">
        <v>27.33</v>
      </c>
      <c r="AR43" s="227">
        <v>45783</v>
      </c>
      <c r="AS43" s="221" t="s">
        <v>10118</v>
      </c>
      <c r="AX43" s="221" t="str">
        <f t="shared" si="1"/>
        <v>LU2305039666</v>
      </c>
      <c r="AY43" s="221" t="s">
        <v>8574</v>
      </c>
      <c r="AZ43" s="221" t="s">
        <v>8536</v>
      </c>
      <c r="DO43" s="227"/>
      <c r="DW43" s="227"/>
      <c r="EG43" s="227"/>
      <c r="ET43" s="227"/>
    </row>
    <row r="44" spans="1:150" s="221" customFormat="1">
      <c r="A44" s="221" t="str">
        <f t="shared" si="2"/>
        <v>LU2305039583</v>
      </c>
      <c r="B44" s="221" t="s">
        <v>8573</v>
      </c>
      <c r="C44" s="221">
        <v>-2.77</v>
      </c>
      <c r="D44" s="221">
        <v>-1.71</v>
      </c>
      <c r="E44" s="221">
        <v>-5.27</v>
      </c>
      <c r="F44" s="221">
        <v>2.5299999999999998</v>
      </c>
      <c r="H44" s="226"/>
      <c r="M44" s="221">
        <v>2911.3</v>
      </c>
      <c r="P44" s="221">
        <v>1.7</v>
      </c>
      <c r="R44" s="221" t="s">
        <v>8537</v>
      </c>
      <c r="U44" s="221">
        <v>1</v>
      </c>
      <c r="Y44" s="226"/>
      <c r="Z44" s="226"/>
      <c r="AA44" s="226"/>
      <c r="AB44" s="226"/>
      <c r="AC44" s="226"/>
      <c r="AD44" s="226">
        <v>-20.100000000000001</v>
      </c>
      <c r="AE44" s="226" t="s">
        <v>11359</v>
      </c>
      <c r="AF44" s="117"/>
      <c r="AG44" s="226">
        <v>68.19</v>
      </c>
      <c r="AH44" s="226"/>
      <c r="AI44" s="226">
        <v>69.72</v>
      </c>
      <c r="AJ44" s="226"/>
      <c r="AK44" s="227"/>
      <c r="AM44" s="226"/>
      <c r="AN44" s="221" t="str">
        <f t="shared" si="0"/>
        <v>LU0256839274</v>
      </c>
      <c r="AO44" s="221" t="s">
        <v>6841</v>
      </c>
      <c r="AP44" s="226"/>
      <c r="AQ44" s="226">
        <v>360.82</v>
      </c>
      <c r="AR44" s="227">
        <v>45783</v>
      </c>
      <c r="AS44" s="221" t="s">
        <v>577</v>
      </c>
      <c r="AX44" s="221" t="str">
        <f t="shared" si="1"/>
        <v>LU1282650669</v>
      </c>
      <c r="AY44" s="221" t="s">
        <v>11860</v>
      </c>
      <c r="AZ44" s="221" t="s">
        <v>4171</v>
      </c>
      <c r="DO44" s="227"/>
      <c r="DW44" s="227"/>
      <c r="EG44" s="227"/>
      <c r="ET44" s="227"/>
    </row>
    <row r="45" spans="1:150" s="221" customFormat="1">
      <c r="A45" s="221" t="str">
        <f t="shared" si="2"/>
        <v>LU2305039666</v>
      </c>
      <c r="B45" s="221" t="s">
        <v>8574</v>
      </c>
      <c r="C45" s="221">
        <v>-6</v>
      </c>
      <c r="D45" s="221">
        <v>-3.85</v>
      </c>
      <c r="E45" s="221">
        <v>-8.56</v>
      </c>
      <c r="F45" s="221">
        <v>-2.54</v>
      </c>
      <c r="H45" s="226"/>
      <c r="M45" s="221">
        <v>2911.3</v>
      </c>
      <c r="P45" s="221">
        <v>1.7</v>
      </c>
      <c r="Q45" s="221" t="s">
        <v>11348</v>
      </c>
      <c r="R45" s="221" t="s">
        <v>8536</v>
      </c>
      <c r="U45" s="221">
        <v>1</v>
      </c>
      <c r="Y45" s="226"/>
      <c r="Z45" s="226"/>
      <c r="AA45" s="226"/>
      <c r="AB45" s="226"/>
      <c r="AC45" s="226"/>
      <c r="AD45" s="226">
        <v>-24.21</v>
      </c>
      <c r="AE45" s="226" t="s">
        <v>11359</v>
      </c>
      <c r="AF45" s="117"/>
      <c r="AG45" s="226">
        <v>64.41</v>
      </c>
      <c r="AH45" s="226"/>
      <c r="AI45" s="226">
        <v>85.78</v>
      </c>
      <c r="AJ45" s="226"/>
      <c r="AK45" s="227"/>
      <c r="AM45" s="226"/>
      <c r="AN45" s="221" t="str">
        <f t="shared" si="0"/>
        <v>LU1046248800</v>
      </c>
      <c r="AO45" s="221" t="s">
        <v>11862</v>
      </c>
      <c r="AP45" s="226"/>
      <c r="AQ45" s="226">
        <v>9.1199999999999992</v>
      </c>
      <c r="AR45" s="227">
        <v>45783</v>
      </c>
      <c r="AS45" s="221" t="s">
        <v>4110</v>
      </c>
      <c r="AX45" s="221" t="str">
        <f t="shared" si="1"/>
        <v>LU1492452609</v>
      </c>
      <c r="AY45" s="221" t="s">
        <v>11861</v>
      </c>
      <c r="AZ45" s="221" t="s">
        <v>4585</v>
      </c>
      <c r="DO45" s="227"/>
      <c r="EG45" s="227"/>
    </row>
    <row r="46" spans="1:150" s="221" customFormat="1">
      <c r="A46" s="221" t="str">
        <f t="shared" si="2"/>
        <v>LU1282650669</v>
      </c>
      <c r="B46" s="221" t="s">
        <v>11860</v>
      </c>
      <c r="C46" s="221">
        <v>0.23</v>
      </c>
      <c r="D46" s="221">
        <v>-0.32</v>
      </c>
      <c r="E46" s="221">
        <v>0.21</v>
      </c>
      <c r="F46" s="221">
        <v>5.67</v>
      </c>
      <c r="G46" s="221">
        <v>-0.9</v>
      </c>
      <c r="H46" s="226">
        <v>-5.0999999999999996</v>
      </c>
      <c r="J46" s="221">
        <v>1.64</v>
      </c>
      <c r="K46" s="221">
        <v>16.13</v>
      </c>
      <c r="L46" s="221">
        <v>-0.01</v>
      </c>
      <c r="M46" s="221">
        <v>672.2</v>
      </c>
      <c r="N46" s="221">
        <v>-28.85</v>
      </c>
      <c r="O46" s="221">
        <v>5.69</v>
      </c>
      <c r="P46" s="221">
        <v>1.55</v>
      </c>
      <c r="R46" s="221" t="s">
        <v>4171</v>
      </c>
      <c r="S46" s="221">
        <v>164.95</v>
      </c>
      <c r="T46" s="221">
        <v>138.11000000000001</v>
      </c>
      <c r="U46" s="221">
        <v>12</v>
      </c>
      <c r="W46" s="221">
        <v>13.43</v>
      </c>
      <c r="X46" s="221">
        <v>7.03</v>
      </c>
      <c r="Y46" s="226">
        <v>-8.1999999999999993</v>
      </c>
      <c r="Z46" s="226">
        <v>5.62</v>
      </c>
      <c r="AA46" s="226">
        <v>1.08</v>
      </c>
      <c r="AB46" s="226">
        <v>-19.5</v>
      </c>
      <c r="AC46" s="226">
        <v>-24.4</v>
      </c>
      <c r="AD46" s="226">
        <v>-1.48</v>
      </c>
      <c r="AE46" s="226" t="s">
        <v>11727</v>
      </c>
      <c r="AF46" s="117">
        <v>42283</v>
      </c>
      <c r="AG46" s="226">
        <v>84.98</v>
      </c>
      <c r="AH46" s="226">
        <v>36.119999999999997</v>
      </c>
      <c r="AI46" s="226">
        <v>-9.0399999999999991</v>
      </c>
      <c r="AJ46" s="226">
        <v>118.79</v>
      </c>
      <c r="AK46" s="227"/>
      <c r="AM46" s="226"/>
      <c r="AN46" s="221" t="str">
        <f t="shared" si="0"/>
        <v>LU0971552673</v>
      </c>
      <c r="AO46" s="221" t="s">
        <v>12233</v>
      </c>
      <c r="AP46" s="226"/>
      <c r="AQ46" s="226">
        <v>10.57</v>
      </c>
      <c r="AR46" s="227">
        <v>45783</v>
      </c>
      <c r="AS46" s="221" t="s">
        <v>4104</v>
      </c>
      <c r="AX46" s="221" t="str">
        <f t="shared" si="1"/>
        <v>LU0827474353</v>
      </c>
      <c r="AY46" s="221" t="s">
        <v>6833</v>
      </c>
      <c r="AZ46" s="221" t="s">
        <v>578</v>
      </c>
      <c r="BA46" s="221">
        <v>-3.98</v>
      </c>
      <c r="DO46" s="227"/>
      <c r="EG46" s="227"/>
    </row>
    <row r="47" spans="1:150" s="221" customFormat="1">
      <c r="A47" s="221" t="str">
        <f t="shared" si="2"/>
        <v>LU1492452609</v>
      </c>
      <c r="B47" s="221" t="s">
        <v>11861</v>
      </c>
      <c r="C47" s="221">
        <v>-4.26</v>
      </c>
      <c r="D47" s="221">
        <v>-3.48</v>
      </c>
      <c r="E47" s="221">
        <v>-1.81</v>
      </c>
      <c r="F47" s="221">
        <v>2.92</v>
      </c>
      <c r="G47" s="221">
        <v>-1.82</v>
      </c>
      <c r="H47" s="226">
        <v>-6</v>
      </c>
      <c r="J47" s="221">
        <v>2.0499999999999998</v>
      </c>
      <c r="K47" s="221">
        <v>14.66</v>
      </c>
      <c r="L47" s="221">
        <v>-0.01</v>
      </c>
      <c r="M47" s="221">
        <v>672.2</v>
      </c>
      <c r="N47" s="221">
        <v>-27.05</v>
      </c>
      <c r="O47" s="221">
        <v>7.13</v>
      </c>
      <c r="P47" s="221">
        <v>1.55</v>
      </c>
      <c r="Q47" s="221" t="s">
        <v>11361</v>
      </c>
      <c r="R47" s="221" t="s">
        <v>4585</v>
      </c>
      <c r="S47" s="221">
        <v>196.64</v>
      </c>
      <c r="T47" s="221">
        <v>173.08</v>
      </c>
      <c r="U47" s="221">
        <v>12</v>
      </c>
      <c r="X47" s="221">
        <v>-0.27</v>
      </c>
      <c r="Y47" s="226">
        <v>-5.51</v>
      </c>
      <c r="Z47" s="226">
        <v>5.03</v>
      </c>
      <c r="AA47" s="226">
        <v>0.25</v>
      </c>
      <c r="AB47" s="226">
        <v>-17.96</v>
      </c>
      <c r="AC47" s="226">
        <v>-24.53</v>
      </c>
      <c r="AD47" s="226">
        <v>-1.55</v>
      </c>
      <c r="AE47" s="226" t="s">
        <v>11727</v>
      </c>
      <c r="AF47" s="117">
        <v>42660</v>
      </c>
      <c r="AG47" s="226">
        <v>159.5</v>
      </c>
      <c r="AH47" s="226">
        <v>82.59</v>
      </c>
      <c r="AI47" s="226">
        <v>152.32</v>
      </c>
      <c r="AJ47" s="226">
        <v>156.31</v>
      </c>
      <c r="AK47" s="227"/>
      <c r="AM47" s="226"/>
      <c r="AN47" s="221" t="str">
        <f t="shared" si="0"/>
        <v>LU0971552913</v>
      </c>
      <c r="AO47" s="221" t="s">
        <v>12234</v>
      </c>
      <c r="AP47" s="226"/>
      <c r="AQ47" s="226">
        <v>10.41</v>
      </c>
      <c r="AR47" s="227">
        <v>45783</v>
      </c>
      <c r="AS47" s="221" t="s">
        <v>9219</v>
      </c>
      <c r="AX47" s="221" t="str">
        <f t="shared" si="1"/>
        <v>LU0857590862</v>
      </c>
      <c r="AY47" s="221" t="s">
        <v>10872</v>
      </c>
      <c r="AZ47" s="221" t="s">
        <v>10118</v>
      </c>
      <c r="BA47" s="221">
        <v>-3.61</v>
      </c>
      <c r="DO47" s="227"/>
      <c r="DW47" s="227"/>
      <c r="EG47" s="227"/>
      <c r="ET47" s="227"/>
    </row>
    <row r="48" spans="1:150" s="221" customFormat="1">
      <c r="A48" s="221" t="str">
        <f t="shared" si="2"/>
        <v>LU0827474353</v>
      </c>
      <c r="B48" s="221" t="s">
        <v>6833</v>
      </c>
      <c r="C48" s="221">
        <v>-3.19</v>
      </c>
      <c r="D48" s="221">
        <v>4.88</v>
      </c>
      <c r="E48" s="221">
        <v>-5.56</v>
      </c>
      <c r="F48" s="221">
        <v>-6.89</v>
      </c>
      <c r="G48" s="221">
        <v>4.04</v>
      </c>
      <c r="H48" s="226">
        <v>7.43</v>
      </c>
      <c r="I48" s="221">
        <v>5.61</v>
      </c>
      <c r="J48" s="221">
        <v>1.36</v>
      </c>
      <c r="K48" s="221">
        <v>21.56</v>
      </c>
      <c r="L48" s="221">
        <v>0</v>
      </c>
      <c r="M48" s="221">
        <v>3997</v>
      </c>
      <c r="N48" s="221">
        <v>-21.78</v>
      </c>
      <c r="P48" s="221">
        <v>1.85</v>
      </c>
      <c r="Q48" s="221" t="s">
        <v>11348</v>
      </c>
      <c r="R48" s="221" t="s">
        <v>578</v>
      </c>
      <c r="S48" s="221">
        <v>140.38999999999999</v>
      </c>
      <c r="T48" s="221">
        <v>125.53</v>
      </c>
      <c r="U48" s="221">
        <v>4</v>
      </c>
      <c r="V48" s="221">
        <v>18.55</v>
      </c>
      <c r="W48" s="221">
        <v>-2.19</v>
      </c>
      <c r="X48" s="221">
        <v>15.4</v>
      </c>
      <c r="Y48" s="226">
        <v>-13.01</v>
      </c>
      <c r="Z48" s="226">
        <v>38.159999999999997</v>
      </c>
      <c r="AA48" s="226">
        <v>13.91</v>
      </c>
      <c r="AB48" s="226">
        <v>32.04</v>
      </c>
      <c r="AC48" s="226">
        <v>-28.78</v>
      </c>
      <c r="AD48" s="226">
        <v>21.11</v>
      </c>
      <c r="AE48" s="226" t="s">
        <v>11367</v>
      </c>
      <c r="AF48" s="117">
        <v>41183</v>
      </c>
      <c r="AG48" s="226">
        <v>43.94</v>
      </c>
      <c r="AH48" s="226">
        <v>129.57</v>
      </c>
      <c r="AI48" s="226">
        <v>183.28</v>
      </c>
      <c r="AJ48" s="226">
        <v>122.22</v>
      </c>
      <c r="AK48" s="227"/>
      <c r="AM48" s="226"/>
      <c r="AN48" s="221" t="str">
        <f t="shared" si="0"/>
        <v>LU1548497186</v>
      </c>
      <c r="AO48" s="221" t="s">
        <v>12235</v>
      </c>
      <c r="AP48" s="226"/>
      <c r="AQ48" s="226">
        <v>233.78</v>
      </c>
      <c r="AR48" s="227">
        <v>45783</v>
      </c>
      <c r="AS48" s="221" t="s">
        <v>10120</v>
      </c>
      <c r="AX48" s="221" t="str">
        <f t="shared" si="1"/>
        <v>LU0256839274</v>
      </c>
      <c r="AY48" s="221" t="s">
        <v>10873</v>
      </c>
      <c r="AZ48" s="221" t="s">
        <v>577</v>
      </c>
      <c r="BA48" s="221">
        <v>-3.36</v>
      </c>
      <c r="BB48" s="221">
        <v>-9.81</v>
      </c>
      <c r="BC48" s="221">
        <v>-7.68</v>
      </c>
      <c r="DO48" s="227"/>
      <c r="EG48" s="227"/>
    </row>
    <row r="49" spans="1:150" s="221" customFormat="1">
      <c r="A49" s="221" t="str">
        <f t="shared" si="2"/>
        <v>LU0857590862</v>
      </c>
      <c r="B49" s="221" t="s">
        <v>10872</v>
      </c>
      <c r="C49" s="221">
        <v>-7.36</v>
      </c>
      <c r="D49" s="221">
        <v>1.1499999999999999</v>
      </c>
      <c r="E49" s="221">
        <v>-7.55</v>
      </c>
      <c r="F49" s="221">
        <v>-9.1999999999999993</v>
      </c>
      <c r="G49" s="221">
        <v>3.43</v>
      </c>
      <c r="H49" s="226">
        <v>6.69</v>
      </c>
      <c r="I49" s="221">
        <v>6.19</v>
      </c>
      <c r="J49" s="221">
        <v>1.08</v>
      </c>
      <c r="K49" s="221">
        <v>19.37</v>
      </c>
      <c r="L49" s="221">
        <v>0</v>
      </c>
      <c r="M49" s="221">
        <v>3997</v>
      </c>
      <c r="N49" s="221">
        <v>-18.29</v>
      </c>
      <c r="P49" s="221">
        <v>1.85</v>
      </c>
      <c r="R49" s="221" t="s">
        <v>10118</v>
      </c>
      <c r="S49" s="221">
        <v>118.71</v>
      </c>
      <c r="T49" s="221">
        <v>89.79</v>
      </c>
      <c r="U49" s="221">
        <v>4</v>
      </c>
      <c r="V49" s="221">
        <v>26.28</v>
      </c>
      <c r="W49" s="221">
        <v>-0.44</v>
      </c>
      <c r="X49" s="221">
        <v>7.16</v>
      </c>
      <c r="Y49" s="226">
        <v>-10.68</v>
      </c>
      <c r="Z49" s="226">
        <v>37.35</v>
      </c>
      <c r="AA49" s="226">
        <v>13.03</v>
      </c>
      <c r="AB49" s="226">
        <v>35.08</v>
      </c>
      <c r="AC49" s="226">
        <v>-28.36</v>
      </c>
      <c r="AD49" s="226">
        <v>21.11</v>
      </c>
      <c r="AE49" s="226" t="s">
        <v>11367</v>
      </c>
      <c r="AF49" s="117">
        <v>41249</v>
      </c>
      <c r="AG49" s="226">
        <v>-5.88</v>
      </c>
      <c r="AH49" s="226">
        <v>85.4</v>
      </c>
      <c r="AI49" s="226">
        <v>121.53</v>
      </c>
      <c r="AJ49" s="226">
        <v>102.04</v>
      </c>
      <c r="AK49" s="227"/>
      <c r="AM49" s="226"/>
      <c r="AN49" s="221" t="str">
        <f t="shared" si="0"/>
        <v>LU1720051017</v>
      </c>
      <c r="AO49" s="221" t="s">
        <v>6834</v>
      </c>
      <c r="AP49" s="226"/>
      <c r="AQ49" s="226">
        <v>19.989999999999998</v>
      </c>
      <c r="AR49" s="227">
        <v>45783</v>
      </c>
      <c r="AS49" s="221" t="s">
        <v>4793</v>
      </c>
      <c r="AX49" s="221" t="str">
        <f t="shared" si="1"/>
        <v>LU1046248800</v>
      </c>
      <c r="AY49" s="221" t="s">
        <v>11862</v>
      </c>
      <c r="AZ49" s="221" t="s">
        <v>4110</v>
      </c>
      <c r="DO49" s="227"/>
      <c r="DW49" s="227"/>
      <c r="EG49" s="227"/>
      <c r="ET49" s="227"/>
    </row>
    <row r="50" spans="1:150" s="221" customFormat="1">
      <c r="A50" s="221" t="str">
        <f t="shared" si="2"/>
        <v>LU0256839274</v>
      </c>
      <c r="B50" s="221" t="s">
        <v>10873</v>
      </c>
      <c r="C50" s="221">
        <v>0.53</v>
      </c>
      <c r="D50" s="221">
        <v>4.25</v>
      </c>
      <c r="E50" s="221">
        <v>-3.41</v>
      </c>
      <c r="F50" s="221">
        <v>-6.23</v>
      </c>
      <c r="G50" s="221">
        <v>3.17</v>
      </c>
      <c r="H50" s="226">
        <v>5.52</v>
      </c>
      <c r="I50" s="221">
        <v>4.2300000000000004</v>
      </c>
      <c r="J50" s="221">
        <v>1.4</v>
      </c>
      <c r="K50" s="221">
        <v>20.73</v>
      </c>
      <c r="L50" s="221">
        <v>0</v>
      </c>
      <c r="M50" s="221">
        <v>3997</v>
      </c>
      <c r="N50" s="221">
        <v>-25.32</v>
      </c>
      <c r="P50" s="221">
        <v>1.85</v>
      </c>
      <c r="Q50" s="221" t="s">
        <v>11348</v>
      </c>
      <c r="R50" s="221" t="s">
        <v>577</v>
      </c>
      <c r="S50" s="221">
        <v>143.97</v>
      </c>
      <c r="T50" s="221">
        <v>130.96</v>
      </c>
      <c r="U50" s="221">
        <v>4</v>
      </c>
      <c r="V50" s="221">
        <v>14.65</v>
      </c>
      <c r="W50" s="221">
        <v>-4.47</v>
      </c>
      <c r="X50" s="221">
        <v>20</v>
      </c>
      <c r="Y50" s="226">
        <v>-17.07</v>
      </c>
      <c r="Z50" s="226">
        <v>31.19</v>
      </c>
      <c r="AA50" s="226">
        <v>21.16</v>
      </c>
      <c r="AB50" s="226">
        <v>24.31</v>
      </c>
      <c r="AC50" s="226">
        <v>-35.25</v>
      </c>
      <c r="AD50" s="226">
        <v>22.39</v>
      </c>
      <c r="AE50" s="226" t="s">
        <v>11367</v>
      </c>
      <c r="AF50" s="117">
        <v>39006</v>
      </c>
      <c r="AG50" s="226">
        <v>56.77</v>
      </c>
      <c r="AH50" s="226">
        <v>138.66999999999999</v>
      </c>
      <c r="AI50" s="226">
        <v>181.33</v>
      </c>
      <c r="AJ50" s="226">
        <v>129.9</v>
      </c>
      <c r="AK50" s="227"/>
      <c r="AM50" s="226"/>
      <c r="AN50" s="221" t="str">
        <f t="shared" si="0"/>
        <v>LU1548497699</v>
      </c>
      <c r="AO50" s="221" t="s">
        <v>6842</v>
      </c>
      <c r="AP50" s="226"/>
      <c r="AQ50" s="226">
        <v>244.7</v>
      </c>
      <c r="AR50" s="227">
        <v>45783</v>
      </c>
      <c r="AS50" s="221" t="s">
        <v>4795</v>
      </c>
      <c r="AX50" s="221" t="str">
        <f t="shared" si="1"/>
        <v>LU0971552673</v>
      </c>
      <c r="AY50" s="221" t="s">
        <v>11863</v>
      </c>
      <c r="AZ50" s="221" t="s">
        <v>4104</v>
      </c>
      <c r="DO50" s="227"/>
      <c r="DW50" s="227"/>
      <c r="EG50" s="227"/>
      <c r="ET50" s="227"/>
    </row>
    <row r="51" spans="1:150" s="221" customFormat="1">
      <c r="A51" s="221" t="str">
        <f t="shared" si="2"/>
        <v>LU1046248800</v>
      </c>
      <c r="B51" s="221" t="s">
        <v>11862</v>
      </c>
      <c r="C51" s="221">
        <v>7.33</v>
      </c>
      <c r="D51" s="221">
        <v>3.54</v>
      </c>
      <c r="E51" s="221">
        <v>5.04</v>
      </c>
      <c r="F51" s="221">
        <v>9.0299999999999994</v>
      </c>
      <c r="G51" s="221">
        <v>11.02</v>
      </c>
      <c r="H51" s="226">
        <v>11.44</v>
      </c>
      <c r="I51" s="221">
        <v>4.17</v>
      </c>
      <c r="J51" s="221">
        <v>0.82</v>
      </c>
      <c r="K51" s="221">
        <v>12.32</v>
      </c>
      <c r="L51" s="221">
        <v>0.57999999999999996</v>
      </c>
      <c r="M51" s="221">
        <v>2593.1999999999998</v>
      </c>
      <c r="N51" s="221">
        <v>-13.34</v>
      </c>
      <c r="O51" s="221">
        <v>4.87</v>
      </c>
      <c r="P51" s="221">
        <v>1.85</v>
      </c>
      <c r="R51" s="221" t="s">
        <v>4110</v>
      </c>
      <c r="S51" s="221">
        <v>70.319999999999993</v>
      </c>
      <c r="T51" s="221">
        <v>81.93</v>
      </c>
      <c r="U51" s="221">
        <v>12</v>
      </c>
      <c r="V51" s="221">
        <v>7.01</v>
      </c>
      <c r="W51" s="221">
        <v>3.89</v>
      </c>
      <c r="X51" s="221">
        <v>10.23</v>
      </c>
      <c r="Y51" s="226">
        <v>-6.08</v>
      </c>
      <c r="Z51" s="226">
        <v>14.27</v>
      </c>
      <c r="AA51" s="226">
        <v>-13.21</v>
      </c>
      <c r="AB51" s="226">
        <v>16.79</v>
      </c>
      <c r="AC51" s="226">
        <v>-4.62</v>
      </c>
      <c r="AD51" s="226">
        <v>16.59</v>
      </c>
      <c r="AE51" s="226" t="s">
        <v>11368</v>
      </c>
      <c r="AF51" s="117">
        <v>41743</v>
      </c>
      <c r="AG51" s="226">
        <v>90.31</v>
      </c>
      <c r="AH51" s="226">
        <v>71.88</v>
      </c>
      <c r="AI51" s="226">
        <v>70.03</v>
      </c>
      <c r="AJ51" s="226">
        <v>73.47</v>
      </c>
      <c r="AK51" s="227"/>
      <c r="AM51" s="226"/>
      <c r="AN51" s="221" t="str">
        <f t="shared" si="0"/>
        <v>LU1548497426</v>
      </c>
      <c r="AO51" s="221" t="s">
        <v>6843</v>
      </c>
      <c r="AP51" s="226"/>
      <c r="AQ51" s="226">
        <v>25.84</v>
      </c>
      <c r="AR51" s="227">
        <v>45783</v>
      </c>
      <c r="AS51" s="221" t="s">
        <v>4792</v>
      </c>
      <c r="AX51" s="221" t="str">
        <f t="shared" si="1"/>
        <v>LU0971552913</v>
      </c>
      <c r="AY51" s="221" t="s">
        <v>11864</v>
      </c>
      <c r="AZ51" s="221" t="s">
        <v>9219</v>
      </c>
      <c r="DO51" s="227"/>
      <c r="EG51" s="227"/>
    </row>
    <row r="52" spans="1:150" s="221" customFormat="1">
      <c r="A52" s="221" t="str">
        <f t="shared" si="2"/>
        <v>LU0971552673</v>
      </c>
      <c r="B52" s="221" t="s">
        <v>11863</v>
      </c>
      <c r="C52" s="221">
        <v>2.73</v>
      </c>
      <c r="D52" s="221">
        <v>-0.12</v>
      </c>
      <c r="E52" s="221">
        <v>2.74</v>
      </c>
      <c r="F52" s="221">
        <v>6.2</v>
      </c>
      <c r="G52" s="221">
        <v>10.199999999999999</v>
      </c>
      <c r="H52" s="226">
        <v>10.58</v>
      </c>
      <c r="I52" s="221">
        <v>4.71</v>
      </c>
      <c r="J52" s="221">
        <v>0.57999999999999996</v>
      </c>
      <c r="K52" s="221">
        <v>10.45</v>
      </c>
      <c r="L52" s="221">
        <v>0.65</v>
      </c>
      <c r="M52" s="221">
        <v>2593.1999999999998</v>
      </c>
      <c r="N52" s="221">
        <v>-9.19</v>
      </c>
      <c r="O52" s="221">
        <v>6.54</v>
      </c>
      <c r="P52" s="221">
        <v>1.85</v>
      </c>
      <c r="R52" s="221" t="s">
        <v>4104</v>
      </c>
      <c r="S52" s="221">
        <v>41.71</v>
      </c>
      <c r="T52" s="221">
        <v>56.46</v>
      </c>
      <c r="U52" s="221">
        <v>12</v>
      </c>
      <c r="V52" s="221">
        <v>13.85</v>
      </c>
      <c r="W52" s="221">
        <v>5.81</v>
      </c>
      <c r="X52" s="221">
        <v>2.2799999999999998</v>
      </c>
      <c r="Y52" s="226">
        <v>-3.29</v>
      </c>
      <c r="Z52" s="226">
        <v>13.58</v>
      </c>
      <c r="AA52" s="226">
        <v>-13.78</v>
      </c>
      <c r="AB52" s="226">
        <v>19.43</v>
      </c>
      <c r="AC52" s="226">
        <v>-4.37</v>
      </c>
      <c r="AD52" s="226">
        <v>16.47</v>
      </c>
      <c r="AE52" s="226" t="s">
        <v>11368</v>
      </c>
      <c r="AF52" s="117">
        <v>41549</v>
      </c>
      <c r="AG52" s="226">
        <v>38.85</v>
      </c>
      <c r="AH52" s="226">
        <v>48.31</v>
      </c>
      <c r="AI52" s="226">
        <v>10.65</v>
      </c>
      <c r="AJ52" s="226">
        <v>47.55</v>
      </c>
      <c r="AK52" s="227"/>
      <c r="AM52" s="226"/>
      <c r="AN52" s="221" t="str">
        <f t="shared" si="0"/>
        <v>LU2357305700</v>
      </c>
      <c r="AO52" s="221" t="s">
        <v>8008</v>
      </c>
      <c r="AP52" s="226"/>
      <c r="AQ52" s="226">
        <v>7.62</v>
      </c>
      <c r="AR52" s="227">
        <v>45783</v>
      </c>
      <c r="AS52" s="221" t="s">
        <v>7389</v>
      </c>
      <c r="AX52" s="221" t="str">
        <f t="shared" si="1"/>
        <v>LU1548497186</v>
      </c>
      <c r="AY52" s="221" t="s">
        <v>11865</v>
      </c>
      <c r="AZ52" s="221" t="s">
        <v>10120</v>
      </c>
      <c r="EG52" s="227"/>
    </row>
    <row r="53" spans="1:150" s="221" customFormat="1">
      <c r="A53" s="221" t="str">
        <f t="shared" si="2"/>
        <v>LU0971552913</v>
      </c>
      <c r="B53" s="221" t="s">
        <v>11864</v>
      </c>
      <c r="C53" s="221">
        <v>11.37</v>
      </c>
      <c r="D53" s="221">
        <v>2.9</v>
      </c>
      <c r="E53" s="221">
        <v>7.4</v>
      </c>
      <c r="F53" s="221">
        <v>9.7799999999999994</v>
      </c>
      <c r="G53" s="221">
        <v>10.26</v>
      </c>
      <c r="H53" s="226">
        <v>9.66</v>
      </c>
      <c r="I53" s="221">
        <v>2.84</v>
      </c>
      <c r="J53" s="221">
        <v>0.86</v>
      </c>
      <c r="K53" s="221">
        <v>12.75</v>
      </c>
      <c r="L53" s="221">
        <v>0.56000000000000005</v>
      </c>
      <c r="M53" s="221">
        <v>2593.1999999999998</v>
      </c>
      <c r="N53" s="221">
        <v>-17.649999999999999</v>
      </c>
      <c r="O53" s="221">
        <v>4.62</v>
      </c>
      <c r="P53" s="221">
        <v>1.85</v>
      </c>
      <c r="Q53" s="221" t="s">
        <v>11361</v>
      </c>
      <c r="R53" s="221" t="s">
        <v>9219</v>
      </c>
      <c r="S53" s="221">
        <v>75.16</v>
      </c>
      <c r="T53" s="221">
        <v>86.63</v>
      </c>
      <c r="U53" s="221">
        <v>12</v>
      </c>
      <c r="V53" s="221">
        <v>2.85</v>
      </c>
      <c r="W53" s="221">
        <v>1.39</v>
      </c>
      <c r="X53" s="221">
        <v>14.37</v>
      </c>
      <c r="Y53" s="226">
        <v>-10.38</v>
      </c>
      <c r="Z53" s="226">
        <v>8.2899999999999991</v>
      </c>
      <c r="AA53" s="226">
        <v>-7.42</v>
      </c>
      <c r="AB53" s="226">
        <v>10.07</v>
      </c>
      <c r="AC53" s="226">
        <v>-12.86</v>
      </c>
      <c r="AD53" s="226">
        <v>18.05</v>
      </c>
      <c r="AE53" s="226" t="s">
        <v>11368</v>
      </c>
      <c r="AF53" s="117">
        <v>41549</v>
      </c>
      <c r="AG53" s="226">
        <v>103.38</v>
      </c>
      <c r="AH53" s="226">
        <v>80.069999999999993</v>
      </c>
      <c r="AI53" s="226">
        <v>67.84</v>
      </c>
      <c r="AJ53" s="226">
        <v>87.74</v>
      </c>
      <c r="AK53" s="227"/>
      <c r="AM53" s="226"/>
      <c r="AN53" s="221" t="str">
        <f t="shared" si="0"/>
        <v>LU2049825206</v>
      </c>
      <c r="AO53" s="221" t="s">
        <v>11866</v>
      </c>
      <c r="AP53" s="226"/>
      <c r="AQ53" s="226">
        <v>7.92</v>
      </c>
      <c r="AR53" s="227">
        <v>45783</v>
      </c>
      <c r="AS53" s="221" t="s">
        <v>6264</v>
      </c>
      <c r="AX53" s="221" t="str">
        <f t="shared" si="1"/>
        <v>LU1720051017</v>
      </c>
      <c r="AY53" s="221" t="s">
        <v>6834</v>
      </c>
      <c r="AZ53" s="221" t="s">
        <v>4793</v>
      </c>
      <c r="DW53" s="227"/>
      <c r="EG53" s="227"/>
      <c r="ET53" s="227"/>
    </row>
    <row r="54" spans="1:150" s="221" customFormat="1">
      <c r="A54" s="221" t="str">
        <f t="shared" si="2"/>
        <v>LU1548497186</v>
      </c>
      <c r="B54" s="221" t="s">
        <v>11865</v>
      </c>
      <c r="C54" s="221">
        <v>-16.72</v>
      </c>
      <c r="D54" s="221">
        <v>4.41</v>
      </c>
      <c r="E54" s="221">
        <v>-10.85</v>
      </c>
      <c r="F54" s="221">
        <v>-6.12</v>
      </c>
      <c r="G54" s="221">
        <v>2.2799999999999998</v>
      </c>
      <c r="H54" s="226">
        <v>9.4499999999999993</v>
      </c>
      <c r="J54" s="221">
        <v>1.1200000000000001</v>
      </c>
      <c r="K54" s="221">
        <v>23.83</v>
      </c>
      <c r="L54" s="221">
        <v>0</v>
      </c>
      <c r="M54" s="221">
        <v>8636.4</v>
      </c>
      <c r="N54" s="221">
        <v>-28.52</v>
      </c>
      <c r="O54" s="221">
        <v>1.26</v>
      </c>
      <c r="P54" s="221">
        <v>2.1</v>
      </c>
      <c r="Q54" s="221" t="s">
        <v>11348</v>
      </c>
      <c r="R54" s="221" t="s">
        <v>10120</v>
      </c>
      <c r="S54" s="221">
        <v>107.12</v>
      </c>
      <c r="T54" s="221">
        <v>96.16</v>
      </c>
      <c r="U54" s="221">
        <v>12</v>
      </c>
      <c r="Y54" s="226">
        <v>-3.64</v>
      </c>
      <c r="Z54" s="226">
        <v>27.13</v>
      </c>
      <c r="AA54" s="226">
        <v>96.28</v>
      </c>
      <c r="AB54" s="226">
        <v>10.93</v>
      </c>
      <c r="AC54" s="226">
        <v>-46.01</v>
      </c>
      <c r="AD54" s="226">
        <v>46.24</v>
      </c>
      <c r="AE54" s="226"/>
      <c r="AF54" s="117">
        <v>42978</v>
      </c>
      <c r="AG54" s="226">
        <v>87.73</v>
      </c>
      <c r="AH54" s="226">
        <v>119.59</v>
      </c>
      <c r="AI54" s="226">
        <v>128.66999999999999</v>
      </c>
      <c r="AJ54" s="226">
        <v>104.78</v>
      </c>
      <c r="AK54" s="227"/>
      <c r="AM54" s="226"/>
      <c r="AN54" s="221" t="str">
        <f t="shared" si="0"/>
        <v>LU2236285917</v>
      </c>
      <c r="AO54" s="221" t="s">
        <v>12236</v>
      </c>
      <c r="AP54" s="226"/>
      <c r="AQ54" s="226">
        <v>8.5399999999999991</v>
      </c>
      <c r="AR54" s="227">
        <v>45783</v>
      </c>
      <c r="AS54" s="221" t="s">
        <v>9967</v>
      </c>
      <c r="AX54" s="221" t="str">
        <f t="shared" si="1"/>
        <v>LU1548497699</v>
      </c>
      <c r="AY54" s="221" t="s">
        <v>10874</v>
      </c>
      <c r="AZ54" s="221" t="s">
        <v>4795</v>
      </c>
      <c r="DO54" s="227"/>
      <c r="EG54" s="227"/>
    </row>
    <row r="55" spans="1:150" s="221" customFormat="1">
      <c r="A55" s="221" t="str">
        <f t="shared" si="2"/>
        <v>LU1720051017</v>
      </c>
      <c r="B55" s="221" t="s">
        <v>6834</v>
      </c>
      <c r="C55" s="221">
        <v>-13.3</v>
      </c>
      <c r="D55" s="221">
        <v>8.06</v>
      </c>
      <c r="E55" s="221">
        <v>-9.0399999999999991</v>
      </c>
      <c r="F55" s="221">
        <v>-3.62</v>
      </c>
      <c r="G55" s="221">
        <v>2.92</v>
      </c>
      <c r="H55" s="226">
        <v>10.039999999999999</v>
      </c>
      <c r="J55" s="221">
        <v>1.2</v>
      </c>
      <c r="K55" s="221">
        <v>24.27</v>
      </c>
      <c r="L55" s="221">
        <v>0</v>
      </c>
      <c r="M55" s="221">
        <v>8636.4</v>
      </c>
      <c r="N55" s="221">
        <v>-27.46</v>
      </c>
      <c r="P55" s="221">
        <v>2.1</v>
      </c>
      <c r="R55" s="221" t="s">
        <v>4793</v>
      </c>
      <c r="S55" s="221">
        <v>114.74</v>
      </c>
      <c r="T55" s="221">
        <v>97.47</v>
      </c>
      <c r="U55" s="221">
        <v>12</v>
      </c>
      <c r="Y55" s="226">
        <v>-6.29</v>
      </c>
      <c r="Z55" s="226">
        <v>27.9</v>
      </c>
      <c r="AA55" s="226">
        <v>98.5</v>
      </c>
      <c r="AB55" s="226">
        <v>7.51</v>
      </c>
      <c r="AC55" s="226">
        <v>-46.39</v>
      </c>
      <c r="AD55" s="226">
        <v>46.42</v>
      </c>
      <c r="AE55" s="226"/>
      <c r="AF55" s="117">
        <v>43077</v>
      </c>
      <c r="AG55" s="226">
        <v>65.290000000000006</v>
      </c>
      <c r="AH55" s="226">
        <v>141.97</v>
      </c>
      <c r="AI55" s="226">
        <v>103.84</v>
      </c>
      <c r="AJ55" s="226">
        <v>112.67</v>
      </c>
      <c r="AK55" s="227"/>
      <c r="AM55" s="226"/>
      <c r="AN55" s="221" t="str">
        <f t="shared" si="0"/>
        <v>LU1516272009</v>
      </c>
      <c r="AO55" s="221" t="s">
        <v>12237</v>
      </c>
      <c r="AP55" s="226"/>
      <c r="AQ55" s="226">
        <v>8.23</v>
      </c>
      <c r="AR55" s="227">
        <v>45783</v>
      </c>
      <c r="AS55" s="221" t="s">
        <v>9243</v>
      </c>
      <c r="AX55" s="221" t="str">
        <f t="shared" si="1"/>
        <v>LU1548497426</v>
      </c>
      <c r="AY55" s="221" t="s">
        <v>10875</v>
      </c>
      <c r="AZ55" s="221" t="s">
        <v>4792</v>
      </c>
      <c r="DO55" s="227"/>
      <c r="DW55" s="227"/>
      <c r="EG55" s="227"/>
      <c r="ET55" s="227"/>
    </row>
    <row r="56" spans="1:150" s="221" customFormat="1">
      <c r="A56" s="221" t="str">
        <f t="shared" si="2"/>
        <v>LU1548497699</v>
      </c>
      <c r="B56" s="221" t="s">
        <v>10874</v>
      </c>
      <c r="C56" s="221">
        <v>-16.739999999999998</v>
      </c>
      <c r="D56" s="221">
        <v>4.41</v>
      </c>
      <c r="E56" s="221">
        <v>-10.87</v>
      </c>
      <c r="F56" s="221">
        <v>-6.14</v>
      </c>
      <c r="G56" s="221">
        <v>2.2799999999999998</v>
      </c>
      <c r="H56" s="226">
        <v>9.4600000000000009</v>
      </c>
      <c r="J56" s="221">
        <v>1.1499999999999999</v>
      </c>
      <c r="K56" s="221">
        <v>23.83</v>
      </c>
      <c r="L56" s="221">
        <v>0</v>
      </c>
      <c r="M56" s="221">
        <v>8636.4</v>
      </c>
      <c r="N56" s="221">
        <v>-28.51</v>
      </c>
      <c r="P56" s="221">
        <v>2.1</v>
      </c>
      <c r="Q56" s="221" t="s">
        <v>11348</v>
      </c>
      <c r="R56" s="221" t="s">
        <v>4795</v>
      </c>
      <c r="S56" s="221">
        <v>113.38</v>
      </c>
      <c r="T56" s="221">
        <v>94.75</v>
      </c>
      <c r="U56" s="221">
        <v>12</v>
      </c>
      <c r="Y56" s="226">
        <v>-3.85</v>
      </c>
      <c r="Z56" s="226">
        <v>27.27</v>
      </c>
      <c r="AA56" s="226">
        <v>96.71</v>
      </c>
      <c r="AB56" s="226">
        <v>10.9</v>
      </c>
      <c r="AC56" s="226">
        <v>-46.01</v>
      </c>
      <c r="AD56" s="226">
        <v>46.22</v>
      </c>
      <c r="AE56" s="226"/>
      <c r="AF56" s="117">
        <v>42857</v>
      </c>
      <c r="AG56" s="226">
        <v>88.27</v>
      </c>
      <c r="AH56" s="226">
        <v>128.02000000000001</v>
      </c>
      <c r="AI56" s="226">
        <v>135.57</v>
      </c>
      <c r="AJ56" s="226">
        <v>109.76</v>
      </c>
      <c r="AK56" s="227"/>
      <c r="AM56" s="226"/>
      <c r="AN56" s="221" t="str">
        <f t="shared" si="0"/>
        <v>SG9999002224</v>
      </c>
      <c r="AO56" s="221" t="s">
        <v>11869</v>
      </c>
      <c r="AP56" s="226"/>
      <c r="AQ56" s="226">
        <v>0.57999999999999996</v>
      </c>
      <c r="AR56" s="227">
        <v>45782</v>
      </c>
      <c r="AS56" s="221" t="s">
        <v>579</v>
      </c>
      <c r="AX56" s="221" t="str">
        <f t="shared" si="1"/>
        <v>LU2357305700</v>
      </c>
      <c r="AY56" s="221" t="s">
        <v>8008</v>
      </c>
      <c r="AZ56" s="221" t="s">
        <v>7389</v>
      </c>
      <c r="DO56" s="227"/>
      <c r="EG56" s="227"/>
    </row>
    <row r="57" spans="1:150" s="221" customFormat="1">
      <c r="A57" s="221" t="str">
        <f t="shared" si="2"/>
        <v>LU1548497426</v>
      </c>
      <c r="B57" s="221" t="s">
        <v>10875</v>
      </c>
      <c r="C57" s="221">
        <v>-17.36</v>
      </c>
      <c r="D57" s="221">
        <v>4.1900000000000004</v>
      </c>
      <c r="E57" s="221">
        <v>-11.12</v>
      </c>
      <c r="F57" s="221">
        <v>-6.15</v>
      </c>
      <c r="G57" s="221">
        <v>2.3199999999999998</v>
      </c>
      <c r="H57" s="226">
        <v>9.4</v>
      </c>
      <c r="J57" s="221">
        <v>1.1399999999999999</v>
      </c>
      <c r="K57" s="221">
        <v>23.64</v>
      </c>
      <c r="L57" s="221">
        <v>0</v>
      </c>
      <c r="M57" s="221">
        <v>8636.4</v>
      </c>
      <c r="N57" s="221">
        <v>-28.76</v>
      </c>
      <c r="P57" s="221">
        <v>2.1</v>
      </c>
      <c r="Q57" s="221" t="s">
        <v>11348</v>
      </c>
      <c r="R57" s="221" t="s">
        <v>4792</v>
      </c>
      <c r="S57" s="221">
        <v>113.35</v>
      </c>
      <c r="T57" s="221">
        <v>94.44</v>
      </c>
      <c r="U57" s="221">
        <v>12</v>
      </c>
      <c r="Y57" s="226">
        <v>-3.52</v>
      </c>
      <c r="Z57" s="226">
        <v>27.17</v>
      </c>
      <c r="AA57" s="226">
        <v>97.06</v>
      </c>
      <c r="AB57" s="226">
        <v>10.1</v>
      </c>
      <c r="AC57" s="226">
        <v>-45.88</v>
      </c>
      <c r="AD57" s="226">
        <v>46.47</v>
      </c>
      <c r="AE57" s="226"/>
      <c r="AF57" s="117">
        <v>42825</v>
      </c>
      <c r="AG57" s="226">
        <v>85.62</v>
      </c>
      <c r="AH57" s="226">
        <v>129.94</v>
      </c>
      <c r="AI57" s="226">
        <v>133.76</v>
      </c>
      <c r="AJ57" s="226">
        <v>110.05</v>
      </c>
      <c r="AK57" s="227"/>
      <c r="AM57" s="226"/>
      <c r="AN57" s="221" t="str">
        <f t="shared" si="0"/>
        <v>SG9999002232</v>
      </c>
      <c r="AO57" s="221" t="s">
        <v>12238</v>
      </c>
      <c r="AP57" s="226"/>
      <c r="AQ57" s="226">
        <v>0.74</v>
      </c>
      <c r="AR57" s="227">
        <v>45782</v>
      </c>
      <c r="AS57" s="221" t="s">
        <v>1955</v>
      </c>
      <c r="AX57" s="221" t="str">
        <f t="shared" si="1"/>
        <v>LU2049825206</v>
      </c>
      <c r="AY57" s="221" t="s">
        <v>11866</v>
      </c>
      <c r="AZ57" s="221" t="s">
        <v>6264</v>
      </c>
      <c r="DO57" s="227"/>
      <c r="EG57" s="227"/>
    </row>
    <row r="58" spans="1:150" s="221" customFormat="1">
      <c r="A58" s="221" t="str">
        <f t="shared" si="2"/>
        <v>LU2357305700</v>
      </c>
      <c r="B58" s="221" t="s">
        <v>8008</v>
      </c>
      <c r="C58" s="221">
        <v>-13.18</v>
      </c>
      <c r="D58" s="221">
        <v>8.1</v>
      </c>
      <c r="E58" s="221">
        <v>-8.85</v>
      </c>
      <c r="F58" s="221">
        <v>-3.22</v>
      </c>
      <c r="G58" s="221">
        <v>3.32</v>
      </c>
      <c r="H58" s="226"/>
      <c r="J58" s="221">
        <v>1.44</v>
      </c>
      <c r="K58" s="221">
        <v>24.28</v>
      </c>
      <c r="L58" s="221">
        <v>0</v>
      </c>
      <c r="M58" s="221">
        <v>8636.4</v>
      </c>
      <c r="N58" s="221">
        <v>-27.21</v>
      </c>
      <c r="P58" s="221">
        <v>1.7</v>
      </c>
      <c r="R58" s="221" t="s">
        <v>7389</v>
      </c>
      <c r="S58" s="221">
        <v>130.77000000000001</v>
      </c>
      <c r="T58" s="221">
        <v>130.96</v>
      </c>
      <c r="U58" s="221">
        <v>12</v>
      </c>
      <c r="Y58" s="226"/>
      <c r="Z58" s="226"/>
      <c r="AA58" s="226"/>
      <c r="AB58" s="226"/>
      <c r="AC58" s="226">
        <v>-46.16</v>
      </c>
      <c r="AD58" s="226">
        <v>46.92</v>
      </c>
      <c r="AE58" s="226"/>
      <c r="AF58" s="117">
        <v>44389</v>
      </c>
      <c r="AG58" s="226">
        <v>80.56</v>
      </c>
      <c r="AH58" s="226"/>
      <c r="AI58" s="226">
        <v>117.53</v>
      </c>
      <c r="AJ58" s="226"/>
      <c r="AK58" s="227"/>
      <c r="AM58" s="226"/>
      <c r="AN58" s="221" t="str">
        <f t="shared" si="0"/>
        <v>LU2089284900</v>
      </c>
      <c r="AO58" s="221" t="s">
        <v>11871</v>
      </c>
      <c r="AP58" s="226"/>
      <c r="AQ58" s="226">
        <v>12</v>
      </c>
      <c r="AR58" s="227">
        <v>45783</v>
      </c>
      <c r="AS58" s="221" t="s">
        <v>9249</v>
      </c>
      <c r="AX58" s="221" t="str">
        <f t="shared" si="1"/>
        <v>LU2236285917</v>
      </c>
      <c r="AY58" s="221" t="s">
        <v>11867</v>
      </c>
      <c r="AZ58" s="221" t="s">
        <v>9967</v>
      </c>
      <c r="DO58" s="227"/>
      <c r="EG58" s="227"/>
    </row>
    <row r="59" spans="1:150" s="221" customFormat="1">
      <c r="A59" s="221" t="str">
        <f t="shared" si="2"/>
        <v>LU2049825206</v>
      </c>
      <c r="B59" s="221" t="s">
        <v>11866</v>
      </c>
      <c r="C59" s="221">
        <v>0.48</v>
      </c>
      <c r="D59" s="221">
        <v>0.5</v>
      </c>
      <c r="E59" s="221">
        <v>0.6</v>
      </c>
      <c r="F59" s="221">
        <v>5.21</v>
      </c>
      <c r="G59" s="221">
        <v>4.3</v>
      </c>
      <c r="H59" s="226">
        <v>3.98</v>
      </c>
      <c r="J59" s="221">
        <v>0.86</v>
      </c>
      <c r="K59" s="221">
        <v>7.27</v>
      </c>
      <c r="L59" s="221">
        <v>0.2</v>
      </c>
      <c r="M59" s="221">
        <v>124.9</v>
      </c>
      <c r="N59" s="221">
        <v>-8.58</v>
      </c>
      <c r="O59" s="221">
        <v>5.75</v>
      </c>
      <c r="P59" s="221">
        <v>1.4</v>
      </c>
      <c r="R59" s="221" t="s">
        <v>6264</v>
      </c>
      <c r="S59" s="221">
        <v>57.73</v>
      </c>
      <c r="T59" s="221">
        <v>72.66</v>
      </c>
      <c r="U59" s="221">
        <v>12</v>
      </c>
      <c r="Y59" s="226"/>
      <c r="Z59" s="226"/>
      <c r="AA59" s="226">
        <v>3.11</v>
      </c>
      <c r="AB59" s="226">
        <v>2.48</v>
      </c>
      <c r="AC59" s="226">
        <v>-10.95</v>
      </c>
      <c r="AD59" s="226">
        <v>9.07</v>
      </c>
      <c r="AE59" s="226" t="s">
        <v>11369</v>
      </c>
      <c r="AF59" s="117">
        <v>43739</v>
      </c>
      <c r="AG59" s="226">
        <v>47.23</v>
      </c>
      <c r="AH59" s="226">
        <v>80.040000000000006</v>
      </c>
      <c r="AI59" s="226">
        <v>-31.51</v>
      </c>
      <c r="AJ59" s="226">
        <v>71.3</v>
      </c>
      <c r="AK59" s="227"/>
      <c r="AM59" s="226"/>
      <c r="AN59" s="221" t="str">
        <f t="shared" si="0"/>
        <v>LU2089283258</v>
      </c>
      <c r="AO59" s="221" t="s">
        <v>12239</v>
      </c>
      <c r="AP59" s="226"/>
      <c r="AQ59" s="226">
        <v>12.33</v>
      </c>
      <c r="AR59" s="227">
        <v>45783</v>
      </c>
      <c r="AS59" s="221" t="s">
        <v>9253</v>
      </c>
      <c r="AX59" s="221" t="str">
        <f t="shared" si="1"/>
        <v>LU1516272009</v>
      </c>
      <c r="AY59" s="221" t="s">
        <v>11868</v>
      </c>
      <c r="AZ59" s="221" t="s">
        <v>9243</v>
      </c>
      <c r="DO59" s="227"/>
      <c r="EG59" s="227"/>
    </row>
    <row r="60" spans="1:150" s="221" customFormat="1">
      <c r="A60" s="221" t="str">
        <f t="shared" si="2"/>
        <v>LU2236285917</v>
      </c>
      <c r="B60" s="221" t="s">
        <v>11867</v>
      </c>
      <c r="C60" s="221">
        <v>-4.93</v>
      </c>
      <c r="D60" s="221">
        <v>-0.04</v>
      </c>
      <c r="E60" s="221">
        <v>-2.84</v>
      </c>
      <c r="F60" s="221">
        <v>0.75</v>
      </c>
      <c r="G60" s="221">
        <v>4.08</v>
      </c>
      <c r="H60" s="226"/>
      <c r="J60" s="221">
        <v>0.92</v>
      </c>
      <c r="K60" s="221">
        <v>8.25</v>
      </c>
      <c r="L60" s="221">
        <v>0.09</v>
      </c>
      <c r="M60" s="221">
        <v>720.2</v>
      </c>
      <c r="N60" s="221">
        <v>-8.84</v>
      </c>
      <c r="O60" s="221">
        <v>7.78</v>
      </c>
      <c r="P60" s="221">
        <v>1.55</v>
      </c>
      <c r="Q60" s="221" t="s">
        <v>11348</v>
      </c>
      <c r="R60" s="221" t="s">
        <v>9967</v>
      </c>
      <c r="S60" s="221">
        <v>90.75</v>
      </c>
      <c r="T60" s="221">
        <v>101.66</v>
      </c>
      <c r="U60" s="221">
        <v>12</v>
      </c>
      <c r="Y60" s="226"/>
      <c r="Z60" s="226"/>
      <c r="AA60" s="226"/>
      <c r="AB60" s="226">
        <v>10.83</v>
      </c>
      <c r="AC60" s="226">
        <v>-18.309999999999999</v>
      </c>
      <c r="AD60" s="226">
        <v>12.88</v>
      </c>
      <c r="AE60" s="226" t="s">
        <v>11370</v>
      </c>
      <c r="AF60" s="117">
        <v>44119</v>
      </c>
      <c r="AG60" s="226">
        <v>70.84</v>
      </c>
      <c r="AH60" s="226"/>
      <c r="AI60" s="226">
        <v>211.93</v>
      </c>
      <c r="AJ60" s="226"/>
      <c r="AK60" s="227"/>
      <c r="AM60" s="226"/>
      <c r="AN60" s="221" t="str">
        <f t="shared" si="0"/>
        <v>LU0417516738</v>
      </c>
      <c r="AO60" s="221" t="s">
        <v>9819</v>
      </c>
      <c r="AP60" s="226"/>
      <c r="AQ60" s="226">
        <v>13.27</v>
      </c>
      <c r="AR60" s="227">
        <v>45783</v>
      </c>
      <c r="AS60" s="221" t="s">
        <v>4058</v>
      </c>
      <c r="AX60" s="221" t="str">
        <f t="shared" si="1"/>
        <v>SG9999002224</v>
      </c>
      <c r="AY60" s="221" t="s">
        <v>11869</v>
      </c>
      <c r="AZ60" s="221" t="s">
        <v>579</v>
      </c>
      <c r="BA60" s="221">
        <v>-2.14</v>
      </c>
      <c r="BB60" s="221">
        <v>-5.36</v>
      </c>
      <c r="BC60" s="221">
        <v>-4.4000000000000004</v>
      </c>
      <c r="DO60" s="227"/>
      <c r="EG60" s="227"/>
    </row>
    <row r="61" spans="1:150" s="221" customFormat="1">
      <c r="A61" s="221" t="str">
        <f t="shared" si="2"/>
        <v>LU1516272009</v>
      </c>
      <c r="B61" s="221" t="s">
        <v>11868</v>
      </c>
      <c r="C61" s="221">
        <v>-2.94</v>
      </c>
      <c r="D61" s="221">
        <v>-4.21</v>
      </c>
      <c r="E61" s="221">
        <v>-0.38</v>
      </c>
      <c r="F61" s="221">
        <v>-0.28999999999999998</v>
      </c>
      <c r="G61" s="221">
        <v>-0.63</v>
      </c>
      <c r="H61" s="226">
        <v>-1.1599999999999999</v>
      </c>
      <c r="J61" s="221">
        <v>0.67</v>
      </c>
      <c r="K61" s="221">
        <v>3.91</v>
      </c>
      <c r="L61" s="221">
        <v>0</v>
      </c>
      <c r="M61" s="221">
        <v>747.1</v>
      </c>
      <c r="N61" s="221">
        <v>-4.9400000000000004</v>
      </c>
      <c r="O61" s="221">
        <v>5.57</v>
      </c>
      <c r="P61" s="221">
        <v>1.19</v>
      </c>
      <c r="Q61" s="221" t="s">
        <v>11348</v>
      </c>
      <c r="R61" s="221" t="s">
        <v>9243</v>
      </c>
      <c r="S61" s="221">
        <v>95.49</v>
      </c>
      <c r="T61" s="221">
        <v>73.650000000000006</v>
      </c>
      <c r="U61" s="221">
        <v>12</v>
      </c>
      <c r="X61" s="221">
        <v>-2.48</v>
      </c>
      <c r="Y61" s="226">
        <v>0.2</v>
      </c>
      <c r="Z61" s="226">
        <v>5.63</v>
      </c>
      <c r="AA61" s="226">
        <v>4.37</v>
      </c>
      <c r="AB61" s="226">
        <v>-0.49</v>
      </c>
      <c r="AC61" s="226">
        <v>-5.46</v>
      </c>
      <c r="AD61" s="226">
        <v>2.73</v>
      </c>
      <c r="AE61" s="226" t="s">
        <v>11371</v>
      </c>
      <c r="AF61" s="117">
        <v>42705</v>
      </c>
      <c r="AG61" s="226">
        <v>128.91999999999999</v>
      </c>
      <c r="AH61" s="226">
        <v>68.099999999999994</v>
      </c>
      <c r="AI61" s="226">
        <v>517.69000000000005</v>
      </c>
      <c r="AJ61" s="226">
        <v>82.37</v>
      </c>
      <c r="AK61" s="227"/>
      <c r="AM61" s="226"/>
      <c r="AN61" s="221" t="str">
        <f t="shared" si="0"/>
        <v>LU0820562030</v>
      </c>
      <c r="AO61" s="221" t="s">
        <v>12240</v>
      </c>
      <c r="AP61" s="226"/>
      <c r="AQ61" s="226">
        <v>7.34</v>
      </c>
      <c r="AR61" s="227">
        <v>45783</v>
      </c>
      <c r="AS61" s="221" t="s">
        <v>4055</v>
      </c>
      <c r="AX61" s="221" t="str">
        <f t="shared" si="1"/>
        <v>SG9999002232</v>
      </c>
      <c r="AY61" s="221" t="s">
        <v>11870</v>
      </c>
      <c r="AZ61" s="221" t="s">
        <v>1955</v>
      </c>
      <c r="BA61" s="221">
        <v>-2.13</v>
      </c>
      <c r="BB61" s="221">
        <v>-5.49</v>
      </c>
      <c r="BC61" s="221">
        <v>-4.6900000000000004</v>
      </c>
      <c r="DO61" s="227"/>
      <c r="DW61" s="227"/>
      <c r="EG61" s="227"/>
      <c r="ET61" s="227"/>
    </row>
    <row r="62" spans="1:150" s="221" customFormat="1">
      <c r="A62" s="221" t="str">
        <f t="shared" si="2"/>
        <v>SG9999002224</v>
      </c>
      <c r="B62" s="221" t="s">
        <v>11869</v>
      </c>
      <c r="C62" s="221">
        <v>-2.0299999999999998</v>
      </c>
      <c r="D62" s="221">
        <v>8.31</v>
      </c>
      <c r="E62" s="221">
        <v>-1.2</v>
      </c>
      <c r="F62" s="221">
        <v>6.86</v>
      </c>
      <c r="G62" s="221">
        <v>9.8699999999999992</v>
      </c>
      <c r="H62" s="226">
        <v>13.11</v>
      </c>
      <c r="I62" s="221">
        <v>7.38</v>
      </c>
      <c r="J62" s="221">
        <v>1.04</v>
      </c>
      <c r="K62" s="221">
        <v>12.08</v>
      </c>
      <c r="L62" s="221">
        <v>0.61</v>
      </c>
      <c r="M62" s="221">
        <v>143.4</v>
      </c>
      <c r="N62" s="221">
        <v>-12.05</v>
      </c>
      <c r="O62" s="221">
        <v>6.82</v>
      </c>
      <c r="P62" s="221">
        <v>1.67</v>
      </c>
      <c r="Q62" s="221" t="s">
        <v>11348</v>
      </c>
      <c r="R62" s="221" t="s">
        <v>579</v>
      </c>
      <c r="S62" s="221">
        <v>84.24</v>
      </c>
      <c r="T62" s="221">
        <v>117.32</v>
      </c>
      <c r="U62" s="221">
        <v>12</v>
      </c>
      <c r="V62" s="221">
        <v>5.16</v>
      </c>
      <c r="W62" s="221">
        <v>7.12</v>
      </c>
      <c r="X62" s="221">
        <v>7.13</v>
      </c>
      <c r="Y62" s="226">
        <v>-10.64</v>
      </c>
      <c r="Z62" s="226">
        <v>21.07</v>
      </c>
      <c r="AA62" s="226">
        <v>3.15</v>
      </c>
      <c r="AB62" s="226">
        <v>25.97</v>
      </c>
      <c r="AC62" s="226">
        <v>-11.7</v>
      </c>
      <c r="AD62" s="226">
        <v>20.53</v>
      </c>
      <c r="AE62" s="226"/>
      <c r="AF62" s="117">
        <v>38769</v>
      </c>
      <c r="AG62" s="226">
        <v>94.92</v>
      </c>
      <c r="AH62" s="226">
        <v>111.48</v>
      </c>
      <c r="AI62" s="226">
        <v>28.79</v>
      </c>
      <c r="AJ62" s="226">
        <v>84.18</v>
      </c>
      <c r="AK62" s="227"/>
      <c r="AM62" s="226"/>
      <c r="AN62" s="221" t="str">
        <f t="shared" si="0"/>
        <v>LU0913601281</v>
      </c>
      <c r="AO62" s="221" t="s">
        <v>12241</v>
      </c>
      <c r="AP62" s="226"/>
      <c r="AQ62" s="226">
        <v>7.5</v>
      </c>
      <c r="AR62" s="227">
        <v>45783</v>
      </c>
      <c r="AS62" s="221" t="s">
        <v>6336</v>
      </c>
      <c r="AX62" s="221" t="str">
        <f t="shared" si="1"/>
        <v>LU2089284900</v>
      </c>
      <c r="AY62" s="221" t="s">
        <v>11871</v>
      </c>
      <c r="AZ62" s="221" t="s">
        <v>9249</v>
      </c>
      <c r="DO62" s="227"/>
      <c r="DW62" s="227"/>
      <c r="EG62" s="227"/>
      <c r="ET62" s="227"/>
    </row>
    <row r="63" spans="1:150" s="221" customFormat="1">
      <c r="A63" s="221" t="str">
        <f t="shared" si="2"/>
        <v>SG9999002232</v>
      </c>
      <c r="B63" s="221" t="s">
        <v>11870</v>
      </c>
      <c r="C63" s="221">
        <v>-2.1800000000000002</v>
      </c>
      <c r="D63" s="221">
        <v>7.9</v>
      </c>
      <c r="E63" s="221">
        <v>-1.49</v>
      </c>
      <c r="F63" s="221">
        <v>6.69</v>
      </c>
      <c r="G63" s="221">
        <v>9.7799999999999994</v>
      </c>
      <c r="H63" s="226">
        <v>13.03</v>
      </c>
      <c r="I63" s="221">
        <v>7.35</v>
      </c>
      <c r="J63" s="221">
        <v>1.04</v>
      </c>
      <c r="K63" s="221">
        <v>12.03</v>
      </c>
      <c r="L63" s="221">
        <v>0.61</v>
      </c>
      <c r="M63" s="221">
        <v>143.4</v>
      </c>
      <c r="N63" s="221">
        <v>-12.06</v>
      </c>
      <c r="O63" s="221">
        <v>6.78</v>
      </c>
      <c r="P63" s="221">
        <v>1.67</v>
      </c>
      <c r="Q63" s="221" t="s">
        <v>11348</v>
      </c>
      <c r="R63" s="221" t="s">
        <v>1955</v>
      </c>
      <c r="S63" s="221">
        <v>83.57</v>
      </c>
      <c r="T63" s="221">
        <v>116.23</v>
      </c>
      <c r="U63" s="221">
        <v>12</v>
      </c>
      <c r="V63" s="221">
        <v>5.05</v>
      </c>
      <c r="W63" s="221">
        <v>7.09</v>
      </c>
      <c r="X63" s="221">
        <v>7.12</v>
      </c>
      <c r="Y63" s="226">
        <v>-10.6</v>
      </c>
      <c r="Z63" s="226">
        <v>21.02</v>
      </c>
      <c r="AA63" s="226">
        <v>3.15</v>
      </c>
      <c r="AB63" s="226">
        <v>26.14</v>
      </c>
      <c r="AC63" s="226">
        <v>-11.82</v>
      </c>
      <c r="AD63" s="226">
        <v>20.72</v>
      </c>
      <c r="AE63" s="226"/>
      <c r="AF63" s="117">
        <v>38769</v>
      </c>
      <c r="AG63" s="226">
        <v>95.67</v>
      </c>
      <c r="AH63" s="226">
        <v>110.44</v>
      </c>
      <c r="AI63" s="226">
        <v>32.14</v>
      </c>
      <c r="AJ63" s="226">
        <v>83.66</v>
      </c>
      <c r="AK63" s="227"/>
      <c r="AM63" s="226"/>
      <c r="AN63" s="221" t="str">
        <f t="shared" si="0"/>
        <v>LU0820562386</v>
      </c>
      <c r="AO63" s="221" t="s">
        <v>12242</v>
      </c>
      <c r="AP63" s="226"/>
      <c r="AQ63" s="226">
        <v>7.27</v>
      </c>
      <c r="AR63" s="227">
        <v>45783</v>
      </c>
      <c r="AS63" s="221" t="s">
        <v>4050</v>
      </c>
      <c r="AX63" s="221" t="str">
        <f t="shared" si="1"/>
        <v>LU2089283258</v>
      </c>
      <c r="AY63" s="221" t="s">
        <v>11872</v>
      </c>
      <c r="AZ63" s="221" t="s">
        <v>9253</v>
      </c>
      <c r="DO63" s="227"/>
      <c r="DW63" s="227"/>
      <c r="EG63" s="227"/>
      <c r="ET63" s="227"/>
    </row>
    <row r="64" spans="1:150" s="221" customFormat="1">
      <c r="A64" s="221" t="str">
        <f t="shared" si="2"/>
        <v>LU2089284900</v>
      </c>
      <c r="B64" s="221" t="s">
        <v>11871</v>
      </c>
      <c r="C64" s="221">
        <v>-6.69</v>
      </c>
      <c r="D64" s="221">
        <v>2.2999999999999998</v>
      </c>
      <c r="E64" s="221">
        <v>-7.58</v>
      </c>
      <c r="F64" s="221">
        <v>-2.56</v>
      </c>
      <c r="G64" s="221">
        <v>5.31</v>
      </c>
      <c r="H64" s="226">
        <v>9.51</v>
      </c>
      <c r="J64" s="221">
        <v>0.97</v>
      </c>
      <c r="K64" s="221">
        <v>13.47</v>
      </c>
      <c r="L64" s="221">
        <v>0.04</v>
      </c>
      <c r="M64" s="221">
        <v>2843.1</v>
      </c>
      <c r="N64" s="221">
        <v>-13.44</v>
      </c>
      <c r="O64" s="221">
        <v>6.08</v>
      </c>
      <c r="P64" s="221">
        <v>1.85</v>
      </c>
      <c r="R64" s="221" t="s">
        <v>9249</v>
      </c>
      <c r="S64" s="221">
        <v>100.15</v>
      </c>
      <c r="T64" s="221">
        <v>96.87</v>
      </c>
      <c r="U64" s="221">
        <v>12</v>
      </c>
      <c r="Y64" s="226"/>
      <c r="Z64" s="226"/>
      <c r="AA64" s="226"/>
      <c r="AB64" s="226">
        <v>34.75</v>
      </c>
      <c r="AC64" s="226">
        <v>-15.6</v>
      </c>
      <c r="AD64" s="226">
        <v>20.11</v>
      </c>
      <c r="AE64" s="226" t="s">
        <v>11372</v>
      </c>
      <c r="AF64" s="117">
        <v>43832</v>
      </c>
      <c r="AG64" s="226">
        <v>108.28</v>
      </c>
      <c r="AH64" s="226">
        <v>109.86</v>
      </c>
      <c r="AI64" s="226">
        <v>165.32</v>
      </c>
      <c r="AJ64" s="226">
        <v>98.49</v>
      </c>
      <c r="AK64" s="227"/>
      <c r="AM64" s="226"/>
      <c r="AN64" s="221" t="str">
        <f t="shared" si="0"/>
        <v>LU0994605391</v>
      </c>
      <c r="AO64" s="221" t="s">
        <v>12243</v>
      </c>
      <c r="AP64" s="226"/>
      <c r="AQ64" s="226">
        <v>6.65</v>
      </c>
      <c r="AR64" s="227">
        <v>45783</v>
      </c>
      <c r="AS64" s="221" t="s">
        <v>6337</v>
      </c>
      <c r="AX64" s="221" t="str">
        <f t="shared" si="1"/>
        <v>LU0417516738</v>
      </c>
      <c r="AY64" s="221" t="s">
        <v>9819</v>
      </c>
      <c r="AZ64" s="221" t="s">
        <v>4058</v>
      </c>
      <c r="BA64" s="221">
        <v>-6.52</v>
      </c>
      <c r="BB64" s="221">
        <v>-9.06</v>
      </c>
      <c r="DO64" s="227"/>
      <c r="EG64" s="227"/>
    </row>
    <row r="65" spans="1:150" s="221" customFormat="1">
      <c r="A65" s="221" t="str">
        <f t="shared" si="2"/>
        <v>LU2089283258</v>
      </c>
      <c r="B65" s="221" t="s">
        <v>11872</v>
      </c>
      <c r="C65" s="221">
        <v>-11.02</v>
      </c>
      <c r="D65" s="221">
        <v>-1.38</v>
      </c>
      <c r="E65" s="221">
        <v>-9.61</v>
      </c>
      <c r="F65" s="221">
        <v>-4.99</v>
      </c>
      <c r="G65" s="221">
        <v>4.45</v>
      </c>
      <c r="H65" s="226">
        <v>8.51</v>
      </c>
      <c r="J65" s="221">
        <v>0.8</v>
      </c>
      <c r="K65" s="221">
        <v>13.37</v>
      </c>
      <c r="L65" s="221">
        <v>0.02</v>
      </c>
      <c r="M65" s="221">
        <v>2843.1</v>
      </c>
      <c r="N65" s="221">
        <v>-16.05</v>
      </c>
      <c r="O65" s="221">
        <v>8.0500000000000007</v>
      </c>
      <c r="P65" s="221">
        <v>1.85</v>
      </c>
      <c r="R65" s="221" t="s">
        <v>9253</v>
      </c>
      <c r="S65" s="221">
        <v>84.47</v>
      </c>
      <c r="T65" s="221">
        <v>75.56</v>
      </c>
      <c r="U65" s="221">
        <v>12</v>
      </c>
      <c r="Y65" s="226"/>
      <c r="Z65" s="226"/>
      <c r="AA65" s="226"/>
      <c r="AB65" s="226">
        <v>37.630000000000003</v>
      </c>
      <c r="AC65" s="226">
        <v>-15.47</v>
      </c>
      <c r="AD65" s="226">
        <v>19.8</v>
      </c>
      <c r="AE65" s="226" t="s">
        <v>11372</v>
      </c>
      <c r="AF65" s="117">
        <v>43832</v>
      </c>
      <c r="AG65" s="226">
        <v>97.9</v>
      </c>
      <c r="AH65" s="226">
        <v>83.88</v>
      </c>
      <c r="AI65" s="226">
        <v>175.74</v>
      </c>
      <c r="AJ65" s="226">
        <v>82.61</v>
      </c>
      <c r="AK65" s="227"/>
      <c r="AM65" s="226"/>
      <c r="AN65" s="221" t="str">
        <f t="shared" si="0"/>
        <v>LU0820562469</v>
      </c>
      <c r="AO65" s="221" t="s">
        <v>12244</v>
      </c>
      <c r="AP65" s="226"/>
      <c r="AQ65" s="226">
        <v>6.66</v>
      </c>
      <c r="AR65" s="227">
        <v>45783</v>
      </c>
      <c r="AS65" s="221" t="s">
        <v>4047</v>
      </c>
      <c r="AX65" s="221" t="str">
        <f t="shared" si="1"/>
        <v>LU0820562030</v>
      </c>
      <c r="AY65" s="221" t="s">
        <v>11873</v>
      </c>
      <c r="AZ65" s="221" t="s">
        <v>4055</v>
      </c>
      <c r="BA65" s="221">
        <v>-7.2</v>
      </c>
      <c r="DW65" s="227"/>
      <c r="EG65" s="227"/>
      <c r="ET65" s="227"/>
    </row>
    <row r="66" spans="1:150" s="221" customFormat="1">
      <c r="A66" s="221" t="str">
        <f t="shared" si="2"/>
        <v>LU0417516738</v>
      </c>
      <c r="B66" s="221" t="s">
        <v>9819</v>
      </c>
      <c r="C66" s="221">
        <v>6.32</v>
      </c>
      <c r="D66" s="221">
        <v>-3.16</v>
      </c>
      <c r="E66" s="221">
        <v>4.87</v>
      </c>
      <c r="F66" s="221">
        <v>14.37</v>
      </c>
      <c r="G66" s="221">
        <v>-0.18</v>
      </c>
      <c r="H66" s="226">
        <v>-0.55000000000000004</v>
      </c>
      <c r="I66" s="221">
        <v>-1.25</v>
      </c>
      <c r="J66" s="221">
        <v>1.03</v>
      </c>
      <c r="K66" s="221">
        <v>27.17</v>
      </c>
      <c r="L66" s="221">
        <v>-0.01</v>
      </c>
      <c r="M66" s="221">
        <v>218.6</v>
      </c>
      <c r="N66" s="221">
        <v>-35.01</v>
      </c>
      <c r="P66" s="221">
        <v>1.86</v>
      </c>
      <c r="Q66" s="221" t="s">
        <v>11348</v>
      </c>
      <c r="R66" s="221" t="s">
        <v>4058</v>
      </c>
      <c r="S66" s="221">
        <v>100.92</v>
      </c>
      <c r="T66" s="221">
        <v>110.5</v>
      </c>
      <c r="U66" s="221">
        <v>4</v>
      </c>
      <c r="V66" s="221">
        <v>1.2</v>
      </c>
      <c r="W66" s="221">
        <v>1.5</v>
      </c>
      <c r="X66" s="221">
        <v>21.07</v>
      </c>
      <c r="Y66" s="226">
        <v>-15.74</v>
      </c>
      <c r="Z66" s="226">
        <v>8.3800000000000008</v>
      </c>
      <c r="AA66" s="226">
        <v>24.82</v>
      </c>
      <c r="AB66" s="226">
        <v>-12.06</v>
      </c>
      <c r="AC66" s="226">
        <v>-15.7</v>
      </c>
      <c r="AD66" s="226">
        <v>-20.5</v>
      </c>
      <c r="AE66" s="226" t="s">
        <v>11373</v>
      </c>
      <c r="AF66" s="117">
        <v>40036</v>
      </c>
      <c r="AG66" s="226">
        <v>118.37</v>
      </c>
      <c r="AH66" s="226">
        <v>101.77</v>
      </c>
      <c r="AI66" s="226">
        <v>86.79</v>
      </c>
      <c r="AJ66" s="226">
        <v>99.4</v>
      </c>
      <c r="AK66" s="227"/>
      <c r="AM66" s="226"/>
      <c r="AN66" s="221" t="str">
        <f t="shared" si="0"/>
        <v>LU0943347566</v>
      </c>
      <c r="AO66" s="221" t="s">
        <v>11878</v>
      </c>
      <c r="AP66" s="226"/>
      <c r="AQ66" s="226">
        <v>7.32</v>
      </c>
      <c r="AR66" s="227">
        <v>45783</v>
      </c>
      <c r="AS66" s="221" t="s">
        <v>4042</v>
      </c>
      <c r="AX66" s="221" t="str">
        <f t="shared" si="1"/>
        <v>LU0913601281</v>
      </c>
      <c r="AY66" s="221" t="s">
        <v>11874</v>
      </c>
      <c r="AZ66" s="221" t="s">
        <v>6336</v>
      </c>
      <c r="BA66" s="221">
        <v>-2.71</v>
      </c>
      <c r="DW66" s="227"/>
      <c r="EG66" s="227"/>
      <c r="ET66" s="227"/>
    </row>
    <row r="67" spans="1:150" s="221" customFormat="1">
      <c r="A67" s="221" t="str">
        <f t="shared" si="2"/>
        <v>LU0820562030</v>
      </c>
      <c r="B67" s="221" t="s">
        <v>11873</v>
      </c>
      <c r="C67" s="221">
        <v>-3.32</v>
      </c>
      <c r="D67" s="221">
        <v>6.36</v>
      </c>
      <c r="E67" s="221">
        <v>-6.18</v>
      </c>
      <c r="F67" s="221">
        <v>-2.83</v>
      </c>
      <c r="G67" s="221">
        <v>-0.84</v>
      </c>
      <c r="H67" s="226">
        <v>5</v>
      </c>
      <c r="I67" s="221">
        <v>2.98</v>
      </c>
      <c r="J67" s="221">
        <v>2.1800000000000002</v>
      </c>
      <c r="K67" s="221">
        <v>15.05</v>
      </c>
      <c r="L67" s="221">
        <v>-0.01</v>
      </c>
      <c r="M67" s="221">
        <v>64667.9</v>
      </c>
      <c r="N67" s="221">
        <v>-17.47</v>
      </c>
      <c r="O67" s="221">
        <v>7.56</v>
      </c>
      <c r="P67" s="221">
        <v>1.55</v>
      </c>
      <c r="R67" s="221" t="s">
        <v>4055</v>
      </c>
      <c r="S67" s="221">
        <v>234.04</v>
      </c>
      <c r="T67" s="221">
        <v>196.87</v>
      </c>
      <c r="U67" s="221">
        <v>12</v>
      </c>
      <c r="V67" s="221">
        <v>-6.3</v>
      </c>
      <c r="W67" s="221">
        <v>11.5</v>
      </c>
      <c r="X67" s="221">
        <v>12.93</v>
      </c>
      <c r="Y67" s="226">
        <v>-13.04</v>
      </c>
      <c r="Z67" s="226">
        <v>16.579999999999998</v>
      </c>
      <c r="AA67" s="226">
        <v>28.38</v>
      </c>
      <c r="AB67" s="226">
        <v>6.8</v>
      </c>
      <c r="AC67" s="226">
        <v>-26.91</v>
      </c>
      <c r="AD67" s="226">
        <v>13.96</v>
      </c>
      <c r="AE67" s="226" t="s">
        <v>11370</v>
      </c>
      <c r="AF67" s="117">
        <v>41197</v>
      </c>
      <c r="AG67" s="226">
        <v>86.14</v>
      </c>
      <c r="AH67" s="226">
        <v>322.45</v>
      </c>
      <c r="AI67" s="226">
        <v>899.24</v>
      </c>
      <c r="AJ67" s="226">
        <v>190.31</v>
      </c>
      <c r="AK67" s="227"/>
      <c r="AM67" s="226"/>
      <c r="AN67" s="221" t="str">
        <f t="shared" si="0"/>
        <v>LU0820561818</v>
      </c>
      <c r="AO67" s="221" t="s">
        <v>12245</v>
      </c>
      <c r="AP67" s="226"/>
      <c r="AQ67" s="226">
        <v>7.94</v>
      </c>
      <c r="AR67" s="227">
        <v>45783</v>
      </c>
      <c r="AS67" s="221" t="s">
        <v>4039</v>
      </c>
      <c r="AX67" s="221" t="str">
        <f t="shared" si="1"/>
        <v>LU0820562386</v>
      </c>
      <c r="AY67" s="221" t="s">
        <v>11875</v>
      </c>
      <c r="AZ67" s="221" t="s">
        <v>4050</v>
      </c>
      <c r="BA67" s="221">
        <v>-3</v>
      </c>
      <c r="EG67" s="227"/>
    </row>
    <row r="68" spans="1:150" s="221" customFormat="1">
      <c r="A68" s="221" t="str">
        <f t="shared" si="2"/>
        <v>LU0913601281</v>
      </c>
      <c r="B68" s="221" t="s">
        <v>11874</v>
      </c>
      <c r="C68" s="221">
        <v>1.1499999999999999</v>
      </c>
      <c r="D68" s="221">
        <v>2.85</v>
      </c>
      <c r="E68" s="221">
        <v>0.32</v>
      </c>
      <c r="F68" s="221">
        <v>4.09</v>
      </c>
      <c r="G68" s="221">
        <v>4</v>
      </c>
      <c r="H68" s="226">
        <v>5.46</v>
      </c>
      <c r="I68" s="221">
        <v>3.99</v>
      </c>
      <c r="J68" s="221">
        <v>1.75</v>
      </c>
      <c r="K68" s="221">
        <v>10.86</v>
      </c>
      <c r="L68" s="221">
        <v>0.03</v>
      </c>
      <c r="M68" s="221">
        <v>64667.9</v>
      </c>
      <c r="N68" s="221">
        <v>-15.24</v>
      </c>
      <c r="O68" s="221">
        <v>6.39</v>
      </c>
      <c r="P68" s="221">
        <v>1.55</v>
      </c>
      <c r="Q68" s="221" t="s">
        <v>11348</v>
      </c>
      <c r="R68" s="221" t="s">
        <v>6336</v>
      </c>
      <c r="S68" s="221">
        <v>172.03</v>
      </c>
      <c r="T68" s="221">
        <v>195.35</v>
      </c>
      <c r="U68" s="221">
        <v>12</v>
      </c>
      <c r="V68" s="221">
        <v>-7.3</v>
      </c>
      <c r="W68" s="221">
        <v>6.49</v>
      </c>
      <c r="X68" s="221">
        <v>16.059999999999999</v>
      </c>
      <c r="Y68" s="226">
        <v>-10.28</v>
      </c>
      <c r="Z68" s="226">
        <v>12.6</v>
      </c>
      <c r="AA68" s="226">
        <v>28.17</v>
      </c>
      <c r="AB68" s="226">
        <v>4.88</v>
      </c>
      <c r="AC68" s="226">
        <v>-27</v>
      </c>
      <c r="AD68" s="226">
        <v>16.86</v>
      </c>
      <c r="AE68" s="226" t="s">
        <v>11370</v>
      </c>
      <c r="AF68" s="117">
        <v>41396</v>
      </c>
      <c r="AG68" s="226">
        <v>109.23</v>
      </c>
      <c r="AH68" s="226">
        <v>264.37</v>
      </c>
      <c r="AI68" s="226">
        <v>194.13</v>
      </c>
      <c r="AJ68" s="226">
        <v>161.97</v>
      </c>
      <c r="AK68" s="227"/>
      <c r="AM68" s="226"/>
      <c r="AN68" s="221" t="str">
        <f t="shared" si="0"/>
        <v>LU1551013425</v>
      </c>
      <c r="AO68" s="221" t="s">
        <v>11880</v>
      </c>
      <c r="AP68" s="226"/>
      <c r="AQ68" s="226">
        <v>11.25</v>
      </c>
      <c r="AR68" s="227">
        <v>45783</v>
      </c>
      <c r="AS68" s="221" t="s">
        <v>4556</v>
      </c>
      <c r="AX68" s="221" t="str">
        <f t="shared" si="1"/>
        <v>LU0994605391</v>
      </c>
      <c r="AY68" s="221" t="s">
        <v>11876</v>
      </c>
      <c r="AZ68" s="221" t="s">
        <v>6337</v>
      </c>
      <c r="EG68" s="227"/>
    </row>
    <row r="69" spans="1:150" s="221" customFormat="1">
      <c r="A69" s="221" t="str">
        <f t="shared" si="2"/>
        <v>LU0820562386</v>
      </c>
      <c r="B69" s="221" t="s">
        <v>11875</v>
      </c>
      <c r="C69" s="221">
        <v>-0.97</v>
      </c>
      <c r="D69" s="221">
        <v>3.08</v>
      </c>
      <c r="E69" s="221">
        <v>-0.84</v>
      </c>
      <c r="F69" s="221">
        <v>6.48</v>
      </c>
      <c r="G69" s="221">
        <v>5.82</v>
      </c>
      <c r="H69" s="226">
        <v>7.23</v>
      </c>
      <c r="I69" s="221">
        <v>3.55</v>
      </c>
      <c r="J69" s="221">
        <v>2.12</v>
      </c>
      <c r="K69" s="221">
        <v>13.1</v>
      </c>
      <c r="L69" s="221">
        <v>0.1</v>
      </c>
      <c r="M69" s="221">
        <v>64667.9</v>
      </c>
      <c r="N69" s="221">
        <v>-18.239999999999998</v>
      </c>
      <c r="O69" s="221">
        <v>7.94</v>
      </c>
      <c r="P69" s="221">
        <v>1.55</v>
      </c>
      <c r="Q69" s="221" t="s">
        <v>11348</v>
      </c>
      <c r="R69" s="221" t="s">
        <v>4050</v>
      </c>
      <c r="S69" s="221">
        <v>201.95</v>
      </c>
      <c r="T69" s="221">
        <v>256.87</v>
      </c>
      <c r="U69" s="221">
        <v>12</v>
      </c>
      <c r="V69" s="221">
        <v>-2.13</v>
      </c>
      <c r="W69" s="221">
        <v>-7.37</v>
      </c>
      <c r="X69" s="221">
        <v>12.57</v>
      </c>
      <c r="Y69" s="226">
        <v>-10.51</v>
      </c>
      <c r="Z69" s="226">
        <v>20.57</v>
      </c>
      <c r="AA69" s="226">
        <v>21.5</v>
      </c>
      <c r="AB69" s="226">
        <v>12.56</v>
      </c>
      <c r="AC69" s="226">
        <v>-30.04</v>
      </c>
      <c r="AD69" s="226">
        <v>21.37</v>
      </c>
      <c r="AE69" s="226" t="s">
        <v>11370</v>
      </c>
      <c r="AF69" s="117">
        <v>41396</v>
      </c>
      <c r="AG69" s="226">
        <v>150.59</v>
      </c>
      <c r="AH69" s="226">
        <v>342.76</v>
      </c>
      <c r="AI69" s="226">
        <v>278.43</v>
      </c>
      <c r="AJ69" s="226">
        <v>177.58</v>
      </c>
      <c r="AK69" s="227"/>
      <c r="AM69" s="226"/>
      <c r="AN69" s="221" t="str">
        <f t="shared" ref="AN69:AN132" si="5">AS69</f>
        <v>LU1551013342</v>
      </c>
      <c r="AO69" s="221" t="s">
        <v>12246</v>
      </c>
      <c r="AP69" s="226"/>
      <c r="AQ69" s="226">
        <v>11.84</v>
      </c>
      <c r="AR69" s="227">
        <v>45783</v>
      </c>
      <c r="AS69" s="221" t="s">
        <v>4557</v>
      </c>
      <c r="AX69" s="221" t="str">
        <f t="shared" si="1"/>
        <v>LU0820562469</v>
      </c>
      <c r="AY69" s="221" t="s">
        <v>11877</v>
      </c>
      <c r="AZ69" s="221" t="s">
        <v>4047</v>
      </c>
      <c r="EG69" s="227"/>
    </row>
    <row r="70" spans="1:150" s="221" customFormat="1">
      <c r="A70" s="221" t="str">
        <f t="shared" si="2"/>
        <v>LU0994605391</v>
      </c>
      <c r="B70" s="221" t="s">
        <v>11876</v>
      </c>
      <c r="C70" s="221">
        <v>-1.1499999999999999</v>
      </c>
      <c r="D70" s="221">
        <v>6.23</v>
      </c>
      <c r="E70" s="221">
        <v>-4.09</v>
      </c>
      <c r="F70" s="221">
        <v>-0.41</v>
      </c>
      <c r="G70" s="221">
        <v>0.85</v>
      </c>
      <c r="H70" s="226">
        <v>5.52</v>
      </c>
      <c r="I70" s="221">
        <v>3.47</v>
      </c>
      <c r="J70" s="221">
        <v>2.4500000000000002</v>
      </c>
      <c r="K70" s="221">
        <v>15.98</v>
      </c>
      <c r="L70" s="221">
        <v>-0.01</v>
      </c>
      <c r="M70" s="221">
        <v>64667.9</v>
      </c>
      <c r="N70" s="221">
        <v>-19.600000000000001</v>
      </c>
      <c r="O70" s="221">
        <v>7.94</v>
      </c>
      <c r="P70" s="221">
        <v>1.55</v>
      </c>
      <c r="R70" s="221" t="s">
        <v>6337</v>
      </c>
      <c r="S70" s="221">
        <v>220.36</v>
      </c>
      <c r="T70" s="221">
        <v>209.22</v>
      </c>
      <c r="U70" s="221">
        <v>12</v>
      </c>
      <c r="V70" s="221">
        <v>-6.5</v>
      </c>
      <c r="W70" s="221">
        <v>14.57</v>
      </c>
      <c r="X70" s="221">
        <v>6.88</v>
      </c>
      <c r="Y70" s="226">
        <v>-8.74</v>
      </c>
      <c r="Z70" s="226">
        <v>17.64</v>
      </c>
      <c r="AA70" s="226">
        <v>25.8</v>
      </c>
      <c r="AB70" s="226">
        <v>7.95</v>
      </c>
      <c r="AC70" s="226">
        <v>-26.9</v>
      </c>
      <c r="AD70" s="226">
        <v>15.14</v>
      </c>
      <c r="AE70" s="226" t="s">
        <v>11370</v>
      </c>
      <c r="AF70" s="117">
        <v>41610</v>
      </c>
      <c r="AG70" s="226">
        <v>48.75</v>
      </c>
      <c r="AH70" s="226">
        <v>327.64999999999998</v>
      </c>
      <c r="AI70" s="226">
        <v>331.16</v>
      </c>
      <c r="AJ70" s="226">
        <v>185.64</v>
      </c>
      <c r="AK70" s="227"/>
      <c r="AM70" s="226"/>
      <c r="AN70" s="221" t="str">
        <f t="shared" si="5"/>
        <v>LU2756315664</v>
      </c>
      <c r="AO70" s="221" t="s">
        <v>11882</v>
      </c>
      <c r="AP70" s="226"/>
      <c r="AQ70" s="226">
        <v>9.4700000000000006</v>
      </c>
      <c r="AR70" s="227">
        <v>45783</v>
      </c>
      <c r="AS70" s="221" t="s">
        <v>10122</v>
      </c>
      <c r="AX70" s="221" t="str">
        <f t="shared" si="1"/>
        <v>LU0943347566</v>
      </c>
      <c r="AY70" s="221" t="s">
        <v>11878</v>
      </c>
      <c r="AZ70" s="221" t="s">
        <v>4042</v>
      </c>
      <c r="EG70" s="227"/>
    </row>
    <row r="71" spans="1:150" s="221" customFormat="1">
      <c r="A71" s="221" t="str">
        <f t="shared" si="2"/>
        <v>LU0820562469</v>
      </c>
      <c r="B71" s="221" t="s">
        <v>11877</v>
      </c>
      <c r="C71" s="221">
        <v>-6.56</v>
      </c>
      <c r="D71" s="221">
        <v>0.73</v>
      </c>
      <c r="E71" s="221">
        <v>-5.98</v>
      </c>
      <c r="F71" s="221">
        <v>-1.88</v>
      </c>
      <c r="G71" s="221">
        <v>-1.1000000000000001</v>
      </c>
      <c r="H71" s="226">
        <v>5.26</v>
      </c>
      <c r="I71" s="221">
        <v>4.88</v>
      </c>
      <c r="J71" s="221">
        <v>1.42</v>
      </c>
      <c r="K71" s="221">
        <v>10.33</v>
      </c>
      <c r="L71" s="221">
        <v>-0.01</v>
      </c>
      <c r="M71" s="221">
        <v>64667.9</v>
      </c>
      <c r="N71" s="221">
        <v>-16.84</v>
      </c>
      <c r="O71" s="221">
        <v>6.08</v>
      </c>
      <c r="P71" s="221">
        <v>1.55</v>
      </c>
      <c r="R71" s="221" t="s">
        <v>4047</v>
      </c>
      <c r="S71" s="221">
        <v>158.52000000000001</v>
      </c>
      <c r="T71" s="221">
        <v>90.51</v>
      </c>
      <c r="U71" s="221">
        <v>12</v>
      </c>
      <c r="V71" s="221">
        <v>1.43</v>
      </c>
      <c r="W71" s="221">
        <v>5.6</v>
      </c>
      <c r="X71" s="221">
        <v>14.94</v>
      </c>
      <c r="Y71" s="226">
        <v>-6.75</v>
      </c>
      <c r="Z71" s="226">
        <v>16.309999999999999</v>
      </c>
      <c r="AA71" s="226">
        <v>29.04</v>
      </c>
      <c r="AB71" s="226">
        <v>19.57</v>
      </c>
      <c r="AC71" s="226">
        <v>-26.81</v>
      </c>
      <c r="AD71" s="226">
        <v>9.7100000000000009</v>
      </c>
      <c r="AE71" s="226" t="s">
        <v>11370</v>
      </c>
      <c r="AF71" s="117">
        <v>41439</v>
      </c>
      <c r="AG71" s="226">
        <v>-54.64</v>
      </c>
      <c r="AH71" s="226">
        <v>170.56</v>
      </c>
      <c r="AI71" s="226">
        <v>-81.72</v>
      </c>
      <c r="AJ71" s="226">
        <v>115.08</v>
      </c>
      <c r="AK71" s="227"/>
      <c r="AM71" s="226"/>
      <c r="AN71" s="221" t="str">
        <f t="shared" si="5"/>
        <v>LU0689472784</v>
      </c>
      <c r="AO71" s="221" t="s">
        <v>6913</v>
      </c>
      <c r="AP71" s="226"/>
      <c r="AQ71" s="226">
        <v>25.86</v>
      </c>
      <c r="AR71" s="227">
        <v>45783</v>
      </c>
      <c r="AS71" s="221" t="s">
        <v>6856</v>
      </c>
      <c r="AX71" s="221" t="str">
        <f t="shared" si="1"/>
        <v>LU0820561818</v>
      </c>
      <c r="AY71" s="221" t="s">
        <v>11879</v>
      </c>
      <c r="AZ71" s="221" t="s">
        <v>4039</v>
      </c>
      <c r="BA71" s="221">
        <v>-3</v>
      </c>
      <c r="DO71" s="227"/>
      <c r="EG71" s="227"/>
    </row>
    <row r="72" spans="1:150" s="221" customFormat="1">
      <c r="A72" s="221" t="str">
        <f t="shared" si="2"/>
        <v>LU0943347566</v>
      </c>
      <c r="B72" s="221" t="s">
        <v>11878</v>
      </c>
      <c r="C72" s="221">
        <v>-2.27</v>
      </c>
      <c r="D72" s="221">
        <v>3.75</v>
      </c>
      <c r="E72" s="221">
        <v>-1.77</v>
      </c>
      <c r="F72" s="221">
        <v>3.54</v>
      </c>
      <c r="G72" s="221">
        <v>4.87</v>
      </c>
      <c r="H72" s="226">
        <v>7.33</v>
      </c>
      <c r="I72" s="221">
        <v>5.52</v>
      </c>
      <c r="J72" s="221">
        <v>1.58</v>
      </c>
      <c r="K72" s="221">
        <v>10.89</v>
      </c>
      <c r="L72" s="221">
        <v>0.05</v>
      </c>
      <c r="M72" s="221">
        <v>64667.9</v>
      </c>
      <c r="N72" s="221">
        <v>-11.07</v>
      </c>
      <c r="O72" s="221">
        <v>7.19</v>
      </c>
      <c r="P72" s="221">
        <v>1.55</v>
      </c>
      <c r="R72" s="221" t="s">
        <v>4042</v>
      </c>
      <c r="S72" s="221">
        <v>158.15</v>
      </c>
      <c r="T72" s="221">
        <v>179.85</v>
      </c>
      <c r="U72" s="221">
        <v>12</v>
      </c>
      <c r="V72" s="221">
        <v>-2.89</v>
      </c>
      <c r="W72" s="221">
        <v>9.27</v>
      </c>
      <c r="X72" s="221">
        <v>11.87</v>
      </c>
      <c r="Y72" s="226">
        <v>-5.7</v>
      </c>
      <c r="Z72" s="226">
        <v>18.55</v>
      </c>
      <c r="AA72" s="226">
        <v>20.94</v>
      </c>
      <c r="AB72" s="226">
        <v>11.48</v>
      </c>
      <c r="AC72" s="226">
        <v>-20.07</v>
      </c>
      <c r="AD72" s="226">
        <v>15.57</v>
      </c>
      <c r="AE72" s="226" t="s">
        <v>11370</v>
      </c>
      <c r="AF72" s="117">
        <v>41456</v>
      </c>
      <c r="AG72" s="226">
        <v>78.77</v>
      </c>
      <c r="AH72" s="226">
        <v>234.11</v>
      </c>
      <c r="AI72" s="226">
        <v>217.19</v>
      </c>
      <c r="AJ72" s="226">
        <v>132.07</v>
      </c>
      <c r="AK72" s="227"/>
      <c r="AM72" s="226"/>
      <c r="AN72" s="221" t="str">
        <f t="shared" si="5"/>
        <v>LU0348783233</v>
      </c>
      <c r="AO72" s="221" t="s">
        <v>12247</v>
      </c>
      <c r="AP72" s="226"/>
      <c r="AQ72" s="226">
        <v>199.63</v>
      </c>
      <c r="AR72" s="227">
        <v>45783</v>
      </c>
      <c r="AS72" s="221" t="s">
        <v>7184</v>
      </c>
      <c r="AX72" s="221" t="str">
        <f t="shared" si="1"/>
        <v>LU1551013425</v>
      </c>
      <c r="AY72" s="221" t="s">
        <v>11880</v>
      </c>
      <c r="AZ72" s="221" t="s">
        <v>4556</v>
      </c>
      <c r="DO72" s="227"/>
      <c r="EG72" s="227"/>
    </row>
    <row r="73" spans="1:150" s="221" customFormat="1">
      <c r="A73" s="221" t="str">
        <f t="shared" si="2"/>
        <v>LU0820561818</v>
      </c>
      <c r="B73" s="221" t="s">
        <v>11879</v>
      </c>
      <c r="C73" s="221">
        <v>-7.13</v>
      </c>
      <c r="D73" s="221">
        <v>-0.2</v>
      </c>
      <c r="E73" s="221">
        <v>-4.29</v>
      </c>
      <c r="F73" s="221">
        <v>0.54</v>
      </c>
      <c r="G73" s="221">
        <v>4.0599999999999996</v>
      </c>
      <c r="H73" s="226">
        <v>6.4</v>
      </c>
      <c r="I73" s="221">
        <v>6.15</v>
      </c>
      <c r="J73" s="221">
        <v>1.1100000000000001</v>
      </c>
      <c r="K73" s="221">
        <v>9.83</v>
      </c>
      <c r="L73" s="221">
        <v>0.03</v>
      </c>
      <c r="M73" s="221">
        <v>64667.9</v>
      </c>
      <c r="N73" s="221">
        <v>-11.35</v>
      </c>
      <c r="O73" s="221">
        <v>8.49</v>
      </c>
      <c r="P73" s="221">
        <v>1.55</v>
      </c>
      <c r="Q73" s="221" t="s">
        <v>11348</v>
      </c>
      <c r="R73" s="221" t="s">
        <v>4039</v>
      </c>
      <c r="S73" s="221">
        <v>82.14</v>
      </c>
      <c r="T73" s="221">
        <v>94.32</v>
      </c>
      <c r="U73" s="221">
        <v>12</v>
      </c>
      <c r="V73" s="221">
        <v>3.45</v>
      </c>
      <c r="W73" s="221">
        <v>11.27</v>
      </c>
      <c r="X73" s="221">
        <v>4.25</v>
      </c>
      <c r="Y73" s="226">
        <v>-2.48</v>
      </c>
      <c r="Z73" s="226">
        <v>18.05</v>
      </c>
      <c r="AA73" s="226">
        <v>19.86</v>
      </c>
      <c r="AB73" s="226">
        <v>13.9</v>
      </c>
      <c r="AC73" s="226">
        <v>-20.12</v>
      </c>
      <c r="AD73" s="226">
        <v>16.05</v>
      </c>
      <c r="AE73" s="226" t="s">
        <v>11370</v>
      </c>
      <c r="AF73" s="117">
        <v>41198</v>
      </c>
      <c r="AG73" s="226">
        <v>-55.54</v>
      </c>
      <c r="AH73" s="226">
        <v>143.82</v>
      </c>
      <c r="AI73" s="226">
        <v>-442.59</v>
      </c>
      <c r="AJ73" s="226">
        <v>78.069999999999993</v>
      </c>
      <c r="AK73" s="227"/>
      <c r="AM73" s="226"/>
      <c r="AN73" s="221" t="str">
        <f t="shared" si="5"/>
        <v>LU0417516571</v>
      </c>
      <c r="AO73" s="221" t="s">
        <v>7274</v>
      </c>
      <c r="AP73" s="226"/>
      <c r="AQ73" s="226">
        <v>26.5</v>
      </c>
      <c r="AR73" s="227">
        <v>45783</v>
      </c>
      <c r="AS73" s="221" t="s">
        <v>4036</v>
      </c>
      <c r="AX73" s="221" t="str">
        <f t="shared" ref="AX73:AX136" si="6">AZ73</f>
        <v>LU1551013342</v>
      </c>
      <c r="AY73" s="221" t="s">
        <v>11881</v>
      </c>
      <c r="AZ73" s="221" t="s">
        <v>4557</v>
      </c>
      <c r="DO73" s="227"/>
      <c r="EG73" s="227"/>
    </row>
    <row r="74" spans="1:150" s="221" customFormat="1">
      <c r="A74" s="221" t="str">
        <f t="shared" si="2"/>
        <v>LU1551013425</v>
      </c>
      <c r="B74" s="221" t="s">
        <v>11880</v>
      </c>
      <c r="C74" s="221">
        <v>-2.37</v>
      </c>
      <c r="D74" s="221">
        <v>3.67</v>
      </c>
      <c r="E74" s="221">
        <v>-1.89</v>
      </c>
      <c r="F74" s="221">
        <v>3.49</v>
      </c>
      <c r="G74" s="221">
        <v>4.8</v>
      </c>
      <c r="H74" s="226">
        <v>7.28</v>
      </c>
      <c r="J74" s="221">
        <v>1.58</v>
      </c>
      <c r="K74" s="221">
        <v>10.88</v>
      </c>
      <c r="L74" s="221">
        <v>0.04</v>
      </c>
      <c r="M74" s="221">
        <v>64667.9</v>
      </c>
      <c r="N74" s="221">
        <v>-11.2</v>
      </c>
      <c r="O74" s="221">
        <v>3.19</v>
      </c>
      <c r="P74" s="221">
        <v>1.55</v>
      </c>
      <c r="R74" s="221" t="s">
        <v>4556</v>
      </c>
      <c r="S74" s="221">
        <v>158.44</v>
      </c>
      <c r="T74" s="221">
        <v>179.19</v>
      </c>
      <c r="U74" s="221">
        <v>12</v>
      </c>
      <c r="Y74" s="226">
        <v>-5.76</v>
      </c>
      <c r="Z74" s="226">
        <v>18.8</v>
      </c>
      <c r="AA74" s="226">
        <v>20.74</v>
      </c>
      <c r="AB74" s="226">
        <v>11.52</v>
      </c>
      <c r="AC74" s="226">
        <v>-20.2</v>
      </c>
      <c r="AD74" s="226">
        <v>15.52</v>
      </c>
      <c r="AE74" s="226" t="s">
        <v>11370</v>
      </c>
      <c r="AF74" s="117">
        <v>42781</v>
      </c>
      <c r="AG74" s="226">
        <v>76.66</v>
      </c>
      <c r="AH74" s="226">
        <v>233.36</v>
      </c>
      <c r="AI74" s="226">
        <v>207.59</v>
      </c>
      <c r="AJ74" s="226">
        <v>132.11000000000001</v>
      </c>
      <c r="AK74" s="227"/>
      <c r="AM74" s="226"/>
      <c r="AN74" s="221" t="str">
        <f t="shared" si="5"/>
        <v>LU2519544881</v>
      </c>
      <c r="AO74" s="221" t="s">
        <v>9153</v>
      </c>
      <c r="AP74" s="226"/>
      <c r="AQ74" s="226">
        <v>10.25</v>
      </c>
      <c r="AR74" s="227">
        <v>45783</v>
      </c>
      <c r="AS74" s="221" t="s">
        <v>9110</v>
      </c>
      <c r="AX74" s="221" t="str">
        <f t="shared" si="6"/>
        <v>LU2756315664</v>
      </c>
      <c r="AY74" s="221" t="s">
        <v>11882</v>
      </c>
      <c r="AZ74" s="221" t="s">
        <v>10122</v>
      </c>
      <c r="DO74" s="227"/>
      <c r="EG74" s="227"/>
    </row>
    <row r="75" spans="1:150" s="221" customFormat="1">
      <c r="A75" s="221" t="str">
        <f t="shared" ref="A75:A138" si="7">R75</f>
        <v>LU1551013342</v>
      </c>
      <c r="B75" s="221" t="s">
        <v>11881</v>
      </c>
      <c r="C75" s="221">
        <v>-7.13</v>
      </c>
      <c r="D75" s="221">
        <v>-0.2</v>
      </c>
      <c r="E75" s="221">
        <v>-4.3</v>
      </c>
      <c r="F75" s="221">
        <v>0.54</v>
      </c>
      <c r="G75" s="221">
        <v>3.83</v>
      </c>
      <c r="H75" s="226">
        <v>6.29</v>
      </c>
      <c r="J75" s="221">
        <v>1.1000000000000001</v>
      </c>
      <c r="K75" s="221">
        <v>9.7799999999999994</v>
      </c>
      <c r="L75" s="221">
        <v>0</v>
      </c>
      <c r="M75" s="221">
        <v>64667.9</v>
      </c>
      <c r="N75" s="221">
        <v>-11.36</v>
      </c>
      <c r="O75" s="221">
        <v>4.37</v>
      </c>
      <c r="P75" s="221">
        <v>1.55</v>
      </c>
      <c r="Q75" s="221" t="s">
        <v>11348</v>
      </c>
      <c r="R75" s="221" t="s">
        <v>4557</v>
      </c>
      <c r="S75" s="221">
        <v>83.4</v>
      </c>
      <c r="T75" s="221">
        <v>92.35</v>
      </c>
      <c r="U75" s="221">
        <v>12</v>
      </c>
      <c r="Y75" s="226">
        <v>-3</v>
      </c>
      <c r="Z75" s="226">
        <v>18.04</v>
      </c>
      <c r="AA75" s="226">
        <v>19.809999999999999</v>
      </c>
      <c r="AB75" s="226">
        <v>13.87</v>
      </c>
      <c r="AC75" s="226">
        <v>-20.05</v>
      </c>
      <c r="AD75" s="226">
        <v>15.33</v>
      </c>
      <c r="AE75" s="226" t="s">
        <v>11370</v>
      </c>
      <c r="AF75" s="117">
        <v>42781</v>
      </c>
      <c r="AG75" s="226">
        <v>-55.6</v>
      </c>
      <c r="AH75" s="226">
        <v>142.13</v>
      </c>
      <c r="AI75" s="226">
        <v>-442.67</v>
      </c>
      <c r="AJ75" s="226">
        <v>78.45</v>
      </c>
      <c r="AK75" s="227"/>
      <c r="AM75" s="226"/>
      <c r="AN75" s="221" t="str">
        <f t="shared" si="5"/>
        <v>LU2207432761</v>
      </c>
      <c r="AO75" s="221" t="s">
        <v>6910</v>
      </c>
      <c r="AP75" s="226"/>
      <c r="AQ75" s="226">
        <v>6.88</v>
      </c>
      <c r="AR75" s="227">
        <v>45783</v>
      </c>
      <c r="AS75" s="221" t="s">
        <v>6904</v>
      </c>
      <c r="AX75" s="221" t="str">
        <f t="shared" si="6"/>
        <v>LU0689472784</v>
      </c>
      <c r="AY75" s="221" t="s">
        <v>10876</v>
      </c>
      <c r="AZ75" s="221" t="s">
        <v>6856</v>
      </c>
      <c r="BA75" s="221">
        <v>-2.96</v>
      </c>
      <c r="DO75" s="227"/>
      <c r="DW75" s="227"/>
      <c r="EG75" s="227"/>
      <c r="ET75" s="227"/>
    </row>
    <row r="76" spans="1:150" s="221" customFormat="1">
      <c r="A76" s="221" t="str">
        <f t="shared" si="7"/>
        <v>LU2756315664</v>
      </c>
      <c r="B76" s="221" t="s">
        <v>11882</v>
      </c>
      <c r="C76" s="221">
        <v>-2.34</v>
      </c>
      <c r="D76" s="221">
        <v>3.69</v>
      </c>
      <c r="E76" s="221">
        <v>-1.87</v>
      </c>
      <c r="F76" s="221">
        <v>3.52</v>
      </c>
      <c r="H76" s="226"/>
      <c r="M76" s="221">
        <v>64667.9</v>
      </c>
      <c r="O76" s="221">
        <v>8.61</v>
      </c>
      <c r="P76" s="221">
        <v>1.54</v>
      </c>
      <c r="R76" s="221" t="s">
        <v>10122</v>
      </c>
      <c r="U76" s="221">
        <v>12</v>
      </c>
      <c r="Y76" s="226"/>
      <c r="Z76" s="226"/>
      <c r="AA76" s="226"/>
      <c r="AB76" s="226"/>
      <c r="AC76" s="226"/>
      <c r="AD76" s="226"/>
      <c r="AE76" s="226" t="s">
        <v>11370</v>
      </c>
      <c r="AF76" s="117"/>
      <c r="AG76" s="226">
        <v>127.39</v>
      </c>
      <c r="AH76" s="226"/>
      <c r="AI76" s="226">
        <v>253.58</v>
      </c>
      <c r="AJ76" s="226"/>
      <c r="AK76" s="227"/>
      <c r="AM76" s="226"/>
      <c r="AN76" s="221" t="str">
        <f t="shared" si="5"/>
        <v>LU2146180109</v>
      </c>
      <c r="AO76" s="221" t="s">
        <v>6914</v>
      </c>
      <c r="AP76" s="226"/>
      <c r="AQ76" s="226">
        <v>7.77</v>
      </c>
      <c r="AR76" s="227">
        <v>45783</v>
      </c>
      <c r="AS76" s="221" t="s">
        <v>6905</v>
      </c>
      <c r="AX76" s="221" t="str">
        <f t="shared" si="6"/>
        <v>LU0348783233</v>
      </c>
      <c r="AY76" s="221" t="s">
        <v>11883</v>
      </c>
      <c r="AZ76" s="221" t="s">
        <v>7184</v>
      </c>
      <c r="BA76" s="221">
        <v>-2.31</v>
      </c>
      <c r="BB76" s="221">
        <v>-9.3000000000000007</v>
      </c>
      <c r="BC76" s="221">
        <v>-6.13</v>
      </c>
      <c r="DO76" s="227"/>
      <c r="DW76" s="227"/>
      <c r="EG76" s="227"/>
      <c r="ET76" s="227"/>
    </row>
    <row r="77" spans="1:150" s="221" customFormat="1">
      <c r="A77" s="221" t="str">
        <f t="shared" si="7"/>
        <v>LU0689472784</v>
      </c>
      <c r="B77" s="221" t="s">
        <v>10876</v>
      </c>
      <c r="C77" s="221">
        <v>-7.13</v>
      </c>
      <c r="D77" s="221">
        <v>-0.2</v>
      </c>
      <c r="E77" s="221">
        <v>-4.3</v>
      </c>
      <c r="F77" s="221">
        <v>0.54</v>
      </c>
      <c r="G77" s="221">
        <v>3.84</v>
      </c>
      <c r="H77" s="226">
        <v>6.27</v>
      </c>
      <c r="I77" s="221">
        <v>5.96</v>
      </c>
      <c r="J77" s="221">
        <v>1.24</v>
      </c>
      <c r="K77" s="221">
        <v>9.76</v>
      </c>
      <c r="L77" s="221">
        <v>0</v>
      </c>
      <c r="M77" s="221">
        <v>64667.9</v>
      </c>
      <c r="N77" s="221">
        <v>-11.38</v>
      </c>
      <c r="P77" s="221">
        <v>1.55</v>
      </c>
      <c r="Q77" s="221" t="s">
        <v>11348</v>
      </c>
      <c r="R77" s="221" t="s">
        <v>6856</v>
      </c>
      <c r="S77" s="221">
        <v>131.72999999999999</v>
      </c>
      <c r="T77" s="221">
        <v>150.97999999999999</v>
      </c>
      <c r="U77" s="221">
        <v>12</v>
      </c>
      <c r="V77" s="221">
        <v>3.43</v>
      </c>
      <c r="W77" s="221">
        <v>11.04</v>
      </c>
      <c r="X77" s="221">
        <v>3.97</v>
      </c>
      <c r="Y77" s="226">
        <v>-2.98</v>
      </c>
      <c r="Z77" s="226">
        <v>17.989999999999998</v>
      </c>
      <c r="AA77" s="226">
        <v>19.82</v>
      </c>
      <c r="AB77" s="226">
        <v>13.88</v>
      </c>
      <c r="AC77" s="226">
        <v>-20.09</v>
      </c>
      <c r="AD77" s="226">
        <v>15.36</v>
      </c>
      <c r="AE77" s="226" t="s">
        <v>11370</v>
      </c>
      <c r="AF77" s="117">
        <v>40865</v>
      </c>
      <c r="AG77" s="226">
        <v>165.31</v>
      </c>
      <c r="AH77" s="226">
        <v>194.13</v>
      </c>
      <c r="AI77" s="226">
        <v>955.35</v>
      </c>
      <c r="AJ77" s="226">
        <v>107.62</v>
      </c>
      <c r="AK77" s="227"/>
      <c r="AM77" s="226"/>
      <c r="AN77" s="221" t="str">
        <f t="shared" si="5"/>
        <v>LU2023250769</v>
      </c>
      <c r="AO77" s="221" t="s">
        <v>12248</v>
      </c>
      <c r="AP77" s="226"/>
      <c r="AQ77" s="226">
        <v>10.97</v>
      </c>
      <c r="AR77" s="227">
        <v>45783</v>
      </c>
      <c r="AS77" s="221" t="s">
        <v>6859</v>
      </c>
      <c r="AX77" s="221" t="str">
        <f t="shared" si="6"/>
        <v>LU0417516571</v>
      </c>
      <c r="AY77" s="221" t="s">
        <v>7274</v>
      </c>
      <c r="AZ77" s="221" t="s">
        <v>4036</v>
      </c>
      <c r="BA77" s="221">
        <v>-2.64</v>
      </c>
      <c r="BB77" s="221">
        <v>-8.99</v>
      </c>
      <c r="DO77" s="227"/>
      <c r="DW77" s="227"/>
      <c r="EG77" s="227"/>
      <c r="ET77" s="227"/>
    </row>
    <row r="78" spans="1:150" s="221" customFormat="1">
      <c r="A78" s="221" t="str">
        <f t="shared" si="7"/>
        <v>LU0348783233</v>
      </c>
      <c r="B78" s="221" t="s">
        <v>11883</v>
      </c>
      <c r="C78" s="221">
        <v>-3.51</v>
      </c>
      <c r="D78" s="221">
        <v>2.87</v>
      </c>
      <c r="E78" s="221">
        <v>-8.69</v>
      </c>
      <c r="F78" s="221">
        <v>-5.84</v>
      </c>
      <c r="G78" s="221">
        <v>3.27</v>
      </c>
      <c r="H78" s="226">
        <v>6.95</v>
      </c>
      <c r="I78" s="221">
        <v>7.28</v>
      </c>
      <c r="J78" s="221">
        <v>1.1499999999999999</v>
      </c>
      <c r="K78" s="221">
        <v>15.1</v>
      </c>
      <c r="L78" s="221">
        <v>0</v>
      </c>
      <c r="M78" s="221">
        <v>1347.1</v>
      </c>
      <c r="N78" s="221">
        <v>-13.93</v>
      </c>
      <c r="O78" s="221">
        <v>1.57</v>
      </c>
      <c r="P78" s="221">
        <v>1.85</v>
      </c>
      <c r="Q78" s="221" t="s">
        <v>11348</v>
      </c>
      <c r="R78" s="221" t="s">
        <v>7184</v>
      </c>
      <c r="S78" s="221">
        <v>121.47</v>
      </c>
      <c r="T78" s="221">
        <v>143.93</v>
      </c>
      <c r="U78" s="221">
        <v>4</v>
      </c>
      <c r="V78" s="221">
        <v>6.21</v>
      </c>
      <c r="W78" s="221">
        <v>4.01</v>
      </c>
      <c r="X78" s="221">
        <v>24</v>
      </c>
      <c r="Y78" s="226">
        <v>-17.920000000000002</v>
      </c>
      <c r="Z78" s="226">
        <v>37.49</v>
      </c>
      <c r="AA78" s="226">
        <v>45.15</v>
      </c>
      <c r="AB78" s="226">
        <v>11.38</v>
      </c>
      <c r="AC78" s="226">
        <v>-22.89</v>
      </c>
      <c r="AD78" s="226">
        <v>11.08</v>
      </c>
      <c r="AE78" s="226" t="s">
        <v>11374</v>
      </c>
      <c r="AF78" s="117">
        <v>39724</v>
      </c>
      <c r="AG78" s="226">
        <v>94.16</v>
      </c>
      <c r="AH78" s="226">
        <v>164.1</v>
      </c>
      <c r="AI78" s="226">
        <v>237.65</v>
      </c>
      <c r="AJ78" s="226">
        <v>124.02</v>
      </c>
      <c r="AK78" s="227"/>
      <c r="AM78" s="226"/>
      <c r="AN78" s="221" t="str">
        <f t="shared" si="5"/>
        <v>LU2023250504</v>
      </c>
      <c r="AO78" s="221" t="s">
        <v>11885</v>
      </c>
      <c r="AP78" s="226"/>
      <c r="AQ78" s="226">
        <v>11.6</v>
      </c>
      <c r="AR78" s="227">
        <v>45783</v>
      </c>
      <c r="AS78" s="221" t="s">
        <v>6167</v>
      </c>
      <c r="AX78" s="221" t="str">
        <f t="shared" si="6"/>
        <v>LU2519544881</v>
      </c>
      <c r="AY78" s="221" t="s">
        <v>9153</v>
      </c>
      <c r="AZ78" s="221" t="s">
        <v>9110</v>
      </c>
      <c r="DO78" s="227"/>
      <c r="DW78" s="227"/>
      <c r="EG78" s="227"/>
      <c r="ET78" s="227"/>
    </row>
    <row r="79" spans="1:150" s="221" customFormat="1">
      <c r="A79" s="221" t="str">
        <f t="shared" si="7"/>
        <v>LU0417516571</v>
      </c>
      <c r="B79" s="221" t="s">
        <v>7274</v>
      </c>
      <c r="C79" s="221">
        <v>-3.3</v>
      </c>
      <c r="D79" s="221">
        <v>3.45</v>
      </c>
      <c r="E79" s="221">
        <v>-8.44</v>
      </c>
      <c r="F79" s="221">
        <v>-5.89</v>
      </c>
      <c r="G79" s="221">
        <v>3.21</v>
      </c>
      <c r="H79" s="226">
        <v>6.97</v>
      </c>
      <c r="I79" s="221">
        <v>7.24</v>
      </c>
      <c r="J79" s="221">
        <v>1.1499999999999999</v>
      </c>
      <c r="K79" s="221">
        <v>15.3</v>
      </c>
      <c r="L79" s="221">
        <v>0</v>
      </c>
      <c r="M79" s="221">
        <v>1347.1</v>
      </c>
      <c r="N79" s="221">
        <v>-14.15</v>
      </c>
      <c r="P79" s="221">
        <v>1.85</v>
      </c>
      <c r="Q79" s="221" t="s">
        <v>11348</v>
      </c>
      <c r="R79" s="221" t="s">
        <v>4036</v>
      </c>
      <c r="S79" s="221">
        <v>121.75</v>
      </c>
      <c r="T79" s="221">
        <v>144.09</v>
      </c>
      <c r="U79" s="221">
        <v>4</v>
      </c>
      <c r="V79" s="221">
        <v>6.03</v>
      </c>
      <c r="W79" s="221">
        <v>4.38</v>
      </c>
      <c r="X79" s="221">
        <v>23.86</v>
      </c>
      <c r="Y79" s="226">
        <v>-17.84</v>
      </c>
      <c r="Z79" s="226">
        <v>37.409999999999997</v>
      </c>
      <c r="AA79" s="226">
        <v>45.55</v>
      </c>
      <c r="AB79" s="226">
        <v>11.4</v>
      </c>
      <c r="AC79" s="226">
        <v>-22.86</v>
      </c>
      <c r="AD79" s="226">
        <v>11.09</v>
      </c>
      <c r="AE79" s="226" t="s">
        <v>11374</v>
      </c>
      <c r="AF79" s="117">
        <v>40036</v>
      </c>
      <c r="AG79" s="226">
        <v>96.47</v>
      </c>
      <c r="AH79" s="226">
        <v>164.03</v>
      </c>
      <c r="AI79" s="226">
        <v>240.02</v>
      </c>
      <c r="AJ79" s="226">
        <v>124.21</v>
      </c>
      <c r="AK79" s="227"/>
      <c r="AM79" s="226"/>
      <c r="AN79" s="221" t="str">
        <f t="shared" si="5"/>
        <v>LU1974910355</v>
      </c>
      <c r="AO79" s="221" t="s">
        <v>12249</v>
      </c>
      <c r="AP79" s="226"/>
      <c r="AQ79" s="226">
        <v>12.08</v>
      </c>
      <c r="AR79" s="227">
        <v>45783</v>
      </c>
      <c r="AS79" s="221" t="s">
        <v>6860</v>
      </c>
      <c r="AX79" s="221" t="str">
        <f t="shared" si="6"/>
        <v>LU2207432761</v>
      </c>
      <c r="AY79" s="221" t="s">
        <v>6910</v>
      </c>
      <c r="AZ79" s="221" t="s">
        <v>6904</v>
      </c>
      <c r="DO79" s="227"/>
      <c r="DW79" s="227"/>
      <c r="EG79" s="227"/>
      <c r="ET79" s="227"/>
    </row>
    <row r="80" spans="1:150" s="221" customFormat="1">
      <c r="A80" s="221" t="str">
        <f t="shared" si="7"/>
        <v>LU2519544881</v>
      </c>
      <c r="B80" s="221" t="s">
        <v>9153</v>
      </c>
      <c r="C80" s="221">
        <v>-3.11</v>
      </c>
      <c r="D80" s="221">
        <v>3.49</v>
      </c>
      <c r="E80" s="221">
        <v>-8.24</v>
      </c>
      <c r="F80" s="221">
        <v>-5.42</v>
      </c>
      <c r="H80" s="226"/>
      <c r="M80" s="221">
        <v>1347.1</v>
      </c>
      <c r="P80" s="221">
        <v>1.69</v>
      </c>
      <c r="Q80" s="221" t="s">
        <v>11348</v>
      </c>
      <c r="R80" s="221" t="s">
        <v>9110</v>
      </c>
      <c r="U80" s="221">
        <v>4</v>
      </c>
      <c r="Y80" s="226"/>
      <c r="Z80" s="226"/>
      <c r="AA80" s="226"/>
      <c r="AB80" s="226"/>
      <c r="AC80" s="226"/>
      <c r="AD80" s="226"/>
      <c r="AE80" s="226" t="s">
        <v>11374</v>
      </c>
      <c r="AF80" s="117">
        <v>45127</v>
      </c>
      <c r="AG80" s="226">
        <v>17.54</v>
      </c>
      <c r="AH80" s="226"/>
      <c r="AI80" s="226">
        <v>120.2</v>
      </c>
      <c r="AJ80" s="226"/>
      <c r="AK80" s="227"/>
      <c r="AM80" s="226"/>
      <c r="AN80" s="221" t="str">
        <f t="shared" si="5"/>
        <v>LU2023250843</v>
      </c>
      <c r="AO80" s="221" t="s">
        <v>6835</v>
      </c>
      <c r="AP80" s="226"/>
      <c r="AQ80" s="226">
        <v>13.92</v>
      </c>
      <c r="AR80" s="227">
        <v>45783</v>
      </c>
      <c r="AS80" s="221" t="s">
        <v>6169</v>
      </c>
      <c r="AX80" s="221" t="str">
        <f t="shared" si="6"/>
        <v>LU2146180109</v>
      </c>
      <c r="AY80" s="221" t="s">
        <v>10877</v>
      </c>
      <c r="AZ80" s="221" t="s">
        <v>6905</v>
      </c>
      <c r="DO80" s="227"/>
      <c r="DW80" s="227"/>
      <c r="EG80" s="227"/>
      <c r="ET80" s="227"/>
    </row>
    <row r="81" spans="1:150" s="221" customFormat="1">
      <c r="A81" s="221" t="str">
        <f t="shared" si="7"/>
        <v>LU2207432761</v>
      </c>
      <c r="B81" s="221" t="s">
        <v>6910</v>
      </c>
      <c r="C81" s="221">
        <v>2.48</v>
      </c>
      <c r="D81" s="221">
        <v>-1.19</v>
      </c>
      <c r="E81" s="221">
        <v>1.91</v>
      </c>
      <c r="F81" s="221">
        <v>1.01</v>
      </c>
      <c r="G81" s="221">
        <v>-6.38</v>
      </c>
      <c r="H81" s="226"/>
      <c r="J81" s="221">
        <v>1.29</v>
      </c>
      <c r="K81" s="221">
        <v>8.14</v>
      </c>
      <c r="L81" s="221">
        <v>-0.01</v>
      </c>
      <c r="M81" s="221">
        <v>43.6</v>
      </c>
      <c r="N81" s="221">
        <v>-21.43</v>
      </c>
      <c r="P81" s="221">
        <v>1.1000000000000001</v>
      </c>
      <c r="R81" s="221" t="s">
        <v>6904</v>
      </c>
      <c r="S81" s="221">
        <v>208.14</v>
      </c>
      <c r="T81" s="221">
        <v>49.39</v>
      </c>
      <c r="U81" s="221">
        <v>1</v>
      </c>
      <c r="Y81" s="226"/>
      <c r="Z81" s="226"/>
      <c r="AA81" s="226"/>
      <c r="AB81" s="226">
        <v>-8.51</v>
      </c>
      <c r="AC81" s="226">
        <v>-16.13</v>
      </c>
      <c r="AD81" s="226">
        <v>-5.36</v>
      </c>
      <c r="AE81" s="226" t="s">
        <v>11375</v>
      </c>
      <c r="AF81" s="117">
        <v>44060</v>
      </c>
      <c r="AG81" s="226">
        <v>-23.32</v>
      </c>
      <c r="AH81" s="226"/>
      <c r="AI81" s="226">
        <v>-366.74</v>
      </c>
      <c r="AJ81" s="226"/>
      <c r="AK81" s="227"/>
      <c r="AM81" s="226"/>
      <c r="AN81" s="221" t="str">
        <f t="shared" si="5"/>
        <v>LU1917777945</v>
      </c>
      <c r="AO81" s="221" t="s">
        <v>6844</v>
      </c>
      <c r="AP81" s="226"/>
      <c r="AQ81" s="226">
        <v>162.29</v>
      </c>
      <c r="AR81" s="227">
        <v>45783</v>
      </c>
      <c r="AS81" s="221" t="s">
        <v>6168</v>
      </c>
      <c r="AX81" s="221" t="str">
        <f t="shared" si="6"/>
        <v>LU2023250769</v>
      </c>
      <c r="AY81" s="221" t="s">
        <v>11884</v>
      </c>
      <c r="AZ81" s="221" t="s">
        <v>6859</v>
      </c>
      <c r="DO81" s="227"/>
      <c r="DW81" s="227"/>
      <c r="EG81" s="227"/>
      <c r="ET81" s="227"/>
    </row>
    <row r="82" spans="1:150" s="221" customFormat="1">
      <c r="A82" s="221" t="str">
        <f t="shared" si="7"/>
        <v>LU2146180109</v>
      </c>
      <c r="B82" s="221" t="s">
        <v>10877</v>
      </c>
      <c r="C82" s="221">
        <v>-2.5499999999999998</v>
      </c>
      <c r="D82" s="221">
        <v>-4.9800000000000004</v>
      </c>
      <c r="E82" s="221">
        <v>-0.6</v>
      </c>
      <c r="F82" s="221">
        <v>-1.68</v>
      </c>
      <c r="G82" s="221">
        <v>-7.35</v>
      </c>
      <c r="H82" s="226">
        <v>-6.92</v>
      </c>
      <c r="J82" s="221">
        <v>0.88</v>
      </c>
      <c r="K82" s="221">
        <v>6.59</v>
      </c>
      <c r="L82" s="221">
        <v>-0.01</v>
      </c>
      <c r="M82" s="221">
        <v>43.6</v>
      </c>
      <c r="N82" s="221">
        <v>-21.73</v>
      </c>
      <c r="P82" s="221">
        <v>1.1499999999999999</v>
      </c>
      <c r="Q82" s="221" t="s">
        <v>11348</v>
      </c>
      <c r="R82" s="221" t="s">
        <v>6905</v>
      </c>
      <c r="S82" s="221">
        <v>202.79</v>
      </c>
      <c r="T82" s="221">
        <v>34.479999999999997</v>
      </c>
      <c r="U82" s="221">
        <v>1</v>
      </c>
      <c r="Y82" s="226"/>
      <c r="Z82" s="226"/>
      <c r="AA82" s="226"/>
      <c r="AB82" s="226">
        <v>-6.74</v>
      </c>
      <c r="AC82" s="226">
        <v>-16.2</v>
      </c>
      <c r="AD82" s="226">
        <v>-5.94</v>
      </c>
      <c r="AE82" s="226" t="s">
        <v>11375</v>
      </c>
      <c r="AF82" s="117">
        <v>43941</v>
      </c>
      <c r="AG82" s="226">
        <v>62.16</v>
      </c>
      <c r="AH82" s="226">
        <v>47.9</v>
      </c>
      <c r="AI82" s="226">
        <v>389.55</v>
      </c>
      <c r="AJ82" s="226">
        <v>165.31</v>
      </c>
      <c r="AK82" s="227"/>
      <c r="AM82" s="226"/>
      <c r="AN82" s="221" t="str">
        <f t="shared" si="5"/>
        <v>LU0649033221</v>
      </c>
      <c r="AO82" s="221" t="s">
        <v>12250</v>
      </c>
      <c r="AP82" s="226"/>
      <c r="AQ82" s="226">
        <v>5.64</v>
      </c>
      <c r="AR82" s="227">
        <v>45783</v>
      </c>
      <c r="AS82" s="221" t="s">
        <v>904</v>
      </c>
      <c r="AX82" s="221" t="str">
        <f t="shared" si="6"/>
        <v>LU2023250504</v>
      </c>
      <c r="AY82" s="221" t="s">
        <v>11885</v>
      </c>
      <c r="AZ82" s="221" t="s">
        <v>6167</v>
      </c>
      <c r="DO82" s="227"/>
      <c r="DW82" s="227"/>
      <c r="EG82" s="227"/>
      <c r="ET82" s="227"/>
    </row>
    <row r="83" spans="1:150" s="221" customFormat="1">
      <c r="A83" s="221" t="str">
        <f t="shared" si="7"/>
        <v>LU2023250769</v>
      </c>
      <c r="B83" s="221" t="s">
        <v>11884</v>
      </c>
      <c r="C83" s="221">
        <v>-4.83</v>
      </c>
      <c r="D83" s="221">
        <v>9.82</v>
      </c>
      <c r="E83" s="221">
        <v>-11.64</v>
      </c>
      <c r="F83" s="221">
        <v>-10.75</v>
      </c>
      <c r="G83" s="221">
        <v>-4.46</v>
      </c>
      <c r="H83" s="226">
        <v>3.8</v>
      </c>
      <c r="J83" s="221">
        <v>1.51</v>
      </c>
      <c r="K83" s="221">
        <v>20.56</v>
      </c>
      <c r="L83" s="221">
        <v>-0.02</v>
      </c>
      <c r="M83" s="221">
        <v>4503.8</v>
      </c>
      <c r="N83" s="221">
        <v>-22.07</v>
      </c>
      <c r="O83" s="221">
        <v>4.05</v>
      </c>
      <c r="P83" s="221">
        <v>1.95</v>
      </c>
      <c r="R83" s="221" t="s">
        <v>6859</v>
      </c>
      <c r="S83" s="221">
        <v>151.59</v>
      </c>
      <c r="T83" s="221">
        <v>106.53</v>
      </c>
      <c r="U83" s="221">
        <v>12</v>
      </c>
      <c r="Y83" s="226"/>
      <c r="Z83" s="226"/>
      <c r="AA83" s="226">
        <v>47.75</v>
      </c>
      <c r="AB83" s="226">
        <v>5.19</v>
      </c>
      <c r="AC83" s="226">
        <v>-29.33</v>
      </c>
      <c r="AD83" s="226">
        <v>11.46</v>
      </c>
      <c r="AE83" s="226" t="s">
        <v>1511</v>
      </c>
      <c r="AF83" s="117">
        <v>43678</v>
      </c>
      <c r="AG83" s="226">
        <v>36.89</v>
      </c>
      <c r="AH83" s="226">
        <v>156.86000000000001</v>
      </c>
      <c r="AI83" s="226">
        <v>179.08</v>
      </c>
      <c r="AJ83" s="226">
        <v>142.36000000000001</v>
      </c>
      <c r="AK83" s="227"/>
      <c r="AM83" s="226"/>
      <c r="AN83" s="221" t="str">
        <f t="shared" si="5"/>
        <v>LU0676280802</v>
      </c>
      <c r="AO83" s="221" t="s">
        <v>12251</v>
      </c>
      <c r="AP83" s="226"/>
      <c r="AQ83" s="226">
        <v>5.83</v>
      </c>
      <c r="AR83" s="227">
        <v>45783</v>
      </c>
      <c r="AS83" s="221" t="s">
        <v>581</v>
      </c>
      <c r="AX83" s="221" t="str">
        <f t="shared" si="6"/>
        <v>LU1974910355</v>
      </c>
      <c r="AY83" s="221" t="s">
        <v>11886</v>
      </c>
      <c r="AZ83" s="221" t="s">
        <v>6860</v>
      </c>
      <c r="DO83" s="227"/>
      <c r="EG83" s="227"/>
    </row>
    <row r="84" spans="1:150" s="221" customFormat="1">
      <c r="A84" s="221" t="str">
        <f t="shared" si="7"/>
        <v>LU2023250504</v>
      </c>
      <c r="B84" s="221" t="s">
        <v>11885</v>
      </c>
      <c r="C84" s="221">
        <v>-3.43</v>
      </c>
      <c r="D84" s="221">
        <v>7.41</v>
      </c>
      <c r="E84" s="221">
        <v>-7.22</v>
      </c>
      <c r="F84" s="221">
        <v>-4.45</v>
      </c>
      <c r="G84" s="221">
        <v>1.54</v>
      </c>
      <c r="H84" s="226">
        <v>6.48</v>
      </c>
      <c r="J84" s="221">
        <v>1.24</v>
      </c>
      <c r="K84" s="221">
        <v>16.64</v>
      </c>
      <c r="L84" s="221">
        <v>0</v>
      </c>
      <c r="M84" s="221">
        <v>4503.8</v>
      </c>
      <c r="N84" s="221">
        <v>-15.99</v>
      </c>
      <c r="O84" s="221">
        <v>3.59</v>
      </c>
      <c r="P84" s="221">
        <v>1.95</v>
      </c>
      <c r="R84" s="221" t="s">
        <v>6167</v>
      </c>
      <c r="S84" s="221">
        <v>124.85</v>
      </c>
      <c r="T84" s="221">
        <v>104.38</v>
      </c>
      <c r="U84" s="221">
        <v>12</v>
      </c>
      <c r="Y84" s="226"/>
      <c r="Z84" s="226"/>
      <c r="AA84" s="226">
        <v>39.92</v>
      </c>
      <c r="AB84" s="226">
        <v>9.77</v>
      </c>
      <c r="AC84" s="226">
        <v>-22.07</v>
      </c>
      <c r="AD84" s="226">
        <v>13.14</v>
      </c>
      <c r="AE84" s="226" t="s">
        <v>1511</v>
      </c>
      <c r="AF84" s="117">
        <v>43678</v>
      </c>
      <c r="AG84" s="226">
        <v>46</v>
      </c>
      <c r="AH84" s="226">
        <v>122.24</v>
      </c>
      <c r="AI84" s="226">
        <v>131.59</v>
      </c>
      <c r="AJ84" s="226">
        <v>120.4</v>
      </c>
      <c r="AK84" s="227"/>
      <c r="AM84" s="226"/>
      <c r="AN84" s="221" t="str">
        <f t="shared" si="5"/>
        <v>LU0761598746</v>
      </c>
      <c r="AO84" s="221" t="s">
        <v>11889</v>
      </c>
      <c r="AP84" s="226"/>
      <c r="AQ84" s="226">
        <v>5.48</v>
      </c>
      <c r="AR84" s="227">
        <v>45783</v>
      </c>
      <c r="AS84" s="221" t="s">
        <v>580</v>
      </c>
      <c r="AX84" s="221" t="str">
        <f t="shared" si="6"/>
        <v>LU2023250843</v>
      </c>
      <c r="AY84" s="221" t="s">
        <v>6835</v>
      </c>
      <c r="AZ84" s="221" t="s">
        <v>6169</v>
      </c>
      <c r="DO84" s="227"/>
      <c r="DW84" s="227"/>
      <c r="EG84" s="227"/>
      <c r="ET84" s="227"/>
    </row>
    <row r="85" spans="1:150" s="221" customFormat="1">
      <c r="A85" s="221" t="str">
        <f t="shared" si="7"/>
        <v>LU1974910355</v>
      </c>
      <c r="B85" s="221" t="s">
        <v>11886</v>
      </c>
      <c r="C85" s="221">
        <v>-7.6</v>
      </c>
      <c r="D85" s="221">
        <v>3.58</v>
      </c>
      <c r="E85" s="221">
        <v>-9.25</v>
      </c>
      <c r="F85" s="221">
        <v>-6.81</v>
      </c>
      <c r="G85" s="221">
        <v>1.05</v>
      </c>
      <c r="H85" s="226">
        <v>5.86</v>
      </c>
      <c r="J85" s="221">
        <v>1.07</v>
      </c>
      <c r="K85" s="221">
        <v>13.95</v>
      </c>
      <c r="L85" s="221">
        <v>0</v>
      </c>
      <c r="M85" s="221">
        <v>4503.8</v>
      </c>
      <c r="N85" s="221">
        <v>-12.12</v>
      </c>
      <c r="O85" s="221">
        <v>4.87</v>
      </c>
      <c r="P85" s="221">
        <v>1.95</v>
      </c>
      <c r="Q85" s="221" t="s">
        <v>11348</v>
      </c>
      <c r="R85" s="221" t="s">
        <v>6860</v>
      </c>
      <c r="S85" s="221">
        <v>107.88</v>
      </c>
      <c r="T85" s="221">
        <v>81.239999999999995</v>
      </c>
      <c r="U85" s="221">
        <v>12</v>
      </c>
      <c r="Y85" s="226"/>
      <c r="Z85" s="226"/>
      <c r="AA85" s="226">
        <v>38.58</v>
      </c>
      <c r="AB85" s="226">
        <v>12.56</v>
      </c>
      <c r="AC85" s="226">
        <v>-21.74</v>
      </c>
      <c r="AD85" s="226">
        <v>13.32</v>
      </c>
      <c r="AE85" s="226" t="s">
        <v>1511</v>
      </c>
      <c r="AF85" s="117">
        <v>43570</v>
      </c>
      <c r="AG85" s="226">
        <v>40.270000000000003</v>
      </c>
      <c r="AH85" s="226">
        <v>94.77</v>
      </c>
      <c r="AI85" s="226">
        <v>147.25</v>
      </c>
      <c r="AJ85" s="226">
        <v>106.2</v>
      </c>
      <c r="AK85" s="227"/>
      <c r="AM85" s="226"/>
      <c r="AN85" s="221" t="str">
        <f t="shared" si="5"/>
        <v>LU0765755177</v>
      </c>
      <c r="AO85" s="221" t="s">
        <v>12252</v>
      </c>
      <c r="AP85" s="226"/>
      <c r="AQ85" s="226">
        <v>5.03</v>
      </c>
      <c r="AR85" s="227">
        <v>45783</v>
      </c>
      <c r="AS85" s="221" t="s">
        <v>4015</v>
      </c>
      <c r="AX85" s="221" t="str">
        <f t="shared" si="6"/>
        <v>LU1917777945</v>
      </c>
      <c r="AY85" s="221" t="s">
        <v>10878</v>
      </c>
      <c r="AZ85" s="221" t="s">
        <v>6168</v>
      </c>
      <c r="DO85" s="227"/>
      <c r="DW85" s="227"/>
      <c r="EG85" s="227"/>
      <c r="ET85" s="227"/>
    </row>
    <row r="86" spans="1:150" s="221" customFormat="1">
      <c r="A86" s="221" t="str">
        <f t="shared" si="7"/>
        <v>LU2023250843</v>
      </c>
      <c r="B86" s="221" t="s">
        <v>6835</v>
      </c>
      <c r="C86" s="221">
        <v>-3.43</v>
      </c>
      <c r="D86" s="221">
        <v>7.41</v>
      </c>
      <c r="E86" s="221">
        <v>-7.22</v>
      </c>
      <c r="F86" s="221">
        <v>-4.4400000000000004</v>
      </c>
      <c r="G86" s="221">
        <v>1.55</v>
      </c>
      <c r="H86" s="226">
        <v>6.48</v>
      </c>
      <c r="J86" s="221">
        <v>1.24</v>
      </c>
      <c r="K86" s="221">
        <v>16.62</v>
      </c>
      <c r="L86" s="221">
        <v>0</v>
      </c>
      <c r="M86" s="221">
        <v>4503.8</v>
      </c>
      <c r="N86" s="221">
        <v>-15.92</v>
      </c>
      <c r="P86" s="221">
        <v>1.95</v>
      </c>
      <c r="R86" s="221" t="s">
        <v>6169</v>
      </c>
      <c r="S86" s="221">
        <v>124.64</v>
      </c>
      <c r="T86" s="221">
        <v>104.2</v>
      </c>
      <c r="U86" s="221">
        <v>12</v>
      </c>
      <c r="Y86" s="226"/>
      <c r="Z86" s="226"/>
      <c r="AA86" s="226">
        <v>39.83</v>
      </c>
      <c r="AB86" s="226">
        <v>9.76</v>
      </c>
      <c r="AC86" s="226">
        <v>-22.09</v>
      </c>
      <c r="AD86" s="226">
        <v>13.13</v>
      </c>
      <c r="AE86" s="226" t="s">
        <v>1511</v>
      </c>
      <c r="AF86" s="117">
        <v>43678</v>
      </c>
      <c r="AG86" s="226">
        <v>46.01</v>
      </c>
      <c r="AH86" s="226">
        <v>121.91</v>
      </c>
      <c r="AI86" s="226">
        <v>131.56</v>
      </c>
      <c r="AJ86" s="226">
        <v>120.31</v>
      </c>
      <c r="AK86" s="227"/>
      <c r="AM86" s="226"/>
      <c r="AN86" s="221" t="str">
        <f t="shared" si="5"/>
        <v>LU0516397667</v>
      </c>
      <c r="AO86" s="221" t="s">
        <v>12253</v>
      </c>
      <c r="AP86" s="226"/>
      <c r="AQ86" s="226">
        <v>5.66</v>
      </c>
      <c r="AR86" s="227">
        <v>45783</v>
      </c>
      <c r="AS86" s="221" t="s">
        <v>582</v>
      </c>
      <c r="AX86" s="221" t="str">
        <f t="shared" si="6"/>
        <v>LU0649033221</v>
      </c>
      <c r="AY86" s="221" t="s">
        <v>11887</v>
      </c>
      <c r="AZ86" s="221" t="s">
        <v>904</v>
      </c>
      <c r="BA86" s="221">
        <v>-6.71</v>
      </c>
      <c r="DO86" s="227"/>
      <c r="DW86" s="227"/>
      <c r="EG86" s="227"/>
      <c r="ET86" s="227"/>
    </row>
    <row r="87" spans="1:150" s="221" customFormat="1">
      <c r="A87" s="221" t="str">
        <f t="shared" si="7"/>
        <v>LU1917777945</v>
      </c>
      <c r="B87" s="221" t="s">
        <v>10878</v>
      </c>
      <c r="C87" s="221">
        <v>-7.6</v>
      </c>
      <c r="D87" s="221">
        <v>3.58</v>
      </c>
      <c r="E87" s="221">
        <v>-9.25</v>
      </c>
      <c r="F87" s="221">
        <v>-6.81</v>
      </c>
      <c r="G87" s="221">
        <v>1.06</v>
      </c>
      <c r="H87" s="226">
        <v>5.85</v>
      </c>
      <c r="J87" s="221">
        <v>1.1100000000000001</v>
      </c>
      <c r="K87" s="221">
        <v>13.93</v>
      </c>
      <c r="L87" s="221">
        <v>0</v>
      </c>
      <c r="M87" s="221">
        <v>4503.8</v>
      </c>
      <c r="N87" s="221">
        <v>-12.11</v>
      </c>
      <c r="P87" s="221">
        <v>1.95</v>
      </c>
      <c r="Q87" s="221" t="s">
        <v>11348</v>
      </c>
      <c r="R87" s="221" t="s">
        <v>6168</v>
      </c>
      <c r="S87" s="221">
        <v>119.02</v>
      </c>
      <c r="T87" s="221">
        <v>84.93</v>
      </c>
      <c r="U87" s="221">
        <v>12</v>
      </c>
      <c r="Y87" s="226"/>
      <c r="Z87" s="226"/>
      <c r="AA87" s="226">
        <v>38.520000000000003</v>
      </c>
      <c r="AB87" s="226">
        <v>12.61</v>
      </c>
      <c r="AC87" s="226">
        <v>-21.76</v>
      </c>
      <c r="AD87" s="226">
        <v>13.33</v>
      </c>
      <c r="AE87" s="226" t="s">
        <v>1511</v>
      </c>
      <c r="AF87" s="117">
        <v>43490</v>
      </c>
      <c r="AG87" s="226">
        <v>40.94</v>
      </c>
      <c r="AH87" s="226">
        <v>97.28</v>
      </c>
      <c r="AI87" s="226">
        <v>169.78</v>
      </c>
      <c r="AJ87" s="226">
        <v>113.75</v>
      </c>
      <c r="AK87" s="227"/>
      <c r="AM87" s="226"/>
      <c r="AN87" s="221" t="str">
        <f t="shared" si="5"/>
        <v>LU1516272264</v>
      </c>
      <c r="AO87" s="221" t="s">
        <v>12254</v>
      </c>
      <c r="AP87" s="226"/>
      <c r="AQ87" s="226">
        <v>8.6</v>
      </c>
      <c r="AR87" s="227">
        <v>45783</v>
      </c>
      <c r="AS87" s="221" t="s">
        <v>11203</v>
      </c>
      <c r="AX87" s="221" t="str">
        <f t="shared" si="6"/>
        <v>LU0676280802</v>
      </c>
      <c r="AY87" s="221" t="s">
        <v>11888</v>
      </c>
      <c r="AZ87" s="221" t="s">
        <v>581</v>
      </c>
      <c r="BA87" s="221">
        <v>-2.4500000000000002</v>
      </c>
      <c r="DO87" s="227"/>
      <c r="EG87" s="227"/>
    </row>
    <row r="88" spans="1:150" s="221" customFormat="1">
      <c r="A88" s="221" t="str">
        <f t="shared" si="7"/>
        <v>LU0649033221</v>
      </c>
      <c r="B88" s="221" t="s">
        <v>11887</v>
      </c>
      <c r="C88" s="221">
        <v>-0.44</v>
      </c>
      <c r="D88" s="221">
        <v>4.18</v>
      </c>
      <c r="E88" s="221">
        <v>-3.74</v>
      </c>
      <c r="F88" s="221">
        <v>-1.85</v>
      </c>
      <c r="G88" s="221">
        <v>-1.55</v>
      </c>
      <c r="H88" s="226">
        <v>1.77</v>
      </c>
      <c r="I88" s="221">
        <v>-0.51</v>
      </c>
      <c r="J88" s="221">
        <v>1.25</v>
      </c>
      <c r="K88" s="221">
        <v>11.99</v>
      </c>
      <c r="L88" s="221">
        <v>-0.01</v>
      </c>
      <c r="M88" s="221">
        <v>522.79999999999995</v>
      </c>
      <c r="N88" s="221">
        <v>-14.41</v>
      </c>
      <c r="O88" s="221">
        <v>5.29</v>
      </c>
      <c r="P88" s="221">
        <v>1.24</v>
      </c>
      <c r="R88" s="221" t="s">
        <v>904</v>
      </c>
      <c r="S88" s="221">
        <v>128.79</v>
      </c>
      <c r="T88" s="221">
        <v>57.87</v>
      </c>
      <c r="U88" s="221">
        <v>12</v>
      </c>
      <c r="V88" s="221">
        <v>-11.33</v>
      </c>
      <c r="W88" s="221">
        <v>16.739999999999998</v>
      </c>
      <c r="X88" s="221">
        <v>5.41</v>
      </c>
      <c r="Y88" s="226">
        <v>-13.42</v>
      </c>
      <c r="Z88" s="226">
        <v>10.46</v>
      </c>
      <c r="AA88" s="226">
        <v>6.88</v>
      </c>
      <c r="AB88" s="226">
        <v>-0.47</v>
      </c>
      <c r="AC88" s="226">
        <v>-18.89</v>
      </c>
      <c r="AD88" s="226">
        <v>9.11</v>
      </c>
      <c r="AE88" s="226" t="s">
        <v>11370</v>
      </c>
      <c r="AF88" s="117">
        <v>40879</v>
      </c>
      <c r="AG88" s="226">
        <v>-25.66</v>
      </c>
      <c r="AH88" s="226">
        <v>83.03</v>
      </c>
      <c r="AI88" s="226">
        <v>-46.57</v>
      </c>
      <c r="AJ88" s="226">
        <v>116.17</v>
      </c>
      <c r="AK88" s="227"/>
      <c r="AM88" s="226"/>
      <c r="AN88" s="221" t="str">
        <f t="shared" si="5"/>
        <v>LU1328247892</v>
      </c>
      <c r="AO88" s="221" t="s">
        <v>12255</v>
      </c>
      <c r="AP88" s="226"/>
      <c r="AQ88" s="226">
        <v>9.14</v>
      </c>
      <c r="AR88" s="227">
        <v>45783</v>
      </c>
      <c r="AS88" s="221" t="s">
        <v>11204</v>
      </c>
      <c r="AX88" s="221" t="str">
        <f t="shared" si="6"/>
        <v>LU0761598746</v>
      </c>
      <c r="AY88" s="221" t="s">
        <v>11889</v>
      </c>
      <c r="AZ88" s="221" t="s">
        <v>580</v>
      </c>
      <c r="BA88" s="221">
        <v>-2.72</v>
      </c>
      <c r="DO88" s="227"/>
      <c r="EG88" s="227"/>
    </row>
    <row r="89" spans="1:150" s="221" customFormat="1">
      <c r="A89" s="221" t="str">
        <f t="shared" si="7"/>
        <v>LU0676280802</v>
      </c>
      <c r="B89" s="221" t="s">
        <v>11888</v>
      </c>
      <c r="C89" s="221">
        <v>1.76</v>
      </c>
      <c r="D89" s="221">
        <v>0.82</v>
      </c>
      <c r="E89" s="221">
        <v>1.57</v>
      </c>
      <c r="F89" s="221">
        <v>7.25</v>
      </c>
      <c r="G89" s="221">
        <v>4.75</v>
      </c>
      <c r="H89" s="226">
        <v>3.63</v>
      </c>
      <c r="I89" s="221">
        <v>-0.21</v>
      </c>
      <c r="J89" s="221">
        <v>1.27</v>
      </c>
      <c r="K89" s="221">
        <v>10.56</v>
      </c>
      <c r="L89" s="221">
        <v>0.15</v>
      </c>
      <c r="M89" s="221">
        <v>522.79999999999995</v>
      </c>
      <c r="N89" s="221">
        <v>-15.87</v>
      </c>
      <c r="O89" s="221">
        <v>5.75</v>
      </c>
      <c r="P89" s="221">
        <v>1.24</v>
      </c>
      <c r="R89" s="221" t="s">
        <v>581</v>
      </c>
      <c r="S89" s="221">
        <v>126.36</v>
      </c>
      <c r="T89" s="221">
        <v>128.06</v>
      </c>
      <c r="U89" s="221">
        <v>12</v>
      </c>
      <c r="V89" s="221">
        <v>-7.46</v>
      </c>
      <c r="W89" s="221">
        <v>-3.23</v>
      </c>
      <c r="X89" s="221">
        <v>5.01</v>
      </c>
      <c r="Y89" s="226">
        <v>-10.88</v>
      </c>
      <c r="Z89" s="226">
        <v>14</v>
      </c>
      <c r="AA89" s="226">
        <v>0.37</v>
      </c>
      <c r="AB89" s="226">
        <v>4.71</v>
      </c>
      <c r="AC89" s="226">
        <v>-22.56</v>
      </c>
      <c r="AD89" s="226">
        <v>15.76</v>
      </c>
      <c r="AE89" s="226" t="s">
        <v>11370</v>
      </c>
      <c r="AF89" s="117">
        <v>40879</v>
      </c>
      <c r="AG89" s="226">
        <v>56.16</v>
      </c>
      <c r="AH89" s="226">
        <v>147.86000000000001</v>
      </c>
      <c r="AI89" s="226">
        <v>-83.66</v>
      </c>
      <c r="AJ89" s="226">
        <v>153.84</v>
      </c>
      <c r="AK89" s="227"/>
      <c r="AM89" s="226"/>
      <c r="AN89" s="221" t="str">
        <f t="shared" si="5"/>
        <v>LU1516272181</v>
      </c>
      <c r="AO89" s="221" t="s">
        <v>12256</v>
      </c>
      <c r="AP89" s="226"/>
      <c r="AQ89" s="226">
        <v>8.89</v>
      </c>
      <c r="AR89" s="227">
        <v>45783</v>
      </c>
      <c r="AS89" s="221" t="s">
        <v>11205</v>
      </c>
      <c r="AX89" s="221" t="str">
        <f t="shared" si="6"/>
        <v>LU0765755177</v>
      </c>
      <c r="AY89" s="221" t="s">
        <v>11890</v>
      </c>
      <c r="AZ89" s="221" t="s">
        <v>4015</v>
      </c>
      <c r="BA89" s="221">
        <v>-2.4500000000000002</v>
      </c>
      <c r="DO89" s="227"/>
      <c r="DW89" s="227"/>
      <c r="EG89" s="227"/>
      <c r="ET89" s="227"/>
    </row>
    <row r="90" spans="1:150" s="221" customFormat="1">
      <c r="A90" s="221" t="str">
        <f t="shared" si="7"/>
        <v>LU0761598746</v>
      </c>
      <c r="B90" s="221" t="s">
        <v>11889</v>
      </c>
      <c r="C90" s="221">
        <v>0.35</v>
      </c>
      <c r="D90" s="221">
        <v>1.42</v>
      </c>
      <c r="E90" s="221">
        <v>0.49</v>
      </c>
      <c r="F90" s="221">
        <v>4.05</v>
      </c>
      <c r="G90" s="221">
        <v>3.67</v>
      </c>
      <c r="H90" s="226">
        <v>3.59</v>
      </c>
      <c r="I90" s="221">
        <v>1.64</v>
      </c>
      <c r="J90" s="221">
        <v>0.97</v>
      </c>
      <c r="K90" s="221">
        <v>7.86</v>
      </c>
      <c r="L90" s="221">
        <v>0.09</v>
      </c>
      <c r="M90" s="221">
        <v>522.79999999999995</v>
      </c>
      <c r="N90" s="221">
        <v>-8.49</v>
      </c>
      <c r="O90" s="221">
        <v>4.97</v>
      </c>
      <c r="P90" s="221">
        <v>1.24</v>
      </c>
      <c r="R90" s="221" t="s">
        <v>580</v>
      </c>
      <c r="S90" s="221">
        <v>83.29</v>
      </c>
      <c r="T90" s="221">
        <v>82.33</v>
      </c>
      <c r="U90" s="221">
        <v>12</v>
      </c>
      <c r="V90" s="221">
        <v>-8.18</v>
      </c>
      <c r="W90" s="221">
        <v>14.1</v>
      </c>
      <c r="X90" s="221">
        <v>4.47</v>
      </c>
      <c r="Y90" s="226">
        <v>-6.35</v>
      </c>
      <c r="Z90" s="226">
        <v>12.17</v>
      </c>
      <c r="AA90" s="226">
        <v>0.08</v>
      </c>
      <c r="AB90" s="226">
        <v>3.78</v>
      </c>
      <c r="AC90" s="226">
        <v>-11.92</v>
      </c>
      <c r="AD90" s="226">
        <v>10.23</v>
      </c>
      <c r="AE90" s="226" t="s">
        <v>11370</v>
      </c>
      <c r="AF90" s="117">
        <v>41075</v>
      </c>
      <c r="AG90" s="226">
        <v>50.58</v>
      </c>
      <c r="AH90" s="226">
        <v>90.74</v>
      </c>
      <c r="AI90" s="226">
        <v>-10.84</v>
      </c>
      <c r="AJ90" s="226">
        <v>93.16</v>
      </c>
      <c r="AK90" s="227"/>
      <c r="AM90" s="226"/>
      <c r="AN90" s="221" t="str">
        <f t="shared" si="5"/>
        <v>LU1451583386</v>
      </c>
      <c r="AO90" s="221" t="s">
        <v>11895</v>
      </c>
      <c r="AP90" s="226"/>
      <c r="AQ90" s="226">
        <v>8.49</v>
      </c>
      <c r="AR90" s="227">
        <v>45783</v>
      </c>
      <c r="AS90" s="221" t="s">
        <v>11206</v>
      </c>
      <c r="AX90" s="221" t="str">
        <f t="shared" si="6"/>
        <v>LU0516397667</v>
      </c>
      <c r="AY90" s="221" t="s">
        <v>11891</v>
      </c>
      <c r="AZ90" s="221" t="s">
        <v>582</v>
      </c>
      <c r="BA90" s="221">
        <v>-2.5299999999999998</v>
      </c>
      <c r="BB90" s="221">
        <v>-5.28</v>
      </c>
      <c r="DO90" s="227"/>
      <c r="EG90" s="227"/>
    </row>
    <row r="91" spans="1:150" s="221" customFormat="1">
      <c r="A91" s="221" t="str">
        <f t="shared" si="7"/>
        <v>LU0765755177</v>
      </c>
      <c r="B91" s="221" t="s">
        <v>11890</v>
      </c>
      <c r="C91" s="221">
        <v>-3.99</v>
      </c>
      <c r="D91" s="221">
        <v>-1.45</v>
      </c>
      <c r="E91" s="221">
        <v>-3.75</v>
      </c>
      <c r="F91" s="221">
        <v>-1.38</v>
      </c>
      <c r="G91" s="221">
        <v>-2.14</v>
      </c>
      <c r="H91" s="226">
        <v>1.63</v>
      </c>
      <c r="I91" s="221">
        <v>1.07</v>
      </c>
      <c r="J91" s="221">
        <v>0.96</v>
      </c>
      <c r="K91" s="221">
        <v>7.44</v>
      </c>
      <c r="L91" s="221">
        <v>0</v>
      </c>
      <c r="M91" s="221">
        <v>522.79999999999995</v>
      </c>
      <c r="N91" s="221">
        <v>-13.97</v>
      </c>
      <c r="O91" s="221">
        <v>3.75</v>
      </c>
      <c r="P91" s="221">
        <v>1.24</v>
      </c>
      <c r="R91" s="221" t="s">
        <v>4015</v>
      </c>
      <c r="S91" s="221">
        <v>122.99</v>
      </c>
      <c r="T91" s="221">
        <v>43.97</v>
      </c>
      <c r="U91" s="221">
        <v>12</v>
      </c>
      <c r="V91" s="221">
        <v>-4.04</v>
      </c>
      <c r="W91" s="221">
        <v>10.220000000000001</v>
      </c>
      <c r="X91" s="221">
        <v>7.3</v>
      </c>
      <c r="Y91" s="226">
        <v>-7.41</v>
      </c>
      <c r="Z91" s="226">
        <v>10.43</v>
      </c>
      <c r="AA91" s="226">
        <v>6.56</v>
      </c>
      <c r="AB91" s="226">
        <v>11.35</v>
      </c>
      <c r="AC91" s="226">
        <v>-19.14</v>
      </c>
      <c r="AD91" s="226">
        <v>4.63</v>
      </c>
      <c r="AE91" s="226" t="s">
        <v>11370</v>
      </c>
      <c r="AF91" s="117">
        <v>41010</v>
      </c>
      <c r="AG91" s="226">
        <v>42.49</v>
      </c>
      <c r="AH91" s="226">
        <v>83.88</v>
      </c>
      <c r="AI91" s="226">
        <v>91.22</v>
      </c>
      <c r="AJ91" s="226">
        <v>113.46</v>
      </c>
      <c r="AK91" s="227"/>
      <c r="AM91" s="226"/>
      <c r="AN91" s="221" t="str">
        <f t="shared" si="5"/>
        <v>LU1560903285</v>
      </c>
      <c r="AO91" s="221" t="s">
        <v>11896</v>
      </c>
      <c r="AP91" s="226"/>
      <c r="AQ91" s="226">
        <v>8.3000000000000007</v>
      </c>
      <c r="AR91" s="227">
        <v>45783</v>
      </c>
      <c r="AS91" s="221" t="s">
        <v>11207</v>
      </c>
      <c r="AX91" s="221" t="str">
        <f t="shared" si="6"/>
        <v>LU1516272264</v>
      </c>
      <c r="AY91" s="221" t="s">
        <v>11892</v>
      </c>
      <c r="AZ91" s="221" t="s">
        <v>11203</v>
      </c>
      <c r="DO91" s="227"/>
      <c r="EG91" s="227"/>
    </row>
    <row r="92" spans="1:150" s="221" customFormat="1">
      <c r="A92" s="221" t="str">
        <f t="shared" si="7"/>
        <v>LU0516397667</v>
      </c>
      <c r="B92" s="221" t="s">
        <v>11891</v>
      </c>
      <c r="C92" s="221">
        <v>-4.59</v>
      </c>
      <c r="D92" s="221">
        <v>-2.38</v>
      </c>
      <c r="E92" s="221">
        <v>-2.0499999999999998</v>
      </c>
      <c r="F92" s="221">
        <v>1.0900000000000001</v>
      </c>
      <c r="G92" s="221">
        <v>2.68</v>
      </c>
      <c r="H92" s="226">
        <v>2.5299999999999998</v>
      </c>
      <c r="I92" s="221">
        <v>1.99</v>
      </c>
      <c r="J92" s="221">
        <v>1.1200000000000001</v>
      </c>
      <c r="K92" s="221">
        <v>6.65</v>
      </c>
      <c r="L92" s="221">
        <v>0.03</v>
      </c>
      <c r="M92" s="221">
        <v>522.79999999999995</v>
      </c>
      <c r="N92" s="221">
        <v>-6.95</v>
      </c>
      <c r="O92" s="221">
        <v>6.32</v>
      </c>
      <c r="P92" s="221">
        <v>1.24</v>
      </c>
      <c r="Q92" s="221" t="s">
        <v>11348</v>
      </c>
      <c r="R92" s="221" t="s">
        <v>582</v>
      </c>
      <c r="S92" s="221">
        <v>127.6</v>
      </c>
      <c r="T92" s="221">
        <v>111.66</v>
      </c>
      <c r="U92" s="221">
        <v>12</v>
      </c>
      <c r="V92" s="221">
        <v>-2.2999999999999998</v>
      </c>
      <c r="W92" s="221">
        <v>15.92</v>
      </c>
      <c r="X92" s="221">
        <v>-3.01</v>
      </c>
      <c r="Y92" s="226">
        <v>-3.67</v>
      </c>
      <c r="Z92" s="226">
        <v>11.61</v>
      </c>
      <c r="AA92" s="226">
        <v>-1.21</v>
      </c>
      <c r="AB92" s="226">
        <v>5.83</v>
      </c>
      <c r="AC92" s="226">
        <v>-11.88</v>
      </c>
      <c r="AD92" s="226">
        <v>9.9600000000000009</v>
      </c>
      <c r="AE92" s="226" t="s">
        <v>11370</v>
      </c>
      <c r="AF92" s="117">
        <v>40392</v>
      </c>
      <c r="AG92" s="226">
        <v>103.19</v>
      </c>
      <c r="AH92" s="226">
        <v>108.12</v>
      </c>
      <c r="AI92" s="226">
        <v>134.08000000000001</v>
      </c>
      <c r="AJ92" s="226">
        <v>124.09</v>
      </c>
      <c r="AK92" s="227"/>
      <c r="AM92" s="226"/>
      <c r="AN92" s="221" t="str">
        <f t="shared" si="5"/>
        <v>LU1322973634</v>
      </c>
      <c r="AO92" s="221" t="s">
        <v>12257</v>
      </c>
      <c r="AP92" s="226"/>
      <c r="AQ92" s="226">
        <v>9.19</v>
      </c>
      <c r="AR92" s="227">
        <v>45783</v>
      </c>
      <c r="AS92" s="221" t="s">
        <v>11208</v>
      </c>
      <c r="AX92" s="221" t="str">
        <f t="shared" si="6"/>
        <v>LU1328247892</v>
      </c>
      <c r="AY92" s="221" t="s">
        <v>11893</v>
      </c>
      <c r="AZ92" s="221" t="s">
        <v>11204</v>
      </c>
      <c r="DO92" s="227"/>
      <c r="DW92" s="227"/>
      <c r="EG92" s="227"/>
      <c r="ET92" s="227"/>
    </row>
    <row r="93" spans="1:150" s="221" customFormat="1">
      <c r="A93" s="221" t="str">
        <f t="shared" si="7"/>
        <v>LU1516272264</v>
      </c>
      <c r="B93" s="221" t="s">
        <v>11892</v>
      </c>
      <c r="C93" s="221">
        <v>-4.1500000000000004</v>
      </c>
      <c r="D93" s="221">
        <v>2.38</v>
      </c>
      <c r="E93" s="221">
        <v>-6.55</v>
      </c>
      <c r="F93" s="221">
        <v>-2.73</v>
      </c>
      <c r="G93" s="221">
        <v>-1.34</v>
      </c>
      <c r="H93" s="226">
        <v>3.36</v>
      </c>
      <c r="J93" s="221">
        <v>1.01</v>
      </c>
      <c r="K93" s="221">
        <v>9.6999999999999993</v>
      </c>
      <c r="L93" s="221">
        <v>0</v>
      </c>
      <c r="M93" s="221">
        <v>3583.6</v>
      </c>
      <c r="N93" s="221">
        <v>-11.45</v>
      </c>
      <c r="O93" s="221">
        <v>5.31</v>
      </c>
      <c r="P93" s="221">
        <v>1.34</v>
      </c>
      <c r="R93" s="221" t="s">
        <v>11203</v>
      </c>
      <c r="S93" s="221">
        <v>107.29</v>
      </c>
      <c r="T93" s="221">
        <v>56.87</v>
      </c>
      <c r="U93" s="221">
        <v>12</v>
      </c>
      <c r="X93" s="221">
        <v>4.46</v>
      </c>
      <c r="Y93" s="226">
        <v>-8.8000000000000007</v>
      </c>
      <c r="Z93" s="226">
        <v>4.8</v>
      </c>
      <c r="AA93" s="226">
        <v>11.97</v>
      </c>
      <c r="AB93" s="226">
        <v>0.02</v>
      </c>
      <c r="AC93" s="226">
        <v>-14.16</v>
      </c>
      <c r="AD93" s="226">
        <v>9.4600000000000009</v>
      </c>
      <c r="AE93" s="226" t="s">
        <v>11370</v>
      </c>
      <c r="AF93" s="117">
        <v>42705</v>
      </c>
      <c r="AG93" s="226">
        <v>-14.99</v>
      </c>
      <c r="AH93" s="226">
        <v>78.94</v>
      </c>
      <c r="AI93" s="226">
        <v>3.4</v>
      </c>
      <c r="AJ93" s="226">
        <v>74.47</v>
      </c>
      <c r="AK93" s="227"/>
      <c r="AM93" s="226"/>
      <c r="AN93" s="221" t="str">
        <f t="shared" si="5"/>
        <v>LU2969693030</v>
      </c>
      <c r="AO93" s="221" t="s">
        <v>11898</v>
      </c>
      <c r="AP93" s="226"/>
      <c r="AQ93" s="226">
        <v>9.4</v>
      </c>
      <c r="AR93" s="227">
        <v>45783</v>
      </c>
      <c r="AS93" s="221" t="s">
        <v>11711</v>
      </c>
      <c r="AX93" s="221" t="str">
        <f t="shared" si="6"/>
        <v>LU1516272181</v>
      </c>
      <c r="AY93" s="221" t="s">
        <v>11894</v>
      </c>
      <c r="AZ93" s="221" t="s">
        <v>11205</v>
      </c>
      <c r="DO93" s="227"/>
      <c r="EG93" s="227"/>
    </row>
    <row r="94" spans="1:150" s="221" customFormat="1">
      <c r="A94" s="221" t="str">
        <f t="shared" si="7"/>
        <v>LU1328247892</v>
      </c>
      <c r="B94" s="221" t="s">
        <v>11893</v>
      </c>
      <c r="C94" s="221">
        <v>0.05</v>
      </c>
      <c r="D94" s="221">
        <v>-1.1499999999999999</v>
      </c>
      <c r="E94" s="221">
        <v>-0.35</v>
      </c>
      <c r="F94" s="221">
        <v>3.84</v>
      </c>
      <c r="G94" s="221">
        <v>3.21</v>
      </c>
      <c r="H94" s="226">
        <v>3.45</v>
      </c>
      <c r="J94" s="221">
        <v>0.53</v>
      </c>
      <c r="K94" s="221">
        <v>6.17</v>
      </c>
      <c r="L94" s="221">
        <v>0.16</v>
      </c>
      <c r="M94" s="221">
        <v>3583.6</v>
      </c>
      <c r="N94" s="221">
        <v>-9.6</v>
      </c>
      <c r="O94" s="221">
        <v>4.29</v>
      </c>
      <c r="P94" s="221">
        <v>1.34</v>
      </c>
      <c r="R94" s="221" t="s">
        <v>11204</v>
      </c>
      <c r="S94" s="221">
        <v>43.3</v>
      </c>
      <c r="T94" s="221">
        <v>66.209999999999994</v>
      </c>
      <c r="U94" s="221">
        <v>12</v>
      </c>
      <c r="X94" s="221">
        <v>7.38</v>
      </c>
      <c r="Y94" s="226">
        <v>-5.87</v>
      </c>
      <c r="Z94" s="226">
        <v>0.88</v>
      </c>
      <c r="AA94" s="226">
        <v>10.28</v>
      </c>
      <c r="AB94" s="226">
        <v>-1.86</v>
      </c>
      <c r="AC94" s="226">
        <v>-14.65</v>
      </c>
      <c r="AD94" s="226">
        <v>11.95</v>
      </c>
      <c r="AE94" s="226" t="s">
        <v>11370</v>
      </c>
      <c r="AF94" s="117">
        <v>42436</v>
      </c>
      <c r="AG94" s="226">
        <v>28.08</v>
      </c>
      <c r="AH94" s="226">
        <v>80.400000000000006</v>
      </c>
      <c r="AI94" s="226">
        <v>-54.73</v>
      </c>
      <c r="AJ94" s="226">
        <v>68.37</v>
      </c>
      <c r="AK94" s="227"/>
      <c r="AM94" s="226"/>
      <c r="AN94" s="221" t="str">
        <f t="shared" si="5"/>
        <v>LU2969692909</v>
      </c>
      <c r="AO94" s="221" t="s">
        <v>11899</v>
      </c>
      <c r="AP94" s="226"/>
      <c r="AQ94" s="226">
        <v>9.42</v>
      </c>
      <c r="AR94" s="227">
        <v>45783</v>
      </c>
      <c r="AS94" s="221" t="s">
        <v>11712</v>
      </c>
      <c r="AX94" s="221" t="str">
        <f t="shared" si="6"/>
        <v>LU1451583386</v>
      </c>
      <c r="AY94" s="221" t="s">
        <v>11895</v>
      </c>
      <c r="AZ94" s="221" t="s">
        <v>11206</v>
      </c>
      <c r="DO94" s="227"/>
      <c r="EG94" s="227"/>
    </row>
    <row r="95" spans="1:150" s="221" customFormat="1">
      <c r="A95" s="221" t="str">
        <f t="shared" si="7"/>
        <v>LU1516272181</v>
      </c>
      <c r="B95" s="221" t="s">
        <v>11894</v>
      </c>
      <c r="C95" s="221">
        <v>-2.0099999999999998</v>
      </c>
      <c r="D95" s="221">
        <v>-0.95</v>
      </c>
      <c r="E95" s="221">
        <v>-1.4</v>
      </c>
      <c r="F95" s="221">
        <v>6.38</v>
      </c>
      <c r="G95" s="221">
        <v>5.12</v>
      </c>
      <c r="H95" s="226">
        <v>5.23</v>
      </c>
      <c r="J95" s="221">
        <v>0.93</v>
      </c>
      <c r="K95" s="221">
        <v>8.16</v>
      </c>
      <c r="L95" s="221">
        <v>0.26</v>
      </c>
      <c r="M95" s="221">
        <v>3583.6</v>
      </c>
      <c r="N95" s="221">
        <v>-12.83</v>
      </c>
      <c r="O95" s="221">
        <v>5.66</v>
      </c>
      <c r="P95" s="221">
        <v>1.34</v>
      </c>
      <c r="R95" s="221" t="s">
        <v>11205</v>
      </c>
      <c r="S95" s="221">
        <v>102.21</v>
      </c>
      <c r="T95" s="221">
        <v>131.09</v>
      </c>
      <c r="U95" s="221">
        <v>12</v>
      </c>
      <c r="X95" s="221">
        <v>4.17</v>
      </c>
      <c r="Y95" s="226">
        <v>-5.89</v>
      </c>
      <c r="Z95" s="226">
        <v>8.1300000000000008</v>
      </c>
      <c r="AA95" s="226">
        <v>4.87</v>
      </c>
      <c r="AB95" s="226">
        <v>5.15</v>
      </c>
      <c r="AC95" s="226">
        <v>-18</v>
      </c>
      <c r="AD95" s="226">
        <v>16.260000000000002</v>
      </c>
      <c r="AE95" s="226" t="s">
        <v>11370</v>
      </c>
      <c r="AF95" s="117">
        <v>42705</v>
      </c>
      <c r="AG95" s="226">
        <v>64.77</v>
      </c>
      <c r="AH95" s="226">
        <v>132.84</v>
      </c>
      <c r="AI95" s="226">
        <v>-27.56</v>
      </c>
      <c r="AJ95" s="226">
        <v>101.94</v>
      </c>
      <c r="AK95" s="227"/>
      <c r="AM95" s="226"/>
      <c r="AN95" s="221" t="str">
        <f t="shared" si="5"/>
        <v>LU2125154778</v>
      </c>
      <c r="AO95" s="221" t="s">
        <v>12258</v>
      </c>
      <c r="AP95" s="226"/>
      <c r="AQ95" s="226">
        <v>121.8</v>
      </c>
      <c r="AR95" s="227">
        <v>45783</v>
      </c>
      <c r="AS95" s="221" t="s">
        <v>10312</v>
      </c>
      <c r="AX95" s="221" t="str">
        <f t="shared" si="6"/>
        <v>LU1560903285</v>
      </c>
      <c r="AY95" s="221" t="s">
        <v>11896</v>
      </c>
      <c r="AZ95" s="221" t="s">
        <v>11207</v>
      </c>
      <c r="DO95" s="227"/>
      <c r="EG95" s="227"/>
    </row>
    <row r="96" spans="1:150" s="221" customFormat="1">
      <c r="A96" s="221" t="str">
        <f t="shared" si="7"/>
        <v>LU1451583386</v>
      </c>
      <c r="B96" s="221" t="s">
        <v>11895</v>
      </c>
      <c r="C96" s="221">
        <v>-3.38</v>
      </c>
      <c r="D96" s="221">
        <v>-0.34</v>
      </c>
      <c r="E96" s="221">
        <v>-2.4500000000000002</v>
      </c>
      <c r="F96" s="221">
        <v>3.22</v>
      </c>
      <c r="G96" s="221">
        <v>3.97</v>
      </c>
      <c r="H96" s="226">
        <v>5.2</v>
      </c>
      <c r="J96" s="221">
        <v>0.72</v>
      </c>
      <c r="K96" s="221">
        <v>5.68</v>
      </c>
      <c r="L96" s="221">
        <v>0.18</v>
      </c>
      <c r="M96" s="221">
        <v>3583.6</v>
      </c>
      <c r="N96" s="221">
        <v>-5.48</v>
      </c>
      <c r="O96" s="221">
        <v>4.97</v>
      </c>
      <c r="P96" s="221">
        <v>1.34</v>
      </c>
      <c r="R96" s="221" t="s">
        <v>11206</v>
      </c>
      <c r="S96" s="221">
        <v>64.56</v>
      </c>
      <c r="T96" s="221">
        <v>83.78</v>
      </c>
      <c r="U96" s="221">
        <v>12</v>
      </c>
      <c r="X96" s="221">
        <v>3.49</v>
      </c>
      <c r="Y96" s="226">
        <v>-1.27</v>
      </c>
      <c r="Z96" s="226">
        <v>6.46</v>
      </c>
      <c r="AA96" s="226">
        <v>4.32</v>
      </c>
      <c r="AB96" s="226">
        <v>4.21</v>
      </c>
      <c r="AC96" s="226">
        <v>-6.9</v>
      </c>
      <c r="AD96" s="226">
        <v>10.79</v>
      </c>
      <c r="AE96" s="226" t="s">
        <v>11370</v>
      </c>
      <c r="AF96" s="117">
        <v>42598</v>
      </c>
      <c r="AG96" s="226">
        <v>58.63</v>
      </c>
      <c r="AH96" s="226">
        <v>85.19</v>
      </c>
      <c r="AI96" s="226">
        <v>32.54</v>
      </c>
      <c r="AJ96" s="226">
        <v>48.78</v>
      </c>
      <c r="AK96" s="227"/>
      <c r="AM96" s="226"/>
      <c r="AN96" s="221" t="str">
        <f t="shared" si="5"/>
        <v>LU2360032135</v>
      </c>
      <c r="AO96" s="221" t="s">
        <v>11901</v>
      </c>
      <c r="AP96" s="226"/>
      <c r="AQ96" s="226">
        <v>97.45</v>
      </c>
      <c r="AR96" s="227">
        <v>45783</v>
      </c>
      <c r="AS96" s="221" t="s">
        <v>10316</v>
      </c>
      <c r="AX96" s="221" t="str">
        <f t="shared" si="6"/>
        <v>LU1322973634</v>
      </c>
      <c r="AY96" s="221" t="s">
        <v>11897</v>
      </c>
      <c r="AZ96" s="221" t="s">
        <v>11208</v>
      </c>
      <c r="DO96" s="227"/>
      <c r="EG96" s="227"/>
    </row>
    <row r="97" spans="1:150" s="221" customFormat="1">
      <c r="A97" s="221" t="str">
        <f t="shared" si="7"/>
        <v>LU1560903285</v>
      </c>
      <c r="B97" s="221" t="s">
        <v>11896</v>
      </c>
      <c r="C97" s="221">
        <v>-7.84</v>
      </c>
      <c r="D97" s="221">
        <v>-3.51</v>
      </c>
      <c r="E97" s="221">
        <v>-4.5199999999999996</v>
      </c>
      <c r="F97" s="221">
        <v>0.54</v>
      </c>
      <c r="G97" s="221">
        <v>2.9</v>
      </c>
      <c r="H97" s="226">
        <v>4.1900000000000004</v>
      </c>
      <c r="J97" s="221">
        <v>0.9</v>
      </c>
      <c r="K97" s="221">
        <v>6.56</v>
      </c>
      <c r="L97" s="221">
        <v>0.08</v>
      </c>
      <c r="M97" s="221">
        <v>3583.6</v>
      </c>
      <c r="N97" s="221">
        <v>-7.96</v>
      </c>
      <c r="O97" s="221">
        <v>6.38</v>
      </c>
      <c r="P97" s="221">
        <v>1.34</v>
      </c>
      <c r="Q97" s="221" t="s">
        <v>11348</v>
      </c>
      <c r="R97" s="221" t="s">
        <v>11207</v>
      </c>
      <c r="S97" s="221">
        <v>112.13</v>
      </c>
      <c r="T97" s="221">
        <v>120.16</v>
      </c>
      <c r="U97" s="221">
        <v>12</v>
      </c>
      <c r="Y97" s="226">
        <v>1.61</v>
      </c>
      <c r="Z97" s="226">
        <v>6.01</v>
      </c>
      <c r="AA97" s="226">
        <v>3.3</v>
      </c>
      <c r="AB97" s="226">
        <v>6.59</v>
      </c>
      <c r="AC97" s="226">
        <v>-7.21</v>
      </c>
      <c r="AD97" s="226">
        <v>10.55</v>
      </c>
      <c r="AE97" s="226" t="s">
        <v>11370</v>
      </c>
      <c r="AF97" s="117">
        <v>42809</v>
      </c>
      <c r="AG97" s="226">
        <v>117.75</v>
      </c>
      <c r="AH97" s="226">
        <v>109.08</v>
      </c>
      <c r="AI97" s="226">
        <v>161.94999999999999</v>
      </c>
      <c r="AJ97" s="226">
        <v>87.57</v>
      </c>
      <c r="AK97" s="227"/>
      <c r="AM97" s="226"/>
      <c r="AN97" s="221" t="str">
        <f t="shared" si="5"/>
        <v>LU2087625088</v>
      </c>
      <c r="AO97" s="221" t="s">
        <v>7782</v>
      </c>
      <c r="AP97" s="226"/>
      <c r="AQ97" s="226">
        <v>149.58000000000001</v>
      </c>
      <c r="AR97" s="227">
        <v>45783</v>
      </c>
      <c r="AS97" s="221" t="s">
        <v>7667</v>
      </c>
      <c r="AX97" s="221" t="str">
        <f t="shared" si="6"/>
        <v>LU2969693030</v>
      </c>
      <c r="AY97" s="221" t="s">
        <v>11898</v>
      </c>
      <c r="AZ97" s="221" t="s">
        <v>11711</v>
      </c>
      <c r="DO97" s="227"/>
      <c r="EG97" s="227"/>
    </row>
    <row r="98" spans="1:150" s="221" customFormat="1">
      <c r="A98" s="221" t="str">
        <f t="shared" si="7"/>
        <v>LU1322973634</v>
      </c>
      <c r="B98" s="221" t="s">
        <v>11897</v>
      </c>
      <c r="C98" s="221">
        <v>-8.16</v>
      </c>
      <c r="D98" s="221">
        <v>-4.09</v>
      </c>
      <c r="E98" s="221">
        <v>-4.92</v>
      </c>
      <c r="F98" s="221">
        <v>0.3</v>
      </c>
      <c r="G98" s="221">
        <v>2.92</v>
      </c>
      <c r="H98" s="226">
        <v>4.0599999999999996</v>
      </c>
      <c r="J98" s="221">
        <v>0.88</v>
      </c>
      <c r="K98" s="221">
        <v>6.42</v>
      </c>
      <c r="L98" s="221">
        <v>0.08</v>
      </c>
      <c r="M98" s="221">
        <v>3583.6</v>
      </c>
      <c r="N98" s="221">
        <v>-7.96</v>
      </c>
      <c r="O98" s="221">
        <v>6.25</v>
      </c>
      <c r="P98" s="221">
        <v>1.34</v>
      </c>
      <c r="Q98" s="221" t="s">
        <v>11348</v>
      </c>
      <c r="R98" s="221" t="s">
        <v>11208</v>
      </c>
      <c r="S98" s="221">
        <v>106.96</v>
      </c>
      <c r="T98" s="221">
        <v>115.01</v>
      </c>
      <c r="U98" s="221">
        <v>12</v>
      </c>
      <c r="W98" s="221">
        <v>9.2200000000000006</v>
      </c>
      <c r="X98" s="221">
        <v>-3.83</v>
      </c>
      <c r="Y98" s="226">
        <v>1.55</v>
      </c>
      <c r="Z98" s="226">
        <v>5.8</v>
      </c>
      <c r="AA98" s="226">
        <v>2.95</v>
      </c>
      <c r="AB98" s="226">
        <v>6.28</v>
      </c>
      <c r="AC98" s="226">
        <v>-7.11</v>
      </c>
      <c r="AD98" s="226">
        <v>10.5</v>
      </c>
      <c r="AE98" s="226" t="s">
        <v>11370</v>
      </c>
      <c r="AF98" s="117">
        <v>42348</v>
      </c>
      <c r="AG98" s="226">
        <v>110.5</v>
      </c>
      <c r="AH98" s="226">
        <v>106.48</v>
      </c>
      <c r="AI98" s="226">
        <v>156.27000000000001</v>
      </c>
      <c r="AJ98" s="226">
        <v>85.98</v>
      </c>
      <c r="AK98" s="227"/>
      <c r="AM98" s="226"/>
      <c r="AN98" s="221" t="str">
        <f t="shared" si="5"/>
        <v>LU0353189680</v>
      </c>
      <c r="AO98" s="221" t="s">
        <v>7786</v>
      </c>
      <c r="AP98" s="226"/>
      <c r="AQ98" s="226">
        <v>555.02</v>
      </c>
      <c r="AR98" s="227">
        <v>45783</v>
      </c>
      <c r="AS98" s="221" t="s">
        <v>7668</v>
      </c>
      <c r="AX98" s="221" t="str">
        <f t="shared" si="6"/>
        <v>LU2969692909</v>
      </c>
      <c r="AY98" s="221" t="s">
        <v>11899</v>
      </c>
      <c r="AZ98" s="221" t="s">
        <v>11712</v>
      </c>
      <c r="DO98" s="227"/>
      <c r="EG98" s="227"/>
    </row>
    <row r="99" spans="1:150" s="221" customFormat="1">
      <c r="A99" s="221" t="str">
        <f t="shared" si="7"/>
        <v>LU2969693030</v>
      </c>
      <c r="B99" s="221" t="s">
        <v>11898</v>
      </c>
      <c r="D99" s="221">
        <v>-0.27</v>
      </c>
      <c r="H99" s="226"/>
      <c r="M99" s="221">
        <v>3583.6</v>
      </c>
      <c r="R99" s="221" t="s">
        <v>11711</v>
      </c>
      <c r="U99" s="221">
        <v>12</v>
      </c>
      <c r="Y99" s="226"/>
      <c r="Z99" s="226"/>
      <c r="AA99" s="226"/>
      <c r="AB99" s="226"/>
      <c r="AC99" s="226"/>
      <c r="AD99" s="226"/>
      <c r="AE99" s="226" t="s">
        <v>11370</v>
      </c>
      <c r="AF99" s="117">
        <v>45691</v>
      </c>
      <c r="AG99" s="226"/>
      <c r="AH99" s="226"/>
      <c r="AI99" s="226"/>
      <c r="AJ99" s="226"/>
      <c r="AK99" s="227"/>
      <c r="AM99" s="226"/>
      <c r="AN99" s="221" t="str">
        <f t="shared" si="5"/>
        <v>LU1534096844</v>
      </c>
      <c r="AO99" s="221" t="s">
        <v>8531</v>
      </c>
      <c r="AP99" s="226"/>
      <c r="AQ99" s="226">
        <v>104.61</v>
      </c>
      <c r="AR99" s="227">
        <v>45782</v>
      </c>
      <c r="AS99" s="221" t="s">
        <v>4481</v>
      </c>
      <c r="AX99" s="221" t="str">
        <f t="shared" si="6"/>
        <v>LU2125154778</v>
      </c>
      <c r="AY99" s="221" t="s">
        <v>11900</v>
      </c>
      <c r="AZ99" s="221" t="s">
        <v>10312</v>
      </c>
      <c r="DO99" s="227"/>
      <c r="EG99" s="227"/>
    </row>
    <row r="100" spans="1:150" s="221" customFormat="1">
      <c r="A100" s="221" t="str">
        <f t="shared" si="7"/>
        <v>LU2969692909</v>
      </c>
      <c r="B100" s="221" t="s">
        <v>11899</v>
      </c>
      <c r="D100" s="221">
        <v>-0.34</v>
      </c>
      <c r="H100" s="226"/>
      <c r="M100" s="221">
        <v>3583.6</v>
      </c>
      <c r="R100" s="221" t="s">
        <v>11712</v>
      </c>
      <c r="U100" s="221">
        <v>12</v>
      </c>
      <c r="Y100" s="226"/>
      <c r="Z100" s="226"/>
      <c r="AA100" s="226"/>
      <c r="AB100" s="226"/>
      <c r="AC100" s="226"/>
      <c r="AD100" s="226"/>
      <c r="AE100" s="226" t="s">
        <v>11370</v>
      </c>
      <c r="AF100" s="117">
        <v>45691</v>
      </c>
      <c r="AG100" s="226"/>
      <c r="AH100" s="226"/>
      <c r="AI100" s="226"/>
      <c r="AJ100" s="226"/>
      <c r="AK100" s="227"/>
      <c r="AM100" s="226"/>
      <c r="AN100" s="221" t="str">
        <f t="shared" si="5"/>
        <v>LU1534095879</v>
      </c>
      <c r="AO100" s="221" t="s">
        <v>11902</v>
      </c>
      <c r="AP100" s="226"/>
      <c r="AQ100" s="226">
        <v>72.36</v>
      </c>
      <c r="AR100" s="227">
        <v>45783</v>
      </c>
      <c r="AS100" s="221" t="s">
        <v>4479</v>
      </c>
      <c r="AX100" s="221" t="str">
        <f t="shared" si="6"/>
        <v>LU2360032135</v>
      </c>
      <c r="AY100" s="221" t="s">
        <v>11901</v>
      </c>
      <c r="AZ100" s="221" t="s">
        <v>10316</v>
      </c>
      <c r="DO100" s="227"/>
      <c r="DW100" s="227"/>
      <c r="EG100" s="227"/>
      <c r="ET100" s="227"/>
    </row>
    <row r="101" spans="1:150" s="221" customFormat="1">
      <c r="A101" s="221" t="str">
        <f t="shared" si="7"/>
        <v>LU2125154778</v>
      </c>
      <c r="B101" s="221" t="s">
        <v>11900</v>
      </c>
      <c r="C101" s="221">
        <v>-2.54</v>
      </c>
      <c r="D101" s="221">
        <v>7.71</v>
      </c>
      <c r="E101" s="221">
        <v>0.42</v>
      </c>
      <c r="F101" s="221">
        <v>5.59</v>
      </c>
      <c r="G101" s="221">
        <v>7.65</v>
      </c>
      <c r="H101" s="226"/>
      <c r="J101" s="221">
        <v>0.96</v>
      </c>
      <c r="K101" s="221">
        <v>12.57</v>
      </c>
      <c r="L101" s="221">
        <v>0.44</v>
      </c>
      <c r="M101" s="221">
        <v>85.3</v>
      </c>
      <c r="N101" s="221">
        <v>-11.86</v>
      </c>
      <c r="O101" s="221">
        <v>6.54</v>
      </c>
      <c r="P101" s="221">
        <v>1.4</v>
      </c>
      <c r="Q101" s="221" t="s">
        <v>11348</v>
      </c>
      <c r="R101" s="221" t="s">
        <v>10312</v>
      </c>
      <c r="S101" s="221">
        <v>80.84</v>
      </c>
      <c r="T101" s="221">
        <v>105.14</v>
      </c>
      <c r="U101" s="221">
        <v>12</v>
      </c>
      <c r="Y101" s="226"/>
      <c r="Z101" s="226"/>
      <c r="AA101" s="226"/>
      <c r="AB101" s="226">
        <v>22.33</v>
      </c>
      <c r="AC101" s="226">
        <v>-17.41</v>
      </c>
      <c r="AD101" s="226">
        <v>15.62</v>
      </c>
      <c r="AE101" s="226" t="s">
        <v>11376</v>
      </c>
      <c r="AF101" s="117">
        <v>44028</v>
      </c>
      <c r="AG101" s="226">
        <v>102</v>
      </c>
      <c r="AH101" s="226"/>
      <c r="AI101" s="226">
        <v>40.98</v>
      </c>
      <c r="AJ101" s="226"/>
      <c r="AK101" s="227"/>
      <c r="AM101" s="226"/>
      <c r="AN101" s="221" t="str">
        <f t="shared" si="5"/>
        <v>LU1534096091</v>
      </c>
      <c r="AO101" s="221" t="s">
        <v>8389</v>
      </c>
      <c r="AP101" s="226"/>
      <c r="AQ101" s="226">
        <v>107.26</v>
      </c>
      <c r="AR101" s="227">
        <v>45783</v>
      </c>
      <c r="AS101" s="221" t="s">
        <v>4478</v>
      </c>
      <c r="AX101" s="221" t="str">
        <f t="shared" si="6"/>
        <v>LU2087625088</v>
      </c>
      <c r="AY101" s="221" t="s">
        <v>7782</v>
      </c>
      <c r="AZ101" s="221" t="s">
        <v>7667</v>
      </c>
      <c r="DO101" s="227"/>
      <c r="DW101" s="227"/>
      <c r="EG101" s="227"/>
      <c r="ET101" s="227"/>
    </row>
    <row r="102" spans="1:150" s="221" customFormat="1">
      <c r="A102" s="221" t="str">
        <f t="shared" si="7"/>
        <v>LU2360032135</v>
      </c>
      <c r="B102" s="221" t="s">
        <v>11901</v>
      </c>
      <c r="C102" s="221">
        <v>2.2999999999999998</v>
      </c>
      <c r="D102" s="221">
        <v>12.04</v>
      </c>
      <c r="E102" s="221">
        <v>2.84</v>
      </c>
      <c r="F102" s="221">
        <v>8.4499999999999993</v>
      </c>
      <c r="G102" s="221">
        <v>8.48</v>
      </c>
      <c r="H102" s="226"/>
      <c r="J102" s="221">
        <v>1.1200000000000001</v>
      </c>
      <c r="K102" s="221">
        <v>14.79</v>
      </c>
      <c r="L102" s="221">
        <v>0.4</v>
      </c>
      <c r="M102" s="221">
        <v>85.3</v>
      </c>
      <c r="N102" s="221">
        <v>-15.87</v>
      </c>
      <c r="O102" s="221">
        <v>6.6</v>
      </c>
      <c r="P102" s="221">
        <v>1.4</v>
      </c>
      <c r="R102" s="221" t="s">
        <v>10316</v>
      </c>
      <c r="S102" s="221">
        <v>96.46</v>
      </c>
      <c r="T102" s="221">
        <v>128.27000000000001</v>
      </c>
      <c r="U102" s="221">
        <v>12</v>
      </c>
      <c r="Y102" s="226"/>
      <c r="Z102" s="226"/>
      <c r="AA102" s="226"/>
      <c r="AB102" s="226"/>
      <c r="AC102" s="226">
        <v>-17.61</v>
      </c>
      <c r="AD102" s="226">
        <v>15.72</v>
      </c>
      <c r="AE102" s="226" t="s">
        <v>11376</v>
      </c>
      <c r="AF102" s="117"/>
      <c r="AG102" s="226">
        <v>111.59</v>
      </c>
      <c r="AH102" s="226"/>
      <c r="AI102" s="226">
        <v>27.54</v>
      </c>
      <c r="AJ102" s="226"/>
      <c r="AK102" s="227"/>
      <c r="AM102" s="226"/>
      <c r="AN102" s="221" t="str">
        <f t="shared" si="5"/>
        <v>LU1534102832</v>
      </c>
      <c r="AO102" s="221" t="s">
        <v>6690</v>
      </c>
      <c r="AP102" s="226"/>
      <c r="AQ102" s="226">
        <v>92.52</v>
      </c>
      <c r="AR102" s="227">
        <v>45783</v>
      </c>
      <c r="AS102" s="221" t="s">
        <v>4455</v>
      </c>
      <c r="AX102" s="221" t="str">
        <f t="shared" si="6"/>
        <v>LU0353189680</v>
      </c>
      <c r="AY102" s="221" t="s">
        <v>10879</v>
      </c>
      <c r="AZ102" s="221" t="s">
        <v>7668</v>
      </c>
      <c r="BA102" s="221">
        <v>-1.0900000000000001</v>
      </c>
      <c r="BB102" s="221">
        <v>-6.65</v>
      </c>
      <c r="BC102" s="221">
        <v>-3.71</v>
      </c>
      <c r="DO102" s="227"/>
      <c r="DW102" s="227"/>
      <c r="EG102" s="227"/>
      <c r="ET102" s="227"/>
    </row>
    <row r="103" spans="1:150" s="221" customFormat="1">
      <c r="A103" s="221" t="str">
        <f t="shared" si="7"/>
        <v>LU2087625088</v>
      </c>
      <c r="B103" s="221" t="s">
        <v>7782</v>
      </c>
      <c r="C103" s="221">
        <v>-7.15</v>
      </c>
      <c r="D103" s="221">
        <v>18.41</v>
      </c>
      <c r="E103" s="221">
        <v>-7.87</v>
      </c>
      <c r="F103" s="221">
        <v>4.13</v>
      </c>
      <c r="G103" s="221">
        <v>9.81</v>
      </c>
      <c r="H103" s="226">
        <v>8.3000000000000007</v>
      </c>
      <c r="J103" s="221">
        <v>1.25</v>
      </c>
      <c r="K103" s="221">
        <v>19.559999999999999</v>
      </c>
      <c r="L103" s="221">
        <v>0.25</v>
      </c>
      <c r="M103" s="221">
        <v>233.2</v>
      </c>
      <c r="N103" s="221">
        <v>-16.649999999999999</v>
      </c>
      <c r="P103" s="221">
        <v>1.8</v>
      </c>
      <c r="R103" s="221" t="s">
        <v>7667</v>
      </c>
      <c r="S103" s="221">
        <v>125.17</v>
      </c>
      <c r="T103" s="221">
        <v>143.58000000000001</v>
      </c>
      <c r="U103" s="221">
        <v>1</v>
      </c>
      <c r="Y103" s="226"/>
      <c r="Z103" s="226"/>
      <c r="AA103" s="226"/>
      <c r="AB103" s="226">
        <v>6.35</v>
      </c>
      <c r="AC103" s="226">
        <v>-38.42</v>
      </c>
      <c r="AD103" s="226">
        <v>30.22</v>
      </c>
      <c r="AE103" s="226" t="s">
        <v>11377</v>
      </c>
      <c r="AF103" s="117">
        <v>43889</v>
      </c>
      <c r="AG103" s="226">
        <v>106.48</v>
      </c>
      <c r="AH103" s="226">
        <v>146.47</v>
      </c>
      <c r="AI103" s="226">
        <v>88.07</v>
      </c>
      <c r="AJ103" s="226">
        <v>133.22</v>
      </c>
      <c r="AK103" s="227"/>
      <c r="AM103" s="226"/>
      <c r="AN103" s="221" t="str">
        <f t="shared" si="5"/>
        <v>LU1534104291</v>
      </c>
      <c r="AO103" s="221" t="s">
        <v>11903</v>
      </c>
      <c r="AP103" s="226"/>
      <c r="AQ103" s="226">
        <v>71.150000000000006</v>
      </c>
      <c r="AR103" s="227">
        <v>45783</v>
      </c>
      <c r="AS103" s="221" t="s">
        <v>4457</v>
      </c>
      <c r="AX103" s="221" t="str">
        <f t="shared" si="6"/>
        <v>LU1534096844</v>
      </c>
      <c r="AY103" s="221" t="s">
        <v>10880</v>
      </c>
      <c r="AZ103" s="221" t="s">
        <v>4481</v>
      </c>
      <c r="DO103" s="227"/>
      <c r="EG103" s="227"/>
    </row>
    <row r="104" spans="1:150" s="221" customFormat="1">
      <c r="A104" s="221" t="str">
        <f t="shared" si="7"/>
        <v>LU0353189680</v>
      </c>
      <c r="B104" s="221" t="s">
        <v>10879</v>
      </c>
      <c r="C104" s="221">
        <v>-11.53</v>
      </c>
      <c r="D104" s="221">
        <v>13.88</v>
      </c>
      <c r="E104" s="221">
        <v>-10.02</v>
      </c>
      <c r="F104" s="221">
        <v>1.39</v>
      </c>
      <c r="G104" s="221">
        <v>9.1</v>
      </c>
      <c r="H104" s="226">
        <v>7.57</v>
      </c>
      <c r="I104" s="221">
        <v>10.23</v>
      </c>
      <c r="J104" s="221">
        <v>1.18</v>
      </c>
      <c r="K104" s="221">
        <v>17.93</v>
      </c>
      <c r="L104" s="221">
        <v>0.26</v>
      </c>
      <c r="M104" s="221">
        <v>233.2</v>
      </c>
      <c r="N104" s="221">
        <v>-17.73</v>
      </c>
      <c r="P104" s="221">
        <v>1.77</v>
      </c>
      <c r="Q104" s="221" t="s">
        <v>11348</v>
      </c>
      <c r="R104" s="221" t="s">
        <v>7668</v>
      </c>
      <c r="S104" s="221">
        <v>116.18</v>
      </c>
      <c r="T104" s="221">
        <v>127.08</v>
      </c>
      <c r="U104" s="221">
        <v>1</v>
      </c>
      <c r="V104" s="221">
        <v>9.15</v>
      </c>
      <c r="W104" s="221">
        <v>0.27</v>
      </c>
      <c r="X104" s="221">
        <v>23.41</v>
      </c>
      <c r="Y104" s="226">
        <v>1.38</v>
      </c>
      <c r="Z104" s="226">
        <v>34.44</v>
      </c>
      <c r="AA104" s="226">
        <v>44.89</v>
      </c>
      <c r="AB104" s="226">
        <v>8.89</v>
      </c>
      <c r="AC104" s="226">
        <v>-38.01</v>
      </c>
      <c r="AD104" s="226">
        <v>30.23</v>
      </c>
      <c r="AE104" s="226" t="s">
        <v>11377</v>
      </c>
      <c r="AF104" s="117">
        <v>39570</v>
      </c>
      <c r="AG104" s="226">
        <v>114.97</v>
      </c>
      <c r="AH104" s="226">
        <v>122.25</v>
      </c>
      <c r="AI104" s="226">
        <v>111.41</v>
      </c>
      <c r="AJ104" s="226">
        <v>124.86</v>
      </c>
      <c r="AK104" s="227"/>
      <c r="AM104" s="226"/>
      <c r="AN104" s="221" t="str">
        <f t="shared" si="5"/>
        <v>LU1534102592</v>
      </c>
      <c r="AO104" s="221" t="s">
        <v>12259</v>
      </c>
      <c r="AP104" s="226"/>
      <c r="AQ104" s="226">
        <v>75.83</v>
      </c>
      <c r="AR104" s="227">
        <v>45783</v>
      </c>
      <c r="AS104" s="221" t="s">
        <v>4458</v>
      </c>
      <c r="AX104" s="221" t="str">
        <f t="shared" si="6"/>
        <v>LU1534095879</v>
      </c>
      <c r="AY104" s="221" t="s">
        <v>11902</v>
      </c>
      <c r="AZ104" s="221" t="s">
        <v>4479</v>
      </c>
      <c r="DO104" s="227"/>
      <c r="DW104" s="227"/>
      <c r="EG104" s="227"/>
      <c r="ET104" s="227"/>
    </row>
    <row r="105" spans="1:150" s="221" customFormat="1">
      <c r="A105" s="221" t="str">
        <f t="shared" si="7"/>
        <v>LU1534096844</v>
      </c>
      <c r="B105" s="221" t="s">
        <v>10880</v>
      </c>
      <c r="C105" s="221">
        <v>1.9</v>
      </c>
      <c r="D105" s="221">
        <v>-0.74</v>
      </c>
      <c r="E105" s="221">
        <v>1.37</v>
      </c>
      <c r="F105" s="221">
        <v>1.76</v>
      </c>
      <c r="G105" s="221">
        <v>2.4300000000000002</v>
      </c>
      <c r="H105" s="226"/>
      <c r="J105" s="221">
        <v>1.3</v>
      </c>
      <c r="K105" s="221">
        <v>7.43</v>
      </c>
      <c r="L105" s="221">
        <v>0.03</v>
      </c>
      <c r="M105" s="221">
        <v>4829.8</v>
      </c>
      <c r="N105" s="221">
        <v>-11.34</v>
      </c>
      <c r="P105" s="221">
        <v>1.68</v>
      </c>
      <c r="Q105" s="221" t="s">
        <v>11348</v>
      </c>
      <c r="R105" s="221" t="s">
        <v>4481</v>
      </c>
      <c r="S105" s="221">
        <v>119.85</v>
      </c>
      <c r="T105" s="221">
        <v>117.66</v>
      </c>
      <c r="U105" s="221">
        <v>12</v>
      </c>
      <c r="Y105" s="226"/>
      <c r="Z105" s="226"/>
      <c r="AA105" s="226"/>
      <c r="AB105" s="226">
        <v>-8.17</v>
      </c>
      <c r="AC105" s="226">
        <v>-14.48</v>
      </c>
      <c r="AD105" s="226">
        <v>9.83</v>
      </c>
      <c r="AE105" s="226"/>
      <c r="AF105" s="117">
        <v>42719</v>
      </c>
      <c r="AG105" s="226">
        <v>60.82</v>
      </c>
      <c r="AH105" s="226"/>
      <c r="AI105" s="226">
        <v>-40.04</v>
      </c>
      <c r="AJ105" s="226"/>
      <c r="AK105" s="227"/>
      <c r="AM105" s="226"/>
      <c r="AN105" s="221" t="str">
        <f t="shared" si="5"/>
        <v>LU1534103723</v>
      </c>
      <c r="AO105" s="221" t="s">
        <v>6687</v>
      </c>
      <c r="AP105" s="226"/>
      <c r="AQ105" s="226">
        <v>107.1</v>
      </c>
      <c r="AR105" s="227">
        <v>45783</v>
      </c>
      <c r="AS105" s="221" t="s">
        <v>4456</v>
      </c>
      <c r="AX105" s="221" t="str">
        <f t="shared" si="6"/>
        <v>LU1534096091</v>
      </c>
      <c r="AY105" s="221" t="s">
        <v>8389</v>
      </c>
      <c r="AZ105" s="221" t="s">
        <v>4478</v>
      </c>
      <c r="DO105" s="227"/>
      <c r="EG105" s="227"/>
    </row>
    <row r="106" spans="1:150" s="221" customFormat="1">
      <c r="A106" s="221" t="str">
        <f t="shared" si="7"/>
        <v>LU1534095879</v>
      </c>
      <c r="B106" s="221" t="s">
        <v>11902</v>
      </c>
      <c r="C106" s="221">
        <v>-1.62</v>
      </c>
      <c r="D106" s="221">
        <v>0.2</v>
      </c>
      <c r="E106" s="221">
        <v>-0.72</v>
      </c>
      <c r="F106" s="221">
        <v>1.1399999999999999</v>
      </c>
      <c r="G106" s="221">
        <v>3.02</v>
      </c>
      <c r="H106" s="226">
        <v>2.69</v>
      </c>
      <c r="J106" s="221">
        <v>1.1200000000000001</v>
      </c>
      <c r="K106" s="221">
        <v>6.77</v>
      </c>
      <c r="L106" s="221">
        <v>0.01</v>
      </c>
      <c r="M106" s="221">
        <v>4829.8</v>
      </c>
      <c r="N106" s="221">
        <v>-6.75</v>
      </c>
      <c r="O106" s="221">
        <v>5.2</v>
      </c>
      <c r="P106" s="221">
        <v>1.68</v>
      </c>
      <c r="R106" s="221" t="s">
        <v>4479</v>
      </c>
      <c r="S106" s="221">
        <v>105.9</v>
      </c>
      <c r="T106" s="221">
        <v>104.19</v>
      </c>
      <c r="U106" s="221">
        <v>12</v>
      </c>
      <c r="Y106" s="226">
        <v>-6.11</v>
      </c>
      <c r="Z106" s="226">
        <v>12.22</v>
      </c>
      <c r="AA106" s="226">
        <v>0.91</v>
      </c>
      <c r="AB106" s="226">
        <v>-2.4300000000000002</v>
      </c>
      <c r="AC106" s="226">
        <v>-6.78</v>
      </c>
      <c r="AD106" s="226">
        <v>8.41</v>
      </c>
      <c r="AE106" s="226"/>
      <c r="AF106" s="117">
        <v>42720</v>
      </c>
      <c r="AG106" s="226">
        <v>59.21</v>
      </c>
      <c r="AH106" s="226">
        <v>105.92</v>
      </c>
      <c r="AI106" s="226">
        <v>93.05</v>
      </c>
      <c r="AJ106" s="226">
        <v>81.06</v>
      </c>
      <c r="AK106" s="227"/>
      <c r="AM106" s="226"/>
      <c r="AN106" s="221" t="str">
        <f t="shared" si="5"/>
        <v>LU0985489474</v>
      </c>
      <c r="AO106" s="221" t="s">
        <v>8093</v>
      </c>
      <c r="AP106" s="226"/>
      <c r="AQ106" s="226">
        <v>163.28</v>
      </c>
      <c r="AR106" s="227">
        <v>45782</v>
      </c>
      <c r="AS106" s="221" t="s">
        <v>1183</v>
      </c>
      <c r="AX106" s="221" t="str">
        <f t="shared" si="6"/>
        <v>LU1534102832</v>
      </c>
      <c r="AY106" s="221" t="s">
        <v>10881</v>
      </c>
      <c r="AZ106" s="221" t="s">
        <v>4455</v>
      </c>
      <c r="DO106" s="227"/>
      <c r="EG106" s="227"/>
    </row>
    <row r="107" spans="1:150" s="221" customFormat="1">
      <c r="A107" s="221" t="str">
        <f t="shared" si="7"/>
        <v>LU1534096091</v>
      </c>
      <c r="B107" s="651" t="s">
        <v>8389</v>
      </c>
      <c r="C107" s="221">
        <v>-1.64</v>
      </c>
      <c r="D107" s="221">
        <v>0.2</v>
      </c>
      <c r="E107" s="221">
        <v>-0.75</v>
      </c>
      <c r="F107" s="221">
        <v>1.1299999999999999</v>
      </c>
      <c r="G107" s="221">
        <v>2.91</v>
      </c>
      <c r="H107" s="221">
        <v>2.65</v>
      </c>
      <c r="J107" s="221">
        <v>1.1200000000000001</v>
      </c>
      <c r="K107" s="221">
        <v>6.78</v>
      </c>
      <c r="L107" s="221">
        <v>0</v>
      </c>
      <c r="M107" s="221">
        <v>4829.8</v>
      </c>
      <c r="N107" s="221">
        <v>-6.96</v>
      </c>
      <c r="P107" s="221">
        <v>1.68</v>
      </c>
      <c r="R107" s="221" t="s">
        <v>4478</v>
      </c>
      <c r="S107" s="221">
        <v>107.16</v>
      </c>
      <c r="T107" s="221">
        <v>103.62</v>
      </c>
      <c r="U107" s="221">
        <v>12</v>
      </c>
      <c r="Y107" s="221">
        <v>-6.08</v>
      </c>
      <c r="Z107" s="221">
        <v>12.31</v>
      </c>
      <c r="AA107" s="221">
        <v>0.82</v>
      </c>
      <c r="AB107" s="221">
        <v>-2.41</v>
      </c>
      <c r="AC107" s="221">
        <v>-7.01</v>
      </c>
      <c r="AD107" s="221">
        <v>8.33</v>
      </c>
      <c r="AF107" s="117">
        <v>42858</v>
      </c>
      <c r="AG107" s="221">
        <v>59.13</v>
      </c>
      <c r="AH107" s="221">
        <v>105.93</v>
      </c>
      <c r="AI107" s="221">
        <v>92.79</v>
      </c>
      <c r="AJ107" s="221">
        <v>81.459999999999994</v>
      </c>
      <c r="AK107" s="227"/>
      <c r="AM107" s="226"/>
      <c r="AN107" s="221" t="str">
        <f t="shared" si="5"/>
        <v>LU0878866978</v>
      </c>
      <c r="AO107" s="221" t="s">
        <v>11905</v>
      </c>
      <c r="AP107" s="226"/>
      <c r="AQ107" s="226">
        <v>108.6</v>
      </c>
      <c r="AR107" s="227">
        <v>45782</v>
      </c>
      <c r="AS107" s="221" t="s">
        <v>844</v>
      </c>
      <c r="AX107" s="221" t="str">
        <f t="shared" si="6"/>
        <v>LU1534104291</v>
      </c>
      <c r="AY107" s="221" t="s">
        <v>11903</v>
      </c>
      <c r="AZ107" s="221" t="s">
        <v>4457</v>
      </c>
      <c r="DO107" s="227"/>
      <c r="EG107" s="227"/>
    </row>
    <row r="108" spans="1:150" s="221" customFormat="1">
      <c r="A108" s="221" t="str">
        <f t="shared" si="7"/>
        <v>LU1534102832</v>
      </c>
      <c r="B108" s="651" t="s">
        <v>10881</v>
      </c>
      <c r="C108" s="221">
        <v>3.78</v>
      </c>
      <c r="D108" s="221">
        <v>-1</v>
      </c>
      <c r="E108" s="221">
        <v>2.33</v>
      </c>
      <c r="F108" s="221">
        <v>4.67</v>
      </c>
      <c r="G108" s="221">
        <v>2.1800000000000002</v>
      </c>
      <c r="H108" s="221">
        <v>0.41</v>
      </c>
      <c r="J108" s="221">
        <v>1.74</v>
      </c>
      <c r="K108" s="221">
        <v>10.99</v>
      </c>
      <c r="L108" s="221">
        <v>0.01</v>
      </c>
      <c r="M108" s="221">
        <v>1082.0999999999999</v>
      </c>
      <c r="N108" s="221">
        <v>-18.010000000000002</v>
      </c>
      <c r="P108" s="221">
        <v>1.68</v>
      </c>
      <c r="Q108" s="221" t="s">
        <v>11348</v>
      </c>
      <c r="R108" s="221" t="s">
        <v>4455</v>
      </c>
      <c r="S108" s="221">
        <v>135.75</v>
      </c>
      <c r="T108" s="221">
        <v>129.82</v>
      </c>
      <c r="U108" s="221">
        <v>12</v>
      </c>
      <c r="Y108" s="221">
        <v>-12.22</v>
      </c>
      <c r="Z108" s="221">
        <v>6.37</v>
      </c>
      <c r="AA108" s="221">
        <v>11.01</v>
      </c>
      <c r="AB108" s="221">
        <v>-9.3699999999999992</v>
      </c>
      <c r="AC108" s="221">
        <v>-24.17</v>
      </c>
      <c r="AD108" s="221">
        <v>10.93</v>
      </c>
      <c r="AE108" s="221" t="s">
        <v>11378</v>
      </c>
      <c r="AF108" s="117">
        <v>42719</v>
      </c>
      <c r="AG108" s="221">
        <v>50.82</v>
      </c>
      <c r="AH108" s="221">
        <v>175.7</v>
      </c>
      <c r="AI108" s="221">
        <v>-220.22</v>
      </c>
      <c r="AJ108" s="221">
        <v>149.91</v>
      </c>
      <c r="AK108" s="227"/>
      <c r="AM108" s="226"/>
      <c r="AN108" s="221" t="str">
        <f t="shared" si="5"/>
        <v>LU1489326972</v>
      </c>
      <c r="AO108" s="221" t="s">
        <v>11906</v>
      </c>
      <c r="AP108" s="226"/>
      <c r="AQ108" s="226">
        <v>108.41</v>
      </c>
      <c r="AR108" s="227">
        <v>45782</v>
      </c>
      <c r="AS108" s="221" t="s">
        <v>4739</v>
      </c>
      <c r="AX108" s="221" t="str">
        <f t="shared" si="6"/>
        <v>LU1534102592</v>
      </c>
      <c r="AY108" s="221" t="s">
        <v>11904</v>
      </c>
      <c r="AZ108" s="221" t="s">
        <v>4458</v>
      </c>
      <c r="DO108" s="227"/>
      <c r="EG108" s="227"/>
    </row>
    <row r="109" spans="1:150" s="221" customFormat="1">
      <c r="A109" s="221" t="str">
        <f t="shared" si="7"/>
        <v>LU1534104291</v>
      </c>
      <c r="B109" s="221" t="s">
        <v>11903</v>
      </c>
      <c r="C109" s="221">
        <v>0.25</v>
      </c>
      <c r="D109" s="221">
        <v>-0.03</v>
      </c>
      <c r="E109" s="221">
        <v>0.31</v>
      </c>
      <c r="F109" s="221">
        <v>4.1900000000000004</v>
      </c>
      <c r="G109" s="221">
        <v>2.94</v>
      </c>
      <c r="H109" s="226">
        <v>2.1800000000000002</v>
      </c>
      <c r="J109" s="221">
        <v>1.62</v>
      </c>
      <c r="K109" s="221">
        <v>9.82</v>
      </c>
      <c r="L109" s="221">
        <v>0.02</v>
      </c>
      <c r="M109" s="221">
        <v>1082.0999999999999</v>
      </c>
      <c r="N109" s="221">
        <v>-13.53</v>
      </c>
      <c r="O109" s="221">
        <v>5.05</v>
      </c>
      <c r="P109" s="221">
        <v>1.68</v>
      </c>
      <c r="R109" s="221" t="s">
        <v>4457</v>
      </c>
      <c r="S109" s="221">
        <v>135.46</v>
      </c>
      <c r="T109" s="221">
        <v>130.36000000000001</v>
      </c>
      <c r="U109" s="221">
        <v>12</v>
      </c>
      <c r="Y109" s="226">
        <v>-8.0500000000000007</v>
      </c>
      <c r="Z109" s="226">
        <v>12.56</v>
      </c>
      <c r="AA109" s="226">
        <v>5.88</v>
      </c>
      <c r="AB109" s="226">
        <v>-3.73</v>
      </c>
      <c r="AC109" s="226">
        <v>-16.96</v>
      </c>
      <c r="AD109" s="226">
        <v>9.52</v>
      </c>
      <c r="AE109" s="226" t="s">
        <v>11378</v>
      </c>
      <c r="AF109" s="117">
        <v>42719</v>
      </c>
      <c r="AG109" s="226">
        <v>113.22</v>
      </c>
      <c r="AH109" s="226">
        <v>154.75</v>
      </c>
      <c r="AI109" s="226">
        <v>28.59</v>
      </c>
      <c r="AJ109" s="226">
        <v>122.01</v>
      </c>
      <c r="AK109" s="227"/>
      <c r="AM109" s="226"/>
      <c r="AN109" s="221" t="str">
        <f t="shared" si="5"/>
        <v>LU0433182093</v>
      </c>
      <c r="AO109" s="221" t="s">
        <v>8094</v>
      </c>
      <c r="AP109" s="226"/>
      <c r="AQ109" s="226">
        <v>231.54</v>
      </c>
      <c r="AR109" s="227">
        <v>45782</v>
      </c>
      <c r="AS109" s="221" t="s">
        <v>843</v>
      </c>
      <c r="AX109" s="221" t="str">
        <f t="shared" si="6"/>
        <v>LU1534103723</v>
      </c>
      <c r="AY109" s="221" t="s">
        <v>6687</v>
      </c>
      <c r="AZ109" s="221" t="s">
        <v>4456</v>
      </c>
      <c r="DO109" s="227"/>
      <c r="EG109" s="227"/>
    </row>
    <row r="110" spans="1:150" s="221" customFormat="1">
      <c r="A110" s="221" t="str">
        <f t="shared" si="7"/>
        <v>LU1534102592</v>
      </c>
      <c r="B110" s="221" t="s">
        <v>11904</v>
      </c>
      <c r="C110" s="221">
        <v>-4.7300000000000004</v>
      </c>
      <c r="D110" s="221">
        <v>-3.92</v>
      </c>
      <c r="E110" s="221">
        <v>-2.33</v>
      </c>
      <c r="F110" s="221">
        <v>1.08</v>
      </c>
      <c r="G110" s="221">
        <v>2.16</v>
      </c>
      <c r="H110" s="226">
        <v>1.17</v>
      </c>
      <c r="J110" s="221">
        <v>1.32</v>
      </c>
      <c r="K110" s="221">
        <v>7.18</v>
      </c>
      <c r="L110" s="221">
        <v>0</v>
      </c>
      <c r="M110" s="221">
        <v>1082.0999999999999</v>
      </c>
      <c r="N110" s="221">
        <v>-11.24</v>
      </c>
      <c r="O110" s="221">
        <v>4.97</v>
      </c>
      <c r="P110" s="221">
        <v>1.68</v>
      </c>
      <c r="Q110" s="221" t="s">
        <v>11348</v>
      </c>
      <c r="R110" s="221" t="s">
        <v>4458</v>
      </c>
      <c r="S110" s="221">
        <v>134.69999999999999</v>
      </c>
      <c r="T110" s="221">
        <v>125.74</v>
      </c>
      <c r="U110" s="221">
        <v>12</v>
      </c>
      <c r="Y110" s="226">
        <v>-5.42</v>
      </c>
      <c r="Z110" s="226">
        <v>11.8</v>
      </c>
      <c r="AA110" s="226">
        <v>3.37</v>
      </c>
      <c r="AB110" s="226">
        <v>-1.85</v>
      </c>
      <c r="AC110" s="226">
        <v>-16.91</v>
      </c>
      <c r="AD110" s="226">
        <v>10.050000000000001</v>
      </c>
      <c r="AE110" s="226" t="s">
        <v>11378</v>
      </c>
      <c r="AF110" s="117">
        <v>42719</v>
      </c>
      <c r="AG110" s="226">
        <v>161.99</v>
      </c>
      <c r="AH110" s="226">
        <v>131.15</v>
      </c>
      <c r="AI110" s="226">
        <v>261.99</v>
      </c>
      <c r="AJ110" s="226">
        <v>113.03</v>
      </c>
      <c r="AK110" s="227"/>
      <c r="AM110" s="226"/>
      <c r="AN110" s="221" t="str">
        <f t="shared" si="5"/>
        <v>LU0433181954</v>
      </c>
      <c r="AO110" s="221" t="s">
        <v>8101</v>
      </c>
      <c r="AP110" s="226"/>
      <c r="AQ110" s="226">
        <v>183.41</v>
      </c>
      <c r="AR110" s="227">
        <v>45782</v>
      </c>
      <c r="AS110" s="221" t="s">
        <v>4965</v>
      </c>
      <c r="AX110" s="221" t="str">
        <f t="shared" si="6"/>
        <v>LU0985489474</v>
      </c>
      <c r="AY110" s="221" t="s">
        <v>8093</v>
      </c>
      <c r="AZ110" s="221" t="s">
        <v>1183</v>
      </c>
      <c r="DO110" s="227"/>
      <c r="EG110" s="227"/>
    </row>
    <row r="111" spans="1:150" s="221" customFormat="1">
      <c r="A111" s="221" t="str">
        <f t="shared" si="7"/>
        <v>LU1534103723</v>
      </c>
      <c r="B111" s="221" t="s">
        <v>6687</v>
      </c>
      <c r="C111" s="221">
        <v>0.22</v>
      </c>
      <c r="D111" s="221">
        <v>-7.0000000000000007E-2</v>
      </c>
      <c r="E111" s="221">
        <v>0.26</v>
      </c>
      <c r="F111" s="221">
        <v>4.1399999999999997</v>
      </c>
      <c r="G111" s="221">
        <v>2.94</v>
      </c>
      <c r="H111" s="226">
        <v>2.12</v>
      </c>
      <c r="J111" s="221">
        <v>1.62</v>
      </c>
      <c r="K111" s="221">
        <v>9.81</v>
      </c>
      <c r="L111" s="221">
        <v>0.02</v>
      </c>
      <c r="M111" s="221">
        <v>1082.0999999999999</v>
      </c>
      <c r="N111" s="221">
        <v>-13.61</v>
      </c>
      <c r="P111" s="221">
        <v>1.68</v>
      </c>
      <c r="R111" s="221" t="s">
        <v>4456</v>
      </c>
      <c r="S111" s="221">
        <v>135.47</v>
      </c>
      <c r="T111" s="221">
        <v>130.31</v>
      </c>
      <c r="U111" s="221">
        <v>12</v>
      </c>
      <c r="Y111" s="226">
        <v>-8.0299999999999994</v>
      </c>
      <c r="Z111" s="226">
        <v>12.52</v>
      </c>
      <c r="AA111" s="226">
        <v>4.5999999999999996</v>
      </c>
      <c r="AB111" s="226">
        <v>-3.72</v>
      </c>
      <c r="AC111" s="226">
        <v>-17.05</v>
      </c>
      <c r="AD111" s="226">
        <v>9.61</v>
      </c>
      <c r="AE111" s="226" t="s">
        <v>11378</v>
      </c>
      <c r="AF111" s="117">
        <v>42719</v>
      </c>
      <c r="AG111" s="226">
        <v>111.93</v>
      </c>
      <c r="AH111" s="226">
        <v>153.69999999999999</v>
      </c>
      <c r="AI111" s="226">
        <v>28.22</v>
      </c>
      <c r="AJ111" s="226">
        <v>122.09</v>
      </c>
      <c r="AK111" s="227"/>
      <c r="AM111" s="226"/>
      <c r="AN111" s="221" t="str">
        <f t="shared" si="5"/>
        <v>LU2420245917</v>
      </c>
      <c r="AO111" s="221" t="s">
        <v>10805</v>
      </c>
      <c r="AP111" s="226"/>
      <c r="AQ111" s="226">
        <v>177.39</v>
      </c>
      <c r="AR111" s="227">
        <v>45782</v>
      </c>
      <c r="AS111" s="221" t="s">
        <v>10722</v>
      </c>
      <c r="AX111" s="221" t="str">
        <f t="shared" si="6"/>
        <v>LU0878866978</v>
      </c>
      <c r="AY111" s="221" t="s">
        <v>11905</v>
      </c>
      <c r="AZ111" s="221" t="s">
        <v>844</v>
      </c>
      <c r="BA111" s="221">
        <v>-2.59</v>
      </c>
      <c r="DO111" s="227"/>
      <c r="EG111" s="227"/>
    </row>
    <row r="112" spans="1:150" s="221" customFormat="1">
      <c r="A112" s="221" t="str">
        <f t="shared" si="7"/>
        <v>LU0985489474</v>
      </c>
      <c r="B112" s="221" t="s">
        <v>8093</v>
      </c>
      <c r="C112" s="221">
        <v>4.71</v>
      </c>
      <c r="D112" s="221">
        <v>6.08</v>
      </c>
      <c r="E112" s="221">
        <v>-0.18</v>
      </c>
      <c r="F112" s="221">
        <v>7.1</v>
      </c>
      <c r="G112" s="221">
        <v>6.24</v>
      </c>
      <c r="H112" s="226">
        <v>9.08</v>
      </c>
      <c r="I112" s="221">
        <v>4.5199999999999996</v>
      </c>
      <c r="J112" s="221">
        <v>1.27</v>
      </c>
      <c r="K112" s="221">
        <v>12.97</v>
      </c>
      <c r="L112" s="221">
        <v>0.27</v>
      </c>
      <c r="M112" s="221">
        <v>8461.2000000000007</v>
      </c>
      <c r="N112" s="221">
        <v>-15.03</v>
      </c>
      <c r="P112" s="221">
        <v>2.2000000000000002</v>
      </c>
      <c r="R112" s="221" t="s">
        <v>1183</v>
      </c>
      <c r="S112" s="221">
        <v>129.59</v>
      </c>
      <c r="T112" s="221">
        <v>165.41</v>
      </c>
      <c r="U112" s="221">
        <v>12</v>
      </c>
      <c r="V112" s="221">
        <v>-2.36</v>
      </c>
      <c r="W112" s="221">
        <v>8.66</v>
      </c>
      <c r="X112" s="221">
        <v>10.67</v>
      </c>
      <c r="Y112" s="226">
        <v>-10.79</v>
      </c>
      <c r="Z112" s="226">
        <v>17.73</v>
      </c>
      <c r="AA112" s="226">
        <v>4.96</v>
      </c>
      <c r="AB112" s="226">
        <v>10.49</v>
      </c>
      <c r="AC112" s="226">
        <v>-9.31</v>
      </c>
      <c r="AD112" s="226">
        <v>10.27</v>
      </c>
      <c r="AE112" s="226" t="s">
        <v>11379</v>
      </c>
      <c r="AF112" s="117">
        <v>41654</v>
      </c>
      <c r="AG112" s="226">
        <v>194.33</v>
      </c>
      <c r="AH112" s="226">
        <v>150.96</v>
      </c>
      <c r="AI112" s="226">
        <v>132</v>
      </c>
      <c r="AJ112" s="226">
        <v>113.44</v>
      </c>
      <c r="AK112" s="227"/>
      <c r="AM112" s="226"/>
      <c r="AN112" s="221" t="str">
        <f t="shared" si="5"/>
        <v>LU2420246055</v>
      </c>
      <c r="AO112" s="221" t="s">
        <v>10806</v>
      </c>
      <c r="AP112" s="226"/>
      <c r="AQ112" s="226">
        <v>179.26</v>
      </c>
      <c r="AR112" s="227">
        <v>45782</v>
      </c>
      <c r="AS112" s="221" t="s">
        <v>10725</v>
      </c>
      <c r="AX112" s="221" t="str">
        <f t="shared" si="6"/>
        <v>LU1489326972</v>
      </c>
      <c r="AY112" s="221" t="s">
        <v>11906</v>
      </c>
      <c r="AZ112" s="221" t="s">
        <v>4739</v>
      </c>
      <c r="DO112" s="227"/>
      <c r="DW112" s="227"/>
      <c r="EG112" s="227"/>
      <c r="ET112" s="227"/>
    </row>
    <row r="113" spans="1:150" s="221" customFormat="1">
      <c r="A113" s="221" t="str">
        <f t="shared" si="7"/>
        <v>LU0878866978</v>
      </c>
      <c r="B113" s="221" t="s">
        <v>11905</v>
      </c>
      <c r="C113" s="221">
        <v>4.72</v>
      </c>
      <c r="D113" s="221">
        <v>6.09</v>
      </c>
      <c r="E113" s="221">
        <v>-0.18</v>
      </c>
      <c r="F113" s="221">
        <v>7.09</v>
      </c>
      <c r="G113" s="221">
        <v>5.87</v>
      </c>
      <c r="H113" s="226">
        <v>8.59</v>
      </c>
      <c r="I113" s="221">
        <v>4.29</v>
      </c>
      <c r="J113" s="221">
        <v>1.26</v>
      </c>
      <c r="K113" s="221">
        <v>12.97</v>
      </c>
      <c r="L113" s="221">
        <v>0.24</v>
      </c>
      <c r="M113" s="221">
        <v>8461.2000000000007</v>
      </c>
      <c r="N113" s="221">
        <v>-15.03</v>
      </c>
      <c r="O113" s="221">
        <v>4</v>
      </c>
      <c r="P113" s="221">
        <v>2.2000000000000002</v>
      </c>
      <c r="R113" s="221" t="s">
        <v>844</v>
      </c>
      <c r="S113" s="221">
        <v>129.5</v>
      </c>
      <c r="T113" s="221">
        <v>161.55000000000001</v>
      </c>
      <c r="U113" s="221">
        <v>12</v>
      </c>
      <c r="V113" s="221">
        <v>-2.27</v>
      </c>
      <c r="W113" s="221">
        <v>8.77</v>
      </c>
      <c r="X113" s="221">
        <v>10.58</v>
      </c>
      <c r="Y113" s="226">
        <v>-10.81</v>
      </c>
      <c r="Z113" s="226">
        <v>17.71</v>
      </c>
      <c r="AA113" s="226">
        <v>4.96</v>
      </c>
      <c r="AB113" s="226">
        <v>8.91</v>
      </c>
      <c r="AC113" s="226">
        <v>-9.1199999999999992</v>
      </c>
      <c r="AD113" s="226">
        <v>10.25</v>
      </c>
      <c r="AE113" s="226" t="s">
        <v>11379</v>
      </c>
      <c r="AF113" s="117">
        <v>41380</v>
      </c>
      <c r="AG113" s="226">
        <v>193.98</v>
      </c>
      <c r="AH113" s="226">
        <v>143.29</v>
      </c>
      <c r="AI113" s="226">
        <v>131.77000000000001</v>
      </c>
      <c r="AJ113" s="226">
        <v>112.06</v>
      </c>
      <c r="AK113" s="227"/>
      <c r="AM113" s="226"/>
      <c r="AN113" s="221" t="str">
        <f t="shared" si="5"/>
        <v>LU0367993317</v>
      </c>
      <c r="AO113" s="221" t="s">
        <v>6618</v>
      </c>
      <c r="AP113" s="226"/>
      <c r="AQ113" s="226">
        <v>27.13</v>
      </c>
      <c r="AR113" s="227">
        <v>45782</v>
      </c>
      <c r="AS113" s="221" t="s">
        <v>548</v>
      </c>
      <c r="AX113" s="221" t="str">
        <f t="shared" si="6"/>
        <v>LU0433182093</v>
      </c>
      <c r="AY113" s="221" t="s">
        <v>8094</v>
      </c>
      <c r="AZ113" s="221" t="s">
        <v>843</v>
      </c>
      <c r="BA113" s="221">
        <v>-2.12</v>
      </c>
      <c r="BB113" s="221">
        <v>-4.1900000000000004</v>
      </c>
      <c r="DO113" s="227"/>
      <c r="EG113" s="227"/>
    </row>
    <row r="114" spans="1:150" s="221" customFormat="1">
      <c r="A114" s="221" t="str">
        <f t="shared" si="7"/>
        <v>LU1489326972</v>
      </c>
      <c r="B114" s="221" t="s">
        <v>11906</v>
      </c>
      <c r="C114" s="221">
        <v>4.71</v>
      </c>
      <c r="D114" s="221">
        <v>6.09</v>
      </c>
      <c r="E114" s="221">
        <v>-0.19</v>
      </c>
      <c r="F114" s="221">
        <v>7.07</v>
      </c>
      <c r="G114" s="221">
        <v>6.11</v>
      </c>
      <c r="H114" s="226">
        <v>8.93</v>
      </c>
      <c r="J114" s="221">
        <v>1.27</v>
      </c>
      <c r="K114" s="221">
        <v>12.96</v>
      </c>
      <c r="L114" s="221">
        <v>0.26</v>
      </c>
      <c r="M114" s="221">
        <v>8461.2000000000007</v>
      </c>
      <c r="N114" s="221">
        <v>-15.03</v>
      </c>
      <c r="O114" s="221">
        <v>4.03</v>
      </c>
      <c r="P114" s="221">
        <v>2.2000000000000002</v>
      </c>
      <c r="R114" s="221" t="s">
        <v>4739</v>
      </c>
      <c r="S114" s="221">
        <v>129.54</v>
      </c>
      <c r="T114" s="221">
        <v>163.99</v>
      </c>
      <c r="U114" s="221">
        <v>12</v>
      </c>
      <c r="X114" s="221">
        <v>10.11</v>
      </c>
      <c r="Y114" s="226">
        <v>-10.77</v>
      </c>
      <c r="Z114" s="226">
        <v>17.75</v>
      </c>
      <c r="AA114" s="226">
        <v>4.97</v>
      </c>
      <c r="AB114" s="226">
        <v>10.050000000000001</v>
      </c>
      <c r="AC114" s="226">
        <v>-9.25</v>
      </c>
      <c r="AD114" s="226">
        <v>10.3</v>
      </c>
      <c r="AE114" s="226" t="s">
        <v>11379</v>
      </c>
      <c r="AF114" s="117">
        <v>42628</v>
      </c>
      <c r="AG114" s="226">
        <v>193.62</v>
      </c>
      <c r="AH114" s="226">
        <v>148.63999999999999</v>
      </c>
      <c r="AI114" s="226">
        <v>131.87</v>
      </c>
      <c r="AJ114" s="226">
        <v>113.08</v>
      </c>
      <c r="AK114" s="227"/>
      <c r="AM114" s="226"/>
      <c r="AN114" s="221" t="str">
        <f t="shared" si="5"/>
        <v>LU0520002626</v>
      </c>
      <c r="AO114" s="221" t="s">
        <v>6546</v>
      </c>
      <c r="AP114" s="226"/>
      <c r="AQ114" s="226">
        <v>19.62</v>
      </c>
      <c r="AR114" s="227">
        <v>45782</v>
      </c>
      <c r="AS114" s="221" t="s">
        <v>1416</v>
      </c>
      <c r="AX114" s="221" t="str">
        <f t="shared" si="6"/>
        <v>LU0433181954</v>
      </c>
      <c r="AY114" s="221" t="s">
        <v>10882</v>
      </c>
      <c r="AZ114" s="221" t="s">
        <v>4965</v>
      </c>
      <c r="DO114" s="227"/>
      <c r="EG114" s="227"/>
    </row>
    <row r="115" spans="1:150" s="221" customFormat="1">
      <c r="A115" s="221" t="str">
        <f t="shared" si="7"/>
        <v>LU0433182093</v>
      </c>
      <c r="B115" s="221" t="s">
        <v>8094</v>
      </c>
      <c r="C115" s="221">
        <v>-0.33</v>
      </c>
      <c r="D115" s="221">
        <v>2.09</v>
      </c>
      <c r="E115" s="221">
        <v>-2.5299999999999998</v>
      </c>
      <c r="F115" s="221">
        <v>4.26</v>
      </c>
      <c r="G115" s="221">
        <v>5.45</v>
      </c>
      <c r="H115" s="226">
        <v>8.1300000000000008</v>
      </c>
      <c r="I115" s="221">
        <v>5.13</v>
      </c>
      <c r="J115" s="221">
        <v>0.98</v>
      </c>
      <c r="K115" s="221">
        <v>9.5299999999999994</v>
      </c>
      <c r="L115" s="221">
        <v>0.33</v>
      </c>
      <c r="M115" s="221">
        <v>8461.2000000000007</v>
      </c>
      <c r="N115" s="221">
        <v>-10.85</v>
      </c>
      <c r="P115" s="221">
        <v>2.2000000000000002</v>
      </c>
      <c r="Q115" s="221" t="s">
        <v>11348</v>
      </c>
      <c r="R115" s="221" t="s">
        <v>843</v>
      </c>
      <c r="S115" s="221">
        <v>95.64</v>
      </c>
      <c r="T115" s="221">
        <v>117.09</v>
      </c>
      <c r="U115" s="221">
        <v>12</v>
      </c>
      <c r="V115" s="221">
        <v>4.1100000000000003</v>
      </c>
      <c r="W115" s="221">
        <v>10.95</v>
      </c>
      <c r="X115" s="221">
        <v>2.97</v>
      </c>
      <c r="Y115" s="226">
        <v>-8.0299999999999994</v>
      </c>
      <c r="Z115" s="226">
        <v>17.010000000000002</v>
      </c>
      <c r="AA115" s="226">
        <v>4.2300000000000004</v>
      </c>
      <c r="AB115" s="226">
        <v>12.52</v>
      </c>
      <c r="AC115" s="226">
        <v>-8.98</v>
      </c>
      <c r="AD115" s="226">
        <v>10.3</v>
      </c>
      <c r="AE115" s="226" t="s">
        <v>11379</v>
      </c>
      <c r="AF115" s="117">
        <v>40365</v>
      </c>
      <c r="AG115" s="226">
        <v>130.9</v>
      </c>
      <c r="AH115" s="226">
        <v>103.78</v>
      </c>
      <c r="AI115" s="226">
        <v>86.85</v>
      </c>
      <c r="AJ115" s="226">
        <v>84.47</v>
      </c>
      <c r="AK115" s="227"/>
      <c r="AM115" s="226"/>
      <c r="AN115" s="221" t="str">
        <f t="shared" si="5"/>
        <v>LU0752094010</v>
      </c>
      <c r="AO115" s="221" t="s">
        <v>12260</v>
      </c>
      <c r="AP115" s="226"/>
      <c r="AQ115" s="226">
        <v>7.89</v>
      </c>
      <c r="AR115" s="227">
        <v>45782</v>
      </c>
      <c r="AS115" s="221" t="s">
        <v>1195</v>
      </c>
      <c r="AX115" s="221" t="str">
        <f t="shared" si="6"/>
        <v>LU2420245917</v>
      </c>
      <c r="AY115" s="221" t="s">
        <v>10805</v>
      </c>
      <c r="AZ115" s="221" t="s">
        <v>10722</v>
      </c>
      <c r="DO115" s="227"/>
      <c r="DW115" s="227"/>
      <c r="EG115" s="227"/>
      <c r="ET115" s="227"/>
    </row>
    <row r="116" spans="1:150" s="221" customFormat="1">
      <c r="A116" s="221" t="str">
        <f t="shared" si="7"/>
        <v>LU0433181954</v>
      </c>
      <c r="B116" s="221" t="s">
        <v>10882</v>
      </c>
      <c r="C116" s="221">
        <v>-0.33</v>
      </c>
      <c r="D116" s="221">
        <v>2.08</v>
      </c>
      <c r="E116" s="221">
        <v>-2.5499999999999998</v>
      </c>
      <c r="F116" s="221">
        <v>4.24</v>
      </c>
      <c r="G116" s="221">
        <v>5.44</v>
      </c>
      <c r="H116" s="226">
        <v>8.09</v>
      </c>
      <c r="I116" s="221">
        <v>5.0999999999999996</v>
      </c>
      <c r="J116" s="221">
        <v>0.98</v>
      </c>
      <c r="K116" s="221">
        <v>9.5299999999999994</v>
      </c>
      <c r="L116" s="221">
        <v>0.33</v>
      </c>
      <c r="M116" s="221">
        <v>8461.2000000000007</v>
      </c>
      <c r="N116" s="221">
        <v>-10.85</v>
      </c>
      <c r="P116" s="221">
        <v>2.2000000000000002</v>
      </c>
      <c r="Q116" s="221" t="s">
        <v>11348</v>
      </c>
      <c r="R116" s="221" t="s">
        <v>4965</v>
      </c>
      <c r="S116" s="221">
        <v>95.61</v>
      </c>
      <c r="T116" s="221">
        <v>117.01</v>
      </c>
      <c r="U116" s="221">
        <v>12</v>
      </c>
      <c r="V116" s="221">
        <v>4.1100000000000003</v>
      </c>
      <c r="W116" s="221">
        <v>10.96</v>
      </c>
      <c r="X116" s="221">
        <v>2.88</v>
      </c>
      <c r="Y116" s="226">
        <v>-8.0399999999999991</v>
      </c>
      <c r="Z116" s="226">
        <v>17.02</v>
      </c>
      <c r="AA116" s="226">
        <v>4.2300000000000004</v>
      </c>
      <c r="AB116" s="226">
        <v>12.34</v>
      </c>
      <c r="AC116" s="226">
        <v>-8.98</v>
      </c>
      <c r="AD116" s="226">
        <v>10.29</v>
      </c>
      <c r="AE116" s="226" t="s">
        <v>11379</v>
      </c>
      <c r="AF116" s="117">
        <v>35289</v>
      </c>
      <c r="AG116" s="226">
        <v>130.65</v>
      </c>
      <c r="AH116" s="226">
        <v>103.13</v>
      </c>
      <c r="AI116" s="226">
        <v>86.61</v>
      </c>
      <c r="AJ116" s="226">
        <v>84.2</v>
      </c>
      <c r="AK116" s="227"/>
      <c r="AM116" s="226"/>
      <c r="AN116" s="221" t="str">
        <f t="shared" si="5"/>
        <v>LU0520002972</v>
      </c>
      <c r="AO116" s="221" t="s">
        <v>11908</v>
      </c>
      <c r="AP116" s="226"/>
      <c r="AQ116" s="226">
        <v>7.7</v>
      </c>
      <c r="AR116" s="227">
        <v>45782</v>
      </c>
      <c r="AS116" s="221" t="s">
        <v>587</v>
      </c>
      <c r="AX116" s="221" t="str">
        <f t="shared" si="6"/>
        <v>LU2420246055</v>
      </c>
      <c r="AY116" s="221" t="s">
        <v>10806</v>
      </c>
      <c r="AZ116" s="221" t="s">
        <v>10725</v>
      </c>
      <c r="DO116" s="227"/>
      <c r="EG116" s="227"/>
    </row>
    <row r="117" spans="1:150" s="221" customFormat="1">
      <c r="A117" s="221" t="str">
        <f t="shared" si="7"/>
        <v>LU2420245917</v>
      </c>
      <c r="B117" s="221" t="s">
        <v>10805</v>
      </c>
      <c r="C117" s="221">
        <v>-5.07</v>
      </c>
      <c r="D117" s="221">
        <v>7.13</v>
      </c>
      <c r="E117" s="221">
        <v>-3.89</v>
      </c>
      <c r="F117" s="221">
        <v>5.8</v>
      </c>
      <c r="G117" s="221">
        <v>9.39</v>
      </c>
      <c r="H117" s="226"/>
      <c r="J117" s="221">
        <v>1.06</v>
      </c>
      <c r="K117" s="221">
        <v>13.32</v>
      </c>
      <c r="L117" s="221">
        <v>0.49</v>
      </c>
      <c r="M117" s="221">
        <v>6491</v>
      </c>
      <c r="N117" s="221">
        <v>-10.94</v>
      </c>
      <c r="P117" s="221">
        <v>0.1</v>
      </c>
      <c r="Q117" s="221" t="s">
        <v>11380</v>
      </c>
      <c r="R117" s="221" t="s">
        <v>10722</v>
      </c>
      <c r="S117" s="221">
        <v>95.88</v>
      </c>
      <c r="T117" s="221">
        <v>132.16999999999999</v>
      </c>
      <c r="U117" s="221">
        <v>1</v>
      </c>
      <c r="Y117" s="226"/>
      <c r="Z117" s="226"/>
      <c r="AA117" s="226"/>
      <c r="AB117" s="226"/>
      <c r="AC117" s="226"/>
      <c r="AD117" s="226">
        <v>21.89</v>
      </c>
      <c r="AE117" s="226" t="s">
        <v>11379</v>
      </c>
      <c r="AF117" s="117"/>
      <c r="AG117" s="226">
        <v>146.09</v>
      </c>
      <c r="AH117" s="226"/>
      <c r="AI117" s="226">
        <v>91.73</v>
      </c>
      <c r="AJ117" s="226"/>
      <c r="AK117" s="227"/>
      <c r="AM117" s="226"/>
      <c r="AN117" s="221" t="str">
        <f t="shared" si="5"/>
        <v>LU1074209328</v>
      </c>
      <c r="AO117" s="221" t="s">
        <v>8532</v>
      </c>
      <c r="AP117" s="226"/>
      <c r="AQ117" s="226">
        <v>12.08</v>
      </c>
      <c r="AR117" s="227">
        <v>45782</v>
      </c>
      <c r="AS117" s="221" t="s">
        <v>3938</v>
      </c>
      <c r="AX117" s="221" t="str">
        <f t="shared" si="6"/>
        <v>LU0367993317</v>
      </c>
      <c r="AY117" s="221" t="s">
        <v>10883</v>
      </c>
      <c r="AZ117" s="221" t="s">
        <v>548</v>
      </c>
      <c r="BA117" s="221">
        <v>-2.81</v>
      </c>
      <c r="BB117" s="221">
        <v>-4.41</v>
      </c>
      <c r="DO117" s="227"/>
      <c r="DW117" s="227"/>
      <c r="EG117" s="227"/>
      <c r="ET117" s="227"/>
    </row>
    <row r="118" spans="1:150" s="221" customFormat="1">
      <c r="A118" s="221" t="str">
        <f t="shared" si="7"/>
        <v>LU2420246055</v>
      </c>
      <c r="B118" s="221" t="s">
        <v>10806</v>
      </c>
      <c r="C118" s="221">
        <v>-8.9499999999999993</v>
      </c>
      <c r="D118" s="221">
        <v>7.32</v>
      </c>
      <c r="E118" s="221">
        <v>-7.29</v>
      </c>
      <c r="F118" s="221">
        <v>5.35</v>
      </c>
      <c r="G118" s="221">
        <v>10.02</v>
      </c>
      <c r="H118" s="226"/>
      <c r="J118" s="221">
        <v>1.02</v>
      </c>
      <c r="K118" s="221">
        <v>14.69</v>
      </c>
      <c r="L118" s="221">
        <v>0.5</v>
      </c>
      <c r="M118" s="221">
        <v>704.5</v>
      </c>
      <c r="N118" s="221">
        <v>-11.23</v>
      </c>
      <c r="P118" s="221">
        <v>0.05</v>
      </c>
      <c r="Q118" s="221" t="s">
        <v>11357</v>
      </c>
      <c r="R118" s="221" t="s">
        <v>10725</v>
      </c>
      <c r="S118" s="221">
        <v>96.84</v>
      </c>
      <c r="T118" s="221">
        <v>111.99</v>
      </c>
      <c r="U118" s="221">
        <v>1</v>
      </c>
      <c r="Y118" s="226"/>
      <c r="Z118" s="226"/>
      <c r="AA118" s="226"/>
      <c r="AB118" s="226"/>
      <c r="AC118" s="226"/>
      <c r="AD118" s="226">
        <v>25.24</v>
      </c>
      <c r="AE118" s="226" t="s">
        <v>11381</v>
      </c>
      <c r="AF118" s="117">
        <v>44628</v>
      </c>
      <c r="AG118" s="226">
        <v>116.58</v>
      </c>
      <c r="AH118" s="226"/>
      <c r="AI118" s="226">
        <v>88.23</v>
      </c>
      <c r="AJ118" s="226"/>
      <c r="AK118" s="227"/>
      <c r="AM118" s="226"/>
      <c r="AN118" s="221" t="str">
        <f t="shared" si="5"/>
        <v>LU1206712785</v>
      </c>
      <c r="AO118" s="221" t="s">
        <v>8213</v>
      </c>
      <c r="AP118" s="226"/>
      <c r="AQ118" s="226">
        <v>12.53</v>
      </c>
      <c r="AR118" s="227">
        <v>45782</v>
      </c>
      <c r="AS118" s="221" t="s">
        <v>2157</v>
      </c>
      <c r="AX118" s="221" t="str">
        <f t="shared" si="6"/>
        <v>LU0520002626</v>
      </c>
      <c r="AY118" s="221" t="s">
        <v>6546</v>
      </c>
      <c r="AZ118" s="221" t="s">
        <v>1416</v>
      </c>
      <c r="BA118" s="221">
        <v>-3.07</v>
      </c>
      <c r="BB118" s="221">
        <v>-4.32</v>
      </c>
      <c r="DO118" s="227"/>
      <c r="DW118" s="227"/>
      <c r="EG118" s="227"/>
      <c r="ET118" s="227"/>
    </row>
    <row r="119" spans="1:150" s="221" customFormat="1">
      <c r="A119" s="221" t="str">
        <f t="shared" si="7"/>
        <v>LU0367993317</v>
      </c>
      <c r="B119" s="221" t="s">
        <v>10883</v>
      </c>
      <c r="C119" s="221">
        <v>-4.49</v>
      </c>
      <c r="D119" s="221">
        <v>-2.48</v>
      </c>
      <c r="E119" s="221">
        <v>-1.7</v>
      </c>
      <c r="F119" s="221">
        <v>1.99</v>
      </c>
      <c r="G119" s="221">
        <v>3.52</v>
      </c>
      <c r="H119" s="226">
        <v>3.01</v>
      </c>
      <c r="I119" s="221">
        <v>3.29</v>
      </c>
      <c r="J119" s="221">
        <v>1.22</v>
      </c>
      <c r="K119" s="221">
        <v>6.23</v>
      </c>
      <c r="L119" s="221">
        <v>0.16</v>
      </c>
      <c r="M119" s="221">
        <v>4205.3999999999996</v>
      </c>
      <c r="N119" s="221">
        <v>-6.36</v>
      </c>
      <c r="P119" s="221">
        <v>1.86</v>
      </c>
      <c r="Q119" s="221" t="s">
        <v>11348</v>
      </c>
      <c r="R119" s="221" t="s">
        <v>548</v>
      </c>
      <c r="S119" s="221">
        <v>142.94999999999999</v>
      </c>
      <c r="T119" s="221">
        <v>126.21</v>
      </c>
      <c r="U119" s="221">
        <v>12</v>
      </c>
      <c r="V119" s="221">
        <v>6.77</v>
      </c>
      <c r="W119" s="221">
        <v>11.87</v>
      </c>
      <c r="X119" s="221">
        <v>-2.2799999999999998</v>
      </c>
      <c r="Y119" s="226">
        <v>-1.1499999999999999</v>
      </c>
      <c r="Z119" s="226">
        <v>12.58</v>
      </c>
      <c r="AA119" s="226">
        <v>0.92</v>
      </c>
      <c r="AB119" s="226">
        <v>5.46</v>
      </c>
      <c r="AC119" s="226">
        <v>-11.37</v>
      </c>
      <c r="AD119" s="226">
        <v>9.8800000000000008</v>
      </c>
      <c r="AE119" s="226" t="s">
        <v>11382</v>
      </c>
      <c r="AF119" s="117">
        <v>39713</v>
      </c>
      <c r="AG119" s="226">
        <v>141.87</v>
      </c>
      <c r="AH119" s="226">
        <v>118.24</v>
      </c>
      <c r="AI119" s="226">
        <v>287.64999999999998</v>
      </c>
      <c r="AJ119" s="226">
        <v>126.86</v>
      </c>
      <c r="AK119" s="227"/>
      <c r="AM119" s="226"/>
      <c r="AN119" s="221" t="str">
        <f t="shared" si="5"/>
        <v>LU1206713676</v>
      </c>
      <c r="AO119" s="221" t="s">
        <v>8217</v>
      </c>
      <c r="AP119" s="226"/>
      <c r="AQ119" s="226">
        <v>13.25</v>
      </c>
      <c r="AR119" s="227">
        <v>45782</v>
      </c>
      <c r="AS119" s="221" t="s">
        <v>2158</v>
      </c>
      <c r="AX119" s="221" t="str">
        <f t="shared" si="6"/>
        <v>LU0752094010</v>
      </c>
      <c r="AY119" s="221" t="s">
        <v>11907</v>
      </c>
      <c r="AZ119" s="221" t="s">
        <v>1195</v>
      </c>
      <c r="BA119" s="221">
        <v>-2.81</v>
      </c>
      <c r="DO119" s="227"/>
      <c r="DW119" s="227"/>
      <c r="EG119" s="227"/>
      <c r="ET119" s="227"/>
    </row>
    <row r="120" spans="1:150" s="221" customFormat="1">
      <c r="A120" s="221" t="str">
        <f t="shared" si="7"/>
        <v>LU0520002626</v>
      </c>
      <c r="B120" s="221" t="s">
        <v>6546</v>
      </c>
      <c r="C120" s="221">
        <v>0.47</v>
      </c>
      <c r="D120" s="221">
        <v>1.41</v>
      </c>
      <c r="E120" s="221">
        <v>0.89</v>
      </c>
      <c r="F120" s="221">
        <v>5.05</v>
      </c>
      <c r="G120" s="221">
        <v>4.4400000000000004</v>
      </c>
      <c r="H120" s="226">
        <v>4.04</v>
      </c>
      <c r="I120" s="221">
        <v>2.87</v>
      </c>
      <c r="J120" s="221">
        <v>1.17</v>
      </c>
      <c r="K120" s="221">
        <v>7.14</v>
      </c>
      <c r="L120" s="221">
        <v>0.19</v>
      </c>
      <c r="M120" s="221">
        <v>4205.3999999999996</v>
      </c>
      <c r="N120" s="221">
        <v>-8.2899999999999991</v>
      </c>
      <c r="R120" s="221" t="s">
        <v>1416</v>
      </c>
      <c r="S120" s="221">
        <v>106.52</v>
      </c>
      <c r="T120" s="221">
        <v>106.03</v>
      </c>
      <c r="U120" s="221">
        <v>12</v>
      </c>
      <c r="V120" s="221">
        <v>0.53</v>
      </c>
      <c r="W120" s="221">
        <v>10.14</v>
      </c>
      <c r="X120" s="221">
        <v>5.16</v>
      </c>
      <c r="Y120" s="226">
        <v>-3.91</v>
      </c>
      <c r="Z120" s="226">
        <v>13.2</v>
      </c>
      <c r="AA120" s="226">
        <v>1.73</v>
      </c>
      <c r="AB120" s="226">
        <v>3.36</v>
      </c>
      <c r="AC120" s="226">
        <v>-11.36</v>
      </c>
      <c r="AD120" s="226">
        <v>9.8800000000000008</v>
      </c>
      <c r="AE120" s="226" t="s">
        <v>11382</v>
      </c>
      <c r="AF120" s="117">
        <v>40359</v>
      </c>
      <c r="AG120" s="226">
        <v>75.16</v>
      </c>
      <c r="AH120" s="226">
        <v>109.32</v>
      </c>
      <c r="AI120" s="226">
        <v>-32.21</v>
      </c>
      <c r="AJ120" s="226">
        <v>104.05</v>
      </c>
      <c r="AK120" s="227"/>
      <c r="AM120" s="226"/>
      <c r="AN120" s="221" t="str">
        <f t="shared" si="5"/>
        <v>LU2041044178</v>
      </c>
      <c r="AO120" s="221" t="s">
        <v>9154</v>
      </c>
      <c r="AP120" s="226"/>
      <c r="AQ120" s="226">
        <v>11.78</v>
      </c>
      <c r="AR120" s="227">
        <v>45783</v>
      </c>
      <c r="AS120" s="221" t="s">
        <v>9143</v>
      </c>
      <c r="AX120" s="221" t="str">
        <f t="shared" si="6"/>
        <v>LU0520002972</v>
      </c>
      <c r="AY120" s="221" t="s">
        <v>11908</v>
      </c>
      <c r="AZ120" s="221" t="s">
        <v>587</v>
      </c>
      <c r="BA120" s="221">
        <v>-3.07</v>
      </c>
      <c r="BB120" s="221">
        <v>-4.32</v>
      </c>
      <c r="DO120" s="227"/>
      <c r="EG120" s="227"/>
    </row>
    <row r="121" spans="1:150" s="221" customFormat="1">
      <c r="A121" s="221" t="str">
        <f t="shared" si="7"/>
        <v>LU0752094010</v>
      </c>
      <c r="B121" s="221" t="s">
        <v>11907</v>
      </c>
      <c r="C121" s="221">
        <v>-4.49</v>
      </c>
      <c r="D121" s="221">
        <v>-2.48</v>
      </c>
      <c r="E121" s="221">
        <v>-1.71</v>
      </c>
      <c r="F121" s="221">
        <v>1.98</v>
      </c>
      <c r="G121" s="221">
        <v>3.36</v>
      </c>
      <c r="H121" s="226">
        <v>2.92</v>
      </c>
      <c r="I121" s="221">
        <v>3.24</v>
      </c>
      <c r="J121" s="221">
        <v>1.21</v>
      </c>
      <c r="K121" s="221">
        <v>6.19</v>
      </c>
      <c r="L121" s="221">
        <v>0.13</v>
      </c>
      <c r="M121" s="221">
        <v>4205.3999999999996</v>
      </c>
      <c r="N121" s="221">
        <v>-6.36</v>
      </c>
      <c r="O121" s="221">
        <v>6.59</v>
      </c>
      <c r="Q121" s="221" t="s">
        <v>11348</v>
      </c>
      <c r="R121" s="221" t="s">
        <v>1195</v>
      </c>
      <c r="S121" s="221">
        <v>142.97</v>
      </c>
      <c r="T121" s="221">
        <v>123.98</v>
      </c>
      <c r="U121" s="221">
        <v>12</v>
      </c>
      <c r="V121" s="221">
        <v>6.76</v>
      </c>
      <c r="W121" s="221">
        <v>11.87</v>
      </c>
      <c r="X121" s="221">
        <v>-2.2799999999999998</v>
      </c>
      <c r="Y121" s="226">
        <v>-1.1499999999999999</v>
      </c>
      <c r="Z121" s="226">
        <v>12.58</v>
      </c>
      <c r="AA121" s="226">
        <v>0.92</v>
      </c>
      <c r="AB121" s="226">
        <v>5.45</v>
      </c>
      <c r="AC121" s="226">
        <v>-11.37</v>
      </c>
      <c r="AD121" s="226">
        <v>9.39</v>
      </c>
      <c r="AE121" s="226" t="s">
        <v>11382</v>
      </c>
      <c r="AF121" s="117">
        <v>40976</v>
      </c>
      <c r="AG121" s="226">
        <v>141.80000000000001</v>
      </c>
      <c r="AH121" s="226">
        <v>116.74</v>
      </c>
      <c r="AI121" s="226">
        <v>287.68</v>
      </c>
      <c r="AJ121" s="226">
        <v>126.88</v>
      </c>
      <c r="AK121" s="227"/>
      <c r="AM121" s="226"/>
      <c r="AN121" s="221" t="str">
        <f t="shared" si="5"/>
        <v>LU2092937221</v>
      </c>
      <c r="AO121" s="221" t="s">
        <v>9155</v>
      </c>
      <c r="AP121" s="226"/>
      <c r="AQ121" s="226">
        <v>11.59</v>
      </c>
      <c r="AR121" s="227">
        <v>45783</v>
      </c>
      <c r="AS121" s="221" t="s">
        <v>9138</v>
      </c>
      <c r="AX121" s="221" t="str">
        <f t="shared" si="6"/>
        <v>LU1074209328</v>
      </c>
      <c r="AY121" s="221" t="s">
        <v>10884</v>
      </c>
      <c r="AZ121" s="221" t="s">
        <v>3938</v>
      </c>
      <c r="DO121" s="227"/>
      <c r="EG121" s="227"/>
    </row>
    <row r="122" spans="1:150" s="221" customFormat="1">
      <c r="A122" s="221" t="str">
        <f t="shared" si="7"/>
        <v>LU0520002972</v>
      </c>
      <c r="B122" s="221" t="s">
        <v>11908</v>
      </c>
      <c r="C122" s="221">
        <v>0.39</v>
      </c>
      <c r="D122" s="221">
        <v>1.34</v>
      </c>
      <c r="E122" s="221">
        <v>0.8</v>
      </c>
      <c r="F122" s="221">
        <v>4.38</v>
      </c>
      <c r="G122" s="221">
        <v>3.61</v>
      </c>
      <c r="H122" s="226">
        <v>3.55</v>
      </c>
      <c r="I122" s="221">
        <v>2.62</v>
      </c>
      <c r="J122" s="221">
        <v>1.1299999999999999</v>
      </c>
      <c r="K122" s="221">
        <v>7.07</v>
      </c>
      <c r="L122" s="221">
        <v>0.08</v>
      </c>
      <c r="M122" s="221">
        <v>4205.3999999999996</v>
      </c>
      <c r="N122" s="221">
        <v>-8.3000000000000007</v>
      </c>
      <c r="O122" s="221">
        <v>6.17</v>
      </c>
      <c r="R122" s="221" t="s">
        <v>587</v>
      </c>
      <c r="S122" s="221">
        <v>108.59</v>
      </c>
      <c r="T122" s="221">
        <v>96.45</v>
      </c>
      <c r="U122" s="221">
        <v>12</v>
      </c>
      <c r="V122" s="221">
        <v>0.51</v>
      </c>
      <c r="W122" s="221">
        <v>10.15</v>
      </c>
      <c r="X122" s="221">
        <v>5.15</v>
      </c>
      <c r="Y122" s="226">
        <v>-3.93</v>
      </c>
      <c r="Z122" s="226">
        <v>13.19</v>
      </c>
      <c r="AA122" s="226">
        <v>1.72</v>
      </c>
      <c r="AB122" s="226">
        <v>3.37</v>
      </c>
      <c r="AC122" s="226">
        <v>-11.36</v>
      </c>
      <c r="AD122" s="226">
        <v>8.57</v>
      </c>
      <c r="AE122" s="226" t="s">
        <v>11382</v>
      </c>
      <c r="AF122" s="117">
        <v>40359</v>
      </c>
      <c r="AG122" s="226">
        <v>66.34</v>
      </c>
      <c r="AH122" s="226">
        <v>102.85</v>
      </c>
      <c r="AI122" s="226">
        <v>-29.86</v>
      </c>
      <c r="AJ122" s="226">
        <v>105.25</v>
      </c>
      <c r="AK122" s="227"/>
      <c r="AM122" s="226"/>
      <c r="AN122" s="221" t="str">
        <f t="shared" si="5"/>
        <v>LU2041044095</v>
      </c>
      <c r="AO122" s="221" t="s">
        <v>9156</v>
      </c>
      <c r="AP122" s="226"/>
      <c r="AQ122" s="226">
        <v>13.37</v>
      </c>
      <c r="AR122" s="227">
        <v>45783</v>
      </c>
      <c r="AS122" s="221" t="s">
        <v>9139</v>
      </c>
      <c r="AX122" s="221" t="str">
        <f t="shared" si="6"/>
        <v>LU1206712785</v>
      </c>
      <c r="AY122" s="221" t="s">
        <v>8213</v>
      </c>
      <c r="AZ122" s="221" t="s">
        <v>2157</v>
      </c>
      <c r="DO122" s="227"/>
      <c r="DW122" s="227"/>
      <c r="EG122" s="227"/>
      <c r="ET122" s="227"/>
    </row>
    <row r="123" spans="1:150" s="221" customFormat="1">
      <c r="A123" s="221" t="str">
        <f t="shared" si="7"/>
        <v>LU1074209328</v>
      </c>
      <c r="B123" s="221" t="s">
        <v>10884</v>
      </c>
      <c r="C123" s="221">
        <v>8.26</v>
      </c>
      <c r="D123" s="221">
        <v>-0.28000000000000003</v>
      </c>
      <c r="E123" s="221">
        <v>6.61</v>
      </c>
      <c r="F123" s="221">
        <v>3.96</v>
      </c>
      <c r="G123" s="221">
        <v>4.1900000000000004</v>
      </c>
      <c r="H123" s="226">
        <v>2.95</v>
      </c>
      <c r="I123" s="221">
        <v>0.96</v>
      </c>
      <c r="J123" s="221">
        <v>1.21</v>
      </c>
      <c r="K123" s="221">
        <v>6.78</v>
      </c>
      <c r="L123" s="221">
        <v>0.37</v>
      </c>
      <c r="M123" s="221">
        <v>924.2</v>
      </c>
      <c r="N123" s="221">
        <v>-8</v>
      </c>
      <c r="R123" s="221" t="s">
        <v>3938</v>
      </c>
      <c r="S123" s="221">
        <v>50.79</v>
      </c>
      <c r="T123" s="221">
        <v>118.85</v>
      </c>
      <c r="U123" s="221">
        <v>4</v>
      </c>
      <c r="V123" s="221">
        <v>-0.73</v>
      </c>
      <c r="W123" s="221">
        <v>-1.44</v>
      </c>
      <c r="X123" s="221">
        <v>1.48</v>
      </c>
      <c r="Y123" s="226">
        <v>-10.48</v>
      </c>
      <c r="Z123" s="226">
        <v>4.6399999999999997</v>
      </c>
      <c r="AA123" s="226">
        <v>9</v>
      </c>
      <c r="AB123" s="226">
        <v>-4.75</v>
      </c>
      <c r="AC123" s="226">
        <v>-3.59</v>
      </c>
      <c r="AD123" s="226">
        <v>6.01</v>
      </c>
      <c r="AE123" s="226" t="s">
        <v>11728</v>
      </c>
      <c r="AF123" s="117">
        <v>41821</v>
      </c>
      <c r="AG123" s="226">
        <v>147.22</v>
      </c>
      <c r="AH123" s="226">
        <v>129.71</v>
      </c>
      <c r="AI123" s="226">
        <v>186.25</v>
      </c>
      <c r="AJ123" s="226">
        <v>102.57</v>
      </c>
      <c r="AK123" s="227"/>
      <c r="AM123" s="226"/>
      <c r="AN123" s="221" t="str">
        <f t="shared" si="5"/>
        <v>LU1861220207</v>
      </c>
      <c r="AO123" s="221" t="s">
        <v>7384</v>
      </c>
      <c r="AP123" s="226"/>
      <c r="AQ123" s="226">
        <v>11.06</v>
      </c>
      <c r="AR123" s="227">
        <v>45783</v>
      </c>
      <c r="AS123" s="221" t="s">
        <v>6416</v>
      </c>
      <c r="AX123" s="221" t="str">
        <f t="shared" si="6"/>
        <v>LU1206713676</v>
      </c>
      <c r="AY123" s="221" t="s">
        <v>10885</v>
      </c>
      <c r="AZ123" s="221" t="s">
        <v>2158</v>
      </c>
      <c r="DO123" s="227"/>
      <c r="EG123" s="227"/>
    </row>
    <row r="124" spans="1:150" s="221" customFormat="1">
      <c r="A124" s="221" t="str">
        <f t="shared" si="7"/>
        <v>LU1206712785</v>
      </c>
      <c r="B124" s="221" t="s">
        <v>8213</v>
      </c>
      <c r="C124" s="221">
        <v>4.66</v>
      </c>
      <c r="D124" s="221">
        <v>0.71</v>
      </c>
      <c r="E124" s="221">
        <v>4.51</v>
      </c>
      <c r="F124" s="221">
        <v>3.51</v>
      </c>
      <c r="G124" s="221">
        <v>4.92</v>
      </c>
      <c r="H124" s="226">
        <v>4.6900000000000004</v>
      </c>
      <c r="J124" s="221">
        <v>0.53</v>
      </c>
      <c r="K124" s="221">
        <v>4.5599999999999996</v>
      </c>
      <c r="L124" s="221">
        <v>0.55000000000000004</v>
      </c>
      <c r="M124" s="221">
        <v>924.2</v>
      </c>
      <c r="N124" s="221">
        <v>-4.33</v>
      </c>
      <c r="R124" s="221" t="s">
        <v>2157</v>
      </c>
      <c r="S124" s="221">
        <v>-42.34</v>
      </c>
      <c r="T124" s="221">
        <v>56.41</v>
      </c>
      <c r="U124" s="221">
        <v>4</v>
      </c>
      <c r="X124" s="221">
        <v>-2.23</v>
      </c>
      <c r="Y124" s="226">
        <v>-5.95</v>
      </c>
      <c r="Z124" s="226">
        <v>10.47</v>
      </c>
      <c r="AA124" s="226">
        <v>2.65</v>
      </c>
      <c r="AB124" s="226">
        <v>1.21</v>
      </c>
      <c r="AC124" s="226">
        <v>5.31</v>
      </c>
      <c r="AD124" s="226">
        <v>4.7</v>
      </c>
      <c r="AE124" s="226" t="s">
        <v>11728</v>
      </c>
      <c r="AF124" s="117">
        <v>42374</v>
      </c>
      <c r="AG124" s="226">
        <v>65.03</v>
      </c>
      <c r="AH124" s="226">
        <v>61.9</v>
      </c>
      <c r="AI124" s="226">
        <v>-23.75</v>
      </c>
      <c r="AJ124" s="226">
        <v>-10.01</v>
      </c>
      <c r="AK124" s="227"/>
      <c r="AM124" s="226"/>
      <c r="AN124" s="221" t="str">
        <f t="shared" si="5"/>
        <v>LU1861217088</v>
      </c>
      <c r="AO124" s="221" t="s">
        <v>7386</v>
      </c>
      <c r="AP124" s="226"/>
      <c r="AQ124" s="226">
        <v>12.18</v>
      </c>
      <c r="AR124" s="227">
        <v>45783</v>
      </c>
      <c r="AS124" s="221" t="s">
        <v>6417</v>
      </c>
      <c r="AX124" s="221" t="str">
        <f t="shared" si="6"/>
        <v>LU2041044178</v>
      </c>
      <c r="AY124" s="221" t="s">
        <v>10886</v>
      </c>
      <c r="AZ124" s="221" t="s">
        <v>9143</v>
      </c>
      <c r="DO124" s="227"/>
      <c r="EG124" s="227"/>
    </row>
    <row r="125" spans="1:150" s="221" customFormat="1">
      <c r="A125" s="221" t="str">
        <f t="shared" si="7"/>
        <v>LU1206713676</v>
      </c>
      <c r="B125" s="221" t="s">
        <v>10885</v>
      </c>
      <c r="C125" s="221">
        <v>-0.51</v>
      </c>
      <c r="D125" s="221">
        <v>-3.16</v>
      </c>
      <c r="E125" s="221">
        <v>1.79</v>
      </c>
      <c r="F125" s="221">
        <v>0.44</v>
      </c>
      <c r="G125" s="221">
        <v>3.92</v>
      </c>
      <c r="H125" s="226">
        <v>3.58</v>
      </c>
      <c r="I125" s="221">
        <v>2.75</v>
      </c>
      <c r="J125" s="221">
        <v>0.13</v>
      </c>
      <c r="K125" s="221">
        <v>5.16</v>
      </c>
      <c r="L125" s="221">
        <v>0.4</v>
      </c>
      <c r="M125" s="221">
        <v>924.2</v>
      </c>
      <c r="N125" s="221">
        <v>-4.8899999999999997</v>
      </c>
      <c r="R125" s="221" t="s">
        <v>2158</v>
      </c>
      <c r="S125" s="221">
        <v>-41.78</v>
      </c>
      <c r="T125" s="221">
        <v>49.07</v>
      </c>
      <c r="U125" s="221">
        <v>4</v>
      </c>
      <c r="W125" s="221">
        <v>2.65</v>
      </c>
      <c r="X125" s="221">
        <v>-9.25</v>
      </c>
      <c r="Y125" s="226">
        <v>-3.23</v>
      </c>
      <c r="Z125" s="226">
        <v>9.6999999999999993</v>
      </c>
      <c r="AA125" s="226">
        <v>1.2</v>
      </c>
      <c r="AB125" s="226">
        <v>3.21</v>
      </c>
      <c r="AC125" s="226">
        <v>5.29</v>
      </c>
      <c r="AD125" s="226">
        <v>4.5599999999999996</v>
      </c>
      <c r="AE125" s="226" t="s">
        <v>11728</v>
      </c>
      <c r="AF125" s="117">
        <v>42090</v>
      </c>
      <c r="AG125" s="226">
        <v>82.93</v>
      </c>
      <c r="AH125" s="226">
        <v>29.69</v>
      </c>
      <c r="AI125" s="226">
        <v>319.88</v>
      </c>
      <c r="AJ125" s="226">
        <v>-47.22</v>
      </c>
      <c r="AK125" s="227"/>
      <c r="AM125" s="226"/>
      <c r="AN125" s="221" t="str">
        <f t="shared" si="5"/>
        <v>LU1978683503</v>
      </c>
      <c r="AO125" s="221" t="s">
        <v>7385</v>
      </c>
      <c r="AP125" s="226"/>
      <c r="AQ125" s="226">
        <v>15.03</v>
      </c>
      <c r="AR125" s="227">
        <v>45783</v>
      </c>
      <c r="AS125" s="221" t="s">
        <v>6519</v>
      </c>
      <c r="AX125" s="221" t="str">
        <f t="shared" si="6"/>
        <v>LU2092937221</v>
      </c>
      <c r="AY125" s="221" t="s">
        <v>9155</v>
      </c>
      <c r="AZ125" s="221" t="s">
        <v>9138</v>
      </c>
      <c r="DO125" s="227"/>
      <c r="EG125" s="227"/>
    </row>
    <row r="126" spans="1:150" s="221" customFormat="1">
      <c r="A126" s="221" t="str">
        <f t="shared" si="7"/>
        <v>LU2041044178</v>
      </c>
      <c r="B126" s="221" t="s">
        <v>10886</v>
      </c>
      <c r="C126" s="221">
        <v>-4.79</v>
      </c>
      <c r="D126" s="221">
        <v>2.62</v>
      </c>
      <c r="E126" s="221">
        <v>-7.33</v>
      </c>
      <c r="F126" s="221">
        <v>-6.76</v>
      </c>
      <c r="G126" s="221">
        <v>1.83</v>
      </c>
      <c r="H126" s="226">
        <v>5.84</v>
      </c>
      <c r="J126" s="221">
        <v>1.1100000000000001</v>
      </c>
      <c r="K126" s="221">
        <v>14.88</v>
      </c>
      <c r="L126" s="221">
        <v>0</v>
      </c>
      <c r="M126" s="221">
        <v>1629.5</v>
      </c>
      <c r="N126" s="221">
        <v>-16.510000000000002</v>
      </c>
      <c r="P126" s="221">
        <v>1.76</v>
      </c>
      <c r="Q126" s="221" t="s">
        <v>11348</v>
      </c>
      <c r="R126" s="221" t="s">
        <v>9143</v>
      </c>
      <c r="S126" s="221">
        <v>117.64</v>
      </c>
      <c r="T126" s="221">
        <v>96.77</v>
      </c>
      <c r="U126" s="221">
        <v>12</v>
      </c>
      <c r="Y126" s="226"/>
      <c r="Z126" s="226"/>
      <c r="AA126" s="226">
        <v>19.53</v>
      </c>
      <c r="AB126" s="226">
        <v>20.57</v>
      </c>
      <c r="AC126" s="226">
        <v>-27.68</v>
      </c>
      <c r="AD126" s="226">
        <v>13.57</v>
      </c>
      <c r="AE126" s="226" t="s">
        <v>11383</v>
      </c>
      <c r="AF126" s="117">
        <v>43740</v>
      </c>
      <c r="AG126" s="226">
        <v>68.739999999999995</v>
      </c>
      <c r="AH126" s="226">
        <v>106.18</v>
      </c>
      <c r="AI126" s="226">
        <v>145.44</v>
      </c>
      <c r="AJ126" s="226">
        <v>113.71</v>
      </c>
      <c r="AK126" s="227"/>
      <c r="AM126" s="226"/>
      <c r="AN126" s="221" t="str">
        <f t="shared" si="5"/>
        <v>LU0124384867</v>
      </c>
      <c r="AO126" s="221" t="s">
        <v>7387</v>
      </c>
      <c r="AP126" s="226"/>
      <c r="AQ126" s="226">
        <v>15.22</v>
      </c>
      <c r="AR126" s="227">
        <v>45783</v>
      </c>
      <c r="AS126" s="221" t="s">
        <v>3764</v>
      </c>
      <c r="AX126" s="221" t="str">
        <f t="shared" si="6"/>
        <v>LU2041044095</v>
      </c>
      <c r="AY126" s="221" t="s">
        <v>10887</v>
      </c>
      <c r="AZ126" s="221" t="s">
        <v>9139</v>
      </c>
      <c r="DO126" s="227"/>
      <c r="DW126" s="227"/>
      <c r="EG126" s="227"/>
      <c r="ET126" s="227"/>
    </row>
    <row r="127" spans="1:150" s="221" customFormat="1">
      <c r="A127" s="221" t="str">
        <f t="shared" si="7"/>
        <v>LU2092937221</v>
      </c>
      <c r="B127" s="221" t="s">
        <v>9155</v>
      </c>
      <c r="C127" s="221">
        <v>-0.52</v>
      </c>
      <c r="D127" s="221">
        <v>6.23</v>
      </c>
      <c r="E127" s="221">
        <v>-5.16</v>
      </c>
      <c r="F127" s="221">
        <v>-4.45</v>
      </c>
      <c r="G127" s="221">
        <v>2.3199999999999998</v>
      </c>
      <c r="H127" s="226">
        <v>6.45</v>
      </c>
      <c r="J127" s="221">
        <v>1.28</v>
      </c>
      <c r="K127" s="221">
        <v>17.75</v>
      </c>
      <c r="L127" s="221">
        <v>-0.01</v>
      </c>
      <c r="M127" s="221">
        <v>1629.5</v>
      </c>
      <c r="N127" s="221">
        <v>-20.29</v>
      </c>
      <c r="P127" s="221">
        <v>1.76</v>
      </c>
      <c r="R127" s="221" t="s">
        <v>9138</v>
      </c>
      <c r="S127" s="221">
        <v>130.01</v>
      </c>
      <c r="T127" s="221">
        <v>117.5</v>
      </c>
      <c r="U127" s="221">
        <v>12</v>
      </c>
      <c r="Y127" s="226"/>
      <c r="Z127" s="226"/>
      <c r="AA127" s="226"/>
      <c r="AB127" s="226">
        <v>17.3</v>
      </c>
      <c r="AC127" s="226">
        <v>-27.95</v>
      </c>
      <c r="AD127" s="226">
        <v>13.26</v>
      </c>
      <c r="AE127" s="226" t="s">
        <v>11383</v>
      </c>
      <c r="AF127" s="117">
        <v>43838</v>
      </c>
      <c r="AG127" s="226">
        <v>81.900000000000006</v>
      </c>
      <c r="AH127" s="226">
        <v>132.36000000000001</v>
      </c>
      <c r="AI127" s="226">
        <v>140.37</v>
      </c>
      <c r="AJ127" s="226">
        <v>123.67</v>
      </c>
      <c r="AK127" s="227"/>
      <c r="AM127" s="226"/>
      <c r="AN127" s="221" t="str">
        <f t="shared" si="5"/>
        <v>LU0679940949</v>
      </c>
      <c r="AO127" s="221" t="s">
        <v>7561</v>
      </c>
      <c r="AP127" s="226"/>
      <c r="AQ127" s="226">
        <v>107.56</v>
      </c>
      <c r="AR127" s="227">
        <v>45783</v>
      </c>
      <c r="AS127" s="221" t="s">
        <v>5876</v>
      </c>
      <c r="AX127" s="221" t="str">
        <f t="shared" si="6"/>
        <v>LU1861220207</v>
      </c>
      <c r="AY127" s="221" t="s">
        <v>7384</v>
      </c>
      <c r="AZ127" s="221" t="s">
        <v>6416</v>
      </c>
      <c r="DO127" s="227"/>
      <c r="EG127" s="227"/>
    </row>
    <row r="128" spans="1:150" s="221" customFormat="1">
      <c r="A128" s="221" t="str">
        <f t="shared" si="7"/>
        <v>LU2041044095</v>
      </c>
      <c r="B128" s="221" t="s">
        <v>10887</v>
      </c>
      <c r="C128" s="221">
        <v>-4.99</v>
      </c>
      <c r="D128" s="221">
        <v>2.57</v>
      </c>
      <c r="E128" s="221">
        <v>-7.09</v>
      </c>
      <c r="F128" s="221">
        <v>-6.7</v>
      </c>
      <c r="G128" s="221">
        <v>1.88</v>
      </c>
      <c r="H128" s="226">
        <v>5.82</v>
      </c>
      <c r="J128" s="221">
        <v>1.1100000000000001</v>
      </c>
      <c r="K128" s="221">
        <v>14.81</v>
      </c>
      <c r="L128" s="221">
        <v>0</v>
      </c>
      <c r="M128" s="221">
        <v>1629.5</v>
      </c>
      <c r="N128" s="221">
        <v>-16.559999999999999</v>
      </c>
      <c r="P128" s="221">
        <v>1.76</v>
      </c>
      <c r="Q128" s="221" t="s">
        <v>11348</v>
      </c>
      <c r="R128" s="221" t="s">
        <v>9139</v>
      </c>
      <c r="S128" s="221">
        <v>116.82</v>
      </c>
      <c r="T128" s="221">
        <v>95.92</v>
      </c>
      <c r="U128" s="221">
        <v>12</v>
      </c>
      <c r="Y128" s="226"/>
      <c r="Z128" s="226"/>
      <c r="AA128" s="226">
        <v>19.920000000000002</v>
      </c>
      <c r="AB128" s="226">
        <v>19.940000000000001</v>
      </c>
      <c r="AC128" s="226">
        <v>-27.37</v>
      </c>
      <c r="AD128" s="226">
        <v>13.61</v>
      </c>
      <c r="AE128" s="226" t="s">
        <v>11383</v>
      </c>
      <c r="AF128" s="117">
        <v>43740</v>
      </c>
      <c r="AG128" s="226">
        <v>63.72</v>
      </c>
      <c r="AH128" s="226">
        <v>104.58</v>
      </c>
      <c r="AI128" s="226">
        <v>141.13999999999999</v>
      </c>
      <c r="AJ128" s="226">
        <v>112.15</v>
      </c>
      <c r="AK128" s="227"/>
      <c r="AM128" s="226"/>
      <c r="AN128" s="221" t="str">
        <f t="shared" si="5"/>
        <v>LU0679941327</v>
      </c>
      <c r="AO128" s="221" t="s">
        <v>7562</v>
      </c>
      <c r="AP128" s="226"/>
      <c r="AQ128" s="226">
        <v>14.92</v>
      </c>
      <c r="AR128" s="227">
        <v>45783</v>
      </c>
      <c r="AS128" s="221" t="s">
        <v>5882</v>
      </c>
      <c r="AX128" s="221" t="str">
        <f t="shared" si="6"/>
        <v>LU1861217088</v>
      </c>
      <c r="AY128" s="221" t="s">
        <v>10888</v>
      </c>
      <c r="AZ128" s="221" t="s">
        <v>6417</v>
      </c>
      <c r="DO128" s="227"/>
      <c r="EG128" s="227"/>
    </row>
    <row r="129" spans="1:150" s="221" customFormat="1">
      <c r="A129" s="221" t="str">
        <f t="shared" si="7"/>
        <v>LU1861220207</v>
      </c>
      <c r="B129" s="221" t="s">
        <v>7384</v>
      </c>
      <c r="C129" s="221">
        <v>-8.9</v>
      </c>
      <c r="D129" s="221">
        <v>12.17</v>
      </c>
      <c r="E129" s="221">
        <v>-7.83</v>
      </c>
      <c r="F129" s="221">
        <v>-0.9</v>
      </c>
      <c r="G129" s="221">
        <v>-0.51</v>
      </c>
      <c r="H129" s="226">
        <v>2.7</v>
      </c>
      <c r="J129" s="221">
        <v>1.31</v>
      </c>
      <c r="K129" s="221">
        <v>27.11</v>
      </c>
      <c r="L129" s="221">
        <v>-0.02</v>
      </c>
      <c r="M129" s="221">
        <v>239.2</v>
      </c>
      <c r="N129" s="221">
        <v>-31.89</v>
      </c>
      <c r="P129" s="221">
        <v>1.78</v>
      </c>
      <c r="R129" s="221" t="s">
        <v>6416</v>
      </c>
      <c r="S129" s="221">
        <v>137.56</v>
      </c>
      <c r="T129" s="221">
        <v>104.22</v>
      </c>
      <c r="U129" s="221">
        <v>1</v>
      </c>
      <c r="Y129" s="226"/>
      <c r="Z129" s="226">
        <v>42.03</v>
      </c>
      <c r="AA129" s="226">
        <v>40.03</v>
      </c>
      <c r="AB129" s="226">
        <v>-0.37</v>
      </c>
      <c r="AC129" s="226">
        <v>-41.73</v>
      </c>
      <c r="AD129" s="226">
        <v>14.99</v>
      </c>
      <c r="AE129" s="226" t="s">
        <v>11384</v>
      </c>
      <c r="AF129" s="117">
        <v>43347</v>
      </c>
      <c r="AG129" s="226">
        <v>75.31</v>
      </c>
      <c r="AH129" s="226">
        <v>117.35</v>
      </c>
      <c r="AI129" s="226">
        <v>165.13</v>
      </c>
      <c r="AJ129" s="226">
        <v>127.33</v>
      </c>
      <c r="AK129" s="227"/>
      <c r="AM129" s="226"/>
      <c r="AN129" s="221" t="str">
        <f t="shared" si="5"/>
        <v>LU0679941160</v>
      </c>
      <c r="AO129" s="221" t="s">
        <v>12261</v>
      </c>
      <c r="AP129" s="226"/>
      <c r="AQ129" s="226">
        <v>64.900000000000006</v>
      </c>
      <c r="AR129" s="227">
        <v>45783</v>
      </c>
      <c r="AS129" s="221" t="s">
        <v>5873</v>
      </c>
      <c r="AX129" s="221" t="str">
        <f t="shared" si="6"/>
        <v>LU1978683503</v>
      </c>
      <c r="AY129" s="221" t="s">
        <v>7385</v>
      </c>
      <c r="AZ129" s="221" t="s">
        <v>6519</v>
      </c>
      <c r="DO129" s="227"/>
      <c r="EG129" s="227"/>
    </row>
    <row r="130" spans="1:150" s="221" customFormat="1">
      <c r="A130" s="221" t="str">
        <f t="shared" si="7"/>
        <v>LU1861217088</v>
      </c>
      <c r="B130" s="221" t="s">
        <v>10888</v>
      </c>
      <c r="C130" s="221">
        <v>-12.98</v>
      </c>
      <c r="D130" s="221">
        <v>8.32</v>
      </c>
      <c r="E130" s="221">
        <v>-9.7799999999999994</v>
      </c>
      <c r="F130" s="221">
        <v>-3.43</v>
      </c>
      <c r="G130" s="221">
        <v>-0.9</v>
      </c>
      <c r="H130" s="226">
        <v>2.2200000000000002</v>
      </c>
      <c r="J130" s="221">
        <v>1.25</v>
      </c>
      <c r="K130" s="221">
        <v>25.63</v>
      </c>
      <c r="L130" s="221">
        <v>-0.02</v>
      </c>
      <c r="M130" s="221">
        <v>239.2</v>
      </c>
      <c r="N130" s="221">
        <v>-32.03</v>
      </c>
      <c r="P130" s="221">
        <v>1.78</v>
      </c>
      <c r="Q130" s="221" t="s">
        <v>11348</v>
      </c>
      <c r="R130" s="221" t="s">
        <v>6417</v>
      </c>
      <c r="S130" s="221">
        <v>135.13999999999999</v>
      </c>
      <c r="T130" s="221">
        <v>99.29</v>
      </c>
      <c r="U130" s="221">
        <v>1</v>
      </c>
      <c r="Y130" s="226"/>
      <c r="Z130" s="226">
        <v>40.880000000000003</v>
      </c>
      <c r="AA130" s="226">
        <v>40.11</v>
      </c>
      <c r="AB130" s="226">
        <v>1.94</v>
      </c>
      <c r="AC130" s="226">
        <v>-41.12</v>
      </c>
      <c r="AD130" s="226">
        <v>15.63</v>
      </c>
      <c r="AE130" s="226" t="s">
        <v>11384</v>
      </c>
      <c r="AF130" s="117">
        <v>43347</v>
      </c>
      <c r="AG130" s="226">
        <v>83.09</v>
      </c>
      <c r="AH130" s="226">
        <v>103.17</v>
      </c>
      <c r="AI130" s="226">
        <v>191.86</v>
      </c>
      <c r="AJ130" s="226">
        <v>123.87</v>
      </c>
      <c r="AK130" s="227"/>
      <c r="AM130" s="226"/>
      <c r="AN130" s="221" t="str">
        <f t="shared" si="5"/>
        <v>LU0690034276</v>
      </c>
      <c r="AO130" s="221" t="s">
        <v>12262</v>
      </c>
      <c r="AP130" s="226"/>
      <c r="AQ130" s="226">
        <v>69.77</v>
      </c>
      <c r="AR130" s="227">
        <v>45783</v>
      </c>
      <c r="AS130" s="221" t="s">
        <v>5894</v>
      </c>
      <c r="AX130" s="221" t="str">
        <f t="shared" si="6"/>
        <v>LU0124384867</v>
      </c>
      <c r="AY130" s="221" t="s">
        <v>10889</v>
      </c>
      <c r="AZ130" s="221" t="s">
        <v>3764</v>
      </c>
      <c r="BA130" s="221">
        <v>-3.38</v>
      </c>
      <c r="BB130" s="221">
        <v>-7.53</v>
      </c>
      <c r="BC130" s="221">
        <v>-15.43</v>
      </c>
      <c r="DO130" s="227"/>
      <c r="DW130" s="227"/>
      <c r="EG130" s="227"/>
      <c r="ET130" s="227"/>
    </row>
    <row r="131" spans="1:150" s="221" customFormat="1">
      <c r="A131" s="221" t="str">
        <f t="shared" si="7"/>
        <v>LU1978683503</v>
      </c>
      <c r="B131" s="651" t="s">
        <v>7385</v>
      </c>
      <c r="C131" s="221">
        <v>-3.53</v>
      </c>
      <c r="D131" s="221">
        <v>11.17</v>
      </c>
      <c r="E131" s="221">
        <v>-8.1300000000000008</v>
      </c>
      <c r="F131" s="221">
        <v>-9.9499999999999993</v>
      </c>
      <c r="G131" s="221">
        <v>-0.7</v>
      </c>
      <c r="H131" s="221">
        <v>8.8000000000000007</v>
      </c>
      <c r="J131" s="221">
        <v>1.02</v>
      </c>
      <c r="K131" s="221">
        <v>21.53</v>
      </c>
      <c r="L131" s="221">
        <v>-0.01</v>
      </c>
      <c r="M131" s="221">
        <v>4367.7</v>
      </c>
      <c r="N131" s="221">
        <v>-21.97</v>
      </c>
      <c r="P131" s="221">
        <v>1.91</v>
      </c>
      <c r="Q131" s="222"/>
      <c r="R131" s="221" t="s">
        <v>6519</v>
      </c>
      <c r="S131" s="221">
        <v>110.33</v>
      </c>
      <c r="T131" s="221">
        <v>124.39</v>
      </c>
      <c r="U131" s="221">
        <v>12</v>
      </c>
      <c r="AA131" s="221">
        <v>48.43</v>
      </c>
      <c r="AB131" s="221">
        <v>15.34</v>
      </c>
      <c r="AC131" s="221">
        <v>-19.47</v>
      </c>
      <c r="AD131" s="221">
        <v>10.57</v>
      </c>
      <c r="AE131" s="221" t="s">
        <v>11376</v>
      </c>
      <c r="AF131" s="227">
        <v>43607</v>
      </c>
      <c r="AG131" s="221">
        <v>141.18</v>
      </c>
      <c r="AH131" s="221">
        <v>76.86</v>
      </c>
      <c r="AI131" s="221">
        <v>122.7</v>
      </c>
      <c r="AJ131" s="221">
        <v>94.86</v>
      </c>
      <c r="AK131" s="227"/>
      <c r="AM131" s="226"/>
      <c r="AN131" s="221" t="str">
        <f t="shared" si="5"/>
        <v>LU2298379152</v>
      </c>
      <c r="AO131" s="221" t="s">
        <v>11911</v>
      </c>
      <c r="AP131" s="226"/>
      <c r="AQ131" s="226">
        <v>11.6</v>
      </c>
      <c r="AR131" s="227">
        <v>45783</v>
      </c>
      <c r="AS131" s="221" t="s">
        <v>7543</v>
      </c>
      <c r="AX131" s="221" t="str">
        <f t="shared" si="6"/>
        <v>LU0679940949</v>
      </c>
      <c r="AY131" s="221" t="s">
        <v>10890</v>
      </c>
      <c r="AZ131" s="221" t="s">
        <v>5876</v>
      </c>
      <c r="BA131" s="221">
        <v>-2.31</v>
      </c>
      <c r="DO131" s="227"/>
      <c r="DW131" s="227"/>
      <c r="EG131" s="227"/>
      <c r="ET131" s="227"/>
    </row>
    <row r="132" spans="1:150" s="221" customFormat="1">
      <c r="A132" s="221" t="str">
        <f t="shared" si="7"/>
        <v>LU0124384867</v>
      </c>
      <c r="B132" s="651" t="s">
        <v>10889</v>
      </c>
      <c r="C132" s="221">
        <v>-7.73</v>
      </c>
      <c r="D132" s="221">
        <v>7.41</v>
      </c>
      <c r="E132" s="221">
        <v>-9.85</v>
      </c>
      <c r="F132" s="221">
        <v>-11.84</v>
      </c>
      <c r="G132" s="221">
        <v>-0.96</v>
      </c>
      <c r="H132" s="221">
        <v>8.26</v>
      </c>
      <c r="I132" s="221">
        <v>6.26</v>
      </c>
      <c r="J132" s="221">
        <v>0.82</v>
      </c>
      <c r="K132" s="221">
        <v>18</v>
      </c>
      <c r="L132" s="221">
        <v>-0.01</v>
      </c>
      <c r="M132" s="221">
        <v>4367.7</v>
      </c>
      <c r="N132" s="221">
        <v>-18.510000000000002</v>
      </c>
      <c r="P132" s="221">
        <v>1.92</v>
      </c>
      <c r="Q132" s="222" t="s">
        <v>11357</v>
      </c>
      <c r="R132" s="221" t="s">
        <v>3764</v>
      </c>
      <c r="S132" s="221">
        <v>82.59</v>
      </c>
      <c r="T132" s="221">
        <v>79.459999999999994</v>
      </c>
      <c r="U132" s="221">
        <v>12</v>
      </c>
      <c r="V132" s="221">
        <v>4.04</v>
      </c>
      <c r="W132" s="221">
        <v>3.18</v>
      </c>
      <c r="X132" s="221">
        <v>15.18</v>
      </c>
      <c r="Y132" s="221">
        <v>-12.32</v>
      </c>
      <c r="Z132" s="221">
        <v>28.45</v>
      </c>
      <c r="AA132" s="221">
        <v>47.85</v>
      </c>
      <c r="AB132" s="221">
        <v>18.05</v>
      </c>
      <c r="AC132" s="221">
        <v>-18.739999999999998</v>
      </c>
      <c r="AD132" s="221">
        <v>10.91</v>
      </c>
      <c r="AE132" s="221" t="s">
        <v>11376</v>
      </c>
      <c r="AF132" s="227">
        <v>36987</v>
      </c>
      <c r="AG132" s="221">
        <v>93.96</v>
      </c>
      <c r="AH132" s="221">
        <v>58.27</v>
      </c>
      <c r="AI132" s="221">
        <v>99.17</v>
      </c>
      <c r="AJ132" s="221">
        <v>82.06</v>
      </c>
      <c r="AK132" s="227"/>
      <c r="AM132" s="226"/>
      <c r="AN132" s="221" t="str">
        <f t="shared" si="5"/>
        <v>LU0679941673</v>
      </c>
      <c r="AO132" s="221" t="s">
        <v>12263</v>
      </c>
      <c r="AP132" s="226"/>
      <c r="AQ132" s="226">
        <v>9</v>
      </c>
      <c r="AR132" s="227">
        <v>45783</v>
      </c>
      <c r="AS132" s="221" t="s">
        <v>5881</v>
      </c>
      <c r="AX132" s="221" t="str">
        <f t="shared" si="6"/>
        <v>LU0679941327</v>
      </c>
      <c r="AY132" s="221" t="s">
        <v>10891</v>
      </c>
      <c r="AZ132" s="221" t="s">
        <v>5882</v>
      </c>
      <c r="BA132" s="221">
        <v>-2.2599999999999998</v>
      </c>
      <c r="DO132" s="227"/>
      <c r="EG132" s="227"/>
    </row>
    <row r="133" spans="1:150" s="221" customFormat="1">
      <c r="A133" s="221" t="str">
        <f t="shared" si="7"/>
        <v>LU0679940949</v>
      </c>
      <c r="B133" s="222" t="s">
        <v>10890</v>
      </c>
      <c r="C133" s="221">
        <v>-3.11</v>
      </c>
      <c r="D133" s="221">
        <v>-3.08</v>
      </c>
      <c r="E133" s="221">
        <v>-2.58</v>
      </c>
      <c r="F133" s="221">
        <v>-0.2</v>
      </c>
      <c r="G133" s="221">
        <v>-2.54</v>
      </c>
      <c r="H133" s="221">
        <v>-0.25</v>
      </c>
      <c r="I133" s="221">
        <v>2</v>
      </c>
      <c r="J133" s="221">
        <v>1.1000000000000001</v>
      </c>
      <c r="K133" s="221">
        <v>5.22</v>
      </c>
      <c r="L133" s="221">
        <v>0</v>
      </c>
      <c r="M133" s="221">
        <v>2793.9</v>
      </c>
      <c r="N133" s="221">
        <v>-12.16</v>
      </c>
      <c r="P133" s="221">
        <v>0.97</v>
      </c>
      <c r="Q133" s="222" t="s">
        <v>11348</v>
      </c>
      <c r="R133" s="221" t="s">
        <v>5876</v>
      </c>
      <c r="S133" s="221">
        <v>98.09</v>
      </c>
      <c r="T133" s="221">
        <v>89.1</v>
      </c>
      <c r="U133" s="221">
        <v>12</v>
      </c>
      <c r="V133" s="221">
        <v>5.15</v>
      </c>
      <c r="W133" s="221">
        <v>0.32</v>
      </c>
      <c r="X133" s="221">
        <v>7.62</v>
      </c>
      <c r="Y133" s="221">
        <v>-0.15</v>
      </c>
      <c r="Z133" s="221">
        <v>5.86</v>
      </c>
      <c r="AA133" s="221">
        <v>14</v>
      </c>
      <c r="AB133" s="221">
        <v>2.1</v>
      </c>
      <c r="AC133" s="221">
        <v>-12.53</v>
      </c>
      <c r="AD133" s="221">
        <v>-2.5</v>
      </c>
      <c r="AE133" s="221" t="s">
        <v>11385</v>
      </c>
      <c r="AF133" s="227">
        <v>40858</v>
      </c>
      <c r="AG133" s="221">
        <v>58.2</v>
      </c>
      <c r="AH133" s="221">
        <v>105.56</v>
      </c>
      <c r="AI133" s="221">
        <v>57.09</v>
      </c>
      <c r="AJ133" s="221">
        <v>93.27</v>
      </c>
      <c r="AK133" s="227"/>
      <c r="AM133" s="226"/>
      <c r="AN133" s="221" t="str">
        <f t="shared" ref="AN133:AN196" si="8">AS133</f>
        <v>LU1852331039</v>
      </c>
      <c r="AO133" s="221" t="s">
        <v>12264</v>
      </c>
      <c r="AP133" s="226"/>
      <c r="AQ133" s="226">
        <v>8.01</v>
      </c>
      <c r="AR133" s="227">
        <v>45783</v>
      </c>
      <c r="AS133" s="221" t="s">
        <v>5895</v>
      </c>
      <c r="AX133" s="221" t="str">
        <f t="shared" si="6"/>
        <v>LU0679941160</v>
      </c>
      <c r="AY133" s="221" t="s">
        <v>11909</v>
      </c>
      <c r="AZ133" s="221" t="s">
        <v>5873</v>
      </c>
      <c r="BA133" s="221">
        <v>-2.2999999999999998</v>
      </c>
      <c r="DO133" s="227"/>
      <c r="DW133" s="227"/>
      <c r="EG133" s="227"/>
      <c r="ET133" s="227"/>
    </row>
    <row r="134" spans="1:150" s="221" customFormat="1">
      <c r="A134" s="221" t="str">
        <f t="shared" si="7"/>
        <v>LU0679941327</v>
      </c>
      <c r="B134" s="222" t="s">
        <v>10891</v>
      </c>
      <c r="C134" s="221">
        <v>-3.28</v>
      </c>
      <c r="D134" s="221">
        <v>-3.05</v>
      </c>
      <c r="E134" s="221">
        <v>-2.48</v>
      </c>
      <c r="F134" s="221">
        <v>-0.19</v>
      </c>
      <c r="G134" s="221">
        <v>-2.52</v>
      </c>
      <c r="H134" s="226">
        <v>-0.27</v>
      </c>
      <c r="I134" s="221">
        <v>2</v>
      </c>
      <c r="J134" s="221">
        <v>1.0900000000000001</v>
      </c>
      <c r="K134" s="221">
        <v>5.18</v>
      </c>
      <c r="L134" s="221">
        <v>0</v>
      </c>
      <c r="M134" s="221">
        <v>2793.9</v>
      </c>
      <c r="N134" s="221">
        <v>-12.23</v>
      </c>
      <c r="P134" s="221">
        <v>0.97</v>
      </c>
      <c r="Q134" s="221" t="s">
        <v>11348</v>
      </c>
      <c r="R134" s="221" t="s">
        <v>5882</v>
      </c>
      <c r="S134" s="221">
        <v>98.91</v>
      </c>
      <c r="T134" s="221">
        <v>89.7</v>
      </c>
      <c r="U134" s="221">
        <v>12</v>
      </c>
      <c r="V134" s="221">
        <v>5.15</v>
      </c>
      <c r="W134" s="221">
        <v>0.25</v>
      </c>
      <c r="X134" s="221">
        <v>7.68</v>
      </c>
      <c r="Y134" s="226">
        <v>-0.16</v>
      </c>
      <c r="Z134" s="226">
        <v>5.87</v>
      </c>
      <c r="AA134" s="226">
        <v>13.94</v>
      </c>
      <c r="AB134" s="226">
        <v>2.13</v>
      </c>
      <c r="AC134" s="226">
        <v>-12.38</v>
      </c>
      <c r="AD134" s="226">
        <v>-2.68</v>
      </c>
      <c r="AE134" s="226" t="s">
        <v>11385</v>
      </c>
      <c r="AF134" s="117">
        <v>40858</v>
      </c>
      <c r="AG134" s="226">
        <v>64.08</v>
      </c>
      <c r="AH134" s="226">
        <v>106.79</v>
      </c>
      <c r="AI134" s="226">
        <v>62.58</v>
      </c>
      <c r="AJ134" s="226">
        <v>93.8</v>
      </c>
      <c r="AK134" s="227"/>
      <c r="AM134" s="226"/>
      <c r="AN134" s="221" t="str">
        <f t="shared" si="8"/>
        <v>LU1847653497</v>
      </c>
      <c r="AO134" s="221" t="s">
        <v>11914</v>
      </c>
      <c r="AP134" s="226"/>
      <c r="AQ134" s="226">
        <v>8.06</v>
      </c>
      <c r="AR134" s="227">
        <v>45783</v>
      </c>
      <c r="AS134" s="221" t="s">
        <v>5880</v>
      </c>
      <c r="AX134" s="221" t="str">
        <f t="shared" si="6"/>
        <v>LU0690034276</v>
      </c>
      <c r="AY134" s="221" t="s">
        <v>11910</v>
      </c>
      <c r="AZ134" s="221" t="s">
        <v>5894</v>
      </c>
      <c r="BA134" s="221">
        <v>-2.29</v>
      </c>
      <c r="DO134" s="227"/>
      <c r="DW134" s="227"/>
      <c r="EG134" s="227"/>
      <c r="ET134" s="227"/>
    </row>
    <row r="135" spans="1:150" s="221" customFormat="1">
      <c r="A135" s="221" t="str">
        <f t="shared" si="7"/>
        <v>LU0679941160</v>
      </c>
      <c r="B135" s="221" t="s">
        <v>11909</v>
      </c>
      <c r="C135" s="221">
        <v>-3.1</v>
      </c>
      <c r="D135" s="221">
        <v>-3.07</v>
      </c>
      <c r="E135" s="221">
        <v>-2.58</v>
      </c>
      <c r="F135" s="221">
        <v>-0.2</v>
      </c>
      <c r="G135" s="221">
        <v>-2.54</v>
      </c>
      <c r="H135" s="226">
        <v>-0.25</v>
      </c>
      <c r="I135" s="221">
        <v>2</v>
      </c>
      <c r="J135" s="221">
        <v>1.1200000000000001</v>
      </c>
      <c r="K135" s="221">
        <v>5.22</v>
      </c>
      <c r="L135" s="221">
        <v>0</v>
      </c>
      <c r="M135" s="221">
        <v>2793.9</v>
      </c>
      <c r="N135" s="221">
        <v>-12.16</v>
      </c>
      <c r="O135" s="221">
        <v>3.75</v>
      </c>
      <c r="P135" s="221">
        <v>0.97</v>
      </c>
      <c r="Q135" s="221" t="s">
        <v>11348</v>
      </c>
      <c r="R135" s="221" t="s">
        <v>5873</v>
      </c>
      <c r="S135" s="221">
        <v>100.29</v>
      </c>
      <c r="T135" s="221">
        <v>102.86</v>
      </c>
      <c r="U135" s="221">
        <v>12</v>
      </c>
      <c r="V135" s="221">
        <v>5.16</v>
      </c>
      <c r="W135" s="221">
        <v>0.31</v>
      </c>
      <c r="X135" s="221">
        <v>7.6</v>
      </c>
      <c r="Y135" s="226">
        <v>-0.16</v>
      </c>
      <c r="Z135" s="226">
        <v>5.84</v>
      </c>
      <c r="AA135" s="226">
        <v>14.02</v>
      </c>
      <c r="AB135" s="226">
        <v>2.09</v>
      </c>
      <c r="AC135" s="226">
        <v>-12.52</v>
      </c>
      <c r="AD135" s="226">
        <v>-2.5</v>
      </c>
      <c r="AE135" s="226" t="s">
        <v>11385</v>
      </c>
      <c r="AF135" s="117">
        <v>41346</v>
      </c>
      <c r="AG135" s="226">
        <v>59.44</v>
      </c>
      <c r="AH135" s="226">
        <v>103.99</v>
      </c>
      <c r="AI135" s="226">
        <v>50.53</v>
      </c>
      <c r="AJ135" s="226">
        <v>95.24</v>
      </c>
      <c r="AK135" s="227"/>
      <c r="AM135" s="226"/>
      <c r="AN135" s="221" t="str">
        <f t="shared" si="8"/>
        <v>LU1847653141</v>
      </c>
      <c r="AO135" s="221" t="s">
        <v>12265</v>
      </c>
      <c r="AP135" s="226"/>
      <c r="AQ135" s="226">
        <v>8.4499999999999993</v>
      </c>
      <c r="AR135" s="227">
        <v>45783</v>
      </c>
      <c r="AS135" s="221" t="s">
        <v>6398</v>
      </c>
      <c r="AX135" s="221" t="str">
        <f t="shared" si="6"/>
        <v>LU2298379152</v>
      </c>
      <c r="AY135" s="221" t="s">
        <v>11911</v>
      </c>
      <c r="AZ135" s="221" t="s">
        <v>7543</v>
      </c>
      <c r="DO135" s="227"/>
      <c r="DW135" s="227"/>
      <c r="EG135" s="227"/>
      <c r="ET135" s="227"/>
    </row>
    <row r="136" spans="1:150" s="221" customFormat="1">
      <c r="A136" s="221" t="str">
        <f t="shared" si="7"/>
        <v>LU0690034276</v>
      </c>
      <c r="B136" s="221" t="s">
        <v>11910</v>
      </c>
      <c r="C136" s="221">
        <v>-3.24</v>
      </c>
      <c r="D136" s="221">
        <v>-3.05</v>
      </c>
      <c r="E136" s="221">
        <v>-2.5099999999999998</v>
      </c>
      <c r="F136" s="221">
        <v>-0.21</v>
      </c>
      <c r="G136" s="221">
        <v>-2.5099999999999998</v>
      </c>
      <c r="H136" s="226">
        <v>-0.26</v>
      </c>
      <c r="I136" s="221">
        <v>1.37</v>
      </c>
      <c r="J136" s="221">
        <v>1.0900000000000001</v>
      </c>
      <c r="K136" s="221">
        <v>5.15</v>
      </c>
      <c r="L136" s="221">
        <v>0</v>
      </c>
      <c r="M136" s="221">
        <v>2793.9</v>
      </c>
      <c r="N136" s="221">
        <v>-12.23</v>
      </c>
      <c r="O136" s="221">
        <v>3.8</v>
      </c>
      <c r="P136" s="221">
        <v>0.97</v>
      </c>
      <c r="Q136" s="221" t="s">
        <v>11348</v>
      </c>
      <c r="R136" s="221" t="s">
        <v>5894</v>
      </c>
      <c r="S136" s="221">
        <v>98.64</v>
      </c>
      <c r="T136" s="221">
        <v>89.12</v>
      </c>
      <c r="U136" s="221">
        <v>12</v>
      </c>
      <c r="V136" s="221">
        <v>5.18</v>
      </c>
      <c r="W136" s="221">
        <v>-1.39</v>
      </c>
      <c r="X136" s="221">
        <v>3.89</v>
      </c>
      <c r="Y136" s="226">
        <v>-1.0900000000000001</v>
      </c>
      <c r="Z136" s="226">
        <v>5.78</v>
      </c>
      <c r="AA136" s="226">
        <v>14.01</v>
      </c>
      <c r="AB136" s="226">
        <v>2.21</v>
      </c>
      <c r="AC136" s="226">
        <v>-12.56</v>
      </c>
      <c r="AD136" s="226">
        <v>-2.4900000000000002</v>
      </c>
      <c r="AE136" s="226" t="s">
        <v>11385</v>
      </c>
      <c r="AF136" s="117">
        <v>41353</v>
      </c>
      <c r="AG136" s="226">
        <v>64.3</v>
      </c>
      <c r="AH136" s="226">
        <v>105.86</v>
      </c>
      <c r="AI136" s="226">
        <v>61.84</v>
      </c>
      <c r="AJ136" s="226">
        <v>93.12</v>
      </c>
      <c r="AK136" s="227"/>
      <c r="AM136" s="226"/>
      <c r="AN136" s="221" t="str">
        <f t="shared" si="8"/>
        <v>LU0154234636</v>
      </c>
      <c r="AO136" s="221" t="s">
        <v>7506</v>
      </c>
      <c r="AP136" s="226"/>
      <c r="AQ136" s="226">
        <v>61.97</v>
      </c>
      <c r="AR136" s="227">
        <v>45783</v>
      </c>
      <c r="AS136" s="221" t="s">
        <v>3829</v>
      </c>
      <c r="AX136" s="221" t="str">
        <f t="shared" si="6"/>
        <v>LU0679941673</v>
      </c>
      <c r="AY136" s="221" t="s">
        <v>11912</v>
      </c>
      <c r="AZ136" s="221" t="s">
        <v>5881</v>
      </c>
      <c r="BA136" s="221">
        <v>-2.27</v>
      </c>
      <c r="DO136" s="227"/>
      <c r="EG136" s="227"/>
    </row>
    <row r="137" spans="1:150" s="221" customFormat="1">
      <c r="A137" s="221" t="str">
        <f t="shared" si="7"/>
        <v>LU2298379152</v>
      </c>
      <c r="B137" s="221" t="s">
        <v>11911</v>
      </c>
      <c r="C137" s="221">
        <v>-3.24</v>
      </c>
      <c r="D137" s="221">
        <v>-3</v>
      </c>
      <c r="E137" s="221">
        <v>-2.71</v>
      </c>
      <c r="F137" s="221">
        <v>-0.23</v>
      </c>
      <c r="G137" s="221">
        <v>-2.56</v>
      </c>
      <c r="H137" s="226"/>
      <c r="J137" s="221">
        <v>1.1299999999999999</v>
      </c>
      <c r="K137" s="221">
        <v>5.22</v>
      </c>
      <c r="L137" s="221">
        <v>0</v>
      </c>
      <c r="M137" s="221">
        <v>2793.9</v>
      </c>
      <c r="N137" s="221">
        <v>-12.34</v>
      </c>
      <c r="O137" s="221">
        <v>3.85</v>
      </c>
      <c r="P137" s="221">
        <v>0.97</v>
      </c>
      <c r="Q137" s="221" t="s">
        <v>11348</v>
      </c>
      <c r="R137" s="221" t="s">
        <v>7543</v>
      </c>
      <c r="S137" s="221">
        <v>102.51</v>
      </c>
      <c r="T137" s="221">
        <v>105.55</v>
      </c>
      <c r="U137" s="221">
        <v>12</v>
      </c>
      <c r="Y137" s="226"/>
      <c r="Z137" s="226"/>
      <c r="AA137" s="226"/>
      <c r="AB137" s="226"/>
      <c r="AC137" s="226">
        <v>-12.55</v>
      </c>
      <c r="AD137" s="226">
        <v>-2.5</v>
      </c>
      <c r="AE137" s="226" t="s">
        <v>11385</v>
      </c>
      <c r="AF137" s="117">
        <v>44251</v>
      </c>
      <c r="AG137" s="226">
        <v>62.5</v>
      </c>
      <c r="AH137" s="226"/>
      <c r="AI137" s="226">
        <v>54.21</v>
      </c>
      <c r="AJ137" s="226"/>
      <c r="AK137" s="227"/>
      <c r="AM137" s="226"/>
      <c r="AN137" s="221" t="str">
        <f t="shared" si="8"/>
        <v>LU1023062109</v>
      </c>
      <c r="AO137" s="221" t="s">
        <v>7507</v>
      </c>
      <c r="AP137" s="226"/>
      <c r="AQ137" s="226">
        <v>22.6</v>
      </c>
      <c r="AR137" s="227">
        <v>45783</v>
      </c>
      <c r="AS137" s="221" t="s">
        <v>3831</v>
      </c>
      <c r="AX137" s="221" t="str">
        <f t="shared" ref="AX137:AX200" si="9">AZ137</f>
        <v>LU1852331039</v>
      </c>
      <c r="AY137" s="221" t="s">
        <v>11913</v>
      </c>
      <c r="AZ137" s="221" t="s">
        <v>5895</v>
      </c>
      <c r="DO137" s="227"/>
      <c r="DW137" s="227"/>
      <c r="EG137" s="227"/>
      <c r="ET137" s="227"/>
    </row>
    <row r="138" spans="1:150" s="221" customFormat="1">
      <c r="A138" s="221" t="str">
        <f t="shared" si="7"/>
        <v>LU0679941673</v>
      </c>
      <c r="B138" s="221" t="s">
        <v>11912</v>
      </c>
      <c r="C138" s="221">
        <v>-3.25</v>
      </c>
      <c r="D138" s="221">
        <v>-3.09</v>
      </c>
      <c r="E138" s="221">
        <v>-2.58</v>
      </c>
      <c r="F138" s="221">
        <v>-0.24</v>
      </c>
      <c r="G138" s="221">
        <v>-2.5099999999999998</v>
      </c>
      <c r="H138" s="226">
        <v>-0.26</v>
      </c>
      <c r="I138" s="221">
        <v>2</v>
      </c>
      <c r="J138" s="221">
        <v>1.0900000000000001</v>
      </c>
      <c r="K138" s="221">
        <v>5.19</v>
      </c>
      <c r="L138" s="221">
        <v>0</v>
      </c>
      <c r="M138" s="221">
        <v>2793.9</v>
      </c>
      <c r="N138" s="221">
        <v>-12.23</v>
      </c>
      <c r="O138" s="221">
        <v>3.79</v>
      </c>
      <c r="P138" s="221">
        <v>0.97</v>
      </c>
      <c r="Q138" s="221" t="s">
        <v>11348</v>
      </c>
      <c r="R138" s="221" t="s">
        <v>5881</v>
      </c>
      <c r="S138" s="221">
        <v>97.48</v>
      </c>
      <c r="T138" s="221">
        <v>87.31</v>
      </c>
      <c r="U138" s="221">
        <v>12</v>
      </c>
      <c r="V138" s="221">
        <v>5.2</v>
      </c>
      <c r="W138" s="221">
        <v>0.31</v>
      </c>
      <c r="X138" s="221">
        <v>7.56</v>
      </c>
      <c r="Y138" s="226">
        <v>-0.15</v>
      </c>
      <c r="Z138" s="226">
        <v>5.87</v>
      </c>
      <c r="AA138" s="226">
        <v>13.92</v>
      </c>
      <c r="AB138" s="226">
        <v>2.1800000000000002</v>
      </c>
      <c r="AC138" s="226">
        <v>-12.48</v>
      </c>
      <c r="AD138" s="226">
        <v>-2.59</v>
      </c>
      <c r="AE138" s="226" t="s">
        <v>11385</v>
      </c>
      <c r="AF138" s="117">
        <v>40858</v>
      </c>
      <c r="AG138" s="226">
        <v>63.03</v>
      </c>
      <c r="AH138" s="226">
        <v>105.07</v>
      </c>
      <c r="AI138" s="226">
        <v>60.45</v>
      </c>
      <c r="AJ138" s="226">
        <v>92.45</v>
      </c>
      <c r="AK138" s="227"/>
      <c r="AM138" s="226"/>
      <c r="AN138" s="221" t="str">
        <f t="shared" si="8"/>
        <v>LU1023063255</v>
      </c>
      <c r="AO138" s="221" t="s">
        <v>7508</v>
      </c>
      <c r="AP138" s="226"/>
      <c r="AQ138" s="226">
        <v>21.4</v>
      </c>
      <c r="AR138" s="227">
        <v>45783</v>
      </c>
      <c r="AS138" s="221" t="s">
        <v>3827</v>
      </c>
      <c r="AX138" s="221" t="str">
        <f t="shared" si="9"/>
        <v>LU1847653497</v>
      </c>
      <c r="AY138" s="221" t="s">
        <v>11914</v>
      </c>
      <c r="AZ138" s="221" t="s">
        <v>5880</v>
      </c>
      <c r="DO138" s="227"/>
      <c r="DW138" s="227"/>
      <c r="EG138" s="227"/>
      <c r="ET138" s="227"/>
    </row>
    <row r="139" spans="1:150" s="221" customFormat="1">
      <c r="A139" s="221" t="str">
        <f t="shared" ref="A139:A202" si="10">R139</f>
        <v>LU1852331039</v>
      </c>
      <c r="B139" s="221" t="s">
        <v>11913</v>
      </c>
      <c r="C139" s="221">
        <v>-0.12</v>
      </c>
      <c r="D139" s="221">
        <v>2.65</v>
      </c>
      <c r="E139" s="221">
        <v>-3.1</v>
      </c>
      <c r="F139" s="221">
        <v>-0.86</v>
      </c>
      <c r="G139" s="221">
        <v>-2.44</v>
      </c>
      <c r="H139" s="226">
        <v>-0.59</v>
      </c>
      <c r="J139" s="221">
        <v>1.48</v>
      </c>
      <c r="K139" s="221">
        <v>7.12</v>
      </c>
      <c r="L139" s="221">
        <v>0</v>
      </c>
      <c r="M139" s="221">
        <v>2793.9</v>
      </c>
      <c r="N139" s="221">
        <v>-13.53</v>
      </c>
      <c r="O139" s="221">
        <v>5.16</v>
      </c>
      <c r="P139" s="221">
        <v>0.97</v>
      </c>
      <c r="R139" s="221" t="s">
        <v>5895</v>
      </c>
      <c r="S139" s="221">
        <v>156.85</v>
      </c>
      <c r="T139" s="221">
        <v>84.96</v>
      </c>
      <c r="U139" s="221">
        <v>12</v>
      </c>
      <c r="Y139" s="226"/>
      <c r="Z139" s="226">
        <v>5.55</v>
      </c>
      <c r="AA139" s="226">
        <v>13.64</v>
      </c>
      <c r="AB139" s="226">
        <v>-8.58</v>
      </c>
      <c r="AC139" s="226">
        <v>-12.67</v>
      </c>
      <c r="AD139" s="226">
        <v>1.8</v>
      </c>
      <c r="AE139" s="226" t="s">
        <v>11385</v>
      </c>
      <c r="AF139" s="117">
        <v>43306</v>
      </c>
      <c r="AG139" s="226">
        <v>27.34</v>
      </c>
      <c r="AH139" s="226">
        <v>99.68</v>
      </c>
      <c r="AI139" s="226">
        <v>295.74</v>
      </c>
      <c r="AJ139" s="226">
        <v>130.13</v>
      </c>
      <c r="AK139" s="227"/>
      <c r="AM139" s="226"/>
      <c r="AN139" s="221" t="str">
        <f t="shared" si="8"/>
        <v>LU0969580561</v>
      </c>
      <c r="AO139" s="221" t="s">
        <v>7509</v>
      </c>
      <c r="AP139" s="226"/>
      <c r="AQ139" s="226">
        <v>26.79</v>
      </c>
      <c r="AR139" s="227">
        <v>45783</v>
      </c>
      <c r="AS139" s="221" t="s">
        <v>3825</v>
      </c>
      <c r="AX139" s="221" t="str">
        <f t="shared" si="9"/>
        <v>LU1847653141</v>
      </c>
      <c r="AY139" s="221" t="s">
        <v>11915</v>
      </c>
      <c r="AZ139" s="221" t="s">
        <v>6398</v>
      </c>
      <c r="DO139" s="227"/>
      <c r="EG139" s="227"/>
    </row>
    <row r="140" spans="1:150" s="221" customFormat="1">
      <c r="A140" s="221" t="str">
        <f t="shared" si="10"/>
        <v>LU1847653497</v>
      </c>
      <c r="B140" s="221" t="s">
        <v>11914</v>
      </c>
      <c r="C140" s="221">
        <v>0.49</v>
      </c>
      <c r="D140" s="221">
        <v>-0.18</v>
      </c>
      <c r="E140" s="221">
        <v>0.99</v>
      </c>
      <c r="F140" s="221">
        <v>4.9000000000000004</v>
      </c>
      <c r="G140" s="221">
        <v>2.7</v>
      </c>
      <c r="H140" s="226">
        <v>1.1100000000000001</v>
      </c>
      <c r="J140" s="221">
        <v>0.38</v>
      </c>
      <c r="K140" s="221">
        <v>2.5299999999999998</v>
      </c>
      <c r="L140" s="221">
        <v>0.08</v>
      </c>
      <c r="M140" s="221">
        <v>2793.9</v>
      </c>
      <c r="N140" s="221">
        <v>-4.2699999999999996</v>
      </c>
      <c r="O140" s="221">
        <v>5.2</v>
      </c>
      <c r="P140" s="221">
        <v>0.97</v>
      </c>
      <c r="R140" s="221" t="s">
        <v>5880</v>
      </c>
      <c r="S140" s="221">
        <v>1.99</v>
      </c>
      <c r="T140" s="221">
        <v>68.23</v>
      </c>
      <c r="U140" s="221">
        <v>12</v>
      </c>
      <c r="Y140" s="226"/>
      <c r="Z140" s="226">
        <v>7.43</v>
      </c>
      <c r="AA140" s="226">
        <v>5.86</v>
      </c>
      <c r="AB140" s="226">
        <v>-4.66</v>
      </c>
      <c r="AC140" s="226">
        <v>-5.17</v>
      </c>
      <c r="AD140" s="226">
        <v>2.76</v>
      </c>
      <c r="AE140" s="226" t="s">
        <v>11385</v>
      </c>
      <c r="AF140" s="117">
        <v>43299</v>
      </c>
      <c r="AG140" s="226">
        <v>48.96</v>
      </c>
      <c r="AH140" s="226">
        <v>37.83</v>
      </c>
      <c r="AI140" s="226">
        <v>-60.28</v>
      </c>
      <c r="AJ140" s="226">
        <v>15.88</v>
      </c>
      <c r="AK140" s="227"/>
      <c r="AM140" s="226"/>
      <c r="AN140" s="221" t="str">
        <f t="shared" si="8"/>
        <v>LU0661495795</v>
      </c>
      <c r="AO140" s="221" t="s">
        <v>9820</v>
      </c>
      <c r="AP140" s="226"/>
      <c r="AQ140" s="226">
        <v>20.309999999999999</v>
      </c>
      <c r="AR140" s="227">
        <v>45783</v>
      </c>
      <c r="AS140" s="221" t="s">
        <v>4602</v>
      </c>
      <c r="AX140" s="221" t="str">
        <f t="shared" si="9"/>
        <v>LU0154234636</v>
      </c>
      <c r="AY140" s="221" t="s">
        <v>10892</v>
      </c>
      <c r="AZ140" s="221" t="s">
        <v>3829</v>
      </c>
      <c r="BA140" s="221">
        <v>-2.31</v>
      </c>
      <c r="BB140" s="221">
        <v>-8.5399999999999991</v>
      </c>
      <c r="BC140" s="221">
        <v>-9.7200000000000006</v>
      </c>
      <c r="DO140" s="227"/>
      <c r="DW140" s="227"/>
      <c r="EG140" s="227"/>
      <c r="ET140" s="227"/>
    </row>
    <row r="141" spans="1:150" s="221" customFormat="1">
      <c r="A141" s="221" t="str">
        <f t="shared" si="10"/>
        <v>LU1847653141</v>
      </c>
      <c r="B141" s="221" t="s">
        <v>11915</v>
      </c>
      <c r="C141" s="221">
        <v>-4.4800000000000004</v>
      </c>
      <c r="D141" s="221">
        <v>-4.01</v>
      </c>
      <c r="E141" s="221">
        <v>-1.61</v>
      </c>
      <c r="F141" s="221">
        <v>2.0099999999999998</v>
      </c>
      <c r="G141" s="221">
        <v>1.66</v>
      </c>
      <c r="H141" s="226">
        <v>0</v>
      </c>
      <c r="J141" s="221">
        <v>0.66</v>
      </c>
      <c r="K141" s="221">
        <v>5.66</v>
      </c>
      <c r="L141" s="221">
        <v>0</v>
      </c>
      <c r="M141" s="221">
        <v>2793.9</v>
      </c>
      <c r="N141" s="221">
        <v>-6.69</v>
      </c>
      <c r="O141" s="221">
        <v>4.96</v>
      </c>
      <c r="P141" s="221">
        <v>0.97</v>
      </c>
      <c r="R141" s="221" t="s">
        <v>6398</v>
      </c>
      <c r="S141" s="221">
        <v>23.11</v>
      </c>
      <c r="T141" s="221">
        <v>84.37</v>
      </c>
      <c r="U141" s="221">
        <v>12</v>
      </c>
      <c r="Y141" s="226"/>
      <c r="Z141" s="226">
        <v>6.68</v>
      </c>
      <c r="AA141" s="226">
        <v>4.38</v>
      </c>
      <c r="AB141" s="226">
        <v>-2.78</v>
      </c>
      <c r="AC141" s="226">
        <v>-5.6</v>
      </c>
      <c r="AD141" s="226">
        <v>2.67</v>
      </c>
      <c r="AE141" s="226" t="s">
        <v>11385</v>
      </c>
      <c r="AF141" s="117">
        <v>43285</v>
      </c>
      <c r="AG141" s="226">
        <v>182.78</v>
      </c>
      <c r="AH141" s="226">
        <v>47.68</v>
      </c>
      <c r="AI141" s="226">
        <v>125.48</v>
      </c>
      <c r="AJ141" s="226">
        <v>37.4</v>
      </c>
      <c r="AK141" s="227"/>
      <c r="AM141" s="226"/>
      <c r="AN141" s="221" t="str">
        <f t="shared" si="8"/>
        <v>LU0949170772</v>
      </c>
      <c r="AO141" s="221" t="s">
        <v>11916</v>
      </c>
      <c r="AP141" s="226"/>
      <c r="AQ141" s="226">
        <v>11.83</v>
      </c>
      <c r="AR141" s="227">
        <v>45783</v>
      </c>
      <c r="AS141" s="221" t="s">
        <v>1163</v>
      </c>
      <c r="AX141" s="221" t="str">
        <f t="shared" si="9"/>
        <v>LU1023062109</v>
      </c>
      <c r="AY141" s="221" t="s">
        <v>10893</v>
      </c>
      <c r="AZ141" s="221" t="s">
        <v>3831</v>
      </c>
      <c r="DO141" s="227"/>
      <c r="DW141" s="227"/>
      <c r="EG141" s="227"/>
      <c r="ET141" s="227"/>
    </row>
    <row r="142" spans="1:150" s="221" customFormat="1">
      <c r="A142" s="221" t="str">
        <f t="shared" si="10"/>
        <v>LU0154234636</v>
      </c>
      <c r="B142" s="221" t="s">
        <v>10892</v>
      </c>
      <c r="C142" s="221">
        <v>0.51</v>
      </c>
      <c r="D142" s="221">
        <v>8.58</v>
      </c>
      <c r="E142" s="221">
        <v>-0.9</v>
      </c>
      <c r="F142" s="221">
        <v>-4.26</v>
      </c>
      <c r="G142" s="221">
        <v>6.01</v>
      </c>
      <c r="H142" s="226">
        <v>6.3</v>
      </c>
      <c r="I142" s="221">
        <v>5.18</v>
      </c>
      <c r="J142" s="221">
        <v>1.18</v>
      </c>
      <c r="K142" s="221">
        <v>17.53</v>
      </c>
      <c r="L142" s="221">
        <v>0</v>
      </c>
      <c r="M142" s="221">
        <v>1503.6</v>
      </c>
      <c r="N142" s="221">
        <v>-20.62</v>
      </c>
      <c r="P142" s="221">
        <v>1.78</v>
      </c>
      <c r="Q142" s="221" t="s">
        <v>11380</v>
      </c>
      <c r="R142" s="221" t="s">
        <v>3829</v>
      </c>
      <c r="S142" s="221">
        <v>125.64</v>
      </c>
      <c r="T142" s="221">
        <v>113.98</v>
      </c>
      <c r="U142" s="221">
        <v>1</v>
      </c>
      <c r="V142" s="221">
        <v>20.87</v>
      </c>
      <c r="W142" s="221">
        <v>-8.16</v>
      </c>
      <c r="X142" s="221">
        <v>23.44</v>
      </c>
      <c r="Y142" s="226">
        <v>-16.57</v>
      </c>
      <c r="Z142" s="226">
        <v>33.619999999999997</v>
      </c>
      <c r="AA142" s="226">
        <v>17.829999999999998</v>
      </c>
      <c r="AB142" s="226">
        <v>19.149999999999999</v>
      </c>
      <c r="AC142" s="226">
        <v>-30.84</v>
      </c>
      <c r="AD142" s="226">
        <v>19.09</v>
      </c>
      <c r="AE142" s="226" t="s">
        <v>11386</v>
      </c>
      <c r="AF142" s="117">
        <v>37543</v>
      </c>
      <c r="AG142" s="226">
        <v>55.78</v>
      </c>
      <c r="AH142" s="226">
        <v>116.79</v>
      </c>
      <c r="AI142" s="226">
        <v>153.06</v>
      </c>
      <c r="AJ142" s="226">
        <v>118.09</v>
      </c>
      <c r="AK142" s="227"/>
      <c r="AM142" s="226"/>
      <c r="AN142" s="221" t="str">
        <f t="shared" si="8"/>
        <v>LU0738911758</v>
      </c>
      <c r="AO142" s="221" t="s">
        <v>12266</v>
      </c>
      <c r="AP142" s="226"/>
      <c r="AQ142" s="226">
        <v>16.22</v>
      </c>
      <c r="AR142" s="227">
        <v>45783</v>
      </c>
      <c r="AS142" s="221" t="s">
        <v>1164</v>
      </c>
      <c r="AX142" s="221" t="str">
        <f t="shared" si="9"/>
        <v>LU1023063255</v>
      </c>
      <c r="AY142" s="221" t="s">
        <v>10894</v>
      </c>
      <c r="AZ142" s="221" t="s">
        <v>3827</v>
      </c>
      <c r="DO142" s="227"/>
      <c r="DW142" s="227"/>
      <c r="EG142" s="227"/>
      <c r="ET142" s="227"/>
    </row>
    <row r="143" spans="1:150" s="221" customFormat="1">
      <c r="A143" s="221" t="str">
        <f t="shared" si="10"/>
        <v>LU1023062109</v>
      </c>
      <c r="B143" s="221" t="s">
        <v>10893</v>
      </c>
      <c r="C143" s="221">
        <v>-4.79</v>
      </c>
      <c r="D143" s="221">
        <v>11.93</v>
      </c>
      <c r="E143" s="221">
        <v>-8.26</v>
      </c>
      <c r="F143" s="221">
        <v>-11.92</v>
      </c>
      <c r="G143" s="221">
        <v>0.59</v>
      </c>
      <c r="H143" s="226">
        <v>5.62</v>
      </c>
      <c r="I143" s="221">
        <v>3.69</v>
      </c>
      <c r="J143" s="221">
        <v>1.35</v>
      </c>
      <c r="K143" s="221">
        <v>21.82</v>
      </c>
      <c r="L143" s="221">
        <v>-0.01</v>
      </c>
      <c r="M143" s="221">
        <v>1503.6</v>
      </c>
      <c r="N143" s="221">
        <v>-22.57</v>
      </c>
      <c r="P143" s="221">
        <v>1.78</v>
      </c>
      <c r="R143" s="221" t="s">
        <v>3831</v>
      </c>
      <c r="S143" s="221">
        <v>142.4</v>
      </c>
      <c r="T143" s="221">
        <v>104.51</v>
      </c>
      <c r="U143" s="221">
        <v>1</v>
      </c>
      <c r="V143" s="221">
        <v>20.61</v>
      </c>
      <c r="W143" s="221">
        <v>-4.22</v>
      </c>
      <c r="X143" s="221">
        <v>20.059999999999999</v>
      </c>
      <c r="Y143" s="226">
        <v>-19.579999999999998</v>
      </c>
      <c r="Z143" s="226">
        <v>38.1</v>
      </c>
      <c r="AA143" s="226">
        <v>16.399999999999999</v>
      </c>
      <c r="AB143" s="226">
        <v>21.27</v>
      </c>
      <c r="AC143" s="226">
        <v>-30.58</v>
      </c>
      <c r="AD143" s="226">
        <v>16.170000000000002</v>
      </c>
      <c r="AE143" s="226" t="s">
        <v>11386</v>
      </c>
      <c r="AF143" s="117">
        <v>41696</v>
      </c>
      <c r="AG143" s="226">
        <v>27.04</v>
      </c>
      <c r="AH143" s="226">
        <v>129.28</v>
      </c>
      <c r="AI143" s="226">
        <v>195.02</v>
      </c>
      <c r="AJ143" s="226">
        <v>125.52</v>
      </c>
      <c r="AK143" s="227"/>
      <c r="AM143" s="226"/>
      <c r="AN143" s="221" t="str">
        <f t="shared" si="8"/>
        <v>LU0784385840</v>
      </c>
      <c r="AO143" s="221" t="s">
        <v>9129</v>
      </c>
      <c r="AP143" s="226"/>
      <c r="AQ143" s="226">
        <v>16.510000000000002</v>
      </c>
      <c r="AR143" s="227">
        <v>45783</v>
      </c>
      <c r="AS143" s="221" t="s">
        <v>1347</v>
      </c>
      <c r="AX143" s="221" t="str">
        <f t="shared" si="9"/>
        <v>LU0969580561</v>
      </c>
      <c r="AY143" s="221" t="s">
        <v>10895</v>
      </c>
      <c r="AZ143" s="221" t="s">
        <v>3825</v>
      </c>
      <c r="DO143" s="227"/>
      <c r="EG143" s="227"/>
    </row>
    <row r="144" spans="1:150" s="221" customFormat="1">
      <c r="A144" s="221" t="str">
        <f t="shared" si="10"/>
        <v>LU1023063255</v>
      </c>
      <c r="B144" s="221" t="s">
        <v>10894</v>
      </c>
      <c r="C144" s="221">
        <v>-1.66</v>
      </c>
      <c r="D144" s="221">
        <v>8.6999999999999993</v>
      </c>
      <c r="E144" s="221">
        <v>-2.14</v>
      </c>
      <c r="F144" s="221">
        <v>-2.14</v>
      </c>
      <c r="G144" s="221">
        <v>7.67</v>
      </c>
      <c r="H144" s="226">
        <v>7.97</v>
      </c>
      <c r="I144" s="221">
        <v>4.2300000000000004</v>
      </c>
      <c r="J144" s="221">
        <v>1.31</v>
      </c>
      <c r="K144" s="221">
        <v>20.329999999999998</v>
      </c>
      <c r="L144" s="221">
        <v>0.03</v>
      </c>
      <c r="M144" s="221">
        <v>1503.6</v>
      </c>
      <c r="N144" s="221">
        <v>-23.86</v>
      </c>
      <c r="P144" s="221">
        <v>1.78</v>
      </c>
      <c r="R144" s="221" t="s">
        <v>3827</v>
      </c>
      <c r="S144" s="221">
        <v>134.21</v>
      </c>
      <c r="T144" s="221">
        <v>134.22</v>
      </c>
      <c r="U144" s="221">
        <v>1</v>
      </c>
      <c r="V144" s="221">
        <v>26.32</v>
      </c>
      <c r="W144" s="221">
        <v>-21.46</v>
      </c>
      <c r="X144" s="221">
        <v>19.23</v>
      </c>
      <c r="Y144" s="226">
        <v>-16.72</v>
      </c>
      <c r="Z144" s="226">
        <v>42.08</v>
      </c>
      <c r="AA144" s="226">
        <v>10.51</v>
      </c>
      <c r="AB144" s="226">
        <v>27.62</v>
      </c>
      <c r="AC144" s="226">
        <v>-33.9</v>
      </c>
      <c r="AD144" s="226">
        <v>23.71</v>
      </c>
      <c r="AE144" s="226" t="s">
        <v>11386</v>
      </c>
      <c r="AF144" s="117">
        <v>41696</v>
      </c>
      <c r="AG144" s="226">
        <v>53.58</v>
      </c>
      <c r="AH144" s="226">
        <v>139.65</v>
      </c>
      <c r="AI144" s="226">
        <v>135.05000000000001</v>
      </c>
      <c r="AJ144" s="226">
        <v>122.1</v>
      </c>
      <c r="AK144" s="227"/>
      <c r="AM144" s="226"/>
      <c r="AN144" s="221" t="str">
        <f t="shared" si="8"/>
        <v>LU0949170269</v>
      </c>
      <c r="AO144" s="221" t="s">
        <v>12267</v>
      </c>
      <c r="AP144" s="226"/>
      <c r="AQ144" s="226">
        <v>7.81</v>
      </c>
      <c r="AR144" s="227">
        <v>45783</v>
      </c>
      <c r="AS144" s="221" t="s">
        <v>10126</v>
      </c>
      <c r="AX144" s="221" t="str">
        <f t="shared" si="9"/>
        <v>LU0661495795</v>
      </c>
      <c r="AY144" s="221" t="s">
        <v>9820</v>
      </c>
      <c r="AZ144" s="221" t="s">
        <v>4602</v>
      </c>
      <c r="BA144" s="221">
        <v>-3.08</v>
      </c>
      <c r="DO144" s="227"/>
      <c r="EG144" s="227"/>
    </row>
    <row r="145" spans="1:150" s="221" customFormat="1">
      <c r="A145" s="221" t="str">
        <f t="shared" si="10"/>
        <v>LU0969580561</v>
      </c>
      <c r="B145" s="221" t="s">
        <v>10895</v>
      </c>
      <c r="C145" s="221">
        <v>-7.69</v>
      </c>
      <c r="D145" s="221">
        <v>5.67</v>
      </c>
      <c r="E145" s="221">
        <v>-5.48</v>
      </c>
      <c r="F145" s="221">
        <v>-7.57</v>
      </c>
      <c r="G145" s="221">
        <v>5.91</v>
      </c>
      <c r="H145" s="226">
        <v>7.2</v>
      </c>
      <c r="I145" s="221">
        <v>6.98</v>
      </c>
      <c r="J145" s="221">
        <v>0.87</v>
      </c>
      <c r="K145" s="221">
        <v>16.84</v>
      </c>
      <c r="L145" s="221">
        <v>0</v>
      </c>
      <c r="M145" s="221">
        <v>1503.6</v>
      </c>
      <c r="N145" s="221">
        <v>-14.65</v>
      </c>
      <c r="P145" s="221">
        <v>1.78</v>
      </c>
      <c r="R145" s="221" t="s">
        <v>3825</v>
      </c>
      <c r="S145" s="221">
        <v>100.01</v>
      </c>
      <c r="T145" s="221">
        <v>77.67</v>
      </c>
      <c r="U145" s="221">
        <v>1</v>
      </c>
      <c r="V145" s="221">
        <v>33.4</v>
      </c>
      <c r="W145" s="221">
        <v>-4.9400000000000004</v>
      </c>
      <c r="X145" s="221">
        <v>10.46</v>
      </c>
      <c r="Y145" s="226">
        <v>-10.119999999999999</v>
      </c>
      <c r="Z145" s="226">
        <v>40.090000000000003</v>
      </c>
      <c r="AA145" s="226">
        <v>9.41</v>
      </c>
      <c r="AB145" s="226">
        <v>29.34</v>
      </c>
      <c r="AC145" s="226">
        <v>-23.9</v>
      </c>
      <c r="AD145" s="226">
        <v>17.72</v>
      </c>
      <c r="AE145" s="226" t="s">
        <v>11386</v>
      </c>
      <c r="AF145" s="117">
        <v>41542</v>
      </c>
      <c r="AG145" s="226">
        <v>-7.71</v>
      </c>
      <c r="AH145" s="226">
        <v>77.27</v>
      </c>
      <c r="AI145" s="226">
        <v>104.83</v>
      </c>
      <c r="AJ145" s="226">
        <v>92.67</v>
      </c>
      <c r="AK145" s="227"/>
      <c r="AM145" s="226"/>
      <c r="AN145" s="221" t="str">
        <f t="shared" si="8"/>
        <v>LU0949170426</v>
      </c>
      <c r="AO145" s="221" t="s">
        <v>11919</v>
      </c>
      <c r="AP145" s="226"/>
      <c r="AQ145" s="226">
        <v>7.12</v>
      </c>
      <c r="AR145" s="227">
        <v>45783</v>
      </c>
      <c r="AS145" s="221" t="s">
        <v>1189</v>
      </c>
      <c r="AX145" s="221" t="str">
        <f t="shared" si="9"/>
        <v>LU0949170772</v>
      </c>
      <c r="AY145" s="221" t="s">
        <v>11916</v>
      </c>
      <c r="AZ145" s="221" t="s">
        <v>1163</v>
      </c>
      <c r="DO145" s="227"/>
      <c r="EG145" s="227"/>
    </row>
    <row r="146" spans="1:150" s="221" customFormat="1">
      <c r="A146" s="221" t="str">
        <f t="shared" si="10"/>
        <v>LU0661495795</v>
      </c>
      <c r="B146" s="221" t="s">
        <v>9820</v>
      </c>
      <c r="C146" s="221">
        <v>-1.41</v>
      </c>
      <c r="D146" s="221">
        <v>5.23</v>
      </c>
      <c r="E146" s="221">
        <v>-4.0599999999999996</v>
      </c>
      <c r="F146" s="221">
        <v>2.58</v>
      </c>
      <c r="G146" s="221">
        <v>3.88</v>
      </c>
      <c r="H146" s="226">
        <v>7.76</v>
      </c>
      <c r="I146" s="221">
        <v>4.22</v>
      </c>
      <c r="J146" s="221">
        <v>1.1000000000000001</v>
      </c>
      <c r="K146" s="221">
        <v>14.77</v>
      </c>
      <c r="L146" s="221">
        <v>0</v>
      </c>
      <c r="M146" s="221">
        <v>1159.4000000000001</v>
      </c>
      <c r="N146" s="221">
        <v>-18.32</v>
      </c>
      <c r="P146" s="221">
        <v>1.76</v>
      </c>
      <c r="R146" s="221" t="s">
        <v>4602</v>
      </c>
      <c r="S146" s="221">
        <v>115.12</v>
      </c>
      <c r="T146" s="221">
        <v>106.95</v>
      </c>
      <c r="U146" s="221">
        <v>12</v>
      </c>
      <c r="V146" s="221">
        <v>0.84</v>
      </c>
      <c r="W146" s="221">
        <v>4.17</v>
      </c>
      <c r="X146" s="221">
        <v>17.7</v>
      </c>
      <c r="Y146" s="226">
        <v>-13.06</v>
      </c>
      <c r="Z146" s="226">
        <v>20</v>
      </c>
      <c r="AA146" s="226">
        <v>3.97</v>
      </c>
      <c r="AB146" s="226">
        <v>16.54</v>
      </c>
      <c r="AC146" s="226">
        <v>-15.81</v>
      </c>
      <c r="AD146" s="226">
        <v>13.14</v>
      </c>
      <c r="AE146" s="226" t="s">
        <v>1511</v>
      </c>
      <c r="AF146" s="117">
        <v>40858</v>
      </c>
      <c r="AG146" s="226">
        <v>109.75</v>
      </c>
      <c r="AH146" s="226">
        <v>105.59</v>
      </c>
      <c r="AI146" s="226">
        <v>124.58</v>
      </c>
      <c r="AJ146" s="226">
        <v>105.3</v>
      </c>
      <c r="AK146" s="227"/>
      <c r="AM146" s="226"/>
      <c r="AN146" s="221" t="str">
        <f t="shared" si="8"/>
        <v>LU0784384876</v>
      </c>
      <c r="AO146" s="221" t="s">
        <v>12268</v>
      </c>
      <c r="AP146" s="226"/>
      <c r="AQ146" s="226">
        <v>8.1</v>
      </c>
      <c r="AR146" s="227">
        <v>45783</v>
      </c>
      <c r="AS146" s="221" t="s">
        <v>1190</v>
      </c>
      <c r="AX146" s="221" t="str">
        <f t="shared" si="9"/>
        <v>LU0738911758</v>
      </c>
      <c r="AY146" s="221" t="s">
        <v>11917</v>
      </c>
      <c r="AZ146" s="221" t="s">
        <v>1164</v>
      </c>
      <c r="BA146" s="221">
        <v>-2.71</v>
      </c>
      <c r="DO146" s="227"/>
      <c r="DW146" s="227"/>
      <c r="EG146" s="227"/>
      <c r="ET146" s="227"/>
    </row>
    <row r="147" spans="1:150" s="221" customFormat="1">
      <c r="A147" s="221" t="str">
        <f t="shared" si="10"/>
        <v>LU0949170772</v>
      </c>
      <c r="B147" s="221" t="s">
        <v>11916</v>
      </c>
      <c r="C147" s="221">
        <v>-1.47</v>
      </c>
      <c r="D147" s="221">
        <v>5.18</v>
      </c>
      <c r="E147" s="221">
        <v>-4.0199999999999996</v>
      </c>
      <c r="F147" s="221">
        <v>2.59</v>
      </c>
      <c r="G147" s="221">
        <v>3.86</v>
      </c>
      <c r="H147" s="226">
        <v>7.74</v>
      </c>
      <c r="I147" s="221">
        <v>4.22</v>
      </c>
      <c r="J147" s="221">
        <v>1.0900000000000001</v>
      </c>
      <c r="K147" s="221">
        <v>14.69</v>
      </c>
      <c r="L147" s="221">
        <v>0</v>
      </c>
      <c r="M147" s="221">
        <v>1159.4000000000001</v>
      </c>
      <c r="N147" s="221">
        <v>-18.27</v>
      </c>
      <c r="O147" s="221">
        <v>2.4300000000000002</v>
      </c>
      <c r="P147" s="221">
        <v>1.76</v>
      </c>
      <c r="R147" s="221" t="s">
        <v>1163</v>
      </c>
      <c r="S147" s="221">
        <v>114.72</v>
      </c>
      <c r="T147" s="221">
        <v>106.28</v>
      </c>
      <c r="U147" s="221">
        <v>12</v>
      </c>
      <c r="V147" s="221">
        <v>0.85</v>
      </c>
      <c r="W147" s="221">
        <v>4.18</v>
      </c>
      <c r="X147" s="221">
        <v>17.670000000000002</v>
      </c>
      <c r="Y147" s="226">
        <v>-13.01</v>
      </c>
      <c r="Z147" s="226">
        <v>20.03</v>
      </c>
      <c r="AA147" s="226">
        <v>3.88</v>
      </c>
      <c r="AB147" s="226">
        <v>16.57</v>
      </c>
      <c r="AC147" s="226">
        <v>-15.78</v>
      </c>
      <c r="AD147" s="226">
        <v>13.1</v>
      </c>
      <c r="AE147" s="226" t="s">
        <v>1511</v>
      </c>
      <c r="AF147" s="117">
        <v>41472</v>
      </c>
      <c r="AG147" s="226">
        <v>108.79</v>
      </c>
      <c r="AH147" s="226">
        <v>105.08</v>
      </c>
      <c r="AI147" s="226">
        <v>124.17</v>
      </c>
      <c r="AJ147" s="226">
        <v>105.05</v>
      </c>
      <c r="AK147" s="227"/>
      <c r="AM147" s="226"/>
      <c r="AN147" s="221" t="str">
        <f t="shared" si="8"/>
        <v>LU0871640123</v>
      </c>
      <c r="AO147" s="221" t="s">
        <v>12269</v>
      </c>
      <c r="AP147" s="226"/>
      <c r="AQ147" s="226">
        <v>7.87</v>
      </c>
      <c r="AR147" s="227">
        <v>45783</v>
      </c>
      <c r="AS147" s="221" t="s">
        <v>1361</v>
      </c>
      <c r="AX147" s="221" t="str">
        <f t="shared" si="9"/>
        <v>LU0784385840</v>
      </c>
      <c r="AY147" s="221" t="s">
        <v>10896</v>
      </c>
      <c r="AZ147" s="221" t="s">
        <v>1347</v>
      </c>
      <c r="BA147" s="221">
        <v>-3.39</v>
      </c>
      <c r="DO147" s="227"/>
      <c r="EG147" s="227"/>
    </row>
    <row r="148" spans="1:150" s="221" customFormat="1">
      <c r="A148" s="221" t="str">
        <f t="shared" si="10"/>
        <v>LU0738911758</v>
      </c>
      <c r="B148" s="221" t="s">
        <v>11917</v>
      </c>
      <c r="C148" s="221">
        <v>-5.88</v>
      </c>
      <c r="D148" s="221">
        <v>1.55</v>
      </c>
      <c r="E148" s="221">
        <v>-6.02</v>
      </c>
      <c r="F148" s="221">
        <v>0.19</v>
      </c>
      <c r="G148" s="221">
        <v>3.41</v>
      </c>
      <c r="H148" s="226">
        <v>7.07</v>
      </c>
      <c r="I148" s="221">
        <v>5.01</v>
      </c>
      <c r="J148" s="221">
        <v>0.92</v>
      </c>
      <c r="K148" s="221">
        <v>11.87</v>
      </c>
      <c r="L148" s="221">
        <v>0</v>
      </c>
      <c r="M148" s="221">
        <v>1159.4000000000001</v>
      </c>
      <c r="N148" s="221">
        <v>-14.58</v>
      </c>
      <c r="O148" s="221">
        <v>2.31</v>
      </c>
      <c r="P148" s="221">
        <v>1.81</v>
      </c>
      <c r="Q148" s="221" t="s">
        <v>11348</v>
      </c>
      <c r="R148" s="221" t="s">
        <v>1164</v>
      </c>
      <c r="S148" s="221">
        <v>99.75</v>
      </c>
      <c r="T148" s="221">
        <v>85.64</v>
      </c>
      <c r="U148" s="221">
        <v>12</v>
      </c>
      <c r="V148" s="221">
        <v>7.64</v>
      </c>
      <c r="W148" s="221">
        <v>6.14</v>
      </c>
      <c r="X148" s="221">
        <v>9.65</v>
      </c>
      <c r="Y148" s="226">
        <v>-10.41</v>
      </c>
      <c r="Z148" s="226">
        <v>19.46</v>
      </c>
      <c r="AA148" s="226">
        <v>3.65</v>
      </c>
      <c r="AB148" s="226">
        <v>19.13</v>
      </c>
      <c r="AC148" s="226">
        <v>-15.3</v>
      </c>
      <c r="AD148" s="226">
        <v>13.45</v>
      </c>
      <c r="AE148" s="226" t="s">
        <v>1511</v>
      </c>
      <c r="AF148" s="117">
        <v>40940</v>
      </c>
      <c r="AG148" s="226">
        <v>99.11</v>
      </c>
      <c r="AH148" s="226">
        <v>81.02</v>
      </c>
      <c r="AI148" s="226">
        <v>134.66999999999999</v>
      </c>
      <c r="AJ148" s="226">
        <v>89.8</v>
      </c>
      <c r="AK148" s="227"/>
      <c r="AM148" s="226"/>
      <c r="AN148" s="221" t="str">
        <f t="shared" si="8"/>
        <v>LU0949170343</v>
      </c>
      <c r="AO148" s="221" t="s">
        <v>12270</v>
      </c>
      <c r="AP148" s="226"/>
      <c r="AQ148" s="226">
        <v>7.57</v>
      </c>
      <c r="AR148" s="227">
        <v>45783</v>
      </c>
      <c r="AS148" s="221" t="s">
        <v>4429</v>
      </c>
      <c r="AX148" s="221" t="str">
        <f t="shared" si="9"/>
        <v>LU0949170269</v>
      </c>
      <c r="AY148" s="221" t="s">
        <v>11918</v>
      </c>
      <c r="AZ148" s="221" t="s">
        <v>10126</v>
      </c>
      <c r="DO148" s="227"/>
      <c r="EG148" s="227"/>
    </row>
    <row r="149" spans="1:150" s="221" customFormat="1">
      <c r="A149" s="221" t="str">
        <f t="shared" si="10"/>
        <v>LU0784385840</v>
      </c>
      <c r="B149" s="221" t="s">
        <v>10896</v>
      </c>
      <c r="C149" s="221">
        <v>-3.85</v>
      </c>
      <c r="D149" s="221">
        <v>-1.75</v>
      </c>
      <c r="E149" s="221">
        <v>-2.33</v>
      </c>
      <c r="F149" s="221">
        <v>1.75</v>
      </c>
      <c r="G149" s="221">
        <v>2.0099999999999998</v>
      </c>
      <c r="H149" s="226">
        <v>2.41</v>
      </c>
      <c r="I149" s="221">
        <v>2.91</v>
      </c>
      <c r="J149" s="221">
        <v>0.87</v>
      </c>
      <c r="K149" s="221">
        <v>6.42</v>
      </c>
      <c r="L149" s="221">
        <v>0</v>
      </c>
      <c r="M149" s="221">
        <v>5375.8</v>
      </c>
      <c r="N149" s="221">
        <v>-8.7100000000000009</v>
      </c>
      <c r="P149" s="221">
        <v>1.73</v>
      </c>
      <c r="Q149" s="221" t="s">
        <v>11348</v>
      </c>
      <c r="R149" s="221" t="s">
        <v>1347</v>
      </c>
      <c r="S149" s="221">
        <v>93.55</v>
      </c>
      <c r="T149" s="221">
        <v>92.81</v>
      </c>
      <c r="U149" s="221">
        <v>12</v>
      </c>
      <c r="V149" s="221">
        <v>4.54</v>
      </c>
      <c r="W149" s="221">
        <v>7.27</v>
      </c>
      <c r="X149" s="221">
        <v>0.51</v>
      </c>
      <c r="Y149" s="226">
        <v>-2.99</v>
      </c>
      <c r="Z149" s="226">
        <v>11.83</v>
      </c>
      <c r="AA149" s="226">
        <v>3.77</v>
      </c>
      <c r="AB149" s="226">
        <v>7.93</v>
      </c>
      <c r="AC149" s="226">
        <v>-13.56</v>
      </c>
      <c r="AD149" s="226">
        <v>7.96</v>
      </c>
      <c r="AE149" s="226"/>
      <c r="AF149" s="117">
        <v>41088</v>
      </c>
      <c r="AG149" s="226">
        <v>134.1</v>
      </c>
      <c r="AH149" s="226">
        <v>78.14</v>
      </c>
      <c r="AI149" s="226">
        <v>204.24</v>
      </c>
      <c r="AJ149" s="226">
        <v>77.680000000000007</v>
      </c>
      <c r="AK149" s="227"/>
      <c r="AM149" s="226"/>
      <c r="AN149" s="221" t="str">
        <f t="shared" si="8"/>
        <v>LU2764263039</v>
      </c>
      <c r="AO149" s="221" t="s">
        <v>10357</v>
      </c>
      <c r="AP149" s="226"/>
      <c r="AQ149" s="226">
        <v>9.09</v>
      </c>
      <c r="AR149" s="227">
        <v>45783</v>
      </c>
      <c r="AS149" s="221" t="s">
        <v>10048</v>
      </c>
      <c r="AX149" s="221" t="str">
        <f t="shared" si="9"/>
        <v>LU0949170426</v>
      </c>
      <c r="AY149" s="221" t="s">
        <v>11919</v>
      </c>
      <c r="AZ149" s="221" t="s">
        <v>1189</v>
      </c>
      <c r="DO149" s="227"/>
      <c r="DW149" s="227"/>
      <c r="EG149" s="227"/>
      <c r="ET149" s="227"/>
    </row>
    <row r="150" spans="1:150" s="221" customFormat="1">
      <c r="A150" s="221" t="str">
        <f t="shared" si="10"/>
        <v>LU0949170269</v>
      </c>
      <c r="B150" s="221" t="s">
        <v>11918</v>
      </c>
      <c r="C150" s="221">
        <v>0.19</v>
      </c>
      <c r="D150" s="221">
        <v>4.7300000000000004</v>
      </c>
      <c r="E150" s="221">
        <v>-4.24</v>
      </c>
      <c r="F150" s="221">
        <v>-1.64</v>
      </c>
      <c r="G150" s="221">
        <v>-2.65</v>
      </c>
      <c r="H150" s="226">
        <v>1.35</v>
      </c>
      <c r="I150" s="221">
        <v>0.1</v>
      </c>
      <c r="J150" s="221">
        <v>1.79</v>
      </c>
      <c r="K150" s="221">
        <v>13.08</v>
      </c>
      <c r="L150" s="221">
        <v>-0.01</v>
      </c>
      <c r="M150" s="221">
        <v>5375.8</v>
      </c>
      <c r="N150" s="221">
        <v>-19.329999999999998</v>
      </c>
      <c r="O150" s="221">
        <v>6.4</v>
      </c>
      <c r="P150" s="221">
        <v>1.73</v>
      </c>
      <c r="R150" s="221" t="s">
        <v>10126</v>
      </c>
      <c r="S150" s="221">
        <v>176.02</v>
      </c>
      <c r="T150" s="221">
        <v>137.37</v>
      </c>
      <c r="U150" s="221">
        <v>12</v>
      </c>
      <c r="V150" s="221">
        <v>-5.25</v>
      </c>
      <c r="W150" s="221">
        <v>7.87</v>
      </c>
      <c r="X150" s="221">
        <v>9.0500000000000007</v>
      </c>
      <c r="Y150" s="226">
        <v>-13.08</v>
      </c>
      <c r="Z150" s="226">
        <v>10.48</v>
      </c>
      <c r="AA150" s="226">
        <v>11.84</v>
      </c>
      <c r="AB150" s="226">
        <v>1.29</v>
      </c>
      <c r="AC150" s="226">
        <v>-20.67</v>
      </c>
      <c r="AD150" s="226">
        <v>6.61</v>
      </c>
      <c r="AE150" s="226"/>
      <c r="AF150" s="117">
        <v>41472</v>
      </c>
      <c r="AG150" s="226">
        <v>76.459999999999994</v>
      </c>
      <c r="AH150" s="226">
        <v>164.04</v>
      </c>
      <c r="AI150" s="226">
        <v>157.38999999999999</v>
      </c>
      <c r="AJ150" s="226">
        <v>153.12</v>
      </c>
      <c r="AK150" s="227"/>
      <c r="AM150" s="226"/>
      <c r="AN150" s="221" t="str">
        <f t="shared" si="8"/>
        <v>LU0612318385</v>
      </c>
      <c r="AO150" s="221" t="s">
        <v>9731</v>
      </c>
      <c r="AP150" s="226"/>
      <c r="AQ150" s="226">
        <v>12.61</v>
      </c>
      <c r="AR150" s="227">
        <v>45783</v>
      </c>
      <c r="AS150" s="221" t="s">
        <v>8340</v>
      </c>
      <c r="AX150" s="221" t="str">
        <f t="shared" si="9"/>
        <v>LU0784384876</v>
      </c>
      <c r="AY150" s="221" t="s">
        <v>11920</v>
      </c>
      <c r="AZ150" s="221" t="s">
        <v>1190</v>
      </c>
      <c r="BA150" s="221">
        <v>-3.49</v>
      </c>
      <c r="DO150" s="227"/>
      <c r="EG150" s="227"/>
    </row>
    <row r="151" spans="1:150" s="221" customFormat="1">
      <c r="A151" s="221" t="str">
        <f t="shared" si="10"/>
        <v>LU0949170426</v>
      </c>
      <c r="B151" s="221" t="s">
        <v>11919</v>
      </c>
      <c r="C151" s="221">
        <v>0.9</v>
      </c>
      <c r="D151" s="221">
        <v>1.98</v>
      </c>
      <c r="E151" s="221">
        <v>0.03</v>
      </c>
      <c r="F151" s="221">
        <v>4.43</v>
      </c>
      <c r="G151" s="221">
        <v>2.75</v>
      </c>
      <c r="H151" s="226">
        <v>3.3</v>
      </c>
      <c r="I151" s="221">
        <v>2.35</v>
      </c>
      <c r="J151" s="221">
        <v>1.2</v>
      </c>
      <c r="K151" s="221">
        <v>8.65</v>
      </c>
      <c r="L151" s="221">
        <v>0</v>
      </c>
      <c r="M151" s="221">
        <v>5375.8</v>
      </c>
      <c r="N151" s="221">
        <v>-10.51</v>
      </c>
      <c r="O151" s="221">
        <v>6.45</v>
      </c>
      <c r="P151" s="221">
        <v>1.73</v>
      </c>
      <c r="R151" s="221" t="s">
        <v>1189</v>
      </c>
      <c r="S151" s="221">
        <v>114.97</v>
      </c>
      <c r="T151" s="221">
        <v>125.75</v>
      </c>
      <c r="U151" s="221">
        <v>12</v>
      </c>
      <c r="V151" s="221">
        <v>-1.77</v>
      </c>
      <c r="W151" s="221">
        <v>5.46</v>
      </c>
      <c r="X151" s="221">
        <v>8.02</v>
      </c>
      <c r="Y151" s="226">
        <v>-5.86</v>
      </c>
      <c r="Z151" s="226">
        <v>12.57</v>
      </c>
      <c r="AA151" s="226">
        <v>4.5</v>
      </c>
      <c r="AB151" s="226">
        <v>5.75</v>
      </c>
      <c r="AC151" s="226">
        <v>-13.7</v>
      </c>
      <c r="AD151" s="226">
        <v>7.86</v>
      </c>
      <c r="AE151" s="226"/>
      <c r="AF151" s="117">
        <v>41486</v>
      </c>
      <c r="AG151" s="226">
        <v>109.4</v>
      </c>
      <c r="AH151" s="226">
        <v>117.67</v>
      </c>
      <c r="AI151" s="226">
        <v>68.349999999999994</v>
      </c>
      <c r="AJ151" s="226">
        <v>104.33</v>
      </c>
      <c r="AK151" s="227"/>
      <c r="AM151" s="226"/>
      <c r="AN151" s="221" t="str">
        <f t="shared" si="8"/>
        <v>LU1430597077</v>
      </c>
      <c r="AO151" s="221" t="s">
        <v>12271</v>
      </c>
      <c r="AP151" s="226"/>
      <c r="AQ151" s="226">
        <v>13.15</v>
      </c>
      <c r="AR151" s="227">
        <v>45783</v>
      </c>
      <c r="AS151" s="221" t="s">
        <v>8442</v>
      </c>
      <c r="AX151" s="221" t="str">
        <f t="shared" si="9"/>
        <v>LU0871640123</v>
      </c>
      <c r="AY151" s="221" t="s">
        <v>11921</v>
      </c>
      <c r="AZ151" s="221" t="s">
        <v>1361</v>
      </c>
      <c r="BA151" s="221">
        <v>-7.8</v>
      </c>
      <c r="DO151" s="227"/>
      <c r="DW151" s="227"/>
      <c r="EG151" s="227"/>
      <c r="ET151" s="227"/>
    </row>
    <row r="152" spans="1:150" s="221" customFormat="1">
      <c r="A152" s="221" t="str">
        <f t="shared" si="10"/>
        <v>LU0784384876</v>
      </c>
      <c r="B152" s="221" t="s">
        <v>11920</v>
      </c>
      <c r="C152" s="221">
        <v>-3.82</v>
      </c>
      <c r="D152" s="221">
        <v>-1.74</v>
      </c>
      <c r="E152" s="221">
        <v>-2.29</v>
      </c>
      <c r="F152" s="221">
        <v>1.8</v>
      </c>
      <c r="G152" s="221">
        <v>2.0499999999999998</v>
      </c>
      <c r="H152" s="226">
        <v>2.41</v>
      </c>
      <c r="I152" s="221">
        <v>2.91</v>
      </c>
      <c r="J152" s="221">
        <v>0.81</v>
      </c>
      <c r="K152" s="221">
        <v>6.48</v>
      </c>
      <c r="L152" s="221">
        <v>0</v>
      </c>
      <c r="N152" s="221">
        <v>-8.7799999999999994</v>
      </c>
      <c r="Q152" s="221" t="s">
        <v>11348</v>
      </c>
      <c r="R152" s="221" t="s">
        <v>1190</v>
      </c>
      <c r="S152" s="221">
        <v>88.33</v>
      </c>
      <c r="T152" s="221">
        <v>80.59</v>
      </c>
      <c r="V152" s="221">
        <v>4.5</v>
      </c>
      <c r="W152" s="221">
        <v>7.28</v>
      </c>
      <c r="X152" s="221">
        <v>0.53</v>
      </c>
      <c r="Y152" s="226">
        <v>-3.04</v>
      </c>
      <c r="Z152" s="226">
        <v>11.92</v>
      </c>
      <c r="AA152" s="226">
        <v>3.72</v>
      </c>
      <c r="AB152" s="226">
        <v>7.89</v>
      </c>
      <c r="AC152" s="226">
        <v>-13.59</v>
      </c>
      <c r="AD152" s="226">
        <v>8.07</v>
      </c>
      <c r="AE152" s="226"/>
      <c r="AF152" s="117"/>
      <c r="AG152" s="226">
        <v>100.03</v>
      </c>
      <c r="AH152" s="226">
        <v>68.11</v>
      </c>
      <c r="AI152" s="226">
        <v>213.72</v>
      </c>
      <c r="AJ152" s="226">
        <v>72.89</v>
      </c>
      <c r="AK152" s="227"/>
      <c r="AM152" s="226"/>
      <c r="AN152" s="221" t="str">
        <f t="shared" si="8"/>
        <v>LU0578947334</v>
      </c>
      <c r="AO152" s="221" t="s">
        <v>9776</v>
      </c>
      <c r="AP152" s="226"/>
      <c r="AQ152" s="226">
        <v>19.760000000000002</v>
      </c>
      <c r="AR152" s="227">
        <v>45783</v>
      </c>
      <c r="AS152" s="221" t="s">
        <v>3753</v>
      </c>
      <c r="AX152" s="221" t="str">
        <f t="shared" si="9"/>
        <v>LU0949170343</v>
      </c>
      <c r="AY152" s="221" t="s">
        <v>11922</v>
      </c>
      <c r="AZ152" s="221" t="s">
        <v>4429</v>
      </c>
      <c r="DO152" s="227"/>
      <c r="DW152" s="227"/>
      <c r="EG152" s="227"/>
      <c r="ET152" s="227"/>
    </row>
    <row r="153" spans="1:150" s="221" customFormat="1">
      <c r="A153" s="221" t="str">
        <f t="shared" si="10"/>
        <v>LU0871640123</v>
      </c>
      <c r="B153" s="221" t="s">
        <v>11921</v>
      </c>
      <c r="C153" s="221">
        <v>0.12</v>
      </c>
      <c r="D153" s="221">
        <v>4.8099999999999996</v>
      </c>
      <c r="E153" s="221">
        <v>-4.32</v>
      </c>
      <c r="F153" s="221">
        <v>-1.68</v>
      </c>
      <c r="G153" s="221">
        <v>-2.64</v>
      </c>
      <c r="H153" s="226">
        <v>1.35</v>
      </c>
      <c r="I153" s="221">
        <v>0.1</v>
      </c>
      <c r="J153" s="221">
        <v>1.81</v>
      </c>
      <c r="K153" s="221">
        <v>13.19</v>
      </c>
      <c r="L153" s="221">
        <v>-0.01</v>
      </c>
      <c r="M153" s="221">
        <v>5375.8</v>
      </c>
      <c r="N153" s="221">
        <v>-19.440000000000001</v>
      </c>
      <c r="O153" s="221">
        <v>5.15</v>
      </c>
      <c r="P153" s="221">
        <v>1.73</v>
      </c>
      <c r="R153" s="221" t="s">
        <v>1361</v>
      </c>
      <c r="S153" s="221">
        <v>177.33</v>
      </c>
      <c r="T153" s="221">
        <v>139.22</v>
      </c>
      <c r="U153" s="221">
        <v>12</v>
      </c>
      <c r="V153" s="221">
        <v>-5.33</v>
      </c>
      <c r="W153" s="221">
        <v>7.96</v>
      </c>
      <c r="X153" s="221">
        <v>9.01</v>
      </c>
      <c r="Y153" s="226">
        <v>-13.08</v>
      </c>
      <c r="Z153" s="226">
        <v>10.52</v>
      </c>
      <c r="AA153" s="226">
        <v>11.8</v>
      </c>
      <c r="AB153" s="226">
        <v>1.23</v>
      </c>
      <c r="AC153" s="226">
        <v>-20.63</v>
      </c>
      <c r="AD153" s="226">
        <v>6.66</v>
      </c>
      <c r="AE153" s="226"/>
      <c r="AF153" s="117">
        <v>41325</v>
      </c>
      <c r="AG153" s="226">
        <v>75.930000000000007</v>
      </c>
      <c r="AH153" s="226">
        <v>165.17</v>
      </c>
      <c r="AI153" s="226">
        <v>153.97</v>
      </c>
      <c r="AJ153" s="226">
        <v>153.88999999999999</v>
      </c>
      <c r="AK153" s="227"/>
      <c r="AM153" s="226"/>
      <c r="AN153" s="221" t="str">
        <f t="shared" si="8"/>
        <v>LU0578945809</v>
      </c>
      <c r="AO153" s="221" t="s">
        <v>9777</v>
      </c>
      <c r="AP153" s="226"/>
      <c r="AQ153" s="226">
        <v>17.170000000000002</v>
      </c>
      <c r="AR153" s="227">
        <v>45783</v>
      </c>
      <c r="AS153" s="221" t="s">
        <v>3751</v>
      </c>
      <c r="AX153" s="221" t="str">
        <f t="shared" si="9"/>
        <v>LU2764263039</v>
      </c>
      <c r="AY153" s="221" t="s">
        <v>10357</v>
      </c>
      <c r="AZ153" s="221" t="s">
        <v>10048</v>
      </c>
      <c r="DO153" s="227"/>
      <c r="EG153" s="227"/>
    </row>
    <row r="154" spans="1:150" s="221" customFormat="1">
      <c r="A154" s="221" t="str">
        <f t="shared" si="10"/>
        <v>LU0949170343</v>
      </c>
      <c r="B154" s="221" t="s">
        <v>11922</v>
      </c>
      <c r="C154" s="221">
        <v>2.29</v>
      </c>
      <c r="D154" s="221">
        <v>4.4800000000000004</v>
      </c>
      <c r="E154" s="221">
        <v>-2.29</v>
      </c>
      <c r="F154" s="221">
        <v>0.6</v>
      </c>
      <c r="G154" s="221">
        <v>-1.1499999999999999</v>
      </c>
      <c r="H154" s="226">
        <v>1.69</v>
      </c>
      <c r="I154" s="221">
        <v>0.46</v>
      </c>
      <c r="J154" s="221">
        <v>1.92</v>
      </c>
      <c r="K154" s="221">
        <v>14.39</v>
      </c>
      <c r="L154" s="221">
        <v>-0.01</v>
      </c>
      <c r="M154" s="221">
        <v>5375.8</v>
      </c>
      <c r="N154" s="221">
        <v>-19</v>
      </c>
      <c r="O154" s="221">
        <v>6.16</v>
      </c>
      <c r="P154" s="221">
        <v>1.73</v>
      </c>
      <c r="R154" s="221" t="s">
        <v>4429</v>
      </c>
      <c r="S154" s="221">
        <v>174.15</v>
      </c>
      <c r="T154" s="221">
        <v>140.78</v>
      </c>
      <c r="U154" s="221">
        <v>12</v>
      </c>
      <c r="V154" s="221">
        <v>-5.72</v>
      </c>
      <c r="W154" s="221">
        <v>11.08</v>
      </c>
      <c r="X154" s="221">
        <v>3.27</v>
      </c>
      <c r="Y154" s="226">
        <v>-8.77</v>
      </c>
      <c r="Z154" s="226">
        <v>11.57</v>
      </c>
      <c r="AA154" s="226">
        <v>9.02</v>
      </c>
      <c r="AB154" s="226">
        <v>2.4</v>
      </c>
      <c r="AC154" s="226">
        <v>-20.83</v>
      </c>
      <c r="AD154" s="226">
        <v>7.44</v>
      </c>
      <c r="AE154" s="226"/>
      <c r="AF154" s="117">
        <v>41472</v>
      </c>
      <c r="AG154" s="226">
        <v>55.23</v>
      </c>
      <c r="AH154" s="226">
        <v>161.82</v>
      </c>
      <c r="AI154" s="226">
        <v>65.94</v>
      </c>
      <c r="AJ154" s="226">
        <v>152.86000000000001</v>
      </c>
      <c r="AK154" s="227"/>
      <c r="AM154" s="226"/>
      <c r="AN154" s="221" t="str">
        <f t="shared" si="8"/>
        <v>LU0578937376</v>
      </c>
      <c r="AO154" s="221" t="s">
        <v>11924</v>
      </c>
      <c r="AP154" s="226"/>
      <c r="AQ154" s="226">
        <v>8.64</v>
      </c>
      <c r="AR154" s="227">
        <v>45783</v>
      </c>
      <c r="AS154" s="221" t="s">
        <v>3749</v>
      </c>
      <c r="AX154" s="221" t="str">
        <f t="shared" si="9"/>
        <v>LU0612318385</v>
      </c>
      <c r="AY154" s="221" t="s">
        <v>10897</v>
      </c>
      <c r="AZ154" s="221" t="s">
        <v>8340</v>
      </c>
      <c r="BA154" s="221">
        <v>-6.57</v>
      </c>
      <c r="BB154" s="221">
        <v>-6.85</v>
      </c>
      <c r="DO154" s="227"/>
      <c r="EG154" s="227"/>
    </row>
    <row r="155" spans="1:150" s="221" customFormat="1">
      <c r="A155" s="221" t="str">
        <f t="shared" si="10"/>
        <v>LU2764263039</v>
      </c>
      <c r="B155" s="221" t="s">
        <v>10357</v>
      </c>
      <c r="C155" s="221">
        <v>-3.71</v>
      </c>
      <c r="D155" s="221">
        <v>12.08</v>
      </c>
      <c r="E155" s="221">
        <v>-3.61</v>
      </c>
      <c r="F155" s="221">
        <v>-4.62</v>
      </c>
      <c r="H155" s="226"/>
      <c r="M155" s="221">
        <v>144.19999999999999</v>
      </c>
      <c r="R155" s="221" t="s">
        <v>10048</v>
      </c>
      <c r="U155" s="221">
        <v>0</v>
      </c>
      <c r="Y155" s="226"/>
      <c r="Z155" s="226"/>
      <c r="AA155" s="226"/>
      <c r="AB155" s="226"/>
      <c r="AC155" s="226"/>
      <c r="AD155" s="226"/>
      <c r="AE155" s="226"/>
      <c r="AF155" s="117">
        <v>45358</v>
      </c>
      <c r="AG155" s="226">
        <v>65.650000000000006</v>
      </c>
      <c r="AH155" s="226"/>
      <c r="AI155" s="226">
        <v>160.93</v>
      </c>
      <c r="AJ155" s="226"/>
      <c r="AK155" s="227"/>
      <c r="AM155" s="226"/>
      <c r="AN155" s="221" t="str">
        <f t="shared" si="8"/>
        <v>LU1314333441</v>
      </c>
      <c r="AO155" s="221" t="s">
        <v>11925</v>
      </c>
      <c r="AP155" s="226"/>
      <c r="AQ155" s="226">
        <v>7.52</v>
      </c>
      <c r="AR155" s="227">
        <v>45783</v>
      </c>
      <c r="AS155" s="221" t="s">
        <v>7162</v>
      </c>
      <c r="AX155" s="221" t="str">
        <f t="shared" si="9"/>
        <v>LU1430597077</v>
      </c>
      <c r="AY155" s="221" t="s">
        <v>11923</v>
      </c>
      <c r="AZ155" s="221" t="s">
        <v>8442</v>
      </c>
      <c r="DO155" s="227"/>
      <c r="EG155" s="227"/>
    </row>
    <row r="156" spans="1:150" s="221" customFormat="1">
      <c r="A156" s="221" t="str">
        <f t="shared" si="10"/>
        <v>LU0612318385</v>
      </c>
      <c r="B156" s="221" t="s">
        <v>10897</v>
      </c>
      <c r="C156" s="221">
        <v>-3.42</v>
      </c>
      <c r="D156" s="221">
        <v>1.43</v>
      </c>
      <c r="E156" s="221">
        <v>-8.9600000000000009</v>
      </c>
      <c r="F156" s="221">
        <v>-10.83</v>
      </c>
      <c r="G156" s="221">
        <v>-3.46</v>
      </c>
      <c r="H156" s="226">
        <v>12.2</v>
      </c>
      <c r="I156" s="221">
        <v>4.22</v>
      </c>
      <c r="J156" s="221">
        <v>1.1200000000000001</v>
      </c>
      <c r="K156" s="221">
        <v>17.87</v>
      </c>
      <c r="L156" s="221">
        <v>-0.01</v>
      </c>
      <c r="M156" s="221">
        <v>361.6</v>
      </c>
      <c r="N156" s="221">
        <v>-17.2</v>
      </c>
      <c r="P156" s="221">
        <v>1.77</v>
      </c>
      <c r="Q156" s="221" t="s">
        <v>11348</v>
      </c>
      <c r="R156" s="221" t="s">
        <v>8340</v>
      </c>
      <c r="S156" s="221">
        <v>107.37</v>
      </c>
      <c r="T156" s="221">
        <v>106.2</v>
      </c>
      <c r="U156" s="221">
        <v>12</v>
      </c>
      <c r="V156" s="221">
        <v>-19.57</v>
      </c>
      <c r="W156" s="221">
        <v>34.56</v>
      </c>
      <c r="X156" s="221">
        <v>4.67</v>
      </c>
      <c r="Y156" s="226">
        <v>-17.02</v>
      </c>
      <c r="Z156" s="226">
        <v>13.94</v>
      </c>
      <c r="AA156" s="226">
        <v>0.47</v>
      </c>
      <c r="AB156" s="226">
        <v>31.93</v>
      </c>
      <c r="AC156" s="226">
        <v>16.170000000000002</v>
      </c>
      <c r="AD156" s="226">
        <v>-3.58</v>
      </c>
      <c r="AE156" s="226" t="s">
        <v>11387</v>
      </c>
      <c r="AF156" s="117">
        <v>40648</v>
      </c>
      <c r="AG156" s="226">
        <v>74.37</v>
      </c>
      <c r="AH156" s="226">
        <v>121.11</v>
      </c>
      <c r="AI156" s="226">
        <v>110.6</v>
      </c>
      <c r="AJ156" s="226">
        <v>106.57</v>
      </c>
      <c r="AK156" s="227"/>
      <c r="AM156" s="226"/>
      <c r="AN156" s="221" t="str">
        <f t="shared" si="8"/>
        <v>LU0738912566</v>
      </c>
      <c r="AO156" s="221" t="s">
        <v>12272</v>
      </c>
      <c r="AP156" s="226"/>
      <c r="AQ156" s="226">
        <v>4.3099999999999996</v>
      </c>
      <c r="AR156" s="227">
        <v>45783</v>
      </c>
      <c r="AS156" s="221" t="s">
        <v>3745</v>
      </c>
      <c r="AX156" s="221" t="str">
        <f t="shared" si="9"/>
        <v>LU0578947334</v>
      </c>
      <c r="AY156" s="221" t="s">
        <v>10898</v>
      </c>
      <c r="AZ156" s="221" t="s">
        <v>3753</v>
      </c>
      <c r="BA156" s="221">
        <v>-7.51</v>
      </c>
      <c r="BB156" s="221">
        <v>-7.6</v>
      </c>
      <c r="DO156" s="227"/>
      <c r="DW156" s="227"/>
      <c r="EG156" s="227"/>
      <c r="ET156" s="227"/>
    </row>
    <row r="157" spans="1:150" s="221" customFormat="1">
      <c r="A157" s="221" t="str">
        <f t="shared" si="10"/>
        <v>LU1430597077</v>
      </c>
      <c r="B157" s="221" t="s">
        <v>11923</v>
      </c>
      <c r="C157" s="221">
        <v>-3.44</v>
      </c>
      <c r="D157" s="221">
        <v>1.43</v>
      </c>
      <c r="E157" s="221">
        <v>-8.9700000000000006</v>
      </c>
      <c r="F157" s="221">
        <v>-10.83</v>
      </c>
      <c r="G157" s="221">
        <v>-3.46</v>
      </c>
      <c r="H157" s="226">
        <v>12.19</v>
      </c>
      <c r="J157" s="221">
        <v>1.1100000000000001</v>
      </c>
      <c r="K157" s="221">
        <v>17.850000000000001</v>
      </c>
      <c r="L157" s="221">
        <v>-0.01</v>
      </c>
      <c r="M157" s="221">
        <v>361.6</v>
      </c>
      <c r="N157" s="221">
        <v>-17.239999999999998</v>
      </c>
      <c r="O157" s="221">
        <v>2.96</v>
      </c>
      <c r="P157" s="221">
        <v>1.77</v>
      </c>
      <c r="Q157" s="221" t="s">
        <v>11348</v>
      </c>
      <c r="R157" s="221" t="s">
        <v>8442</v>
      </c>
      <c r="S157" s="221">
        <v>107.14</v>
      </c>
      <c r="T157" s="221">
        <v>105.65</v>
      </c>
      <c r="U157" s="221">
        <v>12</v>
      </c>
      <c r="X157" s="221">
        <v>4.6900000000000004</v>
      </c>
      <c r="Y157" s="226">
        <v>-16.940000000000001</v>
      </c>
      <c r="Z157" s="226">
        <v>13.92</v>
      </c>
      <c r="AA157" s="226">
        <v>0.56000000000000005</v>
      </c>
      <c r="AB157" s="226">
        <v>31.92</v>
      </c>
      <c r="AC157" s="226">
        <v>16.25</v>
      </c>
      <c r="AD157" s="226">
        <v>-3.65</v>
      </c>
      <c r="AE157" s="226" t="s">
        <v>11387</v>
      </c>
      <c r="AF157" s="117">
        <v>42529</v>
      </c>
      <c r="AG157" s="226">
        <v>74</v>
      </c>
      <c r="AH157" s="226">
        <v>121.02</v>
      </c>
      <c r="AI157" s="226">
        <v>110.33</v>
      </c>
      <c r="AJ157" s="226">
        <v>106.48</v>
      </c>
      <c r="AK157" s="227"/>
      <c r="AM157" s="226"/>
      <c r="AN157" s="221" t="str">
        <f t="shared" si="8"/>
        <v>LU0871640396</v>
      </c>
      <c r="AO157" s="221" t="s">
        <v>12273</v>
      </c>
      <c r="AP157" s="226"/>
      <c r="AQ157" s="226">
        <v>7.79</v>
      </c>
      <c r="AR157" s="227">
        <v>45783</v>
      </c>
      <c r="AS157" s="221" t="s">
        <v>3743</v>
      </c>
      <c r="AX157" s="221" t="str">
        <f t="shared" si="9"/>
        <v>LU0578945809</v>
      </c>
      <c r="AY157" s="221" t="s">
        <v>9777</v>
      </c>
      <c r="AZ157" s="221" t="s">
        <v>3751</v>
      </c>
      <c r="BA157" s="221">
        <v>-3.42</v>
      </c>
      <c r="BB157" s="221">
        <v>-5.53</v>
      </c>
      <c r="DO157" s="227"/>
      <c r="EG157" s="227"/>
    </row>
    <row r="158" spans="1:150" s="221" customFormat="1">
      <c r="A158" s="221" t="str">
        <f t="shared" si="10"/>
        <v>LU0578947334</v>
      </c>
      <c r="B158" s="221" t="s">
        <v>10898</v>
      </c>
      <c r="C158" s="221">
        <v>-0.18</v>
      </c>
      <c r="D158" s="221">
        <v>4.7300000000000004</v>
      </c>
      <c r="E158" s="221">
        <v>-3.56</v>
      </c>
      <c r="F158" s="221">
        <v>-1.47</v>
      </c>
      <c r="G158" s="221">
        <v>-1.0900000000000001</v>
      </c>
      <c r="H158" s="226">
        <v>2.33</v>
      </c>
      <c r="I158" s="221">
        <v>0.86</v>
      </c>
      <c r="J158" s="221">
        <v>1.21</v>
      </c>
      <c r="K158" s="221">
        <v>11.95</v>
      </c>
      <c r="L158" s="221">
        <v>-0.01</v>
      </c>
      <c r="M158" s="221">
        <v>3208.7</v>
      </c>
      <c r="N158" s="221">
        <v>-14.36</v>
      </c>
      <c r="P158" s="221">
        <v>1.41</v>
      </c>
      <c r="R158" s="221" t="s">
        <v>3753</v>
      </c>
      <c r="S158" s="221">
        <v>113.83</v>
      </c>
      <c r="T158" s="221">
        <v>62.68</v>
      </c>
      <c r="U158" s="221">
        <v>12</v>
      </c>
      <c r="V158" s="221">
        <v>-7.8</v>
      </c>
      <c r="W158" s="221">
        <v>16.059999999999999</v>
      </c>
      <c r="X158" s="221">
        <v>7.4</v>
      </c>
      <c r="Y158" s="226">
        <v>-11.62</v>
      </c>
      <c r="Z158" s="226">
        <v>11.44</v>
      </c>
      <c r="AA158" s="226">
        <v>11.83</v>
      </c>
      <c r="AB158" s="226">
        <v>-0.09</v>
      </c>
      <c r="AC158" s="226">
        <v>-19.48</v>
      </c>
      <c r="AD158" s="226">
        <v>9.35</v>
      </c>
      <c r="AE158" s="226" t="s">
        <v>11388</v>
      </c>
      <c r="AF158" s="117">
        <v>40606</v>
      </c>
      <c r="AG158" s="226">
        <v>-27.67</v>
      </c>
      <c r="AH158" s="226">
        <v>88.2</v>
      </c>
      <c r="AI158" s="226">
        <v>-50.77</v>
      </c>
      <c r="AJ158" s="226">
        <v>100.97</v>
      </c>
      <c r="AK158" s="227"/>
      <c r="AM158" s="226"/>
      <c r="AN158" s="221" t="str">
        <f t="shared" si="8"/>
        <v>LU1023058172</v>
      </c>
      <c r="AO158" s="221" t="s">
        <v>8179</v>
      </c>
      <c r="AP158" s="226"/>
      <c r="AQ158" s="226">
        <v>8.2799999999999994</v>
      </c>
      <c r="AR158" s="227">
        <v>45783</v>
      </c>
      <c r="AS158" s="221" t="s">
        <v>4955</v>
      </c>
      <c r="AX158" s="221" t="str">
        <f t="shared" si="9"/>
        <v>LU0578937376</v>
      </c>
      <c r="AY158" s="221" t="s">
        <v>11924</v>
      </c>
      <c r="AZ158" s="221" t="s">
        <v>3749</v>
      </c>
      <c r="BA158" s="221">
        <v>-3.49</v>
      </c>
      <c r="BB158" s="221">
        <v>-5.49</v>
      </c>
      <c r="DO158" s="227"/>
      <c r="EG158" s="227"/>
    </row>
    <row r="159" spans="1:150" s="221" customFormat="1">
      <c r="A159" s="221" t="str">
        <f t="shared" si="10"/>
        <v>LU0578945809</v>
      </c>
      <c r="B159" s="221" t="s">
        <v>9777</v>
      </c>
      <c r="C159" s="221">
        <v>0.47</v>
      </c>
      <c r="D159" s="221">
        <v>1.9</v>
      </c>
      <c r="E159" s="221">
        <v>0.59</v>
      </c>
      <c r="F159" s="221">
        <v>4.5</v>
      </c>
      <c r="G159" s="221">
        <v>4.26</v>
      </c>
      <c r="H159" s="226">
        <v>4.2300000000000004</v>
      </c>
      <c r="I159" s="221">
        <v>3.1</v>
      </c>
      <c r="J159" s="221">
        <v>0.92</v>
      </c>
      <c r="K159" s="221">
        <v>7.81</v>
      </c>
      <c r="L159" s="221">
        <v>0.14000000000000001</v>
      </c>
      <c r="M159" s="221">
        <v>3208.7</v>
      </c>
      <c r="N159" s="221">
        <v>-8.51</v>
      </c>
      <c r="P159" s="221">
        <v>1.41</v>
      </c>
      <c r="R159" s="221" t="s">
        <v>3751</v>
      </c>
      <c r="S159" s="221">
        <v>71.8</v>
      </c>
      <c r="T159" s="221">
        <v>90.43</v>
      </c>
      <c r="U159" s="221">
        <v>12</v>
      </c>
      <c r="V159" s="221">
        <v>-4.33</v>
      </c>
      <c r="W159" s="221">
        <v>13.42</v>
      </c>
      <c r="X159" s="221">
        <v>6.41</v>
      </c>
      <c r="Y159" s="226">
        <v>-4.32</v>
      </c>
      <c r="Z159" s="226">
        <v>13.47</v>
      </c>
      <c r="AA159" s="226">
        <v>4.76</v>
      </c>
      <c r="AB159" s="226">
        <v>4.2300000000000004</v>
      </c>
      <c r="AC159" s="226">
        <v>-12.49</v>
      </c>
      <c r="AD159" s="226">
        <v>10.58</v>
      </c>
      <c r="AE159" s="226" t="s">
        <v>11388</v>
      </c>
      <c r="AF159" s="117">
        <v>40611</v>
      </c>
      <c r="AG159" s="226">
        <v>46.12</v>
      </c>
      <c r="AH159" s="226">
        <v>96.21</v>
      </c>
      <c r="AI159" s="226">
        <v>-19.579999999999998</v>
      </c>
      <c r="AJ159" s="226">
        <v>77.88</v>
      </c>
      <c r="AK159" s="227"/>
      <c r="AM159" s="226"/>
      <c r="AN159" s="221" t="str">
        <f t="shared" si="8"/>
        <v>LU0368265418</v>
      </c>
      <c r="AO159" s="221" t="s">
        <v>8177</v>
      </c>
      <c r="AP159" s="226"/>
      <c r="AQ159" s="226">
        <v>6.17</v>
      </c>
      <c r="AR159" s="227">
        <v>45783</v>
      </c>
      <c r="AS159" s="221" t="s">
        <v>1191</v>
      </c>
      <c r="AX159" s="221" t="str">
        <f t="shared" si="9"/>
        <v>LU1314333441</v>
      </c>
      <c r="AY159" s="221" t="s">
        <v>11925</v>
      </c>
      <c r="AZ159" s="221" t="s">
        <v>7162</v>
      </c>
      <c r="DO159" s="227"/>
      <c r="EG159" s="227"/>
    </row>
    <row r="160" spans="1:150" s="221" customFormat="1">
      <c r="A160" s="221" t="str">
        <f t="shared" si="10"/>
        <v>LU0578937376</v>
      </c>
      <c r="B160" s="221" t="s">
        <v>11924</v>
      </c>
      <c r="C160" s="221">
        <v>0.45</v>
      </c>
      <c r="D160" s="221">
        <v>1.88</v>
      </c>
      <c r="E160" s="221">
        <v>0.56000000000000005</v>
      </c>
      <c r="F160" s="221">
        <v>4.41</v>
      </c>
      <c r="G160" s="221">
        <v>4.26</v>
      </c>
      <c r="H160" s="226">
        <v>4.2</v>
      </c>
      <c r="I160" s="221">
        <v>3.1</v>
      </c>
      <c r="J160" s="221">
        <v>0.93</v>
      </c>
      <c r="K160" s="221">
        <v>7.88</v>
      </c>
      <c r="L160" s="221">
        <v>0.14000000000000001</v>
      </c>
      <c r="M160" s="221">
        <v>3208.7</v>
      </c>
      <c r="N160" s="221">
        <v>-8.49</v>
      </c>
      <c r="O160" s="221">
        <v>5.78</v>
      </c>
      <c r="P160" s="221">
        <v>1.41</v>
      </c>
      <c r="R160" s="221" t="s">
        <v>3749</v>
      </c>
      <c r="S160" s="221">
        <v>71.319999999999993</v>
      </c>
      <c r="T160" s="221">
        <v>90.19</v>
      </c>
      <c r="U160" s="221">
        <v>12</v>
      </c>
      <c r="V160" s="221">
        <v>-4.34</v>
      </c>
      <c r="W160" s="221">
        <v>13.52</v>
      </c>
      <c r="X160" s="221">
        <v>6.37</v>
      </c>
      <c r="Y160" s="226">
        <v>-4.33</v>
      </c>
      <c r="Z160" s="226">
        <v>13.46</v>
      </c>
      <c r="AA160" s="226">
        <v>4.76</v>
      </c>
      <c r="AB160" s="226">
        <v>4.25</v>
      </c>
      <c r="AC160" s="226">
        <v>-12.51</v>
      </c>
      <c r="AD160" s="226">
        <v>10.63</v>
      </c>
      <c r="AE160" s="226" t="s">
        <v>11388</v>
      </c>
      <c r="AF160" s="117">
        <v>40611</v>
      </c>
      <c r="AG160" s="226">
        <v>44.51</v>
      </c>
      <c r="AH160" s="226">
        <v>95.56</v>
      </c>
      <c r="AI160" s="226">
        <v>-21.7</v>
      </c>
      <c r="AJ160" s="226">
        <v>77.11</v>
      </c>
      <c r="AK160" s="227"/>
      <c r="AM160" s="226"/>
      <c r="AN160" s="221" t="str">
        <f t="shared" si="8"/>
        <v>LU0122376428</v>
      </c>
      <c r="AO160" s="221" t="s">
        <v>8180</v>
      </c>
      <c r="AP160" s="226"/>
      <c r="AQ160" s="226">
        <v>23.48</v>
      </c>
      <c r="AR160" s="227">
        <v>45783</v>
      </c>
      <c r="AS160" s="221" t="s">
        <v>1192</v>
      </c>
      <c r="AX160" s="221" t="str">
        <f t="shared" si="9"/>
        <v>LU0738912566</v>
      </c>
      <c r="AY160" s="221" t="s">
        <v>11926</v>
      </c>
      <c r="AZ160" s="221" t="s">
        <v>3745</v>
      </c>
      <c r="BA160" s="221">
        <v>-3.03</v>
      </c>
      <c r="DO160" s="227"/>
      <c r="DW160" s="227"/>
      <c r="EG160" s="227"/>
      <c r="ET160" s="227"/>
    </row>
    <row r="161" spans="1:150" s="221" customFormat="1">
      <c r="A161" s="221" t="str">
        <f t="shared" si="10"/>
        <v>LU1314333441</v>
      </c>
      <c r="B161" s="221" t="s">
        <v>11925</v>
      </c>
      <c r="C161" s="221">
        <v>0.43</v>
      </c>
      <c r="D161" s="221">
        <v>1.83</v>
      </c>
      <c r="E161" s="221">
        <v>0.56999999999999995</v>
      </c>
      <c r="F161" s="221">
        <v>4.51</v>
      </c>
      <c r="G161" s="221">
        <v>4.2699999999999996</v>
      </c>
      <c r="H161" s="226">
        <v>4.21</v>
      </c>
      <c r="J161" s="221">
        <v>0.92</v>
      </c>
      <c r="K161" s="221">
        <v>7.76</v>
      </c>
      <c r="L161" s="221">
        <v>0.14000000000000001</v>
      </c>
      <c r="M161" s="221">
        <v>3208.7</v>
      </c>
      <c r="N161" s="221">
        <v>-8.5299999999999994</v>
      </c>
      <c r="O161" s="221">
        <v>7.19</v>
      </c>
      <c r="P161" s="221">
        <v>1.41</v>
      </c>
      <c r="R161" s="221" t="s">
        <v>7162</v>
      </c>
      <c r="S161" s="221">
        <v>71.36</v>
      </c>
      <c r="T161" s="221">
        <v>89.94</v>
      </c>
      <c r="U161" s="221">
        <v>12</v>
      </c>
      <c r="W161" s="221">
        <v>12.89</v>
      </c>
      <c r="X161" s="221">
        <v>6.33</v>
      </c>
      <c r="Y161" s="226">
        <v>-4.2699999999999996</v>
      </c>
      <c r="Z161" s="226">
        <v>13.46</v>
      </c>
      <c r="AA161" s="226">
        <v>4.7699999999999996</v>
      </c>
      <c r="AB161" s="226">
        <v>4.18</v>
      </c>
      <c r="AC161" s="226">
        <v>-12.48</v>
      </c>
      <c r="AD161" s="226">
        <v>10.64</v>
      </c>
      <c r="AE161" s="226" t="s">
        <v>11388</v>
      </c>
      <c r="AF161" s="117">
        <v>42312</v>
      </c>
      <c r="AG161" s="226">
        <v>46.43</v>
      </c>
      <c r="AH161" s="226">
        <v>95.49</v>
      </c>
      <c r="AI161" s="226">
        <v>-19.559999999999999</v>
      </c>
      <c r="AJ161" s="226">
        <v>77</v>
      </c>
      <c r="AK161" s="227"/>
      <c r="AM161" s="226"/>
      <c r="AN161" s="221" t="str">
        <f t="shared" si="8"/>
        <v>LU0171304719</v>
      </c>
      <c r="AO161" s="221" t="s">
        <v>7376</v>
      </c>
      <c r="AP161" s="226"/>
      <c r="AQ161" s="226">
        <v>48.7</v>
      </c>
      <c r="AR161" s="227">
        <v>45783</v>
      </c>
      <c r="AS161" s="221" t="s">
        <v>6428</v>
      </c>
      <c r="AX161" s="221" t="str">
        <f t="shared" si="9"/>
        <v>LU0871640396</v>
      </c>
      <c r="AY161" s="221" t="s">
        <v>11927</v>
      </c>
      <c r="AZ161" s="221" t="s">
        <v>3743</v>
      </c>
      <c r="BA161" s="221">
        <v>-7.37</v>
      </c>
      <c r="DO161" s="227"/>
      <c r="EG161" s="227"/>
    </row>
    <row r="162" spans="1:150" s="221" customFormat="1">
      <c r="A162" s="221" t="str">
        <f t="shared" si="10"/>
        <v>LU0738912566</v>
      </c>
      <c r="B162" s="221" t="s">
        <v>11926</v>
      </c>
      <c r="C162" s="221">
        <v>-4.32</v>
      </c>
      <c r="D162" s="221">
        <v>-1.78</v>
      </c>
      <c r="E162" s="221">
        <v>-1.68</v>
      </c>
      <c r="F162" s="221">
        <v>1.84</v>
      </c>
      <c r="G162" s="221">
        <v>3.48</v>
      </c>
      <c r="H162" s="226">
        <v>3.25</v>
      </c>
      <c r="I162" s="221">
        <v>3.6</v>
      </c>
      <c r="J162" s="221">
        <v>1.06</v>
      </c>
      <c r="K162" s="221">
        <v>6.44</v>
      </c>
      <c r="L162" s="221">
        <v>0.12</v>
      </c>
      <c r="M162" s="221">
        <v>3208.7</v>
      </c>
      <c r="N162" s="221">
        <v>-7.11</v>
      </c>
      <c r="O162" s="221">
        <v>7.01</v>
      </c>
      <c r="P162" s="221">
        <v>1.41</v>
      </c>
      <c r="Q162" s="221" t="s">
        <v>11348</v>
      </c>
      <c r="R162" s="221" t="s">
        <v>3745</v>
      </c>
      <c r="S162" s="221">
        <v>109.25</v>
      </c>
      <c r="T162" s="221">
        <v>120.95</v>
      </c>
      <c r="U162" s="221">
        <v>12</v>
      </c>
      <c r="V162" s="221">
        <v>1.72</v>
      </c>
      <c r="W162" s="221">
        <v>15.14</v>
      </c>
      <c r="X162" s="221">
        <v>-0.87</v>
      </c>
      <c r="Y162" s="226">
        <v>-1.52</v>
      </c>
      <c r="Z162" s="226">
        <v>12.69</v>
      </c>
      <c r="AA162" s="226">
        <v>4.0199999999999996</v>
      </c>
      <c r="AB162" s="226">
        <v>6.32</v>
      </c>
      <c r="AC162" s="226">
        <v>-12.49</v>
      </c>
      <c r="AD162" s="226">
        <v>10.65</v>
      </c>
      <c r="AE162" s="226" t="s">
        <v>11388</v>
      </c>
      <c r="AF162" s="117">
        <v>40940</v>
      </c>
      <c r="AG162" s="226">
        <v>96.62</v>
      </c>
      <c r="AH162" s="226">
        <v>116.6</v>
      </c>
      <c r="AI162" s="226">
        <v>104.75</v>
      </c>
      <c r="AJ162" s="226">
        <v>108.69</v>
      </c>
      <c r="AK162" s="227"/>
      <c r="AM162" s="226"/>
      <c r="AN162" s="221" t="str">
        <f t="shared" si="8"/>
        <v>LU1668664300</v>
      </c>
      <c r="AO162" s="221" t="s">
        <v>7374</v>
      </c>
      <c r="AP162" s="226"/>
      <c r="AQ162" s="226">
        <v>19.28</v>
      </c>
      <c r="AR162" s="227">
        <v>45783</v>
      </c>
      <c r="AS162" s="221" t="s">
        <v>6423</v>
      </c>
      <c r="AX162" s="221" t="str">
        <f t="shared" si="9"/>
        <v>LU1023058172</v>
      </c>
      <c r="AY162" s="221" t="s">
        <v>10899</v>
      </c>
      <c r="AZ162" s="221" t="s">
        <v>4955</v>
      </c>
      <c r="DO162" s="227"/>
      <c r="DW162" s="227"/>
      <c r="EG162" s="227"/>
      <c r="ET162" s="227"/>
    </row>
    <row r="163" spans="1:150" s="221" customFormat="1">
      <c r="A163" s="221" t="str">
        <f t="shared" si="10"/>
        <v>LU0871640396</v>
      </c>
      <c r="B163" s="221" t="s">
        <v>11927</v>
      </c>
      <c r="C163" s="221">
        <v>-0.18</v>
      </c>
      <c r="D163" s="221">
        <v>4.75</v>
      </c>
      <c r="E163" s="221">
        <v>-3.54</v>
      </c>
      <c r="F163" s="221">
        <v>-1.51</v>
      </c>
      <c r="G163" s="221">
        <v>-1.06</v>
      </c>
      <c r="H163" s="226">
        <v>2.3199999999999998</v>
      </c>
      <c r="I163" s="221">
        <v>0.85</v>
      </c>
      <c r="J163" s="221">
        <v>1.21</v>
      </c>
      <c r="K163" s="221">
        <v>11.95</v>
      </c>
      <c r="L163" s="221">
        <v>-0.01</v>
      </c>
      <c r="M163" s="221">
        <v>3208.7</v>
      </c>
      <c r="N163" s="221">
        <v>-14.37</v>
      </c>
      <c r="O163" s="221">
        <v>5.82</v>
      </c>
      <c r="P163" s="221">
        <v>1.41</v>
      </c>
      <c r="R163" s="221" t="s">
        <v>3743</v>
      </c>
      <c r="S163" s="221">
        <v>114.11</v>
      </c>
      <c r="T163" s="221">
        <v>63.06</v>
      </c>
      <c r="U163" s="221">
        <v>12</v>
      </c>
      <c r="V163" s="221">
        <v>-7.83</v>
      </c>
      <c r="W163" s="221">
        <v>15.99</v>
      </c>
      <c r="X163" s="221">
        <v>7.4</v>
      </c>
      <c r="Y163" s="226">
        <v>-11.59</v>
      </c>
      <c r="Z163" s="226">
        <v>11.4</v>
      </c>
      <c r="AA163" s="226">
        <v>11.84</v>
      </c>
      <c r="AB163" s="226">
        <v>-0.05</v>
      </c>
      <c r="AC163" s="226">
        <v>-19.57</v>
      </c>
      <c r="AD163" s="226">
        <v>9.4700000000000006</v>
      </c>
      <c r="AE163" s="226" t="s">
        <v>11388</v>
      </c>
      <c r="AF163" s="117">
        <v>41325</v>
      </c>
      <c r="AG163" s="226">
        <v>-26.96</v>
      </c>
      <c r="AH163" s="226">
        <v>88.43</v>
      </c>
      <c r="AI163" s="226">
        <v>-50.4</v>
      </c>
      <c r="AJ163" s="226">
        <v>101.29</v>
      </c>
      <c r="AK163" s="227"/>
      <c r="AM163" s="226"/>
      <c r="AN163" s="221" t="str">
        <f t="shared" si="8"/>
        <v>LU0106831901</v>
      </c>
      <c r="AO163" s="221" t="s">
        <v>7377</v>
      </c>
      <c r="AP163" s="226"/>
      <c r="AQ163" s="226">
        <v>55.28</v>
      </c>
      <c r="AR163" s="227">
        <v>45783</v>
      </c>
      <c r="AS163" s="221" t="s">
        <v>3726</v>
      </c>
      <c r="AX163" s="221" t="str">
        <f t="shared" si="9"/>
        <v>LU0368265418</v>
      </c>
      <c r="AY163" s="221" t="s">
        <v>8177</v>
      </c>
      <c r="AZ163" s="221" t="s">
        <v>1191</v>
      </c>
      <c r="BA163" s="221">
        <v>-4.22</v>
      </c>
      <c r="BB163" s="221">
        <v>-11.83</v>
      </c>
      <c r="BC163" s="221">
        <v>-14.42</v>
      </c>
      <c r="DO163" s="227"/>
      <c r="EG163" s="227"/>
    </row>
    <row r="164" spans="1:150" s="221" customFormat="1">
      <c r="A164" s="221" t="str">
        <f t="shared" si="10"/>
        <v>LU1023058172</v>
      </c>
      <c r="B164" s="221" t="s">
        <v>10899</v>
      </c>
      <c r="C164" s="221">
        <v>-5.75</v>
      </c>
      <c r="D164" s="221">
        <v>3.09</v>
      </c>
      <c r="E164" s="221">
        <v>-13.88</v>
      </c>
      <c r="F164" s="221">
        <v>-18.47</v>
      </c>
      <c r="G164" s="221">
        <v>-6.02</v>
      </c>
      <c r="H164" s="226">
        <v>13.06</v>
      </c>
      <c r="I164" s="221">
        <v>-3.16</v>
      </c>
      <c r="J164" s="221">
        <v>0.99</v>
      </c>
      <c r="K164" s="221">
        <v>25.08</v>
      </c>
      <c r="L164" s="221">
        <v>-0.02</v>
      </c>
      <c r="M164" s="221">
        <v>2404.1999999999998</v>
      </c>
      <c r="N164" s="221">
        <v>-27.26</v>
      </c>
      <c r="P164" s="221">
        <v>2.0099999999999998</v>
      </c>
      <c r="R164" s="221" t="s">
        <v>4955</v>
      </c>
      <c r="S164" s="221">
        <v>95.24</v>
      </c>
      <c r="T164" s="221">
        <v>98.64</v>
      </c>
      <c r="U164" s="221">
        <v>12</v>
      </c>
      <c r="V164" s="221">
        <v>-32.39</v>
      </c>
      <c r="W164" s="221">
        <v>29.46</v>
      </c>
      <c r="X164" s="221">
        <v>-0.46</v>
      </c>
      <c r="Y164" s="226">
        <v>-27.97</v>
      </c>
      <c r="Z164" s="226">
        <v>7.84</v>
      </c>
      <c r="AA164" s="226">
        <v>-27.05</v>
      </c>
      <c r="AB164" s="226">
        <v>33.450000000000003</v>
      </c>
      <c r="AC164" s="226">
        <v>25.69</v>
      </c>
      <c r="AD164" s="226">
        <v>0.59</v>
      </c>
      <c r="AE164" s="226" t="s">
        <v>11389</v>
      </c>
      <c r="AF164" s="117">
        <v>41696</v>
      </c>
      <c r="AG164" s="226">
        <v>7.85</v>
      </c>
      <c r="AH164" s="226">
        <v>123.97</v>
      </c>
      <c r="AI164" s="226">
        <v>88.74</v>
      </c>
      <c r="AJ164" s="226">
        <v>101.95</v>
      </c>
      <c r="AK164" s="227"/>
      <c r="AM164" s="226"/>
      <c r="AN164" s="221" t="str">
        <f t="shared" si="8"/>
        <v>LU2663582299</v>
      </c>
      <c r="AO164" s="221" t="s">
        <v>11928</v>
      </c>
      <c r="AP164" s="226"/>
      <c r="AQ164" s="226">
        <v>131.1</v>
      </c>
      <c r="AR164" s="227">
        <v>45783</v>
      </c>
      <c r="AS164" s="221" t="s">
        <v>9149</v>
      </c>
      <c r="AX164" s="221" t="str">
        <f t="shared" si="9"/>
        <v>LU0122376428</v>
      </c>
      <c r="AY164" s="221" t="s">
        <v>10900</v>
      </c>
      <c r="AZ164" s="221" t="s">
        <v>1192</v>
      </c>
      <c r="BA164" s="221">
        <v>-3.8</v>
      </c>
      <c r="BB164" s="221">
        <v>-11.91</v>
      </c>
      <c r="BC164" s="221">
        <v>-13.72</v>
      </c>
      <c r="DO164" s="227"/>
      <c r="EG164" s="227"/>
    </row>
    <row r="165" spans="1:150" s="221" customFormat="1">
      <c r="A165" s="221" t="str">
        <f t="shared" si="10"/>
        <v>LU0368265418</v>
      </c>
      <c r="B165" s="221" t="s">
        <v>8177</v>
      </c>
      <c r="C165" s="221">
        <v>-4.6399999999999997</v>
      </c>
      <c r="D165" s="221">
        <v>0.49</v>
      </c>
      <c r="E165" s="221">
        <v>-9.66</v>
      </c>
      <c r="F165" s="221">
        <v>-12.85</v>
      </c>
      <c r="G165" s="221">
        <v>-0.22</v>
      </c>
      <c r="H165" s="226">
        <v>16.14</v>
      </c>
      <c r="I165" s="221">
        <v>-0.32</v>
      </c>
      <c r="J165" s="221">
        <v>0.8</v>
      </c>
      <c r="K165" s="221">
        <v>22.89</v>
      </c>
      <c r="L165" s="221">
        <v>0</v>
      </c>
      <c r="M165" s="221">
        <v>2404.1999999999998</v>
      </c>
      <c r="N165" s="221">
        <v>-19.739999999999998</v>
      </c>
      <c r="P165" s="221">
        <v>2.0099999999999998</v>
      </c>
      <c r="R165" s="221" t="s">
        <v>1191</v>
      </c>
      <c r="S165" s="221">
        <v>74.75</v>
      </c>
      <c r="T165" s="221">
        <v>84.16</v>
      </c>
      <c r="U165" s="221">
        <v>12</v>
      </c>
      <c r="V165" s="221">
        <v>-29.87</v>
      </c>
      <c r="W165" s="221">
        <v>27.08</v>
      </c>
      <c r="X165" s="221">
        <v>-1.0900000000000001</v>
      </c>
      <c r="Y165" s="226">
        <v>-21.92</v>
      </c>
      <c r="Z165" s="226">
        <v>10.14</v>
      </c>
      <c r="AA165" s="226">
        <v>-30.41</v>
      </c>
      <c r="AB165" s="226">
        <v>40.619999999999997</v>
      </c>
      <c r="AC165" s="226">
        <v>38.950000000000003</v>
      </c>
      <c r="AD165" s="226">
        <v>1.73</v>
      </c>
      <c r="AE165" s="226" t="s">
        <v>11389</v>
      </c>
      <c r="AF165" s="117">
        <v>39637</v>
      </c>
      <c r="AG165" s="226">
        <v>5.98</v>
      </c>
      <c r="AH165" s="226">
        <v>87.74</v>
      </c>
      <c r="AI165" s="226">
        <v>66.900000000000006</v>
      </c>
      <c r="AJ165" s="226">
        <v>79.790000000000006</v>
      </c>
      <c r="AK165" s="227"/>
      <c r="AM165" s="226"/>
      <c r="AN165" s="221" t="str">
        <f t="shared" si="8"/>
        <v>LU1508157978</v>
      </c>
      <c r="AO165" s="221" t="s">
        <v>12274</v>
      </c>
      <c r="AP165" s="226"/>
      <c r="AQ165" s="226">
        <v>195.03</v>
      </c>
      <c r="AR165" s="227">
        <v>45783</v>
      </c>
      <c r="AS165" s="221" t="s">
        <v>9684</v>
      </c>
      <c r="AX165" s="221" t="str">
        <f t="shared" si="9"/>
        <v>LU0171304719</v>
      </c>
      <c r="AY165" s="221" t="s">
        <v>10901</v>
      </c>
      <c r="AZ165" s="221" t="s">
        <v>6428</v>
      </c>
      <c r="BA165" s="221">
        <v>-3.56</v>
      </c>
      <c r="BB165" s="221">
        <v>-10.69</v>
      </c>
      <c r="BC165" s="221">
        <v>-6.33</v>
      </c>
      <c r="DO165" s="227"/>
      <c r="EG165" s="227"/>
    </row>
    <row r="166" spans="1:150" s="221" customFormat="1">
      <c r="A166" s="221" t="str">
        <f t="shared" si="10"/>
        <v>LU0122376428</v>
      </c>
      <c r="B166" s="221" t="s">
        <v>10900</v>
      </c>
      <c r="C166" s="221">
        <v>-9.08</v>
      </c>
      <c r="D166" s="221">
        <v>-2.96</v>
      </c>
      <c r="E166" s="221">
        <v>-11.58</v>
      </c>
      <c r="F166" s="221">
        <v>-15.03</v>
      </c>
      <c r="G166" s="221">
        <v>-0.93</v>
      </c>
      <c r="H166" s="226">
        <v>15.28</v>
      </c>
      <c r="I166" s="221">
        <v>0.5</v>
      </c>
      <c r="J166" s="221">
        <v>0.67</v>
      </c>
      <c r="K166" s="221">
        <v>22.35</v>
      </c>
      <c r="L166" s="221">
        <v>-0.01</v>
      </c>
      <c r="M166" s="221">
        <v>2404.1999999999998</v>
      </c>
      <c r="N166" s="221">
        <v>-16.670000000000002</v>
      </c>
      <c r="P166" s="221">
        <v>2.0099999999999998</v>
      </c>
      <c r="Q166" s="221" t="s">
        <v>11348</v>
      </c>
      <c r="R166" s="221" t="s">
        <v>1192</v>
      </c>
      <c r="S166" s="221">
        <v>61.86</v>
      </c>
      <c r="T166" s="221">
        <v>60.22</v>
      </c>
      <c r="U166" s="221">
        <v>12</v>
      </c>
      <c r="V166" s="221">
        <v>-24.96</v>
      </c>
      <c r="W166" s="221">
        <v>29.82</v>
      </c>
      <c r="X166" s="221">
        <v>-8.09</v>
      </c>
      <c r="Y166" s="226">
        <v>-19.59</v>
      </c>
      <c r="Z166" s="226">
        <v>9.91</v>
      </c>
      <c r="AA166" s="226">
        <v>-29.76</v>
      </c>
      <c r="AB166" s="226">
        <v>44.04</v>
      </c>
      <c r="AC166" s="226">
        <v>38.86</v>
      </c>
      <c r="AD166" s="226">
        <v>1.97</v>
      </c>
      <c r="AE166" s="226" t="s">
        <v>11389</v>
      </c>
      <c r="AF166" s="117">
        <v>36987</v>
      </c>
      <c r="AG166" s="226">
        <v>-15.33</v>
      </c>
      <c r="AH166" s="226">
        <v>68.7</v>
      </c>
      <c r="AI166" s="226">
        <v>66.599999999999994</v>
      </c>
      <c r="AJ166" s="226">
        <v>67.790000000000006</v>
      </c>
      <c r="AK166" s="227"/>
      <c r="AM166" s="226"/>
      <c r="AN166" s="221" t="str">
        <f t="shared" si="8"/>
        <v>LU0561744862</v>
      </c>
      <c r="AO166" s="221" t="s">
        <v>12275</v>
      </c>
      <c r="AP166" s="226"/>
      <c r="AQ166" s="226">
        <v>16.84</v>
      </c>
      <c r="AR166" s="227">
        <v>45783</v>
      </c>
      <c r="AS166" s="221" t="s">
        <v>971</v>
      </c>
      <c r="AX166" s="221" t="str">
        <f t="shared" si="9"/>
        <v>LU1668664300</v>
      </c>
      <c r="AY166" s="221" t="s">
        <v>7374</v>
      </c>
      <c r="AZ166" s="221" t="s">
        <v>6423</v>
      </c>
      <c r="DO166" s="227"/>
      <c r="DW166" s="227"/>
      <c r="EG166" s="227"/>
      <c r="ET166" s="227"/>
    </row>
    <row r="167" spans="1:150" s="221" customFormat="1">
      <c r="A167" s="221" t="str">
        <f t="shared" si="10"/>
        <v>LU0171304719</v>
      </c>
      <c r="B167" s="221" t="s">
        <v>10901</v>
      </c>
      <c r="C167" s="221">
        <v>-2.74</v>
      </c>
      <c r="D167" s="221">
        <v>10.48</v>
      </c>
      <c r="E167" s="221">
        <v>-0.19</v>
      </c>
      <c r="F167" s="221">
        <v>13.99</v>
      </c>
      <c r="G167" s="221">
        <v>18.190000000000001</v>
      </c>
      <c r="H167" s="226">
        <v>19.420000000000002</v>
      </c>
      <c r="I167" s="221">
        <v>9.18</v>
      </c>
      <c r="J167" s="221">
        <v>1.1000000000000001</v>
      </c>
      <c r="K167" s="221">
        <v>21.58</v>
      </c>
      <c r="L167" s="221">
        <v>0.6</v>
      </c>
      <c r="M167" s="221">
        <v>2499.6999999999998</v>
      </c>
      <c r="N167" s="221">
        <v>-14.88</v>
      </c>
      <c r="P167" s="221">
        <v>1.8</v>
      </c>
      <c r="Q167" s="221" t="s">
        <v>11357</v>
      </c>
      <c r="R167" s="221" t="s">
        <v>6428</v>
      </c>
      <c r="S167" s="221">
        <v>100.71</v>
      </c>
      <c r="T167" s="221">
        <v>129.83000000000001</v>
      </c>
      <c r="U167" s="221">
        <v>12</v>
      </c>
      <c r="V167" s="221">
        <v>-1.05</v>
      </c>
      <c r="W167" s="221">
        <v>8.6300000000000008</v>
      </c>
      <c r="X167" s="221">
        <v>22.45</v>
      </c>
      <c r="Y167" s="226">
        <v>-13.98</v>
      </c>
      <c r="Z167" s="226">
        <v>30.82</v>
      </c>
      <c r="AA167" s="226">
        <v>6.3</v>
      </c>
      <c r="AB167" s="226">
        <v>19.059999999999999</v>
      </c>
      <c r="AC167" s="226">
        <v>-20.149999999999999</v>
      </c>
      <c r="AD167" s="226">
        <v>25.67</v>
      </c>
      <c r="AE167" s="226" t="s">
        <v>11390</v>
      </c>
      <c r="AF167" s="117">
        <v>36588</v>
      </c>
      <c r="AG167" s="226">
        <v>112.16</v>
      </c>
      <c r="AH167" s="226">
        <v>141.41999999999999</v>
      </c>
      <c r="AI167" s="226">
        <v>142.15</v>
      </c>
      <c r="AJ167" s="226">
        <v>102.13</v>
      </c>
      <c r="AK167" s="227"/>
      <c r="AM167" s="226"/>
      <c r="AN167" s="221" t="str">
        <f t="shared" si="8"/>
        <v>LU1019634622</v>
      </c>
      <c r="AO167" s="221" t="s">
        <v>11931</v>
      </c>
      <c r="AP167" s="226"/>
      <c r="AQ167" s="226">
        <v>13.99</v>
      </c>
      <c r="AR167" s="227">
        <v>45783</v>
      </c>
      <c r="AS167" s="221" t="s">
        <v>972</v>
      </c>
      <c r="AX167" s="221" t="str">
        <f t="shared" si="9"/>
        <v>LU0106831901</v>
      </c>
      <c r="AY167" s="221" t="s">
        <v>10902</v>
      </c>
      <c r="AZ167" s="221" t="s">
        <v>3726</v>
      </c>
      <c r="BA167" s="221">
        <v>-3.41</v>
      </c>
      <c r="BB167" s="221">
        <v>-11.18</v>
      </c>
      <c r="BC167" s="221">
        <v>-6.41</v>
      </c>
      <c r="DO167" s="227"/>
      <c r="DW167" s="227"/>
      <c r="EG167" s="227"/>
      <c r="ET167" s="227"/>
    </row>
    <row r="168" spans="1:150" s="221" customFormat="1">
      <c r="A168" s="221" t="str">
        <f t="shared" si="10"/>
        <v>LU1668664300</v>
      </c>
      <c r="B168" s="221" t="s">
        <v>7374</v>
      </c>
      <c r="C168" s="221">
        <v>1.63</v>
      </c>
      <c r="D168" s="221">
        <v>14.35</v>
      </c>
      <c r="E168" s="221">
        <v>2.17</v>
      </c>
      <c r="F168" s="221">
        <v>16.920000000000002</v>
      </c>
      <c r="G168" s="221">
        <v>18.79</v>
      </c>
      <c r="H168" s="226">
        <v>20.059999999999999</v>
      </c>
      <c r="J168" s="221">
        <v>1.33</v>
      </c>
      <c r="K168" s="221">
        <v>22.79</v>
      </c>
      <c r="L168" s="221">
        <v>0.56999999999999995</v>
      </c>
      <c r="M168" s="221">
        <v>2499.6999999999998</v>
      </c>
      <c r="N168" s="221">
        <v>-16.489999999999998</v>
      </c>
      <c r="P168" s="221">
        <v>1.8</v>
      </c>
      <c r="R168" s="221" t="s">
        <v>6423</v>
      </c>
      <c r="S168" s="221">
        <v>118.48</v>
      </c>
      <c r="T168" s="221">
        <v>135.22</v>
      </c>
      <c r="U168" s="221">
        <v>12</v>
      </c>
      <c r="Y168" s="226">
        <v>-16.649999999999999</v>
      </c>
      <c r="Z168" s="226">
        <v>31.11</v>
      </c>
      <c r="AA168" s="226">
        <v>6.41</v>
      </c>
      <c r="AB168" s="226">
        <v>15.81</v>
      </c>
      <c r="AC168" s="226">
        <v>-20.54</v>
      </c>
      <c r="AD168" s="226">
        <v>25.17</v>
      </c>
      <c r="AE168" s="226" t="s">
        <v>11390</v>
      </c>
      <c r="AF168" s="117">
        <v>42984</v>
      </c>
      <c r="AG168" s="226">
        <v>107.01</v>
      </c>
      <c r="AH168" s="226">
        <v>152.04</v>
      </c>
      <c r="AI168" s="226">
        <v>150.46</v>
      </c>
      <c r="AJ168" s="226">
        <v>120.88</v>
      </c>
      <c r="AK168" s="227"/>
      <c r="AM168" s="226"/>
      <c r="AN168" s="221" t="str">
        <f t="shared" si="8"/>
        <v>LU1019632923</v>
      </c>
      <c r="AO168" s="221" t="s">
        <v>12276</v>
      </c>
      <c r="AP168" s="226"/>
      <c r="AQ168" s="226">
        <v>15.25</v>
      </c>
      <c r="AR168" s="227">
        <v>45783</v>
      </c>
      <c r="AS168" s="221" t="s">
        <v>3846</v>
      </c>
      <c r="AX168" s="221" t="str">
        <f t="shared" si="9"/>
        <v>LU2663582299</v>
      </c>
      <c r="AY168" s="221" t="s">
        <v>11928</v>
      </c>
      <c r="AZ168" s="221" t="s">
        <v>9149</v>
      </c>
      <c r="DO168" s="227"/>
      <c r="DW168" s="227"/>
      <c r="EG168" s="227"/>
      <c r="ET168" s="227"/>
    </row>
    <row r="169" spans="1:150" s="221" customFormat="1">
      <c r="A169" s="221" t="str">
        <f t="shared" si="10"/>
        <v>LU0106831901</v>
      </c>
      <c r="B169" s="221" t="s">
        <v>10902</v>
      </c>
      <c r="C169" s="221">
        <v>-2.87</v>
      </c>
      <c r="D169" s="221">
        <v>10.4</v>
      </c>
      <c r="E169" s="221">
        <v>0.09</v>
      </c>
      <c r="F169" s="221">
        <v>14.03</v>
      </c>
      <c r="G169" s="221">
        <v>18.25</v>
      </c>
      <c r="H169" s="226">
        <v>19.41</v>
      </c>
      <c r="I169" s="221">
        <v>9.2100000000000009</v>
      </c>
      <c r="J169" s="221">
        <v>1.1000000000000001</v>
      </c>
      <c r="K169" s="221">
        <v>21.44</v>
      </c>
      <c r="L169" s="221">
        <v>0.61</v>
      </c>
      <c r="M169" s="221">
        <v>2499.6999999999998</v>
      </c>
      <c r="N169" s="221">
        <v>-15.05</v>
      </c>
      <c r="P169" s="221">
        <v>1.8</v>
      </c>
      <c r="Q169" s="221" t="s">
        <v>11357</v>
      </c>
      <c r="R169" s="221" t="s">
        <v>3726</v>
      </c>
      <c r="S169" s="221">
        <v>100.29</v>
      </c>
      <c r="T169" s="221">
        <v>129.36000000000001</v>
      </c>
      <c r="U169" s="221">
        <v>12</v>
      </c>
      <c r="V169" s="221">
        <v>-1.1100000000000001</v>
      </c>
      <c r="W169" s="221">
        <v>8.43</v>
      </c>
      <c r="X169" s="221">
        <v>22.3</v>
      </c>
      <c r="Y169" s="226">
        <v>-13.84</v>
      </c>
      <c r="Z169" s="226">
        <v>30.7</v>
      </c>
      <c r="AA169" s="226">
        <v>6.61</v>
      </c>
      <c r="AB169" s="226">
        <v>18.440000000000001</v>
      </c>
      <c r="AC169" s="226">
        <v>-19.809999999999999</v>
      </c>
      <c r="AD169" s="226">
        <v>25.75</v>
      </c>
      <c r="AE169" s="226" t="s">
        <v>11390</v>
      </c>
      <c r="AF169" s="117">
        <v>36588</v>
      </c>
      <c r="AG169" s="226">
        <v>110.85</v>
      </c>
      <c r="AH169" s="226">
        <v>140.63</v>
      </c>
      <c r="AI169" s="226">
        <v>140.93</v>
      </c>
      <c r="AJ169" s="226">
        <v>101.36</v>
      </c>
      <c r="AK169" s="227"/>
      <c r="AM169" s="226"/>
      <c r="AN169" s="221" t="str">
        <f t="shared" si="8"/>
        <v>LU1019636163</v>
      </c>
      <c r="AO169" s="221" t="s">
        <v>12277</v>
      </c>
      <c r="AP169" s="226"/>
      <c r="AQ169" s="226">
        <v>12.7</v>
      </c>
      <c r="AR169" s="227">
        <v>45783</v>
      </c>
      <c r="AS169" s="221" t="s">
        <v>1055</v>
      </c>
      <c r="AX169" s="221" t="str">
        <f t="shared" si="9"/>
        <v>LU1508157978</v>
      </c>
      <c r="AY169" s="221" t="s">
        <v>11929</v>
      </c>
      <c r="AZ169" s="221" t="s">
        <v>9684</v>
      </c>
      <c r="DO169" s="227"/>
      <c r="DW169" s="227"/>
      <c r="EG169" s="227"/>
      <c r="ET169" s="227"/>
    </row>
    <row r="170" spans="1:150" s="221" customFormat="1">
      <c r="A170" s="221" t="str">
        <f t="shared" si="10"/>
        <v>LU2663582299</v>
      </c>
      <c r="B170" s="221" t="s">
        <v>11928</v>
      </c>
      <c r="C170" s="221">
        <v>2.86</v>
      </c>
      <c r="D170" s="221">
        <v>-0.33</v>
      </c>
      <c r="E170" s="221">
        <v>8.08</v>
      </c>
      <c r="F170" s="221">
        <v>15.85</v>
      </c>
      <c r="H170" s="226"/>
      <c r="M170" s="221">
        <v>787.2</v>
      </c>
      <c r="P170" s="221">
        <v>1.89</v>
      </c>
      <c r="R170" s="221" t="s">
        <v>9149</v>
      </c>
      <c r="U170" s="221">
        <v>0</v>
      </c>
      <c r="Y170" s="226"/>
      <c r="Z170" s="226"/>
      <c r="AA170" s="226"/>
      <c r="AB170" s="226"/>
      <c r="AC170" s="226"/>
      <c r="AD170" s="226"/>
      <c r="AE170" s="226" t="s">
        <v>11400</v>
      </c>
      <c r="AF170" s="117">
        <v>45210</v>
      </c>
      <c r="AG170" s="226">
        <v>155.54</v>
      </c>
      <c r="AH170" s="226"/>
      <c r="AI170" s="226">
        <v>-454.44</v>
      </c>
      <c r="AJ170" s="226"/>
      <c r="AK170" s="227"/>
      <c r="AM170" s="226"/>
      <c r="AN170" s="221" t="str">
        <f t="shared" si="8"/>
        <v>LU1220229196</v>
      </c>
      <c r="AO170" s="221" t="s">
        <v>12278</v>
      </c>
      <c r="AP170" s="226"/>
      <c r="AQ170" s="226">
        <v>10.34</v>
      </c>
      <c r="AR170" s="227">
        <v>45783</v>
      </c>
      <c r="AS170" s="221" t="s">
        <v>5265</v>
      </c>
      <c r="AX170" s="221" t="str">
        <f t="shared" si="9"/>
        <v>LU0561744862</v>
      </c>
      <c r="AY170" s="221" t="s">
        <v>11930</v>
      </c>
      <c r="AZ170" s="221" t="s">
        <v>971</v>
      </c>
      <c r="BA170" s="221">
        <v>-3.24</v>
      </c>
      <c r="BB170" s="221">
        <v>-6.93</v>
      </c>
      <c r="DO170" s="227"/>
      <c r="EG170" s="227"/>
    </row>
    <row r="171" spans="1:150" s="221" customFormat="1">
      <c r="A171" s="221" t="str">
        <f t="shared" si="10"/>
        <v>LU1508157978</v>
      </c>
      <c r="B171" s="221" t="s">
        <v>11929</v>
      </c>
      <c r="C171" s="221">
        <v>-2.12</v>
      </c>
      <c r="D171" s="221">
        <v>-4.0599999999999996</v>
      </c>
      <c r="E171" s="221">
        <v>5.35</v>
      </c>
      <c r="F171" s="221">
        <v>12.58</v>
      </c>
      <c r="G171" s="221">
        <v>14.88</v>
      </c>
      <c r="H171" s="226">
        <v>12.03</v>
      </c>
      <c r="J171" s="221">
        <v>0.77</v>
      </c>
      <c r="K171" s="221">
        <v>8.33</v>
      </c>
      <c r="L171" s="221">
        <v>1.52</v>
      </c>
      <c r="M171" s="221">
        <v>787.2</v>
      </c>
      <c r="N171" s="221">
        <v>-6.86</v>
      </c>
      <c r="P171" s="221">
        <v>1.88</v>
      </c>
      <c r="R171" s="221" t="s">
        <v>9684</v>
      </c>
      <c r="S171" s="221">
        <v>-63.19</v>
      </c>
      <c r="T171" s="221">
        <v>283.67</v>
      </c>
      <c r="U171" s="221">
        <v>0</v>
      </c>
      <c r="Y171" s="226">
        <v>7.26</v>
      </c>
      <c r="Z171" s="226">
        <v>-3.3</v>
      </c>
      <c r="AA171" s="226">
        <v>5.7</v>
      </c>
      <c r="AB171" s="226">
        <v>12.5</v>
      </c>
      <c r="AC171" s="226">
        <v>7.91</v>
      </c>
      <c r="AD171" s="226">
        <v>14.72</v>
      </c>
      <c r="AE171" s="226" t="s">
        <v>11400</v>
      </c>
      <c r="AF171" s="117">
        <v>42788</v>
      </c>
      <c r="AG171" s="226">
        <v>215.08</v>
      </c>
      <c r="AH171" s="226">
        <v>211.24</v>
      </c>
      <c r="AI171" s="226">
        <v>30.84</v>
      </c>
      <c r="AJ171" s="226">
        <v>-60.66</v>
      </c>
      <c r="AK171" s="227"/>
      <c r="AM171" s="226"/>
      <c r="AN171" s="221" t="str">
        <f t="shared" si="8"/>
        <v>LU1564328067</v>
      </c>
      <c r="AO171" s="221" t="s">
        <v>7277</v>
      </c>
      <c r="AP171" s="226"/>
      <c r="AQ171" s="226">
        <v>9.27</v>
      </c>
      <c r="AR171" s="227">
        <v>45783</v>
      </c>
      <c r="AS171" s="221" t="s">
        <v>7212</v>
      </c>
      <c r="AX171" s="221" t="str">
        <f t="shared" si="9"/>
        <v>LU1019634622</v>
      </c>
      <c r="AY171" s="221" t="s">
        <v>11931</v>
      </c>
      <c r="AZ171" s="221" t="s">
        <v>972</v>
      </c>
      <c r="DO171" s="227"/>
      <c r="EG171" s="227"/>
    </row>
    <row r="172" spans="1:150" s="221" customFormat="1">
      <c r="A172" s="221" t="str">
        <f t="shared" si="10"/>
        <v>LU0561744862</v>
      </c>
      <c r="B172" s="221" t="s">
        <v>11930</v>
      </c>
      <c r="C172" s="221">
        <v>12</v>
      </c>
      <c r="D172" s="221">
        <v>7.02</v>
      </c>
      <c r="E172" s="221">
        <v>9.84</v>
      </c>
      <c r="F172" s="221">
        <v>10.48</v>
      </c>
      <c r="G172" s="221">
        <v>9.73</v>
      </c>
      <c r="H172" s="226">
        <v>10</v>
      </c>
      <c r="I172" s="221">
        <v>4.7699999999999996</v>
      </c>
      <c r="J172" s="221">
        <v>0.9</v>
      </c>
      <c r="K172" s="221">
        <v>13.06</v>
      </c>
      <c r="L172" s="221">
        <v>0.4</v>
      </c>
      <c r="M172" s="221">
        <v>2280.6999999999998</v>
      </c>
      <c r="N172" s="221">
        <v>-16.010000000000002</v>
      </c>
      <c r="O172" s="221">
        <v>3.57</v>
      </c>
      <c r="P172" s="221">
        <v>1.77</v>
      </c>
      <c r="Q172" s="221" t="s">
        <v>11348</v>
      </c>
      <c r="R172" s="221" t="s">
        <v>971</v>
      </c>
      <c r="S172" s="221">
        <v>89.17</v>
      </c>
      <c r="T172" s="221">
        <v>91.85</v>
      </c>
      <c r="U172" s="221">
        <v>12</v>
      </c>
      <c r="V172" s="221">
        <v>10.99</v>
      </c>
      <c r="W172" s="221">
        <v>-7.92</v>
      </c>
      <c r="X172" s="221">
        <v>16.37</v>
      </c>
      <c r="Y172" s="226">
        <v>-15.47</v>
      </c>
      <c r="Z172" s="226">
        <v>22.62</v>
      </c>
      <c r="AA172" s="226">
        <v>7.25</v>
      </c>
      <c r="AB172" s="226">
        <v>13.79</v>
      </c>
      <c r="AC172" s="226">
        <v>-17.739999999999998</v>
      </c>
      <c r="AD172" s="226">
        <v>15.98</v>
      </c>
      <c r="AE172" s="226" t="s">
        <v>11368</v>
      </c>
      <c r="AF172" s="117">
        <v>40515</v>
      </c>
      <c r="AG172" s="226">
        <v>113.56</v>
      </c>
      <c r="AH172" s="226">
        <v>86.23</v>
      </c>
      <c r="AI172" s="226">
        <v>81.150000000000006</v>
      </c>
      <c r="AJ172" s="226">
        <v>91.03</v>
      </c>
      <c r="AK172" s="227"/>
      <c r="AM172" s="226"/>
      <c r="AN172" s="221" t="str">
        <f t="shared" si="8"/>
        <v>LU1564328810</v>
      </c>
      <c r="AO172" s="221" t="s">
        <v>7275</v>
      </c>
      <c r="AP172" s="226"/>
      <c r="AQ172" s="226">
        <v>8.98</v>
      </c>
      <c r="AR172" s="227">
        <v>45783</v>
      </c>
      <c r="AS172" s="221" t="s">
        <v>7200</v>
      </c>
      <c r="AX172" s="221" t="str">
        <f t="shared" si="9"/>
        <v>LU1019632923</v>
      </c>
      <c r="AY172" s="221" t="s">
        <v>11932</v>
      </c>
      <c r="AZ172" s="221" t="s">
        <v>3846</v>
      </c>
      <c r="DO172" s="227"/>
      <c r="DW172" s="227"/>
      <c r="EG172" s="227"/>
      <c r="ET172" s="227"/>
    </row>
    <row r="173" spans="1:150" s="221" customFormat="1">
      <c r="A173" s="221" t="str">
        <f t="shared" si="10"/>
        <v>LU1019634622</v>
      </c>
      <c r="B173" s="221" t="s">
        <v>11931</v>
      </c>
      <c r="C173" s="221">
        <v>7.7</v>
      </c>
      <c r="D173" s="221">
        <v>7.85</v>
      </c>
      <c r="E173" s="221">
        <v>7.11</v>
      </c>
      <c r="F173" s="221">
        <v>9.4700000000000006</v>
      </c>
      <c r="G173" s="221">
        <v>10.3</v>
      </c>
      <c r="H173" s="226">
        <v>11.72</v>
      </c>
      <c r="I173" s="221">
        <v>5.89</v>
      </c>
      <c r="J173" s="221">
        <v>0.85</v>
      </c>
      <c r="K173" s="221">
        <v>12.99</v>
      </c>
      <c r="L173" s="221">
        <v>0.39</v>
      </c>
      <c r="M173" s="221">
        <v>2280.6999999999998</v>
      </c>
      <c r="N173" s="221">
        <v>-12.15</v>
      </c>
      <c r="O173" s="221">
        <v>3.45</v>
      </c>
      <c r="P173" s="221">
        <v>1.77</v>
      </c>
      <c r="R173" s="221" t="s">
        <v>972</v>
      </c>
      <c r="S173" s="221">
        <v>84.81</v>
      </c>
      <c r="T173" s="221">
        <v>86.37</v>
      </c>
      <c r="U173" s="221">
        <v>12</v>
      </c>
      <c r="V173" s="221">
        <v>14.9</v>
      </c>
      <c r="W173" s="221">
        <v>-6.28</v>
      </c>
      <c r="X173" s="221">
        <v>12.09</v>
      </c>
      <c r="Y173" s="226">
        <v>-11.62</v>
      </c>
      <c r="Z173" s="226">
        <v>29.19</v>
      </c>
      <c r="AA173" s="226">
        <v>0.04</v>
      </c>
      <c r="AB173" s="226">
        <v>20.96</v>
      </c>
      <c r="AC173" s="226">
        <v>-10.24</v>
      </c>
      <c r="AD173" s="226">
        <v>14.63</v>
      </c>
      <c r="AE173" s="226" t="s">
        <v>11368</v>
      </c>
      <c r="AF173" s="117">
        <v>41669</v>
      </c>
      <c r="AG173" s="226">
        <v>99.97</v>
      </c>
      <c r="AH173" s="226">
        <v>77.44</v>
      </c>
      <c r="AI173" s="226">
        <v>86.71</v>
      </c>
      <c r="AJ173" s="226">
        <v>77.599999999999994</v>
      </c>
      <c r="AK173" s="227"/>
      <c r="AM173" s="226"/>
      <c r="AN173" s="221" t="str">
        <f t="shared" si="8"/>
        <v>LU1564328141</v>
      </c>
      <c r="AO173" s="221" t="s">
        <v>12279</v>
      </c>
      <c r="AP173" s="226"/>
      <c r="AQ173" s="226">
        <v>4.8899999999999997</v>
      </c>
      <c r="AR173" s="227">
        <v>45783</v>
      </c>
      <c r="AS173" s="221" t="s">
        <v>7201</v>
      </c>
      <c r="AX173" s="221" t="str">
        <f t="shared" si="9"/>
        <v>LU1019636163</v>
      </c>
      <c r="AY173" s="221" t="s">
        <v>11933</v>
      </c>
      <c r="AZ173" s="221" t="s">
        <v>1055</v>
      </c>
      <c r="DO173" s="227"/>
      <c r="EG173" s="227"/>
    </row>
    <row r="174" spans="1:150" s="221" customFormat="1">
      <c r="A174" s="221" t="str">
        <f t="shared" si="10"/>
        <v>LU1019632923</v>
      </c>
      <c r="B174" s="221" t="s">
        <v>11932</v>
      </c>
      <c r="C174" s="221">
        <v>3.02</v>
      </c>
      <c r="D174" s="221">
        <v>4.18</v>
      </c>
      <c r="E174" s="221">
        <v>4.9400000000000004</v>
      </c>
      <c r="F174" s="221">
        <v>6.92</v>
      </c>
      <c r="G174" s="221">
        <v>9.64</v>
      </c>
      <c r="H174" s="226">
        <v>10.86</v>
      </c>
      <c r="I174" s="221">
        <v>6.53</v>
      </c>
      <c r="J174" s="221">
        <v>0.61</v>
      </c>
      <c r="K174" s="221">
        <v>11.42</v>
      </c>
      <c r="L174" s="221">
        <v>0.44</v>
      </c>
      <c r="M174" s="221">
        <v>2280.6999999999998</v>
      </c>
      <c r="N174" s="221">
        <v>-8.3000000000000007</v>
      </c>
      <c r="O174" s="221">
        <v>3.37</v>
      </c>
      <c r="P174" s="221">
        <v>1.77</v>
      </c>
      <c r="R174" s="221" t="s">
        <v>3846</v>
      </c>
      <c r="S174" s="221">
        <v>56.92</v>
      </c>
      <c r="T174" s="221">
        <v>59.94</v>
      </c>
      <c r="U174" s="221">
        <v>12</v>
      </c>
      <c r="V174" s="221">
        <v>22.5</v>
      </c>
      <c r="W174" s="221">
        <v>-4.74</v>
      </c>
      <c r="X174" s="221">
        <v>4.16</v>
      </c>
      <c r="Y174" s="226">
        <v>-9</v>
      </c>
      <c r="Z174" s="226">
        <v>28.57</v>
      </c>
      <c r="AA174" s="226">
        <v>-0.65</v>
      </c>
      <c r="AB174" s="226">
        <v>23.47</v>
      </c>
      <c r="AC174" s="226">
        <v>-9.84</v>
      </c>
      <c r="AD174" s="226">
        <v>14.66</v>
      </c>
      <c r="AE174" s="226" t="s">
        <v>11368</v>
      </c>
      <c r="AF174" s="117">
        <v>41669</v>
      </c>
      <c r="AG174" s="226">
        <v>47.09</v>
      </c>
      <c r="AH174" s="226">
        <v>51.76</v>
      </c>
      <c r="AI174" s="226">
        <v>24.85</v>
      </c>
      <c r="AJ174" s="226">
        <v>51.26</v>
      </c>
      <c r="AK174" s="227"/>
      <c r="AM174" s="226"/>
      <c r="AN174" s="221" t="str">
        <f t="shared" si="8"/>
        <v>LU1564328737</v>
      </c>
      <c r="AO174" s="221" t="s">
        <v>12280</v>
      </c>
      <c r="AP174" s="226"/>
      <c r="AQ174" s="226">
        <v>5.25</v>
      </c>
      <c r="AR174" s="227">
        <v>45783</v>
      </c>
      <c r="AS174" s="221" t="s">
        <v>7202</v>
      </c>
      <c r="AX174" s="221" t="str">
        <f t="shared" si="9"/>
        <v>LU1220229196</v>
      </c>
      <c r="AY174" s="221" t="s">
        <v>11934</v>
      </c>
      <c r="AZ174" s="221" t="s">
        <v>5265</v>
      </c>
      <c r="DO174" s="227"/>
      <c r="DW174" s="227"/>
      <c r="EG174" s="227"/>
      <c r="ET174" s="227"/>
    </row>
    <row r="175" spans="1:150" s="221" customFormat="1">
      <c r="A175" s="221" t="str">
        <f t="shared" si="10"/>
        <v>LU1019636163</v>
      </c>
      <c r="B175" s="221" t="s">
        <v>11933</v>
      </c>
      <c r="C175" s="221">
        <v>6.44</v>
      </c>
      <c r="D175" s="221">
        <v>10.32</v>
      </c>
      <c r="E175" s="221">
        <v>2.04</v>
      </c>
      <c r="F175" s="221">
        <v>2.15</v>
      </c>
      <c r="G175" s="221">
        <v>4.3</v>
      </c>
      <c r="H175" s="226">
        <v>9.3800000000000008</v>
      </c>
      <c r="I175" s="221">
        <v>3.34</v>
      </c>
      <c r="J175" s="221">
        <v>1.07</v>
      </c>
      <c r="K175" s="221">
        <v>16.72</v>
      </c>
      <c r="L175" s="221">
        <v>0</v>
      </c>
      <c r="M175" s="221">
        <v>2280.6999999999998</v>
      </c>
      <c r="N175" s="221">
        <v>-17.84</v>
      </c>
      <c r="O175" s="221">
        <v>3.58</v>
      </c>
      <c r="P175" s="221">
        <v>1.77</v>
      </c>
      <c r="R175" s="221" t="s">
        <v>1055</v>
      </c>
      <c r="S175" s="221">
        <v>109.63</v>
      </c>
      <c r="T175" s="221">
        <v>83.87</v>
      </c>
      <c r="U175" s="221">
        <v>12</v>
      </c>
      <c r="V175" s="221">
        <v>10.85</v>
      </c>
      <c r="W175" s="221">
        <v>-4.05</v>
      </c>
      <c r="X175" s="221">
        <v>13.24</v>
      </c>
      <c r="Y175" s="226">
        <v>-18.440000000000001</v>
      </c>
      <c r="Z175" s="226">
        <v>26.77</v>
      </c>
      <c r="AA175" s="226">
        <v>5.92</v>
      </c>
      <c r="AB175" s="226">
        <v>15.61</v>
      </c>
      <c r="AC175" s="226">
        <v>-17.22</v>
      </c>
      <c r="AD175" s="226">
        <v>13.14</v>
      </c>
      <c r="AE175" s="226" t="s">
        <v>11368</v>
      </c>
      <c r="AF175" s="117">
        <v>41669</v>
      </c>
      <c r="AG175" s="226">
        <v>84.56</v>
      </c>
      <c r="AH175" s="226">
        <v>96.13</v>
      </c>
      <c r="AI175" s="226">
        <v>127.74</v>
      </c>
      <c r="AJ175" s="226">
        <v>101.19</v>
      </c>
      <c r="AK175" s="227"/>
      <c r="AM175" s="226"/>
      <c r="AN175" s="221" t="str">
        <f t="shared" si="8"/>
        <v>LU2125116413</v>
      </c>
      <c r="AO175" s="221" t="s">
        <v>12281</v>
      </c>
      <c r="AP175" s="226"/>
      <c r="AQ175" s="226">
        <v>5.26</v>
      </c>
      <c r="AR175" s="227">
        <v>45783</v>
      </c>
      <c r="AS175" s="221" t="s">
        <v>7203</v>
      </c>
      <c r="AX175" s="221" t="str">
        <f t="shared" si="9"/>
        <v>LU1564328067</v>
      </c>
      <c r="AY175" s="221" t="s">
        <v>10903</v>
      </c>
      <c r="AZ175" s="221" t="s">
        <v>7212</v>
      </c>
      <c r="EG175" s="227"/>
    </row>
    <row r="176" spans="1:150" s="221" customFormat="1">
      <c r="A176" s="221" t="str">
        <f t="shared" si="10"/>
        <v>LU1220229196</v>
      </c>
      <c r="B176" s="221" t="s">
        <v>11934</v>
      </c>
      <c r="C176" s="221">
        <v>8.82</v>
      </c>
      <c r="D176" s="221">
        <v>10.09</v>
      </c>
      <c r="E176" s="221">
        <v>4.24</v>
      </c>
      <c r="F176" s="221">
        <v>4.88</v>
      </c>
      <c r="G176" s="221">
        <v>5.96</v>
      </c>
      <c r="H176" s="226">
        <v>9.77</v>
      </c>
      <c r="I176" s="221">
        <v>3.86</v>
      </c>
      <c r="J176" s="221">
        <v>1.21</v>
      </c>
      <c r="K176" s="221">
        <v>18.149999999999999</v>
      </c>
      <c r="L176" s="221">
        <v>0.03</v>
      </c>
      <c r="M176" s="221">
        <v>2280.6999999999998</v>
      </c>
      <c r="N176" s="221">
        <v>-20.83</v>
      </c>
      <c r="O176" s="221">
        <v>4.4000000000000004</v>
      </c>
      <c r="P176" s="221">
        <v>1.77</v>
      </c>
      <c r="R176" s="221" t="s">
        <v>5265</v>
      </c>
      <c r="S176" s="221">
        <v>119.02</v>
      </c>
      <c r="T176" s="221">
        <v>108.54</v>
      </c>
      <c r="U176" s="221">
        <v>12</v>
      </c>
      <c r="W176" s="221">
        <v>-0.92</v>
      </c>
      <c r="X176" s="221">
        <v>7.03</v>
      </c>
      <c r="Y176" s="226">
        <v>-14.31</v>
      </c>
      <c r="Z176" s="226">
        <v>28.08</v>
      </c>
      <c r="AA176" s="226">
        <v>3.76</v>
      </c>
      <c r="AB176" s="226">
        <v>17.04</v>
      </c>
      <c r="AC176" s="226">
        <v>-17.850000000000001</v>
      </c>
      <c r="AD176" s="226">
        <v>14.26</v>
      </c>
      <c r="AE176" s="226" t="s">
        <v>11368</v>
      </c>
      <c r="AF176" s="117">
        <v>42123</v>
      </c>
      <c r="AG176" s="226">
        <v>120.98</v>
      </c>
      <c r="AH176" s="226">
        <v>112.17</v>
      </c>
      <c r="AI176" s="226">
        <v>140.46</v>
      </c>
      <c r="AJ176" s="226">
        <v>106.32</v>
      </c>
      <c r="AK176" s="227"/>
      <c r="AM176" s="226"/>
      <c r="AN176" s="221" t="str">
        <f t="shared" si="8"/>
        <v>LU2125116330</v>
      </c>
      <c r="AO176" s="221" t="s">
        <v>12282</v>
      </c>
      <c r="AP176" s="226"/>
      <c r="AQ176" s="226">
        <v>5.35</v>
      </c>
      <c r="AR176" s="227">
        <v>45783</v>
      </c>
      <c r="AS176" s="221" t="s">
        <v>7204</v>
      </c>
      <c r="AX176" s="221" t="str">
        <f t="shared" si="9"/>
        <v>LU1564328810</v>
      </c>
      <c r="AY176" s="221" t="s">
        <v>7275</v>
      </c>
      <c r="AZ176" s="221" t="s">
        <v>7200</v>
      </c>
      <c r="DO176" s="227"/>
      <c r="DW176" s="227"/>
      <c r="EG176" s="227"/>
      <c r="ET176" s="227"/>
    </row>
    <row r="177" spans="1:150" s="221" customFormat="1">
      <c r="A177" s="221" t="str">
        <f t="shared" si="10"/>
        <v>LU1564328067</v>
      </c>
      <c r="B177" s="221" t="s">
        <v>10903</v>
      </c>
      <c r="C177" s="221">
        <v>-3.82</v>
      </c>
      <c r="D177" s="221">
        <v>-4.68</v>
      </c>
      <c r="E177" s="221">
        <v>-1.85</v>
      </c>
      <c r="F177" s="221">
        <v>4.1100000000000003</v>
      </c>
      <c r="G177" s="221">
        <v>-0.16</v>
      </c>
      <c r="H177" s="226">
        <v>-3.68</v>
      </c>
      <c r="J177" s="221">
        <v>0.89</v>
      </c>
      <c r="K177" s="221">
        <v>13.22</v>
      </c>
      <c r="L177" s="221">
        <v>0</v>
      </c>
      <c r="M177" s="221">
        <v>1855.5</v>
      </c>
      <c r="N177" s="221">
        <v>-22.44</v>
      </c>
      <c r="P177" s="221">
        <v>1.1599999999999999</v>
      </c>
      <c r="Q177" s="221" t="s">
        <v>11348</v>
      </c>
      <c r="R177" s="221" t="s">
        <v>7212</v>
      </c>
      <c r="S177" s="221">
        <v>95.55</v>
      </c>
      <c r="T177" s="221">
        <v>92.87</v>
      </c>
      <c r="U177" s="221">
        <v>12</v>
      </c>
      <c r="Y177" s="226">
        <v>-1.77</v>
      </c>
      <c r="Z177" s="226">
        <v>11.51</v>
      </c>
      <c r="AA177" s="226">
        <v>8.99</v>
      </c>
      <c r="AB177" s="226">
        <v>-15.75</v>
      </c>
      <c r="AC177" s="226">
        <v>-19.100000000000001</v>
      </c>
      <c r="AD177" s="226">
        <v>-4.3099999999999996</v>
      </c>
      <c r="AE177" s="226" t="s">
        <v>11391</v>
      </c>
      <c r="AF177" s="117">
        <v>43070</v>
      </c>
      <c r="AG177" s="226">
        <v>105.56</v>
      </c>
      <c r="AH177" s="226">
        <v>98.02</v>
      </c>
      <c r="AI177" s="226">
        <v>128.4</v>
      </c>
      <c r="AJ177" s="226">
        <v>98.54</v>
      </c>
      <c r="AK177" s="227"/>
      <c r="AM177" s="226"/>
      <c r="AN177" s="221" t="str">
        <f t="shared" si="8"/>
        <v>LU2127175417</v>
      </c>
      <c r="AO177" s="221" t="s">
        <v>11939</v>
      </c>
      <c r="AP177" s="226"/>
      <c r="AQ177" s="226">
        <v>5.72</v>
      </c>
      <c r="AR177" s="227">
        <v>45783</v>
      </c>
      <c r="AS177" s="221" t="s">
        <v>7205</v>
      </c>
      <c r="AX177" s="221" t="str">
        <f t="shared" si="9"/>
        <v>LU1564328141</v>
      </c>
      <c r="AY177" s="221" t="s">
        <v>11935</v>
      </c>
      <c r="AZ177" s="221" t="s">
        <v>7201</v>
      </c>
      <c r="DO177" s="227"/>
      <c r="DW177" s="227"/>
      <c r="EG177" s="227"/>
      <c r="ET177" s="227"/>
    </row>
    <row r="178" spans="1:150" s="221" customFormat="1">
      <c r="A178" s="221" t="str">
        <f t="shared" si="10"/>
        <v>LU1564328810</v>
      </c>
      <c r="B178" s="221" t="s">
        <v>7275</v>
      </c>
      <c r="C178" s="221">
        <v>1.01</v>
      </c>
      <c r="D178" s="221">
        <v>-0.99</v>
      </c>
      <c r="E178" s="221">
        <v>0.56000000000000005</v>
      </c>
      <c r="F178" s="221">
        <v>6.9</v>
      </c>
      <c r="G178" s="221">
        <v>0.53</v>
      </c>
      <c r="H178" s="226">
        <v>-2.91</v>
      </c>
      <c r="J178" s="221">
        <v>0.97</v>
      </c>
      <c r="K178" s="221">
        <v>14.69</v>
      </c>
      <c r="L178" s="221">
        <v>0</v>
      </c>
      <c r="M178" s="221">
        <v>1855.5</v>
      </c>
      <c r="N178" s="221">
        <v>-24.63</v>
      </c>
      <c r="P178" s="221">
        <v>1.1599999999999999</v>
      </c>
      <c r="R178" s="221" t="s">
        <v>7200</v>
      </c>
      <c r="S178" s="221">
        <v>96.91</v>
      </c>
      <c r="T178" s="221">
        <v>96.8</v>
      </c>
      <c r="U178" s="221">
        <v>12</v>
      </c>
      <c r="Y178" s="226"/>
      <c r="Z178" s="226"/>
      <c r="AA178" s="226"/>
      <c r="AB178" s="226">
        <v>-17.510000000000002</v>
      </c>
      <c r="AC178" s="226">
        <v>-19.57</v>
      </c>
      <c r="AD178" s="226">
        <v>-4.26</v>
      </c>
      <c r="AE178" s="226" t="s">
        <v>11391</v>
      </c>
      <c r="AF178" s="117">
        <v>43908</v>
      </c>
      <c r="AG178" s="226">
        <v>78.48</v>
      </c>
      <c r="AH178" s="226">
        <v>110.27</v>
      </c>
      <c r="AI178" s="226">
        <v>24.31</v>
      </c>
      <c r="AJ178" s="226">
        <v>98.87</v>
      </c>
      <c r="AK178" s="227"/>
      <c r="AM178" s="226"/>
      <c r="AN178" s="221" t="str">
        <f t="shared" si="8"/>
        <v>LU0063728728</v>
      </c>
      <c r="AO178" s="221" t="s">
        <v>12283</v>
      </c>
      <c r="AP178" s="226"/>
      <c r="AQ178" s="226">
        <v>9.98</v>
      </c>
      <c r="AR178" s="227">
        <v>45783</v>
      </c>
      <c r="AS178" s="221" t="s">
        <v>8523</v>
      </c>
      <c r="AX178" s="221" t="str">
        <f t="shared" si="9"/>
        <v>LU1564328737</v>
      </c>
      <c r="AY178" s="221" t="s">
        <v>11936</v>
      </c>
      <c r="AZ178" s="221" t="s">
        <v>7202</v>
      </c>
      <c r="DO178" s="227"/>
      <c r="EG178" s="227"/>
    </row>
    <row r="179" spans="1:150" s="221" customFormat="1">
      <c r="A179" s="221" t="str">
        <f t="shared" si="10"/>
        <v>LU1564328141</v>
      </c>
      <c r="B179" s="221" t="s">
        <v>11935</v>
      </c>
      <c r="C179" s="221">
        <v>-3.77</v>
      </c>
      <c r="D179" s="221">
        <v>-4.6500000000000004</v>
      </c>
      <c r="E179" s="221">
        <v>-1.89</v>
      </c>
      <c r="F179" s="221">
        <v>4.16</v>
      </c>
      <c r="G179" s="221">
        <v>-0.17</v>
      </c>
      <c r="H179" s="226">
        <v>-3.68</v>
      </c>
      <c r="J179" s="221">
        <v>0.89</v>
      </c>
      <c r="K179" s="221">
        <v>13.2</v>
      </c>
      <c r="L179" s="221">
        <v>0</v>
      </c>
      <c r="M179" s="221">
        <v>1855.5</v>
      </c>
      <c r="N179" s="221">
        <v>-22.34</v>
      </c>
      <c r="O179" s="221">
        <v>9.0500000000000007</v>
      </c>
      <c r="P179" s="221">
        <v>1.1599999999999999</v>
      </c>
      <c r="Q179" s="221" t="s">
        <v>11348</v>
      </c>
      <c r="R179" s="221" t="s">
        <v>7201</v>
      </c>
      <c r="S179" s="221">
        <v>95.7</v>
      </c>
      <c r="T179" s="221">
        <v>93.02</v>
      </c>
      <c r="U179" s="221">
        <v>12</v>
      </c>
      <c r="Y179" s="226">
        <v>-1.72</v>
      </c>
      <c r="Z179" s="226">
        <v>11.55</v>
      </c>
      <c r="AA179" s="226">
        <v>8.9600000000000009</v>
      </c>
      <c r="AB179" s="226">
        <v>-15.73</v>
      </c>
      <c r="AC179" s="226">
        <v>-19.100000000000001</v>
      </c>
      <c r="AD179" s="226">
        <v>-4.38</v>
      </c>
      <c r="AE179" s="226" t="s">
        <v>11391</v>
      </c>
      <c r="AF179" s="117">
        <v>43070</v>
      </c>
      <c r="AG179" s="226">
        <v>105.83</v>
      </c>
      <c r="AH179" s="226">
        <v>98.37</v>
      </c>
      <c r="AI179" s="226">
        <v>128.72999999999999</v>
      </c>
      <c r="AJ179" s="226">
        <v>98.64</v>
      </c>
      <c r="AK179" s="227"/>
      <c r="AM179" s="226"/>
      <c r="AN179" s="221" t="str">
        <f t="shared" si="8"/>
        <v>LU0540000063</v>
      </c>
      <c r="AO179" s="221" t="s">
        <v>6547</v>
      </c>
      <c r="AP179" s="226"/>
      <c r="AQ179" s="226">
        <v>12.77</v>
      </c>
      <c r="AR179" s="227">
        <v>45783</v>
      </c>
      <c r="AS179" s="221" t="s">
        <v>2179</v>
      </c>
      <c r="AX179" s="221" t="str">
        <f t="shared" si="9"/>
        <v>LU2125116413</v>
      </c>
      <c r="AY179" s="221" t="s">
        <v>11937</v>
      </c>
      <c r="AZ179" s="221" t="s">
        <v>7203</v>
      </c>
      <c r="DO179" s="227"/>
      <c r="DW179" s="227"/>
      <c r="EG179" s="227"/>
      <c r="ET179" s="227"/>
    </row>
    <row r="180" spans="1:150" s="221" customFormat="1">
      <c r="A180" s="221" t="str">
        <f t="shared" si="10"/>
        <v>LU1564328737</v>
      </c>
      <c r="B180" s="221" t="s">
        <v>11936</v>
      </c>
      <c r="C180" s="221">
        <v>0.32</v>
      </c>
      <c r="D180" s="221">
        <v>1.63</v>
      </c>
      <c r="E180" s="221">
        <v>-3.72</v>
      </c>
      <c r="F180" s="221">
        <v>0.72</v>
      </c>
      <c r="G180" s="221">
        <v>-4.83</v>
      </c>
      <c r="H180" s="226">
        <v>-4.76</v>
      </c>
      <c r="J180" s="221">
        <v>1.1000000000000001</v>
      </c>
      <c r="K180" s="221">
        <v>18.03</v>
      </c>
      <c r="L180" s="221">
        <v>-0.01</v>
      </c>
      <c r="M180" s="221">
        <v>1855.5</v>
      </c>
      <c r="N180" s="221">
        <v>-31.08</v>
      </c>
      <c r="O180" s="221">
        <v>7.9</v>
      </c>
      <c r="P180" s="221">
        <v>1.1599999999999999</v>
      </c>
      <c r="R180" s="221" t="s">
        <v>7202</v>
      </c>
      <c r="S180" s="221">
        <v>118.67</v>
      </c>
      <c r="T180" s="221">
        <v>96.27</v>
      </c>
      <c r="U180" s="221">
        <v>12</v>
      </c>
      <c r="Y180" s="226"/>
      <c r="Z180" s="226"/>
      <c r="AA180" s="226"/>
      <c r="AB180" s="226">
        <v>-20.93</v>
      </c>
      <c r="AC180" s="226">
        <v>-26.23</v>
      </c>
      <c r="AD180" s="226">
        <v>-5.29</v>
      </c>
      <c r="AE180" s="226" t="s">
        <v>11391</v>
      </c>
      <c r="AF180" s="117">
        <v>43901</v>
      </c>
      <c r="AG180" s="226">
        <v>23.69</v>
      </c>
      <c r="AH180" s="226">
        <v>121.97</v>
      </c>
      <c r="AI180" s="226">
        <v>3.33</v>
      </c>
      <c r="AJ180" s="226">
        <v>111.89</v>
      </c>
      <c r="AK180" s="227"/>
      <c r="AM180" s="226"/>
      <c r="AN180" s="221" t="str">
        <f t="shared" si="8"/>
        <v>LU0063729296</v>
      </c>
      <c r="AO180" s="221" t="s">
        <v>6682</v>
      </c>
      <c r="AP180" s="226"/>
      <c r="AQ180" s="226">
        <v>41.58</v>
      </c>
      <c r="AR180" s="227">
        <v>45783</v>
      </c>
      <c r="AS180" s="221" t="s">
        <v>6280</v>
      </c>
      <c r="AX180" s="221" t="str">
        <f t="shared" si="9"/>
        <v>LU2125116330</v>
      </c>
      <c r="AY180" s="221" t="s">
        <v>11938</v>
      </c>
      <c r="AZ180" s="221" t="s">
        <v>7204</v>
      </c>
      <c r="DO180" s="227"/>
      <c r="DW180" s="227"/>
      <c r="EG180" s="227"/>
      <c r="ET180" s="227"/>
    </row>
    <row r="181" spans="1:150" s="221" customFormat="1">
      <c r="A181" s="221" t="str">
        <f t="shared" si="10"/>
        <v>LU2125116413</v>
      </c>
      <c r="B181" s="221" t="s">
        <v>11937</v>
      </c>
      <c r="C181" s="221">
        <v>4.6100000000000003</v>
      </c>
      <c r="D181" s="221">
        <v>-1.81</v>
      </c>
      <c r="E181" s="221">
        <v>2.67</v>
      </c>
      <c r="F181" s="221">
        <v>7.61</v>
      </c>
      <c r="G181" s="221">
        <v>-0.22</v>
      </c>
      <c r="H181" s="226">
        <v>-4.58</v>
      </c>
      <c r="J181" s="221">
        <v>1.03</v>
      </c>
      <c r="K181" s="221">
        <v>16.190000000000001</v>
      </c>
      <c r="L181" s="221">
        <v>0</v>
      </c>
      <c r="M181" s="221">
        <v>1855.5</v>
      </c>
      <c r="N181" s="221">
        <v>-28.55</v>
      </c>
      <c r="O181" s="221">
        <v>7.18</v>
      </c>
      <c r="P181" s="221">
        <v>1.1599999999999999</v>
      </c>
      <c r="R181" s="221" t="s">
        <v>7203</v>
      </c>
      <c r="S181" s="221">
        <v>100.14</v>
      </c>
      <c r="T181" s="221">
        <v>100.97</v>
      </c>
      <c r="U181" s="221">
        <v>12</v>
      </c>
      <c r="Y181" s="226"/>
      <c r="Z181" s="226"/>
      <c r="AA181" s="226"/>
      <c r="AB181" s="226">
        <v>-22.51</v>
      </c>
      <c r="AC181" s="226">
        <v>-26.46</v>
      </c>
      <c r="AD181" s="226">
        <v>-3.09</v>
      </c>
      <c r="AE181" s="226" t="s">
        <v>11391</v>
      </c>
      <c r="AF181" s="117">
        <v>43901</v>
      </c>
      <c r="AG181" s="226">
        <v>79.89</v>
      </c>
      <c r="AH181" s="226">
        <v>107.74</v>
      </c>
      <c r="AI181" s="226">
        <v>-2.42</v>
      </c>
      <c r="AJ181" s="226">
        <v>105.96</v>
      </c>
      <c r="AK181" s="227"/>
      <c r="AM181" s="226"/>
      <c r="AN181" s="221" t="str">
        <f t="shared" si="8"/>
        <v>LU0830182670</v>
      </c>
      <c r="AO181" s="221" t="s">
        <v>11941</v>
      </c>
      <c r="AP181" s="226"/>
      <c r="AQ181" s="226">
        <v>7.39</v>
      </c>
      <c r="AR181" s="227">
        <v>45783</v>
      </c>
      <c r="AS181" s="221" t="s">
        <v>2180</v>
      </c>
      <c r="AX181" s="221" t="str">
        <f t="shared" si="9"/>
        <v>LU2127175417</v>
      </c>
      <c r="AY181" s="221" t="s">
        <v>11939</v>
      </c>
      <c r="AZ181" s="221" t="s">
        <v>7205</v>
      </c>
      <c r="DO181" s="227"/>
      <c r="DW181" s="227"/>
      <c r="EG181" s="227"/>
      <c r="ET181" s="227"/>
    </row>
    <row r="182" spans="1:150" s="221" customFormat="1">
      <c r="A182" s="221" t="str">
        <f t="shared" si="10"/>
        <v>LU2125116330</v>
      </c>
      <c r="B182" s="221" t="s">
        <v>11938</v>
      </c>
      <c r="C182" s="221">
        <v>2.66</v>
      </c>
      <c r="D182" s="221">
        <v>-1.56</v>
      </c>
      <c r="E182" s="221">
        <v>1.77</v>
      </c>
      <c r="F182" s="221">
        <v>10.39</v>
      </c>
      <c r="G182" s="221">
        <v>1.75</v>
      </c>
      <c r="H182" s="226">
        <v>-2.8</v>
      </c>
      <c r="J182" s="221">
        <v>0.95</v>
      </c>
      <c r="K182" s="221">
        <v>15.45</v>
      </c>
      <c r="L182" s="221">
        <v>0</v>
      </c>
      <c r="M182" s="221">
        <v>1855.5</v>
      </c>
      <c r="N182" s="221">
        <v>-29.41</v>
      </c>
      <c r="O182" s="221">
        <v>8.5299999999999994</v>
      </c>
      <c r="P182" s="221">
        <v>1.1599999999999999</v>
      </c>
      <c r="R182" s="221" t="s">
        <v>7204</v>
      </c>
      <c r="S182" s="221">
        <v>96.36</v>
      </c>
      <c r="T182" s="221">
        <v>103.28</v>
      </c>
      <c r="U182" s="221">
        <v>12</v>
      </c>
      <c r="Y182" s="226"/>
      <c r="Z182" s="226"/>
      <c r="AA182" s="226"/>
      <c r="AB182" s="226">
        <v>-16.829999999999998</v>
      </c>
      <c r="AC182" s="226">
        <v>-29.18</v>
      </c>
      <c r="AD182" s="226">
        <v>0.91</v>
      </c>
      <c r="AE182" s="226" t="s">
        <v>11391</v>
      </c>
      <c r="AF182" s="117">
        <v>43901</v>
      </c>
      <c r="AG182" s="226">
        <v>115.2</v>
      </c>
      <c r="AH182" s="226">
        <v>115.01</v>
      </c>
      <c r="AI182" s="226">
        <v>36.75</v>
      </c>
      <c r="AJ182" s="226">
        <v>102.71</v>
      </c>
      <c r="AK182" s="227"/>
      <c r="AM182" s="226"/>
      <c r="AN182" s="221" t="str">
        <f t="shared" si="8"/>
        <v>LU0172393414</v>
      </c>
      <c r="AO182" s="221" t="s">
        <v>12284</v>
      </c>
      <c r="AP182" s="226"/>
      <c r="AQ182" s="226">
        <v>10</v>
      </c>
      <c r="AR182" s="227">
        <v>45783</v>
      </c>
      <c r="AS182" s="221" t="s">
        <v>6282</v>
      </c>
      <c r="AX182" s="221" t="str">
        <f t="shared" si="9"/>
        <v>LU0063728728</v>
      </c>
      <c r="AY182" s="221" t="s">
        <v>11940</v>
      </c>
      <c r="AZ182" s="221" t="s">
        <v>8523</v>
      </c>
      <c r="BA182" s="221">
        <v>-5.19</v>
      </c>
      <c r="BB182" s="221">
        <v>-0.47</v>
      </c>
      <c r="BC182" s="221">
        <v>0.1</v>
      </c>
      <c r="DO182" s="227"/>
      <c r="EG182" s="227"/>
    </row>
    <row r="183" spans="1:150" s="221" customFormat="1">
      <c r="A183" s="221" t="str">
        <f t="shared" si="10"/>
        <v>LU2127175417</v>
      </c>
      <c r="B183" s="221" t="s">
        <v>11939</v>
      </c>
      <c r="C183" s="221">
        <v>0.9</v>
      </c>
      <c r="D183" s="221">
        <v>-1.07</v>
      </c>
      <c r="E183" s="221">
        <v>0.42</v>
      </c>
      <c r="F183" s="221">
        <v>6.74</v>
      </c>
      <c r="G183" s="221">
        <v>0.49</v>
      </c>
      <c r="H183" s="226">
        <v>-2.92</v>
      </c>
      <c r="J183" s="221">
        <v>0.97</v>
      </c>
      <c r="K183" s="221">
        <v>14.66</v>
      </c>
      <c r="L183" s="221">
        <v>0</v>
      </c>
      <c r="M183" s="221">
        <v>1855.5</v>
      </c>
      <c r="N183" s="221">
        <v>-24.61</v>
      </c>
      <c r="O183" s="221">
        <v>8.7899999999999991</v>
      </c>
      <c r="P183" s="221">
        <v>1.1599999999999999</v>
      </c>
      <c r="R183" s="221" t="s">
        <v>7205</v>
      </c>
      <c r="S183" s="221">
        <v>97.01</v>
      </c>
      <c r="T183" s="221">
        <v>96.76</v>
      </c>
      <c r="U183" s="221">
        <v>12</v>
      </c>
      <c r="Y183" s="226"/>
      <c r="Z183" s="226"/>
      <c r="AA183" s="226"/>
      <c r="AB183" s="226">
        <v>-17.45</v>
      </c>
      <c r="AC183" s="226">
        <v>-19.559999999999999</v>
      </c>
      <c r="AD183" s="226">
        <v>-4.24</v>
      </c>
      <c r="AE183" s="226" t="s">
        <v>11391</v>
      </c>
      <c r="AF183" s="117">
        <v>43908</v>
      </c>
      <c r="AG183" s="226">
        <v>78.64</v>
      </c>
      <c r="AH183" s="226">
        <v>109.97</v>
      </c>
      <c r="AI183" s="226">
        <v>25.95</v>
      </c>
      <c r="AJ183" s="226">
        <v>98.87</v>
      </c>
      <c r="AK183" s="227"/>
      <c r="AM183" s="226"/>
      <c r="AN183" s="221" t="str">
        <f t="shared" si="8"/>
        <v>LU1200839618</v>
      </c>
      <c r="AO183" s="221" t="s">
        <v>12285</v>
      </c>
      <c r="AP183" s="226"/>
      <c r="AQ183" s="226">
        <v>4.9400000000000004</v>
      </c>
      <c r="AR183" s="227">
        <v>45783</v>
      </c>
      <c r="AS183" s="221" t="s">
        <v>5253</v>
      </c>
      <c r="AX183" s="221" t="str">
        <f t="shared" si="9"/>
        <v>LU0540000063</v>
      </c>
      <c r="AY183" s="221" t="s">
        <v>6547</v>
      </c>
      <c r="AZ183" s="221" t="s">
        <v>2179</v>
      </c>
      <c r="BA183" s="221">
        <v>-5.53</v>
      </c>
      <c r="BB183" s="221">
        <v>-0.4</v>
      </c>
      <c r="DO183" s="227"/>
      <c r="EG183" s="227"/>
    </row>
    <row r="184" spans="1:150" s="221" customFormat="1">
      <c r="A184" s="221" t="str">
        <f t="shared" si="10"/>
        <v>LU0063728728</v>
      </c>
      <c r="B184" s="221" t="s">
        <v>11940</v>
      </c>
      <c r="C184" s="221">
        <v>-3.86</v>
      </c>
      <c r="D184" s="221">
        <v>-5.26</v>
      </c>
      <c r="E184" s="221">
        <v>-1.91</v>
      </c>
      <c r="F184" s="221">
        <v>1.51</v>
      </c>
      <c r="G184" s="221">
        <v>0.28000000000000003</v>
      </c>
      <c r="H184" s="226">
        <v>-2.13</v>
      </c>
      <c r="I184" s="221">
        <v>1.03</v>
      </c>
      <c r="J184" s="221">
        <v>1.1599999999999999</v>
      </c>
      <c r="K184" s="221">
        <v>5.52</v>
      </c>
      <c r="L184" s="221">
        <v>0</v>
      </c>
      <c r="M184" s="221">
        <v>2700.3</v>
      </c>
      <c r="N184" s="221">
        <v>-10.34</v>
      </c>
      <c r="O184" s="221">
        <v>4.4400000000000004</v>
      </c>
      <c r="P184" s="221">
        <v>1.1599999999999999</v>
      </c>
      <c r="Q184" s="221" t="s">
        <v>11348</v>
      </c>
      <c r="R184" s="221" t="s">
        <v>8523</v>
      </c>
      <c r="S184" s="221">
        <v>108.17</v>
      </c>
      <c r="T184" s="221">
        <v>116.65</v>
      </c>
      <c r="U184" s="221">
        <v>12</v>
      </c>
      <c r="V184" s="221">
        <v>9.57</v>
      </c>
      <c r="W184" s="221">
        <v>6.64</v>
      </c>
      <c r="X184" s="221">
        <v>-1.33</v>
      </c>
      <c r="Y184" s="226">
        <v>-1.2</v>
      </c>
      <c r="Z184" s="226">
        <v>9.74</v>
      </c>
      <c r="AA184" s="226">
        <v>4.78</v>
      </c>
      <c r="AB184" s="226">
        <v>-5.59</v>
      </c>
      <c r="AC184" s="226">
        <v>-16.41</v>
      </c>
      <c r="AD184" s="226">
        <v>4.04</v>
      </c>
      <c r="AE184" s="226" t="s">
        <v>11392</v>
      </c>
      <c r="AF184" s="117">
        <v>35097</v>
      </c>
      <c r="AG184" s="226">
        <v>127.84</v>
      </c>
      <c r="AH184" s="226">
        <v>107.61</v>
      </c>
      <c r="AI184" s="226">
        <v>161.66</v>
      </c>
      <c r="AJ184" s="226">
        <v>123.32</v>
      </c>
      <c r="AK184" s="227"/>
      <c r="AM184" s="226"/>
      <c r="AN184" s="221" t="str">
        <f t="shared" si="8"/>
        <v>LU1149717156</v>
      </c>
      <c r="AO184" s="221" t="s">
        <v>11944</v>
      </c>
      <c r="AP184" s="226"/>
      <c r="AQ184" s="226">
        <v>6.36</v>
      </c>
      <c r="AR184" s="227">
        <v>45783</v>
      </c>
      <c r="AS184" s="221" t="s">
        <v>2181</v>
      </c>
      <c r="AX184" s="221" t="str">
        <f t="shared" si="9"/>
        <v>LU0063729296</v>
      </c>
      <c r="AY184" s="221" t="s">
        <v>10904</v>
      </c>
      <c r="AZ184" s="221" t="s">
        <v>6280</v>
      </c>
      <c r="BA184" s="221">
        <v>-5.17</v>
      </c>
      <c r="BB184" s="221">
        <v>-0.5</v>
      </c>
      <c r="BC184" s="221">
        <v>0.33</v>
      </c>
      <c r="DO184" s="227"/>
      <c r="EG184" s="227"/>
    </row>
    <row r="185" spans="1:150" s="221" customFormat="1">
      <c r="A185" s="221" t="str">
        <f t="shared" si="10"/>
        <v>LU0540000063</v>
      </c>
      <c r="B185" s="221" t="s">
        <v>6547</v>
      </c>
      <c r="C185" s="221">
        <v>1.03</v>
      </c>
      <c r="D185" s="221">
        <v>-1.62</v>
      </c>
      <c r="E185" s="221">
        <v>0.47</v>
      </c>
      <c r="F185" s="221">
        <v>4.24</v>
      </c>
      <c r="G185" s="221">
        <v>1.0900000000000001</v>
      </c>
      <c r="H185" s="226">
        <v>-1.21</v>
      </c>
      <c r="I185" s="221">
        <v>0.55000000000000004</v>
      </c>
      <c r="J185" s="221">
        <v>1.17</v>
      </c>
      <c r="K185" s="221">
        <v>6.76</v>
      </c>
      <c r="L185" s="221">
        <v>0</v>
      </c>
      <c r="M185" s="221">
        <v>2700.3</v>
      </c>
      <c r="N185" s="221">
        <v>-12.75</v>
      </c>
      <c r="P185" s="221">
        <v>1.1599999999999999</v>
      </c>
      <c r="Q185" s="221" t="s">
        <v>11348</v>
      </c>
      <c r="R185" s="221" t="s">
        <v>2179</v>
      </c>
      <c r="S185" s="221">
        <v>112.23</v>
      </c>
      <c r="T185" s="221">
        <v>127.14</v>
      </c>
      <c r="U185" s="221">
        <v>12</v>
      </c>
      <c r="V185" s="221">
        <v>3.07</v>
      </c>
      <c r="W185" s="221">
        <v>4.71</v>
      </c>
      <c r="X185" s="221">
        <v>6</v>
      </c>
      <c r="Y185" s="226">
        <v>-4.0999999999999996</v>
      </c>
      <c r="Z185" s="226">
        <v>10.57</v>
      </c>
      <c r="AA185" s="226">
        <v>5.76</v>
      </c>
      <c r="AB185" s="226">
        <v>-7.51</v>
      </c>
      <c r="AC185" s="226">
        <v>-16.52</v>
      </c>
      <c r="AD185" s="226">
        <v>4.13</v>
      </c>
      <c r="AE185" s="226" t="s">
        <v>11392</v>
      </c>
      <c r="AF185" s="117">
        <v>40452</v>
      </c>
      <c r="AG185" s="226">
        <v>74.319999999999993</v>
      </c>
      <c r="AH185" s="226">
        <v>121.48</v>
      </c>
      <c r="AI185" s="226">
        <v>-34.14</v>
      </c>
      <c r="AJ185" s="226">
        <v>124.83</v>
      </c>
      <c r="AK185" s="227"/>
      <c r="AM185" s="226"/>
      <c r="AN185" s="221" t="str">
        <f t="shared" si="8"/>
        <v>LU0764618053</v>
      </c>
      <c r="AO185" s="221" t="s">
        <v>12286</v>
      </c>
      <c r="AP185" s="226"/>
      <c r="AQ185" s="226">
        <v>8.2100000000000009</v>
      </c>
      <c r="AR185" s="227">
        <v>45783</v>
      </c>
      <c r="AS185" s="221" t="s">
        <v>2182</v>
      </c>
      <c r="AX185" s="221" t="str">
        <f t="shared" si="9"/>
        <v>LU0830182670</v>
      </c>
      <c r="AY185" s="221" t="s">
        <v>11941</v>
      </c>
      <c r="AZ185" s="221" t="s">
        <v>2180</v>
      </c>
      <c r="BA185" s="221">
        <v>-5.49</v>
      </c>
      <c r="DO185" s="227"/>
      <c r="EG185" s="227"/>
    </row>
    <row r="186" spans="1:150" s="221" customFormat="1">
      <c r="A186" s="221" t="str">
        <f t="shared" si="10"/>
        <v>LU0063729296</v>
      </c>
      <c r="B186" s="221" t="s">
        <v>10904</v>
      </c>
      <c r="C186" s="221">
        <v>-3.79</v>
      </c>
      <c r="D186" s="221">
        <v>-5.25</v>
      </c>
      <c r="E186" s="221">
        <v>-1.92</v>
      </c>
      <c r="F186" s="221">
        <v>1.52</v>
      </c>
      <c r="G186" s="221">
        <v>0.31</v>
      </c>
      <c r="H186" s="226">
        <v>-2.12</v>
      </c>
      <c r="I186" s="221">
        <v>1.03</v>
      </c>
      <c r="J186" s="221">
        <v>1.1499999999999999</v>
      </c>
      <c r="K186" s="221">
        <v>5.5</v>
      </c>
      <c r="L186" s="221">
        <v>0</v>
      </c>
      <c r="M186" s="221">
        <v>2700.3</v>
      </c>
      <c r="N186" s="221">
        <v>-10.33</v>
      </c>
      <c r="P186" s="221">
        <v>1.1599999999999999</v>
      </c>
      <c r="Q186" s="221" t="s">
        <v>11348</v>
      </c>
      <c r="R186" s="221" t="s">
        <v>6280</v>
      </c>
      <c r="S186" s="221">
        <v>108.7</v>
      </c>
      <c r="T186" s="221">
        <v>117.5</v>
      </c>
      <c r="U186" s="221">
        <v>12</v>
      </c>
      <c r="V186" s="221">
        <v>9.5</v>
      </c>
      <c r="W186" s="221">
        <v>6.63</v>
      </c>
      <c r="X186" s="221">
        <v>-1.28</v>
      </c>
      <c r="Y186" s="226">
        <v>-1.22</v>
      </c>
      <c r="Z186" s="226">
        <v>9.81</v>
      </c>
      <c r="AA186" s="226">
        <v>4.75</v>
      </c>
      <c r="AB186" s="226">
        <v>-5.56</v>
      </c>
      <c r="AC186" s="226">
        <v>-16.489999999999998</v>
      </c>
      <c r="AD186" s="226">
        <v>4.05</v>
      </c>
      <c r="AE186" s="226" t="s">
        <v>11392</v>
      </c>
      <c r="AF186" s="117">
        <v>35097</v>
      </c>
      <c r="AG186" s="226">
        <v>129.35</v>
      </c>
      <c r="AH186" s="226">
        <v>108.2</v>
      </c>
      <c r="AI186" s="226">
        <v>163.5</v>
      </c>
      <c r="AJ186" s="226">
        <v>123.51</v>
      </c>
      <c r="AK186" s="227"/>
      <c r="AM186" s="226"/>
      <c r="AN186" s="221" t="str">
        <f t="shared" si="8"/>
        <v>LU0871639620</v>
      </c>
      <c r="AO186" s="221" t="s">
        <v>12287</v>
      </c>
      <c r="AP186" s="226"/>
      <c r="AQ186" s="226">
        <v>7.94</v>
      </c>
      <c r="AR186" s="227">
        <v>45783</v>
      </c>
      <c r="AS186" s="221" t="s">
        <v>2183</v>
      </c>
      <c r="AX186" s="221" t="str">
        <f t="shared" si="9"/>
        <v>LU0172393414</v>
      </c>
      <c r="AY186" s="221" t="s">
        <v>11942</v>
      </c>
      <c r="AZ186" s="221" t="s">
        <v>6282</v>
      </c>
      <c r="BA186" s="221">
        <v>-5.19</v>
      </c>
      <c r="BB186" s="221">
        <v>-0.47</v>
      </c>
      <c r="BC186" s="221">
        <v>0.28999999999999998</v>
      </c>
      <c r="DO186" s="227"/>
      <c r="EG186" s="227"/>
    </row>
    <row r="187" spans="1:150" s="221" customFormat="1">
      <c r="A187" s="221" t="str">
        <f t="shared" si="10"/>
        <v>LU0830182670</v>
      </c>
      <c r="B187" s="221" t="s">
        <v>11941</v>
      </c>
      <c r="C187" s="221">
        <v>0.96</v>
      </c>
      <c r="D187" s="221">
        <v>-1.58</v>
      </c>
      <c r="E187" s="221">
        <v>0.46</v>
      </c>
      <c r="F187" s="221">
        <v>4.25</v>
      </c>
      <c r="G187" s="221">
        <v>1.0900000000000001</v>
      </c>
      <c r="H187" s="226">
        <v>-1.21</v>
      </c>
      <c r="I187" s="221">
        <v>0.54</v>
      </c>
      <c r="J187" s="221">
        <v>1.17</v>
      </c>
      <c r="K187" s="221">
        <v>6.77</v>
      </c>
      <c r="L187" s="221">
        <v>0</v>
      </c>
      <c r="M187" s="221">
        <v>2700.3</v>
      </c>
      <c r="N187" s="221">
        <v>-12.73</v>
      </c>
      <c r="O187" s="221">
        <v>4.47</v>
      </c>
      <c r="P187" s="221">
        <v>1.1599999999999999</v>
      </c>
      <c r="Q187" s="221" t="s">
        <v>11348</v>
      </c>
      <c r="R187" s="221" t="s">
        <v>2180</v>
      </c>
      <c r="S187" s="221">
        <v>111.22</v>
      </c>
      <c r="T187" s="221">
        <v>126.05</v>
      </c>
      <c r="U187" s="221">
        <v>12</v>
      </c>
      <c r="V187" s="221">
        <v>3.01</v>
      </c>
      <c r="W187" s="221">
        <v>4.66</v>
      </c>
      <c r="X187" s="221">
        <v>6.05</v>
      </c>
      <c r="Y187" s="226">
        <v>-4.04</v>
      </c>
      <c r="Z187" s="226">
        <v>10.5</v>
      </c>
      <c r="AA187" s="226">
        <v>5.73</v>
      </c>
      <c r="AB187" s="226">
        <v>-7.44</v>
      </c>
      <c r="AC187" s="226">
        <v>-16.47</v>
      </c>
      <c r="AD187" s="226">
        <v>4.05</v>
      </c>
      <c r="AE187" s="226" t="s">
        <v>11392</v>
      </c>
      <c r="AF187" s="117">
        <v>41185</v>
      </c>
      <c r="AG187" s="226">
        <v>74.38</v>
      </c>
      <c r="AH187" s="226">
        <v>120.75</v>
      </c>
      <c r="AI187" s="226">
        <v>-32.76</v>
      </c>
      <c r="AJ187" s="226">
        <v>124.48</v>
      </c>
      <c r="AK187" s="227"/>
      <c r="AM187" s="226"/>
      <c r="AN187" s="221" t="str">
        <f t="shared" si="8"/>
        <v>LU1200839709</v>
      </c>
      <c r="AO187" s="221" t="s">
        <v>12288</v>
      </c>
      <c r="AP187" s="226"/>
      <c r="AQ187" s="226">
        <v>8.35</v>
      </c>
      <c r="AR187" s="227">
        <v>45783</v>
      </c>
      <c r="AS187" s="221" t="s">
        <v>5257</v>
      </c>
      <c r="AX187" s="221" t="str">
        <f t="shared" si="9"/>
        <v>LU1200839618</v>
      </c>
      <c r="AY187" s="221" t="s">
        <v>11943</v>
      </c>
      <c r="AZ187" s="221" t="s">
        <v>5253</v>
      </c>
      <c r="EG187" s="227"/>
    </row>
    <row r="188" spans="1:150" s="221" customFormat="1">
      <c r="A188" s="221" t="str">
        <f t="shared" si="10"/>
        <v>LU0172393414</v>
      </c>
      <c r="B188" s="221" t="s">
        <v>11942</v>
      </c>
      <c r="C188" s="221">
        <v>-3.76</v>
      </c>
      <c r="D188" s="221">
        <v>-5.25</v>
      </c>
      <c r="E188" s="221">
        <v>-1.91</v>
      </c>
      <c r="F188" s="221">
        <v>1.52</v>
      </c>
      <c r="G188" s="221">
        <v>0.32</v>
      </c>
      <c r="H188" s="226">
        <v>-2.12</v>
      </c>
      <c r="I188" s="221">
        <v>1.04</v>
      </c>
      <c r="J188" s="221">
        <v>1.1499999999999999</v>
      </c>
      <c r="K188" s="221">
        <v>5.5</v>
      </c>
      <c r="L188" s="221">
        <v>0</v>
      </c>
      <c r="M188" s="221">
        <v>2700.3</v>
      </c>
      <c r="N188" s="221">
        <v>-10.32</v>
      </c>
      <c r="O188" s="221">
        <v>4.42</v>
      </c>
      <c r="P188" s="221">
        <v>1.1599999999999999</v>
      </c>
      <c r="Q188" s="221" t="s">
        <v>11348</v>
      </c>
      <c r="R188" s="221" t="s">
        <v>6282</v>
      </c>
      <c r="S188" s="221">
        <v>107.99</v>
      </c>
      <c r="T188" s="221">
        <v>116.63</v>
      </c>
      <c r="U188" s="221">
        <v>12</v>
      </c>
      <c r="V188" s="221">
        <v>9.57</v>
      </c>
      <c r="W188" s="221">
        <v>6.64</v>
      </c>
      <c r="X188" s="221">
        <v>-1.33</v>
      </c>
      <c r="Y188" s="226">
        <v>-1.19</v>
      </c>
      <c r="Z188" s="226">
        <v>9.82</v>
      </c>
      <c r="AA188" s="226">
        <v>4.78</v>
      </c>
      <c r="AB188" s="226">
        <v>-5.57</v>
      </c>
      <c r="AC188" s="226">
        <v>-16.54</v>
      </c>
      <c r="AD188" s="226">
        <v>4.05</v>
      </c>
      <c r="AE188" s="226" t="s">
        <v>11392</v>
      </c>
      <c r="AF188" s="117">
        <v>37918</v>
      </c>
      <c r="AG188" s="226">
        <v>127.86</v>
      </c>
      <c r="AH188" s="226">
        <v>107.63</v>
      </c>
      <c r="AI188" s="226">
        <v>161.56</v>
      </c>
      <c r="AJ188" s="226">
        <v>123.18</v>
      </c>
      <c r="AK188" s="227"/>
      <c r="AM188" s="226"/>
      <c r="AN188" s="221" t="str">
        <f t="shared" si="8"/>
        <v>LU0359202008</v>
      </c>
      <c r="AO188" s="221" t="s">
        <v>9821</v>
      </c>
      <c r="AP188" s="226"/>
      <c r="AQ188" s="226">
        <v>14.73</v>
      </c>
      <c r="AR188" s="227">
        <v>45783</v>
      </c>
      <c r="AS188" s="221" t="s">
        <v>3866</v>
      </c>
      <c r="AX188" s="221" t="str">
        <f t="shared" si="9"/>
        <v>LU1149717156</v>
      </c>
      <c r="AY188" s="221" t="s">
        <v>11944</v>
      </c>
      <c r="AZ188" s="221" t="s">
        <v>2181</v>
      </c>
      <c r="EG188" s="227"/>
    </row>
    <row r="189" spans="1:150" s="221" customFormat="1">
      <c r="A189" s="221" t="str">
        <f t="shared" si="10"/>
        <v>LU1200839618</v>
      </c>
      <c r="B189" s="221" t="s">
        <v>11943</v>
      </c>
      <c r="C189" s="221">
        <v>2.57</v>
      </c>
      <c r="D189" s="221">
        <v>-2.2200000000000002</v>
      </c>
      <c r="E189" s="221">
        <v>1.54</v>
      </c>
      <c r="F189" s="221">
        <v>7.57</v>
      </c>
      <c r="G189" s="221">
        <v>2.17</v>
      </c>
      <c r="H189" s="226">
        <v>-1.18</v>
      </c>
      <c r="I189" s="221">
        <v>-1.25</v>
      </c>
      <c r="J189" s="221">
        <v>1.02</v>
      </c>
      <c r="K189" s="221">
        <v>8.83</v>
      </c>
      <c r="L189" s="221">
        <v>0</v>
      </c>
      <c r="M189" s="221">
        <v>2700.3</v>
      </c>
      <c r="N189" s="221">
        <v>-18.29</v>
      </c>
      <c r="O189" s="221">
        <v>6.07</v>
      </c>
      <c r="P189" s="221">
        <v>1.1599999999999999</v>
      </c>
      <c r="R189" s="221" t="s">
        <v>5253</v>
      </c>
      <c r="S189" s="221">
        <v>109.08</v>
      </c>
      <c r="T189" s="221">
        <v>145.91</v>
      </c>
      <c r="U189" s="221">
        <v>12</v>
      </c>
      <c r="W189" s="221">
        <v>-10.92</v>
      </c>
      <c r="X189" s="221">
        <v>6.64</v>
      </c>
      <c r="Y189" s="226">
        <v>-8.58</v>
      </c>
      <c r="Z189" s="226">
        <v>12.05</v>
      </c>
      <c r="AA189" s="226">
        <v>6.43</v>
      </c>
      <c r="AB189" s="226">
        <v>-6.67</v>
      </c>
      <c r="AC189" s="226">
        <v>-26.63</v>
      </c>
      <c r="AD189" s="226">
        <v>9.2100000000000009</v>
      </c>
      <c r="AE189" s="226" t="s">
        <v>11392</v>
      </c>
      <c r="AF189" s="117">
        <v>42074</v>
      </c>
      <c r="AG189" s="226">
        <v>83.92</v>
      </c>
      <c r="AH189" s="226">
        <v>138.1</v>
      </c>
      <c r="AI189" s="226">
        <v>-126.79</v>
      </c>
      <c r="AJ189" s="226">
        <v>129.08000000000001</v>
      </c>
      <c r="AK189" s="227"/>
      <c r="AM189" s="226"/>
      <c r="AN189" s="221" t="str">
        <f t="shared" si="8"/>
        <v>LU0359201612</v>
      </c>
      <c r="AO189" s="221" t="s">
        <v>9856</v>
      </c>
      <c r="AP189" s="226"/>
      <c r="AQ189" s="226">
        <v>18.11</v>
      </c>
      <c r="AR189" s="227">
        <v>45783</v>
      </c>
      <c r="AS189" s="221" t="s">
        <v>3864</v>
      </c>
      <c r="AX189" s="221" t="str">
        <f t="shared" si="9"/>
        <v>LU0764618053</v>
      </c>
      <c r="AY189" s="221" t="s">
        <v>11945</v>
      </c>
      <c r="AZ189" s="221" t="s">
        <v>2182</v>
      </c>
      <c r="BA189" s="221">
        <v>-5.17</v>
      </c>
      <c r="DO189" s="227"/>
      <c r="EG189" s="227"/>
    </row>
    <row r="190" spans="1:150" s="221" customFormat="1">
      <c r="A190" s="221" t="str">
        <f t="shared" si="10"/>
        <v>LU1149717156</v>
      </c>
      <c r="B190" s="221" t="s">
        <v>11944</v>
      </c>
      <c r="C190" s="221">
        <v>0.98</v>
      </c>
      <c r="D190" s="221">
        <v>-1.64</v>
      </c>
      <c r="E190" s="221">
        <v>0.47</v>
      </c>
      <c r="F190" s="221">
        <v>4.17</v>
      </c>
      <c r="G190" s="221">
        <v>1.1000000000000001</v>
      </c>
      <c r="H190" s="226">
        <v>-1.22</v>
      </c>
      <c r="I190" s="221">
        <v>0.53</v>
      </c>
      <c r="J190" s="221">
        <v>1.17</v>
      </c>
      <c r="K190" s="221">
        <v>6.7</v>
      </c>
      <c r="L190" s="221">
        <v>0</v>
      </c>
      <c r="M190" s="221">
        <v>2700.3</v>
      </c>
      <c r="N190" s="221">
        <v>-12.75</v>
      </c>
      <c r="O190" s="221">
        <v>6.21</v>
      </c>
      <c r="P190" s="221">
        <v>1.1599999999999999</v>
      </c>
      <c r="Q190" s="221" t="s">
        <v>11348</v>
      </c>
      <c r="R190" s="221" t="s">
        <v>2181</v>
      </c>
      <c r="S190" s="221">
        <v>110.37</v>
      </c>
      <c r="T190" s="221">
        <v>125.05</v>
      </c>
      <c r="U190" s="221">
        <v>12</v>
      </c>
      <c r="V190" s="221">
        <v>3.08</v>
      </c>
      <c r="W190" s="221">
        <v>4.66</v>
      </c>
      <c r="X190" s="221">
        <v>6.03</v>
      </c>
      <c r="Y190" s="226">
        <v>-4.0999999999999996</v>
      </c>
      <c r="Z190" s="226">
        <v>10.55</v>
      </c>
      <c r="AA190" s="226">
        <v>5.8</v>
      </c>
      <c r="AB190" s="226">
        <v>-7.49</v>
      </c>
      <c r="AC190" s="226">
        <v>-16.5</v>
      </c>
      <c r="AD190" s="226">
        <v>3.99</v>
      </c>
      <c r="AE190" s="226" t="s">
        <v>11392</v>
      </c>
      <c r="AF190" s="117">
        <v>41983</v>
      </c>
      <c r="AG190" s="226">
        <v>73.66</v>
      </c>
      <c r="AH190" s="226">
        <v>119.89</v>
      </c>
      <c r="AI190" s="226">
        <v>-33.950000000000003</v>
      </c>
      <c r="AJ190" s="226">
        <v>123.81</v>
      </c>
      <c r="AK190" s="227"/>
      <c r="AM190" s="226"/>
      <c r="AN190" s="221" t="str">
        <f t="shared" si="8"/>
        <v>LU1408528302</v>
      </c>
      <c r="AO190" s="221" t="s">
        <v>12289</v>
      </c>
      <c r="AP190" s="226"/>
      <c r="AQ190" s="226">
        <v>5.35</v>
      </c>
      <c r="AR190" s="227">
        <v>45783</v>
      </c>
      <c r="AS190" s="221" t="s">
        <v>10238</v>
      </c>
      <c r="AX190" s="221" t="str">
        <f t="shared" si="9"/>
        <v>LU0871639620</v>
      </c>
      <c r="AY190" s="221" t="s">
        <v>11946</v>
      </c>
      <c r="AZ190" s="221" t="s">
        <v>2183</v>
      </c>
      <c r="BA190" s="221">
        <v>-9.3800000000000008</v>
      </c>
      <c r="DO190" s="227"/>
      <c r="EG190" s="227"/>
    </row>
    <row r="191" spans="1:150" s="221" customFormat="1">
      <c r="A191" s="221" t="str">
        <f t="shared" si="10"/>
        <v>LU0764618053</v>
      </c>
      <c r="B191" s="221" t="s">
        <v>11945</v>
      </c>
      <c r="C191" s="221">
        <v>-3.77</v>
      </c>
      <c r="D191" s="221">
        <v>-5.19</v>
      </c>
      <c r="E191" s="221">
        <v>-1.88</v>
      </c>
      <c r="F191" s="221">
        <v>1.51</v>
      </c>
      <c r="G191" s="221">
        <v>0.3</v>
      </c>
      <c r="H191" s="226">
        <v>-2.13</v>
      </c>
      <c r="I191" s="221">
        <v>1.04</v>
      </c>
      <c r="J191" s="221">
        <v>1.1399999999999999</v>
      </c>
      <c r="K191" s="221">
        <v>5.47</v>
      </c>
      <c r="L191" s="221">
        <v>0</v>
      </c>
      <c r="M191" s="221">
        <v>2700.3</v>
      </c>
      <c r="N191" s="221">
        <v>-10.33</v>
      </c>
      <c r="O191" s="221">
        <v>6.06</v>
      </c>
      <c r="P191" s="221">
        <v>1.1599999999999999</v>
      </c>
      <c r="Q191" s="221" t="s">
        <v>11348</v>
      </c>
      <c r="R191" s="221" t="s">
        <v>2182</v>
      </c>
      <c r="S191" s="221">
        <v>107.79</v>
      </c>
      <c r="T191" s="221">
        <v>115.71</v>
      </c>
      <c r="U191" s="221">
        <v>12</v>
      </c>
      <c r="V191" s="221">
        <v>9.52</v>
      </c>
      <c r="W191" s="221">
        <v>6.63</v>
      </c>
      <c r="X191" s="221">
        <v>-1.27</v>
      </c>
      <c r="Y191" s="226">
        <v>-1.23</v>
      </c>
      <c r="Z191" s="226">
        <v>9.8699999999999992</v>
      </c>
      <c r="AA191" s="226">
        <v>4.76</v>
      </c>
      <c r="AB191" s="226">
        <v>-5.57</v>
      </c>
      <c r="AC191" s="226">
        <v>-16.5</v>
      </c>
      <c r="AD191" s="226">
        <v>4.01</v>
      </c>
      <c r="AE191" s="226" t="s">
        <v>11392</v>
      </c>
      <c r="AF191" s="117">
        <v>41001</v>
      </c>
      <c r="AG191" s="226">
        <v>125.38</v>
      </c>
      <c r="AH191" s="226">
        <v>106.84</v>
      </c>
      <c r="AI191" s="226">
        <v>158.46</v>
      </c>
      <c r="AJ191" s="226">
        <v>122.83</v>
      </c>
      <c r="AK191" s="227"/>
      <c r="AM191" s="226"/>
      <c r="AN191" s="221" t="str">
        <f t="shared" si="8"/>
        <v>LU1676225185</v>
      </c>
      <c r="AO191" s="221" t="s">
        <v>11949</v>
      </c>
      <c r="AP191" s="226"/>
      <c r="AQ191" s="226">
        <v>5.19</v>
      </c>
      <c r="AR191" s="227">
        <v>45783</v>
      </c>
      <c r="AS191" s="221" t="s">
        <v>10239</v>
      </c>
      <c r="AX191" s="221" t="str">
        <f t="shared" si="9"/>
        <v>LU1200839709</v>
      </c>
      <c r="AY191" s="221" t="s">
        <v>11947</v>
      </c>
      <c r="AZ191" s="221" t="s">
        <v>5257</v>
      </c>
      <c r="EG191" s="227"/>
    </row>
    <row r="192" spans="1:150" s="221" customFormat="1">
      <c r="A192" s="221" t="str">
        <f t="shared" si="10"/>
        <v>LU0871639620</v>
      </c>
      <c r="B192" s="221" t="s">
        <v>11946</v>
      </c>
      <c r="C192" s="221">
        <v>0.41</v>
      </c>
      <c r="D192" s="221">
        <v>1.1399999999999999</v>
      </c>
      <c r="E192" s="221">
        <v>-3.58</v>
      </c>
      <c r="F192" s="221">
        <v>-1.63</v>
      </c>
      <c r="G192" s="221">
        <v>-4.03</v>
      </c>
      <c r="H192" s="226">
        <v>-2.95</v>
      </c>
      <c r="I192" s="221">
        <v>-1.55</v>
      </c>
      <c r="J192" s="221">
        <v>1.61</v>
      </c>
      <c r="K192" s="221">
        <v>11.09</v>
      </c>
      <c r="L192" s="221">
        <v>-0.01</v>
      </c>
      <c r="M192" s="221">
        <v>2700.3</v>
      </c>
      <c r="N192" s="221">
        <v>-20.09</v>
      </c>
      <c r="O192" s="221">
        <v>4.8899999999999997</v>
      </c>
      <c r="P192" s="221">
        <v>1.1599999999999999</v>
      </c>
      <c r="R192" s="221" t="s">
        <v>2183</v>
      </c>
      <c r="S192" s="221">
        <v>178.62</v>
      </c>
      <c r="T192" s="221">
        <v>111.5</v>
      </c>
      <c r="U192" s="221">
        <v>12</v>
      </c>
      <c r="V192" s="221">
        <v>-0.61</v>
      </c>
      <c r="W192" s="221">
        <v>7.27</v>
      </c>
      <c r="X192" s="221">
        <v>7.07</v>
      </c>
      <c r="Y192" s="226">
        <v>-11.41</v>
      </c>
      <c r="Z192" s="226">
        <v>8.66</v>
      </c>
      <c r="AA192" s="226">
        <v>13.45</v>
      </c>
      <c r="AB192" s="226">
        <v>-11.31</v>
      </c>
      <c r="AC192" s="226">
        <v>-23.16</v>
      </c>
      <c r="AD192" s="226">
        <v>3.02</v>
      </c>
      <c r="AE192" s="226" t="s">
        <v>11392</v>
      </c>
      <c r="AF192" s="117">
        <v>41325</v>
      </c>
      <c r="AG192" s="226">
        <v>-21.93</v>
      </c>
      <c r="AH192" s="226">
        <v>116.06</v>
      </c>
      <c r="AI192" s="226">
        <v>-84.94</v>
      </c>
      <c r="AJ192" s="226">
        <v>147.97999999999999</v>
      </c>
      <c r="AK192" s="227"/>
      <c r="AM192" s="226"/>
      <c r="AN192" s="221" t="str">
        <f t="shared" si="8"/>
        <v>LU1408528211</v>
      </c>
      <c r="AO192" s="221" t="s">
        <v>12290</v>
      </c>
      <c r="AP192" s="226"/>
      <c r="AQ192" s="226">
        <v>6.1</v>
      </c>
      <c r="AR192" s="227">
        <v>45783</v>
      </c>
      <c r="AS192" s="221" t="s">
        <v>4674</v>
      </c>
      <c r="AX192" s="221" t="str">
        <f t="shared" si="9"/>
        <v>LU0359202008</v>
      </c>
      <c r="AY192" s="221" t="s">
        <v>9821</v>
      </c>
      <c r="AZ192" s="221" t="s">
        <v>3866</v>
      </c>
      <c r="BA192" s="221">
        <v>-8.19</v>
      </c>
      <c r="BB192" s="221">
        <v>-10.79</v>
      </c>
      <c r="BC192" s="221">
        <v>-15.68</v>
      </c>
      <c r="DW192" s="227"/>
      <c r="EG192" s="227"/>
      <c r="ET192" s="227"/>
    </row>
    <row r="193" spans="1:150" s="221" customFormat="1">
      <c r="A193" s="221" t="str">
        <f t="shared" si="10"/>
        <v>LU1200839709</v>
      </c>
      <c r="B193" s="221" t="s">
        <v>11947</v>
      </c>
      <c r="C193" s="221">
        <v>2.5</v>
      </c>
      <c r="D193" s="221">
        <v>0.88</v>
      </c>
      <c r="E193" s="221">
        <v>-1.72</v>
      </c>
      <c r="F193" s="221">
        <v>0.56000000000000005</v>
      </c>
      <c r="G193" s="221">
        <v>-2.6</v>
      </c>
      <c r="H193" s="226">
        <v>-2.62</v>
      </c>
      <c r="I193" s="221">
        <v>-1.23</v>
      </c>
      <c r="J193" s="221">
        <v>1.1000000000000001</v>
      </c>
      <c r="K193" s="221">
        <v>12.21</v>
      </c>
      <c r="L193" s="221">
        <v>-0.01</v>
      </c>
      <c r="M193" s="221">
        <v>2700.3</v>
      </c>
      <c r="N193" s="221">
        <v>-20.010000000000002</v>
      </c>
      <c r="O193" s="221">
        <v>5.88</v>
      </c>
      <c r="P193" s="221">
        <v>1.1599999999999999</v>
      </c>
      <c r="R193" s="221" t="s">
        <v>5257</v>
      </c>
      <c r="S193" s="221">
        <v>122.71</v>
      </c>
      <c r="T193" s="221">
        <v>75.52</v>
      </c>
      <c r="U193" s="221">
        <v>12</v>
      </c>
      <c r="W193" s="221">
        <v>10.210000000000001</v>
      </c>
      <c r="X193" s="221">
        <v>1.32</v>
      </c>
      <c r="Y193" s="226">
        <v>-6.99</v>
      </c>
      <c r="Z193" s="226">
        <v>9.5</v>
      </c>
      <c r="AA193" s="226">
        <v>10.57</v>
      </c>
      <c r="AB193" s="226">
        <v>-10.29</v>
      </c>
      <c r="AC193" s="226">
        <v>-23.23</v>
      </c>
      <c r="AD193" s="226">
        <v>3.85</v>
      </c>
      <c r="AE193" s="226" t="s">
        <v>11392</v>
      </c>
      <c r="AF193" s="117">
        <v>42074</v>
      </c>
      <c r="AG193" s="226">
        <v>-82.76</v>
      </c>
      <c r="AH193" s="226">
        <v>78.78</v>
      </c>
      <c r="AI193" s="226">
        <v>-262.49</v>
      </c>
      <c r="AJ193" s="226">
        <v>115.32</v>
      </c>
      <c r="AK193" s="227"/>
      <c r="AM193" s="226"/>
      <c r="AN193" s="221" t="str">
        <f t="shared" si="8"/>
        <v>LU1133072774</v>
      </c>
      <c r="AO193" s="221" t="s">
        <v>12291</v>
      </c>
      <c r="AP193" s="226"/>
      <c r="AQ193" s="226">
        <v>4.82</v>
      </c>
      <c r="AR193" s="227">
        <v>45783</v>
      </c>
      <c r="AS193" s="221" t="s">
        <v>10124</v>
      </c>
      <c r="AX193" s="221" t="str">
        <f t="shared" si="9"/>
        <v>LU0359201612</v>
      </c>
      <c r="AY193" s="221" t="s">
        <v>10905</v>
      </c>
      <c r="AZ193" s="221" t="s">
        <v>3864</v>
      </c>
      <c r="BA193" s="221">
        <v>-7.83</v>
      </c>
      <c r="BB193" s="221">
        <v>-10.95</v>
      </c>
      <c r="BC193" s="221">
        <v>-15.32</v>
      </c>
      <c r="EG193" s="227"/>
    </row>
    <row r="194" spans="1:150" s="221" customFormat="1">
      <c r="A194" s="221" t="str">
        <f t="shared" si="10"/>
        <v>LU0359202008</v>
      </c>
      <c r="B194" s="221" t="s">
        <v>9821</v>
      </c>
      <c r="C194" s="221">
        <v>7.13</v>
      </c>
      <c r="D194" s="221">
        <v>2.15</v>
      </c>
      <c r="E194" s="221">
        <v>3.08</v>
      </c>
      <c r="F194" s="221">
        <v>11.68</v>
      </c>
      <c r="G194" s="221">
        <v>-0.69</v>
      </c>
      <c r="H194" s="226">
        <v>-2.0499999999999998</v>
      </c>
      <c r="I194" s="221">
        <v>-1.31</v>
      </c>
      <c r="J194" s="221">
        <v>1.1200000000000001</v>
      </c>
      <c r="K194" s="221">
        <v>28.83</v>
      </c>
      <c r="L194" s="221">
        <v>-0.02</v>
      </c>
      <c r="M194" s="221">
        <v>1667.3</v>
      </c>
      <c r="N194" s="221">
        <v>-35.28</v>
      </c>
      <c r="P194" s="221">
        <v>1.77</v>
      </c>
      <c r="R194" s="221" t="s">
        <v>3866</v>
      </c>
      <c r="S194" s="221">
        <v>101.25</v>
      </c>
      <c r="T194" s="221">
        <v>123</v>
      </c>
      <c r="U194" s="221">
        <v>12</v>
      </c>
      <c r="V194" s="221">
        <v>-2.5</v>
      </c>
      <c r="W194" s="221">
        <v>4.9000000000000004</v>
      </c>
      <c r="X194" s="221">
        <v>35.78</v>
      </c>
      <c r="Y194" s="226">
        <v>-21.59</v>
      </c>
      <c r="Z194" s="226">
        <v>15.18</v>
      </c>
      <c r="AA194" s="226">
        <v>44.82</v>
      </c>
      <c r="AB194" s="226">
        <v>-15.29</v>
      </c>
      <c r="AC194" s="226">
        <v>-32.520000000000003</v>
      </c>
      <c r="AD194" s="226">
        <v>-14.08</v>
      </c>
      <c r="AE194" s="226" t="s">
        <v>11393</v>
      </c>
      <c r="AF194" s="117">
        <v>39623</v>
      </c>
      <c r="AG194" s="226">
        <v>126.52</v>
      </c>
      <c r="AH194" s="226">
        <v>130.19</v>
      </c>
      <c r="AI194" s="226">
        <v>85.87</v>
      </c>
      <c r="AJ194" s="226">
        <v>102.8</v>
      </c>
      <c r="AK194" s="227"/>
      <c r="AM194" s="226"/>
      <c r="AN194" s="221" t="str">
        <f t="shared" si="8"/>
        <v>LU2452424505</v>
      </c>
      <c r="AO194" s="221" t="s">
        <v>11952</v>
      </c>
      <c r="AP194" s="226"/>
      <c r="AQ194" s="226">
        <v>8.58</v>
      </c>
      <c r="AR194" s="227">
        <v>45783</v>
      </c>
      <c r="AS194" s="221" t="s">
        <v>8237</v>
      </c>
      <c r="AX194" s="221" t="str">
        <f t="shared" si="9"/>
        <v>LU1408528302</v>
      </c>
      <c r="AY194" s="221" t="s">
        <v>11948</v>
      </c>
      <c r="AZ194" s="221" t="s">
        <v>10238</v>
      </c>
      <c r="EG194" s="227"/>
    </row>
    <row r="195" spans="1:150" s="221" customFormat="1">
      <c r="A195" s="221" t="str">
        <f t="shared" si="10"/>
        <v>LU0359201612</v>
      </c>
      <c r="B195" s="221" t="s">
        <v>10905</v>
      </c>
      <c r="C195" s="221">
        <v>2.74</v>
      </c>
      <c r="D195" s="221">
        <v>-1.34</v>
      </c>
      <c r="E195" s="221">
        <v>1.37</v>
      </c>
      <c r="F195" s="221">
        <v>9.84</v>
      </c>
      <c r="G195" s="221">
        <v>-0.73</v>
      </c>
      <c r="H195" s="226">
        <v>-2.34</v>
      </c>
      <c r="I195" s="221">
        <v>-0.32</v>
      </c>
      <c r="J195" s="221">
        <v>1.05</v>
      </c>
      <c r="K195" s="221">
        <v>26.58</v>
      </c>
      <c r="L195" s="221">
        <v>-0.02</v>
      </c>
      <c r="M195" s="221">
        <v>1667.3</v>
      </c>
      <c r="N195" s="221">
        <v>-34.01</v>
      </c>
      <c r="P195" s="221">
        <v>1.77</v>
      </c>
      <c r="Q195" s="221" t="s">
        <v>11348</v>
      </c>
      <c r="R195" s="221" t="s">
        <v>3864</v>
      </c>
      <c r="S195" s="221">
        <v>98.5</v>
      </c>
      <c r="T195" s="221">
        <v>115.55</v>
      </c>
      <c r="U195" s="221">
        <v>12</v>
      </c>
      <c r="V195" s="221">
        <v>4.3</v>
      </c>
      <c r="W195" s="221">
        <v>7.08</v>
      </c>
      <c r="X195" s="221">
        <v>26.48</v>
      </c>
      <c r="Y195" s="226">
        <v>-18.739999999999998</v>
      </c>
      <c r="Z195" s="226">
        <v>14.96</v>
      </c>
      <c r="AA195" s="226">
        <v>44.1</v>
      </c>
      <c r="AB195" s="226">
        <v>-13.27</v>
      </c>
      <c r="AC195" s="226">
        <v>-31.8</v>
      </c>
      <c r="AD195" s="226">
        <v>-13.59</v>
      </c>
      <c r="AE195" s="226" t="s">
        <v>11393</v>
      </c>
      <c r="AF195" s="117">
        <v>39623</v>
      </c>
      <c r="AG195" s="226">
        <v>131.47999999999999</v>
      </c>
      <c r="AH195" s="226">
        <v>113.71</v>
      </c>
      <c r="AI195" s="226">
        <v>96.07</v>
      </c>
      <c r="AJ195" s="226">
        <v>100</v>
      </c>
      <c r="AK195" s="227"/>
      <c r="AM195" s="226"/>
      <c r="AN195" s="221" t="str">
        <f t="shared" si="8"/>
        <v>LU2452424414</v>
      </c>
      <c r="AO195" s="221" t="s">
        <v>12292</v>
      </c>
      <c r="AP195" s="226"/>
      <c r="AQ195" s="226">
        <v>8.89</v>
      </c>
      <c r="AR195" s="227">
        <v>45783</v>
      </c>
      <c r="AS195" s="221" t="s">
        <v>8238</v>
      </c>
      <c r="AX195" s="221" t="str">
        <f t="shared" si="9"/>
        <v>LU1676225185</v>
      </c>
      <c r="AY195" s="221" t="s">
        <v>11949</v>
      </c>
      <c r="AZ195" s="221" t="s">
        <v>10239</v>
      </c>
      <c r="DW195" s="227"/>
      <c r="EG195" s="227"/>
      <c r="ET195" s="227"/>
    </row>
    <row r="196" spans="1:150" s="221" customFormat="1">
      <c r="A196" s="221" t="str">
        <f t="shared" si="10"/>
        <v>LU1408528302</v>
      </c>
      <c r="B196" s="221" t="s">
        <v>11948</v>
      </c>
      <c r="C196" s="221">
        <v>9.19</v>
      </c>
      <c r="D196" s="221">
        <v>2.0099999999999998</v>
      </c>
      <c r="E196" s="221">
        <v>6.04</v>
      </c>
      <c r="F196" s="221">
        <v>5.53</v>
      </c>
      <c r="G196" s="221">
        <v>6.34</v>
      </c>
      <c r="H196" s="226">
        <v>1.75</v>
      </c>
      <c r="J196" s="221">
        <v>1.58</v>
      </c>
      <c r="K196" s="221">
        <v>13.95</v>
      </c>
      <c r="L196" s="221">
        <v>0.23</v>
      </c>
      <c r="M196" s="221">
        <v>2010.4</v>
      </c>
      <c r="N196" s="221">
        <v>-14.9</v>
      </c>
      <c r="O196" s="221">
        <v>7.93</v>
      </c>
      <c r="P196" s="221">
        <v>1.21</v>
      </c>
      <c r="R196" s="221" t="s">
        <v>10238</v>
      </c>
      <c r="S196" s="221">
        <v>104.08</v>
      </c>
      <c r="T196" s="221">
        <v>137.02000000000001</v>
      </c>
      <c r="U196" s="221">
        <v>12</v>
      </c>
      <c r="X196" s="221">
        <v>13.8</v>
      </c>
      <c r="Y196" s="226">
        <v>-17.68</v>
      </c>
      <c r="Z196" s="226">
        <v>12.29</v>
      </c>
      <c r="AA196" s="226">
        <v>1.45</v>
      </c>
      <c r="AB196" s="226">
        <v>-7.53</v>
      </c>
      <c r="AC196" s="226">
        <v>-20.88</v>
      </c>
      <c r="AD196" s="226">
        <v>18.61</v>
      </c>
      <c r="AE196" s="226" t="s">
        <v>11394</v>
      </c>
      <c r="AF196" s="117">
        <v>42501</v>
      </c>
      <c r="AG196" s="226">
        <v>-30.84</v>
      </c>
      <c r="AH196" s="226">
        <v>155.65</v>
      </c>
      <c r="AI196" s="226">
        <v>-583.13</v>
      </c>
      <c r="AJ196" s="226">
        <v>139.08000000000001</v>
      </c>
      <c r="AK196" s="227"/>
      <c r="AM196" s="226"/>
      <c r="AN196" s="221" t="str">
        <f t="shared" si="8"/>
        <v>LU0093503497</v>
      </c>
      <c r="AO196" s="221" t="s">
        <v>7121</v>
      </c>
      <c r="AP196" s="226"/>
      <c r="AQ196" s="226">
        <v>18.96</v>
      </c>
      <c r="AR196" s="227">
        <v>45783</v>
      </c>
      <c r="AS196" s="221" t="s">
        <v>7070</v>
      </c>
      <c r="AX196" s="221" t="str">
        <f t="shared" si="9"/>
        <v>LU1408528211</v>
      </c>
      <c r="AY196" s="221" t="s">
        <v>11950</v>
      </c>
      <c r="AZ196" s="221" t="s">
        <v>4674</v>
      </c>
      <c r="EG196" s="227"/>
    </row>
    <row r="197" spans="1:150" s="221" customFormat="1">
      <c r="A197" s="221" t="str">
        <f t="shared" si="10"/>
        <v>LU1676225185</v>
      </c>
      <c r="B197" s="221" t="s">
        <v>11949</v>
      </c>
      <c r="C197" s="221">
        <v>7.59</v>
      </c>
      <c r="D197" s="221">
        <v>2.66</v>
      </c>
      <c r="E197" s="221">
        <v>4.88</v>
      </c>
      <c r="F197" s="221">
        <v>2.35</v>
      </c>
      <c r="G197" s="221">
        <v>5.38</v>
      </c>
      <c r="H197" s="226">
        <v>1.81</v>
      </c>
      <c r="J197" s="221">
        <v>1.27</v>
      </c>
      <c r="K197" s="221">
        <v>11.71</v>
      </c>
      <c r="L197" s="221">
        <v>0.2</v>
      </c>
      <c r="M197" s="221">
        <v>2010.4</v>
      </c>
      <c r="N197" s="221">
        <v>-10.210000000000001</v>
      </c>
      <c r="O197" s="221">
        <v>8.18</v>
      </c>
      <c r="P197" s="221">
        <v>1.22</v>
      </c>
      <c r="R197" s="221" t="s">
        <v>10239</v>
      </c>
      <c r="S197" s="221">
        <v>89.53</v>
      </c>
      <c r="T197" s="221">
        <v>112.7</v>
      </c>
      <c r="U197" s="221">
        <v>12</v>
      </c>
      <c r="Y197" s="226">
        <v>-13.42</v>
      </c>
      <c r="Z197" s="226">
        <v>10.8</v>
      </c>
      <c r="AA197" s="226">
        <v>1.1000000000000001</v>
      </c>
      <c r="AB197" s="226">
        <v>-8.42</v>
      </c>
      <c r="AC197" s="226">
        <v>-9.8699999999999992</v>
      </c>
      <c r="AD197" s="226">
        <v>13.34</v>
      </c>
      <c r="AE197" s="226" t="s">
        <v>11394</v>
      </c>
      <c r="AF197" s="117">
        <v>42984</v>
      </c>
      <c r="AG197" s="226">
        <v>-51.57</v>
      </c>
      <c r="AH197" s="226">
        <v>124.01</v>
      </c>
      <c r="AI197" s="226">
        <v>-414.63</v>
      </c>
      <c r="AJ197" s="226">
        <v>118.03</v>
      </c>
      <c r="AK197" s="227"/>
      <c r="AM197" s="226"/>
      <c r="AN197" s="221" t="str">
        <f t="shared" ref="AN197:AN260" si="11">AS197</f>
        <v>LU2077746001</v>
      </c>
      <c r="AO197" s="221" t="s">
        <v>7116</v>
      </c>
      <c r="AP197" s="226"/>
      <c r="AQ197" s="226">
        <v>12.07</v>
      </c>
      <c r="AR197" s="227">
        <v>45783</v>
      </c>
      <c r="AS197" s="221" t="s">
        <v>7071</v>
      </c>
      <c r="AX197" s="221" t="str">
        <f t="shared" si="9"/>
        <v>LU1133072774</v>
      </c>
      <c r="AY197" s="221" t="s">
        <v>11951</v>
      </c>
      <c r="AZ197" s="221" t="s">
        <v>10124</v>
      </c>
      <c r="DW197" s="227"/>
      <c r="EG197" s="227"/>
      <c r="ET197" s="227"/>
    </row>
    <row r="198" spans="1:150" s="221" customFormat="1">
      <c r="A198" s="221" t="str">
        <f t="shared" si="10"/>
        <v>LU1408528211</v>
      </c>
      <c r="B198" s="221" t="s">
        <v>11950</v>
      </c>
      <c r="C198" s="221">
        <v>2.46</v>
      </c>
      <c r="D198" s="221">
        <v>-1.05</v>
      </c>
      <c r="E198" s="221">
        <v>2.5</v>
      </c>
      <c r="F198" s="221">
        <v>-0.31</v>
      </c>
      <c r="G198" s="221">
        <v>4.72</v>
      </c>
      <c r="H198" s="226">
        <v>1.06</v>
      </c>
      <c r="J198" s="221">
        <v>0.84</v>
      </c>
      <c r="K198" s="221">
        <v>7.04</v>
      </c>
      <c r="L198" s="221">
        <v>0.32</v>
      </c>
      <c r="M198" s="221">
        <v>2010.4</v>
      </c>
      <c r="N198" s="221">
        <v>-4.8899999999999997</v>
      </c>
      <c r="O198" s="221">
        <v>7.84</v>
      </c>
      <c r="P198" s="221">
        <v>1.22</v>
      </c>
      <c r="Q198" s="221" t="s">
        <v>11348</v>
      </c>
      <c r="R198" s="221" t="s">
        <v>4674</v>
      </c>
      <c r="S198" s="221">
        <v>41.27</v>
      </c>
      <c r="T198" s="221">
        <v>85.25</v>
      </c>
      <c r="U198" s="221">
        <v>12</v>
      </c>
      <c r="X198" s="221">
        <v>5.38</v>
      </c>
      <c r="Y198" s="226">
        <v>-10.6</v>
      </c>
      <c r="Z198" s="226">
        <v>10.3</v>
      </c>
      <c r="AA198" s="226">
        <v>0.43</v>
      </c>
      <c r="AB198" s="226">
        <v>-6.36</v>
      </c>
      <c r="AC198" s="226">
        <v>-9.58</v>
      </c>
      <c r="AD198" s="226">
        <v>13.67</v>
      </c>
      <c r="AE198" s="226" t="s">
        <v>11394</v>
      </c>
      <c r="AF198" s="117">
        <v>42501</v>
      </c>
      <c r="AG198" s="226">
        <v>-4.6500000000000004</v>
      </c>
      <c r="AH198" s="226">
        <v>93.72</v>
      </c>
      <c r="AI198" s="226">
        <v>-78.58</v>
      </c>
      <c r="AJ198" s="226">
        <v>90.85</v>
      </c>
      <c r="AK198" s="227"/>
      <c r="AM198" s="226"/>
      <c r="AN198" s="221" t="str">
        <f t="shared" si="11"/>
        <v>LU0494093205</v>
      </c>
      <c r="AO198" s="221" t="s">
        <v>7122</v>
      </c>
      <c r="AP198" s="226"/>
      <c r="AQ198" s="226">
        <v>52.97</v>
      </c>
      <c r="AR198" s="227">
        <v>45783</v>
      </c>
      <c r="AS198" s="221" t="s">
        <v>7072</v>
      </c>
      <c r="AX198" s="221" t="str">
        <f t="shared" si="9"/>
        <v>LU2452424505</v>
      </c>
      <c r="AY198" s="221" t="s">
        <v>11952</v>
      </c>
      <c r="AZ198" s="221" t="s">
        <v>8237</v>
      </c>
      <c r="EG198" s="227"/>
    </row>
    <row r="199" spans="1:150" s="221" customFormat="1">
      <c r="A199" s="221" t="str">
        <f t="shared" si="10"/>
        <v>LU1133072774</v>
      </c>
      <c r="B199" s="221" t="s">
        <v>11951</v>
      </c>
      <c r="C199" s="221">
        <v>6.78</v>
      </c>
      <c r="D199" s="221">
        <v>5.51</v>
      </c>
      <c r="E199" s="221">
        <v>0.49</v>
      </c>
      <c r="F199" s="221">
        <v>-3.51</v>
      </c>
      <c r="G199" s="221">
        <v>-0.16</v>
      </c>
      <c r="H199" s="226">
        <v>-0.08</v>
      </c>
      <c r="I199" s="221">
        <v>-2.3199999999999998</v>
      </c>
      <c r="J199" s="221">
        <v>1.83</v>
      </c>
      <c r="K199" s="221">
        <v>15.9</v>
      </c>
      <c r="L199" s="221">
        <v>0</v>
      </c>
      <c r="M199" s="221">
        <v>2010.4</v>
      </c>
      <c r="N199" s="221">
        <v>-14.51</v>
      </c>
      <c r="O199" s="221">
        <v>6.55</v>
      </c>
      <c r="P199" s="221">
        <v>1.22</v>
      </c>
      <c r="R199" s="221" t="s">
        <v>10124</v>
      </c>
      <c r="S199" s="221">
        <v>156.43</v>
      </c>
      <c r="T199" s="221">
        <v>99.78</v>
      </c>
      <c r="U199" s="221">
        <v>12</v>
      </c>
      <c r="V199" s="221">
        <v>-17.27</v>
      </c>
      <c r="W199" s="221">
        <v>14.92</v>
      </c>
      <c r="X199" s="221">
        <v>13.89</v>
      </c>
      <c r="Y199" s="226">
        <v>-20.21</v>
      </c>
      <c r="Z199" s="226">
        <v>8.86</v>
      </c>
      <c r="AA199" s="226">
        <v>8.0299999999999994</v>
      </c>
      <c r="AB199" s="226">
        <v>-12.2</v>
      </c>
      <c r="AC199" s="226">
        <v>-17.079999999999998</v>
      </c>
      <c r="AD199" s="226">
        <v>11.81</v>
      </c>
      <c r="AE199" s="226" t="s">
        <v>11394</v>
      </c>
      <c r="AF199" s="117">
        <v>41962</v>
      </c>
      <c r="AG199" s="226">
        <v>-146.35</v>
      </c>
      <c r="AH199" s="226">
        <v>141.86000000000001</v>
      </c>
      <c r="AI199" s="226">
        <v>-413.71</v>
      </c>
      <c r="AJ199" s="226">
        <v>148.13999999999999</v>
      </c>
      <c r="AK199" s="227"/>
      <c r="AM199" s="226"/>
      <c r="AN199" s="221" t="str">
        <f t="shared" si="11"/>
        <v>LU2092937148</v>
      </c>
      <c r="AO199" s="221" t="s">
        <v>11954</v>
      </c>
      <c r="AP199" s="226"/>
      <c r="AQ199" s="226">
        <v>10.56</v>
      </c>
      <c r="AR199" s="227">
        <v>45783</v>
      </c>
      <c r="AS199" s="221" t="s">
        <v>7073</v>
      </c>
      <c r="AX199" s="221" t="str">
        <f t="shared" si="9"/>
        <v>LU2452424414</v>
      </c>
      <c r="AY199" s="221" t="s">
        <v>11953</v>
      </c>
      <c r="AZ199" s="221" t="s">
        <v>8238</v>
      </c>
      <c r="EG199" s="227"/>
    </row>
    <row r="200" spans="1:150" s="221" customFormat="1">
      <c r="A200" s="221" t="str">
        <f t="shared" si="10"/>
        <v>LU2452424505</v>
      </c>
      <c r="B200" s="221" t="s">
        <v>11952</v>
      </c>
      <c r="C200" s="221">
        <v>-4.21</v>
      </c>
      <c r="D200" s="221">
        <v>3.24</v>
      </c>
      <c r="E200" s="221">
        <v>-3.32</v>
      </c>
      <c r="F200" s="221">
        <v>0.4</v>
      </c>
      <c r="G200" s="221">
        <v>0.47</v>
      </c>
      <c r="H200" s="226"/>
      <c r="J200" s="221">
        <v>1.1399999999999999</v>
      </c>
      <c r="K200" s="221">
        <v>8.86</v>
      </c>
      <c r="L200" s="221">
        <v>0</v>
      </c>
      <c r="M200" s="221">
        <v>5538.7</v>
      </c>
      <c r="N200" s="221">
        <v>-11.7</v>
      </c>
      <c r="O200" s="221">
        <v>4.38</v>
      </c>
      <c r="P200" s="221">
        <v>1.46</v>
      </c>
      <c r="R200" s="221" t="s">
        <v>8237</v>
      </c>
      <c r="S200" s="221">
        <v>130.06</v>
      </c>
      <c r="T200" s="221">
        <v>111.73</v>
      </c>
      <c r="U200" s="221">
        <v>12</v>
      </c>
      <c r="Y200" s="226"/>
      <c r="Z200" s="226"/>
      <c r="AA200" s="226"/>
      <c r="AB200" s="226"/>
      <c r="AC200" s="226"/>
      <c r="AD200" s="226">
        <v>5.69</v>
      </c>
      <c r="AE200" s="226"/>
      <c r="AF200" s="117">
        <v>44643</v>
      </c>
      <c r="AG200" s="226">
        <v>109.85</v>
      </c>
      <c r="AH200" s="226"/>
      <c r="AI200" s="226">
        <v>183.91</v>
      </c>
      <c r="AJ200" s="226"/>
      <c r="AK200" s="227"/>
      <c r="AM200" s="226"/>
      <c r="AN200" s="221" t="str">
        <f t="shared" si="11"/>
        <v>LU2092627202</v>
      </c>
      <c r="AO200" s="221" t="s">
        <v>12293</v>
      </c>
      <c r="AP200" s="226"/>
      <c r="AQ200" s="226">
        <v>10.83</v>
      </c>
      <c r="AR200" s="227">
        <v>45783</v>
      </c>
      <c r="AS200" s="221" t="s">
        <v>7074</v>
      </c>
      <c r="AX200" s="221" t="str">
        <f t="shared" si="9"/>
        <v>LU0093503497</v>
      </c>
      <c r="AY200" s="221" t="s">
        <v>10906</v>
      </c>
      <c r="AZ200" s="221" t="s">
        <v>7070</v>
      </c>
      <c r="BA200" s="221">
        <v>-2.95</v>
      </c>
      <c r="BB200" s="221">
        <v>-3.99</v>
      </c>
      <c r="BC200" s="221">
        <v>-6.68</v>
      </c>
      <c r="DW200" s="227"/>
      <c r="EG200" s="227"/>
      <c r="ET200" s="227"/>
    </row>
    <row r="201" spans="1:150" s="221" customFormat="1">
      <c r="A201" s="221" t="str">
        <f t="shared" si="10"/>
        <v>LU2452424414</v>
      </c>
      <c r="B201" s="221" t="s">
        <v>11953</v>
      </c>
      <c r="C201" s="221">
        <v>-8.77</v>
      </c>
      <c r="D201" s="221">
        <v>-0.51</v>
      </c>
      <c r="E201" s="221">
        <v>-5.49</v>
      </c>
      <c r="F201" s="221">
        <v>-2.21</v>
      </c>
      <c r="G201" s="221">
        <v>-0.3</v>
      </c>
      <c r="H201" s="226"/>
      <c r="J201" s="221">
        <v>0.77</v>
      </c>
      <c r="K201" s="221">
        <v>8.44</v>
      </c>
      <c r="L201" s="221">
        <v>0</v>
      </c>
      <c r="M201" s="221">
        <v>5538.7</v>
      </c>
      <c r="N201" s="221">
        <v>-10.81</v>
      </c>
      <c r="O201" s="221">
        <v>5.29</v>
      </c>
      <c r="P201" s="221">
        <v>1.46</v>
      </c>
      <c r="Q201" s="221" t="s">
        <v>11348</v>
      </c>
      <c r="R201" s="221" t="s">
        <v>8238</v>
      </c>
      <c r="S201" s="221">
        <v>104.9</v>
      </c>
      <c r="T201" s="221">
        <v>78.36</v>
      </c>
      <c r="U201" s="221">
        <v>12</v>
      </c>
      <c r="Y201" s="226"/>
      <c r="Z201" s="226"/>
      <c r="AA201" s="226"/>
      <c r="AB201" s="226"/>
      <c r="AC201" s="226"/>
      <c r="AD201" s="226">
        <v>5.78</v>
      </c>
      <c r="AE201" s="226"/>
      <c r="AF201" s="117">
        <v>44650</v>
      </c>
      <c r="AG201" s="226">
        <v>131.91999999999999</v>
      </c>
      <c r="AH201" s="226"/>
      <c r="AI201" s="226">
        <v>285.19</v>
      </c>
      <c r="AJ201" s="226"/>
      <c r="AK201" s="227"/>
      <c r="AM201" s="226"/>
      <c r="AN201" s="221" t="str">
        <f t="shared" si="11"/>
        <v>LU0011846440</v>
      </c>
      <c r="AO201" s="221" t="s">
        <v>7787</v>
      </c>
      <c r="AP201" s="226"/>
      <c r="AQ201" s="226">
        <v>186.02</v>
      </c>
      <c r="AR201" s="227">
        <v>45783</v>
      </c>
      <c r="AS201" s="221" t="s">
        <v>3839</v>
      </c>
      <c r="AX201" s="221" t="str">
        <f t="shared" ref="AX201:AX264" si="12">AZ201</f>
        <v>LU2077746001</v>
      </c>
      <c r="AY201" s="221" t="s">
        <v>7116</v>
      </c>
      <c r="AZ201" s="221" t="s">
        <v>7071</v>
      </c>
      <c r="DO201" s="227"/>
      <c r="DW201" s="227"/>
      <c r="EG201" s="227"/>
      <c r="ET201" s="227"/>
    </row>
    <row r="202" spans="1:150" s="221" customFormat="1">
      <c r="A202" s="221" t="str">
        <f t="shared" si="10"/>
        <v>LU0093503497</v>
      </c>
      <c r="B202" s="221" t="s">
        <v>10906</v>
      </c>
      <c r="C202" s="221">
        <v>-0.56000000000000005</v>
      </c>
      <c r="D202" s="221">
        <v>2.4300000000000002</v>
      </c>
      <c r="E202" s="221">
        <v>-0.88</v>
      </c>
      <c r="F202" s="221">
        <v>1.29</v>
      </c>
      <c r="G202" s="221">
        <v>-0.03</v>
      </c>
      <c r="H202" s="226">
        <v>2.2599999999999998</v>
      </c>
      <c r="I202" s="221">
        <v>2.62</v>
      </c>
      <c r="J202" s="221">
        <v>1.1399999999999999</v>
      </c>
      <c r="K202" s="221">
        <v>8.33</v>
      </c>
      <c r="L202" s="221">
        <v>0</v>
      </c>
      <c r="M202" s="221">
        <v>5538.7</v>
      </c>
      <c r="N202" s="221">
        <v>-13.93</v>
      </c>
      <c r="P202" s="221">
        <v>1.47</v>
      </c>
      <c r="Q202" s="221" t="s">
        <v>11348</v>
      </c>
      <c r="R202" s="221" t="s">
        <v>7070</v>
      </c>
      <c r="S202" s="221">
        <v>125.8</v>
      </c>
      <c r="T202" s="221">
        <v>107.93</v>
      </c>
      <c r="U202" s="221">
        <v>12</v>
      </c>
      <c r="V202" s="221">
        <v>-2.62</v>
      </c>
      <c r="W202" s="221">
        <v>-0.26</v>
      </c>
      <c r="X202" s="221">
        <v>11.95</v>
      </c>
      <c r="Y202" s="226">
        <v>-7.42</v>
      </c>
      <c r="Z202" s="226">
        <v>10.9</v>
      </c>
      <c r="AA202" s="226">
        <v>17.91</v>
      </c>
      <c r="AB202" s="226">
        <v>9</v>
      </c>
      <c r="AC202" s="226">
        <v>-19.97</v>
      </c>
      <c r="AD202" s="226">
        <v>7.07</v>
      </c>
      <c r="AE202" s="226"/>
      <c r="AF202" s="117">
        <v>36164</v>
      </c>
      <c r="AG202" s="226">
        <v>65.48</v>
      </c>
      <c r="AH202" s="226">
        <v>116.89</v>
      </c>
      <c r="AI202" s="226">
        <v>48.29</v>
      </c>
      <c r="AJ202" s="226">
        <v>114.28</v>
      </c>
      <c r="AK202" s="227"/>
      <c r="AM202" s="226"/>
      <c r="AN202" s="221" t="str">
        <f t="shared" si="11"/>
        <v>LU1023059733</v>
      </c>
      <c r="AO202" s="221" t="s">
        <v>7788</v>
      </c>
      <c r="AP202" s="226"/>
      <c r="AQ202" s="226">
        <v>20.05</v>
      </c>
      <c r="AR202" s="227">
        <v>45783</v>
      </c>
      <c r="AS202" s="221" t="s">
        <v>3842</v>
      </c>
      <c r="AX202" s="221" t="str">
        <f t="shared" si="12"/>
        <v>LU0494093205</v>
      </c>
      <c r="AY202" s="221" t="s">
        <v>10907</v>
      </c>
      <c r="AZ202" s="221" t="s">
        <v>7072</v>
      </c>
      <c r="BA202" s="221">
        <v>-3.33</v>
      </c>
      <c r="BB202" s="221">
        <v>-5.46</v>
      </c>
      <c r="BC202" s="221">
        <v>-5.6</v>
      </c>
      <c r="DO202" s="227"/>
      <c r="DW202" s="227"/>
      <c r="EG202" s="227"/>
      <c r="ET202" s="227"/>
    </row>
    <row r="203" spans="1:150" s="221" customFormat="1">
      <c r="A203" s="221" t="str">
        <f t="shared" ref="A203:A266" si="13">R203</f>
        <v>LU2077746001</v>
      </c>
      <c r="B203" s="221" t="s">
        <v>7116</v>
      </c>
      <c r="C203" s="221">
        <v>-4.21</v>
      </c>
      <c r="D203" s="221">
        <v>3.25</v>
      </c>
      <c r="E203" s="221">
        <v>-3.29</v>
      </c>
      <c r="F203" s="221">
        <v>0.42</v>
      </c>
      <c r="G203" s="221">
        <v>0.5</v>
      </c>
      <c r="H203" s="226">
        <v>3.83</v>
      </c>
      <c r="J203" s="221">
        <v>1.1399999999999999</v>
      </c>
      <c r="K203" s="221">
        <v>8.82</v>
      </c>
      <c r="L203" s="221">
        <v>0</v>
      </c>
      <c r="M203" s="221">
        <v>5538.7</v>
      </c>
      <c r="N203" s="221">
        <v>-11.67</v>
      </c>
      <c r="P203" s="221">
        <v>1.46</v>
      </c>
      <c r="R203" s="221" t="s">
        <v>7071</v>
      </c>
      <c r="S203" s="221">
        <v>129.93</v>
      </c>
      <c r="T203" s="221">
        <v>111.58</v>
      </c>
      <c r="U203" s="221">
        <v>12</v>
      </c>
      <c r="Y203" s="226"/>
      <c r="Z203" s="226"/>
      <c r="AA203" s="226">
        <v>10.69</v>
      </c>
      <c r="AB203" s="226">
        <v>15.7</v>
      </c>
      <c r="AC203" s="226">
        <v>-12.71</v>
      </c>
      <c r="AD203" s="226">
        <v>5.72</v>
      </c>
      <c r="AE203" s="226"/>
      <c r="AF203" s="117">
        <v>43796</v>
      </c>
      <c r="AG203" s="226">
        <v>113.08</v>
      </c>
      <c r="AH203" s="226">
        <v>110.97</v>
      </c>
      <c r="AI203" s="226">
        <v>188.37</v>
      </c>
      <c r="AJ203" s="226">
        <v>95.35</v>
      </c>
      <c r="AK203" s="227"/>
      <c r="AM203" s="226"/>
      <c r="AN203" s="221" t="str">
        <f t="shared" si="11"/>
        <v>LU1023060665</v>
      </c>
      <c r="AO203" s="221" t="s">
        <v>7789</v>
      </c>
      <c r="AP203" s="226"/>
      <c r="AQ203" s="226">
        <v>19.14</v>
      </c>
      <c r="AR203" s="227">
        <v>45783</v>
      </c>
      <c r="AS203" s="221" t="s">
        <v>3837</v>
      </c>
      <c r="AX203" s="221" t="str">
        <f t="shared" si="12"/>
        <v>LU2092937148</v>
      </c>
      <c r="AY203" s="221" t="s">
        <v>11954</v>
      </c>
      <c r="AZ203" s="221" t="s">
        <v>7073</v>
      </c>
      <c r="DO203" s="227"/>
      <c r="DW203" s="227"/>
      <c r="EG203" s="227"/>
      <c r="ET203" s="227"/>
    </row>
    <row r="204" spans="1:150" s="221" customFormat="1">
      <c r="A204" s="221" t="str">
        <f t="shared" si="13"/>
        <v>LU0494093205</v>
      </c>
      <c r="B204" s="221" t="s">
        <v>10907</v>
      </c>
      <c r="C204" s="221">
        <v>-8.74</v>
      </c>
      <c r="D204" s="221">
        <v>-0.52</v>
      </c>
      <c r="E204" s="221">
        <v>-5.51</v>
      </c>
      <c r="F204" s="221">
        <v>-2.25</v>
      </c>
      <c r="G204" s="221">
        <v>-0.31</v>
      </c>
      <c r="H204" s="226">
        <v>2.82</v>
      </c>
      <c r="I204" s="221">
        <v>4.28</v>
      </c>
      <c r="J204" s="221">
        <v>0.78</v>
      </c>
      <c r="K204" s="221">
        <v>8.51</v>
      </c>
      <c r="L204" s="221">
        <v>0</v>
      </c>
      <c r="M204" s="221">
        <v>5538.7</v>
      </c>
      <c r="N204" s="221">
        <v>-10.87</v>
      </c>
      <c r="P204" s="221">
        <v>1.46</v>
      </c>
      <c r="Q204" s="221" t="s">
        <v>11348</v>
      </c>
      <c r="R204" s="221" t="s">
        <v>7072</v>
      </c>
      <c r="S204" s="221">
        <v>105.92</v>
      </c>
      <c r="T204" s="221">
        <v>79.290000000000006</v>
      </c>
      <c r="U204" s="221">
        <v>12</v>
      </c>
      <c r="V204" s="221">
        <v>7.91</v>
      </c>
      <c r="W204" s="221">
        <v>3.35</v>
      </c>
      <c r="X204" s="221">
        <v>0.09</v>
      </c>
      <c r="Y204" s="226">
        <v>-0.28999999999999998</v>
      </c>
      <c r="Z204" s="226">
        <v>16.23</v>
      </c>
      <c r="AA204" s="226">
        <v>9.5399999999999991</v>
      </c>
      <c r="AB204" s="226">
        <v>18.059999999999999</v>
      </c>
      <c r="AC204" s="226">
        <v>-12.86</v>
      </c>
      <c r="AD204" s="226">
        <v>5.77</v>
      </c>
      <c r="AE204" s="226"/>
      <c r="AF204" s="117">
        <v>39202</v>
      </c>
      <c r="AG204" s="226">
        <v>133.6</v>
      </c>
      <c r="AH204" s="226">
        <v>73.28</v>
      </c>
      <c r="AI204" s="226">
        <v>288.05</v>
      </c>
      <c r="AJ204" s="226">
        <v>66.599999999999994</v>
      </c>
      <c r="AK204" s="227"/>
      <c r="AM204" s="226"/>
      <c r="AN204" s="221" t="str">
        <f t="shared" si="11"/>
        <v>LU0963555726</v>
      </c>
      <c r="AO204" s="221" t="s">
        <v>7783</v>
      </c>
      <c r="AP204" s="226"/>
      <c r="AQ204" s="226">
        <v>22.18</v>
      </c>
      <c r="AR204" s="227">
        <v>45783</v>
      </c>
      <c r="AS204" s="221" t="s">
        <v>3835</v>
      </c>
      <c r="AX204" s="221" t="str">
        <f t="shared" si="12"/>
        <v>LU2092627202</v>
      </c>
      <c r="AY204" s="221" t="s">
        <v>11955</v>
      </c>
      <c r="AZ204" s="221" t="s">
        <v>7074</v>
      </c>
      <c r="DO204" s="227"/>
      <c r="DW204" s="227"/>
      <c r="EG204" s="227"/>
      <c r="ET204" s="227"/>
    </row>
    <row r="205" spans="1:150" s="221" customFormat="1">
      <c r="A205" s="221" t="str">
        <f t="shared" si="13"/>
        <v>LU2092937148</v>
      </c>
      <c r="B205" s="221" t="s">
        <v>11954</v>
      </c>
      <c r="C205" s="221">
        <v>-4.24</v>
      </c>
      <c r="D205" s="221">
        <v>3.23</v>
      </c>
      <c r="E205" s="221">
        <v>-3.23</v>
      </c>
      <c r="F205" s="221">
        <v>0.44</v>
      </c>
      <c r="G205" s="221">
        <v>0.51</v>
      </c>
      <c r="H205" s="226">
        <v>3.83</v>
      </c>
      <c r="J205" s="221">
        <v>1.18</v>
      </c>
      <c r="K205" s="221">
        <v>8.86</v>
      </c>
      <c r="L205" s="221">
        <v>0</v>
      </c>
      <c r="M205" s="221">
        <v>5538.7</v>
      </c>
      <c r="N205" s="221">
        <v>-11.7</v>
      </c>
      <c r="O205" s="221">
        <v>2.21</v>
      </c>
      <c r="P205" s="221">
        <v>1.51</v>
      </c>
      <c r="R205" s="221" t="s">
        <v>7073</v>
      </c>
      <c r="S205" s="221">
        <v>135.66999999999999</v>
      </c>
      <c r="T205" s="221">
        <v>110.36</v>
      </c>
      <c r="U205" s="221">
        <v>12</v>
      </c>
      <c r="Y205" s="226"/>
      <c r="Z205" s="226"/>
      <c r="AA205" s="226">
        <v>10.66</v>
      </c>
      <c r="AB205" s="226">
        <v>15.71</v>
      </c>
      <c r="AC205" s="226">
        <v>-12.76</v>
      </c>
      <c r="AD205" s="226">
        <v>5.82</v>
      </c>
      <c r="AE205" s="226"/>
      <c r="AF205" s="117">
        <v>43817</v>
      </c>
      <c r="AG205" s="226">
        <v>111.93</v>
      </c>
      <c r="AH205" s="226">
        <v>117.1</v>
      </c>
      <c r="AI205" s="226">
        <v>223.01</v>
      </c>
      <c r="AJ205" s="226">
        <v>103.98</v>
      </c>
      <c r="AK205" s="227"/>
      <c r="AM205" s="226"/>
      <c r="AN205" s="221" t="str">
        <f t="shared" si="11"/>
        <v>LU0526926950</v>
      </c>
      <c r="AO205" s="221" t="s">
        <v>7790</v>
      </c>
      <c r="AP205" s="226"/>
      <c r="AQ205" s="226">
        <v>31.33</v>
      </c>
      <c r="AR205" s="227">
        <v>45783</v>
      </c>
      <c r="AS205" s="221" t="s">
        <v>3833</v>
      </c>
      <c r="AX205" s="221" t="str">
        <f t="shared" si="12"/>
        <v>LU0011846440</v>
      </c>
      <c r="AY205" s="221" t="s">
        <v>10908</v>
      </c>
      <c r="AZ205" s="221" t="s">
        <v>3839</v>
      </c>
      <c r="BA205" s="221">
        <v>-4.5999999999999996</v>
      </c>
      <c r="BB205" s="221">
        <v>-10.66</v>
      </c>
      <c r="BC205" s="221">
        <v>-8.84</v>
      </c>
      <c r="DO205" s="227"/>
      <c r="EG205" s="227"/>
    </row>
    <row r="206" spans="1:150" s="221" customFormat="1">
      <c r="A206" s="221" t="str">
        <f t="shared" si="13"/>
        <v>LU2092627202</v>
      </c>
      <c r="B206" s="221" t="s">
        <v>11955</v>
      </c>
      <c r="C206" s="221">
        <v>-8.7200000000000006</v>
      </c>
      <c r="D206" s="221">
        <v>-0.51</v>
      </c>
      <c r="E206" s="221">
        <v>-5.49</v>
      </c>
      <c r="F206" s="221">
        <v>-2.27</v>
      </c>
      <c r="G206" s="221">
        <v>-0.31</v>
      </c>
      <c r="H206" s="226">
        <v>2.83</v>
      </c>
      <c r="J206" s="221">
        <v>0.78</v>
      </c>
      <c r="K206" s="221">
        <v>8.5</v>
      </c>
      <c r="L206" s="221">
        <v>0</v>
      </c>
      <c r="M206" s="221">
        <v>5538.7</v>
      </c>
      <c r="N206" s="221">
        <v>-10.89</v>
      </c>
      <c r="O206" s="221">
        <v>3.76</v>
      </c>
      <c r="P206" s="221">
        <v>1.46</v>
      </c>
      <c r="Q206" s="221" t="s">
        <v>11348</v>
      </c>
      <c r="R206" s="221" t="s">
        <v>7074</v>
      </c>
      <c r="S206" s="221">
        <v>110.41</v>
      </c>
      <c r="T206" s="221">
        <v>78.27</v>
      </c>
      <c r="U206" s="221">
        <v>12</v>
      </c>
      <c r="Y206" s="226"/>
      <c r="Z206" s="226"/>
      <c r="AA206" s="226">
        <v>9.4700000000000006</v>
      </c>
      <c r="AB206" s="226">
        <v>18.079999999999998</v>
      </c>
      <c r="AC206" s="226">
        <v>-12.87</v>
      </c>
      <c r="AD206" s="226">
        <v>5.81</v>
      </c>
      <c r="AE206" s="226"/>
      <c r="AF206" s="117">
        <v>43817</v>
      </c>
      <c r="AG206" s="226">
        <v>133.66</v>
      </c>
      <c r="AH206" s="226">
        <v>79.150000000000006</v>
      </c>
      <c r="AI206" s="226">
        <v>343.42</v>
      </c>
      <c r="AJ206" s="226">
        <v>76.069999999999993</v>
      </c>
      <c r="AK206" s="227"/>
      <c r="AM206" s="226"/>
      <c r="AN206" s="221" t="str">
        <f t="shared" si="11"/>
        <v>LU0278465488</v>
      </c>
      <c r="AO206" s="221" t="s">
        <v>9822</v>
      </c>
      <c r="AP206" s="226"/>
      <c r="AQ206" s="226">
        <v>22.64</v>
      </c>
      <c r="AR206" s="227">
        <v>45783</v>
      </c>
      <c r="AS206" s="221" t="s">
        <v>3993</v>
      </c>
      <c r="AX206" s="221" t="str">
        <f t="shared" si="12"/>
        <v>LU1023059733</v>
      </c>
      <c r="AY206" s="221" t="s">
        <v>10909</v>
      </c>
      <c r="AZ206" s="221" t="s">
        <v>3842</v>
      </c>
      <c r="DO206" s="227"/>
      <c r="DW206" s="227"/>
      <c r="EG206" s="227"/>
      <c r="ET206" s="227"/>
    </row>
    <row r="207" spans="1:150" s="221" customFormat="1">
      <c r="A207" s="221" t="str">
        <f t="shared" si="13"/>
        <v>LU0011846440</v>
      </c>
      <c r="B207" s="221" t="s">
        <v>10908</v>
      </c>
      <c r="C207" s="221">
        <v>2.48</v>
      </c>
      <c r="D207" s="221">
        <v>9.2799999999999994</v>
      </c>
      <c r="E207" s="221">
        <v>1.03</v>
      </c>
      <c r="F207" s="221">
        <v>-1.76</v>
      </c>
      <c r="G207" s="221">
        <v>7.17</v>
      </c>
      <c r="H207" s="226">
        <v>9.15</v>
      </c>
      <c r="I207" s="221">
        <v>4.51</v>
      </c>
      <c r="J207" s="221">
        <v>1.18</v>
      </c>
      <c r="K207" s="221">
        <v>17.03</v>
      </c>
      <c r="L207" s="221">
        <v>0.06</v>
      </c>
      <c r="M207" s="221">
        <v>1845.5</v>
      </c>
      <c r="N207" s="221">
        <v>-20.88</v>
      </c>
      <c r="P207" s="221">
        <v>1.81</v>
      </c>
      <c r="Q207" s="221" t="s">
        <v>11357</v>
      </c>
      <c r="R207" s="221" t="s">
        <v>3839</v>
      </c>
      <c r="S207" s="221">
        <v>125.32</v>
      </c>
      <c r="T207" s="221">
        <v>121.56</v>
      </c>
      <c r="U207" s="221">
        <v>1</v>
      </c>
      <c r="V207" s="221">
        <v>6.66</v>
      </c>
      <c r="W207" s="221">
        <v>-6.66</v>
      </c>
      <c r="X207" s="221">
        <v>12.48</v>
      </c>
      <c r="Y207" s="226">
        <v>-17.03</v>
      </c>
      <c r="Z207" s="226">
        <v>28.06</v>
      </c>
      <c r="AA207" s="226">
        <v>28.87</v>
      </c>
      <c r="AB207" s="226">
        <v>22.25</v>
      </c>
      <c r="AC207" s="226">
        <v>-29.73</v>
      </c>
      <c r="AD207" s="226">
        <v>19.829999999999998</v>
      </c>
      <c r="AE207" s="226" t="s">
        <v>11368</v>
      </c>
      <c r="AF207" s="117">
        <v>34303</v>
      </c>
      <c r="AG207" s="226">
        <v>61.73</v>
      </c>
      <c r="AH207" s="226">
        <v>133.36000000000001</v>
      </c>
      <c r="AI207" s="226">
        <v>148.29</v>
      </c>
      <c r="AJ207" s="226">
        <v>116.35</v>
      </c>
      <c r="AK207" s="227"/>
      <c r="AM207" s="226"/>
      <c r="AN207" s="221" t="str">
        <f t="shared" si="11"/>
        <v>LU0278466700</v>
      </c>
      <c r="AO207" s="221" t="s">
        <v>9857</v>
      </c>
      <c r="AP207" s="226"/>
      <c r="AQ207" s="226">
        <v>16.59</v>
      </c>
      <c r="AR207" s="227">
        <v>45783</v>
      </c>
      <c r="AS207" s="221" t="s">
        <v>3998</v>
      </c>
      <c r="AX207" s="221" t="str">
        <f t="shared" si="12"/>
        <v>LU1023060665</v>
      </c>
      <c r="AY207" s="221" t="s">
        <v>10910</v>
      </c>
      <c r="AZ207" s="221" t="s">
        <v>3837</v>
      </c>
      <c r="DO207" s="227"/>
      <c r="EG207" s="227"/>
    </row>
    <row r="208" spans="1:150" s="221" customFormat="1">
      <c r="A208" s="221" t="str">
        <f t="shared" si="13"/>
        <v>LU1023059733</v>
      </c>
      <c r="B208" s="221" t="s">
        <v>10909</v>
      </c>
      <c r="C208" s="221">
        <v>-2.93</v>
      </c>
      <c r="D208" s="221">
        <v>12.6</v>
      </c>
      <c r="E208" s="221">
        <v>-6.46</v>
      </c>
      <c r="F208" s="221">
        <v>-9.67</v>
      </c>
      <c r="G208" s="221">
        <v>1.69</v>
      </c>
      <c r="H208" s="226">
        <v>8.4600000000000009</v>
      </c>
      <c r="I208" s="221">
        <v>3.01</v>
      </c>
      <c r="J208" s="221">
        <v>1.35</v>
      </c>
      <c r="K208" s="221">
        <v>21.22</v>
      </c>
      <c r="L208" s="221">
        <v>-0.01</v>
      </c>
      <c r="M208" s="221">
        <v>1845.5</v>
      </c>
      <c r="N208" s="221">
        <v>-22.77</v>
      </c>
      <c r="P208" s="221">
        <v>1.77</v>
      </c>
      <c r="R208" s="221" t="s">
        <v>3842</v>
      </c>
      <c r="S208" s="221">
        <v>143.11000000000001</v>
      </c>
      <c r="T208" s="221">
        <v>111.31</v>
      </c>
      <c r="U208" s="221">
        <v>1</v>
      </c>
      <c r="V208" s="221">
        <v>6.45</v>
      </c>
      <c r="W208" s="221">
        <v>-2.94</v>
      </c>
      <c r="X208" s="221">
        <v>9.4</v>
      </c>
      <c r="Y208" s="226">
        <v>-19.940000000000001</v>
      </c>
      <c r="Z208" s="226">
        <v>32.32</v>
      </c>
      <c r="AA208" s="226">
        <v>27.41</v>
      </c>
      <c r="AB208" s="226">
        <v>24.33</v>
      </c>
      <c r="AC208" s="226">
        <v>-29.45</v>
      </c>
      <c r="AD208" s="226">
        <v>16.940000000000001</v>
      </c>
      <c r="AE208" s="226" t="s">
        <v>11368</v>
      </c>
      <c r="AF208" s="117">
        <v>41696</v>
      </c>
      <c r="AG208" s="226">
        <v>31.02</v>
      </c>
      <c r="AH208" s="226">
        <v>147.26</v>
      </c>
      <c r="AI208" s="226">
        <v>196.17</v>
      </c>
      <c r="AJ208" s="226">
        <v>124.48</v>
      </c>
      <c r="AK208" s="227"/>
      <c r="AM208" s="226"/>
      <c r="AN208" s="221" t="str">
        <f t="shared" si="11"/>
        <v>LU1861219969</v>
      </c>
      <c r="AO208" s="221" t="s">
        <v>7693</v>
      </c>
      <c r="AP208" s="226"/>
      <c r="AQ208" s="226">
        <v>11.29</v>
      </c>
      <c r="AR208" s="227">
        <v>45783</v>
      </c>
      <c r="AS208" s="221" t="s">
        <v>7663</v>
      </c>
      <c r="AX208" s="221" t="str">
        <f t="shared" si="12"/>
        <v>LU0963555726</v>
      </c>
      <c r="AY208" s="221" t="s">
        <v>7783</v>
      </c>
      <c r="AZ208" s="221" t="s">
        <v>3835</v>
      </c>
      <c r="DO208" s="227"/>
      <c r="EG208" s="227"/>
    </row>
    <row r="209" spans="1:150" s="221" customFormat="1">
      <c r="A209" s="221" t="str">
        <f t="shared" si="13"/>
        <v>LU1023060665</v>
      </c>
      <c r="B209" s="221" t="s">
        <v>10910</v>
      </c>
      <c r="C209" s="221">
        <v>0.28000000000000003</v>
      </c>
      <c r="D209" s="221">
        <v>9.36</v>
      </c>
      <c r="E209" s="221">
        <v>-0.19</v>
      </c>
      <c r="F209" s="221">
        <v>0.43</v>
      </c>
      <c r="G209" s="221">
        <v>8.85</v>
      </c>
      <c r="H209" s="226">
        <v>10.85</v>
      </c>
      <c r="I209" s="221">
        <v>3.59</v>
      </c>
      <c r="J209" s="221">
        <v>1.31</v>
      </c>
      <c r="K209" s="221">
        <v>19.77</v>
      </c>
      <c r="L209" s="221">
        <v>0.09</v>
      </c>
      <c r="M209" s="221">
        <v>1845.5</v>
      </c>
      <c r="N209" s="221">
        <v>-24.07</v>
      </c>
      <c r="P209" s="221">
        <v>1.81</v>
      </c>
      <c r="R209" s="221" t="s">
        <v>3837</v>
      </c>
      <c r="S209" s="221">
        <v>134.41999999999999</v>
      </c>
      <c r="T209" s="221">
        <v>142.99</v>
      </c>
      <c r="U209" s="221">
        <v>1</v>
      </c>
      <c r="V209" s="221">
        <v>11.93</v>
      </c>
      <c r="W209" s="221">
        <v>-20.11</v>
      </c>
      <c r="X209" s="221">
        <v>8.6199999999999992</v>
      </c>
      <c r="Y209" s="226">
        <v>-17.14</v>
      </c>
      <c r="Z209" s="226">
        <v>36.28</v>
      </c>
      <c r="AA209" s="226">
        <v>20.73</v>
      </c>
      <c r="AB209" s="226">
        <v>30.94</v>
      </c>
      <c r="AC209" s="226">
        <v>-32.83</v>
      </c>
      <c r="AD209" s="226">
        <v>24.51</v>
      </c>
      <c r="AE209" s="226" t="s">
        <v>11368</v>
      </c>
      <c r="AF209" s="117">
        <v>41696</v>
      </c>
      <c r="AG209" s="226">
        <v>59.29</v>
      </c>
      <c r="AH209" s="226">
        <v>158.69999999999999</v>
      </c>
      <c r="AI209" s="226">
        <v>127.47</v>
      </c>
      <c r="AJ209" s="226">
        <v>120.67</v>
      </c>
      <c r="AK209" s="227"/>
      <c r="AM209" s="226"/>
      <c r="AN209" s="221" t="str">
        <f t="shared" si="11"/>
        <v>LU1861214812</v>
      </c>
      <c r="AO209" s="221" t="s">
        <v>7694</v>
      </c>
      <c r="AP209" s="226"/>
      <c r="AQ209" s="226">
        <v>12.52</v>
      </c>
      <c r="AR209" s="227">
        <v>45783</v>
      </c>
      <c r="AS209" s="221" t="s">
        <v>7664</v>
      </c>
      <c r="AX209" s="221" t="str">
        <f t="shared" si="12"/>
        <v>LU0526926950</v>
      </c>
      <c r="AY209" s="221" t="s">
        <v>10911</v>
      </c>
      <c r="AZ209" s="221" t="s">
        <v>3833</v>
      </c>
      <c r="BA209" s="221">
        <v>-4.9000000000000004</v>
      </c>
      <c r="BB209" s="221">
        <v>-12.11</v>
      </c>
      <c r="DO209" s="227"/>
      <c r="DW209" s="227"/>
      <c r="EG209" s="227"/>
      <c r="ET209" s="227"/>
    </row>
    <row r="210" spans="1:150" s="221" customFormat="1">
      <c r="A210" s="221" t="str">
        <f t="shared" si="13"/>
        <v>LU0963555726</v>
      </c>
      <c r="B210" s="221" t="s">
        <v>7783</v>
      </c>
      <c r="C210" s="221">
        <v>-1.6</v>
      </c>
      <c r="D210" s="221">
        <v>10.130000000000001</v>
      </c>
      <c r="E210" s="221">
        <v>-1.68</v>
      </c>
      <c r="F210" s="221">
        <v>-2.89</v>
      </c>
      <c r="G210" s="221">
        <v>7.63</v>
      </c>
      <c r="H210" s="226">
        <v>10.84</v>
      </c>
      <c r="I210" s="221">
        <v>5.6</v>
      </c>
      <c r="J210" s="221">
        <v>1.1200000000000001</v>
      </c>
      <c r="K210" s="221">
        <v>17.850000000000001</v>
      </c>
      <c r="L210" s="221">
        <v>0.05</v>
      </c>
      <c r="M210" s="221">
        <v>1845.5</v>
      </c>
      <c r="N210" s="221">
        <v>-17.2</v>
      </c>
      <c r="P210" s="221">
        <v>1.77</v>
      </c>
      <c r="R210" s="221" t="s">
        <v>3835</v>
      </c>
      <c r="S210" s="221">
        <v>121.98</v>
      </c>
      <c r="T210" s="221">
        <v>115.12</v>
      </c>
      <c r="U210" s="221">
        <v>1</v>
      </c>
      <c r="V210" s="221">
        <v>10.36</v>
      </c>
      <c r="W210" s="221">
        <v>-5.0199999999999996</v>
      </c>
      <c r="X210" s="221">
        <v>8.26</v>
      </c>
      <c r="Y210" s="226">
        <v>-13.3</v>
      </c>
      <c r="Z210" s="226">
        <v>34.94</v>
      </c>
      <c r="AA210" s="226">
        <v>20.309999999999999</v>
      </c>
      <c r="AB210" s="226">
        <v>29.85</v>
      </c>
      <c r="AC210" s="226">
        <v>-23.2</v>
      </c>
      <c r="AD210" s="226">
        <v>18.39</v>
      </c>
      <c r="AE210" s="226" t="s">
        <v>11368</v>
      </c>
      <c r="AF210" s="117">
        <v>41521</v>
      </c>
      <c r="AG210" s="226">
        <v>48.53</v>
      </c>
      <c r="AH210" s="226">
        <v>123.51</v>
      </c>
      <c r="AI210" s="226">
        <v>156.41999999999999</v>
      </c>
      <c r="AJ210" s="226">
        <v>107.19</v>
      </c>
      <c r="AK210" s="227"/>
      <c r="AM210" s="226"/>
      <c r="AN210" s="221" t="str">
        <f t="shared" si="11"/>
        <v>LU0940328577</v>
      </c>
      <c r="AO210" s="221" t="s">
        <v>10358</v>
      </c>
      <c r="AP210" s="226"/>
      <c r="AQ210" s="226">
        <v>32.04</v>
      </c>
      <c r="AR210" s="227">
        <v>45783</v>
      </c>
      <c r="AS210" s="221" t="s">
        <v>10110</v>
      </c>
      <c r="AX210" s="221" t="str">
        <f t="shared" si="12"/>
        <v>LU0278465488</v>
      </c>
      <c r="AY210" s="221" t="s">
        <v>9822</v>
      </c>
      <c r="AZ210" s="221" t="s">
        <v>3993</v>
      </c>
      <c r="BA210" s="221">
        <v>-1.79</v>
      </c>
      <c r="BB210" s="221">
        <v>-1.75</v>
      </c>
      <c r="BC210" s="221">
        <v>-1.67</v>
      </c>
      <c r="DO210" s="227"/>
      <c r="EG210" s="227"/>
    </row>
    <row r="211" spans="1:150" s="221" customFormat="1">
      <c r="A211" s="221" t="str">
        <f t="shared" si="13"/>
        <v>LU0526926950</v>
      </c>
      <c r="B211" s="221" t="s">
        <v>10911</v>
      </c>
      <c r="C211" s="221">
        <v>-6.08</v>
      </c>
      <c r="D211" s="221">
        <v>6.33</v>
      </c>
      <c r="E211" s="221">
        <v>-3.85</v>
      </c>
      <c r="F211" s="221">
        <v>-5.38</v>
      </c>
      <c r="G211" s="221">
        <v>7</v>
      </c>
      <c r="H211" s="226">
        <v>10.039999999999999</v>
      </c>
      <c r="I211" s="221">
        <v>6.3</v>
      </c>
      <c r="J211" s="221">
        <v>0.85</v>
      </c>
      <c r="K211" s="221">
        <v>16.21</v>
      </c>
      <c r="L211" s="221">
        <v>0.05</v>
      </c>
      <c r="M211" s="221">
        <v>1845.5</v>
      </c>
      <c r="N211" s="221">
        <v>-13.88</v>
      </c>
      <c r="P211" s="221">
        <v>1.77</v>
      </c>
      <c r="Q211" s="221" t="s">
        <v>11357</v>
      </c>
      <c r="R211" s="221" t="s">
        <v>3833</v>
      </c>
      <c r="S211" s="221">
        <v>98.39</v>
      </c>
      <c r="T211" s="221">
        <v>83.07</v>
      </c>
      <c r="U211" s="221">
        <v>1</v>
      </c>
      <c r="V211" s="221">
        <v>17.88</v>
      </c>
      <c r="W211" s="221">
        <v>-3.48</v>
      </c>
      <c r="X211" s="221">
        <v>0.6</v>
      </c>
      <c r="Y211" s="226">
        <v>-10.63</v>
      </c>
      <c r="Z211" s="226">
        <v>34.28</v>
      </c>
      <c r="AA211" s="226">
        <v>19.75</v>
      </c>
      <c r="AB211" s="226">
        <v>32.82</v>
      </c>
      <c r="AC211" s="226">
        <v>-22.67</v>
      </c>
      <c r="AD211" s="226">
        <v>18.5</v>
      </c>
      <c r="AE211" s="226" t="s">
        <v>11368</v>
      </c>
      <c r="AF211" s="117">
        <v>40458</v>
      </c>
      <c r="AG211" s="226">
        <v>-5.17</v>
      </c>
      <c r="AH211" s="226">
        <v>89.23</v>
      </c>
      <c r="AI211" s="226">
        <v>95.72</v>
      </c>
      <c r="AJ211" s="226">
        <v>88.69</v>
      </c>
      <c r="AK211" s="227"/>
      <c r="AM211" s="226"/>
      <c r="AN211" s="221" t="str">
        <f t="shared" si="11"/>
        <v>LU0249410860</v>
      </c>
      <c r="AO211" s="221" t="s">
        <v>10359</v>
      </c>
      <c r="AP211" s="226"/>
      <c r="AQ211" s="226">
        <v>2859</v>
      </c>
      <c r="AR211" s="227">
        <v>45783</v>
      </c>
      <c r="AS211" s="221" t="s">
        <v>10111</v>
      </c>
      <c r="AX211" s="221" t="str">
        <f t="shared" si="12"/>
        <v>LU0278466700</v>
      </c>
      <c r="AY211" s="221" t="s">
        <v>10912</v>
      </c>
      <c r="AZ211" s="221" t="s">
        <v>3998</v>
      </c>
      <c r="BA211" s="221">
        <v>-1.45</v>
      </c>
      <c r="BB211" s="221">
        <v>-1.89</v>
      </c>
      <c r="BC211" s="221">
        <v>-1.46</v>
      </c>
      <c r="DO211" s="227"/>
      <c r="EG211" s="227"/>
    </row>
    <row r="212" spans="1:150" s="221" customFormat="1">
      <c r="A212" s="221" t="str">
        <f t="shared" si="13"/>
        <v>LU0278465488</v>
      </c>
      <c r="B212" s="221" t="s">
        <v>9822</v>
      </c>
      <c r="C212" s="221">
        <v>1.07</v>
      </c>
      <c r="D212" s="221">
        <v>-0.22</v>
      </c>
      <c r="E212" s="221">
        <v>1.57</v>
      </c>
      <c r="F212" s="221">
        <v>4.33</v>
      </c>
      <c r="G212" s="221">
        <v>1.91</v>
      </c>
      <c r="H212" s="226">
        <v>1.86</v>
      </c>
      <c r="I212" s="221">
        <v>1.53</v>
      </c>
      <c r="J212" s="221">
        <v>0.87</v>
      </c>
      <c r="K212" s="221">
        <v>4.26</v>
      </c>
      <c r="L212" s="221">
        <v>0</v>
      </c>
      <c r="M212" s="221">
        <v>9823.5</v>
      </c>
      <c r="N212" s="221">
        <v>-4.7</v>
      </c>
      <c r="P212" s="221">
        <v>1.17</v>
      </c>
      <c r="Q212" s="221" t="s">
        <v>11380</v>
      </c>
      <c r="R212" s="221" t="s">
        <v>3993</v>
      </c>
      <c r="S212" s="221">
        <v>60.46</v>
      </c>
      <c r="T212" s="221">
        <v>78.87</v>
      </c>
      <c r="U212" s="221">
        <v>12</v>
      </c>
      <c r="V212" s="221">
        <v>-0.21</v>
      </c>
      <c r="W212" s="221">
        <v>2.5499999999999998</v>
      </c>
      <c r="X212" s="221">
        <v>3.55</v>
      </c>
      <c r="Y212" s="226">
        <v>-2.16</v>
      </c>
      <c r="Z212" s="226">
        <v>6.31</v>
      </c>
      <c r="AA212" s="226">
        <v>5.23</v>
      </c>
      <c r="AB212" s="226">
        <v>-0.04</v>
      </c>
      <c r="AC212" s="226">
        <v>-6.81</v>
      </c>
      <c r="AD212" s="226">
        <v>4.95</v>
      </c>
      <c r="AE212" s="226" t="s">
        <v>11379</v>
      </c>
      <c r="AF212" s="117">
        <v>39114</v>
      </c>
      <c r="AG212" s="226">
        <v>65.12</v>
      </c>
      <c r="AH212" s="226">
        <v>80.83</v>
      </c>
      <c r="AI212" s="226">
        <v>-246.77</v>
      </c>
      <c r="AJ212" s="226">
        <v>44.49</v>
      </c>
      <c r="AK212" s="227"/>
      <c r="AM212" s="226"/>
      <c r="AN212" s="221" t="str">
        <f t="shared" si="11"/>
        <v>LU0212924517</v>
      </c>
      <c r="AO212" s="221" t="s">
        <v>10360</v>
      </c>
      <c r="AP212" s="226"/>
      <c r="AQ212" s="226">
        <v>20.07</v>
      </c>
      <c r="AR212" s="227">
        <v>45783</v>
      </c>
      <c r="AS212" s="221" t="s">
        <v>10114</v>
      </c>
      <c r="AX212" s="221" t="str">
        <f t="shared" si="12"/>
        <v>LU1861219969</v>
      </c>
      <c r="AY212" s="221" t="s">
        <v>7693</v>
      </c>
      <c r="AZ212" s="221" t="s">
        <v>7663</v>
      </c>
      <c r="DO212" s="227"/>
      <c r="EG212" s="227"/>
    </row>
    <row r="213" spans="1:150" s="221" customFormat="1">
      <c r="A213" s="221" t="str">
        <f t="shared" si="13"/>
        <v>LU0278466700</v>
      </c>
      <c r="B213" s="221" t="s">
        <v>10912</v>
      </c>
      <c r="C213" s="221">
        <v>-3.8</v>
      </c>
      <c r="D213" s="221">
        <v>-3.96</v>
      </c>
      <c r="E213" s="221">
        <v>-0.88</v>
      </c>
      <c r="F213" s="221">
        <v>1.52</v>
      </c>
      <c r="G213" s="221">
        <v>1.01</v>
      </c>
      <c r="H213" s="226">
        <v>0.83</v>
      </c>
      <c r="I213" s="221">
        <v>1.93</v>
      </c>
      <c r="J213" s="221">
        <v>0.5</v>
      </c>
      <c r="K213" s="221">
        <v>3.94</v>
      </c>
      <c r="L213" s="221">
        <v>0</v>
      </c>
      <c r="M213" s="221">
        <v>9823.5</v>
      </c>
      <c r="N213" s="221">
        <v>-5.77</v>
      </c>
      <c r="P213" s="221">
        <v>1.17</v>
      </c>
      <c r="Q213" s="221" t="s">
        <v>11380</v>
      </c>
      <c r="R213" s="221" t="s">
        <v>3998</v>
      </c>
      <c r="S213" s="221">
        <v>66.63</v>
      </c>
      <c r="T213" s="221">
        <v>76.27</v>
      </c>
      <c r="U213" s="221">
        <v>12</v>
      </c>
      <c r="V213" s="221">
        <v>6.09</v>
      </c>
      <c r="W213" s="221">
        <v>4.32</v>
      </c>
      <c r="X213" s="221">
        <v>-3.71</v>
      </c>
      <c r="Y213" s="226">
        <v>0.75</v>
      </c>
      <c r="Z213" s="226">
        <v>5.64</v>
      </c>
      <c r="AA213" s="226">
        <v>3.93</v>
      </c>
      <c r="AB213" s="226">
        <v>2.0099999999999998</v>
      </c>
      <c r="AC213" s="226">
        <v>-7</v>
      </c>
      <c r="AD213" s="226">
        <v>4.87</v>
      </c>
      <c r="AE213" s="226" t="s">
        <v>11379</v>
      </c>
      <c r="AF213" s="117">
        <v>39113</v>
      </c>
      <c r="AG213" s="226">
        <v>159.49</v>
      </c>
      <c r="AH213" s="226">
        <v>81.5</v>
      </c>
      <c r="AI213" s="226">
        <v>453.87</v>
      </c>
      <c r="AJ213" s="226">
        <v>57.44</v>
      </c>
      <c r="AK213" s="227"/>
      <c r="AM213" s="226"/>
      <c r="AN213" s="221" t="str">
        <f t="shared" si="11"/>
        <v>LU0171289738</v>
      </c>
      <c r="AO213" s="221" t="s">
        <v>8782</v>
      </c>
      <c r="AP213" s="226"/>
      <c r="AQ213" s="226">
        <v>47.59</v>
      </c>
      <c r="AR213" s="227">
        <v>45783</v>
      </c>
      <c r="AS213" s="221" t="s">
        <v>3773</v>
      </c>
      <c r="AX213" s="221" t="str">
        <f t="shared" si="12"/>
        <v>LU1861214812</v>
      </c>
      <c r="AY213" s="221" t="s">
        <v>10913</v>
      </c>
      <c r="AZ213" s="221" t="s">
        <v>7664</v>
      </c>
      <c r="DO213" s="227"/>
      <c r="DW213" s="227"/>
      <c r="EG213" s="227"/>
      <c r="ET213" s="227"/>
    </row>
    <row r="214" spans="1:150" s="221" customFormat="1">
      <c r="A214" s="221" t="str">
        <f t="shared" si="13"/>
        <v>LU1861219969</v>
      </c>
      <c r="B214" s="221" t="s">
        <v>7693</v>
      </c>
      <c r="C214" s="221">
        <v>-1.91</v>
      </c>
      <c r="D214" s="221">
        <v>9.82</v>
      </c>
      <c r="E214" s="221">
        <v>-5.29</v>
      </c>
      <c r="F214" s="221">
        <v>-11.52</v>
      </c>
      <c r="G214" s="221">
        <v>-4.3</v>
      </c>
      <c r="H214" s="226">
        <v>8.32</v>
      </c>
      <c r="J214" s="221">
        <v>1.77</v>
      </c>
      <c r="K214" s="221">
        <v>21.84</v>
      </c>
      <c r="L214" s="221">
        <v>-0.02</v>
      </c>
      <c r="M214" s="221">
        <v>867.6</v>
      </c>
      <c r="N214" s="221">
        <v>-26.1</v>
      </c>
      <c r="P214" s="221">
        <v>1.76</v>
      </c>
      <c r="R214" s="221" t="s">
        <v>7663</v>
      </c>
      <c r="S214" s="221">
        <v>172.57</v>
      </c>
      <c r="T214" s="221">
        <v>144.05000000000001</v>
      </c>
      <c r="U214" s="221">
        <v>12</v>
      </c>
      <c r="Y214" s="226"/>
      <c r="Z214" s="226">
        <v>16.27</v>
      </c>
      <c r="AA214" s="226">
        <v>50.11</v>
      </c>
      <c r="AB214" s="226">
        <v>20.09</v>
      </c>
      <c r="AC214" s="226">
        <v>-24.97</v>
      </c>
      <c r="AD214" s="226">
        <v>7.62</v>
      </c>
      <c r="AE214" s="226" t="s">
        <v>11383</v>
      </c>
      <c r="AF214" s="117">
        <v>43347</v>
      </c>
      <c r="AG214" s="226">
        <v>30.27</v>
      </c>
      <c r="AH214" s="226">
        <v>208.37</v>
      </c>
      <c r="AI214" s="226">
        <v>292.79000000000002</v>
      </c>
      <c r="AJ214" s="226">
        <v>148.9</v>
      </c>
      <c r="AK214" s="227"/>
      <c r="AM214" s="226"/>
      <c r="AN214" s="221" t="str">
        <f t="shared" si="11"/>
        <v>LU1023057877</v>
      </c>
      <c r="AO214" s="221" t="s">
        <v>8783</v>
      </c>
      <c r="AP214" s="226"/>
      <c r="AQ214" s="226">
        <v>8.39</v>
      </c>
      <c r="AR214" s="227">
        <v>45783</v>
      </c>
      <c r="AS214" s="221" t="s">
        <v>3775</v>
      </c>
      <c r="AX214" s="221" t="str">
        <f t="shared" si="12"/>
        <v>LU0940328577</v>
      </c>
      <c r="AY214" s="221" t="s">
        <v>10914</v>
      </c>
      <c r="AZ214" s="221" t="s">
        <v>10110</v>
      </c>
      <c r="DO214" s="227"/>
      <c r="EG214" s="227"/>
    </row>
    <row r="215" spans="1:150" s="221" customFormat="1">
      <c r="A215" s="221" t="str">
        <f t="shared" si="13"/>
        <v>LU1861214812</v>
      </c>
      <c r="B215" s="221" t="s">
        <v>10913</v>
      </c>
      <c r="C215" s="221">
        <v>-6.16</v>
      </c>
      <c r="D215" s="221">
        <v>6.04</v>
      </c>
      <c r="E215" s="221">
        <v>-7.04</v>
      </c>
      <c r="F215" s="221">
        <v>-13.39</v>
      </c>
      <c r="G215" s="221">
        <v>-4.5599999999999996</v>
      </c>
      <c r="H215" s="226">
        <v>7.82</v>
      </c>
      <c r="J215" s="221">
        <v>1.49</v>
      </c>
      <c r="K215" s="221">
        <v>18.850000000000001</v>
      </c>
      <c r="L215" s="221">
        <v>-0.02</v>
      </c>
      <c r="M215" s="221">
        <v>867.6</v>
      </c>
      <c r="N215" s="221">
        <v>-24.35</v>
      </c>
      <c r="P215" s="221">
        <v>1.76</v>
      </c>
      <c r="Q215" s="221" t="s">
        <v>11348</v>
      </c>
      <c r="R215" s="221" t="s">
        <v>7664</v>
      </c>
      <c r="S215" s="221">
        <v>152.5</v>
      </c>
      <c r="T215" s="221">
        <v>104.91</v>
      </c>
      <c r="U215" s="221">
        <v>12</v>
      </c>
      <c r="Y215" s="226"/>
      <c r="Z215" s="226">
        <v>16.13</v>
      </c>
      <c r="AA215" s="226">
        <v>50.32</v>
      </c>
      <c r="AB215" s="226">
        <v>22.79</v>
      </c>
      <c r="AC215" s="226">
        <v>-24.22</v>
      </c>
      <c r="AD215" s="226">
        <v>8.01</v>
      </c>
      <c r="AE215" s="226" t="s">
        <v>11383</v>
      </c>
      <c r="AF215" s="117">
        <v>43347</v>
      </c>
      <c r="AG215" s="226">
        <v>7.09</v>
      </c>
      <c r="AH215" s="226">
        <v>154.96</v>
      </c>
      <c r="AI215" s="226">
        <v>284.51</v>
      </c>
      <c r="AJ215" s="226">
        <v>130.28</v>
      </c>
      <c r="AK215" s="227"/>
      <c r="AM215" s="226"/>
      <c r="AN215" s="221" t="str">
        <f t="shared" si="11"/>
        <v>LU0572108347</v>
      </c>
      <c r="AO215" s="221" t="s">
        <v>8658</v>
      </c>
      <c r="AP215" s="226"/>
      <c r="AQ215" s="226">
        <v>5.56</v>
      </c>
      <c r="AR215" s="227">
        <v>45783</v>
      </c>
      <c r="AS215" s="221" t="s">
        <v>1610</v>
      </c>
      <c r="AX215" s="221" t="str">
        <f t="shared" si="12"/>
        <v>LU0249410860</v>
      </c>
      <c r="AY215" s="221" t="s">
        <v>10915</v>
      </c>
      <c r="AZ215" s="221" t="s">
        <v>10111</v>
      </c>
      <c r="BA215" s="221">
        <v>4.17</v>
      </c>
      <c r="BB215" s="221">
        <v>-10.220000000000001</v>
      </c>
      <c r="BC215" s="221">
        <v>-7.85</v>
      </c>
      <c r="DO215" s="227"/>
      <c r="EG215" s="227"/>
    </row>
    <row r="216" spans="1:150" s="221" customFormat="1">
      <c r="A216" s="221" t="str">
        <f t="shared" si="13"/>
        <v>LU0940328577</v>
      </c>
      <c r="B216" s="221" t="s">
        <v>10914</v>
      </c>
      <c r="C216" s="221">
        <v>-10.96</v>
      </c>
      <c r="D216" s="221">
        <v>5.86</v>
      </c>
      <c r="E216" s="221">
        <v>-4.05</v>
      </c>
      <c r="F216" s="221">
        <v>-6.98</v>
      </c>
      <c r="G216" s="221">
        <v>16.32</v>
      </c>
      <c r="H216" s="226">
        <v>15.84</v>
      </c>
      <c r="I216" s="221">
        <v>8.86</v>
      </c>
      <c r="J216" s="221">
        <v>0.53</v>
      </c>
      <c r="K216" s="221">
        <v>14.37</v>
      </c>
      <c r="L216" s="221">
        <v>0.91</v>
      </c>
      <c r="M216" s="221">
        <v>807.3</v>
      </c>
      <c r="N216" s="221">
        <v>-12.6</v>
      </c>
      <c r="P216" s="221">
        <v>1.77</v>
      </c>
      <c r="R216" s="221" t="s">
        <v>10110</v>
      </c>
      <c r="S216" s="221">
        <v>30.8</v>
      </c>
      <c r="T216" s="221">
        <v>91.03</v>
      </c>
      <c r="U216" s="221">
        <v>12</v>
      </c>
      <c r="V216" s="221">
        <v>14.89</v>
      </c>
      <c r="W216" s="221">
        <v>-2.23</v>
      </c>
      <c r="X216" s="221">
        <v>15.04</v>
      </c>
      <c r="Y216" s="226">
        <v>-15.13</v>
      </c>
      <c r="Z216" s="226">
        <v>20.18</v>
      </c>
      <c r="AA216" s="226">
        <v>15.65</v>
      </c>
      <c r="AB216" s="226">
        <v>12.98</v>
      </c>
      <c r="AC216" s="226">
        <v>-7.04</v>
      </c>
      <c r="AD216" s="226">
        <v>33.49</v>
      </c>
      <c r="AE216" s="226" t="s">
        <v>11729</v>
      </c>
      <c r="AF216" s="117">
        <v>41444</v>
      </c>
      <c r="AG216" s="226">
        <v>26.48</v>
      </c>
      <c r="AH216" s="226">
        <v>104.15</v>
      </c>
      <c r="AI216" s="226">
        <v>140.04</v>
      </c>
      <c r="AJ216" s="226">
        <v>49.66</v>
      </c>
      <c r="AK216" s="227"/>
      <c r="AM216" s="226"/>
      <c r="AN216" s="221" t="str">
        <f t="shared" si="11"/>
        <v>LU0072463663</v>
      </c>
      <c r="AO216" s="221" t="s">
        <v>8784</v>
      </c>
      <c r="AP216" s="226"/>
      <c r="AQ216" s="226">
        <v>63.7</v>
      </c>
      <c r="AR216" s="227">
        <v>45783</v>
      </c>
      <c r="AS216" s="221" t="s">
        <v>1611</v>
      </c>
      <c r="AX216" s="221" t="str">
        <f t="shared" si="12"/>
        <v>LU0212924517</v>
      </c>
      <c r="AY216" s="221" t="s">
        <v>10916</v>
      </c>
      <c r="AZ216" s="221" t="s">
        <v>10114</v>
      </c>
      <c r="BA216" s="221">
        <v>4.51</v>
      </c>
      <c r="BB216" s="221">
        <v>-10.51</v>
      </c>
      <c r="BC216" s="221">
        <v>-7.3</v>
      </c>
      <c r="DO216" s="227"/>
      <c r="EG216" s="227"/>
    </row>
    <row r="217" spans="1:150" s="221" customFormat="1">
      <c r="A217" s="221" t="str">
        <f t="shared" si="13"/>
        <v>LU0249410860</v>
      </c>
      <c r="B217" s="221" t="s">
        <v>10915</v>
      </c>
      <c r="C217" s="221">
        <v>-3.25</v>
      </c>
      <c r="D217" s="221">
        <v>7.23</v>
      </c>
      <c r="E217" s="221">
        <v>1.54</v>
      </c>
      <c r="F217" s="221">
        <v>-2.5299999999999998</v>
      </c>
      <c r="G217" s="221">
        <v>8.77</v>
      </c>
      <c r="H217" s="226">
        <v>6.95</v>
      </c>
      <c r="I217" s="221">
        <v>5.46</v>
      </c>
      <c r="J217" s="221">
        <v>1.05</v>
      </c>
      <c r="K217" s="221">
        <v>11.81</v>
      </c>
      <c r="L217" s="221">
        <v>0.45</v>
      </c>
      <c r="M217" s="221">
        <v>807.3</v>
      </c>
      <c r="N217" s="221">
        <v>-12.33</v>
      </c>
      <c r="P217" s="221">
        <v>1.81</v>
      </c>
      <c r="Q217" s="221" t="s">
        <v>11348</v>
      </c>
      <c r="R217" s="221" t="s">
        <v>10111</v>
      </c>
      <c r="S217" s="221">
        <v>100.95</v>
      </c>
      <c r="T217" s="221">
        <v>102.87</v>
      </c>
      <c r="U217" s="221">
        <v>12</v>
      </c>
      <c r="V217" s="221">
        <v>15.73</v>
      </c>
      <c r="W217" s="221">
        <v>2.3199999999999998</v>
      </c>
      <c r="X217" s="221">
        <v>17.52</v>
      </c>
      <c r="Y217" s="226">
        <v>-15.02</v>
      </c>
      <c r="Z217" s="226">
        <v>18.59</v>
      </c>
      <c r="AA217" s="226">
        <v>22.32</v>
      </c>
      <c r="AB217" s="226">
        <v>1.87</v>
      </c>
      <c r="AC217" s="226">
        <v>-21.02</v>
      </c>
      <c r="AD217" s="226">
        <v>20.25</v>
      </c>
      <c r="AE217" s="226" t="s">
        <v>11729</v>
      </c>
      <c r="AF217" s="117">
        <v>38411</v>
      </c>
      <c r="AG217" s="226">
        <v>77.02</v>
      </c>
      <c r="AH217" s="226">
        <v>99.84</v>
      </c>
      <c r="AI217" s="226">
        <v>125.05</v>
      </c>
      <c r="AJ217" s="226">
        <v>101.8</v>
      </c>
      <c r="AK217" s="227"/>
      <c r="AM217" s="226"/>
      <c r="AN217" s="221" t="str">
        <f t="shared" si="11"/>
        <v>LU0471298348</v>
      </c>
      <c r="AO217" s="221" t="s">
        <v>7123</v>
      </c>
      <c r="AP217" s="226"/>
      <c r="AQ217" s="226">
        <v>9.33</v>
      </c>
      <c r="AR217" s="227">
        <v>45783</v>
      </c>
      <c r="AS217" s="221" t="s">
        <v>3738</v>
      </c>
      <c r="AX217" s="221" t="str">
        <f t="shared" si="12"/>
        <v>LU0171289738</v>
      </c>
      <c r="AY217" s="221" t="s">
        <v>10917</v>
      </c>
      <c r="AZ217" s="221" t="s">
        <v>3773</v>
      </c>
      <c r="BA217" s="221">
        <v>-10.73</v>
      </c>
      <c r="BB217" s="221">
        <v>-6.46</v>
      </c>
      <c r="BC217" s="221">
        <v>-15.8</v>
      </c>
      <c r="DO217" s="227"/>
      <c r="EG217" s="227"/>
    </row>
    <row r="218" spans="1:150" s="221" customFormat="1">
      <c r="A218" s="221" t="str">
        <f t="shared" si="13"/>
        <v>LU0212924517</v>
      </c>
      <c r="B218" s="221" t="s">
        <v>10916</v>
      </c>
      <c r="C218" s="221">
        <v>-2.82</v>
      </c>
      <c r="D218" s="221">
        <v>7.63</v>
      </c>
      <c r="E218" s="221">
        <v>1.74</v>
      </c>
      <c r="F218" s="221">
        <v>-2.35</v>
      </c>
      <c r="G218" s="221">
        <v>8.85</v>
      </c>
      <c r="H218" s="226">
        <v>6.93</v>
      </c>
      <c r="I218" s="221">
        <v>5.48</v>
      </c>
      <c r="J218" s="221">
        <v>1.05</v>
      </c>
      <c r="K218" s="221">
        <v>11.82</v>
      </c>
      <c r="L218" s="221">
        <v>0.46</v>
      </c>
      <c r="M218" s="221">
        <v>807.3</v>
      </c>
      <c r="N218" s="221">
        <v>-11.81</v>
      </c>
      <c r="P218" s="221">
        <v>1.76</v>
      </c>
      <c r="Q218" s="221" t="s">
        <v>11348</v>
      </c>
      <c r="R218" s="221" t="s">
        <v>10114</v>
      </c>
      <c r="S218" s="221">
        <v>101.86</v>
      </c>
      <c r="T218" s="221">
        <v>104.58</v>
      </c>
      <c r="U218" s="221">
        <v>12</v>
      </c>
      <c r="V218" s="221">
        <v>15.81</v>
      </c>
      <c r="W218" s="221">
        <v>2.13</v>
      </c>
      <c r="X218" s="221">
        <v>17.760000000000002</v>
      </c>
      <c r="Y218" s="226">
        <v>-15</v>
      </c>
      <c r="Z218" s="226">
        <v>18.600000000000001</v>
      </c>
      <c r="AA218" s="226">
        <v>22.32</v>
      </c>
      <c r="AB218" s="226">
        <v>1.93</v>
      </c>
      <c r="AC218" s="226">
        <v>-21.01</v>
      </c>
      <c r="AD218" s="226">
        <v>20.149999999999999</v>
      </c>
      <c r="AE218" s="226" t="s">
        <v>11729</v>
      </c>
      <c r="AF218" s="117">
        <v>38411</v>
      </c>
      <c r="AG218" s="226">
        <v>83.43</v>
      </c>
      <c r="AH218" s="226">
        <v>100.36</v>
      </c>
      <c r="AI218" s="226">
        <v>133.55000000000001</v>
      </c>
      <c r="AJ218" s="226">
        <v>102.64</v>
      </c>
      <c r="AK218" s="227"/>
      <c r="AM218" s="226"/>
      <c r="AN218" s="221" t="str">
        <f t="shared" si="11"/>
        <v>LU0471298777</v>
      </c>
      <c r="AO218" s="221" t="s">
        <v>7117</v>
      </c>
      <c r="AP218" s="226"/>
      <c r="AQ218" s="226">
        <v>10.6</v>
      </c>
      <c r="AR218" s="227">
        <v>45783</v>
      </c>
      <c r="AS218" s="221" t="s">
        <v>3734</v>
      </c>
      <c r="AX218" s="221" t="str">
        <f t="shared" si="12"/>
        <v>LU1023057877</v>
      </c>
      <c r="AY218" s="221" t="s">
        <v>10918</v>
      </c>
      <c r="AZ218" s="221" t="s">
        <v>3775</v>
      </c>
      <c r="DO218" s="227"/>
      <c r="EG218" s="227"/>
    </row>
    <row r="219" spans="1:150" s="221" customFormat="1">
      <c r="A219" s="221" t="str">
        <f t="shared" si="13"/>
        <v>LU0171289738</v>
      </c>
      <c r="B219" s="221" t="s">
        <v>10917</v>
      </c>
      <c r="C219" s="221">
        <v>15</v>
      </c>
      <c r="D219" s="221">
        <v>5.27</v>
      </c>
      <c r="E219" s="221">
        <v>1.02</v>
      </c>
      <c r="F219" s="221">
        <v>-16.87</v>
      </c>
      <c r="G219" s="221">
        <v>1.64</v>
      </c>
      <c r="H219" s="226">
        <v>6.49</v>
      </c>
      <c r="I219" s="221">
        <v>-0.09</v>
      </c>
      <c r="J219" s="221">
        <v>1.1000000000000001</v>
      </c>
      <c r="K219" s="221">
        <v>22.59</v>
      </c>
      <c r="L219" s="221">
        <v>-0.01</v>
      </c>
      <c r="M219" s="221">
        <v>727.4</v>
      </c>
      <c r="N219" s="221">
        <v>-31.86</v>
      </c>
      <c r="P219" s="221">
        <v>2.0299999999999998</v>
      </c>
      <c r="Q219" s="221" t="s">
        <v>11348</v>
      </c>
      <c r="R219" s="221" t="s">
        <v>3773</v>
      </c>
      <c r="S219" s="221">
        <v>107.26</v>
      </c>
      <c r="T219" s="221">
        <v>122.48</v>
      </c>
      <c r="U219" s="221">
        <v>4</v>
      </c>
      <c r="V219" s="221">
        <v>-26.25</v>
      </c>
      <c r="W219" s="221">
        <v>27.58</v>
      </c>
      <c r="X219" s="221">
        <v>16.399999999999999</v>
      </c>
      <c r="Y219" s="226">
        <v>-2.2000000000000002</v>
      </c>
      <c r="Z219" s="226">
        <v>16.14</v>
      </c>
      <c r="AA219" s="226">
        <v>-19.43</v>
      </c>
      <c r="AB219" s="226">
        <v>-13.72</v>
      </c>
      <c r="AC219" s="226">
        <v>6.04</v>
      </c>
      <c r="AD219" s="226">
        <v>34.79</v>
      </c>
      <c r="AE219" s="226" t="s">
        <v>11730</v>
      </c>
      <c r="AF219" s="117">
        <v>35438</v>
      </c>
      <c r="AG219" s="226">
        <v>114.89</v>
      </c>
      <c r="AH219" s="226">
        <v>105.81</v>
      </c>
      <c r="AI219" s="226">
        <v>122.13</v>
      </c>
      <c r="AJ219" s="226">
        <v>102.76</v>
      </c>
      <c r="AK219" s="227"/>
      <c r="AM219" s="226"/>
      <c r="AN219" s="221" t="str">
        <f t="shared" si="11"/>
        <v>LU0385154629</v>
      </c>
      <c r="AO219" s="221" t="s">
        <v>7124</v>
      </c>
      <c r="AP219" s="226"/>
      <c r="AQ219" s="226">
        <v>12.18</v>
      </c>
      <c r="AR219" s="227">
        <v>45783</v>
      </c>
      <c r="AS219" s="221" t="s">
        <v>3729</v>
      </c>
      <c r="AX219" s="221" t="str">
        <f t="shared" si="12"/>
        <v>LU0572108347</v>
      </c>
      <c r="AY219" s="221" t="s">
        <v>8658</v>
      </c>
      <c r="AZ219" s="221" t="s">
        <v>1610</v>
      </c>
      <c r="BA219" s="221">
        <v>-10.84</v>
      </c>
      <c r="BB219" s="221">
        <v>-6.54</v>
      </c>
      <c r="DO219" s="227"/>
      <c r="EG219" s="227"/>
    </row>
    <row r="220" spans="1:150" s="221" customFormat="1">
      <c r="A220" s="221" t="str">
        <f t="shared" si="13"/>
        <v>LU1023057877</v>
      </c>
      <c r="B220" s="221" t="s">
        <v>10918</v>
      </c>
      <c r="C220" s="221">
        <v>18.72</v>
      </c>
      <c r="D220" s="221">
        <v>11.49</v>
      </c>
      <c r="E220" s="221">
        <v>-1.92</v>
      </c>
      <c r="F220" s="221">
        <v>-20.65</v>
      </c>
      <c r="G220" s="221">
        <v>-3.75</v>
      </c>
      <c r="H220" s="226">
        <v>4.29</v>
      </c>
      <c r="I220" s="221">
        <v>-3.79</v>
      </c>
      <c r="J220" s="221">
        <v>1.29</v>
      </c>
      <c r="K220" s="221">
        <v>27.98</v>
      </c>
      <c r="L220" s="221">
        <v>-0.02</v>
      </c>
      <c r="M220" s="221">
        <v>727.4</v>
      </c>
      <c r="N220" s="221">
        <v>-39.21</v>
      </c>
      <c r="P220" s="221">
        <v>2.0299999999999998</v>
      </c>
      <c r="R220" s="221" t="s">
        <v>3775</v>
      </c>
      <c r="S220" s="221">
        <v>125.28</v>
      </c>
      <c r="T220" s="221">
        <v>150.04</v>
      </c>
      <c r="U220" s="221">
        <v>4</v>
      </c>
      <c r="V220" s="221">
        <v>-33.39</v>
      </c>
      <c r="W220" s="221">
        <v>26.18</v>
      </c>
      <c r="X220" s="221">
        <v>25.16</v>
      </c>
      <c r="Y220" s="226">
        <v>-12.55</v>
      </c>
      <c r="Z220" s="226">
        <v>13.59</v>
      </c>
      <c r="AA220" s="226">
        <v>-15.29</v>
      </c>
      <c r="AB220" s="226">
        <v>-19.53</v>
      </c>
      <c r="AC220" s="226">
        <v>-2.79</v>
      </c>
      <c r="AD220" s="226">
        <v>31.18</v>
      </c>
      <c r="AE220" s="226" t="s">
        <v>11730</v>
      </c>
      <c r="AF220" s="117">
        <v>41696</v>
      </c>
      <c r="AG220" s="226">
        <v>149.13999999999999</v>
      </c>
      <c r="AH220" s="226">
        <v>153.76</v>
      </c>
      <c r="AI220" s="226">
        <v>148.61000000000001</v>
      </c>
      <c r="AJ220" s="226">
        <v>113.07</v>
      </c>
      <c r="AK220" s="227"/>
      <c r="AM220" s="226"/>
      <c r="AN220" s="221" t="str">
        <f t="shared" si="11"/>
        <v>LU1830001282</v>
      </c>
      <c r="AO220" s="221" t="s">
        <v>12544</v>
      </c>
      <c r="AP220" s="226"/>
      <c r="AQ220" s="226">
        <v>8.44</v>
      </c>
      <c r="AR220" s="227">
        <v>45783</v>
      </c>
      <c r="AS220" s="221" t="s">
        <v>10088</v>
      </c>
      <c r="AX220" s="221" t="str">
        <f t="shared" si="12"/>
        <v>LU0072463663</v>
      </c>
      <c r="AY220" s="221" t="s">
        <v>10919</v>
      </c>
      <c r="AZ220" s="221" t="s">
        <v>1611</v>
      </c>
      <c r="BA220" s="221">
        <v>-10.5</v>
      </c>
      <c r="BB220" s="221">
        <v>-6.64</v>
      </c>
      <c r="BC220" s="221">
        <v>-16.23</v>
      </c>
      <c r="DO220" s="227"/>
      <c r="DW220" s="227"/>
      <c r="EG220" s="227"/>
      <c r="ET220" s="227"/>
    </row>
    <row r="221" spans="1:150" s="221" customFormat="1">
      <c r="A221" s="221" t="str">
        <f t="shared" si="13"/>
        <v>LU0572108347</v>
      </c>
      <c r="B221" s="221" t="s">
        <v>8658</v>
      </c>
      <c r="C221" s="221">
        <v>20.350000000000001</v>
      </c>
      <c r="D221" s="221">
        <v>8.81</v>
      </c>
      <c r="E221" s="221">
        <v>3.15</v>
      </c>
      <c r="F221" s="221">
        <v>-15.11</v>
      </c>
      <c r="G221" s="221">
        <v>2.2599999999999998</v>
      </c>
      <c r="H221" s="226">
        <v>7.08</v>
      </c>
      <c r="I221" s="221">
        <v>-1.1000000000000001</v>
      </c>
      <c r="J221" s="221">
        <v>1.18</v>
      </c>
      <c r="K221" s="221">
        <v>24.99</v>
      </c>
      <c r="L221" s="221">
        <v>-0.01</v>
      </c>
      <c r="M221" s="221">
        <v>727.4</v>
      </c>
      <c r="N221" s="221">
        <v>-35.47</v>
      </c>
      <c r="P221" s="221">
        <v>2.0299999999999998</v>
      </c>
      <c r="R221" s="221" t="s">
        <v>1610</v>
      </c>
      <c r="S221" s="221">
        <v>113.23</v>
      </c>
      <c r="T221" s="221">
        <v>141.02000000000001</v>
      </c>
      <c r="U221" s="221">
        <v>4</v>
      </c>
      <c r="V221" s="221">
        <v>-30.91</v>
      </c>
      <c r="W221" s="221">
        <v>23.97</v>
      </c>
      <c r="X221" s="221">
        <v>24.68</v>
      </c>
      <c r="Y221" s="226">
        <v>-5.0199999999999996</v>
      </c>
      <c r="Z221" s="226">
        <v>15.71</v>
      </c>
      <c r="AA221" s="226">
        <v>-19.760000000000002</v>
      </c>
      <c r="AB221" s="226">
        <v>-15.91</v>
      </c>
      <c r="AC221" s="226">
        <v>6.57</v>
      </c>
      <c r="AD221" s="226">
        <v>33.83</v>
      </c>
      <c r="AE221" s="226" t="s">
        <v>11730</v>
      </c>
      <c r="AF221" s="117">
        <v>40571</v>
      </c>
      <c r="AG221" s="226">
        <v>145.55000000000001</v>
      </c>
      <c r="AH221" s="226">
        <v>126.01</v>
      </c>
      <c r="AI221" s="226">
        <v>131.66999999999999</v>
      </c>
      <c r="AJ221" s="226">
        <v>106.33</v>
      </c>
      <c r="AK221" s="227"/>
      <c r="AM221" s="226"/>
      <c r="AN221" s="221" t="str">
        <f t="shared" si="11"/>
        <v>LU0171305526</v>
      </c>
      <c r="AO221" s="221" t="s">
        <v>6619</v>
      </c>
      <c r="AP221" s="226"/>
      <c r="AQ221" s="226">
        <v>49.44</v>
      </c>
      <c r="AR221" s="227">
        <v>45783</v>
      </c>
      <c r="AS221" s="221" t="s">
        <v>5279</v>
      </c>
      <c r="AX221" s="221" t="str">
        <f t="shared" si="12"/>
        <v>LU0471298348</v>
      </c>
      <c r="AY221" s="221" t="s">
        <v>10920</v>
      </c>
      <c r="AZ221" s="221" t="s">
        <v>3738</v>
      </c>
      <c r="BA221" s="221">
        <v>-3.69</v>
      </c>
      <c r="BB221" s="221">
        <v>-2.58</v>
      </c>
      <c r="DO221" s="227"/>
      <c r="DW221" s="227"/>
      <c r="EG221" s="227"/>
      <c r="ET221" s="227"/>
    </row>
    <row r="222" spans="1:150" s="221" customFormat="1">
      <c r="A222" s="221" t="str">
        <f t="shared" si="13"/>
        <v>LU0072463663</v>
      </c>
      <c r="B222" s="221" t="s">
        <v>10919</v>
      </c>
      <c r="C222" s="221">
        <v>15.08</v>
      </c>
      <c r="D222" s="221">
        <v>5.05</v>
      </c>
      <c r="E222" s="221">
        <v>1.33</v>
      </c>
      <c r="F222" s="221">
        <v>-16.809999999999999</v>
      </c>
      <c r="G222" s="221">
        <v>1.75</v>
      </c>
      <c r="H222" s="226">
        <v>6.5</v>
      </c>
      <c r="I222" s="221">
        <v>-0.09</v>
      </c>
      <c r="J222" s="221">
        <v>1.08</v>
      </c>
      <c r="K222" s="221">
        <v>22.38</v>
      </c>
      <c r="L222" s="221">
        <v>-0.01</v>
      </c>
      <c r="M222" s="221">
        <v>727.4</v>
      </c>
      <c r="N222" s="221">
        <v>-31.77</v>
      </c>
      <c r="P222" s="221">
        <v>2.0299999999999998</v>
      </c>
      <c r="Q222" s="221" t="s">
        <v>11348</v>
      </c>
      <c r="R222" s="221" t="s">
        <v>1611</v>
      </c>
      <c r="S222" s="221">
        <v>106.3</v>
      </c>
      <c r="T222" s="221">
        <v>119.15</v>
      </c>
      <c r="U222" s="221">
        <v>4</v>
      </c>
      <c r="V222" s="221">
        <v>-25.79</v>
      </c>
      <c r="W222" s="221">
        <v>27.26</v>
      </c>
      <c r="X222" s="221">
        <v>16.12</v>
      </c>
      <c r="Y222" s="226">
        <v>-1.66</v>
      </c>
      <c r="Z222" s="226">
        <v>15.29</v>
      </c>
      <c r="AA222" s="226">
        <v>-19.29</v>
      </c>
      <c r="AB222" s="226">
        <v>-13.85</v>
      </c>
      <c r="AC222" s="226">
        <v>6.71</v>
      </c>
      <c r="AD222" s="226">
        <v>34.1</v>
      </c>
      <c r="AE222" s="226" t="s">
        <v>11730</v>
      </c>
      <c r="AF222" s="117">
        <v>35439</v>
      </c>
      <c r="AG222" s="226">
        <v>111.55</v>
      </c>
      <c r="AH222" s="226">
        <v>103.95</v>
      </c>
      <c r="AI222" s="226">
        <v>121.24</v>
      </c>
      <c r="AJ222" s="226">
        <v>102.16</v>
      </c>
      <c r="AK222" s="227"/>
      <c r="AM222" s="226"/>
      <c r="AN222" s="221" t="str">
        <f t="shared" si="11"/>
        <v>LU1023058768</v>
      </c>
      <c r="AO222" s="221" t="s">
        <v>6620</v>
      </c>
      <c r="AP222" s="226"/>
      <c r="AQ222" s="226">
        <v>14.8</v>
      </c>
      <c r="AR222" s="227">
        <v>45783</v>
      </c>
      <c r="AS222" s="221" t="s">
        <v>5290</v>
      </c>
      <c r="AX222" s="221" t="str">
        <f t="shared" si="12"/>
        <v>LU0471298777</v>
      </c>
      <c r="AY222" s="221" t="s">
        <v>7117</v>
      </c>
      <c r="AZ222" s="221" t="s">
        <v>3734</v>
      </c>
      <c r="BA222" s="221">
        <v>-4.37</v>
      </c>
      <c r="BB222" s="221">
        <v>-4</v>
      </c>
      <c r="DO222" s="227"/>
      <c r="DW222" s="227"/>
      <c r="EG222" s="227"/>
      <c r="ET222" s="227"/>
    </row>
    <row r="223" spans="1:150" s="221" customFormat="1">
      <c r="A223" s="221" t="str">
        <f t="shared" si="13"/>
        <v>LU0471298348</v>
      </c>
      <c r="B223" s="221" t="s">
        <v>10920</v>
      </c>
      <c r="C223" s="221">
        <v>2.76</v>
      </c>
      <c r="D223" s="221">
        <v>2.77</v>
      </c>
      <c r="E223" s="221">
        <v>-3.29</v>
      </c>
      <c r="F223" s="221">
        <v>-2.2799999999999998</v>
      </c>
      <c r="G223" s="221">
        <v>-9.0399999999999991</v>
      </c>
      <c r="H223" s="226">
        <v>-2.54</v>
      </c>
      <c r="I223" s="221">
        <v>-3.11</v>
      </c>
      <c r="J223" s="221">
        <v>0.72</v>
      </c>
      <c r="K223" s="221">
        <v>15.83</v>
      </c>
      <c r="L223" s="221">
        <v>-0.02</v>
      </c>
      <c r="M223" s="221">
        <v>166.1</v>
      </c>
      <c r="N223" s="221">
        <v>-31.53</v>
      </c>
      <c r="P223" s="221">
        <v>1.78</v>
      </c>
      <c r="R223" s="221" t="s">
        <v>3738</v>
      </c>
      <c r="S223" s="221">
        <v>97.41</v>
      </c>
      <c r="T223" s="221">
        <v>45.02</v>
      </c>
      <c r="U223" s="221">
        <v>1</v>
      </c>
      <c r="V223" s="221">
        <v>-18.05</v>
      </c>
      <c r="W223" s="221">
        <v>7.1</v>
      </c>
      <c r="X223" s="221">
        <v>14.66</v>
      </c>
      <c r="Y223" s="226">
        <v>-21.09</v>
      </c>
      <c r="Z223" s="226">
        <v>10.79</v>
      </c>
      <c r="AA223" s="226">
        <v>25.84</v>
      </c>
      <c r="AB223" s="226">
        <v>-1.86</v>
      </c>
      <c r="AC223" s="226">
        <v>-29.56</v>
      </c>
      <c r="AD223" s="226">
        <v>-6.15</v>
      </c>
      <c r="AE223" s="226" t="s">
        <v>11395</v>
      </c>
      <c r="AF223" s="117">
        <v>40218</v>
      </c>
      <c r="AG223" s="226">
        <v>52.16</v>
      </c>
      <c r="AH223" s="226">
        <v>37.42</v>
      </c>
      <c r="AI223" s="226">
        <v>37.97</v>
      </c>
      <c r="AJ223" s="226">
        <v>102.16</v>
      </c>
      <c r="AK223" s="227"/>
      <c r="AM223" s="226"/>
      <c r="AN223" s="221" t="str">
        <f t="shared" si="11"/>
        <v>LU0326422689</v>
      </c>
      <c r="AO223" s="221" t="s">
        <v>6621</v>
      </c>
      <c r="AP223" s="226"/>
      <c r="AQ223" s="226">
        <v>7.28</v>
      </c>
      <c r="AR223" s="227">
        <v>45783</v>
      </c>
      <c r="AS223" s="221" t="s">
        <v>5282</v>
      </c>
      <c r="AX223" s="221" t="str">
        <f t="shared" si="12"/>
        <v>LU0385154629</v>
      </c>
      <c r="AY223" s="221" t="s">
        <v>10921</v>
      </c>
      <c r="AZ223" s="221" t="s">
        <v>3729</v>
      </c>
      <c r="BA223" s="221">
        <v>-3.94</v>
      </c>
      <c r="BB223" s="221">
        <v>-4.08</v>
      </c>
      <c r="DO223" s="227"/>
      <c r="DW223" s="227"/>
      <c r="EG223" s="227"/>
      <c r="ET223" s="227"/>
    </row>
    <row r="224" spans="1:150" s="221" customFormat="1">
      <c r="A224" s="221" t="str">
        <f t="shared" si="13"/>
        <v>LU0471298777</v>
      </c>
      <c r="B224" s="221" t="s">
        <v>7117</v>
      </c>
      <c r="C224" s="221">
        <v>-0.84</v>
      </c>
      <c r="D224" s="221">
        <v>3.52</v>
      </c>
      <c r="E224" s="221">
        <v>-5.44</v>
      </c>
      <c r="F224" s="221">
        <v>-2.84</v>
      </c>
      <c r="G224" s="221">
        <v>-8.2200000000000006</v>
      </c>
      <c r="H224" s="226">
        <v>-0.7</v>
      </c>
      <c r="I224" s="221">
        <v>-1.74</v>
      </c>
      <c r="J224" s="221">
        <v>0.69</v>
      </c>
      <c r="K224" s="221">
        <v>15.2</v>
      </c>
      <c r="L224" s="221">
        <v>-0.02</v>
      </c>
      <c r="M224" s="221">
        <v>166.1</v>
      </c>
      <c r="N224" s="221">
        <v>-29.32</v>
      </c>
      <c r="P224" s="221">
        <v>1.81</v>
      </c>
      <c r="R224" s="221" t="s">
        <v>3734</v>
      </c>
      <c r="S224" s="221">
        <v>95.44</v>
      </c>
      <c r="T224" s="221">
        <v>43.36</v>
      </c>
      <c r="U224" s="221">
        <v>1</v>
      </c>
      <c r="V224" s="221">
        <v>-13.97</v>
      </c>
      <c r="W224" s="221">
        <v>9.26</v>
      </c>
      <c r="X224" s="221">
        <v>10.55</v>
      </c>
      <c r="Y224" s="226">
        <v>-17.36</v>
      </c>
      <c r="Z224" s="226">
        <v>17</v>
      </c>
      <c r="AA224" s="226">
        <v>18.260000000000002</v>
      </c>
      <c r="AB224" s="226">
        <v>4.4000000000000004</v>
      </c>
      <c r="AC224" s="226">
        <v>-22.66</v>
      </c>
      <c r="AD224" s="226">
        <v>-7</v>
      </c>
      <c r="AE224" s="226" t="s">
        <v>11395</v>
      </c>
      <c r="AF224" s="117">
        <v>40218</v>
      </c>
      <c r="AG224" s="226">
        <v>39.380000000000003</v>
      </c>
      <c r="AH224" s="226">
        <v>35.86</v>
      </c>
      <c r="AI224" s="226">
        <v>41.8</v>
      </c>
      <c r="AJ224" s="226">
        <v>93.71</v>
      </c>
      <c r="AK224" s="227"/>
      <c r="AM224" s="226"/>
      <c r="AN224" s="221" t="str">
        <f t="shared" si="11"/>
        <v>LU0368265764</v>
      </c>
      <c r="AO224" s="221" t="s">
        <v>6548</v>
      </c>
      <c r="AP224" s="226"/>
      <c r="AQ224" s="226">
        <v>8.8800000000000008</v>
      </c>
      <c r="AR224" s="227">
        <v>45783</v>
      </c>
      <c r="AS224" s="221" t="s">
        <v>590</v>
      </c>
      <c r="AX224" s="221" t="str">
        <f t="shared" si="12"/>
        <v>LU1830001282</v>
      </c>
      <c r="AY224" s="221" t="s">
        <v>12544</v>
      </c>
      <c r="AZ224" s="221" t="s">
        <v>10088</v>
      </c>
      <c r="DO224" s="227"/>
      <c r="DW224" s="227"/>
      <c r="EG224" s="227"/>
      <c r="ET224" s="227"/>
    </row>
    <row r="225" spans="1:150" s="221" customFormat="1">
      <c r="A225" s="221" t="str">
        <f t="shared" si="13"/>
        <v>LU0385154629</v>
      </c>
      <c r="B225" s="221" t="s">
        <v>10921</v>
      </c>
      <c r="C225" s="221">
        <v>-5.33</v>
      </c>
      <c r="D225" s="221">
        <v>-0.1</v>
      </c>
      <c r="E225" s="221">
        <v>-7.36</v>
      </c>
      <c r="F225" s="221">
        <v>-5.08</v>
      </c>
      <c r="G225" s="221">
        <v>-8.61</v>
      </c>
      <c r="H225" s="226">
        <v>-1.31</v>
      </c>
      <c r="I225" s="221">
        <v>-1.01</v>
      </c>
      <c r="J225" s="221">
        <v>0.53</v>
      </c>
      <c r="K225" s="221">
        <v>11.81</v>
      </c>
      <c r="L225" s="221">
        <v>-0.02</v>
      </c>
      <c r="M225" s="221">
        <v>166.1</v>
      </c>
      <c r="N225" s="221">
        <v>-27.72</v>
      </c>
      <c r="P225" s="221">
        <v>1.82</v>
      </c>
      <c r="Q225" s="221" t="s">
        <v>11348</v>
      </c>
      <c r="R225" s="221" t="s">
        <v>3729</v>
      </c>
      <c r="S225" s="221">
        <v>80.41</v>
      </c>
      <c r="T225" s="221">
        <v>23.39</v>
      </c>
      <c r="U225" s="221">
        <v>1</v>
      </c>
      <c r="V225" s="221">
        <v>-7.97</v>
      </c>
      <c r="W225" s="221">
        <v>11.17</v>
      </c>
      <c r="X225" s="221">
        <v>3.01</v>
      </c>
      <c r="Y225" s="226">
        <v>-14.79</v>
      </c>
      <c r="Z225" s="226">
        <v>16.47</v>
      </c>
      <c r="AA225" s="226">
        <v>17.55</v>
      </c>
      <c r="AB225" s="226">
        <v>6.85</v>
      </c>
      <c r="AC225" s="226">
        <v>-22.32</v>
      </c>
      <c r="AD225" s="226">
        <v>-6.7</v>
      </c>
      <c r="AE225" s="226" t="s">
        <v>11395</v>
      </c>
      <c r="AF225" s="117">
        <v>40218</v>
      </c>
      <c r="AG225" s="226">
        <v>11.83</v>
      </c>
      <c r="AH225" s="226">
        <v>23.08</v>
      </c>
      <c r="AI225" s="226">
        <v>37.5</v>
      </c>
      <c r="AJ225" s="226">
        <v>76.349999999999994</v>
      </c>
      <c r="AK225" s="227"/>
      <c r="AM225" s="226"/>
      <c r="AN225" s="221" t="str">
        <f t="shared" si="11"/>
        <v>LU0055631609</v>
      </c>
      <c r="AO225" s="221" t="s">
        <v>6622</v>
      </c>
      <c r="AP225" s="226"/>
      <c r="AQ225" s="226">
        <v>56.12</v>
      </c>
      <c r="AR225" s="227">
        <v>45783</v>
      </c>
      <c r="AS225" s="221" t="s">
        <v>591</v>
      </c>
      <c r="AX225" s="221" t="str">
        <f t="shared" si="12"/>
        <v>LU0171305526</v>
      </c>
      <c r="AY225" s="221" t="s">
        <v>10922</v>
      </c>
      <c r="AZ225" s="221" t="s">
        <v>5279</v>
      </c>
      <c r="BA225" s="221">
        <v>-21.58</v>
      </c>
      <c r="BB225" s="221">
        <v>8.14</v>
      </c>
      <c r="BC225" s="221">
        <v>-16.88</v>
      </c>
      <c r="DO225" s="227"/>
      <c r="DW225" s="227"/>
      <c r="EG225" s="227"/>
      <c r="ET225" s="227"/>
    </row>
    <row r="226" spans="1:150" s="221" customFormat="1">
      <c r="A226" s="221" t="str">
        <f t="shared" si="13"/>
        <v>LU1830001282</v>
      </c>
      <c r="B226" s="221" t="s">
        <v>12544</v>
      </c>
      <c r="C226" s="221">
        <v>0.32</v>
      </c>
      <c r="D226" s="221">
        <v>-0.94</v>
      </c>
      <c r="E226" s="221">
        <v>0.78</v>
      </c>
      <c r="F226" s="221">
        <v>3.05</v>
      </c>
      <c r="G226" s="221">
        <v>0.1</v>
      </c>
      <c r="H226" s="226">
        <v>-1</v>
      </c>
      <c r="J226" s="221">
        <v>1</v>
      </c>
      <c r="K226" s="221">
        <v>5.86</v>
      </c>
      <c r="L226" s="221">
        <v>0</v>
      </c>
      <c r="M226" s="221">
        <v>1197.9000000000001</v>
      </c>
      <c r="N226" s="221">
        <v>-8.14</v>
      </c>
      <c r="O226" s="221">
        <v>4.1100000000000003</v>
      </c>
      <c r="P226" s="221">
        <v>1.02</v>
      </c>
      <c r="R226" s="221" t="s">
        <v>10088</v>
      </c>
      <c r="S226" s="221">
        <v>97.54</v>
      </c>
      <c r="T226" s="221">
        <v>103.44</v>
      </c>
      <c r="U226" s="221">
        <v>12</v>
      </c>
      <c r="Y226" s="226"/>
      <c r="Z226" s="226">
        <v>7.78</v>
      </c>
      <c r="AA226" s="226">
        <v>6.05</v>
      </c>
      <c r="AB226" s="226">
        <v>-1.6</v>
      </c>
      <c r="AC226" s="226">
        <v>-14.05</v>
      </c>
      <c r="AD226" s="226">
        <v>5.05</v>
      </c>
      <c r="AE226" s="226" t="s">
        <v>11396</v>
      </c>
      <c r="AF226" s="117">
        <v>43271</v>
      </c>
      <c r="AG226" s="226">
        <v>37.700000000000003</v>
      </c>
      <c r="AH226" s="226">
        <v>99.05</v>
      </c>
      <c r="AI226" s="226">
        <v>-76.5</v>
      </c>
      <c r="AJ226" s="226">
        <v>94.78</v>
      </c>
      <c r="AK226" s="227"/>
      <c r="AM226" s="226"/>
      <c r="AN226" s="221" t="str">
        <f t="shared" si="11"/>
        <v>LU1023059063</v>
      </c>
      <c r="AO226" s="221" t="s">
        <v>6623</v>
      </c>
      <c r="AP226" s="226"/>
      <c r="AQ226" s="226">
        <v>21.1</v>
      </c>
      <c r="AR226" s="227">
        <v>45783</v>
      </c>
      <c r="AS226" s="221" t="s">
        <v>1473</v>
      </c>
      <c r="AX226" s="221" t="str">
        <f t="shared" si="12"/>
        <v>LU1023058768</v>
      </c>
      <c r="AY226" s="221" t="s">
        <v>10923</v>
      </c>
      <c r="AZ226" s="221" t="s">
        <v>5290</v>
      </c>
      <c r="DO226" s="227"/>
      <c r="DW226" s="227"/>
      <c r="EG226" s="227"/>
      <c r="ET226" s="227"/>
    </row>
    <row r="227" spans="1:150" s="221" customFormat="1">
      <c r="A227" s="221" t="str">
        <f t="shared" si="13"/>
        <v>LU0171305526</v>
      </c>
      <c r="B227" s="221" t="s">
        <v>10922</v>
      </c>
      <c r="C227" s="221">
        <v>37.15</v>
      </c>
      <c r="D227" s="221">
        <v>11.19</v>
      </c>
      <c r="E227" s="221">
        <v>24.52</v>
      </c>
      <c r="F227" s="221">
        <v>45.49</v>
      </c>
      <c r="G227" s="221">
        <v>11.97</v>
      </c>
      <c r="H227" s="226">
        <v>5.48</v>
      </c>
      <c r="I227" s="221">
        <v>7.77</v>
      </c>
      <c r="J227" s="221">
        <v>0.99</v>
      </c>
      <c r="K227" s="221">
        <v>27.66</v>
      </c>
      <c r="L227" s="221">
        <v>0.27</v>
      </c>
      <c r="M227" s="221">
        <v>6616.9</v>
      </c>
      <c r="N227" s="221">
        <v>-30.35</v>
      </c>
      <c r="P227" s="221">
        <v>2.08</v>
      </c>
      <c r="Q227" s="221" t="s">
        <v>11348</v>
      </c>
      <c r="R227" s="221" t="s">
        <v>5279</v>
      </c>
      <c r="S227" s="221">
        <v>100.27</v>
      </c>
      <c r="T227" s="221">
        <v>107.11</v>
      </c>
      <c r="U227" s="221">
        <v>12</v>
      </c>
      <c r="V227" s="221">
        <v>-16.32</v>
      </c>
      <c r="W227" s="221">
        <v>53.93</v>
      </c>
      <c r="X227" s="221">
        <v>-4.88</v>
      </c>
      <c r="Y227" s="226">
        <v>-16.079999999999998</v>
      </c>
      <c r="Z227" s="226">
        <v>32.78</v>
      </c>
      <c r="AA227" s="226">
        <v>25.81</v>
      </c>
      <c r="AB227" s="226">
        <v>-8.32</v>
      </c>
      <c r="AC227" s="226">
        <v>-17.78</v>
      </c>
      <c r="AD227" s="226">
        <v>4.6900000000000004</v>
      </c>
      <c r="AE227" s="226" t="s">
        <v>11397</v>
      </c>
      <c r="AF227" s="117">
        <v>36986</v>
      </c>
      <c r="AG227" s="226">
        <v>115.61</v>
      </c>
      <c r="AH227" s="226">
        <v>93.54</v>
      </c>
      <c r="AI227" s="226">
        <v>101.77</v>
      </c>
      <c r="AJ227" s="226">
        <v>104.08</v>
      </c>
      <c r="AK227" s="227"/>
      <c r="AM227" s="226"/>
      <c r="AN227" s="221" t="str">
        <f t="shared" si="11"/>
        <v>LU1057294990</v>
      </c>
      <c r="AO227" s="221" t="s">
        <v>6549</v>
      </c>
      <c r="AP227" s="226"/>
      <c r="AQ227" s="226">
        <v>21.55</v>
      </c>
      <c r="AR227" s="227">
        <v>45783</v>
      </c>
      <c r="AS227" s="221" t="s">
        <v>1378</v>
      </c>
      <c r="AX227" s="221" t="str">
        <f t="shared" si="12"/>
        <v>LU0326422689</v>
      </c>
      <c r="AY227" s="221" t="s">
        <v>10924</v>
      </c>
      <c r="AZ227" s="221" t="s">
        <v>5282</v>
      </c>
      <c r="BA227" s="221">
        <v>-21.25</v>
      </c>
      <c r="BB227" s="221">
        <v>8.9499999999999993</v>
      </c>
      <c r="BC227" s="221">
        <v>-20.53</v>
      </c>
      <c r="DO227" s="227"/>
      <c r="DW227" s="227"/>
      <c r="EG227" s="227"/>
      <c r="ET227" s="227"/>
    </row>
    <row r="228" spans="1:150" s="221" customFormat="1">
      <c r="A228" s="221" t="str">
        <f t="shared" si="13"/>
        <v>LU1023058768</v>
      </c>
      <c r="B228" s="221" t="s">
        <v>10923</v>
      </c>
      <c r="C228" s="221">
        <v>41.85</v>
      </c>
      <c r="D228" s="221">
        <v>17.670000000000002</v>
      </c>
      <c r="E228" s="221">
        <v>21.34</v>
      </c>
      <c r="F228" s="221">
        <v>38.56</v>
      </c>
      <c r="G228" s="221">
        <v>5.29</v>
      </c>
      <c r="H228" s="226">
        <v>2.95</v>
      </c>
      <c r="I228" s="221">
        <v>3.4</v>
      </c>
      <c r="J228" s="221">
        <v>1.1499999999999999</v>
      </c>
      <c r="K228" s="221">
        <v>32.39</v>
      </c>
      <c r="L228" s="221">
        <v>0.01</v>
      </c>
      <c r="M228" s="221">
        <v>6616.9</v>
      </c>
      <c r="N228" s="221">
        <v>-37.58</v>
      </c>
      <c r="P228" s="221">
        <v>2.0099999999999998</v>
      </c>
      <c r="R228" s="221" t="s">
        <v>5290</v>
      </c>
      <c r="S228" s="221">
        <v>116.78</v>
      </c>
      <c r="T228" s="221">
        <v>126.91</v>
      </c>
      <c r="U228" s="221">
        <v>12</v>
      </c>
      <c r="V228" s="221">
        <v>-25.87</v>
      </c>
      <c r="W228" s="221">
        <v>51.63</v>
      </c>
      <c r="X228" s="221">
        <v>2.37</v>
      </c>
      <c r="Y228" s="226">
        <v>-25.2</v>
      </c>
      <c r="Z228" s="226">
        <v>31.22</v>
      </c>
      <c r="AA228" s="226">
        <v>32.93</v>
      </c>
      <c r="AB228" s="226">
        <v>-15.41</v>
      </c>
      <c r="AC228" s="226">
        <v>-26.08</v>
      </c>
      <c r="AD228" s="226">
        <v>1.93</v>
      </c>
      <c r="AE228" s="226" t="s">
        <v>11397</v>
      </c>
      <c r="AF228" s="117">
        <v>41696</v>
      </c>
      <c r="AG228" s="226">
        <v>120.48</v>
      </c>
      <c r="AH228" s="226">
        <v>131.58000000000001</v>
      </c>
      <c r="AI228" s="226">
        <v>132.07</v>
      </c>
      <c r="AJ228" s="226">
        <v>111.77</v>
      </c>
      <c r="AK228" s="227"/>
      <c r="AM228" s="226"/>
      <c r="AN228" s="221" t="str">
        <f t="shared" si="11"/>
        <v>LU0122379950</v>
      </c>
      <c r="AO228" s="221" t="s">
        <v>6624</v>
      </c>
      <c r="AP228" s="226"/>
      <c r="AQ228" s="226">
        <v>66.72</v>
      </c>
      <c r="AR228" s="227">
        <v>45783</v>
      </c>
      <c r="AS228" s="221" t="s">
        <v>1377</v>
      </c>
      <c r="AX228" s="221" t="str">
        <f t="shared" si="12"/>
        <v>LU0368265764</v>
      </c>
      <c r="AY228" s="221" t="s">
        <v>6548</v>
      </c>
      <c r="AZ228" s="221" t="s">
        <v>590</v>
      </c>
      <c r="BA228" s="221">
        <v>-21.97</v>
      </c>
      <c r="BB228" s="221">
        <v>7.48</v>
      </c>
      <c r="BC228" s="221">
        <v>-17.96</v>
      </c>
      <c r="DO228" s="227"/>
      <c r="EG228" s="227"/>
    </row>
    <row r="229" spans="1:150" s="221" customFormat="1">
      <c r="A229" s="221" t="str">
        <f t="shared" si="13"/>
        <v>LU0326422689</v>
      </c>
      <c r="B229" s="221" t="s">
        <v>10924</v>
      </c>
      <c r="C229" s="221">
        <v>48.66</v>
      </c>
      <c r="D229" s="221">
        <v>14.2</v>
      </c>
      <c r="E229" s="221">
        <v>30.41</v>
      </c>
      <c r="F229" s="221">
        <v>49.83</v>
      </c>
      <c r="G229" s="221">
        <v>10.9</v>
      </c>
      <c r="H229" s="226">
        <v>3.74</v>
      </c>
      <c r="I229" s="221">
        <v>4.83</v>
      </c>
      <c r="J229" s="221">
        <v>1.1599999999999999</v>
      </c>
      <c r="K229" s="221">
        <v>32.61</v>
      </c>
      <c r="L229" s="221">
        <v>0.2</v>
      </c>
      <c r="M229" s="221">
        <v>6616.9</v>
      </c>
      <c r="N229" s="221">
        <v>-36.08</v>
      </c>
      <c r="P229" s="221">
        <v>2.0099999999999998</v>
      </c>
      <c r="R229" s="221" t="s">
        <v>5282</v>
      </c>
      <c r="S229" s="221">
        <v>114.07</v>
      </c>
      <c r="T229" s="221">
        <v>147.18</v>
      </c>
      <c r="U229" s="221">
        <v>12</v>
      </c>
      <c r="V229" s="221">
        <v>-26.63</v>
      </c>
      <c r="W229" s="221">
        <v>45.46</v>
      </c>
      <c r="X229" s="221">
        <v>5.75</v>
      </c>
      <c r="Y229" s="226">
        <v>-22.48</v>
      </c>
      <c r="Z229" s="226">
        <v>26.08</v>
      </c>
      <c r="AA229" s="226">
        <v>34.08</v>
      </c>
      <c r="AB229" s="226">
        <v>-16.59</v>
      </c>
      <c r="AC229" s="226">
        <v>-25.61</v>
      </c>
      <c r="AD229" s="226">
        <v>4.5599999999999996</v>
      </c>
      <c r="AE229" s="226" t="s">
        <v>11397</v>
      </c>
      <c r="AF229" s="117">
        <v>39416</v>
      </c>
      <c r="AG229" s="226">
        <v>146.30000000000001</v>
      </c>
      <c r="AH229" s="226">
        <v>132.88</v>
      </c>
      <c r="AI229" s="226">
        <v>134.47999999999999</v>
      </c>
      <c r="AJ229" s="226">
        <v>111.09</v>
      </c>
      <c r="AK229" s="227"/>
      <c r="AM229" s="226"/>
      <c r="AN229" s="221" t="str">
        <f t="shared" si="11"/>
        <v>LU0171310443</v>
      </c>
      <c r="AO229" s="221" t="s">
        <v>6625</v>
      </c>
      <c r="AP229" s="226"/>
      <c r="AQ229" s="226">
        <v>76.17</v>
      </c>
      <c r="AR229" s="227">
        <v>45783</v>
      </c>
      <c r="AS229" s="221" t="s">
        <v>3719</v>
      </c>
      <c r="AX229" s="221" t="str">
        <f t="shared" si="12"/>
        <v>LU0055631609</v>
      </c>
      <c r="AY229" s="221" t="s">
        <v>10925</v>
      </c>
      <c r="AZ229" s="221" t="s">
        <v>591</v>
      </c>
      <c r="BA229" s="221">
        <v>-21.49</v>
      </c>
      <c r="BB229" s="221">
        <v>7.49</v>
      </c>
      <c r="BC229" s="221">
        <v>-17.02</v>
      </c>
      <c r="DO229" s="227"/>
      <c r="EG229" s="227"/>
    </row>
    <row r="230" spans="1:150" s="221" customFormat="1">
      <c r="A230" s="221" t="str">
        <f t="shared" si="13"/>
        <v>LU0368265764</v>
      </c>
      <c r="B230" s="221" t="s">
        <v>6548</v>
      </c>
      <c r="C230" s="221">
        <v>43.69</v>
      </c>
      <c r="D230" s="221">
        <v>15.18</v>
      </c>
      <c r="E230" s="221">
        <v>27.59</v>
      </c>
      <c r="F230" s="221">
        <v>48.99</v>
      </c>
      <c r="G230" s="221">
        <v>12.18</v>
      </c>
      <c r="H230" s="226">
        <v>5.92</v>
      </c>
      <c r="I230" s="221">
        <v>6.57</v>
      </c>
      <c r="J230" s="221">
        <v>1.0900000000000001</v>
      </c>
      <c r="K230" s="221">
        <v>30.42</v>
      </c>
      <c r="L230" s="221">
        <v>0.24</v>
      </c>
      <c r="M230" s="221">
        <v>6616.9</v>
      </c>
      <c r="N230" s="221">
        <v>-32.619999999999997</v>
      </c>
      <c r="P230" s="221">
        <v>2.09</v>
      </c>
      <c r="R230" s="221" t="s">
        <v>590</v>
      </c>
      <c r="S230" s="221">
        <v>108.9</v>
      </c>
      <c r="T230" s="221">
        <v>130.94999999999999</v>
      </c>
      <c r="U230" s="221">
        <v>12</v>
      </c>
      <c r="V230" s="221">
        <v>-22.15</v>
      </c>
      <c r="W230" s="221">
        <v>47.89</v>
      </c>
      <c r="X230" s="221">
        <v>1.71</v>
      </c>
      <c r="Y230" s="226">
        <v>-18.73</v>
      </c>
      <c r="Z230" s="226">
        <v>33.64</v>
      </c>
      <c r="AA230" s="226">
        <v>26.72</v>
      </c>
      <c r="AB230" s="226">
        <v>-11.16</v>
      </c>
      <c r="AC230" s="226">
        <v>-18.07</v>
      </c>
      <c r="AD230" s="226">
        <v>3.74</v>
      </c>
      <c r="AE230" s="226" t="s">
        <v>11397</v>
      </c>
      <c r="AF230" s="117">
        <v>39637</v>
      </c>
      <c r="AG230" s="226">
        <v>131.32</v>
      </c>
      <c r="AH230" s="226">
        <v>116.62</v>
      </c>
      <c r="AI230" s="226">
        <v>119.52</v>
      </c>
      <c r="AJ230" s="226">
        <v>107.68</v>
      </c>
      <c r="AK230" s="227"/>
      <c r="AM230" s="226"/>
      <c r="AN230" s="221" t="str">
        <f t="shared" si="11"/>
        <v>LU0171311680</v>
      </c>
      <c r="AO230" s="221" t="s">
        <v>6626</v>
      </c>
      <c r="AP230" s="226"/>
      <c r="AQ230" s="226">
        <v>64.599999999999994</v>
      </c>
      <c r="AR230" s="227">
        <v>45783</v>
      </c>
      <c r="AS230" s="221" t="s">
        <v>3717</v>
      </c>
      <c r="AX230" s="221" t="str">
        <f t="shared" si="12"/>
        <v>LU1023059063</v>
      </c>
      <c r="AY230" s="221" t="s">
        <v>10926</v>
      </c>
      <c r="AZ230" s="221" t="s">
        <v>1473</v>
      </c>
      <c r="DO230" s="227"/>
      <c r="DW230" s="227"/>
      <c r="EG230" s="227"/>
      <c r="ET230" s="227"/>
    </row>
    <row r="231" spans="1:150" s="221" customFormat="1">
      <c r="A231" s="221" t="str">
        <f t="shared" si="13"/>
        <v>LU0055631609</v>
      </c>
      <c r="B231" s="221" t="s">
        <v>10925</v>
      </c>
      <c r="C231" s="221">
        <v>36.99</v>
      </c>
      <c r="D231" s="221">
        <v>11.11</v>
      </c>
      <c r="E231" s="221">
        <v>24.86</v>
      </c>
      <c r="F231" s="221">
        <v>45.54</v>
      </c>
      <c r="G231" s="221">
        <v>12.03</v>
      </c>
      <c r="H231" s="226">
        <v>5.46</v>
      </c>
      <c r="I231" s="221">
        <v>7.79</v>
      </c>
      <c r="J231" s="221">
        <v>0.99</v>
      </c>
      <c r="K231" s="221">
        <v>27.53</v>
      </c>
      <c r="L231" s="221">
        <v>0.27</v>
      </c>
      <c r="M231" s="221">
        <v>6616.9</v>
      </c>
      <c r="N231" s="221">
        <v>-30.59</v>
      </c>
      <c r="P231" s="221">
        <v>2.08</v>
      </c>
      <c r="Q231" s="221" t="s">
        <v>11348</v>
      </c>
      <c r="R231" s="221" t="s">
        <v>591</v>
      </c>
      <c r="S231" s="221">
        <v>99.55</v>
      </c>
      <c r="T231" s="221">
        <v>105.59</v>
      </c>
      <c r="U231" s="221">
        <v>12</v>
      </c>
      <c r="V231" s="221">
        <v>-16.37</v>
      </c>
      <c r="W231" s="221">
        <v>53.69</v>
      </c>
      <c r="X231" s="221">
        <v>-5.0199999999999996</v>
      </c>
      <c r="Y231" s="226">
        <v>-15.94</v>
      </c>
      <c r="Z231" s="226">
        <v>32.74</v>
      </c>
      <c r="AA231" s="226">
        <v>26.19</v>
      </c>
      <c r="AB231" s="226">
        <v>-8.8000000000000007</v>
      </c>
      <c r="AC231" s="226">
        <v>-17.43</v>
      </c>
      <c r="AD231" s="226">
        <v>4.71</v>
      </c>
      <c r="AE231" s="226" t="s">
        <v>11397</v>
      </c>
      <c r="AF231" s="117">
        <v>34698</v>
      </c>
      <c r="AG231" s="226">
        <v>114.65</v>
      </c>
      <c r="AH231" s="226">
        <v>92.92</v>
      </c>
      <c r="AI231" s="226">
        <v>100.61</v>
      </c>
      <c r="AJ231" s="226">
        <v>103.77</v>
      </c>
      <c r="AK231" s="227"/>
      <c r="AM231" s="226"/>
      <c r="AN231" s="221" t="str">
        <f t="shared" si="11"/>
        <v>LU2250418659</v>
      </c>
      <c r="AO231" s="221" t="s">
        <v>10361</v>
      </c>
      <c r="AP231" s="226"/>
      <c r="AQ231" s="226">
        <v>11.71</v>
      </c>
      <c r="AR231" s="227">
        <v>45783</v>
      </c>
      <c r="AS231" s="221" t="s">
        <v>10128</v>
      </c>
      <c r="AX231" s="221" t="str">
        <f t="shared" si="12"/>
        <v>LU1057294990</v>
      </c>
      <c r="AY231" s="221" t="s">
        <v>6549</v>
      </c>
      <c r="AZ231" s="221" t="s">
        <v>1378</v>
      </c>
      <c r="DO231" s="227"/>
      <c r="DW231" s="227"/>
      <c r="EG231" s="227"/>
      <c r="ET231" s="227"/>
    </row>
    <row r="232" spans="1:150" s="221" customFormat="1">
      <c r="A232" s="221" t="str">
        <f t="shared" si="13"/>
        <v>LU1023059063</v>
      </c>
      <c r="B232" s="221" t="s">
        <v>10926</v>
      </c>
      <c r="C232" s="221">
        <v>-1.37</v>
      </c>
      <c r="D232" s="221">
        <v>2.19</v>
      </c>
      <c r="E232" s="221">
        <v>-11.01</v>
      </c>
      <c r="F232" s="221">
        <v>-10.72</v>
      </c>
      <c r="G232" s="221">
        <v>-3.94</v>
      </c>
      <c r="H232" s="226">
        <v>2.0299999999999998</v>
      </c>
      <c r="I232" s="221">
        <v>3.02</v>
      </c>
      <c r="J232" s="221">
        <v>1.17</v>
      </c>
      <c r="K232" s="221">
        <v>15.31</v>
      </c>
      <c r="L232" s="221">
        <v>-0.01</v>
      </c>
      <c r="M232" s="221">
        <v>17337</v>
      </c>
      <c r="N232" s="221">
        <v>-18.43</v>
      </c>
      <c r="P232" s="221">
        <v>1.73</v>
      </c>
      <c r="R232" s="221" t="s">
        <v>1473</v>
      </c>
      <c r="S232" s="221">
        <v>139.27000000000001</v>
      </c>
      <c r="T232" s="221">
        <v>114.88</v>
      </c>
      <c r="U232" s="221">
        <v>12</v>
      </c>
      <c r="V232" s="221">
        <v>1.37</v>
      </c>
      <c r="W232" s="221">
        <v>-5.99</v>
      </c>
      <c r="X232" s="221">
        <v>22.2</v>
      </c>
      <c r="Y232" s="226">
        <v>-4.4400000000000004</v>
      </c>
      <c r="Z232" s="226">
        <v>21.13</v>
      </c>
      <c r="AA232" s="226">
        <v>20.18</v>
      </c>
      <c r="AB232" s="226">
        <v>9.08</v>
      </c>
      <c r="AC232" s="226">
        <v>-13.3</v>
      </c>
      <c r="AD232" s="226">
        <v>-1.0900000000000001</v>
      </c>
      <c r="AE232" s="226" t="s">
        <v>11349</v>
      </c>
      <c r="AF232" s="117">
        <v>41696</v>
      </c>
      <c r="AG232" s="226">
        <v>141.12</v>
      </c>
      <c r="AH232" s="226">
        <v>158.63</v>
      </c>
      <c r="AI232" s="226">
        <v>176.91</v>
      </c>
      <c r="AJ232" s="226">
        <v>125.72</v>
      </c>
      <c r="AK232" s="227"/>
      <c r="AM232" s="226"/>
      <c r="AN232" s="221" t="str">
        <f t="shared" si="11"/>
        <v>LU1852331112</v>
      </c>
      <c r="AO232" s="221" t="s">
        <v>6550</v>
      </c>
      <c r="AP232" s="226"/>
      <c r="AQ232" s="226">
        <v>22.23</v>
      </c>
      <c r="AR232" s="227">
        <v>45783</v>
      </c>
      <c r="AS232" s="221" t="s">
        <v>4946</v>
      </c>
      <c r="AX232" s="221" t="str">
        <f t="shared" si="12"/>
        <v>LU0122379950</v>
      </c>
      <c r="AY232" s="221" t="s">
        <v>10927</v>
      </c>
      <c r="AZ232" s="221" t="s">
        <v>1377</v>
      </c>
      <c r="BA232" s="221">
        <v>-2.79</v>
      </c>
      <c r="BB232" s="221">
        <v>-4.01</v>
      </c>
      <c r="BC232" s="221">
        <v>-2.86</v>
      </c>
      <c r="DO232" s="227"/>
      <c r="DW232" s="227"/>
      <c r="EG232" s="227"/>
      <c r="ET232" s="227"/>
    </row>
    <row r="233" spans="1:150" s="221" customFormat="1">
      <c r="A233" s="221" t="str">
        <f t="shared" si="13"/>
        <v>LU1057294990</v>
      </c>
      <c r="B233" s="221" t="s">
        <v>6549</v>
      </c>
      <c r="C233" s="221">
        <v>-0.37</v>
      </c>
      <c r="D233" s="221">
        <v>-0.28000000000000003</v>
      </c>
      <c r="E233" s="221">
        <v>-6.75</v>
      </c>
      <c r="F233" s="221">
        <v>-4.8099999999999996</v>
      </c>
      <c r="G233" s="221">
        <v>1.43</v>
      </c>
      <c r="H233" s="226">
        <v>4.12</v>
      </c>
      <c r="I233" s="221">
        <v>5.46</v>
      </c>
      <c r="J233" s="221">
        <v>1.01</v>
      </c>
      <c r="K233" s="221">
        <v>12.35</v>
      </c>
      <c r="L233" s="221">
        <v>0</v>
      </c>
      <c r="M233" s="221">
        <v>17337</v>
      </c>
      <c r="N233" s="221">
        <v>-13.45</v>
      </c>
      <c r="P233" s="221">
        <v>1.73</v>
      </c>
      <c r="R233" s="221" t="s">
        <v>1378</v>
      </c>
      <c r="S233" s="221">
        <v>106.89</v>
      </c>
      <c r="T233" s="221">
        <v>105.92</v>
      </c>
      <c r="U233" s="221">
        <v>12</v>
      </c>
      <c r="V233" s="221">
        <v>5.04</v>
      </c>
      <c r="W233" s="221">
        <v>-7.99</v>
      </c>
      <c r="X233" s="221">
        <v>21.03</v>
      </c>
      <c r="Y233" s="226">
        <v>3.8</v>
      </c>
      <c r="Z233" s="226">
        <v>23.37</v>
      </c>
      <c r="AA233" s="226">
        <v>12.56</v>
      </c>
      <c r="AB233" s="226">
        <v>14.09</v>
      </c>
      <c r="AC233" s="226">
        <v>-5.81</v>
      </c>
      <c r="AD233" s="226">
        <v>0.23</v>
      </c>
      <c r="AE233" s="226" t="s">
        <v>11349</v>
      </c>
      <c r="AF233" s="117">
        <v>41759</v>
      </c>
      <c r="AG233" s="226">
        <v>131.44999999999999</v>
      </c>
      <c r="AH233" s="226">
        <v>114.7</v>
      </c>
      <c r="AI233" s="226">
        <v>137.97</v>
      </c>
      <c r="AJ233" s="226">
        <v>99.6</v>
      </c>
      <c r="AK233" s="227"/>
      <c r="AM233" s="226"/>
      <c r="AN233" s="221" t="str">
        <f t="shared" si="11"/>
        <v>LU0056508442</v>
      </c>
      <c r="AO233" s="221" t="s">
        <v>6627</v>
      </c>
      <c r="AP233" s="226"/>
      <c r="AQ233" s="226">
        <v>86.46</v>
      </c>
      <c r="AR233" s="227">
        <v>45783</v>
      </c>
      <c r="AS233" s="221" t="s">
        <v>3715</v>
      </c>
      <c r="AX233" s="221" t="str">
        <f t="shared" si="12"/>
        <v>LU0171310443</v>
      </c>
      <c r="AY233" s="221" t="s">
        <v>10928</v>
      </c>
      <c r="AZ233" s="221" t="s">
        <v>3719</v>
      </c>
      <c r="BA233" s="221">
        <v>-3.05</v>
      </c>
      <c r="BB233" s="221">
        <v>-8.09</v>
      </c>
      <c r="BC233" s="221">
        <v>-8.48</v>
      </c>
      <c r="DO233" s="227"/>
      <c r="DW233" s="227"/>
      <c r="EG233" s="227"/>
      <c r="ET233" s="227"/>
    </row>
    <row r="234" spans="1:150" s="221" customFormat="1">
      <c r="A234" s="221" t="str">
        <f t="shared" si="13"/>
        <v>LU0122379950</v>
      </c>
      <c r="B234" s="221" t="s">
        <v>10927</v>
      </c>
      <c r="C234" s="221">
        <v>-4.93</v>
      </c>
      <c r="D234" s="221">
        <v>-3.87</v>
      </c>
      <c r="E234" s="221">
        <v>-8.6999999999999993</v>
      </c>
      <c r="F234" s="221">
        <v>-7.07</v>
      </c>
      <c r="G234" s="221">
        <v>0.83</v>
      </c>
      <c r="H234" s="226">
        <v>3.3</v>
      </c>
      <c r="I234" s="221">
        <v>6.15</v>
      </c>
      <c r="J234" s="221">
        <v>0.26</v>
      </c>
      <c r="K234" s="221">
        <v>10.86</v>
      </c>
      <c r="L234" s="221">
        <v>0</v>
      </c>
      <c r="M234" s="221">
        <v>17337</v>
      </c>
      <c r="N234" s="221">
        <v>-11.24</v>
      </c>
      <c r="P234" s="221">
        <v>1.76</v>
      </c>
      <c r="Q234" s="221" t="s">
        <v>11348</v>
      </c>
      <c r="R234" s="221" t="s">
        <v>1377</v>
      </c>
      <c r="S234" s="221">
        <v>42.84</v>
      </c>
      <c r="T234" s="221">
        <v>43.03</v>
      </c>
      <c r="U234" s="221">
        <v>12</v>
      </c>
      <c r="V234" s="221">
        <v>11.94</v>
      </c>
      <c r="W234" s="221">
        <v>-6.33</v>
      </c>
      <c r="X234" s="221">
        <v>12.65</v>
      </c>
      <c r="Y234" s="226">
        <v>7.07</v>
      </c>
      <c r="Z234" s="226">
        <v>22.69</v>
      </c>
      <c r="AA234" s="226">
        <v>12.04</v>
      </c>
      <c r="AB234" s="226">
        <v>16.48</v>
      </c>
      <c r="AC234" s="226">
        <v>-5.7</v>
      </c>
      <c r="AD234" s="226">
        <v>0.5</v>
      </c>
      <c r="AE234" s="226" t="s">
        <v>11349</v>
      </c>
      <c r="AF234" s="117">
        <v>36987</v>
      </c>
      <c r="AG234" s="226">
        <v>24.96</v>
      </c>
      <c r="AH234" s="226">
        <v>59.87</v>
      </c>
      <c r="AI234" s="226">
        <v>72.14</v>
      </c>
      <c r="AJ234" s="226">
        <v>44.23</v>
      </c>
      <c r="AK234" s="227"/>
      <c r="AM234" s="226"/>
      <c r="AN234" s="221" t="str">
        <f t="shared" si="11"/>
        <v>LU0468326631</v>
      </c>
      <c r="AO234" s="221" t="s">
        <v>9084</v>
      </c>
      <c r="AP234" s="226"/>
      <c r="AQ234" s="226">
        <v>21.96</v>
      </c>
      <c r="AR234" s="227">
        <v>45783</v>
      </c>
      <c r="AS234" s="221" t="s">
        <v>5267</v>
      </c>
      <c r="AX234" s="221" t="str">
        <f t="shared" si="12"/>
        <v>LU0171311680</v>
      </c>
      <c r="AY234" s="221" t="s">
        <v>10929</v>
      </c>
      <c r="AZ234" s="221" t="s">
        <v>3717</v>
      </c>
      <c r="BA234" s="221">
        <v>-3.26</v>
      </c>
      <c r="BB234" s="221">
        <v>-8.4</v>
      </c>
      <c r="BC234" s="221">
        <v>-8.25</v>
      </c>
      <c r="DO234" s="227"/>
      <c r="DW234" s="227"/>
      <c r="EG234" s="227"/>
      <c r="ET234" s="227"/>
    </row>
    <row r="235" spans="1:150" s="221" customFormat="1">
      <c r="A235" s="221" t="str">
        <f t="shared" si="13"/>
        <v>LU0171310443</v>
      </c>
      <c r="B235" s="221" t="s">
        <v>10928</v>
      </c>
      <c r="C235" s="221">
        <v>-13.98</v>
      </c>
      <c r="D235" s="221">
        <v>9.9</v>
      </c>
      <c r="E235" s="221">
        <v>-9.43</v>
      </c>
      <c r="F235" s="221">
        <v>3.04</v>
      </c>
      <c r="G235" s="221">
        <v>11.9</v>
      </c>
      <c r="H235" s="226">
        <v>11.61</v>
      </c>
      <c r="I235" s="221">
        <v>16.399999999999999</v>
      </c>
      <c r="J235" s="221">
        <v>1.1100000000000001</v>
      </c>
      <c r="K235" s="221">
        <v>22.54</v>
      </c>
      <c r="L235" s="221">
        <v>0.23</v>
      </c>
      <c r="M235" s="221">
        <v>14209.6</v>
      </c>
      <c r="N235" s="221">
        <v>-25.67</v>
      </c>
      <c r="P235" s="221">
        <v>1.76</v>
      </c>
      <c r="Q235" s="221" t="s">
        <v>11357</v>
      </c>
      <c r="R235" s="221" t="s">
        <v>3719</v>
      </c>
      <c r="S235" s="221">
        <v>103.9</v>
      </c>
      <c r="T235" s="221">
        <v>121.25</v>
      </c>
      <c r="U235" s="221">
        <v>12</v>
      </c>
      <c r="V235" s="221">
        <v>11.39</v>
      </c>
      <c r="W235" s="221">
        <v>8.08</v>
      </c>
      <c r="X235" s="221">
        <v>40.76</v>
      </c>
      <c r="Y235" s="226">
        <v>1.49</v>
      </c>
      <c r="Z235" s="226">
        <v>41.66</v>
      </c>
      <c r="AA235" s="226">
        <v>81.75</v>
      </c>
      <c r="AB235" s="226">
        <v>10.74</v>
      </c>
      <c r="AC235" s="226">
        <v>-43.6</v>
      </c>
      <c r="AD235" s="226">
        <v>47.26</v>
      </c>
      <c r="AE235" s="226" t="s">
        <v>11398</v>
      </c>
      <c r="AF235" s="117">
        <v>34761</v>
      </c>
      <c r="AG235" s="226">
        <v>133.88999999999999</v>
      </c>
      <c r="AH235" s="226">
        <v>134.30000000000001</v>
      </c>
      <c r="AI235" s="226">
        <v>133.77000000000001</v>
      </c>
      <c r="AJ235" s="226">
        <v>104.95</v>
      </c>
      <c r="AK235" s="227"/>
      <c r="AM235" s="226"/>
      <c r="AN235" s="221" t="str">
        <f t="shared" si="11"/>
        <v>LU0236177068</v>
      </c>
      <c r="AO235" s="221" t="s">
        <v>9085</v>
      </c>
      <c r="AP235" s="226"/>
      <c r="AQ235" s="226">
        <v>39.049999999999997</v>
      </c>
      <c r="AR235" s="227">
        <v>45783</v>
      </c>
      <c r="AS235" s="221" t="s">
        <v>912</v>
      </c>
      <c r="AX235" s="221" t="str">
        <f t="shared" si="12"/>
        <v>LU2250418659</v>
      </c>
      <c r="AY235" s="221" t="s">
        <v>10930</v>
      </c>
      <c r="AZ235" s="221" t="s">
        <v>10128</v>
      </c>
      <c r="DO235" s="227"/>
      <c r="EG235" s="227"/>
    </row>
    <row r="236" spans="1:150" s="221" customFormat="1">
      <c r="A236" s="221" t="str">
        <f t="shared" si="13"/>
        <v>LU0171311680</v>
      </c>
      <c r="B236" s="221" t="s">
        <v>10929</v>
      </c>
      <c r="C236" s="221">
        <v>-14.14</v>
      </c>
      <c r="D236" s="221">
        <v>10.050000000000001</v>
      </c>
      <c r="E236" s="221">
        <v>-9.4499999999999993</v>
      </c>
      <c r="F236" s="221">
        <v>3.01</v>
      </c>
      <c r="G236" s="221">
        <v>11.84</v>
      </c>
      <c r="H236" s="226">
        <v>11.59</v>
      </c>
      <c r="I236" s="221">
        <v>16.43</v>
      </c>
      <c r="J236" s="221">
        <v>1.1299999999999999</v>
      </c>
      <c r="K236" s="221">
        <v>22.78</v>
      </c>
      <c r="L236" s="221">
        <v>0.23</v>
      </c>
      <c r="M236" s="221">
        <v>14209.6</v>
      </c>
      <c r="N236" s="221">
        <v>-25.74</v>
      </c>
      <c r="P236" s="221">
        <v>1.76</v>
      </c>
      <c r="Q236" s="221" t="s">
        <v>11357</v>
      </c>
      <c r="R236" s="221" t="s">
        <v>3717</v>
      </c>
      <c r="S236" s="221">
        <v>104.25</v>
      </c>
      <c r="T236" s="221">
        <v>122.86</v>
      </c>
      <c r="U236" s="221">
        <v>12</v>
      </c>
      <c r="V236" s="221">
        <v>10.71</v>
      </c>
      <c r="W236" s="221">
        <v>8.16</v>
      </c>
      <c r="X236" s="221">
        <v>40.950000000000003</v>
      </c>
      <c r="Y236" s="226">
        <v>1.01</v>
      </c>
      <c r="Z236" s="226">
        <v>42.63</v>
      </c>
      <c r="AA236" s="226">
        <v>82.01</v>
      </c>
      <c r="AB236" s="226">
        <v>10.34</v>
      </c>
      <c r="AC236" s="226">
        <v>-43.71</v>
      </c>
      <c r="AD236" s="226">
        <v>48.09</v>
      </c>
      <c r="AE236" s="226" t="s">
        <v>11398</v>
      </c>
      <c r="AF236" s="117">
        <v>34761</v>
      </c>
      <c r="AG236" s="226">
        <v>132.25</v>
      </c>
      <c r="AH236" s="226">
        <v>136.22</v>
      </c>
      <c r="AI236" s="226">
        <v>131.9</v>
      </c>
      <c r="AJ236" s="226">
        <v>105.29</v>
      </c>
      <c r="AK236" s="227"/>
      <c r="AM236" s="226"/>
      <c r="AN236" s="221" t="str">
        <f t="shared" si="11"/>
        <v>LU0308772762</v>
      </c>
      <c r="AO236" s="221" t="s">
        <v>9080</v>
      </c>
      <c r="AP236" s="226"/>
      <c r="AQ236" s="226">
        <v>17.8</v>
      </c>
      <c r="AR236" s="227">
        <v>45783</v>
      </c>
      <c r="AS236" s="221" t="s">
        <v>854</v>
      </c>
      <c r="AX236" s="221" t="str">
        <f t="shared" si="12"/>
        <v>LU1852331112</v>
      </c>
      <c r="AY236" s="221" t="s">
        <v>6550</v>
      </c>
      <c r="AZ236" s="221" t="s">
        <v>4946</v>
      </c>
      <c r="DO236" s="227"/>
      <c r="DW236" s="227"/>
      <c r="EG236" s="227"/>
      <c r="ET236" s="227"/>
    </row>
    <row r="237" spans="1:150" s="221" customFormat="1">
      <c r="A237" s="221" t="str">
        <f t="shared" si="13"/>
        <v>LU2250418659</v>
      </c>
      <c r="B237" s="221" t="s">
        <v>10930</v>
      </c>
      <c r="C237" s="221">
        <v>-11.04</v>
      </c>
      <c r="D237" s="221">
        <v>16.670000000000002</v>
      </c>
      <c r="E237" s="221">
        <v>-11.46</v>
      </c>
      <c r="F237" s="221">
        <v>-1.44</v>
      </c>
      <c r="G237" s="221">
        <v>6.08</v>
      </c>
      <c r="H237" s="226"/>
      <c r="J237" s="221">
        <v>1.32</v>
      </c>
      <c r="K237" s="221">
        <v>26.84</v>
      </c>
      <c r="L237" s="221">
        <v>0</v>
      </c>
      <c r="M237" s="221">
        <v>14209.6</v>
      </c>
      <c r="N237" s="221">
        <v>-30.41</v>
      </c>
      <c r="P237" s="221">
        <v>1.74</v>
      </c>
      <c r="R237" s="221" t="s">
        <v>10128</v>
      </c>
      <c r="S237" s="221">
        <v>118.9</v>
      </c>
      <c r="T237" s="221">
        <v>125.07</v>
      </c>
      <c r="U237" s="221">
        <v>12</v>
      </c>
      <c r="Y237" s="226"/>
      <c r="Z237" s="226"/>
      <c r="AA237" s="226"/>
      <c r="AB237" s="226">
        <v>3.24</v>
      </c>
      <c r="AC237" s="226">
        <v>-48.67</v>
      </c>
      <c r="AD237" s="226">
        <v>45.03</v>
      </c>
      <c r="AE237" s="226" t="s">
        <v>11398</v>
      </c>
      <c r="AF237" s="117">
        <v>44153</v>
      </c>
      <c r="AG237" s="226">
        <v>99.15</v>
      </c>
      <c r="AH237" s="226"/>
      <c r="AI237" s="226">
        <v>121.43</v>
      </c>
      <c r="AJ237" s="226"/>
      <c r="AK237" s="227"/>
      <c r="AM237" s="226"/>
      <c r="AN237" s="221" t="str">
        <f t="shared" si="11"/>
        <v>LU0072462426</v>
      </c>
      <c r="AO237" s="221" t="s">
        <v>9086</v>
      </c>
      <c r="AP237" s="226"/>
      <c r="AQ237" s="226">
        <v>80.89</v>
      </c>
      <c r="AR237" s="227">
        <v>45783</v>
      </c>
      <c r="AS237" s="221" t="s">
        <v>855</v>
      </c>
      <c r="AX237" s="221" t="str">
        <f t="shared" si="12"/>
        <v>LU0056508442</v>
      </c>
      <c r="AY237" s="221" t="s">
        <v>10931</v>
      </c>
      <c r="AZ237" s="221" t="s">
        <v>3715</v>
      </c>
      <c r="BA237" s="221">
        <v>-3.01</v>
      </c>
      <c r="BB237" s="221">
        <v>-8.61</v>
      </c>
      <c r="BC237" s="221">
        <v>-8.6999999999999993</v>
      </c>
      <c r="DO237" s="227"/>
      <c r="EG237" s="227"/>
    </row>
    <row r="238" spans="1:150" s="221" customFormat="1">
      <c r="A238" s="221" t="str">
        <f t="shared" si="13"/>
        <v>LU1852331112</v>
      </c>
      <c r="B238" s="221" t="s">
        <v>6550</v>
      </c>
      <c r="C238" s="221">
        <v>-10</v>
      </c>
      <c r="D238" s="221">
        <v>13.77</v>
      </c>
      <c r="E238" s="221">
        <v>-7.14</v>
      </c>
      <c r="F238" s="221">
        <v>5.81</v>
      </c>
      <c r="G238" s="221">
        <v>12.53</v>
      </c>
      <c r="H238" s="226">
        <v>12.29</v>
      </c>
      <c r="J238" s="221">
        <v>1.17</v>
      </c>
      <c r="K238" s="221">
        <v>23.49</v>
      </c>
      <c r="L238" s="221">
        <v>0.22</v>
      </c>
      <c r="M238" s="221">
        <v>14209.6</v>
      </c>
      <c r="N238" s="221">
        <v>-24.25</v>
      </c>
      <c r="P238" s="221">
        <v>1.74</v>
      </c>
      <c r="R238" s="221" t="s">
        <v>4946</v>
      </c>
      <c r="S238" s="221">
        <v>106.18</v>
      </c>
      <c r="T238" s="221">
        <v>126.98</v>
      </c>
      <c r="U238" s="221">
        <v>12</v>
      </c>
      <c r="Y238" s="226"/>
      <c r="Z238" s="226">
        <v>42</v>
      </c>
      <c r="AA238" s="226">
        <v>83.32</v>
      </c>
      <c r="AB238" s="226">
        <v>7.74</v>
      </c>
      <c r="AC238" s="226">
        <v>-43.97</v>
      </c>
      <c r="AD238" s="226">
        <v>47.16</v>
      </c>
      <c r="AE238" s="226" t="s">
        <v>11398</v>
      </c>
      <c r="AF238" s="117">
        <v>43306</v>
      </c>
      <c r="AG238" s="226">
        <v>108.87</v>
      </c>
      <c r="AH238" s="226">
        <v>149.34</v>
      </c>
      <c r="AI238" s="226">
        <v>103.37</v>
      </c>
      <c r="AJ238" s="226">
        <v>107.6</v>
      </c>
      <c r="AK238" s="227"/>
      <c r="AM238" s="226"/>
      <c r="AN238" s="221" t="str">
        <f t="shared" si="11"/>
        <v>IE000IXAMFU5</v>
      </c>
      <c r="AO238" s="221" t="s">
        <v>10362</v>
      </c>
      <c r="AP238" s="226"/>
      <c r="AQ238" s="226">
        <v>102.95</v>
      </c>
      <c r="AR238" s="227">
        <v>45783</v>
      </c>
      <c r="AS238" s="221" t="s">
        <v>9937</v>
      </c>
      <c r="AX238" s="221" t="str">
        <f t="shared" si="12"/>
        <v>LU0468326631</v>
      </c>
      <c r="AY238" s="221" t="s">
        <v>10932</v>
      </c>
      <c r="AZ238" s="221" t="s">
        <v>5267</v>
      </c>
      <c r="BA238" s="221">
        <v>-7.08</v>
      </c>
      <c r="BB238" s="221">
        <v>-6.36</v>
      </c>
      <c r="DO238" s="227"/>
      <c r="DW238" s="227"/>
      <c r="EG238" s="227"/>
      <c r="ET238" s="227"/>
    </row>
    <row r="239" spans="1:150" s="221" customFormat="1">
      <c r="A239" s="221" t="str">
        <f t="shared" si="13"/>
        <v>LU0056508442</v>
      </c>
      <c r="B239" s="221" t="s">
        <v>10931</v>
      </c>
      <c r="C239" s="221">
        <v>-14.09</v>
      </c>
      <c r="D239" s="221">
        <v>9.83</v>
      </c>
      <c r="E239" s="221">
        <v>-9.19</v>
      </c>
      <c r="F239" s="221">
        <v>3.05</v>
      </c>
      <c r="G239" s="221">
        <v>11.96</v>
      </c>
      <c r="H239" s="226">
        <v>11.59</v>
      </c>
      <c r="I239" s="221">
        <v>16.43</v>
      </c>
      <c r="J239" s="221">
        <v>1.1100000000000001</v>
      </c>
      <c r="K239" s="221">
        <v>22.48</v>
      </c>
      <c r="L239" s="221">
        <v>0.23</v>
      </c>
      <c r="M239" s="221">
        <v>14209.6</v>
      </c>
      <c r="N239" s="221">
        <v>-25.42</v>
      </c>
      <c r="P239" s="221">
        <v>1.8</v>
      </c>
      <c r="Q239" s="221" t="s">
        <v>11357</v>
      </c>
      <c r="R239" s="221" t="s">
        <v>3715</v>
      </c>
      <c r="S239" s="221">
        <v>104.5</v>
      </c>
      <c r="T239" s="221">
        <v>122.9</v>
      </c>
      <c r="U239" s="221">
        <v>12</v>
      </c>
      <c r="V239" s="221">
        <v>11.33</v>
      </c>
      <c r="W239" s="221">
        <v>7.86</v>
      </c>
      <c r="X239" s="221">
        <v>40.6</v>
      </c>
      <c r="Y239" s="226">
        <v>1.64</v>
      </c>
      <c r="Z239" s="226">
        <v>41.55</v>
      </c>
      <c r="AA239" s="226">
        <v>82.33</v>
      </c>
      <c r="AB239" s="226">
        <v>10.17</v>
      </c>
      <c r="AC239" s="226">
        <v>-43.35</v>
      </c>
      <c r="AD239" s="226">
        <v>47.31</v>
      </c>
      <c r="AE239" s="226" t="s">
        <v>11398</v>
      </c>
      <c r="AF239" s="117">
        <v>34761</v>
      </c>
      <c r="AG239" s="226">
        <v>130.55000000000001</v>
      </c>
      <c r="AH239" s="226">
        <v>138.69</v>
      </c>
      <c r="AI239" s="226">
        <v>131.71</v>
      </c>
      <c r="AJ239" s="226">
        <v>105.66</v>
      </c>
      <c r="AK239" s="227"/>
      <c r="AM239" s="226"/>
      <c r="AN239" s="221" t="str">
        <f t="shared" si="11"/>
        <v>LU1861220033</v>
      </c>
      <c r="AO239" s="221" t="s">
        <v>8601</v>
      </c>
      <c r="AP239" s="226"/>
      <c r="AQ239" s="226">
        <v>15.98</v>
      </c>
      <c r="AR239" s="227">
        <v>45783</v>
      </c>
      <c r="AS239" s="221" t="s">
        <v>6536</v>
      </c>
      <c r="AX239" s="221" t="str">
        <f t="shared" si="12"/>
        <v>LU0236177068</v>
      </c>
      <c r="AY239" s="221" t="s">
        <v>10933</v>
      </c>
      <c r="AZ239" s="221" t="s">
        <v>912</v>
      </c>
      <c r="BA239" s="221">
        <v>-2.66</v>
      </c>
      <c r="BB239" s="221">
        <v>-3.95</v>
      </c>
      <c r="BC239" s="221">
        <v>-5.01</v>
      </c>
      <c r="DO239" s="227"/>
      <c r="DW239" s="227"/>
      <c r="EG239" s="227"/>
      <c r="ET239" s="227"/>
    </row>
    <row r="240" spans="1:150" s="221" customFormat="1">
      <c r="A240" s="221" t="str">
        <f t="shared" si="13"/>
        <v>LU0468326631</v>
      </c>
      <c r="B240" s="221" t="s">
        <v>10932</v>
      </c>
      <c r="C240" s="221">
        <v>0.14000000000000001</v>
      </c>
      <c r="D240" s="221">
        <v>8.66</v>
      </c>
      <c r="E240" s="221">
        <v>-4.16</v>
      </c>
      <c r="F240" s="221">
        <v>-1.73</v>
      </c>
      <c r="G240" s="221">
        <v>-1.08</v>
      </c>
      <c r="H240" s="226">
        <v>3.8</v>
      </c>
      <c r="I240" s="221">
        <v>1.21</v>
      </c>
      <c r="J240" s="221">
        <v>2.02</v>
      </c>
      <c r="K240" s="221">
        <v>15.3</v>
      </c>
      <c r="L240" s="221">
        <v>-0.01</v>
      </c>
      <c r="M240" s="221">
        <v>19271.3</v>
      </c>
      <c r="N240" s="221">
        <v>-19.16</v>
      </c>
      <c r="P240" s="221">
        <v>1.72</v>
      </c>
      <c r="R240" s="221" t="s">
        <v>5267</v>
      </c>
      <c r="S240" s="221">
        <v>184.37</v>
      </c>
      <c r="T240" s="221">
        <v>171.07</v>
      </c>
      <c r="U240" s="221">
        <v>12</v>
      </c>
      <c r="V240" s="221">
        <v>-5.34</v>
      </c>
      <c r="W240" s="221">
        <v>5.65</v>
      </c>
      <c r="X240" s="221">
        <v>13.21</v>
      </c>
      <c r="Y240" s="226">
        <v>-16.91</v>
      </c>
      <c r="Z240" s="226">
        <v>13.74</v>
      </c>
      <c r="AA240" s="226">
        <v>26.41</v>
      </c>
      <c r="AB240" s="226">
        <v>1.38</v>
      </c>
      <c r="AC240" s="226">
        <v>-23.75</v>
      </c>
      <c r="AD240" s="226">
        <v>9.0500000000000007</v>
      </c>
      <c r="AE240" s="226" t="s">
        <v>11399</v>
      </c>
      <c r="AF240" s="117">
        <v>40200</v>
      </c>
      <c r="AG240" s="226">
        <v>88.45</v>
      </c>
      <c r="AH240" s="226">
        <v>236.93</v>
      </c>
      <c r="AI240" s="226">
        <v>209.52</v>
      </c>
      <c r="AJ240" s="226">
        <v>175.55</v>
      </c>
      <c r="AK240" s="227"/>
      <c r="AM240" s="226"/>
      <c r="AN240" s="221" t="str">
        <f t="shared" si="11"/>
        <v>LU1861215975</v>
      </c>
      <c r="AO240" s="221" t="s">
        <v>8606</v>
      </c>
      <c r="AP240" s="226"/>
      <c r="AQ240" s="226">
        <v>17.489999999999998</v>
      </c>
      <c r="AR240" s="227">
        <v>45783</v>
      </c>
      <c r="AS240" s="221" t="s">
        <v>6537</v>
      </c>
      <c r="AX240" s="221" t="str">
        <f t="shared" si="12"/>
        <v>LU0308772762</v>
      </c>
      <c r="AY240" s="221" t="s">
        <v>9080</v>
      </c>
      <c r="AZ240" s="221" t="s">
        <v>854</v>
      </c>
      <c r="BA240" s="221">
        <v>-3.04</v>
      </c>
      <c r="BB240" s="221">
        <v>-4.1399999999999997</v>
      </c>
      <c r="BC240" s="221">
        <v>-4.91</v>
      </c>
      <c r="DO240" s="227"/>
      <c r="DW240" s="227"/>
      <c r="EG240" s="227"/>
      <c r="ET240" s="227"/>
    </row>
    <row r="241" spans="1:150" s="221" customFormat="1">
      <c r="A241" s="221" t="str">
        <f t="shared" si="13"/>
        <v>LU0236177068</v>
      </c>
      <c r="B241" s="221" t="s">
        <v>10933</v>
      </c>
      <c r="C241" s="221">
        <v>2.73</v>
      </c>
      <c r="D241" s="221">
        <v>5.2</v>
      </c>
      <c r="E241" s="221">
        <v>1.58</v>
      </c>
      <c r="F241" s="221">
        <v>8.2100000000000009</v>
      </c>
      <c r="G241" s="221">
        <v>5.54</v>
      </c>
      <c r="H241" s="226">
        <v>5.88</v>
      </c>
      <c r="I241" s="221">
        <v>1.69</v>
      </c>
      <c r="J241" s="221">
        <v>1.75</v>
      </c>
      <c r="K241" s="221">
        <v>13.32</v>
      </c>
      <c r="L241" s="221">
        <v>0.09</v>
      </c>
      <c r="M241" s="221">
        <v>19271.3</v>
      </c>
      <c r="N241" s="221">
        <v>-18.84</v>
      </c>
      <c r="P241" s="221">
        <v>1.77</v>
      </c>
      <c r="Q241" s="221" t="s">
        <v>11357</v>
      </c>
      <c r="R241" s="221" t="s">
        <v>912</v>
      </c>
      <c r="S241" s="221">
        <v>145.27000000000001</v>
      </c>
      <c r="T241" s="221">
        <v>194.41</v>
      </c>
      <c r="U241" s="221">
        <v>12</v>
      </c>
      <c r="V241" s="221">
        <v>-0.96</v>
      </c>
      <c r="W241" s="221">
        <v>-12.48</v>
      </c>
      <c r="X241" s="221">
        <v>12.82</v>
      </c>
      <c r="Y241" s="226">
        <v>-14.31</v>
      </c>
      <c r="Z241" s="226">
        <v>17.399999999999999</v>
      </c>
      <c r="AA241" s="226">
        <v>19.38</v>
      </c>
      <c r="AB241" s="226">
        <v>6.95</v>
      </c>
      <c r="AC241" s="226">
        <v>-27.51</v>
      </c>
      <c r="AD241" s="226">
        <v>15.96</v>
      </c>
      <c r="AE241" s="226" t="s">
        <v>11399</v>
      </c>
      <c r="AF241" s="117">
        <v>38686</v>
      </c>
      <c r="AG241" s="226">
        <v>115.33</v>
      </c>
      <c r="AH241" s="226">
        <v>232.11</v>
      </c>
      <c r="AI241" s="226">
        <v>-12.02</v>
      </c>
      <c r="AJ241" s="226">
        <v>158.02000000000001</v>
      </c>
      <c r="AK241" s="227"/>
      <c r="AM241" s="226"/>
      <c r="AN241" s="221" t="str">
        <f t="shared" si="11"/>
        <v>IE000NRW0LV8</v>
      </c>
      <c r="AO241" s="221" t="s">
        <v>10363</v>
      </c>
      <c r="AP241" s="226"/>
      <c r="AQ241" s="226">
        <v>116.92</v>
      </c>
      <c r="AR241" s="227">
        <v>45783</v>
      </c>
      <c r="AS241" s="221" t="s">
        <v>10085</v>
      </c>
      <c r="AX241" s="221" t="str">
        <f t="shared" si="12"/>
        <v>LU0072462426</v>
      </c>
      <c r="AY241" s="221" t="s">
        <v>10934</v>
      </c>
      <c r="AZ241" s="221" t="s">
        <v>855</v>
      </c>
      <c r="BA241" s="221">
        <v>-2.73</v>
      </c>
      <c r="BB241" s="221">
        <v>-4.2300000000000004</v>
      </c>
      <c r="BC241" s="221">
        <v>-4.54</v>
      </c>
      <c r="DO241" s="227"/>
      <c r="DW241" s="227"/>
      <c r="EG241" s="227"/>
      <c r="ET241" s="227"/>
    </row>
    <row r="242" spans="1:150" s="221" customFormat="1">
      <c r="A242" s="221" t="str">
        <f t="shared" si="13"/>
        <v>LU0308772762</v>
      </c>
      <c r="B242" s="221" t="s">
        <v>9080</v>
      </c>
      <c r="C242" s="221">
        <v>1.08</v>
      </c>
      <c r="D242" s="221">
        <v>5.89</v>
      </c>
      <c r="E242" s="221">
        <v>0.34</v>
      </c>
      <c r="F242" s="221">
        <v>4.83</v>
      </c>
      <c r="G242" s="221">
        <v>4.58</v>
      </c>
      <c r="H242" s="226">
        <v>6</v>
      </c>
      <c r="I242" s="221">
        <v>3.63</v>
      </c>
      <c r="J242" s="221">
        <v>1.47</v>
      </c>
      <c r="K242" s="221">
        <v>10.88</v>
      </c>
      <c r="L242" s="221">
        <v>0.04</v>
      </c>
      <c r="M242" s="221">
        <v>19271.3</v>
      </c>
      <c r="N242" s="221">
        <v>-11.54</v>
      </c>
      <c r="P242" s="221">
        <v>1.77</v>
      </c>
      <c r="R242" s="221" t="s">
        <v>854</v>
      </c>
      <c r="S242" s="221">
        <v>130.1</v>
      </c>
      <c r="T242" s="221">
        <v>160.05000000000001</v>
      </c>
      <c r="U242" s="221">
        <v>12</v>
      </c>
      <c r="V242" s="221">
        <v>-1.75</v>
      </c>
      <c r="W242" s="221">
        <v>3.3</v>
      </c>
      <c r="X242" s="221">
        <v>12.12</v>
      </c>
      <c r="Y242" s="226">
        <v>-9.86</v>
      </c>
      <c r="Z242" s="226">
        <v>15.88</v>
      </c>
      <c r="AA242" s="226">
        <v>18.53</v>
      </c>
      <c r="AB242" s="226">
        <v>6.08</v>
      </c>
      <c r="AC242" s="226">
        <v>-17.07</v>
      </c>
      <c r="AD242" s="226">
        <v>10.53</v>
      </c>
      <c r="AE242" s="226" t="s">
        <v>11399</v>
      </c>
      <c r="AF242" s="117">
        <v>39294</v>
      </c>
      <c r="AG242" s="226">
        <v>120.4</v>
      </c>
      <c r="AH242" s="226">
        <v>177.72</v>
      </c>
      <c r="AI242" s="226">
        <v>111.93</v>
      </c>
      <c r="AJ242" s="226">
        <v>131.11000000000001</v>
      </c>
      <c r="AK242" s="227"/>
      <c r="AM242" s="226"/>
      <c r="AN242" s="221" t="str">
        <f t="shared" si="11"/>
        <v>LU0172419748</v>
      </c>
      <c r="AO242" s="221" t="s">
        <v>12294</v>
      </c>
      <c r="AP242" s="226"/>
      <c r="AQ242" s="226">
        <v>8.15</v>
      </c>
      <c r="AR242" s="227">
        <v>45783</v>
      </c>
      <c r="AS242" s="221" t="s">
        <v>9145</v>
      </c>
      <c r="AX242" s="221" t="str">
        <f t="shared" si="12"/>
        <v>IE000IXAMFU5</v>
      </c>
      <c r="AY242" s="221" t="s">
        <v>10362</v>
      </c>
      <c r="AZ242" s="221" t="s">
        <v>9937</v>
      </c>
      <c r="DO242" s="227"/>
      <c r="EG242" s="227"/>
    </row>
    <row r="243" spans="1:150" s="221" customFormat="1">
      <c r="A243" s="221" t="str">
        <f t="shared" si="13"/>
        <v>LU0072462426</v>
      </c>
      <c r="B243" s="221" t="s">
        <v>10934</v>
      </c>
      <c r="C243" s="221">
        <v>-3.6</v>
      </c>
      <c r="D243" s="221">
        <v>2.1</v>
      </c>
      <c r="E243" s="221">
        <v>-1.91</v>
      </c>
      <c r="F243" s="221">
        <v>2.21</v>
      </c>
      <c r="G243" s="221">
        <v>3.95</v>
      </c>
      <c r="H243" s="226">
        <v>5.18</v>
      </c>
      <c r="I243" s="221">
        <v>4.26</v>
      </c>
      <c r="J243" s="221">
        <v>1.08</v>
      </c>
      <c r="K243" s="221">
        <v>8.3000000000000007</v>
      </c>
      <c r="L243" s="221">
        <v>0.03</v>
      </c>
      <c r="M243" s="221">
        <v>19271.3</v>
      </c>
      <c r="N243" s="221">
        <v>-9.01</v>
      </c>
      <c r="P243" s="221">
        <v>1.72</v>
      </c>
      <c r="Q243" s="221" t="s">
        <v>11357</v>
      </c>
      <c r="R243" s="221" t="s">
        <v>855</v>
      </c>
      <c r="S243" s="221">
        <v>107.22</v>
      </c>
      <c r="T243" s="221">
        <v>127.26</v>
      </c>
      <c r="U243" s="221">
        <v>12</v>
      </c>
      <c r="V243" s="221">
        <v>4.63</v>
      </c>
      <c r="W243" s="221">
        <v>5.14</v>
      </c>
      <c r="X243" s="221">
        <v>4.37</v>
      </c>
      <c r="Y243" s="226">
        <v>-7.06</v>
      </c>
      <c r="Z243" s="226">
        <v>15.23</v>
      </c>
      <c r="AA243" s="226">
        <v>17.68</v>
      </c>
      <c r="AB243" s="226">
        <v>8.4</v>
      </c>
      <c r="AC243" s="226">
        <v>-16.760000000000002</v>
      </c>
      <c r="AD243" s="226">
        <v>10.67</v>
      </c>
      <c r="AE243" s="226" t="s">
        <v>11399</v>
      </c>
      <c r="AF243" s="117">
        <v>35433</v>
      </c>
      <c r="AG243" s="226">
        <v>141.19999999999999</v>
      </c>
      <c r="AH243" s="226">
        <v>134.28</v>
      </c>
      <c r="AI243" s="226">
        <v>215.25</v>
      </c>
      <c r="AJ243" s="226">
        <v>106.65</v>
      </c>
      <c r="AK243" s="227"/>
      <c r="AM243" s="226"/>
      <c r="AN243" s="221" t="str">
        <f t="shared" si="11"/>
        <v>LU1023059493</v>
      </c>
      <c r="AO243" s="221" t="s">
        <v>8607</v>
      </c>
      <c r="AP243" s="226"/>
      <c r="AQ243" s="226">
        <v>10.7</v>
      </c>
      <c r="AR243" s="227">
        <v>45783</v>
      </c>
      <c r="AS243" s="221" t="s">
        <v>5292</v>
      </c>
      <c r="AX243" s="221" t="str">
        <f t="shared" si="12"/>
        <v>LU1861220033</v>
      </c>
      <c r="AY243" s="221" t="s">
        <v>8601</v>
      </c>
      <c r="AZ243" s="221" t="s">
        <v>6536</v>
      </c>
      <c r="DO243" s="227"/>
      <c r="DW243" s="227"/>
      <c r="EG243" s="227"/>
      <c r="ET243" s="227"/>
    </row>
    <row r="244" spans="1:150" s="221" customFormat="1">
      <c r="A244" s="221" t="str">
        <f t="shared" si="13"/>
        <v>IE000IXAMFU5</v>
      </c>
      <c r="B244" s="221" t="s">
        <v>10362</v>
      </c>
      <c r="C244" s="221">
        <v>-2.73</v>
      </c>
      <c r="D244" s="221">
        <v>14.5</v>
      </c>
      <c r="E244" s="221">
        <v>-3.07</v>
      </c>
      <c r="F244" s="221">
        <v>-2.93</v>
      </c>
      <c r="H244" s="226"/>
      <c r="M244" s="221">
        <v>4836.3999999999996</v>
      </c>
      <c r="R244" s="221" t="s">
        <v>9937</v>
      </c>
      <c r="U244" s="221">
        <v>4</v>
      </c>
      <c r="Y244" s="226"/>
      <c r="Z244" s="226"/>
      <c r="AA244" s="226"/>
      <c r="AB244" s="226"/>
      <c r="AC244" s="226"/>
      <c r="AD244" s="226"/>
      <c r="AE244" s="226" t="s">
        <v>11379</v>
      </c>
      <c r="AF244" s="117">
        <v>45280</v>
      </c>
      <c r="AG244" s="226">
        <v>84.06</v>
      </c>
      <c r="AH244" s="226"/>
      <c r="AI244" s="226">
        <v>176.48</v>
      </c>
      <c r="AJ244" s="226"/>
      <c r="AK244" s="227"/>
      <c r="AM244" s="226"/>
      <c r="AN244" s="221" t="str">
        <f t="shared" si="11"/>
        <v>LU0330918003</v>
      </c>
      <c r="AO244" s="221" t="s">
        <v>8602</v>
      </c>
      <c r="AP244" s="226"/>
      <c r="AQ244" s="226">
        <v>5.15</v>
      </c>
      <c r="AR244" s="227">
        <v>45783</v>
      </c>
      <c r="AS244" s="221" t="s">
        <v>588</v>
      </c>
      <c r="AX244" s="221" t="str">
        <f t="shared" si="12"/>
        <v>LU1861215975</v>
      </c>
      <c r="AY244" s="221" t="s">
        <v>10935</v>
      </c>
      <c r="AZ244" s="221" t="s">
        <v>6537</v>
      </c>
      <c r="DO244" s="227"/>
      <c r="EG244" s="227"/>
    </row>
    <row r="245" spans="1:150" s="221" customFormat="1">
      <c r="A245" s="221" t="str">
        <f t="shared" si="13"/>
        <v>LU1861220033</v>
      </c>
      <c r="B245" s="221" t="s">
        <v>8601</v>
      </c>
      <c r="C245" s="221">
        <v>-15.36</v>
      </c>
      <c r="D245" s="221">
        <v>13.33</v>
      </c>
      <c r="E245" s="221">
        <v>-12.34</v>
      </c>
      <c r="F245" s="221">
        <v>-2.44</v>
      </c>
      <c r="G245" s="221">
        <v>2.36</v>
      </c>
      <c r="H245" s="226">
        <v>5.34</v>
      </c>
      <c r="J245" s="221">
        <v>1.29</v>
      </c>
      <c r="K245" s="221">
        <v>25.89</v>
      </c>
      <c r="L245" s="221">
        <v>-0.01</v>
      </c>
      <c r="M245" s="221">
        <v>2479.1</v>
      </c>
      <c r="N245" s="221">
        <v>-28.31</v>
      </c>
      <c r="P245" s="221">
        <v>1.76</v>
      </c>
      <c r="R245" s="221" t="s">
        <v>6536</v>
      </c>
      <c r="S245" s="221">
        <v>123.75</v>
      </c>
      <c r="T245" s="221">
        <v>114.53</v>
      </c>
      <c r="U245" s="221">
        <v>12</v>
      </c>
      <c r="Y245" s="226"/>
      <c r="Z245" s="226">
        <v>46.56</v>
      </c>
      <c r="AA245" s="226">
        <v>112.67</v>
      </c>
      <c r="AB245" s="226">
        <v>1.1000000000000001</v>
      </c>
      <c r="AC245" s="226">
        <v>-51.64</v>
      </c>
      <c r="AD245" s="226">
        <v>30.13</v>
      </c>
      <c r="AE245" s="226" t="s">
        <v>11383</v>
      </c>
      <c r="AF245" s="117">
        <v>43347</v>
      </c>
      <c r="AG245" s="226">
        <v>116.11</v>
      </c>
      <c r="AH245" s="226">
        <v>146.08000000000001</v>
      </c>
      <c r="AI245" s="226">
        <v>142.24</v>
      </c>
      <c r="AJ245" s="226">
        <v>116.75</v>
      </c>
      <c r="AK245" s="227"/>
      <c r="AM245" s="226"/>
      <c r="AN245" s="221" t="str">
        <f t="shared" si="11"/>
        <v>LU0075056555</v>
      </c>
      <c r="AO245" s="221" t="s">
        <v>8608</v>
      </c>
      <c r="AP245" s="226"/>
      <c r="AQ245" s="226">
        <v>61.53</v>
      </c>
      <c r="AR245" s="227">
        <v>45783</v>
      </c>
      <c r="AS245" s="221" t="s">
        <v>589</v>
      </c>
      <c r="AX245" s="221" t="str">
        <f t="shared" si="12"/>
        <v>IE000NRW0LV8</v>
      </c>
      <c r="AY245" s="221" t="s">
        <v>10363</v>
      </c>
      <c r="AZ245" s="221" t="s">
        <v>10085</v>
      </c>
      <c r="DO245" s="227"/>
      <c r="EG245" s="227"/>
    </row>
    <row r="246" spans="1:150" s="221" customFormat="1">
      <c r="A246" s="221" t="str">
        <f t="shared" si="13"/>
        <v>LU1861215975</v>
      </c>
      <c r="B246" s="221" t="s">
        <v>10935</v>
      </c>
      <c r="C246" s="221">
        <v>-19.239999999999998</v>
      </c>
      <c r="D246" s="221">
        <v>9.43</v>
      </c>
      <c r="E246" s="221">
        <v>-14.31</v>
      </c>
      <c r="F246" s="221">
        <v>-5.14</v>
      </c>
      <c r="G246" s="221">
        <v>1.82</v>
      </c>
      <c r="H246" s="226">
        <v>4.75</v>
      </c>
      <c r="J246" s="221">
        <v>1.23</v>
      </c>
      <c r="K246" s="221">
        <v>25.01</v>
      </c>
      <c r="L246" s="221">
        <v>-0.01</v>
      </c>
      <c r="M246" s="221">
        <v>2479.1</v>
      </c>
      <c r="N246" s="221">
        <v>-29.36</v>
      </c>
      <c r="P246" s="221">
        <v>1.76</v>
      </c>
      <c r="Q246" s="221" t="s">
        <v>11348</v>
      </c>
      <c r="R246" s="221" t="s">
        <v>6537</v>
      </c>
      <c r="S246" s="221">
        <v>122.32</v>
      </c>
      <c r="T246" s="221">
        <v>110.56</v>
      </c>
      <c r="U246" s="221">
        <v>12</v>
      </c>
      <c r="Y246" s="226"/>
      <c r="Z246" s="226">
        <v>45.92</v>
      </c>
      <c r="AA246" s="226">
        <v>111.57</v>
      </c>
      <c r="AB246" s="226">
        <v>3.59</v>
      </c>
      <c r="AC246" s="226">
        <v>-51.02</v>
      </c>
      <c r="AD246" s="226">
        <v>30.38</v>
      </c>
      <c r="AE246" s="226" t="s">
        <v>11383</v>
      </c>
      <c r="AF246" s="117">
        <v>43347</v>
      </c>
      <c r="AG246" s="226">
        <v>137.97</v>
      </c>
      <c r="AH246" s="226">
        <v>135.83000000000001</v>
      </c>
      <c r="AI246" s="226">
        <v>168.24</v>
      </c>
      <c r="AJ246" s="226">
        <v>115.24</v>
      </c>
      <c r="AK246" s="227"/>
      <c r="AM246" s="226"/>
      <c r="AN246" s="221" t="str">
        <f t="shared" si="11"/>
        <v>LU0204068877</v>
      </c>
      <c r="AO246" s="221" t="s">
        <v>12295</v>
      </c>
      <c r="AP246" s="226"/>
      <c r="AQ246" s="226">
        <v>39.79</v>
      </c>
      <c r="AR246" s="227">
        <v>45783</v>
      </c>
      <c r="AS246" s="221" t="s">
        <v>7280</v>
      </c>
      <c r="AX246" s="221" t="str">
        <f t="shared" si="12"/>
        <v>LU0172419748</v>
      </c>
      <c r="AY246" s="221" t="s">
        <v>11956</v>
      </c>
      <c r="AZ246" s="221" t="s">
        <v>9145</v>
      </c>
      <c r="BA246" s="221">
        <v>-0.71</v>
      </c>
      <c r="BB246" s="221">
        <v>-0.72</v>
      </c>
      <c r="BC246" s="221">
        <v>-0.71</v>
      </c>
      <c r="DO246" s="227"/>
      <c r="DW246" s="227"/>
      <c r="EG246" s="227"/>
      <c r="ET246" s="227"/>
    </row>
    <row r="247" spans="1:150" s="221" customFormat="1">
      <c r="A247" s="221" t="str">
        <f t="shared" si="13"/>
        <v>IE000NRW0LV8</v>
      </c>
      <c r="B247" s="221" t="s">
        <v>10363</v>
      </c>
      <c r="C247" s="221">
        <v>-5.63</v>
      </c>
      <c r="D247" s="221">
        <v>9.17</v>
      </c>
      <c r="E247" s="221">
        <v>-5.53</v>
      </c>
      <c r="F247" s="221">
        <v>8.77</v>
      </c>
      <c r="H247" s="226"/>
      <c r="M247" s="221">
        <v>3037.8</v>
      </c>
      <c r="R247" s="221" t="s">
        <v>10085</v>
      </c>
      <c r="U247" s="221">
        <v>0</v>
      </c>
      <c r="Y247" s="226"/>
      <c r="Z247" s="226"/>
      <c r="AA247" s="226"/>
      <c r="AB247" s="226"/>
      <c r="AC247" s="226"/>
      <c r="AD247" s="226"/>
      <c r="AE247" s="226"/>
      <c r="AF247" s="117">
        <v>45280</v>
      </c>
      <c r="AG247" s="226">
        <v>109.89</v>
      </c>
      <c r="AH247" s="226"/>
      <c r="AI247" s="226">
        <v>85.07</v>
      </c>
      <c r="AJ247" s="226"/>
      <c r="AK247" s="227"/>
      <c r="AM247" s="226"/>
      <c r="AN247" s="221" t="str">
        <f t="shared" si="11"/>
        <v>LU0823414478</v>
      </c>
      <c r="AO247" s="221" t="s">
        <v>8963</v>
      </c>
      <c r="AP247" s="226"/>
      <c r="AQ247" s="226">
        <v>53.6</v>
      </c>
      <c r="AR247" s="227">
        <v>45782</v>
      </c>
      <c r="AS247" s="221" t="s">
        <v>728</v>
      </c>
      <c r="AX247" s="221" t="str">
        <f t="shared" si="12"/>
        <v>LU1023059493</v>
      </c>
      <c r="AY247" s="221" t="s">
        <v>10936</v>
      </c>
      <c r="AZ247" s="221" t="s">
        <v>5292</v>
      </c>
      <c r="DO247" s="227"/>
      <c r="DW247" s="227"/>
      <c r="EG247" s="227"/>
      <c r="ET247" s="227"/>
    </row>
    <row r="248" spans="1:150" s="221" customFormat="1">
      <c r="A248" s="221" t="str">
        <f t="shared" si="13"/>
        <v>LU0172419748</v>
      </c>
      <c r="B248" s="221" t="s">
        <v>11956</v>
      </c>
      <c r="C248" s="221">
        <v>-3.84</v>
      </c>
      <c r="D248" s="221">
        <v>-3.9</v>
      </c>
      <c r="E248" s="221">
        <v>-0.91</v>
      </c>
      <c r="F248" s="221">
        <v>0.75</v>
      </c>
      <c r="G248" s="221">
        <v>0.89</v>
      </c>
      <c r="H248" s="226">
        <v>-0.26</v>
      </c>
      <c r="I248" s="221">
        <v>1.27</v>
      </c>
      <c r="J248" s="221">
        <v>0.53</v>
      </c>
      <c r="K248" s="221">
        <v>4.3600000000000003</v>
      </c>
      <c r="L248" s="221">
        <v>0</v>
      </c>
      <c r="M248" s="221">
        <v>1655.8</v>
      </c>
      <c r="N248" s="221">
        <v>-6.47</v>
      </c>
      <c r="O248" s="221">
        <v>3.75</v>
      </c>
      <c r="P248" s="221">
        <v>0.84</v>
      </c>
      <c r="Q248" s="221" t="s">
        <v>11348</v>
      </c>
      <c r="R248" s="221" t="s">
        <v>9145</v>
      </c>
      <c r="S248" s="221">
        <v>41.87</v>
      </c>
      <c r="T248" s="221">
        <v>55.25</v>
      </c>
      <c r="U248" s="221">
        <v>12</v>
      </c>
      <c r="V248" s="221">
        <v>7.48</v>
      </c>
      <c r="W248" s="221">
        <v>3.17</v>
      </c>
      <c r="X248" s="221">
        <v>-6.18</v>
      </c>
      <c r="Y248" s="226">
        <v>2.56</v>
      </c>
      <c r="Z248" s="226">
        <v>2.97</v>
      </c>
      <c r="AA248" s="226">
        <v>1.27</v>
      </c>
      <c r="AB248" s="226">
        <v>1.28</v>
      </c>
      <c r="AC248" s="226">
        <v>-5.58</v>
      </c>
      <c r="AD248" s="226">
        <v>3.19</v>
      </c>
      <c r="AE248" s="226" t="s">
        <v>11401</v>
      </c>
      <c r="AF248" s="117">
        <v>37865</v>
      </c>
      <c r="AG248" s="226">
        <v>97.38</v>
      </c>
      <c r="AH248" s="226">
        <v>59.97</v>
      </c>
      <c r="AI248" s="226">
        <v>130.24</v>
      </c>
      <c r="AJ248" s="226">
        <v>55.11</v>
      </c>
      <c r="AK248" s="227"/>
      <c r="AM248" s="226"/>
      <c r="AN248" s="221" t="str">
        <f t="shared" si="11"/>
        <v>LU0823414635</v>
      </c>
      <c r="AO248" s="221" t="s">
        <v>6628</v>
      </c>
      <c r="AP248" s="226"/>
      <c r="AQ248" s="226">
        <v>372.92</v>
      </c>
      <c r="AR248" s="227">
        <v>45782</v>
      </c>
      <c r="AS248" s="221" t="s">
        <v>3948</v>
      </c>
      <c r="AX248" s="221" t="str">
        <f t="shared" si="12"/>
        <v>LU0330918003</v>
      </c>
      <c r="AY248" s="221" t="s">
        <v>8602</v>
      </c>
      <c r="AZ248" s="221" t="s">
        <v>588</v>
      </c>
      <c r="BA248" s="221">
        <v>-15.49</v>
      </c>
      <c r="BB248" s="221">
        <v>-8.18</v>
      </c>
      <c r="BC248" s="221">
        <v>-18.02</v>
      </c>
      <c r="DO248" s="227"/>
      <c r="DW248" s="227"/>
      <c r="EG248" s="227"/>
      <c r="ET248" s="227"/>
    </row>
    <row r="249" spans="1:150" s="221" customFormat="1">
      <c r="A249" s="221" t="str">
        <f t="shared" si="13"/>
        <v>LU1023059493</v>
      </c>
      <c r="B249" s="221" t="s">
        <v>10936</v>
      </c>
      <c r="C249" s="221">
        <v>6.69</v>
      </c>
      <c r="D249" s="221">
        <v>15.45</v>
      </c>
      <c r="E249" s="221">
        <v>-9.5500000000000007</v>
      </c>
      <c r="F249" s="221">
        <v>-14.27</v>
      </c>
      <c r="G249" s="221">
        <v>-9.8800000000000008</v>
      </c>
      <c r="H249" s="226">
        <v>7.31</v>
      </c>
      <c r="I249" s="221">
        <v>0.56999999999999995</v>
      </c>
      <c r="J249" s="221">
        <v>0.76</v>
      </c>
      <c r="K249" s="221">
        <v>29.33</v>
      </c>
      <c r="L249" s="221">
        <v>-0.05</v>
      </c>
      <c r="M249" s="221">
        <v>5371.3</v>
      </c>
      <c r="N249" s="221">
        <v>-36.520000000000003</v>
      </c>
      <c r="P249" s="221">
        <v>2.02</v>
      </c>
      <c r="R249" s="221" t="s">
        <v>5292</v>
      </c>
      <c r="S249" s="221">
        <v>102.01</v>
      </c>
      <c r="T249" s="221">
        <v>34.270000000000003</v>
      </c>
      <c r="U249" s="221">
        <v>12</v>
      </c>
      <c r="V249" s="221">
        <v>-44.28</v>
      </c>
      <c r="W249" s="221">
        <v>52.14</v>
      </c>
      <c r="X249" s="221">
        <v>30.61</v>
      </c>
      <c r="Y249" s="226">
        <v>-25.29</v>
      </c>
      <c r="Z249" s="226">
        <v>15.68</v>
      </c>
      <c r="AA249" s="226">
        <v>36.979999999999997</v>
      </c>
      <c r="AB249" s="226">
        <v>9.6</v>
      </c>
      <c r="AC249" s="226">
        <v>-10.18</v>
      </c>
      <c r="AD249" s="226">
        <v>-4.5599999999999996</v>
      </c>
      <c r="AE249" s="226" t="s">
        <v>11402</v>
      </c>
      <c r="AF249" s="117">
        <v>41696</v>
      </c>
      <c r="AG249" s="226">
        <v>15.22</v>
      </c>
      <c r="AH249" s="226">
        <v>54.13</v>
      </c>
      <c r="AI249" s="226">
        <v>136.43</v>
      </c>
      <c r="AJ249" s="226">
        <v>90.47</v>
      </c>
      <c r="AK249" s="227"/>
      <c r="AM249" s="226"/>
      <c r="AN249" s="221" t="str">
        <f t="shared" si="11"/>
        <v>LU2357125470</v>
      </c>
      <c r="AO249" s="221" t="s">
        <v>8533</v>
      </c>
      <c r="AP249" s="226"/>
      <c r="AQ249" s="226">
        <v>33.14</v>
      </c>
      <c r="AR249" s="227">
        <v>45782</v>
      </c>
      <c r="AS249" s="221" t="s">
        <v>8524</v>
      </c>
      <c r="AX249" s="221" t="str">
        <f t="shared" si="12"/>
        <v>LU0075056555</v>
      </c>
      <c r="AY249" s="221" t="s">
        <v>10937</v>
      </c>
      <c r="AZ249" s="221" t="s">
        <v>589</v>
      </c>
      <c r="BA249" s="221">
        <v>-14.85</v>
      </c>
      <c r="BB249" s="221">
        <v>-8.3000000000000007</v>
      </c>
      <c r="BC249" s="221">
        <v>-17.11</v>
      </c>
      <c r="DO249" s="227"/>
      <c r="EG249" s="227"/>
    </row>
    <row r="250" spans="1:150" s="221" customFormat="1">
      <c r="A250" s="221" t="str">
        <f t="shared" si="13"/>
        <v>LU0330918003</v>
      </c>
      <c r="B250" s="221" t="s">
        <v>8602</v>
      </c>
      <c r="C250" s="221">
        <v>7.97</v>
      </c>
      <c r="D250" s="221">
        <v>12.69</v>
      </c>
      <c r="E250" s="221">
        <v>-4.9800000000000004</v>
      </c>
      <c r="F250" s="221">
        <v>-7.87</v>
      </c>
      <c r="G250" s="221">
        <v>-3.94</v>
      </c>
      <c r="H250" s="226">
        <v>10.47</v>
      </c>
      <c r="I250" s="221">
        <v>3.91</v>
      </c>
      <c r="J250" s="221">
        <v>0.7</v>
      </c>
      <c r="K250" s="221">
        <v>25.35</v>
      </c>
      <c r="L250" s="221">
        <v>-0.02</v>
      </c>
      <c r="M250" s="221">
        <v>5371.3</v>
      </c>
      <c r="N250" s="221">
        <v>-27.14</v>
      </c>
      <c r="P250" s="221">
        <v>2.02</v>
      </c>
      <c r="R250" s="221" t="s">
        <v>588</v>
      </c>
      <c r="S250" s="221">
        <v>91.6</v>
      </c>
      <c r="T250" s="221">
        <v>36.15</v>
      </c>
      <c r="U250" s="221">
        <v>12</v>
      </c>
      <c r="V250" s="221">
        <v>-41.47</v>
      </c>
      <c r="W250" s="221">
        <v>49.75</v>
      </c>
      <c r="X250" s="221">
        <v>29.87</v>
      </c>
      <c r="Y250" s="226">
        <v>-18.350000000000001</v>
      </c>
      <c r="Z250" s="226">
        <v>18.350000000000001</v>
      </c>
      <c r="AA250" s="226">
        <v>31.02</v>
      </c>
      <c r="AB250" s="226">
        <v>15.31</v>
      </c>
      <c r="AC250" s="226">
        <v>-0.53</v>
      </c>
      <c r="AD250" s="226">
        <v>-2.67</v>
      </c>
      <c r="AE250" s="226" t="s">
        <v>11402</v>
      </c>
      <c r="AF250" s="117">
        <v>39413</v>
      </c>
      <c r="AG250" s="226">
        <v>21.72</v>
      </c>
      <c r="AH250" s="226">
        <v>47.37</v>
      </c>
      <c r="AI250" s="226">
        <v>123.34</v>
      </c>
      <c r="AJ250" s="226">
        <v>80.099999999999994</v>
      </c>
      <c r="AK250" s="227"/>
      <c r="AM250" s="226"/>
      <c r="AN250" s="221" t="str">
        <f t="shared" si="11"/>
        <v>LU2249611893</v>
      </c>
      <c r="AO250" s="221" t="s">
        <v>7322</v>
      </c>
      <c r="AP250" s="226"/>
      <c r="AQ250" s="226">
        <v>26.97</v>
      </c>
      <c r="AR250" s="227">
        <v>45782</v>
      </c>
      <c r="AS250" s="221" t="s">
        <v>7029</v>
      </c>
      <c r="AX250" s="221" t="str">
        <f t="shared" si="12"/>
        <v>LU0204068877</v>
      </c>
      <c r="AY250" s="221" t="s">
        <v>11957</v>
      </c>
      <c r="AZ250" s="221" t="s">
        <v>7280</v>
      </c>
      <c r="BA250" s="221">
        <v>-15.07</v>
      </c>
      <c r="BB250" s="221">
        <v>-8.1</v>
      </c>
      <c r="BC250" s="221">
        <v>-16.71</v>
      </c>
      <c r="DO250" s="227"/>
      <c r="DW250" s="227"/>
      <c r="EG250" s="227"/>
      <c r="ET250" s="227"/>
    </row>
    <row r="251" spans="1:150" s="221" customFormat="1">
      <c r="A251" s="221" t="str">
        <f t="shared" si="13"/>
        <v>LU0075056555</v>
      </c>
      <c r="B251" s="221" t="s">
        <v>10937</v>
      </c>
      <c r="C251" s="221">
        <v>3.21</v>
      </c>
      <c r="D251" s="221">
        <v>8.83</v>
      </c>
      <c r="E251" s="221">
        <v>-6.73</v>
      </c>
      <c r="F251" s="221">
        <v>-9.73</v>
      </c>
      <c r="G251" s="221">
        <v>-4.0199999999999996</v>
      </c>
      <c r="H251" s="226">
        <v>10.130000000000001</v>
      </c>
      <c r="I251" s="221">
        <v>5.18</v>
      </c>
      <c r="J251" s="221">
        <v>0.6</v>
      </c>
      <c r="K251" s="221">
        <v>21.8</v>
      </c>
      <c r="L251" s="221">
        <v>-0.02</v>
      </c>
      <c r="M251" s="221">
        <v>5371.3</v>
      </c>
      <c r="N251" s="221">
        <v>-23.48</v>
      </c>
      <c r="P251" s="221">
        <v>2.02</v>
      </c>
      <c r="Q251" s="221" t="s">
        <v>11348</v>
      </c>
      <c r="R251" s="221" t="s">
        <v>589</v>
      </c>
      <c r="S251" s="221">
        <v>79.06</v>
      </c>
      <c r="T251" s="221">
        <v>24.92</v>
      </c>
      <c r="U251" s="221">
        <v>12</v>
      </c>
      <c r="V251" s="221">
        <v>-37.21</v>
      </c>
      <c r="W251" s="221">
        <v>55.13</v>
      </c>
      <c r="X251" s="221">
        <v>21</v>
      </c>
      <c r="Y251" s="226">
        <v>-15.4</v>
      </c>
      <c r="Z251" s="226">
        <v>18.010000000000002</v>
      </c>
      <c r="AA251" s="226">
        <v>31.01</v>
      </c>
      <c r="AB251" s="226">
        <v>18.46</v>
      </c>
      <c r="AC251" s="226">
        <v>0.51</v>
      </c>
      <c r="AD251" s="226">
        <v>-2.0499999999999998</v>
      </c>
      <c r="AE251" s="226" t="s">
        <v>11402</v>
      </c>
      <c r="AF251" s="117">
        <v>35513</v>
      </c>
      <c r="AG251" s="226">
        <v>11.97</v>
      </c>
      <c r="AH251" s="226">
        <v>36.44</v>
      </c>
      <c r="AI251" s="226">
        <v>104.99</v>
      </c>
      <c r="AJ251" s="226">
        <v>69.959999999999994</v>
      </c>
      <c r="AK251" s="227"/>
      <c r="AM251" s="226"/>
      <c r="AN251" s="221" t="str">
        <f t="shared" si="11"/>
        <v>LU2530431480</v>
      </c>
      <c r="AO251" s="221" t="s">
        <v>10807</v>
      </c>
      <c r="AP251" s="226"/>
      <c r="AQ251" s="226">
        <v>11.75</v>
      </c>
      <c r="AR251" s="227">
        <v>45783</v>
      </c>
      <c r="AS251" s="221" t="s">
        <v>10734</v>
      </c>
      <c r="AX251" s="221" t="str">
        <f t="shared" si="12"/>
        <v>LU0823414478</v>
      </c>
      <c r="AY251" s="221" t="s">
        <v>10938</v>
      </c>
      <c r="AZ251" s="221" t="s">
        <v>728</v>
      </c>
      <c r="BA251" s="221">
        <v>-2.73</v>
      </c>
      <c r="BB251" s="221">
        <v>-10.14</v>
      </c>
      <c r="DO251" s="227"/>
      <c r="DW251" s="227"/>
      <c r="EG251" s="227"/>
      <c r="ET251" s="227"/>
    </row>
    <row r="252" spans="1:150" s="221" customFormat="1">
      <c r="A252" s="221" t="str">
        <f t="shared" si="13"/>
        <v>LU0204068877</v>
      </c>
      <c r="B252" s="221" t="s">
        <v>11957</v>
      </c>
      <c r="C252" s="221">
        <v>3.14</v>
      </c>
      <c r="D252" s="221">
        <v>9.0299999999999994</v>
      </c>
      <c r="E252" s="221">
        <v>-7.01</v>
      </c>
      <c r="F252" s="221">
        <v>-9.7899999999999991</v>
      </c>
      <c r="G252" s="221">
        <v>-4.12</v>
      </c>
      <c r="H252" s="226">
        <v>10.119999999999999</v>
      </c>
      <c r="I252" s="221">
        <v>5.17</v>
      </c>
      <c r="J252" s="221">
        <v>0.6</v>
      </c>
      <c r="K252" s="221">
        <v>21.78</v>
      </c>
      <c r="L252" s="221">
        <v>-0.02</v>
      </c>
      <c r="M252" s="221">
        <v>5371.3</v>
      </c>
      <c r="N252" s="221">
        <v>-23.24</v>
      </c>
      <c r="O252" s="221">
        <v>0.76</v>
      </c>
      <c r="P252" s="221">
        <v>2.02</v>
      </c>
      <c r="Q252" s="221" t="s">
        <v>11348</v>
      </c>
      <c r="R252" s="221" t="s">
        <v>7280</v>
      </c>
      <c r="S252" s="221">
        <v>79.73</v>
      </c>
      <c r="T252" s="221">
        <v>25.66</v>
      </c>
      <c r="U252" s="221">
        <v>12</v>
      </c>
      <c r="V252" s="221">
        <v>-37.6</v>
      </c>
      <c r="W252" s="221">
        <v>55.54</v>
      </c>
      <c r="X252" s="221">
        <v>21.33</v>
      </c>
      <c r="Y252" s="226">
        <v>-15.92</v>
      </c>
      <c r="Z252" s="226">
        <v>18.93</v>
      </c>
      <c r="AA252" s="226">
        <v>30.75</v>
      </c>
      <c r="AB252" s="226">
        <v>18.63</v>
      </c>
      <c r="AC252" s="226">
        <v>-0.11</v>
      </c>
      <c r="AD252" s="226">
        <v>-1.55</v>
      </c>
      <c r="AE252" s="226" t="s">
        <v>11402</v>
      </c>
      <c r="AF252" s="117">
        <v>38371</v>
      </c>
      <c r="AG252" s="226">
        <v>12.28</v>
      </c>
      <c r="AH252" s="226">
        <v>36.74</v>
      </c>
      <c r="AI252" s="226">
        <v>104.59</v>
      </c>
      <c r="AJ252" s="226">
        <v>70.59</v>
      </c>
      <c r="AK252" s="227"/>
      <c r="AM252" s="226"/>
      <c r="AN252" s="221" t="str">
        <f t="shared" si="11"/>
        <v>LU2530434666</v>
      </c>
      <c r="AO252" s="221" t="s">
        <v>12296</v>
      </c>
      <c r="AP252" s="226"/>
      <c r="AQ252" s="226">
        <v>10.3</v>
      </c>
      <c r="AR252" s="227">
        <v>45783</v>
      </c>
      <c r="AS252" s="221" t="s">
        <v>10738</v>
      </c>
      <c r="AX252" s="221" t="str">
        <f t="shared" si="12"/>
        <v>LU0823414635</v>
      </c>
      <c r="AY252" s="221" t="s">
        <v>10939</v>
      </c>
      <c r="AZ252" s="221" t="s">
        <v>3948</v>
      </c>
      <c r="BA252" s="221">
        <v>-2.76</v>
      </c>
      <c r="BB252" s="221">
        <v>-10.14</v>
      </c>
      <c r="BC252" s="221">
        <v>-17.760000000000002</v>
      </c>
      <c r="DO252" s="227"/>
      <c r="DW252" s="227"/>
      <c r="EG252" s="227"/>
      <c r="ET252" s="227"/>
    </row>
    <row r="253" spans="1:150" s="221" customFormat="1">
      <c r="A253" s="221" t="str">
        <f t="shared" si="13"/>
        <v>LU0823414478</v>
      </c>
      <c r="B253" s="221" t="s">
        <v>10938</v>
      </c>
      <c r="C253" s="221">
        <v>-12.55</v>
      </c>
      <c r="D253" s="221">
        <v>12.82</v>
      </c>
      <c r="E253" s="221">
        <v>-15.35</v>
      </c>
      <c r="F253" s="221">
        <v>-13.95</v>
      </c>
      <c r="G253" s="221">
        <v>-22.97</v>
      </c>
      <c r="H253" s="226">
        <v>-3.59</v>
      </c>
      <c r="I253" s="221">
        <v>-5.65</v>
      </c>
      <c r="J253" s="221">
        <v>1.65</v>
      </c>
      <c r="K253" s="221">
        <v>34.950000000000003</v>
      </c>
      <c r="L253" s="221">
        <v>-0.09</v>
      </c>
      <c r="M253" s="221">
        <v>788.7</v>
      </c>
      <c r="N253" s="221">
        <v>-61.74</v>
      </c>
      <c r="P253" s="221">
        <v>1.98</v>
      </c>
      <c r="R253" s="221" t="s">
        <v>728</v>
      </c>
      <c r="S253" s="221">
        <v>159.63</v>
      </c>
      <c r="T253" s="221">
        <v>181.89</v>
      </c>
      <c r="U253" s="221">
        <v>1</v>
      </c>
      <c r="V253" s="221">
        <v>-19.43</v>
      </c>
      <c r="W253" s="221">
        <v>33.1</v>
      </c>
      <c r="X253" s="221">
        <v>-9.35</v>
      </c>
      <c r="Y253" s="226">
        <v>-21.71</v>
      </c>
      <c r="Z253" s="226">
        <v>1.17</v>
      </c>
      <c r="AA253" s="226">
        <v>183.44</v>
      </c>
      <c r="AB253" s="226">
        <v>-15.18</v>
      </c>
      <c r="AC253" s="226">
        <v>-39.880000000000003</v>
      </c>
      <c r="AD253" s="226">
        <v>-24.43</v>
      </c>
      <c r="AE253" s="226" t="s">
        <v>1511</v>
      </c>
      <c r="AF253" s="117">
        <v>41411</v>
      </c>
      <c r="AG253" s="226">
        <v>307.89</v>
      </c>
      <c r="AH253" s="226">
        <v>212.98</v>
      </c>
      <c r="AI253" s="226">
        <v>166.46</v>
      </c>
      <c r="AJ253" s="226">
        <v>145.44999999999999</v>
      </c>
      <c r="AK253" s="227"/>
      <c r="AM253" s="226"/>
      <c r="AN253" s="221" t="str">
        <f t="shared" si="11"/>
        <v>LU2530434310</v>
      </c>
      <c r="AO253" s="221" t="s">
        <v>12297</v>
      </c>
      <c r="AP253" s="226"/>
      <c r="AQ253" s="226">
        <v>10.25</v>
      </c>
      <c r="AR253" s="227">
        <v>45783</v>
      </c>
      <c r="AS253" s="221" t="s">
        <v>10737</v>
      </c>
      <c r="AX253" s="221" t="str">
        <f t="shared" si="12"/>
        <v>LU2357125470</v>
      </c>
      <c r="AY253" s="221" t="s">
        <v>10940</v>
      </c>
      <c r="AZ253" s="221" t="s">
        <v>8524</v>
      </c>
      <c r="DO253" s="227"/>
      <c r="EG253" s="227"/>
    </row>
    <row r="254" spans="1:150" s="221" customFormat="1">
      <c r="A254" s="221" t="str">
        <f t="shared" si="13"/>
        <v>LU0823414635</v>
      </c>
      <c r="B254" s="221" t="s">
        <v>10939</v>
      </c>
      <c r="C254" s="221">
        <v>-12.55</v>
      </c>
      <c r="D254" s="221">
        <v>12.81</v>
      </c>
      <c r="E254" s="221">
        <v>-15.35</v>
      </c>
      <c r="F254" s="221">
        <v>-13.94</v>
      </c>
      <c r="G254" s="221">
        <v>-22.97</v>
      </c>
      <c r="H254" s="226">
        <v>-3.59</v>
      </c>
      <c r="I254" s="221">
        <v>-5.65</v>
      </c>
      <c r="J254" s="221">
        <v>2.06</v>
      </c>
      <c r="K254" s="221">
        <v>34.94</v>
      </c>
      <c r="L254" s="221">
        <v>-0.09</v>
      </c>
      <c r="M254" s="221">
        <v>788.7</v>
      </c>
      <c r="N254" s="221">
        <v>-61.74</v>
      </c>
      <c r="P254" s="221">
        <v>1.98</v>
      </c>
      <c r="Q254" s="221" t="s">
        <v>11361</v>
      </c>
      <c r="R254" s="221" t="s">
        <v>3948</v>
      </c>
      <c r="S254" s="221">
        <v>189.56</v>
      </c>
      <c r="T254" s="221">
        <v>195.01</v>
      </c>
      <c r="U254" s="221">
        <v>1</v>
      </c>
      <c r="V254" s="221">
        <v>-19.43</v>
      </c>
      <c r="W254" s="221">
        <v>33.090000000000003</v>
      </c>
      <c r="X254" s="221">
        <v>-9.33</v>
      </c>
      <c r="Y254" s="226">
        <v>-21.71</v>
      </c>
      <c r="Z254" s="226">
        <v>1.17</v>
      </c>
      <c r="AA254" s="226">
        <v>183.45</v>
      </c>
      <c r="AB254" s="226">
        <v>-15.18</v>
      </c>
      <c r="AC254" s="226">
        <v>-39.880000000000003</v>
      </c>
      <c r="AD254" s="226">
        <v>-24.43</v>
      </c>
      <c r="AE254" s="226" t="s">
        <v>1511</v>
      </c>
      <c r="AF254" s="117">
        <v>35710</v>
      </c>
      <c r="AG254" s="226">
        <v>176.13</v>
      </c>
      <c r="AH254" s="226">
        <v>242.04</v>
      </c>
      <c r="AI254" s="226">
        <v>216.33</v>
      </c>
      <c r="AJ254" s="226">
        <v>174.16</v>
      </c>
      <c r="AK254" s="227"/>
      <c r="AM254" s="226"/>
      <c r="AN254" s="221" t="str">
        <f t="shared" si="11"/>
        <v>LU2530434237</v>
      </c>
      <c r="AO254" s="221" t="s">
        <v>12298</v>
      </c>
      <c r="AP254" s="226"/>
      <c r="AQ254" s="226">
        <v>10.06</v>
      </c>
      <c r="AR254" s="227">
        <v>45783</v>
      </c>
      <c r="AS254" s="221" t="s">
        <v>10736</v>
      </c>
      <c r="AX254" s="221" t="str">
        <f t="shared" si="12"/>
        <v>LU2249611893</v>
      </c>
      <c r="AY254" s="221" t="s">
        <v>7322</v>
      </c>
      <c r="AZ254" s="221" t="s">
        <v>7029</v>
      </c>
      <c r="DO254" s="227"/>
      <c r="DW254" s="227"/>
      <c r="EG254" s="227"/>
      <c r="ET254" s="227"/>
    </row>
    <row r="255" spans="1:150" s="221" customFormat="1">
      <c r="A255" s="221" t="str">
        <f t="shared" si="13"/>
        <v>LU2357125470</v>
      </c>
      <c r="B255" s="221" t="s">
        <v>10940</v>
      </c>
      <c r="C255" s="221">
        <v>-19.39</v>
      </c>
      <c r="D255" s="221">
        <v>10.06</v>
      </c>
      <c r="E255" s="221">
        <v>-18.91</v>
      </c>
      <c r="F255" s="221">
        <v>-16.23</v>
      </c>
      <c r="G255" s="221">
        <v>-22.53</v>
      </c>
      <c r="H255" s="226"/>
      <c r="J255" s="221">
        <v>1.42</v>
      </c>
      <c r="K255" s="221">
        <v>33.049999999999997</v>
      </c>
      <c r="L255" s="221">
        <v>-0.08</v>
      </c>
      <c r="M255" s="221">
        <v>788.7</v>
      </c>
      <c r="N255" s="221">
        <v>-62.57</v>
      </c>
      <c r="P255" s="221">
        <v>1.98</v>
      </c>
      <c r="R255" s="221" t="s">
        <v>8524</v>
      </c>
      <c r="S255" s="221">
        <v>135.93</v>
      </c>
      <c r="T255" s="221">
        <v>151.43</v>
      </c>
      <c r="U255" s="221">
        <v>1</v>
      </c>
      <c r="Y255" s="226"/>
      <c r="Z255" s="226"/>
      <c r="AA255" s="226"/>
      <c r="AB255" s="226"/>
      <c r="AC255" s="226">
        <v>-33.880000000000003</v>
      </c>
      <c r="AD255" s="226">
        <v>-24.75</v>
      </c>
      <c r="AE255" s="226" t="s">
        <v>1511</v>
      </c>
      <c r="AF255" s="117">
        <v>44441</v>
      </c>
      <c r="AG255" s="226">
        <v>255.65</v>
      </c>
      <c r="AH255" s="226"/>
      <c r="AI255" s="226">
        <v>147.36000000000001</v>
      </c>
      <c r="AJ255" s="226"/>
      <c r="AK255" s="227"/>
      <c r="AM255" s="226"/>
      <c r="AN255" s="221" t="str">
        <f t="shared" si="11"/>
        <v>LU2530434070</v>
      </c>
      <c r="AO255" s="221" t="s">
        <v>11961</v>
      </c>
      <c r="AP255" s="226"/>
      <c r="AQ255" s="226">
        <v>13.27</v>
      </c>
      <c r="AR255" s="227">
        <v>45783</v>
      </c>
      <c r="AS255" s="221" t="s">
        <v>10735</v>
      </c>
      <c r="AX255" s="221" t="str">
        <f t="shared" si="12"/>
        <v>LU2530431480</v>
      </c>
      <c r="AY255" s="221" t="s">
        <v>10941</v>
      </c>
      <c r="AZ255" s="221" t="s">
        <v>10734</v>
      </c>
      <c r="DO255" s="227"/>
      <c r="DW255" s="227"/>
      <c r="EG255" s="227"/>
      <c r="ET255" s="227"/>
    </row>
    <row r="256" spans="1:150" s="221" customFormat="1">
      <c r="A256" s="221" t="str">
        <f t="shared" si="13"/>
        <v>LU2249611893</v>
      </c>
      <c r="B256" s="221" t="s">
        <v>7322</v>
      </c>
      <c r="C256" s="221">
        <v>-15.43</v>
      </c>
      <c r="D256" s="221">
        <v>14.13</v>
      </c>
      <c r="E256" s="221">
        <v>-17.09</v>
      </c>
      <c r="F256" s="221">
        <v>-14.33</v>
      </c>
      <c r="G256" s="221">
        <v>-22.31</v>
      </c>
      <c r="H256" s="226"/>
      <c r="J256" s="221">
        <v>1.67</v>
      </c>
      <c r="K256" s="221">
        <v>35.299999999999997</v>
      </c>
      <c r="L256" s="221">
        <v>-0.09</v>
      </c>
      <c r="M256" s="221">
        <v>788.7</v>
      </c>
      <c r="N256" s="221">
        <v>-62.46</v>
      </c>
      <c r="P256" s="221">
        <v>1.98</v>
      </c>
      <c r="R256" s="221" t="s">
        <v>7029</v>
      </c>
      <c r="S256" s="221">
        <v>160.65</v>
      </c>
      <c r="T256" s="221">
        <v>192.72</v>
      </c>
      <c r="U256" s="221">
        <v>1</v>
      </c>
      <c r="Y256" s="226"/>
      <c r="Z256" s="226"/>
      <c r="AA256" s="226"/>
      <c r="AB256" s="226"/>
      <c r="AC256" s="226">
        <v>-33.909999999999997</v>
      </c>
      <c r="AD256" s="226">
        <v>-25.34</v>
      </c>
      <c r="AE256" s="226" t="s">
        <v>1511</v>
      </c>
      <c r="AF256" s="117">
        <v>44214</v>
      </c>
      <c r="AG256" s="226">
        <v>336.16</v>
      </c>
      <c r="AH256" s="226"/>
      <c r="AI256" s="226">
        <v>180.66</v>
      </c>
      <c r="AJ256" s="226"/>
      <c r="AK256" s="227"/>
      <c r="AM256" s="226"/>
      <c r="AN256" s="221" t="str">
        <f t="shared" si="11"/>
        <v>LU2564955974</v>
      </c>
      <c r="AO256" s="221" t="s">
        <v>12299</v>
      </c>
      <c r="AP256" s="226"/>
      <c r="AQ256" s="226">
        <v>10.02</v>
      </c>
      <c r="AR256" s="227">
        <v>45783</v>
      </c>
      <c r="AS256" s="221" t="s">
        <v>10739</v>
      </c>
      <c r="AX256" s="221" t="str">
        <f t="shared" si="12"/>
        <v>LU2530434666</v>
      </c>
      <c r="AY256" s="221" t="s">
        <v>11958</v>
      </c>
      <c r="AZ256" s="221" t="s">
        <v>10738</v>
      </c>
      <c r="DO256" s="227"/>
      <c r="EG256" s="227"/>
    </row>
    <row r="257" spans="1:150" s="221" customFormat="1">
      <c r="A257" s="221" t="str">
        <f t="shared" si="13"/>
        <v>LU2530431480</v>
      </c>
      <c r="B257" s="221" t="s">
        <v>10941</v>
      </c>
      <c r="C257" s="221">
        <v>-4.75</v>
      </c>
      <c r="D257" s="221">
        <v>-3.44</v>
      </c>
      <c r="E257" s="221">
        <v>-2.4</v>
      </c>
      <c r="F257" s="221">
        <v>0.27</v>
      </c>
      <c r="H257" s="226"/>
      <c r="M257" s="221">
        <v>2536.9</v>
      </c>
      <c r="P257" s="221">
        <v>1.1399999999999999</v>
      </c>
      <c r="Q257" s="221" t="s">
        <v>11380</v>
      </c>
      <c r="R257" s="221" t="s">
        <v>10734</v>
      </c>
      <c r="U257" s="221">
        <v>12</v>
      </c>
      <c r="Y257" s="226"/>
      <c r="Z257" s="226"/>
      <c r="AA257" s="226"/>
      <c r="AB257" s="226"/>
      <c r="AC257" s="226"/>
      <c r="AD257" s="226">
        <v>8.49</v>
      </c>
      <c r="AE257" s="226"/>
      <c r="AF257" s="117">
        <v>44894</v>
      </c>
      <c r="AG257" s="226">
        <v>159.35</v>
      </c>
      <c r="AH257" s="226"/>
      <c r="AI257" s="226">
        <v>531.33000000000004</v>
      </c>
      <c r="AJ257" s="226"/>
      <c r="AK257" s="227"/>
      <c r="AM257" s="226"/>
      <c r="AN257" s="221" t="str">
        <f t="shared" si="11"/>
        <v>LU2564956279</v>
      </c>
      <c r="AO257" s="221" t="s">
        <v>11963</v>
      </c>
      <c r="AP257" s="226"/>
      <c r="AQ257" s="226">
        <v>13</v>
      </c>
      <c r="AR257" s="227">
        <v>45783</v>
      </c>
      <c r="AS257" s="221" t="s">
        <v>10740</v>
      </c>
      <c r="AX257" s="221" t="str">
        <f t="shared" si="12"/>
        <v>LU2530434310</v>
      </c>
      <c r="AY257" s="221" t="s">
        <v>11959</v>
      </c>
      <c r="AZ257" s="221" t="s">
        <v>10737</v>
      </c>
      <c r="DO257" s="227"/>
      <c r="DW257" s="227"/>
      <c r="EG257" s="227"/>
      <c r="ET257" s="227"/>
    </row>
    <row r="258" spans="1:150" s="221" customFormat="1">
      <c r="A258" s="221" t="str">
        <f t="shared" si="13"/>
        <v>LU2530434666</v>
      </c>
      <c r="B258" s="221" t="s">
        <v>11958</v>
      </c>
      <c r="C258" s="221">
        <v>-4.8099999999999996</v>
      </c>
      <c r="D258" s="221">
        <v>-3.55</v>
      </c>
      <c r="E258" s="221">
        <v>-2.4300000000000002</v>
      </c>
      <c r="F258" s="221">
        <v>0.26</v>
      </c>
      <c r="H258" s="226"/>
      <c r="M258" s="221">
        <v>2536.9</v>
      </c>
      <c r="O258" s="221">
        <v>5.63</v>
      </c>
      <c r="P258" s="221">
        <v>1.1399999999999999</v>
      </c>
      <c r="Q258" s="221" t="s">
        <v>11380</v>
      </c>
      <c r="R258" s="221" t="s">
        <v>10738</v>
      </c>
      <c r="U258" s="221">
        <v>12</v>
      </c>
      <c r="Y258" s="226"/>
      <c r="Z258" s="226"/>
      <c r="AA258" s="226"/>
      <c r="AB258" s="226"/>
      <c r="AC258" s="226"/>
      <c r="AD258" s="226">
        <v>8.5</v>
      </c>
      <c r="AE258" s="226"/>
      <c r="AF258" s="117"/>
      <c r="AG258" s="226">
        <v>160.75</v>
      </c>
      <c r="AH258" s="226"/>
      <c r="AI258" s="226">
        <v>535.89</v>
      </c>
      <c r="AJ258" s="226"/>
      <c r="AK258" s="227"/>
      <c r="AM258" s="226"/>
      <c r="AN258" s="221" t="str">
        <f t="shared" si="11"/>
        <v>LU2593590073</v>
      </c>
      <c r="AO258" s="221" t="s">
        <v>10808</v>
      </c>
      <c r="AP258" s="226"/>
      <c r="AQ258" s="226">
        <v>15.18</v>
      </c>
      <c r="AR258" s="227">
        <v>45783</v>
      </c>
      <c r="AS258" s="221" t="s">
        <v>10741</v>
      </c>
      <c r="AX258" s="221" t="str">
        <f t="shared" si="12"/>
        <v>LU2530434237</v>
      </c>
      <c r="AY258" s="221" t="s">
        <v>11960</v>
      </c>
      <c r="AZ258" s="221" t="s">
        <v>10736</v>
      </c>
      <c r="DO258" s="227"/>
      <c r="EG258" s="227"/>
    </row>
    <row r="259" spans="1:150" s="221" customFormat="1">
      <c r="A259" s="221" t="str">
        <f t="shared" si="13"/>
        <v>LU2530434310</v>
      </c>
      <c r="B259" s="221" t="s">
        <v>11959</v>
      </c>
      <c r="C259" s="221">
        <v>-4.87</v>
      </c>
      <c r="D259" s="221">
        <v>-3.55</v>
      </c>
      <c r="E259" s="221">
        <v>-2.4500000000000002</v>
      </c>
      <c r="F259" s="221">
        <v>0.18</v>
      </c>
      <c r="H259" s="226"/>
      <c r="M259" s="221">
        <v>2536.9</v>
      </c>
      <c r="O259" s="221">
        <v>5.65</v>
      </c>
      <c r="P259" s="221">
        <v>1.1399999999999999</v>
      </c>
      <c r="Q259" s="221" t="s">
        <v>11380</v>
      </c>
      <c r="R259" s="221" t="s">
        <v>10737</v>
      </c>
      <c r="U259" s="221">
        <v>12</v>
      </c>
      <c r="Y259" s="226"/>
      <c r="Z259" s="226"/>
      <c r="AA259" s="226"/>
      <c r="AB259" s="226"/>
      <c r="AC259" s="226"/>
      <c r="AD259" s="226">
        <v>8.51</v>
      </c>
      <c r="AE259" s="226"/>
      <c r="AF259" s="117"/>
      <c r="AG259" s="226">
        <v>157.80000000000001</v>
      </c>
      <c r="AH259" s="226"/>
      <c r="AI259" s="226">
        <v>528.52</v>
      </c>
      <c r="AJ259" s="226"/>
      <c r="AK259" s="227"/>
      <c r="AM259" s="226"/>
      <c r="AN259" s="221" t="str">
        <f t="shared" si="11"/>
        <v>LU2050929780</v>
      </c>
      <c r="AO259" s="221" t="s">
        <v>8603</v>
      </c>
      <c r="AP259" s="226"/>
      <c r="AQ259" s="226">
        <v>20.38</v>
      </c>
      <c r="AR259" s="227">
        <v>45783</v>
      </c>
      <c r="AS259" s="221" t="s">
        <v>8593</v>
      </c>
      <c r="AX259" s="221" t="str">
        <f t="shared" si="12"/>
        <v>LU2530434070</v>
      </c>
      <c r="AY259" s="221" t="s">
        <v>11961</v>
      </c>
      <c r="AZ259" s="221" t="s">
        <v>10735</v>
      </c>
      <c r="DO259" s="227"/>
      <c r="EG259" s="227"/>
    </row>
    <row r="260" spans="1:150" s="221" customFormat="1">
      <c r="A260" s="221" t="str">
        <f t="shared" si="13"/>
        <v>LU2530434237</v>
      </c>
      <c r="B260" s="221" t="s">
        <v>11960</v>
      </c>
      <c r="C260" s="221">
        <v>-4.7300000000000004</v>
      </c>
      <c r="D260" s="221">
        <v>-3.48</v>
      </c>
      <c r="E260" s="221">
        <v>-2.4700000000000002</v>
      </c>
      <c r="F260" s="221">
        <v>0.25</v>
      </c>
      <c r="H260" s="226"/>
      <c r="M260" s="221">
        <v>2536.9</v>
      </c>
      <c r="O260" s="221">
        <v>6.75</v>
      </c>
      <c r="P260" s="221">
        <v>1.1399999999999999</v>
      </c>
      <c r="Q260" s="221" t="s">
        <v>11380</v>
      </c>
      <c r="R260" s="221" t="s">
        <v>10736</v>
      </c>
      <c r="U260" s="221">
        <v>12</v>
      </c>
      <c r="Y260" s="226"/>
      <c r="Z260" s="226"/>
      <c r="AA260" s="226"/>
      <c r="AB260" s="226"/>
      <c r="AC260" s="226"/>
      <c r="AD260" s="226">
        <v>8.51</v>
      </c>
      <c r="AE260" s="226"/>
      <c r="AF260" s="117"/>
      <c r="AG260" s="226">
        <v>161.74</v>
      </c>
      <c r="AH260" s="226"/>
      <c r="AI260" s="226">
        <v>538.44000000000005</v>
      </c>
      <c r="AJ260" s="226"/>
      <c r="AK260" s="227"/>
      <c r="AM260" s="226"/>
      <c r="AN260" s="221" t="str">
        <f t="shared" si="11"/>
        <v>LU2050929863</v>
      </c>
      <c r="AO260" s="221" t="s">
        <v>8609</v>
      </c>
      <c r="AP260" s="226"/>
      <c r="AQ260" s="226">
        <v>15.83</v>
      </c>
      <c r="AR260" s="227">
        <v>45783</v>
      </c>
      <c r="AS260" s="221" t="s">
        <v>8595</v>
      </c>
      <c r="AX260" s="221" t="str">
        <f t="shared" si="12"/>
        <v>LU2564955974</v>
      </c>
      <c r="AY260" s="221" t="s">
        <v>11962</v>
      </c>
      <c r="AZ260" s="221" t="s">
        <v>10739</v>
      </c>
      <c r="DO260" s="227"/>
      <c r="DW260" s="227"/>
      <c r="EG260" s="227"/>
      <c r="ET260" s="227"/>
    </row>
    <row r="261" spans="1:150" s="221" customFormat="1">
      <c r="A261" s="221" t="str">
        <f t="shared" si="13"/>
        <v>LU2530434070</v>
      </c>
      <c r="B261" s="221" t="s">
        <v>11961</v>
      </c>
      <c r="C261" s="221">
        <v>0.18</v>
      </c>
      <c r="D261" s="221">
        <v>0.41</v>
      </c>
      <c r="E261" s="221">
        <v>0.15</v>
      </c>
      <c r="F261" s="221">
        <v>3.2</v>
      </c>
      <c r="H261" s="226"/>
      <c r="M261" s="221">
        <v>2536.9</v>
      </c>
      <c r="O261" s="221">
        <v>6.89</v>
      </c>
      <c r="P261" s="221">
        <v>1.1399999999999999</v>
      </c>
      <c r="R261" s="221" t="s">
        <v>10735</v>
      </c>
      <c r="U261" s="221">
        <v>12</v>
      </c>
      <c r="Y261" s="226"/>
      <c r="Z261" s="226"/>
      <c r="AA261" s="226"/>
      <c r="AB261" s="226"/>
      <c r="AC261" s="226"/>
      <c r="AD261" s="226">
        <v>8.6</v>
      </c>
      <c r="AE261" s="226"/>
      <c r="AF261" s="117"/>
      <c r="AG261" s="226">
        <v>67.58</v>
      </c>
      <c r="AH261" s="226"/>
      <c r="AI261" s="226">
        <v>-159.35</v>
      </c>
      <c r="AJ261" s="226"/>
      <c r="AK261" s="227"/>
      <c r="AM261" s="226"/>
      <c r="AN261" s="221" t="str">
        <f t="shared" ref="AN261:AN324" si="14">AS261</f>
        <v>LU2230629383</v>
      </c>
      <c r="AO261" s="221" t="s">
        <v>8604</v>
      </c>
      <c r="AP261" s="226"/>
      <c r="AQ261" s="226">
        <v>20.47</v>
      </c>
      <c r="AR261" s="227">
        <v>45783</v>
      </c>
      <c r="AS261" s="221" t="s">
        <v>8594</v>
      </c>
      <c r="AX261" s="221" t="str">
        <f t="shared" si="12"/>
        <v>LU2564956279</v>
      </c>
      <c r="AY261" s="221" t="s">
        <v>11963</v>
      </c>
      <c r="AZ261" s="221" t="s">
        <v>10740</v>
      </c>
      <c r="DO261" s="227"/>
      <c r="EG261" s="227"/>
    </row>
    <row r="262" spans="1:150" s="221" customFormat="1">
      <c r="A262" s="221" t="str">
        <f t="shared" si="13"/>
        <v>LU2564955974</v>
      </c>
      <c r="B262" s="221" t="s">
        <v>11962</v>
      </c>
      <c r="C262" s="221">
        <v>-4.74</v>
      </c>
      <c r="D262" s="221">
        <v>-3.46</v>
      </c>
      <c r="E262" s="221">
        <v>-2.42</v>
      </c>
      <c r="F262" s="221">
        <v>0.31</v>
      </c>
      <c r="H262" s="226"/>
      <c r="M262" s="221">
        <v>2536.9</v>
      </c>
      <c r="O262" s="221">
        <v>6.82</v>
      </c>
      <c r="P262" s="221">
        <v>1.1399999999999999</v>
      </c>
      <c r="Q262" s="221" t="s">
        <v>11380</v>
      </c>
      <c r="R262" s="221" t="s">
        <v>10739</v>
      </c>
      <c r="U262" s="221">
        <v>12</v>
      </c>
      <c r="Y262" s="226"/>
      <c r="Z262" s="226"/>
      <c r="AA262" s="226"/>
      <c r="AB262" s="226"/>
      <c r="AC262" s="226"/>
      <c r="AD262" s="226">
        <v>8.51</v>
      </c>
      <c r="AE262" s="226"/>
      <c r="AF262" s="117"/>
      <c r="AG262" s="226">
        <v>159.05000000000001</v>
      </c>
      <c r="AH262" s="226"/>
      <c r="AI262" s="226">
        <v>537.89</v>
      </c>
      <c r="AJ262" s="226"/>
      <c r="AK262" s="227"/>
      <c r="AM262" s="226"/>
      <c r="AN262" s="221" t="str">
        <f t="shared" si="14"/>
        <v>LU1481182993</v>
      </c>
      <c r="AO262" s="221" t="s">
        <v>8605</v>
      </c>
      <c r="AP262" s="226"/>
      <c r="AQ262" s="226">
        <v>22.02</v>
      </c>
      <c r="AR262" s="227">
        <v>45783</v>
      </c>
      <c r="AS262" s="221" t="s">
        <v>8596</v>
      </c>
      <c r="AX262" s="221" t="str">
        <f t="shared" si="12"/>
        <v>LU2593590073</v>
      </c>
      <c r="AY262" s="221" t="s">
        <v>10808</v>
      </c>
      <c r="AZ262" s="221" t="s">
        <v>10741</v>
      </c>
      <c r="DO262" s="227"/>
      <c r="DW262" s="227"/>
      <c r="EG262" s="227"/>
      <c r="ET262" s="227"/>
    </row>
    <row r="263" spans="1:150" s="221" customFormat="1">
      <c r="A263" s="221" t="str">
        <f t="shared" si="13"/>
        <v>LU2564956279</v>
      </c>
      <c r="B263" s="221" t="s">
        <v>11963</v>
      </c>
      <c r="C263" s="221">
        <v>0.13</v>
      </c>
      <c r="D263" s="221">
        <v>0.49</v>
      </c>
      <c r="E263" s="221">
        <v>0.2</v>
      </c>
      <c r="F263" s="221">
        <v>3.19</v>
      </c>
      <c r="H263" s="226"/>
      <c r="M263" s="221">
        <v>2536.9</v>
      </c>
      <c r="O263" s="221">
        <v>6.88</v>
      </c>
      <c r="P263" s="221">
        <v>1.1399999999999999</v>
      </c>
      <c r="R263" s="221" t="s">
        <v>10740</v>
      </c>
      <c r="U263" s="221">
        <v>12</v>
      </c>
      <c r="Y263" s="226"/>
      <c r="Z263" s="226"/>
      <c r="AA263" s="226"/>
      <c r="AB263" s="226"/>
      <c r="AC263" s="226"/>
      <c r="AD263" s="226">
        <v>8.65</v>
      </c>
      <c r="AE263" s="226"/>
      <c r="AF263" s="117"/>
      <c r="AG263" s="226">
        <v>65.52</v>
      </c>
      <c r="AH263" s="226"/>
      <c r="AI263" s="226">
        <v>-159.58000000000001</v>
      </c>
      <c r="AJ263" s="226"/>
      <c r="AK263" s="227"/>
      <c r="AM263" s="226"/>
      <c r="AN263" s="221" t="str">
        <f t="shared" si="14"/>
        <v>LU1481180195</v>
      </c>
      <c r="AO263" s="221" t="s">
        <v>8610</v>
      </c>
      <c r="AP263" s="226"/>
      <c r="AQ263" s="226">
        <v>17.11</v>
      </c>
      <c r="AR263" s="227">
        <v>45783</v>
      </c>
      <c r="AS263" s="221" t="s">
        <v>8597</v>
      </c>
      <c r="AX263" s="221" t="str">
        <f t="shared" si="12"/>
        <v>LU2050929780</v>
      </c>
      <c r="AY263" s="221" t="s">
        <v>8603</v>
      </c>
      <c r="AZ263" s="221" t="s">
        <v>8593</v>
      </c>
      <c r="DO263" s="227"/>
      <c r="EG263" s="227"/>
    </row>
    <row r="264" spans="1:150" s="221" customFormat="1">
      <c r="A264" s="221" t="str">
        <f t="shared" si="13"/>
        <v>LU2593590073</v>
      </c>
      <c r="B264" s="221" t="s">
        <v>10808</v>
      </c>
      <c r="C264" s="221">
        <v>0.13</v>
      </c>
      <c r="D264" s="221">
        <v>0.4</v>
      </c>
      <c r="E264" s="221">
        <v>0.13</v>
      </c>
      <c r="F264" s="221">
        <v>3.2</v>
      </c>
      <c r="H264" s="226"/>
      <c r="M264" s="221">
        <v>2536.9</v>
      </c>
      <c r="P264" s="221">
        <v>1.1399999999999999</v>
      </c>
      <c r="R264" s="221" t="s">
        <v>10741</v>
      </c>
      <c r="U264" s="221">
        <v>12</v>
      </c>
      <c r="Y264" s="226"/>
      <c r="Z264" s="226"/>
      <c r="AA264" s="226"/>
      <c r="AB264" s="226"/>
      <c r="AC264" s="226"/>
      <c r="AD264" s="226"/>
      <c r="AE264" s="226"/>
      <c r="AF264" s="117">
        <v>44986</v>
      </c>
      <c r="AG264" s="226">
        <v>67.069999999999993</v>
      </c>
      <c r="AH264" s="226"/>
      <c r="AI264" s="226">
        <v>-156.57</v>
      </c>
      <c r="AJ264" s="226"/>
      <c r="AK264" s="227"/>
      <c r="AM264" s="226"/>
      <c r="AN264" s="221" t="str">
        <f t="shared" si="14"/>
        <v>IE00BYVJQW70</v>
      </c>
      <c r="AO264" s="221" t="s">
        <v>8964</v>
      </c>
      <c r="AP264" s="226"/>
      <c r="AQ264" s="226">
        <v>12.47</v>
      </c>
      <c r="AR264" s="227">
        <v>45783</v>
      </c>
      <c r="AS264" s="221" t="s">
        <v>4856</v>
      </c>
      <c r="AX264" s="221" t="str">
        <f t="shared" si="12"/>
        <v>LU2050929863</v>
      </c>
      <c r="AY264" s="221" t="s">
        <v>10942</v>
      </c>
      <c r="AZ264" s="221" t="s">
        <v>8595</v>
      </c>
      <c r="DO264" s="227"/>
      <c r="DW264" s="227"/>
      <c r="EG264" s="227"/>
      <c r="ET264" s="227"/>
    </row>
    <row r="265" spans="1:150" s="221" customFormat="1">
      <c r="A265" s="221" t="str">
        <f t="shared" si="13"/>
        <v>LU2050929780</v>
      </c>
      <c r="B265" s="221" t="s">
        <v>8603</v>
      </c>
      <c r="C265" s="221">
        <v>-9.42</v>
      </c>
      <c r="D265" s="221">
        <v>9.7799999999999994</v>
      </c>
      <c r="E265" s="221">
        <v>-7.93</v>
      </c>
      <c r="F265" s="221">
        <v>4.34</v>
      </c>
      <c r="G265" s="221">
        <v>9.84</v>
      </c>
      <c r="H265" s="226">
        <v>8.14</v>
      </c>
      <c r="J265" s="221">
        <v>1.04</v>
      </c>
      <c r="K265" s="221">
        <v>14.1</v>
      </c>
      <c r="L265" s="221">
        <v>0.42</v>
      </c>
      <c r="M265" s="221">
        <v>1162.2</v>
      </c>
      <c r="N265" s="221">
        <v>-13.47</v>
      </c>
      <c r="P265" s="221">
        <v>1.65</v>
      </c>
      <c r="Q265" s="221" t="s">
        <v>11357</v>
      </c>
      <c r="R265" s="221" t="s">
        <v>8593</v>
      </c>
      <c r="S265" s="221">
        <v>101.04</v>
      </c>
      <c r="T265" s="221">
        <v>136.04</v>
      </c>
      <c r="U265" s="221">
        <v>4</v>
      </c>
      <c r="Y265" s="226"/>
      <c r="Z265" s="226"/>
      <c r="AA265" s="226">
        <v>29.28</v>
      </c>
      <c r="AB265" s="226">
        <v>11.46</v>
      </c>
      <c r="AC265" s="226">
        <v>-30.9</v>
      </c>
      <c r="AD265" s="226">
        <v>25.46</v>
      </c>
      <c r="AE265" s="226" t="s">
        <v>1511</v>
      </c>
      <c r="AF265" s="117">
        <v>43776</v>
      </c>
      <c r="AG265" s="226">
        <v>174.07</v>
      </c>
      <c r="AH265" s="226">
        <v>125.47</v>
      </c>
      <c r="AI265" s="226">
        <v>138.35</v>
      </c>
      <c r="AJ265" s="226">
        <v>110.18</v>
      </c>
      <c r="AK265" s="227"/>
      <c r="AM265" s="226"/>
      <c r="AN265" s="221" t="str">
        <f t="shared" si="14"/>
        <v>IE00BF20LB02</v>
      </c>
      <c r="AO265" s="221" t="s">
        <v>8959</v>
      </c>
      <c r="AP265" s="226"/>
      <c r="AQ265" s="226">
        <v>25.56</v>
      </c>
      <c r="AR265" s="227">
        <v>45783</v>
      </c>
      <c r="AS265" s="221" t="s">
        <v>4857</v>
      </c>
      <c r="AX265" s="221" t="str">
        <f t="shared" ref="AX265:AX328" si="15">AZ265</f>
        <v>LU2230629383</v>
      </c>
      <c r="AY265" s="221" t="s">
        <v>8604</v>
      </c>
      <c r="AZ265" s="221" t="s">
        <v>8594</v>
      </c>
      <c r="DO265" s="227"/>
      <c r="EG265" s="227"/>
    </row>
    <row r="266" spans="1:150" s="221" customFormat="1">
      <c r="A266" s="221" t="str">
        <f t="shared" si="13"/>
        <v>LU2050929863</v>
      </c>
      <c r="B266" s="221" t="s">
        <v>10942</v>
      </c>
      <c r="C266" s="221">
        <v>-9.2100000000000009</v>
      </c>
      <c r="D266" s="221">
        <v>10.07</v>
      </c>
      <c r="E266" s="221">
        <v>-8.0500000000000007</v>
      </c>
      <c r="F266" s="221">
        <v>4.32</v>
      </c>
      <c r="G266" s="221">
        <v>9.83</v>
      </c>
      <c r="H266" s="226">
        <v>8.14</v>
      </c>
      <c r="J266" s="221">
        <v>1.04</v>
      </c>
      <c r="K266" s="221">
        <v>14.07</v>
      </c>
      <c r="L266" s="221">
        <v>0.43</v>
      </c>
      <c r="M266" s="221">
        <v>1162.2</v>
      </c>
      <c r="N266" s="221">
        <v>-13.23</v>
      </c>
      <c r="P266" s="221">
        <v>1.65</v>
      </c>
      <c r="Q266" s="221" t="s">
        <v>11357</v>
      </c>
      <c r="R266" s="221" t="s">
        <v>8595</v>
      </c>
      <c r="S266" s="221">
        <v>101.68</v>
      </c>
      <c r="T266" s="221">
        <v>137.41999999999999</v>
      </c>
      <c r="U266" s="221">
        <v>4</v>
      </c>
      <c r="Y266" s="226"/>
      <c r="Z266" s="226"/>
      <c r="AA266" s="226">
        <v>29.29</v>
      </c>
      <c r="AB266" s="226">
        <v>11.52</v>
      </c>
      <c r="AC266" s="226">
        <v>-30.82</v>
      </c>
      <c r="AD266" s="226">
        <v>25.19</v>
      </c>
      <c r="AE266" s="226" t="s">
        <v>1511</v>
      </c>
      <c r="AF266" s="117">
        <v>43776</v>
      </c>
      <c r="AG266" s="226">
        <v>174.11</v>
      </c>
      <c r="AH266" s="226">
        <v>125.28</v>
      </c>
      <c r="AI266" s="226">
        <v>138</v>
      </c>
      <c r="AJ266" s="226">
        <v>110.02</v>
      </c>
      <c r="AK266" s="227"/>
      <c r="AM266" s="226"/>
      <c r="AN266" s="221" t="str">
        <f t="shared" si="14"/>
        <v>IE00BYVJQT42</v>
      </c>
      <c r="AO266" s="221" t="s">
        <v>8965</v>
      </c>
      <c r="AP266" s="226"/>
      <c r="AQ266" s="226">
        <v>17.84</v>
      </c>
      <c r="AR266" s="227">
        <v>45783</v>
      </c>
      <c r="AS266" s="221" t="s">
        <v>4858</v>
      </c>
      <c r="AX266" s="221" t="str">
        <f t="shared" si="15"/>
        <v>LU1481182993</v>
      </c>
      <c r="AY266" s="221" t="s">
        <v>8605</v>
      </c>
      <c r="AZ266" s="221" t="s">
        <v>8596</v>
      </c>
      <c r="DO266" s="227"/>
      <c r="DW266" s="227"/>
      <c r="EG266" s="227"/>
      <c r="ET266" s="227"/>
    </row>
    <row r="267" spans="1:150" s="221" customFormat="1">
      <c r="A267" s="221" t="str">
        <f t="shared" ref="A267:A330" si="16">R267</f>
        <v>LU2230629383</v>
      </c>
      <c r="B267" s="221" t="s">
        <v>8604</v>
      </c>
      <c r="C267" s="221">
        <v>-5.58</v>
      </c>
      <c r="D267" s="221">
        <v>13.66</v>
      </c>
      <c r="E267" s="221">
        <v>-6.29</v>
      </c>
      <c r="F267" s="221">
        <v>6.53</v>
      </c>
      <c r="G267" s="221">
        <v>10.4</v>
      </c>
      <c r="H267" s="226"/>
      <c r="J267" s="221">
        <v>1.19</v>
      </c>
      <c r="K267" s="221">
        <v>15.67</v>
      </c>
      <c r="L267" s="221">
        <v>0.39</v>
      </c>
      <c r="M267" s="221">
        <v>1162.2</v>
      </c>
      <c r="N267" s="221">
        <v>-12.54</v>
      </c>
      <c r="P267" s="221">
        <v>1.64</v>
      </c>
      <c r="R267" s="221" t="s">
        <v>8594</v>
      </c>
      <c r="S267" s="221">
        <v>114.66</v>
      </c>
      <c r="T267" s="221">
        <v>160.22999999999999</v>
      </c>
      <c r="U267" s="221">
        <v>4</v>
      </c>
      <c r="Y267" s="226"/>
      <c r="Z267" s="226"/>
      <c r="AA267" s="226"/>
      <c r="AB267" s="226">
        <v>9.84</v>
      </c>
      <c r="AC267" s="226">
        <v>-31.02</v>
      </c>
      <c r="AD267" s="226">
        <v>25.21</v>
      </c>
      <c r="AE267" s="226" t="s">
        <v>1511</v>
      </c>
      <c r="AF267" s="117">
        <v>44095</v>
      </c>
      <c r="AG267" s="226">
        <v>183.93</v>
      </c>
      <c r="AH267" s="226"/>
      <c r="AI267" s="226">
        <v>130.43</v>
      </c>
      <c r="AJ267" s="226"/>
      <c r="AK267" s="227"/>
      <c r="AM267" s="226"/>
      <c r="AN267" s="221" t="str">
        <f t="shared" si="14"/>
        <v>IE000H91D406</v>
      </c>
      <c r="AO267" s="221" t="s">
        <v>10364</v>
      </c>
      <c r="AP267" s="226"/>
      <c r="AQ267" s="226">
        <v>19.309999999999999</v>
      </c>
      <c r="AR267" s="227">
        <v>45783</v>
      </c>
      <c r="AS267" s="221" t="s">
        <v>10258</v>
      </c>
      <c r="AX267" s="221" t="str">
        <f t="shared" si="15"/>
        <v>LU1481180195</v>
      </c>
      <c r="AY267" s="221" t="s">
        <v>10943</v>
      </c>
      <c r="AZ267" s="221" t="s">
        <v>8597</v>
      </c>
      <c r="DO267" s="227"/>
      <c r="EG267" s="227"/>
    </row>
    <row r="268" spans="1:150" s="221" customFormat="1">
      <c r="A268" s="221" t="str">
        <f t="shared" si="16"/>
        <v>LU1481182993</v>
      </c>
      <c r="B268" s="221" t="s">
        <v>8605</v>
      </c>
      <c r="C268" s="221">
        <v>-0.72</v>
      </c>
      <c r="D268" s="221">
        <v>6.91</v>
      </c>
      <c r="E268" s="221">
        <v>-2.34</v>
      </c>
      <c r="F268" s="221">
        <v>0.05</v>
      </c>
      <c r="H268" s="226"/>
      <c r="M268" s="221">
        <v>677.5</v>
      </c>
      <c r="P268" s="221">
        <v>1.9</v>
      </c>
      <c r="Q268" s="221" t="s">
        <v>11357</v>
      </c>
      <c r="R268" s="221" t="s">
        <v>8596</v>
      </c>
      <c r="U268" s="221">
        <v>4</v>
      </c>
      <c r="X268" s="221">
        <v>17.86</v>
      </c>
      <c r="Y268" s="226"/>
      <c r="Z268" s="226"/>
      <c r="AA268" s="226"/>
      <c r="AB268" s="226"/>
      <c r="AC268" s="226"/>
      <c r="AD268" s="226">
        <v>13.1</v>
      </c>
      <c r="AE268" s="226" t="s">
        <v>1511</v>
      </c>
      <c r="AF268" s="117">
        <v>42671</v>
      </c>
      <c r="AG268" s="226">
        <v>53.6</v>
      </c>
      <c r="AH268" s="226"/>
      <c r="AI268" s="226">
        <v>57.57</v>
      </c>
      <c r="AJ268" s="226"/>
      <c r="AK268" s="227"/>
      <c r="AM268" s="226"/>
      <c r="AN268" s="221" t="str">
        <f t="shared" si="14"/>
        <v>IE00B2PC0484</v>
      </c>
      <c r="AO268" s="221" t="s">
        <v>12300</v>
      </c>
      <c r="AP268" s="226"/>
      <c r="AQ268" s="226">
        <v>45.26</v>
      </c>
      <c r="AR268" s="227">
        <v>45783</v>
      </c>
      <c r="AS268" s="221" t="s">
        <v>4863</v>
      </c>
      <c r="AX268" s="221" t="str">
        <f t="shared" si="15"/>
        <v>IE00BYVJQW70</v>
      </c>
      <c r="AY268" s="221" t="s">
        <v>10944</v>
      </c>
      <c r="AZ268" s="221" t="s">
        <v>4856</v>
      </c>
      <c r="DO268" s="227"/>
      <c r="EG268" s="227"/>
    </row>
    <row r="269" spans="1:150" s="221" customFormat="1">
      <c r="A269" s="221" t="str">
        <f t="shared" si="16"/>
        <v>LU1481180195</v>
      </c>
      <c r="B269" s="221" t="s">
        <v>10943</v>
      </c>
      <c r="C269" s="221">
        <v>-0.42</v>
      </c>
      <c r="D269" s="221">
        <v>7.1</v>
      </c>
      <c r="E269" s="221">
        <v>-2.4300000000000002</v>
      </c>
      <c r="F269" s="221">
        <v>0.01</v>
      </c>
      <c r="G269" s="221">
        <v>4.99</v>
      </c>
      <c r="H269" s="226">
        <v>6.26</v>
      </c>
      <c r="J269" s="221">
        <v>0.81</v>
      </c>
      <c r="K269" s="221">
        <v>10.9</v>
      </c>
      <c r="L269" s="221">
        <v>0.09</v>
      </c>
      <c r="M269" s="221">
        <v>677.5</v>
      </c>
      <c r="N269" s="221">
        <v>-11.23</v>
      </c>
      <c r="P269" s="221">
        <v>1.9</v>
      </c>
      <c r="Q269" s="221" t="s">
        <v>11357</v>
      </c>
      <c r="R269" s="221" t="s">
        <v>8597</v>
      </c>
      <c r="S269" s="221">
        <v>65.790000000000006</v>
      </c>
      <c r="T269" s="221">
        <v>74.7</v>
      </c>
      <c r="U269" s="221">
        <v>4</v>
      </c>
      <c r="X269" s="221">
        <v>20.170000000000002</v>
      </c>
      <c r="Y269" s="226">
        <v>-11.79</v>
      </c>
      <c r="Z269" s="226">
        <v>24.73</v>
      </c>
      <c r="AA269" s="226">
        <v>21.35</v>
      </c>
      <c r="AB269" s="226">
        <v>5.69</v>
      </c>
      <c r="AC269" s="226">
        <v>-23.54</v>
      </c>
      <c r="AD269" s="226">
        <v>12.83</v>
      </c>
      <c r="AE269" s="226" t="s">
        <v>1511</v>
      </c>
      <c r="AF269" s="117">
        <v>42671</v>
      </c>
      <c r="AG269" s="226">
        <v>48.95</v>
      </c>
      <c r="AH269" s="226">
        <v>89.27</v>
      </c>
      <c r="AI269" s="226">
        <v>50.3</v>
      </c>
      <c r="AJ269" s="226">
        <v>85.4</v>
      </c>
      <c r="AK269" s="227"/>
      <c r="AM269" s="226"/>
      <c r="AN269" s="221" t="str">
        <f t="shared" si="14"/>
        <v>IE00BF20L879</v>
      </c>
      <c r="AO269" s="221" t="s">
        <v>6551</v>
      </c>
      <c r="AP269" s="226"/>
      <c r="AQ269" s="226">
        <v>36.659999999999997</v>
      </c>
      <c r="AR269" s="227">
        <v>45783</v>
      </c>
      <c r="AS269" s="221" t="s">
        <v>4864</v>
      </c>
      <c r="AX269" s="221" t="str">
        <f t="shared" si="15"/>
        <v>IE00BF20LB02</v>
      </c>
      <c r="AY269" s="221" t="s">
        <v>8959</v>
      </c>
      <c r="AZ269" s="221" t="s">
        <v>4857</v>
      </c>
      <c r="DO269" s="227"/>
      <c r="EG269" s="227"/>
    </row>
    <row r="270" spans="1:150" s="221" customFormat="1">
      <c r="A270" s="221" t="str">
        <f t="shared" si="16"/>
        <v>IE00BYVJQW70</v>
      </c>
      <c r="B270" s="221" t="s">
        <v>10944</v>
      </c>
      <c r="C270" s="221">
        <v>-0.37</v>
      </c>
      <c r="D270" s="221">
        <v>4.38</v>
      </c>
      <c r="E270" s="221">
        <v>-2.04</v>
      </c>
      <c r="F270" s="221">
        <v>2.76</v>
      </c>
      <c r="G270" s="221">
        <v>3.58</v>
      </c>
      <c r="H270" s="226">
        <v>7.82</v>
      </c>
      <c r="J270" s="221">
        <v>1.1399999999999999</v>
      </c>
      <c r="K270" s="221">
        <v>13.71</v>
      </c>
      <c r="L270" s="221">
        <v>0</v>
      </c>
      <c r="M270" s="221">
        <v>1237.3</v>
      </c>
      <c r="N270" s="221">
        <v>-19.03</v>
      </c>
      <c r="P270" s="221">
        <v>0.37</v>
      </c>
      <c r="Q270" s="221" t="s">
        <v>11357</v>
      </c>
      <c r="R270" s="221" t="s">
        <v>4856</v>
      </c>
      <c r="S270" s="221">
        <v>104.51</v>
      </c>
      <c r="T270" s="221">
        <v>117.26</v>
      </c>
      <c r="U270" s="221">
        <v>1</v>
      </c>
      <c r="Y270" s="226"/>
      <c r="Z270" s="226">
        <v>15.4</v>
      </c>
      <c r="AA270" s="226">
        <v>8.34</v>
      </c>
      <c r="AB270" s="226">
        <v>7.81</v>
      </c>
      <c r="AC270" s="226">
        <v>-17.170000000000002</v>
      </c>
      <c r="AD270" s="226">
        <v>11.66</v>
      </c>
      <c r="AE270" s="226" t="s">
        <v>1512</v>
      </c>
      <c r="AF270" s="117">
        <v>43137</v>
      </c>
      <c r="AG270" s="226">
        <v>117.13</v>
      </c>
      <c r="AH270" s="226">
        <v>110.51</v>
      </c>
      <c r="AI270" s="226">
        <v>113.13</v>
      </c>
      <c r="AJ270" s="226">
        <v>90.9</v>
      </c>
      <c r="AK270" s="227"/>
      <c r="AM270" s="226"/>
      <c r="AN270" s="221" t="str">
        <f t="shared" si="14"/>
        <v>IE00B2PC0153</v>
      </c>
      <c r="AO270" s="221" t="s">
        <v>6629</v>
      </c>
      <c r="AP270" s="226"/>
      <c r="AQ270" s="226">
        <v>35.33</v>
      </c>
      <c r="AR270" s="227">
        <v>45783</v>
      </c>
      <c r="AS270" s="221" t="s">
        <v>4865</v>
      </c>
      <c r="AX270" s="221" t="str">
        <f t="shared" si="15"/>
        <v>IE00BYVJQT42</v>
      </c>
      <c r="AY270" s="221" t="s">
        <v>10945</v>
      </c>
      <c r="AZ270" s="221" t="s">
        <v>4858</v>
      </c>
      <c r="DO270" s="227"/>
      <c r="DW270" s="227"/>
      <c r="EG270" s="227"/>
      <c r="ET270" s="227"/>
    </row>
    <row r="271" spans="1:150" s="221" customFormat="1">
      <c r="A271" s="221" t="str">
        <f t="shared" si="16"/>
        <v>IE00BF20LB02</v>
      </c>
      <c r="B271" s="221" t="s">
        <v>8959</v>
      </c>
      <c r="C271" s="221">
        <v>-0.57999999999999996</v>
      </c>
      <c r="D271" s="221">
        <v>4.6500000000000004</v>
      </c>
      <c r="E271" s="221">
        <v>-1.95</v>
      </c>
      <c r="F271" s="221">
        <v>2.85</v>
      </c>
      <c r="G271" s="221">
        <v>3.61</v>
      </c>
      <c r="H271" s="226">
        <v>7.87</v>
      </c>
      <c r="J271" s="221">
        <v>1.1499999999999999</v>
      </c>
      <c r="K271" s="221">
        <v>13.9</v>
      </c>
      <c r="L271" s="221">
        <v>0</v>
      </c>
      <c r="M271" s="221">
        <v>1237.3</v>
      </c>
      <c r="N271" s="221">
        <v>-19.22</v>
      </c>
      <c r="P271" s="221">
        <v>0.37</v>
      </c>
      <c r="Q271" s="221" t="s">
        <v>11357</v>
      </c>
      <c r="R271" s="221" t="s">
        <v>4857</v>
      </c>
      <c r="S271" s="221">
        <v>105.96</v>
      </c>
      <c r="T271" s="221">
        <v>118.22</v>
      </c>
      <c r="U271" s="221">
        <v>1</v>
      </c>
      <c r="Y271" s="226">
        <v>-12.76</v>
      </c>
      <c r="Z271" s="226">
        <v>15.28</v>
      </c>
      <c r="AA271" s="226">
        <v>8.4</v>
      </c>
      <c r="AB271" s="226">
        <v>7.71</v>
      </c>
      <c r="AC271" s="226">
        <v>-16.829999999999998</v>
      </c>
      <c r="AD271" s="226">
        <v>11.29</v>
      </c>
      <c r="AE271" s="226" t="s">
        <v>1512</v>
      </c>
      <c r="AF271" s="117">
        <v>42941</v>
      </c>
      <c r="AG271" s="226">
        <v>116.75</v>
      </c>
      <c r="AH271" s="226">
        <v>111.04</v>
      </c>
      <c r="AI271" s="226">
        <v>113.78</v>
      </c>
      <c r="AJ271" s="226">
        <v>91.38</v>
      </c>
      <c r="AK271" s="227"/>
      <c r="AM271" s="226"/>
      <c r="AN271" s="221" t="str">
        <f t="shared" si="14"/>
        <v>IE00B2PC0377</v>
      </c>
      <c r="AO271" s="221" t="s">
        <v>12301</v>
      </c>
      <c r="AP271" s="226"/>
      <c r="AQ271" s="226">
        <v>35.99</v>
      </c>
      <c r="AR271" s="227">
        <v>45783</v>
      </c>
      <c r="AS271" s="221" t="s">
        <v>4866</v>
      </c>
      <c r="AX271" s="221" t="str">
        <f t="shared" si="15"/>
        <v>IE000H91D406</v>
      </c>
      <c r="AY271" s="221" t="s">
        <v>10364</v>
      </c>
      <c r="AZ271" s="221" t="s">
        <v>10258</v>
      </c>
      <c r="DO271" s="227"/>
      <c r="EG271" s="227"/>
    </row>
    <row r="272" spans="1:150" s="221" customFormat="1">
      <c r="A272" s="221" t="str">
        <f t="shared" si="16"/>
        <v>IE00BYVJQT42</v>
      </c>
      <c r="B272" s="221" t="s">
        <v>10945</v>
      </c>
      <c r="C272" s="221">
        <v>-0.34</v>
      </c>
      <c r="D272" s="221">
        <v>4.58</v>
      </c>
      <c r="E272" s="221">
        <v>-2.3199999999999998</v>
      </c>
      <c r="F272" s="221">
        <v>2.4700000000000002</v>
      </c>
      <c r="G272" s="221">
        <v>3.53</v>
      </c>
      <c r="H272" s="226">
        <v>7.78</v>
      </c>
      <c r="J272" s="221">
        <v>1.1599999999999999</v>
      </c>
      <c r="K272" s="221">
        <v>14.14</v>
      </c>
      <c r="L272" s="221">
        <v>0</v>
      </c>
      <c r="M272" s="221">
        <v>1237.3</v>
      </c>
      <c r="N272" s="221">
        <v>-19.3</v>
      </c>
      <c r="P272" s="221">
        <v>0.37</v>
      </c>
      <c r="Q272" s="221" t="s">
        <v>11357</v>
      </c>
      <c r="R272" s="221" t="s">
        <v>4858</v>
      </c>
      <c r="S272" s="221">
        <v>105.48</v>
      </c>
      <c r="T272" s="221">
        <v>117.81</v>
      </c>
      <c r="U272" s="221">
        <v>1</v>
      </c>
      <c r="X272" s="221">
        <v>24.97</v>
      </c>
      <c r="Y272" s="226">
        <v>-12.68</v>
      </c>
      <c r="Z272" s="226">
        <v>15.31</v>
      </c>
      <c r="AA272" s="226">
        <v>8.3699999999999992</v>
      </c>
      <c r="AB272" s="226">
        <v>7.69</v>
      </c>
      <c r="AC272" s="226">
        <v>-16.739999999999998</v>
      </c>
      <c r="AD272" s="226">
        <v>11.1</v>
      </c>
      <c r="AE272" s="226" t="s">
        <v>1512</v>
      </c>
      <c r="AF272" s="117">
        <v>42446</v>
      </c>
      <c r="AG272" s="226">
        <v>113.04</v>
      </c>
      <c r="AH272" s="226">
        <v>110.97</v>
      </c>
      <c r="AI272" s="226">
        <v>108.44</v>
      </c>
      <c r="AJ272" s="226">
        <v>91.23</v>
      </c>
      <c r="AK272" s="227"/>
      <c r="AM272" s="226"/>
      <c r="AN272" s="221" t="str">
        <f t="shared" si="14"/>
        <v>IE00B3SMQQ66</v>
      </c>
      <c r="AO272" s="221" t="s">
        <v>12302</v>
      </c>
      <c r="AP272" s="226"/>
      <c r="AQ272" s="226">
        <v>23.8</v>
      </c>
      <c r="AR272" s="227">
        <v>45783</v>
      </c>
      <c r="AS272" s="221" t="s">
        <v>4867</v>
      </c>
      <c r="AX272" s="221" t="str">
        <f t="shared" si="15"/>
        <v>IE00B2PC0484</v>
      </c>
      <c r="AY272" s="221" t="s">
        <v>11964</v>
      </c>
      <c r="AZ272" s="221" t="s">
        <v>4863</v>
      </c>
      <c r="BA272" s="221">
        <v>-1.77</v>
      </c>
      <c r="BB272" s="221">
        <v>-6.7</v>
      </c>
      <c r="DO272" s="227"/>
      <c r="EG272" s="227"/>
    </row>
    <row r="273" spans="1:150" s="221" customFormat="1">
      <c r="A273" s="221" t="str">
        <f t="shared" si="16"/>
        <v>IE000H91D406</v>
      </c>
      <c r="B273" s="221" t="s">
        <v>10364</v>
      </c>
      <c r="C273" s="221">
        <v>-0.36</v>
      </c>
      <c r="D273" s="221">
        <v>4.87</v>
      </c>
      <c r="E273" s="221">
        <v>-2.71</v>
      </c>
      <c r="H273" s="226"/>
      <c r="M273" s="221">
        <v>45.8</v>
      </c>
      <c r="P273" s="221">
        <v>0.41</v>
      </c>
      <c r="R273" s="221" t="s">
        <v>10258</v>
      </c>
      <c r="U273" s="221">
        <v>0</v>
      </c>
      <c r="Y273" s="226"/>
      <c r="Z273" s="226"/>
      <c r="AA273" s="226"/>
      <c r="AB273" s="226"/>
      <c r="AC273" s="226"/>
      <c r="AD273" s="226"/>
      <c r="AE273" s="226"/>
      <c r="AF273" s="117">
        <v>45483</v>
      </c>
      <c r="AG273" s="226"/>
      <c r="AH273" s="226"/>
      <c r="AI273" s="226"/>
      <c r="AJ273" s="226"/>
      <c r="AK273" s="227"/>
      <c r="AM273" s="226"/>
      <c r="AN273" s="221" t="str">
        <f t="shared" si="14"/>
        <v>IE000NWYHL53</v>
      </c>
      <c r="AO273" s="221" t="s">
        <v>10365</v>
      </c>
      <c r="AP273" s="226"/>
      <c r="AQ273" s="226">
        <v>19.62</v>
      </c>
      <c r="AR273" s="227">
        <v>45783</v>
      </c>
      <c r="AS273" s="221" t="s">
        <v>10255</v>
      </c>
      <c r="AX273" s="221" t="str">
        <f t="shared" si="15"/>
        <v>IE00BF20L879</v>
      </c>
      <c r="AY273" s="221" t="s">
        <v>6551</v>
      </c>
      <c r="AZ273" s="221" t="s">
        <v>4864</v>
      </c>
      <c r="DO273" s="227"/>
      <c r="DW273" s="227"/>
      <c r="EG273" s="227"/>
      <c r="ET273" s="227"/>
    </row>
    <row r="274" spans="1:150" s="221" customFormat="1">
      <c r="A274" s="221" t="str">
        <f t="shared" si="16"/>
        <v>IE00B2PC0484</v>
      </c>
      <c r="B274" s="221" t="s">
        <v>11964</v>
      </c>
      <c r="C274" s="221">
        <v>-5.66</v>
      </c>
      <c r="D274" s="221">
        <v>7.32</v>
      </c>
      <c r="E274" s="221">
        <v>-4.8099999999999996</v>
      </c>
      <c r="F274" s="221">
        <v>4.87</v>
      </c>
      <c r="G274" s="221">
        <v>7.41</v>
      </c>
      <c r="H274" s="226">
        <v>12.52</v>
      </c>
      <c r="I274" s="221">
        <v>8.26</v>
      </c>
      <c r="J274" s="221">
        <v>1.18</v>
      </c>
      <c r="K274" s="221">
        <v>14.05</v>
      </c>
      <c r="L274" s="221">
        <v>0.32</v>
      </c>
      <c r="M274" s="221">
        <v>10234.9</v>
      </c>
      <c r="N274" s="221">
        <v>-11.27</v>
      </c>
      <c r="P274" s="221">
        <v>0.26</v>
      </c>
      <c r="Q274" s="221" t="s">
        <v>11380</v>
      </c>
      <c r="R274" s="221" t="s">
        <v>4863</v>
      </c>
      <c r="S274" s="221">
        <v>112.96</v>
      </c>
      <c r="T274" s="221">
        <v>125.77</v>
      </c>
      <c r="U274" s="221">
        <v>4</v>
      </c>
      <c r="V274" s="221">
        <v>4.91</v>
      </c>
      <c r="W274" s="221">
        <v>11.8</v>
      </c>
      <c r="X274" s="221">
        <v>12.41</v>
      </c>
      <c r="Y274" s="226">
        <v>-9.5399999999999991</v>
      </c>
      <c r="Z274" s="226">
        <v>24.98</v>
      </c>
      <c r="AA274" s="226">
        <v>10.64</v>
      </c>
      <c r="AB274" s="226">
        <v>24.91</v>
      </c>
      <c r="AC274" s="226">
        <v>-16.07</v>
      </c>
      <c r="AD274" s="226">
        <v>17.72</v>
      </c>
      <c r="AE274" s="226" t="s">
        <v>11403</v>
      </c>
      <c r="AF274" s="117">
        <v>39694</v>
      </c>
      <c r="AG274" s="226">
        <v>138.19</v>
      </c>
      <c r="AH274" s="226">
        <v>132.4</v>
      </c>
      <c r="AI274" s="226">
        <v>135.68</v>
      </c>
      <c r="AJ274" s="226">
        <v>105.44</v>
      </c>
      <c r="AK274" s="227"/>
      <c r="AM274" s="226"/>
      <c r="AN274" s="221" t="str">
        <f t="shared" si="14"/>
        <v>IE00BG85LL68</v>
      </c>
      <c r="AO274" s="221" t="s">
        <v>10366</v>
      </c>
      <c r="AP274" s="226"/>
      <c r="AQ274" s="226">
        <v>10.82</v>
      </c>
      <c r="AR274" s="227">
        <v>45783</v>
      </c>
      <c r="AS274" s="221" t="s">
        <v>10247</v>
      </c>
      <c r="AX274" s="221" t="str">
        <f t="shared" si="15"/>
        <v>IE00B2PC0153</v>
      </c>
      <c r="AY274" s="221" t="s">
        <v>10946</v>
      </c>
      <c r="AZ274" s="221" t="s">
        <v>4865</v>
      </c>
      <c r="BA274" s="221">
        <v>-1.76</v>
      </c>
      <c r="BB274" s="221">
        <v>-7.27</v>
      </c>
      <c r="DO274" s="227"/>
      <c r="EG274" s="227"/>
    </row>
    <row r="275" spans="1:150" s="221" customFormat="1">
      <c r="A275" s="221" t="str">
        <f t="shared" si="16"/>
        <v>IE00BF20L879</v>
      </c>
      <c r="B275" s="221" t="s">
        <v>6551</v>
      </c>
      <c r="C275" s="221">
        <v>-5.81</v>
      </c>
      <c r="D275" s="221">
        <v>7.63</v>
      </c>
      <c r="E275" s="221">
        <v>-4.71</v>
      </c>
      <c r="F275" s="221">
        <v>4.96</v>
      </c>
      <c r="G275" s="221">
        <v>7.43</v>
      </c>
      <c r="H275" s="226">
        <v>12.57</v>
      </c>
      <c r="J275" s="221">
        <v>1.17</v>
      </c>
      <c r="K275" s="221">
        <v>13.9</v>
      </c>
      <c r="L275" s="221">
        <v>0.31</v>
      </c>
      <c r="M275" s="221">
        <v>10234.9</v>
      </c>
      <c r="N275" s="221">
        <v>-11.1</v>
      </c>
      <c r="P275" s="221">
        <v>0.26</v>
      </c>
      <c r="Q275" s="221" t="s">
        <v>11380</v>
      </c>
      <c r="R275" s="221" t="s">
        <v>4864</v>
      </c>
      <c r="S275" s="221">
        <v>113.26</v>
      </c>
      <c r="T275" s="221">
        <v>124.95</v>
      </c>
      <c r="U275" s="221">
        <v>4</v>
      </c>
      <c r="Y275" s="226">
        <v>-9.36</v>
      </c>
      <c r="Z275" s="226">
        <v>24.92</v>
      </c>
      <c r="AA275" s="226">
        <v>10.64</v>
      </c>
      <c r="AB275" s="226">
        <v>24.76</v>
      </c>
      <c r="AC275" s="226">
        <v>-15.66</v>
      </c>
      <c r="AD275" s="226">
        <v>17.32</v>
      </c>
      <c r="AE275" s="226" t="s">
        <v>11403</v>
      </c>
      <c r="AF275" s="117">
        <v>42941</v>
      </c>
      <c r="AG275" s="226">
        <v>139.87</v>
      </c>
      <c r="AH275" s="226">
        <v>130.81</v>
      </c>
      <c r="AI275" s="226">
        <v>138.79</v>
      </c>
      <c r="AJ275" s="226">
        <v>104.76</v>
      </c>
      <c r="AK275" s="227"/>
      <c r="AM275" s="226"/>
      <c r="AN275" s="221" t="str">
        <f t="shared" si="14"/>
        <v>IE00BG85LQ14</v>
      </c>
      <c r="AO275" s="221" t="s">
        <v>10367</v>
      </c>
      <c r="AP275" s="226"/>
      <c r="AQ275" s="226">
        <v>21.59</v>
      </c>
      <c r="AR275" s="227">
        <v>45783</v>
      </c>
      <c r="AS275" s="221" t="s">
        <v>10246</v>
      </c>
      <c r="AX275" s="221" t="str">
        <f t="shared" si="15"/>
        <v>IE00B2PC0377</v>
      </c>
      <c r="AY275" s="221" t="s">
        <v>11965</v>
      </c>
      <c r="AZ275" s="221" t="s">
        <v>4866</v>
      </c>
      <c r="BA275" s="221">
        <v>-1.8</v>
      </c>
      <c r="BB275" s="221">
        <v>-6.78</v>
      </c>
      <c r="DO275" s="227"/>
      <c r="EG275" s="227"/>
    </row>
    <row r="276" spans="1:150" s="221" customFormat="1">
      <c r="A276" s="221" t="str">
        <f t="shared" si="16"/>
        <v>IE00B2PC0153</v>
      </c>
      <c r="B276" s="221" t="s">
        <v>10946</v>
      </c>
      <c r="C276" s="221">
        <v>-5.54</v>
      </c>
      <c r="D276" s="221">
        <v>7.52</v>
      </c>
      <c r="E276" s="221">
        <v>-5.12</v>
      </c>
      <c r="F276" s="221">
        <v>4.5</v>
      </c>
      <c r="G276" s="221">
        <v>7.32</v>
      </c>
      <c r="H276" s="226">
        <v>12.49</v>
      </c>
      <c r="I276" s="221">
        <v>8.2200000000000006</v>
      </c>
      <c r="J276" s="221">
        <v>1.18</v>
      </c>
      <c r="K276" s="221">
        <v>14</v>
      </c>
      <c r="L276" s="221">
        <v>0.31</v>
      </c>
      <c r="M276" s="221">
        <v>10234.9</v>
      </c>
      <c r="N276" s="221">
        <v>-11.22</v>
      </c>
      <c r="P276" s="221">
        <v>0.26</v>
      </c>
      <c r="Q276" s="221" t="s">
        <v>11380</v>
      </c>
      <c r="R276" s="221" t="s">
        <v>4865</v>
      </c>
      <c r="S276" s="221">
        <v>113.77</v>
      </c>
      <c r="T276" s="221">
        <v>126.03</v>
      </c>
      <c r="U276" s="221">
        <v>4</v>
      </c>
      <c r="V276" s="221">
        <v>4.93</v>
      </c>
      <c r="W276" s="221">
        <v>11.46</v>
      </c>
      <c r="X276" s="221">
        <v>12.48</v>
      </c>
      <c r="Y276" s="226">
        <v>-9.2899999999999991</v>
      </c>
      <c r="Z276" s="226">
        <v>24.88</v>
      </c>
      <c r="AA276" s="226">
        <v>10.69</v>
      </c>
      <c r="AB276" s="226">
        <v>24.78</v>
      </c>
      <c r="AC276" s="226">
        <v>-15.58</v>
      </c>
      <c r="AD276" s="226">
        <v>17.12</v>
      </c>
      <c r="AE276" s="226" t="s">
        <v>11403</v>
      </c>
      <c r="AF276" s="117">
        <v>39694</v>
      </c>
      <c r="AG276" s="226">
        <v>142.83000000000001</v>
      </c>
      <c r="AH276" s="226">
        <v>131.01</v>
      </c>
      <c r="AI276" s="226">
        <v>141.38</v>
      </c>
      <c r="AJ276" s="226">
        <v>104.68</v>
      </c>
      <c r="AK276" s="227"/>
      <c r="AM276" s="226"/>
      <c r="AN276" s="221" t="str">
        <f t="shared" si="14"/>
        <v>IE00BG85LS38</v>
      </c>
      <c r="AO276" s="221" t="s">
        <v>10368</v>
      </c>
      <c r="AP276" s="226"/>
      <c r="AQ276" s="226">
        <v>11.34</v>
      </c>
      <c r="AR276" s="227">
        <v>45783</v>
      </c>
      <c r="AS276" s="221" t="s">
        <v>10248</v>
      </c>
      <c r="AX276" s="221" t="str">
        <f t="shared" si="15"/>
        <v>IE00B3SMQQ66</v>
      </c>
      <c r="AY276" s="221" t="s">
        <v>11966</v>
      </c>
      <c r="AZ276" s="221" t="s">
        <v>4867</v>
      </c>
      <c r="BA276" s="221">
        <v>-1.77</v>
      </c>
      <c r="DO276" s="227"/>
      <c r="EG276" s="227"/>
    </row>
    <row r="277" spans="1:150" s="221" customFormat="1">
      <c r="A277" s="221" t="str">
        <f t="shared" si="16"/>
        <v>IE00B2PC0377</v>
      </c>
      <c r="B277" s="221" t="s">
        <v>11965</v>
      </c>
      <c r="C277" s="221">
        <v>-5.64</v>
      </c>
      <c r="D277" s="221">
        <v>7.32</v>
      </c>
      <c r="E277" s="221">
        <v>-4.82</v>
      </c>
      <c r="F277" s="221">
        <v>4.87</v>
      </c>
      <c r="G277" s="221">
        <v>7.42</v>
      </c>
      <c r="H277" s="226">
        <v>12.53</v>
      </c>
      <c r="I277" s="221">
        <v>8.26</v>
      </c>
      <c r="J277" s="221">
        <v>1.18</v>
      </c>
      <c r="K277" s="221">
        <v>14.03</v>
      </c>
      <c r="L277" s="221">
        <v>0.32</v>
      </c>
      <c r="M277" s="221">
        <v>10234.9</v>
      </c>
      <c r="N277" s="221">
        <v>-11.28</v>
      </c>
      <c r="O277" s="221">
        <v>1.35</v>
      </c>
      <c r="P277" s="221">
        <v>0.26</v>
      </c>
      <c r="Q277" s="221" t="s">
        <v>11380</v>
      </c>
      <c r="R277" s="221" t="s">
        <v>4866</v>
      </c>
      <c r="S277" s="221">
        <v>112.81</v>
      </c>
      <c r="T277" s="221">
        <v>125.62</v>
      </c>
      <c r="U277" s="221">
        <v>4</v>
      </c>
      <c r="V277" s="221">
        <v>4.83</v>
      </c>
      <c r="W277" s="221">
        <v>11.81</v>
      </c>
      <c r="X277" s="221">
        <v>12.44</v>
      </c>
      <c r="Y277" s="226">
        <v>-9.5299999999999994</v>
      </c>
      <c r="Z277" s="226">
        <v>24.97</v>
      </c>
      <c r="AA277" s="226">
        <v>10.64</v>
      </c>
      <c r="AB277" s="226">
        <v>24.94</v>
      </c>
      <c r="AC277" s="226">
        <v>-16.09</v>
      </c>
      <c r="AD277" s="226">
        <v>17.73</v>
      </c>
      <c r="AE277" s="226" t="s">
        <v>11403</v>
      </c>
      <c r="AF277" s="117">
        <v>39694</v>
      </c>
      <c r="AG277" s="226">
        <v>138.27000000000001</v>
      </c>
      <c r="AH277" s="226">
        <v>132.38999999999999</v>
      </c>
      <c r="AI277" s="226">
        <v>135.61000000000001</v>
      </c>
      <c r="AJ277" s="226">
        <v>105.42</v>
      </c>
      <c r="AK277" s="227"/>
      <c r="AM277" s="226"/>
      <c r="AN277" s="221" t="str">
        <f t="shared" si="14"/>
        <v>IE00BG85LR21</v>
      </c>
      <c r="AO277" s="221" t="s">
        <v>11967</v>
      </c>
      <c r="AP277" s="226"/>
      <c r="AQ277" s="226">
        <v>17.36</v>
      </c>
      <c r="AR277" s="227">
        <v>45783</v>
      </c>
      <c r="AS277" s="221" t="s">
        <v>10249</v>
      </c>
      <c r="AX277" s="221" t="str">
        <f t="shared" si="15"/>
        <v>IE000NWYHL53</v>
      </c>
      <c r="AY277" s="221" t="s">
        <v>10365</v>
      </c>
      <c r="AZ277" s="221" t="s">
        <v>10255</v>
      </c>
      <c r="DO277" s="227"/>
      <c r="DW277" s="227"/>
      <c r="EG277" s="227"/>
      <c r="ET277" s="227"/>
    </row>
    <row r="278" spans="1:150" s="221" customFormat="1">
      <c r="A278" s="221" t="str">
        <f t="shared" si="16"/>
        <v>IE00B3SMQQ66</v>
      </c>
      <c r="B278" s="221" t="s">
        <v>11966</v>
      </c>
      <c r="C278" s="221">
        <v>-5.56</v>
      </c>
      <c r="D278" s="221">
        <v>7.53</v>
      </c>
      <c r="E278" s="221">
        <v>-5.1100000000000003</v>
      </c>
      <c r="F278" s="221">
        <v>4.53</v>
      </c>
      <c r="G278" s="221">
        <v>7.34</v>
      </c>
      <c r="H278" s="226">
        <v>12.5</v>
      </c>
      <c r="I278" s="221">
        <v>8.2200000000000006</v>
      </c>
      <c r="J278" s="221">
        <v>1.18</v>
      </c>
      <c r="K278" s="221">
        <v>14.01</v>
      </c>
      <c r="L278" s="221">
        <v>0.31</v>
      </c>
      <c r="M278" s="221">
        <v>10234.9</v>
      </c>
      <c r="N278" s="221">
        <v>-11.25</v>
      </c>
      <c r="O278" s="221">
        <v>1.34</v>
      </c>
      <c r="P278" s="221">
        <v>0.26</v>
      </c>
      <c r="Q278" s="221" t="s">
        <v>11380</v>
      </c>
      <c r="R278" s="221" t="s">
        <v>4867</v>
      </c>
      <c r="S278" s="221">
        <v>113.91</v>
      </c>
      <c r="T278" s="221">
        <v>126.18</v>
      </c>
      <c r="U278" s="221">
        <v>4</v>
      </c>
      <c r="V278" s="221">
        <v>4.93</v>
      </c>
      <c r="W278" s="221">
        <v>11.45</v>
      </c>
      <c r="X278" s="221">
        <v>12.53</v>
      </c>
      <c r="Y278" s="226">
        <v>-9.3000000000000007</v>
      </c>
      <c r="Z278" s="226">
        <v>24.84</v>
      </c>
      <c r="AA278" s="226">
        <v>10.71</v>
      </c>
      <c r="AB278" s="226">
        <v>24.8</v>
      </c>
      <c r="AC278" s="226">
        <v>-15.63</v>
      </c>
      <c r="AD278" s="226">
        <v>17.14</v>
      </c>
      <c r="AE278" s="226" t="s">
        <v>11403</v>
      </c>
      <c r="AF278" s="117">
        <v>41347</v>
      </c>
      <c r="AG278" s="226">
        <v>142.49</v>
      </c>
      <c r="AH278" s="226">
        <v>131.24</v>
      </c>
      <c r="AI278" s="226">
        <v>141.66999999999999</v>
      </c>
      <c r="AJ278" s="226">
        <v>104.84</v>
      </c>
      <c r="AK278" s="227"/>
      <c r="AM278" s="226"/>
      <c r="AN278" s="221" t="str">
        <f t="shared" si="14"/>
        <v>IE000GCBOHN8</v>
      </c>
      <c r="AO278" s="221" t="s">
        <v>10369</v>
      </c>
      <c r="AP278" s="226"/>
      <c r="AQ278" s="226">
        <v>20.36</v>
      </c>
      <c r="AR278" s="227">
        <v>45783</v>
      </c>
      <c r="AS278" s="221" t="s">
        <v>10252</v>
      </c>
      <c r="AX278" s="221" t="str">
        <f t="shared" si="15"/>
        <v>IE00BG85LL68</v>
      </c>
      <c r="AY278" s="221" t="s">
        <v>10947</v>
      </c>
      <c r="AZ278" s="221" t="s">
        <v>10247</v>
      </c>
      <c r="DO278" s="227"/>
      <c r="DW278" s="227"/>
      <c r="EG278" s="227"/>
      <c r="ET278" s="227"/>
    </row>
    <row r="279" spans="1:150" s="221" customFormat="1">
      <c r="A279" s="221" t="str">
        <f t="shared" si="16"/>
        <v>IE000NWYHL53</v>
      </c>
      <c r="B279" s="221" t="s">
        <v>10365</v>
      </c>
      <c r="C279" s="221">
        <v>-5.58</v>
      </c>
      <c r="D279" s="221">
        <v>7.39</v>
      </c>
      <c r="E279" s="221">
        <v>-4.6399999999999997</v>
      </c>
      <c r="H279" s="226"/>
      <c r="M279" s="221">
        <v>164.6</v>
      </c>
      <c r="P279" s="221">
        <v>0.33</v>
      </c>
      <c r="R279" s="221" t="s">
        <v>10255</v>
      </c>
      <c r="U279" s="221">
        <v>0</v>
      </c>
      <c r="Y279" s="226"/>
      <c r="Z279" s="226"/>
      <c r="AA279" s="226"/>
      <c r="AB279" s="226"/>
      <c r="AC279" s="226"/>
      <c r="AD279" s="226"/>
      <c r="AE279" s="226"/>
      <c r="AF279" s="117">
        <v>45483</v>
      </c>
      <c r="AG279" s="226"/>
      <c r="AH279" s="226"/>
      <c r="AI279" s="226"/>
      <c r="AJ279" s="226"/>
      <c r="AK279" s="227"/>
      <c r="AM279" s="226"/>
      <c r="AN279" s="221" t="str">
        <f t="shared" si="14"/>
        <v>IE00BFG1R551</v>
      </c>
      <c r="AO279" s="221" t="s">
        <v>6630</v>
      </c>
      <c r="AP279" s="226"/>
      <c r="AQ279" s="226">
        <v>11.48</v>
      </c>
      <c r="AR279" s="227">
        <v>45783</v>
      </c>
      <c r="AS279" s="221" t="s">
        <v>4873</v>
      </c>
      <c r="AX279" s="221" t="str">
        <f t="shared" si="15"/>
        <v>IE00BG85LQ14</v>
      </c>
      <c r="AY279" s="221" t="s">
        <v>10367</v>
      </c>
      <c r="AZ279" s="221" t="s">
        <v>10246</v>
      </c>
      <c r="DO279" s="227"/>
      <c r="DW279" s="227"/>
      <c r="EG279" s="227"/>
      <c r="ET279" s="227"/>
    </row>
    <row r="280" spans="1:150" s="221" customFormat="1">
      <c r="A280" s="221" t="str">
        <f t="shared" si="16"/>
        <v>IE00BG85LL68</v>
      </c>
      <c r="B280" s="221" t="s">
        <v>10947</v>
      </c>
      <c r="C280" s="221">
        <v>2.33</v>
      </c>
      <c r="D280" s="221">
        <v>-1.05</v>
      </c>
      <c r="E280" s="221">
        <v>2.14</v>
      </c>
      <c r="F280" s="221">
        <v>6.93</v>
      </c>
      <c r="G280" s="221">
        <v>3.08</v>
      </c>
      <c r="H280" s="226">
        <v>-0.42</v>
      </c>
      <c r="J280" s="221">
        <v>2.16</v>
      </c>
      <c r="K280" s="221">
        <v>10.08</v>
      </c>
      <c r="L280" s="221">
        <v>0.01</v>
      </c>
      <c r="M280" s="221">
        <v>2013.1</v>
      </c>
      <c r="N280" s="221">
        <v>-14.46</v>
      </c>
      <c r="P280" s="221">
        <v>0.27</v>
      </c>
      <c r="Q280" s="221" t="s">
        <v>11357</v>
      </c>
      <c r="R280" s="221" t="s">
        <v>10247</v>
      </c>
      <c r="S280" s="221">
        <v>201.65</v>
      </c>
      <c r="T280" s="221">
        <v>215.62</v>
      </c>
      <c r="U280" s="221">
        <v>4</v>
      </c>
      <c r="Y280" s="226"/>
      <c r="Z280" s="226">
        <v>10.37</v>
      </c>
      <c r="AA280" s="226">
        <v>9.02</v>
      </c>
      <c r="AB280" s="226">
        <v>-1.45</v>
      </c>
      <c r="AC280" s="226">
        <v>-25.37</v>
      </c>
      <c r="AD280" s="226">
        <v>13.38</v>
      </c>
      <c r="AE280" s="226" t="s">
        <v>11404</v>
      </c>
      <c r="AF280" s="117">
        <v>43445</v>
      </c>
      <c r="AG280" s="226">
        <v>152.94999999999999</v>
      </c>
      <c r="AH280" s="226">
        <v>204.17</v>
      </c>
      <c r="AI280" s="226">
        <v>57.97</v>
      </c>
      <c r="AJ280" s="226">
        <v>176.79</v>
      </c>
      <c r="AK280" s="227"/>
      <c r="AM280" s="226"/>
      <c r="AN280" s="221" t="str">
        <f t="shared" si="14"/>
        <v>IE00BFG1R007</v>
      </c>
      <c r="AO280" s="221" t="s">
        <v>6631</v>
      </c>
      <c r="AP280" s="226"/>
      <c r="AQ280" s="226">
        <v>12.28</v>
      </c>
      <c r="AR280" s="227">
        <v>45783</v>
      </c>
      <c r="AS280" s="221" t="s">
        <v>4875</v>
      </c>
      <c r="AX280" s="221" t="str">
        <f t="shared" si="15"/>
        <v>IE00BG85LS38</v>
      </c>
      <c r="AY280" s="221" t="s">
        <v>10948</v>
      </c>
      <c r="AZ280" s="221" t="s">
        <v>10248</v>
      </c>
      <c r="DO280" s="227"/>
      <c r="DW280" s="227"/>
      <c r="EG280" s="227"/>
      <c r="ET280" s="227"/>
    </row>
    <row r="281" spans="1:150" s="221" customFormat="1">
      <c r="A281" s="221" t="str">
        <f t="shared" si="16"/>
        <v>IE00BG85LQ14</v>
      </c>
      <c r="B281" s="221" t="s">
        <v>10367</v>
      </c>
      <c r="C281" s="221">
        <v>0.84</v>
      </c>
      <c r="D281" s="221">
        <v>-0.37</v>
      </c>
      <c r="E281" s="221">
        <v>1.1200000000000001</v>
      </c>
      <c r="F281" s="221">
        <v>3.4</v>
      </c>
      <c r="G281" s="221">
        <v>2.09</v>
      </c>
      <c r="H281" s="226">
        <v>-0.39</v>
      </c>
      <c r="J281" s="221">
        <v>1.45</v>
      </c>
      <c r="K281" s="221">
        <v>7.45</v>
      </c>
      <c r="L281" s="221">
        <v>0</v>
      </c>
      <c r="M281" s="221">
        <v>2013.1</v>
      </c>
      <c r="N281" s="221">
        <v>-8.4700000000000006</v>
      </c>
      <c r="P281" s="221">
        <v>0.27</v>
      </c>
      <c r="Q281" s="221" t="s">
        <v>11357</v>
      </c>
      <c r="R281" s="221" t="s">
        <v>10246</v>
      </c>
      <c r="S281" s="221">
        <v>138.01</v>
      </c>
      <c r="T281" s="221">
        <v>130.96</v>
      </c>
      <c r="U281" s="221">
        <v>4</v>
      </c>
      <c r="Y281" s="226"/>
      <c r="Z281" s="226">
        <v>8.6999999999999993</v>
      </c>
      <c r="AA281" s="226">
        <v>8.0500000000000007</v>
      </c>
      <c r="AB281" s="226">
        <v>-2.33</v>
      </c>
      <c r="AC281" s="226">
        <v>-14.91</v>
      </c>
      <c r="AD281" s="226">
        <v>8.1</v>
      </c>
      <c r="AE281" s="226" t="s">
        <v>11404</v>
      </c>
      <c r="AF281" s="117">
        <v>43445</v>
      </c>
      <c r="AG281" s="226">
        <v>58.7</v>
      </c>
      <c r="AH281" s="226">
        <v>127.13</v>
      </c>
      <c r="AI281" s="226">
        <v>-497.26</v>
      </c>
      <c r="AJ281" s="226">
        <v>132.31</v>
      </c>
      <c r="AK281" s="227"/>
      <c r="AM281" s="226"/>
      <c r="AN281" s="221" t="str">
        <f t="shared" si="14"/>
        <v>IE00BFG1R668</v>
      </c>
      <c r="AO281" s="221" t="s">
        <v>12303</v>
      </c>
      <c r="AP281" s="226"/>
      <c r="AQ281" s="226">
        <v>9.65</v>
      </c>
      <c r="AR281" s="227">
        <v>45783</v>
      </c>
      <c r="AS281" s="221" t="s">
        <v>4876</v>
      </c>
      <c r="AX281" s="221" t="str">
        <f t="shared" si="15"/>
        <v>IE00BG85LR21</v>
      </c>
      <c r="AY281" s="221" t="s">
        <v>11967</v>
      </c>
      <c r="AZ281" s="221" t="s">
        <v>10249</v>
      </c>
      <c r="DW281" s="227"/>
      <c r="EG281" s="227"/>
      <c r="ET281" s="227"/>
    </row>
    <row r="282" spans="1:150" s="221" customFormat="1">
      <c r="A282" s="221" t="str">
        <f t="shared" si="16"/>
        <v>IE00BG85LS38</v>
      </c>
      <c r="B282" s="221" t="s">
        <v>10948</v>
      </c>
      <c r="C282" s="221">
        <v>-4.13</v>
      </c>
      <c r="D282" s="221">
        <v>-3.97</v>
      </c>
      <c r="E282" s="221">
        <v>-1.26</v>
      </c>
      <c r="F282" s="221">
        <v>0.76</v>
      </c>
      <c r="G282" s="221">
        <v>1.1000000000000001</v>
      </c>
      <c r="H282" s="226">
        <v>-1.5</v>
      </c>
      <c r="J282" s="221">
        <v>0.95</v>
      </c>
      <c r="K282" s="221">
        <v>5.51</v>
      </c>
      <c r="L282" s="221">
        <v>0</v>
      </c>
      <c r="M282" s="221">
        <v>2013.1</v>
      </c>
      <c r="N282" s="221">
        <v>-8.7200000000000006</v>
      </c>
      <c r="P282" s="221">
        <v>0.27</v>
      </c>
      <c r="Q282" s="221" t="s">
        <v>11357</v>
      </c>
      <c r="R282" s="221" t="s">
        <v>10248</v>
      </c>
      <c r="S282" s="221">
        <v>112.51</v>
      </c>
      <c r="T282" s="221">
        <v>98.26</v>
      </c>
      <c r="U282" s="221">
        <v>4</v>
      </c>
      <c r="Y282" s="226"/>
      <c r="Z282" s="226">
        <v>7.97</v>
      </c>
      <c r="AA282" s="226">
        <v>6.59</v>
      </c>
      <c r="AB282" s="226">
        <v>-0.39</v>
      </c>
      <c r="AC282" s="226">
        <v>-15.28</v>
      </c>
      <c r="AD282" s="226">
        <v>7.76</v>
      </c>
      <c r="AE282" s="226" t="s">
        <v>11404</v>
      </c>
      <c r="AF282" s="117">
        <v>43445</v>
      </c>
      <c r="AG282" s="226">
        <v>64.17</v>
      </c>
      <c r="AH282" s="226">
        <v>90.77</v>
      </c>
      <c r="AI282" s="226">
        <v>635.35</v>
      </c>
      <c r="AJ282" s="226">
        <v>116.17</v>
      </c>
      <c r="AK282" s="227"/>
      <c r="AM282" s="226"/>
      <c r="AN282" s="221" t="str">
        <f t="shared" si="14"/>
        <v>IE00BFG1R114</v>
      </c>
      <c r="AO282" s="221" t="s">
        <v>12304</v>
      </c>
      <c r="AP282" s="226"/>
      <c r="AQ282" s="226">
        <v>10.39</v>
      </c>
      <c r="AR282" s="227">
        <v>45783</v>
      </c>
      <c r="AS282" s="221" t="s">
        <v>4877</v>
      </c>
      <c r="AX282" s="221" t="str">
        <f t="shared" si="15"/>
        <v>IE000GCBOHN8</v>
      </c>
      <c r="AY282" s="221" t="s">
        <v>10369</v>
      </c>
      <c r="AZ282" s="221" t="s">
        <v>10252</v>
      </c>
      <c r="DW282" s="227"/>
      <c r="EG282" s="227"/>
      <c r="ET282" s="227"/>
    </row>
    <row r="283" spans="1:150" s="221" customFormat="1">
      <c r="A283" s="221" t="str">
        <f t="shared" si="16"/>
        <v>IE00BG85LR21</v>
      </c>
      <c r="B283" s="221" t="s">
        <v>11967</v>
      </c>
      <c r="C283" s="221">
        <v>0.86</v>
      </c>
      <c r="D283" s="221">
        <v>-0.34</v>
      </c>
      <c r="E283" s="221">
        <v>1.08</v>
      </c>
      <c r="F283" s="221">
        <v>3.37</v>
      </c>
      <c r="G283" s="221">
        <v>2.04</v>
      </c>
      <c r="H283" s="226">
        <v>-0.47</v>
      </c>
      <c r="J283" s="221">
        <v>1.45</v>
      </c>
      <c r="K283" s="221">
        <v>7.44</v>
      </c>
      <c r="L283" s="221">
        <v>0</v>
      </c>
      <c r="M283" s="221">
        <v>2013.1</v>
      </c>
      <c r="N283" s="221">
        <v>-8.4600000000000009</v>
      </c>
      <c r="O283" s="221">
        <v>3.66</v>
      </c>
      <c r="P283" s="221">
        <v>0.27</v>
      </c>
      <c r="R283" s="221" t="s">
        <v>10249</v>
      </c>
      <c r="S283" s="221">
        <v>138.21</v>
      </c>
      <c r="T283" s="221">
        <v>130.53</v>
      </c>
      <c r="U283" s="221">
        <v>4</v>
      </c>
      <c r="Y283" s="226"/>
      <c r="Z283" s="226"/>
      <c r="AA283" s="226">
        <v>8.02</v>
      </c>
      <c r="AB283" s="226">
        <v>-2.5</v>
      </c>
      <c r="AC283" s="226">
        <v>-14.98</v>
      </c>
      <c r="AD283" s="226">
        <v>8</v>
      </c>
      <c r="AE283" s="226" t="s">
        <v>11404</v>
      </c>
      <c r="AF283" s="117">
        <v>43759</v>
      </c>
      <c r="AG283" s="226">
        <v>59.02</v>
      </c>
      <c r="AH283" s="226">
        <v>126.82</v>
      </c>
      <c r="AI283" s="226">
        <v>-493.97</v>
      </c>
      <c r="AJ283" s="226">
        <v>133.19999999999999</v>
      </c>
      <c r="AK283" s="227"/>
      <c r="AM283" s="226"/>
      <c r="AN283" s="221" t="str">
        <f t="shared" si="14"/>
        <v>IE00BF20L655</v>
      </c>
      <c r="AO283" s="221" t="s">
        <v>6552</v>
      </c>
      <c r="AP283" s="226"/>
      <c r="AQ283" s="226">
        <v>21.86</v>
      </c>
      <c r="AR283" s="227">
        <v>45783</v>
      </c>
      <c r="AS283" s="221" t="s">
        <v>4874</v>
      </c>
      <c r="AX283" s="221" t="str">
        <f t="shared" si="15"/>
        <v>IE00BFG1R551</v>
      </c>
      <c r="AY283" s="221" t="s">
        <v>10949</v>
      </c>
      <c r="AZ283" s="221" t="s">
        <v>4873</v>
      </c>
      <c r="DW283" s="227"/>
      <c r="EG283" s="227"/>
      <c r="ET283" s="227"/>
    </row>
    <row r="284" spans="1:150" s="221" customFormat="1">
      <c r="A284" s="221" t="str">
        <f t="shared" si="16"/>
        <v>IE000GCBOHN8</v>
      </c>
      <c r="B284" s="221" t="s">
        <v>10369</v>
      </c>
      <c r="C284" s="221">
        <v>0.69</v>
      </c>
      <c r="D284" s="221">
        <v>-0.39</v>
      </c>
      <c r="E284" s="221">
        <v>0.99</v>
      </c>
      <c r="H284" s="226"/>
      <c r="M284" s="221">
        <v>42.6</v>
      </c>
      <c r="P284" s="221">
        <v>0.33</v>
      </c>
      <c r="R284" s="221" t="s">
        <v>10252</v>
      </c>
      <c r="U284" s="221">
        <v>0</v>
      </c>
      <c r="Y284" s="226"/>
      <c r="Z284" s="226"/>
      <c r="AA284" s="226"/>
      <c r="AB284" s="226"/>
      <c r="AC284" s="226"/>
      <c r="AD284" s="226"/>
      <c r="AE284" s="226"/>
      <c r="AF284" s="117">
        <v>45483</v>
      </c>
      <c r="AG284" s="226"/>
      <c r="AH284" s="226"/>
      <c r="AI284" s="226"/>
      <c r="AJ284" s="226"/>
      <c r="AK284" s="227"/>
      <c r="AM284" s="226"/>
      <c r="AN284" s="221" t="str">
        <f t="shared" si="14"/>
        <v>IE00B2PC0930</v>
      </c>
      <c r="AO284" s="221" t="s">
        <v>12305</v>
      </c>
      <c r="AP284" s="226"/>
      <c r="AQ284" s="226">
        <v>39.32</v>
      </c>
      <c r="AR284" s="227">
        <v>45783</v>
      </c>
      <c r="AS284" s="221" t="s">
        <v>4878</v>
      </c>
      <c r="AX284" s="221" t="str">
        <f t="shared" si="15"/>
        <v>IE00BFG1R007</v>
      </c>
      <c r="AY284" s="221" t="s">
        <v>10950</v>
      </c>
      <c r="AZ284" s="221" t="s">
        <v>4875</v>
      </c>
      <c r="EG284" s="227"/>
    </row>
    <row r="285" spans="1:150" s="221" customFormat="1">
      <c r="A285" s="221" t="str">
        <f t="shared" si="16"/>
        <v>IE00BFG1R551</v>
      </c>
      <c r="B285" s="221" t="s">
        <v>10949</v>
      </c>
      <c r="C285" s="221">
        <v>2.52</v>
      </c>
      <c r="D285" s="221">
        <v>-0.53</v>
      </c>
      <c r="E285" s="221">
        <v>2.57</v>
      </c>
      <c r="F285" s="221">
        <v>7.01</v>
      </c>
      <c r="G285" s="221">
        <v>3.77</v>
      </c>
      <c r="H285" s="226">
        <v>1.04</v>
      </c>
      <c r="I285" s="221">
        <v>-0.42</v>
      </c>
      <c r="J285" s="221">
        <v>1.1499999999999999</v>
      </c>
      <c r="K285" s="221">
        <v>5.81</v>
      </c>
      <c r="L285" s="221">
        <v>0.19</v>
      </c>
      <c r="M285" s="221">
        <v>2913.4</v>
      </c>
      <c r="N285" s="221">
        <v>-10.130000000000001</v>
      </c>
      <c r="P285" s="221">
        <v>0.25</v>
      </c>
      <c r="Q285" s="221" t="s">
        <v>11357</v>
      </c>
      <c r="R285" s="221" t="s">
        <v>4873</v>
      </c>
      <c r="S285" s="221">
        <v>99.96</v>
      </c>
      <c r="T285" s="221">
        <v>127.77</v>
      </c>
      <c r="U285" s="221">
        <v>4</v>
      </c>
      <c r="V285" s="221">
        <v>2.29</v>
      </c>
      <c r="W285" s="221">
        <v>-12.71</v>
      </c>
      <c r="X285" s="221">
        <v>2.2400000000000002</v>
      </c>
      <c r="Y285" s="226">
        <v>-4.25</v>
      </c>
      <c r="Z285" s="226">
        <v>5.73</v>
      </c>
      <c r="AA285" s="226">
        <v>2.82</v>
      </c>
      <c r="AB285" s="226">
        <v>0.25</v>
      </c>
      <c r="AC285" s="226">
        <v>-17.309999999999999</v>
      </c>
      <c r="AD285" s="226">
        <v>9.6300000000000008</v>
      </c>
      <c r="AE285" s="226" t="s">
        <v>11405</v>
      </c>
      <c r="AF285" s="117">
        <v>41663</v>
      </c>
      <c r="AG285" s="226">
        <v>149.38999999999999</v>
      </c>
      <c r="AH285" s="226">
        <v>106.93</v>
      </c>
      <c r="AI285" s="226">
        <v>332.41</v>
      </c>
      <c r="AJ285" s="226">
        <v>95.99</v>
      </c>
      <c r="AK285" s="227"/>
      <c r="AM285" s="226"/>
      <c r="AN285" s="221" t="str">
        <f t="shared" si="14"/>
        <v>IE00BF20L986</v>
      </c>
      <c r="AO285" s="221" t="s">
        <v>8960</v>
      </c>
      <c r="AP285" s="226"/>
      <c r="AQ285" s="226">
        <v>29.06</v>
      </c>
      <c r="AR285" s="227">
        <v>45783</v>
      </c>
      <c r="AS285" s="221" t="s">
        <v>4879</v>
      </c>
      <c r="AX285" s="221" t="str">
        <f t="shared" si="15"/>
        <v>IE00BFG1R668</v>
      </c>
      <c r="AY285" s="221" t="s">
        <v>11968</v>
      </c>
      <c r="AZ285" s="221" t="s">
        <v>4876</v>
      </c>
      <c r="EG285" s="227"/>
    </row>
    <row r="286" spans="1:150" s="221" customFormat="1">
      <c r="A286" s="221" t="str">
        <f t="shared" si="16"/>
        <v>IE00BFG1R007</v>
      </c>
      <c r="B286" s="221" t="s">
        <v>10950</v>
      </c>
      <c r="C286" s="221">
        <v>-4</v>
      </c>
      <c r="D286" s="221">
        <v>-3.4</v>
      </c>
      <c r="E286" s="221">
        <v>-0.91</v>
      </c>
      <c r="F286" s="221">
        <v>0.88</v>
      </c>
      <c r="G286" s="221">
        <v>1.63</v>
      </c>
      <c r="H286" s="226">
        <v>-0.11</v>
      </c>
      <c r="I286" s="221">
        <v>1.62</v>
      </c>
      <c r="J286" s="221">
        <v>-0.09</v>
      </c>
      <c r="K286" s="221">
        <v>4.78</v>
      </c>
      <c r="L286" s="221">
        <v>0</v>
      </c>
      <c r="M286" s="221">
        <v>2913.4</v>
      </c>
      <c r="N286" s="221">
        <v>-5.92</v>
      </c>
      <c r="P286" s="221">
        <v>0.25</v>
      </c>
      <c r="Q286" s="221" t="s">
        <v>11357</v>
      </c>
      <c r="R286" s="221" t="s">
        <v>4875</v>
      </c>
      <c r="S286" s="221">
        <v>-6.82</v>
      </c>
      <c r="T286" s="221">
        <v>22.58</v>
      </c>
      <c r="U286" s="221">
        <v>4</v>
      </c>
      <c r="V286" s="221">
        <v>8.01</v>
      </c>
      <c r="W286" s="221">
        <v>4.33</v>
      </c>
      <c r="X286" s="221">
        <v>-5.55</v>
      </c>
      <c r="Y286" s="226">
        <v>3.33</v>
      </c>
      <c r="Z286" s="226">
        <v>3.39</v>
      </c>
      <c r="AA286" s="226">
        <v>0.37</v>
      </c>
      <c r="AB286" s="226">
        <v>1.39</v>
      </c>
      <c r="AC286" s="226">
        <v>-6.3</v>
      </c>
      <c r="AD286" s="226">
        <v>4.0599999999999996</v>
      </c>
      <c r="AE286" s="226" t="s">
        <v>11405</v>
      </c>
      <c r="AF286" s="117">
        <v>41647</v>
      </c>
      <c r="AG286" s="226">
        <v>57.34</v>
      </c>
      <c r="AH286" s="226">
        <v>14.15</v>
      </c>
      <c r="AI286" s="226">
        <v>902.26</v>
      </c>
      <c r="AJ286" s="226">
        <v>14.41</v>
      </c>
      <c r="AK286" s="227"/>
      <c r="AM286" s="226"/>
      <c r="AN286" s="221" t="str">
        <f t="shared" si="14"/>
        <v>IE00B2PC0609</v>
      </c>
      <c r="AO286" s="221" t="s">
        <v>8966</v>
      </c>
      <c r="AP286" s="226"/>
      <c r="AQ286" s="226">
        <v>26.65</v>
      </c>
      <c r="AR286" s="227">
        <v>45783</v>
      </c>
      <c r="AS286" s="221" t="s">
        <v>4880</v>
      </c>
      <c r="AX286" s="221" t="str">
        <f t="shared" si="15"/>
        <v>IE00BFG1R114</v>
      </c>
      <c r="AY286" s="221" t="s">
        <v>11969</v>
      </c>
      <c r="AZ286" s="221" t="s">
        <v>4877</v>
      </c>
      <c r="DW286" s="227"/>
      <c r="EG286" s="227"/>
      <c r="ET286" s="227"/>
    </row>
    <row r="287" spans="1:150" s="221" customFormat="1">
      <c r="A287" s="221" t="str">
        <f t="shared" si="16"/>
        <v>IE00BFG1R668</v>
      </c>
      <c r="B287" s="221" t="s">
        <v>11968</v>
      </c>
      <c r="C287" s="221">
        <v>2.61</v>
      </c>
      <c r="D287" s="221">
        <v>-0.56000000000000005</v>
      </c>
      <c r="E287" s="221">
        <v>2.5299999999999998</v>
      </c>
      <c r="F287" s="221">
        <v>7</v>
      </c>
      <c r="G287" s="221">
        <v>3.77</v>
      </c>
      <c r="H287" s="226">
        <v>1.07</v>
      </c>
      <c r="I287" s="221">
        <v>-0.4</v>
      </c>
      <c r="J287" s="221">
        <v>1.1399999999999999</v>
      </c>
      <c r="K287" s="221">
        <v>5.78</v>
      </c>
      <c r="L287" s="221">
        <v>0.2</v>
      </c>
      <c r="M287" s="221">
        <v>2913.4</v>
      </c>
      <c r="N287" s="221">
        <v>-10.15</v>
      </c>
      <c r="O287" s="221">
        <v>3.57</v>
      </c>
      <c r="P287" s="221">
        <v>0.25</v>
      </c>
      <c r="Q287" s="221" t="s">
        <v>11357</v>
      </c>
      <c r="R287" s="221" t="s">
        <v>4876</v>
      </c>
      <c r="S287" s="221">
        <v>97.2</v>
      </c>
      <c r="T287" s="221">
        <v>125.78</v>
      </c>
      <c r="U287" s="221">
        <v>4</v>
      </c>
      <c r="V287" s="221">
        <v>2.29</v>
      </c>
      <c r="W287" s="221">
        <v>-12.76</v>
      </c>
      <c r="X287" s="221">
        <v>2.16</v>
      </c>
      <c r="Y287" s="226">
        <v>-4.1500000000000004</v>
      </c>
      <c r="Z287" s="226">
        <v>5.67</v>
      </c>
      <c r="AA287" s="226">
        <v>2.84</v>
      </c>
      <c r="AB287" s="226">
        <v>0.34</v>
      </c>
      <c r="AC287" s="226">
        <v>-17.239999999999998</v>
      </c>
      <c r="AD287" s="226">
        <v>9.6300000000000008</v>
      </c>
      <c r="AE287" s="226" t="s">
        <v>11405</v>
      </c>
      <c r="AF287" s="117">
        <v>41663</v>
      </c>
      <c r="AG287" s="226">
        <v>146.77000000000001</v>
      </c>
      <c r="AH287" s="226">
        <v>104.98</v>
      </c>
      <c r="AI287" s="226">
        <v>311.19</v>
      </c>
      <c r="AJ287" s="226">
        <v>94.01</v>
      </c>
      <c r="AK287" s="227"/>
      <c r="AM287" s="226"/>
      <c r="AN287" s="221" t="str">
        <f t="shared" si="14"/>
        <v>IE00B2PC0823</v>
      </c>
      <c r="AO287" s="221" t="s">
        <v>12306</v>
      </c>
      <c r="AP287" s="226"/>
      <c r="AQ287" s="226">
        <v>31.56</v>
      </c>
      <c r="AR287" s="227">
        <v>45783</v>
      </c>
      <c r="AS287" s="221" t="s">
        <v>4881</v>
      </c>
      <c r="AX287" s="221" t="str">
        <f t="shared" si="15"/>
        <v>IE00BF20L655</v>
      </c>
      <c r="AY287" s="221" t="s">
        <v>6552</v>
      </c>
      <c r="AZ287" s="221" t="s">
        <v>4874</v>
      </c>
      <c r="DW287" s="227"/>
      <c r="EG287" s="227"/>
      <c r="ET287" s="227"/>
    </row>
    <row r="288" spans="1:150" s="221" customFormat="1">
      <c r="A288" s="221" t="str">
        <f t="shared" si="16"/>
        <v>IE00BFG1R114</v>
      </c>
      <c r="B288" s="221" t="s">
        <v>11969</v>
      </c>
      <c r="C288" s="221">
        <v>-4</v>
      </c>
      <c r="D288" s="221">
        <v>-3.34</v>
      </c>
      <c r="E288" s="221">
        <v>-0.82</v>
      </c>
      <c r="F288" s="221">
        <v>0.91</v>
      </c>
      <c r="G288" s="221">
        <v>1.61</v>
      </c>
      <c r="H288" s="226">
        <v>-0.11</v>
      </c>
      <c r="I288" s="221">
        <v>1.63</v>
      </c>
      <c r="J288" s="221">
        <v>-0.08</v>
      </c>
      <c r="K288" s="221">
        <v>4.82</v>
      </c>
      <c r="L288" s="221">
        <v>0</v>
      </c>
      <c r="M288" s="221">
        <v>2913.4</v>
      </c>
      <c r="N288" s="221">
        <v>-5.92</v>
      </c>
      <c r="O288" s="221">
        <v>3.5</v>
      </c>
      <c r="P288" s="221">
        <v>0.25</v>
      </c>
      <c r="Q288" s="221" t="s">
        <v>11357</v>
      </c>
      <c r="R288" s="221" t="s">
        <v>4877</v>
      </c>
      <c r="S288" s="221">
        <v>-5.58</v>
      </c>
      <c r="T288" s="221">
        <v>23.07</v>
      </c>
      <c r="U288" s="221">
        <v>4</v>
      </c>
      <c r="V288" s="221">
        <v>7.93</v>
      </c>
      <c r="W288" s="221">
        <v>4.41</v>
      </c>
      <c r="X288" s="221">
        <v>-5.57</v>
      </c>
      <c r="Y288" s="226">
        <v>3.39</v>
      </c>
      <c r="Z288" s="226">
        <v>3.28</v>
      </c>
      <c r="AA288" s="226">
        <v>0.47</v>
      </c>
      <c r="AB288" s="226">
        <v>1.35</v>
      </c>
      <c r="AC288" s="226">
        <v>-6.24</v>
      </c>
      <c r="AD288" s="226">
        <v>4.0199999999999996</v>
      </c>
      <c r="AE288" s="226" t="s">
        <v>11405</v>
      </c>
      <c r="AF288" s="117">
        <v>41647</v>
      </c>
      <c r="AG288" s="226">
        <v>57.22</v>
      </c>
      <c r="AH288" s="226">
        <v>14.26</v>
      </c>
      <c r="AI288" s="226">
        <v>883.23</v>
      </c>
      <c r="AJ288" s="226">
        <v>14.54</v>
      </c>
      <c r="AK288" s="227"/>
      <c r="AM288" s="226"/>
      <c r="AN288" s="221" t="str">
        <f t="shared" si="14"/>
        <v>IE00B640PD51</v>
      </c>
      <c r="AO288" s="221" t="s">
        <v>12307</v>
      </c>
      <c r="AP288" s="226"/>
      <c r="AQ288" s="226">
        <v>24.62</v>
      </c>
      <c r="AR288" s="227">
        <v>45783</v>
      </c>
      <c r="AS288" s="221" t="s">
        <v>4882</v>
      </c>
      <c r="AX288" s="221" t="str">
        <f t="shared" si="15"/>
        <v>IE00B2PC0930</v>
      </c>
      <c r="AY288" s="221" t="s">
        <v>11970</v>
      </c>
      <c r="AZ288" s="221" t="s">
        <v>4878</v>
      </c>
      <c r="BA288" s="221">
        <v>-1.66</v>
      </c>
      <c r="BB288" s="221">
        <v>-8.26</v>
      </c>
      <c r="BC288" s="221">
        <v>-4.6900000000000004</v>
      </c>
      <c r="EG288" s="227"/>
    </row>
    <row r="289" spans="1:150" s="221" customFormat="1">
      <c r="A289" s="221" t="str">
        <f t="shared" si="16"/>
        <v>IE00BF20L655</v>
      </c>
      <c r="B289" s="221" t="s">
        <v>6552</v>
      </c>
      <c r="C289" s="221">
        <v>1.02</v>
      </c>
      <c r="D289" s="221">
        <v>0.23</v>
      </c>
      <c r="E289" s="221">
        <v>1.53</v>
      </c>
      <c r="F289" s="221">
        <v>3.55</v>
      </c>
      <c r="G289" s="221">
        <v>2.67</v>
      </c>
      <c r="H289" s="226">
        <v>1.03</v>
      </c>
      <c r="J289" s="221">
        <v>0.42</v>
      </c>
      <c r="K289" s="221">
        <v>2.36</v>
      </c>
      <c r="L289" s="221">
        <v>0.04</v>
      </c>
      <c r="M289" s="221">
        <v>2913.4</v>
      </c>
      <c r="N289" s="221">
        <v>-3.33</v>
      </c>
      <c r="P289" s="221">
        <v>0.25</v>
      </c>
      <c r="R289" s="221" t="s">
        <v>4874</v>
      </c>
      <c r="S289" s="221">
        <v>24.05</v>
      </c>
      <c r="T289" s="221">
        <v>51.98</v>
      </c>
      <c r="U289" s="221">
        <v>4</v>
      </c>
      <c r="Y289" s="226">
        <v>0.65</v>
      </c>
      <c r="Z289" s="226">
        <v>4.16</v>
      </c>
      <c r="AA289" s="226">
        <v>1.86</v>
      </c>
      <c r="AB289" s="226">
        <v>-0.51</v>
      </c>
      <c r="AC289" s="226">
        <v>-5.92</v>
      </c>
      <c r="AD289" s="226">
        <v>4.34</v>
      </c>
      <c r="AE289" s="226" t="s">
        <v>11405</v>
      </c>
      <c r="AF289" s="117">
        <v>42941</v>
      </c>
      <c r="AG289" s="226">
        <v>52.65</v>
      </c>
      <c r="AH289" s="226">
        <v>43.99</v>
      </c>
      <c r="AI289" s="226">
        <v>-238.38</v>
      </c>
      <c r="AJ289" s="226">
        <v>36.11</v>
      </c>
      <c r="AK289" s="227"/>
      <c r="AM289" s="226"/>
      <c r="AN289" s="221" t="str">
        <f t="shared" si="14"/>
        <v>IE00B0701D24</v>
      </c>
      <c r="AO289" s="221" t="s">
        <v>12308</v>
      </c>
      <c r="AP289" s="226"/>
      <c r="AQ289" s="226">
        <v>38.31</v>
      </c>
      <c r="AR289" s="227">
        <v>45779</v>
      </c>
      <c r="AS289" s="221" t="s">
        <v>4883</v>
      </c>
      <c r="AX289" s="221" t="str">
        <f t="shared" si="15"/>
        <v>IE00BF20L986</v>
      </c>
      <c r="AY289" s="221" t="s">
        <v>8960</v>
      </c>
      <c r="AZ289" s="221" t="s">
        <v>4879</v>
      </c>
      <c r="EG289" s="227"/>
    </row>
    <row r="290" spans="1:150" s="221" customFormat="1">
      <c r="A290" s="221" t="str">
        <f t="shared" si="16"/>
        <v>IE00B2PC0930</v>
      </c>
      <c r="B290" s="221" t="s">
        <v>11970</v>
      </c>
      <c r="C290" s="221">
        <v>-8.11</v>
      </c>
      <c r="D290" s="221">
        <v>6.13</v>
      </c>
      <c r="E290" s="221">
        <v>-9.26</v>
      </c>
      <c r="F290" s="221">
        <v>-0.33</v>
      </c>
      <c r="G290" s="221">
        <v>4.1100000000000003</v>
      </c>
      <c r="H290" s="226">
        <v>14.4</v>
      </c>
      <c r="I290" s="221">
        <v>5.87</v>
      </c>
      <c r="J290" s="221">
        <v>1.36</v>
      </c>
      <c r="K290" s="221">
        <v>17.37</v>
      </c>
      <c r="L290" s="221">
        <v>0.09</v>
      </c>
      <c r="M290" s="221">
        <v>7207.4</v>
      </c>
      <c r="N290" s="221">
        <v>-12.76</v>
      </c>
      <c r="P290" s="221">
        <v>0.44</v>
      </c>
      <c r="Q290" s="221" t="s">
        <v>2146</v>
      </c>
      <c r="R290" s="221" t="s">
        <v>4878</v>
      </c>
      <c r="S290" s="221">
        <v>134.93</v>
      </c>
      <c r="T290" s="221">
        <v>140.81</v>
      </c>
      <c r="U290" s="221">
        <v>2</v>
      </c>
      <c r="V290" s="221">
        <v>2.67</v>
      </c>
      <c r="W290" s="221">
        <v>19.41</v>
      </c>
      <c r="X290" s="221">
        <v>9.32</v>
      </c>
      <c r="Y290" s="226">
        <v>-18.18</v>
      </c>
      <c r="Z290" s="226">
        <v>19.899999999999999</v>
      </c>
      <c r="AA290" s="226">
        <v>1.72</v>
      </c>
      <c r="AB290" s="226">
        <v>29.02</v>
      </c>
      <c r="AC290" s="226">
        <v>-9.67</v>
      </c>
      <c r="AD290" s="226">
        <v>14.27</v>
      </c>
      <c r="AE290" s="226" t="s">
        <v>11406</v>
      </c>
      <c r="AF290" s="117">
        <v>39525</v>
      </c>
      <c r="AG290" s="226">
        <v>180.14</v>
      </c>
      <c r="AH290" s="226">
        <v>161.99</v>
      </c>
      <c r="AI290" s="226">
        <v>255.72</v>
      </c>
      <c r="AJ290" s="226">
        <v>108.23</v>
      </c>
      <c r="AK290" s="227"/>
      <c r="AM290" s="226"/>
      <c r="AN290" s="221" t="str">
        <f t="shared" si="14"/>
        <v>IE0034140404</v>
      </c>
      <c r="AO290" s="221" t="s">
        <v>6632</v>
      </c>
      <c r="AP290" s="226"/>
      <c r="AQ290" s="226">
        <v>37.950000000000003</v>
      </c>
      <c r="AR290" s="227">
        <v>45779</v>
      </c>
      <c r="AS290" s="221" t="s">
        <v>4884</v>
      </c>
      <c r="AX290" s="221" t="str">
        <f t="shared" si="15"/>
        <v>IE00B2PC0609</v>
      </c>
      <c r="AY290" s="221" t="s">
        <v>10951</v>
      </c>
      <c r="AZ290" s="221" t="s">
        <v>4880</v>
      </c>
      <c r="BA290" s="221">
        <v>-1.63</v>
      </c>
      <c r="BB290" s="221">
        <v>-8.8000000000000007</v>
      </c>
      <c r="BC290" s="221">
        <v>-5.42</v>
      </c>
      <c r="DO290" s="227"/>
      <c r="DW290" s="227"/>
      <c r="EG290" s="227"/>
      <c r="ET290" s="227"/>
    </row>
    <row r="291" spans="1:150" s="221" customFormat="1">
      <c r="A291" s="221" t="str">
        <f t="shared" si="16"/>
        <v>IE00BF20L986</v>
      </c>
      <c r="B291" s="221" t="s">
        <v>8960</v>
      </c>
      <c r="C291" s="221">
        <v>-8.27</v>
      </c>
      <c r="D291" s="221">
        <v>6.42</v>
      </c>
      <c r="E291" s="221">
        <v>-9.15</v>
      </c>
      <c r="F291" s="221">
        <v>-0.27</v>
      </c>
      <c r="G291" s="221">
        <v>4.13</v>
      </c>
      <c r="H291" s="226">
        <v>14.45</v>
      </c>
      <c r="J291" s="221">
        <v>1.36</v>
      </c>
      <c r="K291" s="221">
        <v>17.14</v>
      </c>
      <c r="L291" s="221">
        <v>0.08</v>
      </c>
      <c r="M291" s="221">
        <v>7207.4</v>
      </c>
      <c r="N291" s="221">
        <v>-12.59</v>
      </c>
      <c r="P291" s="221">
        <v>0.44</v>
      </c>
      <c r="Q291" s="221" t="s">
        <v>2146</v>
      </c>
      <c r="R291" s="221" t="s">
        <v>4879</v>
      </c>
      <c r="S291" s="221">
        <v>136.15</v>
      </c>
      <c r="T291" s="221">
        <v>141.32</v>
      </c>
      <c r="U291" s="221">
        <v>2</v>
      </c>
      <c r="Y291" s="226">
        <v>-18.05</v>
      </c>
      <c r="Z291" s="226">
        <v>19.84</v>
      </c>
      <c r="AA291" s="226">
        <v>1.73</v>
      </c>
      <c r="AB291" s="226">
        <v>28.86</v>
      </c>
      <c r="AC291" s="226">
        <v>-9.2100000000000009</v>
      </c>
      <c r="AD291" s="226">
        <v>13.87</v>
      </c>
      <c r="AE291" s="226" t="s">
        <v>11406</v>
      </c>
      <c r="AF291" s="117">
        <v>42941</v>
      </c>
      <c r="AG291" s="226">
        <v>181.95</v>
      </c>
      <c r="AH291" s="226">
        <v>161.11000000000001</v>
      </c>
      <c r="AI291" s="226">
        <v>258.98</v>
      </c>
      <c r="AJ291" s="226">
        <v>108.09</v>
      </c>
      <c r="AK291" s="227"/>
      <c r="AM291" s="226"/>
      <c r="AN291" s="221" t="str">
        <f t="shared" si="14"/>
        <v>IE00B05PYV83</v>
      </c>
      <c r="AO291" s="221" t="s">
        <v>12309</v>
      </c>
      <c r="AP291" s="226"/>
      <c r="AQ291" s="226">
        <v>30.86</v>
      </c>
      <c r="AR291" s="227">
        <v>45779</v>
      </c>
      <c r="AS291" s="221" t="s">
        <v>4885</v>
      </c>
      <c r="AX291" s="221" t="str">
        <f t="shared" si="15"/>
        <v>IE00B2PC0823</v>
      </c>
      <c r="AY291" s="221" t="s">
        <v>11971</v>
      </c>
      <c r="AZ291" s="221" t="s">
        <v>4881</v>
      </c>
      <c r="BA291" s="221">
        <v>-1.67</v>
      </c>
      <c r="BB291" s="221">
        <v>-8.2100000000000009</v>
      </c>
      <c r="DO291" s="227"/>
      <c r="EG291" s="227"/>
    </row>
    <row r="292" spans="1:150" s="221" customFormat="1">
      <c r="A292" s="221" t="str">
        <f t="shared" si="16"/>
        <v>IE00B2PC0609</v>
      </c>
      <c r="B292" s="221" t="s">
        <v>10951</v>
      </c>
      <c r="C292" s="221">
        <v>-8.0399999999999991</v>
      </c>
      <c r="D292" s="221">
        <v>6.31</v>
      </c>
      <c r="E292" s="221">
        <v>-9.5299999999999994</v>
      </c>
      <c r="F292" s="221">
        <v>-0.7</v>
      </c>
      <c r="G292" s="221">
        <v>4.01</v>
      </c>
      <c r="H292" s="226">
        <v>14.37</v>
      </c>
      <c r="I292" s="221">
        <v>5.84</v>
      </c>
      <c r="J292" s="221">
        <v>1.37</v>
      </c>
      <c r="K292" s="221">
        <v>17.25</v>
      </c>
      <c r="L292" s="221">
        <v>0.08</v>
      </c>
      <c r="M292" s="221">
        <v>7207.4</v>
      </c>
      <c r="N292" s="221">
        <v>-12.77</v>
      </c>
      <c r="P292" s="221">
        <v>0.44</v>
      </c>
      <c r="Q292" s="221" t="s">
        <v>2146</v>
      </c>
      <c r="R292" s="221" t="s">
        <v>4880</v>
      </c>
      <c r="S292" s="221">
        <v>137.38</v>
      </c>
      <c r="T292" s="221">
        <v>143.6</v>
      </c>
      <c r="U292" s="221">
        <v>2</v>
      </c>
      <c r="V292" s="221">
        <v>2.73</v>
      </c>
      <c r="W292" s="221">
        <v>19.100000000000001</v>
      </c>
      <c r="X292" s="221">
        <v>9.42</v>
      </c>
      <c r="Y292" s="226">
        <v>-17.98</v>
      </c>
      <c r="Z292" s="226">
        <v>19.79</v>
      </c>
      <c r="AA292" s="226">
        <v>1.79</v>
      </c>
      <c r="AB292" s="226">
        <v>28.83</v>
      </c>
      <c r="AC292" s="226">
        <v>-9.14</v>
      </c>
      <c r="AD292" s="226">
        <v>13.69</v>
      </c>
      <c r="AE292" s="226" t="s">
        <v>11406</v>
      </c>
      <c r="AF292" s="117">
        <v>39484</v>
      </c>
      <c r="AG292" s="226">
        <v>185.78</v>
      </c>
      <c r="AH292" s="226">
        <v>161.99</v>
      </c>
      <c r="AI292" s="226">
        <v>262.39</v>
      </c>
      <c r="AJ292" s="226">
        <v>108.36</v>
      </c>
      <c r="AK292" s="227"/>
      <c r="AM292" s="226"/>
      <c r="AN292" s="221" t="str">
        <f t="shared" si="14"/>
        <v>IE00B3RKMY14</v>
      </c>
      <c r="AO292" s="221" t="s">
        <v>12310</v>
      </c>
      <c r="AP292" s="226"/>
      <c r="AQ292" s="226">
        <v>16.12</v>
      </c>
      <c r="AR292" s="227">
        <v>45779</v>
      </c>
      <c r="AS292" s="221" t="s">
        <v>4886</v>
      </c>
      <c r="AX292" s="221" t="str">
        <f t="shared" si="15"/>
        <v>IE00B640PD51</v>
      </c>
      <c r="AY292" s="221" t="s">
        <v>11972</v>
      </c>
      <c r="AZ292" s="221" t="s">
        <v>4882</v>
      </c>
      <c r="BA292" s="221">
        <v>-1.57</v>
      </c>
      <c r="DO292" s="227"/>
      <c r="EG292" s="227"/>
    </row>
    <row r="293" spans="1:150" s="221" customFormat="1">
      <c r="A293" s="221" t="str">
        <f t="shared" si="16"/>
        <v>IE00B2PC0823</v>
      </c>
      <c r="B293" s="221" t="s">
        <v>11971</v>
      </c>
      <c r="C293" s="221">
        <v>-8.14</v>
      </c>
      <c r="D293" s="221">
        <v>6.16</v>
      </c>
      <c r="E293" s="221">
        <v>-9.24</v>
      </c>
      <c r="F293" s="221">
        <v>-0.32</v>
      </c>
      <c r="G293" s="221">
        <v>4.12</v>
      </c>
      <c r="H293" s="226">
        <v>14.4</v>
      </c>
      <c r="I293" s="221">
        <v>5.88</v>
      </c>
      <c r="J293" s="221">
        <v>1.37</v>
      </c>
      <c r="K293" s="221">
        <v>17.38</v>
      </c>
      <c r="L293" s="221">
        <v>0.09</v>
      </c>
      <c r="M293" s="221">
        <v>7207.4</v>
      </c>
      <c r="N293" s="221">
        <v>-12.78</v>
      </c>
      <c r="O293" s="221">
        <v>1.42</v>
      </c>
      <c r="P293" s="221">
        <v>0.44</v>
      </c>
      <c r="Q293" s="221" t="s">
        <v>2146</v>
      </c>
      <c r="R293" s="221" t="s">
        <v>4881</v>
      </c>
      <c r="S293" s="221">
        <v>134.9</v>
      </c>
      <c r="T293" s="221">
        <v>140.80000000000001</v>
      </c>
      <c r="U293" s="221">
        <v>2</v>
      </c>
      <c r="V293" s="221">
        <v>2.63</v>
      </c>
      <c r="W293" s="221">
        <v>19.43</v>
      </c>
      <c r="X293" s="221">
        <v>9.31</v>
      </c>
      <c r="Y293" s="226">
        <v>-18.18</v>
      </c>
      <c r="Z293" s="226">
        <v>19.88</v>
      </c>
      <c r="AA293" s="226">
        <v>1.72</v>
      </c>
      <c r="AB293" s="226">
        <v>29.05</v>
      </c>
      <c r="AC293" s="226">
        <v>-9.65</v>
      </c>
      <c r="AD293" s="226">
        <v>14.27</v>
      </c>
      <c r="AE293" s="226" t="s">
        <v>11406</v>
      </c>
      <c r="AF293" s="117">
        <v>39696</v>
      </c>
      <c r="AG293" s="226">
        <v>180.26</v>
      </c>
      <c r="AH293" s="226">
        <v>161.97</v>
      </c>
      <c r="AI293" s="226">
        <v>255.5</v>
      </c>
      <c r="AJ293" s="226">
        <v>108.21</v>
      </c>
      <c r="AK293" s="227"/>
      <c r="AM293" s="226"/>
      <c r="AN293" s="221" t="str">
        <f t="shared" si="14"/>
        <v>IE00B9L4YR86</v>
      </c>
      <c r="AO293" s="221" t="s">
        <v>6633</v>
      </c>
      <c r="AP293" s="226"/>
      <c r="AQ293" s="226">
        <v>15.88</v>
      </c>
      <c r="AR293" s="227">
        <v>45783</v>
      </c>
      <c r="AS293" s="221" t="s">
        <v>4887</v>
      </c>
      <c r="AX293" s="221" t="str">
        <f t="shared" si="15"/>
        <v>IE00B0701D24</v>
      </c>
      <c r="AY293" s="221" t="s">
        <v>11973</v>
      </c>
      <c r="AZ293" s="221" t="s">
        <v>4883</v>
      </c>
      <c r="BA293" s="221">
        <v>-2.78</v>
      </c>
      <c r="BB293" s="221">
        <v>-5.68</v>
      </c>
      <c r="BC293" s="221">
        <v>-4.28</v>
      </c>
      <c r="DO293" s="227"/>
      <c r="DW293" s="227"/>
      <c r="EG293" s="227"/>
      <c r="ET293" s="227"/>
    </row>
    <row r="294" spans="1:150" s="221" customFormat="1">
      <c r="A294" s="221" t="str">
        <f t="shared" si="16"/>
        <v>IE00B640PD51</v>
      </c>
      <c r="B294" s="221" t="s">
        <v>11972</v>
      </c>
      <c r="C294" s="221">
        <v>-8.02</v>
      </c>
      <c r="D294" s="221">
        <v>6.32</v>
      </c>
      <c r="E294" s="221">
        <v>-9.52</v>
      </c>
      <c r="F294" s="221">
        <v>-0.69</v>
      </c>
      <c r="G294" s="221">
        <v>4.04</v>
      </c>
      <c r="H294" s="226">
        <v>14.37</v>
      </c>
      <c r="I294" s="221">
        <v>5.84</v>
      </c>
      <c r="J294" s="221">
        <v>1.37</v>
      </c>
      <c r="K294" s="221">
        <v>17.260000000000002</v>
      </c>
      <c r="L294" s="221">
        <v>0.08</v>
      </c>
      <c r="M294" s="221">
        <v>7207.4</v>
      </c>
      <c r="N294" s="221">
        <v>-12.75</v>
      </c>
      <c r="O294" s="221">
        <v>1.41</v>
      </c>
      <c r="P294" s="221">
        <v>0.44</v>
      </c>
      <c r="Q294" s="221" t="s">
        <v>2146</v>
      </c>
      <c r="R294" s="221" t="s">
        <v>4882</v>
      </c>
      <c r="S294" s="221">
        <v>137.38</v>
      </c>
      <c r="T294" s="221">
        <v>143.63</v>
      </c>
      <c r="U294" s="221">
        <v>2</v>
      </c>
      <c r="V294" s="221">
        <v>2.74</v>
      </c>
      <c r="W294" s="221">
        <v>19.09</v>
      </c>
      <c r="X294" s="221">
        <v>9.35</v>
      </c>
      <c r="Y294" s="226">
        <v>-17.940000000000001</v>
      </c>
      <c r="Z294" s="226">
        <v>19.79</v>
      </c>
      <c r="AA294" s="226">
        <v>1.76</v>
      </c>
      <c r="AB294" s="226">
        <v>28.89</v>
      </c>
      <c r="AC294" s="226">
        <v>-9.14</v>
      </c>
      <c r="AD294" s="226">
        <v>13.72</v>
      </c>
      <c r="AE294" s="226" t="s">
        <v>11406</v>
      </c>
      <c r="AF294" s="117">
        <v>40879</v>
      </c>
      <c r="AG294" s="226">
        <v>185.99</v>
      </c>
      <c r="AH294" s="226">
        <v>162.19999999999999</v>
      </c>
      <c r="AI294" s="226">
        <v>262.55</v>
      </c>
      <c r="AJ294" s="226">
        <v>108.4</v>
      </c>
      <c r="AK294" s="227"/>
      <c r="AM294" s="226"/>
      <c r="AN294" s="221" t="str">
        <f t="shared" si="14"/>
        <v>IE00B416SD35</v>
      </c>
      <c r="AO294" s="221" t="s">
        <v>6634</v>
      </c>
      <c r="AP294" s="226"/>
      <c r="AQ294" s="226">
        <v>25.04</v>
      </c>
      <c r="AR294" s="227">
        <v>45783</v>
      </c>
      <c r="AS294" s="221" t="s">
        <v>4888</v>
      </c>
      <c r="AX294" s="221" t="str">
        <f t="shared" si="15"/>
        <v>IE0034140404</v>
      </c>
      <c r="AY294" s="221" t="s">
        <v>10952</v>
      </c>
      <c r="AZ294" s="221" t="s">
        <v>4884</v>
      </c>
      <c r="BA294" s="221">
        <v>-2.73</v>
      </c>
      <c r="BB294" s="221">
        <v>-6.13</v>
      </c>
      <c r="BC294" s="221">
        <v>-4.3899999999999997</v>
      </c>
      <c r="DO294" s="227"/>
      <c r="EG294" s="227"/>
    </row>
    <row r="295" spans="1:150" s="221" customFormat="1">
      <c r="A295" s="221" t="str">
        <f t="shared" si="16"/>
        <v>IE00B0701D24</v>
      </c>
      <c r="B295" s="221" t="s">
        <v>11973</v>
      </c>
      <c r="C295" s="221">
        <v>1.21</v>
      </c>
      <c r="D295" s="221">
        <v>7.55</v>
      </c>
      <c r="E295" s="221">
        <v>0.71</v>
      </c>
      <c r="F295" s="221">
        <v>1.22</v>
      </c>
      <c r="G295" s="221">
        <v>3.69</v>
      </c>
      <c r="H295" s="226">
        <v>6.23</v>
      </c>
      <c r="I295" s="221">
        <v>4.3</v>
      </c>
      <c r="J295" s="221">
        <v>0.9</v>
      </c>
      <c r="K295" s="221">
        <v>11.46</v>
      </c>
      <c r="L295" s="221">
        <v>0.08</v>
      </c>
      <c r="M295" s="221">
        <v>179.9</v>
      </c>
      <c r="N295" s="221">
        <v>-12.86</v>
      </c>
      <c r="P295" s="221">
        <v>0.5</v>
      </c>
      <c r="Q295" s="221" t="s">
        <v>2146</v>
      </c>
      <c r="R295" s="221" t="s">
        <v>4883</v>
      </c>
      <c r="S295" s="221">
        <v>84.2</v>
      </c>
      <c r="T295" s="221">
        <v>106.45</v>
      </c>
      <c r="U295" s="221">
        <v>2</v>
      </c>
      <c r="V295" s="221">
        <v>13.62</v>
      </c>
      <c r="W295" s="221">
        <v>9.2200000000000006</v>
      </c>
      <c r="X295" s="221">
        <v>22.48</v>
      </c>
      <c r="Y295" s="226">
        <v>-17.09</v>
      </c>
      <c r="Z295" s="226">
        <v>15.09</v>
      </c>
      <c r="AA295" s="226">
        <v>8.91</v>
      </c>
      <c r="AB295" s="226">
        <v>8.68</v>
      </c>
      <c r="AC295" s="226">
        <v>-17.170000000000002</v>
      </c>
      <c r="AD295" s="226">
        <v>13.3</v>
      </c>
      <c r="AE295" s="226" t="s">
        <v>11407</v>
      </c>
      <c r="AF295" s="117">
        <v>38449</v>
      </c>
      <c r="AG295" s="226">
        <v>39.770000000000003</v>
      </c>
      <c r="AH295" s="226">
        <v>96.9</v>
      </c>
      <c r="AI295" s="226">
        <v>11.49</v>
      </c>
      <c r="AJ295" s="226">
        <v>78.03</v>
      </c>
      <c r="AK295" s="227"/>
      <c r="AM295" s="226"/>
      <c r="AN295" s="221" t="str">
        <f t="shared" si="14"/>
        <v>IE00BG85LG16</v>
      </c>
      <c r="AO295" s="221" t="s">
        <v>7316</v>
      </c>
      <c r="AP295" s="226"/>
      <c r="AQ295" s="226">
        <v>26.37</v>
      </c>
      <c r="AR295" s="227">
        <v>45783</v>
      </c>
      <c r="AS295" s="221" t="s">
        <v>7282</v>
      </c>
      <c r="AX295" s="221" t="str">
        <f t="shared" si="15"/>
        <v>IE00B05PYV83</v>
      </c>
      <c r="AY295" s="221" t="s">
        <v>11974</v>
      </c>
      <c r="AZ295" s="221" t="s">
        <v>4885</v>
      </c>
      <c r="BA295" s="221">
        <v>-2.76</v>
      </c>
      <c r="BB295" s="221">
        <v>-5.66</v>
      </c>
      <c r="BC295" s="221">
        <v>-4.32</v>
      </c>
      <c r="DO295" s="227"/>
      <c r="EG295" s="227"/>
    </row>
    <row r="296" spans="1:150" s="221" customFormat="1">
      <c r="A296" s="221" t="str">
        <f t="shared" si="16"/>
        <v>IE0034140404</v>
      </c>
      <c r="B296" s="221" t="s">
        <v>10952</v>
      </c>
      <c r="C296" s="221">
        <v>0.57999999999999996</v>
      </c>
      <c r="D296" s="221">
        <v>7.72</v>
      </c>
      <c r="E296" s="221">
        <v>0.37</v>
      </c>
      <c r="F296" s="221">
        <v>0.46</v>
      </c>
      <c r="G296" s="221">
        <v>3.6</v>
      </c>
      <c r="H296" s="226">
        <v>6.19</v>
      </c>
      <c r="I296" s="221">
        <v>4.28</v>
      </c>
      <c r="J296" s="221">
        <v>0.94</v>
      </c>
      <c r="K296" s="221">
        <v>11.76</v>
      </c>
      <c r="L296" s="221">
        <v>0.06</v>
      </c>
      <c r="M296" s="221">
        <v>179.9</v>
      </c>
      <c r="N296" s="221">
        <v>-13.41</v>
      </c>
      <c r="P296" s="221">
        <v>0.5</v>
      </c>
      <c r="Q296" s="221" t="s">
        <v>2146</v>
      </c>
      <c r="R296" s="221" t="s">
        <v>4884</v>
      </c>
      <c r="S296" s="221">
        <v>86.59</v>
      </c>
      <c r="T296" s="221">
        <v>108.4</v>
      </c>
      <c r="U296" s="221">
        <v>2</v>
      </c>
      <c r="V296" s="221">
        <v>13.53</v>
      </c>
      <c r="W296" s="221">
        <v>9.02</v>
      </c>
      <c r="X296" s="221">
        <v>22.56</v>
      </c>
      <c r="Y296" s="226">
        <v>-16.84</v>
      </c>
      <c r="Z296" s="226">
        <v>14.86</v>
      </c>
      <c r="AA296" s="226">
        <v>9.06</v>
      </c>
      <c r="AB296" s="226">
        <v>8.65</v>
      </c>
      <c r="AC296" s="226">
        <v>-16.78</v>
      </c>
      <c r="AD296" s="226">
        <v>12.77</v>
      </c>
      <c r="AE296" s="226" t="s">
        <v>11407</v>
      </c>
      <c r="AF296" s="117">
        <v>38043</v>
      </c>
      <c r="AG296" s="226">
        <v>34.17</v>
      </c>
      <c r="AH296" s="226">
        <v>97.81</v>
      </c>
      <c r="AI296" s="226">
        <v>4.0599999999999996</v>
      </c>
      <c r="AJ296" s="226">
        <v>78.84</v>
      </c>
      <c r="AK296" s="227"/>
      <c r="AM296" s="226"/>
      <c r="AN296" s="221" t="str">
        <f t="shared" si="14"/>
        <v>IE00BFZ0X772</v>
      </c>
      <c r="AO296" s="221" t="s">
        <v>6635</v>
      </c>
      <c r="AP296" s="226"/>
      <c r="AQ296" s="226">
        <v>14.24</v>
      </c>
      <c r="AR296" s="227">
        <v>45783</v>
      </c>
      <c r="AS296" s="221" t="s">
        <v>4889</v>
      </c>
      <c r="AX296" s="221" t="str">
        <f t="shared" si="15"/>
        <v>IE00B3RKMY14</v>
      </c>
      <c r="AY296" s="221" t="s">
        <v>11975</v>
      </c>
      <c r="AZ296" s="221" t="s">
        <v>4886</v>
      </c>
      <c r="BA296" s="221">
        <v>-2.75</v>
      </c>
      <c r="DO296" s="227"/>
      <c r="EG296" s="227"/>
    </row>
    <row r="297" spans="1:150" s="221" customFormat="1">
      <c r="A297" s="221" t="str">
        <f t="shared" si="16"/>
        <v>IE00B05PYV83</v>
      </c>
      <c r="B297" s="221" t="s">
        <v>11974</v>
      </c>
      <c r="C297" s="221">
        <v>1.23</v>
      </c>
      <c r="D297" s="221">
        <v>7.56</v>
      </c>
      <c r="E297" s="221">
        <v>0.75</v>
      </c>
      <c r="F297" s="221">
        <v>1.26</v>
      </c>
      <c r="G297" s="221">
        <v>3.7</v>
      </c>
      <c r="H297" s="226">
        <v>6.24</v>
      </c>
      <c r="I297" s="221">
        <v>4.3</v>
      </c>
      <c r="J297" s="221">
        <v>0.9</v>
      </c>
      <c r="K297" s="221">
        <v>11.48</v>
      </c>
      <c r="L297" s="221">
        <v>0.08</v>
      </c>
      <c r="M297" s="221">
        <v>179.9</v>
      </c>
      <c r="N297" s="221">
        <v>-12.87</v>
      </c>
      <c r="O297" s="221">
        <v>2.15</v>
      </c>
      <c r="P297" s="221">
        <v>0.5</v>
      </c>
      <c r="Q297" s="221" t="s">
        <v>2146</v>
      </c>
      <c r="R297" s="221" t="s">
        <v>4885</v>
      </c>
      <c r="S297" s="221">
        <v>84.22</v>
      </c>
      <c r="T297" s="221">
        <v>106.52</v>
      </c>
      <c r="U297" s="221">
        <v>2</v>
      </c>
      <c r="V297" s="221">
        <v>13.63</v>
      </c>
      <c r="W297" s="221">
        <v>9.17</v>
      </c>
      <c r="X297" s="221">
        <v>22.51</v>
      </c>
      <c r="Y297" s="226">
        <v>-17.09</v>
      </c>
      <c r="Z297" s="226">
        <v>15.08</v>
      </c>
      <c r="AA297" s="226">
        <v>8.93</v>
      </c>
      <c r="AB297" s="226">
        <v>8.67</v>
      </c>
      <c r="AC297" s="226">
        <v>-17.170000000000002</v>
      </c>
      <c r="AD297" s="226">
        <v>13.32</v>
      </c>
      <c r="AE297" s="226" t="s">
        <v>11407</v>
      </c>
      <c r="AF297" s="117">
        <v>38469</v>
      </c>
      <c r="AG297" s="226">
        <v>39.29</v>
      </c>
      <c r="AH297" s="226">
        <v>96.92</v>
      </c>
      <c r="AI297" s="226">
        <v>10.45</v>
      </c>
      <c r="AJ297" s="226">
        <v>78</v>
      </c>
      <c r="AK297" s="227"/>
      <c r="AM297" s="226"/>
      <c r="AN297" s="221" t="str">
        <f t="shared" si="14"/>
        <v>IE00B44MYD08</v>
      </c>
      <c r="AO297" s="221" t="s">
        <v>12311</v>
      </c>
      <c r="AP297" s="226"/>
      <c r="AQ297" s="226">
        <v>20.62</v>
      </c>
      <c r="AR297" s="227">
        <v>45783</v>
      </c>
      <c r="AS297" s="221" t="s">
        <v>4890</v>
      </c>
      <c r="AX297" s="221" t="str">
        <f t="shared" si="15"/>
        <v>IE00B9L4YR86</v>
      </c>
      <c r="AY297" s="221" t="s">
        <v>10953</v>
      </c>
      <c r="AZ297" s="221" t="s">
        <v>4887</v>
      </c>
      <c r="DO297" s="227"/>
      <c r="EG297" s="227"/>
    </row>
    <row r="298" spans="1:150" s="221" customFormat="1">
      <c r="A298" s="221" t="str">
        <f t="shared" si="16"/>
        <v>IE00B3RKMY14</v>
      </c>
      <c r="B298" s="221" t="s">
        <v>11975</v>
      </c>
      <c r="C298" s="221">
        <v>0.56000000000000005</v>
      </c>
      <c r="D298" s="221">
        <v>7.71</v>
      </c>
      <c r="E298" s="221">
        <v>0.42</v>
      </c>
      <c r="F298" s="221">
        <v>0.45</v>
      </c>
      <c r="G298" s="221">
        <v>3.6</v>
      </c>
      <c r="H298" s="226">
        <v>6.2</v>
      </c>
      <c r="I298" s="221">
        <v>4.2699999999999996</v>
      </c>
      <c r="J298" s="221">
        <v>0.94</v>
      </c>
      <c r="K298" s="221">
        <v>11.75</v>
      </c>
      <c r="L298" s="221">
        <v>0.06</v>
      </c>
      <c r="M298" s="221">
        <v>179.9</v>
      </c>
      <c r="N298" s="221">
        <v>-13.43</v>
      </c>
      <c r="O298" s="221">
        <v>2.13</v>
      </c>
      <c r="P298" s="221">
        <v>0.5</v>
      </c>
      <c r="Q298" s="221" t="s">
        <v>2146</v>
      </c>
      <c r="R298" s="221" t="s">
        <v>4886</v>
      </c>
      <c r="S298" s="221">
        <v>86.63</v>
      </c>
      <c r="T298" s="221">
        <v>108.35</v>
      </c>
      <c r="U298" s="221">
        <v>2</v>
      </c>
      <c r="V298" s="221">
        <v>13.54</v>
      </c>
      <c r="W298" s="221">
        <v>8.99</v>
      </c>
      <c r="X298" s="221">
        <v>22.55</v>
      </c>
      <c r="Y298" s="226">
        <v>-16.86</v>
      </c>
      <c r="Z298" s="226">
        <v>14.88</v>
      </c>
      <c r="AA298" s="226">
        <v>9.1</v>
      </c>
      <c r="AB298" s="226">
        <v>8.6199999999999992</v>
      </c>
      <c r="AC298" s="226">
        <v>-16.77</v>
      </c>
      <c r="AD298" s="226">
        <v>12.75</v>
      </c>
      <c r="AE298" s="226" t="s">
        <v>11407</v>
      </c>
      <c r="AF298" s="117">
        <v>40879</v>
      </c>
      <c r="AG298" s="226">
        <v>34.17</v>
      </c>
      <c r="AH298" s="226">
        <v>97.88</v>
      </c>
      <c r="AI298" s="226">
        <v>4.75</v>
      </c>
      <c r="AJ298" s="226">
        <v>78.86</v>
      </c>
      <c r="AK298" s="227"/>
      <c r="AM298" s="226"/>
      <c r="AN298" s="221" t="str">
        <f t="shared" si="14"/>
        <v>IE00BYTYV309</v>
      </c>
      <c r="AO298" s="221" t="s">
        <v>9157</v>
      </c>
      <c r="AP298" s="226"/>
      <c r="AQ298" s="226">
        <v>17.95</v>
      </c>
      <c r="AR298" s="227">
        <v>45783</v>
      </c>
      <c r="AS298" s="221" t="s">
        <v>9125</v>
      </c>
      <c r="AX298" s="221" t="str">
        <f t="shared" si="15"/>
        <v>IE00B416SD35</v>
      </c>
      <c r="AY298" s="221" t="s">
        <v>10954</v>
      </c>
      <c r="AZ298" s="221" t="s">
        <v>4888</v>
      </c>
      <c r="BA298" s="221">
        <v>-2.71</v>
      </c>
      <c r="DO298" s="227"/>
      <c r="DW298" s="227"/>
      <c r="EG298" s="227"/>
      <c r="ET298" s="227"/>
    </row>
    <row r="299" spans="1:150" s="221" customFormat="1">
      <c r="A299" s="221" t="str">
        <f t="shared" si="16"/>
        <v>IE00B9L4YR86</v>
      </c>
      <c r="B299" s="221" t="s">
        <v>10953</v>
      </c>
      <c r="C299" s="221">
        <v>-1.26</v>
      </c>
      <c r="D299" s="221">
        <v>4.24</v>
      </c>
      <c r="E299" s="221">
        <v>-1.1100000000000001</v>
      </c>
      <c r="F299" s="221">
        <v>4.46</v>
      </c>
      <c r="G299" s="221">
        <v>4.7</v>
      </c>
      <c r="H299" s="226">
        <v>6.67</v>
      </c>
      <c r="J299" s="221">
        <v>1.1499999999999999</v>
      </c>
      <c r="K299" s="221">
        <v>8.6199999999999992</v>
      </c>
      <c r="L299" s="221">
        <v>0.23</v>
      </c>
      <c r="M299" s="221">
        <v>6364</v>
      </c>
      <c r="N299" s="221">
        <v>-10.199999999999999</v>
      </c>
      <c r="P299" s="221">
        <v>0.33</v>
      </c>
      <c r="Q299" s="221" t="s">
        <v>11380</v>
      </c>
      <c r="R299" s="221" t="s">
        <v>4887</v>
      </c>
      <c r="S299" s="221">
        <v>99.91</v>
      </c>
      <c r="T299" s="221">
        <v>139.80000000000001</v>
      </c>
      <c r="U299" s="221">
        <v>2</v>
      </c>
      <c r="W299" s="221">
        <v>8.2899999999999991</v>
      </c>
      <c r="X299" s="221">
        <v>10.029999999999999</v>
      </c>
      <c r="Y299" s="226">
        <v>-8.6</v>
      </c>
      <c r="Z299" s="226">
        <v>12.37</v>
      </c>
      <c r="AA299" s="226">
        <v>9.4600000000000009</v>
      </c>
      <c r="AB299" s="226">
        <v>9.99</v>
      </c>
      <c r="AC299" s="226">
        <v>-15.1</v>
      </c>
      <c r="AD299" s="226">
        <v>11.8</v>
      </c>
      <c r="AE299" s="226" t="s">
        <v>11383</v>
      </c>
      <c r="AF299" s="117">
        <v>42368</v>
      </c>
      <c r="AG299" s="226">
        <v>129.31</v>
      </c>
      <c r="AH299" s="226">
        <v>152.63999999999999</v>
      </c>
      <c r="AI299" s="226">
        <v>117.2</v>
      </c>
      <c r="AJ299" s="226">
        <v>107.06</v>
      </c>
      <c r="AK299" s="227"/>
      <c r="AM299" s="226"/>
      <c r="AN299" s="221" t="str">
        <f t="shared" si="14"/>
        <v>IE00BYTYV184</v>
      </c>
      <c r="AO299" s="221" t="s">
        <v>9158</v>
      </c>
      <c r="AP299" s="226"/>
      <c r="AQ299" s="226">
        <v>20.79</v>
      </c>
      <c r="AR299" s="227">
        <v>45783</v>
      </c>
      <c r="AS299" s="221" t="s">
        <v>9126</v>
      </c>
      <c r="AX299" s="221" t="str">
        <f t="shared" si="15"/>
        <v>IE00BG85LG16</v>
      </c>
      <c r="AY299" s="221" t="s">
        <v>7316</v>
      </c>
      <c r="AZ299" s="221" t="s">
        <v>7282</v>
      </c>
      <c r="DO299" s="227"/>
      <c r="EG299" s="227"/>
    </row>
    <row r="300" spans="1:150" s="221" customFormat="1">
      <c r="A300" s="221" t="str">
        <f t="shared" si="16"/>
        <v>IE00B416SD35</v>
      </c>
      <c r="B300" s="221" t="s">
        <v>10954</v>
      </c>
      <c r="C300" s="221">
        <v>-1.99</v>
      </c>
      <c r="D300" s="221">
        <v>3.82</v>
      </c>
      <c r="E300" s="221">
        <v>-1.98</v>
      </c>
      <c r="F300" s="221">
        <v>5.07</v>
      </c>
      <c r="G300" s="221">
        <v>5.31</v>
      </c>
      <c r="H300" s="226">
        <v>7.27</v>
      </c>
      <c r="I300" s="221">
        <v>4.1900000000000004</v>
      </c>
      <c r="J300" s="221">
        <v>1.26</v>
      </c>
      <c r="K300" s="221">
        <v>9.6300000000000008</v>
      </c>
      <c r="L300" s="221">
        <v>0.25</v>
      </c>
      <c r="M300" s="221">
        <v>6364</v>
      </c>
      <c r="N300" s="221">
        <v>-11.27</v>
      </c>
      <c r="P300" s="221">
        <v>0.33</v>
      </c>
      <c r="Q300" s="221" t="s">
        <v>2146</v>
      </c>
      <c r="R300" s="221" t="s">
        <v>4888</v>
      </c>
      <c r="S300" s="221">
        <v>105.21</v>
      </c>
      <c r="T300" s="221">
        <v>151.87</v>
      </c>
      <c r="U300" s="221">
        <v>2</v>
      </c>
      <c r="V300" s="221">
        <v>2.97</v>
      </c>
      <c r="W300" s="221">
        <v>2.5</v>
      </c>
      <c r="X300" s="221">
        <v>8.73</v>
      </c>
      <c r="Y300" s="226">
        <v>-8.58</v>
      </c>
      <c r="Z300" s="226">
        <v>15.42</v>
      </c>
      <c r="AA300" s="226">
        <v>7.18</v>
      </c>
      <c r="AB300" s="226">
        <v>13.28</v>
      </c>
      <c r="AC300" s="226">
        <v>-16.7</v>
      </c>
      <c r="AD300" s="226">
        <v>13.66</v>
      </c>
      <c r="AE300" s="226" t="s">
        <v>11383</v>
      </c>
      <c r="AF300" s="117">
        <v>40795</v>
      </c>
      <c r="AG300" s="226">
        <v>142.72999999999999</v>
      </c>
      <c r="AH300" s="226">
        <v>168.24</v>
      </c>
      <c r="AI300" s="226">
        <v>124.59</v>
      </c>
      <c r="AJ300" s="226">
        <v>111.81</v>
      </c>
      <c r="AK300" s="227"/>
      <c r="AM300" s="226"/>
      <c r="AN300" s="221" t="str">
        <f t="shared" si="14"/>
        <v>IE00BKPRGG35</v>
      </c>
      <c r="AO300" s="221" t="s">
        <v>9159</v>
      </c>
      <c r="AP300" s="226"/>
      <c r="AQ300" s="226">
        <v>28.52</v>
      </c>
      <c r="AR300" s="227">
        <v>45783</v>
      </c>
      <c r="AS300" s="221" t="s">
        <v>9127</v>
      </c>
      <c r="AX300" s="221" t="str">
        <f t="shared" si="15"/>
        <v>IE00BFZ0X772</v>
      </c>
      <c r="AY300" s="221" t="s">
        <v>10955</v>
      </c>
      <c r="AZ300" s="221" t="s">
        <v>4889</v>
      </c>
      <c r="DO300" s="227"/>
      <c r="EG300" s="227"/>
    </row>
    <row r="301" spans="1:150" s="221" customFormat="1">
      <c r="A301" s="221" t="str">
        <f t="shared" si="16"/>
        <v>IE00BG85LG16</v>
      </c>
      <c r="B301" s="221" t="s">
        <v>7316</v>
      </c>
      <c r="C301" s="221">
        <v>-2.73</v>
      </c>
      <c r="D301" s="221">
        <v>4.3099999999999996</v>
      </c>
      <c r="E301" s="221">
        <v>-2.2799999999999998</v>
      </c>
      <c r="F301" s="221">
        <v>3.78</v>
      </c>
      <c r="G301" s="221">
        <v>4.91</v>
      </c>
      <c r="H301" s="226">
        <v>7.33</v>
      </c>
      <c r="J301" s="221">
        <v>1.1599999999999999</v>
      </c>
      <c r="K301" s="221">
        <v>8.61</v>
      </c>
      <c r="L301" s="221">
        <v>0.22</v>
      </c>
      <c r="M301" s="221">
        <v>6364</v>
      </c>
      <c r="N301" s="221">
        <v>-8.2899999999999991</v>
      </c>
      <c r="P301" s="221">
        <v>0.33</v>
      </c>
      <c r="R301" s="221" t="s">
        <v>7282</v>
      </c>
      <c r="S301" s="221">
        <v>101.91</v>
      </c>
      <c r="T301" s="221">
        <v>141.08000000000001</v>
      </c>
      <c r="U301" s="221">
        <v>2</v>
      </c>
      <c r="Y301" s="226"/>
      <c r="Z301" s="226"/>
      <c r="AA301" s="226">
        <v>6.84</v>
      </c>
      <c r="AB301" s="226">
        <v>12.81</v>
      </c>
      <c r="AC301" s="226">
        <v>-12</v>
      </c>
      <c r="AD301" s="226">
        <v>11.22</v>
      </c>
      <c r="AE301" s="226" t="s">
        <v>11383</v>
      </c>
      <c r="AF301" s="117">
        <v>43755</v>
      </c>
      <c r="AG301" s="226">
        <v>147.80000000000001</v>
      </c>
      <c r="AH301" s="226">
        <v>150.30000000000001</v>
      </c>
      <c r="AI301" s="226">
        <v>177.01</v>
      </c>
      <c r="AJ301" s="226">
        <v>99.8</v>
      </c>
      <c r="AK301" s="227"/>
      <c r="AM301" s="226"/>
      <c r="AN301" s="221" t="str">
        <f t="shared" si="14"/>
        <v>IE00BYTYV523</v>
      </c>
      <c r="AO301" s="221" t="s">
        <v>9160</v>
      </c>
      <c r="AP301" s="226"/>
      <c r="AQ301" s="226">
        <v>15.04</v>
      </c>
      <c r="AR301" s="227">
        <v>45783</v>
      </c>
      <c r="AS301" s="221" t="s">
        <v>9128</v>
      </c>
      <c r="AX301" s="221" t="str">
        <f t="shared" si="15"/>
        <v>IE00B44MYD08</v>
      </c>
      <c r="AY301" s="221" t="s">
        <v>11976</v>
      </c>
      <c r="AZ301" s="221" t="s">
        <v>4890</v>
      </c>
      <c r="BA301" s="221">
        <v>-2.68</v>
      </c>
      <c r="EG301" s="227"/>
    </row>
    <row r="302" spans="1:150" s="221" customFormat="1">
      <c r="A302" s="221" t="str">
        <f t="shared" si="16"/>
        <v>IE00BFZ0X772</v>
      </c>
      <c r="B302" s="221" t="s">
        <v>10955</v>
      </c>
      <c r="C302" s="221">
        <v>-4.41</v>
      </c>
      <c r="D302" s="221">
        <v>2.75</v>
      </c>
      <c r="E302" s="221">
        <v>-3.36</v>
      </c>
      <c r="F302" s="221">
        <v>2.52</v>
      </c>
      <c r="G302" s="221">
        <v>4.43</v>
      </c>
      <c r="H302" s="226">
        <v>6.82</v>
      </c>
      <c r="J302" s="221">
        <v>0.93</v>
      </c>
      <c r="K302" s="221">
        <v>8.0500000000000007</v>
      </c>
      <c r="L302" s="221">
        <v>0.21</v>
      </c>
      <c r="M302" s="221">
        <v>6364</v>
      </c>
      <c r="N302" s="221">
        <v>-6.57</v>
      </c>
      <c r="P302" s="221">
        <v>0.33</v>
      </c>
      <c r="Q302" s="221" t="s">
        <v>2146</v>
      </c>
      <c r="R302" s="221" t="s">
        <v>4889</v>
      </c>
      <c r="S302" s="221">
        <v>88.14</v>
      </c>
      <c r="T302" s="221">
        <v>103.55</v>
      </c>
      <c r="U302" s="221">
        <v>2</v>
      </c>
      <c r="Y302" s="226"/>
      <c r="Z302" s="226">
        <v>14.47</v>
      </c>
      <c r="AA302" s="226">
        <v>6.46</v>
      </c>
      <c r="AB302" s="226">
        <v>13.7</v>
      </c>
      <c r="AC302" s="226">
        <v>-12.06</v>
      </c>
      <c r="AD302" s="226">
        <v>10.92</v>
      </c>
      <c r="AE302" s="226" t="s">
        <v>11383</v>
      </c>
      <c r="AF302" s="117">
        <v>43298</v>
      </c>
      <c r="AG302" s="226">
        <v>98.51</v>
      </c>
      <c r="AH302" s="226">
        <v>108.1</v>
      </c>
      <c r="AI302" s="226">
        <v>157.03</v>
      </c>
      <c r="AJ302" s="226">
        <v>80.069999999999993</v>
      </c>
      <c r="AK302" s="227"/>
      <c r="AM302" s="226"/>
      <c r="AN302" s="221" t="str">
        <f t="shared" si="14"/>
        <v>IE00B3Z8MM50</v>
      </c>
      <c r="AO302" s="221" t="s">
        <v>6636</v>
      </c>
      <c r="AP302" s="226"/>
      <c r="AQ302" s="226">
        <v>37.83</v>
      </c>
      <c r="AR302" s="227">
        <v>45783</v>
      </c>
      <c r="AS302" s="221" t="s">
        <v>4891</v>
      </c>
      <c r="AX302" s="221" t="str">
        <f t="shared" si="15"/>
        <v>IE00BYTYV309</v>
      </c>
      <c r="AY302" s="221" t="s">
        <v>10956</v>
      </c>
      <c r="AZ302" s="221" t="s">
        <v>9125</v>
      </c>
      <c r="EG302" s="227"/>
    </row>
    <row r="303" spans="1:150" s="221" customFormat="1">
      <c r="A303" s="221" t="str">
        <f t="shared" si="16"/>
        <v>IE00B44MYD08</v>
      </c>
      <c r="B303" s="221" t="s">
        <v>11976</v>
      </c>
      <c r="C303" s="221">
        <v>-2.04</v>
      </c>
      <c r="D303" s="221">
        <v>3.82</v>
      </c>
      <c r="E303" s="221">
        <v>-1.94</v>
      </c>
      <c r="F303" s="221">
        <v>5.05</v>
      </c>
      <c r="G303" s="221">
        <v>5.33</v>
      </c>
      <c r="H303" s="226">
        <v>7.27</v>
      </c>
      <c r="I303" s="221">
        <v>4.1900000000000004</v>
      </c>
      <c r="J303" s="221">
        <v>1.26</v>
      </c>
      <c r="K303" s="221">
        <v>9.6199999999999992</v>
      </c>
      <c r="L303" s="221">
        <v>0.25</v>
      </c>
      <c r="M303" s="221">
        <v>6364</v>
      </c>
      <c r="N303" s="221">
        <v>-11.28</v>
      </c>
      <c r="O303" s="221">
        <v>2.31</v>
      </c>
      <c r="P303" s="221">
        <v>0.33</v>
      </c>
      <c r="Q303" s="221" t="s">
        <v>2146</v>
      </c>
      <c r="R303" s="221" t="s">
        <v>4890</v>
      </c>
      <c r="S303" s="221">
        <v>105.2</v>
      </c>
      <c r="T303" s="221">
        <v>151.87</v>
      </c>
      <c r="U303" s="221">
        <v>2</v>
      </c>
      <c r="V303" s="221">
        <v>3.02</v>
      </c>
      <c r="W303" s="221">
        <v>2.5299999999999998</v>
      </c>
      <c r="X303" s="221">
        <v>8.6999999999999993</v>
      </c>
      <c r="Y303" s="226">
        <v>-8.61</v>
      </c>
      <c r="Z303" s="226">
        <v>15.42</v>
      </c>
      <c r="AA303" s="226">
        <v>7.2</v>
      </c>
      <c r="AB303" s="226">
        <v>13.22</v>
      </c>
      <c r="AC303" s="226">
        <v>-16.690000000000001</v>
      </c>
      <c r="AD303" s="226">
        <v>13.69</v>
      </c>
      <c r="AE303" s="226" t="s">
        <v>11383</v>
      </c>
      <c r="AF303" s="117">
        <v>40795</v>
      </c>
      <c r="AG303" s="226">
        <v>142.21</v>
      </c>
      <c r="AH303" s="226">
        <v>167.99</v>
      </c>
      <c r="AI303" s="226">
        <v>124.26</v>
      </c>
      <c r="AJ303" s="226">
        <v>111.67</v>
      </c>
      <c r="AK303" s="227"/>
      <c r="AM303" s="226"/>
      <c r="AN303" s="221" t="str">
        <f t="shared" si="14"/>
        <v>IE00BF20L762</v>
      </c>
      <c r="AO303" s="221" t="s">
        <v>6553</v>
      </c>
      <c r="AP303" s="226"/>
      <c r="AQ303" s="226">
        <v>31.39</v>
      </c>
      <c r="AR303" s="227">
        <v>45783</v>
      </c>
      <c r="AS303" s="221" t="s">
        <v>5318</v>
      </c>
      <c r="AX303" s="221" t="str">
        <f t="shared" si="15"/>
        <v>IE00BYTYV184</v>
      </c>
      <c r="AY303" s="221" t="s">
        <v>10957</v>
      </c>
      <c r="AZ303" s="221" t="s">
        <v>9126</v>
      </c>
      <c r="EG303" s="227"/>
    </row>
    <row r="304" spans="1:150" s="221" customFormat="1">
      <c r="A304" s="221" t="str">
        <f t="shared" si="16"/>
        <v>IE00BYTYV309</v>
      </c>
      <c r="B304" s="221" t="s">
        <v>10956</v>
      </c>
      <c r="C304" s="221">
        <v>-3.31</v>
      </c>
      <c r="D304" s="221">
        <v>4.9000000000000004</v>
      </c>
      <c r="E304" s="221">
        <v>-3.24</v>
      </c>
      <c r="F304" s="221">
        <v>3.95</v>
      </c>
      <c r="G304" s="221">
        <v>5.35</v>
      </c>
      <c r="H304" s="226">
        <v>9.26</v>
      </c>
      <c r="J304" s="221">
        <v>1.1100000000000001</v>
      </c>
      <c r="K304" s="221">
        <v>10.8</v>
      </c>
      <c r="L304" s="221">
        <v>0.23</v>
      </c>
      <c r="M304" s="221">
        <v>3307.5</v>
      </c>
      <c r="N304" s="221">
        <v>-10.78</v>
      </c>
      <c r="P304" s="221">
        <v>0.35</v>
      </c>
      <c r="Q304" s="221" t="s">
        <v>11380</v>
      </c>
      <c r="R304" s="221" t="s">
        <v>9125</v>
      </c>
      <c r="S304" s="221">
        <v>106.69</v>
      </c>
      <c r="T304" s="221">
        <v>119.3</v>
      </c>
      <c r="U304" s="221">
        <v>2</v>
      </c>
      <c r="W304" s="221">
        <v>11.18</v>
      </c>
      <c r="X304" s="221">
        <v>11.51</v>
      </c>
      <c r="Y304" s="226">
        <v>-10.92</v>
      </c>
      <c r="Z304" s="226">
        <v>17.239999999999998</v>
      </c>
      <c r="AA304" s="226">
        <v>9.01</v>
      </c>
      <c r="AB304" s="226">
        <v>15.94</v>
      </c>
      <c r="AC304" s="226">
        <v>-15.69</v>
      </c>
      <c r="AD304" s="226">
        <v>14.24</v>
      </c>
      <c r="AE304" s="226" t="s">
        <v>11383</v>
      </c>
      <c r="AF304" s="117">
        <v>42368</v>
      </c>
      <c r="AG304" s="226">
        <v>114.38</v>
      </c>
      <c r="AH304" s="226">
        <v>126.77</v>
      </c>
      <c r="AI304" s="226">
        <v>134.6</v>
      </c>
      <c r="AJ304" s="226">
        <v>101.22</v>
      </c>
      <c r="AK304" s="227"/>
      <c r="AM304" s="226"/>
      <c r="AN304" s="221" t="str">
        <f t="shared" si="14"/>
        <v>IE00B3V7VL84</v>
      </c>
      <c r="AO304" s="221" t="s">
        <v>6637</v>
      </c>
      <c r="AP304" s="226"/>
      <c r="AQ304" s="226">
        <v>15.97</v>
      </c>
      <c r="AR304" s="227">
        <v>45783</v>
      </c>
      <c r="AS304" s="221" t="s">
        <v>5320</v>
      </c>
      <c r="AX304" s="221" t="str">
        <f t="shared" si="15"/>
        <v>IE00BKPRGG35</v>
      </c>
      <c r="AY304" s="221" t="s">
        <v>9159</v>
      </c>
      <c r="AZ304" s="221" t="s">
        <v>9127</v>
      </c>
      <c r="EG304" s="227"/>
    </row>
    <row r="305" spans="1:150" s="221" customFormat="1">
      <c r="A305" s="221" t="str">
        <f t="shared" si="16"/>
        <v>IE00BYTYV184</v>
      </c>
      <c r="B305" s="221" t="s">
        <v>10957</v>
      </c>
      <c r="C305" s="221">
        <v>-3.63</v>
      </c>
      <c r="D305" s="221">
        <v>4.46</v>
      </c>
      <c r="E305" s="221">
        <v>-3.75</v>
      </c>
      <c r="F305" s="221">
        <v>4.13</v>
      </c>
      <c r="G305" s="221">
        <v>5.66</v>
      </c>
      <c r="H305" s="226">
        <v>9.52</v>
      </c>
      <c r="J305" s="221">
        <v>1.17</v>
      </c>
      <c r="K305" s="221">
        <v>11.39</v>
      </c>
      <c r="L305" s="221">
        <v>0.23</v>
      </c>
      <c r="M305" s="221">
        <v>3307.5</v>
      </c>
      <c r="N305" s="221">
        <v>-11.47</v>
      </c>
      <c r="P305" s="221">
        <v>0.35</v>
      </c>
      <c r="Q305" s="221" t="s">
        <v>11380</v>
      </c>
      <c r="R305" s="221" t="s">
        <v>9126</v>
      </c>
      <c r="S305" s="221">
        <v>110.39</v>
      </c>
      <c r="T305" s="221">
        <v>125.76</v>
      </c>
      <c r="U305" s="221">
        <v>2</v>
      </c>
      <c r="W305" s="221">
        <v>8.16</v>
      </c>
      <c r="X305" s="221">
        <v>10.83</v>
      </c>
      <c r="Y305" s="226">
        <v>-10.89</v>
      </c>
      <c r="Z305" s="226">
        <v>18.690000000000001</v>
      </c>
      <c r="AA305" s="226">
        <v>7.75</v>
      </c>
      <c r="AB305" s="226">
        <v>17.940000000000001</v>
      </c>
      <c r="AC305" s="226">
        <v>-16.66</v>
      </c>
      <c r="AD305" s="226">
        <v>15.24</v>
      </c>
      <c r="AE305" s="226" t="s">
        <v>11383</v>
      </c>
      <c r="AF305" s="117">
        <v>42285</v>
      </c>
      <c r="AG305" s="226">
        <v>122.16</v>
      </c>
      <c r="AH305" s="226">
        <v>133.15</v>
      </c>
      <c r="AI305" s="226">
        <v>142.78</v>
      </c>
      <c r="AJ305" s="226">
        <v>103.79</v>
      </c>
      <c r="AK305" s="227"/>
      <c r="AM305" s="226"/>
      <c r="AN305" s="221" t="str">
        <f t="shared" si="14"/>
        <v>IE00B5SRBK47</v>
      </c>
      <c r="AO305" s="221" t="s">
        <v>12312</v>
      </c>
      <c r="AP305" s="226"/>
      <c r="AQ305" s="226">
        <v>30.96</v>
      </c>
      <c r="AR305" s="227">
        <v>45783</v>
      </c>
      <c r="AS305" s="221" t="s">
        <v>4892</v>
      </c>
      <c r="AX305" s="221" t="str">
        <f t="shared" si="15"/>
        <v>IE00BYTYV523</v>
      </c>
      <c r="AY305" s="221" t="s">
        <v>10958</v>
      </c>
      <c r="AZ305" s="221" t="s">
        <v>9128</v>
      </c>
      <c r="DW305" s="227"/>
      <c r="EG305" s="227"/>
      <c r="ET305" s="227"/>
    </row>
    <row r="306" spans="1:150" s="221" customFormat="1">
      <c r="A306" s="221" t="str">
        <f t="shared" si="16"/>
        <v>IE00BKPRGG35</v>
      </c>
      <c r="B306" s="221" t="s">
        <v>9159</v>
      </c>
      <c r="C306" s="221">
        <v>-4.04</v>
      </c>
      <c r="D306" s="221">
        <v>4.8499999999999996</v>
      </c>
      <c r="E306" s="221">
        <v>-3.88</v>
      </c>
      <c r="F306" s="221">
        <v>3.53</v>
      </c>
      <c r="G306" s="221">
        <v>5.48</v>
      </c>
      <c r="H306" s="226">
        <v>9.56</v>
      </c>
      <c r="J306" s="221">
        <v>1.1200000000000001</v>
      </c>
      <c r="K306" s="221">
        <v>10.9</v>
      </c>
      <c r="L306" s="221">
        <v>0.21</v>
      </c>
      <c r="M306" s="221">
        <v>3307.5</v>
      </c>
      <c r="N306" s="221">
        <v>-9.8800000000000008</v>
      </c>
      <c r="P306" s="221">
        <v>0.35</v>
      </c>
      <c r="R306" s="221" t="s">
        <v>9127</v>
      </c>
      <c r="S306" s="221">
        <v>108.5</v>
      </c>
      <c r="T306" s="221">
        <v>120.65</v>
      </c>
      <c r="U306" s="221">
        <v>2</v>
      </c>
      <c r="Y306" s="226"/>
      <c r="Z306" s="226"/>
      <c r="AA306" s="226"/>
      <c r="AB306" s="226">
        <v>17.559999999999999</v>
      </c>
      <c r="AC306" s="226">
        <v>-14.05</v>
      </c>
      <c r="AD306" s="226">
        <v>13.79</v>
      </c>
      <c r="AE306" s="226" t="s">
        <v>11383</v>
      </c>
      <c r="AF306" s="117">
        <v>43892</v>
      </c>
      <c r="AG306" s="226">
        <v>122.7</v>
      </c>
      <c r="AH306" s="226">
        <v>126.48</v>
      </c>
      <c r="AI306" s="226">
        <v>157.5</v>
      </c>
      <c r="AJ306" s="226">
        <v>99.43</v>
      </c>
      <c r="AK306" s="227"/>
      <c r="AM306" s="226"/>
      <c r="AN306" s="221" t="str">
        <f t="shared" si="14"/>
        <v>IE00B458ZH80</v>
      </c>
      <c r="AO306" s="221" t="s">
        <v>12313</v>
      </c>
      <c r="AP306" s="226"/>
      <c r="AQ306" s="226">
        <v>17.84</v>
      </c>
      <c r="AR306" s="227">
        <v>45783</v>
      </c>
      <c r="AS306" s="221" t="s">
        <v>4893</v>
      </c>
      <c r="AX306" s="221" t="str">
        <f t="shared" si="15"/>
        <v>IE00B3Z8MM50</v>
      </c>
      <c r="AY306" s="221" t="s">
        <v>10959</v>
      </c>
      <c r="AZ306" s="221" t="s">
        <v>4891</v>
      </c>
      <c r="BA306" s="221">
        <v>-2.88</v>
      </c>
      <c r="DO306" s="227"/>
      <c r="EG306" s="227"/>
    </row>
    <row r="307" spans="1:150" s="221" customFormat="1">
      <c r="A307" s="221" t="str">
        <f t="shared" si="16"/>
        <v>IE00BYTYV523</v>
      </c>
      <c r="B307" s="221" t="s">
        <v>10958</v>
      </c>
      <c r="C307" s="221">
        <v>-4.79</v>
      </c>
      <c r="D307" s="221">
        <v>4.0199999999999996</v>
      </c>
      <c r="E307" s="221">
        <v>-4.6100000000000003</v>
      </c>
      <c r="F307" s="221">
        <v>2.67</v>
      </c>
      <c r="G307" s="221">
        <v>5.21</v>
      </c>
      <c r="H307" s="226">
        <v>9.2899999999999991</v>
      </c>
      <c r="J307" s="221">
        <v>1.1100000000000001</v>
      </c>
      <c r="K307" s="221">
        <v>10.59</v>
      </c>
      <c r="L307" s="221">
        <v>0.22</v>
      </c>
      <c r="M307" s="221">
        <v>3307.5</v>
      </c>
      <c r="N307" s="221">
        <v>-9.16</v>
      </c>
      <c r="P307" s="221">
        <v>0.35</v>
      </c>
      <c r="Q307" s="221" t="s">
        <v>2146</v>
      </c>
      <c r="R307" s="221" t="s">
        <v>9128</v>
      </c>
      <c r="S307" s="221">
        <v>106.18</v>
      </c>
      <c r="T307" s="221">
        <v>121.76</v>
      </c>
      <c r="U307" s="221">
        <v>2</v>
      </c>
      <c r="Y307" s="226"/>
      <c r="Z307" s="226">
        <v>18.079999999999998</v>
      </c>
      <c r="AA307" s="226">
        <v>7.66</v>
      </c>
      <c r="AB307" s="226">
        <v>18.02</v>
      </c>
      <c r="AC307" s="226">
        <v>-13.94</v>
      </c>
      <c r="AD307" s="226">
        <v>13.53</v>
      </c>
      <c r="AE307" s="226" t="s">
        <v>11383</v>
      </c>
      <c r="AF307" s="117">
        <v>43249</v>
      </c>
      <c r="AG307" s="226">
        <v>136.08000000000001</v>
      </c>
      <c r="AH307" s="226">
        <v>123.26</v>
      </c>
      <c r="AI307" s="226">
        <v>164.77</v>
      </c>
      <c r="AJ307" s="226">
        <v>93.56</v>
      </c>
      <c r="AK307" s="227"/>
      <c r="AM307" s="226"/>
      <c r="AN307" s="221" t="str">
        <f t="shared" si="14"/>
        <v>LU0145644893</v>
      </c>
      <c r="AO307" s="221" t="s">
        <v>7791</v>
      </c>
      <c r="AP307" s="226">
        <v>298.57</v>
      </c>
      <c r="AQ307" s="226"/>
      <c r="AR307" s="227">
        <v>45783</v>
      </c>
      <c r="AS307" s="221" t="s">
        <v>1018</v>
      </c>
      <c r="AX307" s="221" t="str">
        <f t="shared" si="15"/>
        <v>IE00BF20L762</v>
      </c>
      <c r="AY307" s="221" t="s">
        <v>6553</v>
      </c>
      <c r="AZ307" s="221" t="s">
        <v>5318</v>
      </c>
      <c r="EG307" s="227"/>
    </row>
    <row r="308" spans="1:150" s="221" customFormat="1">
      <c r="A308" s="221" t="str">
        <f t="shared" si="16"/>
        <v>IE00B3Z8MM50</v>
      </c>
      <c r="B308" s="221" t="s">
        <v>10959</v>
      </c>
      <c r="C308" s="221">
        <v>-5.27</v>
      </c>
      <c r="D308" s="221">
        <v>6.85</v>
      </c>
      <c r="E308" s="221">
        <v>-5.07</v>
      </c>
      <c r="F308" s="221">
        <v>3.34</v>
      </c>
      <c r="G308" s="221">
        <v>6.24</v>
      </c>
      <c r="H308" s="226">
        <v>11.9</v>
      </c>
      <c r="I308" s="221">
        <v>7.02</v>
      </c>
      <c r="J308" s="221">
        <v>0.86</v>
      </c>
      <c r="K308" s="221">
        <v>13.4</v>
      </c>
      <c r="L308" s="221">
        <v>0.24</v>
      </c>
      <c r="M308" s="221">
        <v>6139.5</v>
      </c>
      <c r="N308" s="221">
        <v>-11.63</v>
      </c>
      <c r="P308" s="221">
        <v>0.35</v>
      </c>
      <c r="Q308" s="221" t="s">
        <v>11380</v>
      </c>
      <c r="R308" s="221" t="s">
        <v>4891</v>
      </c>
      <c r="S308" s="221">
        <v>77.959999999999994</v>
      </c>
      <c r="T308" s="221">
        <v>87.58</v>
      </c>
      <c r="U308" s="221">
        <v>2</v>
      </c>
      <c r="V308" s="221">
        <v>2.31</v>
      </c>
      <c r="W308" s="221">
        <v>13.27</v>
      </c>
      <c r="X308" s="221">
        <v>13.74</v>
      </c>
      <c r="Y308" s="226">
        <v>-12.27</v>
      </c>
      <c r="Z308" s="226">
        <v>22.46</v>
      </c>
      <c r="AA308" s="226">
        <v>9.02</v>
      </c>
      <c r="AB308" s="226">
        <v>22.88</v>
      </c>
      <c r="AC308" s="226">
        <v>-15.46</v>
      </c>
      <c r="AD308" s="226">
        <v>16.190000000000001</v>
      </c>
      <c r="AE308" s="226" t="s">
        <v>11408</v>
      </c>
      <c r="AF308" s="117">
        <v>40795</v>
      </c>
      <c r="AG308" s="226">
        <v>88.62</v>
      </c>
      <c r="AH308" s="226">
        <v>94.88</v>
      </c>
      <c r="AI308" s="226">
        <v>62.98</v>
      </c>
      <c r="AJ308" s="226">
        <v>83.67</v>
      </c>
      <c r="AK308" s="227"/>
      <c r="AM308" s="226"/>
      <c r="AN308" s="221" t="str">
        <f t="shared" si="14"/>
        <v>LU1054341976</v>
      </c>
      <c r="AO308" s="221" t="s">
        <v>7784</v>
      </c>
      <c r="AP308" s="226">
        <v>19.88</v>
      </c>
      <c r="AQ308" s="226"/>
      <c r="AR308" s="227">
        <v>45783</v>
      </c>
      <c r="AS308" s="221" t="s">
        <v>3648</v>
      </c>
      <c r="AX308" s="221" t="str">
        <f t="shared" si="15"/>
        <v>IE00B3V7VL84</v>
      </c>
      <c r="AY308" s="221" t="s">
        <v>10960</v>
      </c>
      <c r="AZ308" s="221" t="s">
        <v>5320</v>
      </c>
      <c r="DO308" s="227"/>
      <c r="EG308" s="227"/>
    </row>
    <row r="309" spans="1:150" s="221" customFormat="1">
      <c r="A309" s="221" t="str">
        <f t="shared" si="16"/>
        <v>IE00BF20L762</v>
      </c>
      <c r="B309" s="221" t="s">
        <v>6553</v>
      </c>
      <c r="C309" s="221">
        <v>-5.42</v>
      </c>
      <c r="D309" s="221">
        <v>7.13</v>
      </c>
      <c r="E309" s="221">
        <v>-4.96</v>
      </c>
      <c r="F309" s="221">
        <v>3.44</v>
      </c>
      <c r="G309" s="221">
        <v>6.27</v>
      </c>
      <c r="H309" s="226">
        <v>11.95</v>
      </c>
      <c r="J309" s="221">
        <v>1.1200000000000001</v>
      </c>
      <c r="K309" s="221">
        <v>13.28</v>
      </c>
      <c r="L309" s="221">
        <v>0.23</v>
      </c>
      <c r="M309" s="221">
        <v>6139.5</v>
      </c>
      <c r="N309" s="221">
        <v>-11.49</v>
      </c>
      <c r="P309" s="221">
        <v>0.35</v>
      </c>
      <c r="Q309" s="221" t="s">
        <v>11380</v>
      </c>
      <c r="R309" s="221" t="s">
        <v>5318</v>
      </c>
      <c r="S309" s="221">
        <v>111.29</v>
      </c>
      <c r="T309" s="221">
        <v>113.41</v>
      </c>
      <c r="U309" s="221">
        <v>2</v>
      </c>
      <c r="Y309" s="226"/>
      <c r="Z309" s="226">
        <v>22.38</v>
      </c>
      <c r="AA309" s="226">
        <v>9.0500000000000007</v>
      </c>
      <c r="AB309" s="226">
        <v>22.71</v>
      </c>
      <c r="AC309" s="226">
        <v>-15.08</v>
      </c>
      <c r="AD309" s="226">
        <v>15.85</v>
      </c>
      <c r="AE309" s="226" t="s">
        <v>11408</v>
      </c>
      <c r="AF309" s="117">
        <v>43178</v>
      </c>
      <c r="AG309" s="226">
        <v>125.09</v>
      </c>
      <c r="AH309" s="226">
        <v>119.41</v>
      </c>
      <c r="AI309" s="226">
        <v>138.68</v>
      </c>
      <c r="AJ309" s="226">
        <v>101.16</v>
      </c>
      <c r="AK309" s="227"/>
      <c r="AM309" s="226"/>
      <c r="AN309" s="221" t="str">
        <f t="shared" si="14"/>
        <v>LU2052525768</v>
      </c>
      <c r="AO309" s="221" t="s">
        <v>8214</v>
      </c>
      <c r="AP309" s="226">
        <v>10.7</v>
      </c>
      <c r="AQ309" s="226"/>
      <c r="AR309" s="227">
        <v>45783</v>
      </c>
      <c r="AS309" s="221" t="s">
        <v>8194</v>
      </c>
      <c r="AX309" s="221" t="str">
        <f t="shared" si="15"/>
        <v>IE00B5SRBK47</v>
      </c>
      <c r="AY309" s="221" t="s">
        <v>11977</v>
      </c>
      <c r="AZ309" s="221" t="s">
        <v>4892</v>
      </c>
      <c r="BA309" s="221">
        <v>-2.87</v>
      </c>
      <c r="EG309" s="227"/>
    </row>
    <row r="310" spans="1:150" s="221" customFormat="1">
      <c r="A310" s="221" t="str">
        <f t="shared" si="16"/>
        <v>IE00B3V7VL84</v>
      </c>
      <c r="B310" s="221" t="s">
        <v>10960</v>
      </c>
      <c r="C310" s="221">
        <v>-5.19</v>
      </c>
      <c r="D310" s="221">
        <v>7.08</v>
      </c>
      <c r="E310" s="221">
        <v>-5.33</v>
      </c>
      <c r="F310" s="221">
        <v>3.02</v>
      </c>
      <c r="G310" s="221">
        <v>6.18</v>
      </c>
      <c r="H310" s="226">
        <v>11.86</v>
      </c>
      <c r="J310" s="221">
        <v>1.1200000000000001</v>
      </c>
      <c r="K310" s="221">
        <v>13.35</v>
      </c>
      <c r="L310" s="221">
        <v>0.23</v>
      </c>
      <c r="M310" s="221">
        <v>6139.5</v>
      </c>
      <c r="N310" s="221">
        <v>-11.59</v>
      </c>
      <c r="P310" s="221">
        <v>0.35</v>
      </c>
      <c r="Q310" s="221" t="s">
        <v>11380</v>
      </c>
      <c r="R310" s="221" t="s">
        <v>5320</v>
      </c>
      <c r="S310" s="221">
        <v>111.5</v>
      </c>
      <c r="T310" s="221">
        <v>114.1</v>
      </c>
      <c r="U310" s="221">
        <v>2</v>
      </c>
      <c r="Y310" s="226"/>
      <c r="Z310" s="226">
        <v>22.45</v>
      </c>
      <c r="AA310" s="226">
        <v>9.0500000000000007</v>
      </c>
      <c r="AB310" s="226">
        <v>22.74</v>
      </c>
      <c r="AC310" s="226">
        <v>-14.93</v>
      </c>
      <c r="AD310" s="226">
        <v>15.58</v>
      </c>
      <c r="AE310" s="226" t="s">
        <v>11408</v>
      </c>
      <c r="AF310" s="117">
        <v>43315</v>
      </c>
      <c r="AG310" s="226">
        <v>127.81</v>
      </c>
      <c r="AH310" s="226">
        <v>119.45</v>
      </c>
      <c r="AI310" s="226">
        <v>140.71</v>
      </c>
      <c r="AJ310" s="226">
        <v>100.99</v>
      </c>
      <c r="AK310" s="227"/>
      <c r="AM310" s="226"/>
      <c r="AN310" s="221" t="str">
        <f t="shared" si="14"/>
        <v>LU0273164847</v>
      </c>
      <c r="AO310" s="221" t="s">
        <v>8218</v>
      </c>
      <c r="AP310" s="226">
        <v>153.4</v>
      </c>
      <c r="AQ310" s="226"/>
      <c r="AR310" s="227">
        <v>45783</v>
      </c>
      <c r="AS310" s="221" t="s">
        <v>8195</v>
      </c>
      <c r="AX310" s="221" t="str">
        <f t="shared" si="15"/>
        <v>IE00B458ZH80</v>
      </c>
      <c r="AY310" s="221" t="s">
        <v>11978</v>
      </c>
      <c r="AZ310" s="221" t="s">
        <v>4893</v>
      </c>
      <c r="DW310" s="227"/>
      <c r="EG310" s="227"/>
      <c r="ET310" s="227"/>
    </row>
    <row r="311" spans="1:150" s="221" customFormat="1">
      <c r="A311" s="221" t="str">
        <f t="shared" si="16"/>
        <v>IE00B5SRBK47</v>
      </c>
      <c r="B311" s="221" t="s">
        <v>11977</v>
      </c>
      <c r="C311" s="221">
        <v>-5.27</v>
      </c>
      <c r="D311" s="221">
        <v>6.86</v>
      </c>
      <c r="E311" s="221">
        <v>-5.0599999999999996</v>
      </c>
      <c r="F311" s="221">
        <v>3.34</v>
      </c>
      <c r="G311" s="221">
        <v>6.25</v>
      </c>
      <c r="H311" s="226">
        <v>11.9</v>
      </c>
      <c r="I311" s="221">
        <v>7.03</v>
      </c>
      <c r="J311" s="221">
        <v>0.86</v>
      </c>
      <c r="K311" s="221">
        <v>13.4</v>
      </c>
      <c r="L311" s="221">
        <v>0.24</v>
      </c>
      <c r="M311" s="221">
        <v>6139.5</v>
      </c>
      <c r="N311" s="221">
        <v>-11.66</v>
      </c>
      <c r="O311" s="221">
        <v>1.38</v>
      </c>
      <c r="P311" s="221">
        <v>0.35</v>
      </c>
      <c r="Q311" s="221" t="s">
        <v>11380</v>
      </c>
      <c r="R311" s="221" t="s">
        <v>4892</v>
      </c>
      <c r="S311" s="221">
        <v>77.97</v>
      </c>
      <c r="T311" s="221">
        <v>87.6</v>
      </c>
      <c r="U311" s="221">
        <v>2</v>
      </c>
      <c r="V311" s="221">
        <v>2.4300000000000002</v>
      </c>
      <c r="W311" s="221">
        <v>13.21</v>
      </c>
      <c r="X311" s="221">
        <v>13.74</v>
      </c>
      <c r="Y311" s="226">
        <v>-12.31</v>
      </c>
      <c r="Z311" s="226">
        <v>22.48</v>
      </c>
      <c r="AA311" s="226">
        <v>9.0399999999999991</v>
      </c>
      <c r="AB311" s="226">
        <v>22.88</v>
      </c>
      <c r="AC311" s="226">
        <v>-15.48</v>
      </c>
      <c r="AD311" s="226">
        <v>16.23</v>
      </c>
      <c r="AE311" s="226" t="s">
        <v>11408</v>
      </c>
      <c r="AF311" s="117">
        <v>40795</v>
      </c>
      <c r="AG311" s="226">
        <v>88.72</v>
      </c>
      <c r="AH311" s="226">
        <v>95.01</v>
      </c>
      <c r="AI311" s="226">
        <v>62.93</v>
      </c>
      <c r="AJ311" s="226">
        <v>83.73</v>
      </c>
      <c r="AK311" s="227"/>
      <c r="AM311" s="226"/>
      <c r="AN311" s="221" t="str">
        <f t="shared" si="14"/>
        <v>LU1054338089</v>
      </c>
      <c r="AO311" s="221" t="s">
        <v>11979</v>
      </c>
      <c r="AP311" s="226">
        <v>7.75</v>
      </c>
      <c r="AQ311" s="226"/>
      <c r="AR311" s="227">
        <v>45783</v>
      </c>
      <c r="AS311" s="221" t="s">
        <v>1357</v>
      </c>
      <c r="AX311" s="221" t="str">
        <f t="shared" si="15"/>
        <v>LU0145644893</v>
      </c>
      <c r="AY311" s="221" t="s">
        <v>10961</v>
      </c>
      <c r="AZ311" s="221" t="s">
        <v>1018</v>
      </c>
      <c r="BA311" s="221">
        <v>-5.23</v>
      </c>
      <c r="BB311" s="221">
        <v>-10.26</v>
      </c>
      <c r="BC311" s="221">
        <v>-10.92</v>
      </c>
      <c r="DO311" s="227"/>
      <c r="EG311" s="227"/>
    </row>
    <row r="312" spans="1:150" s="221" customFormat="1">
      <c r="A312" s="221" t="str">
        <f t="shared" si="16"/>
        <v>IE00B458ZH80</v>
      </c>
      <c r="B312" s="221" t="s">
        <v>11978</v>
      </c>
      <c r="C312" s="221">
        <v>-5.16</v>
      </c>
      <c r="D312" s="221">
        <v>7.01</v>
      </c>
      <c r="E312" s="221">
        <v>-5.4</v>
      </c>
      <c r="F312" s="221">
        <v>2.95</v>
      </c>
      <c r="G312" s="221">
        <v>6.14</v>
      </c>
      <c r="H312" s="226">
        <v>11.87</v>
      </c>
      <c r="J312" s="221">
        <v>0.85</v>
      </c>
      <c r="K312" s="221">
        <v>13.39</v>
      </c>
      <c r="L312" s="221">
        <v>0.23</v>
      </c>
      <c r="M312" s="221">
        <v>6139.5</v>
      </c>
      <c r="N312" s="221">
        <v>-11.63</v>
      </c>
      <c r="O312" s="221">
        <v>1.36</v>
      </c>
      <c r="P312" s="221">
        <v>0.35</v>
      </c>
      <c r="Q312" s="221" t="s">
        <v>11380</v>
      </c>
      <c r="R312" s="221" t="s">
        <v>4893</v>
      </c>
      <c r="S312" s="221">
        <v>77.87</v>
      </c>
      <c r="T312" s="221">
        <v>86.84</v>
      </c>
      <c r="U312" s="221">
        <v>2</v>
      </c>
      <c r="W312" s="221">
        <v>12.85</v>
      </c>
      <c r="X312" s="221">
        <v>13.87</v>
      </c>
      <c r="Y312" s="226">
        <v>-12.12</v>
      </c>
      <c r="Z312" s="226">
        <v>22.37</v>
      </c>
      <c r="AA312" s="226">
        <v>9.11</v>
      </c>
      <c r="AB312" s="226">
        <v>22.75</v>
      </c>
      <c r="AC312" s="226">
        <v>-14.98</v>
      </c>
      <c r="AD312" s="226">
        <v>15.6</v>
      </c>
      <c r="AE312" s="226" t="s">
        <v>11408</v>
      </c>
      <c r="AF312" s="117">
        <v>42226</v>
      </c>
      <c r="AG312" s="226">
        <v>89.79</v>
      </c>
      <c r="AH312" s="226">
        <v>93.06</v>
      </c>
      <c r="AI312" s="226">
        <v>64.040000000000006</v>
      </c>
      <c r="AJ312" s="226">
        <v>82.46</v>
      </c>
      <c r="AK312" s="227"/>
      <c r="AM312" s="226"/>
      <c r="AN312" s="221" t="str">
        <f t="shared" si="14"/>
        <v>SG9999002828</v>
      </c>
      <c r="AO312" s="221" t="s">
        <v>6554</v>
      </c>
      <c r="AP312" s="226"/>
      <c r="AQ312" s="226">
        <v>4.6100000000000003</v>
      </c>
      <c r="AR312" s="227">
        <v>45782</v>
      </c>
      <c r="AS312" s="221" t="s">
        <v>605</v>
      </c>
      <c r="AX312" s="221" t="str">
        <f t="shared" si="15"/>
        <v>LU1054341976</v>
      </c>
      <c r="AY312" s="221" t="s">
        <v>7784</v>
      </c>
      <c r="AZ312" s="221" t="s">
        <v>3648</v>
      </c>
      <c r="DO312" s="227"/>
      <c r="EG312" s="227"/>
    </row>
    <row r="313" spans="1:150" s="221" customFormat="1">
      <c r="A313" s="221" t="str">
        <f t="shared" si="16"/>
        <v>LU0145644893</v>
      </c>
      <c r="B313" s="221" t="s">
        <v>10961</v>
      </c>
      <c r="C313" s="221">
        <v>11.9</v>
      </c>
      <c r="D313" s="221">
        <v>8.9</v>
      </c>
      <c r="E313" s="221">
        <v>11.24</v>
      </c>
      <c r="F313" s="221">
        <v>3.98</v>
      </c>
      <c r="G313" s="221">
        <v>9.77</v>
      </c>
      <c r="H313" s="226">
        <v>9.43</v>
      </c>
      <c r="I313" s="221">
        <v>4.57</v>
      </c>
      <c r="J313" s="221">
        <v>1.17</v>
      </c>
      <c r="K313" s="221">
        <v>17.12</v>
      </c>
      <c r="L313" s="221">
        <v>0.27</v>
      </c>
      <c r="M313" s="221">
        <v>507.2</v>
      </c>
      <c r="N313" s="221">
        <v>-18.62</v>
      </c>
      <c r="P313" s="221">
        <v>0</v>
      </c>
      <c r="Q313" s="221" t="s">
        <v>11348</v>
      </c>
      <c r="R313" s="221" t="s">
        <v>1018</v>
      </c>
      <c r="S313" s="221">
        <v>115.02</v>
      </c>
      <c r="T313" s="221">
        <v>114.61</v>
      </c>
      <c r="U313" s="221">
        <v>12</v>
      </c>
      <c r="V313" s="221">
        <v>10.48</v>
      </c>
      <c r="W313" s="221">
        <v>-4.34</v>
      </c>
      <c r="X313" s="221">
        <v>15.83</v>
      </c>
      <c r="Y313" s="226">
        <v>-18.95</v>
      </c>
      <c r="Z313" s="226">
        <v>28.6</v>
      </c>
      <c r="AA313" s="226">
        <v>15.23</v>
      </c>
      <c r="AB313" s="226">
        <v>11.64</v>
      </c>
      <c r="AC313" s="226">
        <v>-25.06</v>
      </c>
      <c r="AD313" s="226">
        <v>20.76</v>
      </c>
      <c r="AE313" s="226" t="s">
        <v>11409</v>
      </c>
      <c r="AF313" s="117">
        <v>37410</v>
      </c>
      <c r="AG313" s="226">
        <v>92.19</v>
      </c>
      <c r="AH313" s="226">
        <v>119.25</v>
      </c>
      <c r="AI313" s="226">
        <v>122.06</v>
      </c>
      <c r="AJ313" s="226">
        <v>114.44</v>
      </c>
      <c r="AK313" s="227"/>
      <c r="AM313" s="226"/>
      <c r="AN313" s="221" t="str">
        <f t="shared" si="14"/>
        <v>SG9999002794</v>
      </c>
      <c r="AO313" s="221" t="s">
        <v>6555</v>
      </c>
      <c r="AP313" s="226"/>
      <c r="AQ313" s="226">
        <v>3.34</v>
      </c>
      <c r="AR313" s="227">
        <v>45782</v>
      </c>
      <c r="AS313" s="221" t="s">
        <v>608</v>
      </c>
      <c r="AX313" s="221" t="str">
        <f t="shared" si="15"/>
        <v>LU2052525768</v>
      </c>
      <c r="AY313" s="221" t="s">
        <v>8214</v>
      </c>
      <c r="AZ313" s="221" t="s">
        <v>8194</v>
      </c>
      <c r="DO313" s="227"/>
      <c r="DW313" s="227"/>
      <c r="EG313" s="227"/>
      <c r="ET313" s="227"/>
    </row>
    <row r="314" spans="1:150" s="221" customFormat="1">
      <c r="A314" s="221" t="str">
        <f t="shared" si="16"/>
        <v>LU1054341976</v>
      </c>
      <c r="B314" s="221" t="s">
        <v>7784</v>
      </c>
      <c r="C314" s="221">
        <v>7.98</v>
      </c>
      <c r="D314" s="221">
        <v>9.83</v>
      </c>
      <c r="E314" s="221">
        <v>8.99</v>
      </c>
      <c r="F314" s="221">
        <v>3.43</v>
      </c>
      <c r="G314" s="221">
        <v>10.76</v>
      </c>
      <c r="H314" s="226">
        <v>11.49</v>
      </c>
      <c r="I314" s="221">
        <v>5.94</v>
      </c>
      <c r="J314" s="221">
        <v>1.1100000000000001</v>
      </c>
      <c r="K314" s="221">
        <v>17.239999999999998</v>
      </c>
      <c r="L314" s="221">
        <v>0.28999999999999998</v>
      </c>
      <c r="M314" s="221">
        <v>507.2</v>
      </c>
      <c r="N314" s="221">
        <v>-14.73</v>
      </c>
      <c r="P314" s="221">
        <v>0</v>
      </c>
      <c r="R314" s="221" t="s">
        <v>3648</v>
      </c>
      <c r="S314" s="221">
        <v>110</v>
      </c>
      <c r="T314" s="221">
        <v>109.1</v>
      </c>
      <c r="U314" s="221">
        <v>12</v>
      </c>
      <c r="V314" s="221">
        <v>14.89</v>
      </c>
      <c r="W314" s="221">
        <v>-2.06</v>
      </c>
      <c r="X314" s="221">
        <v>11.5</v>
      </c>
      <c r="Y314" s="226">
        <v>-15.38</v>
      </c>
      <c r="Z314" s="226">
        <v>35.69</v>
      </c>
      <c r="AA314" s="226">
        <v>7.77</v>
      </c>
      <c r="AB314" s="226">
        <v>19.38</v>
      </c>
      <c r="AC314" s="226">
        <v>-17.78</v>
      </c>
      <c r="AD314" s="226">
        <v>19.54</v>
      </c>
      <c r="AE314" s="226" t="s">
        <v>11409</v>
      </c>
      <c r="AF314" s="117">
        <v>41806</v>
      </c>
      <c r="AG314" s="226">
        <v>82.74</v>
      </c>
      <c r="AH314" s="226">
        <v>108.17</v>
      </c>
      <c r="AI314" s="226">
        <v>128.46</v>
      </c>
      <c r="AJ314" s="226">
        <v>103.43</v>
      </c>
      <c r="AK314" s="227"/>
      <c r="AM314" s="226"/>
      <c r="AN314" s="221" t="str">
        <f t="shared" si="14"/>
        <v>SG9999002786</v>
      </c>
      <c r="AO314" s="221" t="s">
        <v>11801</v>
      </c>
      <c r="AP314" s="226"/>
      <c r="AQ314" s="226">
        <v>2.15</v>
      </c>
      <c r="AR314" s="227">
        <v>45782</v>
      </c>
      <c r="AS314" s="221" t="s">
        <v>2097</v>
      </c>
      <c r="AX314" s="221" t="str">
        <f t="shared" si="15"/>
        <v>LU0273164847</v>
      </c>
      <c r="AY314" s="221" t="s">
        <v>10962</v>
      </c>
      <c r="AZ314" s="221" t="s">
        <v>8195</v>
      </c>
      <c r="BA314" s="221">
        <v>-6.6</v>
      </c>
      <c r="BB314" s="221">
        <v>-4.0999999999999996</v>
      </c>
      <c r="BC314" s="221">
        <v>-12.84</v>
      </c>
      <c r="DO314" s="227"/>
      <c r="EG314" s="227"/>
    </row>
    <row r="315" spans="1:150" s="221" customFormat="1">
      <c r="A315" s="221" t="str">
        <f t="shared" si="16"/>
        <v>LU2052525768</v>
      </c>
      <c r="B315" s="221" t="s">
        <v>8214</v>
      </c>
      <c r="C315" s="221">
        <v>1.42</v>
      </c>
      <c r="D315" s="221">
        <v>1.33</v>
      </c>
      <c r="E315" s="221">
        <v>-3.26</v>
      </c>
      <c r="F315" s="221">
        <v>-4.72</v>
      </c>
      <c r="G315" s="221">
        <v>-8.15</v>
      </c>
      <c r="H315" s="226">
        <v>4.6100000000000003</v>
      </c>
      <c r="J315" s="221">
        <v>0.95</v>
      </c>
      <c r="K315" s="221">
        <v>14.05</v>
      </c>
      <c r="L315" s="221">
        <v>-0.02</v>
      </c>
      <c r="M315" s="221">
        <v>412.4</v>
      </c>
      <c r="N315" s="221">
        <v>-26.38</v>
      </c>
      <c r="P315" s="221">
        <v>0</v>
      </c>
      <c r="Q315" s="221" t="s">
        <v>11348</v>
      </c>
      <c r="R315" s="221" t="s">
        <v>8194</v>
      </c>
      <c r="S315" s="221">
        <v>117.72</v>
      </c>
      <c r="T315" s="221">
        <v>61.33</v>
      </c>
      <c r="U315" s="221">
        <v>4</v>
      </c>
      <c r="Y315" s="226"/>
      <c r="Z315" s="226"/>
      <c r="AA315" s="226">
        <v>6.23</v>
      </c>
      <c r="AB315" s="226">
        <v>18.79</v>
      </c>
      <c r="AC315" s="226">
        <v>-4.8600000000000003</v>
      </c>
      <c r="AD315" s="226">
        <v>-8.89</v>
      </c>
      <c r="AE315" s="226" t="s">
        <v>11383</v>
      </c>
      <c r="AF315" s="117">
        <v>43738</v>
      </c>
      <c r="AG315" s="226">
        <v>23.57</v>
      </c>
      <c r="AH315" s="226">
        <v>68.11</v>
      </c>
      <c r="AI315" s="226">
        <v>69.430000000000007</v>
      </c>
      <c r="AJ315" s="226">
        <v>103.13</v>
      </c>
      <c r="AK315" s="227"/>
      <c r="AM315" s="226"/>
      <c r="AN315" s="221" t="str">
        <f t="shared" si="14"/>
        <v>SG9999003511</v>
      </c>
      <c r="AO315" s="221" t="s">
        <v>9951</v>
      </c>
      <c r="AP315" s="226"/>
      <c r="AQ315" s="226">
        <v>1.21</v>
      </c>
      <c r="AR315" s="227">
        <v>45782</v>
      </c>
      <c r="AS315" s="221" t="s">
        <v>738</v>
      </c>
      <c r="AX315" s="221" t="str">
        <f t="shared" si="15"/>
        <v>LU1054338089</v>
      </c>
      <c r="AY315" s="221" t="s">
        <v>11979</v>
      </c>
      <c r="AZ315" s="221" t="s">
        <v>1357</v>
      </c>
      <c r="EG315" s="227"/>
    </row>
    <row r="316" spans="1:150" s="221" customFormat="1">
      <c r="A316" s="221" t="str">
        <f t="shared" si="16"/>
        <v>LU0273164847</v>
      </c>
      <c r="B316" s="221" t="s">
        <v>10962</v>
      </c>
      <c r="C316" s="221">
        <v>1.35</v>
      </c>
      <c r="D316" s="221">
        <v>1.29</v>
      </c>
      <c r="E316" s="221">
        <v>-3.14</v>
      </c>
      <c r="F316" s="221">
        <v>-4.6900000000000004</v>
      </c>
      <c r="G316" s="221">
        <v>-8.1</v>
      </c>
      <c r="H316" s="226">
        <v>4.62</v>
      </c>
      <c r="I316" s="221">
        <v>1.07</v>
      </c>
      <c r="J316" s="221">
        <v>0.94</v>
      </c>
      <c r="K316" s="221">
        <v>13.91</v>
      </c>
      <c r="L316" s="221">
        <v>-0.02</v>
      </c>
      <c r="M316" s="221">
        <v>412.4</v>
      </c>
      <c r="N316" s="221">
        <v>-26.32</v>
      </c>
      <c r="P316" s="221">
        <v>0</v>
      </c>
      <c r="Q316" s="221" t="s">
        <v>11348</v>
      </c>
      <c r="R316" s="221" t="s">
        <v>8195</v>
      </c>
      <c r="S316" s="221">
        <v>117.32</v>
      </c>
      <c r="T316" s="221">
        <v>60.24</v>
      </c>
      <c r="U316" s="221">
        <v>4</v>
      </c>
      <c r="V316" s="221">
        <v>-12.15</v>
      </c>
      <c r="W316" s="221">
        <v>2.97</v>
      </c>
      <c r="X316" s="221">
        <v>12.37</v>
      </c>
      <c r="Y316" s="226">
        <v>-10.11</v>
      </c>
      <c r="Z316" s="226">
        <v>17.66</v>
      </c>
      <c r="AA316" s="226">
        <v>6.07</v>
      </c>
      <c r="AB316" s="226">
        <v>18.93</v>
      </c>
      <c r="AC316" s="226">
        <v>-4.7300000000000004</v>
      </c>
      <c r="AD316" s="226">
        <v>-9.02</v>
      </c>
      <c r="AE316" s="226" t="s">
        <v>11383</v>
      </c>
      <c r="AF316" s="117">
        <v>39041</v>
      </c>
      <c r="AG316" s="226">
        <v>22.46</v>
      </c>
      <c r="AH316" s="226">
        <v>66.97</v>
      </c>
      <c r="AI316" s="226">
        <v>69.64</v>
      </c>
      <c r="AJ316" s="226">
        <v>101.97</v>
      </c>
      <c r="AK316" s="227"/>
      <c r="AM316" s="226"/>
      <c r="AN316" s="221" t="str">
        <f t="shared" si="14"/>
        <v>SG9999008742</v>
      </c>
      <c r="AO316" s="221" t="s">
        <v>9823</v>
      </c>
      <c r="AP316" s="226"/>
      <c r="AQ316" s="226">
        <v>1.3</v>
      </c>
      <c r="AR316" s="227">
        <v>45782</v>
      </c>
      <c r="AS316" s="221" t="s">
        <v>3503</v>
      </c>
      <c r="AX316" s="221" t="str">
        <f t="shared" si="15"/>
        <v>SG9999002828</v>
      </c>
      <c r="AY316" s="221" t="s">
        <v>6554</v>
      </c>
      <c r="AZ316" s="221" t="s">
        <v>605</v>
      </c>
      <c r="BA316" s="221">
        <v>-7.16</v>
      </c>
      <c r="BB316" s="221">
        <v>-11.22</v>
      </c>
      <c r="BC316" s="221">
        <v>-9.74</v>
      </c>
      <c r="DW316" s="227"/>
      <c r="EG316" s="227"/>
      <c r="ET316" s="227"/>
    </row>
    <row r="317" spans="1:150" s="221" customFormat="1">
      <c r="A317" s="221" t="str">
        <f t="shared" si="16"/>
        <v>LU1054338089</v>
      </c>
      <c r="B317" s="221" t="s">
        <v>11979</v>
      </c>
      <c r="C317" s="221">
        <v>7.98</v>
      </c>
      <c r="D317" s="221">
        <v>2.78</v>
      </c>
      <c r="E317" s="221">
        <v>6.52</v>
      </c>
      <c r="F317" s="221">
        <v>19.3</v>
      </c>
      <c r="G317" s="221">
        <v>3.2</v>
      </c>
      <c r="H317" s="226">
        <v>7.17</v>
      </c>
      <c r="I317" s="221">
        <v>5.08</v>
      </c>
      <c r="J317" s="221">
        <v>1.1399999999999999</v>
      </c>
      <c r="K317" s="221">
        <v>14.32</v>
      </c>
      <c r="L317" s="221">
        <v>0</v>
      </c>
      <c r="M317" s="221">
        <v>3513.4</v>
      </c>
      <c r="N317" s="221">
        <v>-19.22</v>
      </c>
      <c r="O317" s="221">
        <v>7.89</v>
      </c>
      <c r="P317" s="221">
        <v>1.62</v>
      </c>
      <c r="R317" s="221" t="s">
        <v>1357</v>
      </c>
      <c r="S317" s="221">
        <v>107.91</v>
      </c>
      <c r="T317" s="221">
        <v>104.91</v>
      </c>
      <c r="U317" s="221">
        <v>12</v>
      </c>
      <c r="W317" s="221">
        <v>9.94</v>
      </c>
      <c r="X317" s="221">
        <v>8.69</v>
      </c>
      <c r="Y317" s="226">
        <v>-6.86</v>
      </c>
      <c r="Z317" s="226">
        <v>27.14</v>
      </c>
      <c r="AA317" s="226">
        <v>-5.17</v>
      </c>
      <c r="AB317" s="226">
        <v>21.27</v>
      </c>
      <c r="AC317" s="226">
        <v>-6.11</v>
      </c>
      <c r="AD317" s="226">
        <v>-0.95</v>
      </c>
      <c r="AE317" s="226" t="s">
        <v>11383</v>
      </c>
      <c r="AF317" s="117">
        <v>42051</v>
      </c>
      <c r="AG317" s="226">
        <v>152.63999999999999</v>
      </c>
      <c r="AH317" s="226">
        <v>97.48</v>
      </c>
      <c r="AI317" s="226">
        <v>-52.55</v>
      </c>
      <c r="AJ317" s="226">
        <v>98.56</v>
      </c>
      <c r="AK317" s="227"/>
      <c r="AM317" s="226"/>
      <c r="AN317" s="221" t="str">
        <f t="shared" si="14"/>
        <v>SG9999007454</v>
      </c>
      <c r="AO317" s="221" t="s">
        <v>6556</v>
      </c>
      <c r="AP317" s="226"/>
      <c r="AQ317" s="226">
        <v>1.56</v>
      </c>
      <c r="AR317" s="227">
        <v>45782</v>
      </c>
      <c r="AS317" s="221" t="s">
        <v>611</v>
      </c>
      <c r="AX317" s="221" t="str">
        <f t="shared" si="15"/>
        <v>SG9999002794</v>
      </c>
      <c r="AY317" s="221" t="s">
        <v>6555</v>
      </c>
      <c r="AZ317" s="221" t="s">
        <v>608</v>
      </c>
      <c r="BA317" s="221">
        <v>-4.26</v>
      </c>
      <c r="BB317" s="221">
        <v>-7.31</v>
      </c>
      <c r="BC317" s="221">
        <v>-4.55</v>
      </c>
      <c r="EG317" s="227"/>
    </row>
    <row r="318" spans="1:150" s="221" customFormat="1">
      <c r="A318" s="221" t="str">
        <f t="shared" si="16"/>
        <v>SG9999002828</v>
      </c>
      <c r="B318" s="221" t="s">
        <v>6554</v>
      </c>
      <c r="C318" s="221">
        <v>1.27</v>
      </c>
      <c r="D318" s="221">
        <v>-1.43</v>
      </c>
      <c r="E318" s="221">
        <v>-1.01</v>
      </c>
      <c r="F318" s="221">
        <v>7.34</v>
      </c>
      <c r="G318" s="221">
        <v>4.76</v>
      </c>
      <c r="H318" s="226">
        <v>6.82</v>
      </c>
      <c r="I318" s="221">
        <v>4.8899999999999997</v>
      </c>
      <c r="J318" s="221">
        <v>1.29</v>
      </c>
      <c r="K318" s="221">
        <v>17.63</v>
      </c>
      <c r="L318" s="221">
        <v>0.01</v>
      </c>
      <c r="M318" s="221">
        <v>1047.2</v>
      </c>
      <c r="N318" s="221">
        <v>-19.07</v>
      </c>
      <c r="R318" s="221" t="s">
        <v>605</v>
      </c>
      <c r="S318" s="221">
        <v>113.69</v>
      </c>
      <c r="T318" s="221">
        <v>158.76</v>
      </c>
      <c r="U318" s="221">
        <v>0</v>
      </c>
      <c r="V318" s="221">
        <v>1.46</v>
      </c>
      <c r="W318" s="221">
        <v>5.29</v>
      </c>
      <c r="X318" s="221">
        <v>33.01</v>
      </c>
      <c r="Y318" s="226">
        <v>-10.87</v>
      </c>
      <c r="Z318" s="226">
        <v>13.32</v>
      </c>
      <c r="AA318" s="226">
        <v>18.43</v>
      </c>
      <c r="AB318" s="226">
        <v>3.38</v>
      </c>
      <c r="AC318" s="226">
        <v>-13.92</v>
      </c>
      <c r="AD318" s="226">
        <v>-2.0499999999999998</v>
      </c>
      <c r="AE318" s="226"/>
      <c r="AF318" s="117">
        <v>38156</v>
      </c>
      <c r="AG318" s="226">
        <v>179.34</v>
      </c>
      <c r="AH318" s="226">
        <v>142.16</v>
      </c>
      <c r="AI318" s="226">
        <v>126.06</v>
      </c>
      <c r="AJ318" s="226">
        <v>106.37</v>
      </c>
      <c r="AK318" s="227"/>
      <c r="AM318" s="226"/>
      <c r="AN318" s="221" t="str">
        <f t="shared" si="14"/>
        <v>SG9999007462</v>
      </c>
      <c r="AO318" s="221" t="s">
        <v>11980</v>
      </c>
      <c r="AP318" s="226"/>
      <c r="AQ318" s="226">
        <v>0.98</v>
      </c>
      <c r="AR318" s="227">
        <v>45782</v>
      </c>
      <c r="AS318" s="221" t="s">
        <v>612</v>
      </c>
      <c r="AX318" s="221" t="str">
        <f t="shared" si="15"/>
        <v>SG9999002786</v>
      </c>
      <c r="AY318" s="221" t="s">
        <v>11801</v>
      </c>
      <c r="AZ318" s="221" t="s">
        <v>2097</v>
      </c>
      <c r="BA318" s="221">
        <v>-4.3499999999999996</v>
      </c>
      <c r="BB318" s="221">
        <v>-7.9</v>
      </c>
      <c r="BC318" s="221">
        <v>-7.78</v>
      </c>
      <c r="EG318" s="227"/>
    </row>
    <row r="319" spans="1:150" s="221" customFormat="1">
      <c r="A319" s="221" t="str">
        <f t="shared" si="16"/>
        <v>SG9999002794</v>
      </c>
      <c r="B319" s="221" t="s">
        <v>6555</v>
      </c>
      <c r="C319" s="221">
        <v>-9.9600000000000009</v>
      </c>
      <c r="D319" s="221">
        <v>10.14</v>
      </c>
      <c r="E319" s="221">
        <v>-5.95</v>
      </c>
      <c r="F319" s="221">
        <v>3.35</v>
      </c>
      <c r="G319" s="221">
        <v>16.04</v>
      </c>
      <c r="H319" s="226">
        <v>13.6</v>
      </c>
      <c r="I319" s="221">
        <v>15.06</v>
      </c>
      <c r="J319" s="221">
        <v>1.07</v>
      </c>
      <c r="K319" s="221">
        <v>20.079999999999998</v>
      </c>
      <c r="L319" s="221">
        <v>0.45</v>
      </c>
      <c r="M319" s="221">
        <v>684</v>
      </c>
      <c r="N319" s="221">
        <v>-20.350000000000001</v>
      </c>
      <c r="Q319" s="221" t="s">
        <v>11348</v>
      </c>
      <c r="R319" s="221" t="s">
        <v>608</v>
      </c>
      <c r="S319" s="221">
        <v>107.18</v>
      </c>
      <c r="T319" s="221">
        <v>136.66</v>
      </c>
      <c r="U319" s="221">
        <v>0</v>
      </c>
      <c r="V319" s="221">
        <v>11.58</v>
      </c>
      <c r="W319" s="221">
        <v>8.06</v>
      </c>
      <c r="X319" s="221">
        <v>33.200000000000003</v>
      </c>
      <c r="Y319" s="226">
        <v>-4.91</v>
      </c>
      <c r="Z319" s="226">
        <v>37.18</v>
      </c>
      <c r="AA319" s="226">
        <v>37.619999999999997</v>
      </c>
      <c r="AB319" s="226">
        <v>20.5</v>
      </c>
      <c r="AC319" s="226">
        <v>-35.200000000000003</v>
      </c>
      <c r="AD319" s="226">
        <v>47.87</v>
      </c>
      <c r="AE319" s="226" t="s">
        <v>11410</v>
      </c>
      <c r="AF319" s="117">
        <v>37015</v>
      </c>
      <c r="AG319" s="226">
        <v>122.53</v>
      </c>
      <c r="AH319" s="226">
        <v>127.92</v>
      </c>
      <c r="AI319" s="226">
        <v>147.6</v>
      </c>
      <c r="AJ319" s="226">
        <v>98.78</v>
      </c>
      <c r="AK319" s="227"/>
      <c r="AM319" s="226"/>
      <c r="AN319" s="221" t="str">
        <f t="shared" si="14"/>
        <v>LU2068974737</v>
      </c>
      <c r="AO319" s="221" t="s">
        <v>12520</v>
      </c>
      <c r="AP319" s="226"/>
      <c r="AQ319" s="226">
        <v>10.91</v>
      </c>
      <c r="AR319" s="227">
        <v>45783</v>
      </c>
      <c r="AS319" s="221" t="s">
        <v>7336</v>
      </c>
      <c r="AX319" s="221" t="str">
        <f t="shared" si="15"/>
        <v>SG9999003511</v>
      </c>
      <c r="AY319" s="221" t="s">
        <v>9951</v>
      </c>
      <c r="AZ319" s="221" t="s">
        <v>738</v>
      </c>
      <c r="BA319" s="221">
        <v>0.01</v>
      </c>
      <c r="BB319" s="221">
        <v>0.01</v>
      </c>
      <c r="BC319" s="221">
        <v>0.04</v>
      </c>
      <c r="EG319" s="227"/>
    </row>
    <row r="320" spans="1:150" s="221" customFormat="1">
      <c r="A320" s="221" t="str">
        <f t="shared" si="16"/>
        <v>SG9999002786</v>
      </c>
      <c r="B320" s="221" t="s">
        <v>11801</v>
      </c>
      <c r="C320" s="221">
        <v>8.39</v>
      </c>
      <c r="D320" s="221">
        <v>7.68</v>
      </c>
      <c r="E320" s="221">
        <v>5.0999999999999996</v>
      </c>
      <c r="F320" s="221">
        <v>7.68</v>
      </c>
      <c r="G320" s="221">
        <v>11.58</v>
      </c>
      <c r="H320" s="226">
        <v>12.81</v>
      </c>
      <c r="I320" s="221">
        <v>6.19</v>
      </c>
      <c r="J320" s="221">
        <v>1.04</v>
      </c>
      <c r="K320" s="221">
        <v>14.12</v>
      </c>
      <c r="L320" s="221">
        <v>0.48</v>
      </c>
      <c r="M320" s="221">
        <v>110.1</v>
      </c>
      <c r="N320" s="221">
        <v>-17.41</v>
      </c>
      <c r="Q320" s="221" t="s">
        <v>11357</v>
      </c>
      <c r="R320" s="221" t="s">
        <v>2097</v>
      </c>
      <c r="S320" s="221">
        <v>95.94</v>
      </c>
      <c r="T320" s="221">
        <v>119.24</v>
      </c>
      <c r="U320" s="221">
        <v>0</v>
      </c>
      <c r="V320" s="221">
        <v>9.93</v>
      </c>
      <c r="W320" s="221">
        <v>0.26</v>
      </c>
      <c r="X320" s="221">
        <v>22.79</v>
      </c>
      <c r="Y320" s="226">
        <v>-17.87</v>
      </c>
      <c r="Z320" s="226">
        <v>25.04</v>
      </c>
      <c r="AA320" s="226">
        <v>5.26</v>
      </c>
      <c r="AB320" s="226">
        <v>17.23</v>
      </c>
      <c r="AC320" s="226">
        <v>-16.12</v>
      </c>
      <c r="AD320" s="226">
        <v>20.98</v>
      </c>
      <c r="AE320" s="226" t="s">
        <v>11368</v>
      </c>
      <c r="AF320" s="117">
        <v>37015</v>
      </c>
      <c r="AG320" s="226">
        <v>102.7</v>
      </c>
      <c r="AH320" s="226">
        <v>124.58</v>
      </c>
      <c r="AI320" s="226">
        <v>98.28</v>
      </c>
      <c r="AJ320" s="226">
        <v>97.38</v>
      </c>
      <c r="AK320" s="227"/>
      <c r="AM320" s="226"/>
      <c r="AN320" s="221" t="str">
        <f t="shared" si="14"/>
        <v>LU2347918265</v>
      </c>
      <c r="AO320" s="221" t="s">
        <v>12521</v>
      </c>
      <c r="AP320" s="226"/>
      <c r="AQ320" s="226">
        <v>8.5399999999999991</v>
      </c>
      <c r="AR320" s="227">
        <v>45783</v>
      </c>
      <c r="AS320" s="221" t="s">
        <v>7337</v>
      </c>
      <c r="AX320" s="221" t="str">
        <f t="shared" si="15"/>
        <v>SG9999008742</v>
      </c>
      <c r="AY320" s="221" t="s">
        <v>9823</v>
      </c>
      <c r="AZ320" s="221" t="s">
        <v>3503</v>
      </c>
      <c r="BA320" s="221">
        <v>-5.88</v>
      </c>
      <c r="DO320" s="227"/>
      <c r="EG320" s="227"/>
    </row>
    <row r="321" spans="1:150" s="221" customFormat="1">
      <c r="A321" s="221" t="str">
        <f t="shared" si="16"/>
        <v>SG9999003511</v>
      </c>
      <c r="B321" s="221" t="s">
        <v>9951</v>
      </c>
      <c r="C321" s="221">
        <v>1.04</v>
      </c>
      <c r="D321" s="221">
        <v>0.17</v>
      </c>
      <c r="E321" s="221">
        <v>1.39</v>
      </c>
      <c r="F321" s="221">
        <v>2.95</v>
      </c>
      <c r="G321" s="221">
        <v>3.15</v>
      </c>
      <c r="H321" s="226">
        <v>1.94</v>
      </c>
      <c r="I321" s="221">
        <v>1.42</v>
      </c>
      <c r="K321" s="221">
        <v>0.27</v>
      </c>
      <c r="L321" s="221">
        <v>2.3199999999999998</v>
      </c>
      <c r="M321" s="221">
        <v>103.8</v>
      </c>
      <c r="N321" s="221">
        <v>0</v>
      </c>
      <c r="R321" s="221" t="s">
        <v>738</v>
      </c>
      <c r="U321" s="221">
        <v>0</v>
      </c>
      <c r="V321" s="221">
        <v>0.57999999999999996</v>
      </c>
      <c r="W321" s="221">
        <v>0.71</v>
      </c>
      <c r="X321" s="221">
        <v>0.66</v>
      </c>
      <c r="Y321" s="226">
        <v>1</v>
      </c>
      <c r="Z321" s="226">
        <v>1.34</v>
      </c>
      <c r="AA321" s="226">
        <v>0.56000000000000005</v>
      </c>
      <c r="AB321" s="226">
        <v>0.04</v>
      </c>
      <c r="AC321" s="226">
        <v>1.43</v>
      </c>
      <c r="AD321" s="226">
        <v>3.87</v>
      </c>
      <c r="AE321" s="226" t="s">
        <v>11411</v>
      </c>
      <c r="AF321" s="117">
        <v>39105</v>
      </c>
      <c r="AG321" s="226"/>
      <c r="AH321" s="226"/>
      <c r="AI321" s="226"/>
      <c r="AJ321" s="226"/>
      <c r="AK321" s="227"/>
      <c r="AM321" s="226"/>
      <c r="AN321" s="221" t="str">
        <f t="shared" si="14"/>
        <v>LU2347918182</v>
      </c>
      <c r="AO321" s="221" t="s">
        <v>12522</v>
      </c>
      <c r="AP321" s="226"/>
      <c r="AQ321" s="226">
        <v>9.73</v>
      </c>
      <c r="AR321" s="227">
        <v>45783</v>
      </c>
      <c r="AS321" s="221" t="s">
        <v>7338</v>
      </c>
      <c r="AX321" s="221" t="str">
        <f t="shared" si="15"/>
        <v>SG9999007454</v>
      </c>
      <c r="AY321" s="221" t="s">
        <v>6556</v>
      </c>
      <c r="AZ321" s="221" t="s">
        <v>611</v>
      </c>
      <c r="BA321" s="221">
        <v>-2.96</v>
      </c>
      <c r="BB321" s="221">
        <v>1.25</v>
      </c>
      <c r="DO321" s="227"/>
      <c r="EG321" s="227"/>
    </row>
    <row r="322" spans="1:150" s="221" customFormat="1">
      <c r="A322" s="221" t="str">
        <f t="shared" si="16"/>
        <v>SG9999008742</v>
      </c>
      <c r="B322" s="221" t="s">
        <v>9823</v>
      </c>
      <c r="C322" s="221">
        <v>-2.4</v>
      </c>
      <c r="D322" s="221">
        <v>2.93</v>
      </c>
      <c r="E322" s="221">
        <v>-2.62</v>
      </c>
      <c r="F322" s="221">
        <v>4.92</v>
      </c>
      <c r="G322" s="221">
        <v>0.78</v>
      </c>
      <c r="H322" s="226">
        <v>6.54</v>
      </c>
      <c r="I322" s="221">
        <v>0.71</v>
      </c>
      <c r="J322" s="221">
        <v>0.54</v>
      </c>
      <c r="K322" s="221">
        <v>9.9</v>
      </c>
      <c r="L322" s="221">
        <v>0</v>
      </c>
      <c r="M322" s="221">
        <v>166</v>
      </c>
      <c r="N322" s="221">
        <v>-8.98</v>
      </c>
      <c r="Q322" s="221" t="s">
        <v>11348</v>
      </c>
      <c r="R322" s="221" t="s">
        <v>3503</v>
      </c>
      <c r="S322" s="221">
        <v>62.11</v>
      </c>
      <c r="T322" s="221">
        <v>56.08</v>
      </c>
      <c r="U322" s="221">
        <v>0</v>
      </c>
      <c r="V322" s="221">
        <v>-15.82</v>
      </c>
      <c r="W322" s="221">
        <v>8.5399999999999991</v>
      </c>
      <c r="X322" s="221">
        <v>19.72</v>
      </c>
      <c r="Y322" s="226">
        <v>-9.36</v>
      </c>
      <c r="Z322" s="226">
        <v>6.91</v>
      </c>
      <c r="AA322" s="226">
        <v>-10.06</v>
      </c>
      <c r="AB322" s="226">
        <v>7.45</v>
      </c>
      <c r="AC322" s="226">
        <v>0</v>
      </c>
      <c r="AD322" s="226">
        <v>2.31</v>
      </c>
      <c r="AE322" s="226" t="s">
        <v>11412</v>
      </c>
      <c r="AF322" s="117">
        <v>40982</v>
      </c>
      <c r="AG322" s="226">
        <v>22.78</v>
      </c>
      <c r="AH322" s="226">
        <v>54.52</v>
      </c>
      <c r="AI322" s="226">
        <v>-20.76</v>
      </c>
      <c r="AJ322" s="226">
        <v>44.66</v>
      </c>
      <c r="AK322" s="227"/>
      <c r="AM322" s="226"/>
      <c r="AN322" s="221" t="str">
        <f t="shared" si="14"/>
        <v>LU2347918349</v>
      </c>
      <c r="AO322" s="221" t="s">
        <v>12523</v>
      </c>
      <c r="AP322" s="226"/>
      <c r="AQ322" s="226">
        <v>8.1199999999999992</v>
      </c>
      <c r="AR322" s="227">
        <v>45783</v>
      </c>
      <c r="AS322" s="221" t="s">
        <v>7339</v>
      </c>
      <c r="AX322" s="221" t="str">
        <f t="shared" si="15"/>
        <v>SG9999007462</v>
      </c>
      <c r="AY322" s="221" t="s">
        <v>11980</v>
      </c>
      <c r="AZ322" s="221" t="s">
        <v>612</v>
      </c>
      <c r="BA322" s="221">
        <v>-3</v>
      </c>
      <c r="DO322" s="227"/>
      <c r="EG322" s="227"/>
    </row>
    <row r="323" spans="1:150" s="221" customFormat="1">
      <c r="A323" s="221" t="str">
        <f t="shared" si="16"/>
        <v>SG9999007454</v>
      </c>
      <c r="B323" s="221" t="s">
        <v>6556</v>
      </c>
      <c r="C323" s="221">
        <v>2.2999999999999998</v>
      </c>
      <c r="D323" s="221">
        <v>-0.26</v>
      </c>
      <c r="E323" s="221">
        <v>2.7</v>
      </c>
      <c r="F323" s="221">
        <v>7.53</v>
      </c>
      <c r="G323" s="221">
        <v>3.58</v>
      </c>
      <c r="H323" s="226">
        <v>1.69</v>
      </c>
      <c r="I323" s="221">
        <v>2.79</v>
      </c>
      <c r="J323" s="221">
        <v>0.63</v>
      </c>
      <c r="K323" s="221">
        <v>4.57</v>
      </c>
      <c r="L323" s="221">
        <v>0.18</v>
      </c>
      <c r="M323" s="221">
        <v>1222.4000000000001</v>
      </c>
      <c r="N323" s="221">
        <v>-6.87</v>
      </c>
      <c r="Q323" s="221" t="s">
        <v>11348</v>
      </c>
      <c r="R323" s="221" t="s">
        <v>611</v>
      </c>
      <c r="S323" s="221">
        <v>44.44</v>
      </c>
      <c r="T323" s="221">
        <v>83.46</v>
      </c>
      <c r="U323" s="221">
        <v>4</v>
      </c>
      <c r="V323" s="221">
        <v>2.23</v>
      </c>
      <c r="W323" s="221">
        <v>4.1900000000000004</v>
      </c>
      <c r="X323" s="221">
        <v>5.96</v>
      </c>
      <c r="Y323" s="226">
        <v>0.46</v>
      </c>
      <c r="Z323" s="226">
        <v>7.49</v>
      </c>
      <c r="AA323" s="226">
        <v>8.3000000000000007</v>
      </c>
      <c r="AB323" s="226">
        <v>-2.6</v>
      </c>
      <c r="AC323" s="226">
        <v>-8.94</v>
      </c>
      <c r="AD323" s="226">
        <v>6.81</v>
      </c>
      <c r="AE323" s="226" t="s">
        <v>11413</v>
      </c>
      <c r="AF323" s="117">
        <v>40641</v>
      </c>
      <c r="AG323" s="226">
        <v>107.34</v>
      </c>
      <c r="AH323" s="226">
        <v>55.2</v>
      </c>
      <c r="AI323" s="226">
        <v>-4.8600000000000003</v>
      </c>
      <c r="AJ323" s="226">
        <v>44.36</v>
      </c>
      <c r="AK323" s="227"/>
      <c r="AM323" s="226"/>
      <c r="AN323" s="221" t="str">
        <f t="shared" si="14"/>
        <v>LU0228368113</v>
      </c>
      <c r="AO323" s="221" t="s">
        <v>9824</v>
      </c>
      <c r="AP323" s="226"/>
      <c r="AQ323" s="226">
        <v>13.27</v>
      </c>
      <c r="AR323" s="227">
        <v>45783</v>
      </c>
      <c r="AS323" s="221" t="s">
        <v>1905</v>
      </c>
      <c r="AX323" s="221" t="str">
        <f t="shared" si="15"/>
        <v>LU2068974737</v>
      </c>
      <c r="AY323" s="221" t="s">
        <v>12524</v>
      </c>
      <c r="AZ323" s="221" t="s">
        <v>7336</v>
      </c>
      <c r="DO323" s="227"/>
      <c r="DW323" s="227"/>
      <c r="EG323" s="227"/>
      <c r="ET323" s="227"/>
    </row>
    <row r="324" spans="1:150" s="221" customFormat="1">
      <c r="A324" s="221" t="str">
        <f t="shared" si="16"/>
        <v>SG9999007462</v>
      </c>
      <c r="B324" s="221" t="s">
        <v>11980</v>
      </c>
      <c r="C324" s="221">
        <v>2.2799999999999998</v>
      </c>
      <c r="D324" s="221">
        <v>-0.31</v>
      </c>
      <c r="E324" s="221">
        <v>2.7</v>
      </c>
      <c r="F324" s="221">
        <v>7.53</v>
      </c>
      <c r="G324" s="221">
        <v>3.59</v>
      </c>
      <c r="H324" s="226">
        <v>1.69</v>
      </c>
      <c r="I324" s="221">
        <v>2.79</v>
      </c>
      <c r="J324" s="221">
        <v>0.63</v>
      </c>
      <c r="K324" s="221">
        <v>4.58</v>
      </c>
      <c r="L324" s="221">
        <v>0.19</v>
      </c>
      <c r="M324" s="221">
        <v>1222.4000000000001</v>
      </c>
      <c r="N324" s="221">
        <v>-6.88</v>
      </c>
      <c r="O324" s="221">
        <v>4.43</v>
      </c>
      <c r="Q324" s="221" t="s">
        <v>11348</v>
      </c>
      <c r="R324" s="221" t="s">
        <v>612</v>
      </c>
      <c r="S324" s="221">
        <v>44.38</v>
      </c>
      <c r="T324" s="221">
        <v>83.61</v>
      </c>
      <c r="U324" s="221">
        <v>4</v>
      </c>
      <c r="V324" s="221">
        <v>2.2000000000000002</v>
      </c>
      <c r="W324" s="221">
        <v>4.28</v>
      </c>
      <c r="X324" s="221">
        <v>5.82</v>
      </c>
      <c r="Y324" s="226">
        <v>0.54</v>
      </c>
      <c r="Z324" s="226">
        <v>7.45</v>
      </c>
      <c r="AA324" s="226">
        <v>8.3000000000000007</v>
      </c>
      <c r="AB324" s="226">
        <v>-2.57</v>
      </c>
      <c r="AC324" s="226">
        <v>-8.9700000000000006</v>
      </c>
      <c r="AD324" s="226">
        <v>6.84</v>
      </c>
      <c r="AE324" s="226" t="s">
        <v>11413</v>
      </c>
      <c r="AF324" s="117">
        <v>41222</v>
      </c>
      <c r="AG324" s="226">
        <v>107.96</v>
      </c>
      <c r="AH324" s="226">
        <v>55.75</v>
      </c>
      <c r="AI324" s="226">
        <v>-5.0599999999999996</v>
      </c>
      <c r="AJ324" s="226">
        <v>44.82</v>
      </c>
      <c r="AK324" s="227"/>
      <c r="AM324" s="226"/>
      <c r="AN324" s="221" t="str">
        <f t="shared" si="14"/>
        <v>LU0315178854</v>
      </c>
      <c r="AO324" s="221" t="s">
        <v>10370</v>
      </c>
      <c r="AP324" s="226"/>
      <c r="AQ324" s="226">
        <v>14.37</v>
      </c>
      <c r="AR324" s="227">
        <v>45783</v>
      </c>
      <c r="AS324" s="221" t="s">
        <v>10131</v>
      </c>
      <c r="AX324" s="221" t="str">
        <f t="shared" si="15"/>
        <v>LU2347918265</v>
      </c>
      <c r="AY324" s="221" t="s">
        <v>12525</v>
      </c>
      <c r="AZ324" s="221" t="s">
        <v>7337</v>
      </c>
      <c r="DO324" s="227"/>
      <c r="EG324" s="227"/>
    </row>
    <row r="325" spans="1:150" s="221" customFormat="1">
      <c r="A325" s="221" t="str">
        <f t="shared" si="16"/>
        <v>LU2068974737</v>
      </c>
      <c r="B325" s="221" t="s">
        <v>12524</v>
      </c>
      <c r="C325" s="221">
        <v>-4.3899999999999997</v>
      </c>
      <c r="D325" s="221">
        <v>-4.6900000000000004</v>
      </c>
      <c r="E325" s="221">
        <v>-1.74</v>
      </c>
      <c r="F325" s="221">
        <v>1.29</v>
      </c>
      <c r="G325" s="221">
        <v>0.3</v>
      </c>
      <c r="H325" s="226">
        <v>0.69</v>
      </c>
      <c r="J325" s="221">
        <v>0.79</v>
      </c>
      <c r="K325" s="221">
        <v>5.32</v>
      </c>
      <c r="L325" s="221">
        <v>0</v>
      </c>
      <c r="M325" s="221">
        <v>858.1</v>
      </c>
      <c r="N325" s="221">
        <v>-9.32</v>
      </c>
      <c r="P325" s="221">
        <v>1.4</v>
      </c>
      <c r="Q325" s="221" t="s">
        <v>11361</v>
      </c>
      <c r="R325" s="221" t="s">
        <v>7336</v>
      </c>
      <c r="S325" s="221">
        <v>72.25</v>
      </c>
      <c r="T325" s="221">
        <v>81.88</v>
      </c>
      <c r="U325" s="221">
        <v>12</v>
      </c>
      <c r="Y325" s="226"/>
      <c r="Z325" s="226"/>
      <c r="AA325" s="226">
        <v>4.28</v>
      </c>
      <c r="AB325" s="226">
        <v>1.27</v>
      </c>
      <c r="AC325" s="226">
        <v>-11.16</v>
      </c>
      <c r="AD325" s="226">
        <v>6.38</v>
      </c>
      <c r="AE325" s="226"/>
      <c r="AF325" s="117">
        <v>43815</v>
      </c>
      <c r="AG325" s="226">
        <v>118.78</v>
      </c>
      <c r="AH325" s="226">
        <v>92.46</v>
      </c>
      <c r="AI325" s="226">
        <v>142.16999999999999</v>
      </c>
      <c r="AJ325" s="226">
        <v>66.58</v>
      </c>
      <c r="AK325" s="227"/>
      <c r="AM325" s="226"/>
      <c r="AN325" s="221" t="str">
        <f t="shared" ref="AN325:AN388" si="17">AS325</f>
        <v>LU0795476463</v>
      </c>
      <c r="AO325" s="221" t="s">
        <v>12314</v>
      </c>
      <c r="AP325" s="226"/>
      <c r="AQ325" s="226">
        <v>7.02</v>
      </c>
      <c r="AR325" s="227">
        <v>45783</v>
      </c>
      <c r="AS325" s="221" t="s">
        <v>1051</v>
      </c>
      <c r="AX325" s="221" t="str">
        <f t="shared" si="15"/>
        <v>LU2347918182</v>
      </c>
      <c r="AY325" s="221" t="s">
        <v>12522</v>
      </c>
      <c r="AZ325" s="221" t="s">
        <v>7338</v>
      </c>
      <c r="DO325" s="227"/>
      <c r="EG325" s="227"/>
    </row>
    <row r="326" spans="1:150" s="221" customFormat="1">
      <c r="A326" s="221" t="str">
        <f t="shared" si="16"/>
        <v>LU2347918265</v>
      </c>
      <c r="B326" s="221" t="s">
        <v>12525</v>
      </c>
      <c r="C326" s="221">
        <v>-4.3899999999999997</v>
      </c>
      <c r="D326" s="221">
        <v>-4.6900000000000004</v>
      </c>
      <c r="E326" s="221">
        <v>-1.74</v>
      </c>
      <c r="F326" s="221">
        <v>1.29</v>
      </c>
      <c r="G326" s="221">
        <v>0.48</v>
      </c>
      <c r="H326" s="226"/>
      <c r="J326" s="221">
        <v>0.79</v>
      </c>
      <c r="K326" s="221">
        <v>5.33</v>
      </c>
      <c r="L326" s="221">
        <v>0</v>
      </c>
      <c r="M326" s="221">
        <v>858.1</v>
      </c>
      <c r="N326" s="221">
        <v>-9.1199999999999992</v>
      </c>
      <c r="O326" s="221">
        <v>4.99</v>
      </c>
      <c r="P326" s="221">
        <v>0.7</v>
      </c>
      <c r="Q326" s="221" t="s">
        <v>11361</v>
      </c>
      <c r="R326" s="221" t="s">
        <v>7337</v>
      </c>
      <c r="S326" s="221">
        <v>70.63</v>
      </c>
      <c r="T326" s="221">
        <v>83.2</v>
      </c>
      <c r="U326" s="221">
        <v>12</v>
      </c>
      <c r="Y326" s="226"/>
      <c r="Z326" s="226"/>
      <c r="AA326" s="226"/>
      <c r="AB326" s="226"/>
      <c r="AC326" s="226">
        <v>-10.9</v>
      </c>
      <c r="AD326" s="226">
        <v>6.71</v>
      </c>
      <c r="AE326" s="226"/>
      <c r="AF326" s="117">
        <v>44364</v>
      </c>
      <c r="AG326" s="226">
        <v>118.96</v>
      </c>
      <c r="AH326" s="226"/>
      <c r="AI326" s="226">
        <v>142.46</v>
      </c>
      <c r="AJ326" s="226"/>
      <c r="AK326" s="227"/>
      <c r="AM326" s="226"/>
      <c r="AN326" s="221" t="str">
        <f t="shared" si="17"/>
        <v>LU0865486749</v>
      </c>
      <c r="AO326" s="221" t="s">
        <v>9825</v>
      </c>
      <c r="AP326" s="226"/>
      <c r="AQ326" s="226">
        <v>10.87</v>
      </c>
      <c r="AR326" s="227">
        <v>45783</v>
      </c>
      <c r="AS326" s="221" t="s">
        <v>1020</v>
      </c>
      <c r="AX326" s="221" t="str">
        <f t="shared" si="15"/>
        <v>LU2347918349</v>
      </c>
      <c r="AY326" s="221" t="s">
        <v>12523</v>
      </c>
      <c r="AZ326" s="221" t="s">
        <v>7339</v>
      </c>
      <c r="DO326" s="227"/>
      <c r="EG326" s="227"/>
    </row>
    <row r="327" spans="1:150" s="221" customFormat="1">
      <c r="A327" s="221" t="str">
        <f t="shared" si="16"/>
        <v>LU2347918182</v>
      </c>
      <c r="B327" s="221" t="s">
        <v>12522</v>
      </c>
      <c r="C327" s="221">
        <v>0.51</v>
      </c>
      <c r="D327" s="221">
        <v>-0.93</v>
      </c>
      <c r="E327" s="221">
        <v>0.7</v>
      </c>
      <c r="F327" s="221">
        <v>4.0599999999999996</v>
      </c>
      <c r="G327" s="221">
        <v>1.19</v>
      </c>
      <c r="H327" s="226"/>
      <c r="J327" s="221">
        <v>0.71</v>
      </c>
      <c r="K327" s="221">
        <v>4.72</v>
      </c>
      <c r="L327" s="221">
        <v>0</v>
      </c>
      <c r="M327" s="221">
        <v>858.1</v>
      </c>
      <c r="N327" s="221">
        <v>-9.11</v>
      </c>
      <c r="P327" s="221">
        <v>0.77</v>
      </c>
      <c r="R327" s="221" t="s">
        <v>7338</v>
      </c>
      <c r="S327" s="221">
        <v>64.7</v>
      </c>
      <c r="T327" s="221">
        <v>80.75</v>
      </c>
      <c r="U327" s="221">
        <v>12</v>
      </c>
      <c r="Y327" s="226"/>
      <c r="Z327" s="226"/>
      <c r="AA327" s="226"/>
      <c r="AB327" s="226"/>
      <c r="AC327" s="226">
        <v>-10.86</v>
      </c>
      <c r="AD327" s="226">
        <v>6.45</v>
      </c>
      <c r="AE327" s="226"/>
      <c r="AF327" s="117">
        <v>44364</v>
      </c>
      <c r="AG327" s="226">
        <v>38.450000000000003</v>
      </c>
      <c r="AH327" s="226"/>
      <c r="AI327" s="226">
        <v>-71.41</v>
      </c>
      <c r="AJ327" s="226"/>
      <c r="AK327" s="227"/>
      <c r="AM327" s="226"/>
      <c r="AN327" s="221" t="str">
        <f t="shared" si="17"/>
        <v>LU0588545490</v>
      </c>
      <c r="AO327" s="221" t="s">
        <v>10371</v>
      </c>
      <c r="AP327" s="226"/>
      <c r="AQ327" s="226">
        <v>13.49</v>
      </c>
      <c r="AR327" s="227">
        <v>45783</v>
      </c>
      <c r="AS327" s="221" t="s">
        <v>3605</v>
      </c>
      <c r="AX327" s="221" t="str">
        <f t="shared" si="15"/>
        <v>LU0228368113</v>
      </c>
      <c r="AY327" s="221" t="s">
        <v>9824</v>
      </c>
      <c r="AZ327" s="221" t="s">
        <v>1905</v>
      </c>
      <c r="BA327" s="221">
        <v>-3.76</v>
      </c>
      <c r="BB327" s="221">
        <v>-0.85</v>
      </c>
      <c r="BC327" s="221">
        <v>0.42</v>
      </c>
      <c r="DO327" s="227"/>
      <c r="EG327" s="227"/>
    </row>
    <row r="328" spans="1:150" s="221" customFormat="1">
      <c r="A328" s="221" t="str">
        <f t="shared" si="16"/>
        <v>LU2347918349</v>
      </c>
      <c r="B328" s="221" t="s">
        <v>12523</v>
      </c>
      <c r="C328" s="221">
        <v>0.49</v>
      </c>
      <c r="D328" s="221">
        <v>-0.93</v>
      </c>
      <c r="E328" s="221">
        <v>0.7</v>
      </c>
      <c r="F328" s="221">
        <v>4.05</v>
      </c>
      <c r="G328" s="221">
        <v>1.21</v>
      </c>
      <c r="H328" s="226"/>
      <c r="J328" s="221">
        <v>0.71</v>
      </c>
      <c r="K328" s="221">
        <v>4.71</v>
      </c>
      <c r="L328" s="221">
        <v>0</v>
      </c>
      <c r="M328" s="221">
        <v>858.1</v>
      </c>
      <c r="N328" s="221">
        <v>-9.11</v>
      </c>
      <c r="O328" s="221">
        <v>5.03</v>
      </c>
      <c r="P328" s="221">
        <v>0.77</v>
      </c>
      <c r="R328" s="221" t="s">
        <v>7339</v>
      </c>
      <c r="S328" s="221">
        <v>64.66</v>
      </c>
      <c r="T328" s="221">
        <v>80.95</v>
      </c>
      <c r="U328" s="221">
        <v>12</v>
      </c>
      <c r="Y328" s="226"/>
      <c r="Z328" s="226"/>
      <c r="AA328" s="226"/>
      <c r="AB328" s="226"/>
      <c r="AC328" s="226">
        <v>-10.88</v>
      </c>
      <c r="AD328" s="226">
        <v>6.45</v>
      </c>
      <c r="AE328" s="226"/>
      <c r="AF328" s="117">
        <v>44364</v>
      </c>
      <c r="AG328" s="226">
        <v>38.520000000000003</v>
      </c>
      <c r="AH328" s="226"/>
      <c r="AI328" s="226">
        <v>-70.69</v>
      </c>
      <c r="AJ328" s="226"/>
      <c r="AK328" s="227"/>
      <c r="AM328" s="226"/>
      <c r="AN328" s="221" t="str">
        <f t="shared" si="17"/>
        <v>LU0588545904</v>
      </c>
      <c r="AO328" s="221" t="s">
        <v>11982</v>
      </c>
      <c r="AP328" s="226"/>
      <c r="AQ328" s="226">
        <v>7.35</v>
      </c>
      <c r="AR328" s="227">
        <v>45783</v>
      </c>
      <c r="AS328" s="221" t="s">
        <v>603</v>
      </c>
      <c r="AX328" s="221" t="str">
        <f t="shared" si="15"/>
        <v>LU0315178854</v>
      </c>
      <c r="AY328" s="221" t="s">
        <v>10963</v>
      </c>
      <c r="AZ328" s="221" t="s">
        <v>10131</v>
      </c>
      <c r="BA328" s="221">
        <v>-5.66</v>
      </c>
      <c r="BB328" s="221">
        <v>-7.67</v>
      </c>
      <c r="BC328" s="221">
        <v>-5.79</v>
      </c>
      <c r="DO328" s="227"/>
      <c r="DW328" s="227"/>
      <c r="EG328" s="227"/>
      <c r="ET328" s="227"/>
    </row>
    <row r="329" spans="1:150" s="221" customFormat="1">
      <c r="A329" s="221" t="str">
        <f t="shared" si="16"/>
        <v>LU0228368113</v>
      </c>
      <c r="B329" s="221" t="s">
        <v>9824</v>
      </c>
      <c r="C329" s="221">
        <v>-4.2</v>
      </c>
      <c r="D329" s="221">
        <v>-4.75</v>
      </c>
      <c r="E329" s="221">
        <v>-2.71</v>
      </c>
      <c r="F329" s="221">
        <v>0.65</v>
      </c>
      <c r="G329" s="221">
        <v>-1.1000000000000001</v>
      </c>
      <c r="H329" s="226">
        <v>-2.82</v>
      </c>
      <c r="I329" s="221">
        <v>0.36</v>
      </c>
      <c r="J329" s="221">
        <v>1.4</v>
      </c>
      <c r="K329" s="221">
        <v>6.6</v>
      </c>
      <c r="L329" s="221">
        <v>0</v>
      </c>
      <c r="M329" s="221">
        <v>3987.9</v>
      </c>
      <c r="N329" s="221">
        <v>-13.41</v>
      </c>
      <c r="P329" s="221">
        <v>1.34</v>
      </c>
      <c r="Q329" s="221" t="s">
        <v>11361</v>
      </c>
      <c r="R329" s="221" t="s">
        <v>1905</v>
      </c>
      <c r="S329" s="221">
        <v>145.81</v>
      </c>
      <c r="T329" s="221">
        <v>137.52000000000001</v>
      </c>
      <c r="U329" s="221">
        <v>12</v>
      </c>
      <c r="V329" s="221">
        <v>8.01</v>
      </c>
      <c r="W329" s="221">
        <v>6.66</v>
      </c>
      <c r="X329" s="221">
        <v>-3.42</v>
      </c>
      <c r="Y329" s="226">
        <v>-0.91</v>
      </c>
      <c r="Z329" s="226">
        <v>9.49</v>
      </c>
      <c r="AA329" s="226">
        <v>4.0599999999999996</v>
      </c>
      <c r="AB329" s="226">
        <v>-4.43</v>
      </c>
      <c r="AC329" s="226">
        <v>-20.02</v>
      </c>
      <c r="AD329" s="226">
        <v>5.36</v>
      </c>
      <c r="AE329" s="226" t="s">
        <v>11392</v>
      </c>
      <c r="AF329" s="117">
        <v>38590</v>
      </c>
      <c r="AG329" s="226">
        <v>114.01</v>
      </c>
      <c r="AH329" s="226">
        <v>116.25</v>
      </c>
      <c r="AI329" s="226">
        <v>176.33</v>
      </c>
      <c r="AJ329" s="226">
        <v>140.27000000000001</v>
      </c>
      <c r="AK329" s="227"/>
      <c r="AM329" s="226"/>
      <c r="AN329" s="221" t="str">
        <f t="shared" si="17"/>
        <v>LU1497733557</v>
      </c>
      <c r="AO329" s="221" t="s">
        <v>12315</v>
      </c>
      <c r="AP329" s="226"/>
      <c r="AQ329" s="226">
        <v>10.19</v>
      </c>
      <c r="AR329" s="227">
        <v>45783</v>
      </c>
      <c r="AS329" s="221" t="s">
        <v>9274</v>
      </c>
      <c r="AX329" s="221" t="str">
        <f t="shared" ref="AX329:AX392" si="18">AZ329</f>
        <v>LU0795476463</v>
      </c>
      <c r="AY329" s="221" t="s">
        <v>11981</v>
      </c>
      <c r="AZ329" s="221" t="s">
        <v>1051</v>
      </c>
      <c r="BA329" s="221">
        <v>-10.039999999999999</v>
      </c>
      <c r="DO329" s="227"/>
      <c r="EG329" s="227"/>
    </row>
    <row r="330" spans="1:150" s="221" customFormat="1">
      <c r="A330" s="221" t="str">
        <f t="shared" si="16"/>
        <v>LU0315178854</v>
      </c>
      <c r="B330" s="221" t="s">
        <v>10963</v>
      </c>
      <c r="C330" s="221">
        <v>-0.2</v>
      </c>
      <c r="D330" s="221">
        <v>2.2200000000000002</v>
      </c>
      <c r="E330" s="221">
        <v>-1.85</v>
      </c>
      <c r="F330" s="221">
        <v>5.62</v>
      </c>
      <c r="G330" s="221">
        <v>2.75</v>
      </c>
      <c r="H330" s="226">
        <v>2.66</v>
      </c>
      <c r="I330" s="221">
        <v>0.63</v>
      </c>
      <c r="J330" s="221">
        <v>1.1399999999999999</v>
      </c>
      <c r="K330" s="221">
        <v>14.59</v>
      </c>
      <c r="L330" s="221">
        <v>0</v>
      </c>
      <c r="M330" s="221">
        <v>460.2</v>
      </c>
      <c r="N330" s="221">
        <v>-22.12</v>
      </c>
      <c r="P330" s="221">
        <v>1.64</v>
      </c>
      <c r="Q330" s="221" t="s">
        <v>11361</v>
      </c>
      <c r="R330" s="221" t="s">
        <v>10131</v>
      </c>
      <c r="S330" s="221">
        <v>104.05</v>
      </c>
      <c r="T330" s="221">
        <v>117.68</v>
      </c>
      <c r="U330" s="221">
        <v>12</v>
      </c>
      <c r="V330" s="221">
        <v>-6.76</v>
      </c>
      <c r="W330" s="221">
        <v>8.51</v>
      </c>
      <c r="X330" s="221">
        <v>15.42</v>
      </c>
      <c r="Y330" s="226">
        <v>-13.24</v>
      </c>
      <c r="Z330" s="226">
        <v>13.34</v>
      </c>
      <c r="AA330" s="226">
        <v>9.91</v>
      </c>
      <c r="AB330" s="226">
        <v>-5.74</v>
      </c>
      <c r="AC330" s="226">
        <v>-20.2</v>
      </c>
      <c r="AD330" s="226">
        <v>6.11</v>
      </c>
      <c r="AE330" s="226" t="s">
        <v>11358</v>
      </c>
      <c r="AF330" s="117">
        <v>39330</v>
      </c>
      <c r="AG330" s="226">
        <v>110.76</v>
      </c>
      <c r="AH330" s="226">
        <v>105.6</v>
      </c>
      <c r="AI330" s="226">
        <v>83.91</v>
      </c>
      <c r="AJ330" s="226">
        <v>110.53</v>
      </c>
      <c r="AK330" s="227"/>
      <c r="AM330" s="226"/>
      <c r="AN330" s="221" t="str">
        <f t="shared" si="17"/>
        <v>LU1634259557</v>
      </c>
      <c r="AO330" s="221" t="s">
        <v>9826</v>
      </c>
      <c r="AP330" s="226"/>
      <c r="AQ330" s="226">
        <v>12.73</v>
      </c>
      <c r="AR330" s="227">
        <v>45783</v>
      </c>
      <c r="AS330" s="221" t="s">
        <v>9280</v>
      </c>
      <c r="AX330" s="221" t="str">
        <f t="shared" si="18"/>
        <v>LU0865486749</v>
      </c>
      <c r="AY330" s="221" t="s">
        <v>9825</v>
      </c>
      <c r="AZ330" s="221" t="s">
        <v>1020</v>
      </c>
      <c r="BA330" s="221">
        <v>-5.99</v>
      </c>
      <c r="DO330" s="227"/>
      <c r="DW330" s="227"/>
      <c r="EG330" s="227"/>
      <c r="ET330" s="227"/>
    </row>
    <row r="331" spans="1:150" s="221" customFormat="1">
      <c r="A331" s="221" t="str">
        <f t="shared" ref="A331:A394" si="19">R331</f>
        <v>LU0795476463</v>
      </c>
      <c r="B331" s="221" t="s">
        <v>11981</v>
      </c>
      <c r="C331" s="221">
        <v>3.54</v>
      </c>
      <c r="D331" s="221">
        <v>8.94</v>
      </c>
      <c r="E331" s="221">
        <v>-4.32</v>
      </c>
      <c r="F331" s="221">
        <v>0.96</v>
      </c>
      <c r="G331" s="221">
        <v>-2.5299999999999998</v>
      </c>
      <c r="H331" s="226">
        <v>0.82</v>
      </c>
      <c r="I331" s="221">
        <v>-2.81</v>
      </c>
      <c r="J331" s="221">
        <v>1.65</v>
      </c>
      <c r="K331" s="221">
        <v>22.46</v>
      </c>
      <c r="L331" s="221">
        <v>-0.02</v>
      </c>
      <c r="M331" s="221">
        <v>460.2</v>
      </c>
      <c r="N331" s="221">
        <v>-30.57</v>
      </c>
      <c r="O331" s="221">
        <v>4.09</v>
      </c>
      <c r="P331" s="221">
        <v>1.65</v>
      </c>
      <c r="R331" s="221" t="s">
        <v>1051</v>
      </c>
      <c r="S331" s="221">
        <v>142.26</v>
      </c>
      <c r="T331" s="221">
        <v>156.30000000000001</v>
      </c>
      <c r="U331" s="221">
        <v>12</v>
      </c>
      <c r="V331" s="221">
        <v>-15.63</v>
      </c>
      <c r="W331" s="221">
        <v>8.4</v>
      </c>
      <c r="X331" s="221">
        <v>24.62</v>
      </c>
      <c r="Y331" s="226">
        <v>-23</v>
      </c>
      <c r="Z331" s="226">
        <v>11.34</v>
      </c>
      <c r="AA331" s="226">
        <v>17.37</v>
      </c>
      <c r="AB331" s="226">
        <v>-12.16</v>
      </c>
      <c r="AC331" s="226">
        <v>-27.37</v>
      </c>
      <c r="AD331" s="226">
        <v>4.26</v>
      </c>
      <c r="AE331" s="226" t="s">
        <v>11358</v>
      </c>
      <c r="AF331" s="117">
        <v>41078</v>
      </c>
      <c r="AG331" s="226">
        <v>103</v>
      </c>
      <c r="AH331" s="226">
        <v>159.93</v>
      </c>
      <c r="AI331" s="226">
        <v>111.22</v>
      </c>
      <c r="AJ331" s="226">
        <v>137.4</v>
      </c>
      <c r="AK331" s="227"/>
      <c r="AM331" s="226"/>
      <c r="AN331" s="221" t="str">
        <f t="shared" si="17"/>
        <v>LU1634259391</v>
      </c>
      <c r="AO331" s="221" t="s">
        <v>9827</v>
      </c>
      <c r="AP331" s="226"/>
      <c r="AQ331" s="226">
        <v>13.06</v>
      </c>
      <c r="AR331" s="227">
        <v>45783</v>
      </c>
      <c r="AS331" s="221" t="s">
        <v>9277</v>
      </c>
      <c r="AX331" s="221" t="str">
        <f t="shared" si="18"/>
        <v>LU0588545490</v>
      </c>
      <c r="AY331" s="221" t="s">
        <v>10371</v>
      </c>
      <c r="AZ331" s="221" t="s">
        <v>3605</v>
      </c>
      <c r="BA331" s="221">
        <v>-5.64</v>
      </c>
      <c r="BB331" s="221">
        <v>-7.45</v>
      </c>
      <c r="DO331" s="227"/>
      <c r="DW331" s="227"/>
      <c r="EG331" s="227"/>
      <c r="ET331" s="227"/>
    </row>
    <row r="332" spans="1:150" s="221" customFormat="1">
      <c r="A332" s="221" t="str">
        <f t="shared" si="19"/>
        <v>LU0865486749</v>
      </c>
      <c r="B332" s="221" t="s">
        <v>9825</v>
      </c>
      <c r="C332" s="221">
        <v>4.63</v>
      </c>
      <c r="D332" s="221">
        <v>6.14</v>
      </c>
      <c r="E332" s="221">
        <v>0.28000000000000003</v>
      </c>
      <c r="F332" s="221">
        <v>7.78</v>
      </c>
      <c r="G332" s="221">
        <v>3.19</v>
      </c>
      <c r="H332" s="226">
        <v>3.23</v>
      </c>
      <c r="I332" s="221">
        <v>-0.22</v>
      </c>
      <c r="J332" s="221">
        <v>1.36</v>
      </c>
      <c r="K332" s="221">
        <v>18.23</v>
      </c>
      <c r="L332" s="221">
        <v>0</v>
      </c>
      <c r="M332" s="221">
        <v>460.2</v>
      </c>
      <c r="N332" s="221">
        <v>-24.29</v>
      </c>
      <c r="P332" s="221">
        <v>1.65</v>
      </c>
      <c r="R332" s="221" t="s">
        <v>1020</v>
      </c>
      <c r="S332" s="221">
        <v>114.68</v>
      </c>
      <c r="T332" s="221">
        <v>140.99</v>
      </c>
      <c r="U332" s="221">
        <v>12</v>
      </c>
      <c r="V332" s="221">
        <v>-12.82</v>
      </c>
      <c r="W332" s="221">
        <v>6.23</v>
      </c>
      <c r="X332" s="221">
        <v>24.19</v>
      </c>
      <c r="Y332" s="226">
        <v>-16.13</v>
      </c>
      <c r="Z332" s="226">
        <v>13.58</v>
      </c>
      <c r="AA332" s="226">
        <v>10.43</v>
      </c>
      <c r="AB332" s="226">
        <v>-7.94</v>
      </c>
      <c r="AC332" s="226">
        <v>-20.53</v>
      </c>
      <c r="AD332" s="226">
        <v>5.78</v>
      </c>
      <c r="AE332" s="226" t="s">
        <v>11358</v>
      </c>
      <c r="AF332" s="117">
        <v>41276</v>
      </c>
      <c r="AG332" s="226">
        <v>115.27</v>
      </c>
      <c r="AH332" s="226">
        <v>120.58</v>
      </c>
      <c r="AI332" s="226">
        <v>62.85</v>
      </c>
      <c r="AJ332" s="226">
        <v>115.71</v>
      </c>
      <c r="AK332" s="227"/>
      <c r="AM332" s="226"/>
      <c r="AN332" s="221" t="str">
        <f t="shared" si="17"/>
        <v>LU1497734951</v>
      </c>
      <c r="AO332" s="221" t="s">
        <v>11984</v>
      </c>
      <c r="AP332" s="226"/>
      <c r="AQ332" s="226">
        <v>9.26</v>
      </c>
      <c r="AR332" s="227">
        <v>45783</v>
      </c>
      <c r="AS332" s="221" t="s">
        <v>9284</v>
      </c>
      <c r="AX332" s="221" t="str">
        <f t="shared" si="18"/>
        <v>LU0588545904</v>
      </c>
      <c r="AY332" s="221" t="s">
        <v>11982</v>
      </c>
      <c r="AZ332" s="221" t="s">
        <v>603</v>
      </c>
      <c r="BA332" s="221">
        <v>-5.64</v>
      </c>
      <c r="BB332" s="221">
        <v>-7.44</v>
      </c>
      <c r="DO332" s="227"/>
      <c r="EG332" s="227"/>
    </row>
    <row r="333" spans="1:150" s="221" customFormat="1">
      <c r="A333" s="221" t="str">
        <f t="shared" si="19"/>
        <v>LU0588545490</v>
      </c>
      <c r="B333" s="221" t="s">
        <v>10371</v>
      </c>
      <c r="C333" s="221">
        <v>-0.2</v>
      </c>
      <c r="D333" s="221">
        <v>2.2400000000000002</v>
      </c>
      <c r="E333" s="221">
        <v>-2.0299999999999998</v>
      </c>
      <c r="F333" s="221">
        <v>5.57</v>
      </c>
      <c r="G333" s="221">
        <v>2.67</v>
      </c>
      <c r="H333" s="226">
        <v>2.65</v>
      </c>
      <c r="I333" s="221">
        <v>0.6</v>
      </c>
      <c r="J333" s="221">
        <v>1.1399999999999999</v>
      </c>
      <c r="K333" s="221">
        <v>14.53</v>
      </c>
      <c r="L333" s="221">
        <v>0</v>
      </c>
      <c r="M333" s="221">
        <v>460.2</v>
      </c>
      <c r="N333" s="221">
        <v>-22.07</v>
      </c>
      <c r="P333" s="221">
        <v>1.65</v>
      </c>
      <c r="Q333" s="221" t="s">
        <v>11361</v>
      </c>
      <c r="R333" s="221" t="s">
        <v>3605</v>
      </c>
      <c r="S333" s="221">
        <v>103.88</v>
      </c>
      <c r="T333" s="221">
        <v>117.6</v>
      </c>
      <c r="U333" s="221">
        <v>12</v>
      </c>
      <c r="V333" s="221">
        <v>-6.81</v>
      </c>
      <c r="W333" s="221">
        <v>8.69</v>
      </c>
      <c r="X333" s="221">
        <v>15.43</v>
      </c>
      <c r="Y333" s="226">
        <v>-13.22</v>
      </c>
      <c r="Z333" s="226">
        <v>13.33</v>
      </c>
      <c r="AA333" s="226">
        <v>9.82</v>
      </c>
      <c r="AB333" s="226">
        <v>-5.64</v>
      </c>
      <c r="AC333" s="226">
        <v>-20.32</v>
      </c>
      <c r="AD333" s="226">
        <v>6.26</v>
      </c>
      <c r="AE333" s="226" t="s">
        <v>11358</v>
      </c>
      <c r="AF333" s="117">
        <v>40581</v>
      </c>
      <c r="AG333" s="226">
        <v>110.49</v>
      </c>
      <c r="AH333" s="226">
        <v>105.61</v>
      </c>
      <c r="AI333" s="226">
        <v>81.650000000000006</v>
      </c>
      <c r="AJ333" s="226">
        <v>110.71</v>
      </c>
      <c r="AK333" s="227"/>
      <c r="AM333" s="226"/>
      <c r="AN333" s="221" t="str">
        <f t="shared" si="17"/>
        <v>LU1497733631</v>
      </c>
      <c r="AO333" s="221" t="s">
        <v>11985</v>
      </c>
      <c r="AP333" s="226"/>
      <c r="AQ333" s="226">
        <v>9.58</v>
      </c>
      <c r="AR333" s="227">
        <v>45783</v>
      </c>
      <c r="AS333" s="221" t="s">
        <v>9282</v>
      </c>
      <c r="AX333" s="221" t="str">
        <f t="shared" si="18"/>
        <v>LU1497733557</v>
      </c>
      <c r="AY333" s="221" t="s">
        <v>11983</v>
      </c>
      <c r="AZ333" s="221" t="s">
        <v>9274</v>
      </c>
      <c r="DO333" s="227"/>
      <c r="EG333" s="227"/>
    </row>
    <row r="334" spans="1:150" s="221" customFormat="1">
      <c r="A334" s="221" t="str">
        <f t="shared" si="19"/>
        <v>LU0588545904</v>
      </c>
      <c r="B334" s="221" t="s">
        <v>11982</v>
      </c>
      <c r="C334" s="221">
        <v>-0.21</v>
      </c>
      <c r="D334" s="221">
        <v>2.2400000000000002</v>
      </c>
      <c r="E334" s="221">
        <v>-2.0299999999999998</v>
      </c>
      <c r="F334" s="221">
        <v>5.3</v>
      </c>
      <c r="G334" s="221">
        <v>2.68</v>
      </c>
      <c r="H334" s="226">
        <v>2.66</v>
      </c>
      <c r="I334" s="221">
        <v>0.6</v>
      </c>
      <c r="J334" s="221">
        <v>1.1299999999999999</v>
      </c>
      <c r="K334" s="221">
        <v>14.55</v>
      </c>
      <c r="L334" s="221">
        <v>0</v>
      </c>
      <c r="M334" s="221">
        <v>460.2</v>
      </c>
      <c r="N334" s="221">
        <v>-22.06</v>
      </c>
      <c r="O334" s="221">
        <v>4.75</v>
      </c>
      <c r="P334" s="221">
        <v>1.65</v>
      </c>
      <c r="Q334" s="221" t="s">
        <v>11361</v>
      </c>
      <c r="R334" s="221" t="s">
        <v>603</v>
      </c>
      <c r="S334" s="221">
        <v>103.02</v>
      </c>
      <c r="T334" s="221">
        <v>118.15</v>
      </c>
      <c r="U334" s="221">
        <v>12</v>
      </c>
      <c r="V334" s="221">
        <v>-6.85</v>
      </c>
      <c r="W334" s="221">
        <v>8.68</v>
      </c>
      <c r="X334" s="221">
        <v>15.45</v>
      </c>
      <c r="Y334" s="226">
        <v>-13.22</v>
      </c>
      <c r="Z334" s="226">
        <v>13.31</v>
      </c>
      <c r="AA334" s="226">
        <v>9.81</v>
      </c>
      <c r="AB334" s="226">
        <v>-5.63</v>
      </c>
      <c r="AC334" s="226">
        <v>-20.3</v>
      </c>
      <c r="AD334" s="226">
        <v>6.25</v>
      </c>
      <c r="AE334" s="226" t="s">
        <v>11358</v>
      </c>
      <c r="AF334" s="117">
        <v>40581</v>
      </c>
      <c r="AG334" s="226">
        <v>113.54</v>
      </c>
      <c r="AH334" s="226">
        <v>93.64</v>
      </c>
      <c r="AI334" s="226">
        <v>81.64</v>
      </c>
      <c r="AJ334" s="226">
        <v>103.3</v>
      </c>
      <c r="AK334" s="227"/>
      <c r="AM334" s="226"/>
      <c r="AN334" s="221" t="str">
        <f t="shared" si="17"/>
        <v>LU2265009873</v>
      </c>
      <c r="AO334" s="221" t="s">
        <v>9188</v>
      </c>
      <c r="AP334" s="226"/>
      <c r="AQ334" s="226">
        <v>12.46</v>
      </c>
      <c r="AR334" s="227">
        <v>45783</v>
      </c>
      <c r="AS334" s="221" t="s">
        <v>6952</v>
      </c>
      <c r="AX334" s="221" t="str">
        <f t="shared" si="18"/>
        <v>LU1634259557</v>
      </c>
      <c r="AY334" s="221" t="s">
        <v>9826</v>
      </c>
      <c r="AZ334" s="221" t="s">
        <v>9280</v>
      </c>
      <c r="DO334" s="227"/>
      <c r="EG334" s="227"/>
    </row>
    <row r="335" spans="1:150" s="221" customFormat="1">
      <c r="A335" s="221" t="str">
        <f t="shared" si="19"/>
        <v>LU1497733557</v>
      </c>
      <c r="B335" s="221" t="s">
        <v>11983</v>
      </c>
      <c r="C335" s="221">
        <v>-2.5299999999999998</v>
      </c>
      <c r="D335" s="221">
        <v>0.9</v>
      </c>
      <c r="E335" s="221">
        <v>-1.85</v>
      </c>
      <c r="F335" s="221">
        <v>4.33</v>
      </c>
      <c r="G335" s="221">
        <v>6.29</v>
      </c>
      <c r="H335" s="226">
        <v>6.8</v>
      </c>
      <c r="J335" s="221">
        <v>0.52</v>
      </c>
      <c r="K335" s="221">
        <v>9.02</v>
      </c>
      <c r="L335" s="221">
        <v>0.31</v>
      </c>
      <c r="M335" s="221">
        <v>180.1</v>
      </c>
      <c r="N335" s="221">
        <v>-14.46</v>
      </c>
      <c r="O335" s="221">
        <v>6.08</v>
      </c>
      <c r="P335" s="221">
        <v>1.62</v>
      </c>
      <c r="Q335" s="221" t="s">
        <v>11361</v>
      </c>
      <c r="R335" s="221" t="s">
        <v>9274</v>
      </c>
      <c r="S335" s="221">
        <v>41.67</v>
      </c>
      <c r="T335" s="221">
        <v>63.38</v>
      </c>
      <c r="U335" s="221">
        <v>12</v>
      </c>
      <c r="X335" s="221">
        <v>13.7</v>
      </c>
      <c r="Y335" s="226">
        <v>-5.88</v>
      </c>
      <c r="Z335" s="226">
        <v>6.46</v>
      </c>
      <c r="AA335" s="226">
        <v>0.88</v>
      </c>
      <c r="AB335" s="226">
        <v>6.83</v>
      </c>
      <c r="AC335" s="226">
        <v>-12.79</v>
      </c>
      <c r="AD335" s="226">
        <v>16.71</v>
      </c>
      <c r="AE335" s="226" t="s">
        <v>11414</v>
      </c>
      <c r="AF335" s="117">
        <v>42650</v>
      </c>
      <c r="AG335" s="226">
        <v>66.510000000000005</v>
      </c>
      <c r="AH335" s="226">
        <v>45.77</v>
      </c>
      <c r="AI335" s="226">
        <v>37.96</v>
      </c>
      <c r="AJ335" s="226">
        <v>36.74</v>
      </c>
      <c r="AK335" s="227"/>
      <c r="AM335" s="226"/>
      <c r="AN335" s="221" t="str">
        <f t="shared" si="17"/>
        <v>LU1804176565</v>
      </c>
      <c r="AO335" s="221" t="s">
        <v>9189</v>
      </c>
      <c r="AP335" s="226"/>
      <c r="AQ335" s="226">
        <v>20.53</v>
      </c>
      <c r="AR335" s="227">
        <v>45783</v>
      </c>
      <c r="AS335" s="221" t="s">
        <v>6934</v>
      </c>
      <c r="AX335" s="221" t="str">
        <f t="shared" si="18"/>
        <v>LU1634259391</v>
      </c>
      <c r="AY335" s="221" t="s">
        <v>9827</v>
      </c>
      <c r="AZ335" s="221" t="s">
        <v>9277</v>
      </c>
      <c r="DO335" s="227"/>
      <c r="DW335" s="227"/>
      <c r="EG335" s="227"/>
      <c r="ET335" s="227"/>
    </row>
    <row r="336" spans="1:150" s="221" customFormat="1">
      <c r="A336" s="221" t="str">
        <f t="shared" si="19"/>
        <v>LU1634259557</v>
      </c>
      <c r="B336" s="221" t="s">
        <v>9826</v>
      </c>
      <c r="C336" s="221">
        <v>2.27</v>
      </c>
      <c r="D336" s="221">
        <v>4.76</v>
      </c>
      <c r="E336" s="221">
        <v>0.35</v>
      </c>
      <c r="F336" s="221">
        <v>6.86</v>
      </c>
      <c r="G336" s="221">
        <v>6.96</v>
      </c>
      <c r="H336" s="226">
        <v>7.6</v>
      </c>
      <c r="J336" s="221">
        <v>0.77</v>
      </c>
      <c r="K336" s="221">
        <v>12.18</v>
      </c>
      <c r="L336" s="221">
        <v>0.24</v>
      </c>
      <c r="M336" s="221">
        <v>180.1</v>
      </c>
      <c r="N336" s="221">
        <v>-16.72</v>
      </c>
      <c r="P336" s="221">
        <v>1.62</v>
      </c>
      <c r="R336" s="221" t="s">
        <v>9280</v>
      </c>
      <c r="S336" s="221">
        <v>51.6</v>
      </c>
      <c r="T336" s="221">
        <v>77.7</v>
      </c>
      <c r="U336" s="221">
        <v>12</v>
      </c>
      <c r="Y336" s="226">
        <v>-8.8800000000000008</v>
      </c>
      <c r="Z336" s="226">
        <v>6.83</v>
      </c>
      <c r="AA336" s="226">
        <v>1.55</v>
      </c>
      <c r="AB336" s="226">
        <v>4.5</v>
      </c>
      <c r="AC336" s="226">
        <v>-12.82</v>
      </c>
      <c r="AD336" s="226">
        <v>16.579999999999998</v>
      </c>
      <c r="AE336" s="226" t="s">
        <v>11414</v>
      </c>
      <c r="AF336" s="117">
        <v>42916</v>
      </c>
      <c r="AG336" s="226">
        <v>39.65</v>
      </c>
      <c r="AH336" s="226">
        <v>63.16</v>
      </c>
      <c r="AI336" s="226">
        <v>-20.03</v>
      </c>
      <c r="AJ336" s="226">
        <v>52.72</v>
      </c>
      <c r="AK336" s="227"/>
      <c r="AM336" s="226"/>
      <c r="AN336" s="221" t="str">
        <f t="shared" si="17"/>
        <v>LU1430594728</v>
      </c>
      <c r="AO336" s="221" t="s">
        <v>9828</v>
      </c>
      <c r="AP336" s="226"/>
      <c r="AQ336" s="226">
        <v>16.63</v>
      </c>
      <c r="AR336" s="227">
        <v>45783</v>
      </c>
      <c r="AS336" s="221" t="s">
        <v>3575</v>
      </c>
      <c r="AX336" s="221" t="str">
        <f t="shared" si="18"/>
        <v>LU1497734951</v>
      </c>
      <c r="AY336" s="221" t="s">
        <v>11984</v>
      </c>
      <c r="AZ336" s="221" t="s">
        <v>9284</v>
      </c>
      <c r="DO336" s="227"/>
      <c r="EG336" s="227"/>
    </row>
    <row r="337" spans="1:150" s="221" customFormat="1">
      <c r="A337" s="221" t="str">
        <f t="shared" si="19"/>
        <v>LU1634259391</v>
      </c>
      <c r="B337" s="221" t="s">
        <v>9827</v>
      </c>
      <c r="C337" s="221">
        <v>-2.54</v>
      </c>
      <c r="D337" s="221">
        <v>0.93</v>
      </c>
      <c r="E337" s="221">
        <v>-2.0299999999999998</v>
      </c>
      <c r="F337" s="221">
        <v>4.3099999999999996</v>
      </c>
      <c r="G337" s="221">
        <v>6.23</v>
      </c>
      <c r="H337" s="226">
        <v>6.8</v>
      </c>
      <c r="J337" s="221">
        <v>0.54</v>
      </c>
      <c r="K337" s="221">
        <v>9</v>
      </c>
      <c r="L337" s="221">
        <v>0.31</v>
      </c>
      <c r="M337" s="221">
        <v>180.1</v>
      </c>
      <c r="N337" s="221">
        <v>-14.41</v>
      </c>
      <c r="P337" s="221">
        <v>1.62</v>
      </c>
      <c r="Q337" s="221" t="s">
        <v>11361</v>
      </c>
      <c r="R337" s="221" t="s">
        <v>9277</v>
      </c>
      <c r="S337" s="221">
        <v>35.51</v>
      </c>
      <c r="T337" s="221">
        <v>59.07</v>
      </c>
      <c r="U337" s="221">
        <v>12</v>
      </c>
      <c r="Y337" s="226">
        <v>-5.88</v>
      </c>
      <c r="Z337" s="226">
        <v>6.46</v>
      </c>
      <c r="AA337" s="226">
        <v>0.77</v>
      </c>
      <c r="AB337" s="226">
        <v>6.96</v>
      </c>
      <c r="AC337" s="226">
        <v>-12.92</v>
      </c>
      <c r="AD337" s="226">
        <v>16.89</v>
      </c>
      <c r="AE337" s="226" t="s">
        <v>11414</v>
      </c>
      <c r="AF337" s="117">
        <v>42916</v>
      </c>
      <c r="AG337" s="226">
        <v>35.81</v>
      </c>
      <c r="AH337" s="226">
        <v>43.8</v>
      </c>
      <c r="AI337" s="226">
        <v>0.91</v>
      </c>
      <c r="AJ337" s="226">
        <v>31.59</v>
      </c>
      <c r="AK337" s="227"/>
      <c r="AM337" s="226"/>
      <c r="AN337" s="221" t="str">
        <f t="shared" si="17"/>
        <v>LU0965088593</v>
      </c>
      <c r="AO337" s="221" t="s">
        <v>8102</v>
      </c>
      <c r="AP337" s="226"/>
      <c r="AQ337" s="226">
        <v>35.06</v>
      </c>
      <c r="AR337" s="227">
        <v>45779</v>
      </c>
      <c r="AS337" s="221" t="s">
        <v>1487</v>
      </c>
      <c r="AX337" s="221" t="str">
        <f t="shared" si="18"/>
        <v>LU1497733631</v>
      </c>
      <c r="AY337" s="221" t="s">
        <v>11985</v>
      </c>
      <c r="AZ337" s="221" t="s">
        <v>9282</v>
      </c>
      <c r="DO337" s="227"/>
      <c r="EG337" s="227"/>
    </row>
    <row r="338" spans="1:150" s="221" customFormat="1">
      <c r="A338" s="221" t="str">
        <f t="shared" si="19"/>
        <v>LU1497734951</v>
      </c>
      <c r="B338" s="221" t="s">
        <v>11984</v>
      </c>
      <c r="C338" s="221">
        <v>2.25</v>
      </c>
      <c r="D338" s="221">
        <v>4.7699999999999996</v>
      </c>
      <c r="E338" s="221">
        <v>0.35</v>
      </c>
      <c r="F338" s="221">
        <v>6.84</v>
      </c>
      <c r="G338" s="221">
        <v>6.94</v>
      </c>
      <c r="H338" s="226">
        <v>7.59</v>
      </c>
      <c r="J338" s="221">
        <v>0.78</v>
      </c>
      <c r="K338" s="221">
        <v>12.19</v>
      </c>
      <c r="L338" s="221">
        <v>0.24</v>
      </c>
      <c r="M338" s="221">
        <v>180.1</v>
      </c>
      <c r="N338" s="221">
        <v>-16.739999999999998</v>
      </c>
      <c r="O338" s="221">
        <v>6.14</v>
      </c>
      <c r="P338" s="221">
        <v>1.62</v>
      </c>
      <c r="R338" s="221" t="s">
        <v>9284</v>
      </c>
      <c r="S338" s="221">
        <v>61.21</v>
      </c>
      <c r="T338" s="221">
        <v>89.41</v>
      </c>
      <c r="U338" s="221">
        <v>12</v>
      </c>
      <c r="X338" s="221">
        <v>22.31</v>
      </c>
      <c r="Y338" s="226">
        <v>-8.89</v>
      </c>
      <c r="Z338" s="226">
        <v>6.82</v>
      </c>
      <c r="AA338" s="226">
        <v>1.54</v>
      </c>
      <c r="AB338" s="226">
        <v>4.5</v>
      </c>
      <c r="AC338" s="226">
        <v>-12.83</v>
      </c>
      <c r="AD338" s="226">
        <v>16.600000000000001</v>
      </c>
      <c r="AE338" s="226" t="s">
        <v>11414</v>
      </c>
      <c r="AF338" s="117">
        <v>42650</v>
      </c>
      <c r="AG338" s="226">
        <v>83.2</v>
      </c>
      <c r="AH338" s="226">
        <v>81.31</v>
      </c>
      <c r="AI338" s="226">
        <v>32.520000000000003</v>
      </c>
      <c r="AJ338" s="226">
        <v>68.88</v>
      </c>
      <c r="AK338" s="227"/>
      <c r="AM338" s="226"/>
      <c r="AN338" s="221" t="str">
        <f t="shared" si="17"/>
        <v>LU0560541111</v>
      </c>
      <c r="AO338" s="221" t="s">
        <v>8103</v>
      </c>
      <c r="AP338" s="226"/>
      <c r="AQ338" s="226">
        <v>23.25</v>
      </c>
      <c r="AR338" s="227">
        <v>45779</v>
      </c>
      <c r="AS338" s="221" t="s">
        <v>3541</v>
      </c>
      <c r="AX338" s="221" t="str">
        <f t="shared" si="18"/>
        <v>LU2265009873</v>
      </c>
      <c r="AY338" s="221" t="s">
        <v>9188</v>
      </c>
      <c r="AZ338" s="221" t="s">
        <v>6952</v>
      </c>
      <c r="DO338" s="227"/>
      <c r="EG338" s="227"/>
    </row>
    <row r="339" spans="1:150" s="221" customFormat="1">
      <c r="A339" s="221" t="str">
        <f t="shared" si="19"/>
        <v>LU1497733631</v>
      </c>
      <c r="B339" s="221" t="s">
        <v>11985</v>
      </c>
      <c r="C339" s="221">
        <v>-2.5499999999999998</v>
      </c>
      <c r="D339" s="221">
        <v>0.92</v>
      </c>
      <c r="E339" s="221">
        <v>-2.0299999999999998</v>
      </c>
      <c r="F339" s="221">
        <v>4.3099999999999996</v>
      </c>
      <c r="G339" s="221">
        <v>6.23</v>
      </c>
      <c r="H339" s="226">
        <v>6.8</v>
      </c>
      <c r="J339" s="221">
        <v>0.56000000000000005</v>
      </c>
      <c r="K339" s="221">
        <v>9</v>
      </c>
      <c r="L339" s="221">
        <v>0.31</v>
      </c>
      <c r="M339" s="221">
        <v>180.1</v>
      </c>
      <c r="N339" s="221">
        <v>-14.41</v>
      </c>
      <c r="O339" s="221">
        <v>6.21</v>
      </c>
      <c r="P339" s="221">
        <v>1.62</v>
      </c>
      <c r="Q339" s="221" t="s">
        <v>11361</v>
      </c>
      <c r="R339" s="221" t="s">
        <v>9282</v>
      </c>
      <c r="S339" s="221">
        <v>45.68</v>
      </c>
      <c r="T339" s="221">
        <v>70.040000000000006</v>
      </c>
      <c r="U339" s="221">
        <v>12</v>
      </c>
      <c r="X339" s="221">
        <v>13.82</v>
      </c>
      <c r="Y339" s="226">
        <v>-5.89</v>
      </c>
      <c r="Z339" s="226">
        <v>6.46</v>
      </c>
      <c r="AA339" s="226">
        <v>0.76</v>
      </c>
      <c r="AB339" s="226">
        <v>6.98</v>
      </c>
      <c r="AC339" s="226">
        <v>-12.91</v>
      </c>
      <c r="AD339" s="226">
        <v>16.89</v>
      </c>
      <c r="AE339" s="226" t="s">
        <v>11414</v>
      </c>
      <c r="AF339" s="117">
        <v>42650</v>
      </c>
      <c r="AG339" s="226">
        <v>81.040000000000006</v>
      </c>
      <c r="AH339" s="226">
        <v>59.46</v>
      </c>
      <c r="AI339" s="226">
        <v>56.14</v>
      </c>
      <c r="AJ339" s="226">
        <v>49.8</v>
      </c>
      <c r="AK339" s="227"/>
      <c r="AM339" s="226"/>
      <c r="AN339" s="221" t="str">
        <f t="shared" si="17"/>
        <v>LU1118698981</v>
      </c>
      <c r="AO339" s="221" t="s">
        <v>10372</v>
      </c>
      <c r="AP339" s="226"/>
      <c r="AQ339" s="226">
        <v>2507.38</v>
      </c>
      <c r="AR339" s="227">
        <v>45779</v>
      </c>
      <c r="AS339" s="221" t="s">
        <v>10133</v>
      </c>
      <c r="AX339" s="221" t="str">
        <f t="shared" si="18"/>
        <v>LU1804176565</v>
      </c>
      <c r="AY339" s="221" t="s">
        <v>10964</v>
      </c>
      <c r="AZ339" s="221" t="s">
        <v>6934</v>
      </c>
      <c r="DO339" s="227"/>
      <c r="DW339" s="227"/>
      <c r="EG339" s="227"/>
      <c r="ET339" s="227"/>
    </row>
    <row r="340" spans="1:150" s="221" customFormat="1">
      <c r="A340" s="221" t="str">
        <f t="shared" si="19"/>
        <v>LU2265009873</v>
      </c>
      <c r="B340" s="221" t="s">
        <v>9188</v>
      </c>
      <c r="C340" s="221">
        <v>0.87</v>
      </c>
      <c r="D340" s="221">
        <v>14.13</v>
      </c>
      <c r="E340" s="221">
        <v>1.53</v>
      </c>
      <c r="F340" s="221">
        <v>15.44</v>
      </c>
      <c r="G340" s="221">
        <v>13.63</v>
      </c>
      <c r="H340" s="226"/>
      <c r="J340" s="221">
        <v>1.36</v>
      </c>
      <c r="K340" s="221">
        <v>18.55</v>
      </c>
      <c r="L340" s="221">
        <v>0.35</v>
      </c>
      <c r="M340" s="221">
        <v>91.5</v>
      </c>
      <c r="N340" s="221">
        <v>-17.71</v>
      </c>
      <c r="P340" s="221">
        <v>1.9</v>
      </c>
      <c r="R340" s="221" t="s">
        <v>6952</v>
      </c>
      <c r="S340" s="221">
        <v>126.42</v>
      </c>
      <c r="T340" s="221">
        <v>178.87</v>
      </c>
      <c r="U340" s="221">
        <v>0</v>
      </c>
      <c r="Y340" s="226"/>
      <c r="Z340" s="226"/>
      <c r="AA340" s="226"/>
      <c r="AB340" s="226">
        <v>8.83</v>
      </c>
      <c r="AC340" s="226">
        <v>-27.87</v>
      </c>
      <c r="AD340" s="226">
        <v>24.46</v>
      </c>
      <c r="AE340" s="226" t="s">
        <v>1511</v>
      </c>
      <c r="AF340" s="117">
        <v>44179</v>
      </c>
      <c r="AG340" s="226">
        <v>250.08</v>
      </c>
      <c r="AH340" s="226"/>
      <c r="AI340" s="226">
        <v>159.13</v>
      </c>
      <c r="AJ340" s="226"/>
      <c r="AK340" s="227"/>
      <c r="AM340" s="226"/>
      <c r="AN340" s="221" t="str">
        <f t="shared" si="17"/>
        <v>LU0965088676</v>
      </c>
      <c r="AO340" s="221" t="s">
        <v>8095</v>
      </c>
      <c r="AP340" s="226"/>
      <c r="AQ340" s="226">
        <v>33</v>
      </c>
      <c r="AR340" s="227">
        <v>45779</v>
      </c>
      <c r="AS340" s="221" t="s">
        <v>1165</v>
      </c>
      <c r="AX340" s="221" t="str">
        <f t="shared" si="18"/>
        <v>LU1430594728</v>
      </c>
      <c r="AY340" s="221" t="s">
        <v>9828</v>
      </c>
      <c r="AZ340" s="221" t="s">
        <v>3575</v>
      </c>
      <c r="DO340" s="227"/>
      <c r="DW340" s="227"/>
      <c r="EG340" s="227"/>
      <c r="ET340" s="227"/>
    </row>
    <row r="341" spans="1:150" s="221" customFormat="1">
      <c r="A341" s="221" t="str">
        <f t="shared" si="19"/>
        <v>LU1804176565</v>
      </c>
      <c r="B341" s="221" t="s">
        <v>10964</v>
      </c>
      <c r="C341" s="221">
        <v>-3.82</v>
      </c>
      <c r="D341" s="221">
        <v>9.89</v>
      </c>
      <c r="E341" s="221">
        <v>-0.69</v>
      </c>
      <c r="F341" s="221">
        <v>12.57</v>
      </c>
      <c r="G341" s="221">
        <v>13.11</v>
      </c>
      <c r="H341" s="226">
        <v>9.9</v>
      </c>
      <c r="J341" s="221">
        <v>1.19</v>
      </c>
      <c r="K341" s="221">
        <v>16.78</v>
      </c>
      <c r="L341" s="221">
        <v>0.39</v>
      </c>
      <c r="M341" s="221">
        <v>91.5</v>
      </c>
      <c r="N341" s="221">
        <v>-14.65</v>
      </c>
      <c r="P341" s="221">
        <v>1.89</v>
      </c>
      <c r="Q341" s="221" t="s">
        <v>11348</v>
      </c>
      <c r="R341" s="221" t="s">
        <v>6934</v>
      </c>
      <c r="S341" s="221">
        <v>108.94</v>
      </c>
      <c r="T341" s="221">
        <v>147.26</v>
      </c>
      <c r="U341" s="221">
        <v>0</v>
      </c>
      <c r="Y341" s="226"/>
      <c r="Z341" s="226">
        <v>28.8</v>
      </c>
      <c r="AA341" s="226">
        <v>26.77</v>
      </c>
      <c r="AB341" s="226">
        <v>11.37</v>
      </c>
      <c r="AC341" s="226">
        <v>-27.38</v>
      </c>
      <c r="AD341" s="226">
        <v>24.84</v>
      </c>
      <c r="AE341" s="226" t="s">
        <v>1511</v>
      </c>
      <c r="AF341" s="117">
        <v>43196</v>
      </c>
      <c r="AG341" s="226">
        <v>238.38</v>
      </c>
      <c r="AH341" s="226">
        <v>130.22999999999999</v>
      </c>
      <c r="AI341" s="226">
        <v>170.78</v>
      </c>
      <c r="AJ341" s="226">
        <v>110.91</v>
      </c>
      <c r="AK341" s="227"/>
      <c r="AM341" s="226"/>
      <c r="AN341" s="221" t="str">
        <f t="shared" si="17"/>
        <v>LU1019494514</v>
      </c>
      <c r="AO341" s="221" t="s">
        <v>8096</v>
      </c>
      <c r="AP341" s="226"/>
      <c r="AQ341" s="226">
        <v>19.89</v>
      </c>
      <c r="AR341" s="227">
        <v>45779</v>
      </c>
      <c r="AS341" s="221" t="s">
        <v>1488</v>
      </c>
      <c r="AX341" s="221" t="str">
        <f t="shared" si="18"/>
        <v>LU0965088593</v>
      </c>
      <c r="AY341" s="221" t="s">
        <v>10965</v>
      </c>
      <c r="AZ341" s="221" t="s">
        <v>1487</v>
      </c>
      <c r="DO341" s="227"/>
      <c r="EG341" s="227"/>
    </row>
    <row r="342" spans="1:150" s="221" customFormat="1">
      <c r="A342" s="221" t="str">
        <f t="shared" si="19"/>
        <v>LU1430594728</v>
      </c>
      <c r="B342" s="221" t="s">
        <v>9828</v>
      </c>
      <c r="C342" s="221">
        <v>-1.1100000000000001</v>
      </c>
      <c r="D342" s="221">
        <v>-2.68</v>
      </c>
      <c r="E342" s="221">
        <v>-1.77</v>
      </c>
      <c r="F342" s="221">
        <v>4.72</v>
      </c>
      <c r="G342" s="221">
        <v>3.24</v>
      </c>
      <c r="H342" s="226">
        <v>6.44</v>
      </c>
      <c r="J342" s="221">
        <v>0.4</v>
      </c>
      <c r="K342" s="221">
        <v>7.18</v>
      </c>
      <c r="L342" s="221">
        <v>0</v>
      </c>
      <c r="M342" s="221">
        <v>420.6</v>
      </c>
      <c r="N342" s="221">
        <v>-10.44</v>
      </c>
      <c r="P342" s="221">
        <v>1.61</v>
      </c>
      <c r="Q342" s="221" t="s">
        <v>11348</v>
      </c>
      <c r="R342" s="221" t="s">
        <v>3575</v>
      </c>
      <c r="S342" s="221">
        <v>55.3</v>
      </c>
      <c r="T342" s="221">
        <v>45.47</v>
      </c>
      <c r="U342" s="221">
        <v>12</v>
      </c>
      <c r="X342" s="221">
        <v>8.6</v>
      </c>
      <c r="Y342" s="226">
        <v>-1.89</v>
      </c>
      <c r="Z342" s="226">
        <v>17.88</v>
      </c>
      <c r="AA342" s="226">
        <v>3.12</v>
      </c>
      <c r="AB342" s="226">
        <v>13.78</v>
      </c>
      <c r="AC342" s="226">
        <v>-11.44</v>
      </c>
      <c r="AD342" s="226">
        <v>4.88</v>
      </c>
      <c r="AE342" s="226" t="s">
        <v>11415</v>
      </c>
      <c r="AF342" s="117">
        <v>42545</v>
      </c>
      <c r="AG342" s="226">
        <v>81.400000000000006</v>
      </c>
      <c r="AH342" s="226">
        <v>50.88</v>
      </c>
      <c r="AI342" s="226">
        <v>50.01</v>
      </c>
      <c r="AJ342" s="226">
        <v>59.39</v>
      </c>
      <c r="AK342" s="227"/>
      <c r="AM342" s="226"/>
      <c r="AN342" s="221" t="str">
        <f t="shared" si="17"/>
        <v>LU0965088759</v>
      </c>
      <c r="AO342" s="221" t="s">
        <v>9829</v>
      </c>
      <c r="AP342" s="226"/>
      <c r="AQ342" s="226">
        <v>8.35</v>
      </c>
      <c r="AR342" s="227">
        <v>45783</v>
      </c>
      <c r="AS342" s="221" t="s">
        <v>1474</v>
      </c>
      <c r="AX342" s="221" t="str">
        <f t="shared" si="18"/>
        <v>LU0560541111</v>
      </c>
      <c r="AY342" s="221" t="s">
        <v>10966</v>
      </c>
      <c r="AZ342" s="221" t="s">
        <v>3541</v>
      </c>
      <c r="BA342" s="221">
        <v>2.4500000000000002</v>
      </c>
      <c r="BB342" s="221">
        <v>-8.09</v>
      </c>
      <c r="DO342" s="227"/>
      <c r="EG342" s="227"/>
    </row>
    <row r="343" spans="1:150" s="221" customFormat="1">
      <c r="A343" s="221" t="str">
        <f t="shared" si="19"/>
        <v>LU0965088593</v>
      </c>
      <c r="B343" s="221" t="s">
        <v>10965</v>
      </c>
      <c r="C343" s="221">
        <v>-5.26</v>
      </c>
      <c r="D343" s="221">
        <v>3.3</v>
      </c>
      <c r="E343" s="221">
        <v>-0.71</v>
      </c>
      <c r="F343" s="221">
        <v>-0.54</v>
      </c>
      <c r="G343" s="221">
        <v>17.57</v>
      </c>
      <c r="H343" s="226">
        <v>21.88</v>
      </c>
      <c r="I343" s="221">
        <v>8.7100000000000009</v>
      </c>
      <c r="J343" s="221">
        <v>0.34</v>
      </c>
      <c r="K343" s="221">
        <v>12.89</v>
      </c>
      <c r="L343" s="221">
        <v>1.19</v>
      </c>
      <c r="M343" s="221">
        <v>3075.5</v>
      </c>
      <c r="N343" s="221">
        <v>-7.71</v>
      </c>
      <c r="P343" s="221">
        <v>1.61</v>
      </c>
      <c r="R343" s="221" t="s">
        <v>1487</v>
      </c>
      <c r="S343" s="221">
        <v>-27.26</v>
      </c>
      <c r="T343" s="221">
        <v>70.510000000000005</v>
      </c>
      <c r="U343" s="221">
        <v>12</v>
      </c>
      <c r="V343" s="221">
        <v>21.3</v>
      </c>
      <c r="W343" s="221">
        <v>7.66</v>
      </c>
      <c r="X343" s="221">
        <v>10.25</v>
      </c>
      <c r="Y343" s="226">
        <v>-18.28</v>
      </c>
      <c r="Z343" s="226">
        <v>16.43</v>
      </c>
      <c r="AA343" s="226">
        <v>-10.91</v>
      </c>
      <c r="AB343" s="226">
        <v>27.43</v>
      </c>
      <c r="AC343" s="226">
        <v>17.29</v>
      </c>
      <c r="AD343" s="226">
        <v>29.85</v>
      </c>
      <c r="AE343" s="226" t="s">
        <v>11416</v>
      </c>
      <c r="AF343" s="117">
        <v>41526</v>
      </c>
      <c r="AG343" s="226">
        <v>23.33</v>
      </c>
      <c r="AH343" s="226">
        <v>126.59</v>
      </c>
      <c r="AI343" s="226">
        <v>70.63</v>
      </c>
      <c r="AJ343" s="226">
        <v>19.54</v>
      </c>
      <c r="AK343" s="227"/>
      <c r="AM343" s="226"/>
      <c r="AN343" s="221" t="str">
        <f t="shared" si="17"/>
        <v>LU0228367909</v>
      </c>
      <c r="AO343" s="221" t="s">
        <v>9830</v>
      </c>
      <c r="AP343" s="226"/>
      <c r="AQ343" s="226">
        <v>12.39</v>
      </c>
      <c r="AR343" s="227">
        <v>45783</v>
      </c>
      <c r="AS343" s="221" t="s">
        <v>3519</v>
      </c>
      <c r="AX343" s="221" t="str">
        <f t="shared" si="18"/>
        <v>LU1118698981</v>
      </c>
      <c r="AY343" s="221" t="s">
        <v>10967</v>
      </c>
      <c r="AZ343" s="221" t="s">
        <v>10133</v>
      </c>
      <c r="DO343" s="227"/>
      <c r="EG343" s="227"/>
    </row>
    <row r="344" spans="1:150" s="221" customFormat="1">
      <c r="A344" s="221" t="str">
        <f t="shared" si="19"/>
        <v>LU0560541111</v>
      </c>
      <c r="B344" s="221" t="s">
        <v>10966</v>
      </c>
      <c r="C344" s="221">
        <v>1.97</v>
      </c>
      <c r="D344" s="221">
        <v>4.2</v>
      </c>
      <c r="E344" s="221">
        <v>4.3099999999999996</v>
      </c>
      <c r="F344" s="221">
        <v>2.4</v>
      </c>
      <c r="G344" s="221">
        <v>9.24</v>
      </c>
      <c r="H344" s="226">
        <v>12.09</v>
      </c>
      <c r="I344" s="221">
        <v>5.13</v>
      </c>
      <c r="J344" s="221">
        <v>0.83</v>
      </c>
      <c r="K344" s="221">
        <v>11.39</v>
      </c>
      <c r="L344" s="221">
        <v>0.65</v>
      </c>
      <c r="M344" s="221">
        <v>3075.5</v>
      </c>
      <c r="N344" s="221">
        <v>-7.27</v>
      </c>
      <c r="P344" s="221">
        <v>1.61</v>
      </c>
      <c r="Q344" s="221" t="s">
        <v>11348</v>
      </c>
      <c r="R344" s="221" t="s">
        <v>3541</v>
      </c>
      <c r="S344" s="221">
        <v>57.24</v>
      </c>
      <c r="T344" s="221">
        <v>80.510000000000005</v>
      </c>
      <c r="U344" s="221">
        <v>12</v>
      </c>
      <c r="V344" s="221">
        <v>19.53</v>
      </c>
      <c r="W344" s="221">
        <v>12.88</v>
      </c>
      <c r="X344" s="221">
        <v>13.38</v>
      </c>
      <c r="Y344" s="226">
        <v>-17.89</v>
      </c>
      <c r="Z344" s="226">
        <v>15.27</v>
      </c>
      <c r="AA344" s="226">
        <v>-5.67</v>
      </c>
      <c r="AB344" s="226">
        <v>14.26</v>
      </c>
      <c r="AC344" s="226">
        <v>0.87</v>
      </c>
      <c r="AD344" s="226">
        <v>15.34</v>
      </c>
      <c r="AE344" s="226" t="s">
        <v>11416</v>
      </c>
      <c r="AF344" s="117">
        <v>40581</v>
      </c>
      <c r="AG344" s="226">
        <v>81.31</v>
      </c>
      <c r="AH344" s="226">
        <v>115.61</v>
      </c>
      <c r="AI344" s="226">
        <v>75.67</v>
      </c>
      <c r="AJ344" s="226">
        <v>77.58</v>
      </c>
      <c r="AK344" s="227"/>
      <c r="AM344" s="226"/>
      <c r="AN344" s="221" t="str">
        <f t="shared" si="17"/>
        <v>LU1345482316</v>
      </c>
      <c r="AO344" s="221" t="s">
        <v>12316</v>
      </c>
      <c r="AP344" s="226"/>
      <c r="AQ344" s="226">
        <v>4.28</v>
      </c>
      <c r="AR344" s="227">
        <v>45783</v>
      </c>
      <c r="AS344" s="221" t="s">
        <v>6342</v>
      </c>
      <c r="AX344" s="221" t="str">
        <f t="shared" si="18"/>
        <v>LU0965088676</v>
      </c>
      <c r="AY344" s="221" t="s">
        <v>8095</v>
      </c>
      <c r="AZ344" s="221" t="s">
        <v>1165</v>
      </c>
      <c r="DO344" s="227"/>
      <c r="EG344" s="227"/>
    </row>
    <row r="345" spans="1:150" s="221" customFormat="1">
      <c r="A345" s="221" t="str">
        <f t="shared" si="19"/>
        <v>LU1118698981</v>
      </c>
      <c r="B345" s="221" t="s">
        <v>10967</v>
      </c>
      <c r="C345" s="221">
        <v>1.93</v>
      </c>
      <c r="D345" s="221">
        <v>3.97</v>
      </c>
      <c r="E345" s="221">
        <v>4.28</v>
      </c>
      <c r="F345" s="221">
        <v>2.09</v>
      </c>
      <c r="G345" s="221">
        <v>9.24</v>
      </c>
      <c r="H345" s="226">
        <v>12.14</v>
      </c>
      <c r="I345" s="221">
        <v>5.14</v>
      </c>
      <c r="J345" s="221">
        <v>0.81</v>
      </c>
      <c r="K345" s="221">
        <v>11.33</v>
      </c>
      <c r="L345" s="221">
        <v>0.66</v>
      </c>
      <c r="M345" s="221">
        <v>3075.5</v>
      </c>
      <c r="N345" s="221">
        <v>-7.31</v>
      </c>
      <c r="P345" s="221">
        <v>1.6</v>
      </c>
      <c r="Q345" s="221" t="s">
        <v>11348</v>
      </c>
      <c r="R345" s="221" t="s">
        <v>10133</v>
      </c>
      <c r="S345" s="221">
        <v>55.03</v>
      </c>
      <c r="T345" s="221">
        <v>76.930000000000007</v>
      </c>
      <c r="U345" s="221">
        <v>12</v>
      </c>
      <c r="V345" s="221">
        <v>19.78</v>
      </c>
      <c r="W345" s="221">
        <v>12.96</v>
      </c>
      <c r="X345" s="221">
        <v>13.18</v>
      </c>
      <c r="Y345" s="226">
        <v>-17.87</v>
      </c>
      <c r="Z345" s="226">
        <v>15.16</v>
      </c>
      <c r="AA345" s="226">
        <v>-5.66</v>
      </c>
      <c r="AB345" s="226">
        <v>14.38</v>
      </c>
      <c r="AC345" s="226">
        <v>0.81</v>
      </c>
      <c r="AD345" s="226">
        <v>15.89</v>
      </c>
      <c r="AE345" s="226" t="s">
        <v>11416</v>
      </c>
      <c r="AF345" s="117">
        <v>41947</v>
      </c>
      <c r="AG345" s="226">
        <v>66.03</v>
      </c>
      <c r="AH345" s="226">
        <v>110.06</v>
      </c>
      <c r="AI345" s="226">
        <v>47.84</v>
      </c>
      <c r="AJ345" s="226">
        <v>77.39</v>
      </c>
      <c r="AK345" s="227"/>
      <c r="AM345" s="226"/>
      <c r="AN345" s="221" t="str">
        <f t="shared" si="17"/>
        <v>LU1345482076</v>
      </c>
      <c r="AO345" s="221" t="s">
        <v>11987</v>
      </c>
      <c r="AP345" s="226"/>
      <c r="AQ345" s="226">
        <v>0.4</v>
      </c>
      <c r="AR345" s="227">
        <v>45783</v>
      </c>
      <c r="AS345" s="221" t="s">
        <v>6172</v>
      </c>
      <c r="AX345" s="221" t="str">
        <f t="shared" si="18"/>
        <v>LU1019494514</v>
      </c>
      <c r="AY345" s="221" t="s">
        <v>8096</v>
      </c>
      <c r="AZ345" s="221" t="s">
        <v>1488</v>
      </c>
      <c r="DO345" s="227"/>
      <c r="EG345" s="227"/>
    </row>
    <row r="346" spans="1:150" s="221" customFormat="1">
      <c r="A346" s="221" t="str">
        <f t="shared" si="19"/>
        <v>LU0965088676</v>
      </c>
      <c r="B346" s="221" t="s">
        <v>8095</v>
      </c>
      <c r="C346" s="221">
        <v>-1.1399999999999999</v>
      </c>
      <c r="D346" s="221">
        <v>7.03</v>
      </c>
      <c r="E346" s="221">
        <v>1.4</v>
      </c>
      <c r="F346" s="221">
        <v>2.4500000000000002</v>
      </c>
      <c r="G346" s="221">
        <v>18.54</v>
      </c>
      <c r="H346" s="226">
        <v>22.75</v>
      </c>
      <c r="I346" s="221">
        <v>8.27</v>
      </c>
      <c r="J346" s="221">
        <v>0.56999999999999995</v>
      </c>
      <c r="K346" s="221">
        <v>11.01</v>
      </c>
      <c r="L346" s="221">
        <v>1.45</v>
      </c>
      <c r="M346" s="221">
        <v>3075.5</v>
      </c>
      <c r="N346" s="221">
        <v>-4.99</v>
      </c>
      <c r="P346" s="221">
        <v>1.61</v>
      </c>
      <c r="Q346" s="221" t="s">
        <v>11348</v>
      </c>
      <c r="R346" s="221" t="s">
        <v>1165</v>
      </c>
      <c r="S346" s="221">
        <v>6.39</v>
      </c>
      <c r="T346" s="221">
        <v>94.98</v>
      </c>
      <c r="U346" s="221">
        <v>12</v>
      </c>
      <c r="V346" s="221">
        <v>13.59</v>
      </c>
      <c r="W346" s="221">
        <v>7.09</v>
      </c>
      <c r="X346" s="221">
        <v>18.89</v>
      </c>
      <c r="Y346" s="226">
        <v>-21.02</v>
      </c>
      <c r="Z346" s="226">
        <v>16.829999999999998</v>
      </c>
      <c r="AA346" s="226">
        <v>-10.050000000000001</v>
      </c>
      <c r="AB346" s="226">
        <v>24.45</v>
      </c>
      <c r="AC346" s="226">
        <v>17.77</v>
      </c>
      <c r="AD346" s="226">
        <v>30.09</v>
      </c>
      <c r="AE346" s="226" t="s">
        <v>11416</v>
      </c>
      <c r="AF346" s="117">
        <v>41526</v>
      </c>
      <c r="AG346" s="226">
        <v>36.630000000000003</v>
      </c>
      <c r="AH346" s="226">
        <v>153.03</v>
      </c>
      <c r="AI346" s="226">
        <v>54.5</v>
      </c>
      <c r="AJ346" s="226">
        <v>38.83</v>
      </c>
      <c r="AK346" s="227"/>
      <c r="AM346" s="226"/>
      <c r="AN346" s="221" t="str">
        <f t="shared" si="17"/>
        <v>LU1345481698</v>
      </c>
      <c r="AO346" s="221" t="s">
        <v>12317</v>
      </c>
      <c r="AP346" s="226"/>
      <c r="AQ346" s="226">
        <v>4.34</v>
      </c>
      <c r="AR346" s="227">
        <v>45783</v>
      </c>
      <c r="AS346" s="221" t="s">
        <v>6343</v>
      </c>
      <c r="AX346" s="221" t="str">
        <f t="shared" si="18"/>
        <v>LU0965088759</v>
      </c>
      <c r="AY346" s="221" t="s">
        <v>9829</v>
      </c>
      <c r="AZ346" s="221" t="s">
        <v>1474</v>
      </c>
      <c r="DO346" s="227"/>
      <c r="EG346" s="227"/>
    </row>
    <row r="347" spans="1:150" s="221" customFormat="1">
      <c r="A347" s="221" t="str">
        <f t="shared" si="19"/>
        <v>LU1019494514</v>
      </c>
      <c r="B347" s="221" t="s">
        <v>8096</v>
      </c>
      <c r="C347" s="221">
        <v>2.09</v>
      </c>
      <c r="D347" s="221">
        <v>4.33</v>
      </c>
      <c r="E347" s="221">
        <v>4.22</v>
      </c>
      <c r="F347" s="221">
        <v>2.35</v>
      </c>
      <c r="G347" s="221">
        <v>9.2100000000000009</v>
      </c>
      <c r="H347" s="226">
        <v>12.03</v>
      </c>
      <c r="I347" s="221">
        <v>5.12</v>
      </c>
      <c r="J347" s="221">
        <v>0.83</v>
      </c>
      <c r="K347" s="221">
        <v>11.33</v>
      </c>
      <c r="L347" s="221">
        <v>0.66</v>
      </c>
      <c r="M347" s="221">
        <v>3075.5</v>
      </c>
      <c r="N347" s="221">
        <v>-7.36</v>
      </c>
      <c r="P347" s="221">
        <v>1.61</v>
      </c>
      <c r="Q347" s="221" t="s">
        <v>11348</v>
      </c>
      <c r="R347" s="221" t="s">
        <v>1488</v>
      </c>
      <c r="S347" s="221">
        <v>57.54</v>
      </c>
      <c r="T347" s="221">
        <v>80.89</v>
      </c>
      <c r="U347" s="221">
        <v>12</v>
      </c>
      <c r="V347" s="221">
        <v>19.440000000000001</v>
      </c>
      <c r="W347" s="221">
        <v>12.87</v>
      </c>
      <c r="X347" s="221">
        <v>13.42</v>
      </c>
      <c r="Y347" s="226">
        <v>-17.95</v>
      </c>
      <c r="Z347" s="226">
        <v>15.33</v>
      </c>
      <c r="AA347" s="226">
        <v>-5.64</v>
      </c>
      <c r="AB347" s="226">
        <v>14.2</v>
      </c>
      <c r="AC347" s="226">
        <v>0.77</v>
      </c>
      <c r="AD347" s="226">
        <v>15.5</v>
      </c>
      <c r="AE347" s="226" t="s">
        <v>11416</v>
      </c>
      <c r="AF347" s="117">
        <v>41659</v>
      </c>
      <c r="AG347" s="226">
        <v>82.63</v>
      </c>
      <c r="AH347" s="226">
        <v>117.42</v>
      </c>
      <c r="AI347" s="226">
        <v>75</v>
      </c>
      <c r="AJ347" s="226">
        <v>79.150000000000006</v>
      </c>
      <c r="AK347" s="227"/>
      <c r="AM347" s="226"/>
      <c r="AN347" s="221" t="str">
        <f t="shared" si="17"/>
        <v>LU0742534661</v>
      </c>
      <c r="AO347" s="221" t="s">
        <v>11989</v>
      </c>
      <c r="AP347" s="226"/>
      <c r="AQ347" s="226">
        <v>2.75</v>
      </c>
      <c r="AR347" s="227">
        <v>45783</v>
      </c>
      <c r="AS347" s="221" t="s">
        <v>613</v>
      </c>
      <c r="AX347" s="221" t="str">
        <f t="shared" si="18"/>
        <v>LU0228367909</v>
      </c>
      <c r="AY347" s="221" t="s">
        <v>9830</v>
      </c>
      <c r="AZ347" s="221" t="s">
        <v>3519</v>
      </c>
      <c r="BA347" s="221">
        <v>-2.65</v>
      </c>
      <c r="BB347" s="221">
        <v>-7.0000000000000007E-2</v>
      </c>
      <c r="DO347" s="227"/>
      <c r="EG347" s="227"/>
    </row>
    <row r="348" spans="1:150" s="221" customFormat="1">
      <c r="A348" s="221" t="str">
        <f t="shared" si="19"/>
        <v>LU0965088759</v>
      </c>
      <c r="B348" s="221" t="s">
        <v>9829</v>
      </c>
      <c r="C348" s="221">
        <v>-0.44</v>
      </c>
      <c r="D348" s="221">
        <v>4.53</v>
      </c>
      <c r="E348" s="221">
        <v>-6.55</v>
      </c>
      <c r="F348" s="221">
        <v>-3.07</v>
      </c>
      <c r="G348" s="221">
        <v>-4.74</v>
      </c>
      <c r="H348" s="226">
        <v>-0.25</v>
      </c>
      <c r="I348" s="221">
        <v>-4.68</v>
      </c>
      <c r="J348" s="221">
        <v>0.76</v>
      </c>
      <c r="K348" s="221">
        <v>17.84</v>
      </c>
      <c r="L348" s="221">
        <v>-0.01</v>
      </c>
      <c r="M348" s="221">
        <v>25.6</v>
      </c>
      <c r="N348" s="221">
        <v>-22.08</v>
      </c>
      <c r="P348" s="221">
        <v>2.2000000000000002</v>
      </c>
      <c r="R348" s="221" t="s">
        <v>1474</v>
      </c>
      <c r="S348" s="221">
        <v>84.29</v>
      </c>
      <c r="T348" s="221">
        <v>60.02</v>
      </c>
      <c r="U348" s="221">
        <v>0</v>
      </c>
      <c r="V348" s="221">
        <v>-4.38</v>
      </c>
      <c r="W348" s="221">
        <v>-5.21</v>
      </c>
      <c r="X348" s="221">
        <v>13.21</v>
      </c>
      <c r="Y348" s="226">
        <v>-16.53</v>
      </c>
      <c r="Z348" s="226">
        <v>6.39</v>
      </c>
      <c r="AA348" s="226">
        <v>-4.87</v>
      </c>
      <c r="AB348" s="226">
        <v>-4.83</v>
      </c>
      <c r="AC348" s="226">
        <v>-16.37</v>
      </c>
      <c r="AD348" s="226">
        <v>-1.73</v>
      </c>
      <c r="AE348" s="226" t="s">
        <v>11417</v>
      </c>
      <c r="AF348" s="117">
        <v>41526</v>
      </c>
      <c r="AG348" s="226">
        <v>68.55</v>
      </c>
      <c r="AH348" s="226">
        <v>55.04</v>
      </c>
      <c r="AI348" s="226">
        <v>122.67</v>
      </c>
      <c r="AJ348" s="226">
        <v>92.06</v>
      </c>
      <c r="AK348" s="227"/>
      <c r="AM348" s="226"/>
      <c r="AN348" s="221" t="str">
        <f t="shared" si="17"/>
        <v>LU0251142724</v>
      </c>
      <c r="AO348" s="221" t="s">
        <v>11990</v>
      </c>
      <c r="AP348" s="226"/>
      <c r="AQ348" s="226">
        <v>2.69</v>
      </c>
      <c r="AR348" s="227">
        <v>45783</v>
      </c>
      <c r="AS348" s="221" t="s">
        <v>614</v>
      </c>
      <c r="AX348" s="221" t="str">
        <f t="shared" si="18"/>
        <v>LU1345482316</v>
      </c>
      <c r="AY348" s="221" t="s">
        <v>11986</v>
      </c>
      <c r="AZ348" s="221" t="s">
        <v>6342</v>
      </c>
      <c r="DO348" s="227"/>
      <c r="EG348" s="227"/>
    </row>
    <row r="349" spans="1:150" s="221" customFormat="1">
      <c r="A349" s="221" t="str">
        <f t="shared" si="19"/>
        <v>LU0228367909</v>
      </c>
      <c r="B349" s="221" t="s">
        <v>9830</v>
      </c>
      <c r="C349" s="221">
        <v>-4.79</v>
      </c>
      <c r="D349" s="221">
        <v>-5.99</v>
      </c>
      <c r="E349" s="221">
        <v>-2.5499999999999998</v>
      </c>
      <c r="F349" s="221">
        <v>-0.93</v>
      </c>
      <c r="G349" s="221">
        <v>-1.38</v>
      </c>
      <c r="H349" s="226">
        <v>-3.89</v>
      </c>
      <c r="I349" s="221">
        <v>0.36</v>
      </c>
      <c r="J349" s="221">
        <v>1.1499999999999999</v>
      </c>
      <c r="K349" s="221">
        <v>5.3</v>
      </c>
      <c r="L349" s="221">
        <v>0</v>
      </c>
      <c r="M349" s="221">
        <v>248.9</v>
      </c>
      <c r="N349" s="221">
        <v>-9.81</v>
      </c>
      <c r="P349" s="221">
        <v>1.56</v>
      </c>
      <c r="Q349" s="221" t="s">
        <v>11361</v>
      </c>
      <c r="R349" s="221" t="s">
        <v>3519</v>
      </c>
      <c r="S349" s="221">
        <v>126.41</v>
      </c>
      <c r="T349" s="221">
        <v>102.34</v>
      </c>
      <c r="U349" s="221">
        <v>12</v>
      </c>
      <c r="V349" s="221">
        <v>6.64</v>
      </c>
      <c r="W349" s="221">
        <v>4.18</v>
      </c>
      <c r="X349" s="221">
        <v>-3.93</v>
      </c>
      <c r="Y349" s="226">
        <v>-0.39</v>
      </c>
      <c r="Z349" s="226">
        <v>8.51</v>
      </c>
      <c r="AA349" s="226">
        <v>6.99</v>
      </c>
      <c r="AB349" s="226">
        <v>-1.24</v>
      </c>
      <c r="AC349" s="226">
        <v>-17.87</v>
      </c>
      <c r="AD349" s="226">
        <v>4.7</v>
      </c>
      <c r="AE349" s="226" t="s">
        <v>11418</v>
      </c>
      <c r="AF349" s="117">
        <v>40709</v>
      </c>
      <c r="AG349" s="226">
        <v>81.38</v>
      </c>
      <c r="AH349" s="226">
        <v>91.09</v>
      </c>
      <c r="AI349" s="226">
        <v>84.86</v>
      </c>
      <c r="AJ349" s="226">
        <v>133.38999999999999</v>
      </c>
      <c r="AK349" s="227"/>
      <c r="AM349" s="226"/>
      <c r="AN349" s="221" t="str">
        <f t="shared" si="17"/>
        <v>LU0048573561</v>
      </c>
      <c r="AO349" s="221" t="s">
        <v>6638</v>
      </c>
      <c r="AP349" s="226"/>
      <c r="AQ349" s="226">
        <v>15.81</v>
      </c>
      <c r="AR349" s="227">
        <v>45783</v>
      </c>
      <c r="AS349" s="221" t="s">
        <v>615</v>
      </c>
      <c r="AX349" s="221" t="str">
        <f t="shared" si="18"/>
        <v>LU1345482076</v>
      </c>
      <c r="AY349" s="221" t="s">
        <v>11987</v>
      </c>
      <c r="AZ349" s="221" t="s">
        <v>6172</v>
      </c>
      <c r="DO349" s="227"/>
      <c r="DW349" s="227"/>
      <c r="EG349" s="227"/>
      <c r="ET349" s="227"/>
    </row>
    <row r="350" spans="1:150" s="221" customFormat="1">
      <c r="A350" s="221" t="str">
        <f t="shared" si="19"/>
        <v>LU1345482316</v>
      </c>
      <c r="B350" s="221" t="s">
        <v>11986</v>
      </c>
      <c r="C350" s="221">
        <v>2.92</v>
      </c>
      <c r="D350" s="221">
        <v>3.35</v>
      </c>
      <c r="E350" s="221">
        <v>-1.59</v>
      </c>
      <c r="F350" s="221">
        <v>2.73</v>
      </c>
      <c r="G350" s="221">
        <v>-7.34</v>
      </c>
      <c r="H350" s="226">
        <v>-7.3</v>
      </c>
      <c r="J350" s="221">
        <v>1.65</v>
      </c>
      <c r="K350" s="221">
        <v>26.29</v>
      </c>
      <c r="L350" s="221">
        <v>-0.03</v>
      </c>
      <c r="M350" s="221">
        <v>702.7</v>
      </c>
      <c r="N350" s="221">
        <v>-43.13</v>
      </c>
      <c r="O350" s="221">
        <v>6.67</v>
      </c>
      <c r="P350" s="221">
        <v>1.61</v>
      </c>
      <c r="R350" s="221" t="s">
        <v>6342</v>
      </c>
      <c r="S350" s="221">
        <v>146.63999999999999</v>
      </c>
      <c r="T350" s="221">
        <v>141.79</v>
      </c>
      <c r="U350" s="221">
        <v>12</v>
      </c>
      <c r="X350" s="221">
        <v>7.65</v>
      </c>
      <c r="Y350" s="226">
        <v>-13.04</v>
      </c>
      <c r="Z350" s="226">
        <v>10.07</v>
      </c>
      <c r="AA350" s="226">
        <v>15.75</v>
      </c>
      <c r="AB350" s="226">
        <v>-22.27</v>
      </c>
      <c r="AC350" s="226">
        <v>-31.12</v>
      </c>
      <c r="AD350" s="226">
        <v>-10.82</v>
      </c>
      <c r="AE350" s="226" t="s">
        <v>11419</v>
      </c>
      <c r="AF350" s="117">
        <v>42398</v>
      </c>
      <c r="AG350" s="226">
        <v>14.73</v>
      </c>
      <c r="AH350" s="226">
        <v>161.28</v>
      </c>
      <c r="AI350" s="226">
        <v>-60.59</v>
      </c>
      <c r="AJ350" s="226">
        <v>127.54</v>
      </c>
      <c r="AK350" s="227"/>
      <c r="AM350" s="226"/>
      <c r="AN350" s="221" t="str">
        <f t="shared" si="17"/>
        <v>LU1235257950</v>
      </c>
      <c r="AO350" s="221" t="s">
        <v>6557</v>
      </c>
      <c r="AP350" s="226"/>
      <c r="AQ350" s="226">
        <v>2.75</v>
      </c>
      <c r="AR350" s="227">
        <v>45783</v>
      </c>
      <c r="AS350" s="221" t="s">
        <v>1343</v>
      </c>
      <c r="AX350" s="221" t="str">
        <f t="shared" si="18"/>
        <v>LU1345481698</v>
      </c>
      <c r="AY350" s="221" t="s">
        <v>11988</v>
      </c>
      <c r="AZ350" s="221" t="s">
        <v>6343</v>
      </c>
      <c r="DO350" s="227"/>
      <c r="DW350" s="227"/>
      <c r="EG350" s="227"/>
      <c r="ET350" s="227"/>
    </row>
    <row r="351" spans="1:150" s="221" customFormat="1">
      <c r="A351" s="221" t="str">
        <f t="shared" si="19"/>
        <v>LU1345482076</v>
      </c>
      <c r="B351" s="221" t="s">
        <v>11987</v>
      </c>
      <c r="C351" s="221">
        <v>3.58</v>
      </c>
      <c r="D351" s="221">
        <v>0.55000000000000004</v>
      </c>
      <c r="E351" s="221">
        <v>2.58</v>
      </c>
      <c r="F351" s="221">
        <v>8.83</v>
      </c>
      <c r="G351" s="221">
        <v>-2.4300000000000002</v>
      </c>
      <c r="H351" s="226">
        <v>-5.66</v>
      </c>
      <c r="J351" s="221">
        <v>1.52</v>
      </c>
      <c r="K351" s="221">
        <v>23.39</v>
      </c>
      <c r="L351" s="221">
        <v>-0.01</v>
      </c>
      <c r="M351" s="221">
        <v>702.7</v>
      </c>
      <c r="N351" s="221">
        <v>-38.14</v>
      </c>
      <c r="O351" s="221">
        <v>7.35</v>
      </c>
      <c r="P351" s="221">
        <v>1.61</v>
      </c>
      <c r="R351" s="221" t="s">
        <v>6172</v>
      </c>
      <c r="S351" s="221">
        <v>130.13999999999999</v>
      </c>
      <c r="T351" s="221">
        <v>139.69</v>
      </c>
      <c r="U351" s="221">
        <v>12</v>
      </c>
      <c r="X351" s="221">
        <v>6.72</v>
      </c>
      <c r="Y351" s="226">
        <v>-5.84</v>
      </c>
      <c r="Z351" s="226">
        <v>12.25</v>
      </c>
      <c r="AA351" s="226">
        <v>7.76</v>
      </c>
      <c r="AB351" s="226">
        <v>-18.82</v>
      </c>
      <c r="AC351" s="226">
        <v>-25.25</v>
      </c>
      <c r="AD351" s="226">
        <v>-9.7899999999999991</v>
      </c>
      <c r="AE351" s="226" t="s">
        <v>11419</v>
      </c>
      <c r="AF351" s="117">
        <v>42398</v>
      </c>
      <c r="AG351" s="226">
        <v>66.260000000000005</v>
      </c>
      <c r="AH351" s="226">
        <v>141.34</v>
      </c>
      <c r="AI351" s="226">
        <v>-32.89</v>
      </c>
      <c r="AJ351" s="226">
        <v>119.02</v>
      </c>
      <c r="AK351" s="227"/>
      <c r="AM351" s="226"/>
      <c r="AN351" s="221" t="str">
        <f t="shared" si="17"/>
        <v>LU1235258255</v>
      </c>
      <c r="AO351" s="221" t="s">
        <v>6639</v>
      </c>
      <c r="AP351" s="226"/>
      <c r="AQ351" s="226">
        <v>16.12</v>
      </c>
      <c r="AR351" s="227">
        <v>45783</v>
      </c>
      <c r="AS351" s="221" t="s">
        <v>1353</v>
      </c>
      <c r="AX351" s="221" t="str">
        <f t="shared" si="18"/>
        <v>LU0742534661</v>
      </c>
      <c r="AY351" s="221" t="s">
        <v>11989</v>
      </c>
      <c r="AZ351" s="221" t="s">
        <v>613</v>
      </c>
      <c r="BA351" s="221">
        <v>-1.7</v>
      </c>
      <c r="DO351" s="227"/>
      <c r="EG351" s="227"/>
    </row>
    <row r="352" spans="1:150" s="221" customFormat="1">
      <c r="A352" s="221" t="str">
        <f t="shared" si="19"/>
        <v>LU1345481698</v>
      </c>
      <c r="B352" s="221" t="s">
        <v>11988</v>
      </c>
      <c r="C352" s="221">
        <v>-1.51</v>
      </c>
      <c r="D352" s="221">
        <v>-3.28</v>
      </c>
      <c r="E352" s="221">
        <v>0.05</v>
      </c>
      <c r="F352" s="221">
        <v>5.79</v>
      </c>
      <c r="G352" s="221">
        <v>-3.4</v>
      </c>
      <c r="H352" s="226">
        <v>-6.69</v>
      </c>
      <c r="J352" s="221">
        <v>1.44</v>
      </c>
      <c r="K352" s="221">
        <v>21.16</v>
      </c>
      <c r="L352" s="221">
        <v>-0.01</v>
      </c>
      <c r="M352" s="221">
        <v>702.7</v>
      </c>
      <c r="N352" s="221">
        <v>-36.53</v>
      </c>
      <c r="O352" s="221">
        <v>7.25</v>
      </c>
      <c r="P352" s="221">
        <v>1.61</v>
      </c>
      <c r="Q352" s="221" t="s">
        <v>11348</v>
      </c>
      <c r="R352" s="221" t="s">
        <v>6343</v>
      </c>
      <c r="S352" s="221">
        <v>130.13</v>
      </c>
      <c r="T352" s="221">
        <v>135.47</v>
      </c>
      <c r="U352" s="221">
        <v>12</v>
      </c>
      <c r="X352" s="221">
        <v>-0.8</v>
      </c>
      <c r="Y352" s="226">
        <v>-3.2</v>
      </c>
      <c r="Z352" s="226">
        <v>11.38</v>
      </c>
      <c r="AA352" s="226">
        <v>6.52</v>
      </c>
      <c r="AB352" s="226">
        <v>-17.25</v>
      </c>
      <c r="AC352" s="226">
        <v>-25.43</v>
      </c>
      <c r="AD352" s="226">
        <v>-10.06</v>
      </c>
      <c r="AE352" s="226" t="s">
        <v>11419</v>
      </c>
      <c r="AF352" s="117">
        <v>42398</v>
      </c>
      <c r="AG352" s="226">
        <v>93.92</v>
      </c>
      <c r="AH352" s="226">
        <v>131.28</v>
      </c>
      <c r="AI352" s="226">
        <v>73.42</v>
      </c>
      <c r="AJ352" s="226">
        <v>118.54</v>
      </c>
      <c r="AK352" s="227"/>
      <c r="AM352" s="226"/>
      <c r="AN352" s="221" t="str">
        <f t="shared" si="17"/>
        <v>LU1235260079</v>
      </c>
      <c r="AO352" s="221" t="s">
        <v>6558</v>
      </c>
      <c r="AP352" s="226"/>
      <c r="AQ352" s="226">
        <v>2.81</v>
      </c>
      <c r="AR352" s="227">
        <v>45783</v>
      </c>
      <c r="AS352" s="221" t="s">
        <v>1352</v>
      </c>
      <c r="AX352" s="221" t="str">
        <f t="shared" si="18"/>
        <v>LU0251142724</v>
      </c>
      <c r="AY352" s="221" t="s">
        <v>11990</v>
      </c>
      <c r="AZ352" s="221" t="s">
        <v>614</v>
      </c>
      <c r="BA352" s="221">
        <v>-1.52</v>
      </c>
      <c r="BB352" s="221">
        <v>-5.63</v>
      </c>
      <c r="BC352" s="221">
        <v>-5.78</v>
      </c>
      <c r="DO352" s="227"/>
      <c r="DW352" s="227"/>
      <c r="EG352" s="227"/>
      <c r="ET352" s="227"/>
    </row>
    <row r="353" spans="1:150" s="221" customFormat="1">
      <c r="A353" s="221" t="str">
        <f t="shared" si="19"/>
        <v>LU0742534661</v>
      </c>
      <c r="B353" s="221" t="s">
        <v>11989</v>
      </c>
      <c r="C353" s="221">
        <v>-4.12</v>
      </c>
      <c r="D353" s="221">
        <v>4.93</v>
      </c>
      <c r="E353" s="221">
        <v>-7.64</v>
      </c>
      <c r="F353" s="221">
        <v>0.1</v>
      </c>
      <c r="G353" s="221">
        <v>2.46</v>
      </c>
      <c r="H353" s="226">
        <v>11.47</v>
      </c>
      <c r="I353" s="221">
        <v>5.15</v>
      </c>
      <c r="J353" s="221">
        <v>0.86</v>
      </c>
      <c r="K353" s="221">
        <v>15.05</v>
      </c>
      <c r="L353" s="221">
        <v>0</v>
      </c>
      <c r="M353" s="221">
        <v>4017.5</v>
      </c>
      <c r="N353" s="221">
        <v>-13.16</v>
      </c>
      <c r="P353" s="221">
        <v>1.89</v>
      </c>
      <c r="R353" s="221" t="s">
        <v>613</v>
      </c>
      <c r="S353" s="221">
        <v>97.03</v>
      </c>
      <c r="T353" s="221">
        <v>68.19</v>
      </c>
      <c r="U353" s="221">
        <v>1</v>
      </c>
      <c r="V353" s="221">
        <v>1.74</v>
      </c>
      <c r="W353" s="221">
        <v>9.3800000000000008</v>
      </c>
      <c r="X353" s="221">
        <v>8.36</v>
      </c>
      <c r="Y353" s="226">
        <v>-7.47</v>
      </c>
      <c r="Z353" s="226">
        <v>9.9499999999999993</v>
      </c>
      <c r="AA353" s="226">
        <v>2.25</v>
      </c>
      <c r="AB353" s="226">
        <v>24.4</v>
      </c>
      <c r="AC353" s="226">
        <v>-5.85</v>
      </c>
      <c r="AD353" s="226">
        <v>9.8000000000000007</v>
      </c>
      <c r="AE353" s="226" t="s">
        <v>11420</v>
      </c>
      <c r="AF353" s="117">
        <v>40980</v>
      </c>
      <c r="AG353" s="226">
        <v>64.52</v>
      </c>
      <c r="AH353" s="226">
        <v>81.819999999999993</v>
      </c>
      <c r="AI353" s="226">
        <v>83.21</v>
      </c>
      <c r="AJ353" s="226">
        <v>85.33</v>
      </c>
      <c r="AK353" s="227"/>
      <c r="AM353" s="226"/>
      <c r="AN353" s="221" t="str">
        <f t="shared" si="17"/>
        <v>LU0251143029</v>
      </c>
      <c r="AO353" s="221" t="s">
        <v>11991</v>
      </c>
      <c r="AP353" s="226"/>
      <c r="AQ353" s="226">
        <v>1.91</v>
      </c>
      <c r="AR353" s="227">
        <v>45783</v>
      </c>
      <c r="AS353" s="221" t="s">
        <v>616</v>
      </c>
      <c r="AX353" s="221" t="str">
        <f t="shared" si="18"/>
        <v>LU0048573561</v>
      </c>
      <c r="AY353" s="221" t="s">
        <v>10968</v>
      </c>
      <c r="AZ353" s="221" t="s">
        <v>615</v>
      </c>
      <c r="BA353" s="221">
        <v>-1.53</v>
      </c>
      <c r="BB353" s="221">
        <v>-5.57</v>
      </c>
      <c r="BC353" s="221">
        <v>-5.94</v>
      </c>
      <c r="DO353" s="227"/>
      <c r="EG353" s="227"/>
    </row>
    <row r="354" spans="1:150" s="221" customFormat="1">
      <c r="A354" s="221" t="str">
        <f t="shared" si="19"/>
        <v>LU0251142724</v>
      </c>
      <c r="B354" s="221" t="s">
        <v>11990</v>
      </c>
      <c r="C354" s="221">
        <v>-8.89</v>
      </c>
      <c r="D354" s="221">
        <v>1.01</v>
      </c>
      <c r="E354" s="221">
        <v>-9.93</v>
      </c>
      <c r="F354" s="221">
        <v>-2.13</v>
      </c>
      <c r="G354" s="221">
        <v>1.71</v>
      </c>
      <c r="H354" s="226">
        <v>10.67</v>
      </c>
      <c r="I354" s="221">
        <v>5.72</v>
      </c>
      <c r="J354" s="221">
        <v>0.8</v>
      </c>
      <c r="K354" s="221">
        <v>13.64</v>
      </c>
      <c r="L354" s="221">
        <v>0</v>
      </c>
      <c r="M354" s="221">
        <v>4017.5</v>
      </c>
      <c r="N354" s="221">
        <v>-13.54</v>
      </c>
      <c r="P354" s="221">
        <v>1.89</v>
      </c>
      <c r="Q354" s="221" t="s">
        <v>11348</v>
      </c>
      <c r="R354" s="221" t="s">
        <v>614</v>
      </c>
      <c r="S354" s="221">
        <v>88.13</v>
      </c>
      <c r="T354" s="221">
        <v>58.05</v>
      </c>
      <c r="U354" s="221">
        <v>1</v>
      </c>
      <c r="V354" s="221">
        <v>7.72</v>
      </c>
      <c r="W354" s="221">
        <v>11.55</v>
      </c>
      <c r="X354" s="221">
        <v>1.06</v>
      </c>
      <c r="Y354" s="226">
        <v>-4.99</v>
      </c>
      <c r="Z354" s="226">
        <v>9.4600000000000009</v>
      </c>
      <c r="AA354" s="226">
        <v>2.0699999999999998</v>
      </c>
      <c r="AB354" s="226">
        <v>26.83</v>
      </c>
      <c r="AC354" s="226">
        <v>-6.13</v>
      </c>
      <c r="AD354" s="226">
        <v>9.81</v>
      </c>
      <c r="AE354" s="226" t="s">
        <v>11420</v>
      </c>
      <c r="AF354" s="117">
        <v>38852</v>
      </c>
      <c r="AG354" s="226">
        <v>77.599999999999994</v>
      </c>
      <c r="AH354" s="226">
        <v>68.010000000000005</v>
      </c>
      <c r="AI354" s="226">
        <v>108.27</v>
      </c>
      <c r="AJ354" s="226">
        <v>74.12</v>
      </c>
      <c r="AK354" s="227"/>
      <c r="AM354" s="226"/>
      <c r="AN354" s="221" t="str">
        <f t="shared" si="17"/>
        <v>LU0048573645</v>
      </c>
      <c r="AO354" s="221" t="s">
        <v>12318</v>
      </c>
      <c r="AP354" s="226"/>
      <c r="AQ354" s="226">
        <v>36.4</v>
      </c>
      <c r="AR354" s="227">
        <v>45783</v>
      </c>
      <c r="AS354" s="221" t="s">
        <v>5355</v>
      </c>
      <c r="AX354" s="221" t="str">
        <f t="shared" si="18"/>
        <v>LU1235257950</v>
      </c>
      <c r="AY354" s="221" t="s">
        <v>6557</v>
      </c>
      <c r="AZ354" s="221" t="s">
        <v>1343</v>
      </c>
      <c r="DO354" s="227"/>
      <c r="EG354" s="227"/>
    </row>
    <row r="355" spans="1:150" s="221" customFormat="1">
      <c r="A355" s="221" t="str">
        <f t="shared" si="19"/>
        <v>LU0048573561</v>
      </c>
      <c r="B355" s="221" t="s">
        <v>10968</v>
      </c>
      <c r="C355" s="221">
        <v>-8.66</v>
      </c>
      <c r="D355" s="221">
        <v>1.03</v>
      </c>
      <c r="E355" s="221">
        <v>-9.89</v>
      </c>
      <c r="F355" s="221">
        <v>-4.9000000000000004</v>
      </c>
      <c r="G355" s="221">
        <v>0.74</v>
      </c>
      <c r="H355" s="226">
        <v>10.039999999999999</v>
      </c>
      <c r="I355" s="221">
        <v>5.42</v>
      </c>
      <c r="J355" s="221">
        <v>0.81</v>
      </c>
      <c r="K355" s="221">
        <v>13.87</v>
      </c>
      <c r="L355" s="221">
        <v>0</v>
      </c>
      <c r="M355" s="221">
        <v>4017.5</v>
      </c>
      <c r="N355" s="221">
        <v>-13.5</v>
      </c>
      <c r="P355" s="221">
        <v>1.89</v>
      </c>
      <c r="Q355" s="221" t="s">
        <v>11348</v>
      </c>
      <c r="R355" s="221" t="s">
        <v>615</v>
      </c>
      <c r="S355" s="221">
        <v>93.57</v>
      </c>
      <c r="T355" s="221">
        <v>58.76</v>
      </c>
      <c r="U355" s="222">
        <v>1</v>
      </c>
      <c r="V355" s="221">
        <v>7.83</v>
      </c>
      <c r="W355" s="221">
        <v>11.27</v>
      </c>
      <c r="X355" s="221">
        <v>1.24</v>
      </c>
      <c r="Y355" s="226">
        <v>-5.0199999999999996</v>
      </c>
      <c r="Z355" s="226">
        <v>9.3699999999999992</v>
      </c>
      <c r="AA355" s="226">
        <v>2.1800000000000002</v>
      </c>
      <c r="AB355" s="226">
        <v>26.71</v>
      </c>
      <c r="AC355" s="226">
        <v>-5.99</v>
      </c>
      <c r="AD355" s="226">
        <v>9.66</v>
      </c>
      <c r="AE355" s="226" t="s">
        <v>11420</v>
      </c>
      <c r="AF355" s="117">
        <v>33147</v>
      </c>
      <c r="AG355" s="226">
        <v>78.53</v>
      </c>
      <c r="AH355" s="226">
        <v>68.36</v>
      </c>
      <c r="AI355" s="226">
        <v>127.15</v>
      </c>
      <c r="AJ355" s="226">
        <v>77.66</v>
      </c>
      <c r="AK355" s="227"/>
      <c r="AM355" s="226"/>
      <c r="AN355" s="221" t="str">
        <f t="shared" si="17"/>
        <v>LU0251144936</v>
      </c>
      <c r="AO355" s="221" t="s">
        <v>11993</v>
      </c>
      <c r="AP355" s="226"/>
      <c r="AQ355" s="226">
        <v>2.2400000000000002</v>
      </c>
      <c r="AR355" s="227">
        <v>45783</v>
      </c>
      <c r="AS355" s="221" t="s">
        <v>634</v>
      </c>
      <c r="AX355" s="221" t="str">
        <f t="shared" si="18"/>
        <v>LU1235258255</v>
      </c>
      <c r="AY355" s="221" t="s">
        <v>10969</v>
      </c>
      <c r="AZ355" s="221" t="s">
        <v>1353</v>
      </c>
      <c r="DO355" s="227"/>
      <c r="DW355" s="227"/>
      <c r="EG355" s="227"/>
      <c r="ET355" s="227"/>
    </row>
    <row r="356" spans="1:150" s="221" customFormat="1">
      <c r="A356" s="221" t="str">
        <f t="shared" si="19"/>
        <v>LU1235257950</v>
      </c>
      <c r="B356" s="221" t="s">
        <v>6557</v>
      </c>
      <c r="C356" s="221">
        <v>-8.83</v>
      </c>
      <c r="D356" s="221">
        <v>1.03</v>
      </c>
      <c r="E356" s="221">
        <v>-9.8800000000000008</v>
      </c>
      <c r="F356" s="221">
        <v>-4.8499999999999996</v>
      </c>
      <c r="G356" s="221">
        <v>0.9</v>
      </c>
      <c r="H356" s="226">
        <v>10.23</v>
      </c>
      <c r="J356" s="221">
        <v>0.84</v>
      </c>
      <c r="K356" s="221">
        <v>13.83</v>
      </c>
      <c r="L356" s="221">
        <v>0</v>
      </c>
      <c r="M356" s="221">
        <v>4017.5</v>
      </c>
      <c r="N356" s="221">
        <v>-13.48</v>
      </c>
      <c r="P356" s="221">
        <v>1.69</v>
      </c>
      <c r="Q356" s="221" t="s">
        <v>11348</v>
      </c>
      <c r="R356" s="221" t="s">
        <v>1343</v>
      </c>
      <c r="S356" s="221">
        <v>98.88</v>
      </c>
      <c r="T356" s="221">
        <v>66.05</v>
      </c>
      <c r="U356" s="222">
        <v>1</v>
      </c>
      <c r="W356" s="221">
        <v>11.85</v>
      </c>
      <c r="X356" s="221">
        <v>1.27</v>
      </c>
      <c r="Y356" s="226">
        <v>-4.8600000000000003</v>
      </c>
      <c r="Z356" s="226">
        <v>9.73</v>
      </c>
      <c r="AA356" s="226">
        <v>2.25</v>
      </c>
      <c r="AB356" s="226">
        <v>27.09</v>
      </c>
      <c r="AC356" s="226">
        <v>-5.94</v>
      </c>
      <c r="AD356" s="226">
        <v>10.039999999999999</v>
      </c>
      <c r="AE356" s="226" t="s">
        <v>11420</v>
      </c>
      <c r="AF356" s="117">
        <v>42167</v>
      </c>
      <c r="AG356" s="226">
        <v>98.8</v>
      </c>
      <c r="AH356" s="226">
        <v>75.64</v>
      </c>
      <c r="AI356" s="226">
        <v>148.27000000000001</v>
      </c>
      <c r="AJ356" s="226">
        <v>84.8</v>
      </c>
      <c r="AK356" s="227"/>
      <c r="AM356" s="226"/>
      <c r="AN356" s="221" t="str">
        <f t="shared" si="17"/>
        <v>LU0048597586</v>
      </c>
      <c r="AO356" s="221" t="s">
        <v>12319</v>
      </c>
      <c r="AP356" s="226"/>
      <c r="AQ356" s="226">
        <v>10.85</v>
      </c>
      <c r="AR356" s="227">
        <v>45783</v>
      </c>
      <c r="AS356" s="221" t="s">
        <v>635</v>
      </c>
      <c r="AX356" s="221" t="str">
        <f t="shared" si="18"/>
        <v>LU1235260079</v>
      </c>
      <c r="AY356" s="221" t="s">
        <v>6558</v>
      </c>
      <c r="AZ356" s="221" t="s">
        <v>1352</v>
      </c>
      <c r="DO356" s="227"/>
      <c r="DW356" s="227"/>
      <c r="EG356" s="227"/>
      <c r="ET356" s="227"/>
    </row>
    <row r="357" spans="1:150" s="221" customFormat="1">
      <c r="A357" s="221" t="str">
        <f t="shared" si="19"/>
        <v>LU1235258255</v>
      </c>
      <c r="B357" s="221" t="s">
        <v>10969</v>
      </c>
      <c r="C357" s="221">
        <v>-8.66</v>
      </c>
      <c r="D357" s="221">
        <v>1.06</v>
      </c>
      <c r="E357" s="221">
        <v>-9.82</v>
      </c>
      <c r="F357" s="221">
        <v>-4.7699999999999996</v>
      </c>
      <c r="G357" s="221">
        <v>0.93</v>
      </c>
      <c r="H357" s="226">
        <v>10.24</v>
      </c>
      <c r="J357" s="221">
        <v>0.84</v>
      </c>
      <c r="K357" s="221">
        <v>13.85</v>
      </c>
      <c r="L357" s="221">
        <v>0</v>
      </c>
      <c r="M357" s="221">
        <v>4017.5</v>
      </c>
      <c r="N357" s="221">
        <v>-13.4</v>
      </c>
      <c r="P357" s="221">
        <v>1.69</v>
      </c>
      <c r="Q357" s="221" t="s">
        <v>11348</v>
      </c>
      <c r="R357" s="221" t="s">
        <v>1353</v>
      </c>
      <c r="S357" s="221">
        <v>99.19</v>
      </c>
      <c r="T357" s="221">
        <v>66.459999999999994</v>
      </c>
      <c r="U357" s="221">
        <v>1</v>
      </c>
      <c r="W357" s="221">
        <v>11.49</v>
      </c>
      <c r="X357" s="221">
        <v>1.38</v>
      </c>
      <c r="Y357" s="226">
        <v>-4.8</v>
      </c>
      <c r="Z357" s="226">
        <v>9.69</v>
      </c>
      <c r="AA357" s="226">
        <v>2.3199999999999998</v>
      </c>
      <c r="AB357" s="226">
        <v>27.05</v>
      </c>
      <c r="AC357" s="226">
        <v>-5.91</v>
      </c>
      <c r="AD357" s="226">
        <v>9.99</v>
      </c>
      <c r="AE357" s="226" t="s">
        <v>11420</v>
      </c>
      <c r="AF357" s="117">
        <v>42167</v>
      </c>
      <c r="AG357" s="226">
        <v>99.43</v>
      </c>
      <c r="AH357" s="226">
        <v>75.739999999999995</v>
      </c>
      <c r="AI357" s="226">
        <v>149.21</v>
      </c>
      <c r="AJ357" s="226">
        <v>84.72</v>
      </c>
      <c r="AK357" s="227"/>
      <c r="AM357" s="226"/>
      <c r="AN357" s="221" t="str">
        <f t="shared" si="17"/>
        <v>LU1235261630</v>
      </c>
      <c r="AO357" s="221" t="s">
        <v>11749</v>
      </c>
      <c r="AP357" s="226"/>
      <c r="AQ357" s="226">
        <v>2.29</v>
      </c>
      <c r="AR357" s="227">
        <v>45783</v>
      </c>
      <c r="AS357" s="221" t="s">
        <v>1354</v>
      </c>
      <c r="AX357" s="221" t="str">
        <f t="shared" si="18"/>
        <v>LU0251143029</v>
      </c>
      <c r="AY357" s="221" t="s">
        <v>11991</v>
      </c>
      <c r="AZ357" s="221" t="s">
        <v>616</v>
      </c>
      <c r="BA357" s="221">
        <v>-4.92</v>
      </c>
      <c r="BB357" s="221">
        <v>-8.7100000000000009</v>
      </c>
      <c r="BC357" s="221">
        <v>-10.63</v>
      </c>
      <c r="DO357" s="227"/>
      <c r="EG357" s="227"/>
    </row>
    <row r="358" spans="1:150" s="221" customFormat="1">
      <c r="A358" s="221" t="str">
        <f t="shared" si="19"/>
        <v>LU1235260079</v>
      </c>
      <c r="B358" s="221" t="s">
        <v>6558</v>
      </c>
      <c r="C358" s="221">
        <v>-4.03</v>
      </c>
      <c r="D358" s="221">
        <v>4.97</v>
      </c>
      <c r="E358" s="221">
        <v>-7.54</v>
      </c>
      <c r="F358" s="221">
        <v>-1.92</v>
      </c>
      <c r="G358" s="221">
        <v>1.88</v>
      </c>
      <c r="H358" s="226">
        <v>11.19</v>
      </c>
      <c r="J358" s="221">
        <v>0.86</v>
      </c>
      <c r="K358" s="221">
        <v>15.09</v>
      </c>
      <c r="L358" s="221">
        <v>0</v>
      </c>
      <c r="M358" s="221">
        <v>4017.5</v>
      </c>
      <c r="N358" s="221">
        <v>-13.16</v>
      </c>
      <c r="P358" s="221">
        <v>1.69</v>
      </c>
      <c r="Q358" s="221" t="s">
        <v>11348</v>
      </c>
      <c r="R358" s="221" t="s">
        <v>1352</v>
      </c>
      <c r="S358" s="221">
        <v>100.18</v>
      </c>
      <c r="T358" s="221">
        <v>68.760000000000005</v>
      </c>
      <c r="U358" s="221">
        <v>1</v>
      </c>
      <c r="W358" s="221">
        <v>9.7200000000000006</v>
      </c>
      <c r="X358" s="221">
        <v>8.5399999999999991</v>
      </c>
      <c r="Y358" s="226">
        <v>-7.17</v>
      </c>
      <c r="Z358" s="226">
        <v>10.23</v>
      </c>
      <c r="AA358" s="226">
        <v>2.4700000000000002</v>
      </c>
      <c r="AB358" s="226">
        <v>24.73</v>
      </c>
      <c r="AC358" s="226">
        <v>-5.71</v>
      </c>
      <c r="AD358" s="226">
        <v>10.029999999999999</v>
      </c>
      <c r="AE358" s="226" t="s">
        <v>11420</v>
      </c>
      <c r="AF358" s="117">
        <v>42167</v>
      </c>
      <c r="AG358" s="226">
        <v>65.430000000000007</v>
      </c>
      <c r="AH358" s="226">
        <v>82.78</v>
      </c>
      <c r="AI358" s="226">
        <v>96.88</v>
      </c>
      <c r="AJ358" s="226">
        <v>87.38</v>
      </c>
      <c r="AK358" s="227"/>
      <c r="AM358" s="226"/>
      <c r="AN358" s="221" t="str">
        <f t="shared" si="17"/>
        <v>LU0286668966</v>
      </c>
      <c r="AO358" s="221" t="s">
        <v>8010</v>
      </c>
      <c r="AP358" s="226"/>
      <c r="AQ358" s="226">
        <v>16.850000000000001</v>
      </c>
      <c r="AR358" s="227">
        <v>45783</v>
      </c>
      <c r="AS358" s="221" t="s">
        <v>5356</v>
      </c>
      <c r="AX358" s="221" t="str">
        <f t="shared" si="18"/>
        <v>LU0048573645</v>
      </c>
      <c r="AY358" s="221" t="s">
        <v>11992</v>
      </c>
      <c r="AZ358" s="221" t="s">
        <v>5355</v>
      </c>
      <c r="BA358" s="221">
        <v>-4.93</v>
      </c>
      <c r="BB358" s="221">
        <v>-8.67</v>
      </c>
      <c r="BC358" s="221">
        <v>-10.81</v>
      </c>
      <c r="DO358" s="227"/>
      <c r="DW358" s="227"/>
      <c r="EG358" s="227"/>
      <c r="ET358" s="227"/>
    </row>
    <row r="359" spans="1:150" s="221" customFormat="1">
      <c r="A359" s="221" t="str">
        <f t="shared" si="19"/>
        <v>LU0251143029</v>
      </c>
      <c r="B359" s="221" t="s">
        <v>11991</v>
      </c>
      <c r="C359" s="221">
        <v>-3.73</v>
      </c>
      <c r="D359" s="221">
        <v>6.34</v>
      </c>
      <c r="E359" s="221">
        <v>-3.34</v>
      </c>
      <c r="F359" s="221">
        <v>3.89</v>
      </c>
      <c r="G359" s="221">
        <v>0.89</v>
      </c>
      <c r="H359" s="226">
        <v>6.75</v>
      </c>
      <c r="I359" s="221">
        <v>1.93</v>
      </c>
      <c r="J359" s="221">
        <v>0.55000000000000004</v>
      </c>
      <c r="K359" s="221">
        <v>9.69</v>
      </c>
      <c r="L359" s="221">
        <v>0</v>
      </c>
      <c r="M359" s="221">
        <v>1076.7</v>
      </c>
      <c r="N359" s="221">
        <v>-13.12</v>
      </c>
      <c r="O359" s="221">
        <v>1.41</v>
      </c>
      <c r="P359" s="221">
        <v>1.94</v>
      </c>
      <c r="Q359" s="221" t="s">
        <v>11348</v>
      </c>
      <c r="R359" s="221" t="s">
        <v>616</v>
      </c>
      <c r="S359" s="221">
        <v>69.2</v>
      </c>
      <c r="T359" s="221">
        <v>58.36</v>
      </c>
      <c r="U359" s="221">
        <v>1</v>
      </c>
      <c r="V359" s="221">
        <v>-11.95</v>
      </c>
      <c r="W359" s="221">
        <v>7.08</v>
      </c>
      <c r="X359" s="221">
        <v>16.88</v>
      </c>
      <c r="Y359" s="226">
        <v>-5.49</v>
      </c>
      <c r="Z359" s="226">
        <v>8.4499999999999993</v>
      </c>
      <c r="AA359" s="226">
        <v>-1.86</v>
      </c>
      <c r="AB359" s="226">
        <v>8.98</v>
      </c>
      <c r="AC359" s="226">
        <v>-7.87</v>
      </c>
      <c r="AD359" s="226">
        <v>-1.38</v>
      </c>
      <c r="AE359" s="226" t="s">
        <v>11421</v>
      </c>
      <c r="AF359" s="117">
        <v>38852</v>
      </c>
      <c r="AG359" s="226">
        <v>22.29</v>
      </c>
      <c r="AH359" s="226">
        <v>71.8</v>
      </c>
      <c r="AI359" s="226">
        <v>-4.8</v>
      </c>
      <c r="AJ359" s="226">
        <v>63.26</v>
      </c>
      <c r="AK359" s="227"/>
      <c r="AM359" s="226"/>
      <c r="AN359" s="221" t="str">
        <f t="shared" si="17"/>
        <v>LU1046420631</v>
      </c>
      <c r="AO359" s="221" t="s">
        <v>12320</v>
      </c>
      <c r="AP359" s="226"/>
      <c r="AQ359" s="226">
        <v>4.51</v>
      </c>
      <c r="AR359" s="227">
        <v>45783</v>
      </c>
      <c r="AS359" s="221" t="s">
        <v>5357</v>
      </c>
      <c r="AX359" s="221" t="str">
        <f t="shared" si="18"/>
        <v>LU0251144936</v>
      </c>
      <c r="AY359" s="221" t="s">
        <v>11993</v>
      </c>
      <c r="AZ359" s="221" t="s">
        <v>634</v>
      </c>
      <c r="BA359" s="221">
        <v>-6.62</v>
      </c>
      <c r="BB359" s="221">
        <v>-10.24</v>
      </c>
      <c r="BC359" s="221">
        <v>-9.18</v>
      </c>
      <c r="DO359" s="227"/>
      <c r="EG359" s="227"/>
    </row>
    <row r="360" spans="1:150" s="221" customFormat="1">
      <c r="A360" s="221" t="str">
        <f t="shared" si="19"/>
        <v>LU0048573645</v>
      </c>
      <c r="B360" s="221" t="s">
        <v>11992</v>
      </c>
      <c r="C360" s="221">
        <v>-3.52</v>
      </c>
      <c r="D360" s="221">
        <v>6.36</v>
      </c>
      <c r="E360" s="221">
        <v>-3.28</v>
      </c>
      <c r="F360" s="221">
        <v>3.95</v>
      </c>
      <c r="G360" s="221">
        <v>0.92</v>
      </c>
      <c r="H360" s="226">
        <v>6.78</v>
      </c>
      <c r="I360" s="221">
        <v>1.95</v>
      </c>
      <c r="J360" s="221">
        <v>0.55000000000000004</v>
      </c>
      <c r="K360" s="221">
        <v>9.68</v>
      </c>
      <c r="L360" s="221">
        <v>0</v>
      </c>
      <c r="M360" s="221">
        <v>1076.7</v>
      </c>
      <c r="N360" s="221">
        <v>-13.1</v>
      </c>
      <c r="O360" s="221">
        <v>1.41</v>
      </c>
      <c r="P360" s="221">
        <v>1.94</v>
      </c>
      <c r="Q360" s="221" t="s">
        <v>11348</v>
      </c>
      <c r="R360" s="221" t="s">
        <v>5355</v>
      </c>
      <c r="S360" s="221">
        <v>68.900000000000006</v>
      </c>
      <c r="T360" s="221">
        <v>58.14</v>
      </c>
      <c r="U360" s="221">
        <v>1</v>
      </c>
      <c r="V360" s="221">
        <v>-11.84</v>
      </c>
      <c r="W360" s="221">
        <v>6.77</v>
      </c>
      <c r="X360" s="221">
        <v>17.04</v>
      </c>
      <c r="Y360" s="226">
        <v>-5.42</v>
      </c>
      <c r="Z360" s="226">
        <v>8.36</v>
      </c>
      <c r="AA360" s="226">
        <v>-1.82</v>
      </c>
      <c r="AB360" s="226">
        <v>8.9700000000000006</v>
      </c>
      <c r="AC360" s="226">
        <v>-7.78</v>
      </c>
      <c r="AD360" s="226">
        <v>-1.52</v>
      </c>
      <c r="AE360" s="226" t="s">
        <v>11421</v>
      </c>
      <c r="AF360" s="117">
        <v>33147</v>
      </c>
      <c r="AG360" s="226">
        <v>22.36</v>
      </c>
      <c r="AH360" s="226">
        <v>71.319999999999993</v>
      </c>
      <c r="AI360" s="226">
        <v>-4.8499999999999996</v>
      </c>
      <c r="AJ360" s="226">
        <v>62.56</v>
      </c>
      <c r="AK360" s="227"/>
      <c r="AM360" s="226"/>
      <c r="AN360" s="221" t="str">
        <f t="shared" si="17"/>
        <v>LU0286669774</v>
      </c>
      <c r="AO360" s="221" t="s">
        <v>11996</v>
      </c>
      <c r="AP360" s="226"/>
      <c r="AQ360" s="226">
        <v>0.48</v>
      </c>
      <c r="AR360" s="227">
        <v>45783</v>
      </c>
      <c r="AS360" s="221" t="s">
        <v>617</v>
      </c>
      <c r="AX360" s="221" t="str">
        <f t="shared" si="18"/>
        <v>LU0048597586</v>
      </c>
      <c r="AY360" s="221" t="s">
        <v>11994</v>
      </c>
      <c r="AZ360" s="221" t="s">
        <v>635</v>
      </c>
      <c r="BA360" s="221">
        <v>-6.67</v>
      </c>
      <c r="BB360" s="221">
        <v>-10.199999999999999</v>
      </c>
      <c r="BC360" s="221">
        <v>-9.39</v>
      </c>
      <c r="EG360" s="227"/>
    </row>
    <row r="361" spans="1:150" s="221" customFormat="1">
      <c r="A361" s="221" t="str">
        <f t="shared" si="19"/>
        <v>LU0251144936</v>
      </c>
      <c r="B361" s="221" t="s">
        <v>11993</v>
      </c>
      <c r="C361" s="221">
        <v>0.04</v>
      </c>
      <c r="D361" s="221">
        <v>4.2300000000000004</v>
      </c>
      <c r="E361" s="221">
        <v>-3.07</v>
      </c>
      <c r="F361" s="221">
        <v>0</v>
      </c>
      <c r="G361" s="221">
        <v>0.42</v>
      </c>
      <c r="H361" s="226">
        <v>2.4900000000000002</v>
      </c>
      <c r="I361" s="221">
        <v>3.51</v>
      </c>
      <c r="J361" s="221">
        <v>0.96</v>
      </c>
      <c r="K361" s="221">
        <v>14.99</v>
      </c>
      <c r="L361" s="221">
        <v>-0.01</v>
      </c>
      <c r="M361" s="221">
        <v>3526.6</v>
      </c>
      <c r="N361" s="221">
        <v>-16.73</v>
      </c>
      <c r="O361" s="221">
        <v>0</v>
      </c>
      <c r="P361" s="221">
        <v>1.92</v>
      </c>
      <c r="Q361" s="221" t="s">
        <v>11380</v>
      </c>
      <c r="R361" s="221" t="s">
        <v>634</v>
      </c>
      <c r="S361" s="221">
        <v>98.39</v>
      </c>
      <c r="T361" s="221">
        <v>92.45</v>
      </c>
      <c r="U361" s="221">
        <v>12</v>
      </c>
      <c r="V361" s="221">
        <v>-1.07</v>
      </c>
      <c r="W361" s="221">
        <v>5.34</v>
      </c>
      <c r="X361" s="221">
        <v>30.94</v>
      </c>
      <c r="Y361" s="226">
        <v>-10.199999999999999</v>
      </c>
      <c r="Z361" s="226">
        <v>22.44</v>
      </c>
      <c r="AA361" s="226">
        <v>22.99</v>
      </c>
      <c r="AB361" s="226">
        <v>-1.66</v>
      </c>
      <c r="AC361" s="226">
        <v>-18.09</v>
      </c>
      <c r="AD361" s="226">
        <v>-3.75</v>
      </c>
      <c r="AE361" s="226" t="s">
        <v>11432</v>
      </c>
      <c r="AF361" s="117">
        <v>38852</v>
      </c>
      <c r="AG361" s="226">
        <v>126.44</v>
      </c>
      <c r="AH361" s="226">
        <v>77.05</v>
      </c>
      <c r="AI361" s="226">
        <v>67.67</v>
      </c>
      <c r="AJ361" s="226">
        <v>105.81</v>
      </c>
      <c r="AK361" s="227"/>
      <c r="AM361" s="226"/>
      <c r="AN361" s="221" t="str">
        <f t="shared" si="17"/>
        <v>LU1235294219</v>
      </c>
      <c r="AO361" s="221" t="s">
        <v>11997</v>
      </c>
      <c r="AP361" s="226"/>
      <c r="AQ361" s="226">
        <v>0.44</v>
      </c>
      <c r="AR361" s="227">
        <v>45783</v>
      </c>
      <c r="AS361" s="221" t="s">
        <v>5360</v>
      </c>
      <c r="AX361" s="221" t="str">
        <f t="shared" si="18"/>
        <v>LU1235261630</v>
      </c>
      <c r="AY361" s="221" t="s">
        <v>11749</v>
      </c>
      <c r="AZ361" s="221" t="s">
        <v>1354</v>
      </c>
      <c r="DO361" s="227"/>
      <c r="EG361" s="227"/>
    </row>
    <row r="362" spans="1:150" s="221" customFormat="1">
      <c r="A362" s="221" t="str">
        <f t="shared" si="19"/>
        <v>LU0048597586</v>
      </c>
      <c r="B362" s="221" t="s">
        <v>11994</v>
      </c>
      <c r="C362" s="221">
        <v>0.34</v>
      </c>
      <c r="D362" s="221">
        <v>4.26</v>
      </c>
      <c r="E362" s="221">
        <v>-2.97</v>
      </c>
      <c r="F362" s="221">
        <v>7.0000000000000007E-2</v>
      </c>
      <c r="G362" s="221">
        <v>0.46</v>
      </c>
      <c r="H362" s="226">
        <v>2.5099999999999998</v>
      </c>
      <c r="I362" s="221">
        <v>3.52</v>
      </c>
      <c r="J362" s="221">
        <v>0.96</v>
      </c>
      <c r="K362" s="221">
        <v>15.03</v>
      </c>
      <c r="L362" s="221">
        <v>-0.01</v>
      </c>
      <c r="M362" s="221">
        <v>3526.6</v>
      </c>
      <c r="N362" s="221">
        <v>-16.79</v>
      </c>
      <c r="O362" s="221">
        <v>0</v>
      </c>
      <c r="P362" s="221">
        <v>1.92</v>
      </c>
      <c r="Q362" s="221" t="s">
        <v>11380</v>
      </c>
      <c r="R362" s="221" t="s">
        <v>635</v>
      </c>
      <c r="S362" s="221">
        <v>97.76</v>
      </c>
      <c r="T362" s="221">
        <v>91.59</v>
      </c>
      <c r="U362" s="221">
        <v>12</v>
      </c>
      <c r="V362" s="221">
        <v>-0.97</v>
      </c>
      <c r="W362" s="221">
        <v>5.09</v>
      </c>
      <c r="X362" s="221">
        <v>31.13</v>
      </c>
      <c r="Y362" s="226">
        <v>-10.16</v>
      </c>
      <c r="Z362" s="226">
        <v>22.38</v>
      </c>
      <c r="AA362" s="226">
        <v>22.98</v>
      </c>
      <c r="AB362" s="226">
        <v>-1.66</v>
      </c>
      <c r="AC362" s="226">
        <v>-18.079999999999998</v>
      </c>
      <c r="AD362" s="226">
        <v>-3.8</v>
      </c>
      <c r="AE362" s="226" t="s">
        <v>11432</v>
      </c>
      <c r="AF362" s="117">
        <v>33147</v>
      </c>
      <c r="AG362" s="226">
        <v>123.33</v>
      </c>
      <c r="AH362" s="226">
        <v>76.28</v>
      </c>
      <c r="AI362" s="226">
        <v>66.08</v>
      </c>
      <c r="AJ362" s="226">
        <v>105.12</v>
      </c>
      <c r="AK362" s="227"/>
      <c r="AM362" s="226"/>
      <c r="AN362" s="221" t="str">
        <f t="shared" si="17"/>
        <v>LU0831375760</v>
      </c>
      <c r="AO362" s="221" t="s">
        <v>12321</v>
      </c>
      <c r="AP362" s="226"/>
      <c r="AQ362" s="226">
        <v>61.97</v>
      </c>
      <c r="AR362" s="227">
        <v>45783</v>
      </c>
      <c r="AS362" s="221" t="s">
        <v>5361</v>
      </c>
      <c r="AX362" s="221" t="str">
        <f t="shared" si="18"/>
        <v>LU0286668966</v>
      </c>
      <c r="AY362" s="221" t="s">
        <v>10970</v>
      </c>
      <c r="AZ362" s="221" t="s">
        <v>5356</v>
      </c>
      <c r="BA362" s="221">
        <v>-3.27</v>
      </c>
      <c r="BB362" s="221">
        <v>-5.89</v>
      </c>
      <c r="BC362" s="221">
        <v>-1.73</v>
      </c>
      <c r="DO362" s="227"/>
      <c r="DW362" s="227"/>
      <c r="EG362" s="227"/>
      <c r="ET362" s="227"/>
    </row>
    <row r="363" spans="1:150" s="221" customFormat="1">
      <c r="A363" s="221" t="str">
        <f t="shared" si="19"/>
        <v>LU1235261630</v>
      </c>
      <c r="B363" s="221" t="s">
        <v>11749</v>
      </c>
      <c r="C363" s="221">
        <v>0.13</v>
      </c>
      <c r="D363" s="221">
        <v>4.2300000000000004</v>
      </c>
      <c r="E363" s="221">
        <v>-2.96</v>
      </c>
      <c r="F363" s="221">
        <v>0.17</v>
      </c>
      <c r="G363" s="221">
        <v>0.62</v>
      </c>
      <c r="H363" s="226">
        <v>2.7</v>
      </c>
      <c r="J363" s="221">
        <v>1</v>
      </c>
      <c r="K363" s="221">
        <v>14.99</v>
      </c>
      <c r="L363" s="221">
        <v>-0.01</v>
      </c>
      <c r="M363" s="221">
        <v>3526.6</v>
      </c>
      <c r="N363" s="221">
        <v>-16.63</v>
      </c>
      <c r="P363" s="221">
        <v>1.72</v>
      </c>
      <c r="Q363" s="221" t="s">
        <v>11380</v>
      </c>
      <c r="R363" s="221" t="s">
        <v>1354</v>
      </c>
      <c r="S363" s="221">
        <v>103.08</v>
      </c>
      <c r="T363" s="221">
        <v>105.51</v>
      </c>
      <c r="U363" s="221">
        <v>12</v>
      </c>
      <c r="W363" s="221">
        <v>5.54</v>
      </c>
      <c r="X363" s="221">
        <v>31.26</v>
      </c>
      <c r="Y363" s="226">
        <v>-10.029999999999999</v>
      </c>
      <c r="Z363" s="226">
        <v>22.68</v>
      </c>
      <c r="AA363" s="226">
        <v>23.19</v>
      </c>
      <c r="AB363" s="226">
        <v>-1.42</v>
      </c>
      <c r="AC363" s="226">
        <v>-17.95</v>
      </c>
      <c r="AD363" s="226">
        <v>-3.55</v>
      </c>
      <c r="AE363" s="226" t="s">
        <v>11432</v>
      </c>
      <c r="AF363" s="117">
        <v>42167</v>
      </c>
      <c r="AG363" s="226">
        <v>136.91999999999999</v>
      </c>
      <c r="AH363" s="226">
        <v>85.19</v>
      </c>
      <c r="AI363" s="226">
        <v>77.05</v>
      </c>
      <c r="AJ363" s="226">
        <v>108.72</v>
      </c>
      <c r="AK363" s="227"/>
      <c r="AM363" s="226"/>
      <c r="AN363" s="221" t="str">
        <f t="shared" si="17"/>
        <v>LU0532244745</v>
      </c>
      <c r="AO363" s="221" t="s">
        <v>12322</v>
      </c>
      <c r="AP363" s="226"/>
      <c r="AQ363" s="226">
        <v>5.27</v>
      </c>
      <c r="AR363" s="227">
        <v>45783</v>
      </c>
      <c r="AS363" s="221" t="s">
        <v>5359</v>
      </c>
      <c r="AX363" s="221" t="str">
        <f t="shared" si="18"/>
        <v>LU1046420631</v>
      </c>
      <c r="AY363" s="221" t="s">
        <v>11995</v>
      </c>
      <c r="AZ363" s="221" t="s">
        <v>5357</v>
      </c>
      <c r="DO363" s="227"/>
      <c r="EG363" s="227"/>
    </row>
    <row r="364" spans="1:150" s="221" customFormat="1">
      <c r="A364" s="221" t="str">
        <f t="shared" si="19"/>
        <v>LU0286668966</v>
      </c>
      <c r="B364" s="221" t="s">
        <v>10970</v>
      </c>
      <c r="C364" s="221">
        <v>-3.51</v>
      </c>
      <c r="D364" s="221">
        <v>-3.77</v>
      </c>
      <c r="E364" s="221">
        <v>-1.58</v>
      </c>
      <c r="F364" s="221">
        <v>3.01</v>
      </c>
      <c r="G364" s="221">
        <v>-2.31</v>
      </c>
      <c r="H364" s="226">
        <v>-4.37</v>
      </c>
      <c r="I364" s="221">
        <v>-0.27</v>
      </c>
      <c r="J364" s="221">
        <v>2.74</v>
      </c>
      <c r="K364" s="221">
        <v>17.920000000000002</v>
      </c>
      <c r="L364" s="221">
        <v>-0.01</v>
      </c>
      <c r="M364" s="221">
        <v>1860.1</v>
      </c>
      <c r="N364" s="221">
        <v>-32.770000000000003</v>
      </c>
      <c r="P364" s="221">
        <v>1.4</v>
      </c>
      <c r="Q364" s="221" t="s">
        <v>11348</v>
      </c>
      <c r="R364" s="221" t="s">
        <v>5356</v>
      </c>
      <c r="S364" s="221">
        <v>219.8</v>
      </c>
      <c r="T364" s="221">
        <v>298.95</v>
      </c>
      <c r="U364" s="221">
        <v>12</v>
      </c>
      <c r="V364" s="221">
        <v>8.64</v>
      </c>
      <c r="W364" s="221">
        <v>15.5</v>
      </c>
      <c r="X364" s="221">
        <v>-1.1200000000000001</v>
      </c>
      <c r="Y364" s="226">
        <v>-2.91</v>
      </c>
      <c r="Z364" s="226">
        <v>10.75</v>
      </c>
      <c r="AA364" s="226">
        <v>5.21</v>
      </c>
      <c r="AB364" s="226">
        <v>-12.65</v>
      </c>
      <c r="AC364" s="226">
        <v>-24.48</v>
      </c>
      <c r="AD364" s="226">
        <v>-2.77</v>
      </c>
      <c r="AE364" s="226" t="s">
        <v>11422</v>
      </c>
      <c r="AF364" s="117">
        <v>39174</v>
      </c>
      <c r="AG364" s="226">
        <v>143.74</v>
      </c>
      <c r="AH364" s="226">
        <v>298.66000000000003</v>
      </c>
      <c r="AI364" s="226">
        <v>120.04</v>
      </c>
      <c r="AJ364" s="226">
        <v>176.33</v>
      </c>
      <c r="AK364" s="227"/>
      <c r="AM364" s="226"/>
      <c r="AN364" s="221" t="str">
        <f t="shared" si="17"/>
        <v>LU0286669428</v>
      </c>
      <c r="AO364" s="221" t="s">
        <v>12323</v>
      </c>
      <c r="AP364" s="226"/>
      <c r="AQ364" s="226">
        <v>4.63</v>
      </c>
      <c r="AR364" s="227">
        <v>45783</v>
      </c>
      <c r="AS364" s="221" t="s">
        <v>3447</v>
      </c>
      <c r="AX364" s="221" t="str">
        <f t="shared" si="18"/>
        <v>LU0286669774</v>
      </c>
      <c r="AY364" s="221" t="s">
        <v>11996</v>
      </c>
      <c r="AZ364" s="221" t="s">
        <v>617</v>
      </c>
      <c r="BA364" s="221">
        <v>-3.66</v>
      </c>
      <c r="BB364" s="221">
        <v>-5.57</v>
      </c>
      <c r="DO364" s="227"/>
      <c r="EG364" s="227"/>
    </row>
    <row r="365" spans="1:150" s="221" customFormat="1">
      <c r="A365" s="221" t="str">
        <f t="shared" si="19"/>
        <v>LU1046420631</v>
      </c>
      <c r="B365" s="221" t="s">
        <v>11995</v>
      </c>
      <c r="C365" s="221">
        <v>1.41</v>
      </c>
      <c r="D365" s="221">
        <v>3.15</v>
      </c>
      <c r="E365" s="221">
        <v>-2.59</v>
      </c>
      <c r="F365" s="221">
        <v>0.02</v>
      </c>
      <c r="G365" s="221">
        <v>-6.28</v>
      </c>
      <c r="H365" s="226">
        <v>-5.01</v>
      </c>
      <c r="I365" s="221">
        <v>-2.64</v>
      </c>
      <c r="J365" s="221">
        <v>1.45</v>
      </c>
      <c r="K365" s="221">
        <v>23.16</v>
      </c>
      <c r="L365" s="221">
        <v>-0.02</v>
      </c>
      <c r="M365" s="221">
        <v>1860.1</v>
      </c>
      <c r="N365" s="221">
        <v>-39.799999999999997</v>
      </c>
      <c r="O365" s="221">
        <v>6.14</v>
      </c>
      <c r="P365" s="221">
        <v>1.4</v>
      </c>
      <c r="R365" s="221" t="s">
        <v>5357</v>
      </c>
      <c r="S365" s="221">
        <v>133.57</v>
      </c>
      <c r="T365" s="221">
        <v>115.95</v>
      </c>
      <c r="U365" s="221">
        <v>12</v>
      </c>
      <c r="V365" s="221">
        <v>-1.1399999999999999</v>
      </c>
      <c r="W365" s="221">
        <v>16.18</v>
      </c>
      <c r="X365" s="221">
        <v>7.38</v>
      </c>
      <c r="Y365" s="226">
        <v>-12.78</v>
      </c>
      <c r="Z365" s="226">
        <v>9.31</v>
      </c>
      <c r="AA365" s="226">
        <v>14.57</v>
      </c>
      <c r="AB365" s="226">
        <v>-17.88</v>
      </c>
      <c r="AC365" s="226">
        <v>-30.11</v>
      </c>
      <c r="AD365" s="226">
        <v>-3.67</v>
      </c>
      <c r="AE365" s="226" t="s">
        <v>11422</v>
      </c>
      <c r="AF365" s="117">
        <v>41738</v>
      </c>
      <c r="AG365" s="226">
        <v>1.95</v>
      </c>
      <c r="AH365" s="226">
        <v>142.65</v>
      </c>
      <c r="AI365" s="226">
        <v>-31.72</v>
      </c>
      <c r="AJ365" s="226">
        <v>118</v>
      </c>
      <c r="AK365" s="227"/>
      <c r="AM365" s="226"/>
      <c r="AN365" s="221" t="str">
        <f t="shared" si="17"/>
        <v>LU0054237671</v>
      </c>
      <c r="AO365" s="221" t="s">
        <v>12001</v>
      </c>
      <c r="AP365" s="226"/>
      <c r="AQ365" s="226">
        <v>67.61</v>
      </c>
      <c r="AR365" s="227">
        <v>45765</v>
      </c>
      <c r="AS365" s="221" t="s">
        <v>3445</v>
      </c>
      <c r="AX365" s="221" t="str">
        <f t="shared" si="18"/>
        <v>LU1235294219</v>
      </c>
      <c r="AY365" s="221" t="s">
        <v>11997</v>
      </c>
      <c r="AZ365" s="221" t="s">
        <v>5360</v>
      </c>
      <c r="DO365" s="227"/>
      <c r="EG365" s="227"/>
    </row>
    <row r="366" spans="1:150" s="221" customFormat="1">
      <c r="A366" s="221" t="str">
        <f t="shared" si="19"/>
        <v>LU0286669774</v>
      </c>
      <c r="B366" s="221" t="s">
        <v>11996</v>
      </c>
      <c r="C366" s="221">
        <v>2.0099999999999998</v>
      </c>
      <c r="D366" s="221">
        <v>0.42</v>
      </c>
      <c r="E366" s="221">
        <v>1.59</v>
      </c>
      <c r="F366" s="221">
        <v>6.21</v>
      </c>
      <c r="G366" s="221">
        <v>-1.22</v>
      </c>
      <c r="H366" s="226">
        <v>-3.28</v>
      </c>
      <c r="I366" s="221">
        <v>-0.55000000000000004</v>
      </c>
      <c r="J366" s="221">
        <v>1.31</v>
      </c>
      <c r="K366" s="221">
        <v>20.04</v>
      </c>
      <c r="L366" s="221">
        <v>-0.01</v>
      </c>
      <c r="M366" s="221">
        <v>1860.1</v>
      </c>
      <c r="N366" s="221">
        <v>-34.46</v>
      </c>
      <c r="O366" s="221">
        <v>4.97</v>
      </c>
      <c r="P366" s="221">
        <v>1.4</v>
      </c>
      <c r="R366" s="221" t="s">
        <v>617</v>
      </c>
      <c r="S366" s="221">
        <v>114.78</v>
      </c>
      <c r="T366" s="221">
        <v>114.64</v>
      </c>
      <c r="U366" s="221">
        <v>12</v>
      </c>
      <c r="V366" s="221">
        <v>2.38</v>
      </c>
      <c r="W366" s="221">
        <v>13.67</v>
      </c>
      <c r="X366" s="221">
        <v>6.39</v>
      </c>
      <c r="Y366" s="226">
        <v>-5.45</v>
      </c>
      <c r="Z366" s="226">
        <v>11.23</v>
      </c>
      <c r="AA366" s="226">
        <v>6.43</v>
      </c>
      <c r="AB366" s="226">
        <v>-14.27</v>
      </c>
      <c r="AC366" s="226">
        <v>-24.17</v>
      </c>
      <c r="AD366" s="226">
        <v>-2.5299999999999998</v>
      </c>
      <c r="AE366" s="226" t="s">
        <v>11422</v>
      </c>
      <c r="AF366" s="117">
        <v>40206</v>
      </c>
      <c r="AG366" s="226">
        <v>52.83</v>
      </c>
      <c r="AH366" s="226">
        <v>125.17</v>
      </c>
      <c r="AI366" s="226">
        <v>-6.4</v>
      </c>
      <c r="AJ366" s="226">
        <v>107.75</v>
      </c>
      <c r="AK366" s="227"/>
      <c r="AM366" s="226"/>
      <c r="AN366" s="221" t="str">
        <f t="shared" si="17"/>
        <v>LU0048574536</v>
      </c>
      <c r="AO366" s="221" t="s">
        <v>12324</v>
      </c>
      <c r="AP366" s="226"/>
      <c r="AQ366" s="226">
        <v>93.47</v>
      </c>
      <c r="AR366" s="227">
        <v>45783</v>
      </c>
      <c r="AS366" s="221" t="s">
        <v>618</v>
      </c>
      <c r="AX366" s="221" t="str">
        <f t="shared" si="18"/>
        <v>LU0831375760</v>
      </c>
      <c r="AY366" s="221" t="s">
        <v>11998</v>
      </c>
      <c r="AZ366" s="221" t="s">
        <v>5361</v>
      </c>
      <c r="BA366" s="221">
        <v>-3.25</v>
      </c>
      <c r="DW366" s="227"/>
      <c r="EG366" s="227"/>
      <c r="ET366" s="227"/>
    </row>
    <row r="367" spans="1:150" s="221" customFormat="1">
      <c r="A367" s="221" t="str">
        <f t="shared" si="19"/>
        <v>LU1235294219</v>
      </c>
      <c r="B367" s="221" t="s">
        <v>11997</v>
      </c>
      <c r="C367" s="221">
        <v>2.15</v>
      </c>
      <c r="D367" s="221">
        <v>0.45</v>
      </c>
      <c r="E367" s="221">
        <v>1.68</v>
      </c>
      <c r="F367" s="221">
        <v>5.89</v>
      </c>
      <c r="G367" s="221">
        <v>-1.28</v>
      </c>
      <c r="H367" s="226">
        <v>-3.31</v>
      </c>
      <c r="J367" s="221">
        <v>1.31</v>
      </c>
      <c r="K367" s="221">
        <v>19.989999999999998</v>
      </c>
      <c r="L367" s="221">
        <v>-0.01</v>
      </c>
      <c r="M367" s="221">
        <v>1860.1</v>
      </c>
      <c r="N367" s="221">
        <v>-34.39</v>
      </c>
      <c r="O367" s="221">
        <v>7.01</v>
      </c>
      <c r="P367" s="221">
        <v>1.4</v>
      </c>
      <c r="R367" s="221" t="s">
        <v>5360</v>
      </c>
      <c r="S367" s="221">
        <v>114.16</v>
      </c>
      <c r="T367" s="221">
        <v>112.83</v>
      </c>
      <c r="U367" s="221">
        <v>12</v>
      </c>
      <c r="W367" s="221">
        <v>13.5</v>
      </c>
      <c r="X367" s="221">
        <v>6.54</v>
      </c>
      <c r="Y367" s="226">
        <v>-5.38</v>
      </c>
      <c r="Z367" s="226">
        <v>11.27</v>
      </c>
      <c r="AA367" s="226">
        <v>6.52</v>
      </c>
      <c r="AB367" s="226">
        <v>-14.33</v>
      </c>
      <c r="AC367" s="226">
        <v>-24.14</v>
      </c>
      <c r="AD367" s="226">
        <v>-2.67</v>
      </c>
      <c r="AE367" s="226" t="s">
        <v>11422</v>
      </c>
      <c r="AF367" s="117">
        <v>42158</v>
      </c>
      <c r="AG367" s="226">
        <v>51.52</v>
      </c>
      <c r="AH367" s="226">
        <v>123.27</v>
      </c>
      <c r="AI367" s="226">
        <v>-7.13</v>
      </c>
      <c r="AJ367" s="226">
        <v>107.36</v>
      </c>
      <c r="AK367" s="227"/>
      <c r="AM367" s="226"/>
      <c r="AN367" s="221" t="str">
        <f t="shared" si="17"/>
        <v>LU0318931192</v>
      </c>
      <c r="AO367" s="221" t="s">
        <v>6640</v>
      </c>
      <c r="AP367" s="226"/>
      <c r="AQ367" s="226">
        <v>19.25</v>
      </c>
      <c r="AR367" s="227">
        <v>45783</v>
      </c>
      <c r="AS367" s="221" t="s">
        <v>5363</v>
      </c>
      <c r="AX367" s="221" t="str">
        <f t="shared" si="18"/>
        <v>LU0532244745</v>
      </c>
      <c r="AY367" s="221" t="s">
        <v>11999</v>
      </c>
      <c r="AZ367" s="221" t="s">
        <v>5359</v>
      </c>
      <c r="BA367" s="221">
        <v>-3.36</v>
      </c>
      <c r="BB367" s="221">
        <v>-5.8</v>
      </c>
      <c r="DW367" s="227"/>
      <c r="EG367" s="227"/>
      <c r="ET367" s="227"/>
    </row>
    <row r="368" spans="1:150" s="221" customFormat="1">
      <c r="A368" s="221" t="str">
        <f t="shared" si="19"/>
        <v>LU0831375760</v>
      </c>
      <c r="B368" s="221" t="s">
        <v>11998</v>
      </c>
      <c r="C368" s="221">
        <v>-5.67</v>
      </c>
      <c r="D368" s="221">
        <v>-4.25</v>
      </c>
      <c r="E368" s="221">
        <v>-5.86</v>
      </c>
      <c r="F368" s="221">
        <v>-1.78</v>
      </c>
      <c r="G368" s="221">
        <v>-7.49</v>
      </c>
      <c r="H368" s="226">
        <v>-5.47</v>
      </c>
      <c r="I368" s="221">
        <v>-1.17</v>
      </c>
      <c r="J368" s="221">
        <v>1.38</v>
      </c>
      <c r="K368" s="221">
        <v>20.87</v>
      </c>
      <c r="L368" s="221">
        <v>-0.02</v>
      </c>
      <c r="M368" s="221">
        <v>1860.1</v>
      </c>
      <c r="N368" s="221">
        <v>-39.25</v>
      </c>
      <c r="O368" s="221">
        <v>5.44</v>
      </c>
      <c r="P368" s="221">
        <v>1.4</v>
      </c>
      <c r="R368" s="221" t="s">
        <v>5361</v>
      </c>
      <c r="S368" s="221">
        <v>130.18</v>
      </c>
      <c r="T368" s="221">
        <v>101.35</v>
      </c>
      <c r="U368" s="221">
        <v>12</v>
      </c>
      <c r="V368" s="221">
        <v>7.46</v>
      </c>
      <c r="W368" s="221">
        <v>11.12</v>
      </c>
      <c r="X368" s="221">
        <v>9.83</v>
      </c>
      <c r="Y368" s="226">
        <v>-6.72</v>
      </c>
      <c r="Z368" s="226">
        <v>9.0399999999999991</v>
      </c>
      <c r="AA368" s="226">
        <v>13.75</v>
      </c>
      <c r="AB368" s="226">
        <v>-7.94</v>
      </c>
      <c r="AC368" s="226">
        <v>-30.51</v>
      </c>
      <c r="AD368" s="226">
        <v>-7.35</v>
      </c>
      <c r="AE368" s="226" t="s">
        <v>11422</v>
      </c>
      <c r="AF368" s="117">
        <v>41198</v>
      </c>
      <c r="AG368" s="226">
        <v>37.46</v>
      </c>
      <c r="AH368" s="226">
        <v>113.74</v>
      </c>
      <c r="AI368" s="226">
        <v>68.459999999999994</v>
      </c>
      <c r="AJ368" s="226">
        <v>111.15</v>
      </c>
      <c r="AK368" s="227"/>
      <c r="AM368" s="226"/>
      <c r="AN368" s="221" t="str">
        <f t="shared" si="17"/>
        <v>LU0737861699</v>
      </c>
      <c r="AO368" s="221" t="s">
        <v>6641</v>
      </c>
      <c r="AP368" s="226"/>
      <c r="AQ368" s="226">
        <v>18.53</v>
      </c>
      <c r="AR368" s="227">
        <v>45783</v>
      </c>
      <c r="AS368" s="221" t="s">
        <v>5365</v>
      </c>
      <c r="AX368" s="221" t="str">
        <f t="shared" si="18"/>
        <v>LU0286669428</v>
      </c>
      <c r="AY368" s="221" t="s">
        <v>12000</v>
      </c>
      <c r="AZ368" s="221" t="s">
        <v>3447</v>
      </c>
      <c r="BA368" s="221">
        <v>-3.36</v>
      </c>
      <c r="BB368" s="221">
        <v>-5.78</v>
      </c>
      <c r="BC368" s="221">
        <v>-2.1</v>
      </c>
      <c r="DO368" s="227"/>
      <c r="DW368" s="227"/>
      <c r="EG368" s="227"/>
      <c r="ET368" s="227"/>
    </row>
    <row r="369" spans="1:150" s="221" customFormat="1">
      <c r="A369" s="221" t="str">
        <f t="shared" si="19"/>
        <v>LU0532244745</v>
      </c>
      <c r="B369" s="221" t="s">
        <v>11999</v>
      </c>
      <c r="C369" s="221">
        <v>-3.02</v>
      </c>
      <c r="D369" s="221">
        <v>-3.53</v>
      </c>
      <c r="E369" s="221">
        <v>-1.03</v>
      </c>
      <c r="F369" s="221">
        <v>2.98</v>
      </c>
      <c r="G369" s="221">
        <v>-2.29</v>
      </c>
      <c r="H369" s="226">
        <v>-4.3899999999999997</v>
      </c>
      <c r="I369" s="221">
        <v>-0.26</v>
      </c>
      <c r="J369" s="221">
        <v>1.23</v>
      </c>
      <c r="K369" s="221">
        <v>17.97</v>
      </c>
      <c r="L369" s="221">
        <v>-0.01</v>
      </c>
      <c r="M369" s="221">
        <v>1860.1</v>
      </c>
      <c r="N369" s="221">
        <v>-32.729999999999997</v>
      </c>
      <c r="O369" s="221">
        <v>5.03</v>
      </c>
      <c r="P369" s="221">
        <v>1.4</v>
      </c>
      <c r="Q369" s="221" t="s">
        <v>11348</v>
      </c>
      <c r="R369" s="221" t="s">
        <v>5359</v>
      </c>
      <c r="S369" s="221">
        <v>114.53</v>
      </c>
      <c r="T369" s="221">
        <v>109.91</v>
      </c>
      <c r="U369" s="221">
        <v>12</v>
      </c>
      <c r="V369" s="221">
        <v>8.69</v>
      </c>
      <c r="W369" s="221">
        <v>15.58</v>
      </c>
      <c r="X369" s="221">
        <v>-1.1200000000000001</v>
      </c>
      <c r="Y369" s="226">
        <v>-2.71</v>
      </c>
      <c r="Z369" s="226">
        <v>10.43</v>
      </c>
      <c r="AA369" s="226">
        <v>5.19</v>
      </c>
      <c r="AB369" s="226">
        <v>-12.53</v>
      </c>
      <c r="AC369" s="226">
        <v>-24.39</v>
      </c>
      <c r="AD369" s="226">
        <v>-2.81</v>
      </c>
      <c r="AE369" s="226" t="s">
        <v>11422</v>
      </c>
      <c r="AF369" s="117">
        <v>40408</v>
      </c>
      <c r="AG369" s="226">
        <v>80.040000000000006</v>
      </c>
      <c r="AH369" s="226">
        <v>114.45</v>
      </c>
      <c r="AI369" s="226">
        <v>99.66</v>
      </c>
      <c r="AJ369" s="226">
        <v>106.92</v>
      </c>
      <c r="AK369" s="227"/>
      <c r="AM369" s="226"/>
      <c r="AN369" s="221" t="str">
        <f t="shared" si="17"/>
        <v>LU1224709979</v>
      </c>
      <c r="AO369" s="221" t="s">
        <v>6642</v>
      </c>
      <c r="AP369" s="226"/>
      <c r="AQ369" s="226">
        <v>11.77</v>
      </c>
      <c r="AR369" s="227">
        <v>45783</v>
      </c>
      <c r="AS369" s="221" t="s">
        <v>6341</v>
      </c>
      <c r="AX369" s="221" t="str">
        <f t="shared" si="18"/>
        <v>LU0054237671</v>
      </c>
      <c r="AY369" s="221" t="s">
        <v>12001</v>
      </c>
      <c r="AZ369" s="221" t="s">
        <v>3445</v>
      </c>
      <c r="BA369" s="221">
        <v>-5.93</v>
      </c>
      <c r="BB369" s="221">
        <v>-8.1199999999999992</v>
      </c>
      <c r="BC369" s="221">
        <v>-8.32</v>
      </c>
      <c r="DO369" s="227"/>
      <c r="EG369" s="227"/>
    </row>
    <row r="370" spans="1:150" s="221" customFormat="1">
      <c r="A370" s="221" t="str">
        <f t="shared" si="19"/>
        <v>LU0286669428</v>
      </c>
      <c r="B370" s="221" t="s">
        <v>12000</v>
      </c>
      <c r="C370" s="221">
        <v>-2.98</v>
      </c>
      <c r="D370" s="221">
        <v>-3.52</v>
      </c>
      <c r="E370" s="221">
        <v>-1.02</v>
      </c>
      <c r="F370" s="221">
        <v>3.04</v>
      </c>
      <c r="G370" s="221">
        <v>-2.27</v>
      </c>
      <c r="H370" s="226">
        <v>-4.38</v>
      </c>
      <c r="I370" s="221">
        <v>-0.26</v>
      </c>
      <c r="J370" s="221">
        <v>1.23</v>
      </c>
      <c r="K370" s="221">
        <v>17.98</v>
      </c>
      <c r="L370" s="221">
        <v>-0.01</v>
      </c>
      <c r="M370" s="221">
        <v>1860.1</v>
      </c>
      <c r="N370" s="221">
        <v>-32.729999999999997</v>
      </c>
      <c r="O370" s="221">
        <v>5.0199999999999996</v>
      </c>
      <c r="P370" s="221">
        <v>1.4</v>
      </c>
      <c r="Q370" s="221" t="s">
        <v>11348</v>
      </c>
      <c r="R370" s="221" t="s">
        <v>3447</v>
      </c>
      <c r="S370" s="221">
        <v>114.62</v>
      </c>
      <c r="T370" s="221">
        <v>110.1</v>
      </c>
      <c r="U370" s="221">
        <v>12</v>
      </c>
      <c r="V370" s="221">
        <v>8.66</v>
      </c>
      <c r="W370" s="221">
        <v>15.6</v>
      </c>
      <c r="X370" s="221">
        <v>-1.06</v>
      </c>
      <c r="Y370" s="226">
        <v>-2.78</v>
      </c>
      <c r="Z370" s="226">
        <v>10.48</v>
      </c>
      <c r="AA370" s="226">
        <v>5.16</v>
      </c>
      <c r="AB370" s="226">
        <v>-12.54</v>
      </c>
      <c r="AC370" s="226">
        <v>-24.35</v>
      </c>
      <c r="AD370" s="226">
        <v>-2.87</v>
      </c>
      <c r="AE370" s="226" t="s">
        <v>11422</v>
      </c>
      <c r="AF370" s="117">
        <v>39174</v>
      </c>
      <c r="AG370" s="226">
        <v>79.97</v>
      </c>
      <c r="AH370" s="226">
        <v>114.6</v>
      </c>
      <c r="AI370" s="226">
        <v>99.44</v>
      </c>
      <c r="AJ370" s="226">
        <v>106.97</v>
      </c>
      <c r="AK370" s="227"/>
      <c r="AM370" s="226"/>
      <c r="AN370" s="221" t="str">
        <f t="shared" si="17"/>
        <v>LU0200822756</v>
      </c>
      <c r="AO370" s="221" t="s">
        <v>12325</v>
      </c>
      <c r="AP370" s="226"/>
      <c r="AQ370" s="226">
        <v>6.26</v>
      </c>
      <c r="AR370" s="227">
        <v>45783</v>
      </c>
      <c r="AS370" s="221" t="s">
        <v>5367</v>
      </c>
      <c r="AX370" s="221" t="str">
        <f t="shared" si="18"/>
        <v>LU0048574536</v>
      </c>
      <c r="AY370" s="221" t="s">
        <v>12002</v>
      </c>
      <c r="AZ370" s="221" t="s">
        <v>618</v>
      </c>
      <c r="BA370" s="221">
        <v>-6.58</v>
      </c>
      <c r="BB370" s="221">
        <v>-3.82</v>
      </c>
      <c r="BC370" s="221">
        <v>-10.66</v>
      </c>
      <c r="DW370" s="227"/>
      <c r="EG370" s="227"/>
      <c r="ET370" s="227"/>
    </row>
    <row r="371" spans="1:150" s="221" customFormat="1">
      <c r="A371" s="221" t="str">
        <f t="shared" si="19"/>
        <v>LU0054237671</v>
      </c>
      <c r="B371" s="221" t="s">
        <v>12001</v>
      </c>
      <c r="C371" s="221">
        <v>-5.62</v>
      </c>
      <c r="D371" s="221">
        <v>-7.35</v>
      </c>
      <c r="E371" s="221">
        <v>-7.66</v>
      </c>
      <c r="F371" s="221">
        <v>-3.77</v>
      </c>
      <c r="G371" s="221">
        <v>-0.73</v>
      </c>
      <c r="H371" s="226">
        <v>0.72</v>
      </c>
      <c r="I371" s="221">
        <v>2.29</v>
      </c>
      <c r="J371" s="221">
        <v>1.24</v>
      </c>
      <c r="K371" s="221">
        <v>16.59</v>
      </c>
      <c r="L371" s="221">
        <v>-0.01</v>
      </c>
      <c r="M371" s="221">
        <v>2343.8000000000002</v>
      </c>
      <c r="N371" s="221">
        <v>-21.83</v>
      </c>
      <c r="O371" s="221">
        <v>0.03</v>
      </c>
      <c r="P371" s="221">
        <v>1.93</v>
      </c>
      <c r="Q371" s="221" t="s">
        <v>11357</v>
      </c>
      <c r="R371" s="221" t="s">
        <v>3445</v>
      </c>
      <c r="S371" s="221">
        <v>121.99</v>
      </c>
      <c r="T371" s="221">
        <v>129.52000000000001</v>
      </c>
      <c r="U371" s="221">
        <v>1</v>
      </c>
      <c r="V371" s="221">
        <v>1.88</v>
      </c>
      <c r="W371" s="221">
        <v>9.19</v>
      </c>
      <c r="X371" s="221">
        <v>30.69</v>
      </c>
      <c r="Y371" s="226">
        <v>-12.92</v>
      </c>
      <c r="Z371" s="226">
        <v>19.149999999999999</v>
      </c>
      <c r="AA371" s="226">
        <v>18.86</v>
      </c>
      <c r="AB371" s="226">
        <v>-4.22</v>
      </c>
      <c r="AC371" s="226">
        <v>-23.12</v>
      </c>
      <c r="AD371" s="226">
        <v>0.05</v>
      </c>
      <c r="AE371" s="226" t="s">
        <v>11432</v>
      </c>
      <c r="AF371" s="117">
        <v>34610</v>
      </c>
      <c r="AG371" s="226">
        <v>116.62</v>
      </c>
      <c r="AH371" s="226">
        <v>119.34</v>
      </c>
      <c r="AI371" s="226">
        <v>159.49</v>
      </c>
      <c r="AJ371" s="226">
        <v>122.51</v>
      </c>
      <c r="AK371" s="227"/>
      <c r="AM371" s="226"/>
      <c r="AN371" s="221" t="str">
        <f t="shared" si="17"/>
        <v>LU0287142896</v>
      </c>
      <c r="AO371" s="221" t="s">
        <v>12004</v>
      </c>
      <c r="AP371" s="226"/>
      <c r="AQ371" s="226">
        <v>1.85</v>
      </c>
      <c r="AR371" s="227">
        <v>45783</v>
      </c>
      <c r="AS371" s="221" t="s">
        <v>619</v>
      </c>
      <c r="AX371" s="221" t="str">
        <f t="shared" si="18"/>
        <v>LU0318931192</v>
      </c>
      <c r="AY371" s="221" t="s">
        <v>10971</v>
      </c>
      <c r="AZ371" s="221" t="s">
        <v>5363</v>
      </c>
      <c r="BA371" s="221">
        <v>-7.88</v>
      </c>
      <c r="BB371" s="221">
        <v>-7.3</v>
      </c>
      <c r="BC371" s="221">
        <v>-15.13</v>
      </c>
      <c r="DO371" s="227"/>
      <c r="DW371" s="227"/>
      <c r="EG371" s="227"/>
      <c r="ET371" s="227"/>
    </row>
    <row r="372" spans="1:150" s="221" customFormat="1">
      <c r="A372" s="221" t="str">
        <f t="shared" si="19"/>
        <v>LU0048574536</v>
      </c>
      <c r="B372" s="221" t="s">
        <v>12002</v>
      </c>
      <c r="C372" s="221">
        <v>-1.41</v>
      </c>
      <c r="D372" s="221">
        <v>14.38</v>
      </c>
      <c r="E372" s="221">
        <v>-5.55</v>
      </c>
      <c r="F372" s="221">
        <v>0.6</v>
      </c>
      <c r="G372" s="221">
        <v>1.23</v>
      </c>
      <c r="H372" s="226">
        <v>9.15</v>
      </c>
      <c r="I372" s="221">
        <v>4.6100000000000003</v>
      </c>
      <c r="J372" s="221">
        <v>0.89</v>
      </c>
      <c r="K372" s="221">
        <v>18.68</v>
      </c>
      <c r="L372" s="221">
        <v>-0.01</v>
      </c>
      <c r="M372" s="221">
        <v>430.4</v>
      </c>
      <c r="N372" s="221">
        <v>-16.850000000000001</v>
      </c>
      <c r="O372" s="221">
        <v>1.3</v>
      </c>
      <c r="P372" s="221">
        <v>1.92</v>
      </c>
      <c r="Q372" s="221" t="s">
        <v>11348</v>
      </c>
      <c r="R372" s="221" t="s">
        <v>618</v>
      </c>
      <c r="S372" s="221">
        <v>95.71</v>
      </c>
      <c r="T372" s="221">
        <v>73.44</v>
      </c>
      <c r="U372" s="221">
        <v>12</v>
      </c>
      <c r="V372" s="221">
        <v>-1.07</v>
      </c>
      <c r="W372" s="221">
        <v>6.51</v>
      </c>
      <c r="X372" s="221">
        <v>9.93</v>
      </c>
      <c r="Y372" s="226">
        <v>-12.07</v>
      </c>
      <c r="Z372" s="226">
        <v>23.71</v>
      </c>
      <c r="AA372" s="226">
        <v>13.04</v>
      </c>
      <c r="AB372" s="226">
        <v>17.809999999999999</v>
      </c>
      <c r="AC372" s="226">
        <v>-13.67</v>
      </c>
      <c r="AD372" s="226">
        <v>7.61</v>
      </c>
      <c r="AE372" s="226" t="s">
        <v>11423</v>
      </c>
      <c r="AF372" s="117">
        <v>33578</v>
      </c>
      <c r="AG372" s="226">
        <v>75.95</v>
      </c>
      <c r="AH372" s="226">
        <v>85.95</v>
      </c>
      <c r="AI372" s="226">
        <v>86.59</v>
      </c>
      <c r="AJ372" s="226">
        <v>94.8</v>
      </c>
      <c r="AK372" s="227"/>
      <c r="AM372" s="226"/>
      <c r="AN372" s="221" t="str">
        <f t="shared" si="17"/>
        <v>LU0173614495</v>
      </c>
      <c r="AO372" s="221" t="s">
        <v>12326</v>
      </c>
      <c r="AP372" s="226"/>
      <c r="AQ372" s="226">
        <v>66.61</v>
      </c>
      <c r="AR372" s="227">
        <v>45783</v>
      </c>
      <c r="AS372" s="221" t="s">
        <v>620</v>
      </c>
      <c r="AX372" s="221" t="str">
        <f t="shared" si="18"/>
        <v>LU0737861699</v>
      </c>
      <c r="AY372" s="221" t="s">
        <v>10972</v>
      </c>
      <c r="AZ372" s="221" t="s">
        <v>5365</v>
      </c>
      <c r="BA372" s="221">
        <v>-7.98</v>
      </c>
      <c r="DO372" s="227"/>
      <c r="DW372" s="227"/>
      <c r="EG372" s="227"/>
      <c r="ET372" s="227"/>
    </row>
    <row r="373" spans="1:150" s="221" customFormat="1">
      <c r="A373" s="221" t="str">
        <f t="shared" si="19"/>
        <v>LU0318931192</v>
      </c>
      <c r="B373" s="221" t="s">
        <v>10971</v>
      </c>
      <c r="C373" s="221">
        <v>3.53</v>
      </c>
      <c r="D373" s="221">
        <v>1.62</v>
      </c>
      <c r="E373" s="221">
        <v>1.26</v>
      </c>
      <c r="F373" s="221">
        <v>3.39</v>
      </c>
      <c r="G373" s="221">
        <v>2.83</v>
      </c>
      <c r="H373" s="226">
        <v>1.47</v>
      </c>
      <c r="I373" s="221">
        <v>1.56</v>
      </c>
      <c r="J373" s="221">
        <v>1.03</v>
      </c>
      <c r="K373" s="221">
        <v>26.12</v>
      </c>
      <c r="L373" s="221">
        <v>-0.01</v>
      </c>
      <c r="M373" s="221">
        <v>2971.6</v>
      </c>
      <c r="N373" s="221">
        <v>-27.31</v>
      </c>
      <c r="P373" s="221">
        <v>1.91</v>
      </c>
      <c r="Q373" s="221" t="s">
        <v>11348</v>
      </c>
      <c r="R373" s="221" t="s">
        <v>5363</v>
      </c>
      <c r="S373" s="221">
        <v>92.09</v>
      </c>
      <c r="T373" s="221">
        <v>119.81</v>
      </c>
      <c r="U373" s="221">
        <v>12</v>
      </c>
      <c r="V373" s="221">
        <v>5.97</v>
      </c>
      <c r="W373" s="221">
        <v>5.01</v>
      </c>
      <c r="X373" s="221">
        <v>30.58</v>
      </c>
      <c r="Y373" s="226">
        <v>-10.58</v>
      </c>
      <c r="Z373" s="226">
        <v>13.21</v>
      </c>
      <c r="AA373" s="226">
        <v>-3.47</v>
      </c>
      <c r="AB373" s="226">
        <v>-2.4</v>
      </c>
      <c r="AC373" s="226">
        <v>-3.49</v>
      </c>
      <c r="AD373" s="226">
        <v>-7.88</v>
      </c>
      <c r="AE373" s="226" t="s">
        <v>11424</v>
      </c>
      <c r="AF373" s="117">
        <v>39349</v>
      </c>
      <c r="AG373" s="226">
        <v>104.56</v>
      </c>
      <c r="AH373" s="226">
        <v>64.92</v>
      </c>
      <c r="AI373" s="226">
        <v>100.35</v>
      </c>
      <c r="AJ373" s="226">
        <v>80.040000000000006</v>
      </c>
      <c r="AK373" s="227"/>
      <c r="AM373" s="226"/>
      <c r="AN373" s="221" t="str">
        <f t="shared" si="17"/>
        <v>LU1235261390</v>
      </c>
      <c r="AO373" s="221" t="s">
        <v>6559</v>
      </c>
      <c r="AP373" s="226"/>
      <c r="AQ373" s="226">
        <v>2.16</v>
      </c>
      <c r="AR373" s="227">
        <v>45783</v>
      </c>
      <c r="AS373" s="221" t="s">
        <v>1363</v>
      </c>
      <c r="AX373" s="221" t="str">
        <f t="shared" si="18"/>
        <v>LU1224709979</v>
      </c>
      <c r="AY373" s="221" t="s">
        <v>10973</v>
      </c>
      <c r="AZ373" s="221" t="s">
        <v>6341</v>
      </c>
      <c r="DO373" s="227"/>
      <c r="EG373" s="227"/>
    </row>
    <row r="374" spans="1:150" s="221" customFormat="1">
      <c r="A374" s="221" t="str">
        <f t="shared" si="19"/>
        <v>LU0737861699</v>
      </c>
      <c r="B374" s="221" t="s">
        <v>10972</v>
      </c>
      <c r="C374" s="221">
        <v>3.56</v>
      </c>
      <c r="D374" s="221">
        <v>1.43</v>
      </c>
      <c r="E374" s="221">
        <v>1.37</v>
      </c>
      <c r="F374" s="221">
        <v>3.4</v>
      </c>
      <c r="G374" s="221">
        <v>2.88</v>
      </c>
      <c r="H374" s="226">
        <v>1.45</v>
      </c>
      <c r="I374" s="221">
        <v>1.57</v>
      </c>
      <c r="J374" s="221">
        <v>1.04</v>
      </c>
      <c r="K374" s="221">
        <v>26.27</v>
      </c>
      <c r="L374" s="221">
        <v>-0.01</v>
      </c>
      <c r="M374" s="221">
        <v>2971.6</v>
      </c>
      <c r="N374" s="221">
        <v>-27.49</v>
      </c>
      <c r="P374" s="221">
        <v>1.91</v>
      </c>
      <c r="Q374" s="221" t="s">
        <v>11348</v>
      </c>
      <c r="R374" s="221" t="s">
        <v>5365</v>
      </c>
      <c r="S374" s="221">
        <v>92.42</v>
      </c>
      <c r="T374" s="221">
        <v>120.76</v>
      </c>
      <c r="U374" s="221">
        <v>12</v>
      </c>
      <c r="V374" s="221">
        <v>6.02</v>
      </c>
      <c r="W374" s="221">
        <v>5.0599999999999996</v>
      </c>
      <c r="X374" s="221">
        <v>30.64</v>
      </c>
      <c r="Y374" s="226">
        <v>-10.44</v>
      </c>
      <c r="Z374" s="226">
        <v>12.9</v>
      </c>
      <c r="AA374" s="226">
        <v>-3.49</v>
      </c>
      <c r="AB374" s="226">
        <v>-2.2799999999999998</v>
      </c>
      <c r="AC374" s="226">
        <v>-3.33</v>
      </c>
      <c r="AD374" s="226">
        <v>-7.95</v>
      </c>
      <c r="AE374" s="226" t="s">
        <v>11424</v>
      </c>
      <c r="AF374" s="117">
        <v>40948</v>
      </c>
      <c r="AG374" s="226">
        <v>104.82</v>
      </c>
      <c r="AH374" s="226">
        <v>65.45</v>
      </c>
      <c r="AI374" s="226">
        <v>101.17</v>
      </c>
      <c r="AJ374" s="226">
        <v>80.27</v>
      </c>
      <c r="AK374" s="227"/>
      <c r="AM374" s="226"/>
      <c r="AN374" s="221" t="str">
        <f t="shared" si="17"/>
        <v>LU0303816028</v>
      </c>
      <c r="AO374" s="221" t="s">
        <v>12327</v>
      </c>
      <c r="AP374" s="226"/>
      <c r="AQ374" s="226">
        <v>14.21</v>
      </c>
      <c r="AR374" s="227">
        <v>45783</v>
      </c>
      <c r="AS374" s="221" t="s">
        <v>5371</v>
      </c>
      <c r="AX374" s="221" t="str">
        <f t="shared" si="18"/>
        <v>LU0200822756</v>
      </c>
      <c r="AY374" s="221" t="s">
        <v>12003</v>
      </c>
      <c r="AZ374" s="221" t="s">
        <v>5367</v>
      </c>
      <c r="BA374" s="221">
        <v>-8.09</v>
      </c>
      <c r="BB374" s="221">
        <v>-7.06</v>
      </c>
      <c r="BC374" s="221">
        <v>-14.92</v>
      </c>
      <c r="DO374" s="227"/>
      <c r="DW374" s="227"/>
      <c r="EG374" s="227"/>
      <c r="ET374" s="227"/>
    </row>
    <row r="375" spans="1:150" s="221" customFormat="1">
      <c r="A375" s="221" t="str">
        <f t="shared" si="19"/>
        <v>LU1224709979</v>
      </c>
      <c r="B375" s="221" t="s">
        <v>10973</v>
      </c>
      <c r="C375" s="221">
        <v>3.58</v>
      </c>
      <c r="D375" s="221">
        <v>1.39</v>
      </c>
      <c r="E375" s="221">
        <v>1.32</v>
      </c>
      <c r="F375" s="221">
        <v>3.46</v>
      </c>
      <c r="G375" s="221">
        <v>2.89</v>
      </c>
      <c r="H375" s="226">
        <v>1.45</v>
      </c>
      <c r="J375" s="221">
        <v>1.08</v>
      </c>
      <c r="K375" s="221">
        <v>26.25</v>
      </c>
      <c r="L375" s="221">
        <v>-0.01</v>
      </c>
      <c r="M375" s="221">
        <v>2971.6</v>
      </c>
      <c r="N375" s="221">
        <v>-27.49</v>
      </c>
      <c r="P375" s="221">
        <v>1.91</v>
      </c>
      <c r="Q375" s="221" t="s">
        <v>11348</v>
      </c>
      <c r="R375" s="221" t="s">
        <v>6341</v>
      </c>
      <c r="S375" s="221">
        <v>95.98</v>
      </c>
      <c r="T375" s="221">
        <v>127.7</v>
      </c>
      <c r="U375" s="221">
        <v>12</v>
      </c>
      <c r="W375" s="221">
        <v>5.0599999999999996</v>
      </c>
      <c r="X375" s="221">
        <v>30.5</v>
      </c>
      <c r="Y375" s="226">
        <v>-10.46</v>
      </c>
      <c r="Z375" s="226">
        <v>12.96</v>
      </c>
      <c r="AA375" s="226">
        <v>-3.57</v>
      </c>
      <c r="AB375" s="226">
        <v>-2.2000000000000002</v>
      </c>
      <c r="AC375" s="226">
        <v>-3.34</v>
      </c>
      <c r="AD375" s="226">
        <v>-8.01</v>
      </c>
      <c r="AE375" s="226" t="s">
        <v>11424</v>
      </c>
      <c r="AF375" s="117">
        <v>42143</v>
      </c>
      <c r="AG375" s="226">
        <v>108.56</v>
      </c>
      <c r="AH375" s="226">
        <v>70.290000000000006</v>
      </c>
      <c r="AI375" s="226">
        <v>108.32</v>
      </c>
      <c r="AJ375" s="226">
        <v>82.35</v>
      </c>
      <c r="AK375" s="227"/>
      <c r="AM375" s="226"/>
      <c r="AN375" s="221" t="str">
        <f t="shared" si="17"/>
        <v>LU0303821028</v>
      </c>
      <c r="AO375" s="221" t="s">
        <v>12328</v>
      </c>
      <c r="AP375" s="226"/>
      <c r="AQ375" s="226">
        <v>12.02</v>
      </c>
      <c r="AR375" s="227">
        <v>45783</v>
      </c>
      <c r="AS375" s="221" t="s">
        <v>1615</v>
      </c>
      <c r="AX375" s="221" t="str">
        <f t="shared" si="18"/>
        <v>LU0287142896</v>
      </c>
      <c r="AY375" s="221" t="s">
        <v>12004</v>
      </c>
      <c r="AZ375" s="221" t="s">
        <v>619</v>
      </c>
      <c r="BA375" s="221">
        <v>-7.97</v>
      </c>
      <c r="BB375" s="221">
        <v>-7.23</v>
      </c>
      <c r="BC375" s="221">
        <v>-15.16</v>
      </c>
      <c r="EG375" s="227"/>
    </row>
    <row r="376" spans="1:150" s="221" customFormat="1">
      <c r="A376" s="221" t="str">
        <f t="shared" si="19"/>
        <v>LU0200822756</v>
      </c>
      <c r="B376" s="221" t="s">
        <v>12003</v>
      </c>
      <c r="C376" s="221">
        <v>3.56</v>
      </c>
      <c r="D376" s="221">
        <v>1.32</v>
      </c>
      <c r="E376" s="221">
        <v>1.41</v>
      </c>
      <c r="F376" s="221">
        <v>3.39</v>
      </c>
      <c r="G376" s="221">
        <v>2.86</v>
      </c>
      <c r="H376" s="226">
        <v>1.43</v>
      </c>
      <c r="I376" s="221">
        <v>1.56</v>
      </c>
      <c r="J376" s="221">
        <v>1.03</v>
      </c>
      <c r="K376" s="221">
        <v>26.03</v>
      </c>
      <c r="L376" s="221">
        <v>0</v>
      </c>
      <c r="M376" s="221">
        <v>2971.6</v>
      </c>
      <c r="N376" s="221">
        <v>-27.19</v>
      </c>
      <c r="O376" s="221">
        <v>1.91</v>
      </c>
      <c r="P376" s="221">
        <v>1.91</v>
      </c>
      <c r="Q376" s="221" t="s">
        <v>11348</v>
      </c>
      <c r="R376" s="221" t="s">
        <v>5367</v>
      </c>
      <c r="S376" s="221">
        <v>92.22</v>
      </c>
      <c r="T376" s="221">
        <v>120.51</v>
      </c>
      <c r="U376" s="221">
        <v>12</v>
      </c>
      <c r="V376" s="221">
        <v>5.86</v>
      </c>
      <c r="W376" s="221">
        <v>5.26</v>
      </c>
      <c r="X376" s="221">
        <v>30.46</v>
      </c>
      <c r="Y376" s="226">
        <v>-10.65</v>
      </c>
      <c r="Z376" s="226">
        <v>12.95</v>
      </c>
      <c r="AA376" s="226">
        <v>-3.35</v>
      </c>
      <c r="AB376" s="226">
        <v>-2.2799999999999998</v>
      </c>
      <c r="AC376" s="226">
        <v>-3.67</v>
      </c>
      <c r="AD376" s="226">
        <v>-7.61</v>
      </c>
      <c r="AE376" s="226" t="s">
        <v>11424</v>
      </c>
      <c r="AF376" s="117">
        <v>38264</v>
      </c>
      <c r="AG376" s="226">
        <v>105.49</v>
      </c>
      <c r="AH376" s="226">
        <v>65.39</v>
      </c>
      <c r="AI376" s="226">
        <v>101.42</v>
      </c>
      <c r="AJ376" s="226">
        <v>80.239999999999995</v>
      </c>
      <c r="AK376" s="227"/>
      <c r="AM376" s="226"/>
      <c r="AN376" s="221" t="str">
        <f t="shared" si="17"/>
        <v>LU0261950470</v>
      </c>
      <c r="AO376" s="221" t="s">
        <v>6643</v>
      </c>
      <c r="AP376" s="226"/>
      <c r="AQ376" s="226">
        <v>20.239999999999998</v>
      </c>
      <c r="AR376" s="227">
        <v>45783</v>
      </c>
      <c r="AS376" s="221" t="s">
        <v>5872</v>
      </c>
      <c r="AX376" s="221" t="str">
        <f t="shared" si="18"/>
        <v>LU0173614495</v>
      </c>
      <c r="AY376" s="221" t="s">
        <v>12005</v>
      </c>
      <c r="AZ376" s="221" t="s">
        <v>620</v>
      </c>
      <c r="BA376" s="221">
        <v>-7.97</v>
      </c>
      <c r="BB376" s="221">
        <v>-7.26</v>
      </c>
      <c r="BC376" s="221">
        <v>-15.31</v>
      </c>
      <c r="DO376" s="227"/>
      <c r="EG376" s="227"/>
    </row>
    <row r="377" spans="1:150" s="221" customFormat="1">
      <c r="A377" s="221" t="str">
        <f t="shared" si="19"/>
        <v>LU0287142896</v>
      </c>
      <c r="B377" s="221" t="s">
        <v>12004</v>
      </c>
      <c r="C377" s="221">
        <v>3.36</v>
      </c>
      <c r="D377" s="221">
        <v>1.37</v>
      </c>
      <c r="E377" s="221">
        <v>1.26</v>
      </c>
      <c r="F377" s="221">
        <v>3.37</v>
      </c>
      <c r="G377" s="221">
        <v>2.84</v>
      </c>
      <c r="H377" s="226">
        <v>1.43</v>
      </c>
      <c r="I377" s="221">
        <v>1.56</v>
      </c>
      <c r="J377" s="221">
        <v>1.04</v>
      </c>
      <c r="K377" s="221">
        <v>26.22</v>
      </c>
      <c r="L377" s="221">
        <v>-0.01</v>
      </c>
      <c r="M377" s="221">
        <v>2971.6</v>
      </c>
      <c r="N377" s="221">
        <v>-27.39</v>
      </c>
      <c r="O377" s="221">
        <v>1.9</v>
      </c>
      <c r="P377" s="221">
        <v>1.91</v>
      </c>
      <c r="Q377" s="221" t="s">
        <v>11348</v>
      </c>
      <c r="R377" s="221" t="s">
        <v>619</v>
      </c>
      <c r="S377" s="221">
        <v>92.37</v>
      </c>
      <c r="T377" s="221">
        <v>120.46</v>
      </c>
      <c r="U377" s="221">
        <v>12</v>
      </c>
      <c r="V377" s="221">
        <v>5.99</v>
      </c>
      <c r="W377" s="221">
        <v>5.33</v>
      </c>
      <c r="X377" s="221">
        <v>30.41</v>
      </c>
      <c r="Y377" s="226">
        <v>-10.54</v>
      </c>
      <c r="Z377" s="226">
        <v>13.05</v>
      </c>
      <c r="AA377" s="226">
        <v>-3.56</v>
      </c>
      <c r="AB377" s="226">
        <v>-2.21</v>
      </c>
      <c r="AC377" s="226">
        <v>-3.4</v>
      </c>
      <c r="AD377" s="226">
        <v>-7.94</v>
      </c>
      <c r="AE377" s="226" t="s">
        <v>11424</v>
      </c>
      <c r="AF377" s="117">
        <v>39174</v>
      </c>
      <c r="AG377" s="226">
        <v>105.18</v>
      </c>
      <c r="AH377" s="226">
        <v>65.209999999999994</v>
      </c>
      <c r="AI377" s="226">
        <v>101.25</v>
      </c>
      <c r="AJ377" s="226">
        <v>80.239999999999995</v>
      </c>
      <c r="AK377" s="227"/>
      <c r="AM377" s="226"/>
      <c r="AN377" s="221" t="str">
        <f t="shared" si="17"/>
        <v>LU0251143458</v>
      </c>
      <c r="AO377" s="221" t="s">
        <v>12008</v>
      </c>
      <c r="AP377" s="226"/>
      <c r="AQ377" s="226">
        <v>1.48</v>
      </c>
      <c r="AR377" s="227">
        <v>45783</v>
      </c>
      <c r="AS377" s="221" t="s">
        <v>621</v>
      </c>
      <c r="AX377" s="221" t="str">
        <f t="shared" si="18"/>
        <v>LU1235261390</v>
      </c>
      <c r="AY377" s="221" t="s">
        <v>6559</v>
      </c>
      <c r="AZ377" s="221" t="s">
        <v>1363</v>
      </c>
      <c r="DO377" s="227"/>
      <c r="EG377" s="227"/>
    </row>
    <row r="378" spans="1:150" s="221" customFormat="1">
      <c r="A378" s="221" t="str">
        <f t="shared" si="19"/>
        <v>LU0173614495</v>
      </c>
      <c r="B378" s="221" t="s">
        <v>12005</v>
      </c>
      <c r="C378" s="221">
        <v>3.57</v>
      </c>
      <c r="D378" s="221">
        <v>1.39</v>
      </c>
      <c r="E378" s="221">
        <v>1.34</v>
      </c>
      <c r="F378" s="221">
        <v>3.42</v>
      </c>
      <c r="G378" s="221">
        <v>2.87</v>
      </c>
      <c r="H378" s="226">
        <v>1.45</v>
      </c>
      <c r="I378" s="221">
        <v>1.57</v>
      </c>
      <c r="J378" s="221">
        <v>1.04</v>
      </c>
      <c r="K378" s="221">
        <v>26.26</v>
      </c>
      <c r="L378" s="221">
        <v>-0.01</v>
      </c>
      <c r="M378" s="221">
        <v>2971.6</v>
      </c>
      <c r="N378" s="221">
        <v>-27.49</v>
      </c>
      <c r="O378" s="221">
        <v>1.88</v>
      </c>
      <c r="P378" s="221">
        <v>1.91</v>
      </c>
      <c r="Q378" s="221" t="s">
        <v>11348</v>
      </c>
      <c r="R378" s="221" t="s">
        <v>620</v>
      </c>
      <c r="S378" s="221">
        <v>92.36</v>
      </c>
      <c r="T378" s="221">
        <v>120.6</v>
      </c>
      <c r="U378" s="221">
        <v>12</v>
      </c>
      <c r="V378" s="221">
        <v>6.07</v>
      </c>
      <c r="W378" s="221">
        <v>5.04</v>
      </c>
      <c r="X378" s="221">
        <v>30.65</v>
      </c>
      <c r="Y378" s="226">
        <v>-10.49</v>
      </c>
      <c r="Z378" s="226">
        <v>12.96</v>
      </c>
      <c r="AA378" s="226">
        <v>-3.53</v>
      </c>
      <c r="AB378" s="226">
        <v>-2.2400000000000002</v>
      </c>
      <c r="AC378" s="226">
        <v>-3.32</v>
      </c>
      <c r="AD378" s="226">
        <v>-8</v>
      </c>
      <c r="AE378" s="226" t="s">
        <v>11424</v>
      </c>
      <c r="AF378" s="117">
        <v>37851</v>
      </c>
      <c r="AG378" s="226">
        <v>104.4</v>
      </c>
      <c r="AH378" s="226">
        <v>65.33</v>
      </c>
      <c r="AI378" s="226">
        <v>100.62</v>
      </c>
      <c r="AJ378" s="226">
        <v>80.22</v>
      </c>
      <c r="AK378" s="227"/>
      <c r="AM378" s="226"/>
      <c r="AN378" s="221" t="str">
        <f t="shared" si="17"/>
        <v>LU1102505689</v>
      </c>
      <c r="AO378" s="221" t="s">
        <v>12329</v>
      </c>
      <c r="AP378" s="226"/>
      <c r="AQ378" s="226">
        <v>17.190000000000001</v>
      </c>
      <c r="AR378" s="227">
        <v>45783</v>
      </c>
      <c r="AS378" s="221" t="s">
        <v>7018</v>
      </c>
      <c r="AX378" s="221" t="str">
        <f t="shared" si="18"/>
        <v>LU0303816028</v>
      </c>
      <c r="AY378" s="221" t="s">
        <v>12006</v>
      </c>
      <c r="AZ378" s="221" t="s">
        <v>5371</v>
      </c>
      <c r="BA378" s="221">
        <v>-3.13</v>
      </c>
      <c r="BB378" s="221">
        <v>-8.82</v>
      </c>
      <c r="BC378" s="221">
        <v>-10.94</v>
      </c>
      <c r="DO378" s="227"/>
      <c r="DW378" s="227"/>
      <c r="EG378" s="227"/>
      <c r="ET378" s="227"/>
    </row>
    <row r="379" spans="1:150" s="221" customFormat="1">
      <c r="A379" s="221" t="str">
        <f t="shared" si="19"/>
        <v>LU1235261390</v>
      </c>
      <c r="B379" s="221" t="s">
        <v>6559</v>
      </c>
      <c r="C379" s="221">
        <v>3.39</v>
      </c>
      <c r="D379" s="221">
        <v>1.41</v>
      </c>
      <c r="E379" s="221">
        <v>1.41</v>
      </c>
      <c r="F379" s="221">
        <v>3.54</v>
      </c>
      <c r="G379" s="221">
        <v>3.04</v>
      </c>
      <c r="H379" s="226">
        <v>1.63</v>
      </c>
      <c r="J379" s="221">
        <v>1.08</v>
      </c>
      <c r="K379" s="221">
        <v>26.22</v>
      </c>
      <c r="L379" s="221">
        <v>0</v>
      </c>
      <c r="M379" s="221">
        <v>2971.6</v>
      </c>
      <c r="N379" s="221">
        <v>-27.36</v>
      </c>
      <c r="P379" s="221">
        <v>1.71</v>
      </c>
      <c r="Q379" s="221" t="s">
        <v>11357</v>
      </c>
      <c r="R379" s="221" t="s">
        <v>1363</v>
      </c>
      <c r="S379" s="221">
        <v>95.84</v>
      </c>
      <c r="T379" s="221">
        <v>128.22999999999999</v>
      </c>
      <c r="U379" s="221">
        <v>12</v>
      </c>
      <c r="W379" s="221">
        <v>5.47</v>
      </c>
      <c r="X379" s="221">
        <v>30.74</v>
      </c>
      <c r="Y379" s="226">
        <v>-10.33</v>
      </c>
      <c r="Z379" s="226">
        <v>13.21</v>
      </c>
      <c r="AA379" s="226">
        <v>-3.32</v>
      </c>
      <c r="AB379" s="226">
        <v>-2.02</v>
      </c>
      <c r="AC379" s="226">
        <v>-3.21</v>
      </c>
      <c r="AD379" s="226">
        <v>-7.73</v>
      </c>
      <c r="AE379" s="226" t="s">
        <v>11424</v>
      </c>
      <c r="AF379" s="117">
        <v>42167</v>
      </c>
      <c r="AG379" s="226">
        <v>109.85</v>
      </c>
      <c r="AH379" s="226">
        <v>70.78</v>
      </c>
      <c r="AI379" s="226">
        <v>108.76</v>
      </c>
      <c r="AJ379" s="226">
        <v>82.19</v>
      </c>
      <c r="AK379" s="227"/>
      <c r="AM379" s="226"/>
      <c r="AN379" s="221" t="str">
        <f t="shared" si="17"/>
        <v>LU1102505762</v>
      </c>
      <c r="AO379" s="221" t="s">
        <v>12330</v>
      </c>
      <c r="AP379" s="226"/>
      <c r="AQ379" s="226">
        <v>15.43</v>
      </c>
      <c r="AR379" s="227">
        <v>45783</v>
      </c>
      <c r="AS379" s="221" t="s">
        <v>7019</v>
      </c>
      <c r="AX379" s="221" t="str">
        <f t="shared" si="18"/>
        <v>LU0303821028</v>
      </c>
      <c r="AY379" s="221" t="s">
        <v>12007</v>
      </c>
      <c r="AZ379" s="221" t="s">
        <v>1615</v>
      </c>
      <c r="BA379" s="221">
        <v>-3.25</v>
      </c>
      <c r="BB379" s="221">
        <v>-8.74</v>
      </c>
      <c r="BC379" s="221">
        <v>-11.12</v>
      </c>
      <c r="DO379" s="227"/>
      <c r="EG379" s="227"/>
    </row>
    <row r="380" spans="1:150" s="221" customFormat="1">
      <c r="A380" s="221" t="str">
        <f t="shared" si="19"/>
        <v>LU0303816028</v>
      </c>
      <c r="B380" s="221" t="s">
        <v>12006</v>
      </c>
      <c r="C380" s="221">
        <v>8.33</v>
      </c>
      <c r="D380" s="221">
        <v>8.6999999999999993</v>
      </c>
      <c r="E380" s="221">
        <v>8.0299999999999994</v>
      </c>
      <c r="F380" s="221">
        <v>16.04</v>
      </c>
      <c r="G380" s="221">
        <v>8.43</v>
      </c>
      <c r="H380" s="226">
        <v>3.1</v>
      </c>
      <c r="I380" s="221">
        <v>-0.63</v>
      </c>
      <c r="J380" s="221">
        <v>0.89</v>
      </c>
      <c r="K380" s="221">
        <v>14.24</v>
      </c>
      <c r="L380" s="221">
        <v>0.26</v>
      </c>
      <c r="N380" s="221">
        <v>-20.09</v>
      </c>
      <c r="R380" s="221" t="s">
        <v>5371</v>
      </c>
      <c r="S380" s="221">
        <v>82.62</v>
      </c>
      <c r="T380" s="221">
        <v>108.46</v>
      </c>
      <c r="V380" s="221">
        <v>-9.59</v>
      </c>
      <c r="W380" s="221">
        <v>12.22</v>
      </c>
      <c r="X380" s="221">
        <v>17.21</v>
      </c>
      <c r="Y380" s="226">
        <v>-17.190000000000001</v>
      </c>
      <c r="Z380" s="226">
        <v>20.23</v>
      </c>
      <c r="AA380" s="226">
        <v>0.96</v>
      </c>
      <c r="AB380" s="226">
        <v>25.25</v>
      </c>
      <c r="AC380" s="226">
        <v>-53.24</v>
      </c>
      <c r="AD380" s="226">
        <v>13.4</v>
      </c>
      <c r="AE380" s="226"/>
      <c r="AF380" s="117"/>
      <c r="AG380" s="226">
        <v>123.28</v>
      </c>
      <c r="AH380" s="226">
        <v>134.80000000000001</v>
      </c>
      <c r="AI380" s="226">
        <v>-68.010000000000005</v>
      </c>
      <c r="AJ380" s="226">
        <v>123.97</v>
      </c>
      <c r="AK380" s="227"/>
      <c r="AM380" s="226"/>
      <c r="AN380" s="221" t="str">
        <f t="shared" si="17"/>
        <v>LU1235258685</v>
      </c>
      <c r="AO380" s="221" t="s">
        <v>6560</v>
      </c>
      <c r="AP380" s="226"/>
      <c r="AQ380" s="226">
        <v>1.53</v>
      </c>
      <c r="AR380" s="227">
        <v>45783</v>
      </c>
      <c r="AS380" s="221" t="s">
        <v>1344</v>
      </c>
      <c r="AX380" s="221" t="str">
        <f t="shared" si="18"/>
        <v>LU0261950470</v>
      </c>
      <c r="AY380" s="221" t="s">
        <v>10974</v>
      </c>
      <c r="AZ380" s="221" t="s">
        <v>5872</v>
      </c>
      <c r="BA380" s="221">
        <v>-5.49</v>
      </c>
      <c r="BB380" s="221">
        <v>-8.1999999999999993</v>
      </c>
      <c r="BC380" s="221">
        <v>-13.37</v>
      </c>
      <c r="DO380" s="227"/>
      <c r="DW380" s="227"/>
      <c r="EG380" s="227"/>
      <c r="ET380" s="227"/>
    </row>
    <row r="381" spans="1:150" s="221" customFormat="1">
      <c r="A381" s="221" t="str">
        <f t="shared" si="19"/>
        <v>LU0303821028</v>
      </c>
      <c r="B381" s="221" t="s">
        <v>12007</v>
      </c>
      <c r="C381" s="221">
        <v>8.41</v>
      </c>
      <c r="D381" s="221">
        <v>8.5</v>
      </c>
      <c r="E381" s="221">
        <v>8.19</v>
      </c>
      <c r="F381" s="221">
        <v>16.059999999999999</v>
      </c>
      <c r="G381" s="221">
        <v>8.48</v>
      </c>
      <c r="H381" s="226">
        <v>3.09</v>
      </c>
      <c r="I381" s="221">
        <v>-0.62</v>
      </c>
      <c r="J381" s="221">
        <v>0.9</v>
      </c>
      <c r="K381" s="221">
        <v>14.31</v>
      </c>
      <c r="L381" s="221">
        <v>0.26</v>
      </c>
      <c r="N381" s="221">
        <v>-20.13</v>
      </c>
      <c r="R381" s="221" t="s">
        <v>1615</v>
      </c>
      <c r="S381" s="221">
        <v>82.88</v>
      </c>
      <c r="T381" s="221">
        <v>108.84</v>
      </c>
      <c r="V381" s="221">
        <v>-9.69</v>
      </c>
      <c r="W381" s="221">
        <v>12.39</v>
      </c>
      <c r="X381" s="221">
        <v>17.309999999999999</v>
      </c>
      <c r="Y381" s="226">
        <v>-17.11</v>
      </c>
      <c r="Z381" s="226">
        <v>20.02</v>
      </c>
      <c r="AA381" s="226">
        <v>0.85</v>
      </c>
      <c r="AB381" s="226">
        <v>25.45</v>
      </c>
      <c r="AC381" s="226">
        <v>-53.17</v>
      </c>
      <c r="AD381" s="226">
        <v>13.27</v>
      </c>
      <c r="AE381" s="226"/>
      <c r="AF381" s="117"/>
      <c r="AG381" s="226">
        <v>122.12</v>
      </c>
      <c r="AH381" s="226">
        <v>133.69999999999999</v>
      </c>
      <c r="AI381" s="226">
        <v>-69.239999999999995</v>
      </c>
      <c r="AJ381" s="226">
        <v>123.52</v>
      </c>
      <c r="AK381" s="227"/>
      <c r="AM381" s="226"/>
      <c r="AN381" s="221" t="str">
        <f t="shared" si="17"/>
        <v>LU0119124781</v>
      </c>
      <c r="AO381" s="221" t="s">
        <v>12331</v>
      </c>
      <c r="AP381" s="226"/>
      <c r="AQ381" s="226">
        <v>82.16</v>
      </c>
      <c r="AR381" s="227">
        <v>45783</v>
      </c>
      <c r="AS381" s="221" t="s">
        <v>6226</v>
      </c>
      <c r="AX381" s="221" t="str">
        <f t="shared" si="18"/>
        <v>LU0251143458</v>
      </c>
      <c r="AY381" s="221" t="s">
        <v>12008</v>
      </c>
      <c r="AZ381" s="221" t="s">
        <v>621</v>
      </c>
      <c r="BA381" s="221">
        <v>-5.57</v>
      </c>
      <c r="BB381" s="221">
        <v>-8.26</v>
      </c>
      <c r="BC381" s="221">
        <v>-13.26</v>
      </c>
      <c r="DO381" s="227"/>
      <c r="DW381" s="227"/>
      <c r="EG381" s="227"/>
      <c r="ET381" s="227"/>
    </row>
    <row r="382" spans="1:150" s="221" customFormat="1">
      <c r="A382" s="221" t="str">
        <f t="shared" si="19"/>
        <v>LU0261950470</v>
      </c>
      <c r="B382" s="221" t="s">
        <v>10974</v>
      </c>
      <c r="C382" s="221">
        <v>0</v>
      </c>
      <c r="D382" s="221">
        <v>8.7200000000000006</v>
      </c>
      <c r="E382" s="221">
        <v>-3.09</v>
      </c>
      <c r="F382" s="221">
        <v>-3.1</v>
      </c>
      <c r="G382" s="221">
        <v>0.52</v>
      </c>
      <c r="H382" s="226">
        <v>2.36</v>
      </c>
      <c r="I382" s="221">
        <v>2.0699999999999998</v>
      </c>
      <c r="J382" s="221">
        <v>1.0900000000000001</v>
      </c>
      <c r="K382" s="221">
        <v>13.42</v>
      </c>
      <c r="L382" s="221">
        <v>-0.01</v>
      </c>
      <c r="M382" s="221">
        <v>3984</v>
      </c>
      <c r="N382" s="221">
        <v>-19.79</v>
      </c>
      <c r="P382" s="221">
        <v>1.93</v>
      </c>
      <c r="Q382" s="221" t="s">
        <v>11357</v>
      </c>
      <c r="R382" s="221" t="s">
        <v>5872</v>
      </c>
      <c r="S382" s="221">
        <v>113.68</v>
      </c>
      <c r="T382" s="221">
        <v>99.88</v>
      </c>
      <c r="U382" s="221">
        <v>1</v>
      </c>
      <c r="V382" s="221">
        <v>-0.31</v>
      </c>
      <c r="W382" s="221">
        <v>0.34</v>
      </c>
      <c r="X382" s="221">
        <v>31.88</v>
      </c>
      <c r="Y382" s="226">
        <v>-19.04</v>
      </c>
      <c r="Z382" s="226">
        <v>26.37</v>
      </c>
      <c r="AA382" s="226">
        <v>24.31</v>
      </c>
      <c r="AB382" s="226">
        <v>2.12</v>
      </c>
      <c r="AC382" s="226">
        <v>-34.409999999999997</v>
      </c>
      <c r="AD382" s="226">
        <v>5.43</v>
      </c>
      <c r="AE382" s="226" t="s">
        <v>1512</v>
      </c>
      <c r="AF382" s="117">
        <v>38985</v>
      </c>
      <c r="AG382" s="226">
        <v>69.55</v>
      </c>
      <c r="AH382" s="226">
        <v>107.15</v>
      </c>
      <c r="AI382" s="226">
        <v>134.9</v>
      </c>
      <c r="AJ382" s="226">
        <v>117.38</v>
      </c>
      <c r="AK382" s="227"/>
      <c r="AM382" s="226"/>
      <c r="AN382" s="221" t="str">
        <f t="shared" si="17"/>
        <v>LU1273509221</v>
      </c>
      <c r="AO382" s="221" t="s">
        <v>6561</v>
      </c>
      <c r="AP382" s="226"/>
      <c r="AQ382" s="226">
        <v>2.0499999999999998</v>
      </c>
      <c r="AR382" s="227">
        <v>45783</v>
      </c>
      <c r="AS382" s="221" t="s">
        <v>6229</v>
      </c>
      <c r="AX382" s="221" t="str">
        <f t="shared" si="18"/>
        <v>LU1102505689</v>
      </c>
      <c r="AY382" s="221" t="s">
        <v>12009</v>
      </c>
      <c r="AZ382" s="221" t="s">
        <v>7018</v>
      </c>
      <c r="DO382" s="227"/>
      <c r="DW382" s="227"/>
      <c r="EG382" s="227"/>
      <c r="ET382" s="227"/>
    </row>
    <row r="383" spans="1:150" s="221" customFormat="1">
      <c r="A383" s="221" t="str">
        <f t="shared" si="19"/>
        <v>LU0251143458</v>
      </c>
      <c r="B383" s="221" t="s">
        <v>12008</v>
      </c>
      <c r="C383" s="221">
        <v>-0.27</v>
      </c>
      <c r="D383" s="221">
        <v>8.66</v>
      </c>
      <c r="E383" s="221">
        <v>-3.2</v>
      </c>
      <c r="F383" s="221">
        <v>-3.24</v>
      </c>
      <c r="G383" s="221">
        <v>0.47</v>
      </c>
      <c r="H383" s="226">
        <v>2.35</v>
      </c>
      <c r="I383" s="221">
        <v>2.0499999999999998</v>
      </c>
      <c r="J383" s="221">
        <v>1.0900000000000001</v>
      </c>
      <c r="K383" s="221">
        <v>13.33</v>
      </c>
      <c r="L383" s="221">
        <v>-0.01</v>
      </c>
      <c r="M383" s="221">
        <v>3984</v>
      </c>
      <c r="N383" s="221">
        <v>-19.82</v>
      </c>
      <c r="O383" s="221">
        <v>0.61</v>
      </c>
      <c r="P383" s="221">
        <v>1.93</v>
      </c>
      <c r="Q383" s="221" t="s">
        <v>11357</v>
      </c>
      <c r="R383" s="221" t="s">
        <v>621</v>
      </c>
      <c r="S383" s="221">
        <v>113.54</v>
      </c>
      <c r="T383" s="221">
        <v>99.48</v>
      </c>
      <c r="U383" s="221">
        <v>1</v>
      </c>
      <c r="V383" s="221">
        <v>-0.43</v>
      </c>
      <c r="W383" s="221">
        <v>0.6</v>
      </c>
      <c r="X383" s="221">
        <v>31.71</v>
      </c>
      <c r="Y383" s="226">
        <v>-19.09</v>
      </c>
      <c r="Z383" s="226">
        <v>26.45</v>
      </c>
      <c r="AA383" s="226">
        <v>24.35</v>
      </c>
      <c r="AB383" s="226">
        <v>2.14</v>
      </c>
      <c r="AC383" s="226">
        <v>-34.47</v>
      </c>
      <c r="AD383" s="226">
        <v>5.46</v>
      </c>
      <c r="AE383" s="226" t="s">
        <v>1512</v>
      </c>
      <c r="AF383" s="117">
        <v>38852</v>
      </c>
      <c r="AG383" s="226">
        <v>67.989999999999995</v>
      </c>
      <c r="AH383" s="226">
        <v>106.88</v>
      </c>
      <c r="AI383" s="226">
        <v>132.99</v>
      </c>
      <c r="AJ383" s="226">
        <v>117.35</v>
      </c>
      <c r="AK383" s="227"/>
      <c r="AM383" s="226"/>
      <c r="AN383" s="221" t="str">
        <f t="shared" si="17"/>
        <v>LU0997586515</v>
      </c>
      <c r="AO383" s="221" t="s">
        <v>6644</v>
      </c>
      <c r="AP383" s="226"/>
      <c r="AQ383" s="226">
        <v>25.88</v>
      </c>
      <c r="AR383" s="227">
        <v>45783</v>
      </c>
      <c r="AS383" s="221" t="s">
        <v>6225</v>
      </c>
      <c r="AX383" s="221" t="str">
        <f t="shared" si="18"/>
        <v>LU1102505762</v>
      </c>
      <c r="AY383" s="221" t="s">
        <v>12010</v>
      </c>
      <c r="AZ383" s="221" t="s">
        <v>7019</v>
      </c>
      <c r="DO383" s="227"/>
      <c r="DW383" s="227"/>
      <c r="EG383" s="227"/>
      <c r="ET383" s="227"/>
    </row>
    <row r="384" spans="1:150" s="221" customFormat="1">
      <c r="A384" s="221" t="str">
        <f t="shared" si="19"/>
        <v>LU1102505689</v>
      </c>
      <c r="B384" s="221" t="s">
        <v>12009</v>
      </c>
      <c r="C384" s="221">
        <v>-0.41</v>
      </c>
      <c r="D384" s="221">
        <v>6.71</v>
      </c>
      <c r="E384" s="221">
        <v>-1.34</v>
      </c>
      <c r="F384" s="221">
        <v>-3.39</v>
      </c>
      <c r="G384" s="221">
        <v>-0.83</v>
      </c>
      <c r="H384" s="226">
        <v>3.54</v>
      </c>
      <c r="I384" s="221">
        <v>3.66</v>
      </c>
      <c r="J384" s="221">
        <v>1.1599999999999999</v>
      </c>
      <c r="K384" s="221">
        <v>14.39</v>
      </c>
      <c r="L384" s="221">
        <v>-0.01</v>
      </c>
      <c r="M384" s="221">
        <v>1414.1</v>
      </c>
      <c r="N384" s="221">
        <v>-18.3</v>
      </c>
      <c r="O384" s="221">
        <v>0.21</v>
      </c>
      <c r="P384" s="221">
        <v>1.92</v>
      </c>
      <c r="Q384" s="221" t="s">
        <v>11348</v>
      </c>
      <c r="R384" s="221" t="s">
        <v>7018</v>
      </c>
      <c r="S384" s="221">
        <v>122.28</v>
      </c>
      <c r="T384" s="221">
        <v>104.1</v>
      </c>
      <c r="U384" s="221">
        <v>1</v>
      </c>
      <c r="V384" s="221">
        <v>-5.73</v>
      </c>
      <c r="W384" s="221">
        <v>8.5299999999999994</v>
      </c>
      <c r="X384" s="221">
        <v>30.05</v>
      </c>
      <c r="Y384" s="226">
        <v>-11.66</v>
      </c>
      <c r="Z384" s="226">
        <v>28.12</v>
      </c>
      <c r="AA384" s="226">
        <v>21.19</v>
      </c>
      <c r="AB384" s="226">
        <v>6.17</v>
      </c>
      <c r="AC384" s="226">
        <v>-25.16</v>
      </c>
      <c r="AD384" s="226">
        <v>2.16</v>
      </c>
      <c r="AE384" s="226" t="s">
        <v>1512</v>
      </c>
      <c r="AF384" s="117">
        <v>41911</v>
      </c>
      <c r="AG384" s="226">
        <v>87.25</v>
      </c>
      <c r="AH384" s="226">
        <v>109.85</v>
      </c>
      <c r="AI384" s="226">
        <v>155.61000000000001</v>
      </c>
      <c r="AJ384" s="226">
        <v>112.73</v>
      </c>
      <c r="AK384" s="227"/>
      <c r="AM384" s="226"/>
      <c r="AN384" s="221" t="str">
        <f t="shared" si="17"/>
        <v>LU1196032939</v>
      </c>
      <c r="AO384" s="221" t="s">
        <v>12012</v>
      </c>
      <c r="AP384" s="226"/>
      <c r="AQ384" s="226">
        <v>1.82</v>
      </c>
      <c r="AR384" s="227">
        <v>45783</v>
      </c>
      <c r="AS384" s="221" t="s">
        <v>3709</v>
      </c>
      <c r="AX384" s="221" t="str">
        <f t="shared" si="18"/>
        <v>LU1235258685</v>
      </c>
      <c r="AY384" s="221" t="s">
        <v>6560</v>
      </c>
      <c r="AZ384" s="221" t="s">
        <v>1344</v>
      </c>
      <c r="DO384" s="227"/>
      <c r="EG384" s="227"/>
    </row>
    <row r="385" spans="1:150" s="221" customFormat="1">
      <c r="A385" s="221" t="str">
        <f t="shared" si="19"/>
        <v>LU1102505762</v>
      </c>
      <c r="B385" s="221" t="s">
        <v>12010</v>
      </c>
      <c r="C385" s="221">
        <v>-0.31</v>
      </c>
      <c r="D385" s="221">
        <v>6.46</v>
      </c>
      <c r="E385" s="221">
        <v>-1.22</v>
      </c>
      <c r="F385" s="221">
        <v>-3.33</v>
      </c>
      <c r="G385" s="221">
        <v>-0.8</v>
      </c>
      <c r="H385" s="226">
        <v>3.54</v>
      </c>
      <c r="I385" s="221">
        <v>3.71</v>
      </c>
      <c r="J385" s="221">
        <v>1.17</v>
      </c>
      <c r="K385" s="221">
        <v>14.51</v>
      </c>
      <c r="L385" s="221">
        <v>-0.01</v>
      </c>
      <c r="M385" s="221">
        <v>1414.1</v>
      </c>
      <c r="N385" s="221">
        <v>-18.27</v>
      </c>
      <c r="O385" s="221">
        <v>0.22</v>
      </c>
      <c r="P385" s="221">
        <v>1.92</v>
      </c>
      <c r="Q385" s="221" t="s">
        <v>11348</v>
      </c>
      <c r="R385" s="221" t="s">
        <v>7019</v>
      </c>
      <c r="S385" s="221">
        <v>122.93</v>
      </c>
      <c r="T385" s="221">
        <v>105.12</v>
      </c>
      <c r="U385" s="221">
        <v>1</v>
      </c>
      <c r="V385" s="221">
        <v>-5.73</v>
      </c>
      <c r="W385" s="221">
        <v>8.9499999999999993</v>
      </c>
      <c r="X385" s="221">
        <v>30.11</v>
      </c>
      <c r="Y385" s="226">
        <v>-11.55</v>
      </c>
      <c r="Z385" s="226">
        <v>27.8</v>
      </c>
      <c r="AA385" s="226">
        <v>21.14</v>
      </c>
      <c r="AB385" s="226">
        <v>6.27</v>
      </c>
      <c r="AC385" s="226">
        <v>-25.02</v>
      </c>
      <c r="AD385" s="226">
        <v>2.08</v>
      </c>
      <c r="AE385" s="226" t="s">
        <v>1512</v>
      </c>
      <c r="AF385" s="117">
        <v>41911</v>
      </c>
      <c r="AG385" s="226">
        <v>88.34</v>
      </c>
      <c r="AH385" s="226">
        <v>110.41</v>
      </c>
      <c r="AI385" s="226">
        <v>157.32</v>
      </c>
      <c r="AJ385" s="226">
        <v>113</v>
      </c>
      <c r="AK385" s="227"/>
      <c r="AM385" s="226"/>
      <c r="AN385" s="221" t="str">
        <f t="shared" si="17"/>
        <v>LU0048578792</v>
      </c>
      <c r="AO385" s="221" t="s">
        <v>12332</v>
      </c>
      <c r="AP385" s="226"/>
      <c r="AQ385" s="226">
        <v>21.22</v>
      </c>
      <c r="AR385" s="227">
        <v>45783</v>
      </c>
      <c r="AS385" s="221" t="s">
        <v>3433</v>
      </c>
      <c r="AX385" s="221" t="str">
        <f t="shared" si="18"/>
        <v>LU0119124781</v>
      </c>
      <c r="AY385" s="221" t="s">
        <v>12011</v>
      </c>
      <c r="AZ385" s="221" t="s">
        <v>6226</v>
      </c>
      <c r="BA385" s="221">
        <v>-2.38</v>
      </c>
      <c r="BB385" s="221">
        <v>-8.11</v>
      </c>
      <c r="BC385" s="221">
        <v>-9.69</v>
      </c>
      <c r="DO385" s="227"/>
      <c r="EG385" s="227"/>
    </row>
    <row r="386" spans="1:150" s="221" customFormat="1">
      <c r="A386" s="221" t="str">
        <f t="shared" si="19"/>
        <v>LU1235258685</v>
      </c>
      <c r="B386" s="221" t="s">
        <v>6560</v>
      </c>
      <c r="C386" s="221">
        <v>-0.2</v>
      </c>
      <c r="D386" s="221">
        <v>8.69</v>
      </c>
      <c r="E386" s="221">
        <v>-3.11</v>
      </c>
      <c r="F386" s="221">
        <v>-2.99</v>
      </c>
      <c r="G386" s="221">
        <v>0.69</v>
      </c>
      <c r="H386" s="226">
        <v>2.54</v>
      </c>
      <c r="J386" s="221">
        <v>1.1000000000000001</v>
      </c>
      <c r="K386" s="221">
        <v>13.34</v>
      </c>
      <c r="L386" s="221">
        <v>-0.01</v>
      </c>
      <c r="M386" s="221">
        <v>3984</v>
      </c>
      <c r="N386" s="221">
        <v>-19.760000000000002</v>
      </c>
      <c r="P386" s="221">
        <v>1.73</v>
      </c>
      <c r="Q386" s="221" t="s">
        <v>11357</v>
      </c>
      <c r="R386" s="221" t="s">
        <v>1344</v>
      </c>
      <c r="S386" s="221">
        <v>115.36</v>
      </c>
      <c r="T386" s="221">
        <v>99.87</v>
      </c>
      <c r="U386" s="221">
        <v>1</v>
      </c>
      <c r="W386" s="221">
        <v>0.77</v>
      </c>
      <c r="X386" s="221">
        <v>31.97</v>
      </c>
      <c r="Y386" s="226">
        <v>-18.940000000000001</v>
      </c>
      <c r="Z386" s="226">
        <v>26.63</v>
      </c>
      <c r="AA386" s="226">
        <v>24.61</v>
      </c>
      <c r="AB386" s="226">
        <v>2.37</v>
      </c>
      <c r="AC386" s="226">
        <v>-34.35</v>
      </c>
      <c r="AD386" s="226">
        <v>5.77</v>
      </c>
      <c r="AE386" s="226" t="s">
        <v>1512</v>
      </c>
      <c r="AF386" s="117">
        <v>42167</v>
      </c>
      <c r="AG386" s="226">
        <v>71.12</v>
      </c>
      <c r="AH386" s="226">
        <v>115.2</v>
      </c>
      <c r="AI386" s="226">
        <v>138.58000000000001</v>
      </c>
      <c r="AJ386" s="226">
        <v>121.01</v>
      </c>
      <c r="AK386" s="227"/>
      <c r="AM386" s="226"/>
      <c r="AN386" s="221" t="str">
        <f t="shared" si="17"/>
        <v>LU0997586606</v>
      </c>
      <c r="AO386" s="221" t="s">
        <v>9858</v>
      </c>
      <c r="AP386" s="226"/>
      <c r="AQ386" s="226">
        <v>22.32</v>
      </c>
      <c r="AR386" s="227">
        <v>45783</v>
      </c>
      <c r="AS386" s="221" t="s">
        <v>5377</v>
      </c>
      <c r="AX386" s="221" t="str">
        <f t="shared" si="18"/>
        <v>LU1273509221</v>
      </c>
      <c r="AY386" s="221" t="s">
        <v>6561</v>
      </c>
      <c r="AZ386" s="221" t="s">
        <v>6229</v>
      </c>
      <c r="DO386" s="227"/>
      <c r="EG386" s="227"/>
    </row>
    <row r="387" spans="1:150" s="221" customFormat="1">
      <c r="A387" s="221" t="str">
        <f t="shared" si="19"/>
        <v>LU0119124781</v>
      </c>
      <c r="B387" s="221" t="s">
        <v>12011</v>
      </c>
      <c r="C387" s="221">
        <v>3.14</v>
      </c>
      <c r="D387" s="221">
        <v>5.91</v>
      </c>
      <c r="E387" s="221">
        <v>0.66</v>
      </c>
      <c r="F387" s="221">
        <v>-0.46</v>
      </c>
      <c r="G387" s="221">
        <v>4.59</v>
      </c>
      <c r="H387" s="226">
        <v>3.6</v>
      </c>
      <c r="I387" s="221">
        <v>5.99</v>
      </c>
      <c r="J387" s="221">
        <v>0.85</v>
      </c>
      <c r="K387" s="221">
        <v>15.79</v>
      </c>
      <c r="L387" s="221">
        <v>0.03</v>
      </c>
      <c r="M387" s="221">
        <v>2961.4</v>
      </c>
      <c r="N387" s="221">
        <v>-14.73</v>
      </c>
      <c r="O387" s="221">
        <v>0</v>
      </c>
      <c r="P387" s="221">
        <v>1.9</v>
      </c>
      <c r="Q387" s="221" t="s">
        <v>11380</v>
      </c>
      <c r="R387" s="221" t="s">
        <v>6226</v>
      </c>
      <c r="S387" s="221">
        <v>87.94</v>
      </c>
      <c r="T387" s="221">
        <v>90.74</v>
      </c>
      <c r="U387" s="221">
        <v>1</v>
      </c>
      <c r="V387" s="221">
        <v>19.53</v>
      </c>
      <c r="W387" s="221">
        <v>-1.9</v>
      </c>
      <c r="X387" s="221">
        <v>21.22</v>
      </c>
      <c r="Y387" s="226">
        <v>-7.73</v>
      </c>
      <c r="Z387" s="226">
        <v>35.369999999999997</v>
      </c>
      <c r="AA387" s="226">
        <v>10.66</v>
      </c>
      <c r="AB387" s="226">
        <v>10.94</v>
      </c>
      <c r="AC387" s="226">
        <v>-24.23</v>
      </c>
      <c r="AD387" s="226">
        <v>17.18</v>
      </c>
      <c r="AE387" s="226" t="s">
        <v>11368</v>
      </c>
      <c r="AF387" s="117">
        <v>36906</v>
      </c>
      <c r="AG387" s="226">
        <v>80.06</v>
      </c>
      <c r="AH387" s="226">
        <v>69.5</v>
      </c>
      <c r="AI387" s="226">
        <v>95.99</v>
      </c>
      <c r="AJ387" s="226">
        <v>92.55</v>
      </c>
      <c r="AK387" s="227"/>
      <c r="AM387" s="226"/>
      <c r="AN387" s="221" t="str">
        <f t="shared" si="17"/>
        <v>LU0550127509</v>
      </c>
      <c r="AO387" s="221" t="s">
        <v>12014</v>
      </c>
      <c r="AP387" s="226"/>
      <c r="AQ387" s="226">
        <v>1.8</v>
      </c>
      <c r="AR387" s="227">
        <v>45783</v>
      </c>
      <c r="AS387" s="221" t="s">
        <v>5383</v>
      </c>
      <c r="AX387" s="221" t="str">
        <f t="shared" si="18"/>
        <v>LU0997586515</v>
      </c>
      <c r="AY387" s="221" t="s">
        <v>10975</v>
      </c>
      <c r="AZ387" s="221" t="s">
        <v>6225</v>
      </c>
      <c r="DO387" s="227"/>
      <c r="EG387" s="227"/>
    </row>
    <row r="388" spans="1:150" s="221" customFormat="1">
      <c r="A388" s="221" t="str">
        <f t="shared" si="19"/>
        <v>LU1273509221</v>
      </c>
      <c r="B388" s="221" t="s">
        <v>6561</v>
      </c>
      <c r="C388" s="221">
        <v>0.49</v>
      </c>
      <c r="D388" s="221">
        <v>6.62</v>
      </c>
      <c r="E388" s="221">
        <v>-0.92</v>
      </c>
      <c r="F388" s="221">
        <v>-1.92</v>
      </c>
      <c r="G388" s="221">
        <v>4.97</v>
      </c>
      <c r="H388" s="226">
        <v>5.01</v>
      </c>
      <c r="J388" s="221">
        <v>0.77</v>
      </c>
      <c r="K388" s="221">
        <v>15.29</v>
      </c>
      <c r="L388" s="221">
        <v>0.04</v>
      </c>
      <c r="M388" s="221">
        <v>2961.4</v>
      </c>
      <c r="N388" s="221">
        <v>-11.32</v>
      </c>
      <c r="P388" s="221">
        <v>1.9</v>
      </c>
      <c r="R388" s="221" t="s">
        <v>6229</v>
      </c>
      <c r="S388" s="221">
        <v>81.61</v>
      </c>
      <c r="T388" s="221">
        <v>81.38</v>
      </c>
      <c r="U388" s="221">
        <v>1</v>
      </c>
      <c r="W388" s="221">
        <v>5</v>
      </c>
      <c r="X388" s="221">
        <v>18.68</v>
      </c>
      <c r="Y388" s="226">
        <v>-3.47</v>
      </c>
      <c r="Z388" s="226">
        <v>39.25</v>
      </c>
      <c r="AA388" s="226">
        <v>4.88</v>
      </c>
      <c r="AB388" s="226">
        <v>15.87</v>
      </c>
      <c r="AC388" s="226">
        <v>-15.92</v>
      </c>
      <c r="AD388" s="226">
        <v>14.55</v>
      </c>
      <c r="AE388" s="226" t="s">
        <v>11368</v>
      </c>
      <c r="AF388" s="117">
        <v>42236</v>
      </c>
      <c r="AG388" s="226">
        <v>64.709999999999994</v>
      </c>
      <c r="AH388" s="226">
        <v>62.33</v>
      </c>
      <c r="AI388" s="226">
        <v>101.48</v>
      </c>
      <c r="AJ388" s="226">
        <v>83.72</v>
      </c>
      <c r="AK388" s="227"/>
      <c r="AM388" s="226"/>
      <c r="AN388" s="221" t="str">
        <f t="shared" si="17"/>
        <v>LU1235258925</v>
      </c>
      <c r="AO388" s="221" t="s">
        <v>9859</v>
      </c>
      <c r="AP388" s="226"/>
      <c r="AQ388" s="226">
        <v>23.9</v>
      </c>
      <c r="AR388" s="227">
        <v>45783</v>
      </c>
      <c r="AS388" s="221" t="s">
        <v>3429</v>
      </c>
      <c r="AX388" s="221" t="str">
        <f t="shared" si="18"/>
        <v>LU1196032939</v>
      </c>
      <c r="AY388" s="221" t="s">
        <v>12012</v>
      </c>
      <c r="AZ388" s="221" t="s">
        <v>3709</v>
      </c>
      <c r="DO388" s="227"/>
      <c r="EG388" s="227"/>
    </row>
    <row r="389" spans="1:150" s="221" customFormat="1">
      <c r="A389" s="221" t="str">
        <f t="shared" si="19"/>
        <v>LU0997586515</v>
      </c>
      <c r="B389" s="221" t="s">
        <v>10975</v>
      </c>
      <c r="C389" s="221">
        <v>-4.1900000000000004</v>
      </c>
      <c r="D389" s="221">
        <v>2.75</v>
      </c>
      <c r="E389" s="221">
        <v>-3.22</v>
      </c>
      <c r="F389" s="221">
        <v>-4.43</v>
      </c>
      <c r="G389" s="221">
        <v>4.1100000000000003</v>
      </c>
      <c r="H389" s="226">
        <v>4.0999999999999996</v>
      </c>
      <c r="I389" s="221">
        <v>8.06</v>
      </c>
      <c r="J389" s="221">
        <v>0.55000000000000004</v>
      </c>
      <c r="K389" s="221">
        <v>12.95</v>
      </c>
      <c r="L389" s="221">
        <v>0.01</v>
      </c>
      <c r="M389" s="221">
        <v>2961.4</v>
      </c>
      <c r="N389" s="221">
        <v>-10.23</v>
      </c>
      <c r="P389" s="221">
        <v>1.9</v>
      </c>
      <c r="R389" s="221" t="s">
        <v>6225</v>
      </c>
      <c r="S389" s="221">
        <v>65.430000000000007</v>
      </c>
      <c r="T389" s="221">
        <v>58.82</v>
      </c>
      <c r="U389" s="221">
        <v>1</v>
      </c>
      <c r="V389" s="221">
        <v>28.03</v>
      </c>
      <c r="W389" s="221">
        <v>6.51</v>
      </c>
      <c r="X389" s="221">
        <v>10.32</v>
      </c>
      <c r="Y389" s="226">
        <v>-0.82</v>
      </c>
      <c r="Z389" s="226">
        <v>38.35</v>
      </c>
      <c r="AA389" s="226">
        <v>4.0599999999999996</v>
      </c>
      <c r="AB389" s="226">
        <v>18.43</v>
      </c>
      <c r="AC389" s="226">
        <v>-15.83</v>
      </c>
      <c r="AD389" s="226">
        <v>14.33</v>
      </c>
      <c r="AE389" s="226" t="s">
        <v>11368</v>
      </c>
      <c r="AF389" s="117">
        <v>41649</v>
      </c>
      <c r="AG389" s="226">
        <v>31.57</v>
      </c>
      <c r="AH389" s="226">
        <v>42.58</v>
      </c>
      <c r="AI389" s="226">
        <v>80.39</v>
      </c>
      <c r="AJ389" s="226">
        <v>67.81</v>
      </c>
      <c r="AK389" s="227"/>
      <c r="AM389" s="226"/>
      <c r="AN389" s="221" t="str">
        <f t="shared" ref="AN389:AN452" si="20">AS389</f>
        <v>LU1235259576</v>
      </c>
      <c r="AO389" s="221" t="s">
        <v>9831</v>
      </c>
      <c r="AP389" s="226"/>
      <c r="AQ389" s="226">
        <v>2.02</v>
      </c>
      <c r="AR389" s="227">
        <v>45783</v>
      </c>
      <c r="AS389" s="221" t="s">
        <v>5387</v>
      </c>
      <c r="AX389" s="221" t="str">
        <f t="shared" si="18"/>
        <v>LU0048578792</v>
      </c>
      <c r="AY389" s="221" t="s">
        <v>12013</v>
      </c>
      <c r="AZ389" s="221" t="s">
        <v>3433</v>
      </c>
      <c r="BA389" s="221">
        <v>-3.34</v>
      </c>
      <c r="BB389" s="221">
        <v>-10.89</v>
      </c>
      <c r="BC389" s="221">
        <v>-9.5399999999999991</v>
      </c>
      <c r="DO389" s="227"/>
      <c r="EG389" s="227"/>
    </row>
    <row r="390" spans="1:150" s="221" customFormat="1">
      <c r="A390" s="221" t="str">
        <f t="shared" si="19"/>
        <v>LU1196032939</v>
      </c>
      <c r="B390" s="221" t="s">
        <v>12012</v>
      </c>
      <c r="C390" s="221">
        <v>2.94</v>
      </c>
      <c r="D390" s="221">
        <v>5.63</v>
      </c>
      <c r="E390" s="221">
        <v>0.66</v>
      </c>
      <c r="F390" s="221">
        <v>-0.49</v>
      </c>
      <c r="G390" s="221">
        <v>4.58</v>
      </c>
      <c r="H390" s="226">
        <v>3.57</v>
      </c>
      <c r="I390" s="221">
        <v>5.97</v>
      </c>
      <c r="J390" s="221">
        <v>0.86</v>
      </c>
      <c r="K390" s="221">
        <v>15.77</v>
      </c>
      <c r="L390" s="221">
        <v>0.03</v>
      </c>
      <c r="M390" s="221">
        <v>2961.4</v>
      </c>
      <c r="N390" s="221">
        <v>-14.82</v>
      </c>
      <c r="O390" s="221">
        <v>0</v>
      </c>
      <c r="P390" s="221">
        <v>1.9</v>
      </c>
      <c r="Q390" s="221" t="s">
        <v>11380</v>
      </c>
      <c r="R390" s="221" t="s">
        <v>3709</v>
      </c>
      <c r="S390" s="221">
        <v>87.69</v>
      </c>
      <c r="T390" s="221">
        <v>90.08</v>
      </c>
      <c r="U390" s="221">
        <v>1</v>
      </c>
      <c r="W390" s="221">
        <v>-1.6</v>
      </c>
      <c r="X390" s="221">
        <v>21.14</v>
      </c>
      <c r="Y390" s="226">
        <v>-7.66</v>
      </c>
      <c r="Z390" s="226">
        <v>35.17</v>
      </c>
      <c r="AA390" s="226">
        <v>10.52</v>
      </c>
      <c r="AB390" s="226">
        <v>11.11</v>
      </c>
      <c r="AC390" s="226">
        <v>-24.16</v>
      </c>
      <c r="AD390" s="226">
        <v>17.170000000000002</v>
      </c>
      <c r="AE390" s="226" t="s">
        <v>11368</v>
      </c>
      <c r="AF390" s="117">
        <v>42074</v>
      </c>
      <c r="AG390" s="226">
        <v>78.14</v>
      </c>
      <c r="AH390" s="226">
        <v>68.95</v>
      </c>
      <c r="AI390" s="226">
        <v>94.65</v>
      </c>
      <c r="AJ390" s="226">
        <v>92.32</v>
      </c>
      <c r="AK390" s="227"/>
      <c r="AM390" s="226"/>
      <c r="AN390" s="221" t="str">
        <f t="shared" si="20"/>
        <v>LU0110060430</v>
      </c>
      <c r="AO390" s="221" t="s">
        <v>12333</v>
      </c>
      <c r="AP390" s="226"/>
      <c r="AQ390" s="226">
        <v>9.31</v>
      </c>
      <c r="AR390" s="227">
        <v>45783</v>
      </c>
      <c r="AS390" s="221" t="s">
        <v>622</v>
      </c>
      <c r="AX390" s="221" t="str">
        <f t="shared" si="18"/>
        <v>LU0997586606</v>
      </c>
      <c r="AY390" s="221" t="s">
        <v>10976</v>
      </c>
      <c r="AZ390" s="221" t="s">
        <v>5377</v>
      </c>
      <c r="DO390" s="227"/>
      <c r="DW390" s="227"/>
      <c r="EG390" s="227"/>
      <c r="ET390" s="227"/>
    </row>
    <row r="391" spans="1:150" s="221" customFormat="1">
      <c r="A391" s="221" t="str">
        <f t="shared" si="19"/>
        <v>LU0048578792</v>
      </c>
      <c r="B391" s="221" t="s">
        <v>12013</v>
      </c>
      <c r="C391" s="221">
        <v>10.07</v>
      </c>
      <c r="D391" s="221">
        <v>7.06</v>
      </c>
      <c r="E391" s="221">
        <v>9.26</v>
      </c>
      <c r="F391" s="221">
        <v>16.14</v>
      </c>
      <c r="G391" s="221">
        <v>11.12</v>
      </c>
      <c r="H391" s="226">
        <v>9.9</v>
      </c>
      <c r="I391" s="221">
        <v>4.34</v>
      </c>
      <c r="J391" s="221">
        <v>0.93</v>
      </c>
      <c r="K391" s="221">
        <v>13.26</v>
      </c>
      <c r="L391" s="221">
        <v>0.56000000000000005</v>
      </c>
      <c r="M391" s="221">
        <v>10622.8</v>
      </c>
      <c r="N391" s="221">
        <v>-16.84</v>
      </c>
      <c r="O391" s="221">
        <v>1.42</v>
      </c>
      <c r="P391" s="221">
        <v>1.89</v>
      </c>
      <c r="Q391" s="221" t="s">
        <v>11348</v>
      </c>
      <c r="R391" s="221" t="s">
        <v>3433</v>
      </c>
      <c r="S391" s="221">
        <v>81.739999999999995</v>
      </c>
      <c r="T391" s="221">
        <v>97.49</v>
      </c>
      <c r="U391" s="221">
        <v>1</v>
      </c>
      <c r="V391" s="221">
        <v>4.5</v>
      </c>
      <c r="W391" s="221">
        <v>5.18</v>
      </c>
      <c r="X391" s="221">
        <v>12.57</v>
      </c>
      <c r="Y391" s="226">
        <v>-12.24</v>
      </c>
      <c r="Z391" s="226">
        <v>19.88</v>
      </c>
      <c r="AA391" s="226">
        <v>-2.29</v>
      </c>
      <c r="AB391" s="226">
        <v>14.05</v>
      </c>
      <c r="AC391" s="226">
        <v>-20.41</v>
      </c>
      <c r="AD391" s="226">
        <v>17.37</v>
      </c>
      <c r="AE391" s="226" t="s">
        <v>11368</v>
      </c>
      <c r="AF391" s="117">
        <v>33147</v>
      </c>
      <c r="AG391" s="226">
        <v>124.52</v>
      </c>
      <c r="AH391" s="226">
        <v>88.71</v>
      </c>
      <c r="AI391" s="226">
        <v>20.56</v>
      </c>
      <c r="AJ391" s="226">
        <v>92.13</v>
      </c>
      <c r="AK391" s="227"/>
      <c r="AM391" s="226"/>
      <c r="AN391" s="221" t="str">
        <f t="shared" si="20"/>
        <v>LU1284738660</v>
      </c>
      <c r="AO391" s="221" t="s">
        <v>12016</v>
      </c>
      <c r="AP391" s="226"/>
      <c r="AQ391" s="226">
        <v>0.94</v>
      </c>
      <c r="AR391" s="227">
        <v>45783</v>
      </c>
      <c r="AS391" s="221" t="s">
        <v>8760</v>
      </c>
      <c r="AX391" s="221" t="str">
        <f t="shared" si="18"/>
        <v>LU0550127509</v>
      </c>
      <c r="AY391" s="221" t="s">
        <v>12014</v>
      </c>
      <c r="AZ391" s="221" t="s">
        <v>5383</v>
      </c>
      <c r="BA391" s="221">
        <v>-3.45</v>
      </c>
      <c r="BB391" s="221">
        <v>-10.87</v>
      </c>
      <c r="DO391" s="227"/>
      <c r="DW391" s="227"/>
      <c r="EG391" s="227"/>
      <c r="ET391" s="227"/>
    </row>
    <row r="392" spans="1:150" s="221" customFormat="1">
      <c r="A392" s="221" t="str">
        <f t="shared" si="19"/>
        <v>LU0997586606</v>
      </c>
      <c r="B392" s="221" t="s">
        <v>10976</v>
      </c>
      <c r="C392" s="221">
        <v>2.2599999999999998</v>
      </c>
      <c r="D392" s="221">
        <v>3.96</v>
      </c>
      <c r="E392" s="221">
        <v>4.9400000000000004</v>
      </c>
      <c r="F392" s="221">
        <v>11.38</v>
      </c>
      <c r="G392" s="221">
        <v>10.27</v>
      </c>
      <c r="H392" s="226">
        <v>10</v>
      </c>
      <c r="I392" s="221">
        <v>6.34</v>
      </c>
      <c r="J392" s="221">
        <v>0.6</v>
      </c>
      <c r="K392" s="221">
        <v>10.220000000000001</v>
      </c>
      <c r="L392" s="221">
        <v>0.65</v>
      </c>
      <c r="M392" s="221">
        <v>10622.8</v>
      </c>
      <c r="N392" s="221">
        <v>-8.42</v>
      </c>
      <c r="P392" s="221">
        <v>1.89</v>
      </c>
      <c r="R392" s="221" t="s">
        <v>5377</v>
      </c>
      <c r="S392" s="221">
        <v>44.29</v>
      </c>
      <c r="T392" s="221">
        <v>62.75</v>
      </c>
      <c r="U392" s="221">
        <v>1</v>
      </c>
      <c r="V392" s="221">
        <v>12.18</v>
      </c>
      <c r="W392" s="221">
        <v>14.47</v>
      </c>
      <c r="X392" s="221">
        <v>2.4900000000000002</v>
      </c>
      <c r="Y392" s="226">
        <v>-5.86</v>
      </c>
      <c r="Z392" s="226">
        <v>22.61</v>
      </c>
      <c r="AA392" s="226">
        <v>-7.55</v>
      </c>
      <c r="AB392" s="226">
        <v>20.7</v>
      </c>
      <c r="AC392" s="226">
        <v>-11.82</v>
      </c>
      <c r="AD392" s="226">
        <v>14.08</v>
      </c>
      <c r="AE392" s="226" t="s">
        <v>11368</v>
      </c>
      <c r="AF392" s="117">
        <v>41649</v>
      </c>
      <c r="AG392" s="226">
        <v>57.68</v>
      </c>
      <c r="AH392" s="226">
        <v>55.18</v>
      </c>
      <c r="AI392" s="226">
        <v>-33.57</v>
      </c>
      <c r="AJ392" s="226">
        <v>53.9</v>
      </c>
      <c r="AK392" s="227"/>
      <c r="AM392" s="226"/>
      <c r="AN392" s="221" t="str">
        <f t="shared" si="20"/>
        <v>LU0168053600</v>
      </c>
      <c r="AO392" s="221" t="s">
        <v>12334</v>
      </c>
      <c r="AP392" s="226"/>
      <c r="AQ392" s="226">
        <v>10.38</v>
      </c>
      <c r="AR392" s="227">
        <v>45783</v>
      </c>
      <c r="AS392" s="221" t="s">
        <v>623</v>
      </c>
      <c r="AX392" s="221" t="str">
        <f t="shared" si="18"/>
        <v>LU1235258925</v>
      </c>
      <c r="AY392" s="221" t="s">
        <v>10977</v>
      </c>
      <c r="AZ392" s="221" t="s">
        <v>3429</v>
      </c>
      <c r="DO392" s="227"/>
      <c r="EG392" s="227"/>
    </row>
    <row r="393" spans="1:150" s="221" customFormat="1">
      <c r="A393" s="221" t="str">
        <f t="shared" si="19"/>
        <v>LU0550127509</v>
      </c>
      <c r="B393" s="221" t="s">
        <v>12014</v>
      </c>
      <c r="C393" s="221">
        <v>9.9</v>
      </c>
      <c r="D393" s="221">
        <v>6.83</v>
      </c>
      <c r="E393" s="221">
        <v>9.3000000000000007</v>
      </c>
      <c r="F393" s="221">
        <v>16.13</v>
      </c>
      <c r="G393" s="221">
        <v>11.14</v>
      </c>
      <c r="H393" s="226">
        <v>9.86</v>
      </c>
      <c r="I393" s="221">
        <v>4.33</v>
      </c>
      <c r="J393" s="221">
        <v>0.94</v>
      </c>
      <c r="K393" s="221">
        <v>13.25</v>
      </c>
      <c r="L393" s="221">
        <v>0.55000000000000004</v>
      </c>
      <c r="M393" s="221">
        <v>10622.8</v>
      </c>
      <c r="N393" s="221">
        <v>-17.100000000000001</v>
      </c>
      <c r="O393" s="221">
        <v>1.43</v>
      </c>
      <c r="P393" s="221">
        <v>1.89</v>
      </c>
      <c r="Q393" s="221" t="s">
        <v>11348</v>
      </c>
      <c r="R393" s="221" t="s">
        <v>5383</v>
      </c>
      <c r="S393" s="221">
        <v>82.79</v>
      </c>
      <c r="T393" s="221">
        <v>99.73</v>
      </c>
      <c r="U393" s="221">
        <v>1</v>
      </c>
      <c r="V393" s="221">
        <v>4.3600000000000003</v>
      </c>
      <c r="W393" s="221">
        <v>5.63</v>
      </c>
      <c r="X393" s="221">
        <v>12.41</v>
      </c>
      <c r="Y393" s="226">
        <v>-12.16</v>
      </c>
      <c r="Z393" s="226">
        <v>19.73</v>
      </c>
      <c r="AA393" s="226">
        <v>-2.4</v>
      </c>
      <c r="AB393" s="226">
        <v>14.2</v>
      </c>
      <c r="AC393" s="226">
        <v>-20.350000000000001</v>
      </c>
      <c r="AD393" s="226">
        <v>17.34</v>
      </c>
      <c r="AE393" s="226" t="s">
        <v>11368</v>
      </c>
      <c r="AF393" s="117">
        <v>40478</v>
      </c>
      <c r="AG393" s="226">
        <v>128.80000000000001</v>
      </c>
      <c r="AH393" s="226">
        <v>86.98</v>
      </c>
      <c r="AI393" s="226">
        <v>18</v>
      </c>
      <c r="AJ393" s="226">
        <v>88.75</v>
      </c>
      <c r="AK393" s="227"/>
      <c r="AM393" s="226"/>
      <c r="AN393" s="221" t="str">
        <f t="shared" si="20"/>
        <v>LU0251145669</v>
      </c>
      <c r="AO393" s="221" t="s">
        <v>12018</v>
      </c>
      <c r="AP393" s="226"/>
      <c r="AQ393" s="226">
        <v>0.69</v>
      </c>
      <c r="AR393" s="227">
        <v>45783</v>
      </c>
      <c r="AS393" s="221" t="s">
        <v>5391</v>
      </c>
      <c r="AX393" s="221" t="str">
        <f t="shared" ref="AX393:AX456" si="21">AZ393</f>
        <v>LU1235259576</v>
      </c>
      <c r="AY393" s="221" t="s">
        <v>9831</v>
      </c>
      <c r="AZ393" s="221" t="s">
        <v>5387</v>
      </c>
      <c r="DO393" s="227"/>
      <c r="EG393" s="227"/>
    </row>
    <row r="394" spans="1:150" s="221" customFormat="1">
      <c r="A394" s="221" t="str">
        <f t="shared" si="19"/>
        <v>LU1235258925</v>
      </c>
      <c r="B394" s="221" t="s">
        <v>10977</v>
      </c>
      <c r="C394" s="221">
        <v>10.119999999999999</v>
      </c>
      <c r="D394" s="221">
        <v>7.07</v>
      </c>
      <c r="E394" s="221">
        <v>9.33</v>
      </c>
      <c r="F394" s="221">
        <v>16.36</v>
      </c>
      <c r="G394" s="221">
        <v>11.34</v>
      </c>
      <c r="H394" s="226">
        <v>10.11</v>
      </c>
      <c r="J394" s="221">
        <v>0.94</v>
      </c>
      <c r="K394" s="221">
        <v>13.27</v>
      </c>
      <c r="L394" s="221">
        <v>0.56999999999999995</v>
      </c>
      <c r="M394" s="221">
        <v>10622.8</v>
      </c>
      <c r="N394" s="221">
        <v>-16.8</v>
      </c>
      <c r="P394" s="221">
        <v>1.69</v>
      </c>
      <c r="Q394" s="221" t="s">
        <v>11348</v>
      </c>
      <c r="R394" s="221" t="s">
        <v>3429</v>
      </c>
      <c r="S394" s="221">
        <v>82.93</v>
      </c>
      <c r="T394" s="221">
        <v>101.46</v>
      </c>
      <c r="U394" s="221">
        <v>1</v>
      </c>
      <c r="W394" s="221">
        <v>5.42</v>
      </c>
      <c r="X394" s="221">
        <v>12.77</v>
      </c>
      <c r="Y394" s="226">
        <v>-12.08</v>
      </c>
      <c r="Z394" s="226">
        <v>20.2</v>
      </c>
      <c r="AA394" s="226">
        <v>-2.1800000000000002</v>
      </c>
      <c r="AB394" s="226">
        <v>14.31</v>
      </c>
      <c r="AC394" s="226">
        <v>-20.29</v>
      </c>
      <c r="AD394" s="226">
        <v>17.649999999999999</v>
      </c>
      <c r="AE394" s="226" t="s">
        <v>11368</v>
      </c>
      <c r="AF394" s="117">
        <v>42167</v>
      </c>
      <c r="AG394" s="226">
        <v>131.46</v>
      </c>
      <c r="AH394" s="226">
        <v>88.75</v>
      </c>
      <c r="AI394" s="226">
        <v>18.05</v>
      </c>
      <c r="AJ394" s="226">
        <v>88.86</v>
      </c>
      <c r="AK394" s="227"/>
      <c r="AM394" s="226"/>
      <c r="AN394" s="221" t="str">
        <f t="shared" si="20"/>
        <v>LU0731783394</v>
      </c>
      <c r="AO394" s="221" t="s">
        <v>12019</v>
      </c>
      <c r="AP394" s="226"/>
      <c r="AQ394" s="226">
        <v>2.21</v>
      </c>
      <c r="AR394" s="227">
        <v>45783</v>
      </c>
      <c r="AS394" s="221" t="s">
        <v>3416</v>
      </c>
      <c r="AX394" s="221" t="str">
        <f t="shared" si="21"/>
        <v>LU0110060430</v>
      </c>
      <c r="AY394" s="221" t="s">
        <v>12015</v>
      </c>
      <c r="AZ394" s="221" t="s">
        <v>622</v>
      </c>
      <c r="BA394" s="221">
        <v>-2.04</v>
      </c>
      <c r="BB394" s="221">
        <v>-3.77</v>
      </c>
      <c r="BC394" s="221">
        <v>-2.29</v>
      </c>
      <c r="DO394" s="227"/>
      <c r="EG394" s="227"/>
    </row>
    <row r="395" spans="1:150" s="221" customFormat="1">
      <c r="A395" s="221" t="str">
        <f t="shared" ref="A395:A458" si="22">R395</f>
        <v>LU1235259576</v>
      </c>
      <c r="B395" s="221" t="s">
        <v>9831</v>
      </c>
      <c r="C395" s="221">
        <v>9.9</v>
      </c>
      <c r="D395" s="221">
        <v>6.76</v>
      </c>
      <c r="E395" s="221">
        <v>9.36</v>
      </c>
      <c r="F395" s="221">
        <v>16.28</v>
      </c>
      <c r="G395" s="221">
        <v>11.32</v>
      </c>
      <c r="H395" s="226">
        <v>10.07</v>
      </c>
      <c r="J395" s="221">
        <v>0.96</v>
      </c>
      <c r="K395" s="221">
        <v>13.25</v>
      </c>
      <c r="L395" s="221">
        <v>0.56999999999999995</v>
      </c>
      <c r="M395" s="221">
        <v>10622.8</v>
      </c>
      <c r="N395" s="221">
        <v>-16.96</v>
      </c>
      <c r="P395" s="221">
        <v>1.69</v>
      </c>
      <c r="Q395" s="221" t="s">
        <v>11348</v>
      </c>
      <c r="R395" s="221" t="s">
        <v>5387</v>
      </c>
      <c r="S395" s="221">
        <v>82.2</v>
      </c>
      <c r="T395" s="221">
        <v>103.67</v>
      </c>
      <c r="U395" s="221">
        <v>1</v>
      </c>
      <c r="W395" s="221">
        <v>5.65</v>
      </c>
      <c r="X395" s="221">
        <v>12.6</v>
      </c>
      <c r="Y395" s="226">
        <v>-12</v>
      </c>
      <c r="Z395" s="226">
        <v>20.03</v>
      </c>
      <c r="AA395" s="226">
        <v>-2.25</v>
      </c>
      <c r="AB395" s="226">
        <v>14.45</v>
      </c>
      <c r="AC395" s="226">
        <v>-20.2</v>
      </c>
      <c r="AD395" s="226">
        <v>17.61</v>
      </c>
      <c r="AE395" s="226" t="s">
        <v>11368</v>
      </c>
      <c r="AF395" s="117">
        <v>42167</v>
      </c>
      <c r="AG395" s="226">
        <v>129.4</v>
      </c>
      <c r="AH395" s="226">
        <v>94.68</v>
      </c>
      <c r="AI395" s="226">
        <v>18.36</v>
      </c>
      <c r="AJ395" s="226">
        <v>92.2</v>
      </c>
      <c r="AK395" s="227"/>
      <c r="AM395" s="226"/>
      <c r="AN395" s="221" t="str">
        <f t="shared" si="20"/>
        <v>LU0731783048</v>
      </c>
      <c r="AO395" s="221" t="s">
        <v>12335</v>
      </c>
      <c r="AP395" s="226"/>
      <c r="AQ395" s="226">
        <v>21.6</v>
      </c>
      <c r="AR395" s="227">
        <v>45783</v>
      </c>
      <c r="AS395" s="221" t="s">
        <v>9296</v>
      </c>
      <c r="AX395" s="221" t="str">
        <f t="shared" si="21"/>
        <v>LU1284738660</v>
      </c>
      <c r="AY395" s="221" t="s">
        <v>12016</v>
      </c>
      <c r="AZ395" s="221" t="s">
        <v>8760</v>
      </c>
      <c r="EG395" s="227"/>
    </row>
    <row r="396" spans="1:150" s="221" customFormat="1">
      <c r="A396" s="221" t="str">
        <f t="shared" si="22"/>
        <v>LU0110060430</v>
      </c>
      <c r="B396" s="221" t="s">
        <v>12015</v>
      </c>
      <c r="C396" s="221">
        <v>4.51</v>
      </c>
      <c r="D396" s="221">
        <v>-0.09</v>
      </c>
      <c r="E396" s="221">
        <v>4.33</v>
      </c>
      <c r="F396" s="221">
        <v>8.5399999999999991</v>
      </c>
      <c r="G396" s="221">
        <v>5.26</v>
      </c>
      <c r="H396" s="226">
        <v>3.75</v>
      </c>
      <c r="I396" s="221">
        <v>2.67</v>
      </c>
      <c r="J396" s="221">
        <v>0.98</v>
      </c>
      <c r="K396" s="221">
        <v>7.49</v>
      </c>
      <c r="L396" s="221">
        <v>0.39</v>
      </c>
      <c r="M396" s="221">
        <v>3515.9</v>
      </c>
      <c r="N396" s="221">
        <v>-12.97</v>
      </c>
      <c r="O396" s="221">
        <v>4.45</v>
      </c>
      <c r="P396" s="221">
        <v>1.4</v>
      </c>
      <c r="Q396" s="221" t="s">
        <v>11348</v>
      </c>
      <c r="R396" s="221" t="s">
        <v>622</v>
      </c>
      <c r="S396" s="221">
        <v>101.14</v>
      </c>
      <c r="T396" s="221">
        <v>103</v>
      </c>
      <c r="U396" s="221">
        <v>12</v>
      </c>
      <c r="V396" s="221">
        <v>-3.03</v>
      </c>
      <c r="W396" s="221">
        <v>7.01</v>
      </c>
      <c r="X396" s="221">
        <v>11.9</v>
      </c>
      <c r="Y396" s="226">
        <v>-8.5399999999999991</v>
      </c>
      <c r="Z396" s="226">
        <v>9.14</v>
      </c>
      <c r="AA396" s="226">
        <v>8.81</v>
      </c>
      <c r="AB396" s="226">
        <v>-1.68</v>
      </c>
      <c r="AC396" s="226">
        <v>-18.48</v>
      </c>
      <c r="AD396" s="226">
        <v>13.64</v>
      </c>
      <c r="AE396" s="226" t="s">
        <v>11425</v>
      </c>
      <c r="AF396" s="117">
        <v>36703</v>
      </c>
      <c r="AG396" s="226">
        <v>108.39</v>
      </c>
      <c r="AH396" s="226">
        <v>107.48</v>
      </c>
      <c r="AI396" s="226">
        <v>77.66</v>
      </c>
      <c r="AJ396" s="226">
        <v>101.63</v>
      </c>
      <c r="AK396" s="227"/>
      <c r="AM396" s="226"/>
      <c r="AN396" s="221" t="str">
        <f t="shared" si="20"/>
        <v>LU1380763851</v>
      </c>
      <c r="AO396" s="221" t="s">
        <v>9832</v>
      </c>
      <c r="AP396" s="226"/>
      <c r="AQ396" s="226">
        <v>2</v>
      </c>
      <c r="AR396" s="227">
        <v>45783</v>
      </c>
      <c r="AS396" s="221" t="s">
        <v>9300</v>
      </c>
      <c r="AX396" s="221" t="str">
        <f t="shared" si="21"/>
        <v>LU0168053600</v>
      </c>
      <c r="AY396" s="221" t="s">
        <v>12017</v>
      </c>
      <c r="AZ396" s="221" t="s">
        <v>623</v>
      </c>
      <c r="BA396" s="221">
        <v>-1.97</v>
      </c>
      <c r="BB396" s="221">
        <v>-3.78</v>
      </c>
      <c r="BC396" s="221">
        <v>-2.2999999999999998</v>
      </c>
      <c r="DW396" s="227"/>
      <c r="EG396" s="227"/>
      <c r="ET396" s="227"/>
    </row>
    <row r="397" spans="1:150" s="221" customFormat="1">
      <c r="A397" s="221" t="str">
        <f t="shared" si="22"/>
        <v>LU1284738660</v>
      </c>
      <c r="B397" s="221" t="s">
        <v>12016</v>
      </c>
      <c r="C397" s="221">
        <v>1.03</v>
      </c>
      <c r="D397" s="221">
        <v>0.86</v>
      </c>
      <c r="E397" s="221">
        <v>2.27</v>
      </c>
      <c r="F397" s="221">
        <v>7.61</v>
      </c>
      <c r="G397" s="221">
        <v>5.95</v>
      </c>
      <c r="H397" s="226">
        <v>5.53</v>
      </c>
      <c r="J397" s="221">
        <v>0.74</v>
      </c>
      <c r="K397" s="221">
        <v>6.71</v>
      </c>
      <c r="L397" s="221">
        <v>0.43</v>
      </c>
      <c r="M397" s="221">
        <v>3515.9</v>
      </c>
      <c r="N397" s="221">
        <v>-8.89</v>
      </c>
      <c r="O397" s="221">
        <v>5.32</v>
      </c>
      <c r="P397" s="221">
        <v>1.4</v>
      </c>
      <c r="R397" s="221" t="s">
        <v>8760</v>
      </c>
      <c r="S397" s="221">
        <v>68.47</v>
      </c>
      <c r="T397" s="221">
        <v>80.180000000000007</v>
      </c>
      <c r="U397" s="221">
        <v>12</v>
      </c>
      <c r="W397" s="221">
        <v>9.93</v>
      </c>
      <c r="X397" s="221">
        <v>7.73</v>
      </c>
      <c r="Y397" s="226">
        <v>-3.97</v>
      </c>
      <c r="Z397" s="226">
        <v>15.25</v>
      </c>
      <c r="AA397" s="226">
        <v>2.74</v>
      </c>
      <c r="AB397" s="226">
        <v>4.63</v>
      </c>
      <c r="AC397" s="226">
        <v>-10.8</v>
      </c>
      <c r="AD397" s="226">
        <v>12.25</v>
      </c>
      <c r="AE397" s="226" t="s">
        <v>11425</v>
      </c>
      <c r="AF397" s="117">
        <v>42262</v>
      </c>
      <c r="AG397" s="226">
        <v>63.62</v>
      </c>
      <c r="AH397" s="226">
        <v>74.73</v>
      </c>
      <c r="AI397" s="226">
        <v>-63.32</v>
      </c>
      <c r="AJ397" s="226">
        <v>54.69</v>
      </c>
      <c r="AK397" s="227"/>
      <c r="AM397" s="226"/>
      <c r="AN397" s="221" t="str">
        <f t="shared" si="20"/>
        <v>LU1380763935</v>
      </c>
      <c r="AO397" s="221" t="s">
        <v>12021</v>
      </c>
      <c r="AP397" s="226"/>
      <c r="AQ397" s="226">
        <v>1.57</v>
      </c>
      <c r="AR397" s="227">
        <v>45783</v>
      </c>
      <c r="AS397" s="221" t="s">
        <v>9302</v>
      </c>
      <c r="AX397" s="221" t="str">
        <f t="shared" si="21"/>
        <v>LU0251145669</v>
      </c>
      <c r="AY397" s="221" t="s">
        <v>12018</v>
      </c>
      <c r="AZ397" s="221" t="s">
        <v>5391</v>
      </c>
      <c r="BA397" s="221">
        <v>-2.0499999999999998</v>
      </c>
      <c r="BB397" s="221">
        <v>-3.65</v>
      </c>
      <c r="BC397" s="221">
        <v>-2.29</v>
      </c>
      <c r="DW397" s="227"/>
      <c r="EG397" s="227"/>
      <c r="ET397" s="227"/>
    </row>
    <row r="398" spans="1:150" s="221" customFormat="1">
      <c r="A398" s="221" t="str">
        <f t="shared" si="22"/>
        <v>LU0168053600</v>
      </c>
      <c r="B398" s="221" t="s">
        <v>12017</v>
      </c>
      <c r="C398" s="221">
        <v>4.66</v>
      </c>
      <c r="D398" s="221">
        <v>0</v>
      </c>
      <c r="E398" s="221">
        <v>4.49</v>
      </c>
      <c r="F398" s="221">
        <v>8.26</v>
      </c>
      <c r="G398" s="221">
        <v>5.15</v>
      </c>
      <c r="H398" s="226">
        <v>3.68</v>
      </c>
      <c r="I398" s="221">
        <v>2.63</v>
      </c>
      <c r="J398" s="221">
        <v>0.99</v>
      </c>
      <c r="K398" s="221">
        <v>7.52</v>
      </c>
      <c r="L398" s="221">
        <v>0.37</v>
      </c>
      <c r="M398" s="221">
        <v>3515.9</v>
      </c>
      <c r="N398" s="221">
        <v>-12.94</v>
      </c>
      <c r="O398" s="221">
        <v>4.6500000000000004</v>
      </c>
      <c r="P398" s="221">
        <v>1.4</v>
      </c>
      <c r="Q398" s="221" t="s">
        <v>11348</v>
      </c>
      <c r="R398" s="221" t="s">
        <v>623</v>
      </c>
      <c r="S398" s="221">
        <v>102.82</v>
      </c>
      <c r="T398" s="221">
        <v>102.93</v>
      </c>
      <c r="U398" s="221">
        <v>12</v>
      </c>
      <c r="V398" s="221">
        <v>-3.06</v>
      </c>
      <c r="W398" s="221">
        <v>7.04</v>
      </c>
      <c r="X398" s="221">
        <v>11.84</v>
      </c>
      <c r="Y398" s="226">
        <v>-8.48</v>
      </c>
      <c r="Z398" s="226">
        <v>9.15</v>
      </c>
      <c r="AA398" s="226">
        <v>8.7200000000000006</v>
      </c>
      <c r="AB398" s="226">
        <v>-1.67</v>
      </c>
      <c r="AC398" s="226">
        <v>-18.46</v>
      </c>
      <c r="AD398" s="226">
        <v>13.68</v>
      </c>
      <c r="AE398" s="226" t="s">
        <v>11425</v>
      </c>
      <c r="AF398" s="117">
        <v>37778</v>
      </c>
      <c r="AG398" s="226">
        <v>108.33</v>
      </c>
      <c r="AH398" s="226">
        <v>107.39</v>
      </c>
      <c r="AI398" s="226">
        <v>102.92</v>
      </c>
      <c r="AJ398" s="226">
        <v>102.35</v>
      </c>
      <c r="AK398" s="227"/>
      <c r="AM398" s="226"/>
      <c r="AN398" s="221" t="str">
        <f t="shared" si="20"/>
        <v>LU1363072403</v>
      </c>
      <c r="AO398" s="221" t="s">
        <v>6562</v>
      </c>
      <c r="AP398" s="226"/>
      <c r="AQ398" s="226">
        <v>2.4500000000000002</v>
      </c>
      <c r="AR398" s="227">
        <v>45783</v>
      </c>
      <c r="AS398" s="221" t="s">
        <v>4543</v>
      </c>
      <c r="AX398" s="221" t="str">
        <f t="shared" si="21"/>
        <v>LU0731783394</v>
      </c>
      <c r="AY398" s="221" t="s">
        <v>12019</v>
      </c>
      <c r="AZ398" s="221" t="s">
        <v>3416</v>
      </c>
      <c r="BA398" s="221">
        <v>-0.65</v>
      </c>
      <c r="DW398" s="227"/>
      <c r="EG398" s="227"/>
      <c r="ET398" s="227"/>
    </row>
    <row r="399" spans="1:150" s="221" customFormat="1">
      <c r="A399" s="221" t="str">
        <f t="shared" si="22"/>
        <v>LU0251145669</v>
      </c>
      <c r="B399" s="221" t="s">
        <v>12018</v>
      </c>
      <c r="C399" s="221">
        <v>4.5999999999999996</v>
      </c>
      <c r="D399" s="221">
        <v>-0.14000000000000001</v>
      </c>
      <c r="E399" s="221">
        <v>4.62</v>
      </c>
      <c r="F399" s="221">
        <v>8.2200000000000006</v>
      </c>
      <c r="G399" s="221">
        <v>5.18</v>
      </c>
      <c r="H399" s="226">
        <v>3.67</v>
      </c>
      <c r="I399" s="221">
        <v>2.64</v>
      </c>
      <c r="J399" s="221">
        <v>0.99</v>
      </c>
      <c r="K399" s="221">
        <v>7.58</v>
      </c>
      <c r="L399" s="221">
        <v>0.36</v>
      </c>
      <c r="M399" s="221">
        <v>3515.9</v>
      </c>
      <c r="N399" s="221">
        <v>-13.1</v>
      </c>
      <c r="O399" s="221">
        <v>4.53</v>
      </c>
      <c r="P399" s="221">
        <v>1.4</v>
      </c>
      <c r="Q399" s="221" t="s">
        <v>11348</v>
      </c>
      <c r="R399" s="221" t="s">
        <v>5391</v>
      </c>
      <c r="S399" s="221">
        <v>102.61</v>
      </c>
      <c r="T399" s="221">
        <v>102.16</v>
      </c>
      <c r="U399" s="221">
        <v>12</v>
      </c>
      <c r="V399" s="221">
        <v>-3.1</v>
      </c>
      <c r="W399" s="221">
        <v>7.29</v>
      </c>
      <c r="X399" s="221">
        <v>11.75</v>
      </c>
      <c r="Y399" s="226">
        <v>-8.51</v>
      </c>
      <c r="Z399" s="226">
        <v>9.07</v>
      </c>
      <c r="AA399" s="226">
        <v>8.7200000000000006</v>
      </c>
      <c r="AB399" s="226">
        <v>-1.51</v>
      </c>
      <c r="AC399" s="226">
        <v>-18.420000000000002</v>
      </c>
      <c r="AD399" s="226">
        <v>13.52</v>
      </c>
      <c r="AE399" s="226" t="s">
        <v>11425</v>
      </c>
      <c r="AF399" s="117">
        <v>38852</v>
      </c>
      <c r="AG399" s="226">
        <v>107.26</v>
      </c>
      <c r="AH399" s="226">
        <v>106.73</v>
      </c>
      <c r="AI399" s="226">
        <v>108.1</v>
      </c>
      <c r="AJ399" s="226">
        <v>102.19</v>
      </c>
      <c r="AK399" s="227"/>
      <c r="AM399" s="226"/>
      <c r="AN399" s="221" t="str">
        <f t="shared" si="20"/>
        <v>LU0114722498</v>
      </c>
      <c r="AO399" s="221" t="s">
        <v>12336</v>
      </c>
      <c r="AP399" s="226"/>
      <c r="AQ399" s="226">
        <v>65.680000000000007</v>
      </c>
      <c r="AR399" s="227">
        <v>45783</v>
      </c>
      <c r="AS399" s="221" t="s">
        <v>625</v>
      </c>
      <c r="AX399" s="221" t="str">
        <f t="shared" si="21"/>
        <v>LU0731783048</v>
      </c>
      <c r="AY399" s="221" t="s">
        <v>12020</v>
      </c>
      <c r="AZ399" s="221" t="s">
        <v>9296</v>
      </c>
      <c r="BA399" s="221">
        <v>-0.7</v>
      </c>
      <c r="DW399" s="227"/>
      <c r="EG399" s="227"/>
      <c r="ET399" s="227"/>
    </row>
    <row r="400" spans="1:150" s="221" customFormat="1">
      <c r="A400" s="221" t="str">
        <f t="shared" si="22"/>
        <v>LU0731783394</v>
      </c>
      <c r="B400" s="221" t="s">
        <v>12019</v>
      </c>
      <c r="C400" s="221">
        <v>6.72</v>
      </c>
      <c r="D400" s="221">
        <v>4.2</v>
      </c>
      <c r="E400" s="221">
        <v>5.07</v>
      </c>
      <c r="F400" s="221">
        <v>15.21</v>
      </c>
      <c r="G400" s="221">
        <v>9.64</v>
      </c>
      <c r="H400" s="226">
        <v>9.39</v>
      </c>
      <c r="I400" s="221">
        <v>7.29</v>
      </c>
      <c r="J400" s="221">
        <v>0.62</v>
      </c>
      <c r="K400" s="221">
        <v>9.1999999999999993</v>
      </c>
      <c r="L400" s="221">
        <v>0.69</v>
      </c>
      <c r="M400" s="221">
        <v>20223.400000000001</v>
      </c>
      <c r="N400" s="221">
        <v>-12.39</v>
      </c>
      <c r="O400" s="221">
        <v>2.21</v>
      </c>
      <c r="P400" s="221">
        <v>1.89</v>
      </c>
      <c r="Q400" s="221" t="s">
        <v>11357</v>
      </c>
      <c r="R400" s="221" t="s">
        <v>3416</v>
      </c>
      <c r="S400" s="221">
        <v>51.14</v>
      </c>
      <c r="T400" s="221">
        <v>77.59</v>
      </c>
      <c r="U400" s="221">
        <v>12</v>
      </c>
      <c r="V400" s="221">
        <v>8.68</v>
      </c>
      <c r="W400" s="221">
        <v>3.26</v>
      </c>
      <c r="X400" s="221">
        <v>7.31</v>
      </c>
      <c r="Y400" s="226">
        <v>-2.96</v>
      </c>
      <c r="Z400" s="226">
        <v>21.88</v>
      </c>
      <c r="AA400" s="226">
        <v>6.09</v>
      </c>
      <c r="AB400" s="226">
        <v>13.35</v>
      </c>
      <c r="AC400" s="226">
        <v>-12.65</v>
      </c>
      <c r="AD400" s="226">
        <v>13.21</v>
      </c>
      <c r="AE400" s="226" t="s">
        <v>11426</v>
      </c>
      <c r="AF400" s="117">
        <v>40938</v>
      </c>
      <c r="AG400" s="226">
        <v>123.57</v>
      </c>
      <c r="AH400" s="226">
        <v>72.34</v>
      </c>
      <c r="AI400" s="226">
        <v>-11.7</v>
      </c>
      <c r="AJ400" s="226">
        <v>65.41</v>
      </c>
      <c r="AK400" s="227"/>
      <c r="AM400" s="226"/>
      <c r="AN400" s="221" t="str">
        <f t="shared" si="20"/>
        <v>LU0971096721</v>
      </c>
      <c r="AO400" s="221" t="s">
        <v>12337</v>
      </c>
      <c r="AP400" s="226"/>
      <c r="AQ400" s="226">
        <v>24.68</v>
      </c>
      <c r="AR400" s="227">
        <v>45783</v>
      </c>
      <c r="AS400" s="221" t="s">
        <v>4721</v>
      </c>
      <c r="AX400" s="221" t="str">
        <f t="shared" si="21"/>
        <v>LU1380763851</v>
      </c>
      <c r="AY400" s="221" t="s">
        <v>9832</v>
      </c>
      <c r="AZ400" s="221" t="s">
        <v>9300</v>
      </c>
      <c r="EG400" s="227"/>
    </row>
    <row r="401" spans="1:150" s="221" customFormat="1">
      <c r="A401" s="221" t="str">
        <f t="shared" si="22"/>
        <v>LU0731783048</v>
      </c>
      <c r="B401" s="221" t="s">
        <v>12020</v>
      </c>
      <c r="C401" s="221">
        <v>7.02</v>
      </c>
      <c r="D401" s="221">
        <v>4.25</v>
      </c>
      <c r="E401" s="221">
        <v>5.2</v>
      </c>
      <c r="F401" s="221">
        <v>15.33</v>
      </c>
      <c r="G401" s="221">
        <v>9.7100000000000009</v>
      </c>
      <c r="H401" s="226">
        <v>9.4</v>
      </c>
      <c r="I401" s="221">
        <v>7.31</v>
      </c>
      <c r="J401" s="221">
        <v>0.63</v>
      </c>
      <c r="K401" s="221">
        <v>9.2899999999999991</v>
      </c>
      <c r="L401" s="221">
        <v>0.69</v>
      </c>
      <c r="M401" s="221">
        <v>20223.400000000001</v>
      </c>
      <c r="N401" s="221">
        <v>-12.34</v>
      </c>
      <c r="O401" s="221">
        <v>2.23</v>
      </c>
      <c r="P401" s="221">
        <v>1.89</v>
      </c>
      <c r="Q401" s="221" t="s">
        <v>11357</v>
      </c>
      <c r="R401" s="221" t="s">
        <v>9296</v>
      </c>
      <c r="S401" s="221">
        <v>51.97</v>
      </c>
      <c r="T401" s="221">
        <v>78.41</v>
      </c>
      <c r="U401" s="221">
        <v>12</v>
      </c>
      <c r="V401" s="221">
        <v>8.75</v>
      </c>
      <c r="W401" s="221">
        <v>3</v>
      </c>
      <c r="X401" s="221">
        <v>7.53</v>
      </c>
      <c r="Y401" s="226">
        <v>-2.92</v>
      </c>
      <c r="Z401" s="226">
        <v>21.82</v>
      </c>
      <c r="AA401" s="226">
        <v>6.06</v>
      </c>
      <c r="AB401" s="226">
        <v>13.31</v>
      </c>
      <c r="AC401" s="226">
        <v>-12.54</v>
      </c>
      <c r="AD401" s="226">
        <v>13.09</v>
      </c>
      <c r="AE401" s="226" t="s">
        <v>11426</v>
      </c>
      <c r="AF401" s="117">
        <v>40938</v>
      </c>
      <c r="AG401" s="226">
        <v>125.08</v>
      </c>
      <c r="AH401" s="226">
        <v>72.31</v>
      </c>
      <c r="AI401" s="226">
        <v>-9.65</v>
      </c>
      <c r="AJ401" s="226">
        <v>65.28</v>
      </c>
      <c r="AK401" s="227"/>
      <c r="AM401" s="226"/>
      <c r="AN401" s="221" t="str">
        <f t="shared" si="20"/>
        <v>LU0353648891</v>
      </c>
      <c r="AO401" s="221" t="s">
        <v>6683</v>
      </c>
      <c r="AP401" s="226"/>
      <c r="AQ401" s="226">
        <v>11.86</v>
      </c>
      <c r="AR401" s="227">
        <v>45783</v>
      </c>
      <c r="AS401" s="221" t="s">
        <v>5409</v>
      </c>
      <c r="AX401" s="221" t="str">
        <f t="shared" si="21"/>
        <v>LU1380763935</v>
      </c>
      <c r="AY401" s="221" t="s">
        <v>12021</v>
      </c>
      <c r="AZ401" s="221" t="s">
        <v>9302</v>
      </c>
      <c r="EG401" s="227"/>
    </row>
    <row r="402" spans="1:150" s="221" customFormat="1">
      <c r="A402" s="221" t="str">
        <f t="shared" si="22"/>
        <v>LU1380763851</v>
      </c>
      <c r="B402" s="221" t="s">
        <v>9832</v>
      </c>
      <c r="C402" s="221">
        <v>6.99</v>
      </c>
      <c r="D402" s="221">
        <v>4.38</v>
      </c>
      <c r="E402" s="221">
        <v>5.36</v>
      </c>
      <c r="F402" s="221">
        <v>15.91</v>
      </c>
      <c r="G402" s="221">
        <v>10.01</v>
      </c>
      <c r="H402" s="226">
        <v>9.69</v>
      </c>
      <c r="J402" s="221">
        <v>0.63</v>
      </c>
      <c r="K402" s="221">
        <v>9.23</v>
      </c>
      <c r="L402" s="221">
        <v>0.72</v>
      </c>
      <c r="M402" s="221">
        <v>20223.400000000001</v>
      </c>
      <c r="N402" s="221">
        <v>-12.38</v>
      </c>
      <c r="P402" s="221">
        <v>1.69</v>
      </c>
      <c r="Q402" s="221" t="s">
        <v>11357</v>
      </c>
      <c r="R402" s="221" t="s">
        <v>9300</v>
      </c>
      <c r="S402" s="221">
        <v>50.79</v>
      </c>
      <c r="T402" s="221">
        <v>78.83</v>
      </c>
      <c r="U402" s="221">
        <v>12</v>
      </c>
      <c r="X402" s="221">
        <v>7.39</v>
      </c>
      <c r="Y402" s="226">
        <v>-2.79</v>
      </c>
      <c r="Z402" s="226">
        <v>22.13</v>
      </c>
      <c r="AA402" s="226">
        <v>6.31</v>
      </c>
      <c r="AB402" s="226">
        <v>13.53</v>
      </c>
      <c r="AC402" s="226">
        <v>-12.46</v>
      </c>
      <c r="AD402" s="226">
        <v>13.47</v>
      </c>
      <c r="AE402" s="226" t="s">
        <v>11426</v>
      </c>
      <c r="AF402" s="117">
        <v>42464</v>
      </c>
      <c r="AG402" s="226">
        <v>126.23</v>
      </c>
      <c r="AH402" s="226">
        <v>73.569999999999993</v>
      </c>
      <c r="AI402" s="226">
        <v>-12.6</v>
      </c>
      <c r="AJ402" s="226">
        <v>65.13</v>
      </c>
      <c r="AK402" s="227"/>
      <c r="AM402" s="226"/>
      <c r="AN402" s="221" t="str">
        <f t="shared" si="20"/>
        <v>LU0353649279</v>
      </c>
      <c r="AO402" s="221" t="s">
        <v>6684</v>
      </c>
      <c r="AP402" s="226"/>
      <c r="AQ402" s="226">
        <v>12.37</v>
      </c>
      <c r="AR402" s="227">
        <v>45783</v>
      </c>
      <c r="AS402" s="221" t="s">
        <v>5407</v>
      </c>
      <c r="AX402" s="221" t="str">
        <f t="shared" si="21"/>
        <v>LU1363072403</v>
      </c>
      <c r="AY402" s="221" t="s">
        <v>6562</v>
      </c>
      <c r="AZ402" s="221" t="s">
        <v>4543</v>
      </c>
      <c r="EG402" s="227"/>
    </row>
    <row r="403" spans="1:150" s="221" customFormat="1">
      <c r="A403" s="221" t="str">
        <f t="shared" si="22"/>
        <v>LU1380763935</v>
      </c>
      <c r="B403" s="221" t="s">
        <v>12021</v>
      </c>
      <c r="C403" s="221">
        <v>6.75</v>
      </c>
      <c r="D403" s="221">
        <v>4.1900000000000004</v>
      </c>
      <c r="E403" s="221">
        <v>5.19</v>
      </c>
      <c r="F403" s="221">
        <v>15.46</v>
      </c>
      <c r="G403" s="221">
        <v>9.8699999999999992</v>
      </c>
      <c r="H403" s="226">
        <v>9.59</v>
      </c>
      <c r="J403" s="221">
        <v>0.63</v>
      </c>
      <c r="K403" s="221">
        <v>9.23</v>
      </c>
      <c r="L403" s="221">
        <v>0.71</v>
      </c>
      <c r="M403" s="221">
        <v>20223.400000000001</v>
      </c>
      <c r="N403" s="221">
        <v>-12.36</v>
      </c>
      <c r="O403" s="221">
        <v>2.2000000000000002</v>
      </c>
      <c r="P403" s="221">
        <v>1.69</v>
      </c>
      <c r="Q403" s="221" t="s">
        <v>11357</v>
      </c>
      <c r="R403" s="221" t="s">
        <v>9302</v>
      </c>
      <c r="S403" s="221">
        <v>51</v>
      </c>
      <c r="T403" s="221">
        <v>78.73</v>
      </c>
      <c r="U403" s="221">
        <v>12</v>
      </c>
      <c r="X403" s="221">
        <v>7.39</v>
      </c>
      <c r="Y403" s="226">
        <v>-2.71</v>
      </c>
      <c r="Z403" s="226">
        <v>22.06</v>
      </c>
      <c r="AA403" s="226">
        <v>6.28</v>
      </c>
      <c r="AB403" s="226">
        <v>13.64</v>
      </c>
      <c r="AC403" s="226">
        <v>-12.49</v>
      </c>
      <c r="AD403" s="226">
        <v>13.45</v>
      </c>
      <c r="AE403" s="226" t="s">
        <v>11426</v>
      </c>
      <c r="AF403" s="117">
        <v>42464</v>
      </c>
      <c r="AG403" s="226">
        <v>124.47</v>
      </c>
      <c r="AH403" s="226">
        <v>73.48</v>
      </c>
      <c r="AI403" s="226">
        <v>-12.59</v>
      </c>
      <c r="AJ403" s="226">
        <v>65.27</v>
      </c>
      <c r="AK403" s="227"/>
      <c r="AM403" s="226"/>
      <c r="AN403" s="221" t="str">
        <f t="shared" si="20"/>
        <v>LU1391767313</v>
      </c>
      <c r="AO403" s="221" t="s">
        <v>12024</v>
      </c>
      <c r="AP403" s="226"/>
      <c r="AQ403" s="226">
        <v>0.75</v>
      </c>
      <c r="AR403" s="227">
        <v>45783</v>
      </c>
      <c r="AS403" s="221" t="s">
        <v>4524</v>
      </c>
      <c r="AX403" s="221" t="str">
        <f t="shared" si="21"/>
        <v>LU0114722498</v>
      </c>
      <c r="AY403" s="221" t="s">
        <v>12022</v>
      </c>
      <c r="AZ403" s="221" t="s">
        <v>625</v>
      </c>
      <c r="BA403" s="221">
        <v>-4.9400000000000004</v>
      </c>
      <c r="BB403" s="221">
        <v>-9.5399999999999991</v>
      </c>
      <c r="BC403" s="221">
        <v>-6.49</v>
      </c>
      <c r="EG403" s="227"/>
    </row>
    <row r="404" spans="1:150" s="221" customFormat="1">
      <c r="A404" s="221" t="str">
        <f t="shared" si="22"/>
        <v>LU1363072403</v>
      </c>
      <c r="B404" s="221" t="s">
        <v>6562</v>
      </c>
      <c r="C404" s="221">
        <v>2.81</v>
      </c>
      <c r="D404" s="221">
        <v>7.31</v>
      </c>
      <c r="E404" s="221">
        <v>3.33</v>
      </c>
      <c r="F404" s="221">
        <v>18.34</v>
      </c>
      <c r="G404" s="221">
        <v>14.65</v>
      </c>
      <c r="H404" s="226">
        <v>15.85</v>
      </c>
      <c r="J404" s="221">
        <v>0.77</v>
      </c>
      <c r="K404" s="221">
        <v>15.11</v>
      </c>
      <c r="L404" s="221">
        <v>0.7</v>
      </c>
      <c r="M404" s="221">
        <v>2163.3000000000002</v>
      </c>
      <c r="N404" s="221">
        <v>-9.3800000000000008</v>
      </c>
      <c r="P404" s="221">
        <v>1.9</v>
      </c>
      <c r="Q404" s="221" t="s">
        <v>11348</v>
      </c>
      <c r="R404" s="221" t="s">
        <v>4543</v>
      </c>
      <c r="S404" s="221">
        <v>73.81</v>
      </c>
      <c r="T404" s="221">
        <v>80.87</v>
      </c>
      <c r="U404" s="221">
        <v>1</v>
      </c>
      <c r="X404" s="221">
        <v>15.02</v>
      </c>
      <c r="Y404" s="226">
        <v>-14.25</v>
      </c>
      <c r="Z404" s="226">
        <v>21.58</v>
      </c>
      <c r="AA404" s="226">
        <v>3.48</v>
      </c>
      <c r="AB404" s="226">
        <v>24.85</v>
      </c>
      <c r="AC404" s="226">
        <v>-15.66</v>
      </c>
      <c r="AD404" s="226">
        <v>15.18</v>
      </c>
      <c r="AE404" s="226" t="s">
        <v>11390</v>
      </c>
      <c r="AF404" s="117">
        <v>42419</v>
      </c>
      <c r="AG404" s="226">
        <v>77.569999999999993</v>
      </c>
      <c r="AH404" s="226">
        <v>86.91</v>
      </c>
      <c r="AI404" s="226">
        <v>53.78</v>
      </c>
      <c r="AJ404" s="226">
        <v>83.2</v>
      </c>
      <c r="AK404" s="227"/>
      <c r="AM404" s="226"/>
      <c r="AN404" s="221" t="str">
        <f t="shared" si="20"/>
        <v>LU1883994011</v>
      </c>
      <c r="AO404" s="221" t="s">
        <v>12025</v>
      </c>
      <c r="AP404" s="226"/>
      <c r="AQ404" s="226">
        <v>0.73</v>
      </c>
      <c r="AR404" s="227">
        <v>45783</v>
      </c>
      <c r="AS404" s="221" t="s">
        <v>7286</v>
      </c>
      <c r="AX404" s="221" t="str">
        <f t="shared" si="21"/>
        <v>LU0971096721</v>
      </c>
      <c r="AY404" s="221" t="s">
        <v>12023</v>
      </c>
      <c r="AZ404" s="221" t="s">
        <v>4721</v>
      </c>
      <c r="DW404" s="227"/>
      <c r="EG404" s="227"/>
      <c r="ET404" s="227"/>
    </row>
    <row r="405" spans="1:150" s="221" customFormat="1">
      <c r="A405" s="221" t="str">
        <f t="shared" si="22"/>
        <v>LU0114722498</v>
      </c>
      <c r="B405" s="221" t="s">
        <v>12022</v>
      </c>
      <c r="C405" s="221">
        <v>2.98</v>
      </c>
      <c r="D405" s="221">
        <v>7.59</v>
      </c>
      <c r="E405" s="221">
        <v>3.32</v>
      </c>
      <c r="F405" s="221">
        <v>18.39</v>
      </c>
      <c r="G405" s="221">
        <v>14.65</v>
      </c>
      <c r="H405" s="226">
        <v>15.9</v>
      </c>
      <c r="I405" s="221">
        <v>8.19</v>
      </c>
      <c r="J405" s="221">
        <v>0.78</v>
      </c>
      <c r="K405" s="221">
        <v>15.14</v>
      </c>
      <c r="L405" s="221">
        <v>0.71</v>
      </c>
      <c r="M405" s="221">
        <v>2163.3000000000002</v>
      </c>
      <c r="N405" s="221">
        <v>-9.44</v>
      </c>
      <c r="O405" s="221">
        <v>0.16</v>
      </c>
      <c r="P405" s="221">
        <v>1.9</v>
      </c>
      <c r="Q405" s="221" t="s">
        <v>11348</v>
      </c>
      <c r="R405" s="221" t="s">
        <v>625</v>
      </c>
      <c r="S405" s="221">
        <v>73.989999999999995</v>
      </c>
      <c r="T405" s="221">
        <v>81.180000000000007</v>
      </c>
      <c r="U405" s="221">
        <v>1</v>
      </c>
      <c r="V405" s="221">
        <v>8.9</v>
      </c>
      <c r="W405" s="221">
        <v>7.02</v>
      </c>
      <c r="X405" s="221">
        <v>15.1</v>
      </c>
      <c r="Y405" s="226">
        <v>-14.32</v>
      </c>
      <c r="Z405" s="226">
        <v>21.76</v>
      </c>
      <c r="AA405" s="226">
        <v>3.59</v>
      </c>
      <c r="AB405" s="226">
        <v>24.76</v>
      </c>
      <c r="AC405" s="226">
        <v>-15.75</v>
      </c>
      <c r="AD405" s="226">
        <v>15.23</v>
      </c>
      <c r="AE405" s="226" t="s">
        <v>11390</v>
      </c>
      <c r="AF405" s="117">
        <v>36770</v>
      </c>
      <c r="AG405" s="226">
        <v>77.84</v>
      </c>
      <c r="AH405" s="226">
        <v>87.37</v>
      </c>
      <c r="AI405" s="226">
        <v>53.75</v>
      </c>
      <c r="AJ405" s="226">
        <v>83.35</v>
      </c>
      <c r="AK405" s="227"/>
      <c r="AM405" s="226"/>
      <c r="AN405" s="221" t="str">
        <f t="shared" si="20"/>
        <v>LU0905233846</v>
      </c>
      <c r="AO405" s="221" t="s">
        <v>6645</v>
      </c>
      <c r="AP405" s="226"/>
      <c r="AQ405" s="226">
        <v>13.73</v>
      </c>
      <c r="AR405" s="227">
        <v>45783</v>
      </c>
      <c r="AS405" s="221" t="s">
        <v>4544</v>
      </c>
      <c r="AX405" s="221" t="str">
        <f t="shared" si="21"/>
        <v>LU0353648891</v>
      </c>
      <c r="AY405" s="221" t="s">
        <v>10978</v>
      </c>
      <c r="AZ405" s="221" t="s">
        <v>5409</v>
      </c>
      <c r="BA405" s="221">
        <v>-2.58</v>
      </c>
      <c r="BB405" s="221">
        <v>-0.04</v>
      </c>
      <c r="BC405" s="221">
        <v>-1.62</v>
      </c>
      <c r="DO405" s="227"/>
      <c r="EG405" s="227"/>
    </row>
    <row r="406" spans="1:150" s="221" customFormat="1">
      <c r="A406" s="221" t="str">
        <f t="shared" si="22"/>
        <v>LU0971096721</v>
      </c>
      <c r="B406" s="221" t="s">
        <v>12023</v>
      </c>
      <c r="C406" s="221">
        <v>3.03</v>
      </c>
      <c r="D406" s="221">
        <v>7.35</v>
      </c>
      <c r="E406" s="221">
        <v>3.41</v>
      </c>
      <c r="F406" s="221">
        <v>18.47</v>
      </c>
      <c r="G406" s="221">
        <v>14.69</v>
      </c>
      <c r="H406" s="226">
        <v>15.89</v>
      </c>
      <c r="I406" s="221">
        <v>8.19</v>
      </c>
      <c r="J406" s="221">
        <v>0.78</v>
      </c>
      <c r="K406" s="221">
        <v>15.17</v>
      </c>
      <c r="L406" s="221">
        <v>0.7</v>
      </c>
      <c r="M406" s="221">
        <v>2163.3000000000002</v>
      </c>
      <c r="N406" s="221">
        <v>-9.35</v>
      </c>
      <c r="O406" s="221">
        <v>0.16</v>
      </c>
      <c r="P406" s="221">
        <v>1.9</v>
      </c>
      <c r="Q406" s="221" t="s">
        <v>11348</v>
      </c>
      <c r="R406" s="221" t="s">
        <v>4721</v>
      </c>
      <c r="S406" s="221">
        <v>74.209999999999994</v>
      </c>
      <c r="T406" s="221">
        <v>81.37</v>
      </c>
      <c r="U406" s="221">
        <v>1</v>
      </c>
      <c r="V406" s="221">
        <v>8.7200000000000006</v>
      </c>
      <c r="W406" s="221">
        <v>7.13</v>
      </c>
      <c r="X406" s="221">
        <v>15.21</v>
      </c>
      <c r="Y406" s="226">
        <v>-14.25</v>
      </c>
      <c r="Z406" s="226">
        <v>21.44</v>
      </c>
      <c r="AA406" s="226">
        <v>3.54</v>
      </c>
      <c r="AB406" s="226">
        <v>24.9</v>
      </c>
      <c r="AC406" s="226">
        <v>-15.57</v>
      </c>
      <c r="AD406" s="226">
        <v>15.12</v>
      </c>
      <c r="AE406" s="226" t="s">
        <v>11390</v>
      </c>
      <c r="AF406" s="117">
        <v>41563</v>
      </c>
      <c r="AG406" s="226">
        <v>78.39</v>
      </c>
      <c r="AH406" s="226">
        <v>87.18</v>
      </c>
      <c r="AI406" s="226">
        <v>55.51</v>
      </c>
      <c r="AJ406" s="226">
        <v>83.22</v>
      </c>
      <c r="AK406" s="227"/>
      <c r="AM406" s="226"/>
      <c r="AN406" s="221" t="str">
        <f t="shared" si="20"/>
        <v>LU1046420987</v>
      </c>
      <c r="AO406" s="221" t="s">
        <v>12338</v>
      </c>
      <c r="AP406" s="226"/>
      <c r="AQ406" s="226">
        <v>7.96</v>
      </c>
      <c r="AR406" s="227">
        <v>45783</v>
      </c>
      <c r="AS406" s="221" t="s">
        <v>5412</v>
      </c>
      <c r="AX406" s="221" t="str">
        <f t="shared" si="21"/>
        <v>LU0353649279</v>
      </c>
      <c r="AY406" s="221" t="s">
        <v>10979</v>
      </c>
      <c r="AZ406" s="221" t="s">
        <v>5407</v>
      </c>
      <c r="BA406" s="221">
        <v>-2.33</v>
      </c>
      <c r="BB406" s="221">
        <v>1</v>
      </c>
      <c r="BC406" s="221">
        <v>-3.21</v>
      </c>
      <c r="DO406" s="227"/>
      <c r="EG406" s="227"/>
    </row>
    <row r="407" spans="1:150" s="221" customFormat="1">
      <c r="A407" s="221" t="str">
        <f t="shared" si="22"/>
        <v>LU0353648891</v>
      </c>
      <c r="B407" s="221" t="s">
        <v>10978</v>
      </c>
      <c r="C407" s="221">
        <v>0.18</v>
      </c>
      <c r="D407" s="221">
        <v>-3.06</v>
      </c>
      <c r="E407" s="221">
        <v>1.1000000000000001</v>
      </c>
      <c r="F407" s="221">
        <v>1.63</v>
      </c>
      <c r="G407" s="221">
        <v>-0.92</v>
      </c>
      <c r="H407" s="226">
        <v>7.0000000000000007E-2</v>
      </c>
      <c r="I407" s="221">
        <v>1.04</v>
      </c>
      <c r="J407" s="221">
        <v>0.68</v>
      </c>
      <c r="K407" s="221">
        <v>4.32</v>
      </c>
      <c r="L407" s="221">
        <v>0</v>
      </c>
      <c r="M407" s="221">
        <v>727.2</v>
      </c>
      <c r="N407" s="221">
        <v>-9.6</v>
      </c>
      <c r="P407" s="221">
        <v>0.7</v>
      </c>
      <c r="Q407" s="221" t="s">
        <v>11357</v>
      </c>
      <c r="R407" s="221" t="s">
        <v>5409</v>
      </c>
      <c r="S407" s="221">
        <v>58.96</v>
      </c>
      <c r="T407" s="221">
        <v>66.94</v>
      </c>
      <c r="U407" s="221">
        <v>1</v>
      </c>
      <c r="V407" s="221">
        <v>1.37</v>
      </c>
      <c r="W407" s="221">
        <v>2.4500000000000002</v>
      </c>
      <c r="X407" s="221">
        <v>-2.06</v>
      </c>
      <c r="Y407" s="226">
        <v>-0.6</v>
      </c>
      <c r="Z407" s="226">
        <v>3.9</v>
      </c>
      <c r="AA407" s="226">
        <v>4.87</v>
      </c>
      <c r="AB407" s="226">
        <v>4.72</v>
      </c>
      <c r="AC407" s="226">
        <v>-10.26</v>
      </c>
      <c r="AD407" s="226">
        <v>3.74</v>
      </c>
      <c r="AE407" s="226" t="s">
        <v>11427</v>
      </c>
      <c r="AF407" s="117">
        <v>39597</v>
      </c>
      <c r="AG407" s="226">
        <v>99.46</v>
      </c>
      <c r="AH407" s="226">
        <v>66.02</v>
      </c>
      <c r="AI407" s="226">
        <v>68.930000000000007</v>
      </c>
      <c r="AJ407" s="226">
        <v>55.42</v>
      </c>
      <c r="AK407" s="227"/>
      <c r="AM407" s="226"/>
      <c r="AN407" s="221" t="str">
        <f t="shared" si="20"/>
        <v>LU0905234497</v>
      </c>
      <c r="AO407" s="221" t="s">
        <v>12339</v>
      </c>
      <c r="AP407" s="226"/>
      <c r="AQ407" s="226">
        <v>7.57</v>
      </c>
      <c r="AR407" s="227">
        <v>45783</v>
      </c>
      <c r="AS407" s="221" t="s">
        <v>6865</v>
      </c>
      <c r="AX407" s="221" t="str">
        <f t="shared" si="21"/>
        <v>LU1391767313</v>
      </c>
      <c r="AY407" s="221" t="s">
        <v>12024</v>
      </c>
      <c r="AZ407" s="221" t="s">
        <v>4524</v>
      </c>
      <c r="DO407" s="227"/>
      <c r="DW407" s="227"/>
      <c r="EG407" s="227"/>
      <c r="ET407" s="227"/>
    </row>
    <row r="408" spans="1:150" s="221" customFormat="1">
      <c r="A408" s="221" t="str">
        <f t="shared" si="22"/>
        <v>LU0353649279</v>
      </c>
      <c r="B408" s="221" t="s">
        <v>10979</v>
      </c>
      <c r="C408" s="221">
        <v>5.84</v>
      </c>
      <c r="D408" s="221">
        <v>-1.18</v>
      </c>
      <c r="E408" s="221">
        <v>4.12</v>
      </c>
      <c r="F408" s="221">
        <v>3.54</v>
      </c>
      <c r="G408" s="221">
        <v>-0.57999999999999996</v>
      </c>
      <c r="H408" s="226">
        <v>-0.12</v>
      </c>
      <c r="I408" s="221">
        <v>7.0000000000000007E-2</v>
      </c>
      <c r="J408" s="221">
        <v>0.84</v>
      </c>
      <c r="K408" s="221">
        <v>6.56</v>
      </c>
      <c r="L408" s="221">
        <v>0</v>
      </c>
      <c r="M408" s="221">
        <v>727.2</v>
      </c>
      <c r="N408" s="221">
        <v>-11.07</v>
      </c>
      <c r="P408" s="221">
        <v>0.7</v>
      </c>
      <c r="Q408" s="221" t="s">
        <v>11348</v>
      </c>
      <c r="R408" s="221" t="s">
        <v>5407</v>
      </c>
      <c r="S408" s="221">
        <v>70.78</v>
      </c>
      <c r="T408" s="221">
        <v>95.83</v>
      </c>
      <c r="U408" s="221">
        <v>1</v>
      </c>
      <c r="V408" s="221">
        <v>-6.71</v>
      </c>
      <c r="W408" s="221">
        <v>1.01</v>
      </c>
      <c r="X408" s="221">
        <v>5.4</v>
      </c>
      <c r="Y408" s="226">
        <v>-5.2</v>
      </c>
      <c r="Z408" s="226">
        <v>0.05</v>
      </c>
      <c r="AA408" s="226">
        <v>10.1</v>
      </c>
      <c r="AB408" s="226">
        <v>-1.1000000000000001</v>
      </c>
      <c r="AC408" s="226">
        <v>-14.07</v>
      </c>
      <c r="AD408" s="226">
        <v>4.82</v>
      </c>
      <c r="AE408" s="226" t="s">
        <v>11427</v>
      </c>
      <c r="AF408" s="117">
        <v>39597</v>
      </c>
      <c r="AG408" s="226">
        <v>79.09</v>
      </c>
      <c r="AH408" s="226">
        <v>96.29</v>
      </c>
      <c r="AI408" s="226">
        <v>-52.83</v>
      </c>
      <c r="AJ408" s="226">
        <v>79.650000000000006</v>
      </c>
      <c r="AK408" s="227"/>
      <c r="AM408" s="226"/>
      <c r="AN408" s="221" t="str">
        <f t="shared" si="20"/>
        <v>LU1084809471</v>
      </c>
      <c r="AO408" s="221" t="s">
        <v>12028</v>
      </c>
      <c r="AP408" s="226"/>
      <c r="AQ408" s="226">
        <v>0.77</v>
      </c>
      <c r="AR408" s="227">
        <v>45783</v>
      </c>
      <c r="AS408" s="221" t="s">
        <v>4542</v>
      </c>
      <c r="AX408" s="221" t="str">
        <f t="shared" si="21"/>
        <v>LU1883994011</v>
      </c>
      <c r="AY408" s="221" t="s">
        <v>12025</v>
      </c>
      <c r="AZ408" s="221" t="s">
        <v>7286</v>
      </c>
      <c r="DO408" s="227"/>
      <c r="EG408" s="227"/>
    </row>
    <row r="409" spans="1:150" s="221" customFormat="1">
      <c r="A409" s="221" t="str">
        <f t="shared" si="22"/>
        <v>LU1391767313</v>
      </c>
      <c r="B409" s="221" t="s">
        <v>12024</v>
      </c>
      <c r="C409" s="221">
        <v>2.19</v>
      </c>
      <c r="D409" s="221">
        <v>2.57</v>
      </c>
      <c r="E409" s="221">
        <v>0.84</v>
      </c>
      <c r="F409" s="221">
        <v>2.73</v>
      </c>
      <c r="G409" s="221">
        <v>0.21</v>
      </c>
      <c r="H409" s="226">
        <v>1.28</v>
      </c>
      <c r="J409" s="221">
        <v>1.41</v>
      </c>
      <c r="K409" s="221">
        <v>8.34</v>
      </c>
      <c r="L409" s="221">
        <v>0</v>
      </c>
      <c r="M409" s="221">
        <v>5438.4</v>
      </c>
      <c r="N409" s="221">
        <v>-12.31</v>
      </c>
      <c r="O409" s="221">
        <v>5.52</v>
      </c>
      <c r="P409" s="221">
        <v>1.74</v>
      </c>
      <c r="R409" s="221" t="s">
        <v>4524</v>
      </c>
      <c r="S409" s="221">
        <v>136.09</v>
      </c>
      <c r="T409" s="221">
        <v>115.71</v>
      </c>
      <c r="U409" s="221">
        <v>12</v>
      </c>
      <c r="X409" s="221">
        <v>7.07</v>
      </c>
      <c r="Y409" s="226">
        <v>-3.73</v>
      </c>
      <c r="Z409" s="226">
        <v>11.96</v>
      </c>
      <c r="AA409" s="226">
        <v>2.56</v>
      </c>
      <c r="AB409" s="226">
        <v>1.91</v>
      </c>
      <c r="AC409" s="226">
        <v>-13.61</v>
      </c>
      <c r="AD409" s="226">
        <v>3.13</v>
      </c>
      <c r="AE409" s="226"/>
      <c r="AF409" s="117">
        <v>42475</v>
      </c>
      <c r="AG409" s="226">
        <v>73.19</v>
      </c>
      <c r="AH409" s="226">
        <v>118.67</v>
      </c>
      <c r="AI409" s="226">
        <v>67</v>
      </c>
      <c r="AJ409" s="226">
        <v>117.91</v>
      </c>
      <c r="AK409" s="227"/>
      <c r="AM409" s="226"/>
      <c r="AN409" s="221" t="str">
        <f t="shared" si="20"/>
        <v>LU0905234141</v>
      </c>
      <c r="AO409" s="221" t="s">
        <v>12340</v>
      </c>
      <c r="AP409" s="226"/>
      <c r="AQ409" s="226">
        <v>7.59</v>
      </c>
      <c r="AR409" s="227">
        <v>45783</v>
      </c>
      <c r="AS409" s="221" t="s">
        <v>4546</v>
      </c>
      <c r="AX409" s="221" t="str">
        <f t="shared" si="21"/>
        <v>LU0905233846</v>
      </c>
      <c r="AY409" s="221" t="s">
        <v>10980</v>
      </c>
      <c r="AZ409" s="221" t="s">
        <v>4544</v>
      </c>
      <c r="BA409" s="221">
        <v>-2.36</v>
      </c>
      <c r="DO409" s="227"/>
      <c r="DW409" s="227"/>
      <c r="EG409" s="227"/>
      <c r="ET409" s="227"/>
    </row>
    <row r="410" spans="1:150" s="221" customFormat="1">
      <c r="A410" s="221" t="str">
        <f t="shared" si="22"/>
        <v>LU1883994011</v>
      </c>
      <c r="B410" s="221" t="s">
        <v>12025</v>
      </c>
      <c r="C410" s="221">
        <v>2.38</v>
      </c>
      <c r="D410" s="221">
        <v>2.67</v>
      </c>
      <c r="E410" s="221">
        <v>0.96</v>
      </c>
      <c r="F410" s="221">
        <v>2.77</v>
      </c>
      <c r="G410" s="221">
        <v>0.28999999999999998</v>
      </c>
      <c r="H410" s="226">
        <v>1.31</v>
      </c>
      <c r="J410" s="221">
        <v>1.42</v>
      </c>
      <c r="K410" s="221">
        <v>8.3699999999999992</v>
      </c>
      <c r="L410" s="221">
        <v>0</v>
      </c>
      <c r="M410" s="221">
        <v>5438.4</v>
      </c>
      <c r="N410" s="221">
        <v>-12.18</v>
      </c>
      <c r="O410" s="221">
        <v>7.03</v>
      </c>
      <c r="P410" s="221">
        <v>1.74</v>
      </c>
      <c r="R410" s="221" t="s">
        <v>7286</v>
      </c>
      <c r="S410" s="221">
        <v>136.88999999999999</v>
      </c>
      <c r="T410" s="221">
        <v>117.34</v>
      </c>
      <c r="U410" s="221">
        <v>12</v>
      </c>
      <c r="Y410" s="226"/>
      <c r="Z410" s="226">
        <v>12.09</v>
      </c>
      <c r="AA410" s="226">
        <v>2.5099999999999998</v>
      </c>
      <c r="AB410" s="226">
        <v>1.95</v>
      </c>
      <c r="AC410" s="226">
        <v>-13.54</v>
      </c>
      <c r="AD410" s="226">
        <v>3.15</v>
      </c>
      <c r="AE410" s="226"/>
      <c r="AF410" s="117">
        <v>43446</v>
      </c>
      <c r="AG410" s="226">
        <v>75.37</v>
      </c>
      <c r="AH410" s="226">
        <v>119.57</v>
      </c>
      <c r="AI410" s="226">
        <v>73.47</v>
      </c>
      <c r="AJ410" s="226">
        <v>118.29</v>
      </c>
      <c r="AK410" s="227"/>
      <c r="AM410" s="226"/>
      <c r="AN410" s="221" t="str">
        <f t="shared" si="20"/>
        <v>LU0905234570</v>
      </c>
      <c r="AO410" s="221" t="s">
        <v>12030</v>
      </c>
      <c r="AP410" s="226"/>
      <c r="AQ410" s="226">
        <v>0.78</v>
      </c>
      <c r="AR410" s="227">
        <v>45783</v>
      </c>
      <c r="AS410" s="221" t="s">
        <v>4611</v>
      </c>
      <c r="AX410" s="221" t="str">
        <f t="shared" si="21"/>
        <v>LU1046420987</v>
      </c>
      <c r="AY410" s="221" t="s">
        <v>12026</v>
      </c>
      <c r="AZ410" s="221" t="s">
        <v>5412</v>
      </c>
      <c r="DO410" s="227"/>
      <c r="DW410" s="227"/>
      <c r="EG410" s="227"/>
      <c r="ET410" s="227"/>
    </row>
    <row r="411" spans="1:150" s="221" customFormat="1">
      <c r="A411" s="221" t="str">
        <f t="shared" si="22"/>
        <v>LU0905233846</v>
      </c>
      <c r="B411" s="221" t="s">
        <v>10980</v>
      </c>
      <c r="C411" s="221">
        <v>-2.94</v>
      </c>
      <c r="D411" s="221">
        <v>-1.44</v>
      </c>
      <c r="E411" s="221">
        <v>-1.76</v>
      </c>
      <c r="F411" s="221">
        <v>0.28000000000000003</v>
      </c>
      <c r="G411" s="221">
        <v>-0.57999999999999996</v>
      </c>
      <c r="H411" s="226">
        <v>0.33</v>
      </c>
      <c r="I411" s="221">
        <v>1.94</v>
      </c>
      <c r="J411" s="221">
        <v>0.98</v>
      </c>
      <c r="K411" s="221">
        <v>5.45</v>
      </c>
      <c r="L411" s="221">
        <v>0</v>
      </c>
      <c r="M411" s="221">
        <v>5438.4</v>
      </c>
      <c r="N411" s="221">
        <v>-10.49</v>
      </c>
      <c r="P411" s="221">
        <v>1.74</v>
      </c>
      <c r="Q411" s="221" t="s">
        <v>11348</v>
      </c>
      <c r="R411" s="221" t="s">
        <v>4544</v>
      </c>
      <c r="S411" s="221">
        <v>113.99</v>
      </c>
      <c r="T411" s="221">
        <v>87.83</v>
      </c>
      <c r="U411" s="221">
        <v>12</v>
      </c>
      <c r="V411" s="221">
        <v>5.66</v>
      </c>
      <c r="W411" s="221">
        <v>8.6999999999999993</v>
      </c>
      <c r="X411" s="221">
        <v>1.88</v>
      </c>
      <c r="Y411" s="226">
        <v>-1.06</v>
      </c>
      <c r="Z411" s="226">
        <v>11.29</v>
      </c>
      <c r="AA411" s="226">
        <v>1.48</v>
      </c>
      <c r="AB411" s="226">
        <v>4.05</v>
      </c>
      <c r="AC411" s="226">
        <v>-13.75</v>
      </c>
      <c r="AD411" s="226">
        <v>2.88</v>
      </c>
      <c r="AE411" s="226"/>
      <c r="AF411" s="117">
        <v>41360</v>
      </c>
      <c r="AG411" s="226">
        <v>101.74</v>
      </c>
      <c r="AH411" s="226">
        <v>92.01</v>
      </c>
      <c r="AI411" s="226">
        <v>275.13</v>
      </c>
      <c r="AJ411" s="226">
        <v>102.11</v>
      </c>
      <c r="AK411" s="227"/>
      <c r="AM411" s="226"/>
      <c r="AN411" s="221" t="str">
        <f t="shared" si="20"/>
        <v>LU1823568750</v>
      </c>
      <c r="AO411" s="221" t="s">
        <v>6836</v>
      </c>
      <c r="AP411" s="226"/>
      <c r="AQ411" s="226">
        <v>2.73</v>
      </c>
      <c r="AR411" s="227">
        <v>45783</v>
      </c>
      <c r="AS411" s="221" t="s">
        <v>6782</v>
      </c>
      <c r="AX411" s="221" t="str">
        <f t="shared" si="21"/>
        <v>LU0905234497</v>
      </c>
      <c r="AY411" s="221" t="s">
        <v>12027</v>
      </c>
      <c r="AZ411" s="221" t="s">
        <v>6865</v>
      </c>
      <c r="BA411" s="221">
        <v>-2.85</v>
      </c>
      <c r="DO411" s="227"/>
      <c r="DW411" s="227"/>
      <c r="EG411" s="227"/>
      <c r="ET411" s="227"/>
    </row>
    <row r="412" spans="1:150" s="221" customFormat="1">
      <c r="A412" s="221" t="str">
        <f t="shared" si="22"/>
        <v>LU1046420987</v>
      </c>
      <c r="B412" s="221" t="s">
        <v>12026</v>
      </c>
      <c r="C412" s="221">
        <v>1.03</v>
      </c>
      <c r="D412" s="221">
        <v>4.91</v>
      </c>
      <c r="E412" s="221">
        <v>-3.76</v>
      </c>
      <c r="F412" s="221">
        <v>-2.95</v>
      </c>
      <c r="G412" s="221">
        <v>-4.38</v>
      </c>
      <c r="H412" s="226">
        <v>-0.05</v>
      </c>
      <c r="I412" s="221">
        <v>-0.18</v>
      </c>
      <c r="J412" s="221">
        <v>1.85</v>
      </c>
      <c r="K412" s="221">
        <v>11.9</v>
      </c>
      <c r="L412" s="221">
        <v>-0.01</v>
      </c>
      <c r="M412" s="221">
        <v>5438.4</v>
      </c>
      <c r="N412" s="221">
        <v>-20.97</v>
      </c>
      <c r="O412" s="221">
        <v>4.84</v>
      </c>
      <c r="P412" s="221">
        <v>1.74</v>
      </c>
      <c r="R412" s="221" t="s">
        <v>5412</v>
      </c>
      <c r="S412" s="221">
        <v>207.82</v>
      </c>
      <c r="T412" s="221">
        <v>125.87</v>
      </c>
      <c r="U412" s="221">
        <v>12</v>
      </c>
      <c r="V412" s="221">
        <v>-2.83</v>
      </c>
      <c r="W412" s="221">
        <v>10.1</v>
      </c>
      <c r="X412" s="221">
        <v>7.95</v>
      </c>
      <c r="Y412" s="226">
        <v>-10.42</v>
      </c>
      <c r="Z412" s="226">
        <v>9.99</v>
      </c>
      <c r="AA412" s="226">
        <v>10.199999999999999</v>
      </c>
      <c r="AB412" s="226">
        <v>-1.24</v>
      </c>
      <c r="AC412" s="226">
        <v>-19.350000000000001</v>
      </c>
      <c r="AD412" s="226">
        <v>2.1800000000000002</v>
      </c>
      <c r="AE412" s="226"/>
      <c r="AF412" s="117">
        <v>41738</v>
      </c>
      <c r="AG412" s="226">
        <v>45.39</v>
      </c>
      <c r="AH412" s="226">
        <v>178.37</v>
      </c>
      <c r="AI412" s="226">
        <v>475.35</v>
      </c>
      <c r="AJ412" s="226">
        <v>173.32</v>
      </c>
      <c r="AK412" s="227"/>
      <c r="AM412" s="226"/>
      <c r="AN412" s="221" t="str">
        <f t="shared" si="20"/>
        <v>LU1046421795</v>
      </c>
      <c r="AO412" s="221" t="s">
        <v>6646</v>
      </c>
      <c r="AP412" s="226"/>
      <c r="AQ412" s="226">
        <v>59.66</v>
      </c>
      <c r="AR412" s="227">
        <v>45783</v>
      </c>
      <c r="AS412" s="221" t="s">
        <v>4461</v>
      </c>
      <c r="AX412" s="221" t="str">
        <f t="shared" si="21"/>
        <v>LU1084809471</v>
      </c>
      <c r="AY412" s="221" t="s">
        <v>12028</v>
      </c>
      <c r="AZ412" s="221" t="s">
        <v>4542</v>
      </c>
      <c r="DO412" s="227"/>
      <c r="EG412" s="227"/>
    </row>
    <row r="413" spans="1:150" s="221" customFormat="1">
      <c r="A413" s="221" t="str">
        <f t="shared" si="22"/>
        <v>LU0905234497</v>
      </c>
      <c r="B413" s="221" t="s">
        <v>12027</v>
      </c>
      <c r="C413" s="221">
        <v>-2.69</v>
      </c>
      <c r="D413" s="221">
        <v>-1.22</v>
      </c>
      <c r="E413" s="221">
        <v>-1.53</v>
      </c>
      <c r="F413" s="221">
        <v>-0.03</v>
      </c>
      <c r="G413" s="221">
        <v>-0.67</v>
      </c>
      <c r="H413" s="226">
        <v>0.28000000000000003</v>
      </c>
      <c r="I413" s="221">
        <v>1.91</v>
      </c>
      <c r="J413" s="221">
        <v>0.97</v>
      </c>
      <c r="K413" s="221">
        <v>5.35</v>
      </c>
      <c r="L413" s="221">
        <v>0</v>
      </c>
      <c r="M413" s="221">
        <v>5438.4</v>
      </c>
      <c r="N413" s="221">
        <v>-10.45</v>
      </c>
      <c r="O413" s="221">
        <v>5.49</v>
      </c>
      <c r="P413" s="221">
        <v>1.74</v>
      </c>
      <c r="Q413" s="221" t="s">
        <v>11348</v>
      </c>
      <c r="R413" s="221" t="s">
        <v>6865</v>
      </c>
      <c r="S413" s="221">
        <v>114.1</v>
      </c>
      <c r="T413" s="221">
        <v>85.35</v>
      </c>
      <c r="U413" s="221">
        <v>12</v>
      </c>
      <c r="V413" s="221">
        <v>5.66</v>
      </c>
      <c r="W413" s="221">
        <v>8.65</v>
      </c>
      <c r="X413" s="221">
        <v>1.87</v>
      </c>
      <c r="Y413" s="226">
        <v>-0.97</v>
      </c>
      <c r="Z413" s="226">
        <v>11.23</v>
      </c>
      <c r="AA413" s="226">
        <v>1.5</v>
      </c>
      <c r="AB413" s="226">
        <v>4.0599999999999996</v>
      </c>
      <c r="AC413" s="226">
        <v>-13.85</v>
      </c>
      <c r="AD413" s="226">
        <v>2.99</v>
      </c>
      <c r="AE413" s="226"/>
      <c r="AF413" s="117">
        <v>41360</v>
      </c>
      <c r="AG413" s="226">
        <v>94.09</v>
      </c>
      <c r="AH413" s="226">
        <v>90.46</v>
      </c>
      <c r="AI413" s="226">
        <v>281.29000000000002</v>
      </c>
      <c r="AJ413" s="226">
        <v>102.34</v>
      </c>
      <c r="AK413" s="227"/>
      <c r="AM413" s="226"/>
      <c r="AN413" s="221" t="str">
        <f t="shared" si="20"/>
        <v>LU0099574567</v>
      </c>
      <c r="AO413" s="221" t="s">
        <v>6647</v>
      </c>
      <c r="AP413" s="226"/>
      <c r="AQ413" s="226">
        <v>66.34</v>
      </c>
      <c r="AR413" s="227">
        <v>45783</v>
      </c>
      <c r="AS413" s="221" t="s">
        <v>628</v>
      </c>
      <c r="AX413" s="221" t="str">
        <f t="shared" si="21"/>
        <v>LU0905234141</v>
      </c>
      <c r="AY413" s="221" t="s">
        <v>12029</v>
      </c>
      <c r="AZ413" s="221" t="s">
        <v>4546</v>
      </c>
      <c r="BA413" s="221">
        <v>-2.84</v>
      </c>
      <c r="DO413" s="227"/>
      <c r="EG413" s="227"/>
    </row>
    <row r="414" spans="1:150" s="221" customFormat="1">
      <c r="A414" s="221" t="str">
        <f t="shared" si="22"/>
        <v>LU1084809471</v>
      </c>
      <c r="B414" s="221" t="s">
        <v>12028</v>
      </c>
      <c r="C414" s="221">
        <v>-2.91</v>
      </c>
      <c r="D414" s="221">
        <v>-1.28</v>
      </c>
      <c r="E414" s="221">
        <v>-1.58</v>
      </c>
      <c r="F414" s="221">
        <v>-0.05</v>
      </c>
      <c r="G414" s="221">
        <v>-0.71</v>
      </c>
      <c r="H414" s="226">
        <v>0.26</v>
      </c>
      <c r="I414" s="221">
        <v>1.9</v>
      </c>
      <c r="J414" s="221">
        <v>0.84</v>
      </c>
      <c r="K414" s="221">
        <v>5.29</v>
      </c>
      <c r="L414" s="221">
        <v>0</v>
      </c>
      <c r="M414" s="221">
        <v>5438.4</v>
      </c>
      <c r="N414" s="221">
        <v>-10.46</v>
      </c>
      <c r="O414" s="221">
        <v>5.42</v>
      </c>
      <c r="P414" s="221">
        <v>1.74</v>
      </c>
      <c r="Q414" s="221" t="s">
        <v>11348</v>
      </c>
      <c r="R414" s="221" t="s">
        <v>4542</v>
      </c>
      <c r="S414" s="221">
        <v>111.62</v>
      </c>
      <c r="T414" s="221">
        <v>78.47</v>
      </c>
      <c r="U414" s="221">
        <v>12</v>
      </c>
      <c r="V414" s="221">
        <v>5.49</v>
      </c>
      <c r="W414" s="221">
        <v>8.9</v>
      </c>
      <c r="X414" s="221">
        <v>1.83</v>
      </c>
      <c r="Y414" s="226">
        <v>-1.07</v>
      </c>
      <c r="Z414" s="226">
        <v>11.35</v>
      </c>
      <c r="AA414" s="226">
        <v>1.42</v>
      </c>
      <c r="AB414" s="226">
        <v>4.0199999999999996</v>
      </c>
      <c r="AC414" s="226">
        <v>-13.79</v>
      </c>
      <c r="AD414" s="226">
        <v>2.92</v>
      </c>
      <c r="AE414" s="226"/>
      <c r="AF414" s="117">
        <v>41841</v>
      </c>
      <c r="AG414" s="226">
        <v>103.07</v>
      </c>
      <c r="AH414" s="226">
        <v>73.27</v>
      </c>
      <c r="AI414" s="226">
        <v>563.01</v>
      </c>
      <c r="AJ414" s="226">
        <v>89.24</v>
      </c>
      <c r="AK414" s="227"/>
      <c r="AM414" s="226"/>
      <c r="AN414" s="221" t="str">
        <f t="shared" si="20"/>
        <v>LU0370786039</v>
      </c>
      <c r="AO414" s="221" t="s">
        <v>12031</v>
      </c>
      <c r="AP414" s="226"/>
      <c r="AQ414" s="226">
        <v>2.23</v>
      </c>
      <c r="AR414" s="227">
        <v>45783</v>
      </c>
      <c r="AS414" s="221" t="s">
        <v>543</v>
      </c>
      <c r="AX414" s="221" t="str">
        <f t="shared" si="21"/>
        <v>LU0905234570</v>
      </c>
      <c r="AY414" s="221" t="s">
        <v>12030</v>
      </c>
      <c r="AZ414" s="221" t="s">
        <v>4611</v>
      </c>
      <c r="BA414" s="221">
        <v>-2.4500000000000002</v>
      </c>
      <c r="DO414" s="227"/>
      <c r="EG414" s="227"/>
    </row>
    <row r="415" spans="1:150" s="221" customFormat="1">
      <c r="A415" s="221" t="str">
        <f t="shared" si="22"/>
        <v>LU0905234141</v>
      </c>
      <c r="B415" s="221" t="s">
        <v>12029</v>
      </c>
      <c r="C415" s="221">
        <v>-2.67</v>
      </c>
      <c r="D415" s="221">
        <v>-1.2</v>
      </c>
      <c r="E415" s="221">
        <v>-1.51</v>
      </c>
      <c r="F415" s="221">
        <v>0.03</v>
      </c>
      <c r="G415" s="221">
        <v>-0.65</v>
      </c>
      <c r="H415" s="226">
        <v>0.28999999999999998</v>
      </c>
      <c r="I415" s="221">
        <v>1.92</v>
      </c>
      <c r="J415" s="221">
        <v>0.97</v>
      </c>
      <c r="K415" s="221">
        <v>5.35</v>
      </c>
      <c r="L415" s="221">
        <v>0</v>
      </c>
      <c r="M415" s="221">
        <v>5438.4</v>
      </c>
      <c r="N415" s="221">
        <v>-10.46</v>
      </c>
      <c r="O415" s="221">
        <v>5.46</v>
      </c>
      <c r="P415" s="221">
        <v>1.74</v>
      </c>
      <c r="Q415" s="221" t="s">
        <v>11348</v>
      </c>
      <c r="R415" s="221" t="s">
        <v>4546</v>
      </c>
      <c r="S415" s="221">
        <v>114.04</v>
      </c>
      <c r="T415" s="221">
        <v>85.33</v>
      </c>
      <c r="U415" s="221">
        <v>12</v>
      </c>
      <c r="V415" s="221">
        <v>5.63</v>
      </c>
      <c r="W415" s="221">
        <v>8.66</v>
      </c>
      <c r="X415" s="221">
        <v>1.93</v>
      </c>
      <c r="Y415" s="226">
        <v>-1.03</v>
      </c>
      <c r="Z415" s="226">
        <v>11.29</v>
      </c>
      <c r="AA415" s="226">
        <v>1.47</v>
      </c>
      <c r="AB415" s="226">
        <v>4.05</v>
      </c>
      <c r="AC415" s="226">
        <v>-13.8</v>
      </c>
      <c r="AD415" s="226">
        <v>2.91</v>
      </c>
      <c r="AE415" s="226"/>
      <c r="AF415" s="117">
        <v>41360</v>
      </c>
      <c r="AG415" s="226">
        <v>93.14</v>
      </c>
      <c r="AH415" s="226">
        <v>90.27</v>
      </c>
      <c r="AI415" s="226">
        <v>277.98</v>
      </c>
      <c r="AJ415" s="226">
        <v>102.18</v>
      </c>
      <c r="AK415" s="227"/>
      <c r="AM415" s="226"/>
      <c r="AN415" s="221" t="str">
        <f t="shared" si="20"/>
        <v>LU0048580855</v>
      </c>
      <c r="AO415" s="221" t="s">
        <v>12341</v>
      </c>
      <c r="AP415" s="226"/>
      <c r="AQ415" s="226">
        <v>257.7</v>
      </c>
      <c r="AR415" s="227">
        <v>45783</v>
      </c>
      <c r="AS415" s="221" t="s">
        <v>629</v>
      </c>
      <c r="AX415" s="221" t="str">
        <f t="shared" si="21"/>
        <v>LU1823568750</v>
      </c>
      <c r="AY415" s="221" t="s">
        <v>6836</v>
      </c>
      <c r="AZ415" s="221" t="s">
        <v>6782</v>
      </c>
      <c r="DO415" s="227"/>
      <c r="EG415" s="227"/>
    </row>
    <row r="416" spans="1:150" s="221" customFormat="1">
      <c r="A416" s="221" t="str">
        <f t="shared" si="22"/>
        <v>LU0905234570</v>
      </c>
      <c r="B416" s="221" t="s">
        <v>12030</v>
      </c>
      <c r="C416" s="221">
        <v>-5.89</v>
      </c>
      <c r="D416" s="221">
        <v>-2.97</v>
      </c>
      <c r="E416" s="221">
        <v>-4.63</v>
      </c>
      <c r="F416" s="221">
        <v>-3.05</v>
      </c>
      <c r="G416" s="221">
        <v>-1.72</v>
      </c>
      <c r="H416" s="226">
        <v>-0.35</v>
      </c>
      <c r="I416" s="221">
        <v>1.59</v>
      </c>
      <c r="J416" s="221">
        <v>0.95</v>
      </c>
      <c r="K416" s="221">
        <v>5.33</v>
      </c>
      <c r="L416" s="221">
        <v>0</v>
      </c>
      <c r="M416" s="221">
        <v>5438.4</v>
      </c>
      <c r="N416" s="221">
        <v>-10.44</v>
      </c>
      <c r="O416" s="221">
        <v>5.81</v>
      </c>
      <c r="P416" s="221">
        <v>1.74</v>
      </c>
      <c r="Q416" s="221" t="s">
        <v>11348</v>
      </c>
      <c r="R416" s="221" t="s">
        <v>4611</v>
      </c>
      <c r="S416" s="221">
        <v>111.78</v>
      </c>
      <c r="T416" s="221">
        <v>76.040000000000006</v>
      </c>
      <c r="U416" s="221">
        <v>12</v>
      </c>
      <c r="V416" s="221">
        <v>5.48</v>
      </c>
      <c r="W416" s="221">
        <v>8.9499999999999993</v>
      </c>
      <c r="X416" s="221">
        <v>1.81</v>
      </c>
      <c r="Y416" s="226">
        <v>-1.08</v>
      </c>
      <c r="Z416" s="226">
        <v>11.33</v>
      </c>
      <c r="AA416" s="226">
        <v>1.43</v>
      </c>
      <c r="AB416" s="226">
        <v>4.0999999999999996</v>
      </c>
      <c r="AC416" s="226">
        <v>-13.84</v>
      </c>
      <c r="AD416" s="226">
        <v>2.96</v>
      </c>
      <c r="AE416" s="226"/>
      <c r="AF416" s="117">
        <v>41360</v>
      </c>
      <c r="AG416" s="226">
        <v>67.78</v>
      </c>
      <c r="AH416" s="226">
        <v>79.03</v>
      </c>
      <c r="AI416" s="226">
        <v>274.68</v>
      </c>
      <c r="AJ416" s="226">
        <v>100.04</v>
      </c>
      <c r="AK416" s="227"/>
      <c r="AM416" s="226"/>
      <c r="AN416" s="221" t="str">
        <f t="shared" si="20"/>
        <v>LU1235261044</v>
      </c>
      <c r="AO416" s="221" t="s">
        <v>6563</v>
      </c>
      <c r="AP416" s="226"/>
      <c r="AQ416" s="226">
        <v>2.29</v>
      </c>
      <c r="AR416" s="227">
        <v>45783</v>
      </c>
      <c r="AS416" s="221" t="s">
        <v>1345</v>
      </c>
      <c r="AX416" s="221" t="str">
        <f t="shared" si="21"/>
        <v>LU1046421795</v>
      </c>
      <c r="AY416" s="221" t="s">
        <v>10981</v>
      </c>
      <c r="AZ416" s="221" t="s">
        <v>4461</v>
      </c>
      <c r="DO416" s="227"/>
      <c r="DW416" s="227"/>
      <c r="EG416" s="227"/>
      <c r="ET416" s="227"/>
    </row>
    <row r="417" spans="1:150" s="221" customFormat="1">
      <c r="A417" s="221" t="str">
        <f t="shared" si="22"/>
        <v>LU1823568750</v>
      </c>
      <c r="B417" s="221" t="s">
        <v>6836</v>
      </c>
      <c r="C417" s="221">
        <v>-6.63</v>
      </c>
      <c r="D417" s="221">
        <v>7.64</v>
      </c>
      <c r="E417" s="221">
        <v>-4.97</v>
      </c>
      <c r="F417" s="221">
        <v>4.47</v>
      </c>
      <c r="G417" s="221">
        <v>13.05</v>
      </c>
      <c r="H417" s="226">
        <v>16.190000000000001</v>
      </c>
      <c r="J417" s="221">
        <v>0.8</v>
      </c>
      <c r="K417" s="221">
        <v>16.23</v>
      </c>
      <c r="L417" s="221">
        <v>0.52</v>
      </c>
      <c r="M417" s="221">
        <v>32358.3</v>
      </c>
      <c r="N417" s="221">
        <v>-12.9</v>
      </c>
      <c r="P417" s="221">
        <v>1.89</v>
      </c>
      <c r="Q417" s="221" t="s">
        <v>11357</v>
      </c>
      <c r="R417" s="221" t="s">
        <v>6782</v>
      </c>
      <c r="S417" s="221">
        <v>76.599999999999994</v>
      </c>
      <c r="T417" s="221">
        <v>89.1</v>
      </c>
      <c r="U417" s="221">
        <v>1</v>
      </c>
      <c r="Y417" s="226"/>
      <c r="Z417" s="226">
        <v>41.65</v>
      </c>
      <c r="AA417" s="226">
        <v>41.51</v>
      </c>
      <c r="AB417" s="226">
        <v>24.89</v>
      </c>
      <c r="AC417" s="226">
        <v>-24.02</v>
      </c>
      <c r="AD417" s="226">
        <v>41.74</v>
      </c>
      <c r="AE417" s="226" t="s">
        <v>11428</v>
      </c>
      <c r="AF417" s="117">
        <v>43264</v>
      </c>
      <c r="AG417" s="226">
        <v>76.03</v>
      </c>
      <c r="AH417" s="226">
        <v>83.32</v>
      </c>
      <c r="AI417" s="226">
        <v>69.349999999999994</v>
      </c>
      <c r="AJ417" s="226">
        <v>73.41</v>
      </c>
      <c r="AK417" s="227"/>
      <c r="AM417" s="226"/>
      <c r="AN417" s="221" t="str">
        <f t="shared" si="20"/>
        <v>LU0055114457</v>
      </c>
      <c r="AO417" s="221" t="s">
        <v>12342</v>
      </c>
      <c r="AP417" s="226"/>
      <c r="AQ417" s="226">
        <v>22.17</v>
      </c>
      <c r="AR417" s="227">
        <v>45783</v>
      </c>
      <c r="AS417" s="221" t="s">
        <v>631</v>
      </c>
      <c r="AX417" s="221" t="str">
        <f t="shared" si="21"/>
        <v>LU0099574567</v>
      </c>
      <c r="AY417" s="221" t="s">
        <v>10982</v>
      </c>
      <c r="AZ417" s="221" t="s">
        <v>628</v>
      </c>
      <c r="BA417" s="221">
        <v>-4.3499999999999996</v>
      </c>
      <c r="BB417" s="221">
        <v>-5.34</v>
      </c>
      <c r="BC417" s="221">
        <v>-7.74</v>
      </c>
      <c r="DO417" s="227"/>
      <c r="EG417" s="227"/>
    </row>
    <row r="418" spans="1:150" s="221" customFormat="1">
      <c r="A418" s="221" t="str">
        <f t="shared" si="22"/>
        <v>LU1046421795</v>
      </c>
      <c r="B418" s="221" t="s">
        <v>10981</v>
      </c>
      <c r="C418" s="221">
        <v>-6.39</v>
      </c>
      <c r="D418" s="221">
        <v>7.69</v>
      </c>
      <c r="E418" s="221">
        <v>-4.8899999999999997</v>
      </c>
      <c r="F418" s="221">
        <v>4.54</v>
      </c>
      <c r="G418" s="221">
        <v>13.09</v>
      </c>
      <c r="H418" s="226">
        <v>16.21</v>
      </c>
      <c r="I418" s="221">
        <v>17.309999999999999</v>
      </c>
      <c r="J418" s="221">
        <v>0.8</v>
      </c>
      <c r="K418" s="221">
        <v>16.2</v>
      </c>
      <c r="L418" s="221">
        <v>0.53</v>
      </c>
      <c r="M418" s="221">
        <v>32358.3</v>
      </c>
      <c r="N418" s="221">
        <v>-12.77</v>
      </c>
      <c r="P418" s="221">
        <v>1.89</v>
      </c>
      <c r="Q418" s="221" t="s">
        <v>11357</v>
      </c>
      <c r="R418" s="221" t="s">
        <v>4461</v>
      </c>
      <c r="S418" s="221">
        <v>76.69</v>
      </c>
      <c r="T418" s="221">
        <v>89.34</v>
      </c>
      <c r="U418" s="221">
        <v>1</v>
      </c>
      <c r="V418" s="221">
        <v>16.71</v>
      </c>
      <c r="W418" s="221">
        <v>18.600000000000001</v>
      </c>
      <c r="X418" s="221">
        <v>25.94</v>
      </c>
      <c r="Y418" s="226">
        <v>-2.38</v>
      </c>
      <c r="Z418" s="226">
        <v>41.67</v>
      </c>
      <c r="AA418" s="226">
        <v>41.58</v>
      </c>
      <c r="AB418" s="226">
        <v>24.81</v>
      </c>
      <c r="AC418" s="226">
        <v>-23.93</v>
      </c>
      <c r="AD418" s="226">
        <v>41.58</v>
      </c>
      <c r="AE418" s="226" t="s">
        <v>11428</v>
      </c>
      <c r="AF418" s="117">
        <v>41738</v>
      </c>
      <c r="AG418" s="226">
        <v>76.319999999999993</v>
      </c>
      <c r="AH418" s="226">
        <v>83.41</v>
      </c>
      <c r="AI418" s="226">
        <v>69.69</v>
      </c>
      <c r="AJ418" s="226">
        <v>73.37</v>
      </c>
      <c r="AK418" s="227"/>
      <c r="AM418" s="226"/>
      <c r="AN418" s="221" t="str">
        <f t="shared" si="20"/>
        <v>LU0050427557</v>
      </c>
      <c r="AO418" s="221" t="s">
        <v>12343</v>
      </c>
      <c r="AP418" s="226"/>
      <c r="AQ418" s="226">
        <v>29.95</v>
      </c>
      <c r="AR418" s="227">
        <v>45783</v>
      </c>
      <c r="AS418" s="221" t="s">
        <v>633</v>
      </c>
      <c r="AX418" s="221" t="str">
        <f t="shared" si="21"/>
        <v>LU0370786039</v>
      </c>
      <c r="AY418" s="221" t="s">
        <v>12031</v>
      </c>
      <c r="AZ418" s="221" t="s">
        <v>543</v>
      </c>
      <c r="BA418" s="221">
        <v>-5.55</v>
      </c>
      <c r="BB418" s="221">
        <v>-7.83</v>
      </c>
      <c r="BC418" s="221">
        <v>-10.6</v>
      </c>
      <c r="DO418" s="227"/>
      <c r="EG418" s="227"/>
    </row>
    <row r="419" spans="1:150" s="221" customFormat="1">
      <c r="A419" s="221" t="str">
        <f t="shared" si="22"/>
        <v>LU0099574567</v>
      </c>
      <c r="B419" s="221" t="s">
        <v>10982</v>
      </c>
      <c r="C419" s="221">
        <v>-6.44</v>
      </c>
      <c r="D419" s="221">
        <v>7.94</v>
      </c>
      <c r="E419" s="221">
        <v>-4.96</v>
      </c>
      <c r="F419" s="221">
        <v>4.5199999999999996</v>
      </c>
      <c r="G419" s="221">
        <v>13.05</v>
      </c>
      <c r="H419" s="226">
        <v>16.23</v>
      </c>
      <c r="I419" s="221">
        <v>17.3</v>
      </c>
      <c r="J419" s="221">
        <v>0.8</v>
      </c>
      <c r="K419" s="221">
        <v>16.22</v>
      </c>
      <c r="L419" s="221">
        <v>0.53</v>
      </c>
      <c r="M419" s="221">
        <v>32358.3</v>
      </c>
      <c r="N419" s="221">
        <v>-13.09</v>
      </c>
      <c r="O419" s="221">
        <v>0</v>
      </c>
      <c r="P419" s="221">
        <v>1.89</v>
      </c>
      <c r="Q419" s="221" t="s">
        <v>11357</v>
      </c>
      <c r="R419" s="221" t="s">
        <v>628</v>
      </c>
      <c r="S419" s="221">
        <v>76.459999999999994</v>
      </c>
      <c r="T419" s="221">
        <v>89.11</v>
      </c>
      <c r="U419" s="221">
        <v>1</v>
      </c>
      <c r="V419" s="221">
        <v>16.760000000000002</v>
      </c>
      <c r="W419" s="221">
        <v>18.46</v>
      </c>
      <c r="X419" s="221">
        <v>25.76</v>
      </c>
      <c r="Y419" s="226">
        <v>-2.4300000000000002</v>
      </c>
      <c r="Z419" s="226">
        <v>41.94</v>
      </c>
      <c r="AA419" s="226">
        <v>41.69</v>
      </c>
      <c r="AB419" s="226">
        <v>24.69</v>
      </c>
      <c r="AC419" s="226">
        <v>-24.09</v>
      </c>
      <c r="AD419" s="226">
        <v>41.78</v>
      </c>
      <c r="AE419" s="226" t="s">
        <v>11428</v>
      </c>
      <c r="AF419" s="117">
        <v>36404</v>
      </c>
      <c r="AG419" s="226">
        <v>75.59</v>
      </c>
      <c r="AH419" s="226">
        <v>83.52</v>
      </c>
      <c r="AI419" s="226">
        <v>68.58</v>
      </c>
      <c r="AJ419" s="226">
        <v>73.44</v>
      </c>
      <c r="AK419" s="227"/>
      <c r="AM419" s="226"/>
      <c r="AN419" s="221" t="str">
        <f t="shared" si="20"/>
        <v>LU0251145404</v>
      </c>
      <c r="AO419" s="221" t="s">
        <v>12035</v>
      </c>
      <c r="AP419" s="226"/>
      <c r="AQ419" s="226">
        <v>0.8</v>
      </c>
      <c r="AR419" s="227">
        <v>45783</v>
      </c>
      <c r="AS419" s="221" t="s">
        <v>4676</v>
      </c>
      <c r="AX419" s="221" t="str">
        <f t="shared" si="21"/>
        <v>LU0048580855</v>
      </c>
      <c r="AY419" s="221" t="s">
        <v>12032</v>
      </c>
      <c r="AZ419" s="221" t="s">
        <v>629</v>
      </c>
      <c r="BA419" s="221">
        <v>-5.59</v>
      </c>
      <c r="BB419" s="221">
        <v>-7.77</v>
      </c>
      <c r="BC419" s="221">
        <v>-10.85</v>
      </c>
      <c r="DO419" s="227"/>
      <c r="DW419" s="227"/>
      <c r="EG419" s="227"/>
      <c r="ET419" s="227"/>
    </row>
    <row r="420" spans="1:150" s="221" customFormat="1">
      <c r="A420" s="221" t="str">
        <f t="shared" si="22"/>
        <v>LU0370786039</v>
      </c>
      <c r="B420" s="221" t="s">
        <v>12031</v>
      </c>
      <c r="C420" s="221">
        <v>-0.93</v>
      </c>
      <c r="D420" s="221">
        <v>4.8</v>
      </c>
      <c r="E420" s="221">
        <v>-1.68</v>
      </c>
      <c r="F420" s="221">
        <v>2.44</v>
      </c>
      <c r="G420" s="221">
        <v>-0.87</v>
      </c>
      <c r="H420" s="226">
        <v>-1.2</v>
      </c>
      <c r="I420" s="221">
        <v>2.4300000000000002</v>
      </c>
      <c r="J420" s="221">
        <v>0.91</v>
      </c>
      <c r="K420" s="221">
        <v>22.97</v>
      </c>
      <c r="L420" s="221">
        <v>-0.01</v>
      </c>
      <c r="M420" s="221">
        <v>883.9</v>
      </c>
      <c r="N420" s="221">
        <v>-30.29</v>
      </c>
      <c r="O420" s="221">
        <v>0</v>
      </c>
      <c r="P420" s="221">
        <v>1.93</v>
      </c>
      <c r="Q420" s="221" t="s">
        <v>11348</v>
      </c>
      <c r="R420" s="221" t="s">
        <v>543</v>
      </c>
      <c r="S420" s="221">
        <v>94.48</v>
      </c>
      <c r="T420" s="221">
        <v>85.51</v>
      </c>
      <c r="U420" s="221">
        <v>1</v>
      </c>
      <c r="V420" s="221">
        <v>3.26</v>
      </c>
      <c r="W420" s="221">
        <v>6.78</v>
      </c>
      <c r="X420" s="221">
        <v>36.770000000000003</v>
      </c>
      <c r="Y420" s="226">
        <v>-14.27</v>
      </c>
      <c r="Z420" s="226">
        <v>23.84</v>
      </c>
      <c r="AA420" s="226">
        <v>28.1</v>
      </c>
      <c r="AB420" s="226">
        <v>-3.56</v>
      </c>
      <c r="AC420" s="226">
        <v>-30.61</v>
      </c>
      <c r="AD420" s="226">
        <v>-4.6399999999999997</v>
      </c>
      <c r="AE420" s="226" t="s">
        <v>11429</v>
      </c>
      <c r="AF420" s="117">
        <v>39638</v>
      </c>
      <c r="AG420" s="226">
        <v>76.33</v>
      </c>
      <c r="AH420" s="226">
        <v>89.57</v>
      </c>
      <c r="AI420" s="226">
        <v>88.39</v>
      </c>
      <c r="AJ420" s="226">
        <v>96.07</v>
      </c>
      <c r="AK420" s="227"/>
      <c r="AM420" s="226"/>
      <c r="AN420" s="221" t="str">
        <f t="shared" si="20"/>
        <v>LU0132282301</v>
      </c>
      <c r="AO420" s="221" t="s">
        <v>12344</v>
      </c>
      <c r="AP420" s="226"/>
      <c r="AQ420" s="226">
        <v>11.38</v>
      </c>
      <c r="AR420" s="227">
        <v>45783</v>
      </c>
      <c r="AS420" s="221" t="s">
        <v>638</v>
      </c>
      <c r="AX420" s="221" t="str">
        <f t="shared" si="21"/>
        <v>LU1235261044</v>
      </c>
      <c r="AY420" s="221" t="s">
        <v>6563</v>
      </c>
      <c r="AZ420" s="221" t="s">
        <v>1345</v>
      </c>
      <c r="DO420" s="227"/>
      <c r="EG420" s="227"/>
    </row>
    <row r="421" spans="1:150" s="221" customFormat="1">
      <c r="A421" s="221" t="str">
        <f t="shared" si="22"/>
        <v>LU0048580855</v>
      </c>
      <c r="B421" s="221" t="s">
        <v>12032</v>
      </c>
      <c r="C421" s="221">
        <v>-0.71</v>
      </c>
      <c r="D421" s="221">
        <v>4.79</v>
      </c>
      <c r="E421" s="221">
        <v>-1.65</v>
      </c>
      <c r="F421" s="221">
        <v>2.5</v>
      </c>
      <c r="G421" s="221">
        <v>-0.84</v>
      </c>
      <c r="H421" s="226">
        <v>-1.19</v>
      </c>
      <c r="I421" s="221">
        <v>2.4500000000000002</v>
      </c>
      <c r="J421" s="221">
        <v>0.92</v>
      </c>
      <c r="K421" s="221">
        <v>22.99</v>
      </c>
      <c r="L421" s="221">
        <v>-0.01</v>
      </c>
      <c r="M421" s="221">
        <v>883.9</v>
      </c>
      <c r="N421" s="221">
        <v>-30.38</v>
      </c>
      <c r="O421" s="221">
        <v>0</v>
      </c>
      <c r="P421" s="221">
        <v>1.93</v>
      </c>
      <c r="Q421" s="221" t="s">
        <v>11348</v>
      </c>
      <c r="R421" s="221" t="s">
        <v>629</v>
      </c>
      <c r="S421" s="221">
        <v>94.36</v>
      </c>
      <c r="T421" s="221">
        <v>85.43</v>
      </c>
      <c r="U421" s="221">
        <v>1</v>
      </c>
      <c r="V421" s="221">
        <v>3.34</v>
      </c>
      <c r="W421" s="221">
        <v>6.52</v>
      </c>
      <c r="X421" s="221">
        <v>37.01</v>
      </c>
      <c r="Y421" s="226">
        <v>-14.23</v>
      </c>
      <c r="Z421" s="226">
        <v>23.74</v>
      </c>
      <c r="AA421" s="226">
        <v>28.12</v>
      </c>
      <c r="AB421" s="226">
        <v>-3.58</v>
      </c>
      <c r="AC421" s="226">
        <v>-30.56</v>
      </c>
      <c r="AD421" s="226">
        <v>-4.72</v>
      </c>
      <c r="AE421" s="226" t="s">
        <v>11429</v>
      </c>
      <c r="AF421" s="117">
        <v>33147</v>
      </c>
      <c r="AG421" s="226">
        <v>75.14</v>
      </c>
      <c r="AH421" s="226">
        <v>89.2</v>
      </c>
      <c r="AI421" s="226">
        <v>87.06</v>
      </c>
      <c r="AJ421" s="226">
        <v>95.91</v>
      </c>
      <c r="AK421" s="227"/>
      <c r="AM421" s="226"/>
      <c r="AN421" s="221" t="str">
        <f t="shared" si="20"/>
        <v>LU0168057262</v>
      </c>
      <c r="AO421" s="221" t="s">
        <v>12345</v>
      </c>
      <c r="AP421" s="226"/>
      <c r="AQ421" s="226">
        <v>10.37</v>
      </c>
      <c r="AR421" s="227">
        <v>45783</v>
      </c>
      <c r="AS421" s="221" t="s">
        <v>639</v>
      </c>
      <c r="AX421" s="221" t="str">
        <f t="shared" si="21"/>
        <v>LU0055114457</v>
      </c>
      <c r="AY421" s="221" t="s">
        <v>12033</v>
      </c>
      <c r="AZ421" s="221" t="s">
        <v>631</v>
      </c>
      <c r="BA421" s="221">
        <v>-6.87</v>
      </c>
      <c r="BB421" s="221">
        <v>-8.33</v>
      </c>
      <c r="BC421" s="221">
        <v>-22.14</v>
      </c>
      <c r="DO421" s="227"/>
      <c r="EG421" s="227"/>
    </row>
    <row r="422" spans="1:150" s="221" customFormat="1">
      <c r="A422" s="221" t="str">
        <f t="shared" si="22"/>
        <v>LU1235261044</v>
      </c>
      <c r="B422" s="221" t="s">
        <v>6563</v>
      </c>
      <c r="C422" s="221">
        <v>-0.91</v>
      </c>
      <c r="D422" s="221">
        <v>4.8099999999999996</v>
      </c>
      <c r="E422" s="221">
        <v>-1.63</v>
      </c>
      <c r="F422" s="221">
        <v>2.65</v>
      </c>
      <c r="G422" s="221">
        <v>-0.69</v>
      </c>
      <c r="H422" s="226">
        <v>-1.01</v>
      </c>
      <c r="J422" s="221">
        <v>0.88</v>
      </c>
      <c r="K422" s="221">
        <v>22.97</v>
      </c>
      <c r="L422" s="221">
        <v>-0.01</v>
      </c>
      <c r="M422" s="221">
        <v>883.9</v>
      </c>
      <c r="N422" s="221">
        <v>-30.24</v>
      </c>
      <c r="P422" s="221">
        <v>1.73</v>
      </c>
      <c r="Q422" s="221" t="s">
        <v>11348</v>
      </c>
      <c r="R422" s="221" t="s">
        <v>1345</v>
      </c>
      <c r="S422" s="221">
        <v>92.72</v>
      </c>
      <c r="T422" s="221">
        <v>80.760000000000005</v>
      </c>
      <c r="U422" s="221">
        <v>1</v>
      </c>
      <c r="W422" s="221">
        <v>6.99</v>
      </c>
      <c r="X422" s="221">
        <v>36.9</v>
      </c>
      <c r="Y422" s="226">
        <v>-14.11</v>
      </c>
      <c r="Z422" s="226">
        <v>24.05</v>
      </c>
      <c r="AA422" s="226">
        <v>28.39</v>
      </c>
      <c r="AB422" s="226">
        <v>-3.39</v>
      </c>
      <c r="AC422" s="226">
        <v>-30.48</v>
      </c>
      <c r="AD422" s="226">
        <v>-4.4400000000000004</v>
      </c>
      <c r="AE422" s="226" t="s">
        <v>11429</v>
      </c>
      <c r="AF422" s="117">
        <v>42167</v>
      </c>
      <c r="AG422" s="226">
        <v>68.59</v>
      </c>
      <c r="AH422" s="226">
        <v>80.900000000000006</v>
      </c>
      <c r="AI422" s="226">
        <v>85.36</v>
      </c>
      <c r="AJ422" s="226">
        <v>93.87</v>
      </c>
      <c r="AK422" s="227"/>
      <c r="AM422" s="226"/>
      <c r="AN422" s="221" t="str">
        <f t="shared" si="20"/>
        <v>SG9999019137</v>
      </c>
      <c r="AO422" s="221" t="s">
        <v>12038</v>
      </c>
      <c r="AP422" s="226"/>
      <c r="AQ422" s="226">
        <v>1.48</v>
      </c>
      <c r="AR422" s="227">
        <v>45779</v>
      </c>
      <c r="AS422" s="221" t="s">
        <v>4729</v>
      </c>
      <c r="AX422" s="221" t="str">
        <f t="shared" si="21"/>
        <v>LU0050427557</v>
      </c>
      <c r="AY422" s="221" t="s">
        <v>12034</v>
      </c>
      <c r="AZ422" s="221" t="s">
        <v>633</v>
      </c>
      <c r="BA422" s="221">
        <v>-9.2899999999999991</v>
      </c>
      <c r="BB422" s="221">
        <v>-3.86</v>
      </c>
      <c r="BC422" s="221">
        <v>-14.83</v>
      </c>
      <c r="DO422" s="227"/>
      <c r="EG422" s="227"/>
    </row>
    <row r="423" spans="1:150" s="221" customFormat="1">
      <c r="A423" s="221" t="str">
        <f t="shared" si="22"/>
        <v>LU0055114457</v>
      </c>
      <c r="B423" s="221" t="s">
        <v>12033</v>
      </c>
      <c r="C423" s="221">
        <v>-11.7</v>
      </c>
      <c r="D423" s="221">
        <v>6.63</v>
      </c>
      <c r="E423" s="221">
        <v>-15.22</v>
      </c>
      <c r="F423" s="221">
        <v>-11.19</v>
      </c>
      <c r="G423" s="221">
        <v>-8.76</v>
      </c>
      <c r="H423" s="226">
        <v>3.17</v>
      </c>
      <c r="I423" s="221">
        <v>-1.0900000000000001</v>
      </c>
      <c r="J423" s="221">
        <v>1.1100000000000001</v>
      </c>
      <c r="K423" s="221">
        <v>15.08</v>
      </c>
      <c r="L423" s="221">
        <v>-0.02</v>
      </c>
      <c r="M423" s="221">
        <v>225.8</v>
      </c>
      <c r="N423" s="221">
        <v>-29.37</v>
      </c>
      <c r="O423" s="221">
        <v>1.98</v>
      </c>
      <c r="P423" s="221">
        <v>1.93</v>
      </c>
      <c r="Q423" s="221" t="s">
        <v>11348</v>
      </c>
      <c r="R423" s="221" t="s">
        <v>631</v>
      </c>
      <c r="S423" s="221">
        <v>106.71</v>
      </c>
      <c r="T423" s="221">
        <v>120.38</v>
      </c>
      <c r="U423" s="221">
        <v>1</v>
      </c>
      <c r="V423" s="221">
        <v>-15.26</v>
      </c>
      <c r="W423" s="221">
        <v>16.54</v>
      </c>
      <c r="X423" s="221">
        <v>9.77</v>
      </c>
      <c r="Y423" s="226">
        <v>-7.42</v>
      </c>
      <c r="Z423" s="226">
        <v>4.2699999999999996</v>
      </c>
      <c r="AA423" s="226">
        <v>-10.039999999999999</v>
      </c>
      <c r="AB423" s="226">
        <v>3.43</v>
      </c>
      <c r="AC423" s="226">
        <v>-3.62</v>
      </c>
      <c r="AD423" s="226">
        <v>3.7</v>
      </c>
      <c r="AE423" s="226" t="s">
        <v>11430</v>
      </c>
      <c r="AF423" s="117">
        <v>34673</v>
      </c>
      <c r="AG423" s="226">
        <v>157.82</v>
      </c>
      <c r="AH423" s="226">
        <v>110.78</v>
      </c>
      <c r="AI423" s="226">
        <v>115.41</v>
      </c>
      <c r="AJ423" s="226">
        <v>101.51</v>
      </c>
      <c r="AK423" s="227"/>
      <c r="AM423" s="226"/>
      <c r="AN423" s="221" t="str">
        <f t="shared" si="20"/>
        <v>SG9999002067</v>
      </c>
      <c r="AO423" s="221" t="s">
        <v>12039</v>
      </c>
      <c r="AP423" s="226"/>
      <c r="AQ423" s="226">
        <v>1.48</v>
      </c>
      <c r="AR423" s="227">
        <v>45779</v>
      </c>
      <c r="AS423" s="221" t="s">
        <v>642</v>
      </c>
      <c r="AX423" s="221" t="str">
        <f t="shared" si="21"/>
        <v>LU0251145404</v>
      </c>
      <c r="AY423" s="221" t="s">
        <v>12035</v>
      </c>
      <c r="AZ423" s="221" t="s">
        <v>4676</v>
      </c>
      <c r="BA423" s="221">
        <v>-2.91</v>
      </c>
      <c r="BB423" s="221">
        <v>-4.6500000000000004</v>
      </c>
      <c r="BC423" s="221">
        <v>-0.12</v>
      </c>
      <c r="DO423" s="227"/>
      <c r="DW423" s="227"/>
      <c r="EG423" s="227"/>
      <c r="EO423" s="222"/>
      <c r="ET423" s="227"/>
    </row>
    <row r="424" spans="1:150" s="221" customFormat="1">
      <c r="A424" s="221" t="str">
        <f t="shared" si="22"/>
        <v>LU0050427557</v>
      </c>
      <c r="B424" s="221" t="s">
        <v>12034</v>
      </c>
      <c r="C424" s="221">
        <v>14.75</v>
      </c>
      <c r="D424" s="221">
        <v>8.06</v>
      </c>
      <c r="E424" s="221">
        <v>3.18</v>
      </c>
      <c r="F424" s="221">
        <v>-11.32</v>
      </c>
      <c r="G424" s="221">
        <v>0.82</v>
      </c>
      <c r="H424" s="226">
        <v>7</v>
      </c>
      <c r="I424" s="221">
        <v>0.3</v>
      </c>
      <c r="J424" s="221">
        <v>0.96</v>
      </c>
      <c r="K424" s="221">
        <v>20.25</v>
      </c>
      <c r="L424" s="221">
        <v>-0.01</v>
      </c>
      <c r="M424" s="221">
        <v>419.9</v>
      </c>
      <c r="N424" s="221">
        <v>-22.89</v>
      </c>
      <c r="O424" s="221">
        <v>3.09</v>
      </c>
      <c r="P424" s="221">
        <v>1.94</v>
      </c>
      <c r="Q424" s="221" t="s">
        <v>11348</v>
      </c>
      <c r="R424" s="221" t="s">
        <v>633</v>
      </c>
      <c r="S424" s="221">
        <v>96.53</v>
      </c>
      <c r="T424" s="221">
        <v>88.4</v>
      </c>
      <c r="U424" s="221">
        <v>1</v>
      </c>
      <c r="V424" s="221">
        <v>-24.27</v>
      </c>
      <c r="W424" s="221">
        <v>23.29</v>
      </c>
      <c r="X424" s="221">
        <v>17.739999999999998</v>
      </c>
      <c r="Y424" s="226">
        <v>-6.15</v>
      </c>
      <c r="Z424" s="226">
        <v>16.079999999999998</v>
      </c>
      <c r="AA424" s="226">
        <v>-9.07</v>
      </c>
      <c r="AB424" s="226">
        <v>-11.12</v>
      </c>
      <c r="AC424" s="226">
        <v>-6.98</v>
      </c>
      <c r="AD424" s="226">
        <v>26.76</v>
      </c>
      <c r="AE424" s="226" t="s">
        <v>11431</v>
      </c>
      <c r="AF424" s="117">
        <v>34463</v>
      </c>
      <c r="AG424" s="226">
        <v>85.14</v>
      </c>
      <c r="AH424" s="226">
        <v>88.81</v>
      </c>
      <c r="AI424" s="226">
        <v>92.13</v>
      </c>
      <c r="AJ424" s="226">
        <v>96.77</v>
      </c>
      <c r="AK424" s="227"/>
      <c r="AM424" s="226"/>
      <c r="AN424" s="221" t="str">
        <f t="shared" si="20"/>
        <v>SG9999000178</v>
      </c>
      <c r="AO424" s="221" t="s">
        <v>6738</v>
      </c>
      <c r="AP424" s="226"/>
      <c r="AQ424" s="226">
        <v>1.24</v>
      </c>
      <c r="AR424" s="227">
        <v>45779</v>
      </c>
      <c r="AS424" s="221" t="s">
        <v>645</v>
      </c>
      <c r="AX424" s="221" t="str">
        <f t="shared" si="21"/>
        <v>LU0132282301</v>
      </c>
      <c r="AY424" s="221" t="s">
        <v>12036</v>
      </c>
      <c r="AZ424" s="221" t="s">
        <v>638</v>
      </c>
      <c r="BA424" s="221">
        <v>-2.85</v>
      </c>
      <c r="BB424" s="221">
        <v>-4.74</v>
      </c>
      <c r="BC424" s="221">
        <v>-0.09</v>
      </c>
      <c r="DO424" s="227"/>
      <c r="EG424" s="227"/>
    </row>
    <row r="425" spans="1:150" s="221" customFormat="1">
      <c r="A425" s="221" t="str">
        <f t="shared" si="22"/>
        <v>LU0251145404</v>
      </c>
      <c r="B425" s="221" t="s">
        <v>12035</v>
      </c>
      <c r="C425" s="221">
        <v>-5.32</v>
      </c>
      <c r="D425" s="221">
        <v>-1.71</v>
      </c>
      <c r="E425" s="221">
        <v>-2.66</v>
      </c>
      <c r="F425" s="221">
        <v>7.0000000000000007E-2</v>
      </c>
      <c r="G425" s="221">
        <v>2.39</v>
      </c>
      <c r="H425" s="226">
        <v>3.1</v>
      </c>
      <c r="I425" s="221">
        <v>3.47</v>
      </c>
      <c r="J425" s="221">
        <v>1.02</v>
      </c>
      <c r="K425" s="221">
        <v>6.31</v>
      </c>
      <c r="L425" s="221">
        <v>0</v>
      </c>
      <c r="M425" s="221">
        <v>3292.1</v>
      </c>
      <c r="N425" s="221">
        <v>-5.73</v>
      </c>
      <c r="O425" s="221">
        <v>4.9400000000000004</v>
      </c>
      <c r="P425" s="221">
        <v>1.39</v>
      </c>
      <c r="Q425" s="221" t="s">
        <v>11348</v>
      </c>
      <c r="R425" s="221" t="s">
        <v>4676</v>
      </c>
      <c r="S425" s="221">
        <v>106.48</v>
      </c>
      <c r="T425" s="221">
        <v>103.71</v>
      </c>
      <c r="U425" s="221">
        <v>12</v>
      </c>
      <c r="V425" s="221">
        <v>2.96</v>
      </c>
      <c r="W425" s="221">
        <v>15.94</v>
      </c>
      <c r="X425" s="221">
        <v>-0.36</v>
      </c>
      <c r="Y425" s="226">
        <v>-2.06</v>
      </c>
      <c r="Z425" s="226">
        <v>13.12</v>
      </c>
      <c r="AA425" s="226">
        <v>1.54</v>
      </c>
      <c r="AB425" s="226">
        <v>7.94</v>
      </c>
      <c r="AC425" s="226">
        <v>-10.24</v>
      </c>
      <c r="AD425" s="226">
        <v>8.66</v>
      </c>
      <c r="AE425" s="226" t="s">
        <v>11433</v>
      </c>
      <c r="AF425" s="117">
        <v>38852</v>
      </c>
      <c r="AG425" s="226">
        <v>83.85</v>
      </c>
      <c r="AH425" s="226">
        <v>103.79</v>
      </c>
      <c r="AI425" s="226">
        <v>120.07</v>
      </c>
      <c r="AJ425" s="226">
        <v>100.86</v>
      </c>
      <c r="AK425" s="227"/>
      <c r="AM425" s="226"/>
      <c r="AN425" s="221" t="str">
        <f t="shared" si="20"/>
        <v>SG9999005300</v>
      </c>
      <c r="AO425" s="221" t="s">
        <v>12040</v>
      </c>
      <c r="AP425" s="226"/>
      <c r="AQ425" s="226">
        <v>1.1499999999999999</v>
      </c>
      <c r="AR425" s="227">
        <v>45779</v>
      </c>
      <c r="AS425" s="221" t="s">
        <v>987</v>
      </c>
      <c r="AX425" s="221" t="str">
        <f t="shared" si="21"/>
        <v>LU0168057262</v>
      </c>
      <c r="AY425" s="221" t="s">
        <v>12037</v>
      </c>
      <c r="AZ425" s="221" t="s">
        <v>639</v>
      </c>
      <c r="BA425" s="221">
        <v>-2.82</v>
      </c>
      <c r="BB425" s="221">
        <v>-4.7</v>
      </c>
      <c r="BC425" s="221">
        <v>-0.15</v>
      </c>
      <c r="EG425" s="227"/>
    </row>
    <row r="426" spans="1:150" s="221" customFormat="1">
      <c r="A426" s="221" t="str">
        <f t="shared" si="22"/>
        <v>LU0132282301</v>
      </c>
      <c r="B426" s="221" t="s">
        <v>12036</v>
      </c>
      <c r="C426" s="221">
        <v>-5.32</v>
      </c>
      <c r="D426" s="221">
        <v>-1.97</v>
      </c>
      <c r="E426" s="221">
        <v>-2.82</v>
      </c>
      <c r="F426" s="221">
        <v>0.39</v>
      </c>
      <c r="G426" s="221">
        <v>2.52</v>
      </c>
      <c r="H426" s="226">
        <v>3.17</v>
      </c>
      <c r="I426" s="221">
        <v>3.51</v>
      </c>
      <c r="J426" s="221">
        <v>1.02</v>
      </c>
      <c r="K426" s="221">
        <v>6.31</v>
      </c>
      <c r="L426" s="221">
        <v>0</v>
      </c>
      <c r="M426" s="221">
        <v>3292.1</v>
      </c>
      <c r="N426" s="221">
        <v>-5.54</v>
      </c>
      <c r="O426" s="221">
        <v>5.17</v>
      </c>
      <c r="P426" s="221">
        <v>1.39</v>
      </c>
      <c r="Q426" s="221" t="s">
        <v>11348</v>
      </c>
      <c r="R426" s="221" t="s">
        <v>638</v>
      </c>
      <c r="S426" s="221">
        <v>105.35</v>
      </c>
      <c r="T426" s="221">
        <v>105.23</v>
      </c>
      <c r="U426" s="221">
        <v>12</v>
      </c>
      <c r="V426" s="221">
        <v>3.06</v>
      </c>
      <c r="W426" s="221">
        <v>15.57</v>
      </c>
      <c r="X426" s="221">
        <v>-0.2</v>
      </c>
      <c r="Y426" s="226">
        <v>-2.0099999999999998</v>
      </c>
      <c r="Z426" s="226">
        <v>13.04</v>
      </c>
      <c r="AA426" s="226">
        <v>1.64</v>
      </c>
      <c r="AB426" s="226">
        <v>7.9</v>
      </c>
      <c r="AC426" s="226">
        <v>-10.11</v>
      </c>
      <c r="AD426" s="226">
        <v>8.52</v>
      </c>
      <c r="AE426" s="226" t="s">
        <v>11433</v>
      </c>
      <c r="AF426" s="117">
        <v>37139</v>
      </c>
      <c r="AG426" s="226">
        <v>91.02</v>
      </c>
      <c r="AH426" s="226">
        <v>106.07</v>
      </c>
      <c r="AI426" s="226">
        <v>121.06</v>
      </c>
      <c r="AJ426" s="226">
        <v>101.03</v>
      </c>
      <c r="AK426" s="227"/>
      <c r="AM426" s="226"/>
      <c r="AN426" s="221" t="str">
        <f t="shared" si="20"/>
        <v>LU0320765992</v>
      </c>
      <c r="AO426" s="221" t="s">
        <v>9833</v>
      </c>
      <c r="AP426" s="226"/>
      <c r="AQ426" s="226">
        <v>32.729999999999997</v>
      </c>
      <c r="AR426" s="227">
        <v>45783</v>
      </c>
      <c r="AS426" s="221" t="s">
        <v>2058</v>
      </c>
      <c r="AX426" s="221" t="str">
        <f t="shared" si="21"/>
        <v>SG9999019137</v>
      </c>
      <c r="AY426" s="221" t="s">
        <v>12038</v>
      </c>
      <c r="AZ426" s="221" t="s">
        <v>4729</v>
      </c>
      <c r="DW426" s="227"/>
      <c r="EG426" s="227"/>
      <c r="ET426" s="227"/>
    </row>
    <row r="427" spans="1:150" s="221" customFormat="1">
      <c r="A427" s="221" t="str">
        <f t="shared" si="22"/>
        <v>LU0168057262</v>
      </c>
      <c r="B427" s="221" t="s">
        <v>12037</v>
      </c>
      <c r="C427" s="221">
        <v>-5.53</v>
      </c>
      <c r="D427" s="221">
        <v>-2.17</v>
      </c>
      <c r="E427" s="221">
        <v>-3.05</v>
      </c>
      <c r="F427" s="221">
        <v>-0.32</v>
      </c>
      <c r="G427" s="221">
        <v>2.27</v>
      </c>
      <c r="H427" s="226">
        <v>3.03</v>
      </c>
      <c r="I427" s="221">
        <v>3.43</v>
      </c>
      <c r="J427" s="221">
        <v>1.01</v>
      </c>
      <c r="K427" s="221">
        <v>6.24</v>
      </c>
      <c r="L427" s="221">
        <v>0</v>
      </c>
      <c r="M427" s="221">
        <v>3292.1</v>
      </c>
      <c r="N427" s="221">
        <v>-5.55</v>
      </c>
      <c r="O427" s="221">
        <v>5.0199999999999996</v>
      </c>
      <c r="P427" s="221">
        <v>1.39</v>
      </c>
      <c r="Q427" s="221" t="s">
        <v>11348</v>
      </c>
      <c r="R427" s="221" t="s">
        <v>639</v>
      </c>
      <c r="S427" s="221">
        <v>104.54</v>
      </c>
      <c r="T427" s="221">
        <v>103.67</v>
      </c>
      <c r="U427" s="221">
        <v>12</v>
      </c>
      <c r="V427" s="221">
        <v>3.04</v>
      </c>
      <c r="W427" s="221">
        <v>15.63</v>
      </c>
      <c r="X427" s="221">
        <v>-0.2</v>
      </c>
      <c r="Y427" s="226">
        <v>-2.0299999999999998</v>
      </c>
      <c r="Z427" s="226">
        <v>13</v>
      </c>
      <c r="AA427" s="226">
        <v>1.64</v>
      </c>
      <c r="AB427" s="226">
        <v>7.87</v>
      </c>
      <c r="AC427" s="226">
        <v>-10.08</v>
      </c>
      <c r="AD427" s="226">
        <v>8.5399999999999991</v>
      </c>
      <c r="AE427" s="226" t="s">
        <v>11433</v>
      </c>
      <c r="AF427" s="117">
        <v>37778</v>
      </c>
      <c r="AG427" s="226">
        <v>84.15</v>
      </c>
      <c r="AH427" s="226">
        <v>104.92</v>
      </c>
      <c r="AI427" s="226">
        <v>114.18</v>
      </c>
      <c r="AJ427" s="226">
        <v>100.48</v>
      </c>
      <c r="AK427" s="227"/>
      <c r="AM427" s="226"/>
      <c r="AN427" s="221" t="str">
        <f t="shared" si="20"/>
        <v>LU0109394709</v>
      </c>
      <c r="AO427" s="221" t="s">
        <v>9860</v>
      </c>
      <c r="AP427" s="226"/>
      <c r="AQ427" s="226">
        <v>34.909999999999997</v>
      </c>
      <c r="AR427" s="227">
        <v>45783</v>
      </c>
      <c r="AS427" s="221" t="s">
        <v>2059</v>
      </c>
      <c r="AX427" s="221" t="str">
        <f t="shared" si="21"/>
        <v>SG9999002067</v>
      </c>
      <c r="AY427" s="221" t="s">
        <v>12039</v>
      </c>
      <c r="AZ427" s="221" t="s">
        <v>642</v>
      </c>
      <c r="BA427" s="221">
        <v>-5.05</v>
      </c>
      <c r="BB427" s="221">
        <v>-3.62</v>
      </c>
      <c r="BC427" s="221">
        <v>-4.3</v>
      </c>
      <c r="EG427" s="227"/>
    </row>
    <row r="428" spans="1:150" s="221" customFormat="1">
      <c r="A428" s="221" t="str">
        <f t="shared" si="22"/>
        <v>SG9999019137</v>
      </c>
      <c r="B428" s="221" t="s">
        <v>12038</v>
      </c>
      <c r="C428" s="221">
        <v>-0.77</v>
      </c>
      <c r="D428" s="221">
        <v>0.03</v>
      </c>
      <c r="E428" s="221">
        <v>-0.4</v>
      </c>
      <c r="F428" s="221">
        <v>4.45</v>
      </c>
      <c r="G428" s="221">
        <v>0.94</v>
      </c>
      <c r="H428" s="226">
        <v>1.6</v>
      </c>
      <c r="K428" s="221">
        <v>9.8000000000000007</v>
      </c>
      <c r="L428" s="221">
        <v>0</v>
      </c>
      <c r="M428" s="221">
        <v>2939.7</v>
      </c>
      <c r="N428" s="221">
        <v>-12.85</v>
      </c>
      <c r="O428" s="221">
        <v>4.04</v>
      </c>
      <c r="P428" s="221">
        <v>1.41</v>
      </c>
      <c r="Q428" s="221" t="s">
        <v>11357</v>
      </c>
      <c r="R428" s="221" t="s">
        <v>4729</v>
      </c>
      <c r="U428" s="221">
        <v>12</v>
      </c>
      <c r="Y428" s="226"/>
      <c r="Z428" s="226">
        <v>13.41</v>
      </c>
      <c r="AA428" s="226">
        <v>12.11</v>
      </c>
      <c r="AB428" s="226">
        <v>0.67</v>
      </c>
      <c r="AC428" s="226">
        <v>-13.84</v>
      </c>
      <c r="AD428" s="226">
        <v>-0.73</v>
      </c>
      <c r="AE428" s="226"/>
      <c r="AF428" s="117">
        <v>43230</v>
      </c>
      <c r="AG428" s="226"/>
      <c r="AH428" s="226"/>
      <c r="AI428" s="226"/>
      <c r="AJ428" s="226"/>
      <c r="AK428" s="227"/>
      <c r="AM428" s="226"/>
      <c r="AN428" s="221" t="str">
        <f t="shared" si="20"/>
        <v>IE0032578035</v>
      </c>
      <c r="AO428" s="221" t="s">
        <v>12346</v>
      </c>
      <c r="AP428" s="226"/>
      <c r="AQ428" s="226">
        <v>6.71</v>
      </c>
      <c r="AR428" s="227">
        <v>45783</v>
      </c>
      <c r="AS428" s="221" t="s">
        <v>4500</v>
      </c>
      <c r="AX428" s="221" t="str">
        <f t="shared" si="21"/>
        <v>SG9999000178</v>
      </c>
      <c r="AY428" s="221" t="s">
        <v>6738</v>
      </c>
      <c r="AZ428" s="221" t="s">
        <v>645</v>
      </c>
      <c r="BA428" s="221">
        <v>-1.29</v>
      </c>
      <c r="BB428" s="221">
        <v>-4.47</v>
      </c>
      <c r="BC428" s="221">
        <v>-4.13</v>
      </c>
      <c r="EG428" s="227"/>
    </row>
    <row r="429" spans="1:150">
      <c r="A429" s="221" t="str">
        <f t="shared" si="22"/>
        <v>SG9999002067</v>
      </c>
      <c r="B429" s="221" t="s">
        <v>12039</v>
      </c>
      <c r="C429" s="221">
        <v>-0.43</v>
      </c>
      <c r="D429" s="221">
        <v>0.36</v>
      </c>
      <c r="E429" s="221">
        <v>-0.06</v>
      </c>
      <c r="F429" s="221">
        <v>4.8</v>
      </c>
      <c r="G429" s="221">
        <v>1</v>
      </c>
      <c r="H429" s="226">
        <v>1.64</v>
      </c>
      <c r="I429" s="221">
        <v>2.87</v>
      </c>
      <c r="J429" s="221"/>
      <c r="K429" s="221">
        <v>9.82</v>
      </c>
      <c r="L429" s="221">
        <v>0</v>
      </c>
      <c r="M429" s="221">
        <v>2939.7</v>
      </c>
      <c r="N429" s="221">
        <v>-12.85</v>
      </c>
      <c r="O429" s="221">
        <v>4.0199999999999996</v>
      </c>
      <c r="P429" s="221">
        <v>1.41</v>
      </c>
      <c r="Q429" s="221" t="s">
        <v>11357</v>
      </c>
      <c r="R429" s="221" t="s">
        <v>642</v>
      </c>
      <c r="S429" s="221"/>
      <c r="T429" s="221"/>
      <c r="U429" s="221">
        <v>12</v>
      </c>
      <c r="V429" s="221">
        <v>3.08</v>
      </c>
      <c r="W429" s="221">
        <v>3.68</v>
      </c>
      <c r="X429" s="221">
        <v>15.46</v>
      </c>
      <c r="Y429" s="226">
        <v>-2.82</v>
      </c>
      <c r="Z429" s="226">
        <v>13.42</v>
      </c>
      <c r="AA429" s="226">
        <v>12.11</v>
      </c>
      <c r="AB429" s="226">
        <v>0.68</v>
      </c>
      <c r="AC429" s="226">
        <v>-13.84</v>
      </c>
      <c r="AD429" s="226">
        <v>-0.89</v>
      </c>
      <c r="AE429" s="226"/>
      <c r="AF429" s="117">
        <v>37816</v>
      </c>
      <c r="AG429" s="226"/>
      <c r="AH429" s="226"/>
      <c r="AI429" s="226"/>
      <c r="AJ429" s="226"/>
      <c r="AN429" s="221" t="str">
        <f t="shared" si="20"/>
        <v>IE00BVFNXQ76</v>
      </c>
      <c r="AO429" t="s">
        <v>12042</v>
      </c>
      <c r="AQ429" s="188">
        <v>7.19</v>
      </c>
      <c r="AR429" s="228">
        <v>45783</v>
      </c>
      <c r="AS429" t="s">
        <v>4499</v>
      </c>
      <c r="AX429" s="221" t="str">
        <f t="shared" si="21"/>
        <v>SG9999005300</v>
      </c>
      <c r="AY429" s="221" t="s">
        <v>12040</v>
      </c>
      <c r="AZ429" s="221" t="s">
        <v>987</v>
      </c>
      <c r="BA429" s="221">
        <v>-1.31</v>
      </c>
      <c r="BB429" s="221">
        <v>-2.12</v>
      </c>
      <c r="BC429" s="221">
        <v>-8.9700000000000006</v>
      </c>
      <c r="BD429" s="221"/>
      <c r="BE429" s="221"/>
      <c r="BF429" s="221"/>
      <c r="BG429" s="221"/>
      <c r="BH429" s="221"/>
      <c r="BI429" s="221"/>
      <c r="BJ429" s="221"/>
      <c r="BK429" s="221"/>
      <c r="BL429" s="221"/>
      <c r="CQ429" s="221"/>
      <c r="CR429" s="221"/>
      <c r="CS429" s="221"/>
      <c r="CT429" s="221"/>
      <c r="CU429" s="221"/>
      <c r="CV429" s="221"/>
      <c r="CW429" s="221"/>
      <c r="CX429" s="221"/>
      <c r="DK429" s="221"/>
      <c r="DL429" s="221"/>
      <c r="DM429" s="221"/>
      <c r="DN429" s="221"/>
      <c r="DO429" s="221"/>
      <c r="DP429" s="221"/>
      <c r="DQ429" s="221"/>
      <c r="DR429" s="221"/>
      <c r="DS429" s="221"/>
      <c r="DT429" s="221"/>
      <c r="DU429" s="221"/>
      <c r="DV429" s="221"/>
      <c r="DW429" s="221"/>
      <c r="DX429" s="221"/>
      <c r="DY429" s="221"/>
      <c r="DZ429" s="221"/>
      <c r="EA429" s="221"/>
      <c r="EB429" s="221"/>
      <c r="EC429" s="221"/>
      <c r="EG429" s="228"/>
      <c r="EM429" s="221"/>
    </row>
    <row r="430" spans="1:150">
      <c r="A430" s="221" t="str">
        <f t="shared" si="22"/>
        <v>SG9999000178</v>
      </c>
      <c r="B430" s="221" t="s">
        <v>6738</v>
      </c>
      <c r="C430" s="221">
        <v>-1.78</v>
      </c>
      <c r="D430" s="221">
        <v>-0.42</v>
      </c>
      <c r="E430" s="221">
        <v>-1.4</v>
      </c>
      <c r="F430" s="221">
        <v>3.34</v>
      </c>
      <c r="G430" s="221">
        <v>2.69</v>
      </c>
      <c r="H430" s="226">
        <v>3.16</v>
      </c>
      <c r="I430" s="221">
        <v>3.77</v>
      </c>
      <c r="J430" s="221"/>
      <c r="K430" s="221">
        <v>9.31</v>
      </c>
      <c r="L430" s="221">
        <v>0</v>
      </c>
      <c r="M430" s="221">
        <v>21.9</v>
      </c>
      <c r="N430" s="221">
        <v>-8.76</v>
      </c>
      <c r="O430" s="221"/>
      <c r="P430" s="221">
        <v>1.53</v>
      </c>
      <c r="Q430" s="221" t="s">
        <v>11380</v>
      </c>
      <c r="R430" s="221" t="s">
        <v>645</v>
      </c>
      <c r="S430" s="221"/>
      <c r="T430" s="221"/>
      <c r="U430" s="221">
        <v>0</v>
      </c>
      <c r="V430" s="221">
        <v>4.53</v>
      </c>
      <c r="W430" s="221">
        <v>4.67</v>
      </c>
      <c r="X430" s="221">
        <v>7.73</v>
      </c>
      <c r="Y430" s="226">
        <v>-1.7</v>
      </c>
      <c r="Z430" s="226">
        <v>7.76</v>
      </c>
      <c r="AA430" s="226">
        <v>14.38</v>
      </c>
      <c r="AB430" s="226">
        <v>11.04</v>
      </c>
      <c r="AC430" s="226">
        <v>-20.21</v>
      </c>
      <c r="AD430" s="226">
        <v>11.95</v>
      </c>
      <c r="AE430" s="226"/>
      <c r="AF430" s="117">
        <v>36164</v>
      </c>
      <c r="AG430" s="226"/>
      <c r="AH430" s="226"/>
      <c r="AI430" s="226"/>
      <c r="AJ430" s="226"/>
      <c r="AN430" s="221" t="str">
        <f t="shared" si="20"/>
        <v>LU0923116197</v>
      </c>
      <c r="AO430" t="s">
        <v>12043</v>
      </c>
      <c r="AQ430" s="188">
        <v>8.0299999999999994</v>
      </c>
      <c r="AR430" s="228">
        <v>45783</v>
      </c>
      <c r="AS430" t="s">
        <v>876</v>
      </c>
      <c r="AX430" s="221" t="str">
        <f t="shared" si="21"/>
        <v>LU0320765992</v>
      </c>
      <c r="AY430" s="221" t="s">
        <v>9833</v>
      </c>
      <c r="AZ430" s="221" t="s">
        <v>2058</v>
      </c>
      <c r="BA430" s="221">
        <v>-0.71</v>
      </c>
      <c r="BB430" s="221">
        <v>-7.91</v>
      </c>
      <c r="BC430" s="221">
        <v>-4.6900000000000004</v>
      </c>
      <c r="BD430" s="221"/>
      <c r="BE430" s="221"/>
      <c r="BF430" s="221"/>
      <c r="BG430" s="221"/>
      <c r="BH430" s="221"/>
      <c r="BI430" s="221"/>
      <c r="BJ430" s="221"/>
      <c r="BK430" s="221"/>
      <c r="BL430" s="221"/>
      <c r="CQ430" s="221"/>
      <c r="CR430" s="221"/>
      <c r="CS430" s="221"/>
      <c r="CT430" s="221"/>
      <c r="CU430" s="221"/>
      <c r="CV430" s="221"/>
      <c r="CW430" s="221"/>
      <c r="CX430" s="221"/>
      <c r="DK430" s="221"/>
      <c r="DL430" s="221"/>
      <c r="DM430" s="221"/>
      <c r="DN430" s="221"/>
      <c r="DO430" s="221"/>
      <c r="DP430" s="221"/>
      <c r="DQ430" s="221"/>
      <c r="DR430" s="221"/>
      <c r="DS430" s="221"/>
      <c r="DT430" s="221"/>
      <c r="DU430" s="221"/>
      <c r="DV430" s="221"/>
      <c r="DW430" s="221"/>
      <c r="DX430" s="221"/>
      <c r="DY430" s="221"/>
      <c r="DZ430" s="221"/>
      <c r="EA430" s="221"/>
      <c r="EB430" s="221"/>
      <c r="EC430" s="221"/>
      <c r="EG430" s="228"/>
      <c r="EM430" s="221"/>
    </row>
    <row r="431" spans="1:150">
      <c r="A431" s="221" t="str">
        <f t="shared" si="22"/>
        <v>SG9999005300</v>
      </c>
      <c r="B431" s="221" t="s">
        <v>12040</v>
      </c>
      <c r="C431" s="221">
        <v>8.36</v>
      </c>
      <c r="D431" s="221">
        <v>4.29</v>
      </c>
      <c r="E431" s="221">
        <v>7.23</v>
      </c>
      <c r="F431" s="221">
        <v>14.53</v>
      </c>
      <c r="G431" s="221">
        <v>3.08</v>
      </c>
      <c r="H431" s="221">
        <v>5.85</v>
      </c>
      <c r="I431" s="221">
        <v>4.75</v>
      </c>
      <c r="J431" s="221"/>
      <c r="K431" s="221">
        <v>10.82</v>
      </c>
      <c r="L431" s="221">
        <v>0.01</v>
      </c>
      <c r="M431" s="221">
        <v>10.199999999999999</v>
      </c>
      <c r="N431" s="221">
        <v>-16.18</v>
      </c>
      <c r="O431" s="221">
        <v>1.94</v>
      </c>
      <c r="P431" s="221">
        <v>2.0499999999999998</v>
      </c>
      <c r="Q431" s="221" t="s">
        <v>11357</v>
      </c>
      <c r="R431" s="221" t="s">
        <v>987</v>
      </c>
      <c r="S431" s="221"/>
      <c r="T431" s="221"/>
      <c r="U431" s="221">
        <v>2</v>
      </c>
      <c r="V431" s="221">
        <v>-0.18</v>
      </c>
      <c r="W431" s="221">
        <v>14.24</v>
      </c>
      <c r="X431" s="221">
        <v>6.3</v>
      </c>
      <c r="Y431" s="226">
        <v>-6.56</v>
      </c>
      <c r="Z431" s="226">
        <v>22.64</v>
      </c>
      <c r="AA431" s="226">
        <v>-5.8</v>
      </c>
      <c r="AB431" s="226">
        <v>13.71</v>
      </c>
      <c r="AC431" s="226">
        <v>-5.13</v>
      </c>
      <c r="AD431" s="226">
        <v>-0.15</v>
      </c>
      <c r="AE431" s="226" t="s">
        <v>11434</v>
      </c>
      <c r="AF431" s="117">
        <v>39510</v>
      </c>
      <c r="AG431" s="226"/>
      <c r="AH431" s="226"/>
      <c r="AI431" s="227"/>
      <c r="AJ431" s="226"/>
      <c r="AN431" s="221" t="str">
        <f t="shared" si="20"/>
        <v>LU0498741890</v>
      </c>
      <c r="AO431" t="s">
        <v>9834</v>
      </c>
      <c r="AQ431" s="188">
        <v>9.85</v>
      </c>
      <c r="AR431" s="228">
        <v>45783</v>
      </c>
      <c r="AS431" t="s">
        <v>2991</v>
      </c>
      <c r="AX431" s="221" t="str">
        <f t="shared" si="21"/>
        <v>LU0109394709</v>
      </c>
      <c r="AY431" s="221" t="s">
        <v>10983</v>
      </c>
      <c r="AZ431" s="221" t="s">
        <v>2059</v>
      </c>
      <c r="BA431" s="221">
        <v>-0.64</v>
      </c>
      <c r="BB431" s="221">
        <v>-8.1999999999999993</v>
      </c>
      <c r="BC431" s="221">
        <v>-4.46</v>
      </c>
      <c r="BD431" s="221"/>
      <c r="BE431" s="221"/>
      <c r="BF431" s="221"/>
      <c r="BG431" s="221"/>
      <c r="BH431" s="221"/>
      <c r="BI431" s="221"/>
      <c r="BJ431" s="221"/>
      <c r="BK431" s="221"/>
      <c r="BL431" s="221"/>
      <c r="CQ431" s="221"/>
      <c r="CR431" s="221"/>
      <c r="CS431" s="221"/>
      <c r="CT431" s="221"/>
      <c r="CU431" s="221"/>
      <c r="CV431" s="221"/>
      <c r="CW431" s="221"/>
      <c r="CX431" s="221"/>
      <c r="DK431" s="221"/>
      <c r="DL431" s="221"/>
      <c r="DM431" s="221"/>
      <c r="DN431" s="221"/>
      <c r="DO431" s="221"/>
      <c r="DP431" s="221"/>
      <c r="DQ431" s="221"/>
      <c r="DR431" s="221"/>
      <c r="DS431" s="221"/>
      <c r="DT431" s="221"/>
      <c r="DU431" s="221"/>
      <c r="DV431" s="221"/>
      <c r="DW431" s="221"/>
      <c r="DX431" s="221"/>
      <c r="DY431" s="221"/>
      <c r="DZ431" s="221"/>
      <c r="EA431" s="221"/>
      <c r="EB431" s="221"/>
      <c r="EC431" s="221"/>
      <c r="EG431" s="228"/>
      <c r="EM431" s="221"/>
    </row>
    <row r="432" spans="1:150">
      <c r="A432" s="221" t="str">
        <f t="shared" si="22"/>
        <v>LU0320765992</v>
      </c>
      <c r="B432" s="221" t="s">
        <v>9833</v>
      </c>
      <c r="C432" s="221">
        <v>-16.16</v>
      </c>
      <c r="D432" s="221">
        <v>4.87</v>
      </c>
      <c r="E432" s="221">
        <v>-19.28</v>
      </c>
      <c r="F432" s="221">
        <v>-12.83</v>
      </c>
      <c r="G432" s="221">
        <v>6.04</v>
      </c>
      <c r="H432" s="221">
        <v>-0.9</v>
      </c>
      <c r="I432" s="221">
        <v>0.57999999999999996</v>
      </c>
      <c r="J432" s="221">
        <v>1.28</v>
      </c>
      <c r="K432" s="221">
        <v>16.39</v>
      </c>
      <c r="L432" s="221">
        <v>0.14000000000000001</v>
      </c>
      <c r="M432" s="221">
        <v>1638</v>
      </c>
      <c r="N432" s="221">
        <v>-16.5</v>
      </c>
      <c r="O432" s="221"/>
      <c r="P432" s="221">
        <v>1.81</v>
      </c>
      <c r="Q432" s="221" t="s">
        <v>11348</v>
      </c>
      <c r="R432" s="221" t="s">
        <v>2058</v>
      </c>
      <c r="S432" s="221">
        <v>110.17</v>
      </c>
      <c r="T432" s="221">
        <v>147.72999999999999</v>
      </c>
      <c r="U432" s="221">
        <v>0</v>
      </c>
      <c r="V432" s="221">
        <v>12.31</v>
      </c>
      <c r="W432" s="221">
        <v>-16.16</v>
      </c>
      <c r="X432" s="221">
        <v>8.02</v>
      </c>
      <c r="Y432" s="226">
        <v>-14.69</v>
      </c>
      <c r="Z432" s="226">
        <v>31.75</v>
      </c>
      <c r="AA432" s="226">
        <v>25.22</v>
      </c>
      <c r="AB432" s="226">
        <v>-15.6</v>
      </c>
      <c r="AC432" s="226">
        <v>-13.13</v>
      </c>
      <c r="AD432" s="226">
        <v>15.56</v>
      </c>
      <c r="AE432" s="226" t="s">
        <v>11435</v>
      </c>
      <c r="AF432" s="117">
        <v>39380</v>
      </c>
      <c r="AG432" s="226">
        <v>68.33</v>
      </c>
      <c r="AH432" s="226">
        <v>98.61</v>
      </c>
      <c r="AI432" s="227">
        <v>128.06</v>
      </c>
      <c r="AJ432" s="226">
        <v>111.04</v>
      </c>
      <c r="AN432" s="221" t="str">
        <f t="shared" si="20"/>
        <v>LU0320765646</v>
      </c>
      <c r="AO432" t="s">
        <v>12044</v>
      </c>
      <c r="AQ432" s="188">
        <v>6.21</v>
      </c>
      <c r="AR432" s="228">
        <v>45783</v>
      </c>
      <c r="AS432" t="s">
        <v>3013</v>
      </c>
      <c r="AX432" s="221" t="str">
        <f t="shared" si="21"/>
        <v>IE0032578035</v>
      </c>
      <c r="AY432" s="221" t="s">
        <v>12041</v>
      </c>
      <c r="AZ432" s="221" t="s">
        <v>4500</v>
      </c>
      <c r="BA432" s="221">
        <v>-0.23</v>
      </c>
      <c r="BB432" s="221">
        <v>-4.76</v>
      </c>
      <c r="BC432" s="221">
        <v>0.61</v>
      </c>
      <c r="BD432" s="221"/>
      <c r="BE432" s="221"/>
      <c r="BF432" s="221"/>
      <c r="BG432" s="221"/>
      <c r="BH432" s="221"/>
      <c r="BI432" s="221"/>
      <c r="BJ432" s="221"/>
      <c r="BK432" s="221"/>
      <c r="BL432" s="221"/>
      <c r="CQ432" s="221"/>
      <c r="CR432" s="221"/>
      <c r="CS432" s="221"/>
      <c r="CT432" s="221"/>
      <c r="CU432" s="221"/>
      <c r="CV432" s="221"/>
      <c r="CW432" s="221"/>
      <c r="CX432" s="221"/>
      <c r="DK432" s="221"/>
      <c r="DL432" s="221"/>
      <c r="DM432" s="221"/>
      <c r="DN432" s="221"/>
      <c r="DO432" s="221"/>
      <c r="DP432" s="221"/>
      <c r="DQ432" s="221"/>
      <c r="DR432" s="221"/>
      <c r="DS432" s="221"/>
      <c r="DT432" s="221"/>
      <c r="DU432" s="221"/>
      <c r="DV432" s="221"/>
      <c r="DW432" s="227"/>
      <c r="DX432" s="221"/>
      <c r="DY432" s="221"/>
      <c r="DZ432" s="221"/>
      <c r="EA432" s="221"/>
      <c r="EB432" s="221"/>
      <c r="EC432" s="221"/>
      <c r="EG432" s="228"/>
      <c r="EM432" s="221"/>
      <c r="ET432" s="228"/>
    </row>
    <row r="433" spans="1:150">
      <c r="A433" s="221" t="str">
        <f t="shared" si="22"/>
        <v>LU0109394709</v>
      </c>
      <c r="B433" s="221" t="s">
        <v>10983</v>
      </c>
      <c r="C433" s="221">
        <v>-15.93</v>
      </c>
      <c r="D433" s="221">
        <v>5.12</v>
      </c>
      <c r="E433" s="221">
        <v>-19.37</v>
      </c>
      <c r="F433" s="221">
        <v>-12.87</v>
      </c>
      <c r="G433" s="221">
        <v>6.05</v>
      </c>
      <c r="H433" s="221">
        <v>-0.9</v>
      </c>
      <c r="I433" s="221">
        <v>0.57999999999999996</v>
      </c>
      <c r="J433" s="221">
        <v>1.29</v>
      </c>
      <c r="K433" s="221">
        <v>16.559999999999999</v>
      </c>
      <c r="L433" s="221">
        <v>0.14000000000000001</v>
      </c>
      <c r="M433" s="221">
        <v>1638</v>
      </c>
      <c r="N433" s="221">
        <v>-16.579999999999998</v>
      </c>
      <c r="O433" s="221"/>
      <c r="P433" s="221">
        <v>1.81</v>
      </c>
      <c r="Q433" s="221" t="s">
        <v>11348</v>
      </c>
      <c r="R433" s="221" t="s">
        <v>2059</v>
      </c>
      <c r="S433" s="221">
        <v>110.26</v>
      </c>
      <c r="T433" s="221">
        <v>148.43</v>
      </c>
      <c r="U433" s="221">
        <v>0</v>
      </c>
      <c r="V433" s="221">
        <v>12.34</v>
      </c>
      <c r="W433" s="221">
        <v>-16.37</v>
      </c>
      <c r="X433" s="221">
        <v>8.16</v>
      </c>
      <c r="Y433" s="226">
        <v>-14.64</v>
      </c>
      <c r="Z433" s="226">
        <v>31.74</v>
      </c>
      <c r="AA433" s="226">
        <v>25.34</v>
      </c>
      <c r="AB433" s="226">
        <v>-15.71</v>
      </c>
      <c r="AC433" s="226">
        <v>-12.96</v>
      </c>
      <c r="AD433" s="226">
        <v>15.37</v>
      </c>
      <c r="AE433" s="226" t="s">
        <v>11435</v>
      </c>
      <c r="AF433" s="117">
        <v>36619</v>
      </c>
      <c r="AG433" s="226">
        <v>66.88</v>
      </c>
      <c r="AH433" s="226">
        <v>98.47</v>
      </c>
      <c r="AI433" s="227">
        <v>126.52</v>
      </c>
      <c r="AJ433" s="226">
        <v>110.84</v>
      </c>
      <c r="AN433" s="221" t="str">
        <f t="shared" si="20"/>
        <v>LU0098860793</v>
      </c>
      <c r="AO433" t="s">
        <v>12347</v>
      </c>
      <c r="AQ433" s="188">
        <v>9.35</v>
      </c>
      <c r="AR433" s="228">
        <v>45783</v>
      </c>
      <c r="AS433" t="s">
        <v>3654</v>
      </c>
      <c r="AX433" s="221" t="str">
        <f t="shared" si="21"/>
        <v>IE00BVFNXQ76</v>
      </c>
      <c r="AY433" s="221" t="s">
        <v>12042</v>
      </c>
      <c r="AZ433" s="221" t="s">
        <v>4499</v>
      </c>
      <c r="BA433" s="221"/>
      <c r="BB433" s="221"/>
      <c r="BC433" s="221"/>
      <c r="BD433" s="221"/>
      <c r="BE433" s="221"/>
      <c r="BF433" s="221"/>
      <c r="BG433" s="221"/>
      <c r="BH433" s="221"/>
      <c r="BI433" s="221"/>
      <c r="BJ433" s="221"/>
      <c r="BK433" s="221"/>
      <c r="BL433" s="221"/>
      <c r="CQ433" s="221"/>
      <c r="CR433" s="221"/>
      <c r="CS433" s="221"/>
      <c r="CT433" s="221"/>
      <c r="CU433" s="221"/>
      <c r="CV433" s="221"/>
      <c r="CW433" s="221"/>
      <c r="CX433" s="221"/>
      <c r="DK433" s="221"/>
      <c r="DL433" s="221"/>
      <c r="DM433" s="221"/>
      <c r="DN433" s="221"/>
      <c r="DO433" s="221"/>
      <c r="DP433" s="221"/>
      <c r="DQ433" s="221"/>
      <c r="DR433" s="221"/>
      <c r="DS433" s="221"/>
      <c r="DT433" s="221"/>
      <c r="DU433" s="221"/>
      <c r="DV433" s="221"/>
      <c r="DW433" s="227"/>
      <c r="DX433" s="221"/>
      <c r="DY433" s="221"/>
      <c r="DZ433" s="221"/>
      <c r="EA433" s="221"/>
      <c r="EB433" s="221"/>
      <c r="EC433" s="221"/>
      <c r="EG433" s="228"/>
      <c r="EM433" s="221"/>
      <c r="ET433" s="228"/>
    </row>
    <row r="434" spans="1:150">
      <c r="A434" s="221" t="str">
        <f t="shared" si="22"/>
        <v>IE0032578035</v>
      </c>
      <c r="B434" t="s">
        <v>12041</v>
      </c>
      <c r="C434">
        <v>-5.01</v>
      </c>
      <c r="D434">
        <v>-2.17</v>
      </c>
      <c r="E434">
        <v>-1.99</v>
      </c>
      <c r="F434">
        <v>-0.55000000000000004</v>
      </c>
      <c r="G434">
        <v>4.18</v>
      </c>
      <c r="H434">
        <v>5.14</v>
      </c>
      <c r="I434">
        <v>2.71</v>
      </c>
      <c r="J434">
        <v>0.46</v>
      </c>
      <c r="K434">
        <v>6.06</v>
      </c>
      <c r="L434">
        <v>0.31</v>
      </c>
      <c r="M434">
        <v>627.20000000000005</v>
      </c>
      <c r="N434">
        <v>-5.0999999999999996</v>
      </c>
      <c r="O434">
        <v>8.91</v>
      </c>
      <c r="P434">
        <v>0.56999999999999995</v>
      </c>
      <c r="R434" t="s">
        <v>4500</v>
      </c>
      <c r="S434">
        <v>27.69</v>
      </c>
      <c r="T434">
        <v>81.42</v>
      </c>
      <c r="U434">
        <v>12</v>
      </c>
      <c r="V434">
        <v>4.82</v>
      </c>
      <c r="W434">
        <v>13.49</v>
      </c>
      <c r="X434">
        <v>-6.08</v>
      </c>
      <c r="Y434">
        <v>1.86</v>
      </c>
      <c r="Z434">
        <v>0.34</v>
      </c>
      <c r="AA434" s="188">
        <v>-7.39</v>
      </c>
      <c r="AB434">
        <v>9.83</v>
      </c>
      <c r="AC434">
        <v>-2.63</v>
      </c>
      <c r="AD434">
        <v>13.13</v>
      </c>
      <c r="AE434" t="s">
        <v>11731</v>
      </c>
      <c r="AF434" s="217">
        <v>37544</v>
      </c>
      <c r="AG434">
        <v>98.11</v>
      </c>
      <c r="AH434">
        <v>73.290000000000006</v>
      </c>
      <c r="AI434">
        <v>184.98</v>
      </c>
      <c r="AJ434">
        <v>-8.35</v>
      </c>
      <c r="AN434" s="221" t="str">
        <f t="shared" si="20"/>
        <v>LU0536402901</v>
      </c>
      <c r="AO434" t="s">
        <v>10373</v>
      </c>
      <c r="AQ434" s="188">
        <v>23.99</v>
      </c>
      <c r="AR434" s="228">
        <v>45783</v>
      </c>
      <c r="AS434" t="s">
        <v>2981</v>
      </c>
      <c r="AX434" s="221" t="str">
        <f t="shared" si="21"/>
        <v>LU0923116197</v>
      </c>
      <c r="AY434" s="221" t="s">
        <v>12043</v>
      </c>
      <c r="AZ434" s="221" t="s">
        <v>876</v>
      </c>
      <c r="BA434" s="221">
        <v>-3.04</v>
      </c>
      <c r="BB434" s="221"/>
      <c r="BC434" s="221"/>
      <c r="BD434" s="221"/>
      <c r="BE434" s="221"/>
      <c r="BF434" s="221"/>
      <c r="BG434" s="221"/>
      <c r="BH434" s="221"/>
      <c r="BI434" s="221"/>
      <c r="BJ434" s="221"/>
      <c r="BK434" s="221"/>
      <c r="BL434" s="221"/>
      <c r="CQ434" s="221"/>
      <c r="CR434" s="221"/>
      <c r="CS434" s="221"/>
      <c r="CT434" s="221"/>
      <c r="CU434" s="221"/>
      <c r="CV434" s="221"/>
      <c r="CW434" s="221"/>
      <c r="CX434" s="221"/>
      <c r="DK434" s="221"/>
      <c r="DL434" s="221"/>
      <c r="DM434" s="221"/>
      <c r="DN434" s="221"/>
      <c r="DO434" s="221"/>
      <c r="DP434" s="221"/>
      <c r="DQ434" s="221"/>
      <c r="DR434" s="221"/>
      <c r="DS434" s="221"/>
      <c r="DT434" s="221"/>
      <c r="DU434" s="221"/>
      <c r="DV434" s="221"/>
      <c r="DW434" s="227"/>
      <c r="DX434" s="221"/>
      <c r="DY434" s="221"/>
      <c r="DZ434" s="221"/>
      <c r="EA434" s="221"/>
      <c r="EB434" s="221"/>
      <c r="EC434" s="221"/>
      <c r="EG434" s="228"/>
      <c r="EM434" s="221"/>
      <c r="ET434" s="228"/>
    </row>
    <row r="435" spans="1:150">
      <c r="A435" s="221" t="str">
        <f t="shared" si="22"/>
        <v>IE00BVFNXQ76</v>
      </c>
      <c r="B435" t="s">
        <v>12042</v>
      </c>
      <c r="C435">
        <v>-0.2</v>
      </c>
      <c r="D435">
        <v>1.83</v>
      </c>
      <c r="E435">
        <v>0.63</v>
      </c>
      <c r="F435">
        <v>2.38</v>
      </c>
      <c r="G435">
        <v>5.26</v>
      </c>
      <c r="H435">
        <v>6.28</v>
      </c>
      <c r="I435">
        <v>2.35</v>
      </c>
      <c r="J435">
        <v>0.45</v>
      </c>
      <c r="K435">
        <v>4.1500000000000004</v>
      </c>
      <c r="L435">
        <v>0.57999999999999996</v>
      </c>
      <c r="M435">
        <v>627.20000000000005</v>
      </c>
      <c r="N435">
        <v>-5.0599999999999996</v>
      </c>
      <c r="O435">
        <v>9.14</v>
      </c>
      <c r="P435">
        <v>0.56999999999999995</v>
      </c>
      <c r="R435" t="s">
        <v>4499</v>
      </c>
      <c r="S435">
        <v>18.96</v>
      </c>
      <c r="T435">
        <v>81.52</v>
      </c>
      <c r="U435">
        <v>12</v>
      </c>
      <c r="W435">
        <v>11.64</v>
      </c>
      <c r="X435">
        <v>0.99</v>
      </c>
      <c r="Y435">
        <v>-0.97</v>
      </c>
      <c r="Z435">
        <v>1.02</v>
      </c>
      <c r="AA435" s="188">
        <v>-6.62</v>
      </c>
      <c r="AB435">
        <v>7.7</v>
      </c>
      <c r="AC435">
        <v>-2.21</v>
      </c>
      <c r="AD435">
        <v>13.3</v>
      </c>
      <c r="AE435" t="s">
        <v>11731</v>
      </c>
      <c r="AF435" s="217">
        <v>42062</v>
      </c>
      <c r="AG435">
        <v>28.52</v>
      </c>
      <c r="AH435">
        <v>77.13</v>
      </c>
      <c r="AI435">
        <v>3.27</v>
      </c>
      <c r="AJ435">
        <v>-15.83</v>
      </c>
      <c r="AN435" s="221" t="str">
        <f t="shared" si="20"/>
        <v>LU0231203729</v>
      </c>
      <c r="AO435" t="s">
        <v>10374</v>
      </c>
      <c r="AQ435" s="188">
        <v>68.540000000000006</v>
      </c>
      <c r="AR435" s="228">
        <v>45783</v>
      </c>
      <c r="AS435" t="s">
        <v>9941</v>
      </c>
      <c r="AX435" s="221" t="str">
        <f t="shared" si="21"/>
        <v>LU0498741890</v>
      </c>
      <c r="AY435" s="221" t="s">
        <v>9834</v>
      </c>
      <c r="AZ435" s="221" t="s">
        <v>2991</v>
      </c>
      <c r="BA435" s="221">
        <v>-18.66</v>
      </c>
      <c r="BB435" s="221">
        <v>2.88</v>
      </c>
      <c r="BC435" s="221"/>
      <c r="BD435" s="221"/>
      <c r="BE435" s="221"/>
      <c r="BF435" s="221"/>
      <c r="BG435" s="221"/>
      <c r="BH435" s="221"/>
      <c r="BI435" s="221"/>
      <c r="BJ435" s="221"/>
      <c r="BK435" s="221"/>
      <c r="BL435" s="221"/>
      <c r="CQ435" s="221"/>
      <c r="CR435" s="221"/>
      <c r="CS435" s="221"/>
      <c r="CT435" s="221"/>
      <c r="CU435" s="221"/>
      <c r="CV435" s="221"/>
      <c r="CW435" s="221"/>
      <c r="CX435" s="221"/>
      <c r="DK435" s="221"/>
      <c r="DL435" s="221"/>
      <c r="DM435" s="221"/>
      <c r="DN435" s="221"/>
      <c r="DO435" s="221"/>
      <c r="DP435" s="221"/>
      <c r="DQ435" s="221"/>
      <c r="DR435" s="221"/>
      <c r="DS435" s="221"/>
      <c r="DT435" s="221"/>
      <c r="DU435" s="221"/>
      <c r="DV435" s="221"/>
      <c r="DW435" s="221"/>
      <c r="DX435" s="221"/>
      <c r="DY435" s="221"/>
      <c r="DZ435" s="221"/>
      <c r="EA435" s="221"/>
      <c r="EB435" s="221"/>
      <c r="EC435" s="221"/>
      <c r="EG435" s="228"/>
      <c r="EM435" s="221"/>
    </row>
    <row r="436" spans="1:150">
      <c r="A436" s="221" t="str">
        <f t="shared" si="22"/>
        <v>LU0923116197</v>
      </c>
      <c r="B436" t="s">
        <v>12043</v>
      </c>
      <c r="C436">
        <v>-3.67</v>
      </c>
      <c r="D436">
        <v>-4.54</v>
      </c>
      <c r="E436">
        <v>-1.35</v>
      </c>
      <c r="F436">
        <v>0.9</v>
      </c>
      <c r="G436">
        <v>0.09</v>
      </c>
      <c r="H436">
        <v>0.13</v>
      </c>
      <c r="I436">
        <v>1.65</v>
      </c>
      <c r="J436">
        <v>0.63</v>
      </c>
      <c r="K436">
        <v>3.83</v>
      </c>
      <c r="L436">
        <v>0</v>
      </c>
      <c r="M436">
        <v>1064.9000000000001</v>
      </c>
      <c r="N436">
        <v>-5.92</v>
      </c>
      <c r="O436">
        <v>5.73</v>
      </c>
      <c r="P436">
        <v>1.5</v>
      </c>
      <c r="R436" t="s">
        <v>876</v>
      </c>
      <c r="S436">
        <v>85.15</v>
      </c>
      <c r="T436">
        <v>72.83</v>
      </c>
      <c r="U436">
        <v>12</v>
      </c>
      <c r="V436">
        <v>6.8</v>
      </c>
      <c r="W436">
        <v>1.02</v>
      </c>
      <c r="X436">
        <v>-0.55000000000000004</v>
      </c>
      <c r="Y436">
        <v>-0.71</v>
      </c>
      <c r="Z436">
        <v>9.9</v>
      </c>
      <c r="AA436" s="188">
        <v>4.13</v>
      </c>
      <c r="AB436">
        <v>1.5</v>
      </c>
      <c r="AC436">
        <v>-7.98</v>
      </c>
      <c r="AD436">
        <v>3.53</v>
      </c>
      <c r="AE436" t="s">
        <v>11436</v>
      </c>
      <c r="AF436" s="217">
        <v>41411</v>
      </c>
      <c r="AG436">
        <v>105.52</v>
      </c>
      <c r="AH436">
        <v>86.86</v>
      </c>
      <c r="AI436">
        <v>304.64</v>
      </c>
      <c r="AJ436">
        <v>74.739999999999995</v>
      </c>
      <c r="AN436" s="221" t="str">
        <f t="shared" si="20"/>
        <v>LU1267930656</v>
      </c>
      <c r="AO436" t="s">
        <v>10375</v>
      </c>
      <c r="AQ436" s="188">
        <v>20.25</v>
      </c>
      <c r="AR436" s="228">
        <v>45783</v>
      </c>
      <c r="AS436" t="s">
        <v>2971</v>
      </c>
      <c r="AX436" s="221" t="str">
        <f t="shared" si="21"/>
        <v>LU0320765646</v>
      </c>
      <c r="AY436" s="221" t="s">
        <v>12044</v>
      </c>
      <c r="AZ436" s="221" t="s">
        <v>3013</v>
      </c>
      <c r="BA436" s="221">
        <v>-2.58</v>
      </c>
      <c r="BB436" s="221">
        <v>-4.75</v>
      </c>
      <c r="BC436" s="221">
        <v>-7.55</v>
      </c>
      <c r="BD436" s="221"/>
      <c r="BE436" s="221"/>
      <c r="BF436" s="221"/>
      <c r="BG436" s="221"/>
      <c r="BH436" s="221"/>
      <c r="BI436" s="221"/>
      <c r="BJ436" s="221"/>
      <c r="BK436" s="221"/>
      <c r="BL436" s="221"/>
      <c r="CQ436" s="221"/>
      <c r="CR436" s="221"/>
      <c r="CS436" s="221"/>
      <c r="CT436" s="221"/>
      <c r="CU436" s="221"/>
      <c r="CV436" s="221"/>
      <c r="CW436" s="221"/>
      <c r="CX436" s="221"/>
      <c r="DK436" s="221"/>
      <c r="DL436" s="221"/>
      <c r="DM436" s="221"/>
      <c r="DN436" s="221"/>
      <c r="DO436" s="221"/>
      <c r="DP436" s="221"/>
      <c r="DQ436" s="221"/>
      <c r="DR436" s="221"/>
      <c r="DS436" s="221"/>
      <c r="DT436" s="221"/>
      <c r="DU436" s="221"/>
      <c r="DV436" s="221"/>
      <c r="DW436" s="227"/>
      <c r="DX436" s="221"/>
      <c r="DY436" s="221"/>
      <c r="DZ436" s="221"/>
      <c r="EA436" s="221"/>
      <c r="EB436" s="221"/>
      <c r="EC436" s="221"/>
      <c r="EG436" s="228"/>
      <c r="EM436" s="221"/>
      <c r="ET436" s="228"/>
    </row>
    <row r="437" spans="1:150">
      <c r="A437" s="221" t="str">
        <f t="shared" si="22"/>
        <v>LU0498741890</v>
      </c>
      <c r="B437" t="s">
        <v>9834</v>
      </c>
      <c r="C437">
        <v>49.7</v>
      </c>
      <c r="D437">
        <v>14.02</v>
      </c>
      <c r="E437">
        <v>26.69</v>
      </c>
      <c r="F437">
        <v>51.54</v>
      </c>
      <c r="G437">
        <v>9.25</v>
      </c>
      <c r="H437">
        <v>10.44</v>
      </c>
      <c r="I437">
        <v>9.2200000000000006</v>
      </c>
      <c r="J437">
        <v>1.07</v>
      </c>
      <c r="K437">
        <v>29.76</v>
      </c>
      <c r="L437">
        <v>0.21</v>
      </c>
      <c r="M437">
        <v>763.2</v>
      </c>
      <c r="N437">
        <v>-35.64</v>
      </c>
      <c r="P437">
        <v>1.83</v>
      </c>
      <c r="Q437" t="s">
        <v>11348</v>
      </c>
      <c r="R437" t="s">
        <v>2991</v>
      </c>
      <c r="S437">
        <v>105.52</v>
      </c>
      <c r="T437">
        <v>116.03</v>
      </c>
      <c r="U437">
        <v>1</v>
      </c>
      <c r="V437">
        <v>-15.57</v>
      </c>
      <c r="W437">
        <v>55.34</v>
      </c>
      <c r="X437">
        <v>-8.5399999999999991</v>
      </c>
      <c r="Y437">
        <v>-16.63</v>
      </c>
      <c r="Z437">
        <v>47.54</v>
      </c>
      <c r="AA437" s="188">
        <v>36.85</v>
      </c>
      <c r="AB437">
        <v>-2.98</v>
      </c>
      <c r="AC437">
        <v>-23.43</v>
      </c>
      <c r="AD437">
        <v>-0.18</v>
      </c>
      <c r="AE437" t="s">
        <v>11437</v>
      </c>
      <c r="AF437" s="217">
        <v>40298</v>
      </c>
      <c r="AG437">
        <v>135.09</v>
      </c>
      <c r="AH437">
        <v>125.11</v>
      </c>
      <c r="AI437">
        <v>94.87</v>
      </c>
      <c r="AJ437">
        <v>103.45</v>
      </c>
      <c r="AN437" s="221" t="str">
        <f t="shared" si="20"/>
        <v>LU1093756168</v>
      </c>
      <c r="AO437" t="s">
        <v>6744</v>
      </c>
      <c r="AQ437" s="188">
        <v>12.82</v>
      </c>
      <c r="AR437" s="228">
        <v>45783</v>
      </c>
      <c r="AS437" t="s">
        <v>2946</v>
      </c>
      <c r="AX437" s="221" t="str">
        <f t="shared" si="21"/>
        <v>LU0098860793</v>
      </c>
      <c r="AY437" s="221" t="s">
        <v>12045</v>
      </c>
      <c r="AZ437" s="221" t="s">
        <v>3654</v>
      </c>
      <c r="BA437" s="221">
        <v>-2.39</v>
      </c>
      <c r="BB437" s="221">
        <v>-4.8</v>
      </c>
      <c r="BC437" s="221">
        <v>-7.18</v>
      </c>
      <c r="BD437" s="221"/>
      <c r="BE437" s="221"/>
      <c r="BF437" s="221"/>
      <c r="BG437" s="221"/>
      <c r="BH437" s="221"/>
      <c r="BI437" s="221"/>
      <c r="BJ437" s="221"/>
      <c r="BK437" s="221"/>
      <c r="BL437" s="221"/>
      <c r="CQ437" s="221"/>
      <c r="CR437" s="221"/>
      <c r="CS437" s="221"/>
      <c r="CT437" s="221"/>
      <c r="CU437" s="221"/>
      <c r="CV437" s="221"/>
      <c r="CW437" s="221"/>
      <c r="CX437" s="221"/>
      <c r="DK437" s="221"/>
      <c r="DL437" s="221"/>
      <c r="DM437" s="221"/>
      <c r="DN437" s="221"/>
      <c r="DO437" s="221"/>
      <c r="DP437" s="221"/>
      <c r="DQ437" s="221"/>
      <c r="DR437" s="221"/>
      <c r="DS437" s="221"/>
      <c r="DT437" s="221"/>
      <c r="DU437" s="221"/>
      <c r="DV437" s="221"/>
      <c r="DW437" s="227"/>
      <c r="DX437" s="221"/>
      <c r="DY437" s="221"/>
      <c r="DZ437" s="221"/>
      <c r="EA437" s="221"/>
      <c r="EB437" s="221"/>
      <c r="EC437" s="221"/>
      <c r="EG437" s="228"/>
      <c r="EM437" s="221"/>
      <c r="ET437" s="228"/>
    </row>
    <row r="438" spans="1:150">
      <c r="A438" s="221" t="str">
        <f t="shared" si="22"/>
        <v>LU0320765646</v>
      </c>
      <c r="B438" t="s">
        <v>12044</v>
      </c>
      <c r="C438">
        <v>-0.62</v>
      </c>
      <c r="D438">
        <v>3.25</v>
      </c>
      <c r="E438">
        <v>-2.73</v>
      </c>
      <c r="F438">
        <v>2.5499999999999998</v>
      </c>
      <c r="G438">
        <v>1.66</v>
      </c>
      <c r="H438">
        <v>5.76</v>
      </c>
      <c r="I438">
        <v>2.5299999999999998</v>
      </c>
      <c r="J438">
        <v>1.33</v>
      </c>
      <c r="K438">
        <v>10.36</v>
      </c>
      <c r="L438">
        <v>0</v>
      </c>
      <c r="M438">
        <v>10693.6</v>
      </c>
      <c r="N438">
        <v>-11.64</v>
      </c>
      <c r="O438">
        <v>8.99</v>
      </c>
      <c r="P438">
        <v>1.67</v>
      </c>
      <c r="R438" t="s">
        <v>3013</v>
      </c>
      <c r="S438">
        <v>119.3</v>
      </c>
      <c r="T438">
        <v>128.34</v>
      </c>
      <c r="U438">
        <v>12</v>
      </c>
      <c r="V438">
        <v>-9.65</v>
      </c>
      <c r="W438">
        <v>12.89</v>
      </c>
      <c r="X438">
        <v>8.07</v>
      </c>
      <c r="Y438">
        <v>-8.09</v>
      </c>
      <c r="Z438">
        <v>13.03</v>
      </c>
      <c r="AA438" s="188">
        <v>0.32</v>
      </c>
      <c r="AB438">
        <v>13.84</v>
      </c>
      <c r="AC438">
        <v>-8.2100000000000009</v>
      </c>
      <c r="AD438">
        <v>5.38</v>
      </c>
      <c r="AF438" s="217">
        <v>39380</v>
      </c>
      <c r="AG438">
        <v>108.39</v>
      </c>
      <c r="AH438">
        <v>144.09</v>
      </c>
      <c r="AI438">
        <v>100.21</v>
      </c>
      <c r="AJ438">
        <v>109.11</v>
      </c>
      <c r="AN438" s="221" t="str">
        <f t="shared" si="20"/>
        <v>LU1093756325</v>
      </c>
      <c r="AO438" t="s">
        <v>6739</v>
      </c>
      <c r="AQ438" s="188">
        <v>12.18</v>
      </c>
      <c r="AR438" s="228">
        <v>45783</v>
      </c>
      <c r="AS438" t="s">
        <v>2941</v>
      </c>
      <c r="AX438" s="221" t="str">
        <f t="shared" si="21"/>
        <v>LU0536402901</v>
      </c>
      <c r="AY438" s="221" t="s">
        <v>10373</v>
      </c>
      <c r="AZ438" s="221" t="s">
        <v>2981</v>
      </c>
      <c r="BA438" s="221">
        <v>-6.68</v>
      </c>
      <c r="BB438" s="221">
        <v>-10.09</v>
      </c>
      <c r="BC438" s="221"/>
      <c r="BD438" s="221"/>
      <c r="BE438" s="221"/>
      <c r="BF438" s="221"/>
      <c r="BG438" s="221"/>
      <c r="BH438" s="221"/>
      <c r="BI438" s="221"/>
      <c r="BJ438" s="221"/>
      <c r="BK438" s="221"/>
      <c r="BL438" s="221"/>
      <c r="CQ438" s="221"/>
      <c r="CR438" s="221"/>
      <c r="CS438" s="221"/>
      <c r="CT438" s="221"/>
      <c r="CU438" s="221"/>
      <c r="CV438" s="221"/>
      <c r="CW438" s="221"/>
      <c r="CX438" s="221"/>
      <c r="DK438" s="221"/>
      <c r="DL438" s="221"/>
      <c r="DM438" s="221"/>
      <c r="DN438" s="221"/>
      <c r="DO438" s="221"/>
      <c r="DP438" s="221"/>
      <c r="DQ438" s="221"/>
      <c r="DR438" s="221"/>
      <c r="DS438" s="221"/>
      <c r="DT438" s="221"/>
      <c r="DU438" s="221"/>
      <c r="DV438" s="221"/>
      <c r="DW438" s="227"/>
      <c r="DX438" s="221"/>
      <c r="DY438" s="221"/>
      <c r="DZ438" s="221"/>
      <c r="EA438" s="221"/>
      <c r="EB438" s="221"/>
      <c r="EC438" s="221"/>
      <c r="EG438" s="228"/>
      <c r="EM438" s="221"/>
      <c r="ET438" s="228"/>
    </row>
    <row r="439" spans="1:150">
      <c r="A439" s="221" t="str">
        <f t="shared" si="22"/>
        <v>LU0098860793</v>
      </c>
      <c r="B439" t="s">
        <v>12045</v>
      </c>
      <c r="C439">
        <v>-5.39</v>
      </c>
      <c r="D439">
        <v>-0.64</v>
      </c>
      <c r="E439">
        <v>-5.13</v>
      </c>
      <c r="F439">
        <v>-0.19</v>
      </c>
      <c r="G439">
        <v>0.91</v>
      </c>
      <c r="H439">
        <v>4.84</v>
      </c>
      <c r="I439">
        <v>3.06</v>
      </c>
      <c r="J439">
        <v>0.95</v>
      </c>
      <c r="K439">
        <v>7.75</v>
      </c>
      <c r="L439">
        <v>0</v>
      </c>
      <c r="M439">
        <v>10693.6</v>
      </c>
      <c r="N439">
        <v>-7.22</v>
      </c>
      <c r="O439">
        <v>8.89</v>
      </c>
      <c r="P439">
        <v>1.66</v>
      </c>
      <c r="Q439" t="s">
        <v>11348</v>
      </c>
      <c r="R439" t="s">
        <v>3654</v>
      </c>
      <c r="S439">
        <v>96.77</v>
      </c>
      <c r="T439">
        <v>97.91</v>
      </c>
      <c r="U439">
        <v>12</v>
      </c>
      <c r="V439">
        <v>-3.9</v>
      </c>
      <c r="W439">
        <v>15.07</v>
      </c>
      <c r="X439">
        <v>0.55000000000000004</v>
      </c>
      <c r="Y439">
        <v>-5.47</v>
      </c>
      <c r="Z439">
        <v>12.37</v>
      </c>
      <c r="AA439" s="188">
        <v>-0.47</v>
      </c>
      <c r="AB439">
        <v>16.16</v>
      </c>
      <c r="AC439">
        <v>-7.81</v>
      </c>
      <c r="AD439">
        <v>5.24</v>
      </c>
      <c r="AF439" s="217">
        <v>36342</v>
      </c>
      <c r="AG439">
        <v>129.61000000000001</v>
      </c>
      <c r="AH439">
        <v>105.18</v>
      </c>
      <c r="AI439">
        <v>211.91</v>
      </c>
      <c r="AJ439">
        <v>82.56</v>
      </c>
      <c r="AN439" s="221" t="str">
        <f t="shared" si="20"/>
        <v>LU0320765489</v>
      </c>
      <c r="AO439" t="s">
        <v>9835</v>
      </c>
      <c r="AQ439" s="188">
        <v>16.75</v>
      </c>
      <c r="AR439" s="228">
        <v>45783</v>
      </c>
      <c r="AS439" t="s">
        <v>3033</v>
      </c>
      <c r="AX439" s="221" t="str">
        <f t="shared" si="21"/>
        <v>LU0231203729</v>
      </c>
      <c r="AY439" s="221" t="s">
        <v>10984</v>
      </c>
      <c r="AZ439" s="221" t="s">
        <v>9941</v>
      </c>
      <c r="BA439" s="221">
        <v>-6.75</v>
      </c>
      <c r="BB439" s="221">
        <v>-10.46</v>
      </c>
      <c r="BC439" s="221">
        <v>-7.87</v>
      </c>
      <c r="BD439" s="221"/>
      <c r="BE439" s="221"/>
      <c r="BF439" s="221"/>
      <c r="BG439" s="221"/>
      <c r="BH439" s="221"/>
      <c r="BI439" s="221"/>
      <c r="BJ439" s="221"/>
      <c r="BK439" s="221"/>
      <c r="BL439" s="221"/>
      <c r="CQ439" s="221"/>
      <c r="CR439" s="221"/>
      <c r="CS439" s="221"/>
      <c r="CT439" s="221"/>
      <c r="CU439" s="221"/>
      <c r="CV439" s="221"/>
      <c r="CW439" s="221"/>
      <c r="CX439" s="221"/>
      <c r="DK439" s="221"/>
      <c r="DL439" s="221"/>
      <c r="DM439" s="221"/>
      <c r="DN439" s="221"/>
      <c r="DO439" s="221"/>
      <c r="DP439" s="221"/>
      <c r="DQ439" s="221"/>
      <c r="DR439" s="221"/>
      <c r="DS439" s="221"/>
      <c r="DT439" s="221"/>
      <c r="DU439" s="221"/>
      <c r="DV439" s="221"/>
      <c r="DW439" s="227"/>
      <c r="DX439" s="221"/>
      <c r="DY439" s="221"/>
      <c r="DZ439" s="221"/>
      <c r="EA439" s="221"/>
      <c r="EB439" s="221"/>
      <c r="EC439" s="221"/>
      <c r="EG439" s="228"/>
      <c r="EM439" s="221"/>
      <c r="ET439" s="228"/>
    </row>
    <row r="440" spans="1:150">
      <c r="A440" s="221" t="str">
        <f t="shared" si="22"/>
        <v>LU0536402901</v>
      </c>
      <c r="B440" t="s">
        <v>10373</v>
      </c>
      <c r="C440">
        <v>-7.87</v>
      </c>
      <c r="D440">
        <v>5.45</v>
      </c>
      <c r="E440">
        <v>-5.58</v>
      </c>
      <c r="F440">
        <v>1.75</v>
      </c>
      <c r="G440">
        <v>11.07</v>
      </c>
      <c r="H440">
        <v>17.8</v>
      </c>
      <c r="I440">
        <v>7.99</v>
      </c>
      <c r="J440">
        <v>0.97</v>
      </c>
      <c r="K440">
        <v>13.34</v>
      </c>
      <c r="L440">
        <v>0.51</v>
      </c>
      <c r="M440">
        <v>4466.3999999999996</v>
      </c>
      <c r="N440">
        <v>-12.75</v>
      </c>
      <c r="P440">
        <v>1.82</v>
      </c>
      <c r="Q440" t="s">
        <v>11348</v>
      </c>
      <c r="R440" t="s">
        <v>2981</v>
      </c>
      <c r="S440">
        <v>90.12</v>
      </c>
      <c r="T440">
        <v>114.9</v>
      </c>
      <c r="U440">
        <v>12</v>
      </c>
      <c r="V440">
        <v>1.22</v>
      </c>
      <c r="W440">
        <v>4.0599999999999996</v>
      </c>
      <c r="X440">
        <v>27.53</v>
      </c>
      <c r="Y440">
        <v>-13.85</v>
      </c>
      <c r="Z440">
        <v>6.04</v>
      </c>
      <c r="AA440" s="188">
        <v>10.89</v>
      </c>
      <c r="AB440">
        <v>28.18</v>
      </c>
      <c r="AC440">
        <v>-12.17</v>
      </c>
      <c r="AD440">
        <v>24.97</v>
      </c>
      <c r="AE440" t="s">
        <v>11354</v>
      </c>
      <c r="AF440" s="217">
        <v>40451</v>
      </c>
      <c r="AG440">
        <v>106.7</v>
      </c>
      <c r="AH440">
        <v>109.78</v>
      </c>
      <c r="AI440">
        <v>96.08</v>
      </c>
      <c r="AJ440">
        <v>91.5</v>
      </c>
      <c r="AN440" s="221" t="str">
        <f t="shared" si="20"/>
        <v>LU0070302665</v>
      </c>
      <c r="AO440" t="s">
        <v>9861</v>
      </c>
      <c r="AQ440" s="188">
        <v>108.93</v>
      </c>
      <c r="AR440" s="228">
        <v>45783</v>
      </c>
      <c r="AS440" t="s">
        <v>3651</v>
      </c>
      <c r="AX440" s="221" t="str">
        <f t="shared" si="21"/>
        <v>LU1267930656</v>
      </c>
      <c r="AY440" s="221" t="s">
        <v>10375</v>
      </c>
      <c r="AZ440" s="221" t="s">
        <v>2971</v>
      </c>
      <c r="BA440" s="221"/>
      <c r="BB440" s="221"/>
      <c r="BC440" s="221"/>
      <c r="BD440" s="221"/>
      <c r="BE440" s="221"/>
      <c r="BF440" s="221"/>
      <c r="BG440" s="221"/>
      <c r="BH440" s="221"/>
      <c r="BI440" s="221"/>
      <c r="BJ440" s="221"/>
      <c r="BK440" s="221"/>
      <c r="BL440" s="221"/>
      <c r="CQ440" s="221"/>
      <c r="CR440" s="221"/>
      <c r="CS440" s="221"/>
      <c r="CT440" s="221"/>
      <c r="CU440" s="221"/>
      <c r="CV440" s="221"/>
      <c r="CW440" s="221"/>
      <c r="CX440" s="221"/>
      <c r="DK440" s="221"/>
      <c r="DL440" s="221"/>
      <c r="DM440" s="221"/>
      <c r="DN440" s="221"/>
      <c r="DO440" s="221"/>
      <c r="DP440" s="221"/>
      <c r="DQ440" s="221"/>
      <c r="DR440" s="221"/>
      <c r="DS440" s="221"/>
      <c r="DT440" s="221"/>
      <c r="DU440" s="221"/>
      <c r="DV440" s="221"/>
      <c r="DW440" s="227"/>
      <c r="DX440" s="221"/>
      <c r="DY440" s="221"/>
      <c r="DZ440" s="221"/>
      <c r="EA440" s="221"/>
      <c r="EB440" s="221"/>
      <c r="EC440" s="221"/>
      <c r="EG440" s="228"/>
      <c r="EM440" s="221"/>
      <c r="ET440" s="228"/>
    </row>
    <row r="441" spans="1:150">
      <c r="A441" s="221" t="str">
        <f t="shared" si="22"/>
        <v>LU0231203729</v>
      </c>
      <c r="B441" t="s">
        <v>10984</v>
      </c>
      <c r="C441">
        <v>-7.6</v>
      </c>
      <c r="D441">
        <v>5.66</v>
      </c>
      <c r="E441">
        <v>-5.72</v>
      </c>
      <c r="F441">
        <v>1.68</v>
      </c>
      <c r="G441">
        <v>11.07</v>
      </c>
      <c r="H441">
        <v>17.8</v>
      </c>
      <c r="I441">
        <v>7.98</v>
      </c>
      <c r="J441">
        <v>0.97</v>
      </c>
      <c r="K441">
        <v>13.36</v>
      </c>
      <c r="L441">
        <v>0.52</v>
      </c>
      <c r="M441">
        <v>4466.3999999999996</v>
      </c>
      <c r="N441">
        <v>-13</v>
      </c>
      <c r="P441">
        <v>1.82</v>
      </c>
      <c r="Q441" t="s">
        <v>11348</v>
      </c>
      <c r="R441" t="s">
        <v>9941</v>
      </c>
      <c r="S441">
        <v>93.51</v>
      </c>
      <c r="T441">
        <v>110.4</v>
      </c>
      <c r="U441">
        <v>12</v>
      </c>
      <c r="V441">
        <v>1.17</v>
      </c>
      <c r="W441">
        <v>3.8</v>
      </c>
      <c r="X441">
        <v>27.73</v>
      </c>
      <c r="Y441">
        <v>-13.79</v>
      </c>
      <c r="Z441">
        <v>6</v>
      </c>
      <c r="AA441" s="188">
        <v>10.99</v>
      </c>
      <c r="AB441">
        <v>28.07</v>
      </c>
      <c r="AC441">
        <v>-12.01</v>
      </c>
      <c r="AD441">
        <v>24.78</v>
      </c>
      <c r="AE441" t="s">
        <v>11354</v>
      </c>
      <c r="AF441" s="217">
        <v>38650</v>
      </c>
      <c r="AG441">
        <v>105.37</v>
      </c>
      <c r="AH441">
        <v>105.77</v>
      </c>
      <c r="AI441">
        <v>98.14</v>
      </c>
      <c r="AJ441">
        <v>93.15</v>
      </c>
      <c r="AN441" s="221" t="str">
        <f t="shared" si="20"/>
        <v>LU2458330086</v>
      </c>
      <c r="AO441" t="s">
        <v>8799</v>
      </c>
      <c r="AQ441" s="188">
        <v>11.35</v>
      </c>
      <c r="AR441" s="228">
        <v>45783</v>
      </c>
      <c r="AS441" t="s">
        <v>8790</v>
      </c>
      <c r="AX441" s="221" t="str">
        <f t="shared" si="21"/>
        <v>LU1093756168</v>
      </c>
      <c r="AY441" s="221" t="s">
        <v>10985</v>
      </c>
      <c r="AZ441" s="221" t="s">
        <v>2946</v>
      </c>
      <c r="BA441" s="221"/>
      <c r="BB441" s="221"/>
      <c r="BC441" s="221"/>
      <c r="BD441" s="221"/>
      <c r="BE441" s="221"/>
      <c r="BF441" s="221"/>
      <c r="BG441" s="221"/>
      <c r="BH441" s="221"/>
      <c r="BI441" s="221"/>
      <c r="BJ441" s="221"/>
      <c r="BK441" s="221"/>
      <c r="BL441" s="221"/>
      <c r="CQ441" s="221"/>
      <c r="CR441" s="221"/>
      <c r="CS441" s="221"/>
      <c r="CT441" s="221"/>
      <c r="CU441" s="221"/>
      <c r="CV441" s="221"/>
      <c r="CW441" s="221"/>
      <c r="CX441" s="221"/>
      <c r="DK441" s="221"/>
      <c r="DL441" s="221"/>
      <c r="DM441" s="221"/>
      <c r="DN441" s="221"/>
      <c r="DO441" s="227"/>
      <c r="DP441" s="221"/>
      <c r="DQ441" s="221"/>
      <c r="DR441" s="221"/>
      <c r="DS441" s="221"/>
      <c r="DT441" s="221"/>
      <c r="DU441" s="221"/>
      <c r="DV441" s="221"/>
      <c r="DW441" s="221"/>
      <c r="DX441" s="221"/>
      <c r="DY441" s="221"/>
      <c r="DZ441" s="221"/>
      <c r="EA441" s="221"/>
      <c r="EB441" s="221"/>
      <c r="EC441" s="221"/>
      <c r="EG441" s="228"/>
      <c r="EM441" s="221"/>
    </row>
    <row r="442" spans="1:150">
      <c r="A442" s="221" t="str">
        <f t="shared" si="22"/>
        <v>LU1267930656</v>
      </c>
      <c r="B442" t="s">
        <v>10375</v>
      </c>
      <c r="C442">
        <v>-7.83</v>
      </c>
      <c r="D442">
        <v>5.49</v>
      </c>
      <c r="E442">
        <v>-5.51</v>
      </c>
      <c r="F442">
        <v>1.83</v>
      </c>
      <c r="G442">
        <v>11.18</v>
      </c>
      <c r="H442">
        <v>17.940000000000001</v>
      </c>
      <c r="J442">
        <v>0.96</v>
      </c>
      <c r="K442">
        <v>13.32</v>
      </c>
      <c r="L442">
        <v>0.52</v>
      </c>
      <c r="M442">
        <v>4466.3999999999996</v>
      </c>
      <c r="N442">
        <v>-12.71</v>
      </c>
      <c r="P442">
        <v>1.72</v>
      </c>
      <c r="Q442" t="s">
        <v>11348</v>
      </c>
      <c r="R442" t="s">
        <v>2971</v>
      </c>
      <c r="S442">
        <v>89.76</v>
      </c>
      <c r="T442">
        <v>115.09</v>
      </c>
      <c r="U442">
        <v>12</v>
      </c>
      <c r="W442">
        <v>4.24</v>
      </c>
      <c r="X442">
        <v>27.78</v>
      </c>
      <c r="Y442">
        <v>-13.82</v>
      </c>
      <c r="Z442">
        <v>6.22</v>
      </c>
      <c r="AA442" s="188">
        <v>11.03</v>
      </c>
      <c r="AB442">
        <v>28.34</v>
      </c>
      <c r="AC442">
        <v>-12.08</v>
      </c>
      <c r="AD442">
        <v>25.12</v>
      </c>
      <c r="AE442" t="s">
        <v>11354</v>
      </c>
      <c r="AF442" s="217">
        <v>42296</v>
      </c>
      <c r="AG442">
        <v>107.25</v>
      </c>
      <c r="AH442">
        <v>110.15</v>
      </c>
      <c r="AI442">
        <v>96.03</v>
      </c>
      <c r="AJ442">
        <v>91.12</v>
      </c>
      <c r="AN442" s="221" t="str">
        <f t="shared" si="20"/>
        <v>LU2458330243</v>
      </c>
      <c r="AO442" t="s">
        <v>8797</v>
      </c>
      <c r="AQ442" s="188">
        <v>10.56</v>
      </c>
      <c r="AR442" s="228">
        <v>45783</v>
      </c>
      <c r="AS442" t="s">
        <v>8791</v>
      </c>
      <c r="AX442" s="221" t="str">
        <f t="shared" si="21"/>
        <v>LU1093756325</v>
      </c>
      <c r="AY442" s="221" t="s">
        <v>6739</v>
      </c>
      <c r="AZ442" s="221" t="s">
        <v>2941</v>
      </c>
      <c r="BA442" s="221"/>
      <c r="BB442" s="221"/>
      <c r="BC442" s="221"/>
      <c r="BD442" s="221"/>
      <c r="BE442" s="221"/>
      <c r="BF442" s="221"/>
      <c r="BG442" s="221"/>
      <c r="BH442" s="221"/>
      <c r="BI442" s="221"/>
      <c r="BJ442" s="221"/>
      <c r="BK442" s="221"/>
      <c r="BL442" s="221"/>
      <c r="CQ442" s="221"/>
      <c r="CR442" s="221"/>
      <c r="CS442" s="221"/>
      <c r="CT442" s="221"/>
      <c r="CU442" s="221"/>
      <c r="CV442" s="221"/>
      <c r="CW442" s="221"/>
      <c r="CX442" s="221"/>
      <c r="DK442" s="221"/>
      <c r="DL442" s="221"/>
      <c r="DM442" s="221"/>
      <c r="DN442" s="221"/>
      <c r="DO442" s="227"/>
      <c r="DP442" s="221"/>
      <c r="DQ442" s="221"/>
      <c r="DR442" s="221"/>
      <c r="DS442" s="221"/>
      <c r="DT442" s="221"/>
      <c r="DU442" s="221"/>
      <c r="DV442" s="221"/>
      <c r="DW442" s="221"/>
      <c r="DX442" s="221"/>
      <c r="DY442" s="221"/>
      <c r="DZ442" s="221"/>
      <c r="EA442" s="221"/>
      <c r="EB442" s="221"/>
      <c r="EC442" s="221"/>
      <c r="EG442" s="228"/>
      <c r="EM442" s="221"/>
    </row>
    <row r="443" spans="1:150">
      <c r="A443" s="221" t="str">
        <f t="shared" si="22"/>
        <v>LU1093756168</v>
      </c>
      <c r="B443" t="s">
        <v>10985</v>
      </c>
      <c r="C443">
        <v>-5.7</v>
      </c>
      <c r="D443">
        <v>-1.88</v>
      </c>
      <c r="E443">
        <v>-2.33</v>
      </c>
      <c r="F443">
        <v>-0.42</v>
      </c>
      <c r="G443">
        <v>0.84</v>
      </c>
      <c r="H443">
        <v>1.21</v>
      </c>
      <c r="I443">
        <v>1.79</v>
      </c>
      <c r="J443">
        <v>1.32</v>
      </c>
      <c r="K443">
        <v>5.74</v>
      </c>
      <c r="L443">
        <v>0</v>
      </c>
      <c r="M443">
        <v>681.1</v>
      </c>
      <c r="N443">
        <v>-6.12</v>
      </c>
      <c r="P443">
        <v>2.5499999999999998</v>
      </c>
      <c r="R443" t="s">
        <v>2946</v>
      </c>
      <c r="S443">
        <v>141.86000000000001</v>
      </c>
      <c r="T443">
        <v>120.96</v>
      </c>
      <c r="U443">
        <v>12</v>
      </c>
      <c r="V443">
        <v>6.54</v>
      </c>
      <c r="W443">
        <v>4.91</v>
      </c>
      <c r="X443">
        <v>-2.42</v>
      </c>
      <c r="Y443">
        <v>-0.94</v>
      </c>
      <c r="Z443">
        <v>4.8499999999999996</v>
      </c>
      <c r="AA443" s="188">
        <v>4.18</v>
      </c>
      <c r="AB443">
        <v>4.01</v>
      </c>
      <c r="AC443">
        <v>-8.67</v>
      </c>
      <c r="AD443">
        <v>0.59</v>
      </c>
      <c r="AE443" t="s">
        <v>11438</v>
      </c>
      <c r="AF443" s="217">
        <v>41897</v>
      </c>
      <c r="AG443">
        <v>164.67</v>
      </c>
      <c r="AH443">
        <v>96.94</v>
      </c>
      <c r="AI443">
        <v>149.99</v>
      </c>
      <c r="AJ443">
        <v>130.08000000000001</v>
      </c>
      <c r="AN443" s="221" t="str">
        <f t="shared" si="20"/>
        <v>LU2458330169</v>
      </c>
      <c r="AO443" t="s">
        <v>8798</v>
      </c>
      <c r="AQ443" s="188">
        <v>10.79</v>
      </c>
      <c r="AR443" s="228">
        <v>45783</v>
      </c>
      <c r="AS443" t="s">
        <v>8792</v>
      </c>
      <c r="AX443" s="221" t="str">
        <f t="shared" si="21"/>
        <v>LU0320765489</v>
      </c>
      <c r="AY443" s="221" t="s">
        <v>9835</v>
      </c>
      <c r="AZ443" s="221" t="s">
        <v>3033</v>
      </c>
      <c r="BA443" s="221">
        <v>-1.1200000000000001</v>
      </c>
      <c r="BB443" s="221">
        <v>-5.72</v>
      </c>
      <c r="BC443" s="221">
        <v>-4.7699999999999996</v>
      </c>
      <c r="BD443" s="221"/>
      <c r="BE443" s="221"/>
      <c r="BF443" s="221"/>
      <c r="BG443" s="221"/>
      <c r="BH443" s="221"/>
      <c r="BI443" s="221"/>
      <c r="BJ443" s="221"/>
      <c r="BK443" s="221"/>
      <c r="BL443" s="221"/>
      <c r="CQ443" s="221"/>
      <c r="CR443" s="221"/>
      <c r="CS443" s="221"/>
      <c r="CT443" s="221"/>
      <c r="CU443" s="221"/>
      <c r="CV443" s="221"/>
      <c r="CW443" s="221"/>
      <c r="CX443" s="221"/>
      <c r="DK443" s="221"/>
      <c r="DL443" s="221"/>
      <c r="DM443" s="221"/>
      <c r="DN443" s="221"/>
      <c r="DO443" s="227"/>
      <c r="DP443" s="221"/>
      <c r="DQ443" s="221"/>
      <c r="DR443" s="221"/>
      <c r="DS443" s="221"/>
      <c r="DT443" s="221"/>
      <c r="DU443" s="221"/>
      <c r="DV443" s="221"/>
      <c r="DW443" s="221"/>
      <c r="DX443" s="221"/>
      <c r="DY443" s="221"/>
      <c r="DZ443" s="221"/>
      <c r="EA443" s="221"/>
      <c r="EB443" s="221"/>
      <c r="EC443" s="221"/>
      <c r="EG443" s="228"/>
      <c r="EM443" s="221"/>
    </row>
    <row r="444" spans="1:150">
      <c r="A444" s="221" t="str">
        <f t="shared" si="22"/>
        <v>LU1093756325</v>
      </c>
      <c r="B444" t="s">
        <v>6739</v>
      </c>
      <c r="C444">
        <v>-0.98</v>
      </c>
      <c r="D444">
        <v>1.92</v>
      </c>
      <c r="E444">
        <v>0.08</v>
      </c>
      <c r="F444">
        <v>2.4300000000000002</v>
      </c>
      <c r="G444">
        <v>1.93</v>
      </c>
      <c r="H444">
        <v>2.34</v>
      </c>
      <c r="I444">
        <v>1.5</v>
      </c>
      <c r="J444">
        <v>0.13</v>
      </c>
      <c r="K444">
        <v>4.07</v>
      </c>
      <c r="L444">
        <v>0</v>
      </c>
      <c r="M444">
        <v>681.1</v>
      </c>
      <c r="N444">
        <v>-4.05</v>
      </c>
      <c r="P444">
        <v>2.5499999999999998</v>
      </c>
      <c r="R444" t="s">
        <v>2941</v>
      </c>
      <c r="S444">
        <v>1.64</v>
      </c>
      <c r="T444">
        <v>23.27</v>
      </c>
      <c r="U444">
        <v>12</v>
      </c>
      <c r="V444">
        <v>0.77</v>
      </c>
      <c r="W444">
        <v>3.07</v>
      </c>
      <c r="X444">
        <v>4.75</v>
      </c>
      <c r="Y444">
        <v>-3.65</v>
      </c>
      <c r="Z444">
        <v>5.63</v>
      </c>
      <c r="AA444" s="188">
        <v>5.42</v>
      </c>
      <c r="AB444">
        <v>1.99</v>
      </c>
      <c r="AC444">
        <v>-8.3699999999999992</v>
      </c>
      <c r="AD444">
        <v>0.89</v>
      </c>
      <c r="AE444" t="s">
        <v>11438</v>
      </c>
      <c r="AF444" s="217">
        <v>41897</v>
      </c>
      <c r="AG444">
        <v>46.99</v>
      </c>
      <c r="AH444">
        <v>39.9</v>
      </c>
      <c r="AI444">
        <v>-5.53</v>
      </c>
      <c r="AJ444">
        <v>19.3</v>
      </c>
      <c r="AN444" s="221" t="str">
        <f t="shared" si="20"/>
        <v>LU0109392836</v>
      </c>
      <c r="AO444" t="s">
        <v>6745</v>
      </c>
      <c r="AQ444" s="188">
        <v>46.54</v>
      </c>
      <c r="AR444" s="228">
        <v>45783</v>
      </c>
      <c r="AS444" t="s">
        <v>6442</v>
      </c>
      <c r="AX444" s="221" t="str">
        <f t="shared" si="21"/>
        <v>LU0070302665</v>
      </c>
      <c r="AY444" s="221" t="s">
        <v>10986</v>
      </c>
      <c r="AZ444" s="221" t="s">
        <v>3651</v>
      </c>
      <c r="BA444" s="221">
        <v>-1.19</v>
      </c>
      <c r="BB444" s="221">
        <v>-6.06</v>
      </c>
      <c r="BC444" s="221">
        <v>-4.5599999999999996</v>
      </c>
      <c r="BD444" s="221"/>
      <c r="BE444" s="221"/>
      <c r="BF444" s="221"/>
      <c r="BG444" s="221"/>
      <c r="BH444" s="221"/>
      <c r="BI444" s="221"/>
      <c r="BJ444" s="221"/>
      <c r="BK444" s="221"/>
      <c r="BL444" s="221"/>
      <c r="CQ444" s="221"/>
      <c r="CR444" s="221"/>
      <c r="CS444" s="221"/>
      <c r="CT444" s="221"/>
      <c r="CU444" s="221"/>
      <c r="CV444" s="221"/>
      <c r="CW444" s="221"/>
      <c r="CX444" s="221"/>
      <c r="DK444" s="221"/>
      <c r="DL444" s="221"/>
      <c r="DM444" s="221"/>
      <c r="DN444" s="221"/>
      <c r="DO444" s="227"/>
      <c r="DP444" s="221"/>
      <c r="DQ444" s="221"/>
      <c r="DR444" s="221"/>
      <c r="DS444" s="221"/>
      <c r="DT444" s="221"/>
      <c r="DU444" s="221"/>
      <c r="DV444" s="221"/>
      <c r="DW444" s="221"/>
      <c r="DX444" s="221"/>
      <c r="DY444" s="221"/>
      <c r="DZ444" s="221"/>
      <c r="EA444" s="221"/>
      <c r="EB444" s="221"/>
      <c r="EC444" s="221"/>
      <c r="EG444" s="228"/>
      <c r="EM444" s="221"/>
    </row>
    <row r="445" spans="1:150">
      <c r="A445" s="221" t="str">
        <f t="shared" si="22"/>
        <v>LU0320765489</v>
      </c>
      <c r="B445" t="s">
        <v>9835</v>
      </c>
      <c r="C445">
        <v>-7.82</v>
      </c>
      <c r="D445">
        <v>2</v>
      </c>
      <c r="E445">
        <v>-10.79</v>
      </c>
      <c r="F445">
        <v>0.24</v>
      </c>
      <c r="G445">
        <v>2.64</v>
      </c>
      <c r="H445">
        <v>9.18</v>
      </c>
      <c r="I445">
        <v>3.8</v>
      </c>
      <c r="J445">
        <v>0.93</v>
      </c>
      <c r="K445">
        <v>16.05</v>
      </c>
      <c r="L445">
        <v>0.03</v>
      </c>
      <c r="M445">
        <v>307.10000000000002</v>
      </c>
      <c r="N445">
        <v>-12.01</v>
      </c>
      <c r="P445">
        <v>1.84</v>
      </c>
      <c r="Q445" t="s">
        <v>11348</v>
      </c>
      <c r="R445" t="s">
        <v>3033</v>
      </c>
      <c r="S445">
        <v>92.85</v>
      </c>
      <c r="T445">
        <v>71.09</v>
      </c>
      <c r="U445">
        <v>1</v>
      </c>
      <c r="V445">
        <v>1.43</v>
      </c>
      <c r="W445">
        <v>17.489999999999998</v>
      </c>
      <c r="X445">
        <v>-1.42</v>
      </c>
      <c r="Y445">
        <v>-8.9499999999999993</v>
      </c>
      <c r="Z445">
        <v>20.170000000000002</v>
      </c>
      <c r="AA445" s="188">
        <v>-8.11</v>
      </c>
      <c r="AB445">
        <v>22.26</v>
      </c>
      <c r="AC445">
        <v>-10.43</v>
      </c>
      <c r="AD445">
        <v>10.27</v>
      </c>
      <c r="AE445" t="s">
        <v>11439</v>
      </c>
      <c r="AF445" s="217">
        <v>39380</v>
      </c>
      <c r="AG445">
        <v>70.53</v>
      </c>
      <c r="AH445">
        <v>66.91</v>
      </c>
      <c r="AI445">
        <v>82.25</v>
      </c>
      <c r="AJ445">
        <v>81.510000000000005</v>
      </c>
      <c r="AN445" s="221" t="str">
        <f t="shared" si="20"/>
        <v>LU1803068979</v>
      </c>
      <c r="AO445" t="s">
        <v>6740</v>
      </c>
      <c r="AQ445" s="188">
        <v>23.45</v>
      </c>
      <c r="AR445" s="228">
        <v>45783</v>
      </c>
      <c r="AS445" t="s">
        <v>6441</v>
      </c>
      <c r="AX445" s="221" t="str">
        <f t="shared" si="21"/>
        <v>LU2458330086</v>
      </c>
      <c r="AY445" s="221" t="s">
        <v>10987</v>
      </c>
      <c r="AZ445" s="221" t="s">
        <v>8790</v>
      </c>
      <c r="BA445" s="221"/>
      <c r="BB445" s="221"/>
      <c r="BC445" s="221"/>
      <c r="BD445" s="221"/>
      <c r="BE445" s="221"/>
      <c r="BF445" s="221"/>
      <c r="BG445" s="221"/>
      <c r="BH445" s="221"/>
      <c r="BI445" s="221"/>
      <c r="BJ445" s="221"/>
      <c r="BK445" s="221"/>
      <c r="BL445" s="221"/>
      <c r="CQ445" s="221"/>
      <c r="CR445" s="221"/>
      <c r="CS445" s="221"/>
      <c r="CT445" s="221"/>
      <c r="CU445" s="221"/>
      <c r="CV445" s="221"/>
      <c r="CW445" s="221"/>
      <c r="CX445" s="221"/>
      <c r="DK445" s="221"/>
      <c r="DL445" s="221"/>
      <c r="DM445" s="221"/>
      <c r="DN445" s="221"/>
      <c r="DO445" s="227"/>
      <c r="DP445" s="221"/>
      <c r="DQ445" s="221"/>
      <c r="DR445" s="221"/>
      <c r="DS445" s="221"/>
      <c r="DT445" s="221"/>
      <c r="DU445" s="221"/>
      <c r="DV445" s="221"/>
      <c r="DW445" s="221"/>
      <c r="DX445" s="221"/>
      <c r="DY445" s="221"/>
      <c r="DZ445" s="221"/>
      <c r="EA445" s="221"/>
      <c r="EB445" s="221"/>
      <c r="EC445" s="221"/>
      <c r="EG445" s="228"/>
      <c r="EM445" s="221"/>
    </row>
    <row r="446" spans="1:150">
      <c r="A446" s="221" t="str">
        <f t="shared" si="22"/>
        <v>LU0070302665</v>
      </c>
      <c r="B446" t="s">
        <v>10986</v>
      </c>
      <c r="C446">
        <v>-7.55</v>
      </c>
      <c r="D446">
        <v>2.27</v>
      </c>
      <c r="E446">
        <v>-10.89</v>
      </c>
      <c r="F446">
        <v>0.23</v>
      </c>
      <c r="G446">
        <v>2.65</v>
      </c>
      <c r="H446">
        <v>9.16</v>
      </c>
      <c r="I446">
        <v>3.8</v>
      </c>
      <c r="J446">
        <v>0.94</v>
      </c>
      <c r="K446">
        <v>16.13</v>
      </c>
      <c r="L446">
        <v>0.03</v>
      </c>
      <c r="M446">
        <v>307.10000000000002</v>
      </c>
      <c r="N446">
        <v>-12.18</v>
      </c>
      <c r="P446">
        <v>1.83</v>
      </c>
      <c r="Q446" t="s">
        <v>11348</v>
      </c>
      <c r="R446" t="s">
        <v>3651</v>
      </c>
      <c r="S446">
        <v>93.71</v>
      </c>
      <c r="T446">
        <v>72.19</v>
      </c>
      <c r="U446">
        <v>1</v>
      </c>
      <c r="V446">
        <v>1.5</v>
      </c>
      <c r="W446">
        <v>17.149999999999999</v>
      </c>
      <c r="X446">
        <v>-1.28</v>
      </c>
      <c r="Y446">
        <v>-8.91</v>
      </c>
      <c r="Z446">
        <v>20.149999999999999</v>
      </c>
      <c r="AA446" s="188">
        <v>-8.06</v>
      </c>
      <c r="AB446">
        <v>22.16</v>
      </c>
      <c r="AC446">
        <v>-10.31</v>
      </c>
      <c r="AD446">
        <v>10.130000000000001</v>
      </c>
      <c r="AE446" t="s">
        <v>11439</v>
      </c>
      <c r="AF446" s="217">
        <v>35618</v>
      </c>
      <c r="AG446">
        <v>71.09</v>
      </c>
      <c r="AH446">
        <v>67.27</v>
      </c>
      <c r="AI446">
        <v>82.35</v>
      </c>
      <c r="AJ446">
        <v>81.67</v>
      </c>
      <c r="AN446" s="221" t="str">
        <f t="shared" si="20"/>
        <v>LU0320765059</v>
      </c>
      <c r="AO446" t="s">
        <v>6564</v>
      </c>
      <c r="AQ446" s="188">
        <v>37.53</v>
      </c>
      <c r="AR446" s="228">
        <v>45783</v>
      </c>
      <c r="AS446" t="s">
        <v>1395</v>
      </c>
      <c r="AX446" s="221" t="str">
        <f t="shared" si="21"/>
        <v>LU2458330243</v>
      </c>
      <c r="AY446" s="221" t="s">
        <v>8797</v>
      </c>
      <c r="AZ446" s="221" t="s">
        <v>8791</v>
      </c>
      <c r="BA446" s="221"/>
      <c r="BB446" s="221"/>
      <c r="BC446" s="221"/>
      <c r="BD446" s="221"/>
      <c r="BE446" s="221"/>
      <c r="BF446" s="221"/>
      <c r="BG446" s="221"/>
      <c r="BH446" s="221"/>
      <c r="BI446" s="221"/>
      <c r="BJ446" s="221"/>
      <c r="BK446" s="221"/>
      <c r="BL446" s="221"/>
      <c r="CQ446" s="221"/>
      <c r="CR446" s="221"/>
      <c r="CS446" s="221"/>
      <c r="CT446" s="221"/>
      <c r="CU446" s="221"/>
      <c r="CV446" s="221"/>
      <c r="CW446" s="221"/>
      <c r="CX446" s="221"/>
      <c r="DK446" s="221"/>
      <c r="DL446" s="221"/>
      <c r="DM446" s="221"/>
      <c r="DN446" s="221"/>
      <c r="DO446" s="221"/>
      <c r="DP446" s="221"/>
      <c r="DQ446" s="221"/>
      <c r="DR446" s="221"/>
      <c r="DS446" s="221"/>
      <c r="DT446" s="221"/>
      <c r="DU446" s="221"/>
      <c r="DV446" s="221"/>
      <c r="DW446" s="221"/>
      <c r="DX446" s="221"/>
      <c r="DY446" s="221"/>
      <c r="DZ446" s="221"/>
      <c r="EA446" s="221"/>
      <c r="EB446" s="221"/>
      <c r="EC446" s="221"/>
      <c r="EG446" s="228"/>
      <c r="EM446" s="221"/>
    </row>
    <row r="447" spans="1:150">
      <c r="A447" s="221" t="str">
        <f t="shared" si="22"/>
        <v>LU2458330086</v>
      </c>
      <c r="B447" t="s">
        <v>10987</v>
      </c>
      <c r="C447">
        <v>-15.66</v>
      </c>
      <c r="D447">
        <v>15.95</v>
      </c>
      <c r="E447">
        <v>-12.91</v>
      </c>
      <c r="F447">
        <v>-4.7699999999999996</v>
      </c>
      <c r="G447">
        <v>10.71</v>
      </c>
      <c r="J447">
        <v>1.19</v>
      </c>
      <c r="K447">
        <v>23.96</v>
      </c>
      <c r="L447">
        <v>0.24</v>
      </c>
      <c r="M447">
        <v>156.30000000000001</v>
      </c>
      <c r="N447">
        <v>-23.87</v>
      </c>
      <c r="P447">
        <v>1.87</v>
      </c>
      <c r="Q447" t="s">
        <v>11348</v>
      </c>
      <c r="R447" t="s">
        <v>8790</v>
      </c>
      <c r="S447">
        <v>109.07</v>
      </c>
      <c r="T447">
        <v>137.41</v>
      </c>
      <c r="U447">
        <v>0</v>
      </c>
      <c r="AD447">
        <v>58.41</v>
      </c>
      <c r="AE447" t="s">
        <v>11440</v>
      </c>
      <c r="AF447" s="217">
        <v>44650</v>
      </c>
      <c r="AG447">
        <v>97.06</v>
      </c>
      <c r="AI447">
        <v>122.57</v>
      </c>
      <c r="AN447" s="221" t="str">
        <f t="shared" si="20"/>
        <v>LU0109391861</v>
      </c>
      <c r="AO447" t="s">
        <v>6648</v>
      </c>
      <c r="AQ447" s="188">
        <v>32.79</v>
      </c>
      <c r="AR447" s="228">
        <v>45783</v>
      </c>
      <c r="AS447" t="s">
        <v>650</v>
      </c>
      <c r="AX447" s="221" t="str">
        <f t="shared" si="21"/>
        <v>LU2458330169</v>
      </c>
      <c r="AY447" s="221" t="s">
        <v>8798</v>
      </c>
      <c r="AZ447" s="221" t="s">
        <v>8792</v>
      </c>
      <c r="BA447" s="221"/>
      <c r="BB447" s="221"/>
      <c r="BC447" s="221"/>
      <c r="BD447" s="221"/>
      <c r="BE447" s="221"/>
      <c r="BF447" s="221"/>
      <c r="BG447" s="221"/>
      <c r="BH447" s="221"/>
      <c r="BI447" s="221"/>
      <c r="BJ447" s="221"/>
      <c r="BK447" s="221"/>
      <c r="BL447" s="221"/>
      <c r="CQ447" s="221"/>
      <c r="CR447" s="221"/>
      <c r="CS447" s="221"/>
      <c r="CT447" s="221"/>
      <c r="CU447" s="221"/>
      <c r="CV447" s="221"/>
      <c r="CW447" s="221"/>
      <c r="CX447" s="221"/>
      <c r="DK447" s="221"/>
      <c r="DL447" s="221"/>
      <c r="DM447" s="221"/>
      <c r="DN447" s="221"/>
      <c r="DO447" s="227"/>
      <c r="DP447" s="221"/>
      <c r="DQ447" s="221"/>
      <c r="DR447" s="221"/>
      <c r="DS447" s="221"/>
      <c r="DT447" s="221"/>
      <c r="DU447" s="221"/>
      <c r="DV447" s="221"/>
      <c r="DW447" s="227"/>
      <c r="DX447" s="221"/>
      <c r="DY447" s="221"/>
      <c r="DZ447" s="221"/>
      <c r="EA447" s="221"/>
      <c r="EB447" s="221"/>
      <c r="EC447" s="221"/>
      <c r="EG447" s="228"/>
      <c r="EM447" s="221"/>
      <c r="ET447" s="228"/>
    </row>
    <row r="448" spans="1:150">
      <c r="A448" s="221" t="str">
        <f t="shared" si="22"/>
        <v>LU2458330243</v>
      </c>
      <c r="B448" t="s">
        <v>8797</v>
      </c>
      <c r="C448">
        <v>-11.56</v>
      </c>
      <c r="D448">
        <v>20.61</v>
      </c>
      <c r="E448">
        <v>-10.88</v>
      </c>
      <c r="F448">
        <v>-2.29</v>
      </c>
      <c r="G448">
        <v>10.84</v>
      </c>
      <c r="J448">
        <v>1.24</v>
      </c>
      <c r="K448">
        <v>25.22</v>
      </c>
      <c r="L448">
        <v>0.21</v>
      </c>
      <c r="M448">
        <v>156.30000000000001</v>
      </c>
      <c r="N448">
        <v>-23.47</v>
      </c>
      <c r="P448">
        <v>1.87</v>
      </c>
      <c r="R448" t="s">
        <v>8791</v>
      </c>
      <c r="S448">
        <v>110.74</v>
      </c>
      <c r="T448">
        <v>139.04</v>
      </c>
      <c r="U448">
        <v>0</v>
      </c>
      <c r="AD448">
        <v>57.99</v>
      </c>
      <c r="AE448" t="s">
        <v>11440</v>
      </c>
      <c r="AF448" s="217">
        <v>44650</v>
      </c>
      <c r="AG448">
        <v>75.69</v>
      </c>
      <c r="AI448">
        <v>93.22</v>
      </c>
      <c r="AN448" s="221" t="str">
        <f t="shared" si="20"/>
        <v>LU0672654240</v>
      </c>
      <c r="AO448" t="s">
        <v>6565</v>
      </c>
      <c r="AQ448" s="188">
        <v>45.61</v>
      </c>
      <c r="AR448" s="228">
        <v>45783</v>
      </c>
      <c r="AS448" t="s">
        <v>651</v>
      </c>
      <c r="AX448" s="221" t="str">
        <f t="shared" si="21"/>
        <v>LU0109392836</v>
      </c>
      <c r="AY448" s="221" t="s">
        <v>10988</v>
      </c>
      <c r="AZ448" s="221" t="s">
        <v>6442</v>
      </c>
      <c r="BA448" s="221">
        <v>-1.85</v>
      </c>
      <c r="BB448" s="221">
        <v>-6.39</v>
      </c>
      <c r="BC448" s="221">
        <v>-9.48</v>
      </c>
      <c r="BD448" s="221"/>
      <c r="BE448" s="221"/>
      <c r="BF448" s="221"/>
      <c r="BG448" s="221"/>
      <c r="BH448" s="221"/>
      <c r="BI448" s="221"/>
      <c r="BJ448" s="221"/>
      <c r="BK448" s="221"/>
      <c r="BL448" s="221"/>
      <c r="CQ448" s="221"/>
      <c r="CR448" s="221"/>
      <c r="CS448" s="221"/>
      <c r="CT448" s="221"/>
      <c r="CU448" s="221"/>
      <c r="CV448" s="221"/>
      <c r="CW448" s="221"/>
      <c r="CX448" s="221"/>
      <c r="DK448" s="221"/>
      <c r="DL448" s="221"/>
      <c r="DM448" s="221"/>
      <c r="DN448" s="221"/>
      <c r="DO448" s="221"/>
      <c r="DP448" s="221"/>
      <c r="DQ448" s="221"/>
      <c r="DR448" s="221"/>
      <c r="DS448" s="221"/>
      <c r="DT448" s="221"/>
      <c r="DU448" s="221"/>
      <c r="DV448" s="221"/>
      <c r="DW448" s="221"/>
      <c r="DX448" s="221"/>
      <c r="DY448" s="221"/>
      <c r="DZ448" s="221"/>
      <c r="EA448" s="221"/>
      <c r="EB448" s="221"/>
      <c r="EC448" s="221"/>
      <c r="EG448" s="228"/>
      <c r="EM448" s="221"/>
    </row>
    <row r="449" spans="1:150">
      <c r="A449" s="221" t="str">
        <f t="shared" si="22"/>
        <v>LU2458330169</v>
      </c>
      <c r="B449" t="s">
        <v>8798</v>
      </c>
      <c r="C449">
        <v>-15.9</v>
      </c>
      <c r="D449">
        <v>15.71</v>
      </c>
      <c r="E449">
        <v>-12.8</v>
      </c>
      <c r="F449">
        <v>-4.8</v>
      </c>
      <c r="G449">
        <v>10.72</v>
      </c>
      <c r="J449">
        <v>1.19</v>
      </c>
      <c r="K449">
        <v>23.99</v>
      </c>
      <c r="L449">
        <v>0.24</v>
      </c>
      <c r="M449">
        <v>156.30000000000001</v>
      </c>
      <c r="N449">
        <v>-24.01</v>
      </c>
      <c r="P449">
        <v>1.87</v>
      </c>
      <c r="Q449" t="s">
        <v>11348</v>
      </c>
      <c r="R449" t="s">
        <v>8792</v>
      </c>
      <c r="S449">
        <v>108.86</v>
      </c>
      <c r="T449">
        <v>136.51</v>
      </c>
      <c r="U449">
        <v>0</v>
      </c>
      <c r="AD449">
        <v>58.65</v>
      </c>
      <c r="AE449" t="s">
        <v>11440</v>
      </c>
      <c r="AF449" s="217">
        <v>44650</v>
      </c>
      <c r="AG449">
        <v>97.26</v>
      </c>
      <c r="AI449">
        <v>123.03</v>
      </c>
      <c r="AN449" s="221" t="str">
        <f t="shared" si="20"/>
        <v>LU1267930730</v>
      </c>
      <c r="AO449" t="s">
        <v>6566</v>
      </c>
      <c r="AQ449" s="188">
        <v>25.24</v>
      </c>
      <c r="AR449" s="228">
        <v>45783</v>
      </c>
      <c r="AS449" t="s">
        <v>1493</v>
      </c>
      <c r="AX449" s="221" t="str">
        <f t="shared" si="21"/>
        <v>LU1803068979</v>
      </c>
      <c r="AY449" s="221" t="s">
        <v>6740</v>
      </c>
      <c r="AZ449" s="221" t="s">
        <v>6441</v>
      </c>
      <c r="BA449" s="221"/>
      <c r="BB449" s="221"/>
      <c r="BC449" s="221"/>
      <c r="BD449" s="221"/>
      <c r="BE449" s="221"/>
      <c r="BF449" s="221"/>
      <c r="BG449" s="221"/>
      <c r="BH449" s="221"/>
      <c r="BI449" s="221"/>
      <c r="BJ449" s="221"/>
      <c r="BK449" s="221"/>
      <c r="BL449" s="221"/>
      <c r="CQ449" s="221"/>
      <c r="CR449" s="221"/>
      <c r="CS449" s="221"/>
      <c r="CT449" s="221"/>
      <c r="CU449" s="221"/>
      <c r="CV449" s="221"/>
      <c r="CW449" s="221"/>
      <c r="CX449" s="221"/>
      <c r="DK449" s="221"/>
      <c r="DL449" s="221"/>
      <c r="DM449" s="221"/>
      <c r="DN449" s="221"/>
      <c r="DO449" s="221"/>
      <c r="DP449" s="221"/>
      <c r="DQ449" s="221"/>
      <c r="DR449" s="221"/>
      <c r="DS449" s="221"/>
      <c r="DT449" s="221"/>
      <c r="DU449" s="221"/>
      <c r="DV449" s="221"/>
      <c r="DW449" s="227"/>
      <c r="DX449" s="221"/>
      <c r="DY449" s="221"/>
      <c r="DZ449" s="221"/>
      <c r="EA449" s="221"/>
      <c r="EB449" s="221"/>
      <c r="EC449" s="221"/>
      <c r="EG449" s="228"/>
      <c r="EM449" s="221"/>
      <c r="ET449" s="228"/>
    </row>
    <row r="450" spans="1:150">
      <c r="A450" s="221" t="str">
        <f t="shared" si="22"/>
        <v>LU0109392836</v>
      </c>
      <c r="B450" t="s">
        <v>10988</v>
      </c>
      <c r="C450">
        <v>-13.7</v>
      </c>
      <c r="D450">
        <v>14.67</v>
      </c>
      <c r="E450">
        <v>-10.5</v>
      </c>
      <c r="F450">
        <v>-0.39</v>
      </c>
      <c r="G450">
        <v>11.37</v>
      </c>
      <c r="H450">
        <v>11.08</v>
      </c>
      <c r="I450">
        <v>15.24</v>
      </c>
      <c r="J450">
        <v>1.1499999999999999</v>
      </c>
      <c r="K450">
        <v>22.8</v>
      </c>
      <c r="L450">
        <v>0.28999999999999998</v>
      </c>
      <c r="M450">
        <v>13355.3</v>
      </c>
      <c r="N450">
        <v>-22.16</v>
      </c>
      <c r="P450">
        <v>1.8</v>
      </c>
      <c r="Q450" t="s">
        <v>11348</v>
      </c>
      <c r="R450" t="s">
        <v>6442</v>
      </c>
      <c r="S450">
        <v>105.67</v>
      </c>
      <c r="T450">
        <v>133.12</v>
      </c>
      <c r="U450">
        <v>1</v>
      </c>
      <c r="V450">
        <v>14.89</v>
      </c>
      <c r="W450">
        <v>8.9499999999999993</v>
      </c>
      <c r="X450">
        <v>29.51</v>
      </c>
      <c r="Y450">
        <v>3.42</v>
      </c>
      <c r="Z450">
        <v>36.15</v>
      </c>
      <c r="AA450" s="188">
        <v>58.49</v>
      </c>
      <c r="AB450">
        <v>25.65</v>
      </c>
      <c r="AC450">
        <v>-44.68</v>
      </c>
      <c r="AD450">
        <v>50.18</v>
      </c>
      <c r="AE450" t="s">
        <v>11441</v>
      </c>
      <c r="AF450" s="217">
        <v>36619</v>
      </c>
      <c r="AG450">
        <v>110.59</v>
      </c>
      <c r="AH450">
        <v>138.30000000000001</v>
      </c>
      <c r="AI450">
        <v>114.54</v>
      </c>
      <c r="AJ450">
        <v>105.91</v>
      </c>
      <c r="AN450" s="221" t="str">
        <f t="shared" si="20"/>
        <v>SG9999005193</v>
      </c>
      <c r="AO450" t="s">
        <v>8682</v>
      </c>
      <c r="AQ450" s="188">
        <v>1.38</v>
      </c>
      <c r="AR450" s="228">
        <v>45782</v>
      </c>
      <c r="AS450" t="s">
        <v>693</v>
      </c>
      <c r="AX450" s="221" t="str">
        <f t="shared" si="21"/>
        <v>LU0320765059</v>
      </c>
      <c r="AY450" s="221" t="s">
        <v>6564</v>
      </c>
      <c r="AZ450" s="221" t="s">
        <v>1395</v>
      </c>
      <c r="BA450" s="221">
        <v>-1.48</v>
      </c>
      <c r="BB450" s="221">
        <v>-6.1</v>
      </c>
      <c r="BC450" s="221">
        <v>-9.9499999999999993</v>
      </c>
      <c r="BD450" s="221"/>
      <c r="BE450" s="221"/>
      <c r="BF450" s="221"/>
      <c r="BG450" s="221"/>
      <c r="BH450" s="221"/>
      <c r="BI450" s="221"/>
      <c r="BJ450" s="221"/>
      <c r="BK450" s="221"/>
      <c r="BL450" s="221"/>
      <c r="CQ450" s="221"/>
      <c r="CR450" s="221"/>
      <c r="CS450" s="221"/>
      <c r="CT450" s="221"/>
      <c r="CU450" s="221"/>
      <c r="CV450" s="221"/>
      <c r="CW450" s="221"/>
      <c r="CX450" s="221"/>
      <c r="DK450" s="221"/>
      <c r="DL450" s="221"/>
      <c r="DM450" s="221"/>
      <c r="DN450" s="221"/>
      <c r="DO450" s="227"/>
      <c r="DP450" s="221"/>
      <c r="DQ450" s="221"/>
      <c r="DR450" s="221"/>
      <c r="DS450" s="221"/>
      <c r="DT450" s="221"/>
      <c r="DU450" s="221"/>
      <c r="DV450" s="221"/>
      <c r="DW450" s="221"/>
      <c r="DX450" s="221"/>
      <c r="DY450" s="221"/>
      <c r="DZ450" s="221"/>
      <c r="EA450" s="221"/>
      <c r="EB450" s="221"/>
      <c r="EC450" s="221"/>
      <c r="EG450" s="228"/>
      <c r="EM450" s="221"/>
    </row>
    <row r="451" spans="1:150">
      <c r="A451" s="221" t="str">
        <f t="shared" si="22"/>
        <v>LU1803068979</v>
      </c>
      <c r="B451" t="s">
        <v>6740</v>
      </c>
      <c r="C451">
        <v>-9.4600000000000009</v>
      </c>
      <c r="D451">
        <v>19.170000000000002</v>
      </c>
      <c r="E451">
        <v>-8.41</v>
      </c>
      <c r="F451">
        <v>2.25</v>
      </c>
      <c r="G451">
        <v>11.52</v>
      </c>
      <c r="H451">
        <v>11.49</v>
      </c>
      <c r="J451">
        <v>1.2</v>
      </c>
      <c r="K451">
        <v>24.03</v>
      </c>
      <c r="L451">
        <v>0.26</v>
      </c>
      <c r="M451">
        <v>13355.3</v>
      </c>
      <c r="N451">
        <v>-21.72</v>
      </c>
      <c r="P451">
        <v>1.8</v>
      </c>
      <c r="R451" t="s">
        <v>6441</v>
      </c>
      <c r="S451">
        <v>107.41</v>
      </c>
      <c r="T451">
        <v>134.82</v>
      </c>
      <c r="U451">
        <v>1</v>
      </c>
      <c r="Z451">
        <v>36.549999999999997</v>
      </c>
      <c r="AA451" s="188">
        <v>59.62</v>
      </c>
      <c r="AB451">
        <v>22.96</v>
      </c>
      <c r="AC451">
        <v>-45.83</v>
      </c>
      <c r="AD451">
        <v>49.93</v>
      </c>
      <c r="AE451" t="s">
        <v>11441</v>
      </c>
      <c r="AF451" s="217">
        <v>43196</v>
      </c>
      <c r="AG451">
        <v>88.7</v>
      </c>
      <c r="AH451">
        <v>146.22</v>
      </c>
      <c r="AI451">
        <v>85.15</v>
      </c>
      <c r="AJ451">
        <v>107.79</v>
      </c>
      <c r="AN451" s="221" t="str">
        <f t="shared" si="20"/>
        <v>SG9999000202</v>
      </c>
      <c r="AO451" t="s">
        <v>8824</v>
      </c>
      <c r="AQ451" s="188">
        <v>3.96</v>
      </c>
      <c r="AR451" s="228">
        <v>45779</v>
      </c>
      <c r="AS451" t="s">
        <v>649</v>
      </c>
      <c r="AX451" s="221" t="str">
        <f t="shared" si="21"/>
        <v>LU0109391861</v>
      </c>
      <c r="AY451" s="221" t="s">
        <v>10989</v>
      </c>
      <c r="AZ451" s="221" t="s">
        <v>650</v>
      </c>
      <c r="BA451" s="221">
        <v>-1.49</v>
      </c>
      <c r="BB451" s="221">
        <v>-6.51</v>
      </c>
      <c r="BC451" s="221">
        <v>-9.6999999999999993</v>
      </c>
      <c r="BD451" s="221"/>
      <c r="BE451" s="221"/>
      <c r="BF451" s="221"/>
      <c r="BG451" s="221"/>
      <c r="BH451" s="221"/>
      <c r="BI451" s="221"/>
      <c r="BJ451" s="221"/>
      <c r="BK451" s="221"/>
      <c r="BL451" s="221"/>
      <c r="CQ451" s="221"/>
      <c r="CR451" s="221"/>
      <c r="CS451" s="221"/>
      <c r="CT451" s="221"/>
      <c r="CU451" s="221"/>
      <c r="CV451" s="221"/>
      <c r="CW451" s="221"/>
      <c r="CX451" s="221"/>
      <c r="DK451" s="221"/>
      <c r="DL451" s="221"/>
      <c r="DM451" s="221"/>
      <c r="DN451" s="221"/>
      <c r="DO451" s="227"/>
      <c r="DP451" s="221"/>
      <c r="DQ451" s="221"/>
      <c r="DR451" s="221"/>
      <c r="DS451" s="221"/>
      <c r="DT451" s="221"/>
      <c r="DU451" s="221"/>
      <c r="DV451" s="221"/>
      <c r="DW451" s="227"/>
      <c r="DX451" s="221"/>
      <c r="DY451" s="221"/>
      <c r="DZ451" s="221"/>
      <c r="EA451" s="221"/>
      <c r="EB451" s="221"/>
      <c r="EC451" s="221"/>
      <c r="EG451" s="228"/>
      <c r="EM451" s="221"/>
      <c r="ET451" s="228"/>
    </row>
    <row r="452" spans="1:150">
      <c r="A452" s="221" t="str">
        <f t="shared" si="22"/>
        <v>LU0320765059</v>
      </c>
      <c r="B452" t="s">
        <v>6564</v>
      </c>
      <c r="C452">
        <v>-12.07</v>
      </c>
      <c r="D452">
        <v>10.63</v>
      </c>
      <c r="E452">
        <v>-10.25</v>
      </c>
      <c r="F452">
        <v>0</v>
      </c>
      <c r="G452">
        <v>10.14</v>
      </c>
      <c r="H452">
        <v>8.65</v>
      </c>
      <c r="I452">
        <v>10.119999999999999</v>
      </c>
      <c r="J452">
        <v>1.21</v>
      </c>
      <c r="K452">
        <v>18.5</v>
      </c>
      <c r="L452">
        <v>0.3</v>
      </c>
      <c r="M452">
        <v>8816.2999999999993</v>
      </c>
      <c r="N452">
        <v>-18.29</v>
      </c>
      <c r="P452">
        <v>1.8</v>
      </c>
      <c r="Q452" t="s">
        <v>11348</v>
      </c>
      <c r="R452" t="s">
        <v>1395</v>
      </c>
      <c r="S452">
        <v>119.42</v>
      </c>
      <c r="T452">
        <v>136.05000000000001</v>
      </c>
      <c r="U452">
        <v>12</v>
      </c>
      <c r="V452">
        <v>12.21</v>
      </c>
      <c r="W452">
        <v>-0.33</v>
      </c>
      <c r="X452">
        <v>17.25</v>
      </c>
      <c r="Y452">
        <v>0.06</v>
      </c>
      <c r="Z452">
        <v>30.31</v>
      </c>
      <c r="AA452" s="188">
        <v>40.1</v>
      </c>
      <c r="AB452">
        <v>18.98</v>
      </c>
      <c r="AC452">
        <v>-37.57</v>
      </c>
      <c r="AD452">
        <v>36.15</v>
      </c>
      <c r="AE452" t="s">
        <v>11377</v>
      </c>
      <c r="AF452" s="217">
        <v>39380</v>
      </c>
      <c r="AG452">
        <v>132.44999999999999</v>
      </c>
      <c r="AH452">
        <v>141.09</v>
      </c>
      <c r="AI452">
        <v>132.51</v>
      </c>
      <c r="AJ452">
        <v>124.54</v>
      </c>
      <c r="AN452" s="221" t="str">
        <f t="shared" si="20"/>
        <v>SG9999000152</v>
      </c>
      <c r="AO452" t="s">
        <v>6741</v>
      </c>
      <c r="AQ452" s="188">
        <v>1.44</v>
      </c>
      <c r="AR452" s="228">
        <v>45779</v>
      </c>
      <c r="AS452" t="s">
        <v>640</v>
      </c>
      <c r="AX452" s="221" t="str">
        <f t="shared" si="21"/>
        <v>LU0672654240</v>
      </c>
      <c r="AY452" s="221" t="s">
        <v>6565</v>
      </c>
      <c r="AZ452" s="221" t="s">
        <v>651</v>
      </c>
      <c r="BA452" s="221">
        <v>-1.81</v>
      </c>
      <c r="BB452" s="221"/>
      <c r="BC452" s="221"/>
      <c r="BD452" s="221"/>
      <c r="BE452" s="221"/>
      <c r="BF452" s="221"/>
      <c r="BG452" s="221"/>
      <c r="BH452" s="221"/>
      <c r="BI452" s="221"/>
      <c r="BJ452" s="221"/>
      <c r="BK452" s="221"/>
      <c r="BL452" s="221"/>
      <c r="CQ452" s="221"/>
      <c r="CR452" s="221"/>
      <c r="CS452" s="221"/>
      <c r="CT452" s="221"/>
      <c r="CU452" s="221"/>
      <c r="CV452" s="221"/>
      <c r="CW452" s="221"/>
      <c r="CX452" s="221"/>
      <c r="DK452" s="221"/>
      <c r="DL452" s="221"/>
      <c r="DM452" s="221"/>
      <c r="DN452" s="221"/>
      <c r="DO452" s="227"/>
      <c r="DP452" s="221"/>
      <c r="DQ452" s="221"/>
      <c r="DR452" s="221"/>
      <c r="DS452" s="221"/>
      <c r="DT452" s="221"/>
      <c r="DU452" s="221"/>
      <c r="DV452" s="221"/>
      <c r="DW452" s="227"/>
      <c r="DX452" s="221"/>
      <c r="DY452" s="221"/>
      <c r="DZ452" s="221"/>
      <c r="EA452" s="221"/>
      <c r="EB452" s="221"/>
      <c r="EC452" s="221"/>
      <c r="EG452" s="228"/>
      <c r="EM452" s="221"/>
      <c r="ET452" s="228"/>
    </row>
    <row r="453" spans="1:150">
      <c r="A453" s="221" t="str">
        <f t="shared" si="22"/>
        <v>LU0109391861</v>
      </c>
      <c r="B453" t="s">
        <v>10989</v>
      </c>
      <c r="C453">
        <v>-11.83</v>
      </c>
      <c r="D453">
        <v>10.87</v>
      </c>
      <c r="E453">
        <v>-10.38</v>
      </c>
      <c r="F453">
        <v>-0.05</v>
      </c>
      <c r="G453">
        <v>10.15</v>
      </c>
      <c r="H453">
        <v>8.64</v>
      </c>
      <c r="I453">
        <v>10.11</v>
      </c>
      <c r="J453">
        <v>1.21</v>
      </c>
      <c r="K453">
        <v>18.45</v>
      </c>
      <c r="L453">
        <v>0.3</v>
      </c>
      <c r="M453">
        <v>8816.2999999999993</v>
      </c>
      <c r="N453">
        <v>-18.07</v>
      </c>
      <c r="P453">
        <v>1.8</v>
      </c>
      <c r="Q453" t="s">
        <v>11361</v>
      </c>
      <c r="R453" t="s">
        <v>650</v>
      </c>
      <c r="S453">
        <v>120.1</v>
      </c>
      <c r="T453">
        <v>137.59</v>
      </c>
      <c r="U453">
        <v>12</v>
      </c>
      <c r="V453">
        <v>12.22</v>
      </c>
      <c r="W453">
        <v>-0.59</v>
      </c>
      <c r="X453">
        <v>17.420000000000002</v>
      </c>
      <c r="Y453">
        <v>0.1</v>
      </c>
      <c r="Z453">
        <v>30.32</v>
      </c>
      <c r="AA453" s="188">
        <v>40.22</v>
      </c>
      <c r="AB453">
        <v>18.87</v>
      </c>
      <c r="AC453">
        <v>-37.46</v>
      </c>
      <c r="AD453">
        <v>35.950000000000003</v>
      </c>
      <c r="AE453" t="s">
        <v>11377</v>
      </c>
      <c r="AF453" s="217">
        <v>36619</v>
      </c>
      <c r="AG453">
        <v>133.44</v>
      </c>
      <c r="AH453">
        <v>141.49</v>
      </c>
      <c r="AI453">
        <v>132.96</v>
      </c>
      <c r="AJ453">
        <v>124.55</v>
      </c>
      <c r="AN453" s="221" t="str">
        <f t="shared" ref="AN453:AN516" si="23">AS453</f>
        <v>SG9999000210</v>
      </c>
      <c r="AO453" t="s">
        <v>6742</v>
      </c>
      <c r="AQ453" s="188">
        <v>3.29</v>
      </c>
      <c r="AR453" s="228">
        <v>45779</v>
      </c>
      <c r="AS453" t="s">
        <v>641</v>
      </c>
      <c r="AX453" s="221" t="str">
        <f t="shared" si="21"/>
        <v>LU1267930730</v>
      </c>
      <c r="AY453" s="221" t="s">
        <v>6566</v>
      </c>
      <c r="AZ453" s="221" t="s">
        <v>1493</v>
      </c>
      <c r="BA453" s="221"/>
      <c r="BB453" s="221"/>
      <c r="BC453" s="221"/>
      <c r="BD453" s="221"/>
      <c r="BE453" s="221"/>
      <c r="BF453" s="221"/>
      <c r="BG453" s="221"/>
      <c r="BH453" s="221"/>
      <c r="BI453" s="221"/>
      <c r="BJ453" s="221"/>
      <c r="BK453" s="221"/>
      <c r="BL453" s="221"/>
      <c r="CQ453" s="221"/>
      <c r="CR453" s="221"/>
      <c r="CS453" s="221"/>
      <c r="CT453" s="221"/>
      <c r="CU453" s="221"/>
      <c r="CV453" s="221"/>
      <c r="CW453" s="221"/>
      <c r="CX453" s="221"/>
      <c r="DK453" s="221"/>
      <c r="DL453" s="221"/>
      <c r="DM453" s="221"/>
      <c r="DN453" s="221"/>
      <c r="DO453" s="227"/>
      <c r="DP453" s="221"/>
      <c r="DQ453" s="221"/>
      <c r="DR453" s="221"/>
      <c r="DS453" s="221"/>
      <c r="DT453" s="221"/>
      <c r="DU453" s="221"/>
      <c r="DV453" s="221"/>
      <c r="DW453" s="227"/>
      <c r="DX453" s="221"/>
      <c r="DY453" s="221"/>
      <c r="DZ453" s="221"/>
      <c r="EA453" s="221"/>
      <c r="EB453" s="221"/>
      <c r="EC453" s="221"/>
      <c r="EG453" s="228"/>
      <c r="EM453" s="221"/>
      <c r="ET453" s="228"/>
    </row>
    <row r="454" spans="1:150">
      <c r="A454" s="221" t="str">
        <f t="shared" si="22"/>
        <v>LU0672654240</v>
      </c>
      <c r="B454" t="s">
        <v>6565</v>
      </c>
      <c r="C454">
        <v>-7.43</v>
      </c>
      <c r="D454">
        <v>15.25</v>
      </c>
      <c r="E454">
        <v>-8.2200000000000006</v>
      </c>
      <c r="F454">
        <v>2.6</v>
      </c>
      <c r="G454">
        <v>10.49</v>
      </c>
      <c r="H454">
        <v>9.19</v>
      </c>
      <c r="I454">
        <v>9.33</v>
      </c>
      <c r="J454">
        <v>1.27</v>
      </c>
      <c r="K454">
        <v>20.059999999999999</v>
      </c>
      <c r="L454">
        <v>0.27</v>
      </c>
      <c r="M454">
        <v>8816.2999999999993</v>
      </c>
      <c r="N454">
        <v>-17.28</v>
      </c>
      <c r="P454">
        <v>1.81</v>
      </c>
      <c r="Q454" t="s">
        <v>11348</v>
      </c>
      <c r="R454" t="s">
        <v>651</v>
      </c>
      <c r="S454">
        <v>127.99</v>
      </c>
      <c r="T454">
        <v>150.97</v>
      </c>
      <c r="U454">
        <v>12</v>
      </c>
      <c r="V454">
        <v>5.8</v>
      </c>
      <c r="W454">
        <v>-2.2400000000000002</v>
      </c>
      <c r="X454">
        <v>25.93</v>
      </c>
      <c r="Y454">
        <v>-2.77</v>
      </c>
      <c r="Z454">
        <v>30.78</v>
      </c>
      <c r="AA454" s="188">
        <v>41.09</v>
      </c>
      <c r="AB454">
        <v>16.420000000000002</v>
      </c>
      <c r="AC454">
        <v>-38.520000000000003</v>
      </c>
      <c r="AD454">
        <v>35.9</v>
      </c>
      <c r="AE454" t="s">
        <v>11377</v>
      </c>
      <c r="AF454" s="217">
        <v>40816</v>
      </c>
      <c r="AG454">
        <v>117.71</v>
      </c>
      <c r="AH454">
        <v>165.27</v>
      </c>
      <c r="AI454">
        <v>104.53</v>
      </c>
      <c r="AJ454">
        <v>131.65</v>
      </c>
      <c r="AN454" s="221" t="str">
        <f t="shared" si="23"/>
        <v>SG9999002083</v>
      </c>
      <c r="AO454" t="s">
        <v>12046</v>
      </c>
      <c r="AQ454" s="188">
        <v>1.71</v>
      </c>
      <c r="AR454" s="228">
        <v>45779</v>
      </c>
      <c r="AS454" t="s">
        <v>643</v>
      </c>
      <c r="AX454" s="221" t="str">
        <f t="shared" si="21"/>
        <v>SG9999005193</v>
      </c>
      <c r="AY454" s="221" t="s">
        <v>8682</v>
      </c>
      <c r="AZ454" s="221" t="s">
        <v>693</v>
      </c>
      <c r="BA454" s="221">
        <v>-1.89</v>
      </c>
      <c r="BB454" s="221">
        <v>3.17</v>
      </c>
      <c r="BC454" s="221">
        <v>-0.78</v>
      </c>
      <c r="BD454" s="221"/>
      <c r="BE454" s="221"/>
      <c r="BF454" s="221"/>
      <c r="BG454" s="221"/>
      <c r="BH454" s="221"/>
      <c r="BI454" s="221"/>
      <c r="BJ454" s="221"/>
      <c r="BK454" s="221"/>
      <c r="BL454" s="221"/>
      <c r="CQ454" s="221"/>
      <c r="CR454" s="221"/>
      <c r="CS454" s="221"/>
      <c r="CT454" s="221"/>
      <c r="CU454" s="221"/>
      <c r="CV454" s="221"/>
      <c r="CW454" s="221"/>
      <c r="CX454" s="221"/>
      <c r="DK454" s="221"/>
      <c r="DL454" s="221"/>
      <c r="DM454" s="221"/>
      <c r="DN454" s="221"/>
      <c r="DO454" s="227"/>
      <c r="DP454" s="221"/>
      <c r="DQ454" s="221"/>
      <c r="DR454" s="221"/>
      <c r="DS454" s="221"/>
      <c r="DT454" s="221"/>
      <c r="DU454" s="221"/>
      <c r="DV454" s="221"/>
      <c r="DW454" s="227"/>
      <c r="DX454" s="221"/>
      <c r="DY454" s="221"/>
      <c r="DZ454" s="221"/>
      <c r="EA454" s="221"/>
      <c r="EB454" s="221"/>
      <c r="EC454" s="221"/>
      <c r="EG454" s="228"/>
      <c r="EM454" s="221"/>
      <c r="ET454" s="228"/>
    </row>
    <row r="455" spans="1:150">
      <c r="A455" s="221" t="str">
        <f t="shared" si="22"/>
        <v>LU1267930730</v>
      </c>
      <c r="B455" t="s">
        <v>6566</v>
      </c>
      <c r="C455">
        <v>-11.99</v>
      </c>
      <c r="D455">
        <v>10.65</v>
      </c>
      <c r="E455">
        <v>-10.19</v>
      </c>
      <c r="F455">
        <v>0.12</v>
      </c>
      <c r="G455">
        <v>10.26</v>
      </c>
      <c r="H455">
        <v>8.76</v>
      </c>
      <c r="J455">
        <v>1.21</v>
      </c>
      <c r="K455">
        <v>18.5</v>
      </c>
      <c r="L455">
        <v>0.31</v>
      </c>
      <c r="M455">
        <v>8816.2999999999993</v>
      </c>
      <c r="N455">
        <v>-18.239999999999998</v>
      </c>
      <c r="P455">
        <v>1.71</v>
      </c>
      <c r="Q455" t="s">
        <v>11348</v>
      </c>
      <c r="R455" t="s">
        <v>1493</v>
      </c>
      <c r="S455">
        <v>119.28</v>
      </c>
      <c r="T455">
        <v>136.57</v>
      </c>
      <c r="U455">
        <v>12</v>
      </c>
      <c r="W455">
        <v>-0.2</v>
      </c>
      <c r="X455">
        <v>17.350000000000001</v>
      </c>
      <c r="Y455">
        <v>0.17</v>
      </c>
      <c r="Z455">
        <v>30.44</v>
      </c>
      <c r="AA455" s="188">
        <v>40.22</v>
      </c>
      <c r="AB455">
        <v>19.11</v>
      </c>
      <c r="AC455">
        <v>-37.520000000000003</v>
      </c>
      <c r="AD455">
        <v>36.340000000000003</v>
      </c>
      <c r="AE455" t="s">
        <v>11377</v>
      </c>
      <c r="AF455" s="217">
        <v>42296</v>
      </c>
      <c r="AG455">
        <v>132.97999999999999</v>
      </c>
      <c r="AH455">
        <v>141.69</v>
      </c>
      <c r="AI455">
        <v>132.46</v>
      </c>
      <c r="AJ455">
        <v>124.42</v>
      </c>
      <c r="AN455" s="221" t="str">
        <f t="shared" si="23"/>
        <v>SG9999000194</v>
      </c>
      <c r="AO455" t="s">
        <v>6743</v>
      </c>
      <c r="AQ455" s="188">
        <v>4.28</v>
      </c>
      <c r="AR455" s="228">
        <v>45779</v>
      </c>
      <c r="AS455" t="s">
        <v>648</v>
      </c>
      <c r="AX455" s="221" t="str">
        <f t="shared" si="21"/>
        <v>SG9999000202</v>
      </c>
      <c r="AY455" s="221" t="s">
        <v>8824</v>
      </c>
      <c r="AZ455" s="221" t="s">
        <v>649</v>
      </c>
      <c r="BA455" s="221">
        <v>-5.25</v>
      </c>
      <c r="BB455" s="221">
        <v>-8.3000000000000007</v>
      </c>
      <c r="BC455" s="221">
        <v>-8.42</v>
      </c>
      <c r="BD455" s="221"/>
      <c r="BE455" s="221"/>
      <c r="BF455" s="221"/>
      <c r="BG455" s="221"/>
      <c r="BH455" s="221"/>
      <c r="BI455" s="221"/>
      <c r="BJ455" s="221"/>
      <c r="BK455" s="221"/>
      <c r="BL455" s="221"/>
      <c r="CQ455" s="221"/>
      <c r="CR455" s="221"/>
      <c r="CS455" s="221"/>
      <c r="CT455" s="221"/>
      <c r="CU455" s="221"/>
      <c r="CV455" s="221"/>
      <c r="CW455" s="221"/>
      <c r="CX455" s="221"/>
      <c r="DK455" s="221"/>
      <c r="DL455" s="221"/>
      <c r="DM455" s="221"/>
      <c r="DN455" s="221"/>
      <c r="DO455" s="227"/>
      <c r="DP455" s="221"/>
      <c r="DQ455" s="221"/>
      <c r="DR455" s="221"/>
      <c r="DS455" s="221"/>
      <c r="DT455" s="221"/>
      <c r="DU455" s="221"/>
      <c r="DV455" s="221"/>
      <c r="DW455" s="221"/>
      <c r="DX455" s="221"/>
      <c r="DY455" s="221"/>
      <c r="DZ455" s="221"/>
      <c r="EA455" s="221"/>
      <c r="EB455" s="221"/>
      <c r="EC455" s="221"/>
      <c r="EG455" s="228"/>
      <c r="EM455" s="221"/>
    </row>
    <row r="456" spans="1:150">
      <c r="A456" s="221" t="str">
        <f t="shared" si="22"/>
        <v>SG9999005193</v>
      </c>
      <c r="B456" t="s">
        <v>8682</v>
      </c>
      <c r="C456">
        <v>1.32</v>
      </c>
      <c r="D456">
        <v>-0.65</v>
      </c>
      <c r="E456">
        <v>1.4</v>
      </c>
      <c r="F456">
        <v>2.23</v>
      </c>
      <c r="G456">
        <v>-1.04</v>
      </c>
      <c r="H456">
        <v>-2.5499999999999998</v>
      </c>
      <c r="I456">
        <v>0.09</v>
      </c>
      <c r="J456">
        <v>1.19</v>
      </c>
      <c r="K456">
        <v>7.03</v>
      </c>
      <c r="L456">
        <v>0</v>
      </c>
      <c r="M456">
        <v>264.2</v>
      </c>
      <c r="N456">
        <v>-10.51</v>
      </c>
      <c r="P456">
        <v>0.88</v>
      </c>
      <c r="Q456" t="s">
        <v>11348</v>
      </c>
      <c r="R456" t="s">
        <v>693</v>
      </c>
      <c r="S456">
        <v>134.5</v>
      </c>
      <c r="T456">
        <v>124.8</v>
      </c>
      <c r="U456">
        <v>0</v>
      </c>
      <c r="V456">
        <v>1.39</v>
      </c>
      <c r="W456">
        <v>0.28999999999999998</v>
      </c>
      <c r="X456">
        <v>2.0099999999999998</v>
      </c>
      <c r="Y456">
        <v>-0.14000000000000001</v>
      </c>
      <c r="Z456">
        <v>6.63</v>
      </c>
      <c r="AA456" s="188">
        <v>8.2100000000000009</v>
      </c>
      <c r="AB456">
        <v>-3.36</v>
      </c>
      <c r="AC456">
        <v>-15.7</v>
      </c>
      <c r="AD456">
        <v>4.3499999999999996</v>
      </c>
      <c r="AE456" t="s">
        <v>11442</v>
      </c>
      <c r="AF456" s="217">
        <v>36101</v>
      </c>
      <c r="AG456">
        <v>141.85</v>
      </c>
      <c r="AH456">
        <v>86.1</v>
      </c>
      <c r="AI456">
        <v>226.71</v>
      </c>
      <c r="AJ456">
        <v>109.38</v>
      </c>
      <c r="AN456" s="221" t="str">
        <f t="shared" si="23"/>
        <v>SG9999000186</v>
      </c>
      <c r="AO456" t="s">
        <v>9836</v>
      </c>
      <c r="AQ456" s="188">
        <v>13.73</v>
      </c>
      <c r="AR456" s="228">
        <v>45779</v>
      </c>
      <c r="AS456" t="s">
        <v>2102</v>
      </c>
      <c r="AX456" s="221" t="str">
        <f t="shared" si="21"/>
        <v>SG9999000152</v>
      </c>
      <c r="AY456" s="221" t="s">
        <v>6741</v>
      </c>
      <c r="AZ456" s="221" t="s">
        <v>640</v>
      </c>
      <c r="BA456" s="221">
        <v>-4.54</v>
      </c>
      <c r="BB456" s="221">
        <v>-7.59</v>
      </c>
      <c r="BC456" s="221">
        <v>-8.84</v>
      </c>
      <c r="BD456" s="221"/>
      <c r="BE456" s="221"/>
      <c r="BF456" s="221"/>
      <c r="BG456" s="221"/>
      <c r="BH456" s="221"/>
      <c r="BI456" s="221"/>
      <c r="BJ456" s="221"/>
      <c r="BK456" s="221"/>
      <c r="BL456" s="221"/>
      <c r="CQ456" s="221"/>
      <c r="CR456" s="221"/>
      <c r="CS456" s="221"/>
      <c r="CT456" s="221"/>
      <c r="CU456" s="221"/>
      <c r="CV456" s="221"/>
      <c r="CW456" s="221"/>
      <c r="CX456" s="221"/>
      <c r="DK456" s="221"/>
      <c r="DL456" s="221"/>
      <c r="DM456" s="221"/>
      <c r="DN456" s="221"/>
      <c r="DO456" s="227"/>
      <c r="DP456" s="221"/>
      <c r="DQ456" s="221"/>
      <c r="DR456" s="221"/>
      <c r="DS456" s="221"/>
      <c r="DT456" s="221"/>
      <c r="DU456" s="221"/>
      <c r="DV456" s="221"/>
      <c r="DW456" s="221"/>
      <c r="DX456" s="221"/>
      <c r="DY456" s="221"/>
      <c r="DZ456" s="221"/>
      <c r="EA456" s="221"/>
      <c r="EB456" s="221"/>
      <c r="EC456" s="221"/>
      <c r="EG456" s="228"/>
      <c r="EM456" s="221"/>
    </row>
    <row r="457" spans="1:150">
      <c r="A457" s="221" t="str">
        <f t="shared" si="22"/>
        <v>SG9999000202</v>
      </c>
      <c r="B457" t="s">
        <v>8824</v>
      </c>
      <c r="C457">
        <v>-4.68</v>
      </c>
      <c r="D457">
        <v>2.85</v>
      </c>
      <c r="E457">
        <v>-3.88</v>
      </c>
      <c r="F457">
        <v>8.5399999999999991</v>
      </c>
      <c r="G457">
        <v>1.29</v>
      </c>
      <c r="H457">
        <v>5.62</v>
      </c>
      <c r="I457">
        <v>1.18</v>
      </c>
      <c r="J457">
        <v>0.46</v>
      </c>
      <c r="K457">
        <v>8.52</v>
      </c>
      <c r="L457">
        <v>0</v>
      </c>
      <c r="M457">
        <v>32</v>
      </c>
      <c r="N457">
        <v>-8.33</v>
      </c>
      <c r="P457">
        <v>2</v>
      </c>
      <c r="R457" t="s">
        <v>649</v>
      </c>
      <c r="S457">
        <v>60.77</v>
      </c>
      <c r="T457">
        <v>56.78</v>
      </c>
      <c r="U457">
        <v>2</v>
      </c>
      <c r="V457">
        <v>-11.46</v>
      </c>
      <c r="W457">
        <v>4.2699999999999996</v>
      </c>
      <c r="X457">
        <v>11.51</v>
      </c>
      <c r="Y457">
        <v>-0.32</v>
      </c>
      <c r="Z457">
        <v>2.2200000000000002</v>
      </c>
      <c r="AA457" s="188">
        <v>-1.74</v>
      </c>
      <c r="AB457">
        <v>6.15</v>
      </c>
      <c r="AC457">
        <v>-1.77</v>
      </c>
      <c r="AD457">
        <v>-1.52</v>
      </c>
      <c r="AE457" t="s">
        <v>11421</v>
      </c>
      <c r="AF457" s="217">
        <v>25412</v>
      </c>
      <c r="AG457">
        <v>118.04</v>
      </c>
      <c r="AH457">
        <v>62.35</v>
      </c>
      <c r="AI457">
        <v>51.82</v>
      </c>
      <c r="AJ457">
        <v>60.15</v>
      </c>
      <c r="AN457" s="221" t="str">
        <f t="shared" si="23"/>
        <v>IE00BMG7P819</v>
      </c>
      <c r="AO457" t="s">
        <v>12047</v>
      </c>
      <c r="AQ457" s="188">
        <v>0.88</v>
      </c>
      <c r="AR457" s="228">
        <v>45783</v>
      </c>
      <c r="AS457" t="s">
        <v>9314</v>
      </c>
      <c r="AX457" s="221" t="str">
        <f t="shared" ref="AX457:AX520" si="24">AZ457</f>
        <v>SG9999000210</v>
      </c>
      <c r="AY457" s="221" t="s">
        <v>6742</v>
      </c>
      <c r="AZ457" s="221" t="s">
        <v>641</v>
      </c>
      <c r="BA457" s="221">
        <v>-5.14</v>
      </c>
      <c r="BB457" s="221">
        <v>-7.73</v>
      </c>
      <c r="BC457" s="221">
        <v>-8.3800000000000008</v>
      </c>
      <c r="BD457" s="221"/>
      <c r="BE457" s="221"/>
      <c r="BF457" s="221"/>
      <c r="BG457" s="221"/>
      <c r="BH457" s="221"/>
      <c r="BI457" s="221"/>
      <c r="BJ457" s="221"/>
      <c r="BK457" s="221"/>
      <c r="BL457" s="221"/>
      <c r="CQ457" s="221"/>
      <c r="CR457" s="221"/>
      <c r="CS457" s="221"/>
      <c r="CT457" s="221"/>
      <c r="CU457" s="221"/>
      <c r="CV457" s="221"/>
      <c r="CW457" s="221"/>
      <c r="CX457" s="221"/>
      <c r="DK457" s="221"/>
      <c r="DL457" s="221"/>
      <c r="DM457" s="221"/>
      <c r="DN457" s="221"/>
      <c r="DO457" s="227"/>
      <c r="DP457" s="221"/>
      <c r="DQ457" s="221"/>
      <c r="DR457" s="221"/>
      <c r="DS457" s="221"/>
      <c r="DT457" s="221"/>
      <c r="DU457" s="221"/>
      <c r="DV457" s="221"/>
      <c r="DW457" s="221"/>
      <c r="DX457" s="221"/>
      <c r="DY457" s="221"/>
      <c r="DZ457" s="221"/>
      <c r="EA457" s="221"/>
      <c r="EB457" s="221"/>
      <c r="EC457" s="221"/>
      <c r="EG457" s="228"/>
      <c r="EM457" s="221"/>
    </row>
    <row r="458" spans="1:150">
      <c r="A458" s="221" t="str">
        <f t="shared" si="22"/>
        <v>SG9999000152</v>
      </c>
      <c r="B458" t="s">
        <v>6741</v>
      </c>
      <c r="C458">
        <v>0.5</v>
      </c>
      <c r="D458">
        <v>1.47</v>
      </c>
      <c r="E458">
        <v>-0.15</v>
      </c>
      <c r="F458">
        <v>9.09</v>
      </c>
      <c r="G458">
        <v>2.52</v>
      </c>
      <c r="H458">
        <v>4.8899999999999997</v>
      </c>
      <c r="I458">
        <v>2.94</v>
      </c>
      <c r="K458">
        <v>11.09</v>
      </c>
      <c r="L458">
        <v>0</v>
      </c>
      <c r="M458">
        <v>21.4</v>
      </c>
      <c r="N458">
        <v>-13.5</v>
      </c>
      <c r="P458">
        <v>2.27</v>
      </c>
      <c r="Q458" t="s">
        <v>11380</v>
      </c>
      <c r="R458" t="s">
        <v>640</v>
      </c>
      <c r="U458">
        <v>1</v>
      </c>
      <c r="V458">
        <v>4.21</v>
      </c>
      <c r="W458">
        <v>2.71</v>
      </c>
      <c r="X458">
        <v>13.95</v>
      </c>
      <c r="Y458">
        <v>-4.87</v>
      </c>
      <c r="Z458">
        <v>12.93</v>
      </c>
      <c r="AA458" s="188">
        <v>10.77</v>
      </c>
      <c r="AB458">
        <v>7.17</v>
      </c>
      <c r="AC458">
        <v>-16.329999999999998</v>
      </c>
      <c r="AD458">
        <v>0.33</v>
      </c>
      <c r="AE458" t="s">
        <v>11432</v>
      </c>
      <c r="AF458" s="217">
        <v>36490</v>
      </c>
      <c r="AN458" s="221" t="str">
        <f t="shared" si="23"/>
        <v>IE00BD4GTT62</v>
      </c>
      <c r="AO458" t="s">
        <v>12048</v>
      </c>
      <c r="AQ458" s="188">
        <v>1.1000000000000001</v>
      </c>
      <c r="AR458" s="228">
        <v>45783</v>
      </c>
      <c r="AS458" t="s">
        <v>8513</v>
      </c>
      <c r="AX458" s="221" t="str">
        <f t="shared" si="24"/>
        <v>SG9999002083</v>
      </c>
      <c r="AY458" s="221" t="s">
        <v>12046</v>
      </c>
      <c r="AZ458" s="221" t="s">
        <v>643</v>
      </c>
      <c r="BA458" s="221">
        <v>-5.95</v>
      </c>
      <c r="BB458" s="221">
        <v>-6.72</v>
      </c>
      <c r="BC458" s="221">
        <v>-7.84</v>
      </c>
      <c r="BD458" s="221"/>
      <c r="BE458" s="221"/>
      <c r="BF458" s="221"/>
      <c r="BG458" s="221"/>
      <c r="BH458" s="221"/>
      <c r="BI458" s="221"/>
      <c r="BJ458" s="221"/>
      <c r="BK458" s="221"/>
      <c r="BL458" s="221"/>
      <c r="CQ458" s="221"/>
      <c r="CR458" s="221"/>
      <c r="CS458" s="221"/>
      <c r="CT458" s="221"/>
      <c r="CU458" s="221"/>
      <c r="CV458" s="221"/>
      <c r="CW458" s="221"/>
      <c r="CX458" s="221"/>
      <c r="DK458" s="221"/>
      <c r="DL458" s="221"/>
      <c r="DM458" s="221"/>
      <c r="DN458" s="221"/>
      <c r="DO458" s="227"/>
      <c r="DP458" s="221"/>
      <c r="DQ458" s="221"/>
      <c r="DR458" s="221"/>
      <c r="DS458" s="221"/>
      <c r="DT458" s="221"/>
      <c r="DU458" s="221"/>
      <c r="DV458" s="221"/>
      <c r="DW458" s="221"/>
      <c r="DX458" s="221"/>
      <c r="DY458" s="221"/>
      <c r="DZ458" s="221"/>
      <c r="EA458" s="221"/>
      <c r="EB458" s="221"/>
      <c r="EC458" s="221"/>
      <c r="EG458" s="228"/>
      <c r="EM458" s="221"/>
    </row>
    <row r="459" spans="1:150">
      <c r="A459" s="221" t="str">
        <f t="shared" ref="A459:A522" si="25">R459</f>
        <v>SG9999000210</v>
      </c>
      <c r="B459" t="s">
        <v>6742</v>
      </c>
      <c r="C459">
        <v>-3.23</v>
      </c>
      <c r="D459">
        <v>1</v>
      </c>
      <c r="E459">
        <v>-3.78</v>
      </c>
      <c r="F459">
        <v>5.58</v>
      </c>
      <c r="G459">
        <v>1.19</v>
      </c>
      <c r="H459">
        <v>4.1900000000000004</v>
      </c>
      <c r="I459">
        <v>2.78</v>
      </c>
      <c r="K459">
        <v>11.21</v>
      </c>
      <c r="L459">
        <v>0</v>
      </c>
      <c r="M459">
        <v>50.5</v>
      </c>
      <c r="N459">
        <v>-13.25</v>
      </c>
      <c r="P459">
        <v>1.75</v>
      </c>
      <c r="Q459" t="s">
        <v>11357</v>
      </c>
      <c r="R459" t="s">
        <v>641</v>
      </c>
      <c r="U459">
        <v>0</v>
      </c>
      <c r="V459">
        <v>3.94</v>
      </c>
      <c r="W459">
        <v>0.57999999999999996</v>
      </c>
      <c r="X459">
        <v>14.71</v>
      </c>
      <c r="Y459">
        <v>-2.75</v>
      </c>
      <c r="Z459">
        <v>13.74</v>
      </c>
      <c r="AA459" s="188">
        <v>15.42</v>
      </c>
      <c r="AB459">
        <v>5.28</v>
      </c>
      <c r="AC459">
        <v>-16.95</v>
      </c>
      <c r="AD459">
        <v>-0.81</v>
      </c>
      <c r="AE459" t="s">
        <v>11432</v>
      </c>
      <c r="AF459" s="217">
        <v>30965</v>
      </c>
      <c r="AN459" s="221" t="str">
        <f t="shared" si="23"/>
        <v>IE00B66KJ199</v>
      </c>
      <c r="AO459" t="s">
        <v>8683</v>
      </c>
      <c r="AQ459" s="188">
        <v>2.63</v>
      </c>
      <c r="AR459" s="228">
        <v>45783</v>
      </c>
      <c r="AS459" t="s">
        <v>688</v>
      </c>
      <c r="AX459" s="221" t="str">
        <f t="shared" si="24"/>
        <v>SG9999000194</v>
      </c>
      <c r="AY459" s="221" t="s">
        <v>6743</v>
      </c>
      <c r="AZ459" s="221" t="s">
        <v>648</v>
      </c>
      <c r="BA459" s="221">
        <v>-4.76</v>
      </c>
      <c r="BB459" s="221">
        <v>-7.42</v>
      </c>
      <c r="BC459" s="221">
        <v>-11.32</v>
      </c>
      <c r="BD459" s="221"/>
      <c r="BE459" s="221"/>
      <c r="BF459" s="221"/>
      <c r="BG459" s="221"/>
      <c r="BH459" s="221"/>
      <c r="BI459" s="221"/>
      <c r="BJ459" s="221"/>
      <c r="BK459" s="221"/>
      <c r="BL459" s="221"/>
      <c r="CQ459" s="221"/>
      <c r="CR459" s="221"/>
      <c r="CS459" s="221"/>
      <c r="CT459" s="221"/>
      <c r="CU459" s="221"/>
      <c r="CV459" s="221"/>
      <c r="CW459" s="221"/>
      <c r="CX459" s="221"/>
      <c r="DK459" s="221"/>
      <c r="DL459" s="221"/>
      <c r="DM459" s="221"/>
      <c r="DN459" s="221"/>
      <c r="DO459" s="227"/>
      <c r="DP459" s="221"/>
      <c r="DQ459" s="221"/>
      <c r="DR459" s="221"/>
      <c r="DS459" s="221"/>
      <c r="DT459" s="221"/>
      <c r="DU459" s="221"/>
      <c r="DV459" s="221"/>
      <c r="DW459" s="221"/>
      <c r="DX459" s="221"/>
      <c r="DY459" s="221"/>
      <c r="DZ459" s="221"/>
      <c r="EA459" s="221"/>
      <c r="EB459" s="221"/>
      <c r="EC459" s="221"/>
      <c r="EG459" s="228"/>
      <c r="EM459" s="221"/>
    </row>
    <row r="460" spans="1:150">
      <c r="A460" s="221" t="str">
        <f t="shared" si="25"/>
        <v>SG9999002083</v>
      </c>
      <c r="B460" t="s">
        <v>12046</v>
      </c>
      <c r="C460">
        <v>-2.37</v>
      </c>
      <c r="D460">
        <v>1.37</v>
      </c>
      <c r="E460">
        <v>-1.58</v>
      </c>
      <c r="F460">
        <v>4.4400000000000004</v>
      </c>
      <c r="G460">
        <v>0.4</v>
      </c>
      <c r="H460">
        <v>3.17</v>
      </c>
      <c r="I460">
        <v>4.1399999999999997</v>
      </c>
      <c r="K460">
        <v>14.54</v>
      </c>
      <c r="L460">
        <v>-0.01</v>
      </c>
      <c r="M460">
        <v>4683.5</v>
      </c>
      <c r="N460">
        <v>-16.420000000000002</v>
      </c>
      <c r="O460">
        <v>4.05</v>
      </c>
      <c r="P460">
        <v>1.66</v>
      </c>
      <c r="Q460" t="s">
        <v>11380</v>
      </c>
      <c r="R460" t="s">
        <v>643</v>
      </c>
      <c r="U460">
        <v>4</v>
      </c>
      <c r="V460">
        <v>3.96</v>
      </c>
      <c r="W460">
        <v>3.59</v>
      </c>
      <c r="X460">
        <v>26.25</v>
      </c>
      <c r="Y460">
        <v>-3.65</v>
      </c>
      <c r="Z460">
        <v>16.77</v>
      </c>
      <c r="AA460" s="188">
        <v>18.62</v>
      </c>
      <c r="AB460">
        <v>3.01</v>
      </c>
      <c r="AC460">
        <v>-16.22</v>
      </c>
      <c r="AD460">
        <v>-5.45</v>
      </c>
      <c r="AE460" t="s">
        <v>11358</v>
      </c>
      <c r="AF460" s="217">
        <v>38341</v>
      </c>
      <c r="AN460" s="221" t="str">
        <f t="shared" si="23"/>
        <v>IE00B19Z4B17</v>
      </c>
      <c r="AO460" t="s">
        <v>8684</v>
      </c>
      <c r="AQ460" s="188">
        <v>280.16000000000003</v>
      </c>
      <c r="AR460" s="228">
        <v>45783</v>
      </c>
      <c r="AS460" t="s">
        <v>690</v>
      </c>
      <c r="AX460" s="221" t="str">
        <f t="shared" si="24"/>
        <v>SG9999000186</v>
      </c>
      <c r="AY460" s="221" t="s">
        <v>9836</v>
      </c>
      <c r="AZ460" s="221" t="s">
        <v>2102</v>
      </c>
      <c r="BA460" s="221">
        <v>-6.16</v>
      </c>
      <c r="BB460" s="221">
        <v>-9.94</v>
      </c>
      <c r="BC460" s="221">
        <v>-9.1999999999999993</v>
      </c>
      <c r="BD460" s="221"/>
      <c r="BE460" s="221"/>
      <c r="BF460" s="221"/>
      <c r="BG460" s="221"/>
      <c r="BH460" s="221"/>
      <c r="BI460" s="221"/>
      <c r="BJ460" s="221"/>
      <c r="BK460" s="221"/>
      <c r="BL460" s="221"/>
      <c r="CQ460" s="221"/>
      <c r="CR460" s="221"/>
      <c r="CS460" s="221"/>
      <c r="CT460" s="221"/>
      <c r="CU460" s="221"/>
      <c r="CV460" s="221"/>
      <c r="CW460" s="221"/>
      <c r="CX460" s="221"/>
      <c r="DK460" s="221"/>
      <c r="DL460" s="221"/>
      <c r="DM460" s="221"/>
      <c r="DN460" s="221"/>
      <c r="DO460" s="227"/>
      <c r="DP460" s="221"/>
      <c r="DQ460" s="221"/>
      <c r="DR460" s="221"/>
      <c r="DS460" s="221"/>
      <c r="DT460" s="221"/>
      <c r="DU460" s="221"/>
      <c r="DV460" s="221"/>
      <c r="DW460" s="221"/>
      <c r="DX460" s="221"/>
      <c r="DY460" s="221"/>
      <c r="DZ460" s="221"/>
      <c r="EA460" s="221"/>
      <c r="EB460" s="221"/>
      <c r="EC460" s="221"/>
      <c r="EG460" s="228"/>
      <c r="EM460" s="221"/>
    </row>
    <row r="461" spans="1:150">
      <c r="A461" s="221" t="str">
        <f t="shared" si="25"/>
        <v>SG9999000194</v>
      </c>
      <c r="B461" t="s">
        <v>6743</v>
      </c>
      <c r="C461">
        <v>-3.99</v>
      </c>
      <c r="D461">
        <v>-2.2799999999999998</v>
      </c>
      <c r="E461">
        <v>-3.58</v>
      </c>
      <c r="F461">
        <v>-0.62</v>
      </c>
      <c r="G461">
        <v>-1.87</v>
      </c>
      <c r="H461">
        <v>0.72</v>
      </c>
      <c r="I461">
        <v>3.55</v>
      </c>
      <c r="K461">
        <v>23.24</v>
      </c>
      <c r="L461">
        <v>-0.02</v>
      </c>
      <c r="M461">
        <v>657.3</v>
      </c>
      <c r="N461">
        <v>-26.19</v>
      </c>
      <c r="P461">
        <v>1.69</v>
      </c>
      <c r="Q461" t="s">
        <v>11380</v>
      </c>
      <c r="R461" t="s">
        <v>648</v>
      </c>
      <c r="U461">
        <v>2</v>
      </c>
      <c r="V461">
        <v>3.45</v>
      </c>
      <c r="W461">
        <v>3.64</v>
      </c>
      <c r="X461">
        <v>38.340000000000003</v>
      </c>
      <c r="Y461">
        <v>-12.43</v>
      </c>
      <c r="Z461">
        <v>26.09</v>
      </c>
      <c r="AA461" s="188">
        <v>27.02</v>
      </c>
      <c r="AB461">
        <v>3.58</v>
      </c>
      <c r="AC461">
        <v>-23.28</v>
      </c>
      <c r="AD461">
        <v>-10.87</v>
      </c>
      <c r="AE461" t="s">
        <v>11443</v>
      </c>
      <c r="AF461" s="217">
        <v>34274</v>
      </c>
      <c r="AN461" s="221" t="str">
        <f t="shared" si="23"/>
        <v>LU0979878070</v>
      </c>
      <c r="AO461" t="s">
        <v>8967</v>
      </c>
      <c r="AQ461" s="188">
        <v>7.66</v>
      </c>
      <c r="AR461" s="228">
        <v>45783</v>
      </c>
      <c r="AS461" t="s">
        <v>7345</v>
      </c>
      <c r="AX461" s="221" t="str">
        <f t="shared" si="24"/>
        <v>IE00BMG7P819</v>
      </c>
      <c r="AY461" s="221" t="s">
        <v>12047</v>
      </c>
      <c r="AZ461" s="221" t="s">
        <v>9314</v>
      </c>
      <c r="BA461" s="221"/>
      <c r="BB461" s="221"/>
      <c r="BC461" s="221"/>
      <c r="BD461" s="221"/>
      <c r="BE461" s="221"/>
      <c r="BF461" s="221"/>
      <c r="BG461" s="221"/>
      <c r="BH461" s="221"/>
      <c r="BI461" s="221"/>
      <c r="BJ461" s="221"/>
      <c r="BK461" s="221"/>
      <c r="BL461" s="221"/>
      <c r="CQ461" s="221"/>
      <c r="CR461" s="221"/>
      <c r="CS461" s="221"/>
      <c r="CT461" s="221"/>
      <c r="CU461" s="221"/>
      <c r="CV461" s="221"/>
      <c r="CW461" s="221"/>
      <c r="CX461" s="221"/>
      <c r="DK461" s="221"/>
      <c r="DL461" s="221"/>
      <c r="DM461" s="221"/>
      <c r="DN461" s="221"/>
      <c r="DO461" s="227"/>
      <c r="DP461" s="221"/>
      <c r="DQ461" s="221"/>
      <c r="DR461" s="221"/>
      <c r="DS461" s="221"/>
      <c r="DT461" s="221"/>
      <c r="DU461" s="221"/>
      <c r="DV461" s="221"/>
      <c r="DW461" s="221"/>
      <c r="DX461" s="221"/>
      <c r="DY461" s="221"/>
      <c r="DZ461" s="221"/>
      <c r="EA461" s="221"/>
      <c r="EB461" s="221"/>
      <c r="EC461" s="221"/>
      <c r="EG461" s="228"/>
      <c r="EM461" s="221"/>
    </row>
    <row r="462" spans="1:150">
      <c r="A462" s="221" t="str">
        <f t="shared" si="25"/>
        <v>SG9999000186</v>
      </c>
      <c r="B462" t="s">
        <v>9836</v>
      </c>
      <c r="C462">
        <v>-7.63</v>
      </c>
      <c r="D462">
        <v>0.41</v>
      </c>
      <c r="E462">
        <v>-9.3000000000000007</v>
      </c>
      <c r="F462">
        <v>0.98</v>
      </c>
      <c r="G462">
        <v>10.98</v>
      </c>
      <c r="H462">
        <v>16.41</v>
      </c>
      <c r="I462">
        <v>8.69</v>
      </c>
      <c r="J462">
        <v>0.96</v>
      </c>
      <c r="K462">
        <v>13.8</v>
      </c>
      <c r="L462">
        <v>0.54</v>
      </c>
      <c r="M462">
        <v>280.39999999999998</v>
      </c>
      <c r="N462">
        <v>-16.18</v>
      </c>
      <c r="P462">
        <v>2.04</v>
      </c>
      <c r="Q462" t="s">
        <v>11380</v>
      </c>
      <c r="R462" t="s">
        <v>2102</v>
      </c>
      <c r="S462">
        <v>92.33</v>
      </c>
      <c r="T462">
        <v>112.21</v>
      </c>
      <c r="U462">
        <v>2</v>
      </c>
      <c r="V462">
        <v>12.24</v>
      </c>
      <c r="W462">
        <v>3.14</v>
      </c>
      <c r="X462">
        <v>28.97</v>
      </c>
      <c r="Y462">
        <v>-6.15</v>
      </c>
      <c r="Z462">
        <v>1.96</v>
      </c>
      <c r="AA462" s="188">
        <v>6.54</v>
      </c>
      <c r="AB462">
        <v>23.43</v>
      </c>
      <c r="AC462">
        <v>-7.82</v>
      </c>
      <c r="AD462">
        <v>24.86</v>
      </c>
      <c r="AE462" t="s">
        <v>11354</v>
      </c>
      <c r="AF462" s="217">
        <v>34568</v>
      </c>
      <c r="AG462">
        <v>110.55</v>
      </c>
      <c r="AH462">
        <v>93.89</v>
      </c>
      <c r="AI462">
        <v>104.48</v>
      </c>
      <c r="AJ462">
        <v>87.25</v>
      </c>
      <c r="AN462" s="221" t="str">
        <f t="shared" si="23"/>
        <v>LU1242518931</v>
      </c>
      <c r="AO462" t="s">
        <v>7375</v>
      </c>
      <c r="AQ462" s="188">
        <v>17.079999999999998</v>
      </c>
      <c r="AR462" s="228">
        <v>45783</v>
      </c>
      <c r="AS462" t="s">
        <v>7342</v>
      </c>
      <c r="AX462" s="221" t="str">
        <f t="shared" si="24"/>
        <v>IE00BD4GTT62</v>
      </c>
      <c r="AY462" s="221" t="s">
        <v>12048</v>
      </c>
      <c r="AZ462" s="221" t="s">
        <v>8513</v>
      </c>
      <c r="BA462" s="221"/>
      <c r="BB462" s="221"/>
      <c r="BC462" s="221"/>
      <c r="BD462" s="221"/>
      <c r="BE462" s="221"/>
      <c r="BF462" s="221"/>
      <c r="BG462" s="221"/>
      <c r="BH462" s="221"/>
      <c r="BI462" s="221"/>
      <c r="BJ462" s="221"/>
      <c r="BK462" s="221"/>
      <c r="BL462" s="221"/>
      <c r="CQ462" s="221"/>
      <c r="CR462" s="221"/>
      <c r="CS462" s="221"/>
      <c r="CT462" s="221"/>
      <c r="CU462" s="221"/>
      <c r="CV462" s="221"/>
      <c r="CW462" s="221"/>
      <c r="CX462" s="221"/>
      <c r="DK462" s="221"/>
      <c r="DL462" s="221"/>
      <c r="DM462" s="221"/>
      <c r="DN462" s="221"/>
      <c r="DO462" s="227"/>
      <c r="DP462" s="221"/>
      <c r="DQ462" s="221"/>
      <c r="DR462" s="221"/>
      <c r="DS462" s="221"/>
      <c r="DT462" s="221"/>
      <c r="DU462" s="221"/>
      <c r="DV462" s="221"/>
      <c r="DW462" s="221"/>
      <c r="DX462" s="221"/>
      <c r="DY462" s="221"/>
      <c r="DZ462" s="221"/>
      <c r="EA462" s="221"/>
      <c r="EB462" s="221"/>
      <c r="EC462" s="221"/>
      <c r="EG462" s="228"/>
      <c r="EM462" s="221"/>
    </row>
    <row r="463" spans="1:150">
      <c r="A463" s="221" t="str">
        <f t="shared" si="25"/>
        <v>IE00BMG7P819</v>
      </c>
      <c r="B463" t="s">
        <v>12047</v>
      </c>
      <c r="C463">
        <v>13.36</v>
      </c>
      <c r="D463">
        <v>7.75</v>
      </c>
      <c r="E463">
        <v>7.67</v>
      </c>
      <c r="F463">
        <v>13.31</v>
      </c>
      <c r="G463">
        <v>0.12</v>
      </c>
      <c r="J463">
        <v>1.1299999999999999</v>
      </c>
      <c r="K463">
        <v>17.47</v>
      </c>
      <c r="L463">
        <v>0</v>
      </c>
      <c r="M463">
        <v>386.5</v>
      </c>
      <c r="N463">
        <v>-22.29</v>
      </c>
      <c r="O463">
        <v>5.9</v>
      </c>
      <c r="P463">
        <v>1.93</v>
      </c>
      <c r="R463" t="s">
        <v>9314</v>
      </c>
      <c r="S463">
        <v>112.33</v>
      </c>
      <c r="T463">
        <v>131.32</v>
      </c>
      <c r="U463">
        <v>12</v>
      </c>
      <c r="AC463">
        <v>-8.07</v>
      </c>
      <c r="AD463">
        <v>0.15</v>
      </c>
      <c r="AE463" t="s">
        <v>11444</v>
      </c>
      <c r="AF463" s="217">
        <v>44363</v>
      </c>
      <c r="AG463">
        <v>130.76</v>
      </c>
      <c r="AI463">
        <v>22.1</v>
      </c>
      <c r="AN463" s="221" t="str">
        <f t="shared" si="23"/>
        <v>SG9999010201</v>
      </c>
      <c r="AO463" t="s">
        <v>12049</v>
      </c>
      <c r="AQ463" s="188">
        <v>0.89</v>
      </c>
      <c r="AR463" s="228">
        <v>45782</v>
      </c>
      <c r="AS463" t="s">
        <v>4801</v>
      </c>
      <c r="AX463" s="221" t="str">
        <f t="shared" si="24"/>
        <v>IE00B66KJ199</v>
      </c>
      <c r="AY463" s="221" t="s">
        <v>8683</v>
      </c>
      <c r="AZ463" s="221" t="s">
        <v>688</v>
      </c>
      <c r="BA463" s="221">
        <v>-0.18</v>
      </c>
      <c r="BB463" s="221">
        <v>-10.82</v>
      </c>
      <c r="BC463" s="221"/>
      <c r="BD463" s="221"/>
      <c r="BE463" s="221"/>
      <c r="BF463" s="221"/>
      <c r="BG463" s="221"/>
      <c r="BH463" s="221"/>
      <c r="BI463" s="221"/>
      <c r="BJ463" s="221"/>
      <c r="BK463" s="221"/>
      <c r="BL463" s="221"/>
      <c r="CQ463" s="221"/>
      <c r="CR463" s="221"/>
      <c r="CS463" s="221"/>
      <c r="CT463" s="221"/>
      <c r="CU463" s="221"/>
      <c r="CV463" s="221"/>
      <c r="CW463" s="221"/>
      <c r="CX463" s="221"/>
      <c r="DK463" s="221"/>
      <c r="DL463" s="221"/>
      <c r="DM463" s="221"/>
      <c r="DN463" s="221"/>
      <c r="DO463" s="227"/>
      <c r="DP463" s="221"/>
      <c r="DQ463" s="221"/>
      <c r="DR463" s="221"/>
      <c r="DS463" s="221"/>
      <c r="DT463" s="221"/>
      <c r="DU463" s="221"/>
      <c r="DV463" s="221"/>
      <c r="DW463" s="221"/>
      <c r="DX463" s="221"/>
      <c r="DY463" s="221"/>
      <c r="DZ463" s="221"/>
      <c r="EA463" s="221"/>
      <c r="EB463" s="221"/>
      <c r="EC463" s="221"/>
      <c r="EG463" s="228"/>
      <c r="EM463" s="221"/>
    </row>
    <row r="464" spans="1:150">
      <c r="A464" s="221" t="str">
        <f t="shared" si="25"/>
        <v>IE00BD4GTT62</v>
      </c>
      <c r="B464" t="s">
        <v>12048</v>
      </c>
      <c r="C464">
        <v>2.58</v>
      </c>
      <c r="D464">
        <v>5.3</v>
      </c>
      <c r="E464">
        <v>3.02</v>
      </c>
      <c r="F464">
        <v>11.44</v>
      </c>
      <c r="G464">
        <v>3.44</v>
      </c>
      <c r="H464">
        <v>9.9499999999999993</v>
      </c>
      <c r="J464">
        <v>0.84</v>
      </c>
      <c r="K464">
        <v>11.93</v>
      </c>
      <c r="L464">
        <v>0.08</v>
      </c>
      <c r="M464">
        <v>1092.3</v>
      </c>
      <c r="N464">
        <v>-12.75</v>
      </c>
      <c r="O464">
        <v>3.92</v>
      </c>
      <c r="P464">
        <v>1.97</v>
      </c>
      <c r="R464" t="s">
        <v>8513</v>
      </c>
      <c r="S464">
        <v>77.569999999999993</v>
      </c>
      <c r="T464">
        <v>93.26</v>
      </c>
      <c r="U464">
        <v>12</v>
      </c>
      <c r="Y464">
        <v>-3.16</v>
      </c>
      <c r="Z464">
        <v>29.77</v>
      </c>
      <c r="AA464" s="188">
        <v>-4.3600000000000003</v>
      </c>
      <c r="AB464">
        <v>19.239999999999998</v>
      </c>
      <c r="AC464">
        <v>2.58</v>
      </c>
      <c r="AD464">
        <v>2.68</v>
      </c>
      <c r="AE464" t="s">
        <v>11444</v>
      </c>
      <c r="AF464" s="217">
        <v>42891</v>
      </c>
      <c r="AG464">
        <v>127.44</v>
      </c>
      <c r="AH464">
        <v>74.28</v>
      </c>
      <c r="AI464">
        <v>50.23</v>
      </c>
      <c r="AJ464">
        <v>70.349999999999994</v>
      </c>
      <c r="AN464" s="221" t="str">
        <f t="shared" si="23"/>
        <v>SG9999010219</v>
      </c>
      <c r="AO464" t="s">
        <v>12348</v>
      </c>
      <c r="AQ464" s="188">
        <v>0.89</v>
      </c>
      <c r="AR464" s="228">
        <v>45782</v>
      </c>
      <c r="AS464" t="s">
        <v>4802</v>
      </c>
      <c r="AX464" s="221" t="str">
        <f t="shared" si="24"/>
        <v>IE00B19Z4B17</v>
      </c>
      <c r="AY464" s="221" t="s">
        <v>10990</v>
      </c>
      <c r="AZ464" s="221" t="s">
        <v>690</v>
      </c>
      <c r="BA464" s="221">
        <v>-0.18</v>
      </c>
      <c r="BB464" s="221">
        <v>-11.09</v>
      </c>
      <c r="BC464" s="221">
        <v>-5.41</v>
      </c>
      <c r="BD464" s="221"/>
      <c r="BE464" s="221"/>
      <c r="BF464" s="221"/>
      <c r="BG464" s="221"/>
      <c r="BH464" s="221"/>
      <c r="BI464" s="221"/>
      <c r="BJ464" s="221"/>
      <c r="BK464" s="221"/>
      <c r="BL464" s="221"/>
      <c r="CQ464" s="221"/>
      <c r="CR464" s="221"/>
      <c r="CS464" s="221"/>
      <c r="CT464" s="221"/>
      <c r="CU464" s="221"/>
      <c r="CV464" s="221"/>
      <c r="CW464" s="221"/>
      <c r="CX464" s="221"/>
      <c r="DK464" s="221"/>
      <c r="DL464" s="221"/>
      <c r="DM464" s="221"/>
      <c r="DN464" s="221"/>
      <c r="DO464" s="227"/>
      <c r="DP464" s="221"/>
      <c r="DQ464" s="221"/>
      <c r="DR464" s="221"/>
      <c r="DS464" s="221"/>
      <c r="DT464" s="221"/>
      <c r="DU464" s="221"/>
      <c r="DV464" s="221"/>
      <c r="DW464" s="221"/>
      <c r="DX464" s="221"/>
      <c r="DY464" s="221"/>
      <c r="DZ464" s="221"/>
      <c r="EA464" s="221"/>
      <c r="EB464" s="221"/>
      <c r="EC464" s="221"/>
      <c r="EG464" s="228"/>
      <c r="EM464" s="221"/>
    </row>
    <row r="465" spans="1:150">
      <c r="A465" s="221" t="str">
        <f t="shared" si="25"/>
        <v>IE00B66KJ199</v>
      </c>
      <c r="B465" t="s">
        <v>8683</v>
      </c>
      <c r="C465">
        <v>-19.63</v>
      </c>
      <c r="D465">
        <v>6.39</v>
      </c>
      <c r="E465">
        <v>-18.36</v>
      </c>
      <c r="F465">
        <v>-12.87</v>
      </c>
      <c r="G465">
        <v>-0.66</v>
      </c>
      <c r="H465">
        <v>13.95</v>
      </c>
      <c r="I465">
        <v>6.65</v>
      </c>
      <c r="J465">
        <v>1.22</v>
      </c>
      <c r="K465">
        <v>24.02</v>
      </c>
      <c r="L465">
        <v>-0.01</v>
      </c>
      <c r="M465">
        <v>1043.2</v>
      </c>
      <c r="N465">
        <v>-23.49</v>
      </c>
      <c r="P465">
        <v>1.97</v>
      </c>
      <c r="Q465" t="s">
        <v>11348</v>
      </c>
      <c r="R465" t="s">
        <v>688</v>
      </c>
      <c r="S465">
        <v>115.4</v>
      </c>
      <c r="T465">
        <v>129.36000000000001</v>
      </c>
      <c r="U465">
        <v>1</v>
      </c>
      <c r="V465">
        <v>-7.75</v>
      </c>
      <c r="W465">
        <v>31.49</v>
      </c>
      <c r="X465">
        <v>11.65</v>
      </c>
      <c r="Y465">
        <v>-19.920000000000002</v>
      </c>
      <c r="Z465">
        <v>25.46</v>
      </c>
      <c r="AA465" s="188">
        <v>22.4</v>
      </c>
      <c r="AB465">
        <v>30.84</v>
      </c>
      <c r="AC465">
        <v>-18.239999999999998</v>
      </c>
      <c r="AD465">
        <v>16.34</v>
      </c>
      <c r="AE465" t="s">
        <v>11445</v>
      </c>
      <c r="AF465" s="217">
        <v>40590</v>
      </c>
      <c r="AG465">
        <v>126.96</v>
      </c>
      <c r="AH465">
        <v>149.19</v>
      </c>
      <c r="AI465">
        <v>126.83</v>
      </c>
      <c r="AJ465">
        <v>104.56</v>
      </c>
      <c r="AN465" s="221" t="str">
        <f t="shared" si="23"/>
        <v>LU2264538146</v>
      </c>
      <c r="AO465" t="s">
        <v>8961</v>
      </c>
      <c r="AQ465" s="188">
        <v>12.73</v>
      </c>
      <c r="AR465" s="228">
        <v>45782</v>
      </c>
      <c r="AS465" t="s">
        <v>7768</v>
      </c>
      <c r="AX465" s="221" t="str">
        <f t="shared" si="24"/>
        <v>LU0979878070</v>
      </c>
      <c r="AY465" s="221" t="s">
        <v>10991</v>
      </c>
      <c r="AZ465" s="221" t="s">
        <v>7345</v>
      </c>
      <c r="BA465" s="221"/>
      <c r="BB465" s="221"/>
      <c r="BC465" s="221"/>
      <c r="BD465" s="221"/>
      <c r="BE465" s="221"/>
      <c r="BF465" s="221"/>
      <c r="BG465" s="221"/>
      <c r="BH465" s="221"/>
      <c r="BI465" s="221"/>
      <c r="BJ465" s="221"/>
      <c r="BK465" s="221"/>
      <c r="BL465" s="221"/>
      <c r="CQ465" s="221"/>
      <c r="CR465" s="221"/>
      <c r="CS465" s="221"/>
      <c r="CT465" s="221"/>
      <c r="CU465" s="221"/>
      <c r="CV465" s="221"/>
      <c r="CW465" s="221"/>
      <c r="CX465" s="221"/>
      <c r="DK465" s="221"/>
      <c r="DL465" s="221"/>
      <c r="DM465" s="221"/>
      <c r="DN465" s="221"/>
      <c r="DO465" s="227"/>
      <c r="DP465" s="221"/>
      <c r="DQ465" s="221"/>
      <c r="DR465" s="221"/>
      <c r="DS465" s="221"/>
      <c r="DT465" s="221"/>
      <c r="DU465" s="221"/>
      <c r="DV465" s="221"/>
      <c r="DW465" s="221"/>
      <c r="DX465" s="221"/>
      <c r="DY465" s="221"/>
      <c r="DZ465" s="221"/>
      <c r="EA465" s="221"/>
      <c r="EB465" s="221"/>
      <c r="EC465" s="221"/>
      <c r="EG465" s="228"/>
      <c r="EM465" s="221"/>
    </row>
    <row r="466" spans="1:150">
      <c r="A466" s="221" t="str">
        <f t="shared" si="25"/>
        <v>IE00B19Z4B17</v>
      </c>
      <c r="B466" t="s">
        <v>10990</v>
      </c>
      <c r="C466">
        <v>-19.399999999999999</v>
      </c>
      <c r="D466">
        <v>6.56</v>
      </c>
      <c r="E466">
        <v>-18.41</v>
      </c>
      <c r="F466">
        <v>-12.86</v>
      </c>
      <c r="G466">
        <v>-0.59</v>
      </c>
      <c r="H466">
        <v>14.06</v>
      </c>
      <c r="I466">
        <v>6.71</v>
      </c>
      <c r="J466">
        <v>1.22</v>
      </c>
      <c r="K466">
        <v>24.06</v>
      </c>
      <c r="L466">
        <v>-0.01</v>
      </c>
      <c r="M466">
        <v>1043.2</v>
      </c>
      <c r="N466">
        <v>-23.58</v>
      </c>
      <c r="P466">
        <v>1.96</v>
      </c>
      <c r="Q466" t="s">
        <v>11348</v>
      </c>
      <c r="R466" t="s">
        <v>690</v>
      </c>
      <c r="S466">
        <v>115.26</v>
      </c>
      <c r="T466">
        <v>130.22</v>
      </c>
      <c r="U466">
        <v>1</v>
      </c>
      <c r="V466">
        <v>-7.69</v>
      </c>
      <c r="W466">
        <v>31.2</v>
      </c>
      <c r="X466">
        <v>11.76</v>
      </c>
      <c r="Y466">
        <v>-19.78</v>
      </c>
      <c r="Z466">
        <v>25.45</v>
      </c>
      <c r="AA466" s="188">
        <v>22.59</v>
      </c>
      <c r="AB466">
        <v>31.12</v>
      </c>
      <c r="AC466">
        <v>-18.170000000000002</v>
      </c>
      <c r="AD466">
        <v>16.29</v>
      </c>
      <c r="AE466" t="s">
        <v>11445</v>
      </c>
      <c r="AF466" s="217">
        <v>39211</v>
      </c>
      <c r="AG466">
        <v>129.41999999999999</v>
      </c>
      <c r="AH466">
        <v>149.28</v>
      </c>
      <c r="AI466">
        <v>127.69</v>
      </c>
      <c r="AJ466">
        <v>104.3</v>
      </c>
      <c r="AN466" s="221" t="str">
        <f t="shared" si="23"/>
        <v>LU1064131342</v>
      </c>
      <c r="AO466" t="s">
        <v>7792</v>
      </c>
      <c r="AQ466" s="188">
        <v>13.56</v>
      </c>
      <c r="AR466" s="228">
        <v>45782</v>
      </c>
      <c r="AS466" t="s">
        <v>7769</v>
      </c>
      <c r="AX466" s="221" t="str">
        <f t="shared" si="24"/>
        <v>LU1242518931</v>
      </c>
      <c r="AY466" s="221" t="s">
        <v>7375</v>
      </c>
      <c r="AZ466" s="221" t="s">
        <v>7342</v>
      </c>
      <c r="BA466" s="221"/>
      <c r="BB466" s="221"/>
      <c r="BC466" s="221"/>
      <c r="BD466" s="221"/>
      <c r="BE466" s="221"/>
      <c r="BF466" s="221"/>
      <c r="BG466" s="221"/>
      <c r="BH466" s="221"/>
      <c r="BI466" s="221"/>
      <c r="BJ466" s="221"/>
      <c r="BK466" s="221"/>
      <c r="BL466" s="221"/>
      <c r="CQ466" s="221"/>
      <c r="CR466" s="221"/>
      <c r="CS466" s="221"/>
      <c r="CT466" s="221"/>
      <c r="CU466" s="221"/>
      <c r="CV466" s="221"/>
      <c r="CW466" s="221"/>
      <c r="CX466" s="221"/>
      <c r="DK466" s="221"/>
      <c r="DL466" s="221"/>
      <c r="DM466" s="221"/>
      <c r="DN466" s="221"/>
      <c r="DO466" s="227"/>
      <c r="DP466" s="221"/>
      <c r="DQ466" s="221"/>
      <c r="DR466" s="221"/>
      <c r="DS466" s="221"/>
      <c r="DT466" s="221"/>
      <c r="DU466" s="221"/>
      <c r="DV466" s="221"/>
      <c r="DW466" s="221"/>
      <c r="DX466" s="221"/>
      <c r="DY466" s="221"/>
      <c r="DZ466" s="221"/>
      <c r="EA466" s="221"/>
      <c r="EB466" s="221"/>
      <c r="EC466" s="221"/>
      <c r="EG466" s="228"/>
      <c r="EM466" s="221"/>
    </row>
    <row r="467" spans="1:150">
      <c r="A467" s="221" t="str">
        <f t="shared" si="25"/>
        <v>LU0979878070</v>
      </c>
      <c r="B467" t="s">
        <v>10991</v>
      </c>
      <c r="C467">
        <v>-7.91</v>
      </c>
      <c r="D467">
        <v>-4.91</v>
      </c>
      <c r="E467">
        <v>-7.12</v>
      </c>
      <c r="F467">
        <v>-1.24</v>
      </c>
      <c r="G467">
        <v>-5.61</v>
      </c>
      <c r="J467">
        <v>0.78</v>
      </c>
      <c r="K467">
        <v>13.82</v>
      </c>
      <c r="L467">
        <v>-0.01</v>
      </c>
      <c r="M467">
        <v>282.5</v>
      </c>
      <c r="N467">
        <v>-27.8</v>
      </c>
      <c r="P467">
        <v>1.64</v>
      </c>
      <c r="Q467" t="s">
        <v>11380</v>
      </c>
      <c r="R467" t="s">
        <v>7345</v>
      </c>
      <c r="S467">
        <v>120.42</v>
      </c>
      <c r="T467">
        <v>93.06</v>
      </c>
      <c r="U467">
        <v>0</v>
      </c>
      <c r="AC467">
        <v>-31.38</v>
      </c>
      <c r="AD467">
        <v>-1.38</v>
      </c>
      <c r="AG467">
        <v>188.35</v>
      </c>
      <c r="AI467">
        <v>223.53</v>
      </c>
      <c r="AN467" s="221" t="str">
        <f t="shared" si="23"/>
        <v>SG9999005961</v>
      </c>
      <c r="AO467" t="s">
        <v>6567</v>
      </c>
      <c r="AQ467" s="188">
        <v>1.21</v>
      </c>
      <c r="AR467" s="228">
        <v>45783</v>
      </c>
      <c r="AS467" t="s">
        <v>555</v>
      </c>
      <c r="AX467" s="221" t="str">
        <f t="shared" si="24"/>
        <v>SG9999010201</v>
      </c>
      <c r="AY467" s="221" t="s">
        <v>12049</v>
      </c>
      <c r="AZ467" s="221" t="s">
        <v>4801</v>
      </c>
      <c r="BA467" s="221">
        <v>-3.87</v>
      </c>
      <c r="BB467" s="221"/>
      <c r="BC467" s="221"/>
      <c r="BD467" s="221"/>
      <c r="BE467" s="221"/>
      <c r="BF467" s="221"/>
      <c r="BG467" s="221"/>
      <c r="BH467" s="221"/>
      <c r="BI467" s="221"/>
      <c r="BJ467" s="221"/>
      <c r="BK467" s="221"/>
      <c r="BL467" s="221"/>
      <c r="CQ467" s="221"/>
      <c r="CR467" s="221"/>
      <c r="CS467" s="221"/>
      <c r="CT467" s="221"/>
      <c r="CU467" s="221"/>
      <c r="CV467" s="221"/>
      <c r="CW467" s="221"/>
      <c r="CX467" s="221"/>
      <c r="DK467" s="221"/>
      <c r="DL467" s="221"/>
      <c r="DM467" s="221"/>
      <c r="DN467" s="221"/>
      <c r="DO467" s="227"/>
      <c r="DP467" s="221"/>
      <c r="DQ467" s="221"/>
      <c r="DR467" s="221"/>
      <c r="DS467" s="221"/>
      <c r="DT467" s="221"/>
      <c r="DU467" s="221"/>
      <c r="DV467" s="221"/>
      <c r="DW467" s="221"/>
      <c r="DX467" s="221"/>
      <c r="DY467" s="221"/>
      <c r="DZ467" s="221"/>
      <c r="EA467" s="221"/>
      <c r="EB467" s="221"/>
      <c r="EC467" s="221"/>
      <c r="EG467" s="228"/>
      <c r="EM467" s="221"/>
    </row>
    <row r="468" spans="1:150">
      <c r="A468" s="221" t="str">
        <f t="shared" si="25"/>
        <v>LU1242518931</v>
      </c>
      <c r="B468" t="s">
        <v>7375</v>
      </c>
      <c r="C468">
        <v>-7.64</v>
      </c>
      <c r="D468">
        <v>-4.42</v>
      </c>
      <c r="E468">
        <v>-6.86</v>
      </c>
      <c r="F468">
        <v>-1.0900000000000001</v>
      </c>
      <c r="G468">
        <v>-5.58</v>
      </c>
      <c r="H468">
        <v>5.79</v>
      </c>
      <c r="J468">
        <v>0.77</v>
      </c>
      <c r="K468">
        <v>13.92</v>
      </c>
      <c r="L468">
        <v>-0.01</v>
      </c>
      <c r="M468">
        <v>282.5</v>
      </c>
      <c r="N468">
        <v>-27.93</v>
      </c>
      <c r="P468">
        <v>1.66</v>
      </c>
      <c r="Q468" t="s">
        <v>11380</v>
      </c>
      <c r="R468" t="s">
        <v>7342</v>
      </c>
      <c r="S468">
        <v>121.25</v>
      </c>
      <c r="T468">
        <v>92.74</v>
      </c>
      <c r="U468">
        <v>0</v>
      </c>
      <c r="W468">
        <v>4.32</v>
      </c>
      <c r="X468">
        <v>14.02</v>
      </c>
      <c r="Y468">
        <v>-14.38</v>
      </c>
      <c r="Z468">
        <v>19.82</v>
      </c>
      <c r="AA468" s="188">
        <v>63.71</v>
      </c>
      <c r="AB468">
        <v>7.52</v>
      </c>
      <c r="AC468">
        <v>-31.45</v>
      </c>
      <c r="AD468">
        <v>-1.28</v>
      </c>
      <c r="AF468" s="217">
        <v>42180</v>
      </c>
      <c r="AG468">
        <v>203.16</v>
      </c>
      <c r="AH468">
        <v>154.38</v>
      </c>
      <c r="AI468">
        <v>244.11</v>
      </c>
      <c r="AJ468">
        <v>117.53</v>
      </c>
      <c r="AN468" s="221" t="str">
        <f t="shared" si="23"/>
        <v>SG9999010128</v>
      </c>
      <c r="AO468" t="s">
        <v>8183</v>
      </c>
      <c r="AQ468" s="188">
        <v>2.0499999999999998</v>
      </c>
      <c r="AR468" s="228">
        <v>45782</v>
      </c>
      <c r="AS468" t="s">
        <v>661</v>
      </c>
      <c r="AX468" s="221" t="str">
        <f t="shared" si="24"/>
        <v>SG9999010219</v>
      </c>
      <c r="AY468" s="221" t="s">
        <v>12050</v>
      </c>
      <c r="AZ468" s="221" t="s">
        <v>4802</v>
      </c>
      <c r="BA468" s="221">
        <v>-3.63</v>
      </c>
      <c r="BB468" s="221"/>
      <c r="BC468" s="221"/>
      <c r="BD468" s="221"/>
      <c r="BE468" s="221"/>
      <c r="BF468" s="221"/>
      <c r="BG468" s="221"/>
      <c r="BH468" s="221"/>
      <c r="BI468" s="221"/>
      <c r="BJ468" s="221"/>
      <c r="BK468" s="221"/>
      <c r="BL468" s="221"/>
      <c r="CQ468" s="221"/>
      <c r="CR468" s="221"/>
      <c r="CS468" s="221"/>
      <c r="CT468" s="221"/>
      <c r="CU468" s="221"/>
      <c r="CV468" s="221"/>
      <c r="CW468" s="221"/>
      <c r="CX468" s="221"/>
      <c r="DK468" s="221"/>
      <c r="DL468" s="221"/>
      <c r="DM468" s="221"/>
      <c r="DN468" s="221"/>
      <c r="DO468" s="227"/>
      <c r="DP468" s="221"/>
      <c r="DQ468" s="221"/>
      <c r="DR468" s="221"/>
      <c r="DS468" s="221"/>
      <c r="DT468" s="221"/>
      <c r="DU468" s="221"/>
      <c r="DV468" s="221"/>
      <c r="DW468" s="221"/>
      <c r="DX468" s="221"/>
      <c r="DY468" s="221"/>
      <c r="DZ468" s="221"/>
      <c r="EA468" s="221"/>
      <c r="EB468" s="221"/>
      <c r="EC468" s="221"/>
      <c r="EG468" s="228"/>
      <c r="EM468" s="221"/>
    </row>
    <row r="469" spans="1:150">
      <c r="A469" s="221" t="str">
        <f t="shared" si="25"/>
        <v>SG9999010201</v>
      </c>
      <c r="B469" t="s">
        <v>12049</v>
      </c>
      <c r="C469">
        <v>-1.42</v>
      </c>
      <c r="D469">
        <v>-2.2000000000000002</v>
      </c>
      <c r="E469">
        <v>-1.6</v>
      </c>
      <c r="F469">
        <v>3.4</v>
      </c>
      <c r="G469">
        <v>-0.91</v>
      </c>
      <c r="H469">
        <v>4.43</v>
      </c>
      <c r="I469">
        <v>3.15</v>
      </c>
      <c r="J469">
        <v>0.52</v>
      </c>
      <c r="K469">
        <v>7.87</v>
      </c>
      <c r="L469">
        <v>0</v>
      </c>
      <c r="M469">
        <v>509.7</v>
      </c>
      <c r="N469">
        <v>-13.13</v>
      </c>
      <c r="O469">
        <v>5.74</v>
      </c>
      <c r="P469">
        <v>1.42</v>
      </c>
      <c r="Q469" t="s">
        <v>11380</v>
      </c>
      <c r="R469" t="s">
        <v>4801</v>
      </c>
      <c r="S469">
        <v>74.83</v>
      </c>
      <c r="T469">
        <v>50.91</v>
      </c>
      <c r="U469">
        <v>12</v>
      </c>
      <c r="V469">
        <v>4.13</v>
      </c>
      <c r="W469">
        <v>1.08</v>
      </c>
      <c r="X469">
        <v>13.24</v>
      </c>
      <c r="Y469">
        <v>-12.2</v>
      </c>
      <c r="Z469">
        <v>14.99</v>
      </c>
      <c r="AA469" s="188">
        <v>24.9</v>
      </c>
      <c r="AB469">
        <v>3.5</v>
      </c>
      <c r="AC469">
        <v>-16.440000000000001</v>
      </c>
      <c r="AD469">
        <v>1.1100000000000001</v>
      </c>
      <c r="AF469" s="217">
        <v>41379</v>
      </c>
      <c r="AG469">
        <v>82.17</v>
      </c>
      <c r="AH469">
        <v>52.84</v>
      </c>
      <c r="AI469">
        <v>57.11</v>
      </c>
      <c r="AJ469">
        <v>65.44</v>
      </c>
      <c r="AN469" s="221" t="str">
        <f t="shared" si="23"/>
        <v>SGXZ99103178</v>
      </c>
      <c r="AO469" t="s">
        <v>9862</v>
      </c>
      <c r="AQ469" s="188">
        <v>1.1399999999999999</v>
      </c>
      <c r="AR469" s="228">
        <v>45783</v>
      </c>
      <c r="AS469" t="s">
        <v>9719</v>
      </c>
      <c r="AX469" s="221" t="str">
        <f t="shared" si="24"/>
        <v>LU2264538146</v>
      </c>
      <c r="AY469" s="221" t="s">
        <v>8961</v>
      </c>
      <c r="AZ469" s="221" t="s">
        <v>7768</v>
      </c>
      <c r="BA469" s="221"/>
      <c r="BB469" s="221"/>
      <c r="BC469" s="221"/>
      <c r="BD469" s="221"/>
      <c r="BE469" s="221"/>
      <c r="BF469" s="221"/>
      <c r="BG469" s="221"/>
      <c r="BH469" s="221"/>
      <c r="BI469" s="221"/>
      <c r="BJ469" s="221"/>
      <c r="BK469" s="221"/>
      <c r="BL469" s="221"/>
      <c r="CQ469" s="221"/>
      <c r="CR469" s="221"/>
      <c r="CS469" s="221"/>
      <c r="CT469" s="221"/>
      <c r="CU469" s="221"/>
      <c r="CV469" s="221"/>
      <c r="CW469" s="221"/>
      <c r="CX469" s="221"/>
      <c r="DK469" s="221"/>
      <c r="DL469" s="221"/>
      <c r="DM469" s="221"/>
      <c r="DN469" s="221"/>
      <c r="DO469" s="227"/>
      <c r="DP469" s="221"/>
      <c r="DQ469" s="221"/>
      <c r="DR469" s="221"/>
      <c r="DS469" s="221"/>
      <c r="DT469" s="221"/>
      <c r="DU469" s="221"/>
      <c r="DV469" s="221"/>
      <c r="DW469" s="221"/>
      <c r="DX469" s="221"/>
      <c r="DY469" s="221"/>
      <c r="DZ469" s="221"/>
      <c r="EA469" s="221"/>
      <c r="EB469" s="221"/>
      <c r="EC469" s="221"/>
      <c r="EG469" s="228"/>
      <c r="EM469" s="221"/>
    </row>
    <row r="470" spans="1:150">
      <c r="A470" s="221" t="str">
        <f t="shared" si="25"/>
        <v>SG9999010219</v>
      </c>
      <c r="B470" t="s">
        <v>12050</v>
      </c>
      <c r="C470">
        <v>-3.1</v>
      </c>
      <c r="D470">
        <v>-3.58</v>
      </c>
      <c r="E470">
        <v>-2.68</v>
      </c>
      <c r="F470">
        <v>2.17</v>
      </c>
      <c r="G470">
        <v>-1.08</v>
      </c>
      <c r="H470">
        <v>3.89</v>
      </c>
      <c r="I470">
        <v>3.16</v>
      </c>
      <c r="J470">
        <v>0.52</v>
      </c>
      <c r="K470">
        <v>8.0399999999999991</v>
      </c>
      <c r="L470">
        <v>0</v>
      </c>
      <c r="M470">
        <v>509.7</v>
      </c>
      <c r="N470">
        <v>-13.12</v>
      </c>
      <c r="O470">
        <v>5.65</v>
      </c>
      <c r="P470">
        <v>1.4</v>
      </c>
      <c r="Q470" t="s">
        <v>11380</v>
      </c>
      <c r="R470" t="s">
        <v>4802</v>
      </c>
      <c r="S470">
        <v>74.44</v>
      </c>
      <c r="T470">
        <v>50.59</v>
      </c>
      <c r="U470">
        <v>12</v>
      </c>
      <c r="V470">
        <v>5.84</v>
      </c>
      <c r="W470">
        <v>3.21</v>
      </c>
      <c r="X470">
        <v>7.59</v>
      </c>
      <c r="Y470">
        <v>-9.42</v>
      </c>
      <c r="Z470">
        <v>14.12</v>
      </c>
      <c r="AA470" s="188">
        <v>24.1</v>
      </c>
      <c r="AB470">
        <v>3.51</v>
      </c>
      <c r="AC470">
        <v>-16.440000000000001</v>
      </c>
      <c r="AD470">
        <v>0.81</v>
      </c>
      <c r="AF470" s="217">
        <v>41379</v>
      </c>
      <c r="AG470">
        <v>74.22</v>
      </c>
      <c r="AH470">
        <v>50.29</v>
      </c>
      <c r="AI470">
        <v>59.65</v>
      </c>
      <c r="AJ470">
        <v>64.98</v>
      </c>
      <c r="AN470" s="221" t="str">
        <f t="shared" si="23"/>
        <v>LU2217653463</v>
      </c>
      <c r="AO470" t="s">
        <v>10020</v>
      </c>
      <c r="AQ470" s="188">
        <v>110.61</v>
      </c>
      <c r="AR470" s="228">
        <v>45783</v>
      </c>
      <c r="AS470" t="s">
        <v>7848</v>
      </c>
      <c r="AX470" s="221" t="str">
        <f t="shared" si="24"/>
        <v>LU1064131342</v>
      </c>
      <c r="AY470" s="221" t="s">
        <v>10992</v>
      </c>
      <c r="AZ470" s="221" t="s">
        <v>7769</v>
      </c>
      <c r="BA470" s="221"/>
      <c r="BB470" s="221"/>
      <c r="BC470" s="221"/>
      <c r="BD470" s="221"/>
      <c r="BE470" s="221"/>
      <c r="BF470" s="221"/>
      <c r="BG470" s="221"/>
      <c r="BH470" s="221"/>
      <c r="BI470" s="221"/>
      <c r="BJ470" s="221"/>
      <c r="BK470" s="221"/>
      <c r="BL470" s="221"/>
      <c r="CQ470" s="221"/>
      <c r="CR470" s="221"/>
      <c r="CS470" s="221"/>
      <c r="CT470" s="221"/>
      <c r="CU470" s="221"/>
      <c r="CV470" s="221"/>
      <c r="CW470" s="221"/>
      <c r="CX470" s="221"/>
      <c r="DK470" s="221"/>
      <c r="DL470" s="221"/>
      <c r="DM470" s="221"/>
      <c r="DN470" s="221"/>
      <c r="DO470" s="227"/>
      <c r="DP470" s="221"/>
      <c r="DQ470" s="221"/>
      <c r="DR470" s="221"/>
      <c r="DS470" s="221"/>
      <c r="DT470" s="221"/>
      <c r="DU470" s="221"/>
      <c r="DV470" s="221"/>
      <c r="DW470" s="227"/>
      <c r="DX470" s="221"/>
      <c r="DY470" s="221"/>
      <c r="DZ470" s="221"/>
      <c r="EA470" s="221"/>
      <c r="EB470" s="221"/>
      <c r="EC470" s="221"/>
      <c r="EG470" s="228"/>
      <c r="EM470" s="221"/>
      <c r="ET470" s="228"/>
    </row>
    <row r="471" spans="1:150">
      <c r="A471" s="221" t="str">
        <f t="shared" si="25"/>
        <v>LU2264538146</v>
      </c>
      <c r="B471" t="s">
        <v>8961</v>
      </c>
      <c r="C471">
        <v>-6.48</v>
      </c>
      <c r="D471">
        <v>6.28</v>
      </c>
      <c r="E471">
        <v>-4.3</v>
      </c>
      <c r="F471">
        <v>8.1300000000000008</v>
      </c>
      <c r="G471">
        <v>12.81</v>
      </c>
      <c r="J471">
        <v>1.1100000000000001</v>
      </c>
      <c r="K471">
        <v>14.26</v>
      </c>
      <c r="L471">
        <v>0.72</v>
      </c>
      <c r="M471">
        <v>727.1</v>
      </c>
      <c r="N471">
        <v>-12.27</v>
      </c>
      <c r="P471">
        <v>1.61</v>
      </c>
      <c r="Q471" t="s">
        <v>11380</v>
      </c>
      <c r="R471" t="s">
        <v>7768</v>
      </c>
      <c r="S471">
        <v>100.66</v>
      </c>
      <c r="T471">
        <v>160.05000000000001</v>
      </c>
      <c r="U471">
        <v>0</v>
      </c>
      <c r="AC471">
        <v>-22.32</v>
      </c>
      <c r="AD471">
        <v>18.71</v>
      </c>
      <c r="AF471" s="217">
        <v>44238</v>
      </c>
      <c r="AG471">
        <v>259.12</v>
      </c>
      <c r="AI471">
        <v>211.26</v>
      </c>
      <c r="AN471" s="221" t="str">
        <f t="shared" si="23"/>
        <v>LU2238527852</v>
      </c>
      <c r="AO471" t="s">
        <v>12349</v>
      </c>
      <c r="AQ471" s="188">
        <v>90.94</v>
      </c>
      <c r="AR471" s="228">
        <v>45783</v>
      </c>
      <c r="AS471" t="s">
        <v>7850</v>
      </c>
      <c r="AX471" s="221" t="str">
        <f t="shared" si="24"/>
        <v>SG9999005961</v>
      </c>
      <c r="AY471" s="221" t="s">
        <v>6567</v>
      </c>
      <c r="AZ471" s="221" t="s">
        <v>555</v>
      </c>
      <c r="BA471" s="221">
        <v>0.02</v>
      </c>
      <c r="BB471" s="221">
        <v>0.02</v>
      </c>
      <c r="BC471" s="221"/>
      <c r="BD471" s="221"/>
      <c r="BE471" s="221"/>
      <c r="BF471" s="221"/>
      <c r="BG471" s="221"/>
      <c r="BH471" s="221"/>
      <c r="BI471" s="221"/>
      <c r="BJ471" s="221"/>
      <c r="BK471" s="221"/>
      <c r="BL471" s="221"/>
      <c r="CQ471" s="221"/>
      <c r="CR471" s="221"/>
      <c r="CS471" s="221"/>
      <c r="CT471" s="221"/>
      <c r="CU471" s="221"/>
      <c r="CV471" s="221"/>
      <c r="CW471" s="221"/>
      <c r="CX471" s="221"/>
      <c r="DK471" s="221"/>
      <c r="DL471" s="221"/>
      <c r="DM471" s="221"/>
      <c r="DN471" s="221"/>
      <c r="DO471" s="227"/>
      <c r="DP471" s="221"/>
      <c r="DQ471" s="221"/>
      <c r="DR471" s="221"/>
      <c r="DS471" s="221"/>
      <c r="DT471" s="221"/>
      <c r="DU471" s="221"/>
      <c r="DV471" s="221"/>
      <c r="DW471" s="221"/>
      <c r="DX471" s="221"/>
      <c r="DY471" s="221"/>
      <c r="DZ471" s="221"/>
      <c r="EA471" s="221"/>
      <c r="EB471" s="221"/>
      <c r="EC471" s="221"/>
      <c r="EG471" s="228"/>
      <c r="EM471" s="221"/>
    </row>
    <row r="472" spans="1:150">
      <c r="A472" s="221" t="str">
        <f t="shared" si="25"/>
        <v>LU1064131342</v>
      </c>
      <c r="B472" t="s">
        <v>10992</v>
      </c>
      <c r="C472">
        <v>-6.48</v>
      </c>
      <c r="D472">
        <v>6.28</v>
      </c>
      <c r="E472">
        <v>-4.3</v>
      </c>
      <c r="F472">
        <v>8.31</v>
      </c>
      <c r="G472">
        <v>12.87</v>
      </c>
      <c r="J472">
        <v>1.1100000000000001</v>
      </c>
      <c r="K472">
        <v>14.29</v>
      </c>
      <c r="L472">
        <v>0.72</v>
      </c>
      <c r="M472">
        <v>727.1</v>
      </c>
      <c r="N472">
        <v>-12.27</v>
      </c>
      <c r="P472">
        <v>1.61</v>
      </c>
      <c r="Q472" t="s">
        <v>11380</v>
      </c>
      <c r="R472" t="s">
        <v>7769</v>
      </c>
      <c r="S472">
        <v>100.84</v>
      </c>
      <c r="T472">
        <v>160.74</v>
      </c>
      <c r="U472">
        <v>0</v>
      </c>
      <c r="AC472">
        <v>-22.27</v>
      </c>
      <c r="AD472">
        <v>18.78</v>
      </c>
      <c r="AF472" s="217">
        <v>44407</v>
      </c>
      <c r="AG472">
        <v>261.29000000000002</v>
      </c>
      <c r="AI472">
        <v>211.31</v>
      </c>
      <c r="AN472" s="221" t="str">
        <f t="shared" si="23"/>
        <v>LU2238527936</v>
      </c>
      <c r="AO472" t="s">
        <v>12052</v>
      </c>
      <c r="AQ472" s="188">
        <v>87.44</v>
      </c>
      <c r="AR472" s="228">
        <v>45783</v>
      </c>
      <c r="AS472" t="s">
        <v>7849</v>
      </c>
      <c r="AX472" s="221" t="str">
        <f t="shared" si="24"/>
        <v>SG9999010128</v>
      </c>
      <c r="AY472" s="221" t="s">
        <v>8183</v>
      </c>
      <c r="AZ472" s="221" t="s">
        <v>661</v>
      </c>
      <c r="BA472" s="221">
        <v>-2.82</v>
      </c>
      <c r="BB472" s="221"/>
      <c r="BC472" s="221"/>
      <c r="BD472" s="221"/>
      <c r="BE472" s="221"/>
      <c r="BF472" s="221"/>
      <c r="BG472" s="221"/>
      <c r="BH472" s="221"/>
      <c r="BI472" s="221"/>
      <c r="BJ472" s="221"/>
      <c r="BK472" s="221"/>
      <c r="BL472" s="221"/>
      <c r="CQ472" s="221"/>
      <c r="CR472" s="221"/>
      <c r="CS472" s="221"/>
      <c r="CT472" s="221"/>
      <c r="CU472" s="221"/>
      <c r="CV472" s="221"/>
      <c r="CW472" s="221"/>
      <c r="CX472" s="221"/>
      <c r="DK472" s="221"/>
      <c r="DL472" s="221"/>
      <c r="DM472" s="221"/>
      <c r="DN472" s="221"/>
      <c r="DO472" s="227"/>
      <c r="DP472" s="221"/>
      <c r="DQ472" s="221"/>
      <c r="DR472" s="221"/>
      <c r="DS472" s="221"/>
      <c r="DT472" s="221"/>
      <c r="DU472" s="221"/>
      <c r="DV472" s="221"/>
      <c r="DW472" s="221"/>
      <c r="DX472" s="221"/>
      <c r="DY472" s="221"/>
      <c r="DZ472" s="221"/>
      <c r="EA472" s="221"/>
      <c r="EB472" s="221"/>
      <c r="EC472" s="221"/>
      <c r="EG472" s="228"/>
      <c r="EM472" s="221"/>
    </row>
    <row r="473" spans="1:150">
      <c r="A473" s="221" t="str">
        <f t="shared" si="25"/>
        <v>SG9999005961</v>
      </c>
      <c r="B473" t="s">
        <v>6567</v>
      </c>
      <c r="C473">
        <v>0.97</v>
      </c>
      <c r="D473">
        <v>0.22</v>
      </c>
      <c r="E473">
        <v>1.45</v>
      </c>
      <c r="F473">
        <v>3.24</v>
      </c>
      <c r="G473">
        <v>3.34</v>
      </c>
      <c r="H473">
        <v>2.13</v>
      </c>
      <c r="I473">
        <v>1.65</v>
      </c>
      <c r="K473">
        <v>0.24</v>
      </c>
      <c r="L473">
        <v>3.5</v>
      </c>
      <c r="M473">
        <v>7115.8</v>
      </c>
      <c r="N473">
        <v>0</v>
      </c>
      <c r="P473">
        <v>0.15</v>
      </c>
      <c r="R473" t="s">
        <v>555</v>
      </c>
      <c r="U473">
        <v>12</v>
      </c>
      <c r="V473">
        <v>0.65</v>
      </c>
      <c r="W473">
        <v>0.98</v>
      </c>
      <c r="X473">
        <v>0.85</v>
      </c>
      <c r="Y473">
        <v>1.3</v>
      </c>
      <c r="Z473">
        <v>1.71</v>
      </c>
      <c r="AA473" s="188">
        <v>0.78</v>
      </c>
      <c r="AB473">
        <v>0.26</v>
      </c>
      <c r="AC473">
        <v>1.68</v>
      </c>
      <c r="AD473">
        <v>3.9</v>
      </c>
      <c r="AE473" t="s">
        <v>11446</v>
      </c>
      <c r="AF473" s="217">
        <v>39847</v>
      </c>
      <c r="AN473" s="221" t="str">
        <f t="shared" si="23"/>
        <v>LU2201852733</v>
      </c>
      <c r="AO473" t="s">
        <v>12350</v>
      </c>
      <c r="AQ473" s="188">
        <v>67.3</v>
      </c>
      <c r="AR473" s="228">
        <v>45783</v>
      </c>
      <c r="AS473" t="s">
        <v>7751</v>
      </c>
      <c r="AX473" s="221" t="str">
        <f t="shared" si="24"/>
        <v>SGXZ99103178</v>
      </c>
      <c r="AY473" s="221" t="s">
        <v>10993</v>
      </c>
      <c r="AZ473" s="221" t="s">
        <v>9719</v>
      </c>
      <c r="BA473" s="221"/>
      <c r="BB473" s="221"/>
      <c r="BC473" s="221"/>
      <c r="BD473" s="221"/>
      <c r="BE473" s="221"/>
      <c r="BF473" s="221"/>
      <c r="BG473" s="221"/>
      <c r="BH473" s="221"/>
      <c r="BI473" s="221"/>
      <c r="BJ473" s="221"/>
      <c r="BK473" s="221"/>
      <c r="BL473" s="221"/>
      <c r="CQ473" s="221"/>
      <c r="CR473" s="221"/>
      <c r="CS473" s="221"/>
      <c r="CT473" s="221"/>
      <c r="CU473" s="221"/>
      <c r="CV473" s="221"/>
      <c r="CW473" s="221"/>
      <c r="CX473" s="221"/>
      <c r="DK473" s="221"/>
      <c r="DL473" s="221"/>
      <c r="DM473" s="221"/>
      <c r="DN473" s="221"/>
      <c r="DO473" s="227"/>
      <c r="DP473" s="221"/>
      <c r="DQ473" s="221"/>
      <c r="DR473" s="221"/>
      <c r="DS473" s="221"/>
      <c r="DT473" s="221"/>
      <c r="DU473" s="221"/>
      <c r="DV473" s="221"/>
      <c r="DW473" s="221"/>
      <c r="DX473" s="221"/>
      <c r="DY473" s="221"/>
      <c r="DZ473" s="221"/>
      <c r="EA473" s="221"/>
      <c r="EB473" s="221"/>
      <c r="EC473" s="221"/>
      <c r="EG473" s="228"/>
      <c r="EM473" s="221"/>
    </row>
    <row r="474" spans="1:150">
      <c r="A474" s="221" t="str">
        <f t="shared" si="25"/>
        <v>SG9999010128</v>
      </c>
      <c r="B474" t="s">
        <v>8183</v>
      </c>
      <c r="C474">
        <v>-5.71</v>
      </c>
      <c r="D474">
        <v>0.36</v>
      </c>
      <c r="E474">
        <v>-1.72</v>
      </c>
      <c r="F474">
        <v>5.6</v>
      </c>
      <c r="G474">
        <v>2.72</v>
      </c>
      <c r="H474">
        <v>7.77</v>
      </c>
      <c r="I474">
        <v>5.27</v>
      </c>
      <c r="J474">
        <v>0.86</v>
      </c>
      <c r="K474">
        <v>11.05</v>
      </c>
      <c r="L474">
        <v>0</v>
      </c>
      <c r="M474">
        <v>24.7</v>
      </c>
      <c r="N474">
        <v>-14.03</v>
      </c>
      <c r="P474">
        <v>1.6</v>
      </c>
      <c r="Q474" t="s">
        <v>11380</v>
      </c>
      <c r="R474" t="s">
        <v>661</v>
      </c>
      <c r="S474">
        <v>103.59</v>
      </c>
      <c r="T474">
        <v>112.2</v>
      </c>
      <c r="U474">
        <v>0</v>
      </c>
      <c r="V474">
        <v>3.09</v>
      </c>
      <c r="W474">
        <v>0.35</v>
      </c>
      <c r="X474">
        <v>9.7100000000000009</v>
      </c>
      <c r="Y474">
        <v>-8.58</v>
      </c>
      <c r="Z474">
        <v>17.59</v>
      </c>
      <c r="AA474" s="188">
        <v>24.68</v>
      </c>
      <c r="AB474">
        <v>21.53</v>
      </c>
      <c r="AC474">
        <v>-23.38</v>
      </c>
      <c r="AD474">
        <v>5.96</v>
      </c>
      <c r="AF474" s="217">
        <v>41382</v>
      </c>
      <c r="AG474">
        <v>169.78</v>
      </c>
      <c r="AH474">
        <v>103.71</v>
      </c>
      <c r="AI474">
        <v>139.68</v>
      </c>
      <c r="AJ474">
        <v>92.06</v>
      </c>
      <c r="AN474" s="221" t="str">
        <f t="shared" si="23"/>
        <v>LU2201852659</v>
      </c>
      <c r="AO474" t="s">
        <v>8968</v>
      </c>
      <c r="AQ474" s="188">
        <v>97.99</v>
      </c>
      <c r="AR474" s="228">
        <v>45783</v>
      </c>
      <c r="AS474" t="s">
        <v>7749</v>
      </c>
      <c r="AX474" s="221" t="str">
        <f t="shared" si="24"/>
        <v>LU2217653463</v>
      </c>
      <c r="AY474" s="221" t="s">
        <v>10994</v>
      </c>
      <c r="AZ474" s="221" t="s">
        <v>7848</v>
      </c>
      <c r="BA474" s="221"/>
      <c r="BB474" s="221"/>
      <c r="BC474" s="221"/>
      <c r="BD474" s="221"/>
      <c r="BE474" s="221"/>
      <c r="BF474" s="221"/>
      <c r="BG474" s="221"/>
      <c r="BH474" s="221"/>
      <c r="BI474" s="221"/>
      <c r="BJ474" s="221"/>
      <c r="BK474" s="221"/>
      <c r="BL474" s="221"/>
      <c r="CQ474" s="221"/>
      <c r="CR474" s="221"/>
      <c r="CS474" s="221"/>
      <c r="CT474" s="221"/>
      <c r="CU474" s="221"/>
      <c r="CV474" s="221"/>
      <c r="CW474" s="221"/>
      <c r="CX474" s="221"/>
      <c r="DK474" s="221"/>
      <c r="DL474" s="221"/>
      <c r="DM474" s="221"/>
      <c r="DN474" s="221"/>
      <c r="DO474" s="227"/>
      <c r="DP474" s="221"/>
      <c r="DQ474" s="221"/>
      <c r="DR474" s="221"/>
      <c r="DS474" s="221"/>
      <c r="DT474" s="221"/>
      <c r="DU474" s="221"/>
      <c r="DV474" s="221"/>
      <c r="DW474" s="221"/>
      <c r="DX474" s="221"/>
      <c r="DY474" s="221"/>
      <c r="DZ474" s="221"/>
      <c r="EA474" s="221"/>
      <c r="EB474" s="221"/>
      <c r="EC474" s="221"/>
      <c r="EG474" s="228"/>
      <c r="EM474" s="221"/>
    </row>
    <row r="475" spans="1:150">
      <c r="A475" s="221" t="str">
        <f t="shared" si="25"/>
        <v>SGXZ99103178</v>
      </c>
      <c r="B475" t="s">
        <v>10993</v>
      </c>
      <c r="C475">
        <v>-4.0599999999999996</v>
      </c>
      <c r="D475">
        <v>-3.6</v>
      </c>
      <c r="E475">
        <v>-1.19</v>
      </c>
      <c r="F475">
        <v>0.18</v>
      </c>
      <c r="G475">
        <v>1.99</v>
      </c>
      <c r="J475">
        <v>1.02</v>
      </c>
      <c r="K475">
        <v>5.74</v>
      </c>
      <c r="L475">
        <v>0</v>
      </c>
      <c r="M475">
        <v>1121.0999999999999</v>
      </c>
      <c r="N475">
        <v>-7.36</v>
      </c>
      <c r="P475">
        <v>0.2</v>
      </c>
      <c r="R475" t="s">
        <v>9719</v>
      </c>
      <c r="S475">
        <v>92.59</v>
      </c>
      <c r="T475">
        <v>114.97</v>
      </c>
      <c r="U475">
        <v>0</v>
      </c>
      <c r="AB475">
        <v>1.99</v>
      </c>
      <c r="AC475">
        <v>0.88</v>
      </c>
      <c r="AD475">
        <v>3.34</v>
      </c>
      <c r="AF475" s="217">
        <v>43963</v>
      </c>
      <c r="AG475">
        <v>109.78</v>
      </c>
      <c r="AI475">
        <v>85.57</v>
      </c>
      <c r="AN475" s="221" t="str">
        <f t="shared" si="23"/>
        <v>LU2201852907</v>
      </c>
      <c r="AO475" t="s">
        <v>12054</v>
      </c>
      <c r="AQ475" s="188">
        <v>64.69</v>
      </c>
      <c r="AR475" s="228">
        <v>45783</v>
      </c>
      <c r="AS475" t="s">
        <v>7750</v>
      </c>
      <c r="AX475" s="221" t="str">
        <f t="shared" si="24"/>
        <v>LU2238527852</v>
      </c>
      <c r="AY475" s="221" t="s">
        <v>12051</v>
      </c>
      <c r="AZ475" s="221" t="s">
        <v>7850</v>
      </c>
      <c r="BA475" s="221"/>
      <c r="BB475" s="221"/>
      <c r="BC475" s="221"/>
      <c r="BD475" s="221"/>
      <c r="BE475" s="221"/>
      <c r="BF475" s="221"/>
      <c r="BG475" s="221"/>
      <c r="BH475" s="221"/>
      <c r="BI475" s="221"/>
      <c r="BJ475" s="221"/>
      <c r="BK475" s="221"/>
      <c r="BL475" s="221"/>
      <c r="CQ475" s="221"/>
      <c r="CR475" s="221"/>
      <c r="CS475" s="221"/>
      <c r="CT475" s="221"/>
      <c r="CU475" s="221"/>
      <c r="CV475" s="221"/>
      <c r="CW475" s="221"/>
      <c r="CX475" s="221"/>
      <c r="DK475" s="221"/>
      <c r="DL475" s="221"/>
      <c r="DM475" s="221"/>
      <c r="DN475" s="221"/>
      <c r="DO475" s="227"/>
      <c r="DP475" s="221"/>
      <c r="DQ475" s="221"/>
      <c r="DR475" s="221"/>
      <c r="DS475" s="221"/>
      <c r="DT475" s="221"/>
      <c r="DU475" s="221"/>
      <c r="DV475" s="221"/>
      <c r="DW475" s="221"/>
      <c r="DX475" s="221"/>
      <c r="DY475" s="221"/>
      <c r="DZ475" s="221"/>
      <c r="EA475" s="221"/>
      <c r="EB475" s="221"/>
      <c r="EC475" s="221"/>
      <c r="EG475" s="228"/>
      <c r="EM475" s="221"/>
    </row>
    <row r="476" spans="1:150">
      <c r="A476" s="221" t="str">
        <f t="shared" si="25"/>
        <v>LU2217653463</v>
      </c>
      <c r="B476" t="s">
        <v>10994</v>
      </c>
      <c r="C476">
        <v>-4.34</v>
      </c>
      <c r="D476">
        <v>-2.89</v>
      </c>
      <c r="E476">
        <v>-1.35</v>
      </c>
      <c r="F476">
        <v>2.2999999999999998</v>
      </c>
      <c r="G476">
        <v>3.18</v>
      </c>
      <c r="J476">
        <v>0.68</v>
      </c>
      <c r="K476">
        <v>5.28</v>
      </c>
      <c r="L476">
        <v>0.14000000000000001</v>
      </c>
      <c r="M476">
        <v>171.8</v>
      </c>
      <c r="N476">
        <v>-5.9</v>
      </c>
      <c r="P476">
        <v>1</v>
      </c>
      <c r="Q476" t="s">
        <v>11348</v>
      </c>
      <c r="R476" t="s">
        <v>7848</v>
      </c>
      <c r="S476">
        <v>38.61</v>
      </c>
      <c r="T476">
        <v>79.22</v>
      </c>
      <c r="U476">
        <v>12</v>
      </c>
      <c r="AB476">
        <v>2.37</v>
      </c>
      <c r="AC476">
        <v>-12.93</v>
      </c>
      <c r="AD476">
        <v>9.07</v>
      </c>
      <c r="AE476" t="s">
        <v>11447</v>
      </c>
      <c r="AF476" s="217">
        <v>44090</v>
      </c>
      <c r="AG476">
        <v>11.86</v>
      </c>
      <c r="AI476">
        <v>-549.75</v>
      </c>
      <c r="AN476" s="221" t="str">
        <f t="shared" si="23"/>
        <v>LU1623917553</v>
      </c>
      <c r="AO476" t="s">
        <v>12351</v>
      </c>
      <c r="AQ476" s="188">
        <v>76.790000000000006</v>
      </c>
      <c r="AR476" s="228">
        <v>45783</v>
      </c>
      <c r="AS476" t="s">
        <v>7758</v>
      </c>
      <c r="AX476" s="221" t="str">
        <f t="shared" si="24"/>
        <v>LU2238527936</v>
      </c>
      <c r="AY476" s="221" t="s">
        <v>12052</v>
      </c>
      <c r="AZ476" s="221" t="s">
        <v>7849</v>
      </c>
      <c r="BA476" s="221"/>
      <c r="BB476" s="221"/>
      <c r="BC476" s="221"/>
      <c r="BD476" s="221"/>
      <c r="BE476" s="221"/>
      <c r="BF476" s="221"/>
      <c r="BG476" s="221"/>
      <c r="BH476" s="221"/>
      <c r="BI476" s="221"/>
      <c r="BJ476" s="221"/>
      <c r="BK476" s="221"/>
      <c r="BL476" s="221"/>
      <c r="CQ476" s="221"/>
      <c r="CR476" s="221"/>
      <c r="CS476" s="221"/>
      <c r="CT476" s="221"/>
      <c r="CU476" s="221"/>
      <c r="CV476" s="221"/>
      <c r="CW476" s="221"/>
      <c r="CX476" s="221"/>
      <c r="DK476" s="221"/>
      <c r="DL476" s="221"/>
      <c r="DM476" s="221"/>
      <c r="DN476" s="221"/>
      <c r="DO476" s="221"/>
      <c r="DP476" s="221"/>
      <c r="DQ476" s="221"/>
      <c r="DR476" s="221"/>
      <c r="DS476" s="221"/>
      <c r="DT476" s="221"/>
      <c r="DU476" s="221"/>
      <c r="DV476" s="221"/>
      <c r="DW476" s="221"/>
      <c r="DX476" s="221"/>
      <c r="DY476" s="221"/>
      <c r="DZ476" s="221"/>
      <c r="EA476" s="221"/>
      <c r="EB476" s="221"/>
      <c r="EC476" s="221"/>
      <c r="EG476" s="228"/>
      <c r="EM476" s="221"/>
    </row>
    <row r="477" spans="1:150">
      <c r="A477" s="221" t="str">
        <f t="shared" si="25"/>
        <v>LU2238527852</v>
      </c>
      <c r="B477" t="s">
        <v>12051</v>
      </c>
      <c r="C477">
        <v>-4.33</v>
      </c>
      <c r="D477">
        <v>-2.89</v>
      </c>
      <c r="E477">
        <v>-1.35</v>
      </c>
      <c r="F477">
        <v>2.31</v>
      </c>
      <c r="G477">
        <v>3.19</v>
      </c>
      <c r="J477">
        <v>0.68</v>
      </c>
      <c r="K477">
        <v>5.27</v>
      </c>
      <c r="L477">
        <v>0.15</v>
      </c>
      <c r="M477">
        <v>171.8</v>
      </c>
      <c r="N477">
        <v>-5.9</v>
      </c>
      <c r="O477">
        <v>5.71</v>
      </c>
      <c r="P477">
        <v>1</v>
      </c>
      <c r="Q477" t="s">
        <v>11348</v>
      </c>
      <c r="R477" t="s">
        <v>7850</v>
      </c>
      <c r="S477">
        <v>38.1</v>
      </c>
      <c r="T477">
        <v>79.099999999999994</v>
      </c>
      <c r="U477">
        <v>12</v>
      </c>
      <c r="AB477">
        <v>2.4</v>
      </c>
      <c r="AC477">
        <v>-12.91</v>
      </c>
      <c r="AD477">
        <v>9.08</v>
      </c>
      <c r="AE477" t="s">
        <v>11447</v>
      </c>
      <c r="AF477" s="217">
        <v>44120</v>
      </c>
      <c r="AG477">
        <v>11.94</v>
      </c>
      <c r="AI477">
        <v>-549.39</v>
      </c>
      <c r="AN477" s="221" t="str">
        <f t="shared" si="23"/>
        <v>LU1623917637</v>
      </c>
      <c r="AO477" t="s">
        <v>12352</v>
      </c>
      <c r="AQ477" s="188">
        <v>75.53</v>
      </c>
      <c r="AR477" s="228">
        <v>45783</v>
      </c>
      <c r="AS477" t="s">
        <v>7759</v>
      </c>
      <c r="AX477" s="221" t="str">
        <f t="shared" si="24"/>
        <v>LU2201852733</v>
      </c>
      <c r="AY477" s="221" t="s">
        <v>12053</v>
      </c>
      <c r="AZ477" s="221" t="s">
        <v>7751</v>
      </c>
      <c r="BA477" s="221"/>
      <c r="BB477" s="221"/>
      <c r="BC477" s="221"/>
      <c r="BD477" s="221"/>
      <c r="BE477" s="221"/>
      <c r="BF477" s="221"/>
      <c r="BG477" s="221"/>
      <c r="BH477" s="221"/>
      <c r="BI477" s="221"/>
      <c r="BJ477" s="221"/>
      <c r="BK477" s="221"/>
      <c r="BL477" s="221"/>
      <c r="CQ477" s="221"/>
      <c r="CR477" s="221"/>
      <c r="CS477" s="221"/>
      <c r="CT477" s="221"/>
      <c r="CU477" s="221"/>
      <c r="CV477" s="221"/>
      <c r="CW477" s="221"/>
      <c r="CX477" s="221"/>
      <c r="DK477" s="221"/>
      <c r="DL477" s="221"/>
      <c r="DM477" s="221"/>
      <c r="DN477" s="221"/>
      <c r="DO477" s="221"/>
      <c r="DP477" s="221"/>
      <c r="DQ477" s="221"/>
      <c r="DR477" s="221"/>
      <c r="DS477" s="221"/>
      <c r="DT477" s="221"/>
      <c r="DU477" s="221"/>
      <c r="DV477" s="221"/>
      <c r="DW477" s="221"/>
      <c r="DX477" s="221"/>
      <c r="DY477" s="221"/>
      <c r="DZ477" s="221"/>
      <c r="EA477" s="221"/>
      <c r="EB477" s="221"/>
      <c r="EC477" s="221"/>
      <c r="EG477" s="228"/>
      <c r="EM477" s="221"/>
    </row>
    <row r="478" spans="1:150">
      <c r="A478" s="221" t="str">
        <f t="shared" si="25"/>
        <v>LU2238527936</v>
      </c>
      <c r="B478" t="s">
        <v>12052</v>
      </c>
      <c r="C478">
        <v>0.65</v>
      </c>
      <c r="D478">
        <v>0.74</v>
      </c>
      <c r="E478">
        <v>0.99</v>
      </c>
      <c r="F478">
        <v>4.97</v>
      </c>
      <c r="G478">
        <v>4.2</v>
      </c>
      <c r="J478">
        <v>1.27</v>
      </c>
      <c r="K478">
        <v>7.02</v>
      </c>
      <c r="L478">
        <v>0.19</v>
      </c>
      <c r="M478">
        <v>171.8</v>
      </c>
      <c r="N478">
        <v>-8.74</v>
      </c>
      <c r="O478">
        <v>5.75</v>
      </c>
      <c r="P478">
        <v>1</v>
      </c>
      <c r="R478" t="s">
        <v>7849</v>
      </c>
      <c r="S478">
        <v>101.77</v>
      </c>
      <c r="T478">
        <v>147.96</v>
      </c>
      <c r="U478">
        <v>12</v>
      </c>
      <c r="AB478">
        <v>0.41</v>
      </c>
      <c r="AC478">
        <v>-12.69</v>
      </c>
      <c r="AD478">
        <v>9.41</v>
      </c>
      <c r="AE478" t="s">
        <v>11447</v>
      </c>
      <c r="AF478" s="217">
        <v>44120</v>
      </c>
      <c r="AG478">
        <v>118.48</v>
      </c>
      <c r="AI478">
        <v>152.56</v>
      </c>
      <c r="AN478" s="221" t="str">
        <f t="shared" si="23"/>
        <v>LU1574459795</v>
      </c>
      <c r="AO478" t="s">
        <v>12057</v>
      </c>
      <c r="AQ478" s="188">
        <v>76.81</v>
      </c>
      <c r="AR478" s="228">
        <v>45783</v>
      </c>
      <c r="AS478" t="s">
        <v>7760</v>
      </c>
      <c r="AX478" s="221" t="str">
        <f t="shared" si="24"/>
        <v>LU2201852659</v>
      </c>
      <c r="AY478" s="221" t="s">
        <v>10995</v>
      </c>
      <c r="AZ478" s="221" t="s">
        <v>7749</v>
      </c>
      <c r="BA478" s="221"/>
      <c r="BB478" s="221"/>
      <c r="BC478" s="221"/>
      <c r="BD478" s="221"/>
      <c r="BE478" s="221"/>
      <c r="BF478" s="221"/>
      <c r="BG478" s="221"/>
      <c r="BH478" s="221"/>
      <c r="BI478" s="221"/>
      <c r="BJ478" s="221"/>
      <c r="BK478" s="221"/>
      <c r="BL478" s="221"/>
      <c r="CQ478" s="221"/>
      <c r="CR478" s="221"/>
      <c r="CS478" s="221"/>
      <c r="CT478" s="221"/>
      <c r="CU478" s="221"/>
      <c r="CV478" s="221"/>
      <c r="CW478" s="221"/>
      <c r="CX478" s="221"/>
      <c r="DK478" s="221"/>
      <c r="DL478" s="221"/>
      <c r="DM478" s="221"/>
      <c r="DN478" s="221"/>
      <c r="DO478" s="227"/>
      <c r="DP478" s="221"/>
      <c r="DQ478" s="221"/>
      <c r="DR478" s="221"/>
      <c r="DS478" s="221"/>
      <c r="DT478" s="221"/>
      <c r="DU478" s="221"/>
      <c r="DV478" s="221"/>
      <c r="DW478" s="221"/>
      <c r="DX478" s="221"/>
      <c r="DY478" s="221"/>
      <c r="DZ478" s="221"/>
      <c r="EA478" s="221"/>
      <c r="EB478" s="221"/>
      <c r="EC478" s="221"/>
      <c r="EG478" s="228"/>
      <c r="EM478" s="221"/>
    </row>
    <row r="479" spans="1:150">
      <c r="A479" s="221" t="str">
        <f t="shared" si="25"/>
        <v>LU2201852733</v>
      </c>
      <c r="B479" t="s">
        <v>12053</v>
      </c>
      <c r="C479">
        <v>-3.61</v>
      </c>
      <c r="D479">
        <v>-3.25</v>
      </c>
      <c r="E479">
        <v>-0.97</v>
      </c>
      <c r="F479">
        <v>5.25</v>
      </c>
      <c r="G479">
        <v>2.2599999999999998</v>
      </c>
      <c r="J479">
        <v>0.63</v>
      </c>
      <c r="K479">
        <v>14.79</v>
      </c>
      <c r="L479">
        <v>0</v>
      </c>
      <c r="M479">
        <v>668.8</v>
      </c>
      <c r="N479">
        <v>-22.02</v>
      </c>
      <c r="O479">
        <v>9.1300000000000008</v>
      </c>
      <c r="P479">
        <v>1.5</v>
      </c>
      <c r="Q479" t="s">
        <v>11348</v>
      </c>
      <c r="R479" t="s">
        <v>7751</v>
      </c>
      <c r="S479">
        <v>30.19</v>
      </c>
      <c r="T479">
        <v>44.31</v>
      </c>
      <c r="U479">
        <v>12</v>
      </c>
      <c r="AB479">
        <v>-5.44</v>
      </c>
      <c r="AC479">
        <v>-14.22</v>
      </c>
      <c r="AD479">
        <v>-2.62</v>
      </c>
      <c r="AE479" t="s">
        <v>11448</v>
      </c>
      <c r="AF479" s="217">
        <v>44056</v>
      </c>
      <c r="AG479">
        <v>146.31</v>
      </c>
      <c r="AI479">
        <v>108.06</v>
      </c>
      <c r="AN479" s="221" t="str">
        <f t="shared" si="23"/>
        <v>LU1876476067</v>
      </c>
      <c r="AO479" t="s">
        <v>8685</v>
      </c>
      <c r="AQ479" s="188">
        <v>12.19</v>
      </c>
      <c r="AR479" s="228">
        <v>45783</v>
      </c>
      <c r="AS479" t="s">
        <v>7847</v>
      </c>
      <c r="AX479" s="221" t="str">
        <f t="shared" si="24"/>
        <v>LU2201852907</v>
      </c>
      <c r="AY479" s="221" t="s">
        <v>12054</v>
      </c>
      <c r="AZ479" s="221" t="s">
        <v>7750</v>
      </c>
      <c r="BA479" s="221"/>
      <c r="BB479" s="221"/>
      <c r="BC479" s="221"/>
      <c r="BD479" s="221"/>
      <c r="BE479" s="221"/>
      <c r="BF479" s="221"/>
      <c r="BG479" s="221"/>
      <c r="BH479" s="221"/>
      <c r="BI479" s="221"/>
      <c r="BJ479" s="221"/>
      <c r="BK479" s="221"/>
      <c r="BL479" s="221"/>
      <c r="CQ479" s="221"/>
      <c r="CR479" s="221"/>
      <c r="CS479" s="221"/>
      <c r="CT479" s="221"/>
      <c r="CU479" s="221"/>
      <c r="CV479" s="221"/>
      <c r="CW479" s="221"/>
      <c r="CX479" s="221"/>
      <c r="DK479" s="221"/>
      <c r="DL479" s="221"/>
      <c r="DM479" s="221"/>
      <c r="DN479" s="221"/>
      <c r="DO479" s="227"/>
      <c r="DP479" s="221"/>
      <c r="DQ479" s="221"/>
      <c r="DR479" s="221"/>
      <c r="DS479" s="221"/>
      <c r="DT479" s="221"/>
      <c r="DU479" s="221"/>
      <c r="DV479" s="221"/>
      <c r="DW479" s="221"/>
      <c r="DX479" s="221"/>
      <c r="DY479" s="221"/>
      <c r="DZ479" s="221"/>
      <c r="EA479" s="221"/>
      <c r="EB479" s="221"/>
      <c r="EC479" s="221"/>
      <c r="EG479" s="228"/>
      <c r="EM479" s="221"/>
    </row>
    <row r="480" spans="1:150">
      <c r="A480" s="221" t="str">
        <f t="shared" si="25"/>
        <v>LU2201852659</v>
      </c>
      <c r="B480" t="s">
        <v>10995</v>
      </c>
      <c r="C480">
        <v>-3.6</v>
      </c>
      <c r="D480">
        <v>-3.25</v>
      </c>
      <c r="E480">
        <v>-0.98</v>
      </c>
      <c r="F480">
        <v>5.25</v>
      </c>
      <c r="G480">
        <v>2.2599999999999998</v>
      </c>
      <c r="J480">
        <v>0.63</v>
      </c>
      <c r="K480">
        <v>14.78</v>
      </c>
      <c r="L480">
        <v>0</v>
      </c>
      <c r="M480">
        <v>668.8</v>
      </c>
      <c r="N480">
        <v>-22.02</v>
      </c>
      <c r="P480">
        <v>1.5</v>
      </c>
      <c r="Q480" t="s">
        <v>11348</v>
      </c>
      <c r="R480" t="s">
        <v>7749</v>
      </c>
      <c r="S480">
        <v>30.23</v>
      </c>
      <c r="T480">
        <v>44.32</v>
      </c>
      <c r="U480">
        <v>12</v>
      </c>
      <c r="AB480">
        <v>-5.44</v>
      </c>
      <c r="AC480">
        <v>-14.21</v>
      </c>
      <c r="AD480">
        <v>-2.62</v>
      </c>
      <c r="AE480" t="s">
        <v>11448</v>
      </c>
      <c r="AG480">
        <v>146.19999999999999</v>
      </c>
      <c r="AI480">
        <v>107.81</v>
      </c>
      <c r="AN480" s="221" t="str">
        <f t="shared" si="23"/>
        <v>LU2106859874</v>
      </c>
      <c r="AO480" t="s">
        <v>7793</v>
      </c>
      <c r="AQ480" s="188">
        <v>13.43</v>
      </c>
      <c r="AR480" s="228">
        <v>45783</v>
      </c>
      <c r="AS480" t="s">
        <v>7745</v>
      </c>
      <c r="AX480" s="221" t="str">
        <f t="shared" si="24"/>
        <v>LU1623917553</v>
      </c>
      <c r="AY480" s="221" t="s">
        <v>12055</v>
      </c>
      <c r="AZ480" s="221" t="s">
        <v>7758</v>
      </c>
      <c r="BA480" s="221"/>
      <c r="BB480" s="221"/>
      <c r="BC480" s="221"/>
      <c r="BD480" s="221"/>
      <c r="BE480" s="221"/>
      <c r="BF480" s="221"/>
      <c r="BG480" s="221"/>
      <c r="BH480" s="221"/>
      <c r="BI480" s="221"/>
      <c r="BJ480" s="221"/>
      <c r="BK480" s="221"/>
      <c r="BL480" s="221"/>
      <c r="CQ480" s="221"/>
      <c r="CR480" s="221"/>
      <c r="CS480" s="221"/>
      <c r="CT480" s="221"/>
      <c r="CU480" s="221"/>
      <c r="CV480" s="221"/>
      <c r="CW480" s="221"/>
      <c r="CX480" s="221"/>
      <c r="DK480" s="221"/>
      <c r="DL480" s="221"/>
      <c r="DM480" s="221"/>
      <c r="DN480" s="221"/>
      <c r="DO480" s="227"/>
      <c r="DP480" s="221"/>
      <c r="DQ480" s="221"/>
      <c r="DR480" s="221"/>
      <c r="DS480" s="221"/>
      <c r="DT480" s="221"/>
      <c r="DU480" s="221"/>
      <c r="DV480" s="221"/>
      <c r="DW480" s="221"/>
      <c r="DX480" s="221"/>
      <c r="DY480" s="221"/>
      <c r="DZ480" s="221"/>
      <c r="EA480" s="221"/>
      <c r="EB480" s="221"/>
      <c r="EC480" s="221"/>
      <c r="EG480" s="228"/>
      <c r="EM480" s="221"/>
    </row>
    <row r="481" spans="1:150">
      <c r="A481" s="221" t="str">
        <f t="shared" si="25"/>
        <v>LU2201852907</v>
      </c>
      <c r="B481" t="s">
        <v>12054</v>
      </c>
      <c r="C481">
        <v>1.37</v>
      </c>
      <c r="D481">
        <v>0.31</v>
      </c>
      <c r="E481">
        <v>1.3</v>
      </c>
      <c r="F481">
        <v>7.96</v>
      </c>
      <c r="G481">
        <v>3.27</v>
      </c>
      <c r="J481">
        <v>0.46</v>
      </c>
      <c r="K481">
        <v>16.63</v>
      </c>
      <c r="L481">
        <v>0.03</v>
      </c>
      <c r="M481">
        <v>668.8</v>
      </c>
      <c r="N481">
        <v>-23.97</v>
      </c>
      <c r="O481">
        <v>9.1999999999999993</v>
      </c>
      <c r="P481">
        <v>1.5</v>
      </c>
      <c r="R481" t="s">
        <v>7750</v>
      </c>
      <c r="S481">
        <v>-20.76</v>
      </c>
      <c r="T481">
        <v>18.37</v>
      </c>
      <c r="U481">
        <v>12</v>
      </c>
      <c r="AB481">
        <v>-7.25</v>
      </c>
      <c r="AC481">
        <v>-14.03</v>
      </c>
      <c r="AD481">
        <v>-2.29</v>
      </c>
      <c r="AE481" t="s">
        <v>11448</v>
      </c>
      <c r="AF481" s="217">
        <v>44056</v>
      </c>
      <c r="AG481">
        <v>89.04</v>
      </c>
      <c r="AI481">
        <v>-22.16</v>
      </c>
      <c r="AN481" s="221" t="str">
        <f t="shared" si="23"/>
        <v>LU2417704355</v>
      </c>
      <c r="AO481" t="s">
        <v>8097</v>
      </c>
      <c r="AQ481" s="188">
        <v>7.58</v>
      </c>
      <c r="AR481" s="228">
        <v>45783</v>
      </c>
      <c r="AS481" t="s">
        <v>8025</v>
      </c>
      <c r="AX481" s="221" t="str">
        <f t="shared" si="24"/>
        <v>LU1623917637</v>
      </c>
      <c r="AY481" s="221" t="s">
        <v>12056</v>
      </c>
      <c r="AZ481" s="221" t="s">
        <v>7759</v>
      </c>
      <c r="BA481" s="221"/>
      <c r="BB481" s="221"/>
      <c r="BC481" s="221"/>
      <c r="BD481" s="221"/>
      <c r="BE481" s="221"/>
      <c r="BF481" s="221"/>
      <c r="BG481" s="221"/>
      <c r="BH481" s="221"/>
      <c r="BI481" s="221"/>
      <c r="BJ481" s="221"/>
      <c r="BK481" s="221"/>
      <c r="BL481" s="221"/>
      <c r="CQ481" s="221"/>
      <c r="CR481" s="221"/>
      <c r="CS481" s="221"/>
      <c r="CT481" s="221"/>
      <c r="CU481" s="221"/>
      <c r="CV481" s="221"/>
      <c r="CW481" s="221"/>
      <c r="CX481" s="221"/>
      <c r="DK481" s="221"/>
      <c r="DL481" s="221"/>
      <c r="DM481" s="221"/>
      <c r="DN481" s="221"/>
      <c r="DO481" s="221"/>
      <c r="DP481" s="221"/>
      <c r="DQ481" s="221"/>
      <c r="DR481" s="221"/>
      <c r="DS481" s="221"/>
      <c r="DT481" s="221"/>
      <c r="DU481" s="221"/>
      <c r="DV481" s="221"/>
      <c r="DW481" s="227"/>
      <c r="DX481" s="221"/>
      <c r="DY481" s="221"/>
      <c r="DZ481" s="221"/>
      <c r="EA481" s="221"/>
      <c r="EB481" s="221"/>
      <c r="EC481" s="221"/>
      <c r="EG481" s="228"/>
      <c r="EM481" s="221"/>
      <c r="ET481" s="228"/>
    </row>
    <row r="482" spans="1:150">
      <c r="A482" s="221" t="str">
        <f t="shared" si="25"/>
        <v>LU1623917553</v>
      </c>
      <c r="B482" t="s">
        <v>12055</v>
      </c>
      <c r="C482">
        <v>0.1</v>
      </c>
      <c r="D482">
        <v>2.3199999999999998</v>
      </c>
      <c r="E482">
        <v>-3.27</v>
      </c>
      <c r="F482">
        <v>-0.9</v>
      </c>
      <c r="G482">
        <v>-1.46</v>
      </c>
      <c r="H482">
        <v>0.73</v>
      </c>
      <c r="J482">
        <v>1.78</v>
      </c>
      <c r="K482">
        <v>11.4</v>
      </c>
      <c r="L482">
        <v>0</v>
      </c>
      <c r="M482">
        <v>3824.1</v>
      </c>
      <c r="N482">
        <v>-16.170000000000002</v>
      </c>
      <c r="O482">
        <v>5.56</v>
      </c>
      <c r="P482">
        <v>1.4</v>
      </c>
      <c r="R482" t="s">
        <v>7758</v>
      </c>
      <c r="S482">
        <v>167.75</v>
      </c>
      <c r="T482">
        <v>94.77</v>
      </c>
      <c r="U482">
        <v>12</v>
      </c>
      <c r="Y482">
        <v>-11.07</v>
      </c>
      <c r="Z482">
        <v>10.38</v>
      </c>
      <c r="AA482" s="188">
        <v>14.28</v>
      </c>
      <c r="AB482">
        <v>-4.7699999999999996</v>
      </c>
      <c r="AC482">
        <v>-20.05</v>
      </c>
      <c r="AD482">
        <v>5.71</v>
      </c>
      <c r="AE482" t="s">
        <v>11449</v>
      </c>
      <c r="AF482" s="217">
        <v>42887</v>
      </c>
      <c r="AG482">
        <v>-26.88</v>
      </c>
      <c r="AH482">
        <v>130.54</v>
      </c>
      <c r="AI482">
        <v>-125</v>
      </c>
      <c r="AJ482">
        <v>124.83</v>
      </c>
      <c r="AN482" s="221" t="str">
        <f t="shared" si="23"/>
        <v>LU0786609619</v>
      </c>
      <c r="AO482" t="s">
        <v>10775</v>
      </c>
      <c r="AQ482" s="188">
        <v>27.95</v>
      </c>
      <c r="AR482" s="228">
        <v>45783</v>
      </c>
      <c r="AS482" t="s">
        <v>8091</v>
      </c>
      <c r="AX482" s="221" t="str">
        <f t="shared" si="24"/>
        <v>LU1574459795</v>
      </c>
      <c r="AY482" s="221" t="s">
        <v>12057</v>
      </c>
      <c r="AZ482" s="221" t="s">
        <v>7760</v>
      </c>
      <c r="BA482" s="221"/>
      <c r="BB482" s="221"/>
      <c r="BC482" s="221"/>
      <c r="BD482" s="221"/>
      <c r="BE482" s="221"/>
      <c r="BF482" s="221"/>
      <c r="BG482" s="221"/>
      <c r="BH482" s="221"/>
      <c r="BI482" s="221"/>
      <c r="BJ482" s="221"/>
      <c r="BK482" s="221"/>
      <c r="BL482" s="221"/>
      <c r="CQ482" s="221"/>
      <c r="CR482" s="221"/>
      <c r="CS482" s="221"/>
      <c r="CT482" s="221"/>
      <c r="CU482" s="221"/>
      <c r="CV482" s="221"/>
      <c r="CW482" s="221"/>
      <c r="CX482" s="221"/>
      <c r="DK482" s="221"/>
      <c r="DL482" s="221"/>
      <c r="DM482" s="221"/>
      <c r="DN482" s="221"/>
      <c r="DO482" s="221"/>
      <c r="DP482" s="221"/>
      <c r="DQ482" s="221"/>
      <c r="DR482" s="221"/>
      <c r="DS482" s="221"/>
      <c r="DT482" s="221"/>
      <c r="DU482" s="221"/>
      <c r="DV482" s="221"/>
      <c r="DW482" s="227"/>
      <c r="DX482" s="221"/>
      <c r="DY482" s="221"/>
      <c r="DZ482" s="221"/>
      <c r="EA482" s="221"/>
      <c r="EB482" s="221"/>
      <c r="EC482" s="221"/>
      <c r="EG482" s="228"/>
      <c r="EM482" s="221"/>
      <c r="ET482" s="228"/>
    </row>
    <row r="483" spans="1:150">
      <c r="A483" s="221" t="str">
        <f t="shared" si="25"/>
        <v>LU1623917637</v>
      </c>
      <c r="B483" t="s">
        <v>12056</v>
      </c>
      <c r="C483">
        <v>2.2400000000000002</v>
      </c>
      <c r="D483">
        <v>-1.29</v>
      </c>
      <c r="E483">
        <v>1.73</v>
      </c>
      <c r="F483">
        <v>8.07</v>
      </c>
      <c r="G483">
        <v>4.8</v>
      </c>
      <c r="H483">
        <v>2.52</v>
      </c>
      <c r="J483">
        <v>1.48</v>
      </c>
      <c r="K483">
        <v>8.75</v>
      </c>
      <c r="L483">
        <v>0.23</v>
      </c>
      <c r="M483">
        <v>3824.1</v>
      </c>
      <c r="N483">
        <v>-14.54</v>
      </c>
      <c r="O483">
        <v>5.55</v>
      </c>
      <c r="P483">
        <v>1.4</v>
      </c>
      <c r="Q483" t="s">
        <v>11348</v>
      </c>
      <c r="R483" t="s">
        <v>7759</v>
      </c>
      <c r="S483">
        <v>129.30000000000001</v>
      </c>
      <c r="T483">
        <v>153.61000000000001</v>
      </c>
      <c r="U483">
        <v>12</v>
      </c>
      <c r="Y483">
        <v>-8.43</v>
      </c>
      <c r="Z483">
        <v>14.03</v>
      </c>
      <c r="AA483" s="188">
        <v>7.32</v>
      </c>
      <c r="AB483">
        <v>0.23</v>
      </c>
      <c r="AC483">
        <v>-23.85</v>
      </c>
      <c r="AD483">
        <v>12.36</v>
      </c>
      <c r="AE483" t="s">
        <v>11449</v>
      </c>
      <c r="AF483" s="217">
        <v>42894</v>
      </c>
      <c r="AG483">
        <v>147.13</v>
      </c>
      <c r="AH483">
        <v>157.27000000000001</v>
      </c>
      <c r="AI483">
        <v>-79.53</v>
      </c>
      <c r="AJ483">
        <v>120.01</v>
      </c>
      <c r="AN483" s="221" t="str">
        <f t="shared" si="23"/>
        <v>LU2250369779</v>
      </c>
      <c r="AO483" t="s">
        <v>10776</v>
      </c>
      <c r="AQ483" s="188">
        <v>9.44</v>
      </c>
      <c r="AR483" s="228">
        <v>45783</v>
      </c>
      <c r="AS483" t="s">
        <v>8090</v>
      </c>
      <c r="AX483" s="221" t="str">
        <f t="shared" si="24"/>
        <v>LU1876476067</v>
      </c>
      <c r="AY483" s="221" t="s">
        <v>10996</v>
      </c>
      <c r="AZ483" s="221" t="s">
        <v>7847</v>
      </c>
      <c r="BA483" s="221"/>
      <c r="BB483" s="221"/>
      <c r="BC483" s="221"/>
      <c r="BD483" s="221"/>
      <c r="BE483" s="221"/>
      <c r="BF483" s="221"/>
      <c r="BG483" s="221"/>
      <c r="BH483" s="221"/>
      <c r="BI483" s="221"/>
      <c r="BJ483" s="221"/>
      <c r="BK483" s="221"/>
      <c r="BL483" s="221"/>
      <c r="CQ483" s="221"/>
      <c r="CR483" s="221"/>
      <c r="CS483" s="221"/>
      <c r="CT483" s="221"/>
      <c r="CU483" s="221"/>
      <c r="CV483" s="221"/>
      <c r="CW483" s="221"/>
      <c r="CX483" s="221"/>
      <c r="DK483" s="221"/>
      <c r="DL483" s="221"/>
      <c r="DM483" s="221"/>
      <c r="DN483" s="221"/>
      <c r="DO483" s="221"/>
      <c r="DP483" s="221"/>
      <c r="DQ483" s="221"/>
      <c r="DR483" s="221"/>
      <c r="DS483" s="221"/>
      <c r="DT483" s="221"/>
      <c r="DU483" s="221"/>
      <c r="DV483" s="221"/>
      <c r="DW483" s="221"/>
      <c r="DX483" s="221"/>
      <c r="DY483" s="221"/>
      <c r="DZ483" s="221"/>
      <c r="EA483" s="221"/>
      <c r="EB483" s="221"/>
      <c r="EC483" s="221"/>
      <c r="EG483" s="228"/>
      <c r="EM483" s="221"/>
    </row>
    <row r="484" spans="1:150">
      <c r="A484" s="221" t="str">
        <f t="shared" si="25"/>
        <v>LU1574459795</v>
      </c>
      <c r="B484" t="s">
        <v>12057</v>
      </c>
      <c r="C484">
        <v>0.7</v>
      </c>
      <c r="D484">
        <v>-0.56000000000000005</v>
      </c>
      <c r="E484">
        <v>0.75</v>
      </c>
      <c r="F484">
        <v>4.55</v>
      </c>
      <c r="G484">
        <v>3.7</v>
      </c>
      <c r="H484">
        <v>2.5</v>
      </c>
      <c r="J484">
        <v>1.1499999999999999</v>
      </c>
      <c r="K484">
        <v>6.83</v>
      </c>
      <c r="L484">
        <v>0.14000000000000001</v>
      </c>
      <c r="M484">
        <v>3824.1</v>
      </c>
      <c r="N484">
        <v>-8.89</v>
      </c>
      <c r="O484">
        <v>5.59</v>
      </c>
      <c r="P484">
        <v>1.39</v>
      </c>
      <c r="R484" t="s">
        <v>7760</v>
      </c>
      <c r="S484">
        <v>100.6</v>
      </c>
      <c r="T484">
        <v>112.63</v>
      </c>
      <c r="U484">
        <v>12</v>
      </c>
      <c r="Y484">
        <v>-3.73</v>
      </c>
      <c r="Z484">
        <v>12.25</v>
      </c>
      <c r="AA484" s="188">
        <v>6.74</v>
      </c>
      <c r="AB484">
        <v>-0.63</v>
      </c>
      <c r="AC484">
        <v>-13.39</v>
      </c>
      <c r="AD484">
        <v>6.96</v>
      </c>
      <c r="AE484" t="s">
        <v>11449</v>
      </c>
      <c r="AF484" s="217">
        <v>42838</v>
      </c>
      <c r="AG484">
        <v>83.61</v>
      </c>
      <c r="AH484">
        <v>116.63</v>
      </c>
      <c r="AI484">
        <v>-42.22</v>
      </c>
      <c r="AJ484">
        <v>93.06</v>
      </c>
      <c r="AN484" s="221" t="str">
        <f t="shared" si="23"/>
        <v>LU2220395680</v>
      </c>
      <c r="AO484" t="s">
        <v>8969</v>
      </c>
      <c r="AQ484" s="188">
        <v>9.81</v>
      </c>
      <c r="AR484" s="228">
        <v>45783</v>
      </c>
      <c r="AS484" t="s">
        <v>7845</v>
      </c>
      <c r="AX484" s="221" t="str">
        <f t="shared" si="24"/>
        <v>LU2106859874</v>
      </c>
      <c r="AY484" s="221" t="s">
        <v>10997</v>
      </c>
      <c r="AZ484" s="221" t="s">
        <v>7745</v>
      </c>
      <c r="BA484" s="221"/>
      <c r="BB484" s="221"/>
      <c r="BC484" s="221"/>
      <c r="BD484" s="221"/>
      <c r="BE484" s="221"/>
      <c r="BF484" s="221"/>
      <c r="BG484" s="221"/>
      <c r="BH484" s="221"/>
      <c r="BI484" s="221"/>
      <c r="BJ484" s="221"/>
      <c r="BK484" s="221"/>
      <c r="BL484" s="221"/>
      <c r="CQ484" s="221"/>
      <c r="CR484" s="221"/>
      <c r="CS484" s="221"/>
      <c r="CT484" s="221"/>
      <c r="CU484" s="221"/>
      <c r="CV484" s="221"/>
      <c r="CW484" s="221"/>
      <c r="CX484" s="221"/>
      <c r="DK484" s="221"/>
      <c r="DL484" s="221"/>
      <c r="DM484" s="221"/>
      <c r="DN484" s="221"/>
      <c r="DO484" s="221"/>
      <c r="DP484" s="221"/>
      <c r="DQ484" s="221"/>
      <c r="DR484" s="221"/>
      <c r="DS484" s="221"/>
      <c r="DT484" s="221"/>
      <c r="DU484" s="221"/>
      <c r="DV484" s="221"/>
      <c r="DW484" s="221"/>
      <c r="DX484" s="221"/>
      <c r="DY484" s="221"/>
      <c r="DZ484" s="221"/>
      <c r="EA484" s="221"/>
      <c r="EB484" s="221"/>
      <c r="EC484" s="221"/>
      <c r="EG484" s="228"/>
      <c r="EM484" s="221"/>
    </row>
    <row r="485" spans="1:150">
      <c r="A485" s="221" t="str">
        <f t="shared" si="25"/>
        <v>LU1876476067</v>
      </c>
      <c r="B485" t="s">
        <v>10996</v>
      </c>
      <c r="C485">
        <v>-0.76</v>
      </c>
      <c r="D485">
        <v>1.1299999999999999</v>
      </c>
      <c r="E485">
        <v>-2.5299999999999998</v>
      </c>
      <c r="F485">
        <v>2.48</v>
      </c>
      <c r="G485">
        <v>0.96</v>
      </c>
      <c r="H485">
        <v>2.88</v>
      </c>
      <c r="J485">
        <v>1.1499999999999999</v>
      </c>
      <c r="K485">
        <v>14.13</v>
      </c>
      <c r="L485">
        <v>-0.01</v>
      </c>
      <c r="M485">
        <v>1287.3</v>
      </c>
      <c r="N485">
        <v>-21.66</v>
      </c>
      <c r="P485">
        <v>1.75</v>
      </c>
      <c r="Q485" t="s">
        <v>11348</v>
      </c>
      <c r="R485" t="s">
        <v>7847</v>
      </c>
      <c r="S485">
        <v>111.39</v>
      </c>
      <c r="T485">
        <v>95.82</v>
      </c>
      <c r="U485">
        <v>4</v>
      </c>
      <c r="Z485">
        <v>24.58</v>
      </c>
      <c r="AA485" s="188">
        <v>29.48</v>
      </c>
      <c r="AB485">
        <v>-1.29</v>
      </c>
      <c r="AC485">
        <v>-30.69</v>
      </c>
      <c r="AD485">
        <v>3</v>
      </c>
      <c r="AE485" t="s">
        <v>11450</v>
      </c>
      <c r="AF485" s="217">
        <v>43370</v>
      </c>
      <c r="AG485">
        <v>76.73</v>
      </c>
      <c r="AH485">
        <v>116.24</v>
      </c>
      <c r="AI485">
        <v>74.73</v>
      </c>
      <c r="AJ485">
        <v>116.19</v>
      </c>
      <c r="AN485" s="221" t="str">
        <f t="shared" si="23"/>
        <v>LU2417704439</v>
      </c>
      <c r="AO485" t="s">
        <v>8098</v>
      </c>
      <c r="AQ485" s="188">
        <v>7.85</v>
      </c>
      <c r="AR485" s="228">
        <v>45783</v>
      </c>
      <c r="AS485" t="s">
        <v>8037</v>
      </c>
      <c r="AX485" s="221" t="str">
        <f t="shared" si="24"/>
        <v>LU2417704355</v>
      </c>
      <c r="AY485" s="221" t="s">
        <v>8097</v>
      </c>
      <c r="AZ485" s="221" t="s">
        <v>8025</v>
      </c>
      <c r="BA485" s="221"/>
      <c r="BB485" s="221"/>
      <c r="BC485" s="221"/>
      <c r="BD485" s="221"/>
      <c r="BE485" s="221"/>
      <c r="BF485" s="221"/>
      <c r="BG485" s="221"/>
      <c r="BH485" s="221"/>
      <c r="BI485" s="221"/>
      <c r="BJ485" s="221"/>
      <c r="BK485" s="221"/>
      <c r="BL485" s="221"/>
      <c r="CQ485" s="221"/>
      <c r="CR485" s="221"/>
      <c r="CS485" s="221"/>
      <c r="CT485" s="221"/>
      <c r="CU485" s="221"/>
      <c r="CV485" s="221"/>
      <c r="CW485" s="221"/>
      <c r="CX485" s="221"/>
      <c r="DK485" s="221"/>
      <c r="DL485" s="221"/>
      <c r="DM485" s="221"/>
      <c r="DN485" s="221"/>
      <c r="DO485" s="221"/>
      <c r="DP485" s="221"/>
      <c r="DQ485" s="221"/>
      <c r="DR485" s="221"/>
      <c r="DS485" s="221"/>
      <c r="DT485" s="221"/>
      <c r="DU485" s="221"/>
      <c r="DV485" s="221"/>
      <c r="DW485" s="227"/>
      <c r="DX485" s="221"/>
      <c r="DY485" s="221"/>
      <c r="DZ485" s="221"/>
      <c r="EA485" s="221"/>
      <c r="EB485" s="221"/>
      <c r="EC485" s="221"/>
      <c r="EG485" s="228"/>
      <c r="EM485" s="221"/>
      <c r="ET485" s="228"/>
    </row>
    <row r="486" spans="1:150">
      <c r="A486" s="221" t="str">
        <f t="shared" si="25"/>
        <v>LU2106859874</v>
      </c>
      <c r="B486" t="s">
        <v>10997</v>
      </c>
      <c r="C486">
        <v>-3.25</v>
      </c>
      <c r="D486">
        <v>3.84</v>
      </c>
      <c r="E486">
        <v>-2.88</v>
      </c>
      <c r="F486">
        <v>-2.85</v>
      </c>
      <c r="G486">
        <v>0.01</v>
      </c>
      <c r="H486">
        <v>7.69</v>
      </c>
      <c r="J486">
        <v>1.25</v>
      </c>
      <c r="K486">
        <v>17.27</v>
      </c>
      <c r="L486">
        <v>-0.01</v>
      </c>
      <c r="M486">
        <v>521.79999999999995</v>
      </c>
      <c r="N486">
        <v>-20.76</v>
      </c>
      <c r="P486">
        <v>1.5</v>
      </c>
      <c r="Q486" t="s">
        <v>11348</v>
      </c>
      <c r="R486" t="s">
        <v>7745</v>
      </c>
      <c r="S486">
        <v>124.98</v>
      </c>
      <c r="T486">
        <v>97.07</v>
      </c>
      <c r="U486">
        <v>1</v>
      </c>
      <c r="AB486">
        <v>15.44</v>
      </c>
      <c r="AC486">
        <v>-28.22</v>
      </c>
      <c r="AD486">
        <v>3.29</v>
      </c>
      <c r="AE486" t="s">
        <v>11451</v>
      </c>
      <c r="AF486" s="217">
        <v>43875</v>
      </c>
      <c r="AG486">
        <v>67.88</v>
      </c>
      <c r="AH486">
        <v>121.87</v>
      </c>
      <c r="AI486">
        <v>115.3</v>
      </c>
      <c r="AJ486">
        <v>114.8</v>
      </c>
      <c r="AN486" s="221" t="str">
        <f t="shared" si="23"/>
        <v>LU0333810181</v>
      </c>
      <c r="AO486" t="s">
        <v>7794</v>
      </c>
      <c r="AQ486" s="188">
        <v>39.700000000000003</v>
      </c>
      <c r="AR486" s="228">
        <v>45783</v>
      </c>
      <c r="AS486" t="s">
        <v>7753</v>
      </c>
      <c r="AX486" s="221" t="str">
        <f t="shared" si="24"/>
        <v>LU0786609619</v>
      </c>
      <c r="AY486" s="221" t="s">
        <v>10998</v>
      </c>
      <c r="AZ486" s="221" t="s">
        <v>8091</v>
      </c>
      <c r="BA486" s="221">
        <v>-3.26</v>
      </c>
      <c r="BB486" s="221"/>
      <c r="BC486" s="221"/>
      <c r="BD486" s="221"/>
      <c r="BE486" s="221"/>
      <c r="BF486" s="221"/>
      <c r="BG486" s="221"/>
      <c r="BH486" s="221"/>
      <c r="BI486" s="221"/>
      <c r="BJ486" s="221"/>
      <c r="BK486" s="221"/>
      <c r="BL486" s="221"/>
      <c r="CQ486" s="221"/>
      <c r="CR486" s="221"/>
      <c r="CS486" s="221"/>
      <c r="CT486" s="221"/>
      <c r="CU486" s="221"/>
      <c r="CV486" s="221"/>
      <c r="CW486" s="221"/>
      <c r="CX486" s="221"/>
      <c r="DK486" s="221"/>
      <c r="DL486" s="221"/>
      <c r="DM486" s="221"/>
      <c r="DN486" s="221"/>
      <c r="DO486" s="221"/>
      <c r="DP486" s="221"/>
      <c r="DQ486" s="221"/>
      <c r="DR486" s="221"/>
      <c r="DS486" s="221"/>
      <c r="DT486" s="221"/>
      <c r="DU486" s="221"/>
      <c r="DV486" s="221"/>
      <c r="DW486" s="221"/>
      <c r="DX486" s="221"/>
      <c r="DY486" s="221"/>
      <c r="DZ486" s="221"/>
      <c r="EA486" s="221"/>
      <c r="EB486" s="221"/>
      <c r="EC486" s="221"/>
      <c r="EG486" s="228"/>
      <c r="EM486" s="221"/>
    </row>
    <row r="487" spans="1:150">
      <c r="A487" s="221" t="str">
        <f t="shared" si="25"/>
        <v>LU2417704355</v>
      </c>
      <c r="B487" t="s">
        <v>8097</v>
      </c>
      <c r="C487">
        <v>-3.19</v>
      </c>
      <c r="D487">
        <v>3.96</v>
      </c>
      <c r="E487">
        <v>-2.93</v>
      </c>
      <c r="F487">
        <v>-2.68</v>
      </c>
      <c r="G487">
        <v>0.04</v>
      </c>
      <c r="J487">
        <v>1.22</v>
      </c>
      <c r="K487">
        <v>17.25</v>
      </c>
      <c r="L487">
        <v>-0.01</v>
      </c>
      <c r="N487">
        <v>-20.85</v>
      </c>
      <c r="Q487" t="s">
        <v>11348</v>
      </c>
      <c r="R487" t="s">
        <v>8025</v>
      </c>
      <c r="S487">
        <v>123.07</v>
      </c>
      <c r="T487">
        <v>94.57</v>
      </c>
      <c r="AD487">
        <v>3.37</v>
      </c>
      <c r="AG487">
        <v>64.45</v>
      </c>
      <c r="AI487">
        <v>105.25</v>
      </c>
      <c r="AN487" s="221" t="str">
        <f t="shared" si="23"/>
        <v>LU2032729951</v>
      </c>
      <c r="AO487" t="s">
        <v>8099</v>
      </c>
      <c r="AQ487" s="188">
        <v>19.46</v>
      </c>
      <c r="AR487" s="228">
        <v>45783</v>
      </c>
      <c r="AS487" t="s">
        <v>8030</v>
      </c>
      <c r="AX487" s="221" t="str">
        <f t="shared" si="24"/>
        <v>LU2250369779</v>
      </c>
      <c r="AY487" s="221" t="s">
        <v>10776</v>
      </c>
      <c r="AZ487" s="221" t="s">
        <v>8090</v>
      </c>
      <c r="BA487" s="221"/>
      <c r="BB487" s="221"/>
      <c r="BC487" s="221"/>
      <c r="BD487" s="221"/>
      <c r="BE487" s="221"/>
      <c r="BF487" s="221"/>
      <c r="BG487" s="221"/>
      <c r="BH487" s="221"/>
      <c r="BI487" s="221"/>
      <c r="BJ487" s="221"/>
      <c r="BK487" s="221"/>
      <c r="BL487" s="221"/>
      <c r="CQ487" s="221"/>
      <c r="CR487" s="221"/>
      <c r="CS487" s="221"/>
      <c r="CT487" s="221"/>
      <c r="CU487" s="221"/>
      <c r="CV487" s="221"/>
      <c r="CW487" s="221"/>
      <c r="CX487" s="221"/>
      <c r="DK487" s="221"/>
      <c r="DL487" s="221"/>
      <c r="DM487" s="221"/>
      <c r="DN487" s="221"/>
      <c r="DO487" s="221"/>
      <c r="DP487" s="221"/>
      <c r="DQ487" s="221"/>
      <c r="DR487" s="221"/>
      <c r="DS487" s="221"/>
      <c r="DT487" s="221"/>
      <c r="DU487" s="221"/>
      <c r="DV487" s="221"/>
      <c r="DW487" s="221"/>
      <c r="DX487" s="221"/>
      <c r="DY487" s="221"/>
      <c r="DZ487" s="221"/>
      <c r="EA487" s="221"/>
      <c r="EB487" s="221"/>
      <c r="EC487" s="221"/>
      <c r="EG487" s="228"/>
      <c r="EM487" s="221"/>
    </row>
    <row r="488" spans="1:150">
      <c r="A488" s="221" t="str">
        <f t="shared" si="25"/>
        <v>LU0786609619</v>
      </c>
      <c r="B488" t="s">
        <v>10998</v>
      </c>
      <c r="C488">
        <v>-11.44</v>
      </c>
      <c r="D488">
        <v>5.35</v>
      </c>
      <c r="E488">
        <v>-5.93</v>
      </c>
      <c r="F488">
        <v>1.99</v>
      </c>
      <c r="G488">
        <v>6.56</v>
      </c>
      <c r="H488">
        <v>6.39</v>
      </c>
      <c r="I488">
        <v>7.62</v>
      </c>
      <c r="J488">
        <v>1.4</v>
      </c>
      <c r="K488">
        <v>17.54</v>
      </c>
      <c r="L488">
        <v>0</v>
      </c>
      <c r="M488">
        <v>1731.2</v>
      </c>
      <c r="N488">
        <v>-21.53</v>
      </c>
      <c r="P488">
        <v>1.71</v>
      </c>
      <c r="Q488" t="s">
        <v>11348</v>
      </c>
      <c r="R488" t="s">
        <v>8091</v>
      </c>
      <c r="S488">
        <v>145.58000000000001</v>
      </c>
      <c r="T488">
        <v>143.36000000000001</v>
      </c>
      <c r="U488">
        <v>12</v>
      </c>
      <c r="V488">
        <v>4.05</v>
      </c>
      <c r="W488">
        <v>-0.42</v>
      </c>
      <c r="X488">
        <v>16.760000000000002</v>
      </c>
      <c r="Y488">
        <v>-4.51</v>
      </c>
      <c r="Z488">
        <v>33.5</v>
      </c>
      <c r="AA488" s="188">
        <v>52.05</v>
      </c>
      <c r="AB488">
        <v>9.5299999999999994</v>
      </c>
      <c r="AC488">
        <v>-39.49</v>
      </c>
      <c r="AD488">
        <v>19.21</v>
      </c>
      <c r="AE488" t="s">
        <v>11452</v>
      </c>
      <c r="AF488" s="217">
        <v>41171</v>
      </c>
      <c r="AG488">
        <v>142.28</v>
      </c>
      <c r="AH488">
        <v>145.88999999999999</v>
      </c>
      <c r="AI488">
        <v>197.65</v>
      </c>
      <c r="AJ488">
        <v>132.38</v>
      </c>
      <c r="AN488" s="221" t="str">
        <f t="shared" si="23"/>
        <v>LU2633549584</v>
      </c>
      <c r="AO488" t="s">
        <v>10376</v>
      </c>
      <c r="AQ488" s="188">
        <v>12.73</v>
      </c>
      <c r="AR488" s="228">
        <v>45779</v>
      </c>
      <c r="AS488" t="s">
        <v>10041</v>
      </c>
      <c r="AX488" s="221" t="str">
        <f t="shared" si="24"/>
        <v>LU2220395680</v>
      </c>
      <c r="AY488" s="221" t="s">
        <v>10999</v>
      </c>
      <c r="AZ488" s="221" t="s">
        <v>7845</v>
      </c>
      <c r="BA488" s="221"/>
      <c r="BB488" s="221"/>
      <c r="BC488" s="221"/>
      <c r="BD488" s="221"/>
      <c r="BE488" s="221"/>
      <c r="BF488" s="221"/>
      <c r="BG488" s="221"/>
      <c r="BH488" s="221"/>
      <c r="BI488" s="221"/>
      <c r="BJ488" s="221"/>
      <c r="BK488" s="221"/>
      <c r="BL488" s="221"/>
      <c r="CQ488" s="221"/>
      <c r="CR488" s="221"/>
      <c r="CS488" s="221"/>
      <c r="CT488" s="221"/>
      <c r="CU488" s="221"/>
      <c r="CV488" s="221"/>
      <c r="CW488" s="221"/>
      <c r="CX488" s="221"/>
      <c r="DK488" s="221"/>
      <c r="DL488" s="221"/>
      <c r="DM488" s="221"/>
      <c r="DN488" s="221"/>
      <c r="DO488" s="221"/>
      <c r="DP488" s="221"/>
      <c r="DQ488" s="221"/>
      <c r="DR488" s="221"/>
      <c r="DS488" s="221"/>
      <c r="DT488" s="221"/>
      <c r="DU488" s="221"/>
      <c r="DV488" s="221"/>
      <c r="DW488" s="227"/>
      <c r="DX488" s="221"/>
      <c r="DY488" s="221"/>
      <c r="DZ488" s="221"/>
      <c r="EA488" s="221"/>
      <c r="EB488" s="221"/>
      <c r="EC488" s="221"/>
      <c r="EG488" s="228"/>
      <c r="EM488" s="221"/>
      <c r="ET488" s="228"/>
    </row>
    <row r="489" spans="1:150">
      <c r="A489" s="221" t="str">
        <f t="shared" si="25"/>
        <v>LU2250369779</v>
      </c>
      <c r="B489" t="s">
        <v>10776</v>
      </c>
      <c r="C489">
        <v>-11.44</v>
      </c>
      <c r="D489">
        <v>5.51</v>
      </c>
      <c r="E489">
        <v>-5.99</v>
      </c>
      <c r="F489">
        <v>2.13</v>
      </c>
      <c r="G489">
        <v>6.56</v>
      </c>
      <c r="J489">
        <v>1.41</v>
      </c>
      <c r="K489">
        <v>17.600000000000001</v>
      </c>
      <c r="L489">
        <v>0</v>
      </c>
      <c r="M489">
        <v>1731.2</v>
      </c>
      <c r="N489">
        <v>-21.56</v>
      </c>
      <c r="P489">
        <v>1.5</v>
      </c>
      <c r="Q489" t="s">
        <v>11348</v>
      </c>
      <c r="R489" t="s">
        <v>8090</v>
      </c>
      <c r="S489">
        <v>146.01</v>
      </c>
      <c r="T489">
        <v>144.41999999999999</v>
      </c>
      <c r="U489">
        <v>12</v>
      </c>
      <c r="AB489">
        <v>9.3699999999999992</v>
      </c>
      <c r="AC489">
        <v>-39.58</v>
      </c>
      <c r="AD489">
        <v>19.440000000000001</v>
      </c>
      <c r="AE489" t="s">
        <v>11452</v>
      </c>
      <c r="AF489" s="217">
        <v>44162</v>
      </c>
      <c r="AG489">
        <v>144.74</v>
      </c>
      <c r="AI489">
        <v>198.67</v>
      </c>
      <c r="AN489" s="221" t="str">
        <f t="shared" si="23"/>
        <v>LU2633549667</v>
      </c>
      <c r="AO489" t="s">
        <v>10377</v>
      </c>
      <c r="AQ489" s="188">
        <v>11.47</v>
      </c>
      <c r="AR489" s="228">
        <v>45779</v>
      </c>
      <c r="AS489" t="s">
        <v>10040</v>
      </c>
      <c r="AX489" s="221" t="str">
        <f t="shared" si="24"/>
        <v>LU2417704439</v>
      </c>
      <c r="AY489" s="221" t="s">
        <v>8098</v>
      </c>
      <c r="AZ489" s="221" t="s">
        <v>8037</v>
      </c>
      <c r="BA489" s="221"/>
      <c r="BB489" s="221"/>
      <c r="BC489" s="221"/>
      <c r="BD489" s="221"/>
      <c r="BE489" s="221"/>
      <c r="BF489" s="221"/>
      <c r="BG489" s="221"/>
      <c r="BH489" s="221"/>
      <c r="BI489" s="221"/>
      <c r="BJ489" s="221"/>
      <c r="BK489" s="221"/>
      <c r="BL489" s="221"/>
      <c r="CQ489" s="221"/>
      <c r="CR489" s="221"/>
      <c r="CS489" s="221"/>
      <c r="CT489" s="221"/>
      <c r="CU489" s="221"/>
      <c r="CV489" s="221"/>
      <c r="CW489" s="221"/>
      <c r="CX489" s="221"/>
      <c r="DK489" s="221"/>
      <c r="DL489" s="221"/>
      <c r="DM489" s="221"/>
      <c r="DN489" s="221"/>
      <c r="DO489" s="221"/>
      <c r="DP489" s="221"/>
      <c r="DQ489" s="221"/>
      <c r="DR489" s="221"/>
      <c r="DS489" s="221"/>
      <c r="DT489" s="221"/>
      <c r="DU489" s="221"/>
      <c r="DV489" s="221"/>
      <c r="DW489" s="227"/>
      <c r="DX489" s="221"/>
      <c r="DY489" s="221"/>
      <c r="DZ489" s="221"/>
      <c r="EA489" s="221"/>
      <c r="EB489" s="221"/>
      <c r="EC489" s="221"/>
      <c r="EG489" s="228"/>
      <c r="EM489" s="221"/>
      <c r="ET489" s="228"/>
    </row>
    <row r="490" spans="1:150">
      <c r="A490" s="221" t="str">
        <f t="shared" si="25"/>
        <v>LU2220395680</v>
      </c>
      <c r="B490" t="s">
        <v>10999</v>
      </c>
      <c r="C490">
        <v>-7.65</v>
      </c>
      <c r="D490">
        <v>1.52</v>
      </c>
      <c r="E490">
        <v>-9.16</v>
      </c>
      <c r="F490">
        <v>-9.8699999999999992</v>
      </c>
      <c r="G490">
        <v>0.65</v>
      </c>
      <c r="J490">
        <v>1.23</v>
      </c>
      <c r="K490">
        <v>14.54</v>
      </c>
      <c r="L490">
        <v>-0.01</v>
      </c>
      <c r="M490">
        <v>159.6</v>
      </c>
      <c r="N490">
        <v>-16.329999999999998</v>
      </c>
      <c r="P490">
        <v>1.5</v>
      </c>
      <c r="Q490" t="s">
        <v>11348</v>
      </c>
      <c r="R490" t="s">
        <v>7845</v>
      </c>
      <c r="S490">
        <v>116.12</v>
      </c>
      <c r="T490">
        <v>130.63</v>
      </c>
      <c r="U490">
        <v>0</v>
      </c>
      <c r="AB490">
        <v>9.6199999999999992</v>
      </c>
      <c r="AC490">
        <v>-19.28</v>
      </c>
      <c r="AD490">
        <v>3.16</v>
      </c>
      <c r="AE490" t="s">
        <v>11453</v>
      </c>
      <c r="AF490" s="217">
        <v>44104</v>
      </c>
      <c r="AG490">
        <v>108.38</v>
      </c>
      <c r="AI490">
        <v>135.11000000000001</v>
      </c>
      <c r="AN490" s="221" t="str">
        <f t="shared" si="23"/>
        <v>LU0920312682</v>
      </c>
      <c r="AO490" t="s">
        <v>9999</v>
      </c>
      <c r="AQ490" s="188">
        <v>32.35</v>
      </c>
      <c r="AR490" s="228">
        <v>45779</v>
      </c>
      <c r="AS490" t="s">
        <v>7843</v>
      </c>
      <c r="AX490" s="221" t="str">
        <f t="shared" si="24"/>
        <v>LU0333810181</v>
      </c>
      <c r="AY490" s="221" t="s">
        <v>11000</v>
      </c>
      <c r="AZ490" s="221" t="s">
        <v>7753</v>
      </c>
      <c r="BA490" s="221">
        <v>-9.34</v>
      </c>
      <c r="BB490" s="221">
        <v>-11.09</v>
      </c>
      <c r="BC490" s="221">
        <v>-16.399999999999999</v>
      </c>
      <c r="BD490" s="221"/>
      <c r="BE490" s="221"/>
      <c r="BF490" s="221"/>
      <c r="BG490" s="221"/>
      <c r="BH490" s="221"/>
      <c r="BI490" s="221"/>
      <c r="BJ490" s="221"/>
      <c r="BK490" s="221"/>
      <c r="BL490" s="221"/>
      <c r="CQ490" s="221"/>
      <c r="CR490" s="221"/>
      <c r="CS490" s="221"/>
      <c r="CT490" s="221"/>
      <c r="CU490" s="221"/>
      <c r="CV490" s="221"/>
      <c r="CW490" s="221"/>
      <c r="CX490" s="221"/>
      <c r="DK490" s="221"/>
      <c r="DL490" s="221"/>
      <c r="DM490" s="221"/>
      <c r="DN490" s="221"/>
      <c r="DO490" s="221"/>
      <c r="DP490" s="221"/>
      <c r="DQ490" s="221"/>
      <c r="DR490" s="221"/>
      <c r="DS490" s="221"/>
      <c r="DT490" s="221"/>
      <c r="DU490" s="221"/>
      <c r="DV490" s="221"/>
      <c r="DW490" s="221"/>
      <c r="DX490" s="221"/>
      <c r="DY490" s="221"/>
      <c r="DZ490" s="221"/>
      <c r="EA490" s="221"/>
      <c r="EB490" s="221"/>
      <c r="EC490" s="221"/>
      <c r="EG490" s="228"/>
      <c r="EM490" s="221"/>
    </row>
    <row r="491" spans="1:150">
      <c r="A491" s="221" t="str">
        <f t="shared" si="25"/>
        <v>LU2417704439</v>
      </c>
      <c r="B491" t="s">
        <v>8098</v>
      </c>
      <c r="C491">
        <v>-7.65</v>
      </c>
      <c r="D491">
        <v>1.66</v>
      </c>
      <c r="E491">
        <v>-9.15</v>
      </c>
      <c r="F491">
        <v>-9.77</v>
      </c>
      <c r="G491">
        <v>0.59</v>
      </c>
      <c r="J491">
        <v>1.21</v>
      </c>
      <c r="K491">
        <v>14.63</v>
      </c>
      <c r="L491">
        <v>-0.01</v>
      </c>
      <c r="N491">
        <v>-16.48</v>
      </c>
      <c r="Q491" t="s">
        <v>11348</v>
      </c>
      <c r="R491" t="s">
        <v>8037</v>
      </c>
      <c r="S491">
        <v>119.79</v>
      </c>
      <c r="T491">
        <v>122.69</v>
      </c>
      <c r="AD491">
        <v>3.19</v>
      </c>
      <c r="AG491">
        <v>114.51</v>
      </c>
      <c r="AI491">
        <v>134.51</v>
      </c>
      <c r="AN491" s="221" t="str">
        <f t="shared" si="23"/>
        <v>LU0210637038</v>
      </c>
      <c r="AO491" t="s">
        <v>12353</v>
      </c>
      <c r="AQ491" s="188">
        <v>17.8</v>
      </c>
      <c r="AR491" s="228">
        <v>45783</v>
      </c>
      <c r="AS491" t="s">
        <v>3150</v>
      </c>
      <c r="AX491" s="221" t="str">
        <f t="shared" si="24"/>
        <v>LU2032729951</v>
      </c>
      <c r="AY491" s="221" t="s">
        <v>8099</v>
      </c>
      <c r="AZ491" s="221" t="s">
        <v>8030</v>
      </c>
      <c r="BA491" s="221"/>
      <c r="BB491" s="221"/>
      <c r="BC491" s="221"/>
      <c r="BD491" s="221"/>
      <c r="BE491" s="221"/>
      <c r="BF491" s="221"/>
      <c r="BG491" s="221"/>
      <c r="BH491" s="221"/>
      <c r="BI491" s="221"/>
      <c r="BJ491" s="221"/>
      <c r="BK491" s="221"/>
      <c r="BL491" s="221"/>
      <c r="CQ491" s="221"/>
      <c r="CR491" s="221"/>
      <c r="CS491" s="221"/>
      <c r="CT491" s="221"/>
      <c r="CU491" s="221"/>
      <c r="CV491" s="221"/>
      <c r="CW491" s="221"/>
      <c r="CX491" s="221"/>
      <c r="DK491" s="221"/>
      <c r="DL491" s="221"/>
      <c r="DM491" s="221"/>
      <c r="DN491" s="221"/>
      <c r="DO491" s="221"/>
      <c r="DP491" s="221"/>
      <c r="DQ491" s="221"/>
      <c r="DR491" s="221"/>
      <c r="DS491" s="221"/>
      <c r="DT491" s="221"/>
      <c r="DU491" s="221"/>
      <c r="DV491" s="221"/>
      <c r="DW491" s="221"/>
      <c r="DX491" s="221"/>
      <c r="DY491" s="221"/>
      <c r="DZ491" s="221"/>
      <c r="EA491" s="221"/>
      <c r="EB491" s="221"/>
      <c r="EC491" s="221"/>
      <c r="EG491" s="228"/>
      <c r="EM491" s="221"/>
    </row>
    <row r="492" spans="1:150">
      <c r="A492" s="221" t="str">
        <f t="shared" si="25"/>
        <v>LU0333810181</v>
      </c>
      <c r="B492" t="s">
        <v>11000</v>
      </c>
      <c r="C492">
        <v>-11.36</v>
      </c>
      <c r="D492">
        <v>2.91</v>
      </c>
      <c r="E492">
        <v>-9.2100000000000009</v>
      </c>
      <c r="F492">
        <v>0.75</v>
      </c>
      <c r="G492">
        <v>9.17</v>
      </c>
      <c r="H492">
        <v>18.02</v>
      </c>
      <c r="I492">
        <v>9.27</v>
      </c>
      <c r="J492">
        <v>1.1399999999999999</v>
      </c>
      <c r="K492">
        <v>15.4</v>
      </c>
      <c r="L492">
        <v>0.28999999999999998</v>
      </c>
      <c r="M492">
        <v>6227</v>
      </c>
      <c r="N492">
        <v>-16.079999999999998</v>
      </c>
      <c r="P492">
        <v>1.97</v>
      </c>
      <c r="Q492" t="s">
        <v>11357</v>
      </c>
      <c r="R492" t="s">
        <v>7753</v>
      </c>
      <c r="S492">
        <v>109.87</v>
      </c>
      <c r="T492">
        <v>127.31</v>
      </c>
      <c r="U492">
        <v>1</v>
      </c>
      <c r="V492">
        <v>10.119999999999999</v>
      </c>
      <c r="W492">
        <v>-1.8</v>
      </c>
      <c r="X492">
        <v>38.26</v>
      </c>
      <c r="Y492">
        <v>-14.91</v>
      </c>
      <c r="Z492">
        <v>4.97</v>
      </c>
      <c r="AA492" s="188">
        <v>17.71</v>
      </c>
      <c r="AB492">
        <v>36.85</v>
      </c>
      <c r="AC492">
        <v>-16.559999999999999</v>
      </c>
      <c r="AD492">
        <v>22.88</v>
      </c>
      <c r="AE492" t="s">
        <v>11454</v>
      </c>
      <c r="AF492" s="217">
        <v>39533</v>
      </c>
      <c r="AG492">
        <v>123.74</v>
      </c>
      <c r="AH492">
        <v>134.08000000000001</v>
      </c>
      <c r="AI492">
        <v>113.06</v>
      </c>
      <c r="AJ492">
        <v>107.04</v>
      </c>
      <c r="AN492" s="221" t="str">
        <f t="shared" si="23"/>
        <v>LU0630378429</v>
      </c>
      <c r="AO492" t="s">
        <v>12354</v>
      </c>
      <c r="AQ492" s="188">
        <v>9.7799999999999994</v>
      </c>
      <c r="AR492" s="228">
        <v>45783</v>
      </c>
      <c r="AS492" t="s">
        <v>3274</v>
      </c>
      <c r="AX492" s="221" t="str">
        <f t="shared" si="24"/>
        <v>LU2633549584</v>
      </c>
      <c r="AY492" s="221" t="s">
        <v>10376</v>
      </c>
      <c r="AZ492" s="221" t="s">
        <v>10041</v>
      </c>
      <c r="BA492" s="221"/>
      <c r="BB492" s="221"/>
      <c r="BC492" s="221"/>
      <c r="BD492" s="221"/>
      <c r="BE492" s="221"/>
      <c r="BF492" s="221"/>
      <c r="BG492" s="221"/>
      <c r="BH492" s="221"/>
      <c r="BI492" s="221"/>
      <c r="BJ492" s="221"/>
      <c r="BK492" s="221"/>
      <c r="BL492" s="221"/>
      <c r="CQ492" s="221"/>
      <c r="CR492" s="221"/>
      <c r="CS492" s="221"/>
      <c r="CT492" s="221"/>
      <c r="CU492" s="221"/>
      <c r="CV492" s="221"/>
      <c r="CW492" s="221"/>
      <c r="CX492" s="221"/>
      <c r="DK492" s="221"/>
      <c r="DL492" s="221"/>
      <c r="DM492" s="221"/>
      <c r="DN492" s="221"/>
      <c r="DO492" s="221"/>
      <c r="DP492" s="221"/>
      <c r="DQ492" s="221"/>
      <c r="DR492" s="221"/>
      <c r="DS492" s="221"/>
      <c r="DT492" s="221"/>
      <c r="DU492" s="221"/>
      <c r="DV492" s="221"/>
      <c r="DW492" s="227"/>
      <c r="DX492" s="221"/>
      <c r="DY492" s="221"/>
      <c r="DZ492" s="221"/>
      <c r="EA492" s="221"/>
      <c r="EB492" s="221"/>
      <c r="EC492" s="221"/>
      <c r="EG492" s="228"/>
      <c r="EM492" s="221"/>
      <c r="ET492" s="228"/>
    </row>
    <row r="493" spans="1:150">
      <c r="A493" s="221" t="str">
        <f t="shared" si="25"/>
        <v>LU2032729951</v>
      </c>
      <c r="B493" t="s">
        <v>8099</v>
      </c>
      <c r="C493">
        <v>-11.38</v>
      </c>
      <c r="D493">
        <v>2.99</v>
      </c>
      <c r="E493">
        <v>-9.33</v>
      </c>
      <c r="F493">
        <v>0.82</v>
      </c>
      <c r="G493">
        <v>9.0399999999999991</v>
      </c>
      <c r="H493">
        <v>17.95</v>
      </c>
      <c r="J493">
        <v>1.0900000000000001</v>
      </c>
      <c r="K493">
        <v>15.32</v>
      </c>
      <c r="L493">
        <v>0.28999999999999998</v>
      </c>
      <c r="M493">
        <v>6227</v>
      </c>
      <c r="N493">
        <v>-16.03</v>
      </c>
      <c r="P493">
        <v>1.75</v>
      </c>
      <c r="Q493" t="s">
        <v>11357</v>
      </c>
      <c r="R493" t="s">
        <v>8030</v>
      </c>
      <c r="S493">
        <v>107.15</v>
      </c>
      <c r="T493">
        <v>113.18</v>
      </c>
      <c r="U493">
        <v>1</v>
      </c>
      <c r="AA493" s="188">
        <v>17.57</v>
      </c>
      <c r="AB493">
        <v>36.92</v>
      </c>
      <c r="AC493">
        <v>-16.739999999999998</v>
      </c>
      <c r="AD493">
        <v>22.88</v>
      </c>
      <c r="AE493" t="s">
        <v>11454</v>
      </c>
      <c r="AF493" s="217">
        <v>43693</v>
      </c>
      <c r="AG493">
        <v>107.56</v>
      </c>
      <c r="AH493">
        <v>121.41</v>
      </c>
      <c r="AI493">
        <v>104.3</v>
      </c>
      <c r="AJ493">
        <v>105.31</v>
      </c>
      <c r="AN493" s="221" t="str">
        <f t="shared" si="23"/>
        <v>LU0197773673</v>
      </c>
      <c r="AO493" t="s">
        <v>12355</v>
      </c>
      <c r="AQ493" s="188">
        <v>22.64</v>
      </c>
      <c r="AR493" s="228">
        <v>45783</v>
      </c>
      <c r="AS493" t="s">
        <v>10836</v>
      </c>
      <c r="AX493" s="221" t="str">
        <f t="shared" si="24"/>
        <v>LU2633549667</v>
      </c>
      <c r="AY493" s="221" t="s">
        <v>10377</v>
      </c>
      <c r="AZ493" s="221" t="s">
        <v>10040</v>
      </c>
      <c r="BA493" s="221"/>
      <c r="BB493" s="221"/>
      <c r="BC493" s="221"/>
      <c r="BD493" s="221"/>
      <c r="BE493" s="221"/>
      <c r="BF493" s="221"/>
      <c r="BG493" s="221"/>
      <c r="BH493" s="221"/>
      <c r="BI493" s="221"/>
      <c r="BJ493" s="221"/>
      <c r="BK493" s="221"/>
      <c r="BL493" s="221"/>
      <c r="CQ493" s="221"/>
      <c r="CR493" s="221"/>
      <c r="CS493" s="221"/>
      <c r="CT493" s="221"/>
      <c r="CU493" s="221"/>
      <c r="CV493" s="221"/>
      <c r="CW493" s="221"/>
      <c r="CX493" s="221"/>
      <c r="DK493" s="221"/>
      <c r="DL493" s="221"/>
      <c r="DM493" s="221"/>
      <c r="DN493" s="221"/>
      <c r="DO493" s="221"/>
      <c r="DP493" s="221"/>
      <c r="DQ493" s="221"/>
      <c r="DR493" s="221"/>
      <c r="DS493" s="221"/>
      <c r="DT493" s="221"/>
      <c r="DU493" s="221"/>
      <c r="DV493" s="221"/>
      <c r="DW493" s="227"/>
      <c r="DX493" s="221"/>
      <c r="DY493" s="221"/>
      <c r="DZ493" s="221"/>
      <c r="EA493" s="221"/>
      <c r="EB493" s="221"/>
      <c r="EC493" s="221"/>
      <c r="EG493" s="228"/>
      <c r="EM493" s="221"/>
      <c r="ET493" s="228"/>
    </row>
    <row r="494" spans="1:150">
      <c r="A494" s="221" t="str">
        <f t="shared" si="25"/>
        <v>LU2633549584</v>
      </c>
      <c r="B494" t="s">
        <v>10376</v>
      </c>
      <c r="C494">
        <v>-3.05</v>
      </c>
      <c r="D494">
        <v>11.37</v>
      </c>
      <c r="E494">
        <v>-1.24</v>
      </c>
      <c r="F494">
        <v>3.16</v>
      </c>
      <c r="M494">
        <v>1211.7</v>
      </c>
      <c r="R494" t="s">
        <v>10041</v>
      </c>
      <c r="U494">
        <v>1</v>
      </c>
      <c r="AE494" t="s">
        <v>11732</v>
      </c>
      <c r="AG494">
        <v>63.24</v>
      </c>
      <c r="AI494">
        <v>107.8</v>
      </c>
      <c r="AN494" s="221" t="str">
        <f t="shared" si="23"/>
        <v>LU0196696701</v>
      </c>
      <c r="AO494" t="s">
        <v>12356</v>
      </c>
      <c r="AQ494" s="188">
        <v>11.38</v>
      </c>
      <c r="AR494" s="228">
        <v>45783</v>
      </c>
      <c r="AS494" t="s">
        <v>673</v>
      </c>
      <c r="AX494" s="221" t="str">
        <f t="shared" si="24"/>
        <v>LU0920312682</v>
      </c>
      <c r="AY494" s="221" t="s">
        <v>11001</v>
      </c>
      <c r="AZ494" s="221" t="s">
        <v>7843</v>
      </c>
      <c r="BA494" s="221">
        <v>1.1299999999999999</v>
      </c>
      <c r="BB494" s="221"/>
      <c r="BC494" s="221"/>
      <c r="BD494" s="221"/>
      <c r="BE494" s="221"/>
      <c r="BF494" s="221"/>
      <c r="BG494" s="221"/>
      <c r="BH494" s="221"/>
      <c r="BI494" s="221"/>
      <c r="BJ494" s="221"/>
      <c r="BK494" s="221"/>
      <c r="BL494" s="221"/>
      <c r="CQ494" s="221"/>
      <c r="CR494" s="221"/>
      <c r="CS494" s="221"/>
      <c r="CT494" s="221"/>
      <c r="CU494" s="221"/>
      <c r="CV494" s="221"/>
      <c r="CW494" s="221"/>
      <c r="CX494" s="221"/>
      <c r="DK494" s="221"/>
      <c r="DL494" s="221"/>
      <c r="DM494" s="221"/>
      <c r="DN494" s="221"/>
      <c r="DO494" s="227"/>
      <c r="DP494" s="221"/>
      <c r="DQ494" s="221"/>
      <c r="DR494" s="221"/>
      <c r="DS494" s="221"/>
      <c r="DT494" s="221"/>
      <c r="DU494" s="221"/>
      <c r="DV494" s="221"/>
      <c r="DW494" s="221"/>
      <c r="DX494" s="221"/>
      <c r="DY494" s="221"/>
      <c r="DZ494" s="221"/>
      <c r="EA494" s="221"/>
      <c r="EB494" s="221"/>
      <c r="EC494" s="221"/>
      <c r="EG494" s="228"/>
      <c r="EM494" s="221"/>
    </row>
    <row r="495" spans="1:150">
      <c r="A495" s="221" t="str">
        <f t="shared" si="25"/>
        <v>LU2633549667</v>
      </c>
      <c r="B495" t="s">
        <v>10377</v>
      </c>
      <c r="C495">
        <v>0.09</v>
      </c>
      <c r="D495">
        <v>8.51</v>
      </c>
      <c r="E495">
        <v>1.41</v>
      </c>
      <c r="F495">
        <v>3.05</v>
      </c>
      <c r="M495">
        <v>1211.7</v>
      </c>
      <c r="R495" t="s">
        <v>10040</v>
      </c>
      <c r="U495">
        <v>1</v>
      </c>
      <c r="AE495" t="s">
        <v>11732</v>
      </c>
      <c r="AG495">
        <v>109.49</v>
      </c>
      <c r="AI495">
        <v>126.7</v>
      </c>
      <c r="AN495" s="221" t="str">
        <f t="shared" si="23"/>
        <v>LU0449509016</v>
      </c>
      <c r="AO495" t="s">
        <v>8869</v>
      </c>
      <c r="AQ495" s="188">
        <v>25.03</v>
      </c>
      <c r="AR495" s="228">
        <v>45783</v>
      </c>
      <c r="AS495" t="s">
        <v>674</v>
      </c>
      <c r="AX495" s="221" t="str">
        <f t="shared" si="24"/>
        <v>LU0210637038</v>
      </c>
      <c r="AY495" s="221" t="s">
        <v>12058</v>
      </c>
      <c r="AZ495" s="221" t="s">
        <v>3150</v>
      </c>
      <c r="BA495" s="221">
        <v>-3.95</v>
      </c>
      <c r="BB495" s="221">
        <v>-6.08</v>
      </c>
      <c r="BC495" s="221">
        <v>-5.04</v>
      </c>
      <c r="BD495" s="221"/>
      <c r="BE495" s="221"/>
      <c r="BF495" s="221"/>
      <c r="BG495" s="221"/>
      <c r="BH495" s="221"/>
      <c r="BI495" s="221"/>
      <c r="BJ495" s="221"/>
      <c r="BK495" s="221"/>
      <c r="BL495" s="221"/>
      <c r="CQ495" s="221"/>
      <c r="CR495" s="221"/>
      <c r="CS495" s="221"/>
      <c r="CT495" s="221"/>
      <c r="CU495" s="221"/>
      <c r="CV495" s="221"/>
      <c r="CW495" s="221"/>
      <c r="CX495" s="221"/>
      <c r="DK495" s="221"/>
      <c r="DL495" s="221"/>
      <c r="DM495" s="221"/>
      <c r="DN495" s="221"/>
      <c r="DO495" s="227"/>
      <c r="DP495" s="221"/>
      <c r="DQ495" s="221"/>
      <c r="DR495" s="221"/>
      <c r="DS495" s="221"/>
      <c r="DT495" s="221"/>
      <c r="DU495" s="221"/>
      <c r="DV495" s="221"/>
      <c r="DW495" s="227"/>
      <c r="DX495" s="221"/>
      <c r="DY495" s="221"/>
      <c r="DZ495" s="221"/>
      <c r="EA495" s="221"/>
      <c r="EB495" s="221"/>
      <c r="EC495" s="221"/>
      <c r="EG495" s="228"/>
      <c r="EM495" s="221"/>
      <c r="ET495" s="228"/>
    </row>
    <row r="496" spans="1:150">
      <c r="A496" s="221" t="str">
        <f t="shared" si="25"/>
        <v>LU0920312682</v>
      </c>
      <c r="B496" t="s">
        <v>11001</v>
      </c>
      <c r="C496">
        <v>-7.34</v>
      </c>
      <c r="D496">
        <v>7.37</v>
      </c>
      <c r="E496">
        <v>-3.48</v>
      </c>
      <c r="F496">
        <v>-0.21</v>
      </c>
      <c r="G496">
        <v>15.48</v>
      </c>
      <c r="H496">
        <v>15.61</v>
      </c>
      <c r="I496">
        <v>8.8000000000000007</v>
      </c>
      <c r="J496">
        <v>0.74</v>
      </c>
      <c r="K496">
        <v>13.73</v>
      </c>
      <c r="L496">
        <v>0.86</v>
      </c>
      <c r="M496">
        <v>1211.7</v>
      </c>
      <c r="N496">
        <v>-9.14</v>
      </c>
      <c r="P496">
        <v>1.67</v>
      </c>
      <c r="R496" t="s">
        <v>7843</v>
      </c>
      <c r="S496">
        <v>59.17</v>
      </c>
      <c r="T496">
        <v>109.41</v>
      </c>
      <c r="U496">
        <v>1</v>
      </c>
      <c r="V496">
        <v>19.47</v>
      </c>
      <c r="W496">
        <v>-3.59</v>
      </c>
      <c r="X496">
        <v>15.15</v>
      </c>
      <c r="Y496">
        <v>-12.48</v>
      </c>
      <c r="Z496">
        <v>21.23</v>
      </c>
      <c r="AA496" s="188">
        <v>14.88</v>
      </c>
      <c r="AB496">
        <v>18.559999999999999</v>
      </c>
      <c r="AC496">
        <v>-11.16</v>
      </c>
      <c r="AD496">
        <v>31.91</v>
      </c>
      <c r="AE496" t="s">
        <v>11732</v>
      </c>
      <c r="AF496" s="217">
        <v>41396</v>
      </c>
      <c r="AG496">
        <v>46.61</v>
      </c>
      <c r="AH496">
        <v>120.17</v>
      </c>
      <c r="AI496">
        <v>123.99</v>
      </c>
      <c r="AJ496">
        <v>60.96</v>
      </c>
      <c r="AN496" s="221" t="str">
        <f t="shared" si="23"/>
        <v>LU0524291613</v>
      </c>
      <c r="AO496" t="s">
        <v>6691</v>
      </c>
      <c r="AQ496" s="188">
        <v>16.78</v>
      </c>
      <c r="AR496" s="228">
        <v>45783</v>
      </c>
      <c r="AS496" t="s">
        <v>4510</v>
      </c>
      <c r="AX496" s="221" t="str">
        <f t="shared" si="24"/>
        <v>LU0630378429</v>
      </c>
      <c r="AY496" s="221" t="s">
        <v>12059</v>
      </c>
      <c r="AZ496" s="221" t="s">
        <v>3274</v>
      </c>
      <c r="BA496" s="221">
        <v>-6.08</v>
      </c>
      <c r="BB496" s="221">
        <v>-8.98</v>
      </c>
      <c r="BC496" s="221"/>
      <c r="BD496" s="221"/>
      <c r="BE496" s="221"/>
      <c r="BF496" s="221"/>
      <c r="BG496" s="221"/>
      <c r="BH496" s="221"/>
      <c r="BI496" s="221"/>
      <c r="BJ496" s="221"/>
      <c r="BK496" s="221"/>
      <c r="BL496" s="221"/>
      <c r="CQ496" s="221"/>
      <c r="CR496" s="221"/>
      <c r="CS496" s="221"/>
      <c r="CT496" s="221"/>
      <c r="CU496" s="221"/>
      <c r="CV496" s="221"/>
      <c r="CW496" s="221"/>
      <c r="CX496" s="221"/>
      <c r="DK496" s="221"/>
      <c r="DL496" s="221"/>
      <c r="DM496" s="221"/>
      <c r="DN496" s="221"/>
      <c r="DO496" s="227"/>
      <c r="DP496" s="221"/>
      <c r="DQ496" s="221"/>
      <c r="DR496" s="221"/>
      <c r="DS496" s="221"/>
      <c r="DT496" s="221"/>
      <c r="DU496" s="221"/>
      <c r="DV496" s="221"/>
      <c r="DW496" s="221"/>
      <c r="DX496" s="221"/>
      <c r="DY496" s="221"/>
      <c r="DZ496" s="221"/>
      <c r="EA496" s="221"/>
      <c r="EB496" s="221"/>
      <c r="EC496" s="221"/>
      <c r="EG496" s="228"/>
      <c r="EM496" s="221"/>
    </row>
    <row r="497" spans="1:150">
      <c r="A497" s="221" t="str">
        <f t="shared" si="25"/>
        <v>LU0210637038</v>
      </c>
      <c r="B497" t="s">
        <v>12058</v>
      </c>
      <c r="C497">
        <v>-3.8</v>
      </c>
      <c r="D497">
        <v>-1.82</v>
      </c>
      <c r="E497">
        <v>-2.2400000000000002</v>
      </c>
      <c r="F497">
        <v>11.02</v>
      </c>
      <c r="G497">
        <v>0.51</v>
      </c>
      <c r="H497">
        <v>4.46</v>
      </c>
      <c r="I497">
        <v>1.85</v>
      </c>
      <c r="J497">
        <v>0.62</v>
      </c>
      <c r="K497">
        <v>11.24</v>
      </c>
      <c r="L497">
        <v>0</v>
      </c>
      <c r="M497">
        <v>45.9</v>
      </c>
      <c r="N497">
        <v>-16.38</v>
      </c>
      <c r="O497">
        <v>1.38</v>
      </c>
      <c r="P497">
        <v>1.85</v>
      </c>
      <c r="Q497" t="s">
        <v>11348</v>
      </c>
      <c r="R497" t="s">
        <v>3150</v>
      </c>
      <c r="S497">
        <v>73.81</v>
      </c>
      <c r="T497">
        <v>55.86</v>
      </c>
      <c r="U497">
        <v>1</v>
      </c>
      <c r="V497">
        <v>-19.18</v>
      </c>
      <c r="W497">
        <v>21.4</v>
      </c>
      <c r="X497">
        <v>20.05</v>
      </c>
      <c r="Y497">
        <v>-5.67</v>
      </c>
      <c r="Z497">
        <v>8.32</v>
      </c>
      <c r="AA497" s="188">
        <v>-7.63</v>
      </c>
      <c r="AB497">
        <v>6.52</v>
      </c>
      <c r="AC497">
        <v>-3</v>
      </c>
      <c r="AD497">
        <v>-10.17</v>
      </c>
      <c r="AE497" t="s">
        <v>11421</v>
      </c>
      <c r="AF497" s="217">
        <v>38394</v>
      </c>
      <c r="AG497">
        <v>83.2</v>
      </c>
      <c r="AH497">
        <v>66.84</v>
      </c>
      <c r="AI497">
        <v>-25.84</v>
      </c>
      <c r="AJ497">
        <v>75.58</v>
      </c>
      <c r="AN497" s="221" t="str">
        <f t="shared" si="23"/>
        <v>LU0669553462</v>
      </c>
      <c r="AO497" t="s">
        <v>6688</v>
      </c>
      <c r="AQ497" s="188">
        <v>14.75</v>
      </c>
      <c r="AR497" s="228">
        <v>45783</v>
      </c>
      <c r="AS497" t="s">
        <v>4507</v>
      </c>
      <c r="AX497" s="221" t="str">
        <f t="shared" si="24"/>
        <v>LU0197773673</v>
      </c>
      <c r="AY497" s="221" t="s">
        <v>12060</v>
      </c>
      <c r="AZ497" s="221" t="s">
        <v>10836</v>
      </c>
      <c r="BA497" s="221">
        <v>-6.08</v>
      </c>
      <c r="BB497" s="221">
        <v>-8.75</v>
      </c>
      <c r="BC497" s="221">
        <v>-5.1100000000000003</v>
      </c>
      <c r="BD497" s="221"/>
      <c r="BE497" s="221"/>
      <c r="BF497" s="221"/>
      <c r="BG497" s="221"/>
      <c r="BH497" s="221"/>
      <c r="BI497" s="221"/>
      <c r="BJ497" s="221"/>
      <c r="BK497" s="221"/>
      <c r="BL497" s="221"/>
      <c r="CQ497" s="221"/>
      <c r="CR497" s="221"/>
      <c r="CS497" s="221"/>
      <c r="CT497" s="221"/>
      <c r="CU497" s="221"/>
      <c r="CV497" s="221"/>
      <c r="CW497" s="221"/>
      <c r="CX497" s="221"/>
      <c r="DK497" s="221"/>
      <c r="DL497" s="221"/>
      <c r="DM497" s="221"/>
      <c r="DN497" s="221"/>
      <c r="DO497" s="227"/>
      <c r="DP497" s="221"/>
      <c r="DQ497" s="221"/>
      <c r="DR497" s="221"/>
      <c r="DS497" s="221"/>
      <c r="DT497" s="221"/>
      <c r="DU497" s="221"/>
      <c r="DV497" s="221"/>
      <c r="DW497" s="227"/>
      <c r="DX497" s="221"/>
      <c r="DY497" s="221"/>
      <c r="DZ497" s="221"/>
      <c r="EA497" s="221"/>
      <c r="EB497" s="221"/>
      <c r="EC497" s="221"/>
      <c r="EG497" s="228"/>
      <c r="EM497" s="221"/>
      <c r="ET497" s="228"/>
    </row>
    <row r="498" spans="1:150">
      <c r="A498" s="221" t="str">
        <f t="shared" si="25"/>
        <v>LU0630378429</v>
      </c>
      <c r="B498" t="s">
        <v>12059</v>
      </c>
      <c r="C498">
        <v>-2.4700000000000002</v>
      </c>
      <c r="D498">
        <v>0.75</v>
      </c>
      <c r="E498">
        <v>-5.88</v>
      </c>
      <c r="F498">
        <v>3.92</v>
      </c>
      <c r="G498">
        <v>1.87</v>
      </c>
      <c r="H498">
        <v>5.42</v>
      </c>
      <c r="I498">
        <v>3.98</v>
      </c>
      <c r="J498">
        <v>1.08</v>
      </c>
      <c r="K498">
        <v>14</v>
      </c>
      <c r="L498">
        <v>0</v>
      </c>
      <c r="M498">
        <v>368.8</v>
      </c>
      <c r="N498">
        <v>-21.76</v>
      </c>
      <c r="O498">
        <v>3.95</v>
      </c>
      <c r="P498">
        <v>1.85</v>
      </c>
      <c r="Q498" t="s">
        <v>11348</v>
      </c>
      <c r="R498" t="s">
        <v>3274</v>
      </c>
      <c r="S498">
        <v>102.15</v>
      </c>
      <c r="T498">
        <v>113.36</v>
      </c>
      <c r="U498">
        <v>12</v>
      </c>
      <c r="V498">
        <v>-4.47</v>
      </c>
      <c r="W498">
        <v>11.69</v>
      </c>
      <c r="X498">
        <v>22.93</v>
      </c>
      <c r="Y498">
        <v>-10.16</v>
      </c>
      <c r="Z498">
        <v>18.899999999999999</v>
      </c>
      <c r="AA498" s="188">
        <v>10.27</v>
      </c>
      <c r="AB498">
        <v>5.59</v>
      </c>
      <c r="AC498">
        <v>-18.170000000000002</v>
      </c>
      <c r="AD498">
        <v>7.41</v>
      </c>
      <c r="AE498" t="s">
        <v>11358</v>
      </c>
      <c r="AF498" s="217">
        <v>40695</v>
      </c>
      <c r="AG498">
        <v>120.56</v>
      </c>
      <c r="AH498">
        <v>103.81</v>
      </c>
      <c r="AI498">
        <v>104.46</v>
      </c>
      <c r="AJ498">
        <v>95.18</v>
      </c>
      <c r="AN498" s="221" t="str">
        <f t="shared" si="23"/>
        <v>LU0524291456</v>
      </c>
      <c r="AO498" t="s">
        <v>12357</v>
      </c>
      <c r="AQ498" s="188">
        <v>7.95</v>
      </c>
      <c r="AR498" s="228">
        <v>45783</v>
      </c>
      <c r="AS498" t="s">
        <v>3215</v>
      </c>
      <c r="AX498" s="221" t="str">
        <f t="shared" si="24"/>
        <v>LU0196696701</v>
      </c>
      <c r="AY498" s="221" t="s">
        <v>12061</v>
      </c>
      <c r="AZ498" s="221" t="s">
        <v>673</v>
      </c>
      <c r="BA498" s="221">
        <v>-12.62</v>
      </c>
      <c r="BB498" s="221">
        <v>-8.1999999999999993</v>
      </c>
      <c r="BC498" s="221">
        <v>-18.100000000000001</v>
      </c>
      <c r="BD498" s="221"/>
      <c r="BE498" s="221"/>
      <c r="BF498" s="221"/>
      <c r="BG498" s="221"/>
      <c r="BH498" s="221"/>
      <c r="BI498" s="221"/>
      <c r="BJ498" s="221"/>
      <c r="BK498" s="221"/>
      <c r="BL498" s="221"/>
      <c r="CQ498" s="221"/>
      <c r="CR498" s="221"/>
      <c r="CS498" s="221"/>
      <c r="CT498" s="221"/>
      <c r="CU498" s="221"/>
      <c r="CV498" s="221"/>
      <c r="CW498" s="221"/>
      <c r="CX498" s="221"/>
      <c r="DK498" s="221"/>
      <c r="DL498" s="221"/>
      <c r="DM498" s="221"/>
      <c r="DN498" s="221"/>
      <c r="DO498" s="227"/>
      <c r="DP498" s="221"/>
      <c r="DQ498" s="221"/>
      <c r="DR498" s="221"/>
      <c r="DS498" s="221"/>
      <c r="DT498" s="221"/>
      <c r="DU498" s="221"/>
      <c r="DV498" s="221"/>
      <c r="DW498" s="227"/>
      <c r="DX498" s="221"/>
      <c r="DY498" s="221"/>
      <c r="DZ498" s="221"/>
      <c r="EA498" s="221"/>
      <c r="EB498" s="221"/>
      <c r="EC498" s="221"/>
      <c r="EG498" s="228"/>
      <c r="EM498" s="221"/>
      <c r="ET498" s="228"/>
    </row>
    <row r="499" spans="1:150">
      <c r="A499" s="221" t="str">
        <f t="shared" si="25"/>
        <v>LU0197773673</v>
      </c>
      <c r="B499" t="s">
        <v>12060</v>
      </c>
      <c r="C499">
        <v>-2.4700000000000002</v>
      </c>
      <c r="D499">
        <v>0.73</v>
      </c>
      <c r="E499">
        <v>-5.88</v>
      </c>
      <c r="F499">
        <v>3.91</v>
      </c>
      <c r="G499">
        <v>1.87</v>
      </c>
      <c r="H499">
        <v>5.41</v>
      </c>
      <c r="I499">
        <v>3.98</v>
      </c>
      <c r="J499">
        <v>1.0900000000000001</v>
      </c>
      <c r="K499">
        <v>14.01</v>
      </c>
      <c r="L499">
        <v>0</v>
      </c>
      <c r="M499">
        <v>368.8</v>
      </c>
      <c r="N499">
        <v>-21.76</v>
      </c>
      <c r="O499">
        <v>1.48</v>
      </c>
      <c r="P499">
        <v>1.85</v>
      </c>
      <c r="Q499" t="s">
        <v>11348</v>
      </c>
      <c r="R499" t="s">
        <v>10836</v>
      </c>
      <c r="S499">
        <v>102.27</v>
      </c>
      <c r="T499">
        <v>113.53</v>
      </c>
      <c r="U499">
        <v>12</v>
      </c>
      <c r="V499">
        <v>-4.45</v>
      </c>
      <c r="W499">
        <v>11.69</v>
      </c>
      <c r="X499">
        <v>22.93</v>
      </c>
      <c r="Y499">
        <v>-10.15</v>
      </c>
      <c r="Z499">
        <v>18.89</v>
      </c>
      <c r="AA499" s="188">
        <v>10.28</v>
      </c>
      <c r="AB499">
        <v>5.58</v>
      </c>
      <c r="AC499">
        <v>-18.170000000000002</v>
      </c>
      <c r="AD499">
        <v>7.43</v>
      </c>
      <c r="AE499" t="s">
        <v>11358</v>
      </c>
      <c r="AF499" s="217">
        <v>38296</v>
      </c>
      <c r="AG499">
        <v>120.71</v>
      </c>
      <c r="AH499">
        <v>103.9</v>
      </c>
      <c r="AI499">
        <v>104.89</v>
      </c>
      <c r="AJ499">
        <v>95.24</v>
      </c>
      <c r="AN499" s="221" t="str">
        <f t="shared" si="23"/>
        <v>LU0669553546</v>
      </c>
      <c r="AO499" t="s">
        <v>12063</v>
      </c>
      <c r="AQ499" s="188">
        <v>8.06</v>
      </c>
      <c r="AR499" s="228">
        <v>45783</v>
      </c>
      <c r="AS499" t="s">
        <v>3211</v>
      </c>
      <c r="AX499" s="221" t="str">
        <f t="shared" si="24"/>
        <v>LU0449509016</v>
      </c>
      <c r="AY499" s="221" t="s">
        <v>11002</v>
      </c>
      <c r="AZ499" s="221" t="s">
        <v>674</v>
      </c>
      <c r="BA499" s="221">
        <v>-9.18</v>
      </c>
      <c r="BB499" s="221">
        <v>-14.47</v>
      </c>
      <c r="BC499" s="221"/>
      <c r="BD499" s="221"/>
      <c r="BE499" s="221"/>
      <c r="BF499" s="221"/>
      <c r="BG499" s="221"/>
      <c r="BH499" s="221"/>
      <c r="BI499" s="221"/>
      <c r="BJ499" s="221"/>
      <c r="BK499" s="221"/>
      <c r="BL499" s="221"/>
      <c r="CQ499" s="221"/>
      <c r="CR499" s="221"/>
      <c r="CS499" s="221"/>
      <c r="CT499" s="221"/>
      <c r="CU499" s="221"/>
      <c r="CV499" s="221"/>
      <c r="CW499" s="221"/>
      <c r="CX499" s="221"/>
      <c r="DK499" s="221"/>
      <c r="DL499" s="221"/>
      <c r="DM499" s="221"/>
      <c r="DN499" s="221"/>
      <c r="DO499" s="227"/>
      <c r="DP499" s="221"/>
      <c r="DQ499" s="221"/>
      <c r="DR499" s="221"/>
      <c r="DS499" s="221"/>
      <c r="DT499" s="221"/>
      <c r="DU499" s="221"/>
      <c r="DV499" s="221"/>
      <c r="DW499" s="227"/>
      <c r="DX499" s="221"/>
      <c r="DY499" s="221"/>
      <c r="DZ499" s="221"/>
      <c r="EA499" s="221"/>
      <c r="EB499" s="221"/>
      <c r="EC499" s="221"/>
      <c r="EG499" s="228"/>
      <c r="EM499" s="221"/>
      <c r="ET499" s="228"/>
    </row>
    <row r="500" spans="1:150">
      <c r="A500" s="221" t="str">
        <f t="shared" si="25"/>
        <v>LU0196696701</v>
      </c>
      <c r="B500" t="s">
        <v>12061</v>
      </c>
      <c r="C500">
        <v>14.1</v>
      </c>
      <c r="D500">
        <v>5.39</v>
      </c>
      <c r="E500">
        <v>-2.2999999999999998</v>
      </c>
      <c r="F500">
        <v>-13.13</v>
      </c>
      <c r="G500">
        <v>-2.33</v>
      </c>
      <c r="H500">
        <v>2.0299999999999998</v>
      </c>
      <c r="I500">
        <v>-3.21</v>
      </c>
      <c r="J500">
        <v>1.1499999999999999</v>
      </c>
      <c r="K500">
        <v>23.87</v>
      </c>
      <c r="L500">
        <v>-0.01</v>
      </c>
      <c r="M500">
        <v>140</v>
      </c>
      <c r="N500">
        <v>-30.04</v>
      </c>
      <c r="O500">
        <v>3.18</v>
      </c>
      <c r="P500">
        <v>2.15</v>
      </c>
      <c r="Q500" t="s">
        <v>11361</v>
      </c>
      <c r="R500" t="s">
        <v>673</v>
      </c>
      <c r="S500">
        <v>112.63</v>
      </c>
      <c r="T500">
        <v>117.86</v>
      </c>
      <c r="U500">
        <v>1</v>
      </c>
      <c r="V500">
        <v>-41.94</v>
      </c>
      <c r="W500">
        <v>61.01</v>
      </c>
      <c r="X500">
        <v>9.94</v>
      </c>
      <c r="Y500">
        <v>-0.24</v>
      </c>
      <c r="Z500">
        <v>23.28</v>
      </c>
      <c r="AA500" s="188">
        <v>-27.35</v>
      </c>
      <c r="AB500">
        <v>-27.11</v>
      </c>
      <c r="AC500">
        <v>4.96</v>
      </c>
      <c r="AD500">
        <v>23.43</v>
      </c>
      <c r="AE500" t="s">
        <v>11456</v>
      </c>
      <c r="AF500" s="217">
        <v>38342</v>
      </c>
      <c r="AG500">
        <v>131.63</v>
      </c>
      <c r="AH500">
        <v>124.94</v>
      </c>
      <c r="AI500">
        <v>114.12</v>
      </c>
      <c r="AJ500">
        <v>111.45</v>
      </c>
      <c r="AN500" s="221" t="str">
        <f t="shared" si="23"/>
        <v>LU0780247804</v>
      </c>
      <c r="AO500" t="s">
        <v>6692</v>
      </c>
      <c r="AQ500" s="188">
        <v>14.38</v>
      </c>
      <c r="AR500" s="228">
        <v>45783</v>
      </c>
      <c r="AS500" t="s">
        <v>4596</v>
      </c>
      <c r="AX500" s="221" t="str">
        <f t="shared" si="24"/>
        <v>LU0524291613</v>
      </c>
      <c r="AY500" s="221" t="s">
        <v>11003</v>
      </c>
      <c r="AZ500" s="221" t="s">
        <v>4510</v>
      </c>
      <c r="BA500" s="221">
        <v>-3.23</v>
      </c>
      <c r="BB500" s="221">
        <v>-3.61</v>
      </c>
      <c r="BC500" s="221"/>
      <c r="BD500" s="221"/>
      <c r="BE500" s="221"/>
      <c r="BF500" s="221"/>
      <c r="BG500" s="221"/>
      <c r="BH500" s="221"/>
      <c r="BI500" s="221"/>
      <c r="BJ500" s="221"/>
      <c r="BK500" s="221"/>
      <c r="BL500" s="221"/>
      <c r="CQ500" s="221"/>
      <c r="CR500" s="221"/>
      <c r="CS500" s="221"/>
      <c r="CT500" s="221"/>
      <c r="CU500" s="221"/>
      <c r="CV500" s="221"/>
      <c r="CW500" s="221"/>
      <c r="CX500" s="221"/>
      <c r="DK500" s="221"/>
      <c r="DL500" s="221"/>
      <c r="DM500" s="221"/>
      <c r="DN500" s="221"/>
      <c r="DO500" s="227"/>
      <c r="DP500" s="221"/>
      <c r="DQ500" s="221"/>
      <c r="DR500" s="221"/>
      <c r="DS500" s="221"/>
      <c r="DT500" s="221"/>
      <c r="DU500" s="221"/>
      <c r="DV500" s="221"/>
      <c r="DW500" s="221"/>
      <c r="DX500" s="221"/>
      <c r="DY500" s="221"/>
      <c r="DZ500" s="221"/>
      <c r="EA500" s="221"/>
      <c r="EB500" s="221"/>
      <c r="EC500" s="221"/>
      <c r="EG500" s="228"/>
      <c r="EM500" s="221"/>
    </row>
    <row r="501" spans="1:150">
      <c r="A501" s="221" t="str">
        <f t="shared" si="25"/>
        <v>LU0449509016</v>
      </c>
      <c r="B501" t="s">
        <v>11002</v>
      </c>
      <c r="C501">
        <v>6.4</v>
      </c>
      <c r="D501">
        <v>-1.19</v>
      </c>
      <c r="E501">
        <v>-1.1599999999999999</v>
      </c>
      <c r="F501">
        <v>2.58</v>
      </c>
      <c r="G501">
        <v>1.39</v>
      </c>
      <c r="H501">
        <v>0.76</v>
      </c>
      <c r="I501">
        <v>1.44</v>
      </c>
      <c r="J501">
        <v>0.98</v>
      </c>
      <c r="K501">
        <v>13.53</v>
      </c>
      <c r="L501">
        <v>0</v>
      </c>
      <c r="M501">
        <v>117.2</v>
      </c>
      <c r="N501">
        <v>-15.51</v>
      </c>
      <c r="P501">
        <v>1.85</v>
      </c>
      <c r="R501" t="s">
        <v>674</v>
      </c>
      <c r="S501">
        <v>109.96</v>
      </c>
      <c r="T501">
        <v>105.12</v>
      </c>
      <c r="U501">
        <v>1</v>
      </c>
      <c r="V501">
        <v>-10.8</v>
      </c>
      <c r="W501">
        <v>35.9</v>
      </c>
      <c r="X501">
        <v>20.91</v>
      </c>
      <c r="Y501">
        <v>-5.33</v>
      </c>
      <c r="Z501">
        <v>26.68</v>
      </c>
      <c r="AA501" s="188">
        <v>-0.03</v>
      </c>
      <c r="AB501">
        <v>-4.22</v>
      </c>
      <c r="AC501">
        <v>-29.46</v>
      </c>
      <c r="AD501">
        <v>3.49</v>
      </c>
      <c r="AF501" s="217">
        <v>40148</v>
      </c>
      <c r="AG501">
        <v>139.08000000000001</v>
      </c>
      <c r="AH501">
        <v>97.59</v>
      </c>
      <c r="AI501">
        <v>119.17</v>
      </c>
      <c r="AJ501">
        <v>118.32</v>
      </c>
      <c r="AN501" s="221" t="str">
        <f t="shared" si="23"/>
        <v>LU1317426903</v>
      </c>
      <c r="AO501" t="s">
        <v>6689</v>
      </c>
      <c r="AQ501" s="188">
        <v>11.97</v>
      </c>
      <c r="AR501" s="228">
        <v>45783</v>
      </c>
      <c r="AS501" t="s">
        <v>4595</v>
      </c>
      <c r="AX501" s="221" t="str">
        <f t="shared" si="24"/>
        <v>LU0669553462</v>
      </c>
      <c r="AY501" s="221" t="s">
        <v>6688</v>
      </c>
      <c r="AZ501" s="221" t="s">
        <v>4507</v>
      </c>
      <c r="BA501" s="221">
        <v>-3.51</v>
      </c>
      <c r="BB501" s="221"/>
      <c r="BC501" s="221"/>
      <c r="BD501" s="221"/>
      <c r="BE501" s="221"/>
      <c r="BF501" s="221"/>
      <c r="BG501" s="221"/>
      <c r="BH501" s="221"/>
      <c r="BI501" s="221"/>
      <c r="BJ501" s="221"/>
      <c r="BK501" s="221"/>
      <c r="BL501" s="221"/>
      <c r="CQ501" s="221"/>
      <c r="CR501" s="221"/>
      <c r="CS501" s="221"/>
      <c r="CT501" s="221"/>
      <c r="CU501" s="221"/>
      <c r="CV501" s="221"/>
      <c r="CW501" s="221"/>
      <c r="CX501" s="221"/>
      <c r="DK501" s="221"/>
      <c r="DL501" s="221"/>
      <c r="DM501" s="221"/>
      <c r="DN501" s="221"/>
      <c r="DO501" s="227"/>
      <c r="DP501" s="221"/>
      <c r="DQ501" s="221"/>
      <c r="DR501" s="221"/>
      <c r="DS501" s="221"/>
      <c r="DT501" s="221"/>
      <c r="DU501" s="221"/>
      <c r="DV501" s="221"/>
      <c r="DW501" s="221"/>
      <c r="DX501" s="221"/>
      <c r="DY501" s="221"/>
      <c r="DZ501" s="221"/>
      <c r="EA501" s="221"/>
      <c r="EB501" s="221"/>
      <c r="EC501" s="221"/>
      <c r="EG501" s="228"/>
      <c r="EM501" s="221"/>
    </row>
    <row r="502" spans="1:150">
      <c r="A502" s="221" t="str">
        <f t="shared" si="25"/>
        <v>LU0524291613</v>
      </c>
      <c r="B502" t="s">
        <v>11003</v>
      </c>
      <c r="C502">
        <v>-4.17</v>
      </c>
      <c r="D502">
        <v>-3.73</v>
      </c>
      <c r="E502">
        <v>-1.52</v>
      </c>
      <c r="F502">
        <v>1.38</v>
      </c>
      <c r="G502">
        <v>0.94</v>
      </c>
      <c r="H502">
        <v>-7.0000000000000007E-2</v>
      </c>
      <c r="I502">
        <v>1.71</v>
      </c>
      <c r="J502">
        <v>0.83</v>
      </c>
      <c r="K502">
        <v>4.96</v>
      </c>
      <c r="L502">
        <v>0</v>
      </c>
      <c r="M502">
        <v>1023.9</v>
      </c>
      <c r="N502">
        <v>-8.52</v>
      </c>
      <c r="P502">
        <v>1.5</v>
      </c>
      <c r="Q502" t="s">
        <v>11361</v>
      </c>
      <c r="R502" t="s">
        <v>4510</v>
      </c>
      <c r="S502">
        <v>94.56</v>
      </c>
      <c r="T502">
        <v>73.23</v>
      </c>
      <c r="U502">
        <v>12</v>
      </c>
      <c r="V502">
        <v>5.59</v>
      </c>
      <c r="W502">
        <v>8.58</v>
      </c>
      <c r="X502">
        <v>-1.67</v>
      </c>
      <c r="Y502">
        <v>-1.23</v>
      </c>
      <c r="Z502">
        <v>10.56</v>
      </c>
      <c r="AA502" s="188">
        <v>4.96</v>
      </c>
      <c r="AB502">
        <v>0.83</v>
      </c>
      <c r="AC502">
        <v>-16.190000000000001</v>
      </c>
      <c r="AD502">
        <v>6.5</v>
      </c>
      <c r="AE502" t="s">
        <v>11457</v>
      </c>
      <c r="AF502" s="217">
        <v>40387</v>
      </c>
      <c r="AG502">
        <v>108.67</v>
      </c>
      <c r="AH502">
        <v>67.08</v>
      </c>
      <c r="AI502">
        <v>121.63</v>
      </c>
      <c r="AJ502">
        <v>105.27</v>
      </c>
      <c r="AN502" s="221" t="str">
        <f t="shared" si="23"/>
        <v>LU0780247986</v>
      </c>
      <c r="AO502" t="s">
        <v>12358</v>
      </c>
      <c r="AQ502" s="188">
        <v>7.91</v>
      </c>
      <c r="AR502" s="228">
        <v>45783</v>
      </c>
      <c r="AS502" t="s">
        <v>3546</v>
      </c>
      <c r="AX502" s="221" t="str">
        <f t="shared" si="24"/>
        <v>LU0524291456</v>
      </c>
      <c r="AY502" s="221" t="s">
        <v>12062</v>
      </c>
      <c r="AZ502" s="221" t="s">
        <v>3215</v>
      </c>
      <c r="BA502" s="221">
        <v>-3.22</v>
      </c>
      <c r="BB502" s="221">
        <v>-3.61</v>
      </c>
      <c r="BC502" s="221"/>
      <c r="BD502" s="221"/>
      <c r="BE502" s="221"/>
      <c r="BF502" s="221"/>
      <c r="BG502" s="221"/>
      <c r="BH502" s="221"/>
      <c r="BI502" s="221"/>
      <c r="BJ502" s="221"/>
      <c r="BK502" s="221"/>
      <c r="BL502" s="221"/>
      <c r="CQ502" s="221"/>
      <c r="CR502" s="221"/>
      <c r="CS502" s="221"/>
      <c r="CT502" s="221"/>
      <c r="CU502" s="221"/>
      <c r="CV502" s="221"/>
      <c r="CW502" s="221"/>
      <c r="CX502" s="221"/>
      <c r="DK502" s="221"/>
      <c r="DL502" s="221"/>
      <c r="DM502" s="221"/>
      <c r="DN502" s="221"/>
      <c r="DO502" s="227"/>
      <c r="DP502" s="221"/>
      <c r="DQ502" s="221"/>
      <c r="DR502" s="221"/>
      <c r="DS502" s="221"/>
      <c r="DT502" s="221"/>
      <c r="DU502" s="221"/>
      <c r="DV502" s="221"/>
      <c r="DW502" s="221"/>
      <c r="DX502" s="221"/>
      <c r="DY502" s="221"/>
      <c r="DZ502" s="221"/>
      <c r="EA502" s="221"/>
      <c r="EB502" s="221"/>
      <c r="EC502" s="221"/>
      <c r="EG502" s="228"/>
      <c r="EM502" s="221"/>
    </row>
    <row r="503" spans="1:150">
      <c r="A503" s="221" t="str">
        <f t="shared" si="25"/>
        <v>LU0669553462</v>
      </c>
      <c r="B503" t="s">
        <v>6688</v>
      </c>
      <c r="C503">
        <v>0.77</v>
      </c>
      <c r="D503">
        <v>7.0000000000000007E-2</v>
      </c>
      <c r="E503">
        <v>0.99</v>
      </c>
      <c r="F503">
        <v>4.22</v>
      </c>
      <c r="G503">
        <v>1.81</v>
      </c>
      <c r="H503">
        <v>0.87</v>
      </c>
      <c r="I503">
        <v>1.29</v>
      </c>
      <c r="J503">
        <v>0.83</v>
      </c>
      <c r="K503">
        <v>6.9</v>
      </c>
      <c r="L503">
        <v>0</v>
      </c>
      <c r="M503">
        <v>1023.9</v>
      </c>
      <c r="N503">
        <v>-10.56</v>
      </c>
      <c r="P503">
        <v>1.51</v>
      </c>
      <c r="R503" t="s">
        <v>4507</v>
      </c>
      <c r="S503">
        <v>86.92</v>
      </c>
      <c r="T503">
        <v>57.92</v>
      </c>
      <c r="U503">
        <v>12</v>
      </c>
      <c r="V503">
        <v>-0.51</v>
      </c>
      <c r="W503">
        <v>6.72</v>
      </c>
      <c r="X503">
        <v>5.71</v>
      </c>
      <c r="Y503">
        <v>-4</v>
      </c>
      <c r="Z503">
        <v>11.21</v>
      </c>
      <c r="AA503" s="188">
        <v>6.09</v>
      </c>
      <c r="AB503">
        <v>-1.28</v>
      </c>
      <c r="AC503">
        <v>-16.09</v>
      </c>
      <c r="AD503">
        <v>6.55</v>
      </c>
      <c r="AE503" t="s">
        <v>11457</v>
      </c>
      <c r="AF503" s="217">
        <v>40847</v>
      </c>
      <c r="AG503">
        <v>46.27</v>
      </c>
      <c r="AH503">
        <v>65.2</v>
      </c>
      <c r="AI503">
        <v>-122.4</v>
      </c>
      <c r="AJ503">
        <v>113.02</v>
      </c>
      <c r="AN503" s="221" t="str">
        <f t="shared" si="23"/>
        <v>LU1560771195</v>
      </c>
      <c r="AO503" t="s">
        <v>12359</v>
      </c>
      <c r="AQ503" s="188">
        <v>6.56</v>
      </c>
      <c r="AR503" s="228">
        <v>45783</v>
      </c>
      <c r="AS503" t="s">
        <v>4593</v>
      </c>
      <c r="AX503" s="221" t="str">
        <f t="shared" si="24"/>
        <v>LU0669553546</v>
      </c>
      <c r="AY503" s="221" t="s">
        <v>12063</v>
      </c>
      <c r="AZ503" s="221" t="s">
        <v>3211</v>
      </c>
      <c r="BA503" s="221">
        <v>-3.51</v>
      </c>
      <c r="BB503" s="221"/>
      <c r="BC503" s="221"/>
      <c r="BD503" s="221"/>
      <c r="BE503" s="221"/>
      <c r="BF503" s="221"/>
      <c r="BG503" s="221"/>
      <c r="BH503" s="221"/>
      <c r="BI503" s="221"/>
      <c r="BJ503" s="221"/>
      <c r="BK503" s="221"/>
      <c r="BL503" s="221"/>
      <c r="CQ503" s="221"/>
      <c r="CR503" s="221"/>
      <c r="CS503" s="221"/>
      <c r="CT503" s="221"/>
      <c r="CU503" s="221"/>
      <c r="CV503" s="221"/>
      <c r="CW503" s="221"/>
      <c r="CX503" s="221"/>
      <c r="DK503" s="221"/>
      <c r="DL503" s="221"/>
      <c r="DM503" s="221"/>
      <c r="DN503" s="221"/>
      <c r="DO503" s="227"/>
      <c r="DP503" s="221"/>
      <c r="DQ503" s="221"/>
      <c r="DR503" s="221"/>
      <c r="DS503" s="221"/>
      <c r="DT503" s="221"/>
      <c r="DU503" s="221"/>
      <c r="DV503" s="221"/>
      <c r="DW503" s="227"/>
      <c r="DX503" s="221"/>
      <c r="DY503" s="221"/>
      <c r="DZ503" s="221"/>
      <c r="EA503" s="221"/>
      <c r="EB503" s="221"/>
      <c r="EC503" s="221"/>
      <c r="EG503" s="228"/>
      <c r="EM503" s="221"/>
      <c r="ET503" s="228"/>
    </row>
    <row r="504" spans="1:150">
      <c r="A504" s="221" t="str">
        <f t="shared" si="25"/>
        <v>LU0524291456</v>
      </c>
      <c r="B504" t="s">
        <v>12062</v>
      </c>
      <c r="C504">
        <v>-4.16</v>
      </c>
      <c r="D504">
        <v>-3.75</v>
      </c>
      <c r="E504">
        <v>-1.52</v>
      </c>
      <c r="F504">
        <v>1.38</v>
      </c>
      <c r="G504">
        <v>0.93</v>
      </c>
      <c r="H504">
        <v>-7.0000000000000007E-2</v>
      </c>
      <c r="I504">
        <v>1.71</v>
      </c>
      <c r="J504">
        <v>0.83</v>
      </c>
      <c r="K504">
        <v>4.96</v>
      </c>
      <c r="L504">
        <v>0</v>
      </c>
      <c r="M504">
        <v>1023.9</v>
      </c>
      <c r="N504">
        <v>-8.5299999999999994</v>
      </c>
      <c r="O504">
        <v>6.56</v>
      </c>
      <c r="P504">
        <v>1.5</v>
      </c>
      <c r="Q504" t="s">
        <v>11361</v>
      </c>
      <c r="R504" t="s">
        <v>3215</v>
      </c>
      <c r="S504">
        <v>94.59</v>
      </c>
      <c r="T504">
        <v>73.19</v>
      </c>
      <c r="U504">
        <v>12</v>
      </c>
      <c r="V504">
        <v>5.59</v>
      </c>
      <c r="W504">
        <v>8.57</v>
      </c>
      <c r="X504">
        <v>-1.66</v>
      </c>
      <c r="Y504">
        <v>-1.23</v>
      </c>
      <c r="Z504">
        <v>10.56</v>
      </c>
      <c r="AA504" s="188">
        <v>4.96</v>
      </c>
      <c r="AB504">
        <v>0.83</v>
      </c>
      <c r="AC504">
        <v>-16.2</v>
      </c>
      <c r="AD504">
        <v>6.5</v>
      </c>
      <c r="AE504" t="s">
        <v>11457</v>
      </c>
      <c r="AF504" s="217">
        <v>40387</v>
      </c>
      <c r="AG504">
        <v>108.73</v>
      </c>
      <c r="AH504">
        <v>67.06</v>
      </c>
      <c r="AI504">
        <v>121.64</v>
      </c>
      <c r="AJ504">
        <v>105.29</v>
      </c>
      <c r="AN504" s="221" t="str">
        <f t="shared" si="23"/>
        <v>LU1560771351</v>
      </c>
      <c r="AO504" t="s">
        <v>12066</v>
      </c>
      <c r="AQ504" s="188">
        <v>6.49</v>
      </c>
      <c r="AR504" s="228">
        <v>45783</v>
      </c>
      <c r="AS504" t="s">
        <v>4594</v>
      </c>
      <c r="AX504" s="221" t="str">
        <f t="shared" si="24"/>
        <v>LU0780247804</v>
      </c>
      <c r="AY504" s="221" t="s">
        <v>11004</v>
      </c>
      <c r="AZ504" s="221" t="s">
        <v>4596</v>
      </c>
      <c r="BA504" s="221">
        <v>-6.15</v>
      </c>
      <c r="BB504" s="221"/>
      <c r="BC504" s="221"/>
      <c r="BD504" s="221"/>
      <c r="BE504" s="221"/>
      <c r="BF504" s="221"/>
      <c r="BG504" s="221"/>
      <c r="BH504" s="221"/>
      <c r="BI504" s="221"/>
      <c r="BJ504" s="221"/>
      <c r="BK504" s="221"/>
      <c r="BL504" s="221"/>
      <c r="CQ504" s="221"/>
      <c r="CR504" s="221"/>
      <c r="CS504" s="221"/>
      <c r="CT504" s="221"/>
      <c r="CU504" s="221"/>
      <c r="CV504" s="221"/>
      <c r="CW504" s="221"/>
      <c r="CX504" s="221"/>
      <c r="DK504" s="221"/>
      <c r="DL504" s="221"/>
      <c r="DM504" s="221"/>
      <c r="DN504" s="221"/>
      <c r="DO504" s="227"/>
      <c r="DP504" s="221"/>
      <c r="DQ504" s="221"/>
      <c r="DR504" s="221"/>
      <c r="DS504" s="221"/>
      <c r="DT504" s="221"/>
      <c r="DU504" s="221"/>
      <c r="DV504" s="221"/>
      <c r="DW504" s="221"/>
      <c r="DX504" s="221"/>
      <c r="DY504" s="221"/>
      <c r="DZ504" s="221"/>
      <c r="EA504" s="221"/>
      <c r="EB504" s="221"/>
      <c r="EC504" s="221"/>
      <c r="EG504" s="228"/>
      <c r="EM504" s="221"/>
    </row>
    <row r="505" spans="1:150">
      <c r="A505" s="221" t="str">
        <f t="shared" si="25"/>
        <v>LU0669553546</v>
      </c>
      <c r="B505" t="s">
        <v>12063</v>
      </c>
      <c r="C505">
        <v>0.76</v>
      </c>
      <c r="D505">
        <v>0.04</v>
      </c>
      <c r="E505">
        <v>0.97</v>
      </c>
      <c r="F505">
        <v>4.21</v>
      </c>
      <c r="G505">
        <v>1.79</v>
      </c>
      <c r="H505">
        <v>0.87</v>
      </c>
      <c r="I505">
        <v>1.27</v>
      </c>
      <c r="J505">
        <v>0.83</v>
      </c>
      <c r="K505">
        <v>6.9</v>
      </c>
      <c r="L505">
        <v>0</v>
      </c>
      <c r="M505">
        <v>1023.9</v>
      </c>
      <c r="N505">
        <v>-10.57</v>
      </c>
      <c r="O505">
        <v>4.7300000000000004</v>
      </c>
      <c r="P505">
        <v>1.51</v>
      </c>
      <c r="R505" t="s">
        <v>3211</v>
      </c>
      <c r="S505">
        <v>87.18</v>
      </c>
      <c r="T505">
        <v>57.9</v>
      </c>
      <c r="U505">
        <v>12</v>
      </c>
      <c r="V505">
        <v>-0.54</v>
      </c>
      <c r="W505">
        <v>6.68</v>
      </c>
      <c r="X505">
        <v>5.66</v>
      </c>
      <c r="Y505">
        <v>-4.07</v>
      </c>
      <c r="Z505">
        <v>11.21</v>
      </c>
      <c r="AA505" s="188">
        <v>6.13</v>
      </c>
      <c r="AB505">
        <v>-1.28</v>
      </c>
      <c r="AC505">
        <v>-16.09</v>
      </c>
      <c r="AD505">
        <v>6.55</v>
      </c>
      <c r="AE505" t="s">
        <v>11457</v>
      </c>
      <c r="AF505" s="217">
        <v>40840</v>
      </c>
      <c r="AG505">
        <v>46.11</v>
      </c>
      <c r="AH505">
        <v>65.239999999999995</v>
      </c>
      <c r="AI505">
        <v>-121.86</v>
      </c>
      <c r="AJ505">
        <v>113.16</v>
      </c>
      <c r="AN505" s="221" t="str">
        <f t="shared" si="23"/>
        <v>LU0066902890</v>
      </c>
      <c r="AO505" t="s">
        <v>12360</v>
      </c>
      <c r="AQ505" s="188">
        <v>309.43</v>
      </c>
      <c r="AR505" s="228">
        <v>45783</v>
      </c>
      <c r="AS505" t="s">
        <v>676</v>
      </c>
      <c r="AX505" s="221" t="str">
        <f t="shared" si="24"/>
        <v>LU1317426903</v>
      </c>
      <c r="AY505" s="221" t="s">
        <v>6689</v>
      </c>
      <c r="AZ505" s="221" t="s">
        <v>4595</v>
      </c>
      <c r="BA505" s="221"/>
      <c r="BB505" s="221"/>
      <c r="BC505" s="221"/>
      <c r="BD505" s="221"/>
      <c r="BE505" s="221"/>
      <c r="BF505" s="221"/>
      <c r="BG505" s="221"/>
      <c r="BH505" s="221"/>
      <c r="BI505" s="221"/>
      <c r="BJ505" s="221"/>
      <c r="BK505" s="221"/>
      <c r="BL505" s="221"/>
      <c r="CQ505" s="221"/>
      <c r="CR505" s="221"/>
      <c r="CS505" s="221"/>
      <c r="CT505" s="221"/>
      <c r="CU505" s="221"/>
      <c r="CV505" s="221"/>
      <c r="CW505" s="221"/>
      <c r="CX505" s="221"/>
      <c r="DK505" s="221"/>
      <c r="DL505" s="221"/>
      <c r="DM505" s="221"/>
      <c r="DN505" s="221"/>
      <c r="DO505" s="227"/>
      <c r="DP505" s="221"/>
      <c r="DQ505" s="221"/>
      <c r="DR505" s="221"/>
      <c r="DS505" s="221"/>
      <c r="DT505" s="221"/>
      <c r="DU505" s="221"/>
      <c r="DV505" s="221"/>
      <c r="DW505" s="221"/>
      <c r="DX505" s="221"/>
      <c r="DY505" s="221"/>
      <c r="DZ505" s="221"/>
      <c r="EA505" s="221"/>
      <c r="EB505" s="221"/>
      <c r="EC505" s="221"/>
      <c r="EG505" s="228"/>
      <c r="EM505" s="221"/>
    </row>
    <row r="506" spans="1:150">
      <c r="A506" s="221" t="str">
        <f t="shared" si="25"/>
        <v>LU0780247804</v>
      </c>
      <c r="B506" t="s">
        <v>11004</v>
      </c>
      <c r="C506">
        <v>-0.37</v>
      </c>
      <c r="D506">
        <v>-1.03</v>
      </c>
      <c r="E506">
        <v>0.67</v>
      </c>
      <c r="F506">
        <v>1.64</v>
      </c>
      <c r="G506">
        <v>0.55000000000000004</v>
      </c>
      <c r="H506">
        <v>0.43</v>
      </c>
      <c r="I506">
        <v>2.4300000000000002</v>
      </c>
      <c r="J506">
        <v>0.78</v>
      </c>
      <c r="K506">
        <v>5.42</v>
      </c>
      <c r="L506">
        <v>0</v>
      </c>
      <c r="M506">
        <v>704.8</v>
      </c>
      <c r="N506">
        <v>-9.1199999999999992</v>
      </c>
      <c r="P506">
        <v>1.45</v>
      </c>
      <c r="R506" t="s">
        <v>4596</v>
      </c>
      <c r="S506">
        <v>124.53</v>
      </c>
      <c r="T506">
        <v>71.400000000000006</v>
      </c>
      <c r="U506">
        <v>12</v>
      </c>
      <c r="V506">
        <v>9.83</v>
      </c>
      <c r="W506">
        <v>10.27</v>
      </c>
      <c r="X506">
        <v>0.11</v>
      </c>
      <c r="Y506">
        <v>-2.64</v>
      </c>
      <c r="Z506">
        <v>4.55</v>
      </c>
      <c r="AA506" s="188">
        <v>4.8899999999999997</v>
      </c>
      <c r="AB506">
        <v>2.81</v>
      </c>
      <c r="AC506">
        <v>-9.93</v>
      </c>
      <c r="AD506">
        <v>3.72</v>
      </c>
      <c r="AE506" t="s">
        <v>11458</v>
      </c>
      <c r="AF506" s="217">
        <v>41141</v>
      </c>
      <c r="AG506">
        <v>87.08</v>
      </c>
      <c r="AH506">
        <v>79.010000000000005</v>
      </c>
      <c r="AI506">
        <v>991.13</v>
      </c>
      <c r="AJ506">
        <v>118.11</v>
      </c>
      <c r="AN506" s="221" t="str">
        <f t="shared" si="23"/>
        <v>LU2602419157</v>
      </c>
      <c r="AO506" t="s">
        <v>10378</v>
      </c>
      <c r="AQ506" s="188">
        <v>12.29</v>
      </c>
      <c r="AR506" s="228">
        <v>45779</v>
      </c>
      <c r="AS506" t="s">
        <v>10318</v>
      </c>
      <c r="AX506" s="221" t="str">
        <f t="shared" si="24"/>
        <v>LU0780247986</v>
      </c>
      <c r="AY506" s="221" t="s">
        <v>12064</v>
      </c>
      <c r="AZ506" s="221" t="s">
        <v>3546</v>
      </c>
      <c r="BA506" s="221">
        <v>-6.14</v>
      </c>
      <c r="BB506" s="221"/>
      <c r="BC506" s="221"/>
      <c r="BD506" s="221"/>
      <c r="BE506" s="221"/>
      <c r="BF506" s="221"/>
      <c r="BG506" s="221"/>
      <c r="BH506" s="221"/>
      <c r="BI506" s="221"/>
      <c r="BJ506" s="221"/>
      <c r="BK506" s="221"/>
      <c r="BL506" s="221"/>
      <c r="CQ506" s="221"/>
      <c r="CR506" s="221"/>
      <c r="CS506" s="221"/>
      <c r="CT506" s="221"/>
      <c r="CU506" s="221"/>
      <c r="CV506" s="221"/>
      <c r="CW506" s="221"/>
      <c r="CX506" s="221"/>
      <c r="DK506" s="221"/>
      <c r="DL506" s="221"/>
      <c r="DM506" s="221"/>
      <c r="DN506" s="221"/>
      <c r="DO506" s="227"/>
      <c r="DP506" s="221"/>
      <c r="DQ506" s="221"/>
      <c r="DR506" s="221"/>
      <c r="DS506" s="221"/>
      <c r="DT506" s="221"/>
      <c r="DU506" s="221"/>
      <c r="DV506" s="221"/>
      <c r="DW506" s="221"/>
      <c r="DX506" s="221"/>
      <c r="DY506" s="221"/>
      <c r="DZ506" s="221"/>
      <c r="EA506" s="221"/>
      <c r="EB506" s="221"/>
      <c r="EC506" s="221"/>
      <c r="EG506" s="228"/>
      <c r="EM506" s="221"/>
    </row>
    <row r="507" spans="1:150">
      <c r="A507" s="221" t="str">
        <f t="shared" si="25"/>
        <v>LU1317426903</v>
      </c>
      <c r="B507" t="s">
        <v>6689</v>
      </c>
      <c r="C507">
        <v>-0.36</v>
      </c>
      <c r="D507">
        <v>-1.32</v>
      </c>
      <c r="E507">
        <v>0.67</v>
      </c>
      <c r="F507">
        <v>1.65</v>
      </c>
      <c r="G507">
        <v>0.56000000000000005</v>
      </c>
      <c r="H507">
        <v>0.43</v>
      </c>
      <c r="J507">
        <v>0.78</v>
      </c>
      <c r="K507">
        <v>5.41</v>
      </c>
      <c r="L507">
        <v>0</v>
      </c>
      <c r="M507">
        <v>704.8</v>
      </c>
      <c r="N507">
        <v>-9.1199999999999992</v>
      </c>
      <c r="P507">
        <v>1.45</v>
      </c>
      <c r="R507" t="s">
        <v>4595</v>
      </c>
      <c r="S507">
        <v>124.29</v>
      </c>
      <c r="T507">
        <v>71.38</v>
      </c>
      <c r="U507">
        <v>12</v>
      </c>
      <c r="W507">
        <v>9.34</v>
      </c>
      <c r="X507">
        <v>0.12</v>
      </c>
      <c r="Y507">
        <v>-2.64</v>
      </c>
      <c r="Z507">
        <v>4.54</v>
      </c>
      <c r="AA507" s="188">
        <v>4.8899999999999997</v>
      </c>
      <c r="AB507">
        <v>2.81</v>
      </c>
      <c r="AC507">
        <v>-9.93</v>
      </c>
      <c r="AD507">
        <v>3.72</v>
      </c>
      <c r="AE507" t="s">
        <v>11458</v>
      </c>
      <c r="AF507" s="217">
        <v>42341</v>
      </c>
      <c r="AG507">
        <v>87.27</v>
      </c>
      <c r="AH507">
        <v>78.98</v>
      </c>
      <c r="AI507">
        <v>990.9</v>
      </c>
      <c r="AJ507">
        <v>117.96</v>
      </c>
      <c r="AN507" s="221" t="str">
        <f t="shared" si="23"/>
        <v>SG9999004766</v>
      </c>
      <c r="AO507" t="s">
        <v>7462</v>
      </c>
      <c r="AQ507" s="188">
        <v>3.21</v>
      </c>
      <c r="AR507" s="228">
        <v>45782</v>
      </c>
      <c r="AS507" t="s">
        <v>593</v>
      </c>
      <c r="AX507" s="221" t="str">
        <f t="shared" si="24"/>
        <v>LU1560771195</v>
      </c>
      <c r="AY507" s="221" t="s">
        <v>12065</v>
      </c>
      <c r="AZ507" s="221" t="s">
        <v>4593</v>
      </c>
      <c r="BA507" s="221"/>
      <c r="BB507" s="221"/>
      <c r="BC507" s="221"/>
      <c r="BD507" s="221"/>
      <c r="BE507" s="221"/>
      <c r="BF507" s="221"/>
      <c r="BG507" s="221"/>
      <c r="BH507" s="221"/>
      <c r="BI507" s="221"/>
      <c r="BJ507" s="221"/>
      <c r="BK507" s="221"/>
      <c r="BL507" s="221"/>
      <c r="CQ507" s="221"/>
      <c r="CR507" s="221"/>
      <c r="CS507" s="221"/>
      <c r="CT507" s="221"/>
      <c r="CU507" s="221"/>
      <c r="CV507" s="221"/>
      <c r="CW507" s="221"/>
      <c r="CX507" s="221"/>
      <c r="DK507" s="221"/>
      <c r="DL507" s="221"/>
      <c r="DM507" s="221"/>
      <c r="DN507" s="221"/>
      <c r="DO507" s="221"/>
      <c r="DP507" s="221"/>
      <c r="DQ507" s="221"/>
      <c r="DR507" s="221"/>
      <c r="DS507" s="221"/>
      <c r="DT507" s="221"/>
      <c r="DU507" s="221"/>
      <c r="DV507" s="221"/>
      <c r="DW507" s="221"/>
      <c r="DX507" s="221"/>
      <c r="DY507" s="221"/>
      <c r="DZ507" s="221"/>
      <c r="EA507" s="221"/>
      <c r="EB507" s="221"/>
      <c r="EC507" s="221"/>
      <c r="EG507" s="228"/>
      <c r="EM507" s="221"/>
    </row>
    <row r="508" spans="1:150">
      <c r="A508" s="221" t="str">
        <f t="shared" si="25"/>
        <v>LU0780247986</v>
      </c>
      <c r="B508" t="s">
        <v>12064</v>
      </c>
      <c r="C508">
        <v>-0.36</v>
      </c>
      <c r="D508">
        <v>-1.02</v>
      </c>
      <c r="E508">
        <v>0.66</v>
      </c>
      <c r="F508">
        <v>1.64</v>
      </c>
      <c r="G508">
        <v>0.54</v>
      </c>
      <c r="H508">
        <v>0.42</v>
      </c>
      <c r="I508">
        <v>2.42</v>
      </c>
      <c r="J508">
        <v>0.78</v>
      </c>
      <c r="K508">
        <v>5.41</v>
      </c>
      <c r="L508">
        <v>0</v>
      </c>
      <c r="M508">
        <v>704.8</v>
      </c>
      <c r="N508">
        <v>-9.15</v>
      </c>
      <c r="O508">
        <v>4.1900000000000004</v>
      </c>
      <c r="P508">
        <v>1.45</v>
      </c>
      <c r="R508" t="s">
        <v>3546</v>
      </c>
      <c r="S508">
        <v>124.5</v>
      </c>
      <c r="T508">
        <v>71.2</v>
      </c>
      <c r="U508">
        <v>12</v>
      </c>
      <c r="V508">
        <v>9.84</v>
      </c>
      <c r="W508">
        <v>10.220000000000001</v>
      </c>
      <c r="X508">
        <v>0.11</v>
      </c>
      <c r="Y508">
        <v>-2.65</v>
      </c>
      <c r="Z508">
        <v>4.53</v>
      </c>
      <c r="AA508" s="188">
        <v>4.8899999999999997</v>
      </c>
      <c r="AB508">
        <v>2.79</v>
      </c>
      <c r="AC508">
        <v>-9.9499999999999993</v>
      </c>
      <c r="AD508">
        <v>3.71</v>
      </c>
      <c r="AE508" t="s">
        <v>11458</v>
      </c>
      <c r="AF508" s="217">
        <v>41292</v>
      </c>
      <c r="AG508">
        <v>86.95</v>
      </c>
      <c r="AH508">
        <v>78.84</v>
      </c>
      <c r="AI508">
        <v>987.7</v>
      </c>
      <c r="AJ508">
        <v>118.1</v>
      </c>
      <c r="AN508" s="221" t="str">
        <f t="shared" si="23"/>
        <v>SG9999004766</v>
      </c>
      <c r="AO508" t="s">
        <v>7505</v>
      </c>
      <c r="AQ508" s="188">
        <v>2.4900000000000002</v>
      </c>
      <c r="AR508" s="228">
        <v>45782</v>
      </c>
      <c r="AS508" t="s">
        <v>593</v>
      </c>
      <c r="AX508" s="221" t="str">
        <f t="shared" si="24"/>
        <v>LU1560771351</v>
      </c>
      <c r="AY508" s="221" t="s">
        <v>12066</v>
      </c>
      <c r="AZ508" s="221" t="s">
        <v>4594</v>
      </c>
      <c r="BA508" s="221"/>
      <c r="BB508" s="221"/>
      <c r="BC508" s="221"/>
      <c r="BD508" s="221"/>
      <c r="BE508" s="221"/>
      <c r="BF508" s="221"/>
      <c r="BG508" s="221"/>
      <c r="BH508" s="221"/>
      <c r="BI508" s="221"/>
      <c r="BJ508" s="221"/>
      <c r="BK508" s="221"/>
      <c r="BL508" s="221"/>
      <c r="CQ508" s="221"/>
      <c r="CR508" s="221"/>
      <c r="CS508" s="221"/>
      <c r="CT508" s="221"/>
      <c r="CU508" s="221"/>
      <c r="CV508" s="221"/>
      <c r="CW508" s="221"/>
      <c r="CX508" s="221"/>
      <c r="DK508" s="221"/>
      <c r="DL508" s="221"/>
      <c r="DM508" s="221"/>
      <c r="DN508" s="221"/>
      <c r="DO508" s="221"/>
      <c r="DP508" s="221"/>
      <c r="DQ508" s="221"/>
      <c r="DR508" s="221"/>
      <c r="DS508" s="221"/>
      <c r="DT508" s="221"/>
      <c r="DU508" s="221"/>
      <c r="DV508" s="221"/>
      <c r="DW508" s="221"/>
      <c r="DX508" s="221"/>
      <c r="DY508" s="221"/>
      <c r="DZ508" s="221"/>
      <c r="EA508" s="221"/>
      <c r="EB508" s="221"/>
      <c r="EC508" s="221"/>
      <c r="EG508" s="228"/>
      <c r="EM508" s="221"/>
    </row>
    <row r="509" spans="1:150">
      <c r="A509" s="221" t="str">
        <f t="shared" si="25"/>
        <v>LU1560771195</v>
      </c>
      <c r="B509" t="s">
        <v>12065</v>
      </c>
      <c r="C509">
        <v>-0.37</v>
      </c>
      <c r="D509">
        <v>-1.1100000000000001</v>
      </c>
      <c r="E509">
        <v>0.65</v>
      </c>
      <c r="F509">
        <v>1.63</v>
      </c>
      <c r="G509">
        <v>0.54</v>
      </c>
      <c r="H509">
        <v>0.42</v>
      </c>
      <c r="J509">
        <v>0.78</v>
      </c>
      <c r="K509">
        <v>5.41</v>
      </c>
      <c r="L509">
        <v>0</v>
      </c>
      <c r="M509">
        <v>704.8</v>
      </c>
      <c r="N509">
        <v>-9.1300000000000008</v>
      </c>
      <c r="O509">
        <v>7.18</v>
      </c>
      <c r="P509">
        <v>1.45</v>
      </c>
      <c r="R509" t="s">
        <v>4593</v>
      </c>
      <c r="S509">
        <v>124.52</v>
      </c>
      <c r="T509">
        <v>71.33</v>
      </c>
      <c r="U509">
        <v>12</v>
      </c>
      <c r="Y509">
        <v>-2.64</v>
      </c>
      <c r="Z509">
        <v>4.53</v>
      </c>
      <c r="AA509" s="188">
        <v>4.9000000000000004</v>
      </c>
      <c r="AB509">
        <v>2.8</v>
      </c>
      <c r="AC509">
        <v>-9.9600000000000009</v>
      </c>
      <c r="AD509">
        <v>3.72</v>
      </c>
      <c r="AE509" t="s">
        <v>11458</v>
      </c>
      <c r="AF509" s="217">
        <v>42915</v>
      </c>
      <c r="AG509">
        <v>86.9</v>
      </c>
      <c r="AH509">
        <v>78.98</v>
      </c>
      <c r="AI509">
        <v>986.42</v>
      </c>
      <c r="AJ509">
        <v>118.16</v>
      </c>
      <c r="AN509" s="221" t="str">
        <f t="shared" si="23"/>
        <v>SG9999004683</v>
      </c>
      <c r="AO509" t="s">
        <v>7463</v>
      </c>
      <c r="AQ509" s="188">
        <v>2.35</v>
      </c>
      <c r="AR509" s="228">
        <v>45779</v>
      </c>
      <c r="AS509" t="s">
        <v>598</v>
      </c>
      <c r="AX509" s="221" t="str">
        <f t="shared" si="24"/>
        <v>LU0066902890</v>
      </c>
      <c r="AY509" s="221" t="s">
        <v>12067</v>
      </c>
      <c r="AZ509" s="221" t="s">
        <v>676</v>
      </c>
      <c r="BA509" s="221">
        <v>-9.77</v>
      </c>
      <c r="BB509" s="221">
        <v>-14.72</v>
      </c>
      <c r="BC509" s="221">
        <v>-14.11</v>
      </c>
      <c r="BD509" s="221"/>
      <c r="BE509" s="221"/>
      <c r="BF509" s="221"/>
      <c r="BG509" s="221"/>
      <c r="BH509" s="221"/>
      <c r="BI509" s="221"/>
      <c r="BJ509" s="221"/>
      <c r="BK509" s="221"/>
      <c r="BL509" s="221"/>
      <c r="CQ509" s="221"/>
      <c r="CR509" s="221"/>
      <c r="CS509" s="221"/>
      <c r="CT509" s="221"/>
      <c r="CU509" s="221"/>
      <c r="CV509" s="221"/>
      <c r="CW509" s="221"/>
      <c r="CX509" s="221"/>
      <c r="DK509" s="221"/>
      <c r="DL509" s="221"/>
      <c r="DM509" s="221"/>
      <c r="DN509" s="221"/>
      <c r="DO509" s="221"/>
      <c r="DP509" s="221"/>
      <c r="DQ509" s="221"/>
      <c r="DR509" s="221"/>
      <c r="DS509" s="221"/>
      <c r="DT509" s="221"/>
      <c r="DU509" s="221"/>
      <c r="DV509" s="221"/>
      <c r="DW509" s="221"/>
      <c r="DX509" s="221"/>
      <c r="DY509" s="221"/>
      <c r="DZ509" s="221"/>
      <c r="EA509" s="221"/>
      <c r="EB509" s="221"/>
      <c r="EC509" s="221"/>
      <c r="EG509" s="228"/>
      <c r="EM509" s="221"/>
    </row>
    <row r="510" spans="1:150">
      <c r="A510" s="221" t="str">
        <f t="shared" si="25"/>
        <v>LU1560771351</v>
      </c>
      <c r="B510" t="s">
        <v>12066</v>
      </c>
      <c r="C510">
        <v>4.74</v>
      </c>
      <c r="D510">
        <v>1.99</v>
      </c>
      <c r="E510">
        <v>3.17</v>
      </c>
      <c r="F510">
        <v>4.45</v>
      </c>
      <c r="G510">
        <v>1.45</v>
      </c>
      <c r="H510">
        <v>1.38</v>
      </c>
      <c r="J510">
        <v>1.1000000000000001</v>
      </c>
      <c r="K510">
        <v>4.93</v>
      </c>
      <c r="L510">
        <v>0</v>
      </c>
      <c r="M510">
        <v>704.8</v>
      </c>
      <c r="N510">
        <v>-7.44</v>
      </c>
      <c r="O510">
        <v>5.37</v>
      </c>
      <c r="P510">
        <v>1.46</v>
      </c>
      <c r="R510" t="s">
        <v>4594</v>
      </c>
      <c r="S510">
        <v>108.64</v>
      </c>
      <c r="T510">
        <v>68.900000000000006</v>
      </c>
      <c r="U510">
        <v>12</v>
      </c>
      <c r="Y510">
        <v>-5.66</v>
      </c>
      <c r="Z510">
        <v>5.0999999999999996</v>
      </c>
      <c r="AA510" s="188">
        <v>6.16</v>
      </c>
      <c r="AB510">
        <v>0.59</v>
      </c>
      <c r="AC510">
        <v>-9.8000000000000007</v>
      </c>
      <c r="AD510">
        <v>3.84</v>
      </c>
      <c r="AE510" t="s">
        <v>11458</v>
      </c>
      <c r="AF510" s="217">
        <v>42915</v>
      </c>
      <c r="AG510">
        <v>54.57</v>
      </c>
      <c r="AH510">
        <v>81.72</v>
      </c>
      <c r="AI510">
        <v>-266.35000000000002</v>
      </c>
      <c r="AJ510">
        <v>107.67</v>
      </c>
      <c r="AN510" s="221" t="str">
        <f t="shared" si="23"/>
        <v>LU1316542783</v>
      </c>
      <c r="AO510" t="s">
        <v>9081</v>
      </c>
      <c r="AQ510" s="188">
        <v>197.04</v>
      </c>
      <c r="AR510" s="228">
        <v>45783</v>
      </c>
      <c r="AS510" t="s">
        <v>6126</v>
      </c>
      <c r="AX510" s="221" t="str">
        <f t="shared" si="24"/>
        <v>LU2602419157</v>
      </c>
      <c r="AY510" s="221" t="s">
        <v>10378</v>
      </c>
      <c r="AZ510" s="221" t="s">
        <v>10318</v>
      </c>
      <c r="BA510" s="221"/>
      <c r="BB510" s="221"/>
      <c r="BC510" s="221"/>
      <c r="BD510" s="221"/>
      <c r="BE510" s="221"/>
      <c r="BF510" s="221"/>
      <c r="BG510" s="221"/>
      <c r="BH510" s="221"/>
      <c r="BI510" s="221"/>
      <c r="BJ510" s="221"/>
      <c r="BK510" s="221"/>
      <c r="BL510" s="221"/>
      <c r="CQ510" s="221"/>
      <c r="CR510" s="221"/>
      <c r="CS510" s="221"/>
      <c r="CT510" s="221"/>
      <c r="CU510" s="221"/>
      <c r="CV510" s="221"/>
      <c r="CW510" s="221"/>
      <c r="CX510" s="221"/>
      <c r="DK510" s="221"/>
      <c r="DL510" s="221"/>
      <c r="DM510" s="221"/>
      <c r="DN510" s="221"/>
      <c r="DO510" s="221"/>
      <c r="DP510" s="221"/>
      <c r="DQ510" s="221"/>
      <c r="DR510" s="221"/>
      <c r="DS510" s="221"/>
      <c r="DT510" s="221"/>
      <c r="DU510" s="221"/>
      <c r="DV510" s="221"/>
      <c r="DW510" s="221"/>
      <c r="DX510" s="221"/>
      <c r="DY510" s="221"/>
      <c r="DZ510" s="221"/>
      <c r="EA510" s="221"/>
      <c r="EB510" s="221"/>
      <c r="EC510" s="221"/>
      <c r="EG510" s="228"/>
      <c r="EM510" s="221"/>
    </row>
    <row r="511" spans="1:150">
      <c r="A511" s="221" t="str">
        <f t="shared" si="25"/>
        <v>LU0066902890</v>
      </c>
      <c r="B511" t="s">
        <v>12067</v>
      </c>
      <c r="C511">
        <v>-6.29</v>
      </c>
      <c r="D511">
        <v>2.81</v>
      </c>
      <c r="E511">
        <v>-6.38</v>
      </c>
      <c r="F511">
        <v>-0.65</v>
      </c>
      <c r="G511">
        <v>8.7200000000000006</v>
      </c>
      <c r="H511">
        <v>17.07</v>
      </c>
      <c r="I511">
        <v>6.51</v>
      </c>
      <c r="J511">
        <v>1.01</v>
      </c>
      <c r="K511">
        <v>14.24</v>
      </c>
      <c r="L511">
        <v>0.33</v>
      </c>
      <c r="M511">
        <v>1493.9</v>
      </c>
      <c r="N511">
        <v>-15.44</v>
      </c>
      <c r="O511">
        <v>0</v>
      </c>
      <c r="P511">
        <v>1.9</v>
      </c>
      <c r="Q511" t="s">
        <v>11348</v>
      </c>
      <c r="R511" t="s">
        <v>676</v>
      </c>
      <c r="S511">
        <v>100.59</v>
      </c>
      <c r="T511">
        <v>106.3</v>
      </c>
      <c r="U511">
        <v>1</v>
      </c>
      <c r="V511">
        <v>-6.05</v>
      </c>
      <c r="W511">
        <v>0.46</v>
      </c>
      <c r="X511">
        <v>32.25</v>
      </c>
      <c r="Y511">
        <v>-13.43</v>
      </c>
      <c r="Z511">
        <v>4.83</v>
      </c>
      <c r="AA511" s="188">
        <v>5.66</v>
      </c>
      <c r="AB511">
        <v>30.69</v>
      </c>
      <c r="AC511">
        <v>-11.21</v>
      </c>
      <c r="AD511">
        <v>18.3</v>
      </c>
      <c r="AE511" t="s">
        <v>11459</v>
      </c>
      <c r="AF511" s="217">
        <v>36336</v>
      </c>
      <c r="AG511">
        <v>102.03</v>
      </c>
      <c r="AH511">
        <v>109.39</v>
      </c>
      <c r="AI511">
        <v>107.01</v>
      </c>
      <c r="AJ511">
        <v>100.63</v>
      </c>
      <c r="AN511" s="221" t="str">
        <f t="shared" si="23"/>
        <v>LU0070992663</v>
      </c>
      <c r="AO511" t="s">
        <v>9087</v>
      </c>
      <c r="AQ511" s="188">
        <v>211.43</v>
      </c>
      <c r="AR511" s="228">
        <v>45783</v>
      </c>
      <c r="AS511" t="s">
        <v>6138</v>
      </c>
      <c r="AX511" s="221" t="str">
        <f t="shared" si="24"/>
        <v>SG9999004766</v>
      </c>
      <c r="AY511" s="221" t="s">
        <v>7462</v>
      </c>
      <c r="AZ511" s="221" t="s">
        <v>593</v>
      </c>
      <c r="BA511" s="221">
        <v>-8.81</v>
      </c>
      <c r="BB511" s="221">
        <v>-9.15</v>
      </c>
      <c r="BC511" s="221">
        <v>-11.23</v>
      </c>
      <c r="BD511" s="221"/>
      <c r="BE511" s="221"/>
      <c r="BF511" s="221"/>
      <c r="BG511" s="221"/>
      <c r="BH511" s="221"/>
      <c r="BI511" s="221"/>
      <c r="BJ511" s="221"/>
      <c r="BK511" s="221"/>
      <c r="BL511" s="221"/>
      <c r="CQ511" s="221"/>
      <c r="CR511" s="221"/>
      <c r="CS511" s="221"/>
      <c r="CT511" s="221"/>
      <c r="CU511" s="221"/>
      <c r="CV511" s="221"/>
      <c r="CW511" s="221"/>
      <c r="CX511" s="221"/>
      <c r="DK511" s="221"/>
      <c r="DL511" s="221"/>
      <c r="DM511" s="221"/>
      <c r="DN511" s="221"/>
      <c r="DO511" s="221"/>
      <c r="DP511" s="221"/>
      <c r="DQ511" s="221"/>
      <c r="DR511" s="221"/>
      <c r="DS511" s="221"/>
      <c r="DT511" s="221"/>
      <c r="DU511" s="221"/>
      <c r="DV511" s="221"/>
      <c r="DW511" s="227"/>
      <c r="DX511" s="221"/>
      <c r="DY511" s="221"/>
      <c r="DZ511" s="221"/>
      <c r="EA511" s="221"/>
      <c r="EB511" s="221"/>
      <c r="EC511" s="221"/>
      <c r="EG511" s="228"/>
      <c r="EM511" s="221"/>
      <c r="ET511" s="228"/>
    </row>
    <row r="512" spans="1:150">
      <c r="A512" s="221" t="str">
        <f t="shared" si="25"/>
        <v>LU2602419157</v>
      </c>
      <c r="B512" t="s">
        <v>10378</v>
      </c>
      <c r="C512">
        <v>-10.27</v>
      </c>
      <c r="D512">
        <v>7.59</v>
      </c>
      <c r="E512">
        <v>-7.9</v>
      </c>
      <c r="F512">
        <v>3.92</v>
      </c>
      <c r="M512">
        <v>2674.2</v>
      </c>
      <c r="P512">
        <v>0.98</v>
      </c>
      <c r="Q512" t="s">
        <v>11357</v>
      </c>
      <c r="R512" t="s">
        <v>10318</v>
      </c>
      <c r="U512">
        <v>1</v>
      </c>
      <c r="AE512" t="s">
        <v>11460</v>
      </c>
      <c r="AF512" s="217">
        <v>45092</v>
      </c>
      <c r="AG512">
        <v>140.04</v>
      </c>
      <c r="AI512">
        <v>121.12</v>
      </c>
      <c r="AN512" s="221" t="str">
        <f t="shared" si="23"/>
        <v>LU0642271901</v>
      </c>
      <c r="AO512" t="s">
        <v>9082</v>
      </c>
      <c r="AQ512" s="188">
        <v>479.71</v>
      </c>
      <c r="AR512" s="228">
        <v>45783</v>
      </c>
      <c r="AS512" t="s">
        <v>7625</v>
      </c>
      <c r="AX512" s="221" t="str">
        <f t="shared" si="24"/>
        <v>SG9999004766</v>
      </c>
      <c r="AY512" s="221" t="s">
        <v>11005</v>
      </c>
      <c r="AZ512" s="221" t="s">
        <v>593</v>
      </c>
      <c r="BA512" s="221">
        <v>-8.81</v>
      </c>
      <c r="BB512" s="221">
        <v>-9.15</v>
      </c>
      <c r="BC512" s="221">
        <v>-11.32</v>
      </c>
      <c r="BD512" s="221"/>
      <c r="BE512" s="221"/>
      <c r="BF512" s="221"/>
      <c r="BG512" s="221"/>
      <c r="BH512" s="221"/>
      <c r="BI512" s="221"/>
      <c r="BJ512" s="221"/>
      <c r="BK512" s="221"/>
      <c r="BL512" s="221"/>
      <c r="CQ512" s="221"/>
      <c r="CR512" s="221"/>
      <c r="CS512" s="221"/>
      <c r="CT512" s="221"/>
      <c r="CU512" s="221"/>
      <c r="CV512" s="221"/>
      <c r="CW512" s="221"/>
      <c r="CX512" s="221"/>
      <c r="DK512" s="221"/>
      <c r="DL512" s="221"/>
      <c r="DM512" s="221"/>
      <c r="DN512" s="221"/>
      <c r="DO512" s="227"/>
      <c r="DP512" s="221"/>
      <c r="DQ512" s="221"/>
      <c r="DR512" s="221"/>
      <c r="DS512" s="221"/>
      <c r="DT512" s="221"/>
      <c r="DU512" s="221"/>
      <c r="DV512" s="221"/>
      <c r="DW512" s="221"/>
      <c r="DX512" s="221"/>
      <c r="DY512" s="221"/>
      <c r="DZ512" s="221"/>
      <c r="EA512" s="221"/>
      <c r="EB512" s="221"/>
      <c r="EC512" s="221"/>
      <c r="EG512" s="228"/>
      <c r="EM512" s="221"/>
    </row>
    <row r="513" spans="1:150">
      <c r="A513" s="221" t="str">
        <f t="shared" si="25"/>
        <v>SG9999004766</v>
      </c>
      <c r="B513" t="s">
        <v>7462</v>
      </c>
      <c r="C513">
        <v>8.15</v>
      </c>
      <c r="D513">
        <v>-4.8600000000000003</v>
      </c>
      <c r="E513">
        <v>4.5199999999999996</v>
      </c>
      <c r="F513">
        <v>15.41</v>
      </c>
      <c r="G513">
        <v>-1.25</v>
      </c>
      <c r="H513">
        <v>-4.0999999999999996</v>
      </c>
      <c r="I513">
        <v>-1.01</v>
      </c>
      <c r="J513">
        <v>1.1200000000000001</v>
      </c>
      <c r="K513">
        <v>27.74</v>
      </c>
      <c r="L513">
        <v>-0.02</v>
      </c>
      <c r="M513">
        <v>54.1</v>
      </c>
      <c r="N513">
        <v>-40.26</v>
      </c>
      <c r="P513">
        <v>1.66</v>
      </c>
      <c r="Q513" t="s">
        <v>11348</v>
      </c>
      <c r="R513" t="s">
        <v>593</v>
      </c>
      <c r="S513">
        <v>105.15</v>
      </c>
      <c r="T513">
        <v>134.22999999999999</v>
      </c>
      <c r="U513">
        <v>0</v>
      </c>
      <c r="V513">
        <v>-1.58</v>
      </c>
      <c r="W513">
        <v>1.52</v>
      </c>
      <c r="X513">
        <v>32.729999999999997</v>
      </c>
      <c r="Y513">
        <v>-12.54</v>
      </c>
      <c r="Z513">
        <v>16.600000000000001</v>
      </c>
      <c r="AA513" s="188">
        <v>32</v>
      </c>
      <c r="AB513">
        <v>-18.760000000000002</v>
      </c>
      <c r="AC513">
        <v>-23.15</v>
      </c>
      <c r="AD513">
        <v>-20.84</v>
      </c>
      <c r="AE513" t="s">
        <v>11461</v>
      </c>
      <c r="AF513" s="217">
        <v>38350</v>
      </c>
      <c r="AG513">
        <v>163.43</v>
      </c>
      <c r="AH513">
        <v>115.58</v>
      </c>
      <c r="AI513">
        <v>104.17</v>
      </c>
      <c r="AJ513">
        <v>104.27</v>
      </c>
      <c r="AN513" s="221" t="str">
        <f t="shared" si="23"/>
        <v>LU0229494975</v>
      </c>
      <c r="AO513" t="s">
        <v>6649</v>
      </c>
      <c r="AQ513" s="188">
        <v>16.170000000000002</v>
      </c>
      <c r="AR513" s="228">
        <v>45777</v>
      </c>
      <c r="AS513" t="s">
        <v>3125</v>
      </c>
      <c r="AX513" s="221" t="str">
        <f t="shared" si="24"/>
        <v>SG9999004683</v>
      </c>
      <c r="AY513" s="221" t="s">
        <v>7463</v>
      </c>
      <c r="AZ513" s="221" t="s">
        <v>598</v>
      </c>
      <c r="BA513" s="221">
        <v>-3.18</v>
      </c>
      <c r="BB513" s="221">
        <v>-5.34</v>
      </c>
      <c r="BC513" s="221">
        <v>-4</v>
      </c>
      <c r="BD513" s="221"/>
      <c r="BE513" s="221"/>
      <c r="BF513" s="221"/>
      <c r="BG513" s="221"/>
      <c r="BH513" s="221"/>
      <c r="BI513" s="221"/>
      <c r="BJ513" s="221"/>
      <c r="BK513" s="221"/>
      <c r="BL513" s="221"/>
      <c r="CQ513" s="221"/>
      <c r="CR513" s="221"/>
      <c r="CS513" s="221"/>
      <c r="CT513" s="221"/>
      <c r="CU513" s="221"/>
      <c r="CV513" s="221"/>
      <c r="CW513" s="221"/>
      <c r="CX513" s="221"/>
      <c r="DK513" s="221"/>
      <c r="DL513" s="221"/>
      <c r="DM513" s="221"/>
      <c r="DN513" s="221"/>
      <c r="DO513" s="227"/>
      <c r="DP513" s="221"/>
      <c r="DQ513" s="221"/>
      <c r="DR513" s="221"/>
      <c r="DS513" s="221"/>
      <c r="DT513" s="221"/>
      <c r="DU513" s="221"/>
      <c r="DV513" s="221"/>
      <c r="DW513" s="221"/>
      <c r="DX513" s="221"/>
      <c r="DY513" s="221"/>
      <c r="DZ513" s="221"/>
      <c r="EA513" s="221"/>
      <c r="EB513" s="221"/>
      <c r="EC513" s="221"/>
      <c r="EG513" s="228"/>
      <c r="EM513" s="221"/>
    </row>
    <row r="514" spans="1:150">
      <c r="A514" s="221" t="str">
        <f t="shared" si="25"/>
        <v>SG9999004766</v>
      </c>
      <c r="B514" t="s">
        <v>11005</v>
      </c>
      <c r="C514">
        <v>8.15</v>
      </c>
      <c r="D514">
        <v>-4.8600000000000003</v>
      </c>
      <c r="E514">
        <v>4.5199999999999996</v>
      </c>
      <c r="F514">
        <v>15.41</v>
      </c>
      <c r="G514">
        <v>-1.25</v>
      </c>
      <c r="H514">
        <v>-4.0999999999999996</v>
      </c>
      <c r="I514">
        <v>-1.01</v>
      </c>
      <c r="J514">
        <v>1.1200000000000001</v>
      </c>
      <c r="K514">
        <v>27.74</v>
      </c>
      <c r="L514">
        <v>-0.02</v>
      </c>
      <c r="M514">
        <v>54.1</v>
      </c>
      <c r="N514">
        <v>-40.26</v>
      </c>
      <c r="P514">
        <v>1.66</v>
      </c>
      <c r="R514" t="s">
        <v>593</v>
      </c>
      <c r="S514">
        <v>105.15</v>
      </c>
      <c r="T514">
        <v>134.22999999999999</v>
      </c>
      <c r="U514">
        <v>0</v>
      </c>
      <c r="V514">
        <v>-1.58</v>
      </c>
      <c r="W514">
        <v>1.52</v>
      </c>
      <c r="X514">
        <v>32.729999999999997</v>
      </c>
      <c r="Y514">
        <v>-12.54</v>
      </c>
      <c r="Z514">
        <v>16.600000000000001</v>
      </c>
      <c r="AA514" s="188">
        <v>32</v>
      </c>
      <c r="AB514">
        <v>-18.760000000000002</v>
      </c>
      <c r="AC514">
        <v>-23.15</v>
      </c>
      <c r="AD514">
        <v>-20.84</v>
      </c>
      <c r="AE514" t="s">
        <v>11461</v>
      </c>
      <c r="AF514" s="217">
        <v>39015</v>
      </c>
      <c r="AG514">
        <v>163.41999999999999</v>
      </c>
      <c r="AH514">
        <v>115.57</v>
      </c>
      <c r="AI514">
        <v>104.16</v>
      </c>
      <c r="AJ514">
        <v>104.27</v>
      </c>
      <c r="AN514" s="221" t="str">
        <f t="shared" si="23"/>
        <v>LU1316543674</v>
      </c>
      <c r="AO514" t="s">
        <v>12068</v>
      </c>
      <c r="AQ514" s="188">
        <v>15.03</v>
      </c>
      <c r="AR514" s="228">
        <v>45777</v>
      </c>
      <c r="AS514" t="s">
        <v>6127</v>
      </c>
      <c r="AX514" s="221" t="str">
        <f t="shared" si="24"/>
        <v>LU1316542783</v>
      </c>
      <c r="AY514" s="221" t="s">
        <v>9081</v>
      </c>
      <c r="AZ514" s="221" t="s">
        <v>6126</v>
      </c>
      <c r="BA514" s="221"/>
      <c r="BB514" s="221"/>
      <c r="BC514" s="221"/>
      <c r="BD514" s="221"/>
      <c r="BE514" s="221"/>
      <c r="BF514" s="221"/>
      <c r="BG514" s="221"/>
      <c r="BH514" s="221"/>
      <c r="BI514" s="221"/>
      <c r="BJ514" s="221"/>
      <c r="BK514" s="221"/>
      <c r="BL514" s="221"/>
      <c r="CQ514" s="221"/>
      <c r="CR514" s="221"/>
      <c r="CS514" s="221"/>
      <c r="CT514" s="221"/>
      <c r="CU514" s="221"/>
      <c r="CV514" s="221"/>
      <c r="CW514" s="221"/>
      <c r="CX514" s="221"/>
      <c r="DK514" s="221"/>
      <c r="DL514" s="221"/>
      <c r="DM514" s="221"/>
      <c r="DN514" s="221"/>
      <c r="DO514" s="227"/>
      <c r="DP514" s="221"/>
      <c r="DQ514" s="221"/>
      <c r="DR514" s="221"/>
      <c r="DS514" s="221"/>
      <c r="DT514" s="221"/>
      <c r="DU514" s="221"/>
      <c r="DV514" s="221"/>
      <c r="DW514" s="227"/>
      <c r="DX514" s="221"/>
      <c r="DY514" s="221"/>
      <c r="DZ514" s="221"/>
      <c r="EA514" s="221"/>
      <c r="EB514" s="221"/>
      <c r="EC514" s="221"/>
      <c r="EG514" s="228"/>
      <c r="EM514" s="221"/>
      <c r="ET514" s="228"/>
    </row>
    <row r="515" spans="1:150">
      <c r="A515" s="221" t="str">
        <f t="shared" si="25"/>
        <v>SG9999004683</v>
      </c>
      <c r="B515" t="s">
        <v>7463</v>
      </c>
      <c r="C515">
        <v>1.41</v>
      </c>
      <c r="D515">
        <v>1.83</v>
      </c>
      <c r="E515">
        <v>1.96</v>
      </c>
      <c r="F515">
        <v>8.6999999999999993</v>
      </c>
      <c r="G515">
        <v>4.55</v>
      </c>
      <c r="H515">
        <v>2.68</v>
      </c>
      <c r="I515">
        <v>3.49</v>
      </c>
      <c r="J515">
        <v>0.71</v>
      </c>
      <c r="K515">
        <v>6.13</v>
      </c>
      <c r="L515">
        <v>0.22</v>
      </c>
      <c r="M515">
        <v>147.6</v>
      </c>
      <c r="N515">
        <v>-7.05</v>
      </c>
      <c r="P515">
        <v>0.96</v>
      </c>
      <c r="Q515" t="s">
        <v>11348</v>
      </c>
      <c r="R515" t="s">
        <v>598</v>
      </c>
      <c r="S515">
        <v>75.599999999999994</v>
      </c>
      <c r="T515">
        <v>95.07</v>
      </c>
      <c r="U515">
        <v>0</v>
      </c>
      <c r="V515">
        <v>-0.12</v>
      </c>
      <c r="W515">
        <v>2.09</v>
      </c>
      <c r="X515">
        <v>11.54</v>
      </c>
      <c r="Y515">
        <v>0.46</v>
      </c>
      <c r="Z515">
        <v>9.3000000000000007</v>
      </c>
      <c r="AA515" s="188">
        <v>8.4700000000000006</v>
      </c>
      <c r="AB515">
        <v>2.46</v>
      </c>
      <c r="AC515">
        <v>-10.19</v>
      </c>
      <c r="AD515">
        <v>7.66</v>
      </c>
      <c r="AE515" t="s">
        <v>11383</v>
      </c>
      <c r="AF515" s="217">
        <v>34256</v>
      </c>
      <c r="AG515">
        <v>145.13</v>
      </c>
      <c r="AH515">
        <v>56.63</v>
      </c>
      <c r="AI515">
        <v>56.7</v>
      </c>
      <c r="AJ515">
        <v>66.39</v>
      </c>
      <c r="AN515" s="221" t="str">
        <f t="shared" si="23"/>
        <v>LU2226123490</v>
      </c>
      <c r="AO515" t="s">
        <v>12069</v>
      </c>
      <c r="AQ515" s="188">
        <v>12.13</v>
      </c>
      <c r="AR515" s="228">
        <v>45777</v>
      </c>
      <c r="AS515" t="s">
        <v>6872</v>
      </c>
      <c r="AX515" s="221" t="str">
        <f t="shared" si="24"/>
        <v>LU0070992663</v>
      </c>
      <c r="AY515" s="221" t="s">
        <v>11006</v>
      </c>
      <c r="AZ515" s="221" t="s">
        <v>6138</v>
      </c>
      <c r="BA515" s="221">
        <v>-4.24</v>
      </c>
      <c r="BB515" s="221">
        <v>-7.7</v>
      </c>
      <c r="BC515" s="221">
        <v>-8.2899999999999991</v>
      </c>
      <c r="BD515" s="221"/>
      <c r="BE515" s="221"/>
      <c r="BF515" s="221"/>
      <c r="BG515" s="221"/>
      <c r="BH515" s="221"/>
      <c r="BI515" s="221"/>
      <c r="BJ515" s="221"/>
      <c r="BK515" s="221"/>
      <c r="BL515" s="221"/>
      <c r="CQ515" s="221"/>
      <c r="CR515" s="221"/>
      <c r="CS515" s="221"/>
      <c r="CT515" s="221"/>
      <c r="CU515" s="221"/>
      <c r="CV515" s="221"/>
      <c r="CW515" s="221"/>
      <c r="CX515" s="221"/>
      <c r="DK515" s="221"/>
      <c r="DL515" s="221"/>
      <c r="DM515" s="221"/>
      <c r="DN515" s="221"/>
      <c r="DO515" s="221"/>
      <c r="DP515" s="221"/>
      <c r="DQ515" s="221"/>
      <c r="DR515" s="221"/>
      <c r="DS515" s="221"/>
      <c r="DT515" s="221"/>
      <c r="DU515" s="221"/>
      <c r="DV515" s="221"/>
      <c r="DW515" s="221"/>
      <c r="DX515" s="221"/>
      <c r="DY515" s="221"/>
      <c r="DZ515" s="221"/>
      <c r="EA515" s="221"/>
      <c r="EB515" s="221"/>
      <c r="EC515" s="221"/>
      <c r="EG515" s="228"/>
      <c r="EM515" s="221"/>
    </row>
    <row r="516" spans="1:150">
      <c r="A516" s="221" t="str">
        <f t="shared" si="25"/>
        <v>LU1316542783</v>
      </c>
      <c r="B516" t="s">
        <v>9081</v>
      </c>
      <c r="C516">
        <v>-11.34</v>
      </c>
      <c r="D516">
        <v>8.2200000000000006</v>
      </c>
      <c r="E516">
        <v>-7.43</v>
      </c>
      <c r="F516">
        <v>1.82</v>
      </c>
      <c r="G516">
        <v>15.5</v>
      </c>
      <c r="H516">
        <v>13.22</v>
      </c>
      <c r="J516">
        <v>1.01</v>
      </c>
      <c r="K516">
        <v>20.399999999999999</v>
      </c>
      <c r="L516">
        <v>0.44</v>
      </c>
      <c r="M516">
        <v>6536.5</v>
      </c>
      <c r="N516">
        <v>-20.58</v>
      </c>
      <c r="Q516" t="s">
        <v>11348</v>
      </c>
      <c r="R516" t="s">
        <v>6126</v>
      </c>
      <c r="S516">
        <v>98.37</v>
      </c>
      <c r="T516">
        <v>129.03</v>
      </c>
      <c r="U516">
        <v>1</v>
      </c>
      <c r="X516">
        <v>33.07</v>
      </c>
      <c r="Y516">
        <v>-5.05</v>
      </c>
      <c r="Z516">
        <v>37.630000000000003</v>
      </c>
      <c r="AA516" s="188">
        <v>38.42</v>
      </c>
      <c r="AB516">
        <v>20.329999999999998</v>
      </c>
      <c r="AC516">
        <v>-35.67</v>
      </c>
      <c r="AD516">
        <v>48.38</v>
      </c>
      <c r="AE516" t="s">
        <v>11462</v>
      </c>
      <c r="AF516" s="217">
        <v>42453</v>
      </c>
      <c r="AG516">
        <v>121.3</v>
      </c>
      <c r="AH516">
        <v>109.19</v>
      </c>
      <c r="AI516">
        <v>128.9</v>
      </c>
      <c r="AJ516">
        <v>94.47</v>
      </c>
      <c r="AN516" s="221" t="str">
        <f t="shared" si="23"/>
        <v>LU2226123227</v>
      </c>
      <c r="AO516" t="s">
        <v>12361</v>
      </c>
      <c r="AQ516" s="188">
        <v>12.65</v>
      </c>
      <c r="AR516" s="228">
        <v>45777</v>
      </c>
      <c r="AS516" t="s">
        <v>6873</v>
      </c>
      <c r="AX516" s="221" t="str">
        <f t="shared" si="24"/>
        <v>LU0642271901</v>
      </c>
      <c r="AY516" s="221" t="s">
        <v>9082</v>
      </c>
      <c r="AZ516" s="221" t="s">
        <v>7625</v>
      </c>
      <c r="BA516" s="221">
        <v>-4.54</v>
      </c>
      <c r="BB516" s="221"/>
      <c r="BC516" s="221"/>
      <c r="BD516" s="221"/>
      <c r="BE516" s="221"/>
      <c r="BF516" s="221"/>
      <c r="BG516" s="221"/>
      <c r="BH516" s="221"/>
      <c r="BI516" s="221"/>
      <c r="BJ516" s="221"/>
      <c r="BK516" s="221"/>
      <c r="BL516" s="221"/>
      <c r="CQ516" s="221"/>
      <c r="CR516" s="221"/>
      <c r="CS516" s="221"/>
      <c r="CT516" s="221"/>
      <c r="CU516" s="221"/>
      <c r="CV516" s="221"/>
      <c r="CW516" s="221"/>
      <c r="CX516" s="221"/>
      <c r="DK516" s="221"/>
      <c r="DL516" s="221"/>
      <c r="DM516" s="221"/>
      <c r="DN516" s="221"/>
      <c r="DO516" s="227"/>
      <c r="DP516" s="221"/>
      <c r="DQ516" s="221"/>
      <c r="DR516" s="221"/>
      <c r="DS516" s="221"/>
      <c r="DT516" s="221"/>
      <c r="DU516" s="221"/>
      <c r="DV516" s="221"/>
      <c r="DW516" s="227"/>
      <c r="DX516" s="221"/>
      <c r="DY516" s="221"/>
      <c r="DZ516" s="221"/>
      <c r="EA516" s="221"/>
      <c r="EB516" s="221"/>
      <c r="EC516" s="221"/>
      <c r="EG516" s="228"/>
      <c r="EM516" s="221"/>
      <c r="ET516" s="228"/>
    </row>
    <row r="517" spans="1:150">
      <c r="A517" s="221" t="str">
        <f t="shared" si="25"/>
        <v>LU0070992663</v>
      </c>
      <c r="B517" t="s">
        <v>11006</v>
      </c>
      <c r="C517">
        <v>-11.33</v>
      </c>
      <c r="D517">
        <v>8.19</v>
      </c>
      <c r="E517">
        <v>-7.26</v>
      </c>
      <c r="F517">
        <v>1.85</v>
      </c>
      <c r="G517">
        <v>15.57</v>
      </c>
      <c r="H517">
        <v>13.22</v>
      </c>
      <c r="I517">
        <v>14.92</v>
      </c>
      <c r="J517">
        <v>1.01</v>
      </c>
      <c r="K517">
        <v>20.329999999999998</v>
      </c>
      <c r="L517">
        <v>0.44</v>
      </c>
      <c r="M517">
        <v>6536.5</v>
      </c>
      <c r="N517">
        <v>-20.51</v>
      </c>
      <c r="P517">
        <v>2.02</v>
      </c>
      <c r="Q517" t="s">
        <v>11348</v>
      </c>
      <c r="R517" t="s">
        <v>6138</v>
      </c>
      <c r="S517">
        <v>98.4</v>
      </c>
      <c r="T517">
        <v>128.87</v>
      </c>
      <c r="U517">
        <v>1</v>
      </c>
      <c r="V517">
        <v>11.38</v>
      </c>
      <c r="W517">
        <v>8.1199999999999992</v>
      </c>
      <c r="X517">
        <v>33.01</v>
      </c>
      <c r="Y517">
        <v>-5.0599999999999996</v>
      </c>
      <c r="Z517">
        <v>37.64</v>
      </c>
      <c r="AA517" s="188">
        <v>38.54</v>
      </c>
      <c r="AB517">
        <v>20.2</v>
      </c>
      <c r="AC517">
        <v>-35.58</v>
      </c>
      <c r="AD517">
        <v>48.16</v>
      </c>
      <c r="AE517" t="s">
        <v>11462</v>
      </c>
      <c r="AF517" s="217">
        <v>35354</v>
      </c>
      <c r="AG517">
        <v>120.39</v>
      </c>
      <c r="AH517">
        <v>110.61</v>
      </c>
      <c r="AI517">
        <v>128.86000000000001</v>
      </c>
      <c r="AJ517">
        <v>94.9</v>
      </c>
      <c r="AN517" s="221" t="str">
        <f t="shared" ref="AN517:AN580" si="26">AS517</f>
        <v>LU0209137388</v>
      </c>
      <c r="AO517" t="s">
        <v>6650</v>
      </c>
      <c r="AQ517" s="188">
        <v>25.32</v>
      </c>
      <c r="AR517" s="228">
        <v>45783</v>
      </c>
      <c r="AS517" t="s">
        <v>3109</v>
      </c>
      <c r="AX517" s="221" t="str">
        <f t="shared" si="24"/>
        <v>LU0229494975</v>
      </c>
      <c r="AY517" s="221" t="s">
        <v>11007</v>
      </c>
      <c r="AZ517" s="221" t="s">
        <v>3125</v>
      </c>
      <c r="BA517" s="221">
        <v>-1.37</v>
      </c>
      <c r="BB517" s="221">
        <v>-9.76</v>
      </c>
      <c r="BC517" s="221">
        <v>-6.03</v>
      </c>
      <c r="BD517" s="221"/>
      <c r="BE517" s="221"/>
      <c r="BF517" s="221"/>
      <c r="BG517" s="221"/>
      <c r="BH517" s="221"/>
      <c r="BI517" s="221"/>
      <c r="BJ517" s="221"/>
      <c r="BK517" s="221"/>
      <c r="BL517" s="221"/>
      <c r="CQ517" s="221"/>
      <c r="CR517" s="221"/>
      <c r="CS517" s="221"/>
      <c r="CT517" s="221"/>
      <c r="CU517" s="221"/>
      <c r="CV517" s="221"/>
      <c r="CW517" s="221"/>
      <c r="CX517" s="221"/>
      <c r="DK517" s="221"/>
      <c r="DL517" s="221"/>
      <c r="DM517" s="221"/>
      <c r="DN517" s="221"/>
      <c r="DO517" s="227"/>
      <c r="DP517" s="221"/>
      <c r="DQ517" s="221"/>
      <c r="DR517" s="221"/>
      <c r="DS517" s="221"/>
      <c r="DT517" s="221"/>
      <c r="DU517" s="221"/>
      <c r="DV517" s="221"/>
      <c r="DW517" s="227"/>
      <c r="DX517" s="221"/>
      <c r="DY517" s="221"/>
      <c r="DZ517" s="221"/>
      <c r="EA517" s="221"/>
      <c r="EB517" s="221"/>
      <c r="EC517" s="221"/>
      <c r="EG517" s="228"/>
      <c r="EM517" s="221"/>
      <c r="ET517" s="228"/>
    </row>
    <row r="518" spans="1:150">
      <c r="A518" s="221" t="str">
        <f t="shared" si="25"/>
        <v>LU0642271901</v>
      </c>
      <c r="B518" t="s">
        <v>9082</v>
      </c>
      <c r="C518">
        <v>-6.95</v>
      </c>
      <c r="D518">
        <v>12.34</v>
      </c>
      <c r="E518">
        <v>-5.12</v>
      </c>
      <c r="F518">
        <v>4.57</v>
      </c>
      <c r="G518">
        <v>16.22</v>
      </c>
      <c r="H518">
        <v>13.96</v>
      </c>
      <c r="I518">
        <v>14.15</v>
      </c>
      <c r="J518">
        <v>1.36</v>
      </c>
      <c r="K518">
        <v>21.58</v>
      </c>
      <c r="L518">
        <v>0.42</v>
      </c>
      <c r="M518">
        <v>6536.5</v>
      </c>
      <c r="N518">
        <v>-20.99</v>
      </c>
      <c r="R518" t="s">
        <v>7625</v>
      </c>
      <c r="S518">
        <v>120.8</v>
      </c>
      <c r="T518">
        <v>173.29</v>
      </c>
      <c r="U518">
        <v>1</v>
      </c>
      <c r="V518">
        <v>4.5</v>
      </c>
      <c r="W518">
        <v>5.95</v>
      </c>
      <c r="X518">
        <v>43.14</v>
      </c>
      <c r="Y518">
        <v>-7.93</v>
      </c>
      <c r="Z518">
        <v>38.39</v>
      </c>
      <c r="AA518" s="188">
        <v>39.46</v>
      </c>
      <c r="AB518">
        <v>17.5</v>
      </c>
      <c r="AC518">
        <v>-36.020000000000003</v>
      </c>
      <c r="AD518">
        <v>47.94</v>
      </c>
      <c r="AE518" t="s">
        <v>11462</v>
      </c>
      <c r="AF518" s="217">
        <v>41411</v>
      </c>
      <c r="AG518">
        <v>119.78</v>
      </c>
      <c r="AH518">
        <v>163.84</v>
      </c>
      <c r="AI518">
        <v>120.35</v>
      </c>
      <c r="AJ518">
        <v>111.21</v>
      </c>
      <c r="AN518" s="221" t="str">
        <f t="shared" si="26"/>
        <v>LU1316542866</v>
      </c>
      <c r="AO518" t="s">
        <v>12071</v>
      </c>
      <c r="AQ518" s="188">
        <v>20.82</v>
      </c>
      <c r="AR518" s="228">
        <v>45783</v>
      </c>
      <c r="AS518" t="s">
        <v>6129</v>
      </c>
      <c r="AX518" s="221" t="str">
        <f t="shared" si="24"/>
        <v>LU1316543674</v>
      </c>
      <c r="AY518" s="221" t="s">
        <v>12068</v>
      </c>
      <c r="AZ518" s="221" t="s">
        <v>6127</v>
      </c>
      <c r="BA518" s="221"/>
      <c r="BB518" s="221"/>
      <c r="BC518" s="221"/>
      <c r="BD518" s="221"/>
      <c r="BE518" s="221"/>
      <c r="BF518" s="221"/>
      <c r="BG518" s="221"/>
      <c r="BH518" s="221"/>
      <c r="BI518" s="221"/>
      <c r="BJ518" s="221"/>
      <c r="BK518" s="221"/>
      <c r="BL518" s="221"/>
      <c r="CQ518" s="221"/>
      <c r="CR518" s="221"/>
      <c r="CS518" s="221"/>
      <c r="CT518" s="221"/>
      <c r="CU518" s="221"/>
      <c r="CV518" s="221"/>
      <c r="CW518" s="221"/>
      <c r="CX518" s="221"/>
      <c r="DK518" s="221"/>
      <c r="DL518" s="221"/>
      <c r="DM518" s="221"/>
      <c r="DN518" s="221"/>
      <c r="DO518" s="227"/>
      <c r="DP518" s="221"/>
      <c r="DQ518" s="221"/>
      <c r="DR518" s="221"/>
      <c r="DS518" s="221"/>
      <c r="DT518" s="221"/>
      <c r="DU518" s="221"/>
      <c r="DV518" s="221"/>
      <c r="DW518" s="227"/>
      <c r="DX518" s="221"/>
      <c r="DY518" s="221"/>
      <c r="DZ518" s="221"/>
      <c r="EA518" s="221"/>
      <c r="EB518" s="221"/>
      <c r="EC518" s="221"/>
      <c r="EG518" s="228"/>
      <c r="EM518" s="221"/>
      <c r="ET518" s="228"/>
    </row>
    <row r="519" spans="1:150">
      <c r="A519" s="221" t="str">
        <f t="shared" si="25"/>
        <v>LU0229494975</v>
      </c>
      <c r="B519" t="s">
        <v>11007</v>
      </c>
      <c r="C519">
        <v>0.77</v>
      </c>
      <c r="D519">
        <v>4.99</v>
      </c>
      <c r="E519">
        <v>-3.01</v>
      </c>
      <c r="F519">
        <v>-5.71</v>
      </c>
      <c r="G519">
        <v>-6.62</v>
      </c>
      <c r="H519">
        <v>-2.71</v>
      </c>
      <c r="I519">
        <v>-0.66</v>
      </c>
      <c r="J519">
        <v>0.77</v>
      </c>
      <c r="K519">
        <v>11.21</v>
      </c>
      <c r="L519">
        <v>-0.01</v>
      </c>
      <c r="M519">
        <v>29.8</v>
      </c>
      <c r="N519">
        <v>-23.16</v>
      </c>
      <c r="P519">
        <v>2.08</v>
      </c>
      <c r="Q519" t="s">
        <v>11348</v>
      </c>
      <c r="R519" t="s">
        <v>3125</v>
      </c>
      <c r="S519">
        <v>91.51</v>
      </c>
      <c r="T519">
        <v>60.14</v>
      </c>
      <c r="U519">
        <v>12</v>
      </c>
      <c r="V519">
        <v>1.88</v>
      </c>
      <c r="W519">
        <v>2.71</v>
      </c>
      <c r="X519">
        <v>6.81</v>
      </c>
      <c r="Y519">
        <v>-3.16</v>
      </c>
      <c r="Z519">
        <v>19.29</v>
      </c>
      <c r="AA519" s="188">
        <v>-3.17</v>
      </c>
      <c r="AB519">
        <v>2.72</v>
      </c>
      <c r="AC519">
        <v>-15</v>
      </c>
      <c r="AD519">
        <v>-3.71</v>
      </c>
      <c r="AE519" t="s">
        <v>11463</v>
      </c>
      <c r="AF519" s="217">
        <v>38628</v>
      </c>
      <c r="AG519">
        <v>31.42</v>
      </c>
      <c r="AH519">
        <v>53.76</v>
      </c>
      <c r="AI519">
        <v>101.6</v>
      </c>
      <c r="AJ519">
        <v>96.21</v>
      </c>
      <c r="AN519" s="221" t="str">
        <f t="shared" si="26"/>
        <v>LU1983260115</v>
      </c>
      <c r="AO519" t="s">
        <v>7118</v>
      </c>
      <c r="AQ519" s="188">
        <v>18.02</v>
      </c>
      <c r="AR519" s="228">
        <v>45783</v>
      </c>
      <c r="AS519" t="s">
        <v>7082</v>
      </c>
      <c r="AX519" s="221" t="str">
        <f t="shared" si="24"/>
        <v>LU2226123490</v>
      </c>
      <c r="AY519" s="221" t="s">
        <v>12069</v>
      </c>
      <c r="AZ519" s="221" t="s">
        <v>6872</v>
      </c>
      <c r="BA519" s="221"/>
      <c r="BB519" s="221"/>
      <c r="BC519" s="221"/>
      <c r="BD519" s="221"/>
      <c r="BE519" s="221"/>
      <c r="BF519" s="221"/>
      <c r="BG519" s="221"/>
      <c r="BH519" s="221"/>
      <c r="BI519" s="221"/>
      <c r="BJ519" s="221"/>
      <c r="BK519" s="221"/>
      <c r="BL519" s="221"/>
      <c r="CQ519" s="221"/>
      <c r="CR519" s="221"/>
      <c r="CS519" s="221"/>
      <c r="CT519" s="221"/>
      <c r="CU519" s="221"/>
      <c r="CV519" s="221"/>
      <c r="CW519" s="221"/>
      <c r="CX519" s="221"/>
      <c r="DK519" s="221"/>
      <c r="DL519" s="221"/>
      <c r="DM519" s="221"/>
      <c r="DN519" s="221"/>
      <c r="DO519" s="227"/>
      <c r="DP519" s="221"/>
      <c r="DQ519" s="221"/>
      <c r="DR519" s="221"/>
      <c r="DS519" s="221"/>
      <c r="DT519" s="221"/>
      <c r="DU519" s="221"/>
      <c r="DV519" s="221"/>
      <c r="DW519" s="221"/>
      <c r="DX519" s="221"/>
      <c r="DY519" s="221"/>
      <c r="DZ519" s="221"/>
      <c r="EA519" s="221"/>
      <c r="EB519" s="221"/>
      <c r="EC519" s="221"/>
      <c r="EG519" s="228"/>
      <c r="EM519" s="221"/>
    </row>
    <row r="520" spans="1:150">
      <c r="A520" s="221" t="str">
        <f t="shared" si="25"/>
        <v>LU1316543674</v>
      </c>
      <c r="B520" t="s">
        <v>12068</v>
      </c>
      <c r="C520">
        <v>0.8</v>
      </c>
      <c r="D520">
        <v>5.55</v>
      </c>
      <c r="E520">
        <v>-3.09</v>
      </c>
      <c r="F520">
        <v>-5.41</v>
      </c>
      <c r="G520">
        <v>-6.59</v>
      </c>
      <c r="H520">
        <v>-2.74</v>
      </c>
      <c r="J520">
        <v>0.78</v>
      </c>
      <c r="K520">
        <v>11.27</v>
      </c>
      <c r="L520">
        <v>-0.01</v>
      </c>
      <c r="M520">
        <v>29.8</v>
      </c>
      <c r="N520">
        <v>-23.31</v>
      </c>
      <c r="O520">
        <v>3.68</v>
      </c>
      <c r="Q520" t="s">
        <v>11348</v>
      </c>
      <c r="R520" t="s">
        <v>6127</v>
      </c>
      <c r="S520">
        <v>91.87</v>
      </c>
      <c r="T520">
        <v>61.16</v>
      </c>
      <c r="U520">
        <v>12</v>
      </c>
      <c r="X520">
        <v>6.83</v>
      </c>
      <c r="Y520">
        <v>-3.13</v>
      </c>
      <c r="Z520">
        <v>19.600000000000001</v>
      </c>
      <c r="AA520" s="188">
        <v>-3.33</v>
      </c>
      <c r="AB520">
        <v>2.83</v>
      </c>
      <c r="AC520">
        <v>-14.89</v>
      </c>
      <c r="AD520">
        <v>-3.96</v>
      </c>
      <c r="AE520" t="s">
        <v>11463</v>
      </c>
      <c r="AF520" s="217">
        <v>42453</v>
      </c>
      <c r="AG520">
        <v>33.950000000000003</v>
      </c>
      <c r="AH520">
        <v>53.97</v>
      </c>
      <c r="AI520">
        <v>102.26</v>
      </c>
      <c r="AJ520">
        <v>96.49</v>
      </c>
      <c r="AN520" s="221" t="str">
        <f t="shared" si="26"/>
        <v>LU0088927925</v>
      </c>
      <c r="AO520" t="s">
        <v>6651</v>
      </c>
      <c r="AQ520" s="188">
        <v>53.09</v>
      </c>
      <c r="AR520" s="228">
        <v>45783</v>
      </c>
      <c r="AS520" t="s">
        <v>3101</v>
      </c>
      <c r="AX520" s="221" t="str">
        <f t="shared" si="24"/>
        <v>LU2226123227</v>
      </c>
      <c r="AY520" s="221" t="s">
        <v>12070</v>
      </c>
      <c r="AZ520" s="221" t="s">
        <v>6873</v>
      </c>
      <c r="BA520" s="221"/>
      <c r="BB520" s="221"/>
      <c r="BC520" s="221"/>
      <c r="BD520" s="221"/>
      <c r="BE520" s="221"/>
      <c r="BF520" s="221"/>
      <c r="BG520" s="221"/>
      <c r="BH520" s="221"/>
      <c r="BI520" s="221"/>
      <c r="BJ520" s="221"/>
      <c r="BK520" s="221"/>
      <c r="BL520" s="221"/>
      <c r="CQ520" s="221"/>
      <c r="CR520" s="221"/>
      <c r="CS520" s="221"/>
      <c r="CT520" s="221"/>
      <c r="CU520" s="221"/>
      <c r="CV520" s="221"/>
      <c r="CW520" s="221"/>
      <c r="CX520" s="221"/>
      <c r="DK520" s="221"/>
      <c r="DL520" s="221"/>
      <c r="DM520" s="221"/>
      <c r="DN520" s="221"/>
      <c r="DO520" s="227"/>
      <c r="DP520" s="221"/>
      <c r="DQ520" s="221"/>
      <c r="DR520" s="221"/>
      <c r="DS520" s="221"/>
      <c r="DT520" s="221"/>
      <c r="DU520" s="221"/>
      <c r="DV520" s="221"/>
      <c r="DW520" s="221"/>
      <c r="DX520" s="221"/>
      <c r="DY520" s="221"/>
      <c r="DZ520" s="221"/>
      <c r="EA520" s="221"/>
      <c r="EB520" s="221"/>
      <c r="EC520" s="221"/>
      <c r="EG520" s="228"/>
      <c r="EM520" s="221"/>
    </row>
    <row r="521" spans="1:150">
      <c r="A521" s="221" t="str">
        <f t="shared" si="25"/>
        <v>LU2226123490</v>
      </c>
      <c r="B521" t="s">
        <v>12069</v>
      </c>
      <c r="C521">
        <v>0.78</v>
      </c>
      <c r="D521">
        <v>5.48</v>
      </c>
      <c r="E521">
        <v>-3.11</v>
      </c>
      <c r="F521">
        <v>-5.47</v>
      </c>
      <c r="G521">
        <v>-6.6</v>
      </c>
      <c r="J521">
        <v>0.92</v>
      </c>
      <c r="K521">
        <v>11.26</v>
      </c>
      <c r="L521">
        <v>-0.01</v>
      </c>
      <c r="M521">
        <v>29.8</v>
      </c>
      <c r="N521">
        <v>-23.27</v>
      </c>
      <c r="O521">
        <v>7.47</v>
      </c>
      <c r="Q521" t="s">
        <v>11348</v>
      </c>
      <c r="R521" t="s">
        <v>6872</v>
      </c>
      <c r="S521">
        <v>100.02</v>
      </c>
      <c r="T521">
        <v>90.37</v>
      </c>
      <c r="U521">
        <v>12</v>
      </c>
      <c r="AC521">
        <v>-14.9</v>
      </c>
      <c r="AD521">
        <v>-3.91</v>
      </c>
      <c r="AE521" t="s">
        <v>11463</v>
      </c>
      <c r="AF521" s="217">
        <v>44105</v>
      </c>
      <c r="AG521">
        <v>58.16</v>
      </c>
      <c r="AI521">
        <v>100.68</v>
      </c>
      <c r="AN521" s="221" t="str">
        <f t="shared" si="26"/>
        <v>LU1316543088</v>
      </c>
      <c r="AO521" t="s">
        <v>6568</v>
      </c>
      <c r="AQ521" s="188">
        <v>51.14</v>
      </c>
      <c r="AR521" s="228">
        <v>45783</v>
      </c>
      <c r="AS521" t="s">
        <v>6134</v>
      </c>
      <c r="AX521" s="221" t="str">
        <f t="shared" ref="AX521:AX584" si="27">AZ521</f>
        <v>LU0209137388</v>
      </c>
      <c r="AY521" s="221" t="s">
        <v>11008</v>
      </c>
      <c r="AZ521" s="221" t="s">
        <v>3109</v>
      </c>
      <c r="BA521" s="221">
        <v>-3.4</v>
      </c>
      <c r="BB521" s="221">
        <v>-7.22</v>
      </c>
      <c r="BC521" s="221">
        <v>-2.73</v>
      </c>
      <c r="BD521" s="221"/>
      <c r="BE521" s="221"/>
      <c r="BF521" s="221"/>
      <c r="BG521" s="221"/>
      <c r="BH521" s="221"/>
      <c r="BI521" s="221"/>
      <c r="BJ521" s="221"/>
      <c r="BK521" s="221"/>
      <c r="BL521" s="221"/>
      <c r="CQ521" s="221"/>
      <c r="CR521" s="221"/>
      <c r="CS521" s="221"/>
      <c r="CT521" s="221"/>
      <c r="CU521" s="221"/>
      <c r="CV521" s="221"/>
      <c r="CW521" s="221"/>
      <c r="CX521" s="221"/>
      <c r="DK521" s="221"/>
      <c r="DL521" s="221"/>
      <c r="DM521" s="221"/>
      <c r="DN521" s="221"/>
      <c r="DO521" s="227"/>
      <c r="DP521" s="221"/>
      <c r="DQ521" s="221"/>
      <c r="DR521" s="221"/>
      <c r="DS521" s="221"/>
      <c r="DT521" s="221"/>
      <c r="DU521" s="221"/>
      <c r="DV521" s="221"/>
      <c r="DW521" s="221"/>
      <c r="DX521" s="221"/>
      <c r="DY521" s="221"/>
      <c r="DZ521" s="221"/>
      <c r="EA521" s="221"/>
      <c r="EB521" s="221"/>
      <c r="EC521" s="221"/>
      <c r="EG521" s="228"/>
      <c r="EM521" s="221"/>
    </row>
    <row r="522" spans="1:150">
      <c r="A522" s="221" t="str">
        <f t="shared" si="25"/>
        <v>LU2226123227</v>
      </c>
      <c r="B522" t="s">
        <v>12070</v>
      </c>
      <c r="C522">
        <v>0.73</v>
      </c>
      <c r="D522">
        <v>4.9800000000000004</v>
      </c>
      <c r="E522">
        <v>-3.04</v>
      </c>
      <c r="F522">
        <v>-5.73</v>
      </c>
      <c r="G522">
        <v>-6.63</v>
      </c>
      <c r="J522">
        <v>0.92</v>
      </c>
      <c r="K522">
        <v>11.23</v>
      </c>
      <c r="L522">
        <v>-0.01</v>
      </c>
      <c r="M522">
        <v>29.8</v>
      </c>
      <c r="N522">
        <v>-23.15</v>
      </c>
      <c r="O522">
        <v>7.52</v>
      </c>
      <c r="Q522" t="s">
        <v>11348</v>
      </c>
      <c r="R522" t="s">
        <v>6873</v>
      </c>
      <c r="S522">
        <v>100.17</v>
      </c>
      <c r="T522">
        <v>90.11</v>
      </c>
      <c r="U522">
        <v>12</v>
      </c>
      <c r="AC522">
        <v>-15</v>
      </c>
      <c r="AD522">
        <v>-3.69</v>
      </c>
      <c r="AE522" t="s">
        <v>11463</v>
      </c>
      <c r="AF522" s="217">
        <v>44105</v>
      </c>
      <c r="AG522">
        <v>57.6</v>
      </c>
      <c r="AI522">
        <v>102.16</v>
      </c>
      <c r="AN522" s="221" t="str">
        <f t="shared" si="26"/>
        <v>LU1059379971</v>
      </c>
      <c r="AO522" t="s">
        <v>6652</v>
      </c>
      <c r="AQ522" s="188">
        <v>41.47</v>
      </c>
      <c r="AR522" s="228">
        <v>45783</v>
      </c>
      <c r="AS522" t="s">
        <v>3099</v>
      </c>
      <c r="AX522" s="221" t="str">
        <f t="shared" si="27"/>
        <v>LU1316542866</v>
      </c>
      <c r="AY522" s="221" t="s">
        <v>12071</v>
      </c>
      <c r="AZ522" s="221" t="s">
        <v>6129</v>
      </c>
      <c r="BA522" s="221"/>
      <c r="BB522" s="221"/>
      <c r="BC522" s="221"/>
      <c r="BD522" s="221"/>
      <c r="BE522" s="221"/>
      <c r="BF522" s="221"/>
      <c r="BG522" s="221"/>
      <c r="BH522" s="221"/>
      <c r="BI522" s="221"/>
      <c r="BJ522" s="221"/>
      <c r="BK522" s="221"/>
      <c r="BL522" s="221"/>
      <c r="CQ522" s="221"/>
      <c r="CR522" s="221"/>
      <c r="CS522" s="221"/>
      <c r="CT522" s="221"/>
      <c r="CU522" s="221"/>
      <c r="CV522" s="221"/>
      <c r="CW522" s="221"/>
      <c r="CX522" s="221"/>
      <c r="DK522" s="221"/>
      <c r="DL522" s="221"/>
      <c r="DM522" s="221"/>
      <c r="DN522" s="221"/>
      <c r="DO522" s="227"/>
      <c r="DP522" s="221"/>
      <c r="DQ522" s="221"/>
      <c r="DR522" s="221"/>
      <c r="DS522" s="221"/>
      <c r="DT522" s="221"/>
      <c r="DU522" s="221"/>
      <c r="DV522" s="221"/>
      <c r="DW522" s="221"/>
      <c r="DX522" s="221"/>
      <c r="DY522" s="221"/>
      <c r="DZ522" s="221"/>
      <c r="EA522" s="221"/>
      <c r="EB522" s="221"/>
      <c r="EC522" s="221"/>
      <c r="EG522" s="228"/>
      <c r="EM522" s="221"/>
    </row>
    <row r="523" spans="1:150">
      <c r="A523" s="221" t="str">
        <f t="shared" ref="A523:A586" si="28">R523</f>
        <v>LU0209137388</v>
      </c>
      <c r="B523" t="s">
        <v>11008</v>
      </c>
      <c r="C523">
        <v>-3.85</v>
      </c>
      <c r="D523">
        <v>1.45</v>
      </c>
      <c r="E523">
        <v>-5.75</v>
      </c>
      <c r="F523">
        <v>2.12</v>
      </c>
      <c r="G523">
        <v>-4.93</v>
      </c>
      <c r="H523">
        <v>1.88</v>
      </c>
      <c r="I523">
        <v>3.24</v>
      </c>
      <c r="J523">
        <v>1.02</v>
      </c>
      <c r="K523">
        <v>15.94</v>
      </c>
      <c r="L523">
        <v>-0.02</v>
      </c>
      <c r="M523">
        <v>1291.9000000000001</v>
      </c>
      <c r="N523">
        <v>-30.37</v>
      </c>
      <c r="P523">
        <v>2.02</v>
      </c>
      <c r="Q523" t="s">
        <v>11348</v>
      </c>
      <c r="R523" t="s">
        <v>3109</v>
      </c>
      <c r="S523">
        <v>103.1</v>
      </c>
      <c r="T523">
        <v>90.64</v>
      </c>
      <c r="U523">
        <v>12</v>
      </c>
      <c r="V523">
        <v>7</v>
      </c>
      <c r="W523">
        <v>3.92</v>
      </c>
      <c r="X523">
        <v>4.37</v>
      </c>
      <c r="Y523">
        <v>-2.46</v>
      </c>
      <c r="Z523">
        <v>28.35</v>
      </c>
      <c r="AA523" s="188">
        <v>-2.62</v>
      </c>
      <c r="AB523">
        <v>27.14</v>
      </c>
      <c r="AC523">
        <v>-27.33</v>
      </c>
      <c r="AD523">
        <v>5.29</v>
      </c>
      <c r="AE523" t="s">
        <v>11464</v>
      </c>
      <c r="AF523" s="217">
        <v>38355</v>
      </c>
      <c r="AG523">
        <v>85.5</v>
      </c>
      <c r="AH523">
        <v>104.72</v>
      </c>
      <c r="AI523">
        <v>105.61</v>
      </c>
      <c r="AJ523">
        <v>102.16</v>
      </c>
      <c r="AN523" s="221" t="str">
        <f t="shared" si="26"/>
        <v>LU0532188223</v>
      </c>
      <c r="AO523" t="s">
        <v>9837</v>
      </c>
      <c r="AQ523" s="188">
        <v>26.53</v>
      </c>
      <c r="AR523" s="228">
        <v>45783</v>
      </c>
      <c r="AS523" t="s">
        <v>3077</v>
      </c>
      <c r="AX523" s="221" t="str">
        <f t="shared" si="27"/>
        <v>LU1983260115</v>
      </c>
      <c r="AY523" s="221" t="s">
        <v>7118</v>
      </c>
      <c r="AZ523" s="221" t="s">
        <v>7082</v>
      </c>
      <c r="BA523" s="221"/>
      <c r="BB523" s="221"/>
      <c r="BC523" s="221"/>
      <c r="BD523" s="221"/>
      <c r="BE523" s="221"/>
      <c r="BF523" s="221"/>
      <c r="BG523" s="221"/>
      <c r="BH523" s="221"/>
      <c r="BI523" s="221"/>
      <c r="BJ523" s="221"/>
      <c r="BK523" s="221"/>
      <c r="BL523" s="221"/>
      <c r="CQ523" s="221"/>
      <c r="CR523" s="221"/>
      <c r="CS523" s="221"/>
      <c r="CT523" s="221"/>
      <c r="CU523" s="221"/>
      <c r="CV523" s="221"/>
      <c r="CW523" s="221"/>
      <c r="CX523" s="221"/>
      <c r="DK523" s="221"/>
      <c r="DL523" s="221"/>
      <c r="DM523" s="221"/>
      <c r="DN523" s="221"/>
      <c r="DO523" s="227"/>
      <c r="DP523" s="221"/>
      <c r="DQ523" s="221"/>
      <c r="DR523" s="221"/>
      <c r="DS523" s="221"/>
      <c r="DT523" s="221"/>
      <c r="DU523" s="221"/>
      <c r="DV523" s="221"/>
      <c r="DW523" s="221"/>
      <c r="DX523" s="221"/>
      <c r="DY523" s="221"/>
      <c r="DZ523" s="221"/>
      <c r="EA523" s="221"/>
      <c r="EB523" s="221"/>
      <c r="EC523" s="221"/>
      <c r="EG523" s="228"/>
      <c r="EM523" s="221"/>
    </row>
    <row r="524" spans="1:150">
      <c r="A524" s="221" t="str">
        <f t="shared" si="28"/>
        <v>LU1316542866</v>
      </c>
      <c r="B524" t="s">
        <v>12071</v>
      </c>
      <c r="C524">
        <v>-3.84</v>
      </c>
      <c r="D524">
        <v>1.51</v>
      </c>
      <c r="E524">
        <v>-5.89</v>
      </c>
      <c r="F524">
        <v>2.11</v>
      </c>
      <c r="G524">
        <v>-4.99</v>
      </c>
      <c r="H524">
        <v>1.78</v>
      </c>
      <c r="J524">
        <v>1.03</v>
      </c>
      <c r="K524">
        <v>16.079999999999998</v>
      </c>
      <c r="L524">
        <v>-0.02</v>
      </c>
      <c r="M524">
        <v>1291.9000000000001</v>
      </c>
      <c r="N524">
        <v>-30.47</v>
      </c>
      <c r="O524">
        <v>2.86</v>
      </c>
      <c r="Q524" t="s">
        <v>11348</v>
      </c>
      <c r="R524" t="s">
        <v>6129</v>
      </c>
      <c r="S524">
        <v>103.52</v>
      </c>
      <c r="T524">
        <v>91.97</v>
      </c>
      <c r="U524">
        <v>12</v>
      </c>
      <c r="X524">
        <v>4.29</v>
      </c>
      <c r="Y524">
        <v>-2.63</v>
      </c>
      <c r="Z524">
        <v>27.73</v>
      </c>
      <c r="AA524" s="188">
        <v>-1.94</v>
      </c>
      <c r="AB524">
        <v>26.91</v>
      </c>
      <c r="AC524">
        <v>-27.46</v>
      </c>
      <c r="AD524">
        <v>5.46</v>
      </c>
      <c r="AE524" t="s">
        <v>11464</v>
      </c>
      <c r="AF524" s="217">
        <v>42453</v>
      </c>
      <c r="AG524">
        <v>85.4</v>
      </c>
      <c r="AH524">
        <v>105.31</v>
      </c>
      <c r="AI524">
        <v>103.99</v>
      </c>
      <c r="AJ524">
        <v>102.69</v>
      </c>
      <c r="AN524" s="221" t="str">
        <f t="shared" si="26"/>
        <v>LU0441851309</v>
      </c>
      <c r="AO524" t="s">
        <v>9863</v>
      </c>
      <c r="AQ524" s="188">
        <v>27.05</v>
      </c>
      <c r="AR524" s="228">
        <v>45783</v>
      </c>
      <c r="AS524" t="s">
        <v>9337</v>
      </c>
      <c r="AX524" s="221" t="str">
        <f t="shared" si="27"/>
        <v>LU0088927925</v>
      </c>
      <c r="AY524" s="221" t="s">
        <v>11009</v>
      </c>
      <c r="AZ524" s="221" t="s">
        <v>3101</v>
      </c>
      <c r="BA524" s="221">
        <v>-5.48</v>
      </c>
      <c r="BB524" s="221">
        <v>-9.44</v>
      </c>
      <c r="BC524" s="221">
        <v>-2.2799999999999998</v>
      </c>
      <c r="BD524" s="221"/>
      <c r="BE524" s="221"/>
      <c r="BF524" s="221"/>
      <c r="BG524" s="221"/>
      <c r="BH524" s="221"/>
      <c r="BI524" s="221"/>
      <c r="BJ524" s="221"/>
      <c r="BK524" s="221"/>
      <c r="BL524" s="221"/>
      <c r="CQ524" s="221"/>
      <c r="CR524" s="221"/>
      <c r="CS524" s="221"/>
      <c r="CT524" s="221"/>
      <c r="CU524" s="221"/>
      <c r="CV524" s="221"/>
      <c r="CW524" s="221"/>
      <c r="CX524" s="221"/>
      <c r="DK524" s="221"/>
      <c r="DL524" s="221"/>
      <c r="DM524" s="221"/>
      <c r="DN524" s="221"/>
      <c r="DO524" s="227"/>
      <c r="DP524" s="221"/>
      <c r="DQ524" s="221"/>
      <c r="DR524" s="221"/>
      <c r="DS524" s="221"/>
      <c r="DT524" s="221"/>
      <c r="DU524" s="221"/>
      <c r="DV524" s="221"/>
      <c r="DW524" s="221"/>
      <c r="DX524" s="221"/>
      <c r="DY524" s="221"/>
      <c r="DZ524" s="221"/>
      <c r="EA524" s="221"/>
      <c r="EB524" s="221"/>
      <c r="EC524" s="221"/>
      <c r="EG524" s="228"/>
      <c r="EM524" s="221"/>
    </row>
    <row r="525" spans="1:150">
      <c r="A525" s="221" t="str">
        <f t="shared" si="28"/>
        <v>LU1983260115</v>
      </c>
      <c r="B525" t="s">
        <v>7118</v>
      </c>
      <c r="C525">
        <v>4.83</v>
      </c>
      <c r="D525">
        <v>9.61</v>
      </c>
      <c r="E525">
        <v>0.61</v>
      </c>
      <c r="F525">
        <v>6.06</v>
      </c>
      <c r="G525">
        <v>8.24</v>
      </c>
      <c r="H525">
        <v>10.8</v>
      </c>
      <c r="J525">
        <v>1.27</v>
      </c>
      <c r="K525">
        <v>16.95</v>
      </c>
      <c r="L525">
        <v>0.15</v>
      </c>
      <c r="M525">
        <v>1751.3</v>
      </c>
      <c r="N525">
        <v>-17.260000000000002</v>
      </c>
      <c r="R525" t="s">
        <v>7082</v>
      </c>
      <c r="S525">
        <v>115.65</v>
      </c>
      <c r="T525">
        <v>133.97999999999999</v>
      </c>
      <c r="U525">
        <v>1</v>
      </c>
      <c r="AA525" s="188">
        <v>35.200000000000003</v>
      </c>
      <c r="AB525">
        <v>15.34</v>
      </c>
      <c r="AC525">
        <v>-26.43</v>
      </c>
      <c r="AD525">
        <v>19.88</v>
      </c>
      <c r="AE525" t="s">
        <v>11379</v>
      </c>
      <c r="AF525" s="217">
        <v>43614</v>
      </c>
      <c r="AG525">
        <v>105.31</v>
      </c>
      <c r="AH525">
        <v>147.82</v>
      </c>
      <c r="AI525">
        <v>78.37</v>
      </c>
      <c r="AJ525">
        <v>113.22</v>
      </c>
      <c r="AN525" s="221" t="str">
        <f t="shared" si="26"/>
        <v>LU0784639295</v>
      </c>
      <c r="AO525" t="s">
        <v>12362</v>
      </c>
      <c r="AQ525" s="188">
        <v>103.45</v>
      </c>
      <c r="AR525" s="228">
        <v>45783</v>
      </c>
      <c r="AS525" t="s">
        <v>1101</v>
      </c>
      <c r="AX525" s="221" t="str">
        <f t="shared" si="27"/>
        <v>LU1316543088</v>
      </c>
      <c r="AY525" s="221" t="s">
        <v>6568</v>
      </c>
      <c r="AZ525" s="221" t="s">
        <v>6134</v>
      </c>
      <c r="BA525" s="221"/>
      <c r="BB525" s="221"/>
      <c r="BC525" s="221"/>
      <c r="BD525" s="221"/>
      <c r="BE525" s="221"/>
      <c r="BF525" s="221"/>
      <c r="BG525" s="221"/>
      <c r="BH525" s="221"/>
      <c r="BI525" s="221"/>
      <c r="BJ525" s="221"/>
      <c r="BK525" s="221"/>
      <c r="BL525" s="221"/>
      <c r="CQ525" s="221"/>
      <c r="CR525" s="221"/>
      <c r="CS525" s="221"/>
      <c r="CT525" s="221"/>
      <c r="CU525" s="221"/>
      <c r="CV525" s="221"/>
      <c r="CW525" s="221"/>
      <c r="CX525" s="221"/>
      <c r="DK525" s="221"/>
      <c r="DL525" s="221"/>
      <c r="DM525" s="221"/>
      <c r="DN525" s="221"/>
      <c r="DO525" s="227"/>
      <c r="DP525" s="221"/>
      <c r="DQ525" s="221"/>
      <c r="DR525" s="221"/>
      <c r="DS525" s="221"/>
      <c r="DT525" s="221"/>
      <c r="DU525" s="221"/>
      <c r="DV525" s="221"/>
      <c r="DW525" s="221"/>
      <c r="DX525" s="221"/>
      <c r="DY525" s="221"/>
      <c r="DZ525" s="221"/>
      <c r="EA525" s="221"/>
      <c r="EB525" s="221"/>
      <c r="EC525" s="221"/>
      <c r="EG525" s="228"/>
      <c r="EM525" s="221"/>
    </row>
    <row r="526" spans="1:150">
      <c r="A526" s="221" t="str">
        <f t="shared" si="28"/>
        <v>LU0088927925</v>
      </c>
      <c r="B526" t="s">
        <v>11009</v>
      </c>
      <c r="C526">
        <v>7.31</v>
      </c>
      <c r="D526">
        <v>4.91</v>
      </c>
      <c r="E526">
        <v>1.46</v>
      </c>
      <c r="F526">
        <v>-0.44</v>
      </c>
      <c r="G526">
        <v>-3.95</v>
      </c>
      <c r="H526">
        <v>1.57</v>
      </c>
      <c r="I526">
        <v>3.16</v>
      </c>
      <c r="J526">
        <v>1.76</v>
      </c>
      <c r="K526">
        <v>26.22</v>
      </c>
      <c r="L526">
        <v>-0.02</v>
      </c>
      <c r="M526">
        <v>806.9</v>
      </c>
      <c r="N526">
        <v>-38.1</v>
      </c>
      <c r="P526">
        <v>2.09</v>
      </c>
      <c r="Q526" t="s">
        <v>11348</v>
      </c>
      <c r="R526" t="s">
        <v>3101</v>
      </c>
      <c r="S526">
        <v>142.44999999999999</v>
      </c>
      <c r="T526">
        <v>219.17</v>
      </c>
      <c r="U526">
        <v>1</v>
      </c>
      <c r="V526">
        <v>17.38</v>
      </c>
      <c r="W526">
        <v>-8.9</v>
      </c>
      <c r="X526">
        <v>26.13</v>
      </c>
      <c r="Y526">
        <v>-8.36</v>
      </c>
      <c r="Z526">
        <v>31.36</v>
      </c>
      <c r="AA526" s="188">
        <v>2.93</v>
      </c>
      <c r="AB526">
        <v>20.77</v>
      </c>
      <c r="AC526">
        <v>-41.52</v>
      </c>
      <c r="AD526">
        <v>21.58</v>
      </c>
      <c r="AE526" t="s">
        <v>11465</v>
      </c>
      <c r="AF526" s="217">
        <v>35977</v>
      </c>
      <c r="AG526">
        <v>147.69</v>
      </c>
      <c r="AH526">
        <v>211.04</v>
      </c>
      <c r="AI526">
        <v>180.53</v>
      </c>
      <c r="AJ526">
        <v>138</v>
      </c>
      <c r="AN526" s="221" t="str">
        <f t="shared" si="26"/>
        <v>LU0969268043</v>
      </c>
      <c r="AO526" t="s">
        <v>12363</v>
      </c>
      <c r="AQ526" s="188">
        <v>8.3000000000000007</v>
      </c>
      <c r="AR526" s="228">
        <v>45783</v>
      </c>
      <c r="AS526" t="s">
        <v>1053</v>
      </c>
      <c r="AX526" s="221" t="str">
        <f t="shared" si="27"/>
        <v>LU1059379971</v>
      </c>
      <c r="AY526" s="221" t="s">
        <v>11010</v>
      </c>
      <c r="AZ526" s="221" t="s">
        <v>3099</v>
      </c>
      <c r="BA526" s="221"/>
      <c r="BB526" s="221"/>
      <c r="BC526" s="221"/>
      <c r="BD526" s="221"/>
      <c r="BE526" s="221"/>
      <c r="BF526" s="221"/>
      <c r="BG526" s="221"/>
      <c r="BH526" s="221"/>
      <c r="BI526" s="221"/>
      <c r="BJ526" s="221"/>
      <c r="BK526" s="221"/>
      <c r="BL526" s="221"/>
      <c r="CQ526" s="221"/>
      <c r="CR526" s="221"/>
      <c r="CS526" s="221"/>
      <c r="CT526" s="221"/>
      <c r="CU526" s="221"/>
      <c r="CV526" s="221"/>
      <c r="CW526" s="221"/>
      <c r="CX526" s="221"/>
      <c r="DK526" s="221"/>
      <c r="DL526" s="221"/>
      <c r="DM526" s="221"/>
      <c r="DN526" s="221"/>
      <c r="DO526" s="227"/>
      <c r="DP526" s="221"/>
      <c r="DQ526" s="221"/>
      <c r="DR526" s="221"/>
      <c r="DS526" s="221"/>
      <c r="DT526" s="221"/>
      <c r="DU526" s="221"/>
      <c r="DV526" s="221"/>
      <c r="DW526" s="221"/>
      <c r="DX526" s="221"/>
      <c r="DY526" s="221"/>
      <c r="DZ526" s="221"/>
      <c r="EA526" s="221"/>
      <c r="EB526" s="221"/>
      <c r="EC526" s="221"/>
      <c r="EG526" s="228"/>
      <c r="EM526" s="221"/>
    </row>
    <row r="527" spans="1:150">
      <c r="A527" s="221" t="str">
        <f t="shared" si="28"/>
        <v>LU1316543088</v>
      </c>
      <c r="B527" t="s">
        <v>6568</v>
      </c>
      <c r="C527">
        <v>6.72</v>
      </c>
      <c r="D527">
        <v>4.84</v>
      </c>
      <c r="E527">
        <v>1.41</v>
      </c>
      <c r="F527">
        <v>-0.47</v>
      </c>
      <c r="G527">
        <v>-4</v>
      </c>
      <c r="H527">
        <v>1.53</v>
      </c>
      <c r="J527">
        <v>1.75</v>
      </c>
      <c r="K527">
        <v>26.3</v>
      </c>
      <c r="L527">
        <v>-0.02</v>
      </c>
      <c r="M527">
        <v>806.9</v>
      </c>
      <c r="N527">
        <v>-38.32</v>
      </c>
      <c r="Q527" t="s">
        <v>11348</v>
      </c>
      <c r="R527" t="s">
        <v>6134</v>
      </c>
      <c r="S527">
        <v>142</v>
      </c>
      <c r="T527">
        <v>216.67</v>
      </c>
      <c r="U527">
        <v>1</v>
      </c>
      <c r="X527">
        <v>25.24</v>
      </c>
      <c r="Y527">
        <v>-8.31</v>
      </c>
      <c r="Z527">
        <v>31.17</v>
      </c>
      <c r="AA527" s="188">
        <v>3.58</v>
      </c>
      <c r="AB527">
        <v>20.02</v>
      </c>
      <c r="AC527">
        <v>-41.35</v>
      </c>
      <c r="AD527">
        <v>21.99</v>
      </c>
      <c r="AE527" t="s">
        <v>11465</v>
      </c>
      <c r="AF527" s="217">
        <v>42453</v>
      </c>
      <c r="AG527">
        <v>145.33000000000001</v>
      </c>
      <c r="AH527">
        <v>208.57</v>
      </c>
      <c r="AI527">
        <v>179.06</v>
      </c>
      <c r="AJ527">
        <v>137.38999999999999</v>
      </c>
      <c r="AN527" s="221" t="str">
        <f t="shared" si="26"/>
        <v>LU0898667661</v>
      </c>
      <c r="AO527" t="s">
        <v>12074</v>
      </c>
      <c r="AQ527" s="188">
        <v>9.93</v>
      </c>
      <c r="AR527" s="228">
        <v>45783</v>
      </c>
      <c r="AS527" t="s">
        <v>684</v>
      </c>
      <c r="AX527" s="221" t="str">
        <f t="shared" si="27"/>
        <v>LU0532188223</v>
      </c>
      <c r="AY527" s="221" t="s">
        <v>9837</v>
      </c>
      <c r="AZ527" s="221" t="s">
        <v>3077</v>
      </c>
      <c r="BA527" s="221">
        <v>-5.56</v>
      </c>
      <c r="BB527" s="221">
        <v>-9.1</v>
      </c>
      <c r="BC527" s="221"/>
      <c r="BD527" s="221"/>
      <c r="BE527" s="221"/>
      <c r="BF527" s="221"/>
      <c r="BG527" s="221"/>
      <c r="BH527" s="221"/>
      <c r="BI527" s="221"/>
      <c r="BJ527" s="221"/>
      <c r="BK527" s="221"/>
      <c r="BL527" s="221"/>
      <c r="CQ527" s="221"/>
      <c r="CR527" s="221"/>
      <c r="CS527" s="221"/>
      <c r="CT527" s="221"/>
      <c r="CU527" s="221"/>
      <c r="CV527" s="221"/>
      <c r="CW527" s="221"/>
      <c r="CX527" s="221"/>
      <c r="DK527" s="221"/>
      <c r="DL527" s="221"/>
      <c r="DM527" s="221"/>
      <c r="DN527" s="221"/>
      <c r="DO527" s="227"/>
      <c r="DP527" s="221"/>
      <c r="DQ527" s="221"/>
      <c r="DR527" s="221"/>
      <c r="DS527" s="221"/>
      <c r="DT527" s="221"/>
      <c r="DU527" s="221"/>
      <c r="DV527" s="221"/>
      <c r="DW527" s="221"/>
      <c r="DX527" s="221"/>
      <c r="DY527" s="221"/>
      <c r="DZ527" s="221"/>
      <c r="EA527" s="221"/>
      <c r="EB527" s="221"/>
      <c r="EC527" s="221"/>
      <c r="EG527" s="228"/>
      <c r="EM527" s="221"/>
    </row>
    <row r="528" spans="1:150">
      <c r="A528" s="221" t="str">
        <f t="shared" si="28"/>
        <v>LU1059379971</v>
      </c>
      <c r="B528" t="s">
        <v>11010</v>
      </c>
      <c r="C528">
        <v>-1.34</v>
      </c>
      <c r="D528">
        <v>1.94</v>
      </c>
      <c r="E528">
        <v>-3.03</v>
      </c>
      <c r="F528">
        <v>-3.61</v>
      </c>
      <c r="G528">
        <v>-3.62</v>
      </c>
      <c r="H528">
        <v>2.4900000000000002</v>
      </c>
      <c r="I528">
        <v>4.91</v>
      </c>
      <c r="J528">
        <v>1.44</v>
      </c>
      <c r="K528">
        <v>23.17</v>
      </c>
      <c r="L528">
        <v>-0.02</v>
      </c>
      <c r="M528">
        <v>806.9</v>
      </c>
      <c r="N528">
        <v>-34.33</v>
      </c>
      <c r="P528">
        <v>1.89</v>
      </c>
      <c r="R528" t="s">
        <v>3099</v>
      </c>
      <c r="S528">
        <v>122.59</v>
      </c>
      <c r="T528">
        <v>140.15</v>
      </c>
      <c r="U528">
        <v>1</v>
      </c>
      <c r="V528">
        <v>29.11</v>
      </c>
      <c r="W528">
        <v>-4.96</v>
      </c>
      <c r="X528">
        <v>11.88</v>
      </c>
      <c r="Y528">
        <v>-1.58</v>
      </c>
      <c r="Z528">
        <v>36.57</v>
      </c>
      <c r="AA528" s="188">
        <v>-3.71</v>
      </c>
      <c r="AB528">
        <v>30.84</v>
      </c>
      <c r="AC528">
        <v>-35.409999999999997</v>
      </c>
      <c r="AD528">
        <v>20.440000000000001</v>
      </c>
      <c r="AE528" t="s">
        <v>11465</v>
      </c>
      <c r="AF528" s="217">
        <v>41803</v>
      </c>
      <c r="AG528">
        <v>50.4</v>
      </c>
      <c r="AH528">
        <v>134.01</v>
      </c>
      <c r="AI528">
        <v>100.81</v>
      </c>
      <c r="AJ528">
        <v>117.14</v>
      </c>
      <c r="AN528" s="221" t="str">
        <f t="shared" si="26"/>
        <v>LU0831103253</v>
      </c>
      <c r="AO528" t="s">
        <v>12075</v>
      </c>
      <c r="AQ528" s="188">
        <v>11.88</v>
      </c>
      <c r="AR528" s="228">
        <v>45783</v>
      </c>
      <c r="AS528" t="s">
        <v>683</v>
      </c>
      <c r="AX528" s="221" t="str">
        <f t="shared" si="27"/>
        <v>LU0441851309</v>
      </c>
      <c r="AY528" s="221" t="s">
        <v>11011</v>
      </c>
      <c r="AZ528" s="221" t="s">
        <v>9337</v>
      </c>
      <c r="BA528" s="221">
        <v>-5.6</v>
      </c>
      <c r="BB528" s="221">
        <v>-9.36</v>
      </c>
      <c r="BC528" s="221"/>
      <c r="BD528" s="221"/>
      <c r="BE528" s="221"/>
      <c r="BF528" s="221"/>
      <c r="BG528" s="221"/>
      <c r="BH528" s="221"/>
      <c r="BI528" s="221"/>
      <c r="BJ528" s="221"/>
      <c r="BK528" s="221"/>
      <c r="BL528" s="221"/>
      <c r="CQ528" s="221"/>
      <c r="CR528" s="221"/>
      <c r="CS528" s="221"/>
      <c r="CT528" s="221"/>
      <c r="CU528" s="221"/>
      <c r="CV528" s="221"/>
      <c r="CW528" s="221"/>
      <c r="CX528" s="221"/>
      <c r="DK528" s="221"/>
      <c r="DL528" s="221"/>
      <c r="DM528" s="221"/>
      <c r="DN528" s="221"/>
      <c r="DO528" s="227"/>
      <c r="DP528" s="221"/>
      <c r="DQ528" s="221"/>
      <c r="DR528" s="221"/>
      <c r="DS528" s="221"/>
      <c r="DT528" s="221"/>
      <c r="DU528" s="221"/>
      <c r="DV528" s="221"/>
      <c r="DW528" s="221"/>
      <c r="DX528" s="221"/>
      <c r="DY528" s="221"/>
      <c r="DZ528" s="221"/>
      <c r="EA528" s="221"/>
      <c r="EB528" s="221"/>
      <c r="EC528" s="221"/>
      <c r="EG528" s="228"/>
      <c r="EM528" s="221"/>
    </row>
    <row r="529" spans="1:150">
      <c r="A529" s="221" t="str">
        <f t="shared" si="28"/>
        <v>LU0532188223</v>
      </c>
      <c r="B529" t="s">
        <v>9837</v>
      </c>
      <c r="C529">
        <v>-2.39</v>
      </c>
      <c r="D529">
        <v>6.42</v>
      </c>
      <c r="E529">
        <v>-1.23</v>
      </c>
      <c r="F529">
        <v>9.86</v>
      </c>
      <c r="G529">
        <v>1.55</v>
      </c>
      <c r="H529">
        <v>6.65</v>
      </c>
      <c r="I529">
        <v>2.85</v>
      </c>
      <c r="J529">
        <v>0.56000000000000005</v>
      </c>
      <c r="K529">
        <v>11.73</v>
      </c>
      <c r="L529">
        <v>0</v>
      </c>
      <c r="M529">
        <v>786.6</v>
      </c>
      <c r="N529">
        <v>-13.18</v>
      </c>
      <c r="P529">
        <v>1.8</v>
      </c>
      <c r="Q529" t="s">
        <v>11380</v>
      </c>
      <c r="R529" t="s">
        <v>3077</v>
      </c>
      <c r="S529">
        <v>61.93</v>
      </c>
      <c r="T529">
        <v>64.430000000000007</v>
      </c>
      <c r="U529">
        <v>1</v>
      </c>
      <c r="V529">
        <v>-7.85</v>
      </c>
      <c r="W529">
        <v>10.29</v>
      </c>
      <c r="X529">
        <v>21.17</v>
      </c>
      <c r="Y529">
        <v>-7.7</v>
      </c>
      <c r="Z529">
        <v>9.11</v>
      </c>
      <c r="AA529" s="188">
        <v>-1.36</v>
      </c>
      <c r="AB529">
        <v>7.04</v>
      </c>
      <c r="AC529">
        <v>-5.84</v>
      </c>
      <c r="AD529">
        <v>-2.9</v>
      </c>
      <c r="AE529" t="s">
        <v>11466</v>
      </c>
      <c r="AF529" s="217">
        <v>40400</v>
      </c>
      <c r="AG529">
        <v>114.75</v>
      </c>
      <c r="AH529">
        <v>55.79</v>
      </c>
      <c r="AI529">
        <v>29.87</v>
      </c>
      <c r="AJ529">
        <v>56.96</v>
      </c>
      <c r="AN529" s="221" t="str">
        <f t="shared" si="26"/>
        <v>LU0456827905</v>
      </c>
      <c r="AO529" t="s">
        <v>6569</v>
      </c>
      <c r="AQ529" s="188">
        <v>18.62</v>
      </c>
      <c r="AR529" s="228">
        <v>45783</v>
      </c>
      <c r="AS529" t="s">
        <v>3054</v>
      </c>
      <c r="AX529" s="221" t="str">
        <f t="shared" si="27"/>
        <v>LU0784639295</v>
      </c>
      <c r="AY529" s="221" t="s">
        <v>12072</v>
      </c>
      <c r="AZ529" s="221" t="s">
        <v>1101</v>
      </c>
      <c r="BA529" s="221">
        <v>-4.68</v>
      </c>
      <c r="BB529" s="221"/>
      <c r="BC529" s="221"/>
      <c r="BD529" s="221"/>
      <c r="BE529" s="221"/>
      <c r="BF529" s="221"/>
      <c r="BG529" s="221"/>
      <c r="BH529" s="221"/>
      <c r="BI529" s="221"/>
      <c r="BJ529" s="221"/>
      <c r="BK529" s="221"/>
      <c r="BL529" s="221"/>
      <c r="CQ529" s="221"/>
      <c r="CR529" s="221"/>
      <c r="CS529" s="221"/>
      <c r="CT529" s="221"/>
      <c r="CU529" s="221"/>
      <c r="CV529" s="221"/>
      <c r="CW529" s="221"/>
      <c r="CX529" s="221"/>
      <c r="DK529" s="221"/>
      <c r="DL529" s="221"/>
      <c r="DM529" s="221"/>
      <c r="DN529" s="221"/>
      <c r="DO529" s="227"/>
      <c r="DP529" s="221"/>
      <c r="DQ529" s="221"/>
      <c r="DR529" s="221"/>
      <c r="DS529" s="221"/>
      <c r="DT529" s="221"/>
      <c r="DU529" s="221"/>
      <c r="DV529" s="221"/>
      <c r="DW529" s="221"/>
      <c r="DX529" s="221"/>
      <c r="DY529" s="221"/>
      <c r="DZ529" s="221"/>
      <c r="EA529" s="221"/>
      <c r="EB529" s="221"/>
      <c r="EC529" s="221"/>
      <c r="EG529" s="228"/>
      <c r="EM529" s="221"/>
    </row>
    <row r="530" spans="1:150">
      <c r="A530" s="221" t="str">
        <f t="shared" si="28"/>
        <v>LU0441851309</v>
      </c>
      <c r="B530" t="s">
        <v>11011</v>
      </c>
      <c r="C530">
        <v>-2.39</v>
      </c>
      <c r="D530">
        <v>6.43</v>
      </c>
      <c r="E530">
        <v>-0.99</v>
      </c>
      <c r="F530">
        <v>9.93</v>
      </c>
      <c r="G530">
        <v>1.65</v>
      </c>
      <c r="H530">
        <v>6.67</v>
      </c>
      <c r="I530">
        <v>2.87</v>
      </c>
      <c r="J530">
        <v>0.56000000000000005</v>
      </c>
      <c r="K530">
        <v>11.66</v>
      </c>
      <c r="L530">
        <v>0</v>
      </c>
      <c r="M530">
        <v>786.6</v>
      </c>
      <c r="N530">
        <v>-13.24</v>
      </c>
      <c r="P530">
        <v>1.8</v>
      </c>
      <c r="Q530" t="s">
        <v>11380</v>
      </c>
      <c r="R530" t="s">
        <v>9337</v>
      </c>
      <c r="S530">
        <v>62.12</v>
      </c>
      <c r="T530">
        <v>64.569999999999993</v>
      </c>
      <c r="U530">
        <v>1</v>
      </c>
      <c r="V530">
        <v>-7.76</v>
      </c>
      <c r="W530">
        <v>10.34</v>
      </c>
      <c r="X530">
        <v>21.09</v>
      </c>
      <c r="Y530">
        <v>-7.61</v>
      </c>
      <c r="Z530">
        <v>9.02</v>
      </c>
      <c r="AA530" s="188">
        <v>-1.45</v>
      </c>
      <c r="AB530">
        <v>7.13</v>
      </c>
      <c r="AC530">
        <v>-5.75</v>
      </c>
      <c r="AD530">
        <v>-3.02</v>
      </c>
      <c r="AE530" t="s">
        <v>11466</v>
      </c>
      <c r="AF530" s="217">
        <v>40060</v>
      </c>
      <c r="AG530">
        <v>113.17</v>
      </c>
      <c r="AH530">
        <v>56.44</v>
      </c>
      <c r="AI530">
        <v>30.09</v>
      </c>
      <c r="AJ530">
        <v>57.46</v>
      </c>
      <c r="AN530" s="221" t="str">
        <f t="shared" si="26"/>
        <v>LU0210526637</v>
      </c>
      <c r="AO530" t="s">
        <v>9864</v>
      </c>
      <c r="AQ530" s="188">
        <v>43.4</v>
      </c>
      <c r="AR530" s="228">
        <v>45783</v>
      </c>
      <c r="AS530" t="s">
        <v>9601</v>
      </c>
      <c r="AX530" s="221" t="str">
        <f t="shared" si="27"/>
        <v>LU0969268043</v>
      </c>
      <c r="AY530" s="221" t="s">
        <v>12073</v>
      </c>
      <c r="AZ530" s="221" t="s">
        <v>1053</v>
      </c>
      <c r="BA530" s="221"/>
      <c r="BB530" s="221"/>
      <c r="BC530" s="221"/>
      <c r="BD530" s="221"/>
      <c r="BE530" s="221"/>
      <c r="BF530" s="221"/>
      <c r="BG530" s="221"/>
      <c r="BH530" s="221"/>
      <c r="BI530" s="221"/>
      <c r="BJ530" s="221"/>
      <c r="BK530" s="221"/>
      <c r="BL530" s="221"/>
      <c r="CQ530" s="221"/>
      <c r="CR530" s="221"/>
      <c r="CS530" s="221"/>
      <c r="CT530" s="221"/>
      <c r="CU530" s="221"/>
      <c r="CV530" s="221"/>
      <c r="CW530" s="221"/>
      <c r="CX530" s="221"/>
      <c r="DK530" s="221"/>
      <c r="DL530" s="221"/>
      <c r="DM530" s="221"/>
      <c r="DN530" s="221"/>
      <c r="DO530" s="227"/>
      <c r="DP530" s="221"/>
      <c r="DQ530" s="221"/>
      <c r="DR530" s="221"/>
      <c r="DS530" s="221"/>
      <c r="DT530" s="221"/>
      <c r="DU530" s="221"/>
      <c r="DV530" s="221"/>
      <c r="DW530" s="221"/>
      <c r="DX530" s="221"/>
      <c r="DY530" s="221"/>
      <c r="DZ530" s="221"/>
      <c r="EA530" s="221"/>
      <c r="EB530" s="221"/>
      <c r="EC530" s="221"/>
      <c r="EG530" s="228"/>
      <c r="EM530" s="221"/>
    </row>
    <row r="531" spans="1:150">
      <c r="A531" s="221" t="str">
        <f t="shared" si="28"/>
        <v>LU0784639295</v>
      </c>
      <c r="B531" t="s">
        <v>12072</v>
      </c>
      <c r="C531">
        <v>-2.2799999999999998</v>
      </c>
      <c r="D531">
        <v>-1.38</v>
      </c>
      <c r="E531">
        <v>-1.56</v>
      </c>
      <c r="F531">
        <v>3.01</v>
      </c>
      <c r="G531">
        <v>1.36</v>
      </c>
      <c r="H531">
        <v>3.74</v>
      </c>
      <c r="I531">
        <v>2.64</v>
      </c>
      <c r="J531">
        <v>0.77</v>
      </c>
      <c r="K531">
        <v>7.54</v>
      </c>
      <c r="L531">
        <v>0</v>
      </c>
      <c r="M531">
        <v>1555.3</v>
      </c>
      <c r="N531">
        <v>-13.81</v>
      </c>
      <c r="O531">
        <v>4.3899999999999997</v>
      </c>
      <c r="P531">
        <v>1.8</v>
      </c>
      <c r="Q531" t="s">
        <v>11348</v>
      </c>
      <c r="R531" t="s">
        <v>1101</v>
      </c>
      <c r="S531">
        <v>64.72</v>
      </c>
      <c r="T531">
        <v>55.39</v>
      </c>
      <c r="U531">
        <v>12</v>
      </c>
      <c r="V531">
        <v>3.79</v>
      </c>
      <c r="W531">
        <v>8.11</v>
      </c>
      <c r="X531">
        <v>5.63</v>
      </c>
      <c r="Y531">
        <v>-4.21</v>
      </c>
      <c r="Z531">
        <v>9.8699999999999992</v>
      </c>
      <c r="AA531" s="188">
        <v>5.1100000000000003</v>
      </c>
      <c r="AB531">
        <v>6.37</v>
      </c>
      <c r="AC531">
        <v>-12.94</v>
      </c>
      <c r="AD531">
        <v>4.63</v>
      </c>
      <c r="AF531" s="217">
        <v>41054</v>
      </c>
      <c r="AG531">
        <v>77.38</v>
      </c>
      <c r="AH531">
        <v>67.73</v>
      </c>
      <c r="AI531">
        <v>69.28</v>
      </c>
      <c r="AJ531">
        <v>60.95</v>
      </c>
      <c r="AN531" s="221" t="str">
        <f t="shared" si="26"/>
        <v>LU0051755006</v>
      </c>
      <c r="AO531" t="s">
        <v>12364</v>
      </c>
      <c r="AQ531" s="188">
        <v>66.33</v>
      </c>
      <c r="AR531" s="228">
        <v>45783</v>
      </c>
      <c r="AS531" t="s">
        <v>3052</v>
      </c>
      <c r="AX531" s="221" t="str">
        <f t="shared" si="27"/>
        <v>LU0898667661</v>
      </c>
      <c r="AY531" s="221" t="s">
        <v>12074</v>
      </c>
      <c r="AZ531" s="221" t="s">
        <v>684</v>
      </c>
      <c r="BA531" s="221">
        <v>-5.05</v>
      </c>
      <c r="BB531" s="221"/>
      <c r="BC531" s="221"/>
      <c r="BD531" s="221"/>
      <c r="BE531" s="221"/>
      <c r="BF531" s="221"/>
      <c r="BG531" s="221"/>
      <c r="BH531" s="221"/>
      <c r="BI531" s="221"/>
      <c r="BJ531" s="221"/>
      <c r="BK531" s="221"/>
      <c r="BL531" s="221"/>
      <c r="CQ531" s="221"/>
      <c r="CR531" s="221"/>
      <c r="CS531" s="221"/>
      <c r="CT531" s="221"/>
      <c r="CU531" s="221"/>
      <c r="CV531" s="221"/>
      <c r="CW531" s="221"/>
      <c r="CX531" s="221"/>
      <c r="DK531" s="221"/>
      <c r="DL531" s="221"/>
      <c r="DM531" s="221"/>
      <c r="DN531" s="221"/>
      <c r="DO531" s="227"/>
      <c r="DP531" s="221"/>
      <c r="DQ531" s="221"/>
      <c r="DR531" s="221"/>
      <c r="DS531" s="221"/>
      <c r="DT531" s="221"/>
      <c r="DU531" s="221"/>
      <c r="DV531" s="221"/>
      <c r="DW531" s="221"/>
      <c r="DX531" s="221"/>
      <c r="DY531" s="221"/>
      <c r="DZ531" s="221"/>
      <c r="EA531" s="221"/>
      <c r="EB531" s="221"/>
      <c r="EC531" s="221"/>
      <c r="EG531" s="228"/>
      <c r="EM531" s="221"/>
    </row>
    <row r="532" spans="1:150">
      <c r="A532" s="221" t="str">
        <f t="shared" si="28"/>
        <v>LU0969268043</v>
      </c>
      <c r="B532" t="s">
        <v>12073</v>
      </c>
      <c r="C532">
        <v>1.83</v>
      </c>
      <c r="D532">
        <v>5.14</v>
      </c>
      <c r="E532">
        <v>-3.59</v>
      </c>
      <c r="F532">
        <v>-0.63</v>
      </c>
      <c r="G532">
        <v>-3.44</v>
      </c>
      <c r="H532">
        <v>2.42</v>
      </c>
      <c r="I532">
        <v>-0.36</v>
      </c>
      <c r="J532">
        <v>1.72</v>
      </c>
      <c r="K532">
        <v>15.21</v>
      </c>
      <c r="L532">
        <v>-0.01</v>
      </c>
      <c r="M532">
        <v>1555.3</v>
      </c>
      <c r="N532">
        <v>-23.29</v>
      </c>
      <c r="O532">
        <v>3.72</v>
      </c>
      <c r="P532">
        <v>1.8</v>
      </c>
      <c r="R532" t="s">
        <v>1053</v>
      </c>
      <c r="S532">
        <v>152.76</v>
      </c>
      <c r="T532">
        <v>87.75</v>
      </c>
      <c r="U532">
        <v>12</v>
      </c>
      <c r="V532">
        <v>-6.02</v>
      </c>
      <c r="W532">
        <v>8.3000000000000007</v>
      </c>
      <c r="X532">
        <v>14.66</v>
      </c>
      <c r="Y532">
        <v>-14.27</v>
      </c>
      <c r="Z532">
        <v>8.3000000000000007</v>
      </c>
      <c r="AA532" s="188">
        <v>12.73</v>
      </c>
      <c r="AB532">
        <v>-0.3</v>
      </c>
      <c r="AC532">
        <v>-20.36</v>
      </c>
      <c r="AD532">
        <v>3.14</v>
      </c>
      <c r="AF532" s="217">
        <v>41554</v>
      </c>
      <c r="AG532">
        <v>23.96</v>
      </c>
      <c r="AH532">
        <v>141.49</v>
      </c>
      <c r="AI532">
        <v>44.48</v>
      </c>
      <c r="AJ532">
        <v>142.53</v>
      </c>
      <c r="AN532" s="221" t="str">
        <f t="shared" si="26"/>
        <v>LU1255010958</v>
      </c>
      <c r="AO532" t="s">
        <v>7324</v>
      </c>
      <c r="AQ532" s="188">
        <v>157.62</v>
      </c>
      <c r="AR532" s="228">
        <v>45783</v>
      </c>
      <c r="AS532" t="s">
        <v>7090</v>
      </c>
      <c r="AX532" s="221" t="str">
        <f t="shared" si="27"/>
        <v>LU0831103253</v>
      </c>
      <c r="AY532" s="221" t="s">
        <v>12075</v>
      </c>
      <c r="AZ532" s="221" t="s">
        <v>683</v>
      </c>
      <c r="BA532" s="221">
        <v>-4.67</v>
      </c>
      <c r="BB532" s="221"/>
      <c r="BC532" s="221"/>
      <c r="BD532" s="221"/>
      <c r="BE532" s="221"/>
      <c r="BF532" s="221"/>
      <c r="BG532" s="221"/>
      <c r="BH532" s="221"/>
      <c r="BI532" s="221"/>
      <c r="BJ532" s="221"/>
      <c r="BK532" s="221"/>
      <c r="BL532" s="221"/>
      <c r="CQ532" s="221"/>
      <c r="CR532" s="221"/>
      <c r="CS532" s="221"/>
      <c r="CT532" s="221"/>
      <c r="CU532" s="221"/>
      <c r="CV532" s="221"/>
      <c r="CW532" s="221"/>
      <c r="CX532" s="221"/>
      <c r="DK532" s="221"/>
      <c r="DL532" s="221"/>
      <c r="DM532" s="221"/>
      <c r="DN532" s="221"/>
      <c r="DO532" s="227"/>
      <c r="DP532" s="221"/>
      <c r="DQ532" s="221"/>
      <c r="DR532" s="221"/>
      <c r="DS532" s="221"/>
      <c r="DT532" s="221"/>
      <c r="DU532" s="221"/>
      <c r="DV532" s="221"/>
      <c r="DW532" s="221"/>
      <c r="DX532" s="221"/>
      <c r="DY532" s="221"/>
      <c r="DZ532" s="221"/>
      <c r="EA532" s="221"/>
      <c r="EB532" s="221"/>
      <c r="EC532" s="221"/>
      <c r="EG532" s="228"/>
      <c r="EM532" s="221"/>
    </row>
    <row r="533" spans="1:150">
      <c r="A533" s="221" t="str">
        <f t="shared" si="28"/>
        <v>LU0898667661</v>
      </c>
      <c r="B533" t="s">
        <v>12074</v>
      </c>
      <c r="C533">
        <v>2.59</v>
      </c>
      <c r="D533">
        <v>2.38</v>
      </c>
      <c r="E533">
        <v>0.8</v>
      </c>
      <c r="F533">
        <v>5.65</v>
      </c>
      <c r="G533">
        <v>2.0499999999999998</v>
      </c>
      <c r="H533">
        <v>4.63</v>
      </c>
      <c r="I533">
        <v>2.09</v>
      </c>
      <c r="J533">
        <v>1.17</v>
      </c>
      <c r="K533">
        <v>10.65</v>
      </c>
      <c r="L533">
        <v>0</v>
      </c>
      <c r="M533">
        <v>1555.3</v>
      </c>
      <c r="N533">
        <v>-16.149999999999999</v>
      </c>
      <c r="O533">
        <v>4.49</v>
      </c>
      <c r="P533">
        <v>1.8</v>
      </c>
      <c r="R533" t="s">
        <v>684</v>
      </c>
      <c r="S533">
        <v>95.34</v>
      </c>
      <c r="T533">
        <v>85.93</v>
      </c>
      <c r="U533">
        <v>12</v>
      </c>
      <c r="V533">
        <v>-2.95</v>
      </c>
      <c r="W533">
        <v>6.29</v>
      </c>
      <c r="X533">
        <v>13.68</v>
      </c>
      <c r="Y533">
        <v>-7.07</v>
      </c>
      <c r="Z533">
        <v>10.55</v>
      </c>
      <c r="AA533" s="188">
        <v>6.11</v>
      </c>
      <c r="AB533">
        <v>4.26</v>
      </c>
      <c r="AC533">
        <v>-12.98</v>
      </c>
      <c r="AD533">
        <v>4.57</v>
      </c>
      <c r="AF533" s="217">
        <v>41347</v>
      </c>
      <c r="AG533">
        <v>55.89</v>
      </c>
      <c r="AH533">
        <v>102.67</v>
      </c>
      <c r="AI533">
        <v>-75.7</v>
      </c>
      <c r="AJ533">
        <v>92.02</v>
      </c>
      <c r="AN533" s="221" t="str">
        <f t="shared" si="26"/>
        <v>LU1655091616</v>
      </c>
      <c r="AO533" t="s">
        <v>7323</v>
      </c>
      <c r="AQ533" s="188">
        <v>10.97</v>
      </c>
      <c r="AR533" s="228">
        <v>45783</v>
      </c>
      <c r="AS533" t="s">
        <v>7091</v>
      </c>
      <c r="AX533" s="221" t="str">
        <f t="shared" si="27"/>
        <v>LU0456827905</v>
      </c>
      <c r="AY533" s="221" t="s">
        <v>6569</v>
      </c>
      <c r="AZ533" s="221" t="s">
        <v>3054</v>
      </c>
      <c r="BA533" s="221">
        <v>-6.9</v>
      </c>
      <c r="BB533" s="221">
        <v>-12.19</v>
      </c>
      <c r="BC533" s="221"/>
      <c r="BD533" s="221"/>
      <c r="BE533" s="221"/>
      <c r="BF533" s="221"/>
      <c r="BG533" s="221"/>
      <c r="BH533" s="221"/>
      <c r="BI533" s="221"/>
      <c r="BJ533" s="221"/>
      <c r="BK533" s="221"/>
      <c r="BL533" s="221"/>
      <c r="CQ533" s="221"/>
      <c r="CR533" s="221"/>
      <c r="CS533" s="221"/>
      <c r="CT533" s="221"/>
      <c r="CU533" s="221"/>
      <c r="CV533" s="221"/>
      <c r="CW533" s="221"/>
      <c r="CX533" s="221"/>
      <c r="DK533" s="221"/>
      <c r="DL533" s="221"/>
      <c r="DM533" s="221"/>
      <c r="DN533" s="221"/>
      <c r="DO533" s="227"/>
      <c r="DP533" s="221"/>
      <c r="DQ533" s="221"/>
      <c r="DR533" s="221"/>
      <c r="DS533" s="221"/>
      <c r="DT533" s="221"/>
      <c r="DU533" s="221"/>
      <c r="DV533" s="221"/>
      <c r="DW533" s="227"/>
      <c r="DX533" s="221"/>
      <c r="DY533" s="221"/>
      <c r="DZ533" s="221"/>
      <c r="EA533" s="221"/>
      <c r="EB533" s="221"/>
      <c r="EC533" s="221"/>
      <c r="EG533" s="228"/>
      <c r="EM533" s="221"/>
      <c r="ET533" s="228"/>
    </row>
    <row r="534" spans="1:150">
      <c r="A534" s="221" t="str">
        <f t="shared" si="28"/>
        <v>LU0831103253</v>
      </c>
      <c r="B534" t="s">
        <v>12075</v>
      </c>
      <c r="C534">
        <v>-2.35</v>
      </c>
      <c r="D534">
        <v>-1.41</v>
      </c>
      <c r="E534">
        <v>-1.81</v>
      </c>
      <c r="F534">
        <v>2.87</v>
      </c>
      <c r="G534">
        <v>1.23</v>
      </c>
      <c r="H534">
        <v>3.69</v>
      </c>
      <c r="I534">
        <v>2.54</v>
      </c>
      <c r="J534">
        <v>0.78</v>
      </c>
      <c r="K534">
        <v>7.49</v>
      </c>
      <c r="L534">
        <v>0</v>
      </c>
      <c r="M534">
        <v>1555.3</v>
      </c>
      <c r="N534">
        <v>-13.76</v>
      </c>
      <c r="O534">
        <v>4.38</v>
      </c>
      <c r="P534">
        <v>1.8</v>
      </c>
      <c r="Q534" t="s">
        <v>11348</v>
      </c>
      <c r="R534" t="s">
        <v>683</v>
      </c>
      <c r="S534">
        <v>66.14</v>
      </c>
      <c r="T534">
        <v>56.65</v>
      </c>
      <c r="U534">
        <v>12</v>
      </c>
      <c r="V534">
        <v>3.25</v>
      </c>
      <c r="W534">
        <v>8.2899999999999991</v>
      </c>
      <c r="X534">
        <v>5.67</v>
      </c>
      <c r="Y534">
        <v>-4.2699999999999996</v>
      </c>
      <c r="Z534">
        <v>9.86</v>
      </c>
      <c r="AA534" s="188">
        <v>4.99</v>
      </c>
      <c r="AB534">
        <v>6.43</v>
      </c>
      <c r="AC534">
        <v>-13.07</v>
      </c>
      <c r="AD534">
        <v>4.74</v>
      </c>
      <c r="AF534" s="217">
        <v>41171</v>
      </c>
      <c r="AG534">
        <v>78.94</v>
      </c>
      <c r="AH534">
        <v>68.81</v>
      </c>
      <c r="AI534">
        <v>67.239999999999995</v>
      </c>
      <c r="AJ534">
        <v>62.92</v>
      </c>
      <c r="AN534" s="221" t="str">
        <f t="shared" si="26"/>
        <v>LU1255011170</v>
      </c>
      <c r="AO534" t="s">
        <v>7325</v>
      </c>
      <c r="AQ534" s="188">
        <v>21.87</v>
      </c>
      <c r="AR534" s="228">
        <v>45783</v>
      </c>
      <c r="AS534" t="s">
        <v>7092</v>
      </c>
      <c r="AX534" s="221" t="str">
        <f t="shared" si="27"/>
        <v>LU0210526637</v>
      </c>
      <c r="AY534" s="221" t="s">
        <v>11012</v>
      </c>
      <c r="AZ534" s="221" t="s">
        <v>9601</v>
      </c>
      <c r="BA534" s="221">
        <v>-6.88</v>
      </c>
      <c r="BB534" s="221">
        <v>-12.37</v>
      </c>
      <c r="BC534" s="221">
        <v>-13.67</v>
      </c>
      <c r="BD534" s="221"/>
      <c r="BE534" s="221"/>
      <c r="BF534" s="221"/>
      <c r="BG534" s="221"/>
      <c r="BH534" s="221"/>
      <c r="BI534" s="221"/>
      <c r="BJ534" s="221"/>
      <c r="BK534" s="221"/>
      <c r="BL534" s="221"/>
      <c r="CQ534" s="221"/>
      <c r="CR534" s="221"/>
      <c r="CS534" s="221"/>
      <c r="CT534" s="221"/>
      <c r="CU534" s="221"/>
      <c r="CV534" s="221"/>
      <c r="CW534" s="221"/>
      <c r="CX534" s="221"/>
      <c r="DK534" s="221"/>
      <c r="DL534" s="221"/>
      <c r="DM534" s="221"/>
      <c r="DN534" s="221"/>
      <c r="DO534" s="227"/>
      <c r="DP534" s="221"/>
      <c r="DQ534" s="221"/>
      <c r="DR534" s="221"/>
      <c r="DS534" s="221"/>
      <c r="DT534" s="221"/>
      <c r="DU534" s="221"/>
      <c r="DV534" s="221"/>
      <c r="DW534" s="221"/>
      <c r="DX534" s="221"/>
      <c r="DY534" s="221"/>
      <c r="DZ534" s="221"/>
      <c r="EA534" s="221"/>
      <c r="EB534" s="221"/>
      <c r="EC534" s="221"/>
      <c r="EG534" s="228"/>
      <c r="EM534" s="221"/>
    </row>
    <row r="535" spans="1:150">
      <c r="A535" s="221" t="str">
        <f t="shared" si="28"/>
        <v>LU0456827905</v>
      </c>
      <c r="B535" t="s">
        <v>6569</v>
      </c>
      <c r="C535">
        <v>2.7</v>
      </c>
      <c r="D535">
        <v>-4.32</v>
      </c>
      <c r="E535">
        <v>-0.32</v>
      </c>
      <c r="F535">
        <v>5.14</v>
      </c>
      <c r="G535">
        <v>-4.29</v>
      </c>
      <c r="H535">
        <v>-4.26</v>
      </c>
      <c r="I535">
        <v>1.1200000000000001</v>
      </c>
      <c r="J535">
        <v>1.29</v>
      </c>
      <c r="K535">
        <v>30.53</v>
      </c>
      <c r="L535">
        <v>-0.03</v>
      </c>
      <c r="M535">
        <v>4532.3999999999996</v>
      </c>
      <c r="N535">
        <v>-42.8</v>
      </c>
      <c r="P535">
        <v>1.8</v>
      </c>
      <c r="Q535" t="s">
        <v>11357</v>
      </c>
      <c r="R535" t="s">
        <v>3054</v>
      </c>
      <c r="S535">
        <v>114.07</v>
      </c>
      <c r="T535">
        <v>149.68</v>
      </c>
      <c r="U535">
        <v>1</v>
      </c>
      <c r="V535">
        <v>-1.22</v>
      </c>
      <c r="W535">
        <v>-2.77</v>
      </c>
      <c r="X535">
        <v>47.19</v>
      </c>
      <c r="Y535">
        <v>-21.66</v>
      </c>
      <c r="Z535">
        <v>39.36</v>
      </c>
      <c r="AA535" s="188">
        <v>66.25</v>
      </c>
      <c r="AB535">
        <v>-18.559999999999999</v>
      </c>
      <c r="AC535">
        <v>-26.31</v>
      </c>
      <c r="AD535">
        <v>-24.57</v>
      </c>
      <c r="AE535" t="s">
        <v>11467</v>
      </c>
      <c r="AF535" s="217">
        <v>40161</v>
      </c>
      <c r="AG535">
        <v>145.34</v>
      </c>
      <c r="AH535">
        <v>166.71</v>
      </c>
      <c r="AI535">
        <v>127.03</v>
      </c>
      <c r="AJ535">
        <v>110.56</v>
      </c>
      <c r="AN535" s="221" t="str">
        <f t="shared" si="26"/>
        <v>LU2471279682</v>
      </c>
      <c r="AO535" t="s">
        <v>9161</v>
      </c>
      <c r="AQ535" s="188">
        <v>8.7200000000000006</v>
      </c>
      <c r="AR535" s="228">
        <v>45783</v>
      </c>
      <c r="AS535" t="s">
        <v>9105</v>
      </c>
      <c r="AX535" s="221" t="str">
        <f t="shared" si="27"/>
        <v>LU0051755006</v>
      </c>
      <c r="AY535" s="221" t="s">
        <v>12076</v>
      </c>
      <c r="AZ535" s="221" t="s">
        <v>3052</v>
      </c>
      <c r="BA535" s="221">
        <v>-6.89</v>
      </c>
      <c r="BB535" s="221">
        <v>-12.38</v>
      </c>
      <c r="BC535" s="221">
        <v>-13.7</v>
      </c>
      <c r="BD535" s="221"/>
      <c r="BE535" s="221"/>
      <c r="BF535" s="221"/>
      <c r="BG535" s="221"/>
      <c r="BH535" s="221"/>
      <c r="BI535" s="221"/>
      <c r="BJ535" s="221"/>
      <c r="BK535" s="221"/>
      <c r="BL535" s="221"/>
      <c r="CQ535" s="221"/>
      <c r="CR535" s="221"/>
      <c r="CS535" s="221"/>
      <c r="CT535" s="221"/>
      <c r="CU535" s="221"/>
      <c r="CV535" s="221"/>
      <c r="CW535" s="221"/>
      <c r="CX535" s="221"/>
      <c r="DK535" s="221"/>
      <c r="DL535" s="221"/>
      <c r="DM535" s="221"/>
      <c r="DN535" s="221"/>
      <c r="DO535" s="227"/>
      <c r="DP535" s="221"/>
      <c r="DQ535" s="221"/>
      <c r="DR535" s="221"/>
      <c r="DS535" s="221"/>
      <c r="DT535" s="221"/>
      <c r="DU535" s="221"/>
      <c r="DV535" s="221"/>
      <c r="DW535" s="221"/>
      <c r="DX535" s="221"/>
      <c r="DY535" s="221"/>
      <c r="DZ535" s="221"/>
      <c r="EA535" s="221"/>
      <c r="EB535" s="221"/>
      <c r="EC535" s="221"/>
      <c r="EG535" s="228"/>
      <c r="EM535" s="221"/>
    </row>
    <row r="536" spans="1:150">
      <c r="A536" s="221" t="str">
        <f t="shared" si="28"/>
        <v>LU0210526637</v>
      </c>
      <c r="B536" t="s">
        <v>11012</v>
      </c>
      <c r="C536">
        <v>2.76</v>
      </c>
      <c r="D536">
        <v>-4.07</v>
      </c>
      <c r="E536">
        <v>-0.09</v>
      </c>
      <c r="F536">
        <v>5.23</v>
      </c>
      <c r="G536">
        <v>-4.17</v>
      </c>
      <c r="H536">
        <v>-4.2</v>
      </c>
      <c r="I536">
        <v>1.18</v>
      </c>
      <c r="J536">
        <v>1.39</v>
      </c>
      <c r="K536">
        <v>30.58</v>
      </c>
      <c r="L536">
        <v>-0.03</v>
      </c>
      <c r="M536">
        <v>4532.3999999999996</v>
      </c>
      <c r="N536">
        <v>-42.69</v>
      </c>
      <c r="P536">
        <v>1.8</v>
      </c>
      <c r="Q536" t="s">
        <v>11357</v>
      </c>
      <c r="R536" t="s">
        <v>9601</v>
      </c>
      <c r="S536">
        <v>120.2</v>
      </c>
      <c r="T536">
        <v>170.82</v>
      </c>
      <c r="U536">
        <v>1</v>
      </c>
      <c r="V536">
        <v>-1.1599999999999999</v>
      </c>
      <c r="W536">
        <v>-2.94</v>
      </c>
      <c r="X536">
        <v>47.18</v>
      </c>
      <c r="Y536">
        <v>-21.64</v>
      </c>
      <c r="Z536">
        <v>39.369999999999997</v>
      </c>
      <c r="AA536" s="188">
        <v>66.459999999999994</v>
      </c>
      <c r="AB536">
        <v>-18.62</v>
      </c>
      <c r="AC536">
        <v>-26.15</v>
      </c>
      <c r="AD536">
        <v>-24.62</v>
      </c>
      <c r="AE536" t="s">
        <v>11467</v>
      </c>
      <c r="AF536" s="217">
        <v>38442</v>
      </c>
      <c r="AG536">
        <v>153.37</v>
      </c>
      <c r="AH536">
        <v>201.77</v>
      </c>
      <c r="AI536">
        <v>137.30000000000001</v>
      </c>
      <c r="AJ536">
        <v>115.57</v>
      </c>
      <c r="AN536" s="221" t="str">
        <f t="shared" si="26"/>
        <v>LU0913883756</v>
      </c>
      <c r="AO536" t="s">
        <v>12365</v>
      </c>
      <c r="AQ536" s="188">
        <v>7.36</v>
      </c>
      <c r="AR536" s="228">
        <v>45783</v>
      </c>
      <c r="AS536" t="s">
        <v>1049</v>
      </c>
      <c r="AX536" s="221" t="str">
        <f t="shared" si="27"/>
        <v>LU1255010958</v>
      </c>
      <c r="AY536" s="221" t="s">
        <v>11013</v>
      </c>
      <c r="AZ536" s="221" t="s">
        <v>7090</v>
      </c>
      <c r="BA536" s="221"/>
      <c r="BB536" s="221"/>
      <c r="BC536" s="221"/>
      <c r="BD536" s="221"/>
      <c r="BE536" s="221"/>
      <c r="BF536" s="221"/>
      <c r="BG536" s="221"/>
      <c r="BH536" s="221"/>
      <c r="BI536" s="221"/>
      <c r="BJ536" s="221"/>
      <c r="BK536" s="221"/>
      <c r="BL536" s="221"/>
      <c r="CQ536" s="221"/>
      <c r="CR536" s="221"/>
      <c r="CS536" s="221"/>
      <c r="CT536" s="221"/>
      <c r="CU536" s="221"/>
      <c r="CV536" s="221"/>
      <c r="CW536" s="221"/>
      <c r="CX536" s="221"/>
      <c r="DK536" s="221"/>
      <c r="DL536" s="221"/>
      <c r="DM536" s="221"/>
      <c r="DN536" s="221"/>
      <c r="DO536" s="227"/>
      <c r="DP536" s="221"/>
      <c r="DQ536" s="221"/>
      <c r="DR536" s="221"/>
      <c r="DS536" s="221"/>
      <c r="DT536" s="221"/>
      <c r="DU536" s="221"/>
      <c r="DV536" s="221"/>
      <c r="DW536" s="221"/>
      <c r="DX536" s="221"/>
      <c r="DY536" s="221"/>
      <c r="DZ536" s="221"/>
      <c r="EA536" s="221"/>
      <c r="EB536" s="221"/>
      <c r="EC536" s="221"/>
      <c r="EG536" s="228"/>
      <c r="EM536" s="221"/>
    </row>
    <row r="537" spans="1:150">
      <c r="A537" s="221" t="str">
        <f t="shared" si="28"/>
        <v>LU0051755006</v>
      </c>
      <c r="B537" t="s">
        <v>12076</v>
      </c>
      <c r="C537">
        <v>2.78</v>
      </c>
      <c r="D537">
        <v>-4.07</v>
      </c>
      <c r="E537">
        <v>-0.08</v>
      </c>
      <c r="F537">
        <v>5.25</v>
      </c>
      <c r="G537">
        <v>-4.17</v>
      </c>
      <c r="H537">
        <v>-4.2</v>
      </c>
      <c r="I537">
        <v>1.19</v>
      </c>
      <c r="J537">
        <v>1.29</v>
      </c>
      <c r="K537">
        <v>30.58</v>
      </c>
      <c r="L537">
        <v>-0.03</v>
      </c>
      <c r="M537">
        <v>4532.3999999999996</v>
      </c>
      <c r="N537">
        <v>-42.69</v>
      </c>
      <c r="O537">
        <v>0.2</v>
      </c>
      <c r="P537">
        <v>1.8</v>
      </c>
      <c r="Q537" t="s">
        <v>11357</v>
      </c>
      <c r="R537" t="s">
        <v>3052</v>
      </c>
      <c r="S537">
        <v>113.96</v>
      </c>
      <c r="T537">
        <v>149.19999999999999</v>
      </c>
      <c r="U537">
        <v>1</v>
      </c>
      <c r="V537">
        <v>-1.19</v>
      </c>
      <c r="W537">
        <v>-2.88</v>
      </c>
      <c r="X537">
        <v>47.18</v>
      </c>
      <c r="Y537">
        <v>-21.6</v>
      </c>
      <c r="Z537">
        <v>39.380000000000003</v>
      </c>
      <c r="AA537" s="188">
        <v>66.53</v>
      </c>
      <c r="AB537">
        <v>-18.62</v>
      </c>
      <c r="AC537">
        <v>-26.16</v>
      </c>
      <c r="AD537">
        <v>-24.63</v>
      </c>
      <c r="AE537" t="s">
        <v>11467</v>
      </c>
      <c r="AF537" s="217">
        <v>34519</v>
      </c>
      <c r="AG537">
        <v>145.12</v>
      </c>
      <c r="AH537">
        <v>167.13</v>
      </c>
      <c r="AI537">
        <v>127.32</v>
      </c>
      <c r="AJ537">
        <v>110.57</v>
      </c>
      <c r="AN537" s="221" t="str">
        <f t="shared" si="26"/>
        <v>LU0890818403</v>
      </c>
      <c r="AO537" t="s">
        <v>12078</v>
      </c>
      <c r="AQ537" s="188">
        <v>7.46</v>
      </c>
      <c r="AR537" s="228">
        <v>45783</v>
      </c>
      <c r="AS537" t="s">
        <v>680</v>
      </c>
      <c r="AX537" s="221" t="str">
        <f t="shared" si="27"/>
        <v>LU1655091616</v>
      </c>
      <c r="AY537" s="221" t="s">
        <v>7323</v>
      </c>
      <c r="AZ537" s="221" t="s">
        <v>7091</v>
      </c>
      <c r="BA537" s="221"/>
      <c r="BB537" s="221"/>
      <c r="BC537" s="221"/>
      <c r="BD537" s="221"/>
      <c r="BE537" s="221"/>
      <c r="BF537" s="221"/>
      <c r="BG537" s="221"/>
      <c r="BH537" s="221"/>
      <c r="BI537" s="221"/>
      <c r="BJ537" s="221"/>
      <c r="BK537" s="221"/>
      <c r="BL537" s="221"/>
      <c r="CQ537" s="221"/>
      <c r="CR537" s="221"/>
      <c r="CS537" s="221"/>
      <c r="CT537" s="221"/>
      <c r="CU537" s="221"/>
      <c r="CV537" s="221"/>
      <c r="CW537" s="221"/>
      <c r="CX537" s="221"/>
      <c r="DK537" s="221"/>
      <c r="DL537" s="221"/>
      <c r="DM537" s="221"/>
      <c r="DN537" s="221"/>
      <c r="DO537" s="227"/>
      <c r="DP537" s="221"/>
      <c r="DQ537" s="221"/>
      <c r="DR537" s="221"/>
      <c r="DS537" s="221"/>
      <c r="DT537" s="221"/>
      <c r="DU537" s="221"/>
      <c r="DV537" s="221"/>
      <c r="DW537" s="221"/>
      <c r="DX537" s="221"/>
      <c r="DY537" s="221"/>
      <c r="DZ537" s="221"/>
      <c r="EA537" s="221"/>
      <c r="EB537" s="221"/>
      <c r="EC537" s="221"/>
      <c r="EG537" s="228"/>
      <c r="EM537" s="221"/>
    </row>
    <row r="538" spans="1:150">
      <c r="A538" s="221" t="str">
        <f t="shared" si="28"/>
        <v>LU1255010958</v>
      </c>
      <c r="B538" t="s">
        <v>11013</v>
      </c>
      <c r="C538">
        <v>-5.78</v>
      </c>
      <c r="D538">
        <v>-4.2</v>
      </c>
      <c r="E538">
        <v>-8.5</v>
      </c>
      <c r="F538">
        <v>-4.01</v>
      </c>
      <c r="G538">
        <v>-10.19</v>
      </c>
      <c r="H538">
        <v>-4.46</v>
      </c>
      <c r="J538">
        <v>0.89</v>
      </c>
      <c r="K538">
        <v>22.64</v>
      </c>
      <c r="L538">
        <v>-0.03</v>
      </c>
      <c r="M538">
        <v>3666.4</v>
      </c>
      <c r="N538">
        <v>-44.79</v>
      </c>
      <c r="P538">
        <v>1.8</v>
      </c>
      <c r="R538" t="s">
        <v>7090</v>
      </c>
      <c r="S538">
        <v>99.37</v>
      </c>
      <c r="T538">
        <v>80.7</v>
      </c>
      <c r="U538">
        <v>1</v>
      </c>
      <c r="W538">
        <v>-17.55</v>
      </c>
      <c r="X538">
        <v>37.340000000000003</v>
      </c>
      <c r="Y538">
        <v>-26.27</v>
      </c>
      <c r="Z538">
        <v>48.92</v>
      </c>
      <c r="AA538" s="188">
        <v>66.83</v>
      </c>
      <c r="AB538">
        <v>-2.79</v>
      </c>
      <c r="AC538">
        <v>-29.02</v>
      </c>
      <c r="AD538">
        <v>-25.68</v>
      </c>
      <c r="AE538" t="s">
        <v>11468</v>
      </c>
      <c r="AF538" s="217">
        <v>42258</v>
      </c>
      <c r="AG538">
        <v>82.85</v>
      </c>
      <c r="AH538">
        <v>106.41</v>
      </c>
      <c r="AI538">
        <v>108.31</v>
      </c>
      <c r="AJ538">
        <v>101.03</v>
      </c>
      <c r="AN538" s="221" t="str">
        <f t="shared" si="26"/>
        <v>LU0862451753</v>
      </c>
      <c r="AO538" t="s">
        <v>12079</v>
      </c>
      <c r="AQ538" s="188">
        <v>8.41</v>
      </c>
      <c r="AR538" s="228">
        <v>45783</v>
      </c>
      <c r="AS538" t="s">
        <v>3046</v>
      </c>
      <c r="AX538" s="221" t="str">
        <f t="shared" si="27"/>
        <v>LU1255011170</v>
      </c>
      <c r="AY538" s="221" t="s">
        <v>11014</v>
      </c>
      <c r="AZ538" s="221" t="s">
        <v>7092</v>
      </c>
      <c r="BA538" s="221"/>
      <c r="BB538" s="221"/>
      <c r="BC538" s="221"/>
      <c r="BD538" s="221"/>
      <c r="BE538" s="221"/>
      <c r="BF538" s="221"/>
      <c r="BG538" s="221"/>
      <c r="BH538" s="221"/>
      <c r="BI538" s="221"/>
      <c r="BJ538" s="221"/>
      <c r="BK538" s="221"/>
      <c r="BL538" s="221"/>
      <c r="CQ538" s="221"/>
      <c r="CR538" s="221"/>
      <c r="CS538" s="221"/>
      <c r="CT538" s="221"/>
      <c r="CU538" s="221"/>
      <c r="CV538" s="221"/>
      <c r="CW538" s="221"/>
      <c r="CX538" s="221"/>
      <c r="DK538" s="221"/>
      <c r="DL538" s="221"/>
      <c r="DM538" s="221"/>
      <c r="DN538" s="221"/>
      <c r="DO538" s="227"/>
      <c r="DP538" s="221"/>
      <c r="DQ538" s="221"/>
      <c r="DR538" s="221"/>
      <c r="DS538" s="221"/>
      <c r="DT538" s="221"/>
      <c r="DU538" s="221"/>
      <c r="DV538" s="221"/>
      <c r="DW538" s="221"/>
      <c r="DX538" s="221"/>
      <c r="DY538" s="221"/>
      <c r="DZ538" s="221"/>
      <c r="EA538" s="221"/>
      <c r="EB538" s="221"/>
      <c r="EC538" s="221"/>
      <c r="EG538" s="228"/>
      <c r="EM538" s="221"/>
    </row>
    <row r="539" spans="1:150">
      <c r="A539" s="221" t="str">
        <f t="shared" si="28"/>
        <v>LU1655091616</v>
      </c>
      <c r="B539" t="s">
        <v>7323</v>
      </c>
      <c r="C539">
        <v>-5.92</v>
      </c>
      <c r="D539">
        <v>-4.1900000000000004</v>
      </c>
      <c r="E539">
        <v>-8.58</v>
      </c>
      <c r="F539">
        <v>-4.1100000000000003</v>
      </c>
      <c r="G539">
        <v>-10.220000000000001</v>
      </c>
      <c r="H539">
        <v>-4.5</v>
      </c>
      <c r="J539">
        <v>0.88</v>
      </c>
      <c r="K539">
        <v>22.57</v>
      </c>
      <c r="L539">
        <v>-0.03</v>
      </c>
      <c r="M539">
        <v>3666.4</v>
      </c>
      <c r="N539">
        <v>-44.87</v>
      </c>
      <c r="P539">
        <v>1.8</v>
      </c>
      <c r="Q539" t="s">
        <v>11380</v>
      </c>
      <c r="R539" t="s">
        <v>7091</v>
      </c>
      <c r="S539">
        <v>99.4</v>
      </c>
      <c r="T539">
        <v>80.72</v>
      </c>
      <c r="U539">
        <v>1</v>
      </c>
      <c r="Y539">
        <v>-26.28</v>
      </c>
      <c r="Z539">
        <v>48.82</v>
      </c>
      <c r="AA539" s="188">
        <v>66.64</v>
      </c>
      <c r="AB539">
        <v>-2.61</v>
      </c>
      <c r="AC539">
        <v>-29.08</v>
      </c>
      <c r="AD539">
        <v>-25.69</v>
      </c>
      <c r="AE539" t="s">
        <v>11468</v>
      </c>
      <c r="AF539" s="217">
        <v>42965</v>
      </c>
      <c r="AG539">
        <v>82.68</v>
      </c>
      <c r="AH539">
        <v>105.96</v>
      </c>
      <c r="AI539">
        <v>107.63</v>
      </c>
      <c r="AJ539">
        <v>101</v>
      </c>
      <c r="AN539" s="221" t="str">
        <f t="shared" si="26"/>
        <v>LU0862451837</v>
      </c>
      <c r="AO539" t="s">
        <v>12366</v>
      </c>
      <c r="AQ539" s="188">
        <v>81.62</v>
      </c>
      <c r="AR539" s="228">
        <v>45783</v>
      </c>
      <c r="AS539" t="s">
        <v>3041</v>
      </c>
      <c r="AX539" s="221" t="str">
        <f t="shared" si="27"/>
        <v>LU2471279682</v>
      </c>
      <c r="AY539" s="221" t="s">
        <v>9161</v>
      </c>
      <c r="AZ539" s="221" t="s">
        <v>9105</v>
      </c>
      <c r="BA539" s="221"/>
      <c r="BB539" s="221"/>
      <c r="BC539" s="221"/>
      <c r="BD539" s="221"/>
      <c r="BE539" s="221"/>
      <c r="BF539" s="221"/>
      <c r="BG539" s="221"/>
      <c r="BH539" s="221"/>
      <c r="BI539" s="221"/>
      <c r="BJ539" s="221"/>
      <c r="BK539" s="221"/>
      <c r="BL539" s="221"/>
      <c r="CQ539" s="221"/>
      <c r="CR539" s="221"/>
      <c r="CS539" s="221"/>
      <c r="CT539" s="221"/>
      <c r="CU539" s="221"/>
      <c r="CV539" s="221"/>
      <c r="CW539" s="221"/>
      <c r="CX539" s="221"/>
      <c r="DK539" s="221"/>
      <c r="DL539" s="221"/>
      <c r="DM539" s="221"/>
      <c r="DN539" s="221"/>
      <c r="DO539" s="227"/>
      <c r="DP539" s="221"/>
      <c r="DQ539" s="221"/>
      <c r="DR539" s="221"/>
      <c r="DS539" s="221"/>
      <c r="DT539" s="221"/>
      <c r="DU539" s="221"/>
      <c r="DV539" s="221"/>
      <c r="DW539" s="221"/>
      <c r="DX539" s="221"/>
      <c r="DY539" s="221"/>
      <c r="DZ539" s="221"/>
      <c r="EA539" s="221"/>
      <c r="EB539" s="221"/>
      <c r="EC539" s="221"/>
      <c r="EG539" s="228"/>
      <c r="EM539" s="221"/>
    </row>
    <row r="540" spans="1:150">
      <c r="A540" s="221" t="str">
        <f t="shared" si="28"/>
        <v>LU1255011170</v>
      </c>
      <c r="B540" t="s">
        <v>11014</v>
      </c>
      <c r="C540">
        <v>-5.91</v>
      </c>
      <c r="D540">
        <v>-4</v>
      </c>
      <c r="E540">
        <v>-8.4</v>
      </c>
      <c r="F540">
        <v>-4.01</v>
      </c>
      <c r="G540">
        <v>-10.220000000000001</v>
      </c>
      <c r="H540">
        <v>-4.46</v>
      </c>
      <c r="J540">
        <v>0.88</v>
      </c>
      <c r="K540">
        <v>22.56</v>
      </c>
      <c r="L540">
        <v>-0.03</v>
      </c>
      <c r="M540">
        <v>3666.4</v>
      </c>
      <c r="N540">
        <v>-44.79</v>
      </c>
      <c r="P540">
        <v>1.8</v>
      </c>
      <c r="Q540" t="s">
        <v>11380</v>
      </c>
      <c r="R540" t="s">
        <v>7092</v>
      </c>
      <c r="S540">
        <v>99.38</v>
      </c>
      <c r="T540">
        <v>80.709999999999994</v>
      </c>
      <c r="U540">
        <v>1</v>
      </c>
      <c r="W540">
        <v>-17.649999999999999</v>
      </c>
      <c r="X540">
        <v>37.39</v>
      </c>
      <c r="Y540">
        <v>-26.3</v>
      </c>
      <c r="Z540">
        <v>49</v>
      </c>
      <c r="AA540" s="188">
        <v>66.709999999999994</v>
      </c>
      <c r="AB540">
        <v>-2.66</v>
      </c>
      <c r="AC540">
        <v>-28.93</v>
      </c>
      <c r="AD540">
        <v>-25.8</v>
      </c>
      <c r="AE540" t="s">
        <v>11468</v>
      </c>
      <c r="AF540" s="217">
        <v>42258</v>
      </c>
      <c r="AG540">
        <v>83.11</v>
      </c>
      <c r="AH540">
        <v>106.72</v>
      </c>
      <c r="AI540">
        <v>108.56</v>
      </c>
      <c r="AJ540">
        <v>101.03</v>
      </c>
      <c r="AN540" s="221" t="str">
        <f t="shared" si="26"/>
        <v>LU0456842615</v>
      </c>
      <c r="AO540" t="s">
        <v>9838</v>
      </c>
      <c r="AQ540" s="188">
        <v>19.649999999999999</v>
      </c>
      <c r="AR540" s="228">
        <v>45783</v>
      </c>
      <c r="AS540" t="s">
        <v>3037</v>
      </c>
      <c r="AX540" s="221" t="str">
        <f t="shared" si="27"/>
        <v>LU0913883756</v>
      </c>
      <c r="AY540" s="221" t="s">
        <v>12077</v>
      </c>
      <c r="AZ540" s="221" t="s">
        <v>1049</v>
      </c>
      <c r="BA540" s="221">
        <v>-9.85</v>
      </c>
      <c r="BB540" s="221"/>
      <c r="BC540" s="221"/>
      <c r="BD540" s="221"/>
      <c r="BE540" s="221"/>
      <c r="BF540" s="221"/>
      <c r="BG540" s="221"/>
      <c r="BH540" s="221"/>
      <c r="BI540" s="221"/>
      <c r="BJ540" s="221"/>
      <c r="BK540" s="221"/>
      <c r="BL540" s="221"/>
      <c r="CQ540" s="221"/>
      <c r="CR540" s="221"/>
      <c r="CS540" s="221"/>
      <c r="CT540" s="221"/>
      <c r="CU540" s="221"/>
      <c r="CV540" s="221"/>
      <c r="CW540" s="221"/>
      <c r="CX540" s="221"/>
      <c r="DK540" s="221"/>
      <c r="DL540" s="221"/>
      <c r="DM540" s="221"/>
      <c r="DN540" s="221"/>
      <c r="DO540" s="227"/>
      <c r="DP540" s="221"/>
      <c r="DQ540" s="221"/>
      <c r="DR540" s="221"/>
      <c r="DS540" s="221"/>
      <c r="DT540" s="221"/>
      <c r="DU540" s="221"/>
      <c r="DV540" s="221"/>
      <c r="DW540" s="221"/>
      <c r="DX540" s="221"/>
      <c r="DY540" s="221"/>
      <c r="DZ540" s="221"/>
      <c r="EA540" s="221"/>
      <c r="EB540" s="221"/>
      <c r="EC540" s="221"/>
      <c r="EG540" s="228"/>
      <c r="EM540" s="221"/>
    </row>
    <row r="541" spans="1:150">
      <c r="A541" s="221" t="str">
        <f t="shared" si="28"/>
        <v>LU2471279682</v>
      </c>
      <c r="B541" t="s">
        <v>9161</v>
      </c>
      <c r="C541">
        <v>2.83</v>
      </c>
      <c r="D541">
        <v>-4.28</v>
      </c>
      <c r="E541">
        <v>-0.23</v>
      </c>
      <c r="F541">
        <v>5.19</v>
      </c>
      <c r="M541">
        <v>4532.3999999999996</v>
      </c>
      <c r="P541">
        <v>1.75</v>
      </c>
      <c r="Q541" t="s">
        <v>11357</v>
      </c>
      <c r="R541" t="s">
        <v>9105</v>
      </c>
      <c r="U541">
        <v>1</v>
      </c>
      <c r="AD541">
        <v>-24.68</v>
      </c>
      <c r="AE541" t="s">
        <v>11467</v>
      </c>
      <c r="AF541" s="217">
        <v>44914</v>
      </c>
      <c r="AG541">
        <v>145.21</v>
      </c>
      <c r="AI541">
        <v>135.69</v>
      </c>
      <c r="AN541" s="221" t="str">
        <f t="shared" si="26"/>
        <v>LU0868486357</v>
      </c>
      <c r="AO541" t="s">
        <v>9839</v>
      </c>
      <c r="AQ541" s="188">
        <v>13.46</v>
      </c>
      <c r="AR541" s="228">
        <v>45783</v>
      </c>
      <c r="AS541" t="s">
        <v>3031</v>
      </c>
      <c r="AX541" s="221" t="str">
        <f t="shared" si="27"/>
        <v>LU0890818403</v>
      </c>
      <c r="AY541" s="221" t="s">
        <v>12078</v>
      </c>
      <c r="AZ541" s="221" t="s">
        <v>680</v>
      </c>
      <c r="BA541" s="221">
        <v>-5.8</v>
      </c>
      <c r="BB541" s="221"/>
      <c r="BC541" s="221"/>
      <c r="BD541" s="221"/>
      <c r="BE541" s="221"/>
      <c r="BF541" s="221"/>
      <c r="BG541" s="221"/>
      <c r="BH541" s="221"/>
      <c r="BI541" s="221"/>
      <c r="BJ541" s="221"/>
      <c r="BK541" s="221"/>
      <c r="BL541" s="221"/>
      <c r="CQ541" s="221"/>
      <c r="CR541" s="221"/>
      <c r="CS541" s="221"/>
      <c r="CT541" s="221"/>
      <c r="CU541" s="221"/>
      <c r="CV541" s="221"/>
      <c r="CW541" s="221"/>
      <c r="CX541" s="221"/>
      <c r="DK541" s="221"/>
      <c r="DL541" s="221"/>
      <c r="DM541" s="221"/>
      <c r="DN541" s="221"/>
      <c r="DO541" s="227"/>
      <c r="DP541" s="221"/>
      <c r="DQ541" s="221"/>
      <c r="DR541" s="221"/>
      <c r="DS541" s="221"/>
      <c r="DT541" s="221"/>
      <c r="DU541" s="221"/>
      <c r="DV541" s="221"/>
      <c r="DW541" s="221"/>
      <c r="DX541" s="221"/>
      <c r="DY541" s="221"/>
      <c r="DZ541" s="221"/>
      <c r="EA541" s="221"/>
      <c r="EB541" s="221"/>
      <c r="EC541" s="221"/>
      <c r="EG541" s="228"/>
      <c r="EM541" s="221"/>
    </row>
    <row r="542" spans="1:150">
      <c r="A542" s="221" t="str">
        <f t="shared" si="28"/>
        <v>LU0913883756</v>
      </c>
      <c r="B542" t="s">
        <v>12077</v>
      </c>
      <c r="C542">
        <v>3.05</v>
      </c>
      <c r="D542">
        <v>2.33</v>
      </c>
      <c r="E542">
        <v>-3.19</v>
      </c>
      <c r="F542">
        <v>-2.68</v>
      </c>
      <c r="G542">
        <v>-1.84</v>
      </c>
      <c r="H542">
        <v>5.5</v>
      </c>
      <c r="I542">
        <v>0.27</v>
      </c>
      <c r="J542">
        <v>1.6</v>
      </c>
      <c r="K542">
        <v>20.38</v>
      </c>
      <c r="L542">
        <v>-0.01</v>
      </c>
      <c r="M542">
        <v>934.4</v>
      </c>
      <c r="N542">
        <v>-28.68</v>
      </c>
      <c r="O542">
        <v>4.1100000000000003</v>
      </c>
      <c r="P542">
        <v>1.8</v>
      </c>
      <c r="R542" t="s">
        <v>1049</v>
      </c>
      <c r="S542">
        <v>143.62</v>
      </c>
      <c r="T542">
        <v>143.96</v>
      </c>
      <c r="U542">
        <v>12</v>
      </c>
      <c r="V542">
        <v>-25.02</v>
      </c>
      <c r="W542">
        <v>17.48</v>
      </c>
      <c r="X542">
        <v>27.23</v>
      </c>
      <c r="Y542">
        <v>-18.93</v>
      </c>
      <c r="Z542">
        <v>17.149999999999999</v>
      </c>
      <c r="AA542" s="188">
        <v>20.7</v>
      </c>
      <c r="AB542">
        <v>2.02</v>
      </c>
      <c r="AC542">
        <v>-27.77</v>
      </c>
      <c r="AD542">
        <v>9.2899999999999991</v>
      </c>
      <c r="AE542" t="s">
        <v>1512</v>
      </c>
      <c r="AF542" s="217">
        <v>41387</v>
      </c>
      <c r="AG542">
        <v>88.45</v>
      </c>
      <c r="AH542">
        <v>176.81</v>
      </c>
      <c r="AI542">
        <v>133.41999999999999</v>
      </c>
      <c r="AJ542">
        <v>131.49</v>
      </c>
      <c r="AN542" s="221" t="str">
        <f t="shared" si="26"/>
        <v>LU0795875086</v>
      </c>
      <c r="AO542" t="s">
        <v>12081</v>
      </c>
      <c r="AQ542" s="188">
        <v>11.19</v>
      </c>
      <c r="AR542" s="228">
        <v>45783</v>
      </c>
      <c r="AS542" t="s">
        <v>999</v>
      </c>
      <c r="AX542" s="221" t="str">
        <f t="shared" si="27"/>
        <v>LU0862451753</v>
      </c>
      <c r="AY542" s="221" t="s">
        <v>12079</v>
      </c>
      <c r="AZ542" s="221" t="s">
        <v>3046</v>
      </c>
      <c r="BA542" s="221">
        <v>-5.51</v>
      </c>
      <c r="BB542" s="221"/>
      <c r="BC542" s="221"/>
      <c r="BD542" s="221"/>
      <c r="BE542" s="221"/>
      <c r="BF542" s="221"/>
      <c r="BG542" s="221"/>
      <c r="BH542" s="221"/>
      <c r="BI542" s="221"/>
      <c r="BJ542" s="221"/>
      <c r="BK542" s="221"/>
      <c r="BL542" s="221"/>
      <c r="CQ542" s="221"/>
      <c r="CR542" s="221"/>
      <c r="CS542" s="221"/>
      <c r="CT542" s="221"/>
      <c r="CU542" s="221"/>
      <c r="CV542" s="221"/>
      <c r="CW542" s="221"/>
      <c r="CX542" s="221"/>
      <c r="DK542" s="221"/>
      <c r="DL542" s="221"/>
      <c r="DM542" s="221"/>
      <c r="DN542" s="221"/>
      <c r="DO542" s="227"/>
      <c r="DP542" s="221"/>
      <c r="DQ542" s="221"/>
      <c r="DR542" s="221"/>
      <c r="DS542" s="221"/>
      <c r="DT542" s="221"/>
      <c r="DU542" s="221"/>
      <c r="DV542" s="221"/>
      <c r="DW542" s="221"/>
      <c r="DX542" s="221"/>
      <c r="DY542" s="221"/>
      <c r="DZ542" s="221"/>
      <c r="EA542" s="221"/>
      <c r="EB542" s="221"/>
      <c r="EC542" s="221"/>
      <c r="EG542" s="228"/>
      <c r="EM542" s="221"/>
    </row>
    <row r="543" spans="1:150">
      <c r="A543" s="221" t="str">
        <f t="shared" si="28"/>
        <v>LU0890818403</v>
      </c>
      <c r="B543" t="s">
        <v>12078</v>
      </c>
      <c r="C543">
        <v>3.96</v>
      </c>
      <c r="D543">
        <v>4.05</v>
      </c>
      <c r="E543">
        <v>1.1200000000000001</v>
      </c>
      <c r="F543">
        <v>3.74</v>
      </c>
      <c r="G543">
        <v>4.0199999999999996</v>
      </c>
      <c r="H543">
        <v>8.0399999999999991</v>
      </c>
      <c r="I543">
        <v>2.96</v>
      </c>
      <c r="J543">
        <v>1.26</v>
      </c>
      <c r="K543">
        <v>16.09</v>
      </c>
      <c r="L543">
        <v>0</v>
      </c>
      <c r="M543">
        <v>934.4</v>
      </c>
      <c r="N543">
        <v>-21.81</v>
      </c>
      <c r="O543">
        <v>4.91</v>
      </c>
      <c r="P543">
        <v>1.8</v>
      </c>
      <c r="R543" t="s">
        <v>680</v>
      </c>
      <c r="S543">
        <v>110.53</v>
      </c>
      <c r="T543">
        <v>124.62</v>
      </c>
      <c r="U543">
        <v>12</v>
      </c>
      <c r="V543">
        <v>-22.49</v>
      </c>
      <c r="W543">
        <v>15.25</v>
      </c>
      <c r="X543">
        <v>26.47</v>
      </c>
      <c r="Y543">
        <v>-11.7</v>
      </c>
      <c r="Z543">
        <v>19.670000000000002</v>
      </c>
      <c r="AA543" s="188">
        <v>14.18</v>
      </c>
      <c r="AB543">
        <v>6.69</v>
      </c>
      <c r="AC543">
        <v>-20.95</v>
      </c>
      <c r="AD543">
        <v>11.25</v>
      </c>
      <c r="AE543" t="s">
        <v>1512</v>
      </c>
      <c r="AF543" s="217">
        <v>41344</v>
      </c>
      <c r="AG543">
        <v>108.34</v>
      </c>
      <c r="AH543">
        <v>127.84</v>
      </c>
      <c r="AI543">
        <v>93.26</v>
      </c>
      <c r="AJ543">
        <v>101.21</v>
      </c>
      <c r="AN543" s="221" t="str">
        <f t="shared" si="26"/>
        <v>LU0795875169</v>
      </c>
      <c r="AO543" t="s">
        <v>12082</v>
      </c>
      <c r="AQ543" s="188">
        <v>13.99</v>
      </c>
      <c r="AR543" s="228">
        <v>45783</v>
      </c>
      <c r="AS543" t="s">
        <v>5549</v>
      </c>
      <c r="AX543" s="221" t="str">
        <f t="shared" si="27"/>
        <v>LU0862451837</v>
      </c>
      <c r="AY543" s="221" t="s">
        <v>12080</v>
      </c>
      <c r="AZ543" s="221" t="s">
        <v>3041</v>
      </c>
      <c r="BA543" s="221">
        <v>-5.53</v>
      </c>
      <c r="BB543" s="221"/>
      <c r="BC543" s="221"/>
      <c r="BD543" s="221"/>
      <c r="BE543" s="221"/>
      <c r="BF543" s="221"/>
      <c r="BG543" s="221"/>
      <c r="BH543" s="221"/>
      <c r="BI543" s="221"/>
      <c r="BJ543" s="221"/>
      <c r="BK543" s="221"/>
      <c r="BL543" s="221"/>
      <c r="CQ543" s="221"/>
      <c r="CR543" s="221"/>
      <c r="CS543" s="221"/>
      <c r="CT543" s="221"/>
      <c r="CU543" s="221"/>
      <c r="CV543" s="221"/>
      <c r="CW543" s="221"/>
      <c r="CX543" s="221"/>
      <c r="DK543" s="221"/>
      <c r="DL543" s="221"/>
      <c r="DM543" s="221"/>
      <c r="DN543" s="221"/>
      <c r="DO543" s="227"/>
      <c r="DP543" s="221"/>
      <c r="DQ543" s="221"/>
      <c r="DR543" s="221"/>
      <c r="DS543" s="221"/>
      <c r="DT543" s="221"/>
      <c r="DU543" s="221"/>
      <c r="DV543" s="221"/>
      <c r="DW543" s="221"/>
      <c r="DX543" s="221"/>
      <c r="DY543" s="221"/>
      <c r="DZ543" s="221"/>
      <c r="EA543" s="221"/>
      <c r="EB543" s="221"/>
      <c r="EC543" s="221"/>
      <c r="EG543" s="228"/>
      <c r="EM543" s="221"/>
    </row>
    <row r="544" spans="1:150">
      <c r="A544" s="221" t="str">
        <f t="shared" si="28"/>
        <v>LU0862451753</v>
      </c>
      <c r="B544" t="s">
        <v>12079</v>
      </c>
      <c r="C544">
        <v>-0.94</v>
      </c>
      <c r="D544">
        <v>0.89</v>
      </c>
      <c r="E544">
        <v>-1.1499999999999999</v>
      </c>
      <c r="F544">
        <v>1.36</v>
      </c>
      <c r="G544">
        <v>3.47</v>
      </c>
      <c r="H544">
        <v>7.32</v>
      </c>
      <c r="I544">
        <v>3.68</v>
      </c>
      <c r="J544">
        <v>1.02</v>
      </c>
      <c r="K544">
        <v>12.55</v>
      </c>
      <c r="L544">
        <v>0</v>
      </c>
      <c r="M544">
        <v>934.4</v>
      </c>
      <c r="N544">
        <v>-18.940000000000001</v>
      </c>
      <c r="O544">
        <v>4.75</v>
      </c>
      <c r="P544">
        <v>1.8</v>
      </c>
      <c r="Q544" t="s">
        <v>11357</v>
      </c>
      <c r="R544" t="s">
        <v>3046</v>
      </c>
      <c r="S544">
        <v>94.95</v>
      </c>
      <c r="T544">
        <v>100.74</v>
      </c>
      <c r="U544">
        <v>12</v>
      </c>
      <c r="V544">
        <v>-17.13</v>
      </c>
      <c r="W544">
        <v>17.989999999999998</v>
      </c>
      <c r="X544">
        <v>17.57</v>
      </c>
      <c r="Y544">
        <v>-8.85</v>
      </c>
      <c r="Z544">
        <v>19.100000000000001</v>
      </c>
      <c r="AA544" s="188">
        <v>13.26</v>
      </c>
      <c r="AB544">
        <v>9.42</v>
      </c>
      <c r="AC544">
        <v>-20.88</v>
      </c>
      <c r="AD544">
        <v>11.66</v>
      </c>
      <c r="AE544" t="s">
        <v>1512</v>
      </c>
      <c r="AF544" s="217">
        <v>41344</v>
      </c>
      <c r="AG544">
        <v>94.86</v>
      </c>
      <c r="AH544">
        <v>98.38</v>
      </c>
      <c r="AI544">
        <v>102.57</v>
      </c>
      <c r="AJ544">
        <v>85.43</v>
      </c>
      <c r="AN544" s="221" t="str">
        <f t="shared" si="26"/>
        <v>LU2347655156</v>
      </c>
      <c r="AO544" t="s">
        <v>12083</v>
      </c>
      <c r="AQ544" s="188">
        <v>6.89</v>
      </c>
      <c r="AR544" s="228">
        <v>45783</v>
      </c>
      <c r="AS544" t="s">
        <v>7622</v>
      </c>
      <c r="AX544" s="221" t="str">
        <f t="shared" si="27"/>
        <v>LU0456842615</v>
      </c>
      <c r="AY544" s="221" t="s">
        <v>9838</v>
      </c>
      <c r="AZ544" s="221" t="s">
        <v>3037</v>
      </c>
      <c r="BA544" s="221">
        <v>-5.51</v>
      </c>
      <c r="BB544" s="221">
        <v>-10.039999999999999</v>
      </c>
      <c r="BC544" s="221"/>
      <c r="BD544" s="221"/>
      <c r="BE544" s="221"/>
      <c r="BF544" s="221"/>
      <c r="BG544" s="221"/>
      <c r="BH544" s="221"/>
      <c r="BI544" s="221"/>
      <c r="BJ544" s="221"/>
      <c r="BK544" s="221"/>
      <c r="BL544" s="221"/>
      <c r="CQ544" s="221"/>
      <c r="CR544" s="221"/>
      <c r="CS544" s="221"/>
      <c r="CT544" s="221"/>
      <c r="CU544" s="221"/>
      <c r="CV544" s="221"/>
      <c r="CW544" s="221"/>
      <c r="CX544" s="221"/>
      <c r="DK544" s="221"/>
      <c r="DL544" s="221"/>
      <c r="DM544" s="221"/>
      <c r="DN544" s="221"/>
      <c r="DO544" s="227"/>
      <c r="DP544" s="221"/>
      <c r="DQ544" s="221"/>
      <c r="DR544" s="221"/>
      <c r="DS544" s="221"/>
      <c r="DT544" s="221"/>
      <c r="DU544" s="221"/>
      <c r="DV544" s="221"/>
      <c r="DW544" s="221"/>
      <c r="DX544" s="221"/>
      <c r="DY544" s="221"/>
      <c r="DZ544" s="221"/>
      <c r="EA544" s="221"/>
      <c r="EB544" s="221"/>
      <c r="EC544" s="221"/>
      <c r="EG544" s="228"/>
      <c r="EM544" s="221"/>
    </row>
    <row r="545" spans="1:150">
      <c r="A545" s="221" t="str">
        <f t="shared" si="28"/>
        <v>LU0862451837</v>
      </c>
      <c r="B545" t="s">
        <v>12080</v>
      </c>
      <c r="C545">
        <v>-0.86</v>
      </c>
      <c r="D545">
        <v>1.0900000000000001</v>
      </c>
      <c r="E545">
        <v>-0.98</v>
      </c>
      <c r="F545">
        <v>1.39</v>
      </c>
      <c r="G545">
        <v>3.54</v>
      </c>
      <c r="H545">
        <v>7.31</v>
      </c>
      <c r="I545">
        <v>3.75</v>
      </c>
      <c r="J545">
        <v>1.02</v>
      </c>
      <c r="K545">
        <v>12.51</v>
      </c>
      <c r="L545">
        <v>0</v>
      </c>
      <c r="M545">
        <v>934.4</v>
      </c>
      <c r="N545">
        <v>-18.96</v>
      </c>
      <c r="O545">
        <v>4.8099999999999996</v>
      </c>
      <c r="P545">
        <v>1.8</v>
      </c>
      <c r="Q545" t="s">
        <v>11357</v>
      </c>
      <c r="R545" t="s">
        <v>3041</v>
      </c>
      <c r="S545">
        <v>94.65</v>
      </c>
      <c r="T545">
        <v>100.09</v>
      </c>
      <c r="U545">
        <v>12</v>
      </c>
      <c r="V545">
        <v>-16.739999999999998</v>
      </c>
      <c r="W545">
        <v>17.91</v>
      </c>
      <c r="X545">
        <v>17.46</v>
      </c>
      <c r="Y545">
        <v>-8.89</v>
      </c>
      <c r="Z545">
        <v>19.16</v>
      </c>
      <c r="AA545" s="188">
        <v>13.39</v>
      </c>
      <c r="AB545">
        <v>9.2899999999999991</v>
      </c>
      <c r="AC545">
        <v>-20.8</v>
      </c>
      <c r="AD545">
        <v>11.48</v>
      </c>
      <c r="AE545" t="s">
        <v>1512</v>
      </c>
      <c r="AF545" s="217">
        <v>41323</v>
      </c>
      <c r="AG545">
        <v>94.55</v>
      </c>
      <c r="AH545">
        <v>98.91</v>
      </c>
      <c r="AI545">
        <v>103.3</v>
      </c>
      <c r="AJ545">
        <v>85.56</v>
      </c>
      <c r="AN545" s="221" t="str">
        <f t="shared" si="26"/>
        <v>LU2347655073</v>
      </c>
      <c r="AO545" t="s">
        <v>12367</v>
      </c>
      <c r="AQ545" s="188">
        <v>72.36</v>
      </c>
      <c r="AR545" s="228">
        <v>45783</v>
      </c>
      <c r="AS545" t="s">
        <v>7623</v>
      </c>
      <c r="AX545" s="221" t="str">
        <f t="shared" si="27"/>
        <v>LU0868486357</v>
      </c>
      <c r="AY545" s="221" t="s">
        <v>9839</v>
      </c>
      <c r="AZ545" s="221" t="s">
        <v>3031</v>
      </c>
      <c r="BA545" s="221">
        <v>-7.82</v>
      </c>
      <c r="BB545" s="221"/>
      <c r="BC545" s="221"/>
      <c r="BD545" s="221"/>
      <c r="BE545" s="221"/>
      <c r="BF545" s="221"/>
      <c r="BG545" s="221"/>
      <c r="BH545" s="221"/>
      <c r="BI545" s="221"/>
      <c r="BJ545" s="221"/>
      <c r="BK545" s="221"/>
      <c r="BL545" s="221"/>
      <c r="CQ545" s="221"/>
      <c r="CR545" s="221"/>
      <c r="CS545" s="221"/>
      <c r="CT545" s="221"/>
      <c r="CU545" s="221"/>
      <c r="CV545" s="221"/>
      <c r="CW545" s="221"/>
      <c r="CX545" s="221"/>
      <c r="DK545" s="221"/>
      <c r="DL545" s="221"/>
      <c r="DM545" s="221"/>
      <c r="DN545" s="221"/>
      <c r="DO545" s="227"/>
      <c r="DP545" s="221"/>
      <c r="DQ545" s="221"/>
      <c r="DR545" s="221"/>
      <c r="DS545" s="221"/>
      <c r="DT545" s="221"/>
      <c r="DU545" s="221"/>
      <c r="DV545" s="221"/>
      <c r="DW545" s="221"/>
      <c r="DX545" s="221"/>
      <c r="DY545" s="221"/>
      <c r="DZ545" s="221"/>
      <c r="EA545" s="221"/>
      <c r="EB545" s="221"/>
      <c r="EC545" s="221"/>
      <c r="EG545" s="228"/>
      <c r="EM545" s="221"/>
    </row>
    <row r="546" spans="1:150">
      <c r="A546" s="221" t="str">
        <f t="shared" si="28"/>
        <v>LU0456842615</v>
      </c>
      <c r="B546" t="s">
        <v>9838</v>
      </c>
      <c r="C546">
        <v>-1.45</v>
      </c>
      <c r="D546">
        <v>3.58</v>
      </c>
      <c r="E546">
        <v>-3.25</v>
      </c>
      <c r="F546">
        <v>-2.34</v>
      </c>
      <c r="G546">
        <v>0.44</v>
      </c>
      <c r="H546">
        <v>1.44</v>
      </c>
      <c r="I546">
        <v>3.08</v>
      </c>
      <c r="J546">
        <v>1.1200000000000001</v>
      </c>
      <c r="K546">
        <v>13.46</v>
      </c>
      <c r="L546">
        <v>-0.01</v>
      </c>
      <c r="M546">
        <v>4800.8</v>
      </c>
      <c r="N546">
        <v>-17.239999999999998</v>
      </c>
      <c r="P546">
        <v>1.8</v>
      </c>
      <c r="Q546" t="s">
        <v>11357</v>
      </c>
      <c r="R546" t="s">
        <v>3037</v>
      </c>
      <c r="S546">
        <v>117.73</v>
      </c>
      <c r="T546">
        <v>106.65</v>
      </c>
      <c r="U546">
        <v>1</v>
      </c>
      <c r="V546">
        <v>-10.51</v>
      </c>
      <c r="W546">
        <v>15.79</v>
      </c>
      <c r="X546">
        <v>31.19</v>
      </c>
      <c r="Y546">
        <v>-14.68</v>
      </c>
      <c r="Z546">
        <v>28.29</v>
      </c>
      <c r="AA546" s="188">
        <v>30.12</v>
      </c>
      <c r="AB546">
        <v>-8.07</v>
      </c>
      <c r="AC546">
        <v>-26.54</v>
      </c>
      <c r="AD546">
        <v>3.64</v>
      </c>
      <c r="AE546" t="s">
        <v>1512</v>
      </c>
      <c r="AF546" s="217">
        <v>40161</v>
      </c>
      <c r="AG546">
        <v>122.92</v>
      </c>
      <c r="AH546">
        <v>112.51</v>
      </c>
      <c r="AI546">
        <v>192.91</v>
      </c>
      <c r="AJ546">
        <v>123.1</v>
      </c>
      <c r="AN546" s="221" t="str">
        <f t="shared" si="26"/>
        <v>LU0898699433</v>
      </c>
      <c r="AO546" t="s">
        <v>12368</v>
      </c>
      <c r="AQ546" s="188">
        <v>8.68</v>
      </c>
      <c r="AR546" s="228">
        <v>45783</v>
      </c>
      <c r="AS546" t="s">
        <v>1052</v>
      </c>
      <c r="AX546" s="221" t="str">
        <f t="shared" si="27"/>
        <v>LU0795875086</v>
      </c>
      <c r="AY546" s="221" t="s">
        <v>12081</v>
      </c>
      <c r="AZ546" s="221" t="s">
        <v>999</v>
      </c>
      <c r="BA546" s="221">
        <v>-2.73</v>
      </c>
      <c r="BB546" s="221"/>
      <c r="BC546" s="221"/>
      <c r="BD546" s="221"/>
      <c r="BE546" s="221"/>
      <c r="BF546" s="221"/>
      <c r="BG546" s="221"/>
      <c r="BH546" s="221"/>
      <c r="BI546" s="221"/>
      <c r="BJ546" s="221"/>
      <c r="BK546" s="221"/>
      <c r="BL546" s="221"/>
      <c r="CQ546" s="221"/>
      <c r="CR546" s="221"/>
      <c r="CS546" s="221"/>
      <c r="CT546" s="221"/>
      <c r="CU546" s="221"/>
      <c r="CV546" s="221"/>
      <c r="CW546" s="221"/>
      <c r="CX546" s="221"/>
      <c r="DK546" s="221"/>
      <c r="DL546" s="221"/>
      <c r="DM546" s="221"/>
      <c r="DN546" s="221"/>
      <c r="DO546" s="227"/>
      <c r="DP546" s="221"/>
      <c r="DQ546" s="221"/>
      <c r="DR546" s="221"/>
      <c r="DS546" s="221"/>
      <c r="DT546" s="221"/>
      <c r="DU546" s="221"/>
      <c r="DV546" s="221"/>
      <c r="DW546" s="221"/>
      <c r="DX546" s="221"/>
      <c r="DY546" s="221"/>
      <c r="DZ546" s="221"/>
      <c r="EA546" s="221"/>
      <c r="EB546" s="221"/>
      <c r="EC546" s="221"/>
      <c r="EG546" s="228"/>
      <c r="EM546" s="221"/>
    </row>
    <row r="547" spans="1:150">
      <c r="A547" s="221" t="str">
        <f t="shared" si="28"/>
        <v>LU0868486357</v>
      </c>
      <c r="B547" t="s">
        <v>9839</v>
      </c>
      <c r="C547">
        <v>3.86</v>
      </c>
      <c r="D547">
        <v>2.83</v>
      </c>
      <c r="E547">
        <v>0.15</v>
      </c>
      <c r="F547">
        <v>0.52</v>
      </c>
      <c r="G547">
        <v>0.73</v>
      </c>
      <c r="H547">
        <v>1.95</v>
      </c>
      <c r="I547">
        <v>1.04</v>
      </c>
      <c r="J547">
        <v>1.4</v>
      </c>
      <c r="K547">
        <v>17.239999999999998</v>
      </c>
      <c r="L547">
        <v>-0.01</v>
      </c>
      <c r="M547">
        <v>2226</v>
      </c>
      <c r="N547">
        <v>-21.65</v>
      </c>
      <c r="P547">
        <v>1.8</v>
      </c>
      <c r="R547" t="s">
        <v>3031</v>
      </c>
      <c r="S547">
        <v>132.32</v>
      </c>
      <c r="T547">
        <v>137.11000000000001</v>
      </c>
      <c r="U547">
        <v>1</v>
      </c>
      <c r="V547">
        <v>-18</v>
      </c>
      <c r="W547">
        <v>9.33</v>
      </c>
      <c r="X547">
        <v>44.91</v>
      </c>
      <c r="Y547">
        <v>-15.26</v>
      </c>
      <c r="Z547">
        <v>21.64</v>
      </c>
      <c r="AA547" s="188">
        <v>17.27</v>
      </c>
      <c r="AB547">
        <v>-6.92</v>
      </c>
      <c r="AC547">
        <v>-26.35</v>
      </c>
      <c r="AD547">
        <v>3.39</v>
      </c>
      <c r="AE547" t="s">
        <v>1512</v>
      </c>
      <c r="AF547" s="217">
        <v>41303</v>
      </c>
      <c r="AG547">
        <v>128.15</v>
      </c>
      <c r="AH547">
        <v>132.31</v>
      </c>
      <c r="AI547">
        <v>160.16999999999999</v>
      </c>
      <c r="AJ547">
        <v>130.12</v>
      </c>
      <c r="AN547" s="221" t="str">
        <f t="shared" si="26"/>
        <v>LU1732799900</v>
      </c>
      <c r="AO547" t="s">
        <v>12086</v>
      </c>
      <c r="AQ547" s="188">
        <v>7.81</v>
      </c>
      <c r="AR547" s="228">
        <v>45783</v>
      </c>
      <c r="AS547" t="s">
        <v>5551</v>
      </c>
      <c r="AX547" s="221" t="str">
        <f t="shared" si="27"/>
        <v>LU0795875169</v>
      </c>
      <c r="AY547" s="221" t="s">
        <v>12082</v>
      </c>
      <c r="AZ547" s="221" t="s">
        <v>5549</v>
      </c>
      <c r="BA547" s="221">
        <v>-3.47</v>
      </c>
      <c r="BB547" s="221"/>
      <c r="BC547" s="221"/>
      <c r="BD547" s="221"/>
      <c r="BE547" s="221"/>
      <c r="BF547" s="221"/>
      <c r="BG547" s="221"/>
      <c r="BH547" s="221"/>
      <c r="BI547" s="221"/>
      <c r="BJ547" s="221"/>
      <c r="BK547" s="221"/>
      <c r="BL547" s="221"/>
      <c r="CQ547" s="221"/>
      <c r="CR547" s="221"/>
      <c r="CS547" s="221"/>
      <c r="CT547" s="221"/>
      <c r="CU547" s="221"/>
      <c r="CV547" s="221"/>
      <c r="CW547" s="221"/>
      <c r="CX547" s="221"/>
      <c r="DK547" s="221"/>
      <c r="DL547" s="221"/>
      <c r="DM547" s="221"/>
      <c r="DN547" s="221"/>
      <c r="DO547" s="227"/>
      <c r="DP547" s="221"/>
      <c r="DQ547" s="221"/>
      <c r="DR547" s="221"/>
      <c r="DS547" s="221"/>
      <c r="DT547" s="221"/>
      <c r="DU547" s="221"/>
      <c r="DV547" s="221"/>
      <c r="DW547" s="221"/>
      <c r="DX547" s="221"/>
      <c r="DY547" s="221"/>
      <c r="DZ547" s="221"/>
      <c r="EA547" s="221"/>
      <c r="EB547" s="221"/>
      <c r="EC547" s="221"/>
      <c r="EG547" s="228"/>
      <c r="EM547" s="221"/>
    </row>
    <row r="548" spans="1:150">
      <c r="A548" s="221" t="str">
        <f t="shared" si="28"/>
        <v>LU0795875086</v>
      </c>
      <c r="B548" t="s">
        <v>12081</v>
      </c>
      <c r="C548">
        <v>2.46</v>
      </c>
      <c r="D548">
        <v>1.18</v>
      </c>
      <c r="E548">
        <v>0.82</v>
      </c>
      <c r="F548">
        <v>4.54</v>
      </c>
      <c r="G548">
        <v>1.63</v>
      </c>
      <c r="H548">
        <v>2.57</v>
      </c>
      <c r="I548">
        <v>1.33</v>
      </c>
      <c r="J548">
        <v>1.28</v>
      </c>
      <c r="K548">
        <v>9.52</v>
      </c>
      <c r="L548">
        <v>0</v>
      </c>
      <c r="M548">
        <v>24517</v>
      </c>
      <c r="N548">
        <v>-14.81</v>
      </c>
      <c r="O548">
        <v>6.08</v>
      </c>
      <c r="P548">
        <v>1.45</v>
      </c>
      <c r="Q548" t="s">
        <v>11348</v>
      </c>
      <c r="R548" t="s">
        <v>999</v>
      </c>
      <c r="S548">
        <v>117.19</v>
      </c>
      <c r="T548">
        <v>112.08</v>
      </c>
      <c r="U548">
        <v>12</v>
      </c>
      <c r="V548">
        <v>-4.59</v>
      </c>
      <c r="W548">
        <v>4.38</v>
      </c>
      <c r="X548">
        <v>12.05</v>
      </c>
      <c r="Y548">
        <v>-9.75</v>
      </c>
      <c r="Z548">
        <v>7.1</v>
      </c>
      <c r="AA548" s="188">
        <v>9.0500000000000007</v>
      </c>
      <c r="AB548">
        <v>2.5299999999999998</v>
      </c>
      <c r="AC548">
        <v>-19.739999999999998</v>
      </c>
      <c r="AD548">
        <v>7.92</v>
      </c>
      <c r="AF548" s="217">
        <v>41169</v>
      </c>
      <c r="AG548">
        <v>63.99</v>
      </c>
      <c r="AH548">
        <v>120.92</v>
      </c>
      <c r="AI548">
        <v>-83.72</v>
      </c>
      <c r="AJ548">
        <v>121.03</v>
      </c>
      <c r="AN548" s="221" t="str">
        <f t="shared" si="26"/>
        <v>LU1732800096</v>
      </c>
      <c r="AO548" t="s">
        <v>12369</v>
      </c>
      <c r="AQ548" s="188">
        <v>7.96</v>
      </c>
      <c r="AR548" s="228">
        <v>45783</v>
      </c>
      <c r="AS548" t="s">
        <v>5840</v>
      </c>
      <c r="AX548" s="221" t="str">
        <f t="shared" si="27"/>
        <v>LU2347655156</v>
      </c>
      <c r="AY548" s="221" t="s">
        <v>12083</v>
      </c>
      <c r="AZ548" s="221" t="s">
        <v>7622</v>
      </c>
      <c r="BA548" s="221"/>
      <c r="BB548" s="221"/>
      <c r="BC548" s="221"/>
      <c r="BD548" s="221"/>
      <c r="BE548" s="221"/>
      <c r="BF548" s="221"/>
      <c r="BG548" s="221"/>
      <c r="BH548" s="221"/>
      <c r="BI548" s="221"/>
      <c r="BJ548" s="221"/>
      <c r="BK548" s="221"/>
      <c r="BL548" s="221"/>
      <c r="CQ548" s="221"/>
      <c r="CR548" s="221"/>
      <c r="CS548" s="221"/>
      <c r="CT548" s="221"/>
      <c r="CU548" s="221"/>
      <c r="CV548" s="221"/>
      <c r="CW548" s="221"/>
      <c r="CX548" s="221"/>
      <c r="DK548" s="221"/>
      <c r="DL548" s="221"/>
      <c r="DM548" s="221"/>
      <c r="DN548" s="221"/>
      <c r="DO548" s="227"/>
      <c r="DP548" s="221"/>
      <c r="DQ548" s="221"/>
      <c r="DR548" s="221"/>
      <c r="DS548" s="221"/>
      <c r="DT548" s="221"/>
      <c r="DU548" s="221"/>
      <c r="DV548" s="221"/>
      <c r="DW548" s="221"/>
      <c r="DX548" s="221"/>
      <c r="DY548" s="221"/>
      <c r="DZ548" s="221"/>
      <c r="EA548" s="221"/>
      <c r="EB548" s="221"/>
      <c r="EC548" s="221"/>
      <c r="EG548" s="228"/>
      <c r="EM548" s="221"/>
    </row>
    <row r="549" spans="1:150">
      <c r="A549" s="221" t="str">
        <f t="shared" si="28"/>
        <v>LU0795875169</v>
      </c>
      <c r="B549" t="s">
        <v>12082</v>
      </c>
      <c r="C549">
        <v>-0.88</v>
      </c>
      <c r="D549">
        <v>2.19</v>
      </c>
      <c r="E549">
        <v>-1.3</v>
      </c>
      <c r="F549">
        <v>3.93</v>
      </c>
      <c r="G549">
        <v>2.44</v>
      </c>
      <c r="H549">
        <v>4.4400000000000004</v>
      </c>
      <c r="I549">
        <v>2.84</v>
      </c>
      <c r="J549">
        <v>1.23</v>
      </c>
      <c r="K549">
        <v>9.01</v>
      </c>
      <c r="L549">
        <v>0</v>
      </c>
      <c r="M549">
        <v>24517</v>
      </c>
      <c r="N549">
        <v>-10.65</v>
      </c>
      <c r="O549">
        <v>5.96</v>
      </c>
      <c r="P549">
        <v>1.45</v>
      </c>
      <c r="R549" t="s">
        <v>5549</v>
      </c>
      <c r="S549">
        <v>124.36</v>
      </c>
      <c r="T549">
        <v>120.51</v>
      </c>
      <c r="U549">
        <v>12</v>
      </c>
      <c r="V549">
        <v>0.28999999999999998</v>
      </c>
      <c r="W549">
        <v>6.92</v>
      </c>
      <c r="X549">
        <v>8.15</v>
      </c>
      <c r="Y549">
        <v>-5.35</v>
      </c>
      <c r="Z549">
        <v>13.17</v>
      </c>
      <c r="AA549" s="188">
        <v>2.4700000000000002</v>
      </c>
      <c r="AB549">
        <v>9.57</v>
      </c>
      <c r="AC549">
        <v>-12.36</v>
      </c>
      <c r="AD549">
        <v>6.54</v>
      </c>
      <c r="AF549" s="217">
        <v>41320</v>
      </c>
      <c r="AG549">
        <v>116.43</v>
      </c>
      <c r="AH549">
        <v>121.04</v>
      </c>
      <c r="AI549">
        <v>130.83000000000001</v>
      </c>
      <c r="AJ549">
        <v>107.04</v>
      </c>
      <c r="AN549" s="221" t="str">
        <f t="shared" si="26"/>
        <v>LU1197969386</v>
      </c>
      <c r="AO549" t="s">
        <v>12370</v>
      </c>
      <c r="AQ549" s="188">
        <v>55.96</v>
      </c>
      <c r="AR549" s="228">
        <v>45783</v>
      </c>
      <c r="AS549" t="s">
        <v>5553</v>
      </c>
      <c r="AX549" s="221" t="str">
        <f t="shared" si="27"/>
        <v>LU2347655073</v>
      </c>
      <c r="AY549" s="221" t="s">
        <v>12084</v>
      </c>
      <c r="AZ549" s="221" t="s">
        <v>7623</v>
      </c>
      <c r="BA549" s="221"/>
      <c r="BB549" s="221"/>
      <c r="BC549" s="221"/>
      <c r="BD549" s="221"/>
      <c r="BE549" s="221"/>
      <c r="BF549" s="221"/>
      <c r="BG549" s="221"/>
      <c r="BH549" s="221"/>
      <c r="BI549" s="221"/>
      <c r="BJ549" s="221"/>
      <c r="BK549" s="221"/>
      <c r="BL549" s="221"/>
      <c r="CQ549" s="221"/>
      <c r="CR549" s="221"/>
      <c r="CS549" s="221"/>
      <c r="CT549" s="221"/>
      <c r="CU549" s="221"/>
      <c r="CV549" s="221"/>
      <c r="CW549" s="221"/>
      <c r="CX549" s="221"/>
      <c r="DK549" s="221"/>
      <c r="DL549" s="221"/>
      <c r="DM549" s="221"/>
      <c r="DN549" s="221"/>
      <c r="DO549" s="227"/>
      <c r="DP549" s="221"/>
      <c r="DQ549" s="221"/>
      <c r="DR549" s="221"/>
      <c r="DS549" s="221"/>
      <c r="DT549" s="221"/>
      <c r="DU549" s="221"/>
      <c r="DV549" s="221"/>
      <c r="DW549" s="227"/>
      <c r="DX549" s="221"/>
      <c r="DY549" s="221"/>
      <c r="DZ549" s="221"/>
      <c r="EA549" s="221"/>
      <c r="EB549" s="221"/>
      <c r="EC549" s="221"/>
      <c r="EG549" s="228"/>
      <c r="EM549" s="221"/>
      <c r="ET549" s="228"/>
    </row>
    <row r="550" spans="1:150">
      <c r="A550" s="221" t="str">
        <f t="shared" si="28"/>
        <v>LU2347655156</v>
      </c>
      <c r="B550" t="s">
        <v>12083</v>
      </c>
      <c r="C550">
        <v>-1</v>
      </c>
      <c r="D550">
        <v>2.1</v>
      </c>
      <c r="E550">
        <v>-1.35</v>
      </c>
      <c r="F550">
        <v>3.83</v>
      </c>
      <c r="G550">
        <v>2.42</v>
      </c>
      <c r="J550">
        <v>1.18</v>
      </c>
      <c r="K550">
        <v>9.01</v>
      </c>
      <c r="L550">
        <v>0</v>
      </c>
      <c r="M550">
        <v>24517</v>
      </c>
      <c r="N550">
        <v>-10.68</v>
      </c>
      <c r="O550">
        <v>12.14</v>
      </c>
      <c r="P550">
        <v>1.45</v>
      </c>
      <c r="R550" t="s">
        <v>7622</v>
      </c>
      <c r="S550">
        <v>132.46</v>
      </c>
      <c r="T550">
        <v>126.5</v>
      </c>
      <c r="U550">
        <v>12</v>
      </c>
      <c r="AC550">
        <v>-12.4</v>
      </c>
      <c r="AD550">
        <v>6.54</v>
      </c>
      <c r="AF550" s="217">
        <v>44379</v>
      </c>
      <c r="AG550">
        <v>176.52</v>
      </c>
      <c r="AI550">
        <v>312.12</v>
      </c>
      <c r="AN550" s="221" t="str">
        <f t="shared" si="26"/>
        <v>LU0912757837</v>
      </c>
      <c r="AO550" t="s">
        <v>12089</v>
      </c>
      <c r="AQ550" s="188">
        <v>13.5</v>
      </c>
      <c r="AR550" s="228">
        <v>45783</v>
      </c>
      <c r="AS550" t="s">
        <v>1167</v>
      </c>
      <c r="AX550" s="221" t="str">
        <f t="shared" si="27"/>
        <v>LU0898699433</v>
      </c>
      <c r="AY550" s="221" t="s">
        <v>12085</v>
      </c>
      <c r="AZ550" s="221" t="s">
        <v>1052</v>
      </c>
      <c r="BA550" s="221">
        <v>-7.45</v>
      </c>
      <c r="BB550" s="221"/>
      <c r="BC550" s="221"/>
      <c r="BD550" s="221"/>
      <c r="BE550" s="221"/>
      <c r="BF550" s="221"/>
      <c r="BG550" s="221"/>
      <c r="BH550" s="221"/>
      <c r="BI550" s="221"/>
      <c r="BJ550" s="221"/>
      <c r="BK550" s="221"/>
      <c r="BL550" s="221"/>
      <c r="CQ550" s="221"/>
      <c r="CR550" s="221"/>
      <c r="CS550" s="221"/>
      <c r="CT550" s="221"/>
      <c r="CU550" s="221"/>
      <c r="CV550" s="221"/>
      <c r="CW550" s="221"/>
      <c r="CX550" s="221"/>
      <c r="DK550" s="221"/>
      <c r="DL550" s="221"/>
      <c r="DM550" s="221"/>
      <c r="DN550" s="221"/>
      <c r="DO550" s="227"/>
      <c r="DP550" s="221"/>
      <c r="DQ550" s="221"/>
      <c r="DR550" s="221"/>
      <c r="DS550" s="221"/>
      <c r="DT550" s="221"/>
      <c r="DU550" s="221"/>
      <c r="DV550" s="221"/>
      <c r="DW550" s="227"/>
      <c r="DX550" s="221"/>
      <c r="DY550" s="221"/>
      <c r="DZ550" s="221"/>
      <c r="EA550" s="221"/>
      <c r="EB550" s="221"/>
      <c r="EC550" s="221"/>
      <c r="EG550" s="228"/>
      <c r="EM550" s="221"/>
      <c r="ET550" s="228"/>
    </row>
    <row r="551" spans="1:150">
      <c r="A551" s="221" t="str">
        <f t="shared" si="28"/>
        <v>LU2347655073</v>
      </c>
      <c r="B551" t="s">
        <v>12084</v>
      </c>
      <c r="C551">
        <v>-5.64</v>
      </c>
      <c r="D551">
        <v>-1.64</v>
      </c>
      <c r="E551">
        <v>-3.67</v>
      </c>
      <c r="F551">
        <v>1.22</v>
      </c>
      <c r="G551">
        <v>1.63</v>
      </c>
      <c r="J551">
        <v>0.76</v>
      </c>
      <c r="K551">
        <v>6.94</v>
      </c>
      <c r="L551">
        <v>0</v>
      </c>
      <c r="M551">
        <v>24517</v>
      </c>
      <c r="N551">
        <v>-8.5299999999999994</v>
      </c>
      <c r="O551">
        <v>12.05</v>
      </c>
      <c r="P551">
        <v>1.45</v>
      </c>
      <c r="Q551" t="s">
        <v>11357</v>
      </c>
      <c r="R551" t="s">
        <v>7623</v>
      </c>
      <c r="S551">
        <v>86.24</v>
      </c>
      <c r="T551">
        <v>73.709999999999994</v>
      </c>
      <c r="U551">
        <v>12</v>
      </c>
      <c r="AC551">
        <v>-12.38</v>
      </c>
      <c r="AD551">
        <v>6.57</v>
      </c>
      <c r="AF551" s="217">
        <v>44379</v>
      </c>
      <c r="AG551">
        <v>104.04</v>
      </c>
      <c r="AI551">
        <v>223.5</v>
      </c>
      <c r="AN551" s="221" t="str">
        <f t="shared" si="26"/>
        <v>LU0815074496</v>
      </c>
      <c r="AO551" t="s">
        <v>12371</v>
      </c>
      <c r="AQ551" s="188">
        <v>118.25</v>
      </c>
      <c r="AR551" s="228">
        <v>45783</v>
      </c>
      <c r="AS551" t="s">
        <v>1168</v>
      </c>
      <c r="AX551" s="221" t="str">
        <f t="shared" si="27"/>
        <v>LU1732799900</v>
      </c>
      <c r="AY551" s="221" t="s">
        <v>12086</v>
      </c>
      <c r="AZ551" s="221" t="s">
        <v>5551</v>
      </c>
      <c r="BA551" s="221"/>
      <c r="BB551" s="221"/>
      <c r="BC551" s="221"/>
      <c r="BD551" s="221"/>
      <c r="BE551" s="221"/>
      <c r="BF551" s="221"/>
      <c r="BG551" s="221"/>
      <c r="BH551" s="221"/>
      <c r="BI551" s="221"/>
      <c r="BJ551" s="221"/>
      <c r="BK551" s="221"/>
      <c r="BL551" s="221"/>
      <c r="CQ551" s="221"/>
      <c r="CR551" s="221"/>
      <c r="CS551" s="221"/>
      <c r="CT551" s="221"/>
      <c r="CU551" s="221"/>
      <c r="CV551" s="221"/>
      <c r="CW551" s="221"/>
      <c r="CX551" s="221"/>
      <c r="DK551" s="221"/>
      <c r="DL551" s="221"/>
      <c r="DM551" s="221"/>
      <c r="DN551" s="221"/>
      <c r="DO551" s="227"/>
      <c r="DP551" s="221"/>
      <c r="DQ551" s="221"/>
      <c r="DR551" s="221"/>
      <c r="DS551" s="221"/>
      <c r="DT551" s="221"/>
      <c r="DU551" s="221"/>
      <c r="DV551" s="221"/>
      <c r="DW551" s="221"/>
      <c r="DX551" s="221"/>
      <c r="DY551" s="221"/>
      <c r="DZ551" s="221"/>
      <c r="EA551" s="221"/>
      <c r="EB551" s="221"/>
      <c r="EC551" s="221"/>
      <c r="EG551" s="228"/>
      <c r="EM551" s="221"/>
    </row>
    <row r="552" spans="1:150">
      <c r="A552" s="221" t="str">
        <f t="shared" si="28"/>
        <v>LU0898699433</v>
      </c>
      <c r="B552" t="s">
        <v>12085</v>
      </c>
      <c r="C552">
        <v>-1.65</v>
      </c>
      <c r="D552">
        <v>5.0999999999999996</v>
      </c>
      <c r="E552">
        <v>-5.47</v>
      </c>
      <c r="F552">
        <v>-2.11</v>
      </c>
      <c r="G552">
        <v>-2.95</v>
      </c>
      <c r="H552">
        <v>2.39</v>
      </c>
      <c r="I552">
        <v>0.49</v>
      </c>
      <c r="J552">
        <v>1.78</v>
      </c>
      <c r="K552">
        <v>13.38</v>
      </c>
      <c r="L552">
        <v>-0.01</v>
      </c>
      <c r="M552">
        <v>24517</v>
      </c>
      <c r="N552">
        <v>-19.989999999999998</v>
      </c>
      <c r="O552">
        <v>7.58</v>
      </c>
      <c r="P552">
        <v>1.45</v>
      </c>
      <c r="R552" t="s">
        <v>1052</v>
      </c>
      <c r="S552">
        <v>176.3</v>
      </c>
      <c r="T552">
        <v>122.66</v>
      </c>
      <c r="U552">
        <v>12</v>
      </c>
      <c r="V552">
        <v>-3.29</v>
      </c>
      <c r="W552">
        <v>9.2899999999999991</v>
      </c>
      <c r="X552">
        <v>9</v>
      </c>
      <c r="Y552">
        <v>-12.67</v>
      </c>
      <c r="Z552">
        <v>11.23</v>
      </c>
      <c r="AA552" s="188">
        <v>9.08</v>
      </c>
      <c r="AB552">
        <v>4.96</v>
      </c>
      <c r="AC552">
        <v>-19.579999999999998</v>
      </c>
      <c r="AD552">
        <v>5.35</v>
      </c>
      <c r="AF552" s="217">
        <v>41361</v>
      </c>
      <c r="AG552">
        <v>83.31</v>
      </c>
      <c r="AH552">
        <v>163.05000000000001</v>
      </c>
      <c r="AI552">
        <v>242.46</v>
      </c>
      <c r="AJ552">
        <v>153</v>
      </c>
      <c r="AN552" s="221" t="str">
        <f t="shared" si="26"/>
        <v>LU1223202513</v>
      </c>
      <c r="AO552" t="s">
        <v>12372</v>
      </c>
      <c r="AQ552" s="188">
        <v>76.069999999999993</v>
      </c>
      <c r="AR552" s="228">
        <v>45783</v>
      </c>
      <c r="AS552" t="s">
        <v>5552</v>
      </c>
      <c r="AX552" s="221" t="str">
        <f t="shared" si="27"/>
        <v>LU1732800096</v>
      </c>
      <c r="AY552" s="221" t="s">
        <v>12087</v>
      </c>
      <c r="AZ552" s="221" t="s">
        <v>5840</v>
      </c>
      <c r="BA552" s="221"/>
      <c r="BB552" s="221"/>
      <c r="BC552" s="221"/>
      <c r="BD552" s="221"/>
      <c r="BE552" s="221"/>
      <c r="BF552" s="221"/>
      <c r="BG552" s="221"/>
      <c r="BH552" s="221"/>
      <c r="BI552" s="221"/>
      <c r="BJ552" s="221"/>
      <c r="BK552" s="221"/>
      <c r="BL552" s="221"/>
      <c r="CQ552" s="221"/>
      <c r="CR552" s="221"/>
      <c r="CS552" s="221"/>
      <c r="CT552" s="221"/>
      <c r="CU552" s="221"/>
      <c r="CV552" s="221"/>
      <c r="CW552" s="221"/>
      <c r="CX552" s="221"/>
      <c r="DK552" s="221"/>
      <c r="DL552" s="221"/>
      <c r="DM552" s="221"/>
      <c r="DN552" s="221"/>
      <c r="DO552" s="227"/>
      <c r="DP552" s="221"/>
      <c r="DQ552" s="221"/>
      <c r="DR552" s="221"/>
      <c r="DS552" s="221"/>
      <c r="DT552" s="221"/>
      <c r="DU552" s="221"/>
      <c r="DV552" s="221"/>
      <c r="DW552" s="221"/>
      <c r="DX552" s="221"/>
      <c r="DY552" s="221"/>
      <c r="DZ552" s="221"/>
      <c r="EA552" s="221"/>
      <c r="EB552" s="221"/>
      <c r="EC552" s="221"/>
      <c r="EG552" s="228"/>
      <c r="EM552" s="221"/>
    </row>
    <row r="553" spans="1:150">
      <c r="A553" s="221" t="str">
        <f t="shared" si="28"/>
        <v>LU1732799900</v>
      </c>
      <c r="B553" t="s">
        <v>12086</v>
      </c>
      <c r="C553">
        <v>-0.89</v>
      </c>
      <c r="D553">
        <v>2.23</v>
      </c>
      <c r="E553">
        <v>-1.32</v>
      </c>
      <c r="F553">
        <v>3.98</v>
      </c>
      <c r="G553">
        <v>2.4700000000000002</v>
      </c>
      <c r="H553">
        <v>4.45</v>
      </c>
      <c r="J553">
        <v>1.23</v>
      </c>
      <c r="K553">
        <v>8.98</v>
      </c>
      <c r="L553">
        <v>0</v>
      </c>
      <c r="M553">
        <v>24517</v>
      </c>
      <c r="N553">
        <v>-10.66</v>
      </c>
      <c r="O553">
        <v>6.39</v>
      </c>
      <c r="P553">
        <v>1.45</v>
      </c>
      <c r="R553" t="s">
        <v>5551</v>
      </c>
      <c r="S553">
        <v>124.2</v>
      </c>
      <c r="T553">
        <v>120.28</v>
      </c>
      <c r="U553">
        <v>12</v>
      </c>
      <c r="Z553">
        <v>13.18</v>
      </c>
      <c r="AA553" s="188">
        <v>2.4300000000000002</v>
      </c>
      <c r="AB553">
        <v>9.56</v>
      </c>
      <c r="AC553">
        <v>-12.35</v>
      </c>
      <c r="AD553">
        <v>6.57</v>
      </c>
      <c r="AF553" s="217">
        <v>43185</v>
      </c>
      <c r="AG553">
        <v>116.23</v>
      </c>
      <c r="AH553">
        <v>120.63</v>
      </c>
      <c r="AI553">
        <v>129.59</v>
      </c>
      <c r="AJ553">
        <v>106.69</v>
      </c>
      <c r="AN553" s="221" t="str">
        <f t="shared" si="26"/>
        <v>LU1340139317</v>
      </c>
      <c r="AO553" t="s">
        <v>6653</v>
      </c>
      <c r="AQ553" s="188">
        <v>12.39</v>
      </c>
      <c r="AR553" s="228">
        <v>45783</v>
      </c>
      <c r="AS553" t="s">
        <v>3007</v>
      </c>
      <c r="AX553" s="221" t="str">
        <f t="shared" si="27"/>
        <v>LU1197969386</v>
      </c>
      <c r="AY553" s="221" t="s">
        <v>12088</v>
      </c>
      <c r="AZ553" s="221" t="s">
        <v>5553</v>
      </c>
      <c r="BA553" s="221"/>
      <c r="BB553" s="221"/>
      <c r="BC553" s="221"/>
      <c r="BD553" s="221"/>
      <c r="BE553" s="221"/>
      <c r="BF553" s="221"/>
      <c r="BG553" s="221"/>
      <c r="BH553" s="221"/>
      <c r="BI553" s="221"/>
      <c r="BJ553" s="221"/>
      <c r="BK553" s="221"/>
      <c r="BL553" s="221"/>
      <c r="CQ553" s="221"/>
      <c r="CR553" s="221"/>
      <c r="CS553" s="221"/>
      <c r="CT553" s="221"/>
      <c r="CU553" s="221"/>
      <c r="CV553" s="221"/>
      <c r="CW553" s="221"/>
      <c r="CX553" s="221"/>
      <c r="DK553" s="221"/>
      <c r="DL553" s="221"/>
      <c r="DM553" s="221"/>
      <c r="DN553" s="221"/>
      <c r="DO553" s="227"/>
      <c r="DP553" s="221"/>
      <c r="DQ553" s="221"/>
      <c r="DR553" s="221"/>
      <c r="DS553" s="221"/>
      <c r="DT553" s="221"/>
      <c r="DU553" s="221"/>
      <c r="DV553" s="221"/>
      <c r="DW553" s="221"/>
      <c r="DX553" s="221"/>
      <c r="DY553" s="221"/>
      <c r="DZ553" s="221"/>
      <c r="EA553" s="221"/>
      <c r="EB553" s="221"/>
      <c r="EC553" s="221"/>
      <c r="EG553" s="228"/>
      <c r="EM553" s="221"/>
    </row>
    <row r="554" spans="1:150">
      <c r="A554" s="221" t="str">
        <f t="shared" si="28"/>
        <v>LU1732800096</v>
      </c>
      <c r="B554" t="s">
        <v>12087</v>
      </c>
      <c r="C554">
        <v>-5.65</v>
      </c>
      <c r="D554">
        <v>-1.69</v>
      </c>
      <c r="E554">
        <v>-3.64</v>
      </c>
      <c r="F554">
        <v>1.26</v>
      </c>
      <c r="G554">
        <v>1.64</v>
      </c>
      <c r="H554">
        <v>3.46</v>
      </c>
      <c r="J554">
        <v>0.84</v>
      </c>
      <c r="K554">
        <v>6.96</v>
      </c>
      <c r="L554">
        <v>0</v>
      </c>
      <c r="M554">
        <v>24517</v>
      </c>
      <c r="N554">
        <v>-8.5399999999999991</v>
      </c>
      <c r="O554">
        <v>8.1999999999999993</v>
      </c>
      <c r="P554">
        <v>1.45</v>
      </c>
      <c r="Q554" t="s">
        <v>11357</v>
      </c>
      <c r="R554" t="s">
        <v>5840</v>
      </c>
      <c r="S554">
        <v>96.94</v>
      </c>
      <c r="T554">
        <v>87.23</v>
      </c>
      <c r="U554">
        <v>12</v>
      </c>
      <c r="Z554">
        <v>12.42</v>
      </c>
      <c r="AA554" s="188">
        <v>1.25</v>
      </c>
      <c r="AB554">
        <v>11.81</v>
      </c>
      <c r="AC554">
        <v>-12.43</v>
      </c>
      <c r="AD554">
        <v>6.63</v>
      </c>
      <c r="AF554" s="217">
        <v>43185</v>
      </c>
      <c r="AG554">
        <v>137.30000000000001</v>
      </c>
      <c r="AH554">
        <v>83.04</v>
      </c>
      <c r="AI554">
        <v>268.77999999999997</v>
      </c>
      <c r="AJ554">
        <v>78.42</v>
      </c>
      <c r="AN554" s="221" t="str">
        <f t="shared" si="26"/>
        <v>LU1334329650</v>
      </c>
      <c r="AO554" t="s">
        <v>6680</v>
      </c>
      <c r="AQ554" s="188">
        <v>12.01</v>
      </c>
      <c r="AR554" s="228">
        <v>45783</v>
      </c>
      <c r="AS554" t="s">
        <v>2164</v>
      </c>
      <c r="AX554" s="221" t="str">
        <f t="shared" si="27"/>
        <v>LU0912757837</v>
      </c>
      <c r="AY554" s="221" t="s">
        <v>12089</v>
      </c>
      <c r="AZ554" s="221" t="s">
        <v>1167</v>
      </c>
      <c r="BA554" s="221">
        <v>-3.48</v>
      </c>
      <c r="BB554" s="221"/>
      <c r="BC554" s="221"/>
      <c r="BD554" s="221"/>
      <c r="BE554" s="221"/>
      <c r="BF554" s="221"/>
      <c r="BG554" s="221"/>
      <c r="BH554" s="221"/>
      <c r="BI554" s="221"/>
      <c r="BJ554" s="221"/>
      <c r="BK554" s="221"/>
      <c r="BL554" s="221"/>
      <c r="CQ554" s="221"/>
      <c r="CR554" s="221"/>
      <c r="CS554" s="221"/>
      <c r="CT554" s="221"/>
      <c r="CU554" s="221"/>
      <c r="CV554" s="221"/>
      <c r="CW554" s="221"/>
      <c r="CX554" s="221"/>
      <c r="DK554" s="221"/>
      <c r="DL554" s="221"/>
      <c r="DM554" s="221"/>
      <c r="DN554" s="221"/>
      <c r="DO554" s="227"/>
      <c r="DP554" s="221"/>
      <c r="DQ554" s="221"/>
      <c r="DR554" s="221"/>
      <c r="DS554" s="221"/>
      <c r="DT554" s="221"/>
      <c r="DU554" s="221"/>
      <c r="DV554" s="221"/>
      <c r="DW554" s="221"/>
      <c r="DX554" s="221"/>
      <c r="DY554" s="221"/>
      <c r="DZ554" s="221"/>
      <c r="EA554" s="221"/>
      <c r="EB554" s="221"/>
      <c r="EC554" s="221"/>
      <c r="EG554" s="228"/>
      <c r="EM554" s="221"/>
    </row>
    <row r="555" spans="1:150">
      <c r="A555" s="221" t="str">
        <f t="shared" si="28"/>
        <v>LU1197969386</v>
      </c>
      <c r="B555" t="s">
        <v>12088</v>
      </c>
      <c r="C555">
        <v>0.65</v>
      </c>
      <c r="D555">
        <v>1.51</v>
      </c>
      <c r="E555">
        <v>-0.19</v>
      </c>
      <c r="F555">
        <v>7.33</v>
      </c>
      <c r="G555">
        <v>3.43</v>
      </c>
      <c r="H555">
        <v>5.43</v>
      </c>
      <c r="I555">
        <v>1.46</v>
      </c>
      <c r="J555">
        <v>1.58</v>
      </c>
      <c r="K555">
        <v>11.51</v>
      </c>
      <c r="L555">
        <v>0</v>
      </c>
      <c r="M555">
        <v>24517</v>
      </c>
      <c r="N555">
        <v>-17.920000000000002</v>
      </c>
      <c r="O555">
        <v>6.39</v>
      </c>
      <c r="P555">
        <v>1.45</v>
      </c>
      <c r="Q555" t="s">
        <v>11348</v>
      </c>
      <c r="R555" t="s">
        <v>5553</v>
      </c>
      <c r="S555">
        <v>145.32</v>
      </c>
      <c r="T555">
        <v>158.33000000000001</v>
      </c>
      <c r="U555">
        <v>12</v>
      </c>
      <c r="W555">
        <v>-9.09</v>
      </c>
      <c r="X555">
        <v>8.65</v>
      </c>
      <c r="Y555">
        <v>-9.9499999999999993</v>
      </c>
      <c r="Z555">
        <v>14.91</v>
      </c>
      <c r="AA555" s="188">
        <v>2.89</v>
      </c>
      <c r="AB555">
        <v>16.22</v>
      </c>
      <c r="AC555">
        <v>-23.36</v>
      </c>
      <c r="AD555">
        <v>11.92</v>
      </c>
      <c r="AF555" s="217">
        <v>42067</v>
      </c>
      <c r="AG555">
        <v>109.93</v>
      </c>
      <c r="AH555">
        <v>186.27</v>
      </c>
      <c r="AI555">
        <v>-38.43</v>
      </c>
      <c r="AJ555">
        <v>139.80000000000001</v>
      </c>
      <c r="AN555" s="221" t="str">
        <f t="shared" si="26"/>
        <v>LU1181866309</v>
      </c>
      <c r="AO555" t="s">
        <v>6654</v>
      </c>
      <c r="AQ555" s="188">
        <v>157.72999999999999</v>
      </c>
      <c r="AR555" s="228">
        <v>45783</v>
      </c>
      <c r="AS555" t="s">
        <v>2166</v>
      </c>
      <c r="AX555" s="221" t="str">
        <f t="shared" si="27"/>
        <v>LU0815074496</v>
      </c>
      <c r="AY555" s="221" t="s">
        <v>12090</v>
      </c>
      <c r="AZ555" s="221" t="s">
        <v>1168</v>
      </c>
      <c r="BA555" s="221">
        <v>-3.16</v>
      </c>
      <c r="BB555" s="221"/>
      <c r="BC555" s="221"/>
      <c r="BD555" s="221"/>
      <c r="BE555" s="221"/>
      <c r="BF555" s="221"/>
      <c r="BG555" s="221"/>
      <c r="BH555" s="221"/>
      <c r="BI555" s="221"/>
      <c r="BJ555" s="221"/>
      <c r="BK555" s="221"/>
      <c r="BL555" s="221"/>
      <c r="CQ555" s="221"/>
      <c r="CR555" s="221"/>
      <c r="CS555" s="221"/>
      <c r="CT555" s="221"/>
      <c r="CU555" s="221"/>
      <c r="CV555" s="221"/>
      <c r="CW555" s="221"/>
      <c r="CX555" s="221"/>
      <c r="DK555" s="221"/>
      <c r="DL555" s="221"/>
      <c r="DM555" s="221"/>
      <c r="DN555" s="221"/>
      <c r="DO555" s="227"/>
      <c r="DP555" s="221"/>
      <c r="DQ555" s="221"/>
      <c r="DR555" s="221"/>
      <c r="DS555" s="221"/>
      <c r="DT555" s="221"/>
      <c r="DU555" s="221"/>
      <c r="DV555" s="221"/>
      <c r="DW555" s="221"/>
      <c r="DX555" s="221"/>
      <c r="DY555" s="221"/>
      <c r="DZ555" s="221"/>
      <c r="EA555" s="221"/>
      <c r="EB555" s="221"/>
      <c r="EC555" s="221"/>
      <c r="EG555" s="228"/>
      <c r="EM555" s="221"/>
    </row>
    <row r="556" spans="1:150">
      <c r="A556" s="221" t="str">
        <f t="shared" si="28"/>
        <v>LU0912757837</v>
      </c>
      <c r="B556" t="s">
        <v>12089</v>
      </c>
      <c r="C556">
        <v>-0.86</v>
      </c>
      <c r="D556">
        <v>2.19</v>
      </c>
      <c r="E556">
        <v>-1.34</v>
      </c>
      <c r="F556">
        <v>3.96</v>
      </c>
      <c r="G556">
        <v>2.44</v>
      </c>
      <c r="H556">
        <v>4.47</v>
      </c>
      <c r="I556">
        <v>2.85</v>
      </c>
      <c r="J556">
        <v>1.23</v>
      </c>
      <c r="K556">
        <v>9.0299999999999994</v>
      </c>
      <c r="L556">
        <v>0</v>
      </c>
      <c r="M556">
        <v>24517</v>
      </c>
      <c r="N556">
        <v>-10.66</v>
      </c>
      <c r="O556">
        <v>6.47</v>
      </c>
      <c r="P556">
        <v>1.45</v>
      </c>
      <c r="R556" t="s">
        <v>1167</v>
      </c>
      <c r="S556">
        <v>124.81</v>
      </c>
      <c r="T556">
        <v>121.23</v>
      </c>
      <c r="U556">
        <v>12</v>
      </c>
      <c r="V556">
        <v>0.24</v>
      </c>
      <c r="W556">
        <v>6.93</v>
      </c>
      <c r="X556">
        <v>8.1300000000000008</v>
      </c>
      <c r="Y556">
        <v>-5.34</v>
      </c>
      <c r="Z556">
        <v>13.2</v>
      </c>
      <c r="AA556" s="188">
        <v>2.4700000000000002</v>
      </c>
      <c r="AB556">
        <v>9.65</v>
      </c>
      <c r="AC556">
        <v>-12.33</v>
      </c>
      <c r="AD556">
        <v>6.55</v>
      </c>
      <c r="AF556" s="217">
        <v>41369</v>
      </c>
      <c r="AG556">
        <v>117.36</v>
      </c>
      <c r="AH556">
        <v>121.2</v>
      </c>
      <c r="AI556">
        <v>131.30000000000001</v>
      </c>
      <c r="AJ556">
        <v>107.01</v>
      </c>
      <c r="AN556" s="221" t="str">
        <f t="shared" si="26"/>
        <v>LU0095938881</v>
      </c>
      <c r="AO556" t="s">
        <v>6655</v>
      </c>
      <c r="AQ556" s="188">
        <v>193.05</v>
      </c>
      <c r="AR556" s="228">
        <v>45783</v>
      </c>
      <c r="AS556" t="s">
        <v>2168</v>
      </c>
      <c r="AX556" s="221" t="str">
        <f t="shared" si="27"/>
        <v>LU1223202513</v>
      </c>
      <c r="AY556" s="221" t="s">
        <v>12091</v>
      </c>
      <c r="AZ556" s="221" t="s">
        <v>5552</v>
      </c>
      <c r="BA556" s="221"/>
      <c r="BB556" s="221"/>
      <c r="BC556" s="221"/>
      <c r="BD556" s="221"/>
      <c r="BE556" s="221"/>
      <c r="BF556" s="221"/>
      <c r="BG556" s="221"/>
      <c r="BH556" s="221"/>
      <c r="BI556" s="221"/>
      <c r="BJ556" s="221"/>
      <c r="BK556" s="221"/>
      <c r="BL556" s="221"/>
      <c r="CQ556" s="221"/>
      <c r="CR556" s="221"/>
      <c r="CS556" s="221"/>
      <c r="CT556" s="221"/>
      <c r="CU556" s="221"/>
      <c r="CV556" s="221"/>
      <c r="CW556" s="221"/>
      <c r="CX556" s="221"/>
      <c r="DK556" s="221"/>
      <c r="DL556" s="221"/>
      <c r="DM556" s="221"/>
      <c r="DN556" s="221"/>
      <c r="DO556" s="227"/>
      <c r="DP556" s="221"/>
      <c r="DQ556" s="221"/>
      <c r="DR556" s="221"/>
      <c r="DS556" s="221"/>
      <c r="DT556" s="221"/>
      <c r="DU556" s="221"/>
      <c r="DV556" s="221"/>
      <c r="DW556" s="221"/>
      <c r="DX556" s="221"/>
      <c r="DY556" s="221"/>
      <c r="DZ556" s="221"/>
      <c r="EA556" s="221"/>
      <c r="EB556" s="221"/>
      <c r="EC556" s="221"/>
      <c r="EG556" s="228"/>
      <c r="EM556" s="221"/>
    </row>
    <row r="557" spans="1:150">
      <c r="A557" s="221" t="str">
        <f t="shared" si="28"/>
        <v>LU0815074496</v>
      </c>
      <c r="B557" t="s">
        <v>12090</v>
      </c>
      <c r="C557">
        <v>-5.63</v>
      </c>
      <c r="D557">
        <v>-1.64</v>
      </c>
      <c r="E557">
        <v>-3.67</v>
      </c>
      <c r="F557">
        <v>1.24</v>
      </c>
      <c r="G557">
        <v>1.66</v>
      </c>
      <c r="H557">
        <v>3.48</v>
      </c>
      <c r="I557">
        <v>3.25</v>
      </c>
      <c r="J557">
        <v>0.83</v>
      </c>
      <c r="K557">
        <v>6.94</v>
      </c>
      <c r="L557">
        <v>0</v>
      </c>
      <c r="M557">
        <v>24517</v>
      </c>
      <c r="N557">
        <v>-8.5</v>
      </c>
      <c r="O557">
        <v>6.37</v>
      </c>
      <c r="P557">
        <v>1.45</v>
      </c>
      <c r="Q557" t="s">
        <v>11357</v>
      </c>
      <c r="R557" t="s">
        <v>1168</v>
      </c>
      <c r="S557">
        <v>96.62</v>
      </c>
      <c r="T557">
        <v>86.86</v>
      </c>
      <c r="U557">
        <v>12</v>
      </c>
      <c r="V557">
        <v>6.55</v>
      </c>
      <c r="W557">
        <v>8.6</v>
      </c>
      <c r="X557">
        <v>0.45</v>
      </c>
      <c r="Y557">
        <v>-2.72</v>
      </c>
      <c r="Z557">
        <v>12.46</v>
      </c>
      <c r="AA557" s="188">
        <v>1.27</v>
      </c>
      <c r="AB557">
        <v>11.79</v>
      </c>
      <c r="AC557">
        <v>-12.34</v>
      </c>
      <c r="AD557">
        <v>6.61</v>
      </c>
      <c r="AF557" s="217">
        <v>41152</v>
      </c>
      <c r="AG557">
        <v>138.38</v>
      </c>
      <c r="AH557">
        <v>82.72</v>
      </c>
      <c r="AI557">
        <v>270.77999999999997</v>
      </c>
      <c r="AJ557">
        <v>78.069999999999993</v>
      </c>
      <c r="AN557" s="221" t="str">
        <f t="shared" si="26"/>
        <v>LU0456854461</v>
      </c>
      <c r="AO557" t="s">
        <v>6570</v>
      </c>
      <c r="AQ557" s="188">
        <v>17.350000000000001</v>
      </c>
      <c r="AR557" s="228">
        <v>45783</v>
      </c>
      <c r="AS557" t="s">
        <v>3001</v>
      </c>
      <c r="AX557" s="221" t="str">
        <f t="shared" si="27"/>
        <v>LU1340139317</v>
      </c>
      <c r="AY557" s="221" t="s">
        <v>11015</v>
      </c>
      <c r="AZ557" s="221" t="s">
        <v>3007</v>
      </c>
      <c r="BA557" s="221"/>
      <c r="BB557" s="221"/>
      <c r="BC557" s="221"/>
      <c r="BD557" s="221"/>
      <c r="BE557" s="221"/>
      <c r="BF557" s="221"/>
      <c r="BG557" s="221"/>
      <c r="BH557" s="221"/>
      <c r="BI557" s="221"/>
      <c r="BJ557" s="221"/>
      <c r="BK557" s="221"/>
      <c r="BL557" s="221"/>
      <c r="CQ557" s="221"/>
      <c r="CR557" s="221"/>
      <c r="CS557" s="221"/>
      <c r="CT557" s="221"/>
      <c r="CU557" s="221"/>
      <c r="CV557" s="221"/>
      <c r="CW557" s="221"/>
      <c r="CX557" s="221"/>
      <c r="DK557" s="221"/>
      <c r="DL557" s="221"/>
      <c r="DM557" s="221"/>
      <c r="DN557" s="221"/>
      <c r="DO557" s="227"/>
      <c r="DP557" s="221"/>
      <c r="DQ557" s="221"/>
      <c r="DR557" s="221"/>
      <c r="DS557" s="221"/>
      <c r="DT557" s="221"/>
      <c r="DU557" s="221"/>
      <c r="DV557" s="221"/>
      <c r="DW557" s="221"/>
      <c r="DX557" s="221"/>
      <c r="DY557" s="221"/>
      <c r="DZ557" s="221"/>
      <c r="EA557" s="221"/>
      <c r="EB557" s="221"/>
      <c r="EC557" s="221"/>
      <c r="EG557" s="228"/>
      <c r="EM557" s="221"/>
    </row>
    <row r="558" spans="1:150">
      <c r="A558" s="221" t="str">
        <f t="shared" si="28"/>
        <v>LU1223202513</v>
      </c>
      <c r="B558" t="s">
        <v>12091</v>
      </c>
      <c r="C558">
        <v>2.69</v>
      </c>
      <c r="D558">
        <v>1.25</v>
      </c>
      <c r="E558">
        <v>0.84</v>
      </c>
      <c r="F558">
        <v>4.6100000000000003</v>
      </c>
      <c r="G558">
        <v>1.7</v>
      </c>
      <c r="H558">
        <v>2.65</v>
      </c>
      <c r="J558">
        <v>1.28</v>
      </c>
      <c r="K558">
        <v>9.56</v>
      </c>
      <c r="L558">
        <v>0</v>
      </c>
      <c r="M558">
        <v>24517</v>
      </c>
      <c r="N558">
        <v>-14.63</v>
      </c>
      <c r="O558">
        <v>5.36</v>
      </c>
      <c r="P558">
        <v>1.45</v>
      </c>
      <c r="Q558" t="s">
        <v>11348</v>
      </c>
      <c r="R558" t="s">
        <v>5552</v>
      </c>
      <c r="S558">
        <v>119.74</v>
      </c>
      <c r="T558">
        <v>114.28</v>
      </c>
      <c r="U558">
        <v>12</v>
      </c>
      <c r="W558">
        <v>4.41</v>
      </c>
      <c r="X558">
        <v>12.17</v>
      </c>
      <c r="Y558">
        <v>-9.8800000000000008</v>
      </c>
      <c r="Z558">
        <v>7.24</v>
      </c>
      <c r="AA558" s="188">
        <v>8.83</v>
      </c>
      <c r="AB558">
        <v>3.05</v>
      </c>
      <c r="AC558">
        <v>-19.899999999999999</v>
      </c>
      <c r="AD558">
        <v>7.77</v>
      </c>
      <c r="AF558" s="217">
        <v>42165</v>
      </c>
      <c r="AG558">
        <v>72.09</v>
      </c>
      <c r="AH558">
        <v>123.24</v>
      </c>
      <c r="AI558">
        <v>-59.02</v>
      </c>
      <c r="AJ558">
        <v>123.64</v>
      </c>
      <c r="AN558" s="221" t="str">
        <f t="shared" si="26"/>
        <v>LU0266512127</v>
      </c>
      <c r="AO558" t="s">
        <v>11324</v>
      </c>
      <c r="AQ558" s="188">
        <v>13.96</v>
      </c>
      <c r="AR558" s="228">
        <v>45783</v>
      </c>
      <c r="AS558" t="s">
        <v>681</v>
      </c>
      <c r="AX558" s="221" t="str">
        <f t="shared" si="27"/>
        <v>LU1334329650</v>
      </c>
      <c r="AY558" s="221" t="s">
        <v>6680</v>
      </c>
      <c r="AZ558" s="221" t="s">
        <v>2164</v>
      </c>
      <c r="BA558" s="221"/>
      <c r="BB558" s="221"/>
      <c r="BC558" s="221"/>
      <c r="BD558" s="221"/>
      <c r="BE558" s="221"/>
      <c r="BF558" s="221"/>
      <c r="BG558" s="221"/>
      <c r="BH558" s="221"/>
      <c r="BI558" s="221"/>
      <c r="BJ558" s="221"/>
      <c r="BK558" s="221"/>
      <c r="BL558" s="221"/>
      <c r="CQ558" s="221"/>
      <c r="CR558" s="221"/>
      <c r="CS558" s="221"/>
      <c r="CT558" s="221"/>
      <c r="CU558" s="221"/>
      <c r="CV558" s="221"/>
      <c r="CW558" s="221"/>
      <c r="CX558" s="221"/>
      <c r="DK558" s="221"/>
      <c r="DL558" s="221"/>
      <c r="DM558" s="221"/>
      <c r="DN558" s="221"/>
      <c r="DO558" s="227"/>
      <c r="DP558" s="221"/>
      <c r="DQ558" s="221"/>
      <c r="DR558" s="221"/>
      <c r="DS558" s="221"/>
      <c r="DT558" s="221"/>
      <c r="DU558" s="221"/>
      <c r="DV558" s="221"/>
      <c r="DW558" s="221"/>
      <c r="DX558" s="221"/>
      <c r="DY558" s="221"/>
      <c r="DZ558" s="221"/>
      <c r="EA558" s="221"/>
      <c r="EB558" s="221"/>
      <c r="EC558" s="221"/>
      <c r="EG558" s="228"/>
      <c r="EM558" s="221"/>
    </row>
    <row r="559" spans="1:150">
      <c r="A559" s="221" t="str">
        <f t="shared" si="28"/>
        <v>LU1340139317</v>
      </c>
      <c r="B559" t="s">
        <v>11015</v>
      </c>
      <c r="C559">
        <v>-1.25</v>
      </c>
      <c r="D559">
        <v>2.39</v>
      </c>
      <c r="E559">
        <v>-3.17</v>
      </c>
      <c r="F559">
        <v>-1.74</v>
      </c>
      <c r="G559">
        <v>-4.01</v>
      </c>
      <c r="H559">
        <v>-0.73</v>
      </c>
      <c r="J559">
        <v>-0.52</v>
      </c>
      <c r="K559">
        <v>7.83</v>
      </c>
      <c r="L559">
        <v>-0.01</v>
      </c>
      <c r="M559">
        <v>2623.1</v>
      </c>
      <c r="N559">
        <v>-14.65</v>
      </c>
      <c r="P559">
        <v>1.45</v>
      </c>
      <c r="R559" t="s">
        <v>3007</v>
      </c>
      <c r="S559">
        <v>27.75</v>
      </c>
      <c r="T559">
        <v>-66.209999999999994</v>
      </c>
      <c r="U559">
        <v>1</v>
      </c>
      <c r="X559">
        <v>17.27</v>
      </c>
      <c r="Y559">
        <v>-8.94</v>
      </c>
      <c r="Z559">
        <v>0.2</v>
      </c>
      <c r="AA559" s="188">
        <v>21.51</v>
      </c>
      <c r="AB559">
        <v>0.36</v>
      </c>
      <c r="AC559">
        <v>-18.29</v>
      </c>
      <c r="AD559">
        <v>-1.8</v>
      </c>
      <c r="AE559" t="s">
        <v>11469</v>
      </c>
      <c r="AF559" s="217">
        <v>42389</v>
      </c>
      <c r="AG559">
        <v>-10.54</v>
      </c>
      <c r="AH559">
        <v>70.680000000000007</v>
      </c>
      <c r="AI559">
        <v>-16.920000000000002</v>
      </c>
      <c r="AJ559">
        <v>125.15</v>
      </c>
      <c r="AN559" s="221" t="str">
        <f t="shared" si="26"/>
        <v>LU2402382506</v>
      </c>
      <c r="AO559" t="s">
        <v>10379</v>
      </c>
      <c r="AQ559" s="188">
        <v>13.38</v>
      </c>
      <c r="AR559" s="228">
        <v>45783</v>
      </c>
      <c r="AS559" t="s">
        <v>10091</v>
      </c>
      <c r="AX559" s="221" t="str">
        <f t="shared" si="27"/>
        <v>LU1181866309</v>
      </c>
      <c r="AY559" s="221" t="s">
        <v>11016</v>
      </c>
      <c r="AZ559" s="221" t="s">
        <v>2166</v>
      </c>
      <c r="BA559" s="221"/>
      <c r="BB559" s="221"/>
      <c r="BC559" s="221"/>
      <c r="BD559" s="221"/>
      <c r="BE559" s="221"/>
      <c r="BF559" s="221"/>
      <c r="BG559" s="221"/>
      <c r="BH559" s="221"/>
      <c r="BI559" s="221"/>
      <c r="BJ559" s="221"/>
      <c r="BK559" s="221"/>
      <c r="BL559" s="221"/>
      <c r="CQ559" s="221"/>
      <c r="CR559" s="221"/>
      <c r="CS559" s="221"/>
      <c r="CT559" s="221"/>
      <c r="CU559" s="221"/>
      <c r="CV559" s="221"/>
      <c r="CW559" s="221"/>
      <c r="CX559" s="221"/>
      <c r="DK559" s="221"/>
      <c r="DL559" s="221"/>
      <c r="DM559" s="221"/>
      <c r="DN559" s="221"/>
      <c r="DO559" s="227"/>
      <c r="DP559" s="221"/>
      <c r="DQ559" s="221"/>
      <c r="DR559" s="221"/>
      <c r="DS559" s="221"/>
      <c r="DT559" s="221"/>
      <c r="DU559" s="221"/>
      <c r="DV559" s="221"/>
      <c r="DW559" s="221"/>
      <c r="DX559" s="221"/>
      <c r="DY559" s="221"/>
      <c r="DZ559" s="221"/>
      <c r="EA559" s="221"/>
      <c r="EB559" s="221"/>
      <c r="EC559" s="221"/>
      <c r="EG559" s="228"/>
      <c r="EM559" s="221"/>
    </row>
    <row r="560" spans="1:150">
      <c r="A560" s="221" t="str">
        <f t="shared" si="28"/>
        <v>LU1334329650</v>
      </c>
      <c r="B560" t="s">
        <v>6680</v>
      </c>
      <c r="C560">
        <v>-0.74</v>
      </c>
      <c r="D560">
        <v>-0.5</v>
      </c>
      <c r="E560">
        <v>0.84</v>
      </c>
      <c r="F560">
        <v>3.89</v>
      </c>
      <c r="G560">
        <v>0.85</v>
      </c>
      <c r="H560">
        <v>0.87</v>
      </c>
      <c r="J560">
        <v>-0.25</v>
      </c>
      <c r="K560">
        <v>8.0500000000000007</v>
      </c>
      <c r="L560">
        <v>0</v>
      </c>
      <c r="M560">
        <v>2623.1</v>
      </c>
      <c r="N560">
        <v>-10.32</v>
      </c>
      <c r="P560">
        <v>1.45</v>
      </c>
      <c r="R560" t="s">
        <v>2164</v>
      </c>
      <c r="S560">
        <v>-36.19</v>
      </c>
      <c r="T560">
        <v>-13.87</v>
      </c>
      <c r="U560">
        <v>1</v>
      </c>
      <c r="X560">
        <v>16.29</v>
      </c>
      <c r="Y560">
        <v>-1.37</v>
      </c>
      <c r="Z560">
        <v>2.04</v>
      </c>
      <c r="AA560" s="188">
        <v>12.83</v>
      </c>
      <c r="AB560">
        <v>4.68</v>
      </c>
      <c r="AC560">
        <v>-11.25</v>
      </c>
      <c r="AD560">
        <v>-1.1299999999999999</v>
      </c>
      <c r="AE560" t="s">
        <v>11469</v>
      </c>
      <c r="AF560" s="217">
        <v>42380</v>
      </c>
      <c r="AG560">
        <v>47.95</v>
      </c>
      <c r="AH560">
        <v>39.14</v>
      </c>
      <c r="AI560">
        <v>-73</v>
      </c>
      <c r="AJ560">
        <v>27.9</v>
      </c>
      <c r="AN560" s="221" t="str">
        <f t="shared" si="26"/>
        <v>LU2402383140</v>
      </c>
      <c r="AO560" t="s">
        <v>12373</v>
      </c>
      <c r="AQ560" s="188">
        <v>148.16999999999999</v>
      </c>
      <c r="AR560" s="228">
        <v>45783</v>
      </c>
      <c r="AS560" t="s">
        <v>10094</v>
      </c>
      <c r="AX560" s="221" t="str">
        <f t="shared" si="27"/>
        <v>LU0095938881</v>
      </c>
      <c r="AY560" s="221" t="s">
        <v>11017</v>
      </c>
      <c r="AZ560" s="221" t="s">
        <v>2168</v>
      </c>
      <c r="BA560" s="221">
        <v>-1.24</v>
      </c>
      <c r="BB560" s="221">
        <v>-2.19</v>
      </c>
      <c r="BC560" s="221">
        <v>-4.71</v>
      </c>
      <c r="BD560" s="221"/>
      <c r="BE560" s="221"/>
      <c r="BF560" s="221"/>
      <c r="BG560" s="221"/>
      <c r="BH560" s="221"/>
      <c r="BI560" s="221"/>
      <c r="BJ560" s="221"/>
      <c r="BK560" s="221"/>
      <c r="BL560" s="221"/>
      <c r="CQ560" s="221"/>
      <c r="CR560" s="221"/>
      <c r="CS560" s="221"/>
      <c r="CT560" s="221"/>
      <c r="CU560" s="221"/>
      <c r="CV560" s="221"/>
      <c r="CW560" s="221"/>
      <c r="CX560" s="221"/>
      <c r="DK560" s="221"/>
      <c r="DL560" s="221"/>
      <c r="DM560" s="221"/>
      <c r="DN560" s="221"/>
      <c r="DO560" s="227"/>
      <c r="DP560" s="221"/>
      <c r="DQ560" s="221"/>
      <c r="DR560" s="221"/>
      <c r="DS560" s="221"/>
      <c r="DT560" s="221"/>
      <c r="DU560" s="221"/>
      <c r="DV560" s="221"/>
      <c r="DW560" s="227"/>
      <c r="DX560" s="221"/>
      <c r="DY560" s="221"/>
      <c r="DZ560" s="221"/>
      <c r="EA560" s="221"/>
      <c r="EB560" s="221"/>
      <c r="EC560" s="221"/>
      <c r="EG560" s="228"/>
      <c r="EM560" s="221"/>
      <c r="ET560" s="228"/>
    </row>
    <row r="561" spans="1:150">
      <c r="A561" s="221" t="str">
        <f t="shared" si="28"/>
        <v>LU1181866309</v>
      </c>
      <c r="B561" t="s">
        <v>11016</v>
      </c>
      <c r="C561">
        <v>-5.73</v>
      </c>
      <c r="D561">
        <v>-4.32</v>
      </c>
      <c r="E561">
        <v>-1.86</v>
      </c>
      <c r="F561">
        <v>0.7</v>
      </c>
      <c r="G561">
        <v>-0.32</v>
      </c>
      <c r="H561">
        <v>-0.35</v>
      </c>
      <c r="I561">
        <v>2.76</v>
      </c>
      <c r="J561">
        <v>0.17</v>
      </c>
      <c r="K561">
        <v>11.44</v>
      </c>
      <c r="L561">
        <v>0</v>
      </c>
      <c r="M561">
        <v>2623.1</v>
      </c>
      <c r="N561">
        <v>-10.57</v>
      </c>
      <c r="P561">
        <v>1.45</v>
      </c>
      <c r="Q561" t="s">
        <v>11348</v>
      </c>
      <c r="R561" t="s">
        <v>2166</v>
      </c>
      <c r="S561">
        <v>-18.93</v>
      </c>
      <c r="T561">
        <v>-16.41</v>
      </c>
      <c r="U561">
        <v>1</v>
      </c>
      <c r="W561">
        <v>-2.48</v>
      </c>
      <c r="X561">
        <v>7.62</v>
      </c>
      <c r="Y561">
        <v>1.5</v>
      </c>
      <c r="Z561">
        <v>1.27</v>
      </c>
      <c r="AA561" s="188">
        <v>10.98</v>
      </c>
      <c r="AB561">
        <v>6.76</v>
      </c>
      <c r="AC561">
        <v>-11.55</v>
      </c>
      <c r="AD561">
        <v>-1.51</v>
      </c>
      <c r="AE561" t="s">
        <v>11469</v>
      </c>
      <c r="AF561" s="217">
        <v>42040</v>
      </c>
      <c r="AG561">
        <v>-160.1</v>
      </c>
      <c r="AH561">
        <v>4.55</v>
      </c>
      <c r="AI561">
        <v>-156.99</v>
      </c>
      <c r="AJ561">
        <v>-3.91</v>
      </c>
      <c r="AN561" s="221" t="str">
        <f t="shared" si="26"/>
        <v>LU2791017580</v>
      </c>
      <c r="AO561" t="s">
        <v>10380</v>
      </c>
      <c r="AQ561" s="188">
        <v>10.41</v>
      </c>
      <c r="AR561" s="228">
        <v>45783</v>
      </c>
      <c r="AS561" t="s">
        <v>10282</v>
      </c>
      <c r="AX561" s="221" t="str">
        <f t="shared" si="27"/>
        <v>LU0456854461</v>
      </c>
      <c r="AY561" s="221" t="s">
        <v>6570</v>
      </c>
      <c r="AZ561" s="221" t="s">
        <v>3001</v>
      </c>
      <c r="BA561" s="221">
        <v>-13.8</v>
      </c>
      <c r="BB561" s="221">
        <v>-7.7</v>
      </c>
      <c r="BC561" s="221"/>
      <c r="BD561" s="221"/>
      <c r="BE561" s="221"/>
      <c r="BF561" s="221"/>
      <c r="BG561" s="221"/>
      <c r="BH561" s="221"/>
      <c r="BI561" s="221"/>
      <c r="BJ561" s="221"/>
      <c r="BK561" s="221"/>
      <c r="BL561" s="221"/>
      <c r="CQ561" s="221"/>
      <c r="CR561" s="221"/>
      <c r="CS561" s="221"/>
      <c r="CT561" s="221"/>
      <c r="CU561" s="221"/>
      <c r="CV561" s="221"/>
      <c r="CW561" s="221"/>
      <c r="CX561" s="221"/>
      <c r="DK561" s="221"/>
      <c r="DL561" s="221"/>
      <c r="DM561" s="221"/>
      <c r="DN561" s="221"/>
      <c r="DO561" s="227"/>
      <c r="DP561" s="221"/>
      <c r="DQ561" s="221"/>
      <c r="DR561" s="221"/>
      <c r="DS561" s="221"/>
      <c r="DT561" s="221"/>
      <c r="DU561" s="221"/>
      <c r="DV561" s="221"/>
      <c r="DW561" s="227"/>
      <c r="DX561" s="221"/>
      <c r="DY561" s="221"/>
      <c r="DZ561" s="221"/>
      <c r="EA561" s="221"/>
      <c r="EB561" s="221"/>
      <c r="EC561" s="221"/>
      <c r="EG561" s="228"/>
      <c r="EM561" s="221"/>
      <c r="ET561" s="228"/>
    </row>
    <row r="562" spans="1:150">
      <c r="A562" s="221" t="str">
        <f t="shared" si="28"/>
        <v>LU0095938881</v>
      </c>
      <c r="B562" t="s">
        <v>11017</v>
      </c>
      <c r="C562">
        <v>2.74</v>
      </c>
      <c r="D562">
        <v>-1.36</v>
      </c>
      <c r="E562">
        <v>2.97</v>
      </c>
      <c r="F562">
        <v>4.4000000000000004</v>
      </c>
      <c r="G562">
        <v>0.12</v>
      </c>
      <c r="H562">
        <v>-0.85</v>
      </c>
      <c r="I562">
        <v>0.99</v>
      </c>
      <c r="J562">
        <v>-7.0000000000000007E-2</v>
      </c>
      <c r="K562">
        <v>8.68</v>
      </c>
      <c r="L562">
        <v>0</v>
      </c>
      <c r="M562">
        <v>2623.1</v>
      </c>
      <c r="N562">
        <v>-11.01</v>
      </c>
      <c r="P562">
        <v>1.45</v>
      </c>
      <c r="Q562" t="s">
        <v>11348</v>
      </c>
      <c r="R562" t="s">
        <v>2168</v>
      </c>
      <c r="S562">
        <v>4.13</v>
      </c>
      <c r="T562">
        <v>11.43</v>
      </c>
      <c r="U562">
        <v>1</v>
      </c>
      <c r="V562">
        <v>5.15</v>
      </c>
      <c r="W562">
        <v>-6.53</v>
      </c>
      <c r="X562">
        <v>20.47</v>
      </c>
      <c r="Y562">
        <v>-6.11</v>
      </c>
      <c r="Z562">
        <v>-3.37</v>
      </c>
      <c r="AA562" s="188">
        <v>19.579999999999998</v>
      </c>
      <c r="AB562">
        <v>-1.53</v>
      </c>
      <c r="AC562">
        <v>-18.86</v>
      </c>
      <c r="AD562">
        <v>0</v>
      </c>
      <c r="AE562" t="s">
        <v>11469</v>
      </c>
      <c r="AF562" s="217">
        <v>36091</v>
      </c>
      <c r="AG562">
        <v>92.82</v>
      </c>
      <c r="AH562">
        <v>69.16</v>
      </c>
      <c r="AI562">
        <v>-77.62</v>
      </c>
      <c r="AJ562">
        <v>116.02</v>
      </c>
      <c r="AN562" s="221" t="str">
        <f t="shared" si="26"/>
        <v>LU1718418525</v>
      </c>
      <c r="AO562" t="s">
        <v>10381</v>
      </c>
      <c r="AQ562" s="188">
        <v>18.600000000000001</v>
      </c>
      <c r="AR562" s="228">
        <v>45783</v>
      </c>
      <c r="AS562" t="s">
        <v>10322</v>
      </c>
      <c r="AX562" s="221" t="str">
        <f t="shared" si="27"/>
        <v>LU0266512127</v>
      </c>
      <c r="AY562" s="221" t="s">
        <v>11327</v>
      </c>
      <c r="AZ562" s="221" t="s">
        <v>681</v>
      </c>
      <c r="BA562" s="221">
        <v>-13.75</v>
      </c>
      <c r="BB562" s="221">
        <v>-7.72</v>
      </c>
      <c r="BC562" s="221">
        <v>-19.63</v>
      </c>
      <c r="BD562" s="221"/>
      <c r="BE562" s="221"/>
      <c r="BF562" s="221"/>
      <c r="BG562" s="221"/>
      <c r="BH562" s="221"/>
      <c r="BI562" s="221"/>
      <c r="BJ562" s="221"/>
      <c r="BK562" s="221"/>
      <c r="BL562" s="221"/>
      <c r="CQ562" s="221"/>
      <c r="CR562" s="221"/>
      <c r="CS562" s="221"/>
      <c r="CT562" s="221"/>
      <c r="CU562" s="221"/>
      <c r="CV562" s="221"/>
      <c r="CW562" s="221"/>
      <c r="CX562" s="221"/>
      <c r="DK562" s="221"/>
      <c r="DL562" s="221"/>
      <c r="DM562" s="221"/>
      <c r="DN562" s="221"/>
      <c r="DO562" s="227"/>
      <c r="DP562" s="221"/>
      <c r="DQ562" s="221"/>
      <c r="DR562" s="221"/>
      <c r="DS562" s="221"/>
      <c r="DT562" s="221"/>
      <c r="DU562" s="221"/>
      <c r="DV562" s="221"/>
      <c r="DW562" s="221"/>
      <c r="DX562" s="221"/>
      <c r="DY562" s="221"/>
      <c r="DZ562" s="221"/>
      <c r="EA562" s="221"/>
      <c r="EB562" s="221"/>
      <c r="EC562" s="221"/>
      <c r="EG562" s="228"/>
      <c r="EM562" s="221"/>
    </row>
    <row r="563" spans="1:150">
      <c r="A563" s="221" t="str">
        <f t="shared" si="28"/>
        <v>LU0456854461</v>
      </c>
      <c r="B563" t="s">
        <v>6570</v>
      </c>
      <c r="C563">
        <v>1.64</v>
      </c>
      <c r="D563">
        <v>3.21</v>
      </c>
      <c r="E563">
        <v>-5.86</v>
      </c>
      <c r="F563">
        <v>-9.35</v>
      </c>
      <c r="G563">
        <v>-2.08</v>
      </c>
      <c r="H563">
        <v>11.34</v>
      </c>
      <c r="I563">
        <v>4.32</v>
      </c>
      <c r="J563">
        <v>1.36</v>
      </c>
      <c r="K563">
        <v>19.54</v>
      </c>
      <c r="L563">
        <v>-0.01</v>
      </c>
      <c r="M563">
        <v>978.1</v>
      </c>
      <c r="N563">
        <v>-18.77</v>
      </c>
      <c r="P563">
        <v>1.8</v>
      </c>
      <c r="Q563" t="s">
        <v>11348</v>
      </c>
      <c r="R563" t="s">
        <v>3001</v>
      </c>
      <c r="S563">
        <v>122.1</v>
      </c>
      <c r="T563">
        <v>142.26</v>
      </c>
      <c r="U563">
        <v>1</v>
      </c>
      <c r="V563">
        <v>-33</v>
      </c>
      <c r="W563">
        <v>53.96</v>
      </c>
      <c r="X563">
        <v>10.72</v>
      </c>
      <c r="Y563">
        <v>-13.78</v>
      </c>
      <c r="Z563">
        <v>13.42</v>
      </c>
      <c r="AA563" s="188">
        <v>-0.08</v>
      </c>
      <c r="AB563">
        <v>23.37</v>
      </c>
      <c r="AC563">
        <v>16.53</v>
      </c>
      <c r="AD563">
        <v>-0.5</v>
      </c>
      <c r="AE563" t="s">
        <v>11470</v>
      </c>
      <c r="AF563" s="217">
        <v>40161</v>
      </c>
      <c r="AG563">
        <v>135.63</v>
      </c>
      <c r="AH563">
        <v>149.4</v>
      </c>
      <c r="AI563">
        <v>187.88</v>
      </c>
      <c r="AJ563">
        <v>120.52</v>
      </c>
      <c r="AN563" s="221" t="str">
        <f t="shared" si="26"/>
        <v>LU0070217475</v>
      </c>
      <c r="AO563" t="s">
        <v>11325</v>
      </c>
      <c r="AQ563" s="188">
        <v>529.63</v>
      </c>
      <c r="AR563" s="228">
        <v>45783</v>
      </c>
      <c r="AS563" t="s">
        <v>10326</v>
      </c>
      <c r="AX563" s="221" t="str">
        <f t="shared" si="27"/>
        <v>LU2402382506</v>
      </c>
      <c r="AY563" s="221" t="s">
        <v>10379</v>
      </c>
      <c r="AZ563" s="221" t="s">
        <v>10091</v>
      </c>
      <c r="BA563" s="221"/>
      <c r="BB563" s="221"/>
      <c r="BC563" s="221"/>
      <c r="BD563" s="221"/>
      <c r="BE563" s="221"/>
      <c r="BF563" s="221"/>
      <c r="BG563" s="221"/>
      <c r="BH563" s="221"/>
      <c r="BI563" s="221"/>
      <c r="BJ563" s="221"/>
      <c r="BK563" s="221"/>
      <c r="BL563" s="221"/>
      <c r="CQ563" s="221"/>
      <c r="CR563" s="221"/>
      <c r="CS563" s="221"/>
      <c r="CT563" s="221"/>
      <c r="CU563" s="221"/>
      <c r="CV563" s="221"/>
      <c r="CW563" s="221"/>
      <c r="CX563" s="221"/>
      <c r="DK563" s="221"/>
      <c r="DL563" s="221"/>
      <c r="DM563" s="221"/>
      <c r="DN563" s="221"/>
      <c r="DO563" s="227"/>
      <c r="DP563" s="221"/>
      <c r="DQ563" s="221"/>
      <c r="DR563" s="221"/>
      <c r="DS563" s="221"/>
      <c r="DT563" s="221"/>
      <c r="DU563" s="221"/>
      <c r="DV563" s="221"/>
      <c r="DW563" s="221"/>
      <c r="DX563" s="221"/>
      <c r="DY563" s="221"/>
      <c r="DZ563" s="221"/>
      <c r="EA563" s="221"/>
      <c r="EB563" s="221"/>
      <c r="EC563" s="221"/>
      <c r="EG563" s="228"/>
      <c r="EM563" s="221"/>
    </row>
    <row r="564" spans="1:150">
      <c r="A564" s="221" t="str">
        <f t="shared" si="28"/>
        <v>LU0266512127</v>
      </c>
      <c r="B564" t="s">
        <v>11327</v>
      </c>
      <c r="C564">
        <v>1.65</v>
      </c>
      <c r="D564">
        <v>3.22</v>
      </c>
      <c r="E564">
        <v>-5.63</v>
      </c>
      <c r="F564">
        <v>-9.2200000000000006</v>
      </c>
      <c r="G564">
        <v>-1.93</v>
      </c>
      <c r="H564">
        <v>11.39</v>
      </c>
      <c r="I564">
        <v>4.3899999999999997</v>
      </c>
      <c r="J564">
        <v>1.36</v>
      </c>
      <c r="K564">
        <v>19.47</v>
      </c>
      <c r="L564">
        <v>-0.01</v>
      </c>
      <c r="M564">
        <v>978.1</v>
      </c>
      <c r="N564">
        <v>-18.72</v>
      </c>
      <c r="P564">
        <v>1.8</v>
      </c>
      <c r="Q564" t="s">
        <v>11348</v>
      </c>
      <c r="R564" t="s">
        <v>681</v>
      </c>
      <c r="S564">
        <v>122.08</v>
      </c>
      <c r="T564">
        <v>142.61000000000001</v>
      </c>
      <c r="U564">
        <v>1</v>
      </c>
      <c r="V564">
        <v>-32.99</v>
      </c>
      <c r="W564">
        <v>54.07</v>
      </c>
      <c r="X564">
        <v>10.67</v>
      </c>
      <c r="Y564">
        <v>-13.71</v>
      </c>
      <c r="Z564">
        <v>13.51</v>
      </c>
      <c r="AA564" s="188">
        <v>-0.06</v>
      </c>
      <c r="AB564">
        <v>23.33</v>
      </c>
      <c r="AC564">
        <v>16.77</v>
      </c>
      <c r="AD564">
        <v>-0.57999999999999996</v>
      </c>
      <c r="AE564" t="s">
        <v>11470</v>
      </c>
      <c r="AF564" s="217">
        <v>38972</v>
      </c>
      <c r="AG564">
        <v>136.49</v>
      </c>
      <c r="AH564">
        <v>148.87</v>
      </c>
      <c r="AI564">
        <v>189.23</v>
      </c>
      <c r="AJ564">
        <v>120.03</v>
      </c>
      <c r="AN564" s="221" t="str">
        <f t="shared" si="26"/>
        <v>LU0456846285</v>
      </c>
      <c r="AO564" t="s">
        <v>6571</v>
      </c>
      <c r="AQ564" s="188">
        <v>28.99</v>
      </c>
      <c r="AR564" s="228">
        <v>45783</v>
      </c>
      <c r="AS564" t="s">
        <v>2998</v>
      </c>
      <c r="AX564" s="221" t="str">
        <f t="shared" si="27"/>
        <v>LU2402383140</v>
      </c>
      <c r="AY564" s="221" t="s">
        <v>12092</v>
      </c>
      <c r="AZ564" s="221" t="s">
        <v>10094</v>
      </c>
      <c r="BA564" s="221"/>
      <c r="BB564" s="221"/>
      <c r="BC564" s="221"/>
      <c r="BD564" s="221"/>
      <c r="BE564" s="221"/>
      <c r="BF564" s="221"/>
      <c r="BG564" s="221"/>
      <c r="BH564" s="221"/>
      <c r="BI564" s="221"/>
      <c r="BJ564" s="221"/>
      <c r="BK564" s="221"/>
      <c r="BL564" s="221"/>
      <c r="CQ564" s="221"/>
      <c r="CR564" s="221"/>
      <c r="CS564" s="221"/>
      <c r="CT564" s="221"/>
      <c r="CU564" s="221"/>
      <c r="CV564" s="221"/>
      <c r="CW564" s="221"/>
      <c r="CX564" s="221"/>
      <c r="DK564" s="221"/>
      <c r="DL564" s="221"/>
      <c r="DM564" s="221"/>
      <c r="DN564" s="221"/>
      <c r="DO564" s="227"/>
      <c r="DP564" s="221"/>
      <c r="DQ564" s="221"/>
      <c r="DR564" s="221"/>
      <c r="DS564" s="221"/>
      <c r="DT564" s="221"/>
      <c r="DU564" s="221"/>
      <c r="DV564" s="221"/>
      <c r="DW564" s="221"/>
      <c r="DX564" s="221"/>
      <c r="DY564" s="221"/>
      <c r="DZ564" s="221"/>
      <c r="EA564" s="221"/>
      <c r="EB564" s="221"/>
      <c r="EC564" s="221"/>
      <c r="EG564" s="228"/>
      <c r="EM564" s="221"/>
    </row>
    <row r="565" spans="1:150">
      <c r="A565" s="221" t="str">
        <f t="shared" si="28"/>
        <v>LU2402382506</v>
      </c>
      <c r="B565" t="s">
        <v>10379</v>
      </c>
      <c r="C565">
        <v>-6.63</v>
      </c>
      <c r="D565">
        <v>3.72</v>
      </c>
      <c r="E565">
        <v>-4.97</v>
      </c>
      <c r="F565">
        <v>3.72</v>
      </c>
      <c r="M565">
        <v>1698.2</v>
      </c>
      <c r="P565">
        <v>0.53</v>
      </c>
      <c r="Q565" t="s">
        <v>11357</v>
      </c>
      <c r="R565" t="s">
        <v>10091</v>
      </c>
      <c r="U565">
        <v>1</v>
      </c>
      <c r="AD565">
        <v>23.47</v>
      </c>
      <c r="AE565" t="s">
        <v>11379</v>
      </c>
      <c r="AF565" s="217">
        <v>44764</v>
      </c>
      <c r="AG565">
        <v>199.22</v>
      </c>
      <c r="AI565">
        <v>238.57</v>
      </c>
      <c r="AN565" s="221" t="str">
        <f t="shared" si="26"/>
        <v>LU0210526801</v>
      </c>
      <c r="AO565" t="s">
        <v>6845</v>
      </c>
      <c r="AQ565" s="188">
        <v>44.82</v>
      </c>
      <c r="AR565" s="228">
        <v>45783</v>
      </c>
      <c r="AS565" t="s">
        <v>6779</v>
      </c>
      <c r="AX565" s="221" t="str">
        <f t="shared" si="27"/>
        <v>LU2791017580</v>
      </c>
      <c r="AY565" s="221" t="s">
        <v>10380</v>
      </c>
      <c r="AZ565" s="221" t="s">
        <v>10282</v>
      </c>
      <c r="BA565" s="221"/>
      <c r="BB565" s="221"/>
      <c r="BC565" s="221"/>
      <c r="BD565" s="221"/>
      <c r="BE565" s="221"/>
      <c r="BF565" s="221"/>
      <c r="BG565" s="221"/>
      <c r="BH565" s="221"/>
      <c r="BI565" s="221"/>
      <c r="BJ565" s="221"/>
      <c r="BK565" s="221"/>
      <c r="BL565" s="221"/>
      <c r="CQ565" s="221"/>
      <c r="CR565" s="221"/>
      <c r="CS565" s="221"/>
      <c r="CT565" s="221"/>
      <c r="CU565" s="221"/>
      <c r="CV565" s="221"/>
      <c r="CW565" s="221"/>
      <c r="CX565" s="221"/>
      <c r="DK565" s="221"/>
      <c r="DL565" s="221"/>
      <c r="DM565" s="221"/>
      <c r="DN565" s="221"/>
      <c r="DO565" s="227"/>
      <c r="DP565" s="221"/>
      <c r="DQ565" s="221"/>
      <c r="DR565" s="221"/>
      <c r="DS565" s="221"/>
      <c r="DT565" s="221"/>
      <c r="DU565" s="221"/>
      <c r="DV565" s="221"/>
      <c r="DW565" s="221"/>
      <c r="DX565" s="221"/>
      <c r="DY565" s="221"/>
      <c r="DZ565" s="221"/>
      <c r="EA565" s="221"/>
      <c r="EB565" s="221"/>
      <c r="EC565" s="221"/>
      <c r="EG565" s="228"/>
      <c r="EM565" s="221"/>
    </row>
    <row r="566" spans="1:150">
      <c r="A566" s="221" t="str">
        <f t="shared" si="28"/>
        <v>LU2402383140</v>
      </c>
      <c r="B566" t="s">
        <v>12092</v>
      </c>
      <c r="C566">
        <v>-6.58</v>
      </c>
      <c r="D566">
        <v>3.69</v>
      </c>
      <c r="E566">
        <v>-4.8099999999999996</v>
      </c>
      <c r="F566">
        <v>3.76</v>
      </c>
      <c r="M566">
        <v>1698.2</v>
      </c>
      <c r="O566">
        <v>0.96</v>
      </c>
      <c r="P566">
        <v>0.53</v>
      </c>
      <c r="Q566" t="s">
        <v>11357</v>
      </c>
      <c r="R566" t="s">
        <v>10094</v>
      </c>
      <c r="U566">
        <v>1</v>
      </c>
      <c r="AD566">
        <v>23.2</v>
      </c>
      <c r="AE566" t="s">
        <v>11379</v>
      </c>
      <c r="AF566" s="217">
        <v>44733</v>
      </c>
      <c r="AG566">
        <v>196.97</v>
      </c>
      <c r="AI566">
        <v>238.58</v>
      </c>
      <c r="AN566" s="221" t="str">
        <f t="shared" si="26"/>
        <v>LU0117841782</v>
      </c>
      <c r="AO566" t="s">
        <v>12374</v>
      </c>
      <c r="AQ566" s="188">
        <v>52.13</v>
      </c>
      <c r="AR566" s="228">
        <v>45783</v>
      </c>
      <c r="AS566" t="s">
        <v>6778</v>
      </c>
      <c r="AX566" s="221" t="str">
        <f t="shared" si="27"/>
        <v>LU1718418525</v>
      </c>
      <c r="AY566" s="221" t="s">
        <v>10381</v>
      </c>
      <c r="AZ566" s="221" t="s">
        <v>10322</v>
      </c>
      <c r="BA566" s="221"/>
      <c r="BB566" s="221"/>
      <c r="BC566" s="221"/>
      <c r="BD566" s="221"/>
      <c r="BE566" s="221"/>
      <c r="BF566" s="221"/>
      <c r="BG566" s="221"/>
      <c r="BH566" s="221"/>
      <c r="BI566" s="221"/>
      <c r="BJ566" s="221"/>
      <c r="BK566" s="221"/>
      <c r="BL566" s="221"/>
      <c r="CQ566" s="221"/>
      <c r="CR566" s="221"/>
      <c r="CS566" s="221"/>
      <c r="CT566" s="221"/>
      <c r="CU566" s="221"/>
      <c r="CV566" s="221"/>
      <c r="CW566" s="221"/>
      <c r="CX566" s="221"/>
      <c r="DK566" s="221"/>
      <c r="DL566" s="221"/>
      <c r="DM566" s="221"/>
      <c r="DN566" s="221"/>
      <c r="DO566" s="227"/>
      <c r="DP566" s="221"/>
      <c r="DQ566" s="221"/>
      <c r="DR566" s="221"/>
      <c r="DS566" s="221"/>
      <c r="DT566" s="221"/>
      <c r="DU566" s="221"/>
      <c r="DV566" s="221"/>
      <c r="DW566" s="227"/>
      <c r="DX566" s="221"/>
      <c r="DY566" s="221"/>
      <c r="DZ566" s="221"/>
      <c r="EA566" s="221"/>
      <c r="EB566" s="221"/>
      <c r="EC566" s="221"/>
      <c r="EG566" s="228"/>
      <c r="EM566" s="221"/>
      <c r="ET566" s="228"/>
    </row>
    <row r="567" spans="1:150">
      <c r="A567" s="221" t="str">
        <f t="shared" si="28"/>
        <v>LU2791017580</v>
      </c>
      <c r="B567" t="s">
        <v>10380</v>
      </c>
      <c r="C567">
        <v>-6.55</v>
      </c>
      <c r="D567">
        <v>3.79</v>
      </c>
      <c r="E567">
        <v>-4.93</v>
      </c>
      <c r="F567">
        <v>3.79</v>
      </c>
      <c r="M567">
        <v>1698.2</v>
      </c>
      <c r="P567">
        <v>0.53</v>
      </c>
      <c r="R567" t="s">
        <v>10282</v>
      </c>
      <c r="U567">
        <v>1</v>
      </c>
      <c r="AE567" t="s">
        <v>11379</v>
      </c>
      <c r="AF567" s="217">
        <v>45392</v>
      </c>
      <c r="AG567">
        <v>144</v>
      </c>
      <c r="AI567">
        <v>170.68</v>
      </c>
      <c r="AN567" s="221" t="str">
        <f t="shared" si="26"/>
        <v>LU1041599405</v>
      </c>
      <c r="AO567" t="s">
        <v>9865</v>
      </c>
      <c r="AQ567" s="188">
        <v>139.18</v>
      </c>
      <c r="AR567" s="228">
        <v>45783</v>
      </c>
      <c r="AS567" t="s">
        <v>9348</v>
      </c>
      <c r="AX567" s="221" t="str">
        <f t="shared" si="27"/>
        <v>LU0070217475</v>
      </c>
      <c r="AY567" s="221" t="s">
        <v>11328</v>
      </c>
      <c r="AZ567" s="221" t="s">
        <v>10326</v>
      </c>
      <c r="BA567" s="221">
        <v>-3.62</v>
      </c>
      <c r="BB567" s="221">
        <v>-10.220000000000001</v>
      </c>
      <c r="BC567" s="221">
        <v>-7.08</v>
      </c>
      <c r="BD567" s="221"/>
      <c r="BE567" s="221"/>
      <c r="BF567" s="221"/>
      <c r="BG567" s="221"/>
      <c r="BH567" s="221"/>
      <c r="BI567" s="221"/>
      <c r="BJ567" s="221"/>
      <c r="BK567" s="221"/>
      <c r="BL567" s="221"/>
      <c r="CQ567" s="221"/>
      <c r="CR567" s="221"/>
      <c r="CS567" s="221"/>
      <c r="CT567" s="221"/>
      <c r="CU567" s="221"/>
      <c r="CV567" s="221"/>
      <c r="CW567" s="221"/>
      <c r="CX567" s="221"/>
      <c r="DK567" s="221"/>
      <c r="DL567" s="221"/>
      <c r="DM567" s="221"/>
      <c r="DN567" s="221"/>
      <c r="DO567" s="227"/>
      <c r="DP567" s="221"/>
      <c r="DQ567" s="221"/>
      <c r="DR567" s="221"/>
      <c r="DS567" s="221"/>
      <c r="DT567" s="221"/>
      <c r="DU567" s="221"/>
      <c r="DV567" s="221"/>
      <c r="DW567" s="227"/>
      <c r="DX567" s="221"/>
      <c r="DY567" s="221"/>
      <c r="DZ567" s="221"/>
      <c r="EA567" s="221"/>
      <c r="EB567" s="221"/>
      <c r="EC567" s="221"/>
      <c r="EG567" s="228"/>
      <c r="EM567" s="221"/>
      <c r="ET567" s="228"/>
    </row>
    <row r="568" spans="1:150">
      <c r="A568" s="221" t="str">
        <f t="shared" si="28"/>
        <v>LU1718418525</v>
      </c>
      <c r="B568" t="s">
        <v>10381</v>
      </c>
      <c r="C568">
        <v>-8.2799999999999994</v>
      </c>
      <c r="D568">
        <v>1.1399999999999999</v>
      </c>
      <c r="E568">
        <v>-8.19</v>
      </c>
      <c r="F568">
        <v>-1.1200000000000001</v>
      </c>
      <c r="G568">
        <v>8.3800000000000008</v>
      </c>
      <c r="H568">
        <v>12.68</v>
      </c>
      <c r="J568">
        <v>1.04</v>
      </c>
      <c r="K568">
        <v>13.61</v>
      </c>
      <c r="L568">
        <v>0.26</v>
      </c>
      <c r="M568">
        <v>12788.4</v>
      </c>
      <c r="N568">
        <v>-12.41</v>
      </c>
      <c r="P568">
        <v>1.8</v>
      </c>
      <c r="R568" t="s">
        <v>10322</v>
      </c>
      <c r="S568">
        <v>98.4</v>
      </c>
      <c r="T568">
        <v>115.1</v>
      </c>
      <c r="U568">
        <v>1</v>
      </c>
      <c r="Z568">
        <v>25.3</v>
      </c>
      <c r="AA568" s="188">
        <v>15.96</v>
      </c>
      <c r="AB568">
        <v>25.1</v>
      </c>
      <c r="AC568">
        <v>-16.29</v>
      </c>
      <c r="AD568">
        <v>24.11</v>
      </c>
      <c r="AE568" t="s">
        <v>11379</v>
      </c>
      <c r="AF568" s="217">
        <v>43154</v>
      </c>
      <c r="AG568">
        <v>100.74</v>
      </c>
      <c r="AH568">
        <v>130.78</v>
      </c>
      <c r="AI568">
        <v>143.33000000000001</v>
      </c>
      <c r="AJ568">
        <v>95.86</v>
      </c>
      <c r="AN568" s="221" t="str">
        <f t="shared" si="26"/>
        <v>LU1041599660</v>
      </c>
      <c r="AO568" t="s">
        <v>12375</v>
      </c>
      <c r="AQ568" s="188">
        <v>74.569999999999993</v>
      </c>
      <c r="AR568" s="228">
        <v>45783</v>
      </c>
      <c r="AS568" t="s">
        <v>9352</v>
      </c>
      <c r="AX568" s="221" t="str">
        <f t="shared" si="27"/>
        <v>LU0456846285</v>
      </c>
      <c r="AY568" s="221" t="s">
        <v>6571</v>
      </c>
      <c r="AZ568" s="221" t="s">
        <v>2998</v>
      </c>
      <c r="BA568" s="221">
        <v>-4.91</v>
      </c>
      <c r="BB568" s="221">
        <v>-10.48</v>
      </c>
      <c r="BC568" s="221"/>
      <c r="BD568" s="221"/>
      <c r="BE568" s="221"/>
      <c r="BF568" s="221"/>
      <c r="BG568" s="221"/>
      <c r="BH568" s="221"/>
      <c r="BI568" s="221"/>
      <c r="BJ568" s="221"/>
      <c r="BK568" s="221"/>
      <c r="BL568" s="221"/>
      <c r="CQ568" s="221"/>
      <c r="CR568" s="221"/>
      <c r="CS568" s="221"/>
      <c r="CT568" s="221"/>
      <c r="CU568" s="221"/>
      <c r="CV568" s="221"/>
      <c r="CW568" s="221"/>
      <c r="CX568" s="221"/>
      <c r="DK568" s="221"/>
      <c r="DL568" s="221"/>
      <c r="DM568" s="221"/>
      <c r="DN568" s="221"/>
      <c r="DO568" s="227"/>
      <c r="DP568" s="221"/>
      <c r="DQ568" s="221"/>
      <c r="DR568" s="221"/>
      <c r="DS568" s="221"/>
      <c r="DT568" s="221"/>
      <c r="DU568" s="221"/>
      <c r="DV568" s="221"/>
      <c r="DW568" s="227"/>
      <c r="DX568" s="221"/>
      <c r="DY568" s="221"/>
      <c r="DZ568" s="221"/>
      <c r="EA568" s="221"/>
      <c r="EB568" s="221"/>
      <c r="EC568" s="221"/>
      <c r="EG568" s="228"/>
      <c r="EM568" s="221"/>
      <c r="ET568" s="228"/>
    </row>
    <row r="569" spans="1:150">
      <c r="A569" s="221" t="str">
        <f t="shared" si="28"/>
        <v>LU0070217475</v>
      </c>
      <c r="B569" t="s">
        <v>11328</v>
      </c>
      <c r="C569">
        <v>-8.2899999999999991</v>
      </c>
      <c r="D569">
        <v>1.08</v>
      </c>
      <c r="E569">
        <v>-8.0399999999999991</v>
      </c>
      <c r="F569">
        <v>-1.06</v>
      </c>
      <c r="G569">
        <v>8.52</v>
      </c>
      <c r="H569">
        <v>12.75</v>
      </c>
      <c r="I569">
        <v>9.17</v>
      </c>
      <c r="J569">
        <v>1.03</v>
      </c>
      <c r="K569">
        <v>13.53</v>
      </c>
      <c r="L569">
        <v>0.27</v>
      </c>
      <c r="M569">
        <v>12788.4</v>
      </c>
      <c r="N569">
        <v>-12.41</v>
      </c>
      <c r="P569">
        <v>1.8</v>
      </c>
      <c r="Q569" t="s">
        <v>11348</v>
      </c>
      <c r="R569" t="s">
        <v>10326</v>
      </c>
      <c r="S569">
        <v>97.81</v>
      </c>
      <c r="T569">
        <v>114.49</v>
      </c>
      <c r="U569">
        <v>1</v>
      </c>
      <c r="V569">
        <v>3.77</v>
      </c>
      <c r="W569">
        <v>9.15</v>
      </c>
      <c r="X569">
        <v>15.6</v>
      </c>
      <c r="Y569">
        <v>-9.31</v>
      </c>
      <c r="Z569">
        <v>25.84</v>
      </c>
      <c r="AA569" s="188">
        <v>16.100000000000001</v>
      </c>
      <c r="AB569">
        <v>24.98</v>
      </c>
      <c r="AC569">
        <v>-16.11</v>
      </c>
      <c r="AD569">
        <v>23.98</v>
      </c>
      <c r="AE569" t="s">
        <v>11379</v>
      </c>
      <c r="AF569" s="217">
        <v>29706</v>
      </c>
      <c r="AG569">
        <v>98.99</v>
      </c>
      <c r="AH569">
        <v>129.88999999999999</v>
      </c>
      <c r="AI569">
        <v>142.59</v>
      </c>
      <c r="AJ569">
        <v>94.88</v>
      </c>
      <c r="AN569" s="221" t="str">
        <f t="shared" si="26"/>
        <v>LU2031211563</v>
      </c>
      <c r="AO569" t="s">
        <v>12095</v>
      </c>
      <c r="AQ569" s="188">
        <v>7.66</v>
      </c>
      <c r="AR569" s="228">
        <v>45783</v>
      </c>
      <c r="AS569" t="s">
        <v>9360</v>
      </c>
      <c r="AX569" s="221" t="str">
        <f t="shared" si="27"/>
        <v>LU0210526801</v>
      </c>
      <c r="AY569" s="221" t="s">
        <v>11018</v>
      </c>
      <c r="AZ569" s="221" t="s">
        <v>6779</v>
      </c>
      <c r="BA569" s="221">
        <v>-4.96</v>
      </c>
      <c r="BB569" s="221">
        <v>-10.67</v>
      </c>
      <c r="BC569" s="221">
        <v>-8.76</v>
      </c>
      <c r="BD569" s="221"/>
      <c r="BE569" s="221"/>
      <c r="BF569" s="221"/>
      <c r="BG569" s="221"/>
      <c r="BH569" s="221"/>
      <c r="BI569" s="221"/>
      <c r="BJ569" s="221"/>
      <c r="BK569" s="221"/>
      <c r="BL569" s="221"/>
      <c r="CQ569" s="221"/>
      <c r="CR569" s="221"/>
      <c r="CS569" s="221"/>
      <c r="CT569" s="221"/>
      <c r="CU569" s="221"/>
      <c r="CV569" s="221"/>
      <c r="CW569" s="221"/>
      <c r="CX569" s="221"/>
      <c r="DK569" s="221"/>
      <c r="DL569" s="221"/>
      <c r="DM569" s="221"/>
      <c r="DN569" s="221"/>
      <c r="DO569" s="227"/>
      <c r="DP569" s="221"/>
      <c r="DQ569" s="221"/>
      <c r="DR569" s="221"/>
      <c r="DS569" s="221"/>
      <c r="DT569" s="221"/>
      <c r="DU569" s="221"/>
      <c r="DV569" s="221"/>
      <c r="DW569" s="227"/>
      <c r="DX569" s="221"/>
      <c r="DY569" s="221"/>
      <c r="DZ569" s="221"/>
      <c r="EA569" s="221"/>
      <c r="EB569" s="221"/>
      <c r="EC569" s="221"/>
      <c r="EG569" s="228"/>
      <c r="EM569" s="221"/>
      <c r="ET569" s="228"/>
    </row>
    <row r="570" spans="1:150">
      <c r="A570" s="221" t="str">
        <f t="shared" si="28"/>
        <v>LU0456846285</v>
      </c>
      <c r="B570" t="s">
        <v>6571</v>
      </c>
      <c r="C570">
        <v>-2.13</v>
      </c>
      <c r="D570">
        <v>-0.69</v>
      </c>
      <c r="E570">
        <v>-3.11</v>
      </c>
      <c r="F570">
        <v>4.32</v>
      </c>
      <c r="G570">
        <v>-2.27</v>
      </c>
      <c r="H570">
        <v>-0.96</v>
      </c>
      <c r="I570">
        <v>3.44</v>
      </c>
      <c r="J570">
        <v>0.95</v>
      </c>
      <c r="K570">
        <v>24.25</v>
      </c>
      <c r="L570">
        <v>-0.02</v>
      </c>
      <c r="M570">
        <v>1915.4</v>
      </c>
      <c r="N570">
        <v>-30.23</v>
      </c>
      <c r="P570">
        <v>1.8</v>
      </c>
      <c r="Q570" t="s">
        <v>11357</v>
      </c>
      <c r="R570" t="s">
        <v>2998</v>
      </c>
      <c r="S570">
        <v>95.97</v>
      </c>
      <c r="T570">
        <v>81.96</v>
      </c>
      <c r="U570">
        <v>12</v>
      </c>
      <c r="V570">
        <v>1.45</v>
      </c>
      <c r="W570">
        <v>0.55000000000000004</v>
      </c>
      <c r="X570">
        <v>44.12</v>
      </c>
      <c r="Y570">
        <v>-22.34</v>
      </c>
      <c r="Z570">
        <v>40.74</v>
      </c>
      <c r="AA570" s="188">
        <v>55.19</v>
      </c>
      <c r="AB570">
        <v>-7.81</v>
      </c>
      <c r="AC570">
        <v>-29.79</v>
      </c>
      <c r="AD570">
        <v>-11.58</v>
      </c>
      <c r="AE570" t="s">
        <v>11471</v>
      </c>
      <c r="AF570" s="217">
        <v>40161</v>
      </c>
      <c r="AG570">
        <v>73.66</v>
      </c>
      <c r="AH570">
        <v>100.06</v>
      </c>
      <c r="AI570">
        <v>87.53</v>
      </c>
      <c r="AJ570">
        <v>98.26</v>
      </c>
      <c r="AN570" s="221" t="str">
        <f t="shared" si="26"/>
        <v>LU2044937824</v>
      </c>
      <c r="AO570" t="s">
        <v>12096</v>
      </c>
      <c r="AQ570" s="188">
        <v>8.11</v>
      </c>
      <c r="AR570" s="228">
        <v>45783</v>
      </c>
      <c r="AS570" t="s">
        <v>9364</v>
      </c>
      <c r="AX570" s="221" t="str">
        <f t="shared" si="27"/>
        <v>LU0117841782</v>
      </c>
      <c r="AY570" s="221" t="s">
        <v>12093</v>
      </c>
      <c r="AZ570" s="221" t="s">
        <v>6778</v>
      </c>
      <c r="BA570" s="221">
        <v>-4.96</v>
      </c>
      <c r="BB570" s="221">
        <v>-10.68</v>
      </c>
      <c r="BC570" s="221">
        <v>-8.6999999999999993</v>
      </c>
      <c r="BD570" s="221"/>
      <c r="BE570" s="221"/>
      <c r="BF570" s="221"/>
      <c r="BG570" s="221"/>
      <c r="BH570" s="221"/>
      <c r="BI570" s="221"/>
      <c r="BJ570" s="221"/>
      <c r="BK570" s="221"/>
      <c r="BL570" s="221"/>
      <c r="CQ570" s="221"/>
      <c r="CR570" s="221"/>
      <c r="CS570" s="221"/>
      <c r="CT570" s="221"/>
      <c r="CU570" s="221"/>
      <c r="CV570" s="221"/>
      <c r="CW570" s="221"/>
      <c r="CX570" s="221"/>
      <c r="DK570" s="221"/>
      <c r="DL570" s="221"/>
      <c r="DM570" s="221"/>
      <c r="DN570" s="221"/>
      <c r="DO570" s="227"/>
      <c r="DP570" s="221"/>
      <c r="DQ570" s="221"/>
      <c r="DR570" s="221"/>
      <c r="DS570" s="221"/>
      <c r="DT570" s="221"/>
      <c r="DU570" s="221"/>
      <c r="DV570" s="221"/>
      <c r="DW570" s="227"/>
      <c r="DX570" s="221"/>
      <c r="DY570" s="221"/>
      <c r="DZ570" s="221"/>
      <c r="EA570" s="221"/>
      <c r="EB570" s="221"/>
      <c r="EC570" s="221"/>
      <c r="EG570" s="228"/>
      <c r="EM570" s="221"/>
      <c r="ET570" s="228"/>
    </row>
    <row r="571" spans="1:150">
      <c r="A571" s="221" t="str">
        <f t="shared" si="28"/>
        <v>LU0210526801</v>
      </c>
      <c r="B571" t="s">
        <v>11018</v>
      </c>
      <c r="C571">
        <v>-2.1</v>
      </c>
      <c r="D571">
        <v>-0.48</v>
      </c>
      <c r="E571">
        <v>-2.9</v>
      </c>
      <c r="F571">
        <v>4.41</v>
      </c>
      <c r="G571">
        <v>-2.15</v>
      </c>
      <c r="H571">
        <v>-0.9</v>
      </c>
      <c r="I571">
        <v>3.49</v>
      </c>
      <c r="J571">
        <v>0.95</v>
      </c>
      <c r="K571">
        <v>24.34</v>
      </c>
      <c r="L571">
        <v>-0.02</v>
      </c>
      <c r="M571">
        <v>1915.4</v>
      </c>
      <c r="N571">
        <v>-30.2</v>
      </c>
      <c r="P571">
        <v>1.8</v>
      </c>
      <c r="Q571" t="s">
        <v>11357</v>
      </c>
      <c r="R571" t="s">
        <v>6779</v>
      </c>
      <c r="S571">
        <v>95.42</v>
      </c>
      <c r="T571">
        <v>81.09</v>
      </c>
      <c r="U571">
        <v>12</v>
      </c>
      <c r="V571">
        <v>1.49</v>
      </c>
      <c r="W571">
        <v>0.44</v>
      </c>
      <c r="X571">
        <v>44.13</v>
      </c>
      <c r="Y571">
        <v>-22.33</v>
      </c>
      <c r="Z571">
        <v>40.79</v>
      </c>
      <c r="AA571" s="188">
        <v>55.32</v>
      </c>
      <c r="AB571">
        <v>-7.87</v>
      </c>
      <c r="AC571">
        <v>-29.63</v>
      </c>
      <c r="AD571">
        <v>-11.67</v>
      </c>
      <c r="AE571" t="s">
        <v>11471</v>
      </c>
      <c r="AF571" s="217">
        <v>38442</v>
      </c>
      <c r="AG571">
        <v>70.180000000000007</v>
      </c>
      <c r="AH571">
        <v>101.4</v>
      </c>
      <c r="AI571">
        <v>84.71</v>
      </c>
      <c r="AJ571">
        <v>97.98</v>
      </c>
      <c r="AN571" s="221" t="str">
        <f t="shared" si="26"/>
        <v>LU1128926489</v>
      </c>
      <c r="AO571" t="s">
        <v>12376</v>
      </c>
      <c r="AQ571" s="188">
        <v>7.75</v>
      </c>
      <c r="AR571" s="228">
        <v>45783</v>
      </c>
      <c r="AS571" t="s">
        <v>9368</v>
      </c>
      <c r="AX571" s="221" t="str">
        <f t="shared" si="27"/>
        <v>LU1041599405</v>
      </c>
      <c r="AY571" s="221" t="s">
        <v>11019</v>
      </c>
      <c r="AZ571" s="221" t="s">
        <v>9348</v>
      </c>
      <c r="BA571" s="221"/>
      <c r="BB571" s="221"/>
      <c r="BC571" s="221"/>
      <c r="BD571" s="221"/>
      <c r="BE571" s="221"/>
      <c r="BF571" s="221"/>
      <c r="BG571" s="221"/>
      <c r="BH571" s="221"/>
      <c r="BI571" s="221"/>
      <c r="BJ571" s="221"/>
      <c r="BK571" s="221"/>
      <c r="BL571" s="221"/>
      <c r="CQ571" s="221"/>
      <c r="CR571" s="221"/>
      <c r="CS571" s="221"/>
      <c r="CT571" s="221"/>
      <c r="CU571" s="221"/>
      <c r="CV571" s="221"/>
      <c r="CW571" s="221"/>
      <c r="CX571" s="221"/>
      <c r="DK571" s="221"/>
      <c r="DL571" s="221"/>
      <c r="DM571" s="221"/>
      <c r="DN571" s="221"/>
      <c r="DO571" s="227"/>
      <c r="DP571" s="221"/>
      <c r="DQ571" s="221"/>
      <c r="DR571" s="221"/>
      <c r="DS571" s="221"/>
      <c r="DT571" s="221"/>
      <c r="DU571" s="221"/>
      <c r="DV571" s="221"/>
      <c r="DW571" s="221"/>
      <c r="DX571" s="221"/>
      <c r="DY571" s="221"/>
      <c r="DZ571" s="221"/>
      <c r="EA571" s="221"/>
      <c r="EB571" s="221"/>
      <c r="EC571" s="221"/>
      <c r="EG571" s="228"/>
      <c r="EM571" s="221"/>
    </row>
    <row r="572" spans="1:150">
      <c r="A572" s="221" t="str">
        <f t="shared" si="28"/>
        <v>LU0117841782</v>
      </c>
      <c r="B572" t="s">
        <v>12093</v>
      </c>
      <c r="C572">
        <v>-2.1</v>
      </c>
      <c r="D572">
        <v>-0.49</v>
      </c>
      <c r="E572">
        <v>-2.9</v>
      </c>
      <c r="F572">
        <v>4.4000000000000004</v>
      </c>
      <c r="G572">
        <v>-2.16</v>
      </c>
      <c r="H572">
        <v>-0.91</v>
      </c>
      <c r="I572">
        <v>3.48</v>
      </c>
      <c r="J572">
        <v>0.95</v>
      </c>
      <c r="K572">
        <v>24.34</v>
      </c>
      <c r="L572">
        <v>-0.02</v>
      </c>
      <c r="M572">
        <v>1915.4</v>
      </c>
      <c r="N572">
        <v>-30.22</v>
      </c>
      <c r="O572">
        <v>0.35</v>
      </c>
      <c r="P572">
        <v>1.8</v>
      </c>
      <c r="Q572" t="s">
        <v>11357</v>
      </c>
      <c r="R572" t="s">
        <v>6778</v>
      </c>
      <c r="S572">
        <v>95.44</v>
      </c>
      <c r="T572">
        <v>81.09</v>
      </c>
      <c r="U572">
        <v>12</v>
      </c>
      <c r="V572">
        <v>1.53</v>
      </c>
      <c r="W572">
        <v>0.4</v>
      </c>
      <c r="X572">
        <v>44.13</v>
      </c>
      <c r="Y572">
        <v>-22.34</v>
      </c>
      <c r="Z572">
        <v>40.81</v>
      </c>
      <c r="AA572" s="188">
        <v>55.31</v>
      </c>
      <c r="AB572">
        <v>-7.87</v>
      </c>
      <c r="AC572">
        <v>-29.65</v>
      </c>
      <c r="AD572">
        <v>-11.66</v>
      </c>
      <c r="AE572" t="s">
        <v>11471</v>
      </c>
      <c r="AF572" s="217">
        <v>37029</v>
      </c>
      <c r="AG572">
        <v>70.16</v>
      </c>
      <c r="AH572">
        <v>101.4</v>
      </c>
      <c r="AI572">
        <v>84.73</v>
      </c>
      <c r="AJ572">
        <v>98</v>
      </c>
      <c r="AN572" s="221" t="str">
        <f t="shared" si="26"/>
        <v>LU0301634860</v>
      </c>
      <c r="AO572" t="s">
        <v>6693</v>
      </c>
      <c r="AQ572" s="188">
        <v>14.32</v>
      </c>
      <c r="AR572" s="228">
        <v>45779</v>
      </c>
      <c r="AS572" t="s">
        <v>685</v>
      </c>
      <c r="AX572" s="221" t="str">
        <f t="shared" si="27"/>
        <v>LU1041599660</v>
      </c>
      <c r="AY572" s="221" t="s">
        <v>12094</v>
      </c>
      <c r="AZ572" s="221" t="s">
        <v>9352</v>
      </c>
      <c r="BA572" s="221"/>
      <c r="BB572" s="221"/>
      <c r="BC572" s="221"/>
      <c r="BD572" s="221"/>
      <c r="BE572" s="221"/>
      <c r="BF572" s="221"/>
      <c r="BG572" s="221"/>
      <c r="BH572" s="221"/>
      <c r="BI572" s="221"/>
      <c r="BJ572" s="221"/>
      <c r="BK572" s="221"/>
      <c r="BL572" s="221"/>
      <c r="CQ572" s="221"/>
      <c r="CR572" s="221"/>
      <c r="CS572" s="221"/>
      <c r="CT572" s="221"/>
      <c r="CU572" s="221"/>
      <c r="CV572" s="221"/>
      <c r="CW572" s="221"/>
      <c r="CX572" s="221"/>
      <c r="DK572" s="221"/>
      <c r="DL572" s="221"/>
      <c r="DM572" s="221"/>
      <c r="DN572" s="221"/>
      <c r="DO572" s="227"/>
      <c r="DP572" s="221"/>
      <c r="DQ572" s="221"/>
      <c r="DR572" s="221"/>
      <c r="DS572" s="221"/>
      <c r="DT572" s="221"/>
      <c r="DU572" s="221"/>
      <c r="DV572" s="221"/>
      <c r="DW572" s="221"/>
      <c r="DX572" s="221"/>
      <c r="DY572" s="221"/>
      <c r="DZ572" s="221"/>
      <c r="EA572" s="221"/>
      <c r="EB572" s="221"/>
      <c r="EC572" s="221"/>
      <c r="EG572" s="228"/>
      <c r="EM572" s="221"/>
    </row>
    <row r="573" spans="1:150">
      <c r="A573" s="221" t="str">
        <f t="shared" si="28"/>
        <v>LU1041599405</v>
      </c>
      <c r="B573" t="s">
        <v>11019</v>
      </c>
      <c r="C573">
        <v>-3.42</v>
      </c>
      <c r="D573">
        <v>-3.55</v>
      </c>
      <c r="E573">
        <v>-0.57999999999999996</v>
      </c>
      <c r="F573">
        <v>1.72</v>
      </c>
      <c r="G573">
        <v>0.69</v>
      </c>
      <c r="H573">
        <v>1.24</v>
      </c>
      <c r="I573">
        <v>2.81</v>
      </c>
      <c r="J573">
        <v>0.71</v>
      </c>
      <c r="K573">
        <v>4.4400000000000004</v>
      </c>
      <c r="L573">
        <v>0</v>
      </c>
      <c r="M573">
        <v>14892.3</v>
      </c>
      <c r="N573">
        <v>-6.94</v>
      </c>
      <c r="P573">
        <v>1.2</v>
      </c>
      <c r="Q573" t="s">
        <v>11348</v>
      </c>
      <c r="R573" t="s">
        <v>9348</v>
      </c>
      <c r="S573">
        <v>89.26</v>
      </c>
      <c r="T573">
        <v>87.9</v>
      </c>
      <c r="U573">
        <v>12</v>
      </c>
      <c r="V573">
        <v>5.56</v>
      </c>
      <c r="W573">
        <v>9.86</v>
      </c>
      <c r="X573">
        <v>-1.85</v>
      </c>
      <c r="Y573">
        <v>2.37</v>
      </c>
      <c r="Z573">
        <v>9.8800000000000008</v>
      </c>
      <c r="AA573" s="188">
        <v>1.25</v>
      </c>
      <c r="AB573">
        <v>4.24</v>
      </c>
      <c r="AC573">
        <v>-8.67</v>
      </c>
      <c r="AD573">
        <v>3.22</v>
      </c>
      <c r="AE573" t="s">
        <v>11472</v>
      </c>
      <c r="AF573" s="217">
        <v>41792</v>
      </c>
      <c r="AG573">
        <v>161.82</v>
      </c>
      <c r="AH573">
        <v>98.42</v>
      </c>
      <c r="AI573">
        <v>475.5</v>
      </c>
      <c r="AJ573">
        <v>62.25</v>
      </c>
      <c r="AN573" s="221" t="str">
        <f t="shared" si="26"/>
        <v>LU0532188140</v>
      </c>
      <c r="AO573" t="s">
        <v>10382</v>
      </c>
      <c r="AQ573" s="188">
        <v>13.27</v>
      </c>
      <c r="AR573" s="228">
        <v>45783</v>
      </c>
      <c r="AS573" t="s">
        <v>10135</v>
      </c>
      <c r="AX573" s="221" t="str">
        <f t="shared" si="27"/>
        <v>LU2031211563</v>
      </c>
      <c r="AY573" s="221" t="s">
        <v>12095</v>
      </c>
      <c r="AZ573" s="221" t="s">
        <v>9360</v>
      </c>
      <c r="BA573" s="221"/>
      <c r="BB573" s="221"/>
      <c r="BC573" s="221"/>
      <c r="BD573" s="221"/>
      <c r="BE573" s="221"/>
      <c r="BF573" s="221"/>
      <c r="BG573" s="221"/>
      <c r="BH573" s="221"/>
      <c r="BI573" s="221"/>
      <c r="BJ573" s="221"/>
      <c r="BK573" s="221"/>
      <c r="BL573" s="221"/>
      <c r="CQ573" s="221"/>
      <c r="CR573" s="221"/>
      <c r="CS573" s="221"/>
      <c r="CT573" s="221"/>
      <c r="CU573" s="221"/>
      <c r="CV573" s="221"/>
      <c r="CW573" s="221"/>
      <c r="CX573" s="221"/>
      <c r="DK573" s="221"/>
      <c r="DL573" s="221"/>
      <c r="DM573" s="221"/>
      <c r="DN573" s="221"/>
      <c r="DO573" s="227"/>
      <c r="DP573" s="221"/>
      <c r="DQ573" s="221"/>
      <c r="DR573" s="221"/>
      <c r="DS573" s="221"/>
      <c r="DT573" s="221"/>
      <c r="DU573" s="221"/>
      <c r="DV573" s="221"/>
      <c r="DW573" s="221"/>
      <c r="DX573" s="221"/>
      <c r="DY573" s="221"/>
      <c r="DZ573" s="221"/>
      <c r="EA573" s="221"/>
      <c r="EB573" s="221"/>
      <c r="EC573" s="221"/>
      <c r="EG573" s="228"/>
      <c r="EM573" s="221"/>
    </row>
    <row r="574" spans="1:150">
      <c r="A574" s="221" t="str">
        <f t="shared" si="28"/>
        <v>LU1041599660</v>
      </c>
      <c r="B574" t="s">
        <v>12094</v>
      </c>
      <c r="C574">
        <v>-3.42</v>
      </c>
      <c r="D574">
        <v>-3.55</v>
      </c>
      <c r="E574">
        <v>-0.56999999999999995</v>
      </c>
      <c r="F574">
        <v>1.72</v>
      </c>
      <c r="G574">
        <v>0.7</v>
      </c>
      <c r="H574">
        <v>1.25</v>
      </c>
      <c r="I574">
        <v>2.66</v>
      </c>
      <c r="J574">
        <v>0.71</v>
      </c>
      <c r="K574">
        <v>4.4400000000000004</v>
      </c>
      <c r="L574">
        <v>0</v>
      </c>
      <c r="M574">
        <v>14892.3</v>
      </c>
      <c r="N574">
        <v>-6.93</v>
      </c>
      <c r="O574">
        <v>6.07</v>
      </c>
      <c r="P574">
        <v>1.2</v>
      </c>
      <c r="R574" t="s">
        <v>9352</v>
      </c>
      <c r="S574">
        <v>89.1</v>
      </c>
      <c r="T574">
        <v>88</v>
      </c>
      <c r="U574">
        <v>12</v>
      </c>
      <c r="V574">
        <v>4.05</v>
      </c>
      <c r="W574">
        <v>9.86</v>
      </c>
      <c r="X574">
        <v>-1.83</v>
      </c>
      <c r="Y574">
        <v>2.31</v>
      </c>
      <c r="Z574">
        <v>9.8699999999999992</v>
      </c>
      <c r="AA574" s="188">
        <v>1.24</v>
      </c>
      <c r="AB574">
        <v>4.25</v>
      </c>
      <c r="AC574">
        <v>-8.65</v>
      </c>
      <c r="AD574">
        <v>3.23</v>
      </c>
      <c r="AE574" t="s">
        <v>11472</v>
      </c>
      <c r="AF574" s="217">
        <v>41792</v>
      </c>
      <c r="AG574">
        <v>162.03</v>
      </c>
      <c r="AH574">
        <v>98.53</v>
      </c>
      <c r="AI574">
        <v>473.96</v>
      </c>
      <c r="AJ574">
        <v>62.09</v>
      </c>
      <c r="AN574" s="221" t="str">
        <f t="shared" si="26"/>
        <v>LU0210535034</v>
      </c>
      <c r="AO574" t="s">
        <v>9866</v>
      </c>
      <c r="AQ574" s="188">
        <v>30.21</v>
      </c>
      <c r="AR574" s="228">
        <v>45783</v>
      </c>
      <c r="AS574" t="s">
        <v>1169</v>
      </c>
      <c r="AX574" s="221" t="str">
        <f t="shared" si="27"/>
        <v>LU2044937824</v>
      </c>
      <c r="AY574" s="221" t="s">
        <v>12096</v>
      </c>
      <c r="AZ574" s="221" t="s">
        <v>9364</v>
      </c>
      <c r="BA574" s="221"/>
      <c r="BB574" s="221"/>
      <c r="BC574" s="221"/>
      <c r="BD574" s="221"/>
      <c r="BE574" s="221"/>
      <c r="BF574" s="221"/>
      <c r="BG574" s="221"/>
      <c r="BH574" s="221"/>
      <c r="BI574" s="221"/>
      <c r="BJ574" s="221"/>
      <c r="BK574" s="221"/>
      <c r="BL574" s="221"/>
      <c r="CQ574" s="221"/>
      <c r="CR574" s="221"/>
      <c r="CS574" s="221"/>
      <c r="CT574" s="221"/>
      <c r="CU574" s="221"/>
      <c r="CV574" s="221"/>
      <c r="CW574" s="221"/>
      <c r="CX574" s="221"/>
      <c r="DK574" s="221"/>
      <c r="DL574" s="221"/>
      <c r="DM574" s="221"/>
      <c r="DN574" s="221"/>
      <c r="DO574" s="227"/>
      <c r="DP574" s="221"/>
      <c r="DQ574" s="221"/>
      <c r="DR574" s="221"/>
      <c r="DS574" s="221"/>
      <c r="DT574" s="221"/>
      <c r="DU574" s="221"/>
      <c r="DV574" s="221"/>
      <c r="DW574" s="221"/>
      <c r="DX574" s="221"/>
      <c r="DY574" s="221"/>
      <c r="DZ574" s="221"/>
      <c r="EA574" s="221"/>
      <c r="EB574" s="221"/>
      <c r="EC574" s="221"/>
      <c r="EG574" s="228"/>
      <c r="EM574" s="221"/>
    </row>
    <row r="575" spans="1:150">
      <c r="A575" s="221" t="str">
        <f t="shared" si="28"/>
        <v>LU2031211563</v>
      </c>
      <c r="B575" t="s">
        <v>12095</v>
      </c>
      <c r="C575">
        <v>-3.36</v>
      </c>
      <c r="D575">
        <v>-3.52</v>
      </c>
      <c r="E575">
        <v>-0.79</v>
      </c>
      <c r="F575">
        <v>1.64</v>
      </c>
      <c r="G575">
        <v>0.64</v>
      </c>
      <c r="H575">
        <v>1.24</v>
      </c>
      <c r="J575">
        <v>0.72</v>
      </c>
      <c r="K575">
        <v>4.45</v>
      </c>
      <c r="L575">
        <v>0</v>
      </c>
      <c r="M575">
        <v>14892.3</v>
      </c>
      <c r="N575">
        <v>-7.04</v>
      </c>
      <c r="O575">
        <v>6.24</v>
      </c>
      <c r="P575">
        <v>1.2</v>
      </c>
      <c r="Q575" t="s">
        <v>11348</v>
      </c>
      <c r="R575" t="s">
        <v>9360</v>
      </c>
      <c r="S575">
        <v>87.75</v>
      </c>
      <c r="T575">
        <v>86.74</v>
      </c>
      <c r="U575">
        <v>12</v>
      </c>
      <c r="AA575" s="188">
        <v>1.2</v>
      </c>
      <c r="AB575">
        <v>4.26</v>
      </c>
      <c r="AC575">
        <v>-8.75</v>
      </c>
      <c r="AD575">
        <v>3.32</v>
      </c>
      <c r="AE575" t="s">
        <v>11472</v>
      </c>
      <c r="AF575" s="217">
        <v>43691</v>
      </c>
      <c r="AG575">
        <v>158.85</v>
      </c>
      <c r="AH575">
        <v>93.41</v>
      </c>
      <c r="AI575">
        <v>450.82</v>
      </c>
      <c r="AJ575">
        <v>58.88</v>
      </c>
      <c r="AN575" s="221" t="str">
        <f t="shared" si="26"/>
        <v>LU1303367103</v>
      </c>
      <c r="AO575" t="s">
        <v>7168</v>
      </c>
      <c r="AQ575" s="188">
        <v>125.86</v>
      </c>
      <c r="AR575" s="228">
        <v>45782</v>
      </c>
      <c r="AS575" t="s">
        <v>7167</v>
      </c>
      <c r="AX575" s="221" t="str">
        <f t="shared" si="27"/>
        <v>LU1128926489</v>
      </c>
      <c r="AY575" s="221" t="s">
        <v>12097</v>
      </c>
      <c r="AZ575" s="221" t="s">
        <v>9368</v>
      </c>
      <c r="BA575" s="221"/>
      <c r="BB575" s="221"/>
      <c r="BC575" s="221"/>
      <c r="BD575" s="221"/>
      <c r="BE575" s="221"/>
      <c r="BF575" s="221"/>
      <c r="BG575" s="221"/>
      <c r="BH575" s="221"/>
      <c r="BI575" s="221"/>
      <c r="BJ575" s="221"/>
      <c r="BK575" s="221"/>
      <c r="BL575" s="221"/>
      <c r="CQ575" s="221"/>
      <c r="CR575" s="221"/>
      <c r="CS575" s="221"/>
      <c r="CT575" s="221"/>
      <c r="CU575" s="221"/>
      <c r="CV575" s="221"/>
      <c r="CW575" s="221"/>
      <c r="CX575" s="221"/>
      <c r="DK575" s="221"/>
      <c r="DL575" s="221"/>
      <c r="DM575" s="221"/>
      <c r="DN575" s="221"/>
      <c r="DO575" s="227"/>
      <c r="DP575" s="221"/>
      <c r="DQ575" s="221"/>
      <c r="DR575" s="221"/>
      <c r="DS575" s="221"/>
      <c r="DT575" s="221"/>
      <c r="DU575" s="221"/>
      <c r="DV575" s="221"/>
      <c r="DW575" s="221"/>
      <c r="DX575" s="221"/>
      <c r="DY575" s="221"/>
      <c r="DZ575" s="221"/>
      <c r="EA575" s="221"/>
      <c r="EB575" s="221"/>
      <c r="EC575" s="221"/>
      <c r="EG575" s="228"/>
      <c r="EM575" s="221"/>
    </row>
    <row r="576" spans="1:150">
      <c r="A576" s="221" t="str">
        <f t="shared" si="28"/>
        <v>LU2044937824</v>
      </c>
      <c r="B576" t="s">
        <v>12096</v>
      </c>
      <c r="C576">
        <v>1.49</v>
      </c>
      <c r="D576">
        <v>0.25</v>
      </c>
      <c r="E576">
        <v>1.97</v>
      </c>
      <c r="F576">
        <v>4.59</v>
      </c>
      <c r="G576">
        <v>1.64</v>
      </c>
      <c r="H576">
        <v>2.35</v>
      </c>
      <c r="J576">
        <v>1.08</v>
      </c>
      <c r="K576">
        <v>5.09</v>
      </c>
      <c r="L576">
        <v>0</v>
      </c>
      <c r="M576">
        <v>14892.3</v>
      </c>
      <c r="N576">
        <v>-6.37</v>
      </c>
      <c r="O576">
        <v>4.37</v>
      </c>
      <c r="P576">
        <v>1.2</v>
      </c>
      <c r="R576" t="s">
        <v>9364</v>
      </c>
      <c r="S576">
        <v>81.3</v>
      </c>
      <c r="T576">
        <v>89.88</v>
      </c>
      <c r="U576">
        <v>12</v>
      </c>
      <c r="AA576" s="188">
        <v>2.2999999999999998</v>
      </c>
      <c r="AB576">
        <v>2.27</v>
      </c>
      <c r="AC576">
        <v>-8.4700000000000006</v>
      </c>
      <c r="AD576">
        <v>3.38</v>
      </c>
      <c r="AE576" t="s">
        <v>11472</v>
      </c>
      <c r="AF576" s="217">
        <v>43713</v>
      </c>
      <c r="AG576">
        <v>66.760000000000005</v>
      </c>
      <c r="AH576">
        <v>97.62</v>
      </c>
      <c r="AI576">
        <v>-238.42</v>
      </c>
      <c r="AJ576">
        <v>47.91</v>
      </c>
      <c r="AN576" s="221" t="str">
        <f t="shared" si="26"/>
        <v>LU2098885051</v>
      </c>
      <c r="AO576" t="s">
        <v>7276</v>
      </c>
      <c r="AQ576" s="188">
        <v>10.88</v>
      </c>
      <c r="AR576" s="228">
        <v>45782</v>
      </c>
      <c r="AS576" t="s">
        <v>7166</v>
      </c>
      <c r="AX576" s="221" t="str">
        <f t="shared" si="27"/>
        <v>LU0301634860</v>
      </c>
      <c r="AY576" s="221" t="s">
        <v>11020</v>
      </c>
      <c r="AZ576" s="221" t="s">
        <v>685</v>
      </c>
      <c r="BA576" s="221">
        <v>-7.33</v>
      </c>
      <c r="BB576" s="221">
        <v>-16.53</v>
      </c>
      <c r="BC576" s="221">
        <v>5.17</v>
      </c>
      <c r="BD576" s="221"/>
      <c r="BE576" s="221"/>
      <c r="BF576" s="221"/>
      <c r="BG576" s="221"/>
      <c r="BH576" s="221"/>
      <c r="BI576" s="221"/>
      <c r="BJ576" s="221"/>
      <c r="BK576" s="221"/>
      <c r="BL576" s="221"/>
      <c r="CQ576" s="221"/>
      <c r="CR576" s="221"/>
      <c r="CS576" s="221"/>
      <c r="CT576" s="221"/>
      <c r="CU576" s="221"/>
      <c r="CV576" s="221"/>
      <c r="CW576" s="221"/>
      <c r="CX576" s="221"/>
      <c r="DK576" s="221"/>
      <c r="DL576" s="221"/>
      <c r="DM576" s="221"/>
      <c r="DN576" s="221"/>
      <c r="DO576" s="227"/>
      <c r="DP576" s="221"/>
      <c r="DQ576" s="221"/>
      <c r="DR576" s="221"/>
      <c r="DS576" s="221"/>
      <c r="DT576" s="221"/>
      <c r="DU576" s="221"/>
      <c r="DV576" s="221"/>
      <c r="DW576" s="221"/>
      <c r="DX576" s="221"/>
      <c r="DY576" s="221"/>
      <c r="DZ576" s="221"/>
      <c r="EA576" s="221"/>
      <c r="EB576" s="221"/>
      <c r="EC576" s="221"/>
      <c r="EM576" s="221"/>
    </row>
    <row r="577" spans="1:150">
      <c r="A577" s="221" t="str">
        <f t="shared" si="28"/>
        <v>LU1128926489</v>
      </c>
      <c r="B577" t="s">
        <v>12097</v>
      </c>
      <c r="C577">
        <v>-3.4</v>
      </c>
      <c r="D577">
        <v>-3.58</v>
      </c>
      <c r="E577">
        <v>-0.56000000000000005</v>
      </c>
      <c r="F577">
        <v>1.79</v>
      </c>
      <c r="G577">
        <v>0.69</v>
      </c>
      <c r="H577">
        <v>1.23</v>
      </c>
      <c r="I577">
        <v>2.81</v>
      </c>
      <c r="J577">
        <v>0.71</v>
      </c>
      <c r="K577">
        <v>4.46</v>
      </c>
      <c r="L577">
        <v>0</v>
      </c>
      <c r="M577">
        <v>14892.3</v>
      </c>
      <c r="N577">
        <v>-7.03</v>
      </c>
      <c r="O577">
        <v>6.16</v>
      </c>
      <c r="P577">
        <v>1.2</v>
      </c>
      <c r="Q577" t="s">
        <v>11357</v>
      </c>
      <c r="R577" t="s">
        <v>9368</v>
      </c>
      <c r="S577">
        <v>89.51</v>
      </c>
      <c r="T577">
        <v>87.74</v>
      </c>
      <c r="U577">
        <v>12</v>
      </c>
      <c r="V577">
        <v>5.49</v>
      </c>
      <c r="W577">
        <v>9.85</v>
      </c>
      <c r="X577">
        <v>-1.82</v>
      </c>
      <c r="Y577">
        <v>2.38</v>
      </c>
      <c r="Z577">
        <v>9.8699999999999992</v>
      </c>
      <c r="AA577" s="188">
        <v>1.29</v>
      </c>
      <c r="AB577">
        <v>4.21</v>
      </c>
      <c r="AC577">
        <v>-8.75</v>
      </c>
      <c r="AD577">
        <v>3.25</v>
      </c>
      <c r="AE577" t="s">
        <v>11472</v>
      </c>
      <c r="AF577" s="217">
        <v>41992</v>
      </c>
      <c r="AG577">
        <v>160.52000000000001</v>
      </c>
      <c r="AH577">
        <v>98.54</v>
      </c>
      <c r="AI577">
        <v>468.85</v>
      </c>
      <c r="AJ577">
        <v>62.66</v>
      </c>
      <c r="AN577" s="221" t="str">
        <f t="shared" si="26"/>
        <v>LU0053671581</v>
      </c>
      <c r="AO577" t="s">
        <v>12377</v>
      </c>
      <c r="AQ577" s="188">
        <v>266.94</v>
      </c>
      <c r="AR577" s="228">
        <v>45783</v>
      </c>
      <c r="AS577" t="s">
        <v>2961</v>
      </c>
      <c r="AX577" s="221" t="str">
        <f t="shared" si="27"/>
        <v>LU0532188140</v>
      </c>
      <c r="AY577" s="221" t="s">
        <v>10382</v>
      </c>
      <c r="AZ577" s="221" t="s">
        <v>10135</v>
      </c>
      <c r="BA577" s="221">
        <v>-9.57</v>
      </c>
      <c r="BB577" s="221">
        <v>-4.46</v>
      </c>
      <c r="BC577" s="221"/>
      <c r="BD577" s="221"/>
      <c r="BE577" s="221"/>
      <c r="BF577" s="221"/>
      <c r="BG577" s="221"/>
      <c r="BH577" s="221"/>
      <c r="BI577" s="221"/>
      <c r="BJ577" s="221"/>
      <c r="BK577" s="221"/>
      <c r="BL577" s="221"/>
      <c r="CQ577" s="221"/>
      <c r="CR577" s="221"/>
      <c r="CS577" s="221"/>
      <c r="CT577" s="221"/>
      <c r="CU577" s="221"/>
      <c r="CV577" s="221"/>
      <c r="CW577" s="221"/>
      <c r="CX577" s="221"/>
      <c r="DK577" s="221"/>
      <c r="DL577" s="221"/>
      <c r="DM577" s="221"/>
      <c r="DN577" s="221"/>
      <c r="DO577" s="227"/>
      <c r="DP577" s="221"/>
      <c r="DQ577" s="221"/>
      <c r="DR577" s="221"/>
      <c r="DS577" s="221"/>
      <c r="DT577" s="221"/>
      <c r="DU577" s="221"/>
      <c r="DV577" s="221"/>
      <c r="DW577" s="227"/>
      <c r="DX577" s="221"/>
      <c r="DY577" s="221"/>
      <c r="DZ577" s="221"/>
      <c r="EA577" s="221"/>
      <c r="EB577" s="221"/>
      <c r="EC577" s="221"/>
      <c r="EM577" s="221"/>
      <c r="ET577" s="228"/>
    </row>
    <row r="578" spans="1:150">
      <c r="A578" s="221" t="str">
        <f t="shared" si="28"/>
        <v>LU0301634860</v>
      </c>
      <c r="B578" t="s">
        <v>11020</v>
      </c>
      <c r="C578">
        <v>8.3000000000000007</v>
      </c>
      <c r="D578">
        <v>1.08</v>
      </c>
      <c r="E578">
        <v>-2.41</v>
      </c>
      <c r="F578">
        <v>-10.06</v>
      </c>
      <c r="G578">
        <v>-6.13</v>
      </c>
      <c r="H578">
        <v>4.82</v>
      </c>
      <c r="I578">
        <v>2.86</v>
      </c>
      <c r="J578">
        <v>1.01</v>
      </c>
      <c r="K578">
        <v>22.71</v>
      </c>
      <c r="L578">
        <v>-0.02</v>
      </c>
      <c r="M578">
        <v>1509.5</v>
      </c>
      <c r="N578">
        <v>-30.45</v>
      </c>
      <c r="P578">
        <v>1.8</v>
      </c>
      <c r="Q578" t="s">
        <v>11357</v>
      </c>
      <c r="R578" t="s">
        <v>685</v>
      </c>
      <c r="S578">
        <v>99.66</v>
      </c>
      <c r="T578">
        <v>95.7</v>
      </c>
      <c r="U578">
        <v>1</v>
      </c>
      <c r="V578">
        <v>0.44</v>
      </c>
      <c r="W578">
        <v>6.43</v>
      </c>
      <c r="X578">
        <v>29.61</v>
      </c>
      <c r="Y578">
        <v>-7.77</v>
      </c>
      <c r="Z578">
        <v>7.13</v>
      </c>
      <c r="AA578" s="188">
        <v>36.96</v>
      </c>
      <c r="AB578">
        <v>8.5</v>
      </c>
      <c r="AC578">
        <v>-29.96</v>
      </c>
      <c r="AD578">
        <v>12.29</v>
      </c>
      <c r="AE578" t="s">
        <v>11473</v>
      </c>
      <c r="AF578" s="217">
        <v>39353</v>
      </c>
      <c r="AG578">
        <v>87.6</v>
      </c>
      <c r="AH578">
        <v>111.05</v>
      </c>
      <c r="AI578">
        <v>99.1</v>
      </c>
      <c r="AJ578">
        <v>96.72</v>
      </c>
      <c r="AN578" s="221" t="str">
        <f t="shared" si="26"/>
        <v>LU0511423146</v>
      </c>
      <c r="AO578" t="s">
        <v>9162</v>
      </c>
      <c r="AQ578" s="188">
        <v>38.35</v>
      </c>
      <c r="AR578" s="228">
        <v>45783</v>
      </c>
      <c r="AS578" t="s">
        <v>8979</v>
      </c>
      <c r="AX578" s="221" t="str">
        <f t="shared" si="27"/>
        <v>LU0210535034</v>
      </c>
      <c r="AY578" s="221" t="s">
        <v>11021</v>
      </c>
      <c r="AZ578" s="221" t="s">
        <v>1169</v>
      </c>
      <c r="BA578" s="221">
        <v>-9.58</v>
      </c>
      <c r="BB578" s="221">
        <v>-4.7</v>
      </c>
      <c r="BC578" s="221">
        <v>-15.57</v>
      </c>
      <c r="BD578" s="221"/>
      <c r="BE578" s="221"/>
      <c r="BF578" s="221"/>
      <c r="BG578" s="221"/>
      <c r="BH578" s="221"/>
      <c r="BI578" s="221"/>
      <c r="BJ578" s="221"/>
      <c r="BK578" s="221"/>
      <c r="BL578" s="221"/>
      <c r="CQ578" s="221"/>
      <c r="CR578" s="221"/>
      <c r="CS578" s="221"/>
      <c r="CT578" s="221"/>
      <c r="CU578" s="221"/>
      <c r="CV578" s="221"/>
      <c r="CW578" s="221"/>
      <c r="CX578" s="221"/>
      <c r="DK578" s="221"/>
      <c r="DL578" s="221"/>
      <c r="DM578" s="221"/>
      <c r="DN578" s="221"/>
      <c r="DO578" s="227"/>
      <c r="DP578" s="221"/>
      <c r="DQ578" s="221"/>
      <c r="DR578" s="221"/>
      <c r="DS578" s="221"/>
      <c r="DT578" s="221"/>
      <c r="DU578" s="221"/>
      <c r="DV578" s="221"/>
      <c r="DW578" s="227"/>
      <c r="DX578" s="221"/>
      <c r="DY578" s="221"/>
      <c r="DZ578" s="221"/>
      <c r="EA578" s="221"/>
      <c r="EB578" s="221"/>
      <c r="EC578" s="221"/>
      <c r="EM578" s="221"/>
      <c r="ET578" s="228"/>
    </row>
    <row r="579" spans="1:150">
      <c r="A579" s="221" t="str">
        <f t="shared" si="28"/>
        <v>LU0532188140</v>
      </c>
      <c r="B579" t="s">
        <v>10382</v>
      </c>
      <c r="C579">
        <v>10.58</v>
      </c>
      <c r="D579">
        <v>5.15</v>
      </c>
      <c r="E579">
        <v>4.16</v>
      </c>
      <c r="F579">
        <v>-10.7</v>
      </c>
      <c r="G579">
        <v>5.07</v>
      </c>
      <c r="H579">
        <v>10.24</v>
      </c>
      <c r="I579">
        <v>1.83</v>
      </c>
      <c r="J579">
        <v>0.94</v>
      </c>
      <c r="K579">
        <v>19.52</v>
      </c>
      <c r="L579">
        <v>0.01</v>
      </c>
      <c r="M579">
        <v>477.9</v>
      </c>
      <c r="N579">
        <v>-20.74</v>
      </c>
      <c r="P579">
        <v>1.8</v>
      </c>
      <c r="Q579" t="s">
        <v>11348</v>
      </c>
      <c r="R579" t="s">
        <v>10135</v>
      </c>
      <c r="S579">
        <v>88.81</v>
      </c>
      <c r="T579">
        <v>93.84</v>
      </c>
      <c r="U579">
        <v>1</v>
      </c>
      <c r="V579">
        <v>-25.79</v>
      </c>
      <c r="W579">
        <v>22.3</v>
      </c>
      <c r="X579">
        <v>17.46</v>
      </c>
      <c r="Y579">
        <v>-7.68</v>
      </c>
      <c r="Z579">
        <v>23.61</v>
      </c>
      <c r="AA579" s="188">
        <v>-8.18</v>
      </c>
      <c r="AB579">
        <v>-13.24</v>
      </c>
      <c r="AC579">
        <v>5.99</v>
      </c>
      <c r="AD579">
        <v>29.39</v>
      </c>
      <c r="AE579" t="s">
        <v>11474</v>
      </c>
      <c r="AF579" s="217">
        <v>40399</v>
      </c>
      <c r="AG579">
        <v>80.900000000000006</v>
      </c>
      <c r="AH579">
        <v>90.98</v>
      </c>
      <c r="AI579">
        <v>86.18</v>
      </c>
      <c r="AJ579">
        <v>92.35</v>
      </c>
      <c r="AN579" s="221" t="str">
        <f t="shared" si="26"/>
        <v>SG9999015515</v>
      </c>
      <c r="AO579" t="s">
        <v>12099</v>
      </c>
      <c r="AQ579" s="188">
        <v>0.7</v>
      </c>
      <c r="AR579" s="228">
        <v>45782</v>
      </c>
      <c r="AS579" t="s">
        <v>4632</v>
      </c>
      <c r="AX579" s="221" t="str">
        <f t="shared" si="27"/>
        <v>LU1303367103</v>
      </c>
      <c r="AY579" s="221" t="s">
        <v>11022</v>
      </c>
      <c r="AZ579" s="221" t="s">
        <v>7167</v>
      </c>
      <c r="BA579" s="221"/>
      <c r="BB579" s="221"/>
      <c r="BC579" s="221"/>
      <c r="BD579" s="221"/>
      <c r="BE579" s="221"/>
      <c r="BF579" s="221"/>
      <c r="BG579" s="221"/>
      <c r="BH579" s="221"/>
      <c r="BI579" s="221"/>
      <c r="BJ579" s="221"/>
      <c r="BK579" s="221"/>
      <c r="BL579" s="221"/>
      <c r="CQ579" s="221"/>
      <c r="CR579" s="221"/>
      <c r="CS579" s="221"/>
      <c r="CT579" s="221"/>
      <c r="CU579" s="221"/>
      <c r="CV579" s="221"/>
      <c r="CW579" s="221"/>
      <c r="CX579" s="221"/>
      <c r="DK579" s="221"/>
      <c r="DL579" s="221"/>
      <c r="DM579" s="221"/>
      <c r="DN579" s="221"/>
      <c r="DO579" s="227"/>
      <c r="DP579" s="221"/>
      <c r="DQ579" s="221"/>
      <c r="DR579" s="221"/>
      <c r="DS579" s="221"/>
      <c r="DT579" s="221"/>
      <c r="DU579" s="221"/>
      <c r="DV579" s="221"/>
      <c r="DW579" s="221"/>
      <c r="DX579" s="221"/>
      <c r="DY579" s="221"/>
      <c r="DZ579" s="221"/>
      <c r="EA579" s="221"/>
      <c r="EB579" s="221"/>
      <c r="EC579" s="221"/>
      <c r="EM579" s="221"/>
    </row>
    <row r="580" spans="1:150">
      <c r="A580" s="221" t="str">
        <f t="shared" si="28"/>
        <v>LU0210535034</v>
      </c>
      <c r="B580" t="s">
        <v>11021</v>
      </c>
      <c r="C580">
        <v>10.59</v>
      </c>
      <c r="D580">
        <v>5.17</v>
      </c>
      <c r="E580">
        <v>4.37</v>
      </c>
      <c r="F580">
        <v>-10.69</v>
      </c>
      <c r="G580">
        <v>5.1100000000000003</v>
      </c>
      <c r="H580">
        <v>10.23</v>
      </c>
      <c r="I580">
        <v>1.86</v>
      </c>
      <c r="J580">
        <v>0.99</v>
      </c>
      <c r="K580">
        <v>20.97</v>
      </c>
      <c r="L580">
        <v>0.01</v>
      </c>
      <c r="M580">
        <v>477.9</v>
      </c>
      <c r="N580">
        <v>-20.67</v>
      </c>
      <c r="P580">
        <v>1.8</v>
      </c>
      <c r="Q580" t="s">
        <v>11348</v>
      </c>
      <c r="R580" t="s">
        <v>1169</v>
      </c>
      <c r="S580">
        <v>92.5</v>
      </c>
      <c r="T580">
        <v>101.24</v>
      </c>
      <c r="U580">
        <v>1</v>
      </c>
      <c r="V580">
        <v>-25.8</v>
      </c>
      <c r="W580">
        <v>22.16</v>
      </c>
      <c r="X580">
        <v>17.64</v>
      </c>
      <c r="Y580">
        <v>-7.61</v>
      </c>
      <c r="Z580">
        <v>23.63</v>
      </c>
      <c r="AA580" s="188">
        <v>-8.1999999999999993</v>
      </c>
      <c r="AB580">
        <v>-13.21</v>
      </c>
      <c r="AC580">
        <v>5.89</v>
      </c>
      <c r="AD580">
        <v>29.47</v>
      </c>
      <c r="AE580" t="s">
        <v>11474</v>
      </c>
      <c r="AF580" s="217">
        <v>38442</v>
      </c>
      <c r="AG580">
        <v>107.33</v>
      </c>
      <c r="AH580">
        <v>94.98</v>
      </c>
      <c r="AI580">
        <v>100.88</v>
      </c>
      <c r="AJ580">
        <v>93.65</v>
      </c>
      <c r="AN580" s="221" t="str">
        <f t="shared" si="26"/>
        <v>SG9999006548</v>
      </c>
      <c r="AO580" t="s">
        <v>12100</v>
      </c>
      <c r="AQ580" s="188">
        <v>0.98</v>
      </c>
      <c r="AR580" s="228">
        <v>45782</v>
      </c>
      <c r="AS580" t="s">
        <v>1177</v>
      </c>
      <c r="AX580" s="221" t="str">
        <f t="shared" si="27"/>
        <v>LU2098885051</v>
      </c>
      <c r="AY580" s="221" t="s">
        <v>7276</v>
      </c>
      <c r="AZ580" s="221" t="s">
        <v>7166</v>
      </c>
      <c r="BA580" s="221"/>
      <c r="BB580" s="221"/>
      <c r="BC580" s="221"/>
      <c r="BD580" s="221"/>
      <c r="BE580" s="221"/>
      <c r="BF580" s="221"/>
      <c r="BG580" s="221"/>
      <c r="BH580" s="221"/>
      <c r="BI580" s="221"/>
      <c r="BJ580" s="221"/>
      <c r="BK580" s="221"/>
      <c r="BL580" s="221"/>
      <c r="CQ580" s="221"/>
      <c r="CR580" s="221"/>
      <c r="CS580" s="221"/>
      <c r="CT580" s="221"/>
      <c r="CU580" s="221"/>
      <c r="CV580" s="221"/>
      <c r="CW580" s="221"/>
      <c r="CX580" s="221"/>
      <c r="DK580" s="221"/>
      <c r="DL580" s="221"/>
      <c r="DM580" s="221"/>
      <c r="DN580" s="221"/>
      <c r="DO580" s="227"/>
      <c r="DP580" s="221"/>
      <c r="DQ580" s="221"/>
      <c r="DR580" s="221"/>
      <c r="DS580" s="221"/>
      <c r="DT580" s="221"/>
      <c r="DU580" s="221"/>
      <c r="DV580" s="221"/>
      <c r="DW580" s="227"/>
      <c r="DX580" s="221"/>
      <c r="DY580" s="221"/>
      <c r="DZ580" s="221"/>
      <c r="EA580" s="221"/>
      <c r="EB580" s="221"/>
      <c r="EC580" s="221"/>
      <c r="EM580" s="221"/>
      <c r="ET580" s="228"/>
    </row>
    <row r="581" spans="1:150">
      <c r="A581" s="221" t="str">
        <f t="shared" si="28"/>
        <v>LU1303367103</v>
      </c>
      <c r="B581" t="s">
        <v>11022</v>
      </c>
      <c r="C581">
        <v>-4.2699999999999996</v>
      </c>
      <c r="D581">
        <v>-0.97</v>
      </c>
      <c r="E581">
        <v>-1.97</v>
      </c>
      <c r="F581">
        <v>-3.08</v>
      </c>
      <c r="G581">
        <v>-0.31</v>
      </c>
      <c r="H581">
        <v>1.3</v>
      </c>
      <c r="J581">
        <v>0.99</v>
      </c>
      <c r="K581">
        <v>6.07</v>
      </c>
      <c r="L581">
        <v>0</v>
      </c>
      <c r="M581">
        <v>594.1</v>
      </c>
      <c r="N581">
        <v>-5.89</v>
      </c>
      <c r="P581">
        <v>2.6</v>
      </c>
      <c r="R581" t="s">
        <v>7167</v>
      </c>
      <c r="S581">
        <v>93.15</v>
      </c>
      <c r="T581">
        <v>75.78</v>
      </c>
      <c r="U581">
        <v>1</v>
      </c>
      <c r="X581">
        <v>-4.4000000000000004</v>
      </c>
      <c r="Y581">
        <v>-1.29</v>
      </c>
      <c r="Z581">
        <v>5.7</v>
      </c>
      <c r="AA581" s="188">
        <v>9.9499999999999993</v>
      </c>
      <c r="AB581">
        <v>1.71</v>
      </c>
      <c r="AC581">
        <v>-5.51</v>
      </c>
      <c r="AD581">
        <v>2.83</v>
      </c>
      <c r="AE581" t="s">
        <v>11475</v>
      </c>
      <c r="AF581" s="217">
        <v>42380</v>
      </c>
      <c r="AG581">
        <v>24.17</v>
      </c>
      <c r="AH581">
        <v>66.7</v>
      </c>
      <c r="AI581">
        <v>70.75</v>
      </c>
      <c r="AJ581">
        <v>63.16</v>
      </c>
      <c r="AN581" s="221" t="str">
        <f t="shared" ref="AN581:AN644" si="29">AS581</f>
        <v>SG9999006555</v>
      </c>
      <c r="AO581" t="s">
        <v>12378</v>
      </c>
      <c r="AQ581" s="188">
        <v>0.79</v>
      </c>
      <c r="AR581" s="228">
        <v>45782</v>
      </c>
      <c r="AS581" t="s">
        <v>3427</v>
      </c>
      <c r="AX581" s="221" t="str">
        <f t="shared" si="27"/>
        <v>LU0053671581</v>
      </c>
      <c r="AY581" s="221" t="s">
        <v>12098</v>
      </c>
      <c r="AZ581" s="221" t="s">
        <v>2961</v>
      </c>
      <c r="BA581" s="221">
        <v>0.12</v>
      </c>
      <c r="BB581" s="221">
        <v>-9.39</v>
      </c>
      <c r="BC581" s="221">
        <v>-6.87</v>
      </c>
      <c r="BD581" s="221"/>
      <c r="BE581" s="221"/>
      <c r="BF581" s="221"/>
      <c r="BG581" s="221"/>
      <c r="BH581" s="221"/>
      <c r="BI581" s="221"/>
      <c r="BJ581" s="221"/>
      <c r="BK581" s="221"/>
      <c r="BL581" s="221"/>
      <c r="CQ581" s="221"/>
      <c r="CR581" s="221"/>
      <c r="CS581" s="221"/>
      <c r="CT581" s="221"/>
      <c r="CU581" s="221"/>
      <c r="CV581" s="221"/>
      <c r="CW581" s="221"/>
      <c r="CX581" s="221"/>
      <c r="DK581" s="221"/>
      <c r="DL581" s="221"/>
      <c r="DM581" s="221"/>
      <c r="DN581" s="221"/>
      <c r="DO581" s="221"/>
      <c r="DP581" s="221"/>
      <c r="DQ581" s="221"/>
      <c r="DR581" s="221"/>
      <c r="DS581" s="221"/>
      <c r="DT581" s="221"/>
      <c r="DU581" s="221"/>
      <c r="DV581" s="221"/>
      <c r="DW581" s="221"/>
      <c r="DX581" s="221"/>
      <c r="DY581" s="221"/>
      <c r="DZ581" s="221"/>
      <c r="EA581" s="221"/>
      <c r="EB581" s="221"/>
      <c r="EC581" s="221"/>
      <c r="EM581" s="221"/>
    </row>
    <row r="582" spans="1:150">
      <c r="A582" s="221" t="str">
        <f t="shared" si="28"/>
        <v>LU2098885051</v>
      </c>
      <c r="B582" t="s">
        <v>7276</v>
      </c>
      <c r="C582">
        <v>-4.2300000000000004</v>
      </c>
      <c r="D582">
        <v>-1.18</v>
      </c>
      <c r="E582">
        <v>-1.81</v>
      </c>
      <c r="F582">
        <v>-3.03</v>
      </c>
      <c r="G582">
        <v>-0.3</v>
      </c>
      <c r="H582">
        <v>1.32</v>
      </c>
      <c r="J582">
        <v>1.36</v>
      </c>
      <c r="K582">
        <v>6.1</v>
      </c>
      <c r="L582">
        <v>0</v>
      </c>
      <c r="M582">
        <v>594.1</v>
      </c>
      <c r="N582">
        <v>-5.98</v>
      </c>
      <c r="P582">
        <v>2.6</v>
      </c>
      <c r="R582" t="s">
        <v>7166</v>
      </c>
      <c r="S582">
        <v>168.76</v>
      </c>
      <c r="T582">
        <v>124.37</v>
      </c>
      <c r="U582">
        <v>1</v>
      </c>
      <c r="AB582">
        <v>1.67</v>
      </c>
      <c r="AC582">
        <v>-5.56</v>
      </c>
      <c r="AD582">
        <v>2.99</v>
      </c>
      <c r="AE582" t="s">
        <v>11475</v>
      </c>
      <c r="AF582" s="217">
        <v>43922</v>
      </c>
      <c r="AG582">
        <v>141.69999999999999</v>
      </c>
      <c r="AH582">
        <v>104.5</v>
      </c>
      <c r="AI582">
        <v>192.32</v>
      </c>
      <c r="AJ582">
        <v>144.05000000000001</v>
      </c>
      <c r="AN582" s="221" t="str">
        <f t="shared" si="29"/>
        <v>SG9999002562</v>
      </c>
      <c r="AO582" t="s">
        <v>9840</v>
      </c>
      <c r="AQ582" s="188">
        <v>3.08</v>
      </c>
      <c r="AR582" s="228">
        <v>45782</v>
      </c>
      <c r="AS582" t="s">
        <v>2868</v>
      </c>
      <c r="AX582" s="221" t="str">
        <f t="shared" si="27"/>
        <v>LU0511423146</v>
      </c>
      <c r="AY582" s="221" t="s">
        <v>11023</v>
      </c>
      <c r="AZ582" s="221" t="s">
        <v>8979</v>
      </c>
      <c r="BA582" s="221">
        <v>-9.93</v>
      </c>
      <c r="BB582" s="221">
        <v>-12.31</v>
      </c>
      <c r="BC582" s="221"/>
      <c r="BD582" s="221"/>
      <c r="BE582" s="221"/>
      <c r="BF582" s="221"/>
      <c r="BG582" s="221"/>
      <c r="BH582" s="221"/>
      <c r="BI582" s="221"/>
      <c r="BJ582" s="221"/>
      <c r="BK582" s="221"/>
      <c r="BL582" s="221"/>
      <c r="CQ582" s="221"/>
      <c r="CR582" s="221"/>
      <c r="CS582" s="221"/>
      <c r="CT582" s="221"/>
      <c r="CU582" s="221"/>
      <c r="CV582" s="221"/>
      <c r="CW582" s="221"/>
      <c r="CX582" s="221"/>
      <c r="DK582" s="221"/>
      <c r="DL582" s="221"/>
      <c r="DM582" s="221"/>
      <c r="DN582" s="221"/>
      <c r="DO582" s="227"/>
      <c r="DP582" s="221"/>
      <c r="DQ582" s="221"/>
      <c r="DR582" s="221"/>
      <c r="DS582" s="221"/>
      <c r="DT582" s="221"/>
      <c r="DU582" s="221"/>
      <c r="DV582" s="221"/>
      <c r="DW582" s="221"/>
      <c r="DX582" s="221"/>
      <c r="DY582" s="221"/>
      <c r="DZ582" s="221"/>
      <c r="EA582" s="221"/>
      <c r="EB582" s="221"/>
      <c r="EC582" s="221"/>
      <c r="EM582" s="221"/>
    </row>
    <row r="583" spans="1:150">
      <c r="A583" s="221" t="str">
        <f t="shared" si="28"/>
        <v>LU0053671581</v>
      </c>
      <c r="B583" t="s">
        <v>12098</v>
      </c>
      <c r="C583">
        <v>-17.64</v>
      </c>
      <c r="D583">
        <v>5.15</v>
      </c>
      <c r="E583">
        <v>-18.600000000000001</v>
      </c>
      <c r="F583">
        <v>-11.19</v>
      </c>
      <c r="G583">
        <v>-1.29</v>
      </c>
      <c r="H583">
        <v>0.5</v>
      </c>
      <c r="I583">
        <v>5.78</v>
      </c>
      <c r="J583">
        <v>1.1399999999999999</v>
      </c>
      <c r="K583">
        <v>24.16</v>
      </c>
      <c r="L583">
        <v>-0.02</v>
      </c>
      <c r="M583">
        <v>358.4</v>
      </c>
      <c r="N583">
        <v>-26.8</v>
      </c>
      <c r="O583">
        <v>0</v>
      </c>
      <c r="P583">
        <v>1.8</v>
      </c>
      <c r="Q583" t="s">
        <v>11348</v>
      </c>
      <c r="R583" t="s">
        <v>2961</v>
      </c>
      <c r="S583">
        <v>117.77</v>
      </c>
      <c r="T583">
        <v>116.43</v>
      </c>
      <c r="U583">
        <v>1</v>
      </c>
      <c r="V583">
        <v>2.64</v>
      </c>
      <c r="W583">
        <v>7.61</v>
      </c>
      <c r="X583">
        <v>29.57</v>
      </c>
      <c r="Y583">
        <v>-5.89</v>
      </c>
      <c r="Z583">
        <v>34.270000000000003</v>
      </c>
      <c r="AA583" s="188">
        <v>49.02</v>
      </c>
      <c r="AB583">
        <v>-4.74</v>
      </c>
      <c r="AC583">
        <v>-35</v>
      </c>
      <c r="AD583">
        <v>12.77</v>
      </c>
      <c r="AE583" t="s">
        <v>11476</v>
      </c>
      <c r="AF583" s="217">
        <v>30936</v>
      </c>
      <c r="AG583">
        <v>118.24</v>
      </c>
      <c r="AH583">
        <v>102.49</v>
      </c>
      <c r="AI583">
        <v>125.95</v>
      </c>
      <c r="AJ583">
        <v>115.95</v>
      </c>
      <c r="AN583" s="221" t="str">
        <f t="shared" si="29"/>
        <v>SG9999002299</v>
      </c>
      <c r="AO583" t="s">
        <v>6572</v>
      </c>
      <c r="AQ583" s="188">
        <v>2.58</v>
      </c>
      <c r="AR583" s="228">
        <v>45782</v>
      </c>
      <c r="AS583" t="s">
        <v>699</v>
      </c>
      <c r="AX583" s="221" t="str">
        <f t="shared" si="27"/>
        <v>SG9999015515</v>
      </c>
      <c r="AY583" s="221" t="s">
        <v>12099</v>
      </c>
      <c r="AZ583" s="221" t="s">
        <v>4632</v>
      </c>
      <c r="BA583" s="221"/>
      <c r="BB583" s="221"/>
      <c r="BC583" s="221"/>
      <c r="BD583" s="221"/>
      <c r="BE583" s="221"/>
      <c r="BF583" s="221"/>
      <c r="BG583" s="221"/>
      <c r="BH583" s="221"/>
      <c r="BI583" s="221"/>
      <c r="BJ583" s="221"/>
      <c r="BK583" s="221"/>
      <c r="BL583" s="221"/>
      <c r="CQ583" s="221"/>
      <c r="CR583" s="221"/>
      <c r="CS583" s="221"/>
      <c r="CT583" s="221"/>
      <c r="CU583" s="221"/>
      <c r="CV583" s="221"/>
      <c r="CW583" s="221"/>
      <c r="CX583" s="221"/>
      <c r="DK583" s="221"/>
      <c r="DL583" s="221"/>
      <c r="DM583" s="221"/>
      <c r="DN583" s="221"/>
      <c r="DO583" s="227"/>
      <c r="DP583" s="221"/>
      <c r="DQ583" s="221"/>
      <c r="DR583" s="221"/>
      <c r="DS583" s="221"/>
      <c r="DT583" s="221"/>
      <c r="DU583" s="221"/>
      <c r="DV583" s="221"/>
      <c r="DW583" s="227"/>
      <c r="DX583" s="221"/>
      <c r="DY583" s="221"/>
      <c r="DZ583" s="221"/>
      <c r="EA583" s="221"/>
      <c r="EB583" s="221"/>
      <c r="EC583" s="221"/>
      <c r="EM583" s="221"/>
      <c r="ET583" s="228"/>
    </row>
    <row r="584" spans="1:150">
      <c r="A584" s="221" t="str">
        <f t="shared" si="28"/>
        <v>LU0511423146</v>
      </c>
      <c r="B584" t="s">
        <v>11023</v>
      </c>
      <c r="C584">
        <v>-12.29</v>
      </c>
      <c r="D584">
        <v>1.27</v>
      </c>
      <c r="E584">
        <v>-12.24</v>
      </c>
      <c r="F584">
        <v>-1.85</v>
      </c>
      <c r="G584">
        <v>8.34</v>
      </c>
      <c r="H584">
        <v>18.32</v>
      </c>
      <c r="I584">
        <v>9.19</v>
      </c>
      <c r="J584">
        <v>1.1000000000000001</v>
      </c>
      <c r="K584">
        <v>15.44</v>
      </c>
      <c r="L584">
        <v>0.28000000000000003</v>
      </c>
      <c r="M584">
        <v>4293.2</v>
      </c>
      <c r="N584">
        <v>-17.45</v>
      </c>
      <c r="P584">
        <v>2.23</v>
      </c>
      <c r="Q584" t="s">
        <v>11380</v>
      </c>
      <c r="R584" t="s">
        <v>8979</v>
      </c>
      <c r="S584">
        <v>104.41</v>
      </c>
      <c r="T584">
        <v>108.13</v>
      </c>
      <c r="U584">
        <v>2</v>
      </c>
      <c r="V584">
        <v>11.11</v>
      </c>
      <c r="W584">
        <v>5.93</v>
      </c>
      <c r="X584">
        <v>35.47</v>
      </c>
      <c r="Y584">
        <v>-14.15</v>
      </c>
      <c r="Z584">
        <v>0.44</v>
      </c>
      <c r="AA584" s="188">
        <v>8.5</v>
      </c>
      <c r="AB584">
        <v>40.43</v>
      </c>
      <c r="AC584">
        <v>-12.84</v>
      </c>
      <c r="AD584">
        <v>23.88</v>
      </c>
      <c r="AE584" t="s">
        <v>11477</v>
      </c>
      <c r="AF584" s="217">
        <v>40324</v>
      </c>
      <c r="AG584">
        <v>106.89</v>
      </c>
      <c r="AH584">
        <v>118.52</v>
      </c>
      <c r="AI584">
        <v>111.31</v>
      </c>
      <c r="AJ584">
        <v>99.23</v>
      </c>
      <c r="AN584" s="221" t="str">
        <f t="shared" si="29"/>
        <v>SG9999003305</v>
      </c>
      <c r="AO584" t="s">
        <v>9841</v>
      </c>
      <c r="AQ584" s="188">
        <v>1.92</v>
      </c>
      <c r="AR584" s="228">
        <v>45779</v>
      </c>
      <c r="AS584" t="s">
        <v>700</v>
      </c>
      <c r="AX584" s="221" t="str">
        <f t="shared" si="27"/>
        <v>SG9999006548</v>
      </c>
      <c r="AY584" s="221" t="s">
        <v>12100</v>
      </c>
      <c r="AZ584" s="221" t="s">
        <v>1177</v>
      </c>
      <c r="BA584" s="221">
        <v>-4.03</v>
      </c>
      <c r="BB584" s="221">
        <v>-1.95</v>
      </c>
      <c r="BC584" s="221"/>
      <c r="BD584" s="221"/>
      <c r="BE584" s="221"/>
      <c r="BF584" s="221"/>
      <c r="BG584" s="221"/>
      <c r="BH584" s="221"/>
      <c r="BI584" s="221"/>
      <c r="BJ584" s="221"/>
      <c r="BK584" s="221"/>
      <c r="BL584" s="221"/>
      <c r="CQ584" s="221"/>
      <c r="CR584" s="221"/>
      <c r="CS584" s="221"/>
      <c r="CT584" s="221"/>
      <c r="CU584" s="221"/>
      <c r="CV584" s="221"/>
      <c r="CW584" s="221"/>
      <c r="CX584" s="221"/>
      <c r="DK584" s="221"/>
      <c r="DL584" s="221"/>
      <c r="DM584" s="221"/>
      <c r="DN584" s="221"/>
      <c r="DO584" s="227"/>
      <c r="DP584" s="221"/>
      <c r="DQ584" s="221"/>
      <c r="DR584" s="221"/>
      <c r="DS584" s="221"/>
      <c r="DT584" s="221"/>
      <c r="DU584" s="221"/>
      <c r="DV584" s="221"/>
      <c r="DW584" s="221"/>
      <c r="DX584" s="221"/>
      <c r="DY584" s="221"/>
      <c r="DZ584" s="221"/>
      <c r="EA584" s="221"/>
      <c r="EB584" s="221"/>
      <c r="EC584" s="221"/>
      <c r="EM584" s="221"/>
    </row>
    <row r="585" spans="1:150">
      <c r="A585" s="221" t="str">
        <f t="shared" si="28"/>
        <v>SG9999015515</v>
      </c>
      <c r="B585" t="s">
        <v>12099</v>
      </c>
      <c r="C585">
        <v>-0.1</v>
      </c>
      <c r="D585">
        <v>-1.26</v>
      </c>
      <c r="E585">
        <v>-1.07</v>
      </c>
      <c r="F585">
        <v>1.36</v>
      </c>
      <c r="G585">
        <v>-0.98</v>
      </c>
      <c r="H585">
        <v>-1.78</v>
      </c>
      <c r="J585">
        <v>1.9</v>
      </c>
      <c r="K585">
        <v>9.7100000000000009</v>
      </c>
      <c r="L585">
        <v>0</v>
      </c>
      <c r="M585">
        <v>139.6</v>
      </c>
      <c r="N585">
        <v>-16.14</v>
      </c>
      <c r="O585">
        <v>4.08</v>
      </c>
      <c r="R585" t="s">
        <v>4632</v>
      </c>
      <c r="S585">
        <v>176.29</v>
      </c>
      <c r="T585">
        <v>179.61</v>
      </c>
      <c r="U585">
        <v>4</v>
      </c>
      <c r="X585">
        <v>4.2699999999999996</v>
      </c>
      <c r="Y585">
        <v>-2.93</v>
      </c>
      <c r="Z585">
        <v>9.69</v>
      </c>
      <c r="AA585" s="188">
        <v>4.9400000000000004</v>
      </c>
      <c r="AB585">
        <v>-1.93</v>
      </c>
      <c r="AC585">
        <v>-14.64</v>
      </c>
      <c r="AD585">
        <v>-0.56000000000000005</v>
      </c>
      <c r="AE585" t="s">
        <v>11392</v>
      </c>
      <c r="AF585" s="217">
        <v>42570</v>
      </c>
      <c r="AG585">
        <v>60.17</v>
      </c>
      <c r="AH585">
        <v>182.18</v>
      </c>
      <c r="AI585">
        <v>23.95</v>
      </c>
      <c r="AJ585">
        <v>153.06</v>
      </c>
      <c r="AN585" s="221" t="str">
        <f t="shared" si="29"/>
        <v>SG9999003313</v>
      </c>
      <c r="AO585" t="s">
        <v>9867</v>
      </c>
      <c r="AQ585" s="188">
        <v>1.49</v>
      </c>
      <c r="AR585" s="228">
        <v>45779</v>
      </c>
      <c r="AS585" t="s">
        <v>3087</v>
      </c>
      <c r="AX585" s="221" t="str">
        <f t="shared" ref="AX585:AX648" si="30">AZ585</f>
        <v>SG9999006555</v>
      </c>
      <c r="AY585" s="221" t="s">
        <v>12101</v>
      </c>
      <c r="AZ585" s="221" t="s">
        <v>3427</v>
      </c>
      <c r="BA585" s="221">
        <v>-4.0999999999999996</v>
      </c>
      <c r="BB585" s="221">
        <v>-2.0099999999999998</v>
      </c>
      <c r="BC585" s="221"/>
      <c r="BD585" s="221"/>
      <c r="BE585" s="221"/>
      <c r="BF585" s="221"/>
      <c r="BG585" s="221"/>
      <c r="BH585" s="221"/>
      <c r="BI585" s="221"/>
      <c r="BJ585" s="221"/>
      <c r="BK585" s="221"/>
      <c r="BL585" s="221"/>
      <c r="CQ585" s="221"/>
      <c r="CR585" s="221"/>
      <c r="CS585" s="221"/>
      <c r="CT585" s="221"/>
      <c r="CU585" s="221"/>
      <c r="CV585" s="221"/>
      <c r="CW585" s="221"/>
      <c r="CX585" s="221"/>
      <c r="DK585" s="221"/>
      <c r="DL585" s="221"/>
      <c r="DM585" s="221"/>
      <c r="DN585" s="221"/>
      <c r="DO585" s="227"/>
      <c r="DP585" s="221"/>
      <c r="DQ585" s="221"/>
      <c r="DR585" s="221"/>
      <c r="DS585" s="221"/>
      <c r="DT585" s="221"/>
      <c r="DU585" s="221"/>
      <c r="DV585" s="221"/>
      <c r="DW585" s="221"/>
      <c r="DX585" s="221"/>
      <c r="DY585" s="221"/>
      <c r="DZ585" s="221"/>
      <c r="EA585" s="221"/>
      <c r="EB585" s="221"/>
      <c r="EC585" s="221"/>
      <c r="EM585" s="221"/>
    </row>
    <row r="586" spans="1:150">
      <c r="A586" s="221" t="str">
        <f t="shared" si="28"/>
        <v>SG9999006548</v>
      </c>
      <c r="B586" t="s">
        <v>12100</v>
      </c>
      <c r="C586">
        <v>-4.91</v>
      </c>
      <c r="D586">
        <v>-4.95</v>
      </c>
      <c r="E586">
        <v>-3.43</v>
      </c>
      <c r="F586">
        <v>-1.19</v>
      </c>
      <c r="G586">
        <v>-1.76</v>
      </c>
      <c r="H586">
        <v>-2.7</v>
      </c>
      <c r="I586">
        <v>0.71</v>
      </c>
      <c r="J586">
        <v>1.52</v>
      </c>
      <c r="K586">
        <v>7.91</v>
      </c>
      <c r="L586">
        <v>0</v>
      </c>
      <c r="M586">
        <v>139.6</v>
      </c>
      <c r="N586">
        <v>-13.96</v>
      </c>
      <c r="O586">
        <v>3.94</v>
      </c>
      <c r="P586">
        <v>1.08</v>
      </c>
      <c r="Q586" t="s">
        <v>11348</v>
      </c>
      <c r="R586" t="s">
        <v>1177</v>
      </c>
      <c r="S586">
        <v>140.72999999999999</v>
      </c>
      <c r="T586">
        <v>123.05</v>
      </c>
      <c r="U586">
        <v>4</v>
      </c>
      <c r="V586">
        <v>7.9</v>
      </c>
      <c r="W586">
        <v>7.78</v>
      </c>
      <c r="X586">
        <v>-2.2999999999999998</v>
      </c>
      <c r="Y586">
        <v>-0.65</v>
      </c>
      <c r="Z586">
        <v>8.9600000000000009</v>
      </c>
      <c r="AA586" s="188">
        <v>3.55</v>
      </c>
      <c r="AB586">
        <v>0.03</v>
      </c>
      <c r="AC586">
        <v>-14.8</v>
      </c>
      <c r="AD586">
        <v>-0.54</v>
      </c>
      <c r="AE586" t="s">
        <v>11392</v>
      </c>
      <c r="AF586" s="217">
        <v>40148</v>
      </c>
      <c r="AG586">
        <v>27.66</v>
      </c>
      <c r="AH586">
        <v>114.91</v>
      </c>
      <c r="AI586">
        <v>42.75</v>
      </c>
      <c r="AJ586">
        <v>126.49</v>
      </c>
      <c r="AN586" s="221" t="str">
        <f t="shared" si="29"/>
        <v>SG9999003321</v>
      </c>
      <c r="AO586" t="s">
        <v>6573</v>
      </c>
      <c r="AQ586" s="188">
        <v>2.65</v>
      </c>
      <c r="AR586" s="228">
        <v>45779</v>
      </c>
      <c r="AS586" t="s">
        <v>701</v>
      </c>
      <c r="AX586" s="221" t="str">
        <f t="shared" si="30"/>
        <v>SG9999002562</v>
      </c>
      <c r="AY586" s="221" t="s">
        <v>9840</v>
      </c>
      <c r="AZ586" s="221" t="s">
        <v>2868</v>
      </c>
      <c r="BA586" s="221">
        <v>-5.72</v>
      </c>
      <c r="BB586" s="221">
        <v>-12.1</v>
      </c>
      <c r="BC586" s="221">
        <v>-5.91</v>
      </c>
      <c r="BD586" s="221"/>
      <c r="BE586" s="221"/>
      <c r="BF586" s="221"/>
      <c r="BG586" s="221"/>
      <c r="BH586" s="221"/>
      <c r="BI586" s="221"/>
      <c r="BJ586" s="221"/>
      <c r="BK586" s="221"/>
      <c r="BL586" s="221"/>
      <c r="CQ586" s="221"/>
      <c r="CR586" s="221"/>
      <c r="CS586" s="221"/>
      <c r="CT586" s="221"/>
      <c r="CU586" s="221"/>
      <c r="CV586" s="221"/>
      <c r="CW586" s="221"/>
      <c r="CX586" s="221"/>
      <c r="DK586" s="221"/>
      <c r="DL586" s="221"/>
      <c r="DM586" s="221"/>
      <c r="DN586" s="221"/>
      <c r="DO586" s="227"/>
      <c r="DP586" s="221"/>
      <c r="DQ586" s="221"/>
      <c r="DR586" s="221"/>
      <c r="DS586" s="221"/>
      <c r="DT586" s="221"/>
      <c r="DU586" s="221"/>
      <c r="DV586" s="221"/>
      <c r="DW586" s="221"/>
      <c r="DX586" s="221"/>
      <c r="DY586" s="221"/>
      <c r="DZ586" s="221"/>
      <c r="EA586" s="221"/>
      <c r="EB586" s="221"/>
      <c r="EC586" s="221"/>
      <c r="EM586" s="221"/>
    </row>
    <row r="587" spans="1:150">
      <c r="A587" s="221" t="str">
        <f t="shared" ref="A587:A650" si="31">R587</f>
        <v>SG9999006555</v>
      </c>
      <c r="B587" t="s">
        <v>12101</v>
      </c>
      <c r="C587">
        <v>-4.9400000000000004</v>
      </c>
      <c r="D587">
        <v>-4.8600000000000003</v>
      </c>
      <c r="E587">
        <v>-3.5</v>
      </c>
      <c r="F587">
        <v>-1.19</v>
      </c>
      <c r="G587">
        <v>-1.79</v>
      </c>
      <c r="H587">
        <v>-1.92</v>
      </c>
      <c r="I587">
        <v>1.1200000000000001</v>
      </c>
      <c r="J587">
        <v>1.51</v>
      </c>
      <c r="K587">
        <v>7.94</v>
      </c>
      <c r="L587">
        <v>0</v>
      </c>
      <c r="M587">
        <v>139.6</v>
      </c>
      <c r="N587">
        <v>-14.01</v>
      </c>
      <c r="O587">
        <v>4.0199999999999996</v>
      </c>
      <c r="Q587" t="s">
        <v>11348</v>
      </c>
      <c r="R587" t="s">
        <v>3427</v>
      </c>
      <c r="S587">
        <v>140.74</v>
      </c>
      <c r="T587">
        <v>121.18</v>
      </c>
      <c r="U587">
        <v>4</v>
      </c>
      <c r="V587">
        <v>8.92</v>
      </c>
      <c r="W587">
        <v>7.38</v>
      </c>
      <c r="X587">
        <v>-2.29</v>
      </c>
      <c r="Y587">
        <v>-0.7</v>
      </c>
      <c r="Z587">
        <v>8.98</v>
      </c>
      <c r="AA587" s="188">
        <v>3.51</v>
      </c>
      <c r="AB587">
        <v>7.0000000000000007E-2</v>
      </c>
      <c r="AC587">
        <v>-11.17</v>
      </c>
      <c r="AD587">
        <v>-0.62</v>
      </c>
      <c r="AE587" t="s">
        <v>11392</v>
      </c>
      <c r="AF587" s="217">
        <v>40148</v>
      </c>
      <c r="AG587">
        <v>27.07</v>
      </c>
      <c r="AH587">
        <v>113.97</v>
      </c>
      <c r="AI587">
        <v>49.45</v>
      </c>
      <c r="AJ587">
        <v>114.43</v>
      </c>
      <c r="AN587" s="221" t="str">
        <f t="shared" si="29"/>
        <v>SG9999003339</v>
      </c>
      <c r="AO587" t="s">
        <v>6656</v>
      </c>
      <c r="AQ587" s="188">
        <v>2.0499999999999998</v>
      </c>
      <c r="AR587" s="228">
        <v>45779</v>
      </c>
      <c r="AS587" t="s">
        <v>3084</v>
      </c>
      <c r="AX587" s="221" t="str">
        <f t="shared" si="30"/>
        <v>SG9999002299</v>
      </c>
      <c r="AY587" s="221" t="s">
        <v>6572</v>
      </c>
      <c r="AZ587" s="221" t="s">
        <v>699</v>
      </c>
      <c r="BA587" s="221">
        <v>-6.27</v>
      </c>
      <c r="BB587" s="221">
        <v>-15.11</v>
      </c>
      <c r="BC587" s="221">
        <v>-9.89</v>
      </c>
      <c r="BD587" s="221"/>
      <c r="BE587" s="221"/>
      <c r="BF587" s="221"/>
      <c r="BG587" s="221"/>
      <c r="BH587" s="221"/>
      <c r="BI587" s="221"/>
      <c r="BJ587" s="221"/>
      <c r="BK587" s="221"/>
      <c r="BL587" s="221"/>
      <c r="CQ587" s="221"/>
      <c r="CR587" s="221"/>
      <c r="CS587" s="221"/>
      <c r="CT587" s="221"/>
      <c r="CU587" s="221"/>
      <c r="CV587" s="221"/>
      <c r="CW587" s="221"/>
      <c r="CX587" s="221"/>
      <c r="DK587" s="221"/>
      <c r="DL587" s="221"/>
      <c r="DM587" s="221"/>
      <c r="DN587" s="221"/>
      <c r="DO587" s="227"/>
      <c r="DP587" s="221"/>
      <c r="DQ587" s="221"/>
      <c r="DR587" s="221"/>
      <c r="DS587" s="221"/>
      <c r="DT587" s="221"/>
      <c r="DU587" s="221"/>
      <c r="DV587" s="221"/>
      <c r="DW587" s="221"/>
      <c r="DX587" s="221"/>
      <c r="DY587" s="221"/>
      <c r="DZ587" s="221"/>
      <c r="EA587" s="221"/>
      <c r="EB587" s="221"/>
      <c r="EC587" s="221"/>
      <c r="EM587" s="221"/>
    </row>
    <row r="588" spans="1:150">
      <c r="A588" s="221" t="str">
        <f t="shared" si="31"/>
        <v>SG9999002562</v>
      </c>
      <c r="B588" t="s">
        <v>9840</v>
      </c>
      <c r="C588">
        <v>-0.13</v>
      </c>
      <c r="D588">
        <v>1.75</v>
      </c>
      <c r="E588">
        <v>-1.88</v>
      </c>
      <c r="F588">
        <v>6.25</v>
      </c>
      <c r="G588">
        <v>2.4500000000000002</v>
      </c>
      <c r="H588">
        <v>5.0999999999999996</v>
      </c>
      <c r="I588">
        <v>3.55</v>
      </c>
      <c r="J588">
        <v>1.22</v>
      </c>
      <c r="K588">
        <v>15.66</v>
      </c>
      <c r="L588">
        <v>0</v>
      </c>
      <c r="M588">
        <v>789.8</v>
      </c>
      <c r="N588">
        <v>-21.84</v>
      </c>
      <c r="P588">
        <v>1.75</v>
      </c>
      <c r="Q588" t="s">
        <v>11348</v>
      </c>
      <c r="R588" t="s">
        <v>2868</v>
      </c>
      <c r="S588">
        <v>116.51</v>
      </c>
      <c r="T588">
        <v>139.27000000000001</v>
      </c>
      <c r="U588">
        <v>0</v>
      </c>
      <c r="V588">
        <v>-4.2</v>
      </c>
      <c r="W588">
        <v>5.28</v>
      </c>
      <c r="X588">
        <v>28.52</v>
      </c>
      <c r="Y588">
        <v>-15.29</v>
      </c>
      <c r="Z588">
        <v>20.95</v>
      </c>
      <c r="AA588" s="188">
        <v>25.28</v>
      </c>
      <c r="AB588">
        <v>0.88</v>
      </c>
      <c r="AC588">
        <v>-20.87</v>
      </c>
      <c r="AD588">
        <v>0.88</v>
      </c>
      <c r="AE588" t="s">
        <v>11358</v>
      </c>
      <c r="AF588" s="217">
        <v>34808</v>
      </c>
      <c r="AG588">
        <v>141.16999999999999</v>
      </c>
      <c r="AH588">
        <v>134.58000000000001</v>
      </c>
      <c r="AI588">
        <v>95.94</v>
      </c>
      <c r="AJ588">
        <v>112.9</v>
      </c>
      <c r="AN588" s="221" t="str">
        <f t="shared" si="29"/>
        <v>SGXZ68939370</v>
      </c>
      <c r="AO588" t="s">
        <v>8215</v>
      </c>
      <c r="AQ588" s="188">
        <v>1.18</v>
      </c>
      <c r="AR588" s="228">
        <v>45779</v>
      </c>
      <c r="AS588" t="s">
        <v>7630</v>
      </c>
      <c r="AX588" s="221" t="str">
        <f t="shared" si="30"/>
        <v>SG9999003305</v>
      </c>
      <c r="AY588" s="221" t="s">
        <v>9841</v>
      </c>
      <c r="AZ588" s="221" t="s">
        <v>700</v>
      </c>
      <c r="BA588" s="221">
        <v>-4.63</v>
      </c>
      <c r="BB588" s="221">
        <v>-10.31</v>
      </c>
      <c r="BC588" s="221">
        <v>-8.61</v>
      </c>
      <c r="BD588" s="221"/>
      <c r="BE588" s="221"/>
      <c r="BF588" s="221"/>
      <c r="BG588" s="221"/>
      <c r="BH588" s="221"/>
      <c r="BI588" s="221"/>
      <c r="BJ588" s="221"/>
      <c r="BK588" s="221"/>
      <c r="BL588" s="221"/>
      <c r="CQ588" s="221"/>
      <c r="CR588" s="221"/>
      <c r="CS588" s="221"/>
      <c r="CT588" s="221"/>
      <c r="CU588" s="221"/>
      <c r="CV588" s="221"/>
      <c r="CW588" s="221"/>
      <c r="CX588" s="221"/>
      <c r="DK588" s="221"/>
      <c r="DO588" s="228"/>
      <c r="DU588" s="221"/>
      <c r="EM588" s="221"/>
    </row>
    <row r="589" spans="1:150">
      <c r="A589" s="221" t="str">
        <f t="shared" si="31"/>
        <v>SG9999002299</v>
      </c>
      <c r="B589" t="s">
        <v>6572</v>
      </c>
      <c r="C589">
        <v>-3.95</v>
      </c>
      <c r="D589">
        <v>3.25</v>
      </c>
      <c r="E589">
        <v>-3.99</v>
      </c>
      <c r="F589">
        <v>5.71</v>
      </c>
      <c r="G589">
        <v>10.92</v>
      </c>
      <c r="H589">
        <v>17.739999999999998</v>
      </c>
      <c r="I589">
        <v>7.56</v>
      </c>
      <c r="J589">
        <v>1.1299999999999999</v>
      </c>
      <c r="K589">
        <v>15.91</v>
      </c>
      <c r="L589">
        <v>0.4</v>
      </c>
      <c r="M589">
        <v>214.8</v>
      </c>
      <c r="N589">
        <v>-15.48</v>
      </c>
      <c r="P589">
        <v>1.52</v>
      </c>
      <c r="Q589" t="s">
        <v>11348</v>
      </c>
      <c r="R589" t="s">
        <v>699</v>
      </c>
      <c r="S589">
        <v>100.28</v>
      </c>
      <c r="T589">
        <v>131.25</v>
      </c>
      <c r="U589">
        <v>0</v>
      </c>
      <c r="V589">
        <v>1.51</v>
      </c>
      <c r="W589">
        <v>-1.41</v>
      </c>
      <c r="X589">
        <v>24.24</v>
      </c>
      <c r="Y589">
        <v>-7.74</v>
      </c>
      <c r="Z589">
        <v>1.1100000000000001</v>
      </c>
      <c r="AA589" s="188">
        <v>9.81</v>
      </c>
      <c r="AB589">
        <v>26.67</v>
      </c>
      <c r="AC589">
        <v>-8.7799999999999994</v>
      </c>
      <c r="AD589">
        <v>23.3</v>
      </c>
      <c r="AE589" t="s">
        <v>11354</v>
      </c>
      <c r="AF589" s="217">
        <v>36166</v>
      </c>
      <c r="AG589">
        <v>140.72999999999999</v>
      </c>
      <c r="AH589">
        <v>129.1</v>
      </c>
      <c r="AI589">
        <v>110.1</v>
      </c>
      <c r="AJ589">
        <v>103.21</v>
      </c>
      <c r="AN589" s="221" t="str">
        <f t="shared" si="29"/>
        <v>SG9999003289</v>
      </c>
      <c r="AO589" t="s">
        <v>6574</v>
      </c>
      <c r="AQ589" s="188">
        <v>3.31</v>
      </c>
      <c r="AR589" s="228">
        <v>45782</v>
      </c>
      <c r="AS589" t="s">
        <v>702</v>
      </c>
      <c r="AX589" s="221" t="str">
        <f t="shared" si="30"/>
        <v>SG9999003313</v>
      </c>
      <c r="AY589" s="221" t="s">
        <v>11024</v>
      </c>
      <c r="AZ589" s="221" t="s">
        <v>3087</v>
      </c>
      <c r="BA589" s="221">
        <v>-4.57</v>
      </c>
      <c r="BB589" s="221">
        <v>-10.37</v>
      </c>
      <c r="BC589" s="221">
        <v>-8.5399999999999991</v>
      </c>
      <c r="BD589" s="221"/>
      <c r="BE589" s="221"/>
      <c r="BF589" s="221"/>
      <c r="BG589" s="221"/>
      <c r="BH589" s="221"/>
      <c r="BI589" s="221"/>
      <c r="BJ589" s="221"/>
      <c r="BK589" s="221"/>
      <c r="BL589" s="221"/>
      <c r="CQ589" s="221"/>
      <c r="CR589" s="221"/>
      <c r="CS589" s="221"/>
      <c r="CT589" s="221"/>
      <c r="CU589" s="221"/>
      <c r="CV589" s="221"/>
      <c r="CW589" s="221"/>
      <c r="CX589" s="221"/>
      <c r="DK589" s="221"/>
      <c r="DO589" s="228"/>
      <c r="DU589" s="221"/>
      <c r="DW589" s="228"/>
      <c r="EM589" s="221"/>
      <c r="ET589" s="228"/>
    </row>
    <row r="590" spans="1:150">
      <c r="A590" s="221" t="str">
        <f t="shared" si="31"/>
        <v>SG9999003305</v>
      </c>
      <c r="B590" t="s">
        <v>9841</v>
      </c>
      <c r="C590">
        <v>11.61</v>
      </c>
      <c r="D590">
        <v>8.0299999999999994</v>
      </c>
      <c r="E590">
        <v>9.64</v>
      </c>
      <c r="F590">
        <v>8.2799999999999994</v>
      </c>
      <c r="G590">
        <v>9.92</v>
      </c>
      <c r="H590">
        <v>11.06</v>
      </c>
      <c r="I590">
        <v>4.8499999999999996</v>
      </c>
      <c r="J590">
        <v>0.93</v>
      </c>
      <c r="K590">
        <v>13.32</v>
      </c>
      <c r="L590">
        <v>0.44</v>
      </c>
      <c r="M590">
        <v>15.5</v>
      </c>
      <c r="N590">
        <v>-15.44</v>
      </c>
      <c r="P590">
        <v>1.24</v>
      </c>
      <c r="Q590" t="s">
        <v>11357</v>
      </c>
      <c r="R590" t="s">
        <v>700</v>
      </c>
      <c r="S590">
        <v>90.9</v>
      </c>
      <c r="T590">
        <v>97.12</v>
      </c>
      <c r="U590">
        <v>0</v>
      </c>
      <c r="V590">
        <v>3.04</v>
      </c>
      <c r="W590">
        <v>-0.09</v>
      </c>
      <c r="X590">
        <v>15.44</v>
      </c>
      <c r="Y590">
        <v>-13.75</v>
      </c>
      <c r="Z590">
        <v>21.34</v>
      </c>
      <c r="AA590" s="188">
        <v>3.37</v>
      </c>
      <c r="AB590">
        <v>17.010000000000002</v>
      </c>
      <c r="AC590">
        <v>-14.72</v>
      </c>
      <c r="AD590">
        <v>15.45</v>
      </c>
      <c r="AE590" t="s">
        <v>11368</v>
      </c>
      <c r="AF590" s="217">
        <v>36676</v>
      </c>
      <c r="AG590">
        <v>105.1</v>
      </c>
      <c r="AH590">
        <v>97.2</v>
      </c>
      <c r="AI590">
        <v>88.09</v>
      </c>
      <c r="AJ590">
        <v>93.63</v>
      </c>
      <c r="AN590" s="221" t="str">
        <f t="shared" si="29"/>
        <v>SG9999003297</v>
      </c>
      <c r="AO590" t="s">
        <v>6657</v>
      </c>
      <c r="AQ590" s="188">
        <v>2.57</v>
      </c>
      <c r="AR590" s="228">
        <v>45782</v>
      </c>
      <c r="AS590" t="s">
        <v>3079</v>
      </c>
      <c r="AX590" s="221" t="str">
        <f t="shared" si="30"/>
        <v>SG9999003321</v>
      </c>
      <c r="AY590" s="221" t="s">
        <v>6573</v>
      </c>
      <c r="AZ590" s="221" t="s">
        <v>701</v>
      </c>
      <c r="BA590" s="221">
        <v>-2.3199999999999998</v>
      </c>
      <c r="BB590" s="221">
        <v>-7.26</v>
      </c>
      <c r="BC590" s="221">
        <v>-7.11</v>
      </c>
      <c r="BD590" s="221"/>
      <c r="BE590" s="221"/>
      <c r="BF590" s="221"/>
      <c r="BG590" s="221"/>
      <c r="BH590" s="221"/>
      <c r="BI590" s="221"/>
      <c r="BJ590" s="221"/>
      <c r="BK590" s="221"/>
      <c r="BL590" s="221"/>
      <c r="CQ590" s="221"/>
      <c r="CR590" s="221"/>
      <c r="CS590" s="221"/>
      <c r="CT590" s="221"/>
      <c r="CU590" s="221"/>
      <c r="CV590" s="221"/>
      <c r="CW590" s="221"/>
      <c r="CX590" s="221"/>
      <c r="DK590" s="221"/>
      <c r="DO590" s="228"/>
      <c r="DU590" s="221"/>
      <c r="DW590" s="228"/>
      <c r="ET590" s="228"/>
    </row>
    <row r="591" spans="1:150">
      <c r="A591" s="221" t="str">
        <f t="shared" si="31"/>
        <v>SG9999003313</v>
      </c>
      <c r="B591" t="s">
        <v>11024</v>
      </c>
      <c r="C591">
        <v>11.58</v>
      </c>
      <c r="D591">
        <v>7.97</v>
      </c>
      <c r="E591">
        <v>9.58</v>
      </c>
      <c r="F591">
        <v>8.3000000000000007</v>
      </c>
      <c r="G591">
        <v>9.8800000000000008</v>
      </c>
      <c r="H591">
        <v>11.06</v>
      </c>
      <c r="I591">
        <v>4.8499999999999996</v>
      </c>
      <c r="J591">
        <v>0.93</v>
      </c>
      <c r="K591">
        <v>13.35</v>
      </c>
      <c r="L591">
        <v>0.44</v>
      </c>
      <c r="M591">
        <v>15.5</v>
      </c>
      <c r="N591">
        <v>-15.56</v>
      </c>
      <c r="P591">
        <v>1.24</v>
      </c>
      <c r="Q591" t="s">
        <v>11357</v>
      </c>
      <c r="R591" t="s">
        <v>3087</v>
      </c>
      <c r="S591">
        <v>90.94</v>
      </c>
      <c r="T591">
        <v>97.1</v>
      </c>
      <c r="U591">
        <v>0</v>
      </c>
      <c r="V591">
        <v>3.01</v>
      </c>
      <c r="W591">
        <v>-0.05</v>
      </c>
      <c r="X591">
        <v>15.44</v>
      </c>
      <c r="Y591">
        <v>-13.79</v>
      </c>
      <c r="Z591">
        <v>21.39</v>
      </c>
      <c r="AA591" s="188">
        <v>3.32</v>
      </c>
      <c r="AB591">
        <v>17.079999999999998</v>
      </c>
      <c r="AC591">
        <v>-14.78</v>
      </c>
      <c r="AD591">
        <v>15.44</v>
      </c>
      <c r="AE591" t="s">
        <v>11368</v>
      </c>
      <c r="AF591" s="217">
        <v>37911</v>
      </c>
      <c r="AG591">
        <v>105.19</v>
      </c>
      <c r="AH591">
        <v>97.06</v>
      </c>
      <c r="AI591">
        <v>87.19</v>
      </c>
      <c r="AJ591">
        <v>93.53</v>
      </c>
      <c r="AN591" s="221" t="str">
        <f t="shared" si="29"/>
        <v>SG9999002331</v>
      </c>
      <c r="AO591" t="s">
        <v>6575</v>
      </c>
      <c r="AQ591" s="188">
        <v>1.47</v>
      </c>
      <c r="AR591" s="228">
        <v>45779</v>
      </c>
      <c r="AS591" t="s">
        <v>704</v>
      </c>
      <c r="AX591" s="221" t="str">
        <f t="shared" si="30"/>
        <v>SG9999003339</v>
      </c>
      <c r="AY591" s="221" t="s">
        <v>11025</v>
      </c>
      <c r="AZ591" s="221" t="s">
        <v>3084</v>
      </c>
      <c r="BA591" s="221">
        <v>-2.37</v>
      </c>
      <c r="BB591" s="221">
        <v>-7.4</v>
      </c>
      <c r="BC591" s="221">
        <v>-7.11</v>
      </c>
      <c r="BD591" s="221"/>
      <c r="BE591" s="221"/>
      <c r="BF591" s="221"/>
      <c r="BG591" s="221"/>
      <c r="BH591" s="221"/>
      <c r="BI591" s="221"/>
      <c r="BJ591" s="221"/>
      <c r="BK591" s="221"/>
      <c r="BL591" s="221"/>
      <c r="CQ591" s="221"/>
      <c r="CR591" s="221"/>
      <c r="CS591" s="221"/>
      <c r="CT591" s="221"/>
      <c r="CU591" s="221"/>
      <c r="CV591" s="221"/>
      <c r="CW591" s="221"/>
      <c r="CX591" s="221"/>
      <c r="DK591" s="221"/>
      <c r="DO591" s="228"/>
      <c r="DU591" s="221"/>
      <c r="DW591" s="228"/>
      <c r="ET591" s="228"/>
    </row>
    <row r="592" spans="1:150">
      <c r="A592" s="221" t="str">
        <f t="shared" si="31"/>
        <v>SG9999003321</v>
      </c>
      <c r="B592" t="s">
        <v>6573</v>
      </c>
      <c r="C592">
        <v>-4.54</v>
      </c>
      <c r="D592">
        <v>7.82</v>
      </c>
      <c r="E592">
        <v>-3.46</v>
      </c>
      <c r="F592">
        <v>6.86</v>
      </c>
      <c r="G592">
        <v>8.9600000000000009</v>
      </c>
      <c r="H592">
        <v>12</v>
      </c>
      <c r="I592">
        <v>8.5399999999999991</v>
      </c>
      <c r="J592">
        <v>1.1200000000000001</v>
      </c>
      <c r="K592">
        <v>13.03</v>
      </c>
      <c r="L592">
        <v>0.45</v>
      </c>
      <c r="M592">
        <v>348.4</v>
      </c>
      <c r="N592">
        <v>-11.09</v>
      </c>
      <c r="P592">
        <v>0.82</v>
      </c>
      <c r="Q592" t="s">
        <v>11357</v>
      </c>
      <c r="R592" t="s">
        <v>701</v>
      </c>
      <c r="S592">
        <v>100.25</v>
      </c>
      <c r="T592">
        <v>125.93</v>
      </c>
      <c r="U592">
        <v>0</v>
      </c>
      <c r="V592">
        <v>5.26</v>
      </c>
      <c r="W592">
        <v>8.81</v>
      </c>
      <c r="X592">
        <v>12.31</v>
      </c>
      <c r="Y592">
        <v>-7.98</v>
      </c>
      <c r="Z592">
        <v>25.55</v>
      </c>
      <c r="AA592" s="188">
        <v>12.79</v>
      </c>
      <c r="AB592">
        <v>24.16</v>
      </c>
      <c r="AC592">
        <v>-19.420000000000002</v>
      </c>
      <c r="AD592">
        <v>21.01</v>
      </c>
      <c r="AE592" t="s">
        <v>11379</v>
      </c>
      <c r="AF592" s="217">
        <v>36676</v>
      </c>
      <c r="AG592">
        <v>114.51</v>
      </c>
      <c r="AH592">
        <v>126.2</v>
      </c>
      <c r="AI592">
        <v>81.42</v>
      </c>
      <c r="AJ592">
        <v>101.05</v>
      </c>
      <c r="AN592" s="221" t="str">
        <f t="shared" si="29"/>
        <v>SG9999002349</v>
      </c>
      <c r="AO592" t="s">
        <v>7318</v>
      </c>
      <c r="AQ592" s="188">
        <v>1.1399999999999999</v>
      </c>
      <c r="AR592" s="228">
        <v>45779</v>
      </c>
      <c r="AS592" t="s">
        <v>7288</v>
      </c>
      <c r="AX592" s="221" t="str">
        <f t="shared" si="30"/>
        <v>SGXZ68939370</v>
      </c>
      <c r="AY592" s="221" t="s">
        <v>8215</v>
      </c>
      <c r="AZ592" s="221" t="s">
        <v>7630</v>
      </c>
      <c r="BA592" s="221"/>
      <c r="BB592" s="221"/>
      <c r="BC592" s="221"/>
      <c r="BD592" s="221"/>
      <c r="BE592" s="221"/>
      <c r="BF592" s="221"/>
      <c r="BG592" s="221"/>
      <c r="BH592" s="221"/>
      <c r="BI592" s="221"/>
      <c r="BJ592" s="221"/>
      <c r="BK592" s="221"/>
      <c r="BL592" s="221"/>
      <c r="CQ592" s="221"/>
      <c r="CR592" s="221"/>
      <c r="CS592" s="221"/>
      <c r="CT592" s="221"/>
      <c r="CU592" s="221"/>
      <c r="CV592" s="221"/>
      <c r="CW592" s="221"/>
      <c r="CX592" s="221"/>
      <c r="DK592" s="221"/>
      <c r="DO592" s="228"/>
    </row>
    <row r="593" spans="1:150">
      <c r="A593" s="221" t="str">
        <f t="shared" si="31"/>
        <v>SG9999003339</v>
      </c>
      <c r="B593" t="s">
        <v>11025</v>
      </c>
      <c r="C593">
        <v>-4.5599999999999996</v>
      </c>
      <c r="D593">
        <v>7.82</v>
      </c>
      <c r="E593">
        <v>-3.47</v>
      </c>
      <c r="F593">
        <v>6.9</v>
      </c>
      <c r="G593">
        <v>8.9600000000000009</v>
      </c>
      <c r="H593">
        <v>12</v>
      </c>
      <c r="I593">
        <v>8.5399999999999991</v>
      </c>
      <c r="J593">
        <v>1.1200000000000001</v>
      </c>
      <c r="K593">
        <v>13</v>
      </c>
      <c r="L593">
        <v>0.45</v>
      </c>
      <c r="M593">
        <v>348.4</v>
      </c>
      <c r="N593">
        <v>-11.1</v>
      </c>
      <c r="P593">
        <v>0.82</v>
      </c>
      <c r="Q593" t="s">
        <v>11357</v>
      </c>
      <c r="R593" t="s">
        <v>3084</v>
      </c>
      <c r="S593">
        <v>99.93</v>
      </c>
      <c r="T593">
        <v>125.51</v>
      </c>
      <c r="U593">
        <v>0</v>
      </c>
      <c r="V593">
        <v>5.29</v>
      </c>
      <c r="W593">
        <v>8.82</v>
      </c>
      <c r="X593">
        <v>12.4</v>
      </c>
      <c r="Y593">
        <v>-8.02</v>
      </c>
      <c r="Z593">
        <v>25.55</v>
      </c>
      <c r="AA593" s="188">
        <v>12.79</v>
      </c>
      <c r="AB593">
        <v>24.19</v>
      </c>
      <c r="AC593">
        <v>-19.39</v>
      </c>
      <c r="AD593">
        <v>20.94</v>
      </c>
      <c r="AE593" t="s">
        <v>11379</v>
      </c>
      <c r="AF593" s="217">
        <v>37911</v>
      </c>
      <c r="AG593">
        <v>114.52</v>
      </c>
      <c r="AH593">
        <v>125.66</v>
      </c>
      <c r="AI593">
        <v>81.239999999999995</v>
      </c>
      <c r="AJ593">
        <v>100.74</v>
      </c>
      <c r="AN593" s="221" t="str">
        <f t="shared" si="29"/>
        <v>SG9999011407</v>
      </c>
      <c r="AO593" t="s">
        <v>6576</v>
      </c>
      <c r="AQ593" s="188">
        <v>3.24</v>
      </c>
      <c r="AR593" s="228">
        <v>45779</v>
      </c>
      <c r="AS593" t="s">
        <v>1218</v>
      </c>
      <c r="AX593" s="221" t="str">
        <f t="shared" si="30"/>
        <v>SG9999003289</v>
      </c>
      <c r="AY593" s="221" t="s">
        <v>6574</v>
      </c>
      <c r="AZ593" s="221" t="s">
        <v>702</v>
      </c>
      <c r="BA593" s="221">
        <v>-1.25</v>
      </c>
      <c r="BB593" s="221">
        <v>-5.64</v>
      </c>
      <c r="BC593" s="221">
        <v>-6.1</v>
      </c>
      <c r="BD593" s="221"/>
      <c r="BE593" s="221"/>
      <c r="BF593" s="221"/>
      <c r="BG593" s="221"/>
      <c r="BH593" s="221"/>
      <c r="BI593" s="221"/>
      <c r="BJ593" s="221"/>
      <c r="BK593" s="221"/>
      <c r="BL593" s="221"/>
      <c r="CQ593" s="221"/>
      <c r="CR593" s="221"/>
      <c r="CS593" s="221"/>
      <c r="CT593" s="221"/>
      <c r="CU593" s="221"/>
      <c r="CV593" s="221"/>
      <c r="CW593" s="221"/>
      <c r="CX593" s="221"/>
      <c r="DK593" s="221"/>
      <c r="DO593" s="228"/>
    </row>
    <row r="594" spans="1:150">
      <c r="A594" s="221" t="str">
        <f t="shared" si="31"/>
        <v>SGXZ68939370</v>
      </c>
      <c r="B594" t="s">
        <v>8215</v>
      </c>
      <c r="C594">
        <v>-4.5199999999999996</v>
      </c>
      <c r="D594">
        <v>7.85</v>
      </c>
      <c r="E594">
        <v>-3.35</v>
      </c>
      <c r="F594">
        <v>7.16</v>
      </c>
      <c r="G594">
        <v>9.27</v>
      </c>
      <c r="J594">
        <v>1.04</v>
      </c>
      <c r="K594">
        <v>13.05</v>
      </c>
      <c r="L594">
        <v>0.47</v>
      </c>
      <c r="M594">
        <v>348.4</v>
      </c>
      <c r="N594">
        <v>-11.04</v>
      </c>
      <c r="Q594" t="s">
        <v>11357</v>
      </c>
      <c r="R594" t="s">
        <v>7630</v>
      </c>
      <c r="S594">
        <v>95.13</v>
      </c>
      <c r="T594">
        <v>128.08000000000001</v>
      </c>
      <c r="U594">
        <v>0</v>
      </c>
      <c r="AC594">
        <v>-19.260000000000002</v>
      </c>
      <c r="AD594">
        <v>21.34</v>
      </c>
      <c r="AE594" t="s">
        <v>11379</v>
      </c>
      <c r="AF594" s="217">
        <v>44442</v>
      </c>
      <c r="AG594">
        <v>137.28</v>
      </c>
      <c r="AI594">
        <v>87.53</v>
      </c>
      <c r="AN594" s="221" t="str">
        <f t="shared" si="29"/>
        <v>SG9999002356</v>
      </c>
      <c r="AO594" t="s">
        <v>6577</v>
      </c>
      <c r="AQ594" s="188">
        <v>1.17</v>
      </c>
      <c r="AR594" s="228">
        <v>45779</v>
      </c>
      <c r="AS594" t="s">
        <v>705</v>
      </c>
      <c r="AX594" s="221" t="str">
        <f t="shared" si="30"/>
        <v>SG9999003297</v>
      </c>
      <c r="AY594" s="221" t="s">
        <v>11026</v>
      </c>
      <c r="AZ594" s="221" t="s">
        <v>3079</v>
      </c>
      <c r="BA594" s="221">
        <v>-1.3</v>
      </c>
      <c r="BB594" s="221">
        <v>-5.63</v>
      </c>
      <c r="BC594" s="221">
        <v>-6.09</v>
      </c>
      <c r="BD594" s="221"/>
      <c r="BE594" s="221"/>
      <c r="BF594" s="221"/>
      <c r="BG594" s="221"/>
      <c r="BH594" s="221"/>
      <c r="BI594" s="221"/>
      <c r="BJ594" s="221"/>
      <c r="BK594" s="221"/>
      <c r="BL594" s="221"/>
      <c r="CQ594" s="221"/>
      <c r="CR594" s="221"/>
      <c r="CS594" s="221"/>
      <c r="CT594" s="221"/>
      <c r="CU594" s="221"/>
      <c r="CV594" s="221"/>
      <c r="CW594" s="221"/>
      <c r="CX594" s="221"/>
    </row>
    <row r="595" spans="1:150">
      <c r="A595" s="221" t="str">
        <f t="shared" si="31"/>
        <v>SG9999003289</v>
      </c>
      <c r="B595" t="s">
        <v>6574</v>
      </c>
      <c r="C595">
        <v>-9.16</v>
      </c>
      <c r="D595">
        <v>6.9</v>
      </c>
      <c r="E595">
        <v>-7.77</v>
      </c>
      <c r="F595">
        <v>5.61</v>
      </c>
      <c r="G595">
        <v>9</v>
      </c>
      <c r="H595">
        <v>12.96</v>
      </c>
      <c r="I595">
        <v>10.84</v>
      </c>
      <c r="J595">
        <v>1</v>
      </c>
      <c r="K595">
        <v>14.27</v>
      </c>
      <c r="L595">
        <v>0.45</v>
      </c>
      <c r="M595">
        <v>783.3</v>
      </c>
      <c r="N595">
        <v>-11.09</v>
      </c>
      <c r="P595">
        <v>0.7</v>
      </c>
      <c r="Q595" t="s">
        <v>11357</v>
      </c>
      <c r="R595" t="s">
        <v>702</v>
      </c>
      <c r="S595">
        <v>95.66</v>
      </c>
      <c r="T595">
        <v>111.08</v>
      </c>
      <c r="U595">
        <v>0</v>
      </c>
      <c r="V595">
        <v>7</v>
      </c>
      <c r="W595">
        <v>12.44</v>
      </c>
      <c r="X595">
        <v>11.21</v>
      </c>
      <c r="Y595">
        <v>-3.64</v>
      </c>
      <c r="Z595">
        <v>27.8</v>
      </c>
      <c r="AA595" s="188">
        <v>14.71</v>
      </c>
      <c r="AB595">
        <v>29.98</v>
      </c>
      <c r="AC595">
        <v>-19.420000000000002</v>
      </c>
      <c r="AD595">
        <v>22.84</v>
      </c>
      <c r="AE595" t="s">
        <v>11420</v>
      </c>
      <c r="AF595" s="217">
        <v>36676</v>
      </c>
      <c r="AG595">
        <v>104.32</v>
      </c>
      <c r="AH595">
        <v>114.55</v>
      </c>
      <c r="AI595">
        <v>80.73</v>
      </c>
      <c r="AJ595">
        <v>98.96</v>
      </c>
      <c r="AN595" s="221" t="str">
        <f t="shared" si="29"/>
        <v>SG9999002364</v>
      </c>
      <c r="AO595" t="s">
        <v>7319</v>
      </c>
      <c r="AQ595" s="188">
        <v>0.91</v>
      </c>
      <c r="AR595" s="228">
        <v>45779</v>
      </c>
      <c r="AS595" t="s">
        <v>7289</v>
      </c>
      <c r="AX595" s="221" t="str">
        <f t="shared" si="30"/>
        <v>SG9999002331</v>
      </c>
      <c r="AY595" s="221" t="s">
        <v>6575</v>
      </c>
      <c r="AZ595" s="221" t="s">
        <v>704</v>
      </c>
      <c r="BA595" s="221">
        <v>0.75</v>
      </c>
      <c r="BB595" s="221">
        <v>-10.59</v>
      </c>
      <c r="BC595" s="221">
        <v>-5.93</v>
      </c>
      <c r="BD595" s="221"/>
      <c r="BE595" s="221"/>
      <c r="BF595" s="221"/>
      <c r="BG595" s="221"/>
      <c r="BH595" s="221"/>
      <c r="BI595" s="221"/>
      <c r="BJ595" s="221"/>
      <c r="BK595" s="221"/>
      <c r="BL595" s="221"/>
      <c r="CQ595" s="221"/>
      <c r="CR595" s="221"/>
      <c r="CS595" s="221"/>
      <c r="CT595" s="221"/>
      <c r="CU595" s="221"/>
      <c r="CV595" s="221"/>
      <c r="CW595" s="221"/>
      <c r="CX595" s="221"/>
    </row>
    <row r="596" spans="1:150">
      <c r="A596" s="221" t="str">
        <f t="shared" si="31"/>
        <v>SG9999003297</v>
      </c>
      <c r="B596" t="s">
        <v>11026</v>
      </c>
      <c r="C596">
        <v>-9.18</v>
      </c>
      <c r="D596">
        <v>6.87</v>
      </c>
      <c r="E596">
        <v>-7.77</v>
      </c>
      <c r="F596">
        <v>5.58</v>
      </c>
      <c r="G596">
        <v>8.99</v>
      </c>
      <c r="H596">
        <v>12.97</v>
      </c>
      <c r="I596">
        <v>10.85</v>
      </c>
      <c r="J596">
        <v>1</v>
      </c>
      <c r="K596">
        <v>14.26</v>
      </c>
      <c r="L596">
        <v>0.45</v>
      </c>
      <c r="M596">
        <v>783.3</v>
      </c>
      <c r="N596">
        <v>-11.1</v>
      </c>
      <c r="P596">
        <v>0.7</v>
      </c>
      <c r="Q596" t="s">
        <v>11357</v>
      </c>
      <c r="R596" t="s">
        <v>3079</v>
      </c>
      <c r="S596">
        <v>95.7</v>
      </c>
      <c r="T596">
        <v>111.03</v>
      </c>
      <c r="U596">
        <v>0</v>
      </c>
      <c r="V596">
        <v>6.94</v>
      </c>
      <c r="W596">
        <v>12.45</v>
      </c>
      <c r="X596">
        <v>11.29</v>
      </c>
      <c r="Y596">
        <v>-3.66</v>
      </c>
      <c r="Z596">
        <v>27.86</v>
      </c>
      <c r="AA596" s="188">
        <v>14.65</v>
      </c>
      <c r="AB596">
        <v>30.02</v>
      </c>
      <c r="AC596">
        <v>-19.39</v>
      </c>
      <c r="AD596">
        <v>22.8</v>
      </c>
      <c r="AE596" t="s">
        <v>11420</v>
      </c>
      <c r="AF596" s="217">
        <v>37911</v>
      </c>
      <c r="AG596">
        <v>104.36</v>
      </c>
      <c r="AH596">
        <v>114.54</v>
      </c>
      <c r="AI596">
        <v>80.709999999999994</v>
      </c>
      <c r="AJ596">
        <v>98.93</v>
      </c>
      <c r="AN596" s="221" t="str">
        <f t="shared" si="29"/>
        <v>SG9999019293</v>
      </c>
      <c r="AO596" t="s">
        <v>7420</v>
      </c>
      <c r="AQ596" s="188">
        <v>1.1399999999999999</v>
      </c>
      <c r="AR596" s="228">
        <v>45782</v>
      </c>
      <c r="AS596" t="s">
        <v>7401</v>
      </c>
      <c r="AX596" s="221" t="str">
        <f t="shared" si="30"/>
        <v>SG9999002349</v>
      </c>
      <c r="AY596" s="221" t="s">
        <v>11027</v>
      </c>
      <c r="AZ596" s="221" t="s">
        <v>7288</v>
      </c>
      <c r="BA596" s="221">
        <v>0.67</v>
      </c>
      <c r="BB596" s="221">
        <v>-10.56</v>
      </c>
      <c r="BC596" s="221">
        <v>-6.12</v>
      </c>
      <c r="BD596" s="221"/>
      <c r="BE596" s="221"/>
      <c r="BF596" s="221"/>
      <c r="BG596" s="221"/>
      <c r="BH596" s="221"/>
      <c r="BI596" s="221"/>
      <c r="BJ596" s="221"/>
      <c r="BK596" s="221"/>
      <c r="BL596" s="221"/>
      <c r="CQ596" s="221"/>
      <c r="CR596" s="221"/>
      <c r="CS596" s="221"/>
      <c r="CT596" s="221"/>
      <c r="CU596" s="221"/>
      <c r="CV596" s="221"/>
      <c r="CW596" s="221"/>
      <c r="CX596" s="221"/>
    </row>
    <row r="597" spans="1:150">
      <c r="A597" s="221" t="str">
        <f t="shared" si="31"/>
        <v>SG9999002331</v>
      </c>
      <c r="B597" t="s">
        <v>6575</v>
      </c>
      <c r="C597">
        <v>0</v>
      </c>
      <c r="D597">
        <v>5.91</v>
      </c>
      <c r="E597">
        <v>2.5099999999999998</v>
      </c>
      <c r="F597">
        <v>2.73</v>
      </c>
      <c r="G597">
        <v>6.42</v>
      </c>
      <c r="H597">
        <v>5.84</v>
      </c>
      <c r="I597">
        <v>5.59</v>
      </c>
      <c r="J597">
        <v>1.22</v>
      </c>
      <c r="K597">
        <v>11.45</v>
      </c>
      <c r="L597">
        <v>0.4</v>
      </c>
      <c r="M597">
        <v>249.1</v>
      </c>
      <c r="N597">
        <v>-11.12</v>
      </c>
      <c r="P597">
        <v>1.57</v>
      </c>
      <c r="Q597" t="s">
        <v>11348</v>
      </c>
      <c r="R597" t="s">
        <v>704</v>
      </c>
      <c r="S597">
        <v>134.44999999999999</v>
      </c>
      <c r="T597">
        <v>115.15</v>
      </c>
      <c r="U597">
        <v>0</v>
      </c>
      <c r="V597">
        <v>17.100000000000001</v>
      </c>
      <c r="W597">
        <v>5.8</v>
      </c>
      <c r="X597">
        <v>21.92</v>
      </c>
      <c r="Y597">
        <v>-14.26</v>
      </c>
      <c r="Z597">
        <v>19.350000000000001</v>
      </c>
      <c r="AA597" s="188">
        <v>17.91</v>
      </c>
      <c r="AB597">
        <v>2.94</v>
      </c>
      <c r="AC597">
        <v>-20.11</v>
      </c>
      <c r="AD597">
        <v>14.29</v>
      </c>
      <c r="AE597" t="s">
        <v>11478</v>
      </c>
      <c r="AF597" s="217">
        <v>36497</v>
      </c>
      <c r="AG597">
        <v>69.69</v>
      </c>
      <c r="AH597">
        <v>102.82</v>
      </c>
      <c r="AI597">
        <v>92.98</v>
      </c>
      <c r="AJ597">
        <v>104</v>
      </c>
      <c r="AN597" s="221" t="str">
        <f t="shared" si="29"/>
        <v>SG9999019301</v>
      </c>
      <c r="AO597" t="s">
        <v>7424</v>
      </c>
      <c r="AQ597" s="188">
        <v>1.1499999999999999</v>
      </c>
      <c r="AR597" s="228">
        <v>45782</v>
      </c>
      <c r="AS597" t="s">
        <v>7402</v>
      </c>
      <c r="AX597" s="221" t="str">
        <f t="shared" si="30"/>
        <v>SG9999011407</v>
      </c>
      <c r="AY597" s="221" t="s">
        <v>6576</v>
      </c>
      <c r="AZ597" s="221" t="s">
        <v>1218</v>
      </c>
      <c r="BA597" s="221"/>
      <c r="BB597" s="221"/>
      <c r="BC597" s="221"/>
      <c r="BD597" s="221"/>
      <c r="BE597" s="221"/>
      <c r="BF597" s="221"/>
      <c r="BG597" s="221"/>
      <c r="BH597" s="221"/>
      <c r="BI597" s="221"/>
      <c r="BJ597" s="221"/>
      <c r="BK597" s="221"/>
      <c r="BL597" s="221"/>
      <c r="CQ597" s="221"/>
      <c r="CR597" s="221"/>
      <c r="CS597" s="221"/>
      <c r="CT597" s="221"/>
      <c r="CU597" s="221"/>
      <c r="CV597" s="221"/>
      <c r="CW597" s="221"/>
      <c r="CX597" s="221"/>
      <c r="DW597" s="228"/>
      <c r="ET597" s="228"/>
    </row>
    <row r="598" spans="1:150">
      <c r="A598" s="221" t="str">
        <f t="shared" si="31"/>
        <v>SG9999002349</v>
      </c>
      <c r="B598" t="s">
        <v>11027</v>
      </c>
      <c r="C598">
        <v>-0.01</v>
      </c>
      <c r="D598">
        <v>5.87</v>
      </c>
      <c r="E598">
        <v>2.5</v>
      </c>
      <c r="F598">
        <v>2.75</v>
      </c>
      <c r="G598">
        <v>6.43</v>
      </c>
      <c r="H598">
        <v>5.84</v>
      </c>
      <c r="I598">
        <v>5.61</v>
      </c>
      <c r="J598">
        <v>0.93</v>
      </c>
      <c r="K598">
        <v>11.47</v>
      </c>
      <c r="L598">
        <v>0.41</v>
      </c>
      <c r="M598">
        <v>249.1</v>
      </c>
      <c r="N598">
        <v>-11.07</v>
      </c>
      <c r="Q598" t="s">
        <v>11348</v>
      </c>
      <c r="R598" t="s">
        <v>7288</v>
      </c>
      <c r="S598">
        <v>78.19</v>
      </c>
      <c r="T598">
        <v>108.66</v>
      </c>
      <c r="U598">
        <v>0</v>
      </c>
      <c r="V598">
        <v>17.149999999999999</v>
      </c>
      <c r="W598">
        <v>5.76</v>
      </c>
      <c r="X598">
        <v>22.12</v>
      </c>
      <c r="Y598">
        <v>-14.31</v>
      </c>
      <c r="Z598">
        <v>19.38</v>
      </c>
      <c r="AA598" s="188">
        <v>17.989999999999998</v>
      </c>
      <c r="AB598">
        <v>2.91</v>
      </c>
      <c r="AC598">
        <v>-20.22</v>
      </c>
      <c r="AD598">
        <v>14.46</v>
      </c>
      <c r="AE598" t="s">
        <v>11478</v>
      </c>
      <c r="AF598" s="217">
        <v>38163</v>
      </c>
      <c r="AG598">
        <v>62.63</v>
      </c>
      <c r="AH598">
        <v>91.93</v>
      </c>
      <c r="AI598">
        <v>45.77</v>
      </c>
      <c r="AJ598">
        <v>78.38</v>
      </c>
      <c r="AN598" s="221" t="str">
        <f t="shared" si="29"/>
        <v>SGXZ50918473</v>
      </c>
      <c r="AO598" t="s">
        <v>12445</v>
      </c>
      <c r="AQ598" s="188">
        <v>1</v>
      </c>
      <c r="AR598" s="228">
        <v>45782</v>
      </c>
      <c r="AS598" t="s">
        <v>12446</v>
      </c>
      <c r="AX598" s="221" t="str">
        <f t="shared" si="30"/>
        <v>SG9999002356</v>
      </c>
      <c r="AY598" s="221" t="s">
        <v>6577</v>
      </c>
      <c r="AZ598" s="221" t="s">
        <v>705</v>
      </c>
      <c r="BA598" s="221">
        <v>-7.33</v>
      </c>
      <c r="BB598" s="221">
        <v>-17.66</v>
      </c>
      <c r="BC598" s="221">
        <v>7.89</v>
      </c>
      <c r="BD598" s="221"/>
      <c r="BE598" s="221"/>
      <c r="BF598" s="221"/>
      <c r="BG598" s="221"/>
      <c r="BH598" s="221"/>
      <c r="BI598" s="221"/>
      <c r="BJ598" s="221"/>
      <c r="BK598" s="221"/>
      <c r="BL598" s="221"/>
      <c r="CQ598" s="221"/>
      <c r="CR598" s="221"/>
      <c r="CS598" s="221"/>
      <c r="CT598" s="221"/>
      <c r="CU598" s="221"/>
      <c r="CV598" s="221"/>
      <c r="CW598" s="221"/>
      <c r="CX598" s="221"/>
      <c r="DW598" s="228"/>
      <c r="ET598" s="228"/>
    </row>
    <row r="599" spans="1:150">
      <c r="A599" s="221" t="str">
        <f t="shared" si="31"/>
        <v>SG9999011407</v>
      </c>
      <c r="B599" t="s">
        <v>6576</v>
      </c>
      <c r="C599">
        <v>-2.94</v>
      </c>
      <c r="D599">
        <v>9.0299999999999994</v>
      </c>
      <c r="E599">
        <v>-0.03</v>
      </c>
      <c r="F599">
        <v>3.29</v>
      </c>
      <c r="G599">
        <v>15.96</v>
      </c>
      <c r="H599">
        <v>16.38</v>
      </c>
      <c r="I599">
        <v>9.08</v>
      </c>
      <c r="J599">
        <v>0.9</v>
      </c>
      <c r="K599">
        <v>11.71</v>
      </c>
      <c r="L599">
        <v>1.1499999999999999</v>
      </c>
      <c r="M599">
        <v>249.1</v>
      </c>
      <c r="N599">
        <v>-6.43</v>
      </c>
      <c r="R599" t="s">
        <v>1218</v>
      </c>
      <c r="S599">
        <v>73.89</v>
      </c>
      <c r="T599">
        <v>136.62</v>
      </c>
      <c r="U599">
        <v>0</v>
      </c>
      <c r="V599">
        <v>10.43</v>
      </c>
      <c r="W599">
        <v>-0.37</v>
      </c>
      <c r="X599">
        <v>27.84</v>
      </c>
      <c r="Y599">
        <v>-16.7</v>
      </c>
      <c r="Z599">
        <v>21.02</v>
      </c>
      <c r="AA599" s="188">
        <v>14.13</v>
      </c>
      <c r="AB599">
        <v>12.38</v>
      </c>
      <c r="AC599">
        <v>-6.46</v>
      </c>
      <c r="AD599">
        <v>29.1</v>
      </c>
      <c r="AE599" t="s">
        <v>11478</v>
      </c>
      <c r="AF599" s="217">
        <v>41723</v>
      </c>
      <c r="AG599">
        <v>48.62</v>
      </c>
      <c r="AH599">
        <v>132.21</v>
      </c>
      <c r="AI599">
        <v>92.47</v>
      </c>
      <c r="AJ599">
        <v>58.81</v>
      </c>
      <c r="AN599" s="221" t="str">
        <f t="shared" si="29"/>
        <v>SG9999002760</v>
      </c>
      <c r="AO599" t="s">
        <v>6578</v>
      </c>
      <c r="AQ599" s="188">
        <v>1.47</v>
      </c>
      <c r="AR599" s="228">
        <v>45782</v>
      </c>
      <c r="AS599" t="s">
        <v>707</v>
      </c>
      <c r="AX599" s="221" t="str">
        <f t="shared" si="30"/>
        <v>SG9999002364</v>
      </c>
      <c r="AY599" s="221" t="s">
        <v>11028</v>
      </c>
      <c r="AZ599" s="221" t="s">
        <v>7289</v>
      </c>
      <c r="BA599" s="221">
        <v>-7.28</v>
      </c>
      <c r="BB599" s="221">
        <v>-17.670000000000002</v>
      </c>
      <c r="BC599" s="221">
        <v>7.82</v>
      </c>
      <c r="BD599" s="221"/>
      <c r="BE599" s="221"/>
      <c r="BF599" s="221"/>
      <c r="BG599" s="221"/>
      <c r="BH599" s="221"/>
      <c r="BI599" s="221"/>
      <c r="BJ599" s="221"/>
      <c r="BK599" s="221"/>
      <c r="BL599" s="221"/>
      <c r="CQ599" s="221"/>
      <c r="CR599" s="221"/>
      <c r="CS599" s="221"/>
      <c r="CT599" s="221"/>
      <c r="CU599" s="221"/>
      <c r="CV599" s="221"/>
      <c r="CW599" s="221"/>
      <c r="CX599" s="221"/>
      <c r="DW599" s="228"/>
      <c r="ET599" s="228"/>
    </row>
    <row r="600" spans="1:150">
      <c r="A600" s="221" t="str">
        <f t="shared" si="31"/>
        <v>SG9999002356</v>
      </c>
      <c r="B600" t="s">
        <v>6577</v>
      </c>
      <c r="C600">
        <v>13.47</v>
      </c>
      <c r="D600">
        <v>1.47</v>
      </c>
      <c r="E600">
        <v>1.39</v>
      </c>
      <c r="F600">
        <v>-4.87</v>
      </c>
      <c r="G600">
        <v>0.03</v>
      </c>
      <c r="H600">
        <v>4.72</v>
      </c>
      <c r="I600">
        <v>1.52</v>
      </c>
      <c r="J600">
        <v>1.05</v>
      </c>
      <c r="K600">
        <v>25.62</v>
      </c>
      <c r="L600">
        <v>-0.01</v>
      </c>
      <c r="M600">
        <v>12.7</v>
      </c>
      <c r="N600">
        <v>-20.62</v>
      </c>
      <c r="P600">
        <v>1.79</v>
      </c>
      <c r="Q600" t="s">
        <v>11348</v>
      </c>
      <c r="R600" t="s">
        <v>705</v>
      </c>
      <c r="S600">
        <v>101.1</v>
      </c>
      <c r="T600">
        <v>119.5</v>
      </c>
      <c r="U600">
        <v>0</v>
      </c>
      <c r="V600">
        <v>10.44</v>
      </c>
      <c r="W600">
        <v>3.12</v>
      </c>
      <c r="X600">
        <v>27.9</v>
      </c>
      <c r="Y600">
        <v>-24.64</v>
      </c>
      <c r="Z600">
        <v>4.3499999999999996</v>
      </c>
      <c r="AA600" s="188">
        <v>34.14</v>
      </c>
      <c r="AB600">
        <v>2.68</v>
      </c>
      <c r="AC600">
        <v>-26.48</v>
      </c>
      <c r="AD600">
        <v>15.33</v>
      </c>
      <c r="AE600" t="s">
        <v>11479</v>
      </c>
      <c r="AF600" s="217">
        <v>35977</v>
      </c>
      <c r="AG600">
        <v>107.84</v>
      </c>
      <c r="AH600">
        <v>105.23</v>
      </c>
      <c r="AI600">
        <v>94.69</v>
      </c>
      <c r="AJ600">
        <v>101.41</v>
      </c>
      <c r="AN600" s="221" t="str">
        <f t="shared" si="29"/>
        <v>SG9999016000</v>
      </c>
      <c r="AO600" t="s">
        <v>6579</v>
      </c>
      <c r="AQ600" s="188">
        <v>1.22</v>
      </c>
      <c r="AR600" s="228">
        <v>45782</v>
      </c>
      <c r="AS600" t="s">
        <v>5584</v>
      </c>
      <c r="AX600" s="221" t="str">
        <f t="shared" si="30"/>
        <v>SG9999019293</v>
      </c>
      <c r="AY600" s="221" t="s">
        <v>7420</v>
      </c>
      <c r="AZ600" s="221" t="s">
        <v>7401</v>
      </c>
      <c r="BA600" s="221"/>
      <c r="BB600" s="221"/>
      <c r="BC600" s="221"/>
      <c r="BD600" s="221"/>
      <c r="BE600" s="221"/>
      <c r="BF600" s="221"/>
      <c r="BG600" s="221"/>
      <c r="BH600" s="221"/>
      <c r="BI600" s="221"/>
      <c r="BJ600" s="221"/>
      <c r="BK600" s="221"/>
      <c r="BL600" s="221"/>
      <c r="CQ600" s="221"/>
      <c r="CR600" s="221"/>
      <c r="CS600" s="221"/>
      <c r="CT600" s="221"/>
      <c r="CU600" s="221"/>
      <c r="CV600" s="221"/>
      <c r="CW600" s="221"/>
      <c r="CX600" s="221"/>
    </row>
    <row r="601" spans="1:150">
      <c r="A601" s="221" t="str">
        <f t="shared" si="31"/>
        <v>SG9999002364</v>
      </c>
      <c r="B601" t="s">
        <v>11028</v>
      </c>
      <c r="C601">
        <v>13.36</v>
      </c>
      <c r="D601">
        <v>1.44</v>
      </c>
      <c r="E601">
        <v>1.39</v>
      </c>
      <c r="F601">
        <v>-4.96</v>
      </c>
      <c r="G601">
        <v>0.01</v>
      </c>
      <c r="H601">
        <v>4.72</v>
      </c>
      <c r="I601">
        <v>1.51</v>
      </c>
      <c r="J601">
        <v>1.01</v>
      </c>
      <c r="K601">
        <v>25.63</v>
      </c>
      <c r="L601">
        <v>-0.01</v>
      </c>
      <c r="M601">
        <v>12.7</v>
      </c>
      <c r="N601">
        <v>-20.6</v>
      </c>
      <c r="Q601" t="s">
        <v>11348</v>
      </c>
      <c r="R601" t="s">
        <v>7289</v>
      </c>
      <c r="S601">
        <v>90.49</v>
      </c>
      <c r="T601">
        <v>98.29</v>
      </c>
      <c r="U601">
        <v>0</v>
      </c>
      <c r="V601">
        <v>10.46</v>
      </c>
      <c r="W601">
        <v>3.02</v>
      </c>
      <c r="X601">
        <v>28.04</v>
      </c>
      <c r="Y601">
        <v>-24.66</v>
      </c>
      <c r="Z601">
        <v>4.3099999999999996</v>
      </c>
      <c r="AA601" s="188">
        <v>34.18</v>
      </c>
      <c r="AB601">
        <v>2.72</v>
      </c>
      <c r="AC601">
        <v>-26.55</v>
      </c>
      <c r="AD601">
        <v>15.38</v>
      </c>
      <c r="AE601" t="s">
        <v>11479</v>
      </c>
      <c r="AF601" s="217">
        <v>38215</v>
      </c>
      <c r="AG601">
        <v>101.54</v>
      </c>
      <c r="AH601">
        <v>95.66</v>
      </c>
      <c r="AI601">
        <v>77.849999999999994</v>
      </c>
      <c r="AJ601">
        <v>93.97</v>
      </c>
      <c r="AN601" s="221" t="str">
        <f t="shared" si="29"/>
        <v>SG9999002646</v>
      </c>
      <c r="AO601" t="s">
        <v>12102</v>
      </c>
      <c r="AQ601" s="188">
        <v>1.52</v>
      </c>
      <c r="AR601" s="228">
        <v>45782</v>
      </c>
      <c r="AS601" t="s">
        <v>708</v>
      </c>
      <c r="AX601" s="221" t="str">
        <f t="shared" si="30"/>
        <v>SG9999019301</v>
      </c>
      <c r="AY601" s="221" t="s">
        <v>7424</v>
      </c>
      <c r="AZ601" s="221" t="s">
        <v>7402</v>
      </c>
      <c r="BA601" s="221"/>
      <c r="BB601" s="221"/>
      <c r="BC601" s="221"/>
      <c r="BD601" s="221"/>
      <c r="BE601" s="221"/>
      <c r="BF601" s="221"/>
      <c r="BG601" s="221"/>
      <c r="BH601" s="221"/>
      <c r="BI601" s="221"/>
      <c r="BJ601" s="221"/>
      <c r="BK601" s="221"/>
      <c r="BL601" s="221"/>
      <c r="CQ601" s="221"/>
      <c r="CR601" s="221"/>
      <c r="CS601" s="221"/>
      <c r="CT601" s="221"/>
      <c r="CU601" s="221"/>
      <c r="CV601" s="221"/>
      <c r="CW601" s="221"/>
      <c r="CX601" s="221"/>
    </row>
    <row r="602" spans="1:150">
      <c r="A602" s="221" t="str">
        <f t="shared" si="31"/>
        <v>SG9999019293</v>
      </c>
      <c r="B602" t="s">
        <v>7420</v>
      </c>
      <c r="C602">
        <v>1.03</v>
      </c>
      <c r="D602">
        <v>0.25</v>
      </c>
      <c r="E602">
        <v>1.5</v>
      </c>
      <c r="F602">
        <v>3.34</v>
      </c>
      <c r="G602">
        <v>2.74</v>
      </c>
      <c r="H602">
        <v>2.21</v>
      </c>
      <c r="J602">
        <v>0.32</v>
      </c>
      <c r="K602">
        <v>0.28000000000000003</v>
      </c>
      <c r="L602">
        <v>0.83</v>
      </c>
      <c r="M602">
        <v>1534.5</v>
      </c>
      <c r="N602">
        <v>0</v>
      </c>
      <c r="R602" t="s">
        <v>7401</v>
      </c>
      <c r="S602">
        <v>-316.25</v>
      </c>
      <c r="T602">
        <v>83.72</v>
      </c>
      <c r="U602">
        <v>0</v>
      </c>
      <c r="Z602">
        <v>1.66</v>
      </c>
      <c r="AA602" s="188">
        <v>1.91</v>
      </c>
      <c r="AB602">
        <v>1.2</v>
      </c>
      <c r="AC602">
        <v>1.42</v>
      </c>
      <c r="AD602">
        <v>2.57</v>
      </c>
      <c r="AE602" t="s">
        <v>11480</v>
      </c>
      <c r="AF602" s="217">
        <v>43437</v>
      </c>
      <c r="AG602">
        <v>100.48</v>
      </c>
      <c r="AH602">
        <v>91.63</v>
      </c>
      <c r="AJ602">
        <v>-141.30000000000001</v>
      </c>
      <c r="AN602" s="221" t="str">
        <f t="shared" si="29"/>
        <v>SG9999014856</v>
      </c>
      <c r="AO602" t="s">
        <v>12379</v>
      </c>
      <c r="AQ602" s="188">
        <v>0.97</v>
      </c>
      <c r="AR602" s="228">
        <v>45782</v>
      </c>
      <c r="AS602" t="s">
        <v>10004</v>
      </c>
      <c r="AX602" s="221" t="str">
        <f t="shared" si="30"/>
        <v>SGXZ50918473</v>
      </c>
      <c r="AY602" s="221" t="s">
        <v>12445</v>
      </c>
      <c r="AZ602" s="221" t="s">
        <v>12446</v>
      </c>
      <c r="BA602" s="221"/>
      <c r="BB602" s="221"/>
      <c r="BC602" s="221"/>
      <c r="BD602" s="221"/>
      <c r="BE602" s="221"/>
      <c r="BF602" s="221"/>
      <c r="BG602" s="221"/>
      <c r="BH602" s="221"/>
      <c r="BI602" s="221"/>
      <c r="BJ602" s="221"/>
      <c r="BK602" s="221"/>
      <c r="BL602" s="221"/>
      <c r="CQ602" s="221"/>
      <c r="CR602" s="221"/>
      <c r="CS602" s="221"/>
      <c r="CT602" s="221"/>
      <c r="CU602" s="221"/>
      <c r="CV602" s="221"/>
      <c r="CW602" s="221"/>
      <c r="CX602" s="221"/>
    </row>
    <row r="603" spans="1:150">
      <c r="A603" s="221" t="str">
        <f t="shared" si="31"/>
        <v>SG9999019301</v>
      </c>
      <c r="B603" t="s">
        <v>7424</v>
      </c>
      <c r="C603">
        <v>1.06</v>
      </c>
      <c r="D603">
        <v>0.25</v>
      </c>
      <c r="E603">
        <v>1.55</v>
      </c>
      <c r="F603">
        <v>3.43</v>
      </c>
      <c r="G603">
        <v>2.85</v>
      </c>
      <c r="H603">
        <v>2.31</v>
      </c>
      <c r="J603">
        <v>0.32</v>
      </c>
      <c r="K603">
        <v>0.28000000000000003</v>
      </c>
      <c r="L603">
        <v>1.19</v>
      </c>
      <c r="M603">
        <v>1534.5</v>
      </c>
      <c r="N603">
        <v>0</v>
      </c>
      <c r="R603" t="s">
        <v>7402</v>
      </c>
      <c r="S603">
        <v>-328.52</v>
      </c>
      <c r="T603">
        <v>86.9</v>
      </c>
      <c r="U603">
        <v>0</v>
      </c>
      <c r="Z603">
        <v>1.77</v>
      </c>
      <c r="AA603" s="188">
        <v>2</v>
      </c>
      <c r="AB603">
        <v>1.3</v>
      </c>
      <c r="AC603">
        <v>1.52</v>
      </c>
      <c r="AD603">
        <v>2.68</v>
      </c>
      <c r="AE603" t="s">
        <v>11480</v>
      </c>
      <c r="AF603" s="217">
        <v>43437</v>
      </c>
      <c r="AG603">
        <v>103.45</v>
      </c>
      <c r="AH603">
        <v>95.64</v>
      </c>
      <c r="AJ603">
        <v>-152.41999999999999</v>
      </c>
      <c r="AN603" s="221" t="str">
        <f t="shared" si="29"/>
        <v>SGXZ95936332</v>
      </c>
      <c r="AO603" t="s">
        <v>12447</v>
      </c>
      <c r="AQ603" s="188">
        <v>1.01</v>
      </c>
      <c r="AR603" s="228">
        <v>45782</v>
      </c>
      <c r="AS603" t="s">
        <v>12448</v>
      </c>
      <c r="AX603" s="221" t="str">
        <f t="shared" si="30"/>
        <v>SG9999002760</v>
      </c>
      <c r="AY603" s="221" t="s">
        <v>6578</v>
      </c>
      <c r="AZ603" s="221" t="s">
        <v>707</v>
      </c>
      <c r="BA603" s="221">
        <v>7.0000000000000007E-2</v>
      </c>
      <c r="BB603" s="221">
        <v>0.04</v>
      </c>
      <c r="BC603" s="221">
        <v>0.05</v>
      </c>
      <c r="BD603" s="221"/>
      <c r="BE603" s="221"/>
      <c r="BF603" s="221"/>
      <c r="BG603" s="221"/>
      <c r="BH603" s="221"/>
      <c r="BI603" s="221"/>
      <c r="BJ603" s="221"/>
      <c r="BK603" s="221"/>
      <c r="BL603" s="221"/>
      <c r="CQ603" s="221"/>
      <c r="CR603" s="221"/>
      <c r="CS603" s="221"/>
      <c r="CT603" s="221"/>
      <c r="CU603" s="221"/>
      <c r="CV603" s="221"/>
      <c r="CW603" s="221"/>
      <c r="CX603" s="221"/>
    </row>
    <row r="604" spans="1:150">
      <c r="A604" s="221" t="str">
        <f t="shared" si="31"/>
        <v>SGXZ50918473</v>
      </c>
      <c r="B604" t="s">
        <v>12445</v>
      </c>
      <c r="D604">
        <v>-0.02</v>
      </c>
      <c r="M604">
        <v>1869.9</v>
      </c>
      <c r="R604" t="s">
        <v>12446</v>
      </c>
      <c r="U604">
        <v>12</v>
      </c>
      <c r="AE604" t="s">
        <v>11481</v>
      </c>
      <c r="AN604" s="221" t="str">
        <f t="shared" si="29"/>
        <v>SG9999002679</v>
      </c>
      <c r="AO604" t="s">
        <v>6580</v>
      </c>
      <c r="AQ604" s="188">
        <v>3.12</v>
      </c>
      <c r="AR604" s="228">
        <v>45782</v>
      </c>
      <c r="AS604" t="s">
        <v>709</v>
      </c>
      <c r="AX604" s="221" t="str">
        <f t="shared" si="30"/>
        <v>SG9999016000</v>
      </c>
      <c r="AY604" s="221" t="s">
        <v>6579</v>
      </c>
      <c r="AZ604" s="221" t="s">
        <v>5584</v>
      </c>
      <c r="BA604" s="221"/>
      <c r="BB604" s="221"/>
      <c r="BC604" s="221"/>
      <c r="BD604" s="221"/>
      <c r="BE604" s="221"/>
      <c r="BF604" s="221"/>
      <c r="BG604" s="221"/>
      <c r="BH604" s="221"/>
      <c r="BI604" s="221"/>
      <c r="BJ604" s="221"/>
      <c r="BK604" s="221"/>
      <c r="BL604" s="221"/>
      <c r="CQ604" s="221"/>
      <c r="CR604" s="221"/>
      <c r="CS604" s="221"/>
      <c r="CT604" s="221"/>
      <c r="CU604" s="221"/>
      <c r="CV604" s="221"/>
      <c r="CW604" s="221"/>
      <c r="CX604" s="221"/>
    </row>
    <row r="605" spans="1:150">
      <c r="A605" s="221" t="str">
        <f t="shared" si="31"/>
        <v>SG9999002760</v>
      </c>
      <c r="B605" t="s">
        <v>6578</v>
      </c>
      <c r="C605">
        <v>1.04</v>
      </c>
      <c r="D605">
        <v>0.26</v>
      </c>
      <c r="E605">
        <v>1.52</v>
      </c>
      <c r="F605">
        <v>3.33</v>
      </c>
      <c r="G605">
        <v>3.08</v>
      </c>
      <c r="H605">
        <v>2.14</v>
      </c>
      <c r="I605">
        <v>1.67</v>
      </c>
      <c r="K605">
        <v>0.25</v>
      </c>
      <c r="L605">
        <v>2.2999999999999998</v>
      </c>
      <c r="M605">
        <v>1869.9</v>
      </c>
      <c r="N605">
        <v>0</v>
      </c>
      <c r="P605">
        <v>0.35</v>
      </c>
      <c r="R605" t="s">
        <v>707</v>
      </c>
      <c r="U605">
        <v>12</v>
      </c>
      <c r="V605">
        <v>1.08</v>
      </c>
      <c r="W605">
        <v>1.04</v>
      </c>
      <c r="X605">
        <v>0.96</v>
      </c>
      <c r="Y605">
        <v>1.19</v>
      </c>
      <c r="Z605">
        <v>1.61</v>
      </c>
      <c r="AA605" s="188">
        <v>1.1299999999999999</v>
      </c>
      <c r="AB605">
        <v>0.64</v>
      </c>
      <c r="AC605">
        <v>1.34</v>
      </c>
      <c r="AD605">
        <v>3.46</v>
      </c>
      <c r="AE605" t="s">
        <v>11481</v>
      </c>
      <c r="AF605" s="217">
        <v>36465</v>
      </c>
      <c r="AN605" s="221" t="str">
        <f t="shared" si="29"/>
        <v>SG9999002604</v>
      </c>
      <c r="AO605" t="s">
        <v>6581</v>
      </c>
      <c r="AQ605" s="188">
        <v>3.12</v>
      </c>
      <c r="AR605" s="228">
        <v>45782</v>
      </c>
      <c r="AS605" t="s">
        <v>710</v>
      </c>
      <c r="AX605" s="221" t="str">
        <f t="shared" si="30"/>
        <v>SG9999002646</v>
      </c>
      <c r="AY605" s="221" t="s">
        <v>12102</v>
      </c>
      <c r="AZ605" s="221" t="s">
        <v>708</v>
      </c>
      <c r="BA605" s="221">
        <v>-1.65</v>
      </c>
      <c r="BB605" s="221">
        <v>-0.87</v>
      </c>
      <c r="BC605" s="221">
        <v>0</v>
      </c>
      <c r="BD605" s="221"/>
      <c r="BE605" s="221"/>
      <c r="BF605" s="221"/>
      <c r="BG605" s="221"/>
      <c r="BH605" s="221"/>
      <c r="BI605" s="221"/>
      <c r="BJ605" s="221"/>
      <c r="BK605" s="221"/>
      <c r="BL605" s="221"/>
      <c r="CQ605" s="221"/>
      <c r="CR605" s="221"/>
      <c r="CS605" s="221"/>
      <c r="CT605" s="221"/>
      <c r="CU605" s="221"/>
      <c r="CV605" s="221"/>
      <c r="CW605" s="221"/>
      <c r="CX605" s="221"/>
    </row>
    <row r="606" spans="1:150">
      <c r="A606" s="221" t="str">
        <f t="shared" si="31"/>
        <v>SG9999016000</v>
      </c>
      <c r="B606" t="s">
        <v>6579</v>
      </c>
      <c r="C606">
        <v>1.36</v>
      </c>
      <c r="D606">
        <v>0.11</v>
      </c>
      <c r="E606">
        <v>1.63</v>
      </c>
      <c r="F606">
        <v>4.3899999999999997</v>
      </c>
      <c r="G606">
        <v>2.88</v>
      </c>
      <c r="H606">
        <v>2.2799999999999998</v>
      </c>
      <c r="J606">
        <v>0.23</v>
      </c>
      <c r="K606">
        <v>2.35</v>
      </c>
      <c r="L606">
        <v>0.16</v>
      </c>
      <c r="M606">
        <v>1009.4</v>
      </c>
      <c r="N606">
        <v>-4.18</v>
      </c>
      <c r="Q606" t="s">
        <v>11348</v>
      </c>
      <c r="R606" t="s">
        <v>5584</v>
      </c>
      <c r="S606">
        <v>0.14000000000000001</v>
      </c>
      <c r="T606">
        <v>37.590000000000003</v>
      </c>
      <c r="U606">
        <v>4</v>
      </c>
      <c r="X606">
        <v>2.85</v>
      </c>
      <c r="Y606">
        <v>1.43</v>
      </c>
      <c r="Z606">
        <v>5.25</v>
      </c>
      <c r="AA606" s="188">
        <v>3.99</v>
      </c>
      <c r="AB606">
        <v>0.9</v>
      </c>
      <c r="AC606">
        <v>-3.99</v>
      </c>
      <c r="AD606">
        <v>4.16</v>
      </c>
      <c r="AE606" t="s">
        <v>11482</v>
      </c>
      <c r="AF606" s="217">
        <v>42732</v>
      </c>
      <c r="AG606">
        <v>72.760000000000005</v>
      </c>
      <c r="AH606">
        <v>31.47</v>
      </c>
      <c r="AI606">
        <v>-13</v>
      </c>
      <c r="AJ606">
        <v>2.2599999999999998</v>
      </c>
      <c r="AN606" s="221" t="str">
        <f t="shared" si="29"/>
        <v>SG9999002620</v>
      </c>
      <c r="AO606" t="s">
        <v>6582</v>
      </c>
      <c r="AQ606" s="188">
        <v>1.49</v>
      </c>
      <c r="AR606" s="228">
        <v>45782</v>
      </c>
      <c r="AS606" t="s">
        <v>711</v>
      </c>
      <c r="AX606" s="221" t="str">
        <f t="shared" si="30"/>
        <v>SG9999014856</v>
      </c>
      <c r="AY606" s="221" t="s">
        <v>12103</v>
      </c>
      <c r="AZ606" s="221" t="s">
        <v>10004</v>
      </c>
      <c r="BA606" s="221"/>
      <c r="BB606" s="221"/>
      <c r="BC606" s="221"/>
      <c r="BD606" s="221"/>
      <c r="BE606" s="221"/>
      <c r="BF606" s="221"/>
      <c r="BG606" s="221"/>
      <c r="BH606" s="221"/>
      <c r="BI606" s="221"/>
      <c r="BJ606" s="221"/>
      <c r="BK606" s="221"/>
      <c r="BL606" s="221"/>
      <c r="CQ606" s="221"/>
      <c r="CR606" s="221"/>
      <c r="CS606" s="221"/>
      <c r="CT606" s="221"/>
      <c r="CU606" s="221"/>
      <c r="CV606" s="221"/>
      <c r="CW606" s="221"/>
      <c r="CX606" s="221"/>
    </row>
    <row r="607" spans="1:150">
      <c r="A607" s="221" t="str">
        <f t="shared" si="31"/>
        <v>SG9999002646</v>
      </c>
      <c r="B607" t="s">
        <v>12102</v>
      </c>
      <c r="C607">
        <v>0.48</v>
      </c>
      <c r="D607">
        <v>0.11</v>
      </c>
      <c r="E607">
        <v>0.75</v>
      </c>
      <c r="F607">
        <v>3.49</v>
      </c>
      <c r="G607">
        <v>2.59</v>
      </c>
      <c r="H607">
        <v>2.1</v>
      </c>
      <c r="I607">
        <v>2.27</v>
      </c>
      <c r="J607">
        <v>0.22</v>
      </c>
      <c r="K607">
        <v>2.41</v>
      </c>
      <c r="L607">
        <v>0.03</v>
      </c>
      <c r="M607">
        <v>1009.4</v>
      </c>
      <c r="N607">
        <v>-4.1900000000000004</v>
      </c>
      <c r="O607">
        <v>3.99</v>
      </c>
      <c r="P607">
        <v>0.61</v>
      </c>
      <c r="Q607" t="s">
        <v>11348</v>
      </c>
      <c r="R607" t="s">
        <v>708</v>
      </c>
      <c r="S607">
        <v>0.19</v>
      </c>
      <c r="T607">
        <v>33.61</v>
      </c>
      <c r="U607">
        <v>4</v>
      </c>
      <c r="V607">
        <v>3.57</v>
      </c>
      <c r="W607">
        <v>2.37</v>
      </c>
      <c r="X607">
        <v>2.85</v>
      </c>
      <c r="Y607">
        <v>0.32</v>
      </c>
      <c r="Z607">
        <v>5.26</v>
      </c>
      <c r="AA607" s="188">
        <v>3.99</v>
      </c>
      <c r="AB607">
        <v>0.91</v>
      </c>
      <c r="AC607">
        <v>-3.99</v>
      </c>
      <c r="AD607">
        <v>4.16</v>
      </c>
      <c r="AE607" t="s">
        <v>11482</v>
      </c>
      <c r="AF607" s="217">
        <v>33319</v>
      </c>
      <c r="AG607">
        <v>57.68</v>
      </c>
      <c r="AH607">
        <v>29.12</v>
      </c>
      <c r="AI607">
        <v>-12.93</v>
      </c>
      <c r="AJ607">
        <v>2.2799999999999998</v>
      </c>
      <c r="AN607" s="221" t="str">
        <f t="shared" si="29"/>
        <v>SG9999002422</v>
      </c>
      <c r="AO607" t="s">
        <v>7644</v>
      </c>
      <c r="AQ607" s="188">
        <v>1.38</v>
      </c>
      <c r="AR607" s="228">
        <v>45782</v>
      </c>
      <c r="AS607" t="s">
        <v>712</v>
      </c>
      <c r="AX607" s="221" t="str">
        <f t="shared" si="30"/>
        <v>SGXZ95936332</v>
      </c>
      <c r="AY607" s="221" t="s">
        <v>12447</v>
      </c>
      <c r="AZ607" s="221" t="s">
        <v>12448</v>
      </c>
      <c r="BA607" s="221"/>
      <c r="BB607" s="221"/>
      <c r="BC607" s="221"/>
      <c r="BD607" s="221"/>
      <c r="BE607" s="221"/>
      <c r="BF607" s="221"/>
      <c r="BG607" s="221"/>
      <c r="BH607" s="221"/>
      <c r="BI607" s="221"/>
      <c r="BJ607" s="221"/>
      <c r="BK607" s="221"/>
      <c r="BL607" s="221"/>
      <c r="CQ607" s="221"/>
      <c r="CR607" s="221"/>
      <c r="CS607" s="221"/>
      <c r="CT607" s="221"/>
      <c r="CU607" s="221"/>
      <c r="CV607" s="221"/>
      <c r="CW607" s="221"/>
      <c r="CX607" s="221"/>
    </row>
    <row r="608" spans="1:150">
      <c r="A608" s="221" t="str">
        <f t="shared" si="31"/>
        <v>SG9999014856</v>
      </c>
      <c r="B608" t="s">
        <v>12103</v>
      </c>
      <c r="C608">
        <v>-4.7699999999999996</v>
      </c>
      <c r="D608">
        <v>-3.78</v>
      </c>
      <c r="E608">
        <v>-2.13</v>
      </c>
      <c r="F608">
        <v>0.12</v>
      </c>
      <c r="G608">
        <v>1.1399999999999999</v>
      </c>
      <c r="H608">
        <v>0.67</v>
      </c>
      <c r="J608">
        <v>-0.35</v>
      </c>
      <c r="K608">
        <v>5.42</v>
      </c>
      <c r="L608">
        <v>0</v>
      </c>
      <c r="M608">
        <v>1009.4</v>
      </c>
      <c r="N608">
        <v>-5.83</v>
      </c>
      <c r="O608">
        <v>3.94</v>
      </c>
      <c r="R608" t="s">
        <v>10004</v>
      </c>
      <c r="S608">
        <v>-69.89</v>
      </c>
      <c r="T608">
        <v>-20.86</v>
      </c>
      <c r="U608">
        <v>4</v>
      </c>
      <c r="X608">
        <v>-4.2</v>
      </c>
      <c r="Y608">
        <v>2.91</v>
      </c>
      <c r="Z608">
        <v>4.37</v>
      </c>
      <c r="AA608" s="188">
        <v>2.3199999999999998</v>
      </c>
      <c r="AB608">
        <v>2.78</v>
      </c>
      <c r="AC608">
        <v>-4.62</v>
      </c>
      <c r="AD608">
        <v>3.48</v>
      </c>
      <c r="AE608" t="s">
        <v>11482</v>
      </c>
      <c r="AF608" s="217">
        <v>42373</v>
      </c>
      <c r="AG608">
        <v>-54.15</v>
      </c>
      <c r="AH608">
        <v>-15.11</v>
      </c>
      <c r="AI608">
        <v>-900.71</v>
      </c>
      <c r="AJ608">
        <v>-44.57</v>
      </c>
      <c r="AN608" s="221" t="str">
        <f t="shared" si="29"/>
        <v>SG9999002448</v>
      </c>
      <c r="AO608" t="s">
        <v>9842</v>
      </c>
      <c r="AQ608" s="188">
        <v>2.63</v>
      </c>
      <c r="AR608" s="228">
        <v>45779</v>
      </c>
      <c r="AS608" t="s">
        <v>2811</v>
      </c>
      <c r="AX608" s="221" t="str">
        <f t="shared" si="30"/>
        <v>SG9999002679</v>
      </c>
      <c r="AY608" s="221" t="s">
        <v>6580</v>
      </c>
      <c r="AZ608" s="221" t="s">
        <v>709</v>
      </c>
      <c r="BA608" s="221">
        <v>-3.67</v>
      </c>
      <c r="BB608" s="221">
        <v>-6.9</v>
      </c>
      <c r="BC608" s="221">
        <v>-4.29</v>
      </c>
      <c r="BD608" s="221"/>
      <c r="BE608" s="221"/>
      <c r="BF608" s="221"/>
      <c r="BG608" s="221"/>
      <c r="BH608" s="221"/>
      <c r="BI608" s="221"/>
      <c r="BJ608" s="221"/>
      <c r="BK608" s="221"/>
      <c r="BL608" s="221"/>
      <c r="CQ608" s="221"/>
      <c r="CR608" s="221"/>
      <c r="CS608" s="221"/>
      <c r="CT608" s="221"/>
      <c r="CU608" s="221"/>
      <c r="CV608" s="221"/>
      <c r="CW608" s="221"/>
      <c r="CX608" s="221"/>
    </row>
    <row r="609" spans="1:102">
      <c r="A609" s="221" t="str">
        <f t="shared" si="31"/>
        <v>SGXZ95936332</v>
      </c>
      <c r="B609" t="s">
        <v>12447</v>
      </c>
      <c r="C609">
        <v>0.77</v>
      </c>
      <c r="D609">
        <v>-0.18</v>
      </c>
      <c r="E609">
        <v>1.05</v>
      </c>
      <c r="M609">
        <v>1009.4</v>
      </c>
      <c r="R609" t="s">
        <v>12448</v>
      </c>
      <c r="U609">
        <v>4</v>
      </c>
      <c r="AE609" t="s">
        <v>11482</v>
      </c>
      <c r="AN609" s="221" t="str">
        <f t="shared" si="29"/>
        <v>SG9999003495</v>
      </c>
      <c r="AO609" t="s">
        <v>6583</v>
      </c>
      <c r="AQ609" s="188">
        <v>0.86</v>
      </c>
      <c r="AR609" s="228">
        <v>45782</v>
      </c>
      <c r="AS609" t="s">
        <v>1036</v>
      </c>
      <c r="AX609" s="221" t="str">
        <f t="shared" si="30"/>
        <v>SG9999002604</v>
      </c>
      <c r="AY609" s="221" t="s">
        <v>6581</v>
      </c>
      <c r="AZ609" s="221" t="s">
        <v>710</v>
      </c>
      <c r="BA609" s="221">
        <v>-3.01</v>
      </c>
      <c r="BB609" s="221">
        <v>-12.74</v>
      </c>
      <c r="BC609" s="221">
        <v>-10.210000000000001</v>
      </c>
      <c r="BD609" s="221"/>
      <c r="BE609" s="221"/>
      <c r="BF609" s="221"/>
      <c r="BG609" s="221"/>
      <c r="BH609" s="221"/>
      <c r="BI609" s="221"/>
      <c r="BJ609" s="221"/>
      <c r="BK609" s="221"/>
      <c r="BL609" s="221"/>
      <c r="CQ609" s="221"/>
      <c r="CR609" s="221"/>
      <c r="CS609" s="221"/>
      <c r="CT609" s="221"/>
      <c r="CU609" s="221"/>
      <c r="CV609" s="221"/>
      <c r="CW609" s="221"/>
      <c r="CX609" s="221"/>
    </row>
    <row r="610" spans="1:102">
      <c r="A610" s="221" t="str">
        <f t="shared" si="31"/>
        <v>SG9999002679</v>
      </c>
      <c r="B610" t="s">
        <v>6580</v>
      </c>
      <c r="C610">
        <v>4.9800000000000004</v>
      </c>
      <c r="D610">
        <v>4.41</v>
      </c>
      <c r="E610">
        <v>11.58</v>
      </c>
      <c r="F610">
        <v>27.07</v>
      </c>
      <c r="G610">
        <v>9.82</v>
      </c>
      <c r="H610">
        <v>7.62</v>
      </c>
      <c r="I610">
        <v>3.37</v>
      </c>
      <c r="J610">
        <v>0.86</v>
      </c>
      <c r="K610">
        <v>9.9</v>
      </c>
      <c r="L610">
        <v>0.65</v>
      </c>
      <c r="M610">
        <v>47.4</v>
      </c>
      <c r="N610">
        <v>-8.73</v>
      </c>
      <c r="P610">
        <v>1.49</v>
      </c>
      <c r="Q610" t="s">
        <v>11348</v>
      </c>
      <c r="R610" t="s">
        <v>709</v>
      </c>
      <c r="S610">
        <v>71.739999999999995</v>
      </c>
      <c r="T610">
        <v>143.76</v>
      </c>
      <c r="U610">
        <v>0</v>
      </c>
      <c r="V610">
        <v>-6.54</v>
      </c>
      <c r="W610">
        <v>2.66</v>
      </c>
      <c r="X610">
        <v>13.53</v>
      </c>
      <c r="Y610">
        <v>-6.09</v>
      </c>
      <c r="Z610">
        <v>8.82</v>
      </c>
      <c r="AA610" s="188">
        <v>1.74</v>
      </c>
      <c r="AB610">
        <v>3.05</v>
      </c>
      <c r="AC610">
        <v>-10.34</v>
      </c>
      <c r="AD610">
        <v>3.52</v>
      </c>
      <c r="AF610" s="217">
        <v>34957</v>
      </c>
      <c r="AG610">
        <v>316.29000000000002</v>
      </c>
      <c r="AH610">
        <v>100.93</v>
      </c>
      <c r="AI610">
        <v>-92.17</v>
      </c>
      <c r="AJ610">
        <v>68.87</v>
      </c>
      <c r="AN610" s="221" t="str">
        <f t="shared" si="29"/>
        <v>SG9999003503</v>
      </c>
      <c r="AO610" t="s">
        <v>6658</v>
      </c>
      <c r="AQ610" s="188">
        <v>0.67</v>
      </c>
      <c r="AR610" s="228">
        <v>45782</v>
      </c>
      <c r="AS610" t="s">
        <v>5594</v>
      </c>
      <c r="AX610" s="221" t="str">
        <f t="shared" si="30"/>
        <v>SG9999002620</v>
      </c>
      <c r="AY610" s="221" t="s">
        <v>6582</v>
      </c>
      <c r="AZ610" s="221" t="s">
        <v>711</v>
      </c>
      <c r="BA610" s="221">
        <v>-3.9</v>
      </c>
      <c r="BB610" s="221">
        <v>-11.02</v>
      </c>
      <c r="BC610" s="221">
        <v>-11.75</v>
      </c>
      <c r="BD610" s="221"/>
      <c r="BE610" s="221"/>
      <c r="BF610" s="221"/>
      <c r="BG610" s="221"/>
      <c r="BH610" s="221"/>
      <c r="BI610" s="221"/>
      <c r="BJ610" s="221"/>
      <c r="BK610" s="221"/>
      <c r="BL610" s="221"/>
      <c r="CQ610" s="221"/>
      <c r="CR610" s="221"/>
      <c r="CS610" s="221"/>
      <c r="CT610" s="221"/>
      <c r="CU610" s="221"/>
      <c r="CV610" s="221"/>
      <c r="CW610" s="221"/>
      <c r="CX610" s="221"/>
    </row>
    <row r="611" spans="1:102">
      <c r="A611" s="221" t="str">
        <f t="shared" si="31"/>
        <v>SG9999002604</v>
      </c>
      <c r="B611" t="s">
        <v>6581</v>
      </c>
      <c r="C611">
        <v>0.81</v>
      </c>
      <c r="D611">
        <v>5.08</v>
      </c>
      <c r="E611">
        <v>5.79</v>
      </c>
      <c r="F611">
        <v>22.19</v>
      </c>
      <c r="G611">
        <v>8.52</v>
      </c>
      <c r="H611">
        <v>8.76</v>
      </c>
      <c r="I611">
        <v>1.43</v>
      </c>
      <c r="J611">
        <v>0.67</v>
      </c>
      <c r="K611">
        <v>11.25</v>
      </c>
      <c r="L611">
        <v>0.41</v>
      </c>
      <c r="M611">
        <v>18.7</v>
      </c>
      <c r="N611">
        <v>-10.39</v>
      </c>
      <c r="P611">
        <v>1.52</v>
      </c>
      <c r="R611" t="s">
        <v>710</v>
      </c>
      <c r="S611">
        <v>52.96</v>
      </c>
      <c r="T611">
        <v>94.6</v>
      </c>
      <c r="U611">
        <v>0</v>
      </c>
      <c r="V611">
        <v>-12.91</v>
      </c>
      <c r="W611">
        <v>0.44</v>
      </c>
      <c r="X611">
        <v>15.94</v>
      </c>
      <c r="Y611">
        <v>-10.97</v>
      </c>
      <c r="Z611">
        <v>3.91</v>
      </c>
      <c r="AA611" s="188">
        <v>-0.97</v>
      </c>
      <c r="AB611">
        <v>4.78</v>
      </c>
      <c r="AC611">
        <v>-8.19</v>
      </c>
      <c r="AD611">
        <v>-0.98</v>
      </c>
      <c r="AF611" s="217">
        <v>31894</v>
      </c>
      <c r="AG611">
        <v>112.79</v>
      </c>
      <c r="AH611">
        <v>71.39</v>
      </c>
      <c r="AI611">
        <v>-105.76</v>
      </c>
      <c r="AJ611">
        <v>49.15</v>
      </c>
      <c r="AN611" s="221" t="str">
        <f t="shared" si="29"/>
        <v>SG9999011134</v>
      </c>
      <c r="AO611" t="s">
        <v>6584</v>
      </c>
      <c r="AQ611" s="188">
        <v>1.29</v>
      </c>
      <c r="AR611" s="228">
        <v>45782</v>
      </c>
      <c r="AS611" t="s">
        <v>1064</v>
      </c>
      <c r="AX611" s="221" t="str">
        <f t="shared" si="30"/>
        <v>SG9999002422</v>
      </c>
      <c r="AY611" s="221" t="s">
        <v>7644</v>
      </c>
      <c r="AZ611" s="221" t="s">
        <v>712</v>
      </c>
      <c r="BA611" s="221">
        <v>-1.97</v>
      </c>
      <c r="BB611" s="221">
        <v>-9.17</v>
      </c>
      <c r="BC611" s="221">
        <v>-10.68</v>
      </c>
      <c r="BD611" s="221"/>
      <c r="BE611" s="221"/>
      <c r="BF611" s="221"/>
      <c r="BG611" s="221"/>
      <c r="BH611" s="221"/>
      <c r="BI611" s="221"/>
      <c r="BJ611" s="221"/>
      <c r="BK611" s="221"/>
      <c r="BL611" s="221"/>
      <c r="CQ611" s="221"/>
      <c r="CR611" s="221"/>
      <c r="CS611" s="221"/>
      <c r="CT611" s="221"/>
      <c r="CU611" s="221"/>
      <c r="CV611" s="221"/>
      <c r="CW611" s="221"/>
      <c r="CX611" s="221"/>
    </row>
    <row r="612" spans="1:102">
      <c r="A612" s="221" t="str">
        <f t="shared" si="31"/>
        <v>SG9999002620</v>
      </c>
      <c r="B612" t="s">
        <v>6582</v>
      </c>
      <c r="C612">
        <v>-3.56</v>
      </c>
      <c r="D612">
        <v>4.8499999999999996</v>
      </c>
      <c r="E612">
        <v>-2.36</v>
      </c>
      <c r="F612">
        <v>7.65</v>
      </c>
      <c r="G612">
        <v>-1.64</v>
      </c>
      <c r="H612">
        <v>4.88</v>
      </c>
      <c r="I612">
        <v>-0.11</v>
      </c>
      <c r="J612">
        <v>0.55000000000000004</v>
      </c>
      <c r="K612">
        <v>10.38</v>
      </c>
      <c r="L612">
        <v>-0.01</v>
      </c>
      <c r="M612">
        <v>10.3</v>
      </c>
      <c r="N612">
        <v>-19.02</v>
      </c>
      <c r="P612">
        <v>2.12</v>
      </c>
      <c r="Q612" t="s">
        <v>11348</v>
      </c>
      <c r="R612" t="s">
        <v>711</v>
      </c>
      <c r="S612">
        <v>68.540000000000006</v>
      </c>
      <c r="T612">
        <v>45.06</v>
      </c>
      <c r="U612">
        <v>0</v>
      </c>
      <c r="V612">
        <v>-14.6</v>
      </c>
      <c r="W612">
        <v>9.17</v>
      </c>
      <c r="X612">
        <v>19.149999999999999</v>
      </c>
      <c r="Y612">
        <v>-10.99</v>
      </c>
      <c r="Z612">
        <v>6.58</v>
      </c>
      <c r="AA612" s="188">
        <v>-9.57</v>
      </c>
      <c r="AB612">
        <v>9.5399999999999991</v>
      </c>
      <c r="AC612">
        <v>-9.2799999999999994</v>
      </c>
      <c r="AD612">
        <v>-6.66</v>
      </c>
      <c r="AE612" t="s">
        <v>11483</v>
      </c>
      <c r="AF612" s="217">
        <v>35073</v>
      </c>
      <c r="AG612">
        <v>14.01</v>
      </c>
      <c r="AH612">
        <v>59.48</v>
      </c>
      <c r="AI612">
        <v>-66.25</v>
      </c>
      <c r="AJ612">
        <v>61.64</v>
      </c>
      <c r="AN612" s="221" t="str">
        <f t="shared" si="29"/>
        <v>SG9999011142</v>
      </c>
      <c r="AO612" t="s">
        <v>12104</v>
      </c>
      <c r="AQ612" s="188">
        <v>0.87</v>
      </c>
      <c r="AR612" s="228">
        <v>45782</v>
      </c>
      <c r="AS612" t="s">
        <v>1043</v>
      </c>
      <c r="AX612" s="221" t="str">
        <f t="shared" si="30"/>
        <v>SG9999002448</v>
      </c>
      <c r="AY612" s="221" t="s">
        <v>9842</v>
      </c>
      <c r="AZ612" s="221" t="s">
        <v>2811</v>
      </c>
      <c r="BA612" s="221">
        <v>-6.33</v>
      </c>
      <c r="BB612" s="221">
        <v>-10.49</v>
      </c>
      <c r="BC612" s="221">
        <v>-5.99</v>
      </c>
      <c r="BD612" s="221"/>
      <c r="BE612" s="221"/>
      <c r="BF612" s="221"/>
      <c r="BG612" s="221"/>
      <c r="BH612" s="221"/>
      <c r="BI612" s="221"/>
      <c r="BJ612" s="221"/>
      <c r="BK612" s="221"/>
      <c r="BL612" s="221"/>
      <c r="CQ612" s="221"/>
      <c r="CR612" s="221"/>
      <c r="CS612" s="221"/>
      <c r="CT612" s="221"/>
      <c r="CU612" s="221"/>
      <c r="CV612" s="221"/>
      <c r="CW612" s="221"/>
      <c r="CX612" s="221"/>
    </row>
    <row r="613" spans="1:102">
      <c r="A613" s="221" t="str">
        <f t="shared" si="31"/>
        <v>SG9999002422</v>
      </c>
      <c r="B613" t="s">
        <v>7644</v>
      </c>
      <c r="C613">
        <v>-11.67</v>
      </c>
      <c r="D613">
        <v>0.73</v>
      </c>
      <c r="E613">
        <v>-10.41</v>
      </c>
      <c r="F613">
        <v>2.46</v>
      </c>
      <c r="G613">
        <v>4.87</v>
      </c>
      <c r="H613">
        <v>10.84</v>
      </c>
      <c r="I613">
        <v>8.5500000000000007</v>
      </c>
      <c r="J613">
        <v>1.27</v>
      </c>
      <c r="K613">
        <v>22.13</v>
      </c>
      <c r="L613">
        <v>0</v>
      </c>
      <c r="M613">
        <v>12.6</v>
      </c>
      <c r="N613">
        <v>-26.88</v>
      </c>
      <c r="P613">
        <v>1.8</v>
      </c>
      <c r="Q613" t="s">
        <v>11348</v>
      </c>
      <c r="R613" t="s">
        <v>712</v>
      </c>
      <c r="S613">
        <v>108.33</v>
      </c>
      <c r="T613">
        <v>140.69999999999999</v>
      </c>
      <c r="U613">
        <v>0</v>
      </c>
      <c r="V613">
        <v>-0.93</v>
      </c>
      <c r="W613">
        <v>16.850000000000001</v>
      </c>
      <c r="X613">
        <v>17.63</v>
      </c>
      <c r="Y613">
        <v>-10.220000000000001</v>
      </c>
      <c r="Z613">
        <v>31.26</v>
      </c>
      <c r="AA613" s="188">
        <v>28.67</v>
      </c>
      <c r="AB613">
        <v>31.54</v>
      </c>
      <c r="AC613">
        <v>-32.92</v>
      </c>
      <c r="AD613">
        <v>28.92</v>
      </c>
      <c r="AE613" t="s">
        <v>11484</v>
      </c>
      <c r="AF613" s="217">
        <v>36566</v>
      </c>
      <c r="AG613">
        <v>49.48</v>
      </c>
      <c r="AH613">
        <v>140.22999999999999</v>
      </c>
      <c r="AI613">
        <v>78.03</v>
      </c>
      <c r="AJ613">
        <v>100.13</v>
      </c>
      <c r="AN613" s="221" t="str">
        <f t="shared" si="29"/>
        <v>LU1813982219</v>
      </c>
      <c r="AO613" t="s">
        <v>12380</v>
      </c>
      <c r="AQ613" s="188">
        <v>0.52</v>
      </c>
      <c r="AR613" s="228">
        <v>45783</v>
      </c>
      <c r="AS613" t="s">
        <v>6018</v>
      </c>
      <c r="AX613" s="221" t="str">
        <f t="shared" si="30"/>
        <v>SG9999003495</v>
      </c>
      <c r="AY613" s="221" t="s">
        <v>6583</v>
      </c>
      <c r="AZ613" s="221" t="s">
        <v>1036</v>
      </c>
      <c r="BA613" s="221">
        <v>-12.14</v>
      </c>
      <c r="BB613" s="221">
        <v>2.83</v>
      </c>
      <c r="BC613" s="221">
        <v>-7.86</v>
      </c>
      <c r="BD613" s="221"/>
      <c r="BE613" s="221"/>
      <c r="BF613" s="221"/>
      <c r="BG613" s="221"/>
      <c r="BH613" s="221"/>
      <c r="BI613" s="221"/>
      <c r="BJ613" s="221"/>
      <c r="BK613" s="221"/>
      <c r="BL613" s="221"/>
      <c r="CQ613" s="221"/>
      <c r="CR613" s="221"/>
      <c r="CS613" s="221"/>
      <c r="CT613" s="221"/>
      <c r="CU613" s="221"/>
      <c r="CV613" s="221"/>
      <c r="CW613" s="221"/>
      <c r="CX613" s="221"/>
    </row>
    <row r="614" spans="1:102">
      <c r="A614" s="221" t="str">
        <f t="shared" si="31"/>
        <v>SG9999002448</v>
      </c>
      <c r="B614" t="s">
        <v>9842</v>
      </c>
      <c r="C614">
        <v>-10.41</v>
      </c>
      <c r="D614">
        <v>3.71</v>
      </c>
      <c r="E614">
        <v>-12.88</v>
      </c>
      <c r="F614">
        <v>-14.44</v>
      </c>
      <c r="G614">
        <v>-12.65</v>
      </c>
      <c r="H614">
        <v>-4.8499999999999996</v>
      </c>
      <c r="I614">
        <v>-2.75</v>
      </c>
      <c r="J614">
        <v>1.1100000000000001</v>
      </c>
      <c r="K614">
        <v>15.97</v>
      </c>
      <c r="L614">
        <v>-0.03</v>
      </c>
      <c r="M614">
        <v>11.2</v>
      </c>
      <c r="N614">
        <v>-35.909999999999997</v>
      </c>
      <c r="P614">
        <v>1.81</v>
      </c>
      <c r="Q614" t="s">
        <v>11348</v>
      </c>
      <c r="R614" t="s">
        <v>2811</v>
      </c>
      <c r="S614">
        <v>111.19</v>
      </c>
      <c r="T614">
        <v>108.63</v>
      </c>
      <c r="U614">
        <v>0</v>
      </c>
      <c r="V614">
        <v>-20.22</v>
      </c>
      <c r="W614">
        <v>27.4</v>
      </c>
      <c r="X614">
        <v>28.04</v>
      </c>
      <c r="Y614">
        <v>-7.65</v>
      </c>
      <c r="Z614">
        <v>8.75</v>
      </c>
      <c r="AA614" s="188">
        <v>-14.43</v>
      </c>
      <c r="AB614">
        <v>2.71</v>
      </c>
      <c r="AC614">
        <v>0.1</v>
      </c>
      <c r="AD614">
        <v>-16.48</v>
      </c>
      <c r="AE614" t="s">
        <v>11485</v>
      </c>
      <c r="AF614" s="217">
        <v>36290</v>
      </c>
      <c r="AG614">
        <v>99.9</v>
      </c>
      <c r="AH614">
        <v>117.87</v>
      </c>
      <c r="AI614">
        <v>123.95</v>
      </c>
      <c r="AJ614">
        <v>108.72</v>
      </c>
      <c r="AN614" s="221" t="str">
        <f t="shared" si="29"/>
        <v>LU1813981674</v>
      </c>
      <c r="AO614" t="s">
        <v>12381</v>
      </c>
      <c r="AQ614" s="188">
        <v>0.64</v>
      </c>
      <c r="AR614" s="228">
        <v>45783</v>
      </c>
      <c r="AS614" t="s">
        <v>6023</v>
      </c>
      <c r="AX614" s="221" t="str">
        <f t="shared" si="30"/>
        <v>SG9999003503</v>
      </c>
      <c r="AY614" s="221" t="s">
        <v>11029</v>
      </c>
      <c r="AZ614" s="221" t="s">
        <v>5594</v>
      </c>
      <c r="BA614" s="221">
        <v>-12.05</v>
      </c>
      <c r="BB614" s="221">
        <v>2.52</v>
      </c>
      <c r="BC614" s="221">
        <v>-7.88</v>
      </c>
      <c r="BD614" s="221"/>
      <c r="BE614" s="221"/>
      <c r="BF614" s="221"/>
      <c r="BG614" s="221"/>
      <c r="BH614" s="221"/>
      <c r="BI614" s="221"/>
      <c r="BJ614" s="221"/>
      <c r="BK614" s="221"/>
      <c r="BL614" s="221"/>
      <c r="CQ614" s="221"/>
      <c r="CR614" s="221"/>
      <c r="CS614" s="221"/>
      <c r="CT614" s="221"/>
      <c r="CU614" s="221"/>
      <c r="CV614" s="221"/>
      <c r="CW614" s="221"/>
      <c r="CX614" s="221"/>
    </row>
    <row r="615" spans="1:102">
      <c r="A615" s="221" t="str">
        <f t="shared" si="31"/>
        <v>SG9999003495</v>
      </c>
      <c r="B615" t="s">
        <v>6583</v>
      </c>
      <c r="C615">
        <v>-11.73</v>
      </c>
      <c r="D615">
        <v>0.7</v>
      </c>
      <c r="E615">
        <v>-9.8699999999999992</v>
      </c>
      <c r="F615">
        <v>-7.34</v>
      </c>
      <c r="G615">
        <v>-8.06</v>
      </c>
      <c r="H615">
        <v>7.27</v>
      </c>
      <c r="I615">
        <v>7.08</v>
      </c>
      <c r="J615">
        <v>1.28</v>
      </c>
      <c r="K615">
        <v>18.989999999999998</v>
      </c>
      <c r="L615">
        <v>-0.02</v>
      </c>
      <c r="M615">
        <v>194.2</v>
      </c>
      <c r="N615">
        <v>-29.04</v>
      </c>
      <c r="P615">
        <v>1.85</v>
      </c>
      <c r="Q615" t="s">
        <v>11348</v>
      </c>
      <c r="R615" t="s">
        <v>1036</v>
      </c>
      <c r="S615">
        <v>153.33000000000001</v>
      </c>
      <c r="T615">
        <v>126.34</v>
      </c>
      <c r="U615">
        <v>0</v>
      </c>
      <c r="V615">
        <v>-4.7300000000000004</v>
      </c>
      <c r="W615">
        <v>14.22</v>
      </c>
      <c r="X615">
        <v>41.3</v>
      </c>
      <c r="Y615">
        <v>-5.45</v>
      </c>
      <c r="Z615">
        <v>4.29</v>
      </c>
      <c r="AA615" s="188">
        <v>20.71</v>
      </c>
      <c r="AB615">
        <v>38.43</v>
      </c>
      <c r="AC615">
        <v>-32.090000000000003</v>
      </c>
      <c r="AD615">
        <v>7</v>
      </c>
      <c r="AE615" t="s">
        <v>11486</v>
      </c>
      <c r="AF615" s="217">
        <v>39115</v>
      </c>
      <c r="AG615">
        <v>56.6</v>
      </c>
      <c r="AH615">
        <v>158.16999999999999</v>
      </c>
      <c r="AI615">
        <v>124.42</v>
      </c>
      <c r="AJ615">
        <v>108.87</v>
      </c>
      <c r="AN615" s="221" t="str">
        <f t="shared" si="29"/>
        <v>LU1813982136</v>
      </c>
      <c r="AO615" t="s">
        <v>12382</v>
      </c>
      <c r="AQ615" s="188">
        <v>0.56000000000000005</v>
      </c>
      <c r="AR615" s="228">
        <v>45783</v>
      </c>
      <c r="AS615" t="s">
        <v>6019</v>
      </c>
      <c r="AX615" s="221" t="str">
        <f t="shared" si="30"/>
        <v>SG9999011134</v>
      </c>
      <c r="AY615" s="221" t="s">
        <v>6584</v>
      </c>
      <c r="AZ615" s="221" t="s">
        <v>1064</v>
      </c>
      <c r="BA615" s="221"/>
      <c r="BB615" s="221"/>
      <c r="BC615" s="221"/>
      <c r="BD615" s="221"/>
      <c r="BE615" s="221"/>
      <c r="BF615" s="221"/>
      <c r="BG615" s="221"/>
      <c r="BH615" s="221"/>
      <c r="BI615" s="221"/>
      <c r="BJ615" s="221"/>
      <c r="BK615" s="221"/>
      <c r="BL615" s="221"/>
      <c r="CQ615" s="221"/>
      <c r="CR615" s="221"/>
      <c r="CS615" s="221"/>
      <c r="CT615" s="221"/>
      <c r="CU615" s="221"/>
      <c r="CV615" s="221"/>
      <c r="CW615" s="221"/>
      <c r="CX615" s="221"/>
    </row>
    <row r="616" spans="1:102">
      <c r="A616" s="221" t="str">
        <f t="shared" si="31"/>
        <v>SG9999003503</v>
      </c>
      <c r="B616" t="s">
        <v>11029</v>
      </c>
      <c r="C616">
        <v>-11.9</v>
      </c>
      <c r="D616">
        <v>0.67</v>
      </c>
      <c r="E616">
        <v>-10.029999999999999</v>
      </c>
      <c r="F616">
        <v>-7.39</v>
      </c>
      <c r="G616">
        <v>-8.07</v>
      </c>
      <c r="H616">
        <v>7.26</v>
      </c>
      <c r="I616">
        <v>7.07</v>
      </c>
      <c r="J616">
        <v>1.28</v>
      </c>
      <c r="K616">
        <v>19.010000000000002</v>
      </c>
      <c r="L616">
        <v>-0.02</v>
      </c>
      <c r="M616">
        <v>194.2</v>
      </c>
      <c r="N616">
        <v>-29.07</v>
      </c>
      <c r="P616">
        <v>1.85</v>
      </c>
      <c r="Q616" t="s">
        <v>11348</v>
      </c>
      <c r="R616" t="s">
        <v>5594</v>
      </c>
      <c r="S616">
        <v>153.41999999999999</v>
      </c>
      <c r="T616">
        <v>126.57</v>
      </c>
      <c r="U616">
        <v>0</v>
      </c>
      <c r="V616">
        <v>-4.5599999999999996</v>
      </c>
      <c r="W616">
        <v>14.24</v>
      </c>
      <c r="X616">
        <v>41.4</v>
      </c>
      <c r="Y616">
        <v>-5.62</v>
      </c>
      <c r="Z616">
        <v>4.42</v>
      </c>
      <c r="AA616" s="188">
        <v>20.61</v>
      </c>
      <c r="AB616">
        <v>38.49</v>
      </c>
      <c r="AC616">
        <v>-32.08</v>
      </c>
      <c r="AD616">
        <v>7.1</v>
      </c>
      <c r="AE616" t="s">
        <v>11486</v>
      </c>
      <c r="AF616" s="217">
        <v>39115</v>
      </c>
      <c r="AG616">
        <v>57.32</v>
      </c>
      <c r="AH616">
        <v>158.31</v>
      </c>
      <c r="AI616">
        <v>125.2</v>
      </c>
      <c r="AJ616">
        <v>108.75</v>
      </c>
      <c r="AN616" s="221" t="str">
        <f t="shared" si="29"/>
        <v>LU2086872632</v>
      </c>
      <c r="AO616" t="s">
        <v>12383</v>
      </c>
      <c r="AQ616" s="188">
        <v>0.43</v>
      </c>
      <c r="AR616" s="228">
        <v>45783</v>
      </c>
      <c r="AS616" t="s">
        <v>6880</v>
      </c>
      <c r="AX616" s="221" t="str">
        <f t="shared" si="30"/>
        <v>SG9999011142</v>
      </c>
      <c r="AY616" s="221" t="s">
        <v>12104</v>
      </c>
      <c r="AZ616" s="221" t="s">
        <v>1043</v>
      </c>
      <c r="BA616" s="221"/>
      <c r="BB616" s="221"/>
      <c r="BC616" s="221"/>
      <c r="BD616" s="221"/>
      <c r="BE616" s="221"/>
      <c r="BF616" s="221"/>
      <c r="BG616" s="221"/>
      <c r="BH616" s="221"/>
      <c r="BI616" s="221"/>
      <c r="BJ616" s="221"/>
      <c r="BK616" s="221"/>
      <c r="BL616" s="221"/>
      <c r="CQ616" s="221"/>
      <c r="CR616" s="221"/>
      <c r="CS616" s="221"/>
      <c r="CT616" s="221"/>
      <c r="CU616" s="221"/>
      <c r="CV616" s="221"/>
      <c r="CW616" s="221"/>
      <c r="CX616" s="221"/>
    </row>
    <row r="617" spans="1:102">
      <c r="A617" s="221" t="str">
        <f t="shared" si="31"/>
        <v>SG9999011134</v>
      </c>
      <c r="B617" t="s">
        <v>6584</v>
      </c>
      <c r="C617">
        <v>0.39</v>
      </c>
      <c r="D617">
        <v>-1.6</v>
      </c>
      <c r="E617">
        <v>0.15</v>
      </c>
      <c r="F617">
        <v>2.62</v>
      </c>
      <c r="G617">
        <v>1.9</v>
      </c>
      <c r="H617">
        <v>1.64</v>
      </c>
      <c r="I617">
        <v>2.0699999999999998</v>
      </c>
      <c r="K617">
        <v>6.2</v>
      </c>
      <c r="L617">
        <v>0</v>
      </c>
      <c r="M617">
        <v>563.4</v>
      </c>
      <c r="N617">
        <v>-9.75</v>
      </c>
      <c r="P617">
        <v>0.89</v>
      </c>
      <c r="Q617" t="s">
        <v>11348</v>
      </c>
      <c r="R617" t="s">
        <v>1064</v>
      </c>
      <c r="U617">
        <v>12</v>
      </c>
      <c r="V617">
        <v>2.68</v>
      </c>
      <c r="W617">
        <v>3.17</v>
      </c>
      <c r="X617">
        <v>2.71</v>
      </c>
      <c r="Y617">
        <v>-0.44</v>
      </c>
      <c r="Z617">
        <v>7.06</v>
      </c>
      <c r="AA617" s="188">
        <v>6.02</v>
      </c>
      <c r="AB617">
        <v>0.78</v>
      </c>
      <c r="AC617">
        <v>-8.33</v>
      </c>
      <c r="AD617">
        <v>5.39</v>
      </c>
      <c r="AE617" t="s">
        <v>11487</v>
      </c>
      <c r="AF617" s="217">
        <v>41660</v>
      </c>
      <c r="AN617" s="221" t="str">
        <f t="shared" si="29"/>
        <v>LU1935355005</v>
      </c>
      <c r="AO617" t="s">
        <v>12109</v>
      </c>
      <c r="AQ617" s="188">
        <v>0.44</v>
      </c>
      <c r="AR617" s="228">
        <v>45783</v>
      </c>
      <c r="AS617" t="s">
        <v>6026</v>
      </c>
      <c r="AX617" s="221" t="str">
        <f t="shared" si="30"/>
        <v>LU1813982219</v>
      </c>
      <c r="AY617" s="221" t="s">
        <v>12105</v>
      </c>
      <c r="AZ617" s="221" t="s">
        <v>6018</v>
      </c>
      <c r="BA617" s="221"/>
      <c r="BB617" s="221"/>
      <c r="BC617" s="221"/>
      <c r="BD617" s="221"/>
      <c r="BE617" s="221"/>
      <c r="BF617" s="221"/>
      <c r="BG617" s="221"/>
      <c r="BH617" s="221"/>
      <c r="BI617" s="221"/>
      <c r="BJ617" s="221"/>
      <c r="BK617" s="221"/>
      <c r="BL617" s="221"/>
      <c r="CQ617" s="221"/>
      <c r="CR617" s="221"/>
      <c r="CS617" s="221"/>
      <c r="CT617" s="221"/>
      <c r="CU617" s="221"/>
      <c r="CV617" s="221"/>
      <c r="CW617" s="221"/>
      <c r="CX617" s="221"/>
    </row>
    <row r="618" spans="1:102">
      <c r="A618" s="221" t="str">
        <f t="shared" si="31"/>
        <v>SG9999011142</v>
      </c>
      <c r="B618" t="s">
        <v>12104</v>
      </c>
      <c r="C618">
        <v>0.3</v>
      </c>
      <c r="D618">
        <v>-1.59</v>
      </c>
      <c r="E618">
        <v>7.0000000000000007E-2</v>
      </c>
      <c r="F618">
        <v>2.5499999999999998</v>
      </c>
      <c r="G618">
        <v>1.85</v>
      </c>
      <c r="H618">
        <v>1.62</v>
      </c>
      <c r="I618">
        <v>2.02</v>
      </c>
      <c r="K618">
        <v>6.17</v>
      </c>
      <c r="L618">
        <v>0</v>
      </c>
      <c r="M618">
        <v>563.4</v>
      </c>
      <c r="N618">
        <v>-9.7799999999999994</v>
      </c>
      <c r="O618">
        <v>4.08</v>
      </c>
      <c r="P618">
        <v>0.89</v>
      </c>
      <c r="Q618" t="s">
        <v>11348</v>
      </c>
      <c r="R618" t="s">
        <v>1043</v>
      </c>
      <c r="U618">
        <v>12</v>
      </c>
      <c r="V618">
        <v>2.66</v>
      </c>
      <c r="W618">
        <v>2.75</v>
      </c>
      <c r="X618">
        <v>2.75</v>
      </c>
      <c r="Y618">
        <v>-0.46</v>
      </c>
      <c r="Z618">
        <v>7.12</v>
      </c>
      <c r="AA618" s="188">
        <v>5.96</v>
      </c>
      <c r="AB618">
        <v>0.92</v>
      </c>
      <c r="AC618">
        <v>-8.3699999999999992</v>
      </c>
      <c r="AD618">
        <v>5.27</v>
      </c>
      <c r="AE618" t="s">
        <v>11487</v>
      </c>
      <c r="AF618" s="217">
        <v>41660</v>
      </c>
      <c r="AN618" s="221" t="str">
        <f t="shared" si="29"/>
        <v>LU1935355344</v>
      </c>
      <c r="AO618" t="s">
        <v>12110</v>
      </c>
      <c r="AQ618" s="188">
        <v>0.5</v>
      </c>
      <c r="AR618" s="228">
        <v>45783</v>
      </c>
      <c r="AS618" t="s">
        <v>6020</v>
      </c>
      <c r="AX618" s="221" t="str">
        <f t="shared" si="30"/>
        <v>LU1813981674</v>
      </c>
      <c r="AY618" t="s">
        <v>12106</v>
      </c>
      <c r="AZ618" t="s">
        <v>6023</v>
      </c>
      <c r="CQ618" s="221"/>
      <c r="CR618" s="221"/>
      <c r="CS618" s="221"/>
      <c r="CT618" s="221"/>
      <c r="CU618" s="221"/>
      <c r="CV618" s="221"/>
      <c r="CW618" s="221"/>
      <c r="CX618" s="221"/>
    </row>
    <row r="619" spans="1:102">
      <c r="A619" s="221" t="str">
        <f t="shared" si="31"/>
        <v>LU1813982219</v>
      </c>
      <c r="B619" t="s">
        <v>12105</v>
      </c>
      <c r="C619">
        <v>6.57</v>
      </c>
      <c r="D619">
        <v>6.23</v>
      </c>
      <c r="E619">
        <v>-4.78</v>
      </c>
      <c r="F619">
        <v>-0.69</v>
      </c>
      <c r="G619">
        <v>-11.98</v>
      </c>
      <c r="H619">
        <v>-6.07</v>
      </c>
      <c r="J619">
        <v>1.92</v>
      </c>
      <c r="K619">
        <v>23.8</v>
      </c>
      <c r="L619">
        <v>-0.04</v>
      </c>
      <c r="M619">
        <v>426</v>
      </c>
      <c r="N619">
        <v>-38.659999999999997</v>
      </c>
      <c r="O619">
        <v>8.02</v>
      </c>
      <c r="P619">
        <v>1.72</v>
      </c>
      <c r="R619" t="s">
        <v>6018</v>
      </c>
      <c r="S619">
        <v>153.88</v>
      </c>
      <c r="T619">
        <v>211.49</v>
      </c>
      <c r="U619">
        <v>12</v>
      </c>
      <c r="Z619">
        <v>13.66</v>
      </c>
      <c r="AA619" s="188">
        <v>-1.5</v>
      </c>
      <c r="AB619">
        <v>-9.9499999999999993</v>
      </c>
      <c r="AC619">
        <v>-24.27</v>
      </c>
      <c r="AD619">
        <v>-3.11</v>
      </c>
      <c r="AF619" s="217">
        <v>43354</v>
      </c>
      <c r="AG619">
        <v>145.83000000000001</v>
      </c>
      <c r="AH619">
        <v>264.23</v>
      </c>
      <c r="AI619">
        <v>136.19999999999999</v>
      </c>
      <c r="AJ619">
        <v>147.99</v>
      </c>
      <c r="AN619" s="221" t="str">
        <f t="shared" si="29"/>
        <v>LU1935042991</v>
      </c>
      <c r="AO619" t="s">
        <v>12111</v>
      </c>
      <c r="AQ619" s="188">
        <v>0.86</v>
      </c>
      <c r="AR619" s="228">
        <v>45783</v>
      </c>
      <c r="AS619" t="s">
        <v>10334</v>
      </c>
      <c r="AX619" s="221" t="str">
        <f t="shared" si="30"/>
        <v>LU1813982136</v>
      </c>
      <c r="AY619" t="s">
        <v>12107</v>
      </c>
      <c r="AZ619" t="s">
        <v>6019</v>
      </c>
      <c r="CQ619" s="221"/>
      <c r="CR619" s="221"/>
      <c r="CS619" s="221"/>
      <c r="CT619" s="221"/>
      <c r="CU619" s="221"/>
      <c r="CV619" s="221"/>
      <c r="CW619" s="221"/>
      <c r="CX619" s="221"/>
    </row>
    <row r="620" spans="1:102">
      <c r="A620" s="221" t="str">
        <f t="shared" si="31"/>
        <v>LU1813981674</v>
      </c>
      <c r="B620" t="s">
        <v>12106</v>
      </c>
      <c r="C620">
        <v>2.48</v>
      </c>
      <c r="D620">
        <v>-0.43</v>
      </c>
      <c r="E620">
        <v>-2.64</v>
      </c>
      <c r="F620">
        <v>3.24</v>
      </c>
      <c r="G620">
        <v>-7.26</v>
      </c>
      <c r="H620">
        <v>-4.43</v>
      </c>
      <c r="J620">
        <v>1.3</v>
      </c>
      <c r="K620">
        <v>15.42</v>
      </c>
      <c r="L620">
        <v>-0.02</v>
      </c>
      <c r="M620">
        <v>426</v>
      </c>
      <c r="N620">
        <v>-28.51</v>
      </c>
      <c r="O620">
        <v>5</v>
      </c>
      <c r="Q620" t="s">
        <v>11357</v>
      </c>
      <c r="R620" t="s">
        <v>6023</v>
      </c>
      <c r="S620">
        <v>118.17</v>
      </c>
      <c r="T620">
        <v>125.39</v>
      </c>
      <c r="U620">
        <v>12</v>
      </c>
      <c r="Z620">
        <v>15.66</v>
      </c>
      <c r="AA620" s="188">
        <v>-7.65</v>
      </c>
      <c r="AB620">
        <v>-3.28</v>
      </c>
      <c r="AC620">
        <v>-16.91</v>
      </c>
      <c r="AD620">
        <v>-1.27</v>
      </c>
      <c r="AF620" s="217">
        <v>43354</v>
      </c>
      <c r="AG620">
        <v>108.19</v>
      </c>
      <c r="AH620">
        <v>120.18</v>
      </c>
      <c r="AI620">
        <v>83.82</v>
      </c>
      <c r="AJ620">
        <v>115.51</v>
      </c>
      <c r="AN620" s="221" t="str">
        <f t="shared" si="29"/>
        <v>LU1935043536</v>
      </c>
      <c r="AO620" t="s">
        <v>12112</v>
      </c>
      <c r="AQ620" s="188">
        <v>0.76</v>
      </c>
      <c r="AR620" s="228">
        <v>45783</v>
      </c>
      <c r="AS620" t="s">
        <v>10338</v>
      </c>
      <c r="AX620" s="221" t="str">
        <f t="shared" si="30"/>
        <v>LU2086872632</v>
      </c>
      <c r="AY620" t="s">
        <v>12108</v>
      </c>
      <c r="AZ620" t="s">
        <v>6880</v>
      </c>
      <c r="CQ620" s="221"/>
      <c r="CR620" s="221"/>
      <c r="CS620" s="221"/>
      <c r="CT620" s="221"/>
      <c r="CU620" s="221"/>
      <c r="CV620" s="221"/>
      <c r="CW620" s="221"/>
      <c r="CX620" s="221"/>
    </row>
    <row r="621" spans="1:102">
      <c r="A621" s="221" t="str">
        <f t="shared" si="31"/>
        <v>LU1813982136</v>
      </c>
      <c r="B621" t="s">
        <v>12107</v>
      </c>
      <c r="C621">
        <v>2.46</v>
      </c>
      <c r="D621">
        <v>-0.42</v>
      </c>
      <c r="E621">
        <v>-2.67</v>
      </c>
      <c r="F621">
        <v>3.19</v>
      </c>
      <c r="G621">
        <v>-7.27</v>
      </c>
      <c r="H621">
        <v>-4.4400000000000004</v>
      </c>
      <c r="J621">
        <v>1.3</v>
      </c>
      <c r="K621">
        <v>15.41</v>
      </c>
      <c r="L621">
        <v>-0.02</v>
      </c>
      <c r="M621">
        <v>426</v>
      </c>
      <c r="N621">
        <v>-28.51</v>
      </c>
      <c r="O621">
        <v>7.75</v>
      </c>
      <c r="Q621" t="s">
        <v>11357</v>
      </c>
      <c r="R621" t="s">
        <v>6019</v>
      </c>
      <c r="S621">
        <v>118.16</v>
      </c>
      <c r="T621">
        <v>125.28</v>
      </c>
      <c r="U621">
        <v>12</v>
      </c>
      <c r="Z621">
        <v>15.66</v>
      </c>
      <c r="AA621" s="188">
        <v>-7.66</v>
      </c>
      <c r="AB621">
        <v>-3.28</v>
      </c>
      <c r="AC621">
        <v>-16.91</v>
      </c>
      <c r="AD621">
        <v>-1.26</v>
      </c>
      <c r="AF621" s="217">
        <v>43354</v>
      </c>
      <c r="AG621">
        <v>108.16</v>
      </c>
      <c r="AH621">
        <v>120.07</v>
      </c>
      <c r="AI621">
        <v>83.97</v>
      </c>
      <c r="AJ621">
        <v>115.49</v>
      </c>
      <c r="AN621" s="221" t="str">
        <f t="shared" si="29"/>
        <v>LU1935042488</v>
      </c>
      <c r="AO621" t="s">
        <v>12384</v>
      </c>
      <c r="AQ621" s="188">
        <v>0.9</v>
      </c>
      <c r="AR621" s="228">
        <v>45783</v>
      </c>
      <c r="AS621" t="s">
        <v>10328</v>
      </c>
      <c r="AX621" s="221" t="str">
        <f t="shared" si="30"/>
        <v>LU1935355005</v>
      </c>
      <c r="AY621" t="s">
        <v>12109</v>
      </c>
      <c r="AZ621" t="s">
        <v>6026</v>
      </c>
      <c r="CQ621" s="221"/>
      <c r="CR621" s="221"/>
      <c r="CS621" s="221"/>
      <c r="CT621" s="221"/>
      <c r="CU621" s="221"/>
      <c r="CV621" s="221"/>
      <c r="CW621" s="221"/>
      <c r="CX621" s="221"/>
    </row>
    <row r="622" spans="1:102">
      <c r="A622" s="221" t="str">
        <f t="shared" si="31"/>
        <v>LU2086872632</v>
      </c>
      <c r="B622" t="s">
        <v>12108</v>
      </c>
      <c r="C622">
        <v>2.48</v>
      </c>
      <c r="D622">
        <v>-0.42</v>
      </c>
      <c r="E622">
        <v>-2.66</v>
      </c>
      <c r="F622">
        <v>3.22</v>
      </c>
      <c r="G622">
        <v>-7.27</v>
      </c>
      <c r="H622">
        <v>-4.4400000000000004</v>
      </c>
      <c r="J622">
        <v>0.87</v>
      </c>
      <c r="K622">
        <v>15.41</v>
      </c>
      <c r="L622">
        <v>-0.02</v>
      </c>
      <c r="M622">
        <v>426</v>
      </c>
      <c r="N622">
        <v>-28.5</v>
      </c>
      <c r="O622">
        <v>11.29</v>
      </c>
      <c r="Q622" t="s">
        <v>11357</v>
      </c>
      <c r="R622" t="s">
        <v>6880</v>
      </c>
      <c r="S622">
        <v>95.37</v>
      </c>
      <c r="T622">
        <v>54.55</v>
      </c>
      <c r="U622">
        <v>12</v>
      </c>
      <c r="AB622">
        <v>-3.29</v>
      </c>
      <c r="AC622">
        <v>-16.91</v>
      </c>
      <c r="AD622">
        <v>-1.27</v>
      </c>
      <c r="AF622" s="217">
        <v>43851</v>
      </c>
      <c r="AG622">
        <v>58.03</v>
      </c>
      <c r="AH622">
        <v>43.06</v>
      </c>
      <c r="AI622">
        <v>63.99</v>
      </c>
      <c r="AJ622">
        <v>94.91</v>
      </c>
      <c r="AN622" s="221" t="str">
        <f t="shared" si="29"/>
        <v>LU1935043023</v>
      </c>
      <c r="AO622" t="s">
        <v>12385</v>
      </c>
      <c r="AQ622" s="188">
        <v>0.8</v>
      </c>
      <c r="AR622" s="228">
        <v>45783</v>
      </c>
      <c r="AS622" t="s">
        <v>10330</v>
      </c>
      <c r="AX622" s="221" t="str">
        <f t="shared" si="30"/>
        <v>LU1935355344</v>
      </c>
      <c r="AY622" t="s">
        <v>12110</v>
      </c>
      <c r="AZ622" t="s">
        <v>6020</v>
      </c>
      <c r="CQ622" s="221"/>
      <c r="CR622" s="221"/>
      <c r="CS622" s="221"/>
      <c r="CT622" s="221"/>
      <c r="CU622" s="221"/>
      <c r="CV622" s="221"/>
      <c r="CW622" s="221"/>
      <c r="CX622" s="221"/>
    </row>
    <row r="623" spans="1:102">
      <c r="A623" s="221" t="str">
        <f t="shared" si="31"/>
        <v>LU1935355005</v>
      </c>
      <c r="B623" t="s">
        <v>12109</v>
      </c>
      <c r="C623">
        <v>7.5</v>
      </c>
      <c r="D623">
        <v>3.4</v>
      </c>
      <c r="E623">
        <v>-0.43</v>
      </c>
      <c r="F623">
        <v>5.76</v>
      </c>
      <c r="G623">
        <v>-6.64</v>
      </c>
      <c r="H623">
        <v>-3.69</v>
      </c>
      <c r="J623">
        <v>1.1299999999999999</v>
      </c>
      <c r="K623">
        <v>19.940000000000001</v>
      </c>
      <c r="L623">
        <v>-0.02</v>
      </c>
      <c r="M623">
        <v>426</v>
      </c>
      <c r="N623">
        <v>-29.19</v>
      </c>
      <c r="O623">
        <v>5.56</v>
      </c>
      <c r="R623" t="s">
        <v>6026</v>
      </c>
      <c r="S623">
        <v>113.38</v>
      </c>
      <c r="T623">
        <v>91.47</v>
      </c>
      <c r="U623">
        <v>12</v>
      </c>
      <c r="AA623" s="188">
        <v>-7.11</v>
      </c>
      <c r="AB623">
        <v>-5.44</v>
      </c>
      <c r="AC623">
        <v>-16.89</v>
      </c>
      <c r="AD623">
        <v>-1.33</v>
      </c>
      <c r="AF623" s="217">
        <v>43626</v>
      </c>
      <c r="AG623">
        <v>108.92</v>
      </c>
      <c r="AH623">
        <v>72.680000000000007</v>
      </c>
      <c r="AI623">
        <v>113.22</v>
      </c>
      <c r="AJ623">
        <v>111.34</v>
      </c>
      <c r="AN623" s="221" t="str">
        <f t="shared" si="29"/>
        <v>LU2086872988</v>
      </c>
      <c r="AO623" t="s">
        <v>12386</v>
      </c>
      <c r="AQ623" s="188">
        <v>0.66</v>
      </c>
      <c r="AR623" s="228">
        <v>45783</v>
      </c>
      <c r="AS623" t="s">
        <v>10341</v>
      </c>
      <c r="AX623" s="221" t="str">
        <f t="shared" si="30"/>
        <v>LU1935042991</v>
      </c>
      <c r="AY623" t="s">
        <v>12111</v>
      </c>
      <c r="AZ623" t="s">
        <v>10334</v>
      </c>
      <c r="CQ623" s="221"/>
      <c r="CR623" s="221"/>
      <c r="CS623" s="221"/>
      <c r="CT623" s="221"/>
      <c r="CU623" s="221"/>
      <c r="CV623" s="221"/>
      <c r="CW623" s="221"/>
      <c r="CX623" s="221"/>
    </row>
    <row r="624" spans="1:102">
      <c r="A624" s="221" t="str">
        <f t="shared" si="31"/>
        <v>LU1935355344</v>
      </c>
      <c r="B624" t="s">
        <v>12110</v>
      </c>
      <c r="C624">
        <v>7.55</v>
      </c>
      <c r="D624">
        <v>3.39</v>
      </c>
      <c r="E624">
        <v>-0.38</v>
      </c>
      <c r="F624">
        <v>5.85</v>
      </c>
      <c r="G624">
        <v>-6.64</v>
      </c>
      <c r="H624">
        <v>-3.69</v>
      </c>
      <c r="J624">
        <v>1.63</v>
      </c>
      <c r="K624">
        <v>19.98</v>
      </c>
      <c r="L624">
        <v>-0.02</v>
      </c>
      <c r="M624">
        <v>426</v>
      </c>
      <c r="N624">
        <v>-29.27</v>
      </c>
      <c r="O624">
        <v>8</v>
      </c>
      <c r="R624" t="s">
        <v>6020</v>
      </c>
      <c r="S624">
        <v>134.06</v>
      </c>
      <c r="T624">
        <v>185.11</v>
      </c>
      <c r="U624">
        <v>12</v>
      </c>
      <c r="AA624" s="188">
        <v>-7.1</v>
      </c>
      <c r="AB624">
        <v>-5.41</v>
      </c>
      <c r="AC624">
        <v>-16.98</v>
      </c>
      <c r="AD624">
        <v>-1.35</v>
      </c>
      <c r="AF624" s="217">
        <v>43585</v>
      </c>
      <c r="AG624">
        <v>166.81</v>
      </c>
      <c r="AH624">
        <v>179.72</v>
      </c>
      <c r="AI624">
        <v>115.41</v>
      </c>
      <c r="AJ624">
        <v>129.06</v>
      </c>
      <c r="AN624" s="221" t="str">
        <f t="shared" si="29"/>
        <v>LU0314106906</v>
      </c>
      <c r="AO624" t="s">
        <v>12387</v>
      </c>
      <c r="AQ624" s="188">
        <v>1.97</v>
      </c>
      <c r="AR624" s="228">
        <v>45783</v>
      </c>
      <c r="AS624" t="s">
        <v>9385</v>
      </c>
      <c r="AX624" s="221" t="str">
        <f t="shared" si="30"/>
        <v>LU1935043536</v>
      </c>
      <c r="AY624" t="s">
        <v>12112</v>
      </c>
      <c r="AZ624" t="s">
        <v>10338</v>
      </c>
      <c r="CQ624" s="221"/>
      <c r="CR624" s="221"/>
      <c r="CS624" s="221"/>
      <c r="CT624" s="221"/>
      <c r="CU624" s="221"/>
      <c r="CV624" s="221"/>
      <c r="CW624" s="221"/>
      <c r="CX624" s="221"/>
    </row>
    <row r="625" spans="1:102">
      <c r="A625" s="221" t="str">
        <f t="shared" si="31"/>
        <v>LU1935042991</v>
      </c>
      <c r="B625" t="s">
        <v>12111</v>
      </c>
      <c r="C625">
        <v>-1.84</v>
      </c>
      <c r="D625">
        <v>2.82</v>
      </c>
      <c r="E625">
        <v>-2.41</v>
      </c>
      <c r="F625">
        <v>3.31</v>
      </c>
      <c r="G625">
        <v>4.4000000000000004</v>
      </c>
      <c r="H625">
        <v>6.06</v>
      </c>
      <c r="J625">
        <v>1.39</v>
      </c>
      <c r="K625">
        <v>9.64</v>
      </c>
      <c r="L625">
        <v>0.09</v>
      </c>
      <c r="M625">
        <v>2063.1999999999998</v>
      </c>
      <c r="N625">
        <v>-10.98</v>
      </c>
      <c r="O625">
        <v>5.91</v>
      </c>
      <c r="R625" t="s">
        <v>10334</v>
      </c>
      <c r="S625">
        <v>121.31</v>
      </c>
      <c r="T625">
        <v>156.47</v>
      </c>
      <c r="U625">
        <v>12</v>
      </c>
      <c r="AA625" s="188">
        <v>-1.48</v>
      </c>
      <c r="AB625">
        <v>9.57</v>
      </c>
      <c r="AC625">
        <v>-13.55</v>
      </c>
      <c r="AD625">
        <v>10.72</v>
      </c>
      <c r="AF625" s="217">
        <v>43580</v>
      </c>
      <c r="AG625">
        <v>133.27000000000001</v>
      </c>
      <c r="AH625">
        <v>161.96</v>
      </c>
      <c r="AI625">
        <v>132.81</v>
      </c>
      <c r="AJ625">
        <v>108.16</v>
      </c>
      <c r="AN625" s="221" t="str">
        <f t="shared" si="29"/>
        <v>LU1506573853</v>
      </c>
      <c r="AO625" t="s">
        <v>12117</v>
      </c>
      <c r="AQ625" s="188">
        <v>1.54</v>
      </c>
      <c r="AR625" s="228">
        <v>45783</v>
      </c>
      <c r="AS625" t="s">
        <v>9383</v>
      </c>
      <c r="AX625" s="221" t="str">
        <f t="shared" si="30"/>
        <v>LU1935042488</v>
      </c>
      <c r="AY625" t="s">
        <v>12113</v>
      </c>
      <c r="AZ625" t="s">
        <v>10328</v>
      </c>
      <c r="CQ625" s="221"/>
      <c r="CR625" s="221"/>
      <c r="CS625" s="221"/>
      <c r="CT625" s="221"/>
      <c r="CU625" s="221"/>
      <c r="CV625" s="221"/>
      <c r="CW625" s="221"/>
      <c r="CX625" s="221"/>
    </row>
    <row r="626" spans="1:102">
      <c r="A626" s="221" t="str">
        <f t="shared" si="31"/>
        <v>LU1935043536</v>
      </c>
      <c r="B626" t="s">
        <v>12112</v>
      </c>
      <c r="C626">
        <v>-1.88</v>
      </c>
      <c r="D626">
        <v>2.81</v>
      </c>
      <c r="E626">
        <v>-2.4300000000000002</v>
      </c>
      <c r="F626">
        <v>3.28</v>
      </c>
      <c r="G626">
        <v>4.41</v>
      </c>
      <c r="H626">
        <v>6.06</v>
      </c>
      <c r="J626">
        <v>1.39</v>
      </c>
      <c r="K626">
        <v>9.64</v>
      </c>
      <c r="L626">
        <v>0.09</v>
      </c>
      <c r="M626">
        <v>2063.1999999999998</v>
      </c>
      <c r="N626">
        <v>-10.95</v>
      </c>
      <c r="O626">
        <v>8.57</v>
      </c>
      <c r="R626" t="s">
        <v>10338</v>
      </c>
      <c r="S626">
        <v>121.21</v>
      </c>
      <c r="T626">
        <v>156.44999999999999</v>
      </c>
      <c r="U626">
        <v>12</v>
      </c>
      <c r="AA626" s="188">
        <v>-1.47</v>
      </c>
      <c r="AB626">
        <v>9.5299999999999994</v>
      </c>
      <c r="AC626">
        <v>-13.55</v>
      </c>
      <c r="AD626">
        <v>10.76</v>
      </c>
      <c r="AF626" s="217">
        <v>43580</v>
      </c>
      <c r="AG626">
        <v>133.38999999999999</v>
      </c>
      <c r="AH626">
        <v>161.75</v>
      </c>
      <c r="AI626">
        <v>133.66999999999999</v>
      </c>
      <c r="AJ626">
        <v>108.1</v>
      </c>
      <c r="AN626" s="221" t="str">
        <f t="shared" si="29"/>
        <v>LU1850216299</v>
      </c>
      <c r="AO626" t="s">
        <v>12118</v>
      </c>
      <c r="AQ626" s="188">
        <v>0.81</v>
      </c>
      <c r="AR626" s="228">
        <v>45783</v>
      </c>
      <c r="AS626" t="s">
        <v>6177</v>
      </c>
      <c r="AX626" s="221" t="str">
        <f t="shared" si="30"/>
        <v>LU1935043023</v>
      </c>
      <c r="AY626" t="s">
        <v>12114</v>
      </c>
      <c r="AZ626" t="s">
        <v>10330</v>
      </c>
      <c r="CQ626" s="221"/>
      <c r="CR626" s="221"/>
      <c r="CS626" s="221"/>
      <c r="CT626" s="221"/>
      <c r="CU626" s="221"/>
      <c r="CV626" s="221"/>
      <c r="CW626" s="221"/>
      <c r="CX626" s="221"/>
    </row>
    <row r="627" spans="1:102">
      <c r="A627" s="221" t="str">
        <f t="shared" si="31"/>
        <v>LU1935042488</v>
      </c>
      <c r="B627" t="s">
        <v>12113</v>
      </c>
      <c r="C627">
        <v>-6.51</v>
      </c>
      <c r="D627">
        <v>-1</v>
      </c>
      <c r="E627">
        <v>-4.6399999999999997</v>
      </c>
      <c r="F627">
        <v>0.73</v>
      </c>
      <c r="G627">
        <v>3.7</v>
      </c>
      <c r="H627">
        <v>5.26</v>
      </c>
      <c r="J627">
        <v>1.03</v>
      </c>
      <c r="K627">
        <v>7.92</v>
      </c>
      <c r="L627">
        <v>0.08</v>
      </c>
      <c r="M627">
        <v>2063.1999999999998</v>
      </c>
      <c r="N627">
        <v>-8.31</v>
      </c>
      <c r="O627">
        <v>5.66</v>
      </c>
      <c r="P627">
        <v>1.65</v>
      </c>
      <c r="Q627" t="s">
        <v>11348</v>
      </c>
      <c r="R627" t="s">
        <v>10328</v>
      </c>
      <c r="S627">
        <v>96.71</v>
      </c>
      <c r="T627">
        <v>122.57</v>
      </c>
      <c r="U627">
        <v>12</v>
      </c>
      <c r="AA627" s="188">
        <v>-2.17</v>
      </c>
      <c r="AB627">
        <v>12.07</v>
      </c>
      <c r="AC627">
        <v>-13.46</v>
      </c>
      <c r="AD627">
        <v>10.78</v>
      </c>
      <c r="AF627" s="217">
        <v>43580</v>
      </c>
      <c r="AG627">
        <v>158.88999999999999</v>
      </c>
      <c r="AH627">
        <v>119.1</v>
      </c>
      <c r="AI627">
        <v>235.39</v>
      </c>
      <c r="AJ627">
        <v>80.180000000000007</v>
      </c>
      <c r="AN627" s="221" t="str">
        <f t="shared" si="29"/>
        <v>LU1850216372</v>
      </c>
      <c r="AO627" t="s">
        <v>12119</v>
      </c>
      <c r="AQ627" s="188">
        <v>0.76</v>
      </c>
      <c r="AR627" s="228">
        <v>45783</v>
      </c>
      <c r="AS627" t="s">
        <v>6176</v>
      </c>
      <c r="AX627" s="221" t="str">
        <f t="shared" si="30"/>
        <v>LU2086872988</v>
      </c>
      <c r="AY627" t="s">
        <v>12115</v>
      </c>
      <c r="AZ627" t="s">
        <v>10341</v>
      </c>
      <c r="CQ627" s="221"/>
      <c r="CR627" s="221"/>
      <c r="CS627" s="221"/>
      <c r="CT627" s="221"/>
      <c r="CU627" s="221"/>
      <c r="CV627" s="221"/>
      <c r="CW627" s="221"/>
      <c r="CX627" s="221"/>
    </row>
    <row r="628" spans="1:102">
      <c r="A628" s="221" t="str">
        <f t="shared" si="31"/>
        <v>LU1935043023</v>
      </c>
      <c r="B628" t="s">
        <v>12114</v>
      </c>
      <c r="C628">
        <v>-6.47</v>
      </c>
      <c r="D628">
        <v>-1</v>
      </c>
      <c r="E628">
        <v>-4.59</v>
      </c>
      <c r="F628">
        <v>0.79</v>
      </c>
      <c r="G628">
        <v>3.72</v>
      </c>
      <c r="H628">
        <v>5.26</v>
      </c>
      <c r="J628">
        <v>1.03</v>
      </c>
      <c r="K628">
        <v>7.91</v>
      </c>
      <c r="L628">
        <v>0.08</v>
      </c>
      <c r="M628">
        <v>2063.1999999999998</v>
      </c>
      <c r="N628">
        <v>-8.32</v>
      </c>
      <c r="O628">
        <v>8.27</v>
      </c>
      <c r="Q628" t="s">
        <v>11348</v>
      </c>
      <c r="R628" t="s">
        <v>10330</v>
      </c>
      <c r="S628">
        <v>96.61</v>
      </c>
      <c r="T628">
        <v>122.72</v>
      </c>
      <c r="U628">
        <v>12</v>
      </c>
      <c r="AA628" s="188">
        <v>-2.1800000000000002</v>
      </c>
      <c r="AB628">
        <v>12.05</v>
      </c>
      <c r="AC628">
        <v>-13.47</v>
      </c>
      <c r="AD628">
        <v>10.77</v>
      </c>
      <c r="AF628" s="217">
        <v>43580</v>
      </c>
      <c r="AG628">
        <v>159.13</v>
      </c>
      <c r="AH628">
        <v>119.2</v>
      </c>
      <c r="AI628">
        <v>234.07</v>
      </c>
      <c r="AJ628">
        <v>80.17</v>
      </c>
      <c r="AN628" s="221" t="str">
        <f t="shared" si="29"/>
        <v>LU1813986392</v>
      </c>
      <c r="AO628" t="s">
        <v>12388</v>
      </c>
      <c r="AQ628" s="188">
        <v>0.88</v>
      </c>
      <c r="AR628" s="228">
        <v>45783</v>
      </c>
      <c r="AS628" t="s">
        <v>6178</v>
      </c>
      <c r="AX628" s="221" t="str">
        <f t="shared" si="30"/>
        <v>LU0314106906</v>
      </c>
      <c r="AY628" t="s">
        <v>12116</v>
      </c>
      <c r="AZ628" t="s">
        <v>9385</v>
      </c>
      <c r="BA628">
        <v>-3.3</v>
      </c>
      <c r="BB628">
        <v>-6.59</v>
      </c>
      <c r="BC628">
        <v>-5.49</v>
      </c>
      <c r="CQ628" s="221"/>
      <c r="CR628" s="221"/>
      <c r="CS628" s="221"/>
      <c r="CT628" s="221"/>
      <c r="CU628" s="221"/>
      <c r="CV628" s="221"/>
      <c r="CW628" s="221"/>
      <c r="CX628" s="221"/>
    </row>
    <row r="629" spans="1:102">
      <c r="A629" s="221" t="str">
        <f t="shared" si="31"/>
        <v>LU2086872988</v>
      </c>
      <c r="B629" t="s">
        <v>12115</v>
      </c>
      <c r="C629">
        <v>-6.49</v>
      </c>
      <c r="D629">
        <v>-1.01</v>
      </c>
      <c r="E629">
        <v>-4.62</v>
      </c>
      <c r="F629">
        <v>0.76</v>
      </c>
      <c r="G629">
        <v>3.71</v>
      </c>
      <c r="H629">
        <v>5.26</v>
      </c>
      <c r="J629">
        <v>1.03</v>
      </c>
      <c r="K629">
        <v>7.91</v>
      </c>
      <c r="L629">
        <v>0.08</v>
      </c>
      <c r="M629">
        <v>2063.1999999999998</v>
      </c>
      <c r="N629">
        <v>-8.31</v>
      </c>
      <c r="O629">
        <v>12.13</v>
      </c>
      <c r="Q629" t="s">
        <v>11348</v>
      </c>
      <c r="R629" t="s">
        <v>10341</v>
      </c>
      <c r="S629">
        <v>96.68</v>
      </c>
      <c r="T629">
        <v>122.71</v>
      </c>
      <c r="U629">
        <v>12</v>
      </c>
      <c r="AB629">
        <v>12.05</v>
      </c>
      <c r="AC629">
        <v>-13.46</v>
      </c>
      <c r="AD629">
        <v>10.77</v>
      </c>
      <c r="AF629" s="217">
        <v>43843</v>
      </c>
      <c r="AG629">
        <v>159.16999999999999</v>
      </c>
      <c r="AH629">
        <v>119.14</v>
      </c>
      <c r="AI629">
        <v>234.75</v>
      </c>
      <c r="AJ629">
        <v>80.2</v>
      </c>
      <c r="AN629" s="221" t="str">
        <f t="shared" si="29"/>
        <v>LU1813986715</v>
      </c>
      <c r="AO629" t="s">
        <v>12389</v>
      </c>
      <c r="AQ629" s="188">
        <v>0.8</v>
      </c>
      <c r="AR629" s="228">
        <v>45783</v>
      </c>
      <c r="AS629" t="s">
        <v>6187</v>
      </c>
      <c r="AX629" s="221" t="str">
        <f t="shared" si="30"/>
        <v>LU1506573853</v>
      </c>
      <c r="AY629" t="s">
        <v>12117</v>
      </c>
      <c r="AZ629" t="s">
        <v>9383</v>
      </c>
      <c r="CQ629" s="221"/>
      <c r="CR629" s="221"/>
      <c r="CS629" s="221"/>
      <c r="CT629" s="221"/>
      <c r="CU629" s="221"/>
      <c r="CV629" s="221"/>
      <c r="CW629" s="221"/>
      <c r="CX629" s="221"/>
    </row>
    <row r="630" spans="1:102">
      <c r="A630" s="221" t="str">
        <f t="shared" si="31"/>
        <v>LU0314106906</v>
      </c>
      <c r="B630" t="s">
        <v>12116</v>
      </c>
      <c r="C630">
        <v>-4.55</v>
      </c>
      <c r="D630">
        <v>2.06</v>
      </c>
      <c r="E630">
        <v>-5.13</v>
      </c>
      <c r="F630">
        <v>-1.67</v>
      </c>
      <c r="G630">
        <v>6.33</v>
      </c>
      <c r="H630">
        <v>9.48</v>
      </c>
      <c r="I630">
        <v>5.92</v>
      </c>
      <c r="J630">
        <v>0.83</v>
      </c>
      <c r="K630">
        <v>11.16</v>
      </c>
      <c r="L630">
        <v>0.21</v>
      </c>
      <c r="M630">
        <v>315.2</v>
      </c>
      <c r="N630">
        <v>-10.46</v>
      </c>
      <c r="O630">
        <v>0.26</v>
      </c>
      <c r="Q630" t="s">
        <v>11348</v>
      </c>
      <c r="R630" t="s">
        <v>9385</v>
      </c>
      <c r="S630">
        <v>81.59</v>
      </c>
      <c r="T630">
        <v>85.26</v>
      </c>
      <c r="U630">
        <v>1</v>
      </c>
      <c r="V630">
        <v>2.0499999999999998</v>
      </c>
      <c r="W630">
        <v>9.8800000000000008</v>
      </c>
      <c r="X630">
        <v>6.75</v>
      </c>
      <c r="Y630">
        <v>-10.31</v>
      </c>
      <c r="Z630">
        <v>26.51</v>
      </c>
      <c r="AA630" s="188">
        <v>3.29</v>
      </c>
      <c r="AB630">
        <v>23.12</v>
      </c>
      <c r="AC630">
        <v>-16.170000000000002</v>
      </c>
      <c r="AD630">
        <v>17.28</v>
      </c>
      <c r="AE630" t="s">
        <v>11379</v>
      </c>
      <c r="AF630" s="217">
        <v>39405</v>
      </c>
      <c r="AG630">
        <v>74.77</v>
      </c>
      <c r="AH630">
        <v>91.85</v>
      </c>
      <c r="AI630">
        <v>119.09</v>
      </c>
      <c r="AJ630">
        <v>85.05</v>
      </c>
      <c r="AN630" s="221" t="str">
        <f t="shared" si="29"/>
        <v>LU2086873283</v>
      </c>
      <c r="AO630" t="s">
        <v>12390</v>
      </c>
      <c r="AQ630" s="188">
        <v>0.67</v>
      </c>
      <c r="AR630" s="228">
        <v>45783</v>
      </c>
      <c r="AS630" t="s">
        <v>6884</v>
      </c>
      <c r="AX630" s="221" t="str">
        <f t="shared" si="30"/>
        <v>LU1850216299</v>
      </c>
      <c r="AY630" t="s">
        <v>12118</v>
      </c>
      <c r="AZ630" t="s">
        <v>6177</v>
      </c>
      <c r="CQ630" s="221"/>
      <c r="CR630" s="221"/>
      <c r="CS630" s="221"/>
      <c r="CT630" s="221"/>
      <c r="CU630" s="221"/>
      <c r="CV630" s="221"/>
      <c r="CW630" s="221"/>
      <c r="CX630" s="221"/>
    </row>
    <row r="631" spans="1:102">
      <c r="A631" s="221" t="str">
        <f t="shared" si="31"/>
        <v>LU1506573853</v>
      </c>
      <c r="B631" t="s">
        <v>12117</v>
      </c>
      <c r="C631">
        <v>-4.5599999999999996</v>
      </c>
      <c r="D631">
        <v>2.09</v>
      </c>
      <c r="E631">
        <v>-5.3</v>
      </c>
      <c r="F631">
        <v>-1.7</v>
      </c>
      <c r="G631">
        <v>6.27</v>
      </c>
      <c r="H631">
        <v>9.5399999999999991</v>
      </c>
      <c r="J631">
        <v>0.83</v>
      </c>
      <c r="K631">
        <v>11.27</v>
      </c>
      <c r="L631">
        <v>0.21</v>
      </c>
      <c r="M631">
        <v>315.2</v>
      </c>
      <c r="N631">
        <v>-10.5</v>
      </c>
      <c r="O631">
        <v>0.19</v>
      </c>
      <c r="Q631" t="s">
        <v>11357</v>
      </c>
      <c r="R631" t="s">
        <v>9383</v>
      </c>
      <c r="S631">
        <v>81.900000000000006</v>
      </c>
      <c r="T631">
        <v>85.89</v>
      </c>
      <c r="U631">
        <v>1</v>
      </c>
      <c r="Y631">
        <v>-10.08</v>
      </c>
      <c r="Z631">
        <v>26.82</v>
      </c>
      <c r="AA631" s="188">
        <v>3.47</v>
      </c>
      <c r="AB631">
        <v>23.42</v>
      </c>
      <c r="AC631">
        <v>-16.29</v>
      </c>
      <c r="AD631">
        <v>17.45</v>
      </c>
      <c r="AE631" t="s">
        <v>11379</v>
      </c>
      <c r="AF631" s="217">
        <v>43010</v>
      </c>
      <c r="AG631">
        <v>76.760000000000005</v>
      </c>
      <c r="AH631">
        <v>93.07</v>
      </c>
      <c r="AI631">
        <v>119.54</v>
      </c>
      <c r="AJ631">
        <v>85.83</v>
      </c>
      <c r="AN631" s="221" t="str">
        <f t="shared" si="29"/>
        <v>SG9999015754</v>
      </c>
      <c r="AO631" t="s">
        <v>9843</v>
      </c>
      <c r="AQ631" s="188">
        <v>1.0900000000000001</v>
      </c>
      <c r="AR631" s="228">
        <v>45782</v>
      </c>
      <c r="AS631" t="s">
        <v>9394</v>
      </c>
      <c r="AX631" s="221" t="str">
        <f t="shared" si="30"/>
        <v>LU1850216372</v>
      </c>
      <c r="AY631" t="s">
        <v>12119</v>
      </c>
      <c r="AZ631" t="s">
        <v>6176</v>
      </c>
      <c r="CQ631" s="221"/>
      <c r="CR631" s="221"/>
      <c r="CS631" s="221"/>
      <c r="CT631" s="221"/>
      <c r="CU631" s="221"/>
      <c r="CV631" s="221"/>
      <c r="CW631" s="221"/>
      <c r="CX631" s="221"/>
    </row>
    <row r="632" spans="1:102">
      <c r="A632" s="221" t="str">
        <f t="shared" si="31"/>
        <v>LU1850216299</v>
      </c>
      <c r="B632" t="s">
        <v>12118</v>
      </c>
      <c r="C632">
        <v>-2.11</v>
      </c>
      <c r="D632">
        <v>-0.2</v>
      </c>
      <c r="E632">
        <v>-2.75</v>
      </c>
      <c r="F632">
        <v>2.34</v>
      </c>
      <c r="G632">
        <v>1.76</v>
      </c>
      <c r="H632">
        <v>2.71</v>
      </c>
      <c r="J632">
        <v>1</v>
      </c>
      <c r="K632">
        <v>8.75</v>
      </c>
      <c r="L632">
        <v>0</v>
      </c>
      <c r="M632">
        <v>670.8</v>
      </c>
      <c r="N632">
        <v>-9.73</v>
      </c>
      <c r="O632">
        <v>5.88</v>
      </c>
      <c r="R632" t="s">
        <v>6177</v>
      </c>
      <c r="S632">
        <v>77.91</v>
      </c>
      <c r="T632">
        <v>70.349999999999994</v>
      </c>
      <c r="U632">
        <v>12</v>
      </c>
      <c r="AA632" s="188">
        <v>2.52</v>
      </c>
      <c r="AB632">
        <v>4.54</v>
      </c>
      <c r="AC632">
        <v>-15.28</v>
      </c>
      <c r="AD632">
        <v>5.63</v>
      </c>
      <c r="AF632" s="217">
        <v>43543</v>
      </c>
      <c r="AG632">
        <v>30.8</v>
      </c>
      <c r="AH632">
        <v>64.37</v>
      </c>
      <c r="AI632">
        <v>-75.64</v>
      </c>
      <c r="AJ632">
        <v>62.7</v>
      </c>
      <c r="AN632" s="221" t="str">
        <f t="shared" si="29"/>
        <v>SG9999015762</v>
      </c>
      <c r="AO632" t="s">
        <v>12123</v>
      </c>
      <c r="AQ632" s="188">
        <v>0.77</v>
      </c>
      <c r="AR632" s="228">
        <v>45782</v>
      </c>
      <c r="AS632" t="s">
        <v>9388</v>
      </c>
      <c r="AX632" s="221" t="str">
        <f t="shared" si="30"/>
        <v>LU1813986392</v>
      </c>
      <c r="AY632" t="s">
        <v>12120</v>
      </c>
      <c r="AZ632" t="s">
        <v>6178</v>
      </c>
      <c r="CQ632" s="221"/>
      <c r="CR632" s="221"/>
      <c r="CS632" s="221"/>
      <c r="CT632" s="221"/>
      <c r="CU632" s="221"/>
      <c r="CV632" s="221"/>
      <c r="CW632" s="221"/>
      <c r="CX632" s="221"/>
    </row>
    <row r="633" spans="1:102">
      <c r="A633" s="221" t="str">
        <f t="shared" si="31"/>
        <v>LU1850216372</v>
      </c>
      <c r="B633" t="s">
        <v>12119</v>
      </c>
      <c r="C633">
        <v>-2.12</v>
      </c>
      <c r="D633">
        <v>-0.19</v>
      </c>
      <c r="E633">
        <v>-2.74</v>
      </c>
      <c r="F633">
        <v>2.35</v>
      </c>
      <c r="G633">
        <v>1.83</v>
      </c>
      <c r="H633">
        <v>2.78</v>
      </c>
      <c r="J633">
        <v>1</v>
      </c>
      <c r="K633">
        <v>8.73</v>
      </c>
      <c r="L633">
        <v>0</v>
      </c>
      <c r="M633">
        <v>670.8</v>
      </c>
      <c r="N633">
        <v>-9.58</v>
      </c>
      <c r="O633">
        <v>7.68</v>
      </c>
      <c r="R633" t="s">
        <v>6176</v>
      </c>
      <c r="S633">
        <v>78.09</v>
      </c>
      <c r="T633">
        <v>71.22</v>
      </c>
      <c r="U633">
        <v>12</v>
      </c>
      <c r="Z633">
        <v>20.100000000000001</v>
      </c>
      <c r="AA633" s="188">
        <v>2.57</v>
      </c>
      <c r="AB633">
        <v>4.57</v>
      </c>
      <c r="AC633">
        <v>-15.29</v>
      </c>
      <c r="AD633">
        <v>5.91</v>
      </c>
      <c r="AF633" s="217">
        <v>43354</v>
      </c>
      <c r="AG633">
        <v>31.01</v>
      </c>
      <c r="AH633">
        <v>65.03</v>
      </c>
      <c r="AI633">
        <v>-75.430000000000007</v>
      </c>
      <c r="AJ633">
        <v>62.7</v>
      </c>
      <c r="AN633" s="221" t="str">
        <f t="shared" si="29"/>
        <v>SG9999015770</v>
      </c>
      <c r="AO633" t="s">
        <v>12391</v>
      </c>
      <c r="AQ633" s="188">
        <v>0.81</v>
      </c>
      <c r="AR633" s="228">
        <v>45782</v>
      </c>
      <c r="AS633" t="s">
        <v>9391</v>
      </c>
      <c r="AX633" s="221" t="str">
        <f t="shared" si="30"/>
        <v>LU1813986715</v>
      </c>
      <c r="AY633" t="s">
        <v>12121</v>
      </c>
      <c r="AZ633" t="s">
        <v>6187</v>
      </c>
      <c r="CQ633" s="221"/>
      <c r="CR633" s="221"/>
      <c r="CS633" s="221"/>
      <c r="CT633" s="221"/>
      <c r="CU633" s="221"/>
      <c r="CV633" s="221"/>
      <c r="CW633" s="221"/>
      <c r="CX633" s="221"/>
    </row>
    <row r="634" spans="1:102">
      <c r="A634" s="221" t="str">
        <f t="shared" si="31"/>
        <v>LU1813986392</v>
      </c>
      <c r="B634" t="s">
        <v>12120</v>
      </c>
      <c r="C634">
        <v>-6.83</v>
      </c>
      <c r="D634">
        <v>-3.97</v>
      </c>
      <c r="E634">
        <v>-5.0199999999999996</v>
      </c>
      <c r="F634">
        <v>-0.24</v>
      </c>
      <c r="G634">
        <v>1.02</v>
      </c>
      <c r="H634">
        <v>1.88</v>
      </c>
      <c r="J634">
        <v>0.56000000000000005</v>
      </c>
      <c r="K634">
        <v>7.97</v>
      </c>
      <c r="L634">
        <v>0</v>
      </c>
      <c r="M634">
        <v>670.8</v>
      </c>
      <c r="N634">
        <v>-9.98</v>
      </c>
      <c r="O634">
        <v>5.43</v>
      </c>
      <c r="R634" t="s">
        <v>6178</v>
      </c>
      <c r="S634">
        <v>22.41</v>
      </c>
      <c r="T634">
        <v>23.96</v>
      </c>
      <c r="U634">
        <v>12</v>
      </c>
      <c r="Z634">
        <v>19.45</v>
      </c>
      <c r="AA634" s="188">
        <v>1.79</v>
      </c>
      <c r="AB634">
        <v>6.89</v>
      </c>
      <c r="AC634">
        <v>-15.42</v>
      </c>
      <c r="AD634">
        <v>5.85</v>
      </c>
      <c r="AF634" s="217">
        <v>43354</v>
      </c>
      <c r="AG634">
        <v>3.29</v>
      </c>
      <c r="AH634">
        <v>29.28</v>
      </c>
      <c r="AI634">
        <v>-69.56</v>
      </c>
      <c r="AJ634">
        <v>22.5</v>
      </c>
      <c r="AN634" s="221" t="str">
        <f t="shared" si="29"/>
        <v>SG9999015788</v>
      </c>
      <c r="AO634" t="s">
        <v>9844</v>
      </c>
      <c r="AQ634" s="188">
        <v>1.1100000000000001</v>
      </c>
      <c r="AR634" s="228">
        <v>45782</v>
      </c>
      <c r="AS634" t="s">
        <v>9373</v>
      </c>
      <c r="AX634" s="221" t="str">
        <f t="shared" si="30"/>
        <v>LU2086873283</v>
      </c>
      <c r="AY634" t="s">
        <v>12122</v>
      </c>
      <c r="AZ634" t="s">
        <v>6884</v>
      </c>
      <c r="CQ634" s="221"/>
      <c r="CR634" s="221"/>
      <c r="CS634" s="221"/>
      <c r="CT634" s="221"/>
      <c r="CU634" s="221"/>
      <c r="CV634" s="221"/>
      <c r="CW634" s="221"/>
      <c r="CX634" s="221"/>
    </row>
    <row r="635" spans="1:102">
      <c r="A635" s="221" t="str">
        <f t="shared" si="31"/>
        <v>LU1813986715</v>
      </c>
      <c r="B635" t="s">
        <v>12121</v>
      </c>
      <c r="C635">
        <v>-6.85</v>
      </c>
      <c r="D635">
        <v>-3.96</v>
      </c>
      <c r="E635">
        <v>-5.07</v>
      </c>
      <c r="F635">
        <v>-0.28999999999999998</v>
      </c>
      <c r="G635">
        <v>1</v>
      </c>
      <c r="H635">
        <v>1.86</v>
      </c>
      <c r="J635">
        <v>0.56000000000000005</v>
      </c>
      <c r="K635">
        <v>7.97</v>
      </c>
      <c r="L635">
        <v>0</v>
      </c>
      <c r="M635">
        <v>670.8</v>
      </c>
      <c r="N635">
        <v>-9.98</v>
      </c>
      <c r="O635">
        <v>7.3</v>
      </c>
      <c r="P635">
        <v>1.28</v>
      </c>
      <c r="R635" t="s">
        <v>6187</v>
      </c>
      <c r="S635">
        <v>22.57</v>
      </c>
      <c r="T635">
        <v>23.85</v>
      </c>
      <c r="U635">
        <v>12</v>
      </c>
      <c r="Z635">
        <v>19.440000000000001</v>
      </c>
      <c r="AA635" s="188">
        <v>1.78</v>
      </c>
      <c r="AB635">
        <v>6.89</v>
      </c>
      <c r="AC635">
        <v>-15.42</v>
      </c>
      <c r="AD635">
        <v>5.85</v>
      </c>
      <c r="AF635" s="217">
        <v>43354</v>
      </c>
      <c r="AG635">
        <v>2.72</v>
      </c>
      <c r="AH635">
        <v>29.23</v>
      </c>
      <c r="AI635">
        <v>-67.75</v>
      </c>
      <c r="AJ635">
        <v>22.64</v>
      </c>
      <c r="AN635" s="221" t="str">
        <f t="shared" si="29"/>
        <v>SG9999015804</v>
      </c>
      <c r="AO635" t="s">
        <v>12392</v>
      </c>
      <c r="AQ635" s="188">
        <v>0.83</v>
      </c>
      <c r="AR635" s="228">
        <v>45782</v>
      </c>
      <c r="AS635" t="s">
        <v>9376</v>
      </c>
      <c r="AX635" s="221" t="str">
        <f t="shared" si="30"/>
        <v>SG9999015754</v>
      </c>
      <c r="AY635" t="s">
        <v>9843</v>
      </c>
      <c r="AZ635" t="s">
        <v>9394</v>
      </c>
      <c r="CQ635" s="221"/>
      <c r="CR635" s="221"/>
      <c r="CS635" s="221"/>
      <c r="CT635" s="221"/>
      <c r="CU635" s="221"/>
      <c r="CV635" s="221"/>
      <c r="CW635" s="221"/>
      <c r="CX635" s="221"/>
    </row>
    <row r="636" spans="1:102">
      <c r="A636" s="221" t="str">
        <f t="shared" si="31"/>
        <v>LU2086873283</v>
      </c>
      <c r="B636" t="s">
        <v>12122</v>
      </c>
      <c r="C636">
        <v>-6.85</v>
      </c>
      <c r="D636">
        <v>-3.97</v>
      </c>
      <c r="E636">
        <v>-5.0599999999999996</v>
      </c>
      <c r="F636">
        <v>-0.28000000000000003</v>
      </c>
      <c r="G636">
        <v>1</v>
      </c>
      <c r="H636">
        <v>1.86</v>
      </c>
      <c r="J636">
        <v>0.73</v>
      </c>
      <c r="K636">
        <v>7.97</v>
      </c>
      <c r="L636">
        <v>0</v>
      </c>
      <c r="M636">
        <v>670.8</v>
      </c>
      <c r="N636">
        <v>-9.9700000000000006</v>
      </c>
      <c r="O636">
        <v>10</v>
      </c>
      <c r="R636" t="s">
        <v>6884</v>
      </c>
      <c r="S636">
        <v>76.52</v>
      </c>
      <c r="T636">
        <v>68.94</v>
      </c>
      <c r="U636">
        <v>12</v>
      </c>
      <c r="AB636">
        <v>6.89</v>
      </c>
      <c r="AC636">
        <v>-15.42</v>
      </c>
      <c r="AD636">
        <v>5.85</v>
      </c>
      <c r="AF636" s="217">
        <v>43843</v>
      </c>
      <c r="AG636">
        <v>76.66</v>
      </c>
      <c r="AH636">
        <v>50.62</v>
      </c>
      <c r="AI636">
        <v>293.72000000000003</v>
      </c>
      <c r="AJ636">
        <v>54.43</v>
      </c>
      <c r="AN636" s="221" t="str">
        <f t="shared" si="29"/>
        <v>SGXZ62798434</v>
      </c>
      <c r="AO636" t="s">
        <v>8825</v>
      </c>
      <c r="AQ636" s="188">
        <v>0.9</v>
      </c>
      <c r="AR636" s="228">
        <v>45782</v>
      </c>
      <c r="AS636" t="s">
        <v>8815</v>
      </c>
      <c r="AX636" s="221" t="str">
        <f t="shared" si="30"/>
        <v>SG9999015762</v>
      </c>
      <c r="AY636" t="s">
        <v>12123</v>
      </c>
      <c r="AZ636" t="s">
        <v>9388</v>
      </c>
      <c r="CQ636" s="221"/>
      <c r="CR636" s="221"/>
      <c r="CS636" s="221"/>
      <c r="CT636" s="221"/>
      <c r="CU636" s="221"/>
      <c r="CV636" s="221"/>
      <c r="CW636" s="221"/>
      <c r="CX636" s="221"/>
    </row>
    <row r="637" spans="1:102">
      <c r="A637" s="221" t="str">
        <f t="shared" si="31"/>
        <v>SG9999015754</v>
      </c>
      <c r="B637" t="s">
        <v>9843</v>
      </c>
      <c r="C637">
        <v>0.37</v>
      </c>
      <c r="D637">
        <v>-0.73</v>
      </c>
      <c r="E637">
        <v>0.28000000000000003</v>
      </c>
      <c r="F637">
        <v>3.81</v>
      </c>
      <c r="G637">
        <v>1.28</v>
      </c>
      <c r="H637">
        <v>0.48</v>
      </c>
      <c r="J637">
        <v>1.26</v>
      </c>
      <c r="K637">
        <v>6.91</v>
      </c>
      <c r="L637">
        <v>0</v>
      </c>
      <c r="M637">
        <v>311.3</v>
      </c>
      <c r="N637">
        <v>-11.68</v>
      </c>
      <c r="P637">
        <v>1.1499999999999999</v>
      </c>
      <c r="Q637" t="s">
        <v>11357</v>
      </c>
      <c r="R637" t="s">
        <v>9394</v>
      </c>
      <c r="S637">
        <v>112.93</v>
      </c>
      <c r="T637">
        <v>95.64</v>
      </c>
      <c r="U637">
        <v>12</v>
      </c>
      <c r="X637">
        <v>5</v>
      </c>
      <c r="Y637">
        <v>-2</v>
      </c>
      <c r="Z637">
        <v>8.36</v>
      </c>
      <c r="AA637" s="188">
        <v>4.04</v>
      </c>
      <c r="AB637">
        <v>-2.41</v>
      </c>
      <c r="AC637">
        <v>-10.42</v>
      </c>
      <c r="AD637">
        <v>2.66</v>
      </c>
      <c r="AE637" t="s">
        <v>11383</v>
      </c>
      <c r="AF637" s="217">
        <v>42698</v>
      </c>
      <c r="AG637">
        <v>56.11</v>
      </c>
      <c r="AH637">
        <v>101.96</v>
      </c>
      <c r="AI637">
        <v>29.31</v>
      </c>
      <c r="AJ637">
        <v>94.9</v>
      </c>
      <c r="AN637" s="221" t="str">
        <f t="shared" si="29"/>
        <v>SGXZ86797644</v>
      </c>
      <c r="AO637" t="s">
        <v>12126</v>
      </c>
      <c r="AQ637" s="188">
        <v>0.73</v>
      </c>
      <c r="AR637" s="228">
        <v>45782</v>
      </c>
      <c r="AS637" t="s">
        <v>8816</v>
      </c>
      <c r="AX637" s="221" t="str">
        <f t="shared" si="30"/>
        <v>SG9999015770</v>
      </c>
      <c r="AY637" t="s">
        <v>12124</v>
      </c>
      <c r="AZ637" t="s">
        <v>9391</v>
      </c>
      <c r="CQ637" s="221"/>
      <c r="CR637" s="221"/>
      <c r="CS637" s="221"/>
      <c r="CT637" s="221"/>
      <c r="CU637" s="221"/>
      <c r="CV637" s="221"/>
      <c r="CW637" s="221"/>
      <c r="CX637" s="221"/>
    </row>
    <row r="638" spans="1:102">
      <c r="A638" s="221" t="str">
        <f t="shared" si="31"/>
        <v>SG9999015762</v>
      </c>
      <c r="B638" t="s">
        <v>12123</v>
      </c>
      <c r="C638">
        <v>0.33</v>
      </c>
      <c r="D638">
        <v>-0.66</v>
      </c>
      <c r="E638">
        <v>0.06</v>
      </c>
      <c r="F638">
        <v>3.66</v>
      </c>
      <c r="G638">
        <v>1.21</v>
      </c>
      <c r="H638">
        <v>0.4</v>
      </c>
      <c r="J638">
        <v>1.26</v>
      </c>
      <c r="K638">
        <v>6.91</v>
      </c>
      <c r="L638">
        <v>0</v>
      </c>
      <c r="M638">
        <v>311.3</v>
      </c>
      <c r="N638">
        <v>-11.67</v>
      </c>
      <c r="O638">
        <v>4.59</v>
      </c>
      <c r="P638">
        <v>1.1499999999999999</v>
      </c>
      <c r="Q638" t="s">
        <v>11357</v>
      </c>
      <c r="R638" t="s">
        <v>9388</v>
      </c>
      <c r="S638">
        <v>113.37</v>
      </c>
      <c r="T638">
        <v>94.29</v>
      </c>
      <c r="U638">
        <v>12</v>
      </c>
      <c r="X638">
        <v>5.04</v>
      </c>
      <c r="Y638">
        <v>-2</v>
      </c>
      <c r="Z638">
        <v>8.39</v>
      </c>
      <c r="AA638" s="188">
        <v>4.01</v>
      </c>
      <c r="AB638">
        <v>-2.66</v>
      </c>
      <c r="AC638">
        <v>-10.25</v>
      </c>
      <c r="AD638">
        <v>2.39</v>
      </c>
      <c r="AE638" t="s">
        <v>11383</v>
      </c>
      <c r="AF638" s="217">
        <v>42692</v>
      </c>
      <c r="AG638">
        <v>55.56</v>
      </c>
      <c r="AH638">
        <v>101.09</v>
      </c>
      <c r="AI638">
        <v>42</v>
      </c>
      <c r="AJ638">
        <v>95.44</v>
      </c>
      <c r="AN638" s="221" t="str">
        <f t="shared" si="29"/>
        <v>SG9999012496</v>
      </c>
      <c r="AO638" t="s">
        <v>7317</v>
      </c>
      <c r="AQ638" s="188">
        <v>1.28</v>
      </c>
      <c r="AR638" s="228">
        <v>45782</v>
      </c>
      <c r="AS638" t="s">
        <v>2762</v>
      </c>
      <c r="AX638" s="221" t="str">
        <f t="shared" si="30"/>
        <v>SG9999015788</v>
      </c>
      <c r="AY638" t="s">
        <v>9844</v>
      </c>
      <c r="AZ638" t="s">
        <v>9373</v>
      </c>
      <c r="CQ638" s="221"/>
      <c r="CR638" s="221"/>
      <c r="CS638" s="221"/>
      <c r="CT638" s="221"/>
      <c r="CU638" s="221"/>
      <c r="CV638" s="221"/>
      <c r="CW638" s="221"/>
      <c r="CX638" s="221"/>
    </row>
    <row r="639" spans="1:102">
      <c r="A639" s="221" t="str">
        <f t="shared" si="31"/>
        <v>SG9999015770</v>
      </c>
      <c r="B639" t="s">
        <v>12124</v>
      </c>
      <c r="C639">
        <v>-4.47</v>
      </c>
      <c r="D639">
        <v>-4.5999999999999996</v>
      </c>
      <c r="E639">
        <v>-1.92</v>
      </c>
      <c r="F639">
        <v>1.17</v>
      </c>
      <c r="G639">
        <v>0.38</v>
      </c>
      <c r="H639">
        <v>-0.59</v>
      </c>
      <c r="J639">
        <v>0.25</v>
      </c>
      <c r="K639">
        <v>6.23</v>
      </c>
      <c r="L639">
        <v>0</v>
      </c>
      <c r="M639">
        <v>311.3</v>
      </c>
      <c r="N639">
        <v>-9.32</v>
      </c>
      <c r="O639">
        <v>4.53</v>
      </c>
      <c r="P639">
        <v>1.1499999999999999</v>
      </c>
      <c r="R639" t="s">
        <v>9391</v>
      </c>
      <c r="S639">
        <v>-18.7</v>
      </c>
      <c r="T639">
        <v>-0.42</v>
      </c>
      <c r="U639">
        <v>12</v>
      </c>
      <c r="Y639">
        <v>0.46</v>
      </c>
      <c r="Z639">
        <v>7.35</v>
      </c>
      <c r="AA639" s="188">
        <v>2.85</v>
      </c>
      <c r="AB639">
        <v>-0.63</v>
      </c>
      <c r="AC639">
        <v>-10.64</v>
      </c>
      <c r="AD639">
        <v>2.39</v>
      </c>
      <c r="AE639" t="s">
        <v>11383</v>
      </c>
      <c r="AF639" s="217">
        <v>42761</v>
      </c>
      <c r="AG639">
        <v>-28.37</v>
      </c>
      <c r="AH639">
        <v>7.23</v>
      </c>
      <c r="AI639">
        <v>-311.02</v>
      </c>
      <c r="AJ639">
        <v>12.12</v>
      </c>
      <c r="AN639" s="221" t="str">
        <f t="shared" si="29"/>
        <v>SG9999012504</v>
      </c>
      <c r="AO639" t="s">
        <v>7320</v>
      </c>
      <c r="AQ639" s="188">
        <v>1.35</v>
      </c>
      <c r="AR639" s="228">
        <v>45782</v>
      </c>
      <c r="AS639" t="s">
        <v>2760</v>
      </c>
      <c r="AX639" s="221" t="str">
        <f t="shared" si="30"/>
        <v>SG9999015804</v>
      </c>
      <c r="AY639" t="s">
        <v>12125</v>
      </c>
      <c r="AZ639" t="s">
        <v>9376</v>
      </c>
      <c r="CQ639" s="221"/>
      <c r="CR639" s="221"/>
      <c r="CS639" s="221"/>
      <c r="CT639" s="221"/>
      <c r="CU639" s="221"/>
      <c r="CV639" s="221"/>
      <c r="CW639" s="221"/>
      <c r="CX639" s="221"/>
    </row>
    <row r="640" spans="1:102">
      <c r="A640" s="221" t="str">
        <f t="shared" si="31"/>
        <v>SG9999015788</v>
      </c>
      <c r="B640" t="s">
        <v>9844</v>
      </c>
      <c r="C640">
        <v>0.54</v>
      </c>
      <c r="D640">
        <v>-0.72</v>
      </c>
      <c r="E640">
        <v>0.45</v>
      </c>
      <c r="F640">
        <v>4.1399999999999997</v>
      </c>
      <c r="G640">
        <v>1.55</v>
      </c>
      <c r="H640">
        <v>0.7</v>
      </c>
      <c r="J640">
        <v>1.26</v>
      </c>
      <c r="K640">
        <v>6.9</v>
      </c>
      <c r="L640">
        <v>0</v>
      </c>
      <c r="M640">
        <v>311.3</v>
      </c>
      <c r="N640">
        <v>-11.58</v>
      </c>
      <c r="P640">
        <v>0.95</v>
      </c>
      <c r="Q640" t="s">
        <v>11357</v>
      </c>
      <c r="R640" t="s">
        <v>9373</v>
      </c>
      <c r="S640">
        <v>111.3</v>
      </c>
      <c r="T640">
        <v>97.35</v>
      </c>
      <c r="U640">
        <v>12</v>
      </c>
      <c r="X640">
        <v>5</v>
      </c>
      <c r="Y640">
        <v>-1.81</v>
      </c>
      <c r="Z640">
        <v>8.5399999999999991</v>
      </c>
      <c r="AA640" s="188">
        <v>4.29</v>
      </c>
      <c r="AB640">
        <v>-2.31</v>
      </c>
      <c r="AC640">
        <v>-10.18</v>
      </c>
      <c r="AD640">
        <v>2.83</v>
      </c>
      <c r="AE640" t="s">
        <v>11383</v>
      </c>
      <c r="AF640" s="217">
        <v>42739</v>
      </c>
      <c r="AG640">
        <v>59.61</v>
      </c>
      <c r="AH640">
        <v>104.95</v>
      </c>
      <c r="AI640">
        <v>34.68</v>
      </c>
      <c r="AJ640">
        <v>93.81</v>
      </c>
      <c r="AN640" s="221" t="str">
        <f t="shared" si="29"/>
        <v>SG9999015713</v>
      </c>
      <c r="AO640" t="s">
        <v>12393</v>
      </c>
      <c r="AQ640" s="188">
        <v>0.87</v>
      </c>
      <c r="AR640" s="228">
        <v>45782</v>
      </c>
      <c r="AS640" t="s">
        <v>7331</v>
      </c>
      <c r="AX640" s="221" t="str">
        <f t="shared" si="30"/>
        <v>SGXZ62798434</v>
      </c>
      <c r="AY640" t="s">
        <v>8825</v>
      </c>
      <c r="AZ640" t="s">
        <v>8815</v>
      </c>
      <c r="CQ640" s="221"/>
      <c r="CR640" s="221"/>
      <c r="CS640" s="221"/>
      <c r="CT640" s="221"/>
      <c r="CU640" s="221"/>
      <c r="CV640" s="221"/>
      <c r="CW640" s="221"/>
      <c r="CX640" s="221"/>
    </row>
    <row r="641" spans="1:102">
      <c r="A641" s="221" t="str">
        <f t="shared" si="31"/>
        <v>SG9999015804</v>
      </c>
      <c r="B641" t="s">
        <v>12125</v>
      </c>
      <c r="C641">
        <v>-4.3499999999999996</v>
      </c>
      <c r="D641">
        <v>-4.58</v>
      </c>
      <c r="E641">
        <v>-1.9</v>
      </c>
      <c r="F641">
        <v>1.38</v>
      </c>
      <c r="G641">
        <v>0.57999999999999996</v>
      </c>
      <c r="H641">
        <v>-0.41</v>
      </c>
      <c r="J641">
        <v>0.25</v>
      </c>
      <c r="K641">
        <v>6.27</v>
      </c>
      <c r="L641">
        <v>0</v>
      </c>
      <c r="M641">
        <v>311.3</v>
      </c>
      <c r="N641">
        <v>-9.2100000000000009</v>
      </c>
      <c r="O641">
        <v>4.53</v>
      </c>
      <c r="P641">
        <v>0.95</v>
      </c>
      <c r="R641" t="s">
        <v>9376</v>
      </c>
      <c r="S641">
        <v>-21.53</v>
      </c>
      <c r="T641">
        <v>0.86</v>
      </c>
      <c r="U641">
        <v>12</v>
      </c>
      <c r="X641">
        <v>-2.64</v>
      </c>
      <c r="Y641">
        <v>0.71</v>
      </c>
      <c r="Z641">
        <v>7.62</v>
      </c>
      <c r="AA641" s="188">
        <v>3.04</v>
      </c>
      <c r="AB641">
        <v>-0.53</v>
      </c>
      <c r="AC641">
        <v>-10.41</v>
      </c>
      <c r="AD641">
        <v>2.65</v>
      </c>
      <c r="AE641" t="s">
        <v>11383</v>
      </c>
      <c r="AF641" s="217">
        <v>42710</v>
      </c>
      <c r="AG641">
        <v>-26.43</v>
      </c>
      <c r="AH641">
        <v>8.27</v>
      </c>
      <c r="AI641">
        <v>-312.25</v>
      </c>
      <c r="AJ641">
        <v>9.7200000000000006</v>
      </c>
      <c r="AN641" s="221" t="str">
        <f t="shared" si="29"/>
        <v>SG9999015705</v>
      </c>
      <c r="AO641" t="s">
        <v>12128</v>
      </c>
      <c r="AQ641" s="188">
        <v>0.78</v>
      </c>
      <c r="AR641" s="228">
        <v>45782</v>
      </c>
      <c r="AS641" t="s">
        <v>7330</v>
      </c>
      <c r="AX641" s="221" t="str">
        <f t="shared" si="30"/>
        <v>SGXZ86797644</v>
      </c>
      <c r="AY641" t="s">
        <v>12126</v>
      </c>
      <c r="AZ641" t="s">
        <v>8816</v>
      </c>
      <c r="CQ641" s="221"/>
      <c r="CR641" s="221"/>
      <c r="CS641" s="221"/>
      <c r="CT641" s="221"/>
      <c r="CU641" s="221"/>
      <c r="CV641" s="221"/>
      <c r="CW641" s="221"/>
      <c r="CX641" s="221"/>
    </row>
    <row r="642" spans="1:102">
      <c r="A642" s="221" t="str">
        <f t="shared" si="31"/>
        <v>SGXZ62798434</v>
      </c>
      <c r="B642" t="s">
        <v>8825</v>
      </c>
      <c r="C642">
        <v>1.94</v>
      </c>
      <c r="D642">
        <v>1.91</v>
      </c>
      <c r="E642">
        <v>0.35</v>
      </c>
      <c r="F642">
        <v>2.2200000000000002</v>
      </c>
      <c r="G642">
        <v>0.69</v>
      </c>
      <c r="J642">
        <v>0.6</v>
      </c>
      <c r="K642">
        <v>6.03</v>
      </c>
      <c r="L642">
        <v>0</v>
      </c>
      <c r="M642">
        <v>122.9</v>
      </c>
      <c r="N642">
        <v>-8.3699999999999992</v>
      </c>
      <c r="R642" t="s">
        <v>8815</v>
      </c>
      <c r="S642">
        <v>64.650000000000006</v>
      </c>
      <c r="T642">
        <v>52.54</v>
      </c>
      <c r="U642">
        <v>12</v>
      </c>
      <c r="AC642">
        <v>-14.48</v>
      </c>
      <c r="AD642">
        <v>0.6</v>
      </c>
      <c r="AF642" s="217">
        <v>44309</v>
      </c>
      <c r="AG642">
        <v>16.11</v>
      </c>
      <c r="AI642">
        <v>-50.31</v>
      </c>
      <c r="AN642" s="221" t="str">
        <f t="shared" si="29"/>
        <v>SGXZ71204374</v>
      </c>
      <c r="AO642" t="s">
        <v>12129</v>
      </c>
      <c r="AQ642" s="188">
        <v>0.83</v>
      </c>
      <c r="AR642" s="228">
        <v>45782</v>
      </c>
      <c r="AS642" t="s">
        <v>8517</v>
      </c>
      <c r="AX642" s="221" t="str">
        <f t="shared" si="30"/>
        <v>SG9999012496</v>
      </c>
      <c r="AY642" t="s">
        <v>7317</v>
      </c>
      <c r="AZ642" t="s">
        <v>2762</v>
      </c>
      <c r="CQ642" s="221"/>
      <c r="CR642" s="221"/>
      <c r="CS642" s="221"/>
      <c r="CT642" s="221"/>
      <c r="CU642" s="221"/>
      <c r="CV642" s="221"/>
      <c r="CW642" s="221"/>
      <c r="CX642" s="221"/>
    </row>
    <row r="643" spans="1:102">
      <c r="A643" s="221" t="str">
        <f t="shared" si="31"/>
        <v>SGXZ86797644</v>
      </c>
      <c r="B643" t="s">
        <v>12126</v>
      </c>
      <c r="C643">
        <v>2.0099999999999998</v>
      </c>
      <c r="D643">
        <v>1.98</v>
      </c>
      <c r="E643">
        <v>0.48</v>
      </c>
      <c r="F643">
        <v>2.0699999999999998</v>
      </c>
      <c r="G643">
        <v>0.46</v>
      </c>
      <c r="J643">
        <v>0.61</v>
      </c>
      <c r="K643">
        <v>6.07</v>
      </c>
      <c r="L643">
        <v>0</v>
      </c>
      <c r="M643">
        <v>122.9</v>
      </c>
      <c r="N643">
        <v>-8.8800000000000008</v>
      </c>
      <c r="O643">
        <v>6.92</v>
      </c>
      <c r="R643" t="s">
        <v>8816</v>
      </c>
      <c r="S643">
        <v>66.7</v>
      </c>
      <c r="T643">
        <v>51.95</v>
      </c>
      <c r="U643">
        <v>12</v>
      </c>
      <c r="AC643">
        <v>-14.29</v>
      </c>
      <c r="AD643">
        <v>0.06</v>
      </c>
      <c r="AF643" s="217">
        <v>44309</v>
      </c>
      <c r="AG643">
        <v>13.34</v>
      </c>
      <c r="AI643">
        <v>-50.38</v>
      </c>
      <c r="AN643" s="221" t="str">
        <f t="shared" si="29"/>
        <v>LU1712237335</v>
      </c>
      <c r="AO643" t="s">
        <v>10232</v>
      </c>
      <c r="AQ643" s="188">
        <v>160.54</v>
      </c>
      <c r="AR643" s="228">
        <v>45782</v>
      </c>
      <c r="AS643" t="s">
        <v>7637</v>
      </c>
      <c r="AX643" s="221" t="str">
        <f t="shared" si="30"/>
        <v>SG9999012504</v>
      </c>
      <c r="AY643" t="s">
        <v>11030</v>
      </c>
      <c r="AZ643" t="s">
        <v>2760</v>
      </c>
      <c r="CQ643" s="221"/>
      <c r="CR643" s="221"/>
      <c r="CS643" s="221"/>
      <c r="CT643" s="221"/>
      <c r="CU643" s="221"/>
      <c r="CV643" s="221"/>
      <c r="CW643" s="221"/>
      <c r="CX643" s="221"/>
    </row>
    <row r="644" spans="1:102">
      <c r="A644" s="221" t="str">
        <f t="shared" si="31"/>
        <v>SG9999012496</v>
      </c>
      <c r="B644" t="s">
        <v>7317</v>
      </c>
      <c r="C644">
        <v>-0.79</v>
      </c>
      <c r="D644">
        <v>-1.77</v>
      </c>
      <c r="E644">
        <v>-0.96</v>
      </c>
      <c r="F644">
        <v>2.74</v>
      </c>
      <c r="G644">
        <v>1.59</v>
      </c>
      <c r="H644">
        <v>0.57999999999999996</v>
      </c>
      <c r="I644">
        <v>2.19</v>
      </c>
      <c r="J644">
        <v>0.67</v>
      </c>
      <c r="K644">
        <v>5.38</v>
      </c>
      <c r="L644">
        <v>0</v>
      </c>
      <c r="M644">
        <v>104.9</v>
      </c>
      <c r="N644">
        <v>-8.2799999999999994</v>
      </c>
      <c r="R644" t="s">
        <v>2762</v>
      </c>
      <c r="S644">
        <v>74.8</v>
      </c>
      <c r="T644">
        <v>97.71</v>
      </c>
      <c r="U644">
        <v>12</v>
      </c>
      <c r="V644">
        <v>10.77</v>
      </c>
      <c r="W644">
        <v>7.11</v>
      </c>
      <c r="X644">
        <v>0</v>
      </c>
      <c r="Y644">
        <v>-1.85</v>
      </c>
      <c r="Z644">
        <v>13.69</v>
      </c>
      <c r="AA644" s="188">
        <v>6.24</v>
      </c>
      <c r="AB644">
        <v>-3.73</v>
      </c>
      <c r="AC644">
        <v>-12.97</v>
      </c>
      <c r="AD644">
        <v>5.73</v>
      </c>
      <c r="AE644" t="s">
        <v>11392</v>
      </c>
      <c r="AF644" s="217">
        <v>41967</v>
      </c>
      <c r="AG644">
        <v>38.64</v>
      </c>
      <c r="AH644">
        <v>101.76</v>
      </c>
      <c r="AI644">
        <v>-38.81</v>
      </c>
      <c r="AJ644">
        <v>80.61</v>
      </c>
      <c r="AN644" s="221" t="str">
        <f t="shared" si="29"/>
        <v>LU1623119135</v>
      </c>
      <c r="AO644" t="s">
        <v>10234</v>
      </c>
      <c r="AQ644" s="188">
        <v>189.52</v>
      </c>
      <c r="AR644" s="228">
        <v>45782</v>
      </c>
      <c r="AS644" t="s">
        <v>7638</v>
      </c>
      <c r="AX644" s="221" t="str">
        <f t="shared" si="30"/>
        <v>SG9999015713</v>
      </c>
      <c r="AY644" t="s">
        <v>12127</v>
      </c>
      <c r="AZ644" t="s">
        <v>7331</v>
      </c>
      <c r="CQ644" s="221"/>
      <c r="CR644" s="221"/>
      <c r="CS644" s="221"/>
      <c r="CT644" s="221"/>
      <c r="CU644" s="221"/>
      <c r="CV644" s="221"/>
      <c r="CW644" s="221"/>
      <c r="CX644" s="221"/>
    </row>
    <row r="645" spans="1:102">
      <c r="A645" s="221" t="str">
        <f t="shared" si="31"/>
        <v>SG9999012504</v>
      </c>
      <c r="B645" t="s">
        <v>11030</v>
      </c>
      <c r="C645">
        <v>-5.62</v>
      </c>
      <c r="D645">
        <v>-5.63</v>
      </c>
      <c r="E645">
        <v>-3.53</v>
      </c>
      <c r="F645">
        <v>-0.3</v>
      </c>
      <c r="G645">
        <v>0.79</v>
      </c>
      <c r="H645">
        <v>-0.43</v>
      </c>
      <c r="I645">
        <v>2.57</v>
      </c>
      <c r="J645">
        <v>0.73</v>
      </c>
      <c r="K645">
        <v>4.53</v>
      </c>
      <c r="L645">
        <v>0</v>
      </c>
      <c r="M645">
        <v>104.9</v>
      </c>
      <c r="N645">
        <v>-5.99</v>
      </c>
      <c r="R645" t="s">
        <v>2760</v>
      </c>
      <c r="S645">
        <v>80.3</v>
      </c>
      <c r="T645">
        <v>99.11</v>
      </c>
      <c r="U645">
        <v>12</v>
      </c>
      <c r="V645">
        <v>10.53</v>
      </c>
      <c r="W645">
        <v>7.13</v>
      </c>
      <c r="X645">
        <v>-0.08</v>
      </c>
      <c r="Y645">
        <v>1.29</v>
      </c>
      <c r="Z645">
        <v>13.49</v>
      </c>
      <c r="AA645" s="188">
        <v>5.12</v>
      </c>
      <c r="AB645">
        <v>-1.96</v>
      </c>
      <c r="AC645">
        <v>-12.59</v>
      </c>
      <c r="AD645">
        <v>5.52</v>
      </c>
      <c r="AE645" t="s">
        <v>11392</v>
      </c>
      <c r="AF645" s="217">
        <v>41967</v>
      </c>
      <c r="AG645">
        <v>117.92</v>
      </c>
      <c r="AH645">
        <v>106.17</v>
      </c>
      <c r="AI645">
        <v>173.74</v>
      </c>
      <c r="AJ645">
        <v>92.25</v>
      </c>
      <c r="AN645" s="221" t="str">
        <f t="shared" ref="AN645:AN708" si="32">AS645</f>
        <v>LU1201861249</v>
      </c>
      <c r="AO645" t="s">
        <v>10013</v>
      </c>
      <c r="AQ645" s="188">
        <v>235.54</v>
      </c>
      <c r="AR645" s="228">
        <v>45783</v>
      </c>
      <c r="AS645" t="s">
        <v>4948</v>
      </c>
      <c r="AX645" s="221" t="str">
        <f t="shared" si="30"/>
        <v>SG9999015705</v>
      </c>
      <c r="AY645" t="s">
        <v>12128</v>
      </c>
      <c r="AZ645" t="s">
        <v>7330</v>
      </c>
      <c r="CQ645" s="221"/>
      <c r="CR645" s="221"/>
      <c r="CS645" s="221"/>
      <c r="CT645" s="221"/>
      <c r="CU645" s="221"/>
      <c r="CV645" s="221"/>
      <c r="CW645" s="221"/>
      <c r="CX645" s="221"/>
    </row>
    <row r="646" spans="1:102">
      <c r="A646" s="221" t="str">
        <f t="shared" si="31"/>
        <v>SG9999015713</v>
      </c>
      <c r="B646" t="s">
        <v>12127</v>
      </c>
      <c r="C646">
        <v>-5.62</v>
      </c>
      <c r="D646">
        <v>-5.63</v>
      </c>
      <c r="E646">
        <v>-3.53</v>
      </c>
      <c r="F646">
        <v>-0.3</v>
      </c>
      <c r="G646">
        <v>0.65</v>
      </c>
      <c r="H646">
        <v>-0.52</v>
      </c>
      <c r="J646">
        <v>0.73</v>
      </c>
      <c r="K646">
        <v>4.5</v>
      </c>
      <c r="L646">
        <v>0</v>
      </c>
      <c r="M646">
        <v>104.9</v>
      </c>
      <c r="N646">
        <v>-6</v>
      </c>
      <c r="O646">
        <v>4.91</v>
      </c>
      <c r="R646" t="s">
        <v>7331</v>
      </c>
      <c r="S646">
        <v>80.5</v>
      </c>
      <c r="T646">
        <v>96.74</v>
      </c>
      <c r="U646">
        <v>12</v>
      </c>
      <c r="Z646">
        <v>13.19</v>
      </c>
      <c r="AA646" s="188">
        <v>5.12</v>
      </c>
      <c r="AB646">
        <v>-1.96</v>
      </c>
      <c r="AC646">
        <v>-12.58</v>
      </c>
      <c r="AD646">
        <v>5.08</v>
      </c>
      <c r="AE646" t="s">
        <v>11392</v>
      </c>
      <c r="AF646" s="217">
        <v>43271</v>
      </c>
      <c r="AG646">
        <v>118.02</v>
      </c>
      <c r="AH646">
        <v>104.47</v>
      </c>
      <c r="AI646">
        <v>174.2</v>
      </c>
      <c r="AJ646">
        <v>92.35</v>
      </c>
      <c r="AN646" s="221" t="str">
        <f t="shared" si="32"/>
        <v>LU0130102774</v>
      </c>
      <c r="AO646" t="s">
        <v>8011</v>
      </c>
      <c r="AQ646" s="188">
        <v>554.55999999999995</v>
      </c>
      <c r="AR646" s="228">
        <v>45783</v>
      </c>
      <c r="AS646" t="s">
        <v>4923</v>
      </c>
      <c r="AX646" s="221" t="str">
        <f t="shared" si="30"/>
        <v>SGXZ71204374</v>
      </c>
      <c r="AY646" t="s">
        <v>12129</v>
      </c>
      <c r="AZ646" t="s">
        <v>8517</v>
      </c>
      <c r="CQ646" s="221"/>
      <c r="CR646" s="221"/>
      <c r="CS646" s="221"/>
      <c r="CT646" s="221"/>
      <c r="CU646" s="221"/>
      <c r="CV646" s="221"/>
      <c r="CW646" s="221"/>
      <c r="CX646" s="221"/>
    </row>
    <row r="647" spans="1:102">
      <c r="A647" s="221" t="str">
        <f t="shared" si="31"/>
        <v>SG9999015705</v>
      </c>
      <c r="B647" t="s">
        <v>12128</v>
      </c>
      <c r="C647">
        <v>-0.76</v>
      </c>
      <c r="D647">
        <v>-1.77</v>
      </c>
      <c r="E647">
        <v>-0.95</v>
      </c>
      <c r="F647">
        <v>2.74</v>
      </c>
      <c r="G647">
        <v>1.56</v>
      </c>
      <c r="H647">
        <v>0.46</v>
      </c>
      <c r="J647">
        <v>0.67</v>
      </c>
      <c r="K647">
        <v>5.46</v>
      </c>
      <c r="L647">
        <v>0</v>
      </c>
      <c r="M647">
        <v>104.9</v>
      </c>
      <c r="N647">
        <v>-8.25</v>
      </c>
      <c r="O647">
        <v>5.12</v>
      </c>
      <c r="R647" t="s">
        <v>7330</v>
      </c>
      <c r="S647">
        <v>73.099999999999994</v>
      </c>
      <c r="T647">
        <v>95.39</v>
      </c>
      <c r="U647">
        <v>12</v>
      </c>
      <c r="Z647">
        <v>14.01</v>
      </c>
      <c r="AA647" s="188">
        <v>6.39</v>
      </c>
      <c r="AB647">
        <v>-3.81</v>
      </c>
      <c r="AC647">
        <v>-12.79</v>
      </c>
      <c r="AD647">
        <v>5.32</v>
      </c>
      <c r="AE647" t="s">
        <v>11392</v>
      </c>
      <c r="AF647" s="217">
        <v>43116</v>
      </c>
      <c r="AG647">
        <v>37.89</v>
      </c>
      <c r="AH647">
        <v>99.94</v>
      </c>
      <c r="AI647">
        <v>-39.869999999999997</v>
      </c>
      <c r="AJ647">
        <v>81.040000000000006</v>
      </c>
      <c r="AN647" s="221" t="str">
        <f t="shared" si="32"/>
        <v>LU0980610538</v>
      </c>
      <c r="AO647" t="s">
        <v>10014</v>
      </c>
      <c r="AQ647" s="188">
        <v>229.9</v>
      </c>
      <c r="AR647" s="228">
        <v>45783</v>
      </c>
      <c r="AS647" t="s">
        <v>4922</v>
      </c>
      <c r="AX647" s="221" t="str">
        <f t="shared" si="30"/>
        <v>LU1712237335</v>
      </c>
      <c r="AY647" t="s">
        <v>10232</v>
      </c>
      <c r="AZ647" t="s">
        <v>7637</v>
      </c>
      <c r="CQ647" s="221"/>
      <c r="CR647" s="221"/>
      <c r="CS647" s="221"/>
      <c r="CT647" s="221"/>
      <c r="CU647" s="221"/>
      <c r="CV647" s="221"/>
      <c r="CW647" s="221"/>
      <c r="CX647" s="221"/>
    </row>
    <row r="648" spans="1:102">
      <c r="A648" s="221" t="str">
        <f t="shared" si="31"/>
        <v>SGXZ71204374</v>
      </c>
      <c r="B648" t="s">
        <v>12129</v>
      </c>
      <c r="C648">
        <v>1.49</v>
      </c>
      <c r="D648">
        <v>-0.23</v>
      </c>
      <c r="E648">
        <v>1.35</v>
      </c>
      <c r="F648">
        <v>4.2</v>
      </c>
      <c r="G648">
        <v>1.95</v>
      </c>
      <c r="H648">
        <v>2.2000000000000002</v>
      </c>
      <c r="J648">
        <v>0.43</v>
      </c>
      <c r="K648">
        <v>3.31</v>
      </c>
      <c r="L648">
        <v>0</v>
      </c>
      <c r="M648">
        <v>58.6</v>
      </c>
      <c r="N648">
        <v>-4.01</v>
      </c>
      <c r="O648">
        <v>4.75</v>
      </c>
      <c r="R648" t="s">
        <v>8517</v>
      </c>
      <c r="S648">
        <v>38.270000000000003</v>
      </c>
      <c r="T648">
        <v>44.69</v>
      </c>
      <c r="U648">
        <v>4</v>
      </c>
      <c r="AA648" s="188">
        <v>3.67</v>
      </c>
      <c r="AB648">
        <v>0.65</v>
      </c>
      <c r="AC648">
        <v>-6.14</v>
      </c>
      <c r="AD648">
        <v>3.9</v>
      </c>
      <c r="AE648" t="s">
        <v>11383</v>
      </c>
      <c r="AF648" s="217">
        <v>43690</v>
      </c>
      <c r="AG648">
        <v>44.36</v>
      </c>
      <c r="AH648">
        <v>46.79</v>
      </c>
      <c r="AI648">
        <v>-88.52</v>
      </c>
      <c r="AJ648">
        <v>30.62</v>
      </c>
      <c r="AN648" s="221" t="str">
        <f t="shared" si="32"/>
        <v>LU0648001328</v>
      </c>
      <c r="AO648" t="s">
        <v>8009</v>
      </c>
      <c r="AQ648" s="188">
        <v>314.62</v>
      </c>
      <c r="AR648" s="228">
        <v>45783</v>
      </c>
      <c r="AS648" t="s">
        <v>1176</v>
      </c>
      <c r="AX648" s="221" t="str">
        <f t="shared" si="30"/>
        <v>LU1623119135</v>
      </c>
      <c r="AY648" t="s">
        <v>11031</v>
      </c>
      <c r="AZ648" t="s">
        <v>7638</v>
      </c>
      <c r="CQ648" s="221"/>
      <c r="CR648" s="221"/>
      <c r="CS648" s="221"/>
      <c r="CT648" s="221"/>
      <c r="CU648" s="221"/>
      <c r="CV648" s="221"/>
      <c r="CW648" s="221"/>
      <c r="CX648" s="221"/>
    </row>
    <row r="649" spans="1:102">
      <c r="A649" s="221" t="str">
        <f t="shared" si="31"/>
        <v>LU1712237335</v>
      </c>
      <c r="B649" t="s">
        <v>10232</v>
      </c>
      <c r="C649">
        <v>-1.71</v>
      </c>
      <c r="D649">
        <v>8.89</v>
      </c>
      <c r="E649">
        <v>-3.87</v>
      </c>
      <c r="F649">
        <v>0.24</v>
      </c>
      <c r="G649">
        <v>7.39</v>
      </c>
      <c r="H649">
        <v>9.84</v>
      </c>
      <c r="J649">
        <v>1.2</v>
      </c>
      <c r="K649">
        <v>16.12</v>
      </c>
      <c r="L649">
        <v>0.18</v>
      </c>
      <c r="M649">
        <v>7402.1</v>
      </c>
      <c r="N649">
        <v>-15.97</v>
      </c>
      <c r="P649">
        <v>2.0499999999999998</v>
      </c>
      <c r="R649" t="s">
        <v>7637</v>
      </c>
      <c r="S649">
        <v>112.35</v>
      </c>
      <c r="T649">
        <v>131.5</v>
      </c>
      <c r="U649">
        <v>12</v>
      </c>
      <c r="AB649">
        <v>19.87</v>
      </c>
      <c r="AC649">
        <v>-21.63</v>
      </c>
      <c r="AD649">
        <v>15.8</v>
      </c>
      <c r="AE649" t="s">
        <v>11488</v>
      </c>
      <c r="AF649" s="217">
        <v>43089</v>
      </c>
      <c r="AG649">
        <v>102.16</v>
      </c>
      <c r="AH649">
        <v>134.34</v>
      </c>
      <c r="AI649">
        <v>116.64</v>
      </c>
      <c r="AJ649">
        <v>111.71</v>
      </c>
      <c r="AN649" s="221" t="str">
        <f t="shared" si="32"/>
        <v>LU1945968474</v>
      </c>
      <c r="AO649" t="s">
        <v>12130</v>
      </c>
      <c r="AQ649" s="188">
        <v>55.59</v>
      </c>
      <c r="AR649" s="228">
        <v>45782</v>
      </c>
      <c r="AS649" t="s">
        <v>7221</v>
      </c>
      <c r="AX649" s="221" t="str">
        <f t="shared" ref="AX649:AX712" si="33">AZ649</f>
        <v>LU1201861249</v>
      </c>
      <c r="AY649" t="s">
        <v>10013</v>
      </c>
      <c r="AZ649" t="s">
        <v>4948</v>
      </c>
      <c r="CQ649" s="221"/>
      <c r="CR649" s="221"/>
      <c r="CS649" s="221"/>
      <c r="CT649" s="221"/>
      <c r="CU649" s="221"/>
      <c r="CV649" s="221"/>
      <c r="CW649" s="221"/>
      <c r="CX649" s="221"/>
    </row>
    <row r="650" spans="1:102">
      <c r="A650" s="221" t="str">
        <f t="shared" si="31"/>
        <v>LU1623119135</v>
      </c>
      <c r="B650" t="s">
        <v>11031</v>
      </c>
      <c r="C650">
        <v>-4.32</v>
      </c>
      <c r="D650">
        <v>5.67</v>
      </c>
      <c r="E650">
        <v>-4.97</v>
      </c>
      <c r="F650">
        <v>-1.08</v>
      </c>
      <c r="G650">
        <v>6.25</v>
      </c>
      <c r="H650">
        <v>8.2799999999999994</v>
      </c>
      <c r="J650">
        <v>1.07</v>
      </c>
      <c r="K650">
        <v>14.28</v>
      </c>
      <c r="L650">
        <v>0.17</v>
      </c>
      <c r="M650">
        <v>7402.1</v>
      </c>
      <c r="N650">
        <v>-14.65</v>
      </c>
      <c r="P650">
        <v>2.0499999999999998</v>
      </c>
      <c r="Q650" t="s">
        <v>11361</v>
      </c>
      <c r="R650" t="s">
        <v>7638</v>
      </c>
      <c r="S650">
        <v>101.58</v>
      </c>
      <c r="T650">
        <v>110.52</v>
      </c>
      <c r="U650">
        <v>12</v>
      </c>
      <c r="Z650">
        <v>29.77</v>
      </c>
      <c r="AA650" s="188">
        <v>29.42</v>
      </c>
      <c r="AB650">
        <v>19.010000000000002</v>
      </c>
      <c r="AC650">
        <v>-24.14</v>
      </c>
      <c r="AD650">
        <v>15.01</v>
      </c>
      <c r="AE650" t="s">
        <v>11488</v>
      </c>
      <c r="AF650" s="217">
        <v>43140</v>
      </c>
      <c r="AG650">
        <v>87.28</v>
      </c>
      <c r="AH650">
        <v>112.15</v>
      </c>
      <c r="AI650">
        <v>107.25</v>
      </c>
      <c r="AJ650">
        <v>105.4</v>
      </c>
      <c r="AN650" s="221" t="str">
        <f t="shared" si="32"/>
        <v>LU2125908868</v>
      </c>
      <c r="AO650" t="s">
        <v>12131</v>
      </c>
      <c r="AQ650" s="188">
        <v>56.28</v>
      </c>
      <c r="AR650" s="228">
        <v>45782</v>
      </c>
      <c r="AS650" t="s">
        <v>7222</v>
      </c>
      <c r="AX650" s="221" t="str">
        <f t="shared" si="33"/>
        <v>LU0130102774</v>
      </c>
      <c r="AY650" t="s">
        <v>11032</v>
      </c>
      <c r="AZ650" t="s">
        <v>4923</v>
      </c>
      <c r="BA650">
        <v>-1.19</v>
      </c>
      <c r="BB650">
        <v>-6.8</v>
      </c>
      <c r="BC650">
        <v>-4.58</v>
      </c>
      <c r="CQ650" s="221"/>
      <c r="CR650" s="221"/>
      <c r="CS650" s="221"/>
      <c r="CT650" s="221"/>
      <c r="CU650" s="221"/>
      <c r="CV650" s="221"/>
      <c r="CW650" s="221"/>
      <c r="CX650" s="221"/>
    </row>
    <row r="651" spans="1:102">
      <c r="A651" s="221" t="str">
        <f t="shared" ref="A651:A714" si="34">R651</f>
        <v>LU1201861249</v>
      </c>
      <c r="B651" t="s">
        <v>10013</v>
      </c>
      <c r="C651">
        <v>-3.63</v>
      </c>
      <c r="D651">
        <v>8.66</v>
      </c>
      <c r="E651">
        <v>-7.52</v>
      </c>
      <c r="F651">
        <v>2.58</v>
      </c>
      <c r="G651">
        <v>9.61</v>
      </c>
      <c r="H651">
        <v>16.489999999999998</v>
      </c>
      <c r="I651">
        <v>8.68</v>
      </c>
      <c r="J651">
        <v>1.24</v>
      </c>
      <c r="K651">
        <v>19.55</v>
      </c>
      <c r="L651">
        <v>0.35</v>
      </c>
      <c r="M651">
        <v>2635.8</v>
      </c>
      <c r="N651">
        <v>-12.37</v>
      </c>
      <c r="P651">
        <v>1.8</v>
      </c>
      <c r="R651" t="s">
        <v>4948</v>
      </c>
      <c r="S651">
        <v>119.59</v>
      </c>
      <c r="T651">
        <v>147.03</v>
      </c>
      <c r="U651">
        <v>1</v>
      </c>
      <c r="W651">
        <v>15.47</v>
      </c>
      <c r="X651">
        <v>15.25</v>
      </c>
      <c r="Y651">
        <v>-15.03</v>
      </c>
      <c r="Z651">
        <v>30.82</v>
      </c>
      <c r="AA651" s="188">
        <v>16.100000000000001</v>
      </c>
      <c r="AB651">
        <v>25.7</v>
      </c>
      <c r="AC651">
        <v>-14.7</v>
      </c>
      <c r="AD651">
        <v>26.71</v>
      </c>
      <c r="AE651" t="s">
        <v>11489</v>
      </c>
      <c r="AF651" s="217">
        <v>42089</v>
      </c>
      <c r="AG651">
        <v>103.78</v>
      </c>
      <c r="AH651">
        <v>167.75</v>
      </c>
      <c r="AI651">
        <v>105.23</v>
      </c>
      <c r="AJ651">
        <v>115.65</v>
      </c>
      <c r="AN651" s="221" t="str">
        <f t="shared" si="32"/>
        <v>LU1945968128</v>
      </c>
      <c r="AO651" t="s">
        <v>12394</v>
      </c>
      <c r="AQ651" s="188">
        <v>58.48</v>
      </c>
      <c r="AR651" s="228">
        <v>45782</v>
      </c>
      <c r="AS651" t="s">
        <v>7223</v>
      </c>
      <c r="AX651" s="221" t="str">
        <f t="shared" si="33"/>
        <v>LU0980610538</v>
      </c>
      <c r="AY651" t="s">
        <v>10014</v>
      </c>
      <c r="AZ651" t="s">
        <v>4922</v>
      </c>
      <c r="CQ651" s="221"/>
      <c r="CR651" s="221"/>
      <c r="CS651" s="221"/>
      <c r="CT651" s="221"/>
      <c r="CU651" s="221"/>
      <c r="CV651" s="221"/>
      <c r="CW651" s="221"/>
      <c r="CX651" s="221"/>
    </row>
    <row r="652" spans="1:102">
      <c r="A652" s="221" t="str">
        <f t="shared" si="34"/>
        <v>LU0130102774</v>
      </c>
      <c r="B652" t="s">
        <v>11032</v>
      </c>
      <c r="C652">
        <v>-8.19</v>
      </c>
      <c r="D652">
        <v>4.5599999999999996</v>
      </c>
      <c r="E652">
        <v>-9.68</v>
      </c>
      <c r="F652">
        <v>-0.28000000000000003</v>
      </c>
      <c r="G652">
        <v>8.68</v>
      </c>
      <c r="H652">
        <v>15.39</v>
      </c>
      <c r="I652">
        <v>9.14</v>
      </c>
      <c r="J652">
        <v>1.1200000000000001</v>
      </c>
      <c r="K652">
        <v>17.64</v>
      </c>
      <c r="L652">
        <v>0.37</v>
      </c>
      <c r="M652">
        <v>2635.8</v>
      </c>
      <c r="N652">
        <v>-11.91</v>
      </c>
      <c r="P652">
        <v>2</v>
      </c>
      <c r="Q652" t="s">
        <v>11357</v>
      </c>
      <c r="R652" t="s">
        <v>4923</v>
      </c>
      <c r="S652">
        <v>100.53</v>
      </c>
      <c r="T652">
        <v>113.7</v>
      </c>
      <c r="U652">
        <v>1</v>
      </c>
      <c r="V652">
        <v>-2.46</v>
      </c>
      <c r="W652">
        <v>17.37</v>
      </c>
      <c r="X652">
        <v>6.86</v>
      </c>
      <c r="Y652">
        <v>-12.48</v>
      </c>
      <c r="Z652">
        <v>29.79</v>
      </c>
      <c r="AA652" s="188">
        <v>15.73</v>
      </c>
      <c r="AB652">
        <v>28.07</v>
      </c>
      <c r="AC652">
        <v>-14.48</v>
      </c>
      <c r="AD652">
        <v>26.46</v>
      </c>
      <c r="AE652" t="s">
        <v>11489</v>
      </c>
      <c r="AF652" s="217">
        <v>37076</v>
      </c>
      <c r="AG652">
        <v>79.069999999999993</v>
      </c>
      <c r="AH652">
        <v>118.47</v>
      </c>
      <c r="AI652">
        <v>89.77</v>
      </c>
      <c r="AJ652">
        <v>96.12</v>
      </c>
      <c r="AN652" s="221" t="str">
        <f t="shared" si="32"/>
        <v>IE00B7LZ0Y65</v>
      </c>
      <c r="AO652" t="s">
        <v>12133</v>
      </c>
      <c r="AQ652" s="188">
        <v>8.2899999999999991</v>
      </c>
      <c r="AR652" s="228">
        <v>45779</v>
      </c>
      <c r="AS652" t="s">
        <v>1031</v>
      </c>
      <c r="AX652" s="221" t="str">
        <f t="shared" si="33"/>
        <v>LU0648001328</v>
      </c>
      <c r="AY652" t="s">
        <v>8009</v>
      </c>
      <c r="AZ652" t="s">
        <v>1176</v>
      </c>
      <c r="CQ652" s="221"/>
      <c r="CR652" s="221"/>
      <c r="CS652" s="221"/>
      <c r="CT652" s="221"/>
      <c r="CU652" s="221"/>
      <c r="CV652" s="221"/>
      <c r="CW652" s="221"/>
      <c r="CX652" s="221"/>
    </row>
    <row r="653" spans="1:102">
      <c r="A653" s="221" t="str">
        <f t="shared" si="34"/>
        <v>LU0980610538</v>
      </c>
      <c r="B653" t="s">
        <v>10014</v>
      </c>
      <c r="C653">
        <v>-3.65</v>
      </c>
      <c r="D653">
        <v>8.68</v>
      </c>
      <c r="E653">
        <v>-7.56</v>
      </c>
      <c r="F653">
        <v>2.37</v>
      </c>
      <c r="G653">
        <v>9.39</v>
      </c>
      <c r="H653">
        <v>16.25</v>
      </c>
      <c r="I653">
        <v>8.35</v>
      </c>
      <c r="J653">
        <v>1.24</v>
      </c>
      <c r="K653">
        <v>19.54</v>
      </c>
      <c r="L653">
        <v>0.34</v>
      </c>
      <c r="M653">
        <v>2635.8</v>
      </c>
      <c r="N653">
        <v>-12.4</v>
      </c>
      <c r="P653">
        <v>2</v>
      </c>
      <c r="R653" t="s">
        <v>4922</v>
      </c>
      <c r="S653">
        <v>119.88</v>
      </c>
      <c r="T653">
        <v>146.06</v>
      </c>
      <c r="U653">
        <v>1</v>
      </c>
      <c r="W653">
        <v>14.93</v>
      </c>
      <c r="X653">
        <v>14.93</v>
      </c>
      <c r="Y653">
        <v>-15.16</v>
      </c>
      <c r="Z653">
        <v>30.57</v>
      </c>
      <c r="AA653" s="188">
        <v>15.86</v>
      </c>
      <c r="AB653">
        <v>25.38</v>
      </c>
      <c r="AC653">
        <v>-14.85</v>
      </c>
      <c r="AD653">
        <v>26.45</v>
      </c>
      <c r="AE653" t="s">
        <v>11489</v>
      </c>
      <c r="AF653" s="217">
        <v>42027</v>
      </c>
      <c r="AG653">
        <v>102.74</v>
      </c>
      <c r="AH653">
        <v>166.2</v>
      </c>
      <c r="AI653">
        <v>105.61</v>
      </c>
      <c r="AJ653">
        <v>115.89</v>
      </c>
      <c r="AN653" s="221" t="str">
        <f t="shared" si="32"/>
        <v>IE00B00P2J79</v>
      </c>
      <c r="AO653" t="s">
        <v>12395</v>
      </c>
      <c r="AQ653" s="188">
        <v>11.39</v>
      </c>
      <c r="AR653" s="228">
        <v>45779</v>
      </c>
      <c r="AS653" t="s">
        <v>824</v>
      </c>
      <c r="AX653" s="221" t="str">
        <f t="shared" si="33"/>
        <v>LU1945968474</v>
      </c>
      <c r="AY653" t="s">
        <v>12130</v>
      </c>
      <c r="AZ653" t="s">
        <v>7221</v>
      </c>
      <c r="CQ653" s="221"/>
      <c r="CR653" s="221"/>
      <c r="CS653" s="221"/>
      <c r="CT653" s="221"/>
      <c r="CU653" s="221"/>
      <c r="CV653" s="221"/>
      <c r="CW653" s="221"/>
      <c r="CX653" s="221"/>
    </row>
    <row r="654" spans="1:102">
      <c r="A654" s="221" t="str">
        <f t="shared" si="34"/>
        <v>LU0648001328</v>
      </c>
      <c r="B654" t="s">
        <v>8009</v>
      </c>
      <c r="C654">
        <v>-8.19</v>
      </c>
      <c r="D654">
        <v>4.5599999999999996</v>
      </c>
      <c r="E654">
        <v>-9.68</v>
      </c>
      <c r="F654">
        <v>-0.28000000000000003</v>
      </c>
      <c r="G654">
        <v>8.68</v>
      </c>
      <c r="H654">
        <v>15.4</v>
      </c>
      <c r="I654">
        <v>9.15</v>
      </c>
      <c r="J654">
        <v>1.1200000000000001</v>
      </c>
      <c r="K654">
        <v>17.64</v>
      </c>
      <c r="L654">
        <v>0.37</v>
      </c>
      <c r="M654">
        <v>2635.8</v>
      </c>
      <c r="N654">
        <v>-11.9</v>
      </c>
      <c r="P654">
        <v>2</v>
      </c>
      <c r="Q654" t="s">
        <v>11357</v>
      </c>
      <c r="R654" t="s">
        <v>1176</v>
      </c>
      <c r="S654">
        <v>100.52</v>
      </c>
      <c r="T654">
        <v>113.71</v>
      </c>
      <c r="U654">
        <v>1</v>
      </c>
      <c r="V654">
        <v>-2.4500000000000002</v>
      </c>
      <c r="W654">
        <v>17.350000000000001</v>
      </c>
      <c r="X654">
        <v>6.87</v>
      </c>
      <c r="Y654">
        <v>-12.47</v>
      </c>
      <c r="Z654">
        <v>29.76</v>
      </c>
      <c r="AA654" s="188">
        <v>15.76</v>
      </c>
      <c r="AB654">
        <v>28.06</v>
      </c>
      <c r="AC654">
        <v>-14.47</v>
      </c>
      <c r="AD654">
        <v>26.47</v>
      </c>
      <c r="AE654" t="s">
        <v>11489</v>
      </c>
      <c r="AF654" s="217">
        <v>41544</v>
      </c>
      <c r="AG654">
        <v>79.05</v>
      </c>
      <c r="AH654">
        <v>118.46</v>
      </c>
      <c r="AI654">
        <v>89.73</v>
      </c>
      <c r="AJ654">
        <v>96.08</v>
      </c>
      <c r="AN654" s="221" t="str">
        <f t="shared" si="32"/>
        <v>IE00B92R0G77</v>
      </c>
      <c r="AO654" t="s">
        <v>10015</v>
      </c>
      <c r="AQ654" s="188">
        <v>11.3</v>
      </c>
      <c r="AR654" s="228">
        <v>45779</v>
      </c>
      <c r="AS654" t="s">
        <v>1457</v>
      </c>
      <c r="AX654" s="221" t="str">
        <f t="shared" si="33"/>
        <v>LU2125908868</v>
      </c>
      <c r="AY654" t="s">
        <v>12131</v>
      </c>
      <c r="AZ654" t="s">
        <v>7222</v>
      </c>
      <c r="CQ654" s="221"/>
      <c r="CR654" s="221"/>
      <c r="CS654" s="221"/>
      <c r="CT654" s="221"/>
      <c r="CU654" s="221"/>
      <c r="CV654" s="221"/>
      <c r="CW654" s="221"/>
      <c r="CX654" s="221"/>
    </row>
    <row r="655" spans="1:102">
      <c r="A655" s="221" t="str">
        <f t="shared" si="34"/>
        <v>LU1945968474</v>
      </c>
      <c r="B655" t="s">
        <v>12130</v>
      </c>
      <c r="C655">
        <v>0.79</v>
      </c>
      <c r="D655">
        <v>-0.41</v>
      </c>
      <c r="E655">
        <v>-0.88</v>
      </c>
      <c r="F655">
        <v>6.45</v>
      </c>
      <c r="G655">
        <v>0.84</v>
      </c>
      <c r="H655">
        <v>-1.94</v>
      </c>
      <c r="J655">
        <v>1.48</v>
      </c>
      <c r="K655">
        <v>15.3</v>
      </c>
      <c r="L655">
        <v>0</v>
      </c>
      <c r="M655">
        <v>18</v>
      </c>
      <c r="N655">
        <v>-24.06</v>
      </c>
      <c r="O655">
        <v>7.17</v>
      </c>
      <c r="P655">
        <v>1.65</v>
      </c>
      <c r="R655" t="s">
        <v>7221</v>
      </c>
      <c r="S655">
        <v>134.69999999999999</v>
      </c>
      <c r="T655">
        <v>138.75</v>
      </c>
      <c r="U655">
        <v>12</v>
      </c>
      <c r="AA655" s="188">
        <v>4.3499999999999996</v>
      </c>
      <c r="AB655">
        <v>-11.41</v>
      </c>
      <c r="AC655">
        <v>-19.57</v>
      </c>
      <c r="AD655">
        <v>-2.94</v>
      </c>
      <c r="AE655" t="s">
        <v>11490</v>
      </c>
      <c r="AF655" s="217">
        <v>43556</v>
      </c>
      <c r="AG655">
        <v>101.4</v>
      </c>
      <c r="AH655">
        <v>69.88</v>
      </c>
      <c r="AI655">
        <v>-7.88</v>
      </c>
      <c r="AJ655">
        <v>96.3</v>
      </c>
      <c r="AN655" s="221" t="str">
        <f t="shared" si="32"/>
        <v>IE00BJGZ9L57</v>
      </c>
      <c r="AO655" t="s">
        <v>12135</v>
      </c>
      <c r="AQ655" s="188">
        <v>7.88</v>
      </c>
      <c r="AR655" s="228">
        <v>45779</v>
      </c>
      <c r="AS655" t="s">
        <v>1175</v>
      </c>
      <c r="AX655" s="221" t="str">
        <f t="shared" si="33"/>
        <v>LU1945968128</v>
      </c>
      <c r="AY655" t="s">
        <v>12132</v>
      </c>
      <c r="AZ655" t="s">
        <v>7223</v>
      </c>
      <c r="CQ655" s="221"/>
      <c r="CR655" s="221"/>
      <c r="CS655" s="221"/>
      <c r="CT655" s="221"/>
      <c r="CU655" s="221"/>
      <c r="CV655" s="221"/>
      <c r="CW655" s="221"/>
      <c r="CX655" s="221"/>
    </row>
    <row r="656" spans="1:102">
      <c r="A656" s="221" t="str">
        <f t="shared" si="34"/>
        <v>LU2125908868</v>
      </c>
      <c r="B656" t="s">
        <v>12131</v>
      </c>
      <c r="C656">
        <v>-4.1500000000000004</v>
      </c>
      <c r="D656">
        <v>-4.21</v>
      </c>
      <c r="E656">
        <v>-3.34</v>
      </c>
      <c r="F656">
        <v>3.5</v>
      </c>
      <c r="G656">
        <v>-0.2</v>
      </c>
      <c r="J656">
        <v>1.87</v>
      </c>
      <c r="K656">
        <v>13.65</v>
      </c>
      <c r="L656">
        <v>0</v>
      </c>
      <c r="M656">
        <v>18</v>
      </c>
      <c r="N656">
        <v>-22.21</v>
      </c>
      <c r="O656">
        <v>7.26</v>
      </c>
      <c r="P656">
        <v>1.65</v>
      </c>
      <c r="Q656" t="s">
        <v>11348</v>
      </c>
      <c r="R656" t="s">
        <v>7222</v>
      </c>
      <c r="S656">
        <v>164.47</v>
      </c>
      <c r="T656">
        <v>165.46</v>
      </c>
      <c r="U656">
        <v>12</v>
      </c>
      <c r="AB656">
        <v>-9.61</v>
      </c>
      <c r="AC656">
        <v>-19.89</v>
      </c>
      <c r="AD656">
        <v>-3.14</v>
      </c>
      <c r="AE656" t="s">
        <v>11490</v>
      </c>
      <c r="AF656" s="217">
        <v>44063</v>
      </c>
      <c r="AG656">
        <v>173.66</v>
      </c>
      <c r="AI656">
        <v>152.61000000000001</v>
      </c>
      <c r="AN656" s="221" t="str">
        <f t="shared" si="32"/>
        <v>LU2326559502</v>
      </c>
      <c r="AO656" t="s">
        <v>10016</v>
      </c>
      <c r="AQ656" s="188">
        <v>125</v>
      </c>
      <c r="AR656" s="228">
        <v>45783</v>
      </c>
      <c r="AS656" t="s">
        <v>7628</v>
      </c>
      <c r="AX656" s="221" t="str">
        <f t="shared" si="33"/>
        <v>IE00B7LZ0Y65</v>
      </c>
      <c r="AY656" t="s">
        <v>12133</v>
      </c>
      <c r="AZ656" t="s">
        <v>1031</v>
      </c>
      <c r="BA656">
        <v>-2.75</v>
      </c>
      <c r="CQ656" s="221"/>
      <c r="CR656" s="221"/>
      <c r="CS656" s="221"/>
      <c r="CT656" s="221"/>
      <c r="CU656" s="221"/>
      <c r="CV656" s="221"/>
      <c r="CW656" s="221"/>
      <c r="CX656" s="221"/>
    </row>
    <row r="657" spans="1:102">
      <c r="A657" s="221" t="str">
        <f t="shared" si="34"/>
        <v>LU1945968128</v>
      </c>
      <c r="B657" t="s">
        <v>12132</v>
      </c>
      <c r="C657">
        <v>-4.17</v>
      </c>
      <c r="D657">
        <v>-4.22</v>
      </c>
      <c r="E657">
        <v>-3.37</v>
      </c>
      <c r="F657">
        <v>3.49</v>
      </c>
      <c r="G657">
        <v>-0.21</v>
      </c>
      <c r="H657">
        <v>-2.99</v>
      </c>
      <c r="J657">
        <v>1.86</v>
      </c>
      <c r="K657">
        <v>13.65</v>
      </c>
      <c r="L657">
        <v>0</v>
      </c>
      <c r="M657">
        <v>18</v>
      </c>
      <c r="N657">
        <v>-22.21</v>
      </c>
      <c r="O657">
        <v>7.11</v>
      </c>
      <c r="P657">
        <v>1.65</v>
      </c>
      <c r="Q657" t="s">
        <v>11348</v>
      </c>
      <c r="R657" t="s">
        <v>7223</v>
      </c>
      <c r="S657">
        <v>164.48</v>
      </c>
      <c r="T657">
        <v>165.44</v>
      </c>
      <c r="U657">
        <v>12</v>
      </c>
      <c r="AA657" s="188">
        <v>3.18</v>
      </c>
      <c r="AB657">
        <v>-9.6199999999999992</v>
      </c>
      <c r="AC657">
        <v>-19.89</v>
      </c>
      <c r="AD657">
        <v>-3.14</v>
      </c>
      <c r="AE657" t="s">
        <v>11490</v>
      </c>
      <c r="AF657" s="217">
        <v>43556</v>
      </c>
      <c r="AG657">
        <v>173.79</v>
      </c>
      <c r="AH657">
        <v>114.12</v>
      </c>
      <c r="AI657">
        <v>153.22999999999999</v>
      </c>
      <c r="AJ657">
        <v>133.55000000000001</v>
      </c>
      <c r="AN657" s="221" t="str">
        <f t="shared" si="32"/>
        <v>LU1429558221</v>
      </c>
      <c r="AO657" t="s">
        <v>6659</v>
      </c>
      <c r="AQ657" s="188">
        <v>325.79000000000002</v>
      </c>
      <c r="AR657" s="228">
        <v>45783</v>
      </c>
      <c r="AS657" t="s">
        <v>4570</v>
      </c>
      <c r="AX657" s="221" t="str">
        <f t="shared" si="33"/>
        <v>IE00B00P2J79</v>
      </c>
      <c r="AY657" t="s">
        <v>12134</v>
      </c>
      <c r="AZ657" t="s">
        <v>824</v>
      </c>
      <c r="BA657">
        <v>-2.85</v>
      </c>
      <c r="BB657">
        <v>-2.97</v>
      </c>
      <c r="BC657">
        <v>-1.9</v>
      </c>
      <c r="CQ657" s="221"/>
      <c r="CR657" s="221"/>
      <c r="CS657" s="221"/>
      <c r="CT657" s="221"/>
      <c r="CU657" s="221"/>
      <c r="CV657" s="221"/>
      <c r="CW657" s="221"/>
      <c r="CX657" s="221"/>
    </row>
    <row r="658" spans="1:102">
      <c r="A658" s="221" t="str">
        <f t="shared" si="34"/>
        <v>IE00B7LZ0Y65</v>
      </c>
      <c r="B658" t="s">
        <v>12133</v>
      </c>
      <c r="C658">
        <v>-3.35</v>
      </c>
      <c r="D658">
        <v>-3.6</v>
      </c>
      <c r="E658">
        <v>-1.08</v>
      </c>
      <c r="F658">
        <v>3.13</v>
      </c>
      <c r="G658">
        <v>1.04</v>
      </c>
      <c r="H658">
        <v>0.79</v>
      </c>
      <c r="I658">
        <v>1.23</v>
      </c>
      <c r="J658">
        <v>1.3</v>
      </c>
      <c r="K658">
        <v>5.26</v>
      </c>
      <c r="L658">
        <v>0</v>
      </c>
      <c r="M658">
        <v>764.2</v>
      </c>
      <c r="N658">
        <v>-7.37</v>
      </c>
      <c r="O658">
        <v>3.98</v>
      </c>
      <c r="P658">
        <v>1.51</v>
      </c>
      <c r="Q658" t="s">
        <v>11357</v>
      </c>
      <c r="R658" t="s">
        <v>1031</v>
      </c>
      <c r="S658">
        <v>135.87</v>
      </c>
      <c r="T658">
        <v>140.58000000000001</v>
      </c>
      <c r="U658">
        <v>12</v>
      </c>
      <c r="V658">
        <v>-0.66</v>
      </c>
      <c r="W658">
        <v>7.97</v>
      </c>
      <c r="X658">
        <v>-1.63</v>
      </c>
      <c r="Y658">
        <v>-2.2200000000000002</v>
      </c>
      <c r="Z658">
        <v>9.91</v>
      </c>
      <c r="AA658" s="188">
        <v>3.13</v>
      </c>
      <c r="AB658">
        <v>2.44</v>
      </c>
      <c r="AC658">
        <v>-13.7</v>
      </c>
      <c r="AD658">
        <v>5.46</v>
      </c>
      <c r="AE658" t="s">
        <v>11491</v>
      </c>
      <c r="AF658" s="217">
        <v>41390</v>
      </c>
      <c r="AG658">
        <v>176</v>
      </c>
      <c r="AH658">
        <v>159.22</v>
      </c>
      <c r="AI658">
        <v>326.91000000000003</v>
      </c>
      <c r="AJ658">
        <v>118.25</v>
      </c>
      <c r="AN658" s="221" t="str">
        <f t="shared" si="32"/>
        <v>LU1435385759</v>
      </c>
      <c r="AO658" t="s">
        <v>10017</v>
      </c>
      <c r="AQ658" s="188">
        <v>250.17</v>
      </c>
      <c r="AR658" s="228">
        <v>45783</v>
      </c>
      <c r="AS658" t="s">
        <v>4569</v>
      </c>
      <c r="AX658" s="221" t="str">
        <f t="shared" si="33"/>
        <v>IE00B92R0G77</v>
      </c>
      <c r="AY658" t="s">
        <v>10015</v>
      </c>
      <c r="AZ658" t="s">
        <v>1457</v>
      </c>
      <c r="CQ658" s="221"/>
      <c r="CR658" s="221"/>
      <c r="CS658" s="221"/>
      <c r="CT658" s="221"/>
      <c r="CU658" s="221"/>
      <c r="CV658" s="221"/>
      <c r="CW658" s="221"/>
      <c r="CX658" s="221"/>
    </row>
    <row r="659" spans="1:102">
      <c r="A659" s="221" t="str">
        <f t="shared" si="34"/>
        <v>IE00B00P2J79</v>
      </c>
      <c r="B659" t="s">
        <v>12134</v>
      </c>
      <c r="C659">
        <v>-3.41</v>
      </c>
      <c r="D659">
        <v>-3.55</v>
      </c>
      <c r="E659">
        <v>-1.1299999999999999</v>
      </c>
      <c r="F659">
        <v>3.09</v>
      </c>
      <c r="G659">
        <v>1.04</v>
      </c>
      <c r="H659">
        <v>0.78</v>
      </c>
      <c r="I659">
        <v>1.45</v>
      </c>
      <c r="J659">
        <v>1.3</v>
      </c>
      <c r="K659">
        <v>5.27</v>
      </c>
      <c r="L659">
        <v>0</v>
      </c>
      <c r="M659">
        <v>764.2</v>
      </c>
      <c r="N659">
        <v>-7.46</v>
      </c>
      <c r="O659">
        <v>4.01</v>
      </c>
      <c r="P659">
        <v>1.51</v>
      </c>
      <c r="Q659" t="s">
        <v>11357</v>
      </c>
      <c r="R659" t="s">
        <v>824</v>
      </c>
      <c r="S659">
        <v>137.11000000000001</v>
      </c>
      <c r="T659">
        <v>141.18</v>
      </c>
      <c r="U659">
        <v>12</v>
      </c>
      <c r="V659">
        <v>-0.76</v>
      </c>
      <c r="W659">
        <v>9.76</v>
      </c>
      <c r="X659">
        <v>-1.1599999999999999</v>
      </c>
      <c r="Y659">
        <v>-2.17</v>
      </c>
      <c r="Z659">
        <v>9.98</v>
      </c>
      <c r="AA659" s="188">
        <v>3</v>
      </c>
      <c r="AB659">
        <v>2.56</v>
      </c>
      <c r="AC659">
        <v>-13.75</v>
      </c>
      <c r="AD659">
        <v>5.46</v>
      </c>
      <c r="AE659" t="s">
        <v>11491</v>
      </c>
      <c r="AF659" s="217">
        <v>38079</v>
      </c>
      <c r="AG659">
        <v>175.39</v>
      </c>
      <c r="AH659">
        <v>159.79</v>
      </c>
      <c r="AI659">
        <v>327.95</v>
      </c>
      <c r="AJ659">
        <v>118.86</v>
      </c>
      <c r="AN659" s="221" t="str">
        <f t="shared" si="32"/>
        <v>LU1923623000</v>
      </c>
      <c r="AO659" t="s">
        <v>7893</v>
      </c>
      <c r="AQ659" s="188">
        <v>232.44</v>
      </c>
      <c r="AR659" s="228">
        <v>45783</v>
      </c>
      <c r="AS659" t="s">
        <v>7862</v>
      </c>
      <c r="AX659" s="221" t="str">
        <f t="shared" si="33"/>
        <v>IE00BJGZ9L57</v>
      </c>
      <c r="AY659" t="s">
        <v>12135</v>
      </c>
      <c r="AZ659" t="s">
        <v>1175</v>
      </c>
      <c r="CQ659" s="221"/>
      <c r="CR659" s="221"/>
      <c r="CS659" s="221"/>
      <c r="CT659" s="221"/>
      <c r="CU659" s="221"/>
      <c r="CV659" s="221"/>
      <c r="CW659" s="221"/>
      <c r="CX659" s="221"/>
    </row>
    <row r="660" spans="1:102">
      <c r="A660" s="221" t="str">
        <f t="shared" si="34"/>
        <v>IE00B92R0G77</v>
      </c>
      <c r="B660" t="s">
        <v>10015</v>
      </c>
      <c r="C660">
        <v>1.35</v>
      </c>
      <c r="D660">
        <v>0</v>
      </c>
      <c r="E660">
        <v>1.1599999999999999</v>
      </c>
      <c r="F660">
        <v>5.71</v>
      </c>
      <c r="G660">
        <v>1.93</v>
      </c>
      <c r="H660">
        <v>1.75</v>
      </c>
      <c r="I660">
        <v>1.26</v>
      </c>
      <c r="J660">
        <v>1.65</v>
      </c>
      <c r="K660">
        <v>7.68</v>
      </c>
      <c r="L660">
        <v>0</v>
      </c>
      <c r="M660">
        <v>764.2</v>
      </c>
      <c r="N660">
        <v>-8.07</v>
      </c>
      <c r="P660">
        <v>1.51</v>
      </c>
      <c r="R660" t="s">
        <v>1457</v>
      </c>
      <c r="S660">
        <v>126.15</v>
      </c>
      <c r="T660">
        <v>140.12</v>
      </c>
      <c r="U660">
        <v>12</v>
      </c>
      <c r="V660">
        <v>-6.59</v>
      </c>
      <c r="W660">
        <v>10.199999999999999</v>
      </c>
      <c r="X660">
        <v>6.3</v>
      </c>
      <c r="Y660">
        <v>-5</v>
      </c>
      <c r="Z660">
        <v>10.72</v>
      </c>
      <c r="AA660" s="188">
        <v>4.1399999999999997</v>
      </c>
      <c r="AB660">
        <v>0.42</v>
      </c>
      <c r="AC660">
        <v>-13.47</v>
      </c>
      <c r="AD660">
        <v>5.64</v>
      </c>
      <c r="AE660" t="s">
        <v>11491</v>
      </c>
      <c r="AF660" s="217">
        <v>41781</v>
      </c>
      <c r="AG660">
        <v>82.03</v>
      </c>
      <c r="AH660">
        <v>155.55000000000001</v>
      </c>
      <c r="AI660">
        <v>-389.42</v>
      </c>
      <c r="AJ660">
        <v>105.56</v>
      </c>
      <c r="AN660" s="221" t="str">
        <f t="shared" si="32"/>
        <v>LU1951198990</v>
      </c>
      <c r="AO660" t="s">
        <v>10018</v>
      </c>
      <c r="AQ660" s="188">
        <v>166.76</v>
      </c>
      <c r="AR660" s="228">
        <v>45783</v>
      </c>
      <c r="AS660" t="s">
        <v>7860</v>
      </c>
      <c r="AX660" s="221" t="str">
        <f t="shared" si="33"/>
        <v>LU2326559502</v>
      </c>
      <c r="AY660" t="s">
        <v>10016</v>
      </c>
      <c r="AZ660" t="s">
        <v>7628</v>
      </c>
      <c r="CQ660" s="221"/>
      <c r="CR660" s="221"/>
      <c r="CS660" s="221"/>
      <c r="CT660" s="221"/>
      <c r="CU660" s="221"/>
      <c r="CV660" s="221"/>
      <c r="CW660" s="221"/>
      <c r="CX660" s="221"/>
    </row>
    <row r="661" spans="1:102">
      <c r="A661" s="221" t="str">
        <f t="shared" si="34"/>
        <v>IE00BJGZ9L57</v>
      </c>
      <c r="B661" t="s">
        <v>12135</v>
      </c>
      <c r="C661">
        <v>1.29</v>
      </c>
      <c r="D661">
        <v>0</v>
      </c>
      <c r="E661">
        <v>1.17</v>
      </c>
      <c r="F661">
        <v>5.62</v>
      </c>
      <c r="G661">
        <v>1.93</v>
      </c>
      <c r="H661">
        <v>1.77</v>
      </c>
      <c r="I661">
        <v>1.28</v>
      </c>
      <c r="J661">
        <v>1.66</v>
      </c>
      <c r="K661">
        <v>7.7</v>
      </c>
      <c r="L661">
        <v>0</v>
      </c>
      <c r="M661">
        <v>764.2</v>
      </c>
      <c r="N661">
        <v>-8.14</v>
      </c>
      <c r="O661">
        <v>4.05</v>
      </c>
      <c r="P661">
        <v>1.51</v>
      </c>
      <c r="R661" t="s">
        <v>1175</v>
      </c>
      <c r="S661">
        <v>127.32</v>
      </c>
      <c r="T661">
        <v>141.34</v>
      </c>
      <c r="U661">
        <v>12</v>
      </c>
      <c r="V661">
        <v>-6.68</v>
      </c>
      <c r="W661">
        <v>10.17</v>
      </c>
      <c r="X661">
        <v>6.43</v>
      </c>
      <c r="Y661">
        <v>-4.8499999999999996</v>
      </c>
      <c r="Z661">
        <v>10.62</v>
      </c>
      <c r="AA661" s="188">
        <v>4.1100000000000003</v>
      </c>
      <c r="AB661">
        <v>0.49</v>
      </c>
      <c r="AC661">
        <v>-13.43</v>
      </c>
      <c r="AD661">
        <v>5.56</v>
      </c>
      <c r="AE661" t="s">
        <v>11491</v>
      </c>
      <c r="AF661" s="217">
        <v>41739</v>
      </c>
      <c r="AG661">
        <v>80.790000000000006</v>
      </c>
      <c r="AH661">
        <v>155.21</v>
      </c>
      <c r="AI661">
        <v>-392.63</v>
      </c>
      <c r="AJ661">
        <v>105.1</v>
      </c>
      <c r="AN661" s="221" t="str">
        <f t="shared" si="32"/>
        <v>LU1951200564</v>
      </c>
      <c r="AO661" t="s">
        <v>7892</v>
      </c>
      <c r="AQ661" s="188">
        <v>156.30000000000001</v>
      </c>
      <c r="AR661" s="228">
        <v>45783</v>
      </c>
      <c r="AS661" t="s">
        <v>7861</v>
      </c>
      <c r="AX661" s="221" t="str">
        <f t="shared" si="33"/>
        <v>LU1429558221</v>
      </c>
      <c r="AY661" t="s">
        <v>11033</v>
      </c>
      <c r="AZ661" t="s">
        <v>4570</v>
      </c>
      <c r="CQ661" s="221"/>
      <c r="CR661" s="221"/>
      <c r="CS661" s="221"/>
      <c r="CT661" s="221"/>
      <c r="CU661" s="221"/>
      <c r="CV661" s="221"/>
      <c r="CW661" s="221"/>
      <c r="CX661" s="221"/>
    </row>
    <row r="662" spans="1:102">
      <c r="A662" s="221" t="str">
        <f t="shared" si="34"/>
        <v>LU2326559502</v>
      </c>
      <c r="B662" t="s">
        <v>10016</v>
      </c>
      <c r="C662">
        <v>-8.75</v>
      </c>
      <c r="D662">
        <v>13.9</v>
      </c>
      <c r="E662">
        <v>-4.16</v>
      </c>
      <c r="F662">
        <v>10.52</v>
      </c>
      <c r="G662">
        <v>17.75</v>
      </c>
      <c r="J662">
        <v>1.35</v>
      </c>
      <c r="K662">
        <v>20.91</v>
      </c>
      <c r="L662">
        <v>0.64</v>
      </c>
      <c r="M662">
        <v>5920.5</v>
      </c>
      <c r="N662">
        <v>-14.89</v>
      </c>
      <c r="P662">
        <v>1.8</v>
      </c>
      <c r="R662" t="s">
        <v>7628</v>
      </c>
      <c r="S662">
        <v>124.71</v>
      </c>
      <c r="T662">
        <v>205.91</v>
      </c>
      <c r="U662">
        <v>1</v>
      </c>
      <c r="AC662">
        <v>-29.54</v>
      </c>
      <c r="AD662">
        <v>47.13</v>
      </c>
      <c r="AE662" t="s">
        <v>11489</v>
      </c>
      <c r="AG662">
        <v>142.77000000000001</v>
      </c>
      <c r="AI662">
        <v>83.98</v>
      </c>
      <c r="AN662" s="221" t="str">
        <f t="shared" si="32"/>
        <v>LU1923622614</v>
      </c>
      <c r="AO662" t="s">
        <v>6846</v>
      </c>
      <c r="AQ662" s="188">
        <v>193.56</v>
      </c>
      <c r="AR662" s="228">
        <v>45783</v>
      </c>
      <c r="AS662" t="s">
        <v>6815</v>
      </c>
      <c r="AX662" s="221" t="str">
        <f t="shared" si="33"/>
        <v>LU1435385759</v>
      </c>
      <c r="AY662" t="s">
        <v>10017</v>
      </c>
      <c r="AZ662" t="s">
        <v>4569</v>
      </c>
      <c r="CQ662" s="221"/>
      <c r="CR662" s="221"/>
      <c r="CS662" s="221"/>
      <c r="CT662" s="221"/>
      <c r="CU662" s="221"/>
      <c r="CV662" s="221"/>
      <c r="CW662" s="221"/>
      <c r="CX662" s="221"/>
    </row>
    <row r="663" spans="1:102">
      <c r="A663" s="221" t="str">
        <f t="shared" si="34"/>
        <v>LU1429558221</v>
      </c>
      <c r="B663" t="s">
        <v>11033</v>
      </c>
      <c r="C663">
        <v>-12.99</v>
      </c>
      <c r="D663">
        <v>9.6300000000000008</v>
      </c>
      <c r="E663">
        <v>-6.31</v>
      </c>
      <c r="F663">
        <v>7.66</v>
      </c>
      <c r="G663">
        <v>17.02</v>
      </c>
      <c r="H663">
        <v>13.35</v>
      </c>
      <c r="J663">
        <v>1.22</v>
      </c>
      <c r="K663">
        <v>19.27</v>
      </c>
      <c r="L663">
        <v>0.69</v>
      </c>
      <c r="M663">
        <v>5920.5</v>
      </c>
      <c r="N663">
        <v>-15.59</v>
      </c>
      <c r="P663">
        <v>1.8</v>
      </c>
      <c r="Q663" t="s">
        <v>11348</v>
      </c>
      <c r="R663" t="s">
        <v>4570</v>
      </c>
      <c r="S663">
        <v>113.82</v>
      </c>
      <c r="T663">
        <v>180.63</v>
      </c>
      <c r="U663">
        <v>1</v>
      </c>
      <c r="X663">
        <v>21.09</v>
      </c>
      <c r="Y663">
        <v>-1.72</v>
      </c>
      <c r="Z663">
        <v>28.12</v>
      </c>
      <c r="AA663" s="188">
        <v>26.67</v>
      </c>
      <c r="AB663">
        <v>19.53</v>
      </c>
      <c r="AC663">
        <v>-29.08</v>
      </c>
      <c r="AD663">
        <v>47.09</v>
      </c>
      <c r="AE663" t="s">
        <v>11489</v>
      </c>
      <c r="AF663" s="217">
        <v>42529</v>
      </c>
      <c r="AG663">
        <v>161.87</v>
      </c>
      <c r="AH663">
        <v>156.4</v>
      </c>
      <c r="AI663">
        <v>111.17</v>
      </c>
      <c r="AJ663">
        <v>119.31</v>
      </c>
      <c r="AN663" s="221" t="str">
        <f t="shared" si="32"/>
        <v>LU2125909247</v>
      </c>
      <c r="AO663" t="s">
        <v>10019</v>
      </c>
      <c r="AQ663" s="188">
        <v>114.68</v>
      </c>
      <c r="AR663" s="228">
        <v>45783</v>
      </c>
      <c r="AS663" t="s">
        <v>6813</v>
      </c>
      <c r="AX663" s="221" t="str">
        <f t="shared" si="33"/>
        <v>LU1923623000</v>
      </c>
      <c r="AY663" t="s">
        <v>11034</v>
      </c>
      <c r="AZ663" t="s">
        <v>7862</v>
      </c>
      <c r="CQ663" s="221"/>
      <c r="CR663" s="221"/>
      <c r="CS663" s="221"/>
      <c r="CT663" s="221"/>
      <c r="CU663" s="221"/>
      <c r="CV663" s="221"/>
      <c r="CW663" s="221"/>
      <c r="CX663" s="221"/>
    </row>
    <row r="664" spans="1:102">
      <c r="A664" s="221" t="str">
        <f t="shared" si="34"/>
        <v>LU1435385759</v>
      </c>
      <c r="B664" t="s">
        <v>10017</v>
      </c>
      <c r="C664">
        <v>-8.77</v>
      </c>
      <c r="D664">
        <v>13.91</v>
      </c>
      <c r="E664">
        <v>-4.16</v>
      </c>
      <c r="F664">
        <v>10.54</v>
      </c>
      <c r="G664">
        <v>17.78</v>
      </c>
      <c r="H664">
        <v>14.16</v>
      </c>
      <c r="J664">
        <v>1.34</v>
      </c>
      <c r="K664">
        <v>20.93</v>
      </c>
      <c r="L664">
        <v>0.64</v>
      </c>
      <c r="M664">
        <v>5920.5</v>
      </c>
      <c r="N664">
        <v>-14.9</v>
      </c>
      <c r="P664">
        <v>1.8</v>
      </c>
      <c r="R664" t="s">
        <v>4569</v>
      </c>
      <c r="S664">
        <v>123.43</v>
      </c>
      <c r="T664">
        <v>203.22</v>
      </c>
      <c r="U664">
        <v>1</v>
      </c>
      <c r="Y664">
        <v>-4.76</v>
      </c>
      <c r="Z664">
        <v>28.85</v>
      </c>
      <c r="AA664" s="188">
        <v>27.3</v>
      </c>
      <c r="AB664">
        <v>16.88</v>
      </c>
      <c r="AC664">
        <v>-29.56</v>
      </c>
      <c r="AD664">
        <v>47.19</v>
      </c>
      <c r="AE664" t="s">
        <v>11489</v>
      </c>
      <c r="AF664" s="217">
        <v>42892</v>
      </c>
      <c r="AG664">
        <v>142.07</v>
      </c>
      <c r="AH664">
        <v>192.18</v>
      </c>
      <c r="AI664">
        <v>84.77</v>
      </c>
      <c r="AJ664">
        <v>129.33000000000001</v>
      </c>
      <c r="AN664" s="221" t="str">
        <f t="shared" si="32"/>
        <v>LU2125909593</v>
      </c>
      <c r="AO664" t="s">
        <v>6837</v>
      </c>
      <c r="AQ664" s="188">
        <v>114.82</v>
      </c>
      <c r="AR664" s="228">
        <v>45783</v>
      </c>
      <c r="AS664" t="s">
        <v>6814</v>
      </c>
      <c r="AX664" s="221" t="str">
        <f t="shared" si="33"/>
        <v>LU1951198990</v>
      </c>
      <c r="AY664" t="s">
        <v>10018</v>
      </c>
      <c r="AZ664" t="s">
        <v>7860</v>
      </c>
      <c r="CQ664" s="221"/>
      <c r="CR664" s="221"/>
      <c r="CS664" s="221"/>
      <c r="CT664" s="221"/>
      <c r="CU664" s="221"/>
      <c r="CV664" s="221"/>
      <c r="CW664" s="221"/>
      <c r="CX664" s="221"/>
    </row>
    <row r="665" spans="1:102">
      <c r="A665" s="221" t="str">
        <f t="shared" si="34"/>
        <v>LU1923623000</v>
      </c>
      <c r="B665" t="s">
        <v>11034</v>
      </c>
      <c r="C665">
        <v>-12.08</v>
      </c>
      <c r="D665">
        <v>11.48</v>
      </c>
      <c r="E665">
        <v>-10.74</v>
      </c>
      <c r="F665">
        <v>-7.71</v>
      </c>
      <c r="G665">
        <v>6.79</v>
      </c>
      <c r="H665">
        <v>10.61</v>
      </c>
      <c r="J665">
        <v>1.28</v>
      </c>
      <c r="K665">
        <v>19.989999999999998</v>
      </c>
      <c r="L665">
        <v>0.14000000000000001</v>
      </c>
      <c r="M665">
        <v>1096.9000000000001</v>
      </c>
      <c r="N665">
        <v>-15.54</v>
      </c>
      <c r="P665">
        <v>2.0499999999999998</v>
      </c>
      <c r="Q665" t="s">
        <v>11348</v>
      </c>
      <c r="R665" t="s">
        <v>7862</v>
      </c>
      <c r="S665">
        <v>122.12</v>
      </c>
      <c r="T665">
        <v>134.13</v>
      </c>
      <c r="U665">
        <v>0</v>
      </c>
      <c r="Z665">
        <v>31.62</v>
      </c>
      <c r="AA665" s="188">
        <v>40.869999999999997</v>
      </c>
      <c r="AB665">
        <v>28.11</v>
      </c>
      <c r="AC665">
        <v>-32</v>
      </c>
      <c r="AD665">
        <v>34.9</v>
      </c>
      <c r="AE665" t="s">
        <v>1511</v>
      </c>
      <c r="AF665" s="217">
        <v>43454</v>
      </c>
      <c r="AG665">
        <v>84.19</v>
      </c>
      <c r="AH665">
        <v>136.91999999999999</v>
      </c>
      <c r="AI665">
        <v>138.58000000000001</v>
      </c>
      <c r="AJ665">
        <v>109.35</v>
      </c>
      <c r="AN665" s="221" t="str">
        <f t="shared" si="32"/>
        <v>IE00B99K3R14</v>
      </c>
      <c r="AO665" t="s">
        <v>12136</v>
      </c>
      <c r="AQ665" s="188">
        <v>14.13</v>
      </c>
      <c r="AR665" s="228">
        <v>45783</v>
      </c>
      <c r="AS665" t="s">
        <v>2700</v>
      </c>
      <c r="AX665" s="221" t="str">
        <f t="shared" si="33"/>
        <v>LU1951200564</v>
      </c>
      <c r="AY665" t="s">
        <v>7892</v>
      </c>
      <c r="AZ665" t="s">
        <v>7861</v>
      </c>
      <c r="CQ665" s="221"/>
      <c r="CR665" s="221"/>
      <c r="CS665" s="221"/>
      <c r="CT665" s="221"/>
      <c r="CU665" s="221"/>
      <c r="CV665" s="221"/>
      <c r="CW665" s="221"/>
      <c r="CX665" s="221"/>
    </row>
    <row r="666" spans="1:102">
      <c r="A666" s="221" t="str">
        <f t="shared" si="34"/>
        <v>LU1951198990</v>
      </c>
      <c r="B666" t="s">
        <v>10018</v>
      </c>
      <c r="C666">
        <v>-7.87</v>
      </c>
      <c r="D666">
        <v>15.76</v>
      </c>
      <c r="E666">
        <v>-8.7899999999999991</v>
      </c>
      <c r="F666">
        <v>-5.44</v>
      </c>
      <c r="G666">
        <v>7.32</v>
      </c>
      <c r="H666">
        <v>11.28</v>
      </c>
      <c r="J666">
        <v>1.35</v>
      </c>
      <c r="K666">
        <v>22.01</v>
      </c>
      <c r="L666">
        <v>0.12</v>
      </c>
      <c r="M666">
        <v>1096.9000000000001</v>
      </c>
      <c r="N666">
        <v>-17.66</v>
      </c>
      <c r="P666">
        <v>2.0499999999999998</v>
      </c>
      <c r="R666" t="s">
        <v>7860</v>
      </c>
      <c r="S666">
        <v>123.78</v>
      </c>
      <c r="T666">
        <v>137.63999999999999</v>
      </c>
      <c r="U666">
        <v>0</v>
      </c>
      <c r="AA666" s="188">
        <v>41.48</v>
      </c>
      <c r="AB666">
        <v>25.16</v>
      </c>
      <c r="AC666">
        <v>-32.53</v>
      </c>
      <c r="AD666">
        <v>34.799999999999997</v>
      </c>
      <c r="AE666" t="s">
        <v>1511</v>
      </c>
      <c r="AG666">
        <v>59.55</v>
      </c>
      <c r="AH666">
        <v>146.82</v>
      </c>
      <c r="AI666">
        <v>103.91</v>
      </c>
      <c r="AJ666">
        <v>111.97</v>
      </c>
      <c r="AN666" s="221" t="str">
        <f t="shared" si="32"/>
        <v>IE00B99K7H95</v>
      </c>
      <c r="AO666" t="s">
        <v>6660</v>
      </c>
      <c r="AQ666" s="188">
        <v>9.09</v>
      </c>
      <c r="AR666" s="228">
        <v>45783</v>
      </c>
      <c r="AS666" t="s">
        <v>2692</v>
      </c>
      <c r="AX666" s="221" t="str">
        <f t="shared" si="33"/>
        <v>LU1923622614</v>
      </c>
      <c r="AY666" t="s">
        <v>11035</v>
      </c>
      <c r="AZ666" t="s">
        <v>6815</v>
      </c>
      <c r="CQ666" s="221"/>
      <c r="CR666" s="221"/>
      <c r="CS666" s="221"/>
      <c r="CT666" s="221"/>
      <c r="CU666" s="221"/>
      <c r="CV666" s="221"/>
      <c r="CW666" s="221"/>
      <c r="CX666" s="221"/>
    </row>
    <row r="667" spans="1:102">
      <c r="A667" s="221" t="str">
        <f t="shared" si="34"/>
        <v>LU1951200564</v>
      </c>
      <c r="B667" t="s">
        <v>7892</v>
      </c>
      <c r="C667">
        <v>-12.08</v>
      </c>
      <c r="D667">
        <v>11.48</v>
      </c>
      <c r="E667">
        <v>-10.74</v>
      </c>
      <c r="F667">
        <v>-7.71</v>
      </c>
      <c r="G667">
        <v>6.79</v>
      </c>
      <c r="H667">
        <v>10.6</v>
      </c>
      <c r="J667">
        <v>1.28</v>
      </c>
      <c r="K667">
        <v>19.989999999999998</v>
      </c>
      <c r="L667">
        <v>0.14000000000000001</v>
      </c>
      <c r="M667">
        <v>1096.9000000000001</v>
      </c>
      <c r="N667">
        <v>-15.55</v>
      </c>
      <c r="P667">
        <v>2.0499999999999998</v>
      </c>
      <c r="Q667" t="s">
        <v>11348</v>
      </c>
      <c r="R667" t="s">
        <v>7861</v>
      </c>
      <c r="S667">
        <v>122.12</v>
      </c>
      <c r="T667">
        <v>134.12</v>
      </c>
      <c r="U667">
        <v>0</v>
      </c>
      <c r="AB667">
        <v>28.1</v>
      </c>
      <c r="AC667">
        <v>-32</v>
      </c>
      <c r="AD667">
        <v>34.9</v>
      </c>
      <c r="AE667" t="s">
        <v>1511</v>
      </c>
      <c r="AG667">
        <v>84.19</v>
      </c>
      <c r="AH667">
        <v>136.91999999999999</v>
      </c>
      <c r="AI667">
        <v>138.6</v>
      </c>
      <c r="AJ667">
        <v>109.35</v>
      </c>
      <c r="AN667" s="221" t="str">
        <f t="shared" si="32"/>
        <v>IE00B99K6K59</v>
      </c>
      <c r="AO667" t="s">
        <v>12137</v>
      </c>
      <c r="AQ667" s="188">
        <v>9.99</v>
      </c>
      <c r="AR667" s="228">
        <v>45783</v>
      </c>
      <c r="AS667" t="s">
        <v>2694</v>
      </c>
      <c r="AX667" s="221" t="str">
        <f t="shared" si="33"/>
        <v>LU2125909247</v>
      </c>
      <c r="AY667" t="s">
        <v>10019</v>
      </c>
      <c r="AZ667" t="s">
        <v>6813</v>
      </c>
      <c r="CQ667" s="221"/>
      <c r="CR667" s="221"/>
      <c r="CS667" s="221"/>
      <c r="CT667" s="221"/>
      <c r="CU667" s="221"/>
      <c r="CV667" s="221"/>
      <c r="CW667" s="221"/>
      <c r="CX667" s="221"/>
    </row>
    <row r="668" spans="1:102">
      <c r="A668" s="221" t="str">
        <f t="shared" si="34"/>
        <v>LU1923622614</v>
      </c>
      <c r="B668" t="s">
        <v>11035</v>
      </c>
      <c r="C668">
        <v>-5.84</v>
      </c>
      <c r="D668">
        <v>8.74</v>
      </c>
      <c r="E668">
        <v>-5.74</v>
      </c>
      <c r="F668">
        <v>-1.2</v>
      </c>
      <c r="G668">
        <v>4.57</v>
      </c>
      <c r="H668">
        <v>6.69</v>
      </c>
      <c r="J668">
        <v>1.2</v>
      </c>
      <c r="K668">
        <v>15.12</v>
      </c>
      <c r="L668">
        <v>0.03</v>
      </c>
      <c r="M668">
        <v>924.9</v>
      </c>
      <c r="N668">
        <v>-12.97</v>
      </c>
      <c r="P668">
        <v>2.0499999999999998</v>
      </c>
      <c r="Q668" t="s">
        <v>11348</v>
      </c>
      <c r="R668" t="s">
        <v>6815</v>
      </c>
      <c r="S668">
        <v>117.97</v>
      </c>
      <c r="T668">
        <v>116.34</v>
      </c>
      <c r="U668">
        <v>0</v>
      </c>
      <c r="Z668">
        <v>32.67</v>
      </c>
      <c r="AA668" s="188">
        <v>33.049999999999997</v>
      </c>
      <c r="AB668">
        <v>16.48</v>
      </c>
      <c r="AC668">
        <v>-29.67</v>
      </c>
      <c r="AD668">
        <v>19.920000000000002</v>
      </c>
      <c r="AE668" t="s">
        <v>1511</v>
      </c>
      <c r="AF668" s="217">
        <v>43454</v>
      </c>
      <c r="AG668">
        <v>121.09</v>
      </c>
      <c r="AH668">
        <v>124.23</v>
      </c>
      <c r="AI668">
        <v>145.63</v>
      </c>
      <c r="AJ668">
        <v>117.1</v>
      </c>
      <c r="AN668" s="221" t="str">
        <f t="shared" si="32"/>
        <v>IE00B99K7G88</v>
      </c>
      <c r="AO668" t="s">
        <v>12396</v>
      </c>
      <c r="AQ668" s="188">
        <v>4.63</v>
      </c>
      <c r="AR668" s="228">
        <v>45783</v>
      </c>
      <c r="AS668" t="s">
        <v>2690</v>
      </c>
      <c r="AX668" s="221" t="str">
        <f t="shared" si="33"/>
        <v>LU2125909593</v>
      </c>
      <c r="AY668" t="s">
        <v>6837</v>
      </c>
      <c r="AZ668" t="s">
        <v>6814</v>
      </c>
      <c r="CQ668" s="221"/>
      <c r="CR668" s="221"/>
      <c r="CS668" s="221"/>
      <c r="CT668" s="221"/>
      <c r="CU668" s="221"/>
      <c r="CV668" s="221"/>
      <c r="CW668" s="221"/>
      <c r="CX668" s="221"/>
    </row>
    <row r="669" spans="1:102">
      <c r="A669" s="221" t="str">
        <f t="shared" si="34"/>
        <v>LU2125909247</v>
      </c>
      <c r="B669" t="s">
        <v>10019</v>
      </c>
      <c r="C669">
        <v>-1.26</v>
      </c>
      <c r="D669">
        <v>12.95</v>
      </c>
      <c r="E669">
        <v>-3.57</v>
      </c>
      <c r="F669">
        <v>1.33</v>
      </c>
      <c r="G669">
        <v>5.22</v>
      </c>
      <c r="J669">
        <v>1.38</v>
      </c>
      <c r="K669">
        <v>17.86</v>
      </c>
      <c r="L669">
        <v>0.03</v>
      </c>
      <c r="M669">
        <v>924.9</v>
      </c>
      <c r="N669">
        <v>-16.62</v>
      </c>
      <c r="P669">
        <v>2.0499999999999998</v>
      </c>
      <c r="R669" t="s">
        <v>6813</v>
      </c>
      <c r="S669">
        <v>134.13999999999999</v>
      </c>
      <c r="T669">
        <v>144.9</v>
      </c>
      <c r="U669">
        <v>0</v>
      </c>
      <c r="AB669">
        <v>13.9</v>
      </c>
      <c r="AC669">
        <v>-30.05</v>
      </c>
      <c r="AD669">
        <v>19.93</v>
      </c>
      <c r="AE669" t="s">
        <v>1511</v>
      </c>
      <c r="AG669">
        <v>131.19999999999999</v>
      </c>
      <c r="AI669">
        <v>133.84</v>
      </c>
      <c r="AN669" s="221" t="str">
        <f t="shared" si="32"/>
        <v>IE000HM1TOC0</v>
      </c>
      <c r="AO669" t="s">
        <v>10838</v>
      </c>
      <c r="AQ669" s="188">
        <v>24.49</v>
      </c>
      <c r="AR669" s="228">
        <v>45783</v>
      </c>
      <c r="AS669" t="s">
        <v>10822</v>
      </c>
      <c r="AX669" s="221" t="str">
        <f t="shared" si="33"/>
        <v>IE00B99K3R14</v>
      </c>
      <c r="AY669" t="s">
        <v>12136</v>
      </c>
      <c r="AZ669" t="s">
        <v>2700</v>
      </c>
    </row>
    <row r="670" spans="1:102">
      <c r="A670" s="221" t="str">
        <f t="shared" si="34"/>
        <v>LU2125909593</v>
      </c>
      <c r="B670" t="s">
        <v>6837</v>
      </c>
      <c r="C670">
        <v>-5.84</v>
      </c>
      <c r="D670">
        <v>8.73</v>
      </c>
      <c r="E670">
        <v>-5.74</v>
      </c>
      <c r="F670">
        <v>-1.2</v>
      </c>
      <c r="G670">
        <v>4.58</v>
      </c>
      <c r="J670">
        <v>1.2</v>
      </c>
      <c r="K670">
        <v>15.12</v>
      </c>
      <c r="L670">
        <v>0.03</v>
      </c>
      <c r="M670">
        <v>924.9</v>
      </c>
      <c r="N670">
        <v>-12.97</v>
      </c>
      <c r="P670">
        <v>2.0499999999999998</v>
      </c>
      <c r="Q670" t="s">
        <v>11348</v>
      </c>
      <c r="R670" t="s">
        <v>6814</v>
      </c>
      <c r="S670">
        <v>117.97</v>
      </c>
      <c r="T670">
        <v>116.35</v>
      </c>
      <c r="U670">
        <v>0</v>
      </c>
      <c r="AB670">
        <v>16.47</v>
      </c>
      <c r="AC670">
        <v>-29.67</v>
      </c>
      <c r="AD670">
        <v>19.920000000000002</v>
      </c>
      <c r="AE670" t="s">
        <v>1511</v>
      </c>
      <c r="AG670">
        <v>121.13</v>
      </c>
      <c r="AI670">
        <v>145.62</v>
      </c>
      <c r="AN670" s="221" t="str">
        <f t="shared" si="32"/>
        <v>IE00BFMHRM44</v>
      </c>
      <c r="AO670" t="s">
        <v>10839</v>
      </c>
      <c r="AQ670" s="188">
        <v>18.23</v>
      </c>
      <c r="AR670" s="228">
        <v>45783</v>
      </c>
      <c r="AS670" t="s">
        <v>10823</v>
      </c>
      <c r="AX670" s="221" t="str">
        <f t="shared" si="33"/>
        <v>IE00B99K7H95</v>
      </c>
      <c r="AY670" t="s">
        <v>11036</v>
      </c>
      <c r="AZ670" t="s">
        <v>2692</v>
      </c>
    </row>
    <row r="671" spans="1:102">
      <c r="A671" s="221" t="str">
        <f t="shared" si="34"/>
        <v>IE00B99K3R14</v>
      </c>
      <c r="B671" t="s">
        <v>12136</v>
      </c>
      <c r="C671">
        <v>0.18</v>
      </c>
      <c r="D671">
        <v>0.52</v>
      </c>
      <c r="E671">
        <v>1.61</v>
      </c>
      <c r="F671">
        <v>7.13</v>
      </c>
      <c r="G671">
        <v>5.5</v>
      </c>
      <c r="H671">
        <v>2.48</v>
      </c>
      <c r="I671">
        <v>2.0699999999999998</v>
      </c>
      <c r="J671">
        <v>1.93</v>
      </c>
      <c r="K671">
        <v>11.85</v>
      </c>
      <c r="L671">
        <v>0.22</v>
      </c>
      <c r="M671">
        <v>3606.9</v>
      </c>
      <c r="N671">
        <v>-15.49</v>
      </c>
      <c r="O671">
        <v>8.15</v>
      </c>
      <c r="P671">
        <v>1.48</v>
      </c>
      <c r="R671" t="s">
        <v>2700</v>
      </c>
      <c r="S671">
        <v>168.87</v>
      </c>
      <c r="T671">
        <v>195.71</v>
      </c>
      <c r="U671">
        <v>0</v>
      </c>
      <c r="W671">
        <v>11.19</v>
      </c>
      <c r="X671">
        <v>12.69</v>
      </c>
      <c r="Y671">
        <v>-7.44</v>
      </c>
      <c r="Z671">
        <v>13.65</v>
      </c>
      <c r="AA671" s="188">
        <v>4.18</v>
      </c>
      <c r="AB671">
        <v>-4.0999999999999996</v>
      </c>
      <c r="AC671">
        <v>-19.920000000000002</v>
      </c>
      <c r="AD671">
        <v>11.35</v>
      </c>
      <c r="AE671" t="s">
        <v>11492</v>
      </c>
      <c r="AF671" s="217">
        <v>42052</v>
      </c>
      <c r="AG671">
        <v>147.33000000000001</v>
      </c>
      <c r="AH671">
        <v>202.03</v>
      </c>
      <c r="AI671">
        <v>1.72</v>
      </c>
      <c r="AJ671">
        <v>148.41999999999999</v>
      </c>
      <c r="AN671" s="221" t="str">
        <f t="shared" si="32"/>
        <v>IE00BSNM7G36</v>
      </c>
      <c r="AO671" t="s">
        <v>9868</v>
      </c>
      <c r="AQ671" s="188">
        <v>20.71</v>
      </c>
      <c r="AR671" s="228">
        <v>45783</v>
      </c>
      <c r="AS671" t="s">
        <v>2670</v>
      </c>
      <c r="AX671" s="221" t="str">
        <f t="shared" si="33"/>
        <v>IE00B99K6K59</v>
      </c>
      <c r="AY671" t="s">
        <v>12137</v>
      </c>
      <c r="AZ671" t="s">
        <v>2694</v>
      </c>
    </row>
    <row r="672" spans="1:102">
      <c r="A672" s="221" t="str">
        <f t="shared" si="34"/>
        <v>IE00B99K7H95</v>
      </c>
      <c r="B672" t="s">
        <v>11036</v>
      </c>
      <c r="C672">
        <v>1.92</v>
      </c>
      <c r="D672">
        <v>-0.43</v>
      </c>
      <c r="E672">
        <v>2.4500000000000002</v>
      </c>
      <c r="F672">
        <v>2.78</v>
      </c>
      <c r="G672">
        <v>3.4</v>
      </c>
      <c r="H672">
        <v>-0.45</v>
      </c>
      <c r="I672">
        <v>-0.23</v>
      </c>
      <c r="J672">
        <v>0.91</v>
      </c>
      <c r="K672">
        <v>6.52</v>
      </c>
      <c r="L672">
        <v>0.12</v>
      </c>
      <c r="M672">
        <v>1356.9</v>
      </c>
      <c r="N672">
        <v>-7.16</v>
      </c>
      <c r="P672">
        <v>1.67</v>
      </c>
      <c r="Q672" t="s">
        <v>11348</v>
      </c>
      <c r="R672" t="s">
        <v>2692</v>
      </c>
      <c r="S672">
        <v>89.54</v>
      </c>
      <c r="T672">
        <v>96.62</v>
      </c>
      <c r="U672">
        <v>12</v>
      </c>
      <c r="V672">
        <v>-11.13</v>
      </c>
      <c r="W672">
        <v>10.41</v>
      </c>
      <c r="X672">
        <v>6.65</v>
      </c>
      <c r="Y672">
        <v>-7.52</v>
      </c>
      <c r="Z672">
        <v>11.51</v>
      </c>
      <c r="AA672" s="188">
        <v>-0.52</v>
      </c>
      <c r="AB672">
        <v>-8.39</v>
      </c>
      <c r="AC672">
        <v>-13.91</v>
      </c>
      <c r="AD672">
        <v>11.12</v>
      </c>
      <c r="AE672" t="s">
        <v>11493</v>
      </c>
      <c r="AF672" s="217">
        <v>41453</v>
      </c>
      <c r="AG672">
        <v>40.51</v>
      </c>
      <c r="AH672">
        <v>101.32</v>
      </c>
      <c r="AI672">
        <v>-67.349999999999994</v>
      </c>
      <c r="AJ672">
        <v>120.21</v>
      </c>
      <c r="AN672" s="221" t="str">
        <f t="shared" si="32"/>
        <v>IE00B984MC26</v>
      </c>
      <c r="AO672" t="s">
        <v>12397</v>
      </c>
      <c r="AQ672" s="188">
        <v>7.21</v>
      </c>
      <c r="AR672" s="228">
        <v>45783</v>
      </c>
      <c r="AS672" t="s">
        <v>1146</v>
      </c>
      <c r="AX672" s="221" t="str">
        <f t="shared" si="33"/>
        <v>IE00B99K7G88</v>
      </c>
      <c r="AY672" t="s">
        <v>12138</v>
      </c>
      <c r="AZ672" t="s">
        <v>2690</v>
      </c>
    </row>
    <row r="673" spans="1:53">
      <c r="A673" s="221" t="str">
        <f t="shared" si="34"/>
        <v>IE00B99K6K59</v>
      </c>
      <c r="B673" t="s">
        <v>12137</v>
      </c>
      <c r="C673">
        <v>7.12</v>
      </c>
      <c r="D673">
        <v>3.35</v>
      </c>
      <c r="E673">
        <v>4.76</v>
      </c>
      <c r="F673">
        <v>5.24</v>
      </c>
      <c r="G673">
        <v>4.16</v>
      </c>
      <c r="H673">
        <v>0.39</v>
      </c>
      <c r="I673">
        <v>-0.48</v>
      </c>
      <c r="J673">
        <v>1.26</v>
      </c>
      <c r="K673">
        <v>11.14</v>
      </c>
      <c r="L673">
        <v>0.1</v>
      </c>
      <c r="M673">
        <v>1356.9</v>
      </c>
      <c r="N673">
        <v>-10.24</v>
      </c>
      <c r="O673">
        <v>7.75</v>
      </c>
      <c r="P673">
        <v>1.67</v>
      </c>
      <c r="R673" t="s">
        <v>2694</v>
      </c>
      <c r="S673">
        <v>102.23</v>
      </c>
      <c r="T673">
        <v>111.08</v>
      </c>
      <c r="U673">
        <v>12</v>
      </c>
      <c r="W673">
        <v>11.95</v>
      </c>
      <c r="X673">
        <v>14.54</v>
      </c>
      <c r="Y673">
        <v>-10.36</v>
      </c>
      <c r="Z673">
        <v>12.08</v>
      </c>
      <c r="AA673" s="188">
        <v>0.39</v>
      </c>
      <c r="AB673">
        <v>-10.26</v>
      </c>
      <c r="AC673">
        <v>-14.05</v>
      </c>
      <c r="AD673">
        <v>11.29</v>
      </c>
      <c r="AE673" t="s">
        <v>11493</v>
      </c>
      <c r="AF673" s="217">
        <v>42067</v>
      </c>
      <c r="AG673">
        <v>-11.03</v>
      </c>
      <c r="AH673">
        <v>128.63999999999999</v>
      </c>
      <c r="AI673">
        <v>-333.42</v>
      </c>
      <c r="AJ673">
        <v>134.32</v>
      </c>
      <c r="AN673" s="221" t="str">
        <f t="shared" si="32"/>
        <v>IE00B984MH70</v>
      </c>
      <c r="AO673" t="s">
        <v>10814</v>
      </c>
      <c r="AQ673" s="188">
        <v>14.23</v>
      </c>
      <c r="AR673" s="228">
        <v>45783</v>
      </c>
      <c r="AS673" t="s">
        <v>1145</v>
      </c>
      <c r="AX673" s="221" t="str">
        <f t="shared" si="33"/>
        <v>IE000HM1TOC0</v>
      </c>
      <c r="AY673" t="s">
        <v>10838</v>
      </c>
      <c r="AZ673" t="s">
        <v>10822</v>
      </c>
    </row>
    <row r="674" spans="1:53">
      <c r="A674" s="221" t="str">
        <f t="shared" si="34"/>
        <v>IE00B99K7G88</v>
      </c>
      <c r="B674" t="s">
        <v>12138</v>
      </c>
      <c r="C674">
        <v>1.88</v>
      </c>
      <c r="D674">
        <v>-0.28000000000000003</v>
      </c>
      <c r="E674">
        <v>2.5499999999999998</v>
      </c>
      <c r="F674">
        <v>2.85</v>
      </c>
      <c r="G674">
        <v>3.48</v>
      </c>
      <c r="H674">
        <v>-0.41</v>
      </c>
      <c r="I674">
        <v>-0.2</v>
      </c>
      <c r="J674">
        <v>0.91</v>
      </c>
      <c r="K674">
        <v>6.51</v>
      </c>
      <c r="L674">
        <v>0.12</v>
      </c>
      <c r="M674">
        <v>1356.9</v>
      </c>
      <c r="N674">
        <v>-7</v>
      </c>
      <c r="O674">
        <v>7.68</v>
      </c>
      <c r="P674">
        <v>1.67</v>
      </c>
      <c r="Q674" t="s">
        <v>11348</v>
      </c>
      <c r="R674" t="s">
        <v>2690</v>
      </c>
      <c r="S674">
        <v>88.65</v>
      </c>
      <c r="T674">
        <v>95.97</v>
      </c>
      <c r="U674">
        <v>12</v>
      </c>
      <c r="V674">
        <v>-11.16</v>
      </c>
      <c r="W674">
        <v>10.45</v>
      </c>
      <c r="X674">
        <v>6.82</v>
      </c>
      <c r="Y674">
        <v>-7.45</v>
      </c>
      <c r="Z674">
        <v>11.38</v>
      </c>
      <c r="AA674" s="188">
        <v>-0.51</v>
      </c>
      <c r="AB674">
        <v>-8.39</v>
      </c>
      <c r="AC674">
        <v>-13.85</v>
      </c>
      <c r="AD674">
        <v>11.11</v>
      </c>
      <c r="AE674" t="s">
        <v>11493</v>
      </c>
      <c r="AF674" s="217">
        <v>41943</v>
      </c>
      <c r="AG674">
        <v>41.3</v>
      </c>
      <c r="AH674">
        <v>101.11</v>
      </c>
      <c r="AI674">
        <v>-62.07</v>
      </c>
      <c r="AJ674">
        <v>119.88</v>
      </c>
      <c r="AN674" s="221" t="str">
        <f t="shared" si="32"/>
        <v>IE00B8DK4D30</v>
      </c>
      <c r="AO674" t="s">
        <v>12398</v>
      </c>
      <c r="AQ674" s="188">
        <v>6.83</v>
      </c>
      <c r="AR674" s="228">
        <v>45783</v>
      </c>
      <c r="AS674" t="s">
        <v>1045</v>
      </c>
      <c r="AX674" s="221" t="str">
        <f t="shared" si="33"/>
        <v>IE00BFMHRM44</v>
      </c>
      <c r="AY674" t="s">
        <v>11037</v>
      </c>
      <c r="AZ674" t="s">
        <v>10823</v>
      </c>
    </row>
    <row r="675" spans="1:53">
      <c r="A675" s="221" t="str">
        <f t="shared" si="34"/>
        <v>IE000HM1TOC0</v>
      </c>
      <c r="B675" t="s">
        <v>10838</v>
      </c>
      <c r="C675">
        <v>-2.4300000000000002</v>
      </c>
      <c r="D675">
        <v>12.96</v>
      </c>
      <c r="E675">
        <v>-6.87</v>
      </c>
      <c r="F675">
        <v>7.76</v>
      </c>
      <c r="M675">
        <v>811.8</v>
      </c>
      <c r="P675">
        <v>1.76</v>
      </c>
      <c r="R675" t="s">
        <v>10822</v>
      </c>
      <c r="U675">
        <v>4</v>
      </c>
      <c r="AE675" t="s">
        <v>11379</v>
      </c>
      <c r="AF675" s="217">
        <v>45268</v>
      </c>
      <c r="AG675">
        <v>194.61</v>
      </c>
      <c r="AI675">
        <v>141.75</v>
      </c>
      <c r="AN675" s="221" t="str">
        <f t="shared" si="32"/>
        <v>IE00B7FN5305</v>
      </c>
      <c r="AO675" t="s">
        <v>12399</v>
      </c>
      <c r="AQ675" s="188">
        <v>7.51</v>
      </c>
      <c r="AR675" s="228">
        <v>45783</v>
      </c>
      <c r="AS675" t="s">
        <v>8674</v>
      </c>
      <c r="AX675" s="221" t="str">
        <f t="shared" si="33"/>
        <v>IE00BSNM7G36</v>
      </c>
      <c r="AY675" t="s">
        <v>11038</v>
      </c>
      <c r="AZ675" t="s">
        <v>2670</v>
      </c>
    </row>
    <row r="676" spans="1:53">
      <c r="A676" s="221" t="str">
        <f t="shared" si="34"/>
        <v>IE00BFMHRM44</v>
      </c>
      <c r="B676" t="s">
        <v>11037</v>
      </c>
      <c r="C676">
        <v>-7.16</v>
      </c>
      <c r="D676">
        <v>9.0299999999999994</v>
      </c>
      <c r="E676">
        <v>-8.75</v>
      </c>
      <c r="F676">
        <v>5.2</v>
      </c>
      <c r="G676">
        <v>9.94</v>
      </c>
      <c r="H676">
        <v>14.01</v>
      </c>
      <c r="J676">
        <v>1.25</v>
      </c>
      <c r="K676">
        <v>17.5</v>
      </c>
      <c r="L676">
        <v>0.32</v>
      </c>
      <c r="M676">
        <v>811.8</v>
      </c>
      <c r="N676">
        <v>-12.73</v>
      </c>
      <c r="P676">
        <v>1.77</v>
      </c>
      <c r="Q676" t="s">
        <v>11348</v>
      </c>
      <c r="R676" t="s">
        <v>10823</v>
      </c>
      <c r="S676">
        <v>107.2</v>
      </c>
      <c r="T676">
        <v>143.86000000000001</v>
      </c>
      <c r="U676">
        <v>4</v>
      </c>
      <c r="Z676">
        <v>27.3</v>
      </c>
      <c r="AA676" s="188">
        <v>10.78</v>
      </c>
      <c r="AB676">
        <v>19.420000000000002</v>
      </c>
      <c r="AC676">
        <v>-14.95</v>
      </c>
      <c r="AD676">
        <v>19.87</v>
      </c>
      <c r="AE676" t="s">
        <v>11379</v>
      </c>
      <c r="AF676" s="217">
        <v>43217</v>
      </c>
      <c r="AG676">
        <v>182.63</v>
      </c>
      <c r="AH676">
        <v>131.36000000000001</v>
      </c>
      <c r="AI676">
        <v>152.85</v>
      </c>
      <c r="AJ676">
        <v>93.29</v>
      </c>
      <c r="AN676" s="221" t="str">
        <f t="shared" si="32"/>
        <v>IE00B6RMDS91</v>
      </c>
      <c r="AO676" t="s">
        <v>12142</v>
      </c>
      <c r="AQ676" s="188">
        <v>14.22</v>
      </c>
      <c r="AR676" s="228">
        <v>45783</v>
      </c>
      <c r="AS676" t="s">
        <v>1044</v>
      </c>
      <c r="AX676" s="221" t="str">
        <f t="shared" si="33"/>
        <v>IE00B984MC26</v>
      </c>
      <c r="AY676" t="s">
        <v>12139</v>
      </c>
      <c r="AZ676" t="s">
        <v>1146</v>
      </c>
    </row>
    <row r="677" spans="1:53">
      <c r="A677" s="221" t="str">
        <f t="shared" si="34"/>
        <v>IE00BSNM7G36</v>
      </c>
      <c r="B677" t="s">
        <v>11038</v>
      </c>
      <c r="C677">
        <v>-2.76</v>
      </c>
      <c r="D677">
        <v>5.48</v>
      </c>
      <c r="E677">
        <v>-3.61</v>
      </c>
      <c r="F677">
        <v>3.63</v>
      </c>
      <c r="G677">
        <v>5.87</v>
      </c>
      <c r="H677">
        <v>10.67</v>
      </c>
      <c r="J677">
        <v>0.94</v>
      </c>
      <c r="K677">
        <v>12.56</v>
      </c>
      <c r="L677">
        <v>0.27</v>
      </c>
      <c r="M677">
        <v>57.6</v>
      </c>
      <c r="N677">
        <v>-12.67</v>
      </c>
      <c r="P677">
        <v>1.1499999999999999</v>
      </c>
      <c r="Q677" t="s">
        <v>11348</v>
      </c>
      <c r="R677" t="s">
        <v>2670</v>
      </c>
      <c r="S677">
        <v>86.99</v>
      </c>
      <c r="T677">
        <v>98.08</v>
      </c>
      <c r="U677">
        <v>0</v>
      </c>
      <c r="Y677">
        <v>-8.42</v>
      </c>
      <c r="Z677">
        <v>20.47</v>
      </c>
      <c r="AA677" s="188">
        <v>11.08</v>
      </c>
      <c r="AB677">
        <v>21.82</v>
      </c>
      <c r="AC677">
        <v>-13.75</v>
      </c>
      <c r="AD677">
        <v>14.26</v>
      </c>
      <c r="AE677" t="s">
        <v>11451</v>
      </c>
      <c r="AF677" s="217">
        <v>42961</v>
      </c>
      <c r="AG677">
        <v>96.63</v>
      </c>
      <c r="AH677">
        <v>103.7</v>
      </c>
      <c r="AI677">
        <v>75.709999999999994</v>
      </c>
      <c r="AJ677">
        <v>87.13</v>
      </c>
      <c r="AN677" s="221" t="str">
        <f t="shared" si="32"/>
        <v>IE00B7FN4D31</v>
      </c>
      <c r="AO677" t="s">
        <v>10815</v>
      </c>
      <c r="AQ677" s="188">
        <v>15.42</v>
      </c>
      <c r="AR677" s="228">
        <v>45783</v>
      </c>
      <c r="AS677" t="s">
        <v>1217</v>
      </c>
      <c r="AX677" s="221" t="str">
        <f t="shared" si="33"/>
        <v>IE00B984MH70</v>
      </c>
      <c r="AY677" t="s">
        <v>11039</v>
      </c>
      <c r="AZ677" t="s">
        <v>1145</v>
      </c>
    </row>
    <row r="678" spans="1:53">
      <c r="A678" s="221" t="str">
        <f t="shared" si="34"/>
        <v>IE00B984MC26</v>
      </c>
      <c r="B678" t="s">
        <v>12139</v>
      </c>
      <c r="C678">
        <v>-4.6100000000000003</v>
      </c>
      <c r="D678">
        <v>-3.73</v>
      </c>
      <c r="E678">
        <v>-1.75</v>
      </c>
      <c r="F678">
        <v>2.27</v>
      </c>
      <c r="G678">
        <v>1.91</v>
      </c>
      <c r="H678">
        <v>0.97</v>
      </c>
      <c r="I678">
        <v>2.12</v>
      </c>
      <c r="J678">
        <v>0.8</v>
      </c>
      <c r="K678">
        <v>5.28</v>
      </c>
      <c r="L678">
        <v>0</v>
      </c>
      <c r="M678">
        <v>144.5</v>
      </c>
      <c r="N678">
        <v>-7.65</v>
      </c>
      <c r="O678">
        <v>7.78</v>
      </c>
      <c r="P678">
        <v>1.8</v>
      </c>
      <c r="Q678" t="s">
        <v>11348</v>
      </c>
      <c r="R678" t="s">
        <v>1146</v>
      </c>
      <c r="S678">
        <v>101.66</v>
      </c>
      <c r="T678">
        <v>90.3</v>
      </c>
      <c r="U678">
        <v>12</v>
      </c>
      <c r="V678">
        <v>5.9</v>
      </c>
      <c r="W678">
        <v>11.79</v>
      </c>
      <c r="X678">
        <v>-0.38</v>
      </c>
      <c r="Y678">
        <v>-2.2799999999999998</v>
      </c>
      <c r="Z678">
        <v>10.76</v>
      </c>
      <c r="AA678" s="188">
        <v>3.04</v>
      </c>
      <c r="AB678">
        <v>0.41</v>
      </c>
      <c r="AC678">
        <v>-13.1</v>
      </c>
      <c r="AD678">
        <v>5.19</v>
      </c>
      <c r="AE678" t="s">
        <v>11494</v>
      </c>
      <c r="AF678" s="217">
        <v>41943</v>
      </c>
      <c r="AG678">
        <v>141.54</v>
      </c>
      <c r="AH678">
        <v>79.77</v>
      </c>
      <c r="AI678">
        <v>232.07</v>
      </c>
      <c r="AJ678">
        <v>79.8</v>
      </c>
      <c r="AN678" s="221" t="str">
        <f t="shared" si="32"/>
        <v>IE00BMPRXN33</v>
      </c>
      <c r="AO678" t="s">
        <v>10235</v>
      </c>
      <c r="AQ678" s="188">
        <v>15.96</v>
      </c>
      <c r="AR678" s="228">
        <v>45783</v>
      </c>
      <c r="AS678" t="s">
        <v>9402</v>
      </c>
      <c r="AX678" s="221" t="str">
        <f t="shared" si="33"/>
        <v>IE00B8DK4D30</v>
      </c>
      <c r="AY678" t="s">
        <v>12140</v>
      </c>
      <c r="AZ678" t="s">
        <v>1045</v>
      </c>
    </row>
    <row r="679" spans="1:53">
      <c r="A679" s="221" t="str">
        <f t="shared" si="34"/>
        <v>IE00B984MH70</v>
      </c>
      <c r="B679" t="s">
        <v>11039</v>
      </c>
      <c r="C679">
        <v>-4.68</v>
      </c>
      <c r="D679">
        <v>-3.78</v>
      </c>
      <c r="E679">
        <v>-1.8</v>
      </c>
      <c r="F679">
        <v>2.17</v>
      </c>
      <c r="G679">
        <v>1.85</v>
      </c>
      <c r="H679">
        <v>0.94</v>
      </c>
      <c r="I679">
        <v>2.12</v>
      </c>
      <c r="J679">
        <v>0.8</v>
      </c>
      <c r="K679">
        <v>5.3</v>
      </c>
      <c r="L679">
        <v>0</v>
      </c>
      <c r="M679">
        <v>144.5</v>
      </c>
      <c r="N679">
        <v>-7.7</v>
      </c>
      <c r="P679">
        <v>1.8</v>
      </c>
      <c r="Q679" t="s">
        <v>11348</v>
      </c>
      <c r="R679" t="s">
        <v>1145</v>
      </c>
      <c r="S679">
        <v>101.57</v>
      </c>
      <c r="T679">
        <v>89.93</v>
      </c>
      <c r="U679">
        <v>12</v>
      </c>
      <c r="V679">
        <v>5.87</v>
      </c>
      <c r="W679">
        <v>11.85</v>
      </c>
      <c r="X679">
        <v>-0.32</v>
      </c>
      <c r="Y679">
        <v>-2.29</v>
      </c>
      <c r="Z679">
        <v>10.71</v>
      </c>
      <c r="AA679" s="188">
        <v>3.06</v>
      </c>
      <c r="AB679">
        <v>0.43</v>
      </c>
      <c r="AC679">
        <v>-13.21</v>
      </c>
      <c r="AD679">
        <v>5.26</v>
      </c>
      <c r="AE679" t="s">
        <v>11494</v>
      </c>
      <c r="AF679" s="217">
        <v>41453</v>
      </c>
      <c r="AG679">
        <v>139.79</v>
      </c>
      <c r="AH679">
        <v>79.819999999999993</v>
      </c>
      <c r="AI679">
        <v>232.1</v>
      </c>
      <c r="AJ679">
        <v>79.92</v>
      </c>
      <c r="AN679" s="221" t="str">
        <f t="shared" si="32"/>
        <v>IE00BMPRXR70</v>
      </c>
      <c r="AO679" t="s">
        <v>10233</v>
      </c>
      <c r="AQ679" s="188">
        <v>28.93</v>
      </c>
      <c r="AR679" s="228">
        <v>45783</v>
      </c>
      <c r="AS679" t="s">
        <v>9400</v>
      </c>
      <c r="AX679" s="221" t="str">
        <f t="shared" si="33"/>
        <v>IE00B7FN5305</v>
      </c>
      <c r="AY679" t="s">
        <v>12141</v>
      </c>
      <c r="AZ679" t="s">
        <v>8674</v>
      </c>
    </row>
    <row r="680" spans="1:53">
      <c r="A680" s="221" t="str">
        <f t="shared" si="34"/>
        <v>IE00B8DK4D30</v>
      </c>
      <c r="B680" t="s">
        <v>12140</v>
      </c>
      <c r="C680">
        <v>0.35</v>
      </c>
      <c r="D680">
        <v>5.07</v>
      </c>
      <c r="E680">
        <v>-2.88</v>
      </c>
      <c r="F680">
        <v>-1.36</v>
      </c>
      <c r="G680">
        <v>-1.34</v>
      </c>
      <c r="H680">
        <v>2.33</v>
      </c>
      <c r="I680">
        <v>0.04</v>
      </c>
      <c r="J680">
        <v>0.95</v>
      </c>
      <c r="K680">
        <v>10.06</v>
      </c>
      <c r="L680">
        <v>0</v>
      </c>
      <c r="M680">
        <v>573.79999999999995</v>
      </c>
      <c r="N680">
        <v>-12.21</v>
      </c>
      <c r="O680">
        <v>7.11</v>
      </c>
      <c r="P680">
        <v>1.3</v>
      </c>
      <c r="R680" t="s">
        <v>1045</v>
      </c>
      <c r="S680">
        <v>84.76</v>
      </c>
      <c r="T680">
        <v>38.86</v>
      </c>
      <c r="U680">
        <v>12</v>
      </c>
      <c r="V680">
        <v>-5.96</v>
      </c>
      <c r="W680">
        <v>9.8800000000000008</v>
      </c>
      <c r="X680">
        <v>3.58</v>
      </c>
      <c r="Y680">
        <v>-9.49</v>
      </c>
      <c r="Z680">
        <v>5.92</v>
      </c>
      <c r="AA680" s="188">
        <v>9.41</v>
      </c>
      <c r="AB680">
        <v>-1.06</v>
      </c>
      <c r="AC680">
        <v>-12.64</v>
      </c>
      <c r="AD680">
        <v>6.52</v>
      </c>
      <c r="AE680" t="s">
        <v>11383</v>
      </c>
      <c r="AF680" s="217">
        <v>41436</v>
      </c>
      <c r="AG680">
        <v>-36.479999999999997</v>
      </c>
      <c r="AH680">
        <v>56.57</v>
      </c>
      <c r="AI680">
        <v>-53.74</v>
      </c>
      <c r="AJ680">
        <v>61.81</v>
      </c>
      <c r="AN680" s="221" t="str">
        <f t="shared" si="32"/>
        <v>IE00BDZRXR46</v>
      </c>
      <c r="AO680" t="s">
        <v>6661</v>
      </c>
      <c r="AQ680" s="188">
        <v>13.38</v>
      </c>
      <c r="AR680" s="228">
        <v>45783</v>
      </c>
      <c r="AS680" t="s">
        <v>1516</v>
      </c>
      <c r="AX680" s="221" t="str">
        <f t="shared" si="33"/>
        <v>IE00B6RMDS91</v>
      </c>
      <c r="AY680" t="s">
        <v>12142</v>
      </c>
      <c r="AZ680" t="s">
        <v>1044</v>
      </c>
    </row>
    <row r="681" spans="1:53">
      <c r="A681" s="221" t="str">
        <f t="shared" si="34"/>
        <v>IE00B7FN5305</v>
      </c>
      <c r="B681" t="s">
        <v>12141</v>
      </c>
      <c r="C681">
        <v>-4.1100000000000003</v>
      </c>
      <c r="D681">
        <v>-1.72</v>
      </c>
      <c r="E681">
        <v>-1.17</v>
      </c>
      <c r="F681">
        <v>1.51</v>
      </c>
      <c r="G681">
        <v>3.04</v>
      </c>
      <c r="H681">
        <v>3.15</v>
      </c>
      <c r="I681">
        <v>2.59</v>
      </c>
      <c r="J681">
        <v>0.81</v>
      </c>
      <c r="K681">
        <v>5.3</v>
      </c>
      <c r="L681">
        <v>0.11</v>
      </c>
      <c r="M681">
        <v>573.79999999999995</v>
      </c>
      <c r="N681">
        <v>-4.3099999999999996</v>
      </c>
      <c r="O681">
        <v>7.09</v>
      </c>
      <c r="P681">
        <v>1.3</v>
      </c>
      <c r="Q681" t="s">
        <v>11348</v>
      </c>
      <c r="R681" t="s">
        <v>8674</v>
      </c>
      <c r="S681">
        <v>84.46</v>
      </c>
      <c r="T681">
        <v>95.34</v>
      </c>
      <c r="U681">
        <v>12</v>
      </c>
      <c r="V681">
        <v>3.31</v>
      </c>
      <c r="W681">
        <v>9.06</v>
      </c>
      <c r="X681">
        <v>-4.72</v>
      </c>
      <c r="Y681">
        <v>0.64</v>
      </c>
      <c r="Z681">
        <v>7.22</v>
      </c>
      <c r="AA681" s="188">
        <v>0.99</v>
      </c>
      <c r="AB681">
        <v>5.4</v>
      </c>
      <c r="AC681">
        <v>-5.22</v>
      </c>
      <c r="AD681">
        <v>7.46</v>
      </c>
      <c r="AE681" t="s">
        <v>11383</v>
      </c>
      <c r="AF681" s="217">
        <v>41661</v>
      </c>
      <c r="AG681">
        <v>91.42</v>
      </c>
      <c r="AH681">
        <v>84.66</v>
      </c>
      <c r="AI681">
        <v>110.77</v>
      </c>
      <c r="AJ681">
        <v>75.680000000000007</v>
      </c>
      <c r="AN681" s="221" t="str">
        <f t="shared" si="32"/>
        <v>IE00BMN94165</v>
      </c>
      <c r="AO681" t="s">
        <v>12143</v>
      </c>
      <c r="AQ681" s="188">
        <v>15.53</v>
      </c>
      <c r="AR681" s="228">
        <v>45783</v>
      </c>
      <c r="AS681" t="s">
        <v>1515</v>
      </c>
      <c r="AX681" s="221" t="str">
        <f t="shared" si="33"/>
        <v>IE00B7FN4D31</v>
      </c>
      <c r="AY681" t="s">
        <v>11040</v>
      </c>
      <c r="AZ681" t="s">
        <v>1217</v>
      </c>
      <c r="BA681">
        <v>-1.53</v>
      </c>
    </row>
    <row r="682" spans="1:53">
      <c r="A682" s="221" t="str">
        <f t="shared" si="34"/>
        <v>IE00B6RMDS91</v>
      </c>
      <c r="B682" t="s">
        <v>12142</v>
      </c>
      <c r="C682">
        <v>1.02</v>
      </c>
      <c r="D682">
        <v>2.0099999999999998</v>
      </c>
      <c r="E682">
        <v>1.27</v>
      </c>
      <c r="F682">
        <v>4.32</v>
      </c>
      <c r="G682">
        <v>4.0599999999999996</v>
      </c>
      <c r="H682">
        <v>4.26</v>
      </c>
      <c r="I682">
        <v>2.25</v>
      </c>
      <c r="J682">
        <v>0.66</v>
      </c>
      <c r="K682">
        <v>5.66</v>
      </c>
      <c r="L682">
        <v>0.21</v>
      </c>
      <c r="M682">
        <v>573.79999999999995</v>
      </c>
      <c r="N682">
        <v>-5.24</v>
      </c>
      <c r="O682">
        <v>7.14</v>
      </c>
      <c r="P682">
        <v>1.3</v>
      </c>
      <c r="R682" t="s">
        <v>1044</v>
      </c>
      <c r="S682">
        <v>40.25</v>
      </c>
      <c r="T682">
        <v>66.430000000000007</v>
      </c>
      <c r="U682">
        <v>12</v>
      </c>
      <c r="V682">
        <v>-2.63</v>
      </c>
      <c r="W682">
        <v>7.59</v>
      </c>
      <c r="X682">
        <v>2.57</v>
      </c>
      <c r="Y682">
        <v>-2.0699999999999998</v>
      </c>
      <c r="Z682">
        <v>7.75</v>
      </c>
      <c r="AA682" s="188">
        <v>1.94</v>
      </c>
      <c r="AB682">
        <v>3.3</v>
      </c>
      <c r="AC682">
        <v>-5.08</v>
      </c>
      <c r="AD682">
        <v>7.74</v>
      </c>
      <c r="AE682" t="s">
        <v>11383</v>
      </c>
      <c r="AF682" s="217">
        <v>41656</v>
      </c>
      <c r="AG682">
        <v>40.31</v>
      </c>
      <c r="AH682">
        <v>65.7</v>
      </c>
      <c r="AI682">
        <v>-19.61</v>
      </c>
      <c r="AJ682">
        <v>37.869999999999997</v>
      </c>
      <c r="AN682" s="221" t="str">
        <f t="shared" si="32"/>
        <v>IE00BMN94611</v>
      </c>
      <c r="AO682" t="s">
        <v>12400</v>
      </c>
      <c r="AQ682" s="188">
        <v>8.19</v>
      </c>
      <c r="AR682" s="228">
        <v>45783</v>
      </c>
      <c r="AS682" t="s">
        <v>1517</v>
      </c>
      <c r="AX682" s="221" t="str">
        <f t="shared" si="33"/>
        <v>IE00BMPRXN33</v>
      </c>
      <c r="AY682" t="s">
        <v>11041</v>
      </c>
      <c r="AZ682" t="s">
        <v>9402</v>
      </c>
    </row>
    <row r="683" spans="1:53">
      <c r="A683" s="221" t="str">
        <f t="shared" si="34"/>
        <v>IE00B7FN4D31</v>
      </c>
      <c r="B683" t="s">
        <v>11040</v>
      </c>
      <c r="C683">
        <v>-4.12</v>
      </c>
      <c r="D683">
        <v>-1.68</v>
      </c>
      <c r="E683">
        <v>-1.1499999999999999</v>
      </c>
      <c r="F683">
        <v>1.58</v>
      </c>
      <c r="G683">
        <v>3.03</v>
      </c>
      <c r="H683">
        <v>3.15</v>
      </c>
      <c r="I683">
        <v>2.59</v>
      </c>
      <c r="J683">
        <v>0.82</v>
      </c>
      <c r="K683">
        <v>5.34</v>
      </c>
      <c r="L683">
        <v>0.11</v>
      </c>
      <c r="M683">
        <v>573.79999999999995</v>
      </c>
      <c r="N683">
        <v>-4.42</v>
      </c>
      <c r="P683">
        <v>1.3</v>
      </c>
      <c r="Q683" t="s">
        <v>11348</v>
      </c>
      <c r="R683" t="s">
        <v>1217</v>
      </c>
      <c r="S683">
        <v>85.9</v>
      </c>
      <c r="T683">
        <v>96.51</v>
      </c>
      <c r="U683">
        <v>12</v>
      </c>
      <c r="V683">
        <v>3.38</v>
      </c>
      <c r="W683">
        <v>9.08</v>
      </c>
      <c r="X683">
        <v>-4.74</v>
      </c>
      <c r="Y683">
        <v>0.73</v>
      </c>
      <c r="Z683">
        <v>7.16</v>
      </c>
      <c r="AA683" s="188">
        <v>1.02</v>
      </c>
      <c r="AB683">
        <v>5.37</v>
      </c>
      <c r="AC683">
        <v>-5.28</v>
      </c>
      <c r="AD683">
        <v>7.5</v>
      </c>
      <c r="AE683" t="s">
        <v>11383</v>
      </c>
      <c r="AF683" s="217">
        <v>40897</v>
      </c>
      <c r="AG683">
        <v>89.93</v>
      </c>
      <c r="AH683">
        <v>85.3</v>
      </c>
      <c r="AI683">
        <v>109.18</v>
      </c>
      <c r="AJ683">
        <v>76.38</v>
      </c>
      <c r="AN683" s="221" t="str">
        <f t="shared" si="32"/>
        <v>IE00BQSBQV90</v>
      </c>
      <c r="AO683" t="s">
        <v>8962</v>
      </c>
      <c r="AQ683" s="188">
        <v>22.77</v>
      </c>
      <c r="AR683" s="228">
        <v>45783</v>
      </c>
      <c r="AS683" t="s">
        <v>8881</v>
      </c>
      <c r="AX683" s="221" t="str">
        <f t="shared" si="33"/>
        <v>IE00BMPRXR70</v>
      </c>
      <c r="AY683" t="s">
        <v>10233</v>
      </c>
      <c r="AZ683" t="s">
        <v>9400</v>
      </c>
    </row>
    <row r="684" spans="1:53">
      <c r="A684" s="221" t="str">
        <f t="shared" si="34"/>
        <v>IE00BMPRXN33</v>
      </c>
      <c r="B684" t="s">
        <v>11041</v>
      </c>
      <c r="C684">
        <v>-10.5</v>
      </c>
      <c r="D684">
        <v>15.22</v>
      </c>
      <c r="E684">
        <v>-8.16</v>
      </c>
      <c r="F684">
        <v>6.67</v>
      </c>
      <c r="G684">
        <v>11.13</v>
      </c>
      <c r="H684">
        <v>7.52</v>
      </c>
      <c r="J684">
        <v>1.0900000000000001</v>
      </c>
      <c r="K684">
        <v>22.25</v>
      </c>
      <c r="L684">
        <v>0.28999999999999998</v>
      </c>
      <c r="M684">
        <v>1245.3</v>
      </c>
      <c r="N684">
        <v>-21.61</v>
      </c>
      <c r="P684">
        <v>1.8</v>
      </c>
      <c r="Q684" t="s">
        <v>11348</v>
      </c>
      <c r="R684" t="s">
        <v>9402</v>
      </c>
      <c r="S684">
        <v>108.55</v>
      </c>
      <c r="T684">
        <v>140.08000000000001</v>
      </c>
      <c r="U684">
        <v>4</v>
      </c>
      <c r="AB684">
        <v>6.69</v>
      </c>
      <c r="AC684">
        <v>-43.89</v>
      </c>
      <c r="AD684">
        <v>35.880000000000003</v>
      </c>
      <c r="AE684" t="s">
        <v>1511</v>
      </c>
      <c r="AF684" s="217">
        <v>43955</v>
      </c>
      <c r="AG684">
        <v>138.96</v>
      </c>
      <c r="AI684">
        <v>120.35</v>
      </c>
      <c r="AN684" s="221" t="str">
        <f t="shared" si="32"/>
        <v>IE00BRJFZ213</v>
      </c>
      <c r="AO684" t="s">
        <v>12401</v>
      </c>
      <c r="AQ684" s="188">
        <v>7.8</v>
      </c>
      <c r="AR684" s="228">
        <v>45783</v>
      </c>
      <c r="AS684" t="s">
        <v>5625</v>
      </c>
      <c r="AX684" s="221" t="str">
        <f t="shared" si="33"/>
        <v>IE00BDZRXR46</v>
      </c>
      <c r="AY684" t="s">
        <v>11042</v>
      </c>
      <c r="AZ684" t="s">
        <v>1516</v>
      </c>
    </row>
    <row r="685" spans="1:53">
      <c r="A685" s="221" t="str">
        <f t="shared" si="34"/>
        <v>IE00BMPRXR70</v>
      </c>
      <c r="B685" t="s">
        <v>10233</v>
      </c>
      <c r="C685">
        <v>-6.07</v>
      </c>
      <c r="D685">
        <v>19.440000000000001</v>
      </c>
      <c r="E685">
        <v>-6.33</v>
      </c>
      <c r="F685">
        <v>9.15</v>
      </c>
      <c r="G685">
        <v>11.65</v>
      </c>
      <c r="J685">
        <v>1.1499999999999999</v>
      </c>
      <c r="K685">
        <v>23.67</v>
      </c>
      <c r="L685">
        <v>0.28000000000000003</v>
      </c>
      <c r="M685">
        <v>1245.3</v>
      </c>
      <c r="N685">
        <v>-20.57</v>
      </c>
      <c r="P685">
        <v>1.8</v>
      </c>
      <c r="R685" t="s">
        <v>9400</v>
      </c>
      <c r="S685">
        <v>109.6</v>
      </c>
      <c r="T685">
        <v>143.34</v>
      </c>
      <c r="U685">
        <v>4</v>
      </c>
      <c r="AB685">
        <v>4.1900000000000004</v>
      </c>
      <c r="AC685">
        <v>-44.38</v>
      </c>
      <c r="AD685">
        <v>35.9</v>
      </c>
      <c r="AE685" t="s">
        <v>1511</v>
      </c>
      <c r="AF685" s="217">
        <v>43965</v>
      </c>
      <c r="AG685">
        <v>115.57</v>
      </c>
      <c r="AI685">
        <v>90.61</v>
      </c>
      <c r="AN685" s="221" t="str">
        <f t="shared" si="32"/>
        <v>IE00BRJFZM13</v>
      </c>
      <c r="AO685" t="s">
        <v>12146</v>
      </c>
      <c r="AQ685" s="188">
        <v>15.19</v>
      </c>
      <c r="AR685" s="228">
        <v>45783</v>
      </c>
      <c r="AS685" t="s">
        <v>1244</v>
      </c>
      <c r="AX685" s="221" t="str">
        <f t="shared" si="33"/>
        <v>IE00BMN94165</v>
      </c>
      <c r="AY685" t="s">
        <v>12143</v>
      </c>
      <c r="AZ685" t="s">
        <v>1515</v>
      </c>
    </row>
    <row r="686" spans="1:53">
      <c r="A686" s="221" t="str">
        <f t="shared" si="34"/>
        <v>IE00BDZRXR46</v>
      </c>
      <c r="B686" t="s">
        <v>11042</v>
      </c>
      <c r="C686">
        <v>-3.9</v>
      </c>
      <c r="D686">
        <v>-3.36</v>
      </c>
      <c r="E686">
        <v>-0.44</v>
      </c>
      <c r="F686">
        <v>3.02</v>
      </c>
      <c r="G686">
        <v>3.26</v>
      </c>
      <c r="H686">
        <v>1.71</v>
      </c>
      <c r="I686">
        <v>2.42</v>
      </c>
      <c r="J686">
        <v>0.27</v>
      </c>
      <c r="K686">
        <v>4.28</v>
      </c>
      <c r="L686">
        <v>0.26</v>
      </c>
      <c r="M686">
        <v>5290.9</v>
      </c>
      <c r="N686">
        <v>-3.98</v>
      </c>
      <c r="P686">
        <v>1.07</v>
      </c>
      <c r="Q686" t="s">
        <v>11348</v>
      </c>
      <c r="R686" t="s">
        <v>1516</v>
      </c>
      <c r="S686">
        <v>30.69</v>
      </c>
      <c r="T686">
        <v>59.22</v>
      </c>
      <c r="U686">
        <v>12</v>
      </c>
      <c r="V686">
        <v>8.1300000000000008</v>
      </c>
      <c r="W686">
        <v>6.85</v>
      </c>
      <c r="X686">
        <v>-3.85</v>
      </c>
      <c r="Y686">
        <v>2.27</v>
      </c>
      <c r="Z686">
        <v>5.41</v>
      </c>
      <c r="AA686" s="188">
        <v>1.77</v>
      </c>
      <c r="AB686">
        <v>1.42</v>
      </c>
      <c r="AC686">
        <v>-8.01</v>
      </c>
      <c r="AD686">
        <v>5.76</v>
      </c>
      <c r="AE686" t="s">
        <v>11495</v>
      </c>
      <c r="AF686" s="217">
        <v>41614</v>
      </c>
      <c r="AG686">
        <v>142.49</v>
      </c>
      <c r="AH686">
        <v>45.27</v>
      </c>
      <c r="AI686">
        <v>215.45</v>
      </c>
      <c r="AJ686">
        <v>31.83</v>
      </c>
      <c r="AN686" s="221" t="str">
        <f t="shared" si="32"/>
        <v>IE00B7BTH691</v>
      </c>
      <c r="AO686" t="s">
        <v>12402</v>
      </c>
      <c r="AQ686" s="188">
        <v>8.0399999999999991</v>
      </c>
      <c r="AR686" s="228">
        <v>45783</v>
      </c>
      <c r="AS686" t="s">
        <v>1243</v>
      </c>
      <c r="AX686" s="221" t="str">
        <f t="shared" si="33"/>
        <v>IE00BMN94611</v>
      </c>
      <c r="AY686" t="s">
        <v>12144</v>
      </c>
      <c r="AZ686" t="s">
        <v>1517</v>
      </c>
    </row>
    <row r="687" spans="1:53">
      <c r="A687" s="221" t="str">
        <f t="shared" si="34"/>
        <v>IE00BMN94165</v>
      </c>
      <c r="B687" t="s">
        <v>12143</v>
      </c>
      <c r="C687">
        <v>1.1200000000000001</v>
      </c>
      <c r="D687">
        <v>0.28000000000000003</v>
      </c>
      <c r="E687">
        <v>1.87</v>
      </c>
      <c r="F687">
        <v>5.6</v>
      </c>
      <c r="G687">
        <v>4.2699999999999996</v>
      </c>
      <c r="H687">
        <v>2.81</v>
      </c>
      <c r="I687">
        <v>2.1</v>
      </c>
      <c r="J687">
        <v>0.61</v>
      </c>
      <c r="K687">
        <v>3.78</v>
      </c>
      <c r="L687">
        <v>0.45</v>
      </c>
      <c r="M687">
        <v>5290.9</v>
      </c>
      <c r="N687">
        <v>-4.4800000000000004</v>
      </c>
      <c r="O687">
        <v>7.53</v>
      </c>
      <c r="P687">
        <v>1.07</v>
      </c>
      <c r="R687" t="s">
        <v>1515</v>
      </c>
      <c r="S687">
        <v>42.79</v>
      </c>
      <c r="T687">
        <v>74.25</v>
      </c>
      <c r="U687">
        <v>12</v>
      </c>
      <c r="V687">
        <v>1.83</v>
      </c>
      <c r="W687">
        <v>5.03</v>
      </c>
      <c r="X687">
        <v>3.52</v>
      </c>
      <c r="Y687">
        <v>-0.49</v>
      </c>
      <c r="Z687">
        <v>6.13</v>
      </c>
      <c r="AA687" s="188">
        <v>3.13</v>
      </c>
      <c r="AB687">
        <v>-0.5</v>
      </c>
      <c r="AC687">
        <v>-7.66</v>
      </c>
      <c r="AD687">
        <v>5.98</v>
      </c>
      <c r="AE687" t="s">
        <v>11495</v>
      </c>
      <c r="AF687" s="217">
        <v>41943</v>
      </c>
      <c r="AG687">
        <v>91.08</v>
      </c>
      <c r="AH687">
        <v>68.73</v>
      </c>
      <c r="AI687">
        <v>-37.21</v>
      </c>
      <c r="AJ687">
        <v>49</v>
      </c>
      <c r="AN687" s="221" t="str">
        <f t="shared" si="32"/>
        <v>IE00BDDWGC76</v>
      </c>
      <c r="AO687" t="s">
        <v>10840</v>
      </c>
      <c r="AQ687" s="188">
        <v>16.28</v>
      </c>
      <c r="AR687" s="228">
        <v>45783</v>
      </c>
      <c r="AS687" t="s">
        <v>10831</v>
      </c>
      <c r="AX687" s="221" t="str">
        <f t="shared" si="33"/>
        <v>IE00BQSBQV90</v>
      </c>
      <c r="AY687" t="s">
        <v>8962</v>
      </c>
      <c r="AZ687" t="s">
        <v>8881</v>
      </c>
    </row>
    <row r="688" spans="1:53">
      <c r="A688" s="221" t="str">
        <f t="shared" si="34"/>
        <v>IE00BMN94611</v>
      </c>
      <c r="B688" t="s">
        <v>12144</v>
      </c>
      <c r="C688">
        <v>-3.99</v>
      </c>
      <c r="D688">
        <v>-3.44</v>
      </c>
      <c r="E688">
        <v>-0.52</v>
      </c>
      <c r="F688">
        <v>2.91</v>
      </c>
      <c r="G688">
        <v>3.25</v>
      </c>
      <c r="H688">
        <v>1.7</v>
      </c>
      <c r="I688">
        <v>2.42</v>
      </c>
      <c r="J688">
        <v>0.26</v>
      </c>
      <c r="K688">
        <v>4.3099999999999996</v>
      </c>
      <c r="L688">
        <v>0.26</v>
      </c>
      <c r="M688">
        <v>5290.9</v>
      </c>
      <c r="N688">
        <v>-4.0599999999999996</v>
      </c>
      <c r="O688">
        <v>7.46</v>
      </c>
      <c r="P688">
        <v>1.07</v>
      </c>
      <c r="Q688" t="s">
        <v>11348</v>
      </c>
      <c r="R688" t="s">
        <v>1517</v>
      </c>
      <c r="S688">
        <v>30.43</v>
      </c>
      <c r="T688">
        <v>58.94</v>
      </c>
      <c r="U688">
        <v>12</v>
      </c>
      <c r="V688">
        <v>8.06</v>
      </c>
      <c r="W688">
        <v>6.92</v>
      </c>
      <c r="X688">
        <v>-3.8</v>
      </c>
      <c r="Y688">
        <v>2.2799999999999998</v>
      </c>
      <c r="Z688">
        <v>5.39</v>
      </c>
      <c r="AA688" s="188">
        <v>1.79</v>
      </c>
      <c r="AB688">
        <v>1.47</v>
      </c>
      <c r="AC688">
        <v>-8.02</v>
      </c>
      <c r="AD688">
        <v>5.68</v>
      </c>
      <c r="AE688" t="s">
        <v>11495</v>
      </c>
      <c r="AF688" s="217">
        <v>41943</v>
      </c>
      <c r="AG688">
        <v>143.09</v>
      </c>
      <c r="AH688">
        <v>45.25</v>
      </c>
      <c r="AI688">
        <v>219.43</v>
      </c>
      <c r="AJ688">
        <v>31.64</v>
      </c>
      <c r="AN688" s="221" t="str">
        <f t="shared" si="32"/>
        <v>IE00BDRKGH20</v>
      </c>
      <c r="AO688" t="s">
        <v>12148</v>
      </c>
      <c r="AQ688" s="188">
        <v>19.579999999999998</v>
      </c>
      <c r="AR688" s="228">
        <v>45783</v>
      </c>
      <c r="AS688" t="s">
        <v>10830</v>
      </c>
      <c r="AX688" s="221" t="str">
        <f t="shared" si="33"/>
        <v>IE00BRJFZ213</v>
      </c>
      <c r="AY688" t="s">
        <v>12145</v>
      </c>
      <c r="AZ688" t="s">
        <v>5625</v>
      </c>
    </row>
    <row r="689" spans="1:55">
      <c r="A689" s="221" t="str">
        <f t="shared" si="34"/>
        <v>IE00BQSBQV90</v>
      </c>
      <c r="B689" t="s">
        <v>8962</v>
      </c>
      <c r="C689">
        <v>2.02</v>
      </c>
      <c r="D689">
        <v>0.18</v>
      </c>
      <c r="E689">
        <v>2.0699999999999998</v>
      </c>
      <c r="F689">
        <v>6.01</v>
      </c>
      <c r="G689">
        <v>2.75</v>
      </c>
      <c r="H689">
        <v>2.97</v>
      </c>
      <c r="J689">
        <v>0.39</v>
      </c>
      <c r="K689">
        <v>7.7</v>
      </c>
      <c r="L689">
        <v>0</v>
      </c>
      <c r="M689">
        <v>6431.3</v>
      </c>
      <c r="N689">
        <v>-7.66</v>
      </c>
      <c r="P689">
        <v>1.0900000000000001</v>
      </c>
      <c r="R689" t="s">
        <v>8881</v>
      </c>
      <c r="S689">
        <v>84.03</v>
      </c>
      <c r="T689">
        <v>122.64</v>
      </c>
      <c r="U689">
        <v>12</v>
      </c>
      <c r="Y689">
        <v>-3.88</v>
      </c>
      <c r="Z689">
        <v>8.64</v>
      </c>
      <c r="AA689" s="188">
        <v>6.67</v>
      </c>
      <c r="AB689">
        <v>2.1</v>
      </c>
      <c r="AC689">
        <v>-10.94</v>
      </c>
      <c r="AD689">
        <v>6.73</v>
      </c>
      <c r="AE689" t="s">
        <v>11496</v>
      </c>
      <c r="AF689" s="217">
        <v>42993</v>
      </c>
      <c r="AG689">
        <v>67.510000000000005</v>
      </c>
      <c r="AH689">
        <v>114.07</v>
      </c>
      <c r="AI689">
        <v>-65.930000000000007</v>
      </c>
      <c r="AJ689">
        <v>48.94</v>
      </c>
      <c r="AN689" s="221" t="str">
        <f t="shared" si="32"/>
        <v>IE00B3S45H60</v>
      </c>
      <c r="AO689" t="s">
        <v>9845</v>
      </c>
      <c r="AQ689" s="188">
        <v>55.08</v>
      </c>
      <c r="AR689" s="228">
        <v>45783</v>
      </c>
      <c r="AS689" t="s">
        <v>2668</v>
      </c>
      <c r="AX689" s="221" t="str">
        <f t="shared" si="33"/>
        <v>IE00BRJFZM13</v>
      </c>
      <c r="AY689" t="s">
        <v>12146</v>
      </c>
      <c r="AZ689" t="s">
        <v>1244</v>
      </c>
    </row>
    <row r="690" spans="1:55">
      <c r="A690" s="221" t="str">
        <f t="shared" si="34"/>
        <v>IE00BRJFZ213</v>
      </c>
      <c r="B690" t="s">
        <v>12145</v>
      </c>
      <c r="C690">
        <v>1.35</v>
      </c>
      <c r="D690">
        <v>3.07</v>
      </c>
      <c r="E690">
        <v>-2.0699999999999998</v>
      </c>
      <c r="F690">
        <v>0.4</v>
      </c>
      <c r="G690">
        <v>-2.56</v>
      </c>
      <c r="H690">
        <v>1.1000000000000001</v>
      </c>
      <c r="J690">
        <v>0.99</v>
      </c>
      <c r="K690">
        <v>11.97</v>
      </c>
      <c r="L690">
        <v>-0.01</v>
      </c>
      <c r="M690">
        <v>6431.3</v>
      </c>
      <c r="N690">
        <v>-17.28</v>
      </c>
      <c r="O690">
        <v>6.52</v>
      </c>
      <c r="P690">
        <v>1.0900000000000001</v>
      </c>
      <c r="R690" t="s">
        <v>5625</v>
      </c>
      <c r="S690">
        <v>150.78</v>
      </c>
      <c r="T690">
        <v>93.17</v>
      </c>
      <c r="U690">
        <v>12</v>
      </c>
      <c r="Y690">
        <v>-11.09</v>
      </c>
      <c r="Z690">
        <v>6.87</v>
      </c>
      <c r="AA690" s="188">
        <v>14.31</v>
      </c>
      <c r="AB690">
        <v>-2.11</v>
      </c>
      <c r="AC690">
        <v>-17.96</v>
      </c>
      <c r="AD690">
        <v>5.31</v>
      </c>
      <c r="AE690" t="s">
        <v>11496</v>
      </c>
      <c r="AF690" s="217">
        <v>42993</v>
      </c>
      <c r="AG690">
        <v>-30.91</v>
      </c>
      <c r="AH690">
        <v>48.92</v>
      </c>
      <c r="AI690">
        <v>-115.23</v>
      </c>
      <c r="AJ690">
        <v>33.58</v>
      </c>
      <c r="AN690" s="221" t="str">
        <f t="shared" si="32"/>
        <v>IE00B775SV38</v>
      </c>
      <c r="AO690" t="s">
        <v>9869</v>
      </c>
      <c r="AQ690" s="188">
        <v>39.68</v>
      </c>
      <c r="AR690" s="228">
        <v>45783</v>
      </c>
      <c r="AS690" t="s">
        <v>2666</v>
      </c>
      <c r="AX690" s="221" t="str">
        <f t="shared" si="33"/>
        <v>IE00B7BTH691</v>
      </c>
      <c r="AY690" t="s">
        <v>12147</v>
      </c>
      <c r="AZ690" t="s">
        <v>1243</v>
      </c>
    </row>
    <row r="691" spans="1:55">
      <c r="A691" s="221" t="str">
        <f t="shared" si="34"/>
        <v>IE00BRJFZM13</v>
      </c>
      <c r="B691" t="s">
        <v>12146</v>
      </c>
      <c r="C691">
        <v>1.99</v>
      </c>
      <c r="D691">
        <v>0.14000000000000001</v>
      </c>
      <c r="E691">
        <v>2.0699999999999998</v>
      </c>
      <c r="F691">
        <v>6.02</v>
      </c>
      <c r="G691">
        <v>2.76</v>
      </c>
      <c r="H691">
        <v>2.97</v>
      </c>
      <c r="I691">
        <v>2.1</v>
      </c>
      <c r="J691">
        <v>0.68</v>
      </c>
      <c r="K691">
        <v>7.67</v>
      </c>
      <c r="L691">
        <v>0</v>
      </c>
      <c r="M691">
        <v>6431.3</v>
      </c>
      <c r="N691">
        <v>-7.61</v>
      </c>
      <c r="O691">
        <v>6.55</v>
      </c>
      <c r="P691">
        <v>1.0900000000000001</v>
      </c>
      <c r="R691" t="s">
        <v>1244</v>
      </c>
      <c r="S691">
        <v>89.58</v>
      </c>
      <c r="T691">
        <v>128.44999999999999</v>
      </c>
      <c r="U691">
        <v>12</v>
      </c>
      <c r="V691">
        <v>-0.98</v>
      </c>
      <c r="W691">
        <v>5.79</v>
      </c>
      <c r="X691">
        <v>5.71</v>
      </c>
      <c r="Y691">
        <v>-3.92</v>
      </c>
      <c r="Z691">
        <v>8.66</v>
      </c>
      <c r="AA691" s="188">
        <v>6.63</v>
      </c>
      <c r="AB691">
        <v>2.17</v>
      </c>
      <c r="AC691">
        <v>-11</v>
      </c>
      <c r="AD691">
        <v>6.79</v>
      </c>
      <c r="AE691" t="s">
        <v>11496</v>
      </c>
      <c r="AF691" s="217">
        <v>41943</v>
      </c>
      <c r="AG691">
        <v>64.73</v>
      </c>
      <c r="AH691">
        <v>103.62</v>
      </c>
      <c r="AI691">
        <v>-68.55</v>
      </c>
      <c r="AJ691">
        <v>42.65</v>
      </c>
      <c r="AN691" s="221" t="str">
        <f t="shared" si="32"/>
        <v>IE00B45NX917</v>
      </c>
      <c r="AO691" t="s">
        <v>7785</v>
      </c>
      <c r="AQ691" s="188">
        <v>30.12</v>
      </c>
      <c r="AR691" s="228">
        <v>45783</v>
      </c>
      <c r="AS691" t="s">
        <v>1208</v>
      </c>
      <c r="AX691" s="221" t="str">
        <f t="shared" si="33"/>
        <v>IE00BDDWGC76</v>
      </c>
      <c r="AY691" t="s">
        <v>11043</v>
      </c>
      <c r="AZ691" t="s">
        <v>10831</v>
      </c>
    </row>
    <row r="692" spans="1:55">
      <c r="A692" s="221" t="str">
        <f t="shared" si="34"/>
        <v>IE00B7BTH691</v>
      </c>
      <c r="B692" t="s">
        <v>12147</v>
      </c>
      <c r="C692">
        <v>-3.26</v>
      </c>
      <c r="D692">
        <v>-3.56</v>
      </c>
      <c r="E692">
        <v>-0.48</v>
      </c>
      <c r="F692">
        <v>3.11</v>
      </c>
      <c r="G692">
        <v>1.76</v>
      </c>
      <c r="H692">
        <v>1.89</v>
      </c>
      <c r="I692">
        <v>2.4700000000000002</v>
      </c>
      <c r="J692">
        <v>1.1299999999999999</v>
      </c>
      <c r="K692">
        <v>5.38</v>
      </c>
      <c r="L692">
        <v>0</v>
      </c>
      <c r="M692">
        <v>6431.3</v>
      </c>
      <c r="N692">
        <v>-6.45</v>
      </c>
      <c r="O692">
        <v>6.51</v>
      </c>
      <c r="P692">
        <v>1.0900000000000001</v>
      </c>
      <c r="Q692" t="s">
        <v>11348</v>
      </c>
      <c r="R692" t="s">
        <v>1243</v>
      </c>
      <c r="S692">
        <v>113.67</v>
      </c>
      <c r="T692">
        <v>146.26</v>
      </c>
      <c r="U692">
        <v>12</v>
      </c>
      <c r="V692">
        <v>5.1100000000000003</v>
      </c>
      <c r="W692">
        <v>7.22</v>
      </c>
      <c r="X692">
        <v>-1.79</v>
      </c>
      <c r="Y692">
        <v>-1.08</v>
      </c>
      <c r="Z692">
        <v>8.01</v>
      </c>
      <c r="AA692" s="188">
        <v>5.72</v>
      </c>
      <c r="AB692">
        <v>4.1900000000000004</v>
      </c>
      <c r="AC692">
        <v>-11.1</v>
      </c>
      <c r="AD692">
        <v>6.55</v>
      </c>
      <c r="AE692" t="s">
        <v>11496</v>
      </c>
      <c r="AF692" s="217">
        <v>41943</v>
      </c>
      <c r="AG692">
        <v>134.79</v>
      </c>
      <c r="AH692">
        <v>139.24</v>
      </c>
      <c r="AI692">
        <v>102.39</v>
      </c>
      <c r="AJ692">
        <v>78.209999999999994</v>
      </c>
      <c r="AN692" s="221" t="str">
        <f t="shared" si="32"/>
        <v>IE00B0T0GQ85</v>
      </c>
      <c r="AO692" t="s">
        <v>7795</v>
      </c>
      <c r="AQ692" s="188">
        <v>24.62</v>
      </c>
      <c r="AR692" s="228">
        <v>45783</v>
      </c>
      <c r="AS692" t="s">
        <v>1209</v>
      </c>
      <c r="AX692" s="221" t="str">
        <f t="shared" si="33"/>
        <v>IE00BDRKGH20</v>
      </c>
      <c r="AY692" t="s">
        <v>12148</v>
      </c>
      <c r="AZ692" t="s">
        <v>10830</v>
      </c>
    </row>
    <row r="693" spans="1:55">
      <c r="A693" s="221" t="str">
        <f t="shared" si="34"/>
        <v>IE00BDDWGC76</v>
      </c>
      <c r="B693" t="s">
        <v>11043</v>
      </c>
      <c r="C693">
        <v>-8.73</v>
      </c>
      <c r="D693">
        <v>3.03</v>
      </c>
      <c r="E693">
        <v>-6.03</v>
      </c>
      <c r="F693">
        <v>0.78</v>
      </c>
      <c r="G693">
        <v>4.38</v>
      </c>
      <c r="H693">
        <v>7.5</v>
      </c>
      <c r="J693">
        <v>0.97</v>
      </c>
      <c r="K693">
        <v>8.35</v>
      </c>
      <c r="L693">
        <v>0.25</v>
      </c>
      <c r="M693">
        <v>826.5</v>
      </c>
      <c r="N693">
        <v>-8.6999999999999993</v>
      </c>
      <c r="P693">
        <v>1.29</v>
      </c>
      <c r="R693" t="s">
        <v>10831</v>
      </c>
      <c r="S693">
        <v>84.72</v>
      </c>
      <c r="T693">
        <v>131.66999999999999</v>
      </c>
      <c r="U693">
        <v>12</v>
      </c>
      <c r="Y693">
        <v>-5.42</v>
      </c>
      <c r="Z693">
        <v>12.93</v>
      </c>
      <c r="AA693" s="188">
        <v>6.46</v>
      </c>
      <c r="AB693">
        <v>19.86</v>
      </c>
      <c r="AC693">
        <v>-11.61</v>
      </c>
      <c r="AD693">
        <v>12.81</v>
      </c>
      <c r="AF693" s="217">
        <v>42758</v>
      </c>
      <c r="AG693">
        <v>283.52999999999997</v>
      </c>
      <c r="AH693">
        <v>171.89</v>
      </c>
      <c r="AI693">
        <v>222.45</v>
      </c>
      <c r="AJ693">
        <v>85.28</v>
      </c>
      <c r="AN693" s="221" t="str">
        <f t="shared" si="32"/>
        <v>LU1861559042</v>
      </c>
      <c r="AO693" t="s">
        <v>6585</v>
      </c>
      <c r="AQ693" s="188">
        <v>9.8800000000000008</v>
      </c>
      <c r="AR693" s="228">
        <v>45783</v>
      </c>
      <c r="AS693" t="s">
        <v>6050</v>
      </c>
      <c r="AX693" s="221" t="str">
        <f t="shared" si="33"/>
        <v>IE00B3S45H60</v>
      </c>
      <c r="AY693" t="s">
        <v>9845</v>
      </c>
      <c r="AZ693" t="s">
        <v>2668</v>
      </c>
    </row>
    <row r="694" spans="1:55">
      <c r="A694" s="221" t="str">
        <f t="shared" si="34"/>
        <v>IE00BDRKGH20</v>
      </c>
      <c r="B694" t="s">
        <v>12148</v>
      </c>
      <c r="C694">
        <v>-3.97</v>
      </c>
      <c r="D694">
        <v>6.89</v>
      </c>
      <c r="E694">
        <v>-3.89</v>
      </c>
      <c r="F694">
        <v>3.43</v>
      </c>
      <c r="G694">
        <v>5.28</v>
      </c>
      <c r="H694">
        <v>8.26</v>
      </c>
      <c r="J694">
        <v>-0.24</v>
      </c>
      <c r="K694">
        <v>9.2799999999999994</v>
      </c>
      <c r="L694">
        <v>0.28000000000000003</v>
      </c>
      <c r="M694">
        <v>826.5</v>
      </c>
      <c r="N694">
        <v>-9.56</v>
      </c>
      <c r="O694">
        <v>7.4</v>
      </c>
      <c r="P694">
        <v>1.29</v>
      </c>
      <c r="R694" t="s">
        <v>10830</v>
      </c>
      <c r="S694">
        <v>-70.260000000000005</v>
      </c>
      <c r="T694">
        <v>28.96</v>
      </c>
      <c r="U694">
        <v>12</v>
      </c>
      <c r="Y694">
        <v>-8.09</v>
      </c>
      <c r="Z694">
        <v>13.44</v>
      </c>
      <c r="AA694" s="188">
        <v>5.44</v>
      </c>
      <c r="AB694">
        <v>17.52</v>
      </c>
      <c r="AC694">
        <v>-11.67</v>
      </c>
      <c r="AD694">
        <v>13.13</v>
      </c>
      <c r="AF694" s="217">
        <v>42962</v>
      </c>
      <c r="AG694">
        <v>155.96</v>
      </c>
      <c r="AH694">
        <v>99.6</v>
      </c>
      <c r="AI694">
        <v>68.290000000000006</v>
      </c>
      <c r="AJ694">
        <v>-30.56</v>
      </c>
      <c r="AN694" s="221" t="str">
        <f t="shared" si="32"/>
        <v>LU1861558580</v>
      </c>
      <c r="AO694" t="s">
        <v>6662</v>
      </c>
      <c r="AQ694" s="188">
        <v>11.99</v>
      </c>
      <c r="AR694" s="228">
        <v>45783</v>
      </c>
      <c r="AS694" t="s">
        <v>6051</v>
      </c>
      <c r="AX694" s="221" t="str">
        <f t="shared" si="33"/>
        <v>IE00B775SV38</v>
      </c>
      <c r="AY694" t="s">
        <v>11044</v>
      </c>
      <c r="AZ694" t="s">
        <v>2666</v>
      </c>
      <c r="BA694">
        <v>-1.2</v>
      </c>
    </row>
    <row r="695" spans="1:55">
      <c r="A695" s="221" t="str">
        <f t="shared" si="34"/>
        <v>IE00B3S45H60</v>
      </c>
      <c r="B695" t="s">
        <v>9845</v>
      </c>
      <c r="C695">
        <v>-3.77</v>
      </c>
      <c r="D695">
        <v>9.14</v>
      </c>
      <c r="E695">
        <v>-6.72</v>
      </c>
      <c r="F695">
        <v>6.7</v>
      </c>
      <c r="G695">
        <v>8.2899999999999991</v>
      </c>
      <c r="H695">
        <v>12.7</v>
      </c>
      <c r="I695">
        <v>8.4499999999999993</v>
      </c>
      <c r="J695">
        <v>1.05</v>
      </c>
      <c r="K695">
        <v>17.14</v>
      </c>
      <c r="L695">
        <v>0.28999999999999998</v>
      </c>
      <c r="M695">
        <v>495.7</v>
      </c>
      <c r="N695">
        <v>-14.12</v>
      </c>
      <c r="P695">
        <v>1.88</v>
      </c>
      <c r="Q695" t="s">
        <v>11357</v>
      </c>
      <c r="R695" t="s">
        <v>2668</v>
      </c>
      <c r="S695">
        <v>107.11</v>
      </c>
      <c r="T695">
        <v>112.66</v>
      </c>
      <c r="U695">
        <v>1</v>
      </c>
      <c r="V695">
        <v>-1.7</v>
      </c>
      <c r="W695">
        <v>12.22</v>
      </c>
      <c r="X695">
        <v>22.42</v>
      </c>
      <c r="Y695">
        <v>-7.27</v>
      </c>
      <c r="Z695">
        <v>25.01</v>
      </c>
      <c r="AA695" s="188">
        <v>10.74</v>
      </c>
      <c r="AB695">
        <v>23.94</v>
      </c>
      <c r="AC695">
        <v>-18.53</v>
      </c>
      <c r="AD695">
        <v>15.26</v>
      </c>
      <c r="AE695" t="s">
        <v>11420</v>
      </c>
      <c r="AF695" s="217">
        <v>41471</v>
      </c>
      <c r="AG695">
        <v>80.2</v>
      </c>
      <c r="AH695">
        <v>126.74</v>
      </c>
      <c r="AI695">
        <v>47.7</v>
      </c>
      <c r="AJ695">
        <v>109.09</v>
      </c>
      <c r="AN695" s="221" t="str">
        <f t="shared" si="32"/>
        <v>SG9999012025</v>
      </c>
      <c r="AO695" t="s">
        <v>12403</v>
      </c>
      <c r="AQ695" s="188">
        <v>4.29</v>
      </c>
      <c r="AR695" s="228">
        <v>45782</v>
      </c>
      <c r="AS695" t="s">
        <v>1110</v>
      </c>
      <c r="AX695" s="221" t="str">
        <f t="shared" si="33"/>
        <v>IE00B45NX917</v>
      </c>
      <c r="AY695" t="s">
        <v>7785</v>
      </c>
      <c r="AZ695" t="s">
        <v>1208</v>
      </c>
      <c r="BA695">
        <v>-2.77</v>
      </c>
    </row>
    <row r="696" spans="1:55">
      <c r="A696" s="221" t="str">
        <f t="shared" si="34"/>
        <v>IE00B775SV38</v>
      </c>
      <c r="B696" t="s">
        <v>11044</v>
      </c>
      <c r="C696">
        <v>-8.44</v>
      </c>
      <c r="D696">
        <v>5.28</v>
      </c>
      <c r="E696">
        <v>-8.7200000000000006</v>
      </c>
      <c r="F696">
        <v>4.0999999999999996</v>
      </c>
      <c r="G696">
        <v>7.54</v>
      </c>
      <c r="H696">
        <v>11.82</v>
      </c>
      <c r="I696">
        <v>9.09</v>
      </c>
      <c r="J696">
        <v>0.99</v>
      </c>
      <c r="K696">
        <v>14.74</v>
      </c>
      <c r="L696">
        <v>0.32</v>
      </c>
      <c r="M696">
        <v>495.7</v>
      </c>
      <c r="N696">
        <v>-11.17</v>
      </c>
      <c r="P696">
        <v>1.88</v>
      </c>
      <c r="Q696" t="s">
        <v>11357</v>
      </c>
      <c r="R696" t="s">
        <v>2666</v>
      </c>
      <c r="S696">
        <v>99.49</v>
      </c>
      <c r="T696">
        <v>100.48</v>
      </c>
      <c r="U696">
        <v>1</v>
      </c>
      <c r="V696">
        <v>4.46</v>
      </c>
      <c r="W696">
        <v>14.01</v>
      </c>
      <c r="X696">
        <v>13.58</v>
      </c>
      <c r="Y696">
        <v>-4.37</v>
      </c>
      <c r="Z696">
        <v>24.39</v>
      </c>
      <c r="AA696" s="188">
        <v>10.78</v>
      </c>
      <c r="AB696">
        <v>26.64</v>
      </c>
      <c r="AC696">
        <v>-18.22</v>
      </c>
      <c r="AD696">
        <v>15.14</v>
      </c>
      <c r="AE696" t="s">
        <v>11420</v>
      </c>
      <c r="AF696" s="217">
        <v>41089</v>
      </c>
      <c r="AG696">
        <v>95.55</v>
      </c>
      <c r="AH696">
        <v>106.28</v>
      </c>
      <c r="AI696">
        <v>80.400000000000006</v>
      </c>
      <c r="AJ696">
        <v>99.92</v>
      </c>
      <c r="AN696" s="221" t="str">
        <f t="shared" si="32"/>
        <v>SG9999011191</v>
      </c>
      <c r="AO696" t="s">
        <v>12404</v>
      </c>
      <c r="AQ696" s="188">
        <v>9.84</v>
      </c>
      <c r="AR696" s="228">
        <v>45782</v>
      </c>
      <c r="AS696" t="s">
        <v>2662</v>
      </c>
      <c r="AX696" s="221" t="str">
        <f t="shared" si="33"/>
        <v>IE00B0T0GQ85</v>
      </c>
      <c r="AY696" t="s">
        <v>11045</v>
      </c>
      <c r="AZ696" t="s">
        <v>1209</v>
      </c>
      <c r="BA696">
        <v>-2.25</v>
      </c>
      <c r="BB696">
        <v>-4.8899999999999997</v>
      </c>
      <c r="BC696">
        <v>-6.01</v>
      </c>
    </row>
    <row r="697" spans="1:55">
      <c r="A697" s="221" t="str">
        <f t="shared" si="34"/>
        <v>IE00B45NX917</v>
      </c>
      <c r="B697" t="s">
        <v>7785</v>
      </c>
      <c r="C697">
        <v>-1.5</v>
      </c>
      <c r="D697">
        <v>6.06</v>
      </c>
      <c r="E697">
        <v>-4.49</v>
      </c>
      <c r="F697">
        <v>11.66</v>
      </c>
      <c r="G697">
        <v>-3.62</v>
      </c>
      <c r="H697">
        <v>4.07</v>
      </c>
      <c r="I697">
        <v>3.67</v>
      </c>
      <c r="J697">
        <v>1.35</v>
      </c>
      <c r="K697">
        <v>20.47</v>
      </c>
      <c r="L697">
        <v>-0.02</v>
      </c>
      <c r="M697">
        <v>516.20000000000005</v>
      </c>
      <c r="N697">
        <v>-29.98</v>
      </c>
      <c r="P697">
        <v>1.73</v>
      </c>
      <c r="R697" t="s">
        <v>1208</v>
      </c>
      <c r="S697">
        <v>118.91</v>
      </c>
      <c r="T697">
        <v>138.07</v>
      </c>
      <c r="U697">
        <v>12</v>
      </c>
      <c r="V697">
        <v>2.1800000000000002</v>
      </c>
      <c r="W697">
        <v>2.44</v>
      </c>
      <c r="X697">
        <v>9.3699999999999992</v>
      </c>
      <c r="Y697">
        <v>-7.85</v>
      </c>
      <c r="Z697">
        <v>28.74</v>
      </c>
      <c r="AA697" s="188">
        <v>-5.65</v>
      </c>
      <c r="AB697">
        <v>40.03</v>
      </c>
      <c r="AC697">
        <v>-29.19</v>
      </c>
      <c r="AD697">
        <v>7.93</v>
      </c>
      <c r="AE697" t="s">
        <v>11497</v>
      </c>
      <c r="AF697" s="217">
        <v>41422</v>
      </c>
      <c r="AG697">
        <v>103.2</v>
      </c>
      <c r="AH697">
        <v>163.80000000000001</v>
      </c>
      <c r="AI697">
        <v>33.51</v>
      </c>
      <c r="AJ697">
        <v>123.2</v>
      </c>
      <c r="AN697" s="221" t="str">
        <f t="shared" si="32"/>
        <v>SG9999003800</v>
      </c>
      <c r="AO697" t="s">
        <v>6586</v>
      </c>
      <c r="AQ697" s="188">
        <v>1.8</v>
      </c>
      <c r="AR697" s="228">
        <v>45782</v>
      </c>
      <c r="AS697" t="s">
        <v>936</v>
      </c>
      <c r="AX697" s="221" t="str">
        <f t="shared" si="33"/>
        <v>LU1861559042</v>
      </c>
      <c r="AY697" t="s">
        <v>6585</v>
      </c>
      <c r="AZ697" t="s">
        <v>6050</v>
      </c>
    </row>
    <row r="698" spans="1:55">
      <c r="A698" s="221" t="str">
        <f t="shared" si="34"/>
        <v>IE00B0T0GQ85</v>
      </c>
      <c r="B698" t="s">
        <v>11045</v>
      </c>
      <c r="C698">
        <v>-6.32</v>
      </c>
      <c r="D698">
        <v>2.3199999999999998</v>
      </c>
      <c r="E698">
        <v>-6.55</v>
      </c>
      <c r="F698">
        <v>9</v>
      </c>
      <c r="G698">
        <v>-4.18</v>
      </c>
      <c r="H698">
        <v>3.31</v>
      </c>
      <c r="I698">
        <v>4.3499999999999996</v>
      </c>
      <c r="J698">
        <v>1.05</v>
      </c>
      <c r="K698">
        <v>17.27</v>
      </c>
      <c r="L698">
        <v>-0.01</v>
      </c>
      <c r="M698">
        <v>516.20000000000005</v>
      </c>
      <c r="N698">
        <v>-29.11</v>
      </c>
      <c r="P698">
        <v>1.73</v>
      </c>
      <c r="Q698" t="s">
        <v>11348</v>
      </c>
      <c r="R698" t="s">
        <v>1209</v>
      </c>
      <c r="S698">
        <v>99.83</v>
      </c>
      <c r="T698">
        <v>88.2</v>
      </c>
      <c r="U698">
        <v>12</v>
      </c>
      <c r="V698">
        <v>8.68</v>
      </c>
      <c r="W698">
        <v>4.2699999999999996</v>
      </c>
      <c r="X698">
        <v>1.68</v>
      </c>
      <c r="Y698">
        <v>-5.05</v>
      </c>
      <c r="Z698">
        <v>28.07</v>
      </c>
      <c r="AA698" s="188">
        <v>-5.55</v>
      </c>
      <c r="AB698">
        <v>43.03</v>
      </c>
      <c r="AC698">
        <v>-28.92</v>
      </c>
      <c r="AD698">
        <v>7.91</v>
      </c>
      <c r="AE698" t="s">
        <v>11497</v>
      </c>
      <c r="AF698" s="217">
        <v>38749</v>
      </c>
      <c r="AG698">
        <v>40.520000000000003</v>
      </c>
      <c r="AH698">
        <v>111.73</v>
      </c>
      <c r="AI698">
        <v>-33.18</v>
      </c>
      <c r="AJ698">
        <v>107.04</v>
      </c>
      <c r="AN698" s="221" t="str">
        <f t="shared" si="32"/>
        <v>SG9999011175</v>
      </c>
      <c r="AO698" t="s">
        <v>12151</v>
      </c>
      <c r="AQ698" s="188">
        <v>0.96</v>
      </c>
      <c r="AR698" s="228">
        <v>45782</v>
      </c>
      <c r="AS698" t="s">
        <v>1364</v>
      </c>
      <c r="AX698" s="221" t="str">
        <f t="shared" si="33"/>
        <v>LU1861558580</v>
      </c>
      <c r="AY698" t="s">
        <v>11046</v>
      </c>
      <c r="AZ698" t="s">
        <v>6051</v>
      </c>
    </row>
    <row r="699" spans="1:55">
      <c r="A699" s="221" t="str">
        <f t="shared" si="34"/>
        <v>LU1861559042</v>
      </c>
      <c r="B699" t="s">
        <v>6585</v>
      </c>
      <c r="C699">
        <v>-14.16</v>
      </c>
      <c r="D699">
        <v>17.47</v>
      </c>
      <c r="E699">
        <v>-1.54</v>
      </c>
      <c r="F699">
        <v>11.45</v>
      </c>
      <c r="G699">
        <v>3.68</v>
      </c>
      <c r="H699">
        <v>-2.0099999999999998</v>
      </c>
      <c r="J699">
        <v>1.83</v>
      </c>
      <c r="K699">
        <v>39.78</v>
      </c>
      <c r="L699">
        <v>0.01</v>
      </c>
      <c r="M699">
        <v>3133.8</v>
      </c>
      <c r="N699">
        <v>-36.549999999999997</v>
      </c>
      <c r="Q699" t="s">
        <v>11361</v>
      </c>
      <c r="R699" t="s">
        <v>6050</v>
      </c>
      <c r="S699">
        <v>144.94999999999999</v>
      </c>
      <c r="T699">
        <v>199.1</v>
      </c>
      <c r="U699">
        <v>0</v>
      </c>
      <c r="AA699" s="188">
        <v>141.30000000000001</v>
      </c>
      <c r="AB699">
        <v>-24.12</v>
      </c>
      <c r="AC699">
        <v>-66.89</v>
      </c>
      <c r="AD699">
        <v>64.61</v>
      </c>
      <c r="AE699" t="s">
        <v>11379</v>
      </c>
      <c r="AF699" s="217">
        <v>43672</v>
      </c>
      <c r="AG699">
        <v>194.13</v>
      </c>
      <c r="AH699">
        <v>258.29000000000002</v>
      </c>
      <c r="AI699">
        <v>115.06</v>
      </c>
      <c r="AJ699">
        <v>137.79</v>
      </c>
      <c r="AN699" s="221" t="str">
        <f t="shared" si="32"/>
        <v>LU2237957811</v>
      </c>
      <c r="AO699" t="s">
        <v>10383</v>
      </c>
      <c r="AQ699" s="188">
        <v>10.81</v>
      </c>
      <c r="AR699" s="228">
        <v>45783</v>
      </c>
      <c r="AS699" t="s">
        <v>10082</v>
      </c>
      <c r="AX699" s="221" t="str">
        <f t="shared" si="33"/>
        <v>SG9999012025</v>
      </c>
      <c r="AY699" t="s">
        <v>12149</v>
      </c>
      <c r="AZ699" t="s">
        <v>1110</v>
      </c>
    </row>
    <row r="700" spans="1:55">
      <c r="A700" s="221" t="str">
        <f t="shared" si="34"/>
        <v>LU1861558580</v>
      </c>
      <c r="B700" t="s">
        <v>11046</v>
      </c>
      <c r="C700">
        <v>-14.15</v>
      </c>
      <c r="D700">
        <v>17.47</v>
      </c>
      <c r="E700">
        <v>-1.57</v>
      </c>
      <c r="F700">
        <v>11.48</v>
      </c>
      <c r="G700">
        <v>3.67</v>
      </c>
      <c r="H700">
        <v>-2.0099999999999998</v>
      </c>
      <c r="J700">
        <v>1.83</v>
      </c>
      <c r="K700">
        <v>39.799999999999997</v>
      </c>
      <c r="L700">
        <v>0.01</v>
      </c>
      <c r="M700">
        <v>3133.8</v>
      </c>
      <c r="N700">
        <v>-36.49</v>
      </c>
      <c r="Q700" t="s">
        <v>11361</v>
      </c>
      <c r="R700" t="s">
        <v>6051</v>
      </c>
      <c r="S700">
        <v>145.02000000000001</v>
      </c>
      <c r="T700">
        <v>199.58</v>
      </c>
      <c r="U700">
        <v>0</v>
      </c>
      <c r="AA700" s="188">
        <v>141.4</v>
      </c>
      <c r="AB700">
        <v>-24.13</v>
      </c>
      <c r="AC700">
        <v>-66.87</v>
      </c>
      <c r="AD700">
        <v>64.48</v>
      </c>
      <c r="AE700" t="s">
        <v>11379</v>
      </c>
      <c r="AF700" s="217">
        <v>43496</v>
      </c>
      <c r="AG700">
        <v>194.5</v>
      </c>
      <c r="AH700">
        <v>258.79000000000002</v>
      </c>
      <c r="AI700">
        <v>115.17</v>
      </c>
      <c r="AJ700">
        <v>137.81</v>
      </c>
      <c r="AN700" s="221" t="str">
        <f t="shared" si="32"/>
        <v>LU2237957902</v>
      </c>
      <c r="AO700" t="s">
        <v>10384</v>
      </c>
      <c r="AQ700" s="188">
        <v>12.38</v>
      </c>
      <c r="AR700" s="228">
        <v>45783</v>
      </c>
      <c r="AS700" t="s">
        <v>10080</v>
      </c>
      <c r="AX700" s="221" t="str">
        <f t="shared" si="33"/>
        <v>SG9999011191</v>
      </c>
      <c r="AY700" t="s">
        <v>12150</v>
      </c>
      <c r="AZ700" t="s">
        <v>2662</v>
      </c>
    </row>
    <row r="701" spans="1:55">
      <c r="A701" s="221" t="str">
        <f t="shared" si="34"/>
        <v>SG9999012025</v>
      </c>
      <c r="B701" t="s">
        <v>12149</v>
      </c>
      <c r="C701">
        <v>-4.49</v>
      </c>
      <c r="D701">
        <v>-3.21</v>
      </c>
      <c r="E701">
        <v>-2.81</v>
      </c>
      <c r="F701">
        <v>-1.67</v>
      </c>
      <c r="G701">
        <v>-2.73</v>
      </c>
      <c r="H701">
        <v>-1.71</v>
      </c>
      <c r="I701">
        <v>0.54</v>
      </c>
      <c r="J701">
        <v>-0.04</v>
      </c>
      <c r="K701">
        <v>3.98</v>
      </c>
      <c r="L701">
        <v>0</v>
      </c>
      <c r="M701">
        <v>17.899999999999999</v>
      </c>
      <c r="N701">
        <v>-10.92</v>
      </c>
      <c r="O701">
        <v>3.69</v>
      </c>
      <c r="P701">
        <v>1.38</v>
      </c>
      <c r="Q701" t="s">
        <v>11348</v>
      </c>
      <c r="R701" t="s">
        <v>1110</v>
      </c>
      <c r="S701">
        <v>4.97</v>
      </c>
      <c r="T701">
        <v>-26.6</v>
      </c>
      <c r="U701">
        <v>12</v>
      </c>
      <c r="V701">
        <v>7.47</v>
      </c>
      <c r="W701">
        <v>-3.5</v>
      </c>
      <c r="X701">
        <v>-0.41</v>
      </c>
      <c r="Y701">
        <v>2.4900000000000002</v>
      </c>
      <c r="Z701">
        <v>1.76</v>
      </c>
      <c r="AA701" s="188">
        <v>7.55</v>
      </c>
      <c r="AB701">
        <v>3.84</v>
      </c>
      <c r="AC701">
        <v>-11.23</v>
      </c>
      <c r="AD701">
        <v>-1.41</v>
      </c>
      <c r="AE701" t="s">
        <v>11383</v>
      </c>
      <c r="AF701" s="217">
        <v>41892</v>
      </c>
      <c r="AG701">
        <v>-43.49</v>
      </c>
      <c r="AH701">
        <v>-20.85</v>
      </c>
      <c r="AI701">
        <v>-68.67</v>
      </c>
      <c r="AJ701">
        <v>-11.74</v>
      </c>
      <c r="AN701" s="221" t="str">
        <f t="shared" si="32"/>
        <v>SG9999010490</v>
      </c>
      <c r="AO701" t="s">
        <v>12152</v>
      </c>
      <c r="AQ701" s="188">
        <v>1.7</v>
      </c>
      <c r="AR701" s="228">
        <v>45782</v>
      </c>
      <c r="AS701" t="s">
        <v>715</v>
      </c>
      <c r="AX701" s="221" t="str">
        <f t="shared" si="33"/>
        <v>SG9999003800</v>
      </c>
      <c r="AY701" t="s">
        <v>6586</v>
      </c>
      <c r="AZ701" t="s">
        <v>936</v>
      </c>
      <c r="BA701">
        <v>-2.7</v>
      </c>
      <c r="BB701">
        <v>-9.39</v>
      </c>
      <c r="BC701">
        <v>-4.67</v>
      </c>
    </row>
    <row r="702" spans="1:55">
      <c r="A702" s="221" t="str">
        <f t="shared" si="34"/>
        <v>SG9999011191</v>
      </c>
      <c r="B702" t="s">
        <v>12150</v>
      </c>
      <c r="C702">
        <v>3.51</v>
      </c>
      <c r="D702">
        <v>-0.75</v>
      </c>
      <c r="E702">
        <v>0.28000000000000003</v>
      </c>
      <c r="F702">
        <v>6.67</v>
      </c>
      <c r="G702">
        <v>0.98</v>
      </c>
      <c r="H702">
        <v>8.26</v>
      </c>
      <c r="I702">
        <v>3.74</v>
      </c>
      <c r="J702">
        <v>0.92</v>
      </c>
      <c r="K702">
        <v>13.35</v>
      </c>
      <c r="L702">
        <v>0</v>
      </c>
      <c r="M702">
        <v>60.3</v>
      </c>
      <c r="N702">
        <v>-17.8</v>
      </c>
      <c r="O702">
        <v>4.96</v>
      </c>
      <c r="P702">
        <v>1.73</v>
      </c>
      <c r="R702" t="s">
        <v>2662</v>
      </c>
      <c r="S702">
        <v>117.89</v>
      </c>
      <c r="T702">
        <v>85.78</v>
      </c>
      <c r="U702">
        <v>12</v>
      </c>
      <c r="V702">
        <v>-3.44</v>
      </c>
      <c r="W702">
        <v>4.74</v>
      </c>
      <c r="X702">
        <v>18.25</v>
      </c>
      <c r="Y702">
        <v>-17.25</v>
      </c>
      <c r="Z702">
        <v>15.27</v>
      </c>
      <c r="AA702" s="188">
        <v>19.39</v>
      </c>
      <c r="AB702">
        <v>22.74</v>
      </c>
      <c r="AC702">
        <v>-19.43</v>
      </c>
      <c r="AD702">
        <v>1.22</v>
      </c>
      <c r="AE702" t="s">
        <v>11383</v>
      </c>
      <c r="AF702" s="217">
        <v>41730</v>
      </c>
      <c r="AG702">
        <v>69.180000000000007</v>
      </c>
      <c r="AH702">
        <v>105.35</v>
      </c>
      <c r="AI702">
        <v>26.08</v>
      </c>
      <c r="AJ702">
        <v>107.85</v>
      </c>
      <c r="AN702" s="221" t="str">
        <f t="shared" si="32"/>
        <v>SG9999010466</v>
      </c>
      <c r="AO702" t="s">
        <v>12405</v>
      </c>
      <c r="AQ702" s="188">
        <v>1.8</v>
      </c>
      <c r="AR702" s="228">
        <v>45782</v>
      </c>
      <c r="AS702" t="s">
        <v>1073</v>
      </c>
      <c r="AX702" s="221" t="str">
        <f t="shared" si="33"/>
        <v>SG9999011175</v>
      </c>
      <c r="AY702" t="s">
        <v>12151</v>
      </c>
      <c r="AZ702" t="s">
        <v>1364</v>
      </c>
    </row>
    <row r="703" spans="1:55">
      <c r="A703" s="221" t="str">
        <f t="shared" si="34"/>
        <v>SG9999003800</v>
      </c>
      <c r="B703" t="s">
        <v>6586</v>
      </c>
      <c r="C703">
        <v>7.14</v>
      </c>
      <c r="D703">
        <v>8.09</v>
      </c>
      <c r="E703">
        <v>3.56</v>
      </c>
      <c r="F703">
        <v>11.92</v>
      </c>
      <c r="G703">
        <v>5.15</v>
      </c>
      <c r="H703">
        <v>8.9700000000000006</v>
      </c>
      <c r="I703">
        <v>4.58</v>
      </c>
      <c r="J703">
        <v>1.02</v>
      </c>
      <c r="K703">
        <v>13.93</v>
      </c>
      <c r="L703">
        <v>0.1</v>
      </c>
      <c r="M703">
        <v>60.3</v>
      </c>
      <c r="N703">
        <v>-16.21</v>
      </c>
      <c r="P703">
        <v>1.73</v>
      </c>
      <c r="R703" t="s">
        <v>936</v>
      </c>
      <c r="S703">
        <v>112.41</v>
      </c>
      <c r="T703">
        <v>109.2</v>
      </c>
      <c r="U703">
        <v>12</v>
      </c>
      <c r="V703">
        <v>-5.89</v>
      </c>
      <c r="W703">
        <v>8.16</v>
      </c>
      <c r="X703">
        <v>17.11</v>
      </c>
      <c r="Y703">
        <v>-12.43</v>
      </c>
      <c r="Z703">
        <v>17.88</v>
      </c>
      <c r="AA703" s="188">
        <v>10.6</v>
      </c>
      <c r="AB703">
        <v>14.63</v>
      </c>
      <c r="AC703">
        <v>-12.99</v>
      </c>
      <c r="AD703">
        <v>3.36</v>
      </c>
      <c r="AE703" t="s">
        <v>11383</v>
      </c>
      <c r="AF703" s="217">
        <v>36374</v>
      </c>
      <c r="AG703">
        <v>112.38</v>
      </c>
      <c r="AH703">
        <v>116.77</v>
      </c>
      <c r="AI703">
        <v>16.059999999999999</v>
      </c>
      <c r="AJ703">
        <v>111.26</v>
      </c>
      <c r="AN703" s="221" t="str">
        <f t="shared" si="32"/>
        <v>SGXZ45972320</v>
      </c>
      <c r="AO703" t="s">
        <v>12406</v>
      </c>
      <c r="AQ703" s="188">
        <v>124.75</v>
      </c>
      <c r="AR703" s="228">
        <v>45782</v>
      </c>
      <c r="AS703" t="s">
        <v>10139</v>
      </c>
      <c r="AX703" s="221" t="str">
        <f t="shared" si="33"/>
        <v>LU2237957811</v>
      </c>
      <c r="AY703" t="s">
        <v>10383</v>
      </c>
      <c r="AZ703" t="s">
        <v>10082</v>
      </c>
    </row>
    <row r="704" spans="1:55">
      <c r="A704" s="221" t="str">
        <f t="shared" si="34"/>
        <v>SG9999011175</v>
      </c>
      <c r="B704" t="s">
        <v>12151</v>
      </c>
      <c r="C704">
        <v>7.09</v>
      </c>
      <c r="D704">
        <v>8.0500000000000007</v>
      </c>
      <c r="E704">
        <v>3.58</v>
      </c>
      <c r="F704">
        <v>11.95</v>
      </c>
      <c r="G704">
        <v>5.16</v>
      </c>
      <c r="H704">
        <v>9</v>
      </c>
      <c r="I704">
        <v>4.58</v>
      </c>
      <c r="J704">
        <v>1.03</v>
      </c>
      <c r="K704">
        <v>13.96</v>
      </c>
      <c r="L704">
        <v>0.1</v>
      </c>
      <c r="M704">
        <v>60.3</v>
      </c>
      <c r="N704">
        <v>-16.09</v>
      </c>
      <c r="O704">
        <v>4.96</v>
      </c>
      <c r="P704">
        <v>1.73</v>
      </c>
      <c r="R704" t="s">
        <v>1364</v>
      </c>
      <c r="S704">
        <v>112.87</v>
      </c>
      <c r="T704">
        <v>110.14</v>
      </c>
      <c r="U704">
        <v>12</v>
      </c>
      <c r="V704">
        <v>-5.91</v>
      </c>
      <c r="W704">
        <v>8.41</v>
      </c>
      <c r="X704">
        <v>16.91</v>
      </c>
      <c r="Y704">
        <v>-12.33</v>
      </c>
      <c r="Z704">
        <v>17.96</v>
      </c>
      <c r="AA704" s="188">
        <v>10.4</v>
      </c>
      <c r="AB704">
        <v>14.59</v>
      </c>
      <c r="AC704">
        <v>-12.92</v>
      </c>
      <c r="AD704">
        <v>3.46</v>
      </c>
      <c r="AE704" t="s">
        <v>11383</v>
      </c>
      <c r="AF704" s="217">
        <v>41715</v>
      </c>
      <c r="AG704">
        <v>112.8</v>
      </c>
      <c r="AH704">
        <v>116.85</v>
      </c>
      <c r="AI704">
        <v>14.68</v>
      </c>
      <c r="AJ704">
        <v>111.14</v>
      </c>
      <c r="AN704" s="221" t="str">
        <f t="shared" si="32"/>
        <v>SG9999010482</v>
      </c>
      <c r="AO704" t="s">
        <v>12155</v>
      </c>
      <c r="AQ704" s="188">
        <v>1</v>
      </c>
      <c r="AR704" s="228">
        <v>45782</v>
      </c>
      <c r="AS704" t="s">
        <v>2033</v>
      </c>
      <c r="AX704" s="221" t="str">
        <f t="shared" si="33"/>
        <v>LU2237957902</v>
      </c>
      <c r="AY704" t="s">
        <v>11047</v>
      </c>
      <c r="AZ704" t="s">
        <v>10080</v>
      </c>
    </row>
    <row r="705" spans="1:55">
      <c r="A705" s="221" t="str">
        <f t="shared" si="34"/>
        <v>LU2237957811</v>
      </c>
      <c r="B705" t="s">
        <v>10383</v>
      </c>
      <c r="C705">
        <v>-4</v>
      </c>
      <c r="D705">
        <v>7.71</v>
      </c>
      <c r="E705">
        <v>-2.59</v>
      </c>
      <c r="M705">
        <v>1306.2</v>
      </c>
      <c r="R705" t="s">
        <v>10082</v>
      </c>
      <c r="U705">
        <v>1</v>
      </c>
      <c r="AE705" t="s">
        <v>11451</v>
      </c>
      <c r="AF705" s="217">
        <v>45426</v>
      </c>
      <c r="AN705" s="221" t="str">
        <f t="shared" si="32"/>
        <v>SG9999004311</v>
      </c>
      <c r="AO705" t="s">
        <v>7119</v>
      </c>
      <c r="AQ705" s="188">
        <v>4.04</v>
      </c>
      <c r="AR705" s="228">
        <v>45782</v>
      </c>
      <c r="AS705" t="s">
        <v>2651</v>
      </c>
      <c r="AX705" s="221" t="str">
        <f t="shared" si="33"/>
        <v>SG9999010490</v>
      </c>
      <c r="AY705" t="s">
        <v>12152</v>
      </c>
      <c r="AZ705" t="s">
        <v>715</v>
      </c>
    </row>
    <row r="706" spans="1:55">
      <c r="A706" s="221" t="str">
        <f t="shared" si="34"/>
        <v>LU2237957902</v>
      </c>
      <c r="B706" t="s">
        <v>11047</v>
      </c>
      <c r="C706">
        <v>-4.01</v>
      </c>
      <c r="D706">
        <v>7.62</v>
      </c>
      <c r="E706">
        <v>-2.62</v>
      </c>
      <c r="F706">
        <v>11.67</v>
      </c>
      <c r="G706">
        <v>9.01</v>
      </c>
      <c r="J706">
        <v>0.94</v>
      </c>
      <c r="K706">
        <v>13.2</v>
      </c>
      <c r="L706">
        <v>0.39</v>
      </c>
      <c r="M706">
        <v>1306.2</v>
      </c>
      <c r="N706">
        <v>-10.39</v>
      </c>
      <c r="Q706" t="s">
        <v>11357</v>
      </c>
      <c r="R706" t="s">
        <v>10080</v>
      </c>
      <c r="S706">
        <v>88.1</v>
      </c>
      <c r="T706">
        <v>108.57</v>
      </c>
      <c r="U706">
        <v>1</v>
      </c>
      <c r="AD706">
        <v>9.76</v>
      </c>
      <c r="AE706" t="s">
        <v>11451</v>
      </c>
      <c r="AG706">
        <v>143.30000000000001</v>
      </c>
      <c r="AI706">
        <v>61.68</v>
      </c>
      <c r="AN706" s="221" t="str">
        <f t="shared" si="32"/>
        <v>SG9999004253</v>
      </c>
      <c r="AO706" t="s">
        <v>12156</v>
      </c>
      <c r="AQ706" s="188">
        <v>0.6</v>
      </c>
      <c r="AR706" s="228">
        <v>45782</v>
      </c>
      <c r="AS706" t="s">
        <v>719</v>
      </c>
      <c r="AX706" s="221" t="str">
        <f t="shared" si="33"/>
        <v>SG9999010466</v>
      </c>
      <c r="AY706" t="s">
        <v>12153</v>
      </c>
      <c r="AZ706" t="s">
        <v>1073</v>
      </c>
    </row>
    <row r="707" spans="1:55">
      <c r="A707" s="221" t="str">
        <f t="shared" si="34"/>
        <v>SG9999010490</v>
      </c>
      <c r="B707" t="s">
        <v>12152</v>
      </c>
      <c r="C707">
        <v>-1.24</v>
      </c>
      <c r="D707">
        <v>6.52</v>
      </c>
      <c r="E707">
        <v>1.44</v>
      </c>
      <c r="F707">
        <v>1.1100000000000001</v>
      </c>
      <c r="G707">
        <v>17.920000000000002</v>
      </c>
      <c r="H707">
        <v>16.55</v>
      </c>
      <c r="I707">
        <v>9.25</v>
      </c>
      <c r="J707">
        <v>0.61</v>
      </c>
      <c r="K707">
        <v>10.43</v>
      </c>
      <c r="L707">
        <v>1.52</v>
      </c>
      <c r="M707">
        <v>539.79999999999995</v>
      </c>
      <c r="N707">
        <v>-5.77</v>
      </c>
      <c r="O707">
        <v>7.09</v>
      </c>
      <c r="P707">
        <v>1.69</v>
      </c>
      <c r="R707" t="s">
        <v>715</v>
      </c>
      <c r="S707">
        <v>21.2</v>
      </c>
      <c r="T707">
        <v>103.89</v>
      </c>
      <c r="U707">
        <v>12</v>
      </c>
      <c r="V707">
        <v>15.62</v>
      </c>
      <c r="W707">
        <v>6.2</v>
      </c>
      <c r="X707">
        <v>23.2</v>
      </c>
      <c r="Y707">
        <v>-15.08</v>
      </c>
      <c r="Z707">
        <v>21.45</v>
      </c>
      <c r="AA707" s="188">
        <v>-3.52</v>
      </c>
      <c r="AB707">
        <v>12.17</v>
      </c>
      <c r="AC707">
        <v>5.4</v>
      </c>
      <c r="AD707">
        <v>36.58</v>
      </c>
      <c r="AE707" t="s">
        <v>11383</v>
      </c>
      <c r="AF707" s="217">
        <v>41456</v>
      </c>
      <c r="AG707">
        <v>56.15</v>
      </c>
      <c r="AH707">
        <v>111.21</v>
      </c>
      <c r="AI707">
        <v>87</v>
      </c>
      <c r="AJ707">
        <v>45.5</v>
      </c>
      <c r="AN707" s="221" t="str">
        <f t="shared" si="32"/>
        <v>SG9999004345</v>
      </c>
      <c r="AO707" t="s">
        <v>12157</v>
      </c>
      <c r="AQ707" s="188">
        <v>1.06</v>
      </c>
      <c r="AR707" s="228">
        <v>45782</v>
      </c>
      <c r="AS707" t="s">
        <v>721</v>
      </c>
      <c r="AX707" s="221" t="str">
        <f t="shared" si="33"/>
        <v>SGXZ45972320</v>
      </c>
      <c r="AY707" t="s">
        <v>12154</v>
      </c>
      <c r="AZ707" t="s">
        <v>10139</v>
      </c>
    </row>
    <row r="708" spans="1:55">
      <c r="A708" s="221" t="str">
        <f t="shared" si="34"/>
        <v>SG9999010466</v>
      </c>
      <c r="B708" t="s">
        <v>12153</v>
      </c>
      <c r="C708">
        <v>-6.13</v>
      </c>
      <c r="D708">
        <v>2.68</v>
      </c>
      <c r="E708">
        <v>-0.68</v>
      </c>
      <c r="F708">
        <v>-1.41</v>
      </c>
      <c r="G708">
        <v>16.41</v>
      </c>
      <c r="H708">
        <v>15.15</v>
      </c>
      <c r="I708">
        <v>9.5399999999999991</v>
      </c>
      <c r="J708">
        <v>0.35</v>
      </c>
      <c r="K708">
        <v>12.61</v>
      </c>
      <c r="L708">
        <v>1.18</v>
      </c>
      <c r="M708">
        <v>539.79999999999995</v>
      </c>
      <c r="N708">
        <v>-9.5299999999999994</v>
      </c>
      <c r="O708">
        <v>7</v>
      </c>
      <c r="P708">
        <v>1.71</v>
      </c>
      <c r="R708" t="s">
        <v>1073</v>
      </c>
      <c r="S708">
        <v>-9.85</v>
      </c>
      <c r="T708">
        <v>77.44</v>
      </c>
      <c r="U708">
        <v>12</v>
      </c>
      <c r="V708">
        <v>23.01</v>
      </c>
      <c r="W708">
        <v>7.97</v>
      </c>
      <c r="X708">
        <v>14.25</v>
      </c>
      <c r="Y708">
        <v>-12.64</v>
      </c>
      <c r="Z708">
        <v>20.67</v>
      </c>
      <c r="AA708" s="188">
        <v>-4.2300000000000004</v>
      </c>
      <c r="AB708">
        <v>14.45</v>
      </c>
      <c r="AC708">
        <v>5.53</v>
      </c>
      <c r="AD708">
        <v>34.46</v>
      </c>
      <c r="AE708" t="s">
        <v>11383</v>
      </c>
      <c r="AF708" s="217">
        <v>41456</v>
      </c>
      <c r="AG708">
        <v>41.69</v>
      </c>
      <c r="AH708">
        <v>87.02</v>
      </c>
      <c r="AI708">
        <v>100.7</v>
      </c>
      <c r="AJ708">
        <v>25.68</v>
      </c>
      <c r="AN708" s="221" t="str">
        <f t="shared" si="32"/>
        <v>SG9999004279</v>
      </c>
      <c r="AO708" t="s">
        <v>6587</v>
      </c>
      <c r="AQ708" s="188">
        <v>1.9</v>
      </c>
      <c r="AR708" s="228">
        <v>45782</v>
      </c>
      <c r="AS708" t="s">
        <v>722</v>
      </c>
      <c r="AX708" s="221" t="str">
        <f t="shared" si="33"/>
        <v>SG9999010482</v>
      </c>
      <c r="AY708" t="s">
        <v>12155</v>
      </c>
      <c r="AZ708" t="s">
        <v>2033</v>
      </c>
    </row>
    <row r="709" spans="1:55">
      <c r="A709" s="221" t="str">
        <f t="shared" si="34"/>
        <v>SGXZ45972320</v>
      </c>
      <c r="B709" t="s">
        <v>12154</v>
      </c>
      <c r="C709">
        <v>1.46</v>
      </c>
      <c r="D709">
        <v>3.5</v>
      </c>
      <c r="E709">
        <v>4.53</v>
      </c>
      <c r="F709">
        <v>1.1599999999999999</v>
      </c>
      <c r="M709">
        <v>539.79999999999995</v>
      </c>
      <c r="O709">
        <v>7.16</v>
      </c>
      <c r="P709">
        <v>1.68</v>
      </c>
      <c r="Q709" t="s">
        <v>11348</v>
      </c>
      <c r="R709" t="s">
        <v>10139</v>
      </c>
      <c r="U709">
        <v>12</v>
      </c>
      <c r="AD709">
        <v>21.26</v>
      </c>
      <c r="AE709" t="s">
        <v>11383</v>
      </c>
      <c r="AF709" s="217">
        <v>44816</v>
      </c>
      <c r="AG709">
        <v>101.61</v>
      </c>
      <c r="AI709">
        <v>101.3</v>
      </c>
      <c r="AN709" s="221" t="str">
        <f t="shared" ref="AN709:AN772" si="35">AS709</f>
        <v>SG9999007967</v>
      </c>
      <c r="AO709" t="s">
        <v>6663</v>
      </c>
      <c r="AQ709" s="188">
        <v>1.5</v>
      </c>
      <c r="AR709" s="228">
        <v>45782</v>
      </c>
      <c r="AS709" t="s">
        <v>723</v>
      </c>
      <c r="AX709" s="221" t="str">
        <f t="shared" si="33"/>
        <v>SG9999004311</v>
      </c>
      <c r="AY709" t="s">
        <v>7119</v>
      </c>
      <c r="AZ709" t="s">
        <v>2651</v>
      </c>
      <c r="BA709">
        <v>-8.81</v>
      </c>
      <c r="BB709">
        <v>-9.5500000000000007</v>
      </c>
      <c r="BC709">
        <v>-9.0500000000000007</v>
      </c>
    </row>
    <row r="710" spans="1:55">
      <c r="A710" s="221" t="str">
        <f t="shared" si="34"/>
        <v>SG9999010482</v>
      </c>
      <c r="B710" t="s">
        <v>12155</v>
      </c>
      <c r="C710">
        <v>2.0099999999999998</v>
      </c>
      <c r="D710">
        <v>3.66</v>
      </c>
      <c r="E710">
        <v>4.71</v>
      </c>
      <c r="F710">
        <v>0.83</v>
      </c>
      <c r="G710">
        <v>8.4</v>
      </c>
      <c r="H710">
        <v>5.96</v>
      </c>
      <c r="J710">
        <v>0.87</v>
      </c>
      <c r="K710">
        <v>10.32</v>
      </c>
      <c r="L710">
        <v>0.67</v>
      </c>
      <c r="M710">
        <v>539.79999999999995</v>
      </c>
      <c r="N710">
        <v>-8.2899999999999991</v>
      </c>
      <c r="O710">
        <v>6.91</v>
      </c>
      <c r="P710">
        <v>1.7</v>
      </c>
      <c r="Q710" t="s">
        <v>11348</v>
      </c>
      <c r="R710" t="s">
        <v>2033</v>
      </c>
      <c r="S710">
        <v>77.790000000000006</v>
      </c>
      <c r="T710">
        <v>94.6</v>
      </c>
      <c r="U710">
        <v>12</v>
      </c>
      <c r="X710">
        <v>16.8</v>
      </c>
      <c r="Y710">
        <v>-12.7</v>
      </c>
      <c r="Z710">
        <v>19.07</v>
      </c>
      <c r="AA710" s="188">
        <v>-0.19</v>
      </c>
      <c r="AB710">
        <v>2.5299999999999998</v>
      </c>
      <c r="AC710">
        <v>-10.46</v>
      </c>
      <c r="AD710">
        <v>21.36</v>
      </c>
      <c r="AE710" t="s">
        <v>11383</v>
      </c>
      <c r="AF710" s="217">
        <v>42461</v>
      </c>
      <c r="AG710">
        <v>130.52000000000001</v>
      </c>
      <c r="AH710">
        <v>83.73</v>
      </c>
      <c r="AI710">
        <v>142.12</v>
      </c>
      <c r="AJ710">
        <v>88.56</v>
      </c>
      <c r="AN710" s="221" t="str">
        <f t="shared" si="35"/>
        <v>SG9999015572</v>
      </c>
      <c r="AO710" t="s">
        <v>6664</v>
      </c>
      <c r="AQ710" s="188">
        <v>1.24</v>
      </c>
      <c r="AR710" s="228">
        <v>45782</v>
      </c>
      <c r="AS710" t="s">
        <v>5646</v>
      </c>
      <c r="AX710" s="221" t="str">
        <f t="shared" si="33"/>
        <v>SG9999004253</v>
      </c>
      <c r="AY710" t="s">
        <v>12156</v>
      </c>
      <c r="AZ710" t="s">
        <v>719</v>
      </c>
      <c r="BA710">
        <v>-3.1</v>
      </c>
      <c r="BB710">
        <v>-6.77</v>
      </c>
      <c r="BC710">
        <v>-5.52</v>
      </c>
    </row>
    <row r="711" spans="1:55">
      <c r="A711" s="221" t="str">
        <f t="shared" si="34"/>
        <v>SG9999004311</v>
      </c>
      <c r="B711" t="s">
        <v>7119</v>
      </c>
      <c r="C711">
        <v>-8.66</v>
      </c>
      <c r="D711">
        <v>1.62</v>
      </c>
      <c r="E711">
        <v>-9.6999999999999993</v>
      </c>
      <c r="F711">
        <v>-9.59</v>
      </c>
      <c r="G711">
        <v>-0.56999999999999995</v>
      </c>
      <c r="H711">
        <v>12.35</v>
      </c>
      <c r="I711">
        <v>5.5</v>
      </c>
      <c r="J711">
        <v>1.01</v>
      </c>
      <c r="K711">
        <v>13.67</v>
      </c>
      <c r="L711">
        <v>-0.01</v>
      </c>
      <c r="M711">
        <v>30.5</v>
      </c>
      <c r="N711">
        <v>-19.989999999999998</v>
      </c>
      <c r="P711">
        <v>1.96</v>
      </c>
      <c r="Q711" t="s">
        <v>11357</v>
      </c>
      <c r="R711" t="s">
        <v>2651</v>
      </c>
      <c r="S711">
        <v>104.91</v>
      </c>
      <c r="T711">
        <v>106.04</v>
      </c>
      <c r="U711">
        <v>0</v>
      </c>
      <c r="V711">
        <v>-5.73</v>
      </c>
      <c r="W711">
        <v>-4.66</v>
      </c>
      <c r="X711">
        <v>23.01</v>
      </c>
      <c r="Y711">
        <v>-10.67</v>
      </c>
      <c r="Z711">
        <v>13.01</v>
      </c>
      <c r="AA711" s="188">
        <v>73.430000000000007</v>
      </c>
      <c r="AB711">
        <v>16.48</v>
      </c>
      <c r="AC711">
        <v>-24.42</v>
      </c>
      <c r="AD711">
        <v>17.63</v>
      </c>
      <c r="AE711" t="s">
        <v>11498</v>
      </c>
      <c r="AF711" s="217">
        <v>35867</v>
      </c>
      <c r="AG711">
        <v>110.84</v>
      </c>
      <c r="AH711">
        <v>145.19999999999999</v>
      </c>
      <c r="AI711">
        <v>152.97</v>
      </c>
      <c r="AJ711">
        <v>95.36</v>
      </c>
      <c r="AN711" s="221" t="str">
        <f t="shared" si="35"/>
        <v>SG9999004212</v>
      </c>
      <c r="AO711" t="s">
        <v>6588</v>
      </c>
      <c r="AQ711" s="188">
        <v>1.74</v>
      </c>
      <c r="AR711" s="228">
        <v>45782</v>
      </c>
      <c r="AS711" t="s">
        <v>724</v>
      </c>
      <c r="AX711" s="221" t="str">
        <f t="shared" si="33"/>
        <v>SG9999004345</v>
      </c>
      <c r="AY711" t="s">
        <v>12157</v>
      </c>
      <c r="AZ711" t="s">
        <v>721</v>
      </c>
      <c r="BA711">
        <v>-3.14</v>
      </c>
      <c r="BB711">
        <v>-1.95</v>
      </c>
      <c r="BC711">
        <v>-3.37</v>
      </c>
    </row>
    <row r="712" spans="1:55">
      <c r="A712" s="221" t="str">
        <f t="shared" si="34"/>
        <v>SG9999004253</v>
      </c>
      <c r="B712" t="s">
        <v>12156</v>
      </c>
      <c r="C712">
        <v>-2.5499999999999998</v>
      </c>
      <c r="D712">
        <v>3.23</v>
      </c>
      <c r="E712">
        <v>-5.22</v>
      </c>
      <c r="F712">
        <v>3.38</v>
      </c>
      <c r="G712">
        <v>-2.39</v>
      </c>
      <c r="H712">
        <v>1.4</v>
      </c>
      <c r="I712">
        <v>1.01</v>
      </c>
      <c r="J712">
        <v>0.93</v>
      </c>
      <c r="K712">
        <v>15.47</v>
      </c>
      <c r="L712">
        <v>-0.01</v>
      </c>
      <c r="M712">
        <v>33.1</v>
      </c>
      <c r="N712">
        <v>-22.99</v>
      </c>
      <c r="O712">
        <v>5.25</v>
      </c>
      <c r="P712">
        <v>1.91</v>
      </c>
      <c r="Q712" t="s">
        <v>11348</v>
      </c>
      <c r="R712" t="s">
        <v>719</v>
      </c>
      <c r="S712">
        <v>96.82</v>
      </c>
      <c r="T712">
        <v>92.57</v>
      </c>
      <c r="U712">
        <v>12</v>
      </c>
      <c r="V712">
        <v>6.17</v>
      </c>
      <c r="W712">
        <v>1.46</v>
      </c>
      <c r="X712">
        <v>2.83</v>
      </c>
      <c r="Y712">
        <v>-7.76</v>
      </c>
      <c r="Z712">
        <v>22.16</v>
      </c>
      <c r="AA712" s="188">
        <v>-9.32</v>
      </c>
      <c r="AB712">
        <v>22.07</v>
      </c>
      <c r="AC712">
        <v>-28.21</v>
      </c>
      <c r="AD712">
        <v>11.92</v>
      </c>
      <c r="AE712" t="s">
        <v>11383</v>
      </c>
      <c r="AF712" s="217">
        <v>38453</v>
      </c>
      <c r="AG712">
        <v>92.86</v>
      </c>
      <c r="AH712">
        <v>61.02</v>
      </c>
      <c r="AI712">
        <v>75.34</v>
      </c>
      <c r="AJ712">
        <v>94.3</v>
      </c>
      <c r="AN712" s="221" t="str">
        <f t="shared" si="35"/>
        <v>SG9999004360</v>
      </c>
      <c r="AO712" t="s">
        <v>6589</v>
      </c>
      <c r="AQ712" s="188">
        <v>3.68</v>
      </c>
      <c r="AR712" s="228">
        <v>45782</v>
      </c>
      <c r="AS712" t="s">
        <v>725</v>
      </c>
      <c r="AX712" s="221" t="str">
        <f t="shared" si="33"/>
        <v>SG9999004279</v>
      </c>
      <c r="AY712" t="s">
        <v>6587</v>
      </c>
      <c r="AZ712" t="s">
        <v>722</v>
      </c>
      <c r="BA712">
        <v>1.7</v>
      </c>
      <c r="BB712">
        <v>-10.83</v>
      </c>
      <c r="BC712">
        <v>-2.94</v>
      </c>
    </row>
    <row r="713" spans="1:55">
      <c r="A713" s="221" t="str">
        <f t="shared" si="34"/>
        <v>SG9999004345</v>
      </c>
      <c r="B713" t="s">
        <v>12157</v>
      </c>
      <c r="C713">
        <v>-0.96</v>
      </c>
      <c r="D713">
        <v>-0.92</v>
      </c>
      <c r="E713">
        <v>-1.32</v>
      </c>
      <c r="F713">
        <v>2.96</v>
      </c>
      <c r="G713">
        <v>2.2400000000000002</v>
      </c>
      <c r="H713">
        <v>0.95</v>
      </c>
      <c r="I713">
        <v>1.73</v>
      </c>
      <c r="J713">
        <v>0.55000000000000004</v>
      </c>
      <c r="K713">
        <v>4.21</v>
      </c>
      <c r="L713">
        <v>0</v>
      </c>
      <c r="M713">
        <v>107.7</v>
      </c>
      <c r="N713">
        <v>-6.02</v>
      </c>
      <c r="O713">
        <v>4.09</v>
      </c>
      <c r="P713">
        <v>1.29</v>
      </c>
      <c r="Q713" t="s">
        <v>11348</v>
      </c>
      <c r="R713" t="s">
        <v>721</v>
      </c>
      <c r="S713">
        <v>40.659999999999997</v>
      </c>
      <c r="T713">
        <v>66.48</v>
      </c>
      <c r="U713">
        <v>12</v>
      </c>
      <c r="V713">
        <v>5.18</v>
      </c>
      <c r="W713">
        <v>2.59</v>
      </c>
      <c r="X713">
        <v>-0.06</v>
      </c>
      <c r="Y713">
        <v>-1.95</v>
      </c>
      <c r="Z713">
        <v>7.16</v>
      </c>
      <c r="AA713" s="188">
        <v>5.68</v>
      </c>
      <c r="AB713">
        <v>-3.93</v>
      </c>
      <c r="AC713">
        <v>-6.01</v>
      </c>
      <c r="AD713">
        <v>5.76</v>
      </c>
      <c r="AE713" t="s">
        <v>11383</v>
      </c>
      <c r="AF713" s="217">
        <v>32539</v>
      </c>
      <c r="AG713">
        <v>71.739999999999995</v>
      </c>
      <c r="AH713">
        <v>43.35</v>
      </c>
      <c r="AI713">
        <v>42.58</v>
      </c>
      <c r="AJ713">
        <v>33.520000000000003</v>
      </c>
      <c r="AN713" s="221" t="str">
        <f t="shared" si="35"/>
        <v>SGXZ27511609</v>
      </c>
      <c r="AO713" t="s">
        <v>9846</v>
      </c>
      <c r="AQ713" s="188">
        <v>1.24</v>
      </c>
      <c r="AR713" s="228">
        <v>45782</v>
      </c>
      <c r="AS713" t="s">
        <v>9818</v>
      </c>
      <c r="AX713" s="221" t="str">
        <f t="shared" ref="AX713:AX776" si="36">AZ713</f>
        <v>SG9999007967</v>
      </c>
      <c r="AY713" t="s">
        <v>11048</v>
      </c>
      <c r="AZ713" t="s">
        <v>723</v>
      </c>
      <c r="BA713">
        <v>-4.72</v>
      </c>
    </row>
    <row r="714" spans="1:55">
      <c r="A714" s="221" t="str">
        <f t="shared" si="34"/>
        <v>SG9999004279</v>
      </c>
      <c r="B714" t="s">
        <v>6587</v>
      </c>
      <c r="C714">
        <v>3.86</v>
      </c>
      <c r="D714">
        <v>5.67</v>
      </c>
      <c r="E714">
        <v>10.210000000000001</v>
      </c>
      <c r="F714">
        <v>7.79</v>
      </c>
      <c r="G714">
        <v>10.02</v>
      </c>
      <c r="H714">
        <v>10.94</v>
      </c>
      <c r="I714">
        <v>6.36</v>
      </c>
      <c r="J714">
        <v>1</v>
      </c>
      <c r="K714">
        <v>11.71</v>
      </c>
      <c r="L714">
        <v>0.74</v>
      </c>
      <c r="M714">
        <v>105.5</v>
      </c>
      <c r="N714">
        <v>-11.61</v>
      </c>
      <c r="P714">
        <v>1.1499999999999999</v>
      </c>
      <c r="Q714" t="s">
        <v>11348</v>
      </c>
      <c r="R714" t="s">
        <v>722</v>
      </c>
      <c r="S714">
        <v>93.38</v>
      </c>
      <c r="T714">
        <v>120.56</v>
      </c>
      <c r="U714">
        <v>0</v>
      </c>
      <c r="V714">
        <v>11.72</v>
      </c>
      <c r="W714">
        <v>7.75</v>
      </c>
      <c r="X714">
        <v>19.11</v>
      </c>
      <c r="Y714">
        <v>-16.420000000000002</v>
      </c>
      <c r="Z714">
        <v>18.559999999999999</v>
      </c>
      <c r="AA714" s="188">
        <v>8.25</v>
      </c>
      <c r="AB714">
        <v>10.76</v>
      </c>
      <c r="AC714">
        <v>-12.86</v>
      </c>
      <c r="AD714">
        <v>17.27</v>
      </c>
      <c r="AE714" t="s">
        <v>11455</v>
      </c>
      <c r="AF714" s="217">
        <v>31777</v>
      </c>
      <c r="AG714">
        <v>191.39</v>
      </c>
      <c r="AH714">
        <v>119.34</v>
      </c>
      <c r="AI714">
        <v>127.21</v>
      </c>
      <c r="AJ714">
        <v>87.14</v>
      </c>
      <c r="AN714" s="221" t="str">
        <f t="shared" si="35"/>
        <v>SGXZ30126627</v>
      </c>
      <c r="AO714" t="s">
        <v>9870</v>
      </c>
      <c r="AQ714" s="188">
        <v>1.34</v>
      </c>
      <c r="AR714" s="228">
        <v>45782</v>
      </c>
      <c r="AS714" t="s">
        <v>9817</v>
      </c>
      <c r="AX714" s="221" t="str">
        <f t="shared" si="36"/>
        <v>SG9999015572</v>
      </c>
      <c r="AY714" t="s">
        <v>11049</v>
      </c>
      <c r="AZ714" t="s">
        <v>5646</v>
      </c>
    </row>
    <row r="715" spans="1:55">
      <c r="A715" s="221" t="str">
        <f t="shared" ref="A715:A778" si="37">R715</f>
        <v>SG9999007967</v>
      </c>
      <c r="B715" t="s">
        <v>11048</v>
      </c>
      <c r="C715">
        <v>0.43</v>
      </c>
      <c r="D715">
        <v>2.88</v>
      </c>
      <c r="E715">
        <v>-2.7</v>
      </c>
      <c r="F715">
        <v>-1.86</v>
      </c>
      <c r="G715">
        <v>-1.99</v>
      </c>
      <c r="H715">
        <v>0.52</v>
      </c>
      <c r="I715">
        <v>-0.12</v>
      </c>
      <c r="J715">
        <v>0.87</v>
      </c>
      <c r="K715">
        <v>6.24</v>
      </c>
      <c r="L715">
        <v>0</v>
      </c>
      <c r="M715">
        <v>577.1</v>
      </c>
      <c r="N715">
        <v>-9.82</v>
      </c>
      <c r="P715">
        <v>0.63</v>
      </c>
      <c r="R715" t="s">
        <v>723</v>
      </c>
      <c r="S715">
        <v>104.44</v>
      </c>
      <c r="T715">
        <v>74.34</v>
      </c>
      <c r="U715">
        <v>0</v>
      </c>
      <c r="V715">
        <v>-2.33</v>
      </c>
      <c r="W715">
        <v>4.37</v>
      </c>
      <c r="X715">
        <v>3.23</v>
      </c>
      <c r="Y715">
        <v>-6.61</v>
      </c>
      <c r="Z715">
        <v>1.46</v>
      </c>
      <c r="AA715" s="188">
        <v>10.49</v>
      </c>
      <c r="AB715">
        <v>-3.99</v>
      </c>
      <c r="AC715">
        <v>-8.9499999999999993</v>
      </c>
      <c r="AD715">
        <v>3.07</v>
      </c>
      <c r="AE715" t="s">
        <v>11499</v>
      </c>
      <c r="AF715" s="217">
        <v>40809</v>
      </c>
      <c r="AG715">
        <v>75.61</v>
      </c>
      <c r="AH715">
        <v>102.78</v>
      </c>
      <c r="AI715">
        <v>282.58</v>
      </c>
      <c r="AJ715">
        <v>89.44</v>
      </c>
      <c r="AN715" s="221" t="str">
        <f t="shared" si="35"/>
        <v>SG9999003826</v>
      </c>
      <c r="AO715" t="s">
        <v>12158</v>
      </c>
      <c r="AQ715" s="188">
        <v>1.51</v>
      </c>
      <c r="AR715" s="228">
        <v>45782</v>
      </c>
      <c r="AS715" t="s">
        <v>720</v>
      </c>
      <c r="AX715" s="221" t="str">
        <f t="shared" si="36"/>
        <v>SG9999004212</v>
      </c>
      <c r="AY715" t="s">
        <v>6588</v>
      </c>
      <c r="AZ715" t="s">
        <v>724</v>
      </c>
      <c r="BA715">
        <v>-0.72</v>
      </c>
      <c r="BB715">
        <v>-0.05</v>
      </c>
      <c r="BC715">
        <v>-1.31</v>
      </c>
    </row>
    <row r="716" spans="1:55">
      <c r="A716" s="221" t="str">
        <f t="shared" si="37"/>
        <v>SG9999015572</v>
      </c>
      <c r="B716" t="s">
        <v>11049</v>
      </c>
      <c r="C716">
        <v>-3.91</v>
      </c>
      <c r="D716">
        <v>-3.81</v>
      </c>
      <c r="E716">
        <v>-1.07</v>
      </c>
      <c r="F716">
        <v>1.24</v>
      </c>
      <c r="G716">
        <v>2.19</v>
      </c>
      <c r="H716">
        <v>1.17</v>
      </c>
      <c r="J716">
        <v>-0.55000000000000004</v>
      </c>
      <c r="K716">
        <v>5.28</v>
      </c>
      <c r="L716">
        <v>0.03</v>
      </c>
      <c r="M716">
        <v>577.1</v>
      </c>
      <c r="N716">
        <v>-7.26</v>
      </c>
      <c r="P716">
        <v>0.42</v>
      </c>
      <c r="R716" t="s">
        <v>5646</v>
      </c>
      <c r="S716">
        <v>-98.48</v>
      </c>
      <c r="T716">
        <v>-37.29</v>
      </c>
      <c r="U716">
        <v>0</v>
      </c>
      <c r="X716">
        <v>-5.91</v>
      </c>
      <c r="Y716">
        <v>3.06</v>
      </c>
      <c r="Z716">
        <v>2.65</v>
      </c>
      <c r="AA716" s="188">
        <v>0.56999999999999995</v>
      </c>
      <c r="AB716">
        <v>2.31</v>
      </c>
      <c r="AC716">
        <v>-1.99</v>
      </c>
      <c r="AD716">
        <v>4.13</v>
      </c>
      <c r="AE716" t="s">
        <v>11499</v>
      </c>
      <c r="AF716" s="217">
        <v>42628</v>
      </c>
      <c r="AG716">
        <v>-60.2</v>
      </c>
      <c r="AH716">
        <v>-33.54</v>
      </c>
      <c r="AI716">
        <v>-326.01</v>
      </c>
      <c r="AJ716">
        <v>-80.180000000000007</v>
      </c>
      <c r="AN716" s="221" t="str">
        <f t="shared" si="35"/>
        <v>LU0935233345</v>
      </c>
      <c r="AO716" t="s">
        <v>6665</v>
      </c>
      <c r="AQ716" s="188">
        <v>79.599999999999994</v>
      </c>
      <c r="AR716" s="228">
        <v>45239</v>
      </c>
      <c r="AS716" t="s">
        <v>2477</v>
      </c>
      <c r="AX716" s="221" t="str">
        <f t="shared" si="36"/>
        <v>SG9999004360</v>
      </c>
      <c r="AY716" t="s">
        <v>6589</v>
      </c>
      <c r="AZ716" t="s">
        <v>725</v>
      </c>
      <c r="BA716">
        <v>-5.94</v>
      </c>
      <c r="BB716">
        <v>-10.61</v>
      </c>
      <c r="BC716">
        <v>-8.52</v>
      </c>
    </row>
    <row r="717" spans="1:55">
      <c r="A717" s="221" t="str">
        <f t="shared" si="37"/>
        <v>SG9999004212</v>
      </c>
      <c r="B717" t="s">
        <v>6588</v>
      </c>
      <c r="C717">
        <v>1.1599999999999999</v>
      </c>
      <c r="D717">
        <v>0.05</v>
      </c>
      <c r="E717">
        <v>1.61</v>
      </c>
      <c r="F717">
        <v>4.2300000000000004</v>
      </c>
      <c r="G717">
        <v>3.47</v>
      </c>
      <c r="H717">
        <v>2.5</v>
      </c>
      <c r="I717">
        <v>2.1800000000000002</v>
      </c>
      <c r="J717">
        <v>0.13</v>
      </c>
      <c r="K717">
        <v>1</v>
      </c>
      <c r="L717">
        <v>0.95</v>
      </c>
      <c r="M717">
        <v>577.1</v>
      </c>
      <c r="N717">
        <v>-1.05</v>
      </c>
      <c r="P717">
        <v>0.42</v>
      </c>
      <c r="Q717" t="s">
        <v>11348</v>
      </c>
      <c r="R717" t="s">
        <v>724</v>
      </c>
      <c r="S717">
        <v>-11.38</v>
      </c>
      <c r="T717">
        <v>35.28</v>
      </c>
      <c r="U717">
        <v>0</v>
      </c>
      <c r="V717">
        <v>2.0499999999999998</v>
      </c>
      <c r="W717">
        <v>2.12</v>
      </c>
      <c r="X717">
        <v>1.87</v>
      </c>
      <c r="Y717">
        <v>1.41</v>
      </c>
      <c r="Z717">
        <v>3.58</v>
      </c>
      <c r="AA717" s="188">
        <v>2.4700000000000002</v>
      </c>
      <c r="AB717">
        <v>0.43</v>
      </c>
      <c r="AC717">
        <v>-1.1499999999999999</v>
      </c>
      <c r="AD717">
        <v>4.49</v>
      </c>
      <c r="AE717" t="s">
        <v>11499</v>
      </c>
      <c r="AF717" s="217">
        <v>36798</v>
      </c>
      <c r="AG717">
        <v>69.22</v>
      </c>
      <c r="AH717">
        <v>27.7</v>
      </c>
      <c r="AI717">
        <v>-17.559999999999999</v>
      </c>
      <c r="AJ717">
        <v>-4.58</v>
      </c>
      <c r="AN717" s="221" t="str">
        <f t="shared" si="35"/>
        <v>SG9999005987</v>
      </c>
      <c r="AO717" t="s">
        <v>11750</v>
      </c>
      <c r="AP717" s="188">
        <v>1.33</v>
      </c>
      <c r="AR717" s="228">
        <v>45782</v>
      </c>
      <c r="AS717" t="s">
        <v>730</v>
      </c>
      <c r="AX717" s="221" t="str">
        <f t="shared" si="36"/>
        <v>SGXZ27511609</v>
      </c>
      <c r="AY717" t="s">
        <v>9846</v>
      </c>
      <c r="AZ717" t="s">
        <v>9818</v>
      </c>
    </row>
    <row r="718" spans="1:55">
      <c r="A718" s="221" t="str">
        <f t="shared" si="37"/>
        <v>SG9999004360</v>
      </c>
      <c r="B718" t="s">
        <v>6589</v>
      </c>
      <c r="C718">
        <v>4.58</v>
      </c>
      <c r="D718">
        <v>3.24</v>
      </c>
      <c r="E718">
        <v>11.51</v>
      </c>
      <c r="F718">
        <v>26.63</v>
      </c>
      <c r="G718">
        <v>11.38</v>
      </c>
      <c r="H718">
        <v>13.75</v>
      </c>
      <c r="I718">
        <v>5.72</v>
      </c>
      <c r="J718">
        <v>0.63</v>
      </c>
      <c r="K718">
        <v>10.57</v>
      </c>
      <c r="L718">
        <v>0.78</v>
      </c>
      <c r="M718">
        <v>429.8</v>
      </c>
      <c r="N718">
        <v>-7.97</v>
      </c>
      <c r="P718">
        <v>0.83</v>
      </c>
      <c r="Q718" t="s">
        <v>11348</v>
      </c>
      <c r="R718" t="s">
        <v>725</v>
      </c>
      <c r="S718">
        <v>35.5</v>
      </c>
      <c r="T718">
        <v>100.13</v>
      </c>
      <c r="U718">
        <v>0</v>
      </c>
      <c r="V718">
        <v>-7.28</v>
      </c>
      <c r="W718">
        <v>6.12</v>
      </c>
      <c r="X718">
        <v>22.14</v>
      </c>
      <c r="Y718">
        <v>-10.94</v>
      </c>
      <c r="Z718">
        <v>11.77</v>
      </c>
      <c r="AA718" s="188">
        <v>-1.8</v>
      </c>
      <c r="AB718">
        <v>6.92</v>
      </c>
      <c r="AC718">
        <v>3.96</v>
      </c>
      <c r="AD718">
        <v>5.31</v>
      </c>
      <c r="AE718" t="s">
        <v>11500</v>
      </c>
      <c r="AF718" s="217">
        <v>32020</v>
      </c>
      <c r="AG718">
        <v>104.71</v>
      </c>
      <c r="AH718">
        <v>73.17</v>
      </c>
      <c r="AI718">
        <v>-178.82</v>
      </c>
      <c r="AJ718">
        <v>10.76</v>
      </c>
      <c r="AN718" s="221" t="str">
        <f t="shared" si="35"/>
        <v>SG9999007892</v>
      </c>
      <c r="AO718" t="s">
        <v>12159</v>
      </c>
      <c r="AP718" s="188">
        <v>0.92</v>
      </c>
      <c r="AR718" s="228">
        <v>45782</v>
      </c>
      <c r="AS718" t="s">
        <v>795</v>
      </c>
      <c r="AX718" s="221" t="str">
        <f t="shared" si="36"/>
        <v>SGXZ30126627</v>
      </c>
      <c r="AY718" t="s">
        <v>11050</v>
      </c>
      <c r="AZ718" t="s">
        <v>9817</v>
      </c>
    </row>
    <row r="719" spans="1:55">
      <c r="A719" s="221" t="str">
        <f t="shared" si="37"/>
        <v>SGXZ27511609</v>
      </c>
      <c r="B719" t="s">
        <v>9846</v>
      </c>
      <c r="C719">
        <v>4.8499999999999996</v>
      </c>
      <c r="D719">
        <v>2.84</v>
      </c>
      <c r="E719">
        <v>7.77</v>
      </c>
      <c r="F719">
        <v>18.52</v>
      </c>
      <c r="M719">
        <v>1163.0999999999999</v>
      </c>
      <c r="P719">
        <v>1.42</v>
      </c>
      <c r="Q719" t="s">
        <v>11348</v>
      </c>
      <c r="R719" t="s">
        <v>9818</v>
      </c>
      <c r="U719">
        <v>12</v>
      </c>
      <c r="AD719">
        <v>5.39</v>
      </c>
      <c r="AE719" t="s">
        <v>11383</v>
      </c>
      <c r="AF719" s="217">
        <v>44763</v>
      </c>
      <c r="AG719">
        <v>101.14</v>
      </c>
      <c r="AI719">
        <v>-29.71</v>
      </c>
      <c r="AN719" s="221" t="str">
        <f t="shared" si="35"/>
        <v>SG9999007918</v>
      </c>
      <c r="AO719" t="s">
        <v>12407</v>
      </c>
      <c r="AP719" s="188">
        <v>0.7</v>
      </c>
      <c r="AR719" s="228">
        <v>45782</v>
      </c>
      <c r="AS719" t="s">
        <v>8125</v>
      </c>
      <c r="AX719" s="221" t="str">
        <f t="shared" si="36"/>
        <v>SG9999003826</v>
      </c>
      <c r="AY719" t="s">
        <v>12158</v>
      </c>
      <c r="AZ719" t="s">
        <v>720</v>
      </c>
      <c r="BA719">
        <v>-5.05</v>
      </c>
      <c r="BB719">
        <v>-8.69</v>
      </c>
      <c r="BC719">
        <v>-8.6999999999999993</v>
      </c>
    </row>
    <row r="720" spans="1:55">
      <c r="A720" s="221" t="str">
        <f t="shared" si="37"/>
        <v>SGXZ30126627</v>
      </c>
      <c r="B720" t="s">
        <v>11050</v>
      </c>
      <c r="C720">
        <v>4.8600000000000003</v>
      </c>
      <c r="D720">
        <v>2.84</v>
      </c>
      <c r="E720">
        <v>7.78</v>
      </c>
      <c r="F720">
        <v>18.53</v>
      </c>
      <c r="M720">
        <v>1163.0999999999999</v>
      </c>
      <c r="P720">
        <v>1.23</v>
      </c>
      <c r="Q720" t="s">
        <v>11348</v>
      </c>
      <c r="R720" t="s">
        <v>9817</v>
      </c>
      <c r="U720">
        <v>12</v>
      </c>
      <c r="AD720">
        <v>5.26</v>
      </c>
      <c r="AE720" t="s">
        <v>11383</v>
      </c>
      <c r="AF720" s="217">
        <v>44763</v>
      </c>
      <c r="AG720">
        <v>100.82</v>
      </c>
      <c r="AI720">
        <v>-29.96</v>
      </c>
      <c r="AN720" s="221" t="str">
        <f t="shared" si="35"/>
        <v>SG9999006043</v>
      </c>
      <c r="AO720" t="s">
        <v>9871</v>
      </c>
      <c r="AP720" s="188">
        <v>1.25</v>
      </c>
      <c r="AR720" s="228">
        <v>45782</v>
      </c>
      <c r="AS720" t="s">
        <v>3153</v>
      </c>
      <c r="AX720" s="221" t="str">
        <f t="shared" si="36"/>
        <v>LU0935233345</v>
      </c>
      <c r="AY720" t="s">
        <v>11051</v>
      </c>
      <c r="AZ720" t="s">
        <v>2477</v>
      </c>
    </row>
    <row r="721" spans="1:55">
      <c r="A721" s="221" t="str">
        <f t="shared" si="37"/>
        <v>SG9999003826</v>
      </c>
      <c r="B721" t="s">
        <v>12158</v>
      </c>
      <c r="C721">
        <v>4.8600000000000003</v>
      </c>
      <c r="D721">
        <v>2.84</v>
      </c>
      <c r="E721">
        <v>7.78</v>
      </c>
      <c r="F721">
        <v>18.489999999999998</v>
      </c>
      <c r="G721">
        <v>5.55</v>
      </c>
      <c r="H721">
        <v>9.67</v>
      </c>
      <c r="I721">
        <v>4.3099999999999996</v>
      </c>
      <c r="J721">
        <v>0.75</v>
      </c>
      <c r="K721">
        <v>9.86</v>
      </c>
      <c r="L721">
        <v>0.26</v>
      </c>
      <c r="M721">
        <v>1163.0999999999999</v>
      </c>
      <c r="N721">
        <v>-10.69</v>
      </c>
      <c r="O721">
        <v>5.26</v>
      </c>
      <c r="P721">
        <v>1.44</v>
      </c>
      <c r="Q721" t="s">
        <v>11348</v>
      </c>
      <c r="R721" t="s">
        <v>720</v>
      </c>
      <c r="S721">
        <v>65.53</v>
      </c>
      <c r="T721">
        <v>100.22</v>
      </c>
      <c r="U721">
        <v>12</v>
      </c>
      <c r="V721">
        <v>-8.34</v>
      </c>
      <c r="W721">
        <v>4.28</v>
      </c>
      <c r="X721">
        <v>24.28</v>
      </c>
      <c r="Y721">
        <v>-9.24</v>
      </c>
      <c r="Z721">
        <v>12.49</v>
      </c>
      <c r="AA721" s="188">
        <v>-3.36</v>
      </c>
      <c r="AB721">
        <v>7.78</v>
      </c>
      <c r="AC721">
        <v>2.73</v>
      </c>
      <c r="AD721">
        <v>5.13</v>
      </c>
      <c r="AE721" t="s">
        <v>11383</v>
      </c>
      <c r="AF721" s="217">
        <v>36374</v>
      </c>
      <c r="AG721">
        <v>100.69</v>
      </c>
      <c r="AH721">
        <v>73.709999999999994</v>
      </c>
      <c r="AI721">
        <v>-30.11</v>
      </c>
      <c r="AJ721">
        <v>36.299999999999997</v>
      </c>
      <c r="AN721" s="221" t="str">
        <f t="shared" si="35"/>
        <v>IE000JV4KY68</v>
      </c>
      <c r="AO721" t="s">
        <v>12161</v>
      </c>
      <c r="AQ721" s="188">
        <v>9.14</v>
      </c>
      <c r="AR721" s="228">
        <v>45783</v>
      </c>
      <c r="AS721" t="s">
        <v>8202</v>
      </c>
      <c r="AX721" s="221" t="str">
        <f t="shared" si="36"/>
        <v>SG9999005987</v>
      </c>
      <c r="AY721" t="s">
        <v>11750</v>
      </c>
      <c r="AZ721" t="s">
        <v>730</v>
      </c>
      <c r="BA721">
        <v>0.04</v>
      </c>
      <c r="BB721">
        <v>0.04</v>
      </c>
      <c r="BC721">
        <v>0.04</v>
      </c>
    </row>
    <row r="722" spans="1:55">
      <c r="A722" s="221" t="str">
        <f t="shared" si="37"/>
        <v>LU0935233345</v>
      </c>
      <c r="B722" t="s">
        <v>11051</v>
      </c>
      <c r="R722" t="s">
        <v>2477</v>
      </c>
      <c r="X722">
        <v>-23.51</v>
      </c>
      <c r="Y722">
        <v>7.21</v>
      </c>
      <c r="Z722">
        <v>-8.09</v>
      </c>
      <c r="AA722" s="188">
        <v>14.35</v>
      </c>
      <c r="AB722">
        <v>-3.76</v>
      </c>
      <c r="AC722">
        <v>2.71</v>
      </c>
      <c r="AD722">
        <v>-6.27</v>
      </c>
      <c r="AN722" s="221" t="str">
        <f t="shared" si="35"/>
        <v>IE00B8JZPJ59</v>
      </c>
      <c r="AO722" t="s">
        <v>9808</v>
      </c>
      <c r="AQ722" s="188">
        <v>11.3</v>
      </c>
      <c r="AR722" s="228">
        <v>45783</v>
      </c>
      <c r="AS722" t="s">
        <v>8201</v>
      </c>
      <c r="AX722" s="221" t="str">
        <f t="shared" si="36"/>
        <v>SG9999007892</v>
      </c>
      <c r="AY722" t="s">
        <v>12159</v>
      </c>
      <c r="AZ722" t="s">
        <v>795</v>
      </c>
      <c r="BA722">
        <v>-5.65</v>
      </c>
    </row>
    <row r="723" spans="1:55">
      <c r="A723" s="221" t="str">
        <f t="shared" si="37"/>
        <v>SG9999005987</v>
      </c>
      <c r="B723" t="s">
        <v>11750</v>
      </c>
      <c r="C723">
        <v>0.85</v>
      </c>
      <c r="D723">
        <v>0.2</v>
      </c>
      <c r="E723">
        <v>1.27</v>
      </c>
      <c r="F723">
        <v>2.88</v>
      </c>
      <c r="G723">
        <v>2.75</v>
      </c>
      <c r="H723">
        <v>1.72</v>
      </c>
      <c r="I723">
        <v>1.36</v>
      </c>
      <c r="K723">
        <v>0.23</v>
      </c>
      <c r="L723">
        <v>1.06</v>
      </c>
      <c r="M723">
        <v>1849.3</v>
      </c>
      <c r="N723">
        <v>0</v>
      </c>
      <c r="P723">
        <v>0.49</v>
      </c>
      <c r="R723" t="s">
        <v>730</v>
      </c>
      <c r="U723">
        <v>0</v>
      </c>
      <c r="V723">
        <v>0.69</v>
      </c>
      <c r="W723">
        <v>0.87</v>
      </c>
      <c r="X723">
        <v>0.82</v>
      </c>
      <c r="Y723">
        <v>1.1200000000000001</v>
      </c>
      <c r="Z723">
        <v>1.34</v>
      </c>
      <c r="AA723" s="188">
        <v>0.5</v>
      </c>
      <c r="AB723">
        <v>0.11</v>
      </c>
      <c r="AC723">
        <v>1.1499999999999999</v>
      </c>
      <c r="AD723">
        <v>3.15</v>
      </c>
      <c r="AE723" t="s">
        <v>11383</v>
      </c>
      <c r="AF723" s="217">
        <v>36997</v>
      </c>
      <c r="AN723" s="221" t="str">
        <f t="shared" si="35"/>
        <v>IE000ITXATA3</v>
      </c>
      <c r="AO723" t="s">
        <v>12408</v>
      </c>
      <c r="AQ723" s="188">
        <v>11.97</v>
      </c>
      <c r="AR723" s="228">
        <v>45783</v>
      </c>
      <c r="AS723" t="s">
        <v>11831</v>
      </c>
      <c r="AX723" s="221" t="str">
        <f t="shared" si="36"/>
        <v>SG9999007918</v>
      </c>
      <c r="AY723" t="s">
        <v>12160</v>
      </c>
      <c r="AZ723" t="s">
        <v>8125</v>
      </c>
      <c r="BA723">
        <v>-3.18</v>
      </c>
    </row>
    <row r="724" spans="1:55">
      <c r="A724" s="221" t="str">
        <f t="shared" si="37"/>
        <v>SG9999007892</v>
      </c>
      <c r="B724" t="s">
        <v>12159</v>
      </c>
      <c r="C724">
        <v>1.1399999999999999</v>
      </c>
      <c r="D724">
        <v>-1.45</v>
      </c>
      <c r="E724">
        <v>-1.48</v>
      </c>
      <c r="F724">
        <v>4.38</v>
      </c>
      <c r="G724">
        <v>-4.9400000000000004</v>
      </c>
      <c r="H724">
        <v>-0.9</v>
      </c>
      <c r="I724">
        <v>0.96</v>
      </c>
      <c r="J724">
        <v>1.0900000000000001</v>
      </c>
      <c r="K724">
        <v>14.17</v>
      </c>
      <c r="L724">
        <v>-0.01</v>
      </c>
      <c r="M724">
        <v>29.9</v>
      </c>
      <c r="N724">
        <v>-22.32</v>
      </c>
      <c r="O724">
        <v>4.3099999999999996</v>
      </c>
      <c r="P724">
        <v>1.45</v>
      </c>
      <c r="R724" t="s">
        <v>795</v>
      </c>
      <c r="S724">
        <v>106.69</v>
      </c>
      <c r="T724">
        <v>126.81</v>
      </c>
      <c r="U724">
        <v>4</v>
      </c>
      <c r="V724">
        <v>-4.3499999999999996</v>
      </c>
      <c r="W724">
        <v>6.97</v>
      </c>
      <c r="X724">
        <v>22.34</v>
      </c>
      <c r="Y724">
        <v>-6.09</v>
      </c>
      <c r="Z724">
        <v>22.61</v>
      </c>
      <c r="AA724" s="188">
        <v>-5.4</v>
      </c>
      <c r="AB724">
        <v>1.34</v>
      </c>
      <c r="AC724">
        <v>-12.76</v>
      </c>
      <c r="AD724">
        <v>3.4</v>
      </c>
      <c r="AE724" t="s">
        <v>11501</v>
      </c>
      <c r="AF724" s="217">
        <v>40805</v>
      </c>
      <c r="AG724">
        <v>137.15</v>
      </c>
      <c r="AH724">
        <v>124.44</v>
      </c>
      <c r="AI724">
        <v>114.5</v>
      </c>
      <c r="AJ724">
        <v>103.66</v>
      </c>
      <c r="AN724" s="221" t="str">
        <f t="shared" si="35"/>
        <v>IE0003U64NQ7</v>
      </c>
      <c r="AO724" t="s">
        <v>12163</v>
      </c>
      <c r="AQ724" s="188">
        <v>11.7</v>
      </c>
      <c r="AR724" s="228">
        <v>45783</v>
      </c>
      <c r="AS724" t="s">
        <v>11830</v>
      </c>
      <c r="AX724" s="221" t="str">
        <f t="shared" si="36"/>
        <v>SG9999006043</v>
      </c>
      <c r="AY724" t="s">
        <v>11052</v>
      </c>
      <c r="AZ724" t="s">
        <v>3153</v>
      </c>
      <c r="BA724">
        <v>0.33</v>
      </c>
      <c r="BB724">
        <v>-0.08</v>
      </c>
    </row>
    <row r="725" spans="1:55">
      <c r="A725" s="221" t="str">
        <f t="shared" si="37"/>
        <v>SG9999007918</v>
      </c>
      <c r="B725" t="s">
        <v>12160</v>
      </c>
      <c r="C725">
        <v>1.62</v>
      </c>
      <c r="D725">
        <v>-1.42</v>
      </c>
      <c r="E725">
        <v>-1.02</v>
      </c>
      <c r="F725">
        <v>5.55</v>
      </c>
      <c r="G725">
        <v>-3.51</v>
      </c>
      <c r="H725">
        <v>0.45</v>
      </c>
      <c r="I725">
        <v>1.61</v>
      </c>
      <c r="J725">
        <v>1.1299999999999999</v>
      </c>
      <c r="K725">
        <v>14.16</v>
      </c>
      <c r="L725">
        <v>-0.01</v>
      </c>
      <c r="M725">
        <v>29.9</v>
      </c>
      <c r="N725">
        <v>-20.22</v>
      </c>
      <c r="O725">
        <v>5.51</v>
      </c>
      <c r="P725">
        <v>1.45</v>
      </c>
      <c r="R725" t="s">
        <v>8125</v>
      </c>
      <c r="S725">
        <v>102.11</v>
      </c>
      <c r="T725">
        <v>125.38</v>
      </c>
      <c r="U725">
        <v>4</v>
      </c>
      <c r="V725">
        <v>-4.3600000000000003</v>
      </c>
      <c r="W725">
        <v>6.98</v>
      </c>
      <c r="X725">
        <v>20.78</v>
      </c>
      <c r="Y725">
        <v>-6.1</v>
      </c>
      <c r="Z725">
        <v>23.76</v>
      </c>
      <c r="AA725" s="188">
        <v>-4.92</v>
      </c>
      <c r="AB725">
        <v>2.8</v>
      </c>
      <c r="AC725">
        <v>-11.53</v>
      </c>
      <c r="AD725">
        <v>5.07</v>
      </c>
      <c r="AE725" t="s">
        <v>11501</v>
      </c>
      <c r="AF725" s="217">
        <v>40805</v>
      </c>
      <c r="AG725">
        <v>99.29</v>
      </c>
      <c r="AH725">
        <v>124.69</v>
      </c>
      <c r="AI725">
        <v>58.93</v>
      </c>
      <c r="AJ725">
        <v>96.73</v>
      </c>
      <c r="AN725" s="221" t="str">
        <f t="shared" si="35"/>
        <v>IE000KEQY171</v>
      </c>
      <c r="AO725" t="s">
        <v>12164</v>
      </c>
      <c r="AQ725" s="188">
        <v>11.04</v>
      </c>
      <c r="AR725" s="228">
        <v>45783</v>
      </c>
      <c r="AS725" t="s">
        <v>11832</v>
      </c>
      <c r="AX725" s="221" t="str">
        <f t="shared" si="36"/>
        <v>IE000JV4KY68</v>
      </c>
      <c r="AY725" t="s">
        <v>12161</v>
      </c>
      <c r="AZ725" t="s">
        <v>8202</v>
      </c>
    </row>
    <row r="726" spans="1:55">
      <c r="A726" s="221" t="str">
        <f t="shared" si="37"/>
        <v>SG9999006043</v>
      </c>
      <c r="B726" t="s">
        <v>11052</v>
      </c>
      <c r="C726">
        <v>-4.2300000000000004</v>
      </c>
      <c r="D726">
        <v>-3.7</v>
      </c>
      <c r="E726">
        <v>-1.43</v>
      </c>
      <c r="F726">
        <v>-0.3</v>
      </c>
      <c r="G726">
        <v>1.55</v>
      </c>
      <c r="H726">
        <v>0.48</v>
      </c>
      <c r="I726">
        <v>1.54</v>
      </c>
      <c r="J726">
        <v>1</v>
      </c>
      <c r="K726">
        <v>5.74</v>
      </c>
      <c r="L726">
        <v>0</v>
      </c>
      <c r="M726">
        <v>848.4</v>
      </c>
      <c r="N726">
        <v>-7.48</v>
      </c>
      <c r="P726">
        <v>0.5</v>
      </c>
      <c r="R726" t="s">
        <v>3153</v>
      </c>
      <c r="S726">
        <v>100.57</v>
      </c>
      <c r="T726">
        <v>99.13</v>
      </c>
      <c r="U726">
        <v>0</v>
      </c>
      <c r="V726">
        <v>7.61</v>
      </c>
      <c r="W726">
        <v>2.46</v>
      </c>
      <c r="X726">
        <v>-6.59</v>
      </c>
      <c r="Y726">
        <v>3.67</v>
      </c>
      <c r="Z726">
        <v>0.61</v>
      </c>
      <c r="AA726" s="188">
        <v>-1.17</v>
      </c>
      <c r="AB726">
        <v>2.12</v>
      </c>
      <c r="AC726">
        <v>0.7</v>
      </c>
      <c r="AD726">
        <v>2.8</v>
      </c>
      <c r="AE726" t="s">
        <v>11502</v>
      </c>
      <c r="AF726" s="217">
        <v>39939</v>
      </c>
      <c r="AG726">
        <v>101.9</v>
      </c>
      <c r="AH726">
        <v>100.33</v>
      </c>
      <c r="AI726">
        <v>97.45</v>
      </c>
      <c r="AJ726">
        <v>99.8</v>
      </c>
      <c r="AN726" s="221" t="str">
        <f t="shared" si="35"/>
        <v>IE000YTNTUN2</v>
      </c>
      <c r="AO726" t="s">
        <v>12165</v>
      </c>
      <c r="AQ726" s="188">
        <v>10.6</v>
      </c>
      <c r="AR726" s="228">
        <v>45783</v>
      </c>
      <c r="AS726" t="s">
        <v>11833</v>
      </c>
      <c r="AX726" s="221" t="str">
        <f t="shared" si="36"/>
        <v>IE00B8JZPJ59</v>
      </c>
      <c r="AY726" t="s">
        <v>11053</v>
      </c>
      <c r="AZ726" t="s">
        <v>8201</v>
      </c>
      <c r="BA726">
        <v>-4.5999999999999996</v>
      </c>
    </row>
    <row r="727" spans="1:55">
      <c r="A727" s="221" t="str">
        <f t="shared" si="37"/>
        <v>IE000JV4KY68</v>
      </c>
      <c r="B727" t="s">
        <v>12161</v>
      </c>
      <c r="C727">
        <v>3.16</v>
      </c>
      <c r="D727">
        <v>0.89</v>
      </c>
      <c r="E727">
        <v>1.5</v>
      </c>
      <c r="F727">
        <v>3.91</v>
      </c>
      <c r="G727">
        <v>0.05</v>
      </c>
      <c r="J727">
        <v>1.44</v>
      </c>
      <c r="K727">
        <v>7.74</v>
      </c>
      <c r="L727">
        <v>0</v>
      </c>
      <c r="M727">
        <v>239.9</v>
      </c>
      <c r="N727">
        <v>-12.17</v>
      </c>
      <c r="O727">
        <v>2.78</v>
      </c>
      <c r="P727">
        <v>1.29</v>
      </c>
      <c r="Q727" t="s">
        <v>11348</v>
      </c>
      <c r="R727" t="s">
        <v>8202</v>
      </c>
      <c r="S727">
        <v>165.34</v>
      </c>
      <c r="T727">
        <v>140.57</v>
      </c>
      <c r="U727">
        <v>12</v>
      </c>
      <c r="AD727">
        <v>3.81</v>
      </c>
      <c r="AF727" s="217">
        <v>44614</v>
      </c>
      <c r="AG727">
        <v>142.69</v>
      </c>
      <c r="AI727">
        <v>504.16</v>
      </c>
      <c r="AN727" s="221" t="str">
        <f t="shared" si="35"/>
        <v>IE000W1ABFV2</v>
      </c>
      <c r="AO727" t="s">
        <v>12409</v>
      </c>
      <c r="AQ727" s="188">
        <v>10.86</v>
      </c>
      <c r="AR727" s="228">
        <v>45783</v>
      </c>
      <c r="AS727" t="s">
        <v>11834</v>
      </c>
      <c r="AX727" s="221" t="str">
        <f t="shared" si="36"/>
        <v>IE000ITXATA3</v>
      </c>
      <c r="AY727" t="s">
        <v>12162</v>
      </c>
      <c r="AZ727" t="s">
        <v>11831</v>
      </c>
    </row>
    <row r="728" spans="1:55">
      <c r="A728" s="221" t="str">
        <f t="shared" si="37"/>
        <v>IE00B8JZPJ59</v>
      </c>
      <c r="B728" t="s">
        <v>11053</v>
      </c>
      <c r="C728">
        <v>-1.02</v>
      </c>
      <c r="D728">
        <v>-2.1</v>
      </c>
      <c r="E728">
        <v>-0.65</v>
      </c>
      <c r="F728">
        <v>1.27</v>
      </c>
      <c r="G728">
        <v>-1.07</v>
      </c>
      <c r="H728">
        <v>4.57</v>
      </c>
      <c r="I728">
        <v>1.53</v>
      </c>
      <c r="J728">
        <v>1.1100000000000001</v>
      </c>
      <c r="K728">
        <v>6.2</v>
      </c>
      <c r="L728">
        <v>0</v>
      </c>
      <c r="M728">
        <v>239.9</v>
      </c>
      <c r="N728">
        <v>-12.36</v>
      </c>
      <c r="P728">
        <v>1.69</v>
      </c>
      <c r="Q728" t="s">
        <v>11348</v>
      </c>
      <c r="R728" t="s">
        <v>8201</v>
      </c>
      <c r="S728">
        <v>133</v>
      </c>
      <c r="T728">
        <v>80.33</v>
      </c>
      <c r="U728">
        <v>12</v>
      </c>
      <c r="V728">
        <v>-3.4</v>
      </c>
      <c r="W728">
        <v>5.59</v>
      </c>
      <c r="X728">
        <v>-4.84</v>
      </c>
      <c r="Y728">
        <v>-3.93</v>
      </c>
      <c r="Z728">
        <v>9.17</v>
      </c>
      <c r="AA728" s="188">
        <v>0.92</v>
      </c>
      <c r="AB728">
        <v>12.11</v>
      </c>
      <c r="AC728">
        <v>-6.56</v>
      </c>
      <c r="AD728">
        <v>3.32</v>
      </c>
      <c r="AF728" s="217">
        <v>41319</v>
      </c>
      <c r="AG728">
        <v>55.45</v>
      </c>
      <c r="AH728">
        <v>129.28</v>
      </c>
      <c r="AI728">
        <v>115.95</v>
      </c>
      <c r="AJ728">
        <v>53.38</v>
      </c>
      <c r="AN728" s="221" t="str">
        <f t="shared" si="35"/>
        <v>IE0009G5SDU7</v>
      </c>
      <c r="AO728" t="s">
        <v>12410</v>
      </c>
      <c r="AQ728" s="188">
        <v>11.3</v>
      </c>
      <c r="AR728" s="228">
        <v>45783</v>
      </c>
      <c r="AS728" t="s">
        <v>11835</v>
      </c>
      <c r="AX728" s="221" t="str">
        <f t="shared" si="36"/>
        <v>IE0003U64NQ7</v>
      </c>
      <c r="AY728" t="s">
        <v>12163</v>
      </c>
      <c r="AZ728" t="s">
        <v>11830</v>
      </c>
    </row>
    <row r="729" spans="1:55">
      <c r="A729" s="221" t="str">
        <f t="shared" si="37"/>
        <v>IE000ITXATA3</v>
      </c>
      <c r="B729" t="s">
        <v>12162</v>
      </c>
      <c r="C729">
        <v>-2.97</v>
      </c>
      <c r="D729">
        <v>2.29</v>
      </c>
      <c r="E729">
        <v>-1.51</v>
      </c>
      <c r="F729">
        <v>4.2699999999999996</v>
      </c>
      <c r="M729">
        <v>2873.6</v>
      </c>
      <c r="P729">
        <v>1.6</v>
      </c>
      <c r="Q729" t="s">
        <v>11348</v>
      </c>
      <c r="R729" t="s">
        <v>11831</v>
      </c>
      <c r="U729">
        <v>12</v>
      </c>
      <c r="AF729" s="217">
        <v>45260</v>
      </c>
      <c r="AG729">
        <v>159.77000000000001</v>
      </c>
      <c r="AI729">
        <v>127.28</v>
      </c>
      <c r="AN729" s="221" t="str">
        <f t="shared" si="35"/>
        <v>IE00B1D7YH97</v>
      </c>
      <c r="AO729" t="s">
        <v>8219</v>
      </c>
      <c r="AQ729" s="188">
        <v>7.64</v>
      </c>
      <c r="AR729" s="228">
        <v>45783</v>
      </c>
      <c r="AS729" t="s">
        <v>8210</v>
      </c>
      <c r="AX729" s="221" t="str">
        <f t="shared" si="36"/>
        <v>IE000KEQY171</v>
      </c>
      <c r="AY729" t="s">
        <v>12164</v>
      </c>
      <c r="AZ729" t="s">
        <v>11832</v>
      </c>
    </row>
    <row r="730" spans="1:55">
      <c r="A730" s="221" t="str">
        <f t="shared" si="37"/>
        <v>IE0003U64NQ7</v>
      </c>
      <c r="B730" t="s">
        <v>12163</v>
      </c>
      <c r="C730">
        <v>0.78</v>
      </c>
      <c r="D730">
        <v>5.69</v>
      </c>
      <c r="E730">
        <v>0.26</v>
      </c>
      <c r="F730">
        <v>6.75</v>
      </c>
      <c r="M730">
        <v>2873.6</v>
      </c>
      <c r="P730">
        <v>1.6</v>
      </c>
      <c r="R730" t="s">
        <v>11830</v>
      </c>
      <c r="U730">
        <v>12</v>
      </c>
      <c r="AF730" s="217">
        <v>45260</v>
      </c>
      <c r="AG730">
        <v>150.53</v>
      </c>
      <c r="AI730">
        <v>50.24</v>
      </c>
      <c r="AN730" s="221" t="str">
        <f t="shared" si="35"/>
        <v>IE000LKS5N98</v>
      </c>
      <c r="AO730" t="s">
        <v>8216</v>
      </c>
      <c r="AQ730" s="188">
        <v>10.62</v>
      </c>
      <c r="AR730" s="228">
        <v>45782</v>
      </c>
      <c r="AS730" t="s">
        <v>8209</v>
      </c>
      <c r="AX730" s="221" t="str">
        <f t="shared" si="36"/>
        <v>IE000YTNTUN2</v>
      </c>
      <c r="AY730" t="s">
        <v>12165</v>
      </c>
      <c r="AZ730" t="s">
        <v>11833</v>
      </c>
    </row>
    <row r="731" spans="1:55">
      <c r="A731" s="221" t="str">
        <f t="shared" si="37"/>
        <v>IE000KEQY171</v>
      </c>
      <c r="B731" t="s">
        <v>12164</v>
      </c>
      <c r="C731">
        <v>0.71</v>
      </c>
      <c r="D731">
        <v>5.7</v>
      </c>
      <c r="E731">
        <v>0.31</v>
      </c>
      <c r="F731">
        <v>6.73</v>
      </c>
      <c r="M731">
        <v>2873.6</v>
      </c>
      <c r="O731">
        <v>4.1100000000000003</v>
      </c>
      <c r="P731">
        <v>1.6</v>
      </c>
      <c r="R731" t="s">
        <v>11832</v>
      </c>
      <c r="U731">
        <v>12</v>
      </c>
      <c r="AF731" s="217">
        <v>45260</v>
      </c>
      <c r="AG731">
        <v>149.79</v>
      </c>
      <c r="AI731">
        <v>49.1</v>
      </c>
      <c r="AN731" s="221" t="str">
        <f t="shared" si="35"/>
        <v>IE00BJLMMQ78</v>
      </c>
      <c r="AO731" t="s">
        <v>12168</v>
      </c>
      <c r="AQ731" s="188">
        <v>8.4600000000000009</v>
      </c>
      <c r="AR731" s="228">
        <v>45782</v>
      </c>
      <c r="AS731" t="s">
        <v>6713</v>
      </c>
      <c r="AX731" s="221" t="str">
        <f t="shared" si="36"/>
        <v>IE000W1ABFV2</v>
      </c>
      <c r="AY731" t="s">
        <v>12166</v>
      </c>
      <c r="AZ731" t="s">
        <v>11834</v>
      </c>
    </row>
    <row r="732" spans="1:55">
      <c r="A732" s="221" t="str">
        <f t="shared" si="37"/>
        <v>IE000YTNTUN2</v>
      </c>
      <c r="B732" t="s">
        <v>12165</v>
      </c>
      <c r="C732">
        <v>0.71</v>
      </c>
      <c r="D732">
        <v>5.69</v>
      </c>
      <c r="E732">
        <v>0.3</v>
      </c>
      <c r="F732">
        <v>6.78</v>
      </c>
      <c r="M732">
        <v>2873.6</v>
      </c>
      <c r="O732">
        <v>7.14</v>
      </c>
      <c r="P732">
        <v>1.6</v>
      </c>
      <c r="R732" t="s">
        <v>11833</v>
      </c>
      <c r="U732">
        <v>12</v>
      </c>
      <c r="AF732" s="217">
        <v>45260</v>
      </c>
      <c r="AG732">
        <v>148.58000000000001</v>
      </c>
      <c r="AI732">
        <v>48.25</v>
      </c>
      <c r="AN732" s="221" t="str">
        <f t="shared" si="35"/>
        <v>IE00B1D7YK27</v>
      </c>
      <c r="AO732" t="s">
        <v>6847</v>
      </c>
      <c r="AQ732" s="188">
        <v>23.57</v>
      </c>
      <c r="AR732" s="228">
        <v>45783</v>
      </c>
      <c r="AS732" t="s">
        <v>6712</v>
      </c>
      <c r="AX732" s="221" t="str">
        <f t="shared" si="36"/>
        <v>IE0009G5SDU7</v>
      </c>
      <c r="AY732" t="s">
        <v>12167</v>
      </c>
      <c r="AZ732" t="s">
        <v>11835</v>
      </c>
    </row>
    <row r="733" spans="1:55">
      <c r="A733" s="221" t="str">
        <f t="shared" si="37"/>
        <v>IE000W1ABFV2</v>
      </c>
      <c r="B733" t="s">
        <v>12166</v>
      </c>
      <c r="C733">
        <v>-2.94</v>
      </c>
      <c r="D733">
        <v>2.2999999999999998</v>
      </c>
      <c r="E733">
        <v>-1.48</v>
      </c>
      <c r="F733">
        <v>4.22</v>
      </c>
      <c r="M733">
        <v>2873.6</v>
      </c>
      <c r="O733">
        <v>7</v>
      </c>
      <c r="P733">
        <v>1.6</v>
      </c>
      <c r="Q733" t="s">
        <v>11348</v>
      </c>
      <c r="R733" t="s">
        <v>11834</v>
      </c>
      <c r="U733">
        <v>12</v>
      </c>
      <c r="AF733" s="217">
        <v>45260</v>
      </c>
      <c r="AG733">
        <v>162.51</v>
      </c>
      <c r="AI733">
        <v>128.53</v>
      </c>
      <c r="AN733" s="221" t="str">
        <f t="shared" si="35"/>
        <v>IE00B1Z6D669</v>
      </c>
      <c r="AO733" t="s">
        <v>6848</v>
      </c>
      <c r="AQ733" s="188">
        <v>14.92</v>
      </c>
      <c r="AR733" s="228">
        <v>45783</v>
      </c>
      <c r="AS733" t="s">
        <v>6711</v>
      </c>
      <c r="AX733" s="221" t="str">
        <f t="shared" si="36"/>
        <v>IE00B1D7YH97</v>
      </c>
      <c r="AY733" t="s">
        <v>11054</v>
      </c>
      <c r="AZ733" t="s">
        <v>8210</v>
      </c>
      <c r="BA733">
        <v>-5.34</v>
      </c>
      <c r="BB733">
        <v>0.17</v>
      </c>
      <c r="BC733">
        <v>-9.69</v>
      </c>
    </row>
    <row r="734" spans="1:55">
      <c r="A734" s="221" t="str">
        <f t="shared" si="37"/>
        <v>IE0009G5SDU7</v>
      </c>
      <c r="B734" t="s">
        <v>12167</v>
      </c>
      <c r="C734">
        <v>-2.93</v>
      </c>
      <c r="D734">
        <v>2.17</v>
      </c>
      <c r="E734">
        <v>-1.63</v>
      </c>
      <c r="F734">
        <v>4.18</v>
      </c>
      <c r="M734">
        <v>2873.6</v>
      </c>
      <c r="O734">
        <v>4.0199999999999996</v>
      </c>
      <c r="P734">
        <v>1.6</v>
      </c>
      <c r="Q734" t="s">
        <v>11348</v>
      </c>
      <c r="R734" t="s">
        <v>11835</v>
      </c>
      <c r="U734">
        <v>12</v>
      </c>
      <c r="AF734" s="217">
        <v>45260</v>
      </c>
      <c r="AG734">
        <v>162</v>
      </c>
      <c r="AI734">
        <v>131.22</v>
      </c>
      <c r="AN734" s="221" t="str">
        <f t="shared" si="35"/>
        <v>IE00B193MK07</v>
      </c>
      <c r="AO734" t="s">
        <v>12411</v>
      </c>
      <c r="AQ734" s="188">
        <v>11.9</v>
      </c>
      <c r="AR734" s="228">
        <v>45783</v>
      </c>
      <c r="AS734" t="s">
        <v>6720</v>
      </c>
      <c r="AX734" s="221" t="str">
        <f t="shared" si="36"/>
        <v>IE000LKS5N98</v>
      </c>
      <c r="AY734" t="s">
        <v>8216</v>
      </c>
      <c r="AZ734" t="s">
        <v>8209</v>
      </c>
    </row>
    <row r="735" spans="1:55">
      <c r="A735" s="221" t="str">
        <f t="shared" si="37"/>
        <v>IE00B1D7YH97</v>
      </c>
      <c r="B735" t="s">
        <v>11054</v>
      </c>
      <c r="C735">
        <v>-0.54</v>
      </c>
      <c r="D735">
        <v>-2.73</v>
      </c>
      <c r="E735">
        <v>0.75</v>
      </c>
      <c r="F735">
        <v>-2.66</v>
      </c>
      <c r="G735">
        <v>-8.58</v>
      </c>
      <c r="H735">
        <v>11.5</v>
      </c>
      <c r="I735">
        <v>1.07</v>
      </c>
      <c r="J735">
        <v>0.41</v>
      </c>
      <c r="K735">
        <v>13.55</v>
      </c>
      <c r="L735">
        <v>-0.01</v>
      </c>
      <c r="M735">
        <v>977.3</v>
      </c>
      <c r="N735">
        <v>-27.84</v>
      </c>
      <c r="P735">
        <v>1.64</v>
      </c>
      <c r="R735" t="s">
        <v>8210</v>
      </c>
      <c r="S735">
        <v>90.01</v>
      </c>
      <c r="T735">
        <v>20.29</v>
      </c>
      <c r="U735">
        <v>4</v>
      </c>
      <c r="V735">
        <v>-20.68</v>
      </c>
      <c r="W735">
        <v>16.29</v>
      </c>
      <c r="X735">
        <v>-5.83</v>
      </c>
      <c r="Y735">
        <v>-12.27</v>
      </c>
      <c r="Z735">
        <v>7.79</v>
      </c>
      <c r="AA735" s="188">
        <v>-0.41</v>
      </c>
      <c r="AB735">
        <v>33.29</v>
      </c>
      <c r="AC735">
        <v>9.25</v>
      </c>
      <c r="AD735">
        <v>-10.06</v>
      </c>
      <c r="AE735" t="s">
        <v>11503</v>
      </c>
      <c r="AF735" s="217">
        <v>39346</v>
      </c>
      <c r="AG735">
        <v>22.44</v>
      </c>
      <c r="AH735">
        <v>37.049999999999997</v>
      </c>
      <c r="AI735">
        <v>81.59</v>
      </c>
      <c r="AJ735">
        <v>22.3</v>
      </c>
      <c r="AN735" s="221" t="str">
        <f t="shared" si="35"/>
        <v>IE00B95F0K20</v>
      </c>
      <c r="AO735" t="s">
        <v>12170</v>
      </c>
      <c r="AQ735" s="188">
        <v>8.23</v>
      </c>
      <c r="AR735" s="228">
        <v>45782</v>
      </c>
      <c r="AS735" t="s">
        <v>6791</v>
      </c>
      <c r="AX735" s="221" t="str">
        <f t="shared" si="36"/>
        <v>IE00BJLMMQ78</v>
      </c>
      <c r="AY735" t="s">
        <v>12168</v>
      </c>
      <c r="AZ735" t="s">
        <v>6713</v>
      </c>
    </row>
    <row r="736" spans="1:55">
      <c r="A736" s="221" t="str">
        <f t="shared" si="37"/>
        <v>IE000LKS5N98</v>
      </c>
      <c r="B736" t="s">
        <v>8216</v>
      </c>
      <c r="C736">
        <v>3.21</v>
      </c>
      <c r="D736">
        <v>1.24</v>
      </c>
      <c r="E736">
        <v>3.31</v>
      </c>
      <c r="F736">
        <v>0.19</v>
      </c>
      <c r="G736">
        <v>-7.73</v>
      </c>
      <c r="J736">
        <v>0.93</v>
      </c>
      <c r="K736">
        <v>14.86</v>
      </c>
      <c r="L736">
        <v>-0.01</v>
      </c>
      <c r="N736">
        <v>-27.7</v>
      </c>
      <c r="R736" t="s">
        <v>8209</v>
      </c>
      <c r="S736">
        <v>98</v>
      </c>
      <c r="T736">
        <v>54.2</v>
      </c>
      <c r="AC736">
        <v>9.59</v>
      </c>
      <c r="AD736">
        <v>-9.99</v>
      </c>
      <c r="AG736">
        <v>61.37</v>
      </c>
      <c r="AI736">
        <v>46.79</v>
      </c>
      <c r="AN736" s="221" t="str">
        <f t="shared" si="35"/>
        <v>IE00B3Y5VT74</v>
      </c>
      <c r="AO736" t="s">
        <v>12412</v>
      </c>
      <c r="AQ736" s="188">
        <v>10.130000000000001</v>
      </c>
      <c r="AR736" s="228">
        <v>45783</v>
      </c>
      <c r="AS736" t="s">
        <v>6715</v>
      </c>
      <c r="AX736" s="221" t="str">
        <f t="shared" si="36"/>
        <v>IE00B1D7YK27</v>
      </c>
      <c r="AY736" t="s">
        <v>11055</v>
      </c>
      <c r="AZ736" t="s">
        <v>6712</v>
      </c>
      <c r="BA736">
        <v>-3.79</v>
      </c>
      <c r="BB736">
        <v>-2.0699999999999998</v>
      </c>
      <c r="BC736">
        <v>0.56000000000000005</v>
      </c>
    </row>
    <row r="737" spans="1:55">
      <c r="A737" s="221" t="str">
        <f t="shared" si="37"/>
        <v>IE00BJLMMQ78</v>
      </c>
      <c r="B737" t="s">
        <v>12168</v>
      </c>
      <c r="C737">
        <v>0.86</v>
      </c>
      <c r="D737">
        <v>-0.26</v>
      </c>
      <c r="E737">
        <v>1.28</v>
      </c>
      <c r="F737">
        <v>4.8099999999999996</v>
      </c>
      <c r="G737">
        <v>2.88</v>
      </c>
      <c r="H737">
        <v>0.91</v>
      </c>
      <c r="J737">
        <v>1.73</v>
      </c>
      <c r="K737">
        <v>7.87</v>
      </c>
      <c r="L737">
        <v>0</v>
      </c>
      <c r="M737">
        <v>12220.5</v>
      </c>
      <c r="N737">
        <v>-9.57</v>
      </c>
      <c r="O737">
        <v>5.0599999999999996</v>
      </c>
      <c r="P737">
        <v>1.19</v>
      </c>
      <c r="R737" t="s">
        <v>6713</v>
      </c>
      <c r="S737">
        <v>128.47999999999999</v>
      </c>
      <c r="T737">
        <v>156.44</v>
      </c>
      <c r="U737">
        <v>12</v>
      </c>
      <c r="AA737" s="188">
        <v>6.52</v>
      </c>
      <c r="AB737">
        <v>-0.56000000000000005</v>
      </c>
      <c r="AC737">
        <v>-16.95</v>
      </c>
      <c r="AD737">
        <v>7.25</v>
      </c>
      <c r="AF737" s="217">
        <v>43586</v>
      </c>
      <c r="AG737">
        <v>89.99</v>
      </c>
      <c r="AH737">
        <v>163.44</v>
      </c>
      <c r="AI737">
        <v>-259.43</v>
      </c>
      <c r="AJ737">
        <v>123.96</v>
      </c>
      <c r="AN737" s="221" t="str">
        <f t="shared" si="35"/>
        <v>IE00B95MX153</v>
      </c>
      <c r="AO737" t="s">
        <v>12413</v>
      </c>
      <c r="AQ737" s="188">
        <v>9.08</v>
      </c>
      <c r="AR737" s="228">
        <v>45783</v>
      </c>
      <c r="AS737" t="s">
        <v>6714</v>
      </c>
      <c r="AX737" s="221" t="str">
        <f t="shared" si="36"/>
        <v>IE00B1Z6D669</v>
      </c>
      <c r="AY737" t="s">
        <v>11056</v>
      </c>
      <c r="AZ737" t="s">
        <v>6711</v>
      </c>
      <c r="BA737">
        <v>-3.6</v>
      </c>
      <c r="BB737">
        <v>-1.78</v>
      </c>
      <c r="BC737">
        <v>-2.88</v>
      </c>
    </row>
    <row r="738" spans="1:55">
      <c r="A738" s="221" t="str">
        <f t="shared" si="37"/>
        <v>IE00B1D7YK27</v>
      </c>
      <c r="B738" t="s">
        <v>11055</v>
      </c>
      <c r="C738">
        <v>-4.22</v>
      </c>
      <c r="D738">
        <v>-4.1399999999999997</v>
      </c>
      <c r="E738">
        <v>-1.6</v>
      </c>
      <c r="F738">
        <v>1.34</v>
      </c>
      <c r="G738">
        <v>1.47</v>
      </c>
      <c r="H738">
        <v>-0.56999999999999995</v>
      </c>
      <c r="I738">
        <v>2.27</v>
      </c>
      <c r="J738">
        <v>1.36</v>
      </c>
      <c r="K738">
        <v>5.59</v>
      </c>
      <c r="L738">
        <v>0</v>
      </c>
      <c r="M738">
        <v>12220.5</v>
      </c>
      <c r="N738">
        <v>-7.79</v>
      </c>
      <c r="P738">
        <v>1.59</v>
      </c>
      <c r="Q738" t="s">
        <v>11357</v>
      </c>
      <c r="R738" t="s">
        <v>6712</v>
      </c>
      <c r="S738">
        <v>139.30000000000001</v>
      </c>
      <c r="T738">
        <v>149.44</v>
      </c>
      <c r="U738">
        <v>12</v>
      </c>
      <c r="V738">
        <v>5.43</v>
      </c>
      <c r="W738">
        <v>12.98</v>
      </c>
      <c r="X738">
        <v>-0.62</v>
      </c>
      <c r="Y738">
        <v>-0.17</v>
      </c>
      <c r="Z738">
        <v>11.78</v>
      </c>
      <c r="AA738" s="188">
        <v>5.0599999999999996</v>
      </c>
      <c r="AB738">
        <v>0.97</v>
      </c>
      <c r="AC738">
        <v>-17.46</v>
      </c>
      <c r="AD738">
        <v>6.7</v>
      </c>
      <c r="AF738" s="217">
        <v>38971</v>
      </c>
      <c r="AG738">
        <v>176.93</v>
      </c>
      <c r="AH738">
        <v>158.77000000000001</v>
      </c>
      <c r="AI738">
        <v>464.43</v>
      </c>
      <c r="AJ738">
        <v>138.13</v>
      </c>
      <c r="AN738" s="221" t="str">
        <f t="shared" si="35"/>
        <v>IE00B11XYX59</v>
      </c>
      <c r="AO738" t="s">
        <v>11733</v>
      </c>
      <c r="AQ738" s="188">
        <v>47.23</v>
      </c>
      <c r="AR738" s="228">
        <v>45783</v>
      </c>
      <c r="AS738" t="s">
        <v>732</v>
      </c>
      <c r="AX738" s="221" t="str">
        <f t="shared" si="36"/>
        <v>IE00B193MK07</v>
      </c>
      <c r="AY738" t="s">
        <v>12169</v>
      </c>
      <c r="AZ738" t="s">
        <v>6720</v>
      </c>
      <c r="BA738">
        <v>-3.82</v>
      </c>
      <c r="BB738">
        <v>-2.16</v>
      </c>
      <c r="BC738">
        <v>-0.19</v>
      </c>
    </row>
    <row r="739" spans="1:55">
      <c r="A739" s="221" t="str">
        <f t="shared" si="37"/>
        <v>IE00B1Z6D669</v>
      </c>
      <c r="B739" t="s">
        <v>11056</v>
      </c>
      <c r="C739">
        <v>4.37</v>
      </c>
      <c r="D739">
        <v>-1.1499999999999999</v>
      </c>
      <c r="E739">
        <v>3.12</v>
      </c>
      <c r="F739">
        <v>4.92</v>
      </c>
      <c r="G739">
        <v>1.71</v>
      </c>
      <c r="H739">
        <v>-1.29</v>
      </c>
      <c r="I739">
        <v>0.31</v>
      </c>
      <c r="J739">
        <v>1.78</v>
      </c>
      <c r="K739">
        <v>8.84</v>
      </c>
      <c r="L739">
        <v>0</v>
      </c>
      <c r="M739">
        <v>12220.5</v>
      </c>
      <c r="N739">
        <v>-14.07</v>
      </c>
      <c r="P739">
        <v>1.59</v>
      </c>
      <c r="Q739" t="s">
        <v>11357</v>
      </c>
      <c r="R739" t="s">
        <v>6711</v>
      </c>
      <c r="S739">
        <v>140.33000000000001</v>
      </c>
      <c r="T739">
        <v>159.36000000000001</v>
      </c>
      <c r="U739">
        <v>12</v>
      </c>
      <c r="V739">
        <v>-5.65</v>
      </c>
      <c r="W739">
        <v>8.06</v>
      </c>
      <c r="X739">
        <v>10.94</v>
      </c>
      <c r="Y739">
        <v>-7.64</v>
      </c>
      <c r="Z739">
        <v>6.54</v>
      </c>
      <c r="AA739" s="188">
        <v>12.26</v>
      </c>
      <c r="AB739">
        <v>-6.94</v>
      </c>
      <c r="AC739">
        <v>-24.41</v>
      </c>
      <c r="AD739">
        <v>8.0299999999999994</v>
      </c>
      <c r="AF739" s="217">
        <v>39266</v>
      </c>
      <c r="AG739">
        <v>101.98</v>
      </c>
      <c r="AH739">
        <v>169.47</v>
      </c>
      <c r="AI739">
        <v>-372.83</v>
      </c>
      <c r="AJ739">
        <v>159.04</v>
      </c>
      <c r="AN739" s="221" t="str">
        <f t="shared" si="35"/>
        <v>IE00B11XYW43</v>
      </c>
      <c r="AO739" t="s">
        <v>11735</v>
      </c>
      <c r="AQ739" s="188">
        <v>35.33</v>
      </c>
      <c r="AR739" s="228">
        <v>45783</v>
      </c>
      <c r="AS739" t="s">
        <v>5658</v>
      </c>
      <c r="AX739" s="221" t="str">
        <f t="shared" si="36"/>
        <v>IE00B95F0K20</v>
      </c>
      <c r="AY739" t="s">
        <v>12170</v>
      </c>
      <c r="AZ739" t="s">
        <v>6791</v>
      </c>
    </row>
    <row r="740" spans="1:55">
      <c r="A740" s="221" t="str">
        <f t="shared" si="37"/>
        <v>IE00B193MK07</v>
      </c>
      <c r="B740" t="s">
        <v>12169</v>
      </c>
      <c r="C740">
        <v>-4.29</v>
      </c>
      <c r="D740">
        <v>-4.18</v>
      </c>
      <c r="E740">
        <v>-1.58</v>
      </c>
      <c r="F740">
        <v>1.4</v>
      </c>
      <c r="G740">
        <v>1.48</v>
      </c>
      <c r="H740">
        <v>-0.56999999999999995</v>
      </c>
      <c r="I740">
        <v>2.27</v>
      </c>
      <c r="J740">
        <v>1.35</v>
      </c>
      <c r="K740">
        <v>5.55</v>
      </c>
      <c r="L740">
        <v>0</v>
      </c>
      <c r="M740">
        <v>12220.5</v>
      </c>
      <c r="N740">
        <v>-7.8</v>
      </c>
      <c r="O740">
        <v>4.63</v>
      </c>
      <c r="P740">
        <v>1.59</v>
      </c>
      <c r="Q740" t="s">
        <v>11357</v>
      </c>
      <c r="R740" t="s">
        <v>6720</v>
      </c>
      <c r="S740">
        <v>138.29</v>
      </c>
      <c r="T740">
        <v>148.51</v>
      </c>
      <c r="U740">
        <v>12</v>
      </c>
      <c r="V740">
        <v>5.43</v>
      </c>
      <c r="W740">
        <v>13.04</v>
      </c>
      <c r="X740">
        <v>-0.67</v>
      </c>
      <c r="Y740">
        <v>-0.15</v>
      </c>
      <c r="Z740">
        <v>11.77</v>
      </c>
      <c r="AA740" s="188">
        <v>5.05</v>
      </c>
      <c r="AB740">
        <v>1.03</v>
      </c>
      <c r="AC740">
        <v>-17.47</v>
      </c>
      <c r="AD740">
        <v>6.7</v>
      </c>
      <c r="AF740" s="217">
        <v>38929</v>
      </c>
      <c r="AG740">
        <v>176.14</v>
      </c>
      <c r="AH740">
        <v>157.96</v>
      </c>
      <c r="AI740">
        <v>453.57</v>
      </c>
      <c r="AJ740">
        <v>137.55000000000001</v>
      </c>
      <c r="AN740" s="221" t="str">
        <f t="shared" si="35"/>
        <v>IE00B1LHWT95</v>
      </c>
      <c r="AO740" t="s">
        <v>11736</v>
      </c>
      <c r="AQ740" s="188">
        <v>64.44</v>
      </c>
      <c r="AR740" s="228">
        <v>45783</v>
      </c>
      <c r="AS740" t="s">
        <v>731</v>
      </c>
      <c r="AX740" s="221" t="str">
        <f t="shared" si="36"/>
        <v>IE00B3Y5VT74</v>
      </c>
      <c r="AY740" t="s">
        <v>12171</v>
      </c>
      <c r="AZ740" t="s">
        <v>6715</v>
      </c>
      <c r="BA740">
        <v>-3.8</v>
      </c>
      <c r="BB740">
        <v>-2.2000000000000002</v>
      </c>
    </row>
    <row r="741" spans="1:55">
      <c r="A741" s="221" t="str">
        <f t="shared" si="37"/>
        <v>IE00B95F0K20</v>
      </c>
      <c r="B741" t="s">
        <v>12170</v>
      </c>
      <c r="C741">
        <v>0.67</v>
      </c>
      <c r="D741">
        <v>-0.24</v>
      </c>
      <c r="E741">
        <v>1.07</v>
      </c>
      <c r="F741">
        <v>4.3899999999999997</v>
      </c>
      <c r="G741">
        <v>2.4900000000000002</v>
      </c>
      <c r="H741">
        <v>0.52</v>
      </c>
      <c r="J741">
        <v>1.73</v>
      </c>
      <c r="K741">
        <v>7.86</v>
      </c>
      <c r="L741">
        <v>0</v>
      </c>
      <c r="M741">
        <v>12220.5</v>
      </c>
      <c r="N741">
        <v>-9.76</v>
      </c>
      <c r="O741">
        <v>4.66</v>
      </c>
      <c r="P741">
        <v>1.59</v>
      </c>
      <c r="R741" t="s">
        <v>6791</v>
      </c>
      <c r="S741">
        <v>133.29</v>
      </c>
      <c r="T741">
        <v>152.55000000000001</v>
      </c>
      <c r="U741">
        <v>12</v>
      </c>
      <c r="AA741" s="188">
        <v>6.21</v>
      </c>
      <c r="AB741">
        <v>-0.96</v>
      </c>
      <c r="AC741">
        <v>-17.32</v>
      </c>
      <c r="AD741">
        <v>6.9</v>
      </c>
      <c r="AF741" s="217">
        <v>43739</v>
      </c>
      <c r="AG741">
        <v>85.21</v>
      </c>
      <c r="AH741">
        <v>158.82</v>
      </c>
      <c r="AI741">
        <v>-230.93</v>
      </c>
      <c r="AJ741">
        <v>127.94</v>
      </c>
      <c r="AN741" s="221" t="str">
        <f t="shared" si="35"/>
        <v>IE00B3VQ0W98</v>
      </c>
      <c r="AO741" t="s">
        <v>12414</v>
      </c>
      <c r="AQ741" s="188">
        <v>8.4700000000000006</v>
      </c>
      <c r="AR741" s="228">
        <v>45783</v>
      </c>
      <c r="AS741" t="s">
        <v>5664</v>
      </c>
      <c r="AX741" s="221" t="str">
        <f t="shared" si="36"/>
        <v>IE00B95MX153</v>
      </c>
      <c r="AY741" t="s">
        <v>12172</v>
      </c>
      <c r="AZ741" t="s">
        <v>6714</v>
      </c>
      <c r="BA741">
        <v>-8.1300000000000008</v>
      </c>
    </row>
    <row r="742" spans="1:55">
      <c r="A742" s="221" t="str">
        <f t="shared" si="37"/>
        <v>IE00B3Y5VT74</v>
      </c>
      <c r="B742" t="s">
        <v>12171</v>
      </c>
      <c r="C742">
        <v>-4.28</v>
      </c>
      <c r="D742">
        <v>-4.18</v>
      </c>
      <c r="E742">
        <v>-1.66</v>
      </c>
      <c r="F742">
        <v>1.34</v>
      </c>
      <c r="G742">
        <v>1.46</v>
      </c>
      <c r="H742">
        <v>-0.57999999999999996</v>
      </c>
      <c r="I742">
        <v>2.27</v>
      </c>
      <c r="J742">
        <v>1.35</v>
      </c>
      <c r="K742">
        <v>5.56</v>
      </c>
      <c r="L742">
        <v>0</v>
      </c>
      <c r="M742">
        <v>12220.5</v>
      </c>
      <c r="N742">
        <v>-7.79</v>
      </c>
      <c r="O742">
        <v>4.62</v>
      </c>
      <c r="P742">
        <v>1.59</v>
      </c>
      <c r="Q742" t="s">
        <v>11357</v>
      </c>
      <c r="R742" t="s">
        <v>6715</v>
      </c>
      <c r="S742">
        <v>136.9</v>
      </c>
      <c r="T742">
        <v>147.28</v>
      </c>
      <c r="U742">
        <v>12</v>
      </c>
      <c r="V742">
        <v>5.38</v>
      </c>
      <c r="W742">
        <v>12.99</v>
      </c>
      <c r="X742">
        <v>-0.61</v>
      </c>
      <c r="Y742">
        <v>-0.2</v>
      </c>
      <c r="Z742">
        <v>11.81</v>
      </c>
      <c r="AA742" s="188">
        <v>5.07</v>
      </c>
      <c r="AB742">
        <v>1</v>
      </c>
      <c r="AC742">
        <v>-17.5</v>
      </c>
      <c r="AD742">
        <v>6.74</v>
      </c>
      <c r="AF742" s="217">
        <v>40512</v>
      </c>
      <c r="AG742">
        <v>175.49</v>
      </c>
      <c r="AH742">
        <v>157.62</v>
      </c>
      <c r="AI742">
        <v>455.48</v>
      </c>
      <c r="AJ742">
        <v>137.38999999999999</v>
      </c>
      <c r="AN742" s="221" t="str">
        <f t="shared" si="35"/>
        <v>IE00B95LVH48</v>
      </c>
      <c r="AO742" t="s">
        <v>12415</v>
      </c>
      <c r="AQ742" s="188">
        <v>7.42</v>
      </c>
      <c r="AR742" s="228">
        <v>45783</v>
      </c>
      <c r="AS742" t="s">
        <v>5662</v>
      </c>
      <c r="AX742" s="221" t="str">
        <f t="shared" si="36"/>
        <v>IE00B11XYX59</v>
      </c>
      <c r="AY742" t="s">
        <v>11747</v>
      </c>
      <c r="AZ742" t="s">
        <v>732</v>
      </c>
      <c r="BA742">
        <v>-4.38</v>
      </c>
      <c r="BB742">
        <v>0.06</v>
      </c>
      <c r="BC742">
        <v>-1.21</v>
      </c>
    </row>
    <row r="743" spans="1:55">
      <c r="A743" s="221" t="str">
        <f t="shared" si="37"/>
        <v>IE00B95MX153</v>
      </c>
      <c r="B743" t="s">
        <v>12172</v>
      </c>
      <c r="C743">
        <v>0.35</v>
      </c>
      <c r="D743">
        <v>2.65</v>
      </c>
      <c r="E743">
        <v>-3.01</v>
      </c>
      <c r="F743">
        <v>-1.48</v>
      </c>
      <c r="G743">
        <v>-2.83</v>
      </c>
      <c r="H743">
        <v>-1.36</v>
      </c>
      <c r="I743">
        <v>-0.34</v>
      </c>
      <c r="J743">
        <v>2.42</v>
      </c>
      <c r="K743">
        <v>12.35</v>
      </c>
      <c r="L743">
        <v>-0.01</v>
      </c>
      <c r="M743">
        <v>12220.5</v>
      </c>
      <c r="N743">
        <v>-18.14</v>
      </c>
      <c r="O743">
        <v>4.63</v>
      </c>
      <c r="P743">
        <v>1.59</v>
      </c>
      <c r="R743" t="s">
        <v>6714</v>
      </c>
      <c r="S743">
        <v>207.97</v>
      </c>
      <c r="T743">
        <v>127.46</v>
      </c>
      <c r="U743">
        <v>12</v>
      </c>
      <c r="V743">
        <v>-4.38</v>
      </c>
      <c r="W743">
        <v>13.59</v>
      </c>
      <c r="X743">
        <v>7.91</v>
      </c>
      <c r="Y743">
        <v>-10.34</v>
      </c>
      <c r="Z743">
        <v>10.47</v>
      </c>
      <c r="AA743" s="188">
        <v>13.52</v>
      </c>
      <c r="AB743">
        <v>-5.12</v>
      </c>
      <c r="AC743">
        <v>-24.09</v>
      </c>
      <c r="AD743">
        <v>5.47</v>
      </c>
      <c r="AF743" s="217">
        <v>41262</v>
      </c>
      <c r="AG743">
        <v>-57.63</v>
      </c>
      <c r="AH743">
        <v>134.63</v>
      </c>
      <c r="AI743">
        <v>-448.99</v>
      </c>
      <c r="AJ743">
        <v>146.06</v>
      </c>
      <c r="AN743" s="221" t="str">
        <f t="shared" si="35"/>
        <v>IE00B11XZ210</v>
      </c>
      <c r="AO743" t="s">
        <v>10050</v>
      </c>
      <c r="AQ743" s="188">
        <v>30.42</v>
      </c>
      <c r="AR743" s="228">
        <v>45783</v>
      </c>
      <c r="AS743" t="s">
        <v>734</v>
      </c>
      <c r="AX743" s="221" t="str">
        <f t="shared" si="36"/>
        <v>IE00B11XYW43</v>
      </c>
      <c r="AY743" t="s">
        <v>11748</v>
      </c>
      <c r="AZ743" t="s">
        <v>5658</v>
      </c>
      <c r="BA743">
        <v>-4.25</v>
      </c>
      <c r="BB743">
        <v>0.34</v>
      </c>
      <c r="BC743">
        <v>-4.59</v>
      </c>
    </row>
    <row r="744" spans="1:55">
      <c r="A744" s="221" t="str">
        <f t="shared" si="37"/>
        <v>IE00B11XYX59</v>
      </c>
      <c r="B744" t="s">
        <v>11747</v>
      </c>
      <c r="C744">
        <v>-3.69</v>
      </c>
      <c r="D744">
        <v>-4.54</v>
      </c>
      <c r="E744">
        <v>-1</v>
      </c>
      <c r="F744">
        <v>2.74</v>
      </c>
      <c r="G744">
        <v>2.87</v>
      </c>
      <c r="H744">
        <v>0.75</v>
      </c>
      <c r="I744">
        <v>2.2200000000000002</v>
      </c>
      <c r="J744">
        <v>1.1599999999999999</v>
      </c>
      <c r="K744">
        <v>6.62</v>
      </c>
      <c r="L744">
        <v>0.14000000000000001</v>
      </c>
      <c r="M744">
        <v>6129.4</v>
      </c>
      <c r="N744">
        <v>-9.57</v>
      </c>
      <c r="P744">
        <v>1.69</v>
      </c>
      <c r="Q744" t="s">
        <v>11348</v>
      </c>
      <c r="R744" t="s">
        <v>732</v>
      </c>
      <c r="S744">
        <v>124.86</v>
      </c>
      <c r="T744">
        <v>128.11000000000001</v>
      </c>
      <c r="U744">
        <v>12</v>
      </c>
      <c r="V744">
        <v>3.25</v>
      </c>
      <c r="W744">
        <v>15.77</v>
      </c>
      <c r="X744">
        <v>1.06</v>
      </c>
      <c r="Y744">
        <v>-3.3</v>
      </c>
      <c r="Z744">
        <v>13.07</v>
      </c>
      <c r="AA744" s="188">
        <v>4.4400000000000004</v>
      </c>
      <c r="AB744">
        <v>-1.25</v>
      </c>
      <c r="AC744">
        <v>-18.22</v>
      </c>
      <c r="AD744">
        <v>8.94</v>
      </c>
      <c r="AE744" t="s">
        <v>11734</v>
      </c>
      <c r="AF744" s="217">
        <v>38807</v>
      </c>
      <c r="AG744">
        <v>177.97</v>
      </c>
      <c r="AH744">
        <v>127.61</v>
      </c>
      <c r="AI744">
        <v>181.83</v>
      </c>
      <c r="AJ744">
        <v>116.66</v>
      </c>
      <c r="AN744" s="221" t="str">
        <f t="shared" si="35"/>
        <v>IE00B11XZ103</v>
      </c>
      <c r="AO744" t="s">
        <v>10051</v>
      </c>
      <c r="AQ744" s="188">
        <v>23.18</v>
      </c>
      <c r="AR744" s="228">
        <v>45783</v>
      </c>
      <c r="AS744" t="s">
        <v>5666</v>
      </c>
      <c r="AX744" s="221" t="str">
        <f t="shared" si="36"/>
        <v>IE00B1LHWT95</v>
      </c>
      <c r="AY744" t="s">
        <v>11736</v>
      </c>
      <c r="AZ744" t="s">
        <v>731</v>
      </c>
      <c r="BA744">
        <v>-4.7</v>
      </c>
      <c r="BB744">
        <v>0.21</v>
      </c>
      <c r="BC744">
        <v>-2.14</v>
      </c>
    </row>
    <row r="745" spans="1:55">
      <c r="A745" s="221" t="str">
        <f t="shared" si="37"/>
        <v>IE00B11XYW43</v>
      </c>
      <c r="B745" t="s">
        <v>11748</v>
      </c>
      <c r="C745">
        <v>4.99</v>
      </c>
      <c r="D745">
        <v>-1.54</v>
      </c>
      <c r="E745">
        <v>3.75</v>
      </c>
      <c r="F745">
        <v>6.28</v>
      </c>
      <c r="G745">
        <v>3.09</v>
      </c>
      <c r="H745">
        <v>-0.02</v>
      </c>
      <c r="I745">
        <v>0.22</v>
      </c>
      <c r="J745">
        <v>1.59</v>
      </c>
      <c r="K745">
        <v>10.99</v>
      </c>
      <c r="L745">
        <v>0.12</v>
      </c>
      <c r="M745">
        <v>6129.4</v>
      </c>
      <c r="N745">
        <v>-16.84</v>
      </c>
      <c r="P745">
        <v>1.69</v>
      </c>
      <c r="Q745" t="s">
        <v>11348</v>
      </c>
      <c r="R745" t="s">
        <v>5658</v>
      </c>
      <c r="S745">
        <v>113.25</v>
      </c>
      <c r="T745">
        <v>123.71</v>
      </c>
      <c r="U745">
        <v>12</v>
      </c>
      <c r="V745">
        <v>-7.7</v>
      </c>
      <c r="W745">
        <v>10.71</v>
      </c>
      <c r="X745">
        <v>12.8</v>
      </c>
      <c r="Y745">
        <v>-10.58</v>
      </c>
      <c r="Z745">
        <v>7.73</v>
      </c>
      <c r="AA745" s="188">
        <v>11.36</v>
      </c>
      <c r="AB745">
        <v>-9.07</v>
      </c>
      <c r="AC745">
        <v>-25.1</v>
      </c>
      <c r="AD745">
        <v>10.220000000000001</v>
      </c>
      <c r="AE745" t="s">
        <v>11734</v>
      </c>
      <c r="AF745" s="217">
        <v>38807</v>
      </c>
      <c r="AG745">
        <v>63.23</v>
      </c>
      <c r="AH745">
        <v>163.46</v>
      </c>
      <c r="AI745">
        <v>-338.62</v>
      </c>
      <c r="AJ745">
        <v>149.32</v>
      </c>
      <c r="AN745" s="221" t="str">
        <f t="shared" si="35"/>
        <v>IE00B0MD9M11</v>
      </c>
      <c r="AO745" t="s">
        <v>12416</v>
      </c>
      <c r="AQ745" s="188">
        <v>13.42</v>
      </c>
      <c r="AR745" s="228">
        <v>45783</v>
      </c>
      <c r="AS745" t="s">
        <v>5671</v>
      </c>
      <c r="AX745" s="221" t="str">
        <f t="shared" si="36"/>
        <v>IE00B3VQ0W98</v>
      </c>
      <c r="AY745" t="s">
        <v>12173</v>
      </c>
      <c r="AZ745" t="s">
        <v>5664</v>
      </c>
      <c r="BA745">
        <v>-4.43</v>
      </c>
      <c r="BB745">
        <v>7.0000000000000007E-2</v>
      </c>
    </row>
    <row r="746" spans="1:55">
      <c r="A746" s="221" t="str">
        <f t="shared" si="37"/>
        <v>IE00B1LHWT95</v>
      </c>
      <c r="B746" t="s">
        <v>11736</v>
      </c>
      <c r="C746">
        <v>1.42</v>
      </c>
      <c r="D746">
        <v>-0.59</v>
      </c>
      <c r="E746">
        <v>1.74</v>
      </c>
      <c r="F746">
        <v>5.82</v>
      </c>
      <c r="G746">
        <v>3.91</v>
      </c>
      <c r="H746">
        <v>1.83</v>
      </c>
      <c r="I746">
        <v>1.89</v>
      </c>
      <c r="J746">
        <v>1.5</v>
      </c>
      <c r="K746">
        <v>9.68</v>
      </c>
      <c r="L746">
        <v>0.15</v>
      </c>
      <c r="M746">
        <v>6129.4</v>
      </c>
      <c r="N746">
        <v>-11.84</v>
      </c>
      <c r="P746">
        <v>1.69</v>
      </c>
      <c r="R746" t="s">
        <v>731</v>
      </c>
      <c r="S746">
        <v>135.97999999999999</v>
      </c>
      <c r="T746">
        <v>145.58000000000001</v>
      </c>
      <c r="U746">
        <v>12</v>
      </c>
      <c r="V746">
        <v>-2.93</v>
      </c>
      <c r="W746">
        <v>14.04</v>
      </c>
      <c r="X746">
        <v>8.99</v>
      </c>
      <c r="Y746">
        <v>-6.03</v>
      </c>
      <c r="Z746">
        <v>13.84</v>
      </c>
      <c r="AA746" s="188">
        <v>5.44</v>
      </c>
      <c r="AB746">
        <v>-3.2</v>
      </c>
      <c r="AC746">
        <v>-18.03</v>
      </c>
      <c r="AD746">
        <v>9.09</v>
      </c>
      <c r="AE746" t="s">
        <v>11734</v>
      </c>
      <c r="AF746" s="217">
        <v>39128</v>
      </c>
      <c r="AG746">
        <v>125.28</v>
      </c>
      <c r="AH746">
        <v>158.96</v>
      </c>
      <c r="AI746">
        <v>-72.97</v>
      </c>
      <c r="AJ746">
        <v>130.02000000000001</v>
      </c>
      <c r="AN746" s="221" t="str">
        <f t="shared" si="35"/>
        <v>IE000ILK0R90</v>
      </c>
      <c r="AO746" t="s">
        <v>12545</v>
      </c>
      <c r="AQ746" s="188">
        <v>9.82</v>
      </c>
      <c r="AR746" s="228">
        <v>45782</v>
      </c>
      <c r="AS746" t="s">
        <v>12529</v>
      </c>
      <c r="AX746" s="221" t="str">
        <f t="shared" si="36"/>
        <v>IE00B95LVH48</v>
      </c>
      <c r="AY746" t="s">
        <v>12174</v>
      </c>
      <c r="AZ746" t="s">
        <v>5662</v>
      </c>
      <c r="BA746">
        <v>-8.76</v>
      </c>
    </row>
    <row r="747" spans="1:55">
      <c r="A747" s="221" t="str">
        <f t="shared" si="37"/>
        <v>IE00B3VQ0W98</v>
      </c>
      <c r="B747" t="s">
        <v>12173</v>
      </c>
      <c r="C747">
        <v>-3.7</v>
      </c>
      <c r="D747">
        <v>-4.5999999999999996</v>
      </c>
      <c r="E747">
        <v>-1.06</v>
      </c>
      <c r="F747">
        <v>2.75</v>
      </c>
      <c r="G747">
        <v>2.86</v>
      </c>
      <c r="H747">
        <v>0.75</v>
      </c>
      <c r="I747">
        <v>2.2200000000000002</v>
      </c>
      <c r="J747">
        <v>1.1499999999999999</v>
      </c>
      <c r="K747">
        <v>6.61</v>
      </c>
      <c r="L747">
        <v>0.15</v>
      </c>
      <c r="M747">
        <v>6129.4</v>
      </c>
      <c r="N747">
        <v>-9.5399999999999991</v>
      </c>
      <c r="O747">
        <v>6.55</v>
      </c>
      <c r="P747">
        <v>1.69</v>
      </c>
      <c r="Q747" t="s">
        <v>11348</v>
      </c>
      <c r="R747" t="s">
        <v>5664</v>
      </c>
      <c r="S747">
        <v>125.43</v>
      </c>
      <c r="T747">
        <v>128.87</v>
      </c>
      <c r="U747">
        <v>12</v>
      </c>
      <c r="V747">
        <v>3.32</v>
      </c>
      <c r="W747">
        <v>15.74</v>
      </c>
      <c r="X747">
        <v>1.01</v>
      </c>
      <c r="Y747">
        <v>-3.26</v>
      </c>
      <c r="Z747">
        <v>13</v>
      </c>
      <c r="AA747" s="188">
        <v>4.49</v>
      </c>
      <c r="AB747">
        <v>-1.21</v>
      </c>
      <c r="AC747">
        <v>-18.260000000000002</v>
      </c>
      <c r="AD747">
        <v>8.9700000000000006</v>
      </c>
      <c r="AE747" t="s">
        <v>11734</v>
      </c>
      <c r="AF747" s="217">
        <v>40512</v>
      </c>
      <c r="AG747">
        <v>179.04</v>
      </c>
      <c r="AH747">
        <v>128.44</v>
      </c>
      <c r="AI747">
        <v>181.5</v>
      </c>
      <c r="AJ747">
        <v>117.26</v>
      </c>
      <c r="AN747" s="221" t="str">
        <f t="shared" si="35"/>
        <v>IE00B1D7YM41</v>
      </c>
      <c r="AO747" t="s">
        <v>9952</v>
      </c>
      <c r="AQ747" s="188">
        <v>26.99</v>
      </c>
      <c r="AR747" s="228">
        <v>45783</v>
      </c>
      <c r="AS747" t="s">
        <v>5832</v>
      </c>
      <c r="AX747" s="221" t="str">
        <f t="shared" si="36"/>
        <v>IE00B11XZ210</v>
      </c>
      <c r="AY747" t="s">
        <v>11057</v>
      </c>
      <c r="AZ747" t="s">
        <v>734</v>
      </c>
      <c r="BA747">
        <v>-1.9</v>
      </c>
      <c r="BB747">
        <v>7.0000000000000007E-2</v>
      </c>
      <c r="BC747">
        <v>-0.3</v>
      </c>
    </row>
    <row r="748" spans="1:55">
      <c r="A748" s="221" t="str">
        <f t="shared" si="37"/>
        <v>IE00B95LVH48</v>
      </c>
      <c r="B748" t="s">
        <v>12174</v>
      </c>
      <c r="C748">
        <v>0.81</v>
      </c>
      <c r="D748">
        <v>2.16</v>
      </c>
      <c r="E748">
        <v>-2.4900000000000002</v>
      </c>
      <c r="F748">
        <v>-0.2</v>
      </c>
      <c r="G748">
        <v>-1.5</v>
      </c>
      <c r="H748">
        <v>-0.14000000000000001</v>
      </c>
      <c r="I748">
        <v>-0.47</v>
      </c>
      <c r="J748">
        <v>2.11</v>
      </c>
      <c r="K748">
        <v>14.17</v>
      </c>
      <c r="L748">
        <v>-0.01</v>
      </c>
      <c r="M748">
        <v>6129.4</v>
      </c>
      <c r="N748">
        <v>-19.309999999999999</v>
      </c>
      <c r="O748">
        <v>6.57</v>
      </c>
      <c r="P748">
        <v>1.69</v>
      </c>
      <c r="R748" t="s">
        <v>5662</v>
      </c>
      <c r="S748">
        <v>201.03</v>
      </c>
      <c r="T748">
        <v>130.22999999999999</v>
      </c>
      <c r="U748">
        <v>12</v>
      </c>
      <c r="V748">
        <v>-6.46</v>
      </c>
      <c r="W748">
        <v>16.3</v>
      </c>
      <c r="X748">
        <v>9.6300000000000008</v>
      </c>
      <c r="Y748">
        <v>-13.23</v>
      </c>
      <c r="Z748">
        <v>11.61</v>
      </c>
      <c r="AA748" s="188">
        <v>12.54</v>
      </c>
      <c r="AB748">
        <v>-7.38</v>
      </c>
      <c r="AC748">
        <v>-24.71</v>
      </c>
      <c r="AD748">
        <v>7.68</v>
      </c>
      <c r="AE748" t="s">
        <v>11734</v>
      </c>
      <c r="AF748" s="217">
        <v>41262</v>
      </c>
      <c r="AG748">
        <v>20.16</v>
      </c>
      <c r="AH748">
        <v>170.49</v>
      </c>
      <c r="AI748">
        <v>-129.54</v>
      </c>
      <c r="AJ748">
        <v>157.91</v>
      </c>
      <c r="AN748" s="221" t="str">
        <f t="shared" si="35"/>
        <v>IE00B11XZ327</v>
      </c>
      <c r="AO748" t="s">
        <v>9953</v>
      </c>
      <c r="AQ748" s="188">
        <v>24.88</v>
      </c>
      <c r="AR748" s="228">
        <v>45783</v>
      </c>
      <c r="AS748" t="s">
        <v>5830</v>
      </c>
      <c r="AX748" s="221" t="str">
        <f t="shared" si="36"/>
        <v>IE00B11XZ103</v>
      </c>
      <c r="AY748" t="s">
        <v>11058</v>
      </c>
      <c r="AZ748" t="s">
        <v>5666</v>
      </c>
      <c r="BA748">
        <v>-1.63</v>
      </c>
      <c r="BB748">
        <v>0.38</v>
      </c>
      <c r="BC748">
        <v>-3.72</v>
      </c>
    </row>
    <row r="749" spans="1:55">
      <c r="A749" s="221" t="str">
        <f t="shared" si="37"/>
        <v>IE00B11XZ210</v>
      </c>
      <c r="B749" t="s">
        <v>11057</v>
      </c>
      <c r="C749">
        <v>-4.29</v>
      </c>
      <c r="D749">
        <v>-4.8600000000000003</v>
      </c>
      <c r="E749">
        <v>-1.28</v>
      </c>
      <c r="F749">
        <v>-0.13</v>
      </c>
      <c r="G749">
        <v>0.06</v>
      </c>
      <c r="H749">
        <v>-1.68</v>
      </c>
      <c r="I749">
        <v>1.51</v>
      </c>
      <c r="J749">
        <v>0.95</v>
      </c>
      <c r="K749">
        <v>4.67</v>
      </c>
      <c r="L749">
        <v>0</v>
      </c>
      <c r="M749">
        <v>21011.599999999999</v>
      </c>
      <c r="N749">
        <v>-7.7</v>
      </c>
      <c r="P749">
        <v>1.39</v>
      </c>
      <c r="Q749" t="s">
        <v>11357</v>
      </c>
      <c r="R749" t="s">
        <v>734</v>
      </c>
      <c r="S749">
        <v>121.68</v>
      </c>
      <c r="T749">
        <v>106.9</v>
      </c>
      <c r="U749">
        <v>12</v>
      </c>
      <c r="V749">
        <v>7.06</v>
      </c>
      <c r="W749">
        <v>6.81</v>
      </c>
      <c r="X749">
        <v>-4.16</v>
      </c>
      <c r="Y749">
        <v>2.14</v>
      </c>
      <c r="Z749">
        <v>6</v>
      </c>
      <c r="AA749" s="188">
        <v>4.87</v>
      </c>
      <c r="AB749">
        <v>-0.38</v>
      </c>
      <c r="AC749">
        <v>-12.63</v>
      </c>
      <c r="AD749">
        <v>5.33</v>
      </c>
      <c r="AE749" t="s">
        <v>11737</v>
      </c>
      <c r="AF749" s="217">
        <v>38807</v>
      </c>
      <c r="AG749">
        <v>150.91</v>
      </c>
      <c r="AH749">
        <v>99.03</v>
      </c>
      <c r="AI749">
        <v>525.83000000000004</v>
      </c>
      <c r="AJ749">
        <v>116.82</v>
      </c>
      <c r="AN749" s="221" t="str">
        <f t="shared" si="35"/>
        <v>IE00B523KC34</v>
      </c>
      <c r="AO749" t="s">
        <v>12417</v>
      </c>
      <c r="AQ749" s="188">
        <v>11.17</v>
      </c>
      <c r="AR749" s="228">
        <v>45783</v>
      </c>
      <c r="AS749" t="s">
        <v>5831</v>
      </c>
      <c r="AX749" s="221" t="str">
        <f t="shared" si="36"/>
        <v>IE00B0MD9M11</v>
      </c>
      <c r="AY749" t="s">
        <v>12175</v>
      </c>
      <c r="AZ749" t="s">
        <v>5671</v>
      </c>
      <c r="BA749">
        <v>-1.87</v>
      </c>
      <c r="BB749">
        <v>0.05</v>
      </c>
      <c r="BC749">
        <v>-0.19</v>
      </c>
    </row>
    <row r="750" spans="1:55">
      <c r="A750" s="221" t="str">
        <f t="shared" si="37"/>
        <v>IE00B11XZ103</v>
      </c>
      <c r="B750" t="s">
        <v>11058</v>
      </c>
      <c r="C750">
        <v>4.25</v>
      </c>
      <c r="D750">
        <v>-1.97</v>
      </c>
      <c r="E750">
        <v>3.39</v>
      </c>
      <c r="F750">
        <v>3.33</v>
      </c>
      <c r="G750">
        <v>0.34</v>
      </c>
      <c r="H750">
        <v>-2.2799999999999998</v>
      </c>
      <c r="I750">
        <v>-0.34</v>
      </c>
      <c r="J750">
        <v>1.37</v>
      </c>
      <c r="K750">
        <v>7.03</v>
      </c>
      <c r="L750">
        <v>0</v>
      </c>
      <c r="M750">
        <v>21011.599999999999</v>
      </c>
      <c r="N750">
        <v>-11.46</v>
      </c>
      <c r="P750">
        <v>1.39</v>
      </c>
      <c r="Q750" t="s">
        <v>11380</v>
      </c>
      <c r="R750" t="s">
        <v>5666</v>
      </c>
      <c r="S750">
        <v>122.91</v>
      </c>
      <c r="T750">
        <v>117.24</v>
      </c>
      <c r="U750">
        <v>12</v>
      </c>
      <c r="V750">
        <v>-4.34</v>
      </c>
      <c r="W750">
        <v>2.2999999999999998</v>
      </c>
      <c r="X750">
        <v>7.03</v>
      </c>
      <c r="Y750">
        <v>-5.46</v>
      </c>
      <c r="Z750">
        <v>1.1200000000000001</v>
      </c>
      <c r="AA750" s="188">
        <v>12.55</v>
      </c>
      <c r="AB750">
        <v>-8.19</v>
      </c>
      <c r="AC750">
        <v>-19.690000000000001</v>
      </c>
      <c r="AD750">
        <v>6.64</v>
      </c>
      <c r="AE750" t="s">
        <v>11737</v>
      </c>
      <c r="AF750" s="217">
        <v>38807</v>
      </c>
      <c r="AG750">
        <v>77.02</v>
      </c>
      <c r="AH750">
        <v>109.86</v>
      </c>
      <c r="AI750">
        <v>-292.75</v>
      </c>
      <c r="AJ750">
        <v>138.35</v>
      </c>
      <c r="AN750" s="221" t="str">
        <f t="shared" si="35"/>
        <v>IE00BYZWMV33</v>
      </c>
      <c r="AO750" t="s">
        <v>12177</v>
      </c>
      <c r="AQ750" s="188">
        <v>9.39</v>
      </c>
      <c r="AR750" s="228">
        <v>45783</v>
      </c>
      <c r="AS750" t="s">
        <v>5829</v>
      </c>
      <c r="AX750" s="221" t="str">
        <f t="shared" si="36"/>
        <v>IE000ILK0R90</v>
      </c>
      <c r="AY750" t="s">
        <v>12545</v>
      </c>
      <c r="AZ750" t="s">
        <v>12529</v>
      </c>
    </row>
    <row r="751" spans="1:55">
      <c r="A751" s="221" t="str">
        <f t="shared" si="37"/>
        <v>IE00B0MD9M11</v>
      </c>
      <c r="B751" t="s">
        <v>12175</v>
      </c>
      <c r="C751">
        <v>-4.3099999999999996</v>
      </c>
      <c r="D751">
        <v>-4.87</v>
      </c>
      <c r="E751">
        <v>-1.22</v>
      </c>
      <c r="F751">
        <v>-0.09</v>
      </c>
      <c r="G751">
        <v>7.0000000000000007E-2</v>
      </c>
      <c r="H751">
        <v>-1.68</v>
      </c>
      <c r="I751">
        <v>1.51</v>
      </c>
      <c r="J751">
        <v>0.95</v>
      </c>
      <c r="K751">
        <v>4.66</v>
      </c>
      <c r="L751">
        <v>0</v>
      </c>
      <c r="M751">
        <v>21011.599999999999</v>
      </c>
      <c r="N751">
        <v>-7.69</v>
      </c>
      <c r="O751">
        <v>3.26</v>
      </c>
      <c r="P751">
        <v>1.39</v>
      </c>
      <c r="Q751" t="s">
        <v>11357</v>
      </c>
      <c r="R751" t="s">
        <v>5671</v>
      </c>
      <c r="S751">
        <v>121.95</v>
      </c>
      <c r="T751">
        <v>107.26</v>
      </c>
      <c r="U751">
        <v>12</v>
      </c>
      <c r="V751">
        <v>7.04</v>
      </c>
      <c r="W751">
        <v>6.78</v>
      </c>
      <c r="X751">
        <v>-4.1900000000000004</v>
      </c>
      <c r="Y751">
        <v>2.11</v>
      </c>
      <c r="Z751">
        <v>6.09</v>
      </c>
      <c r="AA751" s="188">
        <v>4.82</v>
      </c>
      <c r="AB751">
        <v>-0.34</v>
      </c>
      <c r="AC751">
        <v>-12.66</v>
      </c>
      <c r="AD751">
        <v>5.32</v>
      </c>
      <c r="AE751" t="s">
        <v>11737</v>
      </c>
      <c r="AF751" s="217">
        <v>38653</v>
      </c>
      <c r="AG751">
        <v>150.43</v>
      </c>
      <c r="AH751">
        <v>99.73</v>
      </c>
      <c r="AI751">
        <v>521.22</v>
      </c>
      <c r="AJ751">
        <v>117.15</v>
      </c>
      <c r="AN751" s="221" t="str">
        <f t="shared" si="35"/>
        <v>IE00B3M5PY21</v>
      </c>
      <c r="AO751" t="s">
        <v>12418</v>
      </c>
      <c r="AQ751" s="188">
        <v>10.27</v>
      </c>
      <c r="AR751" s="228">
        <v>45783</v>
      </c>
      <c r="AS751" t="s">
        <v>6091</v>
      </c>
      <c r="AX751" s="221" t="str">
        <f t="shared" si="36"/>
        <v>IE00B1D7YM41</v>
      </c>
      <c r="AY751" t="s">
        <v>11059</v>
      </c>
      <c r="AZ751" t="s">
        <v>5832</v>
      </c>
      <c r="BA751">
        <v>-2.34</v>
      </c>
      <c r="BB751">
        <v>-5.07</v>
      </c>
      <c r="BC751">
        <v>-0.4</v>
      </c>
    </row>
    <row r="752" spans="1:55">
      <c r="A752" s="221" t="str">
        <f t="shared" si="37"/>
        <v>IE00B1D7YM41</v>
      </c>
      <c r="B752" t="s">
        <v>11059</v>
      </c>
      <c r="C752">
        <v>-4.67</v>
      </c>
      <c r="D752">
        <v>-2.39</v>
      </c>
      <c r="E752">
        <v>-1.91</v>
      </c>
      <c r="F752">
        <v>1.37</v>
      </c>
      <c r="G752">
        <v>3.51</v>
      </c>
      <c r="H752">
        <v>2.4</v>
      </c>
      <c r="I752">
        <v>3.36</v>
      </c>
      <c r="J752">
        <v>1.18</v>
      </c>
      <c r="K752">
        <v>6.62</v>
      </c>
      <c r="L752">
        <v>0.14000000000000001</v>
      </c>
      <c r="M752">
        <v>3628.8</v>
      </c>
      <c r="N752">
        <v>-6.27</v>
      </c>
      <c r="P752">
        <v>1.45</v>
      </c>
      <c r="Q752" t="s">
        <v>11348</v>
      </c>
      <c r="R752" t="s">
        <v>5832</v>
      </c>
      <c r="S752">
        <v>116.81</v>
      </c>
      <c r="T752">
        <v>119.4</v>
      </c>
      <c r="U752">
        <v>12</v>
      </c>
      <c r="V752">
        <v>5.48</v>
      </c>
      <c r="W752">
        <v>13.62</v>
      </c>
      <c r="X752">
        <v>-1.71</v>
      </c>
      <c r="Y752">
        <v>-1.34</v>
      </c>
      <c r="Z752">
        <v>12.71</v>
      </c>
      <c r="AA752" s="188">
        <v>1.95</v>
      </c>
      <c r="AB752">
        <v>4.71</v>
      </c>
      <c r="AC752">
        <v>-11.53</v>
      </c>
      <c r="AD752">
        <v>10.16</v>
      </c>
      <c r="AE752" t="s">
        <v>11738</v>
      </c>
      <c r="AF752" s="217">
        <v>38971</v>
      </c>
      <c r="AG752">
        <v>121.6</v>
      </c>
      <c r="AH752">
        <v>107.78</v>
      </c>
      <c r="AI752">
        <v>167.12</v>
      </c>
      <c r="AJ752">
        <v>115.91</v>
      </c>
      <c r="AN752" s="221" t="str">
        <f t="shared" si="35"/>
        <v>IE00B11XZ657</v>
      </c>
      <c r="AO752" t="s">
        <v>9954</v>
      </c>
      <c r="AQ752" s="188">
        <v>19.440000000000001</v>
      </c>
      <c r="AR752" s="228">
        <v>45783</v>
      </c>
      <c r="AS752" t="s">
        <v>7475</v>
      </c>
      <c r="AX752" s="221" t="str">
        <f t="shared" si="36"/>
        <v>IE00B11XZ327</v>
      </c>
      <c r="AY752" t="s">
        <v>11060</v>
      </c>
      <c r="AZ752" t="s">
        <v>5830</v>
      </c>
      <c r="BA752">
        <v>-2.13</v>
      </c>
      <c r="BB752">
        <v>-4.75</v>
      </c>
      <c r="BC752">
        <v>-3.83</v>
      </c>
    </row>
    <row r="753" spans="1:55">
      <c r="A753" s="221" t="str">
        <f t="shared" si="37"/>
        <v>IE00B11XZ327</v>
      </c>
      <c r="B753" t="s">
        <v>11060</v>
      </c>
      <c r="C753">
        <v>3.91</v>
      </c>
      <c r="D753">
        <v>0.62</v>
      </c>
      <c r="E753">
        <v>2.8</v>
      </c>
      <c r="F753">
        <v>4.9400000000000004</v>
      </c>
      <c r="G753">
        <v>3.79</v>
      </c>
      <c r="H753">
        <v>1.7</v>
      </c>
      <c r="I753">
        <v>1.42</v>
      </c>
      <c r="J753">
        <v>0.85</v>
      </c>
      <c r="K753">
        <v>8.4499999999999993</v>
      </c>
      <c r="L753">
        <v>0.17</v>
      </c>
      <c r="M753">
        <v>3628.8</v>
      </c>
      <c r="N753">
        <v>-12.34</v>
      </c>
      <c r="P753">
        <v>1.45</v>
      </c>
      <c r="Q753" t="s">
        <v>11348</v>
      </c>
      <c r="R753" t="s">
        <v>5830</v>
      </c>
      <c r="S753">
        <v>43.21</v>
      </c>
      <c r="T753">
        <v>68.83</v>
      </c>
      <c r="U753">
        <v>12</v>
      </c>
      <c r="V753">
        <v>-5.63</v>
      </c>
      <c r="W753">
        <v>8.64</v>
      </c>
      <c r="X753">
        <v>9.85</v>
      </c>
      <c r="Y753">
        <v>-8.65</v>
      </c>
      <c r="Z753">
        <v>7.4</v>
      </c>
      <c r="AA753" s="188">
        <v>8.92</v>
      </c>
      <c r="AB753">
        <v>-3.56</v>
      </c>
      <c r="AC753">
        <v>-18.829999999999998</v>
      </c>
      <c r="AD753">
        <v>11.57</v>
      </c>
      <c r="AE753" t="s">
        <v>11738</v>
      </c>
      <c r="AF753" s="217">
        <v>38807</v>
      </c>
      <c r="AG753">
        <v>22.53</v>
      </c>
      <c r="AH753">
        <v>79.489999999999995</v>
      </c>
      <c r="AI753">
        <v>-149.52000000000001</v>
      </c>
      <c r="AJ753">
        <v>98.5</v>
      </c>
      <c r="AN753" s="221" t="str">
        <f t="shared" si="35"/>
        <v>IE00B11XZ541</v>
      </c>
      <c r="AO753" t="s">
        <v>9955</v>
      </c>
      <c r="AQ753" s="188">
        <v>15.6</v>
      </c>
      <c r="AR753" s="228">
        <v>45783</v>
      </c>
      <c r="AS753" t="s">
        <v>7477</v>
      </c>
      <c r="AX753" s="221" t="str">
        <f t="shared" si="36"/>
        <v>IE00B523KC34</v>
      </c>
      <c r="AY753" t="s">
        <v>12176</v>
      </c>
      <c r="AZ753" t="s">
        <v>5831</v>
      </c>
      <c r="BA753">
        <v>-2.29</v>
      </c>
      <c r="BB753">
        <v>-5.93</v>
      </c>
    </row>
    <row r="754" spans="1:55">
      <c r="A754" s="221" t="str">
        <f t="shared" si="37"/>
        <v>IE00B523KC34</v>
      </c>
      <c r="B754" t="s">
        <v>12176</v>
      </c>
      <c r="C754">
        <v>1.83</v>
      </c>
      <c r="D754">
        <v>0.41</v>
      </c>
      <c r="E754">
        <v>1.3</v>
      </c>
      <c r="F754">
        <v>7.1</v>
      </c>
      <c r="G754">
        <v>5.46</v>
      </c>
      <c r="H754">
        <v>3.35</v>
      </c>
      <c r="I754">
        <v>1</v>
      </c>
      <c r="J754">
        <v>1.32</v>
      </c>
      <c r="K754">
        <v>10.5</v>
      </c>
      <c r="L754">
        <v>0.23</v>
      </c>
      <c r="M754">
        <v>3628.8</v>
      </c>
      <c r="N754">
        <v>-14.8</v>
      </c>
      <c r="O754">
        <v>4.92</v>
      </c>
      <c r="P754">
        <v>1.45</v>
      </c>
      <c r="Q754" t="s">
        <v>11348</v>
      </c>
      <c r="R754" t="s">
        <v>5831</v>
      </c>
      <c r="S754">
        <v>112.28</v>
      </c>
      <c r="T754">
        <v>136.1</v>
      </c>
      <c r="U754">
        <v>12</v>
      </c>
      <c r="V754">
        <v>-0.21</v>
      </c>
      <c r="W754">
        <v>-5.48</v>
      </c>
      <c r="X754">
        <v>6.52</v>
      </c>
      <c r="Y754">
        <v>-8.68</v>
      </c>
      <c r="Z754">
        <v>15.03</v>
      </c>
      <c r="AA754" s="188">
        <v>3.14</v>
      </c>
      <c r="AB754">
        <v>3.48</v>
      </c>
      <c r="AC754">
        <v>-22.2</v>
      </c>
      <c r="AD754">
        <v>15.88</v>
      </c>
      <c r="AE754" t="s">
        <v>11738</v>
      </c>
      <c r="AF754" s="217">
        <v>39979</v>
      </c>
      <c r="AG754">
        <v>65.16</v>
      </c>
      <c r="AH754">
        <v>133.78</v>
      </c>
      <c r="AI754">
        <v>-113.32</v>
      </c>
      <c r="AJ754">
        <v>132.68</v>
      </c>
      <c r="AN754" s="221" t="str">
        <f t="shared" si="35"/>
        <v>IE00B0MD9N28</v>
      </c>
      <c r="AO754" t="s">
        <v>12419</v>
      </c>
      <c r="AQ754" s="188">
        <v>13.01</v>
      </c>
      <c r="AR754" s="228">
        <v>45783</v>
      </c>
      <c r="AS754" t="s">
        <v>7476</v>
      </c>
      <c r="AX754" s="221" t="str">
        <f t="shared" si="36"/>
        <v>IE00BYZWMV33</v>
      </c>
      <c r="AY754" t="s">
        <v>12177</v>
      </c>
      <c r="AZ754" t="s">
        <v>5829</v>
      </c>
    </row>
    <row r="755" spans="1:55">
      <c r="A755" s="221" t="str">
        <f t="shared" si="37"/>
        <v>IE00BYZWMV33</v>
      </c>
      <c r="B755" t="s">
        <v>12177</v>
      </c>
      <c r="C755">
        <v>0.35</v>
      </c>
      <c r="D755">
        <v>1.62</v>
      </c>
      <c r="E755">
        <v>0.87</v>
      </c>
      <c r="F755">
        <v>4.45</v>
      </c>
      <c r="G755">
        <v>4.5999999999999996</v>
      </c>
      <c r="H755">
        <v>3.54</v>
      </c>
      <c r="J755">
        <v>1.02</v>
      </c>
      <c r="K755">
        <v>7.86</v>
      </c>
      <c r="L755">
        <v>0.18</v>
      </c>
      <c r="M755">
        <v>3628.8</v>
      </c>
      <c r="N755">
        <v>-7.64</v>
      </c>
      <c r="O755">
        <v>4.99</v>
      </c>
      <c r="P755">
        <v>1.45</v>
      </c>
      <c r="Q755" t="s">
        <v>11348</v>
      </c>
      <c r="R755" t="s">
        <v>5829</v>
      </c>
      <c r="S755">
        <v>68.08</v>
      </c>
      <c r="T755">
        <v>86.89</v>
      </c>
      <c r="U755">
        <v>12</v>
      </c>
      <c r="X755">
        <v>6.02</v>
      </c>
      <c r="Y755">
        <v>-4.03</v>
      </c>
      <c r="Z755">
        <v>13.5</v>
      </c>
      <c r="AA755" s="188">
        <v>2.98</v>
      </c>
      <c r="AB755">
        <v>2.71</v>
      </c>
      <c r="AC755">
        <v>-11.38</v>
      </c>
      <c r="AD755">
        <v>10.41</v>
      </c>
      <c r="AE755" t="s">
        <v>11738</v>
      </c>
      <c r="AF755" s="217">
        <v>42485</v>
      </c>
      <c r="AG755">
        <v>60.03</v>
      </c>
      <c r="AH755">
        <v>85.37</v>
      </c>
      <c r="AI755">
        <v>-18.420000000000002</v>
      </c>
      <c r="AJ755">
        <v>78.17</v>
      </c>
      <c r="AN755" s="221" t="str">
        <f t="shared" si="35"/>
        <v>IE00B29WLV81</v>
      </c>
      <c r="AO755" t="s">
        <v>10385</v>
      </c>
      <c r="AQ755" s="188">
        <v>16.3</v>
      </c>
      <c r="AR755" s="228">
        <v>45783</v>
      </c>
      <c r="AS755" t="s">
        <v>10344</v>
      </c>
      <c r="AX755" s="221" t="str">
        <f t="shared" si="36"/>
        <v>IE00B3M5PY21</v>
      </c>
      <c r="AY755" t="s">
        <v>12178</v>
      </c>
      <c r="AZ755" t="s">
        <v>6091</v>
      </c>
      <c r="BA755">
        <v>-2.27</v>
      </c>
      <c r="BB755">
        <v>-5.09</v>
      </c>
    </row>
    <row r="756" spans="1:55">
      <c r="A756" s="221" t="str">
        <f t="shared" si="37"/>
        <v>IE00B3M5PY21</v>
      </c>
      <c r="B756" t="s">
        <v>12178</v>
      </c>
      <c r="C756">
        <v>-4.67</v>
      </c>
      <c r="D756">
        <v>-2.4500000000000002</v>
      </c>
      <c r="E756">
        <v>-1.92</v>
      </c>
      <c r="F756">
        <v>1.31</v>
      </c>
      <c r="G756">
        <v>3.51</v>
      </c>
      <c r="H756">
        <v>2.4</v>
      </c>
      <c r="I756">
        <v>3.37</v>
      </c>
      <c r="J756">
        <v>1.18</v>
      </c>
      <c r="K756">
        <v>6.62</v>
      </c>
      <c r="L756">
        <v>0.14000000000000001</v>
      </c>
      <c r="M756">
        <v>3628.8</v>
      </c>
      <c r="N756">
        <v>-6.18</v>
      </c>
      <c r="O756">
        <v>5.0599999999999996</v>
      </c>
      <c r="P756">
        <v>1.45</v>
      </c>
      <c r="Q756" t="s">
        <v>11348</v>
      </c>
      <c r="R756" t="s">
        <v>6091</v>
      </c>
      <c r="S756">
        <v>117.05</v>
      </c>
      <c r="T756">
        <v>120.06</v>
      </c>
      <c r="U756">
        <v>12</v>
      </c>
      <c r="V756">
        <v>5.53</v>
      </c>
      <c r="W756">
        <v>13.52</v>
      </c>
      <c r="X756">
        <v>-1.67</v>
      </c>
      <c r="Y756">
        <v>-1.34</v>
      </c>
      <c r="Z756">
        <v>12.68</v>
      </c>
      <c r="AA756" s="188">
        <v>1.98</v>
      </c>
      <c r="AB756">
        <v>4.6900000000000004</v>
      </c>
      <c r="AC756">
        <v>-11.5</v>
      </c>
      <c r="AD756">
        <v>10.199999999999999</v>
      </c>
      <c r="AE756" t="s">
        <v>11738</v>
      </c>
      <c r="AF756" s="217">
        <v>40512</v>
      </c>
      <c r="AG756">
        <v>122.11</v>
      </c>
      <c r="AH756">
        <v>107.74</v>
      </c>
      <c r="AI756">
        <v>165.7</v>
      </c>
      <c r="AJ756">
        <v>115.62</v>
      </c>
      <c r="AN756" s="221" t="str">
        <f t="shared" si="35"/>
        <v>IE00BYM81516</v>
      </c>
      <c r="AO756" t="s">
        <v>11739</v>
      </c>
      <c r="AQ756" s="188">
        <v>13.21</v>
      </c>
      <c r="AR756" s="228">
        <v>45783</v>
      </c>
      <c r="AS756" t="s">
        <v>11689</v>
      </c>
      <c r="AX756" s="221" t="str">
        <f t="shared" si="36"/>
        <v>IE00B11XZ657</v>
      </c>
      <c r="AY756" t="s">
        <v>11061</v>
      </c>
      <c r="AZ756" t="s">
        <v>7475</v>
      </c>
      <c r="BA756">
        <v>-4.3899999999999997</v>
      </c>
      <c r="BB756">
        <v>0.34</v>
      </c>
      <c r="BC756">
        <v>0.22</v>
      </c>
    </row>
    <row r="757" spans="1:55">
      <c r="A757" s="221" t="str">
        <f t="shared" si="37"/>
        <v>IE00B11XZ657</v>
      </c>
      <c r="B757" t="s">
        <v>11061</v>
      </c>
      <c r="C757">
        <v>-4.0999999999999996</v>
      </c>
      <c r="D757">
        <v>-5.09</v>
      </c>
      <c r="E757">
        <v>-2.8</v>
      </c>
      <c r="F757">
        <v>-2.7</v>
      </c>
      <c r="G757">
        <v>-3.92</v>
      </c>
      <c r="H757">
        <v>-2.5499999999999998</v>
      </c>
      <c r="I757">
        <v>1.24</v>
      </c>
      <c r="J757">
        <v>1.06</v>
      </c>
      <c r="K757">
        <v>6.68</v>
      </c>
      <c r="L757">
        <v>0</v>
      </c>
      <c r="M757">
        <v>2685.5</v>
      </c>
      <c r="N757">
        <v>-14.82</v>
      </c>
      <c r="P757">
        <v>1.39</v>
      </c>
      <c r="Q757" t="s">
        <v>11348</v>
      </c>
      <c r="R757" t="s">
        <v>7475</v>
      </c>
      <c r="S757">
        <v>119.47</v>
      </c>
      <c r="T757">
        <v>92.85</v>
      </c>
      <c r="U757">
        <v>4</v>
      </c>
      <c r="V757">
        <v>4.1100000000000003</v>
      </c>
      <c r="W757">
        <v>11.88</v>
      </c>
      <c r="X757">
        <v>-4.6900000000000004</v>
      </c>
      <c r="Y757">
        <v>0.27</v>
      </c>
      <c r="Z757">
        <v>6.31</v>
      </c>
      <c r="AA757" s="188">
        <v>8.35</v>
      </c>
      <c r="AB757">
        <v>6.14</v>
      </c>
      <c r="AC757">
        <v>-17.37</v>
      </c>
      <c r="AD757">
        <v>2.17</v>
      </c>
      <c r="AE757" t="s">
        <v>11504</v>
      </c>
      <c r="AF757" s="217">
        <v>38807</v>
      </c>
      <c r="AG757">
        <v>122.43</v>
      </c>
      <c r="AH757">
        <v>96.05</v>
      </c>
      <c r="AI757">
        <v>281.47000000000003</v>
      </c>
      <c r="AJ757">
        <v>110.88</v>
      </c>
      <c r="AN757" s="221" t="str">
        <f t="shared" si="35"/>
        <v>IE00B91RQ825</v>
      </c>
      <c r="AO757" t="s">
        <v>12180</v>
      </c>
      <c r="AQ757" s="188">
        <v>9.44</v>
      </c>
      <c r="AR757" s="228">
        <v>45783</v>
      </c>
      <c r="AS757" t="s">
        <v>8645</v>
      </c>
      <c r="AX757" s="221" t="str">
        <f t="shared" si="36"/>
        <v>IE00B11XZ541</v>
      </c>
      <c r="AY757" t="s">
        <v>11062</v>
      </c>
      <c r="AZ757" t="s">
        <v>7477</v>
      </c>
      <c r="BA757">
        <v>-4.24</v>
      </c>
      <c r="BB757">
        <v>0.62</v>
      </c>
      <c r="BC757">
        <v>-3.28</v>
      </c>
    </row>
    <row r="758" spans="1:55">
      <c r="A758" s="221" t="str">
        <f t="shared" si="37"/>
        <v>IE00B11XZ541</v>
      </c>
      <c r="B758" t="s">
        <v>11062</v>
      </c>
      <c r="C758">
        <v>4.54</v>
      </c>
      <c r="D758">
        <v>-2.08</v>
      </c>
      <c r="E758">
        <v>1.88</v>
      </c>
      <c r="F758">
        <v>0.73</v>
      </c>
      <c r="G758">
        <v>-3.76</v>
      </c>
      <c r="H758">
        <v>-3.17</v>
      </c>
      <c r="I758">
        <v>-0.66</v>
      </c>
      <c r="J758">
        <v>1.55</v>
      </c>
      <c r="K758">
        <v>9.17</v>
      </c>
      <c r="L758">
        <v>-0.01</v>
      </c>
      <c r="M758">
        <v>2685.5</v>
      </c>
      <c r="N758">
        <v>-17.86</v>
      </c>
      <c r="P758">
        <v>1.39</v>
      </c>
      <c r="Q758" t="s">
        <v>11348</v>
      </c>
      <c r="R758" t="s">
        <v>7477</v>
      </c>
      <c r="S758">
        <v>149.38999999999999</v>
      </c>
      <c r="T758">
        <v>156.63999999999999</v>
      </c>
      <c r="U758">
        <v>4</v>
      </c>
      <c r="V758">
        <v>-7.15</v>
      </c>
      <c r="W758">
        <v>7.16</v>
      </c>
      <c r="X758">
        <v>6.37</v>
      </c>
      <c r="Y758">
        <v>-7.16</v>
      </c>
      <c r="Z758">
        <v>1.49</v>
      </c>
      <c r="AA758" s="188">
        <v>15.88</v>
      </c>
      <c r="AB758">
        <v>-2.13</v>
      </c>
      <c r="AC758">
        <v>-24.24</v>
      </c>
      <c r="AD758">
        <v>3.44</v>
      </c>
      <c r="AE758" t="s">
        <v>11504</v>
      </c>
      <c r="AF758" s="217">
        <v>38807</v>
      </c>
      <c r="AG758">
        <v>97.35</v>
      </c>
      <c r="AH758">
        <v>159.02000000000001</v>
      </c>
      <c r="AI758">
        <v>35.83</v>
      </c>
      <c r="AJ758">
        <v>150.82</v>
      </c>
      <c r="AN758" s="221" t="str">
        <f t="shared" si="35"/>
        <v>IE00B91X6F72</v>
      </c>
      <c r="AO758" t="s">
        <v>12420</v>
      </c>
      <c r="AQ758" s="188">
        <v>9.99</v>
      </c>
      <c r="AR758" s="228">
        <v>45783</v>
      </c>
      <c r="AS758" t="s">
        <v>10144</v>
      </c>
      <c r="AX758" s="221" t="str">
        <f t="shared" si="36"/>
        <v>IE00B0MD9N28</v>
      </c>
      <c r="AY758" t="s">
        <v>12179</v>
      </c>
      <c r="AZ758" t="s">
        <v>7476</v>
      </c>
      <c r="BA758">
        <v>-4.3899999999999997</v>
      </c>
      <c r="BB758">
        <v>0.28999999999999998</v>
      </c>
      <c r="BC758">
        <v>0.27</v>
      </c>
    </row>
    <row r="759" spans="1:55">
      <c r="A759" s="221" t="str">
        <f t="shared" si="37"/>
        <v>IE00B0MD9N28</v>
      </c>
      <c r="B759" t="s">
        <v>12179</v>
      </c>
      <c r="C759">
        <v>-4.08</v>
      </c>
      <c r="D759">
        <v>-5.04</v>
      </c>
      <c r="E759">
        <v>-2.72</v>
      </c>
      <c r="F759">
        <v>-2.65</v>
      </c>
      <c r="G759">
        <v>-3.92</v>
      </c>
      <c r="H759">
        <v>-2.5299999999999998</v>
      </c>
      <c r="I759">
        <v>1.25</v>
      </c>
      <c r="J759">
        <v>1.07</v>
      </c>
      <c r="K759">
        <v>6.72</v>
      </c>
      <c r="L759">
        <v>0</v>
      </c>
      <c r="M759">
        <v>2685.5</v>
      </c>
      <c r="N759">
        <v>-14.81</v>
      </c>
      <c r="O759">
        <v>1.87</v>
      </c>
      <c r="P759">
        <v>1.39</v>
      </c>
      <c r="Q759" t="s">
        <v>11348</v>
      </c>
      <c r="R759" t="s">
        <v>7476</v>
      </c>
      <c r="S759">
        <v>120.41</v>
      </c>
      <c r="T759">
        <v>94.32</v>
      </c>
      <c r="U759">
        <v>4</v>
      </c>
      <c r="V759">
        <v>4.0999999999999996</v>
      </c>
      <c r="W759">
        <v>11.91</v>
      </c>
      <c r="X759">
        <v>-4.6399999999999997</v>
      </c>
      <c r="Y759">
        <v>0.2</v>
      </c>
      <c r="Z759">
        <v>6.32</v>
      </c>
      <c r="AA759" s="188">
        <v>8.36</v>
      </c>
      <c r="AB759">
        <v>6.11</v>
      </c>
      <c r="AC759">
        <v>-17.350000000000001</v>
      </c>
      <c r="AD759">
        <v>2.2200000000000002</v>
      </c>
      <c r="AE759" t="s">
        <v>11504</v>
      </c>
      <c r="AF759" s="217">
        <v>38653</v>
      </c>
      <c r="AG759">
        <v>124.15</v>
      </c>
      <c r="AH759">
        <v>96.96</v>
      </c>
      <c r="AI759">
        <v>284.52</v>
      </c>
      <c r="AJ759">
        <v>111.49</v>
      </c>
      <c r="AN759" s="221" t="str">
        <f t="shared" si="35"/>
        <v>IE00B7KFL990</v>
      </c>
      <c r="AO759" t="s">
        <v>9956</v>
      </c>
      <c r="AQ759" s="188">
        <v>16.61</v>
      </c>
      <c r="AR759" s="228">
        <v>45783</v>
      </c>
      <c r="AS759" t="s">
        <v>4533</v>
      </c>
      <c r="AX759" s="221" t="str">
        <f t="shared" si="36"/>
        <v>IE00B29WLV81</v>
      </c>
      <c r="AY759" t="s">
        <v>10385</v>
      </c>
      <c r="AZ759" t="s">
        <v>10344</v>
      </c>
      <c r="BA759">
        <v>-4.66</v>
      </c>
      <c r="BB759">
        <v>0.51</v>
      </c>
      <c r="BC759">
        <v>-0.71</v>
      </c>
    </row>
    <row r="760" spans="1:55">
      <c r="A760" s="221" t="str">
        <f t="shared" si="37"/>
        <v>IE00B29WLV81</v>
      </c>
      <c r="B760" t="s">
        <v>10385</v>
      </c>
      <c r="C760">
        <v>1.31</v>
      </c>
      <c r="D760">
        <v>-1.1499999999999999</v>
      </c>
      <c r="E760">
        <v>0.31</v>
      </c>
      <c r="F760">
        <v>1.1200000000000001</v>
      </c>
      <c r="G760">
        <v>-2.08</v>
      </c>
      <c r="H760">
        <v>-0.54</v>
      </c>
      <c r="I760">
        <v>1.9</v>
      </c>
      <c r="J760">
        <v>1.29</v>
      </c>
      <c r="K760">
        <v>8.35</v>
      </c>
      <c r="L760">
        <v>0</v>
      </c>
      <c r="M760">
        <v>2685.5</v>
      </c>
      <c r="N760">
        <v>-14.17</v>
      </c>
      <c r="P760">
        <v>0.49</v>
      </c>
      <c r="R760" t="s">
        <v>10344</v>
      </c>
      <c r="S760">
        <v>113.9</v>
      </c>
      <c r="T760">
        <v>130.09</v>
      </c>
      <c r="U760">
        <v>4</v>
      </c>
      <c r="V760">
        <v>-1.27</v>
      </c>
      <c r="W760">
        <v>11.33</v>
      </c>
      <c r="X760">
        <v>3.66</v>
      </c>
      <c r="Y760">
        <v>-1.57</v>
      </c>
      <c r="Z760">
        <v>8.11</v>
      </c>
      <c r="AA760" s="188">
        <v>10.64</v>
      </c>
      <c r="AB760">
        <v>5.0599999999999996</v>
      </c>
      <c r="AC760">
        <v>-16.350000000000001</v>
      </c>
      <c r="AD760">
        <v>3.29</v>
      </c>
      <c r="AE760" t="s">
        <v>11504</v>
      </c>
      <c r="AF760" s="217">
        <v>39507</v>
      </c>
      <c r="AG760">
        <v>76.48</v>
      </c>
      <c r="AH760">
        <v>133.88999999999999</v>
      </c>
      <c r="AI760">
        <v>46.6</v>
      </c>
      <c r="AJ760">
        <v>104.77</v>
      </c>
      <c r="AN760" s="221" t="str">
        <f t="shared" si="35"/>
        <v>IE00B8W6D244</v>
      </c>
      <c r="AO760" t="s">
        <v>12421</v>
      </c>
      <c r="AQ760" s="188">
        <v>101.43</v>
      </c>
      <c r="AR760" s="228">
        <v>45783</v>
      </c>
      <c r="AS760" t="s">
        <v>5680</v>
      </c>
      <c r="AX760" s="221" t="str">
        <f t="shared" si="36"/>
        <v>IE00BYM81516</v>
      </c>
      <c r="AY760" t="s">
        <v>11751</v>
      </c>
      <c r="AZ760" t="s">
        <v>11689</v>
      </c>
    </row>
    <row r="761" spans="1:55">
      <c r="A761" s="221" t="str">
        <f t="shared" si="37"/>
        <v>IE00BYM81516</v>
      </c>
      <c r="B761" t="s">
        <v>11751</v>
      </c>
      <c r="C761">
        <v>-3.21</v>
      </c>
      <c r="D761">
        <v>-4.74</v>
      </c>
      <c r="E761">
        <v>-0.69</v>
      </c>
      <c r="F761">
        <v>1.32</v>
      </c>
      <c r="G761">
        <v>2.64</v>
      </c>
      <c r="H761">
        <v>2.21</v>
      </c>
      <c r="J761">
        <v>0.97</v>
      </c>
      <c r="K761">
        <v>4.49</v>
      </c>
      <c r="L761">
        <v>0.17</v>
      </c>
      <c r="M761">
        <v>122922.9</v>
      </c>
      <c r="N761">
        <v>-3.61</v>
      </c>
      <c r="P761">
        <v>1.05</v>
      </c>
      <c r="Q761" t="s">
        <v>11380</v>
      </c>
      <c r="R761" t="s">
        <v>11689</v>
      </c>
      <c r="S761">
        <v>84.57</v>
      </c>
      <c r="T761">
        <v>132.31</v>
      </c>
      <c r="U761">
        <v>12</v>
      </c>
      <c r="Y761">
        <v>1.7</v>
      </c>
      <c r="Z761">
        <v>7.09</v>
      </c>
      <c r="AA761" s="188">
        <v>4.2300000000000004</v>
      </c>
      <c r="AB761">
        <v>4.1100000000000003</v>
      </c>
      <c r="AC761">
        <v>-8.4</v>
      </c>
      <c r="AD761">
        <v>6.3</v>
      </c>
      <c r="AE761" t="s">
        <v>11505</v>
      </c>
      <c r="AF761" s="217">
        <v>42779</v>
      </c>
      <c r="AG761">
        <v>122.65</v>
      </c>
      <c r="AH761">
        <v>134.09</v>
      </c>
      <c r="AI761">
        <v>105.77</v>
      </c>
      <c r="AJ761">
        <v>69.510000000000005</v>
      </c>
      <c r="AN761" s="221" t="str">
        <f t="shared" si="35"/>
        <v>IE00B84J9L26</v>
      </c>
      <c r="AO761" t="s">
        <v>9957</v>
      </c>
      <c r="AQ761" s="188">
        <v>13.67</v>
      </c>
      <c r="AR761" s="228">
        <v>45783</v>
      </c>
      <c r="AS761" t="s">
        <v>5673</v>
      </c>
      <c r="AX761" s="221" t="str">
        <f t="shared" si="36"/>
        <v>IE00B91RQ825</v>
      </c>
      <c r="AY761" t="s">
        <v>12180</v>
      </c>
      <c r="AZ761" t="s">
        <v>8645</v>
      </c>
      <c r="BA761">
        <v>-3.06</v>
      </c>
    </row>
    <row r="762" spans="1:55">
      <c r="A762" s="221" t="str">
        <f t="shared" si="37"/>
        <v>IE00B91RQ825</v>
      </c>
      <c r="B762" t="s">
        <v>12180</v>
      </c>
      <c r="C762">
        <v>1.95</v>
      </c>
      <c r="D762">
        <v>-0.83</v>
      </c>
      <c r="E762">
        <v>1.97</v>
      </c>
      <c r="F762">
        <v>4.28</v>
      </c>
      <c r="G762">
        <v>3.69</v>
      </c>
      <c r="H762">
        <v>3.32</v>
      </c>
      <c r="I762">
        <v>3.14</v>
      </c>
      <c r="J762">
        <v>0.56999999999999995</v>
      </c>
      <c r="K762">
        <v>6.3</v>
      </c>
      <c r="L762">
        <v>0.2</v>
      </c>
      <c r="M762">
        <v>122922.9</v>
      </c>
      <c r="N762">
        <v>-5.26</v>
      </c>
      <c r="O762">
        <v>6.43</v>
      </c>
      <c r="P762">
        <v>1.05</v>
      </c>
      <c r="R762" t="s">
        <v>8645</v>
      </c>
      <c r="S762">
        <v>50.11</v>
      </c>
      <c r="T762">
        <v>105.43</v>
      </c>
      <c r="U762">
        <v>12</v>
      </c>
      <c r="V762">
        <v>3.16</v>
      </c>
      <c r="W762">
        <v>8.25</v>
      </c>
      <c r="X762">
        <v>6.62</v>
      </c>
      <c r="Y762">
        <v>-1.1299999999999999</v>
      </c>
      <c r="Z762">
        <v>7.92</v>
      </c>
      <c r="AA762" s="188">
        <v>5.29</v>
      </c>
      <c r="AB762">
        <v>2.13</v>
      </c>
      <c r="AC762">
        <v>-8.19</v>
      </c>
      <c r="AD762">
        <v>6.42</v>
      </c>
      <c r="AE762" t="s">
        <v>11505</v>
      </c>
      <c r="AF762" s="217">
        <v>41243</v>
      </c>
      <c r="AG762">
        <v>51.96</v>
      </c>
      <c r="AH762">
        <v>88.35</v>
      </c>
      <c r="AI762">
        <v>-58.84</v>
      </c>
      <c r="AJ762">
        <v>23.29</v>
      </c>
      <c r="AN762" s="221" t="str">
        <f t="shared" si="35"/>
        <v>IE00BD0B0257</v>
      </c>
      <c r="AO762" t="s">
        <v>10386</v>
      </c>
      <c r="AQ762" s="188">
        <v>970</v>
      </c>
      <c r="AR762" s="228">
        <v>45783</v>
      </c>
      <c r="AS762" t="s">
        <v>10146</v>
      </c>
      <c r="AX762" s="221" t="str">
        <f t="shared" si="36"/>
        <v>IE00B91X6F72</v>
      </c>
      <c r="AY762" t="s">
        <v>12181</v>
      </c>
      <c r="AZ762" t="s">
        <v>10144</v>
      </c>
      <c r="BA762">
        <v>-2.88</v>
      </c>
    </row>
    <row r="763" spans="1:55">
      <c r="A763" s="221" t="str">
        <f t="shared" si="37"/>
        <v>IE00B91X6F72</v>
      </c>
      <c r="B763" t="s">
        <v>12181</v>
      </c>
      <c r="C763">
        <v>-3.23</v>
      </c>
      <c r="D763">
        <v>-4.7699999999999996</v>
      </c>
      <c r="E763">
        <v>-0.76</v>
      </c>
      <c r="F763">
        <v>1.26</v>
      </c>
      <c r="G763">
        <v>2.61</v>
      </c>
      <c r="H763">
        <v>2.19</v>
      </c>
      <c r="I763">
        <v>3.42</v>
      </c>
      <c r="J763">
        <v>0.97</v>
      </c>
      <c r="K763">
        <v>4.5199999999999996</v>
      </c>
      <c r="L763">
        <v>0.17</v>
      </c>
      <c r="M763">
        <v>122922.9</v>
      </c>
      <c r="N763">
        <v>-3.61</v>
      </c>
      <c r="O763">
        <v>6.17</v>
      </c>
      <c r="P763">
        <v>1.05</v>
      </c>
      <c r="Q763" t="s">
        <v>11380</v>
      </c>
      <c r="R763" t="s">
        <v>10144</v>
      </c>
      <c r="S763">
        <v>84.56</v>
      </c>
      <c r="T763">
        <v>132.03</v>
      </c>
      <c r="U763">
        <v>12</v>
      </c>
      <c r="V763">
        <v>9.6300000000000008</v>
      </c>
      <c r="W763">
        <v>9.82</v>
      </c>
      <c r="X763">
        <v>-1.22</v>
      </c>
      <c r="Y763">
        <v>1.74</v>
      </c>
      <c r="Z763">
        <v>7.12</v>
      </c>
      <c r="AA763" s="188">
        <v>4.17</v>
      </c>
      <c r="AB763">
        <v>4.1500000000000004</v>
      </c>
      <c r="AC763">
        <v>-8.43</v>
      </c>
      <c r="AD763">
        <v>6.3</v>
      </c>
      <c r="AE763" t="s">
        <v>11505</v>
      </c>
      <c r="AF763" s="217">
        <v>41243</v>
      </c>
      <c r="AG763">
        <v>122.85</v>
      </c>
      <c r="AH763">
        <v>133.6</v>
      </c>
      <c r="AI763">
        <v>108.83</v>
      </c>
      <c r="AJ763">
        <v>69.19</v>
      </c>
      <c r="AN763" s="221" t="str">
        <f t="shared" si="35"/>
        <v>IE00BD8DFW88</v>
      </c>
      <c r="AO763" t="s">
        <v>12422</v>
      </c>
      <c r="AQ763" s="188">
        <v>8.0299999999999994</v>
      </c>
      <c r="AR763" s="228">
        <v>45783</v>
      </c>
      <c r="AS763" t="s">
        <v>5676</v>
      </c>
      <c r="AX763" s="221" t="str">
        <f t="shared" si="36"/>
        <v>IE00B7KFL990</v>
      </c>
      <c r="AY763" t="s">
        <v>11063</v>
      </c>
      <c r="AZ763" t="s">
        <v>4533</v>
      </c>
      <c r="BA763">
        <v>-2.88</v>
      </c>
    </row>
    <row r="764" spans="1:55">
      <c r="A764" s="221" t="str">
        <f t="shared" si="37"/>
        <v>IE00B7KFL990</v>
      </c>
      <c r="B764" t="s">
        <v>11063</v>
      </c>
      <c r="C764">
        <v>-3.39</v>
      </c>
      <c r="D764">
        <v>-4.7699999999999996</v>
      </c>
      <c r="E764">
        <v>-0.95</v>
      </c>
      <c r="F764">
        <v>0.9</v>
      </c>
      <c r="G764">
        <v>2.23</v>
      </c>
      <c r="H764">
        <v>1.8</v>
      </c>
      <c r="I764">
        <v>3.01</v>
      </c>
      <c r="J764">
        <v>0.98</v>
      </c>
      <c r="K764">
        <v>4.53</v>
      </c>
      <c r="L764">
        <v>7.0000000000000007E-2</v>
      </c>
      <c r="M764">
        <v>122922.9</v>
      </c>
      <c r="N764">
        <v>-3.75</v>
      </c>
      <c r="P764">
        <v>1.45</v>
      </c>
      <c r="Q764" t="s">
        <v>11357</v>
      </c>
      <c r="R764" t="s">
        <v>4533</v>
      </c>
      <c r="S764">
        <v>89.64</v>
      </c>
      <c r="T764">
        <v>129.69999999999999</v>
      </c>
      <c r="U764">
        <v>12</v>
      </c>
      <c r="V764">
        <v>9.16</v>
      </c>
      <c r="W764">
        <v>9.33</v>
      </c>
      <c r="X764">
        <v>-1.59</v>
      </c>
      <c r="Y764">
        <v>1.32</v>
      </c>
      <c r="Z764">
        <v>6.65</v>
      </c>
      <c r="AA764" s="188">
        <v>3.85</v>
      </c>
      <c r="AB764">
        <v>3.72</v>
      </c>
      <c r="AC764">
        <v>-8.85</v>
      </c>
      <c r="AD764">
        <v>5.84</v>
      </c>
      <c r="AE764" t="s">
        <v>11505</v>
      </c>
      <c r="AF764" s="217">
        <v>41243</v>
      </c>
      <c r="AG764">
        <v>119.96</v>
      </c>
      <c r="AH764">
        <v>130.37</v>
      </c>
      <c r="AI764">
        <v>111.64</v>
      </c>
      <c r="AJ764">
        <v>73.36</v>
      </c>
      <c r="AN764" s="221" t="str">
        <f t="shared" si="35"/>
        <v>IE00BJMZC096</v>
      </c>
      <c r="AO764" t="s">
        <v>12423</v>
      </c>
      <c r="AQ764" s="188">
        <v>6.41</v>
      </c>
      <c r="AR764" s="228">
        <v>45783</v>
      </c>
      <c r="AS764" t="s">
        <v>10147</v>
      </c>
      <c r="AX764" s="221" t="str">
        <f t="shared" si="36"/>
        <v>IE00B8W6D244</v>
      </c>
      <c r="AY764" t="s">
        <v>12182</v>
      </c>
      <c r="AZ764" t="s">
        <v>5680</v>
      </c>
      <c r="BA764">
        <v>-2.29</v>
      </c>
    </row>
    <row r="765" spans="1:55">
      <c r="A765" s="221" t="str">
        <f t="shared" si="37"/>
        <v>IE00B8W6D244</v>
      </c>
      <c r="B765" t="s">
        <v>12182</v>
      </c>
      <c r="C765">
        <v>-2.1800000000000002</v>
      </c>
      <c r="D765">
        <v>-3.63</v>
      </c>
      <c r="E765">
        <v>-1.82</v>
      </c>
      <c r="F765">
        <v>-1.44</v>
      </c>
      <c r="G765">
        <v>-2.25</v>
      </c>
      <c r="H765">
        <v>1.24</v>
      </c>
      <c r="I765">
        <v>2.33</v>
      </c>
      <c r="J765">
        <v>0.96</v>
      </c>
      <c r="K765">
        <v>6.57</v>
      </c>
      <c r="L765">
        <v>0</v>
      </c>
      <c r="M765">
        <v>122922.9</v>
      </c>
      <c r="N765">
        <v>-12.5</v>
      </c>
      <c r="O765">
        <v>6.71</v>
      </c>
      <c r="P765">
        <v>1.45</v>
      </c>
      <c r="R765" t="s">
        <v>5680</v>
      </c>
      <c r="S765">
        <v>106.67</v>
      </c>
      <c r="T765">
        <v>54.68</v>
      </c>
      <c r="U765">
        <v>12</v>
      </c>
      <c r="V765">
        <v>6.67</v>
      </c>
      <c r="W765">
        <v>5.03</v>
      </c>
      <c r="X765">
        <v>9.9600000000000009</v>
      </c>
      <c r="Y765">
        <v>-2.31</v>
      </c>
      <c r="Z765">
        <v>5.6</v>
      </c>
      <c r="AA765" s="188">
        <v>12.77</v>
      </c>
      <c r="AB765">
        <v>8.6999999999999993</v>
      </c>
      <c r="AC765">
        <v>-15.93</v>
      </c>
      <c r="AD765">
        <v>0.04</v>
      </c>
      <c r="AE765" t="s">
        <v>11505</v>
      </c>
      <c r="AF765" s="217">
        <v>41416</v>
      </c>
      <c r="AG765">
        <v>36.31</v>
      </c>
      <c r="AH765">
        <v>85.46</v>
      </c>
      <c r="AI765">
        <v>45.01</v>
      </c>
      <c r="AJ765">
        <v>56.34</v>
      </c>
      <c r="AN765" s="221" t="str">
        <f t="shared" si="35"/>
        <v>IE00B8N0MW85</v>
      </c>
      <c r="AO765" t="s">
        <v>12424</v>
      </c>
      <c r="AQ765" s="188">
        <v>7.54</v>
      </c>
      <c r="AR765" s="228">
        <v>45783</v>
      </c>
      <c r="AS765" t="s">
        <v>8626</v>
      </c>
      <c r="AX765" s="221" t="str">
        <f t="shared" si="36"/>
        <v>IE00B84J9L26</v>
      </c>
      <c r="AY765" t="s">
        <v>11064</v>
      </c>
      <c r="AZ765" t="s">
        <v>5673</v>
      </c>
      <c r="BA765">
        <v>-2.68</v>
      </c>
    </row>
    <row r="766" spans="1:55">
      <c r="A766" s="221" t="str">
        <f t="shared" si="37"/>
        <v>IE00B84J9L26</v>
      </c>
      <c r="B766" t="s">
        <v>11064</v>
      </c>
      <c r="C766">
        <v>5.3</v>
      </c>
      <c r="D766">
        <v>-1.82</v>
      </c>
      <c r="E766">
        <v>3.84</v>
      </c>
      <c r="F766">
        <v>4.53</v>
      </c>
      <c r="G766">
        <v>2.46</v>
      </c>
      <c r="H766">
        <v>1.07</v>
      </c>
      <c r="I766">
        <v>1.06</v>
      </c>
      <c r="J766">
        <v>0.42</v>
      </c>
      <c r="K766">
        <v>7.6</v>
      </c>
      <c r="L766">
        <v>0.1</v>
      </c>
      <c r="M766">
        <v>122922.9</v>
      </c>
      <c r="N766">
        <v>-10.19</v>
      </c>
      <c r="P766">
        <v>1.45</v>
      </c>
      <c r="Q766" t="s">
        <v>11357</v>
      </c>
      <c r="R766" t="s">
        <v>5673</v>
      </c>
      <c r="S766">
        <v>36</v>
      </c>
      <c r="T766">
        <v>83.06</v>
      </c>
      <c r="U766">
        <v>12</v>
      </c>
      <c r="V766">
        <v>-2.33</v>
      </c>
      <c r="W766">
        <v>4.63</v>
      </c>
      <c r="X766">
        <v>9.92</v>
      </c>
      <c r="Y766">
        <v>-6.24</v>
      </c>
      <c r="Z766">
        <v>1.69</v>
      </c>
      <c r="AA766" s="188">
        <v>11.01</v>
      </c>
      <c r="AB766">
        <v>-4.4400000000000004</v>
      </c>
      <c r="AC766">
        <v>-16.39</v>
      </c>
      <c r="AD766">
        <v>7.04</v>
      </c>
      <c r="AE766" t="s">
        <v>11505</v>
      </c>
      <c r="AF766" s="217">
        <v>41243</v>
      </c>
      <c r="AG766">
        <v>15.95</v>
      </c>
      <c r="AH766">
        <v>45.96</v>
      </c>
      <c r="AI766">
        <v>-157.32</v>
      </c>
      <c r="AJ766">
        <v>21.93</v>
      </c>
      <c r="AN766" s="221" t="str">
        <f t="shared" si="35"/>
        <v>IE00BF01VX72</v>
      </c>
      <c r="AO766" t="s">
        <v>12425</v>
      </c>
      <c r="AQ766" s="188">
        <v>7.83</v>
      </c>
      <c r="AR766" s="228">
        <v>45783</v>
      </c>
      <c r="AS766" t="s">
        <v>5678</v>
      </c>
      <c r="AX766" s="221" t="str">
        <f t="shared" si="36"/>
        <v>IE00BD0B0257</v>
      </c>
      <c r="AY766" t="s">
        <v>11065</v>
      </c>
      <c r="AZ766" t="s">
        <v>10146</v>
      </c>
    </row>
    <row r="767" spans="1:55">
      <c r="A767" s="221" t="str">
        <f t="shared" si="37"/>
        <v>IE00BD0B0257</v>
      </c>
      <c r="B767" t="s">
        <v>11065</v>
      </c>
      <c r="C767">
        <v>4.8600000000000003</v>
      </c>
      <c r="D767">
        <v>-3.84</v>
      </c>
      <c r="E767">
        <v>4.03</v>
      </c>
      <c r="F767">
        <v>2.06</v>
      </c>
      <c r="G767">
        <v>-5.92</v>
      </c>
      <c r="H767">
        <v>-7.27</v>
      </c>
      <c r="J767">
        <v>0.86</v>
      </c>
      <c r="K767">
        <v>12.66</v>
      </c>
      <c r="L767">
        <v>-0.01</v>
      </c>
      <c r="M767">
        <v>122922.9</v>
      </c>
      <c r="N767">
        <v>-23.64</v>
      </c>
      <c r="P767">
        <v>1.45</v>
      </c>
      <c r="R767" t="s">
        <v>10146</v>
      </c>
      <c r="S767">
        <v>146.11000000000001</v>
      </c>
      <c r="T767">
        <v>42.09</v>
      </c>
      <c r="U767">
        <v>12</v>
      </c>
      <c r="Y767">
        <v>1.37</v>
      </c>
      <c r="Z767">
        <v>4.7300000000000004</v>
      </c>
      <c r="AA767" s="188">
        <v>7.62</v>
      </c>
      <c r="AB767">
        <v>-7.34</v>
      </c>
      <c r="AC767">
        <v>-22.46</v>
      </c>
      <c r="AD767">
        <v>-6.51</v>
      </c>
      <c r="AE767" t="s">
        <v>11505</v>
      </c>
      <c r="AF767" s="217">
        <v>42979</v>
      </c>
      <c r="AG767">
        <v>42.22</v>
      </c>
      <c r="AH767">
        <v>43.43</v>
      </c>
      <c r="AI767">
        <v>-119.76</v>
      </c>
      <c r="AJ767">
        <v>143.66999999999999</v>
      </c>
      <c r="AN767" s="221" t="str">
        <f t="shared" si="35"/>
        <v>IE000WYGJ8R2</v>
      </c>
      <c r="AO767" t="s">
        <v>12426</v>
      </c>
      <c r="AQ767" s="188">
        <v>861</v>
      </c>
      <c r="AR767" s="228">
        <v>45783</v>
      </c>
      <c r="AS767" t="s">
        <v>10148</v>
      </c>
      <c r="AX767" s="221" t="str">
        <f t="shared" si="36"/>
        <v>IE00BD8DFW88</v>
      </c>
      <c r="AY767" t="s">
        <v>12183</v>
      </c>
      <c r="AZ767" t="s">
        <v>5676</v>
      </c>
    </row>
    <row r="768" spans="1:55">
      <c r="A768" s="221" t="str">
        <f t="shared" si="37"/>
        <v>IE00BD8DFW88</v>
      </c>
      <c r="B768" t="s">
        <v>12183</v>
      </c>
      <c r="C768">
        <v>1.2</v>
      </c>
      <c r="D768">
        <v>2.09</v>
      </c>
      <c r="E768">
        <v>-2.23</v>
      </c>
      <c r="F768">
        <v>-1.59</v>
      </c>
      <c r="G768">
        <v>-2.06</v>
      </c>
      <c r="H768">
        <v>0.98</v>
      </c>
      <c r="J768">
        <v>0.69</v>
      </c>
      <c r="K768">
        <v>10.8</v>
      </c>
      <c r="L768">
        <v>0</v>
      </c>
      <c r="M768">
        <v>122922.9</v>
      </c>
      <c r="N768">
        <v>-14.37</v>
      </c>
      <c r="O768">
        <v>6.49</v>
      </c>
      <c r="P768">
        <v>1.45</v>
      </c>
      <c r="R768" t="s">
        <v>5676</v>
      </c>
      <c r="S768">
        <v>127.64</v>
      </c>
      <c r="T768">
        <v>80.95</v>
      </c>
      <c r="U768">
        <v>12</v>
      </c>
      <c r="Y768">
        <v>-9</v>
      </c>
      <c r="Z768">
        <v>5.49</v>
      </c>
      <c r="AA768" s="188">
        <v>12.25</v>
      </c>
      <c r="AB768">
        <v>-2.62</v>
      </c>
      <c r="AC768">
        <v>-15.97</v>
      </c>
      <c r="AD768">
        <v>4.49</v>
      </c>
      <c r="AE768" t="s">
        <v>11505</v>
      </c>
      <c r="AF768" s="217">
        <v>42782</v>
      </c>
      <c r="AG768">
        <v>-42.32</v>
      </c>
      <c r="AH768">
        <v>43.37</v>
      </c>
      <c r="AI768">
        <v>-103.85</v>
      </c>
      <c r="AJ768">
        <v>26.92</v>
      </c>
      <c r="AN768" s="221" t="str">
        <f t="shared" si="35"/>
        <v>IE00B9HH6X13</v>
      </c>
      <c r="AO768" t="s">
        <v>12188</v>
      </c>
      <c r="AQ768" s="188">
        <v>8.27</v>
      </c>
      <c r="AR768" s="228">
        <v>45783</v>
      </c>
      <c r="AS768" t="s">
        <v>4531</v>
      </c>
      <c r="AX768" s="221" t="str">
        <f t="shared" si="36"/>
        <v>IE00BJMZC096</v>
      </c>
      <c r="AY768" t="s">
        <v>12184</v>
      </c>
      <c r="AZ768" t="s">
        <v>10147</v>
      </c>
    </row>
    <row r="769" spans="1:55">
      <c r="A769" s="221" t="str">
        <f t="shared" si="37"/>
        <v>IE00BJMZC096</v>
      </c>
      <c r="B769" t="s">
        <v>12184</v>
      </c>
      <c r="C769">
        <v>4.9400000000000004</v>
      </c>
      <c r="D769">
        <v>-0.95</v>
      </c>
      <c r="E769">
        <v>3.49</v>
      </c>
      <c r="F769">
        <v>6.61</v>
      </c>
      <c r="G769">
        <v>4.3099999999999996</v>
      </c>
      <c r="H769">
        <v>2.2999999999999998</v>
      </c>
      <c r="I769">
        <v>1.28</v>
      </c>
      <c r="J769">
        <v>0.46</v>
      </c>
      <c r="K769">
        <v>8.64</v>
      </c>
      <c r="L769">
        <v>0.22</v>
      </c>
      <c r="M769">
        <v>122922.9</v>
      </c>
      <c r="N769">
        <v>-7.52</v>
      </c>
      <c r="O769">
        <v>7.09</v>
      </c>
      <c r="P769">
        <v>1.45</v>
      </c>
      <c r="Q769" t="s">
        <v>11348</v>
      </c>
      <c r="R769" t="s">
        <v>10147</v>
      </c>
      <c r="S769">
        <v>53.5</v>
      </c>
      <c r="T769">
        <v>120.31</v>
      </c>
      <c r="U769">
        <v>12</v>
      </c>
      <c r="V769">
        <v>7.01</v>
      </c>
      <c r="W769">
        <v>5.49</v>
      </c>
      <c r="X769">
        <v>0.28000000000000003</v>
      </c>
      <c r="Y769">
        <v>-3.03</v>
      </c>
      <c r="Z769">
        <v>5.0999999999999996</v>
      </c>
      <c r="AA769" s="188">
        <v>11.2</v>
      </c>
      <c r="AB769">
        <v>-0.45</v>
      </c>
      <c r="AC769">
        <v>-12.57</v>
      </c>
      <c r="AD769">
        <v>11.45</v>
      </c>
      <c r="AE769" t="s">
        <v>11505</v>
      </c>
      <c r="AF769" s="217">
        <v>41688</v>
      </c>
      <c r="AG769">
        <v>45.75</v>
      </c>
      <c r="AH769">
        <v>82.68</v>
      </c>
      <c r="AI769">
        <v>-159.71</v>
      </c>
      <c r="AJ769">
        <v>32.450000000000003</v>
      </c>
      <c r="AN769" s="221" t="str">
        <f t="shared" si="35"/>
        <v>IE00B8K7V925</v>
      </c>
      <c r="AO769" t="s">
        <v>12427</v>
      </c>
      <c r="AQ769" s="188">
        <v>9.43</v>
      </c>
      <c r="AR769" s="228">
        <v>45783</v>
      </c>
      <c r="AS769" t="s">
        <v>4532</v>
      </c>
      <c r="AX769" s="221" t="str">
        <f t="shared" si="36"/>
        <v>IE00B8N0MW85</v>
      </c>
      <c r="AY769" t="s">
        <v>12185</v>
      </c>
      <c r="AZ769" t="s">
        <v>8626</v>
      </c>
      <c r="BA769">
        <v>-2.6</v>
      </c>
    </row>
    <row r="770" spans="1:55">
      <c r="A770" s="221" t="str">
        <f t="shared" si="37"/>
        <v>IE00B8N0MW85</v>
      </c>
      <c r="B770" t="s">
        <v>12185</v>
      </c>
      <c r="C770">
        <v>5.29</v>
      </c>
      <c r="D770">
        <v>-1.84</v>
      </c>
      <c r="E770">
        <v>3.8</v>
      </c>
      <c r="F770">
        <v>4.49</v>
      </c>
      <c r="G770">
        <v>2.4500000000000002</v>
      </c>
      <c r="H770">
        <v>1.0900000000000001</v>
      </c>
      <c r="I770">
        <v>1.06</v>
      </c>
      <c r="J770">
        <v>0.43</v>
      </c>
      <c r="K770">
        <v>7.62</v>
      </c>
      <c r="L770">
        <v>0.1</v>
      </c>
      <c r="M770">
        <v>122922.9</v>
      </c>
      <c r="N770">
        <v>-10.23</v>
      </c>
      <c r="O770">
        <v>6.65</v>
      </c>
      <c r="P770">
        <v>1.45</v>
      </c>
      <c r="Q770" t="s">
        <v>11357</v>
      </c>
      <c r="R770" t="s">
        <v>8626</v>
      </c>
      <c r="S770">
        <v>37.61</v>
      </c>
      <c r="T770">
        <v>84.59</v>
      </c>
      <c r="U770">
        <v>12</v>
      </c>
      <c r="V770">
        <v>-2.2999999999999998</v>
      </c>
      <c r="W770">
        <v>4.6500000000000004</v>
      </c>
      <c r="X770">
        <v>9.81</v>
      </c>
      <c r="Y770">
        <v>-6.15</v>
      </c>
      <c r="Z770">
        <v>1.65</v>
      </c>
      <c r="AA770" s="188">
        <v>11.09</v>
      </c>
      <c r="AB770">
        <v>-4.5199999999999996</v>
      </c>
      <c r="AC770">
        <v>-16.41</v>
      </c>
      <c r="AD770">
        <v>7.11</v>
      </c>
      <c r="AE770" t="s">
        <v>11505</v>
      </c>
      <c r="AF770" s="217">
        <v>41243</v>
      </c>
      <c r="AG770">
        <v>17.41</v>
      </c>
      <c r="AH770">
        <v>46.54</v>
      </c>
      <c r="AI770">
        <v>-158.07</v>
      </c>
      <c r="AJ770">
        <v>22.2</v>
      </c>
      <c r="AN770" s="221" t="str">
        <f t="shared" si="35"/>
        <v>IE00B92ZW543</v>
      </c>
      <c r="AO770" t="s">
        <v>12428</v>
      </c>
      <c r="AQ770" s="188">
        <v>8.8000000000000007</v>
      </c>
      <c r="AR770" s="228">
        <v>45783</v>
      </c>
      <c r="AS770" t="s">
        <v>7909</v>
      </c>
      <c r="AX770" s="221" t="str">
        <f t="shared" si="36"/>
        <v>IE00BF01VX72</v>
      </c>
      <c r="AY770" t="s">
        <v>12186</v>
      </c>
      <c r="AZ770" t="s">
        <v>5678</v>
      </c>
    </row>
    <row r="771" spans="1:55">
      <c r="A771" s="221" t="str">
        <f t="shared" si="37"/>
        <v>IE00BF01VX72</v>
      </c>
      <c r="B771" t="s">
        <v>12186</v>
      </c>
      <c r="C771">
        <v>3.34</v>
      </c>
      <c r="D771">
        <v>-1.9</v>
      </c>
      <c r="E771">
        <v>2.44</v>
      </c>
      <c r="F771">
        <v>6.96</v>
      </c>
      <c r="G771">
        <v>4.1500000000000004</v>
      </c>
      <c r="H771">
        <v>2.76</v>
      </c>
      <c r="J771">
        <v>0.77</v>
      </c>
      <c r="K771">
        <v>9.07</v>
      </c>
      <c r="L771">
        <v>0.2</v>
      </c>
      <c r="M771">
        <v>122922.9</v>
      </c>
      <c r="N771">
        <v>-12.6</v>
      </c>
      <c r="O771">
        <v>6.36</v>
      </c>
      <c r="P771">
        <v>1.45</v>
      </c>
      <c r="Q771" t="s">
        <v>11357</v>
      </c>
      <c r="R771" t="s">
        <v>5678</v>
      </c>
      <c r="S771">
        <v>97.2</v>
      </c>
      <c r="T771">
        <v>167.49</v>
      </c>
      <c r="U771">
        <v>12</v>
      </c>
      <c r="Y771">
        <v>-6.2</v>
      </c>
      <c r="Z771">
        <v>9.0299999999999994</v>
      </c>
      <c r="AA771" s="188">
        <v>5.38</v>
      </c>
      <c r="AB771">
        <v>2.4700000000000002</v>
      </c>
      <c r="AC771">
        <v>-19.760000000000002</v>
      </c>
      <c r="AD771">
        <v>11.23</v>
      </c>
      <c r="AE771" t="s">
        <v>11505</v>
      </c>
      <c r="AF771" s="217">
        <v>42809</v>
      </c>
      <c r="AG771">
        <v>70.7</v>
      </c>
      <c r="AH771">
        <v>90.96</v>
      </c>
      <c r="AI771">
        <v>-109.54</v>
      </c>
      <c r="AJ771">
        <v>33.46</v>
      </c>
      <c r="AN771" s="221" t="str">
        <f t="shared" si="35"/>
        <v>IE00BMB3HX34</v>
      </c>
      <c r="AO771" t="s">
        <v>11740</v>
      </c>
      <c r="AQ771" s="188">
        <v>11.46</v>
      </c>
      <c r="AR771" s="228">
        <v>45782</v>
      </c>
      <c r="AS771" t="s">
        <v>11688</v>
      </c>
      <c r="AX771" s="221" t="str">
        <f t="shared" si="36"/>
        <v>IE000WYGJ8R2</v>
      </c>
      <c r="AY771" t="s">
        <v>12187</v>
      </c>
      <c r="AZ771" t="s">
        <v>10148</v>
      </c>
    </row>
    <row r="772" spans="1:55">
      <c r="A772" s="221" t="str">
        <f t="shared" si="37"/>
        <v>IE000WYGJ8R2</v>
      </c>
      <c r="B772" t="s">
        <v>12187</v>
      </c>
      <c r="C772">
        <v>4.8099999999999996</v>
      </c>
      <c r="D772">
        <v>-3.85</v>
      </c>
      <c r="E772">
        <v>4.04</v>
      </c>
      <c r="F772">
        <v>2.06</v>
      </c>
      <c r="M772">
        <v>122922.9</v>
      </c>
      <c r="O772">
        <v>6.88</v>
      </c>
      <c r="P772">
        <v>1.45</v>
      </c>
      <c r="R772" t="s">
        <v>10148</v>
      </c>
      <c r="U772">
        <v>12</v>
      </c>
      <c r="AD772">
        <v>-6.55</v>
      </c>
      <c r="AE772" t="s">
        <v>11505</v>
      </c>
      <c r="AF772" s="217">
        <v>44916</v>
      </c>
      <c r="AG772">
        <v>42.01</v>
      </c>
      <c r="AI772">
        <v>-119.18</v>
      </c>
      <c r="AN772" s="221" t="str">
        <f t="shared" si="35"/>
        <v>IE00B11XZ988</v>
      </c>
      <c r="AO772" t="s">
        <v>10777</v>
      </c>
      <c r="AQ772" s="188">
        <v>27.33</v>
      </c>
      <c r="AR772" s="228">
        <v>45783</v>
      </c>
      <c r="AS772" t="s">
        <v>736</v>
      </c>
      <c r="AX772" s="221" t="str">
        <f t="shared" si="36"/>
        <v>IE00B9HH6X13</v>
      </c>
      <c r="AY772" t="s">
        <v>12188</v>
      </c>
      <c r="AZ772" t="s">
        <v>4531</v>
      </c>
      <c r="BA772">
        <v>-3.23</v>
      </c>
    </row>
    <row r="773" spans="1:55">
      <c r="A773" s="221" t="str">
        <f t="shared" si="37"/>
        <v>IE00B9HH6X13</v>
      </c>
      <c r="B773" t="s">
        <v>12188</v>
      </c>
      <c r="C773">
        <v>1.82</v>
      </c>
      <c r="D773">
        <v>-0.9</v>
      </c>
      <c r="E773">
        <v>1.83</v>
      </c>
      <c r="F773">
        <v>3.79</v>
      </c>
      <c r="G773">
        <v>3.26</v>
      </c>
      <c r="H773">
        <v>2.91</v>
      </c>
      <c r="I773">
        <v>2.72</v>
      </c>
      <c r="J773">
        <v>0.56000000000000005</v>
      </c>
      <c r="K773">
        <v>6.31</v>
      </c>
      <c r="L773">
        <v>0.14000000000000001</v>
      </c>
      <c r="M773">
        <v>122922.9</v>
      </c>
      <c r="N773">
        <v>-5.38</v>
      </c>
      <c r="O773">
        <v>6.53</v>
      </c>
      <c r="P773">
        <v>1.45</v>
      </c>
      <c r="R773" t="s">
        <v>4531</v>
      </c>
      <c r="S773">
        <v>52.12</v>
      </c>
      <c r="T773">
        <v>100.68</v>
      </c>
      <c r="U773">
        <v>12</v>
      </c>
      <c r="V773">
        <v>2.8</v>
      </c>
      <c r="W773">
        <v>7.74</v>
      </c>
      <c r="X773">
        <v>6.24</v>
      </c>
      <c r="Y773">
        <v>-1.46</v>
      </c>
      <c r="Z773">
        <v>7.4</v>
      </c>
      <c r="AA773" s="188">
        <v>4.96</v>
      </c>
      <c r="AB773">
        <v>1.67</v>
      </c>
      <c r="AC773">
        <v>-8.5299999999999994</v>
      </c>
      <c r="AD773">
        <v>5.95</v>
      </c>
      <c r="AE773" t="s">
        <v>11505</v>
      </c>
      <c r="AF773" s="217">
        <v>41324</v>
      </c>
      <c r="AG773">
        <v>47.49</v>
      </c>
      <c r="AH773">
        <v>82.85</v>
      </c>
      <c r="AI773">
        <v>-59.21</v>
      </c>
      <c r="AJ773">
        <v>25.61</v>
      </c>
      <c r="AN773" s="221" t="str">
        <f t="shared" ref="AN773:AN836" si="38">AS773</f>
        <v>IE00B11XZB05</v>
      </c>
      <c r="AO773" t="s">
        <v>10778</v>
      </c>
      <c r="AQ773" s="188">
        <v>17.510000000000002</v>
      </c>
      <c r="AR773" s="228">
        <v>45783</v>
      </c>
      <c r="AS773" t="s">
        <v>5684</v>
      </c>
      <c r="AX773" s="221" t="str">
        <f t="shared" si="36"/>
        <v>IE00B8K7V925</v>
      </c>
      <c r="AY773" t="s">
        <v>12189</v>
      </c>
      <c r="AZ773" t="s">
        <v>4532</v>
      </c>
      <c r="BA773">
        <v>-2.79</v>
      </c>
    </row>
    <row r="774" spans="1:55">
      <c r="A774" s="221" t="str">
        <f t="shared" si="37"/>
        <v>IE00B8K7V925</v>
      </c>
      <c r="B774" t="s">
        <v>12189</v>
      </c>
      <c r="C774">
        <v>-3.29</v>
      </c>
      <c r="D774">
        <v>-4.7300000000000004</v>
      </c>
      <c r="E774">
        <v>-0.86</v>
      </c>
      <c r="F774">
        <v>0.88</v>
      </c>
      <c r="G774">
        <v>2.23</v>
      </c>
      <c r="H774">
        <v>1.8</v>
      </c>
      <c r="I774">
        <v>3.01</v>
      </c>
      <c r="J774">
        <v>0.99</v>
      </c>
      <c r="K774">
        <v>4.57</v>
      </c>
      <c r="L774">
        <v>7.0000000000000007E-2</v>
      </c>
      <c r="M774">
        <v>122922.9</v>
      </c>
      <c r="N774">
        <v>-3.86</v>
      </c>
      <c r="O774">
        <v>6.25</v>
      </c>
      <c r="P774">
        <v>1.45</v>
      </c>
      <c r="Q774" t="s">
        <v>11357</v>
      </c>
      <c r="R774" t="s">
        <v>4532</v>
      </c>
      <c r="S774">
        <v>90.32</v>
      </c>
      <c r="T774">
        <v>130.05000000000001</v>
      </c>
      <c r="U774">
        <v>12</v>
      </c>
      <c r="V774">
        <v>9.24</v>
      </c>
      <c r="W774">
        <v>9.32</v>
      </c>
      <c r="X774">
        <v>-1.55</v>
      </c>
      <c r="Y774">
        <v>1.26</v>
      </c>
      <c r="Z774">
        <v>6.68</v>
      </c>
      <c r="AA774" s="188">
        <v>3.81</v>
      </c>
      <c r="AB774">
        <v>3.67</v>
      </c>
      <c r="AC774">
        <v>-8.84</v>
      </c>
      <c r="AD774">
        <v>5.96</v>
      </c>
      <c r="AE774" t="s">
        <v>11505</v>
      </c>
      <c r="AF774" s="217">
        <v>41243</v>
      </c>
      <c r="AG774">
        <v>119.66</v>
      </c>
      <c r="AH774">
        <v>129.69</v>
      </c>
      <c r="AI774">
        <v>111.99</v>
      </c>
      <c r="AJ774">
        <v>73.17</v>
      </c>
      <c r="AN774" s="221" t="str">
        <f t="shared" si="38"/>
        <v>IE00B1LHWR71</v>
      </c>
      <c r="AO774" t="s">
        <v>10779</v>
      </c>
      <c r="AQ774" s="188">
        <v>38.340000000000003</v>
      </c>
      <c r="AR774" s="228">
        <v>45783</v>
      </c>
      <c r="AS774" t="s">
        <v>735</v>
      </c>
      <c r="AX774" s="221" t="str">
        <f t="shared" si="36"/>
        <v>IE00B92ZW543</v>
      </c>
      <c r="AY774" t="s">
        <v>12190</v>
      </c>
      <c r="AZ774" t="s">
        <v>7909</v>
      </c>
      <c r="BA774">
        <v>-2.85</v>
      </c>
    </row>
    <row r="775" spans="1:55">
      <c r="A775" s="221" t="str">
        <f t="shared" si="37"/>
        <v>IE00B92ZW543</v>
      </c>
      <c r="B775" t="s">
        <v>12190</v>
      </c>
      <c r="C775">
        <v>-3.37</v>
      </c>
      <c r="D775">
        <v>-4.72</v>
      </c>
      <c r="E775">
        <v>-0.86</v>
      </c>
      <c r="F775">
        <v>0.85</v>
      </c>
      <c r="G775">
        <v>2.2599999999999998</v>
      </c>
      <c r="H775">
        <v>1.8</v>
      </c>
      <c r="I775">
        <v>3.01</v>
      </c>
      <c r="J775">
        <v>0.99</v>
      </c>
      <c r="K775">
        <v>4.5599999999999996</v>
      </c>
      <c r="L775">
        <v>7.0000000000000007E-2</v>
      </c>
      <c r="M775">
        <v>122922.9</v>
      </c>
      <c r="N775">
        <v>-3.81</v>
      </c>
      <c r="O775">
        <v>6.32</v>
      </c>
      <c r="P775">
        <v>1.45</v>
      </c>
      <c r="Q775" t="s">
        <v>11357</v>
      </c>
      <c r="R775" t="s">
        <v>7909</v>
      </c>
      <c r="S775">
        <v>89.99</v>
      </c>
      <c r="T775">
        <v>130.25</v>
      </c>
      <c r="U775">
        <v>12</v>
      </c>
      <c r="V775">
        <v>9.15</v>
      </c>
      <c r="W775">
        <v>9.4</v>
      </c>
      <c r="X775">
        <v>-1.56</v>
      </c>
      <c r="Y775">
        <v>1.27</v>
      </c>
      <c r="Z775">
        <v>6.67</v>
      </c>
      <c r="AA775" s="188">
        <v>3.81</v>
      </c>
      <c r="AB775">
        <v>3.73</v>
      </c>
      <c r="AC775">
        <v>-8.9</v>
      </c>
      <c r="AD775">
        <v>5.89</v>
      </c>
      <c r="AE775" t="s">
        <v>11505</v>
      </c>
      <c r="AF775" s="217">
        <v>41309</v>
      </c>
      <c r="AG775">
        <v>118.65</v>
      </c>
      <c r="AH775">
        <v>129.80000000000001</v>
      </c>
      <c r="AI775">
        <v>110.81</v>
      </c>
      <c r="AJ775">
        <v>73.08</v>
      </c>
      <c r="AN775" s="221" t="str">
        <f t="shared" si="38"/>
        <v>IE00B0M2Y900</v>
      </c>
      <c r="AO775" t="s">
        <v>12429</v>
      </c>
      <c r="AQ775" s="188">
        <v>11.6</v>
      </c>
      <c r="AR775" s="228">
        <v>45783</v>
      </c>
      <c r="AS775" t="s">
        <v>5688</v>
      </c>
      <c r="AX775" s="221" t="str">
        <f t="shared" si="36"/>
        <v>IE00BMB3HX34</v>
      </c>
      <c r="AY775" t="s">
        <v>11740</v>
      </c>
      <c r="AZ775" t="s">
        <v>11688</v>
      </c>
    </row>
    <row r="776" spans="1:55">
      <c r="A776" s="221" t="str">
        <f t="shared" si="37"/>
        <v>IE00BMB3HX34</v>
      </c>
      <c r="B776" t="s">
        <v>11740</v>
      </c>
      <c r="C776">
        <v>1.96</v>
      </c>
      <c r="D776">
        <v>-0.78</v>
      </c>
      <c r="E776">
        <v>2.3199999999999998</v>
      </c>
      <c r="F776">
        <v>4.75</v>
      </c>
      <c r="G776">
        <v>4.2</v>
      </c>
      <c r="J776">
        <v>0.57999999999999996</v>
      </c>
      <c r="K776">
        <v>6.35</v>
      </c>
      <c r="L776">
        <v>0.28000000000000003</v>
      </c>
      <c r="M776">
        <v>122922.9</v>
      </c>
      <c r="N776">
        <v>-5.07</v>
      </c>
      <c r="P776">
        <v>0.55000000000000004</v>
      </c>
      <c r="R776" t="s">
        <v>11688</v>
      </c>
      <c r="S776">
        <v>48.35</v>
      </c>
      <c r="T776">
        <v>113.55</v>
      </c>
      <c r="U776">
        <v>12</v>
      </c>
      <c r="AB776">
        <v>2.61</v>
      </c>
      <c r="AC776">
        <v>-7.72</v>
      </c>
      <c r="AD776">
        <v>6.89</v>
      </c>
      <c r="AE776" t="s">
        <v>11505</v>
      </c>
      <c r="AF776" s="217">
        <v>44026</v>
      </c>
      <c r="AG776">
        <v>57.74</v>
      </c>
      <c r="AI776">
        <v>-63.45</v>
      </c>
      <c r="AN776" s="221" t="str">
        <f t="shared" si="38"/>
        <v>IE00B57MJS46</v>
      </c>
      <c r="AO776" t="s">
        <v>10780</v>
      </c>
      <c r="AQ776" s="188">
        <v>13.14</v>
      </c>
      <c r="AR776" s="228">
        <v>45783</v>
      </c>
      <c r="AS776" t="s">
        <v>10348</v>
      </c>
      <c r="AX776" s="221" t="str">
        <f t="shared" si="36"/>
        <v>IE00B11XZ988</v>
      </c>
      <c r="AY776" t="s">
        <v>11066</v>
      </c>
      <c r="AZ776" t="s">
        <v>736</v>
      </c>
      <c r="BA776">
        <v>-2.08</v>
      </c>
      <c r="BB776">
        <v>-0.69</v>
      </c>
      <c r="BC776">
        <v>2.16</v>
      </c>
    </row>
    <row r="777" spans="1:55">
      <c r="A777" s="221" t="str">
        <f t="shared" si="37"/>
        <v>IE00B11XZ988</v>
      </c>
      <c r="B777" t="s">
        <v>11066</v>
      </c>
      <c r="C777">
        <v>-3.11</v>
      </c>
      <c r="D777">
        <v>-5.65</v>
      </c>
      <c r="E777">
        <v>-1.26</v>
      </c>
      <c r="F777">
        <v>0.64</v>
      </c>
      <c r="G777">
        <v>-0.82</v>
      </c>
      <c r="H777">
        <v>-3.08</v>
      </c>
      <c r="I777">
        <v>0.64</v>
      </c>
      <c r="J777">
        <v>1.21</v>
      </c>
      <c r="K777">
        <v>5.26</v>
      </c>
      <c r="L777">
        <v>0</v>
      </c>
      <c r="M777">
        <v>5420.3</v>
      </c>
      <c r="N777">
        <v>-9.51</v>
      </c>
      <c r="P777">
        <v>1.4</v>
      </c>
      <c r="Q777" t="s">
        <v>11348</v>
      </c>
      <c r="R777" t="s">
        <v>736</v>
      </c>
      <c r="S777">
        <v>132.94</v>
      </c>
      <c r="T777">
        <v>117.73</v>
      </c>
      <c r="U777">
        <v>12</v>
      </c>
      <c r="V777">
        <v>6.84</v>
      </c>
      <c r="W777">
        <v>4.09</v>
      </c>
      <c r="X777">
        <v>-3.81</v>
      </c>
      <c r="Y777">
        <v>0.02</v>
      </c>
      <c r="Z777">
        <v>6.55</v>
      </c>
      <c r="AA777" s="188">
        <v>6.31</v>
      </c>
      <c r="AB777">
        <v>-0.16</v>
      </c>
      <c r="AC777">
        <v>-16.46</v>
      </c>
      <c r="AD777">
        <v>3.62</v>
      </c>
      <c r="AE777" t="s">
        <v>11741</v>
      </c>
      <c r="AF777" s="217">
        <v>38807</v>
      </c>
      <c r="AG777">
        <v>118.81</v>
      </c>
      <c r="AH777">
        <v>105.84</v>
      </c>
      <c r="AI777">
        <v>106.55</v>
      </c>
      <c r="AJ777">
        <v>128.93</v>
      </c>
      <c r="AN777" s="221" t="str">
        <f t="shared" si="38"/>
        <v>IE00B11XZ871</v>
      </c>
      <c r="AO777" t="s">
        <v>11326</v>
      </c>
      <c r="AQ777" s="188">
        <v>37.32</v>
      </c>
      <c r="AR777" s="228">
        <v>45783</v>
      </c>
      <c r="AS777" t="s">
        <v>2639</v>
      </c>
      <c r="AX777" s="221" t="str">
        <f t="shared" ref="AX777:AX840" si="39">AZ777</f>
        <v>IE00B11XZB05</v>
      </c>
      <c r="AY777" t="s">
        <v>11067</v>
      </c>
      <c r="AZ777" t="s">
        <v>5684</v>
      </c>
      <c r="BA777">
        <v>-1.9</v>
      </c>
      <c r="BB777">
        <v>-0.43</v>
      </c>
      <c r="BC777">
        <v>-1.45</v>
      </c>
    </row>
    <row r="778" spans="1:55">
      <c r="A778" s="221" t="str">
        <f t="shared" si="37"/>
        <v>IE00B11XZB05</v>
      </c>
      <c r="B778" t="s">
        <v>11067</v>
      </c>
      <c r="C778">
        <v>5.58</v>
      </c>
      <c r="D778">
        <v>-2.68</v>
      </c>
      <c r="E778">
        <v>3.49</v>
      </c>
      <c r="F778">
        <v>4.38</v>
      </c>
      <c r="G778">
        <v>-0.64</v>
      </c>
      <c r="H778">
        <v>-3.75</v>
      </c>
      <c r="I778">
        <v>-1.25</v>
      </c>
      <c r="J778">
        <v>0.66</v>
      </c>
      <c r="K778">
        <v>8.85</v>
      </c>
      <c r="L778">
        <v>0</v>
      </c>
      <c r="M778">
        <v>5420.3</v>
      </c>
      <c r="N778">
        <v>-14.8</v>
      </c>
      <c r="P778">
        <v>1.4</v>
      </c>
      <c r="R778" t="s">
        <v>5684</v>
      </c>
      <c r="S778">
        <v>85.66</v>
      </c>
      <c r="T778">
        <v>74.03</v>
      </c>
      <c r="U778">
        <v>12</v>
      </c>
      <c r="V778">
        <v>-4.49</v>
      </c>
      <c r="W778">
        <v>-0.35</v>
      </c>
      <c r="X778">
        <v>7.39</v>
      </c>
      <c r="Y778">
        <v>-7.4</v>
      </c>
      <c r="Z778">
        <v>1.58</v>
      </c>
      <c r="AA778" s="188">
        <v>14.12</v>
      </c>
      <c r="AB778">
        <v>-8.0500000000000007</v>
      </c>
      <c r="AC778">
        <v>-23.34</v>
      </c>
      <c r="AD778">
        <v>4.7300000000000004</v>
      </c>
      <c r="AE778" t="s">
        <v>11741</v>
      </c>
      <c r="AF778" s="217">
        <v>38807</v>
      </c>
      <c r="AG778">
        <v>15.93</v>
      </c>
      <c r="AH778">
        <v>27.1</v>
      </c>
      <c r="AI778">
        <v>-161.85</v>
      </c>
      <c r="AJ778">
        <v>87.13</v>
      </c>
      <c r="AN778" s="221" t="str">
        <f t="shared" si="38"/>
        <v>IE00B4MX2G40</v>
      </c>
      <c r="AO778" t="s">
        <v>12430</v>
      </c>
      <c r="AQ778" s="188">
        <v>9.69</v>
      </c>
      <c r="AR778" s="228">
        <v>45783</v>
      </c>
      <c r="AS778" t="s">
        <v>10150</v>
      </c>
      <c r="AX778" s="221" t="str">
        <f t="shared" si="39"/>
        <v>IE00B1LHWR71</v>
      </c>
      <c r="AY778" t="s">
        <v>10779</v>
      </c>
      <c r="AZ778" t="s">
        <v>735</v>
      </c>
      <c r="BA778">
        <v>-2.4</v>
      </c>
      <c r="BB778">
        <v>-0.57999999999999996</v>
      </c>
      <c r="BC778">
        <v>1.18</v>
      </c>
    </row>
    <row r="779" spans="1:55">
      <c r="A779" s="221" t="str">
        <f t="shared" ref="A779:A842" si="40">R779</f>
        <v>IE00B1LHWR71</v>
      </c>
      <c r="B779" t="s">
        <v>10779</v>
      </c>
      <c r="C779">
        <v>2.02</v>
      </c>
      <c r="D779">
        <v>-1.75</v>
      </c>
      <c r="E779">
        <v>1.43</v>
      </c>
      <c r="F779">
        <v>3.63</v>
      </c>
      <c r="G779">
        <v>0.14000000000000001</v>
      </c>
      <c r="H779">
        <v>-2.0099999999999998</v>
      </c>
      <c r="I779">
        <v>0.39</v>
      </c>
      <c r="J779">
        <v>0.81</v>
      </c>
      <c r="K779">
        <v>7.53</v>
      </c>
      <c r="L779">
        <v>0</v>
      </c>
      <c r="M779">
        <v>5420.3</v>
      </c>
      <c r="N779">
        <v>-10.28</v>
      </c>
      <c r="P779">
        <v>1.4</v>
      </c>
      <c r="R779" t="s">
        <v>735</v>
      </c>
      <c r="S779">
        <v>101.37</v>
      </c>
      <c r="T779">
        <v>91.36</v>
      </c>
      <c r="U779">
        <v>12</v>
      </c>
      <c r="V779">
        <v>0.6</v>
      </c>
      <c r="W779">
        <v>2.5499999999999998</v>
      </c>
      <c r="X779">
        <v>3.75</v>
      </c>
      <c r="Y779">
        <v>-2.7</v>
      </c>
      <c r="Z779">
        <v>7.36</v>
      </c>
      <c r="AA779" s="188">
        <v>7.8</v>
      </c>
      <c r="AB779">
        <v>-2.06</v>
      </c>
      <c r="AC779">
        <v>-16.22</v>
      </c>
      <c r="AD779">
        <v>3.64</v>
      </c>
      <c r="AE779" t="s">
        <v>11741</v>
      </c>
      <c r="AF779" s="217">
        <v>39128</v>
      </c>
      <c r="AG779">
        <v>47.71</v>
      </c>
      <c r="AH779">
        <v>62.47</v>
      </c>
      <c r="AI779">
        <v>-61.54</v>
      </c>
      <c r="AJ779">
        <v>90.85</v>
      </c>
      <c r="AN779" s="221" t="str">
        <f t="shared" si="38"/>
        <v>SG9999011746</v>
      </c>
      <c r="AO779" t="s">
        <v>6590</v>
      </c>
      <c r="AQ779" s="188">
        <v>3.54</v>
      </c>
      <c r="AR779" s="228">
        <v>45782</v>
      </c>
      <c r="AS779" t="s">
        <v>1172</v>
      </c>
      <c r="AX779" s="221" t="str">
        <f t="shared" si="39"/>
        <v>IE00B0M2Y900</v>
      </c>
      <c r="AY779" t="s">
        <v>12191</v>
      </c>
      <c r="AZ779" t="s">
        <v>5688</v>
      </c>
      <c r="BA779">
        <v>-2.0699999999999998</v>
      </c>
      <c r="BB779">
        <v>-0.7</v>
      </c>
      <c r="BC779">
        <v>2.2599999999999998</v>
      </c>
    </row>
    <row r="780" spans="1:55">
      <c r="A780" s="221" t="str">
        <f t="shared" si="40"/>
        <v>IE00B0M2Y900</v>
      </c>
      <c r="B780" t="s">
        <v>12191</v>
      </c>
      <c r="C780">
        <v>-3.08</v>
      </c>
      <c r="D780">
        <v>-5.65</v>
      </c>
      <c r="E780">
        <v>-1.21</v>
      </c>
      <c r="F780">
        <v>0.66</v>
      </c>
      <c r="G780">
        <v>-0.82</v>
      </c>
      <c r="H780">
        <v>-3.07</v>
      </c>
      <c r="I780">
        <v>0.64</v>
      </c>
      <c r="J780">
        <v>1.21</v>
      </c>
      <c r="K780">
        <v>5.27</v>
      </c>
      <c r="L780">
        <v>0</v>
      </c>
      <c r="M780">
        <v>5420.3</v>
      </c>
      <c r="N780">
        <v>-9.5399999999999991</v>
      </c>
      <c r="O780">
        <v>2.9</v>
      </c>
      <c r="P780">
        <v>1.4</v>
      </c>
      <c r="Q780" t="s">
        <v>11348</v>
      </c>
      <c r="R780" t="s">
        <v>5688</v>
      </c>
      <c r="S780">
        <v>132.87</v>
      </c>
      <c r="T780">
        <v>117.75</v>
      </c>
      <c r="U780">
        <v>12</v>
      </c>
      <c r="V780">
        <v>6.83</v>
      </c>
      <c r="W780">
        <v>4.0599999999999996</v>
      </c>
      <c r="X780">
        <v>-3.82</v>
      </c>
      <c r="Y780">
        <v>0.01</v>
      </c>
      <c r="Z780">
        <v>6.57</v>
      </c>
      <c r="AA780" s="188">
        <v>6.35</v>
      </c>
      <c r="AB780">
        <v>-0.14000000000000001</v>
      </c>
      <c r="AC780">
        <v>-16.5</v>
      </c>
      <c r="AD780">
        <v>3.62</v>
      </c>
      <c r="AE780" t="s">
        <v>11741</v>
      </c>
      <c r="AF780" s="217">
        <v>38635</v>
      </c>
      <c r="AG780">
        <v>118.05</v>
      </c>
      <c r="AH780">
        <v>105.58</v>
      </c>
      <c r="AI780">
        <v>105.69</v>
      </c>
      <c r="AJ780">
        <v>128.66</v>
      </c>
      <c r="AN780" s="221" t="str">
        <f t="shared" si="38"/>
        <v>IE00B12V2V27</v>
      </c>
      <c r="AO780" t="s">
        <v>6666</v>
      </c>
      <c r="AQ780" s="188">
        <v>34.119999999999997</v>
      </c>
      <c r="AR780" s="228">
        <v>45783</v>
      </c>
      <c r="AS780" t="s">
        <v>1960</v>
      </c>
      <c r="AX780" s="221" t="str">
        <f t="shared" si="39"/>
        <v>IE00B57MJS46</v>
      </c>
      <c r="AY780" t="s">
        <v>10780</v>
      </c>
      <c r="AZ780" t="s">
        <v>10348</v>
      </c>
      <c r="BA780">
        <v>-2.33</v>
      </c>
      <c r="BB780">
        <v>-0.48</v>
      </c>
    </row>
    <row r="781" spans="1:55">
      <c r="A781" s="221" t="str">
        <f t="shared" si="40"/>
        <v>IE00B57MJS46</v>
      </c>
      <c r="B781" t="s">
        <v>10780</v>
      </c>
      <c r="C781">
        <v>2.34</v>
      </c>
      <c r="D781">
        <v>-1.65</v>
      </c>
      <c r="E781">
        <v>1.94</v>
      </c>
      <c r="F781">
        <v>4.63</v>
      </c>
      <c r="G781">
        <v>1.04</v>
      </c>
      <c r="H781">
        <v>-1.1200000000000001</v>
      </c>
      <c r="I781">
        <v>1.29</v>
      </c>
      <c r="J781">
        <v>0.81</v>
      </c>
      <c r="K781">
        <v>7.55</v>
      </c>
      <c r="L781">
        <v>0</v>
      </c>
      <c r="M781">
        <v>5420.3</v>
      </c>
      <c r="N781">
        <v>-9.3000000000000007</v>
      </c>
      <c r="P781">
        <v>0.5</v>
      </c>
      <c r="R781" t="s">
        <v>10348</v>
      </c>
      <c r="S781">
        <v>94.38</v>
      </c>
      <c r="T781">
        <v>100.12</v>
      </c>
      <c r="U781">
        <v>12</v>
      </c>
      <c r="V781">
        <v>1.48</v>
      </c>
      <c r="W781">
        <v>3.53</v>
      </c>
      <c r="X781">
        <v>4.66</v>
      </c>
      <c r="Y781">
        <v>-1.83</v>
      </c>
      <c r="Z781">
        <v>8.33</v>
      </c>
      <c r="AA781" s="188">
        <v>8.81</v>
      </c>
      <c r="AB781">
        <v>-1.17</v>
      </c>
      <c r="AC781">
        <v>-15.49</v>
      </c>
      <c r="AD781">
        <v>4.5999999999999996</v>
      </c>
      <c r="AE781" t="s">
        <v>11741</v>
      </c>
      <c r="AF781" s="217">
        <v>40554</v>
      </c>
      <c r="AG781">
        <v>55.17</v>
      </c>
      <c r="AH781">
        <v>71.599999999999994</v>
      </c>
      <c r="AI781">
        <v>-69.099999999999994</v>
      </c>
      <c r="AJ781">
        <v>83.92</v>
      </c>
      <c r="AN781" s="221" t="str">
        <f t="shared" si="38"/>
        <v>IE00BYQNZ168</v>
      </c>
      <c r="AO781" t="s">
        <v>6591</v>
      </c>
      <c r="AQ781" s="188">
        <v>17.75</v>
      </c>
      <c r="AR781" s="228">
        <v>45783</v>
      </c>
      <c r="AS781" t="s">
        <v>1908</v>
      </c>
      <c r="AX781" s="221" t="str">
        <f t="shared" si="39"/>
        <v>IE00B11XZ871</v>
      </c>
      <c r="AY781" t="s">
        <v>11329</v>
      </c>
      <c r="AZ781" t="s">
        <v>2639</v>
      </c>
      <c r="BA781">
        <v>-2.2799999999999998</v>
      </c>
      <c r="BB781">
        <v>-4.72</v>
      </c>
      <c r="BC781">
        <v>-1.29</v>
      </c>
    </row>
    <row r="782" spans="1:55">
      <c r="A782" s="221" t="str">
        <f t="shared" si="40"/>
        <v>IE00B11XZ871</v>
      </c>
      <c r="B782" t="s">
        <v>11329</v>
      </c>
      <c r="C782">
        <v>-4.49</v>
      </c>
      <c r="D782">
        <v>-1.94</v>
      </c>
      <c r="E782">
        <v>-1.95</v>
      </c>
      <c r="F782">
        <v>1.78</v>
      </c>
      <c r="G782">
        <v>2.96</v>
      </c>
      <c r="H782">
        <v>2.52</v>
      </c>
      <c r="I782">
        <v>3.34</v>
      </c>
      <c r="J782">
        <v>1.1299999999999999</v>
      </c>
      <c r="K782">
        <v>6.74</v>
      </c>
      <c r="L782">
        <v>0.05</v>
      </c>
      <c r="M782">
        <v>2141.5</v>
      </c>
      <c r="N782">
        <v>-7.44</v>
      </c>
      <c r="P782">
        <v>1.45</v>
      </c>
      <c r="Q782" t="s">
        <v>11348</v>
      </c>
      <c r="R782" t="s">
        <v>2639</v>
      </c>
      <c r="S782">
        <v>111.84</v>
      </c>
      <c r="T782">
        <v>117.4</v>
      </c>
      <c r="U782">
        <v>12</v>
      </c>
      <c r="V782">
        <v>3.81</v>
      </c>
      <c r="W782">
        <v>15.94</v>
      </c>
      <c r="X782">
        <v>-1.59</v>
      </c>
      <c r="Y782">
        <v>-1.53</v>
      </c>
      <c r="Z782">
        <v>12.32</v>
      </c>
      <c r="AA782" s="188">
        <v>2.64</v>
      </c>
      <c r="AB782">
        <v>5.58</v>
      </c>
      <c r="AC782">
        <v>-13.48</v>
      </c>
      <c r="AD782">
        <v>10</v>
      </c>
      <c r="AE782" t="s">
        <v>11742</v>
      </c>
      <c r="AF782" s="217">
        <v>38807</v>
      </c>
      <c r="AG782">
        <v>103.18</v>
      </c>
      <c r="AH782">
        <v>110.07</v>
      </c>
      <c r="AI782">
        <v>109.63</v>
      </c>
      <c r="AJ782">
        <v>112.7</v>
      </c>
      <c r="AN782" s="221" t="str">
        <f t="shared" si="38"/>
        <v>IE00BYXSFV48</v>
      </c>
      <c r="AO782" t="s">
        <v>8220</v>
      </c>
      <c r="AQ782" s="188">
        <v>12.63</v>
      </c>
      <c r="AR782" s="228">
        <v>45783</v>
      </c>
      <c r="AS782" t="s">
        <v>7911</v>
      </c>
      <c r="AX782" s="221" t="str">
        <f t="shared" si="39"/>
        <v>IE00B4MX2G40</v>
      </c>
      <c r="AY782" t="s">
        <v>12192</v>
      </c>
      <c r="AZ782" t="s">
        <v>10150</v>
      </c>
      <c r="BA782">
        <v>-2.19</v>
      </c>
    </row>
    <row r="783" spans="1:55">
      <c r="A783" s="221" t="str">
        <f t="shared" si="40"/>
        <v>IE00B4MX2G40</v>
      </c>
      <c r="B783" t="s">
        <v>12192</v>
      </c>
      <c r="C783">
        <v>-4.45</v>
      </c>
      <c r="D783">
        <v>-2.02</v>
      </c>
      <c r="E783">
        <v>-1.95</v>
      </c>
      <c r="F783">
        <v>1.71</v>
      </c>
      <c r="G783">
        <v>2.91</v>
      </c>
      <c r="H783">
        <v>2.5</v>
      </c>
      <c r="I783">
        <v>3.31</v>
      </c>
      <c r="J783">
        <v>1.1299999999999999</v>
      </c>
      <c r="K783">
        <v>6.74</v>
      </c>
      <c r="L783">
        <v>0.04</v>
      </c>
      <c r="M783">
        <v>2141.5</v>
      </c>
      <c r="N783">
        <v>-7.46</v>
      </c>
      <c r="O783">
        <v>5.83</v>
      </c>
      <c r="P783">
        <v>1.45</v>
      </c>
      <c r="Q783" t="s">
        <v>11348</v>
      </c>
      <c r="R783" t="s">
        <v>10150</v>
      </c>
      <c r="S783">
        <v>111.8</v>
      </c>
      <c r="T783">
        <v>117.04</v>
      </c>
      <c r="U783">
        <v>12</v>
      </c>
      <c r="V783">
        <v>3.71</v>
      </c>
      <c r="W783">
        <v>15.89</v>
      </c>
      <c r="X783">
        <v>-1.62</v>
      </c>
      <c r="Y783">
        <v>-1.61</v>
      </c>
      <c r="Z783">
        <v>12.24</v>
      </c>
      <c r="AA783" s="188">
        <v>2.61</v>
      </c>
      <c r="AB783">
        <v>5.66</v>
      </c>
      <c r="AC783">
        <v>-13.52</v>
      </c>
      <c r="AD783">
        <v>10.06</v>
      </c>
      <c r="AE783" t="s">
        <v>11742</v>
      </c>
      <c r="AF783" s="217">
        <v>40919</v>
      </c>
      <c r="AG783">
        <v>102.87</v>
      </c>
      <c r="AH783">
        <v>109.49</v>
      </c>
      <c r="AI783">
        <v>110.03</v>
      </c>
      <c r="AJ783">
        <v>112.44</v>
      </c>
      <c r="AN783" s="221" t="str">
        <f t="shared" si="38"/>
        <v>IE00BLCH5G69</v>
      </c>
      <c r="AO783" t="s">
        <v>12193</v>
      </c>
      <c r="AQ783" s="188">
        <v>11.71</v>
      </c>
      <c r="AR783" s="228">
        <v>45783</v>
      </c>
      <c r="AS783" t="s">
        <v>6372</v>
      </c>
      <c r="AX783" s="221" t="str">
        <f t="shared" si="39"/>
        <v>SG9999011746</v>
      </c>
      <c r="AY783" t="s">
        <v>6590</v>
      </c>
      <c r="AZ783" t="s">
        <v>1172</v>
      </c>
      <c r="BA783">
        <v>-5.72</v>
      </c>
      <c r="BB783">
        <v>-9.3000000000000007</v>
      </c>
      <c r="BC783">
        <v>-6.56</v>
      </c>
    </row>
    <row r="784" spans="1:55">
      <c r="A784" s="221" t="str">
        <f t="shared" si="40"/>
        <v>SG9999011746</v>
      </c>
      <c r="B784" t="s">
        <v>6590</v>
      </c>
      <c r="C784">
        <v>-5.55</v>
      </c>
      <c r="D784">
        <v>-0.06</v>
      </c>
      <c r="E784">
        <v>-5.77</v>
      </c>
      <c r="F784">
        <v>-5.12</v>
      </c>
      <c r="G784">
        <v>-1</v>
      </c>
      <c r="H784">
        <v>2.72</v>
      </c>
      <c r="I784">
        <v>3.16</v>
      </c>
      <c r="J784">
        <v>0.87</v>
      </c>
      <c r="K784">
        <v>9.84</v>
      </c>
      <c r="L784">
        <v>0</v>
      </c>
      <c r="M784">
        <v>136.1</v>
      </c>
      <c r="N784">
        <v>-12.95</v>
      </c>
      <c r="P784">
        <v>1.51</v>
      </c>
      <c r="Q784" t="s">
        <v>11357</v>
      </c>
      <c r="R784" t="s">
        <v>1172</v>
      </c>
      <c r="S784">
        <v>79.59</v>
      </c>
      <c r="T784">
        <v>40.299999999999997</v>
      </c>
      <c r="U784">
        <v>0</v>
      </c>
      <c r="V784">
        <v>1.27</v>
      </c>
      <c r="W784">
        <v>4.41</v>
      </c>
      <c r="X784">
        <v>24.74</v>
      </c>
      <c r="Y784">
        <v>-10.27</v>
      </c>
      <c r="Z784">
        <v>12.07</v>
      </c>
      <c r="AA784" s="188">
        <v>15.46</v>
      </c>
      <c r="AB784">
        <v>10.45</v>
      </c>
      <c r="AC784">
        <v>-15.27</v>
      </c>
      <c r="AD784">
        <v>4.9400000000000004</v>
      </c>
      <c r="AF784" s="217">
        <v>37165</v>
      </c>
      <c r="AG784">
        <v>-63.42</v>
      </c>
      <c r="AH784">
        <v>46.12</v>
      </c>
      <c r="AI784">
        <v>61.34</v>
      </c>
      <c r="AJ784">
        <v>56.24</v>
      </c>
      <c r="AN784" s="221" t="str">
        <f t="shared" si="38"/>
        <v>IE0002YQDKG0</v>
      </c>
      <c r="AO784" t="s">
        <v>12431</v>
      </c>
      <c r="AQ784" s="188">
        <v>12.08</v>
      </c>
      <c r="AR784" s="228">
        <v>45783</v>
      </c>
      <c r="AS784" t="s">
        <v>8525</v>
      </c>
      <c r="AX784" s="221" t="str">
        <f t="shared" si="39"/>
        <v>IE00B12V2V27</v>
      </c>
      <c r="AY784" t="s">
        <v>11068</v>
      </c>
      <c r="AZ784" t="s">
        <v>1960</v>
      </c>
      <c r="BA784">
        <v>-7.97</v>
      </c>
      <c r="BB784">
        <v>-10.29</v>
      </c>
      <c r="BC784">
        <v>-6.59</v>
      </c>
    </row>
    <row r="785" spans="1:55">
      <c r="A785" s="221" t="str">
        <f t="shared" si="40"/>
        <v>IE00B12V2V27</v>
      </c>
      <c r="B785" t="s">
        <v>11068</v>
      </c>
      <c r="C785">
        <v>-10.19</v>
      </c>
      <c r="D785">
        <v>-0.73</v>
      </c>
      <c r="E785">
        <v>-11.03</v>
      </c>
      <c r="F785">
        <v>-10.81</v>
      </c>
      <c r="G785">
        <v>-2.4700000000000002</v>
      </c>
      <c r="H785">
        <v>0.93</v>
      </c>
      <c r="I785">
        <v>2.82</v>
      </c>
      <c r="J785">
        <v>0.92</v>
      </c>
      <c r="K785">
        <v>13.29</v>
      </c>
      <c r="L785">
        <v>-0.01</v>
      </c>
      <c r="M785">
        <v>361.8</v>
      </c>
      <c r="N785">
        <v>-19.16</v>
      </c>
      <c r="P785">
        <v>1.98</v>
      </c>
      <c r="Q785" t="s">
        <v>11348</v>
      </c>
      <c r="R785" t="s">
        <v>1960</v>
      </c>
      <c r="S785">
        <v>111.34</v>
      </c>
      <c r="T785">
        <v>88.93</v>
      </c>
      <c r="U785">
        <v>12</v>
      </c>
      <c r="V785">
        <v>9.1</v>
      </c>
      <c r="W785">
        <v>6.21</v>
      </c>
      <c r="X785">
        <v>24.3</v>
      </c>
      <c r="Y785">
        <v>-13.73</v>
      </c>
      <c r="Z785">
        <v>17.52</v>
      </c>
      <c r="AA785" s="188">
        <v>21.38</v>
      </c>
      <c r="AB785">
        <v>9.08</v>
      </c>
      <c r="AC785">
        <v>-24.32</v>
      </c>
      <c r="AD785">
        <v>9.76</v>
      </c>
      <c r="AE785" t="s">
        <v>11351</v>
      </c>
      <c r="AF785" s="217">
        <v>38826</v>
      </c>
      <c r="AG785">
        <v>67.06</v>
      </c>
      <c r="AH785">
        <v>89.62</v>
      </c>
      <c r="AI785">
        <v>226.46</v>
      </c>
      <c r="AJ785">
        <v>107.5</v>
      </c>
      <c r="AN785" s="221" t="str">
        <f t="shared" si="38"/>
        <v>IE00B0JY6M65</v>
      </c>
      <c r="AO785" t="s">
        <v>6667</v>
      </c>
      <c r="AQ785" s="188">
        <v>88.15</v>
      </c>
      <c r="AR785" s="228">
        <v>45783</v>
      </c>
      <c r="AS785" t="s">
        <v>4441</v>
      </c>
      <c r="AX785" s="221" t="str">
        <f t="shared" si="39"/>
        <v>IE00BYQNZ168</v>
      </c>
      <c r="AY785" t="s">
        <v>6591</v>
      </c>
      <c r="AZ785" t="s">
        <v>1908</v>
      </c>
    </row>
    <row r="786" spans="1:55">
      <c r="A786" s="221" t="str">
        <f t="shared" si="40"/>
        <v>IE00BYQNZ168</v>
      </c>
      <c r="B786" t="s">
        <v>6591</v>
      </c>
      <c r="C786">
        <v>-9.4</v>
      </c>
      <c r="D786">
        <v>-0.99</v>
      </c>
      <c r="E786">
        <v>-10.37</v>
      </c>
      <c r="F786">
        <v>-10.46</v>
      </c>
      <c r="G786">
        <v>-2.15</v>
      </c>
      <c r="H786">
        <v>1.37</v>
      </c>
      <c r="J786">
        <v>0.92</v>
      </c>
      <c r="K786">
        <v>13.26</v>
      </c>
      <c r="L786">
        <v>-0.01</v>
      </c>
      <c r="M786">
        <v>361.8</v>
      </c>
      <c r="N786">
        <v>-19.11</v>
      </c>
      <c r="P786">
        <v>1.69</v>
      </c>
      <c r="Q786" t="s">
        <v>11348</v>
      </c>
      <c r="R786" t="s">
        <v>1908</v>
      </c>
      <c r="S786">
        <v>110.56</v>
      </c>
      <c r="T786">
        <v>89.9</v>
      </c>
      <c r="U786">
        <v>12</v>
      </c>
      <c r="W786">
        <v>7.31</v>
      </c>
      <c r="X786">
        <v>24.63</v>
      </c>
      <c r="Y786">
        <v>-13.51</v>
      </c>
      <c r="Z786">
        <v>18.010000000000002</v>
      </c>
      <c r="AA786" s="188">
        <v>21.55</v>
      </c>
      <c r="AB786">
        <v>9.6300000000000008</v>
      </c>
      <c r="AC786">
        <v>-24.11</v>
      </c>
      <c r="AD786">
        <v>9.89</v>
      </c>
      <c r="AE786" t="s">
        <v>11351</v>
      </c>
      <c r="AF786" s="217">
        <v>42292</v>
      </c>
      <c r="AG786">
        <v>68.09</v>
      </c>
      <c r="AH786">
        <v>88.69</v>
      </c>
      <c r="AI786">
        <v>222.97</v>
      </c>
      <c r="AJ786">
        <v>105.71</v>
      </c>
      <c r="AN786" s="221" t="str">
        <f t="shared" si="38"/>
        <v>IE00B7N09G41</v>
      </c>
      <c r="AO786" t="s">
        <v>6592</v>
      </c>
      <c r="AQ786" s="188">
        <v>43.2</v>
      </c>
      <c r="AR786" s="228">
        <v>45783</v>
      </c>
      <c r="AS786" t="s">
        <v>1041</v>
      </c>
      <c r="AX786" s="221" t="str">
        <f t="shared" si="39"/>
        <v>IE00BYXSFV48</v>
      </c>
      <c r="AY786" t="s">
        <v>11069</v>
      </c>
      <c r="AZ786" t="s">
        <v>7911</v>
      </c>
    </row>
    <row r="787" spans="1:55">
      <c r="A787" s="221" t="str">
        <f t="shared" si="40"/>
        <v>IE00BYXSFV48</v>
      </c>
      <c r="B787" t="s">
        <v>11069</v>
      </c>
      <c r="C787">
        <v>-4.72</v>
      </c>
      <c r="D787">
        <v>-5</v>
      </c>
      <c r="E787">
        <v>-2.54</v>
      </c>
      <c r="F787">
        <v>0.77</v>
      </c>
      <c r="G787">
        <v>0.48</v>
      </c>
      <c r="J787">
        <v>1.1499999999999999</v>
      </c>
      <c r="K787">
        <v>4.9000000000000004</v>
      </c>
      <c r="L787">
        <v>0</v>
      </c>
      <c r="M787">
        <v>573.6</v>
      </c>
      <c r="N787">
        <v>-7.31</v>
      </c>
      <c r="P787">
        <v>1.39</v>
      </c>
      <c r="Q787" t="s">
        <v>11348</v>
      </c>
      <c r="R787" t="s">
        <v>7911</v>
      </c>
      <c r="S787">
        <v>109.81</v>
      </c>
      <c r="T787">
        <v>115.87</v>
      </c>
      <c r="U787">
        <v>12</v>
      </c>
      <c r="AB787">
        <v>1.71</v>
      </c>
      <c r="AC787">
        <v>-12.37</v>
      </c>
      <c r="AD787">
        <v>5.88</v>
      </c>
      <c r="AE787" t="s">
        <v>11506</v>
      </c>
      <c r="AF787" s="217">
        <v>44152</v>
      </c>
      <c r="AG787">
        <v>101.59</v>
      </c>
      <c r="AI787">
        <v>114.82</v>
      </c>
      <c r="AN787" s="221" t="str">
        <f t="shared" si="38"/>
        <v>SG9999009989</v>
      </c>
      <c r="AO787" t="s">
        <v>6593</v>
      </c>
      <c r="AQ787" s="188">
        <v>2.11</v>
      </c>
      <c r="AR787" s="228">
        <v>45782</v>
      </c>
      <c r="AS787" t="s">
        <v>737</v>
      </c>
      <c r="AX787" s="221" t="str">
        <f t="shared" si="39"/>
        <v>IE00BLCH5G69</v>
      </c>
      <c r="AY787" t="s">
        <v>12193</v>
      </c>
      <c r="AZ787" t="s">
        <v>6372</v>
      </c>
    </row>
    <row r="788" spans="1:55">
      <c r="A788" s="221" t="str">
        <f t="shared" si="40"/>
        <v>IE00BLCH5G69</v>
      </c>
      <c r="B788" t="s">
        <v>12193</v>
      </c>
      <c r="C788">
        <v>0.21</v>
      </c>
      <c r="D788">
        <v>-1.22</v>
      </c>
      <c r="E788">
        <v>-0.03</v>
      </c>
      <c r="F788">
        <v>3.52</v>
      </c>
      <c r="G788">
        <v>1.39</v>
      </c>
      <c r="H788">
        <v>0.53</v>
      </c>
      <c r="J788">
        <v>0.74</v>
      </c>
      <c r="K788">
        <v>6.08</v>
      </c>
      <c r="L788">
        <v>0</v>
      </c>
      <c r="M788">
        <v>573.6</v>
      </c>
      <c r="N788">
        <v>-9.44</v>
      </c>
      <c r="O788">
        <v>3.33</v>
      </c>
      <c r="P788">
        <v>1.41</v>
      </c>
      <c r="R788" t="s">
        <v>6372</v>
      </c>
      <c r="S788">
        <v>77.02</v>
      </c>
      <c r="T788">
        <v>88.95</v>
      </c>
      <c r="U788">
        <v>12</v>
      </c>
      <c r="AB788">
        <v>-0.28999999999999998</v>
      </c>
      <c r="AC788">
        <v>-12.19</v>
      </c>
      <c r="AD788">
        <v>5.93</v>
      </c>
      <c r="AE788" t="s">
        <v>11506</v>
      </c>
      <c r="AF788" s="217">
        <v>43935</v>
      </c>
      <c r="AG788">
        <v>32.76</v>
      </c>
      <c r="AH788">
        <v>76.55</v>
      </c>
      <c r="AI788">
        <v>-48.9</v>
      </c>
      <c r="AJ788">
        <v>60.41</v>
      </c>
      <c r="AN788" s="221" t="str">
        <f t="shared" si="38"/>
        <v>IE00B1XK9C88</v>
      </c>
      <c r="AO788" t="s">
        <v>9872</v>
      </c>
      <c r="AQ788" s="188">
        <v>49.3</v>
      </c>
      <c r="AR788" s="228">
        <v>45783</v>
      </c>
      <c r="AS788" t="s">
        <v>2575</v>
      </c>
      <c r="AX788" s="221" t="str">
        <f t="shared" si="39"/>
        <v>IE0002YQDKG0</v>
      </c>
      <c r="AY788" t="s">
        <v>12194</v>
      </c>
      <c r="AZ788" t="s">
        <v>8525</v>
      </c>
    </row>
    <row r="789" spans="1:55">
      <c r="A789" s="221" t="str">
        <f t="shared" si="40"/>
        <v>IE0002YQDKG0</v>
      </c>
      <c r="B789" t="s">
        <v>12194</v>
      </c>
      <c r="C789">
        <v>-4.7300000000000004</v>
      </c>
      <c r="D789">
        <v>-5.01</v>
      </c>
      <c r="E789">
        <v>-2.54</v>
      </c>
      <c r="F789">
        <v>0.77</v>
      </c>
      <c r="M789">
        <v>573.6</v>
      </c>
      <c r="O789">
        <v>5.57</v>
      </c>
      <c r="P789">
        <v>1.38</v>
      </c>
      <c r="Q789" t="s">
        <v>11348</v>
      </c>
      <c r="R789" t="s">
        <v>8525</v>
      </c>
      <c r="U789">
        <v>12</v>
      </c>
      <c r="AD789">
        <v>5.73</v>
      </c>
      <c r="AE789" t="s">
        <v>11506</v>
      </c>
      <c r="AF789" s="217">
        <v>44791</v>
      </c>
      <c r="AG789">
        <v>101.6</v>
      </c>
      <c r="AI789">
        <v>114.82</v>
      </c>
      <c r="AN789" s="221" t="str">
        <f t="shared" si="38"/>
        <v>IE00BKDWB100</v>
      </c>
      <c r="AO789" t="s">
        <v>9847</v>
      </c>
      <c r="AQ789" s="188">
        <v>22.26</v>
      </c>
      <c r="AR789" s="228">
        <v>45783</v>
      </c>
      <c r="AS789" t="s">
        <v>9418</v>
      </c>
      <c r="AX789" s="221" t="str">
        <f t="shared" si="39"/>
        <v>IE00B0JY6M65</v>
      </c>
      <c r="AY789" t="s">
        <v>11070</v>
      </c>
      <c r="AZ789" t="s">
        <v>4441</v>
      </c>
      <c r="BA789">
        <v>-7.95</v>
      </c>
      <c r="BB789">
        <v>-8.26</v>
      </c>
      <c r="BC789">
        <v>-7.41</v>
      </c>
    </row>
    <row r="790" spans="1:55">
      <c r="A790" s="221" t="str">
        <f t="shared" si="40"/>
        <v>IE00B0JY6M65</v>
      </c>
      <c r="B790" t="s">
        <v>11070</v>
      </c>
      <c r="C790">
        <v>-8.67</v>
      </c>
      <c r="D790">
        <v>-1.28</v>
      </c>
      <c r="E790">
        <v>-10.73</v>
      </c>
      <c r="F790">
        <v>-5.74</v>
      </c>
      <c r="G790">
        <v>5.23</v>
      </c>
      <c r="H790">
        <v>12.14</v>
      </c>
      <c r="I790">
        <v>7.08</v>
      </c>
      <c r="J790">
        <v>0.92</v>
      </c>
      <c r="K790">
        <v>13.45</v>
      </c>
      <c r="L790">
        <v>0.12</v>
      </c>
      <c r="M790">
        <v>879.8</v>
      </c>
      <c r="N790">
        <v>-16.190000000000001</v>
      </c>
      <c r="P790">
        <v>2.0099999999999998</v>
      </c>
      <c r="Q790" t="s">
        <v>11348</v>
      </c>
      <c r="R790" t="s">
        <v>4441</v>
      </c>
      <c r="S790">
        <v>95.17</v>
      </c>
      <c r="T790">
        <v>81.77</v>
      </c>
      <c r="U790">
        <v>12</v>
      </c>
      <c r="V790">
        <v>11.35</v>
      </c>
      <c r="W790">
        <v>3.53</v>
      </c>
      <c r="X790">
        <v>20.61</v>
      </c>
      <c r="Y790">
        <v>-9.06</v>
      </c>
      <c r="Z790">
        <v>0.15</v>
      </c>
      <c r="AA790" s="188">
        <v>24.66</v>
      </c>
      <c r="AB790">
        <v>21.53</v>
      </c>
      <c r="AC790">
        <v>-15.34</v>
      </c>
      <c r="AD790">
        <v>21.05</v>
      </c>
      <c r="AE790" t="s">
        <v>11354</v>
      </c>
      <c r="AF790" s="217">
        <v>38607</v>
      </c>
      <c r="AG790">
        <v>58.42</v>
      </c>
      <c r="AH790">
        <v>79.77</v>
      </c>
      <c r="AI790">
        <v>85.71</v>
      </c>
      <c r="AJ790">
        <v>96.73</v>
      </c>
      <c r="AN790" s="221" t="str">
        <f t="shared" si="38"/>
        <v>SG9999001846</v>
      </c>
      <c r="AO790" t="s">
        <v>12195</v>
      </c>
      <c r="AQ790" s="188">
        <v>1.1100000000000001</v>
      </c>
      <c r="AR790" s="228">
        <v>45782</v>
      </c>
      <c r="AS790" t="s">
        <v>741</v>
      </c>
      <c r="AX790" s="221" t="str">
        <f t="shared" si="39"/>
        <v>IE00B7N09G41</v>
      </c>
      <c r="AY790" t="s">
        <v>6592</v>
      </c>
      <c r="AZ790" t="s">
        <v>1041</v>
      </c>
      <c r="BA790">
        <v>-7.94</v>
      </c>
    </row>
    <row r="791" spans="1:55">
      <c r="A791" s="221" t="str">
        <f t="shared" si="40"/>
        <v>IE00B7N09G41</v>
      </c>
      <c r="B791" t="s">
        <v>6592</v>
      </c>
      <c r="C791">
        <v>-8.4499999999999993</v>
      </c>
      <c r="D791">
        <v>-0.81</v>
      </c>
      <c r="E791">
        <v>-10.71</v>
      </c>
      <c r="F791">
        <v>-5.61</v>
      </c>
      <c r="G791">
        <v>5.57</v>
      </c>
      <c r="H791">
        <v>12.51</v>
      </c>
      <c r="I791">
        <v>7.35</v>
      </c>
      <c r="J791">
        <v>0.92</v>
      </c>
      <c r="K791">
        <v>13.32</v>
      </c>
      <c r="L791">
        <v>0.15</v>
      </c>
      <c r="M791">
        <v>879.8</v>
      </c>
      <c r="N791">
        <v>-16.05</v>
      </c>
      <c r="P791">
        <v>1.71</v>
      </c>
      <c r="Q791" t="s">
        <v>11348</v>
      </c>
      <c r="R791" t="s">
        <v>1041</v>
      </c>
      <c r="S791">
        <v>93.1</v>
      </c>
      <c r="T791">
        <v>81.540000000000006</v>
      </c>
      <c r="U791">
        <v>12</v>
      </c>
      <c r="V791">
        <v>11.39</v>
      </c>
      <c r="W791">
        <v>4.2300000000000004</v>
      </c>
      <c r="X791">
        <v>20.92</v>
      </c>
      <c r="Y791">
        <v>-8.84</v>
      </c>
      <c r="Z791">
        <v>0.6</v>
      </c>
      <c r="AA791" s="188">
        <v>24.99</v>
      </c>
      <c r="AB791">
        <v>22.06</v>
      </c>
      <c r="AC791">
        <v>-15.25</v>
      </c>
      <c r="AD791">
        <v>21.51</v>
      </c>
      <c r="AE791" t="s">
        <v>11354</v>
      </c>
      <c r="AF791" s="217">
        <v>41333</v>
      </c>
      <c r="AG791">
        <v>60.09</v>
      </c>
      <c r="AH791">
        <v>81.23</v>
      </c>
      <c r="AI791">
        <v>84.45</v>
      </c>
      <c r="AJ791">
        <v>96.45</v>
      </c>
      <c r="AN791" s="221" t="str">
        <f t="shared" si="38"/>
        <v>SG9999000327</v>
      </c>
      <c r="AO791" t="s">
        <v>12196</v>
      </c>
      <c r="AQ791" s="188">
        <v>3.03</v>
      </c>
      <c r="AR791" s="228">
        <v>45782</v>
      </c>
      <c r="AS791" t="s">
        <v>742</v>
      </c>
      <c r="AX791" s="221" t="str">
        <f t="shared" si="39"/>
        <v>SG9999009989</v>
      </c>
      <c r="AY791" t="s">
        <v>6593</v>
      </c>
      <c r="AZ791" t="s">
        <v>737</v>
      </c>
      <c r="BA791">
        <v>-2.27</v>
      </c>
      <c r="BB791">
        <v>0</v>
      </c>
      <c r="BC791">
        <v>-0.82</v>
      </c>
    </row>
    <row r="792" spans="1:55">
      <c r="A792" s="221" t="str">
        <f t="shared" si="40"/>
        <v>SG9999009989</v>
      </c>
      <c r="B792" t="s">
        <v>6593</v>
      </c>
      <c r="C792">
        <v>1.88</v>
      </c>
      <c r="D792">
        <v>-0.61</v>
      </c>
      <c r="E792">
        <v>2.1800000000000002</v>
      </c>
      <c r="F792">
        <v>6.23</v>
      </c>
      <c r="G792">
        <v>2.92</v>
      </c>
      <c r="H792">
        <v>1.19</v>
      </c>
      <c r="I792">
        <v>2.4</v>
      </c>
      <c r="J792">
        <v>0.65</v>
      </c>
      <c r="K792">
        <v>5.15</v>
      </c>
      <c r="L792">
        <v>0.03</v>
      </c>
      <c r="M792">
        <v>84.8</v>
      </c>
      <c r="N792">
        <v>-6.94</v>
      </c>
      <c r="P792">
        <v>0.9</v>
      </c>
      <c r="Q792" t="s">
        <v>11348</v>
      </c>
      <c r="R792" t="s">
        <v>737</v>
      </c>
      <c r="S792">
        <v>55.9</v>
      </c>
      <c r="T792">
        <v>70.099999999999994</v>
      </c>
      <c r="U792">
        <v>0</v>
      </c>
      <c r="V792">
        <v>2.23</v>
      </c>
      <c r="W792">
        <v>3.43</v>
      </c>
      <c r="X792">
        <v>5.65</v>
      </c>
      <c r="Y792">
        <v>0</v>
      </c>
      <c r="Z792">
        <v>6.27</v>
      </c>
      <c r="AA792" s="188">
        <v>7.27</v>
      </c>
      <c r="AB792">
        <v>-1.71</v>
      </c>
      <c r="AC792">
        <v>-8.1999999999999993</v>
      </c>
      <c r="AD792">
        <v>6.1</v>
      </c>
      <c r="AE792" t="s">
        <v>11507</v>
      </c>
      <c r="AF792" s="217">
        <v>37341</v>
      </c>
      <c r="AG792">
        <v>75.73</v>
      </c>
      <c r="AH792">
        <v>51.44</v>
      </c>
      <c r="AI792">
        <v>1.26</v>
      </c>
      <c r="AJ792">
        <v>49.24</v>
      </c>
      <c r="AN792" s="221" t="str">
        <f t="shared" si="38"/>
        <v>SG9999001689</v>
      </c>
      <c r="AO792" t="s">
        <v>12432</v>
      </c>
      <c r="AQ792" s="188">
        <v>3.27</v>
      </c>
      <c r="AR792" s="228">
        <v>45782</v>
      </c>
      <c r="AS792" t="s">
        <v>4526</v>
      </c>
      <c r="AX792" s="221" t="str">
        <f t="shared" si="39"/>
        <v>IE00B1XK9C88</v>
      </c>
      <c r="AY792" t="s">
        <v>11071</v>
      </c>
      <c r="AZ792" t="s">
        <v>2575</v>
      </c>
      <c r="BA792">
        <v>-0.87</v>
      </c>
      <c r="BB792">
        <v>-5.61</v>
      </c>
      <c r="BC792">
        <v>-6.13</v>
      </c>
    </row>
    <row r="793" spans="1:55">
      <c r="A793" s="221" t="str">
        <f t="shared" si="40"/>
        <v>IE00B1XK9C88</v>
      </c>
      <c r="B793" t="s">
        <v>11071</v>
      </c>
      <c r="C793">
        <v>-10.87</v>
      </c>
      <c r="D793">
        <v>7.2</v>
      </c>
      <c r="E793">
        <v>-8.26</v>
      </c>
      <c r="F793">
        <v>6.31</v>
      </c>
      <c r="G793">
        <v>9.17</v>
      </c>
      <c r="H793">
        <v>13.15</v>
      </c>
      <c r="I793">
        <v>9.8800000000000008</v>
      </c>
      <c r="J793">
        <v>1.01</v>
      </c>
      <c r="K793">
        <v>14.69</v>
      </c>
      <c r="L793">
        <v>0.44</v>
      </c>
      <c r="M793">
        <v>402.7</v>
      </c>
      <c r="N793">
        <v>-12.06</v>
      </c>
      <c r="P793">
        <v>1.67</v>
      </c>
      <c r="Q793" t="s">
        <v>11361</v>
      </c>
      <c r="R793" t="s">
        <v>2575</v>
      </c>
      <c r="S793">
        <v>95.45</v>
      </c>
      <c r="T793">
        <v>105.07</v>
      </c>
      <c r="U793">
        <v>1</v>
      </c>
      <c r="V793">
        <v>4.76</v>
      </c>
      <c r="W793">
        <v>11.61</v>
      </c>
      <c r="X793">
        <v>12.09</v>
      </c>
      <c r="Y793">
        <v>-5.34</v>
      </c>
      <c r="Z793">
        <v>21.8</v>
      </c>
      <c r="AA793" s="188">
        <v>10.62</v>
      </c>
      <c r="AB793">
        <v>30.33</v>
      </c>
      <c r="AC793">
        <v>-16.57</v>
      </c>
      <c r="AD793">
        <v>20.3</v>
      </c>
      <c r="AE793" t="s">
        <v>11420</v>
      </c>
      <c r="AF793" s="217">
        <v>39217</v>
      </c>
      <c r="AG793">
        <v>117.91</v>
      </c>
      <c r="AH793">
        <v>106.84</v>
      </c>
      <c r="AI793">
        <v>96.08</v>
      </c>
      <c r="AJ793">
        <v>94.45</v>
      </c>
      <c r="AN793" s="221" t="str">
        <f t="shared" si="38"/>
        <v>SG9999009443</v>
      </c>
      <c r="AO793" t="s">
        <v>12433</v>
      </c>
      <c r="AQ793" s="188">
        <v>0.73</v>
      </c>
      <c r="AR793" s="228">
        <v>45782</v>
      </c>
      <c r="AS793" t="s">
        <v>920</v>
      </c>
      <c r="AX793" s="221" t="str">
        <f t="shared" si="39"/>
        <v>IE00BKDWB100</v>
      </c>
      <c r="AY793" t="s">
        <v>9847</v>
      </c>
      <c r="AZ793" t="s">
        <v>9418</v>
      </c>
    </row>
    <row r="794" spans="1:55">
      <c r="A794" s="221" t="str">
        <f t="shared" si="40"/>
        <v>IE00BKDWB100</v>
      </c>
      <c r="B794" t="s">
        <v>9847</v>
      </c>
      <c r="C794">
        <v>-6.44</v>
      </c>
      <c r="D794">
        <v>11.1</v>
      </c>
      <c r="E794">
        <v>-6.37</v>
      </c>
      <c r="F794">
        <v>8.6999999999999993</v>
      </c>
      <c r="G794">
        <v>9.81</v>
      </c>
      <c r="J794">
        <v>1.08</v>
      </c>
      <c r="K794">
        <v>16.329999999999998</v>
      </c>
      <c r="L794">
        <v>0.41</v>
      </c>
      <c r="M794">
        <v>402.7</v>
      </c>
      <c r="N794">
        <v>-13.2</v>
      </c>
      <c r="P794">
        <v>1.7</v>
      </c>
      <c r="R794" t="s">
        <v>9418</v>
      </c>
      <c r="S794">
        <v>103.48</v>
      </c>
      <c r="T794">
        <v>117.22</v>
      </c>
      <c r="U794">
        <v>1</v>
      </c>
      <c r="AC794">
        <v>-16.86</v>
      </c>
      <c r="AD794">
        <v>20.27</v>
      </c>
      <c r="AE794" t="s">
        <v>11420</v>
      </c>
      <c r="AF794" s="217">
        <v>43979</v>
      </c>
      <c r="AG794">
        <v>102.21</v>
      </c>
      <c r="AI794">
        <v>65.77</v>
      </c>
      <c r="AN794" s="221" t="str">
        <f t="shared" si="38"/>
        <v>SG9999015721</v>
      </c>
      <c r="AO794" t="s">
        <v>12434</v>
      </c>
      <c r="AQ794" s="188">
        <v>0.71</v>
      </c>
      <c r="AR794" s="228">
        <v>45782</v>
      </c>
      <c r="AS794" t="s">
        <v>5714</v>
      </c>
      <c r="AX794" s="221" t="str">
        <f t="shared" si="39"/>
        <v>SG9999001846</v>
      </c>
      <c r="AY794" t="s">
        <v>12195</v>
      </c>
      <c r="AZ794" t="s">
        <v>741</v>
      </c>
      <c r="BA794">
        <v>-6.09</v>
      </c>
      <c r="BB794">
        <v>-8.93</v>
      </c>
      <c r="BC794">
        <v>-7.01</v>
      </c>
    </row>
    <row r="795" spans="1:55">
      <c r="A795" s="221" t="str">
        <f t="shared" si="40"/>
        <v>SG9999001846</v>
      </c>
      <c r="B795" t="s">
        <v>12195</v>
      </c>
      <c r="C795">
        <v>-1.88</v>
      </c>
      <c r="D795">
        <v>0.06</v>
      </c>
      <c r="E795">
        <v>-3.55</v>
      </c>
      <c r="F795">
        <v>3.51</v>
      </c>
      <c r="G795">
        <v>4.62</v>
      </c>
      <c r="H795">
        <v>8.0299999999999994</v>
      </c>
      <c r="I795">
        <v>3.97</v>
      </c>
      <c r="J795">
        <v>1.02</v>
      </c>
      <c r="K795">
        <v>13.7</v>
      </c>
      <c r="L795">
        <v>0.08</v>
      </c>
      <c r="M795">
        <v>243.2</v>
      </c>
      <c r="N795">
        <v>-16.68</v>
      </c>
      <c r="O795">
        <v>4.55</v>
      </c>
      <c r="P795">
        <v>1.75</v>
      </c>
      <c r="Q795" t="s">
        <v>11380</v>
      </c>
      <c r="R795" t="s">
        <v>741</v>
      </c>
      <c r="S795">
        <v>89.14</v>
      </c>
      <c r="T795">
        <v>116.38</v>
      </c>
      <c r="U795">
        <v>12</v>
      </c>
      <c r="V795">
        <v>-2.97</v>
      </c>
      <c r="W795">
        <v>7.37</v>
      </c>
      <c r="X795">
        <v>18.920000000000002</v>
      </c>
      <c r="Y795">
        <v>-11.69</v>
      </c>
      <c r="Z795">
        <v>12.3</v>
      </c>
      <c r="AA795" s="188">
        <v>13.92</v>
      </c>
      <c r="AB795">
        <v>9.73</v>
      </c>
      <c r="AC795">
        <v>-17.13</v>
      </c>
      <c r="AD795">
        <v>12.26</v>
      </c>
      <c r="AE795" t="s">
        <v>11508</v>
      </c>
      <c r="AF795" s="217">
        <v>38394</v>
      </c>
      <c r="AG795">
        <v>104.68</v>
      </c>
      <c r="AH795">
        <v>121.35</v>
      </c>
      <c r="AI795">
        <v>100.16</v>
      </c>
      <c r="AJ795">
        <v>92.54</v>
      </c>
      <c r="AN795" s="221" t="str">
        <f t="shared" si="38"/>
        <v>SG9999013353</v>
      </c>
      <c r="AO795" t="s">
        <v>12435</v>
      </c>
      <c r="AQ795" s="188">
        <v>0.69</v>
      </c>
      <c r="AR795" s="228">
        <v>45782</v>
      </c>
      <c r="AS795" t="s">
        <v>2546</v>
      </c>
      <c r="AX795" s="221" t="str">
        <f t="shared" si="39"/>
        <v>SG9999000327</v>
      </c>
      <c r="AY795" t="s">
        <v>12196</v>
      </c>
      <c r="AZ795" t="s">
        <v>742</v>
      </c>
      <c r="BA795">
        <v>-6.29</v>
      </c>
      <c r="BB795">
        <v>-9.15</v>
      </c>
      <c r="BC795">
        <v>-7.74</v>
      </c>
    </row>
    <row r="796" spans="1:55">
      <c r="A796" s="221" t="str">
        <f t="shared" si="40"/>
        <v>SG9999000327</v>
      </c>
      <c r="B796" t="s">
        <v>12196</v>
      </c>
      <c r="C796">
        <v>-5.49</v>
      </c>
      <c r="D796">
        <v>-1.1100000000000001</v>
      </c>
      <c r="E796">
        <v>-7.26</v>
      </c>
      <c r="F796">
        <v>-3.07</v>
      </c>
      <c r="G796">
        <v>0.08</v>
      </c>
      <c r="H796">
        <v>2.77</v>
      </c>
      <c r="I796">
        <v>4.45</v>
      </c>
      <c r="J796">
        <v>1.36</v>
      </c>
      <c r="K796">
        <v>17.059999999999999</v>
      </c>
      <c r="L796">
        <v>-0.01</v>
      </c>
      <c r="M796">
        <v>1909.8</v>
      </c>
      <c r="N796">
        <v>-20.59</v>
      </c>
      <c r="O796">
        <v>2.4500000000000002</v>
      </c>
      <c r="P796">
        <v>1.34</v>
      </c>
      <c r="Q796" t="s">
        <v>11380</v>
      </c>
      <c r="R796" t="s">
        <v>742</v>
      </c>
      <c r="S796">
        <v>121.82</v>
      </c>
      <c r="T796">
        <v>131.97999999999999</v>
      </c>
      <c r="U796">
        <v>4</v>
      </c>
      <c r="V796">
        <v>0.95</v>
      </c>
      <c r="W796">
        <v>8.5500000000000007</v>
      </c>
      <c r="X796">
        <v>43.2</v>
      </c>
      <c r="Y796">
        <v>-14.65</v>
      </c>
      <c r="Z796">
        <v>20.43</v>
      </c>
      <c r="AA796" s="188">
        <v>27.44</v>
      </c>
      <c r="AB796">
        <v>-2.27</v>
      </c>
      <c r="AC796">
        <v>-20.9</v>
      </c>
      <c r="AD796">
        <v>-1.1399999999999999</v>
      </c>
      <c r="AE796" t="s">
        <v>11509</v>
      </c>
      <c r="AF796" s="217">
        <v>33366</v>
      </c>
      <c r="AG796">
        <v>98.87</v>
      </c>
      <c r="AH796">
        <v>130.96</v>
      </c>
      <c r="AI796">
        <v>173.16</v>
      </c>
      <c r="AJ796">
        <v>119.21</v>
      </c>
      <c r="AN796" s="221" t="str">
        <f t="shared" si="38"/>
        <v>SG9999007991</v>
      </c>
      <c r="AO796" t="s">
        <v>12201</v>
      </c>
      <c r="AQ796" s="188">
        <v>0.8</v>
      </c>
      <c r="AR796" s="228">
        <v>45782</v>
      </c>
      <c r="AS796" t="s">
        <v>871</v>
      </c>
      <c r="AX796" s="221" t="str">
        <f t="shared" si="39"/>
        <v>SG9999001689</v>
      </c>
      <c r="AY796" t="s">
        <v>12197</v>
      </c>
      <c r="AZ796" t="s">
        <v>4526</v>
      </c>
      <c r="BA796">
        <v>-6.29</v>
      </c>
      <c r="BB796">
        <v>-9.18</v>
      </c>
      <c r="BC796">
        <v>-7.95</v>
      </c>
    </row>
    <row r="797" spans="1:55">
      <c r="A797" s="221" t="str">
        <f t="shared" si="40"/>
        <v>SG9999001689</v>
      </c>
      <c r="B797" t="s">
        <v>12197</v>
      </c>
      <c r="C797">
        <v>-5.46</v>
      </c>
      <c r="D797">
        <v>-1.08</v>
      </c>
      <c r="E797">
        <v>-7.24</v>
      </c>
      <c r="F797">
        <v>-3.03</v>
      </c>
      <c r="G797">
        <v>0.09</v>
      </c>
      <c r="H797">
        <v>2.78</v>
      </c>
      <c r="I797">
        <v>4.46</v>
      </c>
      <c r="J797">
        <v>1.36</v>
      </c>
      <c r="K797">
        <v>17.05</v>
      </c>
      <c r="L797">
        <v>-0.01</v>
      </c>
      <c r="M797">
        <v>1909.8</v>
      </c>
      <c r="N797">
        <v>-20.61</v>
      </c>
      <c r="O797">
        <v>2.4700000000000002</v>
      </c>
      <c r="P797">
        <v>1.34</v>
      </c>
      <c r="Q797" t="s">
        <v>11380</v>
      </c>
      <c r="R797" t="s">
        <v>4526</v>
      </c>
      <c r="S797">
        <v>121.8</v>
      </c>
      <c r="T797">
        <v>131.9</v>
      </c>
      <c r="U797">
        <v>4</v>
      </c>
      <c r="V797">
        <v>0.98</v>
      </c>
      <c r="W797">
        <v>8.5299999999999994</v>
      </c>
      <c r="X797">
        <v>43.2</v>
      </c>
      <c r="Y797">
        <v>-14.67</v>
      </c>
      <c r="Z797">
        <v>20.55</v>
      </c>
      <c r="AA797" s="188">
        <v>27.4</v>
      </c>
      <c r="AB797">
        <v>-2.29</v>
      </c>
      <c r="AC797">
        <v>-20.89</v>
      </c>
      <c r="AD797">
        <v>-1.1399999999999999</v>
      </c>
      <c r="AE797" t="s">
        <v>11509</v>
      </c>
      <c r="AF797" s="217">
        <v>38107</v>
      </c>
      <c r="AG797">
        <v>99.11</v>
      </c>
      <c r="AH797">
        <v>130.76</v>
      </c>
      <c r="AI797">
        <v>173.51</v>
      </c>
      <c r="AJ797">
        <v>119.11</v>
      </c>
      <c r="AN797" s="221" t="str">
        <f t="shared" si="38"/>
        <v>SG9999003446</v>
      </c>
      <c r="AO797" t="s">
        <v>12202</v>
      </c>
      <c r="AQ797" s="188">
        <v>0.72</v>
      </c>
      <c r="AR797" s="228">
        <v>45782</v>
      </c>
      <c r="AS797" t="s">
        <v>743</v>
      </c>
      <c r="AX797" s="221" t="str">
        <f t="shared" si="39"/>
        <v>SG9999009443</v>
      </c>
      <c r="AY797" t="s">
        <v>12198</v>
      </c>
      <c r="AZ797" t="s">
        <v>920</v>
      </c>
      <c r="BA797">
        <v>-7.6</v>
      </c>
    </row>
    <row r="798" spans="1:55">
      <c r="A798" s="221" t="str">
        <f t="shared" si="40"/>
        <v>SG9999009443</v>
      </c>
      <c r="B798" t="s">
        <v>12198</v>
      </c>
      <c r="C798">
        <v>-4.5</v>
      </c>
      <c r="D798">
        <v>1.42</v>
      </c>
      <c r="E798">
        <v>-8.6</v>
      </c>
      <c r="F798">
        <v>-4.9800000000000004</v>
      </c>
      <c r="G798">
        <v>-5.58</v>
      </c>
      <c r="H798">
        <v>-0.55000000000000004</v>
      </c>
      <c r="I798">
        <v>-0.89</v>
      </c>
      <c r="J798">
        <v>1.38</v>
      </c>
      <c r="K798">
        <v>13.21</v>
      </c>
      <c r="L798">
        <v>-0.01</v>
      </c>
      <c r="M798">
        <v>2632.1</v>
      </c>
      <c r="N798">
        <v>-23.89</v>
      </c>
      <c r="O798">
        <v>6.41</v>
      </c>
      <c r="P798">
        <v>1.45</v>
      </c>
      <c r="Q798" t="s">
        <v>11348</v>
      </c>
      <c r="R798" t="s">
        <v>920</v>
      </c>
      <c r="S798">
        <v>142.97999999999999</v>
      </c>
      <c r="T798">
        <v>71.540000000000006</v>
      </c>
      <c r="U798">
        <v>12</v>
      </c>
      <c r="V798">
        <v>-4.6500000000000004</v>
      </c>
      <c r="W798">
        <v>9.35</v>
      </c>
      <c r="X798">
        <v>9.6300000000000008</v>
      </c>
      <c r="Y798">
        <v>-11.76</v>
      </c>
      <c r="Z798">
        <v>8.4499999999999993</v>
      </c>
      <c r="AA798" s="188">
        <v>8.5500000000000007</v>
      </c>
      <c r="AB798">
        <v>0.2</v>
      </c>
      <c r="AC798">
        <v>-22.32</v>
      </c>
      <c r="AD798">
        <v>0.63</v>
      </c>
      <c r="AF798" s="217">
        <v>41212</v>
      </c>
      <c r="AG798">
        <v>47.74</v>
      </c>
      <c r="AH798">
        <v>94.23</v>
      </c>
      <c r="AI798">
        <v>209.71</v>
      </c>
      <c r="AJ798">
        <v>130.01</v>
      </c>
      <c r="AN798" s="221" t="str">
        <f t="shared" si="38"/>
        <v>SG9999002216</v>
      </c>
      <c r="AO798" t="s">
        <v>11743</v>
      </c>
      <c r="AQ798" s="188">
        <v>1.45</v>
      </c>
      <c r="AR798" s="228">
        <v>45782</v>
      </c>
      <c r="AS798" t="s">
        <v>744</v>
      </c>
      <c r="AX798" s="221" t="str">
        <f t="shared" si="39"/>
        <v>SG9999015721</v>
      </c>
      <c r="AY798" t="s">
        <v>12199</v>
      </c>
      <c r="AZ798" t="s">
        <v>5714</v>
      </c>
    </row>
    <row r="799" spans="1:55">
      <c r="A799" s="221" t="str">
        <f t="shared" si="40"/>
        <v>SG9999015721</v>
      </c>
      <c r="B799" t="s">
        <v>12199</v>
      </c>
      <c r="C799">
        <v>-2.7</v>
      </c>
      <c r="D799">
        <v>-2.34</v>
      </c>
      <c r="E799">
        <v>-3.99</v>
      </c>
      <c r="F799">
        <v>3.55</v>
      </c>
      <c r="G799">
        <v>0.63</v>
      </c>
      <c r="H799">
        <v>1.38</v>
      </c>
      <c r="J799">
        <v>1.1599999999999999</v>
      </c>
      <c r="K799">
        <v>10.43</v>
      </c>
      <c r="L799">
        <v>0</v>
      </c>
      <c r="M799">
        <v>2632.1</v>
      </c>
      <c r="N799">
        <v>-20.22</v>
      </c>
      <c r="O799">
        <v>7.47</v>
      </c>
      <c r="P799">
        <v>1.45</v>
      </c>
      <c r="R799" t="s">
        <v>5714</v>
      </c>
      <c r="S799">
        <v>107.81</v>
      </c>
      <c r="T799">
        <v>94.24</v>
      </c>
      <c r="U799">
        <v>12</v>
      </c>
      <c r="X799">
        <v>9.3699999999999992</v>
      </c>
      <c r="Y799">
        <v>-9.0500000000000007</v>
      </c>
      <c r="Z799">
        <v>12.23</v>
      </c>
      <c r="AA799" s="188">
        <v>1.77</v>
      </c>
      <c r="AB799">
        <v>5.61</v>
      </c>
      <c r="AC799">
        <v>-25.79</v>
      </c>
      <c r="AD799">
        <v>7.42</v>
      </c>
      <c r="AF799" s="217">
        <v>42646</v>
      </c>
      <c r="AG799">
        <v>44.81</v>
      </c>
      <c r="AH799">
        <v>82.71</v>
      </c>
      <c r="AI799">
        <v>-71.290000000000006</v>
      </c>
      <c r="AJ799">
        <v>104.34</v>
      </c>
      <c r="AN799" s="221" t="str">
        <f t="shared" si="38"/>
        <v>SG9999007249</v>
      </c>
      <c r="AO799" t="s">
        <v>6594</v>
      </c>
      <c r="AQ799" s="188">
        <v>1.53</v>
      </c>
      <c r="AR799" s="228">
        <v>45779</v>
      </c>
      <c r="AS799" t="s">
        <v>745</v>
      </c>
      <c r="AX799" s="221" t="str">
        <f t="shared" si="39"/>
        <v>SG9999013353</v>
      </c>
      <c r="AY799" t="s">
        <v>12200</v>
      </c>
      <c r="AZ799" t="s">
        <v>2546</v>
      </c>
    </row>
    <row r="800" spans="1:55">
      <c r="A800" s="221" t="str">
        <f t="shared" si="40"/>
        <v>SG9999013353</v>
      </c>
      <c r="B800" t="s">
        <v>12200</v>
      </c>
      <c r="C800">
        <v>-8.3800000000000008</v>
      </c>
      <c r="D800">
        <v>-5.07</v>
      </c>
      <c r="E800">
        <v>-6.97</v>
      </c>
      <c r="F800">
        <v>-2.02</v>
      </c>
      <c r="G800">
        <v>-1.42</v>
      </c>
      <c r="H800">
        <v>0.23</v>
      </c>
      <c r="I800">
        <v>1.61</v>
      </c>
      <c r="J800">
        <v>0.43</v>
      </c>
      <c r="K800">
        <v>7.57</v>
      </c>
      <c r="L800">
        <v>0</v>
      </c>
      <c r="M800">
        <v>2632.1</v>
      </c>
      <c r="N800">
        <v>-12.79</v>
      </c>
      <c r="O800">
        <v>7.74</v>
      </c>
      <c r="P800">
        <v>1.45</v>
      </c>
      <c r="R800" t="s">
        <v>2546</v>
      </c>
      <c r="S800">
        <v>35.42</v>
      </c>
      <c r="T800">
        <v>13.51</v>
      </c>
      <c r="U800">
        <v>12</v>
      </c>
      <c r="W800">
        <v>8.5299999999999994</v>
      </c>
      <c r="X800">
        <v>0.98</v>
      </c>
      <c r="Y800">
        <v>-1.73</v>
      </c>
      <c r="Z800">
        <v>9.69</v>
      </c>
      <c r="AA800" s="188">
        <v>-0.16</v>
      </c>
      <c r="AB800">
        <v>6.61</v>
      </c>
      <c r="AC800">
        <v>-15.99</v>
      </c>
      <c r="AD800">
        <v>2.0499999999999998</v>
      </c>
      <c r="AF800" s="217">
        <v>42075</v>
      </c>
      <c r="AG800">
        <v>-47.21</v>
      </c>
      <c r="AH800">
        <v>17.579999999999998</v>
      </c>
      <c r="AI800">
        <v>-85.61</v>
      </c>
      <c r="AJ800">
        <v>30.38</v>
      </c>
      <c r="AN800" s="221" t="str">
        <f t="shared" si="38"/>
        <v>SG9999006852</v>
      </c>
      <c r="AO800" t="s">
        <v>6681</v>
      </c>
      <c r="AQ800" s="188">
        <v>1.28</v>
      </c>
      <c r="AR800" s="228">
        <v>45782</v>
      </c>
      <c r="AS800" t="s">
        <v>749</v>
      </c>
      <c r="AX800" s="221" t="str">
        <f t="shared" si="39"/>
        <v>SG9999007991</v>
      </c>
      <c r="AY800" t="s">
        <v>12201</v>
      </c>
      <c r="AZ800" t="s">
        <v>871</v>
      </c>
      <c r="BA800">
        <v>-3.76</v>
      </c>
    </row>
    <row r="801" spans="1:55">
      <c r="A801" s="221" t="str">
        <f t="shared" si="40"/>
        <v>SG9999007991</v>
      </c>
      <c r="B801" t="s">
        <v>12201</v>
      </c>
      <c r="C801">
        <v>-3.73</v>
      </c>
      <c r="D801">
        <v>-1.38</v>
      </c>
      <c r="E801">
        <v>-4.6100000000000003</v>
      </c>
      <c r="F801">
        <v>1.06</v>
      </c>
      <c r="G801">
        <v>-0.19</v>
      </c>
      <c r="H801">
        <v>1.55</v>
      </c>
      <c r="I801">
        <v>1.5</v>
      </c>
      <c r="J801">
        <v>0.87</v>
      </c>
      <c r="K801">
        <v>8.7200000000000006</v>
      </c>
      <c r="L801">
        <v>0</v>
      </c>
      <c r="M801">
        <v>2632.1</v>
      </c>
      <c r="N801">
        <v>-14.72</v>
      </c>
      <c r="O801">
        <v>7.25</v>
      </c>
      <c r="P801">
        <v>1.45</v>
      </c>
      <c r="Q801" t="s">
        <v>11348</v>
      </c>
      <c r="R801" t="s">
        <v>871</v>
      </c>
      <c r="S801">
        <v>88.03</v>
      </c>
      <c r="T801">
        <v>64.69</v>
      </c>
      <c r="U801">
        <v>12</v>
      </c>
      <c r="V801">
        <v>-0.97</v>
      </c>
      <c r="W801">
        <v>6.96</v>
      </c>
      <c r="X801">
        <v>8.9700000000000006</v>
      </c>
      <c r="Y801">
        <v>-4.3099999999999996</v>
      </c>
      <c r="Z801">
        <v>10.66</v>
      </c>
      <c r="AA801" s="188">
        <v>1.21</v>
      </c>
      <c r="AB801">
        <v>4.8600000000000003</v>
      </c>
      <c r="AC801">
        <v>-15.53</v>
      </c>
      <c r="AD801">
        <v>2.5</v>
      </c>
      <c r="AF801" s="217">
        <v>40837</v>
      </c>
      <c r="AG801">
        <v>49.48</v>
      </c>
      <c r="AH801">
        <v>54.28</v>
      </c>
      <c r="AI801">
        <v>51.47</v>
      </c>
      <c r="AJ801">
        <v>74.89</v>
      </c>
      <c r="AN801" s="221" t="str">
        <f t="shared" si="38"/>
        <v>SGXZ80751365</v>
      </c>
      <c r="AO801" t="s">
        <v>9848</v>
      </c>
      <c r="AQ801" s="188">
        <v>0.83</v>
      </c>
      <c r="AR801" s="228">
        <v>45782</v>
      </c>
      <c r="AS801" t="s">
        <v>9421</v>
      </c>
      <c r="AX801" s="221" t="str">
        <f t="shared" si="39"/>
        <v>SG9999003446</v>
      </c>
      <c r="AY801" t="s">
        <v>12202</v>
      </c>
      <c r="AZ801" t="s">
        <v>743</v>
      </c>
      <c r="BA801">
        <v>-2.74</v>
      </c>
      <c r="BB801">
        <v>-0.66</v>
      </c>
      <c r="BC801">
        <v>-0.21</v>
      </c>
    </row>
    <row r="802" spans="1:55">
      <c r="A802" s="221" t="str">
        <f t="shared" si="40"/>
        <v>SG9999003446</v>
      </c>
      <c r="B802" t="s">
        <v>12202</v>
      </c>
      <c r="C802">
        <v>0.88</v>
      </c>
      <c r="D802">
        <v>-0.84</v>
      </c>
      <c r="E802">
        <v>0.45</v>
      </c>
      <c r="F802">
        <v>3.71</v>
      </c>
      <c r="G802">
        <v>2.13</v>
      </c>
      <c r="H802">
        <v>0.98</v>
      </c>
      <c r="I802">
        <v>1.63</v>
      </c>
      <c r="J802">
        <v>1.01</v>
      </c>
      <c r="K802">
        <v>5.5</v>
      </c>
      <c r="L802">
        <v>0</v>
      </c>
      <c r="M802">
        <v>559.20000000000005</v>
      </c>
      <c r="N802">
        <v>-7.55</v>
      </c>
      <c r="O802">
        <v>4.8099999999999996</v>
      </c>
      <c r="P802">
        <v>0.88</v>
      </c>
      <c r="Q802" t="s">
        <v>11348</v>
      </c>
      <c r="R802" t="s">
        <v>743</v>
      </c>
      <c r="S802">
        <v>82.25</v>
      </c>
      <c r="T802">
        <v>118</v>
      </c>
      <c r="U802">
        <v>12</v>
      </c>
      <c r="V802">
        <v>1.9</v>
      </c>
      <c r="W802">
        <v>2</v>
      </c>
      <c r="X802">
        <v>2.98</v>
      </c>
      <c r="Y802">
        <v>-1.81</v>
      </c>
      <c r="Z802">
        <v>10.82</v>
      </c>
      <c r="AA802" s="188">
        <v>4.29</v>
      </c>
      <c r="AB802">
        <v>-0.1</v>
      </c>
      <c r="AC802">
        <v>-10.64</v>
      </c>
      <c r="AD802">
        <v>5.78</v>
      </c>
      <c r="AE802" t="s">
        <v>11510</v>
      </c>
      <c r="AF802" s="217">
        <v>39121</v>
      </c>
      <c r="AG802">
        <v>90.05</v>
      </c>
      <c r="AH802">
        <v>130.71</v>
      </c>
      <c r="AI802">
        <v>0.89</v>
      </c>
      <c r="AJ802">
        <v>86.04</v>
      </c>
      <c r="AN802" s="221" t="str">
        <f t="shared" si="38"/>
        <v>LU1130305938</v>
      </c>
      <c r="AO802" t="s">
        <v>12203</v>
      </c>
      <c r="AQ802" s="188">
        <v>64.62</v>
      </c>
      <c r="AR802" s="228">
        <v>45783</v>
      </c>
      <c r="AS802" t="s">
        <v>2533</v>
      </c>
      <c r="AX802" s="221" t="str">
        <f t="shared" si="39"/>
        <v>SG9999002216</v>
      </c>
      <c r="AY802" t="s">
        <v>11743</v>
      </c>
      <c r="AZ802" t="s">
        <v>744</v>
      </c>
      <c r="BA802">
        <v>-8.0299999999999994</v>
      </c>
      <c r="BB802">
        <v>-10.66</v>
      </c>
      <c r="BC802">
        <v>-13.95</v>
      </c>
    </row>
    <row r="803" spans="1:55">
      <c r="A803" s="221" t="str">
        <f t="shared" si="40"/>
        <v>SG9999002216</v>
      </c>
      <c r="B803" t="s">
        <v>11743</v>
      </c>
      <c r="C803">
        <v>0.84</v>
      </c>
      <c r="D803">
        <v>1.26</v>
      </c>
      <c r="E803">
        <v>-1.9</v>
      </c>
      <c r="F803">
        <v>3.14</v>
      </c>
      <c r="G803">
        <v>0.21</v>
      </c>
      <c r="H803">
        <v>-1.27</v>
      </c>
      <c r="I803">
        <v>1.53</v>
      </c>
      <c r="J803">
        <v>1.0900000000000001</v>
      </c>
      <c r="K803">
        <v>14.91</v>
      </c>
      <c r="L803">
        <v>-0.01</v>
      </c>
      <c r="M803">
        <v>39.700000000000003</v>
      </c>
      <c r="N803">
        <v>-19.93</v>
      </c>
      <c r="P803">
        <v>2</v>
      </c>
      <c r="Q803" t="s">
        <v>11348</v>
      </c>
      <c r="R803" t="s">
        <v>744</v>
      </c>
      <c r="S803">
        <v>123.4</v>
      </c>
      <c r="T803">
        <v>119.54</v>
      </c>
      <c r="U803">
        <v>0</v>
      </c>
      <c r="V803">
        <v>-7.29</v>
      </c>
      <c r="W803">
        <v>11.09</v>
      </c>
      <c r="X803">
        <v>31.4</v>
      </c>
      <c r="Y803">
        <v>-8.51</v>
      </c>
      <c r="Z803">
        <v>25.05</v>
      </c>
      <c r="AA803" s="188">
        <v>15.44</v>
      </c>
      <c r="AB803">
        <v>-10.72</v>
      </c>
      <c r="AC803">
        <v>-23.46</v>
      </c>
      <c r="AD803">
        <v>-8.6300000000000008</v>
      </c>
      <c r="AE803" t="s">
        <v>11511</v>
      </c>
      <c r="AF803" s="217">
        <v>38764</v>
      </c>
      <c r="AG803">
        <v>184.39</v>
      </c>
      <c r="AH803">
        <v>104.4</v>
      </c>
      <c r="AI803">
        <v>153.31</v>
      </c>
      <c r="AJ803">
        <v>122.03</v>
      </c>
      <c r="AN803" s="221" t="str">
        <f t="shared" si="38"/>
        <v>LU0244354667</v>
      </c>
      <c r="AO803" t="s">
        <v>6915</v>
      </c>
      <c r="AQ803" s="188">
        <v>369.6</v>
      </c>
      <c r="AR803" s="228">
        <v>45783</v>
      </c>
      <c r="AS803" t="s">
        <v>6886</v>
      </c>
      <c r="AX803" s="221" t="str">
        <f t="shared" si="39"/>
        <v>SG9999007249</v>
      </c>
      <c r="AY803" t="s">
        <v>6594</v>
      </c>
      <c r="AZ803" t="s">
        <v>745</v>
      </c>
      <c r="BA803">
        <v>-6.58</v>
      </c>
      <c r="BB803">
        <v>-9.77</v>
      </c>
    </row>
    <row r="804" spans="1:55">
      <c r="A804" s="221" t="str">
        <f t="shared" si="40"/>
        <v>SG9999007249</v>
      </c>
      <c r="B804" t="s">
        <v>6594</v>
      </c>
      <c r="C804">
        <v>2.96</v>
      </c>
      <c r="D804">
        <v>-2.1800000000000002</v>
      </c>
      <c r="E804">
        <v>-0.33</v>
      </c>
      <c r="F804">
        <v>5.23</v>
      </c>
      <c r="G804">
        <v>-2.5099999999999998</v>
      </c>
      <c r="H804">
        <v>-2.4</v>
      </c>
      <c r="I804">
        <v>1.1499999999999999</v>
      </c>
      <c r="J804">
        <v>1.26</v>
      </c>
      <c r="K804">
        <v>27.88</v>
      </c>
      <c r="L804">
        <v>-0.02</v>
      </c>
      <c r="M804">
        <v>131.5</v>
      </c>
      <c r="N804">
        <v>-38.76</v>
      </c>
      <c r="P804">
        <v>1.66</v>
      </c>
      <c r="Q804" t="s">
        <v>2146</v>
      </c>
      <c r="R804" t="s">
        <v>745</v>
      </c>
      <c r="S804">
        <v>111.31</v>
      </c>
      <c r="T804">
        <v>146.72999999999999</v>
      </c>
      <c r="U804">
        <v>0</v>
      </c>
      <c r="V804">
        <v>4.4800000000000004</v>
      </c>
      <c r="W804">
        <v>5.13</v>
      </c>
      <c r="X804">
        <v>33.25</v>
      </c>
      <c r="Y804">
        <v>-13.08</v>
      </c>
      <c r="Z804">
        <v>17.809999999999999</v>
      </c>
      <c r="AA804" s="188">
        <v>40.19</v>
      </c>
      <c r="AB804">
        <v>-12.54</v>
      </c>
      <c r="AC804">
        <v>-20.54</v>
      </c>
      <c r="AD804">
        <v>-18.579999999999998</v>
      </c>
      <c r="AE804" t="s">
        <v>11461</v>
      </c>
      <c r="AF804" s="217">
        <v>40603</v>
      </c>
      <c r="AG804">
        <v>126.64</v>
      </c>
      <c r="AH804">
        <v>154.29</v>
      </c>
      <c r="AI804">
        <v>113.8</v>
      </c>
      <c r="AJ804">
        <v>107.26</v>
      </c>
      <c r="AN804" s="221" t="str">
        <f t="shared" si="38"/>
        <v>LU0326950275</v>
      </c>
      <c r="AO804" t="s">
        <v>6595</v>
      </c>
      <c r="AQ804" s="188">
        <v>10.33</v>
      </c>
      <c r="AR804" s="228">
        <v>45783</v>
      </c>
      <c r="AS804" t="s">
        <v>2527</v>
      </c>
      <c r="AX804" s="221" t="str">
        <f t="shared" si="39"/>
        <v>SG9999006852</v>
      </c>
      <c r="AY804" t="s">
        <v>6681</v>
      </c>
      <c r="AZ804" t="s">
        <v>749</v>
      </c>
      <c r="BA804">
        <v>-7.6</v>
      </c>
      <c r="BB804">
        <v>-11.57</v>
      </c>
    </row>
    <row r="805" spans="1:55">
      <c r="A805" s="221" t="str">
        <f t="shared" si="40"/>
        <v>SG9999006852</v>
      </c>
      <c r="B805" t="s">
        <v>6681</v>
      </c>
      <c r="C805">
        <v>-1.99</v>
      </c>
      <c r="D805">
        <v>3.56</v>
      </c>
      <c r="E805">
        <v>-3.9</v>
      </c>
      <c r="F805">
        <v>-1.61</v>
      </c>
      <c r="G805">
        <v>2.83</v>
      </c>
      <c r="H805">
        <v>5.23</v>
      </c>
      <c r="I805">
        <v>4.3600000000000003</v>
      </c>
      <c r="J805">
        <v>1.23</v>
      </c>
      <c r="K805">
        <v>14.77</v>
      </c>
      <c r="L805">
        <v>0</v>
      </c>
      <c r="M805">
        <v>174.8</v>
      </c>
      <c r="N805">
        <v>-16.75</v>
      </c>
      <c r="P805">
        <v>1.57</v>
      </c>
      <c r="Q805" t="s">
        <v>11357</v>
      </c>
      <c r="R805" t="s">
        <v>749</v>
      </c>
      <c r="S805">
        <v>114.35</v>
      </c>
      <c r="T805">
        <v>128.91999999999999</v>
      </c>
      <c r="U805">
        <v>4</v>
      </c>
      <c r="V805">
        <v>-7.54</v>
      </c>
      <c r="W805">
        <v>10.74</v>
      </c>
      <c r="X805">
        <v>28.15</v>
      </c>
      <c r="Y805">
        <v>-14.22</v>
      </c>
      <c r="Z805">
        <v>27.74</v>
      </c>
      <c r="AA805" s="188">
        <v>19.63</v>
      </c>
      <c r="AB805">
        <v>-2.71</v>
      </c>
      <c r="AC805">
        <v>-21.23</v>
      </c>
      <c r="AD805">
        <v>7.71</v>
      </c>
      <c r="AE805" t="s">
        <v>1512</v>
      </c>
      <c r="AF805" s="217">
        <v>40458</v>
      </c>
      <c r="AG805">
        <v>96.05</v>
      </c>
      <c r="AH805">
        <v>131.88</v>
      </c>
      <c r="AI805">
        <v>145.53</v>
      </c>
      <c r="AJ805">
        <v>108.4</v>
      </c>
      <c r="AN805" s="221" t="str">
        <f t="shared" si="38"/>
        <v>LU0312595415</v>
      </c>
      <c r="AO805" t="s">
        <v>6911</v>
      </c>
      <c r="AQ805" s="188">
        <v>20.67</v>
      </c>
      <c r="AR805" s="228">
        <v>45783</v>
      </c>
      <c r="AS805" t="s">
        <v>2523</v>
      </c>
      <c r="AX805" s="221" t="str">
        <f t="shared" si="39"/>
        <v>SGXZ80751365</v>
      </c>
      <c r="AY805" t="s">
        <v>9848</v>
      </c>
      <c r="AZ805" t="s">
        <v>9421</v>
      </c>
    </row>
    <row r="806" spans="1:55">
      <c r="A806" s="221" t="str">
        <f t="shared" si="40"/>
        <v>SGXZ80751365</v>
      </c>
      <c r="B806" t="s">
        <v>9848</v>
      </c>
      <c r="C806">
        <v>4.43</v>
      </c>
      <c r="D806">
        <v>0.61</v>
      </c>
      <c r="E806">
        <v>2.87</v>
      </c>
      <c r="F806">
        <v>4.04</v>
      </c>
      <c r="G806">
        <v>-1.3</v>
      </c>
      <c r="H806">
        <v>-4.29</v>
      </c>
      <c r="J806">
        <v>1.62</v>
      </c>
      <c r="K806">
        <v>9.02</v>
      </c>
      <c r="L806">
        <v>0</v>
      </c>
      <c r="M806">
        <v>270.8</v>
      </c>
      <c r="N806">
        <v>-12.74</v>
      </c>
      <c r="P806">
        <v>0.68</v>
      </c>
      <c r="R806" t="s">
        <v>9421</v>
      </c>
      <c r="S806">
        <v>140.55000000000001</v>
      </c>
      <c r="T806">
        <v>86.44</v>
      </c>
      <c r="U806">
        <v>0</v>
      </c>
      <c r="AA806" s="188">
        <v>7.51</v>
      </c>
      <c r="AB806">
        <v>-4.8499999999999996</v>
      </c>
      <c r="AC806">
        <v>-17.329999999999998</v>
      </c>
      <c r="AD806">
        <v>2.1</v>
      </c>
      <c r="AE806" t="s">
        <v>11512</v>
      </c>
      <c r="AG806">
        <v>-13.02</v>
      </c>
      <c r="AH806">
        <v>68.28</v>
      </c>
      <c r="AI806">
        <v>-729.43</v>
      </c>
      <c r="AJ806">
        <v>146.21</v>
      </c>
      <c r="AN806" s="221" t="str">
        <f t="shared" si="38"/>
        <v>LU0302445910</v>
      </c>
      <c r="AO806" t="s">
        <v>7321</v>
      </c>
      <c r="AQ806" s="188">
        <v>23.68</v>
      </c>
      <c r="AR806" s="228">
        <v>45783</v>
      </c>
      <c r="AS806" t="s">
        <v>7294</v>
      </c>
      <c r="AX806" s="221" t="str">
        <f t="shared" si="39"/>
        <v>LU1130305938</v>
      </c>
      <c r="AY806" t="s">
        <v>12203</v>
      </c>
      <c r="AZ806" t="s">
        <v>2533</v>
      </c>
    </row>
    <row r="807" spans="1:55">
      <c r="A807" s="221" t="str">
        <f t="shared" si="40"/>
        <v>LU1130305938</v>
      </c>
      <c r="B807" t="s">
        <v>12203</v>
      </c>
      <c r="C807">
        <v>3.76</v>
      </c>
      <c r="D807">
        <v>4.26</v>
      </c>
      <c r="E807">
        <v>0.4</v>
      </c>
      <c r="F807">
        <v>4.83</v>
      </c>
      <c r="G807">
        <v>2.56</v>
      </c>
      <c r="H807">
        <v>6.42</v>
      </c>
      <c r="I807">
        <v>2.86</v>
      </c>
      <c r="J807">
        <v>1.1000000000000001</v>
      </c>
      <c r="K807">
        <v>15.6</v>
      </c>
      <c r="L807">
        <v>0</v>
      </c>
      <c r="M807">
        <v>217.8</v>
      </c>
      <c r="N807">
        <v>-18.899999999999999</v>
      </c>
      <c r="O807">
        <v>7.4</v>
      </c>
      <c r="P807">
        <v>1.91</v>
      </c>
      <c r="R807" t="s">
        <v>2533</v>
      </c>
      <c r="S807">
        <v>93.21</v>
      </c>
      <c r="T807">
        <v>100.9</v>
      </c>
      <c r="U807">
        <v>12</v>
      </c>
      <c r="V807">
        <v>-7.59</v>
      </c>
      <c r="W807">
        <v>7.64</v>
      </c>
      <c r="X807">
        <v>24.5</v>
      </c>
      <c r="Y807">
        <v>-10.51</v>
      </c>
      <c r="Z807">
        <v>12.39</v>
      </c>
      <c r="AA807" s="188">
        <v>8.02</v>
      </c>
      <c r="AB807">
        <v>2.68</v>
      </c>
      <c r="AC807">
        <v>-11.15</v>
      </c>
      <c r="AD807">
        <v>6.46</v>
      </c>
      <c r="AE807" t="s">
        <v>11513</v>
      </c>
      <c r="AF807" s="217">
        <v>41962</v>
      </c>
      <c r="AG807">
        <v>64.89</v>
      </c>
      <c r="AH807">
        <v>102.02</v>
      </c>
      <c r="AI807">
        <v>33.56</v>
      </c>
      <c r="AJ807">
        <v>91.32</v>
      </c>
      <c r="AN807" s="221" t="str">
        <f t="shared" si="38"/>
        <v>LU1514167722</v>
      </c>
      <c r="AO807" t="s">
        <v>6668</v>
      </c>
      <c r="AQ807" s="188">
        <v>112.02</v>
      </c>
      <c r="AR807" s="228">
        <v>45783</v>
      </c>
      <c r="AS807" t="s">
        <v>6193</v>
      </c>
      <c r="AX807" s="221" t="str">
        <f t="shared" si="39"/>
        <v>LU0244354667</v>
      </c>
      <c r="AY807" t="s">
        <v>11072</v>
      </c>
      <c r="AZ807" t="s">
        <v>6886</v>
      </c>
      <c r="BA807">
        <v>-6.59</v>
      </c>
      <c r="BB807">
        <v>-9.83</v>
      </c>
      <c r="BC807">
        <v>-13.17</v>
      </c>
    </row>
    <row r="808" spans="1:55">
      <c r="A808" s="221" t="str">
        <f t="shared" si="40"/>
        <v>LU0244354667</v>
      </c>
      <c r="B808" t="s">
        <v>11072</v>
      </c>
      <c r="C808">
        <v>3.9</v>
      </c>
      <c r="D808">
        <v>-1.31</v>
      </c>
      <c r="E808">
        <v>0.53</v>
      </c>
      <c r="F808">
        <v>6.1</v>
      </c>
      <c r="G808">
        <v>-2.38</v>
      </c>
      <c r="H808">
        <v>-2.41</v>
      </c>
      <c r="I808">
        <v>1.0900000000000001</v>
      </c>
      <c r="J808">
        <v>1.1399999999999999</v>
      </c>
      <c r="K808">
        <v>28.06</v>
      </c>
      <c r="L808">
        <v>-0.02</v>
      </c>
      <c r="M808">
        <v>1290.3</v>
      </c>
      <c r="N808">
        <v>-39.21</v>
      </c>
      <c r="P808">
        <v>1.83</v>
      </c>
      <c r="Q808" t="s">
        <v>11380</v>
      </c>
      <c r="R808" t="s">
        <v>6886</v>
      </c>
      <c r="S808">
        <v>104.22</v>
      </c>
      <c r="T808">
        <v>128.91999999999999</v>
      </c>
      <c r="U808">
        <v>4</v>
      </c>
      <c r="V808">
        <v>4.34</v>
      </c>
      <c r="W808">
        <v>5.01</v>
      </c>
      <c r="X808">
        <v>33.43</v>
      </c>
      <c r="Y808">
        <v>-13.3</v>
      </c>
      <c r="Z808">
        <v>17.850000000000001</v>
      </c>
      <c r="AA808" s="188">
        <v>40.479999999999997</v>
      </c>
      <c r="AB808">
        <v>-12.95</v>
      </c>
      <c r="AC808">
        <v>-20.93</v>
      </c>
      <c r="AD808">
        <v>-18.760000000000002</v>
      </c>
      <c r="AE808" t="s">
        <v>11461</v>
      </c>
      <c r="AF808" s="217">
        <v>38765</v>
      </c>
      <c r="AG808">
        <v>112.58</v>
      </c>
      <c r="AH808">
        <v>129.75</v>
      </c>
      <c r="AI808">
        <v>93.6</v>
      </c>
      <c r="AJ808">
        <v>103.1</v>
      </c>
      <c r="AN808" s="221" t="str">
        <f t="shared" si="38"/>
        <v>LU1865293242</v>
      </c>
      <c r="AO808" t="s">
        <v>6669</v>
      </c>
      <c r="AQ808" s="188">
        <v>114.67</v>
      </c>
      <c r="AR808" s="228">
        <v>45783</v>
      </c>
      <c r="AS808" t="s">
        <v>6194</v>
      </c>
      <c r="AX808" s="221" t="str">
        <f t="shared" si="39"/>
        <v>LU0326950275</v>
      </c>
      <c r="AY808" t="s">
        <v>6595</v>
      </c>
      <c r="AZ808" t="s">
        <v>2527</v>
      </c>
      <c r="BA808">
        <v>-6.89</v>
      </c>
      <c r="BB808">
        <v>-9.74</v>
      </c>
      <c r="BC808">
        <v>-13.76</v>
      </c>
    </row>
    <row r="809" spans="1:55">
      <c r="A809" s="221" t="str">
        <f t="shared" si="40"/>
        <v>LU0326950275</v>
      </c>
      <c r="B809" t="s">
        <v>6595</v>
      </c>
      <c r="C809">
        <v>8.8000000000000007</v>
      </c>
      <c r="D809">
        <v>1.52</v>
      </c>
      <c r="E809">
        <v>2.5</v>
      </c>
      <c r="F809">
        <v>8.27</v>
      </c>
      <c r="G809">
        <v>-2.14</v>
      </c>
      <c r="H809">
        <v>-2.04</v>
      </c>
      <c r="I809">
        <v>0.3</v>
      </c>
      <c r="J809">
        <v>1.22</v>
      </c>
      <c r="K809">
        <v>30.77</v>
      </c>
      <c r="L809">
        <v>-0.02</v>
      </c>
      <c r="M809">
        <v>1290.3</v>
      </c>
      <c r="N809">
        <v>-38.68</v>
      </c>
      <c r="P809">
        <v>1.86</v>
      </c>
      <c r="R809" t="s">
        <v>2527</v>
      </c>
      <c r="S809">
        <v>106.87</v>
      </c>
      <c r="T809">
        <v>139.11000000000001</v>
      </c>
      <c r="U809">
        <v>4</v>
      </c>
      <c r="V809">
        <v>-1.92</v>
      </c>
      <c r="W809">
        <v>3.18</v>
      </c>
      <c r="X809">
        <v>43.71</v>
      </c>
      <c r="Y809">
        <v>-15.92</v>
      </c>
      <c r="Z809">
        <v>18.12</v>
      </c>
      <c r="AA809" s="188">
        <v>41.29</v>
      </c>
      <c r="AB809">
        <v>-15.05</v>
      </c>
      <c r="AC809">
        <v>-21.51</v>
      </c>
      <c r="AD809">
        <v>-19.100000000000001</v>
      </c>
      <c r="AE809" t="s">
        <v>11461</v>
      </c>
      <c r="AF809" s="217">
        <v>39402</v>
      </c>
      <c r="AG809">
        <v>111.39</v>
      </c>
      <c r="AH809">
        <v>149.99</v>
      </c>
      <c r="AI809">
        <v>85.8</v>
      </c>
      <c r="AJ809">
        <v>105.66</v>
      </c>
      <c r="AN809" s="221" t="str">
        <f t="shared" si="38"/>
        <v>LU1865293598</v>
      </c>
      <c r="AO809" t="s">
        <v>6596</v>
      </c>
      <c r="AQ809" s="188">
        <v>160.59</v>
      </c>
      <c r="AR809" s="228">
        <v>45783</v>
      </c>
      <c r="AS809" t="s">
        <v>6195</v>
      </c>
      <c r="AX809" s="221" t="str">
        <f t="shared" si="39"/>
        <v>LU0312595415</v>
      </c>
      <c r="AY809" t="s">
        <v>6911</v>
      </c>
      <c r="AZ809" t="s">
        <v>2523</v>
      </c>
      <c r="BA809">
        <v>-2.35</v>
      </c>
      <c r="BB809">
        <v>-10.17</v>
      </c>
      <c r="BC809">
        <v>-9.02</v>
      </c>
    </row>
    <row r="810" spans="1:55">
      <c r="A810" s="221" t="str">
        <f t="shared" si="40"/>
        <v>LU0312595415</v>
      </c>
      <c r="B810" t="s">
        <v>6911</v>
      </c>
      <c r="C810">
        <v>-4.99</v>
      </c>
      <c r="D810">
        <v>6.5</v>
      </c>
      <c r="E810">
        <v>-6.39</v>
      </c>
      <c r="F810">
        <v>-5.0599999999999996</v>
      </c>
      <c r="G810">
        <v>0.91</v>
      </c>
      <c r="H810">
        <v>7.88</v>
      </c>
      <c r="I810">
        <v>6.94</v>
      </c>
      <c r="J810">
        <v>1.1399999999999999</v>
      </c>
      <c r="K810">
        <v>15.4</v>
      </c>
      <c r="L810">
        <v>-0.01</v>
      </c>
      <c r="M810">
        <v>2889</v>
      </c>
      <c r="N810">
        <v>-15.25</v>
      </c>
      <c r="P810">
        <v>1.83</v>
      </c>
      <c r="Q810" t="s">
        <v>11348</v>
      </c>
      <c r="R810" t="s">
        <v>2523</v>
      </c>
      <c r="S810">
        <v>116.01</v>
      </c>
      <c r="T810">
        <v>92.27</v>
      </c>
      <c r="U810">
        <v>2</v>
      </c>
      <c r="V810">
        <v>8.56</v>
      </c>
      <c r="W810">
        <v>4.21</v>
      </c>
      <c r="X810">
        <v>19.95</v>
      </c>
      <c r="Y810">
        <v>-9.6300000000000008</v>
      </c>
      <c r="Z810">
        <v>22.84</v>
      </c>
      <c r="AA810" s="188">
        <v>47.82</v>
      </c>
      <c r="AB810">
        <v>12.57</v>
      </c>
      <c r="AC810">
        <v>-25.39</v>
      </c>
      <c r="AD810">
        <v>9.75</v>
      </c>
      <c r="AE810" t="s">
        <v>11514</v>
      </c>
      <c r="AF810" s="217">
        <v>39304</v>
      </c>
      <c r="AG810">
        <v>39.08</v>
      </c>
      <c r="AH810">
        <v>118.7</v>
      </c>
      <c r="AI810">
        <v>109.61</v>
      </c>
      <c r="AJ810">
        <v>110.2</v>
      </c>
      <c r="AN810" s="221" t="str">
        <f t="shared" si="38"/>
        <v>LU1514168886</v>
      </c>
      <c r="AO810" t="s">
        <v>12204</v>
      </c>
      <c r="AQ810" s="188">
        <v>116.82</v>
      </c>
      <c r="AR810" s="228">
        <v>45783</v>
      </c>
      <c r="AS810" t="s">
        <v>6196</v>
      </c>
      <c r="AX810" s="221" t="str">
        <f t="shared" si="39"/>
        <v>LU0302445910</v>
      </c>
      <c r="AY810" t="s">
        <v>11073</v>
      </c>
      <c r="AZ810" t="s">
        <v>7294</v>
      </c>
      <c r="BA810">
        <v>-2.33</v>
      </c>
      <c r="BB810">
        <v>-10.63</v>
      </c>
      <c r="BC810">
        <v>-9.57</v>
      </c>
    </row>
    <row r="811" spans="1:55">
      <c r="A811" s="221" t="str">
        <f t="shared" si="40"/>
        <v>LU0302445910</v>
      </c>
      <c r="B811" t="s">
        <v>11073</v>
      </c>
      <c r="C811">
        <v>-4.96</v>
      </c>
      <c r="D811">
        <v>6.34</v>
      </c>
      <c r="E811">
        <v>-6.22</v>
      </c>
      <c r="F811">
        <v>-5.08</v>
      </c>
      <c r="G811">
        <v>0.99</v>
      </c>
      <c r="H811">
        <v>7.88</v>
      </c>
      <c r="I811">
        <v>6.97</v>
      </c>
      <c r="J811">
        <v>1.1499999999999999</v>
      </c>
      <c r="K811">
        <v>15.45</v>
      </c>
      <c r="L811">
        <v>-0.01</v>
      </c>
      <c r="M811">
        <v>2889</v>
      </c>
      <c r="N811">
        <v>-15.09</v>
      </c>
      <c r="P811">
        <v>1.83</v>
      </c>
      <c r="Q811" t="s">
        <v>11348</v>
      </c>
      <c r="R811" t="s">
        <v>7294</v>
      </c>
      <c r="S811">
        <v>116.45</v>
      </c>
      <c r="T811">
        <v>92.56</v>
      </c>
      <c r="U811">
        <v>2</v>
      </c>
      <c r="V811">
        <v>8.51</v>
      </c>
      <c r="W811">
        <v>4</v>
      </c>
      <c r="X811">
        <v>20.02</v>
      </c>
      <c r="Y811">
        <v>-9.6199999999999992</v>
      </c>
      <c r="Z811">
        <v>22.83</v>
      </c>
      <c r="AA811" s="188">
        <v>47.91</v>
      </c>
      <c r="AB811">
        <v>12.53</v>
      </c>
      <c r="AC811">
        <v>-25.38</v>
      </c>
      <c r="AD811">
        <v>9.52</v>
      </c>
      <c r="AE811" t="s">
        <v>11514</v>
      </c>
      <c r="AF811" s="217">
        <v>39262</v>
      </c>
      <c r="AG811">
        <v>37.799999999999997</v>
      </c>
      <c r="AH811">
        <v>118.91</v>
      </c>
      <c r="AI811">
        <v>109.57</v>
      </c>
      <c r="AJ811">
        <v>110.23</v>
      </c>
      <c r="AN811" s="221" t="str">
        <f t="shared" si="38"/>
        <v>LU1514167136</v>
      </c>
      <c r="AO811" t="s">
        <v>12436</v>
      </c>
      <c r="AQ811" s="188">
        <v>86.12</v>
      </c>
      <c r="AR811" s="228">
        <v>45783</v>
      </c>
      <c r="AS811" t="s">
        <v>6197</v>
      </c>
      <c r="AX811" s="221" t="str">
        <f t="shared" si="39"/>
        <v>LU1514167722</v>
      </c>
      <c r="AY811" t="s">
        <v>11074</v>
      </c>
      <c r="AZ811" t="s">
        <v>6193</v>
      </c>
    </row>
    <row r="812" spans="1:55">
      <c r="A812" s="221" t="str">
        <f t="shared" si="40"/>
        <v>LU1514167722</v>
      </c>
      <c r="B812" t="s">
        <v>11074</v>
      </c>
      <c r="C812">
        <v>5.03</v>
      </c>
      <c r="D812">
        <v>-1.27</v>
      </c>
      <c r="E812">
        <v>3.97</v>
      </c>
      <c r="F812">
        <v>5.37</v>
      </c>
      <c r="G812">
        <v>2.48</v>
      </c>
      <c r="H812">
        <v>0.46</v>
      </c>
      <c r="J812">
        <v>1.6</v>
      </c>
      <c r="K812">
        <v>8.2899999999999991</v>
      </c>
      <c r="L812">
        <v>0.03</v>
      </c>
      <c r="M812">
        <v>7030.8</v>
      </c>
      <c r="N812">
        <v>-13.57</v>
      </c>
      <c r="P812">
        <v>1.41</v>
      </c>
      <c r="Q812" t="s">
        <v>11348</v>
      </c>
      <c r="R812" t="s">
        <v>6193</v>
      </c>
      <c r="S812">
        <v>119.99</v>
      </c>
      <c r="T812">
        <v>153.06</v>
      </c>
      <c r="U812">
        <v>12</v>
      </c>
      <c r="X812">
        <v>11.33</v>
      </c>
      <c r="Y812">
        <v>-7.12</v>
      </c>
      <c r="Z812">
        <v>4.63</v>
      </c>
      <c r="AA812" s="188">
        <v>12.29</v>
      </c>
      <c r="AB812">
        <v>-5.14</v>
      </c>
      <c r="AC812">
        <v>-20.309999999999999</v>
      </c>
      <c r="AD812">
        <v>9.1199999999999992</v>
      </c>
      <c r="AE812" t="s">
        <v>11515</v>
      </c>
      <c r="AF812" s="217">
        <v>42704</v>
      </c>
      <c r="AG812">
        <v>98.63</v>
      </c>
      <c r="AH812">
        <v>161.83000000000001</v>
      </c>
      <c r="AI812">
        <v>-364.29</v>
      </c>
      <c r="AJ812">
        <v>128.85</v>
      </c>
      <c r="AN812" s="221" t="str">
        <f t="shared" si="38"/>
        <v>LU1223083913</v>
      </c>
      <c r="AO812" t="s">
        <v>9849</v>
      </c>
      <c r="AQ812" s="188">
        <v>253.47</v>
      </c>
      <c r="AR812" s="228">
        <v>45783</v>
      </c>
      <c r="AS812" t="s">
        <v>2117</v>
      </c>
      <c r="AX812" s="221" t="str">
        <f t="shared" si="39"/>
        <v>LU1865293242</v>
      </c>
      <c r="AY812" t="s">
        <v>11075</v>
      </c>
      <c r="AZ812" t="s">
        <v>6194</v>
      </c>
    </row>
    <row r="813" spans="1:55">
      <c r="A813" s="221" t="str">
        <f t="shared" si="40"/>
        <v>LU1865293242</v>
      </c>
      <c r="B813" t="s">
        <v>11075</v>
      </c>
      <c r="C813">
        <v>2.96</v>
      </c>
      <c r="D813">
        <v>-1.05</v>
      </c>
      <c r="E813">
        <v>2.96</v>
      </c>
      <c r="F813">
        <v>8.1300000000000008</v>
      </c>
      <c r="G813">
        <v>4.37</v>
      </c>
      <c r="H813">
        <v>2.2599999999999998</v>
      </c>
      <c r="J813">
        <v>2.2999999999999998</v>
      </c>
      <c r="K813">
        <v>9.7799999999999994</v>
      </c>
      <c r="L813">
        <v>0.14000000000000001</v>
      </c>
      <c r="M813">
        <v>7030.8</v>
      </c>
      <c r="N813">
        <v>-16.45</v>
      </c>
      <c r="P813">
        <v>1.41</v>
      </c>
      <c r="Q813" t="s">
        <v>11348</v>
      </c>
      <c r="R813" t="s">
        <v>6194</v>
      </c>
      <c r="S813">
        <v>183.31</v>
      </c>
      <c r="T813">
        <v>243.79</v>
      </c>
      <c r="U813">
        <v>12</v>
      </c>
      <c r="Z813">
        <v>12.29</v>
      </c>
      <c r="AA813" s="188">
        <v>6.76</v>
      </c>
      <c r="AB813">
        <v>1.81</v>
      </c>
      <c r="AC813">
        <v>-23.52</v>
      </c>
      <c r="AD813">
        <v>13.39</v>
      </c>
      <c r="AE813" t="s">
        <v>11515</v>
      </c>
      <c r="AF813" s="217">
        <v>43348</v>
      </c>
      <c r="AG813">
        <v>134.58000000000001</v>
      </c>
      <c r="AH813">
        <v>241.15</v>
      </c>
      <c r="AI813">
        <v>-374.22</v>
      </c>
      <c r="AJ813">
        <v>148.94</v>
      </c>
      <c r="AN813" s="221" t="str">
        <f t="shared" si="38"/>
        <v>LU1479926450</v>
      </c>
      <c r="AO813" t="s">
        <v>12206</v>
      </c>
      <c r="AQ813" s="188">
        <v>36.880000000000003</v>
      </c>
      <c r="AR813" s="228">
        <v>45783</v>
      </c>
      <c r="AS813" t="s">
        <v>4444</v>
      </c>
      <c r="AX813" s="221" t="str">
        <f t="shared" si="39"/>
        <v>LU1865293598</v>
      </c>
      <c r="AY813" t="s">
        <v>6596</v>
      </c>
      <c r="AZ813" t="s">
        <v>6195</v>
      </c>
    </row>
    <row r="814" spans="1:55">
      <c r="A814" s="221" t="str">
        <f t="shared" si="40"/>
        <v>LU1865293598</v>
      </c>
      <c r="B814" t="s">
        <v>6596</v>
      </c>
      <c r="C814">
        <v>1.43</v>
      </c>
      <c r="D814">
        <v>-0.43</v>
      </c>
      <c r="E814">
        <v>1.81</v>
      </c>
      <c r="F814">
        <v>4.76</v>
      </c>
      <c r="G814">
        <v>3.18</v>
      </c>
      <c r="H814">
        <v>2.14</v>
      </c>
      <c r="J814">
        <v>1.61</v>
      </c>
      <c r="K814">
        <v>7.22</v>
      </c>
      <c r="L814">
        <v>0.04</v>
      </c>
      <c r="M814">
        <v>7030.8</v>
      </c>
      <c r="N814">
        <v>-9.3000000000000007</v>
      </c>
      <c r="P814">
        <v>1.4</v>
      </c>
      <c r="R814" t="s">
        <v>6195</v>
      </c>
      <c r="S814">
        <v>125.72</v>
      </c>
      <c r="T814">
        <v>156.05000000000001</v>
      </c>
      <c r="U814">
        <v>12</v>
      </c>
      <c r="Z814">
        <v>10.47</v>
      </c>
      <c r="AA814" s="188">
        <v>5.99</v>
      </c>
      <c r="AB814">
        <v>0.86</v>
      </c>
      <c r="AC814">
        <v>-13</v>
      </c>
      <c r="AD814">
        <v>7.85</v>
      </c>
      <c r="AE814" t="s">
        <v>11515</v>
      </c>
      <c r="AF814" s="217">
        <v>43348</v>
      </c>
      <c r="AG814">
        <v>75.489999999999995</v>
      </c>
      <c r="AH814">
        <v>157.88</v>
      </c>
      <c r="AI814">
        <v>-254.67</v>
      </c>
      <c r="AJ814">
        <v>102.47</v>
      </c>
      <c r="AN814" s="221" t="str">
        <f t="shared" si="38"/>
        <v>LU0960925559</v>
      </c>
      <c r="AO814" t="s">
        <v>9850</v>
      </c>
      <c r="AQ814" s="188">
        <v>171.82</v>
      </c>
      <c r="AR814" s="228">
        <v>45783</v>
      </c>
      <c r="AS814" t="s">
        <v>1185</v>
      </c>
      <c r="AX814" s="221" t="str">
        <f t="shared" si="39"/>
        <v>LU1514168886</v>
      </c>
      <c r="AY814" t="s">
        <v>12204</v>
      </c>
      <c r="AZ814" t="s">
        <v>6196</v>
      </c>
    </row>
    <row r="815" spans="1:55">
      <c r="A815" s="221" t="str">
        <f t="shared" si="40"/>
        <v>LU1514168886</v>
      </c>
      <c r="B815" t="s">
        <v>12204</v>
      </c>
      <c r="C815">
        <v>1.41</v>
      </c>
      <c r="D815">
        <v>-0.45</v>
      </c>
      <c r="E815">
        <v>1.8</v>
      </c>
      <c r="F815">
        <v>4.75</v>
      </c>
      <c r="G815">
        <v>3.17</v>
      </c>
      <c r="H815">
        <v>2.14</v>
      </c>
      <c r="J815">
        <v>1.54</v>
      </c>
      <c r="K815">
        <v>7.22</v>
      </c>
      <c r="L815">
        <v>0.04</v>
      </c>
      <c r="M815">
        <v>7030.8</v>
      </c>
      <c r="N815">
        <v>-9.31</v>
      </c>
      <c r="O815">
        <v>5.85</v>
      </c>
      <c r="P815">
        <v>1.41</v>
      </c>
      <c r="R815" t="s">
        <v>6196</v>
      </c>
      <c r="S815">
        <v>110.37</v>
      </c>
      <c r="T815">
        <v>143.36000000000001</v>
      </c>
      <c r="U815">
        <v>12</v>
      </c>
      <c r="X815">
        <v>7.52</v>
      </c>
      <c r="Y815">
        <v>-2.38</v>
      </c>
      <c r="Z815">
        <v>10.46</v>
      </c>
      <c r="AA815" s="188">
        <v>5.97</v>
      </c>
      <c r="AB815">
        <v>0.85</v>
      </c>
      <c r="AC815">
        <v>-13.04</v>
      </c>
      <c r="AD815">
        <v>7.85</v>
      </c>
      <c r="AE815" t="s">
        <v>11515</v>
      </c>
      <c r="AF815" s="217">
        <v>42704</v>
      </c>
      <c r="AG815">
        <v>80.94</v>
      </c>
      <c r="AH815">
        <v>147.63</v>
      </c>
      <c r="AI815">
        <v>-238.06</v>
      </c>
      <c r="AJ815">
        <v>93.88</v>
      </c>
      <c r="AN815" s="221" t="str">
        <f t="shared" si="38"/>
        <v>LU1188199696</v>
      </c>
      <c r="AO815" t="s">
        <v>12207</v>
      </c>
      <c r="AQ815" s="188">
        <v>100.66</v>
      </c>
      <c r="AR815" s="228">
        <v>45783</v>
      </c>
      <c r="AS815" t="s">
        <v>1409</v>
      </c>
      <c r="AX815" s="221" t="str">
        <f t="shared" si="39"/>
        <v>LU1514167136</v>
      </c>
      <c r="AY815" t="s">
        <v>12205</v>
      </c>
      <c r="AZ815" t="s">
        <v>6197</v>
      </c>
    </row>
    <row r="816" spans="1:55">
      <c r="A816" s="221" t="str">
        <f t="shared" si="40"/>
        <v>LU1514167136</v>
      </c>
      <c r="B816" t="s">
        <v>12205</v>
      </c>
      <c r="C816">
        <v>-3.54</v>
      </c>
      <c r="D816">
        <v>-4.22</v>
      </c>
      <c r="E816">
        <v>-0.68</v>
      </c>
      <c r="F816">
        <v>1.95</v>
      </c>
      <c r="G816">
        <v>2.29</v>
      </c>
      <c r="H816">
        <v>1.1499999999999999</v>
      </c>
      <c r="J816">
        <v>1.18</v>
      </c>
      <c r="K816">
        <v>5.43</v>
      </c>
      <c r="L816">
        <v>0</v>
      </c>
      <c r="M816">
        <v>7030.8</v>
      </c>
      <c r="N816">
        <v>-7.37</v>
      </c>
      <c r="O816">
        <v>6.58</v>
      </c>
      <c r="P816">
        <v>1.38</v>
      </c>
      <c r="Q816" t="s">
        <v>11348</v>
      </c>
      <c r="R816" t="s">
        <v>6197</v>
      </c>
      <c r="S816">
        <v>117.29</v>
      </c>
      <c r="T816">
        <v>142.71</v>
      </c>
      <c r="U816">
        <v>12</v>
      </c>
      <c r="X816">
        <v>-0.25</v>
      </c>
      <c r="Y816">
        <v>0.32</v>
      </c>
      <c r="Z816">
        <v>9.76</v>
      </c>
      <c r="AA816" s="188">
        <v>4.74</v>
      </c>
      <c r="AB816">
        <v>2.97</v>
      </c>
      <c r="AC816">
        <v>-13.14</v>
      </c>
      <c r="AD816">
        <v>7.74</v>
      </c>
      <c r="AE816" t="s">
        <v>11515</v>
      </c>
      <c r="AF816" s="217">
        <v>42704</v>
      </c>
      <c r="AG816">
        <v>176.37</v>
      </c>
      <c r="AH816">
        <v>150.04</v>
      </c>
      <c r="AI816">
        <v>462.36</v>
      </c>
      <c r="AJ816">
        <v>105.35</v>
      </c>
      <c r="AN816" s="221" t="str">
        <f t="shared" si="38"/>
        <v>LU0960925393</v>
      </c>
      <c r="AO816" t="s">
        <v>9851</v>
      </c>
      <c r="AQ816" s="188">
        <v>157.44</v>
      </c>
      <c r="AR816" s="228">
        <v>45783</v>
      </c>
      <c r="AS816" t="s">
        <v>3073</v>
      </c>
      <c r="AX816" s="221" t="str">
        <f t="shared" si="39"/>
        <v>LU1223083913</v>
      </c>
      <c r="AY816" t="s">
        <v>9849</v>
      </c>
      <c r="AZ816" t="s">
        <v>2117</v>
      </c>
      <c r="BA816">
        <v>-18.11</v>
      </c>
      <c r="BB816">
        <v>11.94</v>
      </c>
      <c r="BC816">
        <v>-6.78</v>
      </c>
    </row>
    <row r="817" spans="1:55">
      <c r="A817" s="221" t="str">
        <f t="shared" si="40"/>
        <v>LU1223083913</v>
      </c>
      <c r="B817" t="s">
        <v>9849</v>
      </c>
      <c r="C817">
        <v>47.07</v>
      </c>
      <c r="D817">
        <v>10.87</v>
      </c>
      <c r="E817">
        <v>29.16</v>
      </c>
      <c r="F817">
        <v>55.74</v>
      </c>
      <c r="G817">
        <v>16</v>
      </c>
      <c r="H817">
        <v>8.7799999999999994</v>
      </c>
      <c r="I817">
        <v>7.73</v>
      </c>
      <c r="J817">
        <v>1.28</v>
      </c>
      <c r="K817">
        <v>35.590000000000003</v>
      </c>
      <c r="L817">
        <v>0.32</v>
      </c>
      <c r="M817">
        <v>1241.3</v>
      </c>
      <c r="N817">
        <v>-35.18</v>
      </c>
      <c r="P817">
        <v>1.87</v>
      </c>
      <c r="R817" t="s">
        <v>2117</v>
      </c>
      <c r="S817">
        <v>116.11</v>
      </c>
      <c r="T817">
        <v>182.79</v>
      </c>
      <c r="U817">
        <v>2</v>
      </c>
      <c r="V817">
        <v>-19.03</v>
      </c>
      <c r="W817">
        <v>17.55</v>
      </c>
      <c r="X817">
        <v>8.66</v>
      </c>
      <c r="Y817">
        <v>-16.399999999999999</v>
      </c>
      <c r="Z817">
        <v>46.84</v>
      </c>
      <c r="AA817" s="188">
        <v>27.16</v>
      </c>
      <c r="AB817">
        <v>-19.02</v>
      </c>
      <c r="AC817">
        <v>-13.24</v>
      </c>
      <c r="AD817">
        <v>10.78</v>
      </c>
      <c r="AE817" t="s">
        <v>11516</v>
      </c>
      <c r="AF817" s="217">
        <v>42550</v>
      </c>
      <c r="AG817">
        <v>143.80000000000001</v>
      </c>
      <c r="AH817">
        <v>178.49</v>
      </c>
      <c r="AI817">
        <v>134.11000000000001</v>
      </c>
      <c r="AJ817">
        <v>111.57</v>
      </c>
      <c r="AN817" s="221" t="str">
        <f t="shared" si="38"/>
        <v>LU0911024122</v>
      </c>
      <c r="AO817" t="s">
        <v>12437</v>
      </c>
      <c r="AQ817" s="188">
        <v>68.5</v>
      </c>
      <c r="AR817" s="228">
        <v>45783</v>
      </c>
      <c r="AS817" t="s">
        <v>922</v>
      </c>
      <c r="AX817" s="221" t="str">
        <f t="shared" si="39"/>
        <v>LU1479926450</v>
      </c>
      <c r="AY817" t="s">
        <v>12206</v>
      </c>
      <c r="AZ817" t="s">
        <v>4444</v>
      </c>
    </row>
    <row r="818" spans="1:55">
      <c r="A818" s="221" t="str">
        <f t="shared" si="40"/>
        <v>LU1479926450</v>
      </c>
      <c r="B818" t="s">
        <v>12206</v>
      </c>
      <c r="C818">
        <v>-0.91</v>
      </c>
      <c r="D818">
        <v>1.27</v>
      </c>
      <c r="E818">
        <v>-0.51</v>
      </c>
      <c r="F818">
        <v>3.84</v>
      </c>
      <c r="G818">
        <v>4.08</v>
      </c>
      <c r="H818">
        <v>4.8</v>
      </c>
      <c r="J818">
        <v>1.27</v>
      </c>
      <c r="K818">
        <v>7.6</v>
      </c>
      <c r="L818">
        <v>0.14000000000000001</v>
      </c>
      <c r="M818">
        <v>2067.1</v>
      </c>
      <c r="N818">
        <v>-8.9700000000000006</v>
      </c>
      <c r="O818">
        <v>6.26</v>
      </c>
      <c r="P818">
        <v>1.31</v>
      </c>
      <c r="R818" t="s">
        <v>4444</v>
      </c>
      <c r="S818">
        <v>109.91</v>
      </c>
      <c r="T818">
        <v>104.22</v>
      </c>
      <c r="U818">
        <v>12</v>
      </c>
      <c r="X818">
        <v>6.48</v>
      </c>
      <c r="Y818">
        <v>-5.75</v>
      </c>
      <c r="Z818">
        <v>13.9</v>
      </c>
      <c r="AA818" s="188">
        <v>4.05</v>
      </c>
      <c r="AB818">
        <v>4.05</v>
      </c>
      <c r="AC818">
        <v>-12.63</v>
      </c>
      <c r="AD818">
        <v>11.25</v>
      </c>
      <c r="AE818" t="s">
        <v>11517</v>
      </c>
      <c r="AF818" s="217">
        <v>42620</v>
      </c>
      <c r="AG818">
        <v>49.03</v>
      </c>
      <c r="AH818">
        <v>119.31</v>
      </c>
      <c r="AI818">
        <v>-56.15</v>
      </c>
      <c r="AJ818">
        <v>105.57</v>
      </c>
      <c r="AN818" s="221" t="str">
        <f t="shared" si="38"/>
        <v>LU0879622024</v>
      </c>
      <c r="AO818" t="s">
        <v>12209</v>
      </c>
      <c r="AQ818" s="188">
        <v>81.739999999999995</v>
      </c>
      <c r="AR818" s="228">
        <v>45783</v>
      </c>
      <c r="AS818" t="s">
        <v>752</v>
      </c>
      <c r="AX818" s="221" t="str">
        <f t="shared" si="39"/>
        <v>LU0960925559</v>
      </c>
      <c r="AY818" t="s">
        <v>9850</v>
      </c>
      <c r="AZ818" t="s">
        <v>1185</v>
      </c>
      <c r="BA818">
        <v>-3.3</v>
      </c>
    </row>
    <row r="819" spans="1:55">
      <c r="A819" s="221" t="str">
        <f t="shared" si="40"/>
        <v>LU0960925559</v>
      </c>
      <c r="B819" t="s">
        <v>9850</v>
      </c>
      <c r="C819">
        <v>-3.07</v>
      </c>
      <c r="D819">
        <v>-1.64</v>
      </c>
      <c r="E819">
        <v>-1.61</v>
      </c>
      <c r="F819">
        <v>1.17</v>
      </c>
      <c r="G819">
        <v>2.79</v>
      </c>
      <c r="H819">
        <v>3.27</v>
      </c>
      <c r="I819">
        <v>1.95</v>
      </c>
      <c r="J819">
        <v>0.69</v>
      </c>
      <c r="K819">
        <v>5.45</v>
      </c>
      <c r="L819">
        <v>0.06</v>
      </c>
      <c r="M819">
        <v>1070.5999999999999</v>
      </c>
      <c r="N819">
        <v>-7.16</v>
      </c>
      <c r="P819">
        <v>1.56</v>
      </c>
      <c r="Q819" t="s">
        <v>11361</v>
      </c>
      <c r="R819" t="s">
        <v>1185</v>
      </c>
      <c r="S819">
        <v>62.7</v>
      </c>
      <c r="T819">
        <v>82.12</v>
      </c>
      <c r="U819">
        <v>12</v>
      </c>
      <c r="V819">
        <v>-0.31</v>
      </c>
      <c r="W819">
        <v>9.68</v>
      </c>
      <c r="X819">
        <v>-2.5</v>
      </c>
      <c r="Y819">
        <v>-3.52</v>
      </c>
      <c r="Z819">
        <v>10.67</v>
      </c>
      <c r="AA819" s="188">
        <v>0.96</v>
      </c>
      <c r="AB819">
        <v>6.69</v>
      </c>
      <c r="AC819">
        <v>-13.35</v>
      </c>
      <c r="AD819">
        <v>9.92</v>
      </c>
      <c r="AF819" s="217">
        <v>41535</v>
      </c>
      <c r="AG819">
        <v>102.5</v>
      </c>
      <c r="AH819">
        <v>76.92</v>
      </c>
      <c r="AI819">
        <v>123.82</v>
      </c>
      <c r="AJ819">
        <v>63.11</v>
      </c>
      <c r="AN819" s="221" t="str">
        <f t="shared" si="38"/>
        <v>LU2484002261</v>
      </c>
      <c r="AO819" t="s">
        <v>8868</v>
      </c>
      <c r="AQ819" s="188">
        <v>134.53</v>
      </c>
      <c r="AR819" s="228">
        <v>45783</v>
      </c>
      <c r="AS819" t="s">
        <v>8831</v>
      </c>
      <c r="AX819" s="221" t="str">
        <f t="shared" si="39"/>
        <v>LU1188199696</v>
      </c>
      <c r="AY819" t="s">
        <v>12207</v>
      </c>
      <c r="AZ819" t="s">
        <v>1409</v>
      </c>
      <c r="BA819">
        <v>-3.3</v>
      </c>
    </row>
    <row r="820" spans="1:55">
      <c r="A820" s="221" t="str">
        <f t="shared" si="40"/>
        <v>LU1188199696</v>
      </c>
      <c r="B820" t="s">
        <v>12207</v>
      </c>
      <c r="C820">
        <v>-3.08</v>
      </c>
      <c r="D820">
        <v>-1.64</v>
      </c>
      <c r="E820">
        <v>-1.63</v>
      </c>
      <c r="F820">
        <v>1.1499999999999999</v>
      </c>
      <c r="G820">
        <v>2.78</v>
      </c>
      <c r="H820">
        <v>3.26</v>
      </c>
      <c r="I820">
        <v>1.95</v>
      </c>
      <c r="J820">
        <v>0.69</v>
      </c>
      <c r="K820">
        <v>5.45</v>
      </c>
      <c r="L820">
        <v>0.06</v>
      </c>
      <c r="M820">
        <v>1070.5999999999999</v>
      </c>
      <c r="N820">
        <v>-7.16</v>
      </c>
      <c r="O820">
        <v>7.17</v>
      </c>
      <c r="P820">
        <v>1.57</v>
      </c>
      <c r="Q820" t="s">
        <v>11361</v>
      </c>
      <c r="R820" t="s">
        <v>1409</v>
      </c>
      <c r="S820">
        <v>62.74</v>
      </c>
      <c r="T820">
        <v>82.07</v>
      </c>
      <c r="U820">
        <v>12</v>
      </c>
      <c r="V820">
        <v>-0.55000000000000004</v>
      </c>
      <c r="W820">
        <v>9.68</v>
      </c>
      <c r="X820">
        <v>-2.5</v>
      </c>
      <c r="Y820">
        <v>-3.51</v>
      </c>
      <c r="Z820">
        <v>10.67</v>
      </c>
      <c r="AA820" s="188">
        <v>0.97</v>
      </c>
      <c r="AB820">
        <v>6.69</v>
      </c>
      <c r="AC820">
        <v>-13.36</v>
      </c>
      <c r="AD820">
        <v>9.92</v>
      </c>
      <c r="AF820" s="217">
        <v>42060</v>
      </c>
      <c r="AG820">
        <v>102.3</v>
      </c>
      <c r="AH820">
        <v>76.900000000000006</v>
      </c>
      <c r="AI820">
        <v>124.06</v>
      </c>
      <c r="AJ820">
        <v>63.16</v>
      </c>
      <c r="AN820" s="221" t="str">
        <f t="shared" si="38"/>
        <v>LU0557290698</v>
      </c>
      <c r="AO820" t="s">
        <v>7421</v>
      </c>
      <c r="AQ820" s="188">
        <v>386.63</v>
      </c>
      <c r="AR820" s="228">
        <v>45783</v>
      </c>
      <c r="AS820" t="s">
        <v>7409</v>
      </c>
      <c r="AX820" s="221" t="str">
        <f t="shared" si="39"/>
        <v>LU0960925393</v>
      </c>
      <c r="AY820" t="s">
        <v>9851</v>
      </c>
      <c r="AZ820" t="s">
        <v>3073</v>
      </c>
      <c r="BA820">
        <v>-3.51</v>
      </c>
    </row>
    <row r="821" spans="1:55">
      <c r="A821" s="221" t="str">
        <f t="shared" si="40"/>
        <v>LU0960925393</v>
      </c>
      <c r="B821" t="s">
        <v>9851</v>
      </c>
      <c r="C821">
        <v>1.89</v>
      </c>
      <c r="D821">
        <v>2.0499999999999998</v>
      </c>
      <c r="E821">
        <v>1</v>
      </c>
      <c r="F821">
        <v>3.89</v>
      </c>
      <c r="G821">
        <v>3.69</v>
      </c>
      <c r="H821">
        <v>4.1900000000000004</v>
      </c>
      <c r="I821">
        <v>1.58</v>
      </c>
      <c r="J821">
        <v>1.05</v>
      </c>
      <c r="K821">
        <v>7.65</v>
      </c>
      <c r="L821">
        <v>0.08</v>
      </c>
      <c r="M821">
        <v>1070.5999999999999</v>
      </c>
      <c r="N821">
        <v>-8.73</v>
      </c>
      <c r="P821">
        <v>1.59</v>
      </c>
      <c r="R821" t="s">
        <v>3073</v>
      </c>
      <c r="S821">
        <v>89.43</v>
      </c>
      <c r="T821">
        <v>113.78</v>
      </c>
      <c r="U821">
        <v>12</v>
      </c>
      <c r="V821">
        <v>-6.13</v>
      </c>
      <c r="W821">
        <v>7.9</v>
      </c>
      <c r="X821">
        <v>5.15</v>
      </c>
      <c r="Y821">
        <v>-6.14</v>
      </c>
      <c r="Z821">
        <v>11.29</v>
      </c>
      <c r="AA821" s="188">
        <v>1.97</v>
      </c>
      <c r="AB821">
        <v>4.3600000000000003</v>
      </c>
      <c r="AC821">
        <v>-13.29</v>
      </c>
      <c r="AD821">
        <v>9.76</v>
      </c>
      <c r="AF821" s="217">
        <v>41535</v>
      </c>
      <c r="AG821">
        <v>77.27</v>
      </c>
      <c r="AH821">
        <v>113.55</v>
      </c>
      <c r="AI821">
        <v>17.22</v>
      </c>
      <c r="AJ821">
        <v>91.76</v>
      </c>
      <c r="AN821" s="221" t="str">
        <f t="shared" si="38"/>
        <v>LU2399671085</v>
      </c>
      <c r="AO821" t="s">
        <v>8100</v>
      </c>
      <c r="AQ821" s="188">
        <v>109.34</v>
      </c>
      <c r="AR821" s="228">
        <v>45783</v>
      </c>
      <c r="AS821" t="s">
        <v>8040</v>
      </c>
      <c r="AX821" s="221" t="str">
        <f t="shared" si="39"/>
        <v>LU0911024122</v>
      </c>
      <c r="AY821" t="s">
        <v>12208</v>
      </c>
      <c r="AZ821" t="s">
        <v>922</v>
      </c>
      <c r="BA821">
        <v>-7.6</v>
      </c>
    </row>
    <row r="822" spans="1:55">
      <c r="A822" s="221" t="str">
        <f t="shared" si="40"/>
        <v>LU0911024122</v>
      </c>
      <c r="B822" t="s">
        <v>12208</v>
      </c>
      <c r="C822">
        <v>1.0900000000000001</v>
      </c>
      <c r="D822">
        <v>4.83</v>
      </c>
      <c r="E822">
        <v>-3.3</v>
      </c>
      <c r="F822">
        <v>-2.13</v>
      </c>
      <c r="G822">
        <v>-1.61</v>
      </c>
      <c r="H822">
        <v>2.2599999999999998</v>
      </c>
      <c r="I822">
        <v>-0.7</v>
      </c>
      <c r="J822">
        <v>1.64</v>
      </c>
      <c r="K822">
        <v>12.3</v>
      </c>
      <c r="L822">
        <v>-0.01</v>
      </c>
      <c r="M822">
        <v>1070.5999999999999</v>
      </c>
      <c r="N822">
        <v>-15.66</v>
      </c>
      <c r="O822">
        <v>6.47</v>
      </c>
      <c r="P822">
        <v>1.58</v>
      </c>
      <c r="R822" t="s">
        <v>922</v>
      </c>
      <c r="S822">
        <v>154.01</v>
      </c>
      <c r="T822">
        <v>125.63</v>
      </c>
      <c r="U822">
        <v>12</v>
      </c>
      <c r="V822">
        <v>-9.65</v>
      </c>
      <c r="W822">
        <v>10.15</v>
      </c>
      <c r="X822">
        <v>5.93</v>
      </c>
      <c r="Y822">
        <v>-13.31</v>
      </c>
      <c r="Z822">
        <v>9.27</v>
      </c>
      <c r="AA822" s="188">
        <v>9.02</v>
      </c>
      <c r="AB822">
        <v>-0.12</v>
      </c>
      <c r="AC822">
        <v>-20.29</v>
      </c>
      <c r="AD822">
        <v>8.56</v>
      </c>
      <c r="AF822" s="217">
        <v>41381</v>
      </c>
      <c r="AG822">
        <v>44.9</v>
      </c>
      <c r="AH822">
        <v>159.94</v>
      </c>
      <c r="AI822">
        <v>104.23</v>
      </c>
      <c r="AJ822">
        <v>143.49</v>
      </c>
      <c r="AN822" s="221" t="str">
        <f t="shared" si="38"/>
        <v>LU2158556196</v>
      </c>
      <c r="AO822" t="s">
        <v>7425</v>
      </c>
      <c r="AQ822" s="188">
        <v>219.53</v>
      </c>
      <c r="AR822" s="228">
        <v>45783</v>
      </c>
      <c r="AS822" t="s">
        <v>7410</v>
      </c>
      <c r="AX822" s="221" t="str">
        <f t="shared" si="39"/>
        <v>LU0879622024</v>
      </c>
      <c r="AY822" t="s">
        <v>12209</v>
      </c>
      <c r="AZ822" t="s">
        <v>752</v>
      </c>
      <c r="BA822">
        <v>-3.63</v>
      </c>
    </row>
    <row r="823" spans="1:55">
      <c r="A823" s="221" t="str">
        <f t="shared" si="40"/>
        <v>LU0879622024</v>
      </c>
      <c r="B823" t="s">
        <v>12209</v>
      </c>
      <c r="C823">
        <v>1.88</v>
      </c>
      <c r="D823">
        <v>2.04</v>
      </c>
      <c r="E823">
        <v>0.97</v>
      </c>
      <c r="F823">
        <v>3.88</v>
      </c>
      <c r="G823">
        <v>3.68</v>
      </c>
      <c r="H823">
        <v>4.18</v>
      </c>
      <c r="I823">
        <v>1.57</v>
      </c>
      <c r="J823">
        <v>1.05</v>
      </c>
      <c r="K823">
        <v>7.66</v>
      </c>
      <c r="L823">
        <v>0.08</v>
      </c>
      <c r="M823">
        <v>1070.5999999999999</v>
      </c>
      <c r="N823">
        <v>-8.76</v>
      </c>
      <c r="O823">
        <v>7.12</v>
      </c>
      <c r="P823">
        <v>1.59</v>
      </c>
      <c r="R823" t="s">
        <v>752</v>
      </c>
      <c r="S823">
        <v>89.6</v>
      </c>
      <c r="T823">
        <v>113.9</v>
      </c>
      <c r="U823">
        <v>12</v>
      </c>
      <c r="V823">
        <v>-6.14</v>
      </c>
      <c r="W823">
        <v>7.91</v>
      </c>
      <c r="X823">
        <v>5.15</v>
      </c>
      <c r="Y823">
        <v>-6.13</v>
      </c>
      <c r="Z823">
        <v>11.29</v>
      </c>
      <c r="AA823" s="188">
        <v>1.98</v>
      </c>
      <c r="AB823">
        <v>4.34</v>
      </c>
      <c r="AC823">
        <v>-13.33</v>
      </c>
      <c r="AD823">
        <v>9.76</v>
      </c>
      <c r="AF823" s="217">
        <v>41332</v>
      </c>
      <c r="AG823">
        <v>77.709999999999994</v>
      </c>
      <c r="AH823">
        <v>113.65</v>
      </c>
      <c r="AI823">
        <v>17.68</v>
      </c>
      <c r="AJ823">
        <v>91.94</v>
      </c>
      <c r="AN823" s="221" t="str">
        <f t="shared" si="38"/>
        <v>LU0140636845</v>
      </c>
      <c r="AO823" t="s">
        <v>6916</v>
      </c>
      <c r="AQ823" s="188">
        <v>74.430000000000007</v>
      </c>
      <c r="AR823" s="228">
        <v>45783</v>
      </c>
      <c r="AS823" t="s">
        <v>2496</v>
      </c>
      <c r="AX823" s="221" t="str">
        <f t="shared" si="39"/>
        <v>LU2484002261</v>
      </c>
      <c r="AY823" t="s">
        <v>8868</v>
      </c>
      <c r="AZ823" t="s">
        <v>8831</v>
      </c>
    </row>
    <row r="824" spans="1:55">
      <c r="A824" s="221" t="str">
        <f t="shared" si="40"/>
        <v>LU2484002261</v>
      </c>
      <c r="B824" t="s">
        <v>8868</v>
      </c>
      <c r="C824">
        <v>-1.3</v>
      </c>
      <c r="D824">
        <v>9.5399999999999991</v>
      </c>
      <c r="E824">
        <v>-2.77</v>
      </c>
      <c r="F824">
        <v>2.5299999999999998</v>
      </c>
      <c r="M824">
        <v>5814.5</v>
      </c>
      <c r="P824">
        <v>1.68</v>
      </c>
      <c r="R824" t="s">
        <v>8831</v>
      </c>
      <c r="U824">
        <v>12</v>
      </c>
      <c r="AD824">
        <v>20.21</v>
      </c>
      <c r="AE824" t="s">
        <v>11514</v>
      </c>
      <c r="AF824" s="217">
        <v>44727</v>
      </c>
      <c r="AG824">
        <v>91.08</v>
      </c>
      <c r="AI824">
        <v>107.63</v>
      </c>
      <c r="AN824" s="221" t="str">
        <f t="shared" si="38"/>
        <v>LU1317429246</v>
      </c>
      <c r="AO824" t="s">
        <v>6912</v>
      </c>
      <c r="AQ824" s="188">
        <v>121.41</v>
      </c>
      <c r="AR824" s="228">
        <v>45783</v>
      </c>
      <c r="AS824" t="s">
        <v>2494</v>
      </c>
      <c r="AX824" s="221" t="str">
        <f t="shared" si="39"/>
        <v>LU0557290698</v>
      </c>
      <c r="AY824" t="s">
        <v>11076</v>
      </c>
      <c r="AZ824" t="s">
        <v>7409</v>
      </c>
      <c r="BA824">
        <v>-3.43</v>
      </c>
      <c r="BB824">
        <v>-7.53</v>
      </c>
    </row>
    <row r="825" spans="1:55">
      <c r="A825" s="221" t="str">
        <f t="shared" si="40"/>
        <v>LU0557290698</v>
      </c>
      <c r="B825" t="s">
        <v>11076</v>
      </c>
      <c r="C825">
        <v>-5.95</v>
      </c>
      <c r="D825">
        <v>5.48</v>
      </c>
      <c r="E825">
        <v>-4.96</v>
      </c>
      <c r="F825">
        <v>0.01</v>
      </c>
      <c r="G825">
        <v>7.23</v>
      </c>
      <c r="H825">
        <v>10.99</v>
      </c>
      <c r="I825">
        <v>9.74</v>
      </c>
      <c r="J825">
        <v>1.02</v>
      </c>
      <c r="K825">
        <v>13.1</v>
      </c>
      <c r="L825">
        <v>0.17</v>
      </c>
      <c r="M825">
        <v>5814.5</v>
      </c>
      <c r="N825">
        <v>-12.43</v>
      </c>
      <c r="P825">
        <v>1.64</v>
      </c>
      <c r="Q825" t="s">
        <v>11357</v>
      </c>
      <c r="R825" t="s">
        <v>7409</v>
      </c>
      <c r="S825">
        <v>99.79</v>
      </c>
      <c r="T825">
        <v>102.76</v>
      </c>
      <c r="U825">
        <v>12</v>
      </c>
      <c r="V825">
        <v>8.7100000000000009</v>
      </c>
      <c r="W825">
        <v>1.1399999999999999</v>
      </c>
      <c r="X825">
        <v>19.100000000000001</v>
      </c>
      <c r="Y825">
        <v>-1.36</v>
      </c>
      <c r="Z825">
        <v>29.21</v>
      </c>
      <c r="AA825" s="188">
        <v>25.29</v>
      </c>
      <c r="AB825">
        <v>21.67</v>
      </c>
      <c r="AC825">
        <v>-18.350000000000001</v>
      </c>
      <c r="AD825">
        <v>20.420000000000002</v>
      </c>
      <c r="AE825" t="s">
        <v>11514</v>
      </c>
      <c r="AF825" s="217">
        <v>40505</v>
      </c>
      <c r="AG825">
        <v>82.81</v>
      </c>
      <c r="AH825">
        <v>112.7</v>
      </c>
      <c r="AI825">
        <v>129.33000000000001</v>
      </c>
      <c r="AJ825">
        <v>96.22</v>
      </c>
      <c r="AN825" s="221" t="str">
        <f t="shared" si="38"/>
        <v>LU0903425923</v>
      </c>
      <c r="AO825" t="s">
        <v>9873</v>
      </c>
      <c r="AQ825" s="188">
        <v>289.31</v>
      </c>
      <c r="AR825" s="228">
        <v>45779</v>
      </c>
      <c r="AS825" t="s">
        <v>2492</v>
      </c>
      <c r="AX825" s="221" t="str">
        <f t="shared" si="39"/>
        <v>LU2399671085</v>
      </c>
      <c r="AY825" t="s">
        <v>8100</v>
      </c>
      <c r="AZ825" t="s">
        <v>8040</v>
      </c>
    </row>
    <row r="826" spans="1:55">
      <c r="A826" s="221" t="str">
        <f t="shared" si="40"/>
        <v>LU2399671085</v>
      </c>
      <c r="B826" t="s">
        <v>8100</v>
      </c>
      <c r="C826">
        <v>-5.98</v>
      </c>
      <c r="D826">
        <v>5.64</v>
      </c>
      <c r="E826">
        <v>-5.13</v>
      </c>
      <c r="F826">
        <v>0.02</v>
      </c>
      <c r="G826">
        <v>7.14</v>
      </c>
      <c r="J826">
        <v>1</v>
      </c>
      <c r="K826">
        <v>13.11</v>
      </c>
      <c r="L826">
        <v>0.17</v>
      </c>
      <c r="M826">
        <v>5814.5</v>
      </c>
      <c r="N826">
        <v>-12.35</v>
      </c>
      <c r="P826">
        <v>1.65</v>
      </c>
      <c r="Q826" t="s">
        <v>11357</v>
      </c>
      <c r="R826" t="s">
        <v>8040</v>
      </c>
      <c r="S826">
        <v>100.5</v>
      </c>
      <c r="T826">
        <v>109.09</v>
      </c>
      <c r="U826">
        <v>12</v>
      </c>
      <c r="AD826">
        <v>20.65</v>
      </c>
      <c r="AE826" t="s">
        <v>11514</v>
      </c>
      <c r="AF826" s="217">
        <v>44580</v>
      </c>
      <c r="AG826">
        <v>83.48</v>
      </c>
      <c r="AI826">
        <v>119.1</v>
      </c>
      <c r="AN826" s="221" t="str">
        <f t="shared" si="38"/>
        <v>LU0256859116</v>
      </c>
      <c r="AO826" t="s">
        <v>6597</v>
      </c>
      <c r="AQ826" s="188">
        <v>57.16</v>
      </c>
      <c r="AR826" s="228">
        <v>45783</v>
      </c>
      <c r="AS826" t="s">
        <v>753</v>
      </c>
      <c r="AX826" s="221" t="str">
        <f t="shared" si="39"/>
        <v>LU2158556196</v>
      </c>
      <c r="AY826" t="s">
        <v>7425</v>
      </c>
      <c r="AZ826" t="s">
        <v>7410</v>
      </c>
    </row>
    <row r="827" spans="1:55">
      <c r="A827" s="221" t="str">
        <f t="shared" si="40"/>
        <v>LU2158556196</v>
      </c>
      <c r="B827" t="s">
        <v>7425</v>
      </c>
      <c r="C827">
        <v>-5.93</v>
      </c>
      <c r="D827">
        <v>5.66</v>
      </c>
      <c r="E827">
        <v>-5.0599999999999996</v>
      </c>
      <c r="F827">
        <v>0.17</v>
      </c>
      <c r="G827">
        <v>7.31</v>
      </c>
      <c r="J827">
        <v>1.02</v>
      </c>
      <c r="K827">
        <v>13.12</v>
      </c>
      <c r="L827">
        <v>0.19</v>
      </c>
      <c r="M827">
        <v>5814.5</v>
      </c>
      <c r="N827">
        <v>-12.29</v>
      </c>
      <c r="P827">
        <v>1.49</v>
      </c>
      <c r="Q827" t="s">
        <v>11357</v>
      </c>
      <c r="R827" t="s">
        <v>7410</v>
      </c>
      <c r="S827">
        <v>99.26</v>
      </c>
      <c r="T827">
        <v>103.47</v>
      </c>
      <c r="U827">
        <v>12</v>
      </c>
      <c r="AB827">
        <v>21.88</v>
      </c>
      <c r="AC827">
        <v>-18.239999999999998</v>
      </c>
      <c r="AD827">
        <v>20.84</v>
      </c>
      <c r="AE827" t="s">
        <v>11514</v>
      </c>
      <c r="AF827" s="217">
        <v>43986</v>
      </c>
      <c r="AG827">
        <v>85.08</v>
      </c>
      <c r="AI827">
        <v>128.84</v>
      </c>
      <c r="AN827" s="221" t="str">
        <f t="shared" si="38"/>
        <v>LU0106259046</v>
      </c>
      <c r="AO827" t="s">
        <v>6670</v>
      </c>
      <c r="AQ827" s="188">
        <v>44.39</v>
      </c>
      <c r="AR827" s="228">
        <v>45783</v>
      </c>
      <c r="AS827" t="s">
        <v>754</v>
      </c>
      <c r="AX827" s="221" t="str">
        <f t="shared" si="39"/>
        <v>LU0140636845</v>
      </c>
      <c r="AY827" t="s">
        <v>11077</v>
      </c>
      <c r="AZ827" t="s">
        <v>2496</v>
      </c>
      <c r="BA827">
        <v>-7.38</v>
      </c>
      <c r="BB827">
        <v>-9.44</v>
      </c>
      <c r="BC827">
        <v>-11.12</v>
      </c>
    </row>
    <row r="828" spans="1:55">
      <c r="A828" s="221" t="str">
        <f t="shared" si="40"/>
        <v>LU0140636845</v>
      </c>
      <c r="B828" t="s">
        <v>11077</v>
      </c>
      <c r="C828">
        <v>-0.12</v>
      </c>
      <c r="D828">
        <v>0.33</v>
      </c>
      <c r="E828">
        <v>-3.3</v>
      </c>
      <c r="F828">
        <v>1.1399999999999999</v>
      </c>
      <c r="G828">
        <v>-1.42</v>
      </c>
      <c r="H828">
        <v>0.02</v>
      </c>
      <c r="I828">
        <v>3.73</v>
      </c>
      <c r="J828">
        <v>0.99</v>
      </c>
      <c r="K828">
        <v>24.35</v>
      </c>
      <c r="L828">
        <v>-0.02</v>
      </c>
      <c r="M828">
        <v>2891.2</v>
      </c>
      <c r="N828">
        <v>-31.1</v>
      </c>
      <c r="P828">
        <v>1.84</v>
      </c>
      <c r="Q828" t="s">
        <v>11380</v>
      </c>
      <c r="R828" t="s">
        <v>2496</v>
      </c>
      <c r="S828">
        <v>101.38</v>
      </c>
      <c r="T828">
        <v>102.28</v>
      </c>
      <c r="U828">
        <v>4</v>
      </c>
      <c r="V828">
        <v>3.69</v>
      </c>
      <c r="W828">
        <v>8.4700000000000006</v>
      </c>
      <c r="X828">
        <v>34.92</v>
      </c>
      <c r="Y828">
        <v>-10.08</v>
      </c>
      <c r="Z828">
        <v>23.38</v>
      </c>
      <c r="AA828" s="188">
        <v>40.57</v>
      </c>
      <c r="AB828">
        <v>-5.21</v>
      </c>
      <c r="AC828">
        <v>-24</v>
      </c>
      <c r="AD828">
        <v>-10.73</v>
      </c>
      <c r="AE828" t="s">
        <v>11429</v>
      </c>
      <c r="AF828" s="217">
        <v>37343</v>
      </c>
      <c r="AG828">
        <v>91.79</v>
      </c>
      <c r="AH828">
        <v>114.69</v>
      </c>
      <c r="AI828">
        <v>109.49</v>
      </c>
      <c r="AJ828">
        <v>99.52</v>
      </c>
      <c r="AN828" s="221" t="str">
        <f t="shared" si="38"/>
        <v>LU2399672133</v>
      </c>
      <c r="AO828" t="s">
        <v>11744</v>
      </c>
      <c r="AQ828" s="188">
        <v>93.73</v>
      </c>
      <c r="AR828" s="228">
        <v>45783</v>
      </c>
      <c r="AS828" t="s">
        <v>11723</v>
      </c>
      <c r="AX828" s="221" t="str">
        <f t="shared" si="39"/>
        <v>LU1317429246</v>
      </c>
      <c r="AY828" t="s">
        <v>6912</v>
      </c>
      <c r="AZ828" t="s">
        <v>2494</v>
      </c>
      <c r="BA828">
        <v>-7.38</v>
      </c>
      <c r="BB828">
        <v>-9.43</v>
      </c>
      <c r="BC828">
        <v>-11.12</v>
      </c>
    </row>
    <row r="829" spans="1:55">
      <c r="A829" s="221" t="str">
        <f t="shared" si="40"/>
        <v>LU1317429246</v>
      </c>
      <c r="B829" t="s">
        <v>6912</v>
      </c>
      <c r="C829">
        <v>-0.1</v>
      </c>
      <c r="D829">
        <v>0</v>
      </c>
      <c r="E829">
        <v>-3.41</v>
      </c>
      <c r="F829">
        <v>1.3</v>
      </c>
      <c r="G829">
        <v>-1.34</v>
      </c>
      <c r="H829">
        <v>0.17</v>
      </c>
      <c r="I829">
        <v>3.86</v>
      </c>
      <c r="J829">
        <v>0.99</v>
      </c>
      <c r="K829">
        <v>24.23</v>
      </c>
      <c r="L829">
        <v>-0.02</v>
      </c>
      <c r="M829">
        <v>2891.2</v>
      </c>
      <c r="N829">
        <v>-30.9</v>
      </c>
      <c r="P829">
        <v>1.69</v>
      </c>
      <c r="Q829" t="s">
        <v>11380</v>
      </c>
      <c r="R829" t="s">
        <v>2494</v>
      </c>
      <c r="S829">
        <v>101.16</v>
      </c>
      <c r="T829">
        <v>102.69</v>
      </c>
      <c r="U829">
        <v>4</v>
      </c>
      <c r="V829">
        <v>3.4</v>
      </c>
      <c r="W829">
        <v>8.9600000000000009</v>
      </c>
      <c r="X829">
        <v>35.020000000000003</v>
      </c>
      <c r="Y829">
        <v>-9.9600000000000009</v>
      </c>
      <c r="Z829">
        <v>23.57</v>
      </c>
      <c r="AA829" s="188">
        <v>40.68</v>
      </c>
      <c r="AB829">
        <v>-5.04</v>
      </c>
      <c r="AC829">
        <v>-23.89</v>
      </c>
      <c r="AD829">
        <v>-10.41</v>
      </c>
      <c r="AE829" t="s">
        <v>11429</v>
      </c>
      <c r="AF829" s="217">
        <v>42332</v>
      </c>
      <c r="AG829">
        <v>91.1</v>
      </c>
      <c r="AH829">
        <v>114.51</v>
      </c>
      <c r="AI829">
        <v>107.43</v>
      </c>
      <c r="AJ829">
        <v>99.24</v>
      </c>
      <c r="AN829" s="221" t="str">
        <f t="shared" si="38"/>
        <v>LU2451891845</v>
      </c>
      <c r="AO829" t="s">
        <v>11745</v>
      </c>
      <c r="AQ829" s="188">
        <v>106.94</v>
      </c>
      <c r="AR829" s="228">
        <v>45783</v>
      </c>
      <c r="AS829" t="s">
        <v>11717</v>
      </c>
      <c r="AX829" s="221" t="str">
        <f t="shared" si="39"/>
        <v>LU0903425923</v>
      </c>
      <c r="AY829" t="s">
        <v>11078</v>
      </c>
      <c r="AZ829" t="s">
        <v>2492</v>
      </c>
      <c r="BA829">
        <v>2.0099999999999998</v>
      </c>
      <c r="BB829">
        <v>-10.36</v>
      </c>
      <c r="BC829">
        <v>-5.59</v>
      </c>
    </row>
    <row r="830" spans="1:55">
      <c r="A830" s="221" t="str">
        <f t="shared" si="40"/>
        <v>LU0903425923</v>
      </c>
      <c r="B830" t="s">
        <v>11078</v>
      </c>
      <c r="C830">
        <v>-6.72</v>
      </c>
      <c r="D830">
        <v>8.33</v>
      </c>
      <c r="E830">
        <v>-1.34</v>
      </c>
      <c r="F830">
        <v>-0.76</v>
      </c>
      <c r="G830">
        <v>11.01</v>
      </c>
      <c r="H830">
        <v>12.53</v>
      </c>
      <c r="I830">
        <v>6.59</v>
      </c>
      <c r="J830">
        <v>0.44</v>
      </c>
      <c r="K830">
        <v>11.68</v>
      </c>
      <c r="L830">
        <v>0.69</v>
      </c>
      <c r="M830">
        <v>605.1</v>
      </c>
      <c r="N830">
        <v>-8.86</v>
      </c>
      <c r="P830">
        <v>1.64</v>
      </c>
      <c r="Q830" t="s">
        <v>11348</v>
      </c>
      <c r="R830" t="s">
        <v>2492</v>
      </c>
      <c r="S830">
        <v>46.02</v>
      </c>
      <c r="T830">
        <v>73.47</v>
      </c>
      <c r="U830">
        <v>2</v>
      </c>
      <c r="V830">
        <v>17.23</v>
      </c>
      <c r="W830">
        <v>-0.38</v>
      </c>
      <c r="X830">
        <v>16.64</v>
      </c>
      <c r="Y830">
        <v>-13.03</v>
      </c>
      <c r="Z830">
        <v>16.96</v>
      </c>
      <c r="AA830" s="188">
        <v>3.64</v>
      </c>
      <c r="AB830">
        <v>12.97</v>
      </c>
      <c r="AC830">
        <v>-4.1100000000000003</v>
      </c>
      <c r="AD830">
        <v>23.16</v>
      </c>
      <c r="AE830" t="s">
        <v>11518</v>
      </c>
      <c r="AF830" s="217">
        <v>41360</v>
      </c>
      <c r="AG830">
        <v>72.12</v>
      </c>
      <c r="AH830">
        <v>84.81</v>
      </c>
      <c r="AI830">
        <v>138.84</v>
      </c>
      <c r="AJ830">
        <v>54.48</v>
      </c>
      <c r="AN830" s="221" t="str">
        <f t="shared" si="38"/>
        <v>LU2158555461</v>
      </c>
      <c r="AO830" t="s">
        <v>11746</v>
      </c>
      <c r="AQ830" s="188">
        <v>179.21</v>
      </c>
      <c r="AR830" s="228">
        <v>45783</v>
      </c>
      <c r="AS830" t="s">
        <v>11724</v>
      </c>
      <c r="AX830" s="221" t="str">
        <f t="shared" si="39"/>
        <v>LU0256859116</v>
      </c>
      <c r="AY830" t="s">
        <v>6597</v>
      </c>
      <c r="AZ830" t="s">
        <v>753</v>
      </c>
      <c r="BA830">
        <v>-10.39</v>
      </c>
      <c r="BB830">
        <v>-7.46</v>
      </c>
      <c r="BC830">
        <v>-10.31</v>
      </c>
    </row>
    <row r="831" spans="1:55">
      <c r="A831" s="221" t="str">
        <f t="shared" si="40"/>
        <v>LU0256859116</v>
      </c>
      <c r="B831" t="s">
        <v>6597</v>
      </c>
      <c r="C831">
        <v>10.34</v>
      </c>
      <c r="D831">
        <v>2</v>
      </c>
      <c r="E831">
        <v>1.66</v>
      </c>
      <c r="F831">
        <v>-11.58</v>
      </c>
      <c r="G831">
        <v>1.27</v>
      </c>
      <c r="H831">
        <v>9.42</v>
      </c>
      <c r="I831">
        <v>1.82</v>
      </c>
      <c r="J831">
        <v>0.93</v>
      </c>
      <c r="K831">
        <v>19.420000000000002</v>
      </c>
      <c r="L831">
        <v>0</v>
      </c>
      <c r="M831">
        <v>586.79999999999995</v>
      </c>
      <c r="N831">
        <v>-23.02</v>
      </c>
      <c r="P831">
        <v>1.87</v>
      </c>
      <c r="Q831" t="s">
        <v>11348</v>
      </c>
      <c r="R831" t="s">
        <v>753</v>
      </c>
      <c r="S831">
        <v>96.3</v>
      </c>
      <c r="T831">
        <v>96.59</v>
      </c>
      <c r="U831">
        <v>2</v>
      </c>
      <c r="V831">
        <v>-25.37</v>
      </c>
      <c r="W831">
        <v>24.48</v>
      </c>
      <c r="X831">
        <v>16.12</v>
      </c>
      <c r="Y831">
        <v>-3.79</v>
      </c>
      <c r="Z831">
        <v>18.93</v>
      </c>
      <c r="AA831" s="188">
        <v>-6.53</v>
      </c>
      <c r="AB831">
        <v>-10.039999999999999</v>
      </c>
      <c r="AC831">
        <v>8.74</v>
      </c>
      <c r="AD831">
        <v>24.71</v>
      </c>
      <c r="AE831" t="s">
        <v>11519</v>
      </c>
      <c r="AF831" s="217">
        <v>38905</v>
      </c>
      <c r="AG831">
        <v>91.1</v>
      </c>
      <c r="AH831">
        <v>99.16</v>
      </c>
      <c r="AI831">
        <v>96.29</v>
      </c>
      <c r="AJ831">
        <v>96.28</v>
      </c>
      <c r="AN831" s="221" t="str">
        <f t="shared" si="38"/>
        <v>SG9999000277</v>
      </c>
      <c r="AO831" t="s">
        <v>12210</v>
      </c>
      <c r="AQ831" s="188">
        <v>1.52</v>
      </c>
      <c r="AR831" s="228">
        <v>45782</v>
      </c>
      <c r="AS831" t="s">
        <v>755</v>
      </c>
      <c r="AX831" s="221" t="str">
        <f t="shared" si="39"/>
        <v>LU0106259046</v>
      </c>
      <c r="AY831" t="s">
        <v>11079</v>
      </c>
      <c r="AZ831" t="s">
        <v>754</v>
      </c>
      <c r="BA831">
        <v>-10.36</v>
      </c>
      <c r="BB831">
        <v>-7.76</v>
      </c>
      <c r="BC831">
        <v>-10.8</v>
      </c>
    </row>
    <row r="832" spans="1:55">
      <c r="A832" s="221" t="str">
        <f t="shared" si="40"/>
        <v>LU0106259046</v>
      </c>
      <c r="B832" t="s">
        <v>11079</v>
      </c>
      <c r="C832">
        <v>10.37</v>
      </c>
      <c r="D832">
        <v>1.84</v>
      </c>
      <c r="E832">
        <v>1.85</v>
      </c>
      <c r="F832">
        <v>-11.59</v>
      </c>
      <c r="G832">
        <v>1.34</v>
      </c>
      <c r="H832">
        <v>9.43</v>
      </c>
      <c r="I832">
        <v>1.85</v>
      </c>
      <c r="J832">
        <v>0.93</v>
      </c>
      <c r="K832">
        <v>19.25</v>
      </c>
      <c r="L832">
        <v>0</v>
      </c>
      <c r="M832">
        <v>586.79999999999995</v>
      </c>
      <c r="N832">
        <v>-22.86</v>
      </c>
      <c r="P832">
        <v>1.88</v>
      </c>
      <c r="Q832" t="s">
        <v>11348</v>
      </c>
      <c r="R832" t="s">
        <v>754</v>
      </c>
      <c r="S832">
        <v>95.79</v>
      </c>
      <c r="T832">
        <v>95.18</v>
      </c>
      <c r="U832">
        <v>2</v>
      </c>
      <c r="V832">
        <v>-25.38</v>
      </c>
      <c r="W832">
        <v>24.14</v>
      </c>
      <c r="X832">
        <v>16.190000000000001</v>
      </c>
      <c r="Y832">
        <v>-3.77</v>
      </c>
      <c r="Z832">
        <v>18.920000000000002</v>
      </c>
      <c r="AA832" s="188">
        <v>-6.54</v>
      </c>
      <c r="AB832">
        <v>-9.98</v>
      </c>
      <c r="AC832">
        <v>8.75</v>
      </c>
      <c r="AD832">
        <v>24.46</v>
      </c>
      <c r="AE832" t="s">
        <v>11519</v>
      </c>
      <c r="AF832" s="217">
        <v>36542</v>
      </c>
      <c r="AG832">
        <v>89.42</v>
      </c>
      <c r="AH832">
        <v>97.56</v>
      </c>
      <c r="AI832">
        <v>95.85</v>
      </c>
      <c r="AJ832">
        <v>95.77</v>
      </c>
      <c r="AN832" s="221" t="str">
        <f t="shared" si="38"/>
        <v>SG9999016042</v>
      </c>
      <c r="AO832" t="s">
        <v>6598</v>
      </c>
      <c r="AQ832" s="188">
        <v>1.65</v>
      </c>
      <c r="AR832" s="228">
        <v>45782</v>
      </c>
      <c r="AS832" t="s">
        <v>4599</v>
      </c>
      <c r="AX832" s="221" t="str">
        <f t="shared" si="39"/>
        <v>LU2399672133</v>
      </c>
      <c r="AY832" t="s">
        <v>11744</v>
      </c>
      <c r="AZ832" t="s">
        <v>11723</v>
      </c>
    </row>
    <row r="833" spans="1:55">
      <c r="A833" s="221" t="str">
        <f t="shared" si="40"/>
        <v>LU2399672133</v>
      </c>
      <c r="B833" t="s">
        <v>11744</v>
      </c>
      <c r="C833">
        <v>-0.24</v>
      </c>
      <c r="D833">
        <v>6.5</v>
      </c>
      <c r="E833">
        <v>-1.01</v>
      </c>
      <c r="F833">
        <v>6.95</v>
      </c>
      <c r="G833">
        <v>3.21</v>
      </c>
      <c r="J833">
        <v>0.96</v>
      </c>
      <c r="K833">
        <v>12.67</v>
      </c>
      <c r="L833">
        <v>0</v>
      </c>
      <c r="M833">
        <v>240.7</v>
      </c>
      <c r="N833">
        <v>-16.36</v>
      </c>
      <c r="P833">
        <v>1.86</v>
      </c>
      <c r="Q833" t="s">
        <v>11348</v>
      </c>
      <c r="R833" t="s">
        <v>11723</v>
      </c>
      <c r="S833">
        <v>93.66</v>
      </c>
      <c r="T833">
        <v>105.85</v>
      </c>
      <c r="U833">
        <v>12</v>
      </c>
      <c r="AD833">
        <v>1.19</v>
      </c>
      <c r="AE833" t="s">
        <v>11358</v>
      </c>
      <c r="AF833" s="217">
        <v>44580</v>
      </c>
      <c r="AG833">
        <v>111.62</v>
      </c>
      <c r="AI833">
        <v>59.3</v>
      </c>
      <c r="AN833" s="221" t="str">
        <f t="shared" si="38"/>
        <v>SG9999016059</v>
      </c>
      <c r="AO833" t="s">
        <v>6671</v>
      </c>
      <c r="AQ833" s="188">
        <v>1.82</v>
      </c>
      <c r="AR833" s="228">
        <v>45782</v>
      </c>
      <c r="AS833" t="s">
        <v>5869</v>
      </c>
      <c r="AX833" s="221" t="str">
        <f t="shared" si="39"/>
        <v>LU2451891845</v>
      </c>
      <c r="AY833" t="s">
        <v>11752</v>
      </c>
      <c r="AZ833" t="s">
        <v>11717</v>
      </c>
    </row>
    <row r="834" spans="1:55">
      <c r="A834" s="221" t="str">
        <f t="shared" si="40"/>
        <v>LU2451891845</v>
      </c>
      <c r="B834" t="s">
        <v>11752</v>
      </c>
      <c r="C834">
        <v>-0.2</v>
      </c>
      <c r="D834">
        <v>6.34</v>
      </c>
      <c r="E834">
        <v>-0.82</v>
      </c>
      <c r="F834">
        <v>6.94</v>
      </c>
      <c r="G834">
        <v>3.3</v>
      </c>
      <c r="J834">
        <v>0.97</v>
      </c>
      <c r="K834">
        <v>12.73</v>
      </c>
      <c r="L834">
        <v>0</v>
      </c>
      <c r="M834">
        <v>240.7</v>
      </c>
      <c r="N834">
        <v>-16.46</v>
      </c>
      <c r="P834">
        <v>1.85</v>
      </c>
      <c r="Q834" t="s">
        <v>11348</v>
      </c>
      <c r="R834" t="s">
        <v>11717</v>
      </c>
      <c r="S834">
        <v>94.11</v>
      </c>
      <c r="T834">
        <v>106.26</v>
      </c>
      <c r="U834">
        <v>12</v>
      </c>
      <c r="AD834">
        <v>0.99</v>
      </c>
      <c r="AE834" t="s">
        <v>11358</v>
      </c>
      <c r="AF834" s="217">
        <v>44644</v>
      </c>
      <c r="AG834">
        <v>112.94</v>
      </c>
      <c r="AI834">
        <v>62.52</v>
      </c>
      <c r="AN834" s="221" t="str">
        <f t="shared" si="38"/>
        <v>SG9999000343</v>
      </c>
      <c r="AO834" t="s">
        <v>12211</v>
      </c>
      <c r="AQ834" s="188">
        <v>1.74</v>
      </c>
      <c r="AR834" s="228">
        <v>45782</v>
      </c>
      <c r="AS834" t="s">
        <v>757</v>
      </c>
      <c r="AX834" s="221" t="str">
        <f t="shared" si="39"/>
        <v>LU2158555461</v>
      </c>
      <c r="AY834" t="s">
        <v>11746</v>
      </c>
      <c r="AZ834" t="s">
        <v>11724</v>
      </c>
    </row>
    <row r="835" spans="1:55">
      <c r="A835" s="221" t="str">
        <f t="shared" si="40"/>
        <v>LU2158555461</v>
      </c>
      <c r="B835" t="s">
        <v>11746</v>
      </c>
      <c r="C835">
        <v>-0.18</v>
      </c>
      <c r="D835">
        <v>6.51</v>
      </c>
      <c r="E835">
        <v>-0.94</v>
      </c>
      <c r="F835">
        <v>7.11</v>
      </c>
      <c r="G835">
        <v>3.37</v>
      </c>
      <c r="J835">
        <v>0.96</v>
      </c>
      <c r="K835">
        <v>12.67</v>
      </c>
      <c r="L835">
        <v>0</v>
      </c>
      <c r="M835">
        <v>240.7</v>
      </c>
      <c r="N835">
        <v>-16.29</v>
      </c>
      <c r="P835">
        <v>1.72</v>
      </c>
      <c r="Q835" t="s">
        <v>11348</v>
      </c>
      <c r="R835" t="s">
        <v>11724</v>
      </c>
      <c r="S835">
        <v>93.23</v>
      </c>
      <c r="T835">
        <v>106.41</v>
      </c>
      <c r="U835">
        <v>12</v>
      </c>
      <c r="AB835">
        <v>4.9000000000000004</v>
      </c>
      <c r="AC835">
        <v>-21.51</v>
      </c>
      <c r="AD835">
        <v>1.35</v>
      </c>
      <c r="AE835" t="s">
        <v>11358</v>
      </c>
      <c r="AF835" s="217">
        <v>43986</v>
      </c>
      <c r="AG835">
        <v>112.29</v>
      </c>
      <c r="AI835">
        <v>58.3</v>
      </c>
      <c r="AN835" s="221" t="str">
        <f t="shared" si="38"/>
        <v>LU0232504117</v>
      </c>
      <c r="AO835" t="s">
        <v>6672</v>
      </c>
      <c r="AQ835" s="188">
        <v>88.53</v>
      </c>
      <c r="AR835" s="228">
        <v>45783</v>
      </c>
      <c r="AS835" t="s">
        <v>2551</v>
      </c>
      <c r="AX835" s="221" t="str">
        <f t="shared" si="39"/>
        <v>SG9999000277</v>
      </c>
      <c r="AY835" t="s">
        <v>12210</v>
      </c>
      <c r="AZ835" t="s">
        <v>755</v>
      </c>
      <c r="BA835">
        <v>-3.2</v>
      </c>
      <c r="BB835">
        <v>-4.0199999999999996</v>
      </c>
      <c r="BC835">
        <v>-3.22</v>
      </c>
    </row>
    <row r="836" spans="1:55">
      <c r="A836" s="221" t="str">
        <f t="shared" si="40"/>
        <v>SG9999000277</v>
      </c>
      <c r="B836" t="s">
        <v>12210</v>
      </c>
      <c r="C836">
        <v>-3.25</v>
      </c>
      <c r="D836">
        <v>2.08</v>
      </c>
      <c r="E836">
        <v>-1.78</v>
      </c>
      <c r="F836">
        <v>3.6</v>
      </c>
      <c r="G836">
        <v>4.53</v>
      </c>
      <c r="H836">
        <v>6.22</v>
      </c>
      <c r="I836">
        <v>4.95</v>
      </c>
      <c r="J836">
        <v>0.91</v>
      </c>
      <c r="K836">
        <v>8.01</v>
      </c>
      <c r="L836">
        <v>0.14000000000000001</v>
      </c>
      <c r="M836">
        <v>942.8</v>
      </c>
      <c r="N836">
        <v>-8.44</v>
      </c>
      <c r="O836">
        <v>4.83</v>
      </c>
      <c r="P836">
        <v>1.51</v>
      </c>
      <c r="Q836" t="s">
        <v>11357</v>
      </c>
      <c r="R836" t="s">
        <v>755</v>
      </c>
      <c r="S836">
        <v>89.46</v>
      </c>
      <c r="T836">
        <v>107.79</v>
      </c>
      <c r="U836">
        <v>4</v>
      </c>
      <c r="V836">
        <v>3.6</v>
      </c>
      <c r="W836">
        <v>4.5</v>
      </c>
      <c r="X836">
        <v>8.6</v>
      </c>
      <c r="Y836">
        <v>-7.44</v>
      </c>
      <c r="Z836">
        <v>16.100000000000001</v>
      </c>
      <c r="AA836" s="188">
        <v>12.43</v>
      </c>
      <c r="AB836">
        <v>13.83</v>
      </c>
      <c r="AC836">
        <v>-15.17</v>
      </c>
      <c r="AD836">
        <v>10.23</v>
      </c>
      <c r="AF836" s="217">
        <v>35923</v>
      </c>
      <c r="AG836">
        <v>88.53</v>
      </c>
      <c r="AH836">
        <v>103.75</v>
      </c>
      <c r="AI836">
        <v>95.83</v>
      </c>
      <c r="AJ836">
        <v>83.19</v>
      </c>
      <c r="AN836" s="221" t="str">
        <f t="shared" si="38"/>
        <v>LU0233036713</v>
      </c>
      <c r="AO836" t="s">
        <v>6673</v>
      </c>
      <c r="AQ836" s="188">
        <v>64.66</v>
      </c>
      <c r="AR836" s="228">
        <v>45783</v>
      </c>
      <c r="AS836" t="s">
        <v>2553</v>
      </c>
      <c r="AX836" s="221" t="str">
        <f t="shared" si="39"/>
        <v>SG9999016042</v>
      </c>
      <c r="AY836" t="s">
        <v>6598</v>
      </c>
      <c r="AZ836" t="s">
        <v>4599</v>
      </c>
    </row>
    <row r="837" spans="1:55">
      <c r="A837" s="221" t="str">
        <f t="shared" si="40"/>
        <v>SG9999016042</v>
      </c>
      <c r="B837" t="s">
        <v>6598</v>
      </c>
      <c r="C837">
        <v>3.58</v>
      </c>
      <c r="D837">
        <v>2.17</v>
      </c>
      <c r="E837">
        <v>9.7899999999999991</v>
      </c>
      <c r="F837">
        <v>23.82</v>
      </c>
      <c r="G837">
        <v>8.6199999999999992</v>
      </c>
      <c r="H837">
        <v>10.95</v>
      </c>
      <c r="J837">
        <v>0.79</v>
      </c>
      <c r="K837">
        <v>10.38</v>
      </c>
      <c r="L837">
        <v>0.51</v>
      </c>
      <c r="M837">
        <v>947.6</v>
      </c>
      <c r="N837">
        <v>-7.27</v>
      </c>
      <c r="P837">
        <v>1.31</v>
      </c>
      <c r="Q837" t="s">
        <v>11348</v>
      </c>
      <c r="R837" t="s">
        <v>4599</v>
      </c>
      <c r="S837">
        <v>64.2</v>
      </c>
      <c r="T837">
        <v>122.37</v>
      </c>
      <c r="U837">
        <v>4</v>
      </c>
      <c r="Y837">
        <v>-7.37</v>
      </c>
      <c r="Z837">
        <v>13.23</v>
      </c>
      <c r="AA837" s="188">
        <v>-10.54</v>
      </c>
      <c r="AB837">
        <v>11.51</v>
      </c>
      <c r="AC837">
        <v>3.6</v>
      </c>
      <c r="AD837">
        <v>1.82</v>
      </c>
      <c r="AE837" t="s">
        <v>11520</v>
      </c>
      <c r="AF837" s="217">
        <v>42767</v>
      </c>
      <c r="AG837">
        <v>152.52000000000001</v>
      </c>
      <c r="AH837">
        <v>82.07</v>
      </c>
      <c r="AI837">
        <v>-15.55</v>
      </c>
      <c r="AJ837">
        <v>36.5</v>
      </c>
      <c r="AN837" s="221" t="str">
        <f t="shared" ref="AN837:AN900" si="41">AS837</f>
        <v>LU0319973649</v>
      </c>
      <c r="AO837" t="s">
        <v>6599</v>
      </c>
      <c r="AQ837" s="188">
        <v>5.53</v>
      </c>
      <c r="AR837" s="228">
        <v>45783</v>
      </c>
      <c r="AS837" t="s">
        <v>739</v>
      </c>
      <c r="AX837" s="221" t="str">
        <f t="shared" si="39"/>
        <v>SG9999016059</v>
      </c>
      <c r="AY837" t="s">
        <v>11080</v>
      </c>
      <c r="AZ837" t="s">
        <v>5869</v>
      </c>
    </row>
    <row r="838" spans="1:55">
      <c r="A838" s="221" t="str">
        <f t="shared" si="40"/>
        <v>SG9999016059</v>
      </c>
      <c r="B838" t="s">
        <v>11080</v>
      </c>
      <c r="C838">
        <v>3.64</v>
      </c>
      <c r="D838">
        <v>2.23</v>
      </c>
      <c r="E838">
        <v>9.7799999999999994</v>
      </c>
      <c r="F838">
        <v>23.83</v>
      </c>
      <c r="G838">
        <v>8.66</v>
      </c>
      <c r="H838">
        <v>11</v>
      </c>
      <c r="J838">
        <v>0.79</v>
      </c>
      <c r="K838">
        <v>10.37</v>
      </c>
      <c r="L838">
        <v>0.52</v>
      </c>
      <c r="M838">
        <v>947.6</v>
      </c>
      <c r="N838">
        <v>-7.29</v>
      </c>
      <c r="P838">
        <v>1.28</v>
      </c>
      <c r="Q838" t="s">
        <v>11348</v>
      </c>
      <c r="R838" t="s">
        <v>5869</v>
      </c>
      <c r="S838">
        <v>64.05</v>
      </c>
      <c r="T838">
        <v>122.76</v>
      </c>
      <c r="U838">
        <v>4</v>
      </c>
      <c r="Y838">
        <v>-7.33</v>
      </c>
      <c r="Z838">
        <v>13.22</v>
      </c>
      <c r="AA838" s="188">
        <v>-10.55</v>
      </c>
      <c r="AB838">
        <v>11.65</v>
      </c>
      <c r="AC838">
        <v>3.59</v>
      </c>
      <c r="AD838">
        <v>1.88</v>
      </c>
      <c r="AE838" t="s">
        <v>11520</v>
      </c>
      <c r="AF838" s="217">
        <v>42767</v>
      </c>
      <c r="AG838">
        <v>152.11000000000001</v>
      </c>
      <c r="AH838">
        <v>82.52</v>
      </c>
      <c r="AI838">
        <v>-16.899999999999999</v>
      </c>
      <c r="AJ838">
        <v>36.630000000000003</v>
      </c>
      <c r="AN838" s="221" t="str">
        <f t="shared" si="41"/>
        <v>SG9999000160</v>
      </c>
      <c r="AO838" t="s">
        <v>10804</v>
      </c>
      <c r="AQ838" s="188">
        <v>2.6</v>
      </c>
      <c r="AR838" s="228">
        <v>45779</v>
      </c>
      <c r="AS838" t="s">
        <v>646</v>
      </c>
      <c r="AX838" s="221" t="str">
        <f t="shared" si="39"/>
        <v>SG9999000343</v>
      </c>
      <c r="AY838" t="s">
        <v>12211</v>
      </c>
      <c r="AZ838" t="s">
        <v>757</v>
      </c>
      <c r="BA838">
        <v>-4.09</v>
      </c>
      <c r="BB838">
        <v>-10.67</v>
      </c>
      <c r="BC838">
        <v>-8.67</v>
      </c>
    </row>
    <row r="839" spans="1:55">
      <c r="A839" s="221" t="str">
        <f t="shared" si="40"/>
        <v>SG9999000343</v>
      </c>
      <c r="B839" t="s">
        <v>12211</v>
      </c>
      <c r="C839">
        <v>2.61</v>
      </c>
      <c r="D839">
        <v>2.2400000000000002</v>
      </c>
      <c r="E839">
        <v>8.75</v>
      </c>
      <c r="F839">
        <v>22.66</v>
      </c>
      <c r="G839">
        <v>8.2799999999999994</v>
      </c>
      <c r="H839">
        <v>10.73</v>
      </c>
      <c r="I839">
        <v>4.17</v>
      </c>
      <c r="J839">
        <v>0.8</v>
      </c>
      <c r="K839">
        <v>10.44</v>
      </c>
      <c r="L839">
        <v>0.48</v>
      </c>
      <c r="M839">
        <v>947.6</v>
      </c>
      <c r="N839">
        <v>-7.22</v>
      </c>
      <c r="O839">
        <v>2.83</v>
      </c>
      <c r="P839">
        <v>1.32</v>
      </c>
      <c r="Q839" t="s">
        <v>11348</v>
      </c>
      <c r="R839" t="s">
        <v>757</v>
      </c>
      <c r="S839">
        <v>66.45</v>
      </c>
      <c r="T839">
        <v>122.49</v>
      </c>
      <c r="U839">
        <v>4</v>
      </c>
      <c r="V839">
        <v>-8.0399999999999991</v>
      </c>
      <c r="W839">
        <v>1.85</v>
      </c>
      <c r="X839">
        <v>21.62</v>
      </c>
      <c r="Y839">
        <v>-7.4</v>
      </c>
      <c r="Z839">
        <v>13.17</v>
      </c>
      <c r="AA839" s="188">
        <v>-10.52</v>
      </c>
      <c r="AB839">
        <v>11.46</v>
      </c>
      <c r="AC839">
        <v>3.63</v>
      </c>
      <c r="AD839">
        <v>1.78</v>
      </c>
      <c r="AE839" t="s">
        <v>11520</v>
      </c>
      <c r="AF839" s="217">
        <v>34001</v>
      </c>
      <c r="AG839">
        <v>152.82</v>
      </c>
      <c r="AH839">
        <v>81.96</v>
      </c>
      <c r="AI839">
        <v>-5.51</v>
      </c>
      <c r="AJ839">
        <v>38.24</v>
      </c>
      <c r="AN839" s="221" t="str">
        <f t="shared" si="41"/>
        <v>LU0390135506</v>
      </c>
      <c r="AO839" t="s">
        <v>9852</v>
      </c>
      <c r="AQ839" s="188">
        <v>55.61</v>
      </c>
      <c r="AR839" s="228">
        <v>45783</v>
      </c>
      <c r="AS839" t="s">
        <v>2996</v>
      </c>
      <c r="AX839" s="221" t="str">
        <f t="shared" si="39"/>
        <v>LU0232504117</v>
      </c>
      <c r="AY839" t="s">
        <v>11081</v>
      </c>
      <c r="AZ839" t="s">
        <v>2551</v>
      </c>
      <c r="BA839">
        <v>-3.03</v>
      </c>
      <c r="BB839">
        <v>-2.37</v>
      </c>
      <c r="BC839">
        <v>-7.76</v>
      </c>
    </row>
    <row r="840" spans="1:55">
      <c r="A840" s="221" t="str">
        <f t="shared" si="40"/>
        <v>LU0232504117</v>
      </c>
      <c r="B840" t="s">
        <v>11081</v>
      </c>
      <c r="C840">
        <v>1.43</v>
      </c>
      <c r="D840">
        <v>-2.5</v>
      </c>
      <c r="E840">
        <v>3.99</v>
      </c>
      <c r="F840">
        <v>-0.5</v>
      </c>
      <c r="G840">
        <v>-8.11</v>
      </c>
      <c r="H840">
        <v>9.59</v>
      </c>
      <c r="I840">
        <v>0.02</v>
      </c>
      <c r="J840">
        <v>0.56000000000000005</v>
      </c>
      <c r="K840">
        <v>11.34</v>
      </c>
      <c r="L840">
        <v>-0.01</v>
      </c>
      <c r="M840">
        <v>424.9</v>
      </c>
      <c r="N840">
        <v>-28.14</v>
      </c>
      <c r="P840">
        <v>1.9</v>
      </c>
      <c r="R840" t="s">
        <v>2551</v>
      </c>
      <c r="S840">
        <v>68.349999999999994</v>
      </c>
      <c r="T840">
        <v>19.91</v>
      </c>
      <c r="U840">
        <v>12</v>
      </c>
      <c r="V840">
        <v>-24.5</v>
      </c>
      <c r="W840">
        <v>18.23</v>
      </c>
      <c r="X840">
        <v>-10.98</v>
      </c>
      <c r="Y840">
        <v>-10.65</v>
      </c>
      <c r="Z840">
        <v>2.95</v>
      </c>
      <c r="AA840" s="188">
        <v>1.51</v>
      </c>
      <c r="AB840">
        <v>25.75</v>
      </c>
      <c r="AC840">
        <v>13.12</v>
      </c>
      <c r="AD840">
        <v>-10.65</v>
      </c>
      <c r="AE840" t="s">
        <v>11521</v>
      </c>
      <c r="AF840" s="217">
        <v>38656</v>
      </c>
      <c r="AG840">
        <v>76.84</v>
      </c>
      <c r="AH840">
        <v>55.44</v>
      </c>
      <c r="AI840">
        <v>102</v>
      </c>
      <c r="AJ840">
        <v>38.43</v>
      </c>
      <c r="AN840" s="221" t="str">
        <f t="shared" si="41"/>
        <v>LU0320764599</v>
      </c>
      <c r="AO840" t="s">
        <v>9853</v>
      </c>
      <c r="AQ840" s="188">
        <v>7.06</v>
      </c>
      <c r="AR840" s="228">
        <v>45783</v>
      </c>
      <c r="AS840" t="s">
        <v>3040</v>
      </c>
      <c r="AX840" s="221" t="str">
        <f t="shared" si="39"/>
        <v>LU0233036713</v>
      </c>
      <c r="AY840" t="s">
        <v>11082</v>
      </c>
      <c r="AZ840" t="s">
        <v>2553</v>
      </c>
      <c r="BA840">
        <v>-2.79</v>
      </c>
      <c r="BB840">
        <v>-1.05</v>
      </c>
      <c r="BC840">
        <v>-11.06</v>
      </c>
    </row>
    <row r="841" spans="1:55">
      <c r="A841" s="221" t="str">
        <f t="shared" si="40"/>
        <v>LU0233036713</v>
      </c>
      <c r="B841" t="s">
        <v>11082</v>
      </c>
      <c r="C841">
        <v>10.32</v>
      </c>
      <c r="D841">
        <v>0.38</v>
      </c>
      <c r="E841">
        <v>8.74</v>
      </c>
      <c r="F841">
        <v>2.69</v>
      </c>
      <c r="G841">
        <v>-8.11</v>
      </c>
      <c r="H841">
        <v>8.64</v>
      </c>
      <c r="I841">
        <v>-2.0099999999999998</v>
      </c>
      <c r="J841">
        <v>0.81</v>
      </c>
      <c r="K841">
        <v>13.04</v>
      </c>
      <c r="L841">
        <v>-0.01</v>
      </c>
      <c r="M841">
        <v>424.9</v>
      </c>
      <c r="N841">
        <v>-31.11</v>
      </c>
      <c r="P841">
        <v>1.93</v>
      </c>
      <c r="R841" t="s">
        <v>2553</v>
      </c>
      <c r="S841">
        <v>85.61</v>
      </c>
      <c r="T841">
        <v>44.53</v>
      </c>
      <c r="U841">
        <v>12</v>
      </c>
      <c r="V841">
        <v>-32.75</v>
      </c>
      <c r="W841">
        <v>12.87</v>
      </c>
      <c r="X841">
        <v>-0.59</v>
      </c>
      <c r="Y841">
        <v>-17.52</v>
      </c>
      <c r="Z841">
        <v>-2.0499999999999998</v>
      </c>
      <c r="AA841" s="188">
        <v>8.56</v>
      </c>
      <c r="AB841">
        <v>15.61</v>
      </c>
      <c r="AC841">
        <v>3.91</v>
      </c>
      <c r="AD841">
        <v>-9.73</v>
      </c>
      <c r="AE841" t="s">
        <v>11521</v>
      </c>
      <c r="AF841" s="217">
        <v>38656</v>
      </c>
      <c r="AG841">
        <v>77.3</v>
      </c>
      <c r="AH841">
        <v>82.94</v>
      </c>
      <c r="AI841">
        <v>69.28</v>
      </c>
      <c r="AJ841">
        <v>78.16</v>
      </c>
      <c r="AN841" s="221" t="str">
        <f t="shared" si="41"/>
        <v>LU0390137544</v>
      </c>
      <c r="AO841" t="s">
        <v>6600</v>
      </c>
      <c r="AQ841" s="188">
        <v>22.73</v>
      </c>
      <c r="AR841" s="228">
        <v>45783</v>
      </c>
      <c r="AS841" t="s">
        <v>551</v>
      </c>
      <c r="AX841" s="221" t="str">
        <f t="shared" ref="AX841:AX904" si="42">AZ841</f>
        <v>LU0319973649</v>
      </c>
      <c r="AY841" t="s">
        <v>6599</v>
      </c>
      <c r="AZ841" t="s">
        <v>739</v>
      </c>
      <c r="BA841">
        <v>-3.35</v>
      </c>
      <c r="BB841">
        <v>-2.38</v>
      </c>
      <c r="BC841">
        <v>-8.67</v>
      </c>
    </row>
    <row r="842" spans="1:55">
      <c r="A842" s="221" t="str">
        <f t="shared" si="40"/>
        <v>LU0319973649</v>
      </c>
      <c r="B842" t="s">
        <v>6599</v>
      </c>
      <c r="C842">
        <v>6.6</v>
      </c>
      <c r="D842">
        <v>1.28</v>
      </c>
      <c r="E842">
        <v>6.52</v>
      </c>
      <c r="F842">
        <v>2.0299999999999998</v>
      </c>
      <c r="G842">
        <v>-7.47</v>
      </c>
      <c r="H842">
        <v>10.48</v>
      </c>
      <c r="I842">
        <v>-0.51</v>
      </c>
      <c r="J842">
        <v>0.76</v>
      </c>
      <c r="K842">
        <v>11.67</v>
      </c>
      <c r="L842">
        <v>-0.01</v>
      </c>
      <c r="M842">
        <v>424.9</v>
      </c>
      <c r="N842">
        <v>-28.44</v>
      </c>
      <c r="P842">
        <v>1.94</v>
      </c>
      <c r="R842" t="s">
        <v>739</v>
      </c>
      <c r="S842">
        <v>83.35</v>
      </c>
      <c r="T842">
        <v>41.18</v>
      </c>
      <c r="U842">
        <v>12</v>
      </c>
      <c r="V842">
        <v>-29.16</v>
      </c>
      <c r="W842">
        <v>15.98</v>
      </c>
      <c r="X842">
        <v>-4.18</v>
      </c>
      <c r="Y842">
        <v>-13.29</v>
      </c>
      <c r="Z842">
        <v>3.52</v>
      </c>
      <c r="AA842" s="188">
        <v>2.35</v>
      </c>
      <c r="AB842">
        <v>22.89</v>
      </c>
      <c r="AC842">
        <v>13.27</v>
      </c>
      <c r="AD842">
        <v>-10.73</v>
      </c>
      <c r="AE842" t="s">
        <v>11521</v>
      </c>
      <c r="AF842" s="217">
        <v>39346</v>
      </c>
      <c r="AG842">
        <v>62.51</v>
      </c>
      <c r="AH842">
        <v>76.19</v>
      </c>
      <c r="AI842">
        <v>69.62</v>
      </c>
      <c r="AJ842">
        <v>61.62</v>
      </c>
      <c r="AN842" s="221" t="str">
        <f t="shared" si="41"/>
        <v>LU0390136736</v>
      </c>
      <c r="AO842" t="s">
        <v>6674</v>
      </c>
      <c r="AQ842" s="188">
        <v>25.82</v>
      </c>
      <c r="AR842" s="228">
        <v>45783</v>
      </c>
      <c r="AS842" t="s">
        <v>3620</v>
      </c>
      <c r="AX842" s="221" t="str">
        <f t="shared" si="42"/>
        <v>SG9999000160</v>
      </c>
      <c r="AY842" t="s">
        <v>10804</v>
      </c>
      <c r="AZ842" t="s">
        <v>646</v>
      </c>
      <c r="BA842">
        <v>-2.2000000000000002</v>
      </c>
      <c r="BB842">
        <v>-8.8800000000000008</v>
      </c>
      <c r="BC842">
        <v>-7.03</v>
      </c>
    </row>
    <row r="843" spans="1:55">
      <c r="A843" s="221" t="str">
        <f t="shared" ref="A843:A906" si="43">R843</f>
        <v>SG9999000160</v>
      </c>
      <c r="B843" t="s">
        <v>10804</v>
      </c>
      <c r="C843">
        <v>-3.19</v>
      </c>
      <c r="D843">
        <v>1.32</v>
      </c>
      <c r="E843">
        <v>-2.95</v>
      </c>
      <c r="F843">
        <v>5.13</v>
      </c>
      <c r="G843">
        <v>7.62</v>
      </c>
      <c r="H843">
        <v>9.3000000000000007</v>
      </c>
      <c r="I843">
        <v>7.11</v>
      </c>
      <c r="K843">
        <v>12.75</v>
      </c>
      <c r="L843">
        <v>0.28000000000000003</v>
      </c>
      <c r="M843">
        <v>33.299999999999997</v>
      </c>
      <c r="N843">
        <v>-9.8000000000000007</v>
      </c>
      <c r="P843">
        <v>1.53</v>
      </c>
      <c r="Q843" t="s">
        <v>11380</v>
      </c>
      <c r="R843" t="s">
        <v>646</v>
      </c>
      <c r="U843">
        <v>2</v>
      </c>
      <c r="V843">
        <v>6.54</v>
      </c>
      <c r="W843">
        <v>7.34</v>
      </c>
      <c r="X843">
        <v>14.02</v>
      </c>
      <c r="Y843">
        <v>-2.91</v>
      </c>
      <c r="Z843">
        <v>10.28</v>
      </c>
      <c r="AA843" s="188">
        <v>17.850000000000001</v>
      </c>
      <c r="AB843">
        <v>23.29</v>
      </c>
      <c r="AC843">
        <v>-22.24</v>
      </c>
      <c r="AD843">
        <v>20.09</v>
      </c>
      <c r="AE843" t="s">
        <v>1511</v>
      </c>
      <c r="AF843" s="217">
        <v>36031</v>
      </c>
      <c r="AN843" s="221" t="str">
        <f t="shared" si="41"/>
        <v>LU0310800379</v>
      </c>
      <c r="AO843" t="s">
        <v>9854</v>
      </c>
      <c r="AQ843" s="188">
        <v>10.84</v>
      </c>
      <c r="AR843" s="228">
        <v>45783</v>
      </c>
      <c r="AS843" t="s">
        <v>657</v>
      </c>
      <c r="AX843" s="221" t="str">
        <f t="shared" si="42"/>
        <v>LU0390135506</v>
      </c>
      <c r="AY843" t="s">
        <v>9852</v>
      </c>
      <c r="AZ843" t="s">
        <v>2996</v>
      </c>
      <c r="BA843">
        <v>-9.33</v>
      </c>
      <c r="BB843">
        <v>-9.8699999999999992</v>
      </c>
    </row>
    <row r="844" spans="1:55">
      <c r="A844" s="221" t="str">
        <f t="shared" si="43"/>
        <v>LU0390135506</v>
      </c>
      <c r="B844" t="s">
        <v>9852</v>
      </c>
      <c r="C844">
        <v>-7.49</v>
      </c>
      <c r="D844">
        <v>3.89</v>
      </c>
      <c r="E844">
        <v>-6.37</v>
      </c>
      <c r="F844">
        <v>-2.09</v>
      </c>
      <c r="G844">
        <v>3.52</v>
      </c>
      <c r="H844">
        <v>11.23</v>
      </c>
      <c r="I844">
        <v>4.04</v>
      </c>
      <c r="J844">
        <v>0.9</v>
      </c>
      <c r="K844">
        <v>12.17</v>
      </c>
      <c r="L844">
        <v>0</v>
      </c>
      <c r="M844">
        <v>1440.8</v>
      </c>
      <c r="N844">
        <v>-14.93</v>
      </c>
      <c r="P844">
        <v>2.19</v>
      </c>
      <c r="Q844" t="s">
        <v>11348</v>
      </c>
      <c r="R844" t="s">
        <v>2996</v>
      </c>
      <c r="S844">
        <v>75.34</v>
      </c>
      <c r="T844">
        <v>88.33</v>
      </c>
      <c r="U844">
        <v>12</v>
      </c>
      <c r="V844">
        <v>1.1200000000000001</v>
      </c>
      <c r="W844">
        <v>5.36</v>
      </c>
      <c r="X844">
        <v>23.35</v>
      </c>
      <c r="Y844">
        <v>-10.68</v>
      </c>
      <c r="Z844">
        <v>1.83</v>
      </c>
      <c r="AA844" s="188">
        <v>9.59</v>
      </c>
      <c r="AB844">
        <v>29.84</v>
      </c>
      <c r="AC844">
        <v>-21.18</v>
      </c>
      <c r="AD844">
        <v>11.24</v>
      </c>
      <c r="AE844" t="s">
        <v>11522</v>
      </c>
      <c r="AF844" s="217">
        <v>39735</v>
      </c>
      <c r="AG844">
        <v>57.35</v>
      </c>
      <c r="AH844">
        <v>108.4</v>
      </c>
      <c r="AI844">
        <v>48.66</v>
      </c>
      <c r="AJ844">
        <v>83.53</v>
      </c>
      <c r="AN844" s="221" t="str">
        <f t="shared" si="41"/>
        <v>LU0310800965</v>
      </c>
      <c r="AO844" t="s">
        <v>6601</v>
      </c>
      <c r="AQ844" s="188">
        <v>14.16</v>
      </c>
      <c r="AR844" s="228">
        <v>45783</v>
      </c>
      <c r="AS844" t="s">
        <v>654</v>
      </c>
      <c r="AX844" s="221" t="str">
        <f t="shared" si="42"/>
        <v>LU0320764599</v>
      </c>
      <c r="AY844" t="s">
        <v>9853</v>
      </c>
      <c r="AZ844" t="s">
        <v>3040</v>
      </c>
      <c r="BA844">
        <v>-7.67</v>
      </c>
      <c r="BB844">
        <v>-10.34</v>
      </c>
      <c r="BC844">
        <v>-11.59</v>
      </c>
    </row>
    <row r="845" spans="1:55">
      <c r="A845" s="221" t="str">
        <f t="shared" si="43"/>
        <v>LU0320764599</v>
      </c>
      <c r="B845" t="s">
        <v>9853</v>
      </c>
      <c r="C845">
        <v>6.33</v>
      </c>
      <c r="D845">
        <v>-5.36</v>
      </c>
      <c r="E845">
        <v>2.5299999999999998</v>
      </c>
      <c r="F845">
        <v>10.42</v>
      </c>
      <c r="G845">
        <v>-3.93</v>
      </c>
      <c r="H845">
        <v>-7.53</v>
      </c>
      <c r="I845">
        <v>-2.1</v>
      </c>
      <c r="J845">
        <v>1.32</v>
      </c>
      <c r="K845">
        <v>32.61</v>
      </c>
      <c r="L845">
        <v>-0.03</v>
      </c>
      <c r="M845">
        <v>374.7</v>
      </c>
      <c r="N845">
        <v>-44.68</v>
      </c>
      <c r="P845">
        <v>2.4500000000000002</v>
      </c>
      <c r="Q845" t="s">
        <v>11361</v>
      </c>
      <c r="R845" t="s">
        <v>3040</v>
      </c>
      <c r="S845">
        <v>114.68</v>
      </c>
      <c r="T845">
        <v>138.77000000000001</v>
      </c>
      <c r="U845">
        <v>1</v>
      </c>
      <c r="V845">
        <v>-5.09</v>
      </c>
      <c r="W845">
        <v>6.92</v>
      </c>
      <c r="X845">
        <v>25.89</v>
      </c>
      <c r="Y845">
        <v>-7.77</v>
      </c>
      <c r="Z845">
        <v>15.93</v>
      </c>
      <c r="AA845" s="188">
        <v>34.25</v>
      </c>
      <c r="AB845">
        <v>-20.61</v>
      </c>
      <c r="AC845">
        <v>-31.12</v>
      </c>
      <c r="AD845">
        <v>-23.26</v>
      </c>
      <c r="AE845" t="s">
        <v>11523</v>
      </c>
      <c r="AF845" s="217">
        <v>39380</v>
      </c>
      <c r="AG845">
        <v>130.91999999999999</v>
      </c>
      <c r="AH845">
        <v>133.05000000000001</v>
      </c>
      <c r="AI845">
        <v>87</v>
      </c>
      <c r="AJ845">
        <v>111.23</v>
      </c>
      <c r="AN845" s="221" t="str">
        <f t="shared" si="41"/>
        <v>LU0052756011</v>
      </c>
      <c r="AO845" t="s">
        <v>12438</v>
      </c>
      <c r="AQ845" s="188">
        <v>23.78</v>
      </c>
      <c r="AR845" s="228">
        <v>45783</v>
      </c>
      <c r="AS845" t="s">
        <v>4740</v>
      </c>
      <c r="AX845" s="221" t="str">
        <f t="shared" si="42"/>
        <v>LU0390137544</v>
      </c>
      <c r="AY845" t="s">
        <v>6600</v>
      </c>
      <c r="AZ845" t="s">
        <v>551</v>
      </c>
      <c r="BA845">
        <v>-4.49</v>
      </c>
      <c r="BB845">
        <v>-8.32</v>
      </c>
    </row>
    <row r="846" spans="1:55">
      <c r="A846" s="221" t="str">
        <f t="shared" si="43"/>
        <v>LU0390137544</v>
      </c>
      <c r="B846" t="s">
        <v>6600</v>
      </c>
      <c r="C846">
        <v>-3.4</v>
      </c>
      <c r="D846">
        <v>1.89</v>
      </c>
      <c r="E846">
        <v>-3.46</v>
      </c>
      <c r="F846">
        <v>3.1</v>
      </c>
      <c r="G846">
        <v>4.88</v>
      </c>
      <c r="H846">
        <v>11.53</v>
      </c>
      <c r="I846">
        <v>2.82</v>
      </c>
      <c r="J846">
        <v>0.69</v>
      </c>
      <c r="K846">
        <v>12.84</v>
      </c>
      <c r="L846">
        <v>0.15</v>
      </c>
      <c r="M846">
        <v>358.6</v>
      </c>
      <c r="N846">
        <v>-18.22</v>
      </c>
      <c r="P846">
        <v>2.54</v>
      </c>
      <c r="Q846" t="s">
        <v>11361</v>
      </c>
      <c r="R846" t="s">
        <v>551</v>
      </c>
      <c r="S846">
        <v>61.74</v>
      </c>
      <c r="T846">
        <v>76.52</v>
      </c>
      <c r="U846">
        <v>1</v>
      </c>
      <c r="V846">
        <v>-8.92</v>
      </c>
      <c r="W846">
        <v>11.03</v>
      </c>
      <c r="X846">
        <v>12.29</v>
      </c>
      <c r="Y846">
        <v>-17.850000000000001</v>
      </c>
      <c r="Z846">
        <v>5.35</v>
      </c>
      <c r="AA846" s="188">
        <v>-3.09</v>
      </c>
      <c r="AB846">
        <v>27.59</v>
      </c>
      <c r="AC846">
        <v>-20.059999999999999</v>
      </c>
      <c r="AD846">
        <v>14.75</v>
      </c>
      <c r="AE846" t="s">
        <v>11524</v>
      </c>
      <c r="AF846" s="217">
        <v>39735</v>
      </c>
      <c r="AG846">
        <v>26.8</v>
      </c>
      <c r="AH846">
        <v>87.84</v>
      </c>
      <c r="AI846">
        <v>-25.18</v>
      </c>
      <c r="AJ846">
        <v>49.48</v>
      </c>
      <c r="AN846" s="221" t="str">
        <f t="shared" si="41"/>
        <v>LU0170475312</v>
      </c>
      <c r="AO846" t="s">
        <v>9874</v>
      </c>
      <c r="AQ846" s="188">
        <v>25.17</v>
      </c>
      <c r="AR846" s="228">
        <v>45783</v>
      </c>
      <c r="AS846" t="s">
        <v>560</v>
      </c>
      <c r="AX846" s="221" t="str">
        <f t="shared" si="42"/>
        <v>LU0390136736</v>
      </c>
      <c r="AY846" t="s">
        <v>11083</v>
      </c>
      <c r="AZ846" t="s">
        <v>3620</v>
      </c>
      <c r="BA846">
        <v>-4.49</v>
      </c>
      <c r="BB846">
        <v>-8.67</v>
      </c>
    </row>
    <row r="847" spans="1:55">
      <c r="A847" s="221" t="str">
        <f t="shared" si="43"/>
        <v>LU0390136736</v>
      </c>
      <c r="B847" t="s">
        <v>11083</v>
      </c>
      <c r="C847">
        <v>-3.12</v>
      </c>
      <c r="D847">
        <v>2.08</v>
      </c>
      <c r="E847">
        <v>-3.58</v>
      </c>
      <c r="F847">
        <v>3.04</v>
      </c>
      <c r="G847">
        <v>4.9000000000000004</v>
      </c>
      <c r="H847">
        <v>11.54</v>
      </c>
      <c r="I847">
        <v>2.82</v>
      </c>
      <c r="J847">
        <v>0.7</v>
      </c>
      <c r="K847">
        <v>12.73</v>
      </c>
      <c r="L847">
        <v>0.15</v>
      </c>
      <c r="M847">
        <v>358.6</v>
      </c>
      <c r="N847">
        <v>-18</v>
      </c>
      <c r="P847">
        <v>2.54</v>
      </c>
      <c r="Q847" t="s">
        <v>11361</v>
      </c>
      <c r="R847" t="s">
        <v>3620</v>
      </c>
      <c r="S847">
        <v>60.53</v>
      </c>
      <c r="T847">
        <v>75.55</v>
      </c>
      <c r="U847">
        <v>1</v>
      </c>
      <c r="V847">
        <v>-8.92</v>
      </c>
      <c r="W847">
        <v>10.74</v>
      </c>
      <c r="X847">
        <v>12.44</v>
      </c>
      <c r="Y847">
        <v>-17.8</v>
      </c>
      <c r="Z847">
        <v>5.34</v>
      </c>
      <c r="AA847" s="188">
        <v>-3.02</v>
      </c>
      <c r="AB847">
        <v>27.51</v>
      </c>
      <c r="AC847">
        <v>-19.920000000000002</v>
      </c>
      <c r="AD847">
        <v>14.57</v>
      </c>
      <c r="AE847" t="s">
        <v>11524</v>
      </c>
      <c r="AF847" s="217">
        <v>39735</v>
      </c>
      <c r="AG847">
        <v>21.48</v>
      </c>
      <c r="AH847">
        <v>87.59</v>
      </c>
      <c r="AI847">
        <v>-33.29</v>
      </c>
      <c r="AJ847">
        <v>48.96</v>
      </c>
      <c r="AN847" s="221" t="str">
        <f t="shared" si="41"/>
        <v>LU0450468698</v>
      </c>
      <c r="AO847" t="s">
        <v>12213</v>
      </c>
      <c r="AQ847" s="188">
        <v>4.54</v>
      </c>
      <c r="AR847" s="228">
        <v>45783</v>
      </c>
      <c r="AS847" t="s">
        <v>658</v>
      </c>
      <c r="AX847" s="221" t="str">
        <f t="shared" si="42"/>
        <v>LU0310800379</v>
      </c>
      <c r="AY847" t="s">
        <v>9854</v>
      </c>
      <c r="AZ847" t="s">
        <v>657</v>
      </c>
      <c r="BA847">
        <v>-3.16</v>
      </c>
      <c r="BB847">
        <v>-8.69</v>
      </c>
      <c r="BC847">
        <v>-7.46</v>
      </c>
    </row>
    <row r="848" spans="1:55">
      <c r="A848" s="221" t="str">
        <f t="shared" si="43"/>
        <v>LU0310800379</v>
      </c>
      <c r="B848" t="s">
        <v>9854</v>
      </c>
      <c r="C848">
        <v>-7.11</v>
      </c>
      <c r="D848">
        <v>7.35</v>
      </c>
      <c r="E848">
        <v>-7.82</v>
      </c>
      <c r="F848">
        <v>-5.35</v>
      </c>
      <c r="G848">
        <v>1.73</v>
      </c>
      <c r="H848">
        <v>4.21</v>
      </c>
      <c r="I848">
        <v>0.79</v>
      </c>
      <c r="J848">
        <v>1.1499999999999999</v>
      </c>
      <c r="K848">
        <v>15.6</v>
      </c>
      <c r="L848">
        <v>0</v>
      </c>
      <c r="M848">
        <v>693.3</v>
      </c>
      <c r="N848">
        <v>-18.940000000000001</v>
      </c>
      <c r="P848">
        <v>1.82</v>
      </c>
      <c r="Q848" t="s">
        <v>11361</v>
      </c>
      <c r="R848" t="s">
        <v>657</v>
      </c>
      <c r="S848">
        <v>111.92</v>
      </c>
      <c r="T848">
        <v>100.81</v>
      </c>
      <c r="U848">
        <v>1</v>
      </c>
      <c r="V848">
        <v>1.27</v>
      </c>
      <c r="W848">
        <v>6.18</v>
      </c>
      <c r="X848">
        <v>7.7</v>
      </c>
      <c r="Y848">
        <v>-13.2</v>
      </c>
      <c r="Z848">
        <v>10.98</v>
      </c>
      <c r="AA848" s="188">
        <v>4.47</v>
      </c>
      <c r="AB848">
        <v>5.46</v>
      </c>
      <c r="AC848">
        <v>-18.57</v>
      </c>
      <c r="AD848">
        <v>16.329999999999998</v>
      </c>
      <c r="AE848" t="s">
        <v>11376</v>
      </c>
      <c r="AF848" s="217">
        <v>39380</v>
      </c>
      <c r="AG848">
        <v>69.31</v>
      </c>
      <c r="AH848">
        <v>82.36</v>
      </c>
      <c r="AI848">
        <v>129.38999999999999</v>
      </c>
      <c r="AJ848">
        <v>103.97</v>
      </c>
      <c r="AN848" s="221" t="str">
        <f t="shared" si="41"/>
        <v>LU0889566641</v>
      </c>
      <c r="AO848" t="s">
        <v>6602</v>
      </c>
      <c r="AQ848" s="188">
        <v>16.170000000000002</v>
      </c>
      <c r="AR848" s="228">
        <v>45783</v>
      </c>
      <c r="AS848" t="s">
        <v>831</v>
      </c>
      <c r="AX848" s="221" t="str">
        <f t="shared" si="42"/>
        <v>LU0310800965</v>
      </c>
      <c r="AY848" t="s">
        <v>6601</v>
      </c>
      <c r="AZ848" t="s">
        <v>654</v>
      </c>
      <c r="BA848">
        <v>-2.89</v>
      </c>
      <c r="BB848">
        <v>-5.15</v>
      </c>
      <c r="BC848">
        <v>-4.25</v>
      </c>
    </row>
    <row r="849" spans="1:55">
      <c r="A849" s="221" t="str">
        <f t="shared" si="43"/>
        <v>LU0310800965</v>
      </c>
      <c r="B849" t="s">
        <v>6601</v>
      </c>
      <c r="C849">
        <v>-1.6</v>
      </c>
      <c r="D849">
        <v>2.6</v>
      </c>
      <c r="E849">
        <v>-2.0699999999999998</v>
      </c>
      <c r="F849">
        <v>0.14000000000000001</v>
      </c>
      <c r="G849">
        <v>2.4900000000000002</v>
      </c>
      <c r="H849">
        <v>5.78</v>
      </c>
      <c r="I849">
        <v>2.72</v>
      </c>
      <c r="J849">
        <v>1.21</v>
      </c>
      <c r="K849">
        <v>11.48</v>
      </c>
      <c r="L849">
        <v>0.01</v>
      </c>
      <c r="M849">
        <v>606.5</v>
      </c>
      <c r="N849">
        <v>-15.32</v>
      </c>
      <c r="P849">
        <v>1.65</v>
      </c>
      <c r="Q849" t="s">
        <v>11348</v>
      </c>
      <c r="R849" t="s">
        <v>654</v>
      </c>
      <c r="S849">
        <v>112.58</v>
      </c>
      <c r="T849">
        <v>118.38</v>
      </c>
      <c r="U849">
        <v>4</v>
      </c>
      <c r="V849">
        <v>0.48</v>
      </c>
      <c r="W849">
        <v>6.03</v>
      </c>
      <c r="X849">
        <v>6.77</v>
      </c>
      <c r="Y849">
        <v>-8.9600000000000009</v>
      </c>
      <c r="Z849">
        <v>12.35</v>
      </c>
      <c r="AA849" s="188">
        <v>4.46</v>
      </c>
      <c r="AB849">
        <v>7.99</v>
      </c>
      <c r="AC849">
        <v>-12.31</v>
      </c>
      <c r="AD849">
        <v>13.28</v>
      </c>
      <c r="AF849" s="217">
        <v>39380</v>
      </c>
      <c r="AG849">
        <v>90.06</v>
      </c>
      <c r="AH849">
        <v>101.48</v>
      </c>
      <c r="AI849">
        <v>102.14</v>
      </c>
      <c r="AJ849">
        <v>98.18</v>
      </c>
      <c r="AN849" s="221" t="str">
        <f t="shared" si="41"/>
        <v>LU1267930813</v>
      </c>
      <c r="AO849" t="s">
        <v>6603</v>
      </c>
      <c r="AQ849" s="188">
        <v>14.23</v>
      </c>
      <c r="AR849" s="228">
        <v>45783</v>
      </c>
      <c r="AS849" t="s">
        <v>1497</v>
      </c>
      <c r="AX849" s="221" t="str">
        <f t="shared" si="42"/>
        <v>LU0052756011</v>
      </c>
      <c r="AY849" t="s">
        <v>12212</v>
      </c>
      <c r="AZ849" t="s">
        <v>4740</v>
      </c>
      <c r="BA849">
        <v>-2.86</v>
      </c>
      <c r="BB849">
        <v>-5.48</v>
      </c>
      <c r="BC849">
        <v>-3.97</v>
      </c>
    </row>
    <row r="850" spans="1:55">
      <c r="A850" s="221" t="str">
        <f t="shared" si="43"/>
        <v>LU0052756011</v>
      </c>
      <c r="B850" t="s">
        <v>12212</v>
      </c>
      <c r="C850">
        <v>-1.31</v>
      </c>
      <c r="D850">
        <v>2.87</v>
      </c>
      <c r="E850">
        <v>-2.17</v>
      </c>
      <c r="F850">
        <v>0.78</v>
      </c>
      <c r="G850">
        <v>2.72</v>
      </c>
      <c r="H850">
        <v>5.92</v>
      </c>
      <c r="I850">
        <v>2.77</v>
      </c>
      <c r="J850">
        <v>1.22</v>
      </c>
      <c r="K850">
        <v>11.62</v>
      </c>
      <c r="L850">
        <v>0.03</v>
      </c>
      <c r="M850">
        <v>606.5</v>
      </c>
      <c r="N850">
        <v>-15.43</v>
      </c>
      <c r="O850">
        <v>4.49</v>
      </c>
      <c r="P850">
        <v>1.65</v>
      </c>
      <c r="Q850" t="s">
        <v>11348</v>
      </c>
      <c r="R850" t="s">
        <v>4740</v>
      </c>
      <c r="S850">
        <v>112.35</v>
      </c>
      <c r="T850">
        <v>120.6</v>
      </c>
      <c r="U850">
        <v>4</v>
      </c>
      <c r="V850">
        <v>0.56999999999999995</v>
      </c>
      <c r="W850">
        <v>5.67</v>
      </c>
      <c r="X850">
        <v>6.9</v>
      </c>
      <c r="Y850">
        <v>-8.92</v>
      </c>
      <c r="Z850">
        <v>12.39</v>
      </c>
      <c r="AA850" s="188">
        <v>4.5</v>
      </c>
      <c r="AB850">
        <v>7.88</v>
      </c>
      <c r="AC850">
        <v>-12.16</v>
      </c>
      <c r="AD850">
        <v>13.01</v>
      </c>
      <c r="AF850" s="217">
        <v>34486</v>
      </c>
      <c r="AG850">
        <v>93.17</v>
      </c>
      <c r="AH850">
        <v>101.82</v>
      </c>
      <c r="AI850">
        <v>94.7</v>
      </c>
      <c r="AJ850">
        <v>97.24</v>
      </c>
      <c r="AN850" s="221" t="str">
        <f t="shared" si="41"/>
        <v>SG9999001341</v>
      </c>
      <c r="AO850" t="s">
        <v>6604</v>
      </c>
      <c r="AQ850" s="188">
        <v>2.84</v>
      </c>
      <c r="AR850" s="228">
        <v>45782</v>
      </c>
      <c r="AS850" t="s">
        <v>768</v>
      </c>
      <c r="AX850" s="221" t="str">
        <f t="shared" si="42"/>
        <v>LU0170475312</v>
      </c>
      <c r="AY850" t="s">
        <v>11084</v>
      </c>
      <c r="AZ850" t="s">
        <v>560</v>
      </c>
      <c r="BA850">
        <v>-2.34</v>
      </c>
      <c r="BB850">
        <v>-1.65</v>
      </c>
      <c r="BC850">
        <v>-3.11</v>
      </c>
    </row>
    <row r="851" spans="1:55">
      <c r="A851" s="221" t="str">
        <f t="shared" si="43"/>
        <v>LU0170475312</v>
      </c>
      <c r="B851" t="s">
        <v>11084</v>
      </c>
      <c r="C851">
        <v>3.43</v>
      </c>
      <c r="D851">
        <v>0.01</v>
      </c>
      <c r="E851">
        <v>1.08</v>
      </c>
      <c r="F851">
        <v>-1.1299999999999999</v>
      </c>
      <c r="G851">
        <v>-2.23</v>
      </c>
      <c r="H851">
        <v>-4.24</v>
      </c>
      <c r="I851">
        <v>-1.86</v>
      </c>
      <c r="J851">
        <v>1.57</v>
      </c>
      <c r="K851">
        <v>8.49</v>
      </c>
      <c r="L851">
        <v>0</v>
      </c>
      <c r="M851">
        <v>2248.6</v>
      </c>
      <c r="N851">
        <v>-14.27</v>
      </c>
      <c r="P851">
        <v>1.4</v>
      </c>
      <c r="Q851" t="s">
        <v>11348</v>
      </c>
      <c r="R851" t="s">
        <v>560</v>
      </c>
      <c r="S851">
        <v>142.38999999999999</v>
      </c>
      <c r="T851">
        <v>77.88</v>
      </c>
      <c r="U851">
        <v>12</v>
      </c>
      <c r="V851">
        <v>0.88</v>
      </c>
      <c r="W851">
        <v>7.92</v>
      </c>
      <c r="X851">
        <v>-4.18</v>
      </c>
      <c r="Y851">
        <v>1.38</v>
      </c>
      <c r="Z851">
        <v>-1.58</v>
      </c>
      <c r="AA851" s="188">
        <v>-8.15</v>
      </c>
      <c r="AB851">
        <v>-3.26</v>
      </c>
      <c r="AC851">
        <v>-12.25</v>
      </c>
      <c r="AD851">
        <v>3.46</v>
      </c>
      <c r="AE851" t="s">
        <v>11525</v>
      </c>
      <c r="AF851" s="217">
        <v>37862</v>
      </c>
      <c r="AG851">
        <v>-35.4</v>
      </c>
      <c r="AH851">
        <v>34.04</v>
      </c>
      <c r="AI851">
        <v>-398.49</v>
      </c>
      <c r="AJ851">
        <v>108.81</v>
      </c>
      <c r="AN851" s="221" t="str">
        <f t="shared" si="41"/>
        <v>SG9999001135</v>
      </c>
      <c r="AO851" t="s">
        <v>6605</v>
      </c>
      <c r="AQ851" s="188">
        <v>1.93</v>
      </c>
      <c r="AR851" s="228">
        <v>45782</v>
      </c>
      <c r="AS851" t="s">
        <v>763</v>
      </c>
      <c r="AX851" s="221" t="str">
        <f t="shared" si="42"/>
        <v>LU0450468698</v>
      </c>
      <c r="AY851" t="s">
        <v>12213</v>
      </c>
      <c r="AZ851" t="s">
        <v>658</v>
      </c>
      <c r="BA851">
        <v>-2.6</v>
      </c>
      <c r="BB851">
        <v>-1.48</v>
      </c>
    </row>
    <row r="852" spans="1:55">
      <c r="A852" s="221" t="str">
        <f t="shared" si="43"/>
        <v>LU0450468698</v>
      </c>
      <c r="B852" t="s">
        <v>12213</v>
      </c>
      <c r="C852">
        <v>8.56</v>
      </c>
      <c r="D852">
        <v>4.03</v>
      </c>
      <c r="E852">
        <v>3.75</v>
      </c>
      <c r="F852">
        <v>2.15</v>
      </c>
      <c r="G852">
        <v>-1.53</v>
      </c>
      <c r="H852">
        <v>-3.39</v>
      </c>
      <c r="I852">
        <v>-2.33</v>
      </c>
      <c r="J852">
        <v>1.92</v>
      </c>
      <c r="K852">
        <v>13.38</v>
      </c>
      <c r="L852">
        <v>-0.01</v>
      </c>
      <c r="M852">
        <v>2248.6</v>
      </c>
      <c r="N852">
        <v>-16.920000000000002</v>
      </c>
      <c r="O852">
        <v>8.19</v>
      </c>
      <c r="P852">
        <v>1.4</v>
      </c>
      <c r="R852" t="s">
        <v>658</v>
      </c>
      <c r="S852">
        <v>136.59</v>
      </c>
      <c r="T852">
        <v>76.09</v>
      </c>
      <c r="U852">
        <v>12</v>
      </c>
      <c r="V852">
        <v>-5.18</v>
      </c>
      <c r="W852">
        <v>6.15</v>
      </c>
      <c r="X852">
        <v>2.88</v>
      </c>
      <c r="Y852">
        <v>-1.41</v>
      </c>
      <c r="Z852">
        <v>-1.07</v>
      </c>
      <c r="AA852" s="188">
        <v>-6.92</v>
      </c>
      <c r="AB852">
        <v>-5.33</v>
      </c>
      <c r="AC852">
        <v>-12.89</v>
      </c>
      <c r="AD852">
        <v>3.36</v>
      </c>
      <c r="AE852" t="s">
        <v>11525</v>
      </c>
      <c r="AF852" s="217">
        <v>40086</v>
      </c>
      <c r="AG852">
        <v>-121.64</v>
      </c>
      <c r="AH852">
        <v>29.84</v>
      </c>
      <c r="AI852">
        <v>-1211.46</v>
      </c>
      <c r="AJ852">
        <v>97.56</v>
      </c>
      <c r="AN852" s="221" t="str">
        <f t="shared" si="41"/>
        <v>SG9999001051</v>
      </c>
      <c r="AO852" t="s">
        <v>9998</v>
      </c>
      <c r="AQ852" s="188">
        <v>2.59</v>
      </c>
      <c r="AR852" s="228">
        <v>45782</v>
      </c>
      <c r="AS852" t="s">
        <v>769</v>
      </c>
      <c r="AX852" s="221" t="str">
        <f t="shared" si="42"/>
        <v>LU0889566641</v>
      </c>
      <c r="AY852" t="s">
        <v>6602</v>
      </c>
      <c r="AZ852" t="s">
        <v>831</v>
      </c>
      <c r="BA852">
        <v>-2.89</v>
      </c>
    </row>
    <row r="853" spans="1:55">
      <c r="A853" s="221" t="str">
        <f t="shared" si="43"/>
        <v>LU0889566641</v>
      </c>
      <c r="B853" t="s">
        <v>6602</v>
      </c>
      <c r="C853">
        <v>-5.33</v>
      </c>
      <c r="D853">
        <v>6.55</v>
      </c>
      <c r="E853">
        <v>-6.28</v>
      </c>
      <c r="F853">
        <v>-9.26</v>
      </c>
      <c r="G853">
        <v>2.7</v>
      </c>
      <c r="H853">
        <v>7.19</v>
      </c>
      <c r="I853">
        <v>3.02</v>
      </c>
      <c r="J853">
        <v>0.88</v>
      </c>
      <c r="K853">
        <v>12.29</v>
      </c>
      <c r="L853">
        <v>0.02</v>
      </c>
      <c r="M853">
        <v>161.4</v>
      </c>
      <c r="N853">
        <v>-14.48</v>
      </c>
      <c r="P853">
        <v>1.9</v>
      </c>
      <c r="Q853" t="s">
        <v>11348</v>
      </c>
      <c r="R853" t="s">
        <v>831</v>
      </c>
      <c r="S853">
        <v>85.32</v>
      </c>
      <c r="T853">
        <v>76.55</v>
      </c>
      <c r="U853">
        <v>1</v>
      </c>
      <c r="V853">
        <v>0.44</v>
      </c>
      <c r="W853">
        <v>9.5</v>
      </c>
      <c r="X853">
        <v>9.48</v>
      </c>
      <c r="Y853">
        <v>-12.33</v>
      </c>
      <c r="Z853">
        <v>10.54</v>
      </c>
      <c r="AA853" s="188">
        <v>7.8</v>
      </c>
      <c r="AB853">
        <v>10.039999999999999</v>
      </c>
      <c r="AC853">
        <v>-9.83</v>
      </c>
      <c r="AD853">
        <v>16.28</v>
      </c>
      <c r="AE853" t="s">
        <v>11526</v>
      </c>
      <c r="AF853" s="217">
        <v>41358</v>
      </c>
      <c r="AG853">
        <v>3.48</v>
      </c>
      <c r="AH853">
        <v>71.88</v>
      </c>
      <c r="AI853">
        <v>88.27</v>
      </c>
      <c r="AJ853">
        <v>78.66</v>
      </c>
      <c r="AN853" s="221" t="str">
        <f t="shared" si="41"/>
        <v>SG9999009997</v>
      </c>
      <c r="AO853" t="s">
        <v>6606</v>
      </c>
      <c r="AQ853" s="188">
        <v>1.26</v>
      </c>
      <c r="AR853" s="228">
        <v>45779</v>
      </c>
      <c r="AS853" t="s">
        <v>2407</v>
      </c>
      <c r="AX853" s="221" t="str">
        <f t="shared" si="42"/>
        <v>LU1267930813</v>
      </c>
      <c r="AY853" t="s">
        <v>6603</v>
      </c>
      <c r="AZ853" t="s">
        <v>1497</v>
      </c>
    </row>
    <row r="854" spans="1:55">
      <c r="A854" s="221" t="str">
        <f t="shared" si="43"/>
        <v>LU1267930813</v>
      </c>
      <c r="B854" t="s">
        <v>6603</v>
      </c>
      <c r="C854">
        <v>-5.32</v>
      </c>
      <c r="D854">
        <v>6.55</v>
      </c>
      <c r="E854">
        <v>-6.22</v>
      </c>
      <c r="F854">
        <v>-9.08</v>
      </c>
      <c r="G854">
        <v>2.86</v>
      </c>
      <c r="H854">
        <v>7.34</v>
      </c>
      <c r="J854">
        <v>0.88</v>
      </c>
      <c r="K854">
        <v>12.3</v>
      </c>
      <c r="L854">
        <v>0.03</v>
      </c>
      <c r="M854">
        <v>161.4</v>
      </c>
      <c r="N854">
        <v>-14.37</v>
      </c>
      <c r="P854">
        <v>1.75</v>
      </c>
      <c r="Q854" t="s">
        <v>11348</v>
      </c>
      <c r="R854" t="s">
        <v>1497</v>
      </c>
      <c r="S854">
        <v>85</v>
      </c>
      <c r="T854">
        <v>77.14</v>
      </c>
      <c r="U854">
        <v>1</v>
      </c>
      <c r="W854">
        <v>9.6300000000000008</v>
      </c>
      <c r="X854">
        <v>9.61</v>
      </c>
      <c r="Y854">
        <v>-12.14</v>
      </c>
      <c r="Z854">
        <v>10.65</v>
      </c>
      <c r="AA854" s="188">
        <v>7.98</v>
      </c>
      <c r="AB854">
        <v>10.199999999999999</v>
      </c>
      <c r="AC854">
        <v>-9.69</v>
      </c>
      <c r="AD854">
        <v>16.46</v>
      </c>
      <c r="AE854" t="s">
        <v>11526</v>
      </c>
      <c r="AF854" s="217">
        <v>42296</v>
      </c>
      <c r="AG854">
        <v>4.47</v>
      </c>
      <c r="AH854">
        <v>72.510000000000005</v>
      </c>
      <c r="AI854">
        <v>87.96</v>
      </c>
      <c r="AJ854">
        <v>78.290000000000006</v>
      </c>
      <c r="AN854" s="221" t="str">
        <f t="shared" si="41"/>
        <v>SG9999010052</v>
      </c>
      <c r="AO854" t="s">
        <v>12214</v>
      </c>
      <c r="AQ854" s="188">
        <v>0.72</v>
      </c>
      <c r="AR854" s="228">
        <v>45779</v>
      </c>
      <c r="AS854" t="s">
        <v>6220</v>
      </c>
      <c r="AX854" s="221" t="str">
        <f t="shared" si="42"/>
        <v>SG9999001341</v>
      </c>
      <c r="AY854" t="s">
        <v>6604</v>
      </c>
      <c r="AZ854" t="s">
        <v>768</v>
      </c>
      <c r="BA854">
        <v>-2.83</v>
      </c>
      <c r="BB854">
        <v>-4.6500000000000004</v>
      </c>
      <c r="BC854">
        <v>-3.9</v>
      </c>
    </row>
    <row r="855" spans="1:55">
      <c r="A855" s="221" t="str">
        <f t="shared" si="43"/>
        <v>SG9999001341</v>
      </c>
      <c r="B855" t="s">
        <v>6604</v>
      </c>
      <c r="C855">
        <v>-4.68</v>
      </c>
      <c r="D855">
        <v>5.19</v>
      </c>
      <c r="E855">
        <v>-3.06</v>
      </c>
      <c r="F855">
        <v>4.6500000000000004</v>
      </c>
      <c r="G855">
        <v>4.01</v>
      </c>
      <c r="H855">
        <v>6.17</v>
      </c>
      <c r="I855">
        <v>5.38</v>
      </c>
      <c r="J855">
        <v>0.94</v>
      </c>
      <c r="K855">
        <v>10.27</v>
      </c>
      <c r="L855">
        <v>0.08</v>
      </c>
      <c r="M855">
        <v>20.6</v>
      </c>
      <c r="N855">
        <v>-11.65</v>
      </c>
      <c r="P855">
        <v>2.0499999999999998</v>
      </c>
      <c r="R855" t="s">
        <v>768</v>
      </c>
      <c r="S855">
        <v>93.8</v>
      </c>
      <c r="T855">
        <v>105.18</v>
      </c>
      <c r="U855">
        <v>0</v>
      </c>
      <c r="V855">
        <v>-0.61</v>
      </c>
      <c r="W855">
        <v>6.04</v>
      </c>
      <c r="X855">
        <v>15.02</v>
      </c>
      <c r="Y855">
        <v>-7.25</v>
      </c>
      <c r="Z855">
        <v>20.55</v>
      </c>
      <c r="AA855" s="188">
        <v>10.69</v>
      </c>
      <c r="AB855">
        <v>15.32</v>
      </c>
      <c r="AC855">
        <v>-16.75</v>
      </c>
      <c r="AD855">
        <v>6.57</v>
      </c>
      <c r="AF855" s="217">
        <v>37592</v>
      </c>
      <c r="AG855">
        <v>101.13</v>
      </c>
      <c r="AH855">
        <v>92</v>
      </c>
      <c r="AI855">
        <v>66.61</v>
      </c>
      <c r="AJ855">
        <v>92.93</v>
      </c>
      <c r="AN855" s="221" t="str">
        <f t="shared" si="41"/>
        <v>SG9999010029</v>
      </c>
      <c r="AO855" t="s">
        <v>12215</v>
      </c>
      <c r="AQ855" s="188">
        <v>0.63</v>
      </c>
      <c r="AR855" s="228">
        <v>45782</v>
      </c>
      <c r="AS855" t="s">
        <v>1206</v>
      </c>
      <c r="AX855" s="221" t="str">
        <f t="shared" si="42"/>
        <v>SG9999001135</v>
      </c>
      <c r="AY855" t="s">
        <v>6605</v>
      </c>
      <c r="AZ855" t="s">
        <v>763</v>
      </c>
      <c r="BA855">
        <v>-3.69</v>
      </c>
      <c r="BB855">
        <v>-11.66</v>
      </c>
      <c r="BC855">
        <v>-13.09</v>
      </c>
    </row>
    <row r="856" spans="1:55">
      <c r="A856" s="221" t="str">
        <f t="shared" si="43"/>
        <v>SG9999001135</v>
      </c>
      <c r="B856" t="s">
        <v>6605</v>
      </c>
      <c r="C856">
        <v>-1.47</v>
      </c>
      <c r="D856">
        <v>4.4400000000000004</v>
      </c>
      <c r="E856">
        <v>1.31</v>
      </c>
      <c r="F856">
        <v>9.5399999999999991</v>
      </c>
      <c r="G856">
        <v>1.44</v>
      </c>
      <c r="H856">
        <v>5.17</v>
      </c>
      <c r="I856">
        <v>0.88</v>
      </c>
      <c r="J856">
        <v>0.5</v>
      </c>
      <c r="K856">
        <v>9.9499999999999993</v>
      </c>
      <c r="L856">
        <v>0</v>
      </c>
      <c r="M856">
        <v>45</v>
      </c>
      <c r="N856">
        <v>-12.19</v>
      </c>
      <c r="P856">
        <v>1.23</v>
      </c>
      <c r="R856" t="s">
        <v>763</v>
      </c>
      <c r="S856">
        <v>49.25</v>
      </c>
      <c r="T856">
        <v>45.73</v>
      </c>
      <c r="U856">
        <v>1</v>
      </c>
      <c r="V856">
        <v>-15.06</v>
      </c>
      <c r="W856">
        <v>7.45</v>
      </c>
      <c r="X856">
        <v>20.059999999999999</v>
      </c>
      <c r="Y856">
        <v>-11.45</v>
      </c>
      <c r="Z856">
        <v>9.6999999999999993</v>
      </c>
      <c r="AA856" s="188">
        <v>-9.27</v>
      </c>
      <c r="AB856">
        <v>5.61</v>
      </c>
      <c r="AC856">
        <v>-3.86</v>
      </c>
      <c r="AD856">
        <v>-1.69</v>
      </c>
      <c r="AE856" t="s">
        <v>11527</v>
      </c>
      <c r="AF856" s="217">
        <v>31565</v>
      </c>
      <c r="AG856">
        <v>1.46</v>
      </c>
      <c r="AH856">
        <v>44.21</v>
      </c>
      <c r="AI856">
        <v>-104.37</v>
      </c>
      <c r="AJ856">
        <v>41.91</v>
      </c>
      <c r="AN856" s="221" t="str">
        <f t="shared" si="41"/>
        <v>SG9999017628</v>
      </c>
      <c r="AO856" t="s">
        <v>6607</v>
      </c>
      <c r="AQ856" s="188">
        <v>0.92</v>
      </c>
      <c r="AR856" s="228">
        <v>45782</v>
      </c>
      <c r="AS856" t="s">
        <v>4666</v>
      </c>
      <c r="AX856" s="221" t="str">
        <f t="shared" si="42"/>
        <v>SG9999001051</v>
      </c>
      <c r="AY856" t="s">
        <v>9998</v>
      </c>
      <c r="AZ856" t="s">
        <v>769</v>
      </c>
      <c r="BA856">
        <v>-6.55</v>
      </c>
      <c r="BB856">
        <v>-12.55</v>
      </c>
      <c r="BC856">
        <v>-8.15</v>
      </c>
    </row>
    <row r="857" spans="1:55">
      <c r="A857" s="221" t="str">
        <f t="shared" si="43"/>
        <v>SG9999001051</v>
      </c>
      <c r="B857" t="s">
        <v>9998</v>
      </c>
      <c r="C857">
        <v>-5.38</v>
      </c>
      <c r="D857">
        <v>-2.09</v>
      </c>
      <c r="E857">
        <v>-5.63</v>
      </c>
      <c r="F857">
        <v>-9.07</v>
      </c>
      <c r="G857">
        <v>0.08</v>
      </c>
      <c r="H857">
        <v>4.97</v>
      </c>
      <c r="I857">
        <v>2.39</v>
      </c>
      <c r="J857">
        <v>1.1000000000000001</v>
      </c>
      <c r="K857">
        <v>15.1</v>
      </c>
      <c r="L857">
        <v>-0.01</v>
      </c>
      <c r="M857">
        <v>105</v>
      </c>
      <c r="N857">
        <v>-24.16</v>
      </c>
      <c r="P857">
        <v>1.7</v>
      </c>
      <c r="R857" t="s">
        <v>769</v>
      </c>
      <c r="S857">
        <v>102.94</v>
      </c>
      <c r="T857">
        <v>104.4</v>
      </c>
      <c r="U857">
        <v>1</v>
      </c>
      <c r="V857">
        <v>-4.71</v>
      </c>
      <c r="W857">
        <v>3.54</v>
      </c>
      <c r="X857">
        <v>30.97</v>
      </c>
      <c r="Y857">
        <v>-17.760000000000002</v>
      </c>
      <c r="Z857">
        <v>10.62</v>
      </c>
      <c r="AA857" s="188">
        <v>22.21</v>
      </c>
      <c r="AB857">
        <v>10.24</v>
      </c>
      <c r="AC857">
        <v>-22.7</v>
      </c>
      <c r="AD857">
        <v>10.53</v>
      </c>
      <c r="AE857" t="s">
        <v>11432</v>
      </c>
      <c r="AF857" s="217">
        <v>33714</v>
      </c>
      <c r="AG857">
        <v>34.44</v>
      </c>
      <c r="AH857">
        <v>104.74</v>
      </c>
      <c r="AI857">
        <v>180.88</v>
      </c>
      <c r="AJ857">
        <v>96.18</v>
      </c>
      <c r="AN857" s="221" t="str">
        <f t="shared" si="41"/>
        <v>SG9999017636</v>
      </c>
      <c r="AO857" t="s">
        <v>12216</v>
      </c>
      <c r="AQ857" s="188">
        <v>0.53</v>
      </c>
      <c r="AR857" s="228">
        <v>45782</v>
      </c>
      <c r="AS857" t="s">
        <v>4650</v>
      </c>
      <c r="AX857" s="221" t="str">
        <f t="shared" si="42"/>
        <v>SG9999009997</v>
      </c>
      <c r="AY857" t="s">
        <v>6606</v>
      </c>
      <c r="AZ857" t="s">
        <v>2407</v>
      </c>
    </row>
    <row r="858" spans="1:55">
      <c r="A858" s="221" t="str">
        <f t="shared" si="43"/>
        <v>SG9999009997</v>
      </c>
      <c r="B858" t="s">
        <v>6606</v>
      </c>
      <c r="C858">
        <v>3.5</v>
      </c>
      <c r="D858">
        <v>3.38</v>
      </c>
      <c r="E858">
        <v>-0.24</v>
      </c>
      <c r="F858">
        <v>-2.25</v>
      </c>
      <c r="G858">
        <v>-7.71</v>
      </c>
      <c r="H858">
        <v>-1.96</v>
      </c>
      <c r="I858">
        <v>0.66</v>
      </c>
      <c r="J858">
        <v>1.04</v>
      </c>
      <c r="K858">
        <v>13.52</v>
      </c>
      <c r="L858">
        <v>-0.02</v>
      </c>
      <c r="M858">
        <v>15.4</v>
      </c>
      <c r="N858">
        <v>-28.16</v>
      </c>
      <c r="P858">
        <v>2.04</v>
      </c>
      <c r="Q858" t="s">
        <v>11348</v>
      </c>
      <c r="R858" t="s">
        <v>2407</v>
      </c>
      <c r="S858">
        <v>111.88</v>
      </c>
      <c r="T858">
        <v>109.81</v>
      </c>
      <c r="U858">
        <v>12</v>
      </c>
      <c r="V858">
        <v>1.1200000000000001</v>
      </c>
      <c r="W858">
        <v>9.8800000000000008</v>
      </c>
      <c r="X858">
        <v>3.8</v>
      </c>
      <c r="Y858">
        <v>5.08</v>
      </c>
      <c r="Z858">
        <v>19.97</v>
      </c>
      <c r="AA858" s="188">
        <v>-2.73</v>
      </c>
      <c r="AB858">
        <v>9.1999999999999993</v>
      </c>
      <c r="AC858">
        <v>-22.03</v>
      </c>
      <c r="AD858">
        <v>-5.79</v>
      </c>
      <c r="AE858" t="s">
        <v>11528</v>
      </c>
      <c r="AF858" s="217">
        <v>41442</v>
      </c>
      <c r="AG858">
        <v>76.89</v>
      </c>
      <c r="AH858">
        <v>132.38999999999999</v>
      </c>
      <c r="AI858">
        <v>103.69</v>
      </c>
      <c r="AJ858">
        <v>109.2</v>
      </c>
      <c r="AN858" s="221" t="str">
        <f t="shared" si="41"/>
        <v>SG9999010011</v>
      </c>
      <c r="AO858" t="s">
        <v>6608</v>
      </c>
      <c r="AQ858" s="188">
        <v>1.1299999999999999</v>
      </c>
      <c r="AR858" s="228">
        <v>45782</v>
      </c>
      <c r="AS858" t="s">
        <v>1492</v>
      </c>
      <c r="AX858" s="221" t="str">
        <f t="shared" si="42"/>
        <v>SG9999010052</v>
      </c>
      <c r="AY858" t="s">
        <v>12214</v>
      </c>
      <c r="AZ858" t="s">
        <v>6220</v>
      </c>
    </row>
    <row r="859" spans="1:55">
      <c r="A859" s="221" t="str">
        <f t="shared" si="43"/>
        <v>SG9999010052</v>
      </c>
      <c r="B859" t="s">
        <v>12214</v>
      </c>
      <c r="C859">
        <v>3.51</v>
      </c>
      <c r="D859">
        <v>3.38</v>
      </c>
      <c r="E859">
        <v>-0.18</v>
      </c>
      <c r="F859">
        <v>-2.1800000000000002</v>
      </c>
      <c r="G859">
        <v>-7.69</v>
      </c>
      <c r="H859">
        <v>-1.94</v>
      </c>
      <c r="I859">
        <v>0.62</v>
      </c>
      <c r="J859">
        <v>1.05</v>
      </c>
      <c r="K859">
        <v>13.56</v>
      </c>
      <c r="L859">
        <v>-0.02</v>
      </c>
      <c r="M859">
        <v>15.4</v>
      </c>
      <c r="N859">
        <v>-28.14</v>
      </c>
      <c r="O859">
        <v>4.5999999999999996</v>
      </c>
      <c r="Q859" t="s">
        <v>11348</v>
      </c>
      <c r="R859" t="s">
        <v>6220</v>
      </c>
      <c r="S859">
        <v>111.85</v>
      </c>
      <c r="T859">
        <v>110.07</v>
      </c>
      <c r="U859">
        <v>12</v>
      </c>
      <c r="V859">
        <v>0.57999999999999996</v>
      </c>
      <c r="W859">
        <v>9.9499999999999993</v>
      </c>
      <c r="X859">
        <v>3.8</v>
      </c>
      <c r="Y859">
        <v>5.04</v>
      </c>
      <c r="Z859">
        <v>20.059999999999999</v>
      </c>
      <c r="AA859" s="188">
        <v>-2.76</v>
      </c>
      <c r="AB859">
        <v>9.18</v>
      </c>
      <c r="AC859">
        <v>-22.02</v>
      </c>
      <c r="AD859">
        <v>-5.82</v>
      </c>
      <c r="AE859" t="s">
        <v>11528</v>
      </c>
      <c r="AF859" s="217">
        <v>41442</v>
      </c>
      <c r="AG859">
        <v>77.56</v>
      </c>
      <c r="AH859">
        <v>133.05000000000001</v>
      </c>
      <c r="AI859">
        <v>104.5</v>
      </c>
      <c r="AJ859">
        <v>109.32</v>
      </c>
      <c r="AN859" s="221" t="str">
        <f t="shared" si="41"/>
        <v>SG9999010037</v>
      </c>
      <c r="AO859" t="s">
        <v>6675</v>
      </c>
      <c r="AQ859" s="188">
        <v>1.18</v>
      </c>
      <c r="AR859" s="228">
        <v>45782</v>
      </c>
      <c r="AS859" t="s">
        <v>5773</v>
      </c>
      <c r="AX859" s="221" t="str">
        <f t="shared" si="42"/>
        <v>SG9999010029</v>
      </c>
      <c r="AY859" t="s">
        <v>12215</v>
      </c>
      <c r="AZ859" t="s">
        <v>1206</v>
      </c>
      <c r="BA859">
        <v>-5.54</v>
      </c>
    </row>
    <row r="860" spans="1:55">
      <c r="A860" s="221" t="str">
        <f t="shared" si="43"/>
        <v>SG9999010029</v>
      </c>
      <c r="B860" t="s">
        <v>12215</v>
      </c>
      <c r="C860">
        <v>-6.16</v>
      </c>
      <c r="D860">
        <v>-5.08</v>
      </c>
      <c r="E860">
        <v>-3.9</v>
      </c>
      <c r="F860">
        <v>0.85</v>
      </c>
      <c r="G860">
        <v>3.87</v>
      </c>
      <c r="H860">
        <v>-1.71</v>
      </c>
      <c r="I860">
        <v>1.4</v>
      </c>
      <c r="J860">
        <v>0.96</v>
      </c>
      <c r="K860">
        <v>7.21</v>
      </c>
      <c r="L860">
        <v>0.25</v>
      </c>
      <c r="M860">
        <v>35.299999999999997</v>
      </c>
      <c r="N860">
        <v>-10.74</v>
      </c>
      <c r="O860">
        <v>7.38</v>
      </c>
      <c r="R860" t="s">
        <v>1206</v>
      </c>
      <c r="S860">
        <v>57.23</v>
      </c>
      <c r="T860">
        <v>134.31</v>
      </c>
      <c r="U860">
        <v>12</v>
      </c>
      <c r="V860">
        <v>11.9</v>
      </c>
      <c r="W860">
        <v>13.22</v>
      </c>
      <c r="X860">
        <v>0.15</v>
      </c>
      <c r="Y860">
        <v>-0.53</v>
      </c>
      <c r="Z860">
        <v>5.97</v>
      </c>
      <c r="AA860" s="188">
        <v>-0.54</v>
      </c>
      <c r="AB860">
        <v>-17.87</v>
      </c>
      <c r="AC860">
        <v>-12.29</v>
      </c>
      <c r="AD860">
        <v>12.5</v>
      </c>
      <c r="AE860" t="s">
        <v>11529</v>
      </c>
      <c r="AF860" s="217">
        <v>41366</v>
      </c>
      <c r="AG860">
        <v>65.22</v>
      </c>
      <c r="AH860">
        <v>133.04</v>
      </c>
      <c r="AI860">
        <v>93.25</v>
      </c>
      <c r="AJ860">
        <v>123.03</v>
      </c>
      <c r="AN860" s="221" t="str">
        <f t="shared" si="41"/>
        <v>SG9999010045</v>
      </c>
      <c r="AO860" t="s">
        <v>12439</v>
      </c>
      <c r="AQ860" s="188">
        <v>0.61</v>
      </c>
      <c r="AR860" s="228">
        <v>45782</v>
      </c>
      <c r="AS860" t="s">
        <v>2078</v>
      </c>
      <c r="AX860" s="221" t="str">
        <f t="shared" si="42"/>
        <v>SG9999017628</v>
      </c>
      <c r="AY860" t="s">
        <v>6607</v>
      </c>
      <c r="AZ860" t="s">
        <v>4666</v>
      </c>
    </row>
    <row r="861" spans="1:55">
      <c r="A861" s="221" t="str">
        <f t="shared" si="43"/>
        <v>SG9999017628</v>
      </c>
      <c r="B861" t="s">
        <v>6607</v>
      </c>
      <c r="C861">
        <v>-1.1499999999999999</v>
      </c>
      <c r="D861">
        <v>-1.26</v>
      </c>
      <c r="E861">
        <v>-1.31</v>
      </c>
      <c r="F861">
        <v>3.79</v>
      </c>
      <c r="G861">
        <v>5.03</v>
      </c>
      <c r="H861">
        <v>-0.48</v>
      </c>
      <c r="J861">
        <v>1.39</v>
      </c>
      <c r="K861">
        <v>7.24</v>
      </c>
      <c r="L861">
        <v>0.34</v>
      </c>
      <c r="M861">
        <v>35.299999999999997</v>
      </c>
      <c r="N861">
        <v>-12.99</v>
      </c>
      <c r="R861" t="s">
        <v>4666</v>
      </c>
      <c r="S861">
        <v>101.05</v>
      </c>
      <c r="T861">
        <v>202</v>
      </c>
      <c r="U861">
        <v>12</v>
      </c>
      <c r="Z861">
        <v>6.65</v>
      </c>
      <c r="AA861" s="188">
        <v>0.96</v>
      </c>
      <c r="AB861">
        <v>-19.39</v>
      </c>
      <c r="AC861">
        <v>-11.91</v>
      </c>
      <c r="AD861">
        <v>12.99</v>
      </c>
      <c r="AE861" t="s">
        <v>11529</v>
      </c>
      <c r="AF861" s="217">
        <v>43126</v>
      </c>
      <c r="AG861">
        <v>104.11</v>
      </c>
      <c r="AH861">
        <v>213.42</v>
      </c>
      <c r="AI861">
        <v>74.92</v>
      </c>
      <c r="AJ861">
        <v>150.97</v>
      </c>
      <c r="AN861" s="221" t="str">
        <f t="shared" si="41"/>
        <v>SGXZ49509284</v>
      </c>
      <c r="AO861" t="s">
        <v>7120</v>
      </c>
      <c r="AQ861" s="188">
        <v>0.47</v>
      </c>
      <c r="AR861" s="228">
        <v>45777</v>
      </c>
      <c r="AS861" t="s">
        <v>6854</v>
      </c>
      <c r="AX861" s="221" t="str">
        <f t="shared" si="42"/>
        <v>SG9999017636</v>
      </c>
      <c r="AY861" t="s">
        <v>12216</v>
      </c>
      <c r="AZ861" t="s">
        <v>4650</v>
      </c>
    </row>
    <row r="862" spans="1:55">
      <c r="A862" s="221" t="str">
        <f t="shared" si="43"/>
        <v>SG9999017636</v>
      </c>
      <c r="B862" t="s">
        <v>12216</v>
      </c>
      <c r="C862">
        <v>-0.97</v>
      </c>
      <c r="D862">
        <v>-1.1599999999999999</v>
      </c>
      <c r="E862">
        <v>-1.1000000000000001</v>
      </c>
      <c r="F862">
        <v>3.94</v>
      </c>
      <c r="G862">
        <v>5.07</v>
      </c>
      <c r="H862">
        <v>-0.54</v>
      </c>
      <c r="J862">
        <v>1.36</v>
      </c>
      <c r="K862">
        <v>7.14</v>
      </c>
      <c r="L862">
        <v>0.35</v>
      </c>
      <c r="M862">
        <v>35.299999999999997</v>
      </c>
      <c r="N862">
        <v>-12.99</v>
      </c>
      <c r="O862">
        <v>7.27</v>
      </c>
      <c r="R862" t="s">
        <v>4650</v>
      </c>
      <c r="S862">
        <v>96.52</v>
      </c>
      <c r="T862">
        <v>197.48</v>
      </c>
      <c r="U862">
        <v>12</v>
      </c>
      <c r="Y862">
        <v>-4.12</v>
      </c>
      <c r="Z862">
        <v>6.55</v>
      </c>
      <c r="AA862" s="188">
        <v>0.49</v>
      </c>
      <c r="AB862">
        <v>-19.350000000000001</v>
      </c>
      <c r="AC862">
        <v>-12.15</v>
      </c>
      <c r="AD862">
        <v>13.14</v>
      </c>
      <c r="AE862" t="s">
        <v>11529</v>
      </c>
      <c r="AF862" s="217">
        <v>43087</v>
      </c>
      <c r="AG862">
        <v>104.1</v>
      </c>
      <c r="AH862">
        <v>208.7</v>
      </c>
      <c r="AI862">
        <v>68.790000000000006</v>
      </c>
      <c r="AJ862">
        <v>149.88999999999999</v>
      </c>
      <c r="AN862" s="221" t="str">
        <f t="shared" si="41"/>
        <v>SGXZ63872204</v>
      </c>
      <c r="AO862" t="s">
        <v>8178</v>
      </c>
      <c r="AQ862" s="188">
        <v>1.0900000000000001</v>
      </c>
      <c r="AR862" s="228">
        <v>45782</v>
      </c>
      <c r="AS862" t="s">
        <v>8175</v>
      </c>
      <c r="AX862" s="221" t="str">
        <f t="shared" si="42"/>
        <v>SG9999010011</v>
      </c>
      <c r="AY862" t="s">
        <v>6608</v>
      </c>
      <c r="AZ862" t="s">
        <v>1492</v>
      </c>
    </row>
    <row r="863" spans="1:55">
      <c r="A863" s="221" t="str">
        <f t="shared" si="43"/>
        <v>SG9999010011</v>
      </c>
      <c r="B863" t="s">
        <v>6608</v>
      </c>
      <c r="C863">
        <v>-6.17</v>
      </c>
      <c r="D863">
        <v>-5.08</v>
      </c>
      <c r="E863">
        <v>-3.9</v>
      </c>
      <c r="F863">
        <v>0.78</v>
      </c>
      <c r="G863">
        <v>3.86</v>
      </c>
      <c r="H863">
        <v>-1.71</v>
      </c>
      <c r="J863">
        <v>0.98</v>
      </c>
      <c r="K863">
        <v>7.26</v>
      </c>
      <c r="L863">
        <v>0.25</v>
      </c>
      <c r="M863">
        <v>35.299999999999997</v>
      </c>
      <c r="N863">
        <v>-10.76</v>
      </c>
      <c r="P863">
        <v>1.51</v>
      </c>
      <c r="R863" t="s">
        <v>1492</v>
      </c>
      <c r="S863">
        <v>58.29</v>
      </c>
      <c r="T863">
        <v>135.26</v>
      </c>
      <c r="U863">
        <v>12</v>
      </c>
      <c r="W863">
        <v>13.09</v>
      </c>
      <c r="X863">
        <v>0.16</v>
      </c>
      <c r="Y863">
        <v>-0.56999999999999995</v>
      </c>
      <c r="Z863">
        <v>5.97</v>
      </c>
      <c r="AA863" s="188">
        <v>-0.46</v>
      </c>
      <c r="AB863">
        <v>-17.920000000000002</v>
      </c>
      <c r="AC863">
        <v>-12.29</v>
      </c>
      <c r="AD863">
        <v>12.61</v>
      </c>
      <c r="AE863" t="s">
        <v>11529</v>
      </c>
      <c r="AF863" s="217">
        <v>42143</v>
      </c>
      <c r="AG863">
        <v>64.599999999999994</v>
      </c>
      <c r="AH863">
        <v>134.96</v>
      </c>
      <c r="AI863">
        <v>97.78</v>
      </c>
      <c r="AJ863">
        <v>123.93</v>
      </c>
      <c r="AN863" s="221" t="str">
        <f t="shared" si="41"/>
        <v>SGXZ57979304</v>
      </c>
      <c r="AO863" t="s">
        <v>8303</v>
      </c>
      <c r="AQ863" s="188">
        <v>1.21</v>
      </c>
      <c r="AR863" s="228">
        <v>45782</v>
      </c>
      <c r="AS863" t="s">
        <v>6924</v>
      </c>
      <c r="AX863" s="221" t="str">
        <f t="shared" si="42"/>
        <v>SG9999010037</v>
      </c>
      <c r="AY863" t="s">
        <v>11085</v>
      </c>
      <c r="AZ863" t="s">
        <v>5773</v>
      </c>
    </row>
    <row r="864" spans="1:55">
      <c r="A864" s="221" t="str">
        <f t="shared" si="43"/>
        <v>SG9999010037</v>
      </c>
      <c r="B864" t="s">
        <v>11085</v>
      </c>
      <c r="C864">
        <v>-6.17</v>
      </c>
      <c r="D864">
        <v>-5.08</v>
      </c>
      <c r="E864">
        <v>-3.91</v>
      </c>
      <c r="F864">
        <v>0.79</v>
      </c>
      <c r="G864">
        <v>3.91</v>
      </c>
      <c r="H864">
        <v>-1.5</v>
      </c>
      <c r="J864">
        <v>0.97</v>
      </c>
      <c r="K864">
        <v>7.29</v>
      </c>
      <c r="L864">
        <v>0.26</v>
      </c>
      <c r="M864">
        <v>35.299999999999997</v>
      </c>
      <c r="N864">
        <v>-10.54</v>
      </c>
      <c r="P864">
        <v>1.48</v>
      </c>
      <c r="R864" t="s">
        <v>5773</v>
      </c>
      <c r="S864">
        <v>56.37</v>
      </c>
      <c r="T864">
        <v>134.80000000000001</v>
      </c>
      <c r="U864">
        <v>12</v>
      </c>
      <c r="W864">
        <v>13.3</v>
      </c>
      <c r="X864">
        <v>0.14000000000000001</v>
      </c>
      <c r="Y864">
        <v>-0.18</v>
      </c>
      <c r="Z864">
        <v>5.92</v>
      </c>
      <c r="AA864" s="188">
        <v>0.44</v>
      </c>
      <c r="AB864">
        <v>-17.93</v>
      </c>
      <c r="AC864">
        <v>-12.13</v>
      </c>
      <c r="AD864">
        <v>12.51</v>
      </c>
      <c r="AE864" t="s">
        <v>11529</v>
      </c>
      <c r="AF864" s="217">
        <v>42143</v>
      </c>
      <c r="AG864">
        <v>63.49</v>
      </c>
      <c r="AH864">
        <v>138.86000000000001</v>
      </c>
      <c r="AI864">
        <v>93.41</v>
      </c>
      <c r="AJ864">
        <v>123.24</v>
      </c>
      <c r="AN864" s="221" t="str">
        <f t="shared" si="41"/>
        <v>SG9999001176</v>
      </c>
      <c r="AO864" t="s">
        <v>6609</v>
      </c>
      <c r="AQ864" s="188">
        <v>5.78</v>
      </c>
      <c r="AR864" s="228">
        <v>45782</v>
      </c>
      <c r="AS864" t="s">
        <v>772</v>
      </c>
      <c r="AX864" s="221" t="str">
        <f t="shared" si="42"/>
        <v>SG9999010045</v>
      </c>
      <c r="AY864" t="s">
        <v>12217</v>
      </c>
      <c r="AZ864" t="s">
        <v>2078</v>
      </c>
    </row>
    <row r="865" spans="1:55">
      <c r="A865" s="221" t="str">
        <f t="shared" si="43"/>
        <v>SG9999010045</v>
      </c>
      <c r="B865" t="s">
        <v>12217</v>
      </c>
      <c r="C865">
        <v>-6.15</v>
      </c>
      <c r="D865">
        <v>-5.05</v>
      </c>
      <c r="E865">
        <v>-3.87</v>
      </c>
      <c r="F865">
        <v>0.92</v>
      </c>
      <c r="G865">
        <v>3.87</v>
      </c>
      <c r="H865">
        <v>-1.69</v>
      </c>
      <c r="J865">
        <v>0.98</v>
      </c>
      <c r="K865">
        <v>7.23</v>
      </c>
      <c r="L865">
        <v>0.25</v>
      </c>
      <c r="M865">
        <v>35.299999999999997</v>
      </c>
      <c r="N865">
        <v>-10.82</v>
      </c>
      <c r="O865">
        <v>7.22</v>
      </c>
      <c r="R865" t="s">
        <v>2078</v>
      </c>
      <c r="S865">
        <v>56.06</v>
      </c>
      <c r="T865">
        <v>132.94</v>
      </c>
      <c r="U865">
        <v>12</v>
      </c>
      <c r="W865">
        <v>13.41</v>
      </c>
      <c r="X865">
        <v>7.0000000000000007E-2</v>
      </c>
      <c r="Y865">
        <v>-0.39</v>
      </c>
      <c r="Z865">
        <v>5.94</v>
      </c>
      <c r="AA865" s="188">
        <v>-0.39</v>
      </c>
      <c r="AB865">
        <v>-17.96</v>
      </c>
      <c r="AC865">
        <v>-12.25</v>
      </c>
      <c r="AD865">
        <v>12.54</v>
      </c>
      <c r="AE865" t="s">
        <v>11529</v>
      </c>
      <c r="AF865" s="217">
        <v>42143</v>
      </c>
      <c r="AG865">
        <v>63.43</v>
      </c>
      <c r="AH865">
        <v>132.91</v>
      </c>
      <c r="AI865">
        <v>89.44</v>
      </c>
      <c r="AJ865">
        <v>122.71</v>
      </c>
      <c r="AN865" s="221" t="str">
        <f t="shared" si="41"/>
        <v>SGXZ81514606</v>
      </c>
      <c r="AO865" t="s">
        <v>6676</v>
      </c>
      <c r="AQ865" s="188">
        <v>1.45</v>
      </c>
      <c r="AR865" s="228">
        <v>45782</v>
      </c>
      <c r="AS865" t="s">
        <v>6032</v>
      </c>
      <c r="AX865" s="221" t="str">
        <f t="shared" si="42"/>
        <v>SGXZ49509284</v>
      </c>
      <c r="AY865" t="s">
        <v>7120</v>
      </c>
      <c r="AZ865" t="s">
        <v>6854</v>
      </c>
    </row>
    <row r="866" spans="1:55">
      <c r="A866" s="221" t="str">
        <f t="shared" si="43"/>
        <v>SGXZ49509284</v>
      </c>
      <c r="B866" t="s">
        <v>7120</v>
      </c>
      <c r="C866">
        <v>-3.84</v>
      </c>
      <c r="D866">
        <v>-0.94</v>
      </c>
      <c r="E866">
        <v>-1.63</v>
      </c>
      <c r="F866">
        <v>-10.69</v>
      </c>
      <c r="G866">
        <v>-20.64</v>
      </c>
      <c r="J866">
        <v>0.3</v>
      </c>
      <c r="K866">
        <v>22.96</v>
      </c>
      <c r="L866">
        <v>-0.06</v>
      </c>
      <c r="M866">
        <v>119.9</v>
      </c>
      <c r="N866">
        <v>-60.29</v>
      </c>
      <c r="Q866" t="s">
        <v>11348</v>
      </c>
      <c r="R866" t="s">
        <v>6854</v>
      </c>
      <c r="S866">
        <v>82.17</v>
      </c>
      <c r="T866">
        <v>-15.26</v>
      </c>
      <c r="U866">
        <v>0</v>
      </c>
      <c r="AB866">
        <v>1.23</v>
      </c>
      <c r="AC866">
        <v>-32.25</v>
      </c>
      <c r="AD866">
        <v>-36.36</v>
      </c>
      <c r="AF866" s="217">
        <v>44060</v>
      </c>
      <c r="AG866">
        <v>21.66</v>
      </c>
      <c r="AI866">
        <v>96.62</v>
      </c>
      <c r="AN866" s="221" t="str">
        <f t="shared" si="41"/>
        <v>SGXZ99366536</v>
      </c>
      <c r="AO866" t="s">
        <v>6610</v>
      </c>
      <c r="AQ866" s="188">
        <v>1.35</v>
      </c>
      <c r="AR866" s="228">
        <v>45782</v>
      </c>
      <c r="AS866" t="s">
        <v>6031</v>
      </c>
      <c r="AX866" s="221" t="str">
        <f t="shared" si="42"/>
        <v>SGXZ63872204</v>
      </c>
      <c r="AY866" t="s">
        <v>8178</v>
      </c>
      <c r="AZ866" t="s">
        <v>8175</v>
      </c>
    </row>
    <row r="867" spans="1:55">
      <c r="A867" s="221" t="str">
        <f t="shared" si="43"/>
        <v>SGXZ63872204</v>
      </c>
      <c r="B867" t="s">
        <v>8178</v>
      </c>
      <c r="C867">
        <v>-2.36</v>
      </c>
      <c r="D867">
        <v>11.63</v>
      </c>
      <c r="E867">
        <v>-6.03</v>
      </c>
      <c r="F867">
        <v>0.28999999999999998</v>
      </c>
      <c r="G867">
        <v>5.74</v>
      </c>
      <c r="J867">
        <v>1.58</v>
      </c>
      <c r="K867">
        <v>18.899999999999999</v>
      </c>
      <c r="L867">
        <v>0.05</v>
      </c>
      <c r="M867">
        <v>32.9</v>
      </c>
      <c r="N867">
        <v>-16.13</v>
      </c>
      <c r="R867" t="s">
        <v>8175</v>
      </c>
      <c r="S867">
        <v>157.61000000000001</v>
      </c>
      <c r="T867">
        <v>175.68</v>
      </c>
      <c r="U867">
        <v>1</v>
      </c>
      <c r="AD867">
        <v>15.67</v>
      </c>
      <c r="AE867" t="s">
        <v>1511</v>
      </c>
      <c r="AF867" s="217">
        <v>44628</v>
      </c>
      <c r="AG867">
        <v>144.34</v>
      </c>
      <c r="AI867">
        <v>193.69</v>
      </c>
      <c r="AN867" s="221" t="str">
        <f t="shared" si="41"/>
        <v>SGXZ51526630</v>
      </c>
      <c r="AO867" t="s">
        <v>6611</v>
      </c>
      <c r="AQ867" s="188">
        <v>1.37</v>
      </c>
      <c r="AR867" s="228">
        <v>45782</v>
      </c>
      <c r="AS867" t="s">
        <v>6030</v>
      </c>
      <c r="AX867" s="221" t="str">
        <f t="shared" si="42"/>
        <v>SGXZ57979304</v>
      </c>
      <c r="AY867" t="s">
        <v>8303</v>
      </c>
      <c r="AZ867" t="s">
        <v>6924</v>
      </c>
    </row>
    <row r="868" spans="1:55">
      <c r="A868" s="221" t="str">
        <f t="shared" si="43"/>
        <v>SGXZ57979304</v>
      </c>
      <c r="B868" t="s">
        <v>8303</v>
      </c>
      <c r="C868">
        <v>-2.16</v>
      </c>
      <c r="D868">
        <v>4.76</v>
      </c>
      <c r="E868">
        <v>-9.64</v>
      </c>
      <c r="F868">
        <v>-9.17</v>
      </c>
      <c r="G868">
        <v>0.05</v>
      </c>
      <c r="H868">
        <v>1.03</v>
      </c>
      <c r="J868">
        <v>1.0900000000000001</v>
      </c>
      <c r="K868">
        <v>12.84</v>
      </c>
      <c r="L868">
        <v>0</v>
      </c>
      <c r="M868">
        <v>519</v>
      </c>
      <c r="N868">
        <v>-18.07</v>
      </c>
      <c r="R868" t="s">
        <v>6924</v>
      </c>
      <c r="S868">
        <v>110.15</v>
      </c>
      <c r="T868">
        <v>118.95</v>
      </c>
      <c r="U868">
        <v>12</v>
      </c>
      <c r="AA868" s="188">
        <v>21.84</v>
      </c>
      <c r="AB868">
        <v>1.67</v>
      </c>
      <c r="AC868">
        <v>-12</v>
      </c>
      <c r="AD868">
        <v>1.56</v>
      </c>
      <c r="AE868" t="s">
        <v>11530</v>
      </c>
      <c r="AG868">
        <v>125.82</v>
      </c>
      <c r="AH868">
        <v>125.39</v>
      </c>
      <c r="AI868">
        <v>138.41999999999999</v>
      </c>
      <c r="AJ868">
        <v>109.25</v>
      </c>
      <c r="AN868" s="221" t="str">
        <f t="shared" si="41"/>
        <v>SG9999018857</v>
      </c>
      <c r="AO868" t="s">
        <v>9083</v>
      </c>
      <c r="AQ868" s="188">
        <v>1.36</v>
      </c>
      <c r="AR868" s="228">
        <v>45782</v>
      </c>
      <c r="AS868" t="s">
        <v>4700</v>
      </c>
      <c r="AX868" s="221" t="str">
        <f t="shared" si="42"/>
        <v>SG9999001176</v>
      </c>
      <c r="AY868" t="s">
        <v>6609</v>
      </c>
      <c r="AZ868" t="s">
        <v>772</v>
      </c>
      <c r="BA868">
        <v>0.04</v>
      </c>
      <c r="BB868">
        <v>-3.4</v>
      </c>
      <c r="BC868">
        <v>-4.17</v>
      </c>
    </row>
    <row r="869" spans="1:55">
      <c r="A869" s="221" t="str">
        <f t="shared" si="43"/>
        <v>SG9999001176</v>
      </c>
      <c r="B869" t="s">
        <v>6609</v>
      </c>
      <c r="C869">
        <v>-6.92</v>
      </c>
      <c r="D869">
        <v>0.8</v>
      </c>
      <c r="E869">
        <v>-11.8</v>
      </c>
      <c r="F869">
        <v>-11.54</v>
      </c>
      <c r="G869">
        <v>-0.76</v>
      </c>
      <c r="H869">
        <v>0.14000000000000001</v>
      </c>
      <c r="I869">
        <v>4.0599999999999996</v>
      </c>
      <c r="J869">
        <v>0.98</v>
      </c>
      <c r="K869">
        <v>10.66</v>
      </c>
      <c r="L869">
        <v>0</v>
      </c>
      <c r="M869">
        <v>519</v>
      </c>
      <c r="N869">
        <v>-16.809999999999999</v>
      </c>
      <c r="P869">
        <v>1.99</v>
      </c>
      <c r="R869" t="s">
        <v>772</v>
      </c>
      <c r="S869">
        <v>105.36</v>
      </c>
      <c r="T869">
        <v>105.68</v>
      </c>
      <c r="U869">
        <v>12</v>
      </c>
      <c r="V869">
        <v>20.22</v>
      </c>
      <c r="W869">
        <v>-8.3800000000000008</v>
      </c>
      <c r="X869">
        <v>10.65</v>
      </c>
      <c r="Y869">
        <v>-3.21</v>
      </c>
      <c r="Z869">
        <v>26.9</v>
      </c>
      <c r="AA869" s="188">
        <v>21.02</v>
      </c>
      <c r="AB869">
        <v>3.75</v>
      </c>
      <c r="AC869">
        <v>-11.64</v>
      </c>
      <c r="AD869">
        <v>1.31</v>
      </c>
      <c r="AE869" t="s">
        <v>11530</v>
      </c>
      <c r="AF869" s="217">
        <v>36759</v>
      </c>
      <c r="AG869">
        <v>113.59</v>
      </c>
      <c r="AH869">
        <v>111.02</v>
      </c>
      <c r="AI869">
        <v>140.49</v>
      </c>
      <c r="AJ869">
        <v>101.47</v>
      </c>
      <c r="AN869" s="221" t="str">
        <f t="shared" si="41"/>
        <v>SG9999018865</v>
      </c>
      <c r="AO869" t="s">
        <v>12218</v>
      </c>
      <c r="AQ869" s="188">
        <v>1.05</v>
      </c>
      <c r="AR869" s="228">
        <v>45782</v>
      </c>
      <c r="AS869" t="s">
        <v>4723</v>
      </c>
      <c r="AX869" s="221" t="str">
        <f t="shared" si="42"/>
        <v>SGXZ81514606</v>
      </c>
      <c r="AY869" t="s">
        <v>11086</v>
      </c>
      <c r="AZ869" t="s">
        <v>6032</v>
      </c>
    </row>
    <row r="870" spans="1:55">
      <c r="A870" s="221" t="str">
        <f t="shared" si="43"/>
        <v>SGXZ81514606</v>
      </c>
      <c r="B870" t="s">
        <v>11086</v>
      </c>
      <c r="C870">
        <v>-10.82</v>
      </c>
      <c r="D870">
        <v>8.7799999999999994</v>
      </c>
      <c r="E870">
        <v>-10.029999999999999</v>
      </c>
      <c r="F870">
        <v>-3.42</v>
      </c>
      <c r="G870">
        <v>5.69</v>
      </c>
      <c r="H870">
        <v>4.51</v>
      </c>
      <c r="J870">
        <v>0.92</v>
      </c>
      <c r="K870">
        <v>17.399999999999999</v>
      </c>
      <c r="L870">
        <v>0.08</v>
      </c>
      <c r="M870">
        <v>90.3</v>
      </c>
      <c r="N870">
        <v>-16.829999999999998</v>
      </c>
      <c r="Q870" t="s">
        <v>11361</v>
      </c>
      <c r="R870" t="s">
        <v>6032</v>
      </c>
      <c r="S870">
        <v>99.27</v>
      </c>
      <c r="T870">
        <v>82.2</v>
      </c>
      <c r="U870">
        <v>0</v>
      </c>
      <c r="AA870" s="188">
        <v>40.9</v>
      </c>
      <c r="AB870">
        <v>6.7</v>
      </c>
      <c r="AC870">
        <v>-37.67</v>
      </c>
      <c r="AD870">
        <v>27.71</v>
      </c>
      <c r="AE870" t="s">
        <v>11531</v>
      </c>
      <c r="AF870" s="217">
        <v>43683</v>
      </c>
      <c r="AG870">
        <v>58.83</v>
      </c>
      <c r="AH870">
        <v>79.34</v>
      </c>
      <c r="AI870">
        <v>91.76</v>
      </c>
      <c r="AJ870">
        <v>103.18</v>
      </c>
      <c r="AN870" s="221" t="str">
        <f t="shared" si="41"/>
        <v>SG9999014880</v>
      </c>
      <c r="AO870" t="s">
        <v>6612</v>
      </c>
      <c r="AQ870" s="188">
        <v>1.8</v>
      </c>
      <c r="AR870" s="228">
        <v>45782</v>
      </c>
      <c r="AS870" t="s">
        <v>4490</v>
      </c>
      <c r="AX870" s="221" t="str">
        <f t="shared" si="42"/>
        <v>SGXZ99366536</v>
      </c>
      <c r="AY870" t="s">
        <v>6610</v>
      </c>
      <c r="AZ870" t="s">
        <v>6031</v>
      </c>
    </row>
    <row r="871" spans="1:55">
      <c r="A871" s="221" t="str">
        <f t="shared" si="43"/>
        <v>SGXZ99366536</v>
      </c>
      <c r="B871" t="s">
        <v>6610</v>
      </c>
      <c r="C871">
        <v>-6.19</v>
      </c>
      <c r="D871">
        <v>13.01</v>
      </c>
      <c r="E871">
        <v>-7.7</v>
      </c>
      <c r="F871">
        <v>-0.64</v>
      </c>
      <c r="G871">
        <v>6.46</v>
      </c>
      <c r="H871">
        <v>5.32</v>
      </c>
      <c r="J871">
        <v>1.01</v>
      </c>
      <c r="K871">
        <v>19.41</v>
      </c>
      <c r="L871">
        <v>0.09</v>
      </c>
      <c r="M871">
        <v>90.3</v>
      </c>
      <c r="N871">
        <v>-17.350000000000001</v>
      </c>
      <c r="R871" t="s">
        <v>6031</v>
      </c>
      <c r="S871">
        <v>103.43</v>
      </c>
      <c r="T871">
        <v>89.39</v>
      </c>
      <c r="U871">
        <v>0</v>
      </c>
      <c r="AA871" s="188">
        <v>40.99</v>
      </c>
      <c r="AB871">
        <v>4.43</v>
      </c>
      <c r="AC871">
        <v>-37.950000000000003</v>
      </c>
      <c r="AD871">
        <v>27.57</v>
      </c>
      <c r="AE871" t="s">
        <v>11531</v>
      </c>
      <c r="AF871" s="217">
        <v>43683</v>
      </c>
      <c r="AG871">
        <v>39.76</v>
      </c>
      <c r="AH871">
        <v>89.04</v>
      </c>
      <c r="AI871">
        <v>53.12</v>
      </c>
      <c r="AJ871">
        <v>106.69</v>
      </c>
      <c r="AN871" s="221" t="str">
        <f t="shared" si="41"/>
        <v>SG9999014906</v>
      </c>
      <c r="AO871" t="s">
        <v>10387</v>
      </c>
      <c r="AQ871" s="188">
        <v>1.99</v>
      </c>
      <c r="AR871" s="228">
        <v>45782</v>
      </c>
      <c r="AS871" t="s">
        <v>4491</v>
      </c>
      <c r="AX871" s="221" t="str">
        <f t="shared" si="42"/>
        <v>SGXZ51526630</v>
      </c>
      <c r="AY871" t="s">
        <v>6611</v>
      </c>
      <c r="AZ871" t="s">
        <v>6030</v>
      </c>
    </row>
    <row r="872" spans="1:55">
      <c r="A872" s="221" t="str">
        <f t="shared" si="43"/>
        <v>SGXZ51526630</v>
      </c>
      <c r="B872" t="s">
        <v>6611</v>
      </c>
      <c r="C872">
        <v>-10.83</v>
      </c>
      <c r="D872">
        <v>8.77</v>
      </c>
      <c r="E872">
        <v>-10</v>
      </c>
      <c r="F872">
        <v>-3.38</v>
      </c>
      <c r="G872">
        <v>5.67</v>
      </c>
      <c r="H872">
        <v>4.53</v>
      </c>
      <c r="J872">
        <v>0.92</v>
      </c>
      <c r="K872">
        <v>17.43</v>
      </c>
      <c r="L872">
        <v>0.08</v>
      </c>
      <c r="M872">
        <v>90.3</v>
      </c>
      <c r="N872">
        <v>-16.899999999999999</v>
      </c>
      <c r="Q872" t="s">
        <v>11361</v>
      </c>
      <c r="R872" t="s">
        <v>6030</v>
      </c>
      <c r="S872">
        <v>99.51</v>
      </c>
      <c r="T872">
        <v>82.44</v>
      </c>
      <c r="U872">
        <v>0</v>
      </c>
      <c r="AA872" s="188">
        <v>40.799999999999997</v>
      </c>
      <c r="AB872">
        <v>6.7</v>
      </c>
      <c r="AC872">
        <v>-37.659999999999997</v>
      </c>
      <c r="AD872">
        <v>27.72</v>
      </c>
      <c r="AE872" t="s">
        <v>11531</v>
      </c>
      <c r="AF872" s="217">
        <v>43683</v>
      </c>
      <c r="AG872">
        <v>58.82</v>
      </c>
      <c r="AH872">
        <v>79.72</v>
      </c>
      <c r="AI872">
        <v>91.55</v>
      </c>
      <c r="AJ872">
        <v>103.31</v>
      </c>
      <c r="AN872" s="221" t="str">
        <f t="shared" si="41"/>
        <v>SGXZ31699556</v>
      </c>
      <c r="AO872" t="s">
        <v>6613</v>
      </c>
      <c r="AQ872" s="188">
        <v>1.5</v>
      </c>
      <c r="AR872" s="228">
        <v>45782</v>
      </c>
      <c r="AS872" t="s">
        <v>4939</v>
      </c>
      <c r="AX872" s="221" t="str">
        <f t="shared" si="42"/>
        <v>SG9999018857</v>
      </c>
      <c r="AY872" t="s">
        <v>9083</v>
      </c>
      <c r="AZ872" t="s">
        <v>4700</v>
      </c>
    </row>
    <row r="873" spans="1:55">
      <c r="A873" s="221" t="str">
        <f t="shared" si="43"/>
        <v>SG9999018857</v>
      </c>
      <c r="B873" t="s">
        <v>9083</v>
      </c>
      <c r="C873">
        <v>-3.1</v>
      </c>
      <c r="D873">
        <v>9.69</v>
      </c>
      <c r="E873">
        <v>-6.94</v>
      </c>
      <c r="F873">
        <v>-2.27</v>
      </c>
      <c r="G873">
        <v>2.72</v>
      </c>
      <c r="H873">
        <v>4.87</v>
      </c>
      <c r="J873">
        <v>1.21</v>
      </c>
      <c r="K873">
        <v>14.6</v>
      </c>
      <c r="L873">
        <v>0</v>
      </c>
      <c r="M873">
        <v>904.8</v>
      </c>
      <c r="N873">
        <v>-15.78</v>
      </c>
      <c r="Q873" t="s">
        <v>11348</v>
      </c>
      <c r="R873" t="s">
        <v>4700</v>
      </c>
      <c r="S873">
        <v>133.59</v>
      </c>
      <c r="T873">
        <v>119.78</v>
      </c>
      <c r="U873">
        <v>12</v>
      </c>
      <c r="Z873">
        <v>28.29</v>
      </c>
      <c r="AA873" s="188">
        <v>18.43</v>
      </c>
      <c r="AB873">
        <v>15.71</v>
      </c>
      <c r="AC873">
        <v>-26.46</v>
      </c>
      <c r="AD873">
        <v>17.95</v>
      </c>
      <c r="AE873" t="s">
        <v>1511</v>
      </c>
      <c r="AF873" s="217">
        <v>43174</v>
      </c>
      <c r="AG873">
        <v>109.02</v>
      </c>
      <c r="AH873">
        <v>120.99</v>
      </c>
      <c r="AI873">
        <v>186.72</v>
      </c>
      <c r="AJ873">
        <v>129.52000000000001</v>
      </c>
      <c r="AN873" s="221" t="str">
        <f t="shared" si="41"/>
        <v>SG9999014898</v>
      </c>
      <c r="AO873" t="s">
        <v>12219</v>
      </c>
      <c r="AQ873" s="188">
        <v>1.43</v>
      </c>
      <c r="AR873" s="228">
        <v>45782</v>
      </c>
      <c r="AS873" t="s">
        <v>4492</v>
      </c>
      <c r="AX873" s="221" t="str">
        <f t="shared" si="42"/>
        <v>SG9999018865</v>
      </c>
      <c r="AY873" t="s">
        <v>12218</v>
      </c>
      <c r="AZ873" t="s">
        <v>4723</v>
      </c>
    </row>
    <row r="874" spans="1:55">
      <c r="A874" s="221" t="str">
        <f t="shared" si="43"/>
        <v>SG9999018865</v>
      </c>
      <c r="B874" t="s">
        <v>12218</v>
      </c>
      <c r="C874">
        <v>-3.16</v>
      </c>
      <c r="D874">
        <v>9.7100000000000009</v>
      </c>
      <c r="E874">
        <v>-6.99</v>
      </c>
      <c r="F874">
        <v>-2.36</v>
      </c>
      <c r="G874">
        <v>2.66</v>
      </c>
      <c r="H874">
        <v>4.8899999999999997</v>
      </c>
      <c r="J874">
        <v>1.21</v>
      </c>
      <c r="K874">
        <v>14.62</v>
      </c>
      <c r="L874">
        <v>0</v>
      </c>
      <c r="M874">
        <v>904.8</v>
      </c>
      <c r="N874">
        <v>-15.66</v>
      </c>
      <c r="O874">
        <v>3.78</v>
      </c>
      <c r="Q874" t="s">
        <v>11348</v>
      </c>
      <c r="R874" t="s">
        <v>4723</v>
      </c>
      <c r="S874">
        <v>133.62</v>
      </c>
      <c r="T874">
        <v>119.74</v>
      </c>
      <c r="U874">
        <v>12</v>
      </c>
      <c r="Z874">
        <v>28.4</v>
      </c>
      <c r="AA874" s="188">
        <v>19.010000000000002</v>
      </c>
      <c r="AB874">
        <v>15.86</v>
      </c>
      <c r="AC874">
        <v>-26.42</v>
      </c>
      <c r="AD874">
        <v>17.8</v>
      </c>
      <c r="AE874" t="s">
        <v>1511</v>
      </c>
      <c r="AF874" s="217">
        <v>43272</v>
      </c>
      <c r="AG874">
        <v>109.53</v>
      </c>
      <c r="AH874">
        <v>121.54</v>
      </c>
      <c r="AI874">
        <v>188.57</v>
      </c>
      <c r="AJ874">
        <v>129.62</v>
      </c>
      <c r="AN874" s="221" t="str">
        <f t="shared" si="41"/>
        <v>SG9999014914</v>
      </c>
      <c r="AO874" t="s">
        <v>12440</v>
      </c>
      <c r="AQ874" s="188">
        <v>1.5</v>
      </c>
      <c r="AR874" s="228">
        <v>45782</v>
      </c>
      <c r="AS874" t="s">
        <v>4493</v>
      </c>
      <c r="AX874" s="221" t="str">
        <f t="shared" si="42"/>
        <v>SG9999014880</v>
      </c>
      <c r="AY874" t="s">
        <v>6612</v>
      </c>
      <c r="AZ874" t="s">
        <v>4490</v>
      </c>
    </row>
    <row r="875" spans="1:55">
      <c r="A875" s="221" t="str">
        <f t="shared" si="43"/>
        <v>SG9999014880</v>
      </c>
      <c r="B875" t="s">
        <v>6612</v>
      </c>
      <c r="C875">
        <v>-7.94</v>
      </c>
      <c r="D875">
        <v>5.6</v>
      </c>
      <c r="E875">
        <v>-9.2799999999999994</v>
      </c>
      <c r="F875">
        <v>-4.96</v>
      </c>
      <c r="G875">
        <v>1.87</v>
      </c>
      <c r="H875">
        <v>3.98</v>
      </c>
      <c r="J875">
        <v>0.99</v>
      </c>
      <c r="K875">
        <v>12.06</v>
      </c>
      <c r="L875">
        <v>0</v>
      </c>
      <c r="M875">
        <v>904.8</v>
      </c>
      <c r="N875">
        <v>-12.07</v>
      </c>
      <c r="Q875" t="s">
        <v>11348</v>
      </c>
      <c r="R875" t="s">
        <v>4490</v>
      </c>
      <c r="S875">
        <v>111.01</v>
      </c>
      <c r="T875">
        <v>87.19</v>
      </c>
      <c r="U875">
        <v>12</v>
      </c>
      <c r="X875">
        <v>16.63</v>
      </c>
      <c r="Y875">
        <v>-0.93</v>
      </c>
      <c r="Z875">
        <v>27.6</v>
      </c>
      <c r="AA875" s="188">
        <v>17.96</v>
      </c>
      <c r="AB875">
        <v>18.22</v>
      </c>
      <c r="AC875">
        <v>-26.28</v>
      </c>
      <c r="AD875">
        <v>17.79</v>
      </c>
      <c r="AE875" t="s">
        <v>1511</v>
      </c>
      <c r="AF875" s="217">
        <v>42685</v>
      </c>
      <c r="AG875">
        <v>76.069999999999993</v>
      </c>
      <c r="AH875">
        <v>88.39</v>
      </c>
      <c r="AI875">
        <v>176.18</v>
      </c>
      <c r="AJ875">
        <v>112.88</v>
      </c>
      <c r="AN875" s="221" t="str">
        <f t="shared" si="41"/>
        <v>SG9999002521</v>
      </c>
      <c r="AO875" t="s">
        <v>8659</v>
      </c>
      <c r="AQ875" s="188">
        <v>1.05</v>
      </c>
      <c r="AR875" s="228">
        <v>45782</v>
      </c>
      <c r="AS875" t="s">
        <v>2371</v>
      </c>
      <c r="AX875" s="221" t="str">
        <f t="shared" si="42"/>
        <v>SG9999014906</v>
      </c>
      <c r="AY875" t="s">
        <v>11087</v>
      </c>
      <c r="AZ875" t="s">
        <v>4491</v>
      </c>
    </row>
    <row r="876" spans="1:55">
      <c r="A876" s="221" t="str">
        <f t="shared" si="43"/>
        <v>SG9999014906</v>
      </c>
      <c r="B876" t="s">
        <v>11087</v>
      </c>
      <c r="C876">
        <v>-7.94</v>
      </c>
      <c r="D876">
        <v>5.6</v>
      </c>
      <c r="E876">
        <v>-9.31</v>
      </c>
      <c r="F876">
        <v>-4.96</v>
      </c>
      <c r="G876">
        <v>1.88</v>
      </c>
      <c r="H876">
        <v>3.98</v>
      </c>
      <c r="J876">
        <v>0.92</v>
      </c>
      <c r="K876">
        <v>12.01</v>
      </c>
      <c r="L876">
        <v>0</v>
      </c>
      <c r="M876">
        <v>904.8</v>
      </c>
      <c r="N876">
        <v>-12.05</v>
      </c>
      <c r="Q876" t="s">
        <v>11348</v>
      </c>
      <c r="R876" t="s">
        <v>4491</v>
      </c>
      <c r="S876">
        <v>100.23</v>
      </c>
      <c r="T876">
        <v>83.13</v>
      </c>
      <c r="U876">
        <v>12</v>
      </c>
      <c r="X876">
        <v>16.57</v>
      </c>
      <c r="Y876">
        <v>-0.91</v>
      </c>
      <c r="Z876">
        <v>27.57</v>
      </c>
      <c r="AA876" s="188">
        <v>17.97</v>
      </c>
      <c r="AB876">
        <v>18.22</v>
      </c>
      <c r="AC876">
        <v>-26.28</v>
      </c>
      <c r="AD876">
        <v>17.82</v>
      </c>
      <c r="AE876" t="s">
        <v>1511</v>
      </c>
      <c r="AF876" s="217">
        <v>42691</v>
      </c>
      <c r="AG876">
        <v>71.87</v>
      </c>
      <c r="AH876">
        <v>89.22</v>
      </c>
      <c r="AI876">
        <v>126.92</v>
      </c>
      <c r="AJ876">
        <v>106.58</v>
      </c>
      <c r="AN876" s="221" t="str">
        <f t="shared" si="41"/>
        <v>SG9999001143</v>
      </c>
      <c r="AO876" t="s">
        <v>8304</v>
      </c>
      <c r="AQ876" s="188">
        <v>2.38</v>
      </c>
      <c r="AR876" s="228">
        <v>45782</v>
      </c>
      <c r="AS876" t="s">
        <v>774</v>
      </c>
      <c r="AX876" s="221" t="str">
        <f t="shared" si="42"/>
        <v>SGXZ31699556</v>
      </c>
      <c r="AY876" t="s">
        <v>6613</v>
      </c>
      <c r="AZ876" t="s">
        <v>4939</v>
      </c>
    </row>
    <row r="877" spans="1:55">
      <c r="A877" s="221" t="str">
        <f t="shared" si="43"/>
        <v>SGXZ31699556</v>
      </c>
      <c r="B877" t="s">
        <v>6613</v>
      </c>
      <c r="C877">
        <v>-2.95</v>
      </c>
      <c r="D877">
        <v>9.7200000000000006</v>
      </c>
      <c r="E877">
        <v>-6.71</v>
      </c>
      <c r="F877">
        <v>-1.75</v>
      </c>
      <c r="G877">
        <v>3.28</v>
      </c>
      <c r="H877">
        <v>5.47</v>
      </c>
      <c r="J877">
        <v>1.2</v>
      </c>
      <c r="K877">
        <v>14.59</v>
      </c>
      <c r="L877">
        <v>0</v>
      </c>
      <c r="M877">
        <v>904.8</v>
      </c>
      <c r="N877">
        <v>-15.53</v>
      </c>
      <c r="Q877" t="s">
        <v>11348</v>
      </c>
      <c r="R877" t="s">
        <v>4939</v>
      </c>
      <c r="S877">
        <v>131.82</v>
      </c>
      <c r="T877">
        <v>121.53</v>
      </c>
      <c r="U877">
        <v>12</v>
      </c>
      <c r="Z877">
        <v>28.75</v>
      </c>
      <c r="AA877" s="188">
        <v>19.260000000000002</v>
      </c>
      <c r="AB877">
        <v>16.489999999999998</v>
      </c>
      <c r="AC877">
        <v>-26.09</v>
      </c>
      <c r="AD877">
        <v>18.68</v>
      </c>
      <c r="AE877" t="s">
        <v>1511</v>
      </c>
      <c r="AF877" s="217">
        <v>43431</v>
      </c>
      <c r="AG877">
        <v>110.11</v>
      </c>
      <c r="AH877">
        <v>123.56</v>
      </c>
      <c r="AI877">
        <v>181.68</v>
      </c>
      <c r="AJ877">
        <v>128.25</v>
      </c>
      <c r="AN877" s="221" t="str">
        <f t="shared" si="41"/>
        <v>SG9999001093</v>
      </c>
      <c r="AO877" t="s">
        <v>6614</v>
      </c>
      <c r="AQ877" s="188">
        <v>3.83</v>
      </c>
      <c r="AR877" s="228">
        <v>45777</v>
      </c>
      <c r="AS877" t="s">
        <v>775</v>
      </c>
      <c r="AX877" s="221" t="str">
        <f t="shared" si="42"/>
        <v>SG9999014898</v>
      </c>
      <c r="AY877" t="s">
        <v>12219</v>
      </c>
      <c r="AZ877" t="s">
        <v>4492</v>
      </c>
    </row>
    <row r="878" spans="1:55">
      <c r="A878" s="221" t="str">
        <f t="shared" si="43"/>
        <v>SG9999014898</v>
      </c>
      <c r="B878" t="s">
        <v>12219</v>
      </c>
      <c r="C878">
        <v>-7.94</v>
      </c>
      <c r="D878">
        <v>5.59</v>
      </c>
      <c r="E878">
        <v>-9.31</v>
      </c>
      <c r="F878">
        <v>-4.9800000000000004</v>
      </c>
      <c r="G878">
        <v>1.89</v>
      </c>
      <c r="H878">
        <v>3.99</v>
      </c>
      <c r="J878">
        <v>0.99</v>
      </c>
      <c r="K878">
        <v>12.02</v>
      </c>
      <c r="L878">
        <v>0</v>
      </c>
      <c r="M878">
        <v>904.8</v>
      </c>
      <c r="N878">
        <v>-12.08</v>
      </c>
      <c r="O878">
        <v>3.83</v>
      </c>
      <c r="Q878" t="s">
        <v>11348</v>
      </c>
      <c r="R878" t="s">
        <v>4492</v>
      </c>
      <c r="S878">
        <v>111.11</v>
      </c>
      <c r="T878">
        <v>87.26</v>
      </c>
      <c r="U878">
        <v>12</v>
      </c>
      <c r="X878">
        <v>16.600000000000001</v>
      </c>
      <c r="Y878">
        <v>-0.87</v>
      </c>
      <c r="Z878">
        <v>27.52</v>
      </c>
      <c r="AA878" s="188">
        <v>18</v>
      </c>
      <c r="AB878">
        <v>18.2</v>
      </c>
      <c r="AC878">
        <v>-26.26</v>
      </c>
      <c r="AD878">
        <v>17.850000000000001</v>
      </c>
      <c r="AE878" t="s">
        <v>1511</v>
      </c>
      <c r="AF878" s="217">
        <v>42681</v>
      </c>
      <c r="AG878">
        <v>77.180000000000007</v>
      </c>
      <c r="AH878">
        <v>88.57</v>
      </c>
      <c r="AI878">
        <v>177.11</v>
      </c>
      <c r="AJ878">
        <v>112.92</v>
      </c>
      <c r="AN878" s="221" t="str">
        <f t="shared" si="41"/>
        <v>SG9999006399</v>
      </c>
      <c r="AO878" t="s">
        <v>9855</v>
      </c>
      <c r="AQ878" s="188">
        <v>1.6</v>
      </c>
      <c r="AR878" s="228">
        <v>45782</v>
      </c>
      <c r="AS878" t="s">
        <v>9437</v>
      </c>
      <c r="AX878" s="221" t="str">
        <f t="shared" si="42"/>
        <v>SG9999014914</v>
      </c>
      <c r="AY878" t="s">
        <v>12220</v>
      </c>
      <c r="AZ878" t="s">
        <v>4493</v>
      </c>
    </row>
    <row r="879" spans="1:55">
      <c r="A879" s="221" t="str">
        <f t="shared" si="43"/>
        <v>SG9999014914</v>
      </c>
      <c r="B879" t="s">
        <v>12220</v>
      </c>
      <c r="C879">
        <v>-7.93</v>
      </c>
      <c r="D879">
        <v>5.6</v>
      </c>
      <c r="E879">
        <v>-9.3000000000000007</v>
      </c>
      <c r="F879">
        <v>-4.97</v>
      </c>
      <c r="G879">
        <v>1.9</v>
      </c>
      <c r="H879">
        <v>3.98</v>
      </c>
      <c r="J879">
        <v>0.92</v>
      </c>
      <c r="K879">
        <v>12.01</v>
      </c>
      <c r="L879">
        <v>0</v>
      </c>
      <c r="M879">
        <v>904.8</v>
      </c>
      <c r="N879">
        <v>-12.05</v>
      </c>
      <c r="O879">
        <v>3.75</v>
      </c>
      <c r="Q879" t="s">
        <v>11348</v>
      </c>
      <c r="R879" t="s">
        <v>4493</v>
      </c>
      <c r="S879">
        <v>100.19</v>
      </c>
      <c r="T879">
        <v>83.12</v>
      </c>
      <c r="U879">
        <v>12</v>
      </c>
      <c r="X879">
        <v>16.559999999999999</v>
      </c>
      <c r="Y879">
        <v>-0.9</v>
      </c>
      <c r="Z879">
        <v>27.64</v>
      </c>
      <c r="AA879" s="188">
        <v>18.05</v>
      </c>
      <c r="AB879">
        <v>18.18</v>
      </c>
      <c r="AC879">
        <v>-26.28</v>
      </c>
      <c r="AD879">
        <v>17.8</v>
      </c>
      <c r="AE879" t="s">
        <v>1511</v>
      </c>
      <c r="AF879" s="217">
        <v>42664</v>
      </c>
      <c r="AG879">
        <v>72.239999999999995</v>
      </c>
      <c r="AH879">
        <v>89.17</v>
      </c>
      <c r="AI879">
        <v>126.82</v>
      </c>
      <c r="AJ879">
        <v>106.55</v>
      </c>
      <c r="AN879" s="221" t="str">
        <f t="shared" si="41"/>
        <v>SG9999012033</v>
      </c>
      <c r="AO879" t="s">
        <v>6615</v>
      </c>
      <c r="AQ879" s="188">
        <v>2.79</v>
      </c>
      <c r="AR879" s="228">
        <v>45779</v>
      </c>
      <c r="AS879" t="s">
        <v>1386</v>
      </c>
      <c r="AX879" s="221" t="str">
        <f t="shared" si="42"/>
        <v>SG9999002521</v>
      </c>
      <c r="AY879" t="s">
        <v>8659</v>
      </c>
      <c r="AZ879" t="s">
        <v>2371</v>
      </c>
      <c r="BA879">
        <v>-12.96</v>
      </c>
      <c r="BB879">
        <v>-6.15</v>
      </c>
      <c r="BC879">
        <v>-18.72</v>
      </c>
    </row>
    <row r="880" spans="1:55">
      <c r="A880" s="221" t="str">
        <f t="shared" si="43"/>
        <v>SG9999002521</v>
      </c>
      <c r="B880" t="s">
        <v>8659</v>
      </c>
      <c r="C880">
        <v>0.06</v>
      </c>
      <c r="D880">
        <v>5.85</v>
      </c>
      <c r="E880">
        <v>-7.07</v>
      </c>
      <c r="F880">
        <v>-9.08</v>
      </c>
      <c r="G880">
        <v>0.1</v>
      </c>
      <c r="H880">
        <v>15.83</v>
      </c>
      <c r="I880">
        <v>6.24</v>
      </c>
      <c r="J880">
        <v>1.18</v>
      </c>
      <c r="K880">
        <v>18.600000000000001</v>
      </c>
      <c r="L880">
        <v>0</v>
      </c>
      <c r="M880">
        <v>7.7</v>
      </c>
      <c r="N880">
        <v>-14.75</v>
      </c>
      <c r="P880">
        <v>2.67</v>
      </c>
      <c r="Q880" t="s">
        <v>11348</v>
      </c>
      <c r="R880" t="s">
        <v>2371</v>
      </c>
      <c r="S880">
        <v>108.18</v>
      </c>
      <c r="T880">
        <v>144.62</v>
      </c>
      <c r="U880">
        <v>0</v>
      </c>
      <c r="V880">
        <v>-24.91</v>
      </c>
      <c r="W880">
        <v>38.32</v>
      </c>
      <c r="X880">
        <v>9.8000000000000007</v>
      </c>
      <c r="Y880">
        <v>-12.77</v>
      </c>
      <c r="Z880">
        <v>14.29</v>
      </c>
      <c r="AA880" s="188">
        <v>1.54</v>
      </c>
      <c r="AB880">
        <v>29.18</v>
      </c>
      <c r="AC880">
        <v>21.06</v>
      </c>
      <c r="AD880">
        <v>3.4</v>
      </c>
      <c r="AF880" s="217">
        <v>38866</v>
      </c>
      <c r="AG880">
        <v>146</v>
      </c>
      <c r="AH880">
        <v>154.5</v>
      </c>
      <c r="AI880">
        <v>131.06</v>
      </c>
      <c r="AJ880">
        <v>108.55</v>
      </c>
      <c r="AN880" s="221" t="str">
        <f t="shared" si="41"/>
        <v>SG9999010839</v>
      </c>
      <c r="AO880" t="s">
        <v>6616</v>
      </c>
      <c r="AQ880" s="188">
        <v>1.8</v>
      </c>
      <c r="AR880" s="228">
        <v>45779</v>
      </c>
      <c r="AS880" t="s">
        <v>1385</v>
      </c>
      <c r="AX880" s="221" t="str">
        <f t="shared" si="42"/>
        <v>SG9999001143</v>
      </c>
      <c r="AY880" t="s">
        <v>8304</v>
      </c>
      <c r="AZ880" t="s">
        <v>774</v>
      </c>
      <c r="BA880">
        <v>-19.78</v>
      </c>
      <c r="BB880">
        <v>2.23</v>
      </c>
      <c r="BC880">
        <v>-19.559999999999999</v>
      </c>
    </row>
    <row r="881" spans="1:55">
      <c r="A881" s="221" t="str">
        <f t="shared" si="43"/>
        <v>SG9999001143</v>
      </c>
      <c r="B881" t="s">
        <v>8304</v>
      </c>
      <c r="C881">
        <v>28.47</v>
      </c>
      <c r="D881">
        <v>10.19</v>
      </c>
      <c r="E881">
        <v>16.03</v>
      </c>
      <c r="F881">
        <v>28</v>
      </c>
      <c r="G881">
        <v>6.95</v>
      </c>
      <c r="H881">
        <v>8.11</v>
      </c>
      <c r="I881">
        <v>10.17</v>
      </c>
      <c r="J881">
        <v>2.13</v>
      </c>
      <c r="K881">
        <v>27.05</v>
      </c>
      <c r="L881">
        <v>0.14000000000000001</v>
      </c>
      <c r="M881">
        <v>115.8</v>
      </c>
      <c r="N881">
        <v>-29.14</v>
      </c>
      <c r="P881">
        <v>1.86</v>
      </c>
      <c r="R881" t="s">
        <v>774</v>
      </c>
      <c r="S881">
        <v>159.59</v>
      </c>
      <c r="T881">
        <v>320.3</v>
      </c>
      <c r="U881">
        <v>0</v>
      </c>
      <c r="V881">
        <v>-15.94</v>
      </c>
      <c r="W881">
        <v>56.87</v>
      </c>
      <c r="X881">
        <v>9.0399999999999991</v>
      </c>
      <c r="Y881">
        <v>-7.7</v>
      </c>
      <c r="Z881">
        <v>32.630000000000003</v>
      </c>
      <c r="AA881" s="188">
        <v>22.87</v>
      </c>
      <c r="AB881">
        <v>0.11</v>
      </c>
      <c r="AC881">
        <v>-7.92</v>
      </c>
      <c r="AD881">
        <v>6.35</v>
      </c>
      <c r="AF881" s="217">
        <v>34908</v>
      </c>
      <c r="AG881">
        <v>319.64999999999998</v>
      </c>
      <c r="AH881">
        <v>262.08999999999997</v>
      </c>
      <c r="AI881">
        <v>146.82</v>
      </c>
      <c r="AJ881">
        <v>155.57</v>
      </c>
      <c r="AN881" s="221" t="str">
        <f t="shared" si="41"/>
        <v>SG9999010847</v>
      </c>
      <c r="AO881" t="s">
        <v>6677</v>
      </c>
      <c r="AQ881" s="188">
        <v>1.55</v>
      </c>
      <c r="AR881" s="228">
        <v>45779</v>
      </c>
      <c r="AS881" t="s">
        <v>1481</v>
      </c>
      <c r="AX881" s="221" t="str">
        <f t="shared" si="42"/>
        <v>SG9999001093</v>
      </c>
      <c r="AY881" t="s">
        <v>6614</v>
      </c>
      <c r="AZ881" t="s">
        <v>775</v>
      </c>
      <c r="BA881">
        <v>-5.75</v>
      </c>
      <c r="BB881">
        <v>-12.11</v>
      </c>
      <c r="BC881">
        <v>-10.97</v>
      </c>
    </row>
    <row r="882" spans="1:55">
      <c r="A882" s="221" t="str">
        <f t="shared" si="43"/>
        <v>SG9999001093</v>
      </c>
      <c r="B882" t="s">
        <v>6614</v>
      </c>
      <c r="C882">
        <v>-4.18</v>
      </c>
      <c r="D882">
        <v>-4.7300000000000004</v>
      </c>
      <c r="E882">
        <v>-4.25</v>
      </c>
      <c r="F882">
        <v>-6.97</v>
      </c>
      <c r="G882">
        <v>-0.53</v>
      </c>
      <c r="H882">
        <v>3.85</v>
      </c>
      <c r="I882">
        <v>3.88</v>
      </c>
      <c r="J882">
        <v>0.72</v>
      </c>
      <c r="K882">
        <v>17.66</v>
      </c>
      <c r="L882">
        <v>-0.01</v>
      </c>
      <c r="M882">
        <v>60.6</v>
      </c>
      <c r="N882">
        <v>-25.02</v>
      </c>
      <c r="P882">
        <v>1.95</v>
      </c>
      <c r="R882" t="s">
        <v>775</v>
      </c>
      <c r="S882">
        <v>77.91</v>
      </c>
      <c r="T882">
        <v>64.64</v>
      </c>
      <c r="U882">
        <v>0</v>
      </c>
      <c r="V882">
        <v>3.95</v>
      </c>
      <c r="W882">
        <v>3.84</v>
      </c>
      <c r="X882">
        <v>34.619999999999997</v>
      </c>
      <c r="Y882">
        <v>-16.100000000000001</v>
      </c>
      <c r="Z882">
        <v>16.11</v>
      </c>
      <c r="AA882" s="188">
        <v>39.15</v>
      </c>
      <c r="AB882">
        <v>5.32</v>
      </c>
      <c r="AC882">
        <v>-23.85</v>
      </c>
      <c r="AD882">
        <v>5.89</v>
      </c>
      <c r="AE882" t="s">
        <v>11429</v>
      </c>
      <c r="AF882" s="217">
        <v>35579</v>
      </c>
      <c r="AG882">
        <v>51.44</v>
      </c>
      <c r="AH882">
        <v>71.11</v>
      </c>
      <c r="AI882">
        <v>118.13</v>
      </c>
      <c r="AJ882">
        <v>75.77</v>
      </c>
      <c r="AN882" s="221" t="str">
        <f t="shared" si="41"/>
        <v>SG9999001382</v>
      </c>
      <c r="AO882" t="s">
        <v>12221</v>
      </c>
      <c r="AQ882" s="188">
        <v>2.14</v>
      </c>
      <c r="AR882" s="228">
        <v>45782</v>
      </c>
      <c r="AS882" t="s">
        <v>778</v>
      </c>
      <c r="AX882" s="221" t="str">
        <f t="shared" si="42"/>
        <v>SG9999006399</v>
      </c>
      <c r="AY882" t="s">
        <v>9855</v>
      </c>
      <c r="AZ882" t="s">
        <v>9437</v>
      </c>
      <c r="BA882">
        <v>-1.96</v>
      </c>
      <c r="BB882">
        <v>-1</v>
      </c>
    </row>
    <row r="883" spans="1:55">
      <c r="A883" s="221" t="str">
        <f t="shared" si="43"/>
        <v>SG9999006399</v>
      </c>
      <c r="B883" t="s">
        <v>9855</v>
      </c>
      <c r="C883">
        <v>-2.69</v>
      </c>
      <c r="D883">
        <v>-3.92</v>
      </c>
      <c r="E883">
        <v>-1.48</v>
      </c>
      <c r="F883">
        <v>-0.06</v>
      </c>
      <c r="G883">
        <v>0.56999999999999995</v>
      </c>
      <c r="H883">
        <v>-1.06</v>
      </c>
      <c r="I883">
        <v>1.87</v>
      </c>
      <c r="J883">
        <v>0.99</v>
      </c>
      <c r="K883">
        <v>4.5999999999999996</v>
      </c>
      <c r="L883">
        <v>0</v>
      </c>
      <c r="M883">
        <v>63</v>
      </c>
      <c r="N883">
        <v>-7.36</v>
      </c>
      <c r="P883">
        <v>1.1499999999999999</v>
      </c>
      <c r="Q883" t="s">
        <v>11348</v>
      </c>
      <c r="R883" t="s">
        <v>9437</v>
      </c>
      <c r="S883">
        <v>105.02</v>
      </c>
      <c r="T883">
        <v>88.71</v>
      </c>
      <c r="U883">
        <v>0</v>
      </c>
      <c r="V883">
        <v>4.96</v>
      </c>
      <c r="W883">
        <v>5.66</v>
      </c>
      <c r="X883">
        <v>1.1499999999999999</v>
      </c>
      <c r="Y883">
        <v>-1.47</v>
      </c>
      <c r="Z883">
        <v>13.32</v>
      </c>
      <c r="AA883" s="188">
        <v>7.32</v>
      </c>
      <c r="AB883">
        <v>-0.34</v>
      </c>
      <c r="AC883">
        <v>-17.440000000000001</v>
      </c>
      <c r="AD883">
        <v>8.15</v>
      </c>
      <c r="AE883" t="s">
        <v>11532</v>
      </c>
      <c r="AF883" s="217">
        <v>40018</v>
      </c>
      <c r="AG883">
        <v>65.069999999999993</v>
      </c>
      <c r="AH883">
        <v>101.07</v>
      </c>
      <c r="AI883">
        <v>115.43</v>
      </c>
      <c r="AJ883">
        <v>115.97</v>
      </c>
      <c r="AN883" s="221" t="str">
        <f t="shared" si="41"/>
        <v>SG9999010805</v>
      </c>
      <c r="AO883" t="s">
        <v>12222</v>
      </c>
      <c r="AQ883" s="188">
        <v>0.95</v>
      </c>
      <c r="AR883" s="228">
        <v>45782</v>
      </c>
      <c r="AS883" t="s">
        <v>1135</v>
      </c>
      <c r="AX883" s="221" t="str">
        <f t="shared" si="42"/>
        <v>SG9999012033</v>
      </c>
      <c r="AY883" t="s">
        <v>6615</v>
      </c>
      <c r="AZ883" t="s">
        <v>1386</v>
      </c>
    </row>
    <row r="884" spans="1:55">
      <c r="A884" s="221" t="str">
        <f t="shared" si="43"/>
        <v>SG9999012033</v>
      </c>
      <c r="B884" t="s">
        <v>6615</v>
      </c>
      <c r="C884">
        <v>-0.9</v>
      </c>
      <c r="D884">
        <v>6.96</v>
      </c>
      <c r="E884">
        <v>2.67</v>
      </c>
      <c r="F884">
        <v>5.26</v>
      </c>
      <c r="G884">
        <v>11.39</v>
      </c>
      <c r="H884">
        <v>11.13</v>
      </c>
      <c r="I884">
        <v>8.48</v>
      </c>
      <c r="J884">
        <v>0.93</v>
      </c>
      <c r="K884">
        <v>10.23</v>
      </c>
      <c r="L884">
        <v>0.84</v>
      </c>
      <c r="M884">
        <v>86.7</v>
      </c>
      <c r="N884">
        <v>-5.6</v>
      </c>
      <c r="P884">
        <v>2.0699999999999998</v>
      </c>
      <c r="Q884" t="s">
        <v>11348</v>
      </c>
      <c r="R884" t="s">
        <v>1386</v>
      </c>
      <c r="S884">
        <v>67.09</v>
      </c>
      <c r="T884">
        <v>96.74</v>
      </c>
      <c r="U884">
        <v>0</v>
      </c>
      <c r="V884">
        <v>22.76</v>
      </c>
      <c r="W884">
        <v>-1.48</v>
      </c>
      <c r="X884">
        <v>48.5</v>
      </c>
      <c r="Y884">
        <v>-14.03</v>
      </c>
      <c r="Z884">
        <v>18.260000000000002</v>
      </c>
      <c r="AA884" s="188">
        <v>3.08</v>
      </c>
      <c r="AB884">
        <v>7.23</v>
      </c>
      <c r="AC884">
        <v>-7.55</v>
      </c>
      <c r="AD884">
        <v>20.94</v>
      </c>
      <c r="AE884" t="s">
        <v>11533</v>
      </c>
      <c r="AF884" s="217">
        <v>41862</v>
      </c>
      <c r="AG884">
        <v>59.44</v>
      </c>
      <c r="AH884">
        <v>117.57</v>
      </c>
      <c r="AI884">
        <v>77.430000000000007</v>
      </c>
      <c r="AJ884">
        <v>83.08</v>
      </c>
      <c r="AN884" s="221" t="str">
        <f t="shared" si="41"/>
        <v>SG9999014864</v>
      </c>
      <c r="AO884" t="s">
        <v>6678</v>
      </c>
      <c r="AQ884" s="188">
        <v>1.27</v>
      </c>
      <c r="AR884" s="228">
        <v>45782</v>
      </c>
      <c r="AS884" t="s">
        <v>2349</v>
      </c>
      <c r="AX884" s="221" t="str">
        <f t="shared" si="42"/>
        <v>SG9999010839</v>
      </c>
      <c r="AY884" t="s">
        <v>6616</v>
      </c>
      <c r="AZ884" t="s">
        <v>1385</v>
      </c>
    </row>
    <row r="885" spans="1:55">
      <c r="A885" s="221" t="str">
        <f t="shared" si="43"/>
        <v>SG9999010839</v>
      </c>
      <c r="B885" t="s">
        <v>6616</v>
      </c>
      <c r="C885">
        <v>1.91</v>
      </c>
      <c r="D885">
        <v>3.8</v>
      </c>
      <c r="E885">
        <v>5.05</v>
      </c>
      <c r="F885">
        <v>4.5</v>
      </c>
      <c r="G885">
        <v>1.93</v>
      </c>
      <c r="H885">
        <v>0.91</v>
      </c>
      <c r="I885">
        <v>4.9000000000000004</v>
      </c>
      <c r="J885">
        <v>1.24</v>
      </c>
      <c r="K885">
        <v>11.64</v>
      </c>
      <c r="L885">
        <v>0</v>
      </c>
      <c r="M885">
        <v>86.7</v>
      </c>
      <c r="N885">
        <v>-9.42</v>
      </c>
      <c r="P885">
        <v>2.0699999999999998</v>
      </c>
      <c r="Q885" t="s">
        <v>11348</v>
      </c>
      <c r="R885" t="s">
        <v>1385</v>
      </c>
      <c r="S885">
        <v>129.81</v>
      </c>
      <c r="T885">
        <v>76.95</v>
      </c>
      <c r="U885">
        <v>0</v>
      </c>
      <c r="V885">
        <v>29</v>
      </c>
      <c r="W885">
        <v>5.35</v>
      </c>
      <c r="X885">
        <v>41.06</v>
      </c>
      <c r="Y885">
        <v>-11.48</v>
      </c>
      <c r="Z885">
        <v>16.440000000000001</v>
      </c>
      <c r="AA885" s="188">
        <v>6.12</v>
      </c>
      <c r="AB885">
        <v>-1.86</v>
      </c>
      <c r="AC885">
        <v>-21.09</v>
      </c>
      <c r="AD885">
        <v>7.02</v>
      </c>
      <c r="AE885" t="s">
        <v>11533</v>
      </c>
      <c r="AF885" s="217">
        <v>41862</v>
      </c>
      <c r="AG885">
        <v>81.75</v>
      </c>
      <c r="AH885">
        <v>89.47</v>
      </c>
      <c r="AI885">
        <v>82.38</v>
      </c>
      <c r="AJ885">
        <v>122.31</v>
      </c>
      <c r="AN885" s="221" t="str">
        <f t="shared" si="41"/>
        <v>SG9999014872</v>
      </c>
      <c r="AO885" t="s">
        <v>12441</v>
      </c>
      <c r="AQ885" s="188">
        <v>0.97</v>
      </c>
      <c r="AR885" s="228">
        <v>45782</v>
      </c>
      <c r="AS885" t="s">
        <v>2346</v>
      </c>
      <c r="AX885" s="221" t="str">
        <f t="shared" si="42"/>
        <v>SG9999010847</v>
      </c>
      <c r="AY885" t="s">
        <v>11088</v>
      </c>
      <c r="AZ885" t="s">
        <v>1481</v>
      </c>
    </row>
    <row r="886" spans="1:55">
      <c r="A886" s="221" t="str">
        <f t="shared" si="43"/>
        <v>SG9999010847</v>
      </c>
      <c r="B886" t="s">
        <v>11088</v>
      </c>
      <c r="C886">
        <v>1.91</v>
      </c>
      <c r="D886">
        <v>3.81</v>
      </c>
      <c r="E886">
        <v>5.04</v>
      </c>
      <c r="F886">
        <v>4.75</v>
      </c>
      <c r="G886">
        <v>2.0499999999999998</v>
      </c>
      <c r="H886">
        <v>1.03</v>
      </c>
      <c r="J886">
        <v>1.24</v>
      </c>
      <c r="K886">
        <v>11.58</v>
      </c>
      <c r="L886">
        <v>0</v>
      </c>
      <c r="M886">
        <v>86.7</v>
      </c>
      <c r="N886">
        <v>-9.42</v>
      </c>
      <c r="P886">
        <v>2.0699999999999998</v>
      </c>
      <c r="Q886" t="s">
        <v>11348</v>
      </c>
      <c r="R886" t="s">
        <v>1481</v>
      </c>
      <c r="S886">
        <v>127.91</v>
      </c>
      <c r="T886">
        <v>76.510000000000005</v>
      </c>
      <c r="U886">
        <v>0</v>
      </c>
      <c r="W886">
        <v>5.28</v>
      </c>
      <c r="X886">
        <v>41.06</v>
      </c>
      <c r="Y886">
        <v>-11.46</v>
      </c>
      <c r="Z886">
        <v>16.46</v>
      </c>
      <c r="AA886" s="188">
        <v>6.3</v>
      </c>
      <c r="AB886">
        <v>-1.65</v>
      </c>
      <c r="AC886">
        <v>-21.11</v>
      </c>
      <c r="AD886">
        <v>7.03</v>
      </c>
      <c r="AE886" t="s">
        <v>11533</v>
      </c>
      <c r="AF886" s="217">
        <v>42209</v>
      </c>
      <c r="AG886">
        <v>81.540000000000006</v>
      </c>
      <c r="AH886">
        <v>88.88</v>
      </c>
      <c r="AI886">
        <v>78.040000000000006</v>
      </c>
      <c r="AJ886">
        <v>121.24</v>
      </c>
      <c r="AN886" s="221" t="str">
        <f t="shared" si="41"/>
        <v>SG9999017156</v>
      </c>
      <c r="AO886" t="s">
        <v>6617</v>
      </c>
      <c r="AQ886" s="188">
        <v>1.04</v>
      </c>
      <c r="AR886" s="228">
        <v>45782</v>
      </c>
      <c r="AS886" t="s">
        <v>4620</v>
      </c>
      <c r="AX886" s="221" t="str">
        <f t="shared" si="42"/>
        <v>SG9999001382</v>
      </c>
      <c r="AY886" t="s">
        <v>12221</v>
      </c>
      <c r="AZ886" t="s">
        <v>778</v>
      </c>
      <c r="BA886">
        <v>-0.92</v>
      </c>
      <c r="BB886">
        <v>-1.39</v>
      </c>
      <c r="BC886">
        <v>-0.08</v>
      </c>
    </row>
    <row r="887" spans="1:55">
      <c r="A887" s="221" t="str">
        <f t="shared" si="43"/>
        <v>SG9999001382</v>
      </c>
      <c r="B887" t="s">
        <v>12221</v>
      </c>
      <c r="C887">
        <v>1.26</v>
      </c>
      <c r="D887">
        <v>0.05</v>
      </c>
      <c r="E887">
        <v>1.69</v>
      </c>
      <c r="F887">
        <v>4.2</v>
      </c>
      <c r="G887">
        <v>3.17</v>
      </c>
      <c r="H887">
        <v>2.08</v>
      </c>
      <c r="I887">
        <v>2.15</v>
      </c>
      <c r="K887">
        <v>1.19</v>
      </c>
      <c r="L887">
        <v>0.56000000000000005</v>
      </c>
      <c r="M887">
        <v>2320.9</v>
      </c>
      <c r="N887">
        <v>-1.58</v>
      </c>
      <c r="P887">
        <v>0.67</v>
      </c>
      <c r="Q887" t="s">
        <v>11348</v>
      </c>
      <c r="R887" t="s">
        <v>778</v>
      </c>
      <c r="U887">
        <v>12</v>
      </c>
      <c r="V887">
        <v>3.05</v>
      </c>
      <c r="W887">
        <v>3.25</v>
      </c>
      <c r="X887">
        <v>2.15</v>
      </c>
      <c r="Y887">
        <v>0.05</v>
      </c>
      <c r="Z887">
        <v>4.16</v>
      </c>
      <c r="AA887" s="188">
        <v>3.06</v>
      </c>
      <c r="AB887">
        <v>0.15</v>
      </c>
      <c r="AC887">
        <v>-2.31</v>
      </c>
      <c r="AD887">
        <v>4.32</v>
      </c>
      <c r="AE887" t="s">
        <v>11534</v>
      </c>
      <c r="AF887" s="217">
        <v>35965</v>
      </c>
      <c r="AN887" s="221" t="str">
        <f t="shared" si="41"/>
        <v>SG9999017172</v>
      </c>
      <c r="AO887" t="s">
        <v>12224</v>
      </c>
      <c r="AQ887" s="188">
        <v>0.75</v>
      </c>
      <c r="AR887" s="228">
        <v>45782</v>
      </c>
      <c r="AS887" t="s">
        <v>4621</v>
      </c>
      <c r="AX887" s="221" t="str">
        <f t="shared" si="42"/>
        <v>SG9999010805</v>
      </c>
      <c r="AY887" t="s">
        <v>12222</v>
      </c>
      <c r="AZ887" t="s">
        <v>1135</v>
      </c>
    </row>
    <row r="888" spans="1:55">
      <c r="A888" s="221" t="str">
        <f t="shared" si="43"/>
        <v>SG9999010805</v>
      </c>
      <c r="B888" t="s">
        <v>12222</v>
      </c>
      <c r="C888">
        <v>1.27</v>
      </c>
      <c r="D888">
        <v>0.06</v>
      </c>
      <c r="E888">
        <v>1.7</v>
      </c>
      <c r="F888">
        <v>4.22</v>
      </c>
      <c r="G888">
        <v>3.19</v>
      </c>
      <c r="H888">
        <v>2.08</v>
      </c>
      <c r="I888">
        <v>2.14</v>
      </c>
      <c r="K888">
        <v>1.23</v>
      </c>
      <c r="L888">
        <v>0.54</v>
      </c>
      <c r="M888">
        <v>2320.9</v>
      </c>
      <c r="N888">
        <v>-1.61</v>
      </c>
      <c r="O888">
        <v>4.01</v>
      </c>
      <c r="P888">
        <v>0.67</v>
      </c>
      <c r="Q888" t="s">
        <v>11348</v>
      </c>
      <c r="R888" t="s">
        <v>1135</v>
      </c>
      <c r="U888">
        <v>12</v>
      </c>
      <c r="V888">
        <v>3.04</v>
      </c>
      <c r="W888">
        <v>3.23</v>
      </c>
      <c r="X888">
        <v>2.12</v>
      </c>
      <c r="Y888">
        <v>0.04</v>
      </c>
      <c r="Z888">
        <v>4.22</v>
      </c>
      <c r="AA888" s="188">
        <v>2.91</v>
      </c>
      <c r="AB888">
        <v>0.19</v>
      </c>
      <c r="AC888">
        <v>-2.2200000000000002</v>
      </c>
      <c r="AD888">
        <v>4.2699999999999996</v>
      </c>
      <c r="AE888" t="s">
        <v>11534</v>
      </c>
      <c r="AF888" s="217">
        <v>41711</v>
      </c>
      <c r="AN888" s="221" t="str">
        <f t="shared" si="41"/>
        <v>SG9999017164</v>
      </c>
      <c r="AO888" t="s">
        <v>6679</v>
      </c>
      <c r="AQ888" s="188">
        <v>1.01</v>
      </c>
      <c r="AR888" s="228">
        <v>45782</v>
      </c>
      <c r="AS888" t="s">
        <v>4622</v>
      </c>
      <c r="AX888" s="221" t="str">
        <f t="shared" si="42"/>
        <v>SG9999014864</v>
      </c>
      <c r="AY888" t="s">
        <v>11089</v>
      </c>
      <c r="AZ888" t="s">
        <v>2349</v>
      </c>
    </row>
    <row r="889" spans="1:55">
      <c r="A889" s="221" t="str">
        <f t="shared" si="43"/>
        <v>SG9999014864</v>
      </c>
      <c r="B889" t="s">
        <v>11089</v>
      </c>
      <c r="C889">
        <v>-3.86</v>
      </c>
      <c r="D889">
        <v>-3.81</v>
      </c>
      <c r="E889">
        <v>-1.01</v>
      </c>
      <c r="F889">
        <v>1.21</v>
      </c>
      <c r="G889">
        <v>1.94</v>
      </c>
      <c r="H889">
        <v>0.8</v>
      </c>
      <c r="K889">
        <v>5.0999999999999996</v>
      </c>
      <c r="L889">
        <v>0</v>
      </c>
      <c r="M889">
        <v>2320.9</v>
      </c>
      <c r="N889">
        <v>-7.08</v>
      </c>
      <c r="P889">
        <v>0.65</v>
      </c>
      <c r="R889" t="s">
        <v>2349</v>
      </c>
      <c r="U889">
        <v>12</v>
      </c>
      <c r="X889">
        <v>-4.88</v>
      </c>
      <c r="Y889">
        <v>2.67</v>
      </c>
      <c r="Z889">
        <v>3.3</v>
      </c>
      <c r="AA889" s="188">
        <v>1.39</v>
      </c>
      <c r="AB889">
        <v>2.0099999999999998</v>
      </c>
      <c r="AC889">
        <v>-2.86</v>
      </c>
      <c r="AD889">
        <v>3.8</v>
      </c>
      <c r="AE889" t="s">
        <v>11534</v>
      </c>
      <c r="AF889" s="217">
        <v>42416</v>
      </c>
      <c r="AN889" s="221" t="str">
        <f t="shared" si="41"/>
        <v>SGXZ16137382</v>
      </c>
      <c r="AO889" t="s">
        <v>12225</v>
      </c>
      <c r="AQ889" s="188">
        <v>0.89</v>
      </c>
      <c r="AR889" s="228">
        <v>45782</v>
      </c>
      <c r="AS889" t="s">
        <v>8127</v>
      </c>
      <c r="AX889" s="221" t="str">
        <f t="shared" si="42"/>
        <v>SG9999014872</v>
      </c>
      <c r="AY889" t="s">
        <v>12223</v>
      </c>
      <c r="AZ889" t="s">
        <v>2346</v>
      </c>
    </row>
    <row r="890" spans="1:55">
      <c r="A890" s="221" t="str">
        <f t="shared" si="43"/>
        <v>SG9999014872</v>
      </c>
      <c r="B890" t="s">
        <v>12223</v>
      </c>
      <c r="C890">
        <v>-3.8</v>
      </c>
      <c r="D890">
        <v>-3.77</v>
      </c>
      <c r="E890">
        <v>-0.96</v>
      </c>
      <c r="F890">
        <v>1.29</v>
      </c>
      <c r="G890">
        <v>1.5</v>
      </c>
      <c r="H890">
        <v>0.56000000000000005</v>
      </c>
      <c r="K890">
        <v>5.04</v>
      </c>
      <c r="L890">
        <v>0</v>
      </c>
      <c r="M890">
        <v>2320.9</v>
      </c>
      <c r="N890">
        <v>-6.99</v>
      </c>
      <c r="O890">
        <v>4.99</v>
      </c>
      <c r="P890">
        <v>0.69</v>
      </c>
      <c r="R890" t="s">
        <v>2346</v>
      </c>
      <c r="U890">
        <v>12</v>
      </c>
      <c r="X890">
        <v>-5.0599999999999996</v>
      </c>
      <c r="Y890">
        <v>2.62</v>
      </c>
      <c r="Z890">
        <v>3.85</v>
      </c>
      <c r="AA890" s="188">
        <v>1.75</v>
      </c>
      <c r="AB890">
        <v>2.0099999999999998</v>
      </c>
      <c r="AC890">
        <v>-2.6</v>
      </c>
      <c r="AD890">
        <v>2.78</v>
      </c>
      <c r="AE890" t="s">
        <v>11534</v>
      </c>
      <c r="AF890" s="217">
        <v>42416</v>
      </c>
      <c r="AN890" s="221" t="str">
        <f t="shared" si="41"/>
        <v>SG9999003412</v>
      </c>
      <c r="AO890" t="s">
        <v>8305</v>
      </c>
      <c r="AQ890" s="188">
        <v>1.72</v>
      </c>
      <c r="AR890" s="228">
        <v>45782</v>
      </c>
      <c r="AS890" t="s">
        <v>766</v>
      </c>
      <c r="AX890" s="221" t="str">
        <f t="shared" si="42"/>
        <v>SG9999017156</v>
      </c>
      <c r="AY890" t="s">
        <v>6617</v>
      </c>
      <c r="AZ890" t="s">
        <v>4620</v>
      </c>
    </row>
    <row r="891" spans="1:55">
      <c r="A891" s="221" t="str">
        <f t="shared" si="43"/>
        <v>SG9999017156</v>
      </c>
      <c r="B891" t="s">
        <v>6617</v>
      </c>
      <c r="C891">
        <v>0.02</v>
      </c>
      <c r="D891">
        <v>-0.66</v>
      </c>
      <c r="E891">
        <v>-0.09</v>
      </c>
      <c r="F891">
        <v>2.98</v>
      </c>
      <c r="G891">
        <v>1.49</v>
      </c>
      <c r="H891">
        <v>-0.13</v>
      </c>
      <c r="J891">
        <v>0.24</v>
      </c>
      <c r="K891">
        <v>2.73</v>
      </c>
      <c r="L891">
        <v>0</v>
      </c>
      <c r="M891">
        <v>20.399999999999999</v>
      </c>
      <c r="N891">
        <v>-5.82</v>
      </c>
      <c r="Q891" t="s">
        <v>11361</v>
      </c>
      <c r="R891" t="s">
        <v>4620</v>
      </c>
      <c r="S891">
        <v>11.76</v>
      </c>
      <c r="T891">
        <v>27.31</v>
      </c>
      <c r="U891">
        <v>12</v>
      </c>
      <c r="Y891">
        <v>-0.7</v>
      </c>
      <c r="Z891">
        <v>7.55</v>
      </c>
      <c r="AA891" s="188">
        <v>4.12</v>
      </c>
      <c r="AB891">
        <v>-7.82</v>
      </c>
      <c r="AC891">
        <v>-6.63</v>
      </c>
      <c r="AD891">
        <v>3.13</v>
      </c>
      <c r="AE891" t="s">
        <v>11535</v>
      </c>
      <c r="AF891" s="217">
        <v>43012</v>
      </c>
      <c r="AG891">
        <v>32.39</v>
      </c>
      <c r="AH891">
        <v>16.71</v>
      </c>
      <c r="AI891">
        <v>-23.13</v>
      </c>
      <c r="AJ891">
        <v>24.33</v>
      </c>
      <c r="AN891" s="221" t="str">
        <f t="shared" si="41"/>
        <v>SGXZ36402089</v>
      </c>
      <c r="AO891" t="s">
        <v>12226</v>
      </c>
      <c r="AQ891" s="188">
        <v>0.89</v>
      </c>
      <c r="AR891" s="228">
        <v>45782</v>
      </c>
      <c r="AS891" t="s">
        <v>7297</v>
      </c>
      <c r="AX891" s="221" t="str">
        <f t="shared" si="42"/>
        <v>SG9999017172</v>
      </c>
      <c r="AY891" t="s">
        <v>12224</v>
      </c>
      <c r="AZ891" t="s">
        <v>4621</v>
      </c>
    </row>
    <row r="892" spans="1:55">
      <c r="A892" s="221" t="str">
        <f t="shared" si="43"/>
        <v>SG9999017172</v>
      </c>
      <c r="B892" t="s">
        <v>12224</v>
      </c>
      <c r="C892">
        <v>0.01</v>
      </c>
      <c r="D892">
        <v>-0.67</v>
      </c>
      <c r="E892">
        <v>-0.09</v>
      </c>
      <c r="F892">
        <v>3.03</v>
      </c>
      <c r="G892">
        <v>1.5</v>
      </c>
      <c r="H892">
        <v>-0.14000000000000001</v>
      </c>
      <c r="J892">
        <v>0.25</v>
      </c>
      <c r="K892">
        <v>2.77</v>
      </c>
      <c r="L892">
        <v>0</v>
      </c>
      <c r="M892">
        <v>20.399999999999999</v>
      </c>
      <c r="N892">
        <v>-5.82</v>
      </c>
      <c r="O892">
        <v>5.62</v>
      </c>
      <c r="Q892" t="s">
        <v>11361</v>
      </c>
      <c r="R892" t="s">
        <v>4621</v>
      </c>
      <c r="S892">
        <v>12.81</v>
      </c>
      <c r="T892">
        <v>28.14</v>
      </c>
      <c r="U892">
        <v>12</v>
      </c>
      <c r="Y892">
        <v>-0.77</v>
      </c>
      <c r="Z892">
        <v>7.52</v>
      </c>
      <c r="AA892" s="188">
        <v>4.1399999999999997</v>
      </c>
      <c r="AB892">
        <v>-7.84</v>
      </c>
      <c r="AC892">
        <v>-6.67</v>
      </c>
      <c r="AD892">
        <v>3.24</v>
      </c>
      <c r="AE892" t="s">
        <v>11535</v>
      </c>
      <c r="AF892" s="217">
        <v>43012</v>
      </c>
      <c r="AG892">
        <v>32.590000000000003</v>
      </c>
      <c r="AH892">
        <v>17.23</v>
      </c>
      <c r="AI892">
        <v>-22.18</v>
      </c>
      <c r="AJ892">
        <v>24.95</v>
      </c>
      <c r="AN892" s="221" t="str">
        <f t="shared" si="41"/>
        <v>SGXZ18977330</v>
      </c>
      <c r="AO892" t="s">
        <v>8575</v>
      </c>
      <c r="AQ892" s="188">
        <v>1.1000000000000001</v>
      </c>
      <c r="AR892" s="228">
        <v>45782</v>
      </c>
      <c r="AS892" t="s">
        <v>7558</v>
      </c>
      <c r="AX892" s="221" t="str">
        <f t="shared" si="42"/>
        <v>SG9999017164</v>
      </c>
      <c r="AY892" t="s">
        <v>11090</v>
      </c>
      <c r="AZ892" t="s">
        <v>4622</v>
      </c>
    </row>
    <row r="893" spans="1:55">
      <c r="A893" s="221" t="str">
        <f t="shared" si="43"/>
        <v>SG9999017164</v>
      </c>
      <c r="B893" t="s">
        <v>11090</v>
      </c>
      <c r="C893">
        <v>-5.0199999999999996</v>
      </c>
      <c r="D893">
        <v>-4.54</v>
      </c>
      <c r="E893">
        <v>-2.75</v>
      </c>
      <c r="F893">
        <v>-0.05</v>
      </c>
      <c r="G893">
        <v>-2.12</v>
      </c>
      <c r="H893">
        <v>-2.85</v>
      </c>
      <c r="J893">
        <v>-0.38</v>
      </c>
      <c r="K893">
        <v>6.33</v>
      </c>
      <c r="L893">
        <v>0</v>
      </c>
      <c r="M893">
        <v>20.399999999999999</v>
      </c>
      <c r="N893">
        <v>-10.57</v>
      </c>
      <c r="Q893" t="s">
        <v>11361</v>
      </c>
      <c r="R893" t="s">
        <v>4622</v>
      </c>
      <c r="S893">
        <v>-27.16</v>
      </c>
      <c r="T893">
        <v>-38.32</v>
      </c>
      <c r="U893">
        <v>12</v>
      </c>
      <c r="Z893">
        <v>6.86</v>
      </c>
      <c r="AA893" s="188">
        <v>2.74</v>
      </c>
      <c r="AB893">
        <v>-6.39</v>
      </c>
      <c r="AC893">
        <v>-7.14</v>
      </c>
      <c r="AD893">
        <v>-4.49</v>
      </c>
      <c r="AE893" t="s">
        <v>11535</v>
      </c>
      <c r="AF893" s="217">
        <v>43012</v>
      </c>
      <c r="AG893">
        <v>-45.37</v>
      </c>
      <c r="AH893">
        <v>-32.880000000000003</v>
      </c>
      <c r="AI893">
        <v>-112.3</v>
      </c>
      <c r="AJ893">
        <v>-18.77</v>
      </c>
      <c r="AN893" s="221" t="str">
        <f t="shared" si="41"/>
        <v>SGXZ87949350</v>
      </c>
      <c r="AO893" t="s">
        <v>12227</v>
      </c>
      <c r="AQ893" s="188">
        <v>1</v>
      </c>
      <c r="AR893" s="228">
        <v>45782</v>
      </c>
      <c r="AS893" t="s">
        <v>7559</v>
      </c>
      <c r="AX893" s="221" t="str">
        <f t="shared" si="42"/>
        <v>SGXZ16137382</v>
      </c>
      <c r="AY893" t="s">
        <v>12225</v>
      </c>
      <c r="AZ893" t="s">
        <v>8127</v>
      </c>
    </row>
    <row r="894" spans="1:55">
      <c r="A894" s="221" t="str">
        <f t="shared" si="43"/>
        <v>SGXZ16137382</v>
      </c>
      <c r="B894" t="s">
        <v>12225</v>
      </c>
      <c r="C894">
        <v>1.27</v>
      </c>
      <c r="D894">
        <v>0.06</v>
      </c>
      <c r="E894">
        <v>1.7</v>
      </c>
      <c r="F894">
        <v>4.29</v>
      </c>
      <c r="G894">
        <v>3.18</v>
      </c>
      <c r="H894">
        <v>2.08</v>
      </c>
      <c r="J894">
        <v>0.19</v>
      </c>
      <c r="K894">
        <v>1.19</v>
      </c>
      <c r="L894">
        <v>0.57999999999999996</v>
      </c>
      <c r="M894">
        <v>2320.9</v>
      </c>
      <c r="N894">
        <v>-1.65</v>
      </c>
      <c r="O894">
        <v>5.03</v>
      </c>
      <c r="Q894" t="s">
        <v>11348</v>
      </c>
      <c r="R894" t="s">
        <v>8127</v>
      </c>
      <c r="S894">
        <v>-53.89</v>
      </c>
      <c r="T894">
        <v>59.66</v>
      </c>
      <c r="U894">
        <v>12</v>
      </c>
      <c r="AA894" s="188">
        <v>2.94</v>
      </c>
      <c r="AB894">
        <v>0.16</v>
      </c>
      <c r="AC894">
        <v>-2.27</v>
      </c>
      <c r="AD894">
        <v>4.2699999999999996</v>
      </c>
      <c r="AE894" t="s">
        <v>11534</v>
      </c>
      <c r="AF894" s="217">
        <v>43535</v>
      </c>
      <c r="AG894">
        <v>55.25</v>
      </c>
      <c r="AH894">
        <v>49.44</v>
      </c>
      <c r="AI894">
        <v>-127.3</v>
      </c>
      <c r="AJ894">
        <v>-29.78</v>
      </c>
      <c r="AN894" s="221">
        <f t="shared" si="41"/>
        <v>0</v>
      </c>
      <c r="AX894" s="221" t="str">
        <f t="shared" si="42"/>
        <v>SG9999003412</v>
      </c>
      <c r="AY894" t="s">
        <v>8305</v>
      </c>
      <c r="AZ894" t="s">
        <v>766</v>
      </c>
      <c r="BA894">
        <v>-2.73</v>
      </c>
      <c r="BB894">
        <v>2.0699999999999998</v>
      </c>
      <c r="BC894">
        <v>0.56999999999999995</v>
      </c>
    </row>
    <row r="895" spans="1:55">
      <c r="A895" s="221" t="str">
        <f t="shared" si="43"/>
        <v>SG9999003412</v>
      </c>
      <c r="B895" t="s">
        <v>8305</v>
      </c>
      <c r="C895">
        <v>2.33</v>
      </c>
      <c r="D895">
        <v>-0.34</v>
      </c>
      <c r="E895">
        <v>3.02</v>
      </c>
      <c r="F895">
        <v>8.6</v>
      </c>
      <c r="G895">
        <v>3.49</v>
      </c>
      <c r="H895">
        <v>0.9</v>
      </c>
      <c r="I895">
        <v>2.6</v>
      </c>
      <c r="J895">
        <v>0.53</v>
      </c>
      <c r="K895">
        <v>4.1100000000000003</v>
      </c>
      <c r="L895">
        <v>0.16</v>
      </c>
      <c r="M895">
        <v>174.2</v>
      </c>
      <c r="N895">
        <v>-3.82</v>
      </c>
      <c r="P895">
        <v>0.75</v>
      </c>
      <c r="Q895" t="s">
        <v>11348</v>
      </c>
      <c r="R895" t="s">
        <v>766</v>
      </c>
      <c r="S895">
        <v>40.24</v>
      </c>
      <c r="T895">
        <v>76.45</v>
      </c>
      <c r="U895">
        <v>12</v>
      </c>
      <c r="V895">
        <v>2.72</v>
      </c>
      <c r="W895">
        <v>3.46</v>
      </c>
      <c r="X895">
        <v>5.12</v>
      </c>
      <c r="Y895">
        <v>1.49</v>
      </c>
      <c r="Z895">
        <v>6</v>
      </c>
      <c r="AA895" s="188">
        <v>7.8</v>
      </c>
      <c r="AB895">
        <v>-3.38</v>
      </c>
      <c r="AC895">
        <v>-5.37</v>
      </c>
      <c r="AD895">
        <v>3.51</v>
      </c>
      <c r="AE895" t="s">
        <v>11536</v>
      </c>
      <c r="AF895" s="217">
        <v>38317</v>
      </c>
      <c r="AG895">
        <v>114.08</v>
      </c>
      <c r="AH895">
        <v>44.42</v>
      </c>
      <c r="AI895">
        <v>-18.73</v>
      </c>
      <c r="AJ895">
        <v>43.25</v>
      </c>
      <c r="AN895" s="221">
        <f t="shared" si="41"/>
        <v>0</v>
      </c>
      <c r="AX895" s="221" t="str">
        <f t="shared" si="42"/>
        <v>SGXZ36402089</v>
      </c>
      <c r="AY895" t="s">
        <v>12226</v>
      </c>
      <c r="AZ895" t="s">
        <v>7297</v>
      </c>
    </row>
    <row r="896" spans="1:55">
      <c r="A896" s="221" t="str">
        <f t="shared" si="43"/>
        <v>SGXZ36402089</v>
      </c>
      <c r="B896" t="s">
        <v>12226</v>
      </c>
      <c r="C896">
        <v>2.34</v>
      </c>
      <c r="D896">
        <v>-0.34</v>
      </c>
      <c r="E896">
        <v>3.03</v>
      </c>
      <c r="F896">
        <v>8.6999999999999993</v>
      </c>
      <c r="G896">
        <v>3.54</v>
      </c>
      <c r="J896">
        <v>0.9</v>
      </c>
      <c r="K896">
        <v>4.1100000000000003</v>
      </c>
      <c r="L896">
        <v>0.16</v>
      </c>
      <c r="M896">
        <v>174.2</v>
      </c>
      <c r="N896">
        <v>-3.85</v>
      </c>
      <c r="O896">
        <v>3.48</v>
      </c>
      <c r="Q896" t="s">
        <v>11348</v>
      </c>
      <c r="R896" t="s">
        <v>7297</v>
      </c>
      <c r="S896">
        <v>87.89</v>
      </c>
      <c r="T896">
        <v>104.11</v>
      </c>
      <c r="U896">
        <v>12</v>
      </c>
      <c r="AC896">
        <v>-5.28</v>
      </c>
      <c r="AD896">
        <v>3.54</v>
      </c>
      <c r="AE896" t="s">
        <v>11536</v>
      </c>
      <c r="AF896" s="217">
        <v>44200</v>
      </c>
      <c r="AG896">
        <v>119.35</v>
      </c>
      <c r="AI896">
        <v>57.15</v>
      </c>
      <c r="AN896" s="221">
        <f t="shared" si="41"/>
        <v>0</v>
      </c>
      <c r="AX896" s="221" t="str">
        <f t="shared" si="42"/>
        <v>SGXZ18977330</v>
      </c>
      <c r="AY896" t="s">
        <v>8575</v>
      </c>
      <c r="AZ896" t="s">
        <v>7558</v>
      </c>
    </row>
    <row r="897" spans="1:52">
      <c r="A897" s="221" t="str">
        <f t="shared" si="43"/>
        <v>SGXZ18977330</v>
      </c>
      <c r="B897" t="s">
        <v>8575</v>
      </c>
      <c r="C897">
        <v>0.79</v>
      </c>
      <c r="D897">
        <v>-0.76</v>
      </c>
      <c r="E897">
        <v>1.08</v>
      </c>
      <c r="F897">
        <v>9.8000000000000007</v>
      </c>
      <c r="G897">
        <v>4.47</v>
      </c>
      <c r="J897">
        <v>0.39</v>
      </c>
      <c r="K897">
        <v>3.87</v>
      </c>
      <c r="L897">
        <v>0.49</v>
      </c>
      <c r="M897">
        <v>7.6</v>
      </c>
      <c r="N897">
        <v>-3.54</v>
      </c>
      <c r="Q897" t="s">
        <v>11348</v>
      </c>
      <c r="R897" t="s">
        <v>7558</v>
      </c>
      <c r="S897">
        <v>17.18</v>
      </c>
      <c r="T897">
        <v>88.31</v>
      </c>
      <c r="U897">
        <v>12</v>
      </c>
      <c r="AC897">
        <v>-4.99</v>
      </c>
      <c r="AD897">
        <v>5.17</v>
      </c>
      <c r="AE897" t="s">
        <v>11537</v>
      </c>
      <c r="AF897" s="217">
        <v>44495</v>
      </c>
      <c r="AG897">
        <v>151.41</v>
      </c>
      <c r="AI897">
        <v>-11.92</v>
      </c>
      <c r="AN897" s="221">
        <f t="shared" si="41"/>
        <v>0</v>
      </c>
      <c r="AX897" s="221" t="str">
        <f t="shared" si="42"/>
        <v>SGXZ87949350</v>
      </c>
      <c r="AY897" t="s">
        <v>12227</v>
      </c>
      <c r="AZ897" t="s">
        <v>7559</v>
      </c>
    </row>
    <row r="898" spans="1:52">
      <c r="A898" s="221" t="str">
        <f t="shared" si="43"/>
        <v>SGXZ87949350</v>
      </c>
      <c r="B898" t="s">
        <v>12227</v>
      </c>
      <c r="C898">
        <v>0.88</v>
      </c>
      <c r="D898">
        <v>-0.68</v>
      </c>
      <c r="E898">
        <v>1.1399999999999999</v>
      </c>
      <c r="F898">
        <v>9.86</v>
      </c>
      <c r="G898">
        <v>4.4800000000000004</v>
      </c>
      <c r="J898">
        <v>0.38</v>
      </c>
      <c r="K898">
        <v>3.87</v>
      </c>
      <c r="L898">
        <v>0.5</v>
      </c>
      <c r="M898">
        <v>7.6</v>
      </c>
      <c r="N898">
        <v>-3.54</v>
      </c>
      <c r="O898">
        <v>3.7</v>
      </c>
      <c r="Q898" t="s">
        <v>11348</v>
      </c>
      <c r="R898" t="s">
        <v>7559</v>
      </c>
      <c r="S898">
        <v>16.82</v>
      </c>
      <c r="T898">
        <v>88.07</v>
      </c>
      <c r="U898">
        <v>12</v>
      </c>
      <c r="AC898">
        <v>-5.03</v>
      </c>
      <c r="AD898">
        <v>5.17</v>
      </c>
      <c r="AE898" t="s">
        <v>11537</v>
      </c>
      <c r="AF898" s="217">
        <v>44494</v>
      </c>
      <c r="AG898">
        <v>151.19999999999999</v>
      </c>
      <c r="AI898">
        <v>-14.57</v>
      </c>
      <c r="AN898" s="221">
        <f t="shared" si="41"/>
        <v>0</v>
      </c>
      <c r="AX898" s="221">
        <f t="shared" si="42"/>
        <v>0</v>
      </c>
    </row>
    <row r="899" spans="1:52">
      <c r="A899" s="221">
        <f t="shared" si="43"/>
        <v>0</v>
      </c>
      <c r="AN899" s="221">
        <f t="shared" si="41"/>
        <v>0</v>
      </c>
      <c r="AX899" s="221">
        <f t="shared" si="42"/>
        <v>0</v>
      </c>
    </row>
    <row r="900" spans="1:52">
      <c r="A900" s="221">
        <f t="shared" si="43"/>
        <v>0</v>
      </c>
      <c r="AN900" s="221">
        <f t="shared" si="41"/>
        <v>0</v>
      </c>
      <c r="AX900" s="221">
        <f t="shared" si="42"/>
        <v>0</v>
      </c>
    </row>
    <row r="901" spans="1:52">
      <c r="A901" s="221">
        <f t="shared" si="43"/>
        <v>0</v>
      </c>
      <c r="B901" t="s">
        <v>11538</v>
      </c>
      <c r="AN901" s="221">
        <f t="shared" ref="AN901:AN964" si="44">AS901</f>
        <v>0</v>
      </c>
      <c r="AX901" s="221">
        <f t="shared" si="42"/>
        <v>0</v>
      </c>
    </row>
    <row r="902" spans="1:52">
      <c r="A902" s="221">
        <f t="shared" si="43"/>
        <v>0</v>
      </c>
      <c r="AN902" s="221">
        <f t="shared" si="44"/>
        <v>0</v>
      </c>
      <c r="AX902" s="221">
        <f t="shared" si="42"/>
        <v>0</v>
      </c>
    </row>
    <row r="903" spans="1:52">
      <c r="A903" s="221">
        <f t="shared" si="43"/>
        <v>0</v>
      </c>
      <c r="AN903" s="221">
        <f t="shared" si="44"/>
        <v>0</v>
      </c>
      <c r="AX903" s="221">
        <f t="shared" si="42"/>
        <v>0</v>
      </c>
    </row>
    <row r="904" spans="1:52">
      <c r="A904" s="221">
        <f t="shared" si="43"/>
        <v>0</v>
      </c>
      <c r="AN904" s="221">
        <f t="shared" si="44"/>
        <v>0</v>
      </c>
      <c r="AX904" s="221">
        <f t="shared" si="42"/>
        <v>0</v>
      </c>
    </row>
    <row r="905" spans="1:52">
      <c r="A905" s="221">
        <f t="shared" si="43"/>
        <v>0</v>
      </c>
      <c r="AN905" s="221">
        <f t="shared" si="44"/>
        <v>0</v>
      </c>
      <c r="AX905" s="221">
        <f t="shared" ref="AX905:AX968" si="45">AZ905</f>
        <v>0</v>
      </c>
    </row>
    <row r="906" spans="1:52">
      <c r="A906" s="221">
        <f t="shared" si="43"/>
        <v>0</v>
      </c>
      <c r="AN906" s="221">
        <f t="shared" si="44"/>
        <v>0</v>
      </c>
      <c r="AX906" s="221">
        <f t="shared" si="45"/>
        <v>0</v>
      </c>
    </row>
    <row r="907" spans="1:52">
      <c r="A907" s="221">
        <f t="shared" ref="A907:A970" si="46">R907</f>
        <v>0</v>
      </c>
      <c r="AN907" s="221">
        <f t="shared" si="44"/>
        <v>0</v>
      </c>
      <c r="AX907" s="221">
        <f t="shared" si="45"/>
        <v>0</v>
      </c>
    </row>
    <row r="908" spans="1:52">
      <c r="A908" s="221">
        <f t="shared" si="46"/>
        <v>0</v>
      </c>
      <c r="AN908" s="221">
        <f t="shared" si="44"/>
        <v>0</v>
      </c>
      <c r="AX908" s="221">
        <f t="shared" si="45"/>
        <v>0</v>
      </c>
    </row>
    <row r="909" spans="1:52">
      <c r="A909" s="221">
        <f t="shared" si="46"/>
        <v>0</v>
      </c>
      <c r="AN909" s="221">
        <f t="shared" si="44"/>
        <v>0</v>
      </c>
      <c r="AX909" s="221">
        <f t="shared" si="45"/>
        <v>0</v>
      </c>
    </row>
    <row r="910" spans="1:52">
      <c r="A910" s="221">
        <f t="shared" si="46"/>
        <v>0</v>
      </c>
      <c r="AN910" s="221">
        <f t="shared" si="44"/>
        <v>0</v>
      </c>
      <c r="AX910" s="221">
        <f t="shared" si="45"/>
        <v>0</v>
      </c>
    </row>
    <row r="911" spans="1:52">
      <c r="A911" s="221">
        <f t="shared" si="46"/>
        <v>0</v>
      </c>
      <c r="AN911" s="221">
        <f t="shared" si="44"/>
        <v>0</v>
      </c>
      <c r="AX911" s="221">
        <f t="shared" si="45"/>
        <v>0</v>
      </c>
    </row>
    <row r="912" spans="1:52">
      <c r="A912" s="221">
        <f t="shared" si="46"/>
        <v>0</v>
      </c>
      <c r="AN912" s="221">
        <f t="shared" si="44"/>
        <v>0</v>
      </c>
      <c r="AX912" s="221">
        <f t="shared" si="45"/>
        <v>0</v>
      </c>
    </row>
    <row r="913" spans="1:50">
      <c r="A913" s="221">
        <f t="shared" si="46"/>
        <v>0</v>
      </c>
      <c r="AN913" s="221">
        <f t="shared" si="44"/>
        <v>0</v>
      </c>
      <c r="AX913" s="221">
        <f t="shared" si="45"/>
        <v>0</v>
      </c>
    </row>
    <row r="914" spans="1:50">
      <c r="A914" s="221">
        <f t="shared" si="46"/>
        <v>0</v>
      </c>
      <c r="AN914" s="221">
        <f t="shared" si="44"/>
        <v>0</v>
      </c>
      <c r="AX914" s="221">
        <f t="shared" si="45"/>
        <v>0</v>
      </c>
    </row>
    <row r="915" spans="1:50">
      <c r="A915" s="221">
        <f t="shared" si="46"/>
        <v>0</v>
      </c>
      <c r="AN915" s="221">
        <f t="shared" si="44"/>
        <v>0</v>
      </c>
      <c r="AX915" s="221">
        <f t="shared" si="45"/>
        <v>0</v>
      </c>
    </row>
    <row r="916" spans="1:50">
      <c r="A916" s="221">
        <f t="shared" si="46"/>
        <v>0</v>
      </c>
      <c r="AN916" s="221">
        <f t="shared" si="44"/>
        <v>0</v>
      </c>
      <c r="AX916" s="221">
        <f t="shared" si="45"/>
        <v>0</v>
      </c>
    </row>
    <row r="917" spans="1:50">
      <c r="A917" s="221">
        <f t="shared" si="46"/>
        <v>0</v>
      </c>
      <c r="AN917" s="221">
        <f t="shared" si="44"/>
        <v>0</v>
      </c>
      <c r="AX917" s="221">
        <f t="shared" si="45"/>
        <v>0</v>
      </c>
    </row>
    <row r="918" spans="1:50">
      <c r="A918" s="221">
        <f t="shared" si="46"/>
        <v>0</v>
      </c>
      <c r="AN918" s="221">
        <f t="shared" si="44"/>
        <v>0</v>
      </c>
      <c r="AX918" s="221">
        <f t="shared" si="45"/>
        <v>0</v>
      </c>
    </row>
    <row r="919" spans="1:50">
      <c r="A919" s="221">
        <f t="shared" si="46"/>
        <v>0</v>
      </c>
      <c r="AN919" s="221">
        <f t="shared" si="44"/>
        <v>0</v>
      </c>
      <c r="AX919" s="221">
        <f t="shared" si="45"/>
        <v>0</v>
      </c>
    </row>
    <row r="920" spans="1:50">
      <c r="A920" s="221">
        <f t="shared" si="46"/>
        <v>0</v>
      </c>
      <c r="AN920" s="221">
        <f t="shared" si="44"/>
        <v>0</v>
      </c>
      <c r="AX920" s="221">
        <f t="shared" si="45"/>
        <v>0</v>
      </c>
    </row>
    <row r="921" spans="1:50">
      <c r="A921" s="221">
        <f t="shared" si="46"/>
        <v>0</v>
      </c>
      <c r="AN921" s="221">
        <f t="shared" si="44"/>
        <v>0</v>
      </c>
      <c r="AX921" s="221">
        <f t="shared" si="45"/>
        <v>0</v>
      </c>
    </row>
    <row r="922" spans="1:50">
      <c r="A922" s="221">
        <f t="shared" si="46"/>
        <v>0</v>
      </c>
      <c r="AN922" s="221">
        <f t="shared" si="44"/>
        <v>0</v>
      </c>
      <c r="AX922" s="221">
        <f t="shared" si="45"/>
        <v>0</v>
      </c>
    </row>
    <row r="923" spans="1:50">
      <c r="A923" s="221">
        <f t="shared" si="46"/>
        <v>0</v>
      </c>
      <c r="AN923" s="221">
        <f t="shared" si="44"/>
        <v>0</v>
      </c>
      <c r="AX923" s="221">
        <f t="shared" si="45"/>
        <v>0</v>
      </c>
    </row>
    <row r="924" spans="1:50">
      <c r="A924" s="221">
        <f t="shared" si="46"/>
        <v>0</v>
      </c>
      <c r="AN924" s="221">
        <f t="shared" si="44"/>
        <v>0</v>
      </c>
      <c r="AX924" s="221">
        <f t="shared" si="45"/>
        <v>0</v>
      </c>
    </row>
    <row r="925" spans="1:50">
      <c r="A925" s="221">
        <f t="shared" si="46"/>
        <v>0</v>
      </c>
      <c r="AN925" s="221">
        <f t="shared" si="44"/>
        <v>0</v>
      </c>
      <c r="AX925" s="221">
        <f t="shared" si="45"/>
        <v>0</v>
      </c>
    </row>
    <row r="926" spans="1:50">
      <c r="A926" s="221">
        <f t="shared" si="46"/>
        <v>0</v>
      </c>
      <c r="AN926" s="221">
        <f t="shared" si="44"/>
        <v>0</v>
      </c>
      <c r="AX926" s="221">
        <f t="shared" si="45"/>
        <v>0</v>
      </c>
    </row>
    <row r="927" spans="1:50">
      <c r="A927" s="221">
        <f t="shared" si="46"/>
        <v>0</v>
      </c>
      <c r="AN927" s="221">
        <f t="shared" si="44"/>
        <v>0</v>
      </c>
      <c r="AX927" s="221">
        <f t="shared" si="45"/>
        <v>0</v>
      </c>
    </row>
    <row r="928" spans="1:50">
      <c r="A928" s="221">
        <f t="shared" si="46"/>
        <v>0</v>
      </c>
      <c r="AN928" s="221">
        <f t="shared" si="44"/>
        <v>0</v>
      </c>
      <c r="AX928" s="221">
        <f t="shared" si="45"/>
        <v>0</v>
      </c>
    </row>
    <row r="929" spans="1:50">
      <c r="A929" s="221">
        <f t="shared" si="46"/>
        <v>0</v>
      </c>
      <c r="AN929" s="221">
        <f t="shared" si="44"/>
        <v>0</v>
      </c>
      <c r="AX929" s="221">
        <f t="shared" si="45"/>
        <v>0</v>
      </c>
    </row>
    <row r="930" spans="1:50">
      <c r="A930" s="221">
        <f t="shared" si="46"/>
        <v>0</v>
      </c>
      <c r="AN930" s="221">
        <f t="shared" si="44"/>
        <v>0</v>
      </c>
      <c r="AX930" s="221">
        <f t="shared" si="45"/>
        <v>0</v>
      </c>
    </row>
    <row r="931" spans="1:50">
      <c r="A931" s="221">
        <f t="shared" si="46"/>
        <v>0</v>
      </c>
      <c r="AN931" s="221">
        <f t="shared" si="44"/>
        <v>0</v>
      </c>
      <c r="AX931" s="221">
        <f t="shared" si="45"/>
        <v>0</v>
      </c>
    </row>
    <row r="932" spans="1:50">
      <c r="A932" s="221">
        <f t="shared" si="46"/>
        <v>0</v>
      </c>
      <c r="AN932" s="221">
        <f t="shared" si="44"/>
        <v>0</v>
      </c>
      <c r="AX932" s="221">
        <f t="shared" si="45"/>
        <v>0</v>
      </c>
    </row>
    <row r="933" spans="1:50">
      <c r="A933" s="221">
        <f t="shared" si="46"/>
        <v>0</v>
      </c>
      <c r="AN933" s="221">
        <f t="shared" si="44"/>
        <v>0</v>
      </c>
      <c r="AX933" s="221">
        <f t="shared" si="45"/>
        <v>0</v>
      </c>
    </row>
    <row r="934" spans="1:50">
      <c r="A934" s="221">
        <f t="shared" si="46"/>
        <v>0</v>
      </c>
      <c r="AN934" s="221">
        <f t="shared" si="44"/>
        <v>0</v>
      </c>
      <c r="AX934" s="221">
        <f t="shared" si="45"/>
        <v>0</v>
      </c>
    </row>
    <row r="935" spans="1:50">
      <c r="A935" s="221">
        <f t="shared" si="46"/>
        <v>0</v>
      </c>
      <c r="AN935" s="221">
        <f t="shared" si="44"/>
        <v>0</v>
      </c>
      <c r="AX935" s="221">
        <f t="shared" si="45"/>
        <v>0</v>
      </c>
    </row>
    <row r="936" spans="1:50">
      <c r="A936" s="221">
        <f t="shared" si="46"/>
        <v>0</v>
      </c>
      <c r="AN936" s="221">
        <f t="shared" si="44"/>
        <v>0</v>
      </c>
      <c r="AX936" s="221">
        <f t="shared" si="45"/>
        <v>0</v>
      </c>
    </row>
    <row r="937" spans="1:50">
      <c r="A937" s="221">
        <f t="shared" si="46"/>
        <v>0</v>
      </c>
      <c r="AN937" s="221">
        <f t="shared" si="44"/>
        <v>0</v>
      </c>
      <c r="AX937" s="221">
        <f t="shared" si="45"/>
        <v>0</v>
      </c>
    </row>
    <row r="938" spans="1:50">
      <c r="A938" s="221">
        <f t="shared" si="46"/>
        <v>0</v>
      </c>
      <c r="AN938" s="221">
        <f t="shared" si="44"/>
        <v>0</v>
      </c>
      <c r="AX938" s="221">
        <f t="shared" si="45"/>
        <v>0</v>
      </c>
    </row>
    <row r="939" spans="1:50">
      <c r="A939" s="221">
        <f t="shared" si="46"/>
        <v>0</v>
      </c>
      <c r="AN939" s="221">
        <f t="shared" si="44"/>
        <v>0</v>
      </c>
      <c r="AX939" s="221">
        <f t="shared" si="45"/>
        <v>0</v>
      </c>
    </row>
    <row r="940" spans="1:50">
      <c r="A940" s="221">
        <f t="shared" si="46"/>
        <v>0</v>
      </c>
      <c r="AN940" s="221">
        <f t="shared" si="44"/>
        <v>0</v>
      </c>
      <c r="AX940" s="221">
        <f t="shared" si="45"/>
        <v>0</v>
      </c>
    </row>
    <row r="941" spans="1:50">
      <c r="A941" s="221">
        <f t="shared" si="46"/>
        <v>0</v>
      </c>
      <c r="AN941" s="221">
        <f t="shared" si="44"/>
        <v>0</v>
      </c>
      <c r="AX941" s="221">
        <f t="shared" si="45"/>
        <v>0</v>
      </c>
    </row>
    <row r="942" spans="1:50">
      <c r="A942" s="221">
        <f t="shared" si="46"/>
        <v>0</v>
      </c>
      <c r="AN942" s="221">
        <f t="shared" si="44"/>
        <v>0</v>
      </c>
      <c r="AX942" s="221">
        <f t="shared" si="45"/>
        <v>0</v>
      </c>
    </row>
    <row r="943" spans="1:50">
      <c r="A943" s="221">
        <f t="shared" si="46"/>
        <v>0</v>
      </c>
      <c r="AN943" s="221">
        <f t="shared" si="44"/>
        <v>0</v>
      </c>
      <c r="AX943" s="221">
        <f t="shared" si="45"/>
        <v>0</v>
      </c>
    </row>
    <row r="944" spans="1:50">
      <c r="A944" s="221">
        <f t="shared" si="46"/>
        <v>0</v>
      </c>
      <c r="AN944" s="221">
        <f t="shared" si="44"/>
        <v>0</v>
      </c>
      <c r="AX944" s="221">
        <f t="shared" si="45"/>
        <v>0</v>
      </c>
    </row>
    <row r="945" spans="1:50">
      <c r="A945" s="221">
        <f t="shared" si="46"/>
        <v>0</v>
      </c>
      <c r="AN945" s="221">
        <f t="shared" si="44"/>
        <v>0</v>
      </c>
      <c r="AX945" s="221">
        <f t="shared" si="45"/>
        <v>0</v>
      </c>
    </row>
    <row r="946" spans="1:50">
      <c r="A946" s="221">
        <f t="shared" si="46"/>
        <v>0</v>
      </c>
      <c r="AN946" s="221">
        <f t="shared" si="44"/>
        <v>0</v>
      </c>
      <c r="AX946" s="221">
        <f t="shared" si="45"/>
        <v>0</v>
      </c>
    </row>
    <row r="947" spans="1:50">
      <c r="A947" s="221">
        <f t="shared" si="46"/>
        <v>0</v>
      </c>
      <c r="AN947" s="221">
        <f t="shared" si="44"/>
        <v>0</v>
      </c>
      <c r="AX947" s="221">
        <f t="shared" si="45"/>
        <v>0</v>
      </c>
    </row>
    <row r="948" spans="1:50">
      <c r="A948" s="221">
        <f t="shared" si="46"/>
        <v>0</v>
      </c>
      <c r="AN948" s="221">
        <f t="shared" si="44"/>
        <v>0</v>
      </c>
      <c r="AX948" s="221">
        <f t="shared" si="45"/>
        <v>0</v>
      </c>
    </row>
    <row r="949" spans="1:50">
      <c r="A949" s="221">
        <f t="shared" si="46"/>
        <v>0</v>
      </c>
      <c r="AN949" s="221">
        <f t="shared" si="44"/>
        <v>0</v>
      </c>
      <c r="AX949" s="221">
        <f t="shared" si="45"/>
        <v>0</v>
      </c>
    </row>
    <row r="950" spans="1:50">
      <c r="A950" s="221">
        <f t="shared" si="46"/>
        <v>0</v>
      </c>
      <c r="AN950" s="221">
        <f t="shared" si="44"/>
        <v>0</v>
      </c>
      <c r="AX950" s="221">
        <f t="shared" si="45"/>
        <v>0</v>
      </c>
    </row>
    <row r="951" spans="1:50">
      <c r="A951" s="221">
        <f t="shared" si="46"/>
        <v>0</v>
      </c>
      <c r="AN951" s="221">
        <f t="shared" si="44"/>
        <v>0</v>
      </c>
      <c r="AX951" s="221">
        <f t="shared" si="45"/>
        <v>0</v>
      </c>
    </row>
    <row r="952" spans="1:50">
      <c r="A952" s="221">
        <f t="shared" si="46"/>
        <v>0</v>
      </c>
      <c r="AN952" s="221">
        <f t="shared" si="44"/>
        <v>0</v>
      </c>
      <c r="AX952" s="221">
        <f t="shared" si="45"/>
        <v>0</v>
      </c>
    </row>
    <row r="953" spans="1:50">
      <c r="A953" s="221">
        <f t="shared" si="46"/>
        <v>0</v>
      </c>
      <c r="AN953" s="221">
        <f t="shared" si="44"/>
        <v>0</v>
      </c>
      <c r="AX953" s="221">
        <f t="shared" si="45"/>
        <v>0</v>
      </c>
    </row>
    <row r="954" spans="1:50">
      <c r="A954" s="221">
        <f t="shared" si="46"/>
        <v>0</v>
      </c>
      <c r="AN954" s="221">
        <f t="shared" si="44"/>
        <v>0</v>
      </c>
      <c r="AX954" s="221">
        <f t="shared" si="45"/>
        <v>0</v>
      </c>
    </row>
    <row r="955" spans="1:50">
      <c r="A955" s="221">
        <f t="shared" si="46"/>
        <v>0</v>
      </c>
      <c r="AN955" s="221">
        <f t="shared" si="44"/>
        <v>0</v>
      </c>
      <c r="AX955" s="221">
        <f t="shared" si="45"/>
        <v>0</v>
      </c>
    </row>
    <row r="956" spans="1:50">
      <c r="A956" s="221">
        <f t="shared" si="46"/>
        <v>0</v>
      </c>
      <c r="AN956" s="221">
        <f t="shared" si="44"/>
        <v>0</v>
      </c>
      <c r="AX956" s="221">
        <f t="shared" si="45"/>
        <v>0</v>
      </c>
    </row>
    <row r="957" spans="1:50">
      <c r="A957" s="221">
        <f t="shared" si="46"/>
        <v>0</v>
      </c>
      <c r="AN957" s="221">
        <f t="shared" si="44"/>
        <v>0</v>
      </c>
      <c r="AX957" s="221">
        <f t="shared" si="45"/>
        <v>0</v>
      </c>
    </row>
    <row r="958" spans="1:50">
      <c r="A958" s="221">
        <f t="shared" si="46"/>
        <v>0</v>
      </c>
      <c r="AN958" s="221">
        <f t="shared" si="44"/>
        <v>0</v>
      </c>
      <c r="AX958" s="221">
        <f t="shared" si="45"/>
        <v>0</v>
      </c>
    </row>
    <row r="959" spans="1:50">
      <c r="A959" s="221">
        <f t="shared" si="46"/>
        <v>0</v>
      </c>
      <c r="AN959" s="221">
        <f t="shared" si="44"/>
        <v>0</v>
      </c>
      <c r="AX959" s="221">
        <f t="shared" si="45"/>
        <v>0</v>
      </c>
    </row>
    <row r="960" spans="1:50">
      <c r="A960" s="221">
        <f t="shared" si="46"/>
        <v>0</v>
      </c>
      <c r="AN960" s="221">
        <f t="shared" si="44"/>
        <v>0</v>
      </c>
      <c r="AX960" s="221">
        <f t="shared" si="45"/>
        <v>0</v>
      </c>
    </row>
    <row r="961" spans="1:50">
      <c r="A961" s="221">
        <f t="shared" si="46"/>
        <v>0</v>
      </c>
      <c r="AN961" s="221">
        <f t="shared" si="44"/>
        <v>0</v>
      </c>
      <c r="AX961" s="221">
        <f t="shared" si="45"/>
        <v>0</v>
      </c>
    </row>
    <row r="962" spans="1:50">
      <c r="A962" s="221">
        <f t="shared" si="46"/>
        <v>0</v>
      </c>
      <c r="AN962" s="221">
        <f t="shared" si="44"/>
        <v>0</v>
      </c>
      <c r="AX962" s="221">
        <f t="shared" si="45"/>
        <v>0</v>
      </c>
    </row>
    <row r="963" spans="1:50">
      <c r="A963" s="221">
        <f t="shared" si="46"/>
        <v>0</v>
      </c>
      <c r="AN963" s="221">
        <f t="shared" si="44"/>
        <v>0</v>
      </c>
      <c r="AX963" s="221">
        <f t="shared" si="45"/>
        <v>0</v>
      </c>
    </row>
    <row r="964" spans="1:50">
      <c r="A964" s="221">
        <f t="shared" si="46"/>
        <v>0</v>
      </c>
      <c r="AN964" s="221">
        <f t="shared" si="44"/>
        <v>0</v>
      </c>
      <c r="AX964" s="221">
        <f t="shared" si="45"/>
        <v>0</v>
      </c>
    </row>
    <row r="965" spans="1:50">
      <c r="A965" s="221">
        <f t="shared" si="46"/>
        <v>0</v>
      </c>
      <c r="AN965" s="221">
        <f t="shared" ref="AN965:AN1000" si="47">AS965</f>
        <v>0</v>
      </c>
      <c r="AX965" s="221">
        <f t="shared" si="45"/>
        <v>0</v>
      </c>
    </row>
    <row r="966" spans="1:50">
      <c r="A966" s="221">
        <f t="shared" si="46"/>
        <v>0</v>
      </c>
      <c r="AN966" s="221">
        <f t="shared" si="47"/>
        <v>0</v>
      </c>
      <c r="AX966" s="221">
        <f t="shared" si="45"/>
        <v>0</v>
      </c>
    </row>
    <row r="967" spans="1:50">
      <c r="A967" s="221">
        <f t="shared" si="46"/>
        <v>0</v>
      </c>
      <c r="AN967" s="221">
        <f t="shared" si="47"/>
        <v>0</v>
      </c>
      <c r="AX967" s="221">
        <f t="shared" si="45"/>
        <v>0</v>
      </c>
    </row>
    <row r="968" spans="1:50">
      <c r="A968" s="221">
        <f t="shared" si="46"/>
        <v>0</v>
      </c>
      <c r="AN968" s="221">
        <f t="shared" si="47"/>
        <v>0</v>
      </c>
      <c r="AX968" s="221">
        <f t="shared" si="45"/>
        <v>0</v>
      </c>
    </row>
    <row r="969" spans="1:50">
      <c r="A969" s="221">
        <f t="shared" si="46"/>
        <v>0</v>
      </c>
      <c r="AN969" s="221">
        <f t="shared" si="47"/>
        <v>0</v>
      </c>
      <c r="AX969" s="221">
        <f t="shared" ref="AX969:AX1000" si="48">AZ969</f>
        <v>0</v>
      </c>
    </row>
    <row r="970" spans="1:50">
      <c r="A970" s="221">
        <f t="shared" si="46"/>
        <v>0</v>
      </c>
      <c r="AN970" s="221">
        <f t="shared" si="47"/>
        <v>0</v>
      </c>
      <c r="AX970" s="221">
        <f t="shared" si="48"/>
        <v>0</v>
      </c>
    </row>
    <row r="971" spans="1:50">
      <c r="A971" s="221">
        <f t="shared" ref="A971:A1000" si="49">R971</f>
        <v>0</v>
      </c>
      <c r="AN971" s="221">
        <f t="shared" si="47"/>
        <v>0</v>
      </c>
      <c r="AX971" s="221">
        <f t="shared" si="48"/>
        <v>0</v>
      </c>
    </row>
    <row r="972" spans="1:50">
      <c r="A972" s="221">
        <f t="shared" si="49"/>
        <v>0</v>
      </c>
      <c r="AN972" s="221">
        <f t="shared" si="47"/>
        <v>0</v>
      </c>
      <c r="AX972" s="221">
        <f t="shared" si="48"/>
        <v>0</v>
      </c>
    </row>
    <row r="973" spans="1:50">
      <c r="A973" s="221">
        <f t="shared" si="49"/>
        <v>0</v>
      </c>
      <c r="AN973" s="221">
        <f t="shared" si="47"/>
        <v>0</v>
      </c>
      <c r="AX973" s="221">
        <f t="shared" si="48"/>
        <v>0</v>
      </c>
    </row>
    <row r="974" spans="1:50">
      <c r="A974" s="221">
        <f t="shared" si="49"/>
        <v>0</v>
      </c>
      <c r="AN974" s="221">
        <f t="shared" si="47"/>
        <v>0</v>
      </c>
      <c r="AX974" s="221">
        <f t="shared" si="48"/>
        <v>0</v>
      </c>
    </row>
    <row r="975" spans="1:50">
      <c r="A975" s="221">
        <f t="shared" si="49"/>
        <v>0</v>
      </c>
      <c r="AN975" s="221">
        <f t="shared" si="47"/>
        <v>0</v>
      </c>
      <c r="AX975" s="221">
        <f t="shared" si="48"/>
        <v>0</v>
      </c>
    </row>
    <row r="976" spans="1:50">
      <c r="A976" s="221">
        <f t="shared" si="49"/>
        <v>0</v>
      </c>
      <c r="AN976" s="221">
        <f t="shared" si="47"/>
        <v>0</v>
      </c>
      <c r="AX976" s="221">
        <f t="shared" si="48"/>
        <v>0</v>
      </c>
    </row>
    <row r="977" spans="1:50">
      <c r="A977" s="221">
        <f t="shared" si="49"/>
        <v>0</v>
      </c>
      <c r="AN977" s="221">
        <f t="shared" si="47"/>
        <v>0</v>
      </c>
      <c r="AX977" s="221">
        <f t="shared" si="48"/>
        <v>0</v>
      </c>
    </row>
    <row r="978" spans="1:50">
      <c r="A978" s="221">
        <f t="shared" si="49"/>
        <v>0</v>
      </c>
      <c r="AN978" s="221">
        <f t="shared" si="47"/>
        <v>0</v>
      </c>
      <c r="AX978" s="221">
        <f t="shared" si="48"/>
        <v>0</v>
      </c>
    </row>
    <row r="979" spans="1:50">
      <c r="A979" s="221">
        <f t="shared" si="49"/>
        <v>0</v>
      </c>
      <c r="AN979" s="221">
        <f t="shared" si="47"/>
        <v>0</v>
      </c>
      <c r="AX979" s="221">
        <f t="shared" si="48"/>
        <v>0</v>
      </c>
    </row>
    <row r="980" spans="1:50">
      <c r="A980" s="221">
        <f t="shared" si="49"/>
        <v>0</v>
      </c>
      <c r="AN980" s="221">
        <f t="shared" si="47"/>
        <v>0</v>
      </c>
      <c r="AX980" s="221">
        <f t="shared" si="48"/>
        <v>0</v>
      </c>
    </row>
    <row r="981" spans="1:50">
      <c r="A981" s="221">
        <f t="shared" si="49"/>
        <v>0</v>
      </c>
      <c r="AN981" s="221">
        <f t="shared" si="47"/>
        <v>0</v>
      </c>
      <c r="AX981" s="221">
        <f t="shared" si="48"/>
        <v>0</v>
      </c>
    </row>
    <row r="982" spans="1:50">
      <c r="A982" s="221">
        <f t="shared" si="49"/>
        <v>0</v>
      </c>
      <c r="AN982" s="221">
        <f t="shared" si="47"/>
        <v>0</v>
      </c>
      <c r="AX982" s="221">
        <f t="shared" si="48"/>
        <v>0</v>
      </c>
    </row>
    <row r="983" spans="1:50">
      <c r="A983" s="221">
        <f t="shared" si="49"/>
        <v>0</v>
      </c>
      <c r="AN983" s="221">
        <f t="shared" si="47"/>
        <v>0</v>
      </c>
      <c r="AX983" s="221">
        <f t="shared" si="48"/>
        <v>0</v>
      </c>
    </row>
    <row r="984" spans="1:50">
      <c r="A984" s="221">
        <f t="shared" si="49"/>
        <v>0</v>
      </c>
      <c r="AN984" s="221">
        <f t="shared" si="47"/>
        <v>0</v>
      </c>
      <c r="AX984" s="221">
        <f t="shared" si="48"/>
        <v>0</v>
      </c>
    </row>
    <row r="985" spans="1:50">
      <c r="A985" s="221">
        <f t="shared" si="49"/>
        <v>0</v>
      </c>
      <c r="AN985" s="221">
        <f t="shared" si="47"/>
        <v>0</v>
      </c>
      <c r="AX985" s="221">
        <f t="shared" si="48"/>
        <v>0</v>
      </c>
    </row>
    <row r="986" spans="1:50">
      <c r="A986" s="221">
        <f t="shared" si="49"/>
        <v>0</v>
      </c>
      <c r="AN986" s="221">
        <f t="shared" si="47"/>
        <v>0</v>
      </c>
      <c r="AX986" s="221">
        <f t="shared" si="48"/>
        <v>0</v>
      </c>
    </row>
    <row r="987" spans="1:50">
      <c r="A987" s="221">
        <f t="shared" si="49"/>
        <v>0</v>
      </c>
      <c r="AN987" s="221">
        <f t="shared" si="47"/>
        <v>0</v>
      </c>
      <c r="AX987" s="221">
        <f t="shared" si="48"/>
        <v>0</v>
      </c>
    </row>
    <row r="988" spans="1:50">
      <c r="A988" s="221">
        <f t="shared" si="49"/>
        <v>0</v>
      </c>
      <c r="AN988" s="221">
        <f t="shared" si="47"/>
        <v>0</v>
      </c>
      <c r="AX988" s="221">
        <f t="shared" si="48"/>
        <v>0</v>
      </c>
    </row>
    <row r="989" spans="1:50">
      <c r="A989" s="221">
        <f t="shared" si="49"/>
        <v>0</v>
      </c>
      <c r="AN989" s="221">
        <f t="shared" si="47"/>
        <v>0</v>
      </c>
      <c r="AX989" s="221">
        <f t="shared" si="48"/>
        <v>0</v>
      </c>
    </row>
    <row r="990" spans="1:50">
      <c r="A990" s="221">
        <f t="shared" si="49"/>
        <v>0</v>
      </c>
      <c r="AN990" s="221">
        <f t="shared" si="47"/>
        <v>0</v>
      </c>
      <c r="AX990" s="221">
        <f t="shared" si="48"/>
        <v>0</v>
      </c>
    </row>
    <row r="991" spans="1:50">
      <c r="A991" s="221">
        <f t="shared" si="49"/>
        <v>0</v>
      </c>
      <c r="AN991" s="221">
        <f t="shared" si="47"/>
        <v>0</v>
      </c>
      <c r="AX991" s="221">
        <f t="shared" si="48"/>
        <v>0</v>
      </c>
    </row>
    <row r="992" spans="1:50">
      <c r="A992" s="221">
        <f t="shared" si="49"/>
        <v>0</v>
      </c>
      <c r="AN992" s="221">
        <f t="shared" si="47"/>
        <v>0</v>
      </c>
      <c r="AX992" s="221">
        <f t="shared" si="48"/>
        <v>0</v>
      </c>
    </row>
    <row r="993" spans="1:50">
      <c r="A993" s="221">
        <f t="shared" si="49"/>
        <v>0</v>
      </c>
      <c r="AN993" s="221">
        <f t="shared" si="47"/>
        <v>0</v>
      </c>
      <c r="AX993" s="221">
        <f t="shared" si="48"/>
        <v>0</v>
      </c>
    </row>
    <row r="994" spans="1:50">
      <c r="A994" s="221">
        <f t="shared" si="49"/>
        <v>0</v>
      </c>
      <c r="AN994" s="221">
        <f t="shared" si="47"/>
        <v>0</v>
      </c>
      <c r="AX994" s="221">
        <f t="shared" si="48"/>
        <v>0</v>
      </c>
    </row>
    <row r="995" spans="1:50">
      <c r="A995" s="221">
        <f t="shared" si="49"/>
        <v>0</v>
      </c>
      <c r="AN995" s="221">
        <f t="shared" si="47"/>
        <v>0</v>
      </c>
      <c r="AX995" s="221">
        <f t="shared" si="48"/>
        <v>0</v>
      </c>
    </row>
    <row r="996" spans="1:50">
      <c r="A996" s="221">
        <f t="shared" si="49"/>
        <v>0</v>
      </c>
      <c r="AN996" s="221">
        <f t="shared" si="47"/>
        <v>0</v>
      </c>
      <c r="AX996" s="221">
        <f t="shared" si="48"/>
        <v>0</v>
      </c>
    </row>
    <row r="997" spans="1:50">
      <c r="A997" s="221">
        <f t="shared" si="49"/>
        <v>0</v>
      </c>
      <c r="AN997" s="221">
        <f t="shared" si="47"/>
        <v>0</v>
      </c>
      <c r="AX997" s="221">
        <f t="shared" si="48"/>
        <v>0</v>
      </c>
    </row>
    <row r="998" spans="1:50">
      <c r="A998" s="221">
        <f t="shared" si="49"/>
        <v>0</v>
      </c>
      <c r="AN998" s="221">
        <f t="shared" si="47"/>
        <v>0</v>
      </c>
      <c r="AX998" s="221">
        <f t="shared" si="48"/>
        <v>0</v>
      </c>
    </row>
    <row r="999" spans="1:50">
      <c r="A999" s="221">
        <f t="shared" si="49"/>
        <v>0</v>
      </c>
      <c r="AN999" s="221">
        <f t="shared" si="47"/>
        <v>0</v>
      </c>
      <c r="AX999" s="221">
        <f t="shared" si="48"/>
        <v>0</v>
      </c>
    </row>
    <row r="1000" spans="1:50">
      <c r="A1000" s="221">
        <f t="shared" si="49"/>
        <v>0</v>
      </c>
      <c r="AN1000" s="221">
        <f t="shared" si="47"/>
        <v>0</v>
      </c>
      <c r="AX1000" s="221">
        <f t="shared" si="48"/>
        <v>0</v>
      </c>
    </row>
  </sheetData>
  <sheetProtection algorithmName="SHA-512" hashValue="WS3d0PNzwXOBIyiGNoR7YaVT81dmCXtXqMjvy5ARimXbjz6KaZGI5WZE7eOzITvyA2EHxQ6e0hxqIYTtfjMnlg==" saltValue="WgDVpzw5jJHmbdoJ6Awkog==" spinCount="100000" sheet="1" scenarios="1" autoFilter="0"/>
  <pageMargins left="0.7" right="0.7" top="0.75" bottom="0.75" header="0.3" footer="0.3"/>
  <pageSetup paperSize="9" scale="10" orientation="landscape" horizontalDpi="300" verticalDpi="300" r:id="rId1"/>
  <headerFooter>
    <oddFooter>&amp;L_x000D_&amp;1#&amp;"Calibri"&amp;8&amp;K0000FF 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5">
    <tabColor theme="9" tint="0.39997558519241921"/>
    <pageSetUpPr fitToPage="1"/>
  </sheetPr>
  <dimension ref="A2:F53"/>
  <sheetViews>
    <sheetView workbookViewId="0"/>
  </sheetViews>
  <sheetFormatPr defaultColWidth="9.1796875" defaultRowHeight="12.5"/>
  <cols>
    <col min="1" max="1" width="65.1796875" style="67" bestFit="1" customWidth="1"/>
    <col min="2" max="2" width="16.1796875" style="66" customWidth="1"/>
    <col min="3" max="3" width="15.54296875" style="66" customWidth="1"/>
    <col min="4" max="4" width="25.1796875" style="66" bestFit="1" customWidth="1"/>
    <col min="5" max="5" width="12.1796875" style="66" bestFit="1" customWidth="1"/>
    <col min="6" max="6" width="22.1796875" style="66" bestFit="1" customWidth="1"/>
    <col min="7" max="16384" width="9.1796875" style="15"/>
  </cols>
  <sheetData>
    <row r="2" spans="1:6" ht="27" customHeight="1">
      <c r="A2" s="72" t="s">
        <v>41</v>
      </c>
      <c r="B2" s="65" t="s">
        <v>872</v>
      </c>
      <c r="C2" s="65" t="s">
        <v>14</v>
      </c>
      <c r="D2" s="65" t="s">
        <v>181</v>
      </c>
      <c r="E2" s="65" t="s">
        <v>1265</v>
      </c>
      <c r="F2" s="65" t="s">
        <v>51</v>
      </c>
    </row>
    <row r="3" spans="1:6">
      <c r="A3" s="68" t="s">
        <v>1257</v>
      </c>
      <c r="B3" s="69" t="s">
        <v>36</v>
      </c>
      <c r="C3" s="70" t="s">
        <v>220</v>
      </c>
      <c r="D3" s="70" t="s">
        <v>25</v>
      </c>
      <c r="E3" s="69" t="s">
        <v>45</v>
      </c>
      <c r="F3" s="69">
        <v>2</v>
      </c>
    </row>
    <row r="4" spans="1:6">
      <c r="A4" s="68" t="s">
        <v>1258</v>
      </c>
      <c r="B4" s="69" t="s">
        <v>165</v>
      </c>
      <c r="C4" s="70" t="s">
        <v>220</v>
      </c>
      <c r="D4" s="70" t="s">
        <v>1264</v>
      </c>
      <c r="E4" s="71" t="s">
        <v>30</v>
      </c>
      <c r="F4" s="69">
        <v>5</v>
      </c>
    </row>
    <row r="5" spans="1:6">
      <c r="A5" s="68" t="s">
        <v>1259</v>
      </c>
      <c r="B5" s="69" t="s">
        <v>165</v>
      </c>
      <c r="C5" s="70" t="s">
        <v>220</v>
      </c>
      <c r="D5" s="70" t="s">
        <v>180</v>
      </c>
      <c r="E5" s="71" t="s">
        <v>30</v>
      </c>
      <c r="F5" s="69">
        <v>5</v>
      </c>
    </row>
    <row r="6" spans="1:6">
      <c r="A6" s="68" t="s">
        <v>1266</v>
      </c>
      <c r="B6" s="64" t="s">
        <v>165</v>
      </c>
      <c r="C6" s="70" t="s">
        <v>220</v>
      </c>
      <c r="D6" s="70" t="s">
        <v>42</v>
      </c>
      <c r="E6" s="71" t="s">
        <v>45</v>
      </c>
      <c r="F6" s="69">
        <v>5</v>
      </c>
    </row>
    <row r="7" spans="1:6">
      <c r="A7" s="68" t="s">
        <v>1267</v>
      </c>
      <c r="B7" s="64" t="s">
        <v>165</v>
      </c>
      <c r="C7" s="70" t="s">
        <v>220</v>
      </c>
      <c r="D7" s="70" t="s">
        <v>1082</v>
      </c>
      <c r="E7" s="71" t="s">
        <v>45</v>
      </c>
      <c r="F7" s="69">
        <v>4</v>
      </c>
    </row>
    <row r="8" spans="1:6">
      <c r="A8" s="68" t="s">
        <v>1268</v>
      </c>
      <c r="B8" s="64" t="s">
        <v>165</v>
      </c>
      <c r="C8" s="70" t="s">
        <v>220</v>
      </c>
      <c r="D8" s="70" t="s">
        <v>169</v>
      </c>
      <c r="E8" s="71" t="s">
        <v>45</v>
      </c>
      <c r="F8" s="69">
        <v>5</v>
      </c>
    </row>
    <row r="9" spans="1:6">
      <c r="A9" s="68" t="s">
        <v>1269</v>
      </c>
      <c r="B9" s="64" t="s">
        <v>165</v>
      </c>
      <c r="C9" s="70" t="s">
        <v>220</v>
      </c>
      <c r="D9" s="70" t="s">
        <v>1034</v>
      </c>
      <c r="E9" s="71" t="s">
        <v>45</v>
      </c>
      <c r="F9" s="69">
        <v>5</v>
      </c>
    </row>
    <row r="10" spans="1:6">
      <c r="A10" s="68" t="s">
        <v>1270</v>
      </c>
      <c r="B10" s="64" t="s">
        <v>57</v>
      </c>
      <c r="C10" s="70" t="s">
        <v>220</v>
      </c>
      <c r="D10" s="70" t="s">
        <v>1082</v>
      </c>
      <c r="E10" s="71" t="s">
        <v>45</v>
      </c>
      <c r="F10" s="69">
        <v>1</v>
      </c>
    </row>
    <row r="11" spans="1:6">
      <c r="A11" s="68" t="s">
        <v>1271</v>
      </c>
      <c r="B11" s="64" t="s">
        <v>36</v>
      </c>
      <c r="C11" s="70" t="s">
        <v>220</v>
      </c>
      <c r="D11" s="70" t="s">
        <v>1082</v>
      </c>
      <c r="E11" s="71" t="s">
        <v>45</v>
      </c>
      <c r="F11" s="69">
        <v>2</v>
      </c>
    </row>
    <row r="12" spans="1:6">
      <c r="A12" s="68" t="s">
        <v>1272</v>
      </c>
      <c r="B12" s="64" t="s">
        <v>165</v>
      </c>
      <c r="C12" s="70" t="s">
        <v>220</v>
      </c>
      <c r="D12" s="70" t="s">
        <v>1296</v>
      </c>
      <c r="E12" s="71" t="s">
        <v>45</v>
      </c>
      <c r="F12" s="69">
        <v>5</v>
      </c>
    </row>
    <row r="13" spans="1:6">
      <c r="A13" s="68" t="s">
        <v>1273</v>
      </c>
      <c r="B13" s="64" t="s">
        <v>165</v>
      </c>
      <c r="C13" s="70" t="s">
        <v>220</v>
      </c>
      <c r="D13" s="70" t="s">
        <v>200</v>
      </c>
      <c r="E13" s="71" t="s">
        <v>45</v>
      </c>
      <c r="F13" s="69">
        <v>5</v>
      </c>
    </row>
    <row r="14" spans="1:6">
      <c r="A14" s="68" t="s">
        <v>1274</v>
      </c>
      <c r="B14" s="64" t="s">
        <v>165</v>
      </c>
      <c r="C14" s="70" t="s">
        <v>220</v>
      </c>
      <c r="D14" s="70" t="s">
        <v>169</v>
      </c>
      <c r="E14" s="71" t="s">
        <v>45</v>
      </c>
      <c r="F14" s="69">
        <v>5</v>
      </c>
    </row>
    <row r="15" spans="1:6">
      <c r="A15" s="68" t="s">
        <v>1275</v>
      </c>
      <c r="B15" s="64" t="s">
        <v>165</v>
      </c>
      <c r="C15" s="70" t="s">
        <v>220</v>
      </c>
      <c r="D15" s="70" t="s">
        <v>1313</v>
      </c>
      <c r="E15" s="71" t="s">
        <v>45</v>
      </c>
      <c r="F15" s="69">
        <v>5</v>
      </c>
    </row>
    <row r="16" spans="1:6">
      <c r="A16" s="68" t="s">
        <v>1276</v>
      </c>
      <c r="B16" s="64" t="s">
        <v>165</v>
      </c>
      <c r="C16" s="70" t="s">
        <v>220</v>
      </c>
      <c r="D16" s="70" t="s">
        <v>23</v>
      </c>
      <c r="E16" s="71" t="s">
        <v>45</v>
      </c>
      <c r="F16" s="69">
        <v>5</v>
      </c>
    </row>
    <row r="17" spans="1:6">
      <c r="A17" s="68" t="s">
        <v>1277</v>
      </c>
      <c r="B17" s="64" t="s">
        <v>165</v>
      </c>
      <c r="C17" s="70" t="s">
        <v>220</v>
      </c>
      <c r="D17" s="70" t="s">
        <v>1082</v>
      </c>
      <c r="E17" s="71" t="s">
        <v>45</v>
      </c>
      <c r="F17" s="69">
        <v>4</v>
      </c>
    </row>
    <row r="18" spans="1:6">
      <c r="A18" s="68" t="s">
        <v>1278</v>
      </c>
      <c r="B18" s="64" t="s">
        <v>165</v>
      </c>
      <c r="C18" s="70" t="s">
        <v>220</v>
      </c>
      <c r="D18" s="70" t="s">
        <v>42</v>
      </c>
      <c r="E18" s="71" t="s">
        <v>45</v>
      </c>
      <c r="F18" s="69">
        <v>5</v>
      </c>
    </row>
    <row r="19" spans="1:6">
      <c r="A19" s="68" t="s">
        <v>1279</v>
      </c>
      <c r="B19" s="64" t="s">
        <v>165</v>
      </c>
      <c r="C19" s="70" t="s">
        <v>220</v>
      </c>
      <c r="D19" s="70" t="s">
        <v>188</v>
      </c>
      <c r="E19" s="71" t="s">
        <v>45</v>
      </c>
      <c r="F19" s="69">
        <v>5</v>
      </c>
    </row>
    <row r="20" spans="1:6">
      <c r="A20" s="68" t="s">
        <v>1280</v>
      </c>
      <c r="B20" s="64" t="s">
        <v>165</v>
      </c>
      <c r="C20" s="70" t="s">
        <v>220</v>
      </c>
      <c r="D20" s="70" t="s">
        <v>21</v>
      </c>
      <c r="E20" s="71" t="s">
        <v>45</v>
      </c>
      <c r="F20" s="69">
        <v>4</v>
      </c>
    </row>
    <row r="21" spans="1:6">
      <c r="A21" s="68" t="s">
        <v>1281</v>
      </c>
      <c r="B21" s="64" t="s">
        <v>165</v>
      </c>
      <c r="C21" s="70" t="s">
        <v>220</v>
      </c>
      <c r="D21" s="70" t="s">
        <v>33</v>
      </c>
      <c r="E21" s="71" t="s">
        <v>45</v>
      </c>
      <c r="F21" s="69">
        <v>5</v>
      </c>
    </row>
    <row r="22" spans="1:6">
      <c r="A22" s="68" t="s">
        <v>1282</v>
      </c>
      <c r="B22" s="64" t="s">
        <v>165</v>
      </c>
      <c r="C22" s="70" t="s">
        <v>220</v>
      </c>
      <c r="D22" s="70" t="s">
        <v>180</v>
      </c>
      <c r="E22" s="71" t="s">
        <v>45</v>
      </c>
      <c r="F22" s="69">
        <v>5</v>
      </c>
    </row>
    <row r="23" spans="1:6">
      <c r="A23" s="68" t="s">
        <v>1283</v>
      </c>
      <c r="B23" s="64" t="s">
        <v>165</v>
      </c>
      <c r="C23" s="70" t="s">
        <v>220</v>
      </c>
      <c r="D23" s="70" t="s">
        <v>183</v>
      </c>
      <c r="E23" s="71" t="s">
        <v>45</v>
      </c>
      <c r="F23" s="69">
        <v>5</v>
      </c>
    </row>
    <row r="24" spans="1:6">
      <c r="A24" s="68" t="s">
        <v>1284</v>
      </c>
      <c r="B24" s="64" t="s">
        <v>165</v>
      </c>
      <c r="C24" s="70" t="s">
        <v>220</v>
      </c>
      <c r="D24" s="70" t="s">
        <v>195</v>
      </c>
      <c r="E24" s="71" t="s">
        <v>45</v>
      </c>
      <c r="F24" s="69">
        <v>5</v>
      </c>
    </row>
    <row r="25" spans="1:6">
      <c r="A25" s="68" t="s">
        <v>1285</v>
      </c>
      <c r="B25" s="64" t="s">
        <v>165</v>
      </c>
      <c r="C25" s="70" t="s">
        <v>220</v>
      </c>
      <c r="D25" s="70" t="s">
        <v>5</v>
      </c>
      <c r="E25" s="71" t="s">
        <v>45</v>
      </c>
      <c r="F25" s="69">
        <v>5</v>
      </c>
    </row>
    <row r="26" spans="1:6">
      <c r="A26" s="68" t="s">
        <v>1286</v>
      </c>
      <c r="B26" s="64" t="s">
        <v>165</v>
      </c>
      <c r="C26" s="70" t="s">
        <v>220</v>
      </c>
      <c r="D26" s="70" t="s">
        <v>191</v>
      </c>
      <c r="E26" s="71" t="s">
        <v>45</v>
      </c>
      <c r="F26" s="69">
        <v>4</v>
      </c>
    </row>
    <row r="27" spans="1:6">
      <c r="A27" s="68" t="s">
        <v>1287</v>
      </c>
      <c r="B27" s="64" t="s">
        <v>165</v>
      </c>
      <c r="C27" s="70" t="s">
        <v>220</v>
      </c>
      <c r="D27" s="70" t="s">
        <v>35</v>
      </c>
      <c r="E27" s="71" t="s">
        <v>45</v>
      </c>
      <c r="F27" s="69">
        <v>4</v>
      </c>
    </row>
    <row r="28" spans="1:6">
      <c r="A28" s="68" t="s">
        <v>1288</v>
      </c>
      <c r="B28" s="64" t="s">
        <v>203</v>
      </c>
      <c r="C28" s="70" t="s">
        <v>220</v>
      </c>
      <c r="D28" s="70" t="s">
        <v>191</v>
      </c>
      <c r="E28" s="71" t="s">
        <v>45</v>
      </c>
      <c r="F28" s="69">
        <v>5</v>
      </c>
    </row>
    <row r="29" spans="1:6">
      <c r="A29" s="68" t="s">
        <v>1289</v>
      </c>
      <c r="B29" s="64" t="s">
        <v>165</v>
      </c>
      <c r="C29" s="70" t="s">
        <v>220</v>
      </c>
      <c r="D29" s="70" t="s">
        <v>184</v>
      </c>
      <c r="E29" s="71" t="s">
        <v>45</v>
      </c>
      <c r="F29" s="69">
        <v>5</v>
      </c>
    </row>
    <row r="30" spans="1:6">
      <c r="A30" s="68" t="s">
        <v>1290</v>
      </c>
      <c r="B30" s="64" t="s">
        <v>165</v>
      </c>
      <c r="C30" s="70" t="s">
        <v>220</v>
      </c>
      <c r="D30" s="70" t="s">
        <v>191</v>
      </c>
      <c r="E30" s="71" t="s">
        <v>45</v>
      </c>
      <c r="F30" s="69">
        <v>4</v>
      </c>
    </row>
    <row r="31" spans="1:6">
      <c r="A31" s="68" t="s">
        <v>1291</v>
      </c>
      <c r="B31" s="64" t="s">
        <v>165</v>
      </c>
      <c r="C31" s="70" t="s">
        <v>220</v>
      </c>
      <c r="D31" s="70" t="s">
        <v>35</v>
      </c>
      <c r="E31" s="71" t="s">
        <v>45</v>
      </c>
      <c r="F31" s="69">
        <v>4</v>
      </c>
    </row>
    <row r="32" spans="1:6">
      <c r="A32" s="68" t="s">
        <v>1260</v>
      </c>
      <c r="B32" s="69" t="s">
        <v>36</v>
      </c>
      <c r="C32" s="70" t="s">
        <v>221</v>
      </c>
      <c r="D32" s="70" t="s">
        <v>182</v>
      </c>
      <c r="E32" s="71" t="s">
        <v>30</v>
      </c>
      <c r="F32" s="69">
        <v>4</v>
      </c>
    </row>
    <row r="33" spans="1:6">
      <c r="A33" s="68" t="s">
        <v>1261</v>
      </c>
      <c r="B33" s="69" t="s">
        <v>36</v>
      </c>
      <c r="C33" s="70" t="s">
        <v>220</v>
      </c>
      <c r="D33" s="70" t="s">
        <v>180</v>
      </c>
      <c r="E33" s="71" t="s">
        <v>30</v>
      </c>
      <c r="F33" s="69">
        <v>3</v>
      </c>
    </row>
    <row r="34" spans="1:6">
      <c r="A34" s="68" t="s">
        <v>1292</v>
      </c>
      <c r="B34" s="69" t="s">
        <v>165</v>
      </c>
      <c r="C34" s="70" t="s">
        <v>220</v>
      </c>
      <c r="D34" s="70" t="s">
        <v>42</v>
      </c>
      <c r="E34" s="71" t="s">
        <v>45</v>
      </c>
      <c r="F34" s="69">
        <v>5</v>
      </c>
    </row>
    <row r="35" spans="1:6">
      <c r="A35" s="68" t="s">
        <v>1293</v>
      </c>
      <c r="B35" s="69" t="s">
        <v>165</v>
      </c>
      <c r="C35" s="70" t="s">
        <v>220</v>
      </c>
      <c r="D35" s="70" t="s">
        <v>169</v>
      </c>
      <c r="E35" s="71" t="s">
        <v>45</v>
      </c>
      <c r="F35" s="69">
        <v>5</v>
      </c>
    </row>
    <row r="36" spans="1:6">
      <c r="A36" s="68" t="s">
        <v>1294</v>
      </c>
      <c r="B36" s="69" t="s">
        <v>203</v>
      </c>
      <c r="C36" s="70" t="s">
        <v>978</v>
      </c>
      <c r="D36" s="70" t="s">
        <v>35</v>
      </c>
      <c r="E36" s="71" t="s">
        <v>45</v>
      </c>
      <c r="F36" s="69">
        <v>5</v>
      </c>
    </row>
    <row r="37" spans="1:6">
      <c r="A37" s="68" t="s">
        <v>1295</v>
      </c>
      <c r="B37" s="69" t="s">
        <v>165</v>
      </c>
      <c r="C37" s="70" t="s">
        <v>220</v>
      </c>
      <c r="D37" s="70" t="s">
        <v>191</v>
      </c>
      <c r="E37" s="71" t="s">
        <v>30</v>
      </c>
      <c r="F37" s="69">
        <v>4</v>
      </c>
    </row>
    <row r="38" spans="1:6">
      <c r="A38" s="68" t="s">
        <v>1297</v>
      </c>
      <c r="B38" s="69" t="s">
        <v>165</v>
      </c>
      <c r="C38" s="70" t="s">
        <v>220</v>
      </c>
      <c r="D38" s="70" t="s">
        <v>21</v>
      </c>
      <c r="E38" s="71" t="s">
        <v>45</v>
      </c>
      <c r="F38" s="69">
        <v>4</v>
      </c>
    </row>
    <row r="39" spans="1:6">
      <c r="A39" s="68" t="s">
        <v>1298</v>
      </c>
      <c r="B39" s="69" t="s">
        <v>165</v>
      </c>
      <c r="C39" s="70" t="s">
        <v>220</v>
      </c>
      <c r="D39" s="70" t="s">
        <v>1296</v>
      </c>
      <c r="E39" s="71" t="s">
        <v>30</v>
      </c>
      <c r="F39" s="69">
        <v>5</v>
      </c>
    </row>
    <row r="40" spans="1:6">
      <c r="A40" s="68" t="s">
        <v>1299</v>
      </c>
      <c r="B40" s="69" t="s">
        <v>165</v>
      </c>
      <c r="C40" s="70" t="s">
        <v>220</v>
      </c>
      <c r="D40" s="70" t="s">
        <v>1296</v>
      </c>
      <c r="E40" s="71" t="s">
        <v>45</v>
      </c>
      <c r="F40" s="69">
        <v>5</v>
      </c>
    </row>
    <row r="41" spans="1:6">
      <c r="A41" s="68" t="s">
        <v>1300</v>
      </c>
      <c r="B41" s="69" t="s">
        <v>165</v>
      </c>
      <c r="C41" s="70" t="s">
        <v>220</v>
      </c>
      <c r="D41" s="70" t="s">
        <v>1</v>
      </c>
      <c r="E41" s="71" t="s">
        <v>45</v>
      </c>
      <c r="F41" s="69">
        <v>5</v>
      </c>
    </row>
    <row r="42" spans="1:6">
      <c r="A42" s="68" t="s">
        <v>1301</v>
      </c>
      <c r="B42" s="69" t="s">
        <v>165</v>
      </c>
      <c r="C42" s="70" t="s">
        <v>220</v>
      </c>
      <c r="D42" s="70" t="s">
        <v>23</v>
      </c>
      <c r="E42" s="71" t="s">
        <v>30</v>
      </c>
      <c r="F42" s="69">
        <v>5</v>
      </c>
    </row>
    <row r="43" spans="1:6">
      <c r="A43" s="68" t="s">
        <v>1302</v>
      </c>
      <c r="B43" s="69" t="s">
        <v>165</v>
      </c>
      <c r="C43" s="70" t="s">
        <v>220</v>
      </c>
      <c r="D43" s="70" t="s">
        <v>1082</v>
      </c>
      <c r="E43" s="71" t="s">
        <v>30</v>
      </c>
      <c r="F43" s="69">
        <v>4</v>
      </c>
    </row>
    <row r="44" spans="1:6">
      <c r="A44" s="68" t="s">
        <v>1303</v>
      </c>
      <c r="B44" s="69" t="s">
        <v>165</v>
      </c>
      <c r="C44" s="70" t="s">
        <v>220</v>
      </c>
      <c r="D44" s="70" t="s">
        <v>42</v>
      </c>
      <c r="E44" s="71" t="s">
        <v>45</v>
      </c>
      <c r="F44" s="69">
        <v>5</v>
      </c>
    </row>
    <row r="45" spans="1:6">
      <c r="A45" s="68" t="s">
        <v>1304</v>
      </c>
      <c r="B45" s="69" t="s">
        <v>165</v>
      </c>
      <c r="C45" s="70" t="s">
        <v>220</v>
      </c>
      <c r="D45" s="70" t="s">
        <v>33</v>
      </c>
      <c r="E45" s="71" t="s">
        <v>45</v>
      </c>
      <c r="F45" s="69">
        <v>5</v>
      </c>
    </row>
    <row r="46" spans="1:6">
      <c r="A46" s="68" t="s">
        <v>1305</v>
      </c>
      <c r="B46" s="69" t="s">
        <v>165</v>
      </c>
      <c r="C46" s="70" t="s">
        <v>220</v>
      </c>
      <c r="D46" s="70" t="s">
        <v>195</v>
      </c>
      <c r="E46" s="71" t="s">
        <v>30</v>
      </c>
      <c r="F46" s="69">
        <v>5</v>
      </c>
    </row>
    <row r="47" spans="1:6">
      <c r="A47" s="68" t="s">
        <v>1306</v>
      </c>
      <c r="B47" s="69" t="s">
        <v>165</v>
      </c>
      <c r="C47" s="70" t="s">
        <v>220</v>
      </c>
      <c r="D47" s="70" t="s">
        <v>35</v>
      </c>
      <c r="E47" s="71" t="s">
        <v>45</v>
      </c>
      <c r="F47" s="69">
        <v>4</v>
      </c>
    </row>
    <row r="48" spans="1:6">
      <c r="A48" s="68" t="s">
        <v>1307</v>
      </c>
      <c r="B48" s="69" t="s">
        <v>165</v>
      </c>
      <c r="C48" s="70" t="s">
        <v>219</v>
      </c>
      <c r="D48" s="70" t="s">
        <v>191</v>
      </c>
      <c r="E48" s="71" t="s">
        <v>45</v>
      </c>
      <c r="F48" s="69">
        <v>4</v>
      </c>
    </row>
    <row r="49" spans="1:6">
      <c r="A49" s="68" t="s">
        <v>1256</v>
      </c>
      <c r="B49" s="69" t="s">
        <v>165</v>
      </c>
      <c r="C49" s="70" t="s">
        <v>220</v>
      </c>
      <c r="D49" s="70" t="s">
        <v>25</v>
      </c>
      <c r="E49" s="71" t="s">
        <v>45</v>
      </c>
      <c r="F49" s="69">
        <v>4</v>
      </c>
    </row>
    <row r="50" spans="1:6">
      <c r="A50" s="68" t="s">
        <v>1308</v>
      </c>
      <c r="B50" s="64" t="s">
        <v>165</v>
      </c>
      <c r="C50" s="70" t="s">
        <v>220</v>
      </c>
      <c r="D50" s="70" t="s">
        <v>191</v>
      </c>
      <c r="E50" s="71" t="s">
        <v>45</v>
      </c>
      <c r="F50" s="69">
        <v>4</v>
      </c>
    </row>
    <row r="51" spans="1:6">
      <c r="A51" s="68" t="s">
        <v>1262</v>
      </c>
      <c r="B51" s="70" t="s">
        <v>203</v>
      </c>
      <c r="C51" s="70" t="s">
        <v>978</v>
      </c>
      <c r="D51" s="70" t="s">
        <v>35</v>
      </c>
      <c r="E51" s="71" t="s">
        <v>45</v>
      </c>
      <c r="F51" s="69">
        <v>5</v>
      </c>
    </row>
    <row r="52" spans="1:6">
      <c r="A52" s="68" t="s">
        <v>1263</v>
      </c>
      <c r="B52" s="69" t="s">
        <v>165</v>
      </c>
      <c r="C52" s="70" t="s">
        <v>220</v>
      </c>
      <c r="D52" s="70" t="s">
        <v>25</v>
      </c>
      <c r="E52" s="71" t="s">
        <v>30</v>
      </c>
      <c r="F52" s="69">
        <v>4</v>
      </c>
    </row>
    <row r="53" spans="1:6">
      <c r="A53" s="68" t="s">
        <v>1309</v>
      </c>
      <c r="B53" s="70" t="s">
        <v>165</v>
      </c>
      <c r="C53" s="70" t="s">
        <v>220</v>
      </c>
      <c r="D53" s="70" t="s">
        <v>191</v>
      </c>
      <c r="E53" s="71" t="s">
        <v>45</v>
      </c>
      <c r="F53" s="69">
        <v>4</v>
      </c>
    </row>
  </sheetData>
  <protectedRanges>
    <protectedRange sqref="E2:F2" name="Range1"/>
    <protectedRange sqref="A2" name="Range1_2"/>
  </protectedRanges>
  <autoFilter ref="A2:F2" xr:uid="{00000000-0009-0000-0000-000003000000}">
    <sortState xmlns:xlrd2="http://schemas.microsoft.com/office/spreadsheetml/2017/richdata2" ref="A6:F13">
      <sortCondition ref="A5"/>
    </sortState>
  </autoFilter>
  <pageMargins left="0.7" right="0.7" top="0.75" bottom="0.75" header="0.3" footer="0.3"/>
  <pageSetup paperSize="9" scale="72" orientation="landscape" horizontalDpi="300" verticalDpi="300" r:id="rId1"/>
  <headerFooter>
    <oddFooter>&amp;L_x000D_&amp;1#&amp;"Calibri"&amp;8&amp;K0000FF Internal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K48"/>
  <sheetViews>
    <sheetView workbookViewId="0">
      <selection activeCell="F35" sqref="F35"/>
    </sheetView>
  </sheetViews>
  <sheetFormatPr defaultRowHeight="12.5"/>
  <cols>
    <col min="2" max="2" width="32.7265625" style="221" bestFit="1" customWidth="1"/>
    <col min="3" max="3" width="9.1796875" style="225"/>
    <col min="4" max="4" width="25.1796875" style="221" bestFit="1" customWidth="1"/>
    <col min="5" max="5" width="9.1796875" style="225"/>
    <col min="6" max="6" width="21" style="221" bestFit="1" customWidth="1"/>
    <col min="7" max="7" width="9.1796875" style="225"/>
    <col min="8" max="9" width="9.1796875" style="221"/>
    <col min="10" max="10" width="56.54296875" style="221" bestFit="1" customWidth="1"/>
    <col min="11" max="11" width="11.1796875" style="221" bestFit="1" customWidth="1"/>
  </cols>
  <sheetData>
    <row r="1" spans="1:11" ht="13">
      <c r="A1" s="3"/>
      <c r="B1" s="253" t="s">
        <v>1450</v>
      </c>
      <c r="C1" s="223"/>
      <c r="D1" s="224"/>
      <c r="E1" s="223"/>
      <c r="F1" s="224"/>
      <c r="G1" s="223"/>
      <c r="H1" s="224"/>
      <c r="J1" s="222" t="s">
        <v>2186</v>
      </c>
      <c r="K1" s="222" t="s">
        <v>2225</v>
      </c>
    </row>
    <row r="2" spans="1:11" ht="13">
      <c r="A2" s="3"/>
      <c r="B2" s="224"/>
      <c r="C2" s="223"/>
      <c r="D2" s="224"/>
      <c r="E2" s="223"/>
      <c r="F2" s="224"/>
      <c r="G2" s="223"/>
      <c r="H2" s="224"/>
      <c r="I2" s="255">
        <v>1</v>
      </c>
      <c r="J2" s="221">
        <f t="array" ref="J2">IF((COUNT('Portfolio Construction'!$F$85:$F$104)+COUNTIF('Portfolio Construction'!$F$85:$F$104,"-"))&gt;=ROWS('Portfolio Construction'!F$85:F85),INDEX('Portfolio Construction'!$B$85:$B$104,MATCH(SMALL(IF(LEN('Portfolio Construction'!F$85:$F$104)&gt;0,ROW('Portfolio Construction'!$F$85:$F$104),""),ROWS('Portfolio Construction'!F$85:F85)),ROW('Portfolio Construction'!$F$85:$F$104),0),1),"")</f>
        <v>0</v>
      </c>
      <c r="K2" s="222">
        <f t="array" ref="K2">IF((COUNT('Portfolio Construction'!$F$85:$F$104)+COUNTIF('Portfolio Construction'!$F$85:$F$104,"-"))&gt;=ROWS('Portfolio Construction'!F$85:F85),INDEX('Portfolio Construction'!F$85:$F$104,MATCH(SMALL(IF(LEN('Portfolio Construction'!F$85:$F$104)&gt;0,ROW('Portfolio Construction'!$F$85:$F$104),""),ROWS('Portfolio Construction'!F$85:F85)),ROW('Portfolio Construction'!$F$85:$F$104),0),1),"")</f>
        <v>0</v>
      </c>
    </row>
    <row r="3" spans="1:11" ht="13">
      <c r="A3" s="3"/>
      <c r="B3" s="224" t="s">
        <v>165</v>
      </c>
      <c r="C3" s="223" t="e">
        <f ca="1">IF(SUMIF('Portfolio Construction'!$E$20:$F$39,Working!B3,'Portfolio Construction'!$U$20:$U$39)=0,NA(),SUMIF('Portfolio Construction'!$E$20:$F$39,Working!B3,'Portfolio Construction'!$U$20:$U$39))</f>
        <v>#N/A</v>
      </c>
      <c r="D3" s="625" t="s">
        <v>218</v>
      </c>
      <c r="E3" s="626" t="e">
        <f ca="1">IF(SUMIF('Portfolio Construction'!$G$20:$H$39,Working!D3,'Portfolio Construction'!$U$20:$U$39)=0,NA(),SUMIF('Portfolio Construction'!$G$20:$H$39,Working!D3,'Portfolio Construction'!$U$20:$U$39))</f>
        <v>#N/A</v>
      </c>
      <c r="F3" s="252" t="s">
        <v>182</v>
      </c>
      <c r="G3" s="223" t="e">
        <f ca="1">IF(SUMIF('Portfolio Construction'!$I$20:$J$39,Working!F3,'Portfolio Construction'!$U$20:$U$39)=0,NA(),SUMIF('Portfolio Construction'!$I$20:$J$39,Working!F3,'Portfolio Construction'!$U$20:$U$39))</f>
        <v>#N/A</v>
      </c>
      <c r="H3" s="224"/>
      <c r="I3" s="255">
        <v>2</v>
      </c>
      <c r="J3" s="221" t="str">
        <f t="array" ref="J3">IF((COUNT('Portfolio Construction'!$F$85:$F$104)+COUNTIF('Portfolio Construction'!$F$85:$F$104,"-"))&gt;=ROWS('Portfolio Construction'!F$85:F86),INDEX('Portfolio Construction'!$B$85:$B$104,MATCH(SMALL(IF(LEN('Portfolio Construction'!F$85:$F$104)&gt;0,ROW('Portfolio Construction'!$F$85:$F$104),""),ROWS('Portfolio Construction'!F$85:F86)),ROW('Portfolio Construction'!$F$85:$F$104),0),1),"")</f>
        <v/>
      </c>
      <c r="K3" s="222" t="str">
        <f t="array" ref="K3">IF((COUNT('Portfolio Construction'!$F$85:$F$104)+COUNTIF('Portfolio Construction'!$F$85:$F$104,"-"))&gt;=ROWS('Portfolio Construction'!F$85:F86),INDEX('Portfolio Construction'!F$85:$F$104,MATCH(SMALL(IF(LEN('Portfolio Construction'!F$85:$F$104)&gt;0,ROW('Portfolio Construction'!$F$85:$F$104),""),ROWS('Portfolio Construction'!F$85:F86)),ROW('Portfolio Construction'!$F$85:$F$104),0),1),"")</f>
        <v/>
      </c>
    </row>
    <row r="4" spans="1:11" ht="13">
      <c r="A4" s="3"/>
      <c r="B4" s="224" t="s">
        <v>36</v>
      </c>
      <c r="C4" s="223" t="e">
        <f ca="1">IF(SUMIF('Portfolio Construction'!$E$20:$F$39,Working!B4,'Portfolio Construction'!$U$20:$U$39)=0,NA(),SUMIF('Portfolio Construction'!$E$20:$F$39,Working!B4,'Portfolio Construction'!$U$20:$U$39))</f>
        <v>#N/A</v>
      </c>
      <c r="D4" s="625" t="s">
        <v>220</v>
      </c>
      <c r="E4" s="626" t="e">
        <f ca="1">IF(SUMIF('Portfolio Construction'!$G$20:$H$39,Working!D4,'Portfolio Construction'!$U$20:$U$39)=0,NA(),SUMIF('Portfolio Construction'!$G$20:$H$39,Working!D4,'Portfolio Construction'!$U$20:$U$39))</f>
        <v>#N/A</v>
      </c>
      <c r="F4" s="224" t="s">
        <v>180</v>
      </c>
      <c r="G4" s="223" t="e">
        <f ca="1">IF(SUMIF('Portfolio Construction'!$I$20:$J$39,Working!F4,'Portfolio Construction'!$U$20:$U$39)=0,NA(),SUMIF('Portfolio Construction'!$I$20:$J$39,Working!F4,'Portfolio Construction'!$U$20:$U$39))</f>
        <v>#N/A</v>
      </c>
      <c r="H4" s="224"/>
      <c r="I4" s="255">
        <v>3</v>
      </c>
      <c r="J4" s="221" t="str">
        <f t="array" ref="J4">IF((COUNT('Portfolio Construction'!$F$85:$F$104)+COUNTIF('Portfolio Construction'!$F$85:$F$104,"-"))&gt;=ROWS('Portfolio Construction'!F$85:F91),INDEX('Portfolio Construction'!$B$85:$B$104,MATCH(SMALL(IF(LEN('Portfolio Construction'!F$85:$F$104)&gt;0,ROW('Portfolio Construction'!$F$85:$F$104),""),ROWS('Portfolio Construction'!F$85:F91)),ROW('Portfolio Construction'!$F$85:$F$104),0),1),"")</f>
        <v/>
      </c>
      <c r="K4" s="222" t="str">
        <f t="array" ref="K4">IF((COUNT('Portfolio Construction'!$F$85:$F$104)+COUNTIF('Portfolio Construction'!$F$85:$F$104,"-"))&gt;=ROWS('Portfolio Construction'!F$85:F91),INDEX('Portfolio Construction'!F$85:$F$104,MATCH(SMALL(IF(LEN('Portfolio Construction'!F$85:$F$104)&gt;0,ROW('Portfolio Construction'!$F$85:$F$104),""),ROWS('Portfolio Construction'!F$85:F91)),ROW('Portfolio Construction'!$F$85:$F$104),0),1),"")</f>
        <v/>
      </c>
    </row>
    <row r="5" spans="1:11" ht="13">
      <c r="A5" s="3"/>
      <c r="B5" s="224" t="s">
        <v>192</v>
      </c>
      <c r="C5" s="223" t="e">
        <f ca="1">IF(SUMIF('Portfolio Construction'!$E$20:$F$39,Working!B5,'Portfolio Construction'!$U$20:$U$39)=0,NA(),SUMIF('Portfolio Construction'!$E$20:$F$39,Working!B5,'Portfolio Construction'!$U$20:$U$39))</f>
        <v>#N/A</v>
      </c>
      <c r="D5" s="625" t="s">
        <v>227</v>
      </c>
      <c r="E5" s="626" t="e">
        <f ca="1">IF(SUMIF('Portfolio Construction'!$G$20:$H$39,Working!D5,'Portfolio Construction'!$U$20:$U$39)=0,NA(),SUMIF('Portfolio Construction'!$G$20:$H$39,Working!D5,'Portfolio Construction'!$U$20:$U$39))</f>
        <v>#N/A</v>
      </c>
      <c r="F5" s="252" t="s">
        <v>184</v>
      </c>
      <c r="G5" s="223" t="e">
        <f ca="1">IF(SUMIF('Portfolio Construction'!$I$20:$J$39,Working!F5,'Portfolio Construction'!$U$20:$U$39)=0,NA(),SUMIF('Portfolio Construction'!$I$20:$J$39,Working!F5,'Portfolio Construction'!$U$20:$U$39))</f>
        <v>#N/A</v>
      </c>
      <c r="H5" s="224"/>
      <c r="I5" s="255">
        <v>4</v>
      </c>
      <c r="J5" s="221" t="str">
        <f t="array" ref="J5">IF((COUNT('Portfolio Construction'!$F$85:$F$104)+COUNTIF('Portfolio Construction'!$F$85:$F$104,"-"))&gt;=ROWS('Portfolio Construction'!F$85:F93),INDEX('Portfolio Construction'!$B$85:$B$104,MATCH(SMALL(IF(LEN('Portfolio Construction'!F$85:$F$104)&gt;0,ROW('Portfolio Construction'!$F$85:$F$104),""),ROWS('Portfolio Construction'!F$85:F93)),ROW('Portfolio Construction'!$F$85:$F$104),0),1),"")</f>
        <v/>
      </c>
      <c r="K5" s="222" t="str">
        <f t="array" ref="K5">IF((COUNT('Portfolio Construction'!$F$85:$F$104)+COUNTIF('Portfolio Construction'!$F$85:$F$104,"-"))&gt;=ROWS('Portfolio Construction'!F$85:F93),INDEX('Portfolio Construction'!F$85:$F$104,MATCH(SMALL(IF(LEN('Portfolio Construction'!F$85:$F$104)&gt;0,ROW('Portfolio Construction'!$F$85:$F$104),""),ROWS('Portfolio Construction'!F$85:F93)),ROW('Portfolio Construction'!$F$85:$F$104),0),1),"")</f>
        <v/>
      </c>
    </row>
    <row r="6" spans="1:11" ht="13">
      <c r="A6" s="3"/>
      <c r="B6" s="224" t="s">
        <v>190</v>
      </c>
      <c r="C6" s="223" t="e">
        <f ca="1">IF(SUMIF('Portfolio Construction'!$E$20:$F$39,Working!B6,'Portfolio Construction'!$U$20:$U$39)=0,NA(),SUMIF('Portfolio Construction'!$E$20:$F$39,Working!B6,'Portfolio Construction'!$U$20:$U$39))</f>
        <v>#N/A</v>
      </c>
      <c r="D6" s="625" t="s">
        <v>139</v>
      </c>
      <c r="E6" s="626" t="e">
        <f ca="1">IF(SUMIF('Portfolio Construction'!$G$20:$H$39,Working!D6,'Portfolio Construction'!$U$20:$U$39)=0,NA(),SUMIF('Portfolio Construction'!$G$20:$H$39,Working!D6,'Portfolio Construction'!$U$20:$U$39))</f>
        <v>#N/A</v>
      </c>
      <c r="F6" s="252" t="s">
        <v>200</v>
      </c>
      <c r="G6" s="223" t="e">
        <f ca="1">IF(SUMIF('Portfolio Construction'!$I$20:$J$39,Working!F6,'Portfolio Construction'!$U$20:$U$39)=0,NA(),SUMIF('Portfolio Construction'!$I$20:$J$39,Working!F6,'Portfolio Construction'!$U$20:$U$39))</f>
        <v>#N/A</v>
      </c>
      <c r="H6" s="224"/>
      <c r="I6" s="255">
        <v>5</v>
      </c>
      <c r="J6" s="221" t="str">
        <f t="array" ref="J6">IF((COUNT('Portfolio Construction'!$F$85:$F$104)+COUNTIF('Portfolio Construction'!$F$85:$F$104,"-"))&gt;=ROWS('Portfolio Construction'!F$85:F90),INDEX('Portfolio Construction'!$B$85:$B$104,MATCH(SMALL(IF(LEN('Portfolio Construction'!F$85:$F$104)&gt;0,ROW('Portfolio Construction'!$F$85:$F$104),""),ROWS('Portfolio Construction'!F$85:F90)),ROW('Portfolio Construction'!$F$85:$F$104),0),1),"")</f>
        <v/>
      </c>
      <c r="K6" s="222" t="str">
        <f t="array" ref="K6">IF((COUNT('Portfolio Construction'!$F$85:$F$104)+COUNTIF('Portfolio Construction'!$F$85:$F$104,"-"))&gt;=ROWS('Portfolio Construction'!F$85:F90),INDEX('Portfolio Construction'!F$85:$F$104,MATCH(SMALL(IF(LEN('Portfolio Construction'!F$85:$F$104)&gt;0,ROW('Portfolio Construction'!$F$85:$F$104),""),ROWS('Portfolio Construction'!F$85:F90)),ROW('Portfolio Construction'!$F$85:$F$104),0),1),"")</f>
        <v/>
      </c>
    </row>
    <row r="7" spans="1:11" ht="13">
      <c r="A7" s="3"/>
      <c r="B7" s="224" t="s">
        <v>203</v>
      </c>
      <c r="C7" s="223" t="e">
        <f ca="1">IF(SUMIF('Portfolio Construction'!$E$20:$F$39,Working!B7,'Portfolio Construction'!$U$20:$U$39)=0,NA(),SUMIF('Portfolio Construction'!$E$20:$F$39,Working!B7,'Portfolio Construction'!$U$20:$U$39))</f>
        <v>#N/A</v>
      </c>
      <c r="D7" s="625" t="s">
        <v>221</v>
      </c>
      <c r="E7" s="626" t="e">
        <f ca="1">IF(SUMIF('Portfolio Construction'!$G$20:$H$39,Working!D7,'Portfolio Construction'!$U$20:$U$39)=0,NA(),SUMIF('Portfolio Construction'!$G$20:$H$39,Working!D7,'Portfolio Construction'!$U$20:$U$39))</f>
        <v>#N/A</v>
      </c>
      <c r="F7" s="252" t="s">
        <v>2</v>
      </c>
      <c r="G7" s="223" t="e">
        <f ca="1">IF(SUMIF('Portfolio Construction'!$I$20:$J$39,Working!F7,'Portfolio Construction'!$U$20:$U$39)=0,NA(),SUMIF('Portfolio Construction'!$I$20:$J$39,Working!F7,'Portfolio Construction'!$U$20:$U$39))</f>
        <v>#N/A</v>
      </c>
      <c r="H7" s="224"/>
      <c r="I7" s="255">
        <v>6</v>
      </c>
      <c r="J7" s="221" t="str">
        <f t="array" ref="J7">IF((COUNT('Portfolio Construction'!$F$85:$F$104)+COUNTIF('Portfolio Construction'!$F$85:$F$104,"-"))&gt;=ROWS('Portfolio Construction'!F$85:F94),INDEX('Portfolio Construction'!$B$85:$B$104,MATCH(SMALL(IF(LEN('Portfolio Construction'!F$85:$F$104)&gt;0,ROW('Portfolio Construction'!$F$85:$F$104),""),ROWS('Portfolio Construction'!F$85:F94)),ROW('Portfolio Construction'!$F$85:$F$104),0),1),"")</f>
        <v/>
      </c>
      <c r="K7" s="222" t="str">
        <f t="array" ref="K7">IF((COUNT('Portfolio Construction'!$F$85:$F$104)+COUNTIF('Portfolio Construction'!$F$85:$F$104,"-"))&gt;=ROWS('Portfolio Construction'!F$85:F94),INDEX('Portfolio Construction'!F$85:$F$104,MATCH(SMALL(IF(LEN('Portfolio Construction'!F$85:$F$104)&gt;0,ROW('Portfolio Construction'!$F$85:$F$104),""),ROWS('Portfolio Construction'!F$85:F94)),ROW('Portfolio Construction'!$F$85:$F$104),0),1),"")</f>
        <v/>
      </c>
    </row>
    <row r="8" spans="1:11" ht="13">
      <c r="A8" s="3"/>
      <c r="B8" s="224" t="s">
        <v>57</v>
      </c>
      <c r="C8" s="223" t="e">
        <f ca="1">IF(SUMIF('Portfolio Construction'!$E$20:$F$39,Working!B8,'Portfolio Construction'!$U$20:$U$39)=0,NA(),SUMIF('Portfolio Construction'!$E$20:$F$39,Working!B8,'Portfolio Construction'!$U$20:$U$39))</f>
        <v>#N/A</v>
      </c>
      <c r="D8" s="625" t="s">
        <v>226</v>
      </c>
      <c r="E8" s="626" t="e">
        <f ca="1">IF(SUMIF('Portfolio Construction'!$G$20:$H$39,Working!D8,'Portfolio Construction'!$U$20:$U$39)=0,NA(),SUMIF('Portfolio Construction'!$G$20:$H$39,Working!D8,'Portfolio Construction'!$U$20:$U$39))</f>
        <v>#N/A</v>
      </c>
      <c r="F8" s="224" t="s">
        <v>169</v>
      </c>
      <c r="G8" s="223" t="e">
        <f ca="1">IF(SUMIF('Portfolio Construction'!$I$20:$J$39,Working!F8,'Portfolio Construction'!$U$20:$U$39)=0,NA(),SUMIF('Portfolio Construction'!$I$20:$J$39,Working!F8,'Portfolio Construction'!$U$20:$U$39))</f>
        <v>#N/A</v>
      </c>
      <c r="H8" s="224"/>
      <c r="I8" s="255">
        <v>7</v>
      </c>
      <c r="J8" s="221" t="str">
        <f t="array" ref="J8">IF((COUNT('Portfolio Construction'!$F$85:$F$104)+COUNTIF('Portfolio Construction'!$F$85:$F$104,"-"))&gt;=ROWS('Portfolio Construction'!F$85:F92),INDEX('Portfolio Construction'!$B$85:$B$104,MATCH(SMALL(IF(LEN('Portfolio Construction'!F$85:$F$104)&gt;0,ROW('Portfolio Construction'!$F$85:$F$104),""),ROWS('Portfolio Construction'!F$85:F92)),ROW('Portfolio Construction'!$F$85:$F$104),0),1),"")</f>
        <v/>
      </c>
      <c r="K8" s="222" t="str">
        <f t="array" ref="K8">IF((COUNT('Portfolio Construction'!$F$85:$F$104)+COUNTIF('Portfolio Construction'!$F$85:$F$104,"-"))&gt;=ROWS('Portfolio Construction'!F$85:F92),INDEX('Portfolio Construction'!F$85:$F$104,MATCH(SMALL(IF(LEN('Portfolio Construction'!F$85:$F$104)&gt;0,ROW('Portfolio Construction'!$F$85:$F$104),""),ROWS('Portfolio Construction'!F$85:F92)),ROW('Portfolio Construction'!$F$85:$F$104),0),1),"")</f>
        <v/>
      </c>
    </row>
    <row r="9" spans="1:11" ht="13">
      <c r="A9" s="3"/>
      <c r="B9" s="224"/>
      <c r="C9" s="223"/>
      <c r="D9" s="625" t="s">
        <v>978</v>
      </c>
      <c r="E9" s="626" t="e">
        <f ca="1">IF(SUMIF('Portfolio Construction'!$G$20:$H$39,Working!D9,'Portfolio Construction'!$U$20:$U$39)=0,NA(),SUMIF('Portfolio Construction'!$G$20:$H$39,Working!D9,'Portfolio Construction'!$U$20:$U$39))</f>
        <v>#N/A</v>
      </c>
      <c r="F9" s="252" t="s">
        <v>2204</v>
      </c>
      <c r="G9" s="223" t="e">
        <f ca="1">IF(SUMIF('Portfolio Construction'!$I$20:$J$39,Working!F9,'Portfolio Construction'!$U$20:$U$39)=0,NA(),SUMIF('Portfolio Construction'!$I$20:$J$39,Working!F9,'Portfolio Construction'!$U$20:$U$39))</f>
        <v>#N/A</v>
      </c>
      <c r="H9" s="224"/>
      <c r="I9" s="255">
        <v>8</v>
      </c>
      <c r="J9" s="221" t="str">
        <f t="array" ref="J9">IF((COUNT('Portfolio Construction'!$F$85:$F$104)+COUNTIF('Portfolio Construction'!$F$85:$F$104,"-"))&gt;=ROWS('Portfolio Construction'!F$85:F101),INDEX('Portfolio Construction'!$B$85:$B$104,MATCH(SMALL(IF(LEN('Portfolio Construction'!F$85:$F$104)&gt;0,ROW('Portfolio Construction'!$F$85:$F$104),""),ROWS('Portfolio Construction'!F$85:F101)),ROW('Portfolio Construction'!$F$85:$F$104),0),1),"")</f>
        <v/>
      </c>
      <c r="K9" s="222" t="str">
        <f t="array" ref="K9">IF((COUNT('Portfolio Construction'!$F$85:$F$104)+COUNTIF('Portfolio Construction'!$F$85:$F$104,"-"))&gt;=ROWS('Portfolio Construction'!F$85:F101),INDEX('Portfolio Construction'!F$85:$F$104,MATCH(SMALL(IF(LEN('Portfolio Construction'!F$85:$F$104)&gt;0,ROW('Portfolio Construction'!$F$85:$F$104),""),ROWS('Portfolio Construction'!F$85:F101)),ROW('Portfolio Construction'!$F$85:$F$104),0),1),"")</f>
        <v/>
      </c>
    </row>
    <row r="10" spans="1:11" ht="13">
      <c r="A10" s="3"/>
      <c r="B10" s="224"/>
      <c r="C10" s="223"/>
      <c r="D10" s="625" t="s">
        <v>24</v>
      </c>
      <c r="E10" s="626" t="e">
        <f ca="1">IF(SUMIF('Portfolio Construction'!$G$20:$H$39,Working!D10,'Portfolio Construction'!$U$20:$U$39)=0,NA(),SUMIF('Portfolio Construction'!$G$20:$H$39,Working!D10,'Portfolio Construction'!$U$20:$U$39))</f>
        <v>#N/A</v>
      </c>
      <c r="F10" s="252" t="s">
        <v>5841</v>
      </c>
      <c r="G10" s="223" t="e">
        <f ca="1">IF(SUMIF('Portfolio Construction'!$I$20:$J$39,Working!F10,'Portfolio Construction'!$U$20:$U$39)=0,NA(),SUMIF('Portfolio Construction'!$I$20:$J$39,Working!F10,'Portfolio Construction'!$U$20:$U$39))</f>
        <v>#N/A</v>
      </c>
      <c r="H10" s="224"/>
      <c r="I10" s="255">
        <v>9</v>
      </c>
      <c r="J10" s="221" t="str">
        <f t="array" ref="J10">IF((COUNT('Portfolio Construction'!$F$85:$F$104)+COUNTIF('Portfolio Construction'!$F$85:$F$104,"-"))&gt;=ROWS('Portfolio Construction'!F$85:F103),INDEX('Portfolio Construction'!$B$85:$B$104,MATCH(SMALL(IF(LEN('Portfolio Construction'!F$85:$F$104)&gt;0,ROW('Portfolio Construction'!$F$85:$F$104),""),ROWS('Portfolio Construction'!F$85:F103)),ROW('Portfolio Construction'!$F$85:$F$104),0),1),"")</f>
        <v/>
      </c>
      <c r="K10" s="222" t="str">
        <f t="array" ref="K10">IF((COUNT('Portfolio Construction'!$F$85:$F$104)+COUNTIF('Portfolio Construction'!$F$85:$F$104,"-"))&gt;=ROWS('Portfolio Construction'!F$85:F103),INDEX('Portfolio Construction'!F$85:$F$104,MATCH(SMALL(IF(LEN('Portfolio Construction'!F$85:$F$104)&gt;0,ROW('Portfolio Construction'!$F$85:$F$104),""),ROWS('Portfolio Construction'!F$85:F103)),ROW('Portfolio Construction'!$F$85:$F$104),0),1),"")</f>
        <v/>
      </c>
    </row>
    <row r="11" spans="1:11" ht="13">
      <c r="A11" s="3"/>
      <c r="B11" s="224"/>
      <c r="C11" s="223"/>
      <c r="D11" s="625" t="s">
        <v>222</v>
      </c>
      <c r="E11" s="626" t="e">
        <f ca="1">IF(SUMIF('Portfolio Construction'!$G$20:$H$39,Working!D11,'Portfolio Construction'!$U$20:$U$39)=0,NA(),SUMIF('Portfolio Construction'!$G$20:$H$39,Working!D11,'Portfolio Construction'!$U$20:$U$39))</f>
        <v>#N/A</v>
      </c>
      <c r="F11" s="252" t="s">
        <v>1613</v>
      </c>
      <c r="G11" s="223" t="e">
        <f ca="1">IF(SUMIF('Portfolio Construction'!$I$20:$J$39,Working!F11,'Portfolio Construction'!$U$20:$U$39)=0,NA(),SUMIF('Portfolio Construction'!$I$20:$J$39,Working!F11,'Portfolio Construction'!$U$20:$U$39))</f>
        <v>#N/A</v>
      </c>
      <c r="H11" s="224"/>
      <c r="I11" s="255">
        <v>10</v>
      </c>
      <c r="J11" s="221" t="str">
        <f t="array" ref="J11">IF((COUNT('Portfolio Construction'!$F$85:$F$104)+COUNTIF('Portfolio Construction'!$F$85:$F$104,"-"))&gt;=ROWS('Portfolio Construction'!F$85:F98),INDEX('Portfolio Construction'!$B$85:$B$104,MATCH(SMALL(IF(LEN('Portfolio Construction'!F$85:$F$104)&gt;0,ROW('Portfolio Construction'!$F$85:$F$104),""),ROWS('Portfolio Construction'!F$85:F98)),ROW('Portfolio Construction'!$F$85:$F$104),0),1),"")</f>
        <v/>
      </c>
      <c r="K11" s="222" t="str">
        <f t="array" ref="K11">IF((COUNT('Portfolio Construction'!$F$85:$F$104)+COUNTIF('Portfolio Construction'!$F$85:$F$104,"-"))&gt;=ROWS('Portfolio Construction'!F$85:F98),INDEX('Portfolio Construction'!F$85:$F$104,MATCH(SMALL(IF(LEN('Portfolio Construction'!F$85:$F$104)&gt;0,ROW('Portfolio Construction'!$F$85:$F$104),""),ROWS('Portfolio Construction'!F$85:F98)),ROW('Portfolio Construction'!$F$85:$F$104),0),1),"")</f>
        <v/>
      </c>
    </row>
    <row r="12" spans="1:11" ht="13">
      <c r="A12" s="3"/>
      <c r="B12" s="224"/>
      <c r="C12" s="223"/>
      <c r="D12" s="625" t="s">
        <v>223</v>
      </c>
      <c r="E12" s="626" t="e">
        <f ca="1">IF(SUMIF('Portfolio Construction'!$G$20:$H$39,Working!D12,'Portfolio Construction'!$U$20:$U$39)=0,NA(),SUMIF('Portfolio Construction'!$G$20:$H$39,Working!D12,'Portfolio Construction'!$U$20:$U$39))</f>
        <v>#N/A</v>
      </c>
      <c r="F12" s="224" t="s">
        <v>185</v>
      </c>
      <c r="G12" s="223" t="e">
        <f ca="1">IF(SUMIF('Portfolio Construction'!$I$20:$J$39,Working!F12,'Portfolio Construction'!$U$20:$U$39)=0,NA(),SUMIF('Portfolio Construction'!$I$20:$J$39,Working!F12,'Portfolio Construction'!$U$20:$U$39))</f>
        <v>#N/A</v>
      </c>
      <c r="H12" s="224"/>
      <c r="I12" s="255">
        <v>11</v>
      </c>
      <c r="J12" s="221" t="str">
        <f t="array" ref="J12">IF((COUNT('Portfolio Construction'!$F$85:$F$104)+COUNTIF('Portfolio Construction'!$F$85:$F$104,"-"))&gt;=ROWS('Portfolio Construction'!F$85:F100),INDEX('Portfolio Construction'!$B$85:$B$104,MATCH(SMALL(IF(LEN('Portfolio Construction'!F$85:$F$104)&gt;0,ROW('Portfolio Construction'!$F$85:$F$104),""),ROWS('Portfolio Construction'!F$85:F100)),ROW('Portfolio Construction'!$F$85:$F$104),0),1),"")</f>
        <v/>
      </c>
      <c r="K12" s="222" t="str">
        <f t="array" ref="K12">IF((COUNT('Portfolio Construction'!$F$85:$F$104)+COUNTIF('Portfolio Construction'!$F$85:$F$104,"-"))&gt;=ROWS('Portfolio Construction'!F$85:F100),INDEX('Portfolio Construction'!F$85:$F$104,MATCH(SMALL(IF(LEN('Portfolio Construction'!F$85:$F$104)&gt;0,ROW('Portfolio Construction'!$F$85:$F$104),""),ROWS('Portfolio Construction'!F$85:F100)),ROW('Portfolio Construction'!$F$85:$F$104),0),1),"")</f>
        <v/>
      </c>
    </row>
    <row r="13" spans="1:11" ht="13">
      <c r="A13" s="3"/>
      <c r="B13" s="224"/>
      <c r="C13" s="223"/>
      <c r="D13" s="625" t="s">
        <v>219</v>
      </c>
      <c r="E13" s="626" t="e">
        <f ca="1">IF(SUMIF('Portfolio Construction'!$G$20:$H$39,Working!D13,'Portfolio Construction'!$U$20:$U$39)=0,NA(),SUMIF('Portfolio Construction'!$G$20:$H$39,Working!D13,'Portfolio Construction'!$U$20:$U$39))</f>
        <v>#N/A</v>
      </c>
      <c r="F13" s="224" t="s">
        <v>23</v>
      </c>
      <c r="G13" s="223" t="e">
        <f ca="1">IF(SUMIF('Portfolio Construction'!$I$20:$J$39,Working!F13,'Portfolio Construction'!$U$20:$U$39)=0,NA(),SUMIF('Portfolio Construction'!$I$20:$J$39,Working!F13,'Portfolio Construction'!$U$20:$U$39))</f>
        <v>#N/A</v>
      </c>
      <c r="H13" s="224"/>
      <c r="I13" s="255">
        <v>12</v>
      </c>
      <c r="J13" s="221" t="str">
        <f t="array" ref="J13">IF((COUNT('Portfolio Construction'!$F$85:$F$104)+COUNTIF('Portfolio Construction'!$F$85:$F$104,"-"))&gt;=ROWS('Portfolio Construction'!F$85:F96),INDEX('Portfolio Construction'!$B$85:$B$104,MATCH(SMALL(IF(LEN('Portfolio Construction'!F$85:$F$104)&gt;0,ROW('Portfolio Construction'!$F$85:$F$104),""),ROWS('Portfolio Construction'!F$85:F96)),ROW('Portfolio Construction'!$F$85:$F$104),0),1),"")</f>
        <v/>
      </c>
      <c r="K13" s="222" t="str">
        <f t="array" ref="K13">IF((COUNT('Portfolio Construction'!$F$85:$F$104)+COUNTIF('Portfolio Construction'!$F$85:$F$104,"-"))&gt;=ROWS('Portfolio Construction'!F$85:F96),INDEX('Portfolio Construction'!F$85:$F$104,MATCH(SMALL(IF(LEN('Portfolio Construction'!F$85:$F$104)&gt;0,ROW('Portfolio Construction'!$F$85:$F$104),""),ROWS('Portfolio Construction'!F$85:F96)),ROW('Portfolio Construction'!$F$85:$F$104),0),1),"")</f>
        <v/>
      </c>
    </row>
    <row r="14" spans="1:11" ht="13">
      <c r="A14" s="3"/>
      <c r="B14" s="224"/>
      <c r="C14" s="223"/>
      <c r="D14" s="625" t="s">
        <v>984</v>
      </c>
      <c r="E14" s="626" t="e">
        <f ca="1">IF(SUMIF('Portfolio Construction'!$G$20:$H$39,Working!D14,'Portfolio Construction'!$U$20:$U$39)=0,NA(),SUMIF('Portfolio Construction'!$G$20:$H$39,Working!D14,'Portfolio Construction'!$U$20:$U$39))</f>
        <v>#N/A</v>
      </c>
      <c r="F14" s="224" t="s">
        <v>186</v>
      </c>
      <c r="G14" s="223" t="e">
        <f ca="1">IF(SUMIF('Portfolio Construction'!$I$20:$J$39,Working!F14,'Portfolio Construction'!$U$20:$U$39)=0,NA(),SUMIF('Portfolio Construction'!$I$20:$J$39,Working!F14,'Portfolio Construction'!$U$20:$U$39))</f>
        <v>#N/A</v>
      </c>
      <c r="H14" s="224"/>
      <c r="I14" s="255">
        <v>13</v>
      </c>
      <c r="J14" s="221" t="str">
        <f t="array" ref="J14">IF((COUNT('Portfolio Construction'!$F$85:$F$104)+COUNTIF('Portfolio Construction'!$F$85:$F$104,"-"))&gt;=ROWS('Portfolio Construction'!F$85:F97),INDEX('Portfolio Construction'!$B$85:$B$104,MATCH(SMALL(IF(LEN('Portfolio Construction'!F$85:$F$104)&gt;0,ROW('Portfolio Construction'!$F$85:$F$104),""),ROWS('Portfolio Construction'!F$85:F97)),ROW('Portfolio Construction'!$F$85:$F$104),0),1),"")</f>
        <v/>
      </c>
      <c r="K14" s="222" t="str">
        <f t="array" ref="K14">IF((COUNT('Portfolio Construction'!$F$85:$F$104)+COUNTIF('Portfolio Construction'!$F$85:$F$104,"-"))&gt;=ROWS('Portfolio Construction'!F$85:F97),INDEX('Portfolio Construction'!F$85:$F$104,MATCH(SMALL(IF(LEN('Portfolio Construction'!F$85:$F$104)&gt;0,ROW('Portfolio Construction'!$F$85:$F$104),""),ROWS('Portfolio Construction'!F$85:F97)),ROW('Portfolio Construction'!$F$85:$F$104),0),1),"")</f>
        <v/>
      </c>
    </row>
    <row r="15" spans="1:11" ht="13">
      <c r="A15" s="3"/>
      <c r="B15" s="224"/>
      <c r="C15" s="223"/>
      <c r="D15" s="625" t="s">
        <v>5406</v>
      </c>
      <c r="E15" s="626" t="e">
        <f ca="1">IF(SUMIF('Portfolio Construction'!$G$20:$H$39,Working!D15,'Portfolio Construction'!$U$20:$U$39)=0,NA(),SUMIF('Portfolio Construction'!$G$20:$H$39,Working!D15,'Portfolio Construction'!$U$20:$U$39))</f>
        <v>#N/A</v>
      </c>
      <c r="F15" s="224" t="s">
        <v>187</v>
      </c>
      <c r="G15" s="223" t="e">
        <f ca="1">IF(SUMIF('Portfolio Construction'!$I$20:$J$39,Working!F15,'Portfolio Construction'!$U$20:$U$39)=0,NA(),SUMIF('Portfolio Construction'!$I$20:$J$39,Working!F15,'Portfolio Construction'!$U$20:$U$39))</f>
        <v>#N/A</v>
      </c>
      <c r="H15" s="224"/>
      <c r="I15" s="255">
        <v>14</v>
      </c>
      <c r="J15" s="221" t="str">
        <f t="array" ref="J15">IF((COUNT('Portfolio Construction'!$F$85:$F$104)+COUNTIF('Portfolio Construction'!$F$85:$F$104,"-"))&gt;=ROWS('Portfolio Construction'!F$85:F95),INDEX('Portfolio Construction'!$B$85:$B$104,MATCH(SMALL(IF(LEN('Portfolio Construction'!F$85:$F$104)&gt;0,ROW('Portfolio Construction'!$F$85:$F$104),""),ROWS('Portfolio Construction'!F$85:F95)),ROW('Portfolio Construction'!$F$85:$F$104),0),1),"")</f>
        <v/>
      </c>
      <c r="K15" s="222" t="str">
        <f t="array" ref="K15">IF((COUNT('Portfolio Construction'!$F$85:$F$104)+COUNTIF('Portfolio Construction'!$F$85:$F$104,"-"))&gt;=ROWS('Portfolio Construction'!F$85:F95),INDEX('Portfolio Construction'!F$85:$F$104,MATCH(SMALL(IF(LEN('Portfolio Construction'!F$85:$F$104)&gt;0,ROW('Portfolio Construction'!$F$85:$F$104),""),ROWS('Portfolio Construction'!F$85:F95)),ROW('Portfolio Construction'!$F$85:$F$104),0),1),"")</f>
        <v/>
      </c>
    </row>
    <row r="16" spans="1:11" ht="13">
      <c r="A16" s="3"/>
      <c r="B16" s="224"/>
      <c r="C16" s="223"/>
      <c r="D16" s="627" t="s">
        <v>4501</v>
      </c>
      <c r="E16" s="626" t="e">
        <f ca="1">IF(SUMIF('Portfolio Construction'!$G$20:$H$39,Working!D16,'Portfolio Construction'!$U$20:$U$39)=0,NA(),SUMIF('Portfolio Construction'!$G$20:$H$39,Working!D16,'Portfolio Construction'!$U$20:$U$39))</f>
        <v>#N/A</v>
      </c>
      <c r="F16" s="224" t="s">
        <v>197</v>
      </c>
      <c r="G16" s="223" t="e">
        <f ca="1">IF(SUMIF('Portfolio Construction'!$I$20:$J$39,Working!F16,'Portfolio Construction'!$U$20:$U$39)=0,NA(),SUMIF('Portfolio Construction'!$I$20:$J$39,Working!F16,'Portfolio Construction'!$U$20:$U$39))</f>
        <v>#N/A</v>
      </c>
      <c r="H16" s="224"/>
      <c r="I16" s="255">
        <v>15</v>
      </c>
      <c r="J16" s="221" t="str">
        <f t="array" ref="J16">IF((COUNT('Portfolio Construction'!$F$85:$F$104)+COUNTIF('Portfolio Construction'!$F$85:$F$104,"-"))&gt;=ROWS('Portfolio Construction'!F$85:F102),INDEX('Portfolio Construction'!$B$85:$B$104,MATCH(SMALL(IF(LEN('Portfolio Construction'!F$85:$F$104)&gt;0,ROW('Portfolio Construction'!$F$85:$F$104),""),ROWS('Portfolio Construction'!F$85:F102)),ROW('Portfolio Construction'!$F$85:$F$104),0),1),"")</f>
        <v/>
      </c>
      <c r="K16" s="222" t="str">
        <f t="array" ref="K16">IF((COUNT('Portfolio Construction'!$F$85:$F$104)+COUNTIF('Portfolio Construction'!$F$85:$F$104,"-"))&gt;=ROWS('Portfolio Construction'!F$85:F102),INDEX('Portfolio Construction'!F$85:$F$104,MATCH(SMALL(IF(LEN('Portfolio Construction'!F$85:$F$104)&gt;0,ROW('Portfolio Construction'!$F$85:$F$104),""),ROWS('Portfolio Construction'!F$85:F102)),ROW('Portfolio Construction'!$F$85:$F$104),0),1),"")</f>
        <v/>
      </c>
    </row>
    <row r="17" spans="1:11" ht="13">
      <c r="A17" s="3"/>
      <c r="B17" s="224"/>
      <c r="C17" s="223"/>
      <c r="D17" s="625" t="s">
        <v>2146</v>
      </c>
      <c r="E17" s="626" t="e">
        <f ca="1">IF(SUMIF('Portfolio Construction'!$G$20:$H$39,Working!D17,'Portfolio Construction'!$U$20:$U$39)=0,NA(),SUMIF('Portfolio Construction'!$G$20:$H$39,Working!D17,'Portfolio Construction'!$U$20:$U$39))</f>
        <v>#N/A</v>
      </c>
      <c r="F17" s="224" t="s">
        <v>1603</v>
      </c>
      <c r="G17" s="223" t="e">
        <f ca="1">IF(SUMIF('Portfolio Construction'!$I$20:$J$39,Working!F17,'Portfolio Construction'!$U$20:$U$39)=0,NA(),SUMIF('Portfolio Construction'!$I$20:$J$39,Working!F17,'Portfolio Construction'!$U$20:$U$39))</f>
        <v>#N/A</v>
      </c>
      <c r="H17" s="224"/>
      <c r="I17" s="255">
        <v>16</v>
      </c>
      <c r="J17" s="221" t="str">
        <f t="array" ref="J17">IF((COUNT('Portfolio Construction'!$F$85:$F$104)+COUNTIF('Portfolio Construction'!$F$85:$F$104,"-"))&gt;=ROWS('Portfolio Construction'!F$85:F104),INDEX('Portfolio Construction'!$B$85:$B$104,MATCH(SMALL(IF(LEN('Portfolio Construction'!F$85:$F$104)&gt;0,ROW('Portfolio Construction'!$F$85:$F$104),""),ROWS('Portfolio Construction'!F$85:F104)),ROW('Portfolio Construction'!$F$85:$F$104),0),1),"")</f>
        <v/>
      </c>
      <c r="K17" s="222" t="str">
        <f t="array" ref="K17">IF((COUNT('Portfolio Construction'!$F$85:$F$104)+COUNTIF('Portfolio Construction'!$F$85:$F$104,"-"))&gt;=ROWS('Portfolio Construction'!F$85:F104),INDEX('Portfolio Construction'!F$85:$F$104,MATCH(SMALL(IF(LEN('Portfolio Construction'!F$85:$F$104)&gt;0,ROW('Portfolio Construction'!$F$85:$F$104),""),ROWS('Portfolio Construction'!F$85:F104)),ROW('Portfolio Construction'!$F$85:$F$104),0),1),"")</f>
        <v/>
      </c>
    </row>
    <row r="18" spans="1:11" ht="13">
      <c r="A18" s="3"/>
      <c r="B18" s="224"/>
      <c r="C18" s="223"/>
      <c r="D18" s="627" t="s">
        <v>6535</v>
      </c>
      <c r="E18" s="626" t="e">
        <f ca="1">IF(SUMIF('Portfolio Construction'!$G$20:$H$39,Working!D18,'Portfolio Construction'!$U$20:$U$39)=0,NA(),SUMIF('Portfolio Construction'!$G$20:$H$39,Working!D18,'Portfolio Construction'!$U$20:$U$39))</f>
        <v>#N/A</v>
      </c>
      <c r="F18" s="224" t="s">
        <v>35</v>
      </c>
      <c r="G18" s="223" t="e">
        <f ca="1">IF(SUMIF('Portfolio Construction'!$I$20:$J$39,Working!F18,'Portfolio Construction'!$U$20:$U$39)=0,NA(),SUMIF('Portfolio Construction'!$I$20:$J$39,Working!F18,'Portfolio Construction'!$U$20:$U$39))</f>
        <v>#N/A</v>
      </c>
      <c r="H18" s="224"/>
      <c r="I18" s="255">
        <v>17</v>
      </c>
      <c r="J18" s="221" t="str">
        <f t="array" ref="J18">IF((COUNT('Portfolio Construction'!$F$85:$F$104)+COUNTIF('Portfolio Construction'!$F$85:$F$104,"-"))&gt;=ROWS('Portfolio Construction'!F$85:F99),INDEX('Portfolio Construction'!$B$85:$B$104,MATCH(SMALL(IF(LEN('Portfolio Construction'!F$85:$F$104)&gt;0,ROW('Portfolio Construction'!$F$85:$F$104),""),ROWS('Portfolio Construction'!F$85:F99)),ROW('Portfolio Construction'!$F$85:$F$104),0),1),"")</f>
        <v/>
      </c>
      <c r="K18" s="222" t="str">
        <f t="array" ref="K18">IF((COUNT('Portfolio Construction'!$F$85:$F$104)+COUNTIF('Portfolio Construction'!$F$85:$F$104,"-"))&gt;=ROWS('Portfolio Construction'!F$85:F99),INDEX('Portfolio Construction'!F$85:$F$104,MATCH(SMALL(IF(LEN('Portfolio Construction'!F$85:$F$104)&gt;0,ROW('Portfolio Construction'!$F$85:$F$104),""),ROWS('Portfolio Construction'!F$85:F99)),ROW('Portfolio Construction'!$F$85:$F$104),0),1),"")</f>
        <v/>
      </c>
    </row>
    <row r="19" spans="1:11" ht="13">
      <c r="A19" s="3"/>
      <c r="B19" s="224"/>
      <c r="C19" s="223"/>
      <c r="D19" s="627" t="s">
        <v>7744</v>
      </c>
      <c r="E19" s="626" t="e">
        <f ca="1">IF(SUMIF('Portfolio Construction'!$G$20:$H$39,Working!D19,'Portfolio Construction'!$U$20:$U$39)=0,NA(),SUMIF('Portfolio Construction'!$G$20:$H$39,Working!D19,'Portfolio Construction'!$U$20:$U$39))</f>
        <v>#N/A</v>
      </c>
      <c r="F19" s="252" t="s">
        <v>22</v>
      </c>
      <c r="G19" s="223" t="e">
        <f ca="1">IF(SUMIF('Portfolio Construction'!$I$20:$J$39,Working!F19,'Portfolio Construction'!$U$20:$U$39)=0,NA(),SUMIF('Portfolio Construction'!$I$20:$J$39,Working!F19,'Portfolio Construction'!$U$20:$U$39))</f>
        <v>#N/A</v>
      </c>
      <c r="H19" s="224"/>
      <c r="I19" s="255">
        <v>18</v>
      </c>
      <c r="J19" s="221" t="str">
        <f t="array" ref="J19">IF((COUNT('Portfolio Construction'!$F$85:$F$104)+COUNTIF('Portfolio Construction'!$F$85:$F$104,"-"))&gt;=ROWS('Portfolio Construction'!F$85:F88),INDEX('Portfolio Construction'!$B$85:$B$104,MATCH(SMALL(IF(LEN('Portfolio Construction'!F$85:$F$104)&gt;0,ROW('Portfolio Construction'!$F$85:$F$104),""),ROWS('Portfolio Construction'!F$85:F88)),ROW('Portfolio Construction'!$F$85:$F$104),0),1),"")</f>
        <v/>
      </c>
      <c r="K19" s="222" t="str">
        <f t="array" ref="K19">IF((COUNT('Portfolio Construction'!$F$85:$F$104)+COUNTIF('Portfolio Construction'!$F$85:$F$104,"-"))&gt;=ROWS('Portfolio Construction'!F$85:F88),INDEX('Portfolio Construction'!F$85:$F$104,MATCH(SMALL(IF(LEN('Portfolio Construction'!F$85:$F$104)&gt;0,ROW('Portfolio Construction'!$F$85:$F$104),""),ROWS('Portfolio Construction'!F$85:F88)),ROW('Portfolio Construction'!$F$85:$F$104),0),1),"")</f>
        <v/>
      </c>
    </row>
    <row r="20" spans="1:11" ht="13">
      <c r="A20" s="3"/>
      <c r="B20" s="224"/>
      <c r="C20" s="223"/>
      <c r="E20" s="223"/>
      <c r="F20" s="224" t="s">
        <v>42</v>
      </c>
      <c r="G20" s="223" t="e">
        <f ca="1">IF(SUMIF('Portfolio Construction'!$I$20:$J$39,Working!F20,'Portfolio Construction'!$U$20:$U$39)=0,NA(),SUMIF('Portfolio Construction'!$I$20:$J$39,Working!F20,'Portfolio Construction'!$U$20:$U$39))</f>
        <v>#N/A</v>
      </c>
      <c r="H20" s="224"/>
      <c r="I20" s="255">
        <v>19</v>
      </c>
      <c r="J20" s="221" t="str">
        <f t="array" ref="J20">IF((COUNT('Portfolio Construction'!$F$85:$F$104)+COUNTIF('Portfolio Construction'!$F$85:$F$104,"-"))&gt;=ROWS('Portfolio Construction'!F$85:F89),INDEX('Portfolio Construction'!$B$85:$B$104,MATCH(SMALL(IF(LEN('Portfolio Construction'!F$85:$F$104)&gt;0,ROW('Portfolio Construction'!$F$85:$F$104),""),ROWS('Portfolio Construction'!F$85:F89)),ROW('Portfolio Construction'!$F$85:$F$104),0),1),"")</f>
        <v/>
      </c>
      <c r="K20" s="222" t="str">
        <f t="array" ref="K20">IF((COUNT('Portfolio Construction'!$F$85:$F$104)+COUNTIF('Portfolio Construction'!$F$85:$F$104,"-"))&gt;=ROWS('Portfolio Construction'!F$85:F89),INDEX('Portfolio Construction'!F$85:$F$104,MATCH(SMALL(IF(LEN('Portfolio Construction'!F$85:$F$104)&gt;0,ROW('Portfolio Construction'!$F$85:$F$104),""),ROWS('Portfolio Construction'!F$85:F89)),ROW('Portfolio Construction'!$F$85:$F$104),0),1),"")</f>
        <v/>
      </c>
    </row>
    <row r="21" spans="1:11" ht="13">
      <c r="A21" s="3"/>
      <c r="B21" s="224"/>
      <c r="C21" s="223"/>
      <c r="D21" s="224"/>
      <c r="E21" s="223"/>
      <c r="F21" s="224" t="s">
        <v>188</v>
      </c>
      <c r="G21" s="223" t="e">
        <f ca="1">IF(SUMIF('Portfolio Construction'!$I$20:$J$39,Working!F21,'Portfolio Construction'!$U$20:$U$39)=0,NA(),SUMIF('Portfolio Construction'!$I$20:$J$39,Working!F21,'Portfolio Construction'!$U$20:$U$39))</f>
        <v>#N/A</v>
      </c>
      <c r="H21" s="224"/>
      <c r="I21" s="255">
        <v>20</v>
      </c>
      <c r="J21" s="221" t="str">
        <f t="array" ref="J21">IF((COUNT('Portfolio Construction'!$F$85:$F$104)+COUNTIF('Portfolio Construction'!$F$85:$F$104,"-"))&gt;=ROWS('Portfolio Construction'!F$85:F87),INDEX('Portfolio Construction'!$B$85:$B$104,MATCH(SMALL(IF(LEN('Portfolio Construction'!F$85:$F$104)&gt;0,ROW('Portfolio Construction'!$F$85:$F$104),""),ROWS('Portfolio Construction'!F$85:F87)),ROW('Portfolio Construction'!$F$85:$F$104),0),1),"")</f>
        <v/>
      </c>
      <c r="K21" s="222" t="str">
        <f t="array" ref="K21">IF((COUNT('Portfolio Construction'!$F$85:$F$104)+COUNTIF('Portfolio Construction'!$F$85:$F$104,"-"))&gt;=ROWS('Portfolio Construction'!F$85:F87),INDEX('Portfolio Construction'!F$85:$F$104,MATCH(SMALL(IF(LEN('Portfolio Construction'!F$85:$F$104)&gt;0,ROW('Portfolio Construction'!$F$85:$F$104),""),ROWS('Portfolio Construction'!F$85:F87)),ROW('Portfolio Construction'!$F$85:$F$104),0),1),"")</f>
        <v/>
      </c>
    </row>
    <row r="22" spans="1:11">
      <c r="A22" s="3"/>
      <c r="B22" s="224"/>
      <c r="C22" s="223"/>
      <c r="D22" s="224"/>
      <c r="E22" s="223"/>
      <c r="F22" s="224" t="s">
        <v>21</v>
      </c>
      <c r="G22" s="223" t="e">
        <f ca="1">IF(SUMIF('Portfolio Construction'!$I$20:$J$39,Working!F22,'Portfolio Construction'!$U$20:$U$39)=0,NA(),SUMIF('Portfolio Construction'!$I$20:$J$39,Working!F22,'Portfolio Construction'!$U$20:$U$39))</f>
        <v>#N/A</v>
      </c>
      <c r="H22" s="224"/>
    </row>
    <row r="23" spans="1:11">
      <c r="A23" s="3"/>
      <c r="B23" s="224"/>
      <c r="C23" s="223"/>
      <c r="D23" s="224"/>
      <c r="E23" s="223"/>
      <c r="F23" s="224" t="s">
        <v>33</v>
      </c>
      <c r="G23" s="223" t="e">
        <f ca="1">IF(SUMIF('Portfolio Construction'!$I$20:$J$39,Working!F23,'Portfolio Construction'!$U$20:$U$39)=0,NA(),SUMIF('Portfolio Construction'!$I$20:$J$39,Working!F23,'Portfolio Construction'!$U$20:$U$39))</f>
        <v>#N/A</v>
      </c>
      <c r="H23" s="224"/>
    </row>
    <row r="24" spans="1:11">
      <c r="A24" s="3"/>
      <c r="B24" s="224"/>
      <c r="C24" s="223"/>
      <c r="D24" s="224"/>
      <c r="E24" s="223"/>
      <c r="F24" s="224" t="s">
        <v>1</v>
      </c>
      <c r="G24" s="223" t="e">
        <f ca="1">IF(SUMIF('Portfolio Construction'!$I$20:$J$39,Working!F24,'Portfolio Construction'!$U$20:$U$39)=0,NA(),SUMIF('Portfolio Construction'!$I$20:$J$39,Working!F24,'Portfolio Construction'!$U$20:$U$39))</f>
        <v>#N/A</v>
      </c>
      <c r="H24" s="224"/>
    </row>
    <row r="25" spans="1:11">
      <c r="A25" s="3"/>
      <c r="B25" s="224"/>
      <c r="C25" s="223"/>
      <c r="D25" s="224"/>
      <c r="E25" s="223"/>
      <c r="F25" s="224" t="s">
        <v>4</v>
      </c>
      <c r="G25" s="223" t="e">
        <f ca="1">IF(SUMIF('Portfolio Construction'!$I$20:$J$39,Working!F25,'Portfolio Construction'!$U$20:$U$39)=0,NA(),SUMIF('Portfolio Construction'!$I$20:$J$39,Working!F25,'Portfolio Construction'!$U$20:$U$39))</f>
        <v>#N/A</v>
      </c>
      <c r="H25" s="224"/>
    </row>
    <row r="26" spans="1:11">
      <c r="A26" s="3"/>
      <c r="B26" s="224"/>
      <c r="C26" s="223"/>
      <c r="D26" s="224"/>
      <c r="E26" s="223"/>
      <c r="F26" s="252" t="s">
        <v>2203</v>
      </c>
      <c r="G26" s="223" t="e">
        <f ca="1">IF(SUMIF('Portfolio Construction'!$I$20:$J$39,Working!F26,'Portfolio Construction'!$U$20:$U$39)=0,NA(),SUMIF('Portfolio Construction'!$I$20:$J$39,Working!F26,'Portfolio Construction'!$U$20:$U$39))</f>
        <v>#N/A</v>
      </c>
      <c r="H26" s="224"/>
    </row>
    <row r="27" spans="1:11">
      <c r="A27" s="3"/>
      <c r="B27" s="224"/>
      <c r="C27" s="223"/>
      <c r="D27" s="224"/>
      <c r="E27" s="223"/>
      <c r="F27" s="224" t="s">
        <v>189</v>
      </c>
      <c r="G27" s="223" t="e">
        <f ca="1">IF(SUMIF('Portfolio Construction'!$I$20:$J$39,Working!F27,'Portfolio Construction'!$U$20:$U$39)=0,NA(),SUMIF('Portfolio Construction'!$I$20:$J$39,Working!F27,'Portfolio Construction'!$U$20:$U$39))</f>
        <v>#N/A</v>
      </c>
      <c r="H27" s="224"/>
    </row>
    <row r="28" spans="1:11">
      <c r="A28" s="3"/>
      <c r="B28" s="224"/>
      <c r="C28" s="223"/>
      <c r="D28" s="224"/>
      <c r="E28" s="223"/>
      <c r="F28" s="224" t="s">
        <v>196</v>
      </c>
      <c r="G28" s="223" t="e">
        <f ca="1">IF(SUMIF('Portfolio Construction'!$I$20:$J$39,Working!F28,'Portfolio Construction'!$U$20:$U$39)=0,NA(),SUMIF('Portfolio Construction'!$I$20:$J$39,Working!F28,'Portfolio Construction'!$U$20:$U$39))</f>
        <v>#N/A</v>
      </c>
      <c r="H28" s="224"/>
    </row>
    <row r="29" spans="1:11">
      <c r="A29" s="3"/>
      <c r="B29" s="224"/>
      <c r="C29" s="223"/>
      <c r="D29" s="224"/>
      <c r="E29" s="223"/>
      <c r="F29" s="224" t="s">
        <v>25</v>
      </c>
      <c r="G29" s="223" t="e">
        <f ca="1">IF(SUMIF('Portfolio Construction'!$I$20:$J$39,Working!F29,'Portfolio Construction'!$U$20:$U$39)=0,NA(),SUMIF('Portfolio Construction'!$I$20:$J$39,Working!F29,'Portfolio Construction'!$U$20:$U$39))</f>
        <v>#N/A</v>
      </c>
      <c r="H29" s="224"/>
    </row>
    <row r="30" spans="1:11">
      <c r="A30" s="3"/>
      <c r="B30" s="224"/>
      <c r="C30" s="223"/>
      <c r="D30" s="224"/>
      <c r="E30" s="223"/>
      <c r="F30" s="224" t="s">
        <v>194</v>
      </c>
      <c r="G30" s="223" t="e">
        <f ca="1">IF(SUMIF('Portfolio Construction'!$I$20:$J$39,Working!F30,'Portfolio Construction'!$U$20:$U$39)=0,NA(),SUMIF('Portfolio Construction'!$I$20:$J$39,Working!F30,'Portfolio Construction'!$U$20:$U$39))</f>
        <v>#N/A</v>
      </c>
      <c r="H30" s="224"/>
    </row>
    <row r="31" spans="1:11">
      <c r="A31" s="3"/>
      <c r="B31" s="224"/>
      <c r="C31" s="223"/>
      <c r="D31" s="224"/>
      <c r="E31" s="223"/>
      <c r="F31" s="224" t="s">
        <v>195</v>
      </c>
      <c r="G31" s="223" t="e">
        <f ca="1">IF(SUMIF('Portfolio Construction'!$I$20:$J$39,Working!F31,'Portfolio Construction'!$U$20:$U$39)=0,NA(),SUMIF('Portfolio Construction'!$I$20:$J$39,Working!F31,'Portfolio Construction'!$U$20:$U$39))</f>
        <v>#N/A</v>
      </c>
      <c r="H31" s="224"/>
    </row>
    <row r="32" spans="1:11">
      <c r="A32" s="3"/>
      <c r="B32" s="224"/>
      <c r="C32" s="223"/>
      <c r="D32" s="224"/>
      <c r="E32" s="223"/>
      <c r="F32" s="224" t="s">
        <v>5</v>
      </c>
      <c r="G32" s="223" t="e">
        <f ca="1">IF(SUMIF('Portfolio Construction'!$I$20:$J$39,Working!F32,'Portfolio Construction'!$U$20:$U$39)=0,NA(),SUMIF('Portfolio Construction'!$I$20:$J$39,Working!F32,'Portfolio Construction'!$U$20:$U$39))</f>
        <v>#N/A</v>
      </c>
      <c r="H32" s="224"/>
    </row>
    <row r="33" spans="1:10">
      <c r="A33" s="3"/>
      <c r="B33" s="224"/>
      <c r="C33" s="223"/>
      <c r="D33" s="224"/>
      <c r="E33" s="223"/>
      <c r="F33" s="224" t="s">
        <v>269</v>
      </c>
      <c r="G33" s="223" t="e">
        <f ca="1">IF(SUMIF('Portfolio Construction'!$I$20:$J$39,Working!F33,'Portfolio Construction'!$U$20:$U$39)=0,NA(),SUMIF('Portfolio Construction'!$I$20:$J$39,Working!F33,'Portfolio Construction'!$U$20:$U$39))</f>
        <v>#N/A</v>
      </c>
      <c r="H33" s="224"/>
    </row>
    <row r="34" spans="1:10">
      <c r="A34" s="3"/>
      <c r="B34" s="224"/>
      <c r="C34" s="223"/>
      <c r="D34" s="224"/>
      <c r="E34" s="223"/>
      <c r="F34" s="224" t="s">
        <v>191</v>
      </c>
      <c r="G34" s="223" t="e">
        <f ca="1">IF(SUMIF('Portfolio Construction'!$I$20:$J$39,Working!F34,'Portfolio Construction'!$U$20:$U$39)=0,NA(),SUMIF('Portfolio Construction'!$I$20:$J$39,Working!F34,'Portfolio Construction'!$U$20:$U$39))</f>
        <v>#N/A</v>
      </c>
      <c r="H34" s="224"/>
    </row>
    <row r="35" spans="1:10">
      <c r="A35" s="3"/>
      <c r="B35" s="224"/>
      <c r="C35" s="223"/>
      <c r="D35" s="224"/>
      <c r="E35" s="223"/>
      <c r="F35" s="252" t="s">
        <v>1034</v>
      </c>
      <c r="G35" s="225" t="e">
        <f ca="1">IF(SUMIF('Portfolio Construction'!$I$20:$J$39,Working!F35,'Portfolio Construction'!$U$20:$U$39)=0,NA(),SUMIF('Portfolio Construction'!$I$20:$J$39,Working!F35,'Portfolio Construction'!$U$20:$U$39))</f>
        <v>#N/A</v>
      </c>
      <c r="H35" s="224"/>
    </row>
    <row r="36" spans="1:10">
      <c r="A36" s="3"/>
      <c r="B36" s="224"/>
      <c r="C36" s="223"/>
      <c r="D36" s="224"/>
      <c r="E36" s="223"/>
      <c r="F36" s="224"/>
      <c r="G36" s="223"/>
      <c r="H36" s="224"/>
    </row>
    <row r="37" spans="1:10">
      <c r="A37" s="3"/>
      <c r="B37" s="224"/>
      <c r="C37" s="223"/>
      <c r="D37" s="224"/>
      <c r="E37" s="223"/>
      <c r="F37" s="224"/>
      <c r="G37" s="223"/>
      <c r="H37" s="224"/>
    </row>
    <row r="38" spans="1:10">
      <c r="A38" s="3"/>
      <c r="B38" s="224"/>
      <c r="C38" s="254"/>
      <c r="D38" s="252"/>
      <c r="E38" s="254"/>
      <c r="F38" s="224"/>
      <c r="G38" s="223"/>
      <c r="H38" s="224"/>
    </row>
    <row r="39" spans="1:10">
      <c r="A39" s="3"/>
      <c r="B39" s="224"/>
      <c r="C39" s="223"/>
      <c r="D39" s="224"/>
      <c r="E39" s="223"/>
      <c r="F39" s="224"/>
      <c r="G39" s="223"/>
      <c r="H39" s="224"/>
      <c r="J39" s="224"/>
    </row>
    <row r="40" spans="1:10">
      <c r="A40" s="3"/>
      <c r="B40" s="224"/>
      <c r="C40" s="223"/>
      <c r="D40" s="224"/>
      <c r="E40" s="223"/>
      <c r="F40" s="224"/>
      <c r="G40" s="223"/>
      <c r="H40" s="224"/>
    </row>
    <row r="41" spans="1:10">
      <c r="A41" s="3"/>
      <c r="B41" s="224"/>
      <c r="C41" s="223"/>
      <c r="D41" s="224"/>
      <c r="E41" s="223"/>
      <c r="F41" s="224"/>
      <c r="G41" s="223"/>
      <c r="H41" s="224"/>
    </row>
    <row r="42" spans="1:10">
      <c r="A42" s="3"/>
      <c r="B42" s="224"/>
      <c r="C42" s="223"/>
      <c r="D42" s="224"/>
      <c r="E42" s="223"/>
      <c r="F42" s="224"/>
      <c r="G42" s="223"/>
      <c r="H42" s="224"/>
      <c r="J42" s="224"/>
    </row>
    <row r="43" spans="1:10">
      <c r="A43" s="3"/>
      <c r="B43" s="224"/>
      <c r="C43" s="223"/>
      <c r="D43" s="224"/>
      <c r="E43" s="223"/>
      <c r="F43" s="224"/>
      <c r="G43" s="223"/>
      <c r="H43" s="224"/>
    </row>
    <row r="44" spans="1:10">
      <c r="A44" s="3"/>
      <c r="B44" s="224"/>
      <c r="C44" s="223"/>
      <c r="D44" s="224"/>
      <c r="E44" s="223"/>
      <c r="F44" s="224"/>
      <c r="G44" s="223"/>
      <c r="H44" s="224"/>
    </row>
    <row r="48" spans="1:10">
      <c r="J48" s="224"/>
    </row>
  </sheetData>
  <sheetProtection autoFilter="0"/>
  <autoFilter ref="J1:K21" xr:uid="{00000000-0009-0000-0000-000004000000}">
    <sortState xmlns:xlrd2="http://schemas.microsoft.com/office/spreadsheetml/2017/richdata2" ref="J2:K21">
      <sortCondition ref="K1"/>
    </sortState>
  </autoFilter>
  <pageMargins left="0.7" right="0.7" top="0.75" bottom="0.75" header="0.3" footer="0.3"/>
  <pageSetup paperSize="9" scale="66" orientation="landscape" horizontalDpi="300" verticalDpi="300" r:id="rId1"/>
  <headerFooter>
    <oddFooter>&amp;L_x000D_&amp;1#&amp;"Calibri"&amp;8&amp;K0000FF 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3">
    <tabColor theme="0"/>
    <pageSetUpPr fitToPage="1"/>
  </sheetPr>
  <dimension ref="A1:C22"/>
  <sheetViews>
    <sheetView workbookViewId="0"/>
  </sheetViews>
  <sheetFormatPr defaultRowHeight="12.5"/>
  <cols>
    <col min="2" max="2" width="56.54296875" bestFit="1" customWidth="1"/>
    <col min="3" max="3" width="14" bestFit="1" customWidth="1"/>
  </cols>
  <sheetData>
    <row r="1" spans="1:3" ht="13">
      <c r="B1" s="255" t="s">
        <v>2186</v>
      </c>
      <c r="C1" s="262" t="s">
        <v>2251</v>
      </c>
    </row>
    <row r="2" spans="1:3" ht="13">
      <c r="A2" s="1">
        <v>1</v>
      </c>
      <c r="B2" s="113">
        <f t="array" ref="B2">IFERROR(IF((COUNT('Portfolio Construction'!$AE$85:$AE$104)+COUNTIF('Portfolio Construction'!$AE$85:$AE$104,"-")+1)&gt;=ROWS('Portfolio Construction'!AE$85:AE85),INDEX('Portfolio Construction'!$B$85:$B$104,MATCH(SMALL(IF(LEN('Portfolio Construction'!AE$85:$AE$104)&gt;0,ROW('Portfolio Construction'!$AE$85:$AE$104),""),ROWS('Portfolio Construction'!AE$85:AE85)),ROW('Portfolio Construction'!$AE$85:$AE$104),0),1),""),"MSCI AC World")</f>
        <v>0</v>
      </c>
      <c r="C2" s="113">
        <f t="array" ref="C2">IF((COUNT('Portfolio Construction'!$AE$85:$AE$104)+COUNTIF('Portfolio Construction'!$AE$85:$AE$104,"-"))&gt;=ROWS('Portfolio Construction'!AE$85:AE85),INDEX('Portfolio Construction'!AE$85:$AE$104,MATCH(SMALL(IF(LEN('Portfolio Construction'!AE$85:$AE$104)&gt;0,ROW('Portfolio Construction'!$AE$85:$AE$104),""),ROWS('Portfolio Construction'!AE$85:AE85)),ROW('Portfolio Construction'!$AE$85:$AE$104),0),1),IF(B2="MSCI AC World",-2.6,""))</f>
        <v>0</v>
      </c>
    </row>
    <row r="3" spans="1:3" ht="13">
      <c r="A3" s="1">
        <v>2</v>
      </c>
      <c r="B3" s="113" t="str">
        <f t="array" ref="B3">IFERROR(IF((COUNT('Portfolio Construction'!$AE$85:$AE$104)+COUNTIF('Portfolio Construction'!$AE$85:$AE$104,"-")+1)&gt;=ROWS('Portfolio Construction'!AE$85:AE90),INDEX('Portfolio Construction'!$B$85:$B$104,MATCH(SMALL(IF(LEN('Portfolio Construction'!AE$85:$AE$104)&gt;0,ROW('Portfolio Construction'!$AE$85:$AE$104),""),ROWS('Portfolio Construction'!AE$85:AE90)),ROW('Portfolio Construction'!$AE$85:$AE$104),0),1),""),"MSCI AC World")</f>
        <v/>
      </c>
      <c r="C3" s="113" t="str">
        <f t="array" ref="C3">IF((COUNT('Portfolio Construction'!$AE$85:$AE$104)+COUNTIF('Portfolio Construction'!$AE$85:$AE$104,"-"))&gt;=ROWS('Portfolio Construction'!AE$85:AE90),INDEX('Portfolio Construction'!AE$85:$AE$104,MATCH(SMALL(IF(LEN('Portfolio Construction'!AE$85:$AE$104)&gt;0,ROW('Portfolio Construction'!$AE$85:$AE$104),""),ROWS('Portfolio Construction'!AE$85:AE90)),ROW('Portfolio Construction'!$AE$85:$AE$104),0),1),IF(B3="MSCI AC World",-2.6,""))</f>
        <v/>
      </c>
    </row>
    <row r="4" spans="1:3" ht="13">
      <c r="A4" s="1">
        <v>3</v>
      </c>
      <c r="B4" s="113" t="str">
        <f t="array" ref="B4">IFERROR(IF((COUNT('Portfolio Construction'!$AE$85:$AE$104)+COUNTIF('Portfolio Construction'!$AE$85:$AE$104,"-")+1)&gt;=ROWS('Portfolio Construction'!AE$85:AE86),INDEX('Portfolio Construction'!$B$85:$B$104,MATCH(SMALL(IF(LEN('Portfolio Construction'!AE$85:$AE$104)&gt;0,ROW('Portfolio Construction'!$AE$85:$AE$104),""),ROWS('Portfolio Construction'!AE$85:AE86)),ROW('Portfolio Construction'!$AE$85:$AE$104),0),1),""),"MSCI AC World")</f>
        <v>MSCI AC World</v>
      </c>
      <c r="C4" s="113">
        <f t="array" ref="C4">IF((COUNT('Portfolio Construction'!$AE$85:$AE$104)+COUNTIF('Portfolio Construction'!$AE$85:$AE$104,"-"))&gt;=ROWS('Portfolio Construction'!AE$85:AE86),INDEX('Portfolio Construction'!AE$85:$AE$104,MATCH(SMALL(IF(LEN('Portfolio Construction'!AE$85:$AE$104)&gt;0,ROW('Portfolio Construction'!$AE$85:$AE$104),""),ROWS('Portfolio Construction'!AE$85:AE86)),ROW('Portfolio Construction'!$AE$85:$AE$104),0),1),IF(B4="MSCI AC World",-2.6,""))</f>
        <v>-2.6</v>
      </c>
    </row>
    <row r="5" spans="1:3" ht="13">
      <c r="A5" s="1">
        <v>4</v>
      </c>
      <c r="B5" s="113" t="str">
        <f t="array" ref="B5">IFERROR(IF((COUNT('Portfolio Construction'!$AE$85:$AE$104)+COUNTIF('Portfolio Construction'!$AE$85:$AE$104,"-")+1)&gt;=ROWS('Portfolio Construction'!AE$85:AE94),INDEX('Portfolio Construction'!$B$85:$B$104,MATCH(SMALL(IF(LEN('Portfolio Construction'!AE$85:$AE$104)&gt;0,ROW('Portfolio Construction'!$AE$85:$AE$104),""),ROWS('Portfolio Construction'!AE$85:AE94)),ROW('Portfolio Construction'!$AE$85:$AE$104),0),1),""),"MSCI AC World")</f>
        <v/>
      </c>
      <c r="C5" s="113" t="str">
        <f t="array" ref="C5">IF((COUNT('Portfolio Construction'!$AE$85:$AE$104)+COUNTIF('Portfolio Construction'!$AE$85:$AE$104,"-"))&gt;=ROWS('Portfolio Construction'!AE$85:AE94),INDEX('Portfolio Construction'!AE$85:$AE$104,MATCH(SMALL(IF(LEN('Portfolio Construction'!AE$85:$AE$104)&gt;0,ROW('Portfolio Construction'!$AE$85:$AE$104),""),ROWS('Portfolio Construction'!AE$85:AE94)),ROW('Portfolio Construction'!$AE$85:$AE$104),0),1),IF(B5="MSCI AC World",-2.6,""))</f>
        <v/>
      </c>
    </row>
    <row r="6" spans="1:3" ht="13">
      <c r="A6" s="1">
        <v>5</v>
      </c>
      <c r="B6" s="113" t="str">
        <f t="array" ref="B6">IFERROR(IF((COUNT('Portfolio Construction'!$AE$85:$AE$104)+COUNTIF('Portfolio Construction'!$AE$85:$AE$104,"-")+1)&gt;=ROWS('Portfolio Construction'!AE$85:AE92),INDEX('Portfolio Construction'!$B$85:$B$104,MATCH(SMALL(IF(LEN('Portfolio Construction'!AE$85:$AE$104)&gt;0,ROW('Portfolio Construction'!$AE$85:$AE$104),""),ROWS('Portfolio Construction'!AE$85:AE92)),ROW('Portfolio Construction'!$AE$85:$AE$104),0),1),""),"MSCI AC World")</f>
        <v/>
      </c>
      <c r="C6" s="113" t="str">
        <f t="array" ref="C6">IF((COUNT('Portfolio Construction'!$AE$85:$AE$104)+COUNTIF('Portfolio Construction'!$AE$85:$AE$104,"-"))&gt;=ROWS('Portfolio Construction'!AE$85:AE92),INDEX('Portfolio Construction'!AE$85:$AE$104,MATCH(SMALL(IF(LEN('Portfolio Construction'!AE$85:$AE$104)&gt;0,ROW('Portfolio Construction'!$AE$85:$AE$104),""),ROWS('Portfolio Construction'!AE$85:AE92)),ROW('Portfolio Construction'!$AE$85:$AE$104),0),1),IF(B6="MSCI AC World",-2.6,""))</f>
        <v/>
      </c>
    </row>
    <row r="7" spans="1:3" ht="13">
      <c r="A7" s="1">
        <v>6</v>
      </c>
      <c r="B7" s="113" t="str">
        <f t="array" ref="B7">IFERROR(IF((COUNT('Portfolio Construction'!$AE$85:$AE$104)+COUNTIF('Portfolio Construction'!$AE$85:$AE$104,"-")+1)&gt;=ROWS('Portfolio Construction'!AE$85:AE91),INDEX('Portfolio Construction'!$B$85:$B$104,MATCH(SMALL(IF(LEN('Portfolio Construction'!AE$85:$AE$104)&gt;0,ROW('Portfolio Construction'!$AE$85:$AE$104),""),ROWS('Portfolio Construction'!AE$85:AE91)),ROW('Portfolio Construction'!$AE$85:$AE$104),0),1),""),"MSCI AC World")</f>
        <v/>
      </c>
      <c r="C7" s="113" t="str">
        <f t="array" ref="C7">IF((COUNT('Portfolio Construction'!$AE$85:$AE$104)+COUNTIF('Portfolio Construction'!$AE$85:$AE$104,"-"))&gt;=ROWS('Portfolio Construction'!AE$85:AE91),INDEX('Portfolio Construction'!AE$85:$AE$104,MATCH(SMALL(IF(LEN('Portfolio Construction'!AE$85:$AE$104)&gt;0,ROW('Portfolio Construction'!$AE$85:$AE$104),""),ROWS('Portfolio Construction'!AE$85:AE91)),ROW('Portfolio Construction'!$AE$85:$AE$104),0),1),IF(B7="MSCI AC World",-2.6,""))</f>
        <v/>
      </c>
    </row>
    <row r="8" spans="1:3" ht="13">
      <c r="A8" s="1">
        <v>7</v>
      </c>
      <c r="B8" s="113" t="str">
        <f t="array" ref="B8">IFERROR(IF((COUNT('Portfolio Construction'!$AE$85:$AE$104)+COUNTIF('Portfolio Construction'!$AE$85:$AE$104,"-")+1)&gt;=ROWS('Portfolio Construction'!AE$85:AE95),INDEX('Portfolio Construction'!$B$85:$B$104,MATCH(SMALL(IF(LEN('Portfolio Construction'!AE$85:$AE$104)&gt;0,ROW('Portfolio Construction'!$AE$85:$AE$104),""),ROWS('Portfolio Construction'!AE$85:AE95)),ROW('Portfolio Construction'!$AE$85:$AE$104),0),1),""),"MSCI AC World")</f>
        <v/>
      </c>
      <c r="C8" s="113" t="str">
        <f t="array" ref="C8">IF((COUNT('Portfolio Construction'!$AE$85:$AE$104)+COUNTIF('Portfolio Construction'!$AE$85:$AE$104,"-"))&gt;=ROWS('Portfolio Construction'!AE$85:AE95),INDEX('Portfolio Construction'!AE$85:$AE$104,MATCH(SMALL(IF(LEN('Portfolio Construction'!AE$85:$AE$104)&gt;0,ROW('Portfolio Construction'!$AE$85:$AE$104),""),ROWS('Portfolio Construction'!AE$85:AE95)),ROW('Portfolio Construction'!$AE$85:$AE$104),0),1),IF(B8="MSCI AC World",-2.6,""))</f>
        <v/>
      </c>
    </row>
    <row r="9" spans="1:3" ht="13">
      <c r="A9" s="1">
        <v>8</v>
      </c>
      <c r="B9" s="113" t="str">
        <f t="array" ref="B9">IFERROR(IF((COUNT('Portfolio Construction'!$AE$85:$AE$104)+COUNTIF('Portfolio Construction'!$AE$85:$AE$104,"-")+1)&gt;=ROWS('Portfolio Construction'!AE$85:AE93),INDEX('Portfolio Construction'!$B$85:$B$104,MATCH(SMALL(IF(LEN('Portfolio Construction'!AE$85:$AE$104)&gt;0,ROW('Portfolio Construction'!$AE$85:$AE$104),""),ROWS('Portfolio Construction'!AE$85:AE93)),ROW('Portfolio Construction'!$AE$85:$AE$104),0),1),""),"MSCI AC World")</f>
        <v/>
      </c>
      <c r="C9" s="113" t="str">
        <f t="array" ref="C9">IF((COUNT('Portfolio Construction'!$AE$85:$AE$104)+COUNTIF('Portfolio Construction'!$AE$85:$AE$104,"-"))&gt;=ROWS('Portfolio Construction'!AE$85:AE93),INDEX('Portfolio Construction'!AE$85:$AE$104,MATCH(SMALL(IF(LEN('Portfolio Construction'!AE$85:$AE$104)&gt;0,ROW('Portfolio Construction'!$AE$85:$AE$104),""),ROWS('Portfolio Construction'!AE$85:AE93)),ROW('Portfolio Construction'!$AE$85:$AE$104),0),1),IF(B9="MSCI AC World",-2.6,""))</f>
        <v/>
      </c>
    </row>
    <row r="10" spans="1:3" ht="13">
      <c r="A10" s="1">
        <v>9</v>
      </c>
      <c r="B10" s="113" t="str">
        <f t="array" ref="B10">IFERROR(IF((COUNT('Portfolio Construction'!$AE$85:$AE$104)+COUNTIF('Portfolio Construction'!$AE$85:$AE$104,"-")+1)&gt;=ROWS('Portfolio Construction'!AE$85:AE99),INDEX('Portfolio Construction'!$B$85:$B$104,MATCH(SMALL(IF(LEN('Portfolio Construction'!AE$85:$AE$104)&gt;0,ROW('Portfolio Construction'!$AE$85:$AE$104),""),ROWS('Portfolio Construction'!AE$85:AE99)),ROW('Portfolio Construction'!$AE$85:$AE$104),0),1),""),"MSCI AC World")</f>
        <v/>
      </c>
      <c r="C10" s="113" t="str">
        <f t="array" ref="C10">IF((COUNT('Portfolio Construction'!$AE$85:$AE$104)+COUNTIF('Portfolio Construction'!$AE$85:$AE$104,"-"))&gt;=ROWS('Portfolio Construction'!AE$85:AE99),INDEX('Portfolio Construction'!AE$85:$AE$104,MATCH(SMALL(IF(LEN('Portfolio Construction'!AE$85:$AE$104)&gt;0,ROW('Portfolio Construction'!$AE$85:$AE$104),""),ROWS('Portfolio Construction'!AE$85:AE99)),ROW('Portfolio Construction'!$AE$85:$AE$104),0),1),IF(B10="MSCI AC World",-2.6,""))</f>
        <v/>
      </c>
    </row>
    <row r="11" spans="1:3" ht="13">
      <c r="A11" s="1">
        <v>10</v>
      </c>
      <c r="B11" s="113" t="str">
        <f t="array" ref="B11">IFERROR(IF((COUNT('Portfolio Construction'!$AE$85:$AE$104)+COUNTIF('Portfolio Construction'!$AE$85:$AE$104,"-")+1)&gt;=ROWS('Portfolio Construction'!AE$85:AE104),INDEX('Portfolio Construction'!$B$85:$B$104,MATCH(SMALL(IF(LEN('Portfolio Construction'!AE$85:$AE$104)&gt;0,ROW('Portfolio Construction'!$AE$85:$AE$104),""),ROWS('Portfolio Construction'!AE$85:AE104)),ROW('Portfolio Construction'!$AE$85:$AE$104),0),1),""),"MSCI AC World")</f>
        <v/>
      </c>
      <c r="C11" s="113" t="str">
        <f t="array" ref="C11">IF((COUNT('Portfolio Construction'!$AE$85:$AE$104)+COUNTIF('Portfolio Construction'!$AE$85:$AE$104,"-"))&gt;=ROWS('Portfolio Construction'!AE$85:AE104),INDEX('Portfolio Construction'!AE$85:$AE$104,MATCH(SMALL(IF(LEN('Portfolio Construction'!AE$85:$AE$104)&gt;0,ROW('Portfolio Construction'!$AE$85:$AE$104),""),ROWS('Portfolio Construction'!AE$85:AE104)),ROW('Portfolio Construction'!$AE$85:$AE$104),0),1),IF(B11="MSCI AC World",-2.6,""))</f>
        <v/>
      </c>
    </row>
    <row r="12" spans="1:3" ht="13">
      <c r="A12" s="1">
        <v>11</v>
      </c>
      <c r="B12" s="113" t="str">
        <f t="array" ref="B12">IFERROR(IF((COUNT('Portfolio Construction'!$AE$85:$AE$104)+COUNTIF('Portfolio Construction'!$AE$85:$AE$104,"-")+1)&gt;=ROWS('Portfolio Construction'!AE$85:AE100),INDEX('Portfolio Construction'!$B$85:$B$104,MATCH(SMALL(IF(LEN('Portfolio Construction'!AE$85:$AE$104)&gt;0,ROW('Portfolio Construction'!$AE$85:$AE$104),""),ROWS('Portfolio Construction'!AE$85:AE100)),ROW('Portfolio Construction'!$AE$85:$AE$104),0),1),""),"MSCI AC World")</f>
        <v/>
      </c>
      <c r="C12" s="113" t="str">
        <f t="array" ref="C12">IF((COUNT('Portfolio Construction'!$AE$85:$AE$104)+COUNTIF('Portfolio Construction'!$AE$85:$AE$104,"-"))&gt;=ROWS('Portfolio Construction'!AE$85:AE100),INDEX('Portfolio Construction'!AE$85:$AE$104,MATCH(SMALL(IF(LEN('Portfolio Construction'!AE$85:$AE$104)&gt;0,ROW('Portfolio Construction'!$AE$85:$AE$104),""),ROWS('Portfolio Construction'!AE$85:AE100)),ROW('Portfolio Construction'!$AE$85:$AE$104),0),1),IF(B12="MSCI AC World",-2.6,""))</f>
        <v/>
      </c>
    </row>
    <row r="13" spans="1:3" ht="13">
      <c r="A13" s="1">
        <v>12</v>
      </c>
      <c r="B13" s="113" t="str">
        <f t="array" ref="B13">IFERROR(IF((COUNT('Portfolio Construction'!$AE$85:$AE$104)+COUNTIF('Portfolio Construction'!$AE$85:$AE$104,"-")+1)&gt;=ROWS('Portfolio Construction'!AE$85:AE96),INDEX('Portfolio Construction'!$B$85:$B$104,MATCH(SMALL(IF(LEN('Portfolio Construction'!AE$85:$AE$104)&gt;0,ROW('Portfolio Construction'!$AE$85:$AE$104),""),ROWS('Portfolio Construction'!AE$85:AE96)),ROW('Portfolio Construction'!$AE$85:$AE$104),0),1),""),"MSCI AC World")</f>
        <v/>
      </c>
      <c r="C13" s="113" t="str">
        <f t="array" ref="C13">IF((COUNT('Portfolio Construction'!$AE$85:$AE$104)+COUNTIF('Portfolio Construction'!$AE$85:$AE$104,"-"))&gt;=ROWS('Portfolio Construction'!AE$85:AE96),INDEX('Portfolio Construction'!AE$85:$AE$104,MATCH(SMALL(IF(LEN('Portfolio Construction'!AE$85:$AE$104)&gt;0,ROW('Portfolio Construction'!$AE$85:$AE$104),""),ROWS('Portfolio Construction'!AE$85:AE96)),ROW('Portfolio Construction'!$AE$85:$AE$104),0),1),IF(B13="MSCI AC World",-2.6,""))</f>
        <v/>
      </c>
    </row>
    <row r="14" spans="1:3" ht="13">
      <c r="A14" s="1">
        <v>13</v>
      </c>
      <c r="B14" s="113" t="str">
        <f t="array" ref="B14">IFERROR(IF((COUNT('Portfolio Construction'!$AE$85:$AE$104)+COUNTIF('Portfolio Construction'!$AE$85:$AE$104,"-")+1)&gt;=ROWS('Portfolio Construction'!AE$85:AE98),INDEX('Portfolio Construction'!$B$85:$B$104,MATCH(SMALL(IF(LEN('Portfolio Construction'!AE$85:$AE$104)&gt;0,ROW('Portfolio Construction'!$AE$85:$AE$104),""),ROWS('Portfolio Construction'!AE$85:AE98)),ROW('Portfolio Construction'!$AE$85:$AE$104),0),1),""),"MSCI AC World")</f>
        <v/>
      </c>
      <c r="C14" s="113" t="str">
        <f t="array" ref="C14">IF((COUNT('Portfolio Construction'!$AE$85:$AE$104)+COUNTIF('Portfolio Construction'!$AE$85:$AE$104,"-"))&gt;=ROWS('Portfolio Construction'!AE$85:AE98),INDEX('Portfolio Construction'!AE$85:$AE$104,MATCH(SMALL(IF(LEN('Portfolio Construction'!AE$85:$AE$104)&gt;0,ROW('Portfolio Construction'!$AE$85:$AE$104),""),ROWS('Portfolio Construction'!AE$85:AE98)),ROW('Portfolio Construction'!$AE$85:$AE$104),0),1),IF(B14="MSCI AC World",-2.6,""))</f>
        <v/>
      </c>
    </row>
    <row r="15" spans="1:3" ht="13">
      <c r="A15" s="1">
        <v>14</v>
      </c>
      <c r="B15" s="113" t="str">
        <f t="array" ref="B15">IFERROR(IF((COUNT('Portfolio Construction'!$AE$85:$AE$104)+COUNTIF('Portfolio Construction'!$AE$85:$AE$104,"-")+1)&gt;=ROWS('Portfolio Construction'!AE$85:AE105),INDEX('Portfolio Construction'!$B$85:$B$104,MATCH(SMALL(IF(LEN('Portfolio Construction'!AE$85:$AE$104)&gt;0,ROW('Portfolio Construction'!$AE$85:$AE$104),""),ROWS('Portfolio Construction'!AE$85:AE105)),ROW('Portfolio Construction'!$AE$85:$AE$104),0),1),""),"MSCI AC World")</f>
        <v/>
      </c>
      <c r="C15" s="113" t="str">
        <f t="array" ref="C15">IF((COUNT('Portfolio Construction'!$AE$85:$AE$104)+COUNTIF('Portfolio Construction'!$AE$85:$AE$104,"-"))&gt;=ROWS('Portfolio Construction'!AE$85:AE105),INDEX('Portfolio Construction'!AE$85:$AE$104,MATCH(SMALL(IF(LEN('Portfolio Construction'!AE$85:$AE$104)&gt;0,ROW('Portfolio Construction'!$AE$85:$AE$104),""),ROWS('Portfolio Construction'!AE$85:AE105)),ROW('Portfolio Construction'!$AE$85:$AE$104),0),1),IF(B15="MSCI AC World",-2.6,""))</f>
        <v/>
      </c>
    </row>
    <row r="16" spans="1:3" ht="13">
      <c r="A16" s="1">
        <v>15</v>
      </c>
      <c r="B16" s="113" t="str">
        <f t="array" ref="B16">IFERROR(IF((COUNT('Portfolio Construction'!$AE$85:$AE$104)+COUNTIF('Portfolio Construction'!$AE$85:$AE$104,"-")+1)&gt;=ROWS('Portfolio Construction'!AE$85:AE102),INDEX('Portfolio Construction'!$B$85:$B$104,MATCH(SMALL(IF(LEN('Portfolio Construction'!AE$85:$AE$104)&gt;0,ROW('Portfolio Construction'!$AE$85:$AE$104),""),ROWS('Portfolio Construction'!AE$85:AE102)),ROW('Portfolio Construction'!$AE$85:$AE$104),0),1),""),"MSCI AC World")</f>
        <v/>
      </c>
      <c r="C16" s="113" t="str">
        <f t="array" ref="C16">IF((COUNT('Portfolio Construction'!$AE$85:$AE$104)+COUNTIF('Portfolio Construction'!$AE$85:$AE$104,"-"))&gt;=ROWS('Portfolio Construction'!AE$85:AE102),INDEX('Portfolio Construction'!AE$85:$AE$104,MATCH(SMALL(IF(LEN('Portfolio Construction'!AE$85:$AE$104)&gt;0,ROW('Portfolio Construction'!$AE$85:$AE$104),""),ROWS('Portfolio Construction'!AE$85:AE102)),ROW('Portfolio Construction'!$AE$85:$AE$104),0),1),IF(B16="MSCI AC World",-2.6,""))</f>
        <v/>
      </c>
    </row>
    <row r="17" spans="1:3" ht="13">
      <c r="A17" s="1">
        <v>16</v>
      </c>
      <c r="B17" s="113" t="str">
        <f t="array" ref="B17">IFERROR(IF((COUNT('Portfolio Construction'!$AE$85:$AE$104)+COUNTIF('Portfolio Construction'!$AE$85:$AE$104,"-")+1)&gt;=ROWS('Portfolio Construction'!AE$85:AE97),INDEX('Portfolio Construction'!$B$85:$B$104,MATCH(SMALL(IF(LEN('Portfolio Construction'!AE$85:$AE$104)&gt;0,ROW('Portfolio Construction'!$AE$85:$AE$104),""),ROWS('Portfolio Construction'!AE$85:AE97)),ROW('Portfolio Construction'!$AE$85:$AE$104),0),1),""),"MSCI AC World")</f>
        <v/>
      </c>
      <c r="C17" s="113" t="str">
        <f t="array" ref="C17">IF((COUNT('Portfolio Construction'!$AE$85:$AE$104)+COUNTIF('Portfolio Construction'!$AE$85:$AE$104,"-"))&gt;=ROWS('Portfolio Construction'!AE$85:AE97),INDEX('Portfolio Construction'!AE$85:$AE$104,MATCH(SMALL(IF(LEN('Portfolio Construction'!AE$85:$AE$104)&gt;0,ROW('Portfolio Construction'!$AE$85:$AE$104),""),ROWS('Portfolio Construction'!AE$85:AE97)),ROW('Portfolio Construction'!$AE$85:$AE$104),0),1),IF(B17="MSCI AC World",-2.6,""))</f>
        <v/>
      </c>
    </row>
    <row r="18" spans="1:3" ht="13">
      <c r="A18" s="1">
        <v>17</v>
      </c>
      <c r="B18" s="113" t="str">
        <f t="array" ref="B18">IFERROR(IF((COUNT('Portfolio Construction'!$AE$85:$AE$104)+COUNTIF('Portfolio Construction'!$AE$85:$AE$104,"-")+1)&gt;=ROWS('Portfolio Construction'!AE$85:AE103),INDEX('Portfolio Construction'!$B$85:$B$104,MATCH(SMALL(IF(LEN('Portfolio Construction'!AE$85:$AE$104)&gt;0,ROW('Portfolio Construction'!$AE$85:$AE$104),""),ROWS('Portfolio Construction'!AE$85:AE103)),ROW('Portfolio Construction'!$AE$85:$AE$104),0),1),""),"MSCI AC World")</f>
        <v/>
      </c>
      <c r="C18" s="113" t="str">
        <f t="array" ref="C18">IF((COUNT('Portfolio Construction'!$AE$85:$AE$104)+COUNTIF('Portfolio Construction'!$AE$85:$AE$104,"-"))&gt;=ROWS('Portfolio Construction'!AE$85:AE103),INDEX('Portfolio Construction'!AE$85:$AE$104,MATCH(SMALL(IF(LEN('Portfolio Construction'!AE$85:$AE$104)&gt;0,ROW('Portfolio Construction'!$AE$85:$AE$104),""),ROWS('Portfolio Construction'!AE$85:AE103)),ROW('Portfolio Construction'!$AE$85:$AE$104),0),1),IF(B18="MSCI AC World",-2.6,""))</f>
        <v/>
      </c>
    </row>
    <row r="19" spans="1:3" ht="13">
      <c r="A19" s="1">
        <v>18</v>
      </c>
      <c r="B19" s="113" t="str">
        <f t="array" ref="B19">IFERROR(IF((COUNT('Portfolio Construction'!$AE$85:$AE$104)+COUNTIF('Portfolio Construction'!$AE$85:$AE$104,"-")+1)&gt;=ROWS('Portfolio Construction'!AE$85:AE101),INDEX('Portfolio Construction'!$B$85:$B$104,MATCH(SMALL(IF(LEN('Portfolio Construction'!AE$85:$AE$104)&gt;0,ROW('Portfolio Construction'!$AE$85:$AE$104),""),ROWS('Portfolio Construction'!AE$85:AE101)),ROW('Portfolio Construction'!$AE$85:$AE$104),0),1),""),"MSCI AC World")</f>
        <v/>
      </c>
      <c r="C19" s="113" t="str">
        <f t="array" ref="C19">IF((COUNT('Portfolio Construction'!$AE$85:$AE$104)+COUNTIF('Portfolio Construction'!$AE$85:$AE$104,"-"))&gt;=ROWS('Portfolio Construction'!AE$85:AE101),INDEX('Portfolio Construction'!AE$85:$AE$104,MATCH(SMALL(IF(LEN('Portfolio Construction'!AE$85:$AE$104)&gt;0,ROW('Portfolio Construction'!$AE$85:$AE$104),""),ROWS('Portfolio Construction'!AE$85:AE101)),ROW('Portfolio Construction'!$AE$85:$AE$104),0),1),IF(B19="MSCI AC World",-2.6,""))</f>
        <v/>
      </c>
    </row>
    <row r="20" spans="1:3" ht="13">
      <c r="A20" s="1">
        <v>19</v>
      </c>
      <c r="B20" s="113" t="str">
        <f t="array" ref="B20">IFERROR(IF((COUNT('Portfolio Construction'!$AE$85:$AE$104)+COUNTIF('Portfolio Construction'!$AE$85:$AE$104,"-")+1)&gt;=ROWS('Portfolio Construction'!AE$85:AE87),INDEX('Portfolio Construction'!$B$85:$B$104,MATCH(SMALL(IF(LEN('Portfolio Construction'!AE$85:$AE$104)&gt;0,ROW('Portfolio Construction'!$AE$85:$AE$104),""),ROWS('Portfolio Construction'!AE$85:AE87)),ROW('Portfolio Construction'!$AE$85:$AE$104),0),1),""),"MSCI AC World")</f>
        <v/>
      </c>
      <c r="C20" s="113" t="str">
        <f t="array" ref="C20">IF((COUNT('Portfolio Construction'!$AE$85:$AE$104)+COUNTIF('Portfolio Construction'!$AE$85:$AE$104,"-"))&gt;=ROWS('Portfolio Construction'!AE$85:AE87),INDEX('Portfolio Construction'!AE$85:$AE$104,MATCH(SMALL(IF(LEN('Portfolio Construction'!AE$85:$AE$104)&gt;0,ROW('Portfolio Construction'!$AE$85:$AE$104),""),ROWS('Portfolio Construction'!AE$85:AE87)),ROW('Portfolio Construction'!$AE$85:$AE$104),0),1),IF(B20="MSCI AC World",-2.6,""))</f>
        <v/>
      </c>
    </row>
    <row r="21" spans="1:3" ht="13">
      <c r="A21" s="1">
        <v>20</v>
      </c>
      <c r="B21" s="113" t="str">
        <f t="array" ref="B21">IFERROR(IF((COUNT('Portfolio Construction'!$AE$85:$AE$104)+COUNTIF('Portfolio Construction'!$AE$85:$AE$104,"-")+1)&gt;=ROWS('Portfolio Construction'!AE$85:AE88),INDEX('Portfolio Construction'!$B$85:$B$104,MATCH(SMALL(IF(LEN('Portfolio Construction'!AE$85:$AE$104)&gt;0,ROW('Portfolio Construction'!$AE$85:$AE$104),""),ROWS('Portfolio Construction'!AE$85:AE88)),ROW('Portfolio Construction'!$AE$85:$AE$104),0),1),""),"MSCI AC World")</f>
        <v/>
      </c>
      <c r="C21" s="113" t="str">
        <f t="array" ref="C21">IF((COUNT('Portfolio Construction'!$AE$85:$AE$104)+COUNTIF('Portfolio Construction'!$AE$85:$AE$104,"-"))&gt;=ROWS('Portfolio Construction'!AE$85:AE88),INDEX('Portfolio Construction'!AE$85:$AE$104,MATCH(SMALL(IF(LEN('Portfolio Construction'!AE$85:$AE$104)&gt;0,ROW('Portfolio Construction'!$AE$85:$AE$104),""),ROWS('Portfolio Construction'!AE$85:AE88)),ROW('Portfolio Construction'!$AE$85:$AE$104),0),1),IF(B21="MSCI AC World",-2.6,""))</f>
        <v/>
      </c>
    </row>
    <row r="22" spans="1:3" ht="13">
      <c r="A22" s="1">
        <v>21</v>
      </c>
      <c r="B22" s="113" t="str">
        <f t="array" ref="B22">IFERROR(IF((COUNT('Portfolio Construction'!$AE$85:$AE$104)+COUNTIF('Portfolio Construction'!$AE$85:$AE$104,"-")+1)&gt;=ROWS('Portfolio Construction'!AE$85:AE89),INDEX('Portfolio Construction'!$B$85:$B$104,MATCH(SMALL(IF(LEN('Portfolio Construction'!AE$85:$AE$104)&gt;0,ROW('Portfolio Construction'!$AE$85:$AE$104),""),ROWS('Portfolio Construction'!AE$85:AE89)),ROW('Portfolio Construction'!$AE$85:$AE$104),0),1),""),"MSCI AC World")</f>
        <v/>
      </c>
      <c r="C22" s="113" t="str">
        <f t="array" ref="C22">IF((COUNT('Portfolio Construction'!$AE$85:$AE$104)+COUNTIF('Portfolio Construction'!$AE$85:$AE$104,"-"))&gt;=ROWS('Portfolio Construction'!AE$85:AE89),INDEX('Portfolio Construction'!AE$85:$AE$104,MATCH(SMALL(IF(LEN('Portfolio Construction'!AE$85:$AE$104)&gt;0,ROW('Portfolio Construction'!$AE$85:$AE$104),""),ROWS('Portfolio Construction'!AE$85:AE89)),ROW('Portfolio Construction'!$AE$85:$AE$104),0),1),IF(B22="MSCI AC World",-2.6,""))</f>
        <v/>
      </c>
    </row>
  </sheetData>
  <sheetProtection algorithmName="SHA-512" hashValue="zAObDNu5Hbr2b4Xp2IP/LK1nASujbJIXhXOFOUIwbyZ8maFxAUT6fEXufLpvHSbtXk/ii5sG/3dw0UoR/GXMpA==" saltValue="QCIAe0cn2srZVyZpp5sEaQ==" spinCount="100000" sheet="1" scenarios="1" autoFilter="0"/>
  <autoFilter ref="B1:C1" xr:uid="{00000000-0009-0000-0000-000005000000}">
    <sortState xmlns:xlrd2="http://schemas.microsoft.com/office/spreadsheetml/2017/richdata2" ref="B2:C22">
      <sortCondition ref="C1"/>
    </sortState>
  </autoFilter>
  <pageMargins left="0.7" right="0.7" top="0.75" bottom="0.75" header="0.3" footer="0.3"/>
  <pageSetup paperSize="9" orientation="landscape" r:id="rId1"/>
  <headerFooter>
    <oddFooter>&amp;L_x000D_&amp;1#&amp;"Calibri"&amp;8&amp;K0000FF Internal</oddFooter>
  </headerFooter>
  <extLst>
    <ext xmlns:x14="http://schemas.microsoft.com/office/spreadsheetml/2009/9/main" uri="{78C0D931-6437-407d-A8EE-F0AAD7539E65}">
      <x14:conditionalFormattings>
        <x14:conditionalFormatting xmlns:xm="http://schemas.microsoft.com/office/excel/2006/main">
          <x14:cfRule type="containsText" priority="1" operator="containsText" id="{3455EB7E-B23B-4405-B6F6-585613285111}">
            <xm:f>NOT(ISERROR(SEARCH("MSCI AC World",B2)))</xm:f>
            <xm:f>"MSCI AC World"</xm:f>
            <x14:dxf>
              <fill>
                <patternFill>
                  <bgColor theme="4" tint="-0.24994659260841701"/>
                </patternFill>
              </fill>
            </x14:dxf>
          </x14:cfRule>
          <xm:sqref>B2:B22</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4">
    <tabColor theme="0"/>
    <pageSetUpPr fitToPage="1"/>
  </sheetPr>
  <dimension ref="A1:C22"/>
  <sheetViews>
    <sheetView workbookViewId="0"/>
  </sheetViews>
  <sheetFormatPr defaultRowHeight="12.5"/>
  <cols>
    <col min="2" max="2" width="56.26953125" customWidth="1"/>
  </cols>
  <sheetData>
    <row r="1" spans="1:3" ht="13">
      <c r="B1" s="255" t="s">
        <v>2186</v>
      </c>
      <c r="C1" s="262" t="s">
        <v>2251</v>
      </c>
    </row>
    <row r="2" spans="1:3" ht="13">
      <c r="A2" s="1">
        <v>1</v>
      </c>
      <c r="B2" s="113" t="str">
        <f t="array" ref="B2">IFERROR(IF((COUNT('Portfolio Construction'!$AF$86:$AF$105)+COUNTIF('Portfolio Construction'!$AF$86:$AF$105,"-")+1)&gt;=ROWS('Portfolio Construction'!AF$86:AF93),INDEX('Portfolio Construction'!$B$85:$B$104,MATCH(SMALL(IF(LEN('Portfolio Construction'!AF$86:$AF$105)&gt;0,ROW('Portfolio Construction'!$AF$86:$AF$105),""),ROWS('Portfolio Construction'!AF$86:AF93)),ROW('Portfolio Construction'!$AF$86:$AF$105),0),1),""),"MSCI AC World")</f>
        <v/>
      </c>
      <c r="C2" s="113" t="str">
        <f t="array" ref="C2">IF((COUNT('Portfolio Construction'!$AF$86:$AF$105)+COUNTIF('Portfolio Construction'!$AF$86:$AF$105,"-"))&gt;=ROWS('Portfolio Construction'!AF$86:AF93),INDEX('Portfolio Construction'!AF$86:$AF$105,MATCH(SMALL(IF(LEN('Portfolio Construction'!AF$86:$AF$105)&gt;0,ROW('Portfolio Construction'!$AF$86:$AF$105),""),ROWS('Portfolio Construction'!AF$86:AF93)),ROW('Portfolio Construction'!$AE$85:$AF$104),0),1),IF(B2="MSCI AC World",-6.96,""))</f>
        <v/>
      </c>
    </row>
    <row r="3" spans="1:3" ht="13">
      <c r="A3" s="1">
        <v>2</v>
      </c>
      <c r="B3" s="113" t="str">
        <f t="array" ref="B3">IFERROR(IF((COUNT('Portfolio Construction'!$AF$86:$AF$105)+COUNTIF('Portfolio Construction'!$AF$86:$AF$105,"-")+1)&gt;=ROWS('Portfolio Construction'!AF$86:AF88),INDEX('Portfolio Construction'!$B$85:$B$104,MATCH(SMALL(IF(LEN('Portfolio Construction'!AF$86:$AF$105)&gt;0,ROW('Portfolio Construction'!$AF$86:$AF$105),""),ROWS('Portfolio Construction'!AF$86:AF88)),ROW('Portfolio Construction'!$AF$86:$AF$105),0),1),""),"MSCI AC World")</f>
        <v/>
      </c>
      <c r="C3" s="113" t="str">
        <f t="array" ref="C3">IF((COUNT('Portfolio Construction'!$AF$86:$AF$105)+COUNTIF('Portfolio Construction'!$AF$86:$AF$105,"-"))&gt;=ROWS('Portfolio Construction'!AF$86:AF88),INDEX('Portfolio Construction'!AF$86:$AF$105,MATCH(SMALL(IF(LEN('Portfolio Construction'!AF$86:$AF$105)&gt;0,ROW('Portfolio Construction'!$AF$86:$AF$105),""),ROWS('Portfolio Construction'!AF$86:AF88)),ROW('Portfolio Construction'!$AE$85:$AF$104),0),1),IF(B3="MSCI AC World",-6.96,""))</f>
        <v/>
      </c>
    </row>
    <row r="4" spans="1:3" ht="13">
      <c r="A4" s="1">
        <v>3</v>
      </c>
      <c r="B4" s="113" t="str">
        <f t="array" ref="B4">IFERROR(IF((COUNT('Portfolio Construction'!$AF$86:$AF$105)+COUNTIF('Portfolio Construction'!$AF$86:$AF$105,"-")+1)&gt;=ROWS('Portfolio Construction'!AF$86:AF95),INDEX('Portfolio Construction'!$B$85:$B$104,MATCH(SMALL(IF(LEN('Portfolio Construction'!AF$86:$AF$105)&gt;0,ROW('Portfolio Construction'!$AF$86:$AF$105),""),ROWS('Portfolio Construction'!AF$86:AF95)),ROW('Portfolio Construction'!$AF$86:$AF$105),0),1),""),"MSCI AC World")</f>
        <v/>
      </c>
      <c r="C4" s="113" t="str">
        <f t="array" ref="C4">IF((COUNT('Portfolio Construction'!$AF$86:$AF$105)+COUNTIF('Portfolio Construction'!$AF$86:$AF$105,"-"))&gt;=ROWS('Portfolio Construction'!AF$86:AF95),INDEX('Portfolio Construction'!AF$86:$AF$105,MATCH(SMALL(IF(LEN('Portfolio Construction'!AF$86:$AF$105)&gt;0,ROW('Portfolio Construction'!$AF$86:$AF$105),""),ROWS('Portfolio Construction'!AF$86:AF95)),ROW('Portfolio Construction'!$AE$85:$AF$104),0),1),IF(B4="MSCI AC World",-6.96,""))</f>
        <v/>
      </c>
    </row>
    <row r="5" spans="1:3" ht="13">
      <c r="A5" s="1">
        <v>4</v>
      </c>
      <c r="B5" s="113">
        <f t="array" ref="B5">IFERROR(IF((COUNT('Portfolio Construction'!$AF$86:$AF$105)+COUNTIF('Portfolio Construction'!$AF$86:$AF$105,"-")+1)&gt;=ROWS('Portfolio Construction'!AF$86:AF86),INDEX('Portfolio Construction'!$B$85:$B$104,MATCH(SMALL(IF(LEN('Portfolio Construction'!AF$86:$AF$105)&gt;0,ROW('Portfolio Construction'!$AF$86:$AF$105),""),ROWS('Portfolio Construction'!AF$86:AF86)),ROW('Portfolio Construction'!$AF$86:$AF$105),0),1),""),"MSCI AC World")</f>
        <v>0</v>
      </c>
      <c r="C5" s="113" t="str">
        <f t="array" ref="C5">IF((COUNT('Portfolio Construction'!$AF$86:$AF$105)+COUNTIF('Portfolio Construction'!$AF$86:$AF$105,"-"))&gt;=ROWS('Portfolio Construction'!AF$86:AF86),INDEX('Portfolio Construction'!AF$86:$AF$105,MATCH(SMALL(IF(LEN('Portfolio Construction'!AF$86:$AF$105)&gt;0,ROW('Portfolio Construction'!$AF$86:$AF$105),""),ROWS('Portfolio Construction'!AF$86:AF86)),ROW('Portfolio Construction'!$AE$85:$AF$104),0),1),IF(B5="MSCI AC World",-6.96,""))</f>
        <v/>
      </c>
    </row>
    <row r="6" spans="1:3" ht="13">
      <c r="A6" s="1">
        <v>5</v>
      </c>
      <c r="B6" s="113" t="str">
        <f t="array" ref="B6">IFERROR(IF((COUNT('Portfolio Construction'!$AF$86:$AF$105)+COUNTIF('Portfolio Construction'!$AF$86:$AF$105,"-")+1)&gt;=ROWS('Portfolio Construction'!AF$86:AF96),INDEX('Portfolio Construction'!$B$85:$B$104,MATCH(SMALL(IF(LEN('Portfolio Construction'!AF$86:$AF$105)&gt;0,ROW('Portfolio Construction'!$AF$86:$AF$105),""),ROWS('Portfolio Construction'!AF$86:AF96)),ROW('Portfolio Construction'!$AF$86:$AF$105),0),1),""),"MSCI AC World")</f>
        <v/>
      </c>
      <c r="C6" s="113" t="str">
        <f t="array" ref="C6">IF((COUNT('Portfolio Construction'!$AF$86:$AF$105)+COUNTIF('Portfolio Construction'!$AF$86:$AF$105,"-"))&gt;=ROWS('Portfolio Construction'!AF$86:AF96),INDEX('Portfolio Construction'!AF$86:$AF$105,MATCH(SMALL(IF(LEN('Portfolio Construction'!AF$86:$AF$105)&gt;0,ROW('Portfolio Construction'!$AF$86:$AF$105),""),ROWS('Portfolio Construction'!AF$86:AF96)),ROW('Portfolio Construction'!$AE$85:$AF$104),0),1),IF(B6="MSCI AC World",-6.96,""))</f>
        <v/>
      </c>
    </row>
    <row r="7" spans="1:3" ht="13">
      <c r="A7" s="1">
        <v>6</v>
      </c>
      <c r="B7" s="113" t="str">
        <f t="array" ref="B7">IFERROR(IF((COUNT('Portfolio Construction'!$AF$86:$AF$105)+COUNTIF('Portfolio Construction'!$AF$86:$AF$105,"-")+1)&gt;=ROWS('Portfolio Construction'!AF$86:AF92),INDEX('Portfolio Construction'!$B$85:$B$104,MATCH(SMALL(IF(LEN('Portfolio Construction'!AF$86:$AF$105)&gt;0,ROW('Portfolio Construction'!$AF$86:$AF$105),""),ROWS('Portfolio Construction'!AF$86:AF92)),ROW('Portfolio Construction'!$AF$86:$AF$105),0),1),""),"MSCI AC World")</f>
        <v/>
      </c>
      <c r="C7" s="113" t="str">
        <f t="array" ref="C7">IF((COUNT('Portfolio Construction'!$AF$86:$AF$105)+COUNTIF('Portfolio Construction'!$AF$86:$AF$105,"-"))&gt;=ROWS('Portfolio Construction'!AF$86:AF92),INDEX('Portfolio Construction'!AF$86:$AF$105,MATCH(SMALL(IF(LEN('Portfolio Construction'!AF$86:$AF$105)&gt;0,ROW('Portfolio Construction'!$AF$86:$AF$105),""),ROWS('Portfolio Construction'!AF$86:AF92)),ROW('Portfolio Construction'!$AE$85:$AF$104),0),1),IF(B7="MSCI AC World",-6.96,""))</f>
        <v/>
      </c>
    </row>
    <row r="8" spans="1:3" ht="13">
      <c r="A8" s="1">
        <v>7</v>
      </c>
      <c r="B8" s="113" t="str">
        <f t="array" ref="B8">IFERROR(IF((COUNT('Portfolio Construction'!$AF$86:$AF$105)+COUNTIF('Portfolio Construction'!$AF$86:$AF$105,"-")+1)&gt;=ROWS('Portfolio Construction'!AF$86:AF90),INDEX('Portfolio Construction'!$B$85:$B$104,MATCH(SMALL(IF(LEN('Portfolio Construction'!AF$86:$AF$105)&gt;0,ROW('Portfolio Construction'!$AF$86:$AF$105),""),ROWS('Portfolio Construction'!AF$86:AF90)),ROW('Portfolio Construction'!$AF$86:$AF$105),0),1),""),"MSCI AC World")</f>
        <v/>
      </c>
      <c r="C8" s="113" t="str">
        <f t="array" ref="C8">IF((COUNT('Portfolio Construction'!$AF$86:$AF$105)+COUNTIF('Portfolio Construction'!$AF$86:$AF$105,"-"))&gt;=ROWS('Portfolio Construction'!AF$86:AF90),INDEX('Portfolio Construction'!AF$86:$AF$105,MATCH(SMALL(IF(LEN('Portfolio Construction'!AF$86:$AF$105)&gt;0,ROW('Portfolio Construction'!$AF$86:$AF$105),""),ROWS('Portfolio Construction'!AF$86:AF90)),ROW('Portfolio Construction'!$AE$85:$AF$104),0),1),IF(B8="MSCI AC World",-6.96,""))</f>
        <v/>
      </c>
    </row>
    <row r="9" spans="1:3" ht="13">
      <c r="A9" s="1">
        <v>8</v>
      </c>
      <c r="B9" s="113" t="str">
        <f t="array" ref="B9">IFERROR(IF((COUNT('Portfolio Construction'!$AF$86:$AF$105)+COUNTIF('Portfolio Construction'!$AF$86:$AF$105,"-")+1)&gt;=ROWS('Portfolio Construction'!AF$86:AF94),INDEX('Portfolio Construction'!$B$85:$B$104,MATCH(SMALL(IF(LEN('Portfolio Construction'!AF$86:$AF$105)&gt;0,ROW('Portfolio Construction'!$AF$86:$AF$105),""),ROWS('Portfolio Construction'!AF$86:AF94)),ROW('Portfolio Construction'!$AF$86:$AF$105),0),1),""),"MSCI AC World")</f>
        <v/>
      </c>
      <c r="C9" s="113" t="str">
        <f t="array" ref="C9">IF((COUNT('Portfolio Construction'!$AF$86:$AF$105)+COUNTIF('Portfolio Construction'!$AF$86:$AF$105,"-"))&gt;=ROWS('Portfolio Construction'!AF$86:AF94),INDEX('Portfolio Construction'!AF$86:$AF$105,MATCH(SMALL(IF(LEN('Portfolio Construction'!AF$86:$AF$105)&gt;0,ROW('Portfolio Construction'!$AF$86:$AF$105),""),ROWS('Portfolio Construction'!AF$86:AF94)),ROW('Portfolio Construction'!$AE$85:$AF$104),0),1),IF(B9="MSCI AC World",-6.96,""))</f>
        <v/>
      </c>
    </row>
    <row r="10" spans="1:3" ht="13">
      <c r="A10" s="1">
        <v>9</v>
      </c>
      <c r="B10" s="113" t="str">
        <f t="array" ref="B10">IFERROR(IF((COUNT('Portfolio Construction'!$AF$86:$AF$105)+COUNTIF('Portfolio Construction'!$AF$86:$AF$105,"-")+1)&gt;=ROWS('Portfolio Construction'!AF$86:AF100),INDEX('Portfolio Construction'!$B$85:$B$104,MATCH(SMALL(IF(LEN('Portfolio Construction'!AF$86:$AF$105)&gt;0,ROW('Portfolio Construction'!$AF$86:$AF$105),""),ROWS('Portfolio Construction'!AF$86:AF100)),ROW('Portfolio Construction'!$AF$86:$AF$105),0),1),""),"MSCI AC World")</f>
        <v/>
      </c>
      <c r="C10" s="113" t="str">
        <f t="array" ref="C10">IF((COUNT('Portfolio Construction'!$AF$86:$AF$105)+COUNTIF('Portfolio Construction'!$AF$86:$AF$105,"-"))&gt;=ROWS('Portfolio Construction'!AF$86:AF100),INDEX('Portfolio Construction'!AF$86:$AF$105,MATCH(SMALL(IF(LEN('Portfolio Construction'!AF$86:$AF$105)&gt;0,ROW('Portfolio Construction'!$AF$86:$AF$105),""),ROWS('Portfolio Construction'!AF$86:AF100)),ROW('Portfolio Construction'!$AE$85:$AF$104),0),1),IF(B10="MSCI AC World",-6.96,""))</f>
        <v/>
      </c>
    </row>
    <row r="11" spans="1:3" ht="13">
      <c r="A11" s="1">
        <v>10</v>
      </c>
      <c r="B11" s="113" t="str">
        <f t="array" ref="B11">IFERROR(IF((COUNT('Portfolio Construction'!$AF$86:$AF$105)+COUNTIF('Portfolio Construction'!$AF$86:$AF$105,"-")+1)&gt;=ROWS('Portfolio Construction'!AF$86:AF106),INDEX('Portfolio Construction'!$B$85:$B$104,MATCH(SMALL(IF(LEN('Portfolio Construction'!AF$86:$AF$105)&gt;0,ROW('Portfolio Construction'!$AF$86:$AF$105),""),ROWS('Portfolio Construction'!AF$86:AF106)),ROW('Portfolio Construction'!$AF$86:$AF$105),0),1),""),"MSCI AC World")</f>
        <v/>
      </c>
      <c r="C11" s="113" t="str">
        <f t="array" ref="C11">IF((COUNT('Portfolio Construction'!$AF$86:$AF$105)+COUNTIF('Portfolio Construction'!$AF$86:$AF$105,"-"))&gt;=ROWS('Portfolio Construction'!AF$86:AF106),INDEX('Portfolio Construction'!AF$86:$AF$105,MATCH(SMALL(IF(LEN('Portfolio Construction'!AF$86:$AF$105)&gt;0,ROW('Portfolio Construction'!$AF$86:$AF$105),""),ROWS('Portfolio Construction'!AF$86:AF106)),ROW('Portfolio Construction'!$AE$85:$AF$104),0),1),IF(B11="MSCI AC World",-6.96,""))</f>
        <v/>
      </c>
    </row>
    <row r="12" spans="1:3" ht="13">
      <c r="A12" s="1">
        <v>11</v>
      </c>
      <c r="B12" s="113" t="str">
        <f t="array" ref="B12">IFERROR(IF((COUNT('Portfolio Construction'!$AF$86:$AF$105)+COUNTIF('Portfolio Construction'!$AF$86:$AF$105,"-")+1)&gt;=ROWS('Portfolio Construction'!AF$86:AF101),INDEX('Portfolio Construction'!$B$85:$B$104,MATCH(SMALL(IF(LEN('Portfolio Construction'!AF$86:$AF$105)&gt;0,ROW('Portfolio Construction'!$AF$86:$AF$105),""),ROWS('Portfolio Construction'!AF$86:AF101)),ROW('Portfolio Construction'!$AF$86:$AF$105),0),1),""),"MSCI AC World")</f>
        <v/>
      </c>
      <c r="C12" s="113" t="str">
        <f t="array" ref="C12">IF((COUNT('Portfolio Construction'!$AF$86:$AF$105)+COUNTIF('Portfolio Construction'!$AF$86:$AF$105,"-"))&gt;=ROWS('Portfolio Construction'!AF$86:AF101),INDEX('Portfolio Construction'!AF$86:$AF$105,MATCH(SMALL(IF(LEN('Portfolio Construction'!AF$86:$AF$105)&gt;0,ROW('Portfolio Construction'!$AF$86:$AF$105),""),ROWS('Portfolio Construction'!AF$86:AF101)),ROW('Portfolio Construction'!$AE$85:$AF$104),0),1),IF(B12="MSCI AC World",-6.96,""))</f>
        <v/>
      </c>
    </row>
    <row r="13" spans="1:3" ht="13">
      <c r="A13" s="1">
        <v>12</v>
      </c>
      <c r="B13" s="113" t="str">
        <f t="array" ref="B13">IFERROR(IF((COUNT('Portfolio Construction'!$AF$86:$AF$105)+COUNTIF('Portfolio Construction'!$AF$86:$AF$105,"-")+1)&gt;=ROWS('Portfolio Construction'!AF$86:AF97),INDEX('Portfolio Construction'!$B$85:$B$104,MATCH(SMALL(IF(LEN('Portfolio Construction'!AF$86:$AF$105)&gt;0,ROW('Portfolio Construction'!$AF$86:$AF$105),""),ROWS('Portfolio Construction'!AF$86:AF97)),ROW('Portfolio Construction'!$AF$86:$AF$105),0),1),""),"MSCI AC World")</f>
        <v/>
      </c>
      <c r="C13" s="113" t="str">
        <f t="array" ref="C13">IF((COUNT('Portfolio Construction'!$AF$86:$AF$105)+COUNTIF('Portfolio Construction'!$AF$86:$AF$105,"-"))&gt;=ROWS('Portfolio Construction'!AF$86:AF97),INDEX('Portfolio Construction'!AF$86:$AF$105,MATCH(SMALL(IF(LEN('Portfolio Construction'!AF$86:$AF$105)&gt;0,ROW('Portfolio Construction'!$AF$86:$AF$105),""),ROWS('Portfolio Construction'!AF$86:AF97)),ROW('Portfolio Construction'!$AE$85:$AF$104),0),1),IF(B13="MSCI AC World",-6.96,""))</f>
        <v/>
      </c>
    </row>
    <row r="14" spans="1:3" ht="13">
      <c r="A14" s="1">
        <v>13</v>
      </c>
      <c r="B14" s="113" t="str">
        <f t="array" ref="B14">IFERROR(IF((COUNT('Portfolio Construction'!$AF$86:$AF$105)+COUNTIF('Portfolio Construction'!$AF$86:$AF$105,"-")+1)&gt;=ROWS('Portfolio Construction'!AF$86:AF104),INDEX('Portfolio Construction'!$B$85:$B$104,MATCH(SMALL(IF(LEN('Portfolio Construction'!AF$86:$AF$105)&gt;0,ROW('Portfolio Construction'!$AF$86:$AF$105),""),ROWS('Portfolio Construction'!AF$86:AF104)),ROW('Portfolio Construction'!$AF$86:$AF$105),0),1),""),"MSCI AC World")</f>
        <v/>
      </c>
      <c r="C14" s="113" t="str">
        <f t="array" ref="C14">IF((COUNT('Portfolio Construction'!$AF$86:$AF$105)+COUNTIF('Portfolio Construction'!$AF$86:$AF$105,"-"))&gt;=ROWS('Portfolio Construction'!AF$86:AF104),INDEX('Portfolio Construction'!AF$86:$AF$105,MATCH(SMALL(IF(LEN('Portfolio Construction'!AF$86:$AF$105)&gt;0,ROW('Portfolio Construction'!$AF$86:$AF$105),""),ROWS('Portfolio Construction'!AF$86:AF104)),ROW('Portfolio Construction'!$AE$85:$AF$104),0),1),IF(B14="MSCI AC World",-6.96,""))</f>
        <v/>
      </c>
    </row>
    <row r="15" spans="1:3" ht="13">
      <c r="A15" s="1">
        <v>14</v>
      </c>
      <c r="B15" s="113" t="str">
        <f t="array" ref="B15">IFERROR(IF((COUNT('Portfolio Construction'!$AF$86:$AF$105)+COUNTIF('Portfolio Construction'!$AF$86:$AF$105,"-")+1)&gt;=ROWS('Portfolio Construction'!AF$86:AF98),INDEX('Portfolio Construction'!$B$85:$B$104,MATCH(SMALL(IF(LEN('Portfolio Construction'!AF$86:$AF$105)&gt;0,ROW('Portfolio Construction'!$AF$86:$AF$105),""),ROWS('Portfolio Construction'!AF$86:AF98)),ROW('Portfolio Construction'!$AF$86:$AF$105),0),1),""),"MSCI AC World")</f>
        <v/>
      </c>
      <c r="C15" s="113" t="str">
        <f t="array" ref="C15">IF((COUNT('Portfolio Construction'!$AF$86:$AF$105)+COUNTIF('Portfolio Construction'!$AF$86:$AF$105,"-"))&gt;=ROWS('Portfolio Construction'!AF$86:AF98),INDEX('Portfolio Construction'!AF$86:$AF$105,MATCH(SMALL(IF(LEN('Portfolio Construction'!AF$86:$AF$105)&gt;0,ROW('Portfolio Construction'!$AF$86:$AF$105),""),ROWS('Portfolio Construction'!AF$86:AF98)),ROW('Portfolio Construction'!$AE$85:$AF$104),0),1),IF(B15="MSCI AC World",-6.96,""))</f>
        <v/>
      </c>
    </row>
    <row r="16" spans="1:3" ht="13">
      <c r="A16" s="1">
        <v>15</v>
      </c>
      <c r="B16" s="113" t="str">
        <f t="array" ref="B16">IFERROR(IF((COUNT('Portfolio Construction'!$AF$86:$AF$105)+COUNTIF('Portfolio Construction'!$AF$86:$AF$105,"-")+1)&gt;=ROWS('Portfolio Construction'!AF$86:AF103),INDEX('Portfolio Construction'!$B$85:$B$104,MATCH(SMALL(IF(LEN('Portfolio Construction'!AF$86:$AF$105)&gt;0,ROW('Portfolio Construction'!$AF$86:$AF$105),""),ROWS('Portfolio Construction'!AF$86:AF103)),ROW('Portfolio Construction'!$AF$86:$AF$105),0),1),""),"MSCI AC World")</f>
        <v/>
      </c>
      <c r="C16" s="113" t="str">
        <f t="array" ref="C16">IF((COUNT('Portfolio Construction'!$AF$86:$AF$105)+COUNTIF('Portfolio Construction'!$AF$86:$AF$105,"-"))&gt;=ROWS('Portfolio Construction'!AF$86:AF103),INDEX('Portfolio Construction'!AF$86:$AF$105,MATCH(SMALL(IF(LEN('Portfolio Construction'!AF$86:$AF$105)&gt;0,ROW('Portfolio Construction'!$AF$86:$AF$105),""),ROWS('Portfolio Construction'!AF$86:AF103)),ROW('Portfolio Construction'!$AE$85:$AF$104),0),1),IF(B16="MSCI AC World",-6.96,""))</f>
        <v/>
      </c>
    </row>
    <row r="17" spans="1:3" ht="13">
      <c r="A17" s="1">
        <v>16</v>
      </c>
      <c r="B17" s="113" t="str">
        <f t="array" ref="B17">IFERROR(IF((COUNT('Portfolio Construction'!$AF$86:$AF$105)+COUNTIF('Portfolio Construction'!$AF$86:$AF$105,"-")+1)&gt;=ROWS('Portfolio Construction'!AF$86:AF102),INDEX('Portfolio Construction'!$B$85:$B$104,MATCH(SMALL(IF(LEN('Portfolio Construction'!AF$86:$AF$105)&gt;0,ROW('Portfolio Construction'!$AF$86:$AF$105),""),ROWS('Portfolio Construction'!AF$86:AF102)),ROW('Portfolio Construction'!$AF$86:$AF$105),0),1),""),"MSCI AC World")</f>
        <v/>
      </c>
      <c r="C17" s="113" t="str">
        <f t="array" ref="C17">IF((COUNT('Portfolio Construction'!$AF$86:$AF$105)+COUNTIF('Portfolio Construction'!$AF$86:$AF$105,"-"))&gt;=ROWS('Portfolio Construction'!AF$86:AF102),INDEX('Portfolio Construction'!AF$86:$AF$105,MATCH(SMALL(IF(LEN('Portfolio Construction'!AF$86:$AF$105)&gt;0,ROW('Portfolio Construction'!$AF$86:$AF$105),""),ROWS('Portfolio Construction'!AF$86:AF102)),ROW('Portfolio Construction'!$AE$85:$AF$104),0),1),IF(B17="MSCI AC World",-6.96,""))</f>
        <v/>
      </c>
    </row>
    <row r="18" spans="1:3" ht="13">
      <c r="A18" s="1">
        <v>17</v>
      </c>
      <c r="B18" s="113" t="str">
        <f t="array" ref="B18">IFERROR(IF((COUNT('Portfolio Construction'!$AF$86:$AF$105)+COUNTIF('Portfolio Construction'!$AF$86:$AF$105,"-")+1)&gt;=ROWS('Portfolio Construction'!AF$86:AF105),INDEX('Portfolio Construction'!$B$85:$B$104,MATCH(SMALL(IF(LEN('Portfolio Construction'!AF$86:$AF$105)&gt;0,ROW('Portfolio Construction'!$AF$86:$AF$105),""),ROWS('Portfolio Construction'!AF$86:AF105)),ROW('Portfolio Construction'!$AF$86:$AF$105),0),1),""),"MSCI AC World")</f>
        <v/>
      </c>
      <c r="C18" s="113" t="str">
        <f t="array" ref="C18">IF((COUNT('Portfolio Construction'!$AF$86:$AF$105)+COUNTIF('Portfolio Construction'!$AF$86:$AF$105,"-"))&gt;=ROWS('Portfolio Construction'!AF$86:AF105),INDEX('Portfolio Construction'!AF$86:$AF$105,MATCH(SMALL(IF(LEN('Portfolio Construction'!AF$86:$AF$105)&gt;0,ROW('Portfolio Construction'!$AF$86:$AF$105),""),ROWS('Portfolio Construction'!AF$86:AF105)),ROW('Portfolio Construction'!$AE$85:$AF$104),0),1),IF(B18="MSCI AC World",-6.96,""))</f>
        <v/>
      </c>
    </row>
    <row r="19" spans="1:3" ht="13">
      <c r="A19" s="1">
        <v>18</v>
      </c>
      <c r="B19" s="113" t="str">
        <f t="array" ref="B19">IFERROR(IF((COUNT('Portfolio Construction'!$AF$86:$AF$105)+COUNTIF('Portfolio Construction'!$AF$86:$AF$105,"-")+1)&gt;=ROWS('Portfolio Construction'!AF$86:AF99),INDEX('Portfolio Construction'!$B$85:$B$104,MATCH(SMALL(IF(LEN('Portfolio Construction'!AF$86:$AF$105)&gt;0,ROW('Portfolio Construction'!$AF$86:$AF$105),""),ROWS('Portfolio Construction'!AF$86:AF99)),ROW('Portfolio Construction'!$AF$86:$AF$105),0),1),""),"MSCI AC World")</f>
        <v/>
      </c>
      <c r="C19" s="113" t="str">
        <f t="array" ref="C19">IF((COUNT('Portfolio Construction'!$AF$86:$AF$105)+COUNTIF('Portfolio Construction'!$AF$86:$AF$105,"-"))&gt;=ROWS('Portfolio Construction'!AF$86:AF99),INDEX('Portfolio Construction'!AF$86:$AF$105,MATCH(SMALL(IF(LEN('Portfolio Construction'!AF$86:$AF$105)&gt;0,ROW('Portfolio Construction'!$AF$86:$AF$105),""),ROWS('Portfolio Construction'!AF$86:AF99)),ROW('Portfolio Construction'!$AE$85:$AF$104),0),1),IF(B19="MSCI AC World",-6.96,""))</f>
        <v/>
      </c>
    </row>
    <row r="20" spans="1:3" ht="13">
      <c r="A20" s="1">
        <v>19</v>
      </c>
      <c r="B20" s="113" t="str">
        <f t="array" ref="B20">IFERROR(IF((COUNT('Portfolio Construction'!$AF$86:$AF$105)+COUNTIF('Portfolio Construction'!$AF$86:$AF$105,"-")+1)&gt;=ROWS('Portfolio Construction'!AF$86:AF87),INDEX('Portfolio Construction'!$B$85:$B$104,MATCH(SMALL(IF(LEN('Portfolio Construction'!AF$86:$AF$105)&gt;0,ROW('Portfolio Construction'!$AF$86:$AF$105),""),ROWS('Portfolio Construction'!AF$86:AF87)),ROW('Portfolio Construction'!$AF$86:$AF$105),0),1),""),"MSCI AC World")</f>
        <v>MSCI AC World</v>
      </c>
      <c r="C20" s="113">
        <f t="array" ref="C20">IF((COUNT('Portfolio Construction'!$AF$86:$AF$105)+COUNTIF('Portfolio Construction'!$AF$86:$AF$105,"-"))&gt;=ROWS('Portfolio Construction'!AF$86:AF87),INDEX('Portfolio Construction'!AF$86:$AF$105,MATCH(SMALL(IF(LEN('Portfolio Construction'!AF$86:$AF$105)&gt;0,ROW('Portfolio Construction'!$AF$86:$AF$105),""),ROWS('Portfolio Construction'!AF$86:AF87)),ROW('Portfolio Construction'!$AE$85:$AF$104),0),1),IF(B20="MSCI AC World",-6.96,""))</f>
        <v>-6.96</v>
      </c>
    </row>
    <row r="21" spans="1:3" ht="13">
      <c r="A21" s="1">
        <v>20</v>
      </c>
      <c r="B21" s="113" t="str">
        <f t="array" ref="B21">IFERROR(IF((COUNT('Portfolio Construction'!$AF$86:$AF$105)+COUNTIF('Portfolio Construction'!$AF$86:$AF$105,"-")+1)&gt;=ROWS('Portfolio Construction'!AF$86:AF89),INDEX('Portfolio Construction'!$B$85:$B$104,MATCH(SMALL(IF(LEN('Portfolio Construction'!AF$86:$AF$105)&gt;0,ROW('Portfolio Construction'!$AF$86:$AF$105),""),ROWS('Portfolio Construction'!AF$86:AF89)),ROW('Portfolio Construction'!$AF$86:$AF$105),0),1),""),"MSCI AC World")</f>
        <v/>
      </c>
      <c r="C21" s="113" t="str">
        <f t="array" ref="C21">IF((COUNT('Portfolio Construction'!$AF$86:$AF$105)+COUNTIF('Portfolio Construction'!$AF$86:$AF$105,"-"))&gt;=ROWS('Portfolio Construction'!AF$86:AF89),INDEX('Portfolio Construction'!AF$86:$AF$105,MATCH(SMALL(IF(LEN('Portfolio Construction'!AF$86:$AF$105)&gt;0,ROW('Portfolio Construction'!$AF$86:$AF$105),""),ROWS('Portfolio Construction'!AF$86:AF89)),ROW('Portfolio Construction'!$AE$85:$AF$104),0),1),IF(B21="MSCI AC World",-6.96,""))</f>
        <v/>
      </c>
    </row>
    <row r="22" spans="1:3" ht="13">
      <c r="A22" s="1">
        <v>21</v>
      </c>
      <c r="B22" s="113" t="str">
        <f t="array" ref="B22">IFERROR(IF((COUNT('Portfolio Construction'!$AF$86:$AF$105)+COUNTIF('Portfolio Construction'!$AF$86:$AF$105,"-")+1)&gt;=ROWS('Portfolio Construction'!AF$86:AF91),INDEX('Portfolio Construction'!$B$85:$B$104,MATCH(SMALL(IF(LEN('Portfolio Construction'!AF$86:$AF$105)&gt;0,ROW('Portfolio Construction'!$AF$86:$AF$105),""),ROWS('Portfolio Construction'!AF$86:AF91)),ROW('Portfolio Construction'!$AF$86:$AF$105),0),1),""),"MSCI AC World")</f>
        <v/>
      </c>
      <c r="C22" s="113" t="str">
        <f t="array" ref="C22">IF((COUNT('Portfolio Construction'!$AF$86:$AF$105)+COUNTIF('Portfolio Construction'!$AF$86:$AF$105,"-"))&gt;=ROWS('Portfolio Construction'!AF$86:AF91),INDEX('Portfolio Construction'!AF$86:$AF$105,MATCH(SMALL(IF(LEN('Portfolio Construction'!AF$86:$AF$105)&gt;0,ROW('Portfolio Construction'!$AF$86:$AF$105),""),ROWS('Portfolio Construction'!AF$86:AF91)),ROW('Portfolio Construction'!$AE$85:$AF$104),0),1),IF(B22="MSCI AC World",-6.96,""))</f>
        <v/>
      </c>
    </row>
  </sheetData>
  <sheetProtection algorithmName="SHA-512" hashValue="GfcOJNBjAUvrkwuzTameg3gnmARKmKhrcVi/woJ2+7mW9gW69AOjUKhdur1LfM65GgdAuTeyVc6ThR68jcfHrg==" saltValue="L5d3eh8UmKV89Ge90RvdfQ==" spinCount="100000" sheet="1" scenarios="1" autoFilter="0"/>
  <autoFilter ref="B1:C1" xr:uid="{00000000-0009-0000-0000-000006000000}">
    <sortState xmlns:xlrd2="http://schemas.microsoft.com/office/spreadsheetml/2017/richdata2" ref="B2:C22">
      <sortCondition ref="C1"/>
    </sortState>
  </autoFilter>
  <pageMargins left="0.7" right="0.7" top="0.75" bottom="0.75" header="0.3" footer="0.3"/>
  <pageSetup paperSize="9" orientation="landscape" r:id="rId1"/>
  <headerFooter>
    <oddFooter>&amp;L_x000D_&amp;1#&amp;"Calibri"&amp;8&amp;K0000FF 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5">
    <tabColor theme="0"/>
    <pageSetUpPr fitToPage="1"/>
  </sheetPr>
  <dimension ref="A1:C22"/>
  <sheetViews>
    <sheetView workbookViewId="0"/>
  </sheetViews>
  <sheetFormatPr defaultRowHeight="12.5"/>
  <cols>
    <col min="2" max="2" width="62.1796875" customWidth="1"/>
  </cols>
  <sheetData>
    <row r="1" spans="1:3" ht="13">
      <c r="B1" s="255" t="s">
        <v>2186</v>
      </c>
      <c r="C1" s="262" t="s">
        <v>2251</v>
      </c>
    </row>
    <row r="2" spans="1:3" ht="13">
      <c r="A2" s="1">
        <v>1</v>
      </c>
      <c r="B2" s="113" t="str">
        <f t="array" ref="B2">IFERROR(IF((COUNT('Portfolio Construction'!$AG$85:$AG$104)+COUNTIF('Portfolio Construction'!$AG$85:$AG$104,"-")+1)&gt;=ROWS('Portfolio Construction'!AG$85:AG94),INDEX('Portfolio Construction'!$B$85:$B$104,MATCH(SMALL(IF(LEN('Portfolio Construction'!AG$85:$AG$104)&gt;0,ROW('Portfolio Construction'!$AG$85:$AG$104),""),ROWS('Portfolio Construction'!AG$85:AG94)),ROW('Portfolio Construction'!$AG$85:$AG$104),0),1),""),"MSCI AC World")</f>
        <v/>
      </c>
      <c r="C2" s="113" t="str">
        <f t="array" ref="C2">IF((COUNT('Portfolio Construction'!$AG$85:$AG$104)+COUNTIF('Portfolio Construction'!$AG$85:$AG$104,"-"))&gt;=ROWS('Portfolio Construction'!AG$85:AG94),INDEX('Portfolio Construction'!AG$85:$AG$104,MATCH(SMALL(IF(LEN('Portfolio Construction'!AG$85:$AG$104)&gt;0,ROW('Portfolio Construction'!$AG$85:$AG$104),""),ROWS('Portfolio Construction'!AG$85:AG94)),ROW('Portfolio Construction'!$AG$85:$AG$104),0),1),IF(B2="MSCI AC World",-7.57,""))</f>
        <v/>
      </c>
    </row>
    <row r="3" spans="1:3" ht="13">
      <c r="A3" s="1">
        <v>2</v>
      </c>
      <c r="B3" s="113" t="str">
        <f t="array" ref="B3">IFERROR(IF((COUNT('Portfolio Construction'!$AG$85:$AG$104)+COUNTIF('Portfolio Construction'!$AG$85:$AG$104,"-")+1)&gt;=ROWS('Portfolio Construction'!AG$85:AG95),INDEX('Portfolio Construction'!$B$85:$B$104,MATCH(SMALL(IF(LEN('Portfolio Construction'!AG$85:$AG$104)&gt;0,ROW('Portfolio Construction'!$AG$85:$AG$104),""),ROWS('Portfolio Construction'!AG$85:AG95)),ROW('Portfolio Construction'!$AG$85:$AG$104),0),1),""),"MSCI AC World")</f>
        <v/>
      </c>
      <c r="C3" s="113" t="str">
        <f t="array" ref="C3">IF((COUNT('Portfolio Construction'!$AG$85:$AG$104)+COUNTIF('Portfolio Construction'!$AG$85:$AG$104,"-"))&gt;=ROWS('Portfolio Construction'!AG$85:AG95),INDEX('Portfolio Construction'!AG$85:$AG$104,MATCH(SMALL(IF(LEN('Portfolio Construction'!AG$85:$AG$104)&gt;0,ROW('Portfolio Construction'!$AG$85:$AG$104),""),ROWS('Portfolio Construction'!AG$85:AG95)),ROW('Portfolio Construction'!$AG$85:$AG$104),0),1),IF(B3="MSCI AC World",-7.57,""))</f>
        <v/>
      </c>
    </row>
    <row r="4" spans="1:3" ht="13">
      <c r="A4" s="1">
        <v>3</v>
      </c>
      <c r="B4" s="113" t="str">
        <f t="array" ref="B4">IFERROR(IF((COUNT('Portfolio Construction'!$AG$85:$AG$104)+COUNTIF('Portfolio Construction'!$AG$85:$AG$104,"-")+1)&gt;=ROWS('Portfolio Construction'!AG$85:AG91),INDEX('Portfolio Construction'!$B$85:$B$104,MATCH(SMALL(IF(LEN('Portfolio Construction'!AG$85:$AG$104)&gt;0,ROW('Portfolio Construction'!$AG$85:$AG$104),""),ROWS('Portfolio Construction'!AG$85:AG91)),ROW('Portfolio Construction'!$AG$85:$AG$104),0),1),""),"MSCI AC World")</f>
        <v/>
      </c>
      <c r="C4" s="113" t="str">
        <f t="array" ref="C4">IF((COUNT('Portfolio Construction'!$AG$85:$AG$104)+COUNTIF('Portfolio Construction'!$AG$85:$AG$104,"-"))&gt;=ROWS('Portfolio Construction'!AG$85:AG91),INDEX('Portfolio Construction'!AG$85:$AG$104,MATCH(SMALL(IF(LEN('Portfolio Construction'!AG$85:$AG$104)&gt;0,ROW('Portfolio Construction'!$AG$85:$AG$104),""),ROWS('Portfolio Construction'!AG$85:AG91)),ROW('Portfolio Construction'!$AG$85:$AG$104),0),1),IF(B4="MSCI AC World",-7.57,""))</f>
        <v/>
      </c>
    </row>
    <row r="5" spans="1:3" ht="13">
      <c r="A5" s="1">
        <v>4</v>
      </c>
      <c r="B5" s="113" t="str">
        <f t="array" ref="B5">IFERROR(IF((COUNT('Portfolio Construction'!$AG$85:$AG$104)+COUNTIF('Portfolio Construction'!$AG$85:$AG$104,"-")+1)&gt;=ROWS('Portfolio Construction'!AG$85:AG92),INDEX('Portfolio Construction'!$B$85:$B$104,MATCH(SMALL(IF(LEN('Portfolio Construction'!AG$85:$AG$104)&gt;0,ROW('Portfolio Construction'!$AG$85:$AG$104),""),ROWS('Portfolio Construction'!AG$85:AG92)),ROW('Portfolio Construction'!$AG$85:$AG$104),0),1),""),"MSCI AC World")</f>
        <v/>
      </c>
      <c r="C5" s="113" t="str">
        <f t="array" ref="C5">IF((COUNT('Portfolio Construction'!$AG$85:$AG$104)+COUNTIF('Portfolio Construction'!$AG$85:$AG$104,"-"))&gt;=ROWS('Portfolio Construction'!AG$85:AG92),INDEX('Portfolio Construction'!AG$85:$AG$104,MATCH(SMALL(IF(LEN('Portfolio Construction'!AG$85:$AG$104)&gt;0,ROW('Portfolio Construction'!$AG$85:$AG$104),""),ROWS('Portfolio Construction'!AG$85:AG92)),ROW('Portfolio Construction'!$AG$85:$AG$104),0),1),IF(B5="MSCI AC World",-7.57,""))</f>
        <v/>
      </c>
    </row>
    <row r="6" spans="1:3" ht="13">
      <c r="A6" s="1">
        <v>5</v>
      </c>
      <c r="B6" s="113">
        <f t="array" ref="B6">IFERROR(IF((COUNT('Portfolio Construction'!$AG$85:$AG$104)+COUNTIF('Portfolio Construction'!$AG$85:$AG$104,"-")+1)&gt;=ROWS('Portfolio Construction'!AG$85:AG85),INDEX('Portfolio Construction'!$B$85:$B$104,MATCH(SMALL(IF(LEN('Portfolio Construction'!AG$85:$AG$104)&gt;0,ROW('Portfolio Construction'!$AG$85:$AG$104),""),ROWS('Portfolio Construction'!AG$85:AG85)),ROW('Portfolio Construction'!$AG$85:$AG$104),0),1),""),"MSCI AC World")</f>
        <v>0</v>
      </c>
      <c r="C6" s="113">
        <f t="array" ref="C6">IF((COUNT('Portfolio Construction'!$AG$85:$AG$104)+COUNTIF('Portfolio Construction'!$AG$85:$AG$104,"-"))&gt;=ROWS('Portfolio Construction'!AG$85:AG85),INDEX('Portfolio Construction'!AG$85:$AG$104,MATCH(SMALL(IF(LEN('Portfolio Construction'!AG$85:$AG$104)&gt;0,ROW('Portfolio Construction'!$AG$85:$AG$104),""),ROWS('Portfolio Construction'!AG$85:AG85)),ROW('Portfolio Construction'!$AG$85:$AG$104),0),1),IF(B6="MSCI AC World",-7.57,""))</f>
        <v>0</v>
      </c>
    </row>
    <row r="7" spans="1:3" ht="13">
      <c r="A7" s="1">
        <v>6</v>
      </c>
      <c r="B7" s="113" t="str">
        <f t="array" ref="B7">IFERROR(IF((COUNT('Portfolio Construction'!$AG$85:$AG$104)+COUNTIF('Portfolio Construction'!$AG$85:$AG$104,"-")+1)&gt;=ROWS('Portfolio Construction'!AG$85:AG93),INDEX('Portfolio Construction'!$B$85:$B$104,MATCH(SMALL(IF(LEN('Portfolio Construction'!AG$85:$AG$104)&gt;0,ROW('Portfolio Construction'!$AG$85:$AG$104),""),ROWS('Portfolio Construction'!AG$85:AG93)),ROW('Portfolio Construction'!$AG$85:$AG$104),0),1),""),"MSCI AC World")</f>
        <v/>
      </c>
      <c r="C7" s="113" t="str">
        <f t="array" ref="C7">IF((COUNT('Portfolio Construction'!$AG$85:$AG$104)+COUNTIF('Portfolio Construction'!$AG$85:$AG$104,"-"))&gt;=ROWS('Portfolio Construction'!AG$85:AG93),INDEX('Portfolio Construction'!AG$85:$AG$104,MATCH(SMALL(IF(LEN('Portfolio Construction'!AG$85:$AG$104)&gt;0,ROW('Portfolio Construction'!$AG$85:$AG$104),""),ROWS('Portfolio Construction'!AG$85:AG93)),ROW('Portfolio Construction'!$AG$85:$AG$104),0),1),IF(B7="MSCI AC World",-7.57,""))</f>
        <v/>
      </c>
    </row>
    <row r="8" spans="1:3" ht="13">
      <c r="A8" s="1">
        <v>7</v>
      </c>
      <c r="B8" s="113" t="str">
        <f t="array" ref="B8">IFERROR(IF((COUNT('Portfolio Construction'!$AG$85:$AG$104)+COUNTIF('Portfolio Construction'!$AG$85:$AG$104,"-")+1)&gt;=ROWS('Portfolio Construction'!AG$85:AG89),INDEX('Portfolio Construction'!$B$85:$B$104,MATCH(SMALL(IF(LEN('Portfolio Construction'!AG$85:$AG$104)&gt;0,ROW('Portfolio Construction'!$AG$85:$AG$104),""),ROWS('Portfolio Construction'!AG$85:AG89)),ROW('Portfolio Construction'!$AG$85:$AG$104),0),1),""),"MSCI AC World")</f>
        <v/>
      </c>
      <c r="C8" s="113" t="str">
        <f t="array" ref="C8">IF((COUNT('Portfolio Construction'!$AG$85:$AG$104)+COUNTIF('Portfolio Construction'!$AG$85:$AG$104,"-"))&gt;=ROWS('Portfolio Construction'!AG$85:AG89),INDEX('Portfolio Construction'!AG$85:$AG$104,MATCH(SMALL(IF(LEN('Portfolio Construction'!AG$85:$AG$104)&gt;0,ROW('Portfolio Construction'!$AG$85:$AG$104),""),ROWS('Portfolio Construction'!AG$85:AG89)),ROW('Portfolio Construction'!$AG$85:$AG$104),0),1),IF(B8="MSCI AC World",-7.57,""))</f>
        <v/>
      </c>
    </row>
    <row r="9" spans="1:3" ht="13">
      <c r="A9" s="1">
        <v>8</v>
      </c>
      <c r="B9" s="113" t="str">
        <f t="array" ref="B9">IFERROR(IF((COUNT('Portfolio Construction'!$AG$85:$AG$104)+COUNTIF('Portfolio Construction'!$AG$85:$AG$104,"-")+1)&gt;=ROWS('Portfolio Construction'!AG$85:AG87),INDEX('Portfolio Construction'!$B$85:$B$104,MATCH(SMALL(IF(LEN('Portfolio Construction'!AG$85:$AG$104)&gt;0,ROW('Portfolio Construction'!$AG$85:$AG$104),""),ROWS('Portfolio Construction'!AG$85:AG87)),ROW('Portfolio Construction'!$AG$85:$AG$104),0),1),""),"MSCI AC World")</f>
        <v/>
      </c>
      <c r="C9" s="113" t="str">
        <f t="array" ref="C9">IF((COUNT('Portfolio Construction'!$AG$85:$AG$104)+COUNTIF('Portfolio Construction'!$AG$85:$AG$104,"-"))&gt;=ROWS('Portfolio Construction'!AG$85:AG87),INDEX('Portfolio Construction'!AG$85:$AG$104,MATCH(SMALL(IF(LEN('Portfolio Construction'!AG$85:$AG$104)&gt;0,ROW('Portfolio Construction'!$AG$85:$AG$104),""),ROWS('Portfolio Construction'!AG$85:AG87)),ROW('Portfolio Construction'!$AG$85:$AG$104),0),1),IF(B9="MSCI AC World",-7.57,""))</f>
        <v/>
      </c>
    </row>
    <row r="10" spans="1:3" ht="13">
      <c r="A10" s="1">
        <v>9</v>
      </c>
      <c r="B10" s="113" t="str">
        <f t="array" ref="B10">IFERROR(IF((COUNT('Portfolio Construction'!$AG$85:$AG$104)+COUNTIF('Portfolio Construction'!$AG$85:$AG$104,"-")+1)&gt;=ROWS('Portfolio Construction'!AG$85:AG99),INDEX('Portfolio Construction'!$B$85:$B$104,MATCH(SMALL(IF(LEN('Portfolio Construction'!AG$85:$AG$104)&gt;0,ROW('Portfolio Construction'!$AG$85:$AG$104),""),ROWS('Portfolio Construction'!AG$85:AG99)),ROW('Portfolio Construction'!$AG$85:$AG$104),0),1),""),"MSCI AC World")</f>
        <v/>
      </c>
      <c r="C10" s="113" t="str">
        <f t="array" ref="C10">IF((COUNT('Portfolio Construction'!$AG$85:$AG$104)+COUNTIF('Portfolio Construction'!$AG$85:$AG$104,"-"))&gt;=ROWS('Portfolio Construction'!AG$85:AG99),INDEX('Portfolio Construction'!AG$85:$AG$104,MATCH(SMALL(IF(LEN('Portfolio Construction'!AG$85:$AG$104)&gt;0,ROW('Portfolio Construction'!$AG$85:$AG$104),""),ROWS('Portfolio Construction'!AG$85:AG99)),ROW('Portfolio Construction'!$AG$85:$AG$104),0),1),IF(B10="MSCI AC World",-7.57,""))</f>
        <v/>
      </c>
    </row>
    <row r="11" spans="1:3" ht="13">
      <c r="A11" s="1">
        <v>10</v>
      </c>
      <c r="B11" s="113" t="str">
        <f t="array" ref="B11">IFERROR(IF((COUNT('Portfolio Construction'!$AG$85:$AG$104)+COUNTIF('Portfolio Construction'!$AG$85:$AG$104,"-")+1)&gt;=ROWS('Portfolio Construction'!AG$85:AG100),INDEX('Portfolio Construction'!$B$85:$B$104,MATCH(SMALL(IF(LEN('Portfolio Construction'!AG$85:$AG$104)&gt;0,ROW('Portfolio Construction'!$AG$85:$AG$104),""),ROWS('Portfolio Construction'!AG$85:AG100)),ROW('Portfolio Construction'!$AG$85:$AG$104),0),1),""),"MSCI AC World")</f>
        <v/>
      </c>
      <c r="C11" s="113" t="str">
        <f t="array" ref="C11">IF((COUNT('Portfolio Construction'!$AG$85:$AG$104)+COUNTIF('Portfolio Construction'!$AG$85:$AG$104,"-"))&gt;=ROWS('Portfolio Construction'!AG$85:AG100),INDEX('Portfolio Construction'!AG$85:$AG$104,MATCH(SMALL(IF(LEN('Portfolio Construction'!AG$85:$AG$104)&gt;0,ROW('Portfolio Construction'!$AG$85:$AG$104),""),ROWS('Portfolio Construction'!AG$85:AG100)),ROW('Portfolio Construction'!$AG$85:$AG$104),0),1),IF(B11="MSCI AC World",-7.57,""))</f>
        <v/>
      </c>
    </row>
    <row r="12" spans="1:3" ht="13">
      <c r="A12" s="1">
        <v>11</v>
      </c>
      <c r="B12" s="113" t="str">
        <f t="array" ref="B12">IFERROR(IF((COUNT('Portfolio Construction'!$AG$85:$AG$104)+COUNTIF('Portfolio Construction'!$AG$85:$AG$104,"-")+1)&gt;=ROWS('Portfolio Construction'!AG$85:AG105),INDEX('Portfolio Construction'!$B$85:$B$104,MATCH(SMALL(IF(LEN('Portfolio Construction'!AG$85:$AG$104)&gt;0,ROW('Portfolio Construction'!$AG$85:$AG$104),""),ROWS('Portfolio Construction'!AG$85:AG105)),ROW('Portfolio Construction'!$AG$85:$AG$104),0),1),""),"MSCI AC World")</f>
        <v/>
      </c>
      <c r="C12" s="113" t="str">
        <f t="array" ref="C12">IF((COUNT('Portfolio Construction'!$AG$85:$AG$104)+COUNTIF('Portfolio Construction'!$AG$85:$AG$104,"-"))&gt;=ROWS('Portfolio Construction'!AG$85:AG105),INDEX('Portfolio Construction'!AG$85:$AG$104,MATCH(SMALL(IF(LEN('Portfolio Construction'!AG$85:$AG$104)&gt;0,ROW('Portfolio Construction'!$AG$85:$AG$104),""),ROWS('Portfolio Construction'!AG$85:AG105)),ROW('Portfolio Construction'!$AG$85:$AG$104),0),1),IF(B12="MSCI AC World",-7.57,""))</f>
        <v/>
      </c>
    </row>
    <row r="13" spans="1:3" ht="13">
      <c r="A13" s="1">
        <v>12</v>
      </c>
      <c r="B13" s="113" t="str">
        <f t="array" ref="B13">IFERROR(IF((COUNT('Portfolio Construction'!$AG$85:$AG$104)+COUNTIF('Portfolio Construction'!$AG$85:$AG$104,"-")+1)&gt;=ROWS('Portfolio Construction'!AG$85:AG96),INDEX('Portfolio Construction'!$B$85:$B$104,MATCH(SMALL(IF(LEN('Portfolio Construction'!AG$85:$AG$104)&gt;0,ROW('Portfolio Construction'!$AG$85:$AG$104),""),ROWS('Portfolio Construction'!AG$85:AG96)),ROW('Portfolio Construction'!$AG$85:$AG$104),0),1),""),"MSCI AC World")</f>
        <v/>
      </c>
      <c r="C13" s="113" t="str">
        <f t="array" ref="C13">IF((COUNT('Portfolio Construction'!$AG$85:$AG$104)+COUNTIF('Portfolio Construction'!$AG$85:$AG$104,"-"))&gt;=ROWS('Portfolio Construction'!AG$85:AG96),INDEX('Portfolio Construction'!AG$85:$AG$104,MATCH(SMALL(IF(LEN('Portfolio Construction'!AG$85:$AG$104)&gt;0,ROW('Portfolio Construction'!$AG$85:$AG$104),""),ROWS('Portfolio Construction'!AG$85:AG96)),ROW('Portfolio Construction'!$AG$85:$AG$104),0),1),IF(B13="MSCI AC World",-7.57,""))</f>
        <v/>
      </c>
    </row>
    <row r="14" spans="1:3" ht="13">
      <c r="A14" s="1">
        <v>13</v>
      </c>
      <c r="B14" s="113" t="str">
        <f t="array" ref="B14">IFERROR(IF((COUNT('Portfolio Construction'!$AG$85:$AG$104)+COUNTIF('Portfolio Construction'!$AG$85:$AG$104,"-")+1)&gt;=ROWS('Portfolio Construction'!AG$85:AG103),INDEX('Portfolio Construction'!$B$85:$B$104,MATCH(SMALL(IF(LEN('Portfolio Construction'!AG$85:$AG$104)&gt;0,ROW('Portfolio Construction'!$AG$85:$AG$104),""),ROWS('Portfolio Construction'!AG$85:AG103)),ROW('Portfolio Construction'!$AG$85:$AG$104),0),1),""),"MSCI AC World")</f>
        <v/>
      </c>
      <c r="C14" s="113" t="str">
        <f t="array" ref="C14">IF((COUNT('Portfolio Construction'!$AG$85:$AG$104)+COUNTIF('Portfolio Construction'!$AG$85:$AG$104,"-"))&gt;=ROWS('Portfolio Construction'!AG$85:AG103),INDEX('Portfolio Construction'!AG$85:$AG$104,MATCH(SMALL(IF(LEN('Portfolio Construction'!AG$85:$AG$104)&gt;0,ROW('Portfolio Construction'!$AG$85:$AG$104),""),ROWS('Portfolio Construction'!AG$85:AG103)),ROW('Portfolio Construction'!$AG$85:$AG$104),0),1),IF(B14="MSCI AC World",-7.57,""))</f>
        <v/>
      </c>
    </row>
    <row r="15" spans="1:3" ht="13">
      <c r="A15" s="1">
        <v>14</v>
      </c>
      <c r="B15" s="113" t="str">
        <f t="array" ref="B15">IFERROR(IF((COUNT('Portfolio Construction'!$AG$85:$AG$104)+COUNTIF('Portfolio Construction'!$AG$85:$AG$104,"-")+1)&gt;=ROWS('Portfolio Construction'!AG$85:AG102),INDEX('Portfolio Construction'!$B$85:$B$104,MATCH(SMALL(IF(LEN('Portfolio Construction'!AG$85:$AG$104)&gt;0,ROW('Portfolio Construction'!$AG$85:$AG$104),""),ROWS('Portfolio Construction'!AG$85:AG102)),ROW('Portfolio Construction'!$AG$85:$AG$104),0),1),""),"MSCI AC World")</f>
        <v/>
      </c>
      <c r="C15" s="113" t="str">
        <f t="array" ref="C15">IF((COUNT('Portfolio Construction'!$AG$85:$AG$104)+COUNTIF('Portfolio Construction'!$AG$85:$AG$104,"-"))&gt;=ROWS('Portfolio Construction'!AG$85:AG102),INDEX('Portfolio Construction'!AG$85:$AG$104,MATCH(SMALL(IF(LEN('Portfolio Construction'!AG$85:$AG$104)&gt;0,ROW('Portfolio Construction'!$AG$85:$AG$104),""),ROWS('Portfolio Construction'!AG$85:AG102)),ROW('Portfolio Construction'!$AG$85:$AG$104),0),1),IF(B15="MSCI AC World",-7.57,""))</f>
        <v/>
      </c>
    </row>
    <row r="16" spans="1:3" ht="13">
      <c r="A16" s="1">
        <v>15</v>
      </c>
      <c r="B16" s="113" t="str">
        <f t="array" ref="B16">IFERROR(IF((COUNT('Portfolio Construction'!$AG$85:$AG$104)+COUNTIF('Portfolio Construction'!$AG$85:$AG$104,"-")+1)&gt;=ROWS('Portfolio Construction'!AG$85:AG101),INDEX('Portfolio Construction'!$B$85:$B$104,MATCH(SMALL(IF(LEN('Portfolio Construction'!AG$85:$AG$104)&gt;0,ROW('Portfolio Construction'!$AG$85:$AG$104),""),ROWS('Portfolio Construction'!AG$85:AG101)),ROW('Portfolio Construction'!$AG$85:$AG$104),0),1),""),"MSCI AC World")</f>
        <v/>
      </c>
      <c r="C16" s="113" t="str">
        <f t="array" ref="C16">IF((COUNT('Portfolio Construction'!$AG$85:$AG$104)+COUNTIF('Portfolio Construction'!$AG$85:$AG$104,"-"))&gt;=ROWS('Portfolio Construction'!AG$85:AG101),INDEX('Portfolio Construction'!AG$85:$AG$104,MATCH(SMALL(IF(LEN('Portfolio Construction'!AG$85:$AG$104)&gt;0,ROW('Portfolio Construction'!$AG$85:$AG$104),""),ROWS('Portfolio Construction'!AG$85:AG101)),ROW('Portfolio Construction'!$AG$85:$AG$104),0),1),IF(B16="MSCI AC World",-7.57,""))</f>
        <v/>
      </c>
    </row>
    <row r="17" spans="1:3" ht="13">
      <c r="A17" s="1">
        <v>16</v>
      </c>
      <c r="B17" s="113" t="str">
        <f t="array" ref="B17">IFERROR(IF((COUNT('Portfolio Construction'!$AG$85:$AG$104)+COUNTIF('Portfolio Construction'!$AG$85:$AG$104,"-")+1)&gt;=ROWS('Portfolio Construction'!AG$85:AG104),INDEX('Portfolio Construction'!$B$85:$B$104,MATCH(SMALL(IF(LEN('Portfolio Construction'!AG$85:$AG$104)&gt;0,ROW('Portfolio Construction'!$AG$85:$AG$104),""),ROWS('Portfolio Construction'!AG$85:AG104)),ROW('Portfolio Construction'!$AG$85:$AG$104),0),1),""),"MSCI AC World")</f>
        <v/>
      </c>
      <c r="C17" s="113" t="str">
        <f t="array" ref="C17">IF((COUNT('Portfolio Construction'!$AG$85:$AG$104)+COUNTIF('Portfolio Construction'!$AG$85:$AG$104,"-"))&gt;=ROWS('Portfolio Construction'!AG$85:AG104),INDEX('Portfolio Construction'!AG$85:$AG$104,MATCH(SMALL(IF(LEN('Portfolio Construction'!AG$85:$AG$104)&gt;0,ROW('Portfolio Construction'!$AG$85:$AG$104),""),ROWS('Portfolio Construction'!AG$85:AG104)),ROW('Portfolio Construction'!$AG$85:$AG$104),0),1),IF(B17="MSCI AC World",-7.57,""))</f>
        <v/>
      </c>
    </row>
    <row r="18" spans="1:3" ht="13">
      <c r="A18" s="1">
        <v>17</v>
      </c>
      <c r="B18" s="113" t="str">
        <f t="array" ref="B18">IFERROR(IF((COUNT('Portfolio Construction'!$AG$85:$AG$104)+COUNTIF('Portfolio Construction'!$AG$85:$AG$104,"-")+1)&gt;=ROWS('Portfolio Construction'!AG$85:AG97),INDEX('Portfolio Construction'!$B$85:$B$104,MATCH(SMALL(IF(LEN('Portfolio Construction'!AG$85:$AG$104)&gt;0,ROW('Portfolio Construction'!$AG$85:$AG$104),""),ROWS('Portfolio Construction'!AG$85:AG97)),ROW('Portfolio Construction'!$AG$85:$AG$104),0),1),""),"MSCI AC World")</f>
        <v/>
      </c>
      <c r="C18" s="113" t="str">
        <f t="array" ref="C18">IF((COUNT('Portfolio Construction'!$AG$85:$AG$104)+COUNTIF('Portfolio Construction'!$AG$85:$AG$104,"-"))&gt;=ROWS('Portfolio Construction'!AG$85:AG97),INDEX('Portfolio Construction'!AG$85:$AG$104,MATCH(SMALL(IF(LEN('Portfolio Construction'!AG$85:$AG$104)&gt;0,ROW('Portfolio Construction'!$AG$85:$AG$104),""),ROWS('Portfolio Construction'!AG$85:AG97)),ROW('Portfolio Construction'!$AG$85:$AG$104),0),1),IF(B18="MSCI AC World",-7.57,""))</f>
        <v/>
      </c>
    </row>
    <row r="19" spans="1:3" ht="13">
      <c r="A19" s="1">
        <v>18</v>
      </c>
      <c r="B19" s="113" t="str">
        <f t="array" ref="B19">IFERROR(IF((COUNT('Portfolio Construction'!$AG$85:$AG$104)+COUNTIF('Portfolio Construction'!$AG$85:$AG$104,"-")+1)&gt;=ROWS('Portfolio Construction'!AG$85:AG98),INDEX('Portfolio Construction'!$B$85:$B$104,MATCH(SMALL(IF(LEN('Portfolio Construction'!AG$85:$AG$104)&gt;0,ROW('Portfolio Construction'!$AG$85:$AG$104),""),ROWS('Portfolio Construction'!AG$85:AG98)),ROW('Portfolio Construction'!$AG$85:$AG$104),0),1),""),"MSCI AC World")</f>
        <v/>
      </c>
      <c r="C19" s="113" t="str">
        <f t="array" ref="C19">IF((COUNT('Portfolio Construction'!$AG$85:$AG$104)+COUNTIF('Portfolio Construction'!$AG$85:$AG$104,"-"))&gt;=ROWS('Portfolio Construction'!AG$85:AG98),INDEX('Portfolio Construction'!AG$85:$AG$104,MATCH(SMALL(IF(LEN('Portfolio Construction'!AG$85:$AG$104)&gt;0,ROW('Portfolio Construction'!$AG$85:$AG$104),""),ROWS('Portfolio Construction'!AG$85:AG98)),ROW('Portfolio Construction'!$AG$85:$AG$104),0),1),IF(B19="MSCI AC World",-7.57,""))</f>
        <v/>
      </c>
    </row>
    <row r="20" spans="1:3" ht="13">
      <c r="A20" s="1">
        <v>19</v>
      </c>
      <c r="B20" s="113" t="str">
        <f t="array" ref="B20">IFERROR(IF((COUNT('Portfolio Construction'!$AG$85:$AG$104)+COUNTIF('Portfolio Construction'!$AG$85:$AG$104,"-")+1)&gt;=ROWS('Portfolio Construction'!AG$85:AG88),INDEX('Portfolio Construction'!$B$85:$B$104,MATCH(SMALL(IF(LEN('Portfolio Construction'!AG$85:$AG$104)&gt;0,ROW('Portfolio Construction'!$AG$85:$AG$104),""),ROWS('Portfolio Construction'!AG$85:AG88)),ROW('Portfolio Construction'!$AG$85:$AG$104),0),1),""),"MSCI AC World")</f>
        <v/>
      </c>
      <c r="C20" s="113" t="str">
        <f t="array" ref="C20">IF((COUNT('Portfolio Construction'!$AG$85:$AG$104)+COUNTIF('Portfolio Construction'!$AG$85:$AG$104,"-"))&gt;=ROWS('Portfolio Construction'!AG$85:AG88),INDEX('Portfolio Construction'!AG$85:$AG$104,MATCH(SMALL(IF(LEN('Portfolio Construction'!AG$85:$AG$104)&gt;0,ROW('Portfolio Construction'!$AG$85:$AG$104),""),ROWS('Portfolio Construction'!AG$85:AG88)),ROW('Portfolio Construction'!$AG$85:$AG$104),0),1),IF(B20="MSCI AC World",-7.57,""))</f>
        <v/>
      </c>
    </row>
    <row r="21" spans="1:3" ht="13">
      <c r="A21" s="1">
        <v>20</v>
      </c>
      <c r="B21" s="113" t="str">
        <f t="array" ref="B21">IFERROR(IF((COUNT('Portfolio Construction'!$AG$85:$AG$104)+COUNTIF('Portfolio Construction'!$AG$85:$AG$104,"-")+1)&gt;=ROWS('Portfolio Construction'!AG$85:AG90),INDEX('Portfolio Construction'!$B$85:$B$104,MATCH(SMALL(IF(LEN('Portfolio Construction'!AG$85:$AG$104)&gt;0,ROW('Portfolio Construction'!$AG$85:$AG$104),""),ROWS('Portfolio Construction'!AG$85:AG90)),ROW('Portfolio Construction'!$AG$85:$AG$104),0),1),""),"MSCI AC World")</f>
        <v/>
      </c>
      <c r="C21" s="113" t="str">
        <f t="array" ref="C21">IF((COUNT('Portfolio Construction'!$AG$85:$AG$104)+COUNTIF('Portfolio Construction'!$AG$85:$AG$104,"-"))&gt;=ROWS('Portfolio Construction'!AG$85:AG90),INDEX('Portfolio Construction'!AG$85:$AG$104,MATCH(SMALL(IF(LEN('Portfolio Construction'!AG$85:$AG$104)&gt;0,ROW('Portfolio Construction'!$AG$85:$AG$104),""),ROWS('Portfolio Construction'!AG$85:AG90)),ROW('Portfolio Construction'!$AG$85:$AG$104),0),1),IF(B21="MSCI AC World",-7.57,""))</f>
        <v/>
      </c>
    </row>
    <row r="22" spans="1:3" ht="13">
      <c r="A22" s="1">
        <v>21</v>
      </c>
      <c r="B22" s="113" t="str">
        <f t="array" ref="B22">IFERROR(IF((COUNT('Portfolio Construction'!$AG$85:$AG$104)+COUNTIF('Portfolio Construction'!$AG$85:$AG$104,"-")+1)&gt;=ROWS('Portfolio Construction'!AG$85:AG86),INDEX('Portfolio Construction'!$B$85:$B$104,MATCH(SMALL(IF(LEN('Portfolio Construction'!AG$85:$AG$104)&gt;0,ROW('Portfolio Construction'!$AG$85:$AG$104),""),ROWS('Portfolio Construction'!AG$85:AG86)),ROW('Portfolio Construction'!$AG$85:$AG$104),0),1),""),"MSCI AC World")</f>
        <v>MSCI AC World</v>
      </c>
      <c r="C22" s="113">
        <f t="array" ref="C22">IF((COUNT('Portfolio Construction'!$AG$85:$AG$104)+COUNTIF('Portfolio Construction'!$AG$85:$AG$104,"-"))&gt;=ROWS('Portfolio Construction'!AG$85:AG86),INDEX('Portfolio Construction'!AG$85:$AG$104,MATCH(SMALL(IF(LEN('Portfolio Construction'!AG$85:$AG$104)&gt;0,ROW('Portfolio Construction'!$AG$85:$AG$104),""),ROWS('Portfolio Construction'!AG$85:AG86)),ROW('Portfolio Construction'!$AG$85:$AG$104),0),1),IF(B22="MSCI AC World",-7.57,""))</f>
        <v>-7.57</v>
      </c>
    </row>
  </sheetData>
  <sheetProtection algorithmName="SHA-512" hashValue="gJ+IIG8Wq2S9anXByoykvePRGLfNHPv40W7KNLiNz+udX8UxvFnrMPmxJepwaF9ymPw3Xau0mvj1efgfBQiFEw==" saltValue="5ve7tIU/Of0CEC9ubJMQcg==" spinCount="100000" sheet="1" scenarios="1" autoFilter="0"/>
  <autoFilter ref="B1:C1" xr:uid="{00000000-0009-0000-0000-000007000000}">
    <sortState xmlns:xlrd2="http://schemas.microsoft.com/office/spreadsheetml/2017/richdata2" ref="B2:C22">
      <sortCondition ref="C1"/>
    </sortState>
  </autoFilter>
  <pageMargins left="0.7" right="0.7" top="0.75" bottom="0.75" header="0.3" footer="0.3"/>
  <pageSetup paperSize="9" orientation="landscape" r:id="rId1"/>
  <headerFooter>
    <oddFooter>&amp;L_x000D_&amp;1#&amp;"Calibri"&amp;8&amp;K0000FF 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7">
    <tabColor theme="0"/>
    <pageSetUpPr fitToPage="1"/>
  </sheetPr>
  <dimension ref="A1:C21"/>
  <sheetViews>
    <sheetView workbookViewId="0">
      <selection activeCell="B5" sqref="B5"/>
    </sheetView>
  </sheetViews>
  <sheetFormatPr defaultRowHeight="12.5"/>
  <cols>
    <col min="2" max="2" width="54.1796875" customWidth="1"/>
    <col min="3" max="3" width="17.453125" customWidth="1"/>
  </cols>
  <sheetData>
    <row r="1" spans="1:3" ht="13">
      <c r="B1" s="255" t="s">
        <v>2186</v>
      </c>
      <c r="C1" s="262" t="s">
        <v>2239</v>
      </c>
    </row>
    <row r="2" spans="1:3" ht="13">
      <c r="A2" s="1">
        <v>1</v>
      </c>
      <c r="B2">
        <f t="array" ref="B2">IF((COUNT('Portfolio Construction'!$Z$85:$Z$104)+COUNTIF('Portfolio Construction'!$Z$85:$Z$104,"-"))&gt;=ROWS('Portfolio Construction'!Z$85:Z85),INDEX('Portfolio Construction'!$B$85:$B$104,MATCH(SMALL(IF(LEN('Portfolio Construction'!Z$85:$Z$104)&gt;0,ROW('Portfolio Construction'!$Z$85:$Z$104),""),ROWS('Portfolio Construction'!Z$85:Z85)),ROW('Portfolio Construction'!$Z$85:$Z$104),0),1),"")</f>
        <v>0</v>
      </c>
      <c r="C2" s="113">
        <f t="array" ref="C2">IF((COUNT('Portfolio Construction'!$Z$85:$Z$104)+COUNTIF('Portfolio Construction'!$Z$85:$Z$104,"-"))&gt;=ROWS('Portfolio Construction'!Z$85:Z85),INDEX('Portfolio Construction'!Z$85:$Z$104,MATCH(SMALL(IF(LEN('Portfolio Construction'!Z$85:$Z$104)&gt;0,ROW('Portfolio Construction'!$Z$85:$Z$104),""),ROWS('Portfolio Construction'!Z$85:Z85)),ROW('Portfolio Construction'!$Z$85:$Z$104),0),1),"")</f>
        <v>0</v>
      </c>
    </row>
    <row r="3" spans="1:3" ht="13">
      <c r="A3" s="1">
        <v>2</v>
      </c>
      <c r="B3" t="str">
        <f t="array" ref="B3">IF((COUNT('Portfolio Construction'!$Z$85:$Z$104)+COUNTIF('Portfolio Construction'!$Z$85:$Z$104,"-"))&gt;=ROWS('Portfolio Construction'!Z$85:Z86),INDEX('Portfolio Construction'!$B$85:$B$104,MATCH(SMALL(IF(LEN('Portfolio Construction'!Z$85:$Z$104)&gt;0,ROW('Portfolio Construction'!$Z$85:$Z$104),""),ROWS('Portfolio Construction'!Z$85:Z86)),ROW('Portfolio Construction'!$Z$85:$Z$104),0),1),"")</f>
        <v/>
      </c>
      <c r="C3" s="113" t="str">
        <f t="array" ref="C3">IF((COUNT('Portfolio Construction'!$Z$85:$Z$104)+COUNTIF('Portfolio Construction'!$Z$85:$Z$104,"-"))&gt;=ROWS('Portfolio Construction'!Z$85:Z86),INDEX('Portfolio Construction'!Z$85:$Z$104,MATCH(SMALL(IF(LEN('Portfolio Construction'!Z$85:$Z$104)&gt;0,ROW('Portfolio Construction'!$Z$85:$Z$104),""),ROWS('Portfolio Construction'!Z$85:Z86)),ROW('Portfolio Construction'!$Z$85:$Z$104),0),1),"")</f>
        <v/>
      </c>
    </row>
    <row r="4" spans="1:3" ht="13">
      <c r="A4" s="1">
        <v>3</v>
      </c>
      <c r="B4" t="str">
        <f t="array" ref="B4">IF((COUNT('Portfolio Construction'!$Z$85:$Z$104)+COUNTIF('Portfolio Construction'!$Z$85:$Z$104,"-"))&gt;=ROWS('Portfolio Construction'!Z$85:Z88),INDEX('Portfolio Construction'!$B$85:$B$104,MATCH(SMALL(IF(LEN('Portfolio Construction'!Z$85:$Z$104)&gt;0,ROW('Portfolio Construction'!$Z$85:$Z$104),""),ROWS('Portfolio Construction'!Z$85:Z88)),ROW('Portfolio Construction'!$Z$85:$Z$104),0),1),"")</f>
        <v/>
      </c>
      <c r="C4" s="113" t="str">
        <f t="array" ref="C4">IF((COUNT('Portfolio Construction'!$Z$85:$Z$104)+COUNTIF('Portfolio Construction'!$Z$85:$Z$104,"-"))&gt;=ROWS('Portfolio Construction'!Z$85:Z88),INDEX('Portfolio Construction'!Z$85:$Z$104,MATCH(SMALL(IF(LEN('Portfolio Construction'!Z$85:$Z$104)&gt;0,ROW('Portfolio Construction'!$Z$85:$Z$104),""),ROWS('Portfolio Construction'!Z$85:Z88)),ROW('Portfolio Construction'!$Z$85:$Z$104),0),1),"")</f>
        <v/>
      </c>
    </row>
    <row r="5" spans="1:3" ht="13">
      <c r="A5" s="1">
        <v>4</v>
      </c>
      <c r="B5" t="str">
        <f t="array" ref="B5">IF((COUNT('Portfolio Construction'!$Z$85:$Z$104)+COUNTIF('Portfolio Construction'!$Z$85:$Z$104,"-"))&gt;=ROWS('Portfolio Construction'!Z$85:Z87),INDEX('Portfolio Construction'!$B$85:$B$104,MATCH(SMALL(IF(LEN('Portfolio Construction'!Z$85:$Z$104)&gt;0,ROW('Portfolio Construction'!$Z$85:$Z$104),""),ROWS('Portfolio Construction'!Z$85:Z87)),ROW('Portfolio Construction'!$Z$85:$Z$104),0),1),"")</f>
        <v/>
      </c>
      <c r="C5" s="113" t="str">
        <f t="array" ref="C5">IF((COUNT('Portfolio Construction'!$Z$85:$Z$104)+COUNTIF('Portfolio Construction'!$Z$85:$Z$104,"-"))&gt;=ROWS('Portfolio Construction'!Z$85:Z87),INDEX('Portfolio Construction'!Z$85:$Z$104,MATCH(SMALL(IF(LEN('Portfolio Construction'!Z$85:$Z$104)&gt;0,ROW('Portfolio Construction'!$Z$85:$Z$104),""),ROWS('Portfolio Construction'!Z$85:Z87)),ROW('Portfolio Construction'!$Z$85:$Z$104),0),1),"")</f>
        <v/>
      </c>
    </row>
    <row r="6" spans="1:3" ht="13">
      <c r="A6" s="1">
        <v>5</v>
      </c>
      <c r="B6" t="str">
        <f t="array" ref="B6">IF((COUNT('Portfolio Construction'!$Z$85:$Z$104)+COUNTIF('Portfolio Construction'!$Z$85:$Z$104,"-"))&gt;=ROWS('Portfolio Construction'!Z$85:Z89),INDEX('Portfolio Construction'!$B$85:$B$104,MATCH(SMALL(IF(LEN('Portfolio Construction'!Z$85:$Z$104)&gt;0,ROW('Portfolio Construction'!$Z$85:$Z$104),""),ROWS('Portfolio Construction'!Z$85:Z89)),ROW('Portfolio Construction'!$Z$85:$Z$104),0),1),"")</f>
        <v/>
      </c>
      <c r="C6" s="113" t="str">
        <f t="array" ref="C6">IF((COUNT('Portfolio Construction'!$Z$85:$Z$104)+COUNTIF('Portfolio Construction'!$Z$85:$Z$104,"-"))&gt;=ROWS('Portfolio Construction'!Z$85:Z89),INDEX('Portfolio Construction'!Z$85:$Z$104,MATCH(SMALL(IF(LEN('Portfolio Construction'!Z$85:$Z$104)&gt;0,ROW('Portfolio Construction'!$Z$85:$Z$104),""),ROWS('Portfolio Construction'!Z$85:Z89)),ROW('Portfolio Construction'!$Z$85:$Z$104),0),1),"")</f>
        <v/>
      </c>
    </row>
    <row r="7" spans="1:3" ht="13">
      <c r="A7" s="1">
        <v>6</v>
      </c>
      <c r="B7" t="str">
        <f t="array" ref="B7">IF((COUNT('Portfolio Construction'!$Z$85:$Z$104)+COUNTIF('Portfolio Construction'!$Z$85:$Z$104,"-"))&gt;=ROWS('Portfolio Construction'!Z$85:Z94),INDEX('Portfolio Construction'!$B$85:$B$104,MATCH(SMALL(IF(LEN('Portfolio Construction'!Z$85:$Z$104)&gt;0,ROW('Portfolio Construction'!$Z$85:$Z$104),""),ROWS('Portfolio Construction'!Z$85:Z94)),ROW('Portfolio Construction'!$Z$85:$Z$104),0),1),"")</f>
        <v/>
      </c>
      <c r="C7" s="113" t="str">
        <f t="array" ref="C7">IF((COUNT('Portfolio Construction'!$Z$85:$Z$104)+COUNTIF('Portfolio Construction'!$Z$85:$Z$104,"-"))&gt;=ROWS('Portfolio Construction'!Z$85:Z94),INDEX('Portfolio Construction'!Z$85:$Z$104,MATCH(SMALL(IF(LEN('Portfolio Construction'!Z$85:$Z$104)&gt;0,ROW('Portfolio Construction'!$Z$85:$Z$104),""),ROWS('Portfolio Construction'!Z$85:Z94)),ROW('Portfolio Construction'!$Z$85:$Z$104),0),1),"")</f>
        <v/>
      </c>
    </row>
    <row r="8" spans="1:3" ht="13">
      <c r="A8" s="1">
        <v>7</v>
      </c>
      <c r="B8" t="str">
        <f t="array" ref="B8">IF((COUNT('Portfolio Construction'!$Z$85:$Z$104)+COUNTIF('Portfolio Construction'!$Z$85:$Z$104,"-"))&gt;=ROWS('Portfolio Construction'!Z$85:Z90),INDEX('Portfolio Construction'!$B$85:$B$104,MATCH(SMALL(IF(LEN('Portfolio Construction'!Z$85:$Z$104)&gt;0,ROW('Portfolio Construction'!$Z$85:$Z$104),""),ROWS('Portfolio Construction'!Z$85:Z90)),ROW('Portfolio Construction'!$Z$85:$Z$104),0),1),"")</f>
        <v/>
      </c>
      <c r="C8" s="113" t="str">
        <f t="array" ref="C8">IF((COUNT('Portfolio Construction'!$Z$85:$Z$104)+COUNTIF('Portfolio Construction'!$Z$85:$Z$104,"-"))&gt;=ROWS('Portfolio Construction'!Z$85:Z90),INDEX('Portfolio Construction'!Z$85:$Z$104,MATCH(SMALL(IF(LEN('Portfolio Construction'!Z$85:$Z$104)&gt;0,ROW('Portfolio Construction'!$Z$85:$Z$104),""),ROWS('Portfolio Construction'!Z$85:Z90)),ROW('Portfolio Construction'!$Z$85:$Z$104),0),1),"")</f>
        <v/>
      </c>
    </row>
    <row r="9" spans="1:3" ht="13">
      <c r="A9" s="1">
        <v>8</v>
      </c>
      <c r="B9" t="str">
        <f t="array" ref="B9">IF((COUNT('Portfolio Construction'!$Z$85:$Z$104)+COUNTIF('Portfolio Construction'!$Z$85:$Z$104,"-"))&gt;=ROWS('Portfolio Construction'!Z$85:Z92),INDEX('Portfolio Construction'!$B$85:$B$104,MATCH(SMALL(IF(LEN('Portfolio Construction'!Z$85:$Z$104)&gt;0,ROW('Portfolio Construction'!$Z$85:$Z$104),""),ROWS('Portfolio Construction'!Z$85:Z92)),ROW('Portfolio Construction'!$Z$85:$Z$104),0),1),"")</f>
        <v/>
      </c>
      <c r="C9" s="113" t="str">
        <f t="array" ref="C9">IF((COUNT('Portfolio Construction'!$Z$85:$Z$104)+COUNTIF('Portfolio Construction'!$Z$85:$Z$104,"-"))&gt;=ROWS('Portfolio Construction'!Z$85:Z92),INDEX('Portfolio Construction'!Z$85:$Z$104,MATCH(SMALL(IF(LEN('Portfolio Construction'!Z$85:$Z$104)&gt;0,ROW('Portfolio Construction'!$Z$85:$Z$104),""),ROWS('Portfolio Construction'!Z$85:Z92)),ROW('Portfolio Construction'!$Z$85:$Z$104),0),1),"")</f>
        <v/>
      </c>
    </row>
    <row r="10" spans="1:3" ht="13">
      <c r="A10" s="1">
        <v>9</v>
      </c>
      <c r="B10" t="str">
        <f t="array" ref="B10">IF((COUNT('Portfolio Construction'!$Z$85:$Z$104)+COUNTIF('Portfolio Construction'!$Z$85:$Z$104,"-"))&gt;=ROWS('Portfolio Construction'!Z$85:Z93),INDEX('Portfolio Construction'!$B$85:$B$104,MATCH(SMALL(IF(LEN('Portfolio Construction'!Z$85:$Z$104)&gt;0,ROW('Portfolio Construction'!$Z$85:$Z$104),""),ROWS('Portfolio Construction'!Z$85:Z93)),ROW('Portfolio Construction'!$Z$85:$Z$104),0),1),"")</f>
        <v/>
      </c>
      <c r="C10" s="113" t="str">
        <f t="array" ref="C10">IF((COUNT('Portfolio Construction'!$Z$85:$Z$104)+COUNTIF('Portfolio Construction'!$Z$85:$Z$104,"-"))&gt;=ROWS('Portfolio Construction'!Z$85:Z93),INDEX('Portfolio Construction'!Z$85:$Z$104,MATCH(SMALL(IF(LEN('Portfolio Construction'!Z$85:$Z$104)&gt;0,ROW('Portfolio Construction'!$Z$85:$Z$104),""),ROWS('Portfolio Construction'!Z$85:Z93)),ROW('Portfolio Construction'!$Z$85:$Z$104),0),1),"")</f>
        <v/>
      </c>
    </row>
    <row r="11" spans="1:3" ht="13">
      <c r="A11" s="1">
        <v>10</v>
      </c>
      <c r="B11" t="str">
        <f t="array" ref="B11">IF((COUNT('Portfolio Construction'!$Z$85:$Z$104)+COUNTIF('Portfolio Construction'!$Z$85:$Z$104,"-"))&gt;=ROWS('Portfolio Construction'!Z$85:Z91),INDEX('Portfolio Construction'!$B$85:$B$104,MATCH(SMALL(IF(LEN('Portfolio Construction'!Z$85:$Z$104)&gt;0,ROW('Portfolio Construction'!$Z$85:$Z$104),""),ROWS('Portfolio Construction'!Z$85:Z91)),ROW('Portfolio Construction'!$Z$85:$Z$104),0),1),"")</f>
        <v/>
      </c>
      <c r="C11" s="113" t="str">
        <f t="array" ref="C11">IF((COUNT('Portfolio Construction'!$Z$85:$Z$104)+COUNTIF('Portfolio Construction'!$Z$85:$Z$104,"-"))&gt;=ROWS('Portfolio Construction'!Z$85:Z91),INDEX('Portfolio Construction'!Z$85:$Z$104,MATCH(SMALL(IF(LEN('Portfolio Construction'!Z$85:$Z$104)&gt;0,ROW('Portfolio Construction'!$Z$85:$Z$104),""),ROWS('Portfolio Construction'!Z$85:Z91)),ROW('Portfolio Construction'!$Z$85:$Z$104),0),1),"")</f>
        <v/>
      </c>
    </row>
    <row r="12" spans="1:3" ht="13">
      <c r="A12" s="1">
        <v>11</v>
      </c>
      <c r="B12" t="str">
        <f t="array" ref="B12">IF((COUNT('Portfolio Construction'!$Z$85:$Z$104)+COUNTIF('Portfolio Construction'!$Z$85:$Z$104,"-"))&gt;=ROWS('Portfolio Construction'!Z$85:Z101),INDEX('Portfolio Construction'!$B$85:$B$104,MATCH(SMALL(IF(LEN('Portfolio Construction'!Z$85:$Z$104)&gt;0,ROW('Portfolio Construction'!$Z$85:$Z$104),""),ROWS('Portfolio Construction'!Z$85:Z101)),ROW('Portfolio Construction'!$Z$85:$Z$104),0),1),"")</f>
        <v/>
      </c>
      <c r="C12" s="113" t="str">
        <f t="array" ref="C12">IF((COUNT('Portfolio Construction'!$Z$85:$Z$104)+COUNTIF('Portfolio Construction'!$Z$85:$Z$104,"-"))&gt;=ROWS('Portfolio Construction'!Z$85:Z101),INDEX('Portfolio Construction'!Z$85:$Z$104,MATCH(SMALL(IF(LEN('Portfolio Construction'!Z$85:$Z$104)&gt;0,ROW('Portfolio Construction'!$Z$85:$Z$104),""),ROWS('Portfolio Construction'!Z$85:Z101)),ROW('Portfolio Construction'!$Z$85:$Z$104),0),1),"")</f>
        <v/>
      </c>
    </row>
    <row r="13" spans="1:3" ht="13">
      <c r="A13" s="1">
        <v>12</v>
      </c>
      <c r="B13" t="str">
        <f t="array" ref="B13">IF((COUNT('Portfolio Construction'!$Z$85:$Z$104)+COUNTIF('Portfolio Construction'!$Z$85:$Z$104,"-"))&gt;=ROWS('Portfolio Construction'!Z$85:Z95),INDEX('Portfolio Construction'!$B$85:$B$104,MATCH(SMALL(IF(LEN('Portfolio Construction'!Z$85:$Z$104)&gt;0,ROW('Portfolio Construction'!$Z$85:$Z$104),""),ROWS('Portfolio Construction'!Z$85:Z95)),ROW('Portfolio Construction'!$Z$85:$Z$104),0),1),"")</f>
        <v/>
      </c>
      <c r="C13" s="113" t="str">
        <f t="array" ref="C13">IF((COUNT('Portfolio Construction'!$Z$85:$Z$104)+COUNTIF('Portfolio Construction'!$Z$85:$Z$104,"-"))&gt;=ROWS('Portfolio Construction'!Z$85:Z95),INDEX('Portfolio Construction'!Z$85:$Z$104,MATCH(SMALL(IF(LEN('Portfolio Construction'!Z$85:$Z$104)&gt;0,ROW('Portfolio Construction'!$Z$85:$Z$104),""),ROWS('Portfolio Construction'!Z$85:Z95)),ROW('Portfolio Construction'!$Z$85:$Z$104),0),1),"")</f>
        <v/>
      </c>
    </row>
    <row r="14" spans="1:3" ht="13">
      <c r="A14" s="1">
        <v>13</v>
      </c>
      <c r="B14" t="str">
        <f t="array" ref="B14">IF((COUNT('Portfolio Construction'!$Z$85:$Z$104)+COUNTIF('Portfolio Construction'!$Z$85:$Z$104,"-"))&gt;=ROWS('Portfolio Construction'!Z$85:Z96),INDEX('Portfolio Construction'!$B$85:$B$104,MATCH(SMALL(IF(LEN('Portfolio Construction'!Z$85:$Z$104)&gt;0,ROW('Portfolio Construction'!$Z$85:$Z$104),""),ROWS('Portfolio Construction'!Z$85:Z96)),ROW('Portfolio Construction'!$Z$85:$Z$104),0),1),"")</f>
        <v/>
      </c>
      <c r="C14" s="113" t="str">
        <f t="array" ref="C14">IF((COUNT('Portfolio Construction'!$Z$85:$Z$104)+COUNTIF('Portfolio Construction'!$Z$85:$Z$104,"-"))&gt;=ROWS('Portfolio Construction'!Z$85:Z96),INDEX('Portfolio Construction'!Z$85:$Z$104,MATCH(SMALL(IF(LEN('Portfolio Construction'!Z$85:$Z$104)&gt;0,ROW('Portfolio Construction'!$Z$85:$Z$104),""),ROWS('Portfolio Construction'!Z$85:Z96)),ROW('Portfolio Construction'!$Z$85:$Z$104),0),1),"")</f>
        <v/>
      </c>
    </row>
    <row r="15" spans="1:3" ht="13">
      <c r="A15" s="1">
        <v>14</v>
      </c>
      <c r="B15" t="str">
        <f t="array" ref="B15">IF((COUNT('Portfolio Construction'!$Z$85:$Z$104)+COUNTIF('Portfolio Construction'!$Z$85:$Z$104,"-"))&gt;=ROWS('Portfolio Construction'!Z$85:Z102),INDEX('Portfolio Construction'!$B$85:$B$104,MATCH(SMALL(IF(LEN('Portfolio Construction'!Z$85:$Z$104)&gt;0,ROW('Portfolio Construction'!$Z$85:$Z$104),""),ROWS('Portfolio Construction'!Z$85:Z102)),ROW('Portfolio Construction'!$Z$85:$Z$104),0),1),"")</f>
        <v/>
      </c>
      <c r="C15" s="113" t="str">
        <f t="array" ref="C15">IF((COUNT('Portfolio Construction'!$Z$85:$Z$104)+COUNTIF('Portfolio Construction'!$Z$85:$Z$104,"-"))&gt;=ROWS('Portfolio Construction'!Z$85:Z102),INDEX('Portfolio Construction'!Z$85:$Z$104,MATCH(SMALL(IF(LEN('Portfolio Construction'!Z$85:$Z$104)&gt;0,ROW('Portfolio Construction'!$Z$85:$Z$104),""),ROWS('Portfolio Construction'!Z$85:Z102)),ROW('Portfolio Construction'!$Z$85:$Z$104),0),1),"")</f>
        <v/>
      </c>
    </row>
    <row r="16" spans="1:3" ht="13">
      <c r="A16" s="1">
        <v>15</v>
      </c>
      <c r="B16" t="str">
        <f t="array" ref="B16">IF((COUNT('Portfolio Construction'!$Z$85:$Z$104)+COUNTIF('Portfolio Construction'!$Z$85:$Z$104,"-"))&gt;=ROWS('Portfolio Construction'!Z$85:Z104),INDEX('Portfolio Construction'!$B$85:$B$104,MATCH(SMALL(IF(LEN('Portfolio Construction'!Z$85:$Z$104)&gt;0,ROW('Portfolio Construction'!$Z$85:$Z$104),""),ROWS('Portfolio Construction'!Z$85:Z104)),ROW('Portfolio Construction'!$Z$85:$Z$104),0),1),"")</f>
        <v/>
      </c>
      <c r="C16" s="113" t="str">
        <f t="array" ref="C16">IF((COUNT('Portfolio Construction'!$Z$85:$Z$104)+COUNTIF('Portfolio Construction'!$Z$85:$Z$104,"-"))&gt;=ROWS('Portfolio Construction'!Z$85:Z104),INDEX('Portfolio Construction'!Z$85:$Z$104,MATCH(SMALL(IF(LEN('Portfolio Construction'!Z$85:$Z$104)&gt;0,ROW('Portfolio Construction'!$Z$85:$Z$104),""),ROWS('Portfolio Construction'!Z$85:Z104)),ROW('Portfolio Construction'!$Z$85:$Z$104),0),1),"")</f>
        <v/>
      </c>
    </row>
    <row r="17" spans="1:3" ht="13">
      <c r="A17" s="1">
        <v>16</v>
      </c>
      <c r="B17" t="str">
        <f t="array" ref="B17">IF((COUNT('Portfolio Construction'!$Z$85:$Z$104)+COUNTIF('Portfolio Construction'!$Z$85:$Z$104,"-"))&gt;=ROWS('Portfolio Construction'!Z$85:Z98),INDEX('Portfolio Construction'!$B$85:$B$104,MATCH(SMALL(IF(LEN('Portfolio Construction'!Z$85:$Z$104)&gt;0,ROW('Portfolio Construction'!$Z$85:$Z$104),""),ROWS('Portfolio Construction'!Z$85:Z98)),ROW('Portfolio Construction'!$Z$85:$Z$104),0),1),"")</f>
        <v/>
      </c>
      <c r="C17" s="113" t="str">
        <f t="array" ref="C17">IF((COUNT('Portfolio Construction'!$Z$85:$Z$104)+COUNTIF('Portfolio Construction'!$Z$85:$Z$104,"-"))&gt;=ROWS('Portfolio Construction'!Z$85:Z98),INDEX('Portfolio Construction'!Z$85:$Z$104,MATCH(SMALL(IF(LEN('Portfolio Construction'!Z$85:$Z$104)&gt;0,ROW('Portfolio Construction'!$Z$85:$Z$104),""),ROWS('Portfolio Construction'!Z$85:Z98)),ROW('Portfolio Construction'!$Z$85:$Z$104),0),1),"")</f>
        <v/>
      </c>
    </row>
    <row r="18" spans="1:3" ht="13">
      <c r="A18" s="1">
        <v>17</v>
      </c>
      <c r="B18" t="str">
        <f t="array" ref="B18">IF((COUNT('Portfolio Construction'!$Z$85:$Z$104)+COUNTIF('Portfolio Construction'!$Z$85:$Z$104,"-"))&gt;=ROWS('Portfolio Construction'!Z$85:Z103),INDEX('Portfolio Construction'!$B$85:$B$104,MATCH(SMALL(IF(LEN('Portfolio Construction'!Z$85:$Z$104)&gt;0,ROW('Portfolio Construction'!$Z$85:$Z$104),""),ROWS('Portfolio Construction'!Z$85:Z103)),ROW('Portfolio Construction'!$Z$85:$Z$104),0),1),"")</f>
        <v/>
      </c>
      <c r="C18" s="113" t="str">
        <f t="array" ref="C18">IF((COUNT('Portfolio Construction'!$Z$85:$Z$104)+COUNTIF('Portfolio Construction'!$Z$85:$Z$104,"-"))&gt;=ROWS('Portfolio Construction'!Z$85:Z103),INDEX('Portfolio Construction'!Z$85:$Z$104,MATCH(SMALL(IF(LEN('Portfolio Construction'!Z$85:$Z$104)&gt;0,ROW('Portfolio Construction'!$Z$85:$Z$104),""),ROWS('Portfolio Construction'!Z$85:Z103)),ROW('Portfolio Construction'!$Z$85:$Z$104),0),1),"")</f>
        <v/>
      </c>
    </row>
    <row r="19" spans="1:3" ht="13">
      <c r="A19" s="1">
        <v>18</v>
      </c>
      <c r="B19" t="str">
        <f t="array" ref="B19">IF((COUNT('Portfolio Construction'!$Z$85:$Z$104)+COUNTIF('Portfolio Construction'!$Z$85:$Z$104,"-"))&gt;=ROWS('Portfolio Construction'!Z$85:Z100),INDEX('Portfolio Construction'!$B$85:$B$104,MATCH(SMALL(IF(LEN('Portfolio Construction'!Z$85:$Z$104)&gt;0,ROW('Portfolio Construction'!$Z$85:$Z$104),""),ROWS('Portfolio Construction'!Z$85:Z100)),ROW('Portfolio Construction'!$Z$85:$Z$104),0),1),"")</f>
        <v/>
      </c>
      <c r="C19" s="113" t="str">
        <f t="array" ref="C19">IF((COUNT('Portfolio Construction'!$Z$85:$Z$104)+COUNTIF('Portfolio Construction'!$Z$85:$Z$104,"-"))&gt;=ROWS('Portfolio Construction'!Z$85:Z100),INDEX('Portfolio Construction'!Z$85:$Z$104,MATCH(SMALL(IF(LEN('Portfolio Construction'!Z$85:$Z$104)&gt;0,ROW('Portfolio Construction'!$Z$85:$Z$104),""),ROWS('Portfolio Construction'!Z$85:Z100)),ROW('Portfolio Construction'!$Z$85:$Z$104),0),1),"")</f>
        <v/>
      </c>
    </row>
    <row r="20" spans="1:3" ht="13">
      <c r="A20" s="1">
        <v>19</v>
      </c>
      <c r="B20" t="str">
        <f t="array" ref="B20">IF((COUNT('Portfolio Construction'!$Z$85:$Z$104)+COUNTIF('Portfolio Construction'!$Z$85:$Z$104,"-"))&gt;=ROWS('Portfolio Construction'!Z$85:Z99),INDEX('Portfolio Construction'!$B$85:$B$104,MATCH(SMALL(IF(LEN('Portfolio Construction'!Z$85:$Z$104)&gt;0,ROW('Portfolio Construction'!$Z$85:$Z$104),""),ROWS('Portfolio Construction'!Z$85:Z99)),ROW('Portfolio Construction'!$Z$85:$Z$104),0),1),"")</f>
        <v/>
      </c>
      <c r="C20" s="113" t="str">
        <f t="array" ref="C20">IF((COUNT('Portfolio Construction'!$Z$85:$Z$104)+COUNTIF('Portfolio Construction'!$Z$85:$Z$104,"-"))&gt;=ROWS('Portfolio Construction'!Z$85:Z99),INDEX('Portfolio Construction'!Z$85:$Z$104,MATCH(SMALL(IF(LEN('Portfolio Construction'!Z$85:$Z$104)&gt;0,ROW('Portfolio Construction'!$Z$85:$Z$104),""),ROWS('Portfolio Construction'!Z$85:Z99)),ROW('Portfolio Construction'!$Z$85:$Z$104),0),1),"")</f>
        <v/>
      </c>
    </row>
    <row r="21" spans="1:3" ht="13">
      <c r="A21" s="1">
        <v>20</v>
      </c>
      <c r="B21" t="str">
        <f t="array" ref="B21">IF((COUNT('Portfolio Construction'!$Z$85:$Z$104)+COUNTIF('Portfolio Construction'!$Z$85:$Z$104,"-"))&gt;=ROWS('Portfolio Construction'!Z$85:Z97),INDEX('Portfolio Construction'!$B$85:$B$104,MATCH(SMALL(IF(LEN('Portfolio Construction'!Z$85:$Z$104)&gt;0,ROW('Portfolio Construction'!$Z$85:$Z$104),""),ROWS('Portfolio Construction'!Z$85:Z97)),ROW('Portfolio Construction'!$Z$85:$Z$104),0),1),"")</f>
        <v/>
      </c>
      <c r="C21" s="113" t="str">
        <f t="array" ref="C21">IF((COUNT('Portfolio Construction'!$Z$85:$Z$104)+COUNTIF('Portfolio Construction'!$Z$85:$Z$104,"-"))&gt;=ROWS('Portfolio Construction'!Z$85:Z97),INDEX('Portfolio Construction'!Z$85:$Z$104,MATCH(SMALL(IF(LEN('Portfolio Construction'!Z$85:$Z$104)&gt;0,ROW('Portfolio Construction'!$Z$85:$Z$104),""),ROWS('Portfolio Construction'!Z$85:Z97)),ROW('Portfolio Construction'!$Z$85:$Z$104),0),1),"")</f>
        <v/>
      </c>
    </row>
  </sheetData>
  <sheetProtection algorithmName="SHA-512" hashValue="+q90eA2NIHH4/XTByV0ccM29kxM0Z5m8l9ZwpyT6gbHY5HgKLkUi88CAYvpxianmARslT0sLHMJqWUxFQkY1PQ==" saltValue="4h1AmovZWipF695xfXeubw==" spinCount="100000" sheet="1" scenarios="1" autoFilter="0"/>
  <autoFilter ref="B1:C1" xr:uid="{00000000-0009-0000-0000-000008000000}">
    <sortState xmlns:xlrd2="http://schemas.microsoft.com/office/spreadsheetml/2017/richdata2" ref="B2:C21">
      <sortCondition ref="C1"/>
    </sortState>
  </autoFilter>
  <pageMargins left="0.7" right="0.7" top="0.75" bottom="0.75" header="0.3" footer="0.3"/>
  <pageSetup paperSize="9" orientation="landscape" r:id="rId1"/>
  <headerFooter>
    <oddFooter>&amp;L_x000D_&amp;1#&amp;"Calibri"&amp;8&amp;K0000FF 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8">
    <tabColor theme="0"/>
    <pageSetUpPr fitToPage="1"/>
  </sheetPr>
  <dimension ref="A1:C21"/>
  <sheetViews>
    <sheetView workbookViewId="0">
      <selection activeCell="C3" sqref="C3"/>
    </sheetView>
  </sheetViews>
  <sheetFormatPr defaultRowHeight="12.5"/>
  <cols>
    <col min="2" max="2" width="56.54296875" bestFit="1" customWidth="1"/>
    <col min="3" max="3" width="16.1796875" bestFit="1" customWidth="1"/>
  </cols>
  <sheetData>
    <row r="1" spans="1:3" ht="13">
      <c r="B1" s="255" t="s">
        <v>2186</v>
      </c>
      <c r="C1" s="262" t="s">
        <v>2240</v>
      </c>
    </row>
    <row r="2" spans="1:3">
      <c r="A2">
        <v>1</v>
      </c>
      <c r="B2" t="str">
        <f t="array" ref="B2">IF((COUNT('Portfolio Construction'!$AA$85:$AA$104)+COUNTIF('Portfolio Construction'!$AA$85:$AA$104,"-"))&gt;=ROWS('Portfolio Construction'!AA$85:AA88),INDEX('Portfolio Construction'!$B$85:$B$104,MATCH(SMALL(IF(LEN('Portfolio Construction'!AA$85:$AA$104)&gt;0,ROW('Portfolio Construction'!$AA$85:$AA$104),""),ROWS('Portfolio Construction'!AA$85:AA88)),ROW('Portfolio Construction'!$AA$85:$AA$104),0),1),"")</f>
        <v/>
      </c>
      <c r="C2" s="113" t="str">
        <f t="array" ref="C2">IF((COUNT('Portfolio Construction'!$AA$85:$AA$104)+COUNTIF('Portfolio Construction'!$AA$85:$AA$104,"-"))&gt;=ROWS('Portfolio Construction'!AA$85:AA88),INDEX('Portfolio Construction'!AA$85:$AA$104,MATCH(SMALL(IF(LEN('Portfolio Construction'!AA$85:$AA$104)&gt;0,ROW('Portfolio Construction'!$AA$85:$AA$104),""),ROWS('Portfolio Construction'!AA$85:AA88)),ROW('Portfolio Construction'!$AA$85:$AA$104),0),1),"")</f>
        <v/>
      </c>
    </row>
    <row r="3" spans="1:3">
      <c r="A3">
        <v>2</v>
      </c>
      <c r="B3">
        <f t="array" ref="B3">IF((COUNT('Portfolio Construction'!$AA$85:$AA$104)+COUNTIF('Portfolio Construction'!$AA$85:$AA$104,"-"))&gt;=ROWS('Portfolio Construction'!AA$85:AA85),INDEX('Portfolio Construction'!$B$85:$B$104,MATCH(SMALL(IF(LEN('Portfolio Construction'!AA$85:$AA$104)&gt;0,ROW('Portfolio Construction'!$AA$85:$AA$104),""),ROWS('Portfolio Construction'!AA$85:AA85)),ROW('Portfolio Construction'!$AA$85:$AA$104),0),1),"")</f>
        <v>0</v>
      </c>
      <c r="C3" s="113">
        <f t="array" ref="C3">IF((COUNT('Portfolio Construction'!$AA$85:$AA$104)+COUNTIF('Portfolio Construction'!$AA$85:$AA$104,"-"))&gt;=ROWS('Portfolio Construction'!AA$85:AA85),INDEX('Portfolio Construction'!AA$85:$AA$104,MATCH(SMALL(IF(LEN('Portfolio Construction'!AA$85:$AA$104)&gt;0,ROW('Portfolio Construction'!$AA$85:$AA$104),""),ROWS('Portfolio Construction'!AA$85:AA85)),ROW('Portfolio Construction'!$AA$85:$AA$104),0),1),"")</f>
        <v>0</v>
      </c>
    </row>
    <row r="4" spans="1:3">
      <c r="A4">
        <v>3</v>
      </c>
      <c r="B4" t="str">
        <f t="array" ref="B4">IF((COUNT('Portfolio Construction'!$AA$85:$AA$104)+COUNTIF('Portfolio Construction'!$AA$85:$AA$104,"-"))&gt;=ROWS('Portfolio Construction'!AA$85:AA87),INDEX('Portfolio Construction'!$B$85:$B$104,MATCH(SMALL(IF(LEN('Portfolio Construction'!AA$85:$AA$104)&gt;0,ROW('Portfolio Construction'!$AA$85:$AA$104),""),ROWS('Portfolio Construction'!AA$85:AA87)),ROW('Portfolio Construction'!$AA$85:$AA$104),0),1),"")</f>
        <v/>
      </c>
      <c r="C4" s="113" t="str">
        <f t="array" ref="C4">IF((COUNT('Portfolio Construction'!$AA$85:$AA$104)+COUNTIF('Portfolio Construction'!$AA$85:$AA$104,"-"))&gt;=ROWS('Portfolio Construction'!AA$85:AA87),INDEX('Portfolio Construction'!AA$85:$AA$104,MATCH(SMALL(IF(LEN('Portfolio Construction'!AA$85:$AA$104)&gt;0,ROW('Portfolio Construction'!$AA$85:$AA$104),""),ROWS('Portfolio Construction'!AA$85:AA87)),ROW('Portfolio Construction'!$AA$85:$AA$104),0),1),"")</f>
        <v/>
      </c>
    </row>
    <row r="5" spans="1:3">
      <c r="A5">
        <v>4</v>
      </c>
      <c r="B5" t="str">
        <f t="array" ref="B5">IF((COUNT('Portfolio Construction'!$AA$85:$AA$104)+COUNTIF('Portfolio Construction'!$AA$85:$AA$104,"-"))&gt;=ROWS('Portfolio Construction'!AA$85:AA89),INDEX('Portfolio Construction'!$B$85:$B$104,MATCH(SMALL(IF(LEN('Portfolio Construction'!AA$85:$AA$104)&gt;0,ROW('Portfolio Construction'!$AA$85:$AA$104),""),ROWS('Portfolio Construction'!AA$85:AA89)),ROW('Portfolio Construction'!$AA$85:$AA$104),0),1),"")</f>
        <v/>
      </c>
      <c r="C5" s="113" t="str">
        <f t="array" ref="C5">IF((COUNT('Portfolio Construction'!$AA$85:$AA$104)+COUNTIF('Portfolio Construction'!$AA$85:$AA$104,"-"))&gt;=ROWS('Portfolio Construction'!AA$85:AA89),INDEX('Portfolio Construction'!AA$85:$AA$104,MATCH(SMALL(IF(LEN('Portfolio Construction'!AA$85:$AA$104)&gt;0,ROW('Portfolio Construction'!$AA$85:$AA$104),""),ROWS('Portfolio Construction'!AA$85:AA89)),ROW('Portfolio Construction'!$AA$85:$AA$104),0),1),"")</f>
        <v/>
      </c>
    </row>
    <row r="6" spans="1:3">
      <c r="A6">
        <v>5</v>
      </c>
      <c r="B6" t="str">
        <f t="array" ref="B6">IF((COUNT('Portfolio Construction'!$AA$85:$AA$104)+COUNTIF('Portfolio Construction'!$AA$85:$AA$104,"-"))&gt;=ROWS('Portfolio Construction'!AA$85:AA94),INDEX('Portfolio Construction'!$B$85:$B$104,MATCH(SMALL(IF(LEN('Portfolio Construction'!AA$85:$AA$104)&gt;0,ROW('Portfolio Construction'!$AA$85:$AA$104),""),ROWS('Portfolio Construction'!AA$85:AA94)),ROW('Portfolio Construction'!$AA$85:$AA$104),0),1),"")</f>
        <v/>
      </c>
      <c r="C6" s="113" t="str">
        <f t="array" ref="C6">IF((COUNT('Portfolio Construction'!$AA$85:$AA$104)+COUNTIF('Portfolio Construction'!$AA$85:$AA$104,"-"))&gt;=ROWS('Portfolio Construction'!AA$85:AA94),INDEX('Portfolio Construction'!AA$85:$AA$104,MATCH(SMALL(IF(LEN('Portfolio Construction'!AA$85:$AA$104)&gt;0,ROW('Portfolio Construction'!$AA$85:$AA$104),""),ROWS('Portfolio Construction'!AA$85:AA94)),ROW('Portfolio Construction'!$AA$85:$AA$104),0),1),"")</f>
        <v/>
      </c>
    </row>
    <row r="7" spans="1:3">
      <c r="A7">
        <v>6</v>
      </c>
      <c r="B7" t="str">
        <f t="array" ref="B7">IF((COUNT('Portfolio Construction'!$AA$85:$AA$104)+COUNTIF('Portfolio Construction'!$AA$85:$AA$104,"-"))&gt;=ROWS('Portfolio Construction'!AA$85:AA90),INDEX('Portfolio Construction'!$B$85:$B$104,MATCH(SMALL(IF(LEN('Portfolio Construction'!AA$85:$AA$104)&gt;0,ROW('Portfolio Construction'!$AA$85:$AA$104),""),ROWS('Portfolio Construction'!AA$85:AA90)),ROW('Portfolio Construction'!$AA$85:$AA$104),0),1),"")</f>
        <v/>
      </c>
      <c r="C7" s="113" t="str">
        <f t="array" ref="C7">IF((COUNT('Portfolio Construction'!$AA$85:$AA$104)+COUNTIF('Portfolio Construction'!$AA$85:$AA$104,"-"))&gt;=ROWS('Portfolio Construction'!AA$85:AA90),INDEX('Portfolio Construction'!AA$85:$AA$104,MATCH(SMALL(IF(LEN('Portfolio Construction'!AA$85:$AA$104)&gt;0,ROW('Portfolio Construction'!$AA$85:$AA$104),""),ROWS('Portfolio Construction'!AA$85:AA90)),ROW('Portfolio Construction'!$AA$85:$AA$104),0),1),"")</f>
        <v/>
      </c>
    </row>
    <row r="8" spans="1:3">
      <c r="A8">
        <v>7</v>
      </c>
      <c r="B8" t="str">
        <f t="array" ref="B8">IF((COUNT('Portfolio Construction'!$AA$85:$AA$104)+COUNTIF('Portfolio Construction'!$AA$85:$AA$104,"-"))&gt;=ROWS('Portfolio Construction'!AA$85:AA91),INDEX('Portfolio Construction'!$B$85:$B$104,MATCH(SMALL(IF(LEN('Portfolio Construction'!AA$85:$AA$104)&gt;0,ROW('Portfolio Construction'!$AA$85:$AA$104),""),ROWS('Portfolio Construction'!AA$85:AA91)),ROW('Portfolio Construction'!$AA$85:$AA$104),0),1),"")</f>
        <v/>
      </c>
      <c r="C8" s="113" t="str">
        <f t="array" ref="C8">IF((COUNT('Portfolio Construction'!$AA$85:$AA$104)+COUNTIF('Portfolio Construction'!$AA$85:$AA$104,"-"))&gt;=ROWS('Portfolio Construction'!AA$85:AA91),INDEX('Portfolio Construction'!AA$85:$AA$104,MATCH(SMALL(IF(LEN('Portfolio Construction'!AA$85:$AA$104)&gt;0,ROW('Portfolio Construction'!$AA$85:$AA$104),""),ROWS('Portfolio Construction'!AA$85:AA91)),ROW('Portfolio Construction'!$AA$85:$AA$104),0),1),"")</f>
        <v/>
      </c>
    </row>
    <row r="9" spans="1:3">
      <c r="A9">
        <v>8</v>
      </c>
      <c r="B9" t="str">
        <f t="array" ref="B9">IF((COUNT('Portfolio Construction'!$AA$85:$AA$104)+COUNTIF('Portfolio Construction'!$AA$85:$AA$104,"-"))&gt;=ROWS('Portfolio Construction'!AA$85:AA92),INDEX('Portfolio Construction'!$B$85:$B$104,MATCH(SMALL(IF(LEN('Portfolio Construction'!AA$85:$AA$104)&gt;0,ROW('Portfolio Construction'!$AA$85:$AA$104),""),ROWS('Portfolio Construction'!AA$85:AA92)),ROW('Portfolio Construction'!$AA$85:$AA$104),0),1),"")</f>
        <v/>
      </c>
      <c r="C9" s="113" t="str">
        <f t="array" ref="C9">IF((COUNT('Portfolio Construction'!$AA$85:$AA$104)+COUNTIF('Portfolio Construction'!$AA$85:$AA$104,"-"))&gt;=ROWS('Portfolio Construction'!AA$85:AA92),INDEX('Portfolio Construction'!AA$85:$AA$104,MATCH(SMALL(IF(LEN('Portfolio Construction'!AA$85:$AA$104)&gt;0,ROW('Portfolio Construction'!$AA$85:$AA$104),""),ROWS('Portfolio Construction'!AA$85:AA92)),ROW('Portfolio Construction'!$AA$85:$AA$104),0),1),"")</f>
        <v/>
      </c>
    </row>
    <row r="10" spans="1:3">
      <c r="A10">
        <v>9</v>
      </c>
      <c r="B10" t="str">
        <f t="array" ref="B10">IF((COUNT('Portfolio Construction'!$AA$85:$AA$104)+COUNTIF('Portfolio Construction'!$AA$85:$AA$104,"-"))&gt;=ROWS('Portfolio Construction'!AA$85:AA102),INDEX('Portfolio Construction'!$B$85:$B$104,MATCH(SMALL(IF(LEN('Portfolio Construction'!AA$85:$AA$104)&gt;0,ROW('Portfolio Construction'!$AA$85:$AA$104),""),ROWS('Portfolio Construction'!AA$85:AA102)),ROW('Portfolio Construction'!$AA$85:$AA$104),0),1),"")</f>
        <v/>
      </c>
      <c r="C10" s="113" t="str">
        <f t="array" ref="C10">IF((COUNT('Portfolio Construction'!$AA$85:$AA$104)+COUNTIF('Portfolio Construction'!$AA$85:$AA$104,"-"))&gt;=ROWS('Portfolio Construction'!AA$85:AA102),INDEX('Portfolio Construction'!AA$85:$AA$104,MATCH(SMALL(IF(LEN('Portfolio Construction'!AA$85:$AA$104)&gt;0,ROW('Portfolio Construction'!$AA$85:$AA$104),""),ROWS('Portfolio Construction'!AA$85:AA102)),ROW('Portfolio Construction'!$AA$85:$AA$104),0),1),"")</f>
        <v/>
      </c>
    </row>
    <row r="11" spans="1:3">
      <c r="A11">
        <v>10</v>
      </c>
      <c r="B11" t="str">
        <f t="array" ref="B11">IF((COUNT('Portfolio Construction'!$AA$85:$AA$104)+COUNTIF('Portfolio Construction'!$AA$85:$AA$104,"-"))&gt;=ROWS('Portfolio Construction'!AA$85:AA95),INDEX('Portfolio Construction'!$B$85:$B$104,MATCH(SMALL(IF(LEN('Portfolio Construction'!AA$85:$AA$104)&gt;0,ROW('Portfolio Construction'!$AA$85:$AA$104),""),ROWS('Portfolio Construction'!AA$85:AA95)),ROW('Portfolio Construction'!$AA$85:$AA$104),0),1),"")</f>
        <v/>
      </c>
      <c r="C11" s="113" t="str">
        <f t="array" ref="C11">IF((COUNT('Portfolio Construction'!$AA$85:$AA$104)+COUNTIF('Portfolio Construction'!$AA$85:$AA$104,"-"))&gt;=ROWS('Portfolio Construction'!AA$85:AA95),INDEX('Portfolio Construction'!AA$85:$AA$104,MATCH(SMALL(IF(LEN('Portfolio Construction'!AA$85:$AA$104)&gt;0,ROW('Portfolio Construction'!$AA$85:$AA$104),""),ROWS('Portfolio Construction'!AA$85:AA95)),ROW('Portfolio Construction'!$AA$85:$AA$104),0),1),"")</f>
        <v/>
      </c>
    </row>
    <row r="12" spans="1:3">
      <c r="A12">
        <v>11</v>
      </c>
      <c r="B12" t="str">
        <f t="array" ref="B12">IF((COUNT('Portfolio Construction'!$AA$85:$AA$104)+COUNTIF('Portfolio Construction'!$AA$85:$AA$104,"-"))&gt;=ROWS('Portfolio Construction'!AA$85:AA104),INDEX('Portfolio Construction'!$B$85:$B$104,MATCH(SMALL(IF(LEN('Portfolio Construction'!AA$85:$AA$104)&gt;0,ROW('Portfolio Construction'!$AA$85:$AA$104),""),ROWS('Portfolio Construction'!AA$85:AA104)),ROW('Portfolio Construction'!$AA$85:$AA$104),0),1),"")</f>
        <v/>
      </c>
      <c r="C12" s="113" t="str">
        <f t="array" ref="C12">IF((COUNT('Portfolio Construction'!$AA$85:$AA$104)+COUNTIF('Portfolio Construction'!$AA$85:$AA$104,"-"))&gt;=ROWS('Portfolio Construction'!AA$85:AA104),INDEX('Portfolio Construction'!AA$85:$AA$104,MATCH(SMALL(IF(LEN('Portfolio Construction'!AA$85:$AA$104)&gt;0,ROW('Portfolio Construction'!$AA$85:$AA$104),""),ROWS('Portfolio Construction'!AA$85:AA104)),ROW('Portfolio Construction'!$AA$85:$AA$104),0),1),"")</f>
        <v/>
      </c>
    </row>
    <row r="13" spans="1:3">
      <c r="A13">
        <v>12</v>
      </c>
      <c r="B13" t="str">
        <f t="array" ref="B13">IF((COUNT('Portfolio Construction'!$AA$85:$AA$104)+COUNTIF('Portfolio Construction'!$AA$85:$AA$104,"-"))&gt;=ROWS('Portfolio Construction'!AA$85:AA100),INDEX('Portfolio Construction'!$B$85:$B$104,MATCH(SMALL(IF(LEN('Portfolio Construction'!AA$85:$AA$104)&gt;0,ROW('Portfolio Construction'!$AA$85:$AA$104),""),ROWS('Portfolio Construction'!AA$85:AA100)),ROW('Portfolio Construction'!$AA$85:$AA$104),0),1),"")</f>
        <v/>
      </c>
      <c r="C13" s="113" t="str">
        <f t="array" ref="C13">IF((COUNT('Portfolio Construction'!$AA$85:$AA$104)+COUNTIF('Portfolio Construction'!$AA$85:$AA$104,"-"))&gt;=ROWS('Portfolio Construction'!AA$85:AA100),INDEX('Portfolio Construction'!AA$85:$AA$104,MATCH(SMALL(IF(LEN('Portfolio Construction'!AA$85:$AA$104)&gt;0,ROW('Portfolio Construction'!$AA$85:$AA$104),""),ROWS('Portfolio Construction'!AA$85:AA100)),ROW('Portfolio Construction'!$AA$85:$AA$104),0),1),"")</f>
        <v/>
      </c>
    </row>
    <row r="14" spans="1:3">
      <c r="A14">
        <v>13</v>
      </c>
      <c r="B14" t="str">
        <f t="array" ref="B14">IF((COUNT('Portfolio Construction'!$AA$85:$AA$104)+COUNTIF('Portfolio Construction'!$AA$85:$AA$104,"-"))&gt;=ROWS('Portfolio Construction'!AA$85:AA96),INDEX('Portfolio Construction'!$B$85:$B$104,MATCH(SMALL(IF(LEN('Portfolio Construction'!AA$85:$AA$104)&gt;0,ROW('Portfolio Construction'!$AA$85:$AA$104),""),ROWS('Portfolio Construction'!AA$85:AA96)),ROW('Portfolio Construction'!$AA$85:$AA$104),0),1),"")</f>
        <v/>
      </c>
      <c r="C14" s="113" t="str">
        <f t="array" ref="C14">IF((COUNT('Portfolio Construction'!$AA$85:$AA$104)+COUNTIF('Portfolio Construction'!$AA$85:$AA$104,"-"))&gt;=ROWS('Portfolio Construction'!AA$85:AA96),INDEX('Portfolio Construction'!AA$85:$AA$104,MATCH(SMALL(IF(LEN('Portfolio Construction'!AA$85:$AA$104)&gt;0,ROW('Portfolio Construction'!$AA$85:$AA$104),""),ROWS('Portfolio Construction'!AA$85:AA96)),ROW('Portfolio Construction'!$AA$85:$AA$104),0),1),"")</f>
        <v/>
      </c>
    </row>
    <row r="15" spans="1:3">
      <c r="A15">
        <v>14</v>
      </c>
      <c r="B15" t="str">
        <f t="array" ref="B15">IF((COUNT('Portfolio Construction'!$AA$85:$AA$104)+COUNTIF('Portfolio Construction'!$AA$85:$AA$104,"-"))&gt;=ROWS('Portfolio Construction'!AA$85:AA98),INDEX('Portfolio Construction'!$B$85:$B$104,MATCH(SMALL(IF(LEN('Portfolio Construction'!AA$85:$AA$104)&gt;0,ROW('Portfolio Construction'!$AA$85:$AA$104),""),ROWS('Portfolio Construction'!AA$85:AA98)),ROW('Portfolio Construction'!$AA$85:$AA$104),0),1),"")</f>
        <v/>
      </c>
      <c r="C15" s="113" t="str">
        <f t="array" ref="C15">IF((COUNT('Portfolio Construction'!$AA$85:$AA$104)+COUNTIF('Portfolio Construction'!$AA$85:$AA$104,"-"))&gt;=ROWS('Portfolio Construction'!AA$85:AA98),INDEX('Portfolio Construction'!AA$85:$AA$104,MATCH(SMALL(IF(LEN('Portfolio Construction'!AA$85:$AA$104)&gt;0,ROW('Portfolio Construction'!$AA$85:$AA$104),""),ROWS('Portfolio Construction'!AA$85:AA98)),ROW('Portfolio Construction'!$AA$85:$AA$104),0),1),"")</f>
        <v/>
      </c>
    </row>
    <row r="16" spans="1:3">
      <c r="A16">
        <v>15</v>
      </c>
      <c r="B16" t="str">
        <f t="array" ref="B16">IF((COUNT('Portfolio Construction'!$AA$85:$AA$104)+COUNTIF('Portfolio Construction'!$AA$85:$AA$104,"-"))&gt;=ROWS('Portfolio Construction'!AA$85:AA103),INDEX('Portfolio Construction'!$B$85:$B$104,MATCH(SMALL(IF(LEN('Portfolio Construction'!AA$85:$AA$104)&gt;0,ROW('Portfolio Construction'!$AA$85:$AA$104),""),ROWS('Portfolio Construction'!AA$85:AA103)),ROW('Portfolio Construction'!$AA$85:$AA$104),0),1),"")</f>
        <v/>
      </c>
      <c r="C16" s="113" t="str">
        <f t="array" ref="C16">IF((COUNT('Portfolio Construction'!$AA$85:$AA$104)+COUNTIF('Portfolio Construction'!$AA$85:$AA$104,"-"))&gt;=ROWS('Portfolio Construction'!AA$85:AA103),INDEX('Portfolio Construction'!AA$85:$AA$104,MATCH(SMALL(IF(LEN('Portfolio Construction'!AA$85:$AA$104)&gt;0,ROW('Portfolio Construction'!$AA$85:$AA$104),""),ROWS('Portfolio Construction'!AA$85:AA103)),ROW('Portfolio Construction'!$AA$85:$AA$104),0),1),"")</f>
        <v/>
      </c>
    </row>
    <row r="17" spans="1:3">
      <c r="A17">
        <v>16</v>
      </c>
      <c r="B17" t="str">
        <f t="array" ref="B17">IF((COUNT('Portfolio Construction'!$AA$85:$AA$104)+COUNTIF('Portfolio Construction'!$AA$85:$AA$104,"-"))&gt;=ROWS('Portfolio Construction'!AA$85:AA99),INDEX('Portfolio Construction'!$B$85:$B$104,MATCH(SMALL(IF(LEN('Portfolio Construction'!AA$85:$AA$104)&gt;0,ROW('Portfolio Construction'!$AA$85:$AA$104),""),ROWS('Portfolio Construction'!AA$85:AA99)),ROW('Portfolio Construction'!$AA$85:$AA$104),0),1),"")</f>
        <v/>
      </c>
      <c r="C17" s="113" t="str">
        <f t="array" ref="C17">IF((COUNT('Portfolio Construction'!$AA$85:$AA$104)+COUNTIF('Portfolio Construction'!$AA$85:$AA$104,"-"))&gt;=ROWS('Portfolio Construction'!AA$85:AA99),INDEX('Portfolio Construction'!AA$85:$AA$104,MATCH(SMALL(IF(LEN('Portfolio Construction'!AA$85:$AA$104)&gt;0,ROW('Portfolio Construction'!$AA$85:$AA$104),""),ROWS('Portfolio Construction'!AA$85:AA99)),ROW('Portfolio Construction'!$AA$85:$AA$104),0),1),"")</f>
        <v/>
      </c>
    </row>
    <row r="18" spans="1:3">
      <c r="A18">
        <v>17</v>
      </c>
      <c r="B18" t="str">
        <f t="array" ref="B18">IF((COUNT('Portfolio Construction'!$AA$85:$AA$104)+COUNTIF('Portfolio Construction'!$AA$85:$AA$104,"-"))&gt;=ROWS('Portfolio Construction'!AA$85:AA97),INDEX('Portfolio Construction'!$B$85:$B$104,MATCH(SMALL(IF(LEN('Portfolio Construction'!AA$85:$AA$104)&gt;0,ROW('Portfolio Construction'!$AA$85:$AA$104),""),ROWS('Portfolio Construction'!AA$85:AA97)),ROW('Portfolio Construction'!$AA$85:$AA$104),0),1),"")</f>
        <v/>
      </c>
      <c r="C18" s="113" t="str">
        <f t="array" ref="C18">IF((COUNT('Portfolio Construction'!$AA$85:$AA$104)+COUNTIF('Portfolio Construction'!$AA$85:$AA$104,"-"))&gt;=ROWS('Portfolio Construction'!AA$85:AA97),INDEX('Portfolio Construction'!AA$85:$AA$104,MATCH(SMALL(IF(LEN('Portfolio Construction'!AA$85:$AA$104)&gt;0,ROW('Portfolio Construction'!$AA$85:$AA$104),""),ROWS('Portfolio Construction'!AA$85:AA97)),ROW('Portfolio Construction'!$AA$85:$AA$104),0),1),"")</f>
        <v/>
      </c>
    </row>
    <row r="19" spans="1:3">
      <c r="A19">
        <v>18</v>
      </c>
      <c r="B19" t="str">
        <f t="array" ref="B19">IF((COUNT('Portfolio Construction'!$AA$85:$AA$104)+COUNTIF('Portfolio Construction'!$AA$85:$AA$104,"-"))&gt;=ROWS('Portfolio Construction'!AA$85:AA101),INDEX('Portfolio Construction'!$B$85:$B$104,MATCH(SMALL(IF(LEN('Portfolio Construction'!AA$85:$AA$104)&gt;0,ROW('Portfolio Construction'!$AA$85:$AA$104),""),ROWS('Portfolio Construction'!AA$85:AA101)),ROW('Portfolio Construction'!$AA$85:$AA$104),0),1),"")</f>
        <v/>
      </c>
      <c r="C19" s="113" t="str">
        <f t="array" ref="C19">IF((COUNT('Portfolio Construction'!$AA$85:$AA$104)+COUNTIF('Portfolio Construction'!$AA$85:$AA$104,"-"))&gt;=ROWS('Portfolio Construction'!AA$85:AA101),INDEX('Portfolio Construction'!AA$85:$AA$104,MATCH(SMALL(IF(LEN('Portfolio Construction'!AA$85:$AA$104)&gt;0,ROW('Portfolio Construction'!$AA$85:$AA$104),""),ROWS('Portfolio Construction'!AA$85:AA101)),ROW('Portfolio Construction'!$AA$85:$AA$104),0),1),"")</f>
        <v/>
      </c>
    </row>
    <row r="20" spans="1:3">
      <c r="A20">
        <v>19</v>
      </c>
      <c r="B20" t="str">
        <f t="array" ref="B20">IF((COUNT('Portfolio Construction'!$AA$85:$AA$104)+COUNTIF('Portfolio Construction'!$AA$85:$AA$104,"-"))&gt;=ROWS('Portfolio Construction'!AA$85:AA93),INDEX('Portfolio Construction'!$B$85:$B$104,MATCH(SMALL(IF(LEN('Portfolio Construction'!AA$85:$AA$104)&gt;0,ROW('Portfolio Construction'!$AA$85:$AA$104),""),ROWS('Portfolio Construction'!AA$85:AA93)),ROW('Portfolio Construction'!$AA$85:$AA$104),0),1),"")</f>
        <v/>
      </c>
      <c r="C20" s="113" t="str">
        <f t="array" ref="C20">IF((COUNT('Portfolio Construction'!$AA$85:$AA$104)+COUNTIF('Portfolio Construction'!$AA$85:$AA$104,"-"))&gt;=ROWS('Portfolio Construction'!AA$85:AA93),INDEX('Portfolio Construction'!AA$85:$AA$104,MATCH(SMALL(IF(LEN('Portfolio Construction'!AA$85:$AA$104)&gt;0,ROW('Portfolio Construction'!$AA$85:$AA$104),""),ROWS('Portfolio Construction'!AA$85:AA93)),ROW('Portfolio Construction'!$AA$85:$AA$104),0),1),"")</f>
        <v/>
      </c>
    </row>
    <row r="21" spans="1:3">
      <c r="A21">
        <v>20</v>
      </c>
      <c r="B21" t="str">
        <f t="array" ref="B21">IF((COUNT('Portfolio Construction'!$AA$85:$AA$104)+COUNTIF('Portfolio Construction'!$AA$85:$AA$104,"-"))&gt;=ROWS('Portfolio Construction'!AA$85:AA86),INDEX('Portfolio Construction'!$B$85:$B$104,MATCH(SMALL(IF(LEN('Portfolio Construction'!AA$85:$AA$104)&gt;0,ROW('Portfolio Construction'!$AA$85:$AA$104),""),ROWS('Portfolio Construction'!AA$85:AA86)),ROW('Portfolio Construction'!$AA$85:$AA$104),0),1),"")</f>
        <v/>
      </c>
      <c r="C21" s="113" t="str">
        <f t="array" ref="C21">IF((COUNT('Portfolio Construction'!$AA$85:$AA$104)+COUNTIF('Portfolio Construction'!$AA$85:$AA$104,"-"))&gt;=ROWS('Portfolio Construction'!AA$85:AA86),INDEX('Portfolio Construction'!AA$85:$AA$104,MATCH(SMALL(IF(LEN('Portfolio Construction'!AA$85:$AA$104)&gt;0,ROW('Portfolio Construction'!$AA$85:$AA$104),""),ROWS('Portfolio Construction'!AA$85:AA86)),ROW('Portfolio Construction'!$AA$85:$AA$104),0),1),"")</f>
        <v/>
      </c>
    </row>
  </sheetData>
  <sheetProtection algorithmName="SHA-512" hashValue="IyNg/CWGH+Avf8co7LdzaQUs7Zq0Asjf85b3vFamMLXvYIZiW/ekqozbjrF8mZGY+GPa2VOUJ6TrDYppQyz50A==" saltValue="4UBr7w/T9OpjnL0tTSb5xQ==" spinCount="100000" sheet="1" scenarios="1" autoFilter="0"/>
  <autoFilter ref="B1:C1" xr:uid="{00000000-0009-0000-0000-000009000000}">
    <sortState xmlns:xlrd2="http://schemas.microsoft.com/office/spreadsheetml/2017/richdata2" ref="B2:C21">
      <sortCondition ref="C1"/>
    </sortState>
  </autoFilter>
  <pageMargins left="0.7" right="0.7" top="0.75" bottom="0.75" header="0.3" footer="0.3"/>
  <pageSetup paperSize="9" orientation="landscape" r:id="rId1"/>
  <headerFooter>
    <oddFooter>&amp;L_x000D_&amp;1#&amp;"Calibri"&amp;8&amp;K0000FF 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9">
    <tabColor theme="0"/>
    <pageSetUpPr fitToPage="1"/>
  </sheetPr>
  <dimension ref="A1:C21"/>
  <sheetViews>
    <sheetView workbookViewId="0"/>
  </sheetViews>
  <sheetFormatPr defaultRowHeight="12.5"/>
  <cols>
    <col min="2" max="2" width="56.54296875" bestFit="1" customWidth="1"/>
    <col min="3" max="3" width="16.1796875" bestFit="1" customWidth="1"/>
  </cols>
  <sheetData>
    <row r="1" spans="1:3" ht="13">
      <c r="B1" s="255" t="s">
        <v>2186</v>
      </c>
      <c r="C1" s="262" t="s">
        <v>2241</v>
      </c>
    </row>
    <row r="2" spans="1:3">
      <c r="A2">
        <v>1</v>
      </c>
      <c r="B2" t="str">
        <f t="array" ref="B2">IF((COUNT('Portfolio Construction'!$AB$85:$AB$104)+COUNTIF('Portfolio Construction'!$AB$85:$AB$104,"-"))&gt;=ROWS('Portfolio Construction'!AB$85:AB87),INDEX('Portfolio Construction'!$B$85:$B$104,MATCH(SMALL(IF(LEN('Portfolio Construction'!AB$85:$AB$104)&gt;0,ROW('Portfolio Construction'!$AB$85:$AB$104),""),ROWS('Portfolio Construction'!AB$85:AB87)),ROW('Portfolio Construction'!$AB$85:$AB$104),0),1),"")</f>
        <v/>
      </c>
      <c r="C2" s="113" t="str">
        <f t="array" ref="C2">IF((COUNT('Portfolio Construction'!$AB$85:$AB$104)+COUNTIF('Portfolio Construction'!$AB$85:$AB$104,"-"))&gt;=ROWS('Portfolio Construction'!AB$85:AB87),INDEX('Portfolio Construction'!AB$85:$AB$104,MATCH(SMALL(IF(LEN('Portfolio Construction'!AB$85:$AB$104)&gt;0,ROW('Portfolio Construction'!$AB$85:$AB$104),""),ROWS('Portfolio Construction'!AB$85:AB87)),ROW('Portfolio Construction'!$AB$85:$AB$104),0),1),"")</f>
        <v/>
      </c>
    </row>
    <row r="3" spans="1:3">
      <c r="A3">
        <v>2</v>
      </c>
      <c r="B3" t="str">
        <f t="array" ref="B3">IF((COUNT('Portfolio Construction'!$AB$85:$AB$104)+COUNTIF('Portfolio Construction'!$AB$85:$AB$104,"-"))&gt;=ROWS('Portfolio Construction'!AB$85:AB88),INDEX('Portfolio Construction'!$B$85:$B$104,MATCH(SMALL(IF(LEN('Portfolio Construction'!AB$85:$AB$104)&gt;0,ROW('Portfolio Construction'!$AB$85:$AB$104),""),ROWS('Portfolio Construction'!AB$85:AB88)),ROW('Portfolio Construction'!$AB$85:$AB$104),0),1),"")</f>
        <v/>
      </c>
      <c r="C3" s="113" t="str">
        <f t="array" ref="C3">IF((COUNT('Portfolio Construction'!$AB$85:$AB$104)+COUNTIF('Portfolio Construction'!$AB$85:$AB$104,"-"))&gt;=ROWS('Portfolio Construction'!AB$85:AB88),INDEX('Portfolio Construction'!AB$85:$AB$104,MATCH(SMALL(IF(LEN('Portfolio Construction'!AB$85:$AB$104)&gt;0,ROW('Portfolio Construction'!$AB$85:$AB$104),""),ROWS('Portfolio Construction'!AB$85:AB88)),ROW('Portfolio Construction'!$AB$85:$AB$104),0),1),"")</f>
        <v/>
      </c>
    </row>
    <row r="4" spans="1:3">
      <c r="A4">
        <v>3</v>
      </c>
      <c r="B4">
        <f t="array" ref="B4">IF((COUNT('Portfolio Construction'!$AB$85:$AB$104)+COUNTIF('Portfolio Construction'!$AB$85:$AB$104,"-"))&gt;=ROWS('Portfolio Construction'!AB$85:AB85),INDEX('Portfolio Construction'!$B$85:$B$104,MATCH(SMALL(IF(LEN('Portfolio Construction'!AB$85:$AB$104)&gt;0,ROW('Portfolio Construction'!$AB$85:$AB$104),""),ROWS('Portfolio Construction'!AB$85:AB85)),ROW('Portfolio Construction'!$AB$85:$AB$104),0),1),"")</f>
        <v>0</v>
      </c>
      <c r="C4" s="113">
        <f t="array" ref="C4">IF((COUNT('Portfolio Construction'!$AB$85:$AB$104)+COUNTIF('Portfolio Construction'!$AB$85:$AB$104,"-"))&gt;=ROWS('Portfolio Construction'!AB$85:AB85),INDEX('Portfolio Construction'!AB$85:$AB$104,MATCH(SMALL(IF(LEN('Portfolio Construction'!AB$85:$AB$104)&gt;0,ROW('Portfolio Construction'!$AB$85:$AB$104),""),ROWS('Portfolio Construction'!AB$85:AB85)),ROW('Portfolio Construction'!$AB$85:$AB$104),0),1),"")</f>
        <v>0</v>
      </c>
    </row>
    <row r="5" spans="1:3">
      <c r="A5">
        <v>4</v>
      </c>
      <c r="B5" t="str">
        <f t="array" ref="B5">IF((COUNT('Portfolio Construction'!$AB$85:$AB$104)+COUNTIF('Portfolio Construction'!$AB$85:$AB$104,"-"))&gt;=ROWS('Portfolio Construction'!AB$85:AB94),INDEX('Portfolio Construction'!$B$85:$B$104,MATCH(SMALL(IF(LEN('Portfolio Construction'!AB$85:$AB$104)&gt;0,ROW('Portfolio Construction'!$AB$85:$AB$104),""),ROWS('Portfolio Construction'!AB$85:AB94)),ROW('Portfolio Construction'!$AB$85:$AB$104),0),1),"")</f>
        <v/>
      </c>
      <c r="C5" s="113" t="str">
        <f t="array" ref="C5">IF((COUNT('Portfolio Construction'!$AB$85:$AB$104)+COUNTIF('Portfolio Construction'!$AB$85:$AB$104,"-"))&gt;=ROWS('Portfolio Construction'!AB$85:AB94),INDEX('Portfolio Construction'!AB$85:$AB$104,MATCH(SMALL(IF(LEN('Portfolio Construction'!AB$85:$AB$104)&gt;0,ROW('Portfolio Construction'!$AB$85:$AB$104),""),ROWS('Portfolio Construction'!AB$85:AB94)),ROW('Portfolio Construction'!$AB$85:$AB$104),0),1),"")</f>
        <v/>
      </c>
    </row>
    <row r="6" spans="1:3">
      <c r="A6">
        <v>5</v>
      </c>
      <c r="B6" t="str">
        <f t="array" ref="B6">IF((COUNT('Portfolio Construction'!$AB$85:$AB$104)+COUNTIF('Portfolio Construction'!$AB$85:$AB$104,"-"))&gt;=ROWS('Portfolio Construction'!AB$85:AB90),INDEX('Portfolio Construction'!$B$85:$B$104,MATCH(SMALL(IF(LEN('Portfolio Construction'!AB$85:$AB$104)&gt;0,ROW('Portfolio Construction'!$AB$85:$AB$104),""),ROWS('Portfolio Construction'!AB$85:AB90)),ROW('Portfolio Construction'!$AB$85:$AB$104),0),1),"")</f>
        <v/>
      </c>
      <c r="C6" s="113" t="str">
        <f t="array" ref="C6">IF((COUNT('Portfolio Construction'!$AB$85:$AB$104)+COUNTIF('Portfolio Construction'!$AB$85:$AB$104,"-"))&gt;=ROWS('Portfolio Construction'!AB$85:AB90),INDEX('Portfolio Construction'!AB$85:$AB$104,MATCH(SMALL(IF(LEN('Portfolio Construction'!AB$85:$AB$104)&gt;0,ROW('Portfolio Construction'!$AB$85:$AB$104),""),ROWS('Portfolio Construction'!AB$85:AB90)),ROW('Portfolio Construction'!$AB$85:$AB$104),0),1),"")</f>
        <v/>
      </c>
    </row>
    <row r="7" spans="1:3">
      <c r="A7">
        <v>6</v>
      </c>
      <c r="B7" t="str">
        <f t="array" ref="B7">IF((COUNT('Portfolio Construction'!$AB$85:$AB$104)+COUNTIF('Portfolio Construction'!$AB$85:$AB$104,"-"))&gt;=ROWS('Portfolio Construction'!AB$85:AB91),INDEX('Portfolio Construction'!$B$85:$B$104,MATCH(SMALL(IF(LEN('Portfolio Construction'!AB$85:$AB$104)&gt;0,ROW('Portfolio Construction'!$AB$85:$AB$104),""),ROWS('Portfolio Construction'!AB$85:AB91)),ROW('Portfolio Construction'!$AB$85:$AB$104),0),1),"")</f>
        <v/>
      </c>
      <c r="C7" s="113" t="str">
        <f t="array" ref="C7">IF((COUNT('Portfolio Construction'!$AB$85:$AB$104)+COUNTIF('Portfolio Construction'!$AB$85:$AB$104,"-"))&gt;=ROWS('Portfolio Construction'!AB$85:AB91),INDEX('Portfolio Construction'!AB$85:$AB$104,MATCH(SMALL(IF(LEN('Portfolio Construction'!AB$85:$AB$104)&gt;0,ROW('Portfolio Construction'!$AB$85:$AB$104),""),ROWS('Portfolio Construction'!AB$85:AB91)),ROW('Portfolio Construction'!$AB$85:$AB$104),0),1),"")</f>
        <v/>
      </c>
    </row>
    <row r="8" spans="1:3">
      <c r="A8">
        <v>7</v>
      </c>
      <c r="B8" t="str">
        <f t="array" ref="B8">IF((COUNT('Portfolio Construction'!$AB$85:$AB$104)+COUNTIF('Portfolio Construction'!$AB$85:$AB$104,"-"))&gt;=ROWS('Portfolio Construction'!AB$85:AB92),INDEX('Portfolio Construction'!$B$85:$B$104,MATCH(SMALL(IF(LEN('Portfolio Construction'!AB$85:$AB$104)&gt;0,ROW('Portfolio Construction'!$AB$85:$AB$104),""),ROWS('Portfolio Construction'!AB$85:AB92)),ROW('Portfolio Construction'!$AB$85:$AB$104),0),1),"")</f>
        <v/>
      </c>
      <c r="C8" s="113" t="str">
        <f t="array" ref="C8">IF((COUNT('Portfolio Construction'!$AB$85:$AB$104)+COUNTIF('Portfolio Construction'!$AB$85:$AB$104,"-"))&gt;=ROWS('Portfolio Construction'!AB$85:AB92),INDEX('Portfolio Construction'!AB$85:$AB$104,MATCH(SMALL(IF(LEN('Portfolio Construction'!AB$85:$AB$104)&gt;0,ROW('Portfolio Construction'!$AB$85:$AB$104),""),ROWS('Portfolio Construction'!AB$85:AB92)),ROW('Portfolio Construction'!$AB$85:$AB$104),0),1),"")</f>
        <v/>
      </c>
    </row>
    <row r="9" spans="1:3">
      <c r="A9">
        <v>8</v>
      </c>
      <c r="B9" t="str">
        <f t="array" ref="B9">IF((COUNT('Portfolio Construction'!$AB$85:$AB$104)+COUNTIF('Portfolio Construction'!$AB$85:$AB$104,"-"))&gt;=ROWS('Portfolio Construction'!AB$85:AB95),INDEX('Portfolio Construction'!$B$85:$B$104,MATCH(SMALL(IF(LEN('Portfolio Construction'!AB$85:$AB$104)&gt;0,ROW('Portfolio Construction'!$AB$85:$AB$104),""),ROWS('Portfolio Construction'!AB$85:AB95)),ROW('Portfolio Construction'!$AB$85:$AB$104),0),1),"")</f>
        <v/>
      </c>
      <c r="C9" s="113" t="str">
        <f t="array" ref="C9">IF((COUNT('Portfolio Construction'!$AB$85:$AB$104)+COUNTIF('Portfolio Construction'!$AB$85:$AB$104,"-"))&gt;=ROWS('Portfolio Construction'!AB$85:AB95),INDEX('Portfolio Construction'!AB$85:$AB$104,MATCH(SMALL(IF(LEN('Portfolio Construction'!AB$85:$AB$104)&gt;0,ROW('Portfolio Construction'!$AB$85:$AB$104),""),ROWS('Portfolio Construction'!AB$85:AB95)),ROW('Portfolio Construction'!$AB$85:$AB$104),0),1),"")</f>
        <v/>
      </c>
    </row>
    <row r="10" spans="1:3">
      <c r="A10">
        <v>9</v>
      </c>
      <c r="B10" t="str">
        <f t="array" ref="B10">IF((COUNT('Portfolio Construction'!$AB$85:$AB$104)+COUNTIF('Portfolio Construction'!$AB$85:$AB$104,"-"))&gt;=ROWS('Portfolio Construction'!AB$85:AB102),INDEX('Portfolio Construction'!$B$85:$B$104,MATCH(SMALL(IF(LEN('Portfolio Construction'!AB$85:$AB$104)&gt;0,ROW('Portfolio Construction'!$AB$85:$AB$104),""),ROWS('Portfolio Construction'!AB$85:AB102)),ROW('Portfolio Construction'!$AB$85:$AB$104),0),1),"")</f>
        <v/>
      </c>
      <c r="C10" s="113" t="str">
        <f t="array" ref="C10">IF((COUNT('Portfolio Construction'!$AB$85:$AB$104)+COUNTIF('Portfolio Construction'!$AB$85:$AB$104,"-"))&gt;=ROWS('Portfolio Construction'!AB$85:AB102),INDEX('Portfolio Construction'!AB$85:$AB$104,MATCH(SMALL(IF(LEN('Portfolio Construction'!AB$85:$AB$104)&gt;0,ROW('Portfolio Construction'!$AB$85:$AB$104),""),ROWS('Portfolio Construction'!AB$85:AB102)),ROW('Portfolio Construction'!$AB$85:$AB$104),0),1),"")</f>
        <v/>
      </c>
    </row>
    <row r="11" spans="1:3">
      <c r="A11">
        <v>10</v>
      </c>
      <c r="B11" t="str">
        <f t="array" ref="B11">IF((COUNT('Portfolio Construction'!$AB$85:$AB$104)+COUNTIF('Portfolio Construction'!$AB$85:$AB$104,"-"))&gt;=ROWS('Portfolio Construction'!AB$85:AB100),INDEX('Portfolio Construction'!$B$85:$B$104,MATCH(SMALL(IF(LEN('Portfolio Construction'!AB$85:$AB$104)&gt;0,ROW('Portfolio Construction'!$AB$85:$AB$104),""),ROWS('Portfolio Construction'!AB$85:AB100)),ROW('Portfolio Construction'!$AB$85:$AB$104),0),1),"")</f>
        <v/>
      </c>
      <c r="C11" s="113" t="str">
        <f t="array" ref="C11">IF((COUNT('Portfolio Construction'!$AB$85:$AB$104)+COUNTIF('Portfolio Construction'!$AB$85:$AB$104,"-"))&gt;=ROWS('Portfolio Construction'!AB$85:AB100),INDEX('Portfolio Construction'!AB$85:$AB$104,MATCH(SMALL(IF(LEN('Portfolio Construction'!AB$85:$AB$104)&gt;0,ROW('Portfolio Construction'!$AB$85:$AB$104),""),ROWS('Portfolio Construction'!AB$85:AB100)),ROW('Portfolio Construction'!$AB$85:$AB$104),0),1),"")</f>
        <v/>
      </c>
    </row>
    <row r="12" spans="1:3">
      <c r="A12">
        <v>11</v>
      </c>
      <c r="B12" t="str">
        <f t="array" ref="B12">IF((COUNT('Portfolio Construction'!$AB$85:$AB$104)+COUNTIF('Portfolio Construction'!$AB$85:$AB$104,"-"))&gt;=ROWS('Portfolio Construction'!AB$85:AB96),INDEX('Portfolio Construction'!$B$85:$B$104,MATCH(SMALL(IF(LEN('Portfolio Construction'!AB$85:$AB$104)&gt;0,ROW('Portfolio Construction'!$AB$85:$AB$104),""),ROWS('Portfolio Construction'!AB$85:AB96)),ROW('Portfolio Construction'!$AB$85:$AB$104),0),1),"")</f>
        <v/>
      </c>
      <c r="C12" s="113" t="str">
        <f t="array" ref="C12">IF((COUNT('Portfolio Construction'!$AB$85:$AB$104)+COUNTIF('Portfolio Construction'!$AB$85:$AB$104,"-"))&gt;=ROWS('Portfolio Construction'!AB$85:AB96),INDEX('Portfolio Construction'!AB$85:$AB$104,MATCH(SMALL(IF(LEN('Portfolio Construction'!AB$85:$AB$104)&gt;0,ROW('Portfolio Construction'!$AB$85:$AB$104),""),ROWS('Portfolio Construction'!AB$85:AB96)),ROW('Portfolio Construction'!$AB$85:$AB$104),0),1),"")</f>
        <v/>
      </c>
    </row>
    <row r="13" spans="1:3">
      <c r="A13">
        <v>12</v>
      </c>
      <c r="B13" t="str">
        <f t="array" ref="B13">IF((COUNT('Portfolio Construction'!$AB$85:$AB$104)+COUNTIF('Portfolio Construction'!$AB$85:$AB$104,"-"))&gt;=ROWS('Portfolio Construction'!AB$85:AB103),INDEX('Portfolio Construction'!$B$85:$B$104,MATCH(SMALL(IF(LEN('Portfolio Construction'!AB$85:$AB$104)&gt;0,ROW('Portfolio Construction'!$AB$85:$AB$104),""),ROWS('Portfolio Construction'!AB$85:AB103)),ROW('Portfolio Construction'!$AB$85:$AB$104),0),1),"")</f>
        <v/>
      </c>
      <c r="C13" s="113" t="str">
        <f t="array" ref="C13">IF((COUNT('Portfolio Construction'!$AB$85:$AB$104)+COUNTIF('Portfolio Construction'!$AB$85:$AB$104,"-"))&gt;=ROWS('Portfolio Construction'!AB$85:AB103),INDEX('Portfolio Construction'!AB$85:$AB$104,MATCH(SMALL(IF(LEN('Portfolio Construction'!AB$85:$AB$104)&gt;0,ROW('Portfolio Construction'!$AB$85:$AB$104),""),ROWS('Portfolio Construction'!AB$85:AB103)),ROW('Portfolio Construction'!$AB$85:$AB$104),0),1),"")</f>
        <v/>
      </c>
    </row>
    <row r="14" spans="1:3">
      <c r="A14">
        <v>13</v>
      </c>
      <c r="B14" t="str">
        <f t="array" ref="B14">IF((COUNT('Portfolio Construction'!$AB$85:$AB$104)+COUNTIF('Portfolio Construction'!$AB$85:$AB$104,"-"))&gt;=ROWS('Portfolio Construction'!AB$85:AB99),INDEX('Portfolio Construction'!$B$85:$B$104,MATCH(SMALL(IF(LEN('Portfolio Construction'!AB$85:$AB$104)&gt;0,ROW('Portfolio Construction'!$AB$85:$AB$104),""),ROWS('Portfolio Construction'!AB$85:AB99)),ROW('Portfolio Construction'!$AB$85:$AB$104),0),1),"")</f>
        <v/>
      </c>
      <c r="C14" s="113" t="str">
        <f t="array" ref="C14">IF((COUNT('Portfolio Construction'!$AB$85:$AB$104)+COUNTIF('Portfolio Construction'!$AB$85:$AB$104,"-"))&gt;=ROWS('Portfolio Construction'!AB$85:AB99),INDEX('Portfolio Construction'!AB$85:$AB$104,MATCH(SMALL(IF(LEN('Portfolio Construction'!AB$85:$AB$104)&gt;0,ROW('Portfolio Construction'!$AB$85:$AB$104),""),ROWS('Portfolio Construction'!AB$85:AB99)),ROW('Portfolio Construction'!$AB$85:$AB$104),0),1),"")</f>
        <v/>
      </c>
    </row>
    <row r="15" spans="1:3">
      <c r="A15">
        <v>14</v>
      </c>
      <c r="B15" t="str">
        <f t="array" ref="B15">IF((COUNT('Portfolio Construction'!$AB$85:$AB$104)+COUNTIF('Portfolio Construction'!$AB$85:$AB$104,"-"))&gt;=ROWS('Portfolio Construction'!AB$85:AB97),INDEX('Portfolio Construction'!$B$85:$B$104,MATCH(SMALL(IF(LEN('Portfolio Construction'!AB$85:$AB$104)&gt;0,ROW('Portfolio Construction'!$AB$85:$AB$104),""),ROWS('Portfolio Construction'!AB$85:AB97)),ROW('Portfolio Construction'!$AB$85:$AB$104),0),1),"")</f>
        <v/>
      </c>
      <c r="C15" s="113" t="str">
        <f t="array" ref="C15">IF((COUNT('Portfolio Construction'!$AB$85:$AB$104)+COUNTIF('Portfolio Construction'!$AB$85:$AB$104,"-"))&gt;=ROWS('Portfolio Construction'!AB$85:AB97),INDEX('Portfolio Construction'!AB$85:$AB$104,MATCH(SMALL(IF(LEN('Portfolio Construction'!AB$85:$AB$104)&gt;0,ROW('Portfolio Construction'!$AB$85:$AB$104),""),ROWS('Portfolio Construction'!AB$85:AB97)),ROW('Portfolio Construction'!$AB$85:$AB$104),0),1),"")</f>
        <v/>
      </c>
    </row>
    <row r="16" spans="1:3">
      <c r="A16">
        <v>15</v>
      </c>
      <c r="B16" t="str">
        <f t="array" ref="B16">IF((COUNT('Portfolio Construction'!$AB$85:$AB$104)+COUNTIF('Portfolio Construction'!$AB$85:$AB$104,"-"))&gt;=ROWS('Portfolio Construction'!AB$85:AB101),INDEX('Portfolio Construction'!$B$85:$B$104,MATCH(SMALL(IF(LEN('Portfolio Construction'!AB$85:$AB$104)&gt;0,ROW('Portfolio Construction'!$AB$85:$AB$104),""),ROWS('Portfolio Construction'!AB$85:AB101)),ROW('Portfolio Construction'!$AB$85:$AB$104),0),1),"")</f>
        <v/>
      </c>
      <c r="C16" s="113" t="str">
        <f t="array" ref="C16">IF((COUNT('Portfolio Construction'!$AB$85:$AB$104)+COUNTIF('Portfolio Construction'!$AB$85:$AB$104,"-"))&gt;=ROWS('Portfolio Construction'!AB$85:AB101),INDEX('Portfolio Construction'!AB$85:$AB$104,MATCH(SMALL(IF(LEN('Portfolio Construction'!AB$85:$AB$104)&gt;0,ROW('Portfolio Construction'!$AB$85:$AB$104),""),ROWS('Portfolio Construction'!AB$85:AB101)),ROW('Portfolio Construction'!$AB$85:$AB$104),0),1),"")</f>
        <v/>
      </c>
    </row>
    <row r="17" spans="1:3">
      <c r="A17">
        <v>16</v>
      </c>
      <c r="B17" t="str">
        <f t="array" ref="B17">IF((COUNT('Portfolio Construction'!$AB$85:$AB$104)+COUNTIF('Portfolio Construction'!$AB$85:$AB$104,"-"))&gt;=ROWS('Portfolio Construction'!AB$85:AB104),INDEX('Portfolio Construction'!$B$85:$B$104,MATCH(SMALL(IF(LEN('Portfolio Construction'!AB$85:$AB$104)&gt;0,ROW('Portfolio Construction'!$AB$85:$AB$104),""),ROWS('Portfolio Construction'!AB$85:AB104)),ROW('Portfolio Construction'!$AB$85:$AB$104),0),1),"")</f>
        <v/>
      </c>
      <c r="C17" s="113" t="str">
        <f t="array" ref="C17">IF((COUNT('Portfolio Construction'!$AB$85:$AB$104)+COUNTIF('Portfolio Construction'!$AB$85:$AB$104,"-"))&gt;=ROWS('Portfolio Construction'!AB$85:AB104),INDEX('Portfolio Construction'!AB$85:$AB$104,MATCH(SMALL(IF(LEN('Portfolio Construction'!AB$85:$AB$104)&gt;0,ROW('Portfolio Construction'!$AB$85:$AB$104),""),ROWS('Portfolio Construction'!AB$85:AB104)),ROW('Portfolio Construction'!$AB$85:$AB$104),0),1),"")</f>
        <v/>
      </c>
    </row>
    <row r="18" spans="1:3">
      <c r="A18">
        <v>17</v>
      </c>
      <c r="B18" t="str">
        <f t="array" ref="B18">IF((COUNT('Portfolio Construction'!$AB$85:$AB$104)+COUNTIF('Portfolio Construction'!$AB$85:$AB$104,"-"))&gt;=ROWS('Portfolio Construction'!AB$85:AB98),INDEX('Portfolio Construction'!$B$85:$B$104,MATCH(SMALL(IF(LEN('Portfolio Construction'!AB$85:$AB$104)&gt;0,ROW('Portfolio Construction'!$AB$85:$AB$104),""),ROWS('Portfolio Construction'!AB$85:AB98)),ROW('Portfolio Construction'!$AB$85:$AB$104),0),1),"")</f>
        <v/>
      </c>
      <c r="C18" s="113" t="str">
        <f t="array" ref="C18">IF((COUNT('Portfolio Construction'!$AB$85:$AB$104)+COUNTIF('Portfolio Construction'!$AB$85:$AB$104,"-"))&gt;=ROWS('Portfolio Construction'!AB$85:AB98),INDEX('Portfolio Construction'!AB$85:$AB$104,MATCH(SMALL(IF(LEN('Portfolio Construction'!AB$85:$AB$104)&gt;0,ROW('Portfolio Construction'!$AB$85:$AB$104),""),ROWS('Portfolio Construction'!AB$85:AB98)),ROW('Portfolio Construction'!$AB$85:$AB$104),0),1),"")</f>
        <v/>
      </c>
    </row>
    <row r="19" spans="1:3">
      <c r="A19">
        <v>18</v>
      </c>
      <c r="B19" t="str">
        <f t="array" ref="B19">IF((COUNT('Portfolio Construction'!$AB$85:$AB$104)+COUNTIF('Portfolio Construction'!$AB$85:$AB$104,"-"))&gt;=ROWS('Portfolio Construction'!AB$85:AB89),INDEX('Portfolio Construction'!$B$85:$B$104,MATCH(SMALL(IF(LEN('Portfolio Construction'!AB$85:$AB$104)&gt;0,ROW('Portfolio Construction'!$AB$85:$AB$104),""),ROWS('Portfolio Construction'!AB$85:AB89)),ROW('Portfolio Construction'!$AB$85:$AB$104),0),1),"")</f>
        <v/>
      </c>
      <c r="C19" s="113" t="str">
        <f t="array" ref="C19">IF((COUNT('Portfolio Construction'!$AB$85:$AB$104)+COUNTIF('Portfolio Construction'!$AB$85:$AB$104,"-"))&gt;=ROWS('Portfolio Construction'!AB$85:AB89),INDEX('Portfolio Construction'!AB$85:$AB$104,MATCH(SMALL(IF(LEN('Portfolio Construction'!AB$85:$AB$104)&gt;0,ROW('Portfolio Construction'!$AB$85:$AB$104),""),ROWS('Portfolio Construction'!AB$85:AB89)),ROW('Portfolio Construction'!$AB$85:$AB$104),0),1),"")</f>
        <v/>
      </c>
    </row>
    <row r="20" spans="1:3">
      <c r="A20">
        <v>19</v>
      </c>
      <c r="B20" t="str">
        <f t="array" ref="B20">IF((COUNT('Portfolio Construction'!$AB$85:$AB$104)+COUNTIF('Portfolio Construction'!$AB$85:$AB$104,"-"))&gt;=ROWS('Portfolio Construction'!AB$85:AB93),INDEX('Portfolio Construction'!$B$85:$B$104,MATCH(SMALL(IF(LEN('Portfolio Construction'!AB$85:$AB$104)&gt;0,ROW('Portfolio Construction'!$AB$85:$AB$104),""),ROWS('Portfolio Construction'!AB$85:AB93)),ROW('Portfolio Construction'!$AB$85:$AB$104),0),1),"")</f>
        <v/>
      </c>
      <c r="C20" s="113" t="str">
        <f t="array" ref="C20">IF((COUNT('Portfolio Construction'!$AB$85:$AB$104)+COUNTIF('Portfolio Construction'!$AB$85:$AB$104,"-"))&gt;=ROWS('Portfolio Construction'!AB$85:AB93),INDEX('Portfolio Construction'!AB$85:$AB$104,MATCH(SMALL(IF(LEN('Portfolio Construction'!AB$85:$AB$104)&gt;0,ROW('Portfolio Construction'!$AB$85:$AB$104),""),ROWS('Portfolio Construction'!AB$85:AB93)),ROW('Portfolio Construction'!$AB$85:$AB$104),0),1),"")</f>
        <v/>
      </c>
    </row>
    <row r="21" spans="1:3">
      <c r="A21">
        <v>20</v>
      </c>
      <c r="B21" t="str">
        <f t="array" ref="B21">IF((COUNT('Portfolio Construction'!$AB$85:$AB$104)+COUNTIF('Portfolio Construction'!$AB$85:$AB$104,"-"))&gt;=ROWS('Portfolio Construction'!AB$85:AB86),INDEX('Portfolio Construction'!$B$85:$B$104,MATCH(SMALL(IF(LEN('Portfolio Construction'!AB$85:$AB$104)&gt;0,ROW('Portfolio Construction'!$AB$85:$AB$104),""),ROWS('Portfolio Construction'!AB$85:AB86)),ROW('Portfolio Construction'!$AB$85:$AB$104),0),1),"")</f>
        <v/>
      </c>
      <c r="C21" s="113" t="str">
        <f t="array" ref="C21">IF((COUNT('Portfolio Construction'!$AB$85:$AB$104)+COUNTIF('Portfolio Construction'!$AB$85:$AB$104,"-"))&gt;=ROWS('Portfolio Construction'!AB$85:AB86),INDEX('Portfolio Construction'!AB$85:$AB$104,MATCH(SMALL(IF(LEN('Portfolio Construction'!AB$85:$AB$104)&gt;0,ROW('Portfolio Construction'!$AB$85:$AB$104),""),ROWS('Portfolio Construction'!AB$85:AB86)),ROW('Portfolio Construction'!$AB$85:$AB$104),0),1),"")</f>
        <v/>
      </c>
    </row>
  </sheetData>
  <sheetProtection algorithmName="SHA-512" hashValue="6uZ68N/tTbBBTsaj53Ue5bCqPEfucfVySpSgibi99ibzKjosAzkXOMIwAjf7FOZ+0286sXuIyxaWxRS5aGVd7w==" saltValue="/OiW4WqTtsTDcHGypv5O2w==" spinCount="100000" sheet="1" scenarios="1" autoFilter="0"/>
  <autoFilter ref="B1:C1" xr:uid="{00000000-0009-0000-0000-00000A000000}">
    <sortState xmlns:xlrd2="http://schemas.microsoft.com/office/spreadsheetml/2017/richdata2" ref="B2:C21">
      <sortCondition ref="C1"/>
    </sortState>
  </autoFilter>
  <pageMargins left="0.7" right="0.7" top="0.75" bottom="0.75" header="0.3" footer="0.3"/>
  <pageSetup paperSize="9" orientation="landscape" r:id="rId1"/>
  <headerFooter>
    <oddFooter>&amp;L_x000D_&amp;1#&amp;"Calibri"&amp;8&amp;K0000FF 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tabColor theme="0"/>
    <pageSetUpPr fitToPage="1"/>
  </sheetPr>
  <dimension ref="A1:C22"/>
  <sheetViews>
    <sheetView workbookViewId="0"/>
  </sheetViews>
  <sheetFormatPr defaultRowHeight="12.5"/>
  <cols>
    <col min="2" max="2" width="56.26953125" customWidth="1"/>
    <col min="3" max="3" width="16.1796875" style="113" bestFit="1" customWidth="1"/>
  </cols>
  <sheetData>
    <row r="1" spans="1:3" ht="13">
      <c r="B1" s="255" t="s">
        <v>2186</v>
      </c>
      <c r="C1" s="262" t="s">
        <v>2239</v>
      </c>
    </row>
    <row r="2" spans="1:3">
      <c r="A2">
        <v>1</v>
      </c>
      <c r="B2" t="str">
        <f t="array" ref="B2">IF((COUNT('Portfolio Construction'!$W$85:$W$104)+COUNTIF('Portfolio Construction'!$W$85:$W$104,"-"))&gt;=ROWS('Portfolio Construction'!W$85:W86),INDEX('Portfolio Construction'!$B$85:$B$104,MATCH(SMALL(IF(LEN('Portfolio Construction'!W$85:$W$104)&gt;0,ROW('Portfolio Construction'!$W$85:$W$104),""),ROWS('Portfolio Construction'!W$85:W86)),ROW('Portfolio Construction'!$W$85:$W$104),0),1),"")</f>
        <v/>
      </c>
      <c r="C2" s="113" t="str">
        <f t="array" ref="C2">IF((COUNT('Portfolio Construction'!$W$85:$W$104)+COUNTIF('Portfolio Construction'!$W$85:$W$104,"-"))&gt;=ROWS('Portfolio Construction'!W$85:W86),INDEX('Portfolio Construction'!W$85:$W$104,MATCH(SMALL(IF(LEN('Portfolio Construction'!W$85:$W$104)&gt;0,ROW('Portfolio Construction'!$W$85:$W$104),""),ROWS('Portfolio Construction'!W$85:W86)),ROW('Portfolio Construction'!$W$85:$W$104),0),1),"")</f>
        <v/>
      </c>
    </row>
    <row r="3" spans="1:3">
      <c r="A3">
        <v>2</v>
      </c>
      <c r="B3" t="str">
        <f t="array" ref="B3">IF((COUNT('Portfolio Construction'!$W$85:$W$104)+COUNTIF('Portfolio Construction'!$W$85:$W$104,"-"))&gt;=ROWS('Portfolio Construction'!W$85:W88),INDEX('Portfolio Construction'!$B$85:$B$104,MATCH(SMALL(IF(LEN('Portfolio Construction'!W$85:$W$104)&gt;0,ROW('Portfolio Construction'!$W$85:$W$104),""),ROWS('Portfolio Construction'!W$85:W88)),ROW('Portfolio Construction'!$W$85:$W$104),0),1),"")</f>
        <v/>
      </c>
      <c r="C3" s="113" t="str">
        <f t="array" ref="C3">IF((COUNT('Portfolio Construction'!$W$85:$W$104)+COUNTIF('Portfolio Construction'!$W$85:$W$104,"-"))&gt;=ROWS('Portfolio Construction'!W$85:W88),INDEX('Portfolio Construction'!W$85:$W$104,MATCH(SMALL(IF(LEN('Portfolio Construction'!W$85:$W$104)&gt;0,ROW('Portfolio Construction'!$W$85:$W$104),""),ROWS('Portfolio Construction'!W$85:W88)),ROW('Portfolio Construction'!$W$85:$W$104),0),1),"")</f>
        <v/>
      </c>
    </row>
    <row r="4" spans="1:3">
      <c r="A4">
        <v>3</v>
      </c>
      <c r="B4">
        <f t="array" ref="B4">IF((COUNT('Portfolio Construction'!$W$85:$W$104)+COUNTIF('Portfolio Construction'!$W$85:$W$104,"-"))&gt;=ROWS('Portfolio Construction'!W$85:W85),INDEX('Portfolio Construction'!$B$85:$B$104,MATCH(SMALL(IF(LEN('Portfolio Construction'!W$85:$W$104)&gt;0,ROW('Portfolio Construction'!$W$85:$W$104),""),ROWS('Portfolio Construction'!W$85:W85)),ROW('Portfolio Construction'!$W$85:$W$104),0),1),"")</f>
        <v>0</v>
      </c>
      <c r="C4" s="113">
        <f t="array" ref="C4">IF((COUNT('Portfolio Construction'!$W$85:$W$104)+COUNTIF('Portfolio Construction'!$W$85:$W$104,"-"))&gt;=ROWS('Portfolio Construction'!W$85:W85),INDEX('Portfolio Construction'!W$85:$W$104,MATCH(SMALL(IF(LEN('Portfolio Construction'!W$85:$W$104)&gt;0,ROW('Portfolio Construction'!$W$85:$W$104),""),ROWS('Portfolio Construction'!W$85:W85)),ROW('Portfolio Construction'!$W$85:$W$104),0),1),"")</f>
        <v>0</v>
      </c>
    </row>
    <row r="5" spans="1:3">
      <c r="A5">
        <v>4</v>
      </c>
      <c r="B5" t="str">
        <f t="array" ref="B5">IF((COUNT('Portfolio Construction'!$W$85:$W$104)+COUNTIF('Portfolio Construction'!$W$85:$W$104,"-"))&gt;=ROWS('Portfolio Construction'!W$85:W87),INDEX('Portfolio Construction'!$B$85:$B$104,MATCH(SMALL(IF(LEN('Portfolio Construction'!W$85:$W$104)&gt;0,ROW('Portfolio Construction'!$W$85:$W$104),""),ROWS('Portfolio Construction'!W$85:W87)),ROW('Portfolio Construction'!$W$85:$W$104),0),1),"")</f>
        <v/>
      </c>
      <c r="C5" s="113" t="str">
        <f t="array" ref="C5">IF((COUNT('Portfolio Construction'!$W$85:$W$104)+COUNTIF('Portfolio Construction'!$W$85:$W$104,"-"))&gt;=ROWS('Portfolio Construction'!W$85:W87),INDEX('Portfolio Construction'!W$85:$W$104,MATCH(SMALL(IF(LEN('Portfolio Construction'!W$85:$W$104)&gt;0,ROW('Portfolio Construction'!$W$85:$W$104),""),ROWS('Portfolio Construction'!W$85:W87)),ROW('Portfolio Construction'!$W$85:$W$104),0),1),"")</f>
        <v/>
      </c>
    </row>
    <row r="6" spans="1:3">
      <c r="A6">
        <v>5</v>
      </c>
      <c r="B6" t="str">
        <f t="array" ref="B6">IF((COUNT('Portfolio Construction'!$W$85:$W$104)+COUNTIF('Portfolio Construction'!$W$85:$W$104,"-"))&gt;=ROWS('Portfolio Construction'!W$85:W89),INDEX('Portfolio Construction'!$B$85:$B$104,MATCH(SMALL(IF(LEN('Portfolio Construction'!W$85:$W$104)&gt;0,ROW('Portfolio Construction'!$W$85:$W$104),""),ROWS('Portfolio Construction'!W$85:W89)),ROW('Portfolio Construction'!$W$85:$W$104),0),1),"")</f>
        <v/>
      </c>
      <c r="C6" s="113" t="str">
        <f t="array" ref="C6">IF((COUNT('Portfolio Construction'!$W$85:$W$104)+COUNTIF('Portfolio Construction'!$W$85:$W$104,"-"))&gt;=ROWS('Portfolio Construction'!W$85:W89),INDEX('Portfolio Construction'!W$85:$W$104,MATCH(SMALL(IF(LEN('Portfolio Construction'!W$85:$W$104)&gt;0,ROW('Portfolio Construction'!$W$85:$W$104),""),ROWS('Portfolio Construction'!W$85:W89)),ROW('Portfolio Construction'!$W$85:$W$104),0),1),"")</f>
        <v/>
      </c>
    </row>
    <row r="7" spans="1:3">
      <c r="A7">
        <v>6</v>
      </c>
      <c r="B7" t="str">
        <f t="array" ref="B7">IF((COUNT('Portfolio Construction'!$W$85:$W$104)+COUNTIF('Portfolio Construction'!$W$85:$W$104,"-"))&gt;=ROWS('Portfolio Construction'!W$85:W94),INDEX('Portfolio Construction'!$B$85:$B$104,MATCH(SMALL(IF(LEN('Portfolio Construction'!W$85:$W$104)&gt;0,ROW('Portfolio Construction'!$W$85:$W$104),""),ROWS('Portfolio Construction'!W$85:W94)),ROW('Portfolio Construction'!$W$85:$W$104),0),1),"")</f>
        <v/>
      </c>
      <c r="C7" s="113" t="str">
        <f t="array" ref="C7">IF((COUNT('Portfolio Construction'!$W$85:$W$104)+COUNTIF('Portfolio Construction'!$W$85:$W$104,"-"))&gt;=ROWS('Portfolio Construction'!W$85:W94),INDEX('Portfolio Construction'!W$85:$W$104,MATCH(SMALL(IF(LEN('Portfolio Construction'!W$85:$W$104)&gt;0,ROW('Portfolio Construction'!$W$85:$W$104),""),ROWS('Portfolio Construction'!W$85:W94)),ROW('Portfolio Construction'!$W$85:$W$104),0),1),"")</f>
        <v/>
      </c>
    </row>
    <row r="8" spans="1:3">
      <c r="A8">
        <v>7</v>
      </c>
      <c r="B8" t="str">
        <f t="array" ref="B8">IF((COUNT('Portfolio Construction'!$W$85:$W$104)+COUNTIF('Portfolio Construction'!$W$85:$W$104,"-"))&gt;=ROWS('Portfolio Construction'!W$85:W90),INDEX('Portfolio Construction'!$B$85:$B$104,MATCH(SMALL(IF(LEN('Portfolio Construction'!W$85:$W$104)&gt;0,ROW('Portfolio Construction'!$W$85:$W$104),""),ROWS('Portfolio Construction'!W$85:W90)),ROW('Portfolio Construction'!$W$85:$W$104),0),1),"")</f>
        <v/>
      </c>
      <c r="C8" s="113" t="str">
        <f t="array" ref="C8">IF((COUNT('Portfolio Construction'!$W$85:$W$104)+COUNTIF('Portfolio Construction'!$W$85:$W$104,"-"))&gt;=ROWS('Portfolio Construction'!W$85:W90),INDEX('Portfolio Construction'!W$85:$W$104,MATCH(SMALL(IF(LEN('Portfolio Construction'!W$85:$W$104)&gt;0,ROW('Portfolio Construction'!$W$85:$W$104),""),ROWS('Portfolio Construction'!W$85:W90)),ROW('Portfolio Construction'!$W$85:$W$104),0),1),"")</f>
        <v/>
      </c>
    </row>
    <row r="9" spans="1:3">
      <c r="A9">
        <v>8</v>
      </c>
      <c r="B9" t="str">
        <f t="array" ref="B9">IF((COUNT('Portfolio Construction'!$W$85:$W$104)+COUNTIF('Portfolio Construction'!$W$85:$W$104,"-"))&gt;=ROWS('Portfolio Construction'!W$85:W93),INDEX('Portfolio Construction'!$B$85:$B$104,MATCH(SMALL(IF(LEN('Portfolio Construction'!W$85:$W$104)&gt;0,ROW('Portfolio Construction'!$W$85:$W$104),""),ROWS('Portfolio Construction'!W$85:W93)),ROW('Portfolio Construction'!$W$85:$W$104),0),1),"")</f>
        <v/>
      </c>
      <c r="C9" s="113" t="str">
        <f t="array" ref="C9">IF((COUNT('Portfolio Construction'!$W$85:$W$104)+COUNTIF('Portfolio Construction'!$W$85:$W$104,"-"))&gt;=ROWS('Portfolio Construction'!W$85:W93),INDEX('Portfolio Construction'!W$85:$W$104,MATCH(SMALL(IF(LEN('Portfolio Construction'!W$85:$W$104)&gt;0,ROW('Portfolio Construction'!$W$85:$W$104),""),ROWS('Portfolio Construction'!W$85:W93)),ROW('Portfolio Construction'!$W$85:$W$104),0),1),"")</f>
        <v/>
      </c>
    </row>
    <row r="10" spans="1:3">
      <c r="A10">
        <v>9</v>
      </c>
      <c r="B10" t="str">
        <f t="array" ref="B10">IF((COUNT('Portfolio Construction'!$W$85:$W$104)+COUNTIF('Portfolio Construction'!$W$85:$W$104,"-"))&gt;=ROWS('Portfolio Construction'!W$85:W92),INDEX('Portfolio Construction'!$B$85:$B$104,MATCH(SMALL(IF(LEN('Portfolio Construction'!W$85:$W$104)&gt;0,ROW('Portfolio Construction'!$W$85:$W$104),""),ROWS('Portfolio Construction'!W$85:W92)),ROW('Portfolio Construction'!$W$85:$W$104),0),1),"")</f>
        <v/>
      </c>
      <c r="C10" s="113" t="str">
        <f t="array" ref="C10">IF((COUNT('Portfolio Construction'!$W$85:$W$104)+COUNTIF('Portfolio Construction'!$W$85:$W$104,"-"))&gt;=ROWS('Portfolio Construction'!W$85:W92),INDEX('Portfolio Construction'!W$85:$W$104,MATCH(SMALL(IF(LEN('Portfolio Construction'!W$85:$W$104)&gt;0,ROW('Portfolio Construction'!$W$85:$W$104),""),ROWS('Portfolio Construction'!W$85:W92)),ROW('Portfolio Construction'!$W$85:$W$104),0),1),"")</f>
        <v/>
      </c>
    </row>
    <row r="11" spans="1:3">
      <c r="A11">
        <v>10</v>
      </c>
      <c r="B11" t="str">
        <f t="array" ref="B11">IF((COUNT('Portfolio Construction'!$W$85:$W$104)+COUNTIF('Portfolio Construction'!$W$85:$W$104,"-"))&gt;=ROWS('Portfolio Construction'!W$85:W91),INDEX('Portfolio Construction'!$B$85:$B$104,MATCH(SMALL(IF(LEN('Portfolio Construction'!W$85:$W$104)&gt;0,ROW('Portfolio Construction'!$W$85:$W$104),""),ROWS('Portfolio Construction'!W$85:W91)),ROW('Portfolio Construction'!$W$85:$W$104),0),1),"")</f>
        <v/>
      </c>
      <c r="C11" s="113" t="str">
        <f t="array" ref="C11">IF((COUNT('Portfolio Construction'!$W$85:$W$104)+COUNTIF('Portfolio Construction'!$W$85:$W$104,"-"))&gt;=ROWS('Portfolio Construction'!W$85:W91),INDEX('Portfolio Construction'!W$85:$W$104,MATCH(SMALL(IF(LEN('Portfolio Construction'!W$85:$W$104)&gt;0,ROW('Portfolio Construction'!$W$85:$W$104),""),ROWS('Portfolio Construction'!W$85:W91)),ROW('Portfolio Construction'!$W$85:$W$104),0),1),"")</f>
        <v/>
      </c>
    </row>
    <row r="12" spans="1:3">
      <c r="A12">
        <v>11</v>
      </c>
      <c r="B12" t="str">
        <f t="array" ref="B12">IF((COUNT('Portfolio Construction'!$W$85:$W$104)+COUNTIF('Portfolio Construction'!$W$85:$W$104,"-"))&gt;=ROWS('Portfolio Construction'!W$85:W101),INDEX('Portfolio Construction'!$B$85:$B$104,MATCH(SMALL(IF(LEN('Portfolio Construction'!W$85:$W$104)&gt;0,ROW('Portfolio Construction'!$W$85:$W$104),""),ROWS('Portfolio Construction'!W$85:W101)),ROW('Portfolio Construction'!$W$85:$W$104),0),1),"")</f>
        <v/>
      </c>
      <c r="C12" s="113" t="str">
        <f t="array" ref="C12">IF((COUNT('Portfolio Construction'!$W$85:$W$104)+COUNTIF('Portfolio Construction'!$W$85:$W$104,"-"))&gt;=ROWS('Portfolio Construction'!W$85:W101),INDEX('Portfolio Construction'!W$85:$W$104,MATCH(SMALL(IF(LEN('Portfolio Construction'!W$85:$W$104)&gt;0,ROW('Portfolio Construction'!$W$85:$W$104),""),ROWS('Portfolio Construction'!W$85:W101)),ROW('Portfolio Construction'!$W$85:$W$104),0),1),"")</f>
        <v/>
      </c>
    </row>
    <row r="13" spans="1:3">
      <c r="A13">
        <v>12</v>
      </c>
      <c r="B13" t="str">
        <f t="array" ref="B13">IF((COUNT('Portfolio Construction'!$W$85:$W$104)+COUNTIF('Portfolio Construction'!$W$85:$W$104,"-"))&gt;=ROWS('Portfolio Construction'!W$85:W95),INDEX('Portfolio Construction'!$B$85:$B$104,MATCH(SMALL(IF(LEN('Portfolio Construction'!W$85:$W$104)&gt;0,ROW('Portfolio Construction'!$W$85:$W$104),""),ROWS('Portfolio Construction'!W$85:W95)),ROW('Portfolio Construction'!$W$85:$W$104),0),1),"")</f>
        <v/>
      </c>
      <c r="C13" s="113" t="str">
        <f t="array" ref="C13">IF((COUNT('Portfolio Construction'!$W$85:$W$104)+COUNTIF('Portfolio Construction'!$W$85:$W$104,"-"))&gt;=ROWS('Portfolio Construction'!W$85:W95),INDEX('Portfolio Construction'!W$85:$W$104,MATCH(SMALL(IF(LEN('Portfolio Construction'!W$85:$W$104)&gt;0,ROW('Portfolio Construction'!$W$85:$W$104),""),ROWS('Portfolio Construction'!W$85:W95)),ROW('Portfolio Construction'!$W$85:$W$104),0),1),"")</f>
        <v/>
      </c>
    </row>
    <row r="14" spans="1:3">
      <c r="A14">
        <v>13</v>
      </c>
      <c r="B14" t="str">
        <f t="array" ref="B14">IF((COUNT('Portfolio Construction'!$W$85:$W$104)+COUNTIF('Portfolio Construction'!$W$85:$W$104,"-"))&gt;=ROWS('Portfolio Construction'!W$85:W98),INDEX('Portfolio Construction'!$B$85:$B$104,MATCH(SMALL(IF(LEN('Portfolio Construction'!W$85:$W$104)&gt;0,ROW('Portfolio Construction'!$W$85:$W$104),""),ROWS('Portfolio Construction'!W$85:W98)),ROW('Portfolio Construction'!$W$85:$W$104),0),1),"")</f>
        <v/>
      </c>
      <c r="C14" s="113" t="str">
        <f t="array" ref="C14">IF((COUNT('Portfolio Construction'!$W$85:$W$104)+COUNTIF('Portfolio Construction'!$W$85:$W$104,"-"))&gt;=ROWS('Portfolio Construction'!W$85:W98),INDEX('Portfolio Construction'!W$85:$W$104,MATCH(SMALL(IF(LEN('Portfolio Construction'!W$85:$W$104)&gt;0,ROW('Portfolio Construction'!$W$85:$W$104),""),ROWS('Portfolio Construction'!W$85:W98)),ROW('Portfolio Construction'!$W$85:$W$104),0),1),"")</f>
        <v/>
      </c>
    </row>
    <row r="15" spans="1:3">
      <c r="A15">
        <v>14</v>
      </c>
      <c r="B15" t="str">
        <f t="array" ref="B15">IF((COUNT('Portfolio Construction'!$W$85:$W$104)+COUNTIF('Portfolio Construction'!$W$85:$W$104,"-"))&gt;=ROWS('Portfolio Construction'!W$85:W96),INDEX('Portfolio Construction'!$B$85:$B$104,MATCH(SMALL(IF(LEN('Portfolio Construction'!W$85:$W$104)&gt;0,ROW('Portfolio Construction'!$W$85:$W$104),""),ROWS('Portfolio Construction'!W$85:W96)),ROW('Portfolio Construction'!$W$85:$W$104),0),1),"")</f>
        <v/>
      </c>
      <c r="C15" s="113" t="str">
        <f t="array" ref="C15">IF((COUNT('Portfolio Construction'!$W$85:$W$104)+COUNTIF('Portfolio Construction'!$W$85:$W$104,"-"))&gt;=ROWS('Portfolio Construction'!W$85:W96),INDEX('Portfolio Construction'!W$85:$W$104,MATCH(SMALL(IF(LEN('Portfolio Construction'!W$85:$W$104)&gt;0,ROW('Portfolio Construction'!$W$85:$W$104),""),ROWS('Portfolio Construction'!W$85:W96)),ROW('Portfolio Construction'!$W$85:$W$104),0),1),"")</f>
        <v/>
      </c>
    </row>
    <row r="16" spans="1:3">
      <c r="A16">
        <v>15</v>
      </c>
      <c r="B16" t="str">
        <f t="array" ref="B16">IF((COUNT('Portfolio Construction'!$W$85:$W$104)+COUNTIF('Portfolio Construction'!$W$85:$W$104,"-"))&gt;=ROWS('Portfolio Construction'!W$85:W104),INDEX('Portfolio Construction'!$B$85:$B$104,MATCH(SMALL(IF(LEN('Portfolio Construction'!W$85:$W$104)&gt;0,ROW('Portfolio Construction'!$W$85:$W$104),""),ROWS('Portfolio Construction'!W$85:W104)),ROW('Portfolio Construction'!$W$85:$W$104),0),1),"")</f>
        <v/>
      </c>
      <c r="C16" s="113" t="str">
        <f t="array" ref="C16">IF((COUNT('Portfolio Construction'!$W$85:$W$104)+COUNTIF('Portfolio Construction'!$W$85:$W$104,"-"))&gt;=ROWS('Portfolio Construction'!W$85:W104),INDEX('Portfolio Construction'!W$85:$W$104,MATCH(SMALL(IF(LEN('Portfolio Construction'!W$85:$W$104)&gt;0,ROW('Portfolio Construction'!$W$85:$W$104),""),ROWS('Portfolio Construction'!W$85:W104)),ROW('Portfolio Construction'!$W$85:$W$104),0),1),"")</f>
        <v/>
      </c>
    </row>
    <row r="17" spans="1:3">
      <c r="A17">
        <v>16</v>
      </c>
      <c r="B17" t="str">
        <f t="array" ref="B17">IF((COUNT('Portfolio Construction'!$W$85:$W$104)+COUNTIF('Portfolio Construction'!$W$85:$W$104,"-"))&gt;=ROWS('Portfolio Construction'!W$85:W100),INDEX('Portfolio Construction'!$B$85:$B$104,MATCH(SMALL(IF(LEN('Portfolio Construction'!W$85:$W$104)&gt;0,ROW('Portfolio Construction'!$W$85:$W$104),""),ROWS('Portfolio Construction'!W$85:W100)),ROW('Portfolio Construction'!$W$85:$W$104),0),1),"")</f>
        <v/>
      </c>
      <c r="C17" s="113" t="str">
        <f t="array" ref="C17">IF((COUNT('Portfolio Construction'!$W$85:$W$104)+COUNTIF('Portfolio Construction'!$W$85:$W$104,"-"))&gt;=ROWS('Portfolio Construction'!W$85:W100),INDEX('Portfolio Construction'!W$85:$W$104,MATCH(SMALL(IF(LEN('Portfolio Construction'!W$85:$W$104)&gt;0,ROW('Portfolio Construction'!$W$85:$W$104),""),ROWS('Portfolio Construction'!W$85:W100)),ROW('Portfolio Construction'!$W$85:$W$104),0),1),"")</f>
        <v/>
      </c>
    </row>
    <row r="18" spans="1:3">
      <c r="A18">
        <v>17</v>
      </c>
      <c r="B18" t="str">
        <f t="array" ref="B18">IF((COUNT('Portfolio Construction'!$W$85:$W$104)+COUNTIF('Portfolio Construction'!$W$85:$W$104,"-"))&gt;=ROWS('Portfolio Construction'!W$85:W102),INDEX('Portfolio Construction'!$B$85:$B$104,MATCH(SMALL(IF(LEN('Portfolio Construction'!W$85:$W$104)&gt;0,ROW('Portfolio Construction'!$W$85:$W$104),""),ROWS('Portfolio Construction'!W$85:W102)),ROW('Portfolio Construction'!$W$85:$W$104),0),1),"")</f>
        <v/>
      </c>
      <c r="C18" s="113" t="str">
        <f t="array" ref="C18">IF((COUNT('Portfolio Construction'!$W$85:$W$104)+COUNTIF('Portfolio Construction'!$W$85:$W$104,"-"))&gt;=ROWS('Portfolio Construction'!W$85:W102),INDEX('Portfolio Construction'!W$85:$W$104,MATCH(SMALL(IF(LEN('Portfolio Construction'!W$85:$W$104)&gt;0,ROW('Portfolio Construction'!$W$85:$W$104),""),ROWS('Portfolio Construction'!W$85:W102)),ROW('Portfolio Construction'!$W$85:$W$104),0),1),"")</f>
        <v/>
      </c>
    </row>
    <row r="19" spans="1:3">
      <c r="A19">
        <v>18</v>
      </c>
      <c r="B19" t="str">
        <f t="array" ref="B19">IF((COUNT('Portfolio Construction'!$W$85:$W$104)+COUNTIF('Portfolio Construction'!$W$85:$W$104,"-"))&gt;=ROWS('Portfolio Construction'!W$85:W103),INDEX('Portfolio Construction'!$B$85:$B$104,MATCH(SMALL(IF(LEN('Portfolio Construction'!W$85:$W$104)&gt;0,ROW('Portfolio Construction'!$W$85:$W$104),""),ROWS('Portfolio Construction'!W$85:W103)),ROW('Portfolio Construction'!$W$85:$W$104),0),1),"")</f>
        <v/>
      </c>
      <c r="C19" s="113" t="str">
        <f t="array" ref="C19">IF((COUNT('Portfolio Construction'!$W$85:$W$104)+COUNTIF('Portfolio Construction'!$W$85:$W$104,"-"))&gt;=ROWS('Portfolio Construction'!W$85:W103),INDEX('Portfolio Construction'!W$85:$W$104,MATCH(SMALL(IF(LEN('Portfolio Construction'!W$85:$W$104)&gt;0,ROW('Portfolio Construction'!$W$85:$W$104),""),ROWS('Portfolio Construction'!W$85:W103)),ROW('Portfolio Construction'!$W$85:$W$104),0),1),"")</f>
        <v/>
      </c>
    </row>
    <row r="20" spans="1:3">
      <c r="A20">
        <v>19</v>
      </c>
      <c r="B20" t="str">
        <f t="array" ref="B20">IF((COUNT('Portfolio Construction'!$W$85:$W$104)+COUNTIF('Portfolio Construction'!$W$85:$W$104,"-"))&gt;=ROWS('Portfolio Construction'!W$85:W99),INDEX('Portfolio Construction'!$B$85:$B$104,MATCH(SMALL(IF(LEN('Portfolio Construction'!W$85:$W$104)&gt;0,ROW('Portfolio Construction'!$W$85:$W$104),""),ROWS('Portfolio Construction'!W$85:W99)),ROW('Portfolio Construction'!$W$85:$W$104),0),1),"")</f>
        <v/>
      </c>
      <c r="C20" s="113" t="str">
        <f t="array" ref="C20">IF((COUNT('Portfolio Construction'!$W$85:$W$104)+COUNTIF('Portfolio Construction'!$W$85:$W$104,"-"))&gt;=ROWS('Portfolio Construction'!W$85:W99),INDEX('Portfolio Construction'!W$85:$W$104,MATCH(SMALL(IF(LEN('Portfolio Construction'!W$85:$W$104)&gt;0,ROW('Portfolio Construction'!$W$85:$W$104),""),ROWS('Portfolio Construction'!W$85:W99)),ROW('Portfolio Construction'!$W$85:$W$104),0),1),"")</f>
        <v/>
      </c>
    </row>
    <row r="21" spans="1:3">
      <c r="A21">
        <v>20</v>
      </c>
      <c r="B21" t="str">
        <f t="array" ref="B21">IF((COUNT('Portfolio Construction'!$W$85:$W$104)+COUNTIF('Portfolio Construction'!$W$85:$W$104,"-"))&gt;=ROWS('Portfolio Construction'!W$85:W97),INDEX('Portfolio Construction'!$B$85:$B$104,MATCH(SMALL(IF(LEN('Portfolio Construction'!W$85:$W$104)&gt;0,ROW('Portfolio Construction'!$W$85:$W$104),""),ROWS('Portfolio Construction'!W$85:W97)),ROW('Portfolio Construction'!$W$85:$W$104),0),1),"")</f>
        <v/>
      </c>
      <c r="C21" s="113" t="str">
        <f t="array" ref="C21">IF((COUNT('Portfolio Construction'!$W$85:$W$104)+COUNTIF('Portfolio Construction'!$W$85:$W$104,"-"))&gt;=ROWS('Portfolio Construction'!W$85:W97),INDEX('Portfolio Construction'!W$85:$W$104,MATCH(SMALL(IF(LEN('Portfolio Construction'!W$85:$W$104)&gt;0,ROW('Portfolio Construction'!$W$85:$W$104),""),ROWS('Portfolio Construction'!W$85:W97)),ROW('Portfolio Construction'!$W$85:$W$104),0),1),"")</f>
        <v/>
      </c>
    </row>
    <row r="22" spans="1:3">
      <c r="B22" t="str">
        <f t="array" ref="B22">IF((COUNT('Portfolio Construction'!$W$85:$W$104)+COUNTIF('Portfolio Construction'!$W$85:$W$104,"-"))&gt;=ROWS('Portfolio Construction'!W$85:W105),INDEX('Portfolio Construction'!$B$85:$B$104,MATCH(SMALL(IF(LEN('Portfolio Construction'!W$85:$W$104)&gt;0,ROW('Portfolio Construction'!$W$85:$W$104),""),ROWS('Portfolio Construction'!W$85:W105)),ROW('Portfolio Construction'!$W$85:$W$104),0),1),"")</f>
        <v/>
      </c>
    </row>
  </sheetData>
  <sheetProtection algorithmName="SHA-512" hashValue="xexiClen2eqgA/Bu+K9k2+REZsgIfNRQVGOkklp3AGHjpsgxHS387IFrylrZm45x3HMhFHpnB+RSfK6jgnyXEQ==" saltValue="sy3IYQYzDfkobM6q18xgSg==" spinCount="100000" sheet="1" scenarios="1" autoFilter="0"/>
  <autoFilter ref="B1:C1" xr:uid="{00000000-0009-0000-0000-00000B000000}">
    <sortState xmlns:xlrd2="http://schemas.microsoft.com/office/spreadsheetml/2017/richdata2" ref="B2:C22">
      <sortCondition ref="C1"/>
    </sortState>
  </autoFilter>
  <pageMargins left="0.7" right="0.7" top="0.75" bottom="0.75" header="0.3" footer="0.3"/>
  <pageSetup paperSize="9" orientation="landscape" r:id="rId1"/>
  <headerFooter>
    <oddFooter>&amp;L_x000D_&amp;1#&amp;"Calibri"&amp;8&amp;K0000FF 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tabColor theme="0"/>
    <pageSetUpPr fitToPage="1"/>
  </sheetPr>
  <dimension ref="A1:C21"/>
  <sheetViews>
    <sheetView workbookViewId="0"/>
  </sheetViews>
  <sheetFormatPr defaultRowHeight="12.5"/>
  <cols>
    <col min="2" max="2" width="55.1796875" customWidth="1"/>
    <col min="3" max="3" width="16.1796875" style="77" customWidth="1"/>
  </cols>
  <sheetData>
    <row r="1" spans="1:3" ht="13">
      <c r="B1" s="255" t="s">
        <v>2186</v>
      </c>
      <c r="C1" s="262" t="s">
        <v>2240</v>
      </c>
    </row>
    <row r="2" spans="1:3">
      <c r="A2">
        <v>1</v>
      </c>
      <c r="B2" t="str">
        <f t="array" ref="B2">IF((COUNT('Portfolio Construction'!$X$85:$X$104)+COUNTIF('Portfolio Construction'!$X$85:$X$104,"-"))&gt;=ROWS('Portfolio Construction'!X$85:X86),INDEX('Portfolio Construction'!$B$85:$B$104,MATCH(SMALL(IF(LEN('Portfolio Construction'!X$85:$X$104)&gt;0,ROW('Portfolio Construction'!$X$85:$X$104),""),ROWS('Portfolio Construction'!X$85:X86)),ROW('Portfolio Construction'!$X$85:$X$104),0),1),"")</f>
        <v/>
      </c>
      <c r="C2" s="77" t="str">
        <f t="array" ref="C2">IF((COUNT('Portfolio Construction'!$X$85:$X$104)+COUNTIF('Portfolio Construction'!$X$85:$X$104,"-"))&gt;=ROWS('Portfolio Construction'!X$85:X86),INDEX('Portfolio Construction'!X$85:$X$104,MATCH(SMALL(IF(LEN('Portfolio Construction'!X$85:$X$104)&gt;0,ROW('Portfolio Construction'!$X$85:$X$104),""),ROWS('Portfolio Construction'!X$85:X86)),ROW('Portfolio Construction'!$X$85:$X$104),0),1),"")</f>
        <v/>
      </c>
    </row>
    <row r="3" spans="1:3">
      <c r="A3">
        <v>2</v>
      </c>
      <c r="B3">
        <f t="array" ref="B3">IF((COUNT('Portfolio Construction'!$X$85:$X$104)+COUNTIF('Portfolio Construction'!$X$85:$X$104,"-"))&gt;=ROWS('Portfolio Construction'!X$85:X85),INDEX('Portfolio Construction'!$B$85:$B$104,MATCH(SMALL(IF(LEN('Portfolio Construction'!X$85:$X$104)&gt;0,ROW('Portfolio Construction'!$X$85:$X$104),""),ROWS('Portfolio Construction'!X$85:X85)),ROW('Portfolio Construction'!$X$85:$X$104),0),1),"")</f>
        <v>0</v>
      </c>
      <c r="C3" s="77">
        <f t="array" ref="C3">IF((COUNT('Portfolio Construction'!$X$85:$X$104)+COUNTIF('Portfolio Construction'!$X$85:$X$104,"-"))&gt;=ROWS('Portfolio Construction'!X$85:X85),INDEX('Portfolio Construction'!X$85:$X$104,MATCH(SMALL(IF(LEN('Portfolio Construction'!X$85:$X$104)&gt;0,ROW('Portfolio Construction'!$X$85:$X$104),""),ROWS('Portfolio Construction'!X$85:X85)),ROW('Portfolio Construction'!$X$85:$X$104),0),1),"")</f>
        <v>0</v>
      </c>
    </row>
    <row r="4" spans="1:3">
      <c r="A4">
        <v>3</v>
      </c>
      <c r="B4" t="str">
        <f t="array" ref="B4">IF((COUNT('Portfolio Construction'!$X$85:$X$104)+COUNTIF('Portfolio Construction'!$X$85:$X$104,"-"))&gt;=ROWS('Portfolio Construction'!X$85:X88),INDEX('Portfolio Construction'!$B$85:$B$104,MATCH(SMALL(IF(LEN('Portfolio Construction'!X$85:$X$104)&gt;0,ROW('Portfolio Construction'!$X$85:$X$104),""),ROWS('Portfolio Construction'!X$85:X88)),ROW('Portfolio Construction'!$X$85:$X$104),0),1),"")</f>
        <v/>
      </c>
      <c r="C4" s="77" t="str">
        <f t="array" ref="C4">IF((COUNT('Portfolio Construction'!$X$85:$X$104)+COUNTIF('Portfolio Construction'!$X$85:$X$104,"-"))&gt;=ROWS('Portfolio Construction'!X$85:X88),INDEX('Portfolio Construction'!X$85:$X$104,MATCH(SMALL(IF(LEN('Portfolio Construction'!X$85:$X$104)&gt;0,ROW('Portfolio Construction'!$X$85:$X$104),""),ROWS('Portfolio Construction'!X$85:X88)),ROW('Portfolio Construction'!$X$85:$X$104),0),1),"")</f>
        <v/>
      </c>
    </row>
    <row r="5" spans="1:3">
      <c r="A5">
        <v>4</v>
      </c>
      <c r="B5" t="str">
        <f t="array" ref="B5">IF((COUNT('Portfolio Construction'!$X$85:$X$104)+COUNTIF('Portfolio Construction'!$X$85:$X$104,"-"))&gt;=ROWS('Portfolio Construction'!X$85:X87),INDEX('Portfolio Construction'!$B$85:$B$104,MATCH(SMALL(IF(LEN('Portfolio Construction'!X$85:$X$104)&gt;0,ROW('Portfolio Construction'!$X$85:$X$104),""),ROWS('Portfolio Construction'!X$85:X87)),ROW('Portfolio Construction'!$X$85:$X$104),0),1),"")</f>
        <v/>
      </c>
      <c r="C5" s="77" t="str">
        <f t="array" ref="C5">IF((COUNT('Portfolio Construction'!$X$85:$X$104)+COUNTIF('Portfolio Construction'!$X$85:$X$104,"-"))&gt;=ROWS('Portfolio Construction'!X$85:X87),INDEX('Portfolio Construction'!X$85:$X$104,MATCH(SMALL(IF(LEN('Portfolio Construction'!X$85:$X$104)&gt;0,ROW('Portfolio Construction'!$X$85:$X$104),""),ROWS('Portfolio Construction'!X$85:X87)),ROW('Portfolio Construction'!$X$85:$X$104),0),1),"")</f>
        <v/>
      </c>
    </row>
    <row r="6" spans="1:3">
      <c r="A6">
        <v>5</v>
      </c>
      <c r="B6" t="str">
        <f t="array" ref="B6">IF((COUNT('Portfolio Construction'!$X$85:$X$104)+COUNTIF('Portfolio Construction'!$X$85:$X$104,"-"))&gt;=ROWS('Portfolio Construction'!X$85:X94),INDEX('Portfolio Construction'!$B$85:$B$104,MATCH(SMALL(IF(LEN('Portfolio Construction'!X$85:$X$104)&gt;0,ROW('Portfolio Construction'!$X$85:$X$104),""),ROWS('Portfolio Construction'!X$85:X94)),ROW('Portfolio Construction'!$X$85:$X$104),0),1),"")</f>
        <v/>
      </c>
      <c r="C6" s="77" t="str">
        <f t="array" ref="C6">IF((COUNT('Portfolio Construction'!$X$85:$X$104)+COUNTIF('Portfolio Construction'!$X$85:$X$104,"-"))&gt;=ROWS('Portfolio Construction'!X$85:X94),INDEX('Portfolio Construction'!X$85:$X$104,MATCH(SMALL(IF(LEN('Portfolio Construction'!X$85:$X$104)&gt;0,ROW('Portfolio Construction'!$X$85:$X$104),""),ROWS('Portfolio Construction'!X$85:X94)),ROW('Portfolio Construction'!$X$85:$X$104),0),1),"")</f>
        <v/>
      </c>
    </row>
    <row r="7" spans="1:3">
      <c r="A7">
        <v>6</v>
      </c>
      <c r="B7" t="str">
        <f t="array" ref="B7">IF((COUNT('Portfolio Construction'!$X$85:$X$104)+COUNTIF('Portfolio Construction'!$X$85:$X$104,"-"))&gt;=ROWS('Portfolio Construction'!X$85:X92),INDEX('Portfolio Construction'!$B$85:$B$104,MATCH(SMALL(IF(LEN('Portfolio Construction'!X$85:$X$104)&gt;0,ROW('Portfolio Construction'!$X$85:$X$104),""),ROWS('Portfolio Construction'!X$85:X92)),ROW('Portfolio Construction'!$X$85:$X$104),0),1),"")</f>
        <v/>
      </c>
      <c r="C7" s="77" t="str">
        <f t="array" ref="C7">IF((COUNT('Portfolio Construction'!$X$85:$X$104)+COUNTIF('Portfolio Construction'!$X$85:$X$104,"-"))&gt;=ROWS('Portfolio Construction'!X$85:X92),INDEX('Portfolio Construction'!X$85:$X$104,MATCH(SMALL(IF(LEN('Portfolio Construction'!X$85:$X$104)&gt;0,ROW('Portfolio Construction'!$X$85:$X$104),""),ROWS('Portfolio Construction'!X$85:X92)),ROW('Portfolio Construction'!$X$85:$X$104),0),1),"")</f>
        <v/>
      </c>
    </row>
    <row r="8" spans="1:3">
      <c r="A8">
        <v>7</v>
      </c>
      <c r="B8" t="str">
        <f t="array" ref="B8">IF((COUNT('Portfolio Construction'!$X$85:$X$104)+COUNTIF('Portfolio Construction'!$X$85:$X$104,"-"))&gt;=ROWS('Portfolio Construction'!X$85:X89),INDEX('Portfolio Construction'!$B$85:$B$104,MATCH(SMALL(IF(LEN('Portfolio Construction'!X$85:$X$104)&gt;0,ROW('Portfolio Construction'!$X$85:$X$104),""),ROWS('Portfolio Construction'!X$85:X89)),ROW('Portfolio Construction'!$X$85:$X$104),0),1),"")</f>
        <v/>
      </c>
      <c r="C8" s="77" t="str">
        <f t="array" ref="C8">IF((COUNT('Portfolio Construction'!$X$85:$X$104)+COUNTIF('Portfolio Construction'!$X$85:$X$104,"-"))&gt;=ROWS('Portfolio Construction'!X$85:X89),INDEX('Portfolio Construction'!X$85:$X$104,MATCH(SMALL(IF(LEN('Portfolio Construction'!X$85:$X$104)&gt;0,ROW('Portfolio Construction'!$X$85:$X$104),""),ROWS('Portfolio Construction'!X$85:X89)),ROW('Portfolio Construction'!$X$85:$X$104),0),1),"")</f>
        <v/>
      </c>
    </row>
    <row r="9" spans="1:3">
      <c r="A9">
        <v>8</v>
      </c>
      <c r="B9" t="str">
        <f t="array" ref="B9">IF((COUNT('Portfolio Construction'!$X$85:$X$104)+COUNTIF('Portfolio Construction'!$X$85:$X$104,"-"))&gt;=ROWS('Portfolio Construction'!X$85:X90),INDEX('Portfolio Construction'!$B$85:$B$104,MATCH(SMALL(IF(LEN('Portfolio Construction'!X$85:$X$104)&gt;0,ROW('Portfolio Construction'!$X$85:$X$104),""),ROWS('Portfolio Construction'!X$85:X90)),ROW('Portfolio Construction'!$X$85:$X$104),0),1),"")</f>
        <v/>
      </c>
      <c r="C9" s="77" t="str">
        <f t="array" ref="C9">IF((COUNT('Portfolio Construction'!$X$85:$X$104)+COUNTIF('Portfolio Construction'!$X$85:$X$104,"-"))&gt;=ROWS('Portfolio Construction'!X$85:X90),INDEX('Portfolio Construction'!X$85:$X$104,MATCH(SMALL(IF(LEN('Portfolio Construction'!X$85:$X$104)&gt;0,ROW('Portfolio Construction'!$X$85:$X$104),""),ROWS('Portfolio Construction'!X$85:X90)),ROW('Portfolio Construction'!$X$85:$X$104),0),1),"")</f>
        <v/>
      </c>
    </row>
    <row r="10" spans="1:3">
      <c r="A10">
        <v>9</v>
      </c>
      <c r="B10" t="str">
        <f t="array" ref="B10">IF((COUNT('Portfolio Construction'!$X$85:$X$104)+COUNTIF('Portfolio Construction'!$X$85:$X$104,"-"))&gt;=ROWS('Portfolio Construction'!X$85:X91),INDEX('Portfolio Construction'!$B$85:$B$104,MATCH(SMALL(IF(LEN('Portfolio Construction'!X$85:$X$104)&gt;0,ROW('Portfolio Construction'!$X$85:$X$104),""),ROWS('Portfolio Construction'!X$85:X91)),ROW('Portfolio Construction'!$X$85:$X$104),0),1),"")</f>
        <v/>
      </c>
      <c r="C10" s="77" t="str">
        <f t="array" ref="C10">IF((COUNT('Portfolio Construction'!$X$85:$X$104)+COUNTIF('Portfolio Construction'!$X$85:$X$104,"-"))&gt;=ROWS('Portfolio Construction'!X$85:X91),INDEX('Portfolio Construction'!X$85:$X$104,MATCH(SMALL(IF(LEN('Portfolio Construction'!X$85:$X$104)&gt;0,ROW('Portfolio Construction'!$X$85:$X$104),""),ROWS('Portfolio Construction'!X$85:X91)),ROW('Portfolio Construction'!$X$85:$X$104),0),1),"")</f>
        <v/>
      </c>
    </row>
    <row r="11" spans="1:3">
      <c r="A11">
        <v>10</v>
      </c>
      <c r="B11" t="str">
        <f t="array" ref="B11">IF((COUNT('Portfolio Construction'!$X$85:$X$104)+COUNTIF('Portfolio Construction'!$X$85:$X$104,"-"))&gt;=ROWS('Portfolio Construction'!X$85:X95),INDEX('Portfolio Construction'!$B$85:$B$104,MATCH(SMALL(IF(LEN('Portfolio Construction'!X$85:$X$104)&gt;0,ROW('Portfolio Construction'!$X$85:$X$104),""),ROWS('Portfolio Construction'!X$85:X95)),ROW('Portfolio Construction'!$X$85:$X$104),0),1),"")</f>
        <v/>
      </c>
      <c r="C11" s="77" t="str">
        <f t="array" ref="C11">IF((COUNT('Portfolio Construction'!$X$85:$X$104)+COUNTIF('Portfolio Construction'!$X$85:$X$104,"-"))&gt;=ROWS('Portfolio Construction'!X$85:X95),INDEX('Portfolio Construction'!X$85:$X$104,MATCH(SMALL(IF(LEN('Portfolio Construction'!X$85:$X$104)&gt;0,ROW('Portfolio Construction'!$X$85:$X$104),""),ROWS('Portfolio Construction'!X$85:X95)),ROW('Portfolio Construction'!$X$85:$X$104),0),1),"")</f>
        <v/>
      </c>
    </row>
    <row r="12" spans="1:3">
      <c r="A12">
        <v>11</v>
      </c>
      <c r="B12" t="str">
        <f t="array" ref="B12">IF((COUNT('Portfolio Construction'!$X$85:$X$104)+COUNTIF('Portfolio Construction'!$X$85:$X$104,"-"))&gt;=ROWS('Portfolio Construction'!X$85:X98),INDEX('Portfolio Construction'!$B$85:$B$104,MATCH(SMALL(IF(LEN('Portfolio Construction'!X$85:$X$104)&gt;0,ROW('Portfolio Construction'!$X$85:$X$104),""),ROWS('Portfolio Construction'!X$85:X98)),ROW('Portfolio Construction'!$X$85:$X$104),0),1),"")</f>
        <v/>
      </c>
      <c r="C12" s="77" t="str">
        <f t="array" ref="C12">IF((COUNT('Portfolio Construction'!$X$85:$X$104)+COUNTIF('Portfolio Construction'!$X$85:$X$104,"-"))&gt;=ROWS('Portfolio Construction'!X$85:X98),INDEX('Portfolio Construction'!X$85:$X$104,MATCH(SMALL(IF(LEN('Portfolio Construction'!X$85:$X$104)&gt;0,ROW('Portfolio Construction'!$X$85:$X$104),""),ROWS('Portfolio Construction'!X$85:X98)),ROW('Portfolio Construction'!$X$85:$X$104),0),1),"")</f>
        <v/>
      </c>
    </row>
    <row r="13" spans="1:3">
      <c r="A13">
        <v>12</v>
      </c>
      <c r="B13" t="str">
        <f t="array" ref="B13">IF((COUNT('Portfolio Construction'!$X$85:$X$104)+COUNTIF('Portfolio Construction'!$X$85:$X$104,"-"))&gt;=ROWS('Portfolio Construction'!X$85:X100),INDEX('Portfolio Construction'!$B$85:$B$104,MATCH(SMALL(IF(LEN('Portfolio Construction'!X$85:$X$104)&gt;0,ROW('Portfolio Construction'!$X$85:$X$104),""),ROWS('Portfolio Construction'!X$85:X100)),ROW('Portfolio Construction'!$X$85:$X$104),0),1),"")</f>
        <v/>
      </c>
      <c r="C13" s="77" t="str">
        <f t="array" ref="C13">IF((COUNT('Portfolio Construction'!$X$85:$X$104)+COUNTIF('Portfolio Construction'!$X$85:$X$104,"-"))&gt;=ROWS('Portfolio Construction'!X$85:X100),INDEX('Portfolio Construction'!X$85:$X$104,MATCH(SMALL(IF(LEN('Portfolio Construction'!X$85:$X$104)&gt;0,ROW('Portfolio Construction'!$X$85:$X$104),""),ROWS('Portfolio Construction'!X$85:X100)),ROW('Portfolio Construction'!$X$85:$X$104),0),1),"")</f>
        <v/>
      </c>
    </row>
    <row r="14" spans="1:3">
      <c r="A14">
        <v>13</v>
      </c>
      <c r="B14" t="str">
        <f t="array" ref="B14">IF((COUNT('Portfolio Construction'!$X$85:$X$104)+COUNTIF('Portfolio Construction'!$X$85:$X$104,"-"))&gt;=ROWS('Portfolio Construction'!X$85:X96),INDEX('Portfolio Construction'!$B$85:$B$104,MATCH(SMALL(IF(LEN('Portfolio Construction'!X$85:$X$104)&gt;0,ROW('Portfolio Construction'!$X$85:$X$104),""),ROWS('Portfolio Construction'!X$85:X96)),ROW('Portfolio Construction'!$X$85:$X$104),0),1),"")</f>
        <v/>
      </c>
      <c r="C14" s="77" t="str">
        <f t="array" ref="C14">IF((COUNT('Portfolio Construction'!$X$85:$X$104)+COUNTIF('Portfolio Construction'!$X$85:$X$104,"-"))&gt;=ROWS('Portfolio Construction'!X$85:X96),INDEX('Portfolio Construction'!X$85:$X$104,MATCH(SMALL(IF(LEN('Portfolio Construction'!X$85:$X$104)&gt;0,ROW('Portfolio Construction'!$X$85:$X$104),""),ROWS('Portfolio Construction'!X$85:X96)),ROW('Portfolio Construction'!$X$85:$X$104),0),1),"")</f>
        <v/>
      </c>
    </row>
    <row r="15" spans="1:3">
      <c r="A15">
        <v>14</v>
      </c>
      <c r="B15" t="str">
        <f t="array" ref="B15">IF((COUNT('Portfolio Construction'!$X$85:$X$104)+COUNTIF('Portfolio Construction'!$X$85:$X$104,"-"))&gt;=ROWS('Portfolio Construction'!X$85:X103),INDEX('Portfolio Construction'!$B$85:$B$104,MATCH(SMALL(IF(LEN('Portfolio Construction'!X$85:$X$104)&gt;0,ROW('Portfolio Construction'!$X$85:$X$104),""),ROWS('Portfolio Construction'!X$85:X103)),ROW('Portfolio Construction'!$X$85:$X$104),0),1),"")</f>
        <v/>
      </c>
      <c r="C15" s="77" t="str">
        <f t="array" ref="C15">IF((COUNT('Portfolio Construction'!$X$85:$X$104)+COUNTIF('Portfolio Construction'!$X$85:$X$104,"-"))&gt;=ROWS('Portfolio Construction'!X$85:X103),INDEX('Portfolio Construction'!X$85:$X$104,MATCH(SMALL(IF(LEN('Portfolio Construction'!X$85:$X$104)&gt;0,ROW('Portfolio Construction'!$X$85:$X$104),""),ROWS('Portfolio Construction'!X$85:X103)),ROW('Portfolio Construction'!$X$85:$X$104),0),1),"")</f>
        <v/>
      </c>
    </row>
    <row r="16" spans="1:3">
      <c r="A16">
        <v>15</v>
      </c>
      <c r="B16" t="str">
        <f t="array" ref="B16">IF((COUNT('Portfolio Construction'!$X$85:$X$104)+COUNTIF('Portfolio Construction'!$X$85:$X$104,"-"))&gt;=ROWS('Portfolio Construction'!X$85:X104),INDEX('Portfolio Construction'!$B$85:$B$104,MATCH(SMALL(IF(LEN('Portfolio Construction'!X$85:$X$104)&gt;0,ROW('Portfolio Construction'!$X$85:$X$104),""),ROWS('Portfolio Construction'!X$85:X104)),ROW('Portfolio Construction'!$X$85:$X$104),0),1),"")</f>
        <v/>
      </c>
      <c r="C16" s="77" t="str">
        <f t="array" ref="C16">IF((COUNT('Portfolio Construction'!$X$85:$X$104)+COUNTIF('Portfolio Construction'!$X$85:$X$104,"-"))&gt;=ROWS('Portfolio Construction'!X$85:X104),INDEX('Portfolio Construction'!X$85:$X$104,MATCH(SMALL(IF(LEN('Portfolio Construction'!X$85:$X$104)&gt;0,ROW('Portfolio Construction'!$X$85:$X$104),""),ROWS('Portfolio Construction'!X$85:X104)),ROW('Portfolio Construction'!$X$85:$X$104),0),1),"")</f>
        <v/>
      </c>
    </row>
    <row r="17" spans="1:3">
      <c r="A17">
        <v>16</v>
      </c>
      <c r="B17" t="str">
        <f t="array" ref="B17">IF((COUNT('Portfolio Construction'!$X$85:$X$104)+COUNTIF('Portfolio Construction'!$X$85:$X$104,"-"))&gt;=ROWS('Portfolio Construction'!X$85:X102),INDEX('Portfolio Construction'!$B$85:$B$104,MATCH(SMALL(IF(LEN('Portfolio Construction'!X$85:$X$104)&gt;0,ROW('Portfolio Construction'!$X$85:$X$104),""),ROWS('Portfolio Construction'!X$85:X102)),ROW('Portfolio Construction'!$X$85:$X$104),0),1),"")</f>
        <v/>
      </c>
      <c r="C17" s="77" t="str">
        <f t="array" ref="C17">IF((COUNT('Portfolio Construction'!$X$85:$X$104)+COUNTIF('Portfolio Construction'!$X$85:$X$104,"-"))&gt;=ROWS('Portfolio Construction'!X$85:X102),INDEX('Portfolio Construction'!X$85:$X$104,MATCH(SMALL(IF(LEN('Portfolio Construction'!X$85:$X$104)&gt;0,ROW('Portfolio Construction'!$X$85:$X$104),""),ROWS('Portfolio Construction'!X$85:X102)),ROW('Portfolio Construction'!$X$85:$X$104),0),1),"")</f>
        <v/>
      </c>
    </row>
    <row r="18" spans="1:3">
      <c r="A18">
        <v>17</v>
      </c>
      <c r="B18" t="str">
        <f t="array" ref="B18">IF((COUNT('Portfolio Construction'!$X$85:$X$104)+COUNTIF('Portfolio Construction'!$X$85:$X$104,"-"))&gt;=ROWS('Portfolio Construction'!X$85:X99),INDEX('Portfolio Construction'!$B$85:$B$104,MATCH(SMALL(IF(LEN('Portfolio Construction'!X$85:$X$104)&gt;0,ROW('Portfolio Construction'!$X$85:$X$104),""),ROWS('Portfolio Construction'!X$85:X99)),ROW('Portfolio Construction'!$X$85:$X$104),0),1),"")</f>
        <v/>
      </c>
      <c r="C18" s="77" t="str">
        <f t="array" ref="C18">IF((COUNT('Portfolio Construction'!$X$85:$X$104)+COUNTIF('Portfolio Construction'!$X$85:$X$104,"-"))&gt;=ROWS('Portfolio Construction'!X$85:X99),INDEX('Portfolio Construction'!X$85:$X$104,MATCH(SMALL(IF(LEN('Portfolio Construction'!X$85:$X$104)&gt;0,ROW('Portfolio Construction'!$X$85:$X$104),""),ROWS('Portfolio Construction'!X$85:X99)),ROW('Portfolio Construction'!$X$85:$X$104),0),1),"")</f>
        <v/>
      </c>
    </row>
    <row r="19" spans="1:3">
      <c r="A19">
        <v>18</v>
      </c>
      <c r="B19" t="str">
        <f t="array" ref="B19">IF((COUNT('Portfolio Construction'!$X$85:$X$104)+COUNTIF('Portfolio Construction'!$X$85:$X$104,"-"))&gt;=ROWS('Portfolio Construction'!X$85:X97),INDEX('Portfolio Construction'!$B$85:$B$104,MATCH(SMALL(IF(LEN('Portfolio Construction'!X$85:$X$104)&gt;0,ROW('Portfolio Construction'!$X$85:$X$104),""),ROWS('Portfolio Construction'!X$85:X97)),ROW('Portfolio Construction'!$X$85:$X$104),0),1),"")</f>
        <v/>
      </c>
      <c r="C19" s="77" t="str">
        <f t="array" ref="C19">IF((COUNT('Portfolio Construction'!$X$85:$X$104)+COUNTIF('Portfolio Construction'!$X$85:$X$104,"-"))&gt;=ROWS('Portfolio Construction'!X$85:X97),INDEX('Portfolio Construction'!X$85:$X$104,MATCH(SMALL(IF(LEN('Portfolio Construction'!X$85:$X$104)&gt;0,ROW('Portfolio Construction'!$X$85:$X$104),""),ROWS('Portfolio Construction'!X$85:X97)),ROW('Portfolio Construction'!$X$85:$X$104),0),1),"")</f>
        <v/>
      </c>
    </row>
    <row r="20" spans="1:3">
      <c r="A20">
        <v>19</v>
      </c>
      <c r="B20" t="str">
        <f t="array" ref="B20">IF((COUNT('Portfolio Construction'!$X$85:$X$104)+COUNTIF('Portfolio Construction'!$X$85:$X$104,"-"))&gt;=ROWS('Portfolio Construction'!X$85:X101),INDEX('Portfolio Construction'!$B$85:$B$104,MATCH(SMALL(IF(LEN('Portfolio Construction'!X$85:$X$104)&gt;0,ROW('Portfolio Construction'!$X$85:$X$104),""),ROWS('Portfolio Construction'!X$85:X101)),ROW('Portfolio Construction'!$X$85:$X$104),0),1),"")</f>
        <v/>
      </c>
      <c r="C20" s="77" t="str">
        <f t="array" ref="C20">IF((COUNT('Portfolio Construction'!$X$85:$X$104)+COUNTIF('Portfolio Construction'!$X$85:$X$104,"-"))&gt;=ROWS('Portfolio Construction'!X$85:X101),INDEX('Portfolio Construction'!X$85:$X$104,MATCH(SMALL(IF(LEN('Portfolio Construction'!X$85:$X$104)&gt;0,ROW('Portfolio Construction'!$X$85:$X$104),""),ROWS('Portfolio Construction'!X$85:X101)),ROW('Portfolio Construction'!$X$85:$X$104),0),1),"")</f>
        <v/>
      </c>
    </row>
    <row r="21" spans="1:3">
      <c r="A21">
        <v>20</v>
      </c>
      <c r="B21" t="str">
        <f t="array" ref="B21">IF((COUNT('Portfolio Construction'!$X$85:$X$104)+COUNTIF('Portfolio Construction'!$X$85:$X$104,"-"))&gt;=ROWS('Portfolio Construction'!X$85:X93),INDEX('Portfolio Construction'!$B$85:$B$104,MATCH(SMALL(IF(LEN('Portfolio Construction'!X$85:$X$104)&gt;0,ROW('Portfolio Construction'!$X$85:$X$104),""),ROWS('Portfolio Construction'!X$85:X93)),ROW('Portfolio Construction'!$X$85:$X$104),0),1),"")</f>
        <v/>
      </c>
      <c r="C21" s="77" t="str">
        <f t="array" ref="C21">IF((COUNT('Portfolio Construction'!$X$85:$X$104)+COUNTIF('Portfolio Construction'!$X$85:$X$104,"-"))&gt;=ROWS('Portfolio Construction'!X$85:X93),INDEX('Portfolio Construction'!X$85:$X$104,MATCH(SMALL(IF(LEN('Portfolio Construction'!X$85:$X$104)&gt;0,ROW('Portfolio Construction'!$X$85:$X$104),""),ROWS('Portfolio Construction'!X$85:X93)),ROW('Portfolio Construction'!$X$85:$X$104),0),1),"")</f>
        <v/>
      </c>
    </row>
  </sheetData>
  <sheetProtection algorithmName="SHA-512" hashValue="8ejDhRpMMfio21MSbrq0iFwTaQsGutHZAvmiRWqJUfN/Vs5xYXc0awNeY0njds9BJ4Czu/RGplEx5bDQtCgA+w==" saltValue="FdVuwBS1HbtIrWvLm+cjrg==" spinCount="100000" sheet="1" scenarios="1" autoFilter="0"/>
  <autoFilter ref="B1:C1" xr:uid="{00000000-0009-0000-0000-00000C000000}">
    <sortState xmlns:xlrd2="http://schemas.microsoft.com/office/spreadsheetml/2017/richdata2" ref="B2:C21">
      <sortCondition ref="C1"/>
    </sortState>
  </autoFilter>
  <pageMargins left="0.7" right="0.7" top="0.75" bottom="0.75" header="0.3" footer="0.3"/>
  <pageSetup paperSize="9" orientation="landscape" r:id="rId1"/>
  <headerFooter>
    <oddFooter>&amp;L_x000D_&amp;1#&amp;"Calibri"&amp;8&amp;K0000FF 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theme="0"/>
    <pageSetUpPr fitToPage="1"/>
  </sheetPr>
  <dimension ref="A1:C21"/>
  <sheetViews>
    <sheetView workbookViewId="0"/>
  </sheetViews>
  <sheetFormatPr defaultRowHeight="12.5"/>
  <cols>
    <col min="2" max="2" width="56.26953125" customWidth="1"/>
    <col min="3" max="3" width="16.1796875" bestFit="1" customWidth="1"/>
  </cols>
  <sheetData>
    <row r="1" spans="1:3" ht="13">
      <c r="B1" s="255" t="s">
        <v>2186</v>
      </c>
      <c r="C1" s="262" t="s">
        <v>2241</v>
      </c>
    </row>
    <row r="2" spans="1:3">
      <c r="A2">
        <v>1</v>
      </c>
      <c r="B2" t="str">
        <f t="array" ref="B2">IF((COUNT('Portfolio Construction'!$Y$85:$Y$104)+COUNTIF('Portfolio Construction'!$Y$85:$Y$104,"-"))&gt;=ROWS('Portfolio Construction'!Y$85:Y86),INDEX('Portfolio Construction'!$B$85:$B$104,MATCH(SMALL(IF(LEN('Portfolio Construction'!Y$85:$Y$104)&gt;0,ROW('Portfolio Construction'!$Y$85:$Y$104),""),ROWS('Portfolio Construction'!Y$85:Y86)),ROW('Portfolio Construction'!$Y$85:$Y$104),0),1),"")</f>
        <v/>
      </c>
      <c r="C2" s="113" t="str">
        <f t="array" ref="C2">IF((COUNT('Portfolio Construction'!$Y$85:$Y$104)+COUNTIF('Portfolio Construction'!$Y$85:$Y$104,"-"))&gt;=ROWS('Portfolio Construction'!Y$85:Y86),INDEX('Portfolio Construction'!Y$85:$Y$104,MATCH(SMALL(IF(LEN('Portfolio Construction'!Y$85:$Y$104)&gt;0,ROW('Portfolio Construction'!$Y$85:$Y$104),""),ROWS('Portfolio Construction'!Y$85:Y86)),ROW('Portfolio Construction'!$Y$85:$Y$104),0),1),"")</f>
        <v/>
      </c>
    </row>
    <row r="3" spans="1:3">
      <c r="A3">
        <v>2</v>
      </c>
      <c r="B3">
        <f t="array" ref="B3">IF((COUNT('Portfolio Construction'!$Y$85:$Y$104)+COUNTIF('Portfolio Construction'!$Y$85:$Y$104,"-"))&gt;=ROWS('Portfolio Construction'!Y$85:Y85),INDEX('Portfolio Construction'!$B$85:$B$104,MATCH(SMALL(IF(LEN('Portfolio Construction'!Y$85:$Y$104)&gt;0,ROW('Portfolio Construction'!$Y$85:$Y$104),""),ROWS('Portfolio Construction'!Y$85:Y85)),ROW('Portfolio Construction'!$Y$85:$Y$104),0),1),"")</f>
        <v>0</v>
      </c>
      <c r="C3" s="113">
        <f t="array" ref="C3">IF((COUNT('Portfolio Construction'!$Y$85:$Y$104)+COUNTIF('Portfolio Construction'!$Y$85:$Y$104,"-"))&gt;=ROWS('Portfolio Construction'!Y$85:Y85),INDEX('Portfolio Construction'!Y$85:$Y$104,MATCH(SMALL(IF(LEN('Portfolio Construction'!Y$85:$Y$104)&gt;0,ROW('Portfolio Construction'!$Y$85:$Y$104),""),ROWS('Portfolio Construction'!Y$85:Y85)),ROW('Portfolio Construction'!$Y$85:$Y$104),0),1),"")</f>
        <v>0</v>
      </c>
    </row>
    <row r="4" spans="1:3">
      <c r="A4">
        <v>3</v>
      </c>
      <c r="B4" t="str">
        <f t="array" ref="B4">IF((COUNT('Portfolio Construction'!$Y$85:$Y$104)+COUNTIF('Portfolio Construction'!$Y$85:$Y$104,"-"))&gt;=ROWS('Portfolio Construction'!Y$85:Y88),INDEX('Portfolio Construction'!$B$85:$B$104,MATCH(SMALL(IF(LEN('Portfolio Construction'!Y$85:$Y$104)&gt;0,ROW('Portfolio Construction'!$Y$85:$Y$104),""),ROWS('Portfolio Construction'!Y$85:Y88)),ROW('Portfolio Construction'!$Y$85:$Y$104),0),1),"")</f>
        <v/>
      </c>
      <c r="C4" s="113" t="str">
        <f t="array" ref="C4">IF((COUNT('Portfolio Construction'!$Y$85:$Y$104)+COUNTIF('Portfolio Construction'!$Y$85:$Y$104,"-"))&gt;=ROWS('Portfolio Construction'!Y$85:Y88),INDEX('Portfolio Construction'!Y$85:$Y$104,MATCH(SMALL(IF(LEN('Portfolio Construction'!Y$85:$Y$104)&gt;0,ROW('Portfolio Construction'!$Y$85:$Y$104),""),ROWS('Portfolio Construction'!Y$85:Y88)),ROW('Portfolio Construction'!$Y$85:$Y$104),0),1),"")</f>
        <v/>
      </c>
    </row>
    <row r="5" spans="1:3">
      <c r="A5">
        <v>4</v>
      </c>
      <c r="B5" t="str">
        <f t="array" ref="B5">IF((COUNT('Portfolio Construction'!$Y$85:$Y$104)+COUNTIF('Portfolio Construction'!$Y$85:$Y$104,"-"))&gt;=ROWS('Portfolio Construction'!Y$85:Y87),INDEX('Portfolio Construction'!$B$85:$B$104,MATCH(SMALL(IF(LEN('Portfolio Construction'!Y$85:$Y$104)&gt;0,ROW('Portfolio Construction'!$Y$85:$Y$104),""),ROWS('Portfolio Construction'!Y$85:Y87)),ROW('Portfolio Construction'!$Y$85:$Y$104),0),1),"")</f>
        <v/>
      </c>
      <c r="C5" s="113" t="str">
        <f t="array" ref="C5">IF((COUNT('Portfolio Construction'!$Y$85:$Y$104)+COUNTIF('Portfolio Construction'!$Y$85:$Y$104,"-"))&gt;=ROWS('Portfolio Construction'!Y$85:Y87),INDEX('Portfolio Construction'!Y$85:$Y$104,MATCH(SMALL(IF(LEN('Portfolio Construction'!Y$85:$Y$104)&gt;0,ROW('Portfolio Construction'!$Y$85:$Y$104),""),ROWS('Portfolio Construction'!Y$85:Y87)),ROW('Portfolio Construction'!$Y$85:$Y$104),0),1),"")</f>
        <v/>
      </c>
    </row>
    <row r="6" spans="1:3">
      <c r="A6">
        <v>5</v>
      </c>
      <c r="B6" t="str">
        <f t="array" ref="B6">IF((COUNT('Portfolio Construction'!$Y$85:$Y$104)+COUNTIF('Portfolio Construction'!$Y$85:$Y$104,"-"))&gt;=ROWS('Portfolio Construction'!Y$85:Y94),INDEX('Portfolio Construction'!$B$85:$B$104,MATCH(SMALL(IF(LEN('Portfolio Construction'!Y$85:$Y$104)&gt;0,ROW('Portfolio Construction'!$Y$85:$Y$104),""),ROWS('Portfolio Construction'!Y$85:Y94)),ROW('Portfolio Construction'!$Y$85:$Y$104),0),1),"")</f>
        <v/>
      </c>
      <c r="C6" s="113" t="str">
        <f t="array" ref="C6">IF((COUNT('Portfolio Construction'!$Y$85:$Y$104)+COUNTIF('Portfolio Construction'!$Y$85:$Y$104,"-"))&gt;=ROWS('Portfolio Construction'!Y$85:Y94),INDEX('Portfolio Construction'!Y$85:$Y$104,MATCH(SMALL(IF(LEN('Portfolio Construction'!Y$85:$Y$104)&gt;0,ROW('Portfolio Construction'!$Y$85:$Y$104),""),ROWS('Portfolio Construction'!Y$85:Y94)),ROW('Portfolio Construction'!$Y$85:$Y$104),0),1),"")</f>
        <v/>
      </c>
    </row>
    <row r="7" spans="1:3">
      <c r="A7">
        <v>6</v>
      </c>
      <c r="B7" t="str">
        <f t="array" ref="B7">IF((COUNT('Portfolio Construction'!$Y$85:$Y$104)+COUNTIF('Portfolio Construction'!$Y$85:$Y$104,"-"))&gt;=ROWS('Portfolio Construction'!Y$85:Y90),INDEX('Portfolio Construction'!$B$85:$B$104,MATCH(SMALL(IF(LEN('Portfolio Construction'!Y$85:$Y$104)&gt;0,ROW('Portfolio Construction'!$Y$85:$Y$104),""),ROWS('Portfolio Construction'!Y$85:Y90)),ROW('Portfolio Construction'!$Y$85:$Y$104),0),1),"")</f>
        <v/>
      </c>
      <c r="C7" s="113" t="str">
        <f t="array" ref="C7">IF((COUNT('Portfolio Construction'!$Y$85:$Y$104)+COUNTIF('Portfolio Construction'!$Y$85:$Y$104,"-"))&gt;=ROWS('Portfolio Construction'!Y$85:Y90),INDEX('Portfolio Construction'!Y$85:$Y$104,MATCH(SMALL(IF(LEN('Portfolio Construction'!Y$85:$Y$104)&gt;0,ROW('Portfolio Construction'!$Y$85:$Y$104),""),ROWS('Portfolio Construction'!Y$85:Y90)),ROW('Portfolio Construction'!$Y$85:$Y$104),0),1),"")</f>
        <v/>
      </c>
    </row>
    <row r="8" spans="1:3">
      <c r="A8">
        <v>7</v>
      </c>
      <c r="B8" t="str">
        <f t="array" ref="B8">IF((COUNT('Portfolio Construction'!$Y$85:$Y$104)+COUNTIF('Portfolio Construction'!$Y$85:$Y$104,"-"))&gt;=ROWS('Portfolio Construction'!Y$85:Y92),INDEX('Portfolio Construction'!$B$85:$B$104,MATCH(SMALL(IF(LEN('Portfolio Construction'!Y$85:$Y$104)&gt;0,ROW('Portfolio Construction'!$Y$85:$Y$104),""),ROWS('Portfolio Construction'!Y$85:Y92)),ROW('Portfolio Construction'!$Y$85:$Y$104),0),1),"")</f>
        <v/>
      </c>
      <c r="C8" s="113" t="str">
        <f t="array" ref="C8">IF((COUNT('Portfolio Construction'!$Y$85:$Y$104)+COUNTIF('Portfolio Construction'!$Y$85:$Y$104,"-"))&gt;=ROWS('Portfolio Construction'!Y$85:Y92),INDEX('Portfolio Construction'!Y$85:$Y$104,MATCH(SMALL(IF(LEN('Portfolio Construction'!Y$85:$Y$104)&gt;0,ROW('Portfolio Construction'!$Y$85:$Y$104),""),ROWS('Portfolio Construction'!Y$85:Y92)),ROW('Portfolio Construction'!$Y$85:$Y$104),0),1),"")</f>
        <v/>
      </c>
    </row>
    <row r="9" spans="1:3">
      <c r="A9">
        <v>8</v>
      </c>
      <c r="B9" t="str">
        <f t="array" ref="B9">IF((COUNT('Portfolio Construction'!$Y$85:$Y$104)+COUNTIF('Portfolio Construction'!$Y$85:$Y$104,"-"))&gt;=ROWS('Portfolio Construction'!Y$85:Y91),INDEX('Portfolio Construction'!$B$85:$B$104,MATCH(SMALL(IF(LEN('Portfolio Construction'!Y$85:$Y$104)&gt;0,ROW('Portfolio Construction'!$Y$85:$Y$104),""),ROWS('Portfolio Construction'!Y$85:Y91)),ROW('Portfolio Construction'!$Y$85:$Y$104),0),1),"")</f>
        <v/>
      </c>
      <c r="C9" s="113" t="str">
        <f t="array" ref="C9">IF((COUNT('Portfolio Construction'!$Y$85:$Y$104)+COUNTIF('Portfolio Construction'!$Y$85:$Y$104,"-"))&gt;=ROWS('Portfolio Construction'!Y$85:Y91),INDEX('Portfolio Construction'!Y$85:$Y$104,MATCH(SMALL(IF(LEN('Portfolio Construction'!Y$85:$Y$104)&gt;0,ROW('Portfolio Construction'!$Y$85:$Y$104),""),ROWS('Portfolio Construction'!Y$85:Y91)),ROW('Portfolio Construction'!$Y$85:$Y$104),0),1),"")</f>
        <v/>
      </c>
    </row>
    <row r="10" spans="1:3">
      <c r="A10">
        <v>9</v>
      </c>
      <c r="B10" t="str">
        <f t="array" ref="B10">IF((COUNT('Portfolio Construction'!$Y$85:$Y$104)+COUNTIF('Portfolio Construction'!$Y$85:$Y$104,"-"))&gt;=ROWS('Portfolio Construction'!Y$85:Y95),INDEX('Portfolio Construction'!$B$85:$B$104,MATCH(SMALL(IF(LEN('Portfolio Construction'!Y$85:$Y$104)&gt;0,ROW('Portfolio Construction'!$Y$85:$Y$104),""),ROWS('Portfolio Construction'!Y$85:Y95)),ROW('Portfolio Construction'!$Y$85:$Y$104),0),1),"")</f>
        <v/>
      </c>
      <c r="C10" s="113" t="str">
        <f t="array" ref="C10">IF((COUNT('Portfolio Construction'!$Y$85:$Y$104)+COUNTIF('Portfolio Construction'!$Y$85:$Y$104,"-"))&gt;=ROWS('Portfolio Construction'!Y$85:Y95),INDEX('Portfolio Construction'!Y$85:$Y$104,MATCH(SMALL(IF(LEN('Portfolio Construction'!Y$85:$Y$104)&gt;0,ROW('Portfolio Construction'!$Y$85:$Y$104),""),ROWS('Portfolio Construction'!Y$85:Y95)),ROW('Portfolio Construction'!$Y$85:$Y$104),0),1),"")</f>
        <v/>
      </c>
    </row>
    <row r="11" spans="1:3">
      <c r="A11">
        <v>10</v>
      </c>
      <c r="B11" t="str">
        <f t="array" ref="B11">IF((COUNT('Portfolio Construction'!$Y$85:$Y$104)+COUNTIF('Portfolio Construction'!$Y$85:$Y$104,"-"))&gt;=ROWS('Portfolio Construction'!Y$85:Y100),INDEX('Portfolio Construction'!$B$85:$B$104,MATCH(SMALL(IF(LEN('Portfolio Construction'!Y$85:$Y$104)&gt;0,ROW('Portfolio Construction'!$Y$85:$Y$104),""),ROWS('Portfolio Construction'!Y$85:Y100)),ROW('Portfolio Construction'!$Y$85:$Y$104),0),1),"")</f>
        <v/>
      </c>
      <c r="C11" s="113" t="str">
        <f t="array" ref="C11">IF((COUNT('Portfolio Construction'!$Y$85:$Y$104)+COUNTIF('Portfolio Construction'!$Y$85:$Y$104,"-"))&gt;=ROWS('Portfolio Construction'!Y$85:Y100),INDEX('Portfolio Construction'!Y$85:$Y$104,MATCH(SMALL(IF(LEN('Portfolio Construction'!Y$85:$Y$104)&gt;0,ROW('Portfolio Construction'!$Y$85:$Y$104),""),ROWS('Portfolio Construction'!Y$85:Y100)),ROW('Portfolio Construction'!$Y$85:$Y$104),0),1),"")</f>
        <v/>
      </c>
    </row>
    <row r="12" spans="1:3">
      <c r="A12">
        <v>11</v>
      </c>
      <c r="B12" t="str">
        <f t="array" ref="B12">IF((COUNT('Portfolio Construction'!$Y$85:$Y$104)+COUNTIF('Portfolio Construction'!$Y$85:$Y$104,"-"))&gt;=ROWS('Portfolio Construction'!Y$85:Y96),INDEX('Portfolio Construction'!$B$85:$B$104,MATCH(SMALL(IF(LEN('Portfolio Construction'!Y$85:$Y$104)&gt;0,ROW('Portfolio Construction'!$Y$85:$Y$104),""),ROWS('Portfolio Construction'!Y$85:Y96)),ROW('Portfolio Construction'!$Y$85:$Y$104),0),1),"")</f>
        <v/>
      </c>
      <c r="C12" s="113" t="str">
        <f t="array" ref="C12">IF((COUNT('Portfolio Construction'!$Y$85:$Y$104)+COUNTIF('Portfolio Construction'!$Y$85:$Y$104,"-"))&gt;=ROWS('Portfolio Construction'!Y$85:Y96),INDEX('Portfolio Construction'!Y$85:$Y$104,MATCH(SMALL(IF(LEN('Portfolio Construction'!Y$85:$Y$104)&gt;0,ROW('Portfolio Construction'!$Y$85:$Y$104),""),ROWS('Portfolio Construction'!Y$85:Y96)),ROW('Portfolio Construction'!$Y$85:$Y$104),0),1),"")</f>
        <v/>
      </c>
    </row>
    <row r="13" spans="1:3">
      <c r="A13">
        <v>12</v>
      </c>
      <c r="B13" t="str">
        <f t="array" ref="B13">IF((COUNT('Portfolio Construction'!$Y$85:$Y$104)+COUNTIF('Portfolio Construction'!$Y$85:$Y$104,"-"))&gt;=ROWS('Portfolio Construction'!Y$85:Y103),INDEX('Portfolio Construction'!$B$85:$B$104,MATCH(SMALL(IF(LEN('Portfolio Construction'!Y$85:$Y$104)&gt;0,ROW('Portfolio Construction'!$Y$85:$Y$104),""),ROWS('Portfolio Construction'!Y$85:Y103)),ROW('Portfolio Construction'!$Y$85:$Y$104),0),1),"")</f>
        <v/>
      </c>
      <c r="C13" s="113" t="str">
        <f t="array" ref="C13">IF((COUNT('Portfolio Construction'!$Y$85:$Y$104)+COUNTIF('Portfolio Construction'!$Y$85:$Y$104,"-"))&gt;=ROWS('Portfolio Construction'!Y$85:Y103),INDEX('Portfolio Construction'!Y$85:$Y$104,MATCH(SMALL(IF(LEN('Portfolio Construction'!Y$85:$Y$104)&gt;0,ROW('Portfolio Construction'!$Y$85:$Y$104),""),ROWS('Portfolio Construction'!Y$85:Y103)),ROW('Portfolio Construction'!$Y$85:$Y$104),0),1),"")</f>
        <v/>
      </c>
    </row>
    <row r="14" spans="1:3">
      <c r="A14">
        <v>13</v>
      </c>
      <c r="B14" t="str">
        <f t="array" ref="B14">IF((COUNT('Portfolio Construction'!$Y$85:$Y$104)+COUNTIF('Portfolio Construction'!$Y$85:$Y$104,"-"))&gt;=ROWS('Portfolio Construction'!Y$85:Y99),INDEX('Portfolio Construction'!$B$85:$B$104,MATCH(SMALL(IF(LEN('Portfolio Construction'!Y$85:$Y$104)&gt;0,ROW('Portfolio Construction'!$Y$85:$Y$104),""),ROWS('Portfolio Construction'!Y$85:Y99)),ROW('Portfolio Construction'!$Y$85:$Y$104),0),1),"")</f>
        <v/>
      </c>
      <c r="C14" s="113" t="str">
        <f t="array" ref="C14">IF((COUNT('Portfolio Construction'!$Y$85:$Y$104)+COUNTIF('Portfolio Construction'!$Y$85:$Y$104,"-"))&gt;=ROWS('Portfolio Construction'!Y$85:Y99),INDEX('Portfolio Construction'!Y$85:$Y$104,MATCH(SMALL(IF(LEN('Portfolio Construction'!Y$85:$Y$104)&gt;0,ROW('Portfolio Construction'!$Y$85:$Y$104),""),ROWS('Portfolio Construction'!Y$85:Y99)),ROW('Portfolio Construction'!$Y$85:$Y$104),0),1),"")</f>
        <v/>
      </c>
    </row>
    <row r="15" spans="1:3">
      <c r="A15">
        <v>14</v>
      </c>
      <c r="B15" t="str">
        <f t="array" ref="B15">IF((COUNT('Portfolio Construction'!$Y$85:$Y$104)+COUNTIF('Portfolio Construction'!$Y$85:$Y$104,"-"))&gt;=ROWS('Portfolio Construction'!Y$85:Y102),INDEX('Portfolio Construction'!$B$85:$B$104,MATCH(SMALL(IF(LEN('Portfolio Construction'!Y$85:$Y$104)&gt;0,ROW('Portfolio Construction'!$Y$85:$Y$104),""),ROWS('Portfolio Construction'!Y$85:Y102)),ROW('Portfolio Construction'!$Y$85:$Y$104),0),1),"")</f>
        <v/>
      </c>
      <c r="C15" s="113" t="str">
        <f t="array" ref="C15">IF((COUNT('Portfolio Construction'!$Y$85:$Y$104)+COUNTIF('Portfolio Construction'!$Y$85:$Y$104,"-"))&gt;=ROWS('Portfolio Construction'!Y$85:Y102),INDEX('Portfolio Construction'!Y$85:$Y$104,MATCH(SMALL(IF(LEN('Portfolio Construction'!Y$85:$Y$104)&gt;0,ROW('Portfolio Construction'!$Y$85:$Y$104),""),ROWS('Portfolio Construction'!Y$85:Y102)),ROW('Portfolio Construction'!$Y$85:$Y$104),0),1),"")</f>
        <v/>
      </c>
    </row>
    <row r="16" spans="1:3">
      <c r="A16">
        <v>15</v>
      </c>
      <c r="B16" t="str">
        <f t="array" ref="B16">IF((COUNT('Portfolio Construction'!$Y$85:$Y$104)+COUNTIF('Portfolio Construction'!$Y$85:$Y$104,"-"))&gt;=ROWS('Portfolio Construction'!Y$85:Y97),INDEX('Portfolio Construction'!$B$85:$B$104,MATCH(SMALL(IF(LEN('Portfolio Construction'!Y$85:$Y$104)&gt;0,ROW('Portfolio Construction'!$Y$85:$Y$104),""),ROWS('Portfolio Construction'!Y$85:Y97)),ROW('Portfolio Construction'!$Y$85:$Y$104),0),1),"")</f>
        <v/>
      </c>
      <c r="C16" s="113" t="str">
        <f t="array" ref="C16">IF((COUNT('Portfolio Construction'!$Y$85:$Y$104)+COUNTIF('Portfolio Construction'!$Y$85:$Y$104,"-"))&gt;=ROWS('Portfolio Construction'!Y$85:Y97),INDEX('Portfolio Construction'!Y$85:$Y$104,MATCH(SMALL(IF(LEN('Portfolio Construction'!Y$85:$Y$104)&gt;0,ROW('Portfolio Construction'!$Y$85:$Y$104),""),ROWS('Portfolio Construction'!Y$85:Y97)),ROW('Portfolio Construction'!$Y$85:$Y$104),0),1),"")</f>
        <v/>
      </c>
    </row>
    <row r="17" spans="1:3">
      <c r="A17">
        <v>16</v>
      </c>
      <c r="B17" t="str">
        <f t="array" ref="B17">IF((COUNT('Portfolio Construction'!$Y$85:$Y$104)+COUNTIF('Portfolio Construction'!$Y$85:$Y$104,"-"))&gt;=ROWS('Portfolio Construction'!Y$85:Y101),INDEX('Portfolio Construction'!$B$85:$B$104,MATCH(SMALL(IF(LEN('Portfolio Construction'!Y$85:$Y$104)&gt;0,ROW('Portfolio Construction'!$Y$85:$Y$104),""),ROWS('Portfolio Construction'!Y$85:Y101)),ROW('Portfolio Construction'!$Y$85:$Y$104),0),1),"")</f>
        <v/>
      </c>
      <c r="C17" s="113" t="str">
        <f t="array" ref="C17">IF((COUNT('Portfolio Construction'!$Y$85:$Y$104)+COUNTIF('Portfolio Construction'!$Y$85:$Y$104,"-"))&gt;=ROWS('Portfolio Construction'!Y$85:Y101),INDEX('Portfolio Construction'!Y$85:$Y$104,MATCH(SMALL(IF(LEN('Portfolio Construction'!Y$85:$Y$104)&gt;0,ROW('Portfolio Construction'!$Y$85:$Y$104),""),ROWS('Portfolio Construction'!Y$85:Y101)),ROW('Portfolio Construction'!$Y$85:$Y$104),0),1),"")</f>
        <v/>
      </c>
    </row>
    <row r="18" spans="1:3">
      <c r="A18">
        <v>17</v>
      </c>
      <c r="B18" t="str">
        <f t="array" ref="B18">IF((COUNT('Portfolio Construction'!$Y$85:$Y$104)+COUNTIF('Portfolio Construction'!$Y$85:$Y$104,"-"))&gt;=ROWS('Portfolio Construction'!Y$85:Y104),INDEX('Portfolio Construction'!$B$85:$B$104,MATCH(SMALL(IF(LEN('Portfolio Construction'!Y$85:$Y$104)&gt;0,ROW('Portfolio Construction'!$Y$85:$Y$104),""),ROWS('Portfolio Construction'!Y$85:Y104)),ROW('Portfolio Construction'!$Y$85:$Y$104),0),1),"")</f>
        <v/>
      </c>
      <c r="C18" s="113" t="str">
        <f t="array" ref="C18">IF((COUNT('Portfolio Construction'!$Y$85:$Y$104)+COUNTIF('Portfolio Construction'!$Y$85:$Y$104,"-"))&gt;=ROWS('Portfolio Construction'!Y$85:Y104),INDEX('Portfolio Construction'!Y$85:$Y$104,MATCH(SMALL(IF(LEN('Portfolio Construction'!Y$85:$Y$104)&gt;0,ROW('Portfolio Construction'!$Y$85:$Y$104),""),ROWS('Portfolio Construction'!Y$85:Y104)),ROW('Portfolio Construction'!$Y$85:$Y$104),0),1),"")</f>
        <v/>
      </c>
    </row>
    <row r="19" spans="1:3">
      <c r="A19">
        <v>18</v>
      </c>
      <c r="B19" t="str">
        <f t="array" ref="B19">IF((COUNT('Portfolio Construction'!$Y$85:$Y$104)+COUNTIF('Portfolio Construction'!$Y$85:$Y$104,"-"))&gt;=ROWS('Portfolio Construction'!Y$85:Y98),INDEX('Portfolio Construction'!$B$85:$B$104,MATCH(SMALL(IF(LEN('Portfolio Construction'!Y$85:$Y$104)&gt;0,ROW('Portfolio Construction'!$Y$85:$Y$104),""),ROWS('Portfolio Construction'!Y$85:Y98)),ROW('Portfolio Construction'!$Y$85:$Y$104),0),1),"")</f>
        <v/>
      </c>
      <c r="C19" s="113" t="str">
        <f t="array" ref="C19">IF((COUNT('Portfolio Construction'!$Y$85:$Y$104)+COUNTIF('Portfolio Construction'!$Y$85:$Y$104,"-"))&gt;=ROWS('Portfolio Construction'!Y$85:Y98),INDEX('Portfolio Construction'!Y$85:$Y$104,MATCH(SMALL(IF(LEN('Portfolio Construction'!Y$85:$Y$104)&gt;0,ROW('Portfolio Construction'!$Y$85:$Y$104),""),ROWS('Portfolio Construction'!Y$85:Y98)),ROW('Portfolio Construction'!$Y$85:$Y$104),0),1),"")</f>
        <v/>
      </c>
    </row>
    <row r="20" spans="1:3">
      <c r="A20">
        <v>19</v>
      </c>
      <c r="B20" t="str">
        <f t="array" ref="B20">IF((COUNT('Portfolio Construction'!$Y$85:$Y$104)+COUNTIF('Portfolio Construction'!$Y$85:$Y$104,"-"))&gt;=ROWS('Portfolio Construction'!Y$85:Y89),INDEX('Portfolio Construction'!$B$85:$B$104,MATCH(SMALL(IF(LEN('Portfolio Construction'!Y$85:$Y$104)&gt;0,ROW('Portfolio Construction'!$Y$85:$Y$104),""),ROWS('Portfolio Construction'!Y$85:Y89)),ROW('Portfolio Construction'!$Y$85:$Y$104),0),1),"")</f>
        <v/>
      </c>
      <c r="C20" s="113" t="str">
        <f t="array" ref="C20">IF((COUNT('Portfolio Construction'!$Y$85:$Y$104)+COUNTIF('Portfolio Construction'!$Y$85:$Y$104,"-"))&gt;=ROWS('Portfolio Construction'!Y$85:Y89),INDEX('Portfolio Construction'!Y$85:$Y$104,MATCH(SMALL(IF(LEN('Portfolio Construction'!Y$85:$Y$104)&gt;0,ROW('Portfolio Construction'!$Y$85:$Y$104),""),ROWS('Portfolio Construction'!Y$85:Y89)),ROW('Portfolio Construction'!$Y$85:$Y$104),0),1),"")</f>
        <v/>
      </c>
    </row>
    <row r="21" spans="1:3">
      <c r="A21">
        <v>20</v>
      </c>
      <c r="B21" t="str">
        <f t="array" ref="B21">IF((COUNT('Portfolio Construction'!$Y$85:$Y$104)+COUNTIF('Portfolio Construction'!$Y$85:$Y$104,"-"))&gt;=ROWS('Portfolio Construction'!Y$85:Y93),INDEX('Portfolio Construction'!$B$85:$B$104,MATCH(SMALL(IF(LEN('Portfolio Construction'!Y$85:$Y$104)&gt;0,ROW('Portfolio Construction'!$Y$85:$Y$104),""),ROWS('Portfolio Construction'!Y$85:Y93)),ROW('Portfolio Construction'!$Y$85:$Y$104),0),1),"")</f>
        <v/>
      </c>
      <c r="C21" s="113" t="str">
        <f t="array" ref="C21">IF((COUNT('Portfolio Construction'!$Y$85:$Y$104)+COUNTIF('Portfolio Construction'!$Y$85:$Y$104,"-"))&gt;=ROWS('Portfolio Construction'!Y$85:Y93),INDEX('Portfolio Construction'!Y$85:$Y$104,MATCH(SMALL(IF(LEN('Portfolio Construction'!Y$85:$Y$104)&gt;0,ROW('Portfolio Construction'!$Y$85:$Y$104),""),ROWS('Portfolio Construction'!Y$85:Y93)),ROW('Portfolio Construction'!$Y$85:$Y$104),0),1),"")</f>
        <v/>
      </c>
    </row>
  </sheetData>
  <sheetProtection algorithmName="SHA-512" hashValue="Muv+L8FxAfs8XF53eecI7tHBKrxJHrTrQF76MCbWbZSD4UFkdxzZ0WbNsDdJWrEYFaLEn9P2/Xz8sNhX2s62DA==" saltValue="+H24JtfWSG0H1sOQnuX+HA==" spinCount="100000" sheet="1" scenarios="1" autoFilter="0"/>
  <autoFilter ref="B1:C1" xr:uid="{00000000-0009-0000-0000-00000D000000}">
    <sortState xmlns:xlrd2="http://schemas.microsoft.com/office/spreadsheetml/2017/richdata2" ref="B2:C21">
      <sortCondition ref="C1"/>
    </sortState>
  </autoFilter>
  <pageMargins left="0.7" right="0.7" top="0.75" bottom="0.75" header="0.3" footer="0.3"/>
  <pageSetup paperSize="9" orientation="landscape" r:id="rId1"/>
  <headerFooter>
    <oddFooter>&amp;L_x000D_&amp;1#&amp;"Calibri"&amp;8&amp;K0000FF Internal</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6">
    <tabColor theme="0"/>
    <pageSetUpPr fitToPage="1"/>
  </sheetPr>
  <dimension ref="A1:AQ1064"/>
  <sheetViews>
    <sheetView workbookViewId="0">
      <selection activeCell="B13" sqref="B13"/>
    </sheetView>
  </sheetViews>
  <sheetFormatPr defaultColWidth="9.1796875" defaultRowHeight="13"/>
  <cols>
    <col min="1" max="1" width="3.7265625" style="407" bestFit="1" customWidth="1"/>
    <col min="2" max="2" width="67.81640625" style="410" customWidth="1"/>
    <col min="3" max="3" width="11.1796875" style="409" bestFit="1" customWidth="1"/>
    <col min="4" max="17" width="11.1796875" style="409" customWidth="1"/>
    <col min="18" max="18" width="4.81640625" style="407" customWidth="1"/>
    <col min="19" max="19" width="39" style="407" customWidth="1"/>
    <col min="20" max="20" width="13.453125" style="407" bestFit="1" customWidth="1"/>
    <col min="21" max="21" width="11.1796875" style="407" customWidth="1"/>
    <col min="22" max="22" width="12" style="407" customWidth="1"/>
    <col min="23" max="24" width="14.1796875" style="407" bestFit="1" customWidth="1"/>
    <col min="25" max="27" width="14.1796875" style="407" customWidth="1"/>
    <col min="28" max="28" width="14.1796875" style="407" bestFit="1" customWidth="1"/>
    <col min="29" max="29" width="11.1796875" style="407" customWidth="1"/>
    <col min="30" max="30" width="13.7265625" style="408" bestFit="1" customWidth="1"/>
    <col min="31" max="31" width="14.1796875" style="407" bestFit="1" customWidth="1"/>
    <col min="32" max="32" width="11.1796875" style="406" customWidth="1"/>
    <col min="33" max="33" width="72.54296875" style="405" bestFit="1" customWidth="1"/>
    <col min="34" max="34" width="15.26953125" style="15" bestFit="1" customWidth="1"/>
    <col min="35" max="35" width="59.81640625" style="405" bestFit="1" customWidth="1"/>
    <col min="36" max="36" width="14.453125" style="405" bestFit="1" customWidth="1"/>
    <col min="37" max="37" width="55.453125" style="405" bestFit="1" customWidth="1"/>
    <col min="38" max="38" width="13.7265625" style="405" bestFit="1" customWidth="1"/>
    <col min="39" max="39" width="54.1796875" style="405" bestFit="1" customWidth="1"/>
    <col min="40" max="40" width="14.81640625" style="404" bestFit="1" customWidth="1"/>
    <col min="41" max="41" width="93.453125" style="403" bestFit="1" customWidth="1"/>
    <col min="42" max="42" width="15" style="402" bestFit="1" customWidth="1"/>
    <col min="43" max="43" width="11.1796875" style="402" customWidth="1"/>
    <col min="44" max="16384" width="9.1796875" style="15"/>
  </cols>
  <sheetData>
    <row r="1" spans="1:43">
      <c r="AG1" s="405" t="s">
        <v>4422</v>
      </c>
      <c r="AI1" s="405" t="s">
        <v>4184</v>
      </c>
      <c r="AK1" s="405" t="s">
        <v>4421</v>
      </c>
      <c r="AM1" s="405" t="s">
        <v>4420</v>
      </c>
    </row>
    <row r="2" spans="1:43">
      <c r="C2" s="409" t="s">
        <v>4419</v>
      </c>
      <c r="D2" s="498" t="e">
        <f>SUM(#REF!)</f>
        <v>#REF!</v>
      </c>
      <c r="F2" s="409" t="s">
        <v>4418</v>
      </c>
      <c r="G2" s="508" t="e">
        <f>IF(D2=D4,SUM(#REF!),"Please enter new funds or readjust premium allocation")</f>
        <v>#REF!</v>
      </c>
      <c r="AG2" s="507" t="s">
        <v>4417</v>
      </c>
      <c r="AH2" s="506" t="s">
        <v>4413</v>
      </c>
      <c r="AI2" s="504" t="s">
        <v>4416</v>
      </c>
      <c r="AJ2" s="504" t="s">
        <v>4413</v>
      </c>
      <c r="AK2" s="505" t="s">
        <v>4415</v>
      </c>
      <c r="AL2" s="504" t="s">
        <v>4413</v>
      </c>
      <c r="AM2" s="503" t="s">
        <v>4414</v>
      </c>
      <c r="AN2" s="502" t="s">
        <v>4413</v>
      </c>
      <c r="AO2" s="501" t="s">
        <v>4412</v>
      </c>
      <c r="AP2" s="500" t="s">
        <v>4411</v>
      </c>
      <c r="AQ2" s="499" t="s">
        <v>4410</v>
      </c>
    </row>
    <row r="3" spans="1:43">
      <c r="C3" s="409" t="s">
        <v>4409</v>
      </c>
      <c r="F3" s="409" t="s">
        <v>4408</v>
      </c>
      <c r="AG3" s="492" t="s">
        <v>4407</v>
      </c>
      <c r="AH3" s="15" t="s">
        <v>4234</v>
      </c>
      <c r="AI3" s="405" t="s">
        <v>4406</v>
      </c>
      <c r="AJ3" s="15" t="s">
        <v>561</v>
      </c>
      <c r="AK3" s="405" t="s">
        <v>4298</v>
      </c>
      <c r="AL3" s="15" t="s">
        <v>597</v>
      </c>
      <c r="AM3" s="404" t="s">
        <v>4341</v>
      </c>
      <c r="AN3" s="404" t="s">
        <v>4340</v>
      </c>
      <c r="AO3" s="403" t="s">
        <v>444</v>
      </c>
      <c r="AP3" s="402" t="s">
        <v>573</v>
      </c>
      <c r="AQ3" s="402" t="s">
        <v>1639</v>
      </c>
    </row>
    <row r="4" spans="1:43">
      <c r="C4" s="409" t="s">
        <v>4405</v>
      </c>
      <c r="D4" s="498" t="e">
        <f>D2+D3</f>
        <v>#REF!</v>
      </c>
      <c r="AG4" s="405" t="s">
        <v>4404</v>
      </c>
      <c r="AH4" s="15" t="s">
        <v>4229</v>
      </c>
      <c r="AI4" s="405" t="s">
        <v>4403</v>
      </c>
      <c r="AJ4" s="15" t="s">
        <v>562</v>
      </c>
      <c r="AK4" s="405" t="s">
        <v>4290</v>
      </c>
      <c r="AL4" s="15" t="s">
        <v>598</v>
      </c>
      <c r="AM4" s="404" t="s">
        <v>58</v>
      </c>
      <c r="AN4" s="404" t="s">
        <v>4331</v>
      </c>
      <c r="AO4" s="403" t="s">
        <v>443</v>
      </c>
      <c r="AP4" s="402" t="s">
        <v>572</v>
      </c>
      <c r="AQ4" s="402" t="s">
        <v>1629</v>
      </c>
    </row>
    <row r="5" spans="1:43">
      <c r="E5" s="497"/>
      <c r="F5" s="497"/>
      <c r="G5" s="497"/>
      <c r="H5" s="497"/>
      <c r="I5" s="497"/>
      <c r="J5" s="497"/>
      <c r="K5" s="497"/>
      <c r="AG5" s="405" t="s">
        <v>4402</v>
      </c>
      <c r="AH5" s="15" t="s">
        <v>4401</v>
      </c>
      <c r="AI5" s="405" t="s">
        <v>4400</v>
      </c>
      <c r="AJ5" s="15" t="s">
        <v>563</v>
      </c>
      <c r="AK5" s="405" t="s">
        <v>4265</v>
      </c>
      <c r="AL5" s="15" t="s">
        <v>3510</v>
      </c>
      <c r="AM5" s="404" t="s">
        <v>60</v>
      </c>
      <c r="AN5" s="404" t="s">
        <v>561</v>
      </c>
      <c r="AO5" s="403" t="s">
        <v>434</v>
      </c>
      <c r="AP5" s="402" t="s">
        <v>562</v>
      </c>
      <c r="AQ5" s="402" t="s">
        <v>1618</v>
      </c>
    </row>
    <row r="6" spans="1:43">
      <c r="B6" s="496"/>
      <c r="C6" s="495"/>
      <c r="D6" s="495"/>
      <c r="E6" s="495"/>
      <c r="F6" s="495"/>
      <c r="G6" s="495"/>
      <c r="H6" s="495"/>
      <c r="I6" s="495"/>
      <c r="J6" s="495"/>
      <c r="K6" s="495"/>
      <c r="AB6" s="494"/>
      <c r="AC6" s="494"/>
      <c r="AD6" s="493"/>
      <c r="AG6" s="405" t="s">
        <v>4399</v>
      </c>
      <c r="AH6" s="15" t="s">
        <v>4247</v>
      </c>
      <c r="AI6" s="405" t="s">
        <v>4398</v>
      </c>
      <c r="AJ6" s="15" t="s">
        <v>564</v>
      </c>
      <c r="AK6" s="405" t="s">
        <v>4254</v>
      </c>
      <c r="AL6" s="15" t="s">
        <v>611</v>
      </c>
      <c r="AM6" s="404" t="s">
        <v>61</v>
      </c>
      <c r="AN6" s="404" t="s">
        <v>562</v>
      </c>
      <c r="AO6" s="403" t="s">
        <v>441</v>
      </c>
      <c r="AP6" s="402" t="s">
        <v>570</v>
      </c>
      <c r="AQ6" s="402" t="s">
        <v>1627</v>
      </c>
    </row>
    <row r="7" spans="1:43">
      <c r="B7" s="494" t="s">
        <v>4397</v>
      </c>
      <c r="S7" s="494" t="s">
        <v>4396</v>
      </c>
      <c r="T7" s="494"/>
      <c r="AB7" s="494"/>
      <c r="AC7" s="494"/>
      <c r="AD7" s="493"/>
      <c r="AG7" s="405" t="s">
        <v>4395</v>
      </c>
      <c r="AH7" s="15" t="s">
        <v>4394</v>
      </c>
      <c r="AI7" s="492" t="s">
        <v>4393</v>
      </c>
      <c r="AJ7" s="15" t="s">
        <v>566</v>
      </c>
      <c r="AK7" s="405" t="s">
        <v>4249</v>
      </c>
      <c r="AL7" s="15" t="s">
        <v>612</v>
      </c>
      <c r="AM7" s="404" t="s">
        <v>48</v>
      </c>
      <c r="AN7" s="404" t="s">
        <v>563</v>
      </c>
      <c r="AO7" s="403" t="s">
        <v>435</v>
      </c>
      <c r="AP7" s="402" t="s">
        <v>563</v>
      </c>
      <c r="AQ7" s="402" t="s">
        <v>1620</v>
      </c>
    </row>
    <row r="8" spans="1:43" ht="15" customHeight="1">
      <c r="AF8" s="465"/>
      <c r="AG8" s="405" t="s">
        <v>4392</v>
      </c>
      <c r="AH8" s="15" t="s">
        <v>4391</v>
      </c>
      <c r="AI8" s="405" t="s">
        <v>4390</v>
      </c>
      <c r="AJ8" s="15" t="s">
        <v>568</v>
      </c>
      <c r="AK8" s="405" t="s">
        <v>4240</v>
      </c>
      <c r="AL8" s="15" t="s">
        <v>1494</v>
      </c>
      <c r="AM8" s="404" t="s">
        <v>62</v>
      </c>
      <c r="AN8" s="404" t="s">
        <v>564</v>
      </c>
      <c r="AO8" s="403" t="s">
        <v>881</v>
      </c>
      <c r="AP8" s="402" t="s">
        <v>4331</v>
      </c>
      <c r="AQ8" s="402" t="s">
        <v>4389</v>
      </c>
    </row>
    <row r="9" spans="1:43" ht="21">
      <c r="A9" s="488" t="s">
        <v>1438</v>
      </c>
      <c r="B9" s="491" t="s">
        <v>4388</v>
      </c>
      <c r="C9" s="490"/>
      <c r="D9" s="490"/>
      <c r="E9" s="490"/>
      <c r="F9" s="490"/>
      <c r="G9" s="490"/>
      <c r="H9" s="490"/>
      <c r="I9" s="490"/>
      <c r="J9" s="490"/>
      <c r="K9" s="490"/>
      <c r="L9" s="490"/>
      <c r="M9" s="490"/>
      <c r="N9" s="490"/>
      <c r="O9" s="490"/>
      <c r="P9" s="490"/>
      <c r="Q9" s="489"/>
      <c r="R9" s="488" t="s">
        <v>1439</v>
      </c>
      <c r="S9" s="487" t="s">
        <v>4387</v>
      </c>
      <c r="T9" s="486"/>
      <c r="U9" s="486"/>
      <c r="V9" s="486"/>
      <c r="W9" s="486"/>
      <c r="X9" s="486"/>
      <c r="Y9" s="486"/>
      <c r="Z9" s="486"/>
      <c r="AA9" s="486"/>
      <c r="AB9" s="486"/>
      <c r="AC9" s="486"/>
      <c r="AD9" s="486"/>
      <c r="AE9" s="485"/>
      <c r="AF9" s="465"/>
      <c r="AG9" s="405" t="s">
        <v>4386</v>
      </c>
      <c r="AH9" s="15" t="s">
        <v>4385</v>
      </c>
      <c r="AI9" s="405" t="s">
        <v>4384</v>
      </c>
      <c r="AJ9" s="15" t="s">
        <v>569</v>
      </c>
      <c r="AK9" s="405" t="s">
        <v>4383</v>
      </c>
      <c r="AL9" s="15" t="s">
        <v>642</v>
      </c>
      <c r="AM9" s="404" t="s">
        <v>63</v>
      </c>
      <c r="AN9" s="404" t="s">
        <v>566</v>
      </c>
      <c r="AO9" s="403" t="s">
        <v>437</v>
      </c>
      <c r="AP9" s="402" t="s">
        <v>566</v>
      </c>
      <c r="AQ9" s="402" t="s">
        <v>1623</v>
      </c>
    </row>
    <row r="10" spans="1:43" ht="39">
      <c r="B10" s="481" t="s">
        <v>2193</v>
      </c>
      <c r="C10" s="477" t="s">
        <v>4382</v>
      </c>
      <c r="D10" s="477" t="s">
        <v>4381</v>
      </c>
      <c r="E10" s="477" t="s">
        <v>4380</v>
      </c>
      <c r="F10" s="477" t="s">
        <v>2187</v>
      </c>
      <c r="G10" s="477" t="s">
        <v>4379</v>
      </c>
      <c r="H10" s="477" t="s">
        <v>4378</v>
      </c>
      <c r="I10" s="477" t="s">
        <v>4377</v>
      </c>
      <c r="J10" s="477" t="s">
        <v>4376</v>
      </c>
      <c r="K10" s="477" t="s">
        <v>4375</v>
      </c>
      <c r="L10" s="477" t="s">
        <v>4374</v>
      </c>
      <c r="M10" s="477" t="s">
        <v>4373</v>
      </c>
      <c r="N10" s="484" t="s">
        <v>4372</v>
      </c>
      <c r="O10" s="483" t="s">
        <v>537</v>
      </c>
      <c r="P10" s="483" t="s">
        <v>4361</v>
      </c>
      <c r="Q10" s="482" t="s">
        <v>4360</v>
      </c>
      <c r="S10" s="481" t="s">
        <v>4371</v>
      </c>
      <c r="T10" s="480" t="s">
        <v>4370</v>
      </c>
      <c r="U10" s="477" t="s">
        <v>4369</v>
      </c>
      <c r="V10" s="477" t="s">
        <v>4368</v>
      </c>
      <c r="W10" s="477" t="s">
        <v>4367</v>
      </c>
      <c r="X10" s="477" t="s">
        <v>4366</v>
      </c>
      <c r="Y10" s="479" t="s">
        <v>4365</v>
      </c>
      <c r="Z10" s="477" t="s">
        <v>4364</v>
      </c>
      <c r="AA10" s="476" t="s">
        <v>4363</v>
      </c>
      <c r="AB10" s="478" t="s">
        <v>4362</v>
      </c>
      <c r="AC10" s="477" t="s">
        <v>537</v>
      </c>
      <c r="AD10" s="476" t="s">
        <v>4361</v>
      </c>
      <c r="AE10" s="475" t="s">
        <v>4360</v>
      </c>
      <c r="AF10" s="465"/>
      <c r="AG10" s="405" t="s">
        <v>4359</v>
      </c>
      <c r="AH10" s="15" t="s">
        <v>4242</v>
      </c>
      <c r="AI10" s="405" t="s">
        <v>4358</v>
      </c>
      <c r="AJ10" s="15" t="s">
        <v>571</v>
      </c>
      <c r="AK10" s="405" t="s">
        <v>4153</v>
      </c>
      <c r="AL10" s="15" t="s">
        <v>693</v>
      </c>
      <c r="AM10" s="404" t="s">
        <v>65</v>
      </c>
      <c r="AN10" s="404" t="s">
        <v>4275</v>
      </c>
      <c r="AO10" s="403" t="s">
        <v>438</v>
      </c>
      <c r="AP10" s="402" t="s">
        <v>4275</v>
      </c>
      <c r="AQ10" s="402" t="s">
        <v>4357</v>
      </c>
    </row>
    <row r="11" spans="1:43" ht="15" customHeight="1">
      <c r="A11" s="15"/>
      <c r="B11" s="474" t="s">
        <v>4356</v>
      </c>
      <c r="C11" s="440"/>
      <c r="D11" s="440"/>
      <c r="E11" s="440"/>
      <c r="F11" s="440"/>
      <c r="G11" s="440"/>
      <c r="H11" s="440"/>
      <c r="I11" s="440"/>
      <c r="J11" s="440"/>
      <c r="K11" s="440"/>
      <c r="L11" s="440"/>
      <c r="M11" s="440"/>
      <c r="N11" s="446"/>
      <c r="O11" s="457" t="str">
        <f t="shared" ref="O11:O42" si="0">IFERROR(VLOOKUP(B11,AG:AN,MATCH(C11,$AG$1:$AN$1,0)+1,FALSE),"")</f>
        <v/>
      </c>
      <c r="P11" s="457"/>
      <c r="Q11" s="454"/>
      <c r="S11" s="442" t="s">
        <v>4355</v>
      </c>
      <c r="T11" s="441"/>
      <c r="U11" s="440"/>
      <c r="V11" s="440"/>
      <c r="W11" s="440" t="s">
        <v>4351</v>
      </c>
      <c r="X11" s="464">
        <v>1E-4</v>
      </c>
      <c r="Y11" s="464"/>
      <c r="Z11" s="464"/>
      <c r="AA11" s="469" t="s">
        <v>4349</v>
      </c>
      <c r="AB11" s="473"/>
      <c r="AC11" s="468"/>
      <c r="AD11" s="439"/>
      <c r="AE11" s="472"/>
      <c r="AF11" s="465"/>
      <c r="AG11" s="405" t="s">
        <v>4354</v>
      </c>
      <c r="AH11" s="15" t="s">
        <v>4252</v>
      </c>
      <c r="AI11" s="405" t="s">
        <v>4353</v>
      </c>
      <c r="AJ11" s="15" t="s">
        <v>572</v>
      </c>
      <c r="AK11" s="405" t="s">
        <v>4145</v>
      </c>
      <c r="AL11" s="15" t="s">
        <v>696</v>
      </c>
      <c r="AM11" s="404" t="s">
        <v>66</v>
      </c>
      <c r="AN11" s="404" t="s">
        <v>568</v>
      </c>
      <c r="AO11" s="403" t="s">
        <v>445</v>
      </c>
      <c r="AP11" s="402" t="s">
        <v>575</v>
      </c>
      <c r="AQ11" s="402" t="s">
        <v>1641</v>
      </c>
    </row>
    <row r="12" spans="1:43" ht="15" customHeight="1">
      <c r="A12" s="15"/>
      <c r="B12" s="456" t="s">
        <v>4161</v>
      </c>
      <c r="C12" s="440"/>
      <c r="D12" s="440"/>
      <c r="E12" s="440"/>
      <c r="F12" s="440"/>
      <c r="G12" s="450"/>
      <c r="H12" s="440"/>
      <c r="I12" s="450"/>
      <c r="J12" s="440"/>
      <c r="K12" s="450"/>
      <c r="L12" s="440"/>
      <c r="M12" s="450"/>
      <c r="N12" s="449"/>
      <c r="O12" s="457" t="str">
        <f t="shared" si="0"/>
        <v/>
      </c>
      <c r="P12" s="455"/>
      <c r="Q12" s="454"/>
      <c r="S12" s="442" t="s">
        <v>2810</v>
      </c>
      <c r="T12" s="441"/>
      <c r="U12" s="440">
        <v>133.74</v>
      </c>
      <c r="V12" s="440" t="s">
        <v>4352</v>
      </c>
      <c r="W12" s="440">
        <v>1</v>
      </c>
      <c r="X12" s="440" t="s">
        <v>4351</v>
      </c>
      <c r="Y12" s="464">
        <v>1E-4</v>
      </c>
      <c r="Z12" s="452" t="s">
        <v>4350</v>
      </c>
      <c r="AA12" s="469">
        <v>1</v>
      </c>
      <c r="AB12" s="469" t="s">
        <v>4349</v>
      </c>
      <c r="AC12" s="470"/>
      <c r="AD12" s="439"/>
      <c r="AE12" s="466"/>
      <c r="AF12" s="465"/>
      <c r="AG12" s="405" t="s">
        <v>4348</v>
      </c>
      <c r="AH12" s="15" t="s">
        <v>4347</v>
      </c>
      <c r="AI12" s="405" t="s">
        <v>4346</v>
      </c>
      <c r="AJ12" s="15" t="s">
        <v>573</v>
      </c>
      <c r="AK12" s="405" t="s">
        <v>4124</v>
      </c>
      <c r="AL12" s="15" t="s">
        <v>708</v>
      </c>
      <c r="AM12" s="404" t="s">
        <v>67</v>
      </c>
      <c r="AN12" s="404" t="s">
        <v>569</v>
      </c>
      <c r="AO12" s="403" t="s">
        <v>442</v>
      </c>
      <c r="AP12" s="402" t="s">
        <v>571</v>
      </c>
      <c r="AQ12" s="402" t="s">
        <v>1628</v>
      </c>
    </row>
    <row r="13" spans="1:43" ht="15" customHeight="1">
      <c r="A13" s="15"/>
      <c r="B13" s="456" t="s">
        <v>4345</v>
      </c>
      <c r="C13" s="440"/>
      <c r="D13" s="440"/>
      <c r="E13" s="440"/>
      <c r="F13" s="440"/>
      <c r="G13" s="450"/>
      <c r="H13" s="440"/>
      <c r="I13" s="450"/>
      <c r="J13" s="440"/>
      <c r="K13" s="450"/>
      <c r="L13" s="440"/>
      <c r="M13" s="440"/>
      <c r="N13" s="446"/>
      <c r="O13" s="457" t="str">
        <f t="shared" si="0"/>
        <v/>
      </c>
      <c r="P13" s="457"/>
      <c r="Q13" s="454"/>
      <c r="S13" s="442" t="s">
        <v>4344</v>
      </c>
      <c r="T13" s="441"/>
      <c r="U13" s="440"/>
      <c r="V13" s="450"/>
      <c r="W13" s="440" t="s">
        <v>4343</v>
      </c>
      <c r="X13" s="464">
        <v>0.15310000000000001</v>
      </c>
      <c r="Y13" s="464"/>
      <c r="Z13" s="464"/>
      <c r="AA13" s="469" t="s">
        <v>4342</v>
      </c>
      <c r="AB13" s="469"/>
      <c r="AC13" s="468"/>
      <c r="AD13" s="439"/>
      <c r="AE13" s="466"/>
      <c r="AF13" s="465"/>
      <c r="AG13" s="405" t="s">
        <v>4341</v>
      </c>
      <c r="AH13" s="15" t="s">
        <v>4340</v>
      </c>
      <c r="AI13" s="405" t="s">
        <v>4339</v>
      </c>
      <c r="AJ13" s="15" t="s">
        <v>575</v>
      </c>
      <c r="AK13" s="405" t="s">
        <v>4121</v>
      </c>
      <c r="AL13" s="15" t="s">
        <v>2812</v>
      </c>
      <c r="AM13" s="404" t="s">
        <v>68</v>
      </c>
      <c r="AN13" s="404" t="s">
        <v>570</v>
      </c>
      <c r="AO13" s="403" t="s">
        <v>440</v>
      </c>
      <c r="AP13" s="402" t="s">
        <v>569</v>
      </c>
      <c r="AQ13" s="402" t="s">
        <v>1626</v>
      </c>
    </row>
    <row r="14" spans="1:43" ht="15" customHeight="1">
      <c r="A14" s="15"/>
      <c r="B14" s="456" t="s">
        <v>4175</v>
      </c>
      <c r="C14" s="440" t="s">
        <v>4184</v>
      </c>
      <c r="D14" s="440" t="s">
        <v>4183</v>
      </c>
      <c r="E14" s="440" t="s">
        <v>4220</v>
      </c>
      <c r="F14" s="440" t="s">
        <v>4338</v>
      </c>
      <c r="G14" s="450">
        <v>6221.84</v>
      </c>
      <c r="H14" s="440">
        <v>1.6072</v>
      </c>
      <c r="I14" s="450">
        <v>10000</v>
      </c>
      <c r="J14" s="440" t="s">
        <v>1057</v>
      </c>
      <c r="K14" s="450">
        <v>9848.5499999999993</v>
      </c>
      <c r="L14" s="440">
        <v>25.83</v>
      </c>
      <c r="M14" s="440">
        <v>-151.44999999999999</v>
      </c>
      <c r="N14" s="446">
        <v>-1.51</v>
      </c>
      <c r="O14" s="445" t="str">
        <f t="shared" si="0"/>
        <v/>
      </c>
      <c r="P14" s="457"/>
      <c r="Q14" s="454"/>
      <c r="S14" s="442" t="s">
        <v>4337</v>
      </c>
      <c r="T14" s="441" t="s">
        <v>4336</v>
      </c>
      <c r="U14" s="450">
        <v>7942.2889999999998</v>
      </c>
      <c r="V14" s="450" t="s">
        <v>4335</v>
      </c>
      <c r="W14" s="440">
        <v>1</v>
      </c>
      <c r="X14" s="440" t="s">
        <v>4334</v>
      </c>
      <c r="Y14" s="464">
        <v>8.0100000000000005E-2</v>
      </c>
      <c r="Z14" s="464" t="s">
        <v>4333</v>
      </c>
      <c r="AA14" s="469">
        <v>1</v>
      </c>
      <c r="AB14" s="469" t="s">
        <v>4332</v>
      </c>
      <c r="AC14" s="468"/>
      <c r="AD14" s="439"/>
      <c r="AE14" s="466"/>
      <c r="AF14" s="465"/>
      <c r="AG14" s="405" t="s">
        <v>58</v>
      </c>
      <c r="AH14" s="15" t="s">
        <v>4331</v>
      </c>
      <c r="AI14" s="405" t="s">
        <v>4330</v>
      </c>
      <c r="AJ14" s="15" t="s">
        <v>579</v>
      </c>
      <c r="AK14" s="405" t="s">
        <v>4115</v>
      </c>
      <c r="AL14" s="15" t="s">
        <v>1064</v>
      </c>
      <c r="AM14" s="404" t="s">
        <v>69</v>
      </c>
      <c r="AN14" s="404" t="s">
        <v>571</v>
      </c>
      <c r="AO14" s="403" t="s">
        <v>439</v>
      </c>
      <c r="AP14" s="402" t="s">
        <v>568</v>
      </c>
      <c r="AQ14" s="402" t="s">
        <v>1624</v>
      </c>
    </row>
    <row r="15" spans="1:43" ht="15" customHeight="1">
      <c r="A15" s="15"/>
      <c r="B15" s="456"/>
      <c r="C15" s="440"/>
      <c r="D15" s="440"/>
      <c r="E15" s="440"/>
      <c r="F15" s="440"/>
      <c r="G15" s="440"/>
      <c r="H15" s="440"/>
      <c r="I15" s="450"/>
      <c r="J15" s="440">
        <v>1.5829</v>
      </c>
      <c r="K15" s="450"/>
      <c r="L15" s="440"/>
      <c r="M15" s="440"/>
      <c r="N15" s="446"/>
      <c r="O15" s="445" t="str">
        <f t="shared" si="0"/>
        <v/>
      </c>
      <c r="P15" s="457"/>
      <c r="Q15" s="454"/>
      <c r="S15" s="442" t="s">
        <v>4329</v>
      </c>
      <c r="T15" s="441" t="s">
        <v>4328</v>
      </c>
      <c r="U15" s="450">
        <v>55898.21</v>
      </c>
      <c r="V15" s="450" t="s">
        <v>4327</v>
      </c>
      <c r="W15" s="440">
        <v>1</v>
      </c>
      <c r="X15" s="440" t="s">
        <v>4326</v>
      </c>
      <c r="Y15" s="464">
        <v>7.2999999999999995E-2</v>
      </c>
      <c r="Z15" s="452" t="s">
        <v>4325</v>
      </c>
      <c r="AA15" s="439">
        <v>1</v>
      </c>
      <c r="AB15" s="469" t="s">
        <v>4324</v>
      </c>
      <c r="AC15" s="470"/>
      <c r="AD15" s="439"/>
      <c r="AE15" s="466"/>
      <c r="AF15" s="465"/>
      <c r="AG15" s="405" t="s">
        <v>60</v>
      </c>
      <c r="AH15" s="15" t="s">
        <v>561</v>
      </c>
      <c r="AI15" s="405" t="s">
        <v>4323</v>
      </c>
      <c r="AJ15" s="15" t="s">
        <v>1955</v>
      </c>
      <c r="AK15" s="405" t="s">
        <v>4088</v>
      </c>
      <c r="AL15" s="15" t="s">
        <v>724</v>
      </c>
      <c r="AM15" s="404" t="s">
        <v>70</v>
      </c>
      <c r="AN15" s="404" t="s">
        <v>572</v>
      </c>
      <c r="AO15" s="403" t="s">
        <v>436</v>
      </c>
      <c r="AP15" s="402" t="s">
        <v>564</v>
      </c>
      <c r="AQ15" s="402" t="s">
        <v>1621</v>
      </c>
    </row>
    <row r="16" spans="1:43" ht="15" customHeight="1">
      <c r="A16" s="15"/>
      <c r="B16" s="456" t="s">
        <v>800</v>
      </c>
      <c r="C16" s="440"/>
      <c r="D16" s="440"/>
      <c r="E16" s="440"/>
      <c r="F16" s="440"/>
      <c r="G16" s="450"/>
      <c r="H16" s="440"/>
      <c r="I16" s="450">
        <v>10000</v>
      </c>
      <c r="J16" s="440"/>
      <c r="K16" s="450">
        <v>9848.5499999999993</v>
      </c>
      <c r="L16" s="440">
        <v>25.83</v>
      </c>
      <c r="M16" s="450">
        <v>-151.44999999999999</v>
      </c>
      <c r="N16" s="449">
        <v>-1.51</v>
      </c>
      <c r="O16" s="445" t="str">
        <f t="shared" si="0"/>
        <v/>
      </c>
      <c r="P16" s="455"/>
      <c r="Q16" s="454"/>
      <c r="R16" s="471"/>
      <c r="S16" s="442" t="s">
        <v>4322</v>
      </c>
      <c r="T16" s="441"/>
      <c r="U16" s="440"/>
      <c r="V16" s="450"/>
      <c r="W16" s="440" t="s">
        <v>4316</v>
      </c>
      <c r="X16" s="464">
        <v>6.9000000000000006E-2</v>
      </c>
      <c r="Y16" s="464"/>
      <c r="Z16" s="464"/>
      <c r="AA16" s="439" t="s">
        <v>4314</v>
      </c>
      <c r="AB16" s="469"/>
      <c r="AC16" s="468"/>
      <c r="AD16" s="439"/>
      <c r="AE16" s="466"/>
      <c r="AF16" s="465"/>
      <c r="AG16" s="405" t="s">
        <v>61</v>
      </c>
      <c r="AH16" s="15" t="s">
        <v>562</v>
      </c>
      <c r="AI16" s="405" t="s">
        <v>4321</v>
      </c>
      <c r="AJ16" s="15" t="s">
        <v>586</v>
      </c>
      <c r="AK16" s="405" t="s">
        <v>4074</v>
      </c>
      <c r="AL16" s="15" t="s">
        <v>737</v>
      </c>
      <c r="AM16" s="404" t="s">
        <v>71</v>
      </c>
      <c r="AN16" s="404" t="s">
        <v>573</v>
      </c>
      <c r="AO16" s="403" t="s">
        <v>433</v>
      </c>
      <c r="AP16" s="402" t="s">
        <v>561</v>
      </c>
      <c r="AQ16" s="402" t="s">
        <v>1617</v>
      </c>
    </row>
    <row r="17" spans="1:43" ht="15" customHeight="1">
      <c r="A17" s="15"/>
      <c r="B17" s="456" t="s">
        <v>4320</v>
      </c>
      <c r="C17" s="440"/>
      <c r="D17" s="440"/>
      <c r="E17" s="440"/>
      <c r="F17" s="440"/>
      <c r="G17" s="450"/>
      <c r="H17" s="440"/>
      <c r="I17" s="450"/>
      <c r="J17" s="440"/>
      <c r="K17" s="450"/>
      <c r="L17" s="440"/>
      <c r="M17" s="440"/>
      <c r="N17" s="446"/>
      <c r="O17" s="445" t="str">
        <f t="shared" si="0"/>
        <v/>
      </c>
      <c r="P17" s="457"/>
      <c r="Q17" s="454"/>
      <c r="S17" s="442" t="s">
        <v>4319</v>
      </c>
      <c r="T17" s="441" t="s">
        <v>4318</v>
      </c>
      <c r="U17" s="450">
        <v>90324.43</v>
      </c>
      <c r="V17" s="450" t="s">
        <v>4317</v>
      </c>
      <c r="W17" s="440">
        <v>1</v>
      </c>
      <c r="X17" s="440" t="s">
        <v>4316</v>
      </c>
      <c r="Y17" s="464">
        <v>6.9000000000000006E-2</v>
      </c>
      <c r="Z17" s="464" t="s">
        <v>4315</v>
      </c>
      <c r="AA17" s="439">
        <v>1</v>
      </c>
      <c r="AB17" s="469" t="s">
        <v>4314</v>
      </c>
      <c r="AC17" s="468"/>
      <c r="AD17" s="439"/>
      <c r="AE17" s="466"/>
      <c r="AF17" s="465"/>
      <c r="AG17" s="405" t="s">
        <v>48</v>
      </c>
      <c r="AH17" s="15" t="s">
        <v>563</v>
      </c>
      <c r="AI17" s="405" t="s">
        <v>4313</v>
      </c>
      <c r="AJ17" s="15" t="s">
        <v>593</v>
      </c>
      <c r="AK17" s="405" t="s">
        <v>4060</v>
      </c>
      <c r="AL17" s="15" t="s">
        <v>743</v>
      </c>
      <c r="AM17" s="404" t="s">
        <v>74</v>
      </c>
      <c r="AN17" s="404" t="s">
        <v>575</v>
      </c>
      <c r="AO17" s="403" t="s">
        <v>2130</v>
      </c>
      <c r="AP17" s="402" t="s">
        <v>567</v>
      </c>
      <c r="AQ17" s="402" t="s">
        <v>2131</v>
      </c>
    </row>
    <row r="18" spans="1:43" ht="15" customHeight="1">
      <c r="A18" s="15"/>
      <c r="B18" s="456" t="s">
        <v>4161</v>
      </c>
      <c r="C18" s="440"/>
      <c r="D18" s="440"/>
      <c r="E18" s="440"/>
      <c r="F18" s="440"/>
      <c r="G18" s="440"/>
      <c r="H18" s="440"/>
      <c r="I18" s="450"/>
      <c r="J18" s="440"/>
      <c r="K18" s="450"/>
      <c r="L18" s="440"/>
      <c r="M18" s="450"/>
      <c r="N18" s="449"/>
      <c r="O18" s="445" t="str">
        <f t="shared" si="0"/>
        <v/>
      </c>
      <c r="P18" s="455"/>
      <c r="Q18" s="454"/>
      <c r="S18" s="442" t="s">
        <v>4312</v>
      </c>
      <c r="T18" s="441"/>
      <c r="U18" s="450"/>
      <c r="V18" s="450"/>
      <c r="W18" s="450" t="s">
        <v>4311</v>
      </c>
      <c r="X18" s="464">
        <v>0.77780000000000005</v>
      </c>
      <c r="Y18" s="464"/>
      <c r="Z18" s="464"/>
      <c r="AA18" s="439" t="s">
        <v>4310</v>
      </c>
      <c r="AB18" s="469"/>
      <c r="AC18" s="468"/>
      <c r="AD18" s="439"/>
      <c r="AE18" s="466"/>
      <c r="AF18" s="465"/>
      <c r="AG18" s="405" t="s">
        <v>62</v>
      </c>
      <c r="AH18" s="15" t="s">
        <v>564</v>
      </c>
      <c r="AI18" s="405" t="s">
        <v>4309</v>
      </c>
      <c r="AJ18" s="15" t="s">
        <v>594</v>
      </c>
      <c r="AK18" s="405" t="s">
        <v>4046</v>
      </c>
      <c r="AL18" s="15" t="s">
        <v>755</v>
      </c>
      <c r="AM18" s="404" t="s">
        <v>4227</v>
      </c>
      <c r="AN18" s="404" t="s">
        <v>4226</v>
      </c>
      <c r="AO18" s="403" t="s">
        <v>4308</v>
      </c>
      <c r="AP18" s="402" t="s">
        <v>4307</v>
      </c>
      <c r="AQ18" s="402" t="s">
        <v>4306</v>
      </c>
    </row>
    <row r="19" spans="1:43" ht="15" customHeight="1">
      <c r="A19" s="15"/>
      <c r="B19" s="456" t="s">
        <v>4305</v>
      </c>
      <c r="C19" s="440"/>
      <c r="D19" s="440"/>
      <c r="E19" s="440"/>
      <c r="F19" s="440"/>
      <c r="G19" s="440"/>
      <c r="H19" s="440"/>
      <c r="I19" s="440"/>
      <c r="J19" s="440"/>
      <c r="K19" s="440"/>
      <c r="L19" s="440"/>
      <c r="M19" s="440"/>
      <c r="N19" s="446"/>
      <c r="O19" s="445" t="str">
        <f t="shared" si="0"/>
        <v/>
      </c>
      <c r="P19" s="457"/>
      <c r="Q19" s="454"/>
      <c r="S19" s="442" t="s">
        <v>4304</v>
      </c>
      <c r="T19" s="441" t="s">
        <v>4303</v>
      </c>
      <c r="U19" s="450">
        <v>54512.83</v>
      </c>
      <c r="V19" s="450" t="s">
        <v>4302</v>
      </c>
      <c r="W19" s="450">
        <v>1</v>
      </c>
      <c r="X19" s="440" t="s">
        <v>4301</v>
      </c>
      <c r="Y19" s="464">
        <v>0.2402</v>
      </c>
      <c r="Z19" s="464" t="s">
        <v>4300</v>
      </c>
      <c r="AA19" s="439">
        <v>1</v>
      </c>
      <c r="AB19" s="469" t="s">
        <v>4299</v>
      </c>
      <c r="AC19" s="468"/>
      <c r="AD19" s="439"/>
      <c r="AE19" s="466"/>
      <c r="AF19" s="465"/>
      <c r="AG19" s="405" t="s">
        <v>538</v>
      </c>
      <c r="AH19" s="15" t="s">
        <v>565</v>
      </c>
      <c r="AI19" s="405" t="s">
        <v>4298</v>
      </c>
      <c r="AJ19" s="15" t="s">
        <v>597</v>
      </c>
      <c r="AK19" s="405" t="s">
        <v>4041</v>
      </c>
      <c r="AL19" s="15" t="s">
        <v>756</v>
      </c>
      <c r="AM19" s="404" t="s">
        <v>4218</v>
      </c>
      <c r="AN19" s="404" t="s">
        <v>4217</v>
      </c>
      <c r="AO19" s="403" t="s">
        <v>76</v>
      </c>
      <c r="AP19" s="402" t="s">
        <v>544</v>
      </c>
      <c r="AQ19" s="402" t="s">
        <v>1619</v>
      </c>
    </row>
    <row r="20" spans="1:43" ht="15" customHeight="1">
      <c r="A20" s="15"/>
      <c r="B20" s="456" t="s">
        <v>4297</v>
      </c>
      <c r="C20" s="440" t="s">
        <v>4184</v>
      </c>
      <c r="D20" s="440" t="s">
        <v>4183</v>
      </c>
      <c r="E20" s="440" t="s">
        <v>46</v>
      </c>
      <c r="F20" s="440" t="s">
        <v>46</v>
      </c>
      <c r="G20" s="450">
        <v>2865.31</v>
      </c>
      <c r="H20" s="440">
        <v>2.094014</v>
      </c>
      <c r="I20" s="450">
        <v>6000</v>
      </c>
      <c r="J20" s="440" t="s">
        <v>1057</v>
      </c>
      <c r="K20" s="450">
        <v>5407.99</v>
      </c>
      <c r="L20" s="440">
        <v>14.18</v>
      </c>
      <c r="M20" s="440">
        <v>-592.01</v>
      </c>
      <c r="N20" s="446">
        <v>-9.8699999999999992</v>
      </c>
      <c r="O20" s="445" t="str">
        <f t="shared" si="0"/>
        <v/>
      </c>
      <c r="P20" s="457"/>
      <c r="Q20" s="454"/>
      <c r="S20" s="442" t="s">
        <v>4296</v>
      </c>
      <c r="T20" s="441" t="s">
        <v>4295</v>
      </c>
      <c r="U20" s="450">
        <v>51030.53</v>
      </c>
      <c r="V20" s="450" t="s">
        <v>4294</v>
      </c>
      <c r="W20" s="440">
        <v>1</v>
      </c>
      <c r="X20" s="440" t="s">
        <v>4293</v>
      </c>
      <c r="Y20" s="464">
        <v>0.10780000000000001</v>
      </c>
      <c r="Z20" s="452" t="s">
        <v>4292</v>
      </c>
      <c r="AA20" s="439">
        <v>1</v>
      </c>
      <c r="AB20" s="469" t="s">
        <v>4291</v>
      </c>
      <c r="AC20" s="470"/>
      <c r="AD20" s="439"/>
      <c r="AE20" s="466"/>
      <c r="AF20" s="465"/>
      <c r="AG20" s="405" t="s">
        <v>63</v>
      </c>
      <c r="AH20" s="15" t="s">
        <v>566</v>
      </c>
      <c r="AI20" s="405" t="s">
        <v>4290</v>
      </c>
      <c r="AJ20" s="15" t="s">
        <v>598</v>
      </c>
      <c r="AK20" s="405" t="s">
        <v>4032</v>
      </c>
      <c r="AL20" s="15" t="s">
        <v>778</v>
      </c>
      <c r="AM20" s="404" t="s">
        <v>4215</v>
      </c>
      <c r="AN20" s="404" t="s">
        <v>4214</v>
      </c>
      <c r="AO20" s="403" t="s">
        <v>77</v>
      </c>
      <c r="AP20" s="402" t="s">
        <v>565</v>
      </c>
      <c r="AQ20" s="402" t="s">
        <v>1622</v>
      </c>
    </row>
    <row r="21" spans="1:43" ht="15" customHeight="1">
      <c r="A21" s="15"/>
      <c r="B21" s="456"/>
      <c r="C21" s="440"/>
      <c r="D21" s="440"/>
      <c r="E21" s="440"/>
      <c r="F21" s="440"/>
      <c r="G21" s="450"/>
      <c r="H21" s="440"/>
      <c r="I21" s="450"/>
      <c r="J21" s="440">
        <v>1.8874</v>
      </c>
      <c r="K21" s="450"/>
      <c r="L21" s="440"/>
      <c r="M21" s="440"/>
      <c r="N21" s="446"/>
      <c r="O21" s="445" t="str">
        <f t="shared" si="0"/>
        <v/>
      </c>
      <c r="P21" s="457"/>
      <c r="Q21" s="454"/>
      <c r="S21" s="442" t="s">
        <v>4289</v>
      </c>
      <c r="T21" s="441" t="s">
        <v>4288</v>
      </c>
      <c r="U21" s="450">
        <v>101808.18</v>
      </c>
      <c r="V21" s="450" t="s">
        <v>4287</v>
      </c>
      <c r="W21" s="440">
        <v>1</v>
      </c>
      <c r="X21" s="440" t="s">
        <v>4286</v>
      </c>
      <c r="Y21" s="464">
        <v>0.1449</v>
      </c>
      <c r="Z21" s="464" t="s">
        <v>4285</v>
      </c>
      <c r="AA21" s="439">
        <v>1</v>
      </c>
      <c r="AB21" s="469" t="s">
        <v>4284</v>
      </c>
      <c r="AC21" s="468"/>
      <c r="AD21" s="439"/>
      <c r="AE21" s="466"/>
      <c r="AF21" s="465"/>
      <c r="AG21" s="405" t="s">
        <v>64</v>
      </c>
      <c r="AH21" s="15" t="s">
        <v>567</v>
      </c>
      <c r="AI21" s="405" t="s">
        <v>4283</v>
      </c>
      <c r="AJ21" s="15" t="s">
        <v>1020</v>
      </c>
      <c r="AK21" s="405" t="s">
        <v>4029</v>
      </c>
      <c r="AL21" s="15" t="s">
        <v>766</v>
      </c>
      <c r="AM21" s="404" t="s">
        <v>4209</v>
      </c>
      <c r="AN21" s="404" t="s">
        <v>4208</v>
      </c>
      <c r="AO21" s="403" t="s">
        <v>78</v>
      </c>
      <c r="AP21" s="402" t="s">
        <v>545</v>
      </c>
      <c r="AQ21" s="402" t="s">
        <v>1625</v>
      </c>
    </row>
    <row r="22" spans="1:43" ht="15" customHeight="1">
      <c r="A22" s="15"/>
      <c r="B22" s="456" t="s">
        <v>4282</v>
      </c>
      <c r="C22" s="440" t="s">
        <v>4184</v>
      </c>
      <c r="D22" s="440" t="s">
        <v>4183</v>
      </c>
      <c r="E22" s="440" t="s">
        <v>46</v>
      </c>
      <c r="F22" s="440" t="s">
        <v>46</v>
      </c>
      <c r="G22" s="450">
        <v>2624.77</v>
      </c>
      <c r="H22" s="440">
        <v>1.142957</v>
      </c>
      <c r="I22" s="450">
        <v>3000</v>
      </c>
      <c r="J22" s="440" t="s">
        <v>1057</v>
      </c>
      <c r="K22" s="450">
        <v>2701.15</v>
      </c>
      <c r="L22" s="440">
        <v>7.08</v>
      </c>
      <c r="M22" s="440">
        <v>-298.85000000000002</v>
      </c>
      <c r="N22" s="446">
        <v>-9.9600000000000009</v>
      </c>
      <c r="O22" s="445" t="str">
        <f t="shared" si="0"/>
        <v/>
      </c>
      <c r="P22" s="457"/>
      <c r="Q22" s="454"/>
      <c r="S22" s="442" t="s">
        <v>4281</v>
      </c>
      <c r="T22" s="441" t="s">
        <v>4280</v>
      </c>
      <c r="U22" s="450">
        <v>19862.496999999999</v>
      </c>
      <c r="V22" s="450" t="s">
        <v>4279</v>
      </c>
      <c r="W22" s="440">
        <v>1</v>
      </c>
      <c r="X22" s="440" t="s">
        <v>4278</v>
      </c>
      <c r="Y22" s="464">
        <v>0.14199999999999999</v>
      </c>
      <c r="Z22" s="464" t="s">
        <v>4277</v>
      </c>
      <c r="AA22" s="439">
        <v>1</v>
      </c>
      <c r="AB22" s="469" t="s">
        <v>4276</v>
      </c>
      <c r="AC22" s="468"/>
      <c r="AD22" s="439"/>
      <c r="AE22" s="466"/>
      <c r="AF22" s="465"/>
      <c r="AG22" s="405" t="s">
        <v>65</v>
      </c>
      <c r="AH22" s="15" t="s">
        <v>4275</v>
      </c>
      <c r="AI22" s="405" t="s">
        <v>4274</v>
      </c>
      <c r="AJ22" s="15" t="s">
        <v>1165</v>
      </c>
      <c r="AL22" s="15"/>
      <c r="AM22" s="404" t="s">
        <v>4203</v>
      </c>
      <c r="AN22" s="404" t="s">
        <v>4202</v>
      </c>
      <c r="AO22" s="403" t="s">
        <v>79</v>
      </c>
      <c r="AP22" s="402" t="s">
        <v>4273</v>
      </c>
      <c r="AQ22" s="402" t="s">
        <v>4272</v>
      </c>
    </row>
    <row r="23" spans="1:43" ht="15" customHeight="1">
      <c r="A23" s="15"/>
      <c r="B23" s="456"/>
      <c r="C23" s="440"/>
      <c r="D23" s="440"/>
      <c r="E23" s="440"/>
      <c r="F23" s="440"/>
      <c r="G23" s="440"/>
      <c r="H23" s="440"/>
      <c r="I23" s="450"/>
      <c r="J23" s="440">
        <v>1.0290999999999999</v>
      </c>
      <c r="K23" s="450"/>
      <c r="L23" s="440"/>
      <c r="M23" s="450"/>
      <c r="N23" s="449"/>
      <c r="O23" s="445" t="str">
        <f t="shared" si="0"/>
        <v/>
      </c>
      <c r="P23" s="455"/>
      <c r="Q23" s="454"/>
      <c r="S23" s="442" t="s">
        <v>4271</v>
      </c>
      <c r="T23" s="441" t="s">
        <v>4270</v>
      </c>
      <c r="U23" s="450">
        <v>114352.64</v>
      </c>
      <c r="V23" s="450" t="s">
        <v>4269</v>
      </c>
      <c r="W23" s="450">
        <v>1</v>
      </c>
      <c r="X23" s="440" t="s">
        <v>4268</v>
      </c>
      <c r="Y23" s="464">
        <v>0.1429</v>
      </c>
      <c r="Z23" s="464" t="s">
        <v>4267</v>
      </c>
      <c r="AA23" s="439">
        <v>1</v>
      </c>
      <c r="AB23" s="469" t="s">
        <v>4266</v>
      </c>
      <c r="AC23" s="468"/>
      <c r="AD23" s="439"/>
      <c r="AE23" s="466"/>
      <c r="AF23" s="465"/>
      <c r="AG23" s="405" t="s">
        <v>66</v>
      </c>
      <c r="AH23" s="15" t="s">
        <v>568</v>
      </c>
      <c r="AI23" s="405" t="s">
        <v>4265</v>
      </c>
      <c r="AJ23" s="15" t="s">
        <v>3510</v>
      </c>
      <c r="AL23" s="15"/>
      <c r="AM23" s="404" t="s">
        <v>4200</v>
      </c>
      <c r="AN23" s="404" t="s">
        <v>4199</v>
      </c>
      <c r="AO23" s="403" t="s">
        <v>81</v>
      </c>
      <c r="AP23" s="402" t="s">
        <v>4264</v>
      </c>
      <c r="AQ23" s="402" t="s">
        <v>4263</v>
      </c>
    </row>
    <row r="24" spans="1:43" ht="15" customHeight="1">
      <c r="A24" s="15"/>
      <c r="B24" s="456" t="s">
        <v>4262</v>
      </c>
      <c r="C24" s="440" t="s">
        <v>4184</v>
      </c>
      <c r="D24" s="440" t="s">
        <v>4183</v>
      </c>
      <c r="E24" s="440" t="s">
        <v>46</v>
      </c>
      <c r="F24" s="440" t="s">
        <v>46</v>
      </c>
      <c r="G24" s="450">
        <v>976.15</v>
      </c>
      <c r="H24" s="440">
        <v>3.0732979999999999</v>
      </c>
      <c r="I24" s="450">
        <v>3000</v>
      </c>
      <c r="J24" s="440" t="s">
        <v>1057</v>
      </c>
      <c r="K24" s="450">
        <v>2893.11</v>
      </c>
      <c r="L24" s="440">
        <v>7.59</v>
      </c>
      <c r="M24" s="450">
        <v>-106.89</v>
      </c>
      <c r="N24" s="449">
        <v>-3.56</v>
      </c>
      <c r="O24" s="445" t="str">
        <f t="shared" si="0"/>
        <v/>
      </c>
      <c r="P24" s="455"/>
      <c r="Q24" s="454"/>
      <c r="S24" s="442"/>
      <c r="T24" s="441"/>
      <c r="U24" s="440"/>
      <c r="V24" s="440"/>
      <c r="W24" s="440"/>
      <c r="X24" s="440"/>
      <c r="Y24" s="440"/>
      <c r="Z24" s="440"/>
      <c r="AA24" s="440"/>
      <c r="AB24" s="464"/>
      <c r="AC24" s="467"/>
      <c r="AD24" s="439"/>
      <c r="AE24" s="466"/>
      <c r="AF24" s="465"/>
      <c r="AG24" s="405" t="s">
        <v>539</v>
      </c>
      <c r="AH24" s="15" t="s">
        <v>545</v>
      </c>
      <c r="AI24" s="405" t="s">
        <v>4261</v>
      </c>
      <c r="AJ24" s="15" t="s">
        <v>608</v>
      </c>
      <c r="AL24" s="15"/>
      <c r="AM24" s="404" t="s">
        <v>1956</v>
      </c>
      <c r="AN24" s="404" t="s">
        <v>576</v>
      </c>
      <c r="AO24" s="403" t="s">
        <v>86</v>
      </c>
      <c r="AP24" s="402" t="s">
        <v>4245</v>
      </c>
      <c r="AQ24" s="402" t="s">
        <v>4260</v>
      </c>
    </row>
    <row r="25" spans="1:43" ht="15" customHeight="1">
      <c r="A25" s="15"/>
      <c r="B25" s="456"/>
      <c r="C25" s="440"/>
      <c r="D25" s="440"/>
      <c r="E25" s="440"/>
      <c r="F25" s="440"/>
      <c r="G25" s="450"/>
      <c r="H25" s="440"/>
      <c r="I25" s="450"/>
      <c r="J25" s="440">
        <v>2.9638</v>
      </c>
      <c r="K25" s="450"/>
      <c r="L25" s="440"/>
      <c r="M25" s="440"/>
      <c r="N25" s="446"/>
      <c r="O25" s="445" t="str">
        <f t="shared" si="0"/>
        <v/>
      </c>
      <c r="P25" s="457"/>
      <c r="Q25" s="454"/>
      <c r="S25" s="442"/>
      <c r="T25" s="441"/>
      <c r="U25" s="440"/>
      <c r="V25" s="440"/>
      <c r="W25" s="440"/>
      <c r="X25" s="440"/>
      <c r="Y25" s="440"/>
      <c r="Z25" s="440"/>
      <c r="AA25" s="440"/>
      <c r="AB25" s="464"/>
      <c r="AC25" s="467"/>
      <c r="AD25" s="439"/>
      <c r="AE25" s="466"/>
      <c r="AF25" s="465"/>
      <c r="AG25" s="405" t="s">
        <v>67</v>
      </c>
      <c r="AH25" s="15" t="s">
        <v>569</v>
      </c>
      <c r="AI25" s="405" t="s">
        <v>4259</v>
      </c>
      <c r="AJ25" s="15" t="s">
        <v>2097</v>
      </c>
      <c r="AL25" s="15"/>
      <c r="AM25" s="404" t="s">
        <v>4193</v>
      </c>
      <c r="AN25" s="404" t="s">
        <v>4192</v>
      </c>
      <c r="AO25" s="403" t="s">
        <v>72</v>
      </c>
      <c r="AP25" s="402" t="s">
        <v>574</v>
      </c>
      <c r="AQ25" s="402" t="s">
        <v>1640</v>
      </c>
    </row>
    <row r="26" spans="1:43" ht="15" customHeight="1">
      <c r="A26" s="15"/>
      <c r="B26" s="456" t="s">
        <v>4258</v>
      </c>
      <c r="C26" s="440" t="s">
        <v>4184</v>
      </c>
      <c r="D26" s="440" t="s">
        <v>4183</v>
      </c>
      <c r="E26" s="440" t="s">
        <v>46</v>
      </c>
      <c r="F26" s="440" t="s">
        <v>46</v>
      </c>
      <c r="G26" s="450">
        <v>2975.97</v>
      </c>
      <c r="H26" s="440">
        <v>1.0080750000000001</v>
      </c>
      <c r="I26" s="450">
        <v>3000</v>
      </c>
      <c r="J26" s="440" t="s">
        <v>1057</v>
      </c>
      <c r="K26" s="450">
        <v>2806.04</v>
      </c>
      <c r="L26" s="440">
        <v>7.36</v>
      </c>
      <c r="M26" s="440">
        <v>-193.96</v>
      </c>
      <c r="N26" s="446">
        <v>-6.47</v>
      </c>
      <c r="O26" s="445" t="str">
        <f t="shared" si="0"/>
        <v/>
      </c>
      <c r="P26" s="457"/>
      <c r="Q26" s="454"/>
      <c r="S26" s="442"/>
      <c r="T26" s="441"/>
      <c r="U26" s="440"/>
      <c r="V26" s="440"/>
      <c r="W26" s="440"/>
      <c r="X26" s="440"/>
      <c r="Y26" s="440"/>
      <c r="Z26" s="440"/>
      <c r="AA26" s="440"/>
      <c r="AB26" s="464"/>
      <c r="AC26" s="452"/>
      <c r="AD26" s="439"/>
      <c r="AE26" s="466"/>
      <c r="AF26" s="465"/>
      <c r="AG26" s="405" t="s">
        <v>68</v>
      </c>
      <c r="AH26" s="15" t="s">
        <v>570</v>
      </c>
      <c r="AI26" s="405" t="s">
        <v>4257</v>
      </c>
      <c r="AJ26" s="15" t="s">
        <v>3503</v>
      </c>
      <c r="AL26" s="15"/>
      <c r="AM26" s="404" t="s">
        <v>4188</v>
      </c>
      <c r="AN26" s="404" t="s">
        <v>4187</v>
      </c>
      <c r="AO26" s="403" t="s">
        <v>84</v>
      </c>
      <c r="AP26" s="402" t="s">
        <v>4256</v>
      </c>
      <c r="AQ26" s="402" t="s">
        <v>4255</v>
      </c>
    </row>
    <row r="27" spans="1:43" ht="15" customHeight="1">
      <c r="A27" s="15"/>
      <c r="B27" s="456"/>
      <c r="C27" s="440"/>
      <c r="D27" s="440"/>
      <c r="E27" s="440"/>
      <c r="F27" s="440"/>
      <c r="G27" s="440"/>
      <c r="H27" s="440"/>
      <c r="I27" s="450"/>
      <c r="J27" s="440">
        <v>0.94289999999999996</v>
      </c>
      <c r="K27" s="450"/>
      <c r="L27" s="440"/>
      <c r="M27" s="440"/>
      <c r="N27" s="446"/>
      <c r="O27" s="445" t="str">
        <f t="shared" si="0"/>
        <v/>
      </c>
      <c r="P27" s="457"/>
      <c r="Q27" s="454"/>
      <c r="S27" s="442"/>
      <c r="T27" s="441"/>
      <c r="U27" s="440"/>
      <c r="V27" s="440"/>
      <c r="W27" s="440"/>
      <c r="X27" s="440"/>
      <c r="Y27" s="440"/>
      <c r="Z27" s="440"/>
      <c r="AA27" s="440"/>
      <c r="AB27" s="440"/>
      <c r="AC27" s="440"/>
      <c r="AD27" s="439"/>
      <c r="AE27" s="462"/>
      <c r="AF27" s="465"/>
      <c r="AG27" s="405" t="s">
        <v>69</v>
      </c>
      <c r="AH27" s="15" t="s">
        <v>571</v>
      </c>
      <c r="AI27" s="405" t="s">
        <v>4254</v>
      </c>
      <c r="AJ27" s="15" t="s">
        <v>611</v>
      </c>
      <c r="AL27" s="15"/>
      <c r="AM27" s="404" t="s">
        <v>4182</v>
      </c>
      <c r="AN27" s="404" t="s">
        <v>4181</v>
      </c>
      <c r="AO27" s="403" t="s">
        <v>4253</v>
      </c>
      <c r="AP27" s="402" t="s">
        <v>4252</v>
      </c>
      <c r="AQ27" s="402" t="s">
        <v>4251</v>
      </c>
    </row>
    <row r="28" spans="1:43">
      <c r="A28" s="15"/>
      <c r="B28" s="456" t="s">
        <v>4250</v>
      </c>
      <c r="C28" s="440" t="s">
        <v>4184</v>
      </c>
      <c r="D28" s="440" t="s">
        <v>4183</v>
      </c>
      <c r="E28" s="440" t="s">
        <v>46</v>
      </c>
      <c r="F28" s="440" t="s">
        <v>46</v>
      </c>
      <c r="G28" s="450">
        <v>3154.4</v>
      </c>
      <c r="H28" s="440">
        <v>0.95105200000000001</v>
      </c>
      <c r="I28" s="450">
        <v>3000</v>
      </c>
      <c r="J28" s="440" t="s">
        <v>1057</v>
      </c>
      <c r="K28" s="450">
        <v>2772.4</v>
      </c>
      <c r="L28" s="440">
        <v>7.27</v>
      </c>
      <c r="M28" s="440">
        <v>-227.6</v>
      </c>
      <c r="N28" s="446">
        <v>-7.59</v>
      </c>
      <c r="O28" s="445" t="str">
        <f t="shared" si="0"/>
        <v/>
      </c>
      <c r="P28" s="457"/>
      <c r="Q28" s="454"/>
      <c r="S28" s="442"/>
      <c r="T28" s="441"/>
      <c r="U28" s="440"/>
      <c r="V28" s="440"/>
      <c r="W28" s="440"/>
      <c r="X28" s="440"/>
      <c r="Y28" s="440"/>
      <c r="Z28" s="440"/>
      <c r="AA28" s="440"/>
      <c r="AB28" s="450"/>
      <c r="AC28" s="440"/>
      <c r="AD28" s="439"/>
      <c r="AE28" s="462"/>
      <c r="AG28" s="405" t="s">
        <v>70</v>
      </c>
      <c r="AH28" s="15" t="s">
        <v>572</v>
      </c>
      <c r="AI28" s="405" t="s">
        <v>4249</v>
      </c>
      <c r="AJ28" s="15" t="s">
        <v>612</v>
      </c>
      <c r="AL28" s="15"/>
      <c r="AM28" s="404" t="s">
        <v>4177</v>
      </c>
      <c r="AN28" s="404" t="s">
        <v>4176</v>
      </c>
      <c r="AO28" s="403" t="s">
        <v>4248</v>
      </c>
      <c r="AP28" s="402" t="s">
        <v>4247</v>
      </c>
      <c r="AQ28" s="402" t="s">
        <v>4246</v>
      </c>
    </row>
    <row r="29" spans="1:43">
      <c r="A29" s="15"/>
      <c r="B29" s="456"/>
      <c r="C29" s="440"/>
      <c r="D29" s="440"/>
      <c r="E29" s="440"/>
      <c r="F29" s="440"/>
      <c r="G29" s="440"/>
      <c r="H29" s="450"/>
      <c r="I29" s="450"/>
      <c r="J29" s="440">
        <v>0.87890000000000001</v>
      </c>
      <c r="K29" s="450"/>
      <c r="L29" s="440"/>
      <c r="M29" s="440"/>
      <c r="N29" s="446"/>
      <c r="O29" s="445" t="str">
        <f t="shared" si="0"/>
        <v/>
      </c>
      <c r="P29" s="457"/>
      <c r="Q29" s="454"/>
      <c r="S29" s="442"/>
      <c r="T29" s="441"/>
      <c r="U29" s="450"/>
      <c r="V29" s="440"/>
      <c r="W29" s="450"/>
      <c r="X29" s="440"/>
      <c r="Y29" s="440"/>
      <c r="Z29" s="440"/>
      <c r="AA29" s="440"/>
      <c r="AB29" s="450"/>
      <c r="AC29" s="450"/>
      <c r="AD29" s="439"/>
      <c r="AE29" s="462"/>
      <c r="AG29" s="405" t="s">
        <v>83</v>
      </c>
      <c r="AH29" s="15" t="s">
        <v>4245</v>
      </c>
      <c r="AI29" s="405" t="s">
        <v>4244</v>
      </c>
      <c r="AJ29" s="15" t="s">
        <v>1493</v>
      </c>
      <c r="AL29" s="15"/>
      <c r="AM29" s="404" t="s">
        <v>4172</v>
      </c>
      <c r="AN29" s="404" t="s">
        <v>4171</v>
      </c>
      <c r="AO29" s="403" t="s">
        <v>4243</v>
      </c>
      <c r="AP29" s="402" t="s">
        <v>4242</v>
      </c>
      <c r="AQ29" s="402" t="s">
        <v>4241</v>
      </c>
    </row>
    <row r="30" spans="1:43" ht="5.15" customHeight="1">
      <c r="A30" s="15"/>
      <c r="B30" s="456" t="s">
        <v>800</v>
      </c>
      <c r="C30" s="440"/>
      <c r="D30" s="440"/>
      <c r="E30" s="440"/>
      <c r="F30" s="440"/>
      <c r="G30" s="450"/>
      <c r="H30" s="440"/>
      <c r="I30" s="450">
        <v>18000</v>
      </c>
      <c r="J30" s="440"/>
      <c r="K30" s="450">
        <v>16580.689999999999</v>
      </c>
      <c r="L30" s="440">
        <v>43.48</v>
      </c>
      <c r="M30" s="450">
        <v>-1419.31</v>
      </c>
      <c r="N30" s="449">
        <v>-7.89</v>
      </c>
      <c r="O30" s="445" t="str">
        <f t="shared" si="0"/>
        <v/>
      </c>
      <c r="P30" s="455"/>
      <c r="Q30" s="454"/>
      <c r="S30" s="442"/>
      <c r="T30" s="441"/>
      <c r="U30" s="440"/>
      <c r="V30" s="440"/>
      <c r="W30" s="440"/>
      <c r="X30" s="440"/>
      <c r="Y30" s="440"/>
      <c r="Z30" s="440"/>
      <c r="AA30" s="440"/>
      <c r="AB30" s="440"/>
      <c r="AC30" s="452"/>
      <c r="AD30" s="439"/>
      <c r="AE30" s="462"/>
      <c r="AG30" s="405" t="s">
        <v>71</v>
      </c>
      <c r="AH30" s="15" t="s">
        <v>573</v>
      </c>
      <c r="AI30" s="405" t="s">
        <v>4240</v>
      </c>
      <c r="AJ30" s="15" t="s">
        <v>1494</v>
      </c>
      <c r="AL30" s="15"/>
      <c r="AM30" s="404" t="s">
        <v>4166</v>
      </c>
      <c r="AN30" s="404" t="s">
        <v>4165</v>
      </c>
      <c r="AO30" s="403" t="s">
        <v>4239</v>
      </c>
      <c r="AP30" s="402" t="s">
        <v>4238</v>
      </c>
      <c r="AQ30" s="402" t="s">
        <v>4237</v>
      </c>
    </row>
    <row r="31" spans="1:43" ht="20">
      <c r="A31" s="15"/>
      <c r="B31" s="456" t="s">
        <v>36</v>
      </c>
      <c r="C31" s="440"/>
      <c r="D31" s="440"/>
      <c r="E31" s="440"/>
      <c r="F31" s="440"/>
      <c r="G31" s="440"/>
      <c r="H31" s="440"/>
      <c r="I31" s="450"/>
      <c r="J31" s="440"/>
      <c r="K31" s="450"/>
      <c r="L31" s="440"/>
      <c r="M31" s="440"/>
      <c r="N31" s="446"/>
      <c r="O31" s="445" t="str">
        <f t="shared" si="0"/>
        <v/>
      </c>
      <c r="P31" s="457"/>
      <c r="Q31" s="454"/>
      <c r="S31" s="442"/>
      <c r="T31" s="441"/>
      <c r="U31" s="440"/>
      <c r="V31" s="440"/>
      <c r="W31" s="450"/>
      <c r="X31" s="440"/>
      <c r="Y31" s="440"/>
      <c r="Z31" s="440"/>
      <c r="AA31" s="440"/>
      <c r="AB31" s="450"/>
      <c r="AC31" s="464"/>
      <c r="AD31" s="439"/>
      <c r="AE31" s="462"/>
      <c r="AF31" s="463"/>
      <c r="AG31" s="405" t="s">
        <v>73</v>
      </c>
      <c r="AH31" s="15" t="s">
        <v>574</v>
      </c>
      <c r="AI31" s="405" t="s">
        <v>4236</v>
      </c>
      <c r="AJ31" s="15" t="s">
        <v>2964</v>
      </c>
      <c r="AL31" s="15"/>
      <c r="AM31" s="404" t="s">
        <v>938</v>
      </c>
      <c r="AN31" s="404" t="s">
        <v>577</v>
      </c>
      <c r="AO31" s="403" t="s">
        <v>4235</v>
      </c>
      <c r="AP31" s="402" t="s">
        <v>4234</v>
      </c>
      <c r="AQ31" s="402" t="s">
        <v>4233</v>
      </c>
    </row>
    <row r="32" spans="1:43">
      <c r="A32" s="15"/>
      <c r="B32" s="456" t="s">
        <v>4232</v>
      </c>
      <c r="C32" s="440" t="s">
        <v>4184</v>
      </c>
      <c r="D32" s="440" t="s">
        <v>4183</v>
      </c>
      <c r="E32" s="440" t="s">
        <v>46</v>
      </c>
      <c r="F32" s="440" t="s">
        <v>46</v>
      </c>
      <c r="G32" s="450">
        <v>1940.38</v>
      </c>
      <c r="H32" s="440">
        <v>1.546089</v>
      </c>
      <c r="I32" s="450">
        <v>3000</v>
      </c>
      <c r="J32" s="440" t="s">
        <v>1057</v>
      </c>
      <c r="K32" s="450">
        <v>3063.86</v>
      </c>
      <c r="L32" s="440">
        <v>8.0299999999999994</v>
      </c>
      <c r="M32" s="450">
        <v>63.86</v>
      </c>
      <c r="N32" s="449">
        <v>2.13</v>
      </c>
      <c r="O32" s="445" t="str">
        <f t="shared" si="0"/>
        <v/>
      </c>
      <c r="P32" s="455"/>
      <c r="Q32" s="454"/>
      <c r="S32" s="442"/>
      <c r="T32" s="441"/>
      <c r="U32" s="440"/>
      <c r="V32" s="440"/>
      <c r="W32" s="440"/>
      <c r="X32" s="440"/>
      <c r="Y32" s="440"/>
      <c r="Z32" s="440"/>
      <c r="AA32" s="440"/>
      <c r="AB32" s="450"/>
      <c r="AC32" s="440"/>
      <c r="AD32" s="439"/>
      <c r="AE32" s="462"/>
      <c r="AF32" s="461"/>
      <c r="AG32" s="405" t="s">
        <v>74</v>
      </c>
      <c r="AH32" s="15" t="s">
        <v>575</v>
      </c>
      <c r="AI32" s="405" t="s">
        <v>4231</v>
      </c>
      <c r="AJ32" s="15" t="s">
        <v>1496</v>
      </c>
      <c r="AL32" s="15"/>
      <c r="AM32" s="404" t="s">
        <v>939</v>
      </c>
      <c r="AN32" s="404" t="s">
        <v>578</v>
      </c>
      <c r="AO32" s="403" t="s">
        <v>4230</v>
      </c>
      <c r="AP32" s="402" t="s">
        <v>4229</v>
      </c>
      <c r="AQ32" s="402" t="s">
        <v>4228</v>
      </c>
    </row>
    <row r="33" spans="1:43" ht="12.75" customHeight="1">
      <c r="A33" s="15"/>
      <c r="B33" s="456"/>
      <c r="C33" s="440"/>
      <c r="D33" s="440"/>
      <c r="E33" s="440"/>
      <c r="F33" s="440"/>
      <c r="G33" s="440"/>
      <c r="H33" s="440"/>
      <c r="I33" s="450"/>
      <c r="J33" s="440">
        <v>1.579</v>
      </c>
      <c r="K33" s="450"/>
      <c r="L33" s="440"/>
      <c r="M33" s="440"/>
      <c r="N33" s="446"/>
      <c r="O33" s="445" t="str">
        <f t="shared" si="0"/>
        <v/>
      </c>
      <c r="P33" s="457"/>
      <c r="Q33" s="454"/>
      <c r="S33" s="442"/>
      <c r="T33" s="441"/>
      <c r="U33" s="440"/>
      <c r="V33" s="440"/>
      <c r="W33" s="440"/>
      <c r="X33" s="440"/>
      <c r="Y33" s="440"/>
      <c r="Z33" s="440"/>
      <c r="AA33" s="440"/>
      <c r="AB33" s="440"/>
      <c r="AC33" s="440"/>
      <c r="AD33" s="439"/>
      <c r="AE33" s="438"/>
      <c r="AF33" s="460"/>
      <c r="AG33" s="405" t="s">
        <v>4227</v>
      </c>
      <c r="AH33" s="15" t="s">
        <v>4226</v>
      </c>
      <c r="AI33" s="405" t="s">
        <v>4225</v>
      </c>
      <c r="AJ33" s="15" t="s">
        <v>1497</v>
      </c>
      <c r="AL33" s="15"/>
      <c r="AM33" s="404" t="s">
        <v>4155</v>
      </c>
      <c r="AN33" s="404" t="s">
        <v>4154</v>
      </c>
      <c r="AO33" s="403" t="s">
        <v>4224</v>
      </c>
      <c r="AP33" s="402" t="s">
        <v>4223</v>
      </c>
      <c r="AQ33" s="402" t="s">
        <v>4222</v>
      </c>
    </row>
    <row r="34" spans="1:43">
      <c r="A34" s="15"/>
      <c r="B34" s="456" t="s">
        <v>4221</v>
      </c>
      <c r="C34" s="440" t="s">
        <v>4184</v>
      </c>
      <c r="D34" s="440" t="s">
        <v>4183</v>
      </c>
      <c r="E34" s="440" t="s">
        <v>4220</v>
      </c>
      <c r="F34" s="440" t="s">
        <v>4219</v>
      </c>
      <c r="G34" s="450">
        <v>3484.63</v>
      </c>
      <c r="H34" s="440">
        <v>0.8609</v>
      </c>
      <c r="I34" s="450">
        <v>3000</v>
      </c>
      <c r="J34" s="440" t="s">
        <v>1057</v>
      </c>
      <c r="K34" s="450">
        <v>3035.11</v>
      </c>
      <c r="L34" s="440">
        <v>7.96</v>
      </c>
      <c r="M34" s="440">
        <v>35.11</v>
      </c>
      <c r="N34" s="446">
        <v>1.17</v>
      </c>
      <c r="O34" s="445" t="str">
        <f t="shared" si="0"/>
        <v/>
      </c>
      <c r="P34" s="457"/>
      <c r="Q34" s="454"/>
      <c r="S34" s="442"/>
      <c r="T34" s="441"/>
      <c r="U34" s="440"/>
      <c r="V34" s="440"/>
      <c r="W34" s="440"/>
      <c r="X34" s="440"/>
      <c r="Y34" s="440"/>
      <c r="Z34" s="440"/>
      <c r="AA34" s="440"/>
      <c r="AB34" s="440"/>
      <c r="AC34" s="452"/>
      <c r="AD34" s="439"/>
      <c r="AE34" s="451"/>
      <c r="AF34" s="458"/>
      <c r="AG34" s="405" t="s">
        <v>4218</v>
      </c>
      <c r="AH34" s="15" t="s">
        <v>4217</v>
      </c>
      <c r="AI34" s="405" t="s">
        <v>4216</v>
      </c>
      <c r="AJ34" s="15" t="s">
        <v>1343</v>
      </c>
      <c r="AL34" s="15"/>
      <c r="AM34" s="404" t="s">
        <v>4151</v>
      </c>
      <c r="AN34" s="404" t="s">
        <v>4150</v>
      </c>
      <c r="AO34" s="403" t="s">
        <v>447</v>
      </c>
      <c r="AP34" s="402" t="s">
        <v>579</v>
      </c>
      <c r="AQ34" s="402" t="s">
        <v>1644</v>
      </c>
    </row>
    <row r="35" spans="1:43">
      <c r="A35" s="15"/>
      <c r="B35" s="456"/>
      <c r="C35" s="440"/>
      <c r="D35" s="440"/>
      <c r="E35" s="440"/>
      <c r="F35" s="440"/>
      <c r="G35" s="440"/>
      <c r="H35" s="440"/>
      <c r="I35" s="450"/>
      <c r="J35" s="440">
        <v>0.871</v>
      </c>
      <c r="K35" s="450"/>
      <c r="L35" s="440"/>
      <c r="M35" s="440"/>
      <c r="N35" s="446"/>
      <c r="O35" s="445" t="str">
        <f t="shared" si="0"/>
        <v/>
      </c>
      <c r="P35" s="457"/>
      <c r="Q35" s="454"/>
      <c r="S35" s="442"/>
      <c r="T35" s="441"/>
      <c r="U35" s="440"/>
      <c r="V35" s="440"/>
      <c r="W35" s="440"/>
      <c r="X35" s="440"/>
      <c r="Y35" s="440"/>
      <c r="Z35" s="440"/>
      <c r="AA35" s="440"/>
      <c r="AB35" s="440"/>
      <c r="AC35" s="452"/>
      <c r="AD35" s="439"/>
      <c r="AE35" s="451"/>
      <c r="AF35" s="458"/>
      <c r="AG35" s="405" t="s">
        <v>4215</v>
      </c>
      <c r="AH35" s="15" t="s">
        <v>4214</v>
      </c>
      <c r="AI35" s="405" t="s">
        <v>4213</v>
      </c>
      <c r="AJ35" s="15" t="s">
        <v>1352</v>
      </c>
      <c r="AL35" s="15"/>
      <c r="AM35" s="404" t="s">
        <v>4147</v>
      </c>
      <c r="AN35" s="404" t="s">
        <v>4146</v>
      </c>
      <c r="AO35" s="403" t="s">
        <v>4212</v>
      </c>
      <c r="AP35" s="402" t="s">
        <v>4211</v>
      </c>
      <c r="AQ35" s="402" t="s">
        <v>4210</v>
      </c>
    </row>
    <row r="36" spans="1:43">
      <c r="A36" s="15"/>
      <c r="B36" s="456" t="s">
        <v>800</v>
      </c>
      <c r="C36" s="440"/>
      <c r="D36" s="440"/>
      <c r="E36" s="440"/>
      <c r="F36" s="440"/>
      <c r="G36" s="450"/>
      <c r="H36" s="440"/>
      <c r="I36" s="450">
        <v>6000</v>
      </c>
      <c r="J36" s="440"/>
      <c r="K36" s="450">
        <v>6098.97</v>
      </c>
      <c r="L36" s="440">
        <v>15.99</v>
      </c>
      <c r="M36" s="440">
        <v>98.97</v>
      </c>
      <c r="N36" s="446">
        <v>1.65</v>
      </c>
      <c r="O36" s="445" t="str">
        <f t="shared" si="0"/>
        <v/>
      </c>
      <c r="P36" s="457"/>
      <c r="Q36" s="454"/>
      <c r="S36" s="442"/>
      <c r="T36" s="441"/>
      <c r="U36" s="440"/>
      <c r="V36" s="440"/>
      <c r="W36" s="440"/>
      <c r="X36" s="440"/>
      <c r="Y36" s="440"/>
      <c r="Z36" s="440"/>
      <c r="AA36" s="440"/>
      <c r="AB36" s="440"/>
      <c r="AC36" s="452"/>
      <c r="AD36" s="439"/>
      <c r="AE36" s="451"/>
      <c r="AF36" s="458"/>
      <c r="AG36" s="405" t="s">
        <v>4209</v>
      </c>
      <c r="AH36" s="15" t="s">
        <v>4208</v>
      </c>
      <c r="AI36" s="405" t="s">
        <v>4207</v>
      </c>
      <c r="AJ36" s="15" t="s">
        <v>1353</v>
      </c>
      <c r="AL36" s="15"/>
      <c r="AM36" s="404" t="s">
        <v>4141</v>
      </c>
      <c r="AN36" s="404" t="s">
        <v>4140</v>
      </c>
      <c r="AO36" s="403" t="s">
        <v>4206</v>
      </c>
      <c r="AP36" s="402" t="s">
        <v>4023</v>
      </c>
      <c r="AQ36" s="402" t="s">
        <v>4205</v>
      </c>
    </row>
    <row r="37" spans="1:43">
      <c r="A37" s="15"/>
      <c r="B37" s="456" t="s">
        <v>4204</v>
      </c>
      <c r="C37" s="440"/>
      <c r="D37" s="440"/>
      <c r="E37" s="440"/>
      <c r="F37" s="440"/>
      <c r="G37" s="440"/>
      <c r="H37" s="440"/>
      <c r="I37" s="450"/>
      <c r="J37" s="440"/>
      <c r="K37" s="450"/>
      <c r="L37" s="440"/>
      <c r="M37" s="440"/>
      <c r="N37" s="446"/>
      <c r="O37" s="445" t="str">
        <f t="shared" si="0"/>
        <v/>
      </c>
      <c r="P37" s="457"/>
      <c r="Q37" s="454"/>
      <c r="S37" s="442"/>
      <c r="T37" s="441"/>
      <c r="U37" s="440"/>
      <c r="V37" s="440"/>
      <c r="W37" s="440"/>
      <c r="X37" s="440"/>
      <c r="Y37" s="440"/>
      <c r="Z37" s="440"/>
      <c r="AA37" s="440"/>
      <c r="AB37" s="440"/>
      <c r="AC37" s="452"/>
      <c r="AD37" s="439"/>
      <c r="AE37" s="451"/>
      <c r="AF37" s="458"/>
      <c r="AG37" s="405" t="s">
        <v>4203</v>
      </c>
      <c r="AH37" s="15" t="s">
        <v>4202</v>
      </c>
      <c r="AI37" s="405" t="s">
        <v>4201</v>
      </c>
      <c r="AJ37" s="15" t="s">
        <v>1354</v>
      </c>
      <c r="AL37" s="15"/>
      <c r="AM37" s="404" t="s">
        <v>4138</v>
      </c>
      <c r="AN37" s="404" t="s">
        <v>4137</v>
      </c>
      <c r="AO37" s="403" t="s">
        <v>446</v>
      </c>
      <c r="AP37" s="402" t="s">
        <v>576</v>
      </c>
      <c r="AQ37" s="402" t="s">
        <v>1642</v>
      </c>
    </row>
    <row r="38" spans="1:43" ht="12.75" customHeight="1">
      <c r="A38" s="15"/>
      <c r="B38" s="456" t="s">
        <v>4161</v>
      </c>
      <c r="C38" s="440"/>
      <c r="D38" s="440"/>
      <c r="E38" s="440"/>
      <c r="F38" s="440"/>
      <c r="G38" s="450"/>
      <c r="H38" s="440"/>
      <c r="I38" s="450"/>
      <c r="J38" s="440"/>
      <c r="K38" s="450"/>
      <c r="L38" s="440"/>
      <c r="M38" s="440"/>
      <c r="N38" s="446"/>
      <c r="O38" s="445" t="str">
        <f t="shared" si="0"/>
        <v/>
      </c>
      <c r="P38" s="457"/>
      <c r="Q38" s="454"/>
      <c r="S38" s="442"/>
      <c r="T38" s="441"/>
      <c r="U38" s="440"/>
      <c r="V38" s="440"/>
      <c r="W38" s="440"/>
      <c r="X38" s="440"/>
      <c r="Y38" s="440"/>
      <c r="Z38" s="440"/>
      <c r="AA38" s="440"/>
      <c r="AB38" s="440"/>
      <c r="AC38" s="452"/>
      <c r="AD38" s="439"/>
      <c r="AE38" s="451"/>
      <c r="AF38" s="458"/>
      <c r="AG38" s="405" t="s">
        <v>4200</v>
      </c>
      <c r="AH38" s="15" t="s">
        <v>4199</v>
      </c>
      <c r="AI38" s="405" t="s">
        <v>4198</v>
      </c>
      <c r="AJ38" s="15" t="s">
        <v>3443</v>
      </c>
      <c r="AL38" s="15"/>
      <c r="AM38" s="404" t="s">
        <v>4132</v>
      </c>
      <c r="AN38" s="404" t="s">
        <v>4131</v>
      </c>
      <c r="AO38" s="403" t="s">
        <v>4197</v>
      </c>
      <c r="AP38" s="402" t="s">
        <v>4058</v>
      </c>
      <c r="AQ38" s="402" t="s">
        <v>4196</v>
      </c>
    </row>
    <row r="39" spans="1:43">
      <c r="A39" s="15"/>
      <c r="B39" s="456" t="s">
        <v>57</v>
      </c>
      <c r="C39" s="440"/>
      <c r="D39" s="440"/>
      <c r="E39" s="440"/>
      <c r="F39" s="440"/>
      <c r="G39" s="440"/>
      <c r="H39" s="440"/>
      <c r="I39" s="450"/>
      <c r="J39" s="440"/>
      <c r="K39" s="450"/>
      <c r="L39" s="440"/>
      <c r="M39" s="440"/>
      <c r="N39" s="446"/>
      <c r="O39" s="445" t="str">
        <f t="shared" si="0"/>
        <v/>
      </c>
      <c r="P39" s="457"/>
      <c r="Q39" s="454"/>
      <c r="S39" s="442"/>
      <c r="T39" s="441"/>
      <c r="U39" s="440"/>
      <c r="V39" s="440"/>
      <c r="W39" s="440"/>
      <c r="X39" s="440"/>
      <c r="Y39" s="440"/>
      <c r="Z39" s="440"/>
      <c r="AA39" s="440"/>
      <c r="AB39" s="440"/>
      <c r="AC39" s="452"/>
      <c r="AD39" s="439"/>
      <c r="AE39" s="451"/>
      <c r="AF39" s="458"/>
      <c r="AG39" s="405" t="s">
        <v>1956</v>
      </c>
      <c r="AH39" s="15" t="s">
        <v>576</v>
      </c>
      <c r="AI39" s="405" t="s">
        <v>4195</v>
      </c>
      <c r="AJ39" s="15" t="s">
        <v>1363</v>
      </c>
      <c r="AL39" s="15"/>
      <c r="AM39" s="404" t="s">
        <v>4126</v>
      </c>
      <c r="AN39" s="404" t="s">
        <v>4125</v>
      </c>
      <c r="AO39" s="403" t="s">
        <v>448</v>
      </c>
      <c r="AP39" s="402" t="s">
        <v>4025</v>
      </c>
      <c r="AQ39" s="402" t="s">
        <v>4194</v>
      </c>
    </row>
    <row r="40" spans="1:43" ht="12.75" customHeight="1">
      <c r="A40" s="15"/>
      <c r="B40" s="456" t="s">
        <v>4161</v>
      </c>
      <c r="C40" s="440"/>
      <c r="D40" s="440"/>
      <c r="E40" s="440"/>
      <c r="F40" s="440"/>
      <c r="G40" s="450"/>
      <c r="H40" s="440"/>
      <c r="I40" s="450"/>
      <c r="J40" s="440"/>
      <c r="K40" s="450"/>
      <c r="L40" s="440"/>
      <c r="M40" s="440"/>
      <c r="N40" s="446"/>
      <c r="O40" s="445" t="str">
        <f t="shared" si="0"/>
        <v/>
      </c>
      <c r="P40" s="457"/>
      <c r="Q40" s="454"/>
      <c r="S40" s="442"/>
      <c r="T40" s="441"/>
      <c r="U40" s="440"/>
      <c r="V40" s="440"/>
      <c r="W40" s="440"/>
      <c r="X40" s="440"/>
      <c r="Y40" s="440"/>
      <c r="Z40" s="440"/>
      <c r="AA40" s="440"/>
      <c r="AB40" s="440"/>
      <c r="AC40" s="452"/>
      <c r="AD40" s="439"/>
      <c r="AE40" s="451"/>
      <c r="AF40" s="458"/>
      <c r="AG40" s="405" t="s">
        <v>4193</v>
      </c>
      <c r="AH40" s="15" t="s">
        <v>4192</v>
      </c>
      <c r="AI40" s="405" t="s">
        <v>4191</v>
      </c>
      <c r="AJ40" s="15" t="s">
        <v>1344</v>
      </c>
      <c r="AL40" s="15"/>
      <c r="AM40" s="404" t="s">
        <v>4123</v>
      </c>
      <c r="AN40" s="404" t="s">
        <v>4122</v>
      </c>
      <c r="AO40" s="403" t="s">
        <v>4190</v>
      </c>
      <c r="AP40" s="402" t="s">
        <v>580</v>
      </c>
      <c r="AQ40" s="402" t="s">
        <v>1922</v>
      </c>
    </row>
    <row r="41" spans="1:43">
      <c r="A41" s="15"/>
      <c r="B41" s="456" t="s">
        <v>4189</v>
      </c>
      <c r="C41" s="440"/>
      <c r="D41" s="440"/>
      <c r="E41" s="440"/>
      <c r="F41" s="440"/>
      <c r="G41" s="440"/>
      <c r="H41" s="440"/>
      <c r="I41" s="450"/>
      <c r="J41" s="440"/>
      <c r="K41" s="450"/>
      <c r="L41" s="440"/>
      <c r="M41" s="440"/>
      <c r="N41" s="446"/>
      <c r="O41" s="445" t="str">
        <f t="shared" si="0"/>
        <v/>
      </c>
      <c r="P41" s="457"/>
      <c r="Q41" s="454"/>
      <c r="S41" s="442"/>
      <c r="T41" s="441"/>
      <c r="U41" s="440"/>
      <c r="V41" s="440"/>
      <c r="W41" s="440"/>
      <c r="X41" s="440"/>
      <c r="Y41" s="440"/>
      <c r="Z41" s="440"/>
      <c r="AA41" s="440"/>
      <c r="AB41" s="440"/>
      <c r="AC41" s="452"/>
      <c r="AD41" s="439"/>
      <c r="AE41" s="451"/>
      <c r="AF41" s="459"/>
      <c r="AG41" s="405" t="s">
        <v>4188</v>
      </c>
      <c r="AH41" s="15" t="s">
        <v>4187</v>
      </c>
      <c r="AI41" s="405" t="s">
        <v>4186</v>
      </c>
      <c r="AJ41" s="15" t="s">
        <v>3429</v>
      </c>
      <c r="AL41" s="15"/>
      <c r="AM41" s="404" t="s">
        <v>4117</v>
      </c>
      <c r="AN41" s="404" t="s">
        <v>4116</v>
      </c>
      <c r="AO41" s="403" t="s">
        <v>230</v>
      </c>
      <c r="AP41" s="402" t="s">
        <v>578</v>
      </c>
      <c r="AQ41" s="402" t="s">
        <v>1643</v>
      </c>
    </row>
    <row r="42" spans="1:43" ht="12.75" customHeight="1">
      <c r="A42" s="15"/>
      <c r="B42" s="456" t="s">
        <v>4185</v>
      </c>
      <c r="C42" s="440" t="s">
        <v>4184</v>
      </c>
      <c r="D42" s="440" t="s">
        <v>4183</v>
      </c>
      <c r="E42" s="440" t="s">
        <v>46</v>
      </c>
      <c r="F42" s="440" t="s">
        <v>46</v>
      </c>
      <c r="G42" s="450">
        <v>3089.55</v>
      </c>
      <c r="H42" s="440">
        <v>1.8144</v>
      </c>
      <c r="I42" s="450">
        <v>5605.68</v>
      </c>
      <c r="J42" s="440" t="s">
        <v>1057</v>
      </c>
      <c r="K42" s="450">
        <v>5604.44</v>
      </c>
      <c r="L42" s="440">
        <v>14.7</v>
      </c>
      <c r="M42" s="450">
        <v>-1.24</v>
      </c>
      <c r="N42" s="449">
        <v>-0.02</v>
      </c>
      <c r="O42" s="445" t="str">
        <f t="shared" si="0"/>
        <v/>
      </c>
      <c r="P42" s="455"/>
      <c r="Q42" s="454"/>
      <c r="S42" s="442"/>
      <c r="T42" s="441"/>
      <c r="U42" s="440"/>
      <c r="V42" s="440"/>
      <c r="W42" s="440"/>
      <c r="X42" s="440"/>
      <c r="Y42" s="440"/>
      <c r="Z42" s="440"/>
      <c r="AA42" s="440"/>
      <c r="AB42" s="440"/>
      <c r="AC42" s="452"/>
      <c r="AD42" s="439"/>
      <c r="AE42" s="451"/>
      <c r="AF42" s="458"/>
      <c r="AG42" s="405" t="s">
        <v>4182</v>
      </c>
      <c r="AH42" s="15" t="s">
        <v>4181</v>
      </c>
      <c r="AI42" s="405" t="s">
        <v>4180</v>
      </c>
      <c r="AJ42" s="15" t="s">
        <v>641</v>
      </c>
      <c r="AL42" s="15"/>
      <c r="AM42" s="404" t="s">
        <v>4111</v>
      </c>
      <c r="AN42" s="404" t="s">
        <v>4110</v>
      </c>
      <c r="AO42" s="403" t="s">
        <v>4179</v>
      </c>
      <c r="AP42" s="402" t="s">
        <v>4042</v>
      </c>
      <c r="AQ42" s="402" t="s">
        <v>4178</v>
      </c>
    </row>
    <row r="43" spans="1:43">
      <c r="A43" s="15"/>
      <c r="B43" s="456"/>
      <c r="C43" s="440"/>
      <c r="D43" s="440"/>
      <c r="E43" s="440"/>
      <c r="F43" s="440"/>
      <c r="G43" s="440"/>
      <c r="H43" s="440"/>
      <c r="I43" s="450"/>
      <c r="J43" s="440">
        <v>1.8140000000000001</v>
      </c>
      <c r="K43" s="450"/>
      <c r="L43" s="440"/>
      <c r="M43" s="440"/>
      <c r="N43" s="446"/>
      <c r="O43" s="445" t="str">
        <f t="shared" ref="O43:O74" si="1">IFERROR(VLOOKUP(B43,AG:AN,MATCH(C43,$AG$1:$AN$1,0)+1,FALSE),"")</f>
        <v/>
      </c>
      <c r="P43" s="457"/>
      <c r="Q43" s="454"/>
      <c r="S43" s="442"/>
      <c r="T43" s="441"/>
      <c r="U43" s="440"/>
      <c r="V43" s="440"/>
      <c r="W43" s="440"/>
      <c r="X43" s="440"/>
      <c r="Y43" s="440"/>
      <c r="Z43" s="440"/>
      <c r="AA43" s="440"/>
      <c r="AB43" s="440"/>
      <c r="AC43" s="452"/>
      <c r="AD43" s="439"/>
      <c r="AE43" s="451"/>
      <c r="AF43" s="458"/>
      <c r="AG43" s="405" t="s">
        <v>4177</v>
      </c>
      <c r="AH43" s="15" t="s">
        <v>4176</v>
      </c>
      <c r="AI43" s="405" t="s">
        <v>4175</v>
      </c>
      <c r="AJ43" s="15" t="s">
        <v>642</v>
      </c>
      <c r="AL43" s="15"/>
      <c r="AM43" s="404" t="s">
        <v>4105</v>
      </c>
      <c r="AN43" s="404" t="s">
        <v>4104</v>
      </c>
      <c r="AO43" s="403" t="s">
        <v>4174</v>
      </c>
      <c r="AP43" s="402" t="s">
        <v>4154</v>
      </c>
      <c r="AQ43" s="402" t="s">
        <v>4173</v>
      </c>
    </row>
    <row r="44" spans="1:43">
      <c r="A44" s="15"/>
      <c r="B44" s="456" t="s">
        <v>800</v>
      </c>
      <c r="C44" s="440"/>
      <c r="D44" s="440"/>
      <c r="E44" s="440"/>
      <c r="F44" s="440"/>
      <c r="G44" s="440"/>
      <c r="H44" s="440"/>
      <c r="I44" s="450">
        <v>5605.68</v>
      </c>
      <c r="J44" s="440"/>
      <c r="K44" s="450">
        <v>5604.44</v>
      </c>
      <c r="L44" s="440">
        <v>14.7</v>
      </c>
      <c r="M44" s="440">
        <v>-1.24</v>
      </c>
      <c r="N44" s="446">
        <v>-0.02</v>
      </c>
      <c r="O44" s="445" t="str">
        <f t="shared" si="1"/>
        <v/>
      </c>
      <c r="P44" s="457"/>
      <c r="Q44" s="454"/>
      <c r="S44" s="442"/>
      <c r="T44" s="441"/>
      <c r="U44" s="440"/>
      <c r="V44" s="440"/>
      <c r="W44" s="440"/>
      <c r="X44" s="440"/>
      <c r="Y44" s="440"/>
      <c r="Z44" s="440"/>
      <c r="AA44" s="440"/>
      <c r="AB44" s="440"/>
      <c r="AC44" s="452"/>
      <c r="AD44" s="439"/>
      <c r="AE44" s="451"/>
      <c r="AF44" s="458"/>
      <c r="AG44" s="405" t="s">
        <v>4172</v>
      </c>
      <c r="AH44" s="15" t="s">
        <v>4171</v>
      </c>
      <c r="AI44" s="405" t="s">
        <v>4170</v>
      </c>
      <c r="AJ44" s="15" t="s">
        <v>643</v>
      </c>
      <c r="AL44" s="15"/>
      <c r="AM44" s="404" t="s">
        <v>4099</v>
      </c>
      <c r="AN44" s="404" t="s">
        <v>4098</v>
      </c>
      <c r="AO44" s="403" t="s">
        <v>4169</v>
      </c>
      <c r="AP44" s="402" t="s">
        <v>4150</v>
      </c>
      <c r="AQ44" s="402" t="s">
        <v>4168</v>
      </c>
    </row>
    <row r="45" spans="1:43">
      <c r="A45" s="15"/>
      <c r="B45" s="456" t="s">
        <v>4167</v>
      </c>
      <c r="C45" s="440"/>
      <c r="D45" s="440"/>
      <c r="E45" s="440"/>
      <c r="F45" s="440"/>
      <c r="G45" s="440"/>
      <c r="H45" s="440"/>
      <c r="I45" s="450"/>
      <c r="J45" s="440"/>
      <c r="K45" s="450"/>
      <c r="L45" s="440"/>
      <c r="M45" s="440"/>
      <c r="N45" s="446"/>
      <c r="O45" s="445" t="str">
        <f t="shared" si="1"/>
        <v/>
      </c>
      <c r="P45" s="457"/>
      <c r="Q45" s="454"/>
      <c r="S45" s="442"/>
      <c r="T45" s="441"/>
      <c r="U45" s="440"/>
      <c r="V45" s="440"/>
      <c r="W45" s="440"/>
      <c r="X45" s="440"/>
      <c r="Y45" s="440"/>
      <c r="Z45" s="440"/>
      <c r="AA45" s="440"/>
      <c r="AB45" s="440"/>
      <c r="AC45" s="452"/>
      <c r="AD45" s="439"/>
      <c r="AE45" s="451"/>
      <c r="AF45" s="458"/>
      <c r="AG45" s="405" t="s">
        <v>4166</v>
      </c>
      <c r="AH45" s="15" t="s">
        <v>4165</v>
      </c>
      <c r="AI45" s="405" t="s">
        <v>4164</v>
      </c>
      <c r="AJ45" s="15" t="s">
        <v>647</v>
      </c>
      <c r="AL45" s="15"/>
      <c r="AM45" s="404" t="s">
        <v>4093</v>
      </c>
      <c r="AN45" s="404" t="s">
        <v>4092</v>
      </c>
      <c r="AO45" s="403" t="s">
        <v>4163</v>
      </c>
      <c r="AP45" s="402" t="s">
        <v>4146</v>
      </c>
      <c r="AQ45" s="402" t="s">
        <v>4162</v>
      </c>
    </row>
    <row r="46" spans="1:43">
      <c r="A46" s="15"/>
      <c r="B46" s="456" t="s">
        <v>4161</v>
      </c>
      <c r="C46" s="440"/>
      <c r="D46" s="440"/>
      <c r="E46" s="440"/>
      <c r="F46" s="440"/>
      <c r="G46" s="440"/>
      <c r="H46" s="440"/>
      <c r="I46" s="450"/>
      <c r="J46" s="440"/>
      <c r="K46" s="450"/>
      <c r="L46" s="440"/>
      <c r="M46" s="440"/>
      <c r="N46" s="446"/>
      <c r="O46" s="445" t="str">
        <f t="shared" si="1"/>
        <v/>
      </c>
      <c r="P46" s="457"/>
      <c r="Q46" s="454"/>
      <c r="S46" s="442"/>
      <c r="T46" s="441"/>
      <c r="U46" s="440"/>
      <c r="V46" s="440"/>
      <c r="W46" s="440"/>
      <c r="X46" s="440"/>
      <c r="Y46" s="440"/>
      <c r="Z46" s="440"/>
      <c r="AA46" s="440"/>
      <c r="AB46" s="440"/>
      <c r="AC46" s="452"/>
      <c r="AD46" s="439"/>
      <c r="AE46" s="451"/>
      <c r="AF46" s="458"/>
      <c r="AG46" s="405" t="s">
        <v>938</v>
      </c>
      <c r="AH46" s="15" t="s">
        <v>577</v>
      </c>
      <c r="AI46" s="405" t="s">
        <v>4160</v>
      </c>
      <c r="AJ46" s="15" t="s">
        <v>648</v>
      </c>
      <c r="AL46" s="15"/>
      <c r="AM46" s="404" t="s">
        <v>4090</v>
      </c>
      <c r="AN46" s="404" t="s">
        <v>4089</v>
      </c>
      <c r="AO46" s="403" t="s">
        <v>4159</v>
      </c>
      <c r="AP46" s="402" t="s">
        <v>586</v>
      </c>
      <c r="AQ46" s="402" t="s">
        <v>1648</v>
      </c>
    </row>
    <row r="47" spans="1:43">
      <c r="A47" s="15"/>
      <c r="B47" s="456" t="s">
        <v>4158</v>
      </c>
      <c r="C47" s="440"/>
      <c r="D47" s="440"/>
      <c r="E47" s="440"/>
      <c r="F47" s="440"/>
      <c r="G47" s="440"/>
      <c r="H47" s="440"/>
      <c r="I47" s="450">
        <v>39605.68</v>
      </c>
      <c r="J47" s="440"/>
      <c r="K47" s="450">
        <v>38132.660000000003</v>
      </c>
      <c r="L47" s="440">
        <v>100</v>
      </c>
      <c r="M47" s="450">
        <v>-1473.02</v>
      </c>
      <c r="N47" s="449">
        <v>-3.72</v>
      </c>
      <c r="O47" s="445" t="str">
        <f t="shared" si="1"/>
        <v/>
      </c>
      <c r="P47" s="455"/>
      <c r="Q47" s="454"/>
      <c r="S47" s="442"/>
      <c r="T47" s="441"/>
      <c r="U47" s="440"/>
      <c r="V47" s="440"/>
      <c r="W47" s="440"/>
      <c r="X47" s="440"/>
      <c r="Y47" s="440"/>
      <c r="Z47" s="440"/>
      <c r="AA47" s="440"/>
      <c r="AB47" s="440"/>
      <c r="AC47" s="452"/>
      <c r="AD47" s="439"/>
      <c r="AE47" s="451"/>
      <c r="AF47" s="458"/>
      <c r="AG47" s="405" t="s">
        <v>939</v>
      </c>
      <c r="AH47" s="15" t="s">
        <v>578</v>
      </c>
      <c r="AI47" s="405" t="s">
        <v>4157</v>
      </c>
      <c r="AJ47" s="15" t="s">
        <v>692</v>
      </c>
      <c r="AL47" s="15"/>
      <c r="AM47" s="404" t="s">
        <v>4087</v>
      </c>
      <c r="AN47" s="404" t="s">
        <v>4086</v>
      </c>
      <c r="AO47" s="403" t="s">
        <v>4156</v>
      </c>
      <c r="AP47" s="402" t="s">
        <v>583</v>
      </c>
      <c r="AQ47" s="402" t="s">
        <v>1645</v>
      </c>
    </row>
    <row r="48" spans="1:43">
      <c r="A48" s="15"/>
      <c r="B48" s="456"/>
      <c r="C48" s="440"/>
      <c r="D48" s="440"/>
      <c r="E48" s="440"/>
      <c r="F48" s="440"/>
      <c r="G48" s="450"/>
      <c r="H48" s="440"/>
      <c r="I48" s="450"/>
      <c r="J48" s="440"/>
      <c r="K48" s="450"/>
      <c r="L48" s="440"/>
      <c r="M48" s="440"/>
      <c r="N48" s="446"/>
      <c r="O48" s="445" t="str">
        <f t="shared" si="1"/>
        <v/>
      </c>
      <c r="P48" s="457"/>
      <c r="Q48" s="454"/>
      <c r="S48" s="442"/>
      <c r="T48" s="441"/>
      <c r="U48" s="440"/>
      <c r="V48" s="440"/>
      <c r="W48" s="440"/>
      <c r="X48" s="440"/>
      <c r="Y48" s="440"/>
      <c r="Z48" s="440"/>
      <c r="AA48" s="440"/>
      <c r="AB48" s="440"/>
      <c r="AC48" s="452"/>
      <c r="AD48" s="439"/>
      <c r="AE48" s="451"/>
      <c r="AF48" s="458"/>
      <c r="AG48" s="405" t="s">
        <v>4155</v>
      </c>
      <c r="AH48" s="15" t="s">
        <v>4154</v>
      </c>
      <c r="AI48" s="405" t="s">
        <v>4153</v>
      </c>
      <c r="AJ48" s="15" t="s">
        <v>693</v>
      </c>
      <c r="AL48" s="15"/>
      <c r="AM48" s="404" t="s">
        <v>4081</v>
      </c>
      <c r="AN48" s="404" t="s">
        <v>4080</v>
      </c>
      <c r="AO48" s="403" t="s">
        <v>4152</v>
      </c>
      <c r="AP48" s="402" t="s">
        <v>585</v>
      </c>
      <c r="AQ48" s="402" t="s">
        <v>1647</v>
      </c>
    </row>
    <row r="49" spans="1:43">
      <c r="A49" s="15"/>
      <c r="B49" s="456"/>
      <c r="C49" s="440"/>
      <c r="D49" s="440"/>
      <c r="E49" s="440"/>
      <c r="F49" s="440"/>
      <c r="G49" s="440"/>
      <c r="H49" s="440"/>
      <c r="I49" s="450"/>
      <c r="J49" s="440"/>
      <c r="K49" s="450"/>
      <c r="L49" s="440"/>
      <c r="M49" s="440"/>
      <c r="N49" s="446"/>
      <c r="O49" s="445" t="str">
        <f t="shared" si="1"/>
        <v/>
      </c>
      <c r="P49" s="457"/>
      <c r="Q49" s="454"/>
      <c r="S49" s="442"/>
      <c r="T49" s="441"/>
      <c r="U49" s="440"/>
      <c r="V49" s="440"/>
      <c r="W49" s="440"/>
      <c r="X49" s="440"/>
      <c r="Y49" s="440"/>
      <c r="Z49" s="440"/>
      <c r="AA49" s="440"/>
      <c r="AB49" s="440"/>
      <c r="AC49" s="452"/>
      <c r="AD49" s="439"/>
      <c r="AE49" s="451"/>
      <c r="AF49" s="453"/>
      <c r="AG49" s="405" t="s">
        <v>4151</v>
      </c>
      <c r="AH49" s="15" t="s">
        <v>4150</v>
      </c>
      <c r="AI49" s="405" t="s">
        <v>4149</v>
      </c>
      <c r="AJ49" s="15" t="s">
        <v>695</v>
      </c>
      <c r="AL49" s="15"/>
      <c r="AM49" s="404" t="s">
        <v>4076</v>
      </c>
      <c r="AN49" s="404" t="s">
        <v>4075</v>
      </c>
      <c r="AO49" s="403" t="s">
        <v>4148</v>
      </c>
      <c r="AP49" s="402" t="s">
        <v>584</v>
      </c>
      <c r="AQ49" s="402" t="s">
        <v>1646</v>
      </c>
    </row>
    <row r="50" spans="1:43">
      <c r="A50" s="15"/>
      <c r="B50" s="456"/>
      <c r="C50" s="440"/>
      <c r="D50" s="440"/>
      <c r="E50" s="440"/>
      <c r="F50" s="440"/>
      <c r="G50" s="440"/>
      <c r="H50" s="450"/>
      <c r="I50" s="450"/>
      <c r="J50" s="440"/>
      <c r="K50" s="450"/>
      <c r="L50" s="440"/>
      <c r="M50" s="440"/>
      <c r="N50" s="446"/>
      <c r="O50" s="445" t="str">
        <f t="shared" si="1"/>
        <v/>
      </c>
      <c r="P50" s="457"/>
      <c r="Q50" s="454"/>
      <c r="S50" s="442"/>
      <c r="T50" s="441"/>
      <c r="U50" s="440"/>
      <c r="V50" s="440"/>
      <c r="W50" s="440"/>
      <c r="X50" s="440"/>
      <c r="Y50" s="440"/>
      <c r="Z50" s="440"/>
      <c r="AA50" s="440"/>
      <c r="AB50" s="440"/>
      <c r="AC50" s="452"/>
      <c r="AD50" s="439"/>
      <c r="AE50" s="451"/>
      <c r="AF50" s="453"/>
      <c r="AG50" s="405" t="s">
        <v>4147</v>
      </c>
      <c r="AH50" s="15" t="s">
        <v>4146</v>
      </c>
      <c r="AI50" s="405" t="s">
        <v>4145</v>
      </c>
      <c r="AJ50" s="15" t="s">
        <v>696</v>
      </c>
      <c r="AL50" s="15"/>
      <c r="AM50" s="404" t="s">
        <v>4073</v>
      </c>
      <c r="AN50" s="404" t="s">
        <v>4072</v>
      </c>
      <c r="AO50" s="403" t="s">
        <v>4144</v>
      </c>
      <c r="AP50" s="402" t="s">
        <v>4143</v>
      </c>
      <c r="AQ50" s="402" t="s">
        <v>4142</v>
      </c>
    </row>
    <row r="51" spans="1:43">
      <c r="A51" s="15"/>
      <c r="B51" s="456"/>
      <c r="C51" s="440"/>
      <c r="D51" s="440"/>
      <c r="E51" s="440"/>
      <c r="F51" s="440"/>
      <c r="G51" s="440"/>
      <c r="H51" s="440"/>
      <c r="I51" s="450"/>
      <c r="J51" s="450"/>
      <c r="K51" s="450"/>
      <c r="L51" s="440"/>
      <c r="M51" s="440"/>
      <c r="N51" s="446"/>
      <c r="O51" s="445" t="str">
        <f t="shared" si="1"/>
        <v/>
      </c>
      <c r="P51" s="457"/>
      <c r="Q51" s="454"/>
      <c r="S51" s="442"/>
      <c r="T51" s="441"/>
      <c r="U51" s="440"/>
      <c r="V51" s="440"/>
      <c r="W51" s="440"/>
      <c r="X51" s="440"/>
      <c r="Y51" s="440"/>
      <c r="Z51" s="440"/>
      <c r="AA51" s="440"/>
      <c r="AB51" s="440"/>
      <c r="AC51" s="452"/>
      <c r="AD51" s="439"/>
      <c r="AE51" s="451"/>
      <c r="AF51" s="453"/>
      <c r="AG51" s="405" t="s">
        <v>4141</v>
      </c>
      <c r="AH51" s="15" t="s">
        <v>4140</v>
      </c>
      <c r="AI51" s="405" t="s">
        <v>4139</v>
      </c>
      <c r="AJ51" s="15" t="s">
        <v>698</v>
      </c>
      <c r="AL51" s="15"/>
      <c r="AM51" s="404" t="s">
        <v>4070</v>
      </c>
      <c r="AN51" s="404" t="s">
        <v>4069</v>
      </c>
      <c r="AO51" s="403" t="s">
        <v>1032</v>
      </c>
      <c r="AP51" s="402" t="s">
        <v>1183</v>
      </c>
      <c r="AQ51" s="402" t="s">
        <v>1650</v>
      </c>
    </row>
    <row r="52" spans="1:43">
      <c r="A52" s="15"/>
      <c r="B52" s="456"/>
      <c r="C52" s="440"/>
      <c r="D52" s="440"/>
      <c r="E52" s="440"/>
      <c r="F52" s="440"/>
      <c r="G52" s="440"/>
      <c r="H52" s="440"/>
      <c r="I52" s="450"/>
      <c r="J52" s="440"/>
      <c r="K52" s="450"/>
      <c r="L52" s="440"/>
      <c r="M52" s="440"/>
      <c r="N52" s="446"/>
      <c r="O52" s="445" t="str">
        <f t="shared" si="1"/>
        <v/>
      </c>
      <c r="P52" s="457"/>
      <c r="Q52" s="454"/>
      <c r="S52" s="442"/>
      <c r="T52" s="441"/>
      <c r="U52" s="440"/>
      <c r="V52" s="440"/>
      <c r="W52" s="440"/>
      <c r="X52" s="440"/>
      <c r="Y52" s="440"/>
      <c r="Z52" s="440"/>
      <c r="AA52" s="440"/>
      <c r="AB52" s="440"/>
      <c r="AC52" s="452"/>
      <c r="AD52" s="439"/>
      <c r="AE52" s="451"/>
      <c r="AF52" s="453"/>
      <c r="AG52" s="405" t="s">
        <v>4138</v>
      </c>
      <c r="AH52" s="15" t="s">
        <v>4137</v>
      </c>
      <c r="AI52" s="405" t="s">
        <v>4136</v>
      </c>
      <c r="AJ52" s="15" t="s">
        <v>1218</v>
      </c>
      <c r="AL52" s="15"/>
      <c r="AM52" s="404" t="s">
        <v>459</v>
      </c>
      <c r="AN52" s="404" t="s">
        <v>579</v>
      </c>
      <c r="AO52" s="403" t="s">
        <v>4135</v>
      </c>
      <c r="AP52" s="402" t="s">
        <v>4134</v>
      </c>
      <c r="AQ52" s="402" t="s">
        <v>4133</v>
      </c>
    </row>
    <row r="53" spans="1:43">
      <c r="A53" s="15"/>
      <c r="B53" s="456"/>
      <c r="C53" s="440"/>
      <c r="D53" s="440"/>
      <c r="E53" s="440"/>
      <c r="F53" s="440"/>
      <c r="G53" s="440"/>
      <c r="H53" s="440"/>
      <c r="I53" s="450"/>
      <c r="J53" s="440"/>
      <c r="K53" s="450"/>
      <c r="L53" s="440"/>
      <c r="M53" s="440"/>
      <c r="N53" s="446"/>
      <c r="O53" s="445" t="str">
        <f t="shared" si="1"/>
        <v/>
      </c>
      <c r="P53" s="457"/>
      <c r="Q53" s="454"/>
      <c r="S53" s="442"/>
      <c r="T53" s="441"/>
      <c r="U53" s="440"/>
      <c r="V53" s="440"/>
      <c r="W53" s="440"/>
      <c r="X53" s="440"/>
      <c r="Y53" s="440"/>
      <c r="Z53" s="440"/>
      <c r="AA53" s="440"/>
      <c r="AB53" s="440"/>
      <c r="AC53" s="452"/>
      <c r="AD53" s="439"/>
      <c r="AE53" s="451"/>
      <c r="AF53" s="453"/>
      <c r="AG53" s="405" t="s">
        <v>4132</v>
      </c>
      <c r="AH53" s="15" t="s">
        <v>4131</v>
      </c>
      <c r="AI53" s="405" t="s">
        <v>4130</v>
      </c>
      <c r="AJ53" s="15" t="s">
        <v>704</v>
      </c>
      <c r="AL53" s="15"/>
      <c r="AM53" s="404" t="s">
        <v>4059</v>
      </c>
      <c r="AN53" s="404" t="s">
        <v>4058</v>
      </c>
      <c r="AO53" s="403" t="s">
        <v>4129</v>
      </c>
      <c r="AP53" s="402" t="s">
        <v>4128</v>
      </c>
      <c r="AQ53" s="402" t="s">
        <v>4127</v>
      </c>
    </row>
    <row r="54" spans="1:43">
      <c r="A54" s="15"/>
      <c r="B54" s="456"/>
      <c r="C54" s="440"/>
      <c r="D54" s="440"/>
      <c r="E54" s="440"/>
      <c r="F54" s="440"/>
      <c r="G54" s="440"/>
      <c r="H54" s="440"/>
      <c r="I54" s="450"/>
      <c r="J54" s="440"/>
      <c r="K54" s="450"/>
      <c r="L54" s="440"/>
      <c r="M54" s="450"/>
      <c r="N54" s="449"/>
      <c r="O54" s="445" t="str">
        <f t="shared" si="1"/>
        <v/>
      </c>
      <c r="P54" s="455"/>
      <c r="Q54" s="454"/>
      <c r="S54" s="442"/>
      <c r="T54" s="441"/>
      <c r="U54" s="440"/>
      <c r="V54" s="440"/>
      <c r="W54" s="440"/>
      <c r="X54" s="440"/>
      <c r="Y54" s="440"/>
      <c r="Z54" s="440"/>
      <c r="AA54" s="440"/>
      <c r="AB54" s="440"/>
      <c r="AC54" s="452"/>
      <c r="AD54" s="439"/>
      <c r="AE54" s="451"/>
      <c r="AF54" s="453"/>
      <c r="AG54" s="405" t="s">
        <v>4126</v>
      </c>
      <c r="AH54" s="15" t="s">
        <v>4125</v>
      </c>
      <c r="AI54" s="405" t="s">
        <v>4124</v>
      </c>
      <c r="AJ54" s="15" t="s">
        <v>708</v>
      </c>
      <c r="AL54" s="15"/>
      <c r="AM54" s="404" t="s">
        <v>4056</v>
      </c>
      <c r="AN54" s="404" t="s">
        <v>4055</v>
      </c>
      <c r="AO54" s="403" t="s">
        <v>1480</v>
      </c>
      <c r="AP54" s="402" t="s">
        <v>844</v>
      </c>
      <c r="AQ54" s="402" t="s">
        <v>1649</v>
      </c>
    </row>
    <row r="55" spans="1:43">
      <c r="A55" s="15"/>
      <c r="B55" s="447"/>
      <c r="C55" s="440"/>
      <c r="D55" s="440"/>
      <c r="E55" s="440"/>
      <c r="F55" s="440"/>
      <c r="G55" s="440"/>
      <c r="H55" s="440"/>
      <c r="I55" s="450"/>
      <c r="J55" s="440"/>
      <c r="K55" s="450"/>
      <c r="L55" s="440"/>
      <c r="M55" s="440"/>
      <c r="N55" s="446"/>
      <c r="O55" s="445" t="str">
        <f t="shared" si="1"/>
        <v/>
      </c>
      <c r="P55" s="444"/>
      <c r="Q55" s="443"/>
      <c r="S55" s="442"/>
      <c r="T55" s="441"/>
      <c r="U55" s="440"/>
      <c r="V55" s="440"/>
      <c r="W55" s="440"/>
      <c r="X55" s="440"/>
      <c r="Y55" s="440"/>
      <c r="Z55" s="440"/>
      <c r="AA55" s="440"/>
      <c r="AB55" s="440"/>
      <c r="AC55" s="452"/>
      <c r="AD55" s="439"/>
      <c r="AE55" s="451"/>
      <c r="AF55" s="426"/>
      <c r="AG55" s="405" t="s">
        <v>4123</v>
      </c>
      <c r="AH55" s="15" t="s">
        <v>4122</v>
      </c>
      <c r="AI55" s="405" t="s">
        <v>4121</v>
      </c>
      <c r="AJ55" s="15" t="s">
        <v>2812</v>
      </c>
      <c r="AL55" s="15"/>
      <c r="AM55" s="404" t="s">
        <v>4051</v>
      </c>
      <c r="AN55" s="404" t="s">
        <v>4050</v>
      </c>
      <c r="AO55" s="403" t="s">
        <v>4120</v>
      </c>
      <c r="AP55" s="402" t="s">
        <v>4119</v>
      </c>
      <c r="AQ55" s="402" t="s">
        <v>4118</v>
      </c>
    </row>
    <row r="56" spans="1:43">
      <c r="A56" s="15"/>
      <c r="B56" s="447"/>
      <c r="C56" s="440"/>
      <c r="D56" s="440"/>
      <c r="E56" s="440"/>
      <c r="F56" s="440"/>
      <c r="G56" s="440"/>
      <c r="H56" s="440"/>
      <c r="I56" s="450"/>
      <c r="J56" s="440"/>
      <c r="K56" s="450"/>
      <c r="L56" s="440"/>
      <c r="M56" s="440"/>
      <c r="N56" s="446"/>
      <c r="O56" s="445" t="str">
        <f t="shared" si="1"/>
        <v/>
      </c>
      <c r="P56" s="444"/>
      <c r="Q56" s="443"/>
      <c r="S56" s="442"/>
      <c r="T56" s="441"/>
      <c r="U56" s="440"/>
      <c r="V56" s="440"/>
      <c r="W56" s="440"/>
      <c r="X56" s="440"/>
      <c r="Y56" s="440"/>
      <c r="Z56" s="440"/>
      <c r="AA56" s="440"/>
      <c r="AB56" s="440"/>
      <c r="AC56" s="452"/>
      <c r="AD56" s="439"/>
      <c r="AE56" s="451"/>
      <c r="AF56" s="427"/>
      <c r="AG56" s="405" t="s">
        <v>4117</v>
      </c>
      <c r="AH56" s="15" t="s">
        <v>4116</v>
      </c>
      <c r="AI56" s="405" t="s">
        <v>4115</v>
      </c>
      <c r="AJ56" s="15" t="s">
        <v>1064</v>
      </c>
      <c r="AL56" s="15"/>
      <c r="AM56" s="404" t="s">
        <v>4048</v>
      </c>
      <c r="AN56" s="404" t="s">
        <v>4047</v>
      </c>
      <c r="AO56" s="403" t="s">
        <v>4114</v>
      </c>
      <c r="AP56" s="402" t="s">
        <v>4113</v>
      </c>
      <c r="AQ56" s="402" t="s">
        <v>4112</v>
      </c>
    </row>
    <row r="57" spans="1:43">
      <c r="A57" s="15"/>
      <c r="B57" s="447"/>
      <c r="C57" s="440"/>
      <c r="D57" s="440"/>
      <c r="E57" s="440"/>
      <c r="F57" s="440"/>
      <c r="G57" s="440"/>
      <c r="H57" s="440"/>
      <c r="I57" s="450"/>
      <c r="J57" s="440"/>
      <c r="K57" s="450"/>
      <c r="L57" s="440"/>
      <c r="M57" s="440"/>
      <c r="N57" s="446"/>
      <c r="O57" s="445" t="str">
        <f t="shared" si="1"/>
        <v/>
      </c>
      <c r="P57" s="444"/>
      <c r="Q57" s="443"/>
      <c r="S57" s="442"/>
      <c r="T57" s="441"/>
      <c r="U57" s="440"/>
      <c r="V57" s="440"/>
      <c r="W57" s="440"/>
      <c r="X57" s="440"/>
      <c r="Y57" s="440"/>
      <c r="Z57" s="440"/>
      <c r="AA57" s="440"/>
      <c r="AB57" s="440"/>
      <c r="AC57" s="452"/>
      <c r="AD57" s="439"/>
      <c r="AE57" s="451"/>
      <c r="AF57" s="427"/>
      <c r="AG57" s="405" t="s">
        <v>4111</v>
      </c>
      <c r="AH57" s="15" t="s">
        <v>4110</v>
      </c>
      <c r="AI57" s="405" t="s">
        <v>4109</v>
      </c>
      <c r="AJ57" s="15" t="s">
        <v>936</v>
      </c>
      <c r="AL57" s="15"/>
      <c r="AM57" s="404" t="s">
        <v>4043</v>
      </c>
      <c r="AN57" s="404" t="s">
        <v>4042</v>
      </c>
      <c r="AO57" s="403" t="s">
        <v>4108</v>
      </c>
      <c r="AP57" s="402" t="s">
        <v>4107</v>
      </c>
      <c r="AQ57" s="402" t="s">
        <v>4106</v>
      </c>
    </row>
    <row r="58" spans="1:43">
      <c r="A58" s="15"/>
      <c r="B58" s="447"/>
      <c r="C58" s="440"/>
      <c r="D58" s="440"/>
      <c r="E58" s="440"/>
      <c r="F58" s="440"/>
      <c r="G58" s="440"/>
      <c r="H58" s="440"/>
      <c r="I58" s="450"/>
      <c r="J58" s="440"/>
      <c r="K58" s="450"/>
      <c r="L58" s="440"/>
      <c r="M58" s="440"/>
      <c r="N58" s="446"/>
      <c r="O58" s="445" t="str">
        <f t="shared" si="1"/>
        <v/>
      </c>
      <c r="P58" s="444"/>
      <c r="Q58" s="443"/>
      <c r="S58" s="442"/>
      <c r="T58" s="441"/>
      <c r="U58" s="440"/>
      <c r="V58" s="440"/>
      <c r="W58" s="440"/>
      <c r="X58" s="440"/>
      <c r="Y58" s="440"/>
      <c r="Z58" s="440"/>
      <c r="AA58" s="440"/>
      <c r="AB58" s="440"/>
      <c r="AC58" s="452"/>
      <c r="AD58" s="439"/>
      <c r="AE58" s="451"/>
      <c r="AF58" s="427"/>
      <c r="AG58" s="405" t="s">
        <v>4105</v>
      </c>
      <c r="AH58" s="15" t="s">
        <v>4104</v>
      </c>
      <c r="AI58" s="405" t="s">
        <v>4103</v>
      </c>
      <c r="AJ58" s="15" t="s">
        <v>2033</v>
      </c>
      <c r="AL58" s="15"/>
      <c r="AM58" s="404" t="s">
        <v>4040</v>
      </c>
      <c r="AN58" s="404" t="s">
        <v>4039</v>
      </c>
      <c r="AO58" s="403" t="s">
        <v>4102</v>
      </c>
      <c r="AP58" s="402" t="s">
        <v>4101</v>
      </c>
      <c r="AQ58" s="402" t="s">
        <v>4100</v>
      </c>
    </row>
    <row r="59" spans="1:43">
      <c r="A59" s="15"/>
      <c r="B59" s="447"/>
      <c r="C59" s="440"/>
      <c r="D59" s="440"/>
      <c r="E59" s="440"/>
      <c r="F59" s="440"/>
      <c r="G59" s="440"/>
      <c r="H59" s="440"/>
      <c r="I59" s="450"/>
      <c r="J59" s="440"/>
      <c r="K59" s="450"/>
      <c r="L59" s="440"/>
      <c r="M59" s="440"/>
      <c r="N59" s="446"/>
      <c r="O59" s="445" t="str">
        <f t="shared" si="1"/>
        <v/>
      </c>
      <c r="P59" s="444"/>
      <c r="Q59" s="443"/>
      <c r="S59" s="442"/>
      <c r="T59" s="441"/>
      <c r="U59" s="440"/>
      <c r="V59" s="440"/>
      <c r="W59" s="440"/>
      <c r="X59" s="440"/>
      <c r="Y59" s="440"/>
      <c r="Z59" s="440"/>
      <c r="AA59" s="440"/>
      <c r="AB59" s="440"/>
      <c r="AC59" s="452"/>
      <c r="AD59" s="439"/>
      <c r="AE59" s="451"/>
      <c r="AF59" s="427"/>
      <c r="AJ59" s="15"/>
      <c r="AL59" s="15"/>
      <c r="AM59" s="404"/>
    </row>
    <row r="60" spans="1:43">
      <c r="A60" s="15"/>
      <c r="B60" s="447"/>
      <c r="C60" s="440"/>
      <c r="D60" s="440"/>
      <c r="E60" s="440"/>
      <c r="F60" s="440"/>
      <c r="G60" s="440"/>
      <c r="H60" s="440"/>
      <c r="I60" s="450"/>
      <c r="J60" s="440"/>
      <c r="K60" s="450"/>
      <c r="L60" s="440"/>
      <c r="M60" s="440"/>
      <c r="N60" s="446"/>
      <c r="O60" s="445" t="str">
        <f t="shared" si="1"/>
        <v/>
      </c>
      <c r="P60" s="444"/>
      <c r="Q60" s="443"/>
      <c r="S60" s="442"/>
      <c r="T60" s="441"/>
      <c r="U60" s="440"/>
      <c r="V60" s="440"/>
      <c r="W60" s="440"/>
      <c r="X60" s="440"/>
      <c r="Y60" s="440"/>
      <c r="Z60" s="440"/>
      <c r="AA60" s="440"/>
      <c r="AB60" s="440"/>
      <c r="AC60" s="452"/>
      <c r="AD60" s="439"/>
      <c r="AE60" s="451"/>
      <c r="AF60" s="427"/>
      <c r="AJ60" s="15"/>
      <c r="AL60" s="15"/>
      <c r="AM60" s="404"/>
    </row>
    <row r="61" spans="1:43">
      <c r="A61" s="15"/>
      <c r="B61" s="447"/>
      <c r="C61" s="440"/>
      <c r="D61" s="440"/>
      <c r="E61" s="440"/>
      <c r="F61" s="440"/>
      <c r="G61" s="440"/>
      <c r="H61" s="440"/>
      <c r="I61" s="450"/>
      <c r="J61" s="440"/>
      <c r="K61" s="450"/>
      <c r="L61" s="440"/>
      <c r="M61" s="440"/>
      <c r="N61" s="446"/>
      <c r="O61" s="445" t="str">
        <f t="shared" si="1"/>
        <v/>
      </c>
      <c r="P61" s="444"/>
      <c r="Q61" s="443"/>
      <c r="S61" s="442"/>
      <c r="T61" s="441"/>
      <c r="U61" s="440"/>
      <c r="V61" s="440"/>
      <c r="W61" s="440"/>
      <c r="X61" s="440"/>
      <c r="Y61" s="440"/>
      <c r="Z61" s="440"/>
      <c r="AA61" s="440"/>
      <c r="AB61" s="440"/>
      <c r="AC61" s="452"/>
      <c r="AD61" s="439"/>
      <c r="AE61" s="451"/>
      <c r="AF61" s="427"/>
      <c r="AJ61" s="15"/>
      <c r="AL61" s="15"/>
      <c r="AM61" s="404"/>
    </row>
    <row r="62" spans="1:43">
      <c r="A62" s="15"/>
      <c r="B62" s="447"/>
      <c r="C62" s="440"/>
      <c r="D62" s="440"/>
      <c r="E62" s="440"/>
      <c r="F62" s="440"/>
      <c r="G62" s="440"/>
      <c r="H62" s="440"/>
      <c r="I62" s="450"/>
      <c r="J62" s="440"/>
      <c r="K62" s="450"/>
      <c r="L62" s="440"/>
      <c r="M62" s="440"/>
      <c r="N62" s="446"/>
      <c r="O62" s="445" t="str">
        <f t="shared" si="1"/>
        <v/>
      </c>
      <c r="P62" s="444"/>
      <c r="Q62" s="443"/>
      <c r="S62" s="442"/>
      <c r="T62" s="441"/>
      <c r="U62" s="440"/>
      <c r="V62" s="440"/>
      <c r="W62" s="440"/>
      <c r="X62" s="440"/>
      <c r="Y62" s="440"/>
      <c r="Z62" s="440"/>
      <c r="AA62" s="440"/>
      <c r="AB62" s="440"/>
      <c r="AC62" s="452"/>
      <c r="AD62" s="439"/>
      <c r="AE62" s="451"/>
      <c r="AF62" s="427"/>
      <c r="AJ62" s="15"/>
      <c r="AL62" s="15"/>
      <c r="AM62" s="404"/>
    </row>
    <row r="63" spans="1:43">
      <c r="A63" s="15"/>
      <c r="B63" s="447"/>
      <c r="C63" s="440"/>
      <c r="D63" s="440"/>
      <c r="E63" s="440"/>
      <c r="F63" s="440"/>
      <c r="G63" s="440"/>
      <c r="H63" s="440"/>
      <c r="I63" s="450"/>
      <c r="J63" s="440"/>
      <c r="K63" s="450"/>
      <c r="L63" s="440"/>
      <c r="M63" s="440"/>
      <c r="N63" s="446"/>
      <c r="O63" s="445" t="str">
        <f t="shared" si="1"/>
        <v/>
      </c>
      <c r="P63" s="444"/>
      <c r="Q63" s="443"/>
      <c r="S63" s="442"/>
      <c r="T63" s="441"/>
      <c r="U63" s="440"/>
      <c r="V63" s="440"/>
      <c r="W63" s="440"/>
      <c r="X63" s="440"/>
      <c r="Y63" s="440"/>
      <c r="Z63" s="440"/>
      <c r="AA63" s="440"/>
      <c r="AB63" s="440"/>
      <c r="AC63" s="452"/>
      <c r="AD63" s="439"/>
      <c r="AE63" s="451"/>
      <c r="AF63" s="427"/>
      <c r="AJ63" s="15"/>
      <c r="AL63" s="15"/>
      <c r="AM63" s="404"/>
    </row>
    <row r="64" spans="1:43">
      <c r="A64" s="15"/>
      <c r="B64" s="447"/>
      <c r="C64" s="440"/>
      <c r="D64" s="440"/>
      <c r="E64" s="440"/>
      <c r="F64" s="440"/>
      <c r="G64" s="440"/>
      <c r="H64" s="440"/>
      <c r="I64" s="450"/>
      <c r="J64" s="440"/>
      <c r="K64" s="450"/>
      <c r="L64" s="440"/>
      <c r="M64" s="440"/>
      <c r="N64" s="446"/>
      <c r="O64" s="445" t="str">
        <f t="shared" si="1"/>
        <v/>
      </c>
      <c r="P64" s="444"/>
      <c r="Q64" s="443"/>
      <c r="S64" s="442"/>
      <c r="T64" s="441"/>
      <c r="U64" s="440"/>
      <c r="V64" s="440"/>
      <c r="W64" s="440"/>
      <c r="X64" s="440"/>
      <c r="Y64" s="440"/>
      <c r="Z64" s="440"/>
      <c r="AA64" s="440"/>
      <c r="AB64" s="440"/>
      <c r="AC64" s="452"/>
      <c r="AD64" s="439"/>
      <c r="AE64" s="451"/>
      <c r="AF64" s="427"/>
      <c r="AJ64" s="15"/>
      <c r="AL64" s="15"/>
      <c r="AM64" s="404"/>
    </row>
    <row r="65" spans="1:39">
      <c r="A65" s="15"/>
      <c r="B65" s="447"/>
      <c r="C65" s="440"/>
      <c r="D65" s="440"/>
      <c r="E65" s="440"/>
      <c r="F65" s="440"/>
      <c r="G65" s="440"/>
      <c r="H65" s="440"/>
      <c r="I65" s="450"/>
      <c r="J65" s="440"/>
      <c r="K65" s="450"/>
      <c r="L65" s="440"/>
      <c r="M65" s="440"/>
      <c r="N65" s="446"/>
      <c r="O65" s="445" t="str">
        <f t="shared" si="1"/>
        <v/>
      </c>
      <c r="P65" s="444"/>
      <c r="Q65" s="443"/>
      <c r="S65" s="442"/>
      <c r="T65" s="441"/>
      <c r="U65" s="440"/>
      <c r="V65" s="440"/>
      <c r="W65" s="440"/>
      <c r="X65" s="440"/>
      <c r="Y65" s="440"/>
      <c r="Z65" s="440"/>
      <c r="AA65" s="440"/>
      <c r="AB65" s="440"/>
      <c r="AC65" s="452"/>
      <c r="AD65" s="439"/>
      <c r="AE65" s="451"/>
      <c r="AF65" s="427"/>
      <c r="AJ65" s="15"/>
      <c r="AL65" s="15"/>
      <c r="AM65" s="404"/>
    </row>
    <row r="66" spans="1:39">
      <c r="A66" s="15"/>
      <c r="B66" s="447"/>
      <c r="C66" s="440"/>
      <c r="D66" s="440"/>
      <c r="E66" s="440"/>
      <c r="F66" s="440"/>
      <c r="G66" s="440"/>
      <c r="H66" s="440"/>
      <c r="I66" s="450"/>
      <c r="J66" s="440"/>
      <c r="K66" s="450"/>
      <c r="L66" s="440"/>
      <c r="M66" s="440"/>
      <c r="N66" s="446"/>
      <c r="O66" s="445" t="str">
        <f t="shared" si="1"/>
        <v/>
      </c>
      <c r="P66" s="444"/>
      <c r="Q66" s="443"/>
      <c r="S66" s="442"/>
      <c r="T66" s="441"/>
      <c r="U66" s="440"/>
      <c r="V66" s="440"/>
      <c r="W66" s="440"/>
      <c r="X66" s="440"/>
      <c r="Y66" s="440"/>
      <c r="Z66" s="440"/>
      <c r="AA66" s="440"/>
      <c r="AB66" s="440"/>
      <c r="AC66" s="452"/>
      <c r="AD66" s="439"/>
      <c r="AE66" s="451"/>
      <c r="AF66" s="427"/>
      <c r="AJ66" s="15"/>
      <c r="AL66" s="15"/>
      <c r="AM66" s="404"/>
    </row>
    <row r="67" spans="1:39">
      <c r="A67" s="15"/>
      <c r="B67" s="447"/>
      <c r="C67" s="440"/>
      <c r="D67" s="440"/>
      <c r="E67" s="440"/>
      <c r="F67" s="440"/>
      <c r="G67" s="440"/>
      <c r="H67" s="440"/>
      <c r="I67" s="450"/>
      <c r="J67" s="440"/>
      <c r="K67" s="450"/>
      <c r="L67" s="440"/>
      <c r="M67" s="440"/>
      <c r="N67" s="446"/>
      <c r="O67" s="445" t="str">
        <f t="shared" si="1"/>
        <v/>
      </c>
      <c r="P67" s="444"/>
      <c r="Q67" s="443"/>
      <c r="S67" s="442"/>
      <c r="T67" s="441"/>
      <c r="U67" s="440"/>
      <c r="V67" s="440"/>
      <c r="W67" s="440"/>
      <c r="X67" s="440"/>
      <c r="Y67" s="440"/>
      <c r="Z67" s="440"/>
      <c r="AA67" s="440"/>
      <c r="AB67" s="440"/>
      <c r="AC67" s="452"/>
      <c r="AD67" s="439"/>
      <c r="AE67" s="451"/>
      <c r="AF67" s="427"/>
      <c r="AJ67" s="15"/>
      <c r="AL67" s="15"/>
      <c r="AM67" s="404"/>
    </row>
    <row r="68" spans="1:39">
      <c r="A68" s="15"/>
      <c r="B68" s="447"/>
      <c r="C68" s="440"/>
      <c r="D68" s="440"/>
      <c r="E68" s="440"/>
      <c r="F68" s="440"/>
      <c r="G68" s="440"/>
      <c r="H68" s="440"/>
      <c r="I68" s="450"/>
      <c r="J68" s="440"/>
      <c r="K68" s="450"/>
      <c r="L68" s="440"/>
      <c r="M68" s="440"/>
      <c r="N68" s="446"/>
      <c r="O68" s="445" t="str">
        <f t="shared" si="1"/>
        <v/>
      </c>
      <c r="P68" s="444"/>
      <c r="Q68" s="443"/>
      <c r="S68" s="442"/>
      <c r="T68" s="441"/>
      <c r="U68" s="440"/>
      <c r="V68" s="440"/>
      <c r="W68" s="440"/>
      <c r="X68" s="440"/>
      <c r="Y68" s="440"/>
      <c r="Z68" s="440"/>
      <c r="AA68" s="440"/>
      <c r="AB68" s="440"/>
      <c r="AC68" s="452"/>
      <c r="AD68" s="439"/>
      <c r="AE68" s="451"/>
      <c r="AF68" s="427"/>
      <c r="AJ68" s="15"/>
      <c r="AL68" s="15"/>
      <c r="AM68" s="404"/>
    </row>
    <row r="69" spans="1:39">
      <c r="A69" s="15"/>
      <c r="B69" s="447"/>
      <c r="C69" s="440"/>
      <c r="D69" s="440"/>
      <c r="E69" s="440"/>
      <c r="F69" s="440"/>
      <c r="G69" s="440"/>
      <c r="H69" s="440"/>
      <c r="I69" s="450"/>
      <c r="J69" s="440"/>
      <c r="K69" s="450"/>
      <c r="L69" s="440"/>
      <c r="M69" s="440"/>
      <c r="N69" s="446"/>
      <c r="O69" s="445" t="str">
        <f t="shared" si="1"/>
        <v/>
      </c>
      <c r="P69" s="444"/>
      <c r="Q69" s="443"/>
      <c r="S69" s="442"/>
      <c r="T69" s="441"/>
      <c r="U69" s="440"/>
      <c r="V69" s="440"/>
      <c r="W69" s="440"/>
      <c r="X69" s="440"/>
      <c r="Y69" s="440"/>
      <c r="Z69" s="440"/>
      <c r="AA69" s="440"/>
      <c r="AB69" s="440"/>
      <c r="AC69" s="452"/>
      <c r="AD69" s="439"/>
      <c r="AE69" s="451"/>
      <c r="AF69" s="427"/>
      <c r="AJ69" s="15"/>
      <c r="AL69" s="15"/>
      <c r="AM69" s="404"/>
    </row>
    <row r="70" spans="1:39">
      <c r="A70" s="15"/>
      <c r="B70" s="447"/>
      <c r="C70" s="440"/>
      <c r="D70" s="440"/>
      <c r="E70" s="440"/>
      <c r="F70" s="440"/>
      <c r="G70" s="440"/>
      <c r="H70" s="440"/>
      <c r="I70" s="450"/>
      <c r="J70" s="440"/>
      <c r="K70" s="450"/>
      <c r="L70" s="440"/>
      <c r="M70" s="440"/>
      <c r="N70" s="446"/>
      <c r="O70" s="445" t="str">
        <f t="shared" si="1"/>
        <v/>
      </c>
      <c r="P70" s="444"/>
      <c r="Q70" s="443"/>
      <c r="S70" s="442"/>
      <c r="T70" s="441"/>
      <c r="U70" s="440"/>
      <c r="V70" s="440"/>
      <c r="W70" s="440"/>
      <c r="X70" s="440"/>
      <c r="Y70" s="440"/>
      <c r="Z70" s="440"/>
      <c r="AA70" s="440"/>
      <c r="AB70" s="440"/>
      <c r="AC70" s="452"/>
      <c r="AD70" s="439"/>
      <c r="AE70" s="451"/>
      <c r="AF70" s="427"/>
      <c r="AJ70" s="15"/>
      <c r="AL70" s="15"/>
      <c r="AM70" s="404"/>
    </row>
    <row r="71" spans="1:39">
      <c r="A71" s="15"/>
      <c r="B71" s="447"/>
      <c r="C71" s="440"/>
      <c r="D71" s="440"/>
      <c r="E71" s="440"/>
      <c r="F71" s="440"/>
      <c r="G71" s="440"/>
      <c r="H71" s="440"/>
      <c r="I71" s="450"/>
      <c r="J71" s="440"/>
      <c r="K71" s="450"/>
      <c r="L71" s="440"/>
      <c r="M71" s="440"/>
      <c r="N71" s="446"/>
      <c r="O71" s="445" t="str">
        <f t="shared" si="1"/>
        <v/>
      </c>
      <c r="P71" s="444"/>
      <c r="Q71" s="443"/>
      <c r="S71" s="442"/>
      <c r="T71" s="441"/>
      <c r="U71" s="440"/>
      <c r="V71" s="440"/>
      <c r="W71" s="440"/>
      <c r="X71" s="440"/>
      <c r="Y71" s="440"/>
      <c r="Z71" s="440"/>
      <c r="AA71" s="440"/>
      <c r="AB71" s="440"/>
      <c r="AC71" s="452"/>
      <c r="AD71" s="439"/>
      <c r="AE71" s="451"/>
      <c r="AF71" s="427"/>
      <c r="AJ71" s="15"/>
      <c r="AL71" s="15"/>
      <c r="AM71" s="404"/>
    </row>
    <row r="72" spans="1:39">
      <c r="A72" s="15"/>
      <c r="B72" s="447"/>
      <c r="C72" s="440"/>
      <c r="D72" s="440"/>
      <c r="E72" s="440"/>
      <c r="F72" s="440"/>
      <c r="G72" s="440"/>
      <c r="H72" s="440"/>
      <c r="I72" s="450"/>
      <c r="J72" s="440"/>
      <c r="K72" s="450"/>
      <c r="L72" s="440"/>
      <c r="M72" s="440"/>
      <c r="N72" s="446"/>
      <c r="O72" s="445" t="str">
        <f t="shared" si="1"/>
        <v/>
      </c>
      <c r="P72" s="444"/>
      <c r="Q72" s="443"/>
      <c r="S72" s="442"/>
      <c r="T72" s="441"/>
      <c r="U72" s="440"/>
      <c r="V72" s="440"/>
      <c r="W72" s="440"/>
      <c r="X72" s="440"/>
      <c r="Y72" s="440"/>
      <c r="Z72" s="440"/>
      <c r="AA72" s="440"/>
      <c r="AB72" s="440"/>
      <c r="AC72" s="452"/>
      <c r="AD72" s="439"/>
      <c r="AE72" s="451"/>
      <c r="AF72" s="427"/>
      <c r="AJ72" s="15"/>
      <c r="AL72" s="15"/>
      <c r="AM72" s="404"/>
    </row>
    <row r="73" spans="1:39">
      <c r="A73" s="15"/>
      <c r="B73" s="447"/>
      <c r="C73" s="440"/>
      <c r="D73" s="440"/>
      <c r="E73" s="440"/>
      <c r="F73" s="440"/>
      <c r="G73" s="440"/>
      <c r="H73" s="440"/>
      <c r="I73" s="450"/>
      <c r="J73" s="440"/>
      <c r="K73" s="450"/>
      <c r="L73" s="440"/>
      <c r="M73" s="440"/>
      <c r="N73" s="446"/>
      <c r="O73" s="445" t="str">
        <f t="shared" si="1"/>
        <v/>
      </c>
      <c r="P73" s="444"/>
      <c r="Q73" s="443"/>
      <c r="S73" s="442"/>
      <c r="T73" s="441"/>
      <c r="U73" s="440"/>
      <c r="V73" s="440"/>
      <c r="W73" s="440"/>
      <c r="X73" s="440"/>
      <c r="Y73" s="440"/>
      <c r="Z73" s="440"/>
      <c r="AA73" s="440"/>
      <c r="AB73" s="440"/>
      <c r="AC73" s="452"/>
      <c r="AD73" s="439"/>
      <c r="AE73" s="451"/>
      <c r="AF73" s="427"/>
      <c r="AJ73" s="15"/>
      <c r="AL73" s="15"/>
      <c r="AM73" s="404"/>
    </row>
    <row r="74" spans="1:39">
      <c r="A74" s="15"/>
      <c r="B74" s="447"/>
      <c r="C74" s="440"/>
      <c r="D74" s="440"/>
      <c r="E74" s="440"/>
      <c r="F74" s="440"/>
      <c r="G74" s="440"/>
      <c r="H74" s="440"/>
      <c r="I74" s="450"/>
      <c r="J74" s="440"/>
      <c r="K74" s="450"/>
      <c r="L74" s="440"/>
      <c r="M74" s="440"/>
      <c r="N74" s="446"/>
      <c r="O74" s="445" t="str">
        <f t="shared" si="1"/>
        <v/>
      </c>
      <c r="P74" s="444"/>
      <c r="Q74" s="443"/>
      <c r="S74" s="442"/>
      <c r="T74" s="441"/>
      <c r="U74" s="440"/>
      <c r="V74" s="440"/>
      <c r="W74" s="440"/>
      <c r="X74" s="440"/>
      <c r="Y74" s="440"/>
      <c r="Z74" s="440"/>
      <c r="AA74" s="440"/>
      <c r="AB74" s="440"/>
      <c r="AC74" s="452"/>
      <c r="AD74" s="439"/>
      <c r="AE74" s="451"/>
      <c r="AF74" s="427"/>
      <c r="AJ74" s="15"/>
      <c r="AL74" s="15"/>
      <c r="AM74" s="404"/>
    </row>
    <row r="75" spans="1:39">
      <c r="A75" s="15"/>
      <c r="B75" s="447"/>
      <c r="C75" s="440"/>
      <c r="D75" s="440"/>
      <c r="E75" s="440"/>
      <c r="F75" s="440"/>
      <c r="G75" s="440"/>
      <c r="H75" s="440"/>
      <c r="I75" s="450"/>
      <c r="J75" s="440"/>
      <c r="K75" s="450"/>
      <c r="L75" s="440"/>
      <c r="M75" s="440"/>
      <c r="N75" s="446"/>
      <c r="O75" s="445" t="str">
        <f t="shared" ref="O75:O86" si="2">IFERROR(VLOOKUP(B75,AG:AN,MATCH(C75,$AG$1:$AN$1,0)+1,FALSE),"")</f>
        <v/>
      </c>
      <c r="P75" s="444"/>
      <c r="Q75" s="443"/>
      <c r="S75" s="442"/>
      <c r="T75" s="441"/>
      <c r="U75" s="440"/>
      <c r="V75" s="440"/>
      <c r="W75" s="440"/>
      <c r="X75" s="440"/>
      <c r="Y75" s="440"/>
      <c r="Z75" s="440"/>
      <c r="AA75" s="440"/>
      <c r="AB75" s="440"/>
      <c r="AC75" s="452"/>
      <c r="AD75" s="439"/>
      <c r="AE75" s="451"/>
      <c r="AF75" s="427"/>
      <c r="AJ75" s="15"/>
      <c r="AL75" s="15"/>
      <c r="AM75" s="404"/>
    </row>
    <row r="76" spans="1:39">
      <c r="A76" s="15"/>
      <c r="B76" s="447"/>
      <c r="C76" s="440"/>
      <c r="D76" s="440"/>
      <c r="E76" s="440"/>
      <c r="F76" s="440"/>
      <c r="G76" s="440"/>
      <c r="H76" s="440"/>
      <c r="I76" s="450"/>
      <c r="J76" s="440"/>
      <c r="K76" s="450"/>
      <c r="L76" s="440"/>
      <c r="M76" s="440"/>
      <c r="N76" s="446"/>
      <c r="O76" s="445" t="str">
        <f t="shared" si="2"/>
        <v/>
      </c>
      <c r="P76" s="444"/>
      <c r="Q76" s="443"/>
      <c r="S76" s="442"/>
      <c r="T76" s="441"/>
      <c r="U76" s="440"/>
      <c r="V76" s="440"/>
      <c r="W76" s="440"/>
      <c r="X76" s="440"/>
      <c r="Y76" s="440"/>
      <c r="Z76" s="440"/>
      <c r="AA76" s="440"/>
      <c r="AB76" s="440"/>
      <c r="AC76" s="452"/>
      <c r="AD76" s="439"/>
      <c r="AE76" s="451"/>
      <c r="AF76" s="427"/>
      <c r="AJ76" s="15"/>
      <c r="AL76" s="15"/>
      <c r="AM76" s="404"/>
    </row>
    <row r="77" spans="1:39">
      <c r="A77" s="15"/>
      <c r="B77" s="447"/>
      <c r="C77" s="440"/>
      <c r="D77" s="440"/>
      <c r="E77" s="440"/>
      <c r="F77" s="440"/>
      <c r="G77" s="440"/>
      <c r="H77" s="440"/>
      <c r="I77" s="450"/>
      <c r="J77" s="440"/>
      <c r="K77" s="450"/>
      <c r="L77" s="440"/>
      <c r="M77" s="450"/>
      <c r="N77" s="449"/>
      <c r="O77" s="445" t="str">
        <f t="shared" si="2"/>
        <v/>
      </c>
      <c r="P77" s="448"/>
      <c r="Q77" s="443"/>
      <c r="S77" s="442"/>
      <c r="T77" s="441"/>
      <c r="U77" s="440"/>
      <c r="V77" s="440"/>
      <c r="W77" s="440"/>
      <c r="X77" s="440"/>
      <c r="Y77" s="440"/>
      <c r="Z77" s="440"/>
      <c r="AA77" s="440"/>
      <c r="AB77" s="440"/>
      <c r="AC77" s="440"/>
      <c r="AD77" s="439"/>
      <c r="AE77" s="438"/>
      <c r="AF77" s="427"/>
      <c r="AJ77" s="15"/>
      <c r="AL77" s="15"/>
      <c r="AM77" s="404"/>
    </row>
    <row r="78" spans="1:39">
      <c r="A78" s="15"/>
      <c r="B78" s="447"/>
      <c r="C78" s="440"/>
      <c r="D78" s="440"/>
      <c r="E78" s="440"/>
      <c r="F78" s="440"/>
      <c r="G78" s="440"/>
      <c r="H78" s="440"/>
      <c r="I78" s="450"/>
      <c r="J78" s="440"/>
      <c r="K78" s="450"/>
      <c r="L78" s="440"/>
      <c r="M78" s="450"/>
      <c r="N78" s="449"/>
      <c r="O78" s="445" t="str">
        <f t="shared" si="2"/>
        <v/>
      </c>
      <c r="P78" s="448"/>
      <c r="Q78" s="443"/>
      <c r="S78" s="442"/>
      <c r="T78" s="441"/>
      <c r="U78" s="440"/>
      <c r="V78" s="440"/>
      <c r="W78" s="440"/>
      <c r="X78" s="440"/>
      <c r="Y78" s="440"/>
      <c r="Z78" s="440"/>
      <c r="AA78" s="440"/>
      <c r="AB78" s="440"/>
      <c r="AC78" s="440"/>
      <c r="AD78" s="439"/>
      <c r="AE78" s="438"/>
      <c r="AF78" s="427"/>
      <c r="AJ78" s="15"/>
      <c r="AL78" s="15"/>
      <c r="AM78" s="404"/>
    </row>
    <row r="79" spans="1:39">
      <c r="A79" s="15"/>
      <c r="B79" s="447"/>
      <c r="C79" s="440"/>
      <c r="D79" s="440"/>
      <c r="E79" s="440"/>
      <c r="F79" s="440"/>
      <c r="G79" s="440"/>
      <c r="H79" s="440"/>
      <c r="I79" s="440"/>
      <c r="J79" s="440"/>
      <c r="K79" s="440"/>
      <c r="L79" s="440"/>
      <c r="M79" s="440"/>
      <c r="N79" s="446"/>
      <c r="O79" s="445" t="str">
        <f t="shared" si="2"/>
        <v/>
      </c>
      <c r="P79" s="444"/>
      <c r="Q79" s="443"/>
      <c r="S79" s="442"/>
      <c r="T79" s="441"/>
      <c r="U79" s="440"/>
      <c r="V79" s="440"/>
      <c r="W79" s="440"/>
      <c r="X79" s="440"/>
      <c r="Y79" s="440"/>
      <c r="Z79" s="440"/>
      <c r="AA79" s="440"/>
      <c r="AB79" s="440"/>
      <c r="AC79" s="440"/>
      <c r="AD79" s="439"/>
      <c r="AE79" s="438"/>
      <c r="AF79" s="427"/>
      <c r="AJ79" s="15"/>
      <c r="AL79" s="15"/>
      <c r="AM79" s="404"/>
    </row>
    <row r="80" spans="1:39">
      <c r="A80" s="15"/>
      <c r="B80" s="447"/>
      <c r="C80" s="440"/>
      <c r="D80" s="440"/>
      <c r="E80" s="440"/>
      <c r="F80" s="440"/>
      <c r="G80" s="440"/>
      <c r="H80" s="440"/>
      <c r="I80" s="440"/>
      <c r="J80" s="440"/>
      <c r="K80" s="440"/>
      <c r="L80" s="440"/>
      <c r="M80" s="440"/>
      <c r="N80" s="446"/>
      <c r="O80" s="445" t="str">
        <f t="shared" si="2"/>
        <v/>
      </c>
      <c r="P80" s="444"/>
      <c r="Q80" s="443"/>
      <c r="S80" s="442"/>
      <c r="T80" s="441"/>
      <c r="U80" s="440"/>
      <c r="V80" s="440"/>
      <c r="W80" s="440"/>
      <c r="X80" s="440"/>
      <c r="Y80" s="440"/>
      <c r="Z80" s="440"/>
      <c r="AA80" s="440"/>
      <c r="AB80" s="440"/>
      <c r="AC80" s="440"/>
      <c r="AD80" s="439"/>
      <c r="AE80" s="438"/>
      <c r="AF80" s="427"/>
      <c r="AJ80" s="15"/>
      <c r="AL80" s="15"/>
      <c r="AM80" s="404"/>
    </row>
    <row r="81" spans="1:43">
      <c r="A81" s="15"/>
      <c r="B81" s="447"/>
      <c r="C81" s="440"/>
      <c r="D81" s="440"/>
      <c r="E81" s="440"/>
      <c r="F81" s="440"/>
      <c r="G81" s="440"/>
      <c r="H81" s="440"/>
      <c r="I81" s="440"/>
      <c r="J81" s="440"/>
      <c r="K81" s="440"/>
      <c r="L81" s="440"/>
      <c r="M81" s="440"/>
      <c r="N81" s="446"/>
      <c r="O81" s="445" t="str">
        <f t="shared" si="2"/>
        <v/>
      </c>
      <c r="P81" s="444"/>
      <c r="Q81" s="443"/>
      <c r="S81" s="442"/>
      <c r="T81" s="441"/>
      <c r="U81" s="440"/>
      <c r="V81" s="440"/>
      <c r="W81" s="440"/>
      <c r="X81" s="440"/>
      <c r="Y81" s="440"/>
      <c r="Z81" s="440"/>
      <c r="AA81" s="440"/>
      <c r="AB81" s="440"/>
      <c r="AC81" s="440"/>
      <c r="AD81" s="439"/>
      <c r="AE81" s="438"/>
      <c r="AF81" s="427"/>
      <c r="AJ81" s="15"/>
      <c r="AL81" s="15"/>
      <c r="AM81" s="404"/>
    </row>
    <row r="82" spans="1:43">
      <c r="A82" s="15"/>
      <c r="B82" s="447"/>
      <c r="C82" s="440"/>
      <c r="D82" s="440"/>
      <c r="E82" s="440"/>
      <c r="F82" s="440"/>
      <c r="G82" s="440"/>
      <c r="H82" s="440"/>
      <c r="I82" s="440"/>
      <c r="J82" s="440"/>
      <c r="K82" s="440"/>
      <c r="L82" s="440"/>
      <c r="M82" s="440"/>
      <c r="N82" s="446"/>
      <c r="O82" s="445" t="str">
        <f t="shared" si="2"/>
        <v/>
      </c>
      <c r="P82" s="444"/>
      <c r="Q82" s="443"/>
      <c r="S82" s="442"/>
      <c r="T82" s="441"/>
      <c r="U82" s="440"/>
      <c r="V82" s="440"/>
      <c r="W82" s="440"/>
      <c r="X82" s="440"/>
      <c r="Y82" s="440"/>
      <c r="Z82" s="440"/>
      <c r="AA82" s="440"/>
      <c r="AB82" s="440"/>
      <c r="AC82" s="440"/>
      <c r="AD82" s="439"/>
      <c r="AE82" s="438"/>
      <c r="AF82" s="427"/>
      <c r="AJ82" s="15"/>
      <c r="AL82" s="15"/>
      <c r="AM82" s="404"/>
    </row>
    <row r="83" spans="1:43">
      <c r="A83" s="15"/>
      <c r="B83" s="447"/>
      <c r="C83" s="440"/>
      <c r="D83" s="440"/>
      <c r="E83" s="440"/>
      <c r="F83" s="440"/>
      <c r="G83" s="440"/>
      <c r="H83" s="440"/>
      <c r="I83" s="440"/>
      <c r="J83" s="440"/>
      <c r="K83" s="440"/>
      <c r="L83" s="440"/>
      <c r="M83" s="440"/>
      <c r="N83" s="446"/>
      <c r="O83" s="445" t="str">
        <f t="shared" si="2"/>
        <v/>
      </c>
      <c r="P83" s="444"/>
      <c r="Q83" s="443"/>
      <c r="S83" s="442"/>
      <c r="T83" s="441"/>
      <c r="U83" s="440"/>
      <c r="V83" s="440"/>
      <c r="W83" s="440"/>
      <c r="X83" s="440"/>
      <c r="Y83" s="440"/>
      <c r="Z83" s="440"/>
      <c r="AA83" s="440"/>
      <c r="AB83" s="440"/>
      <c r="AC83" s="440"/>
      <c r="AD83" s="439"/>
      <c r="AE83" s="438"/>
      <c r="AF83" s="427"/>
      <c r="AJ83" s="15"/>
      <c r="AL83" s="15"/>
      <c r="AM83" s="404"/>
    </row>
    <row r="84" spans="1:43">
      <c r="A84" s="15"/>
      <c r="B84" s="447"/>
      <c r="C84" s="440"/>
      <c r="D84" s="440"/>
      <c r="E84" s="440"/>
      <c r="F84" s="440"/>
      <c r="G84" s="440"/>
      <c r="H84" s="440"/>
      <c r="I84" s="440"/>
      <c r="J84" s="440"/>
      <c r="K84" s="440"/>
      <c r="L84" s="440"/>
      <c r="M84" s="440"/>
      <c r="N84" s="446"/>
      <c r="O84" s="445" t="str">
        <f t="shared" si="2"/>
        <v/>
      </c>
      <c r="P84" s="444"/>
      <c r="Q84" s="443"/>
      <c r="S84" s="442"/>
      <c r="T84" s="441"/>
      <c r="U84" s="440"/>
      <c r="V84" s="440"/>
      <c r="W84" s="440"/>
      <c r="X84" s="440"/>
      <c r="Y84" s="440"/>
      <c r="Z84" s="440"/>
      <c r="AA84" s="440"/>
      <c r="AB84" s="440"/>
      <c r="AC84" s="440"/>
      <c r="AD84" s="439"/>
      <c r="AE84" s="438"/>
      <c r="AF84" s="427"/>
      <c r="AJ84" s="15"/>
      <c r="AL84" s="15"/>
      <c r="AM84" s="404"/>
    </row>
    <row r="85" spans="1:43">
      <c r="A85" s="15"/>
      <c r="B85" s="447"/>
      <c r="C85" s="440"/>
      <c r="D85" s="440"/>
      <c r="E85" s="440"/>
      <c r="F85" s="440"/>
      <c r="G85" s="440"/>
      <c r="H85" s="440"/>
      <c r="I85" s="440"/>
      <c r="J85" s="440"/>
      <c r="K85" s="440"/>
      <c r="L85" s="440"/>
      <c r="M85" s="440"/>
      <c r="N85" s="446"/>
      <c r="O85" s="445" t="str">
        <f t="shared" si="2"/>
        <v/>
      </c>
      <c r="P85" s="444"/>
      <c r="Q85" s="443"/>
      <c r="S85" s="442"/>
      <c r="T85" s="441"/>
      <c r="U85" s="440"/>
      <c r="V85" s="440"/>
      <c r="W85" s="440"/>
      <c r="X85" s="440"/>
      <c r="Y85" s="440"/>
      <c r="Z85" s="440"/>
      <c r="AA85" s="440"/>
      <c r="AB85" s="440"/>
      <c r="AC85" s="440"/>
      <c r="AD85" s="439"/>
      <c r="AE85" s="438"/>
      <c r="AF85" s="427"/>
      <c r="AJ85" s="15"/>
      <c r="AL85" s="15"/>
      <c r="AM85" s="404"/>
    </row>
    <row r="86" spans="1:43">
      <c r="A86" s="15"/>
      <c r="B86" s="437"/>
      <c r="C86" s="430"/>
      <c r="D86" s="430"/>
      <c r="E86" s="430"/>
      <c r="F86" s="430"/>
      <c r="G86" s="430"/>
      <c r="H86" s="430"/>
      <c r="I86" s="430"/>
      <c r="J86" s="430"/>
      <c r="K86" s="430"/>
      <c r="L86" s="430"/>
      <c r="M86" s="430"/>
      <c r="N86" s="436"/>
      <c r="O86" s="435" t="str">
        <f t="shared" si="2"/>
        <v/>
      </c>
      <c r="P86" s="434"/>
      <c r="Q86" s="433"/>
      <c r="S86" s="432"/>
      <c r="T86" s="431"/>
      <c r="U86" s="430"/>
      <c r="V86" s="430"/>
      <c r="W86" s="430"/>
      <c r="X86" s="430"/>
      <c r="Y86" s="430"/>
      <c r="Z86" s="430"/>
      <c r="AA86" s="430"/>
      <c r="AB86" s="430"/>
      <c r="AC86" s="430"/>
      <c r="AD86" s="429"/>
      <c r="AE86" s="428"/>
      <c r="AF86" s="427"/>
      <c r="AJ86" s="15"/>
      <c r="AL86" s="15"/>
      <c r="AM86" s="404"/>
    </row>
    <row r="87" spans="1:43">
      <c r="AF87" s="427"/>
      <c r="AJ87" s="15"/>
      <c r="AL87" s="15"/>
      <c r="AM87" s="404"/>
    </row>
    <row r="88" spans="1:43">
      <c r="AF88" s="427"/>
      <c r="AJ88" s="15"/>
      <c r="AL88" s="15"/>
      <c r="AM88" s="404"/>
    </row>
    <row r="89" spans="1:43">
      <c r="AF89" s="427"/>
      <c r="AJ89" s="15"/>
      <c r="AL89" s="15"/>
      <c r="AM89" s="404"/>
    </row>
    <row r="90" spans="1:43">
      <c r="AF90" s="427"/>
      <c r="AJ90" s="15"/>
      <c r="AL90" s="15"/>
      <c r="AM90" s="404"/>
    </row>
    <row r="91" spans="1:43">
      <c r="AF91" s="427"/>
      <c r="AJ91" s="15"/>
      <c r="AL91" s="15"/>
      <c r="AM91" s="404"/>
    </row>
    <row r="92" spans="1:43">
      <c r="AF92" s="427"/>
      <c r="AJ92" s="15"/>
      <c r="AL92" s="15"/>
      <c r="AM92" s="404"/>
    </row>
    <row r="93" spans="1:43">
      <c r="AF93" s="427"/>
      <c r="AJ93" s="15"/>
      <c r="AL93" s="15"/>
      <c r="AM93" s="404"/>
    </row>
    <row r="94" spans="1:43">
      <c r="AF94" s="427"/>
      <c r="AJ94" s="15"/>
      <c r="AL94" s="15"/>
      <c r="AM94" s="404"/>
    </row>
    <row r="95" spans="1:43">
      <c r="AF95" s="427"/>
      <c r="AG95" s="405" t="s">
        <v>4099</v>
      </c>
      <c r="AH95" s="15" t="s">
        <v>4098</v>
      </c>
      <c r="AI95" s="405" t="s">
        <v>4097</v>
      </c>
      <c r="AJ95" s="15" t="s">
        <v>715</v>
      </c>
      <c r="AL95" s="15"/>
      <c r="AM95" s="404" t="s">
        <v>4037</v>
      </c>
      <c r="AN95" s="404" t="s">
        <v>4036</v>
      </c>
      <c r="AO95" s="403" t="s">
        <v>4096</v>
      </c>
      <c r="AP95" s="402" t="s">
        <v>4095</v>
      </c>
      <c r="AQ95" s="402" t="s">
        <v>4094</v>
      </c>
    </row>
    <row r="96" spans="1:43">
      <c r="AF96" s="427"/>
      <c r="AG96" s="405" t="s">
        <v>4093</v>
      </c>
      <c r="AH96" s="15" t="s">
        <v>4092</v>
      </c>
      <c r="AI96" s="405" t="s">
        <v>4091</v>
      </c>
      <c r="AJ96" s="15" t="s">
        <v>722</v>
      </c>
      <c r="AL96" s="15"/>
      <c r="AM96" s="404" t="s">
        <v>4034</v>
      </c>
      <c r="AN96" s="404" t="s">
        <v>4033</v>
      </c>
      <c r="AO96" s="403" t="s">
        <v>1017</v>
      </c>
      <c r="AP96" s="402" t="s">
        <v>547</v>
      </c>
      <c r="AQ96" s="402" t="s">
        <v>1653</v>
      </c>
    </row>
    <row r="97" spans="2:43">
      <c r="AF97" s="427"/>
      <c r="AG97" s="405" t="s">
        <v>4090</v>
      </c>
      <c r="AH97" s="15" t="s">
        <v>4089</v>
      </c>
      <c r="AI97" s="405" t="s">
        <v>4088</v>
      </c>
      <c r="AJ97" s="15" t="s">
        <v>724</v>
      </c>
      <c r="AL97" s="15"/>
      <c r="AM97" s="404" t="s">
        <v>4031</v>
      </c>
      <c r="AN97" s="404" t="s">
        <v>4030</v>
      </c>
      <c r="AO97" s="403" t="s">
        <v>284</v>
      </c>
      <c r="AP97" s="402" t="s">
        <v>546</v>
      </c>
      <c r="AQ97" s="402" t="s">
        <v>1654</v>
      </c>
    </row>
    <row r="98" spans="2:43">
      <c r="AF98" s="427"/>
      <c r="AG98" s="405" t="s">
        <v>4087</v>
      </c>
      <c r="AH98" s="15" t="s">
        <v>4086</v>
      </c>
      <c r="AI98" s="405" t="s">
        <v>4085</v>
      </c>
      <c r="AJ98" s="15" t="s">
        <v>725</v>
      </c>
      <c r="AL98" s="15"/>
      <c r="AM98" s="404" t="s">
        <v>4028</v>
      </c>
      <c r="AN98" s="404" t="s">
        <v>4027</v>
      </c>
      <c r="AO98" s="403" t="s">
        <v>4084</v>
      </c>
      <c r="AP98" s="402" t="s">
        <v>4083</v>
      </c>
      <c r="AQ98" s="402" t="s">
        <v>4082</v>
      </c>
    </row>
    <row r="99" spans="2:43">
      <c r="AF99" s="426"/>
      <c r="AG99" s="405" t="s">
        <v>4081</v>
      </c>
      <c r="AH99" s="15" t="s">
        <v>4080</v>
      </c>
      <c r="AI99" s="405" t="s">
        <v>4079</v>
      </c>
      <c r="AJ99" s="15" t="s">
        <v>1041</v>
      </c>
      <c r="AL99" s="15"/>
      <c r="AM99" s="404" t="s">
        <v>4026</v>
      </c>
      <c r="AN99" s="404" t="s">
        <v>4025</v>
      </c>
      <c r="AO99" s="403" t="s">
        <v>4078</v>
      </c>
      <c r="AP99" s="402" t="s">
        <v>3953</v>
      </c>
      <c r="AQ99" s="402" t="s">
        <v>4077</v>
      </c>
    </row>
    <row r="100" spans="2:43">
      <c r="AF100" s="426"/>
      <c r="AG100" s="405" t="s">
        <v>4076</v>
      </c>
      <c r="AH100" s="15" t="s">
        <v>4075</v>
      </c>
      <c r="AI100" s="405" t="s">
        <v>4074</v>
      </c>
      <c r="AJ100" s="15" t="s">
        <v>737</v>
      </c>
      <c r="AL100" s="15"/>
      <c r="AM100" s="404" t="s">
        <v>4024</v>
      </c>
      <c r="AN100" s="404" t="s">
        <v>4023</v>
      </c>
      <c r="AO100" s="403" t="s">
        <v>286</v>
      </c>
      <c r="AP100" s="402" t="s">
        <v>548</v>
      </c>
      <c r="AQ100" s="402" t="s">
        <v>1651</v>
      </c>
    </row>
    <row r="101" spans="2:43">
      <c r="AF101" s="426"/>
      <c r="AG101" s="405" t="s">
        <v>4073</v>
      </c>
      <c r="AH101" s="15" t="s">
        <v>4072</v>
      </c>
      <c r="AI101" s="405" t="s">
        <v>4071</v>
      </c>
      <c r="AJ101" s="15" t="s">
        <v>2573</v>
      </c>
      <c r="AL101" s="15"/>
      <c r="AM101" s="404" t="s">
        <v>460</v>
      </c>
      <c r="AN101" s="404" t="s">
        <v>580</v>
      </c>
      <c r="AO101" s="403" t="s">
        <v>285</v>
      </c>
      <c r="AP101" s="402" t="s">
        <v>1416</v>
      </c>
      <c r="AQ101" s="402" t="s">
        <v>1652</v>
      </c>
    </row>
    <row r="102" spans="2:43">
      <c r="AF102" s="426"/>
      <c r="AG102" s="405" t="s">
        <v>4070</v>
      </c>
      <c r="AH102" s="15" t="s">
        <v>4069</v>
      </c>
      <c r="AI102" s="405" t="s">
        <v>4068</v>
      </c>
      <c r="AJ102" s="15" t="s">
        <v>741</v>
      </c>
      <c r="AL102" s="15"/>
      <c r="AM102" s="404" t="s">
        <v>903</v>
      </c>
      <c r="AN102" s="404" t="s">
        <v>904</v>
      </c>
      <c r="AO102" s="403" t="s">
        <v>4067</v>
      </c>
      <c r="AP102" s="402" t="s">
        <v>4066</v>
      </c>
      <c r="AQ102" s="402" t="s">
        <v>4065</v>
      </c>
    </row>
    <row r="103" spans="2:43">
      <c r="AF103" s="426"/>
      <c r="AG103" s="405" t="s">
        <v>459</v>
      </c>
      <c r="AH103" s="15" t="s">
        <v>579</v>
      </c>
      <c r="AI103" s="405" t="s">
        <v>4064</v>
      </c>
      <c r="AJ103" s="15" t="s">
        <v>742</v>
      </c>
      <c r="AL103" s="15"/>
      <c r="AM103" s="404" t="s">
        <v>461</v>
      </c>
      <c r="AN103" s="404" t="s">
        <v>581</v>
      </c>
      <c r="AO103" s="403" t="s">
        <v>4063</v>
      </c>
      <c r="AP103" s="402" t="s">
        <v>4062</v>
      </c>
      <c r="AQ103" s="402" t="s">
        <v>4061</v>
      </c>
    </row>
    <row r="104" spans="2:43">
      <c r="AF104" s="426"/>
      <c r="AG104" s="405" t="s">
        <v>1954</v>
      </c>
      <c r="AH104" s="15" t="s">
        <v>1955</v>
      </c>
      <c r="AI104" s="405" t="s">
        <v>4060</v>
      </c>
      <c r="AJ104" s="15" t="s">
        <v>743</v>
      </c>
      <c r="AL104" s="15"/>
      <c r="AM104" s="404" t="s">
        <v>4016</v>
      </c>
      <c r="AN104" s="404" t="s">
        <v>4015</v>
      </c>
      <c r="AO104" s="403" t="s">
        <v>2150</v>
      </c>
      <c r="AP104" s="402" t="s">
        <v>2156</v>
      </c>
      <c r="AQ104" s="402" t="s">
        <v>2153</v>
      </c>
    </row>
    <row r="105" spans="2:43">
      <c r="AF105" s="426"/>
      <c r="AG105" s="405" t="s">
        <v>4059</v>
      </c>
      <c r="AH105" s="15" t="s">
        <v>4058</v>
      </c>
      <c r="AI105" s="405" t="s">
        <v>4057</v>
      </c>
      <c r="AJ105" s="15" t="s">
        <v>745</v>
      </c>
      <c r="AL105" s="15"/>
      <c r="AM105" s="404" t="s">
        <v>510</v>
      </c>
      <c r="AN105" s="404" t="s">
        <v>582</v>
      </c>
      <c r="AO105" s="403" t="s">
        <v>2151</v>
      </c>
      <c r="AP105" s="402" t="s">
        <v>2157</v>
      </c>
      <c r="AQ105" s="402" t="s">
        <v>2154</v>
      </c>
    </row>
    <row r="106" spans="2:43">
      <c r="AF106" s="426"/>
      <c r="AG106" s="405" t="s">
        <v>4056</v>
      </c>
      <c r="AH106" s="15" t="s">
        <v>4055</v>
      </c>
      <c r="AI106" s="405" t="s">
        <v>4054</v>
      </c>
      <c r="AJ106" s="15" t="s">
        <v>749</v>
      </c>
      <c r="AL106" s="15"/>
      <c r="AM106" s="404" t="s">
        <v>4007</v>
      </c>
      <c r="AN106" s="404" t="s">
        <v>4006</v>
      </c>
      <c r="AO106" s="403" t="s">
        <v>4053</v>
      </c>
      <c r="AP106" s="402" t="s">
        <v>587</v>
      </c>
      <c r="AQ106" s="402" t="s">
        <v>4052</v>
      </c>
    </row>
    <row r="107" spans="2:43">
      <c r="AF107" s="426"/>
      <c r="AG107" s="405" t="s">
        <v>4051</v>
      </c>
      <c r="AH107" s="15" t="s">
        <v>4050</v>
      </c>
      <c r="AI107" s="405" t="s">
        <v>4049</v>
      </c>
      <c r="AJ107" s="15" t="s">
        <v>2494</v>
      </c>
      <c r="AL107" s="15"/>
      <c r="AM107" s="404" t="s">
        <v>3974</v>
      </c>
      <c r="AN107" s="404" t="s">
        <v>583</v>
      </c>
      <c r="AO107" s="403" t="s">
        <v>2038</v>
      </c>
      <c r="AP107" s="402" t="s">
        <v>1195</v>
      </c>
      <c r="AQ107" s="402" t="s">
        <v>2039</v>
      </c>
    </row>
    <row r="108" spans="2:43">
      <c r="AF108" s="426"/>
      <c r="AG108" s="405" t="s">
        <v>4048</v>
      </c>
      <c r="AH108" s="15" t="s">
        <v>4047</v>
      </c>
      <c r="AI108" s="405" t="s">
        <v>4046</v>
      </c>
      <c r="AJ108" s="15" t="s">
        <v>755</v>
      </c>
      <c r="AL108" s="15"/>
      <c r="AM108" s="404" t="s">
        <v>540</v>
      </c>
      <c r="AN108" s="404" t="s">
        <v>584</v>
      </c>
      <c r="AO108" s="403" t="s">
        <v>4045</v>
      </c>
      <c r="AP108" s="402" t="s">
        <v>3957</v>
      </c>
      <c r="AQ108" s="402" t="s">
        <v>4044</v>
      </c>
    </row>
    <row r="109" spans="2:43">
      <c r="B109" s="425"/>
      <c r="C109" s="424"/>
      <c r="D109" s="424"/>
      <c r="E109" s="424"/>
      <c r="F109" s="424"/>
      <c r="G109" s="424"/>
      <c r="H109" s="424"/>
      <c r="I109" s="424"/>
      <c r="J109" s="424"/>
      <c r="K109" s="424"/>
      <c r="L109" s="424"/>
      <c r="M109" s="424"/>
      <c r="N109" s="424"/>
      <c r="O109" s="424"/>
      <c r="P109" s="424"/>
      <c r="Q109" s="424"/>
      <c r="AG109" s="405" t="s">
        <v>4043</v>
      </c>
      <c r="AH109" s="15" t="s">
        <v>4042</v>
      </c>
      <c r="AI109" s="405" t="s">
        <v>4041</v>
      </c>
      <c r="AJ109" s="15" t="s">
        <v>756</v>
      </c>
      <c r="AL109" s="15"/>
      <c r="AM109" s="404" t="s">
        <v>541</v>
      </c>
      <c r="AN109" s="404" t="s">
        <v>585</v>
      </c>
      <c r="AO109" s="403" t="s">
        <v>2152</v>
      </c>
      <c r="AP109" s="402" t="s">
        <v>2158</v>
      </c>
      <c r="AQ109" s="402" t="s">
        <v>2155</v>
      </c>
    </row>
    <row r="110" spans="2:43">
      <c r="B110" s="423"/>
      <c r="C110" s="421"/>
      <c r="D110" s="421"/>
      <c r="E110" s="421"/>
      <c r="F110" s="421"/>
      <c r="G110" s="421"/>
      <c r="H110" s="421"/>
      <c r="I110" s="421"/>
      <c r="J110" s="421"/>
      <c r="K110" s="421"/>
      <c r="L110" s="421"/>
      <c r="M110" s="421"/>
      <c r="N110" s="421"/>
      <c r="O110" s="421"/>
      <c r="P110" s="421"/>
      <c r="Q110" s="421"/>
      <c r="AG110" s="405" t="s">
        <v>4040</v>
      </c>
      <c r="AH110" s="15" t="s">
        <v>4039</v>
      </c>
      <c r="AI110" s="405" t="s">
        <v>4038</v>
      </c>
      <c r="AJ110" s="15" t="s">
        <v>757</v>
      </c>
      <c r="AL110" s="15"/>
      <c r="AM110" s="404" t="s">
        <v>542</v>
      </c>
      <c r="AN110" s="404" t="s">
        <v>586</v>
      </c>
      <c r="AO110" s="403" t="s">
        <v>287</v>
      </c>
      <c r="AP110" s="402" t="s">
        <v>549</v>
      </c>
      <c r="AQ110" s="402" t="s">
        <v>1666</v>
      </c>
    </row>
    <row r="111" spans="2:43" ht="5.15" customHeight="1">
      <c r="B111" s="422"/>
      <c r="C111" s="421"/>
      <c r="D111" s="421"/>
      <c r="E111" s="421"/>
      <c r="F111" s="421"/>
      <c r="G111" s="421"/>
      <c r="H111" s="421"/>
      <c r="I111" s="421"/>
      <c r="J111" s="421"/>
      <c r="K111" s="421"/>
      <c r="L111" s="421"/>
      <c r="M111" s="421"/>
      <c r="N111" s="421"/>
      <c r="O111" s="421"/>
      <c r="P111" s="421"/>
      <c r="Q111" s="421"/>
      <c r="AG111" s="405" t="s">
        <v>4037</v>
      </c>
      <c r="AH111" s="15" t="s">
        <v>4036</v>
      </c>
      <c r="AI111" s="405" t="s">
        <v>4035</v>
      </c>
      <c r="AJ111" s="15" t="s">
        <v>776</v>
      </c>
      <c r="AL111" s="15"/>
      <c r="AM111" s="404" t="s">
        <v>3966</v>
      </c>
      <c r="AN111" s="404" t="s">
        <v>3965</v>
      </c>
      <c r="AO111" s="403" t="s">
        <v>853</v>
      </c>
      <c r="AP111" s="402" t="s">
        <v>854</v>
      </c>
      <c r="AQ111" s="402" t="s">
        <v>1656</v>
      </c>
    </row>
    <row r="112" spans="2:43" ht="20">
      <c r="J112" s="420"/>
      <c r="K112" s="420"/>
      <c r="L112" s="420"/>
      <c r="M112" s="420"/>
      <c r="N112" s="420"/>
      <c r="O112" s="419"/>
      <c r="P112" s="419"/>
      <c r="Q112" s="419"/>
      <c r="R112" s="416"/>
      <c r="S112" s="416"/>
      <c r="T112" s="416"/>
      <c r="U112" s="416"/>
      <c r="V112" s="416"/>
      <c r="W112" s="416"/>
      <c r="X112" s="416"/>
      <c r="Y112" s="416"/>
      <c r="Z112" s="416"/>
      <c r="AA112" s="416"/>
      <c r="AB112" s="416"/>
      <c r="AC112" s="416"/>
      <c r="AD112" s="417"/>
      <c r="AE112" s="416"/>
      <c r="AF112" s="415"/>
      <c r="AG112" s="405" t="s">
        <v>4034</v>
      </c>
      <c r="AH112" s="15" t="s">
        <v>4033</v>
      </c>
      <c r="AI112" s="405" t="s">
        <v>4032</v>
      </c>
      <c r="AJ112" s="15" t="s">
        <v>778</v>
      </c>
      <c r="AL112" s="15"/>
      <c r="AM112" s="404" t="s">
        <v>3958</v>
      </c>
      <c r="AN112" s="404" t="s">
        <v>3957</v>
      </c>
      <c r="AO112" s="403" t="s">
        <v>449</v>
      </c>
      <c r="AP112" s="402" t="s">
        <v>588</v>
      </c>
      <c r="AQ112" s="402" t="s">
        <v>1672</v>
      </c>
    </row>
    <row r="113" spans="10:43">
      <c r="J113" s="418"/>
      <c r="K113" s="418"/>
      <c r="L113" s="418"/>
      <c r="M113" s="418"/>
      <c r="N113" s="418"/>
      <c r="O113" s="418"/>
      <c r="P113" s="418"/>
      <c r="Q113" s="418"/>
      <c r="R113" s="416"/>
      <c r="S113" s="416"/>
      <c r="T113" s="416"/>
      <c r="U113" s="416"/>
      <c r="V113" s="416"/>
      <c r="W113" s="416"/>
      <c r="X113" s="416"/>
      <c r="Y113" s="416"/>
      <c r="Z113" s="416"/>
      <c r="AA113" s="416"/>
      <c r="AB113" s="416"/>
      <c r="AC113" s="416"/>
      <c r="AD113" s="417"/>
      <c r="AE113" s="416"/>
      <c r="AF113" s="415"/>
      <c r="AG113" s="405" t="s">
        <v>4031</v>
      </c>
      <c r="AH113" s="15" t="s">
        <v>4030</v>
      </c>
      <c r="AI113" s="405" t="s">
        <v>4029</v>
      </c>
      <c r="AJ113" s="15" t="s">
        <v>766</v>
      </c>
      <c r="AL113" s="15"/>
      <c r="AM113" s="404" t="s">
        <v>3954</v>
      </c>
      <c r="AN113" s="404" t="s">
        <v>3953</v>
      </c>
      <c r="AO113" s="403" t="s">
        <v>214</v>
      </c>
      <c r="AP113" s="402" t="s">
        <v>590</v>
      </c>
      <c r="AQ113" s="402" t="s">
        <v>1671</v>
      </c>
    </row>
    <row r="114" spans="10:43">
      <c r="J114" s="413"/>
      <c r="K114" s="413"/>
      <c r="L114" s="413"/>
      <c r="M114" s="413"/>
      <c r="N114" s="413"/>
      <c r="O114" s="413"/>
      <c r="P114" s="413"/>
      <c r="Q114" s="413"/>
      <c r="R114" s="416"/>
      <c r="S114" s="416"/>
      <c r="T114" s="416"/>
      <c r="U114" s="416"/>
      <c r="V114" s="416"/>
      <c r="W114" s="416"/>
      <c r="X114" s="416"/>
      <c r="Y114" s="416"/>
      <c r="Z114" s="416"/>
      <c r="AA114" s="416"/>
      <c r="AB114" s="416"/>
      <c r="AC114" s="416"/>
      <c r="AD114" s="417"/>
      <c r="AE114" s="416"/>
      <c r="AF114" s="415"/>
      <c r="AG114" s="405" t="s">
        <v>4028</v>
      </c>
      <c r="AH114" s="15" t="s">
        <v>4027</v>
      </c>
      <c r="AL114" s="15"/>
      <c r="AM114" s="404" t="s">
        <v>1414</v>
      </c>
      <c r="AN114" s="404" t="s">
        <v>548</v>
      </c>
      <c r="AO114" s="403" t="s">
        <v>1193</v>
      </c>
      <c r="AP114" s="402" t="s">
        <v>1191</v>
      </c>
      <c r="AQ114" s="402" t="s">
        <v>1670</v>
      </c>
    </row>
    <row r="115" spans="10:43">
      <c r="J115" s="413"/>
      <c r="K115" s="414"/>
      <c r="L115" s="413"/>
      <c r="M115" s="413"/>
      <c r="N115" s="413"/>
      <c r="O115" s="413"/>
      <c r="P115" s="413"/>
      <c r="Q115" s="413"/>
      <c r="R115" s="416"/>
      <c r="S115" s="416"/>
      <c r="T115" s="416"/>
      <c r="U115" s="416"/>
      <c r="V115" s="416"/>
      <c r="W115" s="416"/>
      <c r="X115" s="416"/>
      <c r="Y115" s="416"/>
      <c r="Z115" s="416"/>
      <c r="AA115" s="416"/>
      <c r="AB115" s="416"/>
      <c r="AC115" s="416"/>
      <c r="AD115" s="417"/>
      <c r="AE115" s="416"/>
      <c r="AF115" s="415"/>
      <c r="AG115" s="405" t="s">
        <v>4026</v>
      </c>
      <c r="AH115" s="15" t="s">
        <v>4025</v>
      </c>
      <c r="AL115" s="15"/>
      <c r="AM115" s="404" t="s">
        <v>1415</v>
      </c>
      <c r="AN115" s="404" t="s">
        <v>1416</v>
      </c>
      <c r="AO115" s="403" t="s">
        <v>2177</v>
      </c>
      <c r="AP115" s="402" t="s">
        <v>2179</v>
      </c>
      <c r="AQ115" s="402" t="s">
        <v>2178</v>
      </c>
    </row>
    <row r="116" spans="10:43">
      <c r="J116" s="413"/>
      <c r="K116" s="414"/>
      <c r="L116" s="413"/>
      <c r="M116" s="413"/>
      <c r="N116" s="413"/>
      <c r="O116" s="413"/>
      <c r="P116" s="413"/>
      <c r="Q116" s="413"/>
      <c r="AG116" s="405" t="s">
        <v>4024</v>
      </c>
      <c r="AH116" s="15" t="s">
        <v>4023</v>
      </c>
      <c r="AL116" s="15"/>
      <c r="AM116" s="404" t="s">
        <v>1459</v>
      </c>
      <c r="AN116" s="404" t="s">
        <v>1195</v>
      </c>
      <c r="AO116" s="403" t="s">
        <v>4022</v>
      </c>
      <c r="AP116" s="402" t="s">
        <v>3860</v>
      </c>
      <c r="AQ116" s="402" t="s">
        <v>4021</v>
      </c>
    </row>
    <row r="117" spans="10:43">
      <c r="J117" s="413"/>
      <c r="K117" s="414"/>
      <c r="L117" s="413"/>
      <c r="M117" s="413"/>
      <c r="N117" s="413"/>
      <c r="O117" s="413"/>
      <c r="P117" s="413"/>
      <c r="Q117" s="413"/>
      <c r="AG117" s="405" t="s">
        <v>460</v>
      </c>
      <c r="AH117" s="15" t="s">
        <v>580</v>
      </c>
      <c r="AL117" s="15"/>
      <c r="AM117" s="404" t="s">
        <v>3942</v>
      </c>
      <c r="AN117" s="404" t="s">
        <v>587</v>
      </c>
      <c r="AO117" s="403" t="s">
        <v>1665</v>
      </c>
      <c r="AP117" s="402" t="s">
        <v>1610</v>
      </c>
      <c r="AQ117" s="402" t="s">
        <v>1669</v>
      </c>
    </row>
    <row r="118" spans="10:43">
      <c r="J118" s="413"/>
      <c r="K118" s="414"/>
      <c r="L118" s="413"/>
      <c r="M118" s="413"/>
      <c r="N118" s="413"/>
      <c r="O118" s="413"/>
      <c r="P118" s="413"/>
      <c r="Q118" s="413"/>
      <c r="AG118" s="405" t="s">
        <v>903</v>
      </c>
      <c r="AH118" s="15" t="s">
        <v>904</v>
      </c>
      <c r="AL118" s="15"/>
      <c r="AM118" s="404" t="s">
        <v>2149</v>
      </c>
      <c r="AN118" s="404" t="s">
        <v>3938</v>
      </c>
      <c r="AO118" s="403" t="s">
        <v>4020</v>
      </c>
      <c r="AP118" s="402" t="s">
        <v>3734</v>
      </c>
      <c r="AQ118" s="402" t="s">
        <v>4019</v>
      </c>
    </row>
    <row r="119" spans="10:43">
      <c r="J119" s="413"/>
      <c r="K119" s="414"/>
      <c r="L119" s="413"/>
      <c r="M119" s="413"/>
      <c r="N119" s="413"/>
      <c r="O119" s="413"/>
      <c r="P119" s="413"/>
      <c r="Q119" s="413"/>
      <c r="AG119" s="405" t="s">
        <v>461</v>
      </c>
      <c r="AH119" s="15" t="s">
        <v>581</v>
      </c>
      <c r="AL119" s="15"/>
      <c r="AM119" s="404" t="s">
        <v>2147</v>
      </c>
      <c r="AN119" s="404" t="s">
        <v>2157</v>
      </c>
      <c r="AO119" s="403" t="s">
        <v>4018</v>
      </c>
      <c r="AP119" s="402" t="s">
        <v>3905</v>
      </c>
      <c r="AQ119" s="402" t="s">
        <v>4017</v>
      </c>
    </row>
    <row r="120" spans="10:43">
      <c r="J120" s="413"/>
      <c r="K120" s="414"/>
      <c r="L120" s="413"/>
      <c r="M120" s="413"/>
      <c r="N120" s="413"/>
      <c r="O120" s="413"/>
      <c r="P120" s="413"/>
      <c r="Q120" s="413"/>
      <c r="AG120" s="405" t="s">
        <v>4016</v>
      </c>
      <c r="AH120" s="15" t="s">
        <v>4015</v>
      </c>
      <c r="AL120" s="15"/>
      <c r="AM120" s="404" t="s">
        <v>2148</v>
      </c>
      <c r="AN120" s="404" t="s">
        <v>2158</v>
      </c>
      <c r="AO120" s="403" t="s">
        <v>4014</v>
      </c>
      <c r="AP120" s="402" t="s">
        <v>3866</v>
      </c>
      <c r="AQ120" s="402" t="s">
        <v>4013</v>
      </c>
    </row>
    <row r="121" spans="10:43">
      <c r="J121" s="413"/>
      <c r="K121" s="414"/>
      <c r="L121" s="413"/>
      <c r="M121" s="414"/>
      <c r="N121" s="414"/>
      <c r="O121" s="414"/>
      <c r="P121" s="414"/>
      <c r="Q121" s="413"/>
      <c r="AG121" s="405" t="s">
        <v>510</v>
      </c>
      <c r="AH121" s="15" t="s">
        <v>582</v>
      </c>
      <c r="AL121" s="15"/>
      <c r="AM121" s="404" t="s">
        <v>3712</v>
      </c>
      <c r="AN121" s="404" t="s">
        <v>3711</v>
      </c>
      <c r="AO121" s="403" t="s">
        <v>4012</v>
      </c>
      <c r="AP121" s="402" t="s">
        <v>3764</v>
      </c>
      <c r="AQ121" s="402" t="s">
        <v>4011</v>
      </c>
    </row>
    <row r="122" spans="10:43">
      <c r="J122" s="413"/>
      <c r="K122" s="413"/>
      <c r="L122" s="413"/>
      <c r="M122" s="413"/>
      <c r="N122" s="413"/>
      <c r="O122" s="413"/>
      <c r="P122" s="413"/>
      <c r="Q122" s="413"/>
      <c r="AG122" s="405" t="s">
        <v>4010</v>
      </c>
      <c r="AH122" s="15" t="s">
        <v>4009</v>
      </c>
      <c r="AL122" s="15"/>
      <c r="AM122" s="404" t="s">
        <v>3707</v>
      </c>
      <c r="AN122" s="404" t="s">
        <v>3706</v>
      </c>
      <c r="AO122" s="403" t="s">
        <v>4008</v>
      </c>
      <c r="AP122" s="402" t="s">
        <v>1163</v>
      </c>
      <c r="AQ122" s="402" t="s">
        <v>1655</v>
      </c>
    </row>
    <row r="123" spans="10:43">
      <c r="J123" s="413"/>
      <c r="K123" s="414"/>
      <c r="L123" s="413"/>
      <c r="M123" s="413"/>
      <c r="N123" s="413"/>
      <c r="O123" s="413"/>
      <c r="P123" s="413"/>
      <c r="Q123" s="413"/>
      <c r="AG123" s="405" t="s">
        <v>4007</v>
      </c>
      <c r="AH123" s="15" t="s">
        <v>4006</v>
      </c>
      <c r="AL123" s="15"/>
      <c r="AM123" s="404" t="s">
        <v>3703</v>
      </c>
      <c r="AN123" s="404" t="s">
        <v>3702</v>
      </c>
      <c r="AO123" s="403" t="s">
        <v>1159</v>
      </c>
      <c r="AP123" s="402" t="s">
        <v>972</v>
      </c>
      <c r="AQ123" s="402" t="s">
        <v>2288</v>
      </c>
    </row>
    <row r="124" spans="10:43">
      <c r="J124" s="413"/>
      <c r="K124" s="414"/>
      <c r="L124" s="413"/>
      <c r="M124" s="413"/>
      <c r="N124" s="413"/>
      <c r="O124" s="413"/>
      <c r="P124" s="413"/>
      <c r="Q124" s="413"/>
      <c r="AG124" s="405" t="s">
        <v>4005</v>
      </c>
      <c r="AH124" s="15" t="s">
        <v>4004</v>
      </c>
      <c r="AL124" s="15"/>
      <c r="AM124" s="404" t="s">
        <v>3699</v>
      </c>
      <c r="AN124" s="404" t="s">
        <v>3698</v>
      </c>
      <c r="AO124" s="403" t="s">
        <v>1346</v>
      </c>
      <c r="AP124" s="402" t="s">
        <v>1347</v>
      </c>
      <c r="AQ124" s="402" t="s">
        <v>1667</v>
      </c>
    </row>
    <row r="125" spans="10:43">
      <c r="J125" s="413"/>
      <c r="K125" s="414"/>
      <c r="L125" s="413"/>
      <c r="M125" s="413"/>
      <c r="N125" s="413"/>
      <c r="O125" s="413"/>
      <c r="P125" s="413"/>
      <c r="Q125" s="413"/>
      <c r="AG125" s="405" t="s">
        <v>4003</v>
      </c>
      <c r="AH125" s="15" t="s">
        <v>4002</v>
      </c>
      <c r="AL125" s="15"/>
      <c r="AM125" s="404" t="s">
        <v>145</v>
      </c>
      <c r="AN125" s="404" t="s">
        <v>738</v>
      </c>
      <c r="AO125" s="403" t="s">
        <v>1355</v>
      </c>
      <c r="AP125" s="402" t="s">
        <v>1189</v>
      </c>
      <c r="AQ125" s="402" t="s">
        <v>1668</v>
      </c>
    </row>
    <row r="126" spans="10:43">
      <c r="J126" s="413"/>
      <c r="K126" s="414"/>
      <c r="L126" s="413"/>
      <c r="M126" s="414"/>
      <c r="N126" s="414"/>
      <c r="O126" s="414"/>
      <c r="P126" s="414"/>
      <c r="Q126" s="413"/>
      <c r="AG126" s="405" t="s">
        <v>4001</v>
      </c>
      <c r="AH126" s="15" t="s">
        <v>4000</v>
      </c>
      <c r="AL126" s="15"/>
      <c r="AM126" s="404" t="s">
        <v>3683</v>
      </c>
      <c r="AN126" s="404" t="s">
        <v>3682</v>
      </c>
      <c r="AO126" s="403" t="s">
        <v>3999</v>
      </c>
      <c r="AP126" s="402" t="s">
        <v>3998</v>
      </c>
      <c r="AQ126" s="402" t="s">
        <v>3997</v>
      </c>
    </row>
    <row r="127" spans="10:43">
      <c r="J127" s="413"/>
      <c r="K127" s="414"/>
      <c r="L127" s="413"/>
      <c r="M127" s="414"/>
      <c r="N127" s="414"/>
      <c r="O127" s="414"/>
      <c r="P127" s="414"/>
      <c r="Q127" s="413"/>
      <c r="AG127" s="405" t="s">
        <v>3996</v>
      </c>
      <c r="AH127" s="15" t="s">
        <v>3995</v>
      </c>
      <c r="AL127" s="15"/>
      <c r="AM127" s="404" t="s">
        <v>1139</v>
      </c>
      <c r="AN127" s="404" t="s">
        <v>592</v>
      </c>
      <c r="AO127" s="403" t="s">
        <v>3994</v>
      </c>
      <c r="AP127" s="402" t="s">
        <v>3993</v>
      </c>
      <c r="AQ127" s="402" t="s">
        <v>3992</v>
      </c>
    </row>
    <row r="128" spans="10:43">
      <c r="J128" s="413"/>
      <c r="K128" s="414"/>
      <c r="L128" s="413"/>
      <c r="M128" s="413"/>
      <c r="N128" s="413"/>
      <c r="O128" s="413"/>
      <c r="P128" s="413"/>
      <c r="Q128" s="413"/>
      <c r="AG128" s="405" t="s">
        <v>3991</v>
      </c>
      <c r="AH128" s="15" t="s">
        <v>3990</v>
      </c>
      <c r="AL128" s="15"/>
      <c r="AM128" s="404" t="s">
        <v>1140</v>
      </c>
      <c r="AN128" s="404" t="s">
        <v>593</v>
      </c>
      <c r="AO128" s="403" t="s">
        <v>3989</v>
      </c>
      <c r="AP128" s="402" t="s">
        <v>3988</v>
      </c>
      <c r="AQ128" s="402" t="s">
        <v>3987</v>
      </c>
    </row>
    <row r="129" spans="10:43">
      <c r="J129" s="413"/>
      <c r="K129" s="414"/>
      <c r="L129" s="413"/>
      <c r="M129" s="413"/>
      <c r="N129" s="413"/>
      <c r="O129" s="413"/>
      <c r="P129" s="413"/>
      <c r="Q129" s="413"/>
      <c r="AG129" s="405" t="s">
        <v>3986</v>
      </c>
      <c r="AH129" s="15" t="s">
        <v>3985</v>
      </c>
      <c r="AL129" s="15"/>
      <c r="AM129" s="404" t="s">
        <v>1141</v>
      </c>
      <c r="AN129" s="404" t="s">
        <v>594</v>
      </c>
      <c r="AO129" s="403" t="s">
        <v>2013</v>
      </c>
      <c r="AP129" s="402" t="s">
        <v>855</v>
      </c>
      <c r="AQ129" s="402" t="s">
        <v>2014</v>
      </c>
    </row>
    <row r="130" spans="10:43">
      <c r="J130" s="413"/>
      <c r="K130" s="414"/>
      <c r="L130" s="413"/>
      <c r="M130" s="413"/>
      <c r="N130" s="413"/>
      <c r="O130" s="413"/>
      <c r="P130" s="413"/>
      <c r="Q130" s="413"/>
      <c r="AG130" s="405" t="s">
        <v>3984</v>
      </c>
      <c r="AH130" s="15" t="s">
        <v>3983</v>
      </c>
      <c r="AL130" s="15"/>
      <c r="AM130" s="404" t="s">
        <v>3680</v>
      </c>
      <c r="AN130" s="404" t="s">
        <v>3679</v>
      </c>
      <c r="AO130" s="403" t="s">
        <v>2015</v>
      </c>
      <c r="AP130" s="402" t="s">
        <v>1164</v>
      </c>
      <c r="AQ130" s="402" t="s">
        <v>2016</v>
      </c>
    </row>
    <row r="131" spans="10:43">
      <c r="J131" s="413"/>
      <c r="K131" s="414"/>
      <c r="L131" s="413"/>
      <c r="M131" s="413"/>
      <c r="N131" s="413"/>
      <c r="O131" s="413"/>
      <c r="P131" s="413"/>
      <c r="Q131" s="413"/>
      <c r="AG131" s="405" t="s">
        <v>3982</v>
      </c>
      <c r="AH131" s="15" t="s">
        <v>3981</v>
      </c>
      <c r="AL131" s="15"/>
      <c r="AM131" s="404" t="s">
        <v>3644</v>
      </c>
      <c r="AN131" s="404" t="s">
        <v>597</v>
      </c>
      <c r="AO131" s="403" t="s">
        <v>2017</v>
      </c>
      <c r="AP131" s="402" t="s">
        <v>1192</v>
      </c>
      <c r="AQ131" s="402" t="s">
        <v>2018</v>
      </c>
    </row>
    <row r="132" spans="10:43">
      <c r="J132" s="413"/>
      <c r="K132" s="414"/>
      <c r="L132" s="413"/>
      <c r="M132" s="413"/>
      <c r="N132" s="413"/>
      <c r="O132" s="413"/>
      <c r="P132" s="413"/>
      <c r="Q132" s="413"/>
      <c r="AG132" s="405" t="s">
        <v>3980</v>
      </c>
      <c r="AH132" s="15" t="s">
        <v>3979</v>
      </c>
      <c r="AL132" s="15"/>
      <c r="AM132" s="404" t="s">
        <v>3633</v>
      </c>
      <c r="AN132" s="404" t="s">
        <v>598</v>
      </c>
      <c r="AO132" s="403" t="s">
        <v>2019</v>
      </c>
      <c r="AP132" s="402" t="s">
        <v>591</v>
      </c>
      <c r="AQ132" s="402" t="s">
        <v>2020</v>
      </c>
    </row>
    <row r="133" spans="10:43">
      <c r="J133" s="413"/>
      <c r="K133" s="414"/>
      <c r="L133" s="413"/>
      <c r="M133" s="413"/>
      <c r="N133" s="413"/>
      <c r="O133" s="413"/>
      <c r="P133" s="413"/>
      <c r="Q133" s="413"/>
      <c r="AG133" s="405" t="s">
        <v>3978</v>
      </c>
      <c r="AH133" s="15" t="s">
        <v>3977</v>
      </c>
      <c r="AL133" s="15"/>
      <c r="AM133" s="404" t="s">
        <v>3630</v>
      </c>
      <c r="AN133" s="404" t="s">
        <v>600</v>
      </c>
      <c r="AO133" s="403" t="s">
        <v>2021</v>
      </c>
      <c r="AP133" s="402" t="s">
        <v>589</v>
      </c>
      <c r="AQ133" s="402" t="s">
        <v>2022</v>
      </c>
    </row>
    <row r="134" spans="10:43">
      <c r="J134" s="413"/>
      <c r="K134" s="414"/>
      <c r="L134" s="413"/>
      <c r="M134" s="414"/>
      <c r="N134" s="414"/>
      <c r="O134" s="414"/>
      <c r="P134" s="414"/>
      <c r="Q134" s="413"/>
      <c r="AG134" s="405" t="s">
        <v>3976</v>
      </c>
      <c r="AH134" s="15" t="s">
        <v>3975</v>
      </c>
      <c r="AL134" s="15"/>
      <c r="AM134" s="404" t="s">
        <v>3626</v>
      </c>
      <c r="AN134" s="404" t="s">
        <v>599</v>
      </c>
      <c r="AO134" s="403" t="s">
        <v>2023</v>
      </c>
      <c r="AP134" s="402" t="s">
        <v>1611</v>
      </c>
      <c r="AQ134" s="402" t="s">
        <v>2024</v>
      </c>
    </row>
    <row r="135" spans="10:43">
      <c r="J135" s="413"/>
      <c r="K135" s="414"/>
      <c r="L135" s="413"/>
      <c r="M135" s="414"/>
      <c r="N135" s="414"/>
      <c r="O135" s="414"/>
      <c r="P135" s="414"/>
      <c r="Q135" s="413"/>
      <c r="AG135" s="405" t="s">
        <v>3974</v>
      </c>
      <c r="AH135" s="15" t="s">
        <v>583</v>
      </c>
      <c r="AL135" s="15"/>
      <c r="AM135" s="404" t="s">
        <v>1901</v>
      </c>
      <c r="AN135" s="404" t="s">
        <v>1905</v>
      </c>
      <c r="AO135" s="403" t="s">
        <v>2025</v>
      </c>
      <c r="AP135" s="402" t="s">
        <v>1378</v>
      </c>
      <c r="AQ135" s="402" t="s">
        <v>2026</v>
      </c>
    </row>
    <row r="136" spans="10:43">
      <c r="J136" s="413"/>
      <c r="K136" s="413"/>
      <c r="L136" s="413"/>
      <c r="M136" s="413"/>
      <c r="N136" s="413"/>
      <c r="O136" s="413"/>
      <c r="P136" s="413"/>
      <c r="Q136" s="413"/>
      <c r="AG136" s="405" t="s">
        <v>540</v>
      </c>
      <c r="AH136" s="15" t="s">
        <v>584</v>
      </c>
      <c r="AL136" s="15"/>
      <c r="AM136" s="404" t="s">
        <v>3606</v>
      </c>
      <c r="AN136" s="404" t="s">
        <v>3605</v>
      </c>
      <c r="AO136" s="403" t="s">
        <v>2027</v>
      </c>
      <c r="AP136" s="402" t="s">
        <v>1377</v>
      </c>
      <c r="AQ136" s="402" t="s">
        <v>2028</v>
      </c>
    </row>
    <row r="137" spans="10:43">
      <c r="J137" s="413"/>
      <c r="K137" s="413"/>
      <c r="L137" s="413"/>
      <c r="M137" s="413"/>
      <c r="N137" s="413"/>
      <c r="O137" s="413"/>
      <c r="P137" s="413"/>
      <c r="Q137" s="413"/>
      <c r="AG137" s="405" t="s">
        <v>541</v>
      </c>
      <c r="AH137" s="15" t="s">
        <v>585</v>
      </c>
      <c r="AL137" s="15"/>
      <c r="AM137" s="404" t="s">
        <v>1019</v>
      </c>
      <c r="AN137" s="404" t="s">
        <v>1020</v>
      </c>
      <c r="AO137" s="403" t="s">
        <v>3973</v>
      </c>
      <c r="AP137" s="402" t="s">
        <v>3972</v>
      </c>
      <c r="AQ137" s="402" t="s">
        <v>3971</v>
      </c>
    </row>
    <row r="138" spans="10:43">
      <c r="J138" s="413"/>
      <c r="K138" s="413"/>
      <c r="L138" s="413"/>
      <c r="M138" s="413"/>
      <c r="N138" s="413"/>
      <c r="O138" s="413"/>
      <c r="P138" s="413"/>
      <c r="Q138" s="413"/>
      <c r="AG138" s="405" t="s">
        <v>542</v>
      </c>
      <c r="AH138" s="15" t="s">
        <v>586</v>
      </c>
      <c r="AL138" s="15"/>
      <c r="AM138" s="404" t="s">
        <v>209</v>
      </c>
      <c r="AN138" s="404" t="s">
        <v>602</v>
      </c>
      <c r="AO138" s="403" t="s">
        <v>398</v>
      </c>
      <c r="AP138" s="402" t="s">
        <v>729</v>
      </c>
      <c r="AQ138" s="402" t="s">
        <v>1674</v>
      </c>
    </row>
    <row r="139" spans="10:43">
      <c r="J139" s="413"/>
      <c r="K139" s="413"/>
      <c r="L139" s="413"/>
      <c r="M139" s="413"/>
      <c r="N139" s="413"/>
      <c r="O139" s="413"/>
      <c r="P139" s="413"/>
      <c r="Q139" s="413"/>
      <c r="AG139" s="405" t="s">
        <v>3970</v>
      </c>
      <c r="AH139" s="15" t="s">
        <v>3969</v>
      </c>
      <c r="AL139" s="15"/>
      <c r="AM139" s="404" t="s">
        <v>943</v>
      </c>
      <c r="AN139" s="404" t="s">
        <v>601</v>
      </c>
      <c r="AO139" s="403" t="s">
        <v>3968</v>
      </c>
      <c r="AP139" s="402" t="s">
        <v>2625</v>
      </c>
      <c r="AQ139" s="402" t="s">
        <v>3967</v>
      </c>
    </row>
    <row r="140" spans="10:43">
      <c r="J140" s="413"/>
      <c r="K140" s="413"/>
      <c r="L140" s="413"/>
      <c r="M140" s="413"/>
      <c r="N140" s="413"/>
      <c r="O140" s="413"/>
      <c r="P140" s="413"/>
      <c r="Q140" s="413"/>
      <c r="AG140" s="405" t="s">
        <v>3966</v>
      </c>
      <c r="AH140" s="15" t="s">
        <v>3965</v>
      </c>
      <c r="AL140" s="15"/>
      <c r="AM140" s="404" t="s">
        <v>3561</v>
      </c>
      <c r="AN140" s="404" t="s">
        <v>3560</v>
      </c>
      <c r="AO140" s="403" t="s">
        <v>399</v>
      </c>
      <c r="AP140" s="402" t="s">
        <v>2616</v>
      </c>
      <c r="AQ140" s="402" t="s">
        <v>3964</v>
      </c>
    </row>
    <row r="141" spans="10:43">
      <c r="J141" s="413"/>
      <c r="K141" s="413"/>
      <c r="L141" s="413"/>
      <c r="M141" s="413"/>
      <c r="N141" s="413"/>
      <c r="O141" s="413"/>
      <c r="P141" s="413"/>
      <c r="Q141" s="413"/>
      <c r="AG141" s="405" t="s">
        <v>3963</v>
      </c>
      <c r="AH141" s="15" t="s">
        <v>3962</v>
      </c>
      <c r="AL141" s="15"/>
      <c r="AM141" s="404" t="s">
        <v>3548</v>
      </c>
      <c r="AN141" s="404" t="s">
        <v>1488</v>
      </c>
      <c r="AO141" s="403" t="s">
        <v>3961</v>
      </c>
      <c r="AP141" s="402" t="s">
        <v>3960</v>
      </c>
      <c r="AQ141" s="402" t="s">
        <v>3959</v>
      </c>
    </row>
    <row r="142" spans="10:43">
      <c r="J142" s="413"/>
      <c r="K142" s="413"/>
      <c r="L142" s="413"/>
      <c r="M142" s="413"/>
      <c r="N142" s="413"/>
      <c r="O142" s="413"/>
      <c r="P142" s="413"/>
      <c r="Q142" s="413"/>
      <c r="AG142" s="405" t="s">
        <v>3958</v>
      </c>
      <c r="AH142" s="15" t="s">
        <v>3957</v>
      </c>
      <c r="AL142" s="15"/>
      <c r="AM142" s="404" t="s">
        <v>827</v>
      </c>
      <c r="AN142" s="404" t="s">
        <v>1165</v>
      </c>
      <c r="AO142" s="403" t="s">
        <v>3956</v>
      </c>
      <c r="AP142" s="402" t="s">
        <v>2600</v>
      </c>
      <c r="AQ142" s="402" t="s">
        <v>3955</v>
      </c>
    </row>
    <row r="143" spans="10:43">
      <c r="J143" s="413"/>
      <c r="K143" s="413"/>
      <c r="L143" s="413"/>
      <c r="M143" s="413"/>
      <c r="N143" s="413"/>
      <c r="O143" s="413"/>
      <c r="P143" s="413"/>
      <c r="Q143" s="413"/>
      <c r="AG143" s="405" t="s">
        <v>3954</v>
      </c>
      <c r="AH143" s="15" t="s">
        <v>3953</v>
      </c>
      <c r="AL143" s="15"/>
      <c r="AM143" s="404" t="s">
        <v>3534</v>
      </c>
      <c r="AN143" s="404" t="s">
        <v>3533</v>
      </c>
      <c r="AO143" s="403" t="s">
        <v>3952</v>
      </c>
      <c r="AP143" s="402" t="s">
        <v>3951</v>
      </c>
      <c r="AQ143" s="402" t="s">
        <v>3950</v>
      </c>
    </row>
    <row r="144" spans="10:43">
      <c r="J144" s="413"/>
      <c r="K144" s="413"/>
      <c r="L144" s="413"/>
      <c r="M144" s="413"/>
      <c r="N144" s="413"/>
      <c r="O144" s="413"/>
      <c r="P144" s="413"/>
      <c r="Q144" s="413"/>
      <c r="AG144" s="405" t="s">
        <v>1414</v>
      </c>
      <c r="AH144" s="15" t="s">
        <v>548</v>
      </c>
      <c r="AL144" s="15"/>
      <c r="AM144" s="404" t="s">
        <v>856</v>
      </c>
      <c r="AN144" s="404" t="s">
        <v>1474</v>
      </c>
      <c r="AO144" s="403" t="s">
        <v>3949</v>
      </c>
      <c r="AP144" s="402" t="s">
        <v>3948</v>
      </c>
      <c r="AQ144" s="402" t="s">
        <v>3947</v>
      </c>
    </row>
    <row r="145" spans="10:43">
      <c r="J145" s="413"/>
      <c r="K145" s="413"/>
      <c r="L145" s="413"/>
      <c r="M145" s="413"/>
      <c r="N145" s="413"/>
      <c r="O145" s="413"/>
      <c r="P145" s="413"/>
      <c r="Q145" s="413"/>
      <c r="AG145" s="405" t="s">
        <v>1415</v>
      </c>
      <c r="AH145" s="15" t="s">
        <v>1416</v>
      </c>
      <c r="AL145" s="15"/>
      <c r="AM145" s="404" t="s">
        <v>3520</v>
      </c>
      <c r="AN145" s="404" t="s">
        <v>3519</v>
      </c>
      <c r="AO145" s="403" t="s">
        <v>3946</v>
      </c>
      <c r="AP145" s="402" t="s">
        <v>2621</v>
      </c>
      <c r="AQ145" s="402" t="s">
        <v>3945</v>
      </c>
    </row>
    <row r="146" spans="10:43">
      <c r="J146" s="413"/>
      <c r="K146" s="413"/>
      <c r="L146" s="413"/>
      <c r="M146" s="413"/>
      <c r="N146" s="413"/>
      <c r="O146" s="413"/>
      <c r="P146" s="413"/>
      <c r="Q146" s="413"/>
      <c r="AG146" s="405" t="s">
        <v>1459</v>
      </c>
      <c r="AH146" s="15" t="s">
        <v>1195</v>
      </c>
      <c r="AL146" s="15"/>
      <c r="AM146" s="404" t="s">
        <v>944</v>
      </c>
      <c r="AN146" s="404" t="s">
        <v>3510</v>
      </c>
      <c r="AO146" s="403" t="s">
        <v>3944</v>
      </c>
      <c r="AP146" s="402" t="s">
        <v>2635</v>
      </c>
      <c r="AQ146" s="402" t="s">
        <v>3943</v>
      </c>
    </row>
    <row r="147" spans="10:43">
      <c r="J147" s="413"/>
      <c r="K147" s="413"/>
      <c r="L147" s="413"/>
      <c r="M147" s="413"/>
      <c r="N147" s="413"/>
      <c r="O147" s="413"/>
      <c r="P147" s="413"/>
      <c r="Q147" s="413"/>
      <c r="AG147" s="405" t="s">
        <v>3942</v>
      </c>
      <c r="AH147" s="15" t="s">
        <v>587</v>
      </c>
      <c r="AL147" s="15"/>
      <c r="AM147" s="404" t="s">
        <v>945</v>
      </c>
      <c r="AN147" s="404" t="s">
        <v>604</v>
      </c>
      <c r="AO147" s="403" t="s">
        <v>3941</v>
      </c>
      <c r="AP147" s="402" t="s">
        <v>3940</v>
      </c>
      <c r="AQ147" s="402" t="s">
        <v>3939</v>
      </c>
    </row>
    <row r="148" spans="10:43">
      <c r="J148" s="413"/>
      <c r="K148" s="413"/>
      <c r="L148" s="413"/>
      <c r="M148" s="413"/>
      <c r="N148" s="413"/>
      <c r="O148" s="413"/>
      <c r="P148" s="413"/>
      <c r="Q148" s="413"/>
      <c r="AG148" s="405" t="s">
        <v>2149</v>
      </c>
      <c r="AH148" s="15" t="s">
        <v>3938</v>
      </c>
      <c r="AL148" s="15"/>
      <c r="AM148" s="404" t="s">
        <v>946</v>
      </c>
      <c r="AN148" s="404" t="s">
        <v>605</v>
      </c>
      <c r="AO148" s="403" t="s">
        <v>3937</v>
      </c>
      <c r="AP148" s="402" t="s">
        <v>3936</v>
      </c>
      <c r="AQ148" s="402" t="s">
        <v>3935</v>
      </c>
    </row>
    <row r="149" spans="10:43">
      <c r="J149" s="413"/>
      <c r="K149" s="413"/>
      <c r="L149" s="413"/>
      <c r="M149" s="413"/>
      <c r="N149" s="413"/>
      <c r="O149" s="413"/>
      <c r="P149" s="413"/>
      <c r="Q149" s="413"/>
      <c r="AG149" s="405" t="s">
        <v>2147</v>
      </c>
      <c r="AH149" s="15" t="s">
        <v>2157</v>
      </c>
      <c r="AL149" s="15"/>
      <c r="AM149" s="404" t="s">
        <v>947</v>
      </c>
      <c r="AN149" s="404" t="s">
        <v>3509</v>
      </c>
      <c r="AO149" s="403" t="s">
        <v>397</v>
      </c>
      <c r="AP149" s="402" t="s">
        <v>726</v>
      </c>
      <c r="AQ149" s="402" t="s">
        <v>1673</v>
      </c>
    </row>
    <row r="150" spans="10:43">
      <c r="J150" s="413"/>
      <c r="K150" s="413"/>
      <c r="L150" s="413"/>
      <c r="M150" s="413"/>
      <c r="N150" s="413"/>
      <c r="O150" s="413"/>
      <c r="P150" s="413"/>
      <c r="Q150" s="413"/>
      <c r="AG150" s="405" t="s">
        <v>2148</v>
      </c>
      <c r="AH150" s="15" t="s">
        <v>2158</v>
      </c>
      <c r="AL150" s="15"/>
      <c r="AM150" s="404" t="s">
        <v>948</v>
      </c>
      <c r="AN150" s="404" t="s">
        <v>606</v>
      </c>
      <c r="AO150" s="403" t="s">
        <v>290</v>
      </c>
      <c r="AP150" s="402" t="s">
        <v>727</v>
      </c>
      <c r="AQ150" s="402" t="s">
        <v>1675</v>
      </c>
    </row>
    <row r="151" spans="10:43">
      <c r="J151" s="413"/>
      <c r="K151" s="413"/>
      <c r="L151" s="413"/>
      <c r="M151" s="413"/>
      <c r="N151" s="413"/>
      <c r="O151" s="413"/>
      <c r="P151" s="413"/>
      <c r="Q151" s="413"/>
      <c r="AG151" s="405" t="s">
        <v>1892</v>
      </c>
      <c r="AH151" s="15" t="s">
        <v>1899</v>
      </c>
      <c r="AL151" s="15"/>
      <c r="AM151" s="404" t="s">
        <v>950</v>
      </c>
      <c r="AN151" s="404" t="s">
        <v>608</v>
      </c>
      <c r="AO151" s="403" t="s">
        <v>3934</v>
      </c>
      <c r="AP151" s="402" t="s">
        <v>2612</v>
      </c>
      <c r="AQ151" s="402" t="s">
        <v>3933</v>
      </c>
    </row>
    <row r="152" spans="10:43">
      <c r="J152" s="413"/>
      <c r="K152" s="413"/>
      <c r="L152" s="413"/>
      <c r="M152" s="413"/>
      <c r="N152" s="413"/>
      <c r="O152" s="413"/>
      <c r="P152" s="413"/>
      <c r="Q152" s="413"/>
      <c r="AG152" s="405" t="s">
        <v>1893</v>
      </c>
      <c r="AH152" s="15" t="s">
        <v>1898</v>
      </c>
      <c r="AL152" s="15"/>
      <c r="AM152" s="404" t="s">
        <v>2035</v>
      </c>
      <c r="AN152" s="404" t="s">
        <v>2097</v>
      </c>
      <c r="AO152" s="403" t="s">
        <v>3932</v>
      </c>
      <c r="AP152" s="402" t="s">
        <v>3931</v>
      </c>
      <c r="AQ152" s="402" t="s">
        <v>3930</v>
      </c>
    </row>
    <row r="153" spans="10:43">
      <c r="J153" s="413"/>
      <c r="K153" s="413"/>
      <c r="L153" s="413"/>
      <c r="M153" s="413"/>
      <c r="N153" s="413"/>
      <c r="O153" s="413"/>
      <c r="P153" s="413"/>
      <c r="Q153" s="413"/>
      <c r="AG153" s="405" t="s">
        <v>3929</v>
      </c>
      <c r="AH153" s="15" t="s">
        <v>3928</v>
      </c>
      <c r="AL153" s="15"/>
      <c r="AM153" s="404" t="s">
        <v>3504</v>
      </c>
      <c r="AN153" s="404" t="s">
        <v>3503</v>
      </c>
      <c r="AO153" s="403" t="s">
        <v>3927</v>
      </c>
      <c r="AP153" s="402" t="s">
        <v>3926</v>
      </c>
      <c r="AQ153" s="402" t="s">
        <v>3925</v>
      </c>
    </row>
    <row r="154" spans="10:43">
      <c r="J154" s="412"/>
      <c r="K154" s="412"/>
      <c r="L154" s="412"/>
      <c r="M154" s="412"/>
      <c r="N154" s="412"/>
      <c r="O154" s="412"/>
      <c r="P154" s="412"/>
      <c r="Q154" s="412"/>
      <c r="AG154" s="405" t="s">
        <v>3924</v>
      </c>
      <c r="AH154" s="15" t="s">
        <v>3923</v>
      </c>
      <c r="AL154" s="15"/>
      <c r="AM154" s="404" t="s">
        <v>951</v>
      </c>
      <c r="AN154" s="404" t="s">
        <v>611</v>
      </c>
      <c r="AO154" s="403" t="s">
        <v>289</v>
      </c>
      <c r="AP154" s="402" t="s">
        <v>728</v>
      </c>
      <c r="AQ154" s="402" t="s">
        <v>1676</v>
      </c>
    </row>
    <row r="155" spans="10:43">
      <c r="J155" s="412"/>
      <c r="K155" s="412"/>
      <c r="L155" s="412"/>
      <c r="M155" s="412"/>
      <c r="N155" s="412"/>
      <c r="O155" s="412"/>
      <c r="P155" s="412"/>
      <c r="Q155" s="412"/>
      <c r="AG155" s="405" t="s">
        <v>3922</v>
      </c>
      <c r="AH155" s="15" t="s">
        <v>3921</v>
      </c>
      <c r="AL155" s="15"/>
      <c r="AM155" s="404" t="s">
        <v>456</v>
      </c>
      <c r="AN155" s="404" t="s">
        <v>612</v>
      </c>
      <c r="AO155" s="403" t="s">
        <v>3920</v>
      </c>
      <c r="AP155" s="402" t="s">
        <v>2623</v>
      </c>
      <c r="AQ155" s="402" t="s">
        <v>3919</v>
      </c>
    </row>
    <row r="156" spans="10:43">
      <c r="J156" s="412"/>
      <c r="K156" s="412"/>
      <c r="L156" s="412"/>
      <c r="M156" s="412"/>
      <c r="N156" s="412"/>
      <c r="O156" s="412"/>
      <c r="P156" s="412"/>
      <c r="Q156" s="412"/>
      <c r="AG156" s="405" t="s">
        <v>1894</v>
      </c>
      <c r="AH156" s="15" t="s">
        <v>1897</v>
      </c>
      <c r="AL156" s="15"/>
      <c r="AM156" s="404" t="s">
        <v>3500</v>
      </c>
      <c r="AN156" s="404" t="s">
        <v>3499</v>
      </c>
      <c r="AO156" s="403" t="s">
        <v>3918</v>
      </c>
      <c r="AP156" s="402" t="s">
        <v>976</v>
      </c>
      <c r="AQ156" s="402" t="s">
        <v>2042</v>
      </c>
    </row>
    <row r="157" spans="10:43">
      <c r="J157" s="412"/>
      <c r="K157" s="412"/>
      <c r="L157" s="412"/>
      <c r="M157" s="412"/>
      <c r="N157" s="412"/>
      <c r="O157" s="412"/>
      <c r="P157" s="412"/>
      <c r="Q157" s="412"/>
      <c r="AG157" s="405" t="s">
        <v>1895</v>
      </c>
      <c r="AH157" s="15" t="s">
        <v>1896</v>
      </c>
      <c r="AL157" s="15"/>
      <c r="AM157" s="404" t="s">
        <v>952</v>
      </c>
      <c r="AN157" s="404" t="s">
        <v>609</v>
      </c>
      <c r="AO157" s="403" t="s">
        <v>2043</v>
      </c>
      <c r="AP157" s="402" t="s">
        <v>1899</v>
      </c>
      <c r="AQ157" s="402" t="s">
        <v>2047</v>
      </c>
    </row>
    <row r="158" spans="10:43">
      <c r="J158" s="412"/>
      <c r="K158" s="412"/>
      <c r="L158" s="412"/>
      <c r="M158" s="412"/>
      <c r="N158" s="412"/>
      <c r="O158" s="412"/>
      <c r="P158" s="412"/>
      <c r="Q158" s="412"/>
      <c r="AG158" s="405" t="s">
        <v>3917</v>
      </c>
      <c r="AH158" s="15" t="s">
        <v>3916</v>
      </c>
      <c r="AL158" s="15"/>
      <c r="AM158" s="404" t="s">
        <v>953</v>
      </c>
      <c r="AN158" s="404" t="s">
        <v>610</v>
      </c>
      <c r="AO158" s="403" t="s">
        <v>2044</v>
      </c>
      <c r="AP158" s="402" t="s">
        <v>1898</v>
      </c>
      <c r="AQ158" s="402" t="s">
        <v>2048</v>
      </c>
    </row>
    <row r="159" spans="10:43">
      <c r="J159" s="412"/>
      <c r="K159" s="412"/>
      <c r="L159" s="412"/>
      <c r="M159" s="412"/>
      <c r="N159" s="412"/>
      <c r="O159" s="412"/>
      <c r="P159" s="412"/>
      <c r="Q159" s="412"/>
      <c r="AG159" s="405" t="s">
        <v>3915</v>
      </c>
      <c r="AH159" s="15" t="s">
        <v>3914</v>
      </c>
      <c r="AL159" s="15"/>
      <c r="AM159" s="404" t="s">
        <v>955</v>
      </c>
      <c r="AN159" s="404" t="s">
        <v>1395</v>
      </c>
      <c r="AO159" s="403" t="s">
        <v>2045</v>
      </c>
      <c r="AP159" s="402" t="s">
        <v>1897</v>
      </c>
      <c r="AQ159" s="402" t="s">
        <v>2049</v>
      </c>
    </row>
    <row r="160" spans="10:43">
      <c r="J160" s="412"/>
      <c r="K160" s="412"/>
      <c r="L160" s="412"/>
      <c r="M160" s="412"/>
      <c r="N160" s="412"/>
      <c r="O160" s="412"/>
      <c r="P160" s="412"/>
      <c r="Q160" s="412"/>
      <c r="AG160" s="405" t="s">
        <v>3913</v>
      </c>
      <c r="AH160" s="15" t="s">
        <v>3912</v>
      </c>
      <c r="AL160" s="15"/>
      <c r="AM160" s="404" t="s">
        <v>3488</v>
      </c>
      <c r="AN160" s="404" t="s">
        <v>651</v>
      </c>
      <c r="AO160" s="403" t="s">
        <v>3911</v>
      </c>
      <c r="AP160" s="402" t="s">
        <v>597</v>
      </c>
      <c r="AQ160" s="402" t="s">
        <v>1684</v>
      </c>
    </row>
    <row r="161" spans="10:43">
      <c r="J161" s="412"/>
      <c r="K161" s="412"/>
      <c r="L161" s="412"/>
      <c r="M161" s="412"/>
      <c r="N161" s="412"/>
      <c r="O161" s="412"/>
      <c r="P161" s="412"/>
      <c r="Q161" s="412"/>
      <c r="AG161" s="405" t="s">
        <v>3910</v>
      </c>
      <c r="AH161" s="15" t="s">
        <v>3909</v>
      </c>
      <c r="AL161" s="15"/>
      <c r="AM161" s="404" t="s">
        <v>96</v>
      </c>
      <c r="AN161" s="404" t="s">
        <v>652</v>
      </c>
      <c r="AO161" s="403" t="s">
        <v>3908</v>
      </c>
      <c r="AP161" s="402" t="s">
        <v>3682</v>
      </c>
      <c r="AQ161" s="402" t="s">
        <v>3907</v>
      </c>
    </row>
    <row r="162" spans="10:43">
      <c r="J162" s="412"/>
      <c r="K162" s="412"/>
      <c r="L162" s="412"/>
      <c r="M162" s="412"/>
      <c r="N162" s="412"/>
      <c r="O162" s="412"/>
      <c r="P162" s="412"/>
      <c r="Q162" s="412"/>
      <c r="AG162" s="405" t="s">
        <v>3906</v>
      </c>
      <c r="AH162" s="15" t="s">
        <v>3905</v>
      </c>
      <c r="AL162" s="15"/>
      <c r="AM162" s="404" t="s">
        <v>3476</v>
      </c>
      <c r="AN162" s="404" t="s">
        <v>551</v>
      </c>
      <c r="AO162" s="403" t="s">
        <v>3904</v>
      </c>
      <c r="AP162" s="402" t="s">
        <v>598</v>
      </c>
      <c r="AQ162" s="402" t="s">
        <v>1685</v>
      </c>
    </row>
    <row r="163" spans="10:43">
      <c r="J163" s="412"/>
      <c r="K163" s="412"/>
      <c r="L163" s="412"/>
      <c r="M163" s="412"/>
      <c r="N163" s="412"/>
      <c r="O163" s="412"/>
      <c r="P163" s="412"/>
      <c r="Q163" s="412"/>
      <c r="AG163" s="405" t="s">
        <v>3903</v>
      </c>
      <c r="AH163" s="15" t="s">
        <v>3902</v>
      </c>
      <c r="AL163" s="15"/>
      <c r="AM163" s="404" t="s">
        <v>97</v>
      </c>
      <c r="AN163" s="404" t="s">
        <v>654</v>
      </c>
      <c r="AO163" s="403" t="s">
        <v>3901</v>
      </c>
      <c r="AP163" s="402" t="s">
        <v>599</v>
      </c>
      <c r="AQ163" s="402" t="s">
        <v>1686</v>
      </c>
    </row>
    <row r="164" spans="10:43">
      <c r="J164" s="412"/>
      <c r="K164" s="412"/>
      <c r="L164" s="412"/>
      <c r="M164" s="412"/>
      <c r="N164" s="412"/>
      <c r="O164" s="412"/>
      <c r="P164" s="412"/>
      <c r="Q164" s="412"/>
      <c r="AG164" s="405" t="s">
        <v>3900</v>
      </c>
      <c r="AH164" s="15" t="s">
        <v>3899</v>
      </c>
      <c r="AL164" s="15"/>
      <c r="AM164" s="404" t="s">
        <v>3474</v>
      </c>
      <c r="AN164" s="404" t="s">
        <v>655</v>
      </c>
      <c r="AO164" s="403" t="s">
        <v>3898</v>
      </c>
      <c r="AP164" s="402" t="s">
        <v>3679</v>
      </c>
      <c r="AQ164" s="402" t="s">
        <v>3897</v>
      </c>
    </row>
    <row r="165" spans="10:43">
      <c r="J165" s="412"/>
      <c r="K165" s="412"/>
      <c r="L165" s="412"/>
      <c r="M165" s="412"/>
      <c r="N165" s="412"/>
      <c r="O165" s="412"/>
      <c r="P165" s="412"/>
      <c r="Q165" s="412"/>
      <c r="AG165" s="405" t="s">
        <v>3896</v>
      </c>
      <c r="AH165" s="15" t="s">
        <v>3895</v>
      </c>
      <c r="AL165" s="15"/>
      <c r="AM165" s="404" t="s">
        <v>489</v>
      </c>
      <c r="AN165" s="404" t="s">
        <v>656</v>
      </c>
      <c r="AO165" s="403" t="s">
        <v>3894</v>
      </c>
      <c r="AP165" s="402" t="s">
        <v>593</v>
      </c>
      <c r="AQ165" s="402" t="s">
        <v>3893</v>
      </c>
    </row>
    <row r="166" spans="10:43">
      <c r="J166" s="412"/>
      <c r="K166" s="412"/>
      <c r="L166" s="412"/>
      <c r="M166" s="412"/>
      <c r="N166" s="412"/>
      <c r="O166" s="412"/>
      <c r="P166" s="412"/>
      <c r="Q166" s="412"/>
      <c r="AG166" s="405" t="s">
        <v>3892</v>
      </c>
      <c r="AH166" s="15" t="s">
        <v>3891</v>
      </c>
      <c r="AL166" s="15"/>
      <c r="AM166" s="404" t="s">
        <v>457</v>
      </c>
      <c r="AN166" s="404" t="s">
        <v>658</v>
      </c>
      <c r="AO166" s="403" t="s">
        <v>3890</v>
      </c>
      <c r="AP166" s="402" t="s">
        <v>592</v>
      </c>
      <c r="AQ166" s="402" t="s">
        <v>1680</v>
      </c>
    </row>
    <row r="167" spans="10:43">
      <c r="J167" s="412"/>
      <c r="K167" s="412"/>
      <c r="L167" s="412"/>
      <c r="M167" s="412"/>
      <c r="N167" s="412"/>
      <c r="O167" s="412"/>
      <c r="P167" s="412"/>
      <c r="Q167" s="412"/>
      <c r="AG167" s="405" t="s">
        <v>3889</v>
      </c>
      <c r="AH167" s="15" t="s">
        <v>3888</v>
      </c>
      <c r="AL167" s="15"/>
      <c r="AM167" s="404" t="s">
        <v>98</v>
      </c>
      <c r="AN167" s="404" t="s">
        <v>657</v>
      </c>
      <c r="AO167" s="403" t="s">
        <v>3887</v>
      </c>
      <c r="AP167" s="402" t="s">
        <v>594</v>
      </c>
      <c r="AQ167" s="402" t="s">
        <v>1682</v>
      </c>
    </row>
    <row r="168" spans="10:43">
      <c r="J168" s="412"/>
      <c r="K168" s="412"/>
      <c r="L168" s="412"/>
      <c r="M168" s="412"/>
      <c r="N168" s="412"/>
      <c r="O168" s="412"/>
      <c r="P168" s="412"/>
      <c r="Q168" s="412"/>
      <c r="AG168" s="405" t="s">
        <v>3886</v>
      </c>
      <c r="AH168" s="15" t="s">
        <v>3885</v>
      </c>
      <c r="AL168" s="15"/>
      <c r="AM168" s="404" t="s">
        <v>3468</v>
      </c>
      <c r="AN168" s="404" t="s">
        <v>659</v>
      </c>
      <c r="AO168" s="403" t="s">
        <v>3884</v>
      </c>
      <c r="AP168" s="402" t="s">
        <v>3686</v>
      </c>
      <c r="AQ168" s="402" t="s">
        <v>3883</v>
      </c>
    </row>
    <row r="169" spans="10:43">
      <c r="J169" s="412"/>
      <c r="K169" s="412"/>
      <c r="L169" s="412"/>
      <c r="M169" s="412"/>
      <c r="N169" s="412"/>
      <c r="O169" s="412"/>
      <c r="P169" s="412"/>
      <c r="Q169" s="412"/>
      <c r="AG169" s="405" t="s">
        <v>3882</v>
      </c>
      <c r="AH169" s="15" t="s">
        <v>3881</v>
      </c>
      <c r="AL169" s="15"/>
      <c r="AM169" s="404" t="s">
        <v>3467</v>
      </c>
      <c r="AN169" s="404" t="s">
        <v>876</v>
      </c>
      <c r="AO169" s="403" t="s">
        <v>3880</v>
      </c>
      <c r="AP169" s="402" t="s">
        <v>3637</v>
      </c>
      <c r="AQ169" s="402" t="s">
        <v>3879</v>
      </c>
    </row>
    <row r="170" spans="10:43">
      <c r="J170" s="412"/>
      <c r="K170" s="412"/>
      <c r="L170" s="412"/>
      <c r="M170" s="412"/>
      <c r="N170" s="412"/>
      <c r="O170" s="412"/>
      <c r="P170" s="412"/>
      <c r="Q170" s="412"/>
      <c r="AG170" s="405" t="s">
        <v>3878</v>
      </c>
      <c r="AH170" s="15" t="s">
        <v>3877</v>
      </c>
      <c r="AL170" s="15"/>
      <c r="AM170" s="404" t="s">
        <v>828</v>
      </c>
      <c r="AN170" s="404" t="s">
        <v>830</v>
      </c>
      <c r="AO170" s="403" t="s">
        <v>3876</v>
      </c>
      <c r="AP170" s="402" t="s">
        <v>596</v>
      </c>
      <c r="AQ170" s="402" t="s">
        <v>1683</v>
      </c>
    </row>
    <row r="171" spans="10:43">
      <c r="J171" s="412"/>
      <c r="K171" s="412"/>
      <c r="L171" s="412"/>
      <c r="M171" s="412"/>
      <c r="N171" s="412"/>
      <c r="O171" s="412"/>
      <c r="P171" s="412"/>
      <c r="Q171" s="412"/>
      <c r="AG171" s="405" t="s">
        <v>3875</v>
      </c>
      <c r="AH171" s="15" t="s">
        <v>3874</v>
      </c>
      <c r="AL171" s="15"/>
      <c r="AM171" s="404" t="s">
        <v>829</v>
      </c>
      <c r="AN171" s="404" t="s">
        <v>831</v>
      </c>
      <c r="AO171" s="403" t="s">
        <v>1435</v>
      </c>
      <c r="AP171" s="402" t="s">
        <v>1357</v>
      </c>
      <c r="AQ171" s="402" t="s">
        <v>1664</v>
      </c>
    </row>
    <row r="172" spans="10:43">
      <c r="J172" s="412"/>
      <c r="K172" s="412"/>
      <c r="L172" s="412"/>
      <c r="M172" s="412"/>
      <c r="N172" s="412"/>
      <c r="O172" s="412"/>
      <c r="P172" s="412"/>
      <c r="Q172" s="412"/>
      <c r="AG172" s="405" t="s">
        <v>2172</v>
      </c>
      <c r="AH172" s="15" t="s">
        <v>2179</v>
      </c>
      <c r="AL172" s="15"/>
      <c r="AM172" s="404" t="s">
        <v>465</v>
      </c>
      <c r="AN172" s="404" t="s">
        <v>616</v>
      </c>
      <c r="AO172" s="403" t="s">
        <v>1927</v>
      </c>
      <c r="AP172" s="402" t="s">
        <v>1425</v>
      </c>
      <c r="AQ172" s="402" t="s">
        <v>1928</v>
      </c>
    </row>
    <row r="173" spans="10:43">
      <c r="J173" s="412"/>
      <c r="K173" s="412"/>
      <c r="L173" s="412"/>
      <c r="M173" s="412"/>
      <c r="N173" s="412"/>
      <c r="O173" s="412"/>
      <c r="P173" s="412"/>
      <c r="Q173" s="412"/>
      <c r="AG173" s="405" t="s">
        <v>2173</v>
      </c>
      <c r="AH173" s="15" t="s">
        <v>2180</v>
      </c>
      <c r="AL173" s="15"/>
      <c r="AM173" s="404" t="s">
        <v>463</v>
      </c>
      <c r="AN173" s="404" t="s">
        <v>614</v>
      </c>
      <c r="AO173" s="403" t="s">
        <v>3873</v>
      </c>
      <c r="AP173" s="402" t="s">
        <v>1930</v>
      </c>
      <c r="AQ173" s="402" t="s">
        <v>1931</v>
      </c>
    </row>
    <row r="174" spans="10:43">
      <c r="J174" s="412"/>
      <c r="K174" s="412"/>
      <c r="L174" s="412"/>
      <c r="M174" s="412"/>
      <c r="N174" s="412"/>
      <c r="O174" s="412"/>
      <c r="P174" s="412"/>
      <c r="Q174" s="412"/>
      <c r="AG174" s="405" t="s">
        <v>2174</v>
      </c>
      <c r="AH174" s="15" t="s">
        <v>2181</v>
      </c>
      <c r="AL174" s="15"/>
      <c r="AM174" s="404" t="s">
        <v>954</v>
      </c>
      <c r="AN174" s="404" t="s">
        <v>613</v>
      </c>
      <c r="AO174" s="403" t="s">
        <v>1932</v>
      </c>
      <c r="AP174" s="402" t="s">
        <v>1934</v>
      </c>
      <c r="AQ174" s="402" t="s">
        <v>1933</v>
      </c>
    </row>
    <row r="175" spans="10:43">
      <c r="J175" s="412"/>
      <c r="K175" s="412"/>
      <c r="L175" s="412"/>
      <c r="M175" s="412"/>
      <c r="N175" s="412"/>
      <c r="O175" s="412"/>
      <c r="P175" s="412"/>
      <c r="Q175" s="412"/>
      <c r="AG175" s="405" t="s">
        <v>2175</v>
      </c>
      <c r="AH175" s="15" t="s">
        <v>2182</v>
      </c>
      <c r="AL175" s="15"/>
      <c r="AM175" s="404" t="s">
        <v>464</v>
      </c>
      <c r="AN175" s="404" t="s">
        <v>615</v>
      </c>
      <c r="AO175" s="403" t="s">
        <v>1436</v>
      </c>
      <c r="AP175" s="402" t="s">
        <v>593</v>
      </c>
      <c r="AQ175" s="402" t="s">
        <v>1681</v>
      </c>
    </row>
    <row r="176" spans="10:43">
      <c r="J176" s="412"/>
      <c r="K176" s="412"/>
      <c r="L176" s="412"/>
      <c r="M176" s="412"/>
      <c r="N176" s="412"/>
      <c r="O176" s="412"/>
      <c r="P176" s="412"/>
      <c r="Q176" s="412"/>
      <c r="AG176" s="405" t="s">
        <v>2176</v>
      </c>
      <c r="AH176" s="15" t="s">
        <v>2183</v>
      </c>
      <c r="AL176" s="15"/>
      <c r="AM176" s="404" t="s">
        <v>1918</v>
      </c>
      <c r="AN176" s="404" t="s">
        <v>634</v>
      </c>
      <c r="AO176" s="403" t="s">
        <v>294</v>
      </c>
      <c r="AP176" s="402" t="s">
        <v>3510</v>
      </c>
      <c r="AQ176" s="402" t="s">
        <v>3872</v>
      </c>
    </row>
    <row r="177" spans="33:43">
      <c r="AG177" s="405" t="s">
        <v>3871</v>
      </c>
      <c r="AH177" s="15" t="s">
        <v>3870</v>
      </c>
      <c r="AL177" s="15"/>
      <c r="AM177" s="404" t="s">
        <v>1919</v>
      </c>
      <c r="AN177" s="404" t="s">
        <v>635</v>
      </c>
      <c r="AO177" s="403" t="s">
        <v>296</v>
      </c>
      <c r="AP177" s="402" t="s">
        <v>605</v>
      </c>
      <c r="AQ177" s="402" t="s">
        <v>1693</v>
      </c>
    </row>
    <row r="178" spans="33:43">
      <c r="AG178" s="405" t="s">
        <v>3869</v>
      </c>
      <c r="AH178" s="15" t="s">
        <v>3868</v>
      </c>
      <c r="AL178" s="15"/>
      <c r="AM178" s="404" t="s">
        <v>466</v>
      </c>
      <c r="AN178" s="404" t="s">
        <v>617</v>
      </c>
      <c r="AO178" s="403" t="s">
        <v>300</v>
      </c>
      <c r="AP178" s="402" t="s">
        <v>2097</v>
      </c>
      <c r="AQ178" s="402" t="s">
        <v>2096</v>
      </c>
    </row>
    <row r="179" spans="33:43">
      <c r="AG179" s="405" t="s">
        <v>3867</v>
      </c>
      <c r="AH179" s="15" t="s">
        <v>3866</v>
      </c>
      <c r="AL179" s="15"/>
      <c r="AM179" s="404" t="s">
        <v>467</v>
      </c>
      <c r="AN179" s="404" t="s">
        <v>3445</v>
      </c>
      <c r="AO179" s="403" t="s">
        <v>299</v>
      </c>
      <c r="AP179" s="402" t="s">
        <v>608</v>
      </c>
      <c r="AQ179" s="402" t="s">
        <v>1695</v>
      </c>
    </row>
    <row r="180" spans="33:43">
      <c r="AG180" s="405" t="s">
        <v>3865</v>
      </c>
      <c r="AH180" s="15" t="s">
        <v>3864</v>
      </c>
      <c r="AL180" s="15"/>
      <c r="AM180" s="404" t="s">
        <v>469</v>
      </c>
      <c r="AN180" s="404" t="s">
        <v>619</v>
      </c>
      <c r="AO180" s="403" t="s">
        <v>292</v>
      </c>
      <c r="AP180" s="402" t="s">
        <v>609</v>
      </c>
      <c r="AQ180" s="402" t="s">
        <v>1698</v>
      </c>
    </row>
    <row r="181" spans="33:43">
      <c r="AG181" s="405" t="s">
        <v>3863</v>
      </c>
      <c r="AH181" s="15" t="s">
        <v>3862</v>
      </c>
      <c r="AL181" s="15"/>
      <c r="AM181" s="404" t="s">
        <v>1612</v>
      </c>
      <c r="AN181" s="404" t="s">
        <v>1615</v>
      </c>
      <c r="AO181" s="403" t="s">
        <v>293</v>
      </c>
      <c r="AP181" s="402" t="s">
        <v>610</v>
      </c>
      <c r="AQ181" s="402" t="s">
        <v>1699</v>
      </c>
    </row>
    <row r="182" spans="33:43">
      <c r="AG182" s="405" t="s">
        <v>3861</v>
      </c>
      <c r="AH182" s="15" t="s">
        <v>3860</v>
      </c>
      <c r="AL182" s="15"/>
      <c r="AM182" s="404" t="s">
        <v>470</v>
      </c>
      <c r="AN182" s="404" t="s">
        <v>621</v>
      </c>
      <c r="AO182" s="403" t="s">
        <v>298</v>
      </c>
      <c r="AP182" s="402" t="s">
        <v>606</v>
      </c>
      <c r="AQ182" s="402" t="s">
        <v>1694</v>
      </c>
    </row>
    <row r="183" spans="33:43">
      <c r="AG183" s="405" t="s">
        <v>3859</v>
      </c>
      <c r="AH183" s="15" t="s">
        <v>3858</v>
      </c>
      <c r="AL183" s="15"/>
      <c r="AM183" s="404" t="s">
        <v>471</v>
      </c>
      <c r="AN183" s="404" t="s">
        <v>3433</v>
      </c>
      <c r="AO183" s="403" t="s">
        <v>297</v>
      </c>
      <c r="AP183" s="402" t="s">
        <v>3509</v>
      </c>
      <c r="AQ183" s="402" t="s">
        <v>3857</v>
      </c>
    </row>
    <row r="184" spans="33:43">
      <c r="AG184" s="405" t="s">
        <v>3856</v>
      </c>
      <c r="AH184" s="15" t="s">
        <v>3855</v>
      </c>
      <c r="AL184" s="15"/>
      <c r="AM184" s="404" t="s">
        <v>3417</v>
      </c>
      <c r="AN184" s="404" t="s">
        <v>3416</v>
      </c>
      <c r="AO184" s="403" t="s">
        <v>295</v>
      </c>
      <c r="AP184" s="402" t="s">
        <v>604</v>
      </c>
      <c r="AQ184" s="402" t="s">
        <v>1692</v>
      </c>
    </row>
    <row r="185" spans="33:43">
      <c r="AG185" s="405" t="s">
        <v>3854</v>
      </c>
      <c r="AH185" s="15" t="s">
        <v>3853</v>
      </c>
      <c r="AL185" s="15"/>
      <c r="AM185" s="404" t="s">
        <v>3408</v>
      </c>
      <c r="AN185" s="404" t="s">
        <v>629</v>
      </c>
      <c r="AO185" s="403" t="s">
        <v>868</v>
      </c>
      <c r="AP185" s="402" t="s">
        <v>611</v>
      </c>
      <c r="AQ185" s="402" t="s">
        <v>1696</v>
      </c>
    </row>
    <row r="186" spans="33:43">
      <c r="AG186" s="405" t="s">
        <v>3852</v>
      </c>
      <c r="AH186" s="15" t="s">
        <v>3851</v>
      </c>
      <c r="AL186" s="15"/>
      <c r="AM186" s="404" t="s">
        <v>3397</v>
      </c>
      <c r="AN186" s="404" t="s">
        <v>3396</v>
      </c>
      <c r="AO186" s="403" t="s">
        <v>869</v>
      </c>
      <c r="AP186" s="402" t="s">
        <v>612</v>
      </c>
      <c r="AQ186" s="402" t="s">
        <v>1697</v>
      </c>
    </row>
    <row r="187" spans="33:43">
      <c r="AG187" s="405" t="s">
        <v>3850</v>
      </c>
      <c r="AH187" s="15" t="s">
        <v>3849</v>
      </c>
      <c r="AL187" s="15"/>
      <c r="AM187" s="404" t="s">
        <v>481</v>
      </c>
      <c r="AN187" s="404" t="s">
        <v>632</v>
      </c>
      <c r="AO187" s="403" t="s">
        <v>879</v>
      </c>
      <c r="AP187" s="402" t="s">
        <v>1165</v>
      </c>
      <c r="AQ187" s="402" t="s">
        <v>1689</v>
      </c>
    </row>
    <row r="188" spans="33:43">
      <c r="AG188" s="405" t="s">
        <v>969</v>
      </c>
      <c r="AH188" s="15" t="s">
        <v>971</v>
      </c>
      <c r="AL188" s="15"/>
      <c r="AM188" s="404" t="s">
        <v>3389</v>
      </c>
      <c r="AN188" s="404" t="s">
        <v>3388</v>
      </c>
      <c r="AO188" s="403" t="s">
        <v>1906</v>
      </c>
      <c r="AP188" s="402" t="s">
        <v>1474</v>
      </c>
      <c r="AQ188" s="402" t="s">
        <v>1691</v>
      </c>
    </row>
    <row r="189" spans="33:43">
      <c r="AG189" s="405" t="s">
        <v>970</v>
      </c>
      <c r="AH189" s="15" t="s">
        <v>972</v>
      </c>
      <c r="AL189" s="15"/>
      <c r="AM189" s="404" t="s">
        <v>483</v>
      </c>
      <c r="AN189" s="404" t="s">
        <v>636</v>
      </c>
      <c r="AO189" s="403" t="s">
        <v>3848</v>
      </c>
      <c r="AP189" s="402" t="s">
        <v>1905</v>
      </c>
      <c r="AQ189" s="402" t="s">
        <v>1902</v>
      </c>
    </row>
    <row r="190" spans="33:43">
      <c r="AG190" s="405" t="s">
        <v>3847</v>
      </c>
      <c r="AH190" s="15" t="s">
        <v>3846</v>
      </c>
      <c r="AL190" s="15"/>
      <c r="AM190" s="404" t="s">
        <v>3348</v>
      </c>
      <c r="AN190" s="404" t="s">
        <v>640</v>
      </c>
      <c r="AO190" s="403" t="s">
        <v>3845</v>
      </c>
      <c r="AP190" s="402" t="s">
        <v>3519</v>
      </c>
      <c r="AQ190" s="402" t="s">
        <v>3844</v>
      </c>
    </row>
    <row r="191" spans="33:43">
      <c r="AG191" s="405" t="s">
        <v>1054</v>
      </c>
      <c r="AH191" s="15" t="s">
        <v>1055</v>
      </c>
      <c r="AL191" s="15"/>
      <c r="AM191" s="404" t="s">
        <v>29</v>
      </c>
      <c r="AN191" s="404" t="s">
        <v>641</v>
      </c>
      <c r="AO191" s="403" t="s">
        <v>1401</v>
      </c>
      <c r="AP191" s="402" t="s">
        <v>1402</v>
      </c>
      <c r="AQ191" s="402" t="s">
        <v>1687</v>
      </c>
    </row>
    <row r="192" spans="33:43">
      <c r="AG192" s="405" t="s">
        <v>3843</v>
      </c>
      <c r="AH192" s="15" t="s">
        <v>3842</v>
      </c>
      <c r="AL192" s="15"/>
      <c r="AM192" s="404" t="s">
        <v>20</v>
      </c>
      <c r="AN192" s="404" t="s">
        <v>642</v>
      </c>
      <c r="AO192" s="403" t="s">
        <v>3841</v>
      </c>
      <c r="AP192" s="402" t="s">
        <v>1488</v>
      </c>
      <c r="AQ192" s="402" t="s">
        <v>1688</v>
      </c>
    </row>
    <row r="193" spans="33:43">
      <c r="AG193" s="405" t="s">
        <v>3840</v>
      </c>
      <c r="AH193" s="15" t="s">
        <v>3839</v>
      </c>
      <c r="AL193" s="15"/>
      <c r="AM193" s="404" t="s">
        <v>93</v>
      </c>
      <c r="AN193" s="404" t="s">
        <v>643</v>
      </c>
      <c r="AO193" s="403" t="s">
        <v>1972</v>
      </c>
      <c r="AP193" s="402" t="s">
        <v>1903</v>
      </c>
      <c r="AQ193" s="402" t="s">
        <v>1973</v>
      </c>
    </row>
    <row r="194" spans="33:43">
      <c r="AG194" s="405" t="s">
        <v>3838</v>
      </c>
      <c r="AH194" s="15" t="s">
        <v>3837</v>
      </c>
      <c r="AL194" s="15"/>
      <c r="AM194" s="404" t="s">
        <v>3338</v>
      </c>
      <c r="AN194" s="404" t="s">
        <v>644</v>
      </c>
      <c r="AO194" s="403" t="s">
        <v>1974</v>
      </c>
      <c r="AP194" s="402" t="s">
        <v>1020</v>
      </c>
      <c r="AQ194" s="402" t="s">
        <v>1975</v>
      </c>
    </row>
    <row r="195" spans="33:43">
      <c r="AG195" s="405" t="s">
        <v>3836</v>
      </c>
      <c r="AH195" s="15" t="s">
        <v>3835</v>
      </c>
      <c r="AL195" s="15"/>
      <c r="AM195" s="404" t="s">
        <v>487</v>
      </c>
      <c r="AN195" s="404" t="s">
        <v>645</v>
      </c>
      <c r="AO195" s="403" t="s">
        <v>1979</v>
      </c>
      <c r="AP195" s="402" t="s">
        <v>603</v>
      </c>
      <c r="AQ195" s="402" t="s">
        <v>1980</v>
      </c>
    </row>
    <row r="196" spans="33:43">
      <c r="AG196" s="405" t="s">
        <v>3834</v>
      </c>
      <c r="AH196" s="15" t="s">
        <v>3833</v>
      </c>
      <c r="AL196" s="15"/>
      <c r="AM196" s="404" t="s">
        <v>986</v>
      </c>
      <c r="AN196" s="404" t="s">
        <v>987</v>
      </c>
      <c r="AO196" s="403" t="s">
        <v>1976</v>
      </c>
      <c r="AP196" s="402" t="s">
        <v>602</v>
      </c>
      <c r="AQ196" s="402" t="s">
        <v>1977</v>
      </c>
    </row>
    <row r="197" spans="33:43">
      <c r="AG197" s="405" t="s">
        <v>3832</v>
      </c>
      <c r="AH197" s="15" t="s">
        <v>3831</v>
      </c>
      <c r="AL197" s="15"/>
      <c r="AM197" s="404" t="s">
        <v>3332</v>
      </c>
      <c r="AN197" s="404" t="s">
        <v>3331</v>
      </c>
      <c r="AO197" s="403" t="s">
        <v>1981</v>
      </c>
      <c r="AP197" s="402" t="s">
        <v>781</v>
      </c>
      <c r="AQ197" s="402" t="s">
        <v>1982</v>
      </c>
    </row>
    <row r="198" spans="33:43">
      <c r="AG198" s="405" t="s">
        <v>3830</v>
      </c>
      <c r="AH198" s="15" t="s">
        <v>3829</v>
      </c>
      <c r="AL198" s="15"/>
      <c r="AM198" s="404" t="s">
        <v>3328</v>
      </c>
      <c r="AN198" s="404" t="s">
        <v>3327</v>
      </c>
      <c r="AO198" s="403" t="s">
        <v>1983</v>
      </c>
      <c r="AP198" s="402" t="s">
        <v>601</v>
      </c>
      <c r="AQ198" s="402" t="s">
        <v>1984</v>
      </c>
    </row>
    <row r="199" spans="33:43">
      <c r="AG199" s="405" t="s">
        <v>3828</v>
      </c>
      <c r="AH199" s="15" t="s">
        <v>3827</v>
      </c>
      <c r="AL199" s="15"/>
      <c r="AM199" s="404" t="s">
        <v>94</v>
      </c>
      <c r="AN199" s="404" t="s">
        <v>647</v>
      </c>
      <c r="AO199" s="403" t="s">
        <v>1985</v>
      </c>
      <c r="AP199" s="402" t="s">
        <v>607</v>
      </c>
      <c r="AQ199" s="402" t="s">
        <v>1986</v>
      </c>
    </row>
    <row r="200" spans="33:43">
      <c r="AG200" s="405" t="s">
        <v>3826</v>
      </c>
      <c r="AH200" s="15" t="s">
        <v>3825</v>
      </c>
      <c r="AL200" s="15"/>
      <c r="AM200" s="404" t="s">
        <v>28</v>
      </c>
      <c r="AN200" s="404" t="s">
        <v>648</v>
      </c>
      <c r="AO200" s="403" t="s">
        <v>1987</v>
      </c>
      <c r="AP200" s="402" t="s">
        <v>857</v>
      </c>
      <c r="AQ200" s="402" t="s">
        <v>1988</v>
      </c>
    </row>
    <row r="201" spans="33:43">
      <c r="AG201" s="405" t="s">
        <v>3824</v>
      </c>
      <c r="AH201" s="15" t="s">
        <v>3823</v>
      </c>
      <c r="AL201" s="15"/>
      <c r="AM201" s="404" t="s">
        <v>2099</v>
      </c>
      <c r="AN201" s="404" t="s">
        <v>2102</v>
      </c>
      <c r="AO201" s="403" t="s">
        <v>2082</v>
      </c>
      <c r="AP201" s="402" t="s">
        <v>2036</v>
      </c>
      <c r="AQ201" s="402" t="s">
        <v>2085</v>
      </c>
    </row>
    <row r="202" spans="33:43">
      <c r="AG202" s="405" t="s">
        <v>3822</v>
      </c>
      <c r="AH202" s="15" t="s">
        <v>3821</v>
      </c>
      <c r="AL202" s="15"/>
      <c r="AM202" s="404" t="s">
        <v>488</v>
      </c>
      <c r="AN202" s="404" t="s">
        <v>649</v>
      </c>
      <c r="AO202" s="403" t="s">
        <v>2083</v>
      </c>
      <c r="AP202" s="402" t="s">
        <v>2037</v>
      </c>
      <c r="AQ202" s="402" t="s">
        <v>2084</v>
      </c>
    </row>
    <row r="203" spans="33:43">
      <c r="AG203" s="405" t="s">
        <v>3820</v>
      </c>
      <c r="AH203" s="15" t="s">
        <v>3819</v>
      </c>
      <c r="AL203" s="15"/>
      <c r="AM203" s="404" t="s">
        <v>102</v>
      </c>
      <c r="AN203" s="404" t="s">
        <v>660</v>
      </c>
      <c r="AO203" s="403" t="s">
        <v>3818</v>
      </c>
      <c r="AP203" s="402" t="s">
        <v>3599</v>
      </c>
      <c r="AQ203" s="402" t="s">
        <v>3817</v>
      </c>
    </row>
    <row r="204" spans="33:43">
      <c r="AG204" s="405" t="s">
        <v>911</v>
      </c>
      <c r="AH204" s="15" t="s">
        <v>912</v>
      </c>
      <c r="AL204" s="15"/>
      <c r="AM204" s="404" t="s">
        <v>490</v>
      </c>
      <c r="AN204" s="404" t="s">
        <v>661</v>
      </c>
      <c r="AO204" s="403" t="s">
        <v>2214</v>
      </c>
      <c r="AP204" s="402" t="s">
        <v>3816</v>
      </c>
      <c r="AQ204" s="402" t="s">
        <v>2280</v>
      </c>
    </row>
    <row r="205" spans="33:43">
      <c r="AG205" s="405" t="s">
        <v>851</v>
      </c>
      <c r="AH205" s="15" t="s">
        <v>854</v>
      </c>
      <c r="AL205" s="15"/>
      <c r="AM205" s="404" t="s">
        <v>491</v>
      </c>
      <c r="AN205" s="404" t="s">
        <v>662</v>
      </c>
      <c r="AO205" s="403" t="s">
        <v>3815</v>
      </c>
      <c r="AP205" s="402" t="s">
        <v>3575</v>
      </c>
      <c r="AQ205" s="402" t="s">
        <v>3814</v>
      </c>
    </row>
    <row r="206" spans="33:43">
      <c r="AG206" s="405" t="s">
        <v>852</v>
      </c>
      <c r="AH206" s="15" t="s">
        <v>855</v>
      </c>
      <c r="AL206" s="15"/>
      <c r="AM206" s="404" t="s">
        <v>3313</v>
      </c>
      <c r="AN206" s="404" t="s">
        <v>3312</v>
      </c>
      <c r="AO206" s="403" t="s">
        <v>3813</v>
      </c>
      <c r="AP206" s="402" t="s">
        <v>738</v>
      </c>
      <c r="AQ206" s="402" t="s">
        <v>2121</v>
      </c>
    </row>
    <row r="207" spans="33:43">
      <c r="AG207" s="405" t="s">
        <v>3812</v>
      </c>
      <c r="AH207" s="15" t="s">
        <v>3811</v>
      </c>
      <c r="AL207" s="15"/>
      <c r="AM207" s="404" t="s">
        <v>3311</v>
      </c>
      <c r="AN207" s="404" t="s">
        <v>3310</v>
      </c>
      <c r="AO207" s="403" t="s">
        <v>3810</v>
      </c>
      <c r="AP207" s="402" t="s">
        <v>3503</v>
      </c>
      <c r="AQ207" s="402" t="s">
        <v>3809</v>
      </c>
    </row>
    <row r="208" spans="33:43">
      <c r="AG208" s="405" t="s">
        <v>3808</v>
      </c>
      <c r="AH208" s="15" t="s">
        <v>3807</v>
      </c>
      <c r="AL208" s="15"/>
      <c r="AM208" s="404" t="s">
        <v>3309</v>
      </c>
      <c r="AN208" s="404" t="s">
        <v>3308</v>
      </c>
      <c r="AO208" s="403" t="s">
        <v>1486</v>
      </c>
      <c r="AP208" s="402" t="s">
        <v>1487</v>
      </c>
      <c r="AQ208" s="402" t="s">
        <v>1690</v>
      </c>
    </row>
    <row r="209" spans="33:43">
      <c r="AG209" s="405" t="s">
        <v>3806</v>
      </c>
      <c r="AH209" s="15" t="s">
        <v>3805</v>
      </c>
      <c r="AL209" s="15"/>
      <c r="AM209" s="404" t="s">
        <v>3305</v>
      </c>
      <c r="AN209" s="404" t="s">
        <v>3304</v>
      </c>
      <c r="AO209" s="403" t="s">
        <v>3</v>
      </c>
      <c r="AP209" s="402" t="s">
        <v>620</v>
      </c>
      <c r="AQ209" s="402" t="s">
        <v>1708</v>
      </c>
    </row>
    <row r="210" spans="33:43">
      <c r="AG210" s="405" t="s">
        <v>3804</v>
      </c>
      <c r="AH210" s="15" t="s">
        <v>3803</v>
      </c>
      <c r="AL210" s="15"/>
      <c r="AM210" s="404" t="s">
        <v>3303</v>
      </c>
      <c r="AN210" s="404" t="s">
        <v>3302</v>
      </c>
      <c r="AO210" s="403" t="s">
        <v>301</v>
      </c>
      <c r="AP210" s="402" t="s">
        <v>614</v>
      </c>
      <c r="AQ210" s="402" t="s">
        <v>1700</v>
      </c>
    </row>
    <row r="211" spans="33:43">
      <c r="AG211" s="405" t="s">
        <v>3802</v>
      </c>
      <c r="AH211" s="15" t="s">
        <v>3801</v>
      </c>
      <c r="AL211" s="15"/>
      <c r="AM211" s="404" t="s">
        <v>3300</v>
      </c>
      <c r="AN211" s="404" t="s">
        <v>3299</v>
      </c>
      <c r="AO211" s="403" t="s">
        <v>303</v>
      </c>
      <c r="AP211" s="402" t="s">
        <v>621</v>
      </c>
      <c r="AQ211" s="402" t="s">
        <v>1710</v>
      </c>
    </row>
    <row r="212" spans="33:43">
      <c r="AG212" s="405" t="s">
        <v>3800</v>
      </c>
      <c r="AH212" s="15" t="s">
        <v>3799</v>
      </c>
      <c r="AL212" s="15"/>
      <c r="AM212" s="404" t="s">
        <v>3293</v>
      </c>
      <c r="AN212" s="404" t="s">
        <v>3292</v>
      </c>
      <c r="AO212" s="403" t="s">
        <v>3798</v>
      </c>
      <c r="AP212" s="402" t="s">
        <v>3396</v>
      </c>
      <c r="AQ212" s="402" t="s">
        <v>3797</v>
      </c>
    </row>
    <row r="213" spans="33:43">
      <c r="AG213" s="405" t="s">
        <v>873</v>
      </c>
      <c r="AH213" s="15" t="s">
        <v>1163</v>
      </c>
      <c r="AL213" s="15"/>
      <c r="AM213" s="404" t="s">
        <v>1123</v>
      </c>
      <c r="AN213" s="404" t="s">
        <v>1125</v>
      </c>
      <c r="AO213" s="403" t="s">
        <v>1920</v>
      </c>
      <c r="AP213" s="402" t="s">
        <v>634</v>
      </c>
      <c r="AQ213" s="402" t="s">
        <v>1724</v>
      </c>
    </row>
    <row r="214" spans="33:43">
      <c r="AG214" s="405" t="s">
        <v>874</v>
      </c>
      <c r="AH214" s="15" t="s">
        <v>1164</v>
      </c>
      <c r="AL214" s="15"/>
      <c r="AM214" s="404" t="s">
        <v>3289</v>
      </c>
      <c r="AN214" s="404" t="s">
        <v>3288</v>
      </c>
      <c r="AO214" s="403" t="s">
        <v>43</v>
      </c>
      <c r="AP214" s="402" t="s">
        <v>3445</v>
      </c>
      <c r="AQ214" s="402" t="s">
        <v>3796</v>
      </c>
    </row>
    <row r="215" spans="33:43">
      <c r="AG215" s="405" t="s">
        <v>917</v>
      </c>
      <c r="AH215" s="15" t="s">
        <v>918</v>
      </c>
      <c r="AL215" s="15"/>
      <c r="AM215" s="404" t="s">
        <v>3281</v>
      </c>
      <c r="AN215" s="404" t="s">
        <v>556</v>
      </c>
      <c r="AO215" s="403" t="s">
        <v>44</v>
      </c>
      <c r="AP215" s="402" t="s">
        <v>618</v>
      </c>
      <c r="AQ215" s="402" t="s">
        <v>1704</v>
      </c>
    </row>
    <row r="216" spans="33:43">
      <c r="AG216" s="405" t="s">
        <v>3795</v>
      </c>
      <c r="AH216" s="15" t="s">
        <v>3794</v>
      </c>
      <c r="AL216" s="15"/>
      <c r="AM216" s="404" t="s">
        <v>3280</v>
      </c>
      <c r="AN216" s="404" t="s">
        <v>1105</v>
      </c>
      <c r="AO216" s="403" t="s">
        <v>3</v>
      </c>
      <c r="AP216" s="402" t="s">
        <v>620</v>
      </c>
      <c r="AQ216" s="402" t="s">
        <v>3793</v>
      </c>
    </row>
    <row r="217" spans="33:43">
      <c r="AG217" s="405" t="s">
        <v>3792</v>
      </c>
      <c r="AH217" s="15" t="s">
        <v>3791</v>
      </c>
      <c r="AL217" s="15"/>
      <c r="AM217" s="404" t="s">
        <v>3278</v>
      </c>
      <c r="AN217" s="404" t="s">
        <v>2889</v>
      </c>
      <c r="AO217" s="403" t="s">
        <v>3790</v>
      </c>
      <c r="AP217" s="402" t="s">
        <v>3789</v>
      </c>
      <c r="AQ217" s="402" t="s">
        <v>3788</v>
      </c>
    </row>
    <row r="218" spans="33:43">
      <c r="AG218" s="405" t="s">
        <v>3787</v>
      </c>
      <c r="AH218" s="15" t="s">
        <v>3786</v>
      </c>
      <c r="AL218" s="15"/>
      <c r="AM218" s="404" t="s">
        <v>3276</v>
      </c>
      <c r="AN218" s="404" t="s">
        <v>768</v>
      </c>
      <c r="AO218" s="403" t="s">
        <v>3785</v>
      </c>
      <c r="AP218" s="402" t="s">
        <v>1600</v>
      </c>
      <c r="AQ218" s="402" t="s">
        <v>1712</v>
      </c>
    </row>
    <row r="219" spans="33:43">
      <c r="AG219" s="405" t="s">
        <v>1314</v>
      </c>
      <c r="AH219" s="15" t="s">
        <v>1347</v>
      </c>
      <c r="AL219" s="15"/>
      <c r="AM219" s="404" t="s">
        <v>1111</v>
      </c>
      <c r="AN219" s="404" t="s">
        <v>1475</v>
      </c>
      <c r="AO219" s="403" t="s">
        <v>304</v>
      </c>
      <c r="AP219" s="402" t="s">
        <v>3433</v>
      </c>
      <c r="AQ219" s="402" t="s">
        <v>3784</v>
      </c>
    </row>
    <row r="220" spans="33:43">
      <c r="AG220" s="405" t="s">
        <v>1187</v>
      </c>
      <c r="AH220" s="15" t="s">
        <v>1189</v>
      </c>
      <c r="AL220" s="15"/>
      <c r="AM220" s="404" t="s">
        <v>118</v>
      </c>
      <c r="AN220" s="404" t="s">
        <v>3271</v>
      </c>
      <c r="AO220" s="403" t="s">
        <v>3783</v>
      </c>
      <c r="AP220" s="402" t="s">
        <v>3388</v>
      </c>
      <c r="AQ220" s="402" t="s">
        <v>3782</v>
      </c>
    </row>
    <row r="221" spans="33:43">
      <c r="AG221" s="405" t="s">
        <v>1188</v>
      </c>
      <c r="AH221" s="15" t="s">
        <v>1190</v>
      </c>
      <c r="AL221" s="15"/>
      <c r="AM221" s="404" t="s">
        <v>119</v>
      </c>
      <c r="AN221" s="404" t="s">
        <v>674</v>
      </c>
      <c r="AO221" s="403" t="s">
        <v>307</v>
      </c>
      <c r="AP221" s="402" t="s">
        <v>625</v>
      </c>
      <c r="AQ221" s="402" t="s">
        <v>1717</v>
      </c>
    </row>
    <row r="222" spans="33:43">
      <c r="AG222" s="405" t="s">
        <v>1219</v>
      </c>
      <c r="AH222" s="15" t="s">
        <v>1361</v>
      </c>
      <c r="AL222" s="15"/>
      <c r="AM222" s="404" t="s">
        <v>3265</v>
      </c>
      <c r="AN222" s="404" t="s">
        <v>673</v>
      </c>
      <c r="AO222" s="403" t="s">
        <v>3781</v>
      </c>
      <c r="AP222" s="402" t="s">
        <v>3780</v>
      </c>
      <c r="AQ222" s="402" t="s">
        <v>3779</v>
      </c>
    </row>
    <row r="223" spans="33:43">
      <c r="AG223" s="405" t="s">
        <v>3778</v>
      </c>
      <c r="AH223" s="15" t="s">
        <v>3777</v>
      </c>
      <c r="AL223" s="15"/>
      <c r="AM223" s="404" t="s">
        <v>114</v>
      </c>
      <c r="AN223" s="404" t="s">
        <v>675</v>
      </c>
      <c r="AO223" s="403" t="s">
        <v>312</v>
      </c>
      <c r="AP223" s="402" t="s">
        <v>629</v>
      </c>
      <c r="AQ223" s="402" t="s">
        <v>1715</v>
      </c>
    </row>
    <row r="224" spans="33:43">
      <c r="AG224" s="405" t="s">
        <v>3776</v>
      </c>
      <c r="AH224" s="15" t="s">
        <v>3775</v>
      </c>
      <c r="AL224" s="15"/>
      <c r="AM224" s="404" t="s">
        <v>117</v>
      </c>
      <c r="AN224" s="404" t="s">
        <v>3264</v>
      </c>
      <c r="AO224" s="403" t="s">
        <v>308</v>
      </c>
      <c r="AP224" s="402" t="s">
        <v>626</v>
      </c>
      <c r="AQ224" s="402" t="s">
        <v>1719</v>
      </c>
    </row>
    <row r="225" spans="33:43">
      <c r="AG225" s="405" t="s">
        <v>3774</v>
      </c>
      <c r="AH225" s="15" t="s">
        <v>3773</v>
      </c>
      <c r="AL225" s="15"/>
      <c r="AM225" s="404" t="s">
        <v>3261</v>
      </c>
      <c r="AN225" s="404" t="s">
        <v>3260</v>
      </c>
      <c r="AO225" s="403" t="s">
        <v>54</v>
      </c>
      <c r="AP225" s="402" t="s">
        <v>3772</v>
      </c>
      <c r="AQ225" s="402" t="s">
        <v>3771</v>
      </c>
    </row>
    <row r="226" spans="33:43">
      <c r="AG226" s="405" t="s">
        <v>3770</v>
      </c>
      <c r="AH226" s="15" t="s">
        <v>1610</v>
      </c>
      <c r="AL226" s="15"/>
      <c r="AM226" s="404" t="s">
        <v>3257</v>
      </c>
      <c r="AN226" s="404" t="s">
        <v>3256</v>
      </c>
      <c r="AO226" s="403" t="s">
        <v>53</v>
      </c>
      <c r="AP226" s="402" t="s">
        <v>631</v>
      </c>
      <c r="AQ226" s="402" t="s">
        <v>1721</v>
      </c>
    </row>
    <row r="227" spans="33:43">
      <c r="AG227" s="405" t="s">
        <v>3769</v>
      </c>
      <c r="AH227" s="15" t="s">
        <v>1611</v>
      </c>
      <c r="AL227" s="15"/>
      <c r="AM227" s="404" t="s">
        <v>3242</v>
      </c>
      <c r="AN227" s="404" t="s">
        <v>3241</v>
      </c>
      <c r="AO227" s="403" t="s">
        <v>3768</v>
      </c>
      <c r="AP227" s="402" t="s">
        <v>3767</v>
      </c>
      <c r="AQ227" s="402" t="s">
        <v>3766</v>
      </c>
    </row>
    <row r="228" spans="33:43">
      <c r="AG228" s="405" t="s">
        <v>3765</v>
      </c>
      <c r="AH228" s="15" t="s">
        <v>3764</v>
      </c>
      <c r="AL228" s="15"/>
      <c r="AM228" s="404" t="s">
        <v>3240</v>
      </c>
      <c r="AN228" s="404" t="s">
        <v>3239</v>
      </c>
      <c r="AO228" s="403" t="s">
        <v>313</v>
      </c>
      <c r="AP228" s="402" t="s">
        <v>632</v>
      </c>
      <c r="AQ228" s="402" t="s">
        <v>1722</v>
      </c>
    </row>
    <row r="229" spans="33:43">
      <c r="AG229" s="405" t="s">
        <v>3763</v>
      </c>
      <c r="AH229" s="15" t="s">
        <v>3762</v>
      </c>
      <c r="AL229" s="15"/>
      <c r="AM229" s="404" t="s">
        <v>3233</v>
      </c>
      <c r="AN229" s="404" t="s">
        <v>3232</v>
      </c>
      <c r="AO229" s="403" t="s">
        <v>55</v>
      </c>
      <c r="AP229" s="402" t="s">
        <v>633</v>
      </c>
      <c r="AQ229" s="402" t="s">
        <v>1723</v>
      </c>
    </row>
    <row r="230" spans="33:43">
      <c r="AG230" s="405" t="s">
        <v>3761</v>
      </c>
      <c r="AH230" s="15" t="s">
        <v>3760</v>
      </c>
      <c r="AL230" s="15"/>
      <c r="AM230" s="404" t="s">
        <v>3230</v>
      </c>
      <c r="AN230" s="404" t="s">
        <v>3229</v>
      </c>
      <c r="AO230" s="403" t="s">
        <v>56</v>
      </c>
      <c r="AP230" s="402" t="s">
        <v>3393</v>
      </c>
      <c r="AQ230" s="402" t="s">
        <v>3759</v>
      </c>
    </row>
    <row r="231" spans="33:43">
      <c r="AG231" s="405" t="s">
        <v>3758</v>
      </c>
      <c r="AH231" s="15" t="s">
        <v>3757</v>
      </c>
      <c r="AL231" s="15"/>
      <c r="AM231" s="404" t="s">
        <v>3225</v>
      </c>
      <c r="AN231" s="404" t="s">
        <v>3224</v>
      </c>
      <c r="AO231" s="403" t="s">
        <v>37</v>
      </c>
      <c r="AP231" s="402" t="s">
        <v>3756</v>
      </c>
      <c r="AQ231" s="402" t="s">
        <v>3755</v>
      </c>
    </row>
    <row r="232" spans="33:43">
      <c r="AG232" s="405" t="s">
        <v>3754</v>
      </c>
      <c r="AH232" s="15" t="s">
        <v>3753</v>
      </c>
      <c r="AL232" s="15"/>
      <c r="AM232" s="404" t="s">
        <v>3221</v>
      </c>
      <c r="AN232" s="404" t="s">
        <v>3220</v>
      </c>
      <c r="AO232" s="403" t="s">
        <v>314</v>
      </c>
      <c r="AP232" s="402" t="s">
        <v>636</v>
      </c>
      <c r="AQ232" s="402" t="s">
        <v>1726</v>
      </c>
    </row>
    <row r="233" spans="33:43">
      <c r="AG233" s="405" t="s">
        <v>3752</v>
      </c>
      <c r="AH233" s="15" t="s">
        <v>3751</v>
      </c>
      <c r="AL233" s="15"/>
      <c r="AM233" s="404" t="s">
        <v>3212</v>
      </c>
      <c r="AN233" s="404" t="s">
        <v>3211</v>
      </c>
      <c r="AO233" s="403" t="s">
        <v>310</v>
      </c>
      <c r="AP233" s="402" t="s">
        <v>628</v>
      </c>
      <c r="AQ233" s="402" t="s">
        <v>1720</v>
      </c>
    </row>
    <row r="234" spans="33:43">
      <c r="AG234" s="405" t="s">
        <v>3750</v>
      </c>
      <c r="AH234" s="15" t="s">
        <v>3749</v>
      </c>
      <c r="AL234" s="15"/>
      <c r="AM234" s="404" t="s">
        <v>3207</v>
      </c>
      <c r="AN234" s="404" t="s">
        <v>3206</v>
      </c>
      <c r="AO234" s="403" t="s">
        <v>3748</v>
      </c>
      <c r="AP234" s="402" t="s">
        <v>3747</v>
      </c>
      <c r="AQ234" s="402" t="s">
        <v>1638</v>
      </c>
    </row>
    <row r="235" spans="33:43">
      <c r="AG235" s="405" t="s">
        <v>3746</v>
      </c>
      <c r="AH235" s="15" t="s">
        <v>3745</v>
      </c>
      <c r="AL235" s="15"/>
      <c r="AM235" s="404" t="s">
        <v>3202</v>
      </c>
      <c r="AN235" s="404" t="s">
        <v>3201</v>
      </c>
      <c r="AO235" s="403" t="s">
        <v>38</v>
      </c>
      <c r="AP235" s="402" t="s">
        <v>637</v>
      </c>
      <c r="AQ235" s="402" t="s">
        <v>1727</v>
      </c>
    </row>
    <row r="236" spans="33:43">
      <c r="AG236" s="405" t="s">
        <v>3744</v>
      </c>
      <c r="AH236" s="15" t="s">
        <v>3743</v>
      </c>
      <c r="AL236" s="15"/>
      <c r="AM236" s="404" t="s">
        <v>3200</v>
      </c>
      <c r="AN236" s="404" t="s">
        <v>3199</v>
      </c>
      <c r="AO236" s="403" t="s">
        <v>3742</v>
      </c>
      <c r="AP236" s="402" t="s">
        <v>3741</v>
      </c>
      <c r="AQ236" s="402" t="s">
        <v>3740</v>
      </c>
    </row>
    <row r="237" spans="33:43">
      <c r="AG237" s="405" t="s">
        <v>3739</v>
      </c>
      <c r="AH237" s="15" t="s">
        <v>3738</v>
      </c>
      <c r="AL237" s="15"/>
      <c r="AM237" s="404" t="s">
        <v>115</v>
      </c>
      <c r="AN237" s="404" t="s">
        <v>676</v>
      </c>
      <c r="AO237" s="403" t="s">
        <v>3737</v>
      </c>
      <c r="AP237" s="402" t="s">
        <v>3378</v>
      </c>
      <c r="AQ237" s="402" t="s">
        <v>3736</v>
      </c>
    </row>
    <row r="238" spans="33:43">
      <c r="AG238" s="405" t="s">
        <v>3735</v>
      </c>
      <c r="AH238" s="15" t="s">
        <v>3734</v>
      </c>
      <c r="AL238" s="15"/>
      <c r="AM238" s="404" t="s">
        <v>3189</v>
      </c>
      <c r="AN238" s="404" t="s">
        <v>3188</v>
      </c>
      <c r="AO238" s="403" t="s">
        <v>3733</v>
      </c>
      <c r="AP238" s="402" t="s">
        <v>3732</v>
      </c>
      <c r="AQ238" s="402" t="s">
        <v>3731</v>
      </c>
    </row>
    <row r="239" spans="33:43">
      <c r="AG239" s="405" t="s">
        <v>3730</v>
      </c>
      <c r="AH239" s="15" t="s">
        <v>3729</v>
      </c>
      <c r="AL239" s="15"/>
      <c r="AM239" s="404" t="s">
        <v>3185</v>
      </c>
      <c r="AN239" s="404" t="s">
        <v>3184</v>
      </c>
      <c r="AO239" s="403" t="s">
        <v>6</v>
      </c>
      <c r="AP239" s="402" t="s">
        <v>616</v>
      </c>
      <c r="AQ239" s="402" t="s">
        <v>1702</v>
      </c>
    </row>
    <row r="240" spans="33:43">
      <c r="AG240" s="405" t="s">
        <v>1186</v>
      </c>
      <c r="AH240" s="15" t="s">
        <v>1191</v>
      </c>
      <c r="AL240" s="15"/>
      <c r="AM240" s="404" t="s">
        <v>3181</v>
      </c>
      <c r="AN240" s="404" t="s">
        <v>3180</v>
      </c>
      <c r="AO240" s="403" t="s">
        <v>7</v>
      </c>
      <c r="AP240" s="402" t="s">
        <v>619</v>
      </c>
      <c r="AQ240" s="402" t="s">
        <v>1706</v>
      </c>
    </row>
    <row r="241" spans="33:43">
      <c r="AG241" s="405" t="s">
        <v>1194</v>
      </c>
      <c r="AH241" s="15" t="s">
        <v>1192</v>
      </c>
      <c r="AL241" s="15"/>
      <c r="AM241" s="404" t="s">
        <v>3171</v>
      </c>
      <c r="AN241" s="404" t="s">
        <v>3170</v>
      </c>
      <c r="AO241" s="403" t="s">
        <v>3728</v>
      </c>
      <c r="AP241" s="402" t="s">
        <v>1614</v>
      </c>
      <c r="AQ241" s="402" t="s">
        <v>1709</v>
      </c>
    </row>
    <row r="242" spans="33:43">
      <c r="AG242" s="405" t="s">
        <v>3727</v>
      </c>
      <c r="AH242" s="15" t="s">
        <v>3726</v>
      </c>
      <c r="AL242" s="15"/>
      <c r="AM242" s="404" t="s">
        <v>3164</v>
      </c>
      <c r="AN242" s="404" t="s">
        <v>3163</v>
      </c>
      <c r="AO242" s="403" t="s">
        <v>309</v>
      </c>
      <c r="AP242" s="402" t="s">
        <v>627</v>
      </c>
      <c r="AQ242" s="402" t="s">
        <v>1718</v>
      </c>
    </row>
    <row r="243" spans="33:43">
      <c r="AG243" s="405" t="s">
        <v>940</v>
      </c>
      <c r="AH243" s="15" t="s">
        <v>590</v>
      </c>
      <c r="AL243" s="15"/>
      <c r="AM243" s="404" t="s">
        <v>3162</v>
      </c>
      <c r="AN243" s="404" t="s">
        <v>3161</v>
      </c>
      <c r="AO243" s="403" t="s">
        <v>311</v>
      </c>
      <c r="AP243" s="402" t="s">
        <v>543</v>
      </c>
      <c r="AQ243" s="402" t="s">
        <v>1714</v>
      </c>
    </row>
    <row r="244" spans="33:43">
      <c r="AG244" s="405" t="s">
        <v>941</v>
      </c>
      <c r="AH244" s="15" t="s">
        <v>591</v>
      </c>
      <c r="AL244" s="15"/>
      <c r="AM244" s="404" t="s">
        <v>3156</v>
      </c>
      <c r="AN244" s="404" t="s">
        <v>3155</v>
      </c>
      <c r="AO244" s="403" t="s">
        <v>302</v>
      </c>
      <c r="AP244" s="402" t="s">
        <v>617</v>
      </c>
      <c r="AQ244" s="402" t="s">
        <v>1703</v>
      </c>
    </row>
    <row r="245" spans="33:43">
      <c r="AG245" s="405" t="s">
        <v>1397</v>
      </c>
      <c r="AH245" s="15" t="s">
        <v>1473</v>
      </c>
      <c r="AL245" s="15"/>
      <c r="AM245" s="404" t="s">
        <v>268</v>
      </c>
      <c r="AN245" s="404" t="s">
        <v>672</v>
      </c>
      <c r="AO245" s="403" t="s">
        <v>305</v>
      </c>
      <c r="AP245" s="402" t="s">
        <v>623</v>
      </c>
      <c r="AQ245" s="402" t="s">
        <v>1713</v>
      </c>
    </row>
    <row r="246" spans="33:43">
      <c r="AG246" s="405" t="s">
        <v>1376</v>
      </c>
      <c r="AH246" s="15" t="s">
        <v>1378</v>
      </c>
      <c r="AL246" s="15"/>
      <c r="AM246" s="404" t="s">
        <v>3147</v>
      </c>
      <c r="AN246" s="404" t="s">
        <v>3146</v>
      </c>
      <c r="AO246" s="403" t="s">
        <v>965</v>
      </c>
      <c r="AP246" s="402" t="s">
        <v>964</v>
      </c>
      <c r="AQ246" s="402" t="s">
        <v>1705</v>
      </c>
    </row>
    <row r="247" spans="33:43">
      <c r="AG247" s="405" t="s">
        <v>1398</v>
      </c>
      <c r="AH247" s="15" t="s">
        <v>1377</v>
      </c>
      <c r="AL247" s="15"/>
      <c r="AM247" s="404" t="s">
        <v>3140</v>
      </c>
      <c r="AN247" s="404" t="s">
        <v>3139</v>
      </c>
      <c r="AO247" s="403" t="s">
        <v>1923</v>
      </c>
      <c r="AP247" s="402" t="s">
        <v>1343</v>
      </c>
      <c r="AQ247" s="402" t="s">
        <v>1701</v>
      </c>
    </row>
    <row r="248" spans="33:43">
      <c r="AG248" s="405" t="s">
        <v>1374</v>
      </c>
      <c r="AH248" s="15" t="s">
        <v>588</v>
      </c>
      <c r="AL248" s="15"/>
      <c r="AM248" s="404" t="s">
        <v>3135</v>
      </c>
      <c r="AN248" s="404" t="s">
        <v>3134</v>
      </c>
      <c r="AO248" s="403" t="s">
        <v>3725</v>
      </c>
      <c r="AP248" s="402" t="s">
        <v>3443</v>
      </c>
      <c r="AQ248" s="402" t="s">
        <v>3724</v>
      </c>
    </row>
    <row r="249" spans="33:43">
      <c r="AG249" s="405" t="s">
        <v>1375</v>
      </c>
      <c r="AH249" s="15" t="s">
        <v>589</v>
      </c>
      <c r="AL249" s="15"/>
      <c r="AM249" s="404" t="s">
        <v>103</v>
      </c>
      <c r="AN249" s="404" t="s">
        <v>663</v>
      </c>
      <c r="AO249" s="403" t="s">
        <v>3723</v>
      </c>
      <c r="AP249" s="402" t="s">
        <v>1363</v>
      </c>
      <c r="AQ249" s="402" t="s">
        <v>1707</v>
      </c>
    </row>
    <row r="250" spans="33:43">
      <c r="AG250" s="405" t="s">
        <v>3722</v>
      </c>
      <c r="AH250" s="15" t="s">
        <v>3721</v>
      </c>
      <c r="AL250" s="15"/>
      <c r="AM250" s="404" t="s">
        <v>104</v>
      </c>
      <c r="AN250" s="404" t="s">
        <v>664</v>
      </c>
      <c r="AO250" s="403" t="s">
        <v>1924</v>
      </c>
      <c r="AP250" s="402" t="s">
        <v>1344</v>
      </c>
      <c r="AQ250" s="402" t="s">
        <v>1711</v>
      </c>
    </row>
    <row r="251" spans="33:43">
      <c r="AG251" s="405" t="s">
        <v>3720</v>
      </c>
      <c r="AH251" s="15" t="s">
        <v>3719</v>
      </c>
      <c r="AL251" s="15"/>
      <c r="AM251" s="404" t="s">
        <v>105</v>
      </c>
      <c r="AN251" s="404" t="s">
        <v>665</v>
      </c>
      <c r="AO251" s="403" t="s">
        <v>1925</v>
      </c>
      <c r="AP251" s="402" t="s">
        <v>1345</v>
      </c>
      <c r="AQ251" s="402" t="s">
        <v>1716</v>
      </c>
    </row>
    <row r="252" spans="33:43">
      <c r="AG252" s="405" t="s">
        <v>3718</v>
      </c>
      <c r="AH252" s="15" t="s">
        <v>3717</v>
      </c>
      <c r="AL252" s="15"/>
      <c r="AM252" s="404" t="s">
        <v>106</v>
      </c>
      <c r="AN252" s="404" t="s">
        <v>666</v>
      </c>
      <c r="AO252" s="403" t="s">
        <v>1926</v>
      </c>
      <c r="AP252" s="402" t="s">
        <v>1354</v>
      </c>
      <c r="AQ252" s="402" t="s">
        <v>1725</v>
      </c>
    </row>
    <row r="253" spans="33:43">
      <c r="AG253" s="405" t="s">
        <v>3716</v>
      </c>
      <c r="AH253" s="15" t="s">
        <v>3715</v>
      </c>
      <c r="AL253" s="15"/>
      <c r="AM253" s="404" t="s">
        <v>107</v>
      </c>
      <c r="AN253" s="404" t="s">
        <v>667</v>
      </c>
      <c r="AO253" s="403" t="s">
        <v>3714</v>
      </c>
      <c r="AP253" s="402" t="s">
        <v>3429</v>
      </c>
      <c r="AQ253" s="402" t="s">
        <v>3713</v>
      </c>
    </row>
    <row r="254" spans="33:43">
      <c r="AG254" s="405" t="s">
        <v>3712</v>
      </c>
      <c r="AH254" s="15" t="s">
        <v>3711</v>
      </c>
      <c r="AL254" s="15"/>
      <c r="AM254" s="404" t="s">
        <v>3095</v>
      </c>
      <c r="AN254" s="404" t="s">
        <v>3094</v>
      </c>
      <c r="AO254" s="403" t="s">
        <v>3710</v>
      </c>
      <c r="AP254" s="402" t="s">
        <v>3709</v>
      </c>
      <c r="AQ254" s="402" t="s">
        <v>3708</v>
      </c>
    </row>
    <row r="255" spans="33:43">
      <c r="AG255" s="405" t="s">
        <v>3707</v>
      </c>
      <c r="AH255" s="15" t="s">
        <v>3706</v>
      </c>
      <c r="AL255" s="15"/>
      <c r="AM255" s="404" t="s">
        <v>3091</v>
      </c>
      <c r="AN255" s="404" t="s">
        <v>700</v>
      </c>
      <c r="AO255" s="403" t="s">
        <v>3705</v>
      </c>
      <c r="AP255" s="402" t="s">
        <v>3416</v>
      </c>
      <c r="AQ255" s="402" t="s">
        <v>3704</v>
      </c>
    </row>
    <row r="256" spans="33:43">
      <c r="AG256" s="405" t="s">
        <v>3703</v>
      </c>
      <c r="AH256" s="15" t="s">
        <v>3702</v>
      </c>
      <c r="AL256" s="15"/>
      <c r="AM256" s="404" t="s">
        <v>3086</v>
      </c>
      <c r="AN256" s="404" t="s">
        <v>701</v>
      </c>
      <c r="AO256" s="403" t="s">
        <v>2001</v>
      </c>
      <c r="AP256" s="402" t="s">
        <v>622</v>
      </c>
      <c r="AQ256" s="402" t="s">
        <v>2002</v>
      </c>
    </row>
    <row r="257" spans="33:43">
      <c r="AG257" s="405" t="s">
        <v>3701</v>
      </c>
      <c r="AH257" s="15" t="s">
        <v>3700</v>
      </c>
      <c r="AL257" s="15"/>
      <c r="AM257" s="404" t="s">
        <v>3083</v>
      </c>
      <c r="AN257" s="404" t="s">
        <v>702</v>
      </c>
      <c r="AO257" s="403" t="s">
        <v>1997</v>
      </c>
      <c r="AP257" s="402" t="s">
        <v>613</v>
      </c>
      <c r="AQ257" s="402" t="s">
        <v>1998</v>
      </c>
    </row>
    <row r="258" spans="33:43">
      <c r="AG258" s="405" t="s">
        <v>3699</v>
      </c>
      <c r="AH258" s="15" t="s">
        <v>3698</v>
      </c>
      <c r="AL258" s="15"/>
      <c r="AM258" s="404" t="s">
        <v>171</v>
      </c>
      <c r="AN258" s="404" t="s">
        <v>691</v>
      </c>
      <c r="AO258" s="403" t="s">
        <v>3697</v>
      </c>
      <c r="AP258" s="402" t="s">
        <v>1352</v>
      </c>
      <c r="AQ258" s="402" t="s">
        <v>3696</v>
      </c>
    </row>
    <row r="259" spans="33:43">
      <c r="AG259" s="405" t="s">
        <v>145</v>
      </c>
      <c r="AH259" s="15" t="s">
        <v>738</v>
      </c>
      <c r="AL259" s="15"/>
      <c r="AM259" s="404" t="s">
        <v>172</v>
      </c>
      <c r="AN259" s="404" t="s">
        <v>692</v>
      </c>
      <c r="AO259" s="403" t="s">
        <v>1999</v>
      </c>
      <c r="AP259" s="402" t="s">
        <v>615</v>
      </c>
      <c r="AQ259" s="402" t="s">
        <v>2000</v>
      </c>
    </row>
    <row r="260" spans="33:43">
      <c r="AG260" s="405" t="s">
        <v>3695</v>
      </c>
      <c r="AH260" s="15" t="s">
        <v>3694</v>
      </c>
      <c r="AL260" s="15"/>
      <c r="AM260" s="404" t="s">
        <v>175</v>
      </c>
      <c r="AN260" s="404" t="s">
        <v>693</v>
      </c>
      <c r="AO260" s="403" t="s">
        <v>3693</v>
      </c>
      <c r="AP260" s="402" t="s">
        <v>635</v>
      </c>
      <c r="AQ260" s="402" t="s">
        <v>3692</v>
      </c>
    </row>
    <row r="261" spans="33:43">
      <c r="AG261" s="405" t="s">
        <v>3691</v>
      </c>
      <c r="AH261" s="15" t="s">
        <v>3690</v>
      </c>
      <c r="AL261" s="15"/>
      <c r="AM261" s="404" t="s">
        <v>176</v>
      </c>
      <c r="AN261" s="404" t="s">
        <v>695</v>
      </c>
      <c r="AO261" s="403" t="s">
        <v>2124</v>
      </c>
      <c r="AP261" s="402" t="s">
        <v>638</v>
      </c>
      <c r="AQ261" s="402" t="s">
        <v>2126</v>
      </c>
    </row>
    <row r="262" spans="33:43">
      <c r="AG262" s="405" t="s">
        <v>3689</v>
      </c>
      <c r="AH262" s="15" t="s">
        <v>3688</v>
      </c>
      <c r="AL262" s="15"/>
      <c r="AM262" s="404" t="s">
        <v>177</v>
      </c>
      <c r="AN262" s="404" t="s">
        <v>696</v>
      </c>
      <c r="AO262" s="403" t="s">
        <v>2125</v>
      </c>
      <c r="AP262" s="402" t="s">
        <v>639</v>
      </c>
      <c r="AQ262" s="402" t="s">
        <v>2127</v>
      </c>
    </row>
    <row r="263" spans="33:43">
      <c r="AG263" s="405" t="s">
        <v>3687</v>
      </c>
      <c r="AH263" s="15" t="s">
        <v>3686</v>
      </c>
      <c r="AL263" s="15"/>
      <c r="AM263" s="404" t="s">
        <v>2884</v>
      </c>
      <c r="AN263" s="404" t="s">
        <v>2883</v>
      </c>
      <c r="AO263" s="403" t="s">
        <v>2128</v>
      </c>
      <c r="AP263" s="402" t="s">
        <v>624</v>
      </c>
      <c r="AQ263" s="402" t="s">
        <v>2129</v>
      </c>
    </row>
    <row r="264" spans="33:43">
      <c r="AG264" s="405" t="s">
        <v>3685</v>
      </c>
      <c r="AH264" s="15" t="s">
        <v>3684</v>
      </c>
      <c r="AL264" s="15"/>
      <c r="AM264" s="404" t="s">
        <v>1000</v>
      </c>
      <c r="AN264" s="404" t="s">
        <v>1177</v>
      </c>
      <c r="AO264" s="403" t="s">
        <v>321</v>
      </c>
      <c r="AP264" s="402" t="s">
        <v>649</v>
      </c>
      <c r="AQ264" s="402" t="s">
        <v>1736</v>
      </c>
    </row>
    <row r="265" spans="33:43">
      <c r="AG265" s="405" t="s">
        <v>3683</v>
      </c>
      <c r="AH265" s="15" t="s">
        <v>3682</v>
      </c>
      <c r="AL265" s="15"/>
      <c r="AM265" s="404" t="s">
        <v>122</v>
      </c>
      <c r="AN265" s="404" t="s">
        <v>2868</v>
      </c>
      <c r="AO265" s="403" t="s">
        <v>315</v>
      </c>
      <c r="AP265" s="402" t="s">
        <v>641</v>
      </c>
      <c r="AQ265" s="402" t="s">
        <v>1729</v>
      </c>
    </row>
    <row r="266" spans="33:43">
      <c r="AG266" s="405" t="s">
        <v>1139</v>
      </c>
      <c r="AH266" s="15" t="s">
        <v>592</v>
      </c>
      <c r="AL266" s="15"/>
      <c r="AM266" s="404" t="s">
        <v>123</v>
      </c>
      <c r="AN266" s="404" t="s">
        <v>698</v>
      </c>
      <c r="AO266" s="403" t="s">
        <v>320</v>
      </c>
      <c r="AP266" s="402" t="s">
        <v>648</v>
      </c>
      <c r="AQ266" s="402" t="s">
        <v>1735</v>
      </c>
    </row>
    <row r="267" spans="33:43">
      <c r="AG267" s="405" t="s">
        <v>1140</v>
      </c>
      <c r="AH267" s="15" t="s">
        <v>593</v>
      </c>
      <c r="AL267" s="15"/>
      <c r="AM267" s="404" t="s">
        <v>15</v>
      </c>
      <c r="AN267" s="404" t="s">
        <v>699</v>
      </c>
      <c r="AO267" s="403" t="s">
        <v>3681</v>
      </c>
      <c r="AP267" s="402" t="s">
        <v>646</v>
      </c>
      <c r="AQ267" s="402" t="s">
        <v>1737</v>
      </c>
    </row>
    <row r="268" spans="33:43">
      <c r="AG268" s="405" t="s">
        <v>1141</v>
      </c>
      <c r="AH268" s="15" t="s">
        <v>594</v>
      </c>
      <c r="AL268" s="15"/>
      <c r="AM268" s="404" t="s">
        <v>124</v>
      </c>
      <c r="AN268" s="404" t="s">
        <v>703</v>
      </c>
      <c r="AO268" s="403" t="s">
        <v>2171</v>
      </c>
      <c r="AP268" s="402" t="s">
        <v>640</v>
      </c>
      <c r="AQ268" s="402" t="s">
        <v>1728</v>
      </c>
    </row>
    <row r="269" spans="33:43">
      <c r="AG269" s="405" t="s">
        <v>3680</v>
      </c>
      <c r="AH269" s="15" t="s">
        <v>3679</v>
      </c>
      <c r="AL269" s="15"/>
      <c r="AM269" s="404" t="s">
        <v>2859</v>
      </c>
      <c r="AN269" s="404" t="s">
        <v>1218</v>
      </c>
      <c r="AO269" s="403" t="s">
        <v>318</v>
      </c>
      <c r="AP269" s="402" t="s">
        <v>645</v>
      </c>
      <c r="AQ269" s="402" t="s">
        <v>1732</v>
      </c>
    </row>
    <row r="270" spans="33:43">
      <c r="AG270" s="405" t="s">
        <v>3678</v>
      </c>
      <c r="AH270" s="15" t="s">
        <v>3677</v>
      </c>
      <c r="AL270" s="15"/>
      <c r="AM270" s="404" t="s">
        <v>27</v>
      </c>
      <c r="AN270" s="404" t="s">
        <v>704</v>
      </c>
      <c r="AO270" s="403" t="s">
        <v>316</v>
      </c>
      <c r="AP270" s="402" t="s">
        <v>642</v>
      </c>
      <c r="AQ270" s="402" t="s">
        <v>1730</v>
      </c>
    </row>
    <row r="271" spans="33:43">
      <c r="AG271" s="405" t="s">
        <v>3676</v>
      </c>
      <c r="AH271" s="15" t="s">
        <v>3675</v>
      </c>
      <c r="AL271" s="15"/>
      <c r="AM271" s="404" t="s">
        <v>125</v>
      </c>
      <c r="AN271" s="404" t="s">
        <v>705</v>
      </c>
      <c r="AO271" s="403" t="s">
        <v>317</v>
      </c>
      <c r="AP271" s="402" t="s">
        <v>643</v>
      </c>
      <c r="AQ271" s="402" t="s">
        <v>2287</v>
      </c>
    </row>
    <row r="272" spans="33:43">
      <c r="AG272" s="405" t="s">
        <v>3674</v>
      </c>
      <c r="AH272" s="15" t="s">
        <v>3673</v>
      </c>
      <c r="AL272" s="15"/>
      <c r="AM272" s="404" t="s">
        <v>126</v>
      </c>
      <c r="AN272" s="404" t="s">
        <v>706</v>
      </c>
      <c r="AO272" s="403" t="s">
        <v>319</v>
      </c>
      <c r="AP272" s="402" t="s">
        <v>647</v>
      </c>
      <c r="AQ272" s="402" t="s">
        <v>1734</v>
      </c>
    </row>
    <row r="273" spans="33:43">
      <c r="AG273" s="405" t="s">
        <v>3672</v>
      </c>
      <c r="AH273" s="15" t="s">
        <v>3671</v>
      </c>
      <c r="AL273" s="15"/>
      <c r="AM273" s="404" t="s">
        <v>2852</v>
      </c>
      <c r="AN273" s="404" t="s">
        <v>2851</v>
      </c>
      <c r="AO273" s="403" t="s">
        <v>3670</v>
      </c>
      <c r="AP273" s="402" t="s">
        <v>3327</v>
      </c>
      <c r="AQ273" s="402" t="s">
        <v>3669</v>
      </c>
    </row>
    <row r="274" spans="33:43">
      <c r="AG274" s="405" t="s">
        <v>1356</v>
      </c>
      <c r="AH274" s="15" t="s">
        <v>1357</v>
      </c>
      <c r="AL274" s="15"/>
      <c r="AM274" s="404" t="s">
        <v>2845</v>
      </c>
      <c r="AN274" s="404" t="s">
        <v>2844</v>
      </c>
      <c r="AO274" s="403" t="s">
        <v>989</v>
      </c>
      <c r="AP274" s="402" t="s">
        <v>987</v>
      </c>
      <c r="AQ274" s="402" t="s">
        <v>1733</v>
      </c>
    </row>
    <row r="275" spans="33:43">
      <c r="AG275" s="405" t="s">
        <v>3668</v>
      </c>
      <c r="AH275" s="15" t="s">
        <v>3667</v>
      </c>
      <c r="AL275" s="15"/>
      <c r="AM275" s="404" t="s">
        <v>2839</v>
      </c>
      <c r="AN275" s="404" t="s">
        <v>2838</v>
      </c>
      <c r="AO275" s="403" t="s">
        <v>1521</v>
      </c>
      <c r="AP275" s="402" t="s">
        <v>643</v>
      </c>
      <c r="AQ275" s="402" t="s">
        <v>1731</v>
      </c>
    </row>
    <row r="276" spans="33:43">
      <c r="AG276" s="405" t="s">
        <v>1929</v>
      </c>
      <c r="AH276" s="15" t="s">
        <v>1930</v>
      </c>
      <c r="AL276" s="15"/>
      <c r="AM276" s="404" t="s">
        <v>127</v>
      </c>
      <c r="AN276" s="404" t="s">
        <v>707</v>
      </c>
      <c r="AO276" s="403" t="s">
        <v>2100</v>
      </c>
      <c r="AP276" s="402" t="s">
        <v>2102</v>
      </c>
      <c r="AQ276" s="402" t="s">
        <v>2101</v>
      </c>
    </row>
    <row r="277" spans="33:43">
      <c r="AG277" s="405" t="s">
        <v>3666</v>
      </c>
      <c r="AH277" s="15" t="s">
        <v>3665</v>
      </c>
      <c r="AL277" s="15"/>
      <c r="AM277" s="404" t="s">
        <v>2837</v>
      </c>
      <c r="AN277" s="404" t="s">
        <v>708</v>
      </c>
      <c r="AO277" s="403" t="s">
        <v>322</v>
      </c>
      <c r="AP277" s="402" t="s">
        <v>2058</v>
      </c>
      <c r="AQ277" s="402" t="s">
        <v>2056</v>
      </c>
    </row>
    <row r="278" spans="33:43">
      <c r="AG278" s="405" t="s">
        <v>1424</v>
      </c>
      <c r="AH278" s="15" t="s">
        <v>1425</v>
      </c>
      <c r="AL278" s="15"/>
      <c r="AM278" s="404" t="s">
        <v>128</v>
      </c>
      <c r="AN278" s="404" t="s">
        <v>709</v>
      </c>
      <c r="AO278" s="403" t="s">
        <v>3664</v>
      </c>
      <c r="AP278" s="402" t="s">
        <v>3663</v>
      </c>
      <c r="AQ278" s="402" t="s">
        <v>3662</v>
      </c>
    </row>
    <row r="279" spans="33:43">
      <c r="AG279" s="405" t="s">
        <v>2076</v>
      </c>
      <c r="AH279" s="15" t="s">
        <v>2077</v>
      </c>
      <c r="AL279" s="15"/>
      <c r="AM279" s="404" t="s">
        <v>2832</v>
      </c>
      <c r="AN279" s="404" t="s">
        <v>2831</v>
      </c>
      <c r="AO279" s="403" t="s">
        <v>3661</v>
      </c>
      <c r="AP279" s="402" t="s">
        <v>3660</v>
      </c>
      <c r="AQ279" s="402" t="s">
        <v>3659</v>
      </c>
    </row>
    <row r="280" spans="33:43">
      <c r="AG280" s="405" t="s">
        <v>1095</v>
      </c>
      <c r="AH280" s="15" t="s">
        <v>596</v>
      </c>
      <c r="AL280" s="15"/>
      <c r="AM280" s="404" t="s">
        <v>130</v>
      </c>
      <c r="AN280" s="404" t="s">
        <v>2821</v>
      </c>
      <c r="AO280" s="403" t="s">
        <v>323</v>
      </c>
      <c r="AP280" s="402" t="s">
        <v>2059</v>
      </c>
      <c r="AQ280" s="402" t="s">
        <v>2057</v>
      </c>
    </row>
    <row r="281" spans="33:43">
      <c r="AG281" s="405" t="s">
        <v>1096</v>
      </c>
      <c r="AH281" s="15" t="s">
        <v>595</v>
      </c>
      <c r="AL281" s="15"/>
      <c r="AM281" s="404" t="s">
        <v>131</v>
      </c>
      <c r="AN281" s="404" t="s">
        <v>710</v>
      </c>
      <c r="AO281" s="403" t="s">
        <v>3658</v>
      </c>
      <c r="AP281" s="402" t="s">
        <v>3657</v>
      </c>
      <c r="AQ281" s="402" t="s">
        <v>3656</v>
      </c>
    </row>
    <row r="282" spans="33:43">
      <c r="AG282" s="405" t="s">
        <v>1097</v>
      </c>
      <c r="AH282" s="15" t="s">
        <v>1062</v>
      </c>
      <c r="AL282" s="15"/>
      <c r="AM282" s="404" t="s">
        <v>132</v>
      </c>
      <c r="AN282" s="404" t="s">
        <v>711</v>
      </c>
      <c r="AO282" s="403" t="s">
        <v>3655</v>
      </c>
      <c r="AP282" s="402" t="s">
        <v>3654</v>
      </c>
      <c r="AQ282" s="402" t="s">
        <v>3653</v>
      </c>
    </row>
    <row r="283" spans="33:43">
      <c r="AG283" s="405" t="s">
        <v>1074</v>
      </c>
      <c r="AH283" s="15" t="s">
        <v>1018</v>
      </c>
      <c r="AL283" s="15"/>
      <c r="AM283" s="404" t="s">
        <v>2814</v>
      </c>
      <c r="AN283" s="404" t="s">
        <v>2813</v>
      </c>
      <c r="AO283" s="403" t="s">
        <v>3652</v>
      </c>
      <c r="AP283" s="402" t="s">
        <v>3651</v>
      </c>
      <c r="AQ283" s="402" t="s">
        <v>3650</v>
      </c>
    </row>
    <row r="284" spans="33:43">
      <c r="AG284" s="405" t="s">
        <v>3649</v>
      </c>
      <c r="AH284" s="15" t="s">
        <v>3648</v>
      </c>
      <c r="AL284" s="15"/>
      <c r="AM284" s="404" t="s">
        <v>129</v>
      </c>
      <c r="AN284" s="404" t="s">
        <v>2812</v>
      </c>
      <c r="AO284" s="403" t="s">
        <v>3647</v>
      </c>
      <c r="AP284" s="402" t="s">
        <v>3646</v>
      </c>
      <c r="AQ284" s="402" t="s">
        <v>3645</v>
      </c>
    </row>
    <row r="285" spans="33:43">
      <c r="AG285" s="405" t="s">
        <v>3644</v>
      </c>
      <c r="AH285" s="15" t="s">
        <v>597</v>
      </c>
      <c r="AL285" s="15"/>
      <c r="AM285" s="404" t="s">
        <v>133</v>
      </c>
      <c r="AN285" s="404" t="s">
        <v>712</v>
      </c>
      <c r="AO285" s="403" t="s">
        <v>325</v>
      </c>
      <c r="AP285" s="402" t="s">
        <v>650</v>
      </c>
      <c r="AQ285" s="402" t="s">
        <v>1747</v>
      </c>
    </row>
    <row r="286" spans="33:43">
      <c r="AG286" s="405" t="s">
        <v>3643</v>
      </c>
      <c r="AH286" s="15" t="s">
        <v>3642</v>
      </c>
      <c r="AL286" s="15"/>
      <c r="AM286" s="404" t="s">
        <v>49</v>
      </c>
      <c r="AN286" s="404" t="s">
        <v>713</v>
      </c>
      <c r="AO286" s="403" t="s">
        <v>3641</v>
      </c>
      <c r="AP286" s="402" t="s">
        <v>3640</v>
      </c>
      <c r="AQ286" s="402" t="s">
        <v>3639</v>
      </c>
    </row>
    <row r="287" spans="33:43">
      <c r="AG287" s="405" t="s">
        <v>3638</v>
      </c>
      <c r="AH287" s="15" t="s">
        <v>3637</v>
      </c>
      <c r="AL287" s="15"/>
      <c r="AM287" s="404" t="s">
        <v>134</v>
      </c>
      <c r="AN287" s="404" t="s">
        <v>2811</v>
      </c>
      <c r="AO287" s="403" t="s">
        <v>3636</v>
      </c>
      <c r="AP287" s="402" t="s">
        <v>3635</v>
      </c>
      <c r="AQ287" s="402" t="s">
        <v>3634</v>
      </c>
    </row>
    <row r="288" spans="33:43">
      <c r="AG288" s="405" t="s">
        <v>3633</v>
      </c>
      <c r="AH288" s="15" t="s">
        <v>598</v>
      </c>
      <c r="AL288" s="15"/>
      <c r="AM288" s="404" t="s">
        <v>1033</v>
      </c>
      <c r="AN288" s="404" t="s">
        <v>1036</v>
      </c>
      <c r="AO288" s="403" t="s">
        <v>328</v>
      </c>
      <c r="AP288" s="402" t="s">
        <v>3632</v>
      </c>
      <c r="AQ288" s="402" t="s">
        <v>3631</v>
      </c>
    </row>
    <row r="289" spans="33:43">
      <c r="AG289" s="405" t="s">
        <v>3630</v>
      </c>
      <c r="AH289" s="15" t="s">
        <v>600</v>
      </c>
      <c r="AL289" s="15"/>
      <c r="AM289" s="404" t="s">
        <v>2809</v>
      </c>
      <c r="AN289" s="404" t="s">
        <v>2808</v>
      </c>
      <c r="AO289" s="403" t="s">
        <v>3629</v>
      </c>
      <c r="AP289" s="402" t="s">
        <v>3628</v>
      </c>
      <c r="AQ289" s="402" t="s">
        <v>3627</v>
      </c>
    </row>
    <row r="290" spans="33:43">
      <c r="AG290" s="405" t="s">
        <v>3626</v>
      </c>
      <c r="AH290" s="15" t="s">
        <v>599</v>
      </c>
      <c r="AL290" s="15"/>
      <c r="AM290" s="404" t="s">
        <v>2807</v>
      </c>
      <c r="AN290" s="404" t="s">
        <v>2806</v>
      </c>
      <c r="AO290" s="403" t="s">
        <v>333</v>
      </c>
      <c r="AP290" s="402" t="s">
        <v>3625</v>
      </c>
      <c r="AQ290" s="402" t="s">
        <v>1637</v>
      </c>
    </row>
    <row r="291" spans="33:43">
      <c r="AG291" s="405" t="s">
        <v>1900</v>
      </c>
      <c r="AH291" s="15" t="s">
        <v>1904</v>
      </c>
      <c r="AL291" s="15"/>
      <c r="AM291" s="404" t="s">
        <v>2803</v>
      </c>
      <c r="AN291" s="404" t="s">
        <v>2802</v>
      </c>
      <c r="AO291" s="403" t="s">
        <v>339</v>
      </c>
      <c r="AP291" s="402" t="s">
        <v>560</v>
      </c>
      <c r="AQ291" s="402" t="s">
        <v>1740</v>
      </c>
    </row>
    <row r="292" spans="33:43">
      <c r="AG292" s="405" t="s">
        <v>1901</v>
      </c>
      <c r="AH292" s="15" t="s">
        <v>1905</v>
      </c>
      <c r="AL292" s="15"/>
      <c r="AM292" s="404" t="s">
        <v>2801</v>
      </c>
      <c r="AN292" s="404" t="s">
        <v>2800</v>
      </c>
      <c r="AO292" s="403" t="s">
        <v>3624</v>
      </c>
      <c r="AP292" s="402" t="s">
        <v>3623</v>
      </c>
      <c r="AQ292" s="402" t="s">
        <v>3622</v>
      </c>
    </row>
    <row r="293" spans="33:43">
      <c r="AG293" s="405" t="s">
        <v>1967</v>
      </c>
      <c r="AH293" s="15" t="s">
        <v>1966</v>
      </c>
      <c r="AL293" s="15"/>
      <c r="AM293" s="404" t="s">
        <v>2797</v>
      </c>
      <c r="AN293" s="404" t="s">
        <v>2796</v>
      </c>
      <c r="AO293" s="403" t="s">
        <v>342</v>
      </c>
      <c r="AP293" s="402" t="s">
        <v>553</v>
      </c>
      <c r="AQ293" s="402" t="s">
        <v>1742</v>
      </c>
    </row>
    <row r="294" spans="33:43">
      <c r="AG294" s="405" t="s">
        <v>1968</v>
      </c>
      <c r="AH294" s="15" t="s">
        <v>1969</v>
      </c>
      <c r="AL294" s="15"/>
      <c r="AM294" s="404" t="s">
        <v>458</v>
      </c>
      <c r="AN294" s="404" t="s">
        <v>714</v>
      </c>
      <c r="AO294" s="403" t="s">
        <v>3621</v>
      </c>
      <c r="AP294" s="402" t="s">
        <v>3620</v>
      </c>
      <c r="AQ294" s="402" t="s">
        <v>3619</v>
      </c>
    </row>
    <row r="295" spans="33:43">
      <c r="AG295" s="405" t="s">
        <v>3618</v>
      </c>
      <c r="AH295" s="15" t="s">
        <v>1903</v>
      </c>
      <c r="AL295" s="15"/>
      <c r="AM295" s="404" t="s">
        <v>1063</v>
      </c>
      <c r="AN295" s="404" t="s">
        <v>1064</v>
      </c>
      <c r="AO295" s="403" t="s">
        <v>3617</v>
      </c>
      <c r="AP295" s="402" t="s">
        <v>3616</v>
      </c>
      <c r="AQ295" s="402" t="s">
        <v>3615</v>
      </c>
    </row>
    <row r="296" spans="33:43">
      <c r="AG296" s="405" t="s">
        <v>3614</v>
      </c>
      <c r="AH296" s="15" t="s">
        <v>3613</v>
      </c>
      <c r="AL296" s="15"/>
      <c r="AM296" s="404" t="s">
        <v>1042</v>
      </c>
      <c r="AN296" s="404" t="s">
        <v>1043</v>
      </c>
      <c r="AO296" s="403" t="s">
        <v>3612</v>
      </c>
      <c r="AP296" s="402" t="s">
        <v>1105</v>
      </c>
      <c r="AQ296" s="402" t="s">
        <v>1762</v>
      </c>
    </row>
    <row r="297" spans="33:43">
      <c r="AG297" s="405" t="s">
        <v>3611</v>
      </c>
      <c r="AH297" s="15" t="s">
        <v>3610</v>
      </c>
      <c r="AL297" s="15"/>
      <c r="AM297" s="404" t="s">
        <v>832</v>
      </c>
      <c r="AN297" s="404" t="s">
        <v>880</v>
      </c>
      <c r="AO297" s="403" t="s">
        <v>347</v>
      </c>
      <c r="AP297" s="402" t="s">
        <v>555</v>
      </c>
      <c r="AQ297" s="402" t="s">
        <v>1766</v>
      </c>
    </row>
    <row r="298" spans="33:43">
      <c r="AG298" s="405" t="s">
        <v>3609</v>
      </c>
      <c r="AH298" s="15" t="s">
        <v>3608</v>
      </c>
      <c r="AL298" s="15"/>
      <c r="AM298" s="404" t="s">
        <v>2771</v>
      </c>
      <c r="AN298" s="404" t="s">
        <v>2770</v>
      </c>
      <c r="AO298" s="403" t="s">
        <v>344</v>
      </c>
      <c r="AP298" s="402" t="s">
        <v>660</v>
      </c>
      <c r="AQ298" s="402" t="s">
        <v>1763</v>
      </c>
    </row>
    <row r="299" spans="33:43">
      <c r="AG299" s="405" t="s">
        <v>3607</v>
      </c>
      <c r="AH299" s="15" t="s">
        <v>1051</v>
      </c>
      <c r="AL299" s="15"/>
      <c r="AM299" s="404" t="s">
        <v>2769</v>
      </c>
      <c r="AN299" s="404" t="s">
        <v>2768</v>
      </c>
      <c r="AO299" s="403" t="s">
        <v>346</v>
      </c>
      <c r="AP299" s="402" t="s">
        <v>662</v>
      </c>
      <c r="AQ299" s="402" t="s">
        <v>1765</v>
      </c>
    </row>
    <row r="300" spans="33:43">
      <c r="AG300" s="405" t="s">
        <v>3606</v>
      </c>
      <c r="AH300" s="15" t="s">
        <v>3605</v>
      </c>
      <c r="AL300" s="15"/>
      <c r="AM300" s="404" t="s">
        <v>2759</v>
      </c>
      <c r="AN300" s="404" t="s">
        <v>2758</v>
      </c>
      <c r="AO300" s="403" t="s">
        <v>345</v>
      </c>
      <c r="AP300" s="402" t="s">
        <v>661</v>
      </c>
      <c r="AQ300" s="402" t="s">
        <v>1764</v>
      </c>
    </row>
    <row r="301" spans="33:43">
      <c r="AG301" s="405" t="s">
        <v>1019</v>
      </c>
      <c r="AH301" s="15" t="s">
        <v>1020</v>
      </c>
      <c r="AL301" s="15"/>
      <c r="AM301" s="404" t="s">
        <v>2757</v>
      </c>
      <c r="AN301" s="404" t="s">
        <v>2756</v>
      </c>
      <c r="AO301" s="403" t="s">
        <v>350</v>
      </c>
      <c r="AP301" s="402" t="s">
        <v>664</v>
      </c>
      <c r="AQ301" s="402" t="s">
        <v>1769</v>
      </c>
    </row>
    <row r="302" spans="33:43">
      <c r="AG302" s="405" t="s">
        <v>1978</v>
      </c>
      <c r="AH302" s="15" t="s">
        <v>603</v>
      </c>
      <c r="AL302" s="15"/>
      <c r="AM302" s="404" t="s">
        <v>2755</v>
      </c>
      <c r="AN302" s="404" t="s">
        <v>2754</v>
      </c>
      <c r="AO302" s="403" t="s">
        <v>353</v>
      </c>
      <c r="AP302" s="402" t="s">
        <v>667</v>
      </c>
      <c r="AQ302" s="402" t="s">
        <v>1772</v>
      </c>
    </row>
    <row r="303" spans="33:43">
      <c r="AG303" s="405" t="s">
        <v>1046</v>
      </c>
      <c r="AH303" s="15" t="s">
        <v>1050</v>
      </c>
      <c r="AL303" s="15"/>
      <c r="AM303" s="404" t="s">
        <v>1224</v>
      </c>
      <c r="AN303" s="404" t="s">
        <v>1040</v>
      </c>
      <c r="AO303" s="403" t="s">
        <v>351</v>
      </c>
      <c r="AP303" s="402" t="s">
        <v>665</v>
      </c>
      <c r="AQ303" s="402" t="s">
        <v>1770</v>
      </c>
    </row>
    <row r="304" spans="33:43">
      <c r="AG304" s="405" t="s">
        <v>3604</v>
      </c>
      <c r="AH304" s="15" t="s">
        <v>3603</v>
      </c>
      <c r="AL304" s="15"/>
      <c r="AM304" s="404" t="s">
        <v>1225</v>
      </c>
      <c r="AN304" s="404" t="s">
        <v>678</v>
      </c>
      <c r="AO304" s="403" t="s">
        <v>3602</v>
      </c>
      <c r="AP304" s="402" t="s">
        <v>3094</v>
      </c>
      <c r="AQ304" s="402" t="s">
        <v>3601</v>
      </c>
    </row>
    <row r="305" spans="33:43">
      <c r="AG305" s="405" t="s">
        <v>1400</v>
      </c>
      <c r="AH305" s="15" t="s">
        <v>1402</v>
      </c>
      <c r="AL305" s="15"/>
      <c r="AM305" s="404" t="s">
        <v>2731</v>
      </c>
      <c r="AN305" s="404" t="s">
        <v>2730</v>
      </c>
      <c r="AO305" s="403" t="s">
        <v>352</v>
      </c>
      <c r="AP305" s="402" t="s">
        <v>666</v>
      </c>
      <c r="AQ305" s="402" t="s">
        <v>1771</v>
      </c>
    </row>
    <row r="306" spans="33:43">
      <c r="AG306" s="405" t="s">
        <v>209</v>
      </c>
      <c r="AH306" s="15" t="s">
        <v>602</v>
      </c>
      <c r="AL306" s="15"/>
      <c r="AM306" s="404" t="s">
        <v>2729</v>
      </c>
      <c r="AN306" s="404" t="s">
        <v>679</v>
      </c>
      <c r="AO306" s="403" t="s">
        <v>349</v>
      </c>
      <c r="AP306" s="402" t="s">
        <v>663</v>
      </c>
      <c r="AQ306" s="402" t="s">
        <v>1768</v>
      </c>
    </row>
    <row r="307" spans="33:43">
      <c r="AG307" s="405" t="s">
        <v>3600</v>
      </c>
      <c r="AH307" s="15" t="s">
        <v>3599</v>
      </c>
      <c r="AL307" s="15"/>
      <c r="AM307" s="404" t="s">
        <v>2728</v>
      </c>
      <c r="AN307" s="404" t="s">
        <v>2727</v>
      </c>
      <c r="AO307" s="403" t="s">
        <v>354</v>
      </c>
      <c r="AP307" s="402" t="s">
        <v>668</v>
      </c>
      <c r="AQ307" s="402" t="s">
        <v>1773</v>
      </c>
    </row>
    <row r="308" spans="33:43">
      <c r="AG308" s="405" t="s">
        <v>942</v>
      </c>
      <c r="AH308" s="15" t="s">
        <v>781</v>
      </c>
      <c r="AL308" s="15"/>
      <c r="AM308" s="404" t="s">
        <v>2726</v>
      </c>
      <c r="AN308" s="404" t="s">
        <v>2725</v>
      </c>
      <c r="AO308" s="403" t="s">
        <v>355</v>
      </c>
      <c r="AP308" s="402" t="s">
        <v>669</v>
      </c>
      <c r="AQ308" s="402" t="s">
        <v>1774</v>
      </c>
    </row>
    <row r="309" spans="33:43">
      <c r="AG309" s="405" t="s">
        <v>3598</v>
      </c>
      <c r="AH309" s="15" t="s">
        <v>3597</v>
      </c>
      <c r="AL309" s="15"/>
      <c r="AM309" s="404" t="s">
        <v>2724</v>
      </c>
      <c r="AN309" s="404" t="s">
        <v>2723</v>
      </c>
      <c r="AO309" s="403" t="s">
        <v>356</v>
      </c>
      <c r="AP309" s="402" t="s">
        <v>671</v>
      </c>
      <c r="AQ309" s="402" t="s">
        <v>1775</v>
      </c>
    </row>
    <row r="310" spans="33:43">
      <c r="AG310" s="405" t="s">
        <v>943</v>
      </c>
      <c r="AH310" s="15" t="s">
        <v>601</v>
      </c>
      <c r="AL310" s="15"/>
      <c r="AM310" s="404" t="s">
        <v>2722</v>
      </c>
      <c r="AN310" s="404" t="s">
        <v>2721</v>
      </c>
      <c r="AO310" s="403" t="s">
        <v>3596</v>
      </c>
      <c r="AP310" s="402" t="s">
        <v>3104</v>
      </c>
      <c r="AQ310" s="402" t="s">
        <v>3595</v>
      </c>
    </row>
    <row r="311" spans="33:43">
      <c r="AG311" s="405" t="s">
        <v>3594</v>
      </c>
      <c r="AH311" s="15" t="s">
        <v>3593</v>
      </c>
      <c r="AL311" s="15"/>
      <c r="AM311" s="404" t="s">
        <v>2720</v>
      </c>
      <c r="AN311" s="404" t="s">
        <v>2719</v>
      </c>
      <c r="AO311" s="403" t="s">
        <v>2132</v>
      </c>
      <c r="AP311" s="402" t="s">
        <v>670</v>
      </c>
      <c r="AQ311" s="402" t="s">
        <v>2133</v>
      </c>
    </row>
    <row r="312" spans="33:43">
      <c r="AG312" s="405" t="s">
        <v>3592</v>
      </c>
      <c r="AH312" s="15" t="s">
        <v>3591</v>
      </c>
      <c r="AL312" s="15"/>
      <c r="AM312" s="404" t="s">
        <v>2718</v>
      </c>
      <c r="AN312" s="404" t="s">
        <v>2717</v>
      </c>
      <c r="AO312" s="403" t="s">
        <v>357</v>
      </c>
      <c r="AP312" s="402" t="s">
        <v>3271</v>
      </c>
      <c r="AQ312" s="402" t="s">
        <v>3590</v>
      </c>
    </row>
    <row r="313" spans="33:43">
      <c r="AG313" s="405" t="s">
        <v>3589</v>
      </c>
      <c r="AH313" s="15" t="s">
        <v>3588</v>
      </c>
      <c r="AL313" s="15"/>
      <c r="AM313" s="404" t="s">
        <v>2716</v>
      </c>
      <c r="AN313" s="404" t="s">
        <v>2715</v>
      </c>
      <c r="AO313" s="403" t="s">
        <v>359</v>
      </c>
      <c r="AP313" s="402" t="s">
        <v>675</v>
      </c>
      <c r="AQ313" s="402" t="s">
        <v>1777</v>
      </c>
    </row>
    <row r="314" spans="33:43">
      <c r="AG314" s="405" t="s">
        <v>3587</v>
      </c>
      <c r="AH314" s="15" t="s">
        <v>3586</v>
      </c>
      <c r="AL314" s="15"/>
      <c r="AM314" s="404" t="s">
        <v>1226</v>
      </c>
      <c r="AN314" s="404" t="s">
        <v>677</v>
      </c>
      <c r="AO314" s="403" t="s">
        <v>3585</v>
      </c>
      <c r="AP314" s="402" t="s">
        <v>3260</v>
      </c>
      <c r="AQ314" s="402" t="s">
        <v>3584</v>
      </c>
    </row>
    <row r="315" spans="33:43">
      <c r="AG315" s="405" t="s">
        <v>3583</v>
      </c>
      <c r="AH315" s="15" t="s">
        <v>3582</v>
      </c>
      <c r="AL315" s="15"/>
      <c r="AM315" s="404" t="s">
        <v>2714</v>
      </c>
      <c r="AN315" s="404" t="s">
        <v>2713</v>
      </c>
      <c r="AO315" s="403" t="s">
        <v>3581</v>
      </c>
      <c r="AP315" s="402" t="s">
        <v>3580</v>
      </c>
      <c r="AQ315" s="402" t="s">
        <v>3579</v>
      </c>
    </row>
    <row r="316" spans="33:43">
      <c r="AG316" s="405" t="s">
        <v>3578</v>
      </c>
      <c r="AH316" s="15" t="s">
        <v>3577</v>
      </c>
      <c r="AL316" s="15"/>
      <c r="AM316" s="404" t="s">
        <v>2712</v>
      </c>
      <c r="AN316" s="404" t="s">
        <v>2711</v>
      </c>
      <c r="AO316" s="403" t="s">
        <v>360</v>
      </c>
      <c r="AP316" s="402" t="s">
        <v>676</v>
      </c>
      <c r="AQ316" s="402" t="s">
        <v>1778</v>
      </c>
    </row>
    <row r="317" spans="33:43">
      <c r="AG317" s="405" t="s">
        <v>3576</v>
      </c>
      <c r="AH317" s="15" t="s">
        <v>3575</v>
      </c>
      <c r="AL317" s="15"/>
      <c r="AM317" s="404" t="s">
        <v>2710</v>
      </c>
      <c r="AN317" s="404" t="s">
        <v>2709</v>
      </c>
      <c r="AO317" s="403" t="s">
        <v>3574</v>
      </c>
      <c r="AP317" s="402" t="s">
        <v>3264</v>
      </c>
      <c r="AQ317" s="402" t="s">
        <v>3573</v>
      </c>
    </row>
    <row r="318" spans="33:43">
      <c r="AG318" s="405" t="s">
        <v>3572</v>
      </c>
      <c r="AH318" s="15" t="s">
        <v>3571</v>
      </c>
      <c r="AL318" s="15"/>
      <c r="AM318" s="404" t="s">
        <v>2708</v>
      </c>
      <c r="AN318" s="404" t="s">
        <v>2707</v>
      </c>
      <c r="AO318" s="403" t="s">
        <v>3570</v>
      </c>
      <c r="AP318" s="402" t="s">
        <v>3239</v>
      </c>
      <c r="AQ318" s="402" t="s">
        <v>3569</v>
      </c>
    </row>
    <row r="319" spans="33:43">
      <c r="AG319" s="405" t="s">
        <v>3568</v>
      </c>
      <c r="AH319" s="15" t="s">
        <v>2215</v>
      </c>
      <c r="AL319" s="15"/>
      <c r="AM319" s="404" t="s">
        <v>1379</v>
      </c>
      <c r="AN319" s="404" t="s">
        <v>1387</v>
      </c>
      <c r="AO319" s="403" t="s">
        <v>358</v>
      </c>
      <c r="AP319" s="402" t="s">
        <v>674</v>
      </c>
      <c r="AQ319" s="402" t="s">
        <v>1776</v>
      </c>
    </row>
    <row r="320" spans="33:43">
      <c r="AG320" s="405" t="s">
        <v>3567</v>
      </c>
      <c r="AH320" s="15" t="s">
        <v>2037</v>
      </c>
      <c r="AL320" s="15"/>
      <c r="AM320" s="404" t="s">
        <v>1380</v>
      </c>
      <c r="AN320" s="404" t="s">
        <v>1388</v>
      </c>
      <c r="AO320" s="403" t="s">
        <v>3566</v>
      </c>
      <c r="AP320" s="402" t="s">
        <v>3565</v>
      </c>
      <c r="AQ320" s="402" t="s">
        <v>1636</v>
      </c>
    </row>
    <row r="321" spans="33:43">
      <c r="AG321" s="405" t="s">
        <v>3564</v>
      </c>
      <c r="AH321" s="15" t="s">
        <v>2036</v>
      </c>
      <c r="AL321" s="15"/>
      <c r="AM321" s="404" t="s">
        <v>2706</v>
      </c>
      <c r="AN321" s="404" t="s">
        <v>1174</v>
      </c>
      <c r="AO321" s="403" t="s">
        <v>3563</v>
      </c>
      <c r="AP321" s="402" t="s">
        <v>3215</v>
      </c>
      <c r="AQ321" s="402" t="s">
        <v>3562</v>
      </c>
    </row>
    <row r="322" spans="33:43">
      <c r="AG322" s="405" t="s">
        <v>3561</v>
      </c>
      <c r="AH322" s="15" t="s">
        <v>3560</v>
      </c>
      <c r="AL322" s="15"/>
      <c r="AM322" s="404" t="s">
        <v>1143</v>
      </c>
      <c r="AN322" s="404" t="s">
        <v>1145</v>
      </c>
      <c r="AO322" s="403" t="s">
        <v>3559</v>
      </c>
      <c r="AP322" s="402" t="s">
        <v>3558</v>
      </c>
      <c r="AQ322" s="402" t="s">
        <v>3557</v>
      </c>
    </row>
    <row r="323" spans="33:43">
      <c r="AG323" s="405" t="s">
        <v>3556</v>
      </c>
      <c r="AH323" s="15" t="s">
        <v>3555</v>
      </c>
      <c r="AL323" s="15"/>
      <c r="AM323" s="404" t="s">
        <v>1144</v>
      </c>
      <c r="AN323" s="404" t="s">
        <v>1146</v>
      </c>
      <c r="AO323" s="403" t="s">
        <v>1963</v>
      </c>
      <c r="AP323" s="402" t="s">
        <v>1475</v>
      </c>
      <c r="AQ323" s="402" t="s">
        <v>1964</v>
      </c>
    </row>
    <row r="324" spans="33:43">
      <c r="AG324" s="405" t="s">
        <v>3554</v>
      </c>
      <c r="AH324" s="15" t="s">
        <v>3553</v>
      </c>
      <c r="AL324" s="15"/>
      <c r="AM324" s="404" t="s">
        <v>2705</v>
      </c>
      <c r="AN324" s="404" t="s">
        <v>2704</v>
      </c>
      <c r="AO324" s="403" t="s">
        <v>2086</v>
      </c>
      <c r="AP324" s="402" t="s">
        <v>673</v>
      </c>
      <c r="AQ324" s="402" t="s">
        <v>2087</v>
      </c>
    </row>
    <row r="325" spans="33:43">
      <c r="AG325" s="405" t="s">
        <v>3552</v>
      </c>
      <c r="AH325" s="15" t="s">
        <v>3551</v>
      </c>
      <c r="AL325" s="15"/>
      <c r="AM325" s="404" t="s">
        <v>2703</v>
      </c>
      <c r="AN325" s="404" t="s">
        <v>2702</v>
      </c>
      <c r="AO325" s="403" t="s">
        <v>3550</v>
      </c>
      <c r="AP325" s="402" t="s">
        <v>3211</v>
      </c>
      <c r="AQ325" s="402" t="s">
        <v>3549</v>
      </c>
    </row>
    <row r="326" spans="33:43">
      <c r="AG326" s="405" t="s">
        <v>3548</v>
      </c>
      <c r="AH326" s="15" t="s">
        <v>1488</v>
      </c>
      <c r="AL326" s="15"/>
      <c r="AM326" s="404" t="s">
        <v>2701</v>
      </c>
      <c r="AN326" s="404" t="s">
        <v>2700</v>
      </c>
      <c r="AO326" s="403" t="s">
        <v>3547</v>
      </c>
      <c r="AP326" s="402" t="s">
        <v>3546</v>
      </c>
      <c r="AQ326" s="402" t="s">
        <v>3545</v>
      </c>
    </row>
    <row r="327" spans="33:43">
      <c r="AG327" s="405" t="s">
        <v>827</v>
      </c>
      <c r="AH327" s="15" t="s">
        <v>1165</v>
      </c>
      <c r="AL327" s="15"/>
      <c r="AM327" s="404" t="s">
        <v>2699</v>
      </c>
      <c r="AN327" s="404" t="s">
        <v>2698</v>
      </c>
      <c r="AO327" s="403" t="s">
        <v>3544</v>
      </c>
      <c r="AP327" s="402" t="s">
        <v>3054</v>
      </c>
      <c r="AQ327" s="402" t="s">
        <v>3543</v>
      </c>
    </row>
    <row r="328" spans="33:43">
      <c r="AG328" s="405" t="s">
        <v>3542</v>
      </c>
      <c r="AH328" s="15" t="s">
        <v>3541</v>
      </c>
      <c r="AL328" s="15"/>
      <c r="AM328" s="404" t="s">
        <v>2697</v>
      </c>
      <c r="AN328" s="404" t="s">
        <v>2696</v>
      </c>
      <c r="AO328" s="403" t="s">
        <v>362</v>
      </c>
      <c r="AP328" s="402" t="s">
        <v>3001</v>
      </c>
      <c r="AQ328" s="402" t="s">
        <v>1634</v>
      </c>
    </row>
    <row r="329" spans="33:43">
      <c r="AG329" s="405" t="s">
        <v>1485</v>
      </c>
      <c r="AH329" s="15" t="s">
        <v>1487</v>
      </c>
      <c r="AL329" s="15"/>
      <c r="AM329" s="404" t="s">
        <v>2695</v>
      </c>
      <c r="AN329" s="404" t="s">
        <v>2694</v>
      </c>
      <c r="AO329" s="403" t="s">
        <v>3540</v>
      </c>
      <c r="AP329" s="402" t="s">
        <v>2968</v>
      </c>
      <c r="AQ329" s="402" t="s">
        <v>3539</v>
      </c>
    </row>
    <row r="330" spans="33:43">
      <c r="AG330" s="405" t="s">
        <v>3538</v>
      </c>
      <c r="AH330" s="15" t="s">
        <v>3537</v>
      </c>
      <c r="AL330" s="15"/>
      <c r="AM330" s="404" t="s">
        <v>2693</v>
      </c>
      <c r="AN330" s="404" t="s">
        <v>2692</v>
      </c>
      <c r="AO330" s="403" t="s">
        <v>3536</v>
      </c>
      <c r="AP330" s="402" t="s">
        <v>3017</v>
      </c>
      <c r="AQ330" s="402" t="s">
        <v>3535</v>
      </c>
    </row>
    <row r="331" spans="33:43">
      <c r="AG331" s="405" t="s">
        <v>3534</v>
      </c>
      <c r="AH331" s="15" t="s">
        <v>3533</v>
      </c>
      <c r="AL331" s="15"/>
      <c r="AM331" s="404" t="s">
        <v>2691</v>
      </c>
      <c r="AN331" s="404" t="s">
        <v>2690</v>
      </c>
      <c r="AO331" s="403" t="s">
        <v>3532</v>
      </c>
      <c r="AP331" s="402" t="s">
        <v>3037</v>
      </c>
      <c r="AQ331" s="402" t="s">
        <v>3531</v>
      </c>
    </row>
    <row r="332" spans="33:43">
      <c r="AG332" s="405" t="s">
        <v>856</v>
      </c>
      <c r="AH332" s="15" t="s">
        <v>1474</v>
      </c>
      <c r="AL332" s="15"/>
      <c r="AM332" s="404" t="s">
        <v>2689</v>
      </c>
      <c r="AN332" s="404" t="s">
        <v>2688</v>
      </c>
      <c r="AO332" s="403" t="s">
        <v>3530</v>
      </c>
      <c r="AP332" s="402" t="s">
        <v>3058</v>
      </c>
      <c r="AQ332" s="402" t="s">
        <v>3529</v>
      </c>
    </row>
    <row r="333" spans="33:43">
      <c r="AG333" s="405" t="s">
        <v>1104</v>
      </c>
      <c r="AH333" s="15" t="s">
        <v>857</v>
      </c>
      <c r="AL333" s="15"/>
      <c r="AM333" s="404" t="s">
        <v>2687</v>
      </c>
      <c r="AN333" s="404" t="s">
        <v>2686</v>
      </c>
      <c r="AO333" s="403" t="s">
        <v>3528</v>
      </c>
      <c r="AP333" s="402" t="s">
        <v>685</v>
      </c>
      <c r="AQ333" s="402" t="s">
        <v>1783</v>
      </c>
    </row>
    <row r="334" spans="33:43">
      <c r="AG334" s="405" t="s">
        <v>3527</v>
      </c>
      <c r="AH334" s="15" t="s">
        <v>3526</v>
      </c>
      <c r="AL334" s="15"/>
      <c r="AM334" s="404" t="s">
        <v>2685</v>
      </c>
      <c r="AN334" s="404" t="s">
        <v>2684</v>
      </c>
      <c r="AO334" s="403" t="s">
        <v>1075</v>
      </c>
      <c r="AP334" s="402" t="s">
        <v>1169</v>
      </c>
      <c r="AQ334" s="402" t="s">
        <v>1784</v>
      </c>
    </row>
    <row r="335" spans="33:43">
      <c r="AG335" s="405" t="s">
        <v>3525</v>
      </c>
      <c r="AH335" s="15" t="s">
        <v>3524</v>
      </c>
      <c r="AL335" s="15"/>
      <c r="AM335" s="404" t="s">
        <v>2683</v>
      </c>
      <c r="AN335" s="404" t="s">
        <v>2682</v>
      </c>
      <c r="AO335" s="403" t="s">
        <v>3523</v>
      </c>
      <c r="AP335" s="402" t="s">
        <v>3522</v>
      </c>
      <c r="AQ335" s="402" t="s">
        <v>3521</v>
      </c>
    </row>
    <row r="336" spans="33:43">
      <c r="AG336" s="405" t="s">
        <v>3520</v>
      </c>
      <c r="AH336" s="15" t="s">
        <v>3519</v>
      </c>
      <c r="AL336" s="15"/>
      <c r="AM336" s="404" t="s">
        <v>2681</v>
      </c>
      <c r="AN336" s="404" t="s">
        <v>2680</v>
      </c>
      <c r="AO336" s="403" t="s">
        <v>1250</v>
      </c>
      <c r="AP336" s="402" t="s">
        <v>1168</v>
      </c>
      <c r="AQ336" s="402" t="s">
        <v>1781</v>
      </c>
    </row>
    <row r="337" spans="33:43">
      <c r="AG337" s="405" t="s">
        <v>3518</v>
      </c>
      <c r="AH337" s="15" t="s">
        <v>3517</v>
      </c>
      <c r="AL337" s="15"/>
      <c r="AM337" s="404" t="s">
        <v>2679</v>
      </c>
      <c r="AN337" s="404" t="s">
        <v>2678</v>
      </c>
      <c r="AO337" s="403" t="s">
        <v>3516</v>
      </c>
      <c r="AP337" s="402" t="s">
        <v>684</v>
      </c>
      <c r="AQ337" s="402" t="s">
        <v>1782</v>
      </c>
    </row>
    <row r="338" spans="33:43">
      <c r="AG338" s="405" t="s">
        <v>3515</v>
      </c>
      <c r="AH338" s="15" t="s">
        <v>3514</v>
      </c>
      <c r="AL338" s="15"/>
      <c r="AM338" s="404" t="s">
        <v>2677</v>
      </c>
      <c r="AN338" s="404" t="s">
        <v>2676</v>
      </c>
      <c r="AO338" s="403" t="s">
        <v>1251</v>
      </c>
      <c r="AP338" s="402" t="s">
        <v>680</v>
      </c>
      <c r="AQ338" s="402" t="s">
        <v>1779</v>
      </c>
    </row>
    <row r="339" spans="33:43">
      <c r="AG339" s="405" t="s">
        <v>3513</v>
      </c>
      <c r="AH339" s="15" t="s">
        <v>3512</v>
      </c>
      <c r="AL339" s="15"/>
      <c r="AM339" s="404" t="s">
        <v>2675</v>
      </c>
      <c r="AN339" s="404" t="s">
        <v>2674</v>
      </c>
      <c r="AO339" s="403" t="s">
        <v>1252</v>
      </c>
      <c r="AP339" s="402" t="s">
        <v>3031</v>
      </c>
      <c r="AQ339" s="402" t="s">
        <v>3511</v>
      </c>
    </row>
    <row r="340" spans="33:43">
      <c r="AG340" s="405" t="s">
        <v>944</v>
      </c>
      <c r="AH340" s="15" t="s">
        <v>3510</v>
      </c>
      <c r="AL340" s="15"/>
      <c r="AM340" s="404" t="s">
        <v>1915</v>
      </c>
      <c r="AN340" s="404" t="s">
        <v>1515</v>
      </c>
      <c r="AO340" s="403" t="s">
        <v>1635</v>
      </c>
      <c r="AP340" s="402" t="s">
        <v>1167</v>
      </c>
      <c r="AQ340" s="402" t="s">
        <v>1780</v>
      </c>
    </row>
    <row r="341" spans="33:43">
      <c r="AG341" s="405" t="s">
        <v>945</v>
      </c>
      <c r="AH341" s="15" t="s">
        <v>604</v>
      </c>
      <c r="AL341" s="15"/>
      <c r="AM341" s="404" t="s">
        <v>1916</v>
      </c>
      <c r="AN341" s="404" t="s">
        <v>1516</v>
      </c>
      <c r="AO341" s="403" t="s">
        <v>2165</v>
      </c>
      <c r="AP341" s="402" t="s">
        <v>2166</v>
      </c>
      <c r="AQ341" s="402" t="s">
        <v>2167</v>
      </c>
    </row>
    <row r="342" spans="33:43">
      <c r="AG342" s="405" t="s">
        <v>946</v>
      </c>
      <c r="AH342" s="15" t="s">
        <v>605</v>
      </c>
      <c r="AL342" s="15"/>
      <c r="AM342" s="404" t="s">
        <v>1917</v>
      </c>
      <c r="AN342" s="404" t="s">
        <v>1517</v>
      </c>
      <c r="AO342" s="403" t="s">
        <v>2162</v>
      </c>
      <c r="AP342" s="402" t="s">
        <v>2164</v>
      </c>
      <c r="AQ342" s="402" t="s">
        <v>2163</v>
      </c>
    </row>
    <row r="343" spans="33:43">
      <c r="AG343" s="405" t="s">
        <v>947</v>
      </c>
      <c r="AH343" s="15" t="s">
        <v>3509</v>
      </c>
      <c r="AL343" s="15"/>
      <c r="AM343" s="404" t="s">
        <v>1155</v>
      </c>
      <c r="AN343" s="404" t="s">
        <v>1045</v>
      </c>
      <c r="AO343" s="403" t="s">
        <v>3508</v>
      </c>
      <c r="AP343" s="402" t="s">
        <v>683</v>
      </c>
      <c r="AQ343" s="402" t="s">
        <v>1990</v>
      </c>
    </row>
    <row r="344" spans="33:43">
      <c r="AG344" s="405" t="s">
        <v>948</v>
      </c>
      <c r="AH344" s="15" t="s">
        <v>606</v>
      </c>
      <c r="AL344" s="15"/>
      <c r="AM344" s="404" t="s">
        <v>1156</v>
      </c>
      <c r="AN344" s="404" t="s">
        <v>1044</v>
      </c>
      <c r="AO344" s="403" t="s">
        <v>3507</v>
      </c>
      <c r="AP344" s="402" t="s">
        <v>1101</v>
      </c>
      <c r="AQ344" s="402" t="s">
        <v>1991</v>
      </c>
    </row>
    <row r="345" spans="33:43">
      <c r="AG345" s="405" t="s">
        <v>949</v>
      </c>
      <c r="AH345" s="15" t="s">
        <v>607</v>
      </c>
      <c r="AL345" s="15"/>
      <c r="AM345" s="404" t="s">
        <v>1215</v>
      </c>
      <c r="AN345" s="404" t="s">
        <v>1217</v>
      </c>
      <c r="AO345" s="403" t="s">
        <v>3506</v>
      </c>
      <c r="AP345" s="402" t="s">
        <v>1053</v>
      </c>
      <c r="AQ345" s="402" t="s">
        <v>1989</v>
      </c>
    </row>
    <row r="346" spans="33:43">
      <c r="AG346" s="405" t="s">
        <v>950</v>
      </c>
      <c r="AH346" s="15" t="s">
        <v>608</v>
      </c>
      <c r="AL346" s="15"/>
      <c r="AM346" s="404" t="s">
        <v>2673</v>
      </c>
      <c r="AN346" s="404" t="s">
        <v>2672</v>
      </c>
      <c r="AO346" s="403" t="s">
        <v>1992</v>
      </c>
      <c r="AP346" s="402" t="s">
        <v>999</v>
      </c>
      <c r="AQ346" s="402" t="s">
        <v>1994</v>
      </c>
    </row>
    <row r="347" spans="33:43">
      <c r="AG347" s="405" t="s">
        <v>2035</v>
      </c>
      <c r="AH347" s="15" t="s">
        <v>2097</v>
      </c>
      <c r="AL347" s="15"/>
      <c r="AM347" s="404" t="s">
        <v>2671</v>
      </c>
      <c r="AN347" s="404" t="s">
        <v>2670</v>
      </c>
      <c r="AO347" s="403" t="s">
        <v>3505</v>
      </c>
      <c r="AP347" s="402" t="s">
        <v>1052</v>
      </c>
      <c r="AQ347" s="402" t="s">
        <v>1993</v>
      </c>
    </row>
    <row r="348" spans="33:43">
      <c r="AG348" s="405" t="s">
        <v>3504</v>
      </c>
      <c r="AH348" s="15" t="s">
        <v>3503</v>
      </c>
      <c r="AL348" s="15"/>
      <c r="AM348" s="404" t="s">
        <v>1213</v>
      </c>
      <c r="AN348" s="404" t="s">
        <v>1214</v>
      </c>
      <c r="AO348" s="403" t="s">
        <v>3502</v>
      </c>
      <c r="AP348" s="402" t="s">
        <v>1049</v>
      </c>
      <c r="AQ348" s="402" t="s">
        <v>1996</v>
      </c>
    </row>
    <row r="349" spans="33:43">
      <c r="AG349" s="405" t="s">
        <v>951</v>
      </c>
      <c r="AH349" s="15" t="s">
        <v>611</v>
      </c>
      <c r="AL349" s="15"/>
      <c r="AM349" s="404" t="s">
        <v>1212</v>
      </c>
      <c r="AN349" s="404" t="s">
        <v>1207</v>
      </c>
      <c r="AO349" s="403" t="s">
        <v>3501</v>
      </c>
      <c r="AP349" s="402" t="s">
        <v>682</v>
      </c>
      <c r="AQ349" s="402" t="s">
        <v>1995</v>
      </c>
    </row>
    <row r="350" spans="33:43">
      <c r="AG350" s="405" t="s">
        <v>456</v>
      </c>
      <c r="AH350" s="15" t="s">
        <v>612</v>
      </c>
      <c r="AL350" s="15"/>
      <c r="AM350" s="404" t="s">
        <v>2669</v>
      </c>
      <c r="AN350" s="404" t="s">
        <v>2668</v>
      </c>
      <c r="AO350" s="403" t="s">
        <v>367</v>
      </c>
      <c r="AP350" s="402" t="s">
        <v>693</v>
      </c>
      <c r="AQ350" s="402" t="s">
        <v>1794</v>
      </c>
    </row>
    <row r="351" spans="33:43">
      <c r="AG351" s="405" t="s">
        <v>3500</v>
      </c>
      <c r="AH351" s="15" t="s">
        <v>3499</v>
      </c>
      <c r="AL351" s="15"/>
      <c r="AM351" s="404" t="s">
        <v>2667</v>
      </c>
      <c r="AN351" s="404" t="s">
        <v>2666</v>
      </c>
      <c r="AO351" s="403" t="s">
        <v>366</v>
      </c>
      <c r="AP351" s="402" t="s">
        <v>692</v>
      </c>
      <c r="AQ351" s="402" t="s">
        <v>1793</v>
      </c>
    </row>
    <row r="352" spans="33:43">
      <c r="AG352" s="405" t="s">
        <v>3498</v>
      </c>
      <c r="AH352" s="15" t="s">
        <v>3497</v>
      </c>
      <c r="AL352" s="15"/>
      <c r="AM352" s="404" t="s">
        <v>1211</v>
      </c>
      <c r="AN352" s="404" t="s">
        <v>1208</v>
      </c>
      <c r="AO352" s="403" t="s">
        <v>368</v>
      </c>
      <c r="AP352" s="402" t="s">
        <v>695</v>
      </c>
      <c r="AQ352" s="402" t="s">
        <v>1796</v>
      </c>
    </row>
    <row r="353" spans="33:43">
      <c r="AG353" s="405" t="s">
        <v>3496</v>
      </c>
      <c r="AH353" s="15" t="s">
        <v>3495</v>
      </c>
      <c r="AL353" s="15"/>
      <c r="AM353" s="404" t="s">
        <v>1210</v>
      </c>
      <c r="AN353" s="404" t="s">
        <v>1209</v>
      </c>
      <c r="AO353" s="403" t="s">
        <v>365</v>
      </c>
      <c r="AP353" s="402" t="s">
        <v>691</v>
      </c>
      <c r="AQ353" s="402" t="s">
        <v>1792</v>
      </c>
    </row>
    <row r="354" spans="33:43">
      <c r="AG354" s="405" t="s">
        <v>952</v>
      </c>
      <c r="AH354" s="15" t="s">
        <v>609</v>
      </c>
      <c r="AL354" s="15"/>
      <c r="AM354" s="404" t="s">
        <v>1242</v>
      </c>
      <c r="AN354" s="404" t="s">
        <v>1244</v>
      </c>
      <c r="AO354" s="403" t="s">
        <v>3494</v>
      </c>
      <c r="AP354" s="402" t="s">
        <v>2883</v>
      </c>
      <c r="AQ354" s="402" t="s">
        <v>3493</v>
      </c>
    </row>
    <row r="355" spans="33:43">
      <c r="AG355" s="405" t="s">
        <v>953</v>
      </c>
      <c r="AH355" s="15" t="s">
        <v>610</v>
      </c>
      <c r="AL355" s="15"/>
      <c r="AM355" s="404" t="s">
        <v>1241</v>
      </c>
      <c r="AN355" s="404" t="s">
        <v>1243</v>
      </c>
      <c r="AO355" s="403" t="s">
        <v>369</v>
      </c>
      <c r="AP355" s="402" t="s">
        <v>696</v>
      </c>
      <c r="AQ355" s="402" t="s">
        <v>1797</v>
      </c>
    </row>
    <row r="356" spans="33:43">
      <c r="AG356" s="405" t="s">
        <v>3492</v>
      </c>
      <c r="AH356" s="15" t="s">
        <v>3491</v>
      </c>
      <c r="AL356" s="15"/>
      <c r="AM356" s="404" t="s">
        <v>2665</v>
      </c>
      <c r="AN356" s="404" t="s">
        <v>2664</v>
      </c>
      <c r="AO356" s="403" t="s">
        <v>1037</v>
      </c>
      <c r="AP356" s="402" t="s">
        <v>840</v>
      </c>
      <c r="AQ356" s="402" t="s">
        <v>1787</v>
      </c>
    </row>
    <row r="357" spans="33:43">
      <c r="AG357" s="405" t="s">
        <v>955</v>
      </c>
      <c r="AH357" s="15" t="s">
        <v>1395</v>
      </c>
      <c r="AL357" s="15"/>
      <c r="AM357" s="404" t="s">
        <v>991</v>
      </c>
      <c r="AN357" s="404" t="s">
        <v>936</v>
      </c>
      <c r="AO357" s="403" t="s">
        <v>3490</v>
      </c>
      <c r="AP357" s="402" t="s">
        <v>2874</v>
      </c>
      <c r="AQ357" s="402" t="s">
        <v>3489</v>
      </c>
    </row>
    <row r="358" spans="33:43">
      <c r="AG358" s="405" t="s">
        <v>3488</v>
      </c>
      <c r="AH358" s="15" t="s">
        <v>651</v>
      </c>
      <c r="AL358" s="15"/>
      <c r="AM358" s="404" t="s">
        <v>935</v>
      </c>
      <c r="AN358" s="404" t="s">
        <v>1364</v>
      </c>
      <c r="AO358" s="403" t="s">
        <v>3487</v>
      </c>
      <c r="AP358" s="402" t="s">
        <v>2901</v>
      </c>
      <c r="AQ358" s="402" t="s">
        <v>3486</v>
      </c>
    </row>
    <row r="359" spans="33:43">
      <c r="AG359" s="405" t="s">
        <v>3485</v>
      </c>
      <c r="AH359" s="15" t="s">
        <v>650</v>
      </c>
      <c r="AL359" s="15"/>
      <c r="AM359" s="404" t="s">
        <v>2661</v>
      </c>
      <c r="AN359" s="404" t="s">
        <v>2660</v>
      </c>
      <c r="AO359" s="403" t="s">
        <v>3484</v>
      </c>
      <c r="AP359" s="402" t="s">
        <v>2897</v>
      </c>
      <c r="AQ359" s="402" t="s">
        <v>3483</v>
      </c>
    </row>
    <row r="360" spans="33:43">
      <c r="AG360" s="405" t="s">
        <v>3482</v>
      </c>
      <c r="AH360" s="15" t="s">
        <v>1493</v>
      </c>
      <c r="AL360" s="15"/>
      <c r="AM360" s="404" t="s">
        <v>2659</v>
      </c>
      <c r="AN360" s="404" t="s">
        <v>2658</v>
      </c>
      <c r="AO360" s="403" t="s">
        <v>364</v>
      </c>
      <c r="AP360" s="402" t="s">
        <v>688</v>
      </c>
      <c r="AQ360" s="402" t="s">
        <v>1790</v>
      </c>
    </row>
    <row r="361" spans="33:43">
      <c r="AG361" s="405" t="s">
        <v>96</v>
      </c>
      <c r="AH361" s="15" t="s">
        <v>652</v>
      </c>
      <c r="AL361" s="15"/>
      <c r="AM361" s="404" t="s">
        <v>2032</v>
      </c>
      <c r="AN361" s="404" t="s">
        <v>2033</v>
      </c>
      <c r="AO361" s="403" t="s">
        <v>3481</v>
      </c>
      <c r="AP361" s="402" t="s">
        <v>694</v>
      </c>
      <c r="AQ361" s="402" t="s">
        <v>1795</v>
      </c>
    </row>
    <row r="362" spans="33:43">
      <c r="AG362" s="405" t="s">
        <v>3480</v>
      </c>
      <c r="AH362" s="15" t="s">
        <v>3479</v>
      </c>
      <c r="AL362" s="15"/>
      <c r="AM362" s="404" t="s">
        <v>959</v>
      </c>
      <c r="AN362" s="404" t="s">
        <v>715</v>
      </c>
      <c r="AO362" s="403" t="s">
        <v>3478</v>
      </c>
      <c r="AP362" s="402" t="s">
        <v>2891</v>
      </c>
      <c r="AQ362" s="402" t="s">
        <v>3477</v>
      </c>
    </row>
    <row r="363" spans="33:43">
      <c r="AG363" s="405" t="s">
        <v>3476</v>
      </c>
      <c r="AH363" s="15" t="s">
        <v>551</v>
      </c>
      <c r="AL363" s="15"/>
      <c r="AM363" s="404" t="s">
        <v>2656</v>
      </c>
      <c r="AN363" s="404" t="s">
        <v>2655</v>
      </c>
      <c r="AO363" s="403" t="s">
        <v>782</v>
      </c>
      <c r="AP363" s="402" t="s">
        <v>689</v>
      </c>
      <c r="AQ363" s="402" t="s">
        <v>1791</v>
      </c>
    </row>
    <row r="364" spans="33:43">
      <c r="AG364" s="405" t="s">
        <v>97</v>
      </c>
      <c r="AH364" s="15" t="s">
        <v>654</v>
      </c>
      <c r="AL364" s="15"/>
      <c r="AM364" s="404" t="s">
        <v>793</v>
      </c>
      <c r="AN364" s="404" t="s">
        <v>2654</v>
      </c>
      <c r="AO364" s="403" t="s">
        <v>808</v>
      </c>
      <c r="AP364" s="402" t="s">
        <v>686</v>
      </c>
      <c r="AQ364" s="402" t="s">
        <v>1786</v>
      </c>
    </row>
    <row r="365" spans="33:43">
      <c r="AG365" s="405" t="s">
        <v>3475</v>
      </c>
      <c r="AH365" s="15" t="s">
        <v>1494</v>
      </c>
      <c r="AL365" s="15"/>
      <c r="AM365" s="404" t="s">
        <v>2653</v>
      </c>
      <c r="AN365" s="404" t="s">
        <v>2652</v>
      </c>
      <c r="AO365" s="403" t="s">
        <v>1122</v>
      </c>
      <c r="AP365" s="402" t="s">
        <v>1081</v>
      </c>
      <c r="AQ365" s="402" t="s">
        <v>1785</v>
      </c>
    </row>
    <row r="366" spans="33:43">
      <c r="AG366" s="405" t="s">
        <v>3474</v>
      </c>
      <c r="AH366" s="15" t="s">
        <v>655</v>
      </c>
      <c r="AL366" s="15"/>
      <c r="AM366" s="404" t="s">
        <v>450</v>
      </c>
      <c r="AN366" s="404" t="s">
        <v>2651</v>
      </c>
      <c r="AO366" s="403" t="s">
        <v>3473</v>
      </c>
      <c r="AP366" s="402" t="s">
        <v>2948</v>
      </c>
      <c r="AQ366" s="402" t="s">
        <v>3472</v>
      </c>
    </row>
    <row r="367" spans="33:43">
      <c r="AG367" s="405" t="s">
        <v>489</v>
      </c>
      <c r="AH367" s="15" t="s">
        <v>656</v>
      </c>
      <c r="AL367" s="15"/>
      <c r="AM367" s="404" t="s">
        <v>2650</v>
      </c>
      <c r="AN367" s="404" t="s">
        <v>718</v>
      </c>
      <c r="AO367" s="403" t="s">
        <v>2105</v>
      </c>
      <c r="AP367" s="402" t="s">
        <v>1080</v>
      </c>
      <c r="AQ367" s="402" t="s">
        <v>2103</v>
      </c>
    </row>
    <row r="368" spans="33:43">
      <c r="AG368" s="405" t="s">
        <v>3471</v>
      </c>
      <c r="AH368" s="15" t="s">
        <v>1166</v>
      </c>
      <c r="AL368" s="15"/>
      <c r="AM368" s="404" t="s">
        <v>451</v>
      </c>
      <c r="AN368" s="404" t="s">
        <v>719</v>
      </c>
      <c r="AO368" s="403" t="s">
        <v>2106</v>
      </c>
      <c r="AP368" s="402" t="s">
        <v>1079</v>
      </c>
      <c r="AQ368" s="402" t="s">
        <v>2104</v>
      </c>
    </row>
    <row r="369" spans="33:43">
      <c r="AG369" s="405" t="s">
        <v>3470</v>
      </c>
      <c r="AH369" s="15" t="s">
        <v>2964</v>
      </c>
      <c r="AL369" s="15"/>
      <c r="AM369" s="404" t="s">
        <v>2649</v>
      </c>
      <c r="AN369" s="404" t="s">
        <v>2648</v>
      </c>
      <c r="AO369" s="403" t="s">
        <v>2108</v>
      </c>
      <c r="AP369" s="402" t="s">
        <v>687</v>
      </c>
      <c r="AQ369" s="402" t="s">
        <v>2107</v>
      </c>
    </row>
    <row r="370" spans="33:43">
      <c r="AG370" s="405" t="s">
        <v>457</v>
      </c>
      <c r="AH370" s="15" t="s">
        <v>658</v>
      </c>
      <c r="AL370" s="15"/>
      <c r="AM370" s="404" t="s">
        <v>495</v>
      </c>
      <c r="AN370" s="404" t="s">
        <v>721</v>
      </c>
      <c r="AO370" s="403" t="s">
        <v>2110</v>
      </c>
      <c r="AP370" s="402" t="s">
        <v>839</v>
      </c>
      <c r="AQ370" s="402" t="s">
        <v>2109</v>
      </c>
    </row>
    <row r="371" spans="33:43">
      <c r="AG371" s="405" t="s">
        <v>98</v>
      </c>
      <c r="AH371" s="15" t="s">
        <v>657</v>
      </c>
      <c r="AL371" s="15"/>
      <c r="AM371" s="404" t="s">
        <v>395</v>
      </c>
      <c r="AN371" s="404" t="s">
        <v>722</v>
      </c>
      <c r="AO371" s="403" t="s">
        <v>2112</v>
      </c>
      <c r="AP371" s="402" t="s">
        <v>1476</v>
      </c>
      <c r="AQ371" s="402" t="s">
        <v>2111</v>
      </c>
    </row>
    <row r="372" spans="33:43">
      <c r="AG372" s="405" t="s">
        <v>3469</v>
      </c>
      <c r="AH372" s="15" t="s">
        <v>1496</v>
      </c>
      <c r="AL372" s="15"/>
      <c r="AM372" s="404" t="s">
        <v>453</v>
      </c>
      <c r="AN372" s="404" t="s">
        <v>724</v>
      </c>
      <c r="AO372" s="403" t="s">
        <v>2114</v>
      </c>
      <c r="AP372" s="402" t="s">
        <v>690</v>
      </c>
      <c r="AQ372" s="402" t="s">
        <v>2113</v>
      </c>
    </row>
    <row r="373" spans="33:43">
      <c r="AG373" s="405" t="s">
        <v>3468</v>
      </c>
      <c r="AH373" s="15" t="s">
        <v>659</v>
      </c>
      <c r="AL373" s="15"/>
      <c r="AM373" s="404" t="s">
        <v>199</v>
      </c>
      <c r="AN373" s="404" t="s">
        <v>725</v>
      </c>
      <c r="AO373" s="403" t="s">
        <v>2116</v>
      </c>
      <c r="AP373" s="402" t="s">
        <v>914</v>
      </c>
      <c r="AQ373" s="402" t="s">
        <v>2115</v>
      </c>
    </row>
    <row r="374" spans="33:43">
      <c r="AG374" s="405" t="s">
        <v>3467</v>
      </c>
      <c r="AH374" s="15" t="s">
        <v>876</v>
      </c>
      <c r="AL374" s="15"/>
      <c r="AM374" s="404" t="s">
        <v>2647</v>
      </c>
      <c r="AN374" s="404" t="s">
        <v>2646</v>
      </c>
      <c r="AO374" s="403" t="s">
        <v>3466</v>
      </c>
      <c r="AP374" s="402" t="s">
        <v>2935</v>
      </c>
      <c r="AQ374" s="402" t="s">
        <v>3465</v>
      </c>
    </row>
    <row r="375" spans="33:43">
      <c r="AG375" s="405" t="s">
        <v>828</v>
      </c>
      <c r="AH375" s="15" t="s">
        <v>830</v>
      </c>
      <c r="AL375" s="15"/>
      <c r="AM375" s="404" t="s">
        <v>2645</v>
      </c>
      <c r="AN375" s="404" t="s">
        <v>720</v>
      </c>
      <c r="AO375" s="403" t="s">
        <v>1038</v>
      </c>
      <c r="AP375" s="402" t="s">
        <v>841</v>
      </c>
      <c r="AQ375" s="402" t="s">
        <v>1788</v>
      </c>
    </row>
    <row r="376" spans="33:43">
      <c r="AG376" s="405" t="s">
        <v>829</v>
      </c>
      <c r="AH376" s="15" t="s">
        <v>831</v>
      </c>
      <c r="AL376" s="15"/>
      <c r="AM376" s="404" t="s">
        <v>499</v>
      </c>
      <c r="AN376" s="404" t="s">
        <v>731</v>
      </c>
      <c r="AO376" s="403" t="s">
        <v>370</v>
      </c>
      <c r="AP376" s="402" t="s">
        <v>697</v>
      </c>
      <c r="AQ376" s="402" t="s">
        <v>1798</v>
      </c>
    </row>
    <row r="377" spans="33:43">
      <c r="AG377" s="405" t="s">
        <v>3464</v>
      </c>
      <c r="AH377" s="15" t="s">
        <v>1497</v>
      </c>
      <c r="AL377" s="15"/>
      <c r="AM377" s="404" t="s">
        <v>500</v>
      </c>
      <c r="AN377" s="404" t="s">
        <v>732</v>
      </c>
      <c r="AO377" s="403" t="s">
        <v>3463</v>
      </c>
      <c r="AP377" s="402" t="s">
        <v>3462</v>
      </c>
      <c r="AQ377" s="402" t="s">
        <v>3461</v>
      </c>
    </row>
    <row r="378" spans="33:43">
      <c r="AG378" s="405" t="s">
        <v>465</v>
      </c>
      <c r="AH378" s="15" t="s">
        <v>616</v>
      </c>
      <c r="AL378" s="15"/>
      <c r="AM378" s="404" t="s">
        <v>502</v>
      </c>
      <c r="AN378" s="404" t="s">
        <v>734</v>
      </c>
      <c r="AO378" s="403" t="s">
        <v>3460</v>
      </c>
      <c r="AP378" s="402" t="s">
        <v>897</v>
      </c>
      <c r="AQ378" s="402" t="s">
        <v>1789</v>
      </c>
    </row>
    <row r="379" spans="33:43">
      <c r="AG379" s="405" t="s">
        <v>463</v>
      </c>
      <c r="AH379" s="15" t="s">
        <v>614</v>
      </c>
      <c r="AL379" s="15"/>
      <c r="AM379" s="404" t="s">
        <v>206</v>
      </c>
      <c r="AN379" s="404" t="s">
        <v>733</v>
      </c>
      <c r="AO379" s="403" t="s">
        <v>380</v>
      </c>
      <c r="AP379" s="402" t="s">
        <v>2821</v>
      </c>
      <c r="AQ379" s="402" t="s">
        <v>3459</v>
      </c>
    </row>
    <row r="380" spans="33:43">
      <c r="AG380" s="405" t="s">
        <v>954</v>
      </c>
      <c r="AH380" s="15" t="s">
        <v>613</v>
      </c>
      <c r="AL380" s="15"/>
      <c r="AM380" s="404" t="s">
        <v>2644</v>
      </c>
      <c r="AN380" s="404" t="s">
        <v>2643</v>
      </c>
      <c r="AO380" s="403" t="s">
        <v>3458</v>
      </c>
      <c r="AP380" s="402" t="s">
        <v>708</v>
      </c>
      <c r="AQ380" s="402" t="s">
        <v>1809</v>
      </c>
    </row>
    <row r="381" spans="33:43">
      <c r="AG381" s="405" t="s">
        <v>464</v>
      </c>
      <c r="AH381" s="15" t="s">
        <v>615</v>
      </c>
      <c r="AL381" s="15"/>
      <c r="AM381" s="404" t="s">
        <v>2642</v>
      </c>
      <c r="AN381" s="404" t="s">
        <v>2641</v>
      </c>
      <c r="AO381" s="403" t="s">
        <v>372</v>
      </c>
      <c r="AP381" s="402" t="s">
        <v>698</v>
      </c>
      <c r="AQ381" s="402" t="s">
        <v>1802</v>
      </c>
    </row>
    <row r="382" spans="33:43">
      <c r="AG382" s="405" t="s">
        <v>3457</v>
      </c>
      <c r="AH382" s="15" t="s">
        <v>1343</v>
      </c>
      <c r="AL382" s="15"/>
      <c r="AM382" s="404" t="s">
        <v>501</v>
      </c>
      <c r="AN382" s="404" t="s">
        <v>736</v>
      </c>
      <c r="AO382" s="403" t="s">
        <v>375</v>
      </c>
      <c r="AP382" s="402" t="s">
        <v>705</v>
      </c>
      <c r="AQ382" s="402" t="s">
        <v>1806</v>
      </c>
    </row>
    <row r="383" spans="33:43">
      <c r="AG383" s="405" t="s">
        <v>3456</v>
      </c>
      <c r="AH383" s="15" t="s">
        <v>1352</v>
      </c>
      <c r="AL383" s="15"/>
      <c r="AM383" s="404" t="s">
        <v>503</v>
      </c>
      <c r="AN383" s="404" t="s">
        <v>735</v>
      </c>
      <c r="AO383" s="403" t="s">
        <v>373</v>
      </c>
      <c r="AP383" s="402" t="s">
        <v>699</v>
      </c>
      <c r="AQ383" s="402" t="s">
        <v>1803</v>
      </c>
    </row>
    <row r="384" spans="33:43">
      <c r="AG384" s="405" t="s">
        <v>3455</v>
      </c>
      <c r="AH384" s="15" t="s">
        <v>1353</v>
      </c>
      <c r="AL384" s="15"/>
      <c r="AM384" s="404" t="s">
        <v>2640</v>
      </c>
      <c r="AN384" s="404" t="s">
        <v>2639</v>
      </c>
      <c r="AO384" s="403" t="s">
        <v>385</v>
      </c>
      <c r="AP384" s="402" t="s">
        <v>2811</v>
      </c>
      <c r="AQ384" s="402" t="s">
        <v>3454</v>
      </c>
    </row>
    <row r="385" spans="33:43">
      <c r="AG385" s="405" t="s">
        <v>1918</v>
      </c>
      <c r="AH385" s="15" t="s">
        <v>634</v>
      </c>
      <c r="AL385" s="15"/>
      <c r="AM385" s="404" t="s">
        <v>498</v>
      </c>
      <c r="AN385" s="404" t="s">
        <v>1173</v>
      </c>
      <c r="AO385" s="403" t="s">
        <v>47</v>
      </c>
      <c r="AP385" s="402" t="s">
        <v>703</v>
      </c>
      <c r="AQ385" s="402" t="s">
        <v>1804</v>
      </c>
    </row>
    <row r="386" spans="33:43">
      <c r="AG386" s="405" t="s">
        <v>1919</v>
      </c>
      <c r="AH386" s="15" t="s">
        <v>635</v>
      </c>
      <c r="AL386" s="15"/>
      <c r="AM386" s="404" t="s">
        <v>2585</v>
      </c>
      <c r="AN386" s="404" t="s">
        <v>2584</v>
      </c>
      <c r="AO386" s="403" t="s">
        <v>377</v>
      </c>
      <c r="AP386" s="402" t="s">
        <v>707</v>
      </c>
      <c r="AQ386" s="402" t="s">
        <v>1808</v>
      </c>
    </row>
    <row r="387" spans="33:43">
      <c r="AG387" s="405" t="s">
        <v>3453</v>
      </c>
      <c r="AH387" s="15" t="s">
        <v>1354</v>
      </c>
      <c r="AL387" s="15"/>
      <c r="AM387" s="404" t="s">
        <v>140</v>
      </c>
      <c r="AN387" s="404" t="s">
        <v>730</v>
      </c>
      <c r="AO387" s="403" t="s">
        <v>383</v>
      </c>
      <c r="AP387" s="402" t="s">
        <v>712</v>
      </c>
      <c r="AQ387" s="402" t="s">
        <v>1813</v>
      </c>
    </row>
    <row r="388" spans="33:43">
      <c r="AG388" s="405" t="s">
        <v>3452</v>
      </c>
      <c r="AH388" s="15" t="s">
        <v>3451</v>
      </c>
      <c r="AL388" s="15"/>
      <c r="AM388" s="404" t="s">
        <v>794</v>
      </c>
      <c r="AN388" s="404" t="s">
        <v>795</v>
      </c>
      <c r="AO388" s="403" t="s">
        <v>376</v>
      </c>
      <c r="AP388" s="402" t="s">
        <v>706</v>
      </c>
      <c r="AQ388" s="402" t="s">
        <v>1807</v>
      </c>
    </row>
    <row r="389" spans="33:43">
      <c r="AG389" s="405" t="s">
        <v>3450</v>
      </c>
      <c r="AH389" s="15" t="s">
        <v>3449</v>
      </c>
      <c r="AL389" s="15"/>
      <c r="AM389" s="404" t="s">
        <v>143</v>
      </c>
      <c r="AN389" s="404" t="s">
        <v>1172</v>
      </c>
      <c r="AO389" s="403" t="s">
        <v>3448</v>
      </c>
      <c r="AP389" s="402" t="s">
        <v>702</v>
      </c>
      <c r="AQ389" s="402" t="s">
        <v>1800</v>
      </c>
    </row>
    <row r="390" spans="33:43">
      <c r="AG390" s="405" t="s">
        <v>466</v>
      </c>
      <c r="AH390" s="15" t="s">
        <v>617</v>
      </c>
      <c r="AL390" s="15"/>
      <c r="AM390" s="404" t="s">
        <v>1957</v>
      </c>
      <c r="AN390" s="404" t="s">
        <v>1960</v>
      </c>
      <c r="AO390" s="403" t="s">
        <v>381</v>
      </c>
      <c r="AP390" s="402" t="s">
        <v>710</v>
      </c>
      <c r="AQ390" s="402" t="s">
        <v>1811</v>
      </c>
    </row>
    <row r="391" spans="33:43">
      <c r="AG391" s="405" t="s">
        <v>90</v>
      </c>
      <c r="AH391" s="15" t="s">
        <v>3447</v>
      </c>
      <c r="AL391" s="15"/>
      <c r="AM391" s="404" t="s">
        <v>2583</v>
      </c>
      <c r="AN391" s="404" t="s">
        <v>2582</v>
      </c>
      <c r="AO391" s="403" t="s">
        <v>371</v>
      </c>
      <c r="AP391" s="402" t="s">
        <v>2868</v>
      </c>
      <c r="AQ391" s="402" t="s">
        <v>3446</v>
      </c>
    </row>
    <row r="392" spans="33:43">
      <c r="AG392" s="405" t="s">
        <v>467</v>
      </c>
      <c r="AH392" s="15" t="s">
        <v>3445</v>
      </c>
      <c r="AL392" s="15"/>
      <c r="AM392" s="404" t="s">
        <v>1403</v>
      </c>
      <c r="AN392" s="404" t="s">
        <v>1404</v>
      </c>
      <c r="AO392" s="403" t="s">
        <v>384</v>
      </c>
      <c r="AP392" s="402" t="s">
        <v>713</v>
      </c>
      <c r="AQ392" s="402" t="s">
        <v>1814</v>
      </c>
    </row>
    <row r="393" spans="33:43">
      <c r="AG393" s="405" t="s">
        <v>3444</v>
      </c>
      <c r="AH393" s="15" t="s">
        <v>3443</v>
      </c>
      <c r="AL393" s="15"/>
      <c r="AM393" s="404" t="s">
        <v>1921</v>
      </c>
      <c r="AN393" s="404" t="s">
        <v>1041</v>
      </c>
      <c r="AO393" s="403" t="s">
        <v>374</v>
      </c>
      <c r="AP393" s="402" t="s">
        <v>704</v>
      </c>
      <c r="AQ393" s="402" t="s">
        <v>1805</v>
      </c>
    </row>
    <row r="394" spans="33:43">
      <c r="AG394" s="405" t="s">
        <v>468</v>
      </c>
      <c r="AH394" s="15" t="s">
        <v>618</v>
      </c>
      <c r="AL394" s="15"/>
      <c r="AM394" s="404" t="s">
        <v>2581</v>
      </c>
      <c r="AN394" s="404" t="s">
        <v>2580</v>
      </c>
      <c r="AO394" s="403" t="s">
        <v>378</v>
      </c>
      <c r="AP394" s="402" t="s">
        <v>709</v>
      </c>
      <c r="AQ394" s="402" t="s">
        <v>1810</v>
      </c>
    </row>
    <row r="395" spans="33:43">
      <c r="AG395" s="405" t="s">
        <v>963</v>
      </c>
      <c r="AH395" s="15" t="s">
        <v>964</v>
      </c>
      <c r="AL395" s="15"/>
      <c r="AM395" s="404" t="s">
        <v>144</v>
      </c>
      <c r="AN395" s="404" t="s">
        <v>737</v>
      </c>
      <c r="AO395" s="403" t="s">
        <v>382</v>
      </c>
      <c r="AP395" s="402" t="s">
        <v>711</v>
      </c>
      <c r="AQ395" s="402" t="s">
        <v>1812</v>
      </c>
    </row>
    <row r="396" spans="33:43">
      <c r="AG396" s="405" t="s">
        <v>469</v>
      </c>
      <c r="AH396" s="15" t="s">
        <v>619</v>
      </c>
      <c r="AL396" s="15"/>
      <c r="AM396" s="404" t="s">
        <v>2579</v>
      </c>
      <c r="AN396" s="404" t="s">
        <v>2578</v>
      </c>
      <c r="AO396" s="403" t="s">
        <v>379</v>
      </c>
      <c r="AP396" s="402" t="s">
        <v>2812</v>
      </c>
      <c r="AQ396" s="402" t="s">
        <v>3442</v>
      </c>
    </row>
    <row r="397" spans="33:43">
      <c r="AG397" s="405" t="s">
        <v>3441</v>
      </c>
      <c r="AH397" s="15" t="s">
        <v>1363</v>
      </c>
      <c r="AL397" s="15"/>
      <c r="AM397" s="404" t="s">
        <v>260</v>
      </c>
      <c r="AN397" s="404" t="s">
        <v>2577</v>
      </c>
      <c r="AO397" s="403" t="s">
        <v>3440</v>
      </c>
      <c r="AP397" s="402" t="s">
        <v>2838</v>
      </c>
      <c r="AQ397" s="402" t="s">
        <v>3439</v>
      </c>
    </row>
    <row r="398" spans="33:43">
      <c r="AG398" s="405" t="s">
        <v>1612</v>
      </c>
      <c r="AH398" s="15" t="s">
        <v>1615</v>
      </c>
      <c r="AL398" s="15"/>
      <c r="AM398" s="404" t="s">
        <v>2576</v>
      </c>
      <c r="AN398" s="404" t="s">
        <v>2575</v>
      </c>
      <c r="AO398" s="403" t="s">
        <v>1035</v>
      </c>
      <c r="AP398" s="402" t="s">
        <v>1036</v>
      </c>
      <c r="AQ398" s="402" t="s">
        <v>1815</v>
      </c>
    </row>
    <row r="399" spans="33:43">
      <c r="AG399" s="405" t="s">
        <v>470</v>
      </c>
      <c r="AH399" s="15" t="s">
        <v>621</v>
      </c>
      <c r="AL399" s="15"/>
      <c r="AM399" s="404" t="s">
        <v>2574</v>
      </c>
      <c r="AN399" s="404" t="s">
        <v>2573</v>
      </c>
      <c r="AO399" s="403" t="s">
        <v>3438</v>
      </c>
      <c r="AP399" s="402" t="s">
        <v>2851</v>
      </c>
      <c r="AQ399" s="402" t="s">
        <v>3437</v>
      </c>
    </row>
    <row r="400" spans="33:43">
      <c r="AG400" s="405" t="s">
        <v>3436</v>
      </c>
      <c r="AH400" s="15" t="s">
        <v>1344</v>
      </c>
      <c r="AL400" s="15"/>
      <c r="AM400" s="404" t="s">
        <v>2549</v>
      </c>
      <c r="AN400" s="404" t="s">
        <v>2548</v>
      </c>
      <c r="AO400" s="403" t="s">
        <v>3435</v>
      </c>
      <c r="AP400" s="402" t="s">
        <v>701</v>
      </c>
      <c r="AQ400" s="402" t="s">
        <v>1799</v>
      </c>
    </row>
    <row r="401" spans="33:43">
      <c r="AG401" s="405" t="s">
        <v>3434</v>
      </c>
      <c r="AH401" s="15" t="s">
        <v>1600</v>
      </c>
      <c r="AL401" s="15"/>
      <c r="AM401" s="404" t="s">
        <v>229</v>
      </c>
      <c r="AN401" s="404" t="s">
        <v>741</v>
      </c>
      <c r="AO401" s="403" t="s">
        <v>1001</v>
      </c>
      <c r="AP401" s="402" t="s">
        <v>1177</v>
      </c>
      <c r="AQ401" s="402" t="s">
        <v>1801</v>
      </c>
    </row>
    <row r="402" spans="33:43">
      <c r="AG402" s="405" t="s">
        <v>471</v>
      </c>
      <c r="AH402" s="15" t="s">
        <v>3433</v>
      </c>
      <c r="AL402" s="15"/>
      <c r="AM402" s="404" t="s">
        <v>146</v>
      </c>
      <c r="AN402" s="404" t="s">
        <v>742</v>
      </c>
      <c r="AO402" s="403" t="s">
        <v>3432</v>
      </c>
      <c r="AP402" s="402" t="s">
        <v>2831</v>
      </c>
      <c r="AQ402" s="402" t="s">
        <v>3431</v>
      </c>
    </row>
    <row r="403" spans="33:43">
      <c r="AG403" s="405" t="s">
        <v>3430</v>
      </c>
      <c r="AH403" s="15" t="s">
        <v>3429</v>
      </c>
      <c r="AL403" s="15"/>
      <c r="AM403" s="404" t="s">
        <v>205</v>
      </c>
      <c r="AN403" s="404" t="s">
        <v>871</v>
      </c>
      <c r="AO403" s="403" t="s">
        <v>2199</v>
      </c>
      <c r="AP403" s="402" t="s">
        <v>1218</v>
      </c>
      <c r="AQ403" s="402" t="s">
        <v>2200</v>
      </c>
    </row>
    <row r="404" spans="33:43">
      <c r="AG404" s="405" t="s">
        <v>472</v>
      </c>
      <c r="AH404" s="15" t="s">
        <v>622</v>
      </c>
      <c r="AL404" s="15"/>
      <c r="AM404" s="404" t="s">
        <v>212</v>
      </c>
      <c r="AN404" s="404" t="s">
        <v>743</v>
      </c>
      <c r="AO404" s="403" t="s">
        <v>2201</v>
      </c>
      <c r="AP404" s="402" t="s">
        <v>700</v>
      </c>
      <c r="AQ404" s="402" t="s">
        <v>2202</v>
      </c>
    </row>
    <row r="405" spans="33:43">
      <c r="AG405" s="405" t="s">
        <v>473</v>
      </c>
      <c r="AH405" s="15" t="s">
        <v>623</v>
      </c>
      <c r="AL405" s="15"/>
      <c r="AM405" s="404" t="s">
        <v>2545</v>
      </c>
      <c r="AN405" s="404" t="s">
        <v>1965</v>
      </c>
      <c r="AO405" s="403" t="s">
        <v>3428</v>
      </c>
      <c r="AP405" s="402" t="s">
        <v>3427</v>
      </c>
      <c r="AQ405" s="402" t="s">
        <v>3426</v>
      </c>
    </row>
    <row r="406" spans="33:43">
      <c r="AG406" s="405" t="s">
        <v>3425</v>
      </c>
      <c r="AH406" s="15" t="s">
        <v>3424</v>
      </c>
      <c r="AL406" s="15"/>
      <c r="AM406" s="404" t="s">
        <v>147</v>
      </c>
      <c r="AN406" s="404" t="s">
        <v>744</v>
      </c>
      <c r="AO406" s="403" t="s">
        <v>3423</v>
      </c>
      <c r="AP406" s="402" t="s">
        <v>2780</v>
      </c>
      <c r="AQ406" s="402" t="s">
        <v>3422</v>
      </c>
    </row>
    <row r="407" spans="33:43">
      <c r="AG407" s="405" t="s">
        <v>3421</v>
      </c>
      <c r="AH407" s="15" t="s">
        <v>3420</v>
      </c>
      <c r="AL407" s="15"/>
      <c r="AM407" s="404" t="s">
        <v>170</v>
      </c>
      <c r="AN407" s="404" t="s">
        <v>745</v>
      </c>
      <c r="AO407" s="403" t="s">
        <v>3419</v>
      </c>
      <c r="AP407" s="402" t="s">
        <v>2790</v>
      </c>
      <c r="AQ407" s="402" t="s">
        <v>3418</v>
      </c>
    </row>
    <row r="408" spans="33:43">
      <c r="AG408" s="405" t="s">
        <v>3417</v>
      </c>
      <c r="AH408" s="15" t="s">
        <v>3416</v>
      </c>
      <c r="AL408" s="15"/>
      <c r="AM408" s="404" t="s">
        <v>39</v>
      </c>
      <c r="AN408" s="404" t="s">
        <v>746</v>
      </c>
      <c r="AO408" s="403" t="s">
        <v>3415</v>
      </c>
      <c r="AP408" s="402" t="s">
        <v>2770</v>
      </c>
      <c r="AQ408" s="402" t="s">
        <v>3414</v>
      </c>
    </row>
    <row r="409" spans="33:43">
      <c r="AG409" s="405" t="s">
        <v>475</v>
      </c>
      <c r="AH409" s="15" t="s">
        <v>624</v>
      </c>
      <c r="AL409" s="15"/>
      <c r="AM409" s="404" t="s">
        <v>148</v>
      </c>
      <c r="AN409" s="404" t="s">
        <v>747</v>
      </c>
      <c r="AO409" s="403" t="s">
        <v>3413</v>
      </c>
      <c r="AP409" s="402" t="s">
        <v>2768</v>
      </c>
      <c r="AQ409" s="402" t="s">
        <v>3412</v>
      </c>
    </row>
    <row r="410" spans="33:43">
      <c r="AG410" s="405" t="s">
        <v>476</v>
      </c>
      <c r="AH410" s="15" t="s">
        <v>625</v>
      </c>
      <c r="AL410" s="15"/>
      <c r="AM410" s="404" t="s">
        <v>149</v>
      </c>
      <c r="AN410" s="404" t="s">
        <v>748</v>
      </c>
      <c r="AO410" s="403" t="s">
        <v>1633</v>
      </c>
      <c r="AP410" s="402" t="s">
        <v>880</v>
      </c>
      <c r="AQ410" s="402" t="s">
        <v>1818</v>
      </c>
    </row>
    <row r="411" spans="33:43">
      <c r="AG411" s="405" t="s">
        <v>3411</v>
      </c>
      <c r="AH411" s="15" t="s">
        <v>627</v>
      </c>
      <c r="AL411" s="15"/>
      <c r="AM411" s="404" t="s">
        <v>2542</v>
      </c>
      <c r="AN411" s="404" t="s">
        <v>2541</v>
      </c>
      <c r="AO411" s="403" t="s">
        <v>1102</v>
      </c>
      <c r="AP411" s="402" t="s">
        <v>1064</v>
      </c>
      <c r="AQ411" s="402" t="s">
        <v>1816</v>
      </c>
    </row>
    <row r="412" spans="33:43">
      <c r="AG412" s="405" t="s">
        <v>477</v>
      </c>
      <c r="AH412" s="15" t="s">
        <v>626</v>
      </c>
      <c r="AL412" s="15"/>
      <c r="AM412" s="404" t="s">
        <v>162</v>
      </c>
      <c r="AN412" s="404" t="s">
        <v>749</v>
      </c>
      <c r="AO412" s="403" t="s">
        <v>1103</v>
      </c>
      <c r="AP412" s="402" t="s">
        <v>1043</v>
      </c>
      <c r="AQ412" s="402" t="s">
        <v>1817</v>
      </c>
    </row>
    <row r="413" spans="33:43">
      <c r="AG413" s="405" t="s">
        <v>478</v>
      </c>
      <c r="AH413" s="15" t="s">
        <v>628</v>
      </c>
      <c r="AL413" s="15"/>
      <c r="AM413" s="404" t="s">
        <v>507</v>
      </c>
      <c r="AN413" s="404" t="s">
        <v>750</v>
      </c>
      <c r="AO413" s="403" t="s">
        <v>3410</v>
      </c>
      <c r="AP413" s="402" t="s">
        <v>2802</v>
      </c>
      <c r="AQ413" s="402" t="s">
        <v>3409</v>
      </c>
    </row>
    <row r="414" spans="33:43">
      <c r="AG414" s="405" t="s">
        <v>3408</v>
      </c>
      <c r="AH414" s="15" t="s">
        <v>629</v>
      </c>
      <c r="AL414" s="15"/>
      <c r="AM414" s="404" t="s">
        <v>152</v>
      </c>
      <c r="AN414" s="404" t="s">
        <v>755</v>
      </c>
      <c r="AO414" s="403" t="s">
        <v>3407</v>
      </c>
      <c r="AP414" s="402" t="s">
        <v>2800</v>
      </c>
      <c r="AQ414" s="402" t="s">
        <v>3406</v>
      </c>
    </row>
    <row r="415" spans="33:43">
      <c r="AG415" s="405" t="s">
        <v>479</v>
      </c>
      <c r="AH415" s="15" t="s">
        <v>630</v>
      </c>
      <c r="AL415" s="15"/>
      <c r="AM415" s="404" t="s">
        <v>2484</v>
      </c>
      <c r="AN415" s="404" t="s">
        <v>2483</v>
      </c>
      <c r="AO415" s="403" t="s">
        <v>3405</v>
      </c>
      <c r="AP415" s="402" t="s">
        <v>2808</v>
      </c>
      <c r="AQ415" s="402" t="s">
        <v>3404</v>
      </c>
    </row>
    <row r="416" spans="33:43">
      <c r="AG416" s="405" t="s">
        <v>480</v>
      </c>
      <c r="AH416" s="15" t="s">
        <v>631</v>
      </c>
      <c r="AL416" s="15"/>
      <c r="AM416" s="404" t="s">
        <v>153</v>
      </c>
      <c r="AN416" s="404" t="s">
        <v>756</v>
      </c>
      <c r="AO416" s="403" t="s">
        <v>3403</v>
      </c>
      <c r="AP416" s="402" t="s">
        <v>2806</v>
      </c>
      <c r="AQ416" s="402" t="s">
        <v>3402</v>
      </c>
    </row>
    <row r="417" spans="33:43">
      <c r="AG417" s="405" t="s">
        <v>3401</v>
      </c>
      <c r="AH417" s="15" t="s">
        <v>3400</v>
      </c>
      <c r="AL417" s="15"/>
      <c r="AM417" s="404" t="s">
        <v>508</v>
      </c>
      <c r="AN417" s="404" t="s">
        <v>757</v>
      </c>
      <c r="AO417" s="403" t="s">
        <v>3399</v>
      </c>
      <c r="AP417" s="402" t="s">
        <v>2796</v>
      </c>
      <c r="AQ417" s="402" t="s">
        <v>3398</v>
      </c>
    </row>
    <row r="418" spans="33:43">
      <c r="AG418" s="405" t="s">
        <v>3397</v>
      </c>
      <c r="AH418" s="15" t="s">
        <v>3396</v>
      </c>
      <c r="AL418" s="15"/>
      <c r="AM418" s="404" t="s">
        <v>2476</v>
      </c>
      <c r="AN418" s="404" t="s">
        <v>2475</v>
      </c>
      <c r="AO418" s="403" t="s">
        <v>386</v>
      </c>
      <c r="AP418" s="402" t="s">
        <v>714</v>
      </c>
      <c r="AQ418" s="402" t="s">
        <v>1819</v>
      </c>
    </row>
    <row r="419" spans="33:43">
      <c r="AG419" s="405" t="s">
        <v>481</v>
      </c>
      <c r="AH419" s="15" t="s">
        <v>632</v>
      </c>
      <c r="AL419" s="15"/>
      <c r="AM419" s="404" t="s">
        <v>2474</v>
      </c>
      <c r="AN419" s="404" t="s">
        <v>646</v>
      </c>
      <c r="AO419" s="403" t="s">
        <v>3395</v>
      </c>
      <c r="AP419" s="402" t="s">
        <v>1457</v>
      </c>
      <c r="AQ419" s="402" t="s">
        <v>1822</v>
      </c>
    </row>
    <row r="420" spans="33:43">
      <c r="AG420" s="405" t="s">
        <v>482</v>
      </c>
      <c r="AH420" s="15" t="s">
        <v>633</v>
      </c>
      <c r="AL420" s="15"/>
      <c r="AM420" s="404" t="s">
        <v>2469</v>
      </c>
      <c r="AN420" s="404" t="s">
        <v>2468</v>
      </c>
      <c r="AO420" s="403" t="s">
        <v>3394</v>
      </c>
      <c r="AP420" s="402" t="s">
        <v>1031</v>
      </c>
      <c r="AQ420" s="402" t="s">
        <v>1821</v>
      </c>
    </row>
    <row r="421" spans="33:43">
      <c r="AG421" s="405" t="s">
        <v>92</v>
      </c>
      <c r="AH421" s="15" t="s">
        <v>3393</v>
      </c>
      <c r="AL421" s="15"/>
      <c r="AM421" s="404" t="s">
        <v>2467</v>
      </c>
      <c r="AN421" s="404" t="s">
        <v>2466</v>
      </c>
      <c r="AO421" s="403" t="s">
        <v>3392</v>
      </c>
      <c r="AP421" s="402" t="s">
        <v>3391</v>
      </c>
      <c r="AQ421" s="402" t="s">
        <v>3390</v>
      </c>
    </row>
    <row r="422" spans="33:43">
      <c r="AG422" s="405" t="s">
        <v>3389</v>
      </c>
      <c r="AH422" s="15" t="s">
        <v>3388</v>
      </c>
      <c r="AL422" s="15"/>
      <c r="AM422" s="404" t="s">
        <v>2465</v>
      </c>
      <c r="AN422" s="404" t="s">
        <v>2464</v>
      </c>
      <c r="AO422" s="403" t="s">
        <v>3387</v>
      </c>
      <c r="AP422" s="402" t="s">
        <v>3386</v>
      </c>
      <c r="AQ422" s="402" t="s">
        <v>3385</v>
      </c>
    </row>
    <row r="423" spans="33:43">
      <c r="AG423" s="405" t="s">
        <v>483</v>
      </c>
      <c r="AH423" s="15" t="s">
        <v>636</v>
      </c>
      <c r="AL423" s="15"/>
      <c r="AM423" s="404" t="s">
        <v>2463</v>
      </c>
      <c r="AN423" s="404" t="s">
        <v>2462</v>
      </c>
      <c r="AO423" s="403" t="s">
        <v>3384</v>
      </c>
      <c r="AP423" s="402" t="s">
        <v>1175</v>
      </c>
      <c r="AQ423" s="402" t="s">
        <v>3383</v>
      </c>
    </row>
    <row r="424" spans="33:43">
      <c r="AG424" s="405" t="s">
        <v>484</v>
      </c>
      <c r="AH424" s="15" t="s">
        <v>637</v>
      </c>
      <c r="AL424" s="15"/>
      <c r="AM424" s="404" t="s">
        <v>2461</v>
      </c>
      <c r="AN424" s="404" t="s">
        <v>1170</v>
      </c>
      <c r="AO424" s="403" t="s">
        <v>3382</v>
      </c>
      <c r="AP424" s="402" t="s">
        <v>3381</v>
      </c>
      <c r="AQ424" s="402" t="s">
        <v>3380</v>
      </c>
    </row>
    <row r="425" spans="33:43">
      <c r="AG425" s="405" t="s">
        <v>3379</v>
      </c>
      <c r="AH425" s="15" t="s">
        <v>3378</v>
      </c>
      <c r="AL425" s="15"/>
      <c r="AM425" s="404" t="s">
        <v>2460</v>
      </c>
      <c r="AN425" s="404" t="s">
        <v>2459</v>
      </c>
      <c r="AO425" s="403" t="s">
        <v>3377</v>
      </c>
      <c r="AP425" s="402" t="s">
        <v>3376</v>
      </c>
      <c r="AQ425" s="402" t="s">
        <v>3375</v>
      </c>
    </row>
    <row r="426" spans="33:43">
      <c r="AG426" s="405" t="s">
        <v>485</v>
      </c>
      <c r="AH426" s="15" t="s">
        <v>638</v>
      </c>
      <c r="AL426" s="15"/>
      <c r="AM426" s="404" t="s">
        <v>2458</v>
      </c>
      <c r="AN426" s="404" t="s">
        <v>2457</v>
      </c>
      <c r="AO426" s="403" t="s">
        <v>3374</v>
      </c>
      <c r="AP426" s="402" t="s">
        <v>3373</v>
      </c>
      <c r="AQ426" s="402" t="s">
        <v>3372</v>
      </c>
    </row>
    <row r="427" spans="33:43">
      <c r="AG427" s="405" t="s">
        <v>486</v>
      </c>
      <c r="AH427" s="15" t="s">
        <v>639</v>
      </c>
      <c r="AL427" s="15"/>
      <c r="AM427" s="404" t="s">
        <v>2456</v>
      </c>
      <c r="AN427" s="404" t="s">
        <v>1171</v>
      </c>
      <c r="AO427" s="403" t="s">
        <v>3371</v>
      </c>
      <c r="AP427" s="402" t="s">
        <v>3370</v>
      </c>
      <c r="AQ427" s="402" t="s">
        <v>3369</v>
      </c>
    </row>
    <row r="428" spans="33:43">
      <c r="AG428" s="405" t="s">
        <v>3368</v>
      </c>
      <c r="AH428" s="15" t="s">
        <v>3367</v>
      </c>
      <c r="AL428" s="15"/>
      <c r="AM428" s="404" t="s">
        <v>2455</v>
      </c>
      <c r="AN428" s="404" t="s">
        <v>1362</v>
      </c>
      <c r="AO428" s="403" t="s">
        <v>3366</v>
      </c>
      <c r="AP428" s="402" t="s">
        <v>3365</v>
      </c>
      <c r="AQ428" s="402" t="s">
        <v>3364</v>
      </c>
    </row>
    <row r="429" spans="33:43">
      <c r="AG429" s="405" t="s">
        <v>3363</v>
      </c>
      <c r="AH429" s="15" t="s">
        <v>3362</v>
      </c>
      <c r="AL429" s="15"/>
      <c r="AM429" s="404" t="s">
        <v>2454</v>
      </c>
      <c r="AN429" s="404" t="s">
        <v>2453</v>
      </c>
      <c r="AO429" s="403" t="s">
        <v>3361</v>
      </c>
      <c r="AP429" s="402" t="s">
        <v>3360</v>
      </c>
      <c r="AQ429" s="402" t="s">
        <v>3359</v>
      </c>
    </row>
    <row r="430" spans="33:43">
      <c r="AG430" s="405" t="s">
        <v>1182</v>
      </c>
      <c r="AH430" s="15" t="s">
        <v>1183</v>
      </c>
      <c r="AL430" s="15"/>
      <c r="AM430" s="404" t="s">
        <v>2452</v>
      </c>
      <c r="AN430" s="404" t="s">
        <v>2451</v>
      </c>
      <c r="AO430" s="403" t="s">
        <v>3358</v>
      </c>
      <c r="AP430" s="402" t="s">
        <v>3357</v>
      </c>
      <c r="AQ430" s="402" t="s">
        <v>3356</v>
      </c>
    </row>
    <row r="431" spans="33:43">
      <c r="AG431" s="405" t="s">
        <v>3355</v>
      </c>
      <c r="AH431" s="15" t="s">
        <v>844</v>
      </c>
      <c r="AL431" s="15"/>
      <c r="AM431" s="404" t="s">
        <v>207</v>
      </c>
      <c r="AN431" s="404" t="s">
        <v>2450</v>
      </c>
      <c r="AO431" s="403" t="s">
        <v>3354</v>
      </c>
      <c r="AP431" s="402" t="s">
        <v>3353</v>
      </c>
      <c r="AQ431" s="402" t="s">
        <v>3352</v>
      </c>
    </row>
    <row r="432" spans="33:43">
      <c r="AG432" s="405" t="s">
        <v>842</v>
      </c>
      <c r="AH432" s="15" t="s">
        <v>843</v>
      </c>
      <c r="AL432" s="15"/>
      <c r="AM432" s="404" t="s">
        <v>2449</v>
      </c>
      <c r="AN432" s="404" t="s">
        <v>2448</v>
      </c>
      <c r="AO432" s="403" t="s">
        <v>3351</v>
      </c>
      <c r="AP432" s="402" t="s">
        <v>3350</v>
      </c>
      <c r="AQ432" s="402" t="s">
        <v>3349</v>
      </c>
    </row>
    <row r="433" spans="33:43">
      <c r="AG433" s="405" t="s">
        <v>3348</v>
      </c>
      <c r="AH433" s="15" t="s">
        <v>640</v>
      </c>
      <c r="AL433" s="15"/>
      <c r="AM433" s="404" t="s">
        <v>2447</v>
      </c>
      <c r="AN433" s="404" t="s">
        <v>2446</v>
      </c>
      <c r="AO433" s="403" t="s">
        <v>3347</v>
      </c>
      <c r="AP433" s="402" t="s">
        <v>3346</v>
      </c>
      <c r="AQ433" s="402" t="s">
        <v>3345</v>
      </c>
    </row>
    <row r="434" spans="33:43">
      <c r="AG434" s="405" t="s">
        <v>29</v>
      </c>
      <c r="AH434" s="15" t="s">
        <v>641</v>
      </c>
      <c r="AL434" s="15"/>
      <c r="AM434" s="404" t="s">
        <v>2445</v>
      </c>
      <c r="AN434" s="404" t="s">
        <v>2444</v>
      </c>
      <c r="AO434" s="403" t="s">
        <v>3344</v>
      </c>
      <c r="AP434" s="402" t="s">
        <v>2746</v>
      </c>
      <c r="AQ434" s="402" t="s">
        <v>3343</v>
      </c>
    </row>
    <row r="435" spans="33:43">
      <c r="AG435" s="405" t="s">
        <v>1099</v>
      </c>
      <c r="AH435" s="15" t="s">
        <v>641</v>
      </c>
      <c r="AL435" s="15"/>
      <c r="AM435" s="404" t="s">
        <v>278</v>
      </c>
      <c r="AN435" s="404" t="s">
        <v>758</v>
      </c>
      <c r="AO435" s="403" t="s">
        <v>3342</v>
      </c>
      <c r="AP435" s="402" t="s">
        <v>973</v>
      </c>
      <c r="AQ435" s="402" t="s">
        <v>1820</v>
      </c>
    </row>
    <row r="436" spans="33:43">
      <c r="AG436" s="405" t="s">
        <v>20</v>
      </c>
      <c r="AH436" s="15" t="s">
        <v>642</v>
      </c>
      <c r="AL436" s="15"/>
      <c r="AM436" s="404" t="s">
        <v>276</v>
      </c>
      <c r="AN436" s="404" t="s">
        <v>759</v>
      </c>
      <c r="AO436" s="403" t="s">
        <v>3341</v>
      </c>
      <c r="AP436" s="402" t="s">
        <v>1176</v>
      </c>
      <c r="AQ436" s="402" t="s">
        <v>2041</v>
      </c>
    </row>
    <row r="437" spans="33:43">
      <c r="AG437" s="405" t="s">
        <v>3340</v>
      </c>
      <c r="AH437" s="15" t="s">
        <v>643</v>
      </c>
      <c r="AL437" s="15"/>
      <c r="AM437" s="404" t="s">
        <v>2443</v>
      </c>
      <c r="AN437" s="404" t="s">
        <v>2442</v>
      </c>
      <c r="AO437" s="403" t="s">
        <v>3339</v>
      </c>
      <c r="AP437" s="402" t="s">
        <v>1044</v>
      </c>
      <c r="AQ437" s="402" t="s">
        <v>1826</v>
      </c>
    </row>
    <row r="438" spans="33:43">
      <c r="AG438" s="405" t="s">
        <v>93</v>
      </c>
      <c r="AH438" s="15" t="s">
        <v>643</v>
      </c>
      <c r="AL438" s="15"/>
      <c r="AM438" s="404" t="s">
        <v>825</v>
      </c>
      <c r="AN438" s="404" t="s">
        <v>1179</v>
      </c>
      <c r="AO438" s="403" t="s">
        <v>1632</v>
      </c>
      <c r="AP438" s="402" t="s">
        <v>1214</v>
      </c>
      <c r="AQ438" s="402" t="s">
        <v>1828</v>
      </c>
    </row>
    <row r="439" spans="33:43">
      <c r="AG439" s="405" t="s">
        <v>3338</v>
      </c>
      <c r="AH439" s="15" t="s">
        <v>644</v>
      </c>
      <c r="AL439" s="15"/>
      <c r="AM439" s="404" t="s">
        <v>1180</v>
      </c>
      <c r="AN439" s="404" t="s">
        <v>1181</v>
      </c>
      <c r="AO439" s="403" t="s">
        <v>3337</v>
      </c>
      <c r="AP439" s="402" t="s">
        <v>1387</v>
      </c>
      <c r="AQ439" s="402" t="s">
        <v>1823</v>
      </c>
    </row>
    <row r="440" spans="33:43">
      <c r="AG440" s="405" t="s">
        <v>487</v>
      </c>
      <c r="AH440" s="15" t="s">
        <v>645</v>
      </c>
      <c r="AL440" s="15"/>
      <c r="AM440" s="404" t="s">
        <v>261</v>
      </c>
      <c r="AN440" s="404" t="s">
        <v>760</v>
      </c>
      <c r="AO440" s="403" t="s">
        <v>3336</v>
      </c>
      <c r="AP440" s="402" t="s">
        <v>2668</v>
      </c>
      <c r="AQ440" s="402" t="s">
        <v>3335</v>
      </c>
    </row>
    <row r="441" spans="33:43">
      <c r="AG441" s="405" t="s">
        <v>1229</v>
      </c>
      <c r="AH441" s="15" t="s">
        <v>645</v>
      </c>
      <c r="AL441" s="15"/>
      <c r="AM441" s="404" t="s">
        <v>2441</v>
      </c>
      <c r="AN441" s="404" t="s">
        <v>2440</v>
      </c>
      <c r="AO441" s="403" t="s">
        <v>3334</v>
      </c>
      <c r="AP441" s="402" t="s">
        <v>1174</v>
      </c>
      <c r="AQ441" s="402" t="s">
        <v>1824</v>
      </c>
    </row>
    <row r="442" spans="33:43">
      <c r="AG442" s="405" t="s">
        <v>986</v>
      </c>
      <c r="AH442" s="15" t="s">
        <v>987</v>
      </c>
      <c r="AL442" s="15"/>
      <c r="AM442" s="404" t="s">
        <v>2439</v>
      </c>
      <c r="AN442" s="404" t="s">
        <v>761</v>
      </c>
      <c r="AO442" s="403" t="s">
        <v>3333</v>
      </c>
      <c r="AP442" s="402" t="s">
        <v>1244</v>
      </c>
      <c r="AQ442" s="402" t="s">
        <v>1830</v>
      </c>
    </row>
    <row r="443" spans="33:43">
      <c r="AG443" s="405" t="s">
        <v>3332</v>
      </c>
      <c r="AH443" s="15" t="s">
        <v>3331</v>
      </c>
      <c r="AL443" s="15"/>
      <c r="AM443" s="404" t="s">
        <v>2438</v>
      </c>
      <c r="AN443" s="404" t="s">
        <v>2081</v>
      </c>
      <c r="AO443" s="403" t="s">
        <v>3330</v>
      </c>
      <c r="AP443" s="402" t="s">
        <v>2700</v>
      </c>
      <c r="AQ443" s="402" t="s">
        <v>3329</v>
      </c>
    </row>
    <row r="444" spans="33:43">
      <c r="AG444" s="405" t="s">
        <v>3328</v>
      </c>
      <c r="AH444" s="15" t="s">
        <v>3327</v>
      </c>
      <c r="AL444" s="15"/>
      <c r="AM444" s="404" t="s">
        <v>217</v>
      </c>
      <c r="AN444" s="404" t="s">
        <v>763</v>
      </c>
      <c r="AO444" s="403" t="s">
        <v>3326</v>
      </c>
      <c r="AP444" s="402" t="s">
        <v>2686</v>
      </c>
      <c r="AQ444" s="402" t="s">
        <v>3325</v>
      </c>
    </row>
    <row r="445" spans="33:43">
      <c r="AG445" s="405" t="s">
        <v>94</v>
      </c>
      <c r="AH445" s="15" t="s">
        <v>647</v>
      </c>
      <c r="AL445" s="15"/>
      <c r="AM445" s="404" t="s">
        <v>2413</v>
      </c>
      <c r="AN445" s="404" t="s">
        <v>2412</v>
      </c>
      <c r="AO445" s="403" t="s">
        <v>3324</v>
      </c>
      <c r="AP445" s="402" t="s">
        <v>2670</v>
      </c>
      <c r="AQ445" s="402" t="s">
        <v>3323</v>
      </c>
    </row>
    <row r="446" spans="33:43">
      <c r="AG446" s="405" t="s">
        <v>3322</v>
      </c>
      <c r="AH446" s="15" t="s">
        <v>647</v>
      </c>
      <c r="AL446" s="15"/>
      <c r="AM446" s="404" t="s">
        <v>1026</v>
      </c>
      <c r="AN446" s="404" t="s">
        <v>2411</v>
      </c>
      <c r="AO446" s="403" t="s">
        <v>3321</v>
      </c>
      <c r="AP446" s="402" t="s">
        <v>2672</v>
      </c>
      <c r="AQ446" s="402" t="s">
        <v>3320</v>
      </c>
    </row>
    <row r="447" spans="33:43">
      <c r="AG447" s="405" t="s">
        <v>28</v>
      </c>
      <c r="AH447" s="15" t="s">
        <v>648</v>
      </c>
      <c r="AL447" s="15"/>
      <c r="AM447" s="404" t="s">
        <v>418</v>
      </c>
      <c r="AN447" s="404" t="s">
        <v>769</v>
      </c>
      <c r="AO447" s="403" t="s">
        <v>3319</v>
      </c>
      <c r="AP447" s="402" t="s">
        <v>1515</v>
      </c>
      <c r="AQ447" s="402" t="s">
        <v>1944</v>
      </c>
    </row>
    <row r="448" spans="33:43">
      <c r="AG448" s="405" t="s">
        <v>3318</v>
      </c>
      <c r="AH448" s="15" t="s">
        <v>648</v>
      </c>
      <c r="AL448" s="15"/>
      <c r="AM448" s="404" t="s">
        <v>2410</v>
      </c>
      <c r="AN448" s="404" t="s">
        <v>2409</v>
      </c>
      <c r="AO448" s="403" t="s">
        <v>1942</v>
      </c>
      <c r="AP448" s="402" t="s">
        <v>1516</v>
      </c>
      <c r="AQ448" s="402" t="s">
        <v>1945</v>
      </c>
    </row>
    <row r="449" spans="33:43">
      <c r="AG449" s="405" t="s">
        <v>2099</v>
      </c>
      <c r="AH449" s="15" t="s">
        <v>2102</v>
      </c>
      <c r="AL449" s="15"/>
      <c r="AM449" s="404" t="s">
        <v>2408</v>
      </c>
      <c r="AN449" s="404" t="s">
        <v>2407</v>
      </c>
      <c r="AO449" s="403" t="s">
        <v>1943</v>
      </c>
      <c r="AP449" s="402" t="s">
        <v>1517</v>
      </c>
      <c r="AQ449" s="402" t="s">
        <v>1946</v>
      </c>
    </row>
    <row r="450" spans="33:43">
      <c r="AG450" s="405" t="s">
        <v>488</v>
      </c>
      <c r="AH450" s="15" t="s">
        <v>649</v>
      </c>
      <c r="AL450" s="15"/>
      <c r="AM450" s="404" t="s">
        <v>2406</v>
      </c>
      <c r="AN450" s="404" t="s">
        <v>2405</v>
      </c>
      <c r="AO450" s="403" t="s">
        <v>2005</v>
      </c>
      <c r="AP450" s="402" t="s">
        <v>1388</v>
      </c>
      <c r="AQ450" s="402" t="s">
        <v>2006</v>
      </c>
    </row>
    <row r="451" spans="33:43">
      <c r="AG451" s="405" t="s">
        <v>102</v>
      </c>
      <c r="AH451" s="15" t="s">
        <v>660</v>
      </c>
      <c r="AL451" s="15"/>
      <c r="AM451" s="404" t="s">
        <v>2404</v>
      </c>
      <c r="AN451" s="404" t="s">
        <v>2403</v>
      </c>
      <c r="AO451" s="403" t="s">
        <v>2007</v>
      </c>
      <c r="AP451" s="402" t="s">
        <v>1207</v>
      </c>
      <c r="AQ451" s="402" t="s">
        <v>2008</v>
      </c>
    </row>
    <row r="452" spans="33:43">
      <c r="AG452" s="405" t="s">
        <v>3317</v>
      </c>
      <c r="AH452" s="15" t="s">
        <v>3316</v>
      </c>
      <c r="AL452" s="15"/>
      <c r="AM452" s="404" t="s">
        <v>505</v>
      </c>
      <c r="AN452" s="404" t="s">
        <v>770</v>
      </c>
      <c r="AO452" s="403" t="s">
        <v>3315</v>
      </c>
      <c r="AP452" s="402" t="s">
        <v>1045</v>
      </c>
      <c r="AQ452" s="402" t="s">
        <v>2009</v>
      </c>
    </row>
    <row r="453" spans="33:43">
      <c r="AG453" s="405" t="s">
        <v>490</v>
      </c>
      <c r="AH453" s="15" t="s">
        <v>661</v>
      </c>
      <c r="AL453" s="15"/>
      <c r="AM453" s="404" t="s">
        <v>2402</v>
      </c>
      <c r="AN453" s="404" t="s">
        <v>2401</v>
      </c>
      <c r="AO453" s="403" t="s">
        <v>2010</v>
      </c>
      <c r="AP453" s="402" t="s">
        <v>1146</v>
      </c>
      <c r="AQ453" s="402" t="s">
        <v>2011</v>
      </c>
    </row>
    <row r="454" spans="33:43">
      <c r="AG454" s="405" t="s">
        <v>491</v>
      </c>
      <c r="AH454" s="15" t="s">
        <v>662</v>
      </c>
      <c r="AL454" s="15"/>
      <c r="AM454" s="404" t="s">
        <v>1396</v>
      </c>
      <c r="AN454" s="404" t="s">
        <v>1492</v>
      </c>
      <c r="AO454" s="403" t="s">
        <v>3314</v>
      </c>
      <c r="AP454" s="402" t="s">
        <v>1208</v>
      </c>
      <c r="AQ454" s="402" t="s">
        <v>2012</v>
      </c>
    </row>
    <row r="455" spans="33:43">
      <c r="AG455" s="405" t="s">
        <v>3313</v>
      </c>
      <c r="AH455" s="15" t="s">
        <v>3312</v>
      </c>
      <c r="AL455" s="15"/>
      <c r="AM455" s="404" t="s">
        <v>1205</v>
      </c>
      <c r="AN455" s="404" t="s">
        <v>1206</v>
      </c>
      <c r="AO455" s="403" t="s">
        <v>1216</v>
      </c>
      <c r="AP455" s="402" t="s">
        <v>1217</v>
      </c>
      <c r="AQ455" s="402" t="s">
        <v>1827</v>
      </c>
    </row>
    <row r="456" spans="33:43">
      <c r="AG456" s="405" t="s">
        <v>3311</v>
      </c>
      <c r="AH456" s="15" t="s">
        <v>3310</v>
      </c>
      <c r="AL456" s="15"/>
      <c r="AM456" s="404" t="s">
        <v>2400</v>
      </c>
      <c r="AN456" s="404" t="s">
        <v>2399</v>
      </c>
      <c r="AO456" s="403" t="s">
        <v>1238</v>
      </c>
      <c r="AP456" s="402" t="s">
        <v>1209</v>
      </c>
      <c r="AQ456" s="402" t="s">
        <v>1829</v>
      </c>
    </row>
    <row r="457" spans="33:43">
      <c r="AG457" s="405" t="s">
        <v>3309</v>
      </c>
      <c r="AH457" s="15" t="s">
        <v>3308</v>
      </c>
      <c r="AL457" s="15"/>
      <c r="AM457" s="404" t="s">
        <v>2398</v>
      </c>
      <c r="AN457" s="404" t="s">
        <v>2397</v>
      </c>
      <c r="AO457" s="403" t="s">
        <v>3307</v>
      </c>
      <c r="AP457" s="402" t="s">
        <v>2696</v>
      </c>
      <c r="AQ457" s="402" t="s">
        <v>3306</v>
      </c>
    </row>
    <row r="458" spans="33:43">
      <c r="AG458" s="405" t="s">
        <v>3305</v>
      </c>
      <c r="AH458" s="15" t="s">
        <v>3304</v>
      </c>
      <c r="AL458" s="15"/>
      <c r="AM458" s="404" t="s">
        <v>506</v>
      </c>
      <c r="AN458" s="404" t="s">
        <v>771</v>
      </c>
      <c r="AO458" s="403" t="s">
        <v>1245</v>
      </c>
      <c r="AP458" s="402" t="s">
        <v>1145</v>
      </c>
      <c r="AQ458" s="402" t="s">
        <v>1825</v>
      </c>
    </row>
    <row r="459" spans="33:43">
      <c r="AG459" s="405" t="s">
        <v>3303</v>
      </c>
      <c r="AH459" s="15" t="s">
        <v>3302</v>
      </c>
      <c r="AL459" s="15"/>
      <c r="AM459" s="404" t="s">
        <v>2396</v>
      </c>
      <c r="AN459" s="404" t="s">
        <v>2395</v>
      </c>
      <c r="AO459" s="403" t="s">
        <v>3301</v>
      </c>
      <c r="AP459" s="402" t="s">
        <v>1243</v>
      </c>
      <c r="AQ459" s="402" t="s">
        <v>1831</v>
      </c>
    </row>
    <row r="460" spans="33:43">
      <c r="AG460" s="405" t="s">
        <v>3300</v>
      </c>
      <c r="AH460" s="15" t="s">
        <v>3299</v>
      </c>
      <c r="AL460" s="15"/>
      <c r="AM460" s="404" t="s">
        <v>2394</v>
      </c>
      <c r="AN460" s="404" t="s">
        <v>2393</v>
      </c>
      <c r="AO460" s="403" t="s">
        <v>3298</v>
      </c>
      <c r="AP460" s="402" t="s">
        <v>2684</v>
      </c>
      <c r="AQ460" s="402" t="s">
        <v>3297</v>
      </c>
    </row>
    <row r="461" spans="33:43">
      <c r="AG461" s="405" t="s">
        <v>3296</v>
      </c>
      <c r="AH461" s="15" t="s">
        <v>3295</v>
      </c>
      <c r="AL461" s="15"/>
      <c r="AM461" s="404" t="s">
        <v>2392</v>
      </c>
      <c r="AN461" s="404" t="s">
        <v>2391</v>
      </c>
      <c r="AO461" s="403" t="s">
        <v>3294</v>
      </c>
      <c r="AP461" s="402" t="s">
        <v>724</v>
      </c>
      <c r="AQ461" s="402" t="s">
        <v>1840</v>
      </c>
    </row>
    <row r="462" spans="33:43">
      <c r="AG462" s="405" t="s">
        <v>3293</v>
      </c>
      <c r="AH462" s="15" t="s">
        <v>3292</v>
      </c>
      <c r="AL462" s="15"/>
      <c r="AM462" s="404" t="s">
        <v>2390</v>
      </c>
      <c r="AN462" s="404" t="s">
        <v>2389</v>
      </c>
      <c r="AO462" s="403" t="s">
        <v>3291</v>
      </c>
      <c r="AP462" s="402" t="s">
        <v>2646</v>
      </c>
      <c r="AQ462" s="402" t="s">
        <v>3290</v>
      </c>
    </row>
    <row r="463" spans="33:43">
      <c r="AG463" s="405" t="s">
        <v>1123</v>
      </c>
      <c r="AH463" s="15" t="s">
        <v>1125</v>
      </c>
      <c r="AL463" s="15"/>
      <c r="AM463" s="404" t="s">
        <v>2388</v>
      </c>
      <c r="AN463" s="404" t="s">
        <v>2387</v>
      </c>
      <c r="AO463" s="403" t="s">
        <v>394</v>
      </c>
      <c r="AP463" s="402" t="s">
        <v>721</v>
      </c>
      <c r="AQ463" s="402" t="s">
        <v>1838</v>
      </c>
    </row>
    <row r="464" spans="33:43">
      <c r="AG464" s="405" t="s">
        <v>1124</v>
      </c>
      <c r="AH464" s="15" t="s">
        <v>1126</v>
      </c>
      <c r="AL464" s="15"/>
      <c r="AM464" s="404" t="s">
        <v>2384</v>
      </c>
      <c r="AN464" s="404" t="s">
        <v>764</v>
      </c>
      <c r="AO464" s="403" t="s">
        <v>396</v>
      </c>
      <c r="AP464" s="402" t="s">
        <v>725</v>
      </c>
      <c r="AQ464" s="402" t="s">
        <v>1841</v>
      </c>
    </row>
    <row r="465" spans="33:43">
      <c r="AG465" s="405" t="s">
        <v>3289</v>
      </c>
      <c r="AH465" s="15" t="s">
        <v>3288</v>
      </c>
      <c r="AL465" s="15"/>
      <c r="AM465" s="404" t="s">
        <v>2383</v>
      </c>
      <c r="AN465" s="404" t="s">
        <v>2382</v>
      </c>
      <c r="AO465" s="403" t="s">
        <v>3287</v>
      </c>
      <c r="AP465" s="402" t="s">
        <v>2652</v>
      </c>
      <c r="AQ465" s="402" t="s">
        <v>3286</v>
      </c>
    </row>
    <row r="466" spans="33:43">
      <c r="AG466" s="405" t="s">
        <v>3285</v>
      </c>
      <c r="AH466" s="15" t="s">
        <v>3284</v>
      </c>
      <c r="AL466" s="15"/>
      <c r="AM466" s="404" t="s">
        <v>2379</v>
      </c>
      <c r="AN466" s="404" t="s">
        <v>2378</v>
      </c>
      <c r="AO466" s="403" t="s">
        <v>3283</v>
      </c>
      <c r="AP466" s="402" t="s">
        <v>2648</v>
      </c>
      <c r="AQ466" s="402" t="s">
        <v>3282</v>
      </c>
    </row>
    <row r="467" spans="33:43">
      <c r="AG467" s="405" t="s">
        <v>3281</v>
      </c>
      <c r="AH467" s="15" t="s">
        <v>556</v>
      </c>
      <c r="AL467" s="15"/>
      <c r="AM467" s="404" t="s">
        <v>215</v>
      </c>
      <c r="AN467" s="404" t="s">
        <v>765</v>
      </c>
      <c r="AO467" s="403" t="s">
        <v>395</v>
      </c>
      <c r="AP467" s="402" t="s">
        <v>722</v>
      </c>
      <c r="AQ467" s="402" t="s">
        <v>1839</v>
      </c>
    </row>
    <row r="468" spans="33:43">
      <c r="AG468" s="405" t="s">
        <v>3280</v>
      </c>
      <c r="AH468" s="15" t="s">
        <v>1105</v>
      </c>
      <c r="AL468" s="15"/>
      <c r="AM468" s="404" t="s">
        <v>2375</v>
      </c>
      <c r="AN468" s="404" t="s">
        <v>772</v>
      </c>
      <c r="AO468" s="403" t="s">
        <v>390</v>
      </c>
      <c r="AP468" s="402" t="s">
        <v>2651</v>
      </c>
      <c r="AQ468" s="402" t="s">
        <v>3279</v>
      </c>
    </row>
    <row r="469" spans="33:43">
      <c r="AG469" s="405" t="s">
        <v>3278</v>
      </c>
      <c r="AH469" s="15" t="s">
        <v>2889</v>
      </c>
      <c r="AL469" s="15"/>
      <c r="AM469" s="404" t="s">
        <v>2374</v>
      </c>
      <c r="AN469" s="404" t="s">
        <v>2373</v>
      </c>
      <c r="AO469" s="403" t="s">
        <v>809</v>
      </c>
      <c r="AP469" s="402" t="s">
        <v>2654</v>
      </c>
      <c r="AQ469" s="402" t="s">
        <v>3277</v>
      </c>
    </row>
    <row r="470" spans="33:43">
      <c r="AG470" s="405" t="s">
        <v>3276</v>
      </c>
      <c r="AH470" s="15" t="s">
        <v>768</v>
      </c>
      <c r="AL470" s="15"/>
      <c r="AM470" s="404" t="s">
        <v>2372</v>
      </c>
      <c r="AN470" s="404" t="s">
        <v>2371</v>
      </c>
      <c r="AO470" s="403" t="s">
        <v>391</v>
      </c>
      <c r="AP470" s="402" t="s">
        <v>718</v>
      </c>
      <c r="AQ470" s="402" t="s">
        <v>1835</v>
      </c>
    </row>
    <row r="471" spans="33:43">
      <c r="AG471" s="405" t="s">
        <v>3275</v>
      </c>
      <c r="AH471" s="15" t="s">
        <v>3274</v>
      </c>
      <c r="AL471" s="15"/>
      <c r="AM471" s="404" t="s">
        <v>2370</v>
      </c>
      <c r="AN471" s="404" t="s">
        <v>2369</v>
      </c>
      <c r="AO471" s="403" t="s">
        <v>387</v>
      </c>
      <c r="AP471" s="402" t="s">
        <v>3273</v>
      </c>
      <c r="AQ471" s="402" t="s">
        <v>3272</v>
      </c>
    </row>
    <row r="472" spans="33:43">
      <c r="AG472" s="405" t="s">
        <v>1111</v>
      </c>
      <c r="AH472" s="15" t="s">
        <v>1475</v>
      </c>
      <c r="AL472" s="15"/>
      <c r="AM472" s="404" t="s">
        <v>155</v>
      </c>
      <c r="AN472" s="404" t="s">
        <v>773</v>
      </c>
      <c r="AO472" s="403" t="s">
        <v>388</v>
      </c>
      <c r="AP472" s="402" t="s">
        <v>716</v>
      </c>
      <c r="AQ472" s="402" t="s">
        <v>1832</v>
      </c>
    </row>
    <row r="473" spans="33:43">
      <c r="AG473" s="405" t="s">
        <v>118</v>
      </c>
      <c r="AH473" s="15" t="s">
        <v>3271</v>
      </c>
      <c r="AL473" s="15"/>
      <c r="AM473" s="404" t="s">
        <v>2368</v>
      </c>
      <c r="AN473" s="404" t="s">
        <v>774</v>
      </c>
      <c r="AO473" s="403" t="s">
        <v>392</v>
      </c>
      <c r="AP473" s="402" t="s">
        <v>719</v>
      </c>
      <c r="AQ473" s="402" t="s">
        <v>1836</v>
      </c>
    </row>
    <row r="474" spans="33:43">
      <c r="AG474" s="405" t="s">
        <v>3270</v>
      </c>
      <c r="AH474" s="15" t="s">
        <v>3269</v>
      </c>
      <c r="AL474" s="15"/>
      <c r="AM474" s="404" t="s">
        <v>156</v>
      </c>
      <c r="AN474" s="404" t="s">
        <v>775</v>
      </c>
      <c r="AO474" s="403" t="s">
        <v>3268</v>
      </c>
      <c r="AP474" s="402" t="s">
        <v>2655</v>
      </c>
      <c r="AQ474" s="402" t="s">
        <v>3267</v>
      </c>
    </row>
    <row r="475" spans="33:43">
      <c r="AG475" s="405" t="s">
        <v>119</v>
      </c>
      <c r="AH475" s="15" t="s">
        <v>674</v>
      </c>
      <c r="AL475" s="15"/>
      <c r="AM475" s="404" t="s">
        <v>2367</v>
      </c>
      <c r="AN475" s="404" t="s">
        <v>2366</v>
      </c>
      <c r="AO475" s="403" t="s">
        <v>393</v>
      </c>
      <c r="AP475" s="402" t="s">
        <v>2660</v>
      </c>
      <c r="AQ475" s="402" t="s">
        <v>3266</v>
      </c>
    </row>
    <row r="476" spans="33:43">
      <c r="AG476" s="405" t="s">
        <v>3265</v>
      </c>
      <c r="AH476" s="15" t="s">
        <v>673</v>
      </c>
      <c r="AL476" s="15"/>
      <c r="AM476" s="404" t="s">
        <v>2365</v>
      </c>
      <c r="AN476" s="404" t="s">
        <v>2364</v>
      </c>
      <c r="AO476" s="403" t="s">
        <v>937</v>
      </c>
      <c r="AP476" s="402" t="s">
        <v>936</v>
      </c>
      <c r="AQ476" s="402" t="s">
        <v>1833</v>
      </c>
    </row>
    <row r="477" spans="33:43">
      <c r="AG477" s="405" t="s">
        <v>114</v>
      </c>
      <c r="AH477" s="15" t="s">
        <v>675</v>
      </c>
      <c r="AL477" s="15"/>
      <c r="AM477" s="404" t="s">
        <v>2361</v>
      </c>
      <c r="AN477" s="404" t="s">
        <v>2360</v>
      </c>
      <c r="AO477" s="403" t="s">
        <v>213</v>
      </c>
      <c r="AP477" s="402" t="s">
        <v>720</v>
      </c>
      <c r="AQ477" s="402" t="s">
        <v>1837</v>
      </c>
    </row>
    <row r="478" spans="33:43">
      <c r="AG478" s="405" t="s">
        <v>117</v>
      </c>
      <c r="AH478" s="15" t="s">
        <v>3264</v>
      </c>
      <c r="AL478" s="15"/>
      <c r="AM478" s="404" t="s">
        <v>2359</v>
      </c>
      <c r="AN478" s="404" t="s">
        <v>2358</v>
      </c>
      <c r="AO478" s="403" t="s">
        <v>3263</v>
      </c>
      <c r="AP478" s="402" t="s">
        <v>2658</v>
      </c>
      <c r="AQ478" s="402" t="s">
        <v>3262</v>
      </c>
    </row>
    <row r="479" spans="33:43">
      <c r="AG479" s="405" t="s">
        <v>3261</v>
      </c>
      <c r="AH479" s="15" t="s">
        <v>3260</v>
      </c>
      <c r="AL479" s="15"/>
      <c r="AM479" s="404" t="s">
        <v>157</v>
      </c>
      <c r="AN479" s="404" t="s">
        <v>776</v>
      </c>
      <c r="AO479" s="403" t="s">
        <v>3259</v>
      </c>
      <c r="AP479" s="402" t="s">
        <v>2754</v>
      </c>
      <c r="AQ479" s="402" t="s">
        <v>3258</v>
      </c>
    </row>
    <row r="480" spans="33:43">
      <c r="AG480" s="405" t="s">
        <v>3257</v>
      </c>
      <c r="AH480" s="15" t="s">
        <v>3256</v>
      </c>
      <c r="AL480" s="15"/>
      <c r="AM480" s="404" t="s">
        <v>2355</v>
      </c>
      <c r="AN480" s="404" t="s">
        <v>2354</v>
      </c>
      <c r="AO480" s="403" t="s">
        <v>3255</v>
      </c>
      <c r="AP480" s="402" t="s">
        <v>2758</v>
      </c>
      <c r="AQ480" s="402" t="s">
        <v>3254</v>
      </c>
    </row>
    <row r="481" spans="33:43">
      <c r="AG481" s="405" t="s">
        <v>3253</v>
      </c>
      <c r="AH481" s="15" t="s">
        <v>3252</v>
      </c>
      <c r="AL481" s="15"/>
      <c r="AM481" s="404" t="s">
        <v>1382</v>
      </c>
      <c r="AN481" s="404" t="s">
        <v>1385</v>
      </c>
      <c r="AO481" s="403" t="s">
        <v>3251</v>
      </c>
      <c r="AP481" s="402" t="s">
        <v>2756</v>
      </c>
      <c r="AQ481" s="402" t="s">
        <v>3250</v>
      </c>
    </row>
    <row r="482" spans="33:43">
      <c r="AG482" s="405" t="s">
        <v>3249</v>
      </c>
      <c r="AH482" s="15" t="s">
        <v>3248</v>
      </c>
      <c r="AL482" s="15"/>
      <c r="AM482" s="404" t="s">
        <v>1384</v>
      </c>
      <c r="AN482" s="404" t="s">
        <v>1386</v>
      </c>
      <c r="AO482" s="403" t="s">
        <v>3247</v>
      </c>
      <c r="AP482" s="402" t="s">
        <v>715</v>
      </c>
      <c r="AQ482" s="402" t="s">
        <v>1834</v>
      </c>
    </row>
    <row r="483" spans="33:43">
      <c r="AG483" s="405" t="s">
        <v>3246</v>
      </c>
      <c r="AH483" s="15" t="s">
        <v>3245</v>
      </c>
      <c r="AL483" s="15"/>
      <c r="AM483" s="404" t="s">
        <v>179</v>
      </c>
      <c r="AN483" s="404" t="s">
        <v>777</v>
      </c>
      <c r="AO483" s="403" t="s">
        <v>3244</v>
      </c>
      <c r="AP483" s="402" t="s">
        <v>2664</v>
      </c>
      <c r="AQ483" s="402" t="s">
        <v>3243</v>
      </c>
    </row>
    <row r="484" spans="33:43">
      <c r="AG484" s="405" t="s">
        <v>3242</v>
      </c>
      <c r="AH484" s="15" t="s">
        <v>3241</v>
      </c>
      <c r="AL484" s="15"/>
      <c r="AM484" s="404" t="s">
        <v>2351</v>
      </c>
      <c r="AN484" s="404" t="s">
        <v>778</v>
      </c>
      <c r="AO484" s="403" t="s">
        <v>1947</v>
      </c>
      <c r="AP484" s="402" t="s">
        <v>1364</v>
      </c>
      <c r="AQ484" s="402" t="s">
        <v>1948</v>
      </c>
    </row>
    <row r="485" spans="33:43">
      <c r="AG485" s="405" t="s">
        <v>3240</v>
      </c>
      <c r="AH485" s="15" t="s">
        <v>3239</v>
      </c>
      <c r="AL485" s="15"/>
      <c r="AM485" s="404" t="s">
        <v>2348</v>
      </c>
      <c r="AN485" s="404" t="s">
        <v>1135</v>
      </c>
      <c r="AO485" s="403" t="s">
        <v>2060</v>
      </c>
      <c r="AP485" s="402" t="s">
        <v>2033</v>
      </c>
      <c r="AQ485" s="402" t="s">
        <v>2061</v>
      </c>
    </row>
    <row r="486" spans="33:43">
      <c r="AG486" s="405" t="s">
        <v>3238</v>
      </c>
      <c r="AH486" s="15" t="s">
        <v>3237</v>
      </c>
      <c r="AL486" s="15"/>
      <c r="AM486" s="404" t="s">
        <v>960</v>
      </c>
      <c r="AN486" s="404" t="s">
        <v>766</v>
      </c>
      <c r="AO486" s="403" t="s">
        <v>3236</v>
      </c>
      <c r="AP486" s="402" t="s">
        <v>3235</v>
      </c>
      <c r="AQ486" s="402" t="s">
        <v>3234</v>
      </c>
    </row>
    <row r="487" spans="33:43">
      <c r="AG487" s="405" t="s">
        <v>3233</v>
      </c>
      <c r="AH487" s="15" t="s">
        <v>3232</v>
      </c>
      <c r="AL487" s="15"/>
      <c r="AM487" s="404" t="s">
        <v>216</v>
      </c>
      <c r="AN487" s="404" t="s">
        <v>767</v>
      </c>
      <c r="AO487" s="403" t="s">
        <v>3231</v>
      </c>
      <c r="AP487" s="402" t="s">
        <v>1073</v>
      </c>
      <c r="AQ487" s="402" t="s">
        <v>1842</v>
      </c>
    </row>
    <row r="488" spans="33:43">
      <c r="AG488" s="405" t="s">
        <v>3230</v>
      </c>
      <c r="AH488" s="15" t="s">
        <v>3229</v>
      </c>
      <c r="AL488" s="15"/>
      <c r="AO488" s="403" t="s">
        <v>3228</v>
      </c>
      <c r="AP488" s="402" t="s">
        <v>3227</v>
      </c>
      <c r="AQ488" s="402" t="s">
        <v>3226</v>
      </c>
    </row>
    <row r="489" spans="33:43">
      <c r="AG489" s="405" t="s">
        <v>3225</v>
      </c>
      <c r="AH489" s="15" t="s">
        <v>3224</v>
      </c>
      <c r="AL489" s="15"/>
      <c r="AO489" s="403" t="s">
        <v>3223</v>
      </c>
      <c r="AP489" s="402" t="s">
        <v>2723</v>
      </c>
      <c r="AQ489" s="402" t="s">
        <v>3222</v>
      </c>
    </row>
    <row r="490" spans="33:43">
      <c r="AG490" s="405" t="s">
        <v>3221</v>
      </c>
      <c r="AH490" s="15" t="s">
        <v>3220</v>
      </c>
      <c r="AL490" s="15"/>
      <c r="AO490" s="403" t="s">
        <v>3219</v>
      </c>
      <c r="AP490" s="402" t="s">
        <v>3218</v>
      </c>
      <c r="AQ490" s="402" t="s">
        <v>3217</v>
      </c>
    </row>
    <row r="491" spans="33:43">
      <c r="AG491" s="405" t="s">
        <v>3216</v>
      </c>
      <c r="AH491" s="15" t="s">
        <v>3215</v>
      </c>
      <c r="AL491" s="15"/>
      <c r="AO491" s="403" t="s">
        <v>3214</v>
      </c>
      <c r="AP491" s="402" t="s">
        <v>2717</v>
      </c>
      <c r="AQ491" s="402" t="s">
        <v>3213</v>
      </c>
    </row>
    <row r="492" spans="33:43">
      <c r="AG492" s="405" t="s">
        <v>3212</v>
      </c>
      <c r="AH492" s="15" t="s">
        <v>3211</v>
      </c>
      <c r="AL492" s="15"/>
      <c r="AM492" s="404"/>
      <c r="AO492" s="403" t="s">
        <v>3210</v>
      </c>
      <c r="AP492" s="402" t="s">
        <v>3209</v>
      </c>
      <c r="AQ492" s="402" t="s">
        <v>3208</v>
      </c>
    </row>
    <row r="493" spans="33:43">
      <c r="AG493" s="405" t="s">
        <v>3207</v>
      </c>
      <c r="AH493" s="15" t="s">
        <v>3206</v>
      </c>
      <c r="AL493" s="15"/>
      <c r="AM493" s="404"/>
      <c r="AO493" s="403" t="s">
        <v>3205</v>
      </c>
      <c r="AP493" s="402" t="s">
        <v>3204</v>
      </c>
      <c r="AQ493" s="402" t="s">
        <v>3203</v>
      </c>
    </row>
    <row r="494" spans="33:43">
      <c r="AG494" s="405" t="s">
        <v>3202</v>
      </c>
      <c r="AH494" s="15" t="s">
        <v>3201</v>
      </c>
      <c r="AL494" s="15"/>
      <c r="AM494" s="404"/>
      <c r="AO494" s="403" t="s">
        <v>1227</v>
      </c>
      <c r="AP494" s="402" t="s">
        <v>679</v>
      </c>
      <c r="AQ494" s="402" t="s">
        <v>1844</v>
      </c>
    </row>
    <row r="495" spans="33:43">
      <c r="AG495" s="405" t="s">
        <v>3200</v>
      </c>
      <c r="AH495" s="15" t="s">
        <v>3199</v>
      </c>
      <c r="AL495" s="15"/>
      <c r="AM495" s="404"/>
      <c r="AO495" s="403" t="s">
        <v>3198</v>
      </c>
      <c r="AP495" s="402" t="s">
        <v>2715</v>
      </c>
      <c r="AQ495" s="402" t="s">
        <v>3197</v>
      </c>
    </row>
    <row r="496" spans="33:43">
      <c r="AG496" s="405" t="s">
        <v>115</v>
      </c>
      <c r="AH496" s="15" t="s">
        <v>676</v>
      </c>
      <c r="AL496" s="15"/>
      <c r="AM496" s="404"/>
      <c r="AO496" s="403" t="s">
        <v>3196</v>
      </c>
      <c r="AP496" s="402" t="s">
        <v>3195</v>
      </c>
      <c r="AQ496" s="402" t="s">
        <v>3194</v>
      </c>
    </row>
    <row r="497" spans="33:43">
      <c r="AG497" s="405" t="s">
        <v>3193</v>
      </c>
      <c r="AH497" s="15" t="s">
        <v>676</v>
      </c>
      <c r="AL497" s="15"/>
      <c r="AM497" s="404"/>
      <c r="AO497" s="403" t="s">
        <v>3192</v>
      </c>
      <c r="AP497" s="402" t="s">
        <v>3191</v>
      </c>
      <c r="AQ497" s="402" t="s">
        <v>3190</v>
      </c>
    </row>
    <row r="498" spans="33:43">
      <c r="AG498" s="405" t="s">
        <v>3189</v>
      </c>
      <c r="AH498" s="15" t="s">
        <v>3188</v>
      </c>
      <c r="AL498" s="15"/>
      <c r="AM498" s="404"/>
      <c r="AO498" s="403" t="s">
        <v>3187</v>
      </c>
      <c r="AP498" s="402" t="s">
        <v>2719</v>
      </c>
      <c r="AQ498" s="402" t="s">
        <v>3186</v>
      </c>
    </row>
    <row r="499" spans="33:43">
      <c r="AG499" s="405" t="s">
        <v>3185</v>
      </c>
      <c r="AH499" s="15" t="s">
        <v>3184</v>
      </c>
      <c r="AL499" s="15"/>
      <c r="AM499" s="404"/>
      <c r="AO499" s="403" t="s">
        <v>1228</v>
      </c>
      <c r="AP499" s="402" t="s">
        <v>677</v>
      </c>
      <c r="AQ499" s="402" t="s">
        <v>1845</v>
      </c>
    </row>
    <row r="500" spans="33:43">
      <c r="AG500" s="405" t="s">
        <v>3183</v>
      </c>
      <c r="AH500" s="15" t="s">
        <v>3182</v>
      </c>
      <c r="AL500" s="15"/>
      <c r="AM500" s="404"/>
      <c r="AO500" s="403" t="s">
        <v>1247</v>
      </c>
      <c r="AP500" s="402" t="s">
        <v>678</v>
      </c>
      <c r="AQ500" s="402" t="s">
        <v>1843</v>
      </c>
    </row>
    <row r="501" spans="33:43">
      <c r="AG501" s="405" t="s">
        <v>3181</v>
      </c>
      <c r="AH501" s="15" t="s">
        <v>3180</v>
      </c>
      <c r="AL501" s="15"/>
      <c r="AM501" s="404"/>
      <c r="AO501" s="403" t="s">
        <v>3179</v>
      </c>
      <c r="AP501" s="402" t="s">
        <v>3178</v>
      </c>
      <c r="AQ501" s="402" t="s">
        <v>3177</v>
      </c>
    </row>
    <row r="502" spans="33:43">
      <c r="AG502" s="405" t="s">
        <v>3176</v>
      </c>
      <c r="AH502" s="15" t="s">
        <v>3175</v>
      </c>
      <c r="AL502" s="15"/>
      <c r="AM502" s="404"/>
      <c r="AO502" s="403" t="s">
        <v>3174</v>
      </c>
      <c r="AP502" s="402" t="s">
        <v>3173</v>
      </c>
      <c r="AQ502" s="402" t="s">
        <v>3172</v>
      </c>
    </row>
    <row r="503" spans="33:43">
      <c r="AG503" s="405" t="s">
        <v>3171</v>
      </c>
      <c r="AH503" s="15" t="s">
        <v>3170</v>
      </c>
      <c r="AL503" s="15"/>
      <c r="AM503" s="404"/>
      <c r="AO503" s="403" t="s">
        <v>3169</v>
      </c>
      <c r="AP503" s="402" t="s">
        <v>3168</v>
      </c>
      <c r="AQ503" s="402" t="s">
        <v>3167</v>
      </c>
    </row>
    <row r="504" spans="33:43">
      <c r="AG504" s="405" t="s">
        <v>3166</v>
      </c>
      <c r="AH504" s="15" t="s">
        <v>3165</v>
      </c>
      <c r="AL504" s="15"/>
      <c r="AM504" s="404"/>
      <c r="AO504" s="403" t="s">
        <v>400</v>
      </c>
      <c r="AP504" s="402" t="s">
        <v>730</v>
      </c>
      <c r="AQ504" s="402" t="s">
        <v>1847</v>
      </c>
    </row>
    <row r="505" spans="33:43">
      <c r="AG505" s="405" t="s">
        <v>3164</v>
      </c>
      <c r="AH505" s="15" t="s">
        <v>3163</v>
      </c>
      <c r="AL505" s="15"/>
      <c r="AM505" s="404"/>
      <c r="AO505" s="403" t="s">
        <v>401</v>
      </c>
      <c r="AP505" s="402" t="s">
        <v>1173</v>
      </c>
      <c r="AQ505" s="402" t="s">
        <v>1846</v>
      </c>
    </row>
    <row r="506" spans="33:43">
      <c r="AG506" s="405" t="s">
        <v>3162</v>
      </c>
      <c r="AH506" s="15" t="s">
        <v>3161</v>
      </c>
      <c r="AL506" s="15"/>
      <c r="AM506" s="404"/>
      <c r="AO506" s="403" t="s">
        <v>3160</v>
      </c>
      <c r="AP506" s="402" t="s">
        <v>2584</v>
      </c>
      <c r="AQ506" s="402" t="s">
        <v>3159</v>
      </c>
    </row>
    <row r="507" spans="33:43">
      <c r="AG507" s="405" t="s">
        <v>3158</v>
      </c>
      <c r="AH507" s="15" t="s">
        <v>3157</v>
      </c>
      <c r="AL507" s="15"/>
      <c r="AM507" s="404"/>
      <c r="AO507" s="403" t="s">
        <v>796</v>
      </c>
      <c r="AP507" s="402" t="s">
        <v>795</v>
      </c>
      <c r="AQ507" s="402" t="s">
        <v>1848</v>
      </c>
    </row>
    <row r="508" spans="33:43">
      <c r="AG508" s="405" t="s">
        <v>3156</v>
      </c>
      <c r="AH508" s="15" t="s">
        <v>3155</v>
      </c>
      <c r="AL508" s="15"/>
      <c r="AM508" s="404"/>
      <c r="AO508" s="403" t="s">
        <v>3154</v>
      </c>
      <c r="AP508" s="402" t="s">
        <v>3153</v>
      </c>
      <c r="AQ508" s="402" t="s">
        <v>3152</v>
      </c>
    </row>
    <row r="509" spans="33:43">
      <c r="AG509" s="405" t="s">
        <v>3151</v>
      </c>
      <c r="AH509" s="15" t="s">
        <v>3150</v>
      </c>
      <c r="AL509" s="15"/>
      <c r="AM509" s="404"/>
      <c r="AO509" s="403" t="s">
        <v>404</v>
      </c>
      <c r="AP509" s="402" t="s">
        <v>735</v>
      </c>
      <c r="AQ509" s="402" t="s">
        <v>1850</v>
      </c>
    </row>
    <row r="510" spans="33:43">
      <c r="AG510" s="405" t="s">
        <v>268</v>
      </c>
      <c r="AH510" s="15" t="s">
        <v>672</v>
      </c>
      <c r="AL510" s="15"/>
      <c r="AM510" s="404"/>
      <c r="AO510" s="403" t="s">
        <v>402</v>
      </c>
      <c r="AP510" s="402" t="s">
        <v>732</v>
      </c>
      <c r="AQ510" s="402" t="s">
        <v>1851</v>
      </c>
    </row>
    <row r="511" spans="33:43">
      <c r="AG511" s="405" t="s">
        <v>3149</v>
      </c>
      <c r="AH511" s="15" t="s">
        <v>3148</v>
      </c>
      <c r="AL511" s="15"/>
      <c r="AM511" s="404"/>
      <c r="AO511" s="403" t="s">
        <v>403</v>
      </c>
      <c r="AP511" s="402" t="s">
        <v>734</v>
      </c>
      <c r="AQ511" s="402" t="s">
        <v>1852</v>
      </c>
    </row>
    <row r="512" spans="33:43">
      <c r="AG512" s="405" t="s">
        <v>3147</v>
      </c>
      <c r="AH512" s="15" t="s">
        <v>3146</v>
      </c>
      <c r="AL512" s="15"/>
      <c r="AM512" s="404"/>
      <c r="AO512" s="403" t="s">
        <v>3145</v>
      </c>
      <c r="AP512" s="402" t="s">
        <v>2639</v>
      </c>
      <c r="AQ512" s="402" t="s">
        <v>3144</v>
      </c>
    </row>
    <row r="513" spans="33:43">
      <c r="AG513" s="405" t="s">
        <v>3143</v>
      </c>
      <c r="AH513" s="15" t="s">
        <v>3142</v>
      </c>
      <c r="AL513" s="15"/>
      <c r="AM513" s="404"/>
      <c r="AO513" s="403" t="s">
        <v>3141</v>
      </c>
      <c r="AP513" s="402" t="s">
        <v>736</v>
      </c>
      <c r="AQ513" s="402" t="s">
        <v>1849</v>
      </c>
    </row>
    <row r="514" spans="33:43">
      <c r="AG514" s="405" t="s">
        <v>3140</v>
      </c>
      <c r="AH514" s="15" t="s">
        <v>3139</v>
      </c>
      <c r="AL514" s="15"/>
      <c r="AM514" s="404"/>
      <c r="AO514" s="403" t="s">
        <v>204</v>
      </c>
      <c r="AP514" s="402" t="s">
        <v>731</v>
      </c>
      <c r="AQ514" s="402" t="s">
        <v>1662</v>
      </c>
    </row>
    <row r="515" spans="33:43">
      <c r="AG515" s="405" t="s">
        <v>3138</v>
      </c>
      <c r="AH515" s="15" t="s">
        <v>3137</v>
      </c>
      <c r="AL515" s="15"/>
      <c r="AM515" s="404"/>
      <c r="AO515" s="403" t="s">
        <v>3136</v>
      </c>
      <c r="AP515" s="402" t="s">
        <v>1041</v>
      </c>
      <c r="AQ515" s="402" t="s">
        <v>1855</v>
      </c>
    </row>
    <row r="516" spans="33:43">
      <c r="AG516" s="405" t="s">
        <v>3135</v>
      </c>
      <c r="AH516" s="15" t="s">
        <v>3134</v>
      </c>
      <c r="AL516" s="15"/>
      <c r="AM516" s="404"/>
      <c r="AO516" s="403" t="s">
        <v>3133</v>
      </c>
      <c r="AP516" s="402" t="s">
        <v>2573</v>
      </c>
      <c r="AQ516" s="402" t="s">
        <v>3132</v>
      </c>
    </row>
    <row r="517" spans="33:43">
      <c r="AG517" s="405" t="s">
        <v>103</v>
      </c>
      <c r="AH517" s="15" t="s">
        <v>663</v>
      </c>
      <c r="AL517" s="15"/>
      <c r="AM517" s="404"/>
      <c r="AO517" s="403" t="s">
        <v>1405</v>
      </c>
      <c r="AP517" s="402" t="s">
        <v>1404</v>
      </c>
      <c r="AQ517" s="402" t="s">
        <v>1854</v>
      </c>
    </row>
    <row r="518" spans="33:43">
      <c r="AG518" s="405" t="s">
        <v>104</v>
      </c>
      <c r="AH518" s="15" t="s">
        <v>664</v>
      </c>
      <c r="AL518" s="15"/>
      <c r="AM518" s="404"/>
      <c r="AO518" s="403" t="s">
        <v>3131</v>
      </c>
      <c r="AP518" s="402" t="s">
        <v>1908</v>
      </c>
      <c r="AQ518" s="402" t="s">
        <v>1631</v>
      </c>
    </row>
    <row r="519" spans="33:43">
      <c r="AG519" s="405" t="s">
        <v>105</v>
      </c>
      <c r="AH519" s="15" t="s">
        <v>665</v>
      </c>
      <c r="AL519" s="15"/>
      <c r="AM519" s="404"/>
      <c r="AO519" s="403" t="s">
        <v>1959</v>
      </c>
      <c r="AP519" s="402" t="s">
        <v>1958</v>
      </c>
      <c r="AQ519" s="402" t="s">
        <v>1907</v>
      </c>
    </row>
    <row r="520" spans="33:43">
      <c r="AG520" s="405" t="s">
        <v>106</v>
      </c>
      <c r="AH520" s="15" t="s">
        <v>666</v>
      </c>
      <c r="AL520" s="15"/>
      <c r="AM520" s="404"/>
      <c r="AO520" s="403" t="s">
        <v>3130</v>
      </c>
      <c r="AP520" s="402" t="s">
        <v>2578</v>
      </c>
      <c r="AQ520" s="402" t="s">
        <v>3129</v>
      </c>
    </row>
    <row r="521" spans="33:43">
      <c r="AG521" s="405" t="s">
        <v>3128</v>
      </c>
      <c r="AH521" s="15" t="s">
        <v>3127</v>
      </c>
      <c r="AL521" s="15"/>
      <c r="AM521" s="404"/>
      <c r="AO521" s="403" t="s">
        <v>416</v>
      </c>
      <c r="AP521" s="402" t="s">
        <v>1172</v>
      </c>
      <c r="AQ521" s="402" t="s">
        <v>1853</v>
      </c>
    </row>
    <row r="522" spans="33:43">
      <c r="AG522" s="405" t="s">
        <v>107</v>
      </c>
      <c r="AH522" s="15" t="s">
        <v>667</v>
      </c>
      <c r="AL522" s="15"/>
      <c r="AM522" s="404"/>
      <c r="AO522" s="403" t="s">
        <v>417</v>
      </c>
      <c r="AP522" s="402" t="s">
        <v>737</v>
      </c>
      <c r="AQ522" s="402" t="s">
        <v>1856</v>
      </c>
    </row>
    <row r="523" spans="33:43">
      <c r="AG523" s="405" t="s">
        <v>3126</v>
      </c>
      <c r="AH523" s="15" t="s">
        <v>3125</v>
      </c>
      <c r="AL523" s="15"/>
      <c r="AM523" s="404"/>
      <c r="AO523" s="403" t="s">
        <v>3124</v>
      </c>
      <c r="AP523" s="402" t="s">
        <v>2483</v>
      </c>
      <c r="AQ523" s="402" t="s">
        <v>3123</v>
      </c>
    </row>
    <row r="524" spans="33:43">
      <c r="AG524" s="405" t="s">
        <v>108</v>
      </c>
      <c r="AH524" s="15" t="s">
        <v>668</v>
      </c>
      <c r="AL524" s="15"/>
      <c r="AM524" s="404"/>
      <c r="AO524" s="403" t="s">
        <v>414</v>
      </c>
      <c r="AP524" s="402" t="s">
        <v>757</v>
      </c>
      <c r="AQ524" s="402" t="s">
        <v>1868</v>
      </c>
    </row>
    <row r="525" spans="33:43">
      <c r="AG525" s="405" t="s">
        <v>109</v>
      </c>
      <c r="AH525" s="15" t="s">
        <v>3122</v>
      </c>
      <c r="AL525" s="15"/>
      <c r="AM525" s="404"/>
      <c r="AO525" s="403" t="s">
        <v>8</v>
      </c>
      <c r="AP525" s="402" t="s">
        <v>742</v>
      </c>
      <c r="AQ525" s="402" t="s">
        <v>1859</v>
      </c>
    </row>
    <row r="526" spans="33:43">
      <c r="AG526" s="405" t="s">
        <v>3121</v>
      </c>
      <c r="AH526" s="15" t="s">
        <v>3120</v>
      </c>
      <c r="AL526" s="15"/>
      <c r="AM526" s="404"/>
      <c r="AO526" s="403" t="s">
        <v>412</v>
      </c>
      <c r="AP526" s="402" t="s">
        <v>755</v>
      </c>
      <c r="AQ526" s="402" t="s">
        <v>1866</v>
      </c>
    </row>
    <row r="527" spans="33:43">
      <c r="AG527" s="405" t="s">
        <v>110</v>
      </c>
      <c r="AH527" s="15" t="s">
        <v>669</v>
      </c>
      <c r="AL527" s="15"/>
      <c r="AM527" s="404"/>
      <c r="AO527" s="403" t="s">
        <v>3119</v>
      </c>
      <c r="AP527" s="402" t="s">
        <v>2548</v>
      </c>
      <c r="AQ527" s="402" t="s">
        <v>3118</v>
      </c>
    </row>
    <row r="528" spans="33:43">
      <c r="AG528" s="405" t="s">
        <v>111</v>
      </c>
      <c r="AH528" s="15" t="s">
        <v>670</v>
      </c>
      <c r="AL528" s="15"/>
      <c r="AM528" s="404"/>
      <c r="AO528" s="403" t="s">
        <v>10</v>
      </c>
      <c r="AP528" s="402" t="s">
        <v>747</v>
      </c>
      <c r="AQ528" s="402" t="s">
        <v>1862</v>
      </c>
    </row>
    <row r="529" spans="33:43">
      <c r="AG529" s="405" t="s">
        <v>3117</v>
      </c>
      <c r="AH529" s="15" t="s">
        <v>3116</v>
      </c>
      <c r="AL529" s="15"/>
      <c r="AM529" s="404"/>
      <c r="AO529" s="403" t="s">
        <v>405</v>
      </c>
      <c r="AP529" s="402" t="s">
        <v>741</v>
      </c>
      <c r="AQ529" s="402" t="s">
        <v>1858</v>
      </c>
    </row>
    <row r="530" spans="33:43">
      <c r="AG530" s="405" t="s">
        <v>3115</v>
      </c>
      <c r="AH530" s="15" t="s">
        <v>3114</v>
      </c>
      <c r="AL530" s="15"/>
      <c r="AM530" s="404"/>
      <c r="AO530" s="403" t="s">
        <v>409</v>
      </c>
      <c r="AP530" s="402" t="s">
        <v>750</v>
      </c>
      <c r="AQ530" s="402" t="s">
        <v>1657</v>
      </c>
    </row>
    <row r="531" spans="33:43">
      <c r="AG531" s="405" t="s">
        <v>3113</v>
      </c>
      <c r="AH531" s="15" t="s">
        <v>3112</v>
      </c>
      <c r="AL531" s="15"/>
      <c r="AM531" s="404"/>
      <c r="AO531" s="403" t="s">
        <v>3111</v>
      </c>
      <c r="AP531" s="402" t="s">
        <v>748</v>
      </c>
      <c r="AQ531" s="402" t="s">
        <v>1863</v>
      </c>
    </row>
    <row r="532" spans="33:43">
      <c r="AG532" s="405" t="s">
        <v>3110</v>
      </c>
      <c r="AH532" s="15" t="s">
        <v>3109</v>
      </c>
      <c r="AL532" s="15"/>
      <c r="AM532" s="404"/>
      <c r="AO532" s="403" t="s">
        <v>408</v>
      </c>
      <c r="AP532" s="402" t="s">
        <v>746</v>
      </c>
      <c r="AQ532" s="402" t="s">
        <v>1659</v>
      </c>
    </row>
    <row r="533" spans="33:43">
      <c r="AG533" s="405" t="s">
        <v>3108</v>
      </c>
      <c r="AH533" s="15" t="s">
        <v>3107</v>
      </c>
      <c r="AL533" s="15"/>
      <c r="AM533" s="404"/>
      <c r="AO533" s="403" t="s">
        <v>411</v>
      </c>
      <c r="AP533" s="402" t="s">
        <v>754</v>
      </c>
      <c r="AQ533" s="402" t="s">
        <v>1865</v>
      </c>
    </row>
    <row r="534" spans="33:43">
      <c r="AG534" s="405" t="s">
        <v>211</v>
      </c>
      <c r="AH534" s="15" t="s">
        <v>3106</v>
      </c>
      <c r="AL534" s="15"/>
      <c r="AM534" s="404"/>
      <c r="AO534" s="403" t="s">
        <v>9</v>
      </c>
      <c r="AP534" s="402" t="s">
        <v>744</v>
      </c>
      <c r="AQ534" s="402" t="s">
        <v>1861</v>
      </c>
    </row>
    <row r="535" spans="33:43">
      <c r="AG535" s="405" t="s">
        <v>3105</v>
      </c>
      <c r="AH535" s="15" t="s">
        <v>3104</v>
      </c>
      <c r="AL535" s="15"/>
      <c r="AM535" s="404"/>
      <c r="AO535" s="403" t="s">
        <v>406</v>
      </c>
      <c r="AP535" s="402" t="s">
        <v>743</v>
      </c>
      <c r="AQ535" s="402" t="s">
        <v>1860</v>
      </c>
    </row>
    <row r="536" spans="33:43">
      <c r="AG536" s="405" t="s">
        <v>163</v>
      </c>
      <c r="AH536" s="15" t="s">
        <v>671</v>
      </c>
      <c r="AL536" s="15"/>
      <c r="AM536" s="404"/>
      <c r="AO536" s="403" t="s">
        <v>3103</v>
      </c>
      <c r="AP536" s="402" t="s">
        <v>2523</v>
      </c>
      <c r="AQ536" s="402" t="s">
        <v>3102</v>
      </c>
    </row>
    <row r="537" spans="33:43">
      <c r="AG537" s="405" t="s">
        <v>112</v>
      </c>
      <c r="AH537" s="15" t="s">
        <v>3101</v>
      </c>
      <c r="AL537" s="15"/>
      <c r="AM537" s="404"/>
      <c r="AO537" s="403" t="s">
        <v>454</v>
      </c>
      <c r="AP537" s="402" t="s">
        <v>739</v>
      </c>
      <c r="AQ537" s="402" t="s">
        <v>1857</v>
      </c>
    </row>
    <row r="538" spans="33:43">
      <c r="AG538" s="405" t="s">
        <v>3100</v>
      </c>
      <c r="AH538" s="15" t="s">
        <v>3099</v>
      </c>
      <c r="AL538" s="15"/>
      <c r="AM538" s="404"/>
      <c r="AO538" s="403" t="s">
        <v>1609</v>
      </c>
      <c r="AP538" s="402" t="s">
        <v>2489</v>
      </c>
      <c r="AQ538" s="402" t="s">
        <v>1630</v>
      </c>
    </row>
    <row r="539" spans="33:43">
      <c r="AG539" s="405" t="s">
        <v>3098</v>
      </c>
      <c r="AH539" s="15" t="s">
        <v>3097</v>
      </c>
      <c r="AL539" s="15"/>
      <c r="AM539" s="404"/>
      <c r="AO539" s="403" t="s">
        <v>410</v>
      </c>
      <c r="AP539" s="402" t="s">
        <v>2526</v>
      </c>
      <c r="AQ539" s="402" t="s">
        <v>3096</v>
      </c>
    </row>
    <row r="540" spans="33:43">
      <c r="AG540" s="405" t="s">
        <v>3095</v>
      </c>
      <c r="AH540" s="15" t="s">
        <v>3094</v>
      </c>
      <c r="AL540" s="15"/>
      <c r="AM540" s="404"/>
      <c r="AO540" s="403" t="s">
        <v>3093</v>
      </c>
      <c r="AP540" s="402" t="s">
        <v>2509</v>
      </c>
      <c r="AQ540" s="402" t="s">
        <v>3092</v>
      </c>
    </row>
    <row r="541" spans="33:43">
      <c r="AG541" s="405" t="s">
        <v>3091</v>
      </c>
      <c r="AH541" s="15" t="s">
        <v>700</v>
      </c>
      <c r="AL541" s="15"/>
      <c r="AM541" s="404"/>
      <c r="AO541" s="403" t="s">
        <v>3090</v>
      </c>
      <c r="AP541" s="402" t="s">
        <v>2507</v>
      </c>
      <c r="AQ541" s="402" t="s">
        <v>3089</v>
      </c>
    </row>
    <row r="542" spans="33:43">
      <c r="AG542" s="405" t="s">
        <v>3088</v>
      </c>
      <c r="AH542" s="15" t="s">
        <v>3087</v>
      </c>
      <c r="AL542" s="15"/>
      <c r="AM542" s="404"/>
      <c r="AO542" s="403" t="s">
        <v>413</v>
      </c>
      <c r="AP542" s="402" t="s">
        <v>756</v>
      </c>
      <c r="AQ542" s="402" t="s">
        <v>1867</v>
      </c>
    </row>
    <row r="543" spans="33:43">
      <c r="AG543" s="405" t="s">
        <v>3086</v>
      </c>
      <c r="AH543" s="15" t="s">
        <v>701</v>
      </c>
      <c r="AL543" s="15"/>
      <c r="AM543" s="404"/>
      <c r="AO543" s="403" t="s">
        <v>161</v>
      </c>
      <c r="AP543" s="402" t="s">
        <v>749</v>
      </c>
      <c r="AQ543" s="402" t="s">
        <v>1658</v>
      </c>
    </row>
    <row r="544" spans="33:43">
      <c r="AG544" s="405" t="s">
        <v>3085</v>
      </c>
      <c r="AH544" s="15" t="s">
        <v>3084</v>
      </c>
      <c r="AL544" s="15"/>
      <c r="AM544" s="404"/>
      <c r="AO544" s="403" t="s">
        <v>407</v>
      </c>
      <c r="AP544" s="402" t="s">
        <v>745</v>
      </c>
      <c r="AQ544" s="402" t="s">
        <v>1660</v>
      </c>
    </row>
    <row r="545" spans="33:43">
      <c r="AG545" s="405" t="s">
        <v>3083</v>
      </c>
      <c r="AH545" s="15" t="s">
        <v>702</v>
      </c>
      <c r="AL545" s="15"/>
      <c r="AM545" s="404"/>
      <c r="AO545" s="403" t="s">
        <v>3082</v>
      </c>
      <c r="AP545" s="402" t="s">
        <v>2527</v>
      </c>
      <c r="AQ545" s="402" t="s">
        <v>3081</v>
      </c>
    </row>
    <row r="546" spans="33:43">
      <c r="AG546" s="405" t="s">
        <v>3080</v>
      </c>
      <c r="AH546" s="15" t="s">
        <v>3079</v>
      </c>
      <c r="AL546" s="15"/>
      <c r="AM546" s="404"/>
      <c r="AO546" s="403" t="s">
        <v>870</v>
      </c>
      <c r="AP546" s="402" t="s">
        <v>871</v>
      </c>
      <c r="AQ546" s="402" t="s">
        <v>1661</v>
      </c>
    </row>
    <row r="547" spans="33:43">
      <c r="AG547" s="405" t="s">
        <v>3078</v>
      </c>
      <c r="AH547" s="15" t="s">
        <v>3077</v>
      </c>
      <c r="AL547" s="15"/>
      <c r="AM547" s="404"/>
      <c r="AO547" s="403" t="s">
        <v>275</v>
      </c>
      <c r="AP547" s="402" t="s">
        <v>752</v>
      </c>
      <c r="AQ547" s="402" t="s">
        <v>1864</v>
      </c>
    </row>
    <row r="548" spans="33:43">
      <c r="AG548" s="405" t="s">
        <v>3076</v>
      </c>
      <c r="AH548" s="15" t="s">
        <v>3075</v>
      </c>
      <c r="AL548" s="15"/>
      <c r="AM548" s="404"/>
      <c r="AO548" s="403" t="s">
        <v>3074</v>
      </c>
      <c r="AP548" s="402" t="s">
        <v>3073</v>
      </c>
      <c r="AQ548" s="402" t="s">
        <v>3072</v>
      </c>
    </row>
    <row r="549" spans="33:43">
      <c r="AG549" s="405" t="s">
        <v>3071</v>
      </c>
      <c r="AH549" s="15" t="s">
        <v>1053</v>
      </c>
      <c r="AL549" s="15"/>
      <c r="AM549" s="404"/>
      <c r="AO549" s="403" t="s">
        <v>3070</v>
      </c>
      <c r="AP549" s="402" t="s">
        <v>2487</v>
      </c>
      <c r="AQ549" s="402" t="s">
        <v>3069</v>
      </c>
    </row>
    <row r="550" spans="33:43">
      <c r="AG550" s="405" t="s">
        <v>3068</v>
      </c>
      <c r="AH550" s="15" t="s">
        <v>683</v>
      </c>
      <c r="AL550" s="15"/>
      <c r="AM550" s="404"/>
      <c r="AO550" s="403" t="s">
        <v>3067</v>
      </c>
      <c r="AP550" s="402" t="s">
        <v>2541</v>
      </c>
      <c r="AQ550" s="402" t="s">
        <v>3066</v>
      </c>
    </row>
    <row r="551" spans="33:43">
      <c r="AG551" s="405" t="s">
        <v>3065</v>
      </c>
      <c r="AH551" s="15" t="s">
        <v>684</v>
      </c>
      <c r="AL551" s="15"/>
      <c r="AM551" s="404"/>
      <c r="AO551" s="403" t="s">
        <v>3064</v>
      </c>
      <c r="AP551" s="402" t="s">
        <v>2492</v>
      </c>
      <c r="AQ551" s="402" t="s">
        <v>3063</v>
      </c>
    </row>
    <row r="552" spans="33:43">
      <c r="AG552" s="405" t="s">
        <v>3062</v>
      </c>
      <c r="AH552" s="15" t="s">
        <v>1101</v>
      </c>
      <c r="AL552" s="15"/>
      <c r="AM552" s="404"/>
      <c r="AO552" s="403" t="s">
        <v>3061</v>
      </c>
      <c r="AP552" s="402" t="s">
        <v>2496</v>
      </c>
      <c r="AQ552" s="402" t="s">
        <v>3060</v>
      </c>
    </row>
    <row r="553" spans="33:43">
      <c r="AG553" s="405" t="s">
        <v>3059</v>
      </c>
      <c r="AH553" s="15" t="s">
        <v>3058</v>
      </c>
      <c r="AL553" s="15"/>
      <c r="AM553" s="404"/>
      <c r="AO553" s="403" t="s">
        <v>3057</v>
      </c>
      <c r="AP553" s="402" t="s">
        <v>2494</v>
      </c>
      <c r="AQ553" s="402" t="s">
        <v>3056</v>
      </c>
    </row>
    <row r="554" spans="33:43">
      <c r="AG554" s="405" t="s">
        <v>3055</v>
      </c>
      <c r="AH554" s="15" t="s">
        <v>3054</v>
      </c>
      <c r="AL554" s="15"/>
      <c r="AM554" s="404"/>
      <c r="AO554" s="403" t="s">
        <v>2088</v>
      </c>
      <c r="AP554" s="402" t="s">
        <v>920</v>
      </c>
      <c r="AQ554" s="402" t="s">
        <v>2089</v>
      </c>
    </row>
    <row r="555" spans="33:43">
      <c r="AG555" s="405" t="s">
        <v>3053</v>
      </c>
      <c r="AH555" s="15" t="s">
        <v>3052</v>
      </c>
      <c r="AL555" s="15"/>
      <c r="AM555" s="404"/>
      <c r="AO555" s="403" t="s">
        <v>2090</v>
      </c>
      <c r="AP555" s="402" t="s">
        <v>1185</v>
      </c>
      <c r="AQ555" s="402" t="s">
        <v>2093</v>
      </c>
    </row>
    <row r="556" spans="33:43">
      <c r="AG556" s="405" t="s">
        <v>3051</v>
      </c>
      <c r="AH556" s="15" t="s">
        <v>3050</v>
      </c>
      <c r="AL556" s="15"/>
      <c r="AM556" s="404"/>
      <c r="AO556" s="403" t="s">
        <v>2091</v>
      </c>
      <c r="AP556" s="402" t="s">
        <v>1409</v>
      </c>
      <c r="AQ556" s="402" t="s">
        <v>2094</v>
      </c>
    </row>
    <row r="557" spans="33:43">
      <c r="AG557" s="405" t="s">
        <v>3049</v>
      </c>
      <c r="AH557" s="15" t="s">
        <v>3048</v>
      </c>
      <c r="AL557" s="15"/>
      <c r="AM557" s="404"/>
      <c r="AO557" s="403" t="s">
        <v>2092</v>
      </c>
      <c r="AP557" s="402" t="s">
        <v>922</v>
      </c>
      <c r="AQ557" s="402" t="s">
        <v>2095</v>
      </c>
    </row>
    <row r="558" spans="33:43">
      <c r="AG558" s="405" t="s">
        <v>3047</v>
      </c>
      <c r="AH558" s="15" t="s">
        <v>3046</v>
      </c>
      <c r="AL558" s="15"/>
      <c r="AM558" s="404"/>
      <c r="AO558" s="403" t="s">
        <v>2119</v>
      </c>
      <c r="AP558" s="402" t="s">
        <v>2117</v>
      </c>
      <c r="AQ558" s="402" t="s">
        <v>2120</v>
      </c>
    </row>
    <row r="559" spans="33:43">
      <c r="AG559" s="405" t="s">
        <v>956</v>
      </c>
      <c r="AH559" s="15" t="s">
        <v>680</v>
      </c>
      <c r="AL559" s="15"/>
      <c r="AM559" s="404"/>
      <c r="AO559" s="403" t="s">
        <v>3045</v>
      </c>
      <c r="AP559" s="402" t="s">
        <v>3044</v>
      </c>
      <c r="AQ559" s="402" t="s">
        <v>3043</v>
      </c>
    </row>
    <row r="560" spans="33:43">
      <c r="AG560" s="405" t="s">
        <v>3042</v>
      </c>
      <c r="AH560" s="15" t="s">
        <v>3041</v>
      </c>
      <c r="AL560" s="15"/>
      <c r="AM560" s="404"/>
      <c r="AO560" s="403" t="s">
        <v>326</v>
      </c>
      <c r="AP560" s="402" t="s">
        <v>652</v>
      </c>
      <c r="AQ560" s="402" t="s">
        <v>1749</v>
      </c>
    </row>
    <row r="561" spans="33:43">
      <c r="AG561" s="405" t="s">
        <v>1047</v>
      </c>
      <c r="AH561" s="15" t="s">
        <v>1049</v>
      </c>
      <c r="AL561" s="15"/>
      <c r="AM561" s="404"/>
      <c r="AO561" s="403" t="s">
        <v>327</v>
      </c>
      <c r="AP561" s="402" t="s">
        <v>3040</v>
      </c>
      <c r="AQ561" s="402" t="s">
        <v>3039</v>
      </c>
    </row>
    <row r="562" spans="33:43">
      <c r="AG562" s="405" t="s">
        <v>3038</v>
      </c>
      <c r="AH562" s="15" t="s">
        <v>3037</v>
      </c>
      <c r="AL562" s="15"/>
      <c r="AM562" s="404"/>
      <c r="AO562" s="403" t="s">
        <v>330</v>
      </c>
      <c r="AP562" s="402" t="s">
        <v>653</v>
      </c>
      <c r="AQ562" s="402" t="s">
        <v>1750</v>
      </c>
    </row>
    <row r="563" spans="33:43">
      <c r="AG563" s="405" t="s">
        <v>3036</v>
      </c>
      <c r="AH563" s="15" t="s">
        <v>3035</v>
      </c>
      <c r="AL563" s="15"/>
      <c r="AM563" s="404"/>
      <c r="AO563" s="403" t="s">
        <v>3034</v>
      </c>
      <c r="AP563" s="402" t="s">
        <v>3033</v>
      </c>
      <c r="AQ563" s="402" t="s">
        <v>3032</v>
      </c>
    </row>
    <row r="564" spans="33:43">
      <c r="AG564" s="405" t="s">
        <v>957</v>
      </c>
      <c r="AH564" s="15" t="s">
        <v>3031</v>
      </c>
      <c r="AL564" s="15"/>
      <c r="AM564" s="404"/>
      <c r="AO564" s="403" t="s">
        <v>324</v>
      </c>
      <c r="AP564" s="402" t="s">
        <v>1395</v>
      </c>
      <c r="AQ564" s="402" t="s">
        <v>1744</v>
      </c>
    </row>
    <row r="565" spans="33:43">
      <c r="AG565" s="405" t="s">
        <v>958</v>
      </c>
      <c r="AH565" s="15" t="s">
        <v>3030</v>
      </c>
      <c r="AL565" s="15"/>
      <c r="AM565" s="404"/>
      <c r="AO565" s="403" t="s">
        <v>329</v>
      </c>
      <c r="AP565" s="402" t="s">
        <v>3029</v>
      </c>
      <c r="AQ565" s="402" t="s">
        <v>3028</v>
      </c>
    </row>
    <row r="566" spans="33:43">
      <c r="AG566" s="405" t="s">
        <v>3027</v>
      </c>
      <c r="AH566" s="15" t="s">
        <v>3026</v>
      </c>
      <c r="AL566" s="15"/>
      <c r="AM566" s="404"/>
      <c r="AO566" s="403" t="s">
        <v>336</v>
      </c>
      <c r="AP566" s="402" t="s">
        <v>657</v>
      </c>
      <c r="AQ566" s="402" t="s">
        <v>1756</v>
      </c>
    </row>
    <row r="567" spans="33:43">
      <c r="AG567" s="405" t="s">
        <v>3025</v>
      </c>
      <c r="AH567" s="15" t="s">
        <v>3024</v>
      </c>
      <c r="AL567" s="15"/>
      <c r="AM567" s="404"/>
      <c r="AO567" s="403" t="s">
        <v>332</v>
      </c>
      <c r="AP567" s="402" t="s">
        <v>654</v>
      </c>
      <c r="AQ567" s="402" t="s">
        <v>1751</v>
      </c>
    </row>
    <row r="568" spans="33:43">
      <c r="AG568" s="405" t="s">
        <v>3023</v>
      </c>
      <c r="AH568" s="15" t="s">
        <v>3022</v>
      </c>
      <c r="AL568" s="15"/>
      <c r="AM568" s="404"/>
      <c r="AO568" s="403" t="s">
        <v>3021</v>
      </c>
      <c r="AP568" s="402" t="s">
        <v>3020</v>
      </c>
      <c r="AQ568" s="402" t="s">
        <v>3019</v>
      </c>
    </row>
    <row r="569" spans="33:43">
      <c r="AG569" s="405" t="s">
        <v>3018</v>
      </c>
      <c r="AH569" s="15" t="s">
        <v>3017</v>
      </c>
      <c r="AL569" s="15"/>
      <c r="AM569" s="404"/>
      <c r="AO569" s="403" t="s">
        <v>340</v>
      </c>
      <c r="AP569" s="402" t="s">
        <v>659</v>
      </c>
      <c r="AQ569" s="402" t="s">
        <v>1758</v>
      </c>
    </row>
    <row r="570" spans="33:43">
      <c r="AG570" s="405" t="s">
        <v>3016</v>
      </c>
      <c r="AH570" s="15" t="s">
        <v>3015</v>
      </c>
      <c r="AL570" s="15"/>
      <c r="AM570" s="404"/>
      <c r="AO570" s="403" t="s">
        <v>343</v>
      </c>
      <c r="AP570" s="402" t="s">
        <v>550</v>
      </c>
      <c r="AQ570" s="402" t="s">
        <v>1743</v>
      </c>
    </row>
    <row r="571" spans="33:43">
      <c r="AG571" s="405" t="s">
        <v>1048</v>
      </c>
      <c r="AH571" s="15" t="s">
        <v>1052</v>
      </c>
      <c r="AL571" s="15"/>
      <c r="AM571" s="404"/>
      <c r="AO571" s="403" t="s">
        <v>3014</v>
      </c>
      <c r="AP571" s="402" t="s">
        <v>3013</v>
      </c>
      <c r="AQ571" s="402" t="s">
        <v>3012</v>
      </c>
    </row>
    <row r="572" spans="33:43">
      <c r="AG572" s="405" t="s">
        <v>998</v>
      </c>
      <c r="AH572" s="15" t="s">
        <v>1167</v>
      </c>
      <c r="AL572" s="15"/>
      <c r="AM572" s="404"/>
      <c r="AO572" s="403" t="s">
        <v>334</v>
      </c>
      <c r="AP572" s="402" t="s">
        <v>655</v>
      </c>
      <c r="AQ572" s="402" t="s">
        <v>1753</v>
      </c>
    </row>
    <row r="573" spans="33:43">
      <c r="AG573" s="405" t="s">
        <v>1100</v>
      </c>
      <c r="AH573" s="15" t="s">
        <v>1168</v>
      </c>
      <c r="AL573" s="15"/>
      <c r="AM573" s="404"/>
      <c r="AO573" s="403" t="s">
        <v>3011</v>
      </c>
      <c r="AP573" s="402" t="s">
        <v>3010</v>
      </c>
      <c r="AQ573" s="402" t="s">
        <v>3009</v>
      </c>
    </row>
    <row r="574" spans="33:43">
      <c r="AG574" s="405" t="s">
        <v>997</v>
      </c>
      <c r="AH574" s="15" t="s">
        <v>999</v>
      </c>
      <c r="AL574" s="15"/>
      <c r="AM574" s="404"/>
      <c r="AO574" s="403" t="s">
        <v>341</v>
      </c>
      <c r="AP574" s="402" t="s">
        <v>552</v>
      </c>
      <c r="AQ574" s="402" t="s">
        <v>1741</v>
      </c>
    </row>
    <row r="575" spans="33:43">
      <c r="AG575" s="405" t="s">
        <v>3008</v>
      </c>
      <c r="AH575" s="15" t="s">
        <v>3007</v>
      </c>
      <c r="AL575" s="15"/>
      <c r="AM575" s="404"/>
      <c r="AO575" s="403" t="s">
        <v>337</v>
      </c>
      <c r="AP575" s="402" t="s">
        <v>554</v>
      </c>
      <c r="AQ575" s="402" t="s">
        <v>1739</v>
      </c>
    </row>
    <row r="576" spans="33:43">
      <c r="AG576" s="405" t="s">
        <v>2159</v>
      </c>
      <c r="AH576" s="15" t="s">
        <v>2168</v>
      </c>
      <c r="AL576" s="15"/>
      <c r="AM576" s="404"/>
      <c r="AO576" s="403" t="s">
        <v>335</v>
      </c>
      <c r="AP576" s="402" t="s">
        <v>656</v>
      </c>
      <c r="AQ576" s="402" t="s">
        <v>1754</v>
      </c>
    </row>
    <row r="577" spans="33:43">
      <c r="AG577" s="405" t="s">
        <v>2160</v>
      </c>
      <c r="AH577" s="15" t="s">
        <v>2164</v>
      </c>
      <c r="AL577" s="15"/>
      <c r="AM577" s="404"/>
      <c r="AO577" s="403" t="s">
        <v>1607</v>
      </c>
      <c r="AP577" s="402" t="s">
        <v>3006</v>
      </c>
      <c r="AQ577" s="402" t="s">
        <v>1663</v>
      </c>
    </row>
    <row r="578" spans="33:43">
      <c r="AG578" s="405" t="s">
        <v>2161</v>
      </c>
      <c r="AH578" s="15" t="s">
        <v>2166</v>
      </c>
      <c r="AL578" s="15"/>
      <c r="AM578" s="404"/>
      <c r="AO578" s="403" t="s">
        <v>3005</v>
      </c>
      <c r="AP578" s="402" t="s">
        <v>3004</v>
      </c>
      <c r="AQ578" s="402" t="s">
        <v>3003</v>
      </c>
    </row>
    <row r="579" spans="33:43">
      <c r="AG579" s="405" t="s">
        <v>3002</v>
      </c>
      <c r="AH579" s="15" t="s">
        <v>3001</v>
      </c>
      <c r="AL579" s="15"/>
      <c r="AM579" s="404"/>
      <c r="AO579" s="403" t="s">
        <v>331</v>
      </c>
      <c r="AP579" s="402" t="s">
        <v>551</v>
      </c>
      <c r="AQ579" s="402" t="s">
        <v>1738</v>
      </c>
    </row>
    <row r="580" spans="33:43">
      <c r="AG580" s="405" t="s">
        <v>3000</v>
      </c>
      <c r="AH580" s="15" t="s">
        <v>681</v>
      </c>
      <c r="AL580" s="15"/>
      <c r="AM580" s="404"/>
      <c r="AO580" s="403" t="s">
        <v>338</v>
      </c>
      <c r="AP580" s="402" t="s">
        <v>658</v>
      </c>
      <c r="AQ580" s="402" t="s">
        <v>1755</v>
      </c>
    </row>
    <row r="581" spans="33:43">
      <c r="AG581" s="405" t="s">
        <v>2999</v>
      </c>
      <c r="AH581" s="15" t="s">
        <v>2998</v>
      </c>
      <c r="AL581" s="15"/>
      <c r="AM581" s="404"/>
      <c r="AO581" s="403" t="s">
        <v>2997</v>
      </c>
      <c r="AP581" s="402" t="s">
        <v>2996</v>
      </c>
      <c r="AQ581" s="402" t="s">
        <v>2995</v>
      </c>
    </row>
    <row r="582" spans="33:43">
      <c r="AG582" s="405" t="s">
        <v>2994</v>
      </c>
      <c r="AH582" s="15" t="s">
        <v>2993</v>
      </c>
      <c r="AL582" s="15"/>
      <c r="AM582" s="404"/>
      <c r="AO582" s="403" t="s">
        <v>2992</v>
      </c>
      <c r="AP582" s="402" t="s">
        <v>2991</v>
      </c>
      <c r="AQ582" s="402" t="s">
        <v>2990</v>
      </c>
    </row>
    <row r="583" spans="33:43">
      <c r="AG583" s="405" t="s">
        <v>2989</v>
      </c>
      <c r="AH583" s="15" t="s">
        <v>2988</v>
      </c>
      <c r="AL583" s="15"/>
      <c r="AM583" s="404"/>
      <c r="AO583" s="403" t="s">
        <v>2987</v>
      </c>
      <c r="AP583" s="402" t="s">
        <v>2986</v>
      </c>
      <c r="AQ583" s="402" t="s">
        <v>2985</v>
      </c>
    </row>
    <row r="584" spans="33:43">
      <c r="AG584" s="405" t="s">
        <v>2984</v>
      </c>
      <c r="AH584" s="15" t="s">
        <v>2983</v>
      </c>
      <c r="AL584" s="15"/>
      <c r="AM584" s="404"/>
      <c r="AO584" s="403" t="s">
        <v>2982</v>
      </c>
      <c r="AP584" s="402" t="s">
        <v>2981</v>
      </c>
      <c r="AQ584" s="402" t="s">
        <v>2980</v>
      </c>
    </row>
    <row r="585" spans="33:43">
      <c r="AG585" s="405" t="s">
        <v>2979</v>
      </c>
      <c r="AH585" s="15" t="s">
        <v>2978</v>
      </c>
      <c r="AL585" s="15"/>
      <c r="AM585" s="404"/>
      <c r="AO585" s="403" t="s">
        <v>2977</v>
      </c>
      <c r="AP585" s="402" t="s">
        <v>651</v>
      </c>
      <c r="AQ585" s="402" t="s">
        <v>1745</v>
      </c>
    </row>
    <row r="586" spans="33:43">
      <c r="AG586" s="405" t="s">
        <v>2976</v>
      </c>
      <c r="AH586" s="15" t="s">
        <v>685</v>
      </c>
      <c r="AL586" s="15"/>
      <c r="AM586" s="404"/>
      <c r="AO586" s="403" t="s">
        <v>2975</v>
      </c>
      <c r="AP586" s="402" t="s">
        <v>1369</v>
      </c>
      <c r="AQ586" s="402" t="s">
        <v>1748</v>
      </c>
    </row>
    <row r="587" spans="33:43">
      <c r="AG587" s="405" t="s">
        <v>2974</v>
      </c>
      <c r="AH587" s="15" t="s">
        <v>1169</v>
      </c>
      <c r="AL587" s="15"/>
      <c r="AM587" s="404"/>
      <c r="AO587" s="403" t="s">
        <v>2973</v>
      </c>
      <c r="AP587" s="402" t="s">
        <v>1493</v>
      </c>
      <c r="AQ587" s="402" t="s">
        <v>1746</v>
      </c>
    </row>
    <row r="588" spans="33:43">
      <c r="AG588" s="405" t="s">
        <v>168</v>
      </c>
      <c r="AH588" s="15" t="s">
        <v>682</v>
      </c>
      <c r="AL588" s="15"/>
      <c r="AM588" s="404"/>
      <c r="AO588" s="403" t="s">
        <v>2972</v>
      </c>
      <c r="AP588" s="402" t="s">
        <v>2971</v>
      </c>
      <c r="AQ588" s="402" t="s">
        <v>2970</v>
      </c>
    </row>
    <row r="589" spans="33:43">
      <c r="AG589" s="405" t="s">
        <v>2969</v>
      </c>
      <c r="AH589" s="15" t="s">
        <v>2968</v>
      </c>
      <c r="AL589" s="15"/>
      <c r="AM589" s="404"/>
      <c r="AO589" s="403" t="s">
        <v>1495</v>
      </c>
      <c r="AP589" s="402" t="s">
        <v>1494</v>
      </c>
      <c r="AQ589" s="402" t="s">
        <v>1752</v>
      </c>
    </row>
    <row r="590" spans="33:43">
      <c r="AG590" s="405" t="s">
        <v>2967</v>
      </c>
      <c r="AH590" s="15" t="s">
        <v>2966</v>
      </c>
      <c r="AL590" s="15"/>
      <c r="AM590" s="404"/>
      <c r="AO590" s="403" t="s">
        <v>2965</v>
      </c>
      <c r="AP590" s="402" t="s">
        <v>2964</v>
      </c>
      <c r="AQ590" s="402" t="s">
        <v>2963</v>
      </c>
    </row>
    <row r="591" spans="33:43">
      <c r="AG591" s="405" t="s">
        <v>2962</v>
      </c>
      <c r="AH591" s="15" t="s">
        <v>2961</v>
      </c>
      <c r="AL591" s="15"/>
      <c r="AM591" s="404"/>
      <c r="AO591" s="403" t="s">
        <v>2960</v>
      </c>
      <c r="AP591" s="402" t="s">
        <v>1496</v>
      </c>
      <c r="AQ591" s="402" t="s">
        <v>1757</v>
      </c>
    </row>
    <row r="592" spans="33:43">
      <c r="AG592" s="405" t="s">
        <v>2959</v>
      </c>
      <c r="AH592" s="15" t="s">
        <v>2958</v>
      </c>
      <c r="AL592" s="15"/>
      <c r="AM592" s="404"/>
      <c r="AO592" s="403" t="s">
        <v>2957</v>
      </c>
      <c r="AP592" s="402" t="s">
        <v>831</v>
      </c>
      <c r="AQ592" s="402" t="s">
        <v>1761</v>
      </c>
    </row>
    <row r="593" spans="33:43">
      <c r="AG593" s="405" t="s">
        <v>2956</v>
      </c>
      <c r="AH593" s="15" t="s">
        <v>2955</v>
      </c>
      <c r="AL593" s="15"/>
      <c r="AM593" s="404"/>
      <c r="AO593" s="403" t="s">
        <v>2954</v>
      </c>
      <c r="AP593" s="402" t="s">
        <v>876</v>
      </c>
      <c r="AQ593" s="402" t="s">
        <v>1759</v>
      </c>
    </row>
    <row r="594" spans="33:43">
      <c r="AG594" s="405" t="s">
        <v>2953</v>
      </c>
      <c r="AH594" s="15" t="s">
        <v>2952</v>
      </c>
      <c r="AL594" s="15"/>
      <c r="AM594" s="404"/>
      <c r="AO594" s="403" t="s">
        <v>2951</v>
      </c>
      <c r="AP594" s="402" t="s">
        <v>830</v>
      </c>
      <c r="AQ594" s="402" t="s">
        <v>1760</v>
      </c>
    </row>
    <row r="595" spans="33:43">
      <c r="AG595" s="405" t="s">
        <v>2950</v>
      </c>
      <c r="AH595" s="15" t="s">
        <v>859</v>
      </c>
      <c r="AL595" s="15"/>
      <c r="AM595" s="404"/>
      <c r="AO595" s="403" t="s">
        <v>1970</v>
      </c>
      <c r="AP595" s="402" t="s">
        <v>1497</v>
      </c>
      <c r="AQ595" s="402" t="s">
        <v>1971</v>
      </c>
    </row>
    <row r="596" spans="33:43">
      <c r="AG596" s="405" t="s">
        <v>2949</v>
      </c>
      <c r="AH596" s="15" t="s">
        <v>2948</v>
      </c>
      <c r="AL596" s="15"/>
      <c r="AM596" s="404"/>
      <c r="AO596" s="403" t="s">
        <v>2947</v>
      </c>
      <c r="AP596" s="402" t="s">
        <v>2946</v>
      </c>
      <c r="AQ596" s="402" t="s">
        <v>2945</v>
      </c>
    </row>
    <row r="597" spans="33:43">
      <c r="AG597" s="405" t="s">
        <v>2944</v>
      </c>
      <c r="AH597" s="15" t="s">
        <v>2943</v>
      </c>
      <c r="AL597" s="15"/>
      <c r="AM597" s="404"/>
      <c r="AO597" s="403" t="s">
        <v>2942</v>
      </c>
      <c r="AP597" s="402" t="s">
        <v>2941</v>
      </c>
      <c r="AQ597" s="402" t="s">
        <v>2940</v>
      </c>
    </row>
    <row r="598" spans="33:43">
      <c r="AG598" s="405" t="s">
        <v>2939</v>
      </c>
      <c r="AH598" s="15" t="s">
        <v>2938</v>
      </c>
      <c r="AL598" s="15"/>
      <c r="AM598" s="404"/>
      <c r="AO598" s="403" t="s">
        <v>208</v>
      </c>
      <c r="AP598" s="402" t="s">
        <v>2448</v>
      </c>
      <c r="AQ598" s="402" t="s">
        <v>2937</v>
      </c>
    </row>
    <row r="599" spans="33:43">
      <c r="AG599" s="405" t="s">
        <v>2936</v>
      </c>
      <c r="AH599" s="15" t="s">
        <v>2935</v>
      </c>
      <c r="AL599" s="15"/>
      <c r="AM599" s="404"/>
      <c r="AO599" s="403" t="s">
        <v>826</v>
      </c>
      <c r="AP599" s="402" t="s">
        <v>1179</v>
      </c>
      <c r="AQ599" s="402" t="s">
        <v>1678</v>
      </c>
    </row>
    <row r="600" spans="33:43">
      <c r="AG600" s="405" t="s">
        <v>1078</v>
      </c>
      <c r="AH600" s="15" t="s">
        <v>1080</v>
      </c>
      <c r="AL600" s="15"/>
      <c r="AM600" s="404"/>
      <c r="AO600" s="403" t="s">
        <v>415</v>
      </c>
      <c r="AP600" s="402" t="s">
        <v>760</v>
      </c>
      <c r="AQ600" s="402" t="s">
        <v>1679</v>
      </c>
    </row>
    <row r="601" spans="33:43">
      <c r="AG601" s="405" t="s">
        <v>2934</v>
      </c>
      <c r="AH601" s="15" t="s">
        <v>2933</v>
      </c>
      <c r="AL601" s="15"/>
      <c r="AM601" s="404"/>
      <c r="AO601" s="403" t="s">
        <v>779</v>
      </c>
      <c r="AP601" s="402" t="s">
        <v>759</v>
      </c>
      <c r="AQ601" s="402" t="s">
        <v>1677</v>
      </c>
    </row>
    <row r="602" spans="33:43">
      <c r="AG602" s="405" t="s">
        <v>1077</v>
      </c>
      <c r="AH602" s="15" t="s">
        <v>1081</v>
      </c>
      <c r="AL602" s="15"/>
      <c r="AM602" s="404"/>
      <c r="AO602" s="403" t="s">
        <v>2932</v>
      </c>
      <c r="AP602" s="402" t="s">
        <v>2459</v>
      </c>
      <c r="AQ602" s="402" t="s">
        <v>2931</v>
      </c>
    </row>
    <row r="603" spans="33:43">
      <c r="AG603" s="405" t="s">
        <v>1076</v>
      </c>
      <c r="AH603" s="15" t="s">
        <v>1079</v>
      </c>
      <c r="AL603" s="15"/>
      <c r="AM603" s="404"/>
      <c r="AO603" s="403" t="s">
        <v>2062</v>
      </c>
      <c r="AP603" s="402" t="s">
        <v>1171</v>
      </c>
      <c r="AQ603" s="402" t="s">
        <v>2071</v>
      </c>
    </row>
    <row r="604" spans="33:43">
      <c r="AG604" s="405" t="s">
        <v>923</v>
      </c>
      <c r="AH604" s="15" t="s">
        <v>926</v>
      </c>
      <c r="AL604" s="15"/>
      <c r="AM604" s="404"/>
      <c r="AO604" s="403" t="s">
        <v>2063</v>
      </c>
      <c r="AP604" s="402" t="s">
        <v>1170</v>
      </c>
      <c r="AQ604" s="402" t="s">
        <v>2070</v>
      </c>
    </row>
    <row r="605" spans="33:43">
      <c r="AG605" s="405" t="s">
        <v>924</v>
      </c>
      <c r="AH605" s="15" t="s">
        <v>686</v>
      </c>
      <c r="AL605" s="15"/>
      <c r="AM605" s="404"/>
      <c r="AO605" s="403" t="s">
        <v>2064</v>
      </c>
      <c r="AP605" s="402" t="s">
        <v>1961</v>
      </c>
      <c r="AQ605" s="402" t="s">
        <v>2069</v>
      </c>
    </row>
    <row r="606" spans="33:43">
      <c r="AG606" s="405" t="s">
        <v>925</v>
      </c>
      <c r="AH606" s="15" t="s">
        <v>687</v>
      </c>
      <c r="AL606" s="15"/>
      <c r="AM606" s="404"/>
      <c r="AO606" s="403" t="s">
        <v>2065</v>
      </c>
      <c r="AP606" s="402" t="s">
        <v>1962</v>
      </c>
      <c r="AQ606" s="402" t="s">
        <v>2067</v>
      </c>
    </row>
    <row r="607" spans="33:43">
      <c r="AG607" s="405" t="s">
        <v>2930</v>
      </c>
      <c r="AH607" s="15" t="s">
        <v>839</v>
      </c>
      <c r="AL607" s="15"/>
      <c r="AM607" s="404"/>
      <c r="AO607" s="403" t="s">
        <v>2066</v>
      </c>
      <c r="AP607" s="402" t="s">
        <v>898</v>
      </c>
      <c r="AQ607" s="402" t="s">
        <v>2068</v>
      </c>
    </row>
    <row r="608" spans="33:43">
      <c r="AG608" s="405" t="s">
        <v>2929</v>
      </c>
      <c r="AH608" s="15" t="s">
        <v>840</v>
      </c>
      <c r="AL608" s="15"/>
      <c r="AM608" s="404"/>
      <c r="AO608" s="403" t="s">
        <v>2072</v>
      </c>
      <c r="AP608" s="402" t="s">
        <v>758</v>
      </c>
      <c r="AQ608" s="402" t="s">
        <v>2073</v>
      </c>
    </row>
    <row r="609" spans="33:43">
      <c r="AG609" s="405" t="s">
        <v>2928</v>
      </c>
      <c r="AH609" s="15" t="s">
        <v>841</v>
      </c>
      <c r="AL609" s="15"/>
      <c r="AM609" s="404"/>
      <c r="AO609" s="403" t="s">
        <v>2927</v>
      </c>
      <c r="AP609" s="402" t="s">
        <v>761</v>
      </c>
      <c r="AQ609" s="402" t="s">
        <v>2074</v>
      </c>
    </row>
    <row r="610" spans="33:43">
      <c r="AG610" s="405" t="s">
        <v>2926</v>
      </c>
      <c r="AH610" s="15" t="s">
        <v>2925</v>
      </c>
      <c r="AL610" s="15"/>
      <c r="AM610" s="404"/>
      <c r="AO610" s="403" t="s">
        <v>2079</v>
      </c>
      <c r="AP610" s="402" t="s">
        <v>2081</v>
      </c>
      <c r="AQ610" s="402" t="s">
        <v>2080</v>
      </c>
    </row>
    <row r="611" spans="33:43">
      <c r="AG611" s="405" t="s">
        <v>1039</v>
      </c>
      <c r="AH611" s="15" t="s">
        <v>897</v>
      </c>
      <c r="AL611" s="15"/>
      <c r="AM611" s="404"/>
      <c r="AO611" s="403" t="s">
        <v>2924</v>
      </c>
      <c r="AP611" s="402" t="s">
        <v>2468</v>
      </c>
      <c r="AQ611" s="402" t="s">
        <v>2923</v>
      </c>
    </row>
    <row r="612" spans="33:43">
      <c r="AG612" s="405" t="s">
        <v>2922</v>
      </c>
      <c r="AH612" s="15" t="s">
        <v>2921</v>
      </c>
      <c r="AL612" s="15"/>
      <c r="AM612" s="404"/>
      <c r="AO612" s="403" t="s">
        <v>2920</v>
      </c>
      <c r="AP612" s="402" t="s">
        <v>2446</v>
      </c>
      <c r="AQ612" s="402" t="s">
        <v>2919</v>
      </c>
    </row>
    <row r="613" spans="33:43">
      <c r="AG613" s="405" t="s">
        <v>2918</v>
      </c>
      <c r="AH613" s="15" t="s">
        <v>2917</v>
      </c>
      <c r="AL613" s="15"/>
      <c r="AM613" s="404"/>
      <c r="AO613" s="403" t="s">
        <v>421</v>
      </c>
      <c r="AP613" s="402" t="s">
        <v>767</v>
      </c>
      <c r="AQ613" s="402" t="s">
        <v>1889</v>
      </c>
    </row>
    <row r="614" spans="33:43">
      <c r="AG614" s="405" t="s">
        <v>2916</v>
      </c>
      <c r="AH614" s="15" t="s">
        <v>2915</v>
      </c>
      <c r="AL614" s="15"/>
      <c r="AM614" s="404"/>
      <c r="AO614" s="403" t="s">
        <v>2914</v>
      </c>
      <c r="AP614" s="402" t="s">
        <v>2405</v>
      </c>
      <c r="AQ614" s="402" t="s">
        <v>2913</v>
      </c>
    </row>
    <row r="615" spans="33:43">
      <c r="AG615" s="405" t="s">
        <v>2912</v>
      </c>
      <c r="AH615" s="15" t="s">
        <v>1476</v>
      </c>
      <c r="AL615" s="15"/>
      <c r="AM615" s="404"/>
      <c r="AO615" s="403" t="s">
        <v>432</v>
      </c>
      <c r="AP615" s="402" t="s">
        <v>776</v>
      </c>
      <c r="AQ615" s="402" t="s">
        <v>1883</v>
      </c>
    </row>
    <row r="616" spans="33:43">
      <c r="AG616" s="405" t="s">
        <v>2911</v>
      </c>
      <c r="AH616" s="15" t="s">
        <v>2910</v>
      </c>
      <c r="AL616" s="15"/>
      <c r="AM616" s="404"/>
      <c r="AO616" s="403" t="s">
        <v>2909</v>
      </c>
      <c r="AP616" s="402" t="s">
        <v>763</v>
      </c>
      <c r="AQ616" s="402" t="s">
        <v>1872</v>
      </c>
    </row>
    <row r="617" spans="33:43">
      <c r="AG617" s="405" t="s">
        <v>493</v>
      </c>
      <c r="AH617" s="15" t="s">
        <v>690</v>
      </c>
      <c r="AL617" s="15"/>
      <c r="AM617" s="404"/>
      <c r="AO617" s="403" t="s">
        <v>418</v>
      </c>
      <c r="AP617" s="402" t="s">
        <v>769</v>
      </c>
      <c r="AQ617" s="402" t="s">
        <v>1873</v>
      </c>
    </row>
    <row r="618" spans="33:43">
      <c r="AG618" s="405" t="s">
        <v>928</v>
      </c>
      <c r="AH618" s="15" t="s">
        <v>689</v>
      </c>
      <c r="AL618" s="15"/>
      <c r="AM618" s="404"/>
      <c r="AO618" s="403" t="s">
        <v>2908</v>
      </c>
      <c r="AP618" s="402" t="s">
        <v>2403</v>
      </c>
      <c r="AQ618" s="402" t="s">
        <v>2907</v>
      </c>
    </row>
    <row r="619" spans="33:43">
      <c r="AG619" s="405" t="s">
        <v>927</v>
      </c>
      <c r="AH619" s="15" t="s">
        <v>1178</v>
      </c>
      <c r="AL619" s="15"/>
      <c r="AM619" s="404"/>
      <c r="AO619" s="403" t="s">
        <v>430</v>
      </c>
      <c r="AP619" s="402" t="s">
        <v>774</v>
      </c>
      <c r="AQ619" s="402" t="s">
        <v>1881</v>
      </c>
    </row>
    <row r="620" spans="33:43">
      <c r="AG620" s="405" t="s">
        <v>2906</v>
      </c>
      <c r="AH620" s="15" t="s">
        <v>2905</v>
      </c>
      <c r="AL620" s="15"/>
      <c r="AM620" s="404"/>
      <c r="AO620" s="403" t="s">
        <v>2904</v>
      </c>
      <c r="AP620" s="402" t="s">
        <v>2354</v>
      </c>
      <c r="AQ620" s="402" t="s">
        <v>2903</v>
      </c>
    </row>
    <row r="621" spans="33:43">
      <c r="AG621" s="405" t="s">
        <v>171</v>
      </c>
      <c r="AH621" s="15" t="s">
        <v>691</v>
      </c>
      <c r="AL621" s="15"/>
      <c r="AM621" s="404"/>
      <c r="AO621" s="403" t="s">
        <v>420</v>
      </c>
      <c r="AP621" s="402" t="s">
        <v>765</v>
      </c>
      <c r="AQ621" s="402" t="s">
        <v>1878</v>
      </c>
    </row>
    <row r="622" spans="33:43">
      <c r="AG622" s="405" t="s">
        <v>172</v>
      </c>
      <c r="AH622" s="15" t="s">
        <v>692</v>
      </c>
      <c r="AL622" s="15"/>
      <c r="AM622" s="404"/>
      <c r="AO622" s="403" t="s">
        <v>431</v>
      </c>
      <c r="AP622" s="402" t="s">
        <v>775</v>
      </c>
      <c r="AQ622" s="402" t="s">
        <v>1882</v>
      </c>
    </row>
    <row r="623" spans="33:43">
      <c r="AG623" s="405" t="s">
        <v>2902</v>
      </c>
      <c r="AH623" s="15" t="s">
        <v>2901</v>
      </c>
      <c r="AL623" s="15"/>
      <c r="AM623" s="404"/>
      <c r="AO623" s="403" t="s">
        <v>2900</v>
      </c>
      <c r="AP623" s="402" t="s">
        <v>2369</v>
      </c>
      <c r="AQ623" s="402" t="s">
        <v>2899</v>
      </c>
    </row>
    <row r="624" spans="33:43">
      <c r="AG624" s="405" t="s">
        <v>2898</v>
      </c>
      <c r="AH624" s="15" t="s">
        <v>2897</v>
      </c>
      <c r="AL624" s="15"/>
      <c r="AM624" s="404"/>
      <c r="AO624" s="403" t="s">
        <v>429</v>
      </c>
      <c r="AP624" s="402" t="s">
        <v>773</v>
      </c>
      <c r="AQ624" s="402" t="s">
        <v>1880</v>
      </c>
    </row>
    <row r="625" spans="33:43">
      <c r="AG625" s="405" t="s">
        <v>2896</v>
      </c>
      <c r="AH625" s="15" t="s">
        <v>2895</v>
      </c>
      <c r="AL625" s="15"/>
      <c r="AM625" s="404"/>
      <c r="AO625" s="403" t="s">
        <v>2894</v>
      </c>
      <c r="AP625" s="402" t="s">
        <v>2393</v>
      </c>
      <c r="AQ625" s="402" t="s">
        <v>2893</v>
      </c>
    </row>
    <row r="626" spans="33:43">
      <c r="AG626" s="405" t="s">
        <v>2892</v>
      </c>
      <c r="AH626" s="15" t="s">
        <v>2891</v>
      </c>
      <c r="AL626" s="15"/>
      <c r="AM626" s="404"/>
      <c r="AO626" s="403" t="s">
        <v>428</v>
      </c>
      <c r="AP626" s="402" t="s">
        <v>772</v>
      </c>
      <c r="AQ626" s="402" t="s">
        <v>1879</v>
      </c>
    </row>
    <row r="627" spans="33:43">
      <c r="AG627" s="405" t="s">
        <v>175</v>
      </c>
      <c r="AH627" s="15" t="s">
        <v>693</v>
      </c>
      <c r="AL627" s="15"/>
      <c r="AM627" s="404"/>
      <c r="AO627" s="403" t="s">
        <v>427</v>
      </c>
      <c r="AP627" s="402" t="s">
        <v>771</v>
      </c>
      <c r="AQ627" s="402" t="s">
        <v>1876</v>
      </c>
    </row>
    <row r="628" spans="33:43">
      <c r="AG628" s="405" t="s">
        <v>913</v>
      </c>
      <c r="AH628" s="15" t="s">
        <v>914</v>
      </c>
      <c r="AL628" s="15"/>
      <c r="AM628" s="404"/>
      <c r="AO628" s="403" t="s">
        <v>425</v>
      </c>
      <c r="AP628" s="402" t="s">
        <v>559</v>
      </c>
      <c r="AQ628" s="402" t="s">
        <v>1871</v>
      </c>
    </row>
    <row r="629" spans="33:43">
      <c r="AG629" s="405" t="s">
        <v>2890</v>
      </c>
      <c r="AH629" s="15" t="s">
        <v>694</v>
      </c>
      <c r="AL629" s="15"/>
      <c r="AM629" s="404"/>
      <c r="AO629" s="403" t="s">
        <v>422</v>
      </c>
      <c r="AP629" s="402" t="s">
        <v>558</v>
      </c>
      <c r="AQ629" s="402" t="s">
        <v>1869</v>
      </c>
    </row>
    <row r="630" spans="33:43">
      <c r="AG630" s="405" t="s">
        <v>176</v>
      </c>
      <c r="AH630" s="15" t="s">
        <v>695</v>
      </c>
      <c r="AL630" s="15"/>
      <c r="AM630" s="404"/>
      <c r="AO630" s="403" t="s">
        <v>423</v>
      </c>
      <c r="AP630" s="402" t="s">
        <v>2889</v>
      </c>
      <c r="AQ630" s="402" t="s">
        <v>2888</v>
      </c>
    </row>
    <row r="631" spans="33:43">
      <c r="AG631" s="405" t="s">
        <v>2887</v>
      </c>
      <c r="AH631" s="15" t="s">
        <v>2886</v>
      </c>
      <c r="AL631" s="15"/>
      <c r="AM631" s="404"/>
      <c r="AO631" s="403" t="s">
        <v>424</v>
      </c>
      <c r="AP631" s="402" t="s">
        <v>768</v>
      </c>
      <c r="AQ631" s="402" t="s">
        <v>1870</v>
      </c>
    </row>
    <row r="632" spans="33:43">
      <c r="AG632" s="405" t="s">
        <v>177</v>
      </c>
      <c r="AH632" s="15" t="s">
        <v>696</v>
      </c>
      <c r="AL632" s="15"/>
      <c r="AM632" s="404"/>
      <c r="AO632" s="403" t="s">
        <v>2885</v>
      </c>
      <c r="AP632" s="402" t="s">
        <v>778</v>
      </c>
      <c r="AQ632" s="402" t="s">
        <v>1888</v>
      </c>
    </row>
    <row r="633" spans="33:43">
      <c r="AG633" s="405" t="s">
        <v>2884</v>
      </c>
      <c r="AH633" s="15" t="s">
        <v>2883</v>
      </c>
      <c r="AL633" s="15"/>
      <c r="AM633" s="404"/>
      <c r="AO633" s="403" t="s">
        <v>2882</v>
      </c>
      <c r="AP633" s="402" t="s">
        <v>2397</v>
      </c>
      <c r="AQ633" s="402" t="s">
        <v>2881</v>
      </c>
    </row>
    <row r="634" spans="33:43">
      <c r="AG634" s="405" t="s">
        <v>2880</v>
      </c>
      <c r="AH634" s="15" t="s">
        <v>2879</v>
      </c>
      <c r="AL634" s="15"/>
      <c r="AM634" s="404"/>
      <c r="AO634" s="403" t="s">
        <v>419</v>
      </c>
      <c r="AP634" s="402" t="s">
        <v>764</v>
      </c>
      <c r="AQ634" s="402" t="s">
        <v>1877</v>
      </c>
    </row>
    <row r="635" spans="33:43">
      <c r="AG635" s="405" t="s">
        <v>2878</v>
      </c>
      <c r="AH635" s="15" t="s">
        <v>2877</v>
      </c>
      <c r="AL635" s="15"/>
      <c r="AM635" s="404"/>
      <c r="AO635" s="403" t="s">
        <v>426</v>
      </c>
      <c r="AP635" s="402" t="s">
        <v>770</v>
      </c>
      <c r="AQ635" s="402" t="s">
        <v>1874</v>
      </c>
    </row>
    <row r="636" spans="33:43">
      <c r="AG636" s="405" t="s">
        <v>178</v>
      </c>
      <c r="AH636" s="15" t="s">
        <v>697</v>
      </c>
      <c r="AL636" s="15"/>
      <c r="AM636" s="404"/>
      <c r="AO636" s="403" t="s">
        <v>2876</v>
      </c>
      <c r="AP636" s="402" t="s">
        <v>2373</v>
      </c>
      <c r="AQ636" s="402" t="s">
        <v>2875</v>
      </c>
    </row>
    <row r="637" spans="33:43">
      <c r="AG637" s="405" t="s">
        <v>1098</v>
      </c>
      <c r="AH637" s="15" t="s">
        <v>2874</v>
      </c>
      <c r="AL637" s="15"/>
      <c r="AM637" s="404"/>
      <c r="AO637" s="403" t="s">
        <v>2873</v>
      </c>
      <c r="AP637" s="402" t="s">
        <v>2401</v>
      </c>
      <c r="AQ637" s="402" t="s">
        <v>2872</v>
      </c>
    </row>
    <row r="638" spans="33:43">
      <c r="AG638" s="405" t="s">
        <v>1000</v>
      </c>
      <c r="AH638" s="15" t="s">
        <v>1177</v>
      </c>
      <c r="AL638" s="15"/>
      <c r="AM638" s="404"/>
      <c r="AO638" s="403" t="s">
        <v>2871</v>
      </c>
      <c r="AP638" s="402" t="s">
        <v>2870</v>
      </c>
      <c r="AQ638" s="402" t="s">
        <v>2869</v>
      </c>
    </row>
    <row r="639" spans="33:43">
      <c r="AG639" s="405" t="s">
        <v>122</v>
      </c>
      <c r="AH639" s="15" t="s">
        <v>2868</v>
      </c>
      <c r="AL639" s="15"/>
      <c r="AM639" s="404"/>
      <c r="AO639" s="403" t="s">
        <v>2867</v>
      </c>
      <c r="AP639" s="402" t="s">
        <v>2391</v>
      </c>
      <c r="AQ639" s="402" t="s">
        <v>2866</v>
      </c>
    </row>
    <row r="640" spans="33:43">
      <c r="AG640" s="405" t="s">
        <v>123</v>
      </c>
      <c r="AH640" s="15" t="s">
        <v>698</v>
      </c>
      <c r="AL640" s="15"/>
      <c r="AM640" s="404"/>
      <c r="AO640" s="403" t="s">
        <v>2865</v>
      </c>
      <c r="AP640" s="402" t="s">
        <v>2371</v>
      </c>
      <c r="AQ640" s="402" t="s">
        <v>2864</v>
      </c>
    </row>
    <row r="641" spans="33:43">
      <c r="AG641" s="405" t="s">
        <v>15</v>
      </c>
      <c r="AH641" s="15" t="s">
        <v>699</v>
      </c>
      <c r="AL641" s="15"/>
      <c r="AM641" s="404"/>
      <c r="AO641" s="403" t="s">
        <v>2863</v>
      </c>
      <c r="AP641" s="402" t="s">
        <v>2409</v>
      </c>
      <c r="AQ641" s="402" t="s">
        <v>2862</v>
      </c>
    </row>
    <row r="642" spans="33:43">
      <c r="AG642" s="405" t="s">
        <v>124</v>
      </c>
      <c r="AH642" s="15" t="s">
        <v>703</v>
      </c>
      <c r="AL642" s="15"/>
      <c r="AM642" s="404"/>
      <c r="AO642" s="403" t="s">
        <v>2861</v>
      </c>
      <c r="AP642" s="402" t="s">
        <v>2395</v>
      </c>
      <c r="AQ642" s="402" t="s">
        <v>2860</v>
      </c>
    </row>
    <row r="643" spans="33:43">
      <c r="AG643" s="405" t="s">
        <v>2859</v>
      </c>
      <c r="AH643" s="15" t="s">
        <v>1218</v>
      </c>
      <c r="AL643" s="15"/>
      <c r="AM643" s="404"/>
      <c r="AO643" s="403" t="s">
        <v>2858</v>
      </c>
      <c r="AP643" s="402" t="s">
        <v>2412</v>
      </c>
      <c r="AQ643" s="402" t="s">
        <v>2857</v>
      </c>
    </row>
    <row r="644" spans="33:43">
      <c r="AG644" s="405" t="s">
        <v>27</v>
      </c>
      <c r="AH644" s="15" t="s">
        <v>704</v>
      </c>
      <c r="AL644" s="15"/>
      <c r="AM644" s="404"/>
      <c r="AO644" s="403" t="s">
        <v>1027</v>
      </c>
      <c r="AP644" s="402" t="s">
        <v>2411</v>
      </c>
      <c r="AQ644" s="402" t="s">
        <v>2856</v>
      </c>
    </row>
    <row r="645" spans="33:43">
      <c r="AG645" s="405" t="s">
        <v>125</v>
      </c>
      <c r="AH645" s="15" t="s">
        <v>705</v>
      </c>
      <c r="AL645" s="15"/>
      <c r="AM645" s="404"/>
      <c r="AO645" s="403" t="s">
        <v>2855</v>
      </c>
      <c r="AP645" s="402" t="s">
        <v>2399</v>
      </c>
      <c r="AQ645" s="402" t="s">
        <v>2854</v>
      </c>
    </row>
    <row r="646" spans="33:43">
      <c r="AG646" s="405" t="s">
        <v>126</v>
      </c>
      <c r="AH646" s="15" t="s">
        <v>706</v>
      </c>
      <c r="AL646" s="15"/>
      <c r="AM646" s="404"/>
      <c r="AO646" s="403" t="s">
        <v>2853</v>
      </c>
      <c r="AP646" s="402" t="s">
        <v>777</v>
      </c>
      <c r="AQ646" s="402" t="s">
        <v>1887</v>
      </c>
    </row>
    <row r="647" spans="33:43">
      <c r="AG647" s="405" t="s">
        <v>2852</v>
      </c>
      <c r="AH647" s="15" t="s">
        <v>2851</v>
      </c>
      <c r="AL647" s="15"/>
      <c r="AM647" s="404"/>
      <c r="AO647" s="403" t="s">
        <v>2850</v>
      </c>
      <c r="AP647" s="402" t="s">
        <v>766</v>
      </c>
      <c r="AQ647" s="402" t="s">
        <v>2034</v>
      </c>
    </row>
    <row r="648" spans="33:43">
      <c r="AG648" s="405" t="s">
        <v>2849</v>
      </c>
      <c r="AH648" s="15" t="s">
        <v>2848</v>
      </c>
      <c r="AL648" s="15"/>
      <c r="AM648" s="404"/>
      <c r="AO648" s="403" t="s">
        <v>2847</v>
      </c>
      <c r="AP648" s="402" t="s">
        <v>1135</v>
      </c>
      <c r="AQ648" s="402" t="s">
        <v>2846</v>
      </c>
    </row>
    <row r="649" spans="33:43">
      <c r="AG649" s="405" t="s">
        <v>2845</v>
      </c>
      <c r="AH649" s="15" t="s">
        <v>2844</v>
      </c>
      <c r="AL649" s="15"/>
      <c r="AM649" s="404"/>
      <c r="AO649" s="403" t="s">
        <v>2843</v>
      </c>
      <c r="AP649" s="402" t="s">
        <v>2387</v>
      </c>
      <c r="AQ649" s="402" t="s">
        <v>2842</v>
      </c>
    </row>
    <row r="650" spans="33:43">
      <c r="AG650" s="405" t="s">
        <v>2841</v>
      </c>
      <c r="AH650" s="15" t="s">
        <v>2840</v>
      </c>
      <c r="AL650" s="15"/>
      <c r="AM650" s="404"/>
      <c r="AO650" s="403" t="s">
        <v>1399</v>
      </c>
      <c r="AP650" s="402" t="s">
        <v>1206</v>
      </c>
      <c r="AQ650" s="402" t="s">
        <v>1875</v>
      </c>
    </row>
    <row r="651" spans="33:43">
      <c r="AG651" s="405" t="s">
        <v>2839</v>
      </c>
      <c r="AH651" s="15" t="s">
        <v>2838</v>
      </c>
      <c r="AL651" s="15"/>
      <c r="AM651" s="404"/>
      <c r="AO651" s="403" t="s">
        <v>1381</v>
      </c>
      <c r="AP651" s="402" t="s">
        <v>1386</v>
      </c>
      <c r="AQ651" s="402" t="s">
        <v>1885</v>
      </c>
    </row>
    <row r="652" spans="33:43">
      <c r="AG652" s="405" t="s">
        <v>127</v>
      </c>
      <c r="AH652" s="15" t="s">
        <v>707</v>
      </c>
      <c r="AL652" s="15"/>
      <c r="AM652" s="404"/>
      <c r="AO652" s="403" t="s">
        <v>1394</v>
      </c>
      <c r="AP652" s="402" t="s">
        <v>1385</v>
      </c>
      <c r="AQ652" s="402" t="s">
        <v>1884</v>
      </c>
    </row>
    <row r="653" spans="33:43">
      <c r="AG653" s="405" t="s">
        <v>2837</v>
      </c>
      <c r="AH653" s="15" t="s">
        <v>708</v>
      </c>
      <c r="AL653" s="15"/>
      <c r="AM653" s="404"/>
      <c r="AO653" s="403" t="s">
        <v>2836</v>
      </c>
      <c r="AP653" s="402" t="s">
        <v>2382</v>
      </c>
      <c r="AQ653" s="402" t="s">
        <v>2835</v>
      </c>
    </row>
    <row r="654" spans="33:43">
      <c r="AG654" s="405" t="s">
        <v>128</v>
      </c>
      <c r="AH654" s="15" t="s">
        <v>709</v>
      </c>
      <c r="AL654" s="15"/>
      <c r="AM654" s="404"/>
      <c r="AO654" s="403" t="s">
        <v>2834</v>
      </c>
      <c r="AP654" s="402" t="s">
        <v>2380</v>
      </c>
      <c r="AQ654" s="402" t="s">
        <v>2833</v>
      </c>
    </row>
    <row r="655" spans="33:43">
      <c r="AG655" s="405" t="s">
        <v>2832</v>
      </c>
      <c r="AH655" s="15" t="s">
        <v>2831</v>
      </c>
      <c r="AL655" s="15"/>
      <c r="AM655" s="404"/>
      <c r="AO655" s="403" t="s">
        <v>2830</v>
      </c>
      <c r="AP655" s="402" t="s">
        <v>1492</v>
      </c>
      <c r="AQ655" s="402" t="s">
        <v>1935</v>
      </c>
    </row>
    <row r="656" spans="33:43">
      <c r="AG656" s="405" t="s">
        <v>2829</v>
      </c>
      <c r="AH656" s="15" t="s">
        <v>2828</v>
      </c>
      <c r="AL656" s="15"/>
      <c r="AM656" s="404"/>
      <c r="AO656" s="403" t="s">
        <v>2827</v>
      </c>
      <c r="AP656" s="402" t="s">
        <v>2349</v>
      </c>
      <c r="AQ656" s="402" t="s">
        <v>2826</v>
      </c>
    </row>
    <row r="657" spans="33:43">
      <c r="AG657" s="405" t="s">
        <v>2825</v>
      </c>
      <c r="AH657" s="15" t="s">
        <v>2824</v>
      </c>
      <c r="AL657" s="15"/>
      <c r="AM657" s="404"/>
      <c r="AO657" s="403" t="s">
        <v>2823</v>
      </c>
      <c r="AP657" s="402" t="s">
        <v>2407</v>
      </c>
      <c r="AQ657" s="402" t="s">
        <v>2822</v>
      </c>
    </row>
    <row r="658" spans="33:43">
      <c r="AG658" s="405" t="s">
        <v>130</v>
      </c>
      <c r="AH658" s="15" t="s">
        <v>2821</v>
      </c>
      <c r="AL658" s="15"/>
      <c r="AM658" s="404"/>
      <c r="AO658" s="403" t="s">
        <v>2820</v>
      </c>
      <c r="AP658" s="402" t="s">
        <v>2366</v>
      </c>
      <c r="AQ658" s="402" t="s">
        <v>2819</v>
      </c>
    </row>
    <row r="659" spans="33:43">
      <c r="AG659" s="405" t="s">
        <v>131</v>
      </c>
      <c r="AH659" s="15" t="s">
        <v>710</v>
      </c>
      <c r="AL659" s="15"/>
      <c r="AM659" s="404"/>
      <c r="AO659" s="403" t="s">
        <v>2818</v>
      </c>
      <c r="AP659" s="402" t="s">
        <v>2364</v>
      </c>
      <c r="AQ659" s="402" t="s">
        <v>2817</v>
      </c>
    </row>
    <row r="660" spans="33:43">
      <c r="AG660" s="405" t="s">
        <v>132</v>
      </c>
      <c r="AH660" s="15" t="s">
        <v>711</v>
      </c>
      <c r="AL660" s="15"/>
      <c r="AM660" s="404"/>
      <c r="AO660" s="403" t="s">
        <v>2816</v>
      </c>
      <c r="AP660" s="402" t="s">
        <v>2352</v>
      </c>
      <c r="AQ660" s="402" t="s">
        <v>2815</v>
      </c>
    </row>
    <row r="661" spans="33:43">
      <c r="AG661" s="405" t="s">
        <v>2814</v>
      </c>
      <c r="AH661" s="15" t="s">
        <v>2813</v>
      </c>
      <c r="AL661" s="15"/>
      <c r="AM661" s="404"/>
      <c r="AO661" s="403" t="s">
        <v>1479</v>
      </c>
      <c r="AP661" s="402" t="s">
        <v>1481</v>
      </c>
      <c r="AQ661" s="402" t="s">
        <v>1886</v>
      </c>
    </row>
    <row r="662" spans="33:43">
      <c r="AG662" s="405" t="s">
        <v>129</v>
      </c>
      <c r="AH662" s="15" t="s">
        <v>2812</v>
      </c>
      <c r="AL662" s="15"/>
      <c r="AM662" s="404"/>
      <c r="AO662" s="403" t="s">
        <v>1936</v>
      </c>
      <c r="AP662" s="402" t="s">
        <v>1132</v>
      </c>
      <c r="AQ662" s="402" t="s">
        <v>1939</v>
      </c>
    </row>
    <row r="663" spans="33:43">
      <c r="AG663" s="405" t="s">
        <v>133</v>
      </c>
      <c r="AH663" s="15" t="s">
        <v>712</v>
      </c>
      <c r="AL663" s="15"/>
      <c r="AM663" s="404"/>
      <c r="AO663" s="403" t="s">
        <v>1937</v>
      </c>
      <c r="AP663" s="402" t="s">
        <v>1142</v>
      </c>
      <c r="AQ663" s="402" t="s">
        <v>1940</v>
      </c>
    </row>
    <row r="664" spans="33:43">
      <c r="AG664" s="405" t="s">
        <v>49</v>
      </c>
      <c r="AH664" s="15" t="s">
        <v>713</v>
      </c>
      <c r="AL664" s="15"/>
      <c r="AM664" s="404"/>
      <c r="AO664" s="403" t="s">
        <v>1938</v>
      </c>
      <c r="AP664" s="402" t="s">
        <v>1022</v>
      </c>
      <c r="AQ664" s="402" t="s">
        <v>1941</v>
      </c>
    </row>
    <row r="665" spans="33:43">
      <c r="AG665" s="405" t="s">
        <v>134</v>
      </c>
      <c r="AH665" s="15" t="s">
        <v>2811</v>
      </c>
      <c r="AL665" s="15"/>
      <c r="AM665" s="404"/>
      <c r="AO665" s="411" t="s">
        <v>2810</v>
      </c>
    </row>
    <row r="666" spans="33:43">
      <c r="AG666" s="405" t="s">
        <v>1033</v>
      </c>
      <c r="AH666" s="15" t="s">
        <v>1036</v>
      </c>
      <c r="AL666" s="15"/>
      <c r="AM666" s="404"/>
    </row>
    <row r="667" spans="33:43">
      <c r="AG667" s="405" t="s">
        <v>2809</v>
      </c>
      <c r="AH667" s="15" t="s">
        <v>2808</v>
      </c>
      <c r="AL667" s="15"/>
      <c r="AM667" s="404"/>
    </row>
    <row r="668" spans="33:43">
      <c r="AG668" s="405" t="s">
        <v>2807</v>
      </c>
      <c r="AH668" s="15" t="s">
        <v>2806</v>
      </c>
      <c r="AL668" s="15"/>
      <c r="AM668" s="404"/>
    </row>
    <row r="669" spans="33:43">
      <c r="AG669" s="405" t="s">
        <v>2805</v>
      </c>
      <c r="AH669" s="15" t="s">
        <v>2804</v>
      </c>
      <c r="AL669" s="15"/>
      <c r="AM669" s="404"/>
    </row>
    <row r="670" spans="33:43">
      <c r="AG670" s="405" t="s">
        <v>2803</v>
      </c>
      <c r="AH670" s="15" t="s">
        <v>2802</v>
      </c>
      <c r="AL670" s="15"/>
    </row>
    <row r="671" spans="33:43">
      <c r="AG671" s="405" t="s">
        <v>2801</v>
      </c>
      <c r="AH671" s="15" t="s">
        <v>2800</v>
      </c>
      <c r="AL671" s="15"/>
    </row>
    <row r="672" spans="33:43">
      <c r="AG672" s="405" t="s">
        <v>2799</v>
      </c>
      <c r="AH672" s="15" t="s">
        <v>2798</v>
      </c>
      <c r="AL672" s="15"/>
    </row>
    <row r="673" spans="33:38">
      <c r="AG673" s="405" t="s">
        <v>2797</v>
      </c>
      <c r="AH673" s="15" t="s">
        <v>2796</v>
      </c>
      <c r="AL673" s="15"/>
    </row>
    <row r="674" spans="33:38">
      <c r="AG674" s="405" t="s">
        <v>2795</v>
      </c>
      <c r="AH674" s="15" t="s">
        <v>2794</v>
      </c>
      <c r="AL674" s="15"/>
    </row>
    <row r="675" spans="33:38">
      <c r="AG675" s="405" t="s">
        <v>458</v>
      </c>
      <c r="AH675" s="15" t="s">
        <v>714</v>
      </c>
      <c r="AL675" s="15"/>
    </row>
    <row r="676" spans="33:38">
      <c r="AG676" s="405" t="s">
        <v>2793</v>
      </c>
      <c r="AH676" s="15" t="s">
        <v>2792</v>
      </c>
      <c r="AL676" s="15"/>
    </row>
    <row r="677" spans="33:38">
      <c r="AG677" s="405" t="s">
        <v>2791</v>
      </c>
      <c r="AH677" s="15" t="s">
        <v>2790</v>
      </c>
      <c r="AL677" s="15"/>
    </row>
    <row r="678" spans="33:38">
      <c r="AG678" s="405" t="s">
        <v>2789</v>
      </c>
      <c r="AH678" s="15" t="s">
        <v>2788</v>
      </c>
      <c r="AL678" s="15"/>
    </row>
    <row r="679" spans="33:38">
      <c r="AG679" s="405" t="s">
        <v>2787</v>
      </c>
      <c r="AH679" s="15" t="s">
        <v>2786</v>
      </c>
      <c r="AL679" s="15"/>
    </row>
    <row r="680" spans="33:38">
      <c r="AG680" s="405" t="s">
        <v>2785</v>
      </c>
      <c r="AH680" s="15" t="s">
        <v>2784</v>
      </c>
      <c r="AL680" s="15"/>
    </row>
    <row r="681" spans="33:38">
      <c r="AG681" s="405" t="s">
        <v>2783</v>
      </c>
      <c r="AH681" s="15" t="s">
        <v>2782</v>
      </c>
      <c r="AL681" s="15"/>
    </row>
    <row r="682" spans="33:38">
      <c r="AG682" s="405" t="s">
        <v>2781</v>
      </c>
      <c r="AH682" s="15" t="s">
        <v>2780</v>
      </c>
      <c r="AL682" s="15"/>
    </row>
    <row r="683" spans="33:38">
      <c r="AG683" s="405" t="s">
        <v>2779</v>
      </c>
      <c r="AH683" s="15" t="s">
        <v>2778</v>
      </c>
      <c r="AL683" s="15"/>
    </row>
    <row r="684" spans="33:38">
      <c r="AG684" s="405" t="s">
        <v>2777</v>
      </c>
      <c r="AH684" s="15" t="s">
        <v>2776</v>
      </c>
      <c r="AL684" s="15"/>
    </row>
    <row r="685" spans="33:38">
      <c r="AG685" s="405" t="s">
        <v>2775</v>
      </c>
      <c r="AH685" s="15" t="s">
        <v>2774</v>
      </c>
      <c r="AL685" s="15"/>
    </row>
    <row r="686" spans="33:38">
      <c r="AG686" s="405" t="s">
        <v>2773</v>
      </c>
      <c r="AH686" s="15" t="s">
        <v>2772</v>
      </c>
      <c r="AL686" s="15"/>
    </row>
    <row r="687" spans="33:38">
      <c r="AG687" s="405" t="s">
        <v>1063</v>
      </c>
      <c r="AH687" s="15" t="s">
        <v>1064</v>
      </c>
      <c r="AL687" s="15"/>
    </row>
    <row r="688" spans="33:38">
      <c r="AG688" s="405" t="s">
        <v>1042</v>
      </c>
      <c r="AH688" s="15" t="s">
        <v>1043</v>
      </c>
      <c r="AL688" s="15"/>
    </row>
    <row r="689" spans="33:38">
      <c r="AG689" s="405" t="s">
        <v>832</v>
      </c>
      <c r="AH689" s="15" t="s">
        <v>880</v>
      </c>
      <c r="AL689" s="15"/>
    </row>
    <row r="690" spans="33:38">
      <c r="AG690" s="405" t="s">
        <v>2771</v>
      </c>
      <c r="AH690" s="15" t="s">
        <v>2770</v>
      </c>
      <c r="AL690" s="15"/>
    </row>
    <row r="691" spans="33:38">
      <c r="AG691" s="405" t="s">
        <v>2769</v>
      </c>
      <c r="AH691" s="15" t="s">
        <v>2768</v>
      </c>
      <c r="AL691" s="15"/>
    </row>
    <row r="692" spans="33:38">
      <c r="AG692" s="405" t="s">
        <v>2767</v>
      </c>
      <c r="AH692" s="15" t="s">
        <v>2766</v>
      </c>
      <c r="AL692" s="15"/>
    </row>
    <row r="693" spans="33:38">
      <c r="AG693" s="405" t="s">
        <v>2765</v>
      </c>
      <c r="AH693" s="15" t="s">
        <v>2764</v>
      </c>
      <c r="AL693" s="15"/>
    </row>
    <row r="694" spans="33:38">
      <c r="AG694" s="405" t="s">
        <v>2763</v>
      </c>
      <c r="AH694" s="15" t="s">
        <v>2762</v>
      </c>
      <c r="AL694" s="15"/>
    </row>
    <row r="695" spans="33:38">
      <c r="AG695" s="405" t="s">
        <v>2761</v>
      </c>
      <c r="AH695" s="15" t="s">
        <v>2760</v>
      </c>
      <c r="AL695" s="15"/>
    </row>
    <row r="696" spans="33:38">
      <c r="AG696" s="405" t="s">
        <v>2759</v>
      </c>
      <c r="AH696" s="15" t="s">
        <v>2758</v>
      </c>
      <c r="AL696" s="15"/>
    </row>
    <row r="697" spans="33:38">
      <c r="AG697" s="405" t="s">
        <v>2757</v>
      </c>
      <c r="AH697" s="15" t="s">
        <v>2756</v>
      </c>
      <c r="AL697" s="15"/>
    </row>
    <row r="698" spans="33:38">
      <c r="AG698" s="405" t="s">
        <v>2755</v>
      </c>
      <c r="AH698" s="15" t="s">
        <v>2754</v>
      </c>
      <c r="AL698" s="15"/>
    </row>
    <row r="699" spans="33:38">
      <c r="AG699" s="405" t="s">
        <v>2753</v>
      </c>
      <c r="AH699" s="15" t="s">
        <v>2752</v>
      </c>
      <c r="AL699" s="15"/>
    </row>
    <row r="700" spans="33:38">
      <c r="AG700" s="405" t="s">
        <v>2751</v>
      </c>
      <c r="AH700" s="15" t="s">
        <v>2750</v>
      </c>
      <c r="AL700" s="15"/>
    </row>
    <row r="701" spans="33:38">
      <c r="AG701" s="405" t="s">
        <v>2749</v>
      </c>
      <c r="AH701" s="15" t="s">
        <v>2748</v>
      </c>
      <c r="AL701" s="15"/>
    </row>
    <row r="702" spans="33:38">
      <c r="AG702" s="405" t="s">
        <v>2747</v>
      </c>
      <c r="AH702" s="15" t="s">
        <v>2746</v>
      </c>
      <c r="AL702" s="15"/>
    </row>
    <row r="703" spans="33:38">
      <c r="AG703" s="405" t="s">
        <v>2745</v>
      </c>
      <c r="AH703" s="15" t="s">
        <v>2744</v>
      </c>
      <c r="AL703" s="15"/>
    </row>
    <row r="704" spans="33:38">
      <c r="AG704" s="405" t="s">
        <v>2743</v>
      </c>
      <c r="AH704" s="15" t="s">
        <v>2742</v>
      </c>
      <c r="AL704" s="15"/>
    </row>
    <row r="705" spans="33:38">
      <c r="AG705" s="405" t="s">
        <v>835</v>
      </c>
      <c r="AH705" s="15" t="s">
        <v>973</v>
      </c>
      <c r="AL705" s="15"/>
    </row>
    <row r="706" spans="33:38">
      <c r="AG706" s="405" t="s">
        <v>2741</v>
      </c>
      <c r="AH706" s="15" t="s">
        <v>2740</v>
      </c>
      <c r="AL706" s="15"/>
    </row>
    <row r="707" spans="33:38">
      <c r="AG707" s="405" t="s">
        <v>1071</v>
      </c>
      <c r="AH707" s="15" t="s">
        <v>1176</v>
      </c>
      <c r="AL707" s="15"/>
    </row>
    <row r="708" spans="33:38">
      <c r="AG708" s="405" t="s">
        <v>2739</v>
      </c>
      <c r="AH708" s="15" t="s">
        <v>2738</v>
      </c>
      <c r="AL708" s="15"/>
    </row>
    <row r="709" spans="33:38">
      <c r="AG709" s="405" t="s">
        <v>2737</v>
      </c>
      <c r="AH709" s="15" t="s">
        <v>2736</v>
      </c>
      <c r="AL709" s="15"/>
    </row>
    <row r="710" spans="33:38">
      <c r="AG710" s="405" t="s">
        <v>2735</v>
      </c>
      <c r="AH710" s="15" t="s">
        <v>2734</v>
      </c>
      <c r="AL710" s="15"/>
    </row>
    <row r="711" spans="33:38">
      <c r="AG711" s="405" t="s">
        <v>2733</v>
      </c>
      <c r="AH711" s="15" t="s">
        <v>2732</v>
      </c>
      <c r="AL711" s="15"/>
    </row>
    <row r="712" spans="33:38">
      <c r="AG712" s="405" t="s">
        <v>834</v>
      </c>
      <c r="AH712" s="15" t="s">
        <v>1031</v>
      </c>
      <c r="AL712" s="15"/>
    </row>
    <row r="713" spans="33:38">
      <c r="AG713" s="405" t="s">
        <v>1021</v>
      </c>
      <c r="AH713" s="15" t="s">
        <v>1175</v>
      </c>
      <c r="AL713" s="15"/>
    </row>
    <row r="714" spans="33:38">
      <c r="AG714" s="405" t="s">
        <v>974</v>
      </c>
      <c r="AH714" s="15" t="s">
        <v>824</v>
      </c>
      <c r="AL714" s="15"/>
    </row>
    <row r="715" spans="33:38">
      <c r="AG715" s="405" t="s">
        <v>1224</v>
      </c>
      <c r="AH715" s="15" t="s">
        <v>1040</v>
      </c>
      <c r="AL715" s="15"/>
    </row>
    <row r="716" spans="33:38">
      <c r="AG716" s="405" t="s">
        <v>1225</v>
      </c>
      <c r="AH716" s="15" t="s">
        <v>678</v>
      </c>
      <c r="AL716" s="15"/>
    </row>
    <row r="717" spans="33:38">
      <c r="AG717" s="405" t="s">
        <v>2731</v>
      </c>
      <c r="AH717" s="15" t="s">
        <v>2730</v>
      </c>
      <c r="AL717" s="15"/>
    </row>
    <row r="718" spans="33:38">
      <c r="AG718" s="405" t="s">
        <v>2729</v>
      </c>
      <c r="AH718" s="15" t="s">
        <v>679</v>
      </c>
      <c r="AL718" s="15"/>
    </row>
    <row r="719" spans="33:38">
      <c r="AG719" s="405" t="s">
        <v>2728</v>
      </c>
      <c r="AH719" s="15" t="s">
        <v>2727</v>
      </c>
      <c r="AL719" s="15"/>
    </row>
    <row r="720" spans="33:38">
      <c r="AG720" s="405" t="s">
        <v>2726</v>
      </c>
      <c r="AH720" s="15" t="s">
        <v>2725</v>
      </c>
      <c r="AL720" s="15"/>
    </row>
    <row r="721" spans="33:38">
      <c r="AG721" s="405" t="s">
        <v>2724</v>
      </c>
      <c r="AH721" s="15" t="s">
        <v>2723</v>
      </c>
      <c r="AL721" s="15"/>
    </row>
    <row r="722" spans="33:38">
      <c r="AG722" s="405" t="s">
        <v>2722</v>
      </c>
      <c r="AH722" s="15" t="s">
        <v>2721</v>
      </c>
      <c r="AL722" s="15"/>
    </row>
    <row r="723" spans="33:38">
      <c r="AG723" s="405" t="s">
        <v>2720</v>
      </c>
      <c r="AH723" s="15" t="s">
        <v>2719</v>
      </c>
      <c r="AL723" s="15"/>
    </row>
    <row r="724" spans="33:38">
      <c r="AG724" s="405" t="s">
        <v>2718</v>
      </c>
      <c r="AH724" s="15" t="s">
        <v>2717</v>
      </c>
      <c r="AL724" s="15"/>
    </row>
    <row r="725" spans="33:38">
      <c r="AG725" s="405" t="s">
        <v>2716</v>
      </c>
      <c r="AH725" s="15" t="s">
        <v>2715</v>
      </c>
      <c r="AL725" s="15"/>
    </row>
    <row r="726" spans="33:38">
      <c r="AG726" s="405" t="s">
        <v>1226</v>
      </c>
      <c r="AH726" s="15" t="s">
        <v>677</v>
      </c>
      <c r="AL726" s="15"/>
    </row>
    <row r="727" spans="33:38">
      <c r="AG727" s="405" t="s">
        <v>2714</v>
      </c>
      <c r="AH727" s="15" t="s">
        <v>2713</v>
      </c>
      <c r="AL727" s="15"/>
    </row>
    <row r="728" spans="33:38">
      <c r="AG728" s="405" t="s">
        <v>2712</v>
      </c>
      <c r="AH728" s="15" t="s">
        <v>2711</v>
      </c>
      <c r="AL728" s="15"/>
    </row>
    <row r="729" spans="33:38">
      <c r="AG729" s="405" t="s">
        <v>2710</v>
      </c>
      <c r="AH729" s="15" t="s">
        <v>2709</v>
      </c>
      <c r="AL729" s="15"/>
    </row>
    <row r="730" spans="33:38">
      <c r="AG730" s="405" t="s">
        <v>2708</v>
      </c>
      <c r="AH730" s="15" t="s">
        <v>2707</v>
      </c>
      <c r="AL730" s="15"/>
    </row>
    <row r="731" spans="33:38">
      <c r="AG731" s="405" t="s">
        <v>1379</v>
      </c>
      <c r="AH731" s="15" t="s">
        <v>1387</v>
      </c>
      <c r="AL731" s="15"/>
    </row>
    <row r="732" spans="33:38">
      <c r="AG732" s="405" t="s">
        <v>1380</v>
      </c>
      <c r="AH732" s="15" t="s">
        <v>1388</v>
      </c>
      <c r="AL732" s="15"/>
    </row>
    <row r="733" spans="33:38">
      <c r="AG733" s="405" t="s">
        <v>2706</v>
      </c>
      <c r="AH733" s="15" t="s">
        <v>1174</v>
      </c>
      <c r="AL733" s="15"/>
    </row>
    <row r="734" spans="33:38">
      <c r="AG734" s="405" t="s">
        <v>1143</v>
      </c>
      <c r="AH734" s="15" t="s">
        <v>1145</v>
      </c>
      <c r="AL734" s="15"/>
    </row>
    <row r="735" spans="33:38">
      <c r="AG735" s="405" t="s">
        <v>1144</v>
      </c>
      <c r="AH735" s="15" t="s">
        <v>1146</v>
      </c>
      <c r="AL735" s="15"/>
    </row>
    <row r="736" spans="33:38">
      <c r="AG736" s="405" t="s">
        <v>2705</v>
      </c>
      <c r="AH736" s="15" t="s">
        <v>2704</v>
      </c>
      <c r="AL736" s="15"/>
    </row>
    <row r="737" spans="33:38">
      <c r="AG737" s="405" t="s">
        <v>2703</v>
      </c>
      <c r="AH737" s="15" t="s">
        <v>2702</v>
      </c>
      <c r="AL737" s="15"/>
    </row>
    <row r="738" spans="33:38">
      <c r="AG738" s="405" t="s">
        <v>2701</v>
      </c>
      <c r="AH738" s="15" t="s">
        <v>2700</v>
      </c>
      <c r="AL738" s="15"/>
    </row>
    <row r="739" spans="33:38">
      <c r="AG739" s="405" t="s">
        <v>2699</v>
      </c>
      <c r="AH739" s="15" t="s">
        <v>2698</v>
      </c>
      <c r="AL739" s="15"/>
    </row>
    <row r="740" spans="33:38">
      <c r="AG740" s="405" t="s">
        <v>2697</v>
      </c>
      <c r="AH740" s="15" t="s">
        <v>2696</v>
      </c>
      <c r="AL740" s="15"/>
    </row>
    <row r="741" spans="33:38">
      <c r="AG741" s="405" t="s">
        <v>2695</v>
      </c>
      <c r="AH741" s="15" t="s">
        <v>2694</v>
      </c>
      <c r="AL741" s="15"/>
    </row>
    <row r="742" spans="33:38">
      <c r="AG742" s="405" t="s">
        <v>2693</v>
      </c>
      <c r="AH742" s="15" t="s">
        <v>2692</v>
      </c>
      <c r="AL742" s="15"/>
    </row>
    <row r="743" spans="33:38">
      <c r="AG743" s="405" t="s">
        <v>2691</v>
      </c>
      <c r="AH743" s="15" t="s">
        <v>2690</v>
      </c>
      <c r="AL743" s="15"/>
    </row>
    <row r="744" spans="33:38">
      <c r="AG744" s="405" t="s">
        <v>2689</v>
      </c>
      <c r="AH744" s="15" t="s">
        <v>2688</v>
      </c>
      <c r="AL744" s="15"/>
    </row>
    <row r="745" spans="33:38">
      <c r="AG745" s="405" t="s">
        <v>2687</v>
      </c>
      <c r="AH745" s="15" t="s">
        <v>2686</v>
      </c>
      <c r="AL745" s="15"/>
    </row>
    <row r="746" spans="33:38">
      <c r="AG746" s="405" t="s">
        <v>2685</v>
      </c>
      <c r="AH746" s="15" t="s">
        <v>2684</v>
      </c>
      <c r="AL746" s="15"/>
    </row>
    <row r="747" spans="33:38">
      <c r="AG747" s="405" t="s">
        <v>2683</v>
      </c>
      <c r="AH747" s="15" t="s">
        <v>2682</v>
      </c>
      <c r="AL747" s="15"/>
    </row>
    <row r="748" spans="33:38">
      <c r="AG748" s="405" t="s">
        <v>2681</v>
      </c>
      <c r="AH748" s="15" t="s">
        <v>2680</v>
      </c>
      <c r="AL748" s="15"/>
    </row>
    <row r="749" spans="33:38">
      <c r="AG749" s="405" t="s">
        <v>2679</v>
      </c>
      <c r="AH749" s="15" t="s">
        <v>2678</v>
      </c>
      <c r="AL749" s="15"/>
    </row>
    <row r="750" spans="33:38">
      <c r="AG750" s="405" t="s">
        <v>2677</v>
      </c>
      <c r="AH750" s="15" t="s">
        <v>2676</v>
      </c>
      <c r="AL750" s="15"/>
    </row>
    <row r="751" spans="33:38">
      <c r="AG751" s="405" t="s">
        <v>2675</v>
      </c>
      <c r="AH751" s="15" t="s">
        <v>2674</v>
      </c>
      <c r="AL751" s="15"/>
    </row>
    <row r="752" spans="33:38">
      <c r="AG752" s="405" t="s">
        <v>1915</v>
      </c>
      <c r="AH752" s="15" t="s">
        <v>1515</v>
      </c>
      <c r="AL752" s="15"/>
    </row>
    <row r="753" spans="33:38">
      <c r="AG753" s="405" t="s">
        <v>1916</v>
      </c>
      <c r="AH753" s="15" t="s">
        <v>1516</v>
      </c>
      <c r="AL753" s="15"/>
    </row>
    <row r="754" spans="33:38">
      <c r="AG754" s="405" t="s">
        <v>1917</v>
      </c>
      <c r="AH754" s="15" t="s">
        <v>1517</v>
      </c>
      <c r="AL754" s="15"/>
    </row>
    <row r="755" spans="33:38">
      <c r="AG755" s="405" t="s">
        <v>1155</v>
      </c>
      <c r="AH755" s="15" t="s">
        <v>1045</v>
      </c>
      <c r="AL755" s="15"/>
    </row>
    <row r="756" spans="33:38">
      <c r="AG756" s="405" t="s">
        <v>1156</v>
      </c>
      <c r="AH756" s="15" t="s">
        <v>1044</v>
      </c>
      <c r="AL756" s="15"/>
    </row>
    <row r="757" spans="33:38">
      <c r="AG757" s="405" t="s">
        <v>1215</v>
      </c>
      <c r="AH757" s="15" t="s">
        <v>1217</v>
      </c>
      <c r="AL757" s="15"/>
    </row>
    <row r="758" spans="33:38">
      <c r="AG758" s="405" t="s">
        <v>2673</v>
      </c>
      <c r="AH758" s="15" t="s">
        <v>2672</v>
      </c>
      <c r="AL758" s="15"/>
    </row>
    <row r="759" spans="33:38">
      <c r="AG759" s="405" t="s">
        <v>2671</v>
      </c>
      <c r="AH759" s="15" t="s">
        <v>2670</v>
      </c>
      <c r="AL759" s="15"/>
    </row>
    <row r="760" spans="33:38">
      <c r="AG760" s="405" t="s">
        <v>1213</v>
      </c>
      <c r="AH760" s="15" t="s">
        <v>1214</v>
      </c>
      <c r="AL760" s="15"/>
    </row>
    <row r="761" spans="33:38">
      <c r="AG761" s="405" t="s">
        <v>1212</v>
      </c>
      <c r="AH761" s="15" t="s">
        <v>1207</v>
      </c>
      <c r="AL761" s="15"/>
    </row>
    <row r="762" spans="33:38">
      <c r="AG762" s="405" t="s">
        <v>2669</v>
      </c>
      <c r="AH762" s="15" t="s">
        <v>2668</v>
      </c>
      <c r="AL762" s="15"/>
    </row>
    <row r="763" spans="33:38">
      <c r="AG763" s="405" t="s">
        <v>2667</v>
      </c>
      <c r="AH763" s="15" t="s">
        <v>2666</v>
      </c>
      <c r="AL763" s="15"/>
    </row>
    <row r="764" spans="33:38">
      <c r="AG764" s="405" t="s">
        <v>1211</v>
      </c>
      <c r="AH764" s="15" t="s">
        <v>1208</v>
      </c>
      <c r="AL764" s="15"/>
    </row>
    <row r="765" spans="33:38">
      <c r="AG765" s="405" t="s">
        <v>1210</v>
      </c>
      <c r="AH765" s="15" t="s">
        <v>1209</v>
      </c>
      <c r="AL765" s="15"/>
    </row>
    <row r="766" spans="33:38">
      <c r="AG766" s="405" t="s">
        <v>1242</v>
      </c>
      <c r="AH766" s="15" t="s">
        <v>1244</v>
      </c>
      <c r="AL766" s="15"/>
    </row>
    <row r="767" spans="33:38">
      <c r="AG767" s="405" t="s">
        <v>1241</v>
      </c>
      <c r="AH767" s="15" t="s">
        <v>1243</v>
      </c>
      <c r="AL767" s="15"/>
    </row>
    <row r="768" spans="33:38">
      <c r="AG768" s="405" t="s">
        <v>2665</v>
      </c>
      <c r="AH768" s="15" t="s">
        <v>2664</v>
      </c>
      <c r="AL768" s="15"/>
    </row>
    <row r="769" spans="33:38">
      <c r="AG769" s="405" t="s">
        <v>1109</v>
      </c>
      <c r="AH769" s="15" t="s">
        <v>1110</v>
      </c>
      <c r="AL769" s="15"/>
    </row>
    <row r="770" spans="33:38">
      <c r="AG770" s="405" t="s">
        <v>2663</v>
      </c>
      <c r="AH770" s="15" t="s">
        <v>2662</v>
      </c>
      <c r="AL770" s="15"/>
    </row>
    <row r="771" spans="33:38">
      <c r="AG771" s="405" t="s">
        <v>991</v>
      </c>
      <c r="AH771" s="15" t="s">
        <v>936</v>
      </c>
      <c r="AL771" s="15"/>
    </row>
    <row r="772" spans="33:38">
      <c r="AG772" s="405" t="s">
        <v>935</v>
      </c>
      <c r="AH772" s="15" t="s">
        <v>1364</v>
      </c>
      <c r="AL772" s="15"/>
    </row>
    <row r="773" spans="33:38">
      <c r="AG773" s="405" t="s">
        <v>2661</v>
      </c>
      <c r="AH773" s="15" t="s">
        <v>2660</v>
      </c>
      <c r="AL773" s="15"/>
    </row>
    <row r="774" spans="33:38">
      <c r="AG774" s="405" t="s">
        <v>2659</v>
      </c>
      <c r="AH774" s="15" t="s">
        <v>2658</v>
      </c>
      <c r="AL774" s="15"/>
    </row>
    <row r="775" spans="33:38">
      <c r="AG775" s="405" t="s">
        <v>2032</v>
      </c>
      <c r="AH775" s="15" t="s">
        <v>2033</v>
      </c>
      <c r="AL775" s="15"/>
    </row>
    <row r="776" spans="33:38">
      <c r="AG776" s="405" t="s">
        <v>959</v>
      </c>
      <c r="AH776" s="15" t="s">
        <v>715</v>
      </c>
      <c r="AL776" s="15"/>
    </row>
    <row r="777" spans="33:38">
      <c r="AG777" s="405" t="s">
        <v>2657</v>
      </c>
      <c r="AH777" s="15" t="s">
        <v>1073</v>
      </c>
      <c r="AL777" s="15"/>
    </row>
    <row r="778" spans="33:38">
      <c r="AG778" s="405" t="s">
        <v>2656</v>
      </c>
      <c r="AH778" s="15" t="s">
        <v>2655</v>
      </c>
      <c r="AL778" s="15"/>
    </row>
    <row r="779" spans="33:38">
      <c r="AG779" s="405" t="s">
        <v>793</v>
      </c>
      <c r="AH779" s="15" t="s">
        <v>2654</v>
      </c>
      <c r="AL779" s="15"/>
    </row>
    <row r="780" spans="33:38">
      <c r="AG780" s="405" t="s">
        <v>2653</v>
      </c>
      <c r="AH780" s="15" t="s">
        <v>2652</v>
      </c>
      <c r="AL780" s="15"/>
    </row>
    <row r="781" spans="33:38">
      <c r="AG781" s="405" t="s">
        <v>450</v>
      </c>
      <c r="AH781" s="15" t="s">
        <v>2651</v>
      </c>
      <c r="AL781" s="15"/>
    </row>
    <row r="782" spans="33:38">
      <c r="AG782" s="405" t="s">
        <v>2650</v>
      </c>
      <c r="AH782" s="15" t="s">
        <v>718</v>
      </c>
      <c r="AL782" s="15"/>
    </row>
    <row r="783" spans="33:38">
      <c r="AG783" s="405" t="s">
        <v>451</v>
      </c>
      <c r="AH783" s="15" t="s">
        <v>719</v>
      </c>
      <c r="AL783" s="15"/>
    </row>
    <row r="784" spans="33:38">
      <c r="AG784" s="405" t="s">
        <v>2649</v>
      </c>
      <c r="AH784" s="15" t="s">
        <v>2648</v>
      </c>
      <c r="AL784" s="15"/>
    </row>
    <row r="785" spans="33:38">
      <c r="AG785" s="405" t="s">
        <v>495</v>
      </c>
      <c r="AH785" s="15" t="s">
        <v>721</v>
      </c>
      <c r="AL785" s="15"/>
    </row>
    <row r="786" spans="33:38">
      <c r="AG786" s="405" t="s">
        <v>395</v>
      </c>
      <c r="AH786" s="15" t="s">
        <v>722</v>
      </c>
      <c r="AL786" s="15"/>
    </row>
    <row r="787" spans="33:38">
      <c r="AG787" s="405" t="s">
        <v>452</v>
      </c>
      <c r="AH787" s="15" t="s">
        <v>723</v>
      </c>
      <c r="AL787" s="15"/>
    </row>
    <row r="788" spans="33:38">
      <c r="AG788" s="405" t="s">
        <v>453</v>
      </c>
      <c r="AH788" s="15" t="s">
        <v>724</v>
      </c>
      <c r="AL788" s="15"/>
    </row>
    <row r="789" spans="33:38">
      <c r="AG789" s="405" t="s">
        <v>199</v>
      </c>
      <c r="AH789" s="15" t="s">
        <v>725</v>
      </c>
      <c r="AL789" s="15"/>
    </row>
    <row r="790" spans="33:38">
      <c r="AG790" s="405" t="s">
        <v>2647</v>
      </c>
      <c r="AH790" s="15" t="s">
        <v>2646</v>
      </c>
      <c r="AL790" s="15"/>
    </row>
    <row r="791" spans="33:38">
      <c r="AG791" s="405" t="s">
        <v>2645</v>
      </c>
      <c r="AH791" s="15" t="s">
        <v>720</v>
      </c>
      <c r="AL791" s="15"/>
    </row>
    <row r="792" spans="33:38">
      <c r="AG792" s="405" t="s">
        <v>499</v>
      </c>
      <c r="AH792" s="15" t="s">
        <v>731</v>
      </c>
      <c r="AL792" s="15"/>
    </row>
    <row r="793" spans="33:38">
      <c r="AG793" s="405" t="s">
        <v>500</v>
      </c>
      <c r="AH793" s="15" t="s">
        <v>732</v>
      </c>
      <c r="AL793" s="15"/>
    </row>
    <row r="794" spans="33:38">
      <c r="AG794" s="405" t="s">
        <v>502</v>
      </c>
      <c r="AH794" s="15" t="s">
        <v>734</v>
      </c>
      <c r="AL794" s="15"/>
    </row>
    <row r="795" spans="33:38">
      <c r="AG795" s="405" t="s">
        <v>206</v>
      </c>
      <c r="AH795" s="15" t="s">
        <v>733</v>
      </c>
      <c r="AL795" s="15"/>
    </row>
    <row r="796" spans="33:38">
      <c r="AG796" s="405" t="s">
        <v>2644</v>
      </c>
      <c r="AH796" s="15" t="s">
        <v>2643</v>
      </c>
      <c r="AL796" s="15"/>
    </row>
    <row r="797" spans="33:38">
      <c r="AG797" s="405" t="s">
        <v>2642</v>
      </c>
      <c r="AH797" s="15" t="s">
        <v>2641</v>
      </c>
      <c r="AL797" s="15"/>
    </row>
    <row r="798" spans="33:38">
      <c r="AG798" s="405" t="s">
        <v>501</v>
      </c>
      <c r="AH798" s="15" t="s">
        <v>736</v>
      </c>
      <c r="AL798" s="15"/>
    </row>
    <row r="799" spans="33:38">
      <c r="AG799" s="405" t="s">
        <v>503</v>
      </c>
      <c r="AH799" s="15" t="s">
        <v>735</v>
      </c>
      <c r="AL799" s="15"/>
    </row>
    <row r="800" spans="33:38">
      <c r="AG800" s="405" t="s">
        <v>2640</v>
      </c>
      <c r="AH800" s="15" t="s">
        <v>2639</v>
      </c>
      <c r="AL800" s="15"/>
    </row>
    <row r="801" spans="33:38">
      <c r="AG801" s="405" t="s">
        <v>2638</v>
      </c>
      <c r="AH801" s="15" t="s">
        <v>2637</v>
      </c>
      <c r="AL801" s="15"/>
    </row>
    <row r="802" spans="33:38">
      <c r="AG802" s="405" t="s">
        <v>2636</v>
      </c>
      <c r="AH802" s="15" t="s">
        <v>2635</v>
      </c>
      <c r="AL802" s="15"/>
    </row>
    <row r="803" spans="33:38">
      <c r="AG803" s="405" t="s">
        <v>2634</v>
      </c>
      <c r="AH803" s="15" t="s">
        <v>2633</v>
      </c>
      <c r="AL803" s="15"/>
    </row>
    <row r="804" spans="33:38">
      <c r="AG804" s="405" t="s">
        <v>2632</v>
      </c>
      <c r="AH804" s="15" t="s">
        <v>2631</v>
      </c>
      <c r="AL804" s="15"/>
    </row>
    <row r="805" spans="33:38">
      <c r="AG805" s="405" t="s">
        <v>496</v>
      </c>
      <c r="AH805" s="15" t="s">
        <v>726</v>
      </c>
      <c r="AL805" s="15"/>
    </row>
    <row r="806" spans="33:38">
      <c r="AG806" s="405" t="s">
        <v>2630</v>
      </c>
      <c r="AH806" s="15" t="s">
        <v>2629</v>
      </c>
      <c r="AL806" s="15"/>
    </row>
    <row r="807" spans="33:38">
      <c r="AG807" s="405" t="s">
        <v>2628</v>
      </c>
      <c r="AH807" s="15" t="s">
        <v>2627</v>
      </c>
      <c r="AL807" s="15"/>
    </row>
    <row r="808" spans="33:38">
      <c r="AG808" s="405" t="s">
        <v>2626</v>
      </c>
      <c r="AH808" s="15" t="s">
        <v>2625</v>
      </c>
      <c r="AL808" s="15"/>
    </row>
    <row r="809" spans="33:38">
      <c r="AG809" s="405" t="s">
        <v>2624</v>
      </c>
      <c r="AH809" s="15" t="s">
        <v>2623</v>
      </c>
      <c r="AL809" s="15"/>
    </row>
    <row r="810" spans="33:38">
      <c r="AG810" s="405" t="s">
        <v>201</v>
      </c>
      <c r="AH810" s="15" t="s">
        <v>729</v>
      </c>
      <c r="AL810" s="15"/>
    </row>
    <row r="811" spans="33:38">
      <c r="AG811" s="405" t="s">
        <v>2622</v>
      </c>
      <c r="AH811" s="15" t="s">
        <v>2621</v>
      </c>
      <c r="AL811" s="15"/>
    </row>
    <row r="812" spans="33:38">
      <c r="AG812" s="405" t="s">
        <v>2620</v>
      </c>
      <c r="AH812" s="15" t="s">
        <v>2619</v>
      </c>
      <c r="AL812" s="15"/>
    </row>
    <row r="813" spans="33:38">
      <c r="AG813" s="405" t="s">
        <v>2618</v>
      </c>
      <c r="AH813" s="15" t="s">
        <v>2617</v>
      </c>
      <c r="AL813" s="15"/>
    </row>
    <row r="814" spans="33:38">
      <c r="AG814" s="405" t="s">
        <v>497</v>
      </c>
      <c r="AH814" s="15" t="s">
        <v>2616</v>
      </c>
      <c r="AL814" s="15"/>
    </row>
    <row r="815" spans="33:38">
      <c r="AG815" s="405" t="s">
        <v>2615</v>
      </c>
      <c r="AH815" s="15" t="s">
        <v>2614</v>
      </c>
      <c r="AL815" s="15"/>
    </row>
    <row r="816" spans="33:38">
      <c r="AG816" s="405" t="s">
        <v>2613</v>
      </c>
      <c r="AH816" s="15" t="s">
        <v>2612</v>
      </c>
      <c r="AL816" s="15"/>
    </row>
    <row r="817" spans="33:38">
      <c r="AG817" s="405" t="s">
        <v>975</v>
      </c>
      <c r="AH817" s="15" t="s">
        <v>976</v>
      </c>
      <c r="AL817" s="15"/>
    </row>
    <row r="818" spans="33:38">
      <c r="AG818" s="405" t="s">
        <v>2611</v>
      </c>
      <c r="AH818" s="15" t="s">
        <v>2610</v>
      </c>
      <c r="AL818" s="15"/>
    </row>
    <row r="819" spans="33:38">
      <c r="AG819" s="405" t="s">
        <v>2609</v>
      </c>
      <c r="AH819" s="15" t="s">
        <v>2608</v>
      </c>
      <c r="AL819" s="15"/>
    </row>
    <row r="820" spans="33:38">
      <c r="AG820" s="405" t="s">
        <v>291</v>
      </c>
      <c r="AH820" s="15" t="s">
        <v>727</v>
      </c>
      <c r="AL820" s="15"/>
    </row>
    <row r="821" spans="33:38">
      <c r="AG821" s="405" t="s">
        <v>2607</v>
      </c>
      <c r="AH821" s="15" t="s">
        <v>2606</v>
      </c>
      <c r="AL821" s="15"/>
    </row>
    <row r="822" spans="33:38">
      <c r="AG822" s="405" t="s">
        <v>2605</v>
      </c>
      <c r="AH822" s="15" t="s">
        <v>2604</v>
      </c>
      <c r="AL822" s="15"/>
    </row>
    <row r="823" spans="33:38">
      <c r="AG823" s="405" t="s">
        <v>2603</v>
      </c>
      <c r="AH823" s="15" t="s">
        <v>2602</v>
      </c>
      <c r="AL823" s="15"/>
    </row>
    <row r="824" spans="33:38">
      <c r="AG824" s="405" t="s">
        <v>2601</v>
      </c>
      <c r="AH824" s="15" t="s">
        <v>2600</v>
      </c>
      <c r="AL824" s="15"/>
    </row>
    <row r="825" spans="33:38">
      <c r="AG825" s="405" t="s">
        <v>288</v>
      </c>
      <c r="AH825" s="15" t="s">
        <v>728</v>
      </c>
      <c r="AL825" s="15"/>
    </row>
    <row r="826" spans="33:38">
      <c r="AG826" s="405" t="s">
        <v>2599</v>
      </c>
      <c r="AH826" s="15" t="s">
        <v>2598</v>
      </c>
      <c r="AL826" s="15"/>
    </row>
    <row r="827" spans="33:38">
      <c r="AG827" s="405" t="s">
        <v>2597</v>
      </c>
      <c r="AH827" s="15" t="s">
        <v>2596</v>
      </c>
      <c r="AL827" s="15"/>
    </row>
    <row r="828" spans="33:38">
      <c r="AG828" s="405" t="s">
        <v>2595</v>
      </c>
      <c r="AH828" s="15" t="s">
        <v>2594</v>
      </c>
      <c r="AL828" s="15"/>
    </row>
    <row r="829" spans="33:38">
      <c r="AG829" s="405" t="s">
        <v>2593</v>
      </c>
      <c r="AH829" s="15" t="s">
        <v>2592</v>
      </c>
      <c r="AL829" s="15"/>
    </row>
    <row r="830" spans="33:38">
      <c r="AG830" s="405" t="s">
        <v>2591</v>
      </c>
      <c r="AH830" s="15" t="s">
        <v>2590</v>
      </c>
      <c r="AL830" s="15"/>
    </row>
    <row r="831" spans="33:38">
      <c r="AG831" s="405" t="s">
        <v>2589</v>
      </c>
      <c r="AH831" s="15" t="s">
        <v>2588</v>
      </c>
      <c r="AL831" s="15"/>
    </row>
    <row r="832" spans="33:38">
      <c r="AG832" s="405" t="s">
        <v>2587</v>
      </c>
      <c r="AH832" s="15" t="s">
        <v>2586</v>
      </c>
      <c r="AL832" s="15"/>
    </row>
    <row r="833" spans="33:38">
      <c r="AG833" s="405" t="s">
        <v>498</v>
      </c>
      <c r="AH833" s="15" t="s">
        <v>1173</v>
      </c>
      <c r="AL833" s="15"/>
    </row>
    <row r="834" spans="33:38">
      <c r="AG834" s="405" t="s">
        <v>2585</v>
      </c>
      <c r="AH834" s="15" t="s">
        <v>2584</v>
      </c>
      <c r="AL834" s="15"/>
    </row>
    <row r="835" spans="33:38">
      <c r="AG835" s="405" t="s">
        <v>140</v>
      </c>
      <c r="AH835" s="15" t="s">
        <v>730</v>
      </c>
      <c r="AL835" s="15"/>
    </row>
    <row r="836" spans="33:38">
      <c r="AG836" s="405" t="s">
        <v>794</v>
      </c>
      <c r="AH836" s="15" t="s">
        <v>795</v>
      </c>
      <c r="AL836" s="15"/>
    </row>
    <row r="837" spans="33:38">
      <c r="AG837" s="405" t="s">
        <v>143</v>
      </c>
      <c r="AH837" s="15" t="s">
        <v>1172</v>
      </c>
      <c r="AL837" s="15"/>
    </row>
    <row r="838" spans="33:38">
      <c r="AG838" s="405" t="s">
        <v>1957</v>
      </c>
      <c r="AH838" s="15" t="s">
        <v>1960</v>
      </c>
      <c r="AL838" s="15"/>
    </row>
    <row r="839" spans="33:38">
      <c r="AG839" s="405" t="s">
        <v>2583</v>
      </c>
      <c r="AH839" s="15" t="s">
        <v>2582</v>
      </c>
      <c r="AL839" s="15"/>
    </row>
    <row r="840" spans="33:38">
      <c r="AG840" s="405" t="s">
        <v>1403</v>
      </c>
      <c r="AH840" s="15" t="s">
        <v>1404</v>
      </c>
      <c r="AL840" s="15"/>
    </row>
    <row r="841" spans="33:38">
      <c r="AG841" s="405" t="s">
        <v>1921</v>
      </c>
      <c r="AH841" s="15" t="s">
        <v>1041</v>
      </c>
      <c r="AL841" s="15"/>
    </row>
    <row r="842" spans="33:38">
      <c r="AG842" s="405" t="s">
        <v>2581</v>
      </c>
      <c r="AH842" s="15" t="s">
        <v>2580</v>
      </c>
      <c r="AL842" s="15"/>
    </row>
    <row r="843" spans="33:38">
      <c r="AG843" s="405" t="s">
        <v>144</v>
      </c>
      <c r="AH843" s="15" t="s">
        <v>737</v>
      </c>
      <c r="AL843" s="15"/>
    </row>
    <row r="844" spans="33:38">
      <c r="AG844" s="405" t="s">
        <v>2579</v>
      </c>
      <c r="AH844" s="15" t="s">
        <v>2578</v>
      </c>
      <c r="AL844" s="15"/>
    </row>
    <row r="845" spans="33:38">
      <c r="AG845" s="405" t="s">
        <v>260</v>
      </c>
      <c r="AH845" s="15" t="s">
        <v>2577</v>
      </c>
      <c r="AL845" s="15"/>
    </row>
    <row r="846" spans="33:38">
      <c r="AG846" s="405" t="s">
        <v>2576</v>
      </c>
      <c r="AH846" s="15" t="s">
        <v>2575</v>
      </c>
      <c r="AL846" s="15"/>
    </row>
    <row r="847" spans="33:38">
      <c r="AG847" s="405" t="s">
        <v>2574</v>
      </c>
      <c r="AH847" s="15" t="s">
        <v>2573</v>
      </c>
      <c r="AL847" s="15"/>
    </row>
    <row r="848" spans="33:38">
      <c r="AG848" s="405" t="s">
        <v>2572</v>
      </c>
      <c r="AH848" s="15" t="s">
        <v>2571</v>
      </c>
      <c r="AL848" s="15"/>
    </row>
    <row r="849" spans="33:38">
      <c r="AG849" s="405" t="s">
        <v>2570</v>
      </c>
      <c r="AH849" s="15" t="s">
        <v>2569</v>
      </c>
      <c r="AL849" s="15"/>
    </row>
    <row r="850" spans="33:38">
      <c r="AG850" s="405" t="s">
        <v>2568</v>
      </c>
      <c r="AH850" s="15" t="s">
        <v>2567</v>
      </c>
      <c r="AL850" s="15"/>
    </row>
    <row r="851" spans="33:38">
      <c r="AG851" s="405" t="s">
        <v>2566</v>
      </c>
      <c r="AH851" s="15" t="s">
        <v>2565</v>
      </c>
      <c r="AL851" s="15"/>
    </row>
    <row r="852" spans="33:38">
      <c r="AG852" s="405" t="s">
        <v>2564</v>
      </c>
      <c r="AH852" s="15" t="s">
        <v>2563</v>
      </c>
      <c r="AL852" s="15"/>
    </row>
    <row r="853" spans="33:38">
      <c r="AG853" s="405" t="s">
        <v>2562</v>
      </c>
      <c r="AH853" s="15" t="s">
        <v>2561</v>
      </c>
      <c r="AL853" s="15"/>
    </row>
    <row r="854" spans="33:38">
      <c r="AG854" s="405" t="s">
        <v>2560</v>
      </c>
      <c r="AH854" s="15" t="s">
        <v>2559</v>
      </c>
      <c r="AL854" s="15"/>
    </row>
    <row r="855" spans="33:38">
      <c r="AG855" s="405" t="s">
        <v>2558</v>
      </c>
      <c r="AH855" s="15" t="s">
        <v>2557</v>
      </c>
      <c r="AL855" s="15"/>
    </row>
    <row r="856" spans="33:38">
      <c r="AG856" s="405" t="s">
        <v>2556</v>
      </c>
      <c r="AH856" s="15" t="s">
        <v>2555</v>
      </c>
      <c r="AL856" s="15"/>
    </row>
    <row r="857" spans="33:38">
      <c r="AG857" s="405" t="s">
        <v>2554</v>
      </c>
      <c r="AH857" s="15" t="s">
        <v>2553</v>
      </c>
      <c r="AL857" s="15"/>
    </row>
    <row r="858" spans="33:38">
      <c r="AG858" s="405" t="s">
        <v>2552</v>
      </c>
      <c r="AH858" s="15" t="s">
        <v>2551</v>
      </c>
      <c r="AL858" s="15"/>
    </row>
    <row r="859" spans="33:38">
      <c r="AG859" s="405" t="s">
        <v>2550</v>
      </c>
      <c r="AH859" s="15" t="s">
        <v>739</v>
      </c>
      <c r="AL859" s="15"/>
    </row>
    <row r="860" spans="33:38">
      <c r="AG860" s="405" t="s">
        <v>2549</v>
      </c>
      <c r="AH860" s="15" t="s">
        <v>2548</v>
      </c>
      <c r="AL860" s="15"/>
    </row>
    <row r="861" spans="33:38">
      <c r="AG861" s="405" t="s">
        <v>229</v>
      </c>
      <c r="AH861" s="15" t="s">
        <v>741</v>
      </c>
      <c r="AL861" s="15"/>
    </row>
    <row r="862" spans="33:38">
      <c r="AG862" s="405" t="s">
        <v>146</v>
      </c>
      <c r="AH862" s="15" t="s">
        <v>742</v>
      </c>
      <c r="AL862" s="15"/>
    </row>
    <row r="863" spans="33:38">
      <c r="AG863" s="405" t="s">
        <v>919</v>
      </c>
      <c r="AH863" s="15" t="s">
        <v>920</v>
      </c>
      <c r="AL863" s="15"/>
    </row>
    <row r="864" spans="33:38">
      <c r="AG864" s="405" t="s">
        <v>205</v>
      </c>
      <c r="AH864" s="15" t="s">
        <v>871</v>
      </c>
      <c r="AL864" s="15"/>
    </row>
    <row r="865" spans="33:38">
      <c r="AG865" s="405" t="s">
        <v>2547</v>
      </c>
      <c r="AH865" s="15" t="s">
        <v>2546</v>
      </c>
      <c r="AL865" s="15"/>
    </row>
    <row r="866" spans="33:38">
      <c r="AG866" s="405" t="s">
        <v>212</v>
      </c>
      <c r="AH866" s="15" t="s">
        <v>743</v>
      </c>
      <c r="AL866" s="15"/>
    </row>
    <row r="867" spans="33:38">
      <c r="AG867" s="405" t="s">
        <v>2545</v>
      </c>
      <c r="AH867" s="15" t="s">
        <v>1965</v>
      </c>
      <c r="AL867" s="15"/>
    </row>
    <row r="868" spans="33:38">
      <c r="AG868" s="405" t="s">
        <v>147</v>
      </c>
      <c r="AH868" s="15" t="s">
        <v>744</v>
      </c>
      <c r="AL868" s="15"/>
    </row>
    <row r="869" spans="33:38">
      <c r="AG869" s="405" t="s">
        <v>2544</v>
      </c>
      <c r="AH869" s="15" t="s">
        <v>2543</v>
      </c>
      <c r="AL869" s="15"/>
    </row>
    <row r="870" spans="33:38">
      <c r="AG870" s="405" t="s">
        <v>170</v>
      </c>
      <c r="AH870" s="15" t="s">
        <v>745</v>
      </c>
      <c r="AL870" s="15"/>
    </row>
    <row r="871" spans="33:38">
      <c r="AG871" s="405" t="s">
        <v>39</v>
      </c>
      <c r="AH871" s="15" t="s">
        <v>746</v>
      </c>
      <c r="AL871" s="15"/>
    </row>
    <row r="872" spans="33:38">
      <c r="AG872" s="405" t="s">
        <v>148</v>
      </c>
      <c r="AH872" s="15" t="s">
        <v>747</v>
      </c>
      <c r="AL872" s="15"/>
    </row>
    <row r="873" spans="33:38">
      <c r="AG873" s="405" t="s">
        <v>149</v>
      </c>
      <c r="AH873" s="15" t="s">
        <v>748</v>
      </c>
      <c r="AL873" s="15"/>
    </row>
    <row r="874" spans="33:38">
      <c r="AG874" s="405" t="s">
        <v>2542</v>
      </c>
      <c r="AH874" s="15" t="s">
        <v>2541</v>
      </c>
      <c r="AL874" s="15"/>
    </row>
    <row r="875" spans="33:38">
      <c r="AG875" s="405" t="s">
        <v>162</v>
      </c>
      <c r="AH875" s="15" t="s">
        <v>749</v>
      </c>
      <c r="AL875" s="15"/>
    </row>
    <row r="876" spans="33:38">
      <c r="AG876" s="405" t="s">
        <v>507</v>
      </c>
      <c r="AH876" s="15" t="s">
        <v>750</v>
      </c>
      <c r="AL876" s="15"/>
    </row>
    <row r="877" spans="33:38">
      <c r="AG877" s="405" t="s">
        <v>2540</v>
      </c>
      <c r="AH877" s="15" t="s">
        <v>2539</v>
      </c>
      <c r="AL877" s="15"/>
    </row>
    <row r="878" spans="33:38">
      <c r="AG878" s="405" t="s">
        <v>2538</v>
      </c>
      <c r="AH878" s="15" t="s">
        <v>2537</v>
      </c>
      <c r="AL878" s="15"/>
    </row>
    <row r="879" spans="33:38">
      <c r="AG879" s="405" t="s">
        <v>2536</v>
      </c>
      <c r="AH879" s="15" t="s">
        <v>2535</v>
      </c>
      <c r="AL879" s="15"/>
    </row>
    <row r="880" spans="33:38">
      <c r="AG880" s="405" t="s">
        <v>2534</v>
      </c>
      <c r="AH880" s="15" t="s">
        <v>2533</v>
      </c>
      <c r="AL880" s="15"/>
    </row>
    <row r="881" spans="33:38">
      <c r="AG881" s="405" t="s">
        <v>2532</v>
      </c>
      <c r="AH881" s="15" t="s">
        <v>2531</v>
      </c>
      <c r="AL881" s="15"/>
    </row>
    <row r="882" spans="33:38">
      <c r="AG882" s="405" t="s">
        <v>2530</v>
      </c>
      <c r="AH882" s="15" t="s">
        <v>2529</v>
      </c>
      <c r="AL882" s="15"/>
    </row>
    <row r="883" spans="33:38">
      <c r="AG883" s="405" t="s">
        <v>2528</v>
      </c>
      <c r="AH883" s="15" t="s">
        <v>2527</v>
      </c>
      <c r="AL883" s="15"/>
    </row>
    <row r="884" spans="33:38">
      <c r="AG884" s="405" t="s">
        <v>504</v>
      </c>
      <c r="AH884" s="15" t="s">
        <v>2526</v>
      </c>
      <c r="AL884" s="15"/>
    </row>
    <row r="885" spans="33:38">
      <c r="AG885" s="405" t="s">
        <v>150</v>
      </c>
      <c r="AH885" s="15" t="s">
        <v>751</v>
      </c>
      <c r="AL885" s="15"/>
    </row>
    <row r="886" spans="33:38">
      <c r="AG886" s="405" t="s">
        <v>151</v>
      </c>
      <c r="AH886" s="15" t="s">
        <v>2525</v>
      </c>
      <c r="AL886" s="15"/>
    </row>
    <row r="887" spans="33:38">
      <c r="AG887" s="405" t="s">
        <v>2524</v>
      </c>
      <c r="AH887" s="15" t="s">
        <v>2523</v>
      </c>
      <c r="AL887" s="15"/>
    </row>
    <row r="888" spans="33:38">
      <c r="AG888" s="405" t="s">
        <v>2522</v>
      </c>
      <c r="AH888" s="15" t="s">
        <v>2521</v>
      </c>
      <c r="AL888" s="15"/>
    </row>
    <row r="889" spans="33:38">
      <c r="AG889" s="405" t="s">
        <v>2520</v>
      </c>
      <c r="AH889" s="15" t="s">
        <v>2519</v>
      </c>
      <c r="AL889" s="15"/>
    </row>
    <row r="890" spans="33:38">
      <c r="AG890" s="405" t="s">
        <v>2518</v>
      </c>
      <c r="AH890" s="15" t="s">
        <v>2517</v>
      </c>
      <c r="AL890" s="15"/>
    </row>
    <row r="891" spans="33:38">
      <c r="AG891" s="405" t="s">
        <v>2516</v>
      </c>
      <c r="AH891" s="15" t="s">
        <v>2515</v>
      </c>
      <c r="AL891" s="15"/>
    </row>
    <row r="892" spans="33:38">
      <c r="AG892" s="405" t="s">
        <v>2514</v>
      </c>
      <c r="AH892" s="15" t="s">
        <v>2513</v>
      </c>
      <c r="AL892" s="15"/>
    </row>
    <row r="893" spans="33:38">
      <c r="AG893" s="405" t="s">
        <v>2512</v>
      </c>
      <c r="AH893" s="15" t="s">
        <v>2511</v>
      </c>
      <c r="AL893" s="15"/>
    </row>
    <row r="894" spans="33:38">
      <c r="AG894" s="405" t="s">
        <v>2510</v>
      </c>
      <c r="AH894" s="15" t="s">
        <v>2509</v>
      </c>
      <c r="AL894" s="15"/>
    </row>
    <row r="895" spans="33:38">
      <c r="AG895" s="405" t="s">
        <v>2508</v>
      </c>
      <c r="AH895" s="15" t="s">
        <v>2507</v>
      </c>
      <c r="AL895" s="15"/>
    </row>
    <row r="896" spans="33:38">
      <c r="AG896" s="405" t="s">
        <v>2506</v>
      </c>
      <c r="AH896" s="15" t="s">
        <v>2505</v>
      </c>
      <c r="AL896" s="15"/>
    </row>
    <row r="897" spans="33:38">
      <c r="AG897" s="405" t="s">
        <v>2118</v>
      </c>
      <c r="AH897" s="15" t="s">
        <v>2117</v>
      </c>
      <c r="AL897" s="15"/>
    </row>
    <row r="898" spans="33:38">
      <c r="AG898" s="405" t="s">
        <v>2504</v>
      </c>
      <c r="AH898" s="15" t="s">
        <v>2503</v>
      </c>
      <c r="AL898" s="15"/>
    </row>
    <row r="899" spans="33:38">
      <c r="AG899" s="405" t="s">
        <v>1184</v>
      </c>
      <c r="AH899" s="15" t="s">
        <v>1185</v>
      </c>
      <c r="AL899" s="15"/>
    </row>
    <row r="900" spans="33:38">
      <c r="AG900" s="405" t="s">
        <v>921</v>
      </c>
      <c r="AH900" s="15" t="s">
        <v>922</v>
      </c>
      <c r="AL900" s="15"/>
    </row>
    <row r="901" spans="33:38">
      <c r="AG901" s="405" t="s">
        <v>2502</v>
      </c>
      <c r="AH901" s="15" t="s">
        <v>2501</v>
      </c>
      <c r="AL901" s="15"/>
    </row>
    <row r="902" spans="33:38">
      <c r="AG902" s="405" t="s">
        <v>2500</v>
      </c>
      <c r="AH902" s="15" t="s">
        <v>1409</v>
      </c>
      <c r="AL902" s="15"/>
    </row>
    <row r="903" spans="33:38">
      <c r="AG903" s="405" t="s">
        <v>274</v>
      </c>
      <c r="AH903" s="15" t="s">
        <v>752</v>
      </c>
      <c r="AL903" s="15"/>
    </row>
    <row r="904" spans="33:38">
      <c r="AG904" s="405" t="s">
        <v>2499</v>
      </c>
      <c r="AH904" s="15" t="s">
        <v>2498</v>
      </c>
      <c r="AL904" s="15"/>
    </row>
    <row r="905" spans="33:38">
      <c r="AG905" s="405" t="s">
        <v>2497</v>
      </c>
      <c r="AH905" s="15" t="s">
        <v>2496</v>
      </c>
      <c r="AL905" s="15"/>
    </row>
    <row r="906" spans="33:38">
      <c r="AG906" s="405" t="s">
        <v>2495</v>
      </c>
      <c r="AH906" s="15" t="s">
        <v>2494</v>
      </c>
      <c r="AL906" s="15"/>
    </row>
    <row r="907" spans="33:38">
      <c r="AG907" s="405" t="s">
        <v>2493</v>
      </c>
      <c r="AH907" s="15" t="s">
        <v>2492</v>
      </c>
      <c r="AL907" s="15"/>
    </row>
    <row r="908" spans="33:38">
      <c r="AG908" s="405" t="s">
        <v>2491</v>
      </c>
      <c r="AH908" s="15" t="s">
        <v>2490</v>
      </c>
      <c r="AL908" s="15"/>
    </row>
    <row r="909" spans="33:38">
      <c r="AG909" s="405" t="s">
        <v>50</v>
      </c>
      <c r="AH909" s="15" t="s">
        <v>753</v>
      </c>
      <c r="AL909" s="15"/>
    </row>
    <row r="910" spans="33:38">
      <c r="AG910" s="405" t="s">
        <v>11</v>
      </c>
      <c r="AH910" s="15" t="s">
        <v>754</v>
      </c>
      <c r="AL910" s="15"/>
    </row>
    <row r="911" spans="33:38">
      <c r="AG911" s="405" t="s">
        <v>1608</v>
      </c>
      <c r="AH911" s="15" t="s">
        <v>2489</v>
      </c>
      <c r="AL911" s="15"/>
    </row>
    <row r="912" spans="33:38">
      <c r="AG912" s="405" t="s">
        <v>2488</v>
      </c>
      <c r="AH912" s="15" t="s">
        <v>2487</v>
      </c>
      <c r="AL912" s="15"/>
    </row>
    <row r="913" spans="33:38">
      <c r="AG913" s="405" t="s">
        <v>2486</v>
      </c>
      <c r="AH913" s="15" t="s">
        <v>2485</v>
      </c>
      <c r="AL913" s="15"/>
    </row>
    <row r="914" spans="33:38">
      <c r="AG914" s="405" t="s">
        <v>152</v>
      </c>
      <c r="AH914" s="15" t="s">
        <v>755</v>
      </c>
      <c r="AL914" s="15"/>
    </row>
    <row r="915" spans="33:38">
      <c r="AG915" s="405" t="s">
        <v>2484</v>
      </c>
      <c r="AH915" s="15" t="s">
        <v>2483</v>
      </c>
      <c r="AL915" s="15"/>
    </row>
    <row r="916" spans="33:38">
      <c r="AG916" s="405" t="s">
        <v>153</v>
      </c>
      <c r="AH916" s="15" t="s">
        <v>756</v>
      </c>
      <c r="AL916" s="15"/>
    </row>
    <row r="917" spans="33:38">
      <c r="AG917" s="405" t="s">
        <v>508</v>
      </c>
      <c r="AH917" s="15" t="s">
        <v>757</v>
      </c>
      <c r="AL917" s="15"/>
    </row>
    <row r="918" spans="33:38">
      <c r="AG918" s="405" t="s">
        <v>2482</v>
      </c>
      <c r="AH918" s="15" t="s">
        <v>2481</v>
      </c>
      <c r="AL918" s="15"/>
    </row>
    <row r="919" spans="33:38">
      <c r="AG919" s="405" t="s">
        <v>2480</v>
      </c>
      <c r="AH919" s="15" t="s">
        <v>2479</v>
      </c>
      <c r="AL919" s="15"/>
    </row>
    <row r="920" spans="33:38">
      <c r="AG920" s="405" t="s">
        <v>2478</v>
      </c>
      <c r="AH920" s="15" t="s">
        <v>2477</v>
      </c>
      <c r="AL920" s="15"/>
    </row>
    <row r="921" spans="33:38">
      <c r="AG921" s="405" t="s">
        <v>2476</v>
      </c>
      <c r="AH921" s="15" t="s">
        <v>2475</v>
      </c>
      <c r="AL921" s="15"/>
    </row>
    <row r="922" spans="33:38">
      <c r="AG922" s="405" t="s">
        <v>2474</v>
      </c>
      <c r="AH922" s="15" t="s">
        <v>646</v>
      </c>
      <c r="AL922" s="15"/>
    </row>
    <row r="923" spans="33:38">
      <c r="AG923" s="405" t="s">
        <v>2473</v>
      </c>
      <c r="AH923" s="15" t="s">
        <v>2472</v>
      </c>
      <c r="AL923" s="15"/>
    </row>
    <row r="924" spans="33:38">
      <c r="AG924" s="405" t="s">
        <v>2471</v>
      </c>
      <c r="AH924" s="15" t="s">
        <v>2470</v>
      </c>
      <c r="AL924" s="15"/>
    </row>
    <row r="925" spans="33:38">
      <c r="AG925" s="405" t="s">
        <v>2469</v>
      </c>
      <c r="AH925" s="15" t="s">
        <v>2468</v>
      </c>
      <c r="AL925" s="15"/>
    </row>
    <row r="926" spans="33:38">
      <c r="AG926" s="405" t="s">
        <v>2467</v>
      </c>
      <c r="AH926" s="15" t="s">
        <v>2466</v>
      </c>
      <c r="AL926" s="15"/>
    </row>
    <row r="927" spans="33:38">
      <c r="AG927" s="405" t="s">
        <v>2465</v>
      </c>
      <c r="AH927" s="15" t="s">
        <v>2464</v>
      </c>
      <c r="AL927" s="15"/>
    </row>
    <row r="928" spans="33:38">
      <c r="AG928" s="405" t="s">
        <v>2463</v>
      </c>
      <c r="AH928" s="15" t="s">
        <v>2462</v>
      </c>
      <c r="AL928" s="15"/>
    </row>
    <row r="929" spans="33:38">
      <c r="AG929" s="405" t="s">
        <v>2461</v>
      </c>
      <c r="AH929" s="15" t="s">
        <v>1170</v>
      </c>
      <c r="AL929" s="15"/>
    </row>
    <row r="930" spans="33:38">
      <c r="AG930" s="405" t="s">
        <v>2460</v>
      </c>
      <c r="AH930" s="15" t="s">
        <v>2459</v>
      </c>
      <c r="AL930" s="15"/>
    </row>
    <row r="931" spans="33:38">
      <c r="AG931" s="405" t="s">
        <v>2458</v>
      </c>
      <c r="AH931" s="15" t="s">
        <v>2457</v>
      </c>
      <c r="AL931" s="15"/>
    </row>
    <row r="932" spans="33:38">
      <c r="AG932" s="405" t="s">
        <v>2456</v>
      </c>
      <c r="AH932" s="15" t="s">
        <v>1171</v>
      </c>
      <c r="AL932" s="15"/>
    </row>
    <row r="933" spans="33:38">
      <c r="AG933" s="405" t="s">
        <v>2455</v>
      </c>
      <c r="AH933" s="15" t="s">
        <v>1362</v>
      </c>
      <c r="AL933" s="15"/>
    </row>
    <row r="934" spans="33:38">
      <c r="AG934" s="405" t="s">
        <v>2454</v>
      </c>
      <c r="AH934" s="15" t="s">
        <v>2453</v>
      </c>
      <c r="AL934" s="15"/>
    </row>
    <row r="935" spans="33:38">
      <c r="AG935" s="405" t="s">
        <v>2452</v>
      </c>
      <c r="AH935" s="15" t="s">
        <v>2451</v>
      </c>
      <c r="AL935" s="15"/>
    </row>
    <row r="936" spans="33:38">
      <c r="AG936" s="405" t="s">
        <v>207</v>
      </c>
      <c r="AH936" s="15" t="s">
        <v>2450</v>
      </c>
      <c r="AL936" s="15"/>
    </row>
    <row r="937" spans="33:38">
      <c r="AG937" s="405" t="s">
        <v>2449</v>
      </c>
      <c r="AH937" s="15" t="s">
        <v>2448</v>
      </c>
      <c r="AL937" s="15"/>
    </row>
    <row r="938" spans="33:38">
      <c r="AG938" s="405" t="s">
        <v>2447</v>
      </c>
      <c r="AH938" s="15" t="s">
        <v>2446</v>
      </c>
      <c r="AL938" s="15"/>
    </row>
    <row r="939" spans="33:38">
      <c r="AG939" s="405" t="s">
        <v>2445</v>
      </c>
      <c r="AH939" s="15" t="s">
        <v>2444</v>
      </c>
      <c r="AL939" s="15"/>
    </row>
    <row r="940" spans="33:38">
      <c r="AG940" s="405" t="s">
        <v>278</v>
      </c>
      <c r="AH940" s="15" t="s">
        <v>758</v>
      </c>
      <c r="AL940" s="15"/>
    </row>
    <row r="941" spans="33:38">
      <c r="AG941" s="405" t="s">
        <v>276</v>
      </c>
      <c r="AH941" s="15" t="s">
        <v>759</v>
      </c>
      <c r="AL941" s="15"/>
    </row>
    <row r="942" spans="33:38">
      <c r="AG942" s="405" t="s">
        <v>2443</v>
      </c>
      <c r="AH942" s="15" t="s">
        <v>2442</v>
      </c>
      <c r="AL942" s="15"/>
    </row>
    <row r="943" spans="33:38">
      <c r="AG943" s="405" t="s">
        <v>825</v>
      </c>
      <c r="AH943" s="15" t="s">
        <v>1179</v>
      </c>
      <c r="AL943" s="15"/>
    </row>
    <row r="944" spans="33:38">
      <c r="AG944" s="405" t="s">
        <v>1180</v>
      </c>
      <c r="AH944" s="15" t="s">
        <v>1181</v>
      </c>
      <c r="AL944" s="15"/>
    </row>
    <row r="945" spans="33:38">
      <c r="AG945" s="405" t="s">
        <v>261</v>
      </c>
      <c r="AH945" s="15" t="s">
        <v>760</v>
      </c>
      <c r="AL945" s="15"/>
    </row>
    <row r="946" spans="33:38">
      <c r="AG946" s="405" t="s">
        <v>2441</v>
      </c>
      <c r="AH946" s="15" t="s">
        <v>2440</v>
      </c>
      <c r="AL946" s="15"/>
    </row>
    <row r="947" spans="33:38">
      <c r="AG947" s="405" t="s">
        <v>2439</v>
      </c>
      <c r="AH947" s="15" t="s">
        <v>761</v>
      </c>
      <c r="AL947" s="15"/>
    </row>
    <row r="948" spans="33:38">
      <c r="AG948" s="405" t="s">
        <v>2438</v>
      </c>
      <c r="AH948" s="15" t="s">
        <v>2081</v>
      </c>
      <c r="AL948" s="15"/>
    </row>
    <row r="949" spans="33:38">
      <c r="AG949" s="405" t="s">
        <v>2437</v>
      </c>
      <c r="AH949" s="15" t="s">
        <v>2436</v>
      </c>
      <c r="AL949" s="15"/>
    </row>
    <row r="950" spans="33:38">
      <c r="AG950" s="405" t="s">
        <v>2435</v>
      </c>
      <c r="AH950" s="15" t="s">
        <v>2434</v>
      </c>
      <c r="AL950" s="15"/>
    </row>
    <row r="951" spans="33:38">
      <c r="AG951" s="405" t="s">
        <v>2433</v>
      </c>
      <c r="AH951" s="15" t="s">
        <v>2432</v>
      </c>
      <c r="AL951" s="15"/>
    </row>
    <row r="952" spans="33:38">
      <c r="AG952" s="405" t="s">
        <v>2431</v>
      </c>
      <c r="AH952" s="15" t="s">
        <v>2430</v>
      </c>
      <c r="AL952" s="15"/>
    </row>
    <row r="953" spans="33:38">
      <c r="AG953" s="405" t="s">
        <v>2429</v>
      </c>
      <c r="AH953" s="15" t="s">
        <v>1961</v>
      </c>
      <c r="AL953" s="15"/>
    </row>
    <row r="954" spans="33:38">
      <c r="AG954" s="405" t="s">
        <v>2428</v>
      </c>
      <c r="AH954" s="15" t="s">
        <v>898</v>
      </c>
      <c r="AL954" s="15"/>
    </row>
    <row r="955" spans="33:38">
      <c r="AG955" s="405" t="s">
        <v>2427</v>
      </c>
      <c r="AH955" s="15" t="s">
        <v>1962</v>
      </c>
      <c r="AL955" s="15"/>
    </row>
    <row r="956" spans="33:38">
      <c r="AG956" s="405" t="s">
        <v>2426</v>
      </c>
      <c r="AH956" s="15" t="s">
        <v>2425</v>
      </c>
      <c r="AL956" s="15"/>
    </row>
    <row r="957" spans="33:38">
      <c r="AG957" s="405" t="s">
        <v>2424</v>
      </c>
      <c r="AH957" s="15" t="s">
        <v>2423</v>
      </c>
      <c r="AL957" s="15"/>
    </row>
    <row r="958" spans="33:38">
      <c r="AG958" s="405" t="s">
        <v>2422</v>
      </c>
      <c r="AH958" s="15" t="s">
        <v>2421</v>
      </c>
      <c r="AL958" s="15"/>
    </row>
    <row r="959" spans="33:38">
      <c r="AG959" s="405" t="s">
        <v>2420</v>
      </c>
      <c r="AH959" s="15" t="s">
        <v>2419</v>
      </c>
      <c r="AL959" s="15"/>
    </row>
    <row r="960" spans="33:38">
      <c r="AG960" s="405" t="s">
        <v>2418</v>
      </c>
      <c r="AH960" s="15" t="s">
        <v>2417</v>
      </c>
      <c r="AL960" s="15"/>
    </row>
    <row r="961" spans="33:38">
      <c r="AG961" s="405" t="s">
        <v>2416</v>
      </c>
      <c r="AH961" s="15" t="s">
        <v>762</v>
      </c>
      <c r="AL961" s="15"/>
    </row>
    <row r="962" spans="33:38">
      <c r="AG962" s="405" t="s">
        <v>2415</v>
      </c>
      <c r="AH962" s="15" t="s">
        <v>2414</v>
      </c>
      <c r="AL962" s="15"/>
    </row>
    <row r="963" spans="33:38">
      <c r="AG963" s="405" t="s">
        <v>217</v>
      </c>
      <c r="AH963" s="15" t="s">
        <v>763</v>
      </c>
      <c r="AL963" s="15"/>
    </row>
    <row r="964" spans="33:38">
      <c r="AG964" s="405" t="s">
        <v>2413</v>
      </c>
      <c r="AH964" s="15" t="s">
        <v>2412</v>
      </c>
      <c r="AL964" s="15"/>
    </row>
    <row r="965" spans="33:38">
      <c r="AG965" s="405" t="s">
        <v>1026</v>
      </c>
      <c r="AH965" s="15" t="s">
        <v>2411</v>
      </c>
      <c r="AL965" s="15"/>
    </row>
    <row r="966" spans="33:38">
      <c r="AG966" s="405" t="s">
        <v>418</v>
      </c>
      <c r="AH966" s="15" t="s">
        <v>769</v>
      </c>
      <c r="AL966" s="15"/>
    </row>
    <row r="967" spans="33:38">
      <c r="AG967" s="405" t="s">
        <v>2410</v>
      </c>
      <c r="AH967" s="15" t="s">
        <v>2409</v>
      </c>
      <c r="AL967" s="15"/>
    </row>
    <row r="968" spans="33:38">
      <c r="AG968" s="405" t="s">
        <v>2408</v>
      </c>
      <c r="AH968" s="15" t="s">
        <v>2407</v>
      </c>
      <c r="AL968" s="15"/>
    </row>
    <row r="969" spans="33:38">
      <c r="AG969" s="405" t="s">
        <v>2406</v>
      </c>
      <c r="AH969" s="15" t="s">
        <v>2405</v>
      </c>
      <c r="AL969" s="15"/>
    </row>
    <row r="970" spans="33:38">
      <c r="AG970" s="405" t="s">
        <v>2404</v>
      </c>
      <c r="AH970" s="15" t="s">
        <v>2403</v>
      </c>
      <c r="AL970" s="15"/>
    </row>
    <row r="971" spans="33:38">
      <c r="AG971" s="405" t="s">
        <v>505</v>
      </c>
      <c r="AH971" s="15" t="s">
        <v>770</v>
      </c>
      <c r="AL971" s="15"/>
    </row>
    <row r="972" spans="33:38">
      <c r="AG972" s="405" t="s">
        <v>2213</v>
      </c>
      <c r="AH972" s="15" t="s">
        <v>2216</v>
      </c>
      <c r="AL972" s="15"/>
    </row>
    <row r="973" spans="33:38">
      <c r="AG973" s="405" t="s">
        <v>2402</v>
      </c>
      <c r="AH973" s="15" t="s">
        <v>2401</v>
      </c>
      <c r="AL973" s="15"/>
    </row>
    <row r="974" spans="33:38">
      <c r="AG974" s="405" t="s">
        <v>1396</v>
      </c>
      <c r="AH974" s="15" t="s">
        <v>1492</v>
      </c>
      <c r="AL974" s="15"/>
    </row>
    <row r="975" spans="33:38">
      <c r="AG975" s="405" t="s">
        <v>1205</v>
      </c>
      <c r="AH975" s="15" t="s">
        <v>1206</v>
      </c>
      <c r="AL975" s="15"/>
    </row>
    <row r="976" spans="33:38">
      <c r="AG976" s="405" t="s">
        <v>2075</v>
      </c>
      <c r="AH976" s="15" t="s">
        <v>2078</v>
      </c>
      <c r="AL976" s="15"/>
    </row>
    <row r="977" spans="33:38">
      <c r="AG977" s="405" t="s">
        <v>2400</v>
      </c>
      <c r="AH977" s="15" t="s">
        <v>2399</v>
      </c>
      <c r="AL977" s="15"/>
    </row>
    <row r="978" spans="33:38">
      <c r="AG978" s="405" t="s">
        <v>2398</v>
      </c>
      <c r="AH978" s="15" t="s">
        <v>2397</v>
      </c>
      <c r="AL978" s="15"/>
    </row>
    <row r="979" spans="33:38">
      <c r="AG979" s="405" t="s">
        <v>506</v>
      </c>
      <c r="AH979" s="15" t="s">
        <v>771</v>
      </c>
      <c r="AL979" s="15"/>
    </row>
    <row r="980" spans="33:38">
      <c r="AG980" s="405" t="s">
        <v>2396</v>
      </c>
      <c r="AH980" s="15" t="s">
        <v>2395</v>
      </c>
      <c r="AL980" s="15"/>
    </row>
    <row r="981" spans="33:38">
      <c r="AG981" s="405" t="s">
        <v>2394</v>
      </c>
      <c r="AH981" s="15" t="s">
        <v>2393</v>
      </c>
      <c r="AL981" s="15"/>
    </row>
    <row r="982" spans="33:38">
      <c r="AG982" s="405" t="s">
        <v>2392</v>
      </c>
      <c r="AH982" s="15" t="s">
        <v>2391</v>
      </c>
      <c r="AL982" s="15"/>
    </row>
    <row r="983" spans="33:38">
      <c r="AG983" s="405" t="s">
        <v>2390</v>
      </c>
      <c r="AH983" s="15" t="s">
        <v>2389</v>
      </c>
      <c r="AL983" s="15"/>
    </row>
    <row r="984" spans="33:38">
      <c r="AG984" s="405" t="s">
        <v>2388</v>
      </c>
      <c r="AH984" s="15" t="s">
        <v>2387</v>
      </c>
      <c r="AL984" s="15"/>
    </row>
    <row r="985" spans="33:38">
      <c r="AG985" s="405" t="s">
        <v>2386</v>
      </c>
      <c r="AH985" s="15" t="s">
        <v>2385</v>
      </c>
      <c r="AL985" s="15"/>
    </row>
    <row r="986" spans="33:38">
      <c r="AG986" s="405" t="s">
        <v>2384</v>
      </c>
      <c r="AH986" s="15" t="s">
        <v>764</v>
      </c>
      <c r="AL986" s="15"/>
    </row>
    <row r="987" spans="33:38">
      <c r="AG987" s="405" t="s">
        <v>2383</v>
      </c>
      <c r="AH987" s="15" t="s">
        <v>2382</v>
      </c>
      <c r="AL987" s="15"/>
    </row>
    <row r="988" spans="33:38">
      <c r="AG988" s="405" t="s">
        <v>2381</v>
      </c>
      <c r="AH988" s="15" t="s">
        <v>2380</v>
      </c>
      <c r="AL988" s="15"/>
    </row>
    <row r="989" spans="33:38">
      <c r="AG989" s="405" t="s">
        <v>2379</v>
      </c>
      <c r="AH989" s="15" t="s">
        <v>2378</v>
      </c>
      <c r="AL989" s="15"/>
    </row>
    <row r="990" spans="33:38">
      <c r="AG990" s="405" t="s">
        <v>2377</v>
      </c>
      <c r="AH990" s="15" t="s">
        <v>2376</v>
      </c>
      <c r="AL990" s="15"/>
    </row>
    <row r="991" spans="33:38">
      <c r="AG991" s="405" t="s">
        <v>215</v>
      </c>
      <c r="AH991" s="15" t="s">
        <v>765</v>
      </c>
      <c r="AL991" s="15"/>
    </row>
    <row r="992" spans="33:38">
      <c r="AG992" s="405" t="s">
        <v>2375</v>
      </c>
      <c r="AH992" s="15" t="s">
        <v>772</v>
      </c>
      <c r="AL992" s="15"/>
    </row>
    <row r="993" spans="33:38">
      <c r="AG993" s="405" t="s">
        <v>2374</v>
      </c>
      <c r="AH993" s="15" t="s">
        <v>2373</v>
      </c>
      <c r="AL993" s="15"/>
    </row>
    <row r="994" spans="33:38">
      <c r="AG994" s="405" t="s">
        <v>2372</v>
      </c>
      <c r="AH994" s="15" t="s">
        <v>2371</v>
      </c>
      <c r="AL994" s="15"/>
    </row>
    <row r="995" spans="33:38">
      <c r="AG995" s="405" t="s">
        <v>2370</v>
      </c>
      <c r="AH995" s="15" t="s">
        <v>2369</v>
      </c>
      <c r="AL995" s="15"/>
    </row>
    <row r="996" spans="33:38">
      <c r="AG996" s="405" t="s">
        <v>155</v>
      </c>
      <c r="AH996" s="15" t="s">
        <v>773</v>
      </c>
      <c r="AL996" s="15"/>
    </row>
    <row r="997" spans="33:38">
      <c r="AG997" s="405" t="s">
        <v>2368</v>
      </c>
      <c r="AH997" s="15" t="s">
        <v>774</v>
      </c>
      <c r="AL997" s="15"/>
    </row>
    <row r="998" spans="33:38">
      <c r="AG998" s="405" t="s">
        <v>156</v>
      </c>
      <c r="AH998" s="15" t="s">
        <v>775</v>
      </c>
      <c r="AL998" s="15"/>
    </row>
    <row r="999" spans="33:38">
      <c r="AG999" s="405" t="s">
        <v>2367</v>
      </c>
      <c r="AH999" s="15" t="s">
        <v>2366</v>
      </c>
      <c r="AL999" s="15"/>
    </row>
    <row r="1000" spans="33:38">
      <c r="AG1000" s="405" t="s">
        <v>2365</v>
      </c>
      <c r="AH1000" s="15" t="s">
        <v>2364</v>
      </c>
      <c r="AL1000" s="15"/>
    </row>
    <row r="1001" spans="33:38">
      <c r="AG1001" s="405" t="s">
        <v>2363</v>
      </c>
      <c r="AH1001" s="15" t="s">
        <v>2362</v>
      </c>
      <c r="AL1001" s="15"/>
    </row>
    <row r="1002" spans="33:38">
      <c r="AG1002" s="405" t="s">
        <v>2361</v>
      </c>
      <c r="AH1002" s="15" t="s">
        <v>2360</v>
      </c>
      <c r="AL1002" s="15"/>
    </row>
    <row r="1003" spans="33:38">
      <c r="AG1003" s="405" t="s">
        <v>2359</v>
      </c>
      <c r="AH1003" s="15" t="s">
        <v>2358</v>
      </c>
      <c r="AL1003" s="15"/>
    </row>
    <row r="1004" spans="33:38">
      <c r="AG1004" s="405" t="s">
        <v>2357</v>
      </c>
      <c r="AH1004" s="15" t="s">
        <v>2356</v>
      </c>
      <c r="AL1004" s="15"/>
    </row>
    <row r="1005" spans="33:38">
      <c r="AG1005" s="405" t="s">
        <v>157</v>
      </c>
      <c r="AH1005" s="15" t="s">
        <v>776</v>
      </c>
      <c r="AL1005" s="15"/>
    </row>
    <row r="1006" spans="33:38">
      <c r="AG1006" s="405" t="s">
        <v>2355</v>
      </c>
      <c r="AH1006" s="15" t="s">
        <v>2354</v>
      </c>
      <c r="AL1006" s="15"/>
    </row>
    <row r="1007" spans="33:38">
      <c r="AG1007" s="405" t="s">
        <v>1382</v>
      </c>
      <c r="AH1007" s="15" t="s">
        <v>1385</v>
      </c>
      <c r="AL1007" s="15"/>
    </row>
    <row r="1008" spans="33:38">
      <c r="AG1008" s="405" t="s">
        <v>1384</v>
      </c>
      <c r="AH1008" s="15" t="s">
        <v>1386</v>
      </c>
      <c r="AL1008" s="15"/>
    </row>
    <row r="1009" spans="33:38">
      <c r="AG1009" s="405" t="s">
        <v>1383</v>
      </c>
      <c r="AH1009" s="15" t="s">
        <v>1481</v>
      </c>
      <c r="AL1009" s="15"/>
    </row>
    <row r="1010" spans="33:38">
      <c r="AG1010" s="405" t="s">
        <v>179</v>
      </c>
      <c r="AH1010" s="15" t="s">
        <v>777</v>
      </c>
      <c r="AL1010" s="15"/>
    </row>
    <row r="1011" spans="33:38">
      <c r="AG1011" s="405" t="s">
        <v>2353</v>
      </c>
      <c r="AH1011" s="15" t="s">
        <v>2352</v>
      </c>
      <c r="AL1011" s="15"/>
    </row>
    <row r="1012" spans="33:38">
      <c r="AG1012" s="405" t="s">
        <v>2351</v>
      </c>
      <c r="AH1012" s="15" t="s">
        <v>778</v>
      </c>
      <c r="AL1012" s="15"/>
    </row>
    <row r="1013" spans="33:38">
      <c r="AG1013" s="405" t="s">
        <v>2350</v>
      </c>
      <c r="AH1013" s="15" t="s">
        <v>2349</v>
      </c>
      <c r="AL1013" s="15"/>
    </row>
    <row r="1014" spans="33:38">
      <c r="AG1014" s="405" t="s">
        <v>2348</v>
      </c>
      <c r="AH1014" s="15" t="s">
        <v>1135</v>
      </c>
      <c r="AL1014" s="15"/>
    </row>
    <row r="1015" spans="33:38">
      <c r="AG1015" s="405" t="s">
        <v>2347</v>
      </c>
      <c r="AH1015" s="15" t="s">
        <v>2346</v>
      </c>
      <c r="AL1015" s="15"/>
    </row>
    <row r="1016" spans="33:38">
      <c r="AG1016" s="405" t="s">
        <v>960</v>
      </c>
      <c r="AH1016" s="15" t="s">
        <v>766</v>
      </c>
      <c r="AL1016" s="15"/>
    </row>
    <row r="1017" spans="33:38">
      <c r="AG1017" s="405" t="s">
        <v>216</v>
      </c>
      <c r="AH1017" s="15" t="s">
        <v>767</v>
      </c>
      <c r="AL1017" s="15"/>
    </row>
    <row r="1018" spans="33:38">
      <c r="AG1018" s="405" t="s">
        <v>1131</v>
      </c>
      <c r="AH1018" s="15" t="s">
        <v>1132</v>
      </c>
      <c r="AL1018" s="15"/>
    </row>
    <row r="1019" spans="33:38">
      <c r="AG1019" s="405" t="s">
        <v>2345</v>
      </c>
      <c r="AH1019" s="15" t="s">
        <v>1142</v>
      </c>
      <c r="AL1019" s="15"/>
    </row>
    <row r="1020" spans="33:38">
      <c r="AG1020" s="405" t="s">
        <v>2344</v>
      </c>
      <c r="AH1020" s="15" t="s">
        <v>2343</v>
      </c>
      <c r="AL1020" s="15"/>
    </row>
    <row r="1021" spans="33:38">
      <c r="AG1021" s="405" t="s">
        <v>2342</v>
      </c>
      <c r="AH1021" s="15" t="s">
        <v>2341</v>
      </c>
      <c r="AL1021" s="15"/>
    </row>
    <row r="1022" spans="33:38">
      <c r="AG1022" s="405" t="s">
        <v>2340</v>
      </c>
      <c r="AH1022" s="15" t="s">
        <v>2339</v>
      </c>
      <c r="AL1022" s="15"/>
    </row>
    <row r="1023" spans="33:38">
      <c r="AG1023" s="405" t="s">
        <v>2338</v>
      </c>
      <c r="AH1023" s="15" t="s">
        <v>2337</v>
      </c>
      <c r="AL1023" s="15"/>
    </row>
    <row r="1024" spans="33:38">
      <c r="AG1024" s="405" t="s">
        <v>1065</v>
      </c>
      <c r="AH1024" s="15" t="s">
        <v>1022</v>
      </c>
      <c r="AL1024" s="15"/>
    </row>
    <row r="1025" spans="33:38">
      <c r="AG1025" s="405" t="s">
        <v>2336</v>
      </c>
      <c r="AH1025" s="15" t="s">
        <v>2335</v>
      </c>
      <c r="AL1025" s="15"/>
    </row>
    <row r="1026" spans="33:38">
      <c r="AG1026" s="405" t="s">
        <v>2334</v>
      </c>
      <c r="AH1026" s="15" t="s">
        <v>46</v>
      </c>
      <c r="AL1026" s="15"/>
    </row>
    <row r="1027" spans="33:38">
      <c r="AG1027" s="405" t="s">
        <v>2333</v>
      </c>
      <c r="AH1027" s="15" t="s">
        <v>46</v>
      </c>
      <c r="AL1027" s="15"/>
    </row>
    <row r="1028" spans="33:38">
      <c r="AG1028" s="405" t="s">
        <v>2332</v>
      </c>
      <c r="AH1028" s="15" t="s">
        <v>46</v>
      </c>
      <c r="AL1028" s="15"/>
    </row>
    <row r="1029" spans="33:38">
      <c r="AG1029" s="405" t="s">
        <v>2331</v>
      </c>
      <c r="AH1029" s="15" t="s">
        <v>46</v>
      </c>
      <c r="AL1029" s="15"/>
    </row>
    <row r="1030" spans="33:38">
      <c r="AG1030" s="405" t="s">
        <v>2330</v>
      </c>
      <c r="AH1030" s="15" t="s">
        <v>46</v>
      </c>
      <c r="AL1030" s="15"/>
    </row>
    <row r="1031" spans="33:38">
      <c r="AG1031" s="405" t="s">
        <v>2329</v>
      </c>
      <c r="AH1031" s="15" t="s">
        <v>46</v>
      </c>
      <c r="AL1031" s="15"/>
    </row>
    <row r="1032" spans="33:38">
      <c r="AG1032" s="405" t="s">
        <v>2328</v>
      </c>
      <c r="AH1032" s="15" t="s">
        <v>46</v>
      </c>
      <c r="AL1032" s="15"/>
    </row>
    <row r="1033" spans="33:38">
      <c r="AG1033" s="405" t="s">
        <v>2327</v>
      </c>
      <c r="AH1033" s="15" t="s">
        <v>46</v>
      </c>
      <c r="AL1033" s="15"/>
    </row>
    <row r="1034" spans="33:38">
      <c r="AG1034" s="405" t="s">
        <v>2326</v>
      </c>
      <c r="AH1034" s="15" t="s">
        <v>46</v>
      </c>
      <c r="AL1034" s="15"/>
    </row>
    <row r="1035" spans="33:38">
      <c r="AG1035" s="405" t="s">
        <v>2325</v>
      </c>
      <c r="AH1035" s="15" t="s">
        <v>46</v>
      </c>
      <c r="AL1035" s="15"/>
    </row>
    <row r="1036" spans="33:38">
      <c r="AG1036" s="405" t="s">
        <v>2324</v>
      </c>
      <c r="AH1036" s="15" t="s">
        <v>46</v>
      </c>
      <c r="AL1036" s="15"/>
    </row>
    <row r="1037" spans="33:38">
      <c r="AG1037" s="405" t="s">
        <v>2323</v>
      </c>
      <c r="AH1037" s="15" t="s">
        <v>46</v>
      </c>
      <c r="AL1037" s="15"/>
    </row>
    <row r="1038" spans="33:38">
      <c r="AG1038" s="405" t="s">
        <v>2322</v>
      </c>
      <c r="AH1038" s="15" t="s">
        <v>46</v>
      </c>
      <c r="AL1038" s="15"/>
    </row>
    <row r="1039" spans="33:38">
      <c r="AG1039" s="405" t="s">
        <v>2321</v>
      </c>
      <c r="AH1039" s="15" t="s">
        <v>46</v>
      </c>
      <c r="AL1039" s="15"/>
    </row>
    <row r="1040" spans="33:38">
      <c r="AG1040" s="405" t="s">
        <v>2320</v>
      </c>
      <c r="AH1040" s="15" t="s">
        <v>46</v>
      </c>
      <c r="AL1040" s="15"/>
    </row>
    <row r="1041" spans="33:38">
      <c r="AG1041" s="405" t="s">
        <v>2319</v>
      </c>
      <c r="AH1041" s="15" t="s">
        <v>46</v>
      </c>
      <c r="AL1041" s="15"/>
    </row>
    <row r="1042" spans="33:38">
      <c r="AG1042" s="405" t="s">
        <v>2318</v>
      </c>
      <c r="AH1042" s="15" t="s">
        <v>46</v>
      </c>
      <c r="AL1042" s="15"/>
    </row>
    <row r="1043" spans="33:38">
      <c r="AG1043" s="405" t="s">
        <v>2317</v>
      </c>
      <c r="AH1043" s="15" t="s">
        <v>46</v>
      </c>
      <c r="AL1043" s="15"/>
    </row>
    <row r="1044" spans="33:38">
      <c r="AG1044" s="405" t="s">
        <v>2316</v>
      </c>
      <c r="AH1044" s="15" t="s">
        <v>46</v>
      </c>
      <c r="AL1044" s="15"/>
    </row>
    <row r="1045" spans="33:38">
      <c r="AG1045" s="405" t="s">
        <v>2315</v>
      </c>
      <c r="AH1045" s="15" t="s">
        <v>46</v>
      </c>
      <c r="AL1045" s="15"/>
    </row>
    <row r="1046" spans="33:38">
      <c r="AG1046" s="405" t="s">
        <v>2314</v>
      </c>
      <c r="AH1046" s="15" t="s">
        <v>46</v>
      </c>
      <c r="AL1046" s="15"/>
    </row>
    <row r="1047" spans="33:38">
      <c r="AG1047" s="405" t="s">
        <v>2313</v>
      </c>
      <c r="AH1047" s="15" t="s">
        <v>46</v>
      </c>
      <c r="AL1047" s="15"/>
    </row>
    <row r="1048" spans="33:38">
      <c r="AG1048" s="405" t="s">
        <v>2312</v>
      </c>
      <c r="AH1048" s="15" t="s">
        <v>46</v>
      </c>
      <c r="AL1048" s="15"/>
    </row>
    <row r="1049" spans="33:38">
      <c r="AG1049" s="405" t="s">
        <v>2311</v>
      </c>
      <c r="AH1049" s="15" t="s">
        <v>46</v>
      </c>
      <c r="AL1049" s="15"/>
    </row>
    <row r="1050" spans="33:38">
      <c r="AG1050" s="405" t="s">
        <v>2310</v>
      </c>
      <c r="AH1050" s="15" t="s">
        <v>46</v>
      </c>
      <c r="AL1050" s="15"/>
    </row>
    <row r="1051" spans="33:38">
      <c r="AG1051" s="405" t="s">
        <v>2309</v>
      </c>
      <c r="AH1051" s="15" t="s">
        <v>46</v>
      </c>
      <c r="AL1051" s="15"/>
    </row>
    <row r="1052" spans="33:38">
      <c r="AG1052" s="405" t="s">
        <v>2308</v>
      </c>
      <c r="AH1052" s="15" t="s">
        <v>46</v>
      </c>
      <c r="AL1052" s="15"/>
    </row>
    <row r="1053" spans="33:38">
      <c r="AG1053" s="405" t="s">
        <v>2307</v>
      </c>
      <c r="AH1053" s="15" t="s">
        <v>46</v>
      </c>
      <c r="AL1053" s="15"/>
    </row>
    <row r="1054" spans="33:38">
      <c r="AG1054" s="405" t="s">
        <v>2306</v>
      </c>
      <c r="AH1054" s="15" t="s">
        <v>46</v>
      </c>
      <c r="AL1054" s="15"/>
    </row>
    <row r="1055" spans="33:38">
      <c r="AG1055" s="405" t="s">
        <v>2305</v>
      </c>
      <c r="AH1055" s="15" t="s">
        <v>46</v>
      </c>
      <c r="AL1055" s="15"/>
    </row>
    <row r="1056" spans="33:38">
      <c r="AG1056" s="405" t="s">
        <v>2304</v>
      </c>
      <c r="AH1056" s="15" t="s">
        <v>46</v>
      </c>
      <c r="AL1056" s="15"/>
    </row>
    <row r="1057" spans="33:38">
      <c r="AG1057" s="405" t="s">
        <v>2303</v>
      </c>
      <c r="AH1057" s="15" t="s">
        <v>46</v>
      </c>
      <c r="AL1057" s="15"/>
    </row>
    <row r="1058" spans="33:38">
      <c r="AG1058" s="405" t="s">
        <v>2302</v>
      </c>
      <c r="AH1058" s="15" t="s">
        <v>46</v>
      </c>
      <c r="AL1058" s="15"/>
    </row>
    <row r="1059" spans="33:38">
      <c r="AG1059" s="405" t="s">
        <v>2301</v>
      </c>
      <c r="AH1059" s="15" t="s">
        <v>46</v>
      </c>
      <c r="AL1059" s="15"/>
    </row>
    <row r="1060" spans="33:38">
      <c r="AG1060" s="405" t="s">
        <v>2300</v>
      </c>
      <c r="AH1060" s="15" t="s">
        <v>46</v>
      </c>
      <c r="AL1060" s="15"/>
    </row>
    <row r="1061" spans="33:38">
      <c r="AG1061" s="405" t="s">
        <v>2299</v>
      </c>
      <c r="AH1061" s="15" t="s">
        <v>46</v>
      </c>
      <c r="AL1061" s="15"/>
    </row>
    <row r="1062" spans="33:38">
      <c r="AG1062" s="405" t="s">
        <v>2298</v>
      </c>
      <c r="AH1062" s="15" t="s">
        <v>46</v>
      </c>
      <c r="AL1062" s="15"/>
    </row>
    <row r="1063" spans="33:38">
      <c r="AG1063" s="405" t="s">
        <v>2297</v>
      </c>
      <c r="AH1063" s="15" t="s">
        <v>46</v>
      </c>
      <c r="AL1063" s="15"/>
    </row>
    <row r="1064" spans="33:38">
      <c r="AG1064" s="405" t="s">
        <v>2296</v>
      </c>
      <c r="AH1064" s="15" t="s">
        <v>46</v>
      </c>
      <c r="AL1064" s="15"/>
    </row>
  </sheetData>
  <hyperlinks>
    <hyperlink ref="B7" r:id="rId1" xr:uid="{00000000-0004-0000-0E00-000000000000}"/>
    <hyperlink ref="S7" r:id="rId2" xr:uid="{00000000-0004-0000-0E00-000001000000}"/>
  </hyperlinks>
  <pageMargins left="0.7" right="0.7" top="0.75" bottom="0.75" header="0.3" footer="0.3"/>
  <pageSetup paperSize="9" scale="10" orientation="landscape" horizontalDpi="300" verticalDpi="300" r:id="rId3"/>
  <headerFooter>
    <oddFooter>&amp;L_x000D_&amp;1#&amp;"Calibri"&amp;8&amp;K0000FF Internal</oddFooter>
  </headerFooter>
  <drawing r:id="rId4"/>
  <legacyDrawing r:id="rId5"/>
  <mc:AlternateContent xmlns:mc="http://schemas.openxmlformats.org/markup-compatibility/2006">
    <mc:Choice Requires="x14">
      <controls>
        <mc:AlternateContent xmlns:mc="http://schemas.openxmlformats.org/markup-compatibility/2006">
          <mc:Choice Requires="x14">
            <control shapeId="209921" r:id="rId6" name="Button 1">
              <controlPr defaultSize="0" print="0" autoFill="0" autoPict="0" macro="[0]!Button1_Click">
                <anchor moveWithCells="1" sizeWithCells="1">
                  <from>
                    <xdr:col>7</xdr:col>
                    <xdr:colOff>203200</xdr:colOff>
                    <xdr:row>1</xdr:row>
                    <xdr:rowOff>0</xdr:rowOff>
                  </from>
                  <to>
                    <xdr:col>8</xdr:col>
                    <xdr:colOff>374650</xdr:colOff>
                    <xdr:row>3</xdr:row>
                    <xdr:rowOff>31750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0">
    <tabColor theme="0"/>
    <pageSetUpPr fitToPage="1"/>
  </sheetPr>
  <dimension ref="A1:C21"/>
  <sheetViews>
    <sheetView workbookViewId="0"/>
  </sheetViews>
  <sheetFormatPr defaultRowHeight="12.5"/>
  <cols>
    <col min="2" max="2" width="56.54296875" bestFit="1" customWidth="1"/>
    <col min="3" max="3" width="11.453125" bestFit="1" customWidth="1"/>
  </cols>
  <sheetData>
    <row r="1" spans="1:3" ht="13">
      <c r="A1" s="221"/>
      <c r="B1" s="255" t="s">
        <v>2186</v>
      </c>
      <c r="C1" s="255" t="s">
        <v>2242</v>
      </c>
    </row>
    <row r="2" spans="1:3" ht="13">
      <c r="A2" s="255">
        <v>1</v>
      </c>
      <c r="B2" s="221" t="str">
        <f t="array" ref="B2">IF((COUNT('Portfolio Construction'!$G$85:$G$104)+COUNTIF('Portfolio Construction'!$G$85:$G$104,"-"))&gt;=ROWS('Portfolio Construction'!G$85:G87),INDEX('Portfolio Construction'!$B$85:$B$104,MATCH(SMALL(IF(LEN('Portfolio Construction'!G$85:$G$104)&gt;0,ROW('Portfolio Construction'!$G$85:$G$104),""),ROWS('Portfolio Construction'!G$85:G87)),ROW('Portfolio Construction'!$G$85:$G$104),0),1),"")</f>
        <v/>
      </c>
      <c r="C2" s="266" t="str">
        <f t="array" ref="C2">IF((COUNT('Portfolio Construction'!$G$85:$G$104)+COUNTIF('Portfolio Construction'!$G$85:$G$104,"-"))&gt;=ROWS('Portfolio Construction'!G$85:G87),INDEX('Portfolio Construction'!G$85:$G$104,MATCH(SMALL(IF(LEN('Portfolio Construction'!G$85:$G$104)&gt;0,ROW('Portfolio Construction'!$G$85:$G$104),""),ROWS('Portfolio Construction'!G$85:G87)),ROW('Portfolio Construction'!$G$85:$G$104),0),1),"")</f>
        <v/>
      </c>
    </row>
    <row r="3" spans="1:3" ht="13">
      <c r="A3" s="255">
        <v>2</v>
      </c>
      <c r="B3" s="221">
        <f t="array" ref="B3">IF((COUNT('Portfolio Construction'!$G$85:$G$104)+COUNTIF('Portfolio Construction'!$G$85:$G$104,"-"))&gt;=ROWS('Portfolio Construction'!G$85:G85),INDEX('Portfolio Construction'!$B$85:$B$104,MATCH(SMALL(IF(LEN('Portfolio Construction'!G$85:$G$104)&gt;0,ROW('Portfolio Construction'!$G$85:$G$104),""),ROWS('Portfolio Construction'!G$85:G85)),ROW('Portfolio Construction'!$G$85:$G$104),0),1),"")</f>
        <v>0</v>
      </c>
      <c r="C3" s="266">
        <f t="array" ref="C3">IF((COUNT('Portfolio Construction'!$G$85:$G$104)+COUNTIF('Portfolio Construction'!$G$85:$G$104,"-"))&gt;=ROWS('Portfolio Construction'!G$85:G85),INDEX('Portfolio Construction'!G$85:$G$104,MATCH(SMALL(IF(LEN('Portfolio Construction'!G$85:$G$104)&gt;0,ROW('Portfolio Construction'!$G$85:$G$104),""),ROWS('Portfolio Construction'!G$85:G85)),ROW('Portfolio Construction'!$G$85:$G$104),0),1),"")</f>
        <v>0</v>
      </c>
    </row>
    <row r="4" spans="1:3" ht="13">
      <c r="A4" s="255">
        <v>3</v>
      </c>
      <c r="B4" s="221" t="str">
        <f t="array" ref="B4">IF((COUNT('Portfolio Construction'!$G$85:$G$104)+COUNTIF('Portfolio Construction'!$G$85:$G$104,"-"))&gt;=ROWS('Portfolio Construction'!G$85:G88),INDEX('Portfolio Construction'!$B$85:$B$104,MATCH(SMALL(IF(LEN('Portfolio Construction'!G$85:$G$104)&gt;0,ROW('Portfolio Construction'!$G$85:$G$104),""),ROWS('Portfolio Construction'!G$85:G88)),ROW('Portfolio Construction'!$G$85:$G$104),0),1),"")</f>
        <v/>
      </c>
      <c r="C4" s="266" t="str">
        <f t="array" ref="C4">IF((COUNT('Portfolio Construction'!$G$85:$G$104)+COUNTIF('Portfolio Construction'!$G$85:$G$104,"-"))&gt;=ROWS('Portfolio Construction'!G$85:G88),INDEX('Portfolio Construction'!G$85:$G$104,MATCH(SMALL(IF(LEN('Portfolio Construction'!G$85:$G$104)&gt;0,ROW('Portfolio Construction'!$G$85:$G$104),""),ROWS('Portfolio Construction'!G$85:G88)),ROW('Portfolio Construction'!$G$85:$G$104),0),1),"")</f>
        <v/>
      </c>
    </row>
    <row r="5" spans="1:3" ht="13">
      <c r="A5" s="255">
        <v>4</v>
      </c>
      <c r="B5" s="221" t="str">
        <f t="array" ref="B5">IF((COUNT('Portfolio Construction'!$G$85:$G$104)+COUNTIF('Portfolio Construction'!$G$85:$G$104,"-"))&gt;=ROWS('Portfolio Construction'!G$85:G92),INDEX('Portfolio Construction'!$B$85:$B$104,MATCH(SMALL(IF(LEN('Portfolio Construction'!G$85:$G$104)&gt;0,ROW('Portfolio Construction'!$G$85:$G$104),""),ROWS('Portfolio Construction'!G$85:G92)),ROW('Portfolio Construction'!$G$85:$G$104),0),1),"")</f>
        <v/>
      </c>
      <c r="C5" s="266" t="str">
        <f t="array" ref="C5">IF((COUNT('Portfolio Construction'!$G$85:$G$104)+COUNTIF('Portfolio Construction'!$G$85:$G$104,"-"))&gt;=ROWS('Portfolio Construction'!G$85:G92),INDEX('Portfolio Construction'!G$85:$G$104,MATCH(SMALL(IF(LEN('Portfolio Construction'!G$85:$G$104)&gt;0,ROW('Portfolio Construction'!$G$85:$G$104),""),ROWS('Portfolio Construction'!G$85:G92)),ROW('Portfolio Construction'!$G$85:$G$104),0),1),"")</f>
        <v/>
      </c>
    </row>
    <row r="6" spans="1:3" ht="13">
      <c r="A6" s="255">
        <v>5</v>
      </c>
      <c r="B6" s="221" t="str">
        <f t="array" ref="B6">IF((COUNT('Portfolio Construction'!$G$85:$G$104)+COUNTIF('Portfolio Construction'!$G$85:$G$104,"-"))&gt;=ROWS('Portfolio Construction'!G$85:G91),INDEX('Portfolio Construction'!$B$85:$B$104,MATCH(SMALL(IF(LEN('Portfolio Construction'!G$85:$G$104)&gt;0,ROW('Portfolio Construction'!$G$85:$G$104),""),ROWS('Portfolio Construction'!G$85:G91)),ROW('Portfolio Construction'!$G$85:$G$104),0),1),"")</f>
        <v/>
      </c>
      <c r="C6" s="266" t="str">
        <f t="array" ref="C6">IF((COUNT('Portfolio Construction'!$G$85:$G$104)+COUNTIF('Portfolio Construction'!$G$85:$G$104,"-"))&gt;=ROWS('Portfolio Construction'!G$85:G91),INDEX('Portfolio Construction'!G$85:$G$104,MATCH(SMALL(IF(LEN('Portfolio Construction'!G$85:$G$104)&gt;0,ROW('Portfolio Construction'!$G$85:$G$104),""),ROWS('Portfolio Construction'!G$85:G91)),ROW('Portfolio Construction'!$G$85:$G$104),0),1),"")</f>
        <v/>
      </c>
    </row>
    <row r="7" spans="1:3" ht="13">
      <c r="A7" s="255">
        <v>6</v>
      </c>
      <c r="B7" s="221" t="str">
        <f t="array" ref="B7">IF((COUNT('Portfolio Construction'!$G$85:$G$104)+COUNTIF('Portfolio Construction'!$G$85:$G$104,"-"))&gt;=ROWS('Portfolio Construction'!G$85:G89),INDEX('Portfolio Construction'!$B$85:$B$104,MATCH(SMALL(IF(LEN('Portfolio Construction'!G$85:$G$104)&gt;0,ROW('Portfolio Construction'!$G$85:$G$104),""),ROWS('Portfolio Construction'!G$85:G89)),ROW('Portfolio Construction'!$G$85:$G$104),0),1),"")</f>
        <v/>
      </c>
      <c r="C7" s="266" t="str">
        <f t="array" ref="C7">IF((COUNT('Portfolio Construction'!$G$85:$G$104)+COUNTIF('Portfolio Construction'!$G$85:$G$104,"-"))&gt;=ROWS('Portfolio Construction'!G$85:G89),INDEX('Portfolio Construction'!G$85:$G$104,MATCH(SMALL(IF(LEN('Portfolio Construction'!G$85:$G$104)&gt;0,ROW('Portfolio Construction'!$G$85:$G$104),""),ROWS('Portfolio Construction'!G$85:G89)),ROW('Portfolio Construction'!$G$85:$G$104),0),1),"")</f>
        <v/>
      </c>
    </row>
    <row r="8" spans="1:3" ht="13">
      <c r="A8" s="255">
        <v>7</v>
      </c>
      <c r="B8" s="221" t="str">
        <f t="array" ref="B8">IF((COUNT('Portfolio Construction'!$G$85:$G$104)+COUNTIF('Portfolio Construction'!$G$85:$G$104,"-"))&gt;=ROWS('Portfolio Construction'!G$85:G90),INDEX('Portfolio Construction'!$B$85:$B$104,MATCH(SMALL(IF(LEN('Portfolio Construction'!G$85:$G$104)&gt;0,ROW('Portfolio Construction'!$G$85:$G$104),""),ROWS('Portfolio Construction'!G$85:G90)),ROW('Portfolio Construction'!$G$85:$G$104),0),1),"")</f>
        <v/>
      </c>
      <c r="C8" s="266" t="str">
        <f t="array" ref="C8">IF((COUNT('Portfolio Construction'!$G$85:$G$104)+COUNTIF('Portfolio Construction'!$G$85:$G$104,"-"))&gt;=ROWS('Portfolio Construction'!G$85:G90),INDEX('Portfolio Construction'!G$85:$G$104,MATCH(SMALL(IF(LEN('Portfolio Construction'!G$85:$G$104)&gt;0,ROW('Portfolio Construction'!$G$85:$G$104),""),ROWS('Portfolio Construction'!G$85:G90)),ROW('Portfolio Construction'!$G$85:$G$104),0),1),"")</f>
        <v/>
      </c>
    </row>
    <row r="9" spans="1:3" ht="13">
      <c r="A9" s="255">
        <v>8</v>
      </c>
      <c r="B9" s="221" t="str">
        <f t="array" ref="B9">IF((COUNT('Portfolio Construction'!$G$85:$G$104)+COUNTIF('Portfolio Construction'!$G$85:$G$104,"-"))&gt;=ROWS('Portfolio Construction'!G$85:G93),INDEX('Portfolio Construction'!$B$85:$B$104,MATCH(SMALL(IF(LEN('Portfolio Construction'!G$85:$G$104)&gt;0,ROW('Portfolio Construction'!$G$85:$G$104),""),ROWS('Portfolio Construction'!G$85:G93)),ROW('Portfolio Construction'!$G$85:$G$104),0),1),"")</f>
        <v/>
      </c>
      <c r="C9" s="266" t="str">
        <f t="array" ref="C9">IF((COUNT('Portfolio Construction'!$G$85:$G$104)+COUNTIF('Portfolio Construction'!$G$85:$G$104,"-"))&gt;=ROWS('Portfolio Construction'!G$85:G93),INDEX('Portfolio Construction'!G$85:$G$104,MATCH(SMALL(IF(LEN('Portfolio Construction'!G$85:$G$104)&gt;0,ROW('Portfolio Construction'!$G$85:$G$104),""),ROWS('Portfolio Construction'!G$85:G93)),ROW('Portfolio Construction'!$G$85:$G$104),0),1),"")</f>
        <v/>
      </c>
    </row>
    <row r="10" spans="1:3" ht="13">
      <c r="A10" s="255">
        <v>9</v>
      </c>
      <c r="B10" s="221" t="str">
        <f t="array" ref="B10">IF((COUNT('Portfolio Construction'!$G$85:$G$104)+COUNTIF('Portfolio Construction'!$G$85:$G$104,"-"))&gt;=ROWS('Portfolio Construction'!G$85:G94),INDEX('Portfolio Construction'!$B$85:$B$104,MATCH(SMALL(IF(LEN('Portfolio Construction'!G$85:$G$104)&gt;0,ROW('Portfolio Construction'!$G$85:$G$104),""),ROWS('Portfolio Construction'!G$85:G94)),ROW('Portfolio Construction'!$G$85:$G$104),0),1),"")</f>
        <v/>
      </c>
      <c r="C10" s="266" t="str">
        <f t="array" ref="C10">IF((COUNT('Portfolio Construction'!$G$85:$G$104)+COUNTIF('Portfolio Construction'!$G$85:$G$104,"-"))&gt;=ROWS('Portfolio Construction'!G$85:G94),INDEX('Portfolio Construction'!G$85:$G$104,MATCH(SMALL(IF(LEN('Portfolio Construction'!G$85:$G$104)&gt;0,ROW('Portfolio Construction'!$G$85:$G$104),""),ROWS('Portfolio Construction'!G$85:G94)),ROW('Portfolio Construction'!$G$85:$G$104),0),1),"")</f>
        <v/>
      </c>
    </row>
    <row r="11" spans="1:3" ht="13">
      <c r="A11" s="255">
        <v>10</v>
      </c>
      <c r="B11" s="221" t="str">
        <f t="array" ref="B11">IF((COUNT('Portfolio Construction'!$G$85:$G$104)+COUNTIF('Portfolio Construction'!$G$85:$G$104,"-"))&gt;=ROWS('Portfolio Construction'!G$85:G99),INDEX('Portfolio Construction'!$B$85:$B$104,MATCH(SMALL(IF(LEN('Portfolio Construction'!G$85:$G$104)&gt;0,ROW('Portfolio Construction'!$G$85:$G$104),""),ROWS('Portfolio Construction'!G$85:G99)),ROW('Portfolio Construction'!$G$85:$G$104),0),1),"")</f>
        <v/>
      </c>
      <c r="C11" s="266" t="str">
        <f t="array" ref="C11">IF((COUNT('Portfolio Construction'!$G$85:$G$104)+COUNTIF('Portfolio Construction'!$G$85:$G$104,"-"))&gt;=ROWS('Portfolio Construction'!G$85:G99),INDEX('Portfolio Construction'!G$85:$G$104,MATCH(SMALL(IF(LEN('Portfolio Construction'!G$85:$G$104)&gt;0,ROW('Portfolio Construction'!$G$85:$G$104),""),ROWS('Portfolio Construction'!G$85:G99)),ROW('Portfolio Construction'!$G$85:$G$104),0),1),"")</f>
        <v/>
      </c>
    </row>
    <row r="12" spans="1:3" ht="13">
      <c r="A12" s="255">
        <v>11</v>
      </c>
      <c r="B12" s="221" t="str">
        <f t="array" ref="B12">IF((COUNT('Portfolio Construction'!$G$85:$G$104)+COUNTIF('Portfolio Construction'!$G$85:$G$104,"-"))&gt;=ROWS('Portfolio Construction'!G$85:G98),INDEX('Portfolio Construction'!$B$85:$B$104,MATCH(SMALL(IF(LEN('Portfolio Construction'!G$85:$G$104)&gt;0,ROW('Portfolio Construction'!$G$85:$G$104),""),ROWS('Portfolio Construction'!G$85:G98)),ROW('Portfolio Construction'!$G$85:$G$104),0),1),"")</f>
        <v/>
      </c>
      <c r="C12" s="266" t="str">
        <f t="array" ref="C12">IF((COUNT('Portfolio Construction'!$G$85:$G$104)+COUNTIF('Portfolio Construction'!$G$85:$G$104,"-"))&gt;=ROWS('Portfolio Construction'!G$85:G98),INDEX('Portfolio Construction'!G$85:$G$104,MATCH(SMALL(IF(LEN('Portfolio Construction'!G$85:$G$104)&gt;0,ROW('Portfolio Construction'!$G$85:$G$104),""),ROWS('Portfolio Construction'!G$85:G98)),ROW('Portfolio Construction'!$G$85:$G$104),0),1),"")</f>
        <v/>
      </c>
    </row>
    <row r="13" spans="1:3" ht="13">
      <c r="A13" s="255">
        <v>12</v>
      </c>
      <c r="B13" s="221" t="str">
        <f t="array" ref="B13">IF((COUNT('Portfolio Construction'!$G$85:$G$104)+COUNTIF('Portfolio Construction'!$G$85:$G$104,"-"))&gt;=ROWS('Portfolio Construction'!G$85:G97),INDEX('Portfolio Construction'!$B$85:$B$104,MATCH(SMALL(IF(LEN('Portfolio Construction'!G$85:$G$104)&gt;0,ROW('Portfolio Construction'!$G$85:$G$104),""),ROWS('Portfolio Construction'!G$85:G97)),ROW('Portfolio Construction'!$G$85:$G$104),0),1),"")</f>
        <v/>
      </c>
      <c r="C13" s="266" t="str">
        <f t="array" ref="C13">IF((COUNT('Portfolio Construction'!$G$85:$G$104)+COUNTIF('Portfolio Construction'!$G$85:$G$104,"-"))&gt;=ROWS('Portfolio Construction'!G$85:G97),INDEX('Portfolio Construction'!G$85:$G$104,MATCH(SMALL(IF(LEN('Portfolio Construction'!G$85:$G$104)&gt;0,ROW('Portfolio Construction'!$G$85:$G$104),""),ROWS('Portfolio Construction'!G$85:G97)),ROW('Portfolio Construction'!$G$85:$G$104),0),1),"")</f>
        <v/>
      </c>
    </row>
    <row r="14" spans="1:3" ht="13">
      <c r="A14" s="255">
        <v>13</v>
      </c>
      <c r="B14" s="221" t="str">
        <f t="array" ref="B14">IF((COUNT('Portfolio Construction'!$G$85:$G$104)+COUNTIF('Portfolio Construction'!$G$85:$G$104,"-"))&gt;=ROWS('Portfolio Construction'!G$85:G96),INDEX('Portfolio Construction'!$B$85:$B$104,MATCH(SMALL(IF(LEN('Portfolio Construction'!G$85:$G$104)&gt;0,ROW('Portfolio Construction'!$G$85:$G$104),""),ROWS('Portfolio Construction'!G$85:G96)),ROW('Portfolio Construction'!$G$85:$G$104),0),1),"")</f>
        <v/>
      </c>
      <c r="C14" s="266" t="str">
        <f t="array" ref="C14">IF((COUNT('Portfolio Construction'!$G$85:$G$104)+COUNTIF('Portfolio Construction'!$G$85:$G$104,"-"))&gt;=ROWS('Portfolio Construction'!G$85:G96),INDEX('Portfolio Construction'!G$85:$G$104,MATCH(SMALL(IF(LEN('Portfolio Construction'!G$85:$G$104)&gt;0,ROW('Portfolio Construction'!$G$85:$G$104),""),ROWS('Portfolio Construction'!G$85:G96)),ROW('Portfolio Construction'!$G$85:$G$104),0),1),"")</f>
        <v/>
      </c>
    </row>
    <row r="15" spans="1:3" ht="13">
      <c r="A15" s="255">
        <v>14</v>
      </c>
      <c r="B15" s="221" t="str">
        <f t="array" ref="B15">IF((COUNT('Portfolio Construction'!$G$85:$G$104)+COUNTIF('Portfolio Construction'!$G$85:$G$104,"-"))&gt;=ROWS('Portfolio Construction'!G$85:G100),INDEX('Portfolio Construction'!$B$85:$B$104,MATCH(SMALL(IF(LEN('Portfolio Construction'!G$85:$G$104)&gt;0,ROW('Portfolio Construction'!$G$85:$G$104),""),ROWS('Portfolio Construction'!G$85:G100)),ROW('Portfolio Construction'!$G$85:$G$104),0),1),"")</f>
        <v/>
      </c>
      <c r="C15" s="266" t="str">
        <f t="array" ref="C15">IF((COUNT('Portfolio Construction'!$G$85:$G$104)+COUNTIF('Portfolio Construction'!$G$85:$G$104,"-"))&gt;=ROWS('Portfolio Construction'!G$85:G100),INDEX('Portfolio Construction'!G$85:$G$104,MATCH(SMALL(IF(LEN('Portfolio Construction'!G$85:$G$104)&gt;0,ROW('Portfolio Construction'!$G$85:$G$104),""),ROWS('Portfolio Construction'!G$85:G100)),ROW('Portfolio Construction'!$G$85:$G$104),0),1),"")</f>
        <v/>
      </c>
    </row>
    <row r="16" spans="1:3" ht="13">
      <c r="A16" s="255">
        <v>15</v>
      </c>
      <c r="B16" s="221" t="str">
        <f t="array" ref="B16">IF((COUNT('Portfolio Construction'!$G$85:$G$104)+COUNTIF('Portfolio Construction'!$G$85:$G$104,"-"))&gt;=ROWS('Portfolio Construction'!G$85:G95),INDEX('Portfolio Construction'!$B$85:$B$104,MATCH(SMALL(IF(LEN('Portfolio Construction'!G$85:$G$104)&gt;0,ROW('Portfolio Construction'!$G$85:$G$104),""),ROWS('Portfolio Construction'!G$85:G95)),ROW('Portfolio Construction'!$G$85:$G$104),0),1),"")</f>
        <v/>
      </c>
      <c r="C16" s="266" t="str">
        <f t="array" ref="C16">IF((COUNT('Portfolio Construction'!$G$85:$G$104)+COUNTIF('Portfolio Construction'!$G$85:$G$104,"-"))&gt;=ROWS('Portfolio Construction'!G$85:G95),INDEX('Portfolio Construction'!G$85:$G$104,MATCH(SMALL(IF(LEN('Portfolio Construction'!G$85:$G$104)&gt;0,ROW('Portfolio Construction'!$G$85:$G$104),""),ROWS('Portfolio Construction'!G$85:G95)),ROW('Portfolio Construction'!$G$85:$G$104),0),1),"")</f>
        <v/>
      </c>
    </row>
    <row r="17" spans="1:3" ht="13">
      <c r="A17" s="255">
        <v>16</v>
      </c>
      <c r="B17" s="221" t="str">
        <f t="array" ref="B17">IF((COUNT('Portfolio Construction'!$G$85:$G$104)+COUNTIF('Portfolio Construction'!$G$85:$G$104,"-"))&gt;=ROWS('Portfolio Construction'!G$85:G102),INDEX('Portfolio Construction'!$B$85:$B$104,MATCH(SMALL(IF(LEN('Portfolio Construction'!G$85:$G$104)&gt;0,ROW('Portfolio Construction'!$G$85:$G$104),""),ROWS('Portfolio Construction'!G$85:G102)),ROW('Portfolio Construction'!$G$85:$G$104),0),1),"")</f>
        <v/>
      </c>
      <c r="C17" s="266" t="str">
        <f t="array" ref="C17">IF((COUNT('Portfolio Construction'!$G$85:$G$104)+COUNTIF('Portfolio Construction'!$G$85:$G$104,"-"))&gt;=ROWS('Portfolio Construction'!G$85:G102),INDEX('Portfolio Construction'!G$85:$G$104,MATCH(SMALL(IF(LEN('Portfolio Construction'!G$85:$G$104)&gt;0,ROW('Portfolio Construction'!$G$85:$G$104),""),ROWS('Portfolio Construction'!G$85:G102)),ROW('Portfolio Construction'!$G$85:$G$104),0),1),"")</f>
        <v/>
      </c>
    </row>
    <row r="18" spans="1:3" ht="13">
      <c r="A18" s="255">
        <v>17</v>
      </c>
      <c r="B18" s="221" t="str">
        <f t="array" ref="B18">IF((COUNT('Portfolio Construction'!$G$85:$G$104)+COUNTIF('Portfolio Construction'!$G$85:$G$104,"-"))&gt;=ROWS('Portfolio Construction'!G$85:G103),INDEX('Portfolio Construction'!$B$85:$B$104,MATCH(SMALL(IF(LEN('Portfolio Construction'!G$85:$G$104)&gt;0,ROW('Portfolio Construction'!$G$85:$G$104),""),ROWS('Portfolio Construction'!G$85:G103)),ROW('Portfolio Construction'!$G$85:$G$104),0),1),"")</f>
        <v/>
      </c>
      <c r="C18" s="266" t="str">
        <f t="array" ref="C18">IF((COUNT('Portfolio Construction'!$G$85:$G$104)+COUNTIF('Portfolio Construction'!$G$85:$G$104,"-"))&gt;=ROWS('Portfolio Construction'!G$85:G103),INDEX('Portfolio Construction'!G$85:$G$104,MATCH(SMALL(IF(LEN('Portfolio Construction'!G$85:$G$104)&gt;0,ROW('Portfolio Construction'!$G$85:$G$104),""),ROWS('Portfolio Construction'!G$85:G103)),ROW('Portfolio Construction'!$G$85:$G$104),0),1),"")</f>
        <v/>
      </c>
    </row>
    <row r="19" spans="1:3" ht="13">
      <c r="A19" s="255">
        <v>18</v>
      </c>
      <c r="B19" s="221" t="str">
        <f t="array" ref="B19">IF((COUNT('Portfolio Construction'!$G$85:$G$104)+COUNTIF('Portfolio Construction'!$G$85:$G$104,"-"))&gt;=ROWS('Portfolio Construction'!G$85:G104),INDEX('Portfolio Construction'!$B$85:$B$104,MATCH(SMALL(IF(LEN('Portfolio Construction'!G$85:$G$104)&gt;0,ROW('Portfolio Construction'!$G$85:$G$104),""),ROWS('Portfolio Construction'!G$85:G104)),ROW('Portfolio Construction'!$G$85:$G$104),0),1),"")</f>
        <v/>
      </c>
      <c r="C19" s="266" t="str">
        <f t="array" ref="C19">IF((COUNT('Portfolio Construction'!$G$85:$G$104)+COUNTIF('Portfolio Construction'!$G$85:$G$104,"-"))&gt;=ROWS('Portfolio Construction'!G$85:G104),INDEX('Portfolio Construction'!G$85:$G$104,MATCH(SMALL(IF(LEN('Portfolio Construction'!G$85:$G$104)&gt;0,ROW('Portfolio Construction'!$G$85:$G$104),""),ROWS('Portfolio Construction'!G$85:G104)),ROW('Portfolio Construction'!$G$85:$G$104),0),1),"")</f>
        <v/>
      </c>
    </row>
    <row r="20" spans="1:3" ht="13">
      <c r="A20" s="255">
        <v>19</v>
      </c>
      <c r="B20" s="221" t="str">
        <f t="array" ref="B20">IF((COUNT('Portfolio Construction'!$G$85:$G$104)+COUNTIF('Portfolio Construction'!$G$85:$G$104,"-"))&gt;=ROWS('Portfolio Construction'!G$85:G101),INDEX('Portfolio Construction'!$B$85:$B$104,MATCH(SMALL(IF(LEN('Portfolio Construction'!G$85:$G$104)&gt;0,ROW('Portfolio Construction'!$G$85:$G$104),""),ROWS('Portfolio Construction'!G$85:G101)),ROW('Portfolio Construction'!$G$85:$G$104),0),1),"")</f>
        <v/>
      </c>
      <c r="C20" s="266" t="str">
        <f t="array" ref="C20">IF((COUNT('Portfolio Construction'!$G$85:$G$104)+COUNTIF('Portfolio Construction'!$G$85:$G$104,"-"))&gt;=ROWS('Portfolio Construction'!G$85:G101),INDEX('Portfolio Construction'!G$85:$G$104,MATCH(SMALL(IF(LEN('Portfolio Construction'!G$85:$G$104)&gt;0,ROW('Portfolio Construction'!$G$85:$G$104),""),ROWS('Portfolio Construction'!G$85:G101)),ROW('Portfolio Construction'!$G$85:$G$104),0),1),"")</f>
        <v/>
      </c>
    </row>
    <row r="21" spans="1:3" ht="13">
      <c r="A21" s="255">
        <v>20</v>
      </c>
      <c r="B21" s="221" t="str">
        <f t="array" ref="B21">IF((COUNT('Portfolio Construction'!$G$85:$G$104)+COUNTIF('Portfolio Construction'!$G$85:$G$104,"-"))&gt;=ROWS('Portfolio Construction'!G$85:G86),INDEX('Portfolio Construction'!$B$85:$B$104,MATCH(SMALL(IF(LEN('Portfolio Construction'!G$85:$G$104)&gt;0,ROW('Portfolio Construction'!$G$85:$G$104),""),ROWS('Portfolio Construction'!G$85:G86)),ROW('Portfolio Construction'!$G$85:$G$104),0),1),"")</f>
        <v/>
      </c>
      <c r="C21" s="266" t="str">
        <f t="array" ref="C21">IF((COUNT('Portfolio Construction'!$G$85:$G$104)+COUNTIF('Portfolio Construction'!$G$85:$G$104,"-"))&gt;=ROWS('Portfolio Construction'!G$85:G86),INDEX('Portfolio Construction'!G$85:$G$104,MATCH(SMALL(IF(LEN('Portfolio Construction'!G$85:$G$104)&gt;0,ROW('Portfolio Construction'!$G$85:$G$104),""),ROWS('Portfolio Construction'!G$85:G86)),ROW('Portfolio Construction'!$G$85:$G$104),0),1),"")</f>
        <v/>
      </c>
    </row>
  </sheetData>
  <sheetProtection algorithmName="SHA-512" hashValue="AePsLvpiiokGeOAdvb/ArNiR9HlOqoO3KDF3HUMFxyxcKVWLrmmcby6jhNxsY3+m6HN17NXMGr6A2AImOOSkOw==" saltValue="wGEAJUlMEJE4jUkjByR5sw==" spinCount="100000" sheet="1" scenarios="1" autoFilter="0"/>
  <autoFilter ref="B1:C1" xr:uid="{00000000-0009-0000-0000-00000F000000}">
    <sortState xmlns:xlrd2="http://schemas.microsoft.com/office/spreadsheetml/2017/richdata2" ref="B2:C21">
      <sortCondition ref="C1"/>
    </sortState>
  </autoFilter>
  <pageMargins left="0.7" right="0.7" top="0.75" bottom="0.75" header="0.3" footer="0.3"/>
  <pageSetup paperSize="9" orientation="landscape" r:id="rId1"/>
  <headerFooter>
    <oddFooter>&amp;L_x000D_&amp;1#&amp;"Calibri"&amp;8&amp;K0000FF 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3">
    <tabColor theme="0"/>
    <pageSetUpPr fitToPage="1"/>
  </sheetPr>
  <dimension ref="B2:D22"/>
  <sheetViews>
    <sheetView workbookViewId="0"/>
  </sheetViews>
  <sheetFormatPr defaultRowHeight="12.5"/>
  <cols>
    <col min="3" max="3" width="39.81640625" bestFit="1" customWidth="1"/>
  </cols>
  <sheetData>
    <row r="2" spans="2:4">
      <c r="C2" s="6" t="s">
        <v>2186</v>
      </c>
      <c r="D2" s="6" t="s">
        <v>2226</v>
      </c>
    </row>
    <row r="3" spans="2:4">
      <c r="B3">
        <v>1</v>
      </c>
      <c r="C3" t="str">
        <f t="array" ref="C3">IF(COUNT('Portfolio Construction'!$G$85:$G$104)&gt;=ROWS('Portfolio Construction'!G$85:G94),INDEX('Portfolio Construction'!$B$85:$B$104,MATCH(SMALL(IF(LEN('Portfolio Construction'!G$85:$G$104)&gt;0,ROW('Portfolio Construction'!$G$85:$G$104),""),ROWS('Portfolio Construction'!G$85:G94)),ROW('Portfolio Construction'!$G$85:$G$104),0),1),"")</f>
        <v/>
      </c>
      <c r="D3" t="str">
        <f t="array" ref="D3">IF(COUNT('Portfolio Construction'!$G$85:$G$104)&gt;=ROWS('Portfolio Construction'!G$85:G94),INDEX('Portfolio Construction'!G$85:$G$104,MATCH(SMALL(IF(LEN('Portfolio Construction'!G$85:$G$104)&gt;0,ROW('Portfolio Construction'!$G$85:$G$104),""),ROWS('Portfolio Construction'!G$85:G94)),ROW('Portfolio Construction'!$G$85:$G$104),0),1),"")</f>
        <v/>
      </c>
    </row>
    <row r="4" spans="2:4">
      <c r="B4">
        <v>2</v>
      </c>
      <c r="C4">
        <f t="array" ref="C4">IF(COUNT('Portfolio Construction'!$G$85:$G$104)&gt;=ROWS('Portfolio Construction'!G$85:G85),INDEX('Portfolio Construction'!$B$85:$B$104,MATCH(SMALL(IF(LEN('Portfolio Construction'!G$85:$G$104)&gt;0,ROW('Portfolio Construction'!$G$85:$G$104),""),ROWS('Portfolio Construction'!G$85:G85)),ROW('Portfolio Construction'!$G$85:$G$104),0),1),"")</f>
        <v>0</v>
      </c>
      <c r="D4">
        <f t="array" ref="D4">IF(COUNT('Portfolio Construction'!$G$85:$G$104)&gt;=ROWS('Portfolio Construction'!G$85:G85),INDEX('Portfolio Construction'!G$85:$G$104,MATCH(SMALL(IF(LEN('Portfolio Construction'!G$85:$G$104)&gt;0,ROW('Portfolio Construction'!$G$85:$G$104),""),ROWS('Portfolio Construction'!G$85:G85)),ROW('Portfolio Construction'!$G$85:$G$104),0),1),"")</f>
        <v>0</v>
      </c>
    </row>
    <row r="5" spans="2:4">
      <c r="B5">
        <v>3</v>
      </c>
      <c r="C5" t="str">
        <f t="array" ref="C5">IF(COUNT('Portfolio Construction'!$G$85:$G$104)&gt;=ROWS('Portfolio Construction'!G$85:G87),INDEX('Portfolio Construction'!$B$85:$B$104,MATCH(SMALL(IF(LEN('Portfolio Construction'!G$85:$G$104)&gt;0,ROW('Portfolio Construction'!$G$85:$G$104),""),ROWS('Portfolio Construction'!G$85:G87)),ROW('Portfolio Construction'!$G$85:$G$104),0),1),"")</f>
        <v/>
      </c>
      <c r="D5" t="str">
        <f t="array" ref="D5">IF(COUNT('Portfolio Construction'!$G$85:$G$104)&gt;=ROWS('Portfolio Construction'!G$85:G87),INDEX('Portfolio Construction'!G$85:$G$104,MATCH(SMALL(IF(LEN('Portfolio Construction'!G$85:$G$104)&gt;0,ROW('Portfolio Construction'!$G$85:$G$104),""),ROWS('Portfolio Construction'!G$85:G87)),ROW('Portfolio Construction'!$G$85:$G$104),0),1),"")</f>
        <v/>
      </c>
    </row>
    <row r="6" spans="2:4">
      <c r="B6">
        <v>4</v>
      </c>
      <c r="C6" t="str">
        <f t="array" ref="C6">IF(COUNT('Portfolio Construction'!$G$85:$G$104)&gt;=ROWS('Portfolio Construction'!G$85:G101),INDEX('Portfolio Construction'!$B$85:$B$104,MATCH(SMALL(IF(LEN('Portfolio Construction'!G$85:$G$104)&gt;0,ROW('Portfolio Construction'!$G$85:$G$104),""),ROWS('Portfolio Construction'!G$85:G101)),ROW('Portfolio Construction'!$G$85:$G$104),0),1),"")</f>
        <v/>
      </c>
      <c r="D6" t="str">
        <f t="array" ref="D6">IF(COUNT('Portfolio Construction'!$G$85:$G$104)&gt;=ROWS('Portfolio Construction'!G$85:G101),INDEX('Portfolio Construction'!G$85:$G$104,MATCH(SMALL(IF(LEN('Portfolio Construction'!G$85:$G$104)&gt;0,ROW('Portfolio Construction'!$G$85:$G$104),""),ROWS('Portfolio Construction'!G$85:G101)),ROW('Portfolio Construction'!$G$85:$G$104),0),1),"")</f>
        <v/>
      </c>
    </row>
    <row r="7" spans="2:4">
      <c r="B7">
        <v>5</v>
      </c>
      <c r="C7" t="str">
        <f t="array" ref="C7">IF(COUNT('Portfolio Construction'!$G$85:$G$104)&gt;=ROWS('Portfolio Construction'!G$85:G91),INDEX('Portfolio Construction'!$B$85:$B$104,MATCH(SMALL(IF(LEN('Portfolio Construction'!G$85:$G$104)&gt;0,ROW('Portfolio Construction'!$G$85:$G$104),""),ROWS('Portfolio Construction'!G$85:G91)),ROW('Portfolio Construction'!$G$85:$G$104),0),1),"")</f>
        <v/>
      </c>
      <c r="D7" t="str">
        <f t="array" ref="D7">IF(COUNT('Portfolio Construction'!$G$85:$G$104)&gt;=ROWS('Portfolio Construction'!G$85:G91),INDEX('Portfolio Construction'!G$85:$G$104,MATCH(SMALL(IF(LEN('Portfolio Construction'!G$85:$G$104)&gt;0,ROW('Portfolio Construction'!$G$85:$G$104),""),ROWS('Portfolio Construction'!G$85:G91)),ROW('Portfolio Construction'!$G$85:$G$104),0),1),"")</f>
        <v/>
      </c>
    </row>
    <row r="8" spans="2:4">
      <c r="B8">
        <v>6</v>
      </c>
      <c r="C8" t="str">
        <f t="array" ref="C8">IF(COUNT('Portfolio Construction'!$G$85:$G$104)&gt;=ROWS('Portfolio Construction'!G$85:G90),INDEX('Portfolio Construction'!$B$85:$B$104,MATCH(SMALL(IF(LEN('Portfolio Construction'!G$85:$G$104)&gt;0,ROW('Portfolio Construction'!$G$85:$G$104),""),ROWS('Portfolio Construction'!G$85:G90)),ROW('Portfolio Construction'!$G$85:$G$104),0),1),"")</f>
        <v/>
      </c>
      <c r="D8" t="str">
        <f t="array" ref="D8">IF(COUNT('Portfolio Construction'!$G$85:$G$104)&gt;=ROWS('Portfolio Construction'!G$85:G90),INDEX('Portfolio Construction'!G$85:$G$104,MATCH(SMALL(IF(LEN('Portfolio Construction'!G$85:$G$104)&gt;0,ROW('Portfolio Construction'!$G$85:$G$104),""),ROWS('Portfolio Construction'!G$85:G90)),ROW('Portfolio Construction'!$G$85:$G$104),0),1),"")</f>
        <v/>
      </c>
    </row>
    <row r="9" spans="2:4">
      <c r="B9">
        <v>7</v>
      </c>
      <c r="C9" t="str">
        <f t="array" ref="C9">IF(COUNT('Portfolio Construction'!$G$85:$G$104)&gt;=ROWS('Portfolio Construction'!G$85:G98),INDEX('Portfolio Construction'!$B$85:$B$104,MATCH(SMALL(IF(LEN('Portfolio Construction'!G$85:$G$104)&gt;0,ROW('Portfolio Construction'!$G$85:$G$104),""),ROWS('Portfolio Construction'!G$85:G98)),ROW('Portfolio Construction'!$G$85:$G$104),0),1),"")</f>
        <v/>
      </c>
      <c r="D9" t="str">
        <f t="array" ref="D9">IF(COUNT('Portfolio Construction'!$G$85:$G$104)&gt;=ROWS('Portfolio Construction'!G$85:G98),INDEX('Portfolio Construction'!G$85:$G$104,MATCH(SMALL(IF(LEN('Portfolio Construction'!G$85:$G$104)&gt;0,ROW('Portfolio Construction'!$G$85:$G$104),""),ROWS('Portfolio Construction'!G$85:G98)),ROW('Portfolio Construction'!$G$85:$G$104),0),1),"")</f>
        <v/>
      </c>
    </row>
    <row r="10" spans="2:4">
      <c r="B10">
        <v>8</v>
      </c>
      <c r="C10" t="str">
        <f t="array" ref="C10">IF(COUNT('Portfolio Construction'!$G$85:$G$104)&gt;=ROWS('Portfolio Construction'!G$85:G100),INDEX('Portfolio Construction'!$B$85:$B$104,MATCH(SMALL(IF(LEN('Portfolio Construction'!G$85:$G$104)&gt;0,ROW('Portfolio Construction'!$G$85:$G$104),""),ROWS('Portfolio Construction'!G$85:G100)),ROW('Portfolio Construction'!$G$85:$G$104),0),1),"")</f>
        <v/>
      </c>
      <c r="D10" t="str">
        <f t="array" ref="D10">IF(COUNT('Portfolio Construction'!$G$85:$G$104)&gt;=ROWS('Portfolio Construction'!G$85:G100),INDEX('Portfolio Construction'!G$85:$G$104,MATCH(SMALL(IF(LEN('Portfolio Construction'!G$85:$G$104)&gt;0,ROW('Portfolio Construction'!$G$85:$G$104),""),ROWS('Portfolio Construction'!G$85:G100)),ROW('Portfolio Construction'!$G$85:$G$104),0),1),"")</f>
        <v/>
      </c>
    </row>
    <row r="11" spans="2:4">
      <c r="B11">
        <v>9</v>
      </c>
      <c r="C11" t="str">
        <f t="array" ref="C11">IF(COUNT('Portfolio Construction'!$G$85:$G$104)&gt;=ROWS('Portfolio Construction'!G$85:G89),INDEX('Portfolio Construction'!$B$85:$B$104,MATCH(SMALL(IF(LEN('Portfolio Construction'!G$85:$G$104)&gt;0,ROW('Portfolio Construction'!$G$85:$G$104),""),ROWS('Portfolio Construction'!G$85:G89)),ROW('Portfolio Construction'!$G$85:$G$104),0),1),"")</f>
        <v/>
      </c>
      <c r="D11" t="str">
        <f t="array" ref="D11">IF(COUNT('Portfolio Construction'!$G$85:$G$104)&gt;=ROWS('Portfolio Construction'!G$85:G89),INDEX('Portfolio Construction'!G$85:$G$104,MATCH(SMALL(IF(LEN('Portfolio Construction'!G$85:$G$104)&gt;0,ROW('Portfolio Construction'!$G$85:$G$104),""),ROWS('Portfolio Construction'!G$85:G89)),ROW('Portfolio Construction'!$G$85:$G$104),0),1),"")</f>
        <v/>
      </c>
    </row>
    <row r="12" spans="2:4">
      <c r="B12">
        <v>10</v>
      </c>
      <c r="C12" t="str">
        <f t="array" ref="C12">IF(COUNT('Portfolio Construction'!$G$85:$G$104)&gt;=ROWS('Portfolio Construction'!G$85:G99),INDEX('Portfolio Construction'!$B$85:$B$104,MATCH(SMALL(IF(LEN('Portfolio Construction'!G$85:$G$104)&gt;0,ROW('Portfolio Construction'!$G$85:$G$104),""),ROWS('Portfolio Construction'!G$85:G99)),ROW('Portfolio Construction'!$G$85:$G$104),0),1),"")</f>
        <v/>
      </c>
      <c r="D12" t="str">
        <f t="array" ref="D12">IF(COUNT('Portfolio Construction'!$G$85:$G$104)&gt;=ROWS('Portfolio Construction'!G$85:G99),INDEX('Portfolio Construction'!G$85:$G$104,MATCH(SMALL(IF(LEN('Portfolio Construction'!G$85:$G$104)&gt;0,ROW('Portfolio Construction'!$G$85:$G$104),""),ROWS('Portfolio Construction'!G$85:G99)),ROW('Portfolio Construction'!$G$85:$G$104),0),1),"")</f>
        <v/>
      </c>
    </row>
    <row r="13" spans="2:4">
      <c r="B13">
        <v>11</v>
      </c>
      <c r="C13" t="str">
        <f t="array" ref="C13">IF(COUNT('Portfolio Construction'!$G$85:$G$104)&gt;=ROWS('Portfolio Construction'!G$85:G93),INDEX('Portfolio Construction'!$B$85:$B$104,MATCH(SMALL(IF(LEN('Portfolio Construction'!G$85:$G$104)&gt;0,ROW('Portfolio Construction'!$G$85:$G$104),""),ROWS('Portfolio Construction'!G$85:G93)),ROW('Portfolio Construction'!$G$85:$G$104),0),1),"")</f>
        <v/>
      </c>
      <c r="D13" t="str">
        <f t="array" ref="D13">IF(COUNT('Portfolio Construction'!$G$85:$G$104)&gt;=ROWS('Portfolio Construction'!G$85:G93),INDEX('Portfolio Construction'!G$85:$G$104,MATCH(SMALL(IF(LEN('Portfolio Construction'!G$85:$G$104)&gt;0,ROW('Portfolio Construction'!$G$85:$G$104),""),ROWS('Portfolio Construction'!G$85:G93)),ROW('Portfolio Construction'!$G$85:$G$104),0),1),"")</f>
        <v/>
      </c>
    </row>
    <row r="14" spans="2:4">
      <c r="B14">
        <v>12</v>
      </c>
      <c r="C14" t="str">
        <f t="array" ref="C14">IF(COUNT('Portfolio Construction'!$G$85:$G$104)&gt;=ROWS('Portfolio Construction'!G$85:G88),INDEX('Portfolio Construction'!$B$85:$B$104,MATCH(SMALL(IF(LEN('Portfolio Construction'!G$85:$G$104)&gt;0,ROW('Portfolio Construction'!$G$85:$G$104),""),ROWS('Portfolio Construction'!G$85:G88)),ROW('Portfolio Construction'!$G$85:$G$104),0),1),"")</f>
        <v/>
      </c>
      <c r="D14" t="str">
        <f t="array" ref="D14">IF(COUNT('Portfolio Construction'!$G$85:$G$104)&gt;=ROWS('Portfolio Construction'!G$85:G88),INDEX('Portfolio Construction'!G$85:$G$104,MATCH(SMALL(IF(LEN('Portfolio Construction'!G$85:$G$104)&gt;0,ROW('Portfolio Construction'!$G$85:$G$104),""),ROWS('Portfolio Construction'!G$85:G88)),ROW('Portfolio Construction'!$G$85:$G$104),0),1),"")</f>
        <v/>
      </c>
    </row>
    <row r="15" spans="2:4">
      <c r="B15">
        <v>13</v>
      </c>
      <c r="C15" t="str">
        <f t="array" ref="C15">IF(COUNT('Portfolio Construction'!$G$85:$G$104)&gt;=ROWS('Portfolio Construction'!G$85:G97),INDEX('Portfolio Construction'!$B$85:$B$104,MATCH(SMALL(IF(LEN('Portfolio Construction'!G$85:$G$104)&gt;0,ROW('Portfolio Construction'!$G$85:$G$104),""),ROWS('Portfolio Construction'!G$85:G97)),ROW('Portfolio Construction'!$G$85:$G$104),0),1),"")</f>
        <v/>
      </c>
      <c r="D15" t="str">
        <f t="array" ref="D15">IF(COUNT('Portfolio Construction'!$G$85:$G$104)&gt;=ROWS('Portfolio Construction'!G$85:G97),INDEX('Portfolio Construction'!G$85:$G$104,MATCH(SMALL(IF(LEN('Portfolio Construction'!G$85:$G$104)&gt;0,ROW('Portfolio Construction'!$G$85:$G$104),""),ROWS('Portfolio Construction'!G$85:G97)),ROW('Portfolio Construction'!$G$85:$G$104),0),1),"")</f>
        <v/>
      </c>
    </row>
    <row r="16" spans="2:4">
      <c r="B16">
        <v>14</v>
      </c>
      <c r="C16" t="str">
        <f t="array" ref="C16">IF(COUNT('Portfolio Construction'!$G$85:$G$104)&gt;=ROWS('Portfolio Construction'!G$85:G95),INDEX('Portfolio Construction'!$B$85:$B$104,MATCH(SMALL(IF(LEN('Portfolio Construction'!G$85:$G$104)&gt;0,ROW('Portfolio Construction'!$G$85:$G$104),""),ROWS('Portfolio Construction'!G$85:G95)),ROW('Portfolio Construction'!$G$85:$G$104),0),1),"")</f>
        <v/>
      </c>
      <c r="D16" t="str">
        <f t="array" ref="D16">IF(COUNT('Portfolio Construction'!$G$85:$G$104)&gt;=ROWS('Portfolio Construction'!G$85:G95),INDEX('Portfolio Construction'!G$85:$G$104,MATCH(SMALL(IF(LEN('Portfolio Construction'!G$85:$G$104)&gt;0,ROW('Portfolio Construction'!$G$85:$G$104),""),ROWS('Portfolio Construction'!G$85:G95)),ROW('Portfolio Construction'!$G$85:$G$104),0),1),"")</f>
        <v/>
      </c>
    </row>
    <row r="17" spans="2:4">
      <c r="B17">
        <v>15</v>
      </c>
      <c r="C17" t="str">
        <f t="array" ref="C17">IF(COUNT('Portfolio Construction'!$G$85:$G$104)&gt;=ROWS('Portfolio Construction'!G$85:G102),INDEX('Portfolio Construction'!$B$85:$B$104,MATCH(SMALL(IF(LEN('Portfolio Construction'!G$85:$G$104)&gt;0,ROW('Portfolio Construction'!$G$85:$G$104),""),ROWS('Portfolio Construction'!G$85:G102)),ROW('Portfolio Construction'!$G$85:$G$104),0),1),"")</f>
        <v/>
      </c>
      <c r="D17" t="str">
        <f t="array" ref="D17">IF(COUNT('Portfolio Construction'!$G$85:$G$104)&gt;=ROWS('Portfolio Construction'!G$85:G102),INDEX('Portfolio Construction'!G$85:$G$104,MATCH(SMALL(IF(LEN('Portfolio Construction'!G$85:$G$104)&gt;0,ROW('Portfolio Construction'!$G$85:$G$104),""),ROWS('Portfolio Construction'!G$85:G102)),ROW('Portfolio Construction'!$G$85:$G$104),0),1),"")</f>
        <v/>
      </c>
    </row>
    <row r="18" spans="2:4">
      <c r="B18">
        <v>16</v>
      </c>
      <c r="C18" t="str">
        <f t="array" ref="C18">IF(COUNT('Portfolio Construction'!$G$85:$G$104)&gt;=ROWS('Portfolio Construction'!G$85:G103),INDEX('Portfolio Construction'!$B$85:$B$104,MATCH(SMALL(IF(LEN('Portfolio Construction'!G$85:$G$104)&gt;0,ROW('Portfolio Construction'!$G$85:$G$104),""),ROWS('Portfolio Construction'!G$85:G103)),ROW('Portfolio Construction'!$G$85:$G$104),0),1),"")</f>
        <v/>
      </c>
      <c r="D18" t="str">
        <f t="array" ref="D18">IF(COUNT('Portfolio Construction'!$G$85:$G$104)&gt;=ROWS('Portfolio Construction'!G$85:G103),INDEX('Portfolio Construction'!G$85:$G$104,MATCH(SMALL(IF(LEN('Portfolio Construction'!G$85:$G$104)&gt;0,ROW('Portfolio Construction'!$G$85:$G$104),""),ROWS('Portfolio Construction'!G$85:G103)),ROW('Portfolio Construction'!$G$85:$G$104),0),1),"")</f>
        <v/>
      </c>
    </row>
    <row r="19" spans="2:4">
      <c r="B19">
        <v>17</v>
      </c>
      <c r="C19" t="str">
        <f t="array" ref="C19">IF(COUNT('Portfolio Construction'!$G$85:$G$104)&gt;=ROWS('Portfolio Construction'!G$85:G104),INDEX('Portfolio Construction'!$B$85:$B$104,MATCH(SMALL(IF(LEN('Portfolio Construction'!G$85:$G$104)&gt;0,ROW('Portfolio Construction'!$G$85:$G$104),""),ROWS('Portfolio Construction'!G$85:G104)),ROW('Portfolio Construction'!$G$85:$G$104),0),1),"")</f>
        <v/>
      </c>
      <c r="D19" t="str">
        <f t="array" ref="D19">IF(COUNT('Portfolio Construction'!$G$85:$G$104)&gt;=ROWS('Portfolio Construction'!G$85:G104),INDEX('Portfolio Construction'!G$85:$G$104,MATCH(SMALL(IF(LEN('Portfolio Construction'!G$85:$G$104)&gt;0,ROW('Portfolio Construction'!$G$85:$G$104),""),ROWS('Portfolio Construction'!G$85:G104)),ROW('Portfolio Construction'!$G$85:$G$104),0),1),"")</f>
        <v/>
      </c>
    </row>
    <row r="20" spans="2:4">
      <c r="B20">
        <v>18</v>
      </c>
      <c r="C20" t="str">
        <f t="array" ref="C20">IF(COUNT('Portfolio Construction'!$G$85:$G$104)&gt;=ROWS('Portfolio Construction'!G$85:G92),INDEX('Portfolio Construction'!$B$85:$B$104,MATCH(SMALL(IF(LEN('Portfolio Construction'!G$85:$G$104)&gt;0,ROW('Portfolio Construction'!$G$85:$G$104),""),ROWS('Portfolio Construction'!G$85:G92)),ROW('Portfolio Construction'!$G$85:$G$104),0),1),"")</f>
        <v/>
      </c>
      <c r="D20" t="str">
        <f t="array" ref="D20">IF(COUNT('Portfolio Construction'!$G$85:$G$104)&gt;=ROWS('Portfolio Construction'!G$85:G92),INDEX('Portfolio Construction'!G$85:$G$104,MATCH(SMALL(IF(LEN('Portfolio Construction'!G$85:$G$104)&gt;0,ROW('Portfolio Construction'!$G$85:$G$104),""),ROWS('Portfolio Construction'!G$85:G92)),ROW('Portfolio Construction'!$G$85:$G$104),0),1),"")</f>
        <v/>
      </c>
    </row>
    <row r="21" spans="2:4">
      <c r="B21">
        <v>19</v>
      </c>
      <c r="C21" t="str">
        <f t="array" ref="C21">IF(COUNT('Portfolio Construction'!$G$85:$G$104)&gt;=ROWS('Portfolio Construction'!G$85:G86),INDEX('Portfolio Construction'!$B$85:$B$104,MATCH(SMALL(IF(LEN('Portfolio Construction'!G$85:$G$104)&gt;0,ROW('Portfolio Construction'!$G$85:$G$104),""),ROWS('Portfolio Construction'!G$85:G86)),ROW('Portfolio Construction'!$G$85:$G$104),0),1),"")</f>
        <v/>
      </c>
      <c r="D21" t="str">
        <f t="array" ref="D21">IF(COUNT('Portfolio Construction'!$G$85:$G$104)&gt;=ROWS('Portfolio Construction'!G$85:G86),INDEX('Portfolio Construction'!G$85:$G$104,MATCH(SMALL(IF(LEN('Portfolio Construction'!G$85:$G$104)&gt;0,ROW('Portfolio Construction'!$G$85:$G$104),""),ROWS('Portfolio Construction'!G$85:G86)),ROW('Portfolio Construction'!$G$85:$G$104),0),1),"")</f>
        <v/>
      </c>
    </row>
    <row r="22" spans="2:4">
      <c r="B22">
        <v>20</v>
      </c>
      <c r="C22" t="str">
        <f t="array" ref="C22">IF(COUNT('Portfolio Construction'!$G$85:$G$104)&gt;=ROWS('Portfolio Construction'!G$85:G96),INDEX('Portfolio Construction'!$B$85:$B$104,MATCH(SMALL(IF(LEN('Portfolio Construction'!G$85:$G$104)&gt;0,ROW('Portfolio Construction'!$G$85:$G$104),""),ROWS('Portfolio Construction'!G$85:G96)),ROW('Portfolio Construction'!$G$85:$G$104),0),1),"")</f>
        <v/>
      </c>
      <c r="D22" t="str">
        <f t="array" ref="D22">IF(COUNT('Portfolio Construction'!$G$85:$G$104)&gt;=ROWS('Portfolio Construction'!G$85:G96),INDEX('Portfolio Construction'!G$85:$G$104,MATCH(SMALL(IF(LEN('Portfolio Construction'!G$85:$G$104)&gt;0,ROW('Portfolio Construction'!$G$85:$G$104),""),ROWS('Portfolio Construction'!G$85:G96)),ROW('Portfolio Construction'!$G$85:$G$104),0),1),"")</f>
        <v/>
      </c>
    </row>
  </sheetData>
  <autoFilter ref="C2:D2" xr:uid="{00000000-0009-0000-0000-000010000000}">
    <sortState xmlns:xlrd2="http://schemas.microsoft.com/office/spreadsheetml/2017/richdata2" ref="C3:D22">
      <sortCondition ref="D2"/>
    </sortState>
  </autoFilter>
  <pageMargins left="0.7" right="0.7" top="0.75" bottom="0.75" header="0.3" footer="0.3"/>
  <pageSetup paperSize="9" orientation="landscape" r:id="rId1"/>
  <headerFooter>
    <oddFooter>&amp;L_x000D_&amp;1#&amp;"Calibri"&amp;8&amp;K0000FF 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1">
    <tabColor theme="0"/>
    <pageSetUpPr fitToPage="1"/>
  </sheetPr>
  <dimension ref="A1:C21"/>
  <sheetViews>
    <sheetView workbookViewId="0"/>
  </sheetViews>
  <sheetFormatPr defaultRowHeight="12.5"/>
  <cols>
    <col min="2" max="2" width="56.54296875" bestFit="1" customWidth="1"/>
    <col min="3" max="3" width="11.453125" bestFit="1" customWidth="1"/>
  </cols>
  <sheetData>
    <row r="1" spans="1:3" ht="13">
      <c r="B1" s="255" t="s">
        <v>2186</v>
      </c>
      <c r="C1" s="255" t="s">
        <v>2242</v>
      </c>
    </row>
    <row r="2" spans="1:3" ht="13">
      <c r="A2" s="255">
        <v>1</v>
      </c>
      <c r="B2">
        <f t="array" ref="B2">IF((COUNT('Portfolio Construction'!$AC$85:$AC$104)+COUNTIF('Portfolio Construction'!$AC$85:$AC$104,"-"))&gt;=ROWS('Portfolio Construction'!AC$85:AC85),INDEX('Portfolio Construction'!$B$85:$B$104,MATCH(SMALL(IF(LEN('Portfolio Construction'!AC$85:$AC$104)&gt;0,ROW('Portfolio Construction'!$AC$85:$AC$104),""),ROWS('Portfolio Construction'!AC$85:AC85)),ROW('Portfolio Construction'!$AC$85:$AC$104),0),1),"")</f>
        <v>0</v>
      </c>
      <c r="C2" s="77">
        <f t="array" ref="C2">IF((COUNT('Portfolio Construction'!$AC$85:$AC$104)+COUNTIF('Portfolio Construction'!$AC$85:$AC$104,"-"))&gt;=ROWS('Portfolio Construction'!AC$85:AC85),INDEX('Portfolio Construction'!AC$85:$AC$104,MATCH(SMALL(IF(LEN('Portfolio Construction'!AC$85:$AC$104)&gt;0,ROW('Portfolio Construction'!$AC$85:$AC$104),""),ROWS('Portfolio Construction'!AC$85:AC85)),ROW('Portfolio Construction'!$AC$85:$AC$104),0),1),"")</f>
        <v>0</v>
      </c>
    </row>
    <row r="3" spans="1:3" ht="13">
      <c r="A3" s="255">
        <v>2</v>
      </c>
      <c r="B3" t="str">
        <f t="array" ref="B3">IF((COUNT('Portfolio Construction'!$AC$85:$AC$104)+COUNTIF('Portfolio Construction'!$AC$85:$AC$104,"-"))&gt;=ROWS('Portfolio Construction'!AC$85:AC88),INDEX('Portfolio Construction'!$B$85:$B$104,MATCH(SMALL(IF(LEN('Portfolio Construction'!AC$85:$AC$104)&gt;0,ROW('Portfolio Construction'!$AC$85:$AC$104),""),ROWS('Portfolio Construction'!AC$85:AC88)),ROW('Portfolio Construction'!$AC$85:$AC$104),0),1),"")</f>
        <v/>
      </c>
      <c r="C3" s="77" t="str">
        <f t="array" ref="C3">IF((COUNT('Portfolio Construction'!$AC$85:$AC$104)+COUNTIF('Portfolio Construction'!$AC$85:$AC$104,"-"))&gt;=ROWS('Portfolio Construction'!AC$85:AC88),INDEX('Portfolio Construction'!AC$85:$AC$104,MATCH(SMALL(IF(LEN('Portfolio Construction'!AC$85:$AC$104)&gt;0,ROW('Portfolio Construction'!$AC$85:$AC$104),""),ROWS('Portfolio Construction'!AC$85:AC88)),ROW('Portfolio Construction'!$AC$85:$AC$104),0),1),"")</f>
        <v/>
      </c>
    </row>
    <row r="4" spans="1:3" ht="13">
      <c r="A4" s="255">
        <v>3</v>
      </c>
      <c r="B4" t="str">
        <f t="array" ref="B4">IF((COUNT('Portfolio Construction'!$AC$85:$AC$104)+COUNTIF('Portfolio Construction'!$AC$85:$AC$104,"-"))&gt;=ROWS('Portfolio Construction'!AC$85:AC87),INDEX('Portfolio Construction'!$B$85:$B$104,MATCH(SMALL(IF(LEN('Portfolio Construction'!AC$85:$AC$104)&gt;0,ROW('Portfolio Construction'!$AC$85:$AC$104),""),ROWS('Portfolio Construction'!AC$85:AC87)),ROW('Portfolio Construction'!$AC$85:$AC$104),0),1),"")</f>
        <v/>
      </c>
      <c r="C4" s="77" t="str">
        <f t="array" ref="C4">IF((COUNT('Portfolio Construction'!$AC$85:$AC$104)+COUNTIF('Portfolio Construction'!$AC$85:$AC$104,"-"))&gt;=ROWS('Portfolio Construction'!AC$85:AC87),INDEX('Portfolio Construction'!AC$85:$AC$104,MATCH(SMALL(IF(LEN('Portfolio Construction'!AC$85:$AC$104)&gt;0,ROW('Portfolio Construction'!$AC$85:$AC$104),""),ROWS('Portfolio Construction'!AC$85:AC87)),ROW('Portfolio Construction'!$AC$85:$AC$104),0),1),"")</f>
        <v/>
      </c>
    </row>
    <row r="5" spans="1:3" ht="13">
      <c r="A5" s="255">
        <v>4</v>
      </c>
      <c r="B5" t="str">
        <f t="array" ref="B5">IF((COUNT('Portfolio Construction'!$AC$85:$AC$104)+COUNTIF('Portfolio Construction'!$AC$85:$AC$104,"-"))&gt;=ROWS('Portfolio Construction'!AC$85:AC92),INDEX('Portfolio Construction'!$B$85:$B$104,MATCH(SMALL(IF(LEN('Portfolio Construction'!AC$85:$AC$104)&gt;0,ROW('Portfolio Construction'!$AC$85:$AC$104),""),ROWS('Portfolio Construction'!AC$85:AC92)),ROW('Portfolio Construction'!$AC$85:$AC$104),0),1),"")</f>
        <v/>
      </c>
      <c r="C5" s="77" t="str">
        <f t="array" ref="C5">IF((COUNT('Portfolio Construction'!$AC$85:$AC$104)+COUNTIF('Portfolio Construction'!$AC$85:$AC$104,"-"))&gt;=ROWS('Portfolio Construction'!AC$85:AC92),INDEX('Portfolio Construction'!AC$85:$AC$104,MATCH(SMALL(IF(LEN('Portfolio Construction'!AC$85:$AC$104)&gt;0,ROW('Portfolio Construction'!$AC$85:$AC$104),""),ROWS('Portfolio Construction'!AC$85:AC92)),ROW('Portfolio Construction'!$AC$85:$AC$104),0),1),"")</f>
        <v/>
      </c>
    </row>
    <row r="6" spans="1:3" ht="13">
      <c r="A6" s="255">
        <v>5</v>
      </c>
      <c r="B6" t="str">
        <f t="array" ref="B6">IF((COUNT('Portfolio Construction'!$AC$85:$AC$104)+COUNTIF('Portfolio Construction'!$AC$85:$AC$104,"-"))&gt;=ROWS('Portfolio Construction'!AC$85:AC90),INDEX('Portfolio Construction'!$B$85:$B$104,MATCH(SMALL(IF(LEN('Portfolio Construction'!AC$85:$AC$104)&gt;0,ROW('Portfolio Construction'!$AC$85:$AC$104),""),ROWS('Portfolio Construction'!AC$85:AC90)),ROW('Portfolio Construction'!$AC$85:$AC$104),0),1),"")</f>
        <v/>
      </c>
      <c r="C6" s="77" t="str">
        <f t="array" ref="C6">IF((COUNT('Portfolio Construction'!$AC$85:$AC$104)+COUNTIF('Portfolio Construction'!$AC$85:$AC$104,"-"))&gt;=ROWS('Portfolio Construction'!AC$85:AC90),INDEX('Portfolio Construction'!AC$85:$AC$104,MATCH(SMALL(IF(LEN('Portfolio Construction'!AC$85:$AC$104)&gt;0,ROW('Portfolio Construction'!$AC$85:$AC$104),""),ROWS('Portfolio Construction'!AC$85:AC90)),ROW('Portfolio Construction'!$AC$85:$AC$104),0),1),"")</f>
        <v/>
      </c>
    </row>
    <row r="7" spans="1:3" ht="13">
      <c r="A7" s="255">
        <v>6</v>
      </c>
      <c r="B7" t="str">
        <f t="array" ref="B7">IF((COUNT('Portfolio Construction'!$AC$85:$AC$104)+COUNTIF('Portfolio Construction'!$AC$85:$AC$104,"-"))&gt;=ROWS('Portfolio Construction'!AC$85:AC94),INDEX('Portfolio Construction'!$B$85:$B$104,MATCH(SMALL(IF(LEN('Portfolio Construction'!AC$85:$AC$104)&gt;0,ROW('Portfolio Construction'!$AC$85:$AC$104),""),ROWS('Portfolio Construction'!AC$85:AC94)),ROW('Portfolio Construction'!$AC$85:$AC$104),0),1),"")</f>
        <v/>
      </c>
      <c r="C7" s="77" t="str">
        <f t="array" ref="C7">IF((COUNT('Portfolio Construction'!$AC$85:$AC$104)+COUNTIF('Portfolio Construction'!$AC$85:$AC$104,"-"))&gt;=ROWS('Portfolio Construction'!AC$85:AC94),INDEX('Portfolio Construction'!AC$85:$AC$104,MATCH(SMALL(IF(LEN('Portfolio Construction'!AC$85:$AC$104)&gt;0,ROW('Portfolio Construction'!$AC$85:$AC$104),""),ROWS('Portfolio Construction'!AC$85:AC94)),ROW('Portfolio Construction'!$AC$85:$AC$104),0),1),"")</f>
        <v/>
      </c>
    </row>
    <row r="8" spans="1:3" ht="13">
      <c r="A8" s="255">
        <v>7</v>
      </c>
      <c r="B8" t="str">
        <f t="array" ref="B8">IF((COUNT('Portfolio Construction'!$AC$85:$AC$104)+COUNTIF('Portfolio Construction'!$AC$85:$AC$104,"-"))&gt;=ROWS('Portfolio Construction'!AC$85:AC93),INDEX('Portfolio Construction'!$B$85:$B$104,MATCH(SMALL(IF(LEN('Portfolio Construction'!AC$85:$AC$104)&gt;0,ROW('Portfolio Construction'!$AC$85:$AC$104),""),ROWS('Portfolio Construction'!AC$85:AC93)),ROW('Portfolio Construction'!$AC$85:$AC$104),0),1),"")</f>
        <v/>
      </c>
      <c r="C8" s="77" t="str">
        <f t="array" ref="C8">IF((COUNT('Portfolio Construction'!$AC$85:$AC$104)+COUNTIF('Portfolio Construction'!$AC$85:$AC$104,"-"))&gt;=ROWS('Portfolio Construction'!AC$85:AC93),INDEX('Portfolio Construction'!AC$85:$AC$104,MATCH(SMALL(IF(LEN('Portfolio Construction'!AC$85:$AC$104)&gt;0,ROW('Portfolio Construction'!$AC$85:$AC$104),""),ROWS('Portfolio Construction'!AC$85:AC93)),ROW('Portfolio Construction'!$AC$85:$AC$104),0),1),"")</f>
        <v/>
      </c>
    </row>
    <row r="9" spans="1:3" ht="13">
      <c r="A9" s="255">
        <v>8</v>
      </c>
      <c r="B9" t="str">
        <f t="array" ref="B9">IF((COUNT('Portfolio Construction'!$AC$85:$AC$104)+COUNTIF('Portfolio Construction'!$AC$85:$AC$104,"-"))&gt;=ROWS('Portfolio Construction'!AC$85:AC99),INDEX('Portfolio Construction'!$B$85:$B$104,MATCH(SMALL(IF(LEN('Portfolio Construction'!AC$85:$AC$104)&gt;0,ROW('Portfolio Construction'!$AC$85:$AC$104),""),ROWS('Portfolio Construction'!AC$85:AC99)),ROW('Portfolio Construction'!$AC$85:$AC$104),0),1),"")</f>
        <v/>
      </c>
      <c r="C9" s="77" t="str">
        <f t="array" ref="C9">IF((COUNT('Portfolio Construction'!$AC$85:$AC$104)+COUNTIF('Portfolio Construction'!$AC$85:$AC$104,"-"))&gt;=ROWS('Portfolio Construction'!AC$85:AC99),INDEX('Portfolio Construction'!AC$85:$AC$104,MATCH(SMALL(IF(LEN('Portfolio Construction'!AC$85:$AC$104)&gt;0,ROW('Portfolio Construction'!$AC$85:$AC$104),""),ROWS('Portfolio Construction'!AC$85:AC99)),ROW('Portfolio Construction'!$AC$85:$AC$104),0),1),"")</f>
        <v/>
      </c>
    </row>
    <row r="10" spans="1:3" ht="13">
      <c r="A10" s="255">
        <v>9</v>
      </c>
      <c r="B10" t="str">
        <f t="array" ref="B10">IF((COUNT('Portfolio Construction'!$AC$85:$AC$104)+COUNTIF('Portfolio Construction'!$AC$85:$AC$104,"-"))&gt;=ROWS('Portfolio Construction'!AC$85:AC96),INDEX('Portfolio Construction'!$B$85:$B$104,MATCH(SMALL(IF(LEN('Portfolio Construction'!AC$85:$AC$104)&gt;0,ROW('Portfolio Construction'!$AC$85:$AC$104),""),ROWS('Portfolio Construction'!AC$85:AC96)),ROW('Portfolio Construction'!$AC$85:$AC$104),0),1),"")</f>
        <v/>
      </c>
      <c r="C10" s="77" t="str">
        <f t="array" ref="C10">IF((COUNT('Portfolio Construction'!$AC$85:$AC$104)+COUNTIF('Portfolio Construction'!$AC$85:$AC$104,"-"))&gt;=ROWS('Portfolio Construction'!AC$85:AC96),INDEX('Portfolio Construction'!AC$85:$AC$104,MATCH(SMALL(IF(LEN('Portfolio Construction'!AC$85:$AC$104)&gt;0,ROW('Portfolio Construction'!$AC$85:$AC$104),""),ROWS('Portfolio Construction'!AC$85:AC96)),ROW('Portfolio Construction'!$AC$85:$AC$104),0),1),"")</f>
        <v/>
      </c>
    </row>
    <row r="11" spans="1:3" ht="13">
      <c r="A11" s="255">
        <v>10</v>
      </c>
      <c r="B11" t="str">
        <f t="array" ref="B11">IF((COUNT('Portfolio Construction'!$AC$85:$AC$104)+COUNTIF('Portfolio Construction'!$AC$85:$AC$104,"-"))&gt;=ROWS('Portfolio Construction'!AC$85:AC97),INDEX('Portfolio Construction'!$B$85:$B$104,MATCH(SMALL(IF(LEN('Portfolio Construction'!AC$85:$AC$104)&gt;0,ROW('Portfolio Construction'!$AC$85:$AC$104),""),ROWS('Portfolio Construction'!AC$85:AC97)),ROW('Portfolio Construction'!$AC$85:$AC$104),0),1),"")</f>
        <v/>
      </c>
      <c r="C11" s="77" t="str">
        <f t="array" ref="C11">IF((COUNT('Portfolio Construction'!$AC$85:$AC$104)+COUNTIF('Portfolio Construction'!$AC$85:$AC$104,"-"))&gt;=ROWS('Portfolio Construction'!AC$85:AC97),INDEX('Portfolio Construction'!AC$85:$AC$104,MATCH(SMALL(IF(LEN('Portfolio Construction'!AC$85:$AC$104)&gt;0,ROW('Portfolio Construction'!$AC$85:$AC$104),""),ROWS('Portfolio Construction'!AC$85:AC97)),ROW('Portfolio Construction'!$AC$85:$AC$104),0),1),"")</f>
        <v/>
      </c>
    </row>
    <row r="12" spans="1:3" ht="13">
      <c r="A12" s="255">
        <v>11</v>
      </c>
      <c r="B12" t="str">
        <f t="array" ref="B12">IF((COUNT('Portfolio Construction'!$AC$85:$AC$104)+COUNTIF('Portfolio Construction'!$AC$85:$AC$104,"-"))&gt;=ROWS('Portfolio Construction'!AC$85:AC100),INDEX('Portfolio Construction'!$B$85:$B$104,MATCH(SMALL(IF(LEN('Portfolio Construction'!AC$85:$AC$104)&gt;0,ROW('Portfolio Construction'!$AC$85:$AC$104),""),ROWS('Portfolio Construction'!AC$85:AC100)),ROW('Portfolio Construction'!$AC$85:$AC$104),0),1),"")</f>
        <v/>
      </c>
      <c r="C12" s="77" t="str">
        <f t="array" ref="C12">IF((COUNT('Portfolio Construction'!$AC$85:$AC$104)+COUNTIF('Portfolio Construction'!$AC$85:$AC$104,"-"))&gt;=ROWS('Portfolio Construction'!AC$85:AC100),INDEX('Portfolio Construction'!AC$85:$AC$104,MATCH(SMALL(IF(LEN('Portfolio Construction'!AC$85:$AC$104)&gt;0,ROW('Portfolio Construction'!$AC$85:$AC$104),""),ROWS('Portfolio Construction'!AC$85:AC100)),ROW('Portfolio Construction'!$AC$85:$AC$104),0),1),"")</f>
        <v/>
      </c>
    </row>
    <row r="13" spans="1:3" ht="13">
      <c r="A13" s="255">
        <v>12</v>
      </c>
      <c r="B13" t="str">
        <f t="array" ref="B13">IF((COUNT('Portfolio Construction'!$AC$85:$AC$104)+COUNTIF('Portfolio Construction'!$AC$85:$AC$104,"-"))&gt;=ROWS('Portfolio Construction'!AC$85:AC102),INDEX('Portfolio Construction'!$B$85:$B$104,MATCH(SMALL(IF(LEN('Portfolio Construction'!AC$85:$AC$104)&gt;0,ROW('Portfolio Construction'!$AC$85:$AC$104),""),ROWS('Portfolio Construction'!AC$85:AC102)),ROW('Portfolio Construction'!$AC$85:$AC$104),0),1),"")</f>
        <v/>
      </c>
      <c r="C13" s="77" t="str">
        <f t="array" ref="C13">IF((COUNT('Portfolio Construction'!$AC$85:$AC$104)+COUNTIF('Portfolio Construction'!$AC$85:$AC$104,"-"))&gt;=ROWS('Portfolio Construction'!AC$85:AC102),INDEX('Portfolio Construction'!AC$85:$AC$104,MATCH(SMALL(IF(LEN('Portfolio Construction'!AC$85:$AC$104)&gt;0,ROW('Portfolio Construction'!$AC$85:$AC$104),""),ROWS('Portfolio Construction'!AC$85:AC102)),ROW('Portfolio Construction'!$AC$85:$AC$104),0),1),"")</f>
        <v/>
      </c>
    </row>
    <row r="14" spans="1:3" ht="13">
      <c r="A14" s="255">
        <v>13</v>
      </c>
      <c r="B14" t="str">
        <f t="array" ref="B14">IF((COUNT('Portfolio Construction'!$AC$85:$AC$104)+COUNTIF('Portfolio Construction'!$AC$85:$AC$104,"-"))&gt;=ROWS('Portfolio Construction'!AC$85:AC95),INDEX('Portfolio Construction'!$B$85:$B$104,MATCH(SMALL(IF(LEN('Portfolio Construction'!AC$85:$AC$104)&gt;0,ROW('Portfolio Construction'!$AC$85:$AC$104),""),ROWS('Portfolio Construction'!AC$85:AC95)),ROW('Portfolio Construction'!$AC$85:$AC$104),0),1),"")</f>
        <v/>
      </c>
      <c r="C14" s="77" t="str">
        <f t="array" ref="C14">IF((COUNT('Portfolio Construction'!$AC$85:$AC$104)+COUNTIF('Portfolio Construction'!$AC$85:$AC$104,"-"))&gt;=ROWS('Portfolio Construction'!AC$85:AC95),INDEX('Portfolio Construction'!AC$85:$AC$104,MATCH(SMALL(IF(LEN('Portfolio Construction'!AC$85:$AC$104)&gt;0,ROW('Portfolio Construction'!$AC$85:$AC$104),""),ROWS('Portfolio Construction'!AC$85:AC95)),ROW('Portfolio Construction'!$AC$85:$AC$104),0),1),"")</f>
        <v/>
      </c>
    </row>
    <row r="15" spans="1:3" ht="13">
      <c r="A15" s="255">
        <v>14</v>
      </c>
      <c r="B15" t="str">
        <f t="array" ref="B15">IF((COUNT('Portfolio Construction'!$AC$85:$AC$104)+COUNTIF('Portfolio Construction'!$AC$85:$AC$104,"-"))&gt;=ROWS('Portfolio Construction'!AC$85:AC103),INDEX('Portfolio Construction'!$B$85:$B$104,MATCH(SMALL(IF(LEN('Portfolio Construction'!AC$85:$AC$104)&gt;0,ROW('Portfolio Construction'!$AC$85:$AC$104),""),ROWS('Portfolio Construction'!AC$85:AC103)),ROW('Portfolio Construction'!$AC$85:$AC$104),0),1),"")</f>
        <v/>
      </c>
      <c r="C15" s="77" t="str">
        <f t="array" ref="C15">IF((COUNT('Portfolio Construction'!$AC$85:$AC$104)+COUNTIF('Portfolio Construction'!$AC$85:$AC$104,"-"))&gt;=ROWS('Portfolio Construction'!AC$85:AC103),INDEX('Portfolio Construction'!AC$85:$AC$104,MATCH(SMALL(IF(LEN('Portfolio Construction'!AC$85:$AC$104)&gt;0,ROW('Portfolio Construction'!$AC$85:$AC$104),""),ROWS('Portfolio Construction'!AC$85:AC103)),ROW('Portfolio Construction'!$AC$85:$AC$104),0),1),"")</f>
        <v/>
      </c>
    </row>
    <row r="16" spans="1:3" ht="13">
      <c r="A16" s="255">
        <v>15</v>
      </c>
      <c r="B16" t="str">
        <f t="array" ref="B16">IF((COUNT('Portfolio Construction'!$AC$85:$AC$104)+COUNTIF('Portfolio Construction'!$AC$85:$AC$104,"-"))&gt;=ROWS('Portfolio Construction'!AC$85:AC101),INDEX('Portfolio Construction'!$B$85:$B$104,MATCH(SMALL(IF(LEN('Portfolio Construction'!AC$85:$AC$104)&gt;0,ROW('Portfolio Construction'!$AC$85:$AC$104),""),ROWS('Portfolio Construction'!AC$85:AC101)),ROW('Portfolio Construction'!$AC$85:$AC$104),0),1),"")</f>
        <v/>
      </c>
      <c r="C16" s="77" t="str">
        <f t="array" ref="C16">IF((COUNT('Portfolio Construction'!$AC$85:$AC$104)+COUNTIF('Portfolio Construction'!$AC$85:$AC$104,"-"))&gt;=ROWS('Portfolio Construction'!AC$85:AC101),INDEX('Portfolio Construction'!AC$85:$AC$104,MATCH(SMALL(IF(LEN('Portfolio Construction'!AC$85:$AC$104)&gt;0,ROW('Portfolio Construction'!$AC$85:$AC$104),""),ROWS('Portfolio Construction'!AC$85:AC101)),ROW('Portfolio Construction'!$AC$85:$AC$104),0),1),"")</f>
        <v/>
      </c>
    </row>
    <row r="17" spans="1:3" ht="13">
      <c r="A17" s="255">
        <v>16</v>
      </c>
      <c r="B17" t="str">
        <f t="array" ref="B17">IF((COUNT('Portfolio Construction'!$AC$85:$AC$104)+COUNTIF('Portfolio Construction'!$AC$85:$AC$104,"-"))&gt;=ROWS('Portfolio Construction'!AC$85:AC104),INDEX('Portfolio Construction'!$B$85:$B$104,MATCH(SMALL(IF(LEN('Portfolio Construction'!AC$85:$AC$104)&gt;0,ROW('Portfolio Construction'!$AC$85:$AC$104),""),ROWS('Portfolio Construction'!AC$85:AC104)),ROW('Portfolio Construction'!$AC$85:$AC$104),0),1),"")</f>
        <v/>
      </c>
      <c r="C17" s="77" t="str">
        <f t="array" ref="C17">IF((COUNT('Portfolio Construction'!$AC$85:$AC$104)+COUNTIF('Portfolio Construction'!$AC$85:$AC$104,"-"))&gt;=ROWS('Portfolio Construction'!AC$85:AC104),INDEX('Portfolio Construction'!AC$85:$AC$104,MATCH(SMALL(IF(LEN('Portfolio Construction'!AC$85:$AC$104)&gt;0,ROW('Portfolio Construction'!$AC$85:$AC$104),""),ROWS('Portfolio Construction'!AC$85:AC104)),ROW('Portfolio Construction'!$AC$85:$AC$104),0),1),"")</f>
        <v/>
      </c>
    </row>
    <row r="18" spans="1:3" ht="13">
      <c r="A18" s="255">
        <v>17</v>
      </c>
      <c r="B18" t="str">
        <f t="array" ref="B18">IF((COUNT('Portfolio Construction'!$AC$85:$AC$104)+COUNTIF('Portfolio Construction'!$AC$85:$AC$104,"-"))&gt;=ROWS('Portfolio Construction'!AC$85:AC98),INDEX('Portfolio Construction'!$B$85:$B$104,MATCH(SMALL(IF(LEN('Portfolio Construction'!AC$85:$AC$104)&gt;0,ROW('Portfolio Construction'!$AC$85:$AC$104),""),ROWS('Portfolio Construction'!AC$85:AC98)),ROW('Portfolio Construction'!$AC$85:$AC$104),0),1),"")</f>
        <v/>
      </c>
      <c r="C18" s="77" t="str">
        <f t="array" ref="C18">IF((COUNT('Portfolio Construction'!$AC$85:$AC$104)+COUNTIF('Portfolio Construction'!$AC$85:$AC$104,"-"))&gt;=ROWS('Portfolio Construction'!AC$85:AC98),INDEX('Portfolio Construction'!AC$85:$AC$104,MATCH(SMALL(IF(LEN('Portfolio Construction'!AC$85:$AC$104)&gt;0,ROW('Portfolio Construction'!$AC$85:$AC$104),""),ROWS('Portfolio Construction'!AC$85:AC98)),ROW('Portfolio Construction'!$AC$85:$AC$104),0),1),"")</f>
        <v/>
      </c>
    </row>
    <row r="19" spans="1:3" ht="13">
      <c r="A19" s="255">
        <v>18</v>
      </c>
      <c r="B19" t="str">
        <f t="array" ref="B19">IF((COUNT('Portfolio Construction'!$AC$85:$AC$104)+COUNTIF('Portfolio Construction'!$AC$85:$AC$104,"-"))&gt;=ROWS('Portfolio Construction'!AC$85:AC91),INDEX('Portfolio Construction'!$B$85:$B$104,MATCH(SMALL(IF(LEN('Portfolio Construction'!AC$85:$AC$104)&gt;0,ROW('Portfolio Construction'!$AC$85:$AC$104),""),ROWS('Portfolio Construction'!AC$85:AC91)),ROW('Portfolio Construction'!$AC$85:$AC$104),0),1),"")</f>
        <v/>
      </c>
      <c r="C19" s="77" t="str">
        <f t="array" ref="C19">IF((COUNT('Portfolio Construction'!$AC$85:$AC$104)+COUNTIF('Portfolio Construction'!$AC$85:$AC$104,"-"))&gt;=ROWS('Portfolio Construction'!AC$85:AC91),INDEX('Portfolio Construction'!AC$85:$AC$104,MATCH(SMALL(IF(LEN('Portfolio Construction'!AC$85:$AC$104)&gt;0,ROW('Portfolio Construction'!$AC$85:$AC$104),""),ROWS('Portfolio Construction'!AC$85:AC91)),ROW('Portfolio Construction'!$AC$85:$AC$104),0),1),"")</f>
        <v/>
      </c>
    </row>
    <row r="20" spans="1:3" ht="13">
      <c r="A20" s="255">
        <v>19</v>
      </c>
      <c r="B20" t="str">
        <f t="array" ref="B20">IF((COUNT('Portfolio Construction'!$AC$85:$AC$104)+COUNTIF('Portfolio Construction'!$AC$85:$AC$104,"-"))&gt;=ROWS('Portfolio Construction'!AC$85:AC89),INDEX('Portfolio Construction'!$B$85:$B$104,MATCH(SMALL(IF(LEN('Portfolio Construction'!AC$85:$AC$104)&gt;0,ROW('Portfolio Construction'!$AC$85:$AC$104),""),ROWS('Portfolio Construction'!AC$85:AC89)),ROW('Portfolio Construction'!$AC$85:$AC$104),0),1),"")</f>
        <v/>
      </c>
      <c r="C20" s="77" t="str">
        <f t="array" ref="C20">IF((COUNT('Portfolio Construction'!$AC$85:$AC$104)+COUNTIF('Portfolio Construction'!$AC$85:$AC$104,"-"))&gt;=ROWS('Portfolio Construction'!AC$85:AC89),INDEX('Portfolio Construction'!AC$85:$AC$104,MATCH(SMALL(IF(LEN('Portfolio Construction'!AC$85:$AC$104)&gt;0,ROW('Portfolio Construction'!$AC$85:$AC$104),""),ROWS('Portfolio Construction'!AC$85:AC89)),ROW('Portfolio Construction'!$AC$85:$AC$104),0),1),"")</f>
        <v/>
      </c>
    </row>
    <row r="21" spans="1:3" ht="13">
      <c r="A21" s="255">
        <v>20</v>
      </c>
      <c r="B21" t="str">
        <f t="array" ref="B21">IF((COUNT('Portfolio Construction'!$AC$85:$AC$104)+COUNTIF('Portfolio Construction'!$AC$85:$AC$104,"-"))&gt;=ROWS('Portfolio Construction'!AC$85:AC86),INDEX('Portfolio Construction'!$B$85:$B$104,MATCH(SMALL(IF(LEN('Portfolio Construction'!AC$85:$AC$104)&gt;0,ROW('Portfolio Construction'!$AC$85:$AC$104),""),ROWS('Portfolio Construction'!AC$85:AC86)),ROW('Portfolio Construction'!$AC$85:$AC$104),0),1),"")</f>
        <v/>
      </c>
      <c r="C21" s="77" t="str">
        <f t="array" ref="C21">IF((COUNT('Portfolio Construction'!$AC$85:$AC$104)+COUNTIF('Portfolio Construction'!$AC$85:$AC$104,"-"))&gt;=ROWS('Portfolio Construction'!AC$85:AC86),INDEX('Portfolio Construction'!AC$85:$AC$104,MATCH(SMALL(IF(LEN('Portfolio Construction'!AC$85:$AC$104)&gt;0,ROW('Portfolio Construction'!$AC$85:$AC$104),""),ROWS('Portfolio Construction'!AC$85:AC86)),ROW('Portfolio Construction'!$AC$85:$AC$104),0),1),"")</f>
        <v/>
      </c>
    </row>
  </sheetData>
  <sheetProtection algorithmName="SHA-512" hashValue="tT2C0COjT7ZGSa+uS9acbuzpNboUwnFHpNiNb+7Si91T/Z7EjHL5Zlx2HLbVxWEIn195pKLsD0UR3nuM+W/B0A==" saltValue="ru9H+cn35Cb5a3cOuCzgCg==" spinCount="100000" sheet="1" scenarios="1" autoFilter="0"/>
  <autoFilter ref="B1:C1" xr:uid="{00000000-0009-0000-0000-000011000000}">
    <sortState xmlns:xlrd2="http://schemas.microsoft.com/office/spreadsheetml/2017/richdata2" ref="B2:C21">
      <sortCondition ref="C1"/>
    </sortState>
  </autoFilter>
  <pageMargins left="0.7" right="0.7" top="0.75" bottom="0.75" header="0.3" footer="0.3"/>
  <pageSetup paperSize="9" orientation="landscape" r:id="rId1"/>
  <headerFooter>
    <oddFooter>&amp;L_x000D_&amp;1#&amp;"Calibri"&amp;8&amp;K0000FF 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2">
    <tabColor theme="0"/>
    <pageSetUpPr fitToPage="1"/>
  </sheetPr>
  <dimension ref="A1:C21"/>
  <sheetViews>
    <sheetView workbookViewId="0">
      <selection activeCell="C2" sqref="C2"/>
    </sheetView>
  </sheetViews>
  <sheetFormatPr defaultRowHeight="12.5"/>
  <cols>
    <col min="2" max="2" width="56.54296875" bestFit="1" customWidth="1"/>
    <col min="3" max="3" width="11.453125" bestFit="1" customWidth="1"/>
  </cols>
  <sheetData>
    <row r="1" spans="1:3" ht="13">
      <c r="B1" s="255" t="s">
        <v>2186</v>
      </c>
      <c r="C1" s="255" t="s">
        <v>2245</v>
      </c>
    </row>
    <row r="2" spans="1:3" ht="13">
      <c r="A2" s="255">
        <v>1</v>
      </c>
      <c r="B2" t="str">
        <f t="array" ref="B2">IF((COUNT('Portfolio Construction'!$AD$85:$AD$104)+COUNTIF('Portfolio Construction'!$AD$85:$AD$104,"-"))&gt;=ROWS('Portfolio Construction'!AD$85:AD87),INDEX('Portfolio Construction'!$B$85:$B$104,MATCH(SMALL(IF(LEN('Portfolio Construction'!AD$85:$AD$104)&gt;0,ROW('Portfolio Construction'!$AD$85:$AD$104),""),ROWS('Portfolio Construction'!AD$85:AD87)),ROW('Portfolio Construction'!$AD$85:$AD$104),0),1),"")</f>
        <v/>
      </c>
      <c r="C2" s="77" t="str">
        <f t="array" ref="C2">IF((COUNT('Portfolio Construction'!$AD$85:$AD$104)+COUNTIF('Portfolio Construction'!$AD$85:$AD$104,"-"))&gt;=ROWS('Portfolio Construction'!AD$85:AD87),INDEX('Portfolio Construction'!AD$85:$AD$104,MATCH(SMALL(IF(LEN('Portfolio Construction'!AD$85:$AD$104)&gt;0,ROW('Portfolio Construction'!$AD$85:$AD$104),""),ROWS('Portfolio Construction'!AD$85:AD87)),ROW('Portfolio Construction'!$AD$85:$AD$104),0),1),"")</f>
        <v/>
      </c>
    </row>
    <row r="3" spans="1:3" ht="13">
      <c r="A3" s="255">
        <v>2</v>
      </c>
      <c r="B3">
        <f t="array" ref="B3">IF((COUNT('Portfolio Construction'!$AD$85:$AD$104)+COUNTIF('Portfolio Construction'!$AD$85:$AD$104,"-"))&gt;=ROWS('Portfolio Construction'!AD$85:AD85),INDEX('Portfolio Construction'!$B$85:$B$104,MATCH(SMALL(IF(LEN('Portfolio Construction'!AD$85:$AD$104)&gt;0,ROW('Portfolio Construction'!$AD$85:$AD$104),""),ROWS('Portfolio Construction'!AD$85:AD85)),ROW('Portfolio Construction'!$AD$85:$AD$104),0),1),"")</f>
        <v>0</v>
      </c>
      <c r="C3" s="77">
        <f t="array" ref="C3">IF((COUNT('Portfolio Construction'!$AD$85:$AD$104)+COUNTIF('Portfolio Construction'!$AD$85:$AD$104,"-"))&gt;=ROWS('Portfolio Construction'!AD$85:AD85),INDEX('Portfolio Construction'!AD$85:$AD$104,MATCH(SMALL(IF(LEN('Portfolio Construction'!AD$85:$AD$104)&gt;0,ROW('Portfolio Construction'!$AD$85:$AD$104),""),ROWS('Portfolio Construction'!AD$85:AD85)),ROW('Portfolio Construction'!$AD$85:$AD$104),0),1),"")</f>
        <v>0</v>
      </c>
    </row>
    <row r="4" spans="1:3" ht="13">
      <c r="A4" s="255">
        <v>3</v>
      </c>
      <c r="B4" t="str">
        <f t="array" ref="B4">IF((COUNT('Portfolio Construction'!$AD$85:$AD$104)+COUNTIF('Portfolio Construction'!$AD$85:$AD$104,"-"))&gt;=ROWS('Portfolio Construction'!AD$85:AD88),INDEX('Portfolio Construction'!$B$85:$B$104,MATCH(SMALL(IF(LEN('Portfolio Construction'!AD$85:$AD$104)&gt;0,ROW('Portfolio Construction'!$AD$85:$AD$104),""),ROWS('Portfolio Construction'!AD$85:AD88)),ROW('Portfolio Construction'!$AD$85:$AD$104),0),1),"")</f>
        <v/>
      </c>
      <c r="C4" s="77" t="str">
        <f t="array" ref="C4">IF((COUNT('Portfolio Construction'!$AD$85:$AD$104)+COUNTIF('Portfolio Construction'!$AD$85:$AD$104,"-"))&gt;=ROWS('Portfolio Construction'!AD$85:AD88),INDEX('Portfolio Construction'!AD$85:$AD$104,MATCH(SMALL(IF(LEN('Portfolio Construction'!AD$85:$AD$104)&gt;0,ROW('Portfolio Construction'!$AD$85:$AD$104),""),ROWS('Portfolio Construction'!AD$85:AD88)),ROW('Portfolio Construction'!$AD$85:$AD$104),0),1),"")</f>
        <v/>
      </c>
    </row>
    <row r="5" spans="1:3" ht="13">
      <c r="A5" s="255">
        <v>4</v>
      </c>
      <c r="B5" t="str">
        <f t="array" ref="B5">IF((COUNT('Portfolio Construction'!$AD$85:$AD$104)+COUNTIF('Portfolio Construction'!$AD$85:$AD$104,"-"))&gt;=ROWS('Portfolio Construction'!AD$85:AD91),INDEX('Portfolio Construction'!$B$85:$B$104,MATCH(SMALL(IF(LEN('Portfolio Construction'!AD$85:$AD$104)&gt;0,ROW('Portfolio Construction'!$AD$85:$AD$104),""),ROWS('Portfolio Construction'!AD$85:AD91)),ROW('Portfolio Construction'!$AD$85:$AD$104),0),1),"")</f>
        <v/>
      </c>
      <c r="C5" s="77" t="str">
        <f t="array" ref="C5">IF((COUNT('Portfolio Construction'!$AD$85:$AD$104)+COUNTIF('Portfolio Construction'!$AD$85:$AD$104,"-"))&gt;=ROWS('Portfolio Construction'!AD$85:AD91),INDEX('Portfolio Construction'!AD$85:$AD$104,MATCH(SMALL(IF(LEN('Portfolio Construction'!AD$85:$AD$104)&gt;0,ROW('Portfolio Construction'!$AD$85:$AD$104),""),ROWS('Portfolio Construction'!AD$85:AD91)),ROW('Portfolio Construction'!$AD$85:$AD$104),0),1),"")</f>
        <v/>
      </c>
    </row>
    <row r="6" spans="1:3" ht="13">
      <c r="A6" s="255">
        <v>5</v>
      </c>
      <c r="B6" t="str">
        <f t="array" ref="B6">IF((COUNT('Portfolio Construction'!$AD$85:$AD$104)+COUNTIF('Portfolio Construction'!$AD$85:$AD$104,"-"))&gt;=ROWS('Portfolio Construction'!AD$85:AD92),INDEX('Portfolio Construction'!$B$85:$B$104,MATCH(SMALL(IF(LEN('Portfolio Construction'!AD$85:$AD$104)&gt;0,ROW('Portfolio Construction'!$AD$85:$AD$104),""),ROWS('Portfolio Construction'!AD$85:AD92)),ROW('Portfolio Construction'!$AD$85:$AD$104),0),1),"")</f>
        <v/>
      </c>
      <c r="C6" s="77" t="str">
        <f t="array" ref="C6">IF((COUNT('Portfolio Construction'!$AD$85:$AD$104)+COUNTIF('Portfolio Construction'!$AD$85:$AD$104,"-"))&gt;=ROWS('Portfolio Construction'!AD$85:AD92),INDEX('Portfolio Construction'!AD$85:$AD$104,MATCH(SMALL(IF(LEN('Portfolio Construction'!AD$85:$AD$104)&gt;0,ROW('Portfolio Construction'!$AD$85:$AD$104),""),ROWS('Portfolio Construction'!AD$85:AD92)),ROW('Portfolio Construction'!$AD$85:$AD$104),0),1),"")</f>
        <v/>
      </c>
    </row>
    <row r="7" spans="1:3" ht="13">
      <c r="A7" s="255">
        <v>6</v>
      </c>
      <c r="B7" t="str">
        <f t="array" ref="B7">IF((COUNT('Portfolio Construction'!$AD$85:$AD$104)+COUNTIF('Portfolio Construction'!$AD$85:$AD$104,"-"))&gt;=ROWS('Portfolio Construction'!AD$85:AD94),INDEX('Portfolio Construction'!$B$85:$B$104,MATCH(SMALL(IF(LEN('Portfolio Construction'!AD$85:$AD$104)&gt;0,ROW('Portfolio Construction'!$AD$85:$AD$104),""),ROWS('Portfolio Construction'!AD$85:AD94)),ROW('Portfolio Construction'!$AD$85:$AD$104),0),1),"")</f>
        <v/>
      </c>
      <c r="C7" s="77" t="str">
        <f t="array" ref="C7">IF((COUNT('Portfolio Construction'!$AD$85:$AD$104)+COUNTIF('Portfolio Construction'!$AD$85:$AD$104,"-"))&gt;=ROWS('Portfolio Construction'!AD$85:AD94),INDEX('Portfolio Construction'!AD$85:$AD$104,MATCH(SMALL(IF(LEN('Portfolio Construction'!AD$85:$AD$104)&gt;0,ROW('Portfolio Construction'!$AD$85:$AD$104),""),ROWS('Portfolio Construction'!AD$85:AD94)),ROW('Portfolio Construction'!$AD$85:$AD$104),0),1),"")</f>
        <v/>
      </c>
    </row>
    <row r="8" spans="1:3" ht="13">
      <c r="A8" s="255">
        <v>7</v>
      </c>
      <c r="B8" t="str">
        <f t="array" ref="B8">IF((COUNT('Portfolio Construction'!$AD$85:$AD$104)+COUNTIF('Portfolio Construction'!$AD$85:$AD$104,"-"))&gt;=ROWS('Portfolio Construction'!AD$85:AD99),INDEX('Portfolio Construction'!$B$85:$B$104,MATCH(SMALL(IF(LEN('Portfolio Construction'!AD$85:$AD$104)&gt;0,ROW('Portfolio Construction'!$AD$85:$AD$104),""),ROWS('Portfolio Construction'!AD$85:AD99)),ROW('Portfolio Construction'!$AD$85:$AD$104),0),1),"")</f>
        <v/>
      </c>
      <c r="C8" s="77" t="str">
        <f t="array" ref="C8">IF((COUNT('Portfolio Construction'!$AD$85:$AD$104)+COUNTIF('Portfolio Construction'!$AD$85:$AD$104,"-"))&gt;=ROWS('Portfolio Construction'!AD$85:AD99),INDEX('Portfolio Construction'!AD$85:$AD$104,MATCH(SMALL(IF(LEN('Portfolio Construction'!AD$85:$AD$104)&gt;0,ROW('Portfolio Construction'!$AD$85:$AD$104),""),ROWS('Portfolio Construction'!AD$85:AD99)),ROW('Portfolio Construction'!$AD$85:$AD$104),0),1),"")</f>
        <v/>
      </c>
    </row>
    <row r="9" spans="1:3" ht="13">
      <c r="A9" s="255">
        <v>8</v>
      </c>
      <c r="B9" t="str">
        <f t="array" ref="B9">IF((COUNT('Portfolio Construction'!$AD$85:$AD$104)+COUNTIF('Portfolio Construction'!$AD$85:$AD$104,"-"))&gt;=ROWS('Portfolio Construction'!AD$85:AD96),INDEX('Portfolio Construction'!$B$85:$B$104,MATCH(SMALL(IF(LEN('Portfolio Construction'!AD$85:$AD$104)&gt;0,ROW('Portfolio Construction'!$AD$85:$AD$104),""),ROWS('Portfolio Construction'!AD$85:AD96)),ROW('Portfolio Construction'!$AD$85:$AD$104),0),1),"")</f>
        <v/>
      </c>
      <c r="C9" s="77" t="str">
        <f t="array" ref="C9">IF((COUNT('Portfolio Construction'!$AD$85:$AD$104)+COUNTIF('Portfolio Construction'!$AD$85:$AD$104,"-"))&gt;=ROWS('Portfolio Construction'!AD$85:AD96),INDEX('Portfolio Construction'!AD$85:$AD$104,MATCH(SMALL(IF(LEN('Portfolio Construction'!AD$85:$AD$104)&gt;0,ROW('Portfolio Construction'!$AD$85:$AD$104),""),ROWS('Portfolio Construction'!AD$85:AD96)),ROW('Portfolio Construction'!$AD$85:$AD$104),0),1),"")</f>
        <v/>
      </c>
    </row>
    <row r="10" spans="1:3" ht="13">
      <c r="A10" s="255">
        <v>9</v>
      </c>
      <c r="B10" t="str">
        <f t="array" ref="B10">IF((COUNT('Portfolio Construction'!$AD$85:$AD$104)+COUNTIF('Portfolio Construction'!$AD$85:$AD$104,"-"))&gt;=ROWS('Portfolio Construction'!AD$85:AD100),INDEX('Portfolio Construction'!$B$85:$B$104,MATCH(SMALL(IF(LEN('Portfolio Construction'!AD$85:$AD$104)&gt;0,ROW('Portfolio Construction'!$AD$85:$AD$104),""),ROWS('Portfolio Construction'!AD$85:AD100)),ROW('Portfolio Construction'!$AD$85:$AD$104),0),1),"")</f>
        <v/>
      </c>
      <c r="C10" s="77" t="str">
        <f t="array" ref="C10">IF((COUNT('Portfolio Construction'!$AD$85:$AD$104)+COUNTIF('Portfolio Construction'!$AD$85:$AD$104,"-"))&gt;=ROWS('Portfolio Construction'!AD$85:AD100),INDEX('Portfolio Construction'!AD$85:$AD$104,MATCH(SMALL(IF(LEN('Portfolio Construction'!AD$85:$AD$104)&gt;0,ROW('Portfolio Construction'!$AD$85:$AD$104),""),ROWS('Portfolio Construction'!AD$85:AD100)),ROW('Portfolio Construction'!$AD$85:$AD$104),0),1),"")</f>
        <v/>
      </c>
    </row>
    <row r="11" spans="1:3" ht="13">
      <c r="A11" s="255">
        <v>10</v>
      </c>
      <c r="B11" t="str">
        <f t="array" ref="B11">IF((COUNT('Portfolio Construction'!$AD$85:$AD$104)+COUNTIF('Portfolio Construction'!$AD$85:$AD$104,"-"))&gt;=ROWS('Portfolio Construction'!AD$85:AD102),INDEX('Portfolio Construction'!$B$85:$B$104,MATCH(SMALL(IF(LEN('Portfolio Construction'!AD$85:$AD$104)&gt;0,ROW('Portfolio Construction'!$AD$85:$AD$104),""),ROWS('Portfolio Construction'!AD$85:AD102)),ROW('Portfolio Construction'!$AD$85:$AD$104),0),1),"")</f>
        <v/>
      </c>
      <c r="C11" s="77" t="str">
        <f t="array" ref="C11">IF((COUNT('Portfolio Construction'!$AD$85:$AD$104)+COUNTIF('Portfolio Construction'!$AD$85:$AD$104,"-"))&gt;=ROWS('Portfolio Construction'!AD$85:AD102),INDEX('Portfolio Construction'!AD$85:$AD$104,MATCH(SMALL(IF(LEN('Portfolio Construction'!AD$85:$AD$104)&gt;0,ROW('Portfolio Construction'!$AD$85:$AD$104),""),ROWS('Portfolio Construction'!AD$85:AD102)),ROW('Portfolio Construction'!$AD$85:$AD$104),0),1),"")</f>
        <v/>
      </c>
    </row>
    <row r="12" spans="1:3" ht="13">
      <c r="A12" s="255">
        <v>11</v>
      </c>
      <c r="B12" t="str">
        <f t="array" ref="B12">IF((COUNT('Portfolio Construction'!$AD$85:$AD$104)+COUNTIF('Portfolio Construction'!$AD$85:$AD$104,"-"))&gt;=ROWS('Portfolio Construction'!AD$85:AD103),INDEX('Portfolio Construction'!$B$85:$B$104,MATCH(SMALL(IF(LEN('Portfolio Construction'!AD$85:$AD$104)&gt;0,ROW('Portfolio Construction'!$AD$85:$AD$104),""),ROWS('Portfolio Construction'!AD$85:AD103)),ROW('Portfolio Construction'!$AD$85:$AD$104),0),1),"")</f>
        <v/>
      </c>
      <c r="C12" s="77" t="str">
        <f t="array" ref="C12">IF((COUNT('Portfolio Construction'!$AD$85:$AD$104)+COUNTIF('Portfolio Construction'!$AD$85:$AD$104,"-"))&gt;=ROWS('Portfolio Construction'!AD$85:AD103),INDEX('Portfolio Construction'!AD$85:$AD$104,MATCH(SMALL(IF(LEN('Portfolio Construction'!AD$85:$AD$104)&gt;0,ROW('Portfolio Construction'!$AD$85:$AD$104),""),ROWS('Portfolio Construction'!AD$85:AD103)),ROW('Portfolio Construction'!$AD$85:$AD$104),0),1),"")</f>
        <v/>
      </c>
    </row>
    <row r="13" spans="1:3" ht="13">
      <c r="A13" s="255">
        <v>12</v>
      </c>
      <c r="B13" t="str">
        <f t="array" ref="B13">IF((COUNT('Portfolio Construction'!$AD$85:$AD$104)+COUNTIF('Portfolio Construction'!$AD$85:$AD$104,"-"))&gt;=ROWS('Portfolio Construction'!AD$85:AD95),INDEX('Portfolio Construction'!$B$85:$B$104,MATCH(SMALL(IF(LEN('Portfolio Construction'!AD$85:$AD$104)&gt;0,ROW('Portfolio Construction'!$AD$85:$AD$104),""),ROWS('Portfolio Construction'!AD$85:AD95)),ROW('Portfolio Construction'!$AD$85:$AD$104),0),1),"")</f>
        <v/>
      </c>
      <c r="C13" s="77" t="str">
        <f t="array" ref="C13">IF((COUNT('Portfolio Construction'!$AD$85:$AD$104)+COUNTIF('Portfolio Construction'!$AD$85:$AD$104,"-"))&gt;=ROWS('Portfolio Construction'!AD$85:AD95),INDEX('Portfolio Construction'!AD$85:$AD$104,MATCH(SMALL(IF(LEN('Portfolio Construction'!AD$85:$AD$104)&gt;0,ROW('Portfolio Construction'!$AD$85:$AD$104),""),ROWS('Portfolio Construction'!AD$85:AD95)),ROW('Portfolio Construction'!$AD$85:$AD$104),0),1),"")</f>
        <v/>
      </c>
    </row>
    <row r="14" spans="1:3" ht="13">
      <c r="A14" s="255">
        <v>13</v>
      </c>
      <c r="B14" t="str">
        <f t="array" ref="B14">IF((COUNT('Portfolio Construction'!$AD$85:$AD$104)+COUNTIF('Portfolio Construction'!$AD$85:$AD$104,"-"))&gt;=ROWS('Portfolio Construction'!AD$85:AD97),INDEX('Portfolio Construction'!$B$85:$B$104,MATCH(SMALL(IF(LEN('Portfolio Construction'!AD$85:$AD$104)&gt;0,ROW('Portfolio Construction'!$AD$85:$AD$104),""),ROWS('Portfolio Construction'!AD$85:AD97)),ROW('Portfolio Construction'!$AD$85:$AD$104),0),1),"")</f>
        <v/>
      </c>
      <c r="C14" s="77" t="str">
        <f t="array" ref="C14">IF((COUNT('Portfolio Construction'!$AD$85:$AD$104)+COUNTIF('Portfolio Construction'!$AD$85:$AD$104,"-"))&gt;=ROWS('Portfolio Construction'!AD$85:AD97),INDEX('Portfolio Construction'!AD$85:$AD$104,MATCH(SMALL(IF(LEN('Portfolio Construction'!AD$85:$AD$104)&gt;0,ROW('Portfolio Construction'!$AD$85:$AD$104),""),ROWS('Portfolio Construction'!AD$85:AD97)),ROW('Portfolio Construction'!$AD$85:$AD$104),0),1),"")</f>
        <v/>
      </c>
    </row>
    <row r="15" spans="1:3" ht="13">
      <c r="A15" s="255">
        <v>14</v>
      </c>
      <c r="B15" t="str">
        <f t="array" ref="B15">IF((COUNT('Portfolio Construction'!$AD$85:$AD$104)+COUNTIF('Portfolio Construction'!$AD$85:$AD$104,"-"))&gt;=ROWS('Portfolio Construction'!AD$85:AD101),INDEX('Portfolio Construction'!$B$85:$B$104,MATCH(SMALL(IF(LEN('Portfolio Construction'!AD$85:$AD$104)&gt;0,ROW('Portfolio Construction'!$AD$85:$AD$104),""),ROWS('Portfolio Construction'!AD$85:AD101)),ROW('Portfolio Construction'!$AD$85:$AD$104),0),1),"")</f>
        <v/>
      </c>
      <c r="C15" s="77" t="str">
        <f t="array" ref="C15">IF((COUNT('Portfolio Construction'!$AD$85:$AD$104)+COUNTIF('Portfolio Construction'!$AD$85:$AD$104,"-"))&gt;=ROWS('Portfolio Construction'!AD$85:AD101),INDEX('Portfolio Construction'!AD$85:$AD$104,MATCH(SMALL(IF(LEN('Portfolio Construction'!AD$85:$AD$104)&gt;0,ROW('Portfolio Construction'!$AD$85:$AD$104),""),ROWS('Portfolio Construction'!AD$85:AD101)),ROW('Portfolio Construction'!$AD$85:$AD$104),0),1),"")</f>
        <v/>
      </c>
    </row>
    <row r="16" spans="1:3" ht="13">
      <c r="A16" s="255">
        <v>15</v>
      </c>
      <c r="B16" t="str">
        <f t="array" ref="B16">IF((COUNT('Portfolio Construction'!$AD$85:$AD$104)+COUNTIF('Portfolio Construction'!$AD$85:$AD$104,"-"))&gt;=ROWS('Portfolio Construction'!AD$85:AD98),INDEX('Portfolio Construction'!$B$85:$B$104,MATCH(SMALL(IF(LEN('Portfolio Construction'!AD$85:$AD$104)&gt;0,ROW('Portfolio Construction'!$AD$85:$AD$104),""),ROWS('Portfolio Construction'!AD$85:AD98)),ROW('Portfolio Construction'!$AD$85:$AD$104),0),1),"")</f>
        <v/>
      </c>
      <c r="C16" s="77" t="str">
        <f t="array" ref="C16">IF((COUNT('Portfolio Construction'!$AD$85:$AD$104)+COUNTIF('Portfolio Construction'!$AD$85:$AD$104,"-"))&gt;=ROWS('Portfolio Construction'!AD$85:AD98),INDEX('Portfolio Construction'!AD$85:$AD$104,MATCH(SMALL(IF(LEN('Portfolio Construction'!AD$85:$AD$104)&gt;0,ROW('Portfolio Construction'!$AD$85:$AD$104),""),ROWS('Portfolio Construction'!AD$85:AD98)),ROW('Portfolio Construction'!$AD$85:$AD$104),0),1),"")</f>
        <v/>
      </c>
    </row>
    <row r="17" spans="1:3" ht="13">
      <c r="A17" s="255">
        <v>16</v>
      </c>
      <c r="B17" t="str">
        <f t="array" ref="B17">IF((COUNT('Portfolio Construction'!$AD$85:$AD$104)+COUNTIF('Portfolio Construction'!$AD$85:$AD$104,"-"))&gt;=ROWS('Portfolio Construction'!AD$85:AD104),INDEX('Portfolio Construction'!$B$85:$B$104,MATCH(SMALL(IF(LEN('Portfolio Construction'!AD$85:$AD$104)&gt;0,ROW('Portfolio Construction'!$AD$85:$AD$104),""),ROWS('Portfolio Construction'!AD$85:AD104)),ROW('Portfolio Construction'!$AD$85:$AD$104),0),1),"")</f>
        <v/>
      </c>
      <c r="C17" s="77" t="str">
        <f t="array" ref="C17">IF((COUNT('Portfolio Construction'!$AD$85:$AD$104)+COUNTIF('Portfolio Construction'!$AD$85:$AD$104,"-"))&gt;=ROWS('Portfolio Construction'!AD$85:AD104),INDEX('Portfolio Construction'!AD$85:$AD$104,MATCH(SMALL(IF(LEN('Portfolio Construction'!AD$85:$AD$104)&gt;0,ROW('Portfolio Construction'!$AD$85:$AD$104),""),ROWS('Portfolio Construction'!AD$85:AD104)),ROW('Portfolio Construction'!$AD$85:$AD$104),0),1),"")</f>
        <v/>
      </c>
    </row>
    <row r="18" spans="1:3" ht="13">
      <c r="A18" s="255">
        <v>17</v>
      </c>
      <c r="B18" t="str">
        <f t="array" ref="B18">IF((COUNT('Portfolio Construction'!$AD$85:$AD$104)+COUNTIF('Portfolio Construction'!$AD$85:$AD$104,"-"))&gt;=ROWS('Portfolio Construction'!AD$85:AD89),INDEX('Portfolio Construction'!$B$85:$B$104,MATCH(SMALL(IF(LEN('Portfolio Construction'!AD$85:$AD$104)&gt;0,ROW('Portfolio Construction'!$AD$85:$AD$104),""),ROWS('Portfolio Construction'!AD$85:AD89)),ROW('Portfolio Construction'!$AD$85:$AD$104),0),1),"")</f>
        <v/>
      </c>
      <c r="C18" s="77" t="str">
        <f t="array" ref="C18">IF((COUNT('Portfolio Construction'!$AD$85:$AD$104)+COUNTIF('Portfolio Construction'!$AD$85:$AD$104,"-"))&gt;=ROWS('Portfolio Construction'!AD$85:AD89),INDEX('Portfolio Construction'!AD$85:$AD$104,MATCH(SMALL(IF(LEN('Portfolio Construction'!AD$85:$AD$104)&gt;0,ROW('Portfolio Construction'!$AD$85:$AD$104),""),ROWS('Portfolio Construction'!AD$85:AD89)),ROW('Portfolio Construction'!$AD$85:$AD$104),0),1),"")</f>
        <v/>
      </c>
    </row>
    <row r="19" spans="1:3" ht="13">
      <c r="A19" s="255">
        <v>18</v>
      </c>
      <c r="B19" t="str">
        <f t="array" ref="B19">IF((COUNT('Portfolio Construction'!$AD$85:$AD$104)+COUNTIF('Portfolio Construction'!$AD$85:$AD$104,"-"))&gt;=ROWS('Portfolio Construction'!AD$85:AD90),INDEX('Portfolio Construction'!$B$85:$B$104,MATCH(SMALL(IF(LEN('Portfolio Construction'!AD$85:$AD$104)&gt;0,ROW('Portfolio Construction'!$AD$85:$AD$104),""),ROWS('Portfolio Construction'!AD$85:AD90)),ROW('Portfolio Construction'!$AD$85:$AD$104),0),1),"")</f>
        <v/>
      </c>
      <c r="C19" s="77" t="str">
        <f t="array" ref="C19">IF((COUNT('Portfolio Construction'!$AD$85:$AD$104)+COUNTIF('Portfolio Construction'!$AD$85:$AD$104,"-"))&gt;=ROWS('Portfolio Construction'!AD$85:AD90),INDEX('Portfolio Construction'!AD$85:$AD$104,MATCH(SMALL(IF(LEN('Portfolio Construction'!AD$85:$AD$104)&gt;0,ROW('Portfolio Construction'!$AD$85:$AD$104),""),ROWS('Portfolio Construction'!AD$85:AD90)),ROW('Portfolio Construction'!$AD$85:$AD$104),0),1),"")</f>
        <v/>
      </c>
    </row>
    <row r="20" spans="1:3" ht="13">
      <c r="A20" s="255">
        <v>19</v>
      </c>
      <c r="B20" t="str">
        <f t="array" ref="B20">IF((COUNT('Portfolio Construction'!$AD$85:$AD$104)+COUNTIF('Portfolio Construction'!$AD$85:$AD$104,"-"))&gt;=ROWS('Portfolio Construction'!AD$85:AD93),INDEX('Portfolio Construction'!$B$85:$B$104,MATCH(SMALL(IF(LEN('Portfolio Construction'!AD$85:$AD$104)&gt;0,ROW('Portfolio Construction'!$AD$85:$AD$104),""),ROWS('Portfolio Construction'!AD$85:AD93)),ROW('Portfolio Construction'!$AD$85:$AD$104),0),1),"")</f>
        <v/>
      </c>
      <c r="C20" s="77" t="str">
        <f t="array" ref="C20">IF((COUNT('Portfolio Construction'!$AD$85:$AD$104)+COUNTIF('Portfolio Construction'!$AD$85:$AD$104,"-"))&gt;=ROWS('Portfolio Construction'!AD$85:AD93),INDEX('Portfolio Construction'!AD$85:$AD$104,MATCH(SMALL(IF(LEN('Portfolio Construction'!AD$85:$AD$104)&gt;0,ROW('Portfolio Construction'!$AD$85:$AD$104),""),ROWS('Portfolio Construction'!AD$85:AD93)),ROW('Portfolio Construction'!$AD$85:$AD$104),0),1),"")</f>
        <v/>
      </c>
    </row>
    <row r="21" spans="1:3" ht="13">
      <c r="A21" s="255">
        <v>20</v>
      </c>
      <c r="B21" t="str">
        <f t="array" ref="B21">IF((COUNT('Portfolio Construction'!$AD$85:$AD$104)+COUNTIF('Portfolio Construction'!$AD$85:$AD$104,"-"))&gt;=ROWS('Portfolio Construction'!AD$85:AD86),INDEX('Portfolio Construction'!$B$85:$B$104,MATCH(SMALL(IF(LEN('Portfolio Construction'!AD$85:$AD$104)&gt;0,ROW('Portfolio Construction'!$AD$85:$AD$104),""),ROWS('Portfolio Construction'!AD$85:AD86)),ROW('Portfolio Construction'!$AD$85:$AD$104),0),1),"")</f>
        <v/>
      </c>
      <c r="C21" s="77" t="str">
        <f t="array" ref="C21">IF((COUNT('Portfolio Construction'!$AD$85:$AD$104)+COUNTIF('Portfolio Construction'!$AD$85:$AD$104,"-"))&gt;=ROWS('Portfolio Construction'!AD$85:AD86),INDEX('Portfolio Construction'!AD$85:$AD$104,MATCH(SMALL(IF(LEN('Portfolio Construction'!AD$85:$AD$104)&gt;0,ROW('Portfolio Construction'!$AD$85:$AD$104),""),ROWS('Portfolio Construction'!AD$85:AD86)),ROW('Portfolio Construction'!$AD$85:$AD$104),0),1),"")</f>
        <v/>
      </c>
    </row>
  </sheetData>
  <sheetProtection algorithmName="SHA-512" hashValue="y7C9Qj3twG45DcAlvaAPt5XfNKaGwJlH/i2ltyclWuHx+f3MAOV43PDmmnP3KMEk9DnWUGGhzem43wTq5WhkVw==" saltValue="1mqBNcGZwoNLiMfoDbQbIg==" spinCount="100000" sheet="1" scenarios="1" autoFilter="0"/>
  <autoFilter ref="B1:C1" xr:uid="{00000000-0009-0000-0000-000012000000}">
    <sortState xmlns:xlrd2="http://schemas.microsoft.com/office/spreadsheetml/2017/richdata2" ref="B2:C21">
      <sortCondition ref="C1"/>
    </sortState>
  </autoFilter>
  <pageMargins left="0.7" right="0.7" top="0.75" bottom="0.75" header="0.3" footer="0.3"/>
  <pageSetup paperSize="9" orientation="landscape" r:id="rId1"/>
  <headerFooter>
    <oddFooter>&amp;L_x000D_&amp;1#&amp;"Calibri"&amp;8&amp;K0000FF Internal</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
    <pageSetUpPr fitToPage="1"/>
  </sheetPr>
  <dimension ref="A1:BJ1425"/>
  <sheetViews>
    <sheetView showGridLines="0" showRowColHeaders="0" zoomScale="85" zoomScaleNormal="85" workbookViewId="0">
      <selection activeCell="V1" sqref="V1:BJ1048576"/>
    </sheetView>
  </sheetViews>
  <sheetFormatPr defaultRowHeight="12.5"/>
  <cols>
    <col min="1" max="1" width="3.26953125" customWidth="1"/>
    <col min="2" max="2" width="58.81640625" customWidth="1"/>
    <col min="3" max="3" width="21.54296875" customWidth="1"/>
    <col min="4" max="4" width="4" customWidth="1"/>
    <col min="5" max="5" width="9.54296875" customWidth="1"/>
    <col min="6" max="6" width="9.453125" customWidth="1"/>
    <col min="7" max="9" width="9.81640625" customWidth="1"/>
    <col min="10" max="10" width="13.453125" customWidth="1"/>
    <col min="11" max="14" width="5.1796875" customWidth="1"/>
    <col min="15" max="15" width="10.1796875" customWidth="1"/>
    <col min="16" max="17" width="6.1796875" customWidth="1"/>
    <col min="18" max="18" width="5.81640625" customWidth="1"/>
    <col min="19" max="19" width="4.81640625" customWidth="1"/>
    <col min="20" max="20" width="11.1796875" customWidth="1"/>
    <col min="21" max="21" width="10.54296875" customWidth="1"/>
    <col min="22" max="22" width="5.1796875" style="2" hidden="1" customWidth="1"/>
    <col min="23" max="28" width="14.54296875" style="18" hidden="1" customWidth="1"/>
    <col min="29" max="29" width="14.453125" style="18" hidden="1" customWidth="1"/>
    <col min="30" max="31" width="15.54296875" style="18" hidden="1" customWidth="1"/>
    <col min="32" max="32" width="56.81640625" style="18" hidden="1" customWidth="1"/>
    <col min="33" max="33" width="11.54296875" style="18" hidden="1" customWidth="1"/>
    <col min="34" max="34" width="83.1796875" style="31" hidden="1" customWidth="1"/>
    <col min="35" max="35" width="15" style="3" hidden="1" customWidth="1"/>
    <col min="36" max="36" width="80.54296875" style="48" hidden="1" customWidth="1"/>
    <col min="37" max="37" width="3.81640625" style="3" hidden="1" customWidth="1"/>
    <col min="38" max="38" width="44.7265625" style="3" hidden="1" customWidth="1"/>
    <col min="39" max="39" width="1.453125" hidden="1" customWidth="1"/>
    <col min="40" max="40" width="50.81640625" hidden="1" customWidth="1"/>
    <col min="41" max="41" width="1.453125" hidden="1" customWidth="1"/>
    <col min="42" max="42" width="48.54296875" hidden="1" customWidth="1"/>
    <col min="43" max="43" width="1.1796875" hidden="1" customWidth="1"/>
    <col min="44" max="44" width="50.81640625" hidden="1" customWidth="1"/>
    <col min="45" max="45" width="1.453125" hidden="1" customWidth="1"/>
    <col min="46" max="46" width="52.453125" hidden="1" customWidth="1"/>
    <col min="47" max="47" width="1.1796875" hidden="1" customWidth="1"/>
    <col min="48" max="48" width="60" hidden="1" customWidth="1"/>
    <col min="49" max="49" width="0.81640625" hidden="1" customWidth="1"/>
    <col min="50" max="50" width="50.81640625" hidden="1" customWidth="1"/>
    <col min="51" max="51" width="1.453125" hidden="1" customWidth="1"/>
    <col min="52" max="52" width="48.54296875" hidden="1" customWidth="1"/>
    <col min="53" max="53" width="3.26953125" hidden="1" customWidth="1"/>
    <col min="54" max="54" width="46.54296875" hidden="1" customWidth="1"/>
    <col min="55" max="62" width="9.1796875" hidden="1" customWidth="1"/>
    <col min="63" max="70" width="8.7265625" customWidth="1"/>
  </cols>
  <sheetData>
    <row r="1" spans="1:54" ht="2.15" customHeight="1">
      <c r="L1" s="156"/>
      <c r="N1" s="185"/>
      <c r="O1" s="185"/>
      <c r="P1" s="185"/>
      <c r="Q1" s="185"/>
      <c r="R1" s="185"/>
      <c r="S1" s="185"/>
      <c r="T1" s="185"/>
      <c r="U1" s="156"/>
      <c r="V1" s="368"/>
      <c r="W1" s="265"/>
      <c r="X1" s="260"/>
      <c r="Y1" s="260"/>
      <c r="Z1" s="260"/>
      <c r="AA1" s="260"/>
      <c r="AB1" s="260"/>
      <c r="AC1" s="260"/>
      <c r="AD1" s="260"/>
      <c r="AE1" s="260"/>
      <c r="AF1" s="260"/>
      <c r="AG1" s="260"/>
      <c r="AH1" s="156"/>
      <c r="AI1" s="156"/>
      <c r="AJ1" s="156"/>
      <c r="AK1" s="156"/>
      <c r="AL1" s="156"/>
      <c r="AM1" s="156"/>
    </row>
    <row r="2" spans="1:54" ht="5.15" customHeight="1">
      <c r="A2" s="6"/>
      <c r="B2" s="6"/>
      <c r="C2" s="6"/>
      <c r="E2" s="277"/>
      <c r="F2" s="1183" t="str">
        <f>$AH$4&amp;""</f>
        <v/>
      </c>
      <c r="G2" s="1183"/>
      <c r="H2" s="1183"/>
      <c r="I2" s="1183"/>
      <c r="J2" s="1183"/>
      <c r="K2" s="1183"/>
      <c r="L2" s="1183"/>
      <c r="M2" s="1183"/>
      <c r="N2" s="277"/>
      <c r="O2" s="185"/>
      <c r="P2" s="185"/>
      <c r="Q2" s="185"/>
      <c r="R2" s="185"/>
      <c r="S2" s="185"/>
      <c r="T2" s="185"/>
      <c r="U2" s="156"/>
      <c r="V2" s="368"/>
      <c r="W2" s="260"/>
      <c r="X2" s="260"/>
      <c r="Y2" s="260"/>
      <c r="Z2" s="260"/>
      <c r="AA2" s="260"/>
      <c r="AB2" s="260"/>
      <c r="AC2" s="260"/>
      <c r="AD2" s="260"/>
      <c r="AE2" s="260"/>
      <c r="AF2" s="260"/>
      <c r="AG2" s="260"/>
      <c r="AH2" s="156"/>
      <c r="AI2" s="156"/>
      <c r="AJ2" s="156"/>
      <c r="AK2" s="156"/>
      <c r="AL2" s="156"/>
      <c r="AM2" s="156"/>
    </row>
    <row r="3" spans="1:54" ht="15" customHeight="1">
      <c r="A3" s="6"/>
      <c r="B3" s="6"/>
      <c r="C3" s="1005" t="s">
        <v>7780</v>
      </c>
      <c r="D3" s="1005"/>
      <c r="E3" s="1005"/>
      <c r="F3" s="1183"/>
      <c r="G3" s="1183"/>
      <c r="H3" s="1183"/>
      <c r="I3" s="1183"/>
      <c r="J3" s="1183"/>
      <c r="K3" s="1183"/>
      <c r="L3" s="1183"/>
      <c r="M3" s="1183"/>
      <c r="N3" s="1182" t="str">
        <f>$E$9&amp;" PORTFOLIO CONSTRUCTION"</f>
        <v xml:space="preserve"> PORTFOLIO CONSTRUCTION</v>
      </c>
      <c r="O3" s="1182"/>
      <c r="P3" s="1182"/>
      <c r="Q3" s="1182"/>
      <c r="R3" s="1182"/>
      <c r="S3" s="1182"/>
      <c r="T3" s="1182"/>
      <c r="U3" s="1182"/>
      <c r="V3" s="369"/>
      <c r="W3" s="260"/>
      <c r="X3" s="260"/>
      <c r="Y3" s="260"/>
      <c r="Z3" s="260"/>
      <c r="AA3" s="260"/>
      <c r="AB3" s="260"/>
      <c r="AC3" s="260"/>
      <c r="AD3" s="260"/>
      <c r="AE3" s="260"/>
      <c r="AF3" s="260"/>
      <c r="AG3" s="260"/>
      <c r="AH3" s="156"/>
      <c r="AI3" s="156"/>
      <c r="AJ3" s="156"/>
      <c r="AK3" s="156"/>
      <c r="AL3" s="156"/>
      <c r="AM3" s="156"/>
    </row>
    <row r="4" spans="1:54" ht="22" customHeight="1">
      <c r="A4" s="6"/>
      <c r="B4" s="6"/>
      <c r="C4" s="1006" t="s">
        <v>7899</v>
      </c>
      <c r="D4" s="1005"/>
      <c r="E4" s="1005"/>
      <c r="F4" s="1183"/>
      <c r="G4" s="1183"/>
      <c r="H4" s="1183"/>
      <c r="I4" s="1183"/>
      <c r="J4" s="1183"/>
      <c r="K4" s="1183"/>
      <c r="L4" s="1183"/>
      <c r="M4" s="1183"/>
      <c r="N4" s="277"/>
      <c r="P4" s="1193" t="str">
        <f>'Info Table'!$D$4 &amp; " and " &amp; Home!$M$4</f>
        <v>Data as at: 07 May 2025 and version: 12.1</v>
      </c>
      <c r="Q4" s="1193"/>
      <c r="R4" s="1193"/>
      <c r="S4" s="1193"/>
      <c r="T4" s="1193"/>
      <c r="U4" s="1193"/>
      <c r="V4" s="370"/>
      <c r="W4" s="31"/>
      <c r="X4" s="31"/>
      <c r="Y4" s="31"/>
      <c r="Z4" s="31"/>
      <c r="AA4" s="31"/>
      <c r="AB4" s="31"/>
      <c r="AC4" s="31"/>
      <c r="AD4" s="31"/>
      <c r="AE4" s="31"/>
      <c r="AF4" s="31"/>
      <c r="AG4" s="31"/>
      <c r="AH4" s="31" t="str">
        <f>UPPER($E$8)</f>
        <v/>
      </c>
      <c r="AJ4" s="3"/>
    </row>
    <row r="5" spans="1:54" ht="5.15" customHeight="1" thickBot="1">
      <c r="A5" s="6"/>
      <c r="B5" s="21"/>
      <c r="C5" s="21"/>
      <c r="D5" s="21"/>
      <c r="E5" s="21"/>
      <c r="F5" s="21"/>
      <c r="G5" s="32"/>
      <c r="H5" s="32"/>
      <c r="I5" s="32"/>
      <c r="J5" s="32"/>
      <c r="K5" s="32"/>
      <c r="L5" s="32"/>
      <c r="M5" s="32"/>
      <c r="N5" s="32"/>
      <c r="O5" s="32"/>
      <c r="P5" s="32"/>
      <c r="Q5" s="32"/>
      <c r="R5" s="32"/>
      <c r="S5" s="32"/>
      <c r="T5" s="32"/>
      <c r="U5" s="4"/>
      <c r="V5" s="4"/>
      <c r="W5" s="30"/>
      <c r="X5" s="30"/>
      <c r="Y5" s="30"/>
      <c r="Z5" s="30"/>
      <c r="AA5" s="30"/>
      <c r="AB5" s="30"/>
      <c r="AC5" s="30"/>
      <c r="AD5" s="30"/>
      <c r="AE5" s="30"/>
      <c r="AF5" s="30"/>
      <c r="AG5" s="30"/>
      <c r="AH5" s="124"/>
      <c r="AI5" s="30"/>
      <c r="AJ5" s="3"/>
      <c r="AK5" s="30"/>
      <c r="AL5" s="30"/>
      <c r="AM5" s="18"/>
    </row>
    <row r="6" spans="1:54" ht="7.5" customHeight="1">
      <c r="A6" s="6"/>
      <c r="B6" s="6"/>
      <c r="C6" s="6"/>
      <c r="D6" s="6"/>
      <c r="E6" s="6"/>
      <c r="F6" s="6"/>
      <c r="G6" s="6"/>
      <c r="H6" s="6"/>
      <c r="I6" s="6"/>
      <c r="J6" s="6"/>
      <c r="K6" s="6"/>
      <c r="L6" s="6"/>
      <c r="M6" s="6"/>
      <c r="N6" s="6"/>
      <c r="O6" s="6"/>
      <c r="P6" s="6"/>
      <c r="Q6" s="6"/>
      <c r="R6" s="6"/>
      <c r="S6" s="6"/>
      <c r="T6" s="183"/>
      <c r="U6" s="350"/>
      <c r="V6" s="4"/>
      <c r="W6" s="30"/>
      <c r="X6" s="30"/>
      <c r="Y6" s="30"/>
      <c r="Z6" s="30"/>
      <c r="AA6" s="30"/>
      <c r="AB6" s="30"/>
      <c r="AC6" s="30"/>
      <c r="AD6" s="30"/>
      <c r="AE6" s="30"/>
      <c r="AF6" s="30"/>
      <c r="AG6" s="30"/>
      <c r="AH6" s="30" t="s">
        <v>1426</v>
      </c>
      <c r="AI6" s="30" t="s">
        <v>1427</v>
      </c>
      <c r="AJ6" s="801" t="s">
        <v>8568</v>
      </c>
      <c r="AK6" s="152">
        <v>1.8</v>
      </c>
      <c r="AL6" s="30" t="s">
        <v>1426</v>
      </c>
      <c r="AM6" s="18"/>
    </row>
    <row r="7" spans="1:54" ht="19" customHeight="1">
      <c r="A7" s="22"/>
      <c r="B7" s="1111" t="s">
        <v>2247</v>
      </c>
      <c r="C7" s="1112"/>
      <c r="D7" s="1112"/>
      <c r="E7" s="1112"/>
      <c r="F7" s="1112"/>
      <c r="G7" s="1112"/>
      <c r="H7" s="1194"/>
      <c r="I7" s="1111" t="s">
        <v>1419</v>
      </c>
      <c r="J7" s="1112"/>
      <c r="K7" s="1112"/>
      <c r="L7" s="1112"/>
      <c r="M7" s="1112"/>
      <c r="N7" s="1112"/>
      <c r="O7" s="1112"/>
      <c r="P7" s="1112"/>
      <c r="Q7" s="1112"/>
      <c r="R7" s="1112"/>
      <c r="S7" s="1112"/>
      <c r="T7" s="1112"/>
      <c r="U7" s="1157"/>
      <c r="V7" s="371"/>
      <c r="W7" s="30"/>
      <c r="X7" s="30"/>
      <c r="Y7" s="30"/>
      <c r="Z7" s="30"/>
      <c r="AA7" s="30"/>
      <c r="AB7" s="30"/>
      <c r="AC7" s="30"/>
      <c r="AD7" s="30"/>
      <c r="AE7" s="30"/>
      <c r="AF7" s="30"/>
      <c r="AG7" s="30"/>
      <c r="AH7" s="30" t="s">
        <v>1428</v>
      </c>
      <c r="AI7" s="30" t="s">
        <v>1429</v>
      </c>
      <c r="AJ7" s="801" t="s">
        <v>8569</v>
      </c>
      <c r="AK7" s="152">
        <v>2.6</v>
      </c>
      <c r="AL7" s="30" t="s">
        <v>1428</v>
      </c>
      <c r="AM7" s="18"/>
    </row>
    <row r="8" spans="1:54" ht="16" customHeight="1">
      <c r="A8" s="22"/>
      <c r="B8" s="160" t="s">
        <v>6259</v>
      </c>
      <c r="C8" s="161"/>
      <c r="D8" s="161"/>
      <c r="E8" s="1114"/>
      <c r="F8" s="1115"/>
      <c r="G8" s="1116"/>
      <c r="H8" s="1117"/>
      <c r="I8" s="1114"/>
      <c r="J8" s="1115"/>
      <c r="K8" s="1115"/>
      <c r="L8" s="1115"/>
      <c r="M8" s="1115"/>
      <c r="N8" s="1115"/>
      <c r="O8" s="1115"/>
      <c r="P8" s="1115"/>
      <c r="Q8" s="1115"/>
      <c r="R8" s="1115"/>
      <c r="S8" s="1115"/>
      <c r="T8" s="1115"/>
      <c r="U8" s="1184"/>
      <c r="V8" s="349"/>
      <c r="W8" s="30"/>
      <c r="X8" s="30"/>
      <c r="Y8" s="30"/>
      <c r="Z8" s="30"/>
      <c r="AA8" s="30"/>
      <c r="AB8" s="30"/>
      <c r="AC8" s="30"/>
      <c r="AD8" s="30"/>
      <c r="AE8" s="30"/>
      <c r="AF8" s="30"/>
      <c r="AG8" s="30"/>
      <c r="AH8" s="30" t="s">
        <v>1430</v>
      </c>
      <c r="AI8" s="30" t="s">
        <v>1431</v>
      </c>
      <c r="AJ8" s="801" t="s">
        <v>8570</v>
      </c>
      <c r="AK8" s="152">
        <v>3.4</v>
      </c>
      <c r="AL8" s="30" t="s">
        <v>1430</v>
      </c>
      <c r="AM8" s="18"/>
    </row>
    <row r="9" spans="1:54" ht="16" customHeight="1">
      <c r="A9" s="22"/>
      <c r="B9" s="160" t="s">
        <v>6260</v>
      </c>
      <c r="C9" s="161"/>
      <c r="D9" s="161"/>
      <c r="E9" s="1132"/>
      <c r="F9" s="1133"/>
      <c r="G9" s="1118"/>
      <c r="H9" s="1119"/>
      <c r="I9" s="1132"/>
      <c r="J9" s="1133"/>
      <c r="K9" s="1133"/>
      <c r="L9" s="1133"/>
      <c r="M9" s="1133"/>
      <c r="N9" s="1133"/>
      <c r="O9" s="1133"/>
      <c r="P9" s="1133"/>
      <c r="Q9" s="1133"/>
      <c r="R9" s="1133"/>
      <c r="S9" s="1133"/>
      <c r="T9" s="1133"/>
      <c r="U9" s="1185"/>
      <c r="V9" s="349"/>
      <c r="W9" s="30"/>
      <c r="X9" s="30"/>
      <c r="Y9" s="30"/>
      <c r="Z9" s="30"/>
      <c r="AA9" s="30"/>
      <c r="AB9" s="30"/>
      <c r="AC9" s="30"/>
      <c r="AD9" s="30"/>
      <c r="AE9" s="30"/>
      <c r="AF9" s="30"/>
      <c r="AG9" s="30"/>
      <c r="AH9" s="30" t="s">
        <v>1432</v>
      </c>
      <c r="AI9" s="30" t="s">
        <v>1433</v>
      </c>
      <c r="AJ9" s="801" t="s">
        <v>8571</v>
      </c>
      <c r="AK9" s="152">
        <v>4.2</v>
      </c>
      <c r="AL9" s="30" t="s">
        <v>1432</v>
      </c>
    </row>
    <row r="10" spans="1:54" ht="16" customHeight="1">
      <c r="A10" s="22"/>
      <c r="B10" s="160" t="s">
        <v>2184</v>
      </c>
      <c r="C10" s="161"/>
      <c r="D10" s="161"/>
      <c r="E10" s="1134"/>
      <c r="F10" s="1135"/>
      <c r="G10" s="1118"/>
      <c r="H10" s="1119"/>
      <c r="I10" s="1132"/>
      <c r="J10" s="1133"/>
      <c r="K10" s="1133"/>
      <c r="L10" s="1133"/>
      <c r="M10" s="1133"/>
      <c r="N10" s="1133"/>
      <c r="O10" s="1133"/>
      <c r="P10" s="1133"/>
      <c r="Q10" s="1133"/>
      <c r="R10" s="1133"/>
      <c r="S10" s="1133"/>
      <c r="T10" s="1133"/>
      <c r="U10" s="1185"/>
      <c r="V10" s="349"/>
      <c r="W10" s="30"/>
      <c r="X10" s="30"/>
      <c r="Y10" s="30"/>
      <c r="Z10" s="30"/>
      <c r="AA10" s="30"/>
      <c r="AB10" s="30"/>
      <c r="AC10" s="30"/>
      <c r="AD10" s="30"/>
      <c r="AE10" s="30"/>
      <c r="AF10" s="30"/>
      <c r="AG10" s="30"/>
      <c r="AH10" s="30" t="s">
        <v>1418</v>
      </c>
      <c r="AI10" s="30" t="s">
        <v>1434</v>
      </c>
      <c r="AJ10" s="801" t="s">
        <v>8572</v>
      </c>
      <c r="AK10" s="152">
        <v>5</v>
      </c>
      <c r="AL10" s="30" t="s">
        <v>1418</v>
      </c>
    </row>
    <row r="11" spans="1:54" ht="16" customHeight="1">
      <c r="A11" s="22"/>
      <c r="B11" s="128" t="s">
        <v>2286</v>
      </c>
      <c r="C11" s="122"/>
      <c r="D11" s="122"/>
      <c r="E11" s="1195" t="str">
        <f>IF(ISNA(VLOOKUP($E$9,$AI$6:$AL$11,4,FALSE)),"",VLOOKUP($E$9,$AI$6:$AL$11,4,FALSE))</f>
        <v/>
      </c>
      <c r="F11" s="1196"/>
      <c r="G11" s="1130"/>
      <c r="H11" s="1131"/>
      <c r="I11" s="1132"/>
      <c r="J11" s="1133"/>
      <c r="K11" s="1133"/>
      <c r="L11" s="1133"/>
      <c r="M11" s="1133"/>
      <c r="N11" s="1133"/>
      <c r="O11" s="1133"/>
      <c r="P11" s="1133"/>
      <c r="Q11" s="1133"/>
      <c r="R11" s="1133"/>
      <c r="S11" s="1133"/>
      <c r="T11" s="1133"/>
      <c r="U11" s="1185"/>
      <c r="V11" s="349"/>
      <c r="W11" s="30"/>
      <c r="X11" s="30"/>
      <c r="Y11" s="30"/>
      <c r="Z11" s="30"/>
      <c r="AA11" s="30"/>
      <c r="AB11" s="30"/>
      <c r="AC11" s="30"/>
      <c r="AD11" s="30"/>
      <c r="AE11" s="30"/>
      <c r="AF11" s="30"/>
      <c r="AG11" s="30"/>
      <c r="AK11" s="126"/>
      <c r="AM11" s="18"/>
    </row>
    <row r="12" spans="1:54" ht="16" customHeight="1">
      <c r="A12" s="22"/>
      <c r="B12" s="128" t="s">
        <v>2185</v>
      </c>
      <c r="C12" s="122"/>
      <c r="D12" s="122"/>
      <c r="E12" s="1144" t="str">
        <f>IF(ISNA(VLOOKUP($E$9,$AI$6:$AJ$10,2,FALSE)),"",VLOOKUP($E$9,$AI$6:$AJ$10,2,FALSE))</f>
        <v/>
      </c>
      <c r="F12" s="1145"/>
      <c r="G12" s="149"/>
      <c r="H12" s="205"/>
      <c r="I12" s="1132"/>
      <c r="J12" s="1133"/>
      <c r="K12" s="1133"/>
      <c r="L12" s="1133"/>
      <c r="M12" s="1133"/>
      <c r="N12" s="1133"/>
      <c r="O12" s="1133"/>
      <c r="P12" s="1133"/>
      <c r="Q12" s="1133"/>
      <c r="R12" s="1133"/>
      <c r="S12" s="1133"/>
      <c r="T12" s="1133"/>
      <c r="U12" s="1185"/>
      <c r="V12" s="349"/>
      <c r="W12" s="30"/>
      <c r="X12" s="30"/>
      <c r="Y12" s="30"/>
      <c r="Z12" s="30"/>
      <c r="AA12" s="30"/>
      <c r="AB12" s="30"/>
      <c r="AC12" s="30"/>
      <c r="AD12" s="30"/>
      <c r="AE12" s="30"/>
      <c r="AF12" s="30"/>
      <c r="AG12" s="30"/>
      <c r="AK12" s="126"/>
      <c r="AM12" s="18"/>
      <c r="AP12" s="6"/>
    </row>
    <row r="13" spans="1:54" ht="16" customHeight="1">
      <c r="A13" s="22"/>
      <c r="B13" s="128" t="s">
        <v>2136</v>
      </c>
      <c r="C13" s="122"/>
      <c r="D13" s="122"/>
      <c r="E13" s="1144">
        <f>COUNTIF($T$20:$T$39,"&gt;0")</f>
        <v>0</v>
      </c>
      <c r="F13" s="1145"/>
      <c r="G13" s="149"/>
      <c r="H13" s="205"/>
      <c r="I13" s="1132"/>
      <c r="J13" s="1133"/>
      <c r="K13" s="1133"/>
      <c r="L13" s="1133"/>
      <c r="M13" s="1133"/>
      <c r="N13" s="1133"/>
      <c r="O13" s="1133"/>
      <c r="P13" s="1133"/>
      <c r="Q13" s="1133"/>
      <c r="R13" s="1133"/>
      <c r="S13" s="1133"/>
      <c r="T13" s="1133"/>
      <c r="U13" s="1185"/>
      <c r="V13" s="349"/>
      <c r="W13" s="30"/>
      <c r="X13" s="30"/>
      <c r="Y13" s="30"/>
      <c r="Z13" s="30"/>
      <c r="AA13" s="30"/>
      <c r="AB13" s="30"/>
      <c r="AC13" s="30"/>
      <c r="AD13" s="30"/>
      <c r="AE13" s="30"/>
      <c r="AF13" s="30"/>
      <c r="AG13" s="30"/>
      <c r="AK13" s="126"/>
      <c r="AL13" s="195"/>
      <c r="AM13" s="18"/>
    </row>
    <row r="14" spans="1:54" ht="16" customHeight="1">
      <c r="A14" s="22"/>
      <c r="B14" s="128" t="s">
        <v>2135</v>
      </c>
      <c r="C14" s="122"/>
      <c r="D14" s="122"/>
      <c r="E14" s="1190">
        <f>SUM(X20:X39)</f>
        <v>0</v>
      </c>
      <c r="F14" s="1191"/>
      <c r="G14" s="28"/>
      <c r="H14" s="206"/>
      <c r="I14" s="1132"/>
      <c r="J14" s="1133"/>
      <c r="K14" s="1133"/>
      <c r="L14" s="1133"/>
      <c r="M14" s="1133"/>
      <c r="N14" s="1133"/>
      <c r="O14" s="1133"/>
      <c r="P14" s="1133"/>
      <c r="Q14" s="1133"/>
      <c r="R14" s="1133"/>
      <c r="S14" s="1133"/>
      <c r="T14" s="1133"/>
      <c r="U14" s="1185"/>
      <c r="V14" s="349"/>
      <c r="W14" s="30"/>
      <c r="X14" s="30"/>
      <c r="Y14" s="30"/>
      <c r="Z14" s="30"/>
      <c r="AA14" s="30"/>
      <c r="AB14" s="30"/>
      <c r="AC14" s="30"/>
      <c r="AD14" s="30"/>
      <c r="AE14" s="30"/>
      <c r="AF14" s="220" t="s">
        <v>4445</v>
      </c>
      <c r="AG14" s="30"/>
      <c r="AH14" s="551" t="s">
        <v>4631</v>
      </c>
      <c r="AJ14" s="552" t="s">
        <v>4630</v>
      </c>
      <c r="AL14" s="220" t="s">
        <v>4436</v>
      </c>
      <c r="AM14" s="517"/>
      <c r="AN14" s="1" t="s">
        <v>4987</v>
      </c>
      <c r="AO14" s="1"/>
      <c r="AP14" s="1" t="s">
        <v>4430</v>
      </c>
      <c r="AQ14" s="1"/>
      <c r="AR14" s="1" t="s">
        <v>4986</v>
      </c>
      <c r="AS14" s="1"/>
      <c r="AT14" s="1" t="s">
        <v>4431</v>
      </c>
      <c r="AU14" s="1"/>
      <c r="AV14" s="1" t="s">
        <v>4985</v>
      </c>
      <c r="AW14" s="1"/>
      <c r="AX14" s="1" t="s">
        <v>4984</v>
      </c>
      <c r="AY14" s="1"/>
      <c r="AZ14" s="1" t="s">
        <v>4433</v>
      </c>
      <c r="BB14" s="1" t="s">
        <v>4983</v>
      </c>
    </row>
    <row r="15" spans="1:54" ht="16" customHeight="1">
      <c r="A15" s="22"/>
      <c r="B15" s="1136" t="s">
        <v>2138</v>
      </c>
      <c r="C15" s="1137"/>
      <c r="D15" s="1138"/>
      <c r="E15" s="1142">
        <f>IF(SUM(T20:T39)&gt;E10,"Amount Exceeded",IF(SUM(T20:T39)&lt;E10,"Please use Full Amount",SUM($U$20:$U$39)))</f>
        <v>0</v>
      </c>
      <c r="F15" s="1143"/>
      <c r="G15" s="28"/>
      <c r="H15" s="206"/>
      <c r="I15" s="1132"/>
      <c r="J15" s="1133"/>
      <c r="K15" s="1133"/>
      <c r="L15" s="1133"/>
      <c r="M15" s="1133"/>
      <c r="N15" s="1133"/>
      <c r="O15" s="1133"/>
      <c r="P15" s="1133"/>
      <c r="Q15" s="1133"/>
      <c r="R15" s="1133"/>
      <c r="S15" s="1133"/>
      <c r="T15" s="1133"/>
      <c r="U15" s="1185"/>
      <c r="V15" s="349"/>
      <c r="W15" s="30"/>
      <c r="X15" s="30"/>
      <c r="Y15" s="30"/>
      <c r="Z15" s="30"/>
      <c r="AA15" s="30"/>
      <c r="AB15" s="30"/>
      <c r="AC15" s="30"/>
      <c r="AD15" s="30"/>
      <c r="AE15" s="30"/>
      <c r="AF15" s="3"/>
      <c r="AG15" s="30"/>
      <c r="AJ15" s="137"/>
      <c r="AM15" s="192"/>
      <c r="AN15" s="193"/>
    </row>
    <row r="16" spans="1:54" ht="16" customHeight="1">
      <c r="A16" s="22"/>
      <c r="B16" s="1139" t="s">
        <v>2137</v>
      </c>
      <c r="C16" s="1140"/>
      <c r="D16" s="1141"/>
      <c r="E16" s="1128">
        <f>SUM($T$20:$T$39)</f>
        <v>0</v>
      </c>
      <c r="F16" s="1129"/>
      <c r="G16" s="153"/>
      <c r="H16" s="207"/>
      <c r="I16" s="1186"/>
      <c r="J16" s="1187"/>
      <c r="K16" s="1187"/>
      <c r="L16" s="1187"/>
      <c r="M16" s="1187"/>
      <c r="N16" s="1187"/>
      <c r="O16" s="1187"/>
      <c r="P16" s="1187"/>
      <c r="Q16" s="1187"/>
      <c r="R16" s="1187"/>
      <c r="S16" s="1187"/>
      <c r="T16" s="1187"/>
      <c r="U16" s="1188"/>
      <c r="V16" s="349"/>
      <c r="W16" s="261"/>
      <c r="X16" s="261"/>
      <c r="Y16" s="261"/>
      <c r="Z16" s="261"/>
      <c r="AA16" s="261"/>
      <c r="AB16" s="261"/>
      <c r="AC16" s="261"/>
      <c r="AD16" s="261"/>
      <c r="AE16" s="261"/>
      <c r="AF16" s="524" t="s">
        <v>41</v>
      </c>
      <c r="AG16" s="261"/>
      <c r="AH16" s="125" t="s">
        <v>41</v>
      </c>
      <c r="AI16" s="30"/>
      <c r="AJ16" s="889" t="s">
        <v>41</v>
      </c>
      <c r="AL16" s="337" t="s">
        <v>41</v>
      </c>
      <c r="AM16" s="194"/>
      <c r="AN16" s="515" t="s">
        <v>41</v>
      </c>
      <c r="AP16" s="515" t="s">
        <v>41</v>
      </c>
      <c r="AR16" s="515" t="s">
        <v>41</v>
      </c>
      <c r="AT16" s="515" t="s">
        <v>41</v>
      </c>
      <c r="AV16" s="515" t="s">
        <v>41</v>
      </c>
      <c r="AX16" s="515" t="s">
        <v>41</v>
      </c>
      <c r="AZ16" s="515" t="s">
        <v>41</v>
      </c>
      <c r="BB16" s="515" t="s">
        <v>41</v>
      </c>
    </row>
    <row r="17" spans="1:54" ht="25">
      <c r="A17" s="22"/>
      <c r="B17" s="22"/>
      <c r="C17" s="22"/>
      <c r="D17" s="22"/>
      <c r="E17" s="22"/>
      <c r="F17" s="22"/>
      <c r="G17" s="22"/>
      <c r="H17" s="23"/>
      <c r="I17" s="23"/>
      <c r="J17" s="23"/>
      <c r="K17" s="23"/>
      <c r="L17" s="23"/>
      <c r="M17" s="23"/>
      <c r="N17" s="23"/>
      <c r="O17" s="23"/>
      <c r="P17" s="23"/>
      <c r="Q17" s="23"/>
      <c r="R17" s="23"/>
      <c r="S17" s="22"/>
      <c r="T17" s="23"/>
      <c r="U17" s="4"/>
      <c r="V17" s="4"/>
      <c r="W17" s="30"/>
      <c r="X17" s="30"/>
      <c r="Y17" s="30"/>
      <c r="Z17" s="30"/>
      <c r="AA17" s="30"/>
      <c r="AB17" s="30"/>
      <c r="AC17" s="30"/>
      <c r="AD17" s="30"/>
      <c r="AE17" s="30"/>
      <c r="AF17" s="642" t="s">
        <v>9063</v>
      </c>
      <c r="AG17" s="30"/>
      <c r="AH17" s="140" t="s">
        <v>4243</v>
      </c>
      <c r="AI17" s="30"/>
      <c r="AJ17" s="582" t="s">
        <v>5150</v>
      </c>
      <c r="AL17" s="640" t="s">
        <v>4243</v>
      </c>
      <c r="AM17" s="188"/>
      <c r="AN17" s="47" t="s">
        <v>6191</v>
      </c>
      <c r="AP17" s="47" t="s">
        <v>9063</v>
      </c>
      <c r="AR17" s="17" t="s">
        <v>9063</v>
      </c>
      <c r="AT17" s="555" t="s">
        <v>9063</v>
      </c>
      <c r="AV17" s="555" t="s">
        <v>347</v>
      </c>
      <c r="AX17" s="17" t="s">
        <v>6191</v>
      </c>
      <c r="AZ17" s="643" t="s">
        <v>9063</v>
      </c>
      <c r="BB17" s="17" t="s">
        <v>4960</v>
      </c>
    </row>
    <row r="18" spans="1:54" ht="19" customHeight="1">
      <c r="A18" s="23"/>
      <c r="B18" s="1111" t="s">
        <v>1491</v>
      </c>
      <c r="C18" s="1112"/>
      <c r="D18" s="1112"/>
      <c r="E18" s="1112"/>
      <c r="F18" s="1112"/>
      <c r="G18" s="1112"/>
      <c r="H18" s="1112"/>
      <c r="I18" s="1112"/>
      <c r="J18" s="1112"/>
      <c r="K18" s="1112"/>
      <c r="L18" s="1112"/>
      <c r="M18" s="1112"/>
      <c r="N18" s="1112"/>
      <c r="O18" s="1112"/>
      <c r="P18" s="1112"/>
      <c r="Q18" s="1112"/>
      <c r="R18" s="1112"/>
      <c r="S18" s="1112"/>
      <c r="T18" s="1112"/>
      <c r="U18" s="1157"/>
      <c r="V18" s="371"/>
      <c r="W18" s="30"/>
      <c r="X18" s="30"/>
      <c r="Y18" s="30"/>
      <c r="Z18" s="30"/>
      <c r="AA18" s="30"/>
      <c r="AB18" s="30"/>
      <c r="AC18" s="30"/>
      <c r="AD18" s="30"/>
      <c r="AE18" s="30"/>
      <c r="AF18" s="642" t="s">
        <v>4960</v>
      </c>
      <c r="AG18" s="30"/>
      <c r="AH18" s="777" t="s">
        <v>8131</v>
      </c>
      <c r="AI18" s="30"/>
      <c r="AJ18" s="582" t="s">
        <v>5151</v>
      </c>
      <c r="AL18" s="641" t="s">
        <v>5197</v>
      </c>
      <c r="AM18" s="188"/>
      <c r="AN18" s="47" t="s">
        <v>9063</v>
      </c>
      <c r="AO18" s="3"/>
      <c r="AP18" s="47" t="s">
        <v>4959</v>
      </c>
      <c r="AR18" s="17" t="s">
        <v>5595</v>
      </c>
      <c r="AT18" s="17" t="s">
        <v>4959</v>
      </c>
      <c r="AV18" s="555" t="s">
        <v>4960</v>
      </c>
      <c r="AX18" s="47" t="s">
        <v>4973</v>
      </c>
      <c r="AZ18" s="17" t="s">
        <v>4959</v>
      </c>
      <c r="BB18" s="17" t="s">
        <v>5595</v>
      </c>
    </row>
    <row r="19" spans="1:54" ht="26.25" customHeight="1">
      <c r="A19" s="164"/>
      <c r="B19" s="286" t="s">
        <v>2264</v>
      </c>
      <c r="C19" s="1148" t="s">
        <v>1253</v>
      </c>
      <c r="D19" s="1149"/>
      <c r="E19" s="1150" t="s">
        <v>872</v>
      </c>
      <c r="F19" s="1150"/>
      <c r="G19" s="1150" t="s">
        <v>1422</v>
      </c>
      <c r="H19" s="1150"/>
      <c r="I19" s="1150" t="s">
        <v>1423</v>
      </c>
      <c r="J19" s="1150"/>
      <c r="K19" s="1152" t="s">
        <v>1056</v>
      </c>
      <c r="L19" s="1153"/>
      <c r="M19" s="1148" t="s">
        <v>2169</v>
      </c>
      <c r="N19" s="1148"/>
      <c r="O19" s="287" t="s">
        <v>1478</v>
      </c>
      <c r="P19" s="1154" t="s">
        <v>537</v>
      </c>
      <c r="Q19" s="1155"/>
      <c r="R19" s="1154" t="s">
        <v>2224</v>
      </c>
      <c r="S19" s="1155"/>
      <c r="T19" s="359" t="s">
        <v>2290</v>
      </c>
      <c r="U19" s="383" t="s">
        <v>6333</v>
      </c>
      <c r="V19" s="358"/>
      <c r="W19" s="30"/>
      <c r="X19" s="30"/>
      <c r="Y19" s="30"/>
      <c r="Z19" s="30"/>
      <c r="AA19" s="30"/>
      <c r="AB19" s="30"/>
      <c r="AC19" s="30"/>
      <c r="AD19" s="30"/>
      <c r="AE19" s="30"/>
      <c r="AF19" s="642" t="s">
        <v>9226</v>
      </c>
      <c r="AG19" s="30"/>
      <c r="AH19" s="140" t="s">
        <v>8128</v>
      </c>
      <c r="AI19" s="18"/>
      <c r="AJ19" s="582" t="s">
        <v>5154</v>
      </c>
      <c r="AL19" s="640" t="s">
        <v>9063</v>
      </c>
      <c r="AM19" s="188"/>
      <c r="AN19" s="47" t="s">
        <v>5707</v>
      </c>
      <c r="AO19" s="3"/>
      <c r="AP19" s="643" t="s">
        <v>3133</v>
      </c>
      <c r="AR19" s="17" t="s">
        <v>3133</v>
      </c>
      <c r="AT19" s="17" t="s">
        <v>3133</v>
      </c>
      <c r="AV19" s="516" t="s">
        <v>5595</v>
      </c>
      <c r="AX19" s="555" t="s">
        <v>3133</v>
      </c>
      <c r="AZ19" s="643" t="s">
        <v>3133</v>
      </c>
      <c r="BB19" s="17" t="s">
        <v>6191</v>
      </c>
    </row>
    <row r="20" spans="1:54" ht="23.5" customHeight="1">
      <c r="A20" s="293">
        <v>1</v>
      </c>
      <c r="B20" s="278">
        <v>0</v>
      </c>
      <c r="C20" s="1151" t="str">
        <f>IF(B20=0,"",IF(ISNA(VLOOKUP($B20,'UT - Retail'!$B$7:$U$1409,4,FALSE)),"",VLOOKUP($B20,'UT - Retail'!$B$7:$U$1409,4,FALSE)))</f>
        <v/>
      </c>
      <c r="D20" s="1151"/>
      <c r="E20" s="1026" t="str">
        <f>IF(B20=0,"",IF(ISNA(VLOOKUP($B20,'UT - Retail'!$B$7:$U$1409,8,FALSE)),"",VLOOKUP($B20,'UT - Retail'!$B$7:$U$1409,8,FALSE)))</f>
        <v/>
      </c>
      <c r="F20" s="1026"/>
      <c r="G20" s="1026" t="str">
        <f>IF(B20=0,"",IF(ISNA(VLOOKUP($B20,'UT - Retail'!$B$7:$U$1409,10,FALSE)),"",VLOOKUP($B20,'UT - Retail'!$B$7:$U$1409,10,FALSE)))</f>
        <v/>
      </c>
      <c r="H20" s="1026"/>
      <c r="I20" s="1026" t="str">
        <f>IF(B20=0,"",IF(ISNA(VLOOKUP($B20,'UT - Retail'!$B$7:$U$1409,9,FALSE)),"",VLOOKUP($B20,'UT - Retail'!$B$7:$U$1409,9,FALSE)))</f>
        <v/>
      </c>
      <c r="J20" s="1026"/>
      <c r="K20" s="1027" t="str">
        <f>IFERROR(IF(B20=0,"",VLOOKUP($B20,'UT - Retail'!B:G,6,FALSE)),"")</f>
        <v/>
      </c>
      <c r="L20" s="1027"/>
      <c r="M20" s="1083" t="str">
        <f>IF(B20=0,"",IF(ISNA(VLOOKUP($B20,'Info Table'!C:AU,43,FALSE)),"",VLOOKUP($B20,'Info Table'!C:AU,43,FALSE)))</f>
        <v/>
      </c>
      <c r="N20" s="1083"/>
      <c r="O20" s="279" t="str">
        <f>IF(ISNA(VLOOKUP($B20,'Info Table'!$C:$AU,44,FALSE)),"",VLOOKUP($B20,'Info Table'!$C:$AU,44,FALSE))</f>
        <v/>
      </c>
      <c r="P20" s="1189" t="str">
        <f>IF(ISNA(VLOOKUP($B20,'Info Table'!$C:$AU,45,FALSE)),"",VLOOKUP($B20,'Info Table'!$C:$AU,45,FALSE))</f>
        <v/>
      </c>
      <c r="Q20" s="1189"/>
      <c r="R20" s="1189" t="str">
        <f>IFERROR(IF(T20="","",T20/M20),"")</f>
        <v/>
      </c>
      <c r="S20" s="1189"/>
      <c r="T20" s="795"/>
      <c r="U20" s="791"/>
      <c r="V20" s="372"/>
      <c r="W20" s="30"/>
      <c r="X20" s="30" t="str">
        <f>IF(T20="","",IF(ISERROR(U20*C20),"",U20*C20))</f>
        <v/>
      </c>
      <c r="Y20" s="30"/>
      <c r="Z20" s="30"/>
      <c r="AA20" s="30"/>
      <c r="AB20" s="30"/>
      <c r="AC20" s="30"/>
      <c r="AD20" s="30"/>
      <c r="AE20" s="30"/>
      <c r="AF20" s="642" t="s">
        <v>347</v>
      </c>
      <c r="AG20" s="30"/>
      <c r="AH20" s="777" t="s">
        <v>8132</v>
      </c>
      <c r="AI20"/>
      <c r="AJ20" s="582" t="s">
        <v>5155</v>
      </c>
      <c r="AL20" s="641" t="s">
        <v>9217</v>
      </c>
      <c r="AM20" s="188"/>
      <c r="AN20" s="47" t="s">
        <v>3133</v>
      </c>
      <c r="AO20" s="3"/>
      <c r="AP20" s="47" t="s">
        <v>5707</v>
      </c>
      <c r="AR20" s="516" t="s">
        <v>5707</v>
      </c>
      <c r="AT20" s="555" t="s">
        <v>5707</v>
      </c>
      <c r="AV20" s="17" t="s">
        <v>6191</v>
      </c>
      <c r="AX20" s="555" t="s">
        <v>9063</v>
      </c>
      <c r="AZ20" s="643" t="s">
        <v>5707</v>
      </c>
      <c r="BB20" s="555" t="s">
        <v>4973</v>
      </c>
    </row>
    <row r="21" spans="1:54" ht="23.15" customHeight="1">
      <c r="A21" s="293">
        <v>2</v>
      </c>
      <c r="B21" s="280"/>
      <c r="C21" s="1084" t="str">
        <f>IF(B21=0,"",IF(ISNA(VLOOKUP($B21,'UT - Retail'!$B$7:$U$1409,4,FALSE)),"",VLOOKUP($B21,'UT - Retail'!$B$7:$U$1409,4,FALSE)))</f>
        <v/>
      </c>
      <c r="D21" s="1084"/>
      <c r="E21" s="1029" t="str">
        <f>IF(B21=0,"",IF(ISNA(VLOOKUP($B21,'UT - Retail'!$B$7:$U$1409,8,FALSE)),"",VLOOKUP($B21,'UT - Retail'!$B$7:$U$1409,8,FALSE)))</f>
        <v/>
      </c>
      <c r="F21" s="1029"/>
      <c r="G21" s="1029" t="str">
        <f>IF(B21=0,"",IF(ISNA(VLOOKUP($B21,'UT - Retail'!$B$7:$U$1409,10,FALSE)),"",VLOOKUP($B21,'UT - Retail'!$B$7:$U$1409,10,FALSE)))</f>
        <v/>
      </c>
      <c r="H21" s="1029"/>
      <c r="I21" s="1029" t="str">
        <f>IF(B21=0,"",IF(ISNA(VLOOKUP($B21,'UT - Retail'!$B$7:$U$1409,9,FALSE)),"",VLOOKUP($B21,'UT - Retail'!$B$7:$U$1409,9,FALSE)))</f>
        <v/>
      </c>
      <c r="J21" s="1029"/>
      <c r="K21" s="1030" t="str">
        <f>IFERROR(IF(B21=0,"",VLOOKUP($B21,'UT - Retail'!B:G,6,FALSE)),"")</f>
        <v/>
      </c>
      <c r="L21" s="1030"/>
      <c r="M21" s="1084" t="str">
        <f>IF(B21=0,"",IF(ISNA(VLOOKUP($B21,'Info Table'!C:AU,43,FALSE)),"",VLOOKUP($B21,'Info Table'!C:AU,43,FALSE)))</f>
        <v/>
      </c>
      <c r="N21" s="1084"/>
      <c r="O21" s="281" t="str">
        <f>IF(ISNA(VLOOKUP($B21,'Info Table'!$C:$AU,44,FALSE)),"",VLOOKUP($B21,'Info Table'!$C:$AU,44,FALSE))</f>
        <v/>
      </c>
      <c r="P21" s="1032" t="str">
        <f>IF(ISNA(VLOOKUP($B21,'Info Table'!$C:$AU,45,FALSE)),"",VLOOKUP($B21,'Info Table'!$C:$AU,45,FALSE))</f>
        <v/>
      </c>
      <c r="Q21" s="1032"/>
      <c r="R21" s="1032" t="str">
        <f t="shared" ref="R21:R39" si="0">IFERROR(IF(T21="","",T21/M21),"")</f>
        <v/>
      </c>
      <c r="S21" s="1032"/>
      <c r="T21" s="796"/>
      <c r="U21" s="792"/>
      <c r="V21" s="372"/>
      <c r="W21" s="30"/>
      <c r="X21" s="30" t="str">
        <f t="shared" ref="X21:X39" si="1">IF(T21="","",IF(ISERROR(U21*C21),"",U21*C21))</f>
        <v/>
      </c>
      <c r="Y21" s="30"/>
      <c r="Z21" s="30"/>
      <c r="AA21" s="30"/>
      <c r="AB21" s="30"/>
      <c r="AC21" s="30"/>
      <c r="AD21" s="30"/>
      <c r="AE21" s="30"/>
      <c r="AF21" s="642" t="s">
        <v>5595</v>
      </c>
      <c r="AG21" s="30"/>
      <c r="AH21" s="140" t="s">
        <v>8134</v>
      </c>
      <c r="AI21"/>
      <c r="AJ21" s="582" t="s">
        <v>4243</v>
      </c>
      <c r="AL21" s="640" t="s">
        <v>9220</v>
      </c>
      <c r="AM21" s="188"/>
      <c r="AN21" s="47" t="s">
        <v>9226</v>
      </c>
      <c r="AO21" s="3"/>
      <c r="AP21" s="47"/>
      <c r="AR21" s="17" t="s">
        <v>6191</v>
      </c>
      <c r="AT21" s="643" t="s">
        <v>4973</v>
      </c>
      <c r="AV21" s="17" t="s">
        <v>3133</v>
      </c>
      <c r="AX21" s="555" t="s">
        <v>5707</v>
      </c>
      <c r="AZ21" s="555" t="s">
        <v>4973</v>
      </c>
      <c r="BB21" s="17" t="s">
        <v>3133</v>
      </c>
    </row>
    <row r="22" spans="1:54" ht="23.15" customHeight="1">
      <c r="A22" s="293">
        <v>3</v>
      </c>
      <c r="B22" s="282"/>
      <c r="C22" s="1083" t="str">
        <f>IF(B22=0,"",IF(ISNA(VLOOKUP($B22,'UT - Retail'!$B$7:$U$1409,4,FALSE)),"",VLOOKUP($B22,'UT - Retail'!$B$7:$U$1409,4,FALSE)))</f>
        <v/>
      </c>
      <c r="D22" s="1083"/>
      <c r="E22" s="1026" t="str">
        <f>IF(B22=0,"",IF(ISNA(VLOOKUP($B22,'UT - Retail'!$B$7:$U$1409,8,FALSE)),"",VLOOKUP($B22,'UT - Retail'!$B$7:$U$1409,8,FALSE)))</f>
        <v/>
      </c>
      <c r="F22" s="1026"/>
      <c r="G22" s="1026" t="str">
        <f>IF(B22=0,"",IF(ISNA(VLOOKUP($B22,'UT - Retail'!$B$7:$U$1409,10,FALSE)),"",VLOOKUP($B22,'UT - Retail'!$B$7:$U$1409,10,FALSE)))</f>
        <v/>
      </c>
      <c r="H22" s="1026"/>
      <c r="I22" s="1026" t="str">
        <f>IF(B22=0,"",IF(ISNA(VLOOKUP($B22,'UT - Retail'!$B$7:$U$1409,9,FALSE)),"",VLOOKUP($B22,'UT - Retail'!$B$7:$U$1409,9,FALSE)))</f>
        <v/>
      </c>
      <c r="J22" s="1026"/>
      <c r="K22" s="1027" t="str">
        <f>IFERROR(IF(B22=0,"",VLOOKUP($B22,'UT - Retail'!B:G,6,FALSE)),"")</f>
        <v/>
      </c>
      <c r="L22" s="1027"/>
      <c r="M22" s="1083" t="str">
        <f>IF(B22=0,"",IF(ISNA(VLOOKUP($B22,'Info Table'!C:AU,43,FALSE)),"",VLOOKUP($B22,'Info Table'!C:AU,43,FALSE)))</f>
        <v/>
      </c>
      <c r="N22" s="1083"/>
      <c r="O22" s="279" t="str">
        <f>IF(ISNA(VLOOKUP($B22,'Info Table'!$C:$AU,44,FALSE)),"",VLOOKUP($B22,'Info Table'!$C:$AU,44,FALSE))</f>
        <v/>
      </c>
      <c r="P22" s="1146" t="str">
        <f>IF(ISNA(VLOOKUP($B22,'Info Table'!$C:$AU,45,FALSE)),"",VLOOKUP($B22,'Info Table'!$C:$AU,45,FALSE))</f>
        <v/>
      </c>
      <c r="Q22" s="1146"/>
      <c r="R22" s="1146" t="str">
        <f t="shared" si="0"/>
        <v/>
      </c>
      <c r="S22" s="1146"/>
      <c r="T22" s="797"/>
      <c r="U22" s="793"/>
      <c r="V22" s="372"/>
      <c r="W22" s="30"/>
      <c r="X22" s="30" t="str">
        <f t="shared" si="1"/>
        <v/>
      </c>
      <c r="Y22" s="30"/>
      <c r="Z22" s="30"/>
      <c r="AA22" s="30"/>
      <c r="AB22" s="30"/>
      <c r="AC22" s="30"/>
      <c r="AD22" s="30"/>
      <c r="AE22" s="30"/>
      <c r="AF22" s="642" t="s">
        <v>5689</v>
      </c>
      <c r="AG22" s="30"/>
      <c r="AH22" s="777" t="s">
        <v>8138</v>
      </c>
      <c r="AI22"/>
      <c r="AJ22" s="582" t="s">
        <v>5149</v>
      </c>
      <c r="AL22" s="641" t="s">
        <v>9223</v>
      </c>
      <c r="AM22" s="188"/>
      <c r="AN22" s="17"/>
      <c r="AO22" s="3"/>
      <c r="AP22" s="17"/>
      <c r="AR22" s="17" t="s">
        <v>4973</v>
      </c>
      <c r="AT22" s="17" t="s">
        <v>2351</v>
      </c>
      <c r="AV22" s="17" t="s">
        <v>9063</v>
      </c>
      <c r="AX22" s="17" t="s">
        <v>9226</v>
      </c>
      <c r="AZ22" s="17"/>
      <c r="BB22" s="555" t="s">
        <v>9063</v>
      </c>
    </row>
    <row r="23" spans="1:54" ht="23.15" customHeight="1">
      <c r="A23" s="293">
        <v>4</v>
      </c>
      <c r="B23" s="280"/>
      <c r="C23" s="1084" t="str">
        <f>IF(B23=0,"",IF(ISNA(VLOOKUP($B23,'UT - Retail'!$B$7:$U$1409,4,FALSE)),"",VLOOKUP($B23,'UT - Retail'!$B$7:$U$1409,4,FALSE)))</f>
        <v/>
      </c>
      <c r="D23" s="1084"/>
      <c r="E23" s="1029" t="str">
        <f>IF(B23=0,"",IF(ISNA(VLOOKUP($B23,'UT - Retail'!$B$7:$U$1409,8,FALSE)),"",VLOOKUP($B23,'UT - Retail'!$B$7:$U$1409,8,FALSE)))</f>
        <v/>
      </c>
      <c r="F23" s="1029"/>
      <c r="G23" s="1029" t="str">
        <f>IF(B23=0,"",IF(ISNA(VLOOKUP($B23,'UT - Retail'!$B$7:$U$1409,10,FALSE)),"",VLOOKUP($B23,'UT - Retail'!$B$7:$U$1409,10,FALSE)))</f>
        <v/>
      </c>
      <c r="H23" s="1029"/>
      <c r="I23" s="1029" t="str">
        <f>IF(B23=0,"",IF(ISNA(VLOOKUP($B23,'UT - Retail'!$B$7:$U$1409,9,FALSE)),"",VLOOKUP($B23,'UT - Retail'!$B$7:$U$1409,9,FALSE)))</f>
        <v/>
      </c>
      <c r="J23" s="1029"/>
      <c r="K23" s="1030" t="str">
        <f>IFERROR(IF(B23=0,"",VLOOKUP($B23,'UT - Retail'!B:G,6,FALSE)),"")</f>
        <v/>
      </c>
      <c r="L23" s="1030"/>
      <c r="M23" s="1084" t="str">
        <f>IF(B23=0,"",IF(ISNA(VLOOKUP($B23,'Info Table'!C:AU,43,FALSE)),"",VLOOKUP($B23,'Info Table'!C:AU,43,FALSE)))</f>
        <v/>
      </c>
      <c r="N23" s="1084"/>
      <c r="O23" s="281" t="str">
        <f>IF(ISNA(VLOOKUP($B23,'Info Table'!$C:$AU,44,FALSE)),"",VLOOKUP($B23,'Info Table'!$C:$AU,44,FALSE))</f>
        <v/>
      </c>
      <c r="P23" s="1032" t="str">
        <f>IF(ISNA(VLOOKUP($B23,'Info Table'!$C:$AU,45,FALSE)),"",VLOOKUP($B23,'Info Table'!$C:$AU,45,FALSE))</f>
        <v/>
      </c>
      <c r="Q23" s="1032"/>
      <c r="R23" s="1032" t="str">
        <f t="shared" si="0"/>
        <v/>
      </c>
      <c r="S23" s="1032"/>
      <c r="T23" s="796"/>
      <c r="U23" s="792"/>
      <c r="V23" s="372"/>
      <c r="W23" s="30"/>
      <c r="X23" s="30" t="str">
        <f t="shared" si="1"/>
        <v/>
      </c>
      <c r="Y23" s="30"/>
      <c r="Z23" s="30"/>
      <c r="AA23" s="30"/>
      <c r="AB23" s="30"/>
      <c r="AC23" s="30"/>
      <c r="AD23" s="30"/>
      <c r="AE23" s="30"/>
      <c r="AF23" s="642" t="s">
        <v>3133</v>
      </c>
      <c r="AG23" s="30"/>
      <c r="AH23" s="140" t="s">
        <v>8140</v>
      </c>
      <c r="AI23"/>
      <c r="AJ23" s="582" t="s">
        <v>5148</v>
      </c>
      <c r="AL23" s="640" t="s">
        <v>9226</v>
      </c>
      <c r="AM23" s="188"/>
      <c r="AN23" s="3"/>
      <c r="AO23" s="3"/>
      <c r="AP23" s="3"/>
      <c r="AT23" s="17"/>
      <c r="AX23" s="17"/>
      <c r="AZ23" s="17"/>
    </row>
    <row r="24" spans="1:54" ht="23.15" customHeight="1">
      <c r="A24" s="293">
        <v>5</v>
      </c>
      <c r="B24" s="282"/>
      <c r="C24" s="1083" t="str">
        <f>IF(B24=0,"",IF(ISNA(VLOOKUP($B24,'UT - Retail'!$B$7:$U$1409,4,FALSE)),"",VLOOKUP($B24,'UT - Retail'!$B$7:$U$1409,4,FALSE)))</f>
        <v/>
      </c>
      <c r="D24" s="1083"/>
      <c r="E24" s="1026" t="str">
        <f>IF(B24=0,"",IF(ISNA(VLOOKUP($B24,'UT - Retail'!$B$7:$U$1409,8,FALSE)),"",VLOOKUP($B24,'UT - Retail'!$B$7:$U$1409,8,FALSE)))</f>
        <v/>
      </c>
      <c r="F24" s="1026"/>
      <c r="G24" s="1026" t="str">
        <f>IF(B24=0,"",IF(ISNA(VLOOKUP($B24,'UT - Retail'!$B$7:$U$1409,10,FALSE)),"",VLOOKUP($B24,'UT - Retail'!$B$7:$U$1409,10,FALSE)))</f>
        <v/>
      </c>
      <c r="H24" s="1026"/>
      <c r="I24" s="1026" t="str">
        <f>IF(B24=0,"",IF(ISNA(VLOOKUP($B24,'UT - Retail'!$B$7:$U$1409,9,FALSE)),"",VLOOKUP($B24,'UT - Retail'!$B$7:$U$1409,9,FALSE)))</f>
        <v/>
      </c>
      <c r="J24" s="1026"/>
      <c r="K24" s="1027" t="str">
        <f>IFERROR(IF(B24=0,"",VLOOKUP($B24,'UT - Retail'!B:G,6,FALSE)),"")</f>
        <v/>
      </c>
      <c r="L24" s="1027"/>
      <c r="M24" s="1083" t="str">
        <f>IF(B24=0,"",IF(ISNA(VLOOKUP($B24,'Info Table'!C:AU,43,FALSE)),"",VLOOKUP($B24,'Info Table'!C:AU,43,FALSE)))</f>
        <v/>
      </c>
      <c r="N24" s="1083"/>
      <c r="O24" s="279" t="str">
        <f>IF(ISNA(VLOOKUP($B24,'Info Table'!$C:$AU,44,FALSE)),"",VLOOKUP($B24,'Info Table'!$C:$AU,44,FALSE))</f>
        <v/>
      </c>
      <c r="P24" s="1146" t="str">
        <f>IF(ISNA(VLOOKUP($B24,'Info Table'!$C:$AU,45,FALSE)),"",VLOOKUP($B24,'Info Table'!$C:$AU,45,FALSE))</f>
        <v/>
      </c>
      <c r="Q24" s="1146"/>
      <c r="R24" s="1146" t="str">
        <f t="shared" si="0"/>
        <v/>
      </c>
      <c r="S24" s="1146"/>
      <c r="T24" s="797"/>
      <c r="U24" s="793"/>
      <c r="V24" s="372"/>
      <c r="W24" s="30"/>
      <c r="X24" s="30" t="str">
        <f t="shared" si="1"/>
        <v/>
      </c>
      <c r="Y24" s="30"/>
      <c r="Z24" s="30"/>
      <c r="AA24" s="30"/>
      <c r="AB24" s="30"/>
      <c r="AC24" s="30"/>
      <c r="AD24" s="30"/>
      <c r="AE24" s="30"/>
      <c r="AF24" s="642" t="s">
        <v>5707</v>
      </c>
      <c r="AG24" s="30"/>
      <c r="AH24" s="777" t="s">
        <v>8143</v>
      </c>
      <c r="AI24"/>
      <c r="AJ24" s="582" t="s">
        <v>58</v>
      </c>
      <c r="AL24" s="641" t="s">
        <v>9228</v>
      </c>
      <c r="AM24" s="188"/>
      <c r="AN24" s="3"/>
      <c r="AO24" s="3"/>
      <c r="AP24" s="3"/>
      <c r="AR24" s="17"/>
    </row>
    <row r="25" spans="1:54" ht="23.15" customHeight="1">
      <c r="A25" s="293">
        <v>6</v>
      </c>
      <c r="B25" s="280"/>
      <c r="C25" s="1084" t="str">
        <f>IF(B25=0,"",IF(ISNA(VLOOKUP($B25,'UT - Retail'!$B$7:$U$1409,4,FALSE)),"",VLOOKUP($B25,'UT - Retail'!$B$7:$U$1409,4,FALSE)))</f>
        <v/>
      </c>
      <c r="D25" s="1084"/>
      <c r="E25" s="1029" t="str">
        <f>IF(B25=0,"",IF(ISNA(VLOOKUP($B25,'UT - Retail'!$B$7:$U$1409,8,FALSE)),"",VLOOKUP($B25,'UT - Retail'!$B$7:$U$1409,8,FALSE)))</f>
        <v/>
      </c>
      <c r="F25" s="1029"/>
      <c r="G25" s="1029" t="str">
        <f>IF(B25=0,"",IF(ISNA(VLOOKUP($B25,'UT - Retail'!$B$7:$U$1409,10,FALSE)),"",VLOOKUP($B25,'UT - Retail'!$B$7:$U$1409,10,FALSE)))</f>
        <v/>
      </c>
      <c r="H25" s="1029"/>
      <c r="I25" s="1029" t="str">
        <f>IF(B25=0,"",IF(ISNA(VLOOKUP($B25,'UT - Retail'!$B$7:$U$1409,9,FALSE)),"",VLOOKUP($B25,'UT - Retail'!$B$7:$U$1409,9,FALSE)))</f>
        <v/>
      </c>
      <c r="J25" s="1029"/>
      <c r="K25" s="1030" t="str">
        <f>IFERROR(IF(B25=0,"",VLOOKUP($B25,'UT - Retail'!B:G,6,FALSE)),"")</f>
        <v/>
      </c>
      <c r="L25" s="1030"/>
      <c r="M25" s="1084" t="str">
        <f>IF(B25=0,"",IF(ISNA(VLOOKUP($B25,'Info Table'!C:AU,43,FALSE)),"",VLOOKUP($B25,'Info Table'!C:AU,43,FALSE)))</f>
        <v/>
      </c>
      <c r="N25" s="1084"/>
      <c r="O25" s="281" t="str">
        <f>IF(ISNA(VLOOKUP($B25,'Info Table'!$C:$AU,44,FALSE)),"",VLOOKUP($B25,'Info Table'!$C:$AU,44,FALSE))</f>
        <v/>
      </c>
      <c r="P25" s="1032" t="str">
        <f>IF(ISNA(VLOOKUP($B25,'Info Table'!$C:$AU,45,FALSE)),"",VLOOKUP($B25,'Info Table'!$C:$AU,45,FALSE))</f>
        <v/>
      </c>
      <c r="Q25" s="1032"/>
      <c r="R25" s="1032" t="str">
        <f t="shared" si="0"/>
        <v/>
      </c>
      <c r="S25" s="1032"/>
      <c r="T25" s="796"/>
      <c r="U25" s="792"/>
      <c r="V25" s="372"/>
      <c r="W25" s="30"/>
      <c r="X25" s="30" t="str">
        <f t="shared" si="1"/>
        <v/>
      </c>
      <c r="Y25" s="30"/>
      <c r="Z25" s="30"/>
      <c r="AA25" s="30"/>
      <c r="AB25" s="30"/>
      <c r="AC25" s="30"/>
      <c r="AD25" s="30"/>
      <c r="AE25" s="30"/>
      <c r="AF25" s="642" t="s">
        <v>6191</v>
      </c>
      <c r="AG25" s="30"/>
      <c r="AH25" s="140" t="s">
        <v>8145</v>
      </c>
      <c r="AI25"/>
      <c r="AJ25" s="582" t="s">
        <v>59</v>
      </c>
      <c r="AL25" s="640" t="s">
        <v>9230</v>
      </c>
      <c r="AM25" s="188"/>
      <c r="AN25" s="3"/>
      <c r="AO25" s="3"/>
      <c r="AP25" s="3"/>
    </row>
    <row r="26" spans="1:54" ht="23.15" customHeight="1">
      <c r="A26" s="293">
        <v>7</v>
      </c>
      <c r="B26" s="282"/>
      <c r="C26" s="1083" t="str">
        <f>IF(B26=0,"",IF(ISNA(VLOOKUP($B26,'UT - Retail'!$B$7:$U$1409,4,FALSE)),"",VLOOKUP($B26,'UT - Retail'!$B$7:$U$1409,4,FALSE)))</f>
        <v/>
      </c>
      <c r="D26" s="1083"/>
      <c r="E26" s="1026" t="str">
        <f>IF(B26=0,"",IF(ISNA(VLOOKUP($B26,'UT - Retail'!$B$7:$U$1409,8,FALSE)),"",VLOOKUP($B26,'UT - Retail'!$B$7:$U$1409,8,FALSE)))</f>
        <v/>
      </c>
      <c r="F26" s="1026"/>
      <c r="G26" s="1026" t="str">
        <f>IF(B26=0,"",IF(ISNA(VLOOKUP($B26,'UT - Retail'!$B$7:$U$1409,10,FALSE)),"",VLOOKUP($B26,'UT - Retail'!$B$7:$U$1409,10,FALSE)))</f>
        <v/>
      </c>
      <c r="H26" s="1026"/>
      <c r="I26" s="1026" t="str">
        <f>IF(B26=0,"",IF(ISNA(VLOOKUP($B26,'UT - Retail'!$B$7:$U$1409,9,FALSE)),"",VLOOKUP($B26,'UT - Retail'!$B$7:$U$1409,9,FALSE)))</f>
        <v/>
      </c>
      <c r="J26" s="1026"/>
      <c r="K26" s="1027" t="str">
        <f>IFERROR(IF(B26=0,"",VLOOKUP($B26,'UT - Retail'!B:G,6,FALSE)),"")</f>
        <v/>
      </c>
      <c r="L26" s="1027"/>
      <c r="M26" s="1083" t="str">
        <f>IF(B26=0,"",IF(ISNA(VLOOKUP($B26,'Info Table'!C:AU,43,FALSE)),"",VLOOKUP($B26,'Info Table'!C:AU,43,FALSE)))</f>
        <v/>
      </c>
      <c r="N26" s="1083"/>
      <c r="O26" s="279" t="str">
        <f>IF(ISNA(VLOOKUP($B26,'Info Table'!$C:$AU,44,FALSE)),"",VLOOKUP($B26,'Info Table'!$C:$AU,44,FALSE))</f>
        <v/>
      </c>
      <c r="P26" s="1146" t="str">
        <f>IF(ISNA(VLOOKUP($B26,'Info Table'!$C:$AU,45,FALSE)),"",VLOOKUP($B26,'Info Table'!$C:$AU,45,FALSE))</f>
        <v/>
      </c>
      <c r="Q26" s="1146"/>
      <c r="R26" s="1146" t="str">
        <f t="shared" si="0"/>
        <v/>
      </c>
      <c r="S26" s="1146"/>
      <c r="T26" s="797"/>
      <c r="U26" s="793"/>
      <c r="V26" s="372"/>
      <c r="W26" s="30"/>
      <c r="X26" s="30" t="str">
        <f t="shared" si="1"/>
        <v/>
      </c>
      <c r="Y26" s="30"/>
      <c r="Z26" s="30"/>
      <c r="AA26" s="30"/>
      <c r="AB26" s="30"/>
      <c r="AC26" s="30"/>
      <c r="AD26" s="30"/>
      <c r="AE26" s="30"/>
      <c r="AF26" s="47" t="s">
        <v>5747</v>
      </c>
      <c r="AG26" s="30"/>
      <c r="AH26" s="777" t="s">
        <v>8146</v>
      </c>
      <c r="AI26"/>
      <c r="AJ26" s="582" t="s">
        <v>75</v>
      </c>
      <c r="AL26" s="641" t="s">
        <v>6092</v>
      </c>
      <c r="AN26" s="3"/>
      <c r="AO26" s="3"/>
      <c r="AP26" s="3"/>
    </row>
    <row r="27" spans="1:54" ht="23.15" customHeight="1">
      <c r="A27" s="293">
        <v>8</v>
      </c>
      <c r="B27" s="280"/>
      <c r="C27" s="1084" t="str">
        <f>IF(B27=0,"",IF(ISNA(VLOOKUP($B27,'UT - Retail'!$B$7:$U$1409,4,FALSE)),"",VLOOKUP($B27,'UT - Retail'!$B$7:$U$1409,4,FALSE)))</f>
        <v/>
      </c>
      <c r="D27" s="1084"/>
      <c r="E27" s="1029" t="str">
        <f>IF(B27=0,"",IF(ISNA(VLOOKUP($B27,'UT - Retail'!$B$7:$U$1409,8,FALSE)),"",VLOOKUP($B27,'UT - Retail'!$B$7:$U$1409,8,FALSE)))</f>
        <v/>
      </c>
      <c r="F27" s="1029"/>
      <c r="G27" s="1029" t="str">
        <f>IF(B27=0,"",IF(ISNA(VLOOKUP($B27,'UT - Retail'!$B$7:$U$1409,10,FALSE)),"",VLOOKUP($B27,'UT - Retail'!$B$7:$U$1409,10,FALSE)))</f>
        <v/>
      </c>
      <c r="H27" s="1029"/>
      <c r="I27" s="1029" t="str">
        <f>IF(B27=0,"",IF(ISNA(VLOOKUP($B27,'UT - Retail'!$B$7:$U$1409,9,FALSE)),"",VLOOKUP($B27,'UT - Retail'!$B$7:$U$1409,9,FALSE)))</f>
        <v/>
      </c>
      <c r="J27" s="1029"/>
      <c r="K27" s="1030" t="str">
        <f>IFERROR(IF(B27=0,"",VLOOKUP($B27,'UT - Retail'!B:G,6,FALSE)),"")</f>
        <v/>
      </c>
      <c r="L27" s="1030"/>
      <c r="M27" s="1084" t="str">
        <f>IF(B27=0,"",IF(ISNA(VLOOKUP($B27,'Info Table'!C:AU,43,FALSE)),"",VLOOKUP($B27,'Info Table'!C:AU,43,FALSE)))</f>
        <v/>
      </c>
      <c r="N27" s="1084"/>
      <c r="O27" s="281" t="str">
        <f>IF(ISNA(VLOOKUP($B27,'Info Table'!$C:$AU,44,FALSE)),"",VLOOKUP($B27,'Info Table'!$C:$AU,44,FALSE))</f>
        <v/>
      </c>
      <c r="P27" s="1032" t="str">
        <f>IF(ISNA(VLOOKUP($B27,'Info Table'!$C:$AU,45,FALSE)),"",VLOOKUP($B27,'Info Table'!$C:$AU,45,FALSE))</f>
        <v/>
      </c>
      <c r="Q27" s="1032"/>
      <c r="R27" s="1032" t="str">
        <f t="shared" si="0"/>
        <v/>
      </c>
      <c r="S27" s="1032"/>
      <c r="T27" s="796"/>
      <c r="U27" s="792"/>
      <c r="V27" s="372"/>
      <c r="W27" s="30"/>
      <c r="X27" s="30" t="str">
        <f t="shared" si="1"/>
        <v/>
      </c>
      <c r="Y27" s="30"/>
      <c r="Z27" s="30"/>
      <c r="AA27" s="30"/>
      <c r="AB27" s="30"/>
      <c r="AC27" s="30"/>
      <c r="AD27" s="30"/>
      <c r="AE27" s="30"/>
      <c r="AF27" s="642" t="s">
        <v>2351</v>
      </c>
      <c r="AG27" s="30"/>
      <c r="AH27" s="140" t="s">
        <v>8142</v>
      </c>
      <c r="AI27"/>
      <c r="AJ27" s="582" t="s">
        <v>79</v>
      </c>
      <c r="AK27"/>
      <c r="AL27" s="640" t="s">
        <v>6093</v>
      </c>
      <c r="AN27" s="3"/>
      <c r="AO27" s="3"/>
      <c r="AP27" s="3"/>
    </row>
    <row r="28" spans="1:54" ht="23.15" customHeight="1">
      <c r="A28" s="293">
        <v>9</v>
      </c>
      <c r="B28" s="282"/>
      <c r="C28" s="1083" t="str">
        <f>IF(B28=0,"",IF(ISNA(VLOOKUP($B28,'UT - Retail'!$B$7:$U$1409,4,FALSE)),"",VLOOKUP($B28,'UT - Retail'!$B$7:$U$1409,4,FALSE)))</f>
        <v/>
      </c>
      <c r="D28" s="1083"/>
      <c r="E28" s="1026" t="str">
        <f>IF(B28=0,"",IF(ISNA(VLOOKUP($B28,'UT - Retail'!$B$7:$U$1409,8,FALSE)),"",VLOOKUP($B28,'UT - Retail'!$B$7:$U$1409,8,FALSE)))</f>
        <v/>
      </c>
      <c r="F28" s="1026"/>
      <c r="G28" s="1026" t="str">
        <f>IF(B28=0,"",IF(ISNA(VLOOKUP($B28,'UT - Retail'!$B$7:$U$1409,10,FALSE)),"",VLOOKUP($B28,'UT - Retail'!$B$7:$U$1409,10,FALSE)))</f>
        <v/>
      </c>
      <c r="H28" s="1026"/>
      <c r="I28" s="1026" t="str">
        <f>IF(B28=0,"",IF(ISNA(VLOOKUP($B28,'UT - Retail'!$B$7:$U$1409,9,FALSE)),"",VLOOKUP($B28,'UT - Retail'!$B$7:$U$1409,9,FALSE)))</f>
        <v/>
      </c>
      <c r="J28" s="1026"/>
      <c r="K28" s="1027" t="str">
        <f>IFERROR(IF(B28=0,"",VLOOKUP($B28,'UT - Retail'!B:G,6,FALSE)),"")</f>
        <v/>
      </c>
      <c r="L28" s="1027"/>
      <c r="M28" s="1083" t="str">
        <f>IF(B28=0,"",IF(ISNA(VLOOKUP($B28,'Info Table'!C:AU,43,FALSE)),"",VLOOKUP($B28,'Info Table'!C:AU,43,FALSE)))</f>
        <v/>
      </c>
      <c r="N28" s="1083"/>
      <c r="O28" s="279" t="str">
        <f>IF(ISNA(VLOOKUP($B28,'Info Table'!$C:$AU,44,FALSE)),"",VLOOKUP($B28,'Info Table'!$C:$AU,44,FALSE))</f>
        <v/>
      </c>
      <c r="P28" s="1146" t="str">
        <f>IF(ISNA(VLOOKUP($B28,'Info Table'!$C:$AU,45,FALSE)),"",VLOOKUP($B28,'Info Table'!$C:$AU,45,FALSE))</f>
        <v/>
      </c>
      <c r="Q28" s="1146"/>
      <c r="R28" s="1146" t="str">
        <f t="shared" si="0"/>
        <v/>
      </c>
      <c r="S28" s="1146"/>
      <c r="T28" s="797"/>
      <c r="U28" s="793"/>
      <c r="V28" s="372"/>
      <c r="W28" s="30"/>
      <c r="X28" s="30" t="str">
        <f t="shared" si="1"/>
        <v/>
      </c>
      <c r="Y28" s="30"/>
      <c r="Z28" s="30"/>
      <c r="AA28" s="30"/>
      <c r="AB28" s="30"/>
      <c r="AC28" s="30"/>
      <c r="AD28" s="30"/>
      <c r="AE28" s="30"/>
      <c r="AF28" s="113"/>
      <c r="AG28" s="30"/>
      <c r="AH28" s="777" t="s">
        <v>9695</v>
      </c>
      <c r="AI28"/>
      <c r="AJ28" s="582" t="s">
        <v>81</v>
      </c>
      <c r="AK28"/>
      <c r="AL28" s="641" t="s">
        <v>8621</v>
      </c>
      <c r="AN28" s="3"/>
      <c r="AO28" s="3"/>
      <c r="AP28" s="3"/>
    </row>
    <row r="29" spans="1:54" ht="23.15" customHeight="1">
      <c r="A29" s="293">
        <v>10</v>
      </c>
      <c r="B29" s="283"/>
      <c r="C29" s="1084" t="str">
        <f>IF(B29=0,"",IF(ISNA(VLOOKUP($B29,'UT - Retail'!$B$7:$U$1409,4,FALSE)),"",VLOOKUP($B29,'UT - Retail'!$B$7:$U$1409,4,FALSE)))</f>
        <v/>
      </c>
      <c r="D29" s="1084"/>
      <c r="E29" s="1029" t="str">
        <f>IF(B29=0,"",IF(ISNA(VLOOKUP($B29,'UT - Retail'!$B$7:$U$1409,8,FALSE)),"",VLOOKUP($B29,'UT - Retail'!$B$7:$U$1409,8,FALSE)))</f>
        <v/>
      </c>
      <c r="F29" s="1029"/>
      <c r="G29" s="1029" t="str">
        <f>IF(B29=0,"",IF(ISNA(VLOOKUP($B29,'UT - Retail'!$B$7:$U$1409,10,FALSE)),"",VLOOKUP($B29,'UT - Retail'!$B$7:$U$1409,10,FALSE)))</f>
        <v/>
      </c>
      <c r="H29" s="1029"/>
      <c r="I29" s="1029" t="str">
        <f>IF(B29=0,"",IF(ISNA(VLOOKUP($B29,'UT - Retail'!$B$7:$U$1409,9,FALSE)),"",VLOOKUP($B29,'UT - Retail'!$B$7:$U$1409,9,FALSE)))</f>
        <v/>
      </c>
      <c r="J29" s="1029"/>
      <c r="K29" s="1030" t="str">
        <f>IFERROR(IF(B29=0,"",VLOOKUP($B29,'UT - Retail'!B:G,6,FALSE)),"")</f>
        <v/>
      </c>
      <c r="L29" s="1030"/>
      <c r="M29" s="1084" t="str">
        <f>IF(B29=0,"",IF(ISNA(VLOOKUP($B29,'Info Table'!C:AU,43,FALSE)),"",VLOOKUP($B29,'Info Table'!C:AU,43,FALSE)))</f>
        <v/>
      </c>
      <c r="N29" s="1084"/>
      <c r="O29" s="281" t="str">
        <f>IF(ISNA(VLOOKUP($B29,'Info Table'!$C:$AU,44,FALSE)),"",VLOOKUP($B29,'Info Table'!$C:$AU,44,FALSE))</f>
        <v/>
      </c>
      <c r="P29" s="1032" t="str">
        <f>IF(ISNA(VLOOKUP($B29,'Info Table'!$C:$AU,45,FALSE)),"",VLOOKUP($B29,'Info Table'!$C:$AU,45,FALSE))</f>
        <v/>
      </c>
      <c r="Q29" s="1032"/>
      <c r="R29" s="1032" t="str">
        <f t="shared" si="0"/>
        <v/>
      </c>
      <c r="S29" s="1032"/>
      <c r="T29" s="796"/>
      <c r="U29" s="792"/>
      <c r="V29" s="372"/>
      <c r="W29" s="30"/>
      <c r="X29" s="30" t="str">
        <f t="shared" si="1"/>
        <v/>
      </c>
      <c r="Y29" s="30"/>
      <c r="Z29" s="30"/>
      <c r="AA29" s="30"/>
      <c r="AB29" s="30"/>
      <c r="AC29" s="30"/>
      <c r="AD29" s="30"/>
      <c r="AE29" s="30"/>
      <c r="AF29" s="113"/>
      <c r="AG29" s="30"/>
      <c r="AH29" s="140" t="s">
        <v>9696</v>
      </c>
      <c r="AI29"/>
      <c r="AJ29" s="582" t="s">
        <v>86</v>
      </c>
      <c r="AK29"/>
      <c r="AL29" s="640" t="s">
        <v>8221</v>
      </c>
      <c r="AN29" s="3"/>
      <c r="AO29" s="3"/>
      <c r="AP29" s="3"/>
    </row>
    <row r="30" spans="1:54" ht="23.15" customHeight="1">
      <c r="A30" s="294">
        <v>11</v>
      </c>
      <c r="B30" s="284"/>
      <c r="C30" s="1099" t="str">
        <f>IF(B30=0,"",IF(ISNA(VLOOKUP($B30,'UT - Retail'!$B$7:$U$1409,4,FALSE)),"",VLOOKUP($B30,'UT - Retail'!$B$7:$U$1409,4,FALSE)))</f>
        <v/>
      </c>
      <c r="D30" s="1100"/>
      <c r="E30" s="1028" t="str">
        <f>IF(B30=0,"",IF(ISNA(VLOOKUP($B30,'UT - Retail'!$B$7:$U$1409,8,FALSE)),"",VLOOKUP($B30,'UT - Retail'!$B$7:$U$1409,8,FALSE)))</f>
        <v/>
      </c>
      <c r="F30" s="1028"/>
      <c r="G30" s="1028" t="str">
        <f>IF(B30=0,"",IF(ISNA(VLOOKUP($B30,'UT - Retail'!$B$7:$U$1409,10,FALSE)),"",VLOOKUP($B30,'UT - Retail'!$B$7:$U$1409,10,FALSE)))</f>
        <v/>
      </c>
      <c r="H30" s="1028"/>
      <c r="I30" s="1028" t="str">
        <f>IF(B30=0,"",IF(ISNA(VLOOKUP($B30,'UT - Retail'!$B$7:$U$1409,9,FALSE)),"",VLOOKUP($B30,'UT - Retail'!$B$7:$U$1409,9,FALSE)))</f>
        <v/>
      </c>
      <c r="J30" s="1028"/>
      <c r="K30" s="1031" t="str">
        <f>IFERROR(IF(B30=0,"",VLOOKUP($B30,'UT - Retail'!B:G,6,FALSE)),"")</f>
        <v/>
      </c>
      <c r="L30" s="1031"/>
      <c r="M30" s="1100" t="str">
        <f>IF(B30=0,"",IF(ISNA(VLOOKUP($B30,'Info Table'!C:AU,43,FALSE)),"",VLOOKUP($B30,'Info Table'!C:AU,43,FALSE)))</f>
        <v/>
      </c>
      <c r="N30" s="1100"/>
      <c r="O30" s="279" t="str">
        <f>IF(ISNA(VLOOKUP($B30,'Info Table'!$C:$AU,44,FALSE)),"",VLOOKUP($B30,'Info Table'!$C:$AU,44,FALSE))</f>
        <v/>
      </c>
      <c r="P30" s="1025" t="str">
        <f>IF(ISNA(VLOOKUP($B30,'Info Table'!$C:$AU,45,FALSE)),"",VLOOKUP($B30,'Info Table'!$C:$AU,45,FALSE))</f>
        <v/>
      </c>
      <c r="Q30" s="1025"/>
      <c r="R30" s="1025" t="str">
        <f t="shared" si="0"/>
        <v/>
      </c>
      <c r="S30" s="1025"/>
      <c r="T30" s="798"/>
      <c r="U30" s="793"/>
      <c r="V30" s="372"/>
      <c r="W30" s="30"/>
      <c r="X30" s="30" t="str">
        <f t="shared" si="1"/>
        <v/>
      </c>
      <c r="Y30" s="30"/>
      <c r="Z30" s="30"/>
      <c r="AA30" s="30"/>
      <c r="AB30" s="30"/>
      <c r="AC30" s="30"/>
      <c r="AD30" s="30"/>
      <c r="AE30" s="30"/>
      <c r="AF30" s="30"/>
      <c r="AG30" s="30"/>
      <c r="AH30" s="777" t="s">
        <v>9697</v>
      </c>
      <c r="AI30"/>
      <c r="AJ30" s="582" t="s">
        <v>7459</v>
      </c>
      <c r="AK30"/>
      <c r="AL30" s="641" t="s">
        <v>5164</v>
      </c>
      <c r="AN30" s="3"/>
      <c r="AO30" s="3"/>
      <c r="AP30" s="3"/>
    </row>
    <row r="31" spans="1:54" ht="23.15" customHeight="1">
      <c r="A31" s="293">
        <v>12</v>
      </c>
      <c r="B31" s="283"/>
      <c r="C31" s="1101" t="str">
        <f>IF(B31=0,"",IF(ISNA(VLOOKUP($B31,'UT - Retail'!$B$7:$U$1409,4,FALSE)),"",VLOOKUP($B31,'UT - Retail'!$B$7:$U$1409,4,FALSE)))</f>
        <v/>
      </c>
      <c r="D31" s="1084"/>
      <c r="E31" s="1029" t="str">
        <f>IF(B31=0,"",IF(ISNA(VLOOKUP($B31,'UT - Retail'!$B$7:$U$1409,8,FALSE)),"",VLOOKUP($B31,'UT - Retail'!$B$7:$U$1409,8,FALSE)))</f>
        <v/>
      </c>
      <c r="F31" s="1029"/>
      <c r="G31" s="1029" t="str">
        <f>IF(B31=0,"",IF(ISNA(VLOOKUP($B31,'UT - Retail'!$B$7:$U$1409,10,FALSE)),"",VLOOKUP($B31,'UT - Retail'!$B$7:$U$1409,10,FALSE)))</f>
        <v/>
      </c>
      <c r="H31" s="1029"/>
      <c r="I31" s="1029" t="str">
        <f>IF(B31=0,"",IF(ISNA(VLOOKUP($B31,'UT - Retail'!$B$7:$U$1409,9,FALSE)),"",VLOOKUP($B31,'UT - Retail'!$B$7:$U$1409,9,FALSE)))</f>
        <v/>
      </c>
      <c r="J31" s="1029"/>
      <c r="K31" s="1030" t="str">
        <f>IFERROR(IF(B31=0,"",VLOOKUP($B31,'UT - Retail'!B:G,6,FALSE)),"")</f>
        <v/>
      </c>
      <c r="L31" s="1030"/>
      <c r="M31" s="1084" t="str">
        <f>IF(B31=0,"",IF(ISNA(VLOOKUP($B31,'Info Table'!C:AU,43,FALSE)),"",VLOOKUP($B31,'Info Table'!C:AU,43,FALSE)))</f>
        <v/>
      </c>
      <c r="N31" s="1084"/>
      <c r="O31" s="281" t="str">
        <f>IF(ISNA(VLOOKUP($B31,'Info Table'!$C:$AU,44,FALSE)),"",VLOOKUP($B31,'Info Table'!$C:$AU,44,FALSE))</f>
        <v/>
      </c>
      <c r="P31" s="1032" t="str">
        <f>IF(ISNA(VLOOKUP($B31,'Info Table'!$C:$AU,45,FALSE)),"",VLOOKUP($B31,'Info Table'!$C:$AU,45,FALSE))</f>
        <v/>
      </c>
      <c r="Q31" s="1032"/>
      <c r="R31" s="1032" t="str">
        <f t="shared" si="0"/>
        <v/>
      </c>
      <c r="S31" s="1032"/>
      <c r="T31" s="796"/>
      <c r="U31" s="792"/>
      <c r="V31" s="372"/>
      <c r="W31" s="30"/>
      <c r="X31" s="30" t="str">
        <f t="shared" si="1"/>
        <v/>
      </c>
      <c r="Y31" s="30"/>
      <c r="Z31" s="30"/>
      <c r="AA31" s="30"/>
      <c r="AB31" s="30"/>
      <c r="AC31" s="30"/>
      <c r="AD31" s="30"/>
      <c r="AE31" s="30"/>
      <c r="AF31" s="113"/>
      <c r="AG31" s="30"/>
      <c r="AH31" s="140" t="s">
        <v>9698</v>
      </c>
      <c r="AI31"/>
      <c r="AJ31" s="582" t="s">
        <v>7545</v>
      </c>
      <c r="AK31"/>
      <c r="AL31" s="640" t="s">
        <v>5165</v>
      </c>
      <c r="AN31" s="3"/>
      <c r="AO31" s="3"/>
      <c r="AP31" s="3"/>
    </row>
    <row r="32" spans="1:54" ht="23.15" customHeight="1">
      <c r="A32" s="293">
        <v>13</v>
      </c>
      <c r="B32" s="284"/>
      <c r="C32" s="1099" t="str">
        <f>IF(B32=0,"",IF(ISNA(VLOOKUP($B32,'UT - Retail'!$B$7:$U$1409,4,FALSE)),"",VLOOKUP($B32,'UT - Retail'!$B$7:$U$1409,4,FALSE)))</f>
        <v/>
      </c>
      <c r="D32" s="1100"/>
      <c r="E32" s="1028" t="str">
        <f>IF(B32=0,"",IF(ISNA(VLOOKUP($B32,'UT - Retail'!$B$7:$U$1409,8,FALSE)),"",VLOOKUP($B32,'UT - Retail'!$B$7:$U$1409,8,FALSE)))</f>
        <v/>
      </c>
      <c r="F32" s="1028"/>
      <c r="G32" s="1028" t="str">
        <f>IF(B32=0,"",IF(ISNA(VLOOKUP($B32,'UT - Retail'!$B$7:$U$1409,10,FALSE)),"",VLOOKUP($B32,'UT - Retail'!$B$7:$U$1409,10,FALSE)))</f>
        <v/>
      </c>
      <c r="H32" s="1028"/>
      <c r="I32" s="1028" t="str">
        <f>IF(B32=0,"",IF(ISNA(VLOOKUP($B32,'UT - Retail'!$B$7:$U$1409,9,FALSE)),"",VLOOKUP($B32,'UT - Retail'!$B$7:$U$1409,9,FALSE)))</f>
        <v/>
      </c>
      <c r="J32" s="1028"/>
      <c r="K32" s="1031" t="str">
        <f>IFERROR(IF(B32=0,"",VLOOKUP($B32,'UT - Retail'!B:G,6,FALSE)),"")</f>
        <v/>
      </c>
      <c r="L32" s="1031"/>
      <c r="M32" s="1100" t="str">
        <f>IF(B32=0,"",IF(ISNA(VLOOKUP($B32,'Info Table'!C:AU,43,FALSE)),"",VLOOKUP($B32,'Info Table'!C:AU,43,FALSE)))</f>
        <v/>
      </c>
      <c r="N32" s="1100"/>
      <c r="O32" s="279" t="str">
        <f>IF(ISNA(VLOOKUP($B32,'Info Table'!$C:$AU,44,FALSE)),"",VLOOKUP($B32,'Info Table'!$C:$AU,44,FALSE))</f>
        <v/>
      </c>
      <c r="P32" s="1025" t="str">
        <f>IF(ISNA(VLOOKUP($B32,'Info Table'!$C:$AU,45,FALSE)),"",VLOOKUP($B32,'Info Table'!$C:$AU,45,FALSE))</f>
        <v/>
      </c>
      <c r="Q32" s="1025"/>
      <c r="R32" s="1025" t="str">
        <f t="shared" si="0"/>
        <v/>
      </c>
      <c r="S32" s="1025"/>
      <c r="T32" s="798"/>
      <c r="U32" s="793"/>
      <c r="V32" s="372"/>
      <c r="W32" s="30"/>
      <c r="X32" s="30" t="str">
        <f t="shared" si="1"/>
        <v/>
      </c>
      <c r="Y32" s="30"/>
      <c r="Z32" s="30"/>
      <c r="AA32" s="30"/>
      <c r="AB32" s="30"/>
      <c r="AC32" s="30"/>
      <c r="AD32" s="30"/>
      <c r="AE32" s="30"/>
      <c r="AF32" s="113"/>
      <c r="AG32" s="30"/>
      <c r="AH32" s="777" t="s">
        <v>9699</v>
      </c>
      <c r="AI32"/>
      <c r="AJ32" s="582" t="s">
        <v>5146</v>
      </c>
      <c r="AK32"/>
      <c r="AL32" s="641" t="s">
        <v>9681</v>
      </c>
      <c r="AN32" s="3"/>
      <c r="AO32" s="3"/>
      <c r="AP32" s="3"/>
    </row>
    <row r="33" spans="1:54" ht="23.15" customHeight="1">
      <c r="A33" s="293">
        <v>14</v>
      </c>
      <c r="B33" s="283"/>
      <c r="C33" s="1101" t="str">
        <f>IF(B33=0,"",IF(ISNA(VLOOKUP($B33,'UT - Retail'!$B$7:$U$1409,4,FALSE)),"",VLOOKUP($B33,'UT - Retail'!$B$7:$U$1409,4,FALSE)))</f>
        <v/>
      </c>
      <c r="D33" s="1084"/>
      <c r="E33" s="1029" t="str">
        <f>IF(B33=0,"",IF(ISNA(VLOOKUP($B33,'UT - Retail'!$B$7:$U$1409,8,FALSE)),"",VLOOKUP($B33,'UT - Retail'!$B$7:$U$1409,8,FALSE)))</f>
        <v/>
      </c>
      <c r="F33" s="1029"/>
      <c r="G33" s="1029" t="str">
        <f>IF(B33=0,"",IF(ISNA(VLOOKUP($B33,'UT - Retail'!$B$7:$U$1409,10,FALSE)),"",VLOOKUP($B33,'UT - Retail'!$B$7:$U$1409,10,FALSE)))</f>
        <v/>
      </c>
      <c r="H33" s="1029"/>
      <c r="I33" s="1029" t="str">
        <f>IF(B33=0,"",IF(ISNA(VLOOKUP($B33,'UT - Retail'!$B$7:$U$1409,9,FALSE)),"",VLOOKUP($B33,'UT - Retail'!$B$7:$U$1409,9,FALSE)))</f>
        <v/>
      </c>
      <c r="J33" s="1029"/>
      <c r="K33" s="1030" t="str">
        <f>IFERROR(IF(B33=0,"",VLOOKUP($B33,'UT - Retail'!B:G,6,FALSE)),"")</f>
        <v/>
      </c>
      <c r="L33" s="1030"/>
      <c r="M33" s="1084" t="str">
        <f>IF(B33=0,"",IF(ISNA(VLOOKUP($B33,'Info Table'!C:AU,43,FALSE)),"",VLOOKUP($B33,'Info Table'!C:AU,43,FALSE)))</f>
        <v/>
      </c>
      <c r="N33" s="1084"/>
      <c r="O33" s="281" t="str">
        <f>IF(ISNA(VLOOKUP($B33,'Info Table'!$C:$AU,44,FALSE)),"",VLOOKUP($B33,'Info Table'!$C:$AU,44,FALSE))</f>
        <v/>
      </c>
      <c r="P33" s="1032" t="str">
        <f>IF(ISNA(VLOOKUP($B33,'Info Table'!$C:$AU,45,FALSE)),"",VLOOKUP($B33,'Info Table'!$C:$AU,45,FALSE))</f>
        <v/>
      </c>
      <c r="Q33" s="1032"/>
      <c r="R33" s="1032" t="str">
        <f t="shared" si="0"/>
        <v/>
      </c>
      <c r="S33" s="1032"/>
      <c r="T33" s="796"/>
      <c r="U33" s="792"/>
      <c r="V33" s="372"/>
      <c r="W33" s="30"/>
      <c r="X33" s="30" t="str">
        <f t="shared" si="1"/>
        <v/>
      </c>
      <c r="Y33" s="30"/>
      <c r="Z33" s="30"/>
      <c r="AA33" s="30"/>
      <c r="AB33" s="30"/>
      <c r="AC33" s="30"/>
      <c r="AD33" s="30"/>
      <c r="AE33" s="30"/>
      <c r="AF33" s="113"/>
      <c r="AG33" s="30"/>
      <c r="AH33" s="140" t="s">
        <v>9700</v>
      </c>
      <c r="AI33"/>
      <c r="AJ33" s="582" t="s">
        <v>5196</v>
      </c>
      <c r="AK33"/>
      <c r="AL33" s="641" t="s">
        <v>7154</v>
      </c>
      <c r="AN33" s="3"/>
      <c r="AO33" s="3"/>
      <c r="AP33" s="3"/>
    </row>
    <row r="34" spans="1:54" ht="23.15" customHeight="1">
      <c r="A34" s="293">
        <v>15</v>
      </c>
      <c r="B34" s="284"/>
      <c r="C34" s="1099" t="str">
        <f>IF(B34=0,"",IF(ISNA(VLOOKUP($B34,'UT - Retail'!$B$7:$U$1409,4,FALSE)),"",VLOOKUP($B34,'UT - Retail'!$B$7:$U$1409,4,FALSE)))</f>
        <v/>
      </c>
      <c r="D34" s="1100"/>
      <c r="E34" s="1028" t="str">
        <f>IF(B34=0,"",IF(ISNA(VLOOKUP($B34,'UT - Retail'!$B$7:$U$1409,8,FALSE)),"",VLOOKUP($B34,'UT - Retail'!$B$7:$U$1409,8,FALSE)))</f>
        <v/>
      </c>
      <c r="F34" s="1028"/>
      <c r="G34" s="1028" t="str">
        <f>IF(B34=0,"",IF(ISNA(VLOOKUP($B34,'UT - Retail'!$B$7:$U$1409,10,FALSE)),"",VLOOKUP($B34,'UT - Retail'!$B$7:$U$1409,10,FALSE)))</f>
        <v/>
      </c>
      <c r="H34" s="1028"/>
      <c r="I34" s="1028" t="str">
        <f>IF(B34=0,"",IF(ISNA(VLOOKUP($B34,'UT - Retail'!$B$7:$U$1409,9,FALSE)),"",VLOOKUP($B34,'UT - Retail'!$B$7:$U$1409,9,FALSE)))</f>
        <v/>
      </c>
      <c r="J34" s="1028"/>
      <c r="K34" s="1031" t="str">
        <f>IFERROR(IF(B34=0,"",VLOOKUP($B34,'UT - Retail'!B:G,6,FALSE)),"")</f>
        <v/>
      </c>
      <c r="L34" s="1031"/>
      <c r="M34" s="1100" t="str">
        <f>IF(B34=0,"",IF(ISNA(VLOOKUP($B34,'Info Table'!C:AU,43,FALSE)),"",VLOOKUP($B34,'Info Table'!C:AU,43,FALSE)))</f>
        <v/>
      </c>
      <c r="N34" s="1100"/>
      <c r="O34" s="279" t="str">
        <f>IF(ISNA(VLOOKUP($B34,'Info Table'!$C:$AU,44,FALSE)),"",VLOOKUP($B34,'Info Table'!$C:$AU,44,FALSE))</f>
        <v/>
      </c>
      <c r="P34" s="1025" t="str">
        <f>IF(ISNA(VLOOKUP($B34,'Info Table'!$C:$AU,45,FALSE)),"",VLOOKUP($B34,'Info Table'!$C:$AU,45,FALSE))</f>
        <v/>
      </c>
      <c r="Q34" s="1025"/>
      <c r="R34" s="1025" t="str">
        <f t="shared" si="0"/>
        <v/>
      </c>
      <c r="S34" s="1025"/>
      <c r="T34" s="798"/>
      <c r="U34" s="793"/>
      <c r="V34" s="372"/>
      <c r="W34" s="30"/>
      <c r="X34" s="30" t="str">
        <f t="shared" si="1"/>
        <v/>
      </c>
      <c r="Y34" s="30"/>
      <c r="Z34" s="30"/>
      <c r="AA34" s="30"/>
      <c r="AB34" s="30"/>
      <c r="AC34" s="30"/>
      <c r="AD34" s="30"/>
      <c r="AE34" s="30"/>
      <c r="AF34" s="113"/>
      <c r="AG34" s="30"/>
      <c r="AH34" s="777" t="s">
        <v>9701</v>
      </c>
      <c r="AI34"/>
      <c r="AJ34" s="582" t="s">
        <v>5197</v>
      </c>
      <c r="AK34"/>
      <c r="AL34" s="640" t="s">
        <v>7155</v>
      </c>
      <c r="AN34" s="3"/>
      <c r="AO34" s="3"/>
      <c r="AP34" s="3"/>
    </row>
    <row r="35" spans="1:54" ht="23.15" customHeight="1">
      <c r="A35" s="293">
        <v>16</v>
      </c>
      <c r="B35" s="283"/>
      <c r="C35" s="1101" t="str">
        <f>IF(B35=0,"",IF(ISNA(VLOOKUP($B35,'UT - Retail'!$B$7:$U$1409,4,FALSE)),"",VLOOKUP($B35,'UT - Retail'!$B$7:$U$1409,4,FALSE)))</f>
        <v/>
      </c>
      <c r="D35" s="1084"/>
      <c r="E35" s="1029" t="str">
        <f>IF(B35=0,"",IF(ISNA(VLOOKUP($B35,'UT - Retail'!$B$7:$U$1409,8,FALSE)),"",VLOOKUP($B35,'UT - Retail'!$B$7:$U$1409,8,FALSE)))</f>
        <v/>
      </c>
      <c r="F35" s="1029"/>
      <c r="G35" s="1029" t="str">
        <f>IF(B35=0,"",IF(ISNA(VLOOKUP($B35,'UT - Retail'!$B$7:$U$1409,10,FALSE)),"",VLOOKUP($B35,'UT - Retail'!$B$7:$U$1409,10,FALSE)))</f>
        <v/>
      </c>
      <c r="H35" s="1029"/>
      <c r="I35" s="1029" t="str">
        <f>IF(B35=0,"",IF(ISNA(VLOOKUP($B35,'UT - Retail'!$B$7:$U$1409,9,FALSE)),"",VLOOKUP($B35,'UT - Retail'!$B$7:$U$1409,9,FALSE)))</f>
        <v/>
      </c>
      <c r="J35" s="1029"/>
      <c r="K35" s="1030" t="str">
        <f>IFERROR(IF(B35=0,"",VLOOKUP($B35,'UT - Retail'!B:G,6,FALSE)),"")</f>
        <v/>
      </c>
      <c r="L35" s="1030"/>
      <c r="M35" s="1084" t="str">
        <f>IF(B35=0,"",IF(ISNA(VLOOKUP($B35,'Info Table'!C:AU,43,FALSE)),"",VLOOKUP($B35,'Info Table'!C:AU,43,FALSE)))</f>
        <v/>
      </c>
      <c r="N35" s="1084"/>
      <c r="O35" s="281" t="str">
        <f>IF(ISNA(VLOOKUP($B35,'Info Table'!$C:$AU,44,FALSE)),"",VLOOKUP($B35,'Info Table'!$C:$AU,44,FALSE))</f>
        <v/>
      </c>
      <c r="P35" s="1032" t="str">
        <f>IF(ISNA(VLOOKUP($B35,'Info Table'!$C:$AU,45,FALSE)),"",VLOOKUP($B35,'Info Table'!$C:$AU,45,FALSE))</f>
        <v/>
      </c>
      <c r="Q35" s="1032"/>
      <c r="R35" s="1032" t="str">
        <f t="shared" si="0"/>
        <v/>
      </c>
      <c r="S35" s="1032"/>
      <c r="T35" s="796"/>
      <c r="U35" s="792"/>
      <c r="V35" s="372"/>
      <c r="W35" s="30"/>
      <c r="X35" s="30" t="str">
        <f t="shared" si="1"/>
        <v/>
      </c>
      <c r="Y35" s="30"/>
      <c r="Z35" s="30"/>
      <c r="AA35" s="30"/>
      <c r="AB35" s="30"/>
      <c r="AC35" s="30"/>
      <c r="AD35" s="30"/>
      <c r="AE35" s="30"/>
      <c r="AF35" s="113"/>
      <c r="AG35" s="30"/>
      <c r="AH35" s="140" t="s">
        <v>9702</v>
      </c>
      <c r="AI35"/>
      <c r="AJ35" s="582" t="s">
        <v>4953</v>
      </c>
      <c r="AK35"/>
      <c r="AL35" s="641" t="s">
        <v>7156</v>
      </c>
      <c r="AN35" s="3"/>
      <c r="AO35" s="3"/>
      <c r="AP35" s="3"/>
    </row>
    <row r="36" spans="1:54" ht="23.15" customHeight="1">
      <c r="A36" s="293">
        <v>17</v>
      </c>
      <c r="B36" s="284"/>
      <c r="C36" s="1099" t="str">
        <f>IF(B36=0,"",IF(ISNA(VLOOKUP($B36,'UT - Retail'!$B$7:$U$1409,4,FALSE)),"",VLOOKUP($B36,'UT - Retail'!$B$7:$U$1409,4,FALSE)))</f>
        <v/>
      </c>
      <c r="D36" s="1100"/>
      <c r="E36" s="1028" t="str">
        <f>IF(B36=0,"",IF(ISNA(VLOOKUP($B36,'UT - Retail'!$B$7:$U$1409,8,FALSE)),"",VLOOKUP($B36,'UT - Retail'!$B$7:$U$1409,8,FALSE)))</f>
        <v/>
      </c>
      <c r="F36" s="1028"/>
      <c r="G36" s="1028" t="str">
        <f>IF(B36=0,"",IF(ISNA(VLOOKUP($B36,'UT - Retail'!$B$7:$U$1409,10,FALSE)),"",VLOOKUP($B36,'UT - Retail'!$B$7:$U$1409,10,FALSE)))</f>
        <v/>
      </c>
      <c r="H36" s="1028"/>
      <c r="I36" s="1028" t="str">
        <f>IF(B36=0,"",IF(ISNA(VLOOKUP($B36,'UT - Retail'!$B$7:$U$1409,9,FALSE)),"",VLOOKUP($B36,'UT - Retail'!$B$7:$U$1409,9,FALSE)))</f>
        <v/>
      </c>
      <c r="J36" s="1028"/>
      <c r="K36" s="1031" t="str">
        <f>IFERROR(IF(B36=0,"",VLOOKUP($B36,'UT - Retail'!B:G,6,FALSE)),"")</f>
        <v/>
      </c>
      <c r="L36" s="1031"/>
      <c r="M36" s="1100" t="str">
        <f>IF(B36=0,"",IF(ISNA(VLOOKUP($B36,'Info Table'!C:AU,43,FALSE)),"",VLOOKUP($B36,'Info Table'!C:AU,43,FALSE)))</f>
        <v/>
      </c>
      <c r="N36" s="1100"/>
      <c r="O36" s="279" t="str">
        <f>IF(ISNA(VLOOKUP($B36,'Info Table'!$C:$AU,44,FALSE)),"",VLOOKUP($B36,'Info Table'!$C:$AU,44,FALSE))</f>
        <v/>
      </c>
      <c r="P36" s="1025" t="str">
        <f>IF(ISNA(VLOOKUP($B36,'Info Table'!$C:$AU,45,FALSE)),"",VLOOKUP($B36,'Info Table'!$C:$AU,45,FALSE))</f>
        <v/>
      </c>
      <c r="Q36" s="1025"/>
      <c r="R36" s="1025" t="str">
        <f t="shared" si="0"/>
        <v/>
      </c>
      <c r="S36" s="1025"/>
      <c r="T36" s="798"/>
      <c r="U36" s="793"/>
      <c r="V36" s="372"/>
      <c r="W36" s="30"/>
      <c r="X36" s="30" t="str">
        <f t="shared" si="1"/>
        <v/>
      </c>
      <c r="Y36" s="30"/>
      <c r="Z36" s="30"/>
      <c r="AA36" s="30"/>
      <c r="AB36" s="30"/>
      <c r="AC36" s="30"/>
      <c r="AD36" s="30"/>
      <c r="AE36" s="30"/>
      <c r="AF36" s="113"/>
      <c r="AG36" s="30"/>
      <c r="AH36" s="777" t="s">
        <v>9703</v>
      </c>
      <c r="AI36"/>
      <c r="AJ36" s="582" t="s">
        <v>5198</v>
      </c>
      <c r="AK36"/>
      <c r="AL36" s="640" t="s">
        <v>7278</v>
      </c>
      <c r="AN36" s="3"/>
      <c r="AO36" s="3"/>
      <c r="AP36" s="3"/>
    </row>
    <row r="37" spans="1:54" ht="23.15" customHeight="1">
      <c r="A37" s="293">
        <v>18</v>
      </c>
      <c r="B37" s="283"/>
      <c r="C37" s="1101" t="str">
        <f>IF(B37=0,"",IF(ISNA(VLOOKUP($B37,'UT - Retail'!$B$7:$U$1409,4,FALSE)),"",VLOOKUP($B37,'UT - Retail'!$B$7:$U$1409,4,FALSE)))</f>
        <v/>
      </c>
      <c r="D37" s="1084"/>
      <c r="E37" s="1029" t="str">
        <f>IF(B37=0,"",IF(ISNA(VLOOKUP($B37,'UT - Retail'!$B$7:$U$1409,8,FALSE)),"",VLOOKUP($B37,'UT - Retail'!$B$7:$U$1409,8,FALSE)))</f>
        <v/>
      </c>
      <c r="F37" s="1029"/>
      <c r="G37" s="1029" t="str">
        <f>IF(B37=0,"",IF(ISNA(VLOOKUP($B37,'UT - Retail'!$B$7:$U$1409,10,FALSE)),"",VLOOKUP($B37,'UT - Retail'!$B$7:$U$1409,10,FALSE)))</f>
        <v/>
      </c>
      <c r="H37" s="1029"/>
      <c r="I37" s="1029" t="str">
        <f>IF(B37=0,"",IF(ISNA(VLOOKUP($B37,'UT - Retail'!$B$7:$U$1409,9,FALSE)),"",VLOOKUP($B37,'UT - Retail'!$B$7:$U$1409,9,FALSE)))</f>
        <v/>
      </c>
      <c r="J37" s="1029"/>
      <c r="K37" s="1030" t="str">
        <f>IFERROR(IF(B37=0,"",VLOOKUP($B37,'UT - Retail'!B:G,6,FALSE)),"")</f>
        <v/>
      </c>
      <c r="L37" s="1030"/>
      <c r="M37" s="1084" t="str">
        <f>IF(B37=0,"",IF(ISNA(VLOOKUP($B37,'Info Table'!C:AU,43,FALSE)),"",VLOOKUP($B37,'Info Table'!C:AU,43,FALSE)))</f>
        <v/>
      </c>
      <c r="N37" s="1084"/>
      <c r="O37" s="281" t="str">
        <f>IF(ISNA(VLOOKUP($B37,'Info Table'!$C:$AU,44,FALSE)),"",VLOOKUP($B37,'Info Table'!$C:$AU,44,FALSE))</f>
        <v/>
      </c>
      <c r="P37" s="1032" t="str">
        <f>IF(ISNA(VLOOKUP($B37,'Info Table'!$C:$AU,45,FALSE)),"",VLOOKUP($B37,'Info Table'!$C:$AU,45,FALSE))</f>
        <v/>
      </c>
      <c r="Q37" s="1032"/>
      <c r="R37" s="1032" t="str">
        <f t="shared" si="0"/>
        <v/>
      </c>
      <c r="S37" s="1032"/>
      <c r="T37" s="796"/>
      <c r="U37" s="792"/>
      <c r="V37" s="372"/>
      <c r="W37" s="30"/>
      <c r="X37" s="30" t="str">
        <f t="shared" si="1"/>
        <v/>
      </c>
      <c r="Y37" s="30"/>
      <c r="Z37" s="30"/>
      <c r="AA37" s="30"/>
      <c r="AB37" s="30"/>
      <c r="AC37" s="30"/>
      <c r="AD37" s="30"/>
      <c r="AE37" s="30"/>
      <c r="AF37" s="113"/>
      <c r="AG37" s="30"/>
      <c r="AH37" s="140" t="s">
        <v>9704</v>
      </c>
      <c r="AI37"/>
      <c r="AJ37" s="582" t="s">
        <v>5200</v>
      </c>
      <c r="AK37"/>
      <c r="AL37" s="641" t="s">
        <v>7157</v>
      </c>
      <c r="AN37" s="3"/>
      <c r="AO37" s="3"/>
      <c r="AP37" s="3"/>
    </row>
    <row r="38" spans="1:54" ht="23.15" customHeight="1">
      <c r="A38" s="293">
        <v>19</v>
      </c>
      <c r="B38" s="284"/>
      <c r="C38" s="1099" t="str">
        <f>IF(B38=0,"",IF(ISNA(VLOOKUP($B38,'UT - Retail'!$B$7:$U$1409,4,FALSE)),"",VLOOKUP($B38,'UT - Retail'!$B$7:$U$1409,4,FALSE)))</f>
        <v/>
      </c>
      <c r="D38" s="1100"/>
      <c r="E38" s="1028" t="str">
        <f>IF(B38=0,"",IF(ISNA(VLOOKUP($B38,'UT - Retail'!$B$7:$U$1409,8,FALSE)),"",VLOOKUP($B38,'UT - Retail'!$B$7:$U$1409,8,FALSE)))</f>
        <v/>
      </c>
      <c r="F38" s="1028"/>
      <c r="G38" s="1028" t="str">
        <f>IF(B38=0,"",IF(ISNA(VLOOKUP($B38,'UT - Retail'!$B$7:$U$1409,10,FALSE)),"",VLOOKUP($B38,'UT - Retail'!$B$7:$U$1409,10,FALSE)))</f>
        <v/>
      </c>
      <c r="H38" s="1028"/>
      <c r="I38" s="1028" t="str">
        <f>IF(B38=0,"",IF(ISNA(VLOOKUP($B38,'UT - Retail'!$B$7:$U$1409,9,FALSE)),"",VLOOKUP($B38,'UT - Retail'!$B$7:$U$1409,9,FALSE)))</f>
        <v/>
      </c>
      <c r="J38" s="1028"/>
      <c r="K38" s="1031" t="str">
        <f>IFERROR(IF(B38=0,"",VLOOKUP($B38,'UT - Retail'!B:G,6,FALSE)),"")</f>
        <v/>
      </c>
      <c r="L38" s="1031"/>
      <c r="M38" s="1100" t="str">
        <f>IF(B38=0,"",IF(ISNA(VLOOKUP($B38,'Info Table'!C:AU,43,FALSE)),"",VLOOKUP($B38,'Info Table'!C:AU,43,FALSE)))</f>
        <v/>
      </c>
      <c r="N38" s="1100"/>
      <c r="O38" s="279" t="str">
        <f>IF(ISNA(VLOOKUP($B38,'Info Table'!$C:$AU,44,FALSE)),"",VLOOKUP($B38,'Info Table'!$C:$AU,44,FALSE))</f>
        <v/>
      </c>
      <c r="P38" s="1025" t="str">
        <f>IF(ISNA(VLOOKUP($B38,'Info Table'!$C:$AU,45,FALSE)),"",VLOOKUP($B38,'Info Table'!$C:$AU,45,FALSE))</f>
        <v/>
      </c>
      <c r="Q38" s="1025"/>
      <c r="R38" s="1025" t="str">
        <f t="shared" si="0"/>
        <v/>
      </c>
      <c r="S38" s="1025"/>
      <c r="T38" s="798"/>
      <c r="U38" s="793"/>
      <c r="V38" s="372"/>
      <c r="W38" s="30"/>
      <c r="X38" s="30" t="str">
        <f t="shared" si="1"/>
        <v/>
      </c>
      <c r="Y38" s="30"/>
      <c r="Z38" s="30"/>
      <c r="AA38" s="30"/>
      <c r="AB38" s="30"/>
      <c r="AC38" s="30"/>
      <c r="AD38" s="30"/>
      <c r="AE38" s="30"/>
      <c r="AF38" s="113"/>
      <c r="AG38" s="30"/>
      <c r="AH38" s="777" t="s">
        <v>9705</v>
      </c>
      <c r="AI38"/>
      <c r="AJ38" s="582" t="s">
        <v>5199</v>
      </c>
      <c r="AK38"/>
      <c r="AL38" s="640" t="s">
        <v>7158</v>
      </c>
      <c r="AN38" s="3"/>
      <c r="AO38" s="3"/>
      <c r="AP38" s="3"/>
    </row>
    <row r="39" spans="1:54" ht="23.15" customHeight="1">
      <c r="A39" s="293">
        <v>20</v>
      </c>
      <c r="B39" s="285"/>
      <c r="C39" s="1126" t="str">
        <f>IF(B39=0,"",IF(ISNA(VLOOKUP($B39,'UT - Retail'!$B$7:$U$1409,4,FALSE)),"",VLOOKUP($B39,'UT - Retail'!$B$7:$U$1409,4,FALSE)))</f>
        <v/>
      </c>
      <c r="D39" s="1127"/>
      <c r="E39" s="1102" t="str">
        <f>IF(B39=0,"",IF(ISNA(VLOOKUP($B39,'UT - Retail'!$B$7:$U$1409,8,FALSE)),"",VLOOKUP($B39,'UT - Retail'!$B$7:$U$1409,8,FALSE)))</f>
        <v/>
      </c>
      <c r="F39" s="1102"/>
      <c r="G39" s="1102" t="str">
        <f>IF(B39=0,"",IF(ISNA(VLOOKUP($B39,'UT - Retail'!$B$7:$U$1409,10,FALSE)),"",VLOOKUP($B39,'UT - Retail'!$B$7:$U$1409,10,FALSE)))</f>
        <v/>
      </c>
      <c r="H39" s="1102"/>
      <c r="I39" s="1102" t="str">
        <f>IF(B39=0,"",IF(ISNA(VLOOKUP($B39,'UT - Retail'!$B$7:$U$1409,9,FALSE)),"",VLOOKUP($B39,'UT - Retail'!$B$7:$U$1409,9,FALSE)))</f>
        <v/>
      </c>
      <c r="J39" s="1102"/>
      <c r="K39" s="1156" t="str">
        <f>IFERROR(IF(B39=0,"",VLOOKUP($B39,'UT - Retail'!B:G,6,FALSE)),"")</f>
        <v/>
      </c>
      <c r="L39" s="1156"/>
      <c r="M39" s="1127" t="str">
        <f>IF(B39=0,"",IF(ISNA(VLOOKUP($B39,'Info Table'!C:AU,43,FALSE)),"",VLOOKUP($B39,'Info Table'!C:AU,43,FALSE)))</f>
        <v/>
      </c>
      <c r="N39" s="1127"/>
      <c r="O39" s="298" t="str">
        <f>IF(ISNA(VLOOKUP($B39,'Info Table'!$C:$AU,44,FALSE)),"",VLOOKUP($B39,'Info Table'!$C:$AU,44,FALSE))</f>
        <v/>
      </c>
      <c r="P39" s="1033" t="str">
        <f>IF(ISNA(VLOOKUP($B39,'Info Table'!$C:$AU,45,FALSE)),"",VLOOKUP($B39,'Info Table'!$C:$AU,45,FALSE))</f>
        <v/>
      </c>
      <c r="Q39" s="1033"/>
      <c r="R39" s="1033" t="str">
        <f t="shared" si="0"/>
        <v/>
      </c>
      <c r="S39" s="1033"/>
      <c r="T39" s="799"/>
      <c r="U39" s="794"/>
      <c r="V39" s="372"/>
      <c r="W39" s="30"/>
      <c r="X39" s="30" t="str">
        <f t="shared" si="1"/>
        <v/>
      </c>
      <c r="Y39" s="30"/>
      <c r="Z39" s="30"/>
      <c r="AA39" s="30"/>
      <c r="AB39" s="30"/>
      <c r="AC39" s="30"/>
      <c r="AD39" s="30"/>
      <c r="AE39" s="30"/>
      <c r="AF39" s="113"/>
      <c r="AG39" s="30"/>
      <c r="AH39" s="140" t="s">
        <v>11776</v>
      </c>
      <c r="AI39"/>
      <c r="AJ39" s="582" t="s">
        <v>5794</v>
      </c>
      <c r="AK39"/>
      <c r="AL39" s="640" t="s">
        <v>9775</v>
      </c>
      <c r="AN39" s="3"/>
      <c r="AO39" s="3"/>
      <c r="AP39" s="3"/>
    </row>
    <row r="40" spans="1:54" s="2" customFormat="1" ht="5.15" customHeight="1">
      <c r="A40" s="242"/>
      <c r="B40" s="243"/>
      <c r="C40" s="244"/>
      <c r="D40" s="244"/>
      <c r="E40" s="245"/>
      <c r="F40" s="245"/>
      <c r="G40" s="245"/>
      <c r="H40" s="245"/>
      <c r="I40" s="245"/>
      <c r="J40" s="245"/>
      <c r="K40" s="245"/>
      <c r="L40" s="245"/>
      <c r="M40" s="244"/>
      <c r="N40" s="244"/>
      <c r="O40" s="184"/>
      <c r="P40" s="184"/>
      <c r="Q40" s="246"/>
      <c r="R40" s="246"/>
      <c r="S40" s="244" t="str">
        <f>IFERROR(VLOOKUP($B40,'Info Table'!$C$36:$AU$5809,21,FALSE),"")</f>
        <v/>
      </c>
      <c r="T40" s="244"/>
      <c r="U40" s="4"/>
      <c r="V40" s="4"/>
      <c r="W40" s="30"/>
      <c r="X40" s="30"/>
      <c r="Y40" s="30"/>
      <c r="Z40" s="30"/>
      <c r="AA40" s="30"/>
      <c r="AB40" s="30"/>
      <c r="AC40" s="30"/>
      <c r="AD40" s="30"/>
      <c r="AE40" s="30"/>
      <c r="AF40" s="113"/>
      <c r="AG40" s="30"/>
      <c r="AH40" s="777" t="s">
        <v>11777</v>
      </c>
      <c r="AJ40" s="582" t="s">
        <v>84</v>
      </c>
      <c r="AL40" s="641" t="s">
        <v>8587</v>
      </c>
      <c r="AN40" s="3"/>
      <c r="AO40" s="4"/>
      <c r="AP40" s="3"/>
      <c r="AR40"/>
      <c r="AT40"/>
      <c r="AV40"/>
      <c r="AZ40"/>
      <c r="BB40"/>
    </row>
    <row r="41" spans="1:54" s="2" customFormat="1" ht="19" customHeight="1">
      <c r="A41" s="155"/>
      <c r="B41" s="1111" t="s">
        <v>1498</v>
      </c>
      <c r="C41" s="1112"/>
      <c r="D41" s="1112"/>
      <c r="E41" s="1112"/>
      <c r="F41" s="1112"/>
      <c r="G41" s="1112"/>
      <c r="H41" s="1112"/>
      <c r="I41" s="1111" t="s">
        <v>1420</v>
      </c>
      <c r="J41" s="1112"/>
      <c r="K41" s="1112"/>
      <c r="L41" s="1112"/>
      <c r="M41" s="1112"/>
      <c r="N41" s="1112"/>
      <c r="O41" s="1112"/>
      <c r="P41" s="1112"/>
      <c r="Q41" s="1112"/>
      <c r="R41" s="1112"/>
      <c r="S41" s="1112"/>
      <c r="T41" s="1112"/>
      <c r="U41" s="1157"/>
      <c r="V41" s="371"/>
      <c r="W41" s="30"/>
      <c r="X41" s="30"/>
      <c r="Y41" s="30"/>
      <c r="Z41" s="30"/>
      <c r="AA41" s="30"/>
      <c r="AB41" s="30"/>
      <c r="AC41" s="30"/>
      <c r="AD41" s="30"/>
      <c r="AE41" s="30"/>
      <c r="AF41" s="113"/>
      <c r="AG41" s="30"/>
      <c r="AH41" s="140" t="s">
        <v>11778</v>
      </c>
      <c r="AJ41" s="582" t="s">
        <v>8131</v>
      </c>
      <c r="AL41" s="640" t="s">
        <v>8588</v>
      </c>
      <c r="AN41" s="4"/>
      <c r="AO41" s="4"/>
      <c r="AP41" s="4"/>
      <c r="AR41"/>
      <c r="AT41"/>
      <c r="AZ41"/>
    </row>
    <row r="42" spans="1:54" s="2" customFormat="1" ht="12.75" customHeight="1">
      <c r="A42" s="155"/>
      <c r="B42" s="24"/>
      <c r="C42" s="1125"/>
      <c r="D42" s="1125"/>
      <c r="E42" s="1110"/>
      <c r="F42" s="1110"/>
      <c r="G42" s="1108"/>
      <c r="H42" s="1108"/>
      <c r="I42" s="1158"/>
      <c r="J42" s="1159"/>
      <c r="K42" s="1159"/>
      <c r="L42" s="1159"/>
      <c r="M42" s="1159"/>
      <c r="N42" s="1159"/>
      <c r="O42" s="1159"/>
      <c r="P42" s="1159"/>
      <c r="Q42" s="1159"/>
      <c r="R42" s="1159"/>
      <c r="S42" s="1159"/>
      <c r="T42" s="1159"/>
      <c r="U42" s="1160"/>
      <c r="V42" s="373"/>
      <c r="W42" s="30"/>
      <c r="X42" s="30"/>
      <c r="Y42" s="30"/>
      <c r="Z42" s="30"/>
      <c r="AA42" s="30"/>
      <c r="AB42" s="30"/>
      <c r="AC42" s="30"/>
      <c r="AD42" s="30"/>
      <c r="AE42" s="30"/>
      <c r="AF42" s="113"/>
      <c r="AG42" s="30"/>
      <c r="AH42" s="777" t="s">
        <v>11779</v>
      </c>
      <c r="AJ42" s="582" t="s">
        <v>8128</v>
      </c>
      <c r="AL42" s="641" t="s">
        <v>8589</v>
      </c>
      <c r="AN42" s="4"/>
      <c r="AO42" s="4"/>
      <c r="AP42" s="4"/>
      <c r="AR42"/>
    </row>
    <row r="43" spans="1:54" s="2" customFormat="1" ht="12.75" customHeight="1">
      <c r="A43" s="155"/>
      <c r="B43" s="24"/>
      <c r="C43" s="212"/>
      <c r="D43" s="212"/>
      <c r="E43" s="208"/>
      <c r="F43" s="208"/>
      <c r="G43" s="209"/>
      <c r="H43" s="209"/>
      <c r="I43" s="1161"/>
      <c r="J43" s="1162"/>
      <c r="K43" s="1162"/>
      <c r="L43" s="1162"/>
      <c r="M43" s="1162"/>
      <c r="N43" s="1162"/>
      <c r="O43" s="1162"/>
      <c r="P43" s="1162"/>
      <c r="Q43" s="1162"/>
      <c r="R43" s="1162"/>
      <c r="S43" s="1162"/>
      <c r="T43" s="1162"/>
      <c r="U43" s="1163"/>
      <c r="V43" s="373"/>
      <c r="W43" s="30"/>
      <c r="X43" s="30"/>
      <c r="Y43" s="30"/>
      <c r="Z43" s="30"/>
      <c r="AA43" s="30"/>
      <c r="AB43" s="30"/>
      <c r="AC43" s="30"/>
      <c r="AD43" s="30"/>
      <c r="AE43" s="30"/>
      <c r="AF43" s="196"/>
      <c r="AG43" s="30"/>
      <c r="AH43" s="140" t="s">
        <v>8149</v>
      </c>
      <c r="AJ43" s="582" t="s">
        <v>8132</v>
      </c>
      <c r="AL43" s="641" t="s">
        <v>4818</v>
      </c>
      <c r="AN43" s="4"/>
      <c r="AO43" s="4"/>
      <c r="AP43" s="4"/>
    </row>
    <row r="44" spans="1:54" s="2" customFormat="1" ht="12.75" customHeight="1">
      <c r="A44" s="155"/>
      <c r="B44" s="24"/>
      <c r="C44" s="212"/>
      <c r="D44" s="212"/>
      <c r="E44" s="208"/>
      <c r="F44" s="208"/>
      <c r="G44" s="209"/>
      <c r="H44" s="209"/>
      <c r="I44" s="1161"/>
      <c r="J44" s="1162"/>
      <c r="K44" s="1162"/>
      <c r="L44" s="1162"/>
      <c r="M44" s="1162"/>
      <c r="N44" s="1162"/>
      <c r="O44" s="1162"/>
      <c r="P44" s="1162"/>
      <c r="Q44" s="1162"/>
      <c r="R44" s="1162"/>
      <c r="S44" s="1162"/>
      <c r="T44" s="1162"/>
      <c r="U44" s="1163"/>
      <c r="V44" s="373"/>
      <c r="W44" s="30"/>
      <c r="X44" s="30"/>
      <c r="Y44" s="30"/>
      <c r="Z44" s="30"/>
      <c r="AA44" s="30"/>
      <c r="AB44" s="30"/>
      <c r="AC44" s="30"/>
      <c r="AD44" s="30"/>
      <c r="AE44" s="30"/>
      <c r="AF44" s="336"/>
      <c r="AG44" s="30"/>
      <c r="AH44" s="777" t="s">
        <v>8152</v>
      </c>
      <c r="AJ44" s="582" t="s">
        <v>8134</v>
      </c>
      <c r="AL44" s="640" t="s">
        <v>4819</v>
      </c>
      <c r="AN44" s="4"/>
      <c r="AO44" s="4"/>
      <c r="AP44" s="4"/>
    </row>
    <row r="45" spans="1:54" s="2" customFormat="1" ht="12.75" customHeight="1">
      <c r="A45" s="155"/>
      <c r="B45" s="24"/>
      <c r="C45" s="212"/>
      <c r="D45" s="212"/>
      <c r="E45" s="208"/>
      <c r="F45" s="208"/>
      <c r="G45" s="209"/>
      <c r="H45" s="209"/>
      <c r="I45" s="1161"/>
      <c r="J45" s="1162"/>
      <c r="K45" s="1162"/>
      <c r="L45" s="1162"/>
      <c r="M45" s="1162"/>
      <c r="N45" s="1162"/>
      <c r="O45" s="1162"/>
      <c r="P45" s="1162"/>
      <c r="Q45" s="1162"/>
      <c r="R45" s="1162"/>
      <c r="S45" s="1162"/>
      <c r="T45" s="1162"/>
      <c r="U45" s="1163"/>
      <c r="V45" s="373"/>
      <c r="W45" s="30"/>
      <c r="X45" s="30"/>
      <c r="Y45" s="30"/>
      <c r="Z45" s="30"/>
      <c r="AA45" s="30"/>
      <c r="AB45" s="30"/>
      <c r="AC45" s="30"/>
      <c r="AD45" s="30"/>
      <c r="AE45" s="30"/>
      <c r="AF45" s="336"/>
      <c r="AG45" s="30"/>
      <c r="AH45" s="140" t="s">
        <v>6240</v>
      </c>
      <c r="AJ45" s="582" t="s">
        <v>8136</v>
      </c>
      <c r="AL45" s="641" t="s">
        <v>4820</v>
      </c>
      <c r="AN45" s="4"/>
      <c r="AO45" s="4"/>
      <c r="AP45" s="4"/>
    </row>
    <row r="46" spans="1:54" s="2" customFormat="1" ht="12.75" customHeight="1">
      <c r="A46" s="155"/>
      <c r="B46" s="24"/>
      <c r="C46" s="212"/>
      <c r="D46" s="212"/>
      <c r="E46" s="208"/>
      <c r="F46" s="208"/>
      <c r="G46" s="209"/>
      <c r="H46" s="209"/>
      <c r="I46" s="1161"/>
      <c r="J46" s="1162"/>
      <c r="K46" s="1162"/>
      <c r="L46" s="1162"/>
      <c r="M46" s="1162"/>
      <c r="N46" s="1162"/>
      <c r="O46" s="1162"/>
      <c r="P46" s="1162"/>
      <c r="Q46" s="1162"/>
      <c r="R46" s="1162"/>
      <c r="S46" s="1162"/>
      <c r="T46" s="1162"/>
      <c r="U46" s="1163"/>
      <c r="V46" s="373"/>
      <c r="W46" s="30"/>
      <c r="X46" s="30"/>
      <c r="Y46" s="30"/>
      <c r="Z46" s="30"/>
      <c r="AA46" s="30"/>
      <c r="AB46" s="30"/>
      <c r="AC46" s="30"/>
      <c r="AD46" s="30"/>
      <c r="AE46" s="30"/>
      <c r="AF46" s="516"/>
      <c r="AG46" s="30"/>
      <c r="AH46" s="777" t="s">
        <v>7597</v>
      </c>
      <c r="AJ46" s="582" t="s">
        <v>8138</v>
      </c>
      <c r="AL46" s="640" t="s">
        <v>10256</v>
      </c>
      <c r="AN46" s="4"/>
      <c r="AO46" s="4"/>
      <c r="AP46" s="4"/>
    </row>
    <row r="47" spans="1:54" s="2" customFormat="1" ht="12.75" customHeight="1">
      <c r="A47" s="155"/>
      <c r="B47" s="24"/>
      <c r="C47" s="212"/>
      <c r="D47" s="212"/>
      <c r="E47" s="208"/>
      <c r="F47" s="208"/>
      <c r="G47" s="209"/>
      <c r="H47" s="209"/>
      <c r="I47" s="1161"/>
      <c r="J47" s="1162"/>
      <c r="K47" s="1162"/>
      <c r="L47" s="1162"/>
      <c r="M47" s="1162"/>
      <c r="N47" s="1162"/>
      <c r="O47" s="1162"/>
      <c r="P47" s="1162"/>
      <c r="Q47" s="1162"/>
      <c r="R47" s="1162"/>
      <c r="S47" s="1162"/>
      <c r="T47" s="1162"/>
      <c r="U47" s="1163"/>
      <c r="V47" s="373"/>
      <c r="W47" s="30"/>
      <c r="X47" s="30"/>
      <c r="Y47" s="30"/>
      <c r="Z47" s="30"/>
      <c r="AA47" s="30"/>
      <c r="AB47" s="30"/>
      <c r="AC47" s="30"/>
      <c r="AD47" s="30"/>
      <c r="AE47" s="30"/>
      <c r="AF47" s="336"/>
      <c r="AG47" s="30"/>
      <c r="AH47" s="140" t="s">
        <v>9063</v>
      </c>
      <c r="AJ47" s="582" t="s">
        <v>8140</v>
      </c>
      <c r="AL47" s="641" t="s">
        <v>4849</v>
      </c>
      <c r="AN47" s="4"/>
      <c r="AO47" s="4"/>
      <c r="AP47" s="4"/>
    </row>
    <row r="48" spans="1:54" s="2" customFormat="1" ht="12.75" customHeight="1">
      <c r="A48" s="155"/>
      <c r="B48" s="24"/>
      <c r="C48" s="212"/>
      <c r="D48" s="212"/>
      <c r="E48" s="208"/>
      <c r="F48" s="208"/>
      <c r="G48" s="209"/>
      <c r="H48" s="209"/>
      <c r="I48" s="1161"/>
      <c r="J48" s="1162"/>
      <c r="K48" s="1162"/>
      <c r="L48" s="1162"/>
      <c r="M48" s="1162"/>
      <c r="N48" s="1162"/>
      <c r="O48" s="1162"/>
      <c r="P48" s="1162"/>
      <c r="Q48" s="1162"/>
      <c r="R48" s="1162"/>
      <c r="S48" s="1162"/>
      <c r="T48" s="1162"/>
      <c r="U48" s="1163"/>
      <c r="V48" s="373"/>
      <c r="W48" s="30"/>
      <c r="X48" s="30"/>
      <c r="Y48" s="30"/>
      <c r="Z48" s="30"/>
      <c r="AA48" s="30"/>
      <c r="AB48" s="30"/>
      <c r="AC48" s="30"/>
      <c r="AD48" s="30"/>
      <c r="AE48" s="30"/>
      <c r="AF48" s="336"/>
      <c r="AG48" s="30"/>
      <c r="AH48" s="777" t="s">
        <v>5825</v>
      </c>
      <c r="AJ48" s="582" t="s">
        <v>8143</v>
      </c>
      <c r="AL48" s="640" t="s">
        <v>4850</v>
      </c>
      <c r="AN48" s="4"/>
      <c r="AO48" s="4"/>
      <c r="AP48" s="4"/>
    </row>
    <row r="49" spans="1:54" s="2" customFormat="1" ht="12.75" customHeight="1">
      <c r="A49" s="155"/>
      <c r="B49" s="24"/>
      <c r="C49" s="1120"/>
      <c r="D49" s="1120"/>
      <c r="E49" s="1110"/>
      <c r="F49" s="1110"/>
      <c r="G49" s="1108"/>
      <c r="H49" s="1108"/>
      <c r="I49" s="1161"/>
      <c r="J49" s="1162"/>
      <c r="K49" s="1162"/>
      <c r="L49" s="1162"/>
      <c r="M49" s="1162"/>
      <c r="N49" s="1162"/>
      <c r="O49" s="1162"/>
      <c r="P49" s="1162"/>
      <c r="Q49" s="1162"/>
      <c r="R49" s="1162"/>
      <c r="S49" s="1162"/>
      <c r="T49" s="1162"/>
      <c r="U49" s="1163"/>
      <c r="V49" s="373"/>
      <c r="W49" s="30"/>
      <c r="X49" s="30"/>
      <c r="Y49" s="30"/>
      <c r="Z49" s="30"/>
      <c r="AA49" s="30"/>
      <c r="AB49" s="30"/>
      <c r="AC49" s="30"/>
      <c r="AD49" s="30"/>
      <c r="AE49" s="30"/>
      <c r="AF49" s="196"/>
      <c r="AG49" s="30"/>
      <c r="AH49" s="140" t="s">
        <v>5826</v>
      </c>
      <c r="AJ49" s="582" t="s">
        <v>8145</v>
      </c>
      <c r="AL49" s="641" t="s">
        <v>7281</v>
      </c>
      <c r="AN49" s="4"/>
      <c r="AO49" s="4"/>
      <c r="AP49" s="4"/>
    </row>
    <row r="50" spans="1:54" s="2" customFormat="1" ht="12.75" customHeight="1">
      <c r="A50" s="155"/>
      <c r="B50" s="24"/>
      <c r="C50" s="1109"/>
      <c r="D50" s="1109"/>
      <c r="E50" s="1110"/>
      <c r="F50" s="1110"/>
      <c r="G50" s="1110"/>
      <c r="H50" s="1110"/>
      <c r="I50" s="1161"/>
      <c r="J50" s="1162"/>
      <c r="K50" s="1162"/>
      <c r="L50" s="1162"/>
      <c r="M50" s="1162"/>
      <c r="N50" s="1162"/>
      <c r="O50" s="1162"/>
      <c r="P50" s="1162"/>
      <c r="Q50" s="1162"/>
      <c r="R50" s="1162"/>
      <c r="S50" s="1162"/>
      <c r="T50" s="1162"/>
      <c r="U50" s="1163"/>
      <c r="V50" s="373"/>
      <c r="W50" s="30"/>
      <c r="X50" s="30"/>
      <c r="Y50" s="30"/>
      <c r="Z50" s="30"/>
      <c r="AA50" s="30"/>
      <c r="AB50" s="30"/>
      <c r="AC50" s="30"/>
      <c r="AD50" s="30"/>
      <c r="AE50" s="30"/>
      <c r="AF50" s="196"/>
      <c r="AG50" s="30"/>
      <c r="AH50" s="777" t="s">
        <v>8534</v>
      </c>
      <c r="AJ50" s="582" t="s">
        <v>8146</v>
      </c>
      <c r="AL50" s="640" t="s">
        <v>4851</v>
      </c>
      <c r="AN50" s="4"/>
      <c r="AO50" s="4"/>
      <c r="AP50" s="4"/>
    </row>
    <row r="51" spans="1:54" s="2" customFormat="1" ht="12.75" customHeight="1">
      <c r="A51" s="155"/>
      <c r="B51" s="24"/>
      <c r="C51" s="1109"/>
      <c r="D51" s="1109"/>
      <c r="E51" s="1110"/>
      <c r="F51" s="1110"/>
      <c r="G51" s="1110"/>
      <c r="H51" s="1110"/>
      <c r="I51" s="1161"/>
      <c r="J51" s="1162"/>
      <c r="K51" s="1162"/>
      <c r="L51" s="1162"/>
      <c r="M51" s="1162"/>
      <c r="N51" s="1162"/>
      <c r="O51" s="1162"/>
      <c r="P51" s="1162"/>
      <c r="Q51" s="1162"/>
      <c r="R51" s="1162"/>
      <c r="S51" s="1162"/>
      <c r="T51" s="1162"/>
      <c r="U51" s="1163"/>
      <c r="V51" s="373"/>
      <c r="W51" s="30"/>
      <c r="X51" s="30"/>
      <c r="Y51" s="30"/>
      <c r="Z51" s="30"/>
      <c r="AA51" s="30"/>
      <c r="AB51" s="30"/>
      <c r="AC51" s="30"/>
      <c r="AD51" s="30"/>
      <c r="AE51" s="30"/>
      <c r="AF51" s="196"/>
      <c r="AG51" s="30"/>
      <c r="AH51" s="140" t="s">
        <v>8535</v>
      </c>
      <c r="AJ51" s="582" t="s">
        <v>8142</v>
      </c>
      <c r="AL51" s="641" t="s">
        <v>4852</v>
      </c>
      <c r="AN51" s="4"/>
      <c r="AO51" s="4"/>
      <c r="AP51" s="4"/>
    </row>
    <row r="52" spans="1:54" s="2" customFormat="1" ht="12.75" customHeight="1">
      <c r="A52" s="155"/>
      <c r="B52" s="24"/>
      <c r="C52" s="211"/>
      <c r="D52" s="211"/>
      <c r="E52" s="208"/>
      <c r="F52" s="208"/>
      <c r="G52" s="208"/>
      <c r="H52" s="208"/>
      <c r="I52" s="1161"/>
      <c r="J52" s="1162"/>
      <c r="K52" s="1162"/>
      <c r="L52" s="1162"/>
      <c r="M52" s="1162"/>
      <c r="N52" s="1162"/>
      <c r="O52" s="1162"/>
      <c r="P52" s="1162"/>
      <c r="Q52" s="1162"/>
      <c r="R52" s="1162"/>
      <c r="S52" s="1162"/>
      <c r="T52" s="1162"/>
      <c r="U52" s="1163"/>
      <c r="V52" s="373"/>
      <c r="W52" s="30"/>
      <c r="X52" s="30"/>
      <c r="Y52" s="30"/>
      <c r="Z52" s="30"/>
      <c r="AA52" s="30"/>
      <c r="AB52" s="30"/>
      <c r="AC52" s="30"/>
      <c r="AD52" s="30"/>
      <c r="AE52" s="30"/>
      <c r="AF52" s="336"/>
      <c r="AG52" s="30"/>
      <c r="AH52" s="777" t="s">
        <v>5202</v>
      </c>
      <c r="AJ52" s="582" t="s">
        <v>9695</v>
      </c>
      <c r="AL52" s="640" t="s">
        <v>9211</v>
      </c>
      <c r="AN52" s="4"/>
      <c r="AO52" s="4"/>
      <c r="AP52" s="4"/>
    </row>
    <row r="53" spans="1:54" s="2" customFormat="1" ht="12.75" customHeight="1">
      <c r="A53" s="155"/>
      <c r="B53" s="24"/>
      <c r="C53" s="211"/>
      <c r="D53" s="211"/>
      <c r="E53" s="208"/>
      <c r="F53" s="208"/>
      <c r="G53" s="208"/>
      <c r="H53" s="208"/>
      <c r="I53" s="1161"/>
      <c r="J53" s="1162"/>
      <c r="K53" s="1162"/>
      <c r="L53" s="1162"/>
      <c r="M53" s="1162"/>
      <c r="N53" s="1162"/>
      <c r="O53" s="1162"/>
      <c r="P53" s="1162"/>
      <c r="Q53" s="1162"/>
      <c r="R53" s="1162"/>
      <c r="S53" s="1162"/>
      <c r="T53" s="1162"/>
      <c r="U53" s="1163"/>
      <c r="V53" s="373"/>
      <c r="W53" s="30"/>
      <c r="X53" s="30"/>
      <c r="Y53" s="30"/>
      <c r="Z53" s="30"/>
      <c r="AA53" s="30"/>
      <c r="AB53" s="30"/>
      <c r="AC53" s="30"/>
      <c r="AD53" s="30"/>
      <c r="AE53" s="30"/>
      <c r="AF53" s="336"/>
      <c r="AG53" s="30"/>
      <c r="AH53" s="140" t="s">
        <v>5204</v>
      </c>
      <c r="AJ53" s="582" t="s">
        <v>9696</v>
      </c>
      <c r="AL53" s="641" t="s">
        <v>9212</v>
      </c>
      <c r="AN53" s="4"/>
      <c r="AO53" s="4"/>
      <c r="AP53" s="4"/>
    </row>
    <row r="54" spans="1:54" s="2" customFormat="1" ht="12.75" customHeight="1">
      <c r="A54" s="155"/>
      <c r="B54" s="24"/>
      <c r="C54" s="211"/>
      <c r="D54" s="211"/>
      <c r="E54" s="208"/>
      <c r="F54" s="208"/>
      <c r="G54" s="208"/>
      <c r="H54" s="208"/>
      <c r="I54" s="1161"/>
      <c r="J54" s="1162"/>
      <c r="K54" s="1162"/>
      <c r="L54" s="1162"/>
      <c r="M54" s="1162"/>
      <c r="N54" s="1162"/>
      <c r="O54" s="1162"/>
      <c r="P54" s="1162"/>
      <c r="Q54" s="1162"/>
      <c r="R54" s="1162"/>
      <c r="S54" s="1162"/>
      <c r="T54" s="1162"/>
      <c r="U54" s="1163"/>
      <c r="V54" s="373"/>
      <c r="W54" s="30"/>
      <c r="X54" s="30"/>
      <c r="Y54" s="30"/>
      <c r="Z54" s="30"/>
      <c r="AA54" s="30"/>
      <c r="AB54" s="30"/>
      <c r="AC54" s="30"/>
      <c r="AD54" s="30"/>
      <c r="AE54" s="30"/>
      <c r="AF54" s="196"/>
      <c r="AG54" s="30"/>
      <c r="AH54" s="777" t="s">
        <v>5206</v>
      </c>
      <c r="AJ54" s="582" t="s">
        <v>9697</v>
      </c>
      <c r="AL54" s="640" t="s">
        <v>9213</v>
      </c>
      <c r="AN54" s="4"/>
      <c r="AO54" s="4"/>
      <c r="AP54" s="4"/>
    </row>
    <row r="55" spans="1:54" s="2" customFormat="1" ht="12.75" customHeight="1">
      <c r="A55" s="155"/>
      <c r="B55" s="24"/>
      <c r="C55" s="211"/>
      <c r="D55" s="211"/>
      <c r="E55" s="208"/>
      <c r="F55" s="208"/>
      <c r="G55" s="208"/>
      <c r="H55" s="208"/>
      <c r="I55" s="1161"/>
      <c r="J55" s="1162"/>
      <c r="K55" s="1162"/>
      <c r="L55" s="1162"/>
      <c r="M55" s="1162"/>
      <c r="N55" s="1162"/>
      <c r="O55" s="1162"/>
      <c r="P55" s="1162"/>
      <c r="Q55" s="1162"/>
      <c r="R55" s="1162"/>
      <c r="S55" s="1162"/>
      <c r="T55" s="1162"/>
      <c r="U55" s="1163"/>
      <c r="V55" s="373"/>
      <c r="W55" s="30"/>
      <c r="X55" s="30"/>
      <c r="Y55" s="30"/>
      <c r="Z55" s="30"/>
      <c r="AA55" s="30"/>
      <c r="AB55" s="30"/>
      <c r="AC55" s="30"/>
      <c r="AD55" s="30"/>
      <c r="AE55" s="30"/>
      <c r="AF55" s="196"/>
      <c r="AG55" s="30"/>
      <c r="AH55" s="140" t="s">
        <v>5208</v>
      </c>
      <c r="AJ55" s="582" t="s">
        <v>9698</v>
      </c>
      <c r="AL55" s="641" t="s">
        <v>9214</v>
      </c>
      <c r="AN55" s="4"/>
      <c r="AO55" s="4"/>
      <c r="AP55" s="4"/>
    </row>
    <row r="56" spans="1:54" s="2" customFormat="1" ht="12.75" customHeight="1">
      <c r="A56" s="155"/>
      <c r="B56" s="24"/>
      <c r="C56" s="211"/>
      <c r="D56" s="211"/>
      <c r="E56" s="208"/>
      <c r="F56" s="208"/>
      <c r="G56" s="208"/>
      <c r="H56" s="208"/>
      <c r="I56" s="1161"/>
      <c r="J56" s="1162"/>
      <c r="K56" s="1162"/>
      <c r="L56" s="1162"/>
      <c r="M56" s="1162"/>
      <c r="N56" s="1162"/>
      <c r="O56" s="1162"/>
      <c r="P56" s="1162"/>
      <c r="Q56" s="1162"/>
      <c r="R56" s="1162"/>
      <c r="S56" s="1162"/>
      <c r="T56" s="1162"/>
      <c r="U56" s="1163"/>
      <c r="V56" s="373"/>
      <c r="W56" s="30"/>
      <c r="X56" s="30"/>
      <c r="Y56" s="30"/>
      <c r="Z56" s="30"/>
      <c r="AA56" s="30"/>
      <c r="AB56" s="30"/>
      <c r="AC56" s="30"/>
      <c r="AD56" s="30"/>
      <c r="AE56" s="30"/>
      <c r="AF56" s="196"/>
      <c r="AG56" s="30"/>
      <c r="AH56" s="777" t="s">
        <v>5211</v>
      </c>
      <c r="AJ56" s="582" t="s">
        <v>9699</v>
      </c>
      <c r="AL56" s="640" t="s">
        <v>9215</v>
      </c>
      <c r="AN56" s="4"/>
      <c r="AO56" s="4"/>
      <c r="AP56" s="4"/>
    </row>
    <row r="57" spans="1:54" s="2" customFormat="1" ht="12.75" customHeight="1">
      <c r="A57" s="155"/>
      <c r="B57" s="25"/>
      <c r="C57" s="26"/>
      <c r="D57" s="26"/>
      <c r="E57" s="127"/>
      <c r="F57" s="127"/>
      <c r="G57" s="127"/>
      <c r="H57" s="127"/>
      <c r="I57" s="1164"/>
      <c r="J57" s="1165"/>
      <c r="K57" s="1165"/>
      <c r="L57" s="1165"/>
      <c r="M57" s="1165"/>
      <c r="N57" s="1165"/>
      <c r="O57" s="1165"/>
      <c r="P57" s="1165"/>
      <c r="Q57" s="1165"/>
      <c r="R57" s="1165"/>
      <c r="S57" s="1165"/>
      <c r="T57" s="1165"/>
      <c r="U57" s="1166"/>
      <c r="V57" s="373"/>
      <c r="W57" s="30"/>
      <c r="X57" s="30"/>
      <c r="Y57" s="30"/>
      <c r="Z57" s="30"/>
      <c r="AA57" s="30"/>
      <c r="AB57" s="30"/>
      <c r="AC57" s="30"/>
      <c r="AD57" s="30"/>
      <c r="AE57" s="30"/>
      <c r="AF57" s="196"/>
      <c r="AG57" s="30"/>
      <c r="AH57" s="140" t="s">
        <v>5213</v>
      </c>
      <c r="AJ57" s="582" t="s">
        <v>9700</v>
      </c>
      <c r="AL57" s="641" t="s">
        <v>5344</v>
      </c>
      <c r="AN57" s="4"/>
      <c r="AO57" s="4"/>
      <c r="AP57" s="4"/>
    </row>
    <row r="58" spans="1:54" s="2" customFormat="1" ht="25">
      <c r="A58" s="155"/>
      <c r="B58" s="353"/>
      <c r="C58" s="211"/>
      <c r="D58" s="211"/>
      <c r="E58" s="208"/>
      <c r="F58" s="208"/>
      <c r="G58" s="208"/>
      <c r="H58" s="208"/>
      <c r="I58" s="345"/>
      <c r="J58" s="345"/>
      <c r="K58" s="345"/>
      <c r="L58" s="345"/>
      <c r="M58" s="345"/>
      <c r="N58" s="345"/>
      <c r="O58" s="345"/>
      <c r="P58" s="345"/>
      <c r="Q58" s="345"/>
      <c r="R58" s="345"/>
      <c r="S58" s="345"/>
      <c r="T58" s="345"/>
      <c r="U58" s="4"/>
      <c r="V58" s="4"/>
      <c r="W58" s="30"/>
      <c r="X58" s="30"/>
      <c r="Y58" s="30"/>
      <c r="Z58" s="30"/>
      <c r="AA58" s="30"/>
      <c r="AB58" s="30"/>
      <c r="AC58" s="30"/>
      <c r="AD58" s="30"/>
      <c r="AE58" s="30"/>
      <c r="AF58" s="196"/>
      <c r="AG58" s="30"/>
      <c r="AH58" s="777" t="s">
        <v>5215</v>
      </c>
      <c r="AJ58" s="582" t="s">
        <v>9701</v>
      </c>
      <c r="AL58" s="640" t="s">
        <v>5345</v>
      </c>
      <c r="AN58" s="4"/>
      <c r="AO58" s="4"/>
      <c r="AP58" s="4"/>
    </row>
    <row r="59" spans="1:54" ht="19" customHeight="1">
      <c r="A59" s="144"/>
      <c r="B59" s="1111" t="s">
        <v>2190</v>
      </c>
      <c r="C59" s="1112"/>
      <c r="D59" s="1112"/>
      <c r="E59" s="1112"/>
      <c r="F59" s="1112"/>
      <c r="G59" s="1112"/>
      <c r="H59" s="1112"/>
      <c r="I59" s="1112"/>
      <c r="J59" s="1112"/>
      <c r="K59" s="1112"/>
      <c r="L59" s="1112"/>
      <c r="M59" s="1112"/>
      <c r="N59" s="1112"/>
      <c r="O59" s="1112"/>
      <c r="P59" s="1112"/>
      <c r="Q59" s="1112"/>
      <c r="R59" s="1112"/>
      <c r="S59" s="1112"/>
      <c r="T59" s="1112"/>
      <c r="U59" s="1157"/>
      <c r="V59" s="371"/>
      <c r="AF59" s="196"/>
      <c r="AH59" s="140" t="s">
        <v>10117</v>
      </c>
      <c r="AI59"/>
      <c r="AJ59" s="582" t="s">
        <v>9702</v>
      </c>
      <c r="AK59"/>
      <c r="AL59" s="641" t="s">
        <v>4959</v>
      </c>
      <c r="AN59" s="4"/>
      <c r="AO59" s="3"/>
      <c r="AP59" s="4"/>
      <c r="AR59" s="2"/>
      <c r="AT59" s="2"/>
      <c r="AV59" s="2"/>
      <c r="AZ59" s="2"/>
      <c r="BB59" s="2"/>
    </row>
    <row r="60" spans="1:54" ht="20.25" customHeight="1">
      <c r="A60" s="144"/>
      <c r="B60" s="1103" t="s">
        <v>1421</v>
      </c>
      <c r="C60" s="1093" t="s">
        <v>2195</v>
      </c>
      <c r="D60" s="1094"/>
      <c r="E60" s="1094"/>
      <c r="F60" s="1094"/>
      <c r="G60" s="1095"/>
      <c r="H60" s="1087" t="s">
        <v>2223</v>
      </c>
      <c r="I60" s="1088"/>
      <c r="J60" s="1088"/>
      <c r="K60" s="1088"/>
      <c r="L60" s="1089"/>
      <c r="M60" s="1090" t="s">
        <v>2139</v>
      </c>
      <c r="N60" s="1091"/>
      <c r="O60" s="1090" t="s">
        <v>2197</v>
      </c>
      <c r="P60" s="1090" t="s">
        <v>2212</v>
      </c>
      <c r="Q60" s="1091"/>
      <c r="R60" s="1121" t="s">
        <v>2211</v>
      </c>
      <c r="S60" s="1122"/>
      <c r="T60" s="1081" t="s">
        <v>1471</v>
      </c>
      <c r="U60" s="1206" t="s">
        <v>2268</v>
      </c>
      <c r="V60" s="384"/>
      <c r="AF60" s="196"/>
      <c r="AH60" s="777" t="s">
        <v>5217</v>
      </c>
      <c r="AI60"/>
      <c r="AJ60" s="582" t="s">
        <v>9703</v>
      </c>
      <c r="AK60"/>
      <c r="AL60" s="640" t="s">
        <v>4960</v>
      </c>
      <c r="AN60" s="3"/>
      <c r="AO60" s="3"/>
      <c r="AP60" s="3"/>
      <c r="AR60" s="2"/>
      <c r="AT60" s="2"/>
      <c r="AZ60" s="2"/>
    </row>
    <row r="61" spans="1:54" ht="23.25" customHeight="1">
      <c r="A61" s="144"/>
      <c r="B61" s="1104"/>
      <c r="C61" s="1096"/>
      <c r="D61" s="1097"/>
      <c r="E61" s="1097"/>
      <c r="F61" s="1097"/>
      <c r="G61" s="1098"/>
      <c r="H61" s="291" t="s">
        <v>1489</v>
      </c>
      <c r="I61" s="292" t="s">
        <v>1466</v>
      </c>
      <c r="J61" s="292" t="s">
        <v>1465</v>
      </c>
      <c r="K61" s="1085" t="s">
        <v>2144</v>
      </c>
      <c r="L61" s="1086"/>
      <c r="M61" s="1085"/>
      <c r="N61" s="1092"/>
      <c r="O61" s="1085"/>
      <c r="P61" s="1085"/>
      <c r="Q61" s="1092"/>
      <c r="R61" s="1123"/>
      <c r="S61" s="1124"/>
      <c r="T61" s="1082"/>
      <c r="U61" s="1207"/>
      <c r="V61" s="384"/>
      <c r="AF61" s="196"/>
      <c r="AH61" s="140" t="s">
        <v>5219</v>
      </c>
      <c r="AI61"/>
      <c r="AJ61" s="582" t="s">
        <v>9704</v>
      </c>
      <c r="AK61"/>
      <c r="AL61" s="641" t="s">
        <v>6340</v>
      </c>
      <c r="AM61" s="6"/>
      <c r="AN61" s="3"/>
      <c r="AO61" s="3"/>
      <c r="AP61" s="3"/>
      <c r="AR61" s="2"/>
    </row>
    <row r="62" spans="1:54" s="288" customFormat="1" ht="22" customHeight="1">
      <c r="A62" s="295">
        <v>1</v>
      </c>
      <c r="B62" s="299">
        <f t="shared" ref="B62:B81" si="2">IF(B20="","",B20)</f>
        <v>0</v>
      </c>
      <c r="C62" s="1105" t="str">
        <f>IFERROR(IF(VLOOKUP($B62,'Info Table'!$C$36:$BO$5809,64,FALSE)="-","-",VLOOKUP($B62,'Info Table'!$C$36:$BO$5809,64,FALSE)),"")</f>
        <v/>
      </c>
      <c r="D62" s="1105"/>
      <c r="E62" s="1105"/>
      <c r="F62" s="1105"/>
      <c r="G62" s="1105"/>
      <c r="H62" s="300" t="str">
        <f>IFERROR(VLOOKUP($B62,'Info Table'!$C$36:$AU$5809,28,FALSE),"")</f>
        <v/>
      </c>
      <c r="I62" s="301" t="str">
        <f>IFERROR(VLOOKUP($B62,'Info Table'!$C$36:$AU$5809,29,FALSE),"")</f>
        <v/>
      </c>
      <c r="J62" s="301" t="str">
        <f>IFERROR(VLOOKUP($B62,'Info Table'!$C$36:$AU$5809,30,FALSE),"")</f>
        <v/>
      </c>
      <c r="K62" s="1181" t="str">
        <f>IFERROR(VLOOKUP($B62,'Info Table'!$C$36:$AU$5809,31,FALSE),"")</f>
        <v/>
      </c>
      <c r="L62" s="1181"/>
      <c r="M62" s="1180" t="str">
        <f>IFERROR(VLOOKUP($B62,'Info Table'!$C$36:$AU$5809,38,FALSE),"")</f>
        <v/>
      </c>
      <c r="N62" s="1180"/>
      <c r="O62" s="302" t="str">
        <f>IFERROR(IF($B62="0",0,IF(VLOOKUP($B62,'Info Table'!$C$36:$BO$5809,65,FALSE)="-","-",VLOOKUP($B62,'Info Table'!$C$36:$BO$5809,65,FALSE))),"")</f>
        <v/>
      </c>
      <c r="P62" s="1178" t="str">
        <f>IFERROR(IF(VLOOKUP($B62,'Info Table'!$C$36:$BO$5809,6,FALSE)="No","-",VLOOKUP($B62,'Info Table'!$C$36:$BO$5809,6,FALSE)),"")</f>
        <v/>
      </c>
      <c r="Q62" s="1178"/>
      <c r="R62" s="1178" t="str">
        <f>IFERROR(IF(VLOOKUP($B62,'Info Table'!$C$36:$BO$5809,7,FALSE)="No","-",VLOOKUP($B62,'Info Table'!$C$36:$BO$5809,7,FALSE)),"")</f>
        <v/>
      </c>
      <c r="S62" s="1178"/>
      <c r="T62" s="340" t="str">
        <f>IFERROR(VLOOKUP($B62,'Info Table'!$C$36:$AU$5809,39,FALSE),"")</f>
        <v/>
      </c>
      <c r="U62" s="361" t="str">
        <f>IFERROR(VLOOKUP($B62,'Info Table'!$C$36:$AU$5809,41,FALSE),"")</f>
        <v/>
      </c>
      <c r="V62" s="374"/>
      <c r="W62" s="289"/>
      <c r="X62" s="289"/>
      <c r="Y62" s="289"/>
      <c r="Z62" s="289"/>
      <c r="AA62" s="289"/>
      <c r="AB62" s="289"/>
      <c r="AC62" s="289"/>
      <c r="AD62" s="289"/>
      <c r="AE62" s="289"/>
      <c r="AF62" s="336"/>
      <c r="AG62" s="289"/>
      <c r="AH62" s="777" t="s">
        <v>9217</v>
      </c>
      <c r="AJ62" s="582" t="s">
        <v>9705</v>
      </c>
      <c r="AL62" s="640" t="s">
        <v>5362</v>
      </c>
      <c r="AM62" s="290"/>
      <c r="AN62" s="3"/>
      <c r="AO62" s="381"/>
      <c r="AP62" s="3"/>
      <c r="AR62"/>
      <c r="AT62"/>
      <c r="AV62"/>
      <c r="AZ62"/>
      <c r="BB62"/>
    </row>
    <row r="63" spans="1:54" s="288" customFormat="1" ht="22" customHeight="1">
      <c r="A63" s="295">
        <v>2</v>
      </c>
      <c r="B63" s="303" t="str">
        <f t="shared" si="2"/>
        <v/>
      </c>
      <c r="C63" s="1073" t="str">
        <f>IFERROR(IF(VLOOKUP($B63,'Info Table'!$C$36:$BO$5809,64,FALSE)="-","-",VLOOKUP($B63,'Info Table'!$C$36:$BO$5809,64,FALSE)),"")</f>
        <v/>
      </c>
      <c r="D63" s="1073"/>
      <c r="E63" s="1073"/>
      <c r="F63" s="1073"/>
      <c r="G63" s="1073"/>
      <c r="H63" s="304" t="str">
        <f>IFERROR(VLOOKUP($B63,'Info Table'!$C$36:$AU$5809,28,FALSE),"")</f>
        <v/>
      </c>
      <c r="I63" s="305" t="str">
        <f>IFERROR(VLOOKUP($B63,'Info Table'!$C$36:$AU$5809,29,FALSE),"")</f>
        <v/>
      </c>
      <c r="J63" s="305" t="str">
        <f>IFERROR(VLOOKUP($B63,'Info Table'!$C$36:$AU$5809,30,FALSE),"")</f>
        <v/>
      </c>
      <c r="K63" s="1029" t="str">
        <f>IFERROR(VLOOKUP($B63,'Info Table'!$C$36:$AU$5809,31,FALSE),"")</f>
        <v/>
      </c>
      <c r="L63" s="1029"/>
      <c r="M63" s="1079" t="str">
        <f>IFERROR(VLOOKUP($B63,'Info Table'!$C$36:$AU$5809,38,FALSE),"")</f>
        <v/>
      </c>
      <c r="N63" s="1079"/>
      <c r="O63" s="686" t="str">
        <f>IFERROR(IF($B63="0",0,IF(VLOOKUP($B63,'Info Table'!$C$36:$BO$5809,65,FALSE)="-","-",VLOOKUP($B63,'Info Table'!$C$36:$BO$5809,65,FALSE))),"")</f>
        <v/>
      </c>
      <c r="P63" s="1113" t="str">
        <f>IFERROR(IF(VLOOKUP($B63,'Info Table'!$C$36:$BO$5809,6,FALSE)="No","-",VLOOKUP($B63,'Info Table'!$C$36:$BO$5809,6,FALSE)),"")</f>
        <v/>
      </c>
      <c r="Q63" s="1113"/>
      <c r="R63" s="1107" t="str">
        <f>IFERROR(IF(VLOOKUP($B63,'Info Table'!$C$36:$BO$5809,7,FALSE)="No","-",VLOOKUP($B63,'Info Table'!$C$36:$BO$5809,7,FALSE)),"")</f>
        <v/>
      </c>
      <c r="S63" s="1107"/>
      <c r="T63" s="339" t="str">
        <f>IFERROR(VLOOKUP($B63,'Info Table'!$C$36:$AU$5809,39,FALSE),"")</f>
        <v/>
      </c>
      <c r="U63" s="362" t="str">
        <f>IFERROR(VLOOKUP($B63,'Info Table'!$C$36:$AU$5809,41,FALSE),"")</f>
        <v/>
      </c>
      <c r="V63" s="374"/>
      <c r="W63" s="289"/>
      <c r="X63" s="289"/>
      <c r="Y63" s="289"/>
      <c r="Z63" s="289"/>
      <c r="AA63" s="289"/>
      <c r="AB63" s="289"/>
      <c r="AC63" s="289"/>
      <c r="AD63" s="289"/>
      <c r="AE63" s="289"/>
      <c r="AF63" s="336"/>
      <c r="AG63" s="289"/>
      <c r="AH63" s="140" t="s">
        <v>9220</v>
      </c>
      <c r="AJ63" s="891" t="s">
        <v>11776</v>
      </c>
      <c r="AL63" s="641" t="s">
        <v>5364</v>
      </c>
      <c r="AM63" s="290"/>
      <c r="AN63" s="381"/>
      <c r="AO63" s="381"/>
      <c r="AP63" s="381"/>
      <c r="AR63"/>
      <c r="AT63"/>
      <c r="AZ63"/>
    </row>
    <row r="64" spans="1:54" s="288" customFormat="1" ht="22" customHeight="1">
      <c r="A64" s="295">
        <v>3</v>
      </c>
      <c r="B64" s="307" t="str">
        <f t="shared" si="2"/>
        <v/>
      </c>
      <c r="C64" s="1072" t="str">
        <f>IFERROR(IF(VLOOKUP($B64,'Info Table'!$C$36:$BO$5809,64,FALSE)="-","-",VLOOKUP($B64,'Info Table'!$C$36:$BO$5809,64,FALSE)),"")</f>
        <v/>
      </c>
      <c r="D64" s="1072"/>
      <c r="E64" s="1072"/>
      <c r="F64" s="1072"/>
      <c r="G64" s="1072"/>
      <c r="H64" s="308" t="str">
        <f>IFERROR(VLOOKUP($B64,'Info Table'!$C$36:$AU$5809,28,FALSE),"")</f>
        <v/>
      </c>
      <c r="I64" s="301" t="str">
        <f>IFERROR(VLOOKUP($B64,'Info Table'!$C$36:$AU$5809,29,FALSE),"")</f>
        <v/>
      </c>
      <c r="J64" s="301" t="str">
        <f>IFERROR(VLOOKUP($B64,'Info Table'!$C$36:$AU$5809,30,FALSE),"")</f>
        <v/>
      </c>
      <c r="K64" s="1026" t="str">
        <f>IFERROR(VLOOKUP($B64,'Info Table'!$C$36:$AU$5809,31,FALSE),"")</f>
        <v/>
      </c>
      <c r="L64" s="1026"/>
      <c r="M64" s="1172" t="str">
        <f>IFERROR(VLOOKUP($B64,'Info Table'!$C$36:$AU$5809,38,FALSE),"")</f>
        <v/>
      </c>
      <c r="N64" s="1172"/>
      <c r="O64" s="687" t="str">
        <f>IFERROR(IF($B64="0",0,IF(VLOOKUP($B64,'Info Table'!$C$36:$BO$5809,65,FALSE)="-","-",VLOOKUP($B64,'Info Table'!$C$36:$BO$5809,65,FALSE))),"")</f>
        <v/>
      </c>
      <c r="P64" s="1147" t="str">
        <f>IFERROR(IF(VLOOKUP($B64,'Info Table'!$C$36:$BO$5809,6,FALSE)="No","-",VLOOKUP($B64,'Info Table'!$C$36:$BO$5809,6,FALSE)),"")</f>
        <v/>
      </c>
      <c r="Q64" s="1147"/>
      <c r="R64" s="1106" t="str">
        <f>IFERROR(IF(VLOOKUP($B64,'Info Table'!$C$36:$BO$5809,7,FALSE)="No","-",VLOOKUP($B64,'Info Table'!$C$36:$BO$5809,7,FALSE)),"")</f>
        <v/>
      </c>
      <c r="S64" s="1106"/>
      <c r="T64" s="341" t="str">
        <f>IFERROR(VLOOKUP($B64,'Info Table'!$C$36:$AU$5809,39,FALSE),"")</f>
        <v/>
      </c>
      <c r="U64" s="361" t="str">
        <f>IFERROR(VLOOKUP($B64,'Info Table'!$C$36:$AU$5809,41,FALSE),"")</f>
        <v/>
      </c>
      <c r="V64" s="374"/>
      <c r="W64" s="289"/>
      <c r="X64" s="289"/>
      <c r="Y64" s="289"/>
      <c r="Z64" s="289"/>
      <c r="AA64" s="289"/>
      <c r="AB64" s="289"/>
      <c r="AC64" s="289"/>
      <c r="AD64" s="289"/>
      <c r="AE64" s="289"/>
      <c r="AF64" s="336"/>
      <c r="AG64" s="289"/>
      <c r="AH64" s="777" t="s">
        <v>9223</v>
      </c>
      <c r="AJ64" s="891" t="s">
        <v>11777</v>
      </c>
      <c r="AL64" s="640" t="s">
        <v>5366</v>
      </c>
      <c r="AM64" s="290"/>
      <c r="AN64" s="381"/>
      <c r="AO64" s="381"/>
      <c r="AP64" s="381"/>
      <c r="AR64"/>
    </row>
    <row r="65" spans="1:42" s="288" customFormat="1" ht="22" customHeight="1">
      <c r="A65" s="296">
        <v>4</v>
      </c>
      <c r="B65" s="303" t="str">
        <f t="shared" si="2"/>
        <v/>
      </c>
      <c r="C65" s="1073" t="str">
        <f>IFERROR(IF(VLOOKUP($B65,'Info Table'!$C$36:$BO$5809,64,FALSE)="-","-",VLOOKUP($B65,'Info Table'!$C$36:$BO$5809,64,FALSE)),"")</f>
        <v/>
      </c>
      <c r="D65" s="1073"/>
      <c r="E65" s="1073"/>
      <c r="F65" s="1073"/>
      <c r="G65" s="1073"/>
      <c r="H65" s="304" t="str">
        <f>IFERROR(VLOOKUP($B65,'Info Table'!$C$36:$AU$5809,28,FALSE),"")</f>
        <v/>
      </c>
      <c r="I65" s="305" t="str">
        <f>IFERROR(VLOOKUP($B65,'Info Table'!$C$36:$AU$5809,29,FALSE),"")</f>
        <v/>
      </c>
      <c r="J65" s="305" t="str">
        <f>IFERROR(VLOOKUP($B65,'Info Table'!$C$36:$AU$5809,30,FALSE),"")</f>
        <v/>
      </c>
      <c r="K65" s="1029" t="str">
        <f>IFERROR(VLOOKUP($B65,'Info Table'!$C$36:$AU$5809,31,FALSE),"")</f>
        <v/>
      </c>
      <c r="L65" s="1029"/>
      <c r="M65" s="1079" t="str">
        <f>IFERROR(VLOOKUP($B65,'Info Table'!$C$36:$AU$5809,38,FALSE),"")</f>
        <v/>
      </c>
      <c r="N65" s="1079"/>
      <c r="O65" s="686" t="str">
        <f>IFERROR(IF($B65="0",0,IF(VLOOKUP($B65,'Info Table'!$C$36:$BO$5809,65,FALSE)="-","-",VLOOKUP($B65,'Info Table'!$C$36:$BO$5809,65,FALSE))),"")</f>
        <v/>
      </c>
      <c r="P65" s="1113" t="str">
        <f>IFERROR(IF(VLOOKUP($B65,'Info Table'!$C$36:$BO$5809,6,FALSE)="No","-",VLOOKUP($B65,'Info Table'!$C$36:$BO$5809,6,FALSE)),"")</f>
        <v/>
      </c>
      <c r="Q65" s="1113"/>
      <c r="R65" s="1107" t="str">
        <f>IFERROR(IF(VLOOKUP($B65,'Info Table'!$C$36:$BO$5809,7,FALSE)="No","-",VLOOKUP($B65,'Info Table'!$C$36:$BO$5809,7,FALSE)),"")</f>
        <v/>
      </c>
      <c r="S65" s="1107"/>
      <c r="T65" s="339" t="str">
        <f>IFERROR(VLOOKUP($B65,'Info Table'!$C$36:$AU$5809,39,FALSE),"")</f>
        <v/>
      </c>
      <c r="U65" s="362" t="str">
        <f>IFERROR(VLOOKUP($B65,'Info Table'!$C$36:$AU$5809,41,FALSE),"")</f>
        <v/>
      </c>
      <c r="V65" s="374"/>
      <c r="W65" s="289"/>
      <c r="X65" s="289"/>
      <c r="Y65" s="289"/>
      <c r="Z65" s="289"/>
      <c r="AA65" s="289"/>
      <c r="AB65" s="289"/>
      <c r="AC65" s="289"/>
      <c r="AD65" s="289"/>
      <c r="AE65" s="289"/>
      <c r="AF65" s="196"/>
      <c r="AG65" s="289"/>
      <c r="AH65" s="140" t="s">
        <v>9226</v>
      </c>
      <c r="AJ65" s="891" t="s">
        <v>11778</v>
      </c>
      <c r="AL65" s="641" t="s">
        <v>5368</v>
      </c>
      <c r="AM65" s="290"/>
      <c r="AN65" s="381"/>
      <c r="AO65" s="381"/>
      <c r="AP65" s="381"/>
    </row>
    <row r="66" spans="1:42" s="288" customFormat="1" ht="22" customHeight="1">
      <c r="A66" s="296">
        <v>5</v>
      </c>
      <c r="B66" s="307" t="str">
        <f t="shared" si="2"/>
        <v/>
      </c>
      <c r="C66" s="1072" t="str">
        <f>IFERROR(IF(VLOOKUP($B66,'Info Table'!$C$36:$BO$5809,64,FALSE)="-","-",VLOOKUP($B66,'Info Table'!$C$36:$BO$5809,64,FALSE)),"")</f>
        <v/>
      </c>
      <c r="D66" s="1072"/>
      <c r="E66" s="1072"/>
      <c r="F66" s="1072"/>
      <c r="G66" s="1072"/>
      <c r="H66" s="308" t="str">
        <f>IFERROR(VLOOKUP($B66,'Info Table'!$C$36:$AU$5809,28,FALSE),"")</f>
        <v/>
      </c>
      <c r="I66" s="301" t="str">
        <f>IFERROR(VLOOKUP($B66,'Info Table'!$C$36:$AU$5809,29,FALSE),"")</f>
        <v/>
      </c>
      <c r="J66" s="301" t="str">
        <f>IFERROR(VLOOKUP($B66,'Info Table'!$C$36:$AU$5809,30,FALSE),"")</f>
        <v/>
      </c>
      <c r="K66" s="1026" t="str">
        <f>IFERROR(VLOOKUP($B66,'Info Table'!$C$36:$AU$5809,31,FALSE),"")</f>
        <v/>
      </c>
      <c r="L66" s="1026"/>
      <c r="M66" s="1172" t="str">
        <f>IFERROR(VLOOKUP($B66,'Info Table'!$C$36:$AU$5809,38,FALSE),"")</f>
        <v/>
      </c>
      <c r="N66" s="1172"/>
      <c r="O66" s="685" t="str">
        <f>IFERROR(IF($B66="0",0,IF(VLOOKUP($B66,'Info Table'!$C$36:$BO$5809,65,FALSE)="-","-",VLOOKUP($B66,'Info Table'!$C$36:$BO$5809,65,FALSE))),"")</f>
        <v/>
      </c>
      <c r="P66" s="1147" t="str">
        <f>IFERROR(IF(VLOOKUP($B66,'Info Table'!$C$36:$BO$5809,6,FALSE)="No","-",VLOOKUP($B66,'Info Table'!$C$36:$BO$5809,6,FALSE)),"")</f>
        <v/>
      </c>
      <c r="Q66" s="1147"/>
      <c r="R66" s="1106" t="str">
        <f>IFERROR(IF(VLOOKUP($B66,'Info Table'!$C$36:$BO$5809,7,FALSE)="No","-",VLOOKUP($B66,'Info Table'!$C$36:$BO$5809,7,FALSE)),"")</f>
        <v/>
      </c>
      <c r="S66" s="1106"/>
      <c r="T66" s="341" t="str">
        <f>IFERROR(VLOOKUP($B66,'Info Table'!$C$36:$AU$5809,39,FALSE),"")</f>
        <v/>
      </c>
      <c r="U66" s="361" t="str">
        <f>IFERROR(VLOOKUP($B66,'Info Table'!$C$36:$AU$5809,41,FALSE),"")</f>
        <v/>
      </c>
      <c r="V66" s="374"/>
      <c r="W66" s="289"/>
      <c r="X66" s="289"/>
      <c r="Y66" s="289"/>
      <c r="Z66" s="289"/>
      <c r="AA66" s="289"/>
      <c r="AB66" s="289"/>
      <c r="AC66" s="289"/>
      <c r="AD66" s="289"/>
      <c r="AE66" s="289"/>
      <c r="AF66" s="196"/>
      <c r="AG66" s="289"/>
      <c r="AH66" s="777" t="s">
        <v>9228</v>
      </c>
      <c r="AJ66" s="891" t="s">
        <v>11779</v>
      </c>
      <c r="AL66" s="640" t="s">
        <v>5369</v>
      </c>
      <c r="AM66" s="290"/>
      <c r="AN66" s="381"/>
      <c r="AO66" s="381"/>
      <c r="AP66" s="381"/>
    </row>
    <row r="67" spans="1:42" s="288" customFormat="1" ht="22" customHeight="1">
      <c r="A67" s="296">
        <v>6</v>
      </c>
      <c r="B67" s="310" t="str">
        <f t="shared" si="2"/>
        <v/>
      </c>
      <c r="C67" s="1073" t="str">
        <f>IFERROR(IF(VLOOKUP($B67,'Info Table'!$C$36:$BO$5809,64,FALSE)="-","-",VLOOKUP($B67,'Info Table'!$C$36:$BO$5809,64,FALSE)),"")</f>
        <v/>
      </c>
      <c r="D67" s="1073"/>
      <c r="E67" s="1073"/>
      <c r="F67" s="1073"/>
      <c r="G67" s="1073"/>
      <c r="H67" s="304" t="str">
        <f>IFERROR(VLOOKUP($B67,'Info Table'!$C$36:$AU$5809,28,FALSE),"")</f>
        <v/>
      </c>
      <c r="I67" s="305" t="str">
        <f>IFERROR(VLOOKUP($B67,'Info Table'!$C$36:$AU$5809,29,FALSE),"")</f>
        <v/>
      </c>
      <c r="J67" s="305" t="str">
        <f>IFERROR(VLOOKUP($B67,'Info Table'!$C$36:$AU$5809,30,FALSE),"")</f>
        <v/>
      </c>
      <c r="K67" s="1029" t="str">
        <f>IFERROR(VLOOKUP($B67,'Info Table'!$C$36:$AU$5809,31,FALSE),"")</f>
        <v/>
      </c>
      <c r="L67" s="1029"/>
      <c r="M67" s="1079" t="str">
        <f>IFERROR(VLOOKUP($B67,'Info Table'!$C$36:$AU$5809,38,FALSE),"")</f>
        <v/>
      </c>
      <c r="N67" s="1079"/>
      <c r="O67" s="306" t="str">
        <f>IFERROR(IF($B67="0",0,IF(VLOOKUP($B67,'Info Table'!$C$36:$BO$5809,65,FALSE)="-","-",VLOOKUP($B67,'Info Table'!$C$36:$BO$5809,65,FALSE))),"")</f>
        <v/>
      </c>
      <c r="P67" s="1113" t="str">
        <f>IFERROR(IF(VLOOKUP($B67,'Info Table'!$C$36:$BO$5809,6,FALSE)="No","-",VLOOKUP($B67,'Info Table'!$C$36:$BO$5809,6,FALSE)),"")</f>
        <v/>
      </c>
      <c r="Q67" s="1113"/>
      <c r="R67" s="1107" t="str">
        <f>IFERROR(IF(VLOOKUP($B67,'Info Table'!$C$36:$BO$5809,7,FALSE)="No","-",VLOOKUP($B67,'Info Table'!$C$36:$BO$5809,7,FALSE)),"")</f>
        <v/>
      </c>
      <c r="S67" s="1107"/>
      <c r="T67" s="339" t="str">
        <f>IFERROR(VLOOKUP($B67,'Info Table'!$C$36:$AU$5809,39,FALSE),"")</f>
        <v/>
      </c>
      <c r="U67" s="362" t="str">
        <f>IFERROR(VLOOKUP($B67,'Info Table'!$C$36:$AU$5809,41,FALSE),"")</f>
        <v/>
      </c>
      <c r="V67" s="374"/>
      <c r="W67" s="289"/>
      <c r="X67" s="289"/>
      <c r="Y67" s="289"/>
      <c r="Z67" s="289"/>
      <c r="AA67" s="289"/>
      <c r="AB67" s="289"/>
      <c r="AC67" s="289"/>
      <c r="AD67" s="289"/>
      <c r="AE67" s="289"/>
      <c r="AF67" s="196"/>
      <c r="AG67" s="289"/>
      <c r="AH67" s="140" t="s">
        <v>9230</v>
      </c>
      <c r="AJ67" s="582" t="s">
        <v>8149</v>
      </c>
      <c r="AL67" s="641" t="s">
        <v>6724</v>
      </c>
      <c r="AM67" s="290"/>
      <c r="AN67" s="381"/>
      <c r="AO67" s="381"/>
      <c r="AP67" s="381"/>
    </row>
    <row r="68" spans="1:42" s="288" customFormat="1" ht="22" customHeight="1">
      <c r="A68" s="296">
        <v>7</v>
      </c>
      <c r="B68" s="307" t="str">
        <f t="shared" si="2"/>
        <v/>
      </c>
      <c r="C68" s="1072" t="str">
        <f>IFERROR(IF(VLOOKUP($B68,'Info Table'!$C$36:$BO$5809,64,FALSE)="-","-",VLOOKUP($B68,'Info Table'!$C$36:$BO$5809,64,FALSE)),"")</f>
        <v/>
      </c>
      <c r="D68" s="1072"/>
      <c r="E68" s="1072"/>
      <c r="F68" s="1072"/>
      <c r="G68" s="1072"/>
      <c r="H68" s="308" t="str">
        <f>IFERROR(VLOOKUP($B68,'Info Table'!$C$36:$AU$5809,28,FALSE),"")</f>
        <v/>
      </c>
      <c r="I68" s="301" t="str">
        <f>IFERROR(VLOOKUP($B68,'Info Table'!$C$36:$AU$5809,29,FALSE),"")</f>
        <v/>
      </c>
      <c r="J68" s="301" t="str">
        <f>IFERROR(VLOOKUP($B68,'Info Table'!$C$36:$AU$5809,30,FALSE),"")</f>
        <v/>
      </c>
      <c r="K68" s="1026" t="str">
        <f>IFERROR(VLOOKUP($B68,'Info Table'!$C$36:$AU$5809,31,FALSE),"")</f>
        <v/>
      </c>
      <c r="L68" s="1026"/>
      <c r="M68" s="1080" t="str">
        <f>IFERROR(VLOOKUP($B68,'Info Table'!$C$36:$AU$5809,38,FALSE),"")</f>
        <v/>
      </c>
      <c r="N68" s="1080"/>
      <c r="O68" s="687" t="str">
        <f>IFERROR(IF($B68="0",0,IF(VLOOKUP($B68,'Info Table'!$C$36:$BO$5809,65,FALSE)="-","-",VLOOKUP($B68,'Info Table'!$C$36:$BO$5809,65,FALSE))),"")</f>
        <v/>
      </c>
      <c r="P68" s="1147" t="str">
        <f>IFERROR(IF(VLOOKUP($B68,'Info Table'!$C$36:$BO$5809,6,FALSE)="No","-",VLOOKUP($B68,'Info Table'!$C$36:$BO$5809,6,FALSE)),"")</f>
        <v/>
      </c>
      <c r="Q68" s="1147"/>
      <c r="R68" s="1106" t="str">
        <f>IFERROR(IF(VLOOKUP($B68,'Info Table'!$C$36:$BO$5809,7,FALSE)="No","-",VLOOKUP($B68,'Info Table'!$C$36:$BO$5809,7,FALSE)),"")</f>
        <v/>
      </c>
      <c r="S68" s="1106"/>
      <c r="T68" s="341" t="str">
        <f>IFERROR(VLOOKUP($B68,'Info Table'!$C$36:$AU$5809,39,FALSE),"")</f>
        <v/>
      </c>
      <c r="U68" s="361" t="str">
        <f>IFERROR(VLOOKUP($B68,'Info Table'!$C$36:$AU$5809,41,FALSE),"")</f>
        <v/>
      </c>
      <c r="V68" s="374"/>
      <c r="W68" s="289"/>
      <c r="X68" s="289"/>
      <c r="Y68" s="289"/>
      <c r="Z68" s="289"/>
      <c r="AA68" s="289"/>
      <c r="AB68" s="289"/>
      <c r="AC68" s="289"/>
      <c r="AD68" s="289"/>
      <c r="AE68" s="289"/>
      <c r="AF68" s="196"/>
      <c r="AG68" s="289"/>
      <c r="AH68" s="777" t="s">
        <v>9962</v>
      </c>
      <c r="AJ68" s="582" t="s">
        <v>8152</v>
      </c>
      <c r="AL68" s="640" t="s">
        <v>6725</v>
      </c>
      <c r="AM68" s="290"/>
      <c r="AN68" s="381"/>
      <c r="AO68" s="381"/>
      <c r="AP68" s="381"/>
    </row>
    <row r="69" spans="1:42" s="288" customFormat="1" ht="22" customHeight="1">
      <c r="A69" s="296">
        <v>8</v>
      </c>
      <c r="B69" s="310" t="str">
        <f t="shared" si="2"/>
        <v/>
      </c>
      <c r="C69" s="1073" t="str">
        <f>IFERROR(IF(VLOOKUP($B69,'Info Table'!$C$36:$BO$5809,64,FALSE)="-","-",VLOOKUP($B69,'Info Table'!$C$36:$BO$5809,64,FALSE)),"")</f>
        <v/>
      </c>
      <c r="D69" s="1073"/>
      <c r="E69" s="1073"/>
      <c r="F69" s="1073"/>
      <c r="G69" s="1073"/>
      <c r="H69" s="304" t="str">
        <f>IFERROR(VLOOKUP($B69,'Info Table'!$C$36:$AU$5809,28,FALSE),"")</f>
        <v/>
      </c>
      <c r="I69" s="305" t="str">
        <f>IFERROR(VLOOKUP($B69,'Info Table'!$C$36:$AU$5809,29,FALSE),"")</f>
        <v/>
      </c>
      <c r="J69" s="305" t="str">
        <f>IFERROR(VLOOKUP($B69,'Info Table'!$C$36:$AU$5809,30,FALSE),"")</f>
        <v/>
      </c>
      <c r="K69" s="1029" t="str">
        <f>IFERROR(VLOOKUP($B69,'Info Table'!$C$36:$AU$5809,31,FALSE),"")</f>
        <v/>
      </c>
      <c r="L69" s="1029"/>
      <c r="M69" s="1079" t="str">
        <f>IFERROR(VLOOKUP($B69,'Info Table'!$C$36:$AU$5809,38,FALSE),"")</f>
        <v/>
      </c>
      <c r="N69" s="1079"/>
      <c r="O69" s="306" t="str">
        <f>IFERROR(IF($B69="0",0,IF(VLOOKUP($B69,'Info Table'!$C$36:$BO$5809,65,FALSE)="-","-",VLOOKUP($B69,'Info Table'!$C$36:$BO$5809,65,FALSE))),"")</f>
        <v/>
      </c>
      <c r="P69" s="1113" t="str">
        <f>IFERROR(IF(VLOOKUP($B69,'Info Table'!$C$36:$BO$5809,6,FALSE)="No","-",VLOOKUP($B69,'Info Table'!$C$36:$BO$5809,6,FALSE)),"")</f>
        <v/>
      </c>
      <c r="Q69" s="1113"/>
      <c r="R69" s="1107" t="str">
        <f>IFERROR(IF(VLOOKUP($B69,'Info Table'!$C$36:$BO$5809,7,FALSE)="No","-",VLOOKUP($B69,'Info Table'!$C$36:$BO$5809,7,FALSE)),"")</f>
        <v/>
      </c>
      <c r="S69" s="1107"/>
      <c r="T69" s="339" t="str">
        <f>IFERROR(VLOOKUP($B69,'Info Table'!$C$36:$AU$5809,39,FALSE),"")</f>
        <v/>
      </c>
      <c r="U69" s="362" t="str">
        <f>IFERROR(VLOOKUP($B69,'Info Table'!$C$36:$AU$5809,41,FALSE),"")</f>
        <v/>
      </c>
      <c r="V69" s="374"/>
      <c r="W69" s="289"/>
      <c r="X69" s="289"/>
      <c r="Y69" s="289"/>
      <c r="Z69" s="289"/>
      <c r="AA69" s="289"/>
      <c r="AB69" s="289"/>
      <c r="AC69" s="289"/>
      <c r="AD69" s="289"/>
      <c r="AE69" s="289"/>
      <c r="AF69" s="196"/>
      <c r="AG69" s="289"/>
      <c r="AH69" s="140" t="s">
        <v>10119</v>
      </c>
      <c r="AJ69" s="582" t="s">
        <v>6240</v>
      </c>
      <c r="AL69" s="641" t="s">
        <v>6726</v>
      </c>
      <c r="AM69" s="290"/>
      <c r="AN69" s="381"/>
      <c r="AO69" s="381"/>
      <c r="AP69" s="381"/>
    </row>
    <row r="70" spans="1:42" s="288" customFormat="1" ht="22" customHeight="1">
      <c r="A70" s="296">
        <v>9</v>
      </c>
      <c r="B70" s="307" t="str">
        <f t="shared" si="2"/>
        <v/>
      </c>
      <c r="C70" s="1072" t="str">
        <f>IFERROR(IF(VLOOKUP($B70,'Info Table'!$C$36:$BO$5809,64,FALSE)="-","-",VLOOKUP($B70,'Info Table'!$C$36:$BO$5809,64,FALSE)),"")</f>
        <v/>
      </c>
      <c r="D70" s="1072"/>
      <c r="E70" s="1072"/>
      <c r="F70" s="1072"/>
      <c r="G70" s="1072"/>
      <c r="H70" s="308" t="str">
        <f>IFERROR(VLOOKUP($B70,'Info Table'!$C$36:$AU$5809,28,FALSE),"")</f>
        <v/>
      </c>
      <c r="I70" s="301" t="str">
        <f>IFERROR(VLOOKUP($B70,'Info Table'!$C$36:$AU$5809,29,FALSE),"")</f>
        <v/>
      </c>
      <c r="J70" s="301" t="str">
        <f>IFERROR(VLOOKUP($B70,'Info Table'!$C$36:$AU$5809,30,FALSE),"")</f>
        <v/>
      </c>
      <c r="K70" s="1026" t="str">
        <f>IFERROR(VLOOKUP($B70,'Info Table'!$C$36:$AU$5809,31,FALSE),"")</f>
        <v/>
      </c>
      <c r="L70" s="1026"/>
      <c r="M70" s="1172" t="str">
        <f>IFERROR(VLOOKUP($B70,'Info Table'!$C$36:$AU$5809,38,FALSE),"")</f>
        <v/>
      </c>
      <c r="N70" s="1172"/>
      <c r="O70" s="309" t="str">
        <f>IFERROR(IF($B70="0",0,IF(VLOOKUP($B70,'Info Table'!$C$36:$BO$5809,65,FALSE)="-","-",VLOOKUP($B70,'Info Table'!$C$36:$BO$5809,65,FALSE))),"")</f>
        <v/>
      </c>
      <c r="P70" s="1147" t="str">
        <f>IFERROR(IF(VLOOKUP($B70,'Info Table'!$C$36:$BO$5809,6,FALSE)="No","-",VLOOKUP($B70,'Info Table'!$C$36:$BO$5809,6,FALSE)),"")</f>
        <v/>
      </c>
      <c r="Q70" s="1147"/>
      <c r="R70" s="1106" t="str">
        <f>IFERROR(IF(VLOOKUP($B70,'Info Table'!$C$36:$BO$5809,7,FALSE)="No","-",VLOOKUP($B70,'Info Table'!$C$36:$BO$5809,7,FALSE)),"")</f>
        <v/>
      </c>
      <c r="S70" s="1106"/>
      <c r="T70" s="341" t="str">
        <f>IFERROR(VLOOKUP($B70,'Info Table'!$C$36:$AU$5809,39,FALSE),"")</f>
        <v/>
      </c>
      <c r="U70" s="361" t="str">
        <f>IFERROR(VLOOKUP($B70,'Info Table'!$C$36:$AU$5809,41,FALSE),"")</f>
        <v/>
      </c>
      <c r="V70" s="374"/>
      <c r="W70" s="289"/>
      <c r="X70" s="289"/>
      <c r="Y70" s="289"/>
      <c r="Z70" s="289"/>
      <c r="AA70" s="289"/>
      <c r="AB70" s="289"/>
      <c r="AC70" s="289"/>
      <c r="AD70" s="289"/>
      <c r="AE70" s="289"/>
      <c r="AF70" s="196"/>
      <c r="AG70" s="289"/>
      <c r="AH70" s="777" t="s">
        <v>5220</v>
      </c>
      <c r="AJ70" s="582" t="s">
        <v>7597</v>
      </c>
      <c r="AL70" s="640" t="s">
        <v>6727</v>
      </c>
      <c r="AM70" s="290"/>
      <c r="AN70" s="381"/>
      <c r="AO70" s="381"/>
      <c r="AP70" s="381"/>
    </row>
    <row r="71" spans="1:42" s="288" customFormat="1" ht="22" customHeight="1">
      <c r="A71" s="297">
        <v>10</v>
      </c>
      <c r="B71" s="311" t="str">
        <f t="shared" si="2"/>
        <v/>
      </c>
      <c r="C71" s="1073" t="str">
        <f>IFERROR(IF(VLOOKUP($B71,'Info Table'!$C$36:$BO$5809,64,FALSE)="-","-",VLOOKUP($B71,'Info Table'!$C$36:$BO$5809,64,FALSE)),"")</f>
        <v/>
      </c>
      <c r="D71" s="1073"/>
      <c r="E71" s="1073"/>
      <c r="F71" s="1073"/>
      <c r="G71" s="1073"/>
      <c r="H71" s="304" t="str">
        <f>IFERROR(VLOOKUP($B71,'Info Table'!$C$36:$AU$5809,28,FALSE),"")</f>
        <v/>
      </c>
      <c r="I71" s="305" t="str">
        <f>IFERROR(VLOOKUP($B71,'Info Table'!$C$36:$AU$5809,29,FALSE),"")</f>
        <v/>
      </c>
      <c r="J71" s="305" t="str">
        <f>IFERROR(VLOOKUP($B71,'Info Table'!$C$36:$AU$5809,30,FALSE),"")</f>
        <v/>
      </c>
      <c r="K71" s="1029" t="str">
        <f>IFERROR(VLOOKUP($B71,'Info Table'!$C$36:$AU$5809,31,FALSE),"")</f>
        <v/>
      </c>
      <c r="L71" s="1029"/>
      <c r="M71" s="1079" t="str">
        <f>IFERROR(VLOOKUP($B71,'Info Table'!$C$36:$AU$5809,38,FALSE),"")</f>
        <v/>
      </c>
      <c r="N71" s="1079"/>
      <c r="O71" s="306" t="str">
        <f>IFERROR(IF($B71="0",0,IF(VLOOKUP($B71,'Info Table'!$C$36:$BO$5809,65,FALSE)="-","-",VLOOKUP($B71,'Info Table'!$C$36:$BO$5809,65,FALSE))),"")</f>
        <v/>
      </c>
      <c r="P71" s="1113" t="str">
        <f>IFERROR(IF(VLOOKUP($B71,'Info Table'!$C$36:$BO$5809,6,FALSE)="No","-",VLOOKUP($B71,'Info Table'!$C$36:$BO$5809,6,FALSE)),"")</f>
        <v/>
      </c>
      <c r="Q71" s="1113"/>
      <c r="R71" s="1107" t="str">
        <f>IFERROR(IF(VLOOKUP($B71,'Info Table'!$C$36:$BO$5809,7,FALSE)="No","-",VLOOKUP($B71,'Info Table'!$C$36:$BO$5809,7,FALSE)),"")</f>
        <v/>
      </c>
      <c r="S71" s="1107"/>
      <c r="T71" s="339" t="str">
        <f>IFERROR(VLOOKUP($B71,'Info Table'!$C$36:$AU$5809,39,FALSE),"")</f>
        <v/>
      </c>
      <c r="U71" s="362" t="str">
        <f>IFERROR(VLOOKUP($B71,'Info Table'!$C$36:$AU$5809,41,FALSE),"")</f>
        <v/>
      </c>
      <c r="V71" s="374"/>
      <c r="W71" s="289"/>
      <c r="X71" s="289"/>
      <c r="Y71" s="289"/>
      <c r="Z71" s="289"/>
      <c r="AA71" s="289"/>
      <c r="AB71" s="289"/>
      <c r="AC71" s="289"/>
      <c r="AD71" s="289"/>
      <c r="AE71" s="289"/>
      <c r="AF71" s="196"/>
      <c r="AG71" s="289"/>
      <c r="AH71" s="140" t="s">
        <v>5221</v>
      </c>
      <c r="AJ71" s="582" t="s">
        <v>9063</v>
      </c>
      <c r="AL71" s="641" t="s">
        <v>6731</v>
      </c>
      <c r="AM71" s="290"/>
      <c r="AN71" s="381"/>
      <c r="AO71" s="381"/>
      <c r="AP71" s="381"/>
    </row>
    <row r="72" spans="1:42" s="288" customFormat="1" ht="22" customHeight="1">
      <c r="A72" s="297">
        <v>11</v>
      </c>
      <c r="B72" s="312" t="str">
        <f t="shared" si="2"/>
        <v/>
      </c>
      <c r="C72" s="1072" t="str">
        <f>IFERROR(IF(VLOOKUP($B72,'Info Table'!$C$36:$BO$5809,64,FALSE)="-","-",VLOOKUP($B72,'Info Table'!$C$36:$BO$5809,64,FALSE)),"")</f>
        <v/>
      </c>
      <c r="D72" s="1072"/>
      <c r="E72" s="1072"/>
      <c r="F72" s="1072"/>
      <c r="G72" s="1072"/>
      <c r="H72" s="308" t="str">
        <f>IFERROR(VLOOKUP($B72,'Info Table'!$C$36:$AU$5809,28,FALSE),"")</f>
        <v/>
      </c>
      <c r="I72" s="313" t="str">
        <f>IFERROR(VLOOKUP($B72,'Info Table'!$C$36:$AU$5809,29,FALSE),"")</f>
        <v/>
      </c>
      <c r="J72" s="313" t="str">
        <f>IFERROR(VLOOKUP($B72,'Info Table'!$C$36:$AU$5809,30,FALSE),"")</f>
        <v/>
      </c>
      <c r="K72" s="1028" t="str">
        <f>IFERROR(VLOOKUP($B72,'Info Table'!$C$36:$AU$5809,31,FALSE),"")</f>
        <v/>
      </c>
      <c r="L72" s="1028"/>
      <c r="M72" s="1080" t="str">
        <f>IFERROR(VLOOKUP($B72,'Info Table'!$C$36:$AU$5809,38,FALSE),"")</f>
        <v/>
      </c>
      <c r="N72" s="1080"/>
      <c r="O72" s="302" t="str">
        <f>IFERROR(IF($B72="0",0,IF(VLOOKUP($B72,'Info Table'!$C$36:$BO$5809,65,FALSE)="-","-",VLOOKUP($B72,'Info Table'!$C$36:$BO$5809,65,FALSE))),"")</f>
        <v/>
      </c>
      <c r="P72" s="1147" t="str">
        <f>IFERROR(IF(VLOOKUP($B72,'Info Table'!$C$36:$BO$5809,6,FALSE)="No","-",VLOOKUP($B72,'Info Table'!$C$36:$BO$5809,6,FALSE)),"")</f>
        <v/>
      </c>
      <c r="Q72" s="1147"/>
      <c r="R72" s="1168" t="str">
        <f>IFERROR(IF(VLOOKUP($B72,'Info Table'!$C$36:$BO$5809,7,FALSE)="No","-",VLOOKUP($B72,'Info Table'!$C$36:$BO$5809,7,FALSE)),"")</f>
        <v/>
      </c>
      <c r="S72" s="1168"/>
      <c r="T72" s="308" t="str">
        <f>IFERROR(VLOOKUP($B72,'Info Table'!$C$36:$AU$5809,39,FALSE),"")</f>
        <v/>
      </c>
      <c r="U72" s="361" t="str">
        <f>IFERROR(VLOOKUP($B72,'Info Table'!$C$36:$AU$5809,41,FALSE),"")</f>
        <v/>
      </c>
      <c r="V72" s="374"/>
      <c r="W72" s="289"/>
      <c r="X72" s="289"/>
      <c r="Y72" s="289"/>
      <c r="Z72" s="289"/>
      <c r="AA72" s="289"/>
      <c r="AB72" s="289"/>
      <c r="AC72" s="289"/>
      <c r="AD72" s="289"/>
      <c r="AE72" s="289"/>
      <c r="AF72" s="336"/>
      <c r="AG72" s="289"/>
      <c r="AH72" s="777" t="s">
        <v>5223</v>
      </c>
      <c r="AJ72" s="582" t="s">
        <v>5825</v>
      </c>
      <c r="AL72" s="640" t="s">
        <v>6732</v>
      </c>
      <c r="AM72" s="290"/>
      <c r="AN72" s="381"/>
      <c r="AO72" s="381"/>
      <c r="AP72" s="381"/>
    </row>
    <row r="73" spans="1:42" s="288" customFormat="1" ht="22" customHeight="1">
      <c r="A73" s="297">
        <v>12</v>
      </c>
      <c r="B73" s="311" t="str">
        <f t="shared" si="2"/>
        <v/>
      </c>
      <c r="C73" s="1073" t="str">
        <f>IFERROR(IF(VLOOKUP($B73,'Info Table'!$C$36:$BO$5809,64,FALSE)="-","-",VLOOKUP($B73,'Info Table'!$C$36:$BO$5809,64,FALSE)),"")</f>
        <v/>
      </c>
      <c r="D73" s="1073"/>
      <c r="E73" s="1073"/>
      <c r="F73" s="1073"/>
      <c r="G73" s="1073"/>
      <c r="H73" s="304" t="str">
        <f>IFERROR(VLOOKUP($B73,'Info Table'!$C$36:$AU$5809,28,FALSE),"")</f>
        <v/>
      </c>
      <c r="I73" s="305" t="str">
        <f>IFERROR(VLOOKUP($B73,'Info Table'!$C$36:$AU$5809,29,FALSE),"")</f>
        <v/>
      </c>
      <c r="J73" s="305" t="str">
        <f>IFERROR(VLOOKUP($B73,'Info Table'!$C$36:$AU$5809,30,FALSE),"")</f>
        <v/>
      </c>
      <c r="K73" s="1029" t="str">
        <f>IFERROR(VLOOKUP($B73,'Info Table'!$C$36:$AU$5809,31,FALSE),"")</f>
        <v/>
      </c>
      <c r="L73" s="1029"/>
      <c r="M73" s="1079" t="str">
        <f>IFERROR(VLOOKUP($B73,'Info Table'!$C$36:$AU$5809,38,FALSE),"")</f>
        <v/>
      </c>
      <c r="N73" s="1079"/>
      <c r="O73" s="306" t="str">
        <f>IFERROR(IF($B73="0",0,IF(VLOOKUP($B73,'Info Table'!$C$36:$BO$5809,65,FALSE)="-","-",VLOOKUP($B73,'Info Table'!$C$36:$BO$5809,65,FALSE))),"")</f>
        <v/>
      </c>
      <c r="P73" s="1113" t="str">
        <f>IFERROR(IF(VLOOKUP($B73,'Info Table'!$C$36:$BO$5809,6,FALSE)="No","-",VLOOKUP($B73,'Info Table'!$C$36:$BO$5809,6,FALSE)),"")</f>
        <v/>
      </c>
      <c r="Q73" s="1113"/>
      <c r="R73" s="1107" t="str">
        <f>IFERROR(IF(VLOOKUP($B73,'Info Table'!$C$36:$BO$5809,7,FALSE)="No","-",VLOOKUP($B73,'Info Table'!$C$36:$BO$5809,7,FALSE)),"")</f>
        <v/>
      </c>
      <c r="S73" s="1107"/>
      <c r="T73" s="339" t="str">
        <f>IFERROR(VLOOKUP($B73,'Info Table'!$C$36:$AU$5809,39,FALSE),"")</f>
        <v/>
      </c>
      <c r="U73" s="362" t="str">
        <f>IFERROR(VLOOKUP($B73,'Info Table'!$C$36:$AU$5809,41,FALSE),"")</f>
        <v/>
      </c>
      <c r="V73" s="374"/>
      <c r="W73" s="289"/>
      <c r="X73" s="289"/>
      <c r="Y73" s="289"/>
      <c r="Z73" s="289"/>
      <c r="AA73" s="289"/>
      <c r="AB73" s="289"/>
      <c r="AC73" s="289"/>
      <c r="AD73" s="289"/>
      <c r="AE73" s="289"/>
      <c r="AF73" s="336"/>
      <c r="AG73" s="289"/>
      <c r="AH73" s="140" t="s">
        <v>7388</v>
      </c>
      <c r="AJ73" s="582" t="s">
        <v>5826</v>
      </c>
      <c r="AL73" s="641" t="s">
        <v>8764</v>
      </c>
      <c r="AM73" s="290"/>
      <c r="AN73" s="381"/>
      <c r="AO73" s="381"/>
      <c r="AP73" s="381"/>
    </row>
    <row r="74" spans="1:42" s="288" customFormat="1" ht="22" customHeight="1">
      <c r="A74" s="297">
        <v>13</v>
      </c>
      <c r="B74" s="312" t="str">
        <f t="shared" si="2"/>
        <v/>
      </c>
      <c r="C74" s="1072" t="str">
        <f>IFERROR(IF(VLOOKUP($B74,'Info Table'!$C$36:$BO$5809,64,FALSE)="-","-",VLOOKUP($B74,'Info Table'!$C$36:$BO$5809,64,FALSE)),"")</f>
        <v/>
      </c>
      <c r="D74" s="1072"/>
      <c r="E74" s="1072"/>
      <c r="F74" s="1072"/>
      <c r="G74" s="1072"/>
      <c r="H74" s="308" t="str">
        <f>IFERROR(VLOOKUP($B74,'Info Table'!$C$36:$AU$5809,28,FALSE),"")</f>
        <v/>
      </c>
      <c r="I74" s="313" t="str">
        <f>IFERROR(VLOOKUP($B74,'Info Table'!$C$36:$AU$5809,29,FALSE),"")</f>
        <v/>
      </c>
      <c r="J74" s="313" t="str">
        <f>IFERROR(VLOOKUP($B74,'Info Table'!$C$36:$AU$5809,30,FALSE),"")</f>
        <v/>
      </c>
      <c r="K74" s="1028" t="str">
        <f>IFERROR(VLOOKUP($B74,'Info Table'!$C$36:$AU$5809,31,FALSE),"")</f>
        <v/>
      </c>
      <c r="L74" s="1028"/>
      <c r="M74" s="1080" t="str">
        <f>IFERROR(VLOOKUP($B74,'Info Table'!$C$36:$AU$5809,38,FALSE),"")</f>
        <v/>
      </c>
      <c r="N74" s="1080"/>
      <c r="O74" s="302" t="str">
        <f>IFERROR(IF($B74="0",0,IF(VLOOKUP($B74,'Info Table'!$C$36:$BO$5809,65,FALSE)="-","-",VLOOKUP($B74,'Info Table'!$C$36:$BO$5809,65,FALSE))),"")</f>
        <v/>
      </c>
      <c r="P74" s="1169" t="str">
        <f>IFERROR(IF(VLOOKUP($B74,'Info Table'!$C$36:$BO$5809,6,FALSE)="No","-",VLOOKUP($B74,'Info Table'!$C$36:$BO$5809,6,FALSE)),"")</f>
        <v/>
      </c>
      <c r="Q74" s="1169"/>
      <c r="R74" s="1168" t="str">
        <f>IFERROR(IF(VLOOKUP($B74,'Info Table'!$C$36:$BO$5809,7,FALSE)="No","-",VLOOKUP($B74,'Info Table'!$C$36:$BO$5809,7,FALSE)),"")</f>
        <v/>
      </c>
      <c r="S74" s="1168"/>
      <c r="T74" s="308" t="str">
        <f>IFERROR(VLOOKUP($B74,'Info Table'!$C$36:$AU$5809,39,FALSE),"")</f>
        <v/>
      </c>
      <c r="U74" s="361" t="str">
        <f>IFERROR(VLOOKUP($B74,'Info Table'!$C$36:$AU$5809,41,FALSE),"")</f>
        <v/>
      </c>
      <c r="V74" s="374"/>
      <c r="W74" s="289"/>
      <c r="X74" s="289"/>
      <c r="Y74" s="289"/>
      <c r="Z74" s="289"/>
      <c r="AA74" s="289"/>
      <c r="AB74" s="289"/>
      <c r="AC74" s="289"/>
      <c r="AD74" s="289"/>
      <c r="AE74" s="289"/>
      <c r="AF74" s="336"/>
      <c r="AG74" s="289"/>
      <c r="AH74" s="777" t="s">
        <v>5225</v>
      </c>
      <c r="AJ74" s="582" t="s">
        <v>8534</v>
      </c>
      <c r="AL74" s="640" t="s">
        <v>9938</v>
      </c>
      <c r="AM74" s="290"/>
      <c r="AN74" s="381"/>
      <c r="AO74" s="381"/>
      <c r="AP74" s="381"/>
    </row>
    <row r="75" spans="1:42" s="288" customFormat="1" ht="22" customHeight="1">
      <c r="A75" s="297">
        <v>14</v>
      </c>
      <c r="B75" s="311" t="str">
        <f t="shared" si="2"/>
        <v/>
      </c>
      <c r="C75" s="1073" t="str">
        <f>IFERROR(IF(VLOOKUP($B75,'Info Table'!$C$36:$BO$5809,64,FALSE)="-","-",VLOOKUP($B75,'Info Table'!$C$36:$BO$5809,64,FALSE)),"")</f>
        <v/>
      </c>
      <c r="D75" s="1073"/>
      <c r="E75" s="1073"/>
      <c r="F75" s="1073"/>
      <c r="G75" s="1073"/>
      <c r="H75" s="304" t="str">
        <f>IFERROR(VLOOKUP($B75,'Info Table'!$C$36:$AU$5809,28,FALSE),"")</f>
        <v/>
      </c>
      <c r="I75" s="305" t="str">
        <f>IFERROR(VLOOKUP($B75,'Info Table'!$C$36:$AU$5809,29,FALSE),"")</f>
        <v/>
      </c>
      <c r="J75" s="305" t="str">
        <f>IFERROR(VLOOKUP($B75,'Info Table'!$C$36:$AU$5809,30,FALSE),"")</f>
        <v/>
      </c>
      <c r="K75" s="1029" t="str">
        <f>IFERROR(VLOOKUP($B75,'Info Table'!$C$36:$AU$5809,31,FALSE),"")</f>
        <v/>
      </c>
      <c r="L75" s="1029"/>
      <c r="M75" s="1079" t="str">
        <f>IFERROR(VLOOKUP($B75,'Info Table'!$C$36:$AU$5809,38,FALSE),"")</f>
        <v/>
      </c>
      <c r="N75" s="1079"/>
      <c r="O75" s="686" t="str">
        <f>IFERROR(IF($B75="0",0,IF(VLOOKUP($B75,'Info Table'!$C$36:$BO$5809,65,FALSE)="-","-",VLOOKUP($B75,'Info Table'!$C$36:$BO$5809,65,FALSE))),"")</f>
        <v/>
      </c>
      <c r="P75" s="1113" t="str">
        <f>IFERROR(IF(VLOOKUP($B75,'Info Table'!$C$36:$BO$5809,6,FALSE)="No","-",VLOOKUP($B75,'Info Table'!$C$36:$BO$5809,6,FALSE)),"")</f>
        <v/>
      </c>
      <c r="Q75" s="1113"/>
      <c r="R75" s="1107" t="str">
        <f>IFERROR(IF(VLOOKUP($B75,'Info Table'!$C$36:$BO$5809,7,FALSE)="No","-",VLOOKUP($B75,'Info Table'!$C$36:$BO$5809,7,FALSE)),"")</f>
        <v/>
      </c>
      <c r="S75" s="1107"/>
      <c r="T75" s="339" t="str">
        <f>IFERROR(VLOOKUP($B75,'Info Table'!$C$36:$AU$5809,39,FALSE),"")</f>
        <v/>
      </c>
      <c r="U75" s="362" t="str">
        <f>IFERROR(VLOOKUP($B75,'Info Table'!$C$36:$AU$5809,41,FALSE),"")</f>
        <v/>
      </c>
      <c r="V75" s="374"/>
      <c r="W75" s="289"/>
      <c r="X75" s="289"/>
      <c r="Y75" s="289"/>
      <c r="Z75" s="289"/>
      <c r="AA75" s="289"/>
      <c r="AB75" s="289"/>
      <c r="AC75" s="289"/>
      <c r="AD75" s="289"/>
      <c r="AE75" s="289"/>
      <c r="AF75" s="113"/>
      <c r="AG75" s="289"/>
      <c r="AH75" s="140" t="s">
        <v>5226</v>
      </c>
      <c r="AJ75" s="582" t="s">
        <v>8535</v>
      </c>
      <c r="AL75" s="641" t="s">
        <v>9939</v>
      </c>
      <c r="AM75" s="290"/>
      <c r="AN75" s="381"/>
      <c r="AO75" s="381"/>
      <c r="AP75" s="381"/>
    </row>
    <row r="76" spans="1:42" s="288" customFormat="1" ht="22" customHeight="1">
      <c r="A76" s="297">
        <v>15</v>
      </c>
      <c r="B76" s="312" t="str">
        <f t="shared" si="2"/>
        <v/>
      </c>
      <c r="C76" s="1072" t="str">
        <f>IFERROR(IF(VLOOKUP($B76,'Info Table'!$C$36:$BO$5809,64,FALSE)="-","-",VLOOKUP($B76,'Info Table'!$C$36:$BO$5809,64,FALSE)),"")</f>
        <v/>
      </c>
      <c r="D76" s="1072"/>
      <c r="E76" s="1072"/>
      <c r="F76" s="1072"/>
      <c r="G76" s="1072"/>
      <c r="H76" s="308" t="str">
        <f>IFERROR(VLOOKUP($B76,'Info Table'!$C$36:$AU$5809,28,FALSE),"")</f>
        <v/>
      </c>
      <c r="I76" s="313" t="str">
        <f>IFERROR(VLOOKUP($B76,'Info Table'!$C$36:$AU$5809,29,FALSE),"")</f>
        <v/>
      </c>
      <c r="J76" s="313" t="str">
        <f>IFERROR(VLOOKUP($B76,'Info Table'!$C$36:$AU$5809,30,FALSE),"")</f>
        <v/>
      </c>
      <c r="K76" s="1028" t="str">
        <f>IFERROR(VLOOKUP($B76,'Info Table'!$C$36:$AU$5809,31,FALSE),"")</f>
        <v/>
      </c>
      <c r="L76" s="1028"/>
      <c r="M76" s="1080" t="str">
        <f>IFERROR(VLOOKUP($B76,'Info Table'!$C$36:$AU$5809,38,FALSE),"")</f>
        <v/>
      </c>
      <c r="N76" s="1080"/>
      <c r="O76" s="685" t="str">
        <f>IFERROR(IF($B76="0",0,IF(VLOOKUP($B76,'Info Table'!$C$36:$BO$5809,65,FALSE)="-","-",VLOOKUP($B76,'Info Table'!$C$36:$BO$5809,65,FALSE))),"")</f>
        <v/>
      </c>
      <c r="P76" s="1147" t="str">
        <f>IFERROR(IF(VLOOKUP($B76,'Info Table'!$C$36:$BO$5809,6,FALSE)="No","-",VLOOKUP($B76,'Info Table'!$C$36:$BO$5809,6,FALSE)),"")</f>
        <v/>
      </c>
      <c r="Q76" s="1147"/>
      <c r="R76" s="1168" t="str">
        <f>IFERROR(IF(VLOOKUP($B76,'Info Table'!$C$36:$BO$5809,7,FALSE)="No","-",VLOOKUP($B76,'Info Table'!$C$36:$BO$5809,7,FALSE)),"")</f>
        <v/>
      </c>
      <c r="S76" s="1168"/>
      <c r="T76" s="308" t="str">
        <f>IFERROR(VLOOKUP($B76,'Info Table'!$C$36:$AU$5809,39,FALSE),"")</f>
        <v/>
      </c>
      <c r="U76" s="361" t="str">
        <f>IFERROR(VLOOKUP($B76,'Info Table'!$C$36:$AU$5809,41,FALSE),"")</f>
        <v/>
      </c>
      <c r="V76" s="374"/>
      <c r="W76" s="289"/>
      <c r="X76" s="289"/>
      <c r="Y76" s="289"/>
      <c r="Z76" s="289"/>
      <c r="AA76" s="289"/>
      <c r="AB76" s="289"/>
      <c r="AC76" s="289"/>
      <c r="AD76" s="289"/>
      <c r="AE76" s="289"/>
      <c r="AF76" s="113"/>
      <c r="AG76" s="289"/>
      <c r="AH76" s="777" t="s">
        <v>6261</v>
      </c>
      <c r="AJ76" s="582" t="s">
        <v>5201</v>
      </c>
      <c r="AL76" s="640" t="s">
        <v>9940</v>
      </c>
      <c r="AM76" s="290"/>
      <c r="AN76" s="381"/>
      <c r="AO76" s="381"/>
      <c r="AP76" s="381"/>
    </row>
    <row r="77" spans="1:42" s="288" customFormat="1" ht="22" customHeight="1">
      <c r="A77" s="297">
        <v>16</v>
      </c>
      <c r="B77" s="311" t="str">
        <f t="shared" si="2"/>
        <v/>
      </c>
      <c r="C77" s="1073" t="str">
        <f>IFERROR(IF(VLOOKUP($B77,'Info Table'!$C$36:$BO$5809,64,FALSE)="-","-",VLOOKUP($B77,'Info Table'!$C$36:$BO$5809,64,FALSE)),"")</f>
        <v/>
      </c>
      <c r="D77" s="1073"/>
      <c r="E77" s="1073"/>
      <c r="F77" s="1073"/>
      <c r="G77" s="1073"/>
      <c r="H77" s="304" t="str">
        <f>IFERROR(VLOOKUP($B77,'Info Table'!$C$36:$AU$5809,28,FALSE),"")</f>
        <v/>
      </c>
      <c r="I77" s="305" t="str">
        <f>IFERROR(VLOOKUP($B77,'Info Table'!$C$36:$AU$5809,29,FALSE),"")</f>
        <v/>
      </c>
      <c r="J77" s="305" t="str">
        <f>IFERROR(VLOOKUP($B77,'Info Table'!$C$36:$AU$5809,30,FALSE),"")</f>
        <v/>
      </c>
      <c r="K77" s="1029" t="str">
        <f>IFERROR(VLOOKUP($B77,'Info Table'!$C$36:$AU$5809,31,FALSE),"")</f>
        <v/>
      </c>
      <c r="L77" s="1029"/>
      <c r="M77" s="1079" t="str">
        <f>IFERROR(VLOOKUP($B77,'Info Table'!$C$36:$AU$5809,38,FALSE),"")</f>
        <v/>
      </c>
      <c r="N77" s="1079"/>
      <c r="O77" s="686" t="str">
        <f>IFERROR(IF($B77="0",0,IF(VLOOKUP($B77,'Info Table'!$C$36:$BO$5809,65,FALSE)="-","-",VLOOKUP($B77,'Info Table'!$C$36:$BO$5809,65,FALSE))),"")</f>
        <v/>
      </c>
      <c r="P77" s="1113" t="str">
        <f>IFERROR(IF(VLOOKUP($B77,'Info Table'!$C$36:$BO$5809,6,FALSE)="No","-",VLOOKUP($B77,'Info Table'!$C$36:$BO$5809,6,FALSE)),"")</f>
        <v/>
      </c>
      <c r="Q77" s="1113"/>
      <c r="R77" s="1107" t="str">
        <f>IFERROR(IF(VLOOKUP($B77,'Info Table'!$C$36:$BO$5809,7,FALSE)="No","-",VLOOKUP($B77,'Info Table'!$C$36:$BO$5809,7,FALSE)),"")</f>
        <v/>
      </c>
      <c r="S77" s="1107"/>
      <c r="T77" s="339" t="str">
        <f>IFERROR(VLOOKUP($B77,'Info Table'!$C$36:$AU$5809,39,FALSE),"")</f>
        <v/>
      </c>
      <c r="U77" s="362" t="str">
        <f>IFERROR(VLOOKUP($B77,'Info Table'!$C$36:$AU$5809,41,FALSE),"")</f>
        <v/>
      </c>
      <c r="V77" s="374"/>
      <c r="W77" s="289"/>
      <c r="X77" s="289"/>
      <c r="Y77" s="289"/>
      <c r="Z77" s="289"/>
      <c r="AA77" s="289"/>
      <c r="AB77" s="289"/>
      <c r="AC77" s="289"/>
      <c r="AD77" s="289"/>
      <c r="AE77" s="289"/>
      <c r="AF77" s="114"/>
      <c r="AG77" s="289"/>
      <c r="AH77" s="140" t="s">
        <v>10151</v>
      </c>
      <c r="AJ77" s="582" t="s">
        <v>5202</v>
      </c>
      <c r="AL77" s="641" t="s">
        <v>5490</v>
      </c>
      <c r="AM77" s="290"/>
      <c r="AN77" s="381"/>
      <c r="AO77" s="381"/>
      <c r="AP77" s="381"/>
    </row>
    <row r="78" spans="1:42" s="288" customFormat="1" ht="22" customHeight="1">
      <c r="A78" s="297">
        <v>17</v>
      </c>
      <c r="B78" s="312" t="str">
        <f t="shared" si="2"/>
        <v/>
      </c>
      <c r="C78" s="1072" t="str">
        <f>IFERROR(IF(VLOOKUP($B78,'Info Table'!$C$36:$BO$5809,64,FALSE)="-","-",VLOOKUP($B78,'Info Table'!$C$36:$BO$5809,64,FALSE)),"")</f>
        <v/>
      </c>
      <c r="D78" s="1072"/>
      <c r="E78" s="1072"/>
      <c r="F78" s="1072"/>
      <c r="G78" s="1072"/>
      <c r="H78" s="308" t="str">
        <f>IFERROR(VLOOKUP($B78,'Info Table'!$C$36:$AU$5809,28,FALSE),"")</f>
        <v/>
      </c>
      <c r="I78" s="313" t="str">
        <f>IFERROR(VLOOKUP($B78,'Info Table'!$C$36:$AU$5809,29,FALSE),"")</f>
        <v/>
      </c>
      <c r="J78" s="313" t="str">
        <f>IFERROR(VLOOKUP($B78,'Info Table'!$C$36:$AU$5809,30,FALSE),"")</f>
        <v/>
      </c>
      <c r="K78" s="1028" t="str">
        <f>IFERROR(VLOOKUP($B78,'Info Table'!$C$36:$AU$5809,31,FALSE),"")</f>
        <v/>
      </c>
      <c r="L78" s="1028"/>
      <c r="M78" s="1080" t="str">
        <f>IFERROR(VLOOKUP($B78,'Info Table'!$C$36:$AU$5809,38,FALSE),"")</f>
        <v/>
      </c>
      <c r="N78" s="1080"/>
      <c r="O78" s="685" t="str">
        <f>IFERROR(IF($B78="0",0,IF(VLOOKUP($B78,'Info Table'!$C$36:$BO$5809,65,FALSE)="-","-",VLOOKUP($B78,'Info Table'!$C$36:$BO$5809,65,FALSE))),"")</f>
        <v/>
      </c>
      <c r="P78" s="1147" t="str">
        <f>IFERROR(IF(VLOOKUP($B78,'Info Table'!$C$36:$BO$5809,6,FALSE)="No","-",VLOOKUP($B78,'Info Table'!$C$36:$BO$5809,6,FALSE)),"")</f>
        <v/>
      </c>
      <c r="Q78" s="1147"/>
      <c r="R78" s="1168" t="str">
        <f>IFERROR(IF(VLOOKUP($B78,'Info Table'!$C$36:$BO$5809,7,FALSE)="No","-",VLOOKUP($B78,'Info Table'!$C$36:$BO$5809,7,FALSE)),"")</f>
        <v/>
      </c>
      <c r="S78" s="1168"/>
      <c r="T78" s="308" t="str">
        <f>IFERROR(VLOOKUP($B78,'Info Table'!$C$36:$AU$5809,39,FALSE),"")</f>
        <v/>
      </c>
      <c r="U78" s="361" t="str">
        <f>IFERROR(VLOOKUP($B78,'Info Table'!$C$36:$AU$5809,41,FALSE),"")</f>
        <v/>
      </c>
      <c r="V78" s="374"/>
      <c r="W78" s="289"/>
      <c r="X78" s="289"/>
      <c r="Y78" s="289"/>
      <c r="Z78" s="289"/>
      <c r="AA78" s="289"/>
      <c r="AB78" s="289"/>
      <c r="AC78" s="289"/>
      <c r="AD78" s="289"/>
      <c r="AE78" s="289"/>
      <c r="AF78" s="336"/>
      <c r="AG78" s="289"/>
      <c r="AH78" s="777" t="s">
        <v>6242</v>
      </c>
      <c r="AJ78" s="582" t="s">
        <v>5204</v>
      </c>
      <c r="AL78" s="640" t="s">
        <v>5491</v>
      </c>
      <c r="AM78" s="290"/>
      <c r="AN78" s="381"/>
      <c r="AO78" s="381"/>
      <c r="AP78" s="381"/>
    </row>
    <row r="79" spans="1:42" s="288" customFormat="1" ht="22" customHeight="1">
      <c r="A79" s="297">
        <v>18</v>
      </c>
      <c r="B79" s="311" t="str">
        <f t="shared" si="2"/>
        <v/>
      </c>
      <c r="C79" s="1073" t="str">
        <f>IFERROR(IF(VLOOKUP($B79,'Info Table'!$C$36:$BO$5809,64,FALSE)="-","-",VLOOKUP($B79,'Info Table'!$C$36:$BO$5809,64,FALSE)),"")</f>
        <v/>
      </c>
      <c r="D79" s="1073"/>
      <c r="E79" s="1073"/>
      <c r="F79" s="1073"/>
      <c r="G79" s="1073"/>
      <c r="H79" s="304" t="str">
        <f>IFERROR(VLOOKUP($B79,'Info Table'!$C$36:$AU$5809,28,FALSE),"")</f>
        <v/>
      </c>
      <c r="I79" s="305" t="str">
        <f>IFERROR(VLOOKUP($B79,'Info Table'!$C$36:$AU$5809,29,FALSE),"")</f>
        <v/>
      </c>
      <c r="J79" s="305" t="str">
        <f>IFERROR(VLOOKUP($B79,'Info Table'!$C$36:$AU$5809,30,FALSE),"")</f>
        <v/>
      </c>
      <c r="K79" s="1029" t="str">
        <f>IFERROR(VLOOKUP($B79,'Info Table'!$C$36:$AU$5809,31,FALSE),"")</f>
        <v/>
      </c>
      <c r="L79" s="1029"/>
      <c r="M79" s="1079" t="str">
        <f>IFERROR(VLOOKUP($B79,'Info Table'!$C$36:$AU$5809,38,FALSE),"")</f>
        <v/>
      </c>
      <c r="N79" s="1079"/>
      <c r="O79" s="306" t="str">
        <f>IFERROR(IF($B79="0",0,IF(VLOOKUP($B79,'Info Table'!$C$36:$BO$5809,65,FALSE)="-","-",VLOOKUP($B79,'Info Table'!$C$36:$BO$5809,65,FALSE))),"")</f>
        <v/>
      </c>
      <c r="P79" s="1113" t="str">
        <f>IFERROR(IF(VLOOKUP($B79,'Info Table'!$C$36:$BO$5809,6,FALSE)="No","-",VLOOKUP($B79,'Info Table'!$C$36:$BO$5809,6,FALSE)),"")</f>
        <v/>
      </c>
      <c r="Q79" s="1113"/>
      <c r="R79" s="1107" t="str">
        <f>IFERROR(IF(VLOOKUP($B79,'Info Table'!$C$36:$BO$5809,7,FALSE)="No","-",VLOOKUP($B79,'Info Table'!$C$36:$BO$5809,7,FALSE)),"")</f>
        <v/>
      </c>
      <c r="S79" s="1107"/>
      <c r="T79" s="339" t="str">
        <f>IFERROR(VLOOKUP($B79,'Info Table'!$C$36:$AU$5809,39,FALSE),"")</f>
        <v/>
      </c>
      <c r="U79" s="362" t="str">
        <f>IFERROR(VLOOKUP($B79,'Info Table'!$C$36:$AU$5809,41,FALSE),"")</f>
        <v/>
      </c>
      <c r="V79" s="374"/>
      <c r="W79" s="289"/>
      <c r="X79" s="289"/>
      <c r="Y79" s="289"/>
      <c r="Z79" s="289"/>
      <c r="AA79" s="289"/>
      <c r="AB79" s="289"/>
      <c r="AC79" s="289"/>
      <c r="AD79" s="289"/>
      <c r="AE79" s="289"/>
      <c r="AF79" s="336"/>
      <c r="AG79" s="289"/>
      <c r="AH79" s="140" t="s">
        <v>9231</v>
      </c>
      <c r="AJ79" s="582" t="s">
        <v>5206</v>
      </c>
      <c r="AL79" s="641" t="s">
        <v>347</v>
      </c>
      <c r="AM79" s="290"/>
      <c r="AN79" s="381"/>
      <c r="AO79" s="381"/>
      <c r="AP79" s="381"/>
    </row>
    <row r="80" spans="1:42" s="288" customFormat="1" ht="22" customHeight="1">
      <c r="A80" s="297">
        <v>19</v>
      </c>
      <c r="B80" s="312" t="str">
        <f t="shared" si="2"/>
        <v/>
      </c>
      <c r="C80" s="1072" t="str">
        <f>IFERROR(IF(VLOOKUP($B80,'Info Table'!$C$36:$BO$5809,64,FALSE)="-","-",VLOOKUP($B80,'Info Table'!$C$36:$BO$5809,64,FALSE)),"")</f>
        <v/>
      </c>
      <c r="D80" s="1072"/>
      <c r="E80" s="1072"/>
      <c r="F80" s="1072"/>
      <c r="G80" s="1072"/>
      <c r="H80" s="308" t="str">
        <f>IFERROR(VLOOKUP($B80,'Info Table'!$C$36:$AU$5809,28,FALSE),"")</f>
        <v/>
      </c>
      <c r="I80" s="313" t="str">
        <f>IFERROR(VLOOKUP($B80,'Info Table'!$C$36:$AU$5809,29,FALSE),"")</f>
        <v/>
      </c>
      <c r="J80" s="313" t="str">
        <f>IFERROR(VLOOKUP($B80,'Info Table'!$C$36:$AU$5809,30,FALSE),"")</f>
        <v/>
      </c>
      <c r="K80" s="1028" t="str">
        <f>IFERROR(VLOOKUP($B80,'Info Table'!$C$36:$AU$5809,31,FALSE),"")</f>
        <v/>
      </c>
      <c r="L80" s="1028"/>
      <c r="M80" s="1080" t="str">
        <f>IFERROR(VLOOKUP($B80,'Info Table'!$C$36:$AU$5809,38,FALSE),"")</f>
        <v/>
      </c>
      <c r="N80" s="1080"/>
      <c r="O80" s="302" t="str">
        <f>IFERROR(IF($B80="0",0,IF(VLOOKUP($B80,'Info Table'!$C$36:$BO$5809,65,FALSE)="-","-",VLOOKUP($B80,'Info Table'!$C$36:$BO$5809,65,FALSE))),"")</f>
        <v/>
      </c>
      <c r="P80" s="1147" t="str">
        <f>IFERROR(IF(VLOOKUP($B80,'Info Table'!$C$36:$BO$5809,6,FALSE)="No","-",VLOOKUP($B80,'Info Table'!$C$36:$BO$5809,6,FALSE)),"")</f>
        <v/>
      </c>
      <c r="Q80" s="1147"/>
      <c r="R80" s="1168" t="str">
        <f>IFERROR(IF(VLOOKUP($B80,'Info Table'!$C$36:$BO$5809,7,FALSE)="No","-",VLOOKUP($B80,'Info Table'!$C$36:$BO$5809,7,FALSE)),"")</f>
        <v/>
      </c>
      <c r="S80" s="1168"/>
      <c r="T80" s="308" t="str">
        <f>IFERROR(VLOOKUP($B80,'Info Table'!$C$36:$AU$5809,39,FALSE),"")</f>
        <v/>
      </c>
      <c r="U80" s="361" t="str">
        <f>IFERROR(VLOOKUP($B80,'Info Table'!$C$36:$AU$5809,41,FALSE),"")</f>
        <v/>
      </c>
      <c r="V80" s="374"/>
      <c r="W80" s="289"/>
      <c r="X80" s="289"/>
      <c r="Y80" s="289"/>
      <c r="Z80" s="289"/>
      <c r="AA80" s="289"/>
      <c r="AB80" s="289"/>
      <c r="AC80" s="289"/>
      <c r="AD80" s="289"/>
      <c r="AE80" s="289"/>
      <c r="AF80" s="289"/>
      <c r="AG80" s="289"/>
      <c r="AH80" s="777" t="s">
        <v>9233</v>
      </c>
      <c r="AJ80" s="582" t="s">
        <v>5208</v>
      </c>
      <c r="AL80" s="640" t="s">
        <v>8888</v>
      </c>
      <c r="AM80" s="290"/>
      <c r="AN80" s="381"/>
      <c r="AO80" s="381"/>
      <c r="AP80" s="381"/>
    </row>
    <row r="81" spans="1:54" s="288" customFormat="1" ht="22" customHeight="1">
      <c r="A81" s="297">
        <v>20</v>
      </c>
      <c r="B81" s="314" t="str">
        <f t="shared" si="2"/>
        <v/>
      </c>
      <c r="C81" s="1076" t="str">
        <f>IFERROR(IF(VLOOKUP($B81,'Info Table'!$C$36:$BO$5809,64,FALSE)="-","-",VLOOKUP($B81,'Info Table'!$C$36:$BO$5809,64,FALSE)),"")</f>
        <v/>
      </c>
      <c r="D81" s="1076"/>
      <c r="E81" s="1076"/>
      <c r="F81" s="1076"/>
      <c r="G81" s="1076"/>
      <c r="H81" s="315" t="str">
        <f>IFERROR(VLOOKUP($B81,'Info Table'!$C$36:$AU$5809,28,FALSE),"")</f>
        <v/>
      </c>
      <c r="I81" s="344" t="str">
        <f>IFERROR(VLOOKUP($B81,'Info Table'!$C$36:$AU$5809,29,FALSE),"")</f>
        <v/>
      </c>
      <c r="J81" s="344" t="str">
        <f>IFERROR(VLOOKUP($B81,'Info Table'!$C$36:$AU$5809,30,FALSE),"")</f>
        <v/>
      </c>
      <c r="K81" s="1102" t="str">
        <f>IFERROR(VLOOKUP($B81,'Info Table'!$C$36:$AU$5809,31,FALSE),"")</f>
        <v/>
      </c>
      <c r="L81" s="1102"/>
      <c r="M81" s="1173" t="str">
        <f>IFERROR(VLOOKUP($B81,'Info Table'!$C$36:$AU$5809,38,FALSE),"")</f>
        <v/>
      </c>
      <c r="N81" s="1173"/>
      <c r="O81" s="688" t="str">
        <f>IFERROR(IF($B81="0",0,IF(VLOOKUP($B81,'Info Table'!$C$36:$BO$5809,65,FALSE)="-","-",VLOOKUP($B81,'Info Table'!$C$36:$BO$5809,65,FALSE))),"")</f>
        <v/>
      </c>
      <c r="P81" s="1170" t="str">
        <f>IFERROR(IF(VLOOKUP($B81,'Info Table'!$C$36:$BO$5809,6,FALSE)="No","-",VLOOKUP($B81,'Info Table'!$C$36:$BO$5809,6,FALSE)),"")</f>
        <v/>
      </c>
      <c r="Q81" s="1170"/>
      <c r="R81" s="1167" t="str">
        <f>IFERROR(IF(VLOOKUP($B81,'Info Table'!$C$36:$BO$5809,7,FALSE)="No","-",VLOOKUP($B81,'Info Table'!$C$36:$BO$5809,7,FALSE)),"")</f>
        <v/>
      </c>
      <c r="S81" s="1167"/>
      <c r="T81" s="343" t="str">
        <f>IFERROR(VLOOKUP($B81,'Info Table'!$C$36:$AU$5809,39,FALSE),"")</f>
        <v/>
      </c>
      <c r="U81" s="363" t="str">
        <f>IFERROR(VLOOKUP($B81,'Info Table'!$C$36:$AU$5809,41,FALSE),"")</f>
        <v/>
      </c>
      <c r="V81" s="374"/>
      <c r="W81" s="289"/>
      <c r="X81" s="289"/>
      <c r="Y81" s="289"/>
      <c r="Z81" s="289"/>
      <c r="AA81" s="289"/>
      <c r="AB81" s="289"/>
      <c r="AC81" s="289"/>
      <c r="AD81" s="289"/>
      <c r="AE81" s="289"/>
      <c r="AF81" s="289"/>
      <c r="AG81" s="289"/>
      <c r="AH81" s="140" t="s">
        <v>9235</v>
      </c>
      <c r="AJ81" s="582" t="s">
        <v>5211</v>
      </c>
      <c r="AL81" s="641" t="s">
        <v>7598</v>
      </c>
      <c r="AM81" s="290"/>
      <c r="AN81" s="381"/>
      <c r="AO81" s="381"/>
      <c r="AP81" s="381"/>
    </row>
    <row r="82" spans="1:54" ht="5.15" customHeight="1">
      <c r="A82" s="22"/>
      <c r="B82" s="22"/>
      <c r="C82" s="22"/>
      <c r="D82" s="23"/>
      <c r="E82" s="22"/>
      <c r="F82" s="22"/>
      <c r="G82" s="22"/>
      <c r="H82" s="23"/>
      <c r="I82" s="23"/>
      <c r="J82" s="23"/>
      <c r="K82" s="23"/>
      <c r="L82" s="23"/>
      <c r="M82" s="23"/>
      <c r="N82" s="23"/>
      <c r="O82" s="23"/>
      <c r="P82" s="23"/>
      <c r="Q82" s="23"/>
      <c r="R82" s="23"/>
      <c r="S82" s="23"/>
      <c r="T82" s="22"/>
      <c r="U82" s="4"/>
      <c r="V82" s="4"/>
      <c r="W82" s="30"/>
      <c r="X82" s="30"/>
      <c r="Y82" s="30"/>
      <c r="Z82" s="30"/>
      <c r="AA82" s="30"/>
      <c r="AB82" s="30"/>
      <c r="AC82" s="30"/>
      <c r="AD82" s="30"/>
      <c r="AE82" s="30"/>
      <c r="AF82" s="289"/>
      <c r="AG82" s="30"/>
      <c r="AH82" s="777" t="s">
        <v>9239</v>
      </c>
      <c r="AI82"/>
      <c r="AJ82" s="582" t="s">
        <v>5213</v>
      </c>
      <c r="AK82"/>
      <c r="AL82" s="640" t="s">
        <v>3086</v>
      </c>
      <c r="AN82" s="381"/>
      <c r="AO82" s="3"/>
      <c r="AP82" s="381"/>
      <c r="AR82" s="288"/>
      <c r="AT82" s="288"/>
      <c r="AV82" s="288"/>
      <c r="AZ82" s="288"/>
      <c r="BB82" s="288"/>
    </row>
    <row r="83" spans="1:54" ht="19" customHeight="1">
      <c r="A83" s="22"/>
      <c r="B83" s="1111" t="s">
        <v>2198</v>
      </c>
      <c r="C83" s="1112"/>
      <c r="D83" s="1112"/>
      <c r="E83" s="1112"/>
      <c r="F83" s="1112"/>
      <c r="G83" s="1112"/>
      <c r="H83" s="1112"/>
      <c r="I83" s="1112"/>
      <c r="J83" s="1112"/>
      <c r="K83" s="1112"/>
      <c r="L83" s="1112"/>
      <c r="M83" s="1112"/>
      <c r="N83" s="1112"/>
      <c r="O83" s="1112"/>
      <c r="P83" s="1112"/>
      <c r="Q83" s="1112"/>
      <c r="R83" s="1112"/>
      <c r="S83" s="1112"/>
      <c r="T83" s="1112"/>
      <c r="U83" s="1157"/>
      <c r="V83" s="371"/>
      <c r="W83" s="30"/>
      <c r="X83" s="30"/>
      <c r="Y83" s="30"/>
      <c r="Z83" s="30"/>
      <c r="AA83" s="30"/>
      <c r="AB83" s="30"/>
      <c r="AC83" s="30"/>
      <c r="AD83" s="30"/>
      <c r="AE83" s="30"/>
      <c r="AF83" s="30"/>
      <c r="AG83" s="30"/>
      <c r="AH83" s="140" t="s">
        <v>9241</v>
      </c>
      <c r="AI83"/>
      <c r="AJ83" s="582" t="s">
        <v>5215</v>
      </c>
      <c r="AK83"/>
      <c r="AL83" s="641" t="s">
        <v>3085</v>
      </c>
      <c r="AN83" s="3"/>
      <c r="AO83" s="3"/>
      <c r="AP83" s="3"/>
      <c r="AR83" s="288"/>
      <c r="AT83" s="288"/>
      <c r="AZ83" s="288"/>
    </row>
    <row r="84" spans="1:54" ht="17.149999999999999" customHeight="1">
      <c r="A84" s="234"/>
      <c r="B84" s="354" t="s">
        <v>2193</v>
      </c>
      <c r="C84" s="1074" t="s">
        <v>1455</v>
      </c>
      <c r="D84" s="1074"/>
      <c r="E84" s="355" t="s">
        <v>1462</v>
      </c>
      <c r="F84" s="355" t="s">
        <v>2260</v>
      </c>
      <c r="G84" s="355" t="s">
        <v>1464</v>
      </c>
      <c r="H84" s="355" t="s">
        <v>1456</v>
      </c>
      <c r="I84" s="356">
        <v>2023</v>
      </c>
      <c r="J84" s="355">
        <v>2022</v>
      </c>
      <c r="K84" s="1074">
        <v>2021</v>
      </c>
      <c r="L84" s="1074"/>
      <c r="M84" s="1074">
        <v>2020</v>
      </c>
      <c r="N84" s="1074"/>
      <c r="O84" s="355">
        <v>2019</v>
      </c>
      <c r="P84" s="1074">
        <v>2018</v>
      </c>
      <c r="Q84" s="1179"/>
      <c r="R84" s="1171">
        <v>2017</v>
      </c>
      <c r="S84" s="1171"/>
      <c r="T84" s="342">
        <v>2016</v>
      </c>
      <c r="U84" s="357">
        <v>2015</v>
      </c>
      <c r="V84" s="375"/>
      <c r="W84" s="53" t="s">
        <v>2231</v>
      </c>
      <c r="X84" s="53" t="s">
        <v>2232</v>
      </c>
      <c r="Y84" s="53" t="s">
        <v>2233</v>
      </c>
      <c r="Z84" s="53" t="s">
        <v>2234</v>
      </c>
      <c r="AA84" s="53" t="s">
        <v>2235</v>
      </c>
      <c r="AB84" s="53" t="s">
        <v>2236</v>
      </c>
      <c r="AC84" s="53" t="s">
        <v>2243</v>
      </c>
      <c r="AD84" s="53" t="s">
        <v>2244</v>
      </c>
      <c r="AE84" s="53" t="s">
        <v>2248</v>
      </c>
      <c r="AF84" s="30"/>
      <c r="AG84" s="53" t="s">
        <v>2250</v>
      </c>
      <c r="AH84" s="777" t="s">
        <v>9244</v>
      </c>
      <c r="AI84"/>
      <c r="AJ84" s="582" t="s">
        <v>10117</v>
      </c>
      <c r="AK84"/>
      <c r="AL84" s="640" t="s">
        <v>3083</v>
      </c>
      <c r="AO84" s="3"/>
      <c r="AP84" s="3"/>
      <c r="AR84" s="288"/>
    </row>
    <row r="85" spans="1:54" ht="12.75" customHeight="1">
      <c r="A85" s="235">
        <v>1</v>
      </c>
      <c r="B85" s="318">
        <f t="shared" ref="B85:B104" si="3">IF(B20="","",B20)</f>
        <v>0</v>
      </c>
      <c r="C85" s="1077">
        <f>IFERROR(IF($B85=0,0,IF(VLOOKUP($B85,'Info Table'!$C$36:$AU$5809,22,FALSE)="-","-",VLOOKUP($B85,'Info Table'!$C$36:$AU$5809,22,FALSE))),"")</f>
        <v>0</v>
      </c>
      <c r="D85" s="1078"/>
      <c r="E85" s="328">
        <f>IFERROR(IF($B85=0,0,IF(VLOOKUP($B85,'Info Table'!$C$36:$AU$5809,23,FALSE)="-","-",VLOOKUP($B85,'Info Table'!$C$36:$AU$5809,23,FALSE))),"")</f>
        <v>0</v>
      </c>
      <c r="F85" s="328">
        <f>IFERROR(IF($B85=0,0,IF(VLOOKUP($B85,'Info Table'!$C$36:$AU$5809,24,FALSE)="-","-",VLOOKUP($B85,'Info Table'!$C$36:$AU$5809,24,FALSE))),"")</f>
        <v>0</v>
      </c>
      <c r="G85" s="329">
        <f>IFERROR(IF($B85=0,0,IF(VLOOKUP($B85,'Info Table'!$C$36:$AU$5809,25,FALSE)="-","-",VLOOKUP($B85,'Info Table'!$C$36:$AU$5809,25,FALSE))),"")</f>
        <v>0</v>
      </c>
      <c r="H85" s="330">
        <f>IFERROR(IF($B85=0,0,IF(VLOOKUP($B85,'Info Table'!$C$36:$AU$5809,21,FALSE)="-","-",VLOOKUP($B85,'Info Table'!$C$36:$AU$5809,21,FALSE))),"")</f>
        <v>0</v>
      </c>
      <c r="I85" s="328">
        <f>IFERROR(IF($B85=0,0,IF(VLOOKUP($B85,'Info Table'!$C$36:$BO$5809,63,FALSE)="-","-",VLOOKUP($B85,'Info Table'!$C$36:$BO$5809,63,FALSE))),"")</f>
        <v>0</v>
      </c>
      <c r="J85" s="328">
        <f>IFERROR(IF($B85=0,0,IF(VLOOKUP($B85,'Info Table'!$C$36:$BO$5809,62,FALSE)="-","-",VLOOKUP($B85,'Info Table'!$C$36:$BO$5809,62,FALSE))),"")</f>
        <v>0</v>
      </c>
      <c r="K85" s="1075">
        <f>IFERROR(IF($B85=0,0,IF(VLOOKUP($B85,'Info Table'!$C$36:$BO$5809,61,FALSE)="-","-",VLOOKUP($B85,'Info Table'!$C$36:$BO$5809,61,FALSE))),"")</f>
        <v>0</v>
      </c>
      <c r="L85" s="1075">
        <f>IFERROR(IF($B85=0,0,IF(VLOOKUP($B85,'Info Table'!$C$36:$BO$5809,48,FALSE)="-","-",VLOOKUP($B85,'Info Table'!$C$36:$BO$5809,48,FALSE))),"")</f>
        <v>0</v>
      </c>
      <c r="M85" s="1075">
        <f>IFERROR(IF($B85=0,0,IF(VLOOKUP($B85,'Info Table'!$C$36:$BO$5809,60,FALSE)="-","-",VLOOKUP($B85,'Info Table'!$C$36:$BO$5809,60,FALSE))),"")</f>
        <v>0</v>
      </c>
      <c r="N85" s="1075">
        <f>IFERROR(IF($B85=0,0,IF(VLOOKUP($B85,'Info Table'!$C$36:$BO$5809,48,FALSE)="-","-",VLOOKUP($B85,'Info Table'!$C$36:$BO$5809,48,FALSE))),"")</f>
        <v>0</v>
      </c>
      <c r="O85" s="328">
        <f>IFERROR(IF($B85=0,0,IF(VLOOKUP($B85,'Info Table'!$C$36:$BO$5809,61,FALSE)="-","-",VLOOKUP($B85,'Info Table'!$C$36:$BO$5809,59,FALSE))),"")</f>
        <v>0</v>
      </c>
      <c r="P85" s="1075">
        <f>IFERROR(IF($B85=0,0,IF(VLOOKUP($B85,'Info Table'!$C$36:$BO$5809,60,FALSE)="-","-",VLOOKUP($B85,'Info Table'!$C$36:$BO$5809,58,FALSE))),"")</f>
        <v>0</v>
      </c>
      <c r="Q85" s="1075">
        <f>IFERROR(IF($B85=0,0,IF(VLOOKUP($B85,'Info Table'!$C$36:$BO$5809,48,FALSE)="-","-",VLOOKUP($B85,'Info Table'!$C$36:$BO$5809,48,FALSE))),"")</f>
        <v>0</v>
      </c>
      <c r="R85" s="1075">
        <f>IFERROR(IF($B85=0,0,IF(VLOOKUP($B85,'Info Table'!$C$36:$BO$5809,59,FALSE)="-","-",VLOOKUP($B85,'Info Table'!$C$36:$BO$5809,57,FALSE))),"")</f>
        <v>0</v>
      </c>
      <c r="S85" s="1075">
        <f>IFERROR(IF($B85=0,0,IF(VLOOKUP($B85,'Info Table'!$C$36:$BO$5809,48,FALSE)="-","-",VLOOKUP($B85,'Info Table'!$C$36:$BO$5809,48,FALSE))),"")</f>
        <v>0</v>
      </c>
      <c r="T85" s="328">
        <f>IFERROR(IF($B85=0,0,IF(VLOOKUP($B85,'Info Table'!$C$36:$BO$5809,58,FALSE)="-","-",VLOOKUP($B85,'Info Table'!$C$36:$BO$5809,56,FALSE))),"")</f>
        <v>0</v>
      </c>
      <c r="U85" s="365">
        <f>IFERROR(IF($B85=0,0,IF(VLOOKUP($B85,'Info Table'!$C$36:$BO$5809,57,FALSE)="-","-",VLOOKUP($B85,'Info Table'!$C$36:$BO$5809,55,FALSE))),"")</f>
        <v>0</v>
      </c>
      <c r="V85" s="376"/>
      <c r="W85" s="18">
        <f>IFERROR(IF(B62=0,0,IF(VLOOKUP($B62,'Info Table'!$C$35:$AU$5809,32,FALSE)="-","-",VLOOKUP($B62,'Info Table'!$C$35:$AU$5809,32,FALSE))),"")</f>
        <v>0</v>
      </c>
      <c r="X85" s="18">
        <f>IFERROR(IF(B62=0,0,IF(VLOOKUP($B62,'Info Table'!$C$35:$AU$5809,33,FALSE)="-","-",VLOOKUP($B62,'Info Table'!$C$35:$AU$5809,33,FALSE))),"")</f>
        <v>0</v>
      </c>
      <c r="Y85" s="18">
        <f>IFERROR(IF(B62=0,0,IF(VLOOKUP($B62,'Info Table'!$C$35:$AU$5809,34,FALSE)="-","-",VLOOKUP($B62,'Info Table'!$C$35:$AU$5809,34,FALSE))),"")</f>
        <v>0</v>
      </c>
      <c r="Z85" s="18">
        <f>IFERROR(IF(B62=0,0,IF(VLOOKUP($B62,'Info Table'!$C$35:$AU$5809,35,FALSE)="-","-",VLOOKUP($B62,'Info Table'!$C$35:$AU$5809,35,FALSE))),"")</f>
        <v>0</v>
      </c>
      <c r="AA85" s="18">
        <f>IFERROR(IF(B62=0,0,IF(VLOOKUP($B62,'Info Table'!$C$35:$AU$5809,36,FALSE)="-","-",VLOOKUP($B62,'Info Table'!$C$35:$AU$5809,36,FALSE))),"")</f>
        <v>0</v>
      </c>
      <c r="AB85" s="18">
        <f>IFERROR(IF(B62=0,0,IF(VLOOKUP($B62,'Info Table'!$C$35:$AU$5809,37,FALSE)="-","-",VLOOKUP($B62,'Info Table'!$C$35:$AU$5809,37,FALSE))),"")</f>
        <v>0</v>
      </c>
      <c r="AC85" s="18">
        <f>IFERROR(IF(B62=0,0,IF(VLOOKUP($B62,'Info Table'!$C$35:$AU$5809,26,FALSE)="-","-",VLOOKUP($B62,'Info Table'!$C$35:$AU$5809,26,FALSE))),"")</f>
        <v>0</v>
      </c>
      <c r="AD85" s="18">
        <f>IFERROR(IF(B62=0,0,IF(VLOOKUP($B62,'Info Table'!$C$35:$AU$5809,27,FALSE)="-","-",VLOOKUP($B62,'Info Table'!$C$35:$AU$5809,27,FALSE))),"")</f>
        <v>0</v>
      </c>
      <c r="AE85" s="18">
        <f>IFERROR(IF($B62=0,0,IF(VLOOKUP($B62,'Info Table'!$C$35:$BR$5809,66,FALSE)="","-",VLOOKUP($B62,'Info Table'!$C$35:$BR$5809,66,FALSE))),"")</f>
        <v>0</v>
      </c>
      <c r="AF85" s="53" t="s">
        <v>2249</v>
      </c>
      <c r="AG85" s="18">
        <f>IFERROR(IF($B62=0,0,IF(VLOOKUP($B62,'Info Table'!$C$35:$BR$5809,68,FALSE)="","-",VLOOKUP($B62,'Info Table'!$C$35:$BR$5809,68,FALSE))),"")</f>
        <v>0</v>
      </c>
      <c r="AH85" s="140" t="s">
        <v>9246</v>
      </c>
      <c r="AI85"/>
      <c r="AJ85" s="582" t="s">
        <v>5217</v>
      </c>
      <c r="AK85"/>
      <c r="AL85" s="640" t="s">
        <v>3080</v>
      </c>
      <c r="AO85" s="3"/>
      <c r="AP85" s="3"/>
    </row>
    <row r="86" spans="1:54" ht="12.75" customHeight="1">
      <c r="A86" s="235">
        <v>2</v>
      </c>
      <c r="B86" s="319" t="str">
        <f t="shared" si="3"/>
        <v/>
      </c>
      <c r="C86" s="1045" t="str">
        <f>IFERROR(IF($B86=0,0,IF(VLOOKUP($B86,'Info Table'!$C$36:$AU$5809,24,FALSE)="-","-",VLOOKUP($B86,'Info Table'!$C$36:$AU$5809,24,FALSE))),"")</f>
        <v/>
      </c>
      <c r="D86" s="1046"/>
      <c r="E86" s="322" t="str">
        <f>IFERROR(IF($B86=0,0,IF(VLOOKUP($B86,'Info Table'!$C$36:$AU$5809,25,FALSE)="-","-",VLOOKUP($B86,'Info Table'!$C$36:$AU$5809,25,FALSE))),"")</f>
        <v/>
      </c>
      <c r="F86" s="322" t="str">
        <f>IFERROR(IF($B86=0,0,IF(VLOOKUP($B86,'Info Table'!$C$36:$AU$5809,26,FALSE)="-","-",VLOOKUP($B86,'Info Table'!$C$36:$AU$5809,26,FALSE))),"")</f>
        <v/>
      </c>
      <c r="G86" s="331" t="str">
        <f>IFERROR(IF($B86=0,0,IF(VLOOKUP($B86,'Info Table'!$C$36:$AU$5809,27,FALSE)="-","-",VLOOKUP($B86,'Info Table'!$C$36:$AU$5809,27,FALSE))),"")</f>
        <v/>
      </c>
      <c r="H86" s="332" t="str">
        <f>IFERROR(IF($B86=0,0,IF(VLOOKUP($B86,'Info Table'!$C$36:$AU$5809,23,FALSE)="-","-",VLOOKUP($B86,'Info Table'!$C$36:$AU$5809,23,FALSE))),"")</f>
        <v/>
      </c>
      <c r="I86" s="322" t="str">
        <f>IFERROR(IF($B86=0,0,IF(VLOOKUP($B86,'Info Table'!$C$36:$BO$5809,63,FALSE)="-","-",VLOOKUP($B86,'Info Table'!$C$36:$BO$5809,63,FALSE))),"")</f>
        <v/>
      </c>
      <c r="J86" s="322" t="str">
        <f>IFERROR(IF($B86=0,0,IF(VLOOKUP($B86,'Info Table'!$C$36:$BO$5809,62,FALSE)="-","-",VLOOKUP($B86,'Info Table'!$C$36:$BO$5809,62,FALSE))),"")</f>
        <v/>
      </c>
      <c r="K86" s="1043" t="str">
        <f>IFERROR(IF($B86=0,0,IF(VLOOKUP($B86,'Info Table'!$C$36:$BO$5809,61,FALSE)="-","-",VLOOKUP($B86,'Info Table'!$C$36:$BO$5809,61,FALSE))),"")</f>
        <v/>
      </c>
      <c r="L86" s="1043" t="str">
        <f>IFERROR(IF($B86=0,0,IF(VLOOKUP($B86,'Info Table'!$C$36:$BO$5809,48,FALSE)="-","-",VLOOKUP($B86,'Info Table'!$C$36:$BO$5809,48,FALSE))),"")</f>
        <v/>
      </c>
      <c r="M86" s="1043" t="str">
        <f>IFERROR(IF($B86=0,0,IF(VLOOKUP($B86,'Info Table'!$C$36:$BO$5809,60,FALSE)="-","-",VLOOKUP($B86,'Info Table'!$C$36:$BO$5809,60,FALSE))),"")</f>
        <v/>
      </c>
      <c r="N86" s="1043" t="str">
        <f>IFERROR(IF($B86=0,0,IF(VLOOKUP($B86,'Info Table'!$C$36:$BO$5809,48,FALSE)="-","-",VLOOKUP($B86,'Info Table'!$C$36:$BO$5809,48,FALSE))),"")</f>
        <v/>
      </c>
      <c r="O86" s="322" t="str">
        <f>IFERROR(IF($B86=0,0,IF(VLOOKUP($B86,'Info Table'!$C$36:$BO$5809,61,FALSE)="-","-",VLOOKUP($B86,'Info Table'!$C$36:$BO$5809,59,FALSE))),"")</f>
        <v/>
      </c>
      <c r="P86" s="1043" t="str">
        <f>IFERROR(IF($B86=0,0,IF(VLOOKUP($B86,'Info Table'!$C$36:$BO$5809,60,FALSE)="-","-",VLOOKUP($B86,'Info Table'!$C$36:$BO$5809,58,FALSE))),"")</f>
        <v/>
      </c>
      <c r="Q86" s="1043" t="str">
        <f>IFERROR(IF($B86=0,0,IF(VLOOKUP($B86,'Info Table'!$C$36:$BO$5809,48,FALSE)="-","-",VLOOKUP($B86,'Info Table'!$C$36:$BO$5809,48,FALSE))),"")</f>
        <v/>
      </c>
      <c r="R86" s="1043" t="str">
        <f>IFERROR(IF($B86=0,0,IF(VLOOKUP($B86,'Info Table'!$C$36:$BO$5809,59,FALSE)="-","-",VLOOKUP($B86,'Info Table'!$C$36:$BO$5809,57,FALSE))),"")</f>
        <v/>
      </c>
      <c r="S86" s="1043" t="str">
        <f>IFERROR(IF($B86=0,0,IF(VLOOKUP($B86,'Info Table'!$C$36:$BO$5809,48,FALSE)="-","-",VLOOKUP($B86,'Info Table'!$C$36:$BO$5809,48,FALSE))),"")</f>
        <v/>
      </c>
      <c r="T86" s="322" t="str">
        <f>IFERROR(IF($B86=0,0,IF(VLOOKUP($B86,'Info Table'!$C$36:$BO$5809,58,FALSE)="-","-",VLOOKUP($B86,'Info Table'!$C$36:$BO$5809,56,FALSE))),"")</f>
        <v/>
      </c>
      <c r="U86" s="366" t="str">
        <f>IFERROR(IF($B86=0,0,IF(VLOOKUP($B86,'Info Table'!$C$36:$BO$5809,57,FALSE)="-","-",VLOOKUP($B86,'Info Table'!$C$36:$BO$5809,55,FALSE))),"")</f>
        <v/>
      </c>
      <c r="V86" s="376"/>
      <c r="W86" s="18" t="str">
        <f>IFERROR(IF(B63=0,0,IF(VLOOKUP($B63,'Info Table'!$C$35:$AU$5809,32,FALSE)="-","-",VLOOKUP($B63,'Info Table'!$C$35:$AU$5809,32,FALSE))),"")</f>
        <v/>
      </c>
      <c r="X86" s="18" t="str">
        <f>IFERROR(IF(B63=0,0,IF(VLOOKUP($B63,'Info Table'!$C$35:$AU$5809,33,FALSE)="-","-",VLOOKUP($B63,'Info Table'!$C$35:$AU$5809,33,FALSE))),"")</f>
        <v/>
      </c>
      <c r="Y86" s="18" t="str">
        <f>IFERROR(IF(B63=0,0,IF(VLOOKUP($B63,'Info Table'!$C$35:$AU$5809,34,FALSE)="-","-",VLOOKUP($B63,'Info Table'!$C$35:$AU$5809,34,FALSE))),"")</f>
        <v/>
      </c>
      <c r="Z86" s="18" t="str">
        <f>IFERROR(IF(B63=0,0,IF(VLOOKUP($B63,'Info Table'!$C$35:$AU$5809,35,FALSE)="-","-",VLOOKUP($B63,'Info Table'!$C$35:$AU$5809,35,FALSE))),"")</f>
        <v/>
      </c>
      <c r="AA86" s="18" t="str">
        <f>IFERROR(IF(B63=0,0,IF(VLOOKUP($B63,'Info Table'!$C$35:$AU$5809,36,FALSE)="-","-",VLOOKUP($B63,'Info Table'!$C$35:$AU$5809,36,FALSE))),"")</f>
        <v/>
      </c>
      <c r="AB86" s="18" t="str">
        <f>IFERROR(IF(B63=0,0,IF(VLOOKUP($B63,'Info Table'!$C$35:$AU$5809,37,FALSE)="-","-",VLOOKUP($B63,'Info Table'!$C$35:$AU$5809,37,FALSE))),"")</f>
        <v/>
      </c>
      <c r="AC86" s="18" t="str">
        <f>IFERROR(IF(B63=0,0,IF(VLOOKUP($B63,'Info Table'!$C$35:$AU$5809,26,FALSE)="-","-",VLOOKUP($B63,'Info Table'!$C$35:$AU$5809,26,FALSE))),"")</f>
        <v/>
      </c>
      <c r="AD86" s="18" t="str">
        <f>IFERROR(IF(B63=0,0,IF(VLOOKUP($B63,'Info Table'!$C$35:$AU$5809,27,FALSE)="-","-",VLOOKUP($B63,'Info Table'!$C$35:$AU$5809,27,FALSE))),"")</f>
        <v/>
      </c>
      <c r="AE86" s="18" t="str">
        <f>IFERROR(IF($B63=0,0,IF(VLOOKUP($B63,'Info Table'!$C$35:$BR$5809,66,FALSE)="","-",VLOOKUP($B63,'Info Table'!$C$35:$BR$5809,66,FALSE))),"")</f>
        <v/>
      </c>
      <c r="AF86" s="18">
        <f>IFERROR(IF($B62=0,0,IF(VLOOKUP($B62,'Info Table'!$C$35:$BR$5809,67,FALSE)="","-",VLOOKUP($B62,'Info Table'!$C$35:$BR$5809,67,FALSE))),"")</f>
        <v>0</v>
      </c>
      <c r="AG86" s="18" t="str">
        <f>IFERROR(IF($B63=0,0,IF(VLOOKUP($B63,'Info Table'!$C$35:$BR$5809,68,FALSE)="","-",VLOOKUP($B63,'Info Table'!$C$35:$BR$5809,68,FALSE))),"")</f>
        <v/>
      </c>
      <c r="AH86" s="777" t="s">
        <v>9250</v>
      </c>
      <c r="AI86"/>
      <c r="AJ86" s="582" t="s">
        <v>5219</v>
      </c>
      <c r="AK86"/>
      <c r="AL86" s="640" t="s">
        <v>7087</v>
      </c>
      <c r="AN86" s="3"/>
      <c r="AO86" s="3"/>
      <c r="AP86" s="3"/>
    </row>
    <row r="87" spans="1:54" ht="12.75" customHeight="1">
      <c r="A87" s="235">
        <v>3</v>
      </c>
      <c r="B87" s="318" t="str">
        <f t="shared" si="3"/>
        <v/>
      </c>
      <c r="C87" s="1047" t="str">
        <f>IFERROR(IF($B87=0,0,IF(VLOOKUP($B87,'Info Table'!$C$36:$AU$5809,24,FALSE)="-","-",VLOOKUP($B87,'Info Table'!$C$36:$AU$5809,24,FALSE))),"")</f>
        <v/>
      </c>
      <c r="D87" s="1048"/>
      <c r="E87" s="320" t="str">
        <f>IFERROR(IF($B87=0,0,IF(VLOOKUP($B87,'Info Table'!$C$36:$AU$5809,25,FALSE)="-","-",VLOOKUP($B87,'Info Table'!$C$36:$AU$5809,25,FALSE))),"")</f>
        <v/>
      </c>
      <c r="F87" s="320" t="str">
        <f>IFERROR(IF($B87=0,0,IF(VLOOKUP($B87,'Info Table'!$C$36:$AU$5809,26,FALSE)="-","-",VLOOKUP($B87,'Info Table'!$C$36:$AU$5809,26,FALSE))),"")</f>
        <v/>
      </c>
      <c r="G87" s="333" t="str">
        <f>IFERROR(IF($B87=0,0,IF(VLOOKUP($B87,'Info Table'!$C$36:$AU$5809,27,FALSE)="-","-",VLOOKUP($B87,'Info Table'!$C$36:$AU$5809,27,FALSE))),"")</f>
        <v/>
      </c>
      <c r="H87" s="334" t="str">
        <f>IFERROR(IF($B87=0,0,IF(VLOOKUP($B87,'Info Table'!$C$36:$AU$5809,23,FALSE)="-","-",VLOOKUP($B87,'Info Table'!$C$36:$AU$5809,23,FALSE))),"")</f>
        <v/>
      </c>
      <c r="I87" s="320" t="str">
        <f>IFERROR(IF($B87=0,0,IF(VLOOKUP($B87,'Info Table'!$C$36:$BO$5809,63,FALSE)="-","-",VLOOKUP($B87,'Info Table'!$C$36:$BO$5809,63,FALSE))),"")</f>
        <v/>
      </c>
      <c r="J87" s="320" t="str">
        <f>IFERROR(IF($B87=0,0,IF(VLOOKUP($B87,'Info Table'!$C$36:$BO$5809,62,FALSE)="-","-",VLOOKUP($B87,'Info Table'!$C$36:$BO$5809,62,FALSE))),"")</f>
        <v/>
      </c>
      <c r="K87" s="1044" t="str">
        <f>IFERROR(IF($B87=0,0,IF(VLOOKUP($B87,'Info Table'!$C$36:$BO$5809,61,FALSE)="-","-",VLOOKUP($B87,'Info Table'!$C$36:$BO$5809,61,FALSE))),"")</f>
        <v/>
      </c>
      <c r="L87" s="1044" t="str">
        <f>IFERROR(IF($B87=0,0,IF(VLOOKUP($B87,'Info Table'!$C$36:$BO$5809,48,FALSE)="-","-",VLOOKUP($B87,'Info Table'!$C$36:$BO$5809,48,FALSE))),"")</f>
        <v/>
      </c>
      <c r="M87" s="1044" t="str">
        <f>IFERROR(IF($B87=0,0,IF(VLOOKUP($B87,'Info Table'!$C$36:$BO$5809,60,FALSE)="-","-",VLOOKUP($B87,'Info Table'!$C$36:$BO$5809,60,FALSE))),"")</f>
        <v/>
      </c>
      <c r="N87" s="1044" t="str">
        <f>IFERROR(IF($B87=0,0,IF(VLOOKUP($B87,'Info Table'!$C$36:$BO$5809,48,FALSE)="-","-",VLOOKUP($B87,'Info Table'!$C$36:$BO$5809,48,FALSE))),"")</f>
        <v/>
      </c>
      <c r="O87" s="320" t="str">
        <f>IFERROR(IF($B87=0,0,IF(VLOOKUP($B87,'Info Table'!$C$36:$BO$5809,61,FALSE)="-","-",VLOOKUP($B87,'Info Table'!$C$36:$BO$5809,59,FALSE))),"")</f>
        <v/>
      </c>
      <c r="P87" s="1044" t="str">
        <f>IFERROR(IF($B87=0,0,IF(VLOOKUP($B87,'Info Table'!$C$36:$BO$5809,60,FALSE)="-","-",VLOOKUP($B87,'Info Table'!$C$36:$BO$5809,58,FALSE))),"")</f>
        <v/>
      </c>
      <c r="Q87" s="1044" t="str">
        <f>IFERROR(IF($B87=0,0,IF(VLOOKUP($B87,'Info Table'!$C$36:$BO$5809,48,FALSE)="-","-",VLOOKUP($B87,'Info Table'!$C$36:$BO$5809,48,FALSE))),"")</f>
        <v/>
      </c>
      <c r="R87" s="1044" t="str">
        <f>IFERROR(IF($B87=0,0,IF(VLOOKUP($B87,'Info Table'!$C$36:$BO$5809,59,FALSE)="-","-",VLOOKUP($B87,'Info Table'!$C$36:$BO$5809,57,FALSE))),"")</f>
        <v/>
      </c>
      <c r="S87" s="1044" t="str">
        <f>IFERROR(IF($B87=0,0,IF(VLOOKUP($B87,'Info Table'!$C$36:$BO$5809,48,FALSE)="-","-",VLOOKUP($B87,'Info Table'!$C$36:$BO$5809,48,FALSE))),"")</f>
        <v/>
      </c>
      <c r="T87" s="320" t="str">
        <f>IFERROR(IF($B87=0,0,IF(VLOOKUP($B87,'Info Table'!$C$36:$BO$5809,58,FALSE)="-","-",VLOOKUP($B87,'Info Table'!$C$36:$BO$5809,56,FALSE))),"")</f>
        <v/>
      </c>
      <c r="U87" s="365" t="str">
        <f>IFERROR(IF($B87=0,0,IF(VLOOKUP($B87,'Info Table'!$C$36:$BO$5809,57,FALSE)="-","-",VLOOKUP($B87,'Info Table'!$C$36:$BO$5809,55,FALSE))),"")</f>
        <v/>
      </c>
      <c r="V87" s="376"/>
      <c r="W87" s="18" t="str">
        <f>IFERROR(IF(B64=0,0,IF(VLOOKUP($B64,'Info Table'!$C$35:$AU$5809,32,FALSE)="-","-",VLOOKUP($B64,'Info Table'!$C$35:$AU$5809,32,FALSE))),"")</f>
        <v/>
      </c>
      <c r="X87" s="18" t="str">
        <f>IFERROR(IF(B64=0,0,IF(VLOOKUP($B64,'Info Table'!$C$35:$AU$5809,33,FALSE)="-","-",VLOOKUP($B64,'Info Table'!$C$35:$AU$5809,33,FALSE))),"")</f>
        <v/>
      </c>
      <c r="Y87" s="18" t="str">
        <f>IFERROR(IF(B64=0,0,IF(VLOOKUP($B64,'Info Table'!$C$35:$AU$5809,34,FALSE)="-","-",VLOOKUP($B64,'Info Table'!$C$35:$AU$5809,34,FALSE))),"")</f>
        <v/>
      </c>
      <c r="Z87" s="18" t="str">
        <f>IFERROR(IF(B64=0,0,IF(VLOOKUP($B64,'Info Table'!$C$35:$AU$5809,35,FALSE)="-","-",VLOOKUP($B64,'Info Table'!$C$35:$AU$5809,35,FALSE))),"")</f>
        <v/>
      </c>
      <c r="AA87" s="18" t="str">
        <f>IFERROR(IF(B64=0,0,IF(VLOOKUP($B64,'Info Table'!$C$35:$AU$5809,36,FALSE)="-","-",VLOOKUP($B64,'Info Table'!$C$35:$AU$5809,36,FALSE))),"")</f>
        <v/>
      </c>
      <c r="AB87" s="18" t="str">
        <f>IFERROR(IF(B64=0,0,IF(VLOOKUP($B64,'Info Table'!$C$35:$AU$5809,37,FALSE)="-","-",VLOOKUP($B64,'Info Table'!$C$35:$AU$5809,37,FALSE))),"")</f>
        <v/>
      </c>
      <c r="AC87" s="18" t="str">
        <f>IFERROR(IF(B64=0,0,IF(VLOOKUP($B64,'Info Table'!$C$35:$AU$5809,26,FALSE)="-","-",VLOOKUP($B64,'Info Table'!$C$35:$AU$5809,26,FALSE))),"")</f>
        <v/>
      </c>
      <c r="AD87" s="18" t="str">
        <f>IFERROR(IF(B64=0,0,IF(VLOOKUP($B64,'Info Table'!$C$35:$AU$5809,27,FALSE)="-","-",VLOOKUP($B64,'Info Table'!$C$35:$AU$5809,27,FALSE))),"")</f>
        <v/>
      </c>
      <c r="AE87" s="18" t="str">
        <f>IFERROR(IF($B64=0,0,IF(VLOOKUP($B64,'Info Table'!$C$35:$BR$5809,66,FALSE)="","-",VLOOKUP($B64,'Info Table'!$C$35:$BR$5809,66,FALSE))),"")</f>
        <v/>
      </c>
      <c r="AF87" s="18" t="str">
        <f>IFERROR(IF($B63=0,0,IF(VLOOKUP($B63,'Info Table'!$C$35:$BR$5809,67,FALSE)="","-",VLOOKUP($B63,'Info Table'!$C$35:$BR$5809,67,FALSE))),"")</f>
        <v/>
      </c>
      <c r="AG87" s="18" t="str">
        <f>IFERROR(IF($B64=0,0,IF(VLOOKUP($B64,'Info Table'!$C$35:$BR$5809,68,FALSE)="","-",VLOOKUP($B64,'Info Table'!$C$35:$BR$5809,68,FALSE))),"")</f>
        <v/>
      </c>
      <c r="AH87" s="140" t="s">
        <v>9254</v>
      </c>
      <c r="AI87"/>
      <c r="AJ87" s="582" t="s">
        <v>9217</v>
      </c>
      <c r="AK87"/>
      <c r="AL87" s="641" t="s">
        <v>7088</v>
      </c>
      <c r="AN87" s="3"/>
      <c r="AO87" s="3"/>
      <c r="AP87" s="3"/>
    </row>
    <row r="88" spans="1:54" ht="12.75" customHeight="1">
      <c r="A88" s="236">
        <v>4</v>
      </c>
      <c r="B88" s="319" t="str">
        <f t="shared" si="3"/>
        <v/>
      </c>
      <c r="C88" s="1045" t="str">
        <f>IFERROR(IF($B88=0,0,IF(VLOOKUP($B88,'Info Table'!$C$36:$AU$5809,24,FALSE)="-","-",VLOOKUP($B88,'Info Table'!$C$36:$AU$5809,24,FALSE))),"")</f>
        <v/>
      </c>
      <c r="D88" s="1046"/>
      <c r="E88" s="322" t="str">
        <f>IFERROR(IF($B88=0,0,IF(VLOOKUP($B88,'Info Table'!$C$36:$AU$5809,25,FALSE)="-","-",VLOOKUP($B88,'Info Table'!$C$36:$AU$5809,25,FALSE))),"")</f>
        <v/>
      </c>
      <c r="F88" s="322" t="str">
        <f>IFERROR(IF($B88=0,0,IF(VLOOKUP($B88,'Info Table'!$C$36:$AU$5809,26,FALSE)="-","-",VLOOKUP($B88,'Info Table'!$C$36:$AU$5809,26,FALSE))),"")</f>
        <v/>
      </c>
      <c r="G88" s="322" t="str">
        <f>IFERROR(IF($B88=0,0,IF(VLOOKUP($B88,'Info Table'!$C$36:$AU$5809,27,FALSE)="-","-",VLOOKUP($B88,'Info Table'!$C$36:$AU$5809,27,FALSE))),"")</f>
        <v/>
      </c>
      <c r="H88" s="237" t="str">
        <f>IFERROR(IF($B88=0,0,IF(VLOOKUP($B88,'Info Table'!$C$36:$AU$5809,23,FALSE)="-","-",VLOOKUP($B88,'Info Table'!$C$36:$AU$5809,23,FALSE))),"")</f>
        <v/>
      </c>
      <c r="I88" s="322" t="str">
        <f>IFERROR(IF($B88=0,0,IF(VLOOKUP($B88,'Info Table'!$C$36:$BO$5809,63,FALSE)="-","-",VLOOKUP($B88,'Info Table'!$C$36:$BO$5809,63,FALSE))),"")</f>
        <v/>
      </c>
      <c r="J88" s="322" t="str">
        <f>IFERROR(IF($B88=0,0,IF(VLOOKUP($B88,'Info Table'!$C$36:$BO$5809,62,FALSE)="-","-",VLOOKUP($B88,'Info Table'!$C$36:$BO$5809,62,FALSE))),"")</f>
        <v/>
      </c>
      <c r="K88" s="1043" t="str">
        <f>IFERROR(IF($B88=0,0,IF(VLOOKUP($B88,'Info Table'!$C$36:$BO$5809,61,FALSE)="-","-",VLOOKUP($B88,'Info Table'!$C$36:$BO$5809,61,FALSE))),"")</f>
        <v/>
      </c>
      <c r="L88" s="1043" t="str">
        <f>IFERROR(IF($B88=0,0,IF(VLOOKUP($B88,'Info Table'!$C$36:$BO$5809,48,FALSE)="-","-",VLOOKUP($B88,'Info Table'!$C$36:$BO$5809,48,FALSE))),"")</f>
        <v/>
      </c>
      <c r="M88" s="1043" t="str">
        <f>IFERROR(IF($B88=0,0,IF(VLOOKUP($B88,'Info Table'!$C$36:$BO$5809,60,FALSE)="-","-",VLOOKUP($B88,'Info Table'!$C$36:$BO$5809,60,FALSE))),"")</f>
        <v/>
      </c>
      <c r="N88" s="1043" t="str">
        <f>IFERROR(IF($B88=0,0,IF(VLOOKUP($B88,'Info Table'!$C$36:$BO$5809,48,FALSE)="-","-",VLOOKUP($B88,'Info Table'!$C$36:$BO$5809,48,FALSE))),"")</f>
        <v/>
      </c>
      <c r="O88" s="322" t="str">
        <f>IFERROR(IF($B88=0,0,IF(VLOOKUP($B88,'Info Table'!$C$36:$BO$5809,61,FALSE)="-","-",VLOOKUP($B88,'Info Table'!$C$36:$BO$5809,59,FALSE))),"")</f>
        <v/>
      </c>
      <c r="P88" s="1043" t="str">
        <f>IFERROR(IF($B88=0,0,IF(VLOOKUP($B88,'Info Table'!$C$36:$BO$5809,60,FALSE)="-","-",VLOOKUP($B88,'Info Table'!$C$36:$BO$5809,58,FALSE))),"")</f>
        <v/>
      </c>
      <c r="Q88" s="1043" t="str">
        <f>IFERROR(IF($B88=0,0,IF(VLOOKUP($B88,'Info Table'!$C$36:$BO$5809,48,FALSE)="-","-",VLOOKUP($B88,'Info Table'!$C$36:$BO$5809,48,FALSE))),"")</f>
        <v/>
      </c>
      <c r="R88" s="1043" t="str">
        <f>IFERROR(IF($B88=0,0,IF(VLOOKUP($B88,'Info Table'!$C$36:$BO$5809,59,FALSE)="-","-",VLOOKUP($B88,'Info Table'!$C$36:$BO$5809,57,FALSE))),"")</f>
        <v/>
      </c>
      <c r="S88" s="1043" t="str">
        <f>IFERROR(IF($B88=0,0,IF(VLOOKUP($B88,'Info Table'!$C$36:$BO$5809,48,FALSE)="-","-",VLOOKUP($B88,'Info Table'!$C$36:$BO$5809,48,FALSE))),"")</f>
        <v/>
      </c>
      <c r="T88" s="322" t="str">
        <f>IFERROR(IF($B88=0,0,IF(VLOOKUP($B88,'Info Table'!$C$36:$BO$5809,58,FALSE)="-","-",VLOOKUP($B88,'Info Table'!$C$36:$BO$5809,56,FALSE))),"")</f>
        <v/>
      </c>
      <c r="U88" s="366" t="str">
        <f>IFERROR(IF($B88=0,0,IF(VLOOKUP($B88,'Info Table'!$C$36:$BO$5809,57,FALSE)="-","-",VLOOKUP($B88,'Info Table'!$C$36:$BO$5809,55,FALSE))),"")</f>
        <v/>
      </c>
      <c r="V88" s="376"/>
      <c r="W88" s="18" t="str">
        <f>IFERROR(IF(B65=0,0,IF(VLOOKUP($B65,'Info Table'!$C$35:$AU$5809,32,FALSE)="-","-",VLOOKUP($B65,'Info Table'!$C$35:$AU$5809,32,FALSE))),"")</f>
        <v/>
      </c>
      <c r="X88" s="18" t="str">
        <f>IFERROR(IF(B65=0,0,IF(VLOOKUP($B65,'Info Table'!$C$35:$AU$5809,33,FALSE)="-","-",VLOOKUP($B65,'Info Table'!$C$35:$AU$5809,33,FALSE))),"")</f>
        <v/>
      </c>
      <c r="Y88" s="18" t="str">
        <f>IFERROR(IF(B65=0,0,IF(VLOOKUP($B65,'Info Table'!$C$35:$AU$5809,34,FALSE)="-","-",VLOOKUP($B65,'Info Table'!$C$35:$AU$5809,34,FALSE))),"")</f>
        <v/>
      </c>
      <c r="Z88" s="18" t="str">
        <f>IFERROR(IF(B65=0,0,IF(VLOOKUP($B65,'Info Table'!$C$35:$AU$5809,35,FALSE)="-","-",VLOOKUP($B65,'Info Table'!$C$35:$AU$5809,35,FALSE))),"")</f>
        <v/>
      </c>
      <c r="AA88" s="18" t="str">
        <f>IFERROR(IF(B65=0,0,IF(VLOOKUP($B65,'Info Table'!$C$35:$AU$5809,36,FALSE)="-","-",VLOOKUP($B65,'Info Table'!$C$35:$AU$5809,36,FALSE))),"")</f>
        <v/>
      </c>
      <c r="AB88" s="18" t="str">
        <f>IFERROR(IF(B65=0,0,IF(VLOOKUP($B65,'Info Table'!$C$35:$AU$5809,37,FALSE)="-","-",VLOOKUP($B65,'Info Table'!$C$35:$AU$5809,37,FALSE))),"")</f>
        <v/>
      </c>
      <c r="AC88" s="18" t="str">
        <f>IFERROR(IF(B65=0,0,IF(VLOOKUP($B65,'Info Table'!$C$35:$AU$5809,26,FALSE)="-","-",VLOOKUP($B65,'Info Table'!$C$35:$AU$5809,26,FALSE))),"")</f>
        <v/>
      </c>
      <c r="AD88" s="18" t="str">
        <f>IFERROR(IF(B65=0,0,IF(VLOOKUP($B65,'Info Table'!$C$35:$AU$5809,27,FALSE)="-","-",VLOOKUP($B65,'Info Table'!$C$35:$AU$5809,27,FALSE))),"")</f>
        <v/>
      </c>
      <c r="AE88" s="18" t="str">
        <f>IFERROR(IF($B65=0,0,IF(VLOOKUP($B65,'Info Table'!$C$35:$BR$5809,66,FALSE)="","-",VLOOKUP($B65,'Info Table'!$C$35:$BR$5809,66,FALSE))),"")</f>
        <v/>
      </c>
      <c r="AF88" s="18" t="str">
        <f>IFERROR(IF($B64=0,0,IF(VLOOKUP($B64,'Info Table'!$C$35:$BR$5809,67,FALSE)="","-",VLOOKUP($B64,'Info Table'!$C$35:$BR$5809,67,FALSE))),"")</f>
        <v/>
      </c>
      <c r="AG88" s="18" t="str">
        <f>IFERROR(IF($B65=0,0,IF(VLOOKUP($B65,'Info Table'!$C$35:$BR$5809,68,FALSE)="","-",VLOOKUP($B65,'Info Table'!$C$35:$BR$5809,68,FALSE))),"")</f>
        <v/>
      </c>
      <c r="AH88" s="777" t="s">
        <v>6855</v>
      </c>
      <c r="AI88"/>
      <c r="AJ88" s="582" t="s">
        <v>9220</v>
      </c>
      <c r="AK88"/>
      <c r="AL88" s="640" t="s">
        <v>7089</v>
      </c>
      <c r="AN88" s="3"/>
      <c r="AO88" s="3"/>
      <c r="AP88" s="3"/>
    </row>
    <row r="89" spans="1:54" ht="12.75" customHeight="1">
      <c r="A89" s="236">
        <v>5</v>
      </c>
      <c r="B89" s="318" t="str">
        <f t="shared" si="3"/>
        <v/>
      </c>
      <c r="C89" s="1047" t="str">
        <f>IFERROR(IF($B89=0,0,IF(VLOOKUP($B89,'Info Table'!$C$36:$AU$5809,24,FALSE)="-","-",VLOOKUP($B89,'Info Table'!$C$36:$AU$5809,24,FALSE))),"")</f>
        <v/>
      </c>
      <c r="D89" s="1048"/>
      <c r="E89" s="320" t="str">
        <f>IFERROR(IF($B89=0,0,IF(VLOOKUP($B89,'Info Table'!$C$36:$AU$5809,25,FALSE)="-","-",VLOOKUP($B89,'Info Table'!$C$36:$AU$5809,25,FALSE))),"")</f>
        <v/>
      </c>
      <c r="F89" s="320" t="str">
        <f>IFERROR(IF($B89=0,0,IF(VLOOKUP($B89,'Info Table'!$C$36:$AU$5809,26,FALSE)="-","-",VLOOKUP($B89,'Info Table'!$C$36:$AU$5809,26,FALSE))),"")</f>
        <v/>
      </c>
      <c r="G89" s="333" t="str">
        <f>IFERROR(IF($B89=0,0,IF(VLOOKUP($B89,'Info Table'!$C$36:$AU$5809,27,FALSE)="-","-",VLOOKUP($B89,'Info Table'!$C$36:$AU$5809,27,FALSE))),"")</f>
        <v/>
      </c>
      <c r="H89" s="334" t="str">
        <f>IFERROR(IF($B89=0,0,IF(VLOOKUP($B89,'Info Table'!$C$36:$AU$5809,23,FALSE)="-","-",VLOOKUP($B89,'Info Table'!$C$36:$AU$5809,23,FALSE))),"")</f>
        <v/>
      </c>
      <c r="I89" s="320" t="str">
        <f>IFERROR(IF($B89=0,0,IF(VLOOKUP($B89,'Info Table'!$C$36:$BO$5809,63,FALSE)="-","-",VLOOKUP($B89,'Info Table'!$C$36:$BO$5809,63,FALSE))),"")</f>
        <v/>
      </c>
      <c r="J89" s="320" t="str">
        <f>IFERROR(IF($B89=0,0,IF(VLOOKUP($B89,'Info Table'!$C$36:$BO$5809,62,FALSE)="-","-",VLOOKUP($B89,'Info Table'!$C$36:$BO$5809,62,FALSE))),"")</f>
        <v/>
      </c>
      <c r="K89" s="1044" t="str">
        <f>IFERROR(IF($B89=0,0,IF(VLOOKUP($B89,'Info Table'!$C$36:$BO$5809,61,FALSE)="-","-",VLOOKUP($B89,'Info Table'!$C$36:$BO$5809,61,FALSE))),"")</f>
        <v/>
      </c>
      <c r="L89" s="1044" t="str">
        <f>IFERROR(IF($B89=0,0,IF(VLOOKUP($B89,'Info Table'!$C$36:$BO$5809,48,FALSE)="-","-",VLOOKUP($B89,'Info Table'!$C$36:$BO$5809,48,FALSE))),"")</f>
        <v/>
      </c>
      <c r="M89" s="1044" t="str">
        <f>IFERROR(IF($B89=0,0,IF(VLOOKUP($B89,'Info Table'!$C$36:$BO$5809,60,FALSE)="-","-",VLOOKUP($B89,'Info Table'!$C$36:$BO$5809,60,FALSE))),"")</f>
        <v/>
      </c>
      <c r="N89" s="1044" t="str">
        <f>IFERROR(IF($B89=0,0,IF(VLOOKUP($B89,'Info Table'!$C$36:$BO$5809,48,FALSE)="-","-",VLOOKUP($B89,'Info Table'!$C$36:$BO$5809,48,FALSE))),"")</f>
        <v/>
      </c>
      <c r="O89" s="320" t="str">
        <f>IFERROR(IF($B89=0,0,IF(VLOOKUP($B89,'Info Table'!$C$36:$BO$5809,61,FALSE)="-","-",VLOOKUP($B89,'Info Table'!$C$36:$BO$5809,59,FALSE))),"")</f>
        <v/>
      </c>
      <c r="P89" s="1044" t="str">
        <f>IFERROR(IF($B89=0,0,IF(VLOOKUP($B89,'Info Table'!$C$36:$BO$5809,60,FALSE)="-","-",VLOOKUP($B89,'Info Table'!$C$36:$BO$5809,58,FALSE))),"")</f>
        <v/>
      </c>
      <c r="Q89" s="1044" t="str">
        <f>IFERROR(IF($B89=0,0,IF(VLOOKUP($B89,'Info Table'!$C$36:$BO$5809,48,FALSE)="-","-",VLOOKUP($B89,'Info Table'!$C$36:$BO$5809,48,FALSE))),"")</f>
        <v/>
      </c>
      <c r="R89" s="1044" t="str">
        <f>IFERROR(IF($B89=0,0,IF(VLOOKUP($B89,'Info Table'!$C$36:$BO$5809,59,FALSE)="-","-",VLOOKUP($B89,'Info Table'!$C$36:$BO$5809,57,FALSE))),"")</f>
        <v/>
      </c>
      <c r="S89" s="1044" t="str">
        <f>IFERROR(IF($B89=0,0,IF(VLOOKUP($B89,'Info Table'!$C$36:$BO$5809,48,FALSE)="-","-",VLOOKUP($B89,'Info Table'!$C$36:$BO$5809,48,FALSE))),"")</f>
        <v/>
      </c>
      <c r="T89" s="320" t="str">
        <f>IFERROR(IF($B89=0,0,IF(VLOOKUP($B89,'Info Table'!$C$36:$BO$5809,58,FALSE)="-","-",VLOOKUP($B89,'Info Table'!$C$36:$BO$5809,56,FALSE))),"")</f>
        <v/>
      </c>
      <c r="U89" s="365" t="str">
        <f>IFERROR(IF($B89=0,0,IF(VLOOKUP($B89,'Info Table'!$C$36:$BO$5809,57,FALSE)="-","-",VLOOKUP($B89,'Info Table'!$C$36:$BO$5809,55,FALSE))),"")</f>
        <v/>
      </c>
      <c r="V89" s="376"/>
      <c r="W89" s="18" t="str">
        <f>IFERROR(IF(B66=0,0,IF(VLOOKUP($B66,'Info Table'!$C$35:$AU$5809,32,FALSE)="-","-",VLOOKUP($B66,'Info Table'!$C$35:$AU$5809,32,FALSE))),"")</f>
        <v/>
      </c>
      <c r="X89" s="18" t="str">
        <f>IFERROR(IF(B66=0,0,IF(VLOOKUP($B66,'Info Table'!$C$35:$AU$5809,33,FALSE)="-","-",VLOOKUP($B66,'Info Table'!$C$35:$AU$5809,33,FALSE))),"")</f>
        <v/>
      </c>
      <c r="Y89" s="18" t="str">
        <f>IFERROR(IF(B66=0,0,IF(VLOOKUP($B66,'Info Table'!$C$35:$AU$5809,34,FALSE)="-","-",VLOOKUP($B66,'Info Table'!$C$35:$AU$5809,34,FALSE))),"")</f>
        <v/>
      </c>
      <c r="Z89" s="18" t="str">
        <f>IFERROR(IF(B66=0,0,IF(VLOOKUP($B66,'Info Table'!$C$35:$AU$5809,35,FALSE)="-","-",VLOOKUP($B66,'Info Table'!$C$35:$AU$5809,35,FALSE))),"")</f>
        <v/>
      </c>
      <c r="AA89" s="18" t="str">
        <f>IFERROR(IF(B66=0,0,IF(VLOOKUP($B66,'Info Table'!$C$35:$AU$5809,36,FALSE)="-","-",VLOOKUP($B66,'Info Table'!$C$35:$AU$5809,36,FALSE))),"")</f>
        <v/>
      </c>
      <c r="AB89" s="18" t="str">
        <f>IFERROR(IF(B66=0,0,IF(VLOOKUP($B66,'Info Table'!$C$35:$AU$5809,37,FALSE)="-","-",VLOOKUP($B66,'Info Table'!$C$35:$AU$5809,37,FALSE))),"")</f>
        <v/>
      </c>
      <c r="AC89" s="18" t="str">
        <f>IFERROR(IF(B66=0,0,IF(VLOOKUP($B66,'Info Table'!$C$35:$AU$5809,26,FALSE)="-","-",VLOOKUP($B66,'Info Table'!$C$35:$AU$5809,26,FALSE))),"")</f>
        <v/>
      </c>
      <c r="AD89" s="18" t="str">
        <f>IFERROR(IF(B66=0,0,IF(VLOOKUP($B66,'Info Table'!$C$35:$AU$5809,27,FALSE)="-","-",VLOOKUP($B66,'Info Table'!$C$35:$AU$5809,27,FALSE))),"")</f>
        <v/>
      </c>
      <c r="AE89" s="18" t="str">
        <f>IFERROR(IF($B66=0,0,IF(VLOOKUP($B66,'Info Table'!$C$35:$BR$5809,66,FALSE)="","-",VLOOKUP($B66,'Info Table'!$C$35:$BR$5809,66,FALSE))),"")</f>
        <v/>
      </c>
      <c r="AF89" s="18" t="str">
        <f>IFERROR(IF($B65=0,0,IF(VLOOKUP($B65,'Info Table'!$C$35:$BR$5809,67,FALSE)="","-",VLOOKUP($B65,'Info Table'!$C$35:$BR$5809,67,FALSE))),"")</f>
        <v/>
      </c>
      <c r="AG89" s="18" t="str">
        <f>IFERROR(IF($B66=0,0,IF(VLOOKUP($B66,'Info Table'!$C$35:$BR$5809,68,FALSE)="","-",VLOOKUP($B66,'Info Table'!$C$35:$BR$5809,68,FALSE))),"")</f>
        <v/>
      </c>
      <c r="AH89" s="140" t="s">
        <v>5227</v>
      </c>
      <c r="AI89"/>
      <c r="AJ89" s="582" t="s">
        <v>9223</v>
      </c>
      <c r="AK89"/>
      <c r="AL89" s="641" t="s">
        <v>5554</v>
      </c>
      <c r="AN89" s="3"/>
      <c r="AO89" s="3"/>
      <c r="AP89" s="3"/>
    </row>
    <row r="90" spans="1:54" ht="12.75" customHeight="1">
      <c r="A90" s="236">
        <v>6</v>
      </c>
      <c r="B90" s="213" t="str">
        <f t="shared" si="3"/>
        <v/>
      </c>
      <c r="C90" s="1045" t="str">
        <f>IFERROR(IF($B90=0,0,IF(VLOOKUP($B90,'Info Table'!$C$36:$AU$5809,24,FALSE)="-","-",VLOOKUP($B90,'Info Table'!$C$36:$AU$5809,24,FALSE))),"")</f>
        <v/>
      </c>
      <c r="D90" s="1046"/>
      <c r="E90" s="322" t="str">
        <f>IFERROR(IF($B90=0,0,IF(VLOOKUP($B90,'Info Table'!$C$36:$AU$5809,25,FALSE)="-","-",VLOOKUP($B90,'Info Table'!$C$36:$AU$5809,25,FALSE))),"")</f>
        <v/>
      </c>
      <c r="F90" s="322" t="str">
        <f>IFERROR(IF($B90=0,0,IF(VLOOKUP($B90,'Info Table'!$C$36:$AU$5809,26,FALSE)="-","-",VLOOKUP($B90,'Info Table'!$C$36:$AU$5809,26,FALSE))),"")</f>
        <v/>
      </c>
      <c r="G90" s="322" t="str">
        <f>IFERROR(IF($B90=0,0,IF(VLOOKUP($B90,'Info Table'!$C$36:$AU$5809,27,FALSE)="-","-",VLOOKUP($B90,'Info Table'!$C$36:$AU$5809,27,FALSE))),"")</f>
        <v/>
      </c>
      <c r="H90" s="237" t="str">
        <f>IFERROR(IF($B90=0,0,IF(VLOOKUP($B90,'Info Table'!$C$36:$AU$5809,23,FALSE)="-","-",VLOOKUP($B90,'Info Table'!$C$36:$AU$5809,23,FALSE))),"")</f>
        <v/>
      </c>
      <c r="I90" s="322" t="str">
        <f>IFERROR(IF($B90=0,0,IF(VLOOKUP($B90,'Info Table'!$C$36:$BO$5809,63,FALSE)="-","-",VLOOKUP($B90,'Info Table'!$C$36:$BO$5809,63,FALSE))),"")</f>
        <v/>
      </c>
      <c r="J90" s="322" t="str">
        <f>IFERROR(IF($B90=0,0,IF(VLOOKUP($B90,'Info Table'!$C$36:$BO$5809,62,FALSE)="-","-",VLOOKUP($B90,'Info Table'!$C$36:$BO$5809,62,FALSE))),"")</f>
        <v/>
      </c>
      <c r="K90" s="1043" t="str">
        <f>IFERROR(IF($B90=0,0,IF(VLOOKUP($B90,'Info Table'!$C$36:$BO$5809,61,FALSE)="-","-",VLOOKUP($B90,'Info Table'!$C$36:$BO$5809,61,FALSE))),"")</f>
        <v/>
      </c>
      <c r="L90" s="1043" t="str">
        <f>IFERROR(IF($B90=0,0,IF(VLOOKUP($B90,'Info Table'!$C$36:$BO$5809,48,FALSE)="-","-",VLOOKUP($B90,'Info Table'!$C$36:$BO$5809,48,FALSE))),"")</f>
        <v/>
      </c>
      <c r="M90" s="1043" t="str">
        <f>IFERROR(IF($B90=0,0,IF(VLOOKUP($B90,'Info Table'!$C$36:$BO$5809,60,FALSE)="-","-",VLOOKUP($B90,'Info Table'!$C$36:$BO$5809,60,FALSE))),"")</f>
        <v/>
      </c>
      <c r="N90" s="1043" t="str">
        <f>IFERROR(IF($B90=0,0,IF(VLOOKUP($B90,'Info Table'!$C$36:$BO$5809,48,FALSE)="-","-",VLOOKUP($B90,'Info Table'!$C$36:$BO$5809,48,FALSE))),"")</f>
        <v/>
      </c>
      <c r="O90" s="322" t="str">
        <f>IFERROR(IF($B90=0,0,IF(VLOOKUP($B90,'Info Table'!$C$36:$BO$5809,61,FALSE)="-","-",VLOOKUP($B90,'Info Table'!$C$36:$BO$5809,59,FALSE))),"")</f>
        <v/>
      </c>
      <c r="P90" s="1043" t="str">
        <f>IFERROR(IF($B90=0,0,IF(VLOOKUP($B90,'Info Table'!$C$36:$BO$5809,60,FALSE)="-","-",VLOOKUP($B90,'Info Table'!$C$36:$BO$5809,58,FALSE))),"")</f>
        <v/>
      </c>
      <c r="Q90" s="1043" t="str">
        <f>IFERROR(IF($B90=0,0,IF(VLOOKUP($B90,'Info Table'!$C$36:$BO$5809,48,FALSE)="-","-",VLOOKUP($B90,'Info Table'!$C$36:$BO$5809,48,FALSE))),"")</f>
        <v/>
      </c>
      <c r="R90" s="1043" t="str">
        <f>IFERROR(IF($B90=0,0,IF(VLOOKUP($B90,'Info Table'!$C$36:$BO$5809,59,FALSE)="-","-",VLOOKUP($B90,'Info Table'!$C$36:$BO$5809,57,FALSE))),"")</f>
        <v/>
      </c>
      <c r="S90" s="1043" t="str">
        <f>IFERROR(IF($B90=0,0,IF(VLOOKUP($B90,'Info Table'!$C$36:$BO$5809,48,FALSE)="-","-",VLOOKUP($B90,'Info Table'!$C$36:$BO$5809,48,FALSE))),"")</f>
        <v/>
      </c>
      <c r="T90" s="322" t="str">
        <f>IFERROR(IF($B90=0,0,IF(VLOOKUP($B90,'Info Table'!$C$36:$BO$5809,58,FALSE)="-","-",VLOOKUP($B90,'Info Table'!$C$36:$BO$5809,56,FALSE))),"")</f>
        <v/>
      </c>
      <c r="U90" s="366" t="str">
        <f>IFERROR(IF($B90=0,0,IF(VLOOKUP($B90,'Info Table'!$C$36:$BO$5809,57,FALSE)="-","-",VLOOKUP($B90,'Info Table'!$C$36:$BO$5809,55,FALSE))),"")</f>
        <v/>
      </c>
      <c r="V90" s="376"/>
      <c r="W90" s="18" t="str">
        <f>IFERROR(IF(B67=0,0,IF(VLOOKUP($B67,'Info Table'!$C$35:$AU$5809,32,FALSE)="-","-",VLOOKUP($B67,'Info Table'!$C$35:$AU$5809,32,FALSE))),"")</f>
        <v/>
      </c>
      <c r="X90" s="18" t="str">
        <f>IFERROR(IF(B67=0,0,IF(VLOOKUP($B67,'Info Table'!$C$35:$AU$5809,33,FALSE)="-","-",VLOOKUP($B67,'Info Table'!$C$35:$AU$5809,33,FALSE))),"")</f>
        <v/>
      </c>
      <c r="Y90" s="18" t="str">
        <f>IFERROR(IF(B67=0,0,IF(VLOOKUP($B67,'Info Table'!$C$35:$AU$5809,34,FALSE)="-","-",VLOOKUP($B67,'Info Table'!$C$35:$AU$5809,34,FALSE))),"")</f>
        <v/>
      </c>
      <c r="Z90" s="18" t="str">
        <f>IFERROR(IF(B67=0,0,IF(VLOOKUP($B67,'Info Table'!$C$35:$AU$5809,35,FALSE)="-","-",VLOOKUP($B67,'Info Table'!$C$35:$AU$5809,35,FALSE))),"")</f>
        <v/>
      </c>
      <c r="AA90" s="18" t="str">
        <f>IFERROR(IF(B67=0,0,IF(VLOOKUP($B67,'Info Table'!$C$35:$AU$5809,36,FALSE)="-","-",VLOOKUP($B67,'Info Table'!$C$35:$AU$5809,36,FALSE))),"")</f>
        <v/>
      </c>
      <c r="AB90" s="18" t="str">
        <f>IFERROR(IF(B67=0,0,IF(VLOOKUP($B67,'Info Table'!$C$35:$AU$5809,37,FALSE)="-","-",VLOOKUP($B67,'Info Table'!$C$35:$AU$5809,37,FALSE))),"")</f>
        <v/>
      </c>
      <c r="AC90" s="18" t="str">
        <f>IFERROR(IF(B67=0,0,IF(VLOOKUP($B67,'Info Table'!$C$35:$AU$5809,26,FALSE)="-","-",VLOOKUP($B67,'Info Table'!$C$35:$AU$5809,26,FALSE))),"")</f>
        <v/>
      </c>
      <c r="AD90" s="18" t="str">
        <f>IFERROR(IF(B67=0,0,IF(VLOOKUP($B67,'Info Table'!$C$35:$AU$5809,27,FALSE)="-","-",VLOOKUP($B67,'Info Table'!$C$35:$AU$5809,27,FALSE))),"")</f>
        <v/>
      </c>
      <c r="AE90" s="18" t="str">
        <f>IFERROR(IF($B67=0,0,IF(VLOOKUP($B67,'Info Table'!$C$35:$BR$5809,66,FALSE)="","-",VLOOKUP($B67,'Info Table'!$C$35:$BR$5809,66,FALSE))),"")</f>
        <v/>
      </c>
      <c r="AF90" s="18" t="str">
        <f>IFERROR(IF($B66=0,0,IF(VLOOKUP($B66,'Info Table'!$C$35:$BR$5809,67,FALSE)="","-",VLOOKUP($B66,'Info Table'!$C$35:$BR$5809,67,FALSE))),"")</f>
        <v/>
      </c>
      <c r="AG90" s="18" t="str">
        <f>IFERROR(IF($B67=0,0,IF(VLOOKUP($B67,'Info Table'!$C$35:$BR$5809,68,FALSE)="","-",VLOOKUP($B67,'Info Table'!$C$35:$BR$5809,68,FALSE))),"")</f>
        <v/>
      </c>
      <c r="AH90" s="777" t="s">
        <v>6334</v>
      </c>
      <c r="AI90"/>
      <c r="AJ90" s="582" t="s">
        <v>9226</v>
      </c>
      <c r="AK90"/>
      <c r="AL90" s="640" t="s">
        <v>5555</v>
      </c>
      <c r="AN90" s="3"/>
      <c r="AO90" s="3"/>
      <c r="AP90" s="3"/>
    </row>
    <row r="91" spans="1:54" ht="12.75" customHeight="1">
      <c r="A91" s="236">
        <v>7</v>
      </c>
      <c r="B91" s="318" t="str">
        <f t="shared" si="3"/>
        <v/>
      </c>
      <c r="C91" s="1047" t="str">
        <f>IFERROR(IF($B91=0,0,IF(VLOOKUP($B91,'Info Table'!$C$36:$AU$5809,24,FALSE)="-","-",VLOOKUP($B91,'Info Table'!$C$36:$AU$5809,24,FALSE))),"")</f>
        <v/>
      </c>
      <c r="D91" s="1048"/>
      <c r="E91" s="320" t="str">
        <f>IFERROR(IF($B91=0,0,IF(VLOOKUP($B91,'Info Table'!$C$36:$AU$5809,25,FALSE)="-","-",VLOOKUP($B91,'Info Table'!$C$36:$AU$5809,25,FALSE))),"")</f>
        <v/>
      </c>
      <c r="F91" s="320" t="str">
        <f>IFERROR(IF($B91=0,0,IF(VLOOKUP($B91,'Info Table'!$C$36:$AU$5809,26,FALSE)="-","-",VLOOKUP($B91,'Info Table'!$C$36:$AU$5809,26,FALSE))),"")</f>
        <v/>
      </c>
      <c r="G91" s="320" t="str">
        <f>IFERROR(IF($B91=0,0,IF(VLOOKUP($B91,'Info Table'!$C$36:$AU$5809,27,FALSE)="-","-",VLOOKUP($B91,'Info Table'!$C$36:$AU$5809,27,FALSE))),"")</f>
        <v/>
      </c>
      <c r="H91" s="238" t="str">
        <f>IFERROR(IF($B91=0,0,IF(VLOOKUP($B91,'Info Table'!$C$36:$AU$5809,23,FALSE)="-","-",VLOOKUP($B91,'Info Table'!$C$36:$AU$5809,23,FALSE))),"")</f>
        <v/>
      </c>
      <c r="I91" s="320" t="str">
        <f>IFERROR(IF($B91=0,0,IF(VLOOKUP($B91,'Info Table'!$C$36:$BO$5809,63,FALSE)="-","-",VLOOKUP($B91,'Info Table'!$C$36:$BO$5809,63,FALSE))),"")</f>
        <v/>
      </c>
      <c r="J91" s="320" t="str">
        <f>IFERROR(IF($B91=0,0,IF(VLOOKUP($B91,'Info Table'!$C$36:$BO$5809,62,FALSE)="-","-",VLOOKUP($B91,'Info Table'!$C$36:$BO$5809,62,FALSE))),"")</f>
        <v/>
      </c>
      <c r="K91" s="1044" t="str">
        <f>IFERROR(IF($B91=0,0,IF(VLOOKUP($B91,'Info Table'!$C$36:$BO$5809,61,FALSE)="-","-",VLOOKUP($B91,'Info Table'!$C$36:$BO$5809,61,FALSE))),"")</f>
        <v/>
      </c>
      <c r="L91" s="1044" t="str">
        <f>IFERROR(IF($B91=0,0,IF(VLOOKUP($B91,'Info Table'!$C$36:$BO$5809,48,FALSE)="-","-",VLOOKUP($B91,'Info Table'!$C$36:$BO$5809,48,FALSE))),"")</f>
        <v/>
      </c>
      <c r="M91" s="1044" t="str">
        <f>IFERROR(IF($B91=0,0,IF(VLOOKUP($B91,'Info Table'!$C$36:$BO$5809,60,FALSE)="-","-",VLOOKUP($B91,'Info Table'!$C$36:$BO$5809,60,FALSE))),"")</f>
        <v/>
      </c>
      <c r="N91" s="1044" t="str">
        <f>IFERROR(IF($B91=0,0,IF(VLOOKUP($B91,'Info Table'!$C$36:$BO$5809,48,FALSE)="-","-",VLOOKUP($B91,'Info Table'!$C$36:$BO$5809,48,FALSE))),"")</f>
        <v/>
      </c>
      <c r="O91" s="320" t="str">
        <f>IFERROR(IF($B91=0,0,IF(VLOOKUP($B91,'Info Table'!$C$36:$BO$5809,61,FALSE)="-","-",VLOOKUP($B91,'Info Table'!$C$36:$BO$5809,59,FALSE))),"")</f>
        <v/>
      </c>
      <c r="P91" s="1044" t="str">
        <f>IFERROR(IF($B91=0,0,IF(VLOOKUP($B91,'Info Table'!$C$36:$BO$5809,60,FALSE)="-","-",VLOOKUP($B91,'Info Table'!$C$36:$BO$5809,58,FALSE))),"")</f>
        <v/>
      </c>
      <c r="Q91" s="1044" t="str">
        <f>IFERROR(IF($B91=0,0,IF(VLOOKUP($B91,'Info Table'!$C$36:$BO$5809,48,FALSE)="-","-",VLOOKUP($B91,'Info Table'!$C$36:$BO$5809,48,FALSE))),"")</f>
        <v/>
      </c>
      <c r="R91" s="1044" t="str">
        <f>IFERROR(IF($B91=0,0,IF(VLOOKUP($B91,'Info Table'!$C$36:$BO$5809,59,FALSE)="-","-",VLOOKUP($B91,'Info Table'!$C$36:$BO$5809,57,FALSE))),"")</f>
        <v/>
      </c>
      <c r="S91" s="1044" t="str">
        <f>IFERROR(IF($B91=0,0,IF(VLOOKUP($B91,'Info Table'!$C$36:$BO$5809,48,FALSE)="-","-",VLOOKUP($B91,'Info Table'!$C$36:$BO$5809,48,FALSE))),"")</f>
        <v/>
      </c>
      <c r="T91" s="320" t="str">
        <f>IFERROR(IF($B91=0,0,IF(VLOOKUP($B91,'Info Table'!$C$36:$BO$5809,58,FALSE)="-","-",VLOOKUP($B91,'Info Table'!$C$36:$BO$5809,56,FALSE))),"")</f>
        <v/>
      </c>
      <c r="U91" s="365" t="str">
        <f>IFERROR(IF($B91=0,0,IF(VLOOKUP($B91,'Info Table'!$C$36:$BO$5809,57,FALSE)="-","-",VLOOKUP($B91,'Info Table'!$C$36:$BO$5809,55,FALSE))),"")</f>
        <v/>
      </c>
      <c r="V91" s="376"/>
      <c r="W91" s="18" t="str">
        <f>IFERROR(IF(B68=0,0,IF(VLOOKUP($B68,'Info Table'!$C$35:$AU$5809,32,FALSE)="-","-",VLOOKUP($B68,'Info Table'!$C$35:$AU$5809,32,FALSE))),"")</f>
        <v/>
      </c>
      <c r="X91" s="18" t="str">
        <f>IFERROR(IF(B68=0,0,IF(VLOOKUP($B68,'Info Table'!$C$35:$AU$5809,33,FALSE)="-","-",VLOOKUP($B68,'Info Table'!$C$35:$AU$5809,33,FALSE))),"")</f>
        <v/>
      </c>
      <c r="Y91" s="18" t="str">
        <f>IFERROR(IF(B68=0,0,IF(VLOOKUP($B68,'Info Table'!$C$35:$AU$5809,34,FALSE)="-","-",VLOOKUP($B68,'Info Table'!$C$35:$AU$5809,34,FALSE))),"")</f>
        <v/>
      </c>
      <c r="Z91" s="18" t="str">
        <f>IFERROR(IF(B68=0,0,IF(VLOOKUP($B68,'Info Table'!$C$35:$AU$5809,35,FALSE)="-","-",VLOOKUP($B68,'Info Table'!$C$35:$AU$5809,35,FALSE))),"")</f>
        <v/>
      </c>
      <c r="AA91" s="18" t="str">
        <f>IFERROR(IF(B68=0,0,IF(VLOOKUP($B68,'Info Table'!$C$35:$AU$5809,36,FALSE)="-","-",VLOOKUP($B68,'Info Table'!$C$35:$AU$5809,36,FALSE))),"")</f>
        <v/>
      </c>
      <c r="AB91" s="18" t="str">
        <f>IFERROR(IF(B68=0,0,IF(VLOOKUP($B68,'Info Table'!$C$35:$AU$5809,37,FALSE)="-","-",VLOOKUP($B68,'Info Table'!$C$35:$AU$5809,37,FALSE))),"")</f>
        <v/>
      </c>
      <c r="AC91" s="18" t="str">
        <f>IFERROR(IF(B68=0,0,IF(VLOOKUP($B68,'Info Table'!$C$35:$AU$5809,26,FALSE)="-","-",VLOOKUP($B68,'Info Table'!$C$35:$AU$5809,26,FALSE))),"")</f>
        <v/>
      </c>
      <c r="AD91" s="18" t="str">
        <f>IFERROR(IF(B68=0,0,IF(VLOOKUP($B68,'Info Table'!$C$35:$AU$5809,27,FALSE)="-","-",VLOOKUP($B68,'Info Table'!$C$35:$AU$5809,27,FALSE))),"")</f>
        <v/>
      </c>
      <c r="AE91" s="18" t="str">
        <f>IFERROR(IF($B68=0,0,IF(VLOOKUP($B68,'Info Table'!$C$35:$BR$5809,66,FALSE)="","-",VLOOKUP($B68,'Info Table'!$C$35:$BR$5809,66,FALSE))),"")</f>
        <v/>
      </c>
      <c r="AF91" s="18" t="str">
        <f>IFERROR(IF($B67=0,0,IF(VLOOKUP($B67,'Info Table'!$C$35:$BR$5809,67,FALSE)="","-",VLOOKUP($B67,'Info Table'!$C$35:$BR$5809,67,FALSE))),"")</f>
        <v/>
      </c>
      <c r="AG91" s="18" t="str">
        <f>IFERROR(IF($B68=0,0,IF(VLOOKUP($B68,'Info Table'!$C$35:$BR$5809,68,FALSE)="","-",VLOOKUP($B68,'Info Table'!$C$35:$BR$5809,68,FALSE))),"")</f>
        <v/>
      </c>
      <c r="AH91" s="140" t="s">
        <v>5230</v>
      </c>
      <c r="AI91"/>
      <c r="AJ91" s="582" t="s">
        <v>9228</v>
      </c>
      <c r="AK91"/>
      <c r="AL91" s="641" t="s">
        <v>5855</v>
      </c>
      <c r="AN91" s="3"/>
      <c r="AO91" s="3"/>
      <c r="AP91" s="3"/>
    </row>
    <row r="92" spans="1:54" ht="12.75" customHeight="1">
      <c r="A92" s="236">
        <v>8</v>
      </c>
      <c r="B92" s="213" t="str">
        <f t="shared" si="3"/>
        <v/>
      </c>
      <c r="C92" s="1045" t="str">
        <f>IFERROR(IF($B92=0,0,IF(VLOOKUP($B92,'Info Table'!$C$36:$AU$5809,24,FALSE)="-","-",VLOOKUP($B92,'Info Table'!$C$36:$AU$5809,24,FALSE))),"")</f>
        <v/>
      </c>
      <c r="D92" s="1046"/>
      <c r="E92" s="322" t="str">
        <f>IFERROR(IF($B92=0,0,IF(VLOOKUP($B92,'Info Table'!$C$36:$AU$5809,25,FALSE)="-","-",VLOOKUP($B92,'Info Table'!$C$36:$AU$5809,25,FALSE))),"")</f>
        <v/>
      </c>
      <c r="F92" s="322" t="str">
        <f>IFERROR(IF($B92=0,0,IF(VLOOKUP($B92,'Info Table'!$C$36:$AU$5809,26,FALSE)="-","-",VLOOKUP($B92,'Info Table'!$C$36:$AU$5809,26,FALSE))),"")</f>
        <v/>
      </c>
      <c r="G92" s="331" t="str">
        <f>IFERROR(IF($B92=0,0,IF(VLOOKUP($B92,'Info Table'!$C$36:$AU$5809,27,FALSE)="-","-",VLOOKUP($B92,'Info Table'!$C$36:$AU$5809,27,FALSE))),"")</f>
        <v/>
      </c>
      <c r="H92" s="332" t="str">
        <f>IFERROR(IF($B92=0,0,IF(VLOOKUP($B92,'Info Table'!$C$36:$AU$5809,23,FALSE)="-","-",VLOOKUP($B92,'Info Table'!$C$36:$AU$5809,23,FALSE))),"")</f>
        <v/>
      </c>
      <c r="I92" s="322" t="str">
        <f>IFERROR(IF($B92=0,0,IF(VLOOKUP($B92,'Info Table'!$C$36:$BO$5809,63,FALSE)="-","-",VLOOKUP($B92,'Info Table'!$C$36:$BO$5809,63,FALSE))),"")</f>
        <v/>
      </c>
      <c r="J92" s="322" t="str">
        <f>IFERROR(IF($B92=0,0,IF(VLOOKUP($B92,'Info Table'!$C$36:$BO$5809,62,FALSE)="-","-",VLOOKUP($B92,'Info Table'!$C$36:$BO$5809,62,FALSE))),"")</f>
        <v/>
      </c>
      <c r="K92" s="1043" t="str">
        <f>IFERROR(IF($B92=0,0,IF(VLOOKUP($B92,'Info Table'!$C$36:$BO$5809,61,FALSE)="-","-",VLOOKUP($B92,'Info Table'!$C$36:$BO$5809,61,FALSE))),"")</f>
        <v/>
      </c>
      <c r="L92" s="1043" t="str">
        <f>IFERROR(IF($B92=0,0,IF(VLOOKUP($B92,'Info Table'!$C$36:$BO$5809,48,FALSE)="-","-",VLOOKUP($B92,'Info Table'!$C$36:$BO$5809,48,FALSE))),"")</f>
        <v/>
      </c>
      <c r="M92" s="1043" t="str">
        <f>IFERROR(IF($B92=0,0,IF(VLOOKUP($B92,'Info Table'!$C$36:$BO$5809,60,FALSE)="-","-",VLOOKUP($B92,'Info Table'!$C$36:$BO$5809,60,FALSE))),"")</f>
        <v/>
      </c>
      <c r="N92" s="1043" t="str">
        <f>IFERROR(IF($B92=0,0,IF(VLOOKUP($B92,'Info Table'!$C$36:$BO$5809,48,FALSE)="-","-",VLOOKUP($B92,'Info Table'!$C$36:$BO$5809,48,FALSE))),"")</f>
        <v/>
      </c>
      <c r="O92" s="322" t="str">
        <f>IFERROR(IF($B92=0,0,IF(VLOOKUP($B92,'Info Table'!$C$36:$BO$5809,61,FALSE)="-","-",VLOOKUP($B92,'Info Table'!$C$36:$BO$5809,59,FALSE))),"")</f>
        <v/>
      </c>
      <c r="P92" s="1043" t="str">
        <f>IFERROR(IF($B92=0,0,IF(VLOOKUP($B92,'Info Table'!$C$36:$BO$5809,60,FALSE)="-","-",VLOOKUP($B92,'Info Table'!$C$36:$BO$5809,58,FALSE))),"")</f>
        <v/>
      </c>
      <c r="Q92" s="1043" t="str">
        <f>IFERROR(IF($B92=0,0,IF(VLOOKUP($B92,'Info Table'!$C$36:$BO$5809,48,FALSE)="-","-",VLOOKUP($B92,'Info Table'!$C$36:$BO$5809,48,FALSE))),"")</f>
        <v/>
      </c>
      <c r="R92" s="1043" t="str">
        <f>IFERROR(IF($B92=0,0,IF(VLOOKUP($B92,'Info Table'!$C$36:$BO$5809,59,FALSE)="-","-",VLOOKUP($B92,'Info Table'!$C$36:$BO$5809,57,FALSE))),"")</f>
        <v/>
      </c>
      <c r="S92" s="1043" t="str">
        <f>IFERROR(IF($B92=0,0,IF(VLOOKUP($B92,'Info Table'!$C$36:$BO$5809,48,FALSE)="-","-",VLOOKUP($B92,'Info Table'!$C$36:$BO$5809,48,FALSE))),"")</f>
        <v/>
      </c>
      <c r="T92" s="322" t="str">
        <f>IFERROR(IF($B92=0,0,IF(VLOOKUP($B92,'Info Table'!$C$36:$BO$5809,58,FALSE)="-","-",VLOOKUP($B92,'Info Table'!$C$36:$BO$5809,56,FALSE))),"")</f>
        <v/>
      </c>
      <c r="U92" s="366" t="str">
        <f>IFERROR(IF($B92=0,0,IF(VLOOKUP($B92,'Info Table'!$C$36:$BO$5809,57,FALSE)="-","-",VLOOKUP($B92,'Info Table'!$C$36:$BO$5809,55,FALSE))),"")</f>
        <v/>
      </c>
      <c r="V92" s="376"/>
      <c r="W92" s="18" t="str">
        <f>IFERROR(IF(B69=0,0,IF(VLOOKUP($B69,'Info Table'!$C$35:$AU$5809,32,FALSE)="-","-",VLOOKUP($B69,'Info Table'!$C$35:$AU$5809,32,FALSE))),"")</f>
        <v/>
      </c>
      <c r="X92" s="18" t="str">
        <f>IFERROR(IF(B69=0,0,IF(VLOOKUP($B69,'Info Table'!$C$35:$AU$5809,33,FALSE)="-","-",VLOOKUP($B69,'Info Table'!$C$35:$AU$5809,33,FALSE))),"")</f>
        <v/>
      </c>
      <c r="Y92" s="18" t="str">
        <f>IFERROR(IF(B69=0,0,IF(VLOOKUP($B69,'Info Table'!$C$35:$AU$5809,34,FALSE)="-","-",VLOOKUP($B69,'Info Table'!$C$35:$AU$5809,34,FALSE))),"")</f>
        <v/>
      </c>
      <c r="Z92" s="18" t="str">
        <f>IFERROR(IF(B69=0,0,IF(VLOOKUP($B69,'Info Table'!$C$35:$AU$5809,35,FALSE)="-","-",VLOOKUP($B69,'Info Table'!$C$35:$AU$5809,35,FALSE))),"")</f>
        <v/>
      </c>
      <c r="AA92" s="18" t="str">
        <f>IFERROR(IF(B69=0,0,IF(VLOOKUP($B69,'Info Table'!$C$35:$AU$5809,36,FALSE)="-","-",VLOOKUP($B69,'Info Table'!$C$35:$AU$5809,36,FALSE))),"")</f>
        <v/>
      </c>
      <c r="AB92" s="18" t="str">
        <f>IFERROR(IF(B69=0,0,IF(VLOOKUP($B69,'Info Table'!$C$35:$AU$5809,37,FALSE)="-","-",VLOOKUP($B69,'Info Table'!$C$35:$AU$5809,37,FALSE))),"")</f>
        <v/>
      </c>
      <c r="AC92" s="18" t="str">
        <f>IFERROR(IF(B69=0,0,IF(VLOOKUP($B69,'Info Table'!$C$35:$AU$5809,26,FALSE)="-","-",VLOOKUP($B69,'Info Table'!$C$35:$AU$5809,26,FALSE))),"")</f>
        <v/>
      </c>
      <c r="AD92" s="18" t="str">
        <f>IFERROR(IF(B69=0,0,IF(VLOOKUP($B69,'Info Table'!$C$35:$AU$5809,27,FALSE)="-","-",VLOOKUP($B69,'Info Table'!$C$35:$AU$5809,27,FALSE))),"")</f>
        <v/>
      </c>
      <c r="AE92" s="18" t="str">
        <f>IFERROR(IF($B69=0,0,IF(VLOOKUP($B69,'Info Table'!$C$35:$BR$5809,66,FALSE)="","-",VLOOKUP($B69,'Info Table'!$C$35:$BR$5809,66,FALSE))),"")</f>
        <v/>
      </c>
      <c r="AF92" s="18" t="str">
        <f>IFERROR(IF($B68=0,0,IF(VLOOKUP($B68,'Info Table'!$C$35:$BR$5809,67,FALSE)="","-",VLOOKUP($B68,'Info Table'!$C$35:$BR$5809,67,FALSE))),"")</f>
        <v/>
      </c>
      <c r="AG92" s="18" t="str">
        <f>IFERROR(IF($B69=0,0,IF(VLOOKUP($B69,'Info Table'!$C$35:$BR$5809,68,FALSE)="","-",VLOOKUP($B69,'Info Table'!$C$35:$BR$5809,68,FALSE))),"")</f>
        <v/>
      </c>
      <c r="AH92" s="777" t="s">
        <v>6335</v>
      </c>
      <c r="AI92"/>
      <c r="AJ92" s="582" t="s">
        <v>9230</v>
      </c>
      <c r="AK92"/>
      <c r="AL92" s="640" t="s">
        <v>5854</v>
      </c>
      <c r="AN92" s="3"/>
      <c r="AO92" s="3"/>
      <c r="AP92" s="3"/>
    </row>
    <row r="93" spans="1:54" ht="12.75" customHeight="1">
      <c r="A93" s="236">
        <v>9</v>
      </c>
      <c r="B93" s="318" t="str">
        <f t="shared" si="3"/>
        <v/>
      </c>
      <c r="C93" s="1047" t="str">
        <f>IFERROR(IF($B93=0,0,IF(VLOOKUP($B93,'Info Table'!$C$36:$AU$5809,24,FALSE)="-","-",VLOOKUP($B93,'Info Table'!$C$36:$AU$5809,24,FALSE))),"")</f>
        <v/>
      </c>
      <c r="D93" s="1048"/>
      <c r="E93" s="320" t="str">
        <f>IFERROR(IF($B93=0,0,IF(VLOOKUP($B93,'Info Table'!$C$36:$AU$5809,25,FALSE)="-","-",VLOOKUP($B93,'Info Table'!$C$36:$AU$5809,25,FALSE))),"")</f>
        <v/>
      </c>
      <c r="F93" s="320" t="str">
        <f>IFERROR(IF($B93=0,0,IF(VLOOKUP($B93,'Info Table'!$C$36:$AU$5809,26,FALSE)="-","-",VLOOKUP($B93,'Info Table'!$C$36:$AU$5809,26,FALSE))),"")</f>
        <v/>
      </c>
      <c r="G93" s="320" t="str">
        <f>IFERROR(IF($B93=0,0,IF(VLOOKUP($B93,'Info Table'!$C$36:$AU$5809,27,FALSE)="-","-",VLOOKUP($B93,'Info Table'!$C$36:$AU$5809,27,FALSE))),"")</f>
        <v/>
      </c>
      <c r="H93" s="238" t="str">
        <f>IFERROR(IF($B93=0,0,IF(VLOOKUP($B93,'Info Table'!$C$36:$AU$5809,23,FALSE)="-","-",VLOOKUP($B93,'Info Table'!$C$36:$AU$5809,23,FALSE))),"")</f>
        <v/>
      </c>
      <c r="I93" s="320" t="str">
        <f>IFERROR(IF($B93=0,0,IF(VLOOKUP($B93,'Info Table'!$C$36:$BO$5809,63,FALSE)="-","-",VLOOKUP($B93,'Info Table'!$C$36:$BO$5809,63,FALSE))),"")</f>
        <v/>
      </c>
      <c r="J93" s="320" t="str">
        <f>IFERROR(IF($B93=0,0,IF(VLOOKUP($B93,'Info Table'!$C$36:$BO$5809,62,FALSE)="-","-",VLOOKUP($B93,'Info Table'!$C$36:$BO$5809,62,FALSE))),"")</f>
        <v/>
      </c>
      <c r="K93" s="1044" t="str">
        <f>IFERROR(IF($B93=0,0,IF(VLOOKUP($B93,'Info Table'!$C$36:$BO$5809,61,FALSE)="-","-",VLOOKUP($B93,'Info Table'!$C$36:$BO$5809,61,FALSE))),"")</f>
        <v/>
      </c>
      <c r="L93" s="1044" t="str">
        <f>IFERROR(IF($B93=0,0,IF(VLOOKUP($B93,'Info Table'!$C$36:$BO$5809,48,FALSE)="-","-",VLOOKUP($B93,'Info Table'!$C$36:$BO$5809,48,FALSE))),"")</f>
        <v/>
      </c>
      <c r="M93" s="1044" t="str">
        <f>IFERROR(IF($B93=0,0,IF(VLOOKUP($B93,'Info Table'!$C$36:$BO$5809,60,FALSE)="-","-",VLOOKUP($B93,'Info Table'!$C$36:$BO$5809,60,FALSE))),"")</f>
        <v/>
      </c>
      <c r="N93" s="1044" t="str">
        <f>IFERROR(IF($B93=0,0,IF(VLOOKUP($B93,'Info Table'!$C$36:$BO$5809,48,FALSE)="-","-",VLOOKUP($B93,'Info Table'!$C$36:$BO$5809,48,FALSE))),"")</f>
        <v/>
      </c>
      <c r="O93" s="320" t="str">
        <f>IFERROR(IF($B93=0,0,IF(VLOOKUP($B93,'Info Table'!$C$36:$BO$5809,61,FALSE)="-","-",VLOOKUP($B93,'Info Table'!$C$36:$BO$5809,59,FALSE))),"")</f>
        <v/>
      </c>
      <c r="P93" s="1044" t="str">
        <f>IFERROR(IF($B93=0,0,IF(VLOOKUP($B93,'Info Table'!$C$36:$BO$5809,60,FALSE)="-","-",VLOOKUP($B93,'Info Table'!$C$36:$BO$5809,58,FALSE))),"")</f>
        <v/>
      </c>
      <c r="Q93" s="1044" t="str">
        <f>IFERROR(IF($B93=0,0,IF(VLOOKUP($B93,'Info Table'!$C$36:$BO$5809,48,FALSE)="-","-",VLOOKUP($B93,'Info Table'!$C$36:$BO$5809,48,FALSE))),"")</f>
        <v/>
      </c>
      <c r="R93" s="1044" t="str">
        <f>IFERROR(IF($B93=0,0,IF(VLOOKUP($B93,'Info Table'!$C$36:$BO$5809,59,FALSE)="-","-",VLOOKUP($B93,'Info Table'!$C$36:$BO$5809,57,FALSE))),"")</f>
        <v/>
      </c>
      <c r="S93" s="1044" t="str">
        <f>IFERROR(IF($B93=0,0,IF(VLOOKUP($B93,'Info Table'!$C$36:$BO$5809,48,FALSE)="-","-",VLOOKUP($B93,'Info Table'!$C$36:$BO$5809,48,FALSE))),"")</f>
        <v/>
      </c>
      <c r="T93" s="320" t="str">
        <f>IFERROR(IF($B93=0,0,IF(VLOOKUP($B93,'Info Table'!$C$36:$BO$5809,58,FALSE)="-","-",VLOOKUP($B93,'Info Table'!$C$36:$BO$5809,56,FALSE))),"")</f>
        <v/>
      </c>
      <c r="U93" s="365" t="str">
        <f>IFERROR(IF($B93=0,0,IF(VLOOKUP($B93,'Info Table'!$C$36:$BO$5809,57,FALSE)="-","-",VLOOKUP($B93,'Info Table'!$C$36:$BO$5809,55,FALSE))),"")</f>
        <v/>
      </c>
      <c r="V93" s="376"/>
      <c r="W93" s="18" t="str">
        <f>IFERROR(IF(B70=0,0,IF(VLOOKUP($B70,'Info Table'!$C$35:$AU$5809,32,FALSE)="-","-",VLOOKUP($B70,'Info Table'!$C$35:$AU$5809,32,FALSE))),"")</f>
        <v/>
      </c>
      <c r="X93" s="18" t="str">
        <f>IFERROR(IF(B70=0,0,IF(VLOOKUP($B70,'Info Table'!$C$35:$AU$5809,33,FALSE)="-","-",VLOOKUP($B70,'Info Table'!$C$35:$AU$5809,33,FALSE))),"")</f>
        <v/>
      </c>
      <c r="Y93" s="18" t="str">
        <f>IFERROR(IF(B70=0,0,IF(VLOOKUP($B70,'Info Table'!$C$35:$AU$5809,34,FALSE)="-","-",VLOOKUP($B70,'Info Table'!$C$35:$AU$5809,34,FALSE))),"")</f>
        <v/>
      </c>
      <c r="Z93" s="18" t="str">
        <f>IFERROR(IF(B70=0,0,IF(VLOOKUP($B70,'Info Table'!$C$35:$AU$5809,35,FALSE)="-","-",VLOOKUP($B70,'Info Table'!$C$35:$AU$5809,35,FALSE))),"")</f>
        <v/>
      </c>
      <c r="AA93" s="18" t="str">
        <f>IFERROR(IF(B70=0,0,IF(VLOOKUP($B70,'Info Table'!$C$35:$AU$5809,36,FALSE)="-","-",VLOOKUP($B70,'Info Table'!$C$35:$AU$5809,36,FALSE))),"")</f>
        <v/>
      </c>
      <c r="AB93" s="18" t="str">
        <f>IFERROR(IF(B70=0,0,IF(VLOOKUP($B70,'Info Table'!$C$35:$AU$5809,37,FALSE)="-","-",VLOOKUP($B70,'Info Table'!$C$35:$AU$5809,37,FALSE))),"")</f>
        <v/>
      </c>
      <c r="AC93" s="18" t="str">
        <f>IFERROR(IF(B70=0,0,IF(VLOOKUP($B70,'Info Table'!$C$35:$AU$5809,26,FALSE)="-","-",VLOOKUP($B70,'Info Table'!$C$35:$AU$5809,26,FALSE))),"")</f>
        <v/>
      </c>
      <c r="AD93" s="18" t="str">
        <f>IFERROR(IF(B70=0,0,IF(VLOOKUP($B70,'Info Table'!$C$35:$AU$5809,27,FALSE)="-","-",VLOOKUP($B70,'Info Table'!$C$35:$AU$5809,27,FALSE))),"")</f>
        <v/>
      </c>
      <c r="AE93" s="18" t="str">
        <f>IFERROR(IF($B70=0,0,IF(VLOOKUP($B70,'Info Table'!$C$35:$BR$5809,66,FALSE)="","-",VLOOKUP($B70,'Info Table'!$C$35:$BR$5809,66,FALSE))),"")</f>
        <v/>
      </c>
      <c r="AF93" s="18" t="str">
        <f>IFERROR(IF($B69=0,0,IF(VLOOKUP($B69,'Info Table'!$C$35:$BR$5809,67,FALSE)="","-",VLOOKUP($B69,'Info Table'!$C$35:$BR$5809,67,FALSE))),"")</f>
        <v/>
      </c>
      <c r="AG93" s="18" t="str">
        <f>IFERROR(IF($B70=0,0,IF(VLOOKUP($B70,'Info Table'!$C$35:$BR$5809,68,FALSE)="","-",VLOOKUP($B70,'Info Table'!$C$35:$BR$5809,68,FALSE))),"")</f>
        <v/>
      </c>
      <c r="AH93" s="140" t="s">
        <v>5232</v>
      </c>
      <c r="AI93"/>
      <c r="AJ93" s="582" t="s">
        <v>9962</v>
      </c>
      <c r="AK93"/>
      <c r="AL93" s="641" t="s">
        <v>7616</v>
      </c>
      <c r="AN93" s="3"/>
      <c r="AO93" s="3"/>
      <c r="AP93" s="3"/>
    </row>
    <row r="94" spans="1:54" ht="12.75" customHeight="1">
      <c r="A94" s="235">
        <v>10</v>
      </c>
      <c r="B94" s="213" t="str">
        <f t="shared" si="3"/>
        <v/>
      </c>
      <c r="C94" s="1045" t="str">
        <f>IFERROR(IF($B94=0,0,IF(VLOOKUP($B94,'Info Table'!$C$36:$AU$5809,24,FALSE)="-","-",VLOOKUP($B94,'Info Table'!$C$36:$AU$5809,24,FALSE))),"")</f>
        <v/>
      </c>
      <c r="D94" s="1046"/>
      <c r="E94" s="322" t="str">
        <f>IFERROR(IF($B94=0,0,IF(VLOOKUP($B94,'Info Table'!$C$36:$AU$5809,25,FALSE)="-","-",VLOOKUP($B94,'Info Table'!$C$36:$AU$5809,25,FALSE))),"")</f>
        <v/>
      </c>
      <c r="F94" s="322" t="str">
        <f>IFERROR(IF($B94=0,0,IF(VLOOKUP($B94,'Info Table'!$C$36:$AU$5809,26,FALSE)="-","-",VLOOKUP($B94,'Info Table'!$C$36:$AU$5809,26,FALSE))),"")</f>
        <v/>
      </c>
      <c r="G94" s="322" t="str">
        <f>IFERROR(IF($B94=0,0,IF(VLOOKUP($B94,'Info Table'!$C$36:$AU$5809,27,FALSE)="-","-",VLOOKUP($B94,'Info Table'!$C$36:$AU$5809,27,FALSE))),"")</f>
        <v/>
      </c>
      <c r="H94" s="237" t="str">
        <f>IFERROR(IF($B94=0,0,IF(VLOOKUP($B94,'Info Table'!$C$36:$AU$5809,23,FALSE)="-","-",VLOOKUP($B94,'Info Table'!$C$36:$AU$5809,23,FALSE))),"")</f>
        <v/>
      </c>
      <c r="I94" s="322" t="str">
        <f>IFERROR(IF($B94=0,0,IF(VLOOKUP($B94,'Info Table'!$C$36:$BO$5809,63,FALSE)="-","-",VLOOKUP($B94,'Info Table'!$C$36:$BO$5809,63,FALSE))),"")</f>
        <v/>
      </c>
      <c r="J94" s="322" t="str">
        <f>IFERROR(IF($B94=0,0,IF(VLOOKUP($B94,'Info Table'!$C$36:$BO$5809,62,FALSE)="-","-",VLOOKUP($B94,'Info Table'!$C$36:$BO$5809,62,FALSE))),"")</f>
        <v/>
      </c>
      <c r="K94" s="1043" t="str">
        <f>IFERROR(IF($B94=0,0,IF(VLOOKUP($B94,'Info Table'!$C$36:$BO$5809,61,FALSE)="-","-",VLOOKUP($B94,'Info Table'!$C$36:$BO$5809,61,FALSE))),"")</f>
        <v/>
      </c>
      <c r="L94" s="1043" t="str">
        <f>IFERROR(IF($B94=0,0,IF(VLOOKUP($B94,'Info Table'!$C$36:$BO$5809,48,FALSE)="-","-",VLOOKUP($B94,'Info Table'!$C$36:$BO$5809,48,FALSE))),"")</f>
        <v/>
      </c>
      <c r="M94" s="1043" t="str">
        <f>IFERROR(IF($B94=0,0,IF(VLOOKUP($B94,'Info Table'!$C$36:$BO$5809,60,FALSE)="-","-",VLOOKUP($B94,'Info Table'!$C$36:$BO$5809,60,FALSE))),"")</f>
        <v/>
      </c>
      <c r="N94" s="1043" t="str">
        <f>IFERROR(IF($B94=0,0,IF(VLOOKUP($B94,'Info Table'!$C$36:$BO$5809,48,FALSE)="-","-",VLOOKUP($B94,'Info Table'!$C$36:$BO$5809,48,FALSE))),"")</f>
        <v/>
      </c>
      <c r="O94" s="322" t="str">
        <f>IFERROR(IF($B94=0,0,IF(VLOOKUP($B94,'Info Table'!$C$36:$BO$5809,61,FALSE)="-","-",VLOOKUP($B94,'Info Table'!$C$36:$BO$5809,59,FALSE))),"")</f>
        <v/>
      </c>
      <c r="P94" s="1043" t="str">
        <f>IFERROR(IF($B94=0,0,IF(VLOOKUP($B94,'Info Table'!$C$36:$BO$5809,60,FALSE)="-","-",VLOOKUP($B94,'Info Table'!$C$36:$BO$5809,58,FALSE))),"")</f>
        <v/>
      </c>
      <c r="Q94" s="1043" t="str">
        <f>IFERROR(IF($B94=0,0,IF(VLOOKUP($B94,'Info Table'!$C$36:$BO$5809,48,FALSE)="-","-",VLOOKUP($B94,'Info Table'!$C$36:$BO$5809,48,FALSE))),"")</f>
        <v/>
      </c>
      <c r="R94" s="1043" t="str">
        <f>IFERROR(IF($B94=0,0,IF(VLOOKUP($B94,'Info Table'!$C$36:$BO$5809,59,FALSE)="-","-",VLOOKUP($B94,'Info Table'!$C$36:$BO$5809,57,FALSE))),"")</f>
        <v/>
      </c>
      <c r="S94" s="1043" t="str">
        <f>IFERROR(IF($B94=0,0,IF(VLOOKUP($B94,'Info Table'!$C$36:$BO$5809,48,FALSE)="-","-",VLOOKUP($B94,'Info Table'!$C$36:$BO$5809,48,FALSE))),"")</f>
        <v/>
      </c>
      <c r="T94" s="322" t="str">
        <f>IFERROR(IF($B94=0,0,IF(VLOOKUP($B94,'Info Table'!$C$36:$BO$5809,58,FALSE)="-","-",VLOOKUP($B94,'Info Table'!$C$36:$BO$5809,56,FALSE))),"")</f>
        <v/>
      </c>
      <c r="U94" s="366" t="str">
        <f>IFERROR(IF($B94=0,0,IF(VLOOKUP($B94,'Info Table'!$C$36:$BO$5809,57,FALSE)="-","-",VLOOKUP($B94,'Info Table'!$C$36:$BO$5809,55,FALSE))),"")</f>
        <v/>
      </c>
      <c r="V94" s="376"/>
      <c r="W94" s="18" t="str">
        <f>IFERROR(IF(B71=0,0,IF(VLOOKUP($B71,'Info Table'!$C$35:$AU$5809,32,FALSE)="-","-",VLOOKUP($B71,'Info Table'!$C$35:$AU$5809,32,FALSE))),"")</f>
        <v/>
      </c>
      <c r="X94" s="18" t="str">
        <f>IFERROR(IF(B71=0,0,IF(VLOOKUP($B71,'Info Table'!$C$35:$AU$5809,33,FALSE)="-","-",VLOOKUP($B71,'Info Table'!$C$35:$AU$5809,33,FALSE))),"")</f>
        <v/>
      </c>
      <c r="Y94" s="18" t="str">
        <f>IFERROR(IF(B71=0,0,IF(VLOOKUP($B71,'Info Table'!$C$35:$AU$5809,34,FALSE)="-","-",VLOOKUP($B71,'Info Table'!$C$35:$AU$5809,34,FALSE))),"")</f>
        <v/>
      </c>
      <c r="Z94" s="18" t="str">
        <f>IFERROR(IF(B71=0,0,IF(VLOOKUP($B71,'Info Table'!$C$35:$AU$5809,35,FALSE)="-","-",VLOOKUP($B71,'Info Table'!$C$35:$AU$5809,35,FALSE))),"")</f>
        <v/>
      </c>
      <c r="AA94" s="18" t="str">
        <f>IFERROR(IF(B71=0,0,IF(VLOOKUP($B71,'Info Table'!$C$35:$AU$5809,36,FALSE)="-","-",VLOOKUP($B71,'Info Table'!$C$35:$AU$5809,36,FALSE))),"")</f>
        <v/>
      </c>
      <c r="AB94" s="18" t="str">
        <f>IFERROR(IF(B71=0,0,IF(VLOOKUP($B71,'Info Table'!$C$35:$AU$5809,37,FALSE)="-","-",VLOOKUP($B71,'Info Table'!$C$35:$AU$5809,37,FALSE))),"")</f>
        <v/>
      </c>
      <c r="AC94" s="18" t="str">
        <f>IFERROR(IF(B71=0,0,IF(VLOOKUP($B71,'Info Table'!$C$35:$AU$5809,26,FALSE)="-","-",VLOOKUP($B71,'Info Table'!$C$35:$AU$5809,26,FALSE))),"")</f>
        <v/>
      </c>
      <c r="AD94" s="18" t="str">
        <f>IFERROR(IF(B71=0,0,IF(VLOOKUP($B71,'Info Table'!$C$35:$AU$5809,27,FALSE)="-","-",VLOOKUP($B71,'Info Table'!$C$35:$AU$5809,27,FALSE))),"")</f>
        <v/>
      </c>
      <c r="AE94" s="18" t="str">
        <f>IFERROR(IF($B71=0,0,IF(VLOOKUP($B71,'Info Table'!$C$35:$BR$5809,66,FALSE)="","-",VLOOKUP($B71,'Info Table'!$C$35:$BR$5809,66,FALSE))),"")</f>
        <v/>
      </c>
      <c r="AF94" s="18" t="str">
        <f>IFERROR(IF($B70=0,0,IF(VLOOKUP($B70,'Info Table'!$C$35:$BR$5809,67,FALSE)="","-",VLOOKUP($B70,'Info Table'!$C$35:$BR$5809,67,FALSE))),"")</f>
        <v/>
      </c>
      <c r="AG94" s="18" t="str">
        <f>IFERROR(IF($B71=0,0,IF(VLOOKUP($B71,'Info Table'!$C$35:$BR$5809,68,FALSE)="","-",VLOOKUP($B71,'Info Table'!$C$35:$BR$5809,68,FALSE))),"")</f>
        <v/>
      </c>
      <c r="AH94" s="777" t="s">
        <v>5234</v>
      </c>
      <c r="AI94"/>
      <c r="AJ94" s="582" t="s">
        <v>10119</v>
      </c>
      <c r="AK94"/>
      <c r="AL94" s="640" t="s">
        <v>7617</v>
      </c>
      <c r="AN94" s="3"/>
      <c r="AO94" s="3"/>
      <c r="AP94" s="3"/>
    </row>
    <row r="95" spans="1:54" ht="12.75" customHeight="1">
      <c r="A95" s="235">
        <v>11</v>
      </c>
      <c r="B95" s="247" t="str">
        <f t="shared" si="3"/>
        <v/>
      </c>
      <c r="C95" s="1047" t="str">
        <f>IFERROR(IF($B95=0,0,IF(VLOOKUP($B95,'Info Table'!$C$36:$AU$5809,24,FALSE)="-","-",VLOOKUP($B95,'Info Table'!$C$36:$AU$5809,24,FALSE))),"")</f>
        <v/>
      </c>
      <c r="D95" s="1048"/>
      <c r="E95" s="320" t="str">
        <f>IFERROR(IF($B95=0,0,IF(VLOOKUP($B95,'Info Table'!$C$36:$AU$5809,25,FALSE)="-","-",VLOOKUP($B95,'Info Table'!$C$36:$AU$5809,25,FALSE))),"")</f>
        <v/>
      </c>
      <c r="F95" s="320" t="str">
        <f>IFERROR(IF($B95=0,0,IF(VLOOKUP($B95,'Info Table'!$C$36:$AU$5809,26,FALSE)="-","-",VLOOKUP($B95,'Info Table'!$C$36:$AU$5809,26,FALSE))),"")</f>
        <v/>
      </c>
      <c r="G95" s="320" t="str">
        <f>IFERROR(IF($B95=0,0,IF(VLOOKUP($B95,'Info Table'!$C$36:$AU$5809,27,FALSE)="-","-",VLOOKUP($B95,'Info Table'!$C$36:$AU$5809,27,FALSE))),"")</f>
        <v/>
      </c>
      <c r="H95" s="238" t="str">
        <f>IFERROR(IF($B95=0,0,IF(VLOOKUP($B95,'Info Table'!$C$36:$AU$5809,23,FALSE)="-","-",VLOOKUP($B95,'Info Table'!$C$36:$AU$5809,23,FALSE))),"")</f>
        <v/>
      </c>
      <c r="I95" s="320" t="str">
        <f>IFERROR(IF($B95=0,0,IF(VLOOKUP($B95,'Info Table'!$C$36:$BO$5809,63,FALSE)="-","-",VLOOKUP($B95,'Info Table'!$C$36:$BO$5809,63,FALSE))),"")</f>
        <v/>
      </c>
      <c r="J95" s="320" t="str">
        <f>IFERROR(IF($B95=0,0,IF(VLOOKUP($B95,'Info Table'!$C$36:$BO$5809,62,FALSE)="-","-",VLOOKUP($B95,'Info Table'!$C$36:$BO$5809,62,FALSE))),"")</f>
        <v/>
      </c>
      <c r="K95" s="1044" t="str">
        <f>IFERROR(IF($B95=0,0,IF(VLOOKUP($B95,'Info Table'!$C$36:$BO$5809,61,FALSE)="-","-",VLOOKUP($B95,'Info Table'!$C$36:$BO$5809,61,FALSE))),"")</f>
        <v/>
      </c>
      <c r="L95" s="1044" t="str">
        <f>IFERROR(IF($B95=0,0,IF(VLOOKUP($B95,'Info Table'!$C$36:$BO$5809,48,FALSE)="-","-",VLOOKUP($B95,'Info Table'!$C$36:$BO$5809,48,FALSE))),"")</f>
        <v/>
      </c>
      <c r="M95" s="1044" t="str">
        <f>IFERROR(IF($B95=0,0,IF(VLOOKUP($B95,'Info Table'!$C$36:$BO$5809,60,FALSE)="-","-",VLOOKUP($B95,'Info Table'!$C$36:$BO$5809,60,FALSE))),"")</f>
        <v/>
      </c>
      <c r="N95" s="1044" t="str">
        <f>IFERROR(IF($B95=0,0,IF(VLOOKUP($B95,'Info Table'!$C$36:$BO$5809,48,FALSE)="-","-",VLOOKUP($B95,'Info Table'!$C$36:$BO$5809,48,FALSE))),"")</f>
        <v/>
      </c>
      <c r="O95" s="320" t="str">
        <f>IFERROR(IF($B95=0,0,IF(VLOOKUP($B95,'Info Table'!$C$36:$BO$5809,61,FALSE)="-","-",VLOOKUP($B95,'Info Table'!$C$36:$BO$5809,59,FALSE))),"")</f>
        <v/>
      </c>
      <c r="P95" s="1044" t="str">
        <f>IFERROR(IF($B95=0,0,IF(VLOOKUP($B95,'Info Table'!$C$36:$BO$5809,60,FALSE)="-","-",VLOOKUP($B95,'Info Table'!$C$36:$BO$5809,58,FALSE))),"")</f>
        <v/>
      </c>
      <c r="Q95" s="1044" t="str">
        <f>IFERROR(IF($B95=0,0,IF(VLOOKUP($B95,'Info Table'!$C$36:$BO$5809,48,FALSE)="-","-",VLOOKUP($B95,'Info Table'!$C$36:$BO$5809,48,FALSE))),"")</f>
        <v/>
      </c>
      <c r="R95" s="1044" t="str">
        <f>IFERROR(IF($B95=0,0,IF(VLOOKUP($B95,'Info Table'!$C$36:$BO$5809,59,FALSE)="-","-",VLOOKUP($B95,'Info Table'!$C$36:$BO$5809,57,FALSE))),"")</f>
        <v/>
      </c>
      <c r="S95" s="1044" t="str">
        <f>IFERROR(IF($B95=0,0,IF(VLOOKUP($B95,'Info Table'!$C$36:$BO$5809,48,FALSE)="-","-",VLOOKUP($B95,'Info Table'!$C$36:$BO$5809,48,FALSE))),"")</f>
        <v/>
      </c>
      <c r="T95" s="320" t="str">
        <f>IFERROR(IF($B95=0,0,IF(VLOOKUP($B95,'Info Table'!$C$36:$BO$5809,58,FALSE)="-","-",VLOOKUP($B95,'Info Table'!$C$36:$BO$5809,56,FALSE))),"")</f>
        <v/>
      </c>
      <c r="U95" s="365" t="str">
        <f>IFERROR(IF($B95=0,0,IF(VLOOKUP($B95,'Info Table'!$C$36:$BO$5809,57,FALSE)="-","-",VLOOKUP($B95,'Info Table'!$C$36:$BO$5809,55,FALSE))),"")</f>
        <v/>
      </c>
      <c r="V95" s="376"/>
      <c r="W95" s="18" t="str">
        <f>IFERROR(IF(B72=0,0,IF(VLOOKUP($B72,'Info Table'!$C$35:$AU$5809,32,FALSE)="-","-",VLOOKUP($B72,'Info Table'!$C$35:$AU$5809,32,FALSE))),"")</f>
        <v/>
      </c>
      <c r="X95" s="18" t="str">
        <f>IFERROR(IF(B72=0,0,IF(VLOOKUP($B72,'Info Table'!$C$35:$AU$5809,33,FALSE)="-","-",VLOOKUP($B72,'Info Table'!$C$35:$AU$5809,33,FALSE))),"")</f>
        <v/>
      </c>
      <c r="Y95" s="18" t="str">
        <f>IFERROR(IF(B72=0,0,IF(VLOOKUP($B72,'Info Table'!$C$35:$AU$5809,34,FALSE)="-","-",VLOOKUP($B72,'Info Table'!$C$35:$AU$5809,34,FALSE))),"")</f>
        <v/>
      </c>
      <c r="Z95" s="18" t="str">
        <f>IFERROR(IF(B72=0,0,IF(VLOOKUP($B72,'Info Table'!$C$35:$AU$5809,35,FALSE)="-","-",VLOOKUP($B72,'Info Table'!$C$35:$AU$5809,35,FALSE))),"")</f>
        <v/>
      </c>
      <c r="AA95" s="18" t="str">
        <f>IFERROR(IF(B72=0,0,IF(VLOOKUP($B72,'Info Table'!$C$35:$AU$5809,36,FALSE)="-","-",VLOOKUP($B72,'Info Table'!$C$35:$AU$5809,36,FALSE))),"")</f>
        <v/>
      </c>
      <c r="AB95" s="18" t="str">
        <f>IFERROR(IF(B72=0,0,IF(VLOOKUP($B72,'Info Table'!$C$35:$AU$5809,37,FALSE)="-","-",VLOOKUP($B72,'Info Table'!$C$35:$AU$5809,37,FALSE))),"")</f>
        <v/>
      </c>
      <c r="AC95" s="18" t="str">
        <f>IFERROR(IF(B72=0,0,IF(VLOOKUP($B72,'Info Table'!$C$35:$AU$5809,26,FALSE)="-","-",VLOOKUP($B72,'Info Table'!$C$35:$AU$5809,26,FALSE))),"")</f>
        <v/>
      </c>
      <c r="AD95" s="18" t="str">
        <f>IFERROR(IF(B72=0,0,IF(VLOOKUP($B72,'Info Table'!$C$35:$AU$5809,27,FALSE)="-","-",VLOOKUP($B72,'Info Table'!$C$35:$AU$5809,27,FALSE))),"")</f>
        <v/>
      </c>
      <c r="AE95" s="18" t="str">
        <f>IFERROR(IF($B72=0,0,IF(VLOOKUP($B72,'Info Table'!$C$35:$BR$5809,66,FALSE)="","-",VLOOKUP($B72,'Info Table'!$C$35:$BR$5809,66,FALSE))),"")</f>
        <v/>
      </c>
      <c r="AF95" s="18" t="str">
        <f>IFERROR(IF($B71=0,0,IF(VLOOKUP($B71,'Info Table'!$C$35:$BR$5809,67,FALSE)="","-",VLOOKUP($B71,'Info Table'!$C$35:$BR$5809,67,FALSE))),"")</f>
        <v/>
      </c>
      <c r="AG95" s="18" t="str">
        <f>IFERROR(IF($B72=0,0,IF(VLOOKUP($B72,'Info Table'!$C$35:$BR$5809,68,FALSE)="","-",VLOOKUP($B72,'Info Table'!$C$35:$BR$5809,68,FALSE))),"")</f>
        <v/>
      </c>
      <c r="AH95" s="140" t="s">
        <v>5235</v>
      </c>
      <c r="AI95"/>
      <c r="AJ95" s="582" t="s">
        <v>5220</v>
      </c>
      <c r="AK95"/>
      <c r="AL95" s="641" t="s">
        <v>5857</v>
      </c>
      <c r="AN95" s="3"/>
      <c r="AO95" s="3"/>
      <c r="AP95" s="3"/>
    </row>
    <row r="96" spans="1:54" ht="12.75" customHeight="1">
      <c r="A96" s="235">
        <v>12</v>
      </c>
      <c r="B96" s="213" t="str">
        <f t="shared" si="3"/>
        <v/>
      </c>
      <c r="C96" s="1045" t="str">
        <f>IFERROR(IF($B96=0,0,IF(VLOOKUP($B96,'Info Table'!$C$36:$AU$5809,24,FALSE)="-","-",VLOOKUP($B96,'Info Table'!$C$36:$AU$5809,24,FALSE))),"")</f>
        <v/>
      </c>
      <c r="D96" s="1046"/>
      <c r="E96" s="322" t="str">
        <f>IFERROR(IF($B96=0,0,IF(VLOOKUP($B96,'Info Table'!$C$36:$AU$5809,25,FALSE)="-","-",VLOOKUP($B96,'Info Table'!$C$36:$AU$5809,25,FALSE))),"")</f>
        <v/>
      </c>
      <c r="F96" s="624" t="str">
        <f>IFERROR(IF($B96=0,0,IF(VLOOKUP($B96,'Info Table'!$C$36:$AU$5809,26,FALSE)="-","-",VLOOKUP($B96,'Info Table'!$C$36:$AU$5809,26,FALSE))),"")</f>
        <v/>
      </c>
      <c r="G96" s="322" t="str">
        <f>IFERROR(IF($B96=0,0,IF(VLOOKUP($B96,'Info Table'!$C$36:$AU$5809,27,FALSE)="-","-",VLOOKUP($B96,'Info Table'!$C$36:$AU$5809,27,FALSE))),"")</f>
        <v/>
      </c>
      <c r="H96" s="237" t="str">
        <f>IFERROR(IF($B96=0,0,IF(VLOOKUP($B96,'Info Table'!$C$36:$AU$5809,23,FALSE)="-","-",VLOOKUP($B96,'Info Table'!$C$36:$AU$5809,23,FALSE))),"")</f>
        <v/>
      </c>
      <c r="I96" s="322" t="str">
        <f>IFERROR(IF($B96=0,0,IF(VLOOKUP($B96,'Info Table'!$C$36:$BO$5809,63,FALSE)="-","-",VLOOKUP($B96,'Info Table'!$C$36:$BO$5809,63,FALSE))),"")</f>
        <v/>
      </c>
      <c r="J96" s="322" t="str">
        <f>IFERROR(IF($B96=0,0,IF(VLOOKUP($B96,'Info Table'!$C$36:$BO$5809,62,FALSE)="-","-",VLOOKUP($B96,'Info Table'!$C$36:$BO$5809,62,FALSE))),"")</f>
        <v/>
      </c>
      <c r="K96" s="1043" t="str">
        <f>IFERROR(IF($B96=0,0,IF(VLOOKUP($B96,'Info Table'!$C$36:$BO$5809,61,FALSE)="-","-",VLOOKUP($B96,'Info Table'!$C$36:$BO$5809,61,FALSE))),"")</f>
        <v/>
      </c>
      <c r="L96" s="1043" t="str">
        <f>IFERROR(IF($B96=0,0,IF(VLOOKUP($B96,'Info Table'!$C$36:$BO$5809,48,FALSE)="-","-",VLOOKUP($B96,'Info Table'!$C$36:$BO$5809,48,FALSE))),"")</f>
        <v/>
      </c>
      <c r="M96" s="1043" t="str">
        <f>IFERROR(IF($B96=0,0,IF(VLOOKUP($B96,'Info Table'!$C$36:$BO$5809,60,FALSE)="-","-",VLOOKUP($B96,'Info Table'!$C$36:$BO$5809,60,FALSE))),"")</f>
        <v/>
      </c>
      <c r="N96" s="1043" t="str">
        <f>IFERROR(IF($B96=0,0,IF(VLOOKUP($B96,'Info Table'!$C$36:$BO$5809,48,FALSE)="-","-",VLOOKUP($B96,'Info Table'!$C$36:$BO$5809,48,FALSE))),"")</f>
        <v/>
      </c>
      <c r="O96" s="322" t="str">
        <f>IFERROR(IF($B96=0,0,IF(VLOOKUP($B96,'Info Table'!$C$36:$BO$5809,61,FALSE)="-","-",VLOOKUP($B96,'Info Table'!$C$36:$BO$5809,59,FALSE))),"")</f>
        <v/>
      </c>
      <c r="P96" s="1043" t="str">
        <f>IFERROR(IF($B96=0,0,IF(VLOOKUP($B96,'Info Table'!$C$36:$BO$5809,60,FALSE)="-","-",VLOOKUP($B96,'Info Table'!$C$36:$BO$5809,58,FALSE))),"")</f>
        <v/>
      </c>
      <c r="Q96" s="1043" t="str">
        <f>IFERROR(IF($B96=0,0,IF(VLOOKUP($B96,'Info Table'!$C$36:$BO$5809,48,FALSE)="-","-",VLOOKUP($B96,'Info Table'!$C$36:$BO$5809,48,FALSE))),"")</f>
        <v/>
      </c>
      <c r="R96" s="1043" t="str">
        <f>IFERROR(IF($B96=0,0,IF(VLOOKUP($B96,'Info Table'!$C$36:$BO$5809,59,FALSE)="-","-",VLOOKUP($B96,'Info Table'!$C$36:$BO$5809,57,FALSE))),"")</f>
        <v/>
      </c>
      <c r="S96" s="1043" t="str">
        <f>IFERROR(IF($B96=0,0,IF(VLOOKUP($B96,'Info Table'!$C$36:$BO$5809,48,FALSE)="-","-",VLOOKUP($B96,'Info Table'!$C$36:$BO$5809,48,FALSE))),"")</f>
        <v/>
      </c>
      <c r="T96" s="322" t="str">
        <f>IFERROR(IF($B96=0,0,IF(VLOOKUP($B96,'Info Table'!$C$36:$BO$5809,58,FALSE)="-","-",VLOOKUP($B96,'Info Table'!$C$36:$BO$5809,56,FALSE))),"")</f>
        <v/>
      </c>
      <c r="U96" s="366" t="str">
        <f>IFERROR(IF($B96=0,0,IF(VLOOKUP($B96,'Info Table'!$C$36:$BO$5809,57,FALSE)="-","-",VLOOKUP($B96,'Info Table'!$C$36:$BO$5809,55,FALSE))),"")</f>
        <v/>
      </c>
      <c r="V96" s="376"/>
      <c r="W96" s="18" t="str">
        <f>IFERROR(IF(B73=0,0,IF(VLOOKUP($B73,'Info Table'!$C$35:$AU$5809,32,FALSE)="-","-",VLOOKUP($B73,'Info Table'!$C$35:$AU$5809,32,FALSE))),"")</f>
        <v/>
      </c>
      <c r="X96" s="18" t="str">
        <f>IFERROR(IF(B73=0,0,IF(VLOOKUP($B73,'Info Table'!$C$35:$AU$5809,33,FALSE)="-","-",VLOOKUP($B73,'Info Table'!$C$35:$AU$5809,33,FALSE))),"")</f>
        <v/>
      </c>
      <c r="Y96" s="18" t="str">
        <f>IFERROR(IF(B73=0,0,IF(VLOOKUP($B73,'Info Table'!$C$35:$AU$5809,34,FALSE)="-","-",VLOOKUP($B73,'Info Table'!$C$35:$AU$5809,34,FALSE))),"")</f>
        <v/>
      </c>
      <c r="Z96" s="18" t="str">
        <f>IFERROR(IF(B73=0,0,IF(VLOOKUP($B73,'Info Table'!$C$35:$AU$5809,35,FALSE)="-","-",VLOOKUP($B73,'Info Table'!$C$35:$AU$5809,35,FALSE))),"")</f>
        <v/>
      </c>
      <c r="AA96" s="18" t="str">
        <f>IFERROR(IF(B73=0,0,IF(VLOOKUP($B73,'Info Table'!$C$35:$AU$5809,36,FALSE)="-","-",VLOOKUP($B73,'Info Table'!$C$35:$AU$5809,36,FALSE))),"")</f>
        <v/>
      </c>
      <c r="AB96" s="18" t="str">
        <f>IFERROR(IF(B73=0,0,IF(VLOOKUP($B73,'Info Table'!$C$35:$AU$5809,37,FALSE)="-","-",VLOOKUP($B73,'Info Table'!$C$35:$AU$5809,37,FALSE))),"")</f>
        <v/>
      </c>
      <c r="AC96" s="18" t="str">
        <f>IFERROR(IF(B73=0,0,IF(VLOOKUP($B73,'Info Table'!$C$35:$AU$5809,26,FALSE)="-","-",VLOOKUP($B73,'Info Table'!$C$35:$AU$5809,26,FALSE))),"")</f>
        <v/>
      </c>
      <c r="AD96" s="18" t="str">
        <f>IFERROR(IF(B73=0,0,IF(VLOOKUP($B73,'Info Table'!$C$35:$AU$5809,27,FALSE)="-","-",VLOOKUP($B73,'Info Table'!$C$35:$AU$5809,27,FALSE))),"")</f>
        <v/>
      </c>
      <c r="AE96" s="18" t="str">
        <f>IFERROR(IF($B73=0,0,IF(VLOOKUP($B73,'Info Table'!$C$35:$BR$5809,66,FALSE)="","-",VLOOKUP($B73,'Info Table'!$C$35:$BR$5809,66,FALSE))),"")</f>
        <v/>
      </c>
      <c r="AF96" s="18" t="str">
        <f>IFERROR(IF($B72=0,0,IF(VLOOKUP($B72,'Info Table'!$C$35:$BR$5809,67,FALSE)="","-",VLOOKUP($B72,'Info Table'!$C$35:$BR$5809,67,FALSE))),"")</f>
        <v/>
      </c>
      <c r="AG96" s="18" t="str">
        <f>IFERROR(IF($B73=0,0,IF(VLOOKUP($B73,'Info Table'!$C$35:$BR$5809,68,FALSE)="","-",VLOOKUP($B73,'Info Table'!$C$35:$BR$5809,68,FALSE))),"")</f>
        <v/>
      </c>
      <c r="AH96" s="777" t="s">
        <v>5237</v>
      </c>
      <c r="AI96"/>
      <c r="AJ96" s="582" t="s">
        <v>5221</v>
      </c>
      <c r="AK96"/>
      <c r="AL96" s="640" t="s">
        <v>5858</v>
      </c>
      <c r="AN96" s="3"/>
      <c r="AO96" s="3"/>
      <c r="AP96" s="3"/>
    </row>
    <row r="97" spans="1:42" ht="12.75" customHeight="1">
      <c r="A97" s="235">
        <v>13</v>
      </c>
      <c r="B97" s="247" t="str">
        <f t="shared" si="3"/>
        <v/>
      </c>
      <c r="C97" s="1047" t="str">
        <f>IFERROR(IF($B97=0,0,IF(VLOOKUP($B97,'Info Table'!$C$36:$AU$5809,24,FALSE)="-","-",VLOOKUP($B97,'Info Table'!$C$36:$AU$5809,24,FALSE))),"")</f>
        <v/>
      </c>
      <c r="D97" s="1048"/>
      <c r="E97" s="320" t="str">
        <f>IFERROR(IF($B97=0,0,IF(VLOOKUP($B97,'Info Table'!$C$36:$AU$5809,25,FALSE)="-","-",VLOOKUP($B97,'Info Table'!$C$36:$AU$5809,25,FALSE))),"")</f>
        <v/>
      </c>
      <c r="F97" s="320" t="str">
        <f>IFERROR(IF($B97=0,0,IF(VLOOKUP($B97,'Info Table'!$C$36:$AU$5809,26,FALSE)="-","-",VLOOKUP($B97,'Info Table'!$C$36:$AU$5809,26,FALSE))),"")</f>
        <v/>
      </c>
      <c r="G97" s="320" t="str">
        <f>IFERROR(IF($B97=0,0,IF(VLOOKUP($B97,'Info Table'!$C$36:$AU$5809,27,FALSE)="-","-",VLOOKUP($B97,'Info Table'!$C$36:$AU$5809,27,FALSE))),"")</f>
        <v/>
      </c>
      <c r="H97" s="238" t="str">
        <f>IFERROR(IF($B97=0,0,IF(VLOOKUP($B97,'Info Table'!$C$36:$AU$5809,23,FALSE)="-","-",VLOOKUP($B97,'Info Table'!$C$36:$AU$5809,23,FALSE))),"")</f>
        <v/>
      </c>
      <c r="I97" s="320" t="str">
        <f>IFERROR(IF($B97=0,0,IF(VLOOKUP($B97,'Info Table'!$C$36:$BO$5809,63,FALSE)="-","-",VLOOKUP($B97,'Info Table'!$C$36:$BO$5809,63,FALSE))),"")</f>
        <v/>
      </c>
      <c r="J97" s="320" t="str">
        <f>IFERROR(IF($B97=0,0,IF(VLOOKUP($B97,'Info Table'!$C$36:$BO$5809,62,FALSE)="-","-",VLOOKUP($B97,'Info Table'!$C$36:$BO$5809,62,FALSE))),"")</f>
        <v/>
      </c>
      <c r="K97" s="1044" t="str">
        <f>IFERROR(IF($B97=0,0,IF(VLOOKUP($B97,'Info Table'!$C$36:$BO$5809,61,FALSE)="-","-",VLOOKUP($B97,'Info Table'!$C$36:$BO$5809,61,FALSE))),"")</f>
        <v/>
      </c>
      <c r="L97" s="1044" t="str">
        <f>IFERROR(IF($B97=0,0,IF(VLOOKUP($B97,'Info Table'!$C$36:$BO$5809,48,FALSE)="-","-",VLOOKUP($B97,'Info Table'!$C$36:$BO$5809,48,FALSE))),"")</f>
        <v/>
      </c>
      <c r="M97" s="1044" t="str">
        <f>IFERROR(IF($B97=0,0,IF(VLOOKUP($B97,'Info Table'!$C$36:$BO$5809,60,FALSE)="-","-",VLOOKUP($B97,'Info Table'!$C$36:$BO$5809,60,FALSE))),"")</f>
        <v/>
      </c>
      <c r="N97" s="1044" t="str">
        <f>IFERROR(IF($B97=0,0,IF(VLOOKUP($B97,'Info Table'!$C$36:$BO$5809,48,FALSE)="-","-",VLOOKUP($B97,'Info Table'!$C$36:$BO$5809,48,FALSE))),"")</f>
        <v/>
      </c>
      <c r="O97" s="320" t="str">
        <f>IFERROR(IF($B97=0,0,IF(VLOOKUP($B97,'Info Table'!$C$36:$BO$5809,61,FALSE)="-","-",VLOOKUP($B97,'Info Table'!$C$36:$BO$5809,59,FALSE))),"")</f>
        <v/>
      </c>
      <c r="P97" s="1044" t="str">
        <f>IFERROR(IF($B97=0,0,IF(VLOOKUP($B97,'Info Table'!$C$36:$BO$5809,60,FALSE)="-","-",VLOOKUP($B97,'Info Table'!$C$36:$BO$5809,58,FALSE))),"")</f>
        <v/>
      </c>
      <c r="Q97" s="1044" t="str">
        <f>IFERROR(IF($B97=0,0,IF(VLOOKUP($B97,'Info Table'!$C$36:$BO$5809,48,FALSE)="-","-",VLOOKUP($B97,'Info Table'!$C$36:$BO$5809,48,FALSE))),"")</f>
        <v/>
      </c>
      <c r="R97" s="1044" t="str">
        <f>IFERROR(IF($B97=0,0,IF(VLOOKUP($B97,'Info Table'!$C$36:$BO$5809,59,FALSE)="-","-",VLOOKUP($B97,'Info Table'!$C$36:$BO$5809,57,FALSE))),"")</f>
        <v/>
      </c>
      <c r="S97" s="1044" t="str">
        <f>IFERROR(IF($B97=0,0,IF(VLOOKUP($B97,'Info Table'!$C$36:$BO$5809,48,FALSE)="-","-",VLOOKUP($B97,'Info Table'!$C$36:$BO$5809,48,FALSE))),"")</f>
        <v/>
      </c>
      <c r="T97" s="320" t="str">
        <f>IFERROR(IF($B97=0,0,IF(VLOOKUP($B97,'Info Table'!$C$36:$BO$5809,58,FALSE)="-","-",VLOOKUP($B97,'Info Table'!$C$36:$BO$5809,56,FALSE))),"")</f>
        <v/>
      </c>
      <c r="U97" s="365" t="str">
        <f>IFERROR(IF($B97=0,0,IF(VLOOKUP($B97,'Info Table'!$C$36:$BO$5809,57,FALSE)="-","-",VLOOKUP($B97,'Info Table'!$C$36:$BO$5809,55,FALSE))),"")</f>
        <v/>
      </c>
      <c r="V97" s="376"/>
      <c r="W97" s="18" t="str">
        <f>IFERROR(IF(B74=0,0,IF(VLOOKUP($B74,'Info Table'!$C$35:$AU$5809,32,FALSE)="-","-",VLOOKUP($B74,'Info Table'!$C$35:$AU$5809,32,FALSE))),"")</f>
        <v/>
      </c>
      <c r="X97" s="18" t="str">
        <f>IFERROR(IF(B74=0,0,IF(VLOOKUP($B74,'Info Table'!$C$35:$AU$5809,33,FALSE)="-","-",VLOOKUP($B74,'Info Table'!$C$35:$AU$5809,33,FALSE))),"")</f>
        <v/>
      </c>
      <c r="Y97" s="18" t="str">
        <f>IFERROR(IF(B74=0,0,IF(VLOOKUP($B74,'Info Table'!$C$35:$AU$5809,34,FALSE)="-","-",VLOOKUP($B74,'Info Table'!$C$35:$AU$5809,34,FALSE))),"")</f>
        <v/>
      </c>
      <c r="Z97" s="18" t="str">
        <f>IFERROR(IF(B74=0,0,IF(VLOOKUP($B74,'Info Table'!$C$35:$AU$5809,35,FALSE)="-","-",VLOOKUP($B74,'Info Table'!$C$35:$AU$5809,35,FALSE))),"")</f>
        <v/>
      </c>
      <c r="AA97" s="18" t="str">
        <f>IFERROR(IF(B74=0,0,IF(VLOOKUP($B74,'Info Table'!$C$35:$AU$5809,36,FALSE)="-","-",VLOOKUP($B74,'Info Table'!$C$35:$AU$5809,36,FALSE))),"")</f>
        <v/>
      </c>
      <c r="AB97" s="18" t="str">
        <f>IFERROR(IF(B74=0,0,IF(VLOOKUP($B74,'Info Table'!$C$35:$AU$5809,37,FALSE)="-","-",VLOOKUP($B74,'Info Table'!$C$35:$AU$5809,37,FALSE))),"")</f>
        <v/>
      </c>
      <c r="AC97" s="18" t="str">
        <f>IFERROR(IF(B74=0,0,IF(VLOOKUP($B74,'Info Table'!$C$35:$AU$5809,26,FALSE)="-","-",VLOOKUP($B74,'Info Table'!$C$35:$AU$5809,26,FALSE))),"")</f>
        <v/>
      </c>
      <c r="AD97" s="18" t="str">
        <f>IFERROR(IF(B74=0,0,IF(VLOOKUP($B74,'Info Table'!$C$35:$AU$5809,27,FALSE)="-","-",VLOOKUP($B74,'Info Table'!$C$35:$AU$5809,27,FALSE))),"")</f>
        <v/>
      </c>
      <c r="AE97" s="18" t="str">
        <f>IFERROR(IF($B74=0,0,IF(VLOOKUP($B74,'Info Table'!$C$35:$BR$5809,66,FALSE)="","-",VLOOKUP($B74,'Info Table'!$C$35:$BR$5809,66,FALSE))),"")</f>
        <v/>
      </c>
      <c r="AF97" s="18" t="str">
        <f>IFERROR(IF($B73=0,0,IF(VLOOKUP($B73,'Info Table'!$C$35:$BR$5809,67,FALSE)="","-",VLOOKUP($B73,'Info Table'!$C$35:$BR$5809,67,FALSE))),"")</f>
        <v/>
      </c>
      <c r="AG97" s="18" t="str">
        <f>IFERROR(IF($B74=0,0,IF(VLOOKUP($B74,'Info Table'!$C$35:$BR$5809,68,FALSE)="","-",VLOOKUP($B74,'Info Table'!$C$35:$BR$5809,68,FALSE))),"")</f>
        <v/>
      </c>
      <c r="AH97" s="140" t="s">
        <v>5239</v>
      </c>
      <c r="AI97"/>
      <c r="AJ97" s="582" t="s">
        <v>5223</v>
      </c>
      <c r="AK97"/>
      <c r="AL97" s="641" t="s">
        <v>5856</v>
      </c>
      <c r="AN97" s="3"/>
      <c r="AO97" s="3"/>
      <c r="AP97" s="3"/>
    </row>
    <row r="98" spans="1:42" ht="12.75" customHeight="1">
      <c r="A98" s="235">
        <v>14</v>
      </c>
      <c r="B98" s="213" t="str">
        <f t="shared" si="3"/>
        <v/>
      </c>
      <c r="C98" s="1045" t="str">
        <f>IFERROR(IF($B98=0,0,IF(VLOOKUP($B98,'Info Table'!$C$36:$AU$5809,24,FALSE)="-","-",VLOOKUP($B98,'Info Table'!$C$36:$AU$5809,24,FALSE))),"")</f>
        <v/>
      </c>
      <c r="D98" s="1046"/>
      <c r="E98" s="322" t="str">
        <f>IFERROR(IF($B98=0,0,IF(VLOOKUP($B98,'Info Table'!$C$36:$AU$5809,25,FALSE)="-","-",VLOOKUP($B98,'Info Table'!$C$36:$AU$5809,25,FALSE))),"")</f>
        <v/>
      </c>
      <c r="F98" s="322" t="str">
        <f>IFERROR(IF($B98=0,0,IF(VLOOKUP($B98,'Info Table'!$C$36:$AU$5809,26,FALSE)="-","-",VLOOKUP($B98,'Info Table'!$C$36:$AU$5809,26,FALSE))),"")</f>
        <v/>
      </c>
      <c r="G98" s="322" t="str">
        <f>IFERROR(IF($B98=0,0,IF(VLOOKUP($B98,'Info Table'!$C$36:$AU$5809,27,FALSE)="-","-",VLOOKUP($B98,'Info Table'!$C$36:$AU$5809,27,FALSE))),"")</f>
        <v/>
      </c>
      <c r="H98" s="237" t="str">
        <f>IFERROR(IF($B98=0,0,IF(VLOOKUP($B98,'Info Table'!$C$36:$AU$5809,23,FALSE)="-","-",VLOOKUP($B98,'Info Table'!$C$36:$AU$5809,23,FALSE))),"")</f>
        <v/>
      </c>
      <c r="I98" s="322" t="str">
        <f>IFERROR(IF($B98=0,0,IF(VLOOKUP($B98,'Info Table'!$C$36:$BO$5809,63,FALSE)="-","-",VLOOKUP($B98,'Info Table'!$C$36:$BO$5809,63,FALSE))),"")</f>
        <v/>
      </c>
      <c r="J98" s="322" t="str">
        <f>IFERROR(IF($B98=0,0,IF(VLOOKUP($B98,'Info Table'!$C$36:$BO$5809,62,FALSE)="-","-",VLOOKUP($B98,'Info Table'!$C$36:$BO$5809,62,FALSE))),"")</f>
        <v/>
      </c>
      <c r="K98" s="1043" t="str">
        <f>IFERROR(IF($B98=0,0,IF(VLOOKUP($B98,'Info Table'!$C$36:$BO$5809,61,FALSE)="-","-",VLOOKUP($B98,'Info Table'!$C$36:$BO$5809,61,FALSE))),"")</f>
        <v/>
      </c>
      <c r="L98" s="1043" t="str">
        <f>IFERROR(IF($B98=0,0,IF(VLOOKUP($B98,'Info Table'!$C$36:$BO$5809,48,FALSE)="-","-",VLOOKUP($B98,'Info Table'!$C$36:$BO$5809,48,FALSE))),"")</f>
        <v/>
      </c>
      <c r="M98" s="1043" t="str">
        <f>IFERROR(IF($B98=0,0,IF(VLOOKUP($B98,'Info Table'!$C$36:$BO$5809,60,FALSE)="-","-",VLOOKUP($B98,'Info Table'!$C$36:$BO$5809,60,FALSE))),"")</f>
        <v/>
      </c>
      <c r="N98" s="1043" t="str">
        <f>IFERROR(IF($B98=0,0,IF(VLOOKUP($B98,'Info Table'!$C$36:$BO$5809,48,FALSE)="-","-",VLOOKUP($B98,'Info Table'!$C$36:$BO$5809,48,FALSE))),"")</f>
        <v/>
      </c>
      <c r="O98" s="322" t="str">
        <f>IFERROR(IF($B98=0,0,IF(VLOOKUP($B98,'Info Table'!$C$36:$BO$5809,61,FALSE)="-","-",VLOOKUP($B98,'Info Table'!$C$36:$BO$5809,59,FALSE))),"")</f>
        <v/>
      </c>
      <c r="P98" s="1043" t="str">
        <f>IFERROR(IF($B98=0,0,IF(VLOOKUP($B98,'Info Table'!$C$36:$BO$5809,60,FALSE)="-","-",VLOOKUP($B98,'Info Table'!$C$36:$BO$5809,58,FALSE))),"")</f>
        <v/>
      </c>
      <c r="Q98" s="1043" t="str">
        <f>IFERROR(IF($B98=0,0,IF(VLOOKUP($B98,'Info Table'!$C$36:$BO$5809,48,FALSE)="-","-",VLOOKUP($B98,'Info Table'!$C$36:$BO$5809,48,FALSE))),"")</f>
        <v/>
      </c>
      <c r="R98" s="1043" t="str">
        <f>IFERROR(IF($B98=0,0,IF(VLOOKUP($B98,'Info Table'!$C$36:$BO$5809,59,FALSE)="-","-",VLOOKUP($B98,'Info Table'!$C$36:$BO$5809,57,FALSE))),"")</f>
        <v/>
      </c>
      <c r="S98" s="1043" t="str">
        <f>IFERROR(IF($B98=0,0,IF(VLOOKUP($B98,'Info Table'!$C$36:$BO$5809,48,FALSE)="-","-",VLOOKUP($B98,'Info Table'!$C$36:$BO$5809,48,FALSE))),"")</f>
        <v/>
      </c>
      <c r="T98" s="322" t="str">
        <f>IFERROR(IF($B98=0,0,IF(VLOOKUP($B98,'Info Table'!$C$36:$BO$5809,58,FALSE)="-","-",VLOOKUP($B98,'Info Table'!$C$36:$BO$5809,56,FALSE))),"")</f>
        <v/>
      </c>
      <c r="U98" s="366" t="str">
        <f>IFERROR(IF($B98=0,0,IF(VLOOKUP($B98,'Info Table'!$C$36:$BO$5809,57,FALSE)="-","-",VLOOKUP($B98,'Info Table'!$C$36:$BO$5809,55,FALSE))),"")</f>
        <v/>
      </c>
      <c r="V98" s="376"/>
      <c r="W98" s="18" t="str">
        <f>IFERROR(IF(B75=0,0,IF(VLOOKUP($B75,'Info Table'!$C$35:$AU$5809,32,FALSE)="-","-",VLOOKUP($B75,'Info Table'!$C$35:$AU$5809,32,FALSE))),"")</f>
        <v/>
      </c>
      <c r="X98" s="18" t="str">
        <f>IFERROR(IF(B75=0,0,IF(VLOOKUP($B75,'Info Table'!$C$35:$AU$5809,33,FALSE)="-","-",VLOOKUP($B75,'Info Table'!$C$35:$AU$5809,33,FALSE))),"")</f>
        <v/>
      </c>
      <c r="Y98" s="18" t="str">
        <f>IFERROR(IF(B75=0,0,IF(VLOOKUP($B75,'Info Table'!$C$35:$AU$5809,34,FALSE)="-","-",VLOOKUP($B75,'Info Table'!$C$35:$AU$5809,34,FALSE))),"")</f>
        <v/>
      </c>
      <c r="Z98" s="18" t="str">
        <f>IFERROR(IF(B75=0,0,IF(VLOOKUP($B75,'Info Table'!$C$35:$AU$5809,35,FALSE)="-","-",VLOOKUP($B75,'Info Table'!$C$35:$AU$5809,35,FALSE))),"")</f>
        <v/>
      </c>
      <c r="AA98" s="18" t="str">
        <f>IFERROR(IF(B75=0,0,IF(VLOOKUP($B75,'Info Table'!$C$35:$AU$5809,36,FALSE)="-","-",VLOOKUP($B75,'Info Table'!$C$35:$AU$5809,36,FALSE))),"")</f>
        <v/>
      </c>
      <c r="AB98" s="18" t="str">
        <f>IFERROR(IF(B75=0,0,IF(VLOOKUP($B75,'Info Table'!$C$35:$AU$5809,37,FALSE)="-","-",VLOOKUP($B75,'Info Table'!$C$35:$AU$5809,37,FALSE))),"")</f>
        <v/>
      </c>
      <c r="AC98" s="18" t="str">
        <f>IFERROR(IF(B75=0,0,IF(VLOOKUP($B75,'Info Table'!$C$35:$AU$5809,26,FALSE)="-","-",VLOOKUP($B75,'Info Table'!$C$35:$AU$5809,26,FALSE))),"")</f>
        <v/>
      </c>
      <c r="AD98" s="18" t="str">
        <f>IFERROR(IF(B75=0,0,IF(VLOOKUP($B75,'Info Table'!$C$35:$AU$5809,27,FALSE)="-","-",VLOOKUP($B75,'Info Table'!$C$35:$AU$5809,27,FALSE))),"")</f>
        <v/>
      </c>
      <c r="AE98" s="18" t="str">
        <f>IFERROR(IF($B75=0,0,IF(VLOOKUP($B75,'Info Table'!$C$35:$BR$5809,66,FALSE)="","-",VLOOKUP($B75,'Info Table'!$C$35:$BR$5809,66,FALSE))),"")</f>
        <v/>
      </c>
      <c r="AF98" s="18" t="str">
        <f>IFERROR(IF($B74=0,0,IF(VLOOKUP($B74,'Info Table'!$C$35:$BR$5809,67,FALSE)="","-",VLOOKUP($B74,'Info Table'!$C$35:$BR$5809,67,FALSE))),"")</f>
        <v/>
      </c>
      <c r="AG98" s="18" t="str">
        <f>IFERROR(IF($B75=0,0,IF(VLOOKUP($B75,'Info Table'!$C$35:$BR$5809,68,FALSE)="","-",VLOOKUP($B75,'Info Table'!$C$35:$BR$5809,68,FALSE))),"")</f>
        <v/>
      </c>
      <c r="AH98" s="777" t="s">
        <v>10121</v>
      </c>
      <c r="AI98"/>
      <c r="AJ98" s="582" t="s">
        <v>7388</v>
      </c>
      <c r="AK98"/>
      <c r="AL98" s="640" t="s">
        <v>5859</v>
      </c>
      <c r="AN98" s="3"/>
      <c r="AO98" s="3"/>
      <c r="AP98" s="3"/>
    </row>
    <row r="99" spans="1:42" ht="12.75" customHeight="1">
      <c r="A99" s="235">
        <v>15</v>
      </c>
      <c r="B99" s="247" t="str">
        <f t="shared" si="3"/>
        <v/>
      </c>
      <c r="C99" s="1047" t="str">
        <f>IFERROR(IF($B99=0,0,IF(VLOOKUP($B99,'Info Table'!$C$36:$AU$5809,24,FALSE)="-","-",VLOOKUP($B99,'Info Table'!$C$36:$AU$5809,24,FALSE))),"")</f>
        <v/>
      </c>
      <c r="D99" s="1048"/>
      <c r="E99" s="320" t="str">
        <f>IFERROR(IF($B99=0,0,IF(VLOOKUP($B99,'Info Table'!$C$36:$AU$5809,25,FALSE)="-","-",VLOOKUP($B99,'Info Table'!$C$36:$AU$5809,25,FALSE))),"")</f>
        <v/>
      </c>
      <c r="F99" s="320" t="str">
        <f>IFERROR(IF($B99=0,0,IF(VLOOKUP($B99,'Info Table'!$C$36:$AU$5809,26,FALSE)="-","-",VLOOKUP($B99,'Info Table'!$C$36:$AU$5809,26,FALSE))),"")</f>
        <v/>
      </c>
      <c r="G99" s="320" t="str">
        <f>IFERROR(IF($B99=0,0,IF(VLOOKUP($B99,'Info Table'!$C$36:$AU$5809,27,FALSE)="-","-",VLOOKUP($B99,'Info Table'!$C$36:$AU$5809,27,FALSE))),"")</f>
        <v/>
      </c>
      <c r="H99" s="238" t="str">
        <f>IFERROR(IF($B99=0,0,IF(VLOOKUP($B99,'Info Table'!$C$36:$AU$5809,23,FALSE)="-","-",VLOOKUP($B99,'Info Table'!$C$36:$AU$5809,23,FALSE))),"")</f>
        <v/>
      </c>
      <c r="I99" s="320" t="str">
        <f>IFERROR(IF($B99=0,0,IF(VLOOKUP($B99,'Info Table'!$C$36:$BO$5809,63,FALSE)="-","-",VLOOKUP($B99,'Info Table'!$C$36:$BO$5809,63,FALSE))),"")</f>
        <v/>
      </c>
      <c r="J99" s="320" t="str">
        <f>IFERROR(IF($B99=0,0,IF(VLOOKUP($B99,'Info Table'!$C$36:$BO$5809,62,FALSE)="-","-",VLOOKUP($B99,'Info Table'!$C$36:$BO$5809,62,FALSE))),"")</f>
        <v/>
      </c>
      <c r="K99" s="1044" t="str">
        <f>IFERROR(IF($B99=0,0,IF(VLOOKUP($B99,'Info Table'!$C$36:$BO$5809,61,FALSE)="-","-",VLOOKUP($B99,'Info Table'!$C$36:$BO$5809,61,FALSE))),"")</f>
        <v/>
      </c>
      <c r="L99" s="1044" t="str">
        <f>IFERROR(IF($B99=0,0,IF(VLOOKUP($B99,'Info Table'!$C$36:$BO$5809,48,FALSE)="-","-",VLOOKUP($B99,'Info Table'!$C$36:$BO$5809,48,FALSE))),"")</f>
        <v/>
      </c>
      <c r="M99" s="1044" t="str">
        <f>IFERROR(IF($B99=0,0,IF(VLOOKUP($B99,'Info Table'!$C$36:$BO$5809,60,FALSE)="-","-",VLOOKUP($B99,'Info Table'!$C$36:$BO$5809,60,FALSE))),"")</f>
        <v/>
      </c>
      <c r="N99" s="1044" t="str">
        <f>IFERROR(IF($B99=0,0,IF(VLOOKUP($B99,'Info Table'!$C$36:$BO$5809,48,FALSE)="-","-",VLOOKUP($B99,'Info Table'!$C$36:$BO$5809,48,FALSE))),"")</f>
        <v/>
      </c>
      <c r="O99" s="320" t="str">
        <f>IFERROR(IF($B99=0,0,IF(VLOOKUP($B99,'Info Table'!$C$36:$BO$5809,61,FALSE)="-","-",VLOOKUP($B99,'Info Table'!$C$36:$BO$5809,59,FALSE))),"")</f>
        <v/>
      </c>
      <c r="P99" s="1044" t="str">
        <f>IFERROR(IF($B99=0,0,IF(VLOOKUP($B99,'Info Table'!$C$36:$BO$5809,60,FALSE)="-","-",VLOOKUP($B99,'Info Table'!$C$36:$BO$5809,58,FALSE))),"")</f>
        <v/>
      </c>
      <c r="Q99" s="1044" t="str">
        <f>IFERROR(IF($B99=0,0,IF(VLOOKUP($B99,'Info Table'!$C$36:$BO$5809,48,FALSE)="-","-",VLOOKUP($B99,'Info Table'!$C$36:$BO$5809,48,FALSE))),"")</f>
        <v/>
      </c>
      <c r="R99" s="1044" t="str">
        <f>IFERROR(IF($B99=0,0,IF(VLOOKUP($B99,'Info Table'!$C$36:$BO$5809,59,FALSE)="-","-",VLOOKUP($B99,'Info Table'!$C$36:$BO$5809,57,FALSE))),"")</f>
        <v/>
      </c>
      <c r="S99" s="1044" t="str">
        <f>IFERROR(IF($B99=0,0,IF(VLOOKUP($B99,'Info Table'!$C$36:$BO$5809,48,FALSE)="-","-",VLOOKUP($B99,'Info Table'!$C$36:$BO$5809,48,FALSE))),"")</f>
        <v/>
      </c>
      <c r="T99" s="320" t="str">
        <f>IFERROR(IF($B99=0,0,IF(VLOOKUP($B99,'Info Table'!$C$36:$BO$5809,58,FALSE)="-","-",VLOOKUP($B99,'Info Table'!$C$36:$BO$5809,56,FALSE))),"")</f>
        <v/>
      </c>
      <c r="U99" s="365" t="str">
        <f>IFERROR(IF($B99=0,0,IF(VLOOKUP($B99,'Info Table'!$C$36:$BO$5809,57,FALSE)="-","-",VLOOKUP($B99,'Info Table'!$C$36:$BO$5809,55,FALSE))),"")</f>
        <v/>
      </c>
      <c r="V99" s="376"/>
      <c r="W99" s="18" t="str">
        <f>IFERROR(IF(B76=0,0,IF(VLOOKUP($B76,'Info Table'!$C$35:$AU$5809,32,FALSE)="-","-",VLOOKUP($B76,'Info Table'!$C$35:$AU$5809,32,FALSE))),"")</f>
        <v/>
      </c>
      <c r="X99" s="18" t="str">
        <f>IFERROR(IF(B76=0,0,IF(VLOOKUP($B76,'Info Table'!$C$35:$AU$5809,33,FALSE)="-","-",VLOOKUP($B76,'Info Table'!$C$35:$AU$5809,33,FALSE))),"")</f>
        <v/>
      </c>
      <c r="Y99" s="18" t="str">
        <f>IFERROR(IF(B76=0,0,IF(VLOOKUP($B76,'Info Table'!$C$35:$AU$5809,34,FALSE)="-","-",VLOOKUP($B76,'Info Table'!$C$35:$AU$5809,34,FALSE))),"")</f>
        <v/>
      </c>
      <c r="Z99" s="18" t="str">
        <f>IFERROR(IF(B76=0,0,IF(VLOOKUP($B76,'Info Table'!$C$35:$AU$5809,35,FALSE)="-","-",VLOOKUP($B76,'Info Table'!$C$35:$AU$5809,35,FALSE))),"")</f>
        <v/>
      </c>
      <c r="AA99" s="18" t="str">
        <f>IFERROR(IF(B76=0,0,IF(VLOOKUP($B76,'Info Table'!$C$35:$AU$5809,36,FALSE)="-","-",VLOOKUP($B76,'Info Table'!$C$35:$AU$5809,36,FALSE))),"")</f>
        <v/>
      </c>
      <c r="AB99" s="18" t="str">
        <f>IFERROR(IF(B76=0,0,IF(VLOOKUP($B76,'Info Table'!$C$35:$AU$5809,37,FALSE)="-","-",VLOOKUP($B76,'Info Table'!$C$35:$AU$5809,37,FALSE))),"")</f>
        <v/>
      </c>
      <c r="AC99" s="18" t="str">
        <f>IFERROR(IF(B76=0,0,IF(VLOOKUP($B76,'Info Table'!$C$35:$AU$5809,26,FALSE)="-","-",VLOOKUP($B76,'Info Table'!$C$35:$AU$5809,26,FALSE))),"")</f>
        <v/>
      </c>
      <c r="AD99" s="18" t="str">
        <f>IFERROR(IF(B76=0,0,IF(VLOOKUP($B76,'Info Table'!$C$35:$AU$5809,27,FALSE)="-","-",VLOOKUP($B76,'Info Table'!$C$35:$AU$5809,27,FALSE))),"")</f>
        <v/>
      </c>
      <c r="AE99" s="18" t="str">
        <f>IFERROR(IF($B76=0,0,IF(VLOOKUP($B76,'Info Table'!$C$35:$BR$5809,66,FALSE)="","-",VLOOKUP($B76,'Info Table'!$C$35:$BR$5809,66,FALSE))),"")</f>
        <v/>
      </c>
      <c r="AF99" s="18" t="str">
        <f>IFERROR(IF($B75=0,0,IF(VLOOKUP($B75,'Info Table'!$C$35:$BR$5809,67,FALSE)="","-",VLOOKUP($B75,'Info Table'!$C$35:$BR$5809,67,FALSE))),"")</f>
        <v/>
      </c>
      <c r="AG99" s="18" t="str">
        <f>IFERROR(IF($B76=0,0,IF(VLOOKUP($B76,'Info Table'!$C$35:$BR$5809,68,FALSE)="","-",VLOOKUP($B76,'Info Table'!$C$35:$BR$5809,68,FALSE))),"")</f>
        <v/>
      </c>
      <c r="AH99" s="140" t="s">
        <v>7182</v>
      </c>
      <c r="AI99"/>
      <c r="AJ99" s="582" t="s">
        <v>5225</v>
      </c>
      <c r="AK99"/>
      <c r="AL99" s="641" t="s">
        <v>5860</v>
      </c>
      <c r="AN99" s="3"/>
      <c r="AO99" s="3"/>
      <c r="AP99" s="3"/>
    </row>
    <row r="100" spans="1:42" ht="12.75" customHeight="1">
      <c r="A100" s="235">
        <v>16</v>
      </c>
      <c r="B100" s="213" t="str">
        <f t="shared" si="3"/>
        <v/>
      </c>
      <c r="C100" s="1045" t="str">
        <f>IFERROR(IF($B100=0,0,IF(VLOOKUP($B100,'Info Table'!$C$36:$AU$5809,24,FALSE)="-","-",VLOOKUP($B100,'Info Table'!$C$36:$AU$5809,24,FALSE))),"")</f>
        <v/>
      </c>
      <c r="D100" s="1046"/>
      <c r="E100" s="322" t="str">
        <f>IFERROR(IF($B100=0,0,IF(VLOOKUP($B100,'Info Table'!$C$36:$AU$5809,25,FALSE)="-","-",VLOOKUP($B100,'Info Table'!$C$36:$AU$5809,25,FALSE))),"")</f>
        <v/>
      </c>
      <c r="F100" s="322" t="str">
        <f>IFERROR(IF($B100=0,0,IF(VLOOKUP($B100,'Info Table'!$C$36:$AU$5809,26,FALSE)="-","-",VLOOKUP($B100,'Info Table'!$C$36:$AU$5809,26,FALSE))),"")</f>
        <v/>
      </c>
      <c r="G100" s="322" t="str">
        <f>IFERROR(IF($B100=0,0,IF(VLOOKUP($B100,'Info Table'!$C$36:$AU$5809,27,FALSE)="-","-",VLOOKUP($B100,'Info Table'!$C$36:$AU$5809,27,FALSE))),"")</f>
        <v/>
      </c>
      <c r="H100" s="237" t="str">
        <f>IFERROR(IF($B100=0,0,IF(VLOOKUP($B100,'Info Table'!$C$36:$AU$5809,23,FALSE)="-","-",VLOOKUP($B100,'Info Table'!$C$36:$AU$5809,23,FALSE))),"")</f>
        <v/>
      </c>
      <c r="I100" s="322" t="str">
        <f>IFERROR(IF($B100=0,0,IF(VLOOKUP($B100,'Info Table'!$C$36:$BO$5809,63,FALSE)="-","-",VLOOKUP($B100,'Info Table'!$C$36:$BO$5809,63,FALSE))),"")</f>
        <v/>
      </c>
      <c r="J100" s="322" t="str">
        <f>IFERROR(IF($B100=0,0,IF(VLOOKUP($B100,'Info Table'!$C$36:$BO$5809,62,FALSE)="-","-",VLOOKUP($B100,'Info Table'!$C$36:$BO$5809,62,FALSE))),"")</f>
        <v/>
      </c>
      <c r="K100" s="1043" t="str">
        <f>IFERROR(IF($B100=0,0,IF(VLOOKUP($B100,'Info Table'!$C$36:$BO$5809,61,FALSE)="-","-",VLOOKUP($B100,'Info Table'!$C$36:$BO$5809,61,FALSE))),"")</f>
        <v/>
      </c>
      <c r="L100" s="1043" t="str">
        <f>IFERROR(IF($B100=0,0,IF(VLOOKUP($B100,'Info Table'!$C$36:$BO$5809,48,FALSE)="-","-",VLOOKUP($B100,'Info Table'!$C$36:$BO$5809,48,FALSE))),"")</f>
        <v/>
      </c>
      <c r="M100" s="1043" t="str">
        <f>IFERROR(IF($B100=0,0,IF(VLOOKUP($B100,'Info Table'!$C$36:$BO$5809,60,FALSE)="-","-",VLOOKUP($B100,'Info Table'!$C$36:$BO$5809,60,FALSE))),"")</f>
        <v/>
      </c>
      <c r="N100" s="1043" t="str">
        <f>IFERROR(IF($B100=0,0,IF(VLOOKUP($B100,'Info Table'!$C$36:$BO$5809,48,FALSE)="-","-",VLOOKUP($B100,'Info Table'!$C$36:$BO$5809,48,FALSE))),"")</f>
        <v/>
      </c>
      <c r="O100" s="322" t="str">
        <f>IFERROR(IF($B100=0,0,IF(VLOOKUP($B100,'Info Table'!$C$36:$BO$5809,61,FALSE)="-","-",VLOOKUP($B100,'Info Table'!$C$36:$BO$5809,59,FALSE))),"")</f>
        <v/>
      </c>
      <c r="P100" s="1043" t="str">
        <f>IFERROR(IF($B100=0,0,IF(VLOOKUP($B100,'Info Table'!$C$36:$BO$5809,60,FALSE)="-","-",VLOOKUP($B100,'Info Table'!$C$36:$BO$5809,58,FALSE))),"")</f>
        <v/>
      </c>
      <c r="Q100" s="1043" t="str">
        <f>IFERROR(IF($B100=0,0,IF(VLOOKUP($B100,'Info Table'!$C$36:$BO$5809,48,FALSE)="-","-",VLOOKUP($B100,'Info Table'!$C$36:$BO$5809,48,FALSE))),"")</f>
        <v/>
      </c>
      <c r="R100" s="1043" t="str">
        <f>IFERROR(IF($B100=0,0,IF(VLOOKUP($B100,'Info Table'!$C$36:$BO$5809,59,FALSE)="-","-",VLOOKUP($B100,'Info Table'!$C$36:$BO$5809,57,FALSE))),"")</f>
        <v/>
      </c>
      <c r="S100" s="1043" t="str">
        <f>IFERROR(IF($B100=0,0,IF(VLOOKUP($B100,'Info Table'!$C$36:$BO$5809,48,FALSE)="-","-",VLOOKUP($B100,'Info Table'!$C$36:$BO$5809,48,FALSE))),"")</f>
        <v/>
      </c>
      <c r="T100" s="322" t="str">
        <f>IFERROR(IF($B100=0,0,IF(VLOOKUP($B100,'Info Table'!$C$36:$BO$5809,58,FALSE)="-","-",VLOOKUP($B100,'Info Table'!$C$36:$BO$5809,56,FALSE))),"")</f>
        <v/>
      </c>
      <c r="U100" s="366" t="str">
        <f>IFERROR(IF($B100=0,0,IF(VLOOKUP($B100,'Info Table'!$C$36:$BO$5809,57,FALSE)="-","-",VLOOKUP($B100,'Info Table'!$C$36:$BO$5809,55,FALSE))),"")</f>
        <v/>
      </c>
      <c r="V100" s="376"/>
      <c r="W100" s="18" t="str">
        <f>IFERROR(IF(B77=0,0,IF(VLOOKUP($B77,'Info Table'!$C$35:$AU$5809,32,FALSE)="-","-",VLOOKUP($B77,'Info Table'!$C$35:$AU$5809,32,FALSE))),"")</f>
        <v/>
      </c>
      <c r="X100" s="18" t="str">
        <f>IFERROR(IF(B77=0,0,IF(VLOOKUP($B77,'Info Table'!$C$35:$AU$5809,33,FALSE)="-","-",VLOOKUP($B77,'Info Table'!$C$35:$AU$5809,33,FALSE))),"")</f>
        <v/>
      </c>
      <c r="Y100" s="18" t="str">
        <f>IFERROR(IF(B77=0,0,IF(VLOOKUP($B77,'Info Table'!$C$35:$AU$5809,34,FALSE)="-","-",VLOOKUP($B77,'Info Table'!$C$35:$AU$5809,34,FALSE))),"")</f>
        <v/>
      </c>
      <c r="Z100" s="18" t="str">
        <f>IFERROR(IF(B77=0,0,IF(VLOOKUP($B77,'Info Table'!$C$35:$AU$5809,35,FALSE)="-","-",VLOOKUP($B77,'Info Table'!$C$35:$AU$5809,35,FALSE))),"")</f>
        <v/>
      </c>
      <c r="AA100" s="18" t="str">
        <f>IFERROR(IF(B77=0,0,IF(VLOOKUP($B77,'Info Table'!$C$35:$AU$5809,36,FALSE)="-","-",VLOOKUP($B77,'Info Table'!$C$35:$AU$5809,36,FALSE))),"")</f>
        <v/>
      </c>
      <c r="AB100" s="18" t="str">
        <f>IFERROR(IF(B77=0,0,IF(VLOOKUP($B77,'Info Table'!$C$35:$AU$5809,37,FALSE)="-","-",VLOOKUP($B77,'Info Table'!$C$35:$AU$5809,37,FALSE))),"")</f>
        <v/>
      </c>
      <c r="AC100" s="18" t="str">
        <f>IFERROR(IF(B77=0,0,IF(VLOOKUP($B77,'Info Table'!$C$35:$AU$5809,26,FALSE)="-","-",VLOOKUP($B77,'Info Table'!$C$35:$AU$5809,26,FALSE))),"")</f>
        <v/>
      </c>
      <c r="AD100" s="18" t="str">
        <f>IFERROR(IF(B77=0,0,IF(VLOOKUP($B77,'Info Table'!$C$35:$AU$5809,27,FALSE)="-","-",VLOOKUP($B77,'Info Table'!$C$35:$AU$5809,27,FALSE))),"")</f>
        <v/>
      </c>
      <c r="AE100" s="18" t="str">
        <f>IFERROR(IF($B77=0,0,IF(VLOOKUP($B77,'Info Table'!$C$35:$BR$5809,66,FALSE)="","-",VLOOKUP($B77,'Info Table'!$C$35:$BR$5809,66,FALSE))),"")</f>
        <v/>
      </c>
      <c r="AF100" s="18" t="str">
        <f>IFERROR(IF($B76=0,0,IF(VLOOKUP($B76,'Info Table'!$C$35:$BR$5809,67,FALSE)="","-",VLOOKUP($B76,'Info Table'!$C$35:$BR$5809,67,FALSE))),"")</f>
        <v/>
      </c>
      <c r="AG100" s="18" t="str">
        <f>IFERROR(IF($B77=0,0,IF(VLOOKUP($B77,'Info Table'!$C$35:$BR$5809,68,FALSE)="","-",VLOOKUP($B77,'Info Table'!$C$35:$BR$5809,68,FALSE))),"")</f>
        <v/>
      </c>
      <c r="AH100" s="777" t="s">
        <v>7183</v>
      </c>
      <c r="AI100"/>
      <c r="AJ100" s="582" t="s">
        <v>5226</v>
      </c>
      <c r="AK100"/>
      <c r="AL100" s="640" t="s">
        <v>5861</v>
      </c>
      <c r="AN100" s="3"/>
      <c r="AO100" s="3"/>
      <c r="AP100" s="3"/>
    </row>
    <row r="101" spans="1:42" ht="12.75" customHeight="1">
      <c r="A101" s="235">
        <v>17</v>
      </c>
      <c r="B101" s="247" t="str">
        <f t="shared" si="3"/>
        <v/>
      </c>
      <c r="C101" s="1047" t="str">
        <f>IFERROR(IF($B101=0,0,IF(VLOOKUP($B101,'Info Table'!$C$36:$AU$5809,24,FALSE)="-","-",VLOOKUP($B101,'Info Table'!$C$36:$AU$5809,24,FALSE))),"")</f>
        <v/>
      </c>
      <c r="D101" s="1048"/>
      <c r="E101" s="320" t="str">
        <f>IFERROR(IF($B101=0,0,IF(VLOOKUP($B101,'Info Table'!$C$36:$AU$5809,25,FALSE)="-","-",VLOOKUP($B101,'Info Table'!$C$36:$AU$5809,25,FALSE))),"")</f>
        <v/>
      </c>
      <c r="F101" s="320" t="str">
        <f>IFERROR(IF($B101=0,0,IF(VLOOKUP($B101,'Info Table'!$C$36:$AU$5809,26,FALSE)="-","-",VLOOKUP($B101,'Info Table'!$C$36:$AU$5809,26,FALSE))),"")</f>
        <v/>
      </c>
      <c r="G101" s="320" t="str">
        <f>IFERROR(IF($B101=0,0,IF(VLOOKUP($B101,'Info Table'!$C$36:$AU$5809,27,FALSE)="-","-",VLOOKUP($B101,'Info Table'!$C$36:$AU$5809,27,FALSE))),"")</f>
        <v/>
      </c>
      <c r="H101" s="238" t="str">
        <f>IFERROR(IF($B101=0,0,IF(VLOOKUP($B101,'Info Table'!$C$36:$AU$5809,23,FALSE)="-","-",VLOOKUP($B101,'Info Table'!$C$36:$AU$5809,23,FALSE))),"")</f>
        <v/>
      </c>
      <c r="I101" s="320" t="str">
        <f>IFERROR(IF($B101=0,0,IF(VLOOKUP($B101,'Info Table'!$C$36:$BO$5809,63,FALSE)="-","-",VLOOKUP($B101,'Info Table'!$C$36:$BO$5809,63,FALSE))),"")</f>
        <v/>
      </c>
      <c r="J101" s="320" t="str">
        <f>IFERROR(IF($B101=0,0,IF(VLOOKUP($B101,'Info Table'!$C$36:$BO$5809,62,FALSE)="-","-",VLOOKUP($B101,'Info Table'!$C$36:$BO$5809,62,FALSE))),"")</f>
        <v/>
      </c>
      <c r="K101" s="1044" t="str">
        <f>IFERROR(IF($B101=0,0,IF(VLOOKUP($B101,'Info Table'!$C$36:$BO$5809,61,FALSE)="-","-",VLOOKUP($B101,'Info Table'!$C$36:$BO$5809,61,FALSE))),"")</f>
        <v/>
      </c>
      <c r="L101" s="1044" t="str">
        <f>IFERROR(IF($B101=0,0,IF(VLOOKUP($B101,'Info Table'!$C$36:$BO$5809,48,FALSE)="-","-",VLOOKUP($B101,'Info Table'!$C$36:$BO$5809,48,FALSE))),"")</f>
        <v/>
      </c>
      <c r="M101" s="1044" t="str">
        <f>IFERROR(IF($B101=0,0,IF(VLOOKUP($B101,'Info Table'!$C$36:$BO$5809,60,FALSE)="-","-",VLOOKUP($B101,'Info Table'!$C$36:$BO$5809,60,FALSE))),"")</f>
        <v/>
      </c>
      <c r="N101" s="1044" t="str">
        <f>IFERROR(IF($B101=0,0,IF(VLOOKUP($B101,'Info Table'!$C$36:$BO$5809,48,FALSE)="-","-",VLOOKUP($B101,'Info Table'!$C$36:$BO$5809,48,FALSE))),"")</f>
        <v/>
      </c>
      <c r="O101" s="320" t="str">
        <f>IFERROR(IF($B101=0,0,IF(VLOOKUP($B101,'Info Table'!$C$36:$BO$5809,61,FALSE)="-","-",VLOOKUP($B101,'Info Table'!$C$36:$BO$5809,59,FALSE))),"")</f>
        <v/>
      </c>
      <c r="P101" s="1044" t="str">
        <f>IFERROR(IF($B101=0,0,IF(VLOOKUP($B101,'Info Table'!$C$36:$BO$5809,60,FALSE)="-","-",VLOOKUP($B101,'Info Table'!$C$36:$BO$5809,58,FALSE))),"")</f>
        <v/>
      </c>
      <c r="Q101" s="1044" t="str">
        <f>IFERROR(IF($B101=0,0,IF(VLOOKUP($B101,'Info Table'!$C$36:$BO$5809,48,FALSE)="-","-",VLOOKUP($B101,'Info Table'!$C$36:$BO$5809,48,FALSE))),"")</f>
        <v/>
      </c>
      <c r="R101" s="1044" t="str">
        <f>IFERROR(IF($B101=0,0,IF(VLOOKUP($B101,'Info Table'!$C$36:$BO$5809,59,FALSE)="-","-",VLOOKUP($B101,'Info Table'!$C$36:$BO$5809,57,FALSE))),"")</f>
        <v/>
      </c>
      <c r="S101" s="1044" t="str">
        <f>IFERROR(IF($B101=0,0,IF(VLOOKUP($B101,'Info Table'!$C$36:$BO$5809,48,FALSE)="-","-",VLOOKUP($B101,'Info Table'!$C$36:$BO$5809,48,FALSE))),"")</f>
        <v/>
      </c>
      <c r="T101" s="320" t="str">
        <f>IFERROR(IF($B101=0,0,IF(VLOOKUP($B101,'Info Table'!$C$36:$BO$5809,58,FALSE)="-","-",VLOOKUP($B101,'Info Table'!$C$36:$BO$5809,56,FALSE))),"")</f>
        <v/>
      </c>
      <c r="U101" s="365" t="str">
        <f>IFERROR(IF($B101=0,0,IF(VLOOKUP($B101,'Info Table'!$C$36:$BO$5809,57,FALSE)="-","-",VLOOKUP($B101,'Info Table'!$C$36:$BO$5809,55,FALSE))),"")</f>
        <v/>
      </c>
      <c r="V101" s="376"/>
      <c r="W101" s="18" t="str">
        <f>IFERROR(IF(B78=0,0,IF(VLOOKUP($B78,'Info Table'!$C$35:$AU$5809,32,FALSE)="-","-",VLOOKUP($B78,'Info Table'!$C$35:$AU$5809,32,FALSE))),"")</f>
        <v/>
      </c>
      <c r="X101" s="18" t="str">
        <f>IFERROR(IF(B78=0,0,IF(VLOOKUP($B78,'Info Table'!$C$35:$AU$5809,33,FALSE)="-","-",VLOOKUP($B78,'Info Table'!$C$35:$AU$5809,33,FALSE))),"")</f>
        <v/>
      </c>
      <c r="Y101" s="18" t="str">
        <f>IFERROR(IF(B78=0,0,IF(VLOOKUP($B78,'Info Table'!$C$35:$AU$5809,34,FALSE)="-","-",VLOOKUP($B78,'Info Table'!$C$35:$AU$5809,34,FALSE))),"")</f>
        <v/>
      </c>
      <c r="Z101" s="18" t="str">
        <f>IFERROR(IF(B78=0,0,IF(VLOOKUP($B78,'Info Table'!$C$35:$AU$5809,35,FALSE)="-","-",VLOOKUP($B78,'Info Table'!$C$35:$AU$5809,35,FALSE))),"")</f>
        <v/>
      </c>
      <c r="AA101" s="18" t="str">
        <f>IFERROR(IF(B78=0,0,IF(VLOOKUP($B78,'Info Table'!$C$35:$AU$5809,36,FALSE)="-","-",VLOOKUP($B78,'Info Table'!$C$35:$AU$5809,36,FALSE))),"")</f>
        <v/>
      </c>
      <c r="AB101" s="18" t="str">
        <f>IFERROR(IF(B78=0,0,IF(VLOOKUP($B78,'Info Table'!$C$35:$AU$5809,37,FALSE)="-","-",VLOOKUP($B78,'Info Table'!$C$35:$AU$5809,37,FALSE))),"")</f>
        <v/>
      </c>
      <c r="AC101" s="18" t="str">
        <f>IFERROR(IF(B78=0,0,IF(VLOOKUP($B78,'Info Table'!$C$35:$AU$5809,26,FALSE)="-","-",VLOOKUP($B78,'Info Table'!$C$35:$AU$5809,26,FALSE))),"")</f>
        <v/>
      </c>
      <c r="AD101" s="18" t="str">
        <f>IFERROR(IF(B78=0,0,IF(VLOOKUP($B78,'Info Table'!$C$35:$AU$5809,27,FALSE)="-","-",VLOOKUP($B78,'Info Table'!$C$35:$AU$5809,27,FALSE))),"")</f>
        <v/>
      </c>
      <c r="AE101" s="18" t="str">
        <f>IFERROR(IF($B78=0,0,IF(VLOOKUP($B78,'Info Table'!$C$35:$BR$5809,66,FALSE)="","-",VLOOKUP($B78,'Info Table'!$C$35:$BR$5809,66,FALSE))),"")</f>
        <v/>
      </c>
      <c r="AF101" s="18" t="str">
        <f>IFERROR(IF($B77=0,0,IF(VLOOKUP($B77,'Info Table'!$C$35:$BR$5809,67,FALSE)="","-",VLOOKUP($B77,'Info Table'!$C$35:$BR$5809,67,FALSE))),"")</f>
        <v/>
      </c>
      <c r="AG101" s="18" t="str">
        <f>IFERROR(IF($B78=0,0,IF(VLOOKUP($B78,'Info Table'!$C$35:$BR$5809,68,FALSE)="","-",VLOOKUP($B78,'Info Table'!$C$35:$BR$5809,68,FALSE))),"")</f>
        <v/>
      </c>
      <c r="AH101" s="140" t="s">
        <v>9107</v>
      </c>
      <c r="AI101"/>
      <c r="AJ101" s="582" t="s">
        <v>6261</v>
      </c>
      <c r="AK101"/>
      <c r="AL101" s="641" t="s">
        <v>5862</v>
      </c>
      <c r="AN101" s="3"/>
      <c r="AO101" s="3"/>
      <c r="AP101" s="3"/>
    </row>
    <row r="102" spans="1:42" ht="12.75" customHeight="1">
      <c r="A102" s="235">
        <v>18</v>
      </c>
      <c r="B102" s="213" t="str">
        <f t="shared" si="3"/>
        <v/>
      </c>
      <c r="C102" s="1045" t="str">
        <f>IFERROR(IF($B102=0,0,IF(VLOOKUP($B102,'Info Table'!$C$36:$AU$5809,24,FALSE)="-","-",VLOOKUP($B102,'Info Table'!$C$36:$AU$5809,24,FALSE))),"")</f>
        <v/>
      </c>
      <c r="D102" s="1046"/>
      <c r="E102" s="322" t="str">
        <f>IFERROR(IF($B102=0,0,IF(VLOOKUP($B102,'Info Table'!$C$36:$AU$5809,25,FALSE)="-","-",VLOOKUP($B102,'Info Table'!$C$36:$AU$5809,25,FALSE))),"")</f>
        <v/>
      </c>
      <c r="F102" s="322" t="str">
        <f>IFERROR(IF($B102=0,0,IF(VLOOKUP($B102,'Info Table'!$C$36:$AU$5809,26,FALSE)="-","-",VLOOKUP($B102,'Info Table'!$C$36:$AU$5809,26,FALSE))),"")</f>
        <v/>
      </c>
      <c r="G102" s="322" t="str">
        <f>IFERROR(IF($B102=0,0,IF(VLOOKUP($B102,'Info Table'!$C$36:$AU$5809,27,FALSE)="-","-",VLOOKUP($B102,'Info Table'!$C$36:$AU$5809,27,FALSE))),"")</f>
        <v/>
      </c>
      <c r="H102" s="237" t="str">
        <f>IFERROR(IF($B102=0,0,IF(VLOOKUP($B102,'Info Table'!$C$36:$AU$5809,23,FALSE)="-","-",VLOOKUP($B102,'Info Table'!$C$36:$AU$5809,23,FALSE))),"")</f>
        <v/>
      </c>
      <c r="I102" s="322" t="str">
        <f>IFERROR(IF($B102=0,0,IF(VLOOKUP($B102,'Info Table'!$C$36:$BO$5809,63,FALSE)="-","-",VLOOKUP($B102,'Info Table'!$C$36:$BO$5809,63,FALSE))),"")</f>
        <v/>
      </c>
      <c r="J102" s="322" t="str">
        <f>IFERROR(IF($B102=0,0,IF(VLOOKUP($B102,'Info Table'!$C$36:$BO$5809,62,FALSE)="-","-",VLOOKUP($B102,'Info Table'!$C$36:$BO$5809,62,FALSE))),"")</f>
        <v/>
      </c>
      <c r="K102" s="1043" t="str">
        <f>IFERROR(IF($B102=0,0,IF(VLOOKUP($B102,'Info Table'!$C$36:$BO$5809,61,FALSE)="-","-",VLOOKUP($B102,'Info Table'!$C$36:$BO$5809,61,FALSE))),"")</f>
        <v/>
      </c>
      <c r="L102" s="1043" t="str">
        <f>IFERROR(IF($B102=0,0,IF(VLOOKUP($B102,'Info Table'!$C$36:$BO$5809,48,FALSE)="-","-",VLOOKUP($B102,'Info Table'!$C$36:$BO$5809,48,FALSE))),"")</f>
        <v/>
      </c>
      <c r="M102" s="1043" t="str">
        <f>IFERROR(IF($B102=0,0,IF(VLOOKUP($B102,'Info Table'!$C$36:$BO$5809,60,FALSE)="-","-",VLOOKUP($B102,'Info Table'!$C$36:$BO$5809,60,FALSE))),"")</f>
        <v/>
      </c>
      <c r="N102" s="1043" t="str">
        <f>IFERROR(IF($B102=0,0,IF(VLOOKUP($B102,'Info Table'!$C$36:$BO$5809,48,FALSE)="-","-",VLOOKUP($B102,'Info Table'!$C$36:$BO$5809,48,FALSE))),"")</f>
        <v/>
      </c>
      <c r="O102" s="322" t="str">
        <f>IFERROR(IF($B102=0,0,IF(VLOOKUP($B102,'Info Table'!$C$36:$BO$5809,61,FALSE)="-","-",VLOOKUP($B102,'Info Table'!$C$36:$BO$5809,59,FALSE))),"")</f>
        <v/>
      </c>
      <c r="P102" s="1043" t="str">
        <f>IFERROR(IF($B102=0,0,IF(VLOOKUP($B102,'Info Table'!$C$36:$BO$5809,60,FALSE)="-","-",VLOOKUP($B102,'Info Table'!$C$36:$BO$5809,58,FALSE))),"")</f>
        <v/>
      </c>
      <c r="Q102" s="1043" t="str">
        <f>IFERROR(IF($B102=0,0,IF(VLOOKUP($B102,'Info Table'!$C$36:$BO$5809,48,FALSE)="-","-",VLOOKUP($B102,'Info Table'!$C$36:$BO$5809,48,FALSE))),"")</f>
        <v/>
      </c>
      <c r="R102" s="1043" t="str">
        <f>IFERROR(IF($B102=0,0,IF(VLOOKUP($B102,'Info Table'!$C$36:$BO$5809,59,FALSE)="-","-",VLOOKUP($B102,'Info Table'!$C$36:$BO$5809,57,FALSE))),"")</f>
        <v/>
      </c>
      <c r="S102" s="1043" t="str">
        <f>IFERROR(IF($B102=0,0,IF(VLOOKUP($B102,'Info Table'!$C$36:$BO$5809,48,FALSE)="-","-",VLOOKUP($B102,'Info Table'!$C$36:$BO$5809,48,FALSE))),"")</f>
        <v/>
      </c>
      <c r="T102" s="322" t="str">
        <f>IFERROR(IF($B102=0,0,IF(VLOOKUP($B102,'Info Table'!$C$36:$BO$5809,58,FALSE)="-","-",VLOOKUP($B102,'Info Table'!$C$36:$BO$5809,56,FALSE))),"")</f>
        <v/>
      </c>
      <c r="U102" s="366" t="str">
        <f>IFERROR(IF($B102=0,0,IF(VLOOKUP($B102,'Info Table'!$C$36:$BO$5809,57,FALSE)="-","-",VLOOKUP($B102,'Info Table'!$C$36:$BO$5809,55,FALSE))),"")</f>
        <v/>
      </c>
      <c r="V102" s="376"/>
      <c r="W102" s="18" t="str">
        <f>IFERROR(IF(B79=0,0,IF(VLOOKUP($B79,'Info Table'!$C$35:$AU$5809,32,FALSE)="-","-",VLOOKUP($B79,'Info Table'!$C$35:$AU$5809,32,FALSE))),"")</f>
        <v/>
      </c>
      <c r="X102" s="18" t="str">
        <f>IFERROR(IF(B79=0,0,IF(VLOOKUP($B79,'Info Table'!$C$35:$AU$5809,33,FALSE)="-","-",VLOOKUP($B79,'Info Table'!$C$35:$AU$5809,33,FALSE))),"")</f>
        <v/>
      </c>
      <c r="Y102" s="18" t="str">
        <f>IFERROR(IF(B79=0,0,IF(VLOOKUP($B79,'Info Table'!$C$35:$AU$5809,34,FALSE)="-","-",VLOOKUP($B79,'Info Table'!$C$35:$AU$5809,34,FALSE))),"")</f>
        <v/>
      </c>
      <c r="Z102" s="18" t="str">
        <f>IFERROR(IF(B79=0,0,IF(VLOOKUP($B79,'Info Table'!$C$35:$AU$5809,35,FALSE)="-","-",VLOOKUP($B79,'Info Table'!$C$35:$AU$5809,35,FALSE))),"")</f>
        <v/>
      </c>
      <c r="AA102" s="18" t="str">
        <f>IFERROR(IF(B79=0,0,IF(VLOOKUP($B79,'Info Table'!$C$35:$AU$5809,36,FALSE)="-","-",VLOOKUP($B79,'Info Table'!$C$35:$AU$5809,36,FALSE))),"")</f>
        <v/>
      </c>
      <c r="AB102" s="18" t="str">
        <f>IFERROR(IF(B79=0,0,IF(VLOOKUP($B79,'Info Table'!$C$35:$AU$5809,37,FALSE)="-","-",VLOOKUP($B79,'Info Table'!$C$35:$AU$5809,37,FALSE))),"")</f>
        <v/>
      </c>
      <c r="AC102" s="18" t="str">
        <f>IFERROR(IF(B79=0,0,IF(VLOOKUP($B79,'Info Table'!$C$35:$AU$5809,26,FALSE)="-","-",VLOOKUP($B79,'Info Table'!$C$35:$AU$5809,26,FALSE))),"")</f>
        <v/>
      </c>
      <c r="AD102" s="18" t="str">
        <f>IFERROR(IF(B79=0,0,IF(VLOOKUP($B79,'Info Table'!$C$35:$AU$5809,27,FALSE)="-","-",VLOOKUP($B79,'Info Table'!$C$35:$AU$5809,27,FALSE))),"")</f>
        <v/>
      </c>
      <c r="AE102" s="18" t="str">
        <f>IFERROR(IF($B79=0,0,IF(VLOOKUP($B79,'Info Table'!$C$35:$BR$5809,66,FALSE)="","-",VLOOKUP($B79,'Info Table'!$C$35:$BR$5809,66,FALSE))),"")</f>
        <v/>
      </c>
      <c r="AF102" s="18" t="str">
        <f>IFERROR(IF($B78=0,0,IF(VLOOKUP($B78,'Info Table'!$C$35:$BR$5809,67,FALSE)="","-",VLOOKUP($B78,'Info Table'!$C$35:$BR$5809,67,FALSE))),"")</f>
        <v/>
      </c>
      <c r="AG102" s="18" t="str">
        <f>IFERROR(IF($B79=0,0,IF(VLOOKUP($B79,'Info Table'!$C$35:$BR$5809,68,FALSE)="","-",VLOOKUP($B79,'Info Table'!$C$35:$BR$5809,68,FALSE))),"")</f>
        <v/>
      </c>
      <c r="AH102" s="777" t="s">
        <v>6074</v>
      </c>
      <c r="AI102"/>
      <c r="AJ102" s="582" t="s">
        <v>10151</v>
      </c>
      <c r="AK102"/>
      <c r="AL102" s="640" t="s">
        <v>4971</v>
      </c>
      <c r="AN102" s="3"/>
      <c r="AO102" s="3"/>
      <c r="AP102" s="3"/>
    </row>
    <row r="103" spans="1:42" ht="12.75" customHeight="1">
      <c r="A103" s="235">
        <v>19</v>
      </c>
      <c r="B103" s="247" t="str">
        <f t="shared" si="3"/>
        <v/>
      </c>
      <c r="C103" s="1047" t="str">
        <f>IFERROR(IF($B103=0,0,IF(VLOOKUP($B103,'Info Table'!$C$36:$AU$5809,24,FALSE)="-","-",VLOOKUP($B103,'Info Table'!$C$36:$AU$5809,24,FALSE))),"")</f>
        <v/>
      </c>
      <c r="D103" s="1048"/>
      <c r="E103" s="320" t="str">
        <f>IFERROR(IF($B103=0,0,IF(VLOOKUP($B103,'Info Table'!$C$36:$AU$5809,25,FALSE)="-","-",VLOOKUP($B103,'Info Table'!$C$36:$AU$5809,25,FALSE))),"")</f>
        <v/>
      </c>
      <c r="F103" s="320" t="str">
        <f>IFERROR(IF($B103=0,0,IF(VLOOKUP($B103,'Info Table'!$C$36:$AU$5809,26,FALSE)="-","-",VLOOKUP($B103,'Info Table'!$C$36:$AU$5809,26,FALSE))),"")</f>
        <v/>
      </c>
      <c r="G103" s="320" t="str">
        <f>IFERROR(IF($B103=0,0,IF(VLOOKUP($B103,'Info Table'!$C$36:$AU$5809,27,FALSE)="-","-",VLOOKUP($B103,'Info Table'!$C$36:$AU$5809,27,FALSE))),"")</f>
        <v/>
      </c>
      <c r="H103" s="238" t="str">
        <f>IFERROR(IF($B103=0,0,IF(VLOOKUP($B103,'Info Table'!$C$36:$AU$5809,23,FALSE)="-","-",VLOOKUP($B103,'Info Table'!$C$36:$AU$5809,23,FALSE))),"")</f>
        <v/>
      </c>
      <c r="I103" s="320" t="str">
        <f>IFERROR(IF($B103=0,0,IF(VLOOKUP($B103,'Info Table'!$C$36:$BO$5809,63,FALSE)="-","-",VLOOKUP($B103,'Info Table'!$C$36:$BO$5809,63,FALSE))),"")</f>
        <v/>
      </c>
      <c r="J103" s="320" t="str">
        <f>IFERROR(IF($B103=0,0,IF(VLOOKUP($B103,'Info Table'!$C$36:$BO$5809,62,FALSE)="-","-",VLOOKUP($B103,'Info Table'!$C$36:$BO$5809,62,FALSE))),"")</f>
        <v/>
      </c>
      <c r="K103" s="1044" t="str">
        <f>IFERROR(IF($B103=0,0,IF(VLOOKUP($B103,'Info Table'!$C$36:$BO$5809,61,FALSE)="-","-",VLOOKUP($B103,'Info Table'!$C$36:$BO$5809,61,FALSE))),"")</f>
        <v/>
      </c>
      <c r="L103" s="1044" t="str">
        <f>IFERROR(IF($B103=0,0,IF(VLOOKUP($B103,'Info Table'!$C$36:$BO$5809,48,FALSE)="-","-",VLOOKUP($B103,'Info Table'!$C$36:$BO$5809,48,FALSE))),"")</f>
        <v/>
      </c>
      <c r="M103" s="1044" t="str">
        <f>IFERROR(IF($B103=0,0,IF(VLOOKUP($B103,'Info Table'!$C$36:$BO$5809,60,FALSE)="-","-",VLOOKUP($B103,'Info Table'!$C$36:$BO$5809,60,FALSE))),"")</f>
        <v/>
      </c>
      <c r="N103" s="1044" t="str">
        <f>IFERROR(IF($B103=0,0,IF(VLOOKUP($B103,'Info Table'!$C$36:$BO$5809,48,FALSE)="-","-",VLOOKUP($B103,'Info Table'!$C$36:$BO$5809,48,FALSE))),"")</f>
        <v/>
      </c>
      <c r="O103" s="320" t="str">
        <f>IFERROR(IF($B103=0,0,IF(VLOOKUP($B103,'Info Table'!$C$36:$BO$5809,61,FALSE)="-","-",VLOOKUP($B103,'Info Table'!$C$36:$BO$5809,59,FALSE))),"")</f>
        <v/>
      </c>
      <c r="P103" s="1044" t="str">
        <f>IFERROR(IF($B103=0,0,IF(VLOOKUP($B103,'Info Table'!$C$36:$BO$5809,60,FALSE)="-","-",VLOOKUP($B103,'Info Table'!$C$36:$BO$5809,58,FALSE))),"")</f>
        <v/>
      </c>
      <c r="Q103" s="1044" t="str">
        <f>IFERROR(IF($B103=0,0,IF(VLOOKUP($B103,'Info Table'!$C$36:$BO$5809,48,FALSE)="-","-",VLOOKUP($B103,'Info Table'!$C$36:$BO$5809,48,FALSE))),"")</f>
        <v/>
      </c>
      <c r="R103" s="1044" t="str">
        <f>IFERROR(IF($B103=0,0,IF(VLOOKUP($B103,'Info Table'!$C$36:$BO$5809,59,FALSE)="-","-",VLOOKUP($B103,'Info Table'!$C$36:$BO$5809,57,FALSE))),"")</f>
        <v/>
      </c>
      <c r="S103" s="1044" t="str">
        <f>IFERROR(IF($B103=0,0,IF(VLOOKUP($B103,'Info Table'!$C$36:$BO$5809,48,FALSE)="-","-",VLOOKUP($B103,'Info Table'!$C$36:$BO$5809,48,FALSE))),"")</f>
        <v/>
      </c>
      <c r="T103" s="320" t="str">
        <f>IFERROR(IF($B103=0,0,IF(VLOOKUP($B103,'Info Table'!$C$36:$BO$5809,58,FALSE)="-","-",VLOOKUP($B103,'Info Table'!$C$36:$BO$5809,56,FALSE))),"")</f>
        <v/>
      </c>
      <c r="U103" s="365" t="str">
        <f>IFERROR(IF($B103=0,0,IF(VLOOKUP($B103,'Info Table'!$C$36:$BO$5809,57,FALSE)="-","-",VLOOKUP($B103,'Info Table'!$C$36:$BO$5809,55,FALSE))),"")</f>
        <v/>
      </c>
      <c r="V103" s="376"/>
      <c r="W103" s="18" t="str">
        <f>IFERROR(IF(B80=0,0,IF(VLOOKUP($B80,'Info Table'!$C$35:$AU$5809,32,FALSE)="-","-",VLOOKUP($B80,'Info Table'!$C$35:$AU$5809,32,FALSE))),"")</f>
        <v/>
      </c>
      <c r="X103" s="18" t="str">
        <f>IFERROR(IF(B80=0,0,IF(VLOOKUP($B80,'Info Table'!$C$35:$AU$5809,33,FALSE)="-","-",VLOOKUP($B80,'Info Table'!$C$35:$AU$5809,33,FALSE))),"")</f>
        <v/>
      </c>
      <c r="Y103" s="18" t="str">
        <f>IFERROR(IF(B80=0,0,IF(VLOOKUP($B80,'Info Table'!$C$35:$AU$5809,34,FALSE)="-","-",VLOOKUP($B80,'Info Table'!$C$35:$AU$5809,34,FALSE))),"")</f>
        <v/>
      </c>
      <c r="Z103" s="18" t="str">
        <f>IFERROR(IF(B80=0,0,IF(VLOOKUP($B80,'Info Table'!$C$35:$AU$5809,35,FALSE)="-","-",VLOOKUP($B80,'Info Table'!$C$35:$AU$5809,35,FALSE))),"")</f>
        <v/>
      </c>
      <c r="AA103" s="18" t="str">
        <f>IFERROR(IF(B80=0,0,IF(VLOOKUP($B80,'Info Table'!$C$35:$AU$5809,36,FALSE)="-","-",VLOOKUP($B80,'Info Table'!$C$35:$AU$5809,36,FALSE))),"")</f>
        <v/>
      </c>
      <c r="AB103" s="18" t="str">
        <f>IFERROR(IF(B80=0,0,IF(VLOOKUP($B80,'Info Table'!$C$35:$AU$5809,37,FALSE)="-","-",VLOOKUP($B80,'Info Table'!$C$35:$AU$5809,37,FALSE))),"")</f>
        <v/>
      </c>
      <c r="AC103" s="18" t="str">
        <f>IFERROR(IF(B80=0,0,IF(VLOOKUP($B80,'Info Table'!$C$35:$AU$5809,26,FALSE)="-","-",VLOOKUP($B80,'Info Table'!$C$35:$AU$5809,26,FALSE))),"")</f>
        <v/>
      </c>
      <c r="AD103" s="18" t="str">
        <f>IFERROR(IF(B80=0,0,IF(VLOOKUP($B80,'Info Table'!$C$35:$AU$5809,27,FALSE)="-","-",VLOOKUP($B80,'Info Table'!$C$35:$AU$5809,27,FALSE))),"")</f>
        <v/>
      </c>
      <c r="AE103" s="18" t="str">
        <f>IFERROR(IF($B80=0,0,IF(VLOOKUP($B80,'Info Table'!$C$35:$BR$5809,66,FALSE)="","-",VLOOKUP($B80,'Info Table'!$C$35:$BR$5809,66,FALSE))),"")</f>
        <v/>
      </c>
      <c r="AF103" s="18" t="str">
        <f>IFERROR(IF($B79=0,0,IF(VLOOKUP($B79,'Info Table'!$C$35:$BR$5809,67,FALSE)="","-",VLOOKUP($B79,'Info Table'!$C$35:$BR$5809,67,FALSE))),"")</f>
        <v/>
      </c>
      <c r="AG103" s="18" t="str">
        <f>IFERROR(IF($B80=0,0,IF(VLOOKUP($B80,'Info Table'!$C$35:$BR$5809,68,FALSE)="","-",VLOOKUP($B80,'Info Table'!$C$35:$BR$5809,68,FALSE))),"")</f>
        <v/>
      </c>
      <c r="AH103" s="140" t="s">
        <v>6902</v>
      </c>
      <c r="AI103"/>
      <c r="AJ103" s="582" t="s">
        <v>6242</v>
      </c>
      <c r="AK103"/>
      <c r="AL103" s="641" t="s">
        <v>5595</v>
      </c>
      <c r="AN103" s="3"/>
      <c r="AO103" s="3"/>
      <c r="AP103" s="3"/>
    </row>
    <row r="104" spans="1:42" ht="12.75" customHeight="1">
      <c r="A104" s="235">
        <v>20</v>
      </c>
      <c r="B104" s="214" t="str">
        <f t="shared" si="3"/>
        <v/>
      </c>
      <c r="C104" s="1070" t="str">
        <f>IFERROR(IF($B104=0,0,IF(VLOOKUP($B104,'Info Table'!$C$36:$AU$5809,24,FALSE)="-","-",VLOOKUP($B104,'Info Table'!$C$36:$AU$5809,24,FALSE))),"")</f>
        <v/>
      </c>
      <c r="D104" s="1071"/>
      <c r="E104" s="321" t="str">
        <f>IFERROR(IF($B104=0,0,IF(VLOOKUP($B104,'Info Table'!$C$36:$AU$5809,25,FALSE)="-","-",VLOOKUP($B104,'Info Table'!$C$36:$AU$5809,25,FALSE))),"")</f>
        <v/>
      </c>
      <c r="F104" s="321" t="str">
        <f>IFERROR(IF($B104=0,0,IF(VLOOKUP($B104,'Info Table'!$C$36:$AU$5809,26,FALSE)="-","-",VLOOKUP($B104,'Info Table'!$C$36:$AU$5809,26,FALSE))),"")</f>
        <v/>
      </c>
      <c r="G104" s="321" t="str">
        <f>IFERROR(IF($B104=0,0,IF(VLOOKUP($B104,'Info Table'!$C$36:$AU$5809,27,FALSE)="-","-",VLOOKUP($B104,'Info Table'!$C$36:$AU$5809,27,FALSE))),"")</f>
        <v/>
      </c>
      <c r="H104" s="239" t="str">
        <f>IFERROR(IF($B104=0,0,IF(VLOOKUP($B104,'Info Table'!$C$36:$AU$5809,23,FALSE)="-","-",VLOOKUP($B104,'Info Table'!$C$36:$AU$5809,23,FALSE))),"")</f>
        <v/>
      </c>
      <c r="I104" s="321" t="str">
        <f>IFERROR(IF($B104=0,0,IF(VLOOKUP($B104,'Info Table'!$C$36:$BO$5809,63,FALSE)="-","-",VLOOKUP($B104,'Info Table'!$C$36:$BO$5809,63,FALSE))),"")</f>
        <v/>
      </c>
      <c r="J104" s="321" t="str">
        <f>IFERROR(IF($B104=0,0,IF(VLOOKUP($B104,'Info Table'!$C$36:$BO$5809,62,FALSE)="-","-",VLOOKUP($B104,'Info Table'!$C$36:$BO$5809,62,FALSE))),"")</f>
        <v/>
      </c>
      <c r="K104" s="1050" t="str">
        <f>IFERROR(IF($B104=0,0,IF(VLOOKUP($B104,'Info Table'!$C$36:$BO$5809,61,FALSE)="-","-",VLOOKUP($B104,'Info Table'!$C$36:$BO$5809,61,FALSE))),"")</f>
        <v/>
      </c>
      <c r="L104" s="1050" t="str">
        <f>IFERROR(IF($B104=0,0,IF(VLOOKUP($B104,'Info Table'!$C$36:$BO$5809,48,FALSE)="-","-",VLOOKUP($B104,'Info Table'!$C$36:$BO$5809,48,FALSE))),"")</f>
        <v/>
      </c>
      <c r="M104" s="1050" t="str">
        <f>IFERROR(IF($B104=0,0,IF(VLOOKUP($B104,'Info Table'!$C$36:$BO$5809,60,FALSE)="-","-",VLOOKUP($B104,'Info Table'!$C$36:$BO$5809,60,FALSE))),"")</f>
        <v/>
      </c>
      <c r="N104" s="1050" t="str">
        <f>IFERROR(IF($B104=0,0,IF(VLOOKUP($B104,'Info Table'!$C$36:$BO$5809,48,FALSE)="-","-",VLOOKUP($B104,'Info Table'!$C$36:$BO$5809,48,FALSE))),"")</f>
        <v/>
      </c>
      <c r="O104" s="321" t="str">
        <f>IFERROR(IF($B104=0,0,IF(VLOOKUP($B104,'Info Table'!$C$36:$BO$5809,61,FALSE)="-","-",VLOOKUP($B104,'Info Table'!$C$36:$BO$5809,59,FALSE))),"")</f>
        <v/>
      </c>
      <c r="P104" s="1050" t="str">
        <f>IFERROR(IF($B104=0,0,IF(VLOOKUP($B104,'Info Table'!$C$36:$BO$5809,60,FALSE)="-","-",VLOOKUP($B104,'Info Table'!$C$36:$BO$5809,58,FALSE))),"")</f>
        <v/>
      </c>
      <c r="Q104" s="1050" t="str">
        <f>IFERROR(IF($B104=0,0,IF(VLOOKUP($B104,'Info Table'!$C$36:$BO$5809,48,FALSE)="-","-",VLOOKUP($B104,'Info Table'!$C$36:$BO$5809,48,FALSE))),"")</f>
        <v/>
      </c>
      <c r="R104" s="1050" t="str">
        <f>IFERROR(IF($B104=0,0,IF(VLOOKUP($B104,'Info Table'!$C$36:$BO$5809,59,FALSE)="-","-",VLOOKUP($B104,'Info Table'!$C$36:$BO$5809,57,FALSE))),"")</f>
        <v/>
      </c>
      <c r="S104" s="1050" t="str">
        <f>IFERROR(IF($B104=0,0,IF(VLOOKUP($B104,'Info Table'!$C$36:$BO$5809,48,FALSE)="-","-",VLOOKUP($B104,'Info Table'!$C$36:$BO$5809,48,FALSE))),"")</f>
        <v/>
      </c>
      <c r="T104" s="321" t="str">
        <f>IFERROR(IF($B104=0,0,IF(VLOOKUP($B104,'Info Table'!$C$36:$BO$5809,58,FALSE)="-","-",VLOOKUP($B104,'Info Table'!$C$36:$BO$5809,56,FALSE))),"")</f>
        <v/>
      </c>
      <c r="U104" s="367" t="str">
        <f>IFERROR(IF($B104=0,0,IF(VLOOKUP($B104,'Info Table'!$C$36:$BO$5809,57,FALSE)="-","-",VLOOKUP($B104,'Info Table'!$C$36:$BO$5809,55,FALSE))),"")</f>
        <v/>
      </c>
      <c r="V104" s="376"/>
      <c r="W104" s="18" t="str">
        <f>IFERROR(IF(B81=0,0,IF(VLOOKUP($B81,'Info Table'!$C$35:$AU$5809,32,FALSE)="-","-",VLOOKUP($B81,'Info Table'!$C$35:$AU$5809,32,FALSE))),"")</f>
        <v/>
      </c>
      <c r="X104" s="18" t="str">
        <f>IFERROR(IF(B81=0,0,IF(VLOOKUP($B81,'Info Table'!$C$35:$AU$5809,33,FALSE)="-","-",VLOOKUP($B81,'Info Table'!$C$35:$AU$5809,33,FALSE))),"")</f>
        <v/>
      </c>
      <c r="Y104" s="18" t="str">
        <f>IFERROR(IF(B81=0,0,IF(VLOOKUP($B81,'Info Table'!$C$35:$AU$5809,34,FALSE)="-","-",VLOOKUP($B81,'Info Table'!$C$35:$AU$5809,34,FALSE))),"")</f>
        <v/>
      </c>
      <c r="Z104" s="18" t="str">
        <f>IFERROR(IF(B81=0,0,IF(VLOOKUP($B81,'Info Table'!$C$35:$AU$5809,35,FALSE)="-","-",VLOOKUP($B81,'Info Table'!$C$35:$AU$5809,35,FALSE))),"")</f>
        <v/>
      </c>
      <c r="AA104" s="18" t="str">
        <f>IFERROR(IF(B81=0,0,IF(VLOOKUP($B81,'Info Table'!$C$35:$AU$5809,36,FALSE)="-","-",VLOOKUP($B81,'Info Table'!$C$35:$AU$5809,36,FALSE))),"")</f>
        <v/>
      </c>
      <c r="AB104" s="18" t="str">
        <f>IFERROR(IF(B81=0,0,IF(VLOOKUP($B81,'Info Table'!$C$35:$AU$5809,37,FALSE)="-","-",VLOOKUP($B81,'Info Table'!$C$35:$AU$5809,37,FALSE))),"")</f>
        <v/>
      </c>
      <c r="AC104" s="18" t="str">
        <f>IFERROR(IF(B81=0,0,IF(VLOOKUP($B81,'Info Table'!$C$35:$AU$5809,26,FALSE)="-","-",VLOOKUP($B81,'Info Table'!$C$35:$AU$5809,26,FALSE))),"")</f>
        <v/>
      </c>
      <c r="AD104" s="18" t="str">
        <f>IFERROR(IF(B81=0,0,IF(VLOOKUP($B81,'Info Table'!$C$35:$AU$5809,27,FALSE)="-","-",VLOOKUP($B81,'Info Table'!$C$35:$AU$5809,27,FALSE))),"")</f>
        <v/>
      </c>
      <c r="AE104" s="18" t="str">
        <f>IFERROR(IF($B81=0,0,IF(VLOOKUP($B81,'Info Table'!$C$35:$BR$5809,66,FALSE)="","-",VLOOKUP($B81,'Info Table'!$C$35:$BR$5809,66,FALSE))),"")</f>
        <v/>
      </c>
      <c r="AF104" s="18" t="str">
        <f>IFERROR(IF($B80=0,0,IF(VLOOKUP($B80,'Info Table'!$C$35:$BR$5809,67,FALSE)="","-",VLOOKUP($B80,'Info Table'!$C$35:$BR$5809,67,FALSE))),"")</f>
        <v/>
      </c>
      <c r="AG104" s="18" t="str">
        <f>IFERROR(IF($B81=0,0,IF(VLOOKUP($B81,'Info Table'!$C$35:$BR$5809,68,FALSE)="","-",VLOOKUP($B81,'Info Table'!$C$35:$BR$5809,68,FALSE))),"")</f>
        <v/>
      </c>
      <c r="AH104" s="777" t="s">
        <v>6903</v>
      </c>
      <c r="AI104"/>
      <c r="AJ104" s="582" t="s">
        <v>9071</v>
      </c>
      <c r="AK104"/>
      <c r="AL104" s="640" t="s">
        <v>5596</v>
      </c>
      <c r="AN104" s="3"/>
      <c r="AO104" s="3"/>
      <c r="AP104" s="3"/>
    </row>
    <row r="105" spans="1:42" ht="3.65" customHeight="1">
      <c r="A105" s="22"/>
      <c r="B105" s="23"/>
      <c r="C105" s="724"/>
      <c r="D105" s="23"/>
      <c r="E105" s="23"/>
      <c r="F105" s="23"/>
      <c r="G105" s="23"/>
      <c r="H105" s="23"/>
      <c r="I105" s="23"/>
      <c r="J105" s="23"/>
      <c r="K105" s="23"/>
      <c r="L105" s="23"/>
      <c r="M105" s="23"/>
      <c r="N105" s="23"/>
      <c r="O105" s="23"/>
      <c r="P105" s="23"/>
      <c r="Q105" s="23"/>
      <c r="R105" s="23"/>
      <c r="S105" s="23"/>
      <c r="T105" s="23"/>
      <c r="U105" s="3"/>
      <c r="V105" s="4"/>
      <c r="W105" s="31"/>
      <c r="X105" s="31"/>
      <c r="Y105" s="31"/>
      <c r="Z105" s="31"/>
      <c r="AA105" s="31"/>
      <c r="AB105" s="31"/>
      <c r="AC105" s="31"/>
      <c r="AD105" s="31"/>
      <c r="AE105" s="31"/>
      <c r="AF105" s="18" t="str">
        <f>IFERROR(IF($B81=0,0,IF(VLOOKUP($B81,'Info Table'!$C$35:$BR$5809,67,FALSE)="","-",VLOOKUP($B81,'Info Table'!$C$35:$BR$5809,67,FALSE))),"")</f>
        <v/>
      </c>
      <c r="AG105" s="31"/>
      <c r="AH105" s="140" t="s">
        <v>6857</v>
      </c>
      <c r="AI105"/>
      <c r="AJ105" s="582" t="s">
        <v>9231</v>
      </c>
      <c r="AK105"/>
      <c r="AL105" s="641" t="s">
        <v>7810</v>
      </c>
      <c r="AN105" s="3"/>
      <c r="AO105" s="3"/>
      <c r="AP105" s="3"/>
    </row>
    <row r="106" spans="1:42" ht="19" customHeight="1">
      <c r="A106" s="22"/>
      <c r="B106" s="1111" t="s">
        <v>6312</v>
      </c>
      <c r="C106" s="1112"/>
      <c r="D106" s="1112"/>
      <c r="E106" s="1112"/>
      <c r="F106" s="1112"/>
      <c r="G106" s="1112"/>
      <c r="H106" s="1112"/>
      <c r="I106" s="1112"/>
      <c r="J106" s="1112"/>
      <c r="K106" s="1112"/>
      <c r="L106" s="1112"/>
      <c r="M106" s="1112"/>
      <c r="N106" s="1112"/>
      <c r="O106" s="1112"/>
      <c r="P106" s="1112"/>
      <c r="Q106" s="1112"/>
      <c r="R106" s="1112"/>
      <c r="S106" s="1112"/>
      <c r="T106" s="1112"/>
      <c r="U106" s="1157"/>
      <c r="V106" s="371"/>
      <c r="W106" s="31"/>
      <c r="X106" s="31"/>
      <c r="Y106" s="31"/>
      <c r="Z106" s="31"/>
      <c r="AA106" s="31"/>
      <c r="AB106" s="31"/>
      <c r="AC106" s="31"/>
      <c r="AD106" s="31"/>
      <c r="AE106" s="31"/>
      <c r="AF106" s="31"/>
      <c r="AG106" s="31"/>
      <c r="AH106" s="777" t="s">
        <v>6165</v>
      </c>
      <c r="AI106"/>
      <c r="AJ106" s="582" t="s">
        <v>9233</v>
      </c>
      <c r="AK106"/>
      <c r="AL106" s="640" t="s">
        <v>7811</v>
      </c>
      <c r="AN106" s="3"/>
      <c r="AO106" s="3"/>
      <c r="AP106" s="3"/>
    </row>
    <row r="107" spans="1:42" ht="12.75" customHeight="1">
      <c r="A107" s="22"/>
      <c r="B107" s="1034"/>
      <c r="C107" s="1035"/>
      <c r="D107" s="1035"/>
      <c r="E107" s="1035"/>
      <c r="F107" s="1035"/>
      <c r="G107" s="1035"/>
      <c r="H107" s="1035"/>
      <c r="I107" s="1035"/>
      <c r="J107" s="1035"/>
      <c r="K107" s="1035"/>
      <c r="L107" s="1035"/>
      <c r="M107" s="1035"/>
      <c r="N107" s="1035"/>
      <c r="O107" s="1035"/>
      <c r="P107" s="1035"/>
      <c r="Q107" s="1035"/>
      <c r="R107" s="1035"/>
      <c r="S107" s="1035"/>
      <c r="T107" s="1035"/>
      <c r="U107" s="1036"/>
      <c r="V107" s="377"/>
      <c r="AF107" s="31"/>
      <c r="AH107" s="140" t="s">
        <v>6858</v>
      </c>
      <c r="AI107"/>
      <c r="AJ107" s="582" t="s">
        <v>9235</v>
      </c>
      <c r="AK107"/>
      <c r="AL107" s="641" t="s">
        <v>7812</v>
      </c>
      <c r="AN107" s="3"/>
      <c r="AO107" s="3"/>
      <c r="AP107" s="3"/>
    </row>
    <row r="108" spans="1:42" ht="12.75" customHeight="1">
      <c r="A108" s="22"/>
      <c r="B108" s="1037"/>
      <c r="C108" s="1038"/>
      <c r="D108" s="1038"/>
      <c r="E108" s="1038"/>
      <c r="F108" s="1038"/>
      <c r="G108" s="1038"/>
      <c r="H108" s="1038"/>
      <c r="I108" s="1038"/>
      <c r="J108" s="1038"/>
      <c r="K108" s="1038"/>
      <c r="L108" s="1038"/>
      <c r="M108" s="1038"/>
      <c r="N108" s="1038"/>
      <c r="O108" s="1038"/>
      <c r="P108" s="1038"/>
      <c r="Q108" s="1038"/>
      <c r="R108" s="1038"/>
      <c r="S108" s="1038"/>
      <c r="T108" s="1038"/>
      <c r="U108" s="1039"/>
      <c r="V108" s="377"/>
      <c r="AH108" s="777" t="s">
        <v>6278</v>
      </c>
      <c r="AI108"/>
      <c r="AJ108" s="582" t="s">
        <v>9239</v>
      </c>
      <c r="AK108"/>
      <c r="AL108" s="640" t="s">
        <v>7813</v>
      </c>
      <c r="AN108" s="3"/>
      <c r="AO108" s="3"/>
      <c r="AP108" s="3"/>
    </row>
    <row r="109" spans="1:42" ht="12.75" customHeight="1">
      <c r="A109" s="22"/>
      <c r="B109" s="1037"/>
      <c r="C109" s="1038"/>
      <c r="D109" s="1038"/>
      <c r="E109" s="1038"/>
      <c r="F109" s="1038"/>
      <c r="G109" s="1038"/>
      <c r="H109" s="1038"/>
      <c r="I109" s="1038"/>
      <c r="J109" s="1038"/>
      <c r="K109" s="1038"/>
      <c r="L109" s="1038"/>
      <c r="M109" s="1038"/>
      <c r="N109" s="1038"/>
      <c r="O109" s="1038"/>
      <c r="P109" s="1038"/>
      <c r="Q109" s="1038"/>
      <c r="R109" s="1038"/>
      <c r="S109" s="1038"/>
      <c r="T109" s="1038"/>
      <c r="U109" s="1039"/>
      <c r="V109" s="377"/>
      <c r="AH109" s="140" t="s">
        <v>6166</v>
      </c>
      <c r="AI109"/>
      <c r="AJ109" s="582" t="s">
        <v>9241</v>
      </c>
      <c r="AK109"/>
      <c r="AL109" s="641" t="s">
        <v>10161</v>
      </c>
      <c r="AN109" s="3"/>
      <c r="AO109" s="3"/>
      <c r="AP109" s="3"/>
    </row>
    <row r="110" spans="1:42" ht="12.75" customHeight="1">
      <c r="A110" s="22"/>
      <c r="B110" s="1037"/>
      <c r="C110" s="1038"/>
      <c r="D110" s="1038"/>
      <c r="E110" s="1038"/>
      <c r="F110" s="1038"/>
      <c r="G110" s="1038"/>
      <c r="H110" s="1038"/>
      <c r="I110" s="1038"/>
      <c r="J110" s="1038"/>
      <c r="K110" s="1038"/>
      <c r="L110" s="1038"/>
      <c r="M110" s="1038"/>
      <c r="N110" s="1038"/>
      <c r="O110" s="1038"/>
      <c r="P110" s="1038"/>
      <c r="Q110" s="1038"/>
      <c r="R110" s="1038"/>
      <c r="S110" s="1038"/>
      <c r="T110" s="1038"/>
      <c r="U110" s="1039"/>
      <c r="V110" s="377"/>
      <c r="AH110" s="777" t="s">
        <v>5241</v>
      </c>
      <c r="AI110"/>
      <c r="AJ110" s="582" t="s">
        <v>9244</v>
      </c>
      <c r="AK110"/>
      <c r="AL110" s="640" t="s">
        <v>10157</v>
      </c>
      <c r="AN110" s="3"/>
      <c r="AO110" s="3"/>
      <c r="AP110" s="3"/>
    </row>
    <row r="111" spans="1:42" ht="12.75" customHeight="1">
      <c r="A111" s="22"/>
      <c r="B111" s="1037"/>
      <c r="C111" s="1038"/>
      <c r="D111" s="1038"/>
      <c r="E111" s="1038"/>
      <c r="F111" s="1038"/>
      <c r="G111" s="1038"/>
      <c r="H111" s="1038"/>
      <c r="I111" s="1038"/>
      <c r="J111" s="1038"/>
      <c r="K111" s="1038"/>
      <c r="L111" s="1038"/>
      <c r="M111" s="1038"/>
      <c r="N111" s="1038"/>
      <c r="O111" s="1038"/>
      <c r="P111" s="1038"/>
      <c r="Q111" s="1038"/>
      <c r="R111" s="1038"/>
      <c r="S111" s="1038"/>
      <c r="T111" s="1038"/>
      <c r="U111" s="1039"/>
      <c r="V111" s="377"/>
      <c r="AH111" s="140" t="s">
        <v>5243</v>
      </c>
      <c r="AI111"/>
      <c r="AJ111" s="582" t="s">
        <v>9246</v>
      </c>
      <c r="AK111"/>
      <c r="AL111" s="640" t="s">
        <v>10138</v>
      </c>
      <c r="AN111" s="3"/>
      <c r="AO111" s="3"/>
      <c r="AP111" s="3"/>
    </row>
    <row r="112" spans="1:42" ht="12.75" customHeight="1">
      <c r="A112" s="22"/>
      <c r="B112" s="1037"/>
      <c r="C112" s="1038"/>
      <c r="D112" s="1038"/>
      <c r="E112" s="1038"/>
      <c r="F112" s="1038"/>
      <c r="G112" s="1038"/>
      <c r="H112" s="1038"/>
      <c r="I112" s="1038"/>
      <c r="J112" s="1038"/>
      <c r="K112" s="1038"/>
      <c r="L112" s="1038"/>
      <c r="M112" s="1038"/>
      <c r="N112" s="1038"/>
      <c r="O112" s="1038"/>
      <c r="P112" s="1038"/>
      <c r="Q112" s="1038"/>
      <c r="R112" s="1038"/>
      <c r="S112" s="1038"/>
      <c r="T112" s="1038"/>
      <c r="U112" s="1039"/>
      <c r="V112" s="377"/>
      <c r="AH112" s="777" t="s">
        <v>5245</v>
      </c>
      <c r="AI112"/>
      <c r="AJ112" s="582" t="s">
        <v>9250</v>
      </c>
      <c r="AK112"/>
      <c r="AL112" s="641" t="s">
        <v>2032</v>
      </c>
      <c r="AN112" s="3"/>
      <c r="AO112" s="3"/>
      <c r="AP112" s="3"/>
    </row>
    <row r="113" spans="1:42" ht="12.75" customHeight="1">
      <c r="A113" s="22"/>
      <c r="B113" s="1037"/>
      <c r="C113" s="1038"/>
      <c r="D113" s="1038"/>
      <c r="E113" s="1038"/>
      <c r="F113" s="1038"/>
      <c r="G113" s="1038"/>
      <c r="H113" s="1038"/>
      <c r="I113" s="1038"/>
      <c r="J113" s="1038"/>
      <c r="K113" s="1038"/>
      <c r="L113" s="1038"/>
      <c r="M113" s="1038"/>
      <c r="N113" s="1038"/>
      <c r="O113" s="1038"/>
      <c r="P113" s="1038"/>
      <c r="Q113" s="1038"/>
      <c r="R113" s="1038"/>
      <c r="S113" s="1038"/>
      <c r="T113" s="1038"/>
      <c r="U113" s="1039"/>
      <c r="V113" s="377"/>
      <c r="AH113" s="140" t="s">
        <v>5246</v>
      </c>
      <c r="AI113"/>
      <c r="AJ113" s="582" t="s">
        <v>9254</v>
      </c>
      <c r="AK113"/>
      <c r="AL113" s="640" t="s">
        <v>959</v>
      </c>
      <c r="AN113" s="3"/>
      <c r="AO113" s="3"/>
      <c r="AP113" s="3"/>
    </row>
    <row r="114" spans="1:42" ht="12.75" customHeight="1">
      <c r="A114" s="22"/>
      <c r="B114" s="1037"/>
      <c r="C114" s="1038"/>
      <c r="D114" s="1038"/>
      <c r="E114" s="1038"/>
      <c r="F114" s="1038"/>
      <c r="G114" s="1038"/>
      <c r="H114" s="1038"/>
      <c r="I114" s="1038"/>
      <c r="J114" s="1038"/>
      <c r="K114" s="1038"/>
      <c r="L114" s="1038"/>
      <c r="M114" s="1038"/>
      <c r="N114" s="1038"/>
      <c r="O114" s="1038"/>
      <c r="P114" s="1038"/>
      <c r="Q114" s="1038"/>
      <c r="R114" s="1038"/>
      <c r="S114" s="1038"/>
      <c r="T114" s="1038"/>
      <c r="U114" s="1039"/>
      <c r="V114" s="377"/>
      <c r="AH114" s="777" t="s">
        <v>5247</v>
      </c>
      <c r="AI114"/>
      <c r="AJ114" s="582" t="s">
        <v>6855</v>
      </c>
      <c r="AK114"/>
      <c r="AL114" s="641" t="s">
        <v>2657</v>
      </c>
      <c r="AN114" s="3"/>
      <c r="AO114" s="3"/>
      <c r="AP114" s="3"/>
    </row>
    <row r="115" spans="1:42" ht="12.75" customHeight="1">
      <c r="A115" s="22"/>
      <c r="B115" s="1037"/>
      <c r="C115" s="1038"/>
      <c r="D115" s="1038"/>
      <c r="E115" s="1038"/>
      <c r="F115" s="1038"/>
      <c r="G115" s="1038"/>
      <c r="H115" s="1038"/>
      <c r="I115" s="1038"/>
      <c r="J115" s="1038"/>
      <c r="K115" s="1038"/>
      <c r="L115" s="1038"/>
      <c r="M115" s="1038"/>
      <c r="N115" s="1038"/>
      <c r="O115" s="1038"/>
      <c r="P115" s="1038"/>
      <c r="Q115" s="1038"/>
      <c r="R115" s="1038"/>
      <c r="S115" s="1038"/>
      <c r="T115" s="1038"/>
      <c r="U115" s="1039"/>
      <c r="V115" s="377"/>
      <c r="AH115" s="140" t="s">
        <v>11698</v>
      </c>
      <c r="AI115"/>
      <c r="AJ115" s="582" t="s">
        <v>5227</v>
      </c>
      <c r="AK115"/>
      <c r="AL115" s="640" t="s">
        <v>5643</v>
      </c>
      <c r="AN115" s="3"/>
      <c r="AO115" s="3"/>
      <c r="AP115" s="3"/>
    </row>
    <row r="116" spans="1:42" ht="12.75" customHeight="1">
      <c r="A116" s="22"/>
      <c r="B116" s="1037"/>
      <c r="C116" s="1038"/>
      <c r="D116" s="1038"/>
      <c r="E116" s="1038"/>
      <c r="F116" s="1038"/>
      <c r="G116" s="1038"/>
      <c r="H116" s="1038"/>
      <c r="I116" s="1038"/>
      <c r="J116" s="1038"/>
      <c r="K116" s="1038"/>
      <c r="L116" s="1038"/>
      <c r="M116" s="1038"/>
      <c r="N116" s="1038"/>
      <c r="O116" s="1038"/>
      <c r="P116" s="1038"/>
      <c r="Q116" s="1038"/>
      <c r="R116" s="1038"/>
      <c r="S116" s="1038"/>
      <c r="T116" s="1038"/>
      <c r="U116" s="1039"/>
      <c r="V116" s="377"/>
      <c r="AH116" s="777" t="s">
        <v>11699</v>
      </c>
      <c r="AI116"/>
      <c r="AJ116" s="582" t="s">
        <v>6334</v>
      </c>
      <c r="AK116"/>
      <c r="AL116" s="641" t="s">
        <v>5644</v>
      </c>
      <c r="AN116" s="3"/>
      <c r="AO116" s="3"/>
      <c r="AP116" s="3"/>
    </row>
    <row r="117" spans="1:42" ht="12.75" customHeight="1">
      <c r="A117" s="22"/>
      <c r="B117" s="1037"/>
      <c r="C117" s="1038"/>
      <c r="D117" s="1038"/>
      <c r="E117" s="1038"/>
      <c r="F117" s="1038"/>
      <c r="G117" s="1038"/>
      <c r="H117" s="1038"/>
      <c r="I117" s="1038"/>
      <c r="J117" s="1038"/>
      <c r="K117" s="1038"/>
      <c r="L117" s="1038"/>
      <c r="M117" s="1038"/>
      <c r="N117" s="1038"/>
      <c r="O117" s="1038"/>
      <c r="P117" s="1038"/>
      <c r="Q117" s="1038"/>
      <c r="R117" s="1038"/>
      <c r="S117" s="1038"/>
      <c r="T117" s="1038"/>
      <c r="U117" s="1039"/>
      <c r="V117" s="377"/>
      <c r="AH117" s="140" t="s">
        <v>11696</v>
      </c>
      <c r="AI117"/>
      <c r="AJ117" s="582" t="s">
        <v>5230</v>
      </c>
      <c r="AK117"/>
      <c r="AL117" s="640" t="s">
        <v>5645</v>
      </c>
      <c r="AN117" s="3"/>
      <c r="AO117" s="3"/>
      <c r="AP117" s="3"/>
    </row>
    <row r="118" spans="1:42" ht="12.75" customHeight="1">
      <c r="A118" s="22"/>
      <c r="B118" s="1037"/>
      <c r="C118" s="1038"/>
      <c r="D118" s="1038"/>
      <c r="E118" s="1038"/>
      <c r="F118" s="1038"/>
      <c r="G118" s="1038"/>
      <c r="H118" s="1038"/>
      <c r="I118" s="1038"/>
      <c r="J118" s="1038"/>
      <c r="K118" s="1038"/>
      <c r="L118" s="1038"/>
      <c r="M118" s="1038"/>
      <c r="N118" s="1038"/>
      <c r="O118" s="1038"/>
      <c r="P118" s="1038"/>
      <c r="Q118" s="1038"/>
      <c r="R118" s="1038"/>
      <c r="S118" s="1038"/>
      <c r="T118" s="1038"/>
      <c r="U118" s="1039"/>
      <c r="V118" s="377"/>
      <c r="AH118" s="777" t="s">
        <v>11700</v>
      </c>
      <c r="AI118"/>
      <c r="AJ118" s="582" t="s">
        <v>6335</v>
      </c>
      <c r="AK118"/>
      <c r="AL118" s="641" t="s">
        <v>396</v>
      </c>
      <c r="AN118" s="3"/>
      <c r="AO118" s="3"/>
      <c r="AP118" s="3"/>
    </row>
    <row r="119" spans="1:42" ht="12.75" customHeight="1">
      <c r="A119" s="22"/>
      <c r="B119" s="1037"/>
      <c r="C119" s="1038"/>
      <c r="D119" s="1038"/>
      <c r="E119" s="1038"/>
      <c r="F119" s="1038"/>
      <c r="G119" s="1038"/>
      <c r="H119" s="1038"/>
      <c r="I119" s="1038"/>
      <c r="J119" s="1038"/>
      <c r="K119" s="1038"/>
      <c r="L119" s="1038"/>
      <c r="M119" s="1038"/>
      <c r="N119" s="1038"/>
      <c r="O119" s="1038"/>
      <c r="P119" s="1038"/>
      <c r="Q119" s="1038"/>
      <c r="R119" s="1038"/>
      <c r="S119" s="1038"/>
      <c r="T119" s="1038"/>
      <c r="U119" s="1039"/>
      <c r="V119" s="377"/>
      <c r="AH119" s="140" t="s">
        <v>11695</v>
      </c>
      <c r="AI119"/>
      <c r="AJ119" s="582" t="s">
        <v>5232</v>
      </c>
      <c r="AK119"/>
      <c r="AL119" s="640" t="s">
        <v>5818</v>
      </c>
      <c r="AN119" s="3"/>
      <c r="AO119" s="3"/>
      <c r="AP119" s="3"/>
    </row>
    <row r="120" spans="1:42" ht="12.75" customHeight="1">
      <c r="A120" s="22"/>
      <c r="B120" s="1037"/>
      <c r="C120" s="1038"/>
      <c r="D120" s="1038"/>
      <c r="E120" s="1038"/>
      <c r="F120" s="1038"/>
      <c r="G120" s="1038"/>
      <c r="H120" s="1038"/>
      <c r="I120" s="1038"/>
      <c r="J120" s="1038"/>
      <c r="K120" s="1038"/>
      <c r="L120" s="1038"/>
      <c r="M120" s="1038"/>
      <c r="N120" s="1038"/>
      <c r="O120" s="1038"/>
      <c r="P120" s="1038"/>
      <c r="Q120" s="1038"/>
      <c r="R120" s="1038"/>
      <c r="S120" s="1038"/>
      <c r="T120" s="1038"/>
      <c r="U120" s="1039"/>
      <c r="V120" s="377"/>
      <c r="AH120" s="777" t="s">
        <v>11694</v>
      </c>
      <c r="AI120"/>
      <c r="AJ120" s="582" t="s">
        <v>5234</v>
      </c>
      <c r="AK120"/>
      <c r="AL120" s="641" t="s">
        <v>5819</v>
      </c>
      <c r="AN120" s="3"/>
      <c r="AO120" s="3"/>
      <c r="AP120" s="3"/>
    </row>
    <row r="121" spans="1:42" ht="12.75" customHeight="1">
      <c r="A121" s="22"/>
      <c r="B121" s="1040"/>
      <c r="C121" s="1041"/>
      <c r="D121" s="1041"/>
      <c r="E121" s="1041"/>
      <c r="F121" s="1041"/>
      <c r="G121" s="1041"/>
      <c r="H121" s="1041"/>
      <c r="I121" s="1041"/>
      <c r="J121" s="1041"/>
      <c r="K121" s="1041"/>
      <c r="L121" s="1041"/>
      <c r="M121" s="1041"/>
      <c r="N121" s="1041"/>
      <c r="O121" s="1041"/>
      <c r="P121" s="1041"/>
      <c r="Q121" s="1041"/>
      <c r="R121" s="1041"/>
      <c r="S121" s="1041"/>
      <c r="T121" s="1041"/>
      <c r="U121" s="1042"/>
      <c r="V121" s="377"/>
      <c r="AH121" s="140" t="s">
        <v>11697</v>
      </c>
      <c r="AI121"/>
      <c r="AJ121" s="582" t="s">
        <v>5235</v>
      </c>
      <c r="AK121"/>
      <c r="AL121" s="640" t="s">
        <v>5820</v>
      </c>
      <c r="AN121" s="3"/>
      <c r="AO121" s="3"/>
      <c r="AP121" s="3"/>
    </row>
    <row r="122" spans="1:42" ht="5.15" customHeight="1">
      <c r="A122" s="23"/>
      <c r="B122" s="241"/>
      <c r="C122" s="241"/>
      <c r="D122" s="241"/>
      <c r="E122" s="241"/>
      <c r="F122" s="241"/>
      <c r="G122" s="241"/>
      <c r="H122" s="241"/>
      <c r="I122" s="197"/>
      <c r="J122" s="197"/>
      <c r="K122" s="197"/>
      <c r="L122" s="197"/>
      <c r="M122" s="197"/>
      <c r="N122" s="197"/>
      <c r="O122" s="197"/>
      <c r="P122" s="197"/>
      <c r="Q122" s="197"/>
      <c r="R122" s="197"/>
      <c r="S122" s="197"/>
      <c r="T122" s="197"/>
      <c r="U122" s="364"/>
      <c r="V122" s="4"/>
      <c r="AH122" s="777" t="s">
        <v>11693</v>
      </c>
      <c r="AI122"/>
      <c r="AJ122" s="582" t="s">
        <v>5237</v>
      </c>
      <c r="AK122"/>
      <c r="AL122" s="641" t="s">
        <v>5821</v>
      </c>
      <c r="AN122" s="3"/>
      <c r="AO122" s="3"/>
      <c r="AP122" s="3"/>
    </row>
    <row r="123" spans="1:42" ht="12.75" customHeight="1">
      <c r="A123" s="23"/>
      <c r="B123" s="1034"/>
      <c r="C123" s="1035"/>
      <c r="D123" s="1035"/>
      <c r="E123" s="1035"/>
      <c r="F123" s="1035"/>
      <c r="G123" s="1035"/>
      <c r="H123" s="1035"/>
      <c r="I123" s="1035"/>
      <c r="J123" s="1035"/>
      <c r="K123" s="1035"/>
      <c r="L123" s="1035"/>
      <c r="M123" s="1035"/>
      <c r="N123" s="1035"/>
      <c r="O123" s="1035"/>
      <c r="P123" s="1035"/>
      <c r="Q123" s="1035"/>
      <c r="R123" s="1035"/>
      <c r="S123" s="1035"/>
      <c r="T123" s="1035"/>
      <c r="U123" s="1036"/>
      <c r="V123" s="377"/>
      <c r="AH123" s="140" t="s">
        <v>10314</v>
      </c>
      <c r="AI123"/>
      <c r="AJ123" s="582" t="s">
        <v>5239</v>
      </c>
      <c r="AK123"/>
      <c r="AL123" s="640" t="s">
        <v>5822</v>
      </c>
      <c r="AN123" s="3"/>
      <c r="AO123" s="3"/>
      <c r="AP123" s="3"/>
    </row>
    <row r="124" spans="1:42" ht="12.75" customHeight="1">
      <c r="A124" s="23"/>
      <c r="B124" s="1037"/>
      <c r="C124" s="1038"/>
      <c r="D124" s="1038"/>
      <c r="E124" s="1038"/>
      <c r="F124" s="1038"/>
      <c r="G124" s="1038"/>
      <c r="H124" s="1038"/>
      <c r="I124" s="1038"/>
      <c r="J124" s="1038"/>
      <c r="K124" s="1038"/>
      <c r="L124" s="1038"/>
      <c r="M124" s="1038"/>
      <c r="N124" s="1038"/>
      <c r="O124" s="1038"/>
      <c r="P124" s="1038"/>
      <c r="Q124" s="1038"/>
      <c r="R124" s="1038"/>
      <c r="S124" s="1038"/>
      <c r="T124" s="1038"/>
      <c r="U124" s="1039"/>
      <c r="V124" s="377"/>
      <c r="AH124" s="777" t="s">
        <v>10310</v>
      </c>
      <c r="AI124"/>
      <c r="AJ124" s="582" t="s">
        <v>10121</v>
      </c>
      <c r="AK124"/>
      <c r="AL124" s="641" t="s">
        <v>8635</v>
      </c>
      <c r="AN124" s="3"/>
      <c r="AO124" s="3"/>
      <c r="AP124" s="3"/>
    </row>
    <row r="125" spans="1:42" ht="12.75" customHeight="1">
      <c r="A125" s="23"/>
      <c r="B125" s="1037"/>
      <c r="C125" s="1038"/>
      <c r="D125" s="1038"/>
      <c r="E125" s="1038"/>
      <c r="F125" s="1038"/>
      <c r="G125" s="1038"/>
      <c r="H125" s="1038"/>
      <c r="I125" s="1038"/>
      <c r="J125" s="1038"/>
      <c r="K125" s="1038"/>
      <c r="L125" s="1038"/>
      <c r="M125" s="1038"/>
      <c r="N125" s="1038"/>
      <c r="O125" s="1038"/>
      <c r="P125" s="1038"/>
      <c r="Q125" s="1038"/>
      <c r="R125" s="1038"/>
      <c r="S125" s="1038"/>
      <c r="T125" s="1038"/>
      <c r="U125" s="1039"/>
      <c r="V125" s="377"/>
      <c r="AH125" s="140" t="s">
        <v>7733</v>
      </c>
      <c r="AI125"/>
      <c r="AJ125" s="582" t="s">
        <v>7182</v>
      </c>
      <c r="AK125"/>
      <c r="AL125" s="640" t="s">
        <v>10143</v>
      </c>
      <c r="AN125" s="3"/>
      <c r="AO125" s="3"/>
      <c r="AP125" s="3"/>
    </row>
    <row r="126" spans="1:42" ht="12.75" customHeight="1">
      <c r="A126" s="23"/>
      <c r="B126" s="1037"/>
      <c r="C126" s="1038"/>
      <c r="D126" s="1038"/>
      <c r="E126" s="1038"/>
      <c r="F126" s="1038"/>
      <c r="G126" s="1038"/>
      <c r="H126" s="1038"/>
      <c r="I126" s="1038"/>
      <c r="J126" s="1038"/>
      <c r="K126" s="1038"/>
      <c r="L126" s="1038"/>
      <c r="M126" s="1038"/>
      <c r="N126" s="1038"/>
      <c r="O126" s="1038"/>
      <c r="P126" s="1038"/>
      <c r="Q126" s="1038"/>
      <c r="R126" s="1038"/>
      <c r="S126" s="1038"/>
      <c r="T126" s="1038"/>
      <c r="U126" s="1039"/>
      <c r="V126" s="377"/>
      <c r="AH126" s="777" t="s">
        <v>7734</v>
      </c>
      <c r="AI126"/>
      <c r="AJ126" s="582" t="s">
        <v>7183</v>
      </c>
      <c r="AK126"/>
      <c r="AL126" s="641" t="s">
        <v>10140</v>
      </c>
      <c r="AN126" s="3"/>
      <c r="AO126" s="3"/>
      <c r="AP126" s="3"/>
    </row>
    <row r="127" spans="1:42" ht="12.75" customHeight="1">
      <c r="A127" s="23"/>
      <c r="B127" s="1037"/>
      <c r="C127" s="1038"/>
      <c r="D127" s="1038"/>
      <c r="E127" s="1038"/>
      <c r="F127" s="1038"/>
      <c r="G127" s="1038"/>
      <c r="H127" s="1038"/>
      <c r="I127" s="1038"/>
      <c r="J127" s="1038"/>
      <c r="K127" s="1038"/>
      <c r="L127" s="1038"/>
      <c r="M127" s="1038"/>
      <c r="N127" s="1038"/>
      <c r="O127" s="1038"/>
      <c r="P127" s="1038"/>
      <c r="Q127" s="1038"/>
      <c r="R127" s="1038"/>
      <c r="S127" s="1038"/>
      <c r="T127" s="1038"/>
      <c r="U127" s="1039"/>
      <c r="V127" s="377"/>
      <c r="AH127" s="140" t="s">
        <v>6092</v>
      </c>
      <c r="AI127"/>
      <c r="AJ127" s="582" t="s">
        <v>9107</v>
      </c>
      <c r="AK127"/>
      <c r="AL127" s="640" t="s">
        <v>10141</v>
      </c>
      <c r="AN127" s="3"/>
      <c r="AO127" s="3"/>
      <c r="AP127" s="3"/>
    </row>
    <row r="128" spans="1:42" ht="12.75" customHeight="1">
      <c r="A128" s="23"/>
      <c r="B128" s="1037"/>
      <c r="C128" s="1038"/>
      <c r="D128" s="1038"/>
      <c r="E128" s="1038"/>
      <c r="F128" s="1038"/>
      <c r="G128" s="1038"/>
      <c r="H128" s="1038"/>
      <c r="I128" s="1038"/>
      <c r="J128" s="1038"/>
      <c r="K128" s="1038"/>
      <c r="L128" s="1038"/>
      <c r="M128" s="1038"/>
      <c r="N128" s="1038"/>
      <c r="O128" s="1038"/>
      <c r="P128" s="1038"/>
      <c r="Q128" s="1038"/>
      <c r="R128" s="1038"/>
      <c r="S128" s="1038"/>
      <c r="T128" s="1038"/>
      <c r="U128" s="1039"/>
      <c r="V128" s="377"/>
      <c r="AH128" s="777" t="s">
        <v>6093</v>
      </c>
      <c r="AI128"/>
      <c r="AJ128" s="582" t="s">
        <v>158</v>
      </c>
      <c r="AK128"/>
      <c r="AL128" s="641" t="s">
        <v>8625</v>
      </c>
      <c r="AN128" s="3"/>
      <c r="AO128" s="3"/>
      <c r="AP128" s="3"/>
    </row>
    <row r="129" spans="1:42" ht="12.75" customHeight="1">
      <c r="A129" s="23"/>
      <c r="B129" s="1037"/>
      <c r="C129" s="1038"/>
      <c r="D129" s="1038"/>
      <c r="E129" s="1038"/>
      <c r="F129" s="1038"/>
      <c r="G129" s="1038"/>
      <c r="H129" s="1038"/>
      <c r="I129" s="1038"/>
      <c r="J129" s="1038"/>
      <c r="K129" s="1038"/>
      <c r="L129" s="1038"/>
      <c r="M129" s="1038"/>
      <c r="N129" s="1038"/>
      <c r="O129" s="1038"/>
      <c r="P129" s="1038"/>
      <c r="Q129" s="1038"/>
      <c r="R129" s="1038"/>
      <c r="S129" s="1038"/>
      <c r="T129" s="1038"/>
      <c r="U129" s="1039"/>
      <c r="V129" s="377"/>
      <c r="AH129" s="140" t="s">
        <v>8621</v>
      </c>
      <c r="AI129"/>
      <c r="AJ129" s="582" t="s">
        <v>6074</v>
      </c>
      <c r="AK129"/>
      <c r="AL129" s="640" t="s">
        <v>10142</v>
      </c>
      <c r="AN129" s="3"/>
      <c r="AO129" s="3"/>
      <c r="AP129" s="3"/>
    </row>
    <row r="130" spans="1:42" ht="12.75" customHeight="1">
      <c r="A130" s="23"/>
      <c r="B130" s="1037"/>
      <c r="C130" s="1038"/>
      <c r="D130" s="1038"/>
      <c r="E130" s="1038"/>
      <c r="F130" s="1038"/>
      <c r="G130" s="1038"/>
      <c r="H130" s="1038"/>
      <c r="I130" s="1038"/>
      <c r="J130" s="1038"/>
      <c r="K130" s="1038"/>
      <c r="L130" s="1038"/>
      <c r="M130" s="1038"/>
      <c r="N130" s="1038"/>
      <c r="O130" s="1038"/>
      <c r="P130" s="1038"/>
      <c r="Q130" s="1038"/>
      <c r="R130" s="1038"/>
      <c r="S130" s="1038"/>
      <c r="T130" s="1038"/>
      <c r="U130" s="1039"/>
      <c r="V130" s="377"/>
      <c r="AH130" s="777" t="s">
        <v>6095</v>
      </c>
      <c r="AI130"/>
      <c r="AJ130" s="582" t="s">
        <v>6902</v>
      </c>
      <c r="AK130"/>
      <c r="AL130" s="641" t="s">
        <v>5672</v>
      </c>
      <c r="AN130" s="3"/>
      <c r="AO130" s="3"/>
      <c r="AP130" s="3"/>
    </row>
    <row r="131" spans="1:42" ht="12.75" customHeight="1">
      <c r="A131" s="23"/>
      <c r="B131" s="1037"/>
      <c r="C131" s="1038"/>
      <c r="D131" s="1038"/>
      <c r="E131" s="1038"/>
      <c r="F131" s="1038"/>
      <c r="G131" s="1038"/>
      <c r="H131" s="1038"/>
      <c r="I131" s="1038"/>
      <c r="J131" s="1038"/>
      <c r="K131" s="1038"/>
      <c r="L131" s="1038"/>
      <c r="M131" s="1038"/>
      <c r="N131" s="1038"/>
      <c r="O131" s="1038"/>
      <c r="P131" s="1038"/>
      <c r="Q131" s="1038"/>
      <c r="R131" s="1038"/>
      <c r="S131" s="1038"/>
      <c r="T131" s="1038"/>
      <c r="U131" s="1039"/>
      <c r="V131" s="377"/>
      <c r="AH131" s="140" t="s">
        <v>6096</v>
      </c>
      <c r="AI131"/>
      <c r="AJ131" s="582" t="s">
        <v>6903</v>
      </c>
      <c r="AK131"/>
      <c r="AL131" s="640" t="s">
        <v>4536</v>
      </c>
      <c r="AN131" s="3"/>
      <c r="AO131" s="3"/>
      <c r="AP131" s="3"/>
    </row>
    <row r="132" spans="1:42" ht="12.75" customHeight="1">
      <c r="A132" s="23"/>
      <c r="B132" s="1037"/>
      <c r="C132" s="1038"/>
      <c r="D132" s="1038"/>
      <c r="E132" s="1038"/>
      <c r="F132" s="1038"/>
      <c r="G132" s="1038"/>
      <c r="H132" s="1038"/>
      <c r="I132" s="1038"/>
      <c r="J132" s="1038"/>
      <c r="K132" s="1038"/>
      <c r="L132" s="1038"/>
      <c r="M132" s="1038"/>
      <c r="N132" s="1038"/>
      <c r="O132" s="1038"/>
      <c r="P132" s="1038"/>
      <c r="Q132" s="1038"/>
      <c r="R132" s="1038"/>
      <c r="S132" s="1038"/>
      <c r="T132" s="1038"/>
      <c r="U132" s="1039"/>
      <c r="V132" s="377"/>
      <c r="AH132" s="777" t="s">
        <v>8622</v>
      </c>
      <c r="AI132"/>
      <c r="AJ132" s="582" t="s">
        <v>6857</v>
      </c>
      <c r="AK132"/>
      <c r="AL132" s="641" t="s">
        <v>5675</v>
      </c>
      <c r="AN132" s="3"/>
      <c r="AO132" s="3"/>
      <c r="AP132" s="3"/>
    </row>
    <row r="133" spans="1:42" ht="12.75" customHeight="1">
      <c r="A133" s="23"/>
      <c r="B133" s="1037"/>
      <c r="C133" s="1038"/>
      <c r="D133" s="1038"/>
      <c r="E133" s="1038"/>
      <c r="F133" s="1038"/>
      <c r="G133" s="1038"/>
      <c r="H133" s="1038"/>
      <c r="I133" s="1038"/>
      <c r="J133" s="1038"/>
      <c r="K133" s="1038"/>
      <c r="L133" s="1038"/>
      <c r="M133" s="1038"/>
      <c r="N133" s="1038"/>
      <c r="O133" s="1038"/>
      <c r="P133" s="1038"/>
      <c r="Q133" s="1038"/>
      <c r="R133" s="1038"/>
      <c r="S133" s="1038"/>
      <c r="T133" s="1038"/>
      <c r="U133" s="1039"/>
      <c r="V133" s="377"/>
      <c r="AH133" s="140" t="s">
        <v>8623</v>
      </c>
      <c r="AI133"/>
      <c r="AJ133" s="582" t="s">
        <v>6165</v>
      </c>
      <c r="AK133"/>
      <c r="AL133" s="640" t="s">
        <v>5677</v>
      </c>
      <c r="AN133" s="3"/>
      <c r="AO133" s="3"/>
      <c r="AP133" s="3"/>
    </row>
    <row r="134" spans="1:42" ht="12.75" customHeight="1">
      <c r="A134" s="23"/>
      <c r="B134" s="1037"/>
      <c r="C134" s="1038"/>
      <c r="D134" s="1038"/>
      <c r="E134" s="1038"/>
      <c r="F134" s="1038"/>
      <c r="G134" s="1038"/>
      <c r="H134" s="1038"/>
      <c r="I134" s="1038"/>
      <c r="J134" s="1038"/>
      <c r="K134" s="1038"/>
      <c r="L134" s="1038"/>
      <c r="M134" s="1038"/>
      <c r="N134" s="1038"/>
      <c r="O134" s="1038"/>
      <c r="P134" s="1038"/>
      <c r="Q134" s="1038"/>
      <c r="R134" s="1038"/>
      <c r="S134" s="1038"/>
      <c r="T134" s="1038"/>
      <c r="U134" s="1039"/>
      <c r="V134" s="377"/>
      <c r="AH134" s="777" t="s">
        <v>10720</v>
      </c>
      <c r="AI134"/>
      <c r="AJ134" s="582" t="s">
        <v>6858</v>
      </c>
      <c r="AK134"/>
      <c r="AL134" s="641" t="s">
        <v>5679</v>
      </c>
      <c r="AN134" s="3"/>
      <c r="AO134" s="3"/>
      <c r="AP134" s="3"/>
    </row>
    <row r="135" spans="1:42" ht="12.75" customHeight="1">
      <c r="A135" s="23"/>
      <c r="B135" s="1037"/>
      <c r="C135" s="1038"/>
      <c r="D135" s="1038"/>
      <c r="E135" s="1038"/>
      <c r="F135" s="1038"/>
      <c r="G135" s="1038"/>
      <c r="H135" s="1038"/>
      <c r="I135" s="1038"/>
      <c r="J135" s="1038"/>
      <c r="K135" s="1038"/>
      <c r="L135" s="1038"/>
      <c r="M135" s="1038"/>
      <c r="N135" s="1038"/>
      <c r="O135" s="1038"/>
      <c r="P135" s="1038"/>
      <c r="Q135" s="1038"/>
      <c r="R135" s="1038"/>
      <c r="S135" s="1038"/>
      <c r="T135" s="1038"/>
      <c r="U135" s="1039"/>
      <c r="V135" s="377"/>
      <c r="AH135" s="140" t="s">
        <v>10723</v>
      </c>
      <c r="AI135"/>
      <c r="AJ135" s="582" t="s">
        <v>6278</v>
      </c>
      <c r="AK135"/>
      <c r="AL135" s="640" t="s">
        <v>4534</v>
      </c>
      <c r="AN135" s="3"/>
      <c r="AO135" s="3"/>
      <c r="AP135" s="3"/>
    </row>
    <row r="136" spans="1:42" ht="12.75" customHeight="1">
      <c r="A136" s="23"/>
      <c r="B136" s="1037"/>
      <c r="C136" s="1038"/>
      <c r="D136" s="1038"/>
      <c r="E136" s="1038"/>
      <c r="F136" s="1038"/>
      <c r="G136" s="1038"/>
      <c r="H136" s="1038"/>
      <c r="I136" s="1038"/>
      <c r="J136" s="1038"/>
      <c r="K136" s="1038"/>
      <c r="L136" s="1038"/>
      <c r="M136" s="1038"/>
      <c r="N136" s="1038"/>
      <c r="O136" s="1038"/>
      <c r="P136" s="1038"/>
      <c r="Q136" s="1038"/>
      <c r="R136" s="1038"/>
      <c r="S136" s="1038"/>
      <c r="T136" s="1038"/>
      <c r="U136" s="1039"/>
      <c r="V136" s="377"/>
      <c r="AH136" s="777" t="s">
        <v>5159</v>
      </c>
      <c r="AI136"/>
      <c r="AJ136" s="582" t="s">
        <v>6166</v>
      </c>
      <c r="AK136"/>
      <c r="AL136" s="641" t="s">
        <v>4535</v>
      </c>
      <c r="AN136" s="3"/>
      <c r="AO136" s="3"/>
      <c r="AP136" s="3"/>
    </row>
    <row r="137" spans="1:42" ht="12.75" customHeight="1">
      <c r="A137" s="23"/>
      <c r="B137" s="1040"/>
      <c r="C137" s="1041"/>
      <c r="D137" s="1041"/>
      <c r="E137" s="1041"/>
      <c r="F137" s="1041"/>
      <c r="G137" s="1041"/>
      <c r="H137" s="1041"/>
      <c r="I137" s="1041"/>
      <c r="J137" s="1041"/>
      <c r="K137" s="1041"/>
      <c r="L137" s="1041"/>
      <c r="M137" s="1041"/>
      <c r="N137" s="1041"/>
      <c r="O137" s="1041"/>
      <c r="P137" s="1041"/>
      <c r="Q137" s="1041"/>
      <c r="R137" s="1041"/>
      <c r="S137" s="1041"/>
      <c r="T137" s="1041"/>
      <c r="U137" s="1042"/>
      <c r="V137" s="377"/>
      <c r="AH137" s="140" t="s">
        <v>5160</v>
      </c>
      <c r="AI137"/>
      <c r="AJ137" s="582" t="s">
        <v>7187</v>
      </c>
      <c r="AK137"/>
      <c r="AL137" s="640" t="s">
        <v>7908</v>
      </c>
      <c r="AN137" s="3"/>
      <c r="AO137" s="3"/>
      <c r="AP137" s="3"/>
    </row>
    <row r="138" spans="1:42" ht="5.15" customHeight="1">
      <c r="A138" s="23"/>
      <c r="B138" s="241"/>
      <c r="C138" s="241"/>
      <c r="D138" s="241"/>
      <c r="E138" s="241"/>
      <c r="F138" s="241"/>
      <c r="G138" s="241"/>
      <c r="H138" s="241"/>
      <c r="I138" s="197"/>
      <c r="J138" s="197"/>
      <c r="K138" s="197"/>
      <c r="L138" s="197"/>
      <c r="M138" s="197"/>
      <c r="N138" s="197"/>
      <c r="O138" s="197"/>
      <c r="P138" s="197"/>
      <c r="Q138" s="197"/>
      <c r="R138" s="197"/>
      <c r="S138" s="197"/>
      <c r="T138" s="197"/>
      <c r="U138" s="364"/>
      <c r="V138" s="4"/>
      <c r="AH138" s="777" t="s">
        <v>5161</v>
      </c>
      <c r="AI138"/>
      <c r="AJ138" s="582" t="s">
        <v>7188</v>
      </c>
      <c r="AK138"/>
      <c r="AL138" s="641" t="s">
        <v>5689</v>
      </c>
      <c r="AN138" s="3"/>
      <c r="AO138" s="3"/>
      <c r="AP138" s="3"/>
    </row>
    <row r="139" spans="1:42" ht="12.75" customHeight="1">
      <c r="A139" s="23"/>
      <c r="B139" s="1034"/>
      <c r="C139" s="1035"/>
      <c r="D139" s="1035"/>
      <c r="E139" s="1035"/>
      <c r="F139" s="1035"/>
      <c r="G139" s="1035"/>
      <c r="H139" s="1035"/>
      <c r="I139" s="1035"/>
      <c r="J139" s="1035"/>
      <c r="K139" s="1035"/>
      <c r="L139" s="1035"/>
      <c r="M139" s="1035"/>
      <c r="N139" s="1035"/>
      <c r="O139" s="1035"/>
      <c r="P139" s="1035"/>
      <c r="Q139" s="1035"/>
      <c r="R139" s="1035"/>
      <c r="S139" s="1035"/>
      <c r="T139" s="1035"/>
      <c r="U139" s="1036"/>
      <c r="V139" s="377"/>
      <c r="AH139" s="140" t="s">
        <v>5162</v>
      </c>
      <c r="AI139"/>
      <c r="AJ139" s="582" t="s">
        <v>7189</v>
      </c>
      <c r="AK139"/>
      <c r="AL139" s="640" t="s">
        <v>9411</v>
      </c>
      <c r="AN139" s="3"/>
      <c r="AO139" s="3"/>
      <c r="AP139" s="3"/>
    </row>
    <row r="140" spans="1:42" ht="12.75" customHeight="1">
      <c r="A140" s="23"/>
      <c r="B140" s="1037"/>
      <c r="C140" s="1038"/>
      <c r="D140" s="1038"/>
      <c r="E140" s="1038"/>
      <c r="F140" s="1038"/>
      <c r="G140" s="1038"/>
      <c r="H140" s="1038"/>
      <c r="I140" s="1038"/>
      <c r="J140" s="1038"/>
      <c r="K140" s="1038"/>
      <c r="L140" s="1038"/>
      <c r="M140" s="1038"/>
      <c r="N140" s="1038"/>
      <c r="O140" s="1038"/>
      <c r="P140" s="1038"/>
      <c r="Q140" s="1038"/>
      <c r="R140" s="1038"/>
      <c r="S140" s="1038"/>
      <c r="T140" s="1038"/>
      <c r="U140" s="1039"/>
      <c r="V140" s="377"/>
      <c r="AH140" s="777" t="s">
        <v>8221</v>
      </c>
      <c r="AI140"/>
      <c r="AJ140" s="582" t="s">
        <v>8121</v>
      </c>
      <c r="AK140"/>
      <c r="AL140" s="641" t="s">
        <v>9414</v>
      </c>
      <c r="AN140" s="3"/>
      <c r="AO140" s="3"/>
      <c r="AP140" s="3"/>
    </row>
    <row r="141" spans="1:42" ht="12.75" customHeight="1">
      <c r="A141" s="23"/>
      <c r="B141" s="1037"/>
      <c r="C141" s="1038"/>
      <c r="D141" s="1038"/>
      <c r="E141" s="1038"/>
      <c r="F141" s="1038"/>
      <c r="G141" s="1038"/>
      <c r="H141" s="1038"/>
      <c r="I141" s="1038"/>
      <c r="J141" s="1038"/>
      <c r="K141" s="1038"/>
      <c r="L141" s="1038"/>
      <c r="M141" s="1038"/>
      <c r="N141" s="1038"/>
      <c r="O141" s="1038"/>
      <c r="P141" s="1038"/>
      <c r="Q141" s="1038"/>
      <c r="R141" s="1038"/>
      <c r="S141" s="1038"/>
      <c r="T141" s="1038"/>
      <c r="U141" s="1039"/>
      <c r="V141" s="377"/>
      <c r="AH141" s="140" t="s">
        <v>5164</v>
      </c>
      <c r="AI141"/>
      <c r="AJ141" s="582" t="s">
        <v>4026</v>
      </c>
      <c r="AK141"/>
      <c r="AL141" s="640" t="s">
        <v>9415</v>
      </c>
      <c r="AN141" s="3"/>
      <c r="AO141" s="3"/>
      <c r="AP141" s="3"/>
    </row>
    <row r="142" spans="1:42" ht="12.75" customHeight="1">
      <c r="A142" s="23"/>
      <c r="B142" s="1037"/>
      <c r="C142" s="1038"/>
      <c r="D142" s="1038"/>
      <c r="E142" s="1038"/>
      <c r="F142" s="1038"/>
      <c r="G142" s="1038"/>
      <c r="H142" s="1038"/>
      <c r="I142" s="1038"/>
      <c r="J142" s="1038"/>
      <c r="K142" s="1038"/>
      <c r="L142" s="1038"/>
      <c r="M142" s="1038"/>
      <c r="N142" s="1038"/>
      <c r="O142" s="1038"/>
      <c r="P142" s="1038"/>
      <c r="Q142" s="1038"/>
      <c r="R142" s="1038"/>
      <c r="S142" s="1038"/>
      <c r="T142" s="1038"/>
      <c r="U142" s="1039"/>
      <c r="V142" s="377"/>
      <c r="AH142" s="777" t="s">
        <v>5165</v>
      </c>
      <c r="AI142"/>
      <c r="AJ142" s="582" t="s">
        <v>5241</v>
      </c>
      <c r="AK142"/>
      <c r="AL142" s="640" t="s">
        <v>5707</v>
      </c>
      <c r="AN142" s="3"/>
      <c r="AO142" s="3"/>
      <c r="AP142" s="3"/>
    </row>
    <row r="143" spans="1:42" ht="12.75" customHeight="1">
      <c r="A143" s="23"/>
      <c r="B143" s="1037"/>
      <c r="C143" s="1038"/>
      <c r="D143" s="1038"/>
      <c r="E143" s="1038"/>
      <c r="F143" s="1038"/>
      <c r="G143" s="1038"/>
      <c r="H143" s="1038"/>
      <c r="I143" s="1038"/>
      <c r="J143" s="1038"/>
      <c r="K143" s="1038"/>
      <c r="L143" s="1038"/>
      <c r="M143" s="1038"/>
      <c r="N143" s="1038"/>
      <c r="O143" s="1038"/>
      <c r="P143" s="1038"/>
      <c r="Q143" s="1038"/>
      <c r="R143" s="1038"/>
      <c r="S143" s="1038"/>
      <c r="T143" s="1038"/>
      <c r="U143" s="1039"/>
      <c r="V143" s="377"/>
      <c r="AH143" s="140" t="s">
        <v>7194</v>
      </c>
      <c r="AI143"/>
      <c r="AJ143" s="582" t="s">
        <v>5243</v>
      </c>
      <c r="AK143"/>
      <c r="AL143" s="641" t="s">
        <v>5709</v>
      </c>
      <c r="AN143" s="3"/>
      <c r="AO143" s="3"/>
      <c r="AP143" s="3"/>
    </row>
    <row r="144" spans="1:42" ht="12.75" customHeight="1">
      <c r="A144" s="23"/>
      <c r="B144" s="1037"/>
      <c r="C144" s="1038"/>
      <c r="D144" s="1038"/>
      <c r="E144" s="1038"/>
      <c r="F144" s="1038"/>
      <c r="G144" s="1038"/>
      <c r="H144" s="1038"/>
      <c r="I144" s="1038"/>
      <c r="J144" s="1038"/>
      <c r="K144" s="1038"/>
      <c r="L144" s="1038"/>
      <c r="M144" s="1038"/>
      <c r="N144" s="1038"/>
      <c r="O144" s="1038"/>
      <c r="P144" s="1038"/>
      <c r="Q144" s="1038"/>
      <c r="R144" s="1038"/>
      <c r="S144" s="1038"/>
      <c r="T144" s="1038"/>
      <c r="U144" s="1039"/>
      <c r="V144" s="377"/>
      <c r="AH144" s="777" t="s">
        <v>7195</v>
      </c>
      <c r="AI144"/>
      <c r="AJ144" s="582" t="s">
        <v>5245</v>
      </c>
      <c r="AK144"/>
      <c r="AL144" s="640" t="s">
        <v>5711</v>
      </c>
      <c r="AN144" s="3"/>
      <c r="AO144" s="3"/>
      <c r="AP144" s="3"/>
    </row>
    <row r="145" spans="1:42" ht="12.75" customHeight="1">
      <c r="A145" s="23"/>
      <c r="B145" s="1037"/>
      <c r="C145" s="1038"/>
      <c r="D145" s="1038"/>
      <c r="E145" s="1038"/>
      <c r="F145" s="1038"/>
      <c r="G145" s="1038"/>
      <c r="H145" s="1038"/>
      <c r="I145" s="1038"/>
      <c r="J145" s="1038"/>
      <c r="K145" s="1038"/>
      <c r="L145" s="1038"/>
      <c r="M145" s="1038"/>
      <c r="N145" s="1038"/>
      <c r="O145" s="1038"/>
      <c r="P145" s="1038"/>
      <c r="Q145" s="1038"/>
      <c r="R145" s="1038"/>
      <c r="S145" s="1038"/>
      <c r="T145" s="1038"/>
      <c r="U145" s="1039"/>
      <c r="V145" s="377"/>
      <c r="AH145" s="140" t="s">
        <v>7196</v>
      </c>
      <c r="AI145"/>
      <c r="AJ145" s="582" t="s">
        <v>5246</v>
      </c>
      <c r="AK145"/>
      <c r="AL145" s="641" t="s">
        <v>5715</v>
      </c>
      <c r="AN145" s="3"/>
      <c r="AO145" s="3"/>
      <c r="AP145" s="3"/>
    </row>
    <row r="146" spans="1:42" ht="12.75" customHeight="1">
      <c r="A146" s="23"/>
      <c r="B146" s="1037"/>
      <c r="C146" s="1038"/>
      <c r="D146" s="1038"/>
      <c r="E146" s="1038"/>
      <c r="F146" s="1038"/>
      <c r="G146" s="1038"/>
      <c r="H146" s="1038"/>
      <c r="I146" s="1038"/>
      <c r="J146" s="1038"/>
      <c r="K146" s="1038"/>
      <c r="L146" s="1038"/>
      <c r="M146" s="1038"/>
      <c r="N146" s="1038"/>
      <c r="O146" s="1038"/>
      <c r="P146" s="1038"/>
      <c r="Q146" s="1038"/>
      <c r="R146" s="1038"/>
      <c r="S146" s="1038"/>
      <c r="T146" s="1038"/>
      <c r="U146" s="1039"/>
      <c r="V146" s="377"/>
      <c r="AH146" s="777" t="s">
        <v>7197</v>
      </c>
      <c r="AI146"/>
      <c r="AJ146" s="582" t="s">
        <v>5247</v>
      </c>
      <c r="AK146"/>
      <c r="AL146" s="640" t="s">
        <v>5717</v>
      </c>
      <c r="AN146" s="3"/>
      <c r="AO146" s="3"/>
      <c r="AP146" s="3"/>
    </row>
    <row r="147" spans="1:42" ht="12.75" customHeight="1">
      <c r="A147" s="23"/>
      <c r="B147" s="1037"/>
      <c r="C147" s="1038"/>
      <c r="D147" s="1038"/>
      <c r="E147" s="1038"/>
      <c r="F147" s="1038"/>
      <c r="G147" s="1038"/>
      <c r="H147" s="1038"/>
      <c r="I147" s="1038"/>
      <c r="J147" s="1038"/>
      <c r="K147" s="1038"/>
      <c r="L147" s="1038"/>
      <c r="M147" s="1038"/>
      <c r="N147" s="1038"/>
      <c r="O147" s="1038"/>
      <c r="P147" s="1038"/>
      <c r="Q147" s="1038"/>
      <c r="R147" s="1038"/>
      <c r="S147" s="1038"/>
      <c r="T147" s="1038"/>
      <c r="U147" s="1039"/>
      <c r="V147" s="377"/>
      <c r="AH147" s="140" t="s">
        <v>7198</v>
      </c>
      <c r="AI147"/>
      <c r="AJ147" s="582" t="s">
        <v>11698</v>
      </c>
      <c r="AK147"/>
      <c r="AL147" s="641" t="s">
        <v>5720</v>
      </c>
      <c r="AN147" s="3"/>
      <c r="AO147" s="3"/>
      <c r="AP147" s="3"/>
    </row>
    <row r="148" spans="1:42" ht="12.75" customHeight="1">
      <c r="A148" s="23"/>
      <c r="B148" s="1037"/>
      <c r="C148" s="1038"/>
      <c r="D148" s="1038"/>
      <c r="E148" s="1038"/>
      <c r="F148" s="1038"/>
      <c r="G148" s="1038"/>
      <c r="H148" s="1038"/>
      <c r="I148" s="1038"/>
      <c r="J148" s="1038"/>
      <c r="K148" s="1038"/>
      <c r="L148" s="1038"/>
      <c r="M148" s="1038"/>
      <c r="N148" s="1038"/>
      <c r="O148" s="1038"/>
      <c r="P148" s="1038"/>
      <c r="Q148" s="1038"/>
      <c r="R148" s="1038"/>
      <c r="S148" s="1038"/>
      <c r="T148" s="1038"/>
      <c r="U148" s="1039"/>
      <c r="V148" s="377"/>
      <c r="AH148" s="777" t="s">
        <v>7199</v>
      </c>
      <c r="AI148"/>
      <c r="AJ148" s="582" t="s">
        <v>11699</v>
      </c>
      <c r="AK148"/>
      <c r="AL148" s="640" t="s">
        <v>5722</v>
      </c>
      <c r="AN148" s="3"/>
      <c r="AO148" s="3"/>
      <c r="AP148" s="3"/>
    </row>
    <row r="149" spans="1:42" ht="12.75" customHeight="1">
      <c r="A149" s="23"/>
      <c r="B149" s="1037"/>
      <c r="C149" s="1038"/>
      <c r="D149" s="1038"/>
      <c r="E149" s="1038"/>
      <c r="F149" s="1038"/>
      <c r="G149" s="1038"/>
      <c r="H149" s="1038"/>
      <c r="I149" s="1038"/>
      <c r="J149" s="1038"/>
      <c r="K149" s="1038"/>
      <c r="L149" s="1038"/>
      <c r="M149" s="1038"/>
      <c r="N149" s="1038"/>
      <c r="O149" s="1038"/>
      <c r="P149" s="1038"/>
      <c r="Q149" s="1038"/>
      <c r="R149" s="1038"/>
      <c r="S149" s="1038"/>
      <c r="T149" s="1038"/>
      <c r="U149" s="1039"/>
      <c r="V149" s="377"/>
      <c r="AH149" s="140" t="s">
        <v>8522</v>
      </c>
      <c r="AI149"/>
      <c r="AJ149" s="582" t="s">
        <v>11696</v>
      </c>
      <c r="AK149"/>
      <c r="AL149" s="641" t="s">
        <v>6188</v>
      </c>
      <c r="AN149" s="3"/>
      <c r="AO149" s="3"/>
      <c r="AP149" s="3"/>
    </row>
    <row r="150" spans="1:42" ht="12.75" customHeight="1">
      <c r="A150" s="23"/>
      <c r="B150" s="1037"/>
      <c r="C150" s="1038"/>
      <c r="D150" s="1038"/>
      <c r="E150" s="1038"/>
      <c r="F150" s="1038"/>
      <c r="G150" s="1038"/>
      <c r="H150" s="1038"/>
      <c r="I150" s="1038"/>
      <c r="J150" s="1038"/>
      <c r="K150" s="1038"/>
      <c r="L150" s="1038"/>
      <c r="M150" s="1038"/>
      <c r="N150" s="1038"/>
      <c r="O150" s="1038"/>
      <c r="P150" s="1038"/>
      <c r="Q150" s="1038"/>
      <c r="R150" s="1038"/>
      <c r="S150" s="1038"/>
      <c r="T150" s="1038"/>
      <c r="U150" s="1039"/>
      <c r="V150" s="377"/>
      <c r="AH150" s="777" t="s">
        <v>2172</v>
      </c>
      <c r="AI150"/>
      <c r="AJ150" s="582" t="s">
        <v>11700</v>
      </c>
      <c r="AK150"/>
      <c r="AL150" s="640" t="s">
        <v>6189</v>
      </c>
      <c r="AN150" s="3"/>
      <c r="AO150" s="3"/>
      <c r="AP150" s="3"/>
    </row>
    <row r="151" spans="1:42" ht="12.75" customHeight="1">
      <c r="A151" s="23"/>
      <c r="B151" s="1037"/>
      <c r="C151" s="1038"/>
      <c r="D151" s="1038"/>
      <c r="E151" s="1038"/>
      <c r="F151" s="1038"/>
      <c r="G151" s="1038"/>
      <c r="H151" s="1038"/>
      <c r="I151" s="1038"/>
      <c r="J151" s="1038"/>
      <c r="K151" s="1038"/>
      <c r="L151" s="1038"/>
      <c r="M151" s="1038"/>
      <c r="N151" s="1038"/>
      <c r="O151" s="1038"/>
      <c r="P151" s="1038"/>
      <c r="Q151" s="1038"/>
      <c r="R151" s="1038"/>
      <c r="S151" s="1038"/>
      <c r="T151" s="1038"/>
      <c r="U151" s="1039"/>
      <c r="V151" s="377"/>
      <c r="AH151" s="140" t="s">
        <v>6279</v>
      </c>
      <c r="AI151"/>
      <c r="AJ151" s="582" t="s">
        <v>11695</v>
      </c>
      <c r="AK151"/>
      <c r="AL151" s="641" t="s">
        <v>6190</v>
      </c>
      <c r="AN151" s="3"/>
      <c r="AO151" s="3"/>
      <c r="AP151" s="3"/>
    </row>
    <row r="152" spans="1:42" ht="12.75" customHeight="1">
      <c r="A152" s="23"/>
      <c r="B152" s="1037"/>
      <c r="C152" s="1038"/>
      <c r="D152" s="1038"/>
      <c r="E152" s="1038"/>
      <c r="F152" s="1038"/>
      <c r="G152" s="1038"/>
      <c r="H152" s="1038"/>
      <c r="I152" s="1038"/>
      <c r="J152" s="1038"/>
      <c r="K152" s="1038"/>
      <c r="L152" s="1038"/>
      <c r="M152" s="1038"/>
      <c r="N152" s="1038"/>
      <c r="O152" s="1038"/>
      <c r="P152" s="1038"/>
      <c r="Q152" s="1038"/>
      <c r="R152" s="1038"/>
      <c r="S152" s="1038"/>
      <c r="T152" s="1038"/>
      <c r="U152" s="1039"/>
      <c r="V152" s="377"/>
      <c r="AH152" s="777" t="s">
        <v>2173</v>
      </c>
      <c r="AI152"/>
      <c r="AJ152" s="582" t="s">
        <v>11694</v>
      </c>
      <c r="AK152"/>
      <c r="AL152" s="640" t="s">
        <v>6191</v>
      </c>
      <c r="AN152" s="3"/>
      <c r="AO152" s="3"/>
      <c r="AP152" s="3"/>
    </row>
    <row r="153" spans="1:42" ht="15">
      <c r="A153" s="23"/>
      <c r="B153" s="1040"/>
      <c r="C153" s="1041"/>
      <c r="D153" s="1041"/>
      <c r="E153" s="1041"/>
      <c r="F153" s="1041"/>
      <c r="G153" s="1041"/>
      <c r="H153" s="1041"/>
      <c r="I153" s="1041"/>
      <c r="J153" s="1041"/>
      <c r="K153" s="1041"/>
      <c r="L153" s="1041"/>
      <c r="M153" s="1041"/>
      <c r="N153" s="1041"/>
      <c r="O153" s="1041"/>
      <c r="P153" s="1041"/>
      <c r="Q153" s="1041"/>
      <c r="R153" s="1041"/>
      <c r="S153" s="1041"/>
      <c r="T153" s="1041"/>
      <c r="U153" s="1042"/>
      <c r="V153" s="377"/>
      <c r="AH153" s="140" t="s">
        <v>6281</v>
      </c>
      <c r="AI153"/>
      <c r="AJ153" s="582" t="s">
        <v>11697</v>
      </c>
      <c r="AK153"/>
      <c r="AL153" s="641" t="s">
        <v>6192</v>
      </c>
      <c r="AN153" s="3"/>
      <c r="AO153" s="3"/>
      <c r="AP153" s="3"/>
    </row>
    <row r="154" spans="1:42" ht="15">
      <c r="A154" s="23"/>
      <c r="B154" s="241"/>
      <c r="C154" s="241"/>
      <c r="D154" s="241"/>
      <c r="E154" s="241"/>
      <c r="F154" s="241"/>
      <c r="G154" s="241"/>
      <c r="H154" s="241"/>
      <c r="I154" s="197"/>
      <c r="J154" s="197"/>
      <c r="K154" s="197"/>
      <c r="L154" s="197"/>
      <c r="M154" s="197"/>
      <c r="N154" s="197"/>
      <c r="O154" s="197"/>
      <c r="P154" s="197"/>
      <c r="Q154" s="197"/>
      <c r="R154" s="197"/>
      <c r="S154" s="197"/>
      <c r="T154" s="197"/>
      <c r="AH154" s="777" t="s">
        <v>5252</v>
      </c>
      <c r="AI154"/>
      <c r="AJ154" s="582" t="s">
        <v>11693</v>
      </c>
      <c r="AK154"/>
      <c r="AL154" s="640" t="s">
        <v>50</v>
      </c>
      <c r="AN154" s="3"/>
      <c r="AO154" s="3"/>
      <c r="AP154" s="3"/>
    </row>
    <row r="155" spans="1:42" ht="20">
      <c r="A155" s="23"/>
      <c r="B155" s="1203" t="s">
        <v>6313</v>
      </c>
      <c r="C155" s="1204"/>
      <c r="D155" s="1204"/>
      <c r="E155" s="1204"/>
      <c r="F155" s="1204"/>
      <c r="G155" s="1204"/>
      <c r="H155" s="1204"/>
      <c r="I155" s="1204"/>
      <c r="J155" s="1204"/>
      <c r="K155" s="1204"/>
      <c r="L155" s="1204"/>
      <c r="M155" s="1204"/>
      <c r="N155" s="1204"/>
      <c r="O155" s="1204"/>
      <c r="P155" s="1204"/>
      <c r="Q155" s="1204"/>
      <c r="R155" s="1204"/>
      <c r="S155" s="1204"/>
      <c r="T155" s="1204"/>
      <c r="U155" s="1205"/>
      <c r="V155" s="378"/>
      <c r="AH155" s="140" t="s">
        <v>2174</v>
      </c>
      <c r="AI155"/>
      <c r="AJ155" s="582" t="s">
        <v>7730</v>
      </c>
      <c r="AK155"/>
      <c r="AL155" s="641" t="s">
        <v>11</v>
      </c>
      <c r="AN155" s="3"/>
      <c r="AO155" s="3"/>
      <c r="AP155" s="3"/>
    </row>
    <row r="156" spans="1:42" ht="15">
      <c r="A156" s="23"/>
      <c r="B156" s="1034"/>
      <c r="C156" s="1035"/>
      <c r="D156" s="1035"/>
      <c r="E156" s="1035"/>
      <c r="F156" s="1035"/>
      <c r="G156" s="1035"/>
      <c r="H156" s="1035"/>
      <c r="I156" s="1035"/>
      <c r="J156" s="1035"/>
      <c r="K156" s="1035"/>
      <c r="L156" s="1035"/>
      <c r="M156" s="1035"/>
      <c r="N156" s="1035"/>
      <c r="O156" s="1035"/>
      <c r="P156" s="1035"/>
      <c r="Q156" s="1035"/>
      <c r="R156" s="1035"/>
      <c r="S156" s="1035"/>
      <c r="T156" s="1035"/>
      <c r="U156" s="1036"/>
      <c r="V156" s="377"/>
      <c r="AH156" s="777" t="s">
        <v>2175</v>
      </c>
      <c r="AI156"/>
      <c r="AJ156" s="582" t="s">
        <v>7731</v>
      </c>
      <c r="AK156"/>
      <c r="AL156" s="640" t="s">
        <v>5747</v>
      </c>
      <c r="AN156" s="3"/>
      <c r="AO156" s="3"/>
      <c r="AP156" s="3"/>
    </row>
    <row r="157" spans="1:42" ht="15">
      <c r="A157" s="23"/>
      <c r="B157" s="1037"/>
      <c r="C157" s="1038"/>
      <c r="D157" s="1038"/>
      <c r="E157" s="1038"/>
      <c r="F157" s="1038"/>
      <c r="G157" s="1038"/>
      <c r="H157" s="1038"/>
      <c r="I157" s="1038"/>
      <c r="J157" s="1038"/>
      <c r="K157" s="1038"/>
      <c r="L157" s="1038"/>
      <c r="M157" s="1038"/>
      <c r="N157" s="1038"/>
      <c r="O157" s="1038"/>
      <c r="P157" s="1038"/>
      <c r="Q157" s="1038"/>
      <c r="R157" s="1038"/>
      <c r="S157" s="1038"/>
      <c r="T157" s="1038"/>
      <c r="U157" s="1039"/>
      <c r="V157" s="377"/>
      <c r="AH157" s="140" t="s">
        <v>2176</v>
      </c>
      <c r="AI157"/>
      <c r="AJ157" s="582" t="s">
        <v>7732</v>
      </c>
      <c r="AK157"/>
      <c r="AL157" s="641" t="s">
        <v>5768</v>
      </c>
      <c r="AN157" s="3"/>
      <c r="AO157" s="3"/>
      <c r="AP157" s="3"/>
    </row>
    <row r="158" spans="1:42" ht="15">
      <c r="A158" s="23"/>
      <c r="B158" s="1037"/>
      <c r="C158" s="1038"/>
      <c r="D158" s="1038"/>
      <c r="E158" s="1038"/>
      <c r="F158" s="1038"/>
      <c r="G158" s="1038"/>
      <c r="H158" s="1038"/>
      <c r="I158" s="1038"/>
      <c r="J158" s="1038"/>
      <c r="K158" s="1038"/>
      <c r="L158" s="1038"/>
      <c r="M158" s="1038"/>
      <c r="N158" s="1038"/>
      <c r="O158" s="1038"/>
      <c r="P158" s="1038"/>
      <c r="Q158" s="1038"/>
      <c r="R158" s="1038"/>
      <c r="S158" s="1038"/>
      <c r="T158" s="1038"/>
      <c r="U158" s="1039"/>
      <c r="V158" s="377"/>
      <c r="AH158" s="777" t="s">
        <v>5256</v>
      </c>
      <c r="AI158"/>
      <c r="AJ158" s="582" t="s">
        <v>10314</v>
      </c>
      <c r="AK158"/>
      <c r="AL158" s="640" t="s">
        <v>5769</v>
      </c>
      <c r="AN158" s="3"/>
      <c r="AO158" s="3"/>
      <c r="AP158" s="3"/>
    </row>
    <row r="159" spans="1:42" ht="15">
      <c r="A159" s="23"/>
      <c r="B159" s="1037"/>
      <c r="C159" s="1038"/>
      <c r="D159" s="1038"/>
      <c r="E159" s="1038"/>
      <c r="F159" s="1038"/>
      <c r="G159" s="1038"/>
      <c r="H159" s="1038"/>
      <c r="I159" s="1038"/>
      <c r="J159" s="1038"/>
      <c r="K159" s="1038"/>
      <c r="L159" s="1038"/>
      <c r="M159" s="1038"/>
      <c r="N159" s="1038"/>
      <c r="O159" s="1038"/>
      <c r="P159" s="1038"/>
      <c r="Q159" s="1038"/>
      <c r="R159" s="1038"/>
      <c r="S159" s="1038"/>
      <c r="T159" s="1038"/>
      <c r="U159" s="1039"/>
      <c r="V159" s="377"/>
      <c r="AH159" s="140" t="s">
        <v>5889</v>
      </c>
      <c r="AI159"/>
      <c r="AJ159" s="582" t="s">
        <v>10310</v>
      </c>
      <c r="AK159"/>
      <c r="AL159" s="641" t="s">
        <v>5770</v>
      </c>
      <c r="AN159" s="3"/>
      <c r="AO159" s="3"/>
      <c r="AP159" s="3"/>
    </row>
    <row r="160" spans="1:42" ht="15">
      <c r="A160" s="23"/>
      <c r="B160" s="1037"/>
      <c r="C160" s="1038"/>
      <c r="D160" s="1038"/>
      <c r="E160" s="1038"/>
      <c r="F160" s="1038"/>
      <c r="G160" s="1038"/>
      <c r="H160" s="1038"/>
      <c r="I160" s="1038"/>
      <c r="J160" s="1038"/>
      <c r="K160" s="1038"/>
      <c r="L160" s="1038"/>
      <c r="M160" s="1038"/>
      <c r="N160" s="1038"/>
      <c r="O160" s="1038"/>
      <c r="P160" s="1038"/>
      <c r="Q160" s="1038"/>
      <c r="R160" s="1038"/>
      <c r="S160" s="1038"/>
      <c r="T160" s="1038"/>
      <c r="U160" s="1039"/>
      <c r="V160" s="377"/>
      <c r="AH160" s="777" t="s">
        <v>5892</v>
      </c>
      <c r="AI160"/>
      <c r="AJ160" s="582" t="s">
        <v>7733</v>
      </c>
      <c r="AK160"/>
      <c r="AL160" s="640" t="s">
        <v>5771</v>
      </c>
      <c r="AN160" s="3"/>
      <c r="AO160" s="3"/>
      <c r="AP160" s="3"/>
    </row>
    <row r="161" spans="1:42" ht="15">
      <c r="A161" s="22"/>
      <c r="B161" s="1037"/>
      <c r="C161" s="1038"/>
      <c r="D161" s="1038"/>
      <c r="E161" s="1038"/>
      <c r="F161" s="1038"/>
      <c r="G161" s="1038"/>
      <c r="H161" s="1038"/>
      <c r="I161" s="1038"/>
      <c r="J161" s="1038"/>
      <c r="K161" s="1038"/>
      <c r="L161" s="1038"/>
      <c r="M161" s="1038"/>
      <c r="N161" s="1038"/>
      <c r="O161" s="1038"/>
      <c r="P161" s="1038"/>
      <c r="Q161" s="1038"/>
      <c r="R161" s="1038"/>
      <c r="S161" s="1038"/>
      <c r="T161" s="1038"/>
      <c r="U161" s="1039"/>
      <c r="V161" s="377"/>
      <c r="AH161" s="140" t="s">
        <v>8526</v>
      </c>
      <c r="AI161"/>
      <c r="AJ161" s="582" t="s">
        <v>7734</v>
      </c>
      <c r="AK161"/>
      <c r="AL161" s="641" t="s">
        <v>5774</v>
      </c>
      <c r="AN161" s="3"/>
      <c r="AO161" s="3"/>
      <c r="AP161" s="3"/>
    </row>
    <row r="162" spans="1:42" ht="15">
      <c r="A162" s="22"/>
      <c r="B162" s="1037"/>
      <c r="C162" s="1038"/>
      <c r="D162" s="1038"/>
      <c r="E162" s="1038"/>
      <c r="F162" s="1038"/>
      <c r="G162" s="1038"/>
      <c r="H162" s="1038"/>
      <c r="I162" s="1038"/>
      <c r="J162" s="1038"/>
      <c r="K162" s="1038"/>
      <c r="L162" s="1038"/>
      <c r="M162" s="1038"/>
      <c r="N162" s="1038"/>
      <c r="O162" s="1038"/>
      <c r="P162" s="1038"/>
      <c r="Q162" s="1038"/>
      <c r="R162" s="1038"/>
      <c r="S162" s="1038"/>
      <c r="T162" s="1038"/>
      <c r="U162" s="1039"/>
      <c r="V162" s="377"/>
      <c r="AH162" s="777" t="s">
        <v>5890</v>
      </c>
      <c r="AI162"/>
      <c r="AJ162" s="582" t="s">
        <v>6092</v>
      </c>
      <c r="AK162"/>
      <c r="AL162" s="640" t="s">
        <v>5776</v>
      </c>
      <c r="AN162" s="3"/>
      <c r="AO162" s="3"/>
      <c r="AP162" s="3"/>
    </row>
    <row r="163" spans="1:42" ht="15">
      <c r="A163" s="22"/>
      <c r="B163" s="1037"/>
      <c r="C163" s="1038"/>
      <c r="D163" s="1038"/>
      <c r="E163" s="1038"/>
      <c r="F163" s="1038"/>
      <c r="G163" s="1038"/>
      <c r="H163" s="1038"/>
      <c r="I163" s="1038"/>
      <c r="J163" s="1038"/>
      <c r="K163" s="1038"/>
      <c r="L163" s="1038"/>
      <c r="M163" s="1038"/>
      <c r="N163" s="1038"/>
      <c r="O163" s="1038"/>
      <c r="P163" s="1038"/>
      <c r="Q163" s="1038"/>
      <c r="R163" s="1038"/>
      <c r="S163" s="1038"/>
      <c r="T163" s="1038"/>
      <c r="U163" s="1039"/>
      <c r="V163" s="377"/>
      <c r="AH163" s="140" t="s">
        <v>5893</v>
      </c>
      <c r="AI163"/>
      <c r="AJ163" s="582" t="s">
        <v>6093</v>
      </c>
      <c r="AK163"/>
      <c r="AL163" s="641" t="s">
        <v>6150</v>
      </c>
      <c r="AN163" s="3"/>
      <c r="AO163" s="3"/>
      <c r="AP163" s="3"/>
    </row>
    <row r="164" spans="1:42" ht="15">
      <c r="A164" s="22"/>
      <c r="B164" s="1037"/>
      <c r="C164" s="1038"/>
      <c r="D164" s="1038"/>
      <c r="E164" s="1038"/>
      <c r="F164" s="1038"/>
      <c r="G164" s="1038"/>
      <c r="H164" s="1038"/>
      <c r="I164" s="1038"/>
      <c r="J164" s="1038"/>
      <c r="K164" s="1038"/>
      <c r="L164" s="1038"/>
      <c r="M164" s="1038"/>
      <c r="N164" s="1038"/>
      <c r="O164" s="1038"/>
      <c r="P164" s="1038"/>
      <c r="Q164" s="1038"/>
      <c r="R164" s="1038"/>
      <c r="S164" s="1038"/>
      <c r="T164" s="1038"/>
      <c r="U164" s="1039"/>
      <c r="V164" s="377"/>
      <c r="AH164" s="777" t="s">
        <v>5891</v>
      </c>
      <c r="AI164"/>
      <c r="AJ164" s="582" t="s">
        <v>6094</v>
      </c>
      <c r="AK164"/>
      <c r="AL164" s="640" t="s">
        <v>5783</v>
      </c>
      <c r="AN164" s="3"/>
      <c r="AO164" s="3"/>
      <c r="AP164" s="3"/>
    </row>
    <row r="165" spans="1:42" ht="25">
      <c r="A165" s="22"/>
      <c r="B165" s="1037"/>
      <c r="C165" s="1038"/>
      <c r="D165" s="1038"/>
      <c r="E165" s="1038"/>
      <c r="F165" s="1038"/>
      <c r="G165" s="1038"/>
      <c r="H165" s="1038"/>
      <c r="I165" s="1038"/>
      <c r="J165" s="1038"/>
      <c r="K165" s="1038"/>
      <c r="L165" s="1038"/>
      <c r="M165" s="1038"/>
      <c r="N165" s="1038"/>
      <c r="O165" s="1038"/>
      <c r="P165" s="1038"/>
      <c r="Q165" s="1038"/>
      <c r="R165" s="1038"/>
      <c r="S165" s="1038"/>
      <c r="T165" s="1038"/>
      <c r="U165" s="1039"/>
      <c r="V165" s="377"/>
      <c r="AH165" s="140" t="s">
        <v>3871</v>
      </c>
      <c r="AI165"/>
      <c r="AJ165" s="582" t="s">
        <v>8621</v>
      </c>
      <c r="AK165"/>
      <c r="AL165" s="641" t="s">
        <v>6088</v>
      </c>
      <c r="AN165" s="3"/>
      <c r="AO165" s="3"/>
      <c r="AP165" s="3"/>
    </row>
    <row r="166" spans="1:42" ht="15">
      <c r="A166" s="22"/>
      <c r="B166" s="1037"/>
      <c r="C166" s="1038"/>
      <c r="D166" s="1038"/>
      <c r="E166" s="1038"/>
      <c r="F166" s="1038"/>
      <c r="G166" s="1038"/>
      <c r="H166" s="1038"/>
      <c r="I166" s="1038"/>
      <c r="J166" s="1038"/>
      <c r="K166" s="1038"/>
      <c r="L166" s="1038"/>
      <c r="M166" s="1038"/>
      <c r="N166" s="1038"/>
      <c r="O166" s="1038"/>
      <c r="P166" s="1038"/>
      <c r="Q166" s="1038"/>
      <c r="R166" s="1038"/>
      <c r="S166" s="1038"/>
      <c r="T166" s="1038"/>
      <c r="U166" s="1039"/>
      <c r="V166" s="377"/>
      <c r="AH166" s="777" t="s">
        <v>3869</v>
      </c>
      <c r="AI166"/>
      <c r="AJ166" s="582" t="s">
        <v>6095</v>
      </c>
      <c r="AK166"/>
      <c r="AL166" s="640" t="s">
        <v>2351</v>
      </c>
      <c r="AN166" s="3"/>
      <c r="AO166" s="3"/>
      <c r="AP166" s="3"/>
    </row>
    <row r="167" spans="1:42" ht="15">
      <c r="A167" s="22"/>
      <c r="B167" s="1037"/>
      <c r="C167" s="1038"/>
      <c r="D167" s="1038"/>
      <c r="E167" s="1038"/>
      <c r="F167" s="1038"/>
      <c r="G167" s="1038"/>
      <c r="H167" s="1038"/>
      <c r="I167" s="1038"/>
      <c r="J167" s="1038"/>
      <c r="K167" s="1038"/>
      <c r="L167" s="1038"/>
      <c r="M167" s="1038"/>
      <c r="N167" s="1038"/>
      <c r="O167" s="1038"/>
      <c r="P167" s="1038"/>
      <c r="Q167" s="1038"/>
      <c r="R167" s="1038"/>
      <c r="S167" s="1038"/>
      <c r="T167" s="1038"/>
      <c r="U167" s="1039"/>
      <c r="V167" s="377"/>
      <c r="AH167" s="140" t="s">
        <v>3867</v>
      </c>
      <c r="AI167"/>
      <c r="AJ167" s="582" t="s">
        <v>6096</v>
      </c>
      <c r="AK167"/>
      <c r="AL167" s="641" t="s">
        <v>2350</v>
      </c>
      <c r="AN167" s="3"/>
      <c r="AO167" s="3"/>
      <c r="AP167" s="3"/>
    </row>
    <row r="168" spans="1:42" ht="14.15" customHeight="1">
      <c r="A168" s="22"/>
      <c r="B168" s="1037"/>
      <c r="C168" s="1038"/>
      <c r="D168" s="1038"/>
      <c r="E168" s="1038"/>
      <c r="F168" s="1038"/>
      <c r="G168" s="1038"/>
      <c r="H168" s="1038"/>
      <c r="I168" s="1038"/>
      <c r="J168" s="1038"/>
      <c r="K168" s="1038"/>
      <c r="L168" s="1038"/>
      <c r="M168" s="1038"/>
      <c r="N168" s="1038"/>
      <c r="O168" s="1038"/>
      <c r="P168" s="1038"/>
      <c r="Q168" s="1038"/>
      <c r="R168" s="1038"/>
      <c r="S168" s="1038"/>
      <c r="T168" s="1038"/>
      <c r="U168" s="1039"/>
      <c r="V168" s="377"/>
      <c r="AH168" s="777" t="s">
        <v>3865</v>
      </c>
      <c r="AI168"/>
      <c r="AJ168" s="582" t="s">
        <v>8622</v>
      </c>
      <c r="AK168"/>
      <c r="AL168" s="640" t="s">
        <v>4951</v>
      </c>
      <c r="AN168" s="3"/>
      <c r="AO168" s="3"/>
      <c r="AP168" s="3"/>
    </row>
    <row r="169" spans="1:42" ht="14.15" customHeight="1">
      <c r="A169" s="22"/>
      <c r="B169" s="1040"/>
      <c r="C169" s="1041"/>
      <c r="D169" s="1041"/>
      <c r="E169" s="1041"/>
      <c r="F169" s="1041"/>
      <c r="G169" s="1041"/>
      <c r="H169" s="1041"/>
      <c r="I169" s="1041"/>
      <c r="J169" s="1041"/>
      <c r="K169" s="1041"/>
      <c r="L169" s="1041"/>
      <c r="M169" s="1041"/>
      <c r="N169" s="1041"/>
      <c r="O169" s="1041"/>
      <c r="P169" s="1041"/>
      <c r="Q169" s="1041"/>
      <c r="R169" s="1041"/>
      <c r="S169" s="1041"/>
      <c r="T169" s="1041"/>
      <c r="U169" s="1042"/>
      <c r="V169" s="377"/>
      <c r="AH169" s="140" t="s">
        <v>9258</v>
      </c>
      <c r="AI169"/>
      <c r="AJ169" s="582" t="s">
        <v>8623</v>
      </c>
      <c r="AK169"/>
      <c r="AL169" s="641" t="s">
        <v>4952</v>
      </c>
      <c r="AN169" s="3"/>
      <c r="AO169" s="3"/>
      <c r="AP169" s="3"/>
    </row>
    <row r="170" spans="1:42" ht="15">
      <c r="B170" s="191"/>
      <c r="C170" s="190"/>
      <c r="D170" s="190"/>
      <c r="E170" s="190"/>
      <c r="F170" s="190"/>
      <c r="G170" s="190"/>
      <c r="H170" s="190"/>
      <c r="I170" s="190"/>
      <c r="J170" s="190"/>
      <c r="K170" s="190"/>
      <c r="L170" s="190"/>
      <c r="M170" s="190"/>
      <c r="N170" s="190"/>
      <c r="O170" s="190"/>
      <c r="P170" s="190"/>
      <c r="Q170" s="190"/>
      <c r="R170" s="190"/>
      <c r="S170" s="190"/>
      <c r="T170" s="190"/>
      <c r="U170" s="3"/>
      <c r="V170" s="4"/>
      <c r="AH170" s="777" t="s">
        <v>9131</v>
      </c>
      <c r="AI170"/>
      <c r="AJ170" s="582" t="s">
        <v>4120</v>
      </c>
      <c r="AK170"/>
      <c r="AL170" s="640" t="s">
        <v>4952</v>
      </c>
      <c r="AN170" s="3"/>
      <c r="AO170" s="3"/>
      <c r="AP170" s="3"/>
    </row>
    <row r="171" spans="1:42" ht="14.15" customHeight="1">
      <c r="B171" s="1061"/>
      <c r="C171" s="1062"/>
      <c r="D171" s="1062"/>
      <c r="E171" s="1062"/>
      <c r="F171" s="1062"/>
      <c r="G171" s="1062"/>
      <c r="H171" s="1062"/>
      <c r="I171" s="1062"/>
      <c r="J171" s="1062"/>
      <c r="K171" s="1062"/>
      <c r="L171" s="1062"/>
      <c r="M171" s="1062"/>
      <c r="N171" s="1062"/>
      <c r="O171" s="1062"/>
      <c r="P171" s="1062"/>
      <c r="Q171" s="1062"/>
      <c r="R171" s="1062"/>
      <c r="S171" s="1062"/>
      <c r="T171" s="1062"/>
      <c r="U171" s="1063"/>
      <c r="V171" s="347"/>
      <c r="AH171" s="140" t="s">
        <v>9132</v>
      </c>
      <c r="AI171"/>
      <c r="AJ171" s="582" t="s">
        <v>5157</v>
      </c>
      <c r="AK171"/>
      <c r="AL171" s="640" t="s">
        <v>8126</v>
      </c>
      <c r="AN171" s="3"/>
      <c r="AO171" s="3"/>
      <c r="AP171" s="3"/>
    </row>
    <row r="172" spans="1:42" ht="14.15" customHeight="1">
      <c r="B172" s="1064"/>
      <c r="C172" s="1065"/>
      <c r="D172" s="1065"/>
      <c r="E172" s="1065"/>
      <c r="F172" s="1065"/>
      <c r="G172" s="1065"/>
      <c r="H172" s="1065"/>
      <c r="I172" s="1065"/>
      <c r="J172" s="1065"/>
      <c r="K172" s="1065"/>
      <c r="L172" s="1065"/>
      <c r="M172" s="1065"/>
      <c r="N172" s="1065"/>
      <c r="O172" s="1065"/>
      <c r="P172" s="1065"/>
      <c r="Q172" s="1065"/>
      <c r="R172" s="1065"/>
      <c r="S172" s="1065"/>
      <c r="T172" s="1065"/>
      <c r="U172" s="1066"/>
      <c r="V172" s="347"/>
      <c r="AH172" s="777" t="s">
        <v>9133</v>
      </c>
      <c r="AI172"/>
      <c r="AJ172" s="582" t="s">
        <v>10720</v>
      </c>
      <c r="AK172"/>
      <c r="AL172" s="641" t="s">
        <v>8294</v>
      </c>
      <c r="AN172" s="3"/>
      <c r="AO172" s="3"/>
      <c r="AP172" s="3"/>
    </row>
    <row r="173" spans="1:42" ht="14.15" customHeight="1">
      <c r="B173" s="1064"/>
      <c r="C173" s="1065"/>
      <c r="D173" s="1065"/>
      <c r="E173" s="1065"/>
      <c r="F173" s="1065"/>
      <c r="G173" s="1065"/>
      <c r="H173" s="1065"/>
      <c r="I173" s="1065"/>
      <c r="J173" s="1065"/>
      <c r="K173" s="1065"/>
      <c r="L173" s="1065"/>
      <c r="M173" s="1065"/>
      <c r="N173" s="1065"/>
      <c r="O173" s="1065"/>
      <c r="P173" s="1065"/>
      <c r="Q173" s="1065"/>
      <c r="R173" s="1065"/>
      <c r="S173" s="1065"/>
      <c r="T173" s="1065"/>
      <c r="U173" s="1066"/>
      <c r="V173" s="347"/>
      <c r="AH173" s="140" t="s">
        <v>10237</v>
      </c>
      <c r="AI173"/>
      <c r="AJ173" s="582" t="s">
        <v>10723</v>
      </c>
      <c r="AK173"/>
      <c r="AL173" s="640" t="s">
        <v>8294</v>
      </c>
      <c r="AN173" s="3"/>
      <c r="AO173" s="3"/>
      <c r="AP173" s="3"/>
    </row>
    <row r="174" spans="1:42" ht="14.15" customHeight="1">
      <c r="B174" s="1064"/>
      <c r="C174" s="1065"/>
      <c r="D174" s="1065"/>
      <c r="E174" s="1065"/>
      <c r="F174" s="1065"/>
      <c r="G174" s="1065"/>
      <c r="H174" s="1065"/>
      <c r="I174" s="1065"/>
      <c r="J174" s="1065"/>
      <c r="K174" s="1065"/>
      <c r="L174" s="1065"/>
      <c r="M174" s="1065"/>
      <c r="N174" s="1065"/>
      <c r="O174" s="1065"/>
      <c r="P174" s="1065"/>
      <c r="Q174" s="1065"/>
      <c r="R174" s="1065"/>
      <c r="S174" s="1065"/>
      <c r="T174" s="1065"/>
      <c r="U174" s="1066"/>
      <c r="V174" s="347"/>
      <c r="AH174" s="777" t="s">
        <v>10236</v>
      </c>
      <c r="AI174"/>
      <c r="AJ174" s="582" t="s">
        <v>5158</v>
      </c>
      <c r="AK174"/>
      <c r="AL174" s="641"/>
      <c r="AN174" s="3"/>
      <c r="AO174" s="3"/>
      <c r="AP174" s="3"/>
    </row>
    <row r="175" spans="1:42" ht="14.15" customHeight="1">
      <c r="B175" s="1064"/>
      <c r="C175" s="1065"/>
      <c r="D175" s="1065"/>
      <c r="E175" s="1065"/>
      <c r="F175" s="1065"/>
      <c r="G175" s="1065"/>
      <c r="H175" s="1065"/>
      <c r="I175" s="1065"/>
      <c r="J175" s="1065"/>
      <c r="K175" s="1065"/>
      <c r="L175" s="1065"/>
      <c r="M175" s="1065"/>
      <c r="N175" s="1065"/>
      <c r="O175" s="1065"/>
      <c r="P175" s="1065"/>
      <c r="Q175" s="1065"/>
      <c r="R175" s="1065"/>
      <c r="S175" s="1065"/>
      <c r="T175" s="1065"/>
      <c r="U175" s="1066"/>
      <c r="V175" s="347"/>
      <c r="AH175" s="140" t="s">
        <v>5166</v>
      </c>
      <c r="AI175"/>
      <c r="AJ175" s="582" t="s">
        <v>5249</v>
      </c>
      <c r="AK175"/>
      <c r="AL175" s="640"/>
      <c r="AN175" s="3"/>
      <c r="AO175" s="3"/>
      <c r="AP175" s="3"/>
    </row>
    <row r="176" spans="1:42" ht="14.15" customHeight="1">
      <c r="B176" s="1064"/>
      <c r="C176" s="1065"/>
      <c r="D176" s="1065"/>
      <c r="E176" s="1065"/>
      <c r="F176" s="1065"/>
      <c r="G176" s="1065"/>
      <c r="H176" s="1065"/>
      <c r="I176" s="1065"/>
      <c r="J176" s="1065"/>
      <c r="K176" s="1065"/>
      <c r="L176" s="1065"/>
      <c r="M176" s="1065"/>
      <c r="N176" s="1065"/>
      <c r="O176" s="1065"/>
      <c r="P176" s="1065"/>
      <c r="Q176" s="1065"/>
      <c r="R176" s="1065"/>
      <c r="S176" s="1065"/>
      <c r="T176" s="1065"/>
      <c r="U176" s="1066"/>
      <c r="V176" s="347"/>
      <c r="AH176" s="777" t="s">
        <v>10123</v>
      </c>
      <c r="AI176"/>
      <c r="AJ176" s="582" t="s">
        <v>159</v>
      </c>
      <c r="AK176"/>
      <c r="AL176" s="641"/>
      <c r="AN176" s="3"/>
      <c r="AO176" s="3"/>
      <c r="AP176" s="3"/>
    </row>
    <row r="177" spans="2:42" ht="14.15" customHeight="1">
      <c r="B177" s="1064"/>
      <c r="C177" s="1065"/>
      <c r="D177" s="1065"/>
      <c r="E177" s="1065"/>
      <c r="F177" s="1065"/>
      <c r="G177" s="1065"/>
      <c r="H177" s="1065"/>
      <c r="I177" s="1065"/>
      <c r="J177" s="1065"/>
      <c r="K177" s="1065"/>
      <c r="L177" s="1065"/>
      <c r="M177" s="1065"/>
      <c r="N177" s="1065"/>
      <c r="O177" s="1065"/>
      <c r="P177" s="1065"/>
      <c r="Q177" s="1065"/>
      <c r="R177" s="1065"/>
      <c r="S177" s="1065"/>
      <c r="T177" s="1065"/>
      <c r="U177" s="1066"/>
      <c r="V177" s="347"/>
      <c r="AH177" s="140" t="s">
        <v>8235</v>
      </c>
      <c r="AI177"/>
      <c r="AJ177" s="582" t="s">
        <v>5250</v>
      </c>
      <c r="AK177"/>
      <c r="AL177" s="640"/>
      <c r="AN177" s="3"/>
      <c r="AO177" s="3"/>
      <c r="AP177" s="3"/>
    </row>
    <row r="178" spans="2:42" ht="14.15" customHeight="1">
      <c r="B178" s="1064"/>
      <c r="C178" s="1065"/>
      <c r="D178" s="1065"/>
      <c r="E178" s="1065"/>
      <c r="F178" s="1065"/>
      <c r="G178" s="1065"/>
      <c r="H178" s="1065"/>
      <c r="I178" s="1065"/>
      <c r="J178" s="1065"/>
      <c r="K178" s="1065"/>
      <c r="L178" s="1065"/>
      <c r="M178" s="1065"/>
      <c r="N178" s="1065"/>
      <c r="O178" s="1065"/>
      <c r="P178" s="1065"/>
      <c r="Q178" s="1065"/>
      <c r="R178" s="1065"/>
      <c r="S178" s="1065"/>
      <c r="T178" s="1065"/>
      <c r="U178" s="1066"/>
      <c r="V178" s="347"/>
      <c r="AH178" s="777" t="s">
        <v>8236</v>
      </c>
      <c r="AI178"/>
      <c r="AJ178" s="582" t="s">
        <v>5163</v>
      </c>
      <c r="AK178"/>
      <c r="AL178" s="336"/>
      <c r="AN178" s="3"/>
      <c r="AO178" s="3"/>
      <c r="AP178" s="3"/>
    </row>
    <row r="179" spans="2:42" ht="14.15" customHeight="1">
      <c r="B179" s="1064"/>
      <c r="C179" s="1065"/>
      <c r="D179" s="1065"/>
      <c r="E179" s="1065"/>
      <c r="F179" s="1065"/>
      <c r="G179" s="1065"/>
      <c r="H179" s="1065"/>
      <c r="I179" s="1065"/>
      <c r="J179" s="1065"/>
      <c r="K179" s="1065"/>
      <c r="L179" s="1065"/>
      <c r="M179" s="1065"/>
      <c r="N179" s="1065"/>
      <c r="O179" s="1065"/>
      <c r="P179" s="1065"/>
      <c r="Q179" s="1065"/>
      <c r="R179" s="1065"/>
      <c r="S179" s="1065"/>
      <c r="T179" s="1065"/>
      <c r="U179" s="1066"/>
      <c r="V179" s="347"/>
      <c r="AH179" s="140" t="s">
        <v>7065</v>
      </c>
      <c r="AI179"/>
      <c r="AJ179" s="582" t="s">
        <v>5159</v>
      </c>
      <c r="AK179"/>
      <c r="AL179" s="336"/>
      <c r="AN179" s="3"/>
      <c r="AO179" s="3"/>
      <c r="AP179" s="3"/>
    </row>
    <row r="180" spans="2:42" ht="14.15" customHeight="1">
      <c r="B180" s="1064"/>
      <c r="C180" s="1065"/>
      <c r="D180" s="1065"/>
      <c r="E180" s="1065"/>
      <c r="F180" s="1065"/>
      <c r="G180" s="1065"/>
      <c r="H180" s="1065"/>
      <c r="I180" s="1065"/>
      <c r="J180" s="1065"/>
      <c r="K180" s="1065"/>
      <c r="L180" s="1065"/>
      <c r="M180" s="1065"/>
      <c r="N180" s="1065"/>
      <c r="O180" s="1065"/>
      <c r="P180" s="1065"/>
      <c r="Q180" s="1065"/>
      <c r="R180" s="1065"/>
      <c r="S180" s="1065"/>
      <c r="T180" s="1065"/>
      <c r="U180" s="1066"/>
      <c r="V180" s="347"/>
      <c r="AH180" s="777" t="s">
        <v>7066</v>
      </c>
      <c r="AI180"/>
      <c r="AJ180" s="582" t="s">
        <v>5160</v>
      </c>
      <c r="AK180"/>
      <c r="AL180" s="336"/>
      <c r="AN180" s="3"/>
      <c r="AO180" s="3"/>
      <c r="AP180" s="3"/>
    </row>
    <row r="181" spans="2:42" ht="14.15" customHeight="1">
      <c r="B181" s="1064"/>
      <c r="C181" s="1065"/>
      <c r="D181" s="1065"/>
      <c r="E181" s="1065"/>
      <c r="F181" s="1065"/>
      <c r="G181" s="1065"/>
      <c r="H181" s="1065"/>
      <c r="I181" s="1065"/>
      <c r="J181" s="1065"/>
      <c r="K181" s="1065"/>
      <c r="L181" s="1065"/>
      <c r="M181" s="1065"/>
      <c r="N181" s="1065"/>
      <c r="O181" s="1065"/>
      <c r="P181" s="1065"/>
      <c r="Q181" s="1065"/>
      <c r="R181" s="1065"/>
      <c r="S181" s="1065"/>
      <c r="T181" s="1065"/>
      <c r="U181" s="1066"/>
      <c r="V181" s="347"/>
      <c r="AH181" s="140" t="s">
        <v>7067</v>
      </c>
      <c r="AI181"/>
      <c r="AJ181" s="582" t="s">
        <v>5161</v>
      </c>
      <c r="AK181"/>
      <c r="AL181" s="336"/>
      <c r="AN181" s="3"/>
      <c r="AO181" s="3"/>
      <c r="AP181" s="3"/>
    </row>
    <row r="182" spans="2:42" ht="14.15" customHeight="1">
      <c r="B182" s="1064"/>
      <c r="C182" s="1065"/>
      <c r="D182" s="1065"/>
      <c r="E182" s="1065"/>
      <c r="F182" s="1065"/>
      <c r="G182" s="1065"/>
      <c r="H182" s="1065"/>
      <c r="I182" s="1065"/>
      <c r="J182" s="1065"/>
      <c r="K182" s="1065"/>
      <c r="L182" s="1065"/>
      <c r="M182" s="1065"/>
      <c r="N182" s="1065"/>
      <c r="O182" s="1065"/>
      <c r="P182" s="1065"/>
      <c r="Q182" s="1065"/>
      <c r="R182" s="1065"/>
      <c r="S182" s="1065"/>
      <c r="T182" s="1065"/>
      <c r="U182" s="1066"/>
      <c r="V182" s="347"/>
      <c r="AH182" s="777" t="s">
        <v>7068</v>
      </c>
      <c r="AI182"/>
      <c r="AJ182" s="582" t="s">
        <v>5162</v>
      </c>
      <c r="AK182"/>
      <c r="AL182" s="336"/>
      <c r="AN182" s="3"/>
      <c r="AO182" s="3"/>
      <c r="AP182" s="3"/>
    </row>
    <row r="183" spans="2:42" ht="14.15" customHeight="1">
      <c r="B183" s="1064"/>
      <c r="C183" s="1065"/>
      <c r="D183" s="1065"/>
      <c r="E183" s="1065"/>
      <c r="F183" s="1065"/>
      <c r="G183" s="1065"/>
      <c r="H183" s="1065"/>
      <c r="I183" s="1065"/>
      <c r="J183" s="1065"/>
      <c r="K183" s="1065"/>
      <c r="L183" s="1065"/>
      <c r="M183" s="1065"/>
      <c r="N183" s="1065"/>
      <c r="O183" s="1065"/>
      <c r="P183" s="1065"/>
      <c r="Q183" s="1065"/>
      <c r="R183" s="1065"/>
      <c r="S183" s="1065"/>
      <c r="T183" s="1065"/>
      <c r="U183" s="1066"/>
      <c r="V183" s="347"/>
      <c r="AH183" s="140" t="s">
        <v>7069</v>
      </c>
      <c r="AI183"/>
      <c r="AJ183" s="582" t="s">
        <v>8221</v>
      </c>
      <c r="AK183"/>
      <c r="AL183" s="336"/>
      <c r="AN183" s="3"/>
      <c r="AO183" s="3"/>
      <c r="AP183" s="3"/>
    </row>
    <row r="184" spans="2:42" ht="14.15" customHeight="1">
      <c r="B184" s="1067"/>
      <c r="C184" s="1068"/>
      <c r="D184" s="1068"/>
      <c r="E184" s="1068"/>
      <c r="F184" s="1068"/>
      <c r="G184" s="1068"/>
      <c r="H184" s="1068"/>
      <c r="I184" s="1068"/>
      <c r="J184" s="1068"/>
      <c r="K184" s="1068"/>
      <c r="L184" s="1068"/>
      <c r="M184" s="1068"/>
      <c r="N184" s="1068"/>
      <c r="O184" s="1068"/>
      <c r="P184" s="1068"/>
      <c r="Q184" s="1068"/>
      <c r="R184" s="1068"/>
      <c r="S184" s="1068"/>
      <c r="T184" s="1068"/>
      <c r="U184" s="1069"/>
      <c r="V184" s="347"/>
      <c r="AH184" s="777" t="s">
        <v>5258</v>
      </c>
      <c r="AI184"/>
      <c r="AJ184" s="582" t="s">
        <v>5164</v>
      </c>
      <c r="AK184"/>
      <c r="AL184" s="336"/>
      <c r="AN184" s="3"/>
      <c r="AO184" s="3"/>
      <c r="AP184" s="3"/>
    </row>
    <row r="185" spans="2:42" ht="5.15" customHeight="1">
      <c r="B185" s="191"/>
      <c r="C185" s="190"/>
      <c r="D185" s="190"/>
      <c r="E185" s="190"/>
      <c r="F185" s="190"/>
      <c r="G185" s="190"/>
      <c r="H185" s="190"/>
      <c r="I185" s="190"/>
      <c r="J185" s="190"/>
      <c r="K185" s="190"/>
      <c r="L185" s="190"/>
      <c r="M185" s="190"/>
      <c r="N185" s="190"/>
      <c r="O185" s="190"/>
      <c r="P185" s="190"/>
      <c r="Q185" s="190"/>
      <c r="R185" s="190"/>
      <c r="S185" s="190"/>
      <c r="T185" s="351"/>
      <c r="AH185" s="140" t="s">
        <v>5259</v>
      </c>
      <c r="AI185"/>
      <c r="AJ185" s="582" t="s">
        <v>5165</v>
      </c>
      <c r="AK185"/>
      <c r="AL185" s="336"/>
      <c r="AN185" s="3"/>
      <c r="AO185" s="3"/>
      <c r="AP185" s="3"/>
    </row>
    <row r="186" spans="2:42" ht="14.15" customHeight="1">
      <c r="B186" s="1061"/>
      <c r="C186" s="1062"/>
      <c r="D186" s="1062"/>
      <c r="E186" s="1062"/>
      <c r="F186" s="1062"/>
      <c r="G186" s="1062"/>
      <c r="H186" s="1062"/>
      <c r="I186" s="1062"/>
      <c r="J186" s="1062"/>
      <c r="K186" s="1062"/>
      <c r="L186" s="1062"/>
      <c r="M186" s="1062"/>
      <c r="N186" s="1062"/>
      <c r="O186" s="1062"/>
      <c r="P186" s="1062"/>
      <c r="Q186" s="1062"/>
      <c r="R186" s="1062"/>
      <c r="S186" s="1062"/>
      <c r="T186" s="1062"/>
      <c r="U186" s="1063"/>
      <c r="V186" s="347"/>
      <c r="AH186" s="777" t="s">
        <v>5260</v>
      </c>
      <c r="AI186"/>
      <c r="AJ186" s="582" t="s">
        <v>6037</v>
      </c>
      <c r="AK186"/>
      <c r="AL186" s="336"/>
      <c r="AN186" s="3"/>
      <c r="AO186" s="3"/>
      <c r="AP186" s="3"/>
    </row>
    <row r="187" spans="2:42" ht="14.15" customHeight="1">
      <c r="B187" s="1064"/>
      <c r="C187" s="1065"/>
      <c r="D187" s="1065"/>
      <c r="E187" s="1065"/>
      <c r="F187" s="1065"/>
      <c r="G187" s="1065"/>
      <c r="H187" s="1065"/>
      <c r="I187" s="1065"/>
      <c r="J187" s="1065"/>
      <c r="K187" s="1065"/>
      <c r="L187" s="1065"/>
      <c r="M187" s="1065"/>
      <c r="N187" s="1065"/>
      <c r="O187" s="1065"/>
      <c r="P187" s="1065"/>
      <c r="Q187" s="1065"/>
      <c r="R187" s="1065"/>
      <c r="S187" s="1065"/>
      <c r="T187" s="1065"/>
      <c r="U187" s="1066"/>
      <c r="V187" s="347"/>
      <c r="AH187" s="140" t="s">
        <v>5263</v>
      </c>
      <c r="AI187"/>
      <c r="AJ187" s="582" t="s">
        <v>6038</v>
      </c>
      <c r="AK187"/>
      <c r="AL187" s="336"/>
      <c r="AN187" s="3"/>
      <c r="AO187" s="3"/>
      <c r="AP187" s="3"/>
    </row>
    <row r="188" spans="2:42" ht="14.15" customHeight="1">
      <c r="B188" s="1064"/>
      <c r="C188" s="1065"/>
      <c r="D188" s="1065"/>
      <c r="E188" s="1065"/>
      <c r="F188" s="1065"/>
      <c r="G188" s="1065"/>
      <c r="H188" s="1065"/>
      <c r="I188" s="1065"/>
      <c r="J188" s="1065"/>
      <c r="K188" s="1065"/>
      <c r="L188" s="1065"/>
      <c r="M188" s="1065"/>
      <c r="N188" s="1065"/>
      <c r="O188" s="1065"/>
      <c r="P188" s="1065"/>
      <c r="Q188" s="1065"/>
      <c r="R188" s="1065"/>
      <c r="S188" s="1065"/>
      <c r="T188" s="1065"/>
      <c r="U188" s="1066"/>
      <c r="V188" s="347"/>
      <c r="AH188" s="777" t="s">
        <v>5264</v>
      </c>
      <c r="AI188"/>
      <c r="AJ188" s="582" t="s">
        <v>7936</v>
      </c>
      <c r="AK188"/>
      <c r="AL188" s="336"/>
      <c r="AN188" s="3"/>
      <c r="AO188" s="3"/>
      <c r="AP188" s="3"/>
    </row>
    <row r="189" spans="2:42" ht="14.15" customHeight="1">
      <c r="B189" s="1064"/>
      <c r="C189" s="1065"/>
      <c r="D189" s="1065"/>
      <c r="E189" s="1065"/>
      <c r="F189" s="1065"/>
      <c r="G189" s="1065"/>
      <c r="H189" s="1065"/>
      <c r="I189" s="1065"/>
      <c r="J189" s="1065"/>
      <c r="K189" s="1065"/>
      <c r="L189" s="1065"/>
      <c r="M189" s="1065"/>
      <c r="N189" s="1065"/>
      <c r="O189" s="1065"/>
      <c r="P189" s="1065"/>
      <c r="Q189" s="1065"/>
      <c r="R189" s="1065"/>
      <c r="S189" s="1065"/>
      <c r="T189" s="1065"/>
      <c r="U189" s="1066"/>
      <c r="V189" s="347"/>
      <c r="AH189" s="140" t="s">
        <v>3843</v>
      </c>
      <c r="AI189"/>
      <c r="AJ189" s="582" t="s">
        <v>2150</v>
      </c>
      <c r="AK189"/>
      <c r="AL189" s="336"/>
      <c r="AN189" s="3"/>
      <c r="AO189" s="3"/>
      <c r="AP189" s="3"/>
    </row>
    <row r="190" spans="2:42" ht="14.15" customHeight="1">
      <c r="B190" s="1064"/>
      <c r="C190" s="1065"/>
      <c r="D190" s="1065"/>
      <c r="E190" s="1065"/>
      <c r="F190" s="1065"/>
      <c r="G190" s="1065"/>
      <c r="H190" s="1065"/>
      <c r="I190" s="1065"/>
      <c r="J190" s="1065"/>
      <c r="K190" s="1065"/>
      <c r="L190" s="1065"/>
      <c r="M190" s="1065"/>
      <c r="N190" s="1065"/>
      <c r="O190" s="1065"/>
      <c r="P190" s="1065"/>
      <c r="Q190" s="1065"/>
      <c r="R190" s="1065"/>
      <c r="S190" s="1065"/>
      <c r="T190" s="1065"/>
      <c r="U190" s="1066"/>
      <c r="V190" s="347"/>
      <c r="AH190" s="777" t="s">
        <v>3840</v>
      </c>
      <c r="AI190"/>
      <c r="AJ190" s="582" t="s">
        <v>7194</v>
      </c>
      <c r="AK190"/>
      <c r="AL190" s="336"/>
      <c r="AN190" s="3"/>
      <c r="AO190" s="3"/>
      <c r="AP190" s="3"/>
    </row>
    <row r="191" spans="2:42" ht="14.15" customHeight="1">
      <c r="B191" s="1064"/>
      <c r="C191" s="1065"/>
      <c r="D191" s="1065"/>
      <c r="E191" s="1065"/>
      <c r="F191" s="1065"/>
      <c r="G191" s="1065"/>
      <c r="H191" s="1065"/>
      <c r="I191" s="1065"/>
      <c r="J191" s="1065"/>
      <c r="K191" s="1065"/>
      <c r="L191" s="1065"/>
      <c r="M191" s="1065"/>
      <c r="N191" s="1065"/>
      <c r="O191" s="1065"/>
      <c r="P191" s="1065"/>
      <c r="Q191" s="1065"/>
      <c r="R191" s="1065"/>
      <c r="S191" s="1065"/>
      <c r="T191" s="1065"/>
      <c r="U191" s="1066"/>
      <c r="V191" s="347"/>
      <c r="AH191" s="140" t="s">
        <v>3838</v>
      </c>
      <c r="AI191"/>
      <c r="AJ191" s="582" t="s">
        <v>7195</v>
      </c>
      <c r="AK191"/>
      <c r="AL191" s="336"/>
      <c r="AN191" s="3"/>
      <c r="AO191" s="3"/>
      <c r="AP191" s="3"/>
    </row>
    <row r="192" spans="2:42" ht="14.15" customHeight="1">
      <c r="B192" s="1064"/>
      <c r="C192" s="1065"/>
      <c r="D192" s="1065"/>
      <c r="E192" s="1065"/>
      <c r="F192" s="1065"/>
      <c r="G192" s="1065"/>
      <c r="H192" s="1065"/>
      <c r="I192" s="1065"/>
      <c r="J192" s="1065"/>
      <c r="K192" s="1065"/>
      <c r="L192" s="1065"/>
      <c r="M192" s="1065"/>
      <c r="N192" s="1065"/>
      <c r="O192" s="1065"/>
      <c r="P192" s="1065"/>
      <c r="Q192" s="1065"/>
      <c r="R192" s="1065"/>
      <c r="S192" s="1065"/>
      <c r="T192" s="1065"/>
      <c r="U192" s="1066"/>
      <c r="V192" s="347"/>
      <c r="AH192" s="777" t="s">
        <v>3836</v>
      </c>
      <c r="AI192"/>
      <c r="AJ192" s="582" t="s">
        <v>7196</v>
      </c>
      <c r="AK192"/>
      <c r="AL192" s="336"/>
      <c r="AN192" s="3"/>
      <c r="AO192" s="3"/>
      <c r="AP192" s="3"/>
    </row>
    <row r="193" spans="2:42" ht="14.15" customHeight="1">
      <c r="B193" s="1064"/>
      <c r="C193" s="1065"/>
      <c r="D193" s="1065"/>
      <c r="E193" s="1065"/>
      <c r="F193" s="1065"/>
      <c r="G193" s="1065"/>
      <c r="H193" s="1065"/>
      <c r="I193" s="1065"/>
      <c r="J193" s="1065"/>
      <c r="K193" s="1065"/>
      <c r="L193" s="1065"/>
      <c r="M193" s="1065"/>
      <c r="N193" s="1065"/>
      <c r="O193" s="1065"/>
      <c r="P193" s="1065"/>
      <c r="Q193" s="1065"/>
      <c r="R193" s="1065"/>
      <c r="S193" s="1065"/>
      <c r="T193" s="1065"/>
      <c r="U193" s="1066"/>
      <c r="V193" s="347"/>
      <c r="AH193" s="140" t="s">
        <v>3834</v>
      </c>
      <c r="AI193"/>
      <c r="AJ193" s="582" t="s">
        <v>7197</v>
      </c>
      <c r="AK193"/>
      <c r="AL193" s="336"/>
      <c r="AN193" s="3"/>
      <c r="AO193" s="3"/>
      <c r="AP193" s="3"/>
    </row>
    <row r="194" spans="2:42" ht="14.15" customHeight="1">
      <c r="B194" s="1064"/>
      <c r="C194" s="1065"/>
      <c r="D194" s="1065"/>
      <c r="E194" s="1065"/>
      <c r="F194" s="1065"/>
      <c r="G194" s="1065"/>
      <c r="H194" s="1065"/>
      <c r="I194" s="1065"/>
      <c r="J194" s="1065"/>
      <c r="K194" s="1065"/>
      <c r="L194" s="1065"/>
      <c r="M194" s="1065"/>
      <c r="N194" s="1065"/>
      <c r="O194" s="1065"/>
      <c r="P194" s="1065"/>
      <c r="Q194" s="1065"/>
      <c r="R194" s="1065"/>
      <c r="S194" s="1065"/>
      <c r="T194" s="1065"/>
      <c r="U194" s="1066"/>
      <c r="V194" s="347"/>
      <c r="AH194" s="777" t="s">
        <v>7499</v>
      </c>
      <c r="AI194"/>
      <c r="AJ194" s="582" t="s">
        <v>7198</v>
      </c>
      <c r="AK194"/>
      <c r="AL194" s="336"/>
      <c r="AN194" s="3"/>
      <c r="AO194" s="3"/>
      <c r="AP194" s="3"/>
    </row>
    <row r="195" spans="2:42" ht="14.15" customHeight="1">
      <c r="B195" s="1064"/>
      <c r="C195" s="1065"/>
      <c r="D195" s="1065"/>
      <c r="E195" s="1065"/>
      <c r="F195" s="1065"/>
      <c r="G195" s="1065"/>
      <c r="H195" s="1065"/>
      <c r="I195" s="1065"/>
      <c r="J195" s="1065"/>
      <c r="K195" s="1065"/>
      <c r="L195" s="1065"/>
      <c r="M195" s="1065"/>
      <c r="N195" s="1065"/>
      <c r="O195" s="1065"/>
      <c r="P195" s="1065"/>
      <c r="Q195" s="1065"/>
      <c r="R195" s="1065"/>
      <c r="S195" s="1065"/>
      <c r="T195" s="1065"/>
      <c r="U195" s="1066"/>
      <c r="V195" s="347"/>
      <c r="AH195" s="140" t="s">
        <v>7500</v>
      </c>
      <c r="AI195"/>
      <c r="AJ195" s="582" t="s">
        <v>7199</v>
      </c>
      <c r="AK195"/>
      <c r="AL195" s="336"/>
      <c r="AN195" s="3"/>
      <c r="AO195" s="3"/>
      <c r="AP195" s="3"/>
    </row>
    <row r="196" spans="2:42" ht="14.15" customHeight="1">
      <c r="B196" s="1064"/>
      <c r="C196" s="1065"/>
      <c r="D196" s="1065"/>
      <c r="E196" s="1065"/>
      <c r="F196" s="1065"/>
      <c r="G196" s="1065"/>
      <c r="H196" s="1065"/>
      <c r="I196" s="1065"/>
      <c r="J196" s="1065"/>
      <c r="K196" s="1065"/>
      <c r="L196" s="1065"/>
      <c r="M196" s="1065"/>
      <c r="N196" s="1065"/>
      <c r="O196" s="1065"/>
      <c r="P196" s="1065"/>
      <c r="Q196" s="1065"/>
      <c r="R196" s="1065"/>
      <c r="S196" s="1065"/>
      <c r="T196" s="1065"/>
      <c r="U196" s="1066"/>
      <c r="V196" s="347"/>
      <c r="AH196" s="777" t="s">
        <v>7501</v>
      </c>
      <c r="AI196"/>
      <c r="AJ196" s="582" t="s">
        <v>8522</v>
      </c>
      <c r="AK196"/>
      <c r="AL196" s="336"/>
      <c r="AN196" s="3"/>
      <c r="AO196" s="3"/>
      <c r="AP196" s="3"/>
    </row>
    <row r="197" spans="2:42" ht="14.15" customHeight="1">
      <c r="B197" s="1064"/>
      <c r="C197" s="1065"/>
      <c r="D197" s="1065"/>
      <c r="E197" s="1065"/>
      <c r="F197" s="1065"/>
      <c r="G197" s="1065"/>
      <c r="H197" s="1065"/>
      <c r="I197" s="1065"/>
      <c r="J197" s="1065"/>
      <c r="K197" s="1065"/>
      <c r="L197" s="1065"/>
      <c r="M197" s="1065"/>
      <c r="N197" s="1065"/>
      <c r="O197" s="1065"/>
      <c r="P197" s="1065"/>
      <c r="Q197" s="1065"/>
      <c r="R197" s="1065"/>
      <c r="S197" s="1065"/>
      <c r="T197" s="1065"/>
      <c r="U197" s="1066"/>
      <c r="V197" s="347"/>
      <c r="AH197" s="140" t="s">
        <v>7502</v>
      </c>
      <c r="AI197"/>
      <c r="AJ197" s="582" t="s">
        <v>2172</v>
      </c>
      <c r="AK197"/>
      <c r="AL197" s="336"/>
      <c r="AN197" s="3"/>
      <c r="AO197" s="3"/>
      <c r="AP197" s="3"/>
    </row>
    <row r="198" spans="2:42" ht="14.15" customHeight="1">
      <c r="B198" s="1064"/>
      <c r="C198" s="1065"/>
      <c r="D198" s="1065"/>
      <c r="E198" s="1065"/>
      <c r="F198" s="1065"/>
      <c r="G198" s="1065"/>
      <c r="H198" s="1065"/>
      <c r="I198" s="1065"/>
      <c r="J198" s="1065"/>
      <c r="K198" s="1065"/>
      <c r="L198" s="1065"/>
      <c r="M198" s="1065"/>
      <c r="N198" s="1065"/>
      <c r="O198" s="1065"/>
      <c r="P198" s="1065"/>
      <c r="Q198" s="1065"/>
      <c r="R198" s="1065"/>
      <c r="S198" s="1065"/>
      <c r="T198" s="1065"/>
      <c r="U198" s="1066"/>
      <c r="V198" s="347"/>
      <c r="AH198" s="777" t="s">
        <v>6414</v>
      </c>
      <c r="AI198"/>
      <c r="AJ198" s="582" t="s">
        <v>6279</v>
      </c>
      <c r="AK198"/>
      <c r="AL198" s="336"/>
      <c r="AN198" s="3"/>
      <c r="AO198" s="3"/>
      <c r="AP198" s="3"/>
    </row>
    <row r="199" spans="2:42" ht="14.15" customHeight="1">
      <c r="B199" s="1067"/>
      <c r="C199" s="1068"/>
      <c r="D199" s="1068"/>
      <c r="E199" s="1068"/>
      <c r="F199" s="1068"/>
      <c r="G199" s="1068"/>
      <c r="H199" s="1068"/>
      <c r="I199" s="1068"/>
      <c r="J199" s="1068"/>
      <c r="K199" s="1068"/>
      <c r="L199" s="1068"/>
      <c r="M199" s="1068"/>
      <c r="N199" s="1068"/>
      <c r="O199" s="1068"/>
      <c r="P199" s="1068"/>
      <c r="Q199" s="1068"/>
      <c r="R199" s="1068"/>
      <c r="S199" s="1068"/>
      <c r="T199" s="1068"/>
      <c r="U199" s="1069"/>
      <c r="V199" s="347"/>
      <c r="AH199" s="140" t="s">
        <v>6415</v>
      </c>
      <c r="AI199"/>
      <c r="AJ199" s="582" t="s">
        <v>2173</v>
      </c>
      <c r="AK199"/>
      <c r="AL199" s="336"/>
      <c r="AN199" s="3"/>
      <c r="AO199" s="3"/>
      <c r="AP199" s="3"/>
    </row>
    <row r="200" spans="2:42" ht="5.15" customHeight="1">
      <c r="B200" s="191"/>
      <c r="C200" s="190"/>
      <c r="D200" s="190"/>
      <c r="E200" s="190"/>
      <c r="F200" s="190"/>
      <c r="G200" s="190"/>
      <c r="H200" s="190"/>
      <c r="I200" s="190"/>
      <c r="J200" s="190"/>
      <c r="K200" s="190"/>
      <c r="L200" s="190"/>
      <c r="M200" s="190"/>
      <c r="N200" s="190"/>
      <c r="O200" s="190"/>
      <c r="P200" s="190"/>
      <c r="Q200" s="190"/>
      <c r="R200" s="190"/>
      <c r="S200" s="190"/>
      <c r="T200" s="190"/>
      <c r="AH200" s="777" t="s">
        <v>9260</v>
      </c>
      <c r="AI200"/>
      <c r="AJ200" s="582" t="s">
        <v>6281</v>
      </c>
      <c r="AK200"/>
      <c r="AL200" s="336"/>
      <c r="AN200" s="3"/>
      <c r="AO200" s="3"/>
      <c r="AP200" s="3"/>
    </row>
    <row r="201" spans="2:42" ht="22" customHeight="1">
      <c r="B201" s="1200" t="s">
        <v>5972</v>
      </c>
      <c r="C201" s="1201"/>
      <c r="D201" s="1201"/>
      <c r="E201" s="1201"/>
      <c r="F201" s="1201"/>
      <c r="G201" s="1201"/>
      <c r="H201" s="1201"/>
      <c r="I201" s="1201"/>
      <c r="J201" s="1201"/>
      <c r="K201" s="1201"/>
      <c r="L201" s="1201"/>
      <c r="M201" s="1201"/>
      <c r="N201" s="1201"/>
      <c r="O201" s="1201"/>
      <c r="P201" s="1201"/>
      <c r="Q201" s="1201"/>
      <c r="R201" s="1201"/>
      <c r="S201" s="1201"/>
      <c r="T201" s="1201"/>
      <c r="U201" s="1202"/>
      <c r="V201" s="378"/>
      <c r="AH201" s="140" t="s">
        <v>9261</v>
      </c>
      <c r="AI201"/>
      <c r="AJ201" s="582" t="s">
        <v>5252</v>
      </c>
      <c r="AK201"/>
      <c r="AL201" s="336"/>
      <c r="AN201" s="3"/>
      <c r="AO201" s="3"/>
      <c r="AP201" s="3"/>
    </row>
    <row r="202" spans="2:42" ht="15" customHeight="1">
      <c r="B202" s="1007"/>
      <c r="C202" s="1008"/>
      <c r="D202" s="1008"/>
      <c r="E202" s="1008"/>
      <c r="F202" s="1008"/>
      <c r="G202" s="1008"/>
      <c r="H202" s="1008"/>
      <c r="I202" s="1008"/>
      <c r="J202" s="1008"/>
      <c r="K202" s="1008"/>
      <c r="L202" s="1008"/>
      <c r="M202" s="1008"/>
      <c r="N202" s="1008"/>
      <c r="O202" s="1008"/>
      <c r="P202" s="1008"/>
      <c r="Q202" s="1008"/>
      <c r="R202" s="1008"/>
      <c r="S202" s="1008"/>
      <c r="T202" s="1008"/>
      <c r="U202" s="1009"/>
      <c r="V202" s="348"/>
      <c r="AH202" s="777" t="s">
        <v>9263</v>
      </c>
      <c r="AI202"/>
      <c r="AJ202" s="582" t="s">
        <v>2174</v>
      </c>
      <c r="AK202"/>
      <c r="AL202" s="336"/>
      <c r="AN202" s="3"/>
      <c r="AO202" s="3"/>
      <c r="AP202" s="3"/>
    </row>
    <row r="203" spans="2:42" ht="15" customHeight="1">
      <c r="B203" s="1010"/>
      <c r="C203" s="1011"/>
      <c r="D203" s="1011"/>
      <c r="E203" s="1011"/>
      <c r="F203" s="1011"/>
      <c r="G203" s="1011"/>
      <c r="H203" s="1011"/>
      <c r="I203" s="1011"/>
      <c r="J203" s="1011"/>
      <c r="K203" s="1011"/>
      <c r="L203" s="1011"/>
      <c r="M203" s="1011"/>
      <c r="N203" s="1011"/>
      <c r="O203" s="1011"/>
      <c r="P203" s="1011"/>
      <c r="Q203" s="1011"/>
      <c r="R203" s="1011"/>
      <c r="S203" s="1011"/>
      <c r="T203" s="1011"/>
      <c r="U203" s="1012"/>
      <c r="V203" s="348"/>
      <c r="AH203" s="140" t="s">
        <v>9264</v>
      </c>
      <c r="AI203"/>
      <c r="AJ203" s="582" t="s">
        <v>2175</v>
      </c>
      <c r="AK203"/>
      <c r="AL203" s="336"/>
      <c r="AN203" s="3"/>
      <c r="AO203" s="3"/>
      <c r="AP203" s="3"/>
    </row>
    <row r="204" spans="2:42" ht="15" customHeight="1">
      <c r="B204" s="1010"/>
      <c r="C204" s="1011"/>
      <c r="D204" s="1011"/>
      <c r="E204" s="1011"/>
      <c r="F204" s="1011"/>
      <c r="G204" s="1011"/>
      <c r="H204" s="1011"/>
      <c r="I204" s="1011"/>
      <c r="J204" s="1011"/>
      <c r="K204" s="1011"/>
      <c r="L204" s="1011"/>
      <c r="M204" s="1011"/>
      <c r="N204" s="1011"/>
      <c r="O204" s="1011"/>
      <c r="P204" s="1011"/>
      <c r="Q204" s="1011"/>
      <c r="R204" s="1011"/>
      <c r="S204" s="1011"/>
      <c r="T204" s="1011"/>
      <c r="U204" s="1012"/>
      <c r="V204" s="348"/>
      <c r="AH204" s="777" t="s">
        <v>9267</v>
      </c>
      <c r="AI204"/>
      <c r="AJ204" s="582" t="s">
        <v>2176</v>
      </c>
      <c r="AK204"/>
      <c r="AL204" s="336"/>
      <c r="AN204" s="3"/>
      <c r="AO204" s="3"/>
      <c r="AP204" s="3"/>
    </row>
    <row r="205" spans="2:42" ht="15" customHeight="1">
      <c r="B205" s="1010"/>
      <c r="C205" s="1011"/>
      <c r="D205" s="1011"/>
      <c r="E205" s="1011"/>
      <c r="F205" s="1011"/>
      <c r="G205" s="1011"/>
      <c r="H205" s="1011"/>
      <c r="I205" s="1011"/>
      <c r="J205" s="1011"/>
      <c r="K205" s="1011"/>
      <c r="L205" s="1011"/>
      <c r="M205" s="1011"/>
      <c r="N205" s="1011"/>
      <c r="O205" s="1011"/>
      <c r="P205" s="1011"/>
      <c r="Q205" s="1011"/>
      <c r="R205" s="1011"/>
      <c r="S205" s="1011"/>
      <c r="T205" s="1011"/>
      <c r="U205" s="1012"/>
      <c r="V205" s="348"/>
      <c r="AH205" s="140" t="s">
        <v>9268</v>
      </c>
      <c r="AI205"/>
      <c r="AJ205" s="582" t="s">
        <v>5256</v>
      </c>
      <c r="AK205"/>
      <c r="AL205" s="336"/>
      <c r="AN205" s="3"/>
      <c r="AO205" s="3"/>
      <c r="AP205" s="3"/>
    </row>
    <row r="206" spans="2:42" ht="15" customHeight="1">
      <c r="B206" s="1010"/>
      <c r="C206" s="1011"/>
      <c r="D206" s="1011"/>
      <c r="E206" s="1011"/>
      <c r="F206" s="1011"/>
      <c r="G206" s="1011"/>
      <c r="H206" s="1011"/>
      <c r="I206" s="1011"/>
      <c r="J206" s="1011"/>
      <c r="K206" s="1011"/>
      <c r="L206" s="1011"/>
      <c r="M206" s="1011"/>
      <c r="N206" s="1011"/>
      <c r="O206" s="1011"/>
      <c r="P206" s="1011"/>
      <c r="Q206" s="1011"/>
      <c r="R206" s="1011"/>
      <c r="S206" s="1011"/>
      <c r="T206" s="1011"/>
      <c r="U206" s="1012"/>
      <c r="V206" s="348"/>
      <c r="AH206" s="777" t="s">
        <v>9935</v>
      </c>
      <c r="AI206"/>
      <c r="AJ206" s="582" t="s">
        <v>5889</v>
      </c>
      <c r="AK206"/>
      <c r="AL206" s="336"/>
      <c r="AN206" s="3"/>
      <c r="AO206" s="3"/>
      <c r="AP206" s="3"/>
    </row>
    <row r="207" spans="2:42" ht="15" customHeight="1">
      <c r="B207" s="1010"/>
      <c r="C207" s="1011"/>
      <c r="D207" s="1011"/>
      <c r="E207" s="1011"/>
      <c r="F207" s="1011"/>
      <c r="G207" s="1011"/>
      <c r="H207" s="1011"/>
      <c r="I207" s="1011"/>
      <c r="J207" s="1011"/>
      <c r="K207" s="1011"/>
      <c r="L207" s="1011"/>
      <c r="M207" s="1011"/>
      <c r="N207" s="1011"/>
      <c r="O207" s="1011"/>
      <c r="P207" s="1011"/>
      <c r="Q207" s="1011"/>
      <c r="R207" s="1011"/>
      <c r="S207" s="1011"/>
      <c r="T207" s="1011"/>
      <c r="U207" s="1012"/>
      <c r="V207" s="348"/>
      <c r="AH207" s="140" t="s">
        <v>10083</v>
      </c>
      <c r="AI207"/>
      <c r="AJ207" s="582" t="s">
        <v>5892</v>
      </c>
      <c r="AK207"/>
      <c r="AL207" s="336"/>
      <c r="AN207" s="3"/>
      <c r="AO207" s="3"/>
      <c r="AP207" s="3"/>
    </row>
    <row r="208" spans="2:42" ht="15" customHeight="1">
      <c r="B208" s="1010"/>
      <c r="C208" s="1011"/>
      <c r="D208" s="1011"/>
      <c r="E208" s="1011"/>
      <c r="F208" s="1011"/>
      <c r="G208" s="1011"/>
      <c r="H208" s="1011"/>
      <c r="I208" s="1011"/>
      <c r="J208" s="1011"/>
      <c r="K208" s="1011"/>
      <c r="L208" s="1011"/>
      <c r="M208" s="1011"/>
      <c r="N208" s="1011"/>
      <c r="O208" s="1011"/>
      <c r="P208" s="1011"/>
      <c r="Q208" s="1011"/>
      <c r="R208" s="1011"/>
      <c r="S208" s="1011"/>
      <c r="T208" s="1011"/>
      <c r="U208" s="1012"/>
      <c r="V208" s="348"/>
      <c r="AH208" s="777" t="s">
        <v>7657</v>
      </c>
      <c r="AI208"/>
      <c r="AJ208" s="582" t="s">
        <v>8526</v>
      </c>
      <c r="AK208"/>
      <c r="AL208" s="336"/>
      <c r="AN208" s="3"/>
      <c r="AO208" s="3"/>
      <c r="AP208" s="3"/>
    </row>
    <row r="209" spans="1:42" ht="15" customHeight="1">
      <c r="B209" s="1010"/>
      <c r="C209" s="1011"/>
      <c r="D209" s="1011"/>
      <c r="E209" s="1011"/>
      <c r="F209" s="1011"/>
      <c r="G209" s="1011"/>
      <c r="H209" s="1011"/>
      <c r="I209" s="1011"/>
      <c r="J209" s="1011"/>
      <c r="K209" s="1011"/>
      <c r="L209" s="1011"/>
      <c r="M209" s="1011"/>
      <c r="N209" s="1011"/>
      <c r="O209" s="1011"/>
      <c r="P209" s="1011"/>
      <c r="Q209" s="1011"/>
      <c r="R209" s="1011"/>
      <c r="S209" s="1011"/>
      <c r="T209" s="1011"/>
      <c r="U209" s="1012"/>
      <c r="V209" s="348"/>
      <c r="AH209" s="140" t="s">
        <v>7658</v>
      </c>
      <c r="AI209"/>
      <c r="AJ209" s="582" t="s">
        <v>5890</v>
      </c>
      <c r="AK209"/>
      <c r="AL209" s="336"/>
      <c r="AN209" s="3"/>
      <c r="AO209" s="3"/>
      <c r="AP209" s="3"/>
    </row>
    <row r="210" spans="1:42" ht="15" customHeight="1">
      <c r="B210" s="1010"/>
      <c r="C210" s="1011"/>
      <c r="D210" s="1011"/>
      <c r="E210" s="1011"/>
      <c r="F210" s="1011"/>
      <c r="G210" s="1011"/>
      <c r="H210" s="1011"/>
      <c r="I210" s="1011"/>
      <c r="J210" s="1011"/>
      <c r="K210" s="1011"/>
      <c r="L210" s="1011"/>
      <c r="M210" s="1011"/>
      <c r="N210" s="1011"/>
      <c r="O210" s="1011"/>
      <c r="P210" s="1011"/>
      <c r="Q210" s="1011"/>
      <c r="R210" s="1011"/>
      <c r="S210" s="1011"/>
      <c r="T210" s="1011"/>
      <c r="U210" s="1012"/>
      <c r="V210" s="348"/>
      <c r="AH210" s="777" t="s">
        <v>5266</v>
      </c>
      <c r="AI210"/>
      <c r="AJ210" s="582" t="s">
        <v>5893</v>
      </c>
      <c r="AK210"/>
      <c r="AL210" s="336"/>
      <c r="AN210" s="3"/>
      <c r="AO210" s="3"/>
      <c r="AP210" s="3"/>
    </row>
    <row r="211" spans="1:42" ht="15" customHeight="1">
      <c r="A211" s="27"/>
      <c r="B211" s="1010"/>
      <c r="C211" s="1011"/>
      <c r="D211" s="1011"/>
      <c r="E211" s="1011"/>
      <c r="F211" s="1011"/>
      <c r="G211" s="1011"/>
      <c r="H211" s="1011"/>
      <c r="I211" s="1011"/>
      <c r="J211" s="1011"/>
      <c r="K211" s="1011"/>
      <c r="L211" s="1011"/>
      <c r="M211" s="1011"/>
      <c r="N211" s="1011"/>
      <c r="O211" s="1011"/>
      <c r="P211" s="1011"/>
      <c r="Q211" s="1011"/>
      <c r="R211" s="1011"/>
      <c r="S211" s="1011"/>
      <c r="T211" s="1011"/>
      <c r="U211" s="1012"/>
      <c r="V211" s="348"/>
      <c r="AH211" s="140" t="s">
        <v>5268</v>
      </c>
      <c r="AI211"/>
      <c r="AJ211" s="582" t="s">
        <v>5891</v>
      </c>
      <c r="AK211"/>
      <c r="AL211" s="336"/>
      <c r="AN211" s="3"/>
      <c r="AO211" s="3"/>
      <c r="AP211" s="3"/>
    </row>
    <row r="212" spans="1:42" ht="15" customHeight="1">
      <c r="A212" s="27"/>
      <c r="B212" s="1010"/>
      <c r="C212" s="1011"/>
      <c r="D212" s="1011"/>
      <c r="E212" s="1011"/>
      <c r="F212" s="1011"/>
      <c r="G212" s="1011"/>
      <c r="H212" s="1011"/>
      <c r="I212" s="1011"/>
      <c r="J212" s="1011"/>
      <c r="K212" s="1011"/>
      <c r="L212" s="1011"/>
      <c r="M212" s="1011"/>
      <c r="N212" s="1011"/>
      <c r="O212" s="1011"/>
      <c r="P212" s="1011"/>
      <c r="Q212" s="1011"/>
      <c r="R212" s="1011"/>
      <c r="S212" s="1011"/>
      <c r="T212" s="1011"/>
      <c r="U212" s="1012"/>
      <c r="V212" s="348"/>
      <c r="AH212" s="777" t="s">
        <v>5269</v>
      </c>
      <c r="AI212"/>
      <c r="AJ212" s="582" t="s">
        <v>3871</v>
      </c>
      <c r="AK212"/>
      <c r="AL212" s="336"/>
      <c r="AN212" s="3"/>
      <c r="AO212" s="3"/>
      <c r="AP212" s="3"/>
    </row>
    <row r="213" spans="1:42" ht="15" customHeight="1">
      <c r="B213" s="1010"/>
      <c r="C213" s="1011"/>
      <c r="D213" s="1011"/>
      <c r="E213" s="1011"/>
      <c r="F213" s="1011"/>
      <c r="G213" s="1011"/>
      <c r="H213" s="1011"/>
      <c r="I213" s="1011"/>
      <c r="J213" s="1011"/>
      <c r="K213" s="1011"/>
      <c r="L213" s="1011"/>
      <c r="M213" s="1011"/>
      <c r="N213" s="1011"/>
      <c r="O213" s="1011"/>
      <c r="P213" s="1011"/>
      <c r="Q213" s="1011"/>
      <c r="R213" s="1011"/>
      <c r="S213" s="1011"/>
      <c r="T213" s="1011"/>
      <c r="U213" s="1012"/>
      <c r="V213" s="348"/>
      <c r="AH213" s="140" t="s">
        <v>5270</v>
      </c>
      <c r="AI213"/>
      <c r="AJ213" s="582" t="s">
        <v>3869</v>
      </c>
      <c r="AK213"/>
      <c r="AL213" s="336"/>
      <c r="AN213" s="3"/>
      <c r="AO213" s="3"/>
      <c r="AP213" s="3"/>
    </row>
    <row r="214" spans="1:42" ht="15" customHeight="1">
      <c r="B214" s="1010"/>
      <c r="C214" s="1011"/>
      <c r="D214" s="1011"/>
      <c r="E214" s="1011"/>
      <c r="F214" s="1011"/>
      <c r="G214" s="1011"/>
      <c r="H214" s="1011"/>
      <c r="I214" s="1011"/>
      <c r="J214" s="1011"/>
      <c r="K214" s="1011"/>
      <c r="L214" s="1011"/>
      <c r="M214" s="1011"/>
      <c r="N214" s="1011"/>
      <c r="O214" s="1011"/>
      <c r="P214" s="1011"/>
      <c r="Q214" s="1011"/>
      <c r="R214" s="1011"/>
      <c r="S214" s="1011"/>
      <c r="T214" s="1011"/>
      <c r="U214" s="1012"/>
      <c r="V214" s="348"/>
      <c r="AH214" s="777" t="s">
        <v>5271</v>
      </c>
      <c r="AI214"/>
      <c r="AJ214" s="582" t="s">
        <v>3867</v>
      </c>
      <c r="AK214"/>
      <c r="AL214" s="336"/>
      <c r="AN214" s="3"/>
      <c r="AO214" s="3"/>
      <c r="AP214" s="3"/>
    </row>
    <row r="215" spans="1:42" ht="15" customHeight="1">
      <c r="B215" s="1010"/>
      <c r="C215" s="1011"/>
      <c r="D215" s="1011"/>
      <c r="E215" s="1011"/>
      <c r="F215" s="1011"/>
      <c r="G215" s="1011"/>
      <c r="H215" s="1011"/>
      <c r="I215" s="1011"/>
      <c r="J215" s="1011"/>
      <c r="K215" s="1011"/>
      <c r="L215" s="1011"/>
      <c r="M215" s="1011"/>
      <c r="N215" s="1011"/>
      <c r="O215" s="1011"/>
      <c r="P215" s="1011"/>
      <c r="Q215" s="1011"/>
      <c r="R215" s="1011"/>
      <c r="S215" s="1011"/>
      <c r="T215" s="1011"/>
      <c r="U215" s="1012"/>
      <c r="V215" s="348"/>
      <c r="AH215" s="140" t="s">
        <v>5272</v>
      </c>
      <c r="AI215"/>
      <c r="AJ215" s="582" t="s">
        <v>3865</v>
      </c>
      <c r="AK215"/>
      <c r="AL215" s="336"/>
      <c r="AN215" s="3"/>
      <c r="AO215" s="3"/>
      <c r="AP215" s="3"/>
    </row>
    <row r="216" spans="1:42" ht="15" customHeight="1">
      <c r="B216" s="1013"/>
      <c r="C216" s="1014"/>
      <c r="D216" s="1014"/>
      <c r="E216" s="1014"/>
      <c r="F216" s="1014"/>
      <c r="G216" s="1014"/>
      <c r="H216" s="1014"/>
      <c r="I216" s="1014"/>
      <c r="J216" s="1014"/>
      <c r="K216" s="1014"/>
      <c r="L216" s="1014"/>
      <c r="M216" s="1014"/>
      <c r="N216" s="1014"/>
      <c r="O216" s="1014"/>
      <c r="P216" s="1014"/>
      <c r="Q216" s="1014"/>
      <c r="R216" s="1014"/>
      <c r="S216" s="1014"/>
      <c r="T216" s="1014"/>
      <c r="U216" s="1015"/>
      <c r="V216" s="348"/>
      <c r="AH216" s="777" t="s">
        <v>5273</v>
      </c>
      <c r="AI216"/>
      <c r="AJ216" s="582" t="s">
        <v>9258</v>
      </c>
      <c r="AK216"/>
      <c r="AL216" s="336"/>
      <c r="AN216" s="3"/>
      <c r="AO216" s="3"/>
      <c r="AP216" s="3"/>
    </row>
    <row r="217" spans="1:42" ht="5.15" customHeight="1">
      <c r="C217" s="190"/>
      <c r="D217" s="190"/>
      <c r="E217" s="190"/>
      <c r="F217" s="190"/>
      <c r="G217" s="190"/>
      <c r="H217" s="190"/>
      <c r="I217" s="190"/>
      <c r="J217" s="190"/>
      <c r="K217" s="190"/>
      <c r="L217" s="190"/>
      <c r="M217" s="190"/>
      <c r="N217" s="190"/>
      <c r="O217" s="190"/>
      <c r="P217" s="190"/>
      <c r="Q217" s="190"/>
      <c r="R217" s="190"/>
      <c r="S217" s="190"/>
      <c r="T217" s="190"/>
      <c r="U217" s="3"/>
      <c r="V217" s="4"/>
      <c r="AH217" s="140" t="s">
        <v>5274</v>
      </c>
      <c r="AI217"/>
      <c r="AJ217" s="582" t="s">
        <v>9131</v>
      </c>
      <c r="AK217"/>
      <c r="AL217" s="336"/>
      <c r="AN217" s="3"/>
      <c r="AO217" s="3"/>
      <c r="AP217" s="3"/>
    </row>
    <row r="218" spans="1:42" ht="15" customHeight="1">
      <c r="B218" s="1016"/>
      <c r="C218" s="1017"/>
      <c r="D218" s="1017"/>
      <c r="E218" s="1017"/>
      <c r="F218" s="1017"/>
      <c r="G218" s="1017"/>
      <c r="H218" s="1017"/>
      <c r="I218" s="1017"/>
      <c r="J218" s="1017"/>
      <c r="K218" s="1017"/>
      <c r="L218" s="1017"/>
      <c r="M218" s="1017"/>
      <c r="N218" s="1017"/>
      <c r="O218" s="1017"/>
      <c r="P218" s="1017"/>
      <c r="Q218" s="1017"/>
      <c r="R218" s="1017"/>
      <c r="S218" s="1017"/>
      <c r="T218" s="1017"/>
      <c r="U218" s="1018"/>
      <c r="V218" s="14"/>
      <c r="AH218" s="777" t="s">
        <v>5275</v>
      </c>
      <c r="AI218"/>
      <c r="AJ218" s="582" t="s">
        <v>9132</v>
      </c>
      <c r="AK218"/>
      <c r="AL218" s="336"/>
      <c r="AN218" s="3"/>
      <c r="AO218" s="3"/>
      <c r="AP218" s="3"/>
    </row>
    <row r="219" spans="1:42" ht="15" customHeight="1">
      <c r="B219" s="1019"/>
      <c r="C219" s="1020"/>
      <c r="D219" s="1020"/>
      <c r="E219" s="1020"/>
      <c r="F219" s="1020"/>
      <c r="G219" s="1020"/>
      <c r="H219" s="1020"/>
      <c r="I219" s="1020"/>
      <c r="J219" s="1020"/>
      <c r="K219" s="1020"/>
      <c r="L219" s="1020"/>
      <c r="M219" s="1020"/>
      <c r="N219" s="1020"/>
      <c r="O219" s="1020"/>
      <c r="P219" s="1020"/>
      <c r="Q219" s="1020"/>
      <c r="R219" s="1020"/>
      <c r="S219" s="1020"/>
      <c r="T219" s="1020"/>
      <c r="U219" s="1021"/>
      <c r="V219" s="14"/>
      <c r="AH219" s="140" t="s">
        <v>7210</v>
      </c>
      <c r="AI219"/>
      <c r="AJ219" s="582" t="s">
        <v>9133</v>
      </c>
      <c r="AK219"/>
      <c r="AL219" s="336"/>
      <c r="AN219" s="3"/>
      <c r="AO219" s="3"/>
      <c r="AP219" s="3"/>
    </row>
    <row r="220" spans="1:42" ht="15" customHeight="1">
      <c r="B220" s="1019"/>
      <c r="C220" s="1020"/>
      <c r="D220" s="1020"/>
      <c r="E220" s="1020"/>
      <c r="F220" s="1020"/>
      <c r="G220" s="1020"/>
      <c r="H220" s="1020"/>
      <c r="I220" s="1020"/>
      <c r="J220" s="1020"/>
      <c r="K220" s="1020"/>
      <c r="L220" s="1020"/>
      <c r="M220" s="1020"/>
      <c r="N220" s="1020"/>
      <c r="O220" s="1020"/>
      <c r="P220" s="1020"/>
      <c r="Q220" s="1020"/>
      <c r="R220" s="1020"/>
      <c r="S220" s="1020"/>
      <c r="T220" s="1020"/>
      <c r="U220" s="1021"/>
      <c r="V220" s="14"/>
      <c r="AH220" s="777" t="s">
        <v>6104</v>
      </c>
      <c r="AI220"/>
      <c r="AJ220" s="582" t="s">
        <v>10237</v>
      </c>
      <c r="AK220"/>
      <c r="AL220" s="336"/>
      <c r="AN220" s="3"/>
      <c r="AO220" s="3"/>
      <c r="AP220" s="3"/>
    </row>
    <row r="221" spans="1:42" ht="15" customHeight="1">
      <c r="B221" s="1019"/>
      <c r="C221" s="1020"/>
      <c r="D221" s="1020"/>
      <c r="E221" s="1020"/>
      <c r="F221" s="1020"/>
      <c r="G221" s="1020"/>
      <c r="H221" s="1020"/>
      <c r="I221" s="1020"/>
      <c r="J221" s="1020"/>
      <c r="K221" s="1020"/>
      <c r="L221" s="1020"/>
      <c r="M221" s="1020"/>
      <c r="N221" s="1020"/>
      <c r="O221" s="1020"/>
      <c r="P221" s="1020"/>
      <c r="Q221" s="1020"/>
      <c r="R221" s="1020"/>
      <c r="S221" s="1020"/>
      <c r="T221" s="1020"/>
      <c r="U221" s="1021"/>
      <c r="V221" s="14"/>
      <c r="AH221" s="140" t="s">
        <v>6108</v>
      </c>
      <c r="AI221"/>
      <c r="AJ221" s="582" t="s">
        <v>10236</v>
      </c>
      <c r="AK221"/>
      <c r="AL221" s="336"/>
      <c r="AN221" s="3"/>
      <c r="AO221" s="3"/>
      <c r="AP221" s="3"/>
    </row>
    <row r="222" spans="1:42" ht="15" customHeight="1">
      <c r="B222" s="1019"/>
      <c r="C222" s="1020"/>
      <c r="D222" s="1020"/>
      <c r="E222" s="1020"/>
      <c r="F222" s="1020"/>
      <c r="G222" s="1020"/>
      <c r="H222" s="1020"/>
      <c r="I222" s="1020"/>
      <c r="J222" s="1020"/>
      <c r="K222" s="1020"/>
      <c r="L222" s="1020"/>
      <c r="M222" s="1020"/>
      <c r="N222" s="1020"/>
      <c r="O222" s="1020"/>
      <c r="P222" s="1020"/>
      <c r="Q222" s="1020"/>
      <c r="R222" s="1020"/>
      <c r="S222" s="1020"/>
      <c r="T222" s="1020"/>
      <c r="U222" s="1021"/>
      <c r="V222" s="14"/>
      <c r="AH222" s="777" t="s">
        <v>7541</v>
      </c>
      <c r="AI222"/>
      <c r="AJ222" s="582" t="s">
        <v>5166</v>
      </c>
      <c r="AK222"/>
      <c r="AL222" s="336"/>
      <c r="AN222" s="3"/>
      <c r="AO222" s="3"/>
      <c r="AP222" s="3"/>
    </row>
    <row r="223" spans="1:42" ht="15" customHeight="1">
      <c r="B223" s="1019"/>
      <c r="C223" s="1020"/>
      <c r="D223" s="1020"/>
      <c r="E223" s="1020"/>
      <c r="F223" s="1020"/>
      <c r="G223" s="1020"/>
      <c r="H223" s="1020"/>
      <c r="I223" s="1020"/>
      <c r="J223" s="1020"/>
      <c r="K223" s="1020"/>
      <c r="L223" s="1020"/>
      <c r="M223" s="1020"/>
      <c r="N223" s="1020"/>
      <c r="O223" s="1020"/>
      <c r="P223" s="1020"/>
      <c r="Q223" s="1020"/>
      <c r="R223" s="1020"/>
      <c r="S223" s="1020"/>
      <c r="T223" s="1020"/>
      <c r="U223" s="1021"/>
      <c r="V223" s="14"/>
      <c r="AH223" s="140" t="s">
        <v>6396</v>
      </c>
      <c r="AI223"/>
      <c r="AJ223" s="582" t="s">
        <v>10123</v>
      </c>
      <c r="AK223"/>
      <c r="AL223" s="336"/>
      <c r="AN223" s="3"/>
      <c r="AO223" s="3"/>
      <c r="AP223" s="3"/>
    </row>
    <row r="224" spans="1:42" ht="15" customHeight="1">
      <c r="B224" s="1019"/>
      <c r="C224" s="1020"/>
      <c r="D224" s="1020"/>
      <c r="E224" s="1020"/>
      <c r="F224" s="1020"/>
      <c r="G224" s="1020"/>
      <c r="H224" s="1020"/>
      <c r="I224" s="1020"/>
      <c r="J224" s="1020"/>
      <c r="K224" s="1020"/>
      <c r="L224" s="1020"/>
      <c r="M224" s="1020"/>
      <c r="N224" s="1020"/>
      <c r="O224" s="1020"/>
      <c r="P224" s="1020"/>
      <c r="Q224" s="1020"/>
      <c r="R224" s="1020"/>
      <c r="S224" s="1020"/>
      <c r="T224" s="1020"/>
      <c r="U224" s="1021"/>
      <c r="V224" s="14"/>
      <c r="AH224" s="777" t="s">
        <v>9142</v>
      </c>
      <c r="AI224"/>
      <c r="AJ224" s="582" t="s">
        <v>8235</v>
      </c>
      <c r="AK224"/>
      <c r="AL224" s="336"/>
      <c r="AN224" s="3"/>
      <c r="AO224" s="3"/>
      <c r="AP224" s="3"/>
    </row>
    <row r="225" spans="2:42" ht="15" customHeight="1">
      <c r="B225" s="1019"/>
      <c r="C225" s="1020"/>
      <c r="D225" s="1020"/>
      <c r="E225" s="1020"/>
      <c r="F225" s="1020"/>
      <c r="G225" s="1020"/>
      <c r="H225" s="1020"/>
      <c r="I225" s="1020"/>
      <c r="J225" s="1020"/>
      <c r="K225" s="1020"/>
      <c r="L225" s="1020"/>
      <c r="M225" s="1020"/>
      <c r="N225" s="1020"/>
      <c r="O225" s="1020"/>
      <c r="P225" s="1020"/>
      <c r="Q225" s="1020"/>
      <c r="R225" s="1020"/>
      <c r="S225" s="1020"/>
      <c r="T225" s="1020"/>
      <c r="U225" s="1021"/>
      <c r="V225" s="14"/>
      <c r="AH225" s="140" t="s">
        <v>3994</v>
      </c>
      <c r="AI225"/>
      <c r="AJ225" s="582" t="s">
        <v>8236</v>
      </c>
      <c r="AK225"/>
      <c r="AL225" s="336"/>
      <c r="AN225" s="3"/>
      <c r="AO225" s="3"/>
      <c r="AP225" s="3"/>
    </row>
    <row r="226" spans="2:42" ht="15" customHeight="1">
      <c r="B226" s="1019"/>
      <c r="C226" s="1020"/>
      <c r="D226" s="1020"/>
      <c r="E226" s="1020"/>
      <c r="F226" s="1020"/>
      <c r="G226" s="1020"/>
      <c r="H226" s="1020"/>
      <c r="I226" s="1020"/>
      <c r="J226" s="1020"/>
      <c r="K226" s="1020"/>
      <c r="L226" s="1020"/>
      <c r="M226" s="1020"/>
      <c r="N226" s="1020"/>
      <c r="O226" s="1020"/>
      <c r="P226" s="1020"/>
      <c r="Q226" s="1020"/>
      <c r="R226" s="1020"/>
      <c r="S226" s="1020"/>
      <c r="T226" s="1020"/>
      <c r="U226" s="1021"/>
      <c r="V226" s="14"/>
      <c r="AH226" s="777" t="s">
        <v>4600</v>
      </c>
      <c r="AI226"/>
      <c r="AJ226" s="582" t="s">
        <v>7065</v>
      </c>
      <c r="AK226"/>
      <c r="AL226" s="336"/>
      <c r="AN226" s="3"/>
      <c r="AO226" s="3"/>
      <c r="AP226" s="3"/>
    </row>
    <row r="227" spans="2:42" ht="15" customHeight="1">
      <c r="B227" s="1019"/>
      <c r="C227" s="1020"/>
      <c r="D227" s="1020"/>
      <c r="E227" s="1020"/>
      <c r="F227" s="1020"/>
      <c r="G227" s="1020"/>
      <c r="H227" s="1020"/>
      <c r="I227" s="1020"/>
      <c r="J227" s="1020"/>
      <c r="K227" s="1020"/>
      <c r="L227" s="1020"/>
      <c r="M227" s="1020"/>
      <c r="N227" s="1020"/>
      <c r="O227" s="1020"/>
      <c r="P227" s="1020"/>
      <c r="Q227" s="1020"/>
      <c r="R227" s="1020"/>
      <c r="S227" s="1020"/>
      <c r="T227" s="1020"/>
      <c r="U227" s="1021"/>
      <c r="V227" s="14"/>
      <c r="AH227" s="140" t="s">
        <v>10046</v>
      </c>
      <c r="AI227"/>
      <c r="AJ227" s="582" t="s">
        <v>7066</v>
      </c>
      <c r="AK227"/>
      <c r="AL227" s="336"/>
      <c r="AN227" s="3"/>
      <c r="AO227" s="3"/>
      <c r="AP227" s="3"/>
    </row>
    <row r="228" spans="2:42" ht="15" customHeight="1">
      <c r="B228" s="1019"/>
      <c r="C228" s="1020"/>
      <c r="D228" s="1020"/>
      <c r="E228" s="1020"/>
      <c r="F228" s="1020"/>
      <c r="G228" s="1020"/>
      <c r="H228" s="1020"/>
      <c r="I228" s="1020"/>
      <c r="J228" s="1020"/>
      <c r="K228" s="1020"/>
      <c r="L228" s="1020"/>
      <c r="M228" s="1020"/>
      <c r="N228" s="1020"/>
      <c r="O228" s="1020"/>
      <c r="P228" s="1020"/>
      <c r="Q228" s="1020"/>
      <c r="R228" s="1020"/>
      <c r="S228" s="1020"/>
      <c r="T228" s="1020"/>
      <c r="U228" s="1021"/>
      <c r="V228" s="14"/>
      <c r="AH228" s="777" t="s">
        <v>10112</v>
      </c>
      <c r="AI228"/>
      <c r="AJ228" s="582" t="s">
        <v>7067</v>
      </c>
      <c r="AK228"/>
      <c r="AL228" s="336"/>
      <c r="AN228" s="3"/>
      <c r="AO228" s="3"/>
      <c r="AP228" s="3"/>
    </row>
    <row r="229" spans="2:42" ht="15" customHeight="1">
      <c r="B229" s="1019"/>
      <c r="C229" s="1020"/>
      <c r="D229" s="1020"/>
      <c r="E229" s="1020"/>
      <c r="F229" s="1020"/>
      <c r="G229" s="1020"/>
      <c r="H229" s="1020"/>
      <c r="I229" s="1020"/>
      <c r="J229" s="1020"/>
      <c r="K229" s="1020"/>
      <c r="L229" s="1020"/>
      <c r="M229" s="1020"/>
      <c r="N229" s="1020"/>
      <c r="O229" s="1020"/>
      <c r="P229" s="1020"/>
      <c r="Q229" s="1020"/>
      <c r="R229" s="1020"/>
      <c r="S229" s="1020"/>
      <c r="T229" s="1020"/>
      <c r="U229" s="1021"/>
      <c r="V229" s="14"/>
      <c r="AH229" s="140" t="s">
        <v>10086</v>
      </c>
      <c r="AI229"/>
      <c r="AJ229" s="582" t="s">
        <v>7068</v>
      </c>
      <c r="AK229"/>
      <c r="AL229" s="336"/>
      <c r="AN229" s="3"/>
      <c r="AO229" s="3"/>
      <c r="AP229" s="3"/>
    </row>
    <row r="230" spans="2:42" ht="15" customHeight="1">
      <c r="B230" s="1019"/>
      <c r="C230" s="1020"/>
      <c r="D230" s="1020"/>
      <c r="E230" s="1020"/>
      <c r="F230" s="1020"/>
      <c r="G230" s="1020"/>
      <c r="H230" s="1020"/>
      <c r="I230" s="1020"/>
      <c r="J230" s="1020"/>
      <c r="K230" s="1020"/>
      <c r="L230" s="1020"/>
      <c r="M230" s="1020"/>
      <c r="N230" s="1020"/>
      <c r="O230" s="1020"/>
      <c r="P230" s="1020"/>
      <c r="Q230" s="1020"/>
      <c r="R230" s="1020"/>
      <c r="S230" s="1020"/>
      <c r="T230" s="1020"/>
      <c r="U230" s="1021"/>
      <c r="V230" s="14"/>
      <c r="AH230" s="777" t="s">
        <v>9146</v>
      </c>
      <c r="AI230"/>
      <c r="AJ230" s="582" t="s">
        <v>7069</v>
      </c>
      <c r="AK230"/>
      <c r="AL230" s="336"/>
      <c r="AN230" s="3"/>
      <c r="AO230" s="3"/>
      <c r="AP230" s="3"/>
    </row>
    <row r="231" spans="2:42" ht="15" customHeight="1">
      <c r="B231" s="1019"/>
      <c r="C231" s="1020"/>
      <c r="D231" s="1020"/>
      <c r="E231" s="1020"/>
      <c r="F231" s="1020"/>
      <c r="G231" s="1020"/>
      <c r="H231" s="1020"/>
      <c r="I231" s="1020"/>
      <c r="J231" s="1020"/>
      <c r="K231" s="1020"/>
      <c r="L231" s="1020"/>
      <c r="M231" s="1020"/>
      <c r="N231" s="1020"/>
      <c r="O231" s="1020"/>
      <c r="P231" s="1020"/>
      <c r="Q231" s="1020"/>
      <c r="R231" s="1020"/>
      <c r="S231" s="1020"/>
      <c r="T231" s="1020"/>
      <c r="U231" s="1021"/>
      <c r="V231" s="14"/>
      <c r="AH231" s="140" t="s">
        <v>6429</v>
      </c>
      <c r="AI231"/>
      <c r="AJ231" s="582" t="s">
        <v>5258</v>
      </c>
      <c r="AK231"/>
      <c r="AL231" s="336"/>
      <c r="AN231" s="3"/>
      <c r="AO231" s="3"/>
      <c r="AP231" s="3"/>
    </row>
    <row r="232" spans="2:42" ht="15" customHeight="1">
      <c r="B232" s="1022"/>
      <c r="C232" s="1023"/>
      <c r="D232" s="1023"/>
      <c r="E232" s="1023"/>
      <c r="F232" s="1023"/>
      <c r="G232" s="1023"/>
      <c r="H232" s="1023"/>
      <c r="I232" s="1023"/>
      <c r="J232" s="1023"/>
      <c r="K232" s="1023"/>
      <c r="L232" s="1023"/>
      <c r="M232" s="1023"/>
      <c r="N232" s="1023"/>
      <c r="O232" s="1023"/>
      <c r="P232" s="1023"/>
      <c r="Q232" s="1023"/>
      <c r="R232" s="1023"/>
      <c r="S232" s="1023"/>
      <c r="T232" s="1023"/>
      <c r="U232" s="1024"/>
      <c r="V232" s="14"/>
      <c r="AH232" s="777" t="s">
        <v>5277</v>
      </c>
      <c r="AI232"/>
      <c r="AJ232" s="582" t="s">
        <v>5259</v>
      </c>
      <c r="AK232"/>
      <c r="AL232" s="336"/>
      <c r="AN232" s="3"/>
      <c r="AO232" s="3"/>
      <c r="AP232" s="3"/>
    </row>
    <row r="233" spans="2:42" ht="5.15" customHeight="1">
      <c r="B233" s="263"/>
      <c r="C233" s="263"/>
      <c r="D233" s="263"/>
      <c r="E233" s="263"/>
      <c r="F233" s="263"/>
      <c r="G233" s="263"/>
      <c r="H233" s="263"/>
      <c r="I233" s="263"/>
      <c r="J233" s="263"/>
      <c r="K233" s="263"/>
      <c r="L233" s="263"/>
      <c r="M233" s="263"/>
      <c r="N233" s="263"/>
      <c r="O233" s="263"/>
      <c r="P233" s="263"/>
      <c r="Q233" s="263"/>
      <c r="R233" s="263"/>
      <c r="S233" s="263"/>
      <c r="T233" s="263"/>
      <c r="AH233" s="140" t="s">
        <v>5280</v>
      </c>
      <c r="AI233"/>
      <c r="AJ233" s="582" t="s">
        <v>5260</v>
      </c>
      <c r="AK233"/>
      <c r="AL233" s="336"/>
      <c r="AN233" s="3"/>
      <c r="AO233" s="3"/>
      <c r="AP233" s="3"/>
    </row>
    <row r="234" spans="2:42" ht="15" customHeight="1">
      <c r="B234" s="1016"/>
      <c r="C234" s="1017"/>
      <c r="D234" s="1017"/>
      <c r="E234" s="1017"/>
      <c r="F234" s="1017"/>
      <c r="G234" s="1017"/>
      <c r="H234" s="1017"/>
      <c r="I234" s="1017"/>
      <c r="J234" s="1017"/>
      <c r="K234" s="1017"/>
      <c r="L234" s="1017"/>
      <c r="M234" s="1017"/>
      <c r="N234" s="1017"/>
      <c r="O234" s="1017"/>
      <c r="P234" s="1017"/>
      <c r="Q234" s="1017"/>
      <c r="R234" s="1017"/>
      <c r="S234" s="1017"/>
      <c r="T234" s="1017"/>
      <c r="U234" s="1018"/>
      <c r="V234" s="14"/>
      <c r="AH234" s="777" t="s">
        <v>5283</v>
      </c>
      <c r="AI234"/>
      <c r="AJ234" s="582" t="s">
        <v>5263</v>
      </c>
      <c r="AK234"/>
      <c r="AL234" s="336"/>
      <c r="AN234" s="3"/>
      <c r="AO234" s="3"/>
      <c r="AP234" s="3"/>
    </row>
    <row r="235" spans="2:42" ht="15" customHeight="1">
      <c r="B235" s="1019"/>
      <c r="C235" s="1020"/>
      <c r="D235" s="1020"/>
      <c r="E235" s="1020"/>
      <c r="F235" s="1020"/>
      <c r="G235" s="1020"/>
      <c r="H235" s="1020"/>
      <c r="I235" s="1020"/>
      <c r="J235" s="1020"/>
      <c r="K235" s="1020"/>
      <c r="L235" s="1020"/>
      <c r="M235" s="1020"/>
      <c r="N235" s="1020"/>
      <c r="O235" s="1020"/>
      <c r="P235" s="1020"/>
      <c r="Q235" s="1020"/>
      <c r="R235" s="1020"/>
      <c r="S235" s="1020"/>
      <c r="T235" s="1020"/>
      <c r="U235" s="1021"/>
      <c r="V235" s="14"/>
      <c r="AH235" s="140" t="s">
        <v>10125</v>
      </c>
      <c r="AI235"/>
      <c r="AJ235" s="582" t="s">
        <v>5264</v>
      </c>
      <c r="AK235"/>
      <c r="AL235" s="336"/>
      <c r="AN235" s="3"/>
      <c r="AO235" s="3"/>
      <c r="AP235" s="3"/>
    </row>
    <row r="236" spans="2:42" ht="15" customHeight="1">
      <c r="B236" s="1019"/>
      <c r="C236" s="1020"/>
      <c r="D236" s="1020"/>
      <c r="E236" s="1020"/>
      <c r="F236" s="1020"/>
      <c r="G236" s="1020"/>
      <c r="H236" s="1020"/>
      <c r="I236" s="1020"/>
      <c r="J236" s="1020"/>
      <c r="K236" s="1020"/>
      <c r="L236" s="1020"/>
      <c r="M236" s="1020"/>
      <c r="N236" s="1020"/>
      <c r="O236" s="1020"/>
      <c r="P236" s="1020"/>
      <c r="Q236" s="1020"/>
      <c r="R236" s="1020"/>
      <c r="S236" s="1020"/>
      <c r="T236" s="1020"/>
      <c r="U236" s="1021"/>
      <c r="V236" s="14"/>
      <c r="AH236" s="777" t="s">
        <v>5284</v>
      </c>
      <c r="AI236"/>
      <c r="AJ236" s="582" t="s">
        <v>3843</v>
      </c>
      <c r="AK236"/>
      <c r="AL236" s="336"/>
      <c r="AN236" s="3"/>
      <c r="AO236" s="3"/>
      <c r="AP236" s="3"/>
    </row>
    <row r="237" spans="2:42" ht="15" customHeight="1">
      <c r="B237" s="1019"/>
      <c r="C237" s="1020"/>
      <c r="D237" s="1020"/>
      <c r="E237" s="1020"/>
      <c r="F237" s="1020"/>
      <c r="G237" s="1020"/>
      <c r="H237" s="1020"/>
      <c r="I237" s="1020"/>
      <c r="J237" s="1020"/>
      <c r="K237" s="1020"/>
      <c r="L237" s="1020"/>
      <c r="M237" s="1020"/>
      <c r="N237" s="1020"/>
      <c r="O237" s="1020"/>
      <c r="P237" s="1020"/>
      <c r="Q237" s="1020"/>
      <c r="R237" s="1020"/>
      <c r="S237" s="1020"/>
      <c r="T237" s="1020"/>
      <c r="U237" s="1021"/>
      <c r="V237" s="14"/>
      <c r="AH237" s="140" t="s">
        <v>5285</v>
      </c>
      <c r="AI237"/>
      <c r="AJ237" s="582" t="s">
        <v>3840</v>
      </c>
      <c r="AK237"/>
      <c r="AL237" s="336"/>
      <c r="AN237" s="3"/>
      <c r="AO237" s="3"/>
      <c r="AP237" s="3"/>
    </row>
    <row r="238" spans="2:42" ht="15" customHeight="1">
      <c r="B238" s="1019"/>
      <c r="C238" s="1020"/>
      <c r="D238" s="1020"/>
      <c r="E238" s="1020"/>
      <c r="F238" s="1020"/>
      <c r="G238" s="1020"/>
      <c r="H238" s="1020"/>
      <c r="I238" s="1020"/>
      <c r="J238" s="1020"/>
      <c r="K238" s="1020"/>
      <c r="L238" s="1020"/>
      <c r="M238" s="1020"/>
      <c r="N238" s="1020"/>
      <c r="O238" s="1020"/>
      <c r="P238" s="1020"/>
      <c r="Q238" s="1020"/>
      <c r="R238" s="1020"/>
      <c r="S238" s="1020"/>
      <c r="T238" s="1020"/>
      <c r="U238" s="1021"/>
      <c r="V238" s="14"/>
      <c r="AH238" s="777" t="s">
        <v>5286</v>
      </c>
      <c r="AI238"/>
      <c r="AJ238" s="582" t="s">
        <v>3838</v>
      </c>
      <c r="AK238"/>
      <c r="AL238" s="336"/>
      <c r="AN238" s="3"/>
      <c r="AO238" s="3"/>
      <c r="AP238" s="3"/>
    </row>
    <row r="239" spans="2:42" ht="15" customHeight="1">
      <c r="B239" s="1019"/>
      <c r="C239" s="1020"/>
      <c r="D239" s="1020"/>
      <c r="E239" s="1020"/>
      <c r="F239" s="1020"/>
      <c r="G239" s="1020"/>
      <c r="H239" s="1020"/>
      <c r="I239" s="1020"/>
      <c r="J239" s="1020"/>
      <c r="K239" s="1020"/>
      <c r="L239" s="1020"/>
      <c r="M239" s="1020"/>
      <c r="N239" s="1020"/>
      <c r="O239" s="1020"/>
      <c r="P239" s="1020"/>
      <c r="Q239" s="1020"/>
      <c r="R239" s="1020"/>
      <c r="S239" s="1020"/>
      <c r="T239" s="1020"/>
      <c r="U239" s="1021"/>
      <c r="V239" s="14"/>
      <c r="AH239" s="140" t="s">
        <v>5287</v>
      </c>
      <c r="AI239"/>
      <c r="AJ239" s="582" t="s">
        <v>3836</v>
      </c>
      <c r="AK239"/>
      <c r="AL239" s="336"/>
      <c r="AN239" s="3"/>
      <c r="AO239" s="3"/>
      <c r="AP239" s="3"/>
    </row>
    <row r="240" spans="2:42" ht="15" customHeight="1">
      <c r="B240" s="1019"/>
      <c r="C240" s="1020"/>
      <c r="D240" s="1020"/>
      <c r="E240" s="1020"/>
      <c r="F240" s="1020"/>
      <c r="G240" s="1020"/>
      <c r="H240" s="1020"/>
      <c r="I240" s="1020"/>
      <c r="J240" s="1020"/>
      <c r="K240" s="1020"/>
      <c r="L240" s="1020"/>
      <c r="M240" s="1020"/>
      <c r="N240" s="1020"/>
      <c r="O240" s="1020"/>
      <c r="P240" s="1020"/>
      <c r="Q240" s="1020"/>
      <c r="R240" s="1020"/>
      <c r="S240" s="1020"/>
      <c r="T240" s="1020"/>
      <c r="U240" s="1021"/>
      <c r="V240" s="14"/>
      <c r="AH240" s="777" t="s">
        <v>10106</v>
      </c>
      <c r="AI240"/>
      <c r="AJ240" s="582" t="s">
        <v>3834</v>
      </c>
      <c r="AK240"/>
      <c r="AL240" s="336"/>
      <c r="AN240" s="3"/>
      <c r="AO240" s="3"/>
      <c r="AP240" s="3"/>
    </row>
    <row r="241" spans="2:42" ht="15" customHeight="1">
      <c r="B241" s="1019"/>
      <c r="C241" s="1020"/>
      <c r="D241" s="1020"/>
      <c r="E241" s="1020"/>
      <c r="F241" s="1020"/>
      <c r="G241" s="1020"/>
      <c r="H241" s="1020"/>
      <c r="I241" s="1020"/>
      <c r="J241" s="1020"/>
      <c r="K241" s="1020"/>
      <c r="L241" s="1020"/>
      <c r="M241" s="1020"/>
      <c r="N241" s="1020"/>
      <c r="O241" s="1020"/>
      <c r="P241" s="1020"/>
      <c r="Q241" s="1020"/>
      <c r="R241" s="1020"/>
      <c r="S241" s="1020"/>
      <c r="T241" s="1020"/>
      <c r="U241" s="1021"/>
      <c r="V241" s="14"/>
      <c r="AH241" s="140" t="s">
        <v>10107</v>
      </c>
      <c r="AI241"/>
      <c r="AJ241" s="582" t="s">
        <v>7499</v>
      </c>
      <c r="AK241"/>
      <c r="AL241" s="336"/>
      <c r="AN241" s="3"/>
      <c r="AO241" s="3"/>
      <c r="AP241" s="3"/>
    </row>
    <row r="242" spans="2:42" ht="15" customHeight="1">
      <c r="B242" s="1019"/>
      <c r="C242" s="1020"/>
      <c r="D242" s="1020"/>
      <c r="E242" s="1020"/>
      <c r="F242" s="1020"/>
      <c r="G242" s="1020"/>
      <c r="H242" s="1020"/>
      <c r="I242" s="1020"/>
      <c r="J242" s="1020"/>
      <c r="K242" s="1020"/>
      <c r="L242" s="1020"/>
      <c r="M242" s="1020"/>
      <c r="N242" s="1020"/>
      <c r="O242" s="1020"/>
      <c r="P242" s="1020"/>
      <c r="Q242" s="1020"/>
      <c r="R242" s="1020"/>
      <c r="S242" s="1020"/>
      <c r="T242" s="1020"/>
      <c r="U242" s="1021"/>
      <c r="V242" s="14"/>
      <c r="AH242" s="777" t="s">
        <v>3776</v>
      </c>
      <c r="AI242"/>
      <c r="AJ242" s="582" t="s">
        <v>7500</v>
      </c>
      <c r="AK242"/>
      <c r="AL242" s="336"/>
      <c r="AN242" s="3"/>
      <c r="AO242" s="3"/>
      <c r="AP242" s="3"/>
    </row>
    <row r="243" spans="2:42" ht="15" customHeight="1">
      <c r="B243" s="1019"/>
      <c r="C243" s="1020"/>
      <c r="D243" s="1020"/>
      <c r="E243" s="1020"/>
      <c r="F243" s="1020"/>
      <c r="G243" s="1020"/>
      <c r="H243" s="1020"/>
      <c r="I243" s="1020"/>
      <c r="J243" s="1020"/>
      <c r="K243" s="1020"/>
      <c r="L243" s="1020"/>
      <c r="M243" s="1020"/>
      <c r="N243" s="1020"/>
      <c r="O243" s="1020"/>
      <c r="P243" s="1020"/>
      <c r="Q243" s="1020"/>
      <c r="R243" s="1020"/>
      <c r="S243" s="1020"/>
      <c r="T243" s="1020"/>
      <c r="U243" s="1021"/>
      <c r="V243" s="14"/>
      <c r="AH243" s="140" t="s">
        <v>3774</v>
      </c>
      <c r="AI243"/>
      <c r="AJ243" s="582" t="s">
        <v>7501</v>
      </c>
      <c r="AK243"/>
      <c r="AL243" s="336"/>
      <c r="AN243" s="3"/>
      <c r="AO243" s="3"/>
      <c r="AP243" s="3"/>
    </row>
    <row r="244" spans="2:42" ht="15" customHeight="1">
      <c r="B244" s="1019"/>
      <c r="C244" s="1020"/>
      <c r="D244" s="1020"/>
      <c r="E244" s="1020"/>
      <c r="F244" s="1020"/>
      <c r="G244" s="1020"/>
      <c r="H244" s="1020"/>
      <c r="I244" s="1020"/>
      <c r="J244" s="1020"/>
      <c r="K244" s="1020"/>
      <c r="L244" s="1020"/>
      <c r="M244" s="1020"/>
      <c r="N244" s="1020"/>
      <c r="O244" s="1020"/>
      <c r="P244" s="1020"/>
      <c r="Q244" s="1020"/>
      <c r="R244" s="1020"/>
      <c r="S244" s="1020"/>
      <c r="T244" s="1020"/>
      <c r="U244" s="1021"/>
      <c r="V244" s="14"/>
      <c r="AH244" s="777" t="s">
        <v>3770</v>
      </c>
      <c r="AI244"/>
      <c r="AJ244" s="582" t="s">
        <v>7502</v>
      </c>
      <c r="AK244"/>
      <c r="AL244" s="336"/>
      <c r="AN244" s="3"/>
      <c r="AO244" s="3"/>
      <c r="AP244" s="3"/>
    </row>
    <row r="245" spans="2:42" ht="15" customHeight="1">
      <c r="B245" s="1019"/>
      <c r="C245" s="1020"/>
      <c r="D245" s="1020"/>
      <c r="E245" s="1020"/>
      <c r="F245" s="1020"/>
      <c r="G245" s="1020"/>
      <c r="H245" s="1020"/>
      <c r="I245" s="1020"/>
      <c r="J245" s="1020"/>
      <c r="K245" s="1020"/>
      <c r="L245" s="1020"/>
      <c r="M245" s="1020"/>
      <c r="N245" s="1020"/>
      <c r="O245" s="1020"/>
      <c r="P245" s="1020"/>
      <c r="Q245" s="1020"/>
      <c r="R245" s="1020"/>
      <c r="S245" s="1020"/>
      <c r="T245" s="1020"/>
      <c r="U245" s="1021"/>
      <c r="V245" s="14"/>
      <c r="AH245" s="140" t="s">
        <v>3769</v>
      </c>
      <c r="AI245"/>
      <c r="AJ245" s="582" t="s">
        <v>6414</v>
      </c>
      <c r="AK245"/>
      <c r="AL245" s="336"/>
      <c r="AN245" s="3"/>
      <c r="AO245" s="3"/>
      <c r="AP245" s="3"/>
    </row>
    <row r="246" spans="2:42" ht="15" customHeight="1">
      <c r="B246" s="1019"/>
      <c r="C246" s="1020"/>
      <c r="D246" s="1020"/>
      <c r="E246" s="1020"/>
      <c r="F246" s="1020"/>
      <c r="G246" s="1020"/>
      <c r="H246" s="1020"/>
      <c r="I246" s="1020"/>
      <c r="J246" s="1020"/>
      <c r="K246" s="1020"/>
      <c r="L246" s="1020"/>
      <c r="M246" s="1020"/>
      <c r="N246" s="1020"/>
      <c r="O246" s="1020"/>
      <c r="P246" s="1020"/>
      <c r="Q246" s="1020"/>
      <c r="R246" s="1020"/>
      <c r="S246" s="1020"/>
      <c r="T246" s="1020"/>
      <c r="U246" s="1021"/>
      <c r="V246" s="14"/>
      <c r="AH246" s="777" t="s">
        <v>9733</v>
      </c>
      <c r="AI246"/>
      <c r="AJ246" s="582" t="s">
        <v>6415</v>
      </c>
      <c r="AK246"/>
      <c r="AL246" s="336"/>
      <c r="AN246" s="3"/>
      <c r="AO246" s="3"/>
      <c r="AP246" s="3"/>
    </row>
    <row r="247" spans="2:42" ht="15" customHeight="1">
      <c r="B247" s="1019"/>
      <c r="C247" s="1020"/>
      <c r="D247" s="1020"/>
      <c r="E247" s="1020"/>
      <c r="F247" s="1020"/>
      <c r="G247" s="1020"/>
      <c r="H247" s="1020"/>
      <c r="I247" s="1020"/>
      <c r="J247" s="1020"/>
      <c r="K247" s="1020"/>
      <c r="L247" s="1020"/>
      <c r="M247" s="1020"/>
      <c r="N247" s="1020"/>
      <c r="O247" s="1020"/>
      <c r="P247" s="1020"/>
      <c r="Q247" s="1020"/>
      <c r="R247" s="1020"/>
      <c r="S247" s="1020"/>
      <c r="T247" s="1020"/>
      <c r="U247" s="1021"/>
      <c r="V247" s="14"/>
      <c r="AH247" s="140" t="s">
        <v>9734</v>
      </c>
      <c r="AI247"/>
      <c r="AJ247" s="582" t="s">
        <v>9260</v>
      </c>
      <c r="AK247"/>
      <c r="AL247" s="336"/>
      <c r="AN247" s="3"/>
      <c r="AO247" s="3"/>
      <c r="AP247" s="3"/>
    </row>
    <row r="248" spans="2:42" ht="15" customHeight="1">
      <c r="B248" s="1022"/>
      <c r="C248" s="1023"/>
      <c r="D248" s="1023"/>
      <c r="E248" s="1023"/>
      <c r="F248" s="1023"/>
      <c r="G248" s="1023"/>
      <c r="H248" s="1023"/>
      <c r="I248" s="1023"/>
      <c r="J248" s="1023"/>
      <c r="K248" s="1023"/>
      <c r="L248" s="1023"/>
      <c r="M248" s="1023"/>
      <c r="N248" s="1023"/>
      <c r="O248" s="1023"/>
      <c r="P248" s="1023"/>
      <c r="Q248" s="1023"/>
      <c r="R248" s="1023"/>
      <c r="S248" s="1023"/>
      <c r="T248" s="1023"/>
      <c r="U248" s="1024"/>
      <c r="V248" s="14"/>
      <c r="AH248" s="777" t="s">
        <v>6533</v>
      </c>
      <c r="AI248"/>
      <c r="AJ248" s="582" t="s">
        <v>9261</v>
      </c>
      <c r="AK248"/>
      <c r="AL248" s="336"/>
      <c r="AN248" s="3"/>
      <c r="AO248" s="3"/>
      <c r="AP248" s="3"/>
    </row>
    <row r="249" spans="2:42" ht="5.15" customHeight="1">
      <c r="C249" s="190"/>
      <c r="D249" s="190"/>
      <c r="E249" s="190"/>
      <c r="F249" s="190"/>
      <c r="G249" s="190"/>
      <c r="H249" s="190"/>
      <c r="I249" s="190"/>
      <c r="J249" s="190"/>
      <c r="K249" s="190"/>
      <c r="L249" s="190"/>
      <c r="M249" s="190"/>
      <c r="N249" s="190"/>
      <c r="O249" s="190"/>
      <c r="P249" s="190"/>
      <c r="Q249" s="190"/>
      <c r="R249" s="190"/>
      <c r="S249" s="190"/>
      <c r="T249" s="190"/>
      <c r="AH249" s="140" t="s">
        <v>6534</v>
      </c>
      <c r="AI249"/>
      <c r="AJ249" s="582" t="s">
        <v>9263</v>
      </c>
      <c r="AK249"/>
      <c r="AL249" s="336"/>
      <c r="AN249" s="3"/>
      <c r="AO249" s="3"/>
      <c r="AP249" s="3"/>
    </row>
    <row r="250" spans="2:42" ht="15" customHeight="1">
      <c r="B250" s="1016"/>
      <c r="C250" s="1017"/>
      <c r="D250" s="1017"/>
      <c r="E250" s="1017"/>
      <c r="F250" s="1017"/>
      <c r="G250" s="1017"/>
      <c r="H250" s="1017"/>
      <c r="I250" s="1017"/>
      <c r="J250" s="1017"/>
      <c r="K250" s="1017"/>
      <c r="L250" s="1017"/>
      <c r="M250" s="1017"/>
      <c r="N250" s="1017"/>
      <c r="O250" s="1017"/>
      <c r="P250" s="1017"/>
      <c r="Q250" s="1017"/>
      <c r="R250" s="1017"/>
      <c r="S250" s="1017"/>
      <c r="T250" s="1017"/>
      <c r="U250" s="1018"/>
      <c r="V250" s="14"/>
      <c r="AH250" s="777" t="s">
        <v>7034</v>
      </c>
      <c r="AI250"/>
      <c r="AJ250" s="582" t="s">
        <v>9264</v>
      </c>
      <c r="AK250"/>
      <c r="AL250" s="336"/>
      <c r="AN250" s="3"/>
      <c r="AO250" s="3"/>
      <c r="AP250" s="3"/>
    </row>
    <row r="251" spans="2:42" ht="15" customHeight="1">
      <c r="B251" s="1019"/>
      <c r="C251" s="1020"/>
      <c r="D251" s="1020"/>
      <c r="E251" s="1020"/>
      <c r="F251" s="1020"/>
      <c r="G251" s="1020"/>
      <c r="H251" s="1020"/>
      <c r="I251" s="1020"/>
      <c r="J251" s="1020"/>
      <c r="K251" s="1020"/>
      <c r="L251" s="1020"/>
      <c r="M251" s="1020"/>
      <c r="N251" s="1020"/>
      <c r="O251" s="1020"/>
      <c r="P251" s="1020"/>
      <c r="Q251" s="1020"/>
      <c r="R251" s="1020"/>
      <c r="S251" s="1020"/>
      <c r="T251" s="1020"/>
      <c r="U251" s="1021"/>
      <c r="V251" s="14"/>
      <c r="AH251" s="140" t="s">
        <v>7035</v>
      </c>
      <c r="AI251"/>
      <c r="AJ251" s="582" t="s">
        <v>9267</v>
      </c>
      <c r="AK251"/>
      <c r="AL251" s="336"/>
      <c r="AN251" s="3"/>
      <c r="AO251" s="3"/>
      <c r="AP251" s="3"/>
    </row>
    <row r="252" spans="2:42" ht="15" customHeight="1">
      <c r="B252" s="1019"/>
      <c r="C252" s="1020"/>
      <c r="D252" s="1020"/>
      <c r="E252" s="1020"/>
      <c r="F252" s="1020"/>
      <c r="G252" s="1020"/>
      <c r="H252" s="1020"/>
      <c r="I252" s="1020"/>
      <c r="J252" s="1020"/>
      <c r="K252" s="1020"/>
      <c r="L252" s="1020"/>
      <c r="M252" s="1020"/>
      <c r="N252" s="1020"/>
      <c r="O252" s="1020"/>
      <c r="P252" s="1020"/>
      <c r="Q252" s="1020"/>
      <c r="R252" s="1020"/>
      <c r="S252" s="1020"/>
      <c r="T252" s="1020"/>
      <c r="U252" s="1021"/>
      <c r="V252" s="14"/>
      <c r="AH252" s="777" t="s">
        <v>7037</v>
      </c>
      <c r="AI252"/>
      <c r="AJ252" s="582" t="s">
        <v>9268</v>
      </c>
      <c r="AK252"/>
      <c r="AL252" s="336"/>
      <c r="AN252" s="3"/>
      <c r="AO252" s="3"/>
      <c r="AP252" s="3"/>
    </row>
    <row r="253" spans="2:42" ht="15" customHeight="1">
      <c r="B253" s="1019"/>
      <c r="C253" s="1020"/>
      <c r="D253" s="1020"/>
      <c r="E253" s="1020"/>
      <c r="F253" s="1020"/>
      <c r="G253" s="1020"/>
      <c r="H253" s="1020"/>
      <c r="I253" s="1020"/>
      <c r="J253" s="1020"/>
      <c r="K253" s="1020"/>
      <c r="L253" s="1020"/>
      <c r="M253" s="1020"/>
      <c r="N253" s="1020"/>
      <c r="O253" s="1020"/>
      <c r="P253" s="1020"/>
      <c r="Q253" s="1020"/>
      <c r="R253" s="1020"/>
      <c r="S253" s="1020"/>
      <c r="T253" s="1020"/>
      <c r="U253" s="1021"/>
      <c r="V253" s="14"/>
      <c r="AH253" s="140" t="s">
        <v>9681</v>
      </c>
      <c r="AI253"/>
      <c r="AJ253" s="582" t="s">
        <v>9935</v>
      </c>
      <c r="AK253"/>
      <c r="AL253" s="336"/>
      <c r="AN253" s="3"/>
      <c r="AO253" s="3"/>
      <c r="AP253" s="3"/>
    </row>
    <row r="254" spans="2:42" ht="15" customHeight="1">
      <c r="B254" s="1019"/>
      <c r="C254" s="1020"/>
      <c r="D254" s="1020"/>
      <c r="E254" s="1020"/>
      <c r="F254" s="1020"/>
      <c r="G254" s="1020"/>
      <c r="H254" s="1020"/>
      <c r="I254" s="1020"/>
      <c r="J254" s="1020"/>
      <c r="K254" s="1020"/>
      <c r="L254" s="1020"/>
      <c r="M254" s="1020"/>
      <c r="N254" s="1020"/>
      <c r="O254" s="1020"/>
      <c r="P254" s="1020"/>
      <c r="Q254" s="1020"/>
      <c r="R254" s="1020"/>
      <c r="S254" s="1020"/>
      <c r="T254" s="1020"/>
      <c r="U254" s="1021"/>
      <c r="V254" s="14"/>
      <c r="AH254" s="777" t="s">
        <v>6517</v>
      </c>
      <c r="AI254"/>
      <c r="AJ254" s="582" t="s">
        <v>10083</v>
      </c>
      <c r="AK254"/>
      <c r="AL254" s="336"/>
      <c r="AN254" s="3"/>
      <c r="AO254" s="3"/>
      <c r="AP254" s="3"/>
    </row>
    <row r="255" spans="2:42" ht="15" customHeight="1">
      <c r="B255" s="1019"/>
      <c r="C255" s="1020"/>
      <c r="D255" s="1020"/>
      <c r="E255" s="1020"/>
      <c r="F255" s="1020"/>
      <c r="G255" s="1020"/>
      <c r="H255" s="1020"/>
      <c r="I255" s="1020"/>
      <c r="J255" s="1020"/>
      <c r="K255" s="1020"/>
      <c r="L255" s="1020"/>
      <c r="M255" s="1020"/>
      <c r="N255" s="1020"/>
      <c r="O255" s="1020"/>
      <c r="P255" s="1020"/>
      <c r="Q255" s="1020"/>
      <c r="R255" s="1020"/>
      <c r="S255" s="1020"/>
      <c r="T255" s="1020"/>
      <c r="U255" s="1021"/>
      <c r="V255" s="14"/>
      <c r="AH255" s="140" t="s">
        <v>6518</v>
      </c>
      <c r="AI255"/>
      <c r="AJ255" s="582" t="s">
        <v>7657</v>
      </c>
      <c r="AK255"/>
      <c r="AL255" s="336"/>
      <c r="AN255" s="3"/>
      <c r="AO255" s="3"/>
      <c r="AP255" s="3"/>
    </row>
    <row r="256" spans="2:42" ht="15" customHeight="1">
      <c r="B256" s="1019"/>
      <c r="C256" s="1020"/>
      <c r="D256" s="1020"/>
      <c r="E256" s="1020"/>
      <c r="F256" s="1020"/>
      <c r="G256" s="1020"/>
      <c r="H256" s="1020"/>
      <c r="I256" s="1020"/>
      <c r="J256" s="1020"/>
      <c r="K256" s="1020"/>
      <c r="L256" s="1020"/>
      <c r="M256" s="1020"/>
      <c r="N256" s="1020"/>
      <c r="O256" s="1020"/>
      <c r="P256" s="1020"/>
      <c r="Q256" s="1020"/>
      <c r="R256" s="1020"/>
      <c r="S256" s="1020"/>
      <c r="T256" s="1020"/>
      <c r="U256" s="1021"/>
      <c r="V256" s="14"/>
      <c r="AH256" s="777" t="s">
        <v>7154</v>
      </c>
      <c r="AI256"/>
      <c r="AJ256" s="582" t="s">
        <v>7658</v>
      </c>
      <c r="AK256"/>
      <c r="AL256" s="336"/>
      <c r="AN256" s="3"/>
      <c r="AO256" s="3"/>
      <c r="AP256" s="3"/>
    </row>
    <row r="257" spans="2:42" ht="15" customHeight="1">
      <c r="B257" s="1019"/>
      <c r="C257" s="1020"/>
      <c r="D257" s="1020"/>
      <c r="E257" s="1020"/>
      <c r="F257" s="1020"/>
      <c r="G257" s="1020"/>
      <c r="H257" s="1020"/>
      <c r="I257" s="1020"/>
      <c r="J257" s="1020"/>
      <c r="K257" s="1020"/>
      <c r="L257" s="1020"/>
      <c r="M257" s="1020"/>
      <c r="N257" s="1020"/>
      <c r="O257" s="1020"/>
      <c r="P257" s="1020"/>
      <c r="Q257" s="1020"/>
      <c r="R257" s="1020"/>
      <c r="S257" s="1020"/>
      <c r="T257" s="1020"/>
      <c r="U257" s="1021"/>
      <c r="V257" s="14"/>
      <c r="AH257" s="140" t="s">
        <v>7155</v>
      </c>
      <c r="AI257"/>
      <c r="AJ257" s="582" t="s">
        <v>5266</v>
      </c>
      <c r="AK257"/>
      <c r="AL257" s="336"/>
      <c r="AN257" s="3"/>
      <c r="AO257" s="3"/>
      <c r="AP257" s="3"/>
    </row>
    <row r="258" spans="2:42" ht="15" customHeight="1">
      <c r="B258" s="1019"/>
      <c r="C258" s="1020"/>
      <c r="D258" s="1020"/>
      <c r="E258" s="1020"/>
      <c r="F258" s="1020"/>
      <c r="G258" s="1020"/>
      <c r="H258" s="1020"/>
      <c r="I258" s="1020"/>
      <c r="J258" s="1020"/>
      <c r="K258" s="1020"/>
      <c r="L258" s="1020"/>
      <c r="M258" s="1020"/>
      <c r="N258" s="1020"/>
      <c r="O258" s="1020"/>
      <c r="P258" s="1020"/>
      <c r="Q258" s="1020"/>
      <c r="R258" s="1020"/>
      <c r="S258" s="1020"/>
      <c r="T258" s="1020"/>
      <c r="U258" s="1021"/>
      <c r="V258" s="14"/>
      <c r="AH258" s="777" t="s">
        <v>7156</v>
      </c>
      <c r="AI258"/>
      <c r="AJ258" s="582" t="s">
        <v>5268</v>
      </c>
      <c r="AK258"/>
      <c r="AL258" s="336"/>
      <c r="AN258" s="3"/>
      <c r="AO258" s="3"/>
      <c r="AP258" s="3"/>
    </row>
    <row r="259" spans="2:42" ht="15" customHeight="1">
      <c r="B259" s="1019"/>
      <c r="C259" s="1020"/>
      <c r="D259" s="1020"/>
      <c r="E259" s="1020"/>
      <c r="F259" s="1020"/>
      <c r="G259" s="1020"/>
      <c r="H259" s="1020"/>
      <c r="I259" s="1020"/>
      <c r="J259" s="1020"/>
      <c r="K259" s="1020"/>
      <c r="L259" s="1020"/>
      <c r="M259" s="1020"/>
      <c r="N259" s="1020"/>
      <c r="O259" s="1020"/>
      <c r="P259" s="1020"/>
      <c r="Q259" s="1020"/>
      <c r="R259" s="1020"/>
      <c r="S259" s="1020"/>
      <c r="T259" s="1020"/>
      <c r="U259" s="1021"/>
      <c r="V259" s="14"/>
      <c r="AH259" s="140" t="s">
        <v>7278</v>
      </c>
      <c r="AI259"/>
      <c r="AJ259" s="582" t="s">
        <v>5269</v>
      </c>
      <c r="AK259"/>
      <c r="AL259" s="336"/>
      <c r="AN259" s="3"/>
      <c r="AO259" s="3"/>
      <c r="AP259" s="3"/>
    </row>
    <row r="260" spans="2:42" ht="15" customHeight="1">
      <c r="B260" s="1019"/>
      <c r="C260" s="1020"/>
      <c r="D260" s="1020"/>
      <c r="E260" s="1020"/>
      <c r="F260" s="1020"/>
      <c r="G260" s="1020"/>
      <c r="H260" s="1020"/>
      <c r="I260" s="1020"/>
      <c r="J260" s="1020"/>
      <c r="K260" s="1020"/>
      <c r="L260" s="1020"/>
      <c r="M260" s="1020"/>
      <c r="N260" s="1020"/>
      <c r="O260" s="1020"/>
      <c r="P260" s="1020"/>
      <c r="Q260" s="1020"/>
      <c r="R260" s="1020"/>
      <c r="S260" s="1020"/>
      <c r="T260" s="1020"/>
      <c r="U260" s="1021"/>
      <c r="V260" s="14"/>
      <c r="AH260" s="777" t="s">
        <v>7157</v>
      </c>
      <c r="AI260"/>
      <c r="AJ260" s="582" t="s">
        <v>5270</v>
      </c>
      <c r="AK260"/>
      <c r="AL260" s="336"/>
      <c r="AN260" s="3"/>
      <c r="AO260" s="3"/>
      <c r="AP260" s="3"/>
    </row>
    <row r="261" spans="2:42" ht="15" customHeight="1">
      <c r="B261" s="1019"/>
      <c r="C261" s="1020"/>
      <c r="D261" s="1020"/>
      <c r="E261" s="1020"/>
      <c r="F261" s="1020"/>
      <c r="G261" s="1020"/>
      <c r="H261" s="1020"/>
      <c r="I261" s="1020"/>
      <c r="J261" s="1020"/>
      <c r="K261" s="1020"/>
      <c r="L261" s="1020"/>
      <c r="M261" s="1020"/>
      <c r="N261" s="1020"/>
      <c r="O261" s="1020"/>
      <c r="P261" s="1020"/>
      <c r="Q261" s="1020"/>
      <c r="R261" s="1020"/>
      <c r="S261" s="1020"/>
      <c r="T261" s="1020"/>
      <c r="U261" s="1021"/>
      <c r="V261" s="14"/>
      <c r="AH261" s="140" t="s">
        <v>7158</v>
      </c>
      <c r="AI261"/>
      <c r="AJ261" s="582" t="s">
        <v>5271</v>
      </c>
      <c r="AK261"/>
      <c r="AL261" s="336"/>
      <c r="AN261" s="3"/>
      <c r="AO261" s="3"/>
      <c r="AP261" s="3"/>
    </row>
    <row r="262" spans="2:42" ht="15" customHeight="1">
      <c r="B262" s="1019"/>
      <c r="C262" s="1020"/>
      <c r="D262" s="1020"/>
      <c r="E262" s="1020"/>
      <c r="F262" s="1020"/>
      <c r="G262" s="1020"/>
      <c r="H262" s="1020"/>
      <c r="I262" s="1020"/>
      <c r="J262" s="1020"/>
      <c r="K262" s="1020"/>
      <c r="L262" s="1020"/>
      <c r="M262" s="1020"/>
      <c r="N262" s="1020"/>
      <c r="O262" s="1020"/>
      <c r="P262" s="1020"/>
      <c r="Q262" s="1020"/>
      <c r="R262" s="1020"/>
      <c r="S262" s="1020"/>
      <c r="T262" s="1020"/>
      <c r="U262" s="1021"/>
      <c r="V262" s="14"/>
      <c r="AH262" s="777" t="s">
        <v>9144</v>
      </c>
      <c r="AI262"/>
      <c r="AJ262" s="582" t="s">
        <v>5272</v>
      </c>
      <c r="AK262"/>
      <c r="AL262" s="336"/>
      <c r="AN262" s="3"/>
      <c r="AO262" s="3"/>
      <c r="AP262" s="3"/>
    </row>
    <row r="263" spans="2:42" ht="15" customHeight="1">
      <c r="B263" s="1019"/>
      <c r="C263" s="1020"/>
      <c r="D263" s="1020"/>
      <c r="E263" s="1020"/>
      <c r="F263" s="1020"/>
      <c r="G263" s="1020"/>
      <c r="H263" s="1020"/>
      <c r="I263" s="1020"/>
      <c r="J263" s="1020"/>
      <c r="K263" s="1020"/>
      <c r="L263" s="1020"/>
      <c r="M263" s="1020"/>
      <c r="N263" s="1020"/>
      <c r="O263" s="1020"/>
      <c r="P263" s="1020"/>
      <c r="Q263" s="1020"/>
      <c r="R263" s="1020"/>
      <c r="S263" s="1020"/>
      <c r="T263" s="1020"/>
      <c r="U263" s="1021"/>
      <c r="V263" s="14"/>
      <c r="AH263" s="140" t="s">
        <v>4954</v>
      </c>
      <c r="AI263"/>
      <c r="AJ263" s="582" t="s">
        <v>5273</v>
      </c>
      <c r="AK263"/>
      <c r="AL263" s="336"/>
      <c r="AN263" s="3"/>
      <c r="AO263" s="3"/>
      <c r="AP263" s="3"/>
    </row>
    <row r="264" spans="2:42" ht="15" customHeight="1">
      <c r="B264" s="1022"/>
      <c r="C264" s="1023"/>
      <c r="D264" s="1023"/>
      <c r="E264" s="1023"/>
      <c r="F264" s="1023"/>
      <c r="G264" s="1023"/>
      <c r="H264" s="1023"/>
      <c r="I264" s="1023"/>
      <c r="J264" s="1023"/>
      <c r="K264" s="1023"/>
      <c r="L264" s="1023"/>
      <c r="M264" s="1023"/>
      <c r="N264" s="1023"/>
      <c r="O264" s="1023"/>
      <c r="P264" s="1023"/>
      <c r="Q264" s="1023"/>
      <c r="R264" s="1023"/>
      <c r="S264" s="1023"/>
      <c r="T264" s="1023"/>
      <c r="U264" s="1024"/>
      <c r="V264" s="14"/>
      <c r="AH264" s="777" t="s">
        <v>1186</v>
      </c>
      <c r="AI264"/>
      <c r="AJ264" s="582" t="s">
        <v>5274</v>
      </c>
      <c r="AK264"/>
      <c r="AL264" s="336"/>
      <c r="AN264" s="3"/>
      <c r="AO264" s="3"/>
      <c r="AP264" s="3"/>
    </row>
    <row r="265" spans="2:42" ht="5.15" customHeight="1">
      <c r="C265" s="190"/>
      <c r="D265" s="190"/>
      <c r="E265" s="190"/>
      <c r="F265" s="190"/>
      <c r="G265" s="190"/>
      <c r="H265" s="190"/>
      <c r="I265" s="190"/>
      <c r="J265" s="190"/>
      <c r="K265" s="190"/>
      <c r="L265" s="190"/>
      <c r="M265" s="190"/>
      <c r="N265" s="190"/>
      <c r="O265" s="190"/>
      <c r="P265" s="351"/>
      <c r="Q265" s="351"/>
      <c r="R265" s="351"/>
      <c r="S265" s="351"/>
      <c r="T265" s="351"/>
      <c r="U265" s="352"/>
      <c r="V265" s="4"/>
      <c r="AH265" s="140" t="s">
        <v>1194</v>
      </c>
      <c r="AI265"/>
      <c r="AJ265" s="582" t="s">
        <v>5275</v>
      </c>
      <c r="AK265"/>
      <c r="AL265" s="336"/>
      <c r="AN265" s="3"/>
      <c r="AO265" s="3"/>
      <c r="AP265" s="3"/>
    </row>
    <row r="266" spans="2:42" ht="22" customHeight="1">
      <c r="B266" s="1176" t="s">
        <v>2254</v>
      </c>
      <c r="C266" s="1177"/>
      <c r="D266" s="1177"/>
      <c r="E266" s="1177"/>
      <c r="F266" s="1177"/>
      <c r="G266" s="1177"/>
      <c r="H266" s="1177"/>
      <c r="I266" s="268"/>
      <c r="J266" s="268"/>
      <c r="K266" s="268"/>
      <c r="L266" s="268"/>
      <c r="M266" s="269"/>
      <c r="N266" s="269"/>
      <c r="O266" s="269"/>
      <c r="P266" s="1198" t="s">
        <v>2255</v>
      </c>
      <c r="Q266" s="1198"/>
      <c r="R266" s="1198"/>
      <c r="S266" s="1198"/>
      <c r="T266" s="1198"/>
      <c r="U266" s="1199"/>
      <c r="V266" s="382"/>
      <c r="AH266" s="777" t="s">
        <v>6422</v>
      </c>
      <c r="AI266"/>
      <c r="AJ266" s="582" t="s">
        <v>7210</v>
      </c>
      <c r="AK266"/>
      <c r="AL266" s="336"/>
      <c r="AN266" s="3"/>
      <c r="AO266" s="3"/>
      <c r="AP266" s="3"/>
    </row>
    <row r="267" spans="2:42" ht="22" customHeight="1">
      <c r="B267" s="1056" t="s">
        <v>2246</v>
      </c>
      <c r="C267" s="1057"/>
      <c r="D267" s="1057"/>
      <c r="E267" s="1057"/>
      <c r="F267" s="1057"/>
      <c r="G267" s="1057"/>
      <c r="H267" s="1057"/>
      <c r="I267" s="1057"/>
      <c r="J267" s="1057"/>
      <c r="K267" s="1057"/>
      <c r="L267" s="1057"/>
      <c r="M267" s="1057"/>
      <c r="N267" s="1057"/>
      <c r="O267" s="1057"/>
      <c r="P267" s="1057"/>
      <c r="Q267" s="1057"/>
      <c r="R267" s="1057"/>
      <c r="S267" s="1057"/>
      <c r="T267" s="1057"/>
      <c r="U267" s="1057"/>
      <c r="V267" s="385"/>
      <c r="AH267" s="140" t="s">
        <v>3727</v>
      </c>
      <c r="AI267"/>
      <c r="AJ267" s="582" t="s">
        <v>6104</v>
      </c>
      <c r="AK267"/>
      <c r="AL267" s="336"/>
      <c r="AN267" s="3"/>
      <c r="AO267" s="3"/>
      <c r="AP267" s="3"/>
    </row>
    <row r="268" spans="2:42" ht="15" customHeight="1">
      <c r="B268" s="1052"/>
      <c r="C268" s="1053"/>
      <c r="D268" s="1053"/>
      <c r="E268" s="1053"/>
      <c r="F268" s="1053"/>
      <c r="G268" s="1053"/>
      <c r="H268" s="1053"/>
      <c r="I268" s="1053"/>
      <c r="J268" s="1053"/>
      <c r="K268" s="1053"/>
      <c r="L268" s="1053"/>
      <c r="M268" s="1053"/>
      <c r="N268" s="1053"/>
      <c r="O268" s="1053"/>
      <c r="P268" s="1053"/>
      <c r="Q268" s="1053"/>
      <c r="R268" s="1053"/>
      <c r="S268" s="1053"/>
      <c r="T268" s="1053"/>
      <c r="U268" s="1053"/>
      <c r="V268" s="346"/>
      <c r="AH268" s="777" t="s">
        <v>5289</v>
      </c>
      <c r="AI268"/>
      <c r="AJ268" s="582" t="s">
        <v>6108</v>
      </c>
      <c r="AK268"/>
      <c r="AL268" s="336"/>
      <c r="AN268" s="3"/>
      <c r="AO268" s="3"/>
      <c r="AP268" s="3"/>
    </row>
    <row r="269" spans="2:42" ht="15" customHeight="1">
      <c r="B269" s="1052"/>
      <c r="C269" s="1053"/>
      <c r="D269" s="1053"/>
      <c r="E269" s="1053"/>
      <c r="F269" s="1053"/>
      <c r="G269" s="1053"/>
      <c r="H269" s="1053"/>
      <c r="I269" s="1053"/>
      <c r="J269" s="1053"/>
      <c r="K269" s="1053"/>
      <c r="L269" s="1053"/>
      <c r="M269" s="1053"/>
      <c r="N269" s="1053"/>
      <c r="O269" s="1053"/>
      <c r="P269" s="1053"/>
      <c r="Q269" s="1053"/>
      <c r="R269" s="1053"/>
      <c r="S269" s="1053"/>
      <c r="T269" s="1053"/>
      <c r="U269" s="1053"/>
      <c r="V269" s="346"/>
      <c r="AH269" s="140" t="s">
        <v>940</v>
      </c>
      <c r="AI269"/>
      <c r="AJ269" s="582" t="s">
        <v>7541</v>
      </c>
      <c r="AK269"/>
      <c r="AL269" s="336"/>
      <c r="AN269" s="3"/>
      <c r="AO269" s="3"/>
      <c r="AP269" s="3"/>
    </row>
    <row r="270" spans="2:42" ht="15" customHeight="1">
      <c r="B270" s="1052"/>
      <c r="C270" s="1053"/>
      <c r="D270" s="1053"/>
      <c r="E270" s="1053"/>
      <c r="F270" s="1053"/>
      <c r="G270" s="1053"/>
      <c r="H270" s="1053"/>
      <c r="I270" s="1053"/>
      <c r="J270" s="1053"/>
      <c r="K270" s="1053"/>
      <c r="L270" s="1053"/>
      <c r="M270" s="1053"/>
      <c r="N270" s="1053"/>
      <c r="O270" s="1053"/>
      <c r="P270" s="1053"/>
      <c r="Q270" s="1053"/>
      <c r="R270" s="1053"/>
      <c r="S270" s="1053"/>
      <c r="T270" s="1053"/>
      <c r="U270" s="1053"/>
      <c r="V270" s="346"/>
      <c r="AH270" s="777" t="s">
        <v>941</v>
      </c>
      <c r="AI270"/>
      <c r="AJ270" s="582" t="s">
        <v>6396</v>
      </c>
      <c r="AK270"/>
      <c r="AL270" s="336"/>
      <c r="AN270" s="3"/>
      <c r="AO270" s="3"/>
      <c r="AP270" s="3"/>
    </row>
    <row r="271" spans="2:42" ht="15" customHeight="1">
      <c r="B271" s="1052"/>
      <c r="C271" s="1053"/>
      <c r="D271" s="1053"/>
      <c r="E271" s="1053"/>
      <c r="F271" s="1053"/>
      <c r="G271" s="1053"/>
      <c r="H271" s="1053"/>
      <c r="I271" s="1053"/>
      <c r="J271" s="1053"/>
      <c r="K271" s="1053"/>
      <c r="L271" s="1053"/>
      <c r="M271" s="1053"/>
      <c r="N271" s="1053"/>
      <c r="O271" s="1053"/>
      <c r="P271" s="1053"/>
      <c r="Q271" s="1053"/>
      <c r="R271" s="1053"/>
      <c r="S271" s="1053"/>
      <c r="T271" s="1053"/>
      <c r="U271" s="1053"/>
      <c r="V271" s="346"/>
      <c r="AH271" s="140" t="s">
        <v>1397</v>
      </c>
      <c r="AI271"/>
      <c r="AJ271" s="582" t="s">
        <v>9142</v>
      </c>
      <c r="AK271"/>
      <c r="AL271" s="336"/>
      <c r="AN271" s="3"/>
      <c r="AO271" s="3"/>
      <c r="AP271" s="3"/>
    </row>
    <row r="272" spans="2:42" ht="15" customHeight="1">
      <c r="B272" s="1052"/>
      <c r="C272" s="1053"/>
      <c r="D272" s="1053"/>
      <c r="E272" s="1053"/>
      <c r="F272" s="1053"/>
      <c r="G272" s="1053"/>
      <c r="H272" s="1053"/>
      <c r="I272" s="1053"/>
      <c r="J272" s="1053"/>
      <c r="K272" s="1053"/>
      <c r="L272" s="1053"/>
      <c r="M272" s="1053"/>
      <c r="N272" s="1053"/>
      <c r="O272" s="1053"/>
      <c r="P272" s="1053"/>
      <c r="Q272" s="1053"/>
      <c r="R272" s="1053"/>
      <c r="S272" s="1053"/>
      <c r="T272" s="1053"/>
      <c r="U272" s="1053"/>
      <c r="V272" s="346"/>
      <c r="AH272" s="777" t="s">
        <v>1376</v>
      </c>
      <c r="AI272"/>
      <c r="AJ272" s="582" t="s">
        <v>287</v>
      </c>
      <c r="AK272"/>
      <c r="AL272" s="336"/>
      <c r="AN272" s="3"/>
      <c r="AO272" s="3"/>
      <c r="AP272" s="3"/>
    </row>
    <row r="273" spans="2:42" ht="15" customHeight="1">
      <c r="B273" s="1052"/>
      <c r="C273" s="1053"/>
      <c r="D273" s="1053"/>
      <c r="E273" s="1053"/>
      <c r="F273" s="1053"/>
      <c r="G273" s="1053"/>
      <c r="H273" s="1053"/>
      <c r="I273" s="1053"/>
      <c r="J273" s="1053"/>
      <c r="K273" s="1053"/>
      <c r="L273" s="1053"/>
      <c r="M273" s="1053"/>
      <c r="N273" s="1053"/>
      <c r="O273" s="1053"/>
      <c r="P273" s="1053"/>
      <c r="Q273" s="1053"/>
      <c r="R273" s="1053"/>
      <c r="S273" s="1053"/>
      <c r="T273" s="1053"/>
      <c r="U273" s="1053"/>
      <c r="V273" s="346"/>
      <c r="AH273" s="140" t="s">
        <v>1398</v>
      </c>
      <c r="AI273"/>
      <c r="AJ273" s="582" t="s">
        <v>3994</v>
      </c>
      <c r="AK273"/>
      <c r="AL273" s="336"/>
      <c r="AN273" s="3"/>
      <c r="AO273" s="3"/>
      <c r="AP273" s="3"/>
    </row>
    <row r="274" spans="2:42" ht="15" customHeight="1">
      <c r="B274" s="1052"/>
      <c r="C274" s="1053"/>
      <c r="D274" s="1053"/>
      <c r="E274" s="1053"/>
      <c r="F274" s="1053"/>
      <c r="G274" s="1053"/>
      <c r="H274" s="1053"/>
      <c r="I274" s="1053"/>
      <c r="J274" s="1053"/>
      <c r="K274" s="1053"/>
      <c r="L274" s="1053"/>
      <c r="M274" s="1053"/>
      <c r="N274" s="1053"/>
      <c r="O274" s="1053"/>
      <c r="P274" s="1053"/>
      <c r="Q274" s="1053"/>
      <c r="R274" s="1053"/>
      <c r="S274" s="1053"/>
      <c r="T274" s="1053"/>
      <c r="U274" s="1053"/>
      <c r="V274" s="346"/>
      <c r="AH274" s="777" t="s">
        <v>5291</v>
      </c>
      <c r="AI274"/>
      <c r="AJ274" s="582" t="s">
        <v>4600</v>
      </c>
      <c r="AK274"/>
      <c r="AL274" s="336"/>
      <c r="AN274" s="3"/>
      <c r="AO274" s="3"/>
      <c r="AP274" s="3"/>
    </row>
    <row r="275" spans="2:42" ht="15" customHeight="1">
      <c r="B275" s="1052"/>
      <c r="C275" s="1053"/>
      <c r="D275" s="1053"/>
      <c r="E275" s="1053"/>
      <c r="F275" s="1053"/>
      <c r="G275" s="1053"/>
      <c r="H275" s="1053"/>
      <c r="I275" s="1053"/>
      <c r="J275" s="1053"/>
      <c r="K275" s="1053"/>
      <c r="L275" s="1053"/>
      <c r="M275" s="1053"/>
      <c r="N275" s="1053"/>
      <c r="O275" s="1053"/>
      <c r="P275" s="1053"/>
      <c r="Q275" s="1053"/>
      <c r="R275" s="1053"/>
      <c r="S275" s="1053"/>
      <c r="T275" s="1053"/>
      <c r="U275" s="1053"/>
      <c r="V275" s="346"/>
      <c r="AH275" s="140" t="s">
        <v>1374</v>
      </c>
      <c r="AI275"/>
      <c r="AJ275" s="582" t="s">
        <v>10046</v>
      </c>
      <c r="AK275"/>
      <c r="AL275" s="336"/>
      <c r="AN275" s="3"/>
      <c r="AO275" s="3"/>
      <c r="AP275" s="3"/>
    </row>
    <row r="276" spans="2:42" ht="15" customHeight="1">
      <c r="B276" s="1052"/>
      <c r="C276" s="1053"/>
      <c r="D276" s="1053"/>
      <c r="E276" s="1053"/>
      <c r="F276" s="1053"/>
      <c r="G276" s="1053"/>
      <c r="H276" s="1053"/>
      <c r="I276" s="1053"/>
      <c r="J276" s="1053"/>
      <c r="K276" s="1053"/>
      <c r="L276" s="1053"/>
      <c r="M276" s="1053"/>
      <c r="N276" s="1053"/>
      <c r="O276" s="1053"/>
      <c r="P276" s="1053"/>
      <c r="Q276" s="1053"/>
      <c r="R276" s="1053"/>
      <c r="S276" s="1053"/>
      <c r="T276" s="1053"/>
      <c r="U276" s="1053"/>
      <c r="V276" s="346"/>
      <c r="AH276" s="777" t="s">
        <v>1375</v>
      </c>
      <c r="AI276"/>
      <c r="AJ276" s="582" t="s">
        <v>10112</v>
      </c>
      <c r="AK276"/>
      <c r="AL276" s="336"/>
      <c r="AN276" s="3"/>
      <c r="AO276" s="3"/>
      <c r="AP276" s="3"/>
    </row>
    <row r="277" spans="2:42" ht="15" customHeight="1">
      <c r="B277" s="1052"/>
      <c r="C277" s="1053"/>
      <c r="D277" s="1053"/>
      <c r="E277" s="1053"/>
      <c r="F277" s="1053"/>
      <c r="G277" s="1053"/>
      <c r="H277" s="1053"/>
      <c r="I277" s="1053"/>
      <c r="J277" s="1053"/>
      <c r="K277" s="1053"/>
      <c r="L277" s="1053"/>
      <c r="M277" s="1053"/>
      <c r="N277" s="1053"/>
      <c r="O277" s="1053"/>
      <c r="P277" s="1053"/>
      <c r="Q277" s="1053"/>
      <c r="R277" s="1053"/>
      <c r="S277" s="1053"/>
      <c r="T277" s="1053"/>
      <c r="U277" s="1053"/>
      <c r="V277" s="346"/>
      <c r="AH277" s="140" t="s">
        <v>7279</v>
      </c>
      <c r="AI277"/>
      <c r="AJ277" s="582" t="s">
        <v>10086</v>
      </c>
      <c r="AK277"/>
      <c r="AL277" s="336"/>
      <c r="AN277" s="3"/>
      <c r="AO277" s="3"/>
      <c r="AP277" s="3"/>
    </row>
    <row r="278" spans="2:42" ht="15" customHeight="1">
      <c r="B278" s="1052"/>
      <c r="C278" s="1053"/>
      <c r="D278" s="1053"/>
      <c r="E278" s="1053"/>
      <c r="F278" s="1053"/>
      <c r="G278" s="1053"/>
      <c r="H278" s="1053"/>
      <c r="I278" s="1053"/>
      <c r="J278" s="1053"/>
      <c r="K278" s="1053"/>
      <c r="L278" s="1053"/>
      <c r="M278" s="1053"/>
      <c r="N278" s="1053"/>
      <c r="O278" s="1053"/>
      <c r="P278" s="1053"/>
      <c r="Q278" s="1053"/>
      <c r="R278" s="1053"/>
      <c r="S278" s="1053"/>
      <c r="T278" s="1053"/>
      <c r="U278" s="1053"/>
      <c r="V278" s="346"/>
      <c r="AH278" s="777" t="s">
        <v>10127</v>
      </c>
      <c r="AI278"/>
      <c r="AJ278" s="582" t="s">
        <v>9146</v>
      </c>
      <c r="AK278"/>
      <c r="AL278" s="336"/>
      <c r="AN278" s="3"/>
      <c r="AO278" s="3"/>
      <c r="AP278" s="3"/>
    </row>
    <row r="279" spans="2:42" ht="15" customHeight="1">
      <c r="B279" s="1052"/>
      <c r="C279" s="1053"/>
      <c r="D279" s="1053"/>
      <c r="E279" s="1053"/>
      <c r="F279" s="1053"/>
      <c r="G279" s="1053"/>
      <c r="H279" s="1053"/>
      <c r="I279" s="1053"/>
      <c r="J279" s="1053"/>
      <c r="K279" s="1053"/>
      <c r="L279" s="1053"/>
      <c r="M279" s="1053"/>
      <c r="N279" s="1053"/>
      <c r="O279" s="1053"/>
      <c r="P279" s="1053"/>
      <c r="Q279" s="1053"/>
      <c r="R279" s="1053"/>
      <c r="S279" s="1053"/>
      <c r="T279" s="1053"/>
      <c r="U279" s="1053"/>
      <c r="V279" s="346"/>
      <c r="AH279" s="140" t="s">
        <v>3720</v>
      </c>
      <c r="AI279"/>
      <c r="AJ279" s="582" t="s">
        <v>6429</v>
      </c>
      <c r="AK279"/>
      <c r="AL279" s="336"/>
      <c r="AN279" s="3"/>
      <c r="AO279" s="3"/>
      <c r="AP279" s="3"/>
    </row>
    <row r="280" spans="2:42" ht="15" customHeight="1">
      <c r="B280" s="1052"/>
      <c r="C280" s="1053"/>
      <c r="D280" s="1053"/>
      <c r="E280" s="1053"/>
      <c r="F280" s="1053"/>
      <c r="G280" s="1053"/>
      <c r="H280" s="1053"/>
      <c r="I280" s="1053"/>
      <c r="J280" s="1053"/>
      <c r="K280" s="1053"/>
      <c r="L280" s="1053"/>
      <c r="M280" s="1053"/>
      <c r="N280" s="1053"/>
      <c r="O280" s="1053"/>
      <c r="P280" s="1053"/>
      <c r="Q280" s="1053"/>
      <c r="R280" s="1053"/>
      <c r="S280" s="1053"/>
      <c r="T280" s="1053"/>
      <c r="U280" s="1053"/>
      <c r="V280" s="346"/>
      <c r="AH280" s="777" t="s">
        <v>3718</v>
      </c>
      <c r="AI280"/>
      <c r="AJ280" s="582" t="s">
        <v>5277</v>
      </c>
      <c r="AK280"/>
      <c r="AL280" s="336"/>
      <c r="AN280" s="3"/>
      <c r="AO280" s="3"/>
      <c r="AP280" s="3"/>
    </row>
    <row r="281" spans="2:42" ht="15" customHeight="1">
      <c r="B281" s="1054"/>
      <c r="C281" s="1055"/>
      <c r="D281" s="1055"/>
      <c r="E281" s="1055"/>
      <c r="F281" s="1055"/>
      <c r="G281" s="1055"/>
      <c r="H281" s="1055"/>
      <c r="I281" s="1055"/>
      <c r="J281" s="1055"/>
      <c r="K281" s="1055"/>
      <c r="L281" s="1055"/>
      <c r="M281" s="1055"/>
      <c r="N281" s="1055"/>
      <c r="O281" s="1055"/>
      <c r="P281" s="1055"/>
      <c r="Q281" s="1055"/>
      <c r="R281" s="1055"/>
      <c r="S281" s="1055"/>
      <c r="T281" s="1055"/>
      <c r="U281" s="1055"/>
      <c r="V281" s="346"/>
      <c r="AH281" s="140" t="s">
        <v>4945</v>
      </c>
      <c r="AI281"/>
      <c r="AJ281" s="582" t="s">
        <v>5280</v>
      </c>
      <c r="AK281"/>
      <c r="AL281" s="336"/>
      <c r="AN281" s="3"/>
      <c r="AO281" s="3"/>
      <c r="AP281" s="3"/>
    </row>
    <row r="282" spans="2:42" ht="5.15" customHeight="1">
      <c r="B282" s="249"/>
      <c r="C282" s="190"/>
      <c r="D282" s="190"/>
      <c r="E282" s="190"/>
      <c r="F282" s="190"/>
      <c r="G282" s="190"/>
      <c r="H282" s="190"/>
      <c r="I282" s="190"/>
      <c r="J282" s="190"/>
      <c r="K282" s="190"/>
      <c r="L282" s="190"/>
      <c r="M282" s="190"/>
      <c r="N282" s="190"/>
      <c r="O282" s="190"/>
      <c r="P282" s="190"/>
      <c r="Q282" s="190"/>
      <c r="R282" s="190"/>
      <c r="S282" s="190"/>
      <c r="T282" s="190"/>
      <c r="U282" s="360"/>
      <c r="V282" s="386"/>
      <c r="AH282" s="777" t="s">
        <v>3716</v>
      </c>
      <c r="AI282"/>
      <c r="AJ282" s="582" t="s">
        <v>5283</v>
      </c>
      <c r="AK282"/>
      <c r="AL282" s="336"/>
      <c r="AN282" s="3"/>
      <c r="AO282" s="3"/>
      <c r="AP282" s="3"/>
    </row>
    <row r="283" spans="2:42" ht="22" customHeight="1">
      <c r="B283" s="1056" t="s">
        <v>2252</v>
      </c>
      <c r="C283" s="1057"/>
      <c r="D283" s="1057"/>
      <c r="E283" s="1057"/>
      <c r="F283" s="1057"/>
      <c r="G283" s="1057"/>
      <c r="H283" s="1057"/>
      <c r="I283" s="1057"/>
      <c r="J283" s="1057"/>
      <c r="K283" s="1057"/>
      <c r="L283" s="1057"/>
      <c r="M283" s="1057"/>
      <c r="N283" s="1057"/>
      <c r="O283" s="1057"/>
      <c r="P283" s="1057"/>
      <c r="Q283" s="1057"/>
      <c r="R283" s="1057"/>
      <c r="S283" s="1057"/>
      <c r="T283" s="1057"/>
      <c r="U283" s="1057"/>
      <c r="V283" s="385"/>
      <c r="AH283" s="140" t="s">
        <v>7026</v>
      </c>
      <c r="AI283"/>
      <c r="AJ283" s="582" t="s">
        <v>10125</v>
      </c>
      <c r="AK283"/>
      <c r="AL283" s="336"/>
      <c r="AN283" s="3"/>
      <c r="AO283" s="3"/>
      <c r="AP283" s="3"/>
    </row>
    <row r="284" spans="2:42" ht="15" customHeight="1">
      <c r="B284" s="1052"/>
      <c r="C284" s="1053"/>
      <c r="D284" s="1053"/>
      <c r="E284" s="1053"/>
      <c r="F284" s="1053"/>
      <c r="G284" s="1053"/>
      <c r="H284" s="1053"/>
      <c r="I284" s="1053"/>
      <c r="J284" s="1053"/>
      <c r="K284" s="1053"/>
      <c r="L284" s="1053"/>
      <c r="M284" s="1053"/>
      <c r="N284" s="1053"/>
      <c r="O284" s="1053"/>
      <c r="P284" s="1053"/>
      <c r="Q284" s="1053"/>
      <c r="R284" s="1053"/>
      <c r="S284" s="1053"/>
      <c r="T284" s="1053"/>
      <c r="U284" s="1053"/>
      <c r="V284" s="346"/>
      <c r="AH284" s="777" t="s">
        <v>8521</v>
      </c>
      <c r="AI284"/>
      <c r="AJ284" s="582" t="s">
        <v>5284</v>
      </c>
      <c r="AK284"/>
      <c r="AL284" s="336"/>
      <c r="AN284" s="3"/>
      <c r="AO284" s="3"/>
      <c r="AP284" s="3"/>
    </row>
    <row r="285" spans="2:42" ht="15" customHeight="1">
      <c r="B285" s="1052"/>
      <c r="C285" s="1053"/>
      <c r="D285" s="1053"/>
      <c r="E285" s="1053"/>
      <c r="F285" s="1053"/>
      <c r="G285" s="1053"/>
      <c r="H285" s="1053"/>
      <c r="I285" s="1053"/>
      <c r="J285" s="1053"/>
      <c r="K285" s="1053"/>
      <c r="L285" s="1053"/>
      <c r="M285" s="1053"/>
      <c r="N285" s="1053"/>
      <c r="O285" s="1053"/>
      <c r="P285" s="1053"/>
      <c r="Q285" s="1053"/>
      <c r="R285" s="1053"/>
      <c r="S285" s="1053"/>
      <c r="T285" s="1053"/>
      <c r="U285" s="1053"/>
      <c r="V285" s="346"/>
      <c r="AH285" s="140" t="s">
        <v>6060</v>
      </c>
      <c r="AI285"/>
      <c r="AJ285" s="582" t="s">
        <v>5285</v>
      </c>
      <c r="AK285"/>
      <c r="AL285" s="336"/>
      <c r="AN285" s="3"/>
      <c r="AO285" s="3"/>
      <c r="AP285" s="3"/>
    </row>
    <row r="286" spans="2:42" ht="15" customHeight="1">
      <c r="B286" s="1052"/>
      <c r="C286" s="1053"/>
      <c r="D286" s="1053"/>
      <c r="E286" s="1053"/>
      <c r="F286" s="1053"/>
      <c r="G286" s="1053"/>
      <c r="H286" s="1053"/>
      <c r="I286" s="1053"/>
      <c r="J286" s="1053"/>
      <c r="K286" s="1053"/>
      <c r="L286" s="1053"/>
      <c r="M286" s="1053"/>
      <c r="N286" s="1053"/>
      <c r="O286" s="1053"/>
      <c r="P286" s="1053"/>
      <c r="Q286" s="1053"/>
      <c r="R286" s="1053"/>
      <c r="S286" s="1053"/>
      <c r="T286" s="1053"/>
      <c r="U286" s="1053"/>
      <c r="V286" s="346"/>
      <c r="AH286" s="777" t="s">
        <v>6056</v>
      </c>
      <c r="AI286"/>
      <c r="AJ286" s="582" t="s">
        <v>5286</v>
      </c>
      <c r="AK286"/>
      <c r="AL286" s="336"/>
      <c r="AN286" s="3"/>
      <c r="AO286" s="3"/>
      <c r="AP286" s="3"/>
    </row>
    <row r="287" spans="2:42" ht="15" customHeight="1">
      <c r="B287" s="1052"/>
      <c r="C287" s="1053"/>
      <c r="D287" s="1053"/>
      <c r="E287" s="1053"/>
      <c r="F287" s="1053"/>
      <c r="G287" s="1053"/>
      <c r="H287" s="1053"/>
      <c r="I287" s="1053"/>
      <c r="J287" s="1053"/>
      <c r="K287" s="1053"/>
      <c r="L287" s="1053"/>
      <c r="M287" s="1053"/>
      <c r="N287" s="1053"/>
      <c r="O287" s="1053"/>
      <c r="P287" s="1053"/>
      <c r="Q287" s="1053"/>
      <c r="R287" s="1053"/>
      <c r="S287" s="1053"/>
      <c r="T287" s="1053"/>
      <c r="U287" s="1053"/>
      <c r="V287" s="346"/>
      <c r="AH287" s="140" t="s">
        <v>9775</v>
      </c>
      <c r="AI287"/>
      <c r="AJ287" s="582" t="s">
        <v>5287</v>
      </c>
      <c r="AK287"/>
      <c r="AL287" s="336"/>
      <c r="AN287" s="3"/>
      <c r="AO287" s="3"/>
      <c r="AP287" s="3"/>
    </row>
    <row r="288" spans="2:42" ht="15" customHeight="1">
      <c r="B288" s="1052"/>
      <c r="C288" s="1053"/>
      <c r="D288" s="1053"/>
      <c r="E288" s="1053"/>
      <c r="F288" s="1053"/>
      <c r="G288" s="1053"/>
      <c r="H288" s="1053"/>
      <c r="I288" s="1053"/>
      <c r="J288" s="1053"/>
      <c r="K288" s="1053"/>
      <c r="L288" s="1053"/>
      <c r="M288" s="1053"/>
      <c r="N288" s="1053"/>
      <c r="O288" s="1053"/>
      <c r="P288" s="1053"/>
      <c r="Q288" s="1053"/>
      <c r="R288" s="1053"/>
      <c r="S288" s="1053"/>
      <c r="T288" s="1053"/>
      <c r="U288" s="1053"/>
      <c r="V288" s="346"/>
      <c r="AH288" s="777" t="s">
        <v>8587</v>
      </c>
      <c r="AI288"/>
      <c r="AJ288" s="582" t="s">
        <v>10106</v>
      </c>
      <c r="AK288"/>
      <c r="AL288" s="336"/>
      <c r="AN288" s="3"/>
      <c r="AO288" s="3"/>
      <c r="AP288" s="3"/>
    </row>
    <row r="289" spans="2:42" ht="15" customHeight="1">
      <c r="B289" s="1052"/>
      <c r="C289" s="1053"/>
      <c r="D289" s="1053"/>
      <c r="E289" s="1053"/>
      <c r="F289" s="1053"/>
      <c r="G289" s="1053"/>
      <c r="H289" s="1053"/>
      <c r="I289" s="1053"/>
      <c r="J289" s="1053"/>
      <c r="K289" s="1053"/>
      <c r="L289" s="1053"/>
      <c r="M289" s="1053"/>
      <c r="N289" s="1053"/>
      <c r="O289" s="1053"/>
      <c r="P289" s="1053"/>
      <c r="Q289" s="1053"/>
      <c r="R289" s="1053"/>
      <c r="S289" s="1053"/>
      <c r="T289" s="1053"/>
      <c r="U289" s="1053"/>
      <c r="V289" s="346"/>
      <c r="AH289" s="140" t="s">
        <v>8588</v>
      </c>
      <c r="AI289"/>
      <c r="AJ289" s="582" t="s">
        <v>10107</v>
      </c>
      <c r="AK289"/>
      <c r="AL289" s="336"/>
      <c r="AN289" s="3"/>
      <c r="AO289" s="3"/>
      <c r="AP289" s="3"/>
    </row>
    <row r="290" spans="2:42" ht="15" customHeight="1">
      <c r="B290" s="1052"/>
      <c r="C290" s="1053"/>
      <c r="D290" s="1053"/>
      <c r="E290" s="1053"/>
      <c r="F290" s="1053"/>
      <c r="G290" s="1053"/>
      <c r="H290" s="1053"/>
      <c r="I290" s="1053"/>
      <c r="J290" s="1053"/>
      <c r="K290" s="1053"/>
      <c r="L290" s="1053"/>
      <c r="M290" s="1053"/>
      <c r="N290" s="1053"/>
      <c r="O290" s="1053"/>
      <c r="P290" s="1053"/>
      <c r="Q290" s="1053"/>
      <c r="R290" s="1053"/>
      <c r="S290" s="1053"/>
      <c r="T290" s="1053"/>
      <c r="U290" s="1053"/>
      <c r="V290" s="346"/>
      <c r="AH290" s="777" t="s">
        <v>8589</v>
      </c>
      <c r="AI290"/>
      <c r="AJ290" s="582" t="s">
        <v>3776</v>
      </c>
      <c r="AK290"/>
      <c r="AL290" s="336"/>
      <c r="AN290" s="3"/>
      <c r="AO290" s="3"/>
      <c r="AP290" s="3"/>
    </row>
    <row r="291" spans="2:42" ht="15" customHeight="1">
      <c r="B291" s="1052"/>
      <c r="C291" s="1053"/>
      <c r="D291" s="1053"/>
      <c r="E291" s="1053"/>
      <c r="F291" s="1053"/>
      <c r="G291" s="1053"/>
      <c r="H291" s="1053"/>
      <c r="I291" s="1053"/>
      <c r="J291" s="1053"/>
      <c r="K291" s="1053"/>
      <c r="L291" s="1053"/>
      <c r="M291" s="1053"/>
      <c r="N291" s="1053"/>
      <c r="O291" s="1053"/>
      <c r="P291" s="1053"/>
      <c r="Q291" s="1053"/>
      <c r="R291" s="1053"/>
      <c r="S291" s="1053"/>
      <c r="T291" s="1053"/>
      <c r="U291" s="1053"/>
      <c r="V291" s="346"/>
      <c r="AH291" s="140" t="s">
        <v>8590</v>
      </c>
      <c r="AI291"/>
      <c r="AJ291" s="582" t="s">
        <v>3774</v>
      </c>
      <c r="AK291"/>
      <c r="AL291" s="336"/>
      <c r="AN291" s="3"/>
      <c r="AO291" s="3"/>
      <c r="AP291" s="3"/>
    </row>
    <row r="292" spans="2:42" ht="15" customHeight="1">
      <c r="B292" s="1052"/>
      <c r="C292" s="1053"/>
      <c r="D292" s="1053"/>
      <c r="E292" s="1053"/>
      <c r="F292" s="1053"/>
      <c r="G292" s="1053"/>
      <c r="H292" s="1053"/>
      <c r="I292" s="1053"/>
      <c r="J292" s="1053"/>
      <c r="K292" s="1053"/>
      <c r="L292" s="1053"/>
      <c r="M292" s="1053"/>
      <c r="N292" s="1053"/>
      <c r="O292" s="1053"/>
      <c r="P292" s="1053"/>
      <c r="Q292" s="1053"/>
      <c r="R292" s="1053"/>
      <c r="S292" s="1053"/>
      <c r="T292" s="1053"/>
      <c r="U292" s="1053"/>
      <c r="V292" s="346"/>
      <c r="AH292" s="777" t="s">
        <v>8591</v>
      </c>
      <c r="AI292"/>
      <c r="AJ292" s="582" t="s">
        <v>3770</v>
      </c>
      <c r="AK292"/>
      <c r="AL292" s="336"/>
      <c r="AN292" s="3"/>
      <c r="AO292" s="3"/>
      <c r="AP292" s="3"/>
    </row>
    <row r="293" spans="2:42" ht="15" customHeight="1">
      <c r="B293" s="1052"/>
      <c r="C293" s="1053"/>
      <c r="D293" s="1053"/>
      <c r="E293" s="1053"/>
      <c r="F293" s="1053"/>
      <c r="G293" s="1053"/>
      <c r="H293" s="1053"/>
      <c r="I293" s="1053"/>
      <c r="J293" s="1053"/>
      <c r="K293" s="1053"/>
      <c r="L293" s="1053"/>
      <c r="M293" s="1053"/>
      <c r="N293" s="1053"/>
      <c r="O293" s="1053"/>
      <c r="P293" s="1053"/>
      <c r="Q293" s="1053"/>
      <c r="R293" s="1053"/>
      <c r="S293" s="1053"/>
      <c r="T293" s="1053"/>
      <c r="U293" s="1053"/>
      <c r="V293" s="346"/>
      <c r="AH293" s="140" t="s">
        <v>10726</v>
      </c>
      <c r="AI293"/>
      <c r="AJ293" s="582" t="s">
        <v>3769</v>
      </c>
      <c r="AK293"/>
      <c r="AL293" s="336"/>
      <c r="AN293" s="3"/>
      <c r="AO293" s="3"/>
      <c r="AP293" s="3"/>
    </row>
    <row r="294" spans="2:42" ht="15" customHeight="1">
      <c r="B294" s="1052"/>
      <c r="C294" s="1053"/>
      <c r="D294" s="1053"/>
      <c r="E294" s="1053"/>
      <c r="F294" s="1053"/>
      <c r="G294" s="1053"/>
      <c r="H294" s="1053"/>
      <c r="I294" s="1053"/>
      <c r="J294" s="1053"/>
      <c r="K294" s="1053"/>
      <c r="L294" s="1053"/>
      <c r="M294" s="1053"/>
      <c r="N294" s="1053"/>
      <c r="O294" s="1053"/>
      <c r="P294" s="1053"/>
      <c r="Q294" s="1053"/>
      <c r="R294" s="1053"/>
      <c r="S294" s="1053"/>
      <c r="T294" s="1053"/>
      <c r="U294" s="1053"/>
      <c r="V294" s="346"/>
      <c r="AH294" s="777" t="s">
        <v>10727</v>
      </c>
      <c r="AI294"/>
      <c r="AJ294" s="582" t="s">
        <v>9733</v>
      </c>
      <c r="AK294"/>
      <c r="AL294" s="336"/>
      <c r="AN294" s="3"/>
      <c r="AO294" s="3"/>
      <c r="AP294" s="3"/>
    </row>
    <row r="295" spans="2:42" ht="15" customHeight="1">
      <c r="B295" s="1052"/>
      <c r="C295" s="1053"/>
      <c r="D295" s="1053"/>
      <c r="E295" s="1053"/>
      <c r="F295" s="1053"/>
      <c r="G295" s="1053"/>
      <c r="H295" s="1053"/>
      <c r="I295" s="1053"/>
      <c r="J295" s="1053"/>
      <c r="K295" s="1053"/>
      <c r="L295" s="1053"/>
      <c r="M295" s="1053"/>
      <c r="N295" s="1053"/>
      <c r="O295" s="1053"/>
      <c r="P295" s="1053"/>
      <c r="Q295" s="1053"/>
      <c r="R295" s="1053"/>
      <c r="S295" s="1053"/>
      <c r="T295" s="1053"/>
      <c r="U295" s="1053"/>
      <c r="V295" s="346"/>
      <c r="AH295" s="140" t="s">
        <v>10728</v>
      </c>
      <c r="AI295"/>
      <c r="AJ295" s="582" t="s">
        <v>9734</v>
      </c>
      <c r="AK295"/>
      <c r="AL295" s="336"/>
      <c r="AN295" s="3"/>
      <c r="AO295" s="3"/>
      <c r="AP295" s="3"/>
    </row>
    <row r="296" spans="2:42" ht="15" customHeight="1">
      <c r="B296" s="1052"/>
      <c r="C296" s="1053"/>
      <c r="D296" s="1053"/>
      <c r="E296" s="1053"/>
      <c r="F296" s="1053"/>
      <c r="G296" s="1053"/>
      <c r="H296" s="1053"/>
      <c r="I296" s="1053"/>
      <c r="J296" s="1053"/>
      <c r="K296" s="1053"/>
      <c r="L296" s="1053"/>
      <c r="M296" s="1053"/>
      <c r="N296" s="1053"/>
      <c r="O296" s="1053"/>
      <c r="P296" s="1053"/>
      <c r="Q296" s="1053"/>
      <c r="R296" s="1053"/>
      <c r="S296" s="1053"/>
      <c r="T296" s="1053"/>
      <c r="U296" s="1053"/>
      <c r="V296" s="346"/>
      <c r="AH296" s="777" t="s">
        <v>10729</v>
      </c>
      <c r="AI296"/>
      <c r="AJ296" s="582" t="s">
        <v>6533</v>
      </c>
      <c r="AK296"/>
      <c r="AL296" s="336"/>
      <c r="AN296" s="3"/>
      <c r="AO296" s="3"/>
      <c r="AP296" s="3"/>
    </row>
    <row r="297" spans="2:42" ht="15" customHeight="1">
      <c r="B297" s="1054"/>
      <c r="C297" s="1055"/>
      <c r="D297" s="1055"/>
      <c r="E297" s="1055"/>
      <c r="F297" s="1055"/>
      <c r="G297" s="1055"/>
      <c r="H297" s="1055"/>
      <c r="I297" s="1055"/>
      <c r="J297" s="1055"/>
      <c r="K297" s="1055"/>
      <c r="L297" s="1055"/>
      <c r="M297" s="1055"/>
      <c r="N297" s="1055"/>
      <c r="O297" s="1055"/>
      <c r="P297" s="1055"/>
      <c r="Q297" s="1055"/>
      <c r="R297" s="1055"/>
      <c r="S297" s="1055"/>
      <c r="T297" s="1055"/>
      <c r="U297" s="1055"/>
      <c r="V297" s="346"/>
      <c r="AH297" s="140" t="s">
        <v>10730</v>
      </c>
      <c r="AI297"/>
      <c r="AJ297" s="582" t="s">
        <v>6534</v>
      </c>
      <c r="AK297"/>
      <c r="AL297" s="336"/>
      <c r="AN297" s="3"/>
      <c r="AO297" s="3"/>
      <c r="AP297" s="3"/>
    </row>
    <row r="298" spans="2:42" ht="5.15" customHeight="1">
      <c r="B298" s="264"/>
      <c r="C298" s="264"/>
      <c r="D298" s="264"/>
      <c r="E298" s="264"/>
      <c r="F298" s="264"/>
      <c r="G298" s="264"/>
      <c r="H298" s="264"/>
      <c r="I298" s="264"/>
      <c r="J298" s="264"/>
      <c r="K298" s="264"/>
      <c r="L298" s="264"/>
      <c r="M298" s="264"/>
      <c r="N298" s="264"/>
      <c r="O298" s="264"/>
      <c r="P298" s="264"/>
      <c r="Q298" s="264"/>
      <c r="R298" s="264"/>
      <c r="S298" s="264"/>
      <c r="T298" s="264"/>
      <c r="U298" s="3"/>
      <c r="V298" s="386"/>
      <c r="AH298" s="777" t="s">
        <v>10731</v>
      </c>
      <c r="AI298"/>
      <c r="AJ298" s="582" t="s">
        <v>7034</v>
      </c>
      <c r="AK298"/>
      <c r="AL298" s="336"/>
      <c r="AN298" s="3"/>
      <c r="AO298" s="3"/>
      <c r="AP298" s="3"/>
    </row>
    <row r="299" spans="2:42" ht="22" customHeight="1">
      <c r="B299" s="1056" t="s">
        <v>2253</v>
      </c>
      <c r="C299" s="1057"/>
      <c r="D299" s="1057"/>
      <c r="E299" s="1057"/>
      <c r="F299" s="1057"/>
      <c r="G299" s="1057"/>
      <c r="H299" s="1057"/>
      <c r="I299" s="1057"/>
      <c r="J299" s="1057"/>
      <c r="K299" s="1057"/>
      <c r="L299" s="1057"/>
      <c r="M299" s="1057"/>
      <c r="N299" s="1057"/>
      <c r="O299" s="1057"/>
      <c r="P299" s="1057"/>
      <c r="Q299" s="1057"/>
      <c r="R299" s="1057"/>
      <c r="S299" s="1057"/>
      <c r="T299" s="1057"/>
      <c r="U299" s="1060"/>
      <c r="V299" s="379"/>
      <c r="AH299" s="140" t="s">
        <v>10732</v>
      </c>
      <c r="AI299"/>
      <c r="AJ299" s="582" t="s">
        <v>7035</v>
      </c>
      <c r="AK299"/>
      <c r="AL299" s="336"/>
      <c r="AN299" s="3"/>
      <c r="AO299" s="3"/>
      <c r="AP299" s="3"/>
    </row>
    <row r="300" spans="2:42" ht="15" customHeight="1">
      <c r="B300" s="1052"/>
      <c r="C300" s="1053"/>
      <c r="D300" s="1053"/>
      <c r="E300" s="1053"/>
      <c r="F300" s="1053"/>
      <c r="G300" s="1053"/>
      <c r="H300" s="1053"/>
      <c r="I300" s="1053"/>
      <c r="J300" s="1053"/>
      <c r="K300" s="1053"/>
      <c r="L300" s="1053"/>
      <c r="M300" s="1053"/>
      <c r="N300" s="1053"/>
      <c r="O300" s="1053"/>
      <c r="P300" s="1053"/>
      <c r="Q300" s="1053"/>
      <c r="R300" s="1053"/>
      <c r="S300" s="1053"/>
      <c r="T300" s="1053"/>
      <c r="U300" s="1058"/>
      <c r="V300" s="264"/>
      <c r="AH300" s="777" t="s">
        <v>10733</v>
      </c>
      <c r="AI300"/>
      <c r="AJ300" s="582" t="s">
        <v>7037</v>
      </c>
      <c r="AK300"/>
      <c r="AL300" s="336"/>
      <c r="AN300" s="3"/>
      <c r="AO300" s="3"/>
      <c r="AP300" s="3"/>
    </row>
    <row r="301" spans="2:42" ht="15" customHeight="1">
      <c r="B301" s="1052"/>
      <c r="C301" s="1053"/>
      <c r="D301" s="1053"/>
      <c r="E301" s="1053"/>
      <c r="F301" s="1053"/>
      <c r="G301" s="1053"/>
      <c r="H301" s="1053"/>
      <c r="I301" s="1053"/>
      <c r="J301" s="1053"/>
      <c r="K301" s="1053"/>
      <c r="L301" s="1053"/>
      <c r="M301" s="1053"/>
      <c r="N301" s="1053"/>
      <c r="O301" s="1053"/>
      <c r="P301" s="1053"/>
      <c r="Q301" s="1053"/>
      <c r="R301" s="1053"/>
      <c r="S301" s="1053"/>
      <c r="T301" s="1053"/>
      <c r="U301" s="1058"/>
      <c r="V301" s="264"/>
      <c r="AH301" s="140" t="s">
        <v>4818</v>
      </c>
      <c r="AI301"/>
      <c r="AJ301" s="582" t="s">
        <v>9681</v>
      </c>
      <c r="AK301"/>
      <c r="AL301" s="336"/>
      <c r="AN301" s="3"/>
      <c r="AO301" s="3"/>
      <c r="AP301" s="3"/>
    </row>
    <row r="302" spans="2:42" ht="15" customHeight="1">
      <c r="B302" s="1052"/>
      <c r="C302" s="1053"/>
      <c r="D302" s="1053"/>
      <c r="E302" s="1053"/>
      <c r="F302" s="1053"/>
      <c r="G302" s="1053"/>
      <c r="H302" s="1053"/>
      <c r="I302" s="1053"/>
      <c r="J302" s="1053"/>
      <c r="K302" s="1053"/>
      <c r="L302" s="1053"/>
      <c r="M302" s="1053"/>
      <c r="N302" s="1053"/>
      <c r="O302" s="1053"/>
      <c r="P302" s="1053"/>
      <c r="Q302" s="1053"/>
      <c r="R302" s="1053"/>
      <c r="S302" s="1053"/>
      <c r="T302" s="1053"/>
      <c r="U302" s="1058"/>
      <c r="V302" s="264"/>
      <c r="AH302" s="777" t="s">
        <v>4819</v>
      </c>
      <c r="AI302"/>
      <c r="AJ302" s="582" t="s">
        <v>6517</v>
      </c>
      <c r="AK302"/>
      <c r="AL302" s="336"/>
      <c r="AN302" s="3"/>
      <c r="AO302" s="3"/>
      <c r="AP302" s="3"/>
    </row>
    <row r="303" spans="2:42" ht="15" customHeight="1">
      <c r="B303" s="1052"/>
      <c r="C303" s="1053"/>
      <c r="D303" s="1053"/>
      <c r="E303" s="1053"/>
      <c r="F303" s="1053"/>
      <c r="G303" s="1053"/>
      <c r="H303" s="1053"/>
      <c r="I303" s="1053"/>
      <c r="J303" s="1053"/>
      <c r="K303" s="1053"/>
      <c r="L303" s="1053"/>
      <c r="M303" s="1053"/>
      <c r="N303" s="1053"/>
      <c r="O303" s="1053"/>
      <c r="P303" s="1053"/>
      <c r="Q303" s="1053"/>
      <c r="R303" s="1053"/>
      <c r="S303" s="1053"/>
      <c r="T303" s="1053"/>
      <c r="U303" s="1058"/>
      <c r="V303" s="264"/>
      <c r="AH303" s="140" t="s">
        <v>4820</v>
      </c>
      <c r="AI303"/>
      <c r="AJ303" s="582" t="s">
        <v>6518</v>
      </c>
      <c r="AK303"/>
      <c r="AL303" s="336"/>
      <c r="AN303" s="3"/>
      <c r="AO303" s="3"/>
      <c r="AP303" s="3"/>
    </row>
    <row r="304" spans="2:42" ht="15" customHeight="1">
      <c r="B304" s="1052"/>
      <c r="C304" s="1053"/>
      <c r="D304" s="1053"/>
      <c r="E304" s="1053"/>
      <c r="F304" s="1053"/>
      <c r="G304" s="1053"/>
      <c r="H304" s="1053"/>
      <c r="I304" s="1053"/>
      <c r="J304" s="1053"/>
      <c r="K304" s="1053"/>
      <c r="L304" s="1053"/>
      <c r="M304" s="1053"/>
      <c r="N304" s="1053"/>
      <c r="O304" s="1053"/>
      <c r="P304" s="1053"/>
      <c r="Q304" s="1053"/>
      <c r="R304" s="1053"/>
      <c r="S304" s="1053"/>
      <c r="T304" s="1053"/>
      <c r="U304" s="1058"/>
      <c r="V304" s="264"/>
      <c r="AH304" s="777" t="s">
        <v>10256</v>
      </c>
      <c r="AI304"/>
      <c r="AJ304" s="582" t="s">
        <v>7154</v>
      </c>
      <c r="AK304"/>
      <c r="AL304" s="336"/>
      <c r="AN304" s="3"/>
      <c r="AO304" s="3"/>
      <c r="AP304" s="3"/>
    </row>
    <row r="305" spans="2:42" ht="15" customHeight="1">
      <c r="B305" s="1052"/>
      <c r="C305" s="1053"/>
      <c r="D305" s="1053"/>
      <c r="E305" s="1053"/>
      <c r="F305" s="1053"/>
      <c r="G305" s="1053"/>
      <c r="H305" s="1053"/>
      <c r="I305" s="1053"/>
      <c r="J305" s="1053"/>
      <c r="K305" s="1053"/>
      <c r="L305" s="1053"/>
      <c r="M305" s="1053"/>
      <c r="N305" s="1053"/>
      <c r="O305" s="1053"/>
      <c r="P305" s="1053"/>
      <c r="Q305" s="1053"/>
      <c r="R305" s="1053"/>
      <c r="S305" s="1053"/>
      <c r="T305" s="1053"/>
      <c r="U305" s="1058"/>
      <c r="V305" s="264"/>
      <c r="AH305" s="140" t="s">
        <v>4825</v>
      </c>
      <c r="AI305"/>
      <c r="AJ305" s="582" t="s">
        <v>7155</v>
      </c>
      <c r="AK305"/>
      <c r="AL305" s="336"/>
      <c r="AN305" s="3"/>
      <c r="AO305" s="3"/>
      <c r="AP305" s="3"/>
    </row>
    <row r="306" spans="2:42" ht="15" customHeight="1">
      <c r="B306" s="1052"/>
      <c r="C306" s="1053"/>
      <c r="D306" s="1053"/>
      <c r="E306" s="1053"/>
      <c r="F306" s="1053"/>
      <c r="G306" s="1053"/>
      <c r="H306" s="1053"/>
      <c r="I306" s="1053"/>
      <c r="J306" s="1053"/>
      <c r="K306" s="1053"/>
      <c r="L306" s="1053"/>
      <c r="M306" s="1053"/>
      <c r="N306" s="1053"/>
      <c r="O306" s="1053"/>
      <c r="P306" s="1053"/>
      <c r="Q306" s="1053"/>
      <c r="R306" s="1053"/>
      <c r="S306" s="1053"/>
      <c r="T306" s="1053"/>
      <c r="U306" s="1058"/>
      <c r="V306" s="264"/>
      <c r="AH306" s="777" t="s">
        <v>4826</v>
      </c>
      <c r="AI306"/>
      <c r="AJ306" s="582" t="s">
        <v>7156</v>
      </c>
      <c r="AK306"/>
      <c r="AL306" s="336"/>
      <c r="AN306" s="3"/>
      <c r="AO306" s="3"/>
      <c r="AP306" s="3"/>
    </row>
    <row r="307" spans="2:42" ht="15" customHeight="1">
      <c r="B307" s="1052"/>
      <c r="C307" s="1053"/>
      <c r="D307" s="1053"/>
      <c r="E307" s="1053"/>
      <c r="F307" s="1053"/>
      <c r="G307" s="1053"/>
      <c r="H307" s="1053"/>
      <c r="I307" s="1053"/>
      <c r="J307" s="1053"/>
      <c r="K307" s="1053"/>
      <c r="L307" s="1053"/>
      <c r="M307" s="1053"/>
      <c r="N307" s="1053"/>
      <c r="O307" s="1053"/>
      <c r="P307" s="1053"/>
      <c r="Q307" s="1053"/>
      <c r="R307" s="1053"/>
      <c r="S307" s="1053"/>
      <c r="T307" s="1053"/>
      <c r="U307" s="1058"/>
      <c r="V307" s="264"/>
      <c r="AH307" s="140" t="s">
        <v>4827</v>
      </c>
      <c r="AI307"/>
      <c r="AJ307" s="582" t="s">
        <v>7278</v>
      </c>
      <c r="AK307"/>
      <c r="AL307" s="336"/>
      <c r="AN307" s="3"/>
      <c r="AO307" s="3"/>
      <c r="AP307" s="3"/>
    </row>
    <row r="308" spans="2:42" ht="15" customHeight="1">
      <c r="B308" s="1052"/>
      <c r="C308" s="1053"/>
      <c r="D308" s="1053"/>
      <c r="E308" s="1053"/>
      <c r="F308" s="1053"/>
      <c r="G308" s="1053"/>
      <c r="H308" s="1053"/>
      <c r="I308" s="1053"/>
      <c r="J308" s="1053"/>
      <c r="K308" s="1053"/>
      <c r="L308" s="1053"/>
      <c r="M308" s="1053"/>
      <c r="N308" s="1053"/>
      <c r="O308" s="1053"/>
      <c r="P308" s="1053"/>
      <c r="Q308" s="1053"/>
      <c r="R308" s="1053"/>
      <c r="S308" s="1053"/>
      <c r="T308" s="1053"/>
      <c r="U308" s="1058"/>
      <c r="V308" s="264"/>
      <c r="AH308" s="777" t="s">
        <v>4828</v>
      </c>
      <c r="AI308"/>
      <c r="AJ308" s="582" t="s">
        <v>7157</v>
      </c>
      <c r="AK308"/>
      <c r="AL308" s="336"/>
      <c r="AN308" s="3"/>
      <c r="AO308" s="3"/>
      <c r="AP308" s="3"/>
    </row>
    <row r="309" spans="2:42" ht="15" customHeight="1">
      <c r="B309" s="1052"/>
      <c r="C309" s="1053"/>
      <c r="D309" s="1053"/>
      <c r="E309" s="1053"/>
      <c r="F309" s="1053"/>
      <c r="G309" s="1053"/>
      <c r="H309" s="1053"/>
      <c r="I309" s="1053"/>
      <c r="J309" s="1053"/>
      <c r="K309" s="1053"/>
      <c r="L309" s="1053"/>
      <c r="M309" s="1053"/>
      <c r="N309" s="1053"/>
      <c r="O309" s="1053"/>
      <c r="P309" s="1053"/>
      <c r="Q309" s="1053"/>
      <c r="R309" s="1053"/>
      <c r="S309" s="1053"/>
      <c r="T309" s="1053"/>
      <c r="U309" s="1058"/>
      <c r="V309" s="264"/>
      <c r="AH309" s="140" t="s">
        <v>4829</v>
      </c>
      <c r="AI309"/>
      <c r="AJ309" s="582" t="s">
        <v>7158</v>
      </c>
      <c r="AK309"/>
      <c r="AL309" s="336"/>
      <c r="AN309" s="3"/>
      <c r="AO309" s="3"/>
      <c r="AP309" s="3"/>
    </row>
    <row r="310" spans="2:42" ht="15" customHeight="1">
      <c r="B310" s="1052"/>
      <c r="C310" s="1053"/>
      <c r="D310" s="1053"/>
      <c r="E310" s="1053"/>
      <c r="F310" s="1053"/>
      <c r="G310" s="1053"/>
      <c r="H310" s="1053"/>
      <c r="I310" s="1053"/>
      <c r="J310" s="1053"/>
      <c r="K310" s="1053"/>
      <c r="L310" s="1053"/>
      <c r="M310" s="1053"/>
      <c r="N310" s="1053"/>
      <c r="O310" s="1053"/>
      <c r="P310" s="1053"/>
      <c r="Q310" s="1053"/>
      <c r="R310" s="1053"/>
      <c r="S310" s="1053"/>
      <c r="T310" s="1053"/>
      <c r="U310" s="1058"/>
      <c r="V310" s="264"/>
      <c r="AH310" s="777" t="s">
        <v>10253</v>
      </c>
      <c r="AI310"/>
      <c r="AJ310" s="582" t="s">
        <v>9144</v>
      </c>
      <c r="AK310"/>
      <c r="AL310" s="336"/>
      <c r="AN310" s="3"/>
      <c r="AO310" s="3"/>
      <c r="AP310" s="3"/>
    </row>
    <row r="311" spans="2:42" ht="15" customHeight="1">
      <c r="B311" s="1052"/>
      <c r="C311" s="1053"/>
      <c r="D311" s="1053"/>
      <c r="E311" s="1053"/>
      <c r="F311" s="1053"/>
      <c r="G311" s="1053"/>
      <c r="H311" s="1053"/>
      <c r="I311" s="1053"/>
      <c r="J311" s="1053"/>
      <c r="K311" s="1053"/>
      <c r="L311" s="1053"/>
      <c r="M311" s="1053"/>
      <c r="N311" s="1053"/>
      <c r="O311" s="1053"/>
      <c r="P311" s="1053"/>
      <c r="Q311" s="1053"/>
      <c r="R311" s="1053"/>
      <c r="S311" s="1053"/>
      <c r="T311" s="1053"/>
      <c r="U311" s="1058"/>
      <c r="V311" s="264"/>
      <c r="AH311" s="140" t="s">
        <v>10240</v>
      </c>
      <c r="AI311"/>
      <c r="AJ311" s="582" t="s">
        <v>4954</v>
      </c>
      <c r="AK311"/>
      <c r="AL311" s="336"/>
      <c r="AN311" s="3"/>
      <c r="AO311" s="3"/>
      <c r="AP311" s="3"/>
    </row>
    <row r="312" spans="2:42" ht="15" customHeight="1">
      <c r="B312" s="1052"/>
      <c r="C312" s="1053"/>
      <c r="D312" s="1053"/>
      <c r="E312" s="1053"/>
      <c r="F312" s="1053"/>
      <c r="G312" s="1053"/>
      <c r="H312" s="1053"/>
      <c r="I312" s="1053"/>
      <c r="J312" s="1053"/>
      <c r="K312" s="1053"/>
      <c r="L312" s="1053"/>
      <c r="M312" s="1053"/>
      <c r="N312" s="1053"/>
      <c r="O312" s="1053"/>
      <c r="P312" s="1053"/>
      <c r="Q312" s="1053"/>
      <c r="R312" s="1053"/>
      <c r="S312" s="1053"/>
      <c r="T312" s="1053"/>
      <c r="U312" s="1058"/>
      <c r="V312" s="264"/>
      <c r="AH312" s="777" t="s">
        <v>10241</v>
      </c>
      <c r="AI312"/>
      <c r="AJ312" s="582" t="s">
        <v>1186</v>
      </c>
      <c r="AK312"/>
      <c r="AL312" s="336"/>
      <c r="AN312" s="3"/>
      <c r="AO312" s="3"/>
      <c r="AP312" s="3"/>
    </row>
    <row r="313" spans="2:42" ht="15" customHeight="1">
      <c r="B313" s="1054"/>
      <c r="C313" s="1055"/>
      <c r="D313" s="1055"/>
      <c r="E313" s="1055"/>
      <c r="F313" s="1055"/>
      <c r="G313" s="1055"/>
      <c r="H313" s="1055"/>
      <c r="I313" s="1055"/>
      <c r="J313" s="1055"/>
      <c r="K313" s="1055"/>
      <c r="L313" s="1055"/>
      <c r="M313" s="1055"/>
      <c r="N313" s="1055"/>
      <c r="O313" s="1055"/>
      <c r="P313" s="1055"/>
      <c r="Q313" s="1055"/>
      <c r="R313" s="1055"/>
      <c r="S313" s="1055"/>
      <c r="T313" s="1055"/>
      <c r="U313" s="1059"/>
      <c r="V313" s="264"/>
      <c r="AH313" s="140" t="s">
        <v>10242</v>
      </c>
      <c r="AI313"/>
      <c r="AJ313" s="582" t="s">
        <v>1194</v>
      </c>
      <c r="AK313"/>
      <c r="AL313" s="336"/>
      <c r="AN313" s="3"/>
      <c r="AO313" s="3"/>
      <c r="AP313" s="3"/>
    </row>
    <row r="314" spans="2:42" ht="5.15" customHeight="1">
      <c r="B314" s="264"/>
      <c r="C314" s="264"/>
      <c r="D314" s="264"/>
      <c r="E314" s="264"/>
      <c r="F314" s="264"/>
      <c r="G314" s="264"/>
      <c r="H314" s="264"/>
      <c r="I314" s="264"/>
      <c r="J314" s="264"/>
      <c r="K314" s="264"/>
      <c r="L314" s="264"/>
      <c r="M314" s="264"/>
      <c r="N314" s="264"/>
      <c r="O314" s="264"/>
      <c r="P314" s="264"/>
      <c r="Q314" s="264"/>
      <c r="R314" s="264"/>
      <c r="S314" s="264"/>
      <c r="T314" s="264"/>
      <c r="AH314" s="777" t="s">
        <v>10243</v>
      </c>
      <c r="AI314"/>
      <c r="AJ314" s="582" t="s">
        <v>6422</v>
      </c>
      <c r="AK314"/>
      <c r="AL314" s="336"/>
      <c r="AN314" s="3"/>
      <c r="AO314" s="3"/>
      <c r="AP314" s="3"/>
    </row>
    <row r="315" spans="2:42" ht="22.5" customHeight="1">
      <c r="B315" s="1174" t="s">
        <v>2293</v>
      </c>
      <c r="C315" s="1049" t="s">
        <v>1456</v>
      </c>
      <c r="D315" s="1049"/>
      <c r="E315" s="387" t="s">
        <v>1455</v>
      </c>
      <c r="F315" s="387" t="s">
        <v>1462</v>
      </c>
      <c r="G315" s="387" t="s">
        <v>2259</v>
      </c>
      <c r="H315" s="387" t="s">
        <v>1464</v>
      </c>
      <c r="I315" s="387" t="s">
        <v>2256</v>
      </c>
      <c r="J315" s="387" t="s">
        <v>2257</v>
      </c>
      <c r="K315" s="1049" t="s">
        <v>2294</v>
      </c>
      <c r="L315" s="1049"/>
      <c r="M315" s="1065" t="s">
        <v>2295</v>
      </c>
      <c r="N315" s="1065"/>
      <c r="P315" s="1192" t="s">
        <v>2281</v>
      </c>
      <c r="Q315" s="1192"/>
      <c r="R315" s="267"/>
      <c r="S315" s="267"/>
      <c r="T315" s="267"/>
      <c r="AH315" s="140" t="s">
        <v>10250</v>
      </c>
      <c r="AI315"/>
      <c r="AJ315" s="582" t="s">
        <v>3727</v>
      </c>
      <c r="AK315"/>
      <c r="AL315" s="336"/>
      <c r="AN315" s="3"/>
      <c r="AO315" s="3"/>
      <c r="AP315" s="3"/>
    </row>
    <row r="316" spans="2:42" ht="15.5" thickBot="1">
      <c r="B316" s="1175"/>
      <c r="C316" s="1051">
        <f>IF(COUNTIF($H$85:$H$104,"-")&gt;0,"-",SUMPRODUCT(U20:U39,$H$85:$H$104))</f>
        <v>0</v>
      </c>
      <c r="D316" s="1051" t="str">
        <f>IF(SUMPRODUCT(Q20:R29,D62:E71)=0,"-",SUMPRODUCT(Q20:R29,D62:E71))</f>
        <v>-</v>
      </c>
      <c r="E316" s="210">
        <f>IF(COUNTIF($C$85:$C$104,"-")&gt;0,"-",SUMPRODUCT(U20:U39,$C$85:$C$104))</f>
        <v>0</v>
      </c>
      <c r="F316" s="210">
        <f>IF(COUNTIF($E$85:$E$104,"-")&gt;0,"-",SUMPRODUCT(U20:U39,$E$85:$E$104))</f>
        <v>0</v>
      </c>
      <c r="G316" s="210">
        <f>IF(COUNTIF($F$85:$F$104,"-")&gt;0,"-",SUMPRODUCT(U20:U39,$F$85:$F$104))</f>
        <v>0</v>
      </c>
      <c r="H316" s="210">
        <f>IF(COUNTIF($G$85:$G$104,"-")&gt;0,"-",SUMPRODUCT(U20:U39,$G$85:$G$104))</f>
        <v>0</v>
      </c>
      <c r="I316" s="210">
        <f>IF(COUNTIF($AC$85:$AC$104,"-")&gt;0,"-",SUMPRODUCT(U20:U39,$AC$85:$AC$104))</f>
        <v>0</v>
      </c>
      <c r="J316" s="210">
        <f>IF(COUNTIF($AD$85:$AD$104,"-")&gt;0,"-",SUMPRODUCT(U20:U39,$AD$85:$AD$104))</f>
        <v>0</v>
      </c>
      <c r="K316" s="1051">
        <f>IF(COUNTIF($I$62:$I$81,"-")&gt;0,"-",SUMPRODUCT($U$20:$U$39,$I$62:$I$81))</f>
        <v>0</v>
      </c>
      <c r="L316" s="1051"/>
      <c r="M316" s="1051">
        <f>IF(COUNTIF($U$62:$U$81,"-")&gt;0,"-",SUMPRODUCT($U$20:$U$39,$U$62:$U$81))</f>
        <v>0</v>
      </c>
      <c r="N316" s="1051"/>
      <c r="P316" s="1208" t="s">
        <v>2289</v>
      </c>
      <c r="Q316" s="1208"/>
      <c r="R316" s="1208"/>
      <c r="S316" s="1208"/>
      <c r="T316" s="1208"/>
      <c r="U316" s="1208"/>
      <c r="AH316" s="777" t="s">
        <v>4835</v>
      </c>
      <c r="AI316"/>
      <c r="AJ316" s="582" t="s">
        <v>5289</v>
      </c>
      <c r="AK316"/>
      <c r="AL316" s="336"/>
      <c r="AN316" s="3"/>
      <c r="AO316" s="3"/>
      <c r="AP316" s="3"/>
    </row>
    <row r="317" spans="2:42" ht="15.5" thickTop="1">
      <c r="I317" s="186"/>
      <c r="J317" s="186"/>
      <c r="K317" s="186"/>
      <c r="L317" s="189"/>
      <c r="M317" s="186"/>
      <c r="N317" s="188"/>
      <c r="O317" s="388"/>
      <c r="P317" s="388"/>
      <c r="Q317" s="388"/>
      <c r="R317" s="388"/>
      <c r="S317" s="388"/>
      <c r="T317" s="388"/>
      <c r="AH317" s="140" t="s">
        <v>4836</v>
      </c>
      <c r="AI317"/>
      <c r="AJ317" s="582" t="s">
        <v>940</v>
      </c>
      <c r="AK317"/>
      <c r="AL317" s="336"/>
      <c r="AN317" s="3"/>
      <c r="AO317" s="3"/>
      <c r="AP317" s="3"/>
    </row>
    <row r="318" spans="2:42" ht="12.75" customHeight="1">
      <c r="B318" s="1197" t="s">
        <v>9877</v>
      </c>
      <c r="C318" s="1197"/>
      <c r="D318" s="1197"/>
      <c r="E318" s="1197"/>
      <c r="F318" s="1197"/>
      <c r="G318" s="1197"/>
      <c r="H318" s="1197"/>
      <c r="I318" s="1197"/>
      <c r="J318" s="1197"/>
      <c r="K318" s="1197"/>
      <c r="L318" s="1197"/>
      <c r="M318" s="1197"/>
      <c r="N318" s="1197"/>
      <c r="O318" s="1197"/>
      <c r="P318" s="1197"/>
      <c r="Q318" s="1197"/>
      <c r="R318" s="1197"/>
      <c r="S318" s="1197"/>
      <c r="T318" s="1197"/>
      <c r="U318" s="1197"/>
      <c r="V318" s="380"/>
      <c r="AH318" s="777" t="s">
        <v>4837</v>
      </c>
      <c r="AI318"/>
      <c r="AJ318" s="582" t="s">
        <v>941</v>
      </c>
      <c r="AK318"/>
      <c r="AL318" s="336"/>
      <c r="AN318" s="3"/>
      <c r="AO318" s="3"/>
      <c r="AP318" s="3"/>
    </row>
    <row r="319" spans="2:42" ht="15">
      <c r="B319" s="1197"/>
      <c r="C319" s="1197"/>
      <c r="D319" s="1197"/>
      <c r="E319" s="1197"/>
      <c r="F319" s="1197"/>
      <c r="G319" s="1197"/>
      <c r="H319" s="1197"/>
      <c r="I319" s="1197"/>
      <c r="J319" s="1197"/>
      <c r="K319" s="1197"/>
      <c r="L319" s="1197"/>
      <c r="M319" s="1197"/>
      <c r="N319" s="1197"/>
      <c r="O319" s="1197"/>
      <c r="P319" s="1197"/>
      <c r="Q319" s="1197"/>
      <c r="R319" s="1197"/>
      <c r="S319" s="1197"/>
      <c r="T319" s="1197"/>
      <c r="U319" s="1197"/>
      <c r="V319" s="380"/>
      <c r="AH319" s="140" t="s">
        <v>4838</v>
      </c>
      <c r="AI319"/>
      <c r="AJ319" s="582" t="s">
        <v>1397</v>
      </c>
      <c r="AK319"/>
      <c r="AL319" s="336"/>
      <c r="AN319" s="3"/>
      <c r="AO319" s="3"/>
      <c r="AP319" s="3"/>
    </row>
    <row r="320" spans="2:42" ht="15">
      <c r="B320" s="1197"/>
      <c r="C320" s="1197"/>
      <c r="D320" s="1197"/>
      <c r="E320" s="1197"/>
      <c r="F320" s="1197"/>
      <c r="G320" s="1197"/>
      <c r="H320" s="1197"/>
      <c r="I320" s="1197"/>
      <c r="J320" s="1197"/>
      <c r="K320" s="1197"/>
      <c r="L320" s="1197"/>
      <c r="M320" s="1197"/>
      <c r="N320" s="1197"/>
      <c r="O320" s="1197"/>
      <c r="P320" s="1197"/>
      <c r="Q320" s="1197"/>
      <c r="R320" s="1197"/>
      <c r="S320" s="1197"/>
      <c r="T320" s="1197"/>
      <c r="U320" s="1197"/>
      <c r="V320" s="380"/>
      <c r="AH320" s="777" t="s">
        <v>4839</v>
      </c>
      <c r="AI320"/>
      <c r="AJ320" s="582" t="s">
        <v>1376</v>
      </c>
      <c r="AK320"/>
      <c r="AN320" s="3"/>
      <c r="AO320" s="3"/>
      <c r="AP320" s="3"/>
    </row>
    <row r="321" spans="2:42" ht="15">
      <c r="B321" s="1197"/>
      <c r="C321" s="1197"/>
      <c r="D321" s="1197"/>
      <c r="E321" s="1197"/>
      <c r="F321" s="1197"/>
      <c r="G321" s="1197"/>
      <c r="H321" s="1197"/>
      <c r="I321" s="1197"/>
      <c r="J321" s="1197"/>
      <c r="K321" s="1197"/>
      <c r="L321" s="1197"/>
      <c r="M321" s="1197"/>
      <c r="N321" s="1197"/>
      <c r="O321" s="1197"/>
      <c r="P321" s="1197"/>
      <c r="Q321" s="1197"/>
      <c r="R321" s="1197"/>
      <c r="S321" s="1197"/>
      <c r="T321" s="1197"/>
      <c r="U321" s="1197"/>
      <c r="V321" s="380"/>
      <c r="AH321" s="140" t="s">
        <v>4840</v>
      </c>
      <c r="AI321"/>
      <c r="AJ321" s="582" t="s">
        <v>1398</v>
      </c>
      <c r="AK321"/>
      <c r="AN321" s="3"/>
      <c r="AP321" s="3"/>
    </row>
    <row r="322" spans="2:42" ht="15">
      <c r="B322" s="1197"/>
      <c r="C322" s="1197"/>
      <c r="D322" s="1197"/>
      <c r="E322" s="1197"/>
      <c r="F322" s="1197"/>
      <c r="G322" s="1197"/>
      <c r="H322" s="1197"/>
      <c r="I322" s="1197"/>
      <c r="J322" s="1197"/>
      <c r="K322" s="1197"/>
      <c r="L322" s="1197"/>
      <c r="M322" s="1197"/>
      <c r="N322" s="1197"/>
      <c r="O322" s="1197"/>
      <c r="P322" s="1197"/>
      <c r="Q322" s="1197"/>
      <c r="R322" s="1197"/>
      <c r="S322" s="1197"/>
      <c r="T322" s="1197"/>
      <c r="U322" s="1197"/>
      <c r="V322" s="380"/>
      <c r="AH322" s="777" t="s">
        <v>4841</v>
      </c>
      <c r="AI322"/>
      <c r="AJ322" s="582" t="s">
        <v>5291</v>
      </c>
      <c r="AK322"/>
    </row>
    <row r="323" spans="2:42" ht="15">
      <c r="B323" s="1197"/>
      <c r="C323" s="1197"/>
      <c r="D323" s="1197"/>
      <c r="E323" s="1197"/>
      <c r="F323" s="1197"/>
      <c r="G323" s="1197"/>
      <c r="H323" s="1197"/>
      <c r="I323" s="1197"/>
      <c r="J323" s="1197"/>
      <c r="K323" s="1197"/>
      <c r="L323" s="1197"/>
      <c r="M323" s="1197"/>
      <c r="N323" s="1197"/>
      <c r="O323" s="1197"/>
      <c r="P323" s="1197"/>
      <c r="Q323" s="1197"/>
      <c r="R323" s="1197"/>
      <c r="S323" s="1197"/>
      <c r="T323" s="1197"/>
      <c r="U323" s="1197"/>
      <c r="V323" s="380"/>
      <c r="AH323" s="140" t="s">
        <v>4842</v>
      </c>
      <c r="AI323"/>
      <c r="AJ323" s="582" t="s">
        <v>1374</v>
      </c>
      <c r="AK323"/>
    </row>
    <row r="324" spans="2:42" ht="15">
      <c r="B324" s="1197"/>
      <c r="C324" s="1197"/>
      <c r="D324" s="1197"/>
      <c r="E324" s="1197"/>
      <c r="F324" s="1197"/>
      <c r="G324" s="1197"/>
      <c r="H324" s="1197"/>
      <c r="I324" s="1197"/>
      <c r="J324" s="1197"/>
      <c r="K324" s="1197"/>
      <c r="L324" s="1197"/>
      <c r="M324" s="1197"/>
      <c r="N324" s="1197"/>
      <c r="O324" s="1197"/>
      <c r="P324" s="1197"/>
      <c r="Q324" s="1197"/>
      <c r="R324" s="1197"/>
      <c r="S324" s="1197"/>
      <c r="T324" s="1197"/>
      <c r="U324" s="1197"/>
      <c r="V324" s="380"/>
      <c r="AH324" s="777" t="s">
        <v>4843</v>
      </c>
      <c r="AI324"/>
      <c r="AJ324" s="582" t="s">
        <v>1375</v>
      </c>
      <c r="AK324"/>
    </row>
    <row r="325" spans="2:42" ht="15">
      <c r="B325" s="1197"/>
      <c r="C325" s="1197"/>
      <c r="D325" s="1197"/>
      <c r="E325" s="1197"/>
      <c r="F325" s="1197"/>
      <c r="G325" s="1197"/>
      <c r="H325" s="1197"/>
      <c r="I325" s="1197"/>
      <c r="J325" s="1197"/>
      <c r="K325" s="1197"/>
      <c r="L325" s="1197"/>
      <c r="M325" s="1197"/>
      <c r="N325" s="1197"/>
      <c r="O325" s="1197"/>
      <c r="P325" s="1197"/>
      <c r="Q325" s="1197"/>
      <c r="R325" s="1197"/>
      <c r="S325" s="1197"/>
      <c r="T325" s="1197"/>
      <c r="U325" s="1197"/>
      <c r="V325" s="380"/>
      <c r="AH325" s="140" t="s">
        <v>4844</v>
      </c>
      <c r="AI325"/>
      <c r="AJ325" s="582" t="s">
        <v>7279</v>
      </c>
      <c r="AK325"/>
    </row>
    <row r="326" spans="2:42" ht="15">
      <c r="B326" s="1197"/>
      <c r="C326" s="1197"/>
      <c r="D326" s="1197"/>
      <c r="E326" s="1197"/>
      <c r="F326" s="1197"/>
      <c r="G326" s="1197"/>
      <c r="H326" s="1197"/>
      <c r="I326" s="1197"/>
      <c r="J326" s="1197"/>
      <c r="K326" s="1197"/>
      <c r="L326" s="1197"/>
      <c r="M326" s="1197"/>
      <c r="N326" s="1197"/>
      <c r="O326" s="1197"/>
      <c r="P326" s="1197"/>
      <c r="Q326" s="1197"/>
      <c r="R326" s="1197"/>
      <c r="S326" s="1197"/>
      <c r="T326" s="1197"/>
      <c r="U326" s="1197"/>
      <c r="V326" s="380"/>
      <c r="AH326" s="777" t="s">
        <v>4845</v>
      </c>
      <c r="AI326"/>
      <c r="AJ326" s="582" t="s">
        <v>10127</v>
      </c>
      <c r="AK326"/>
      <c r="AL326" s="336"/>
    </row>
    <row r="327" spans="2:42" ht="15">
      <c r="B327" s="1197"/>
      <c r="C327" s="1197"/>
      <c r="D327" s="1197"/>
      <c r="E327" s="1197"/>
      <c r="F327" s="1197"/>
      <c r="G327" s="1197"/>
      <c r="H327" s="1197"/>
      <c r="I327" s="1197"/>
      <c r="J327" s="1197"/>
      <c r="K327" s="1197"/>
      <c r="L327" s="1197"/>
      <c r="M327" s="1197"/>
      <c r="N327" s="1197"/>
      <c r="O327" s="1197"/>
      <c r="P327" s="1197"/>
      <c r="Q327" s="1197"/>
      <c r="R327" s="1197"/>
      <c r="S327" s="1197"/>
      <c r="T327" s="1197"/>
      <c r="U327" s="1197"/>
      <c r="V327" s="380"/>
      <c r="AH327" s="140" t="s">
        <v>8239</v>
      </c>
      <c r="AI327"/>
      <c r="AJ327" s="582" t="s">
        <v>3720</v>
      </c>
      <c r="AK327"/>
      <c r="AL327" s="336"/>
    </row>
    <row r="328" spans="2:42" ht="15">
      <c r="B328" s="1197"/>
      <c r="C328" s="1197"/>
      <c r="D328" s="1197"/>
      <c r="E328" s="1197"/>
      <c r="F328" s="1197"/>
      <c r="G328" s="1197"/>
      <c r="H328" s="1197"/>
      <c r="I328" s="1197"/>
      <c r="J328" s="1197"/>
      <c r="K328" s="1197"/>
      <c r="L328" s="1197"/>
      <c r="M328" s="1197"/>
      <c r="N328" s="1197"/>
      <c r="O328" s="1197"/>
      <c r="P328" s="1197"/>
      <c r="Q328" s="1197"/>
      <c r="R328" s="1197"/>
      <c r="S328" s="1197"/>
      <c r="T328" s="1197"/>
      <c r="U328" s="1197"/>
      <c r="V328" s="380"/>
      <c r="AH328" s="777" t="s">
        <v>4846</v>
      </c>
      <c r="AI328"/>
      <c r="AJ328" s="582" t="s">
        <v>3718</v>
      </c>
      <c r="AK328"/>
      <c r="AL328" s="336"/>
    </row>
    <row r="329" spans="2:42" ht="15">
      <c r="B329" s="338"/>
      <c r="C329" s="338"/>
      <c r="D329" s="338"/>
      <c r="E329" s="338"/>
      <c r="F329" s="338"/>
      <c r="G329" s="338"/>
      <c r="H329" s="338"/>
      <c r="I329" s="338"/>
      <c r="J329" s="338"/>
      <c r="K329" s="338"/>
      <c r="L329" s="338"/>
      <c r="M329" s="338"/>
      <c r="N329" s="338"/>
      <c r="O329" s="338"/>
      <c r="P329" s="338"/>
      <c r="Q329" s="338"/>
      <c r="R329" s="338"/>
      <c r="S329" s="338"/>
      <c r="T329" s="338"/>
      <c r="AH329" s="140" t="s">
        <v>4847</v>
      </c>
      <c r="AI329"/>
      <c r="AJ329" s="582" t="s">
        <v>4945</v>
      </c>
      <c r="AK329"/>
      <c r="AL329" s="336"/>
    </row>
    <row r="330" spans="2:42" ht="15">
      <c r="B330" s="338"/>
      <c r="C330" s="338"/>
      <c r="D330" s="338"/>
      <c r="E330" s="338"/>
      <c r="F330" s="338"/>
      <c r="G330" s="338"/>
      <c r="H330" s="338"/>
      <c r="I330" s="338"/>
      <c r="J330" s="338"/>
      <c r="K330" s="338"/>
      <c r="L330" s="338"/>
      <c r="M330" s="338"/>
      <c r="N330" s="338"/>
      <c r="O330" s="338"/>
      <c r="P330" s="338"/>
      <c r="Q330" s="338"/>
      <c r="R330" s="338"/>
      <c r="S330" s="338"/>
      <c r="T330" s="338"/>
      <c r="AH330" s="777" t="s">
        <v>4848</v>
      </c>
      <c r="AI330"/>
      <c r="AJ330" s="582" t="s">
        <v>3716</v>
      </c>
      <c r="AK330"/>
      <c r="AL330" s="336"/>
    </row>
    <row r="331" spans="2:42" ht="15">
      <c r="B331" s="335"/>
      <c r="C331" s="335"/>
      <c r="D331" s="335"/>
      <c r="E331" s="335"/>
      <c r="F331" s="335"/>
      <c r="G331" s="335"/>
      <c r="H331" s="335"/>
      <c r="I331" s="335"/>
      <c r="J331" s="335"/>
      <c r="K331" s="335"/>
      <c r="L331" s="335"/>
      <c r="M331" s="335"/>
      <c r="N331" s="335"/>
      <c r="O331" s="335"/>
      <c r="P331" s="335"/>
      <c r="Q331" s="335"/>
      <c r="R331" s="335"/>
      <c r="S331" s="335"/>
      <c r="T331" s="335"/>
      <c r="AH331" s="140" t="s">
        <v>4849</v>
      </c>
      <c r="AI331"/>
      <c r="AJ331" s="582" t="s">
        <v>5293</v>
      </c>
      <c r="AK331"/>
      <c r="AL331" s="336"/>
    </row>
    <row r="332" spans="2:42" ht="15">
      <c r="AH332" s="777" t="s">
        <v>4850</v>
      </c>
      <c r="AI332"/>
      <c r="AJ332" s="582" t="s">
        <v>5294</v>
      </c>
      <c r="AK332"/>
      <c r="AL332" s="336"/>
    </row>
    <row r="333" spans="2:42" ht="15">
      <c r="AH333" s="140" t="s">
        <v>7281</v>
      </c>
      <c r="AI333"/>
      <c r="AJ333" s="582" t="s">
        <v>5295</v>
      </c>
      <c r="AK333"/>
      <c r="AL333" s="336"/>
    </row>
    <row r="334" spans="2:42" ht="15">
      <c r="AH334" s="777" t="s">
        <v>4851</v>
      </c>
      <c r="AI334"/>
      <c r="AJ334" s="582" t="s">
        <v>5296</v>
      </c>
      <c r="AK334"/>
      <c r="AL334" s="336"/>
    </row>
    <row r="335" spans="2:42" ht="15">
      <c r="AH335" s="140" t="s">
        <v>4852</v>
      </c>
      <c r="AI335"/>
      <c r="AJ335" s="582" t="s">
        <v>5795</v>
      </c>
      <c r="AK335"/>
      <c r="AL335" s="336"/>
    </row>
    <row r="336" spans="2:42" ht="15">
      <c r="AH336" s="777" t="s">
        <v>9119</v>
      </c>
      <c r="AI336"/>
      <c r="AJ336" s="582" t="s">
        <v>5297</v>
      </c>
      <c r="AK336"/>
      <c r="AL336" s="336"/>
    </row>
    <row r="337" spans="34:38" ht="15">
      <c r="AH337" s="140" t="s">
        <v>9120</v>
      </c>
      <c r="AI337"/>
      <c r="AJ337" s="582" t="s">
        <v>5298</v>
      </c>
      <c r="AK337"/>
      <c r="AL337" s="336"/>
    </row>
    <row r="338" spans="34:38" ht="15">
      <c r="AH338" s="777" t="s">
        <v>9121</v>
      </c>
      <c r="AI338"/>
      <c r="AJ338" s="582" t="s">
        <v>5299</v>
      </c>
      <c r="AK338"/>
      <c r="AL338" s="336"/>
    </row>
    <row r="339" spans="34:38" ht="15">
      <c r="AH339" s="140" t="s">
        <v>9122</v>
      </c>
      <c r="AI339"/>
      <c r="AJ339" s="582" t="s">
        <v>6061</v>
      </c>
      <c r="AK339"/>
      <c r="AL339" s="336"/>
    </row>
    <row r="340" spans="34:38" ht="15">
      <c r="AH340" s="777" t="s">
        <v>4853</v>
      </c>
      <c r="AI340"/>
      <c r="AJ340" s="582" t="s">
        <v>7026</v>
      </c>
      <c r="AK340"/>
      <c r="AL340" s="336"/>
    </row>
    <row r="341" spans="34:38" ht="15">
      <c r="AH341" s="140" t="s">
        <v>5317</v>
      </c>
      <c r="AI341"/>
      <c r="AJ341" s="582" t="s">
        <v>8521</v>
      </c>
      <c r="AK341"/>
      <c r="AL341" s="336"/>
    </row>
    <row r="342" spans="34:38" ht="15">
      <c r="AH342" s="777" t="s">
        <v>5319</v>
      </c>
      <c r="AI342"/>
      <c r="AJ342" s="582" t="s">
        <v>6060</v>
      </c>
      <c r="AK342"/>
      <c r="AL342" s="336"/>
    </row>
    <row r="343" spans="34:38" ht="15">
      <c r="AH343" s="140" t="s">
        <v>4854</v>
      </c>
      <c r="AI343"/>
      <c r="AJ343" s="582" t="s">
        <v>7030</v>
      </c>
      <c r="AK343"/>
      <c r="AL343" s="336"/>
    </row>
    <row r="344" spans="34:38" ht="15">
      <c r="AH344" s="777" t="s">
        <v>4855</v>
      </c>
      <c r="AI344"/>
      <c r="AJ344" s="582" t="s">
        <v>6056</v>
      </c>
      <c r="AK344"/>
      <c r="AL344" s="336"/>
    </row>
    <row r="345" spans="34:38" ht="15">
      <c r="AH345" s="140" t="s">
        <v>8190</v>
      </c>
      <c r="AI345"/>
      <c r="AJ345" s="582" t="s">
        <v>7032</v>
      </c>
      <c r="AK345"/>
      <c r="AL345" s="336"/>
    </row>
    <row r="346" spans="34:38" ht="15">
      <c r="AH346" s="777" t="s">
        <v>8191</v>
      </c>
      <c r="AI346"/>
      <c r="AJ346" s="582" t="s">
        <v>6062</v>
      </c>
      <c r="AK346"/>
      <c r="AL346" s="336"/>
    </row>
    <row r="347" spans="34:38" ht="15">
      <c r="AH347" s="140" t="s">
        <v>5172</v>
      </c>
      <c r="AI347"/>
      <c r="AJ347" s="582" t="s">
        <v>174</v>
      </c>
      <c r="AK347"/>
      <c r="AL347" s="336"/>
    </row>
    <row r="348" spans="34:38" ht="15">
      <c r="AH348" s="777" t="s">
        <v>9735</v>
      </c>
      <c r="AI348"/>
      <c r="AJ348" s="582" t="s">
        <v>198</v>
      </c>
      <c r="AK348"/>
      <c r="AL348" s="336"/>
    </row>
    <row r="349" spans="34:38" ht="15">
      <c r="AH349" s="140" t="s">
        <v>9736</v>
      </c>
      <c r="AI349"/>
      <c r="AJ349" s="582" t="s">
        <v>5302</v>
      </c>
      <c r="AK349"/>
      <c r="AL349" s="336"/>
    </row>
    <row r="350" spans="34:38" ht="15">
      <c r="AH350" s="777" t="s">
        <v>9737</v>
      </c>
      <c r="AI350"/>
      <c r="AJ350" s="582" t="s">
        <v>5303</v>
      </c>
      <c r="AK350"/>
      <c r="AL350" s="336"/>
    </row>
    <row r="351" spans="34:38" ht="15">
      <c r="AH351" s="140" t="s">
        <v>9738</v>
      </c>
      <c r="AI351"/>
      <c r="AJ351" s="582" t="s">
        <v>9775</v>
      </c>
      <c r="AK351"/>
      <c r="AL351" s="336"/>
    </row>
    <row r="352" spans="34:38" ht="15">
      <c r="AH352" s="777" t="s">
        <v>5321</v>
      </c>
      <c r="AI352"/>
      <c r="AJ352" s="582" t="s">
        <v>8587</v>
      </c>
      <c r="AK352"/>
      <c r="AL352" s="336"/>
    </row>
    <row r="353" spans="34:38" ht="15">
      <c r="AH353" s="140" t="s">
        <v>5322</v>
      </c>
      <c r="AI353"/>
      <c r="AJ353" s="582" t="s">
        <v>8588</v>
      </c>
      <c r="AK353"/>
      <c r="AL353" s="336"/>
    </row>
    <row r="354" spans="34:38" ht="15">
      <c r="AH354" s="777" t="s">
        <v>5323</v>
      </c>
      <c r="AI354"/>
      <c r="AJ354" s="582" t="s">
        <v>8589</v>
      </c>
      <c r="AK354"/>
      <c r="AL354" s="336"/>
    </row>
    <row r="355" spans="34:38" ht="15">
      <c r="AH355" s="140" t="s">
        <v>9270</v>
      </c>
      <c r="AI355"/>
      <c r="AJ355" s="582" t="s">
        <v>8590</v>
      </c>
      <c r="AK355"/>
      <c r="AL355" s="336"/>
    </row>
    <row r="356" spans="34:38" ht="15">
      <c r="AH356" s="777" t="s">
        <v>5324</v>
      </c>
      <c r="AI356"/>
      <c r="AJ356" s="582" t="s">
        <v>8591</v>
      </c>
      <c r="AK356"/>
      <c r="AL356" s="336"/>
    </row>
    <row r="357" spans="34:38" ht="15">
      <c r="AH357" s="140" t="s">
        <v>5325</v>
      </c>
      <c r="AI357"/>
      <c r="AJ357" s="582" t="s">
        <v>10726</v>
      </c>
      <c r="AK357"/>
      <c r="AL357" s="336"/>
    </row>
    <row r="358" spans="34:38" ht="15">
      <c r="AH358" s="777" t="s">
        <v>10129</v>
      </c>
      <c r="AI358"/>
      <c r="AJ358" s="582" t="s">
        <v>10727</v>
      </c>
      <c r="AK358"/>
      <c r="AL358" s="336"/>
    </row>
    <row r="359" spans="34:38" ht="15">
      <c r="AH359" s="140" t="s">
        <v>5175</v>
      </c>
      <c r="AI359"/>
      <c r="AJ359" s="582" t="s">
        <v>10728</v>
      </c>
      <c r="AK359"/>
      <c r="AL359" s="336"/>
    </row>
    <row r="360" spans="34:38" ht="15">
      <c r="AH360" s="777" t="s">
        <v>10130</v>
      </c>
      <c r="AI360"/>
      <c r="AJ360" s="582" t="s">
        <v>10729</v>
      </c>
      <c r="AK360"/>
      <c r="AL360" s="336"/>
    </row>
    <row r="361" spans="34:38" ht="15">
      <c r="AH361" s="140" t="s">
        <v>5176</v>
      </c>
      <c r="AI361"/>
      <c r="AJ361" s="582" t="s">
        <v>10730</v>
      </c>
      <c r="AK361"/>
      <c r="AL361" s="336"/>
    </row>
    <row r="362" spans="34:38" ht="15">
      <c r="AH362" s="777" t="s">
        <v>5177</v>
      </c>
      <c r="AI362"/>
      <c r="AJ362" s="582" t="s">
        <v>10731</v>
      </c>
      <c r="AK362"/>
      <c r="AL362" s="336"/>
    </row>
    <row r="363" spans="34:38" ht="15">
      <c r="AH363" s="140" t="s">
        <v>9211</v>
      </c>
      <c r="AI363"/>
      <c r="AJ363" s="582" t="s">
        <v>10732</v>
      </c>
      <c r="AK363"/>
      <c r="AL363" s="336"/>
    </row>
    <row r="364" spans="34:38" ht="15">
      <c r="AH364" s="777" t="s">
        <v>9212</v>
      </c>
      <c r="AI364"/>
      <c r="AJ364" s="582" t="s">
        <v>10733</v>
      </c>
      <c r="AK364"/>
      <c r="AL364" s="336"/>
    </row>
    <row r="365" spans="34:38" ht="15">
      <c r="AH365" s="140" t="s">
        <v>9213</v>
      </c>
      <c r="AI365"/>
      <c r="AJ365" s="582" t="s">
        <v>9689</v>
      </c>
      <c r="AK365"/>
      <c r="AL365" s="336"/>
    </row>
    <row r="366" spans="34:38" ht="15">
      <c r="AH366" s="777" t="s">
        <v>9214</v>
      </c>
      <c r="AI366"/>
      <c r="AJ366" s="582" t="s">
        <v>9690</v>
      </c>
      <c r="AK366"/>
      <c r="AL366" s="336"/>
    </row>
    <row r="367" spans="34:38" ht="15">
      <c r="AH367" s="140" t="s">
        <v>9215</v>
      </c>
      <c r="AI367"/>
      <c r="AJ367" s="582" t="s">
        <v>9691</v>
      </c>
      <c r="AK367"/>
      <c r="AL367" s="336"/>
    </row>
    <row r="368" spans="34:38" ht="15">
      <c r="AH368" s="777" t="s">
        <v>9739</v>
      </c>
      <c r="AI368"/>
      <c r="AJ368" s="582" t="s">
        <v>8245</v>
      </c>
      <c r="AK368"/>
      <c r="AL368" s="336"/>
    </row>
    <row r="369" spans="34:38" ht="15">
      <c r="AH369" s="140" t="s">
        <v>9740</v>
      </c>
      <c r="AI369"/>
      <c r="AJ369" s="582" t="s">
        <v>8246</v>
      </c>
      <c r="AK369"/>
      <c r="AL369" s="336"/>
    </row>
    <row r="370" spans="34:38" ht="15">
      <c r="AH370" s="777" t="s">
        <v>9285</v>
      </c>
      <c r="AI370"/>
      <c r="AJ370" s="582" t="s">
        <v>8247</v>
      </c>
      <c r="AK370"/>
      <c r="AL370" s="336"/>
    </row>
    <row r="371" spans="34:38" ht="15">
      <c r="AH371" s="140" t="s">
        <v>5338</v>
      </c>
      <c r="AI371"/>
      <c r="AJ371" s="582" t="s">
        <v>8248</v>
      </c>
      <c r="AK371"/>
      <c r="AL371" s="336"/>
    </row>
    <row r="372" spans="34:38" ht="15">
      <c r="AH372" s="777" t="s">
        <v>5339</v>
      </c>
      <c r="AI372"/>
      <c r="AJ372" s="582" t="s">
        <v>87</v>
      </c>
      <c r="AK372"/>
      <c r="AL372" s="336"/>
    </row>
    <row r="373" spans="34:38" ht="15">
      <c r="AH373" s="140" t="s">
        <v>10132</v>
      </c>
      <c r="AI373"/>
      <c r="AJ373" s="582" t="s">
        <v>88</v>
      </c>
      <c r="AK373"/>
      <c r="AL373" s="336"/>
    </row>
    <row r="374" spans="34:38" ht="15">
      <c r="AH374" s="777" t="s">
        <v>5340</v>
      </c>
      <c r="AI374"/>
      <c r="AJ374" s="582" t="s">
        <v>5174</v>
      </c>
      <c r="AK374"/>
      <c r="AL374" s="336"/>
    </row>
    <row r="375" spans="34:38" ht="15">
      <c r="AH375" s="140" t="s">
        <v>5341</v>
      </c>
      <c r="AI375"/>
      <c r="AJ375" s="582" t="s">
        <v>5316</v>
      </c>
      <c r="AK375"/>
      <c r="AL375" s="336"/>
    </row>
    <row r="376" spans="34:38" ht="15">
      <c r="AH376" s="777" t="s">
        <v>5187</v>
      </c>
      <c r="AI376"/>
      <c r="AJ376" s="582" t="s">
        <v>4818</v>
      </c>
      <c r="AK376"/>
      <c r="AL376" s="336"/>
    </row>
    <row r="377" spans="34:38" ht="15">
      <c r="AH377" s="140" t="s">
        <v>5188</v>
      </c>
      <c r="AI377"/>
      <c r="AJ377" s="582" t="s">
        <v>4819</v>
      </c>
      <c r="AK377"/>
      <c r="AL377" s="336"/>
    </row>
    <row r="378" spans="34:38" ht="15">
      <c r="AH378" s="777" t="s">
        <v>9286</v>
      </c>
      <c r="AI378"/>
      <c r="AJ378" s="582" t="s">
        <v>4820</v>
      </c>
      <c r="AK378"/>
      <c r="AL378" s="336"/>
    </row>
    <row r="379" spans="34:38" ht="15">
      <c r="AH379" s="140" t="s">
        <v>9287</v>
      </c>
      <c r="AI379"/>
      <c r="AJ379" s="582" t="s">
        <v>10256</v>
      </c>
      <c r="AK379"/>
      <c r="AL379" s="336"/>
    </row>
    <row r="380" spans="34:38" ht="15">
      <c r="AH380" s="777" t="s">
        <v>5342</v>
      </c>
      <c r="AI380"/>
      <c r="AJ380" s="582" t="s">
        <v>4821</v>
      </c>
      <c r="AK380"/>
      <c r="AL380" s="336"/>
    </row>
    <row r="381" spans="34:38" ht="15">
      <c r="AH381" s="140" t="s">
        <v>5344</v>
      </c>
      <c r="AI381"/>
      <c r="AJ381" s="582" t="s">
        <v>4822</v>
      </c>
      <c r="AK381"/>
      <c r="AL381" s="336"/>
    </row>
    <row r="382" spans="34:38" ht="15">
      <c r="AH382" s="777" t="s">
        <v>5345</v>
      </c>
      <c r="AI382"/>
      <c r="AJ382" s="582" t="s">
        <v>4823</v>
      </c>
      <c r="AK382"/>
      <c r="AL382" s="336"/>
    </row>
    <row r="383" spans="34:38" ht="15">
      <c r="AH383" s="140" t="s">
        <v>5883</v>
      </c>
      <c r="AI383"/>
      <c r="AJ383" s="582" t="s">
        <v>4824</v>
      </c>
      <c r="AK383"/>
      <c r="AL383" s="336"/>
    </row>
    <row r="384" spans="34:38" ht="15">
      <c r="AH384" s="777" t="s">
        <v>4959</v>
      </c>
      <c r="AI384"/>
      <c r="AJ384" s="582" t="s">
        <v>4825</v>
      </c>
      <c r="AK384"/>
      <c r="AL384" s="336"/>
    </row>
    <row r="385" spans="34:38" ht="15">
      <c r="AH385" s="140" t="s">
        <v>4960</v>
      </c>
      <c r="AI385"/>
      <c r="AJ385" s="582" t="s">
        <v>4826</v>
      </c>
      <c r="AK385"/>
      <c r="AL385" s="336"/>
    </row>
    <row r="386" spans="34:38" ht="15">
      <c r="AH386" s="777" t="s">
        <v>9926</v>
      </c>
      <c r="AI386"/>
      <c r="AJ386" s="582" t="s">
        <v>4827</v>
      </c>
      <c r="AK386"/>
      <c r="AL386" s="336"/>
    </row>
    <row r="387" spans="34:38" ht="15">
      <c r="AH387" s="140" t="s">
        <v>5349</v>
      </c>
      <c r="AI387"/>
      <c r="AJ387" s="582" t="s">
        <v>4828</v>
      </c>
      <c r="AK387"/>
      <c r="AL387" s="336"/>
    </row>
    <row r="388" spans="34:38" ht="15">
      <c r="AH388" s="777" t="s">
        <v>5350</v>
      </c>
      <c r="AI388"/>
      <c r="AJ388" s="582" t="s">
        <v>4829</v>
      </c>
      <c r="AK388"/>
      <c r="AL388" s="336"/>
    </row>
    <row r="389" spans="34:38" ht="15">
      <c r="AH389" s="140" t="s">
        <v>6217</v>
      </c>
      <c r="AI389"/>
      <c r="AJ389" s="582" t="s">
        <v>10253</v>
      </c>
      <c r="AK389"/>
      <c r="AL389" s="336"/>
    </row>
    <row r="390" spans="34:38" ht="15">
      <c r="AH390" s="777" t="s">
        <v>5351</v>
      </c>
      <c r="AI390"/>
      <c r="AJ390" s="582" t="s">
        <v>10240</v>
      </c>
      <c r="AK390"/>
      <c r="AL390" s="336"/>
    </row>
    <row r="391" spans="34:38" ht="15">
      <c r="AH391" s="140" t="s">
        <v>5353</v>
      </c>
      <c r="AI391"/>
      <c r="AJ391" s="582" t="s">
        <v>10241</v>
      </c>
      <c r="AK391"/>
      <c r="AL391" s="336"/>
    </row>
    <row r="392" spans="34:38" ht="15">
      <c r="AH392" s="777" t="s">
        <v>5354</v>
      </c>
      <c r="AI392"/>
      <c r="AJ392" s="582" t="s">
        <v>10242</v>
      </c>
      <c r="AK392"/>
      <c r="AL392" s="336"/>
    </row>
    <row r="393" spans="34:38" ht="15">
      <c r="AH393" s="140" t="s">
        <v>7912</v>
      </c>
      <c r="AI393"/>
      <c r="AJ393" s="582" t="s">
        <v>10243</v>
      </c>
      <c r="AK393"/>
      <c r="AL393" s="336"/>
    </row>
    <row r="394" spans="34:38" ht="15">
      <c r="AH394" s="777" t="s">
        <v>7913</v>
      </c>
      <c r="AI394"/>
      <c r="AJ394" s="582" t="s">
        <v>10250</v>
      </c>
      <c r="AK394"/>
      <c r="AL394" s="336"/>
    </row>
    <row r="395" spans="34:38" ht="15">
      <c r="AH395" s="140" t="s">
        <v>7914</v>
      </c>
      <c r="AI395"/>
      <c r="AJ395" s="582" t="s">
        <v>4830</v>
      </c>
      <c r="AK395"/>
      <c r="AL395" s="336"/>
    </row>
    <row r="396" spans="34:38" ht="15">
      <c r="AH396" s="777" t="s">
        <v>7917</v>
      </c>
      <c r="AI396"/>
      <c r="AJ396" s="582" t="s">
        <v>4831</v>
      </c>
      <c r="AK396"/>
      <c r="AL396" s="336"/>
    </row>
    <row r="397" spans="34:38" ht="15">
      <c r="AH397" s="140" t="s">
        <v>7915</v>
      </c>
      <c r="AI397"/>
      <c r="AJ397" s="582" t="s">
        <v>4832</v>
      </c>
      <c r="AK397"/>
      <c r="AL397" s="336"/>
    </row>
    <row r="398" spans="34:38" ht="15">
      <c r="AH398" s="777" t="s">
        <v>7916</v>
      </c>
      <c r="AI398"/>
      <c r="AJ398" s="582" t="s">
        <v>4833</v>
      </c>
      <c r="AK398"/>
      <c r="AL398" s="336"/>
    </row>
    <row r="399" spans="34:38" ht="15">
      <c r="AH399" s="140" t="s">
        <v>7918</v>
      </c>
      <c r="AI399"/>
      <c r="AJ399" s="582" t="s">
        <v>4834</v>
      </c>
      <c r="AK399"/>
      <c r="AL399" s="336"/>
    </row>
    <row r="400" spans="34:38" ht="15">
      <c r="AH400" s="777" t="s">
        <v>7631</v>
      </c>
      <c r="AI400"/>
      <c r="AJ400" s="582" t="s">
        <v>4835</v>
      </c>
      <c r="AK400"/>
      <c r="AL400" s="336"/>
    </row>
    <row r="401" spans="34:38" ht="15">
      <c r="AH401" s="140" t="s">
        <v>6340</v>
      </c>
      <c r="AI401"/>
      <c r="AJ401" s="582" t="s">
        <v>4836</v>
      </c>
      <c r="AK401"/>
      <c r="AL401" s="336"/>
    </row>
    <row r="402" spans="34:38" ht="15">
      <c r="AH402" s="777" t="s">
        <v>5362</v>
      </c>
      <c r="AJ402" s="582" t="s">
        <v>4837</v>
      </c>
      <c r="AL402" s="336"/>
    </row>
    <row r="403" spans="34:38" ht="15">
      <c r="AH403" s="140" t="s">
        <v>5364</v>
      </c>
      <c r="AJ403" s="582" t="s">
        <v>4838</v>
      </c>
      <c r="AL403" s="336"/>
    </row>
    <row r="404" spans="34:38" ht="15">
      <c r="AH404" s="777" t="s">
        <v>5366</v>
      </c>
      <c r="AJ404" s="582" t="s">
        <v>4839</v>
      </c>
      <c r="AL404" s="336"/>
    </row>
    <row r="405" spans="34:38" ht="15">
      <c r="AH405" s="140" t="s">
        <v>5368</v>
      </c>
      <c r="AJ405" s="582" t="s">
        <v>4840</v>
      </c>
      <c r="AL405" s="336"/>
    </row>
    <row r="406" spans="34:38" ht="15">
      <c r="AH406" s="777" t="s">
        <v>5369</v>
      </c>
      <c r="AJ406" s="582" t="s">
        <v>4841</v>
      </c>
      <c r="AL406" s="336"/>
    </row>
    <row r="407" spans="34:38" ht="15">
      <c r="AH407" s="140" t="s">
        <v>8801</v>
      </c>
      <c r="AJ407" s="582" t="s">
        <v>4842</v>
      </c>
      <c r="AL407" s="336"/>
    </row>
    <row r="408" spans="34:38" ht="15">
      <c r="AH408" s="777" t="s">
        <v>8802</v>
      </c>
      <c r="AJ408" s="582" t="s">
        <v>4843</v>
      </c>
      <c r="AL408" s="336"/>
    </row>
    <row r="409" spans="34:38" ht="15">
      <c r="AH409" s="140" t="s">
        <v>8803</v>
      </c>
      <c r="AJ409" s="582" t="s">
        <v>4844</v>
      </c>
      <c r="AL409" s="336"/>
    </row>
    <row r="410" spans="34:38" ht="15">
      <c r="AH410" s="777" t="s">
        <v>5370</v>
      </c>
      <c r="AJ410" s="582" t="s">
        <v>4845</v>
      </c>
      <c r="AL410" s="336"/>
    </row>
    <row r="411" spans="34:38" ht="15">
      <c r="AH411" s="140" t="s">
        <v>5373</v>
      </c>
      <c r="AJ411" s="582" t="s">
        <v>8239</v>
      </c>
      <c r="AL411" s="336"/>
    </row>
    <row r="412" spans="34:38" ht="15">
      <c r="AH412" s="777" t="s">
        <v>8624</v>
      </c>
      <c r="AJ412" s="582" t="s">
        <v>4846</v>
      </c>
      <c r="AL412" s="336"/>
    </row>
    <row r="413" spans="34:38" ht="15">
      <c r="AH413" s="140" t="s">
        <v>5374</v>
      </c>
      <c r="AJ413" s="582" t="s">
        <v>4847</v>
      </c>
      <c r="AL413" s="336"/>
    </row>
    <row r="414" spans="34:38" ht="15">
      <c r="AH414" s="777" t="s">
        <v>5375</v>
      </c>
      <c r="AJ414" s="582" t="s">
        <v>4848</v>
      </c>
      <c r="AL414" s="336"/>
    </row>
    <row r="415" spans="34:38" ht="15">
      <c r="AH415" s="140" t="s">
        <v>6228</v>
      </c>
      <c r="AJ415" s="582" t="s">
        <v>4849</v>
      </c>
      <c r="AL415" s="336"/>
    </row>
    <row r="416" spans="34:38" ht="15">
      <c r="AH416" s="777" t="s">
        <v>6223</v>
      </c>
      <c r="AJ416" s="582" t="s">
        <v>4850</v>
      </c>
      <c r="AL416" s="336"/>
    </row>
    <row r="417" spans="34:38" ht="15">
      <c r="AH417" s="140" t="s">
        <v>6224</v>
      </c>
      <c r="AJ417" s="582" t="s">
        <v>7281</v>
      </c>
      <c r="AL417" s="336"/>
    </row>
    <row r="418" spans="34:38" ht="15">
      <c r="AH418" s="777" t="s">
        <v>6227</v>
      </c>
      <c r="AJ418" s="582" t="s">
        <v>4851</v>
      </c>
      <c r="AL418" s="336"/>
    </row>
    <row r="419" spans="34:38" ht="15">
      <c r="AH419" s="140" t="s">
        <v>5376</v>
      </c>
      <c r="AJ419" s="582" t="s">
        <v>4852</v>
      </c>
      <c r="AL419" s="336"/>
    </row>
    <row r="420" spans="34:38" ht="15">
      <c r="AH420" s="777" t="s">
        <v>5378</v>
      </c>
      <c r="AJ420" s="582" t="s">
        <v>9119</v>
      </c>
      <c r="AL420" s="336"/>
    </row>
    <row r="421" spans="34:38" ht="15">
      <c r="AH421" s="140" t="s">
        <v>5380</v>
      </c>
      <c r="AJ421" s="582" t="s">
        <v>9120</v>
      </c>
      <c r="AL421" s="336"/>
    </row>
    <row r="422" spans="34:38" ht="15">
      <c r="AH422" s="777" t="s">
        <v>5388</v>
      </c>
      <c r="AJ422" s="582" t="s">
        <v>9121</v>
      </c>
      <c r="AL422" s="336"/>
    </row>
    <row r="423" spans="34:38" ht="15">
      <c r="AH423" s="140" t="s">
        <v>5389</v>
      </c>
      <c r="AJ423" s="582" t="s">
        <v>9122</v>
      </c>
      <c r="AL423" s="336"/>
    </row>
    <row r="424" spans="34:38" ht="15">
      <c r="AH424" s="777" t="s">
        <v>5390</v>
      </c>
      <c r="AJ424" s="582" t="s">
        <v>4853</v>
      </c>
      <c r="AL424" s="336"/>
    </row>
    <row r="425" spans="34:38" ht="15">
      <c r="AH425" s="140" t="s">
        <v>3697</v>
      </c>
      <c r="AJ425" s="582" t="s">
        <v>5317</v>
      </c>
      <c r="AL425" s="336"/>
    </row>
    <row r="426" spans="34:38" ht="15">
      <c r="AH426" s="777" t="s">
        <v>5352</v>
      </c>
      <c r="AJ426" s="582" t="s">
        <v>5319</v>
      </c>
      <c r="AL426" s="336"/>
    </row>
    <row r="427" spans="34:38" ht="15">
      <c r="AH427" s="140" t="s">
        <v>11753</v>
      </c>
      <c r="AJ427" s="582" t="s">
        <v>4854</v>
      </c>
      <c r="AL427" s="336"/>
    </row>
    <row r="428" spans="34:38" ht="15">
      <c r="AH428" s="777" t="s">
        <v>11754</v>
      </c>
      <c r="AJ428" s="582" t="s">
        <v>4855</v>
      </c>
      <c r="AL428" s="336"/>
    </row>
    <row r="429" spans="34:38" ht="15">
      <c r="AH429" s="140" t="s">
        <v>11755</v>
      </c>
      <c r="AJ429" s="582" t="s">
        <v>8190</v>
      </c>
      <c r="AL429" s="336"/>
    </row>
    <row r="430" spans="34:38" ht="15">
      <c r="AH430" s="777" t="s">
        <v>3725</v>
      </c>
      <c r="AJ430" s="582" t="s">
        <v>8191</v>
      </c>
      <c r="AL430" s="336"/>
    </row>
    <row r="431" spans="34:38" ht="15">
      <c r="AH431" s="140" t="s">
        <v>3723</v>
      </c>
      <c r="AJ431" s="582" t="s">
        <v>5172</v>
      </c>
      <c r="AL431" s="336"/>
    </row>
    <row r="432" spans="34:38" ht="15">
      <c r="AH432" s="777" t="s">
        <v>11765</v>
      </c>
      <c r="AJ432" s="582" t="s">
        <v>5304</v>
      </c>
      <c r="AL432" s="336"/>
    </row>
    <row r="433" spans="34:38" ht="15">
      <c r="AH433" s="140" t="s">
        <v>11766</v>
      </c>
      <c r="AJ433" s="582" t="s">
        <v>5305</v>
      </c>
      <c r="AL433" s="336"/>
    </row>
    <row r="434" spans="34:38" ht="15">
      <c r="AH434" s="777" t="s">
        <v>6114</v>
      </c>
      <c r="AJ434" s="582" t="s">
        <v>5306</v>
      </c>
      <c r="AL434" s="336"/>
    </row>
    <row r="435" spans="34:38" ht="15">
      <c r="AH435" s="140" t="s">
        <v>5384</v>
      </c>
      <c r="AJ435" s="582" t="s">
        <v>5307</v>
      </c>
      <c r="AL435" s="336"/>
    </row>
    <row r="436" spans="34:38" ht="15">
      <c r="AH436" s="777" t="s">
        <v>5385</v>
      </c>
      <c r="AJ436" s="582" t="s">
        <v>5308</v>
      </c>
      <c r="AL436" s="336"/>
    </row>
    <row r="437" spans="34:38" ht="15">
      <c r="AH437" s="140" t="s">
        <v>9197</v>
      </c>
      <c r="AJ437" s="582" t="s">
        <v>5309</v>
      </c>
      <c r="AL437" s="336"/>
    </row>
    <row r="438" spans="34:38" ht="15">
      <c r="AH438" s="777" t="s">
        <v>1925</v>
      </c>
      <c r="AJ438" s="582" t="s">
        <v>5310</v>
      </c>
      <c r="AL438" s="336"/>
    </row>
    <row r="439" spans="34:38" ht="15">
      <c r="AH439" s="140" t="s">
        <v>8758</v>
      </c>
      <c r="AJ439" s="582" t="s">
        <v>5312</v>
      </c>
      <c r="AL439" s="336"/>
    </row>
    <row r="440" spans="34:38" ht="15">
      <c r="AH440" s="777" t="s">
        <v>9288</v>
      </c>
      <c r="AJ440" s="582" t="s">
        <v>5314</v>
      </c>
      <c r="AL440" s="336"/>
    </row>
    <row r="441" spans="34:38" ht="15">
      <c r="AH441" s="140" t="s">
        <v>9290</v>
      </c>
      <c r="AJ441" s="582" t="s">
        <v>7021</v>
      </c>
      <c r="AL441" s="336"/>
    </row>
    <row r="442" spans="34:38" ht="15">
      <c r="AH442" s="777" t="s">
        <v>9291</v>
      </c>
      <c r="AJ442" s="582" t="s">
        <v>7022</v>
      </c>
      <c r="AL442" s="336"/>
    </row>
    <row r="443" spans="34:38" ht="15">
      <c r="AH443" s="140" t="s">
        <v>9293</v>
      </c>
      <c r="AJ443" s="582" t="s">
        <v>7039</v>
      </c>
      <c r="AL443" s="336"/>
    </row>
    <row r="444" spans="34:38" ht="15">
      <c r="AH444" s="777" t="s">
        <v>9297</v>
      </c>
      <c r="AJ444" s="582" t="s">
        <v>7040</v>
      </c>
      <c r="AL444" s="336"/>
    </row>
    <row r="445" spans="34:38" ht="15">
      <c r="AH445" s="140" t="s">
        <v>10809</v>
      </c>
      <c r="AJ445" s="582" t="s">
        <v>947</v>
      </c>
      <c r="AL445" s="336"/>
    </row>
    <row r="446" spans="34:38" ht="15">
      <c r="AH446" s="777" t="s">
        <v>5397</v>
      </c>
      <c r="AJ446" s="582" t="s">
        <v>9735</v>
      </c>
      <c r="AL446" s="336"/>
    </row>
    <row r="447" spans="34:38" ht="15">
      <c r="AH447" s="140" t="s">
        <v>5399</v>
      </c>
      <c r="AJ447" s="582" t="s">
        <v>9736</v>
      </c>
      <c r="AL447" s="336"/>
    </row>
    <row r="448" spans="34:38" ht="15">
      <c r="AH448" s="777" t="s">
        <v>5400</v>
      </c>
      <c r="AJ448" s="582" t="s">
        <v>9737</v>
      </c>
      <c r="AL448" s="336"/>
    </row>
    <row r="449" spans="34:38" ht="15">
      <c r="AH449" s="140" t="s">
        <v>5405</v>
      </c>
      <c r="AJ449" s="582" t="s">
        <v>9738</v>
      </c>
      <c r="AL449" s="336"/>
    </row>
    <row r="450" spans="34:38" ht="15">
      <c r="AH450" s="777" t="s">
        <v>5408</v>
      </c>
      <c r="AJ450" s="582" t="s">
        <v>6694</v>
      </c>
      <c r="AL450" s="336"/>
    </row>
    <row r="451" spans="34:38" ht="15">
      <c r="AH451" s="140" t="s">
        <v>6863</v>
      </c>
      <c r="AJ451" s="582" t="s">
        <v>6695</v>
      </c>
      <c r="AL451" s="336"/>
    </row>
    <row r="452" spans="34:38" ht="15">
      <c r="AH452" s="777" t="s">
        <v>5411</v>
      </c>
      <c r="AJ452" s="582" t="s">
        <v>6696</v>
      </c>
      <c r="AL452" s="336"/>
    </row>
    <row r="453" spans="34:38" ht="15">
      <c r="AH453" s="140" t="s">
        <v>7285</v>
      </c>
      <c r="AJ453" s="582" t="s">
        <v>5321</v>
      </c>
      <c r="AL453" s="336"/>
    </row>
    <row r="454" spans="34:38" ht="15">
      <c r="AH454" s="777" t="s">
        <v>6864</v>
      </c>
      <c r="AJ454" s="582" t="s">
        <v>5322</v>
      </c>
      <c r="AL454" s="336"/>
    </row>
    <row r="455" spans="34:38" ht="15">
      <c r="AH455" s="140" t="s">
        <v>5413</v>
      </c>
      <c r="AJ455" s="582" t="s">
        <v>5323</v>
      </c>
      <c r="AL455" s="336"/>
    </row>
    <row r="456" spans="34:38" ht="15">
      <c r="AH456" s="777" t="s">
        <v>5415</v>
      </c>
      <c r="AJ456" s="582" t="s">
        <v>9270</v>
      </c>
      <c r="AL456" s="336"/>
    </row>
    <row r="457" spans="34:38" ht="15">
      <c r="AH457" s="812" t="s">
        <v>5417</v>
      </c>
      <c r="AJ457" s="582" t="s">
        <v>5324</v>
      </c>
      <c r="AL457" s="336"/>
    </row>
    <row r="458" spans="34:38" ht="15">
      <c r="AH458" s="812" t="s">
        <v>5418</v>
      </c>
      <c r="AJ458" s="582" t="s">
        <v>5325</v>
      </c>
      <c r="AL458" s="336"/>
    </row>
    <row r="459" spans="34:38" ht="15">
      <c r="AH459" s="812" t="s">
        <v>6866</v>
      </c>
      <c r="AJ459" s="582" t="s">
        <v>10129</v>
      </c>
      <c r="AL459" s="336"/>
    </row>
    <row r="460" spans="34:38" ht="15">
      <c r="AH460" s="812" t="s">
        <v>5420</v>
      </c>
      <c r="AJ460" s="582" t="s">
        <v>5175</v>
      </c>
      <c r="AL460" s="336"/>
    </row>
    <row r="461" spans="34:38" ht="15">
      <c r="AH461" s="812" t="s">
        <v>5421</v>
      </c>
      <c r="AJ461" s="582" t="s">
        <v>10130</v>
      </c>
      <c r="AL461" s="336"/>
    </row>
    <row r="462" spans="34:38" ht="15">
      <c r="AH462" s="777" t="s">
        <v>5422</v>
      </c>
      <c r="AJ462" s="582" t="s">
        <v>5176</v>
      </c>
      <c r="AL462" s="336"/>
    </row>
    <row r="463" spans="34:38" ht="15">
      <c r="AH463" s="140" t="s">
        <v>5423</v>
      </c>
      <c r="AJ463" s="582" t="s">
        <v>5177</v>
      </c>
      <c r="AL463" s="336"/>
    </row>
    <row r="464" spans="34:38" ht="15">
      <c r="AH464" s="777" t="s">
        <v>4962</v>
      </c>
      <c r="AJ464" s="582" t="s">
        <v>5326</v>
      </c>
      <c r="AL464" s="336"/>
    </row>
    <row r="465" spans="34:38" ht="15">
      <c r="AH465" s="140" t="s">
        <v>5435</v>
      </c>
      <c r="AJ465" s="582" t="s">
        <v>5327</v>
      </c>
      <c r="AL465" s="336"/>
    </row>
    <row r="466" spans="34:38" ht="15">
      <c r="AH466" s="777" t="s">
        <v>5443</v>
      </c>
      <c r="AJ466" s="582" t="s">
        <v>5329</v>
      </c>
      <c r="AL466" s="336"/>
    </row>
    <row r="467" spans="34:38" ht="15">
      <c r="AH467" s="140" t="s">
        <v>5445</v>
      </c>
      <c r="AJ467" s="582" t="s">
        <v>7283</v>
      </c>
      <c r="AL467" s="336"/>
    </row>
    <row r="468" spans="34:38" ht="15">
      <c r="AH468" s="777" t="s">
        <v>5446</v>
      </c>
      <c r="AJ468" s="582" t="s">
        <v>5330</v>
      </c>
      <c r="AL468" s="336"/>
    </row>
    <row r="469" spans="34:38" ht="15">
      <c r="AH469" s="140" t="s">
        <v>1182</v>
      </c>
      <c r="AJ469" s="582" t="s">
        <v>5331</v>
      </c>
      <c r="AL469" s="336"/>
    </row>
    <row r="470" spans="34:38" ht="15">
      <c r="AH470" s="777" t="s">
        <v>5447</v>
      </c>
      <c r="AJ470" s="582" t="s">
        <v>5332</v>
      </c>
      <c r="AL470" s="336"/>
    </row>
    <row r="471" spans="34:38" ht="15">
      <c r="AH471" s="140" t="s">
        <v>3355</v>
      </c>
      <c r="AJ471" s="582" t="s">
        <v>9211</v>
      </c>
      <c r="AL471" s="336"/>
    </row>
    <row r="472" spans="34:38" ht="15">
      <c r="AH472" s="777" t="s">
        <v>842</v>
      </c>
      <c r="AJ472" s="582" t="s">
        <v>9212</v>
      </c>
      <c r="AL472" s="336"/>
    </row>
    <row r="473" spans="34:38" ht="15">
      <c r="AH473" s="140" t="s">
        <v>4964</v>
      </c>
      <c r="AJ473" s="582" t="s">
        <v>9213</v>
      </c>
      <c r="AL473" s="336"/>
    </row>
    <row r="474" spans="34:38" ht="15">
      <c r="AH474" s="777" t="s">
        <v>6724</v>
      </c>
      <c r="AJ474" s="582" t="s">
        <v>9214</v>
      </c>
      <c r="AL474" s="336"/>
    </row>
    <row r="475" spans="34:38" ht="15">
      <c r="AH475" s="140" t="s">
        <v>6725</v>
      </c>
      <c r="AJ475" s="582" t="s">
        <v>9215</v>
      </c>
      <c r="AL475" s="336"/>
    </row>
    <row r="476" spans="34:38" ht="15">
      <c r="AH476" s="777" t="s">
        <v>6728</v>
      </c>
      <c r="AJ476" s="582" t="s">
        <v>5334</v>
      </c>
      <c r="AL476" s="336"/>
    </row>
    <row r="477" spans="34:38" ht="15">
      <c r="AH477" s="140" t="s">
        <v>6792</v>
      </c>
      <c r="AJ477" s="582" t="s">
        <v>5335</v>
      </c>
      <c r="AL477" s="336"/>
    </row>
    <row r="478" spans="34:38" ht="15">
      <c r="AH478" s="777" t="s">
        <v>6729</v>
      </c>
      <c r="AJ478" s="582" t="s">
        <v>5337</v>
      </c>
      <c r="AL478" s="336"/>
    </row>
    <row r="479" spans="34:38" ht="15">
      <c r="AH479" s="140" t="s">
        <v>6730</v>
      </c>
      <c r="AJ479" s="582" t="s">
        <v>5178</v>
      </c>
      <c r="AL479" s="336"/>
    </row>
    <row r="480" spans="34:38" ht="15">
      <c r="AH480" s="777" t="s">
        <v>4966</v>
      </c>
      <c r="AJ480" s="582" t="s">
        <v>9739</v>
      </c>
      <c r="AL480" s="336"/>
    </row>
    <row r="481" spans="34:38" ht="15">
      <c r="AH481" s="140" t="s">
        <v>4967</v>
      </c>
      <c r="AJ481" s="582" t="s">
        <v>9740</v>
      </c>
      <c r="AL481" s="336"/>
    </row>
    <row r="482" spans="34:38" ht="15">
      <c r="AH482" s="777" t="s">
        <v>8668</v>
      </c>
      <c r="AJ482" s="582" t="s">
        <v>9285</v>
      </c>
      <c r="AL482" s="336"/>
    </row>
    <row r="483" spans="34:38" ht="15">
      <c r="AH483" s="140" t="s">
        <v>7740</v>
      </c>
      <c r="AJ483" s="582" t="s">
        <v>5179</v>
      </c>
      <c r="AL483" s="336"/>
    </row>
    <row r="484" spans="34:38" ht="15">
      <c r="AH484" s="777" t="s">
        <v>6721</v>
      </c>
      <c r="AJ484" s="582" t="s">
        <v>5180</v>
      </c>
      <c r="AL484" s="336"/>
    </row>
    <row r="485" spans="34:38" ht="15">
      <c r="AH485" s="140" t="s">
        <v>6722</v>
      </c>
      <c r="AJ485" s="582" t="s">
        <v>5183</v>
      </c>
      <c r="AL485" s="336"/>
    </row>
    <row r="486" spans="34:38" ht="15">
      <c r="AH486" s="777" t="s">
        <v>6723</v>
      </c>
      <c r="AJ486" s="582" t="s">
        <v>5185</v>
      </c>
      <c r="AL486" s="336"/>
    </row>
    <row r="487" spans="34:38" ht="15">
      <c r="AH487" s="140" t="s">
        <v>6726</v>
      </c>
      <c r="AJ487" s="582" t="s">
        <v>4504</v>
      </c>
      <c r="AL487" s="336"/>
    </row>
    <row r="488" spans="34:38" ht="15">
      <c r="AH488" s="777" t="s">
        <v>6727</v>
      </c>
      <c r="AJ488" s="582" t="s">
        <v>4958</v>
      </c>
      <c r="AL488" s="336"/>
    </row>
    <row r="489" spans="34:38" ht="15">
      <c r="AH489" s="140" t="s">
        <v>6731</v>
      </c>
      <c r="AJ489" s="582" t="s">
        <v>4956</v>
      </c>
      <c r="AL489" s="336"/>
    </row>
    <row r="490" spans="34:38" ht="15">
      <c r="AH490" s="777" t="s">
        <v>6732</v>
      </c>
      <c r="AJ490" s="582" t="s">
        <v>4957</v>
      </c>
      <c r="AL490" s="336"/>
    </row>
    <row r="491" spans="34:38" ht="15">
      <c r="AH491" s="140" t="s">
        <v>6734</v>
      </c>
      <c r="AJ491" s="582" t="s">
        <v>5338</v>
      </c>
      <c r="AL491" s="336"/>
    </row>
    <row r="492" spans="34:38" ht="15">
      <c r="AH492" s="777" t="s">
        <v>9307</v>
      </c>
      <c r="AJ492" s="582" t="s">
        <v>5339</v>
      </c>
      <c r="AL492" s="336"/>
    </row>
    <row r="493" spans="34:38" ht="15">
      <c r="AH493" s="140" t="s">
        <v>9309</v>
      </c>
      <c r="AJ493" s="582" t="s">
        <v>10132</v>
      </c>
      <c r="AL493" s="336"/>
    </row>
    <row r="494" spans="34:38" ht="15">
      <c r="AH494" s="777" t="s">
        <v>9311</v>
      </c>
      <c r="AJ494" s="582" t="s">
        <v>5340</v>
      </c>
      <c r="AL494" s="336"/>
    </row>
    <row r="495" spans="34:38" ht="15">
      <c r="AH495" s="140" t="s">
        <v>9315</v>
      </c>
      <c r="AJ495" s="582" t="s">
        <v>5341</v>
      </c>
      <c r="AL495" s="336"/>
    </row>
    <row r="496" spans="34:38" ht="15">
      <c r="AH496" s="777" t="s">
        <v>8764</v>
      </c>
      <c r="AJ496" s="582" t="s">
        <v>5187</v>
      </c>
      <c r="AL496" s="336"/>
    </row>
    <row r="497" spans="34:38" ht="15">
      <c r="AH497" s="140" t="s">
        <v>8766</v>
      </c>
      <c r="AJ497" s="582" t="s">
        <v>5188</v>
      </c>
      <c r="AL497" s="336"/>
    </row>
    <row r="498" spans="34:38" ht="15">
      <c r="AH498" s="777" t="s">
        <v>8767</v>
      </c>
      <c r="AJ498" s="582" t="s">
        <v>9286</v>
      </c>
      <c r="AL498" s="336"/>
    </row>
    <row r="499" spans="34:38" ht="15">
      <c r="AH499" s="140" t="s">
        <v>8769</v>
      </c>
      <c r="AJ499" s="582" t="s">
        <v>9287</v>
      </c>
      <c r="AL499" s="336"/>
    </row>
    <row r="500" spans="34:38" ht="15">
      <c r="AH500" s="777" t="s">
        <v>8771</v>
      </c>
      <c r="AJ500" s="582" t="s">
        <v>5346</v>
      </c>
      <c r="AL500" s="336"/>
    </row>
    <row r="501" spans="34:38" ht="15">
      <c r="AH501" s="140" t="s">
        <v>8776</v>
      </c>
      <c r="AJ501" s="582" t="s">
        <v>5347</v>
      </c>
      <c r="AL501" s="336"/>
    </row>
    <row r="502" spans="34:38" ht="15">
      <c r="AH502" s="777" t="s">
        <v>5450</v>
      </c>
      <c r="AJ502" s="582" t="s">
        <v>5348</v>
      </c>
      <c r="AL502" s="336"/>
    </row>
    <row r="503" spans="34:38" ht="15">
      <c r="AH503" s="140" t="s">
        <v>5451</v>
      </c>
      <c r="AJ503" s="582" t="s">
        <v>6052</v>
      </c>
      <c r="AL503" s="336"/>
    </row>
    <row r="504" spans="34:38" ht="15">
      <c r="AH504" s="777" t="s">
        <v>9322</v>
      </c>
      <c r="AJ504" s="582" t="s">
        <v>8510</v>
      </c>
      <c r="AL504" s="336"/>
    </row>
    <row r="505" spans="34:38" ht="15">
      <c r="AH505" s="140" t="s">
        <v>9323</v>
      </c>
      <c r="AJ505" s="582" t="s">
        <v>5189</v>
      </c>
      <c r="AL505" s="336"/>
    </row>
    <row r="506" spans="34:38" ht="15">
      <c r="AH506" s="777" t="s">
        <v>5454</v>
      </c>
      <c r="AJ506" s="582" t="s">
        <v>5342</v>
      </c>
      <c r="AL506" s="336"/>
    </row>
    <row r="507" spans="34:38" ht="15">
      <c r="AH507" s="140" t="s">
        <v>5455</v>
      </c>
      <c r="AJ507" s="582" t="s">
        <v>5344</v>
      </c>
      <c r="AL507" s="336"/>
    </row>
    <row r="508" spans="34:38" ht="15">
      <c r="AH508" s="777" t="s">
        <v>9938</v>
      </c>
      <c r="AJ508" s="582" t="s">
        <v>5190</v>
      </c>
      <c r="AL508" s="336"/>
    </row>
    <row r="509" spans="34:38" ht="15">
      <c r="AH509" s="140" t="s">
        <v>9939</v>
      </c>
      <c r="AJ509" s="582" t="s">
        <v>5192</v>
      </c>
      <c r="AL509" s="336"/>
    </row>
    <row r="510" spans="34:38" ht="15">
      <c r="AH510" s="777" t="s">
        <v>9940</v>
      </c>
      <c r="AJ510" s="582" t="s">
        <v>5345</v>
      </c>
      <c r="AL510" s="336"/>
    </row>
    <row r="511" spans="34:38" ht="15">
      <c r="AH511" s="140" t="s">
        <v>5804</v>
      </c>
      <c r="AJ511" s="582" t="s">
        <v>5883</v>
      </c>
      <c r="AL511" s="336"/>
    </row>
    <row r="512" spans="34:38" ht="15">
      <c r="AH512" s="777" t="s">
        <v>2947</v>
      </c>
      <c r="AJ512" s="582" t="s">
        <v>4959</v>
      </c>
      <c r="AL512" s="336"/>
    </row>
    <row r="513" spans="34:38" ht="15">
      <c r="AH513" s="140" t="s">
        <v>9325</v>
      </c>
      <c r="AJ513" s="582" t="s">
        <v>4960</v>
      </c>
      <c r="AL513" s="336"/>
    </row>
    <row r="514" spans="34:38" ht="15">
      <c r="AH514" s="777" t="s">
        <v>9327</v>
      </c>
      <c r="AJ514" s="582" t="s">
        <v>9926</v>
      </c>
      <c r="AL514" s="336"/>
    </row>
    <row r="515" spans="34:38" ht="15">
      <c r="AH515" s="140" t="s">
        <v>9328</v>
      </c>
      <c r="AJ515" s="582" t="s">
        <v>5349</v>
      </c>
      <c r="AL515" s="336"/>
    </row>
    <row r="516" spans="34:38" ht="15">
      <c r="AH516" s="777" t="s">
        <v>6439</v>
      </c>
      <c r="AJ516" s="582" t="s">
        <v>5350</v>
      </c>
      <c r="AL516" s="336"/>
    </row>
    <row r="517" spans="34:38" ht="15">
      <c r="AH517" s="140" t="s">
        <v>6440</v>
      </c>
      <c r="AJ517" s="582" t="s">
        <v>6217</v>
      </c>
      <c r="AL517" s="336"/>
    </row>
    <row r="518" spans="34:38" ht="15">
      <c r="AH518" s="777" t="s">
        <v>4918</v>
      </c>
      <c r="AJ518" s="582" t="s">
        <v>5351</v>
      </c>
      <c r="AL518" s="336"/>
    </row>
    <row r="519" spans="34:38" ht="15">
      <c r="AH519" s="140" t="s">
        <v>4916</v>
      </c>
      <c r="AJ519" s="582" t="s">
        <v>89</v>
      </c>
      <c r="AL519" s="336"/>
    </row>
    <row r="520" spans="34:38" ht="15">
      <c r="AH520" s="777" t="s">
        <v>4917</v>
      </c>
      <c r="AJ520" s="582" t="s">
        <v>5353</v>
      </c>
      <c r="AL520" s="336"/>
    </row>
    <row r="521" spans="34:38" ht="15">
      <c r="AH521" s="140" t="s">
        <v>4919</v>
      </c>
      <c r="AJ521" s="582" t="s">
        <v>5354</v>
      </c>
      <c r="AL521" s="336"/>
    </row>
    <row r="522" spans="34:38" ht="15">
      <c r="AH522" s="777" t="s">
        <v>9329</v>
      </c>
      <c r="AJ522" s="582" t="s">
        <v>7912</v>
      </c>
      <c r="AL522" s="336"/>
    </row>
    <row r="523" spans="34:38" ht="15">
      <c r="AH523" s="140" t="s">
        <v>9331</v>
      </c>
      <c r="AJ523" s="582" t="s">
        <v>7913</v>
      </c>
      <c r="AL523" s="336"/>
    </row>
    <row r="524" spans="34:38" ht="15">
      <c r="AH524" s="777" t="s">
        <v>5463</v>
      </c>
      <c r="AJ524" s="582" t="s">
        <v>7914</v>
      </c>
      <c r="AL524" s="336"/>
    </row>
    <row r="525" spans="34:38" ht="15">
      <c r="AH525" s="140" t="s">
        <v>4920</v>
      </c>
      <c r="AJ525" s="582" t="s">
        <v>7917</v>
      </c>
      <c r="AL525" s="336"/>
    </row>
    <row r="526" spans="34:38" ht="15">
      <c r="AH526" s="777" t="s">
        <v>5466</v>
      </c>
      <c r="AJ526" s="582" t="s">
        <v>7915</v>
      </c>
      <c r="AL526" s="336"/>
    </row>
    <row r="527" spans="34:38" ht="15">
      <c r="AH527" s="140" t="s">
        <v>5467</v>
      </c>
      <c r="AJ527" s="582" t="s">
        <v>7916</v>
      </c>
      <c r="AL527" s="336"/>
    </row>
    <row r="528" spans="34:38" ht="15">
      <c r="AH528" s="777" t="s">
        <v>5468</v>
      </c>
      <c r="AJ528" s="582" t="s">
        <v>7918</v>
      </c>
      <c r="AL528" s="336"/>
    </row>
    <row r="529" spans="34:38" ht="15">
      <c r="AH529" s="140" t="s">
        <v>8632</v>
      </c>
      <c r="AJ529" s="582" t="s">
        <v>9216</v>
      </c>
      <c r="AL529" s="336"/>
    </row>
    <row r="530" spans="34:38" ht="15">
      <c r="AH530" s="777" t="s">
        <v>5479</v>
      </c>
      <c r="AJ530" s="582" t="s">
        <v>7631</v>
      </c>
      <c r="AL530" s="336"/>
    </row>
    <row r="531" spans="34:38" ht="15">
      <c r="AH531" s="140" t="s">
        <v>4921</v>
      </c>
      <c r="AJ531" s="582" t="s">
        <v>6338</v>
      </c>
      <c r="AL531" s="336"/>
    </row>
    <row r="532" spans="34:38" ht="15">
      <c r="AH532" s="777" t="s">
        <v>5480</v>
      </c>
      <c r="AJ532" s="582" t="s">
        <v>4961</v>
      </c>
      <c r="AL532" s="336"/>
    </row>
    <row r="533" spans="34:38" ht="15">
      <c r="AH533" s="140" t="s">
        <v>5481</v>
      </c>
      <c r="AJ533" s="582" t="s">
        <v>6861</v>
      </c>
      <c r="AL533" s="336"/>
    </row>
    <row r="534" spans="34:38" ht="15">
      <c r="AH534" s="777" t="s">
        <v>5487</v>
      </c>
      <c r="AJ534" s="582" t="s">
        <v>6340</v>
      </c>
      <c r="AL534" s="336"/>
    </row>
    <row r="535" spans="34:38" ht="15">
      <c r="AH535" s="140" t="s">
        <v>8787</v>
      </c>
      <c r="AJ535" s="582" t="s">
        <v>5362</v>
      </c>
      <c r="AL535" s="336"/>
    </row>
    <row r="536" spans="34:38" ht="15">
      <c r="AH536" s="777" t="s">
        <v>8788</v>
      </c>
      <c r="AJ536" s="582" t="s">
        <v>5364</v>
      </c>
      <c r="AL536" s="336"/>
    </row>
    <row r="537" spans="34:38" ht="15">
      <c r="AH537" s="140" t="s">
        <v>8789</v>
      </c>
      <c r="AJ537" s="582" t="s">
        <v>5366</v>
      </c>
      <c r="AL537" s="336"/>
    </row>
    <row r="538" spans="34:38" ht="15">
      <c r="AH538" s="777" t="s">
        <v>5488</v>
      </c>
      <c r="AJ538" s="582" t="s">
        <v>5368</v>
      </c>
      <c r="AL538" s="336"/>
    </row>
    <row r="539" spans="34:38" ht="15">
      <c r="AH539" s="140" t="s">
        <v>5489</v>
      </c>
      <c r="AJ539" s="582" t="s">
        <v>5369</v>
      </c>
      <c r="AL539" s="336"/>
    </row>
    <row r="540" spans="34:38" ht="15">
      <c r="AH540" s="777" t="s">
        <v>5490</v>
      </c>
      <c r="AJ540" s="582" t="s">
        <v>8801</v>
      </c>
      <c r="AL540" s="336"/>
    </row>
    <row r="541" spans="34:38" ht="15">
      <c r="AH541" s="140" t="s">
        <v>5491</v>
      </c>
      <c r="AJ541" s="582" t="s">
        <v>8802</v>
      </c>
      <c r="AL541" s="336"/>
    </row>
    <row r="542" spans="34:38" ht="15">
      <c r="AH542" s="777" t="s">
        <v>7341</v>
      </c>
      <c r="AJ542" s="582" t="s">
        <v>8803</v>
      </c>
      <c r="AL542" s="336"/>
    </row>
    <row r="543" spans="34:38" ht="15">
      <c r="AH543" s="140" t="s">
        <v>7547</v>
      </c>
      <c r="AJ543" s="582" t="s">
        <v>5370</v>
      </c>
      <c r="AL543" s="336"/>
    </row>
    <row r="544" spans="34:38" ht="15">
      <c r="AH544" s="777" t="s">
        <v>7762</v>
      </c>
      <c r="AJ544" s="582" t="s">
        <v>5372</v>
      </c>
      <c r="AL544" s="336"/>
    </row>
    <row r="545" spans="34:38" ht="15">
      <c r="AH545" s="140" t="s">
        <v>7763</v>
      </c>
      <c r="AJ545" s="582" t="s">
        <v>5373</v>
      </c>
      <c r="AL545" s="336"/>
    </row>
    <row r="546" spans="34:38" ht="15">
      <c r="AH546" s="777" t="s">
        <v>10388</v>
      </c>
      <c r="AJ546" s="582" t="s">
        <v>8624</v>
      </c>
      <c r="AL546" s="336"/>
    </row>
    <row r="547" spans="34:38" ht="15">
      <c r="AH547" s="140" t="s">
        <v>347</v>
      </c>
      <c r="AJ547" s="582" t="s">
        <v>5374</v>
      </c>
      <c r="AL547" s="336"/>
    </row>
    <row r="548" spans="34:38" ht="15">
      <c r="AH548" s="777" t="s">
        <v>8888</v>
      </c>
      <c r="AJ548" s="582" t="s">
        <v>5375</v>
      </c>
      <c r="AL548" s="336"/>
    </row>
    <row r="549" spans="34:38" ht="15">
      <c r="AH549" s="140" t="s">
        <v>8181</v>
      </c>
      <c r="AJ549" s="582" t="s">
        <v>1606</v>
      </c>
      <c r="AL549" s="336"/>
    </row>
    <row r="550" spans="34:38" ht="15">
      <c r="AH550" s="777" t="s">
        <v>9716</v>
      </c>
      <c r="AJ550" s="582" t="s">
        <v>6228</v>
      </c>
      <c r="AL550" s="336"/>
    </row>
    <row r="551" spans="34:38" ht="15">
      <c r="AH551" s="140" t="s">
        <v>9933</v>
      </c>
      <c r="AJ551" s="582" t="s">
        <v>6223</v>
      </c>
      <c r="AL551" s="336"/>
    </row>
    <row r="552" spans="34:38" ht="15">
      <c r="AH552" s="777" t="s">
        <v>9932</v>
      </c>
      <c r="AJ552" s="582" t="s">
        <v>6224</v>
      </c>
      <c r="AL552" s="336"/>
    </row>
    <row r="553" spans="34:38" ht="15">
      <c r="AH553" s="140" t="s">
        <v>9934</v>
      </c>
      <c r="AJ553" s="582" t="s">
        <v>6227</v>
      </c>
      <c r="AL553" s="336"/>
    </row>
    <row r="554" spans="34:38" ht="15">
      <c r="AH554" s="777" t="s">
        <v>424</v>
      </c>
      <c r="AJ554" s="582" t="s">
        <v>5376</v>
      </c>
      <c r="AL554" s="336"/>
    </row>
    <row r="555" spans="34:38" ht="15">
      <c r="AH555" s="140" t="s">
        <v>7746</v>
      </c>
      <c r="AJ555" s="582" t="s">
        <v>5378</v>
      </c>
      <c r="AL555" s="336"/>
    </row>
    <row r="556" spans="34:38" ht="15">
      <c r="AH556" s="777" t="s">
        <v>7747</v>
      </c>
      <c r="AJ556" s="582" t="s">
        <v>5380</v>
      </c>
      <c r="AL556" s="336"/>
    </row>
    <row r="557" spans="34:38" ht="15">
      <c r="AH557" s="140" t="s">
        <v>7748</v>
      </c>
      <c r="AJ557" s="582" t="s">
        <v>5388</v>
      </c>
      <c r="AL557" s="336"/>
    </row>
    <row r="558" spans="34:38" ht="15">
      <c r="AH558" s="777" t="s">
        <v>7754</v>
      </c>
      <c r="AJ558" s="582" t="s">
        <v>5389</v>
      </c>
      <c r="AL558" s="336"/>
    </row>
    <row r="559" spans="34:38" ht="15">
      <c r="AH559" s="140" t="s">
        <v>7755</v>
      </c>
      <c r="AJ559" s="582" t="s">
        <v>5390</v>
      </c>
      <c r="AL559" s="336"/>
    </row>
    <row r="560" spans="34:38" ht="15">
      <c r="AH560" s="777" t="s">
        <v>7756</v>
      </c>
      <c r="AJ560" s="582" t="s">
        <v>474</v>
      </c>
      <c r="AL560" s="336"/>
    </row>
    <row r="561" spans="34:38" ht="15">
      <c r="AH561" s="140" t="s">
        <v>7757</v>
      </c>
      <c r="AJ561" s="582" t="s">
        <v>91</v>
      </c>
      <c r="AL561" s="336"/>
    </row>
    <row r="562" spans="34:38" ht="15">
      <c r="AH562" s="777" t="s">
        <v>7846</v>
      </c>
      <c r="AJ562" s="582" t="s">
        <v>3697</v>
      </c>
      <c r="AL562" s="336"/>
    </row>
    <row r="563" spans="34:38" ht="15">
      <c r="AH563" s="140" t="s">
        <v>8085</v>
      </c>
      <c r="AJ563" s="582" t="s">
        <v>5352</v>
      </c>
      <c r="AL563" s="336"/>
    </row>
    <row r="564" spans="34:38" ht="15">
      <c r="AH564" s="777" t="s">
        <v>7743</v>
      </c>
      <c r="AJ564" s="777" t="s">
        <v>11753</v>
      </c>
      <c r="AL564" s="336"/>
    </row>
    <row r="565" spans="34:38" ht="15">
      <c r="AH565" s="140" t="s">
        <v>10783</v>
      </c>
      <c r="AJ565" s="777" t="s">
        <v>11754</v>
      </c>
      <c r="AL565" s="336"/>
    </row>
    <row r="566" spans="34:38" ht="15">
      <c r="AH566" s="777" t="s">
        <v>10782</v>
      </c>
      <c r="AJ566" s="777" t="s">
        <v>11755</v>
      </c>
      <c r="AL566" s="336"/>
    </row>
    <row r="567" spans="34:38" ht="15">
      <c r="AH567" s="140" t="s">
        <v>8087</v>
      </c>
      <c r="AJ567" s="582" t="s">
        <v>3725</v>
      </c>
      <c r="AL567" s="336"/>
    </row>
    <row r="568" spans="34:38" ht="15">
      <c r="AH568" s="777" t="s">
        <v>7844</v>
      </c>
      <c r="AJ568" s="582" t="s">
        <v>3723</v>
      </c>
      <c r="AL568" s="336"/>
    </row>
    <row r="569" spans="34:38" ht="15">
      <c r="AH569" s="140" t="s">
        <v>8230</v>
      </c>
      <c r="AJ569" s="777" t="s">
        <v>11765</v>
      </c>
      <c r="AL569" s="336"/>
    </row>
    <row r="570" spans="34:38" ht="15">
      <c r="AH570" s="777" t="s">
        <v>8231</v>
      </c>
      <c r="AJ570" s="777" t="s">
        <v>11766</v>
      </c>
      <c r="AL570" s="336"/>
    </row>
    <row r="571" spans="34:38" ht="15">
      <c r="AH571" s="140" t="s">
        <v>8232</v>
      </c>
      <c r="AJ571" s="582" t="s">
        <v>6114</v>
      </c>
      <c r="AL571" s="336"/>
    </row>
    <row r="572" spans="34:38" ht="15">
      <c r="AH572" s="777" t="s">
        <v>8086</v>
      </c>
      <c r="AJ572" s="582" t="s">
        <v>5384</v>
      </c>
      <c r="AL572" s="336"/>
    </row>
    <row r="573" spans="34:38" ht="15">
      <c r="AH573" s="140" t="s">
        <v>7752</v>
      </c>
      <c r="AJ573" s="582" t="s">
        <v>5385</v>
      </c>
      <c r="AL573" s="336"/>
    </row>
    <row r="574" spans="34:38" ht="15">
      <c r="AH574" s="777" t="s">
        <v>10038</v>
      </c>
      <c r="AJ574" s="582" t="s">
        <v>9197</v>
      </c>
      <c r="AL574" s="336"/>
    </row>
    <row r="575" spans="34:38" ht="15">
      <c r="AH575" s="140" t="s">
        <v>10039</v>
      </c>
      <c r="AJ575" s="582" t="s">
        <v>5392</v>
      </c>
      <c r="AL575" s="336"/>
    </row>
    <row r="576" spans="34:38" ht="15">
      <c r="AH576" s="777" t="s">
        <v>10037</v>
      </c>
      <c r="AJ576" s="582" t="s">
        <v>1925</v>
      </c>
      <c r="AL576" s="336"/>
    </row>
    <row r="577" spans="34:38" ht="15">
      <c r="AH577" s="140" t="s">
        <v>9091</v>
      </c>
      <c r="AJ577" s="582" t="s">
        <v>5394</v>
      </c>
      <c r="AL577" s="336"/>
    </row>
    <row r="578" spans="34:38" ht="15">
      <c r="AH578" s="777" t="s">
        <v>10837</v>
      </c>
      <c r="AJ578" s="582" t="s">
        <v>7904</v>
      </c>
      <c r="AL578" s="336"/>
    </row>
    <row r="579" spans="34:38" ht="15">
      <c r="AH579" s="140" t="s">
        <v>4968</v>
      </c>
      <c r="AJ579" s="582" t="s">
        <v>8758</v>
      </c>
      <c r="AL579" s="336"/>
    </row>
    <row r="580" spans="34:38" ht="15">
      <c r="AH580" s="777" t="s">
        <v>5503</v>
      </c>
      <c r="AJ580" s="582" t="s">
        <v>9067</v>
      </c>
      <c r="AL580" s="336"/>
    </row>
    <row r="581" spans="34:38" ht="15">
      <c r="AH581" s="140" t="s">
        <v>6867</v>
      </c>
      <c r="AJ581" s="582" t="s">
        <v>8108</v>
      </c>
      <c r="AL581" s="336"/>
    </row>
    <row r="582" spans="34:38" ht="15">
      <c r="AH582" s="777" t="s">
        <v>5505</v>
      </c>
      <c r="AJ582" s="582" t="s">
        <v>6149</v>
      </c>
      <c r="AL582" s="336"/>
    </row>
    <row r="583" spans="34:38" ht="15">
      <c r="AH583" s="140" t="s">
        <v>5506</v>
      </c>
      <c r="AJ583" s="582" t="s">
        <v>9288</v>
      </c>
      <c r="AL583" s="336"/>
    </row>
    <row r="584" spans="34:38" ht="15">
      <c r="AH584" s="777" t="s">
        <v>5508</v>
      </c>
      <c r="AJ584" s="582" t="s">
        <v>9290</v>
      </c>
      <c r="AL584" s="336"/>
    </row>
    <row r="585" spans="34:38" ht="15">
      <c r="AH585" s="140" t="s">
        <v>5509</v>
      </c>
      <c r="AJ585" s="582" t="s">
        <v>9291</v>
      </c>
      <c r="AL585" s="336"/>
    </row>
    <row r="586" spans="34:38" ht="15">
      <c r="AH586" s="777" t="s">
        <v>5510</v>
      </c>
      <c r="AJ586" s="582" t="s">
        <v>9293</v>
      </c>
      <c r="AL586" s="336"/>
    </row>
    <row r="587" spans="34:38" ht="15">
      <c r="AH587" s="140" t="s">
        <v>5512</v>
      </c>
      <c r="AJ587" s="582" t="s">
        <v>9297</v>
      </c>
      <c r="AL587" s="336"/>
    </row>
    <row r="588" spans="34:38" ht="15">
      <c r="AH588" s="777" t="s">
        <v>4969</v>
      </c>
      <c r="AJ588" s="582" t="s">
        <v>10809</v>
      </c>
      <c r="AL588" s="336"/>
    </row>
    <row r="589" spans="34:38" ht="15">
      <c r="AH589" s="140" t="s">
        <v>6868</v>
      </c>
      <c r="AJ589" s="582" t="s">
        <v>5397</v>
      </c>
      <c r="AL589" s="336"/>
    </row>
    <row r="590" spans="34:38" ht="15">
      <c r="AH590" s="777" t="s">
        <v>10833</v>
      </c>
      <c r="AJ590" s="582" t="s">
        <v>5399</v>
      </c>
      <c r="AL590" s="336"/>
    </row>
    <row r="591" spans="34:38" ht="15">
      <c r="AH591" s="140" t="s">
        <v>6921</v>
      </c>
      <c r="AJ591" s="582" t="s">
        <v>5400</v>
      </c>
      <c r="AL591" s="336"/>
    </row>
    <row r="592" spans="34:38" ht="15">
      <c r="AH592" s="777" t="s">
        <v>4509</v>
      </c>
      <c r="AJ592" s="582" t="s">
        <v>5402</v>
      </c>
      <c r="AL592" s="336"/>
    </row>
    <row r="593" spans="34:38" ht="15">
      <c r="AH593" s="140" t="s">
        <v>3563</v>
      </c>
      <c r="AJ593" s="582" t="s">
        <v>5405</v>
      </c>
      <c r="AL593" s="336"/>
    </row>
    <row r="594" spans="34:38" ht="15">
      <c r="AH594" s="777" t="s">
        <v>3547</v>
      </c>
      <c r="AJ594" s="582" t="s">
        <v>5408</v>
      </c>
      <c r="AL594" s="336"/>
    </row>
    <row r="595" spans="34:38" ht="15">
      <c r="AH595" s="140" t="s">
        <v>10317</v>
      </c>
      <c r="AJ595" s="582" t="s">
        <v>5410</v>
      </c>
      <c r="AL595" s="336"/>
    </row>
    <row r="596" spans="34:38" ht="15">
      <c r="AH596" s="777" t="s">
        <v>10095</v>
      </c>
      <c r="AJ596" s="582" t="s">
        <v>6863</v>
      </c>
      <c r="AL596" s="336"/>
    </row>
    <row r="597" spans="34:38" ht="15">
      <c r="AH597" s="140" t="s">
        <v>10096</v>
      </c>
      <c r="AJ597" s="582" t="s">
        <v>5411</v>
      </c>
      <c r="AL597" s="336"/>
    </row>
    <row r="598" spans="34:38" ht="15">
      <c r="AH598" s="777" t="s">
        <v>8381</v>
      </c>
      <c r="AJ598" s="582" t="s">
        <v>7285</v>
      </c>
      <c r="AL598" s="336"/>
    </row>
    <row r="599" spans="34:38" ht="15">
      <c r="AH599" s="140" t="s">
        <v>7449</v>
      </c>
      <c r="AJ599" s="582" t="s">
        <v>6864</v>
      </c>
      <c r="AL599" s="336"/>
    </row>
    <row r="600" spans="34:38" ht="15">
      <c r="AH600" s="777" t="s">
        <v>8385</v>
      </c>
      <c r="AJ600" s="582" t="s">
        <v>5413</v>
      </c>
      <c r="AL600" s="336"/>
    </row>
    <row r="601" spans="34:38" ht="15">
      <c r="AH601" s="140" t="s">
        <v>3091</v>
      </c>
      <c r="AJ601" s="582" t="s">
        <v>5415</v>
      </c>
      <c r="AL601" s="336"/>
    </row>
    <row r="602" spans="34:38" ht="15">
      <c r="AH602" s="777" t="s">
        <v>3088</v>
      </c>
      <c r="AJ602" s="582" t="s">
        <v>5417</v>
      </c>
      <c r="AL602" s="336"/>
    </row>
    <row r="603" spans="34:38" ht="15">
      <c r="AH603" s="140" t="s">
        <v>7598</v>
      </c>
      <c r="AJ603" s="582" t="s">
        <v>5418</v>
      </c>
      <c r="AL603" s="336"/>
    </row>
    <row r="604" spans="34:38" ht="15">
      <c r="AH604" s="777" t="s">
        <v>3086</v>
      </c>
      <c r="AJ604" s="582" t="s">
        <v>6866</v>
      </c>
      <c r="AL604" s="336"/>
    </row>
    <row r="605" spans="34:38" ht="15">
      <c r="AH605" s="140" t="s">
        <v>3085</v>
      </c>
      <c r="AJ605" s="582" t="s">
        <v>5420</v>
      </c>
      <c r="AL605" s="336"/>
    </row>
    <row r="606" spans="34:38" ht="15">
      <c r="AH606" s="777" t="s">
        <v>3083</v>
      </c>
      <c r="AJ606" s="582" t="s">
        <v>5421</v>
      </c>
      <c r="AL606" s="336"/>
    </row>
    <row r="607" spans="34:38" ht="15">
      <c r="AH607" s="140" t="s">
        <v>3080</v>
      </c>
      <c r="AJ607" s="582" t="s">
        <v>5393</v>
      </c>
      <c r="AL607" s="336"/>
    </row>
    <row r="608" spans="34:38" ht="15">
      <c r="AH608" s="777" t="s">
        <v>6431</v>
      </c>
      <c r="AJ608" s="582" t="s">
        <v>5422</v>
      </c>
      <c r="AL608" s="336"/>
    </row>
    <row r="609" spans="34:38" ht="15">
      <c r="AH609" s="140" t="s">
        <v>6432</v>
      </c>
      <c r="AJ609" s="582" t="s">
        <v>5423</v>
      </c>
      <c r="AL609" s="336"/>
    </row>
    <row r="610" spans="34:38" ht="15">
      <c r="AH610" s="777" t="s">
        <v>6870</v>
      </c>
      <c r="AJ610" s="582" t="s">
        <v>5424</v>
      </c>
      <c r="AL610" s="336"/>
    </row>
    <row r="611" spans="34:38" ht="15">
      <c r="AH611" s="140" t="s">
        <v>6871</v>
      </c>
      <c r="AJ611" s="582" t="s">
        <v>5425</v>
      </c>
      <c r="AL611" s="336"/>
    </row>
    <row r="612" spans="34:38" ht="15">
      <c r="AH612" s="777" t="s">
        <v>6511</v>
      </c>
      <c r="AJ612" s="582" t="s">
        <v>5427</v>
      </c>
      <c r="AL612" s="336"/>
    </row>
    <row r="613" spans="34:38" ht="15">
      <c r="AH613" s="140" t="s">
        <v>5528</v>
      </c>
      <c r="AJ613" s="810" t="s">
        <v>4962</v>
      </c>
      <c r="AL613" s="336"/>
    </row>
    <row r="614" spans="34:38" ht="15">
      <c r="AH614" s="777" t="s">
        <v>6128</v>
      </c>
      <c r="AJ614" s="810" t="s">
        <v>7046</v>
      </c>
      <c r="AL614" s="336"/>
    </row>
    <row r="615" spans="34:38" ht="15">
      <c r="AH615" s="140" t="s">
        <v>7081</v>
      </c>
      <c r="AJ615" s="810" t="s">
        <v>7047</v>
      </c>
      <c r="AL615" s="336"/>
    </row>
    <row r="616" spans="34:38" ht="15">
      <c r="AH616" s="777" t="s">
        <v>6413</v>
      </c>
      <c r="AJ616" s="582" t="s">
        <v>5431</v>
      </c>
      <c r="AL616" s="336"/>
    </row>
    <row r="617" spans="34:38" ht="15">
      <c r="AH617" s="140" t="s">
        <v>7624</v>
      </c>
      <c r="AJ617" s="582" t="s">
        <v>5433</v>
      </c>
      <c r="AL617" s="336"/>
    </row>
    <row r="618" spans="34:38" ht="15">
      <c r="AH618" s="777" t="s">
        <v>10136</v>
      </c>
      <c r="AJ618" s="582" t="s">
        <v>5434</v>
      </c>
      <c r="AL618" s="336"/>
    </row>
    <row r="619" spans="34:38" ht="15">
      <c r="AH619" s="140" t="s">
        <v>6133</v>
      </c>
      <c r="AJ619" s="810" t="s">
        <v>5435</v>
      </c>
      <c r="AL619" s="336"/>
    </row>
    <row r="620" spans="34:38" ht="15">
      <c r="AH620" s="777" t="s">
        <v>5530</v>
      </c>
      <c r="AJ620" s="810" t="s">
        <v>5436</v>
      </c>
      <c r="AL620" s="336"/>
    </row>
    <row r="621" spans="34:38" ht="15">
      <c r="AH621" s="140" t="s">
        <v>5531</v>
      </c>
      <c r="AJ621" s="582" t="s">
        <v>5438</v>
      </c>
      <c r="AL621" s="336"/>
    </row>
    <row r="622" spans="34:38" ht="15">
      <c r="AH622" s="777" t="s">
        <v>9203</v>
      </c>
      <c r="AJ622" s="582" t="s">
        <v>7553</v>
      </c>
      <c r="AL622" s="336"/>
    </row>
    <row r="623" spans="34:38" ht="15">
      <c r="AH623" s="140" t="s">
        <v>9332</v>
      </c>
      <c r="AJ623" s="582" t="s">
        <v>7554</v>
      </c>
      <c r="AL623" s="336"/>
    </row>
    <row r="624" spans="34:38" ht="15">
      <c r="AH624" s="777" t="s">
        <v>9334</v>
      </c>
      <c r="AJ624" s="582" t="s">
        <v>7555</v>
      </c>
      <c r="AL624" s="336"/>
    </row>
    <row r="625" spans="34:38" ht="15">
      <c r="AH625" s="140" t="s">
        <v>5536</v>
      </c>
      <c r="AJ625" s="582" t="s">
        <v>8310</v>
      </c>
      <c r="AL625" s="336"/>
    </row>
    <row r="626" spans="34:38" ht="15">
      <c r="AH626" s="777" t="s">
        <v>5537</v>
      </c>
      <c r="AJ626" s="582" t="s">
        <v>8311</v>
      </c>
      <c r="AL626" s="336"/>
    </row>
    <row r="627" spans="34:38" ht="15">
      <c r="AH627" s="140" t="s">
        <v>5538</v>
      </c>
      <c r="AJ627" s="582" t="s">
        <v>7125</v>
      </c>
      <c r="AL627" s="336"/>
    </row>
    <row r="628" spans="34:38" ht="15">
      <c r="AH628" s="777" t="s">
        <v>5539</v>
      </c>
      <c r="AJ628" s="582" t="s">
        <v>8104</v>
      </c>
      <c r="AL628" s="336"/>
    </row>
    <row r="629" spans="34:38" ht="15">
      <c r="AH629" s="140" t="s">
        <v>6379</v>
      </c>
      <c r="AJ629" s="582" t="s">
        <v>5440</v>
      </c>
      <c r="AL629" s="336"/>
    </row>
    <row r="630" spans="34:38" ht="15">
      <c r="AH630" s="777" t="s">
        <v>6380</v>
      </c>
      <c r="AJ630" s="582" t="s">
        <v>5441</v>
      </c>
      <c r="AL630" s="336"/>
    </row>
    <row r="631" spans="34:38" ht="15">
      <c r="AH631" s="140" t="s">
        <v>9599</v>
      </c>
      <c r="AJ631" s="582" t="s">
        <v>5443</v>
      </c>
      <c r="AL631" s="336"/>
    </row>
    <row r="632" spans="34:38" ht="15">
      <c r="AH632" s="777" t="s">
        <v>7087</v>
      </c>
      <c r="AJ632" s="582" t="s">
        <v>5445</v>
      </c>
      <c r="AL632" s="336"/>
    </row>
    <row r="633" spans="34:38" ht="15">
      <c r="AH633" s="140" t="s">
        <v>7088</v>
      </c>
      <c r="AJ633" s="582" t="s">
        <v>5446</v>
      </c>
      <c r="AL633" s="336"/>
    </row>
    <row r="634" spans="34:38" ht="15">
      <c r="AH634" s="777" t="s">
        <v>7089</v>
      </c>
      <c r="AJ634" s="582" t="s">
        <v>1182</v>
      </c>
      <c r="AL634" s="336"/>
    </row>
    <row r="635" spans="34:38" ht="15">
      <c r="AH635" s="140" t="s">
        <v>9103</v>
      </c>
      <c r="AJ635" s="582" t="s">
        <v>5447</v>
      </c>
      <c r="AL635" s="336"/>
    </row>
    <row r="636" spans="34:38" ht="15">
      <c r="AH636" s="777" t="s">
        <v>5540</v>
      </c>
      <c r="AJ636" s="582" t="s">
        <v>3355</v>
      </c>
      <c r="AL636" s="336"/>
    </row>
    <row r="637" spans="34:38" ht="15">
      <c r="AH637" s="140" t="s">
        <v>5542</v>
      </c>
      <c r="AJ637" s="582" t="s">
        <v>842</v>
      </c>
      <c r="AL637" s="336"/>
    </row>
    <row r="638" spans="34:38" ht="15">
      <c r="AH638" s="777" t="s">
        <v>5545</v>
      </c>
      <c r="AJ638" s="582" t="s">
        <v>4964</v>
      </c>
      <c r="AL638" s="336"/>
    </row>
    <row r="639" spans="34:38" ht="15">
      <c r="AH639" s="140" t="s">
        <v>5546</v>
      </c>
      <c r="AJ639" s="582" t="s">
        <v>6724</v>
      </c>
      <c r="AL639" s="336"/>
    </row>
    <row r="640" spans="34:38" ht="15">
      <c r="AH640" s="777" t="s">
        <v>9338</v>
      </c>
      <c r="AJ640" s="582" t="s">
        <v>6725</v>
      </c>
      <c r="AL640" s="336"/>
    </row>
    <row r="641" spans="34:38" ht="15">
      <c r="AH641" s="140" t="s">
        <v>9340</v>
      </c>
      <c r="AJ641" s="582" t="s">
        <v>6728</v>
      </c>
      <c r="AL641" s="336"/>
    </row>
    <row r="642" spans="34:38" ht="15">
      <c r="AH642" s="777" t="s">
        <v>9342</v>
      </c>
      <c r="AJ642" s="582" t="s">
        <v>6792</v>
      </c>
      <c r="AL642" s="336"/>
    </row>
    <row r="643" spans="34:38" ht="15">
      <c r="AH643" s="140" t="s">
        <v>5554</v>
      </c>
      <c r="AJ643" s="582" t="s">
        <v>6729</v>
      </c>
      <c r="AL643" s="336"/>
    </row>
    <row r="644" spans="34:38" ht="15">
      <c r="AH644" s="777" t="s">
        <v>5555</v>
      </c>
      <c r="AJ644" s="582" t="s">
        <v>6730</v>
      </c>
      <c r="AL644" s="336"/>
    </row>
    <row r="645" spans="34:38" ht="15">
      <c r="AH645" s="140" t="s">
        <v>10089</v>
      </c>
      <c r="AJ645" s="582" t="s">
        <v>5448</v>
      </c>
      <c r="AL645" s="336"/>
    </row>
    <row r="646" spans="34:38" ht="15">
      <c r="AH646" s="777" t="s">
        <v>10280</v>
      </c>
      <c r="AJ646" s="582" t="s">
        <v>5449</v>
      </c>
      <c r="AL646" s="336"/>
    </row>
    <row r="647" spans="34:38" ht="15">
      <c r="AH647" s="140" t="s">
        <v>10092</v>
      </c>
      <c r="AJ647" s="582" t="s">
        <v>95</v>
      </c>
      <c r="AL647" s="336"/>
    </row>
    <row r="648" spans="34:38" ht="15">
      <c r="AH648" s="777" t="s">
        <v>6775</v>
      </c>
      <c r="AJ648" s="582" t="s">
        <v>4966</v>
      </c>
      <c r="AL648" s="336"/>
    </row>
    <row r="649" spans="34:38" ht="15">
      <c r="AH649" s="140" t="s">
        <v>6523</v>
      </c>
      <c r="AJ649" s="582" t="s">
        <v>4967</v>
      </c>
      <c r="AL649" s="336"/>
    </row>
    <row r="650" spans="34:38" ht="15">
      <c r="AH650" s="777" t="s">
        <v>6869</v>
      </c>
      <c r="AJ650" s="582" t="s">
        <v>8667</v>
      </c>
      <c r="AL650" s="336"/>
    </row>
    <row r="651" spans="34:38" ht="15">
      <c r="AH651" s="140" t="s">
        <v>9345</v>
      </c>
      <c r="AJ651" s="582" t="s">
        <v>8668</v>
      </c>
      <c r="AL651" s="336"/>
    </row>
    <row r="652" spans="34:38" ht="15">
      <c r="AH652" s="777" t="s">
        <v>9349</v>
      </c>
      <c r="AJ652" s="582" t="s">
        <v>99</v>
      </c>
      <c r="AL652" s="336"/>
    </row>
    <row r="653" spans="34:38" ht="15">
      <c r="AH653" s="140" t="s">
        <v>9353</v>
      </c>
      <c r="AJ653" s="582" t="s">
        <v>7740</v>
      </c>
      <c r="AL653" s="336"/>
    </row>
    <row r="654" spans="34:38" ht="15">
      <c r="AH654" s="777" t="s">
        <v>9355</v>
      </c>
      <c r="AJ654" s="582" t="s">
        <v>6721</v>
      </c>
      <c r="AL654" s="336"/>
    </row>
    <row r="655" spans="34:38" ht="15">
      <c r="AH655" s="140" t="s">
        <v>9357</v>
      </c>
      <c r="AJ655" s="582" t="s">
        <v>6722</v>
      </c>
      <c r="AL655" s="336"/>
    </row>
    <row r="656" spans="34:38" ht="15">
      <c r="AH656" s="777" t="s">
        <v>9361</v>
      </c>
      <c r="AJ656" s="582" t="s">
        <v>6723</v>
      </c>
      <c r="AL656" s="336"/>
    </row>
    <row r="657" spans="34:38" ht="15">
      <c r="AH657" s="140" t="s">
        <v>9365</v>
      </c>
      <c r="AJ657" s="582" t="s">
        <v>6726</v>
      </c>
      <c r="AL657" s="336"/>
    </row>
    <row r="658" spans="34:38" ht="15">
      <c r="AH658" s="777" t="s">
        <v>5556</v>
      </c>
      <c r="AJ658" s="582" t="s">
        <v>6727</v>
      </c>
      <c r="AL658" s="336"/>
    </row>
    <row r="659" spans="34:38" ht="15">
      <c r="AH659" s="140" t="s">
        <v>10134</v>
      </c>
      <c r="AJ659" s="582" t="s">
        <v>6936</v>
      </c>
      <c r="AL659" s="336"/>
    </row>
    <row r="660" spans="34:38" ht="15">
      <c r="AH660" s="777" t="s">
        <v>5557</v>
      </c>
      <c r="AJ660" s="582" t="s">
        <v>6731</v>
      </c>
      <c r="AL660" s="336"/>
    </row>
    <row r="661" spans="34:38" ht="15">
      <c r="AH661" s="140" t="s">
        <v>7164</v>
      </c>
      <c r="AJ661" s="582" t="s">
        <v>6732</v>
      </c>
      <c r="AL661" s="336"/>
    </row>
    <row r="662" spans="34:38" ht="15">
      <c r="AH662" s="777" t="s">
        <v>7165</v>
      </c>
      <c r="AJ662" s="582" t="s">
        <v>6734</v>
      </c>
      <c r="AL662" s="336"/>
    </row>
    <row r="663" spans="34:38" ht="15">
      <c r="AH663" s="140" t="s">
        <v>6315</v>
      </c>
      <c r="AJ663" s="582" t="s">
        <v>9303</v>
      </c>
      <c r="AL663" s="336"/>
    </row>
    <row r="664" spans="34:38" ht="15">
      <c r="AH664" s="777" t="s">
        <v>5855</v>
      </c>
      <c r="AJ664" s="582" t="s">
        <v>9307</v>
      </c>
      <c r="AL664" s="336"/>
    </row>
    <row r="665" spans="34:38" ht="15">
      <c r="AH665" s="140" t="s">
        <v>5854</v>
      </c>
      <c r="AJ665" s="582" t="s">
        <v>9309</v>
      </c>
      <c r="AL665" s="336"/>
    </row>
    <row r="666" spans="34:38" ht="15">
      <c r="AH666" s="777" t="s">
        <v>7616</v>
      </c>
      <c r="AJ666" s="582" t="s">
        <v>9311</v>
      </c>
      <c r="AL666" s="336"/>
    </row>
    <row r="667" spans="34:38" ht="15">
      <c r="AH667" s="140" t="s">
        <v>7617</v>
      </c>
      <c r="AJ667" s="582" t="s">
        <v>9315</v>
      </c>
      <c r="AL667" s="336"/>
    </row>
    <row r="668" spans="34:38" ht="15">
      <c r="AH668" s="777" t="s">
        <v>5857</v>
      </c>
      <c r="AJ668" s="582" t="s">
        <v>8764</v>
      </c>
      <c r="AL668" s="336"/>
    </row>
    <row r="669" spans="34:38" ht="15">
      <c r="AH669" s="140" t="s">
        <v>5858</v>
      </c>
      <c r="AJ669" s="582" t="s">
        <v>9317</v>
      </c>
      <c r="AL669" s="336"/>
    </row>
    <row r="670" spans="34:38" ht="15">
      <c r="AH670" s="777" t="s">
        <v>5856</v>
      </c>
      <c r="AJ670" s="582" t="s">
        <v>9318</v>
      </c>
      <c r="AL670" s="336"/>
    </row>
    <row r="671" spans="34:38" ht="15">
      <c r="AH671" s="140" t="s">
        <v>5859</v>
      </c>
      <c r="AJ671" s="582" t="s">
        <v>9320</v>
      </c>
      <c r="AL671" s="336"/>
    </row>
    <row r="672" spans="34:38" ht="15">
      <c r="AH672" s="777" t="s">
        <v>5860</v>
      </c>
      <c r="AJ672" s="582" t="s">
        <v>8766</v>
      </c>
      <c r="AL672" s="336"/>
    </row>
    <row r="673" spans="34:38" ht="15">
      <c r="AH673" s="140" t="s">
        <v>5861</v>
      </c>
      <c r="AJ673" s="582" t="s">
        <v>8767</v>
      </c>
      <c r="AL673" s="336"/>
    </row>
    <row r="674" spans="34:38" ht="15">
      <c r="AH674" s="777" t="s">
        <v>5862</v>
      </c>
      <c r="AJ674" s="582" t="s">
        <v>8769</v>
      </c>
      <c r="AL674" s="336"/>
    </row>
    <row r="675" spans="34:38" ht="15">
      <c r="AH675" s="140" t="s">
        <v>5863</v>
      </c>
      <c r="AJ675" s="582" t="s">
        <v>8771</v>
      </c>
      <c r="AL675" s="336"/>
    </row>
    <row r="676" spans="34:38" ht="15">
      <c r="AH676" s="777" t="s">
        <v>5864</v>
      </c>
      <c r="AJ676" s="582" t="s">
        <v>8772</v>
      </c>
      <c r="AL676" s="336"/>
    </row>
    <row r="677" spans="34:38" ht="15">
      <c r="AH677" s="140" t="s">
        <v>5865</v>
      </c>
      <c r="AJ677" s="582" t="s">
        <v>8774</v>
      </c>
      <c r="AL677" s="336"/>
    </row>
    <row r="678" spans="34:38" ht="15">
      <c r="AH678" s="777" t="s">
        <v>5866</v>
      </c>
      <c r="AJ678" s="582" t="s">
        <v>8776</v>
      </c>
      <c r="AL678" s="336"/>
    </row>
    <row r="679" spans="34:38" ht="15">
      <c r="AH679" s="140" t="s">
        <v>10320</v>
      </c>
      <c r="AJ679" s="582" t="s">
        <v>5450</v>
      </c>
      <c r="AL679" s="336"/>
    </row>
    <row r="680" spans="34:38" ht="15">
      <c r="AH680" s="777" t="s">
        <v>10324</v>
      </c>
      <c r="AJ680" s="582" t="s">
        <v>5451</v>
      </c>
      <c r="AL680" s="336"/>
    </row>
    <row r="681" spans="34:38" ht="15">
      <c r="AH681" s="140" t="s">
        <v>8977</v>
      </c>
      <c r="AJ681" s="582" t="s">
        <v>9322</v>
      </c>
      <c r="AL681" s="336"/>
    </row>
    <row r="682" spans="34:38" ht="15">
      <c r="AH682" s="777" t="s">
        <v>1000</v>
      </c>
      <c r="AJ682" s="582" t="s">
        <v>9323</v>
      </c>
      <c r="AL682" s="336"/>
    </row>
    <row r="683" spans="34:38" ht="15">
      <c r="AH683" s="140" t="s">
        <v>5580</v>
      </c>
      <c r="AJ683" s="582" t="s">
        <v>5454</v>
      </c>
      <c r="AL683" s="336"/>
    </row>
    <row r="684" spans="34:38" ht="15">
      <c r="AH684" s="777" t="s">
        <v>6344</v>
      </c>
      <c r="AJ684" s="582" t="s">
        <v>5455</v>
      </c>
      <c r="AL684" s="336"/>
    </row>
    <row r="685" spans="34:38" ht="15">
      <c r="AH685" s="140" t="s">
        <v>5581</v>
      </c>
      <c r="AJ685" s="582" t="s">
        <v>9938</v>
      </c>
      <c r="AL685" s="336"/>
    </row>
    <row r="686" spans="34:38" ht="15">
      <c r="AH686" s="777" t="s">
        <v>9369</v>
      </c>
      <c r="AJ686" s="582" t="s">
        <v>9939</v>
      </c>
      <c r="AL686" s="336"/>
    </row>
    <row r="687" spans="34:38" ht="15">
      <c r="AH687" s="140" t="s">
        <v>9670</v>
      </c>
      <c r="AJ687" s="582" t="s">
        <v>9940</v>
      </c>
      <c r="AL687" s="336"/>
    </row>
    <row r="688" spans="34:38" ht="15">
      <c r="AH688" s="777" t="s">
        <v>9676</v>
      </c>
      <c r="AJ688" s="582" t="s">
        <v>5804</v>
      </c>
      <c r="AL688" s="336"/>
    </row>
    <row r="689" spans="34:38" ht="15">
      <c r="AH689" s="140" t="s">
        <v>9677</v>
      </c>
      <c r="AJ689" s="582" t="s">
        <v>2947</v>
      </c>
      <c r="AL689" s="336"/>
    </row>
    <row r="690" spans="34:38" ht="15">
      <c r="AH690" s="777" t="s">
        <v>9678</v>
      </c>
      <c r="AJ690" s="582" t="s">
        <v>9325</v>
      </c>
      <c r="AL690" s="336"/>
    </row>
    <row r="691" spans="34:38" ht="15">
      <c r="AH691" s="140" t="s">
        <v>375</v>
      </c>
      <c r="AJ691" s="582" t="s">
        <v>9327</v>
      </c>
      <c r="AL691" s="336"/>
    </row>
    <row r="692" spans="34:38" ht="15">
      <c r="AH692" s="777" t="s">
        <v>7287</v>
      </c>
      <c r="AJ692" s="582" t="s">
        <v>9328</v>
      </c>
      <c r="AL692" s="336"/>
    </row>
    <row r="693" spans="34:38" ht="15">
      <c r="AH693" s="140" t="s">
        <v>7396</v>
      </c>
      <c r="AJ693" s="582" t="s">
        <v>6439</v>
      </c>
      <c r="AL693" s="336"/>
    </row>
    <row r="694" spans="34:38" ht="15">
      <c r="AH694" s="777" t="s">
        <v>7397</v>
      </c>
      <c r="AJ694" s="582" t="s">
        <v>6440</v>
      </c>
      <c r="AL694" s="336"/>
    </row>
    <row r="695" spans="34:38" ht="15">
      <c r="AH695" s="140" t="s">
        <v>10036</v>
      </c>
      <c r="AJ695" s="582" t="s">
        <v>4918</v>
      </c>
      <c r="AL695" s="336"/>
    </row>
    <row r="696" spans="34:38" ht="15">
      <c r="AH696" s="777" t="s">
        <v>11841</v>
      </c>
      <c r="AJ696" s="582" t="s">
        <v>4916</v>
      </c>
      <c r="AL696" s="336"/>
    </row>
    <row r="697" spans="34:38" ht="15">
      <c r="AH697" s="140" t="s">
        <v>9743</v>
      </c>
      <c r="AJ697" s="582" t="s">
        <v>4917</v>
      </c>
      <c r="AL697" s="336"/>
    </row>
    <row r="698" spans="34:38" ht="15">
      <c r="AH698" s="777" t="s">
        <v>9744</v>
      </c>
      <c r="AJ698" s="582" t="s">
        <v>4919</v>
      </c>
      <c r="AL698" s="336"/>
    </row>
    <row r="699" spans="34:38" ht="15">
      <c r="AH699" s="140" t="s">
        <v>9745</v>
      </c>
      <c r="AJ699" s="582" t="s">
        <v>5456</v>
      </c>
      <c r="AL699" s="336"/>
    </row>
    <row r="700" spans="34:38" ht="15">
      <c r="AH700" s="777" t="s">
        <v>11846</v>
      </c>
      <c r="AJ700" s="582" t="s">
        <v>5457</v>
      </c>
      <c r="AL700" s="336"/>
    </row>
    <row r="701" spans="34:38" ht="15">
      <c r="AH701" s="140" t="s">
        <v>10002</v>
      </c>
      <c r="AJ701" s="582" t="s">
        <v>1607</v>
      </c>
      <c r="AL701" s="336"/>
    </row>
    <row r="702" spans="34:38" ht="15">
      <c r="AH702" s="777" t="s">
        <v>5586</v>
      </c>
      <c r="AJ702" s="582" t="s">
        <v>5458</v>
      </c>
      <c r="AL702" s="336"/>
    </row>
    <row r="703" spans="34:38" ht="15">
      <c r="AH703" s="140" t="s">
        <v>4972</v>
      </c>
      <c r="AJ703" s="582" t="s">
        <v>5459</v>
      </c>
      <c r="AL703" s="336"/>
    </row>
    <row r="704" spans="34:38" ht="15">
      <c r="AH704" s="777" t="s">
        <v>5589</v>
      </c>
      <c r="AJ704" s="582" t="s">
        <v>5460</v>
      </c>
      <c r="AL704" s="336"/>
    </row>
    <row r="705" spans="34:38" ht="15">
      <c r="AH705" s="140" t="s">
        <v>5590</v>
      </c>
      <c r="AJ705" s="582" t="s">
        <v>3641</v>
      </c>
      <c r="AL705" s="336"/>
    </row>
    <row r="706" spans="34:38" ht="15">
      <c r="AH706" s="777" t="s">
        <v>5592</v>
      </c>
      <c r="AJ706" s="582" t="s">
        <v>9329</v>
      </c>
      <c r="AL706" s="336"/>
    </row>
    <row r="707" spans="34:38" ht="15">
      <c r="AH707" s="140" t="s">
        <v>9672</v>
      </c>
      <c r="AJ707" s="582" t="s">
        <v>9331</v>
      </c>
      <c r="AL707" s="336"/>
    </row>
    <row r="708" spans="34:38" ht="15">
      <c r="AH708" s="777" t="s">
        <v>9673</v>
      </c>
      <c r="AJ708" s="582" t="s">
        <v>7041</v>
      </c>
      <c r="AL708" s="336"/>
    </row>
    <row r="709" spans="34:38" ht="15">
      <c r="AH709" s="140" t="s">
        <v>5595</v>
      </c>
      <c r="AJ709" s="582" t="s">
        <v>7042</v>
      </c>
      <c r="AL709" s="336"/>
    </row>
    <row r="710" spans="34:38" ht="15">
      <c r="AH710" s="777" t="s">
        <v>5596</v>
      </c>
      <c r="AJ710" s="582" t="s">
        <v>5461</v>
      </c>
      <c r="AL710" s="336"/>
    </row>
    <row r="711" spans="34:38" ht="15">
      <c r="AH711" s="140" t="s">
        <v>9371</v>
      </c>
      <c r="AJ711" s="582" t="s">
        <v>5463</v>
      </c>
      <c r="AL711" s="336"/>
    </row>
    <row r="712" spans="34:38" ht="15">
      <c r="AH712" s="777" t="s">
        <v>9374</v>
      </c>
      <c r="AJ712" s="582" t="s">
        <v>4920</v>
      </c>
      <c r="AL712" s="336"/>
    </row>
    <row r="713" spans="34:38" ht="15">
      <c r="AH713" s="140" t="s">
        <v>6012</v>
      </c>
      <c r="AJ713" s="582" t="s">
        <v>5464</v>
      </c>
      <c r="AL713" s="336"/>
    </row>
    <row r="714" spans="34:38" ht="15">
      <c r="AH714" s="777" t="s">
        <v>6013</v>
      </c>
      <c r="AJ714" s="582" t="s">
        <v>5465</v>
      </c>
      <c r="AL714"/>
    </row>
    <row r="715" spans="34:38" ht="15">
      <c r="AH715" s="140" t="s">
        <v>6011</v>
      </c>
      <c r="AJ715" s="582" t="s">
        <v>5466</v>
      </c>
      <c r="AL715"/>
    </row>
    <row r="716" spans="34:38" ht="15">
      <c r="AH716" s="777" t="s">
        <v>9381</v>
      </c>
      <c r="AJ716" s="582" t="s">
        <v>5467</v>
      </c>
      <c r="AL716"/>
    </row>
    <row r="717" spans="34:38" ht="15">
      <c r="AH717" s="140" t="s">
        <v>10332</v>
      </c>
      <c r="AJ717" s="582" t="s">
        <v>5468</v>
      </c>
      <c r="AL717" s="336"/>
    </row>
    <row r="718" spans="34:38" ht="15">
      <c r="AH718" s="777" t="s">
        <v>10327</v>
      </c>
      <c r="AJ718" s="582" t="s">
        <v>5469</v>
      </c>
      <c r="AL718" s="336"/>
    </row>
    <row r="719" spans="34:38" ht="15">
      <c r="AH719" s="140" t="s">
        <v>10336</v>
      </c>
      <c r="AJ719" s="582" t="s">
        <v>5470</v>
      </c>
      <c r="AL719"/>
    </row>
    <row r="720" spans="34:38" ht="15">
      <c r="AH720" s="777" t="s">
        <v>10329</v>
      </c>
      <c r="AJ720" s="582" t="s">
        <v>5471</v>
      </c>
      <c r="AL720"/>
    </row>
    <row r="721" spans="34:38" ht="15">
      <c r="AH721" s="140" t="s">
        <v>6173</v>
      </c>
      <c r="AJ721" s="582" t="s">
        <v>5472</v>
      </c>
      <c r="AL721"/>
    </row>
    <row r="722" spans="34:38" ht="15">
      <c r="AH722" s="777" t="s">
        <v>6174</v>
      </c>
      <c r="AJ722" s="582" t="s">
        <v>5475</v>
      </c>
      <c r="AL722"/>
    </row>
    <row r="723" spans="34:38" ht="15">
      <c r="AH723" s="140" t="s">
        <v>6175</v>
      </c>
      <c r="AJ723" s="582" t="s">
        <v>5476</v>
      </c>
      <c r="AL723"/>
    </row>
    <row r="724" spans="34:38" ht="15">
      <c r="AH724" s="777" t="s">
        <v>8123</v>
      </c>
      <c r="AJ724" s="582" t="s">
        <v>5477</v>
      </c>
      <c r="AL724"/>
    </row>
    <row r="725" spans="34:38" ht="15">
      <c r="AH725" s="140" t="s">
        <v>6021</v>
      </c>
      <c r="AJ725" s="582" t="s">
        <v>7043</v>
      </c>
      <c r="AL725"/>
    </row>
    <row r="726" spans="34:38" ht="15">
      <c r="AH726" s="777" t="s">
        <v>6881</v>
      </c>
      <c r="AJ726" s="582" t="s">
        <v>7044</v>
      </c>
      <c r="AL726"/>
    </row>
    <row r="727" spans="34:38" ht="15">
      <c r="AH727" s="140" t="s">
        <v>6024</v>
      </c>
      <c r="AJ727" s="582" t="s">
        <v>7045</v>
      </c>
      <c r="AL727"/>
    </row>
    <row r="728" spans="34:38" ht="15">
      <c r="AH728" s="777" t="s">
        <v>9199</v>
      </c>
      <c r="AJ728" s="582" t="s">
        <v>8632</v>
      </c>
      <c r="AL728"/>
    </row>
    <row r="729" spans="34:38" ht="15">
      <c r="AH729" s="140" t="s">
        <v>10339</v>
      </c>
      <c r="AJ729" s="582" t="s">
        <v>5479</v>
      </c>
      <c r="AL729"/>
    </row>
    <row r="730" spans="34:38" ht="15">
      <c r="AH730" s="777" t="s">
        <v>6882</v>
      </c>
      <c r="AJ730" s="582" t="s">
        <v>4921</v>
      </c>
      <c r="AL730"/>
    </row>
    <row r="731" spans="34:38" ht="15">
      <c r="AH731" s="140" t="s">
        <v>10152</v>
      </c>
      <c r="AJ731" s="582" t="s">
        <v>5480</v>
      </c>
      <c r="AL731"/>
    </row>
    <row r="732" spans="34:38" ht="15">
      <c r="AH732" s="777" t="s">
        <v>10153</v>
      </c>
      <c r="AJ732" s="582" t="s">
        <v>5481</v>
      </c>
      <c r="AL732"/>
    </row>
    <row r="733" spans="34:38" ht="15">
      <c r="AH733" s="140" t="s">
        <v>10154</v>
      </c>
      <c r="AJ733" s="582" t="s">
        <v>5483</v>
      </c>
      <c r="AL733"/>
    </row>
    <row r="734" spans="34:38" ht="15">
      <c r="AH734" s="777" t="s">
        <v>9392</v>
      </c>
      <c r="AJ734" s="582" t="s">
        <v>5484</v>
      </c>
      <c r="AL734"/>
    </row>
    <row r="735" spans="34:38" ht="15">
      <c r="AH735" s="140" t="s">
        <v>10137</v>
      </c>
      <c r="AJ735" s="582" t="s">
        <v>6203</v>
      </c>
      <c r="AL735"/>
    </row>
    <row r="736" spans="34:38" ht="15">
      <c r="AH736" s="777" t="s">
        <v>10155</v>
      </c>
      <c r="AJ736" s="582" t="s">
        <v>5485</v>
      </c>
      <c r="AL736"/>
    </row>
    <row r="737" spans="34:38" ht="15">
      <c r="AH737" s="140" t="s">
        <v>8809</v>
      </c>
      <c r="AJ737" s="582" t="s">
        <v>5486</v>
      </c>
      <c r="AL737"/>
    </row>
    <row r="738" spans="34:38" ht="15">
      <c r="AH738" s="777" t="s">
        <v>8810</v>
      </c>
      <c r="AJ738" s="582" t="s">
        <v>6876</v>
      </c>
      <c r="AL738"/>
    </row>
    <row r="739" spans="34:38" ht="15">
      <c r="AH739" s="140" t="s">
        <v>6939</v>
      </c>
      <c r="AJ739" s="582" t="s">
        <v>5487</v>
      </c>
      <c r="AL739"/>
    </row>
    <row r="740" spans="34:38" ht="15">
      <c r="AH740" s="777" t="s">
        <v>6940</v>
      </c>
      <c r="AJ740" s="582" t="s">
        <v>8787</v>
      </c>
      <c r="AL740"/>
    </row>
    <row r="741" spans="34:38" ht="15">
      <c r="AH741" s="140" t="s">
        <v>7326</v>
      </c>
      <c r="AJ741" s="582" t="s">
        <v>8788</v>
      </c>
      <c r="AL741"/>
    </row>
    <row r="742" spans="34:38" ht="15">
      <c r="AH742" s="777" t="s">
        <v>7327</v>
      </c>
      <c r="AJ742" s="582" t="s">
        <v>8789</v>
      </c>
      <c r="AL742"/>
    </row>
    <row r="743" spans="34:38" ht="15">
      <c r="AH743" s="140" t="s">
        <v>8514</v>
      </c>
      <c r="AJ743" s="582" t="s">
        <v>5488</v>
      </c>
      <c r="AL743"/>
    </row>
    <row r="744" spans="34:38" ht="15">
      <c r="AH744" s="777" t="s">
        <v>7810</v>
      </c>
      <c r="AJ744" s="582" t="s">
        <v>5489</v>
      </c>
      <c r="AL744"/>
    </row>
    <row r="745" spans="34:38" ht="15">
      <c r="AH745" s="140" t="s">
        <v>7811</v>
      </c>
      <c r="AJ745" s="582" t="s">
        <v>5490</v>
      </c>
      <c r="AL745"/>
    </row>
    <row r="746" spans="34:38" ht="15">
      <c r="AH746" s="777" t="s">
        <v>7812</v>
      </c>
      <c r="AJ746" s="582" t="s">
        <v>5491</v>
      </c>
      <c r="AL746"/>
    </row>
    <row r="747" spans="34:38" ht="15">
      <c r="AH747" s="140" t="s">
        <v>7813</v>
      </c>
      <c r="AJ747" s="582" t="s">
        <v>5492</v>
      </c>
      <c r="AL747"/>
    </row>
    <row r="748" spans="34:38" ht="15">
      <c r="AH748" s="777" t="s">
        <v>7218</v>
      </c>
      <c r="AJ748" s="582" t="s">
        <v>5493</v>
      </c>
      <c r="AL748"/>
    </row>
    <row r="749" spans="34:38" ht="15">
      <c r="AH749" s="140" t="s">
        <v>7219</v>
      </c>
      <c r="AJ749" s="582" t="s">
        <v>7341</v>
      </c>
      <c r="AL749"/>
    </row>
    <row r="750" spans="34:38" ht="15">
      <c r="AH750" s="777" t="s">
        <v>7220</v>
      </c>
      <c r="AJ750" s="582" t="s">
        <v>7547</v>
      </c>
      <c r="AL750"/>
    </row>
    <row r="751" spans="34:38" ht="15">
      <c r="AH751" s="140" t="s">
        <v>7629</v>
      </c>
      <c r="AJ751" s="582" t="s">
        <v>6292</v>
      </c>
      <c r="AL751"/>
    </row>
    <row r="752" spans="34:38" ht="15">
      <c r="AH752" s="777" t="s">
        <v>5610</v>
      </c>
      <c r="AJ752" s="582" t="s">
        <v>6293</v>
      </c>
      <c r="AL752"/>
    </row>
    <row r="753" spans="34:38" ht="15">
      <c r="AH753" s="140" t="s">
        <v>5611</v>
      </c>
      <c r="AJ753" s="582" t="s">
        <v>6294</v>
      </c>
      <c r="AL753"/>
    </row>
    <row r="754" spans="34:38" ht="15">
      <c r="AH754" s="777" t="s">
        <v>10161</v>
      </c>
      <c r="AJ754" s="582" t="s">
        <v>5494</v>
      </c>
      <c r="AL754"/>
    </row>
    <row r="755" spans="34:38" ht="15">
      <c r="AH755" s="140" t="s">
        <v>10157</v>
      </c>
      <c r="AJ755" s="582" t="s">
        <v>5495</v>
      </c>
      <c r="AL755"/>
    </row>
    <row r="756" spans="34:38" ht="15">
      <c r="AH756" s="777" t="s">
        <v>7851</v>
      </c>
      <c r="AJ756" s="582" t="s">
        <v>5496</v>
      </c>
      <c r="AL756"/>
    </row>
    <row r="757" spans="34:38" ht="15">
      <c r="AH757" s="140" t="s">
        <v>7852</v>
      </c>
      <c r="AJ757" s="582" t="s">
        <v>7762</v>
      </c>
      <c r="AL757"/>
    </row>
    <row r="758" spans="34:38" ht="15">
      <c r="AH758" s="777" t="s">
        <v>7853</v>
      </c>
      <c r="AJ758" s="582" t="s">
        <v>7763</v>
      </c>
      <c r="AL758"/>
    </row>
    <row r="759" spans="34:38" ht="15">
      <c r="AH759" s="140" t="s">
        <v>6810</v>
      </c>
      <c r="AJ759" s="582" t="s">
        <v>10388</v>
      </c>
      <c r="AL759"/>
    </row>
    <row r="760" spans="34:38" ht="15">
      <c r="AH760" s="777" t="s">
        <v>6811</v>
      </c>
      <c r="AJ760" s="582" t="s">
        <v>347</v>
      </c>
      <c r="AL760"/>
    </row>
    <row r="761" spans="34:38" ht="15">
      <c r="AH761" s="140" t="s">
        <v>6812</v>
      </c>
      <c r="AJ761" s="582" t="s">
        <v>8888</v>
      </c>
      <c r="AL761"/>
    </row>
    <row r="762" spans="34:38" ht="15">
      <c r="AH762" s="777" t="s">
        <v>5615</v>
      </c>
      <c r="AJ762" s="582" t="s">
        <v>5497</v>
      </c>
      <c r="AL762"/>
    </row>
    <row r="763" spans="34:38" ht="15">
      <c r="AH763" s="140" t="s">
        <v>5616</v>
      </c>
      <c r="AJ763" s="582" t="s">
        <v>3612</v>
      </c>
      <c r="AL763"/>
    </row>
    <row r="764" spans="34:38" ht="15">
      <c r="AH764" s="777" t="s">
        <v>5617</v>
      </c>
      <c r="AJ764" s="582" t="s">
        <v>8181</v>
      </c>
      <c r="AL764"/>
    </row>
    <row r="765" spans="34:38" ht="15">
      <c r="AH765" s="140" t="s">
        <v>5618</v>
      </c>
      <c r="AJ765" s="582" t="s">
        <v>9716</v>
      </c>
      <c r="AL765"/>
    </row>
    <row r="766" spans="34:38" ht="15">
      <c r="AH766" s="777" t="s">
        <v>5619</v>
      </c>
      <c r="AJ766" s="582" t="s">
        <v>9933</v>
      </c>
      <c r="AL766"/>
    </row>
    <row r="767" spans="34:38" ht="15">
      <c r="AH767" s="140" t="s">
        <v>5620</v>
      </c>
      <c r="AJ767" s="582" t="s">
        <v>9932</v>
      </c>
      <c r="AL767"/>
    </row>
    <row r="768" spans="34:38" ht="15">
      <c r="AH768" s="777" t="s">
        <v>10818</v>
      </c>
      <c r="AJ768" s="582" t="s">
        <v>9934</v>
      </c>
      <c r="AL768"/>
    </row>
    <row r="769" spans="34:38" ht="15">
      <c r="AH769" s="140" t="s">
        <v>10819</v>
      </c>
      <c r="AJ769" s="582" t="s">
        <v>7048</v>
      </c>
      <c r="AL769"/>
    </row>
    <row r="770" spans="34:38" ht="15">
      <c r="AH770" s="777" t="s">
        <v>10285</v>
      </c>
      <c r="AJ770" s="582" t="s">
        <v>422</v>
      </c>
      <c r="AL770"/>
    </row>
    <row r="771" spans="34:38" ht="15">
      <c r="AH771" s="140" t="s">
        <v>10286</v>
      </c>
      <c r="AJ771" s="582" t="s">
        <v>424</v>
      </c>
      <c r="AL771"/>
    </row>
    <row r="772" spans="34:38" ht="15">
      <c r="AH772" s="777" t="s">
        <v>10287</v>
      </c>
      <c r="AJ772" s="582" t="s">
        <v>425</v>
      </c>
      <c r="AL772"/>
    </row>
    <row r="773" spans="34:38" ht="15">
      <c r="AH773" s="140" t="s">
        <v>10288</v>
      </c>
      <c r="AJ773" s="582" t="s">
        <v>7746</v>
      </c>
      <c r="AL773"/>
    </row>
    <row r="774" spans="34:38" ht="15">
      <c r="AH774" s="777" t="s">
        <v>5621</v>
      </c>
      <c r="AJ774" s="582" t="s">
        <v>7747</v>
      </c>
      <c r="AL774"/>
    </row>
    <row r="775" spans="34:38" ht="15">
      <c r="AH775" s="140" t="s">
        <v>5622</v>
      </c>
      <c r="AJ775" s="582" t="s">
        <v>7748</v>
      </c>
      <c r="AL775"/>
    </row>
    <row r="776" spans="34:38" ht="15">
      <c r="AH776" s="777" t="s">
        <v>5623</v>
      </c>
      <c r="AJ776" s="582" t="s">
        <v>7754</v>
      </c>
      <c r="AL776"/>
    </row>
    <row r="777" spans="34:38" ht="15">
      <c r="AH777" s="140" t="s">
        <v>8670</v>
      </c>
      <c r="AJ777" s="582" t="s">
        <v>7755</v>
      </c>
      <c r="AL777"/>
    </row>
    <row r="778" spans="34:38" ht="15">
      <c r="AH778" s="777" t="s">
        <v>8671</v>
      </c>
      <c r="AJ778" s="582" t="s">
        <v>7756</v>
      </c>
      <c r="AL778"/>
    </row>
    <row r="779" spans="34:38" ht="15">
      <c r="AH779" s="140" t="s">
        <v>8672</v>
      </c>
      <c r="AJ779" s="582" t="s">
        <v>7757</v>
      </c>
      <c r="AL779"/>
    </row>
    <row r="780" spans="34:38" ht="15">
      <c r="AH780" s="777" t="s">
        <v>8673</v>
      </c>
      <c r="AJ780" s="582" t="s">
        <v>7846</v>
      </c>
      <c r="AL780"/>
    </row>
    <row r="781" spans="34:38" ht="15">
      <c r="AH781" s="140" t="s">
        <v>5624</v>
      </c>
      <c r="AJ781" s="582" t="s">
        <v>8085</v>
      </c>
      <c r="AL781"/>
    </row>
    <row r="782" spans="34:38" ht="15">
      <c r="AH782" s="777" t="s">
        <v>5626</v>
      </c>
      <c r="AJ782" s="582" t="s">
        <v>7743</v>
      </c>
      <c r="AL782"/>
    </row>
    <row r="783" spans="34:38" ht="15">
      <c r="AH783" s="140" t="s">
        <v>5628</v>
      </c>
      <c r="AJ783" s="582" t="s">
        <v>10783</v>
      </c>
      <c r="AL783"/>
    </row>
    <row r="784" spans="34:38" ht="15">
      <c r="AH784" s="777" t="s">
        <v>8879</v>
      </c>
      <c r="AJ784" s="582" t="s">
        <v>10782</v>
      </c>
      <c r="AL784"/>
    </row>
    <row r="785" spans="34:38" ht="15">
      <c r="AH785" s="140" t="s">
        <v>8599</v>
      </c>
      <c r="AJ785" s="582" t="s">
        <v>8087</v>
      </c>
      <c r="AL785"/>
    </row>
    <row r="786" spans="34:38" ht="15">
      <c r="AH786" s="777" t="s">
        <v>8600</v>
      </c>
      <c r="AJ786" s="582" t="s">
        <v>7844</v>
      </c>
      <c r="AL786"/>
    </row>
    <row r="787" spans="34:38" ht="15">
      <c r="AH787" s="140" t="s">
        <v>10827</v>
      </c>
      <c r="AJ787" s="582" t="s">
        <v>8230</v>
      </c>
      <c r="AL787"/>
    </row>
    <row r="788" spans="34:38" ht="15">
      <c r="AH788" s="777" t="s">
        <v>10826</v>
      </c>
      <c r="AJ788" s="582" t="s">
        <v>8231</v>
      </c>
      <c r="AL788"/>
    </row>
    <row r="789" spans="34:38" ht="15">
      <c r="AH789" s="140" t="s">
        <v>9404</v>
      </c>
      <c r="AJ789" s="582" t="s">
        <v>8232</v>
      </c>
      <c r="AL789"/>
    </row>
    <row r="790" spans="34:38" ht="15">
      <c r="AH790" s="777" t="s">
        <v>9405</v>
      </c>
      <c r="AJ790" s="582" t="s">
        <v>8086</v>
      </c>
      <c r="AL790"/>
    </row>
    <row r="791" spans="34:38" ht="15">
      <c r="AH791" s="140" t="s">
        <v>5632</v>
      </c>
      <c r="AJ791" s="582" t="s">
        <v>7752</v>
      </c>
      <c r="AL791"/>
    </row>
    <row r="792" spans="34:38" ht="15">
      <c r="AH792" s="777" t="s">
        <v>5633</v>
      </c>
      <c r="AJ792" s="582" t="s">
        <v>10038</v>
      </c>
      <c r="AL792"/>
    </row>
    <row r="793" spans="34:38" ht="15">
      <c r="AH793" s="140" t="s">
        <v>6048</v>
      </c>
      <c r="AJ793" s="582" t="s">
        <v>10039</v>
      </c>
      <c r="AL793"/>
    </row>
    <row r="794" spans="34:38" ht="15">
      <c r="AH794" s="777" t="s">
        <v>6049</v>
      </c>
      <c r="AJ794" s="582" t="s">
        <v>10037</v>
      </c>
      <c r="AL794"/>
    </row>
    <row r="795" spans="34:38" ht="15">
      <c r="AH795" s="140" t="s">
        <v>1109</v>
      </c>
      <c r="AJ795" s="582" t="s">
        <v>9091</v>
      </c>
      <c r="AL795"/>
    </row>
    <row r="796" spans="34:38" ht="15">
      <c r="AH796" s="777" t="s">
        <v>5634</v>
      </c>
      <c r="AJ796" s="582" t="s">
        <v>5498</v>
      </c>
      <c r="AL796"/>
    </row>
    <row r="797" spans="34:38" ht="15">
      <c r="AH797" s="140" t="s">
        <v>5635</v>
      </c>
      <c r="AJ797" s="582" t="s">
        <v>5499</v>
      </c>
      <c r="AL797"/>
    </row>
    <row r="798" spans="34:38" ht="15">
      <c r="AH798" s="777" t="s">
        <v>5636</v>
      </c>
      <c r="AJ798" s="582" t="s">
        <v>5500</v>
      </c>
      <c r="AL798"/>
    </row>
    <row r="799" spans="34:38" ht="15">
      <c r="AH799" s="140" t="s">
        <v>10159</v>
      </c>
      <c r="AJ799" s="582" t="s">
        <v>10837</v>
      </c>
      <c r="AL799"/>
    </row>
    <row r="800" spans="34:38" ht="15">
      <c r="AH800" s="777" t="s">
        <v>10160</v>
      </c>
      <c r="AJ800" s="582" t="s">
        <v>4968</v>
      </c>
      <c r="AL800"/>
    </row>
    <row r="801" spans="34:38" ht="15">
      <c r="AH801" s="140" t="s">
        <v>10138</v>
      </c>
      <c r="AJ801" s="582" t="s">
        <v>5503</v>
      </c>
      <c r="AL801"/>
    </row>
    <row r="802" spans="34:38" ht="15">
      <c r="AH802" s="777" t="s">
        <v>2032</v>
      </c>
      <c r="AJ802" s="582" t="s">
        <v>5504</v>
      </c>
      <c r="AL802"/>
    </row>
    <row r="803" spans="34:38" ht="15">
      <c r="AH803" s="140" t="s">
        <v>959</v>
      </c>
      <c r="AJ803" s="582" t="s">
        <v>7175</v>
      </c>
      <c r="AL803"/>
    </row>
    <row r="804" spans="34:38" ht="15">
      <c r="AH804" s="777" t="s">
        <v>2657</v>
      </c>
      <c r="AJ804" s="582" t="s">
        <v>6867</v>
      </c>
      <c r="AL804"/>
    </row>
    <row r="805" spans="34:38" ht="15">
      <c r="AH805" s="140" t="s">
        <v>390</v>
      </c>
      <c r="AJ805" s="582" t="s">
        <v>5505</v>
      </c>
      <c r="AL805"/>
    </row>
    <row r="806" spans="34:38" ht="15">
      <c r="AH806" s="777" t="s">
        <v>5640</v>
      </c>
      <c r="AJ806" s="582" t="s">
        <v>5506</v>
      </c>
      <c r="AL806"/>
    </row>
    <row r="807" spans="34:38" ht="15">
      <c r="AH807" s="140" t="s">
        <v>5642</v>
      </c>
      <c r="AJ807" s="582" t="s">
        <v>5508</v>
      </c>
      <c r="AL807"/>
    </row>
    <row r="808" spans="34:38" ht="15">
      <c r="AH808" s="777" t="s">
        <v>395</v>
      </c>
      <c r="AJ808" s="582" t="s">
        <v>5509</v>
      </c>
      <c r="AL808"/>
    </row>
    <row r="809" spans="34:38" ht="15">
      <c r="AH809" s="140" t="s">
        <v>5643</v>
      </c>
      <c r="AJ809" s="582" t="s">
        <v>5510</v>
      </c>
      <c r="AL809"/>
    </row>
    <row r="810" spans="34:38" ht="15">
      <c r="AH810" s="777" t="s">
        <v>5644</v>
      </c>
      <c r="AJ810" s="582" t="s">
        <v>5512</v>
      </c>
      <c r="AL810"/>
    </row>
    <row r="811" spans="34:38" ht="15">
      <c r="AH811" s="140" t="s">
        <v>5645</v>
      </c>
      <c r="AJ811" s="582" t="s">
        <v>4969</v>
      </c>
      <c r="AL811"/>
    </row>
    <row r="812" spans="34:38" ht="15">
      <c r="AH812" s="777" t="s">
        <v>396</v>
      </c>
      <c r="AJ812" s="582" t="s">
        <v>6868</v>
      </c>
      <c r="AL812"/>
    </row>
    <row r="813" spans="34:38" ht="15">
      <c r="AH813" s="140" t="s">
        <v>9816</v>
      </c>
      <c r="AJ813" s="582" t="s">
        <v>5514</v>
      </c>
      <c r="AL813"/>
    </row>
    <row r="814" spans="34:38" ht="15">
      <c r="AH814" s="777" t="s">
        <v>9815</v>
      </c>
      <c r="AJ814" s="582" t="s">
        <v>116</v>
      </c>
      <c r="AL814"/>
    </row>
    <row r="815" spans="34:38" ht="15">
      <c r="AH815" s="140" t="s">
        <v>5647</v>
      </c>
      <c r="AJ815" s="582" t="s">
        <v>3566</v>
      </c>
      <c r="AL815"/>
    </row>
    <row r="816" spans="34:38" ht="15">
      <c r="AH816" s="777" t="s">
        <v>5654</v>
      </c>
      <c r="AJ816" s="582" t="s">
        <v>10833</v>
      </c>
      <c r="AL816"/>
    </row>
    <row r="817" spans="34:38" ht="15">
      <c r="AH817" s="140" t="s">
        <v>5656</v>
      </c>
      <c r="AJ817" s="582" t="s">
        <v>6921</v>
      </c>
      <c r="AL817"/>
    </row>
    <row r="818" spans="34:38" ht="15">
      <c r="AH818" s="777" t="s">
        <v>8124</v>
      </c>
      <c r="AJ818" s="582" t="s">
        <v>4509</v>
      </c>
      <c r="AL818"/>
    </row>
    <row r="819" spans="34:38" ht="15">
      <c r="AH819" s="140" t="s">
        <v>3154</v>
      </c>
      <c r="AJ819" s="582" t="s">
        <v>3563</v>
      </c>
      <c r="AL819"/>
    </row>
    <row r="820" spans="34:38" ht="15">
      <c r="AH820" s="777" t="s">
        <v>6139</v>
      </c>
      <c r="AJ820" s="582" t="s">
        <v>3547</v>
      </c>
      <c r="AL820"/>
    </row>
    <row r="821" spans="34:38" ht="15">
      <c r="AH821" s="140" t="s">
        <v>4910</v>
      </c>
      <c r="AJ821" s="582" t="s">
        <v>10317</v>
      </c>
      <c r="AL821"/>
    </row>
    <row r="822" spans="34:38" ht="15">
      <c r="AH822" s="777" t="s">
        <v>6140</v>
      </c>
      <c r="AJ822" s="582" t="s">
        <v>10095</v>
      </c>
      <c r="AL822"/>
    </row>
    <row r="823" spans="34:38" ht="15">
      <c r="AH823" s="140" t="s">
        <v>6141</v>
      </c>
      <c r="AJ823" s="582" t="s">
        <v>10096</v>
      </c>
      <c r="AL823"/>
    </row>
    <row r="824" spans="34:38" ht="15">
      <c r="AH824" s="777" t="s">
        <v>4911</v>
      </c>
      <c r="AJ824" s="582" t="s">
        <v>8381</v>
      </c>
      <c r="AL824"/>
    </row>
    <row r="825" spans="34:38" ht="15">
      <c r="AH825" s="140" t="s">
        <v>6142</v>
      </c>
      <c r="AJ825" s="582" t="s">
        <v>7448</v>
      </c>
      <c r="AL825"/>
    </row>
    <row r="826" spans="34:38" ht="15">
      <c r="AH826" s="777" t="s">
        <v>6147</v>
      </c>
      <c r="AJ826" s="582" t="s">
        <v>7449</v>
      </c>
      <c r="AL826"/>
    </row>
    <row r="827" spans="34:38" ht="15">
      <c r="AH827" s="140" t="s">
        <v>6148</v>
      </c>
      <c r="AJ827" s="582" t="s">
        <v>8383</v>
      </c>
      <c r="AL827"/>
    </row>
    <row r="828" spans="34:38" ht="15">
      <c r="AH828" s="777" t="s">
        <v>6143</v>
      </c>
      <c r="AJ828" s="582" t="s">
        <v>8373</v>
      </c>
      <c r="AL828"/>
    </row>
    <row r="829" spans="34:38" ht="15">
      <c r="AH829" s="140" t="s">
        <v>4909</v>
      </c>
      <c r="AJ829" s="582" t="s">
        <v>8385</v>
      </c>
      <c r="AL829"/>
    </row>
    <row r="830" spans="34:38" ht="15">
      <c r="AH830" s="777" t="s">
        <v>6144</v>
      </c>
      <c r="AJ830" s="582" t="s">
        <v>8384</v>
      </c>
      <c r="AL830"/>
    </row>
    <row r="831" spans="34:38" ht="15">
      <c r="AH831" s="140" t="s">
        <v>6145</v>
      </c>
      <c r="AJ831" s="582" t="s">
        <v>3091</v>
      </c>
      <c r="AL831"/>
    </row>
    <row r="832" spans="34:38" ht="15">
      <c r="AH832" s="777" t="s">
        <v>6146</v>
      </c>
      <c r="AJ832" s="582" t="s">
        <v>3088</v>
      </c>
      <c r="AL832"/>
    </row>
    <row r="833" spans="34:38" ht="15">
      <c r="AH833" s="140" t="s">
        <v>11812</v>
      </c>
      <c r="AJ833" s="582" t="s">
        <v>7598</v>
      </c>
      <c r="AL833"/>
    </row>
    <row r="834" spans="34:38" ht="15">
      <c r="AH834" s="777" t="s">
        <v>11813</v>
      </c>
      <c r="AJ834" s="582" t="s">
        <v>3086</v>
      </c>
      <c r="AL834"/>
    </row>
    <row r="835" spans="34:38" ht="15">
      <c r="AH835" s="140" t="s">
        <v>11815</v>
      </c>
      <c r="AJ835" s="582" t="s">
        <v>3085</v>
      </c>
      <c r="AL835"/>
    </row>
    <row r="836" spans="34:38" ht="15">
      <c r="AH836" s="777" t="s">
        <v>11816</v>
      </c>
      <c r="AJ836" s="582" t="s">
        <v>3083</v>
      </c>
      <c r="AL836"/>
    </row>
    <row r="837" spans="34:38" ht="15">
      <c r="AH837" s="140" t="s">
        <v>11814</v>
      </c>
      <c r="AJ837" s="582" t="s">
        <v>3080</v>
      </c>
      <c r="AL837"/>
    </row>
    <row r="838" spans="34:38" ht="15">
      <c r="AH838" s="777" t="s">
        <v>11817</v>
      </c>
      <c r="AJ838" s="582" t="s">
        <v>361</v>
      </c>
      <c r="AL838"/>
    </row>
    <row r="839" spans="34:38" ht="15">
      <c r="AH839" s="140" t="s">
        <v>8203</v>
      </c>
      <c r="AJ839" s="582" t="s">
        <v>120</v>
      </c>
      <c r="AL839"/>
    </row>
    <row r="840" spans="34:38" ht="15">
      <c r="AH840" s="777" t="s">
        <v>8204</v>
      </c>
      <c r="AJ840" s="582" t="s">
        <v>121</v>
      </c>
      <c r="AL840"/>
    </row>
    <row r="841" spans="34:38" ht="15">
      <c r="AH841" s="140" t="s">
        <v>6706</v>
      </c>
      <c r="AJ841" s="582" t="s">
        <v>5519</v>
      </c>
      <c r="AL841"/>
    </row>
    <row r="842" spans="34:38" ht="15">
      <c r="AH842" s="777" t="s">
        <v>6707</v>
      </c>
      <c r="AJ842" s="582" t="s">
        <v>4663</v>
      </c>
      <c r="AL842"/>
    </row>
    <row r="843" spans="34:38" ht="15">
      <c r="AH843" s="140" t="s">
        <v>6708</v>
      </c>
      <c r="AJ843" s="582" t="s">
        <v>5521</v>
      </c>
      <c r="AL843"/>
    </row>
    <row r="844" spans="34:38" ht="15">
      <c r="AH844" s="777" t="s">
        <v>6709</v>
      </c>
      <c r="AJ844" s="582" t="s">
        <v>6435</v>
      </c>
      <c r="AL844"/>
    </row>
    <row r="845" spans="34:38" ht="15">
      <c r="AH845" s="140" t="s">
        <v>6710</v>
      </c>
      <c r="AJ845" s="582" t="s">
        <v>5524</v>
      </c>
      <c r="AL845"/>
    </row>
    <row r="846" spans="34:38" ht="15">
      <c r="AH846" s="777" t="s">
        <v>5657</v>
      </c>
      <c r="AJ846" s="582" t="s">
        <v>5526</v>
      </c>
      <c r="AL846"/>
    </row>
    <row r="847" spans="34:38" ht="15">
      <c r="AH847" s="140" t="s">
        <v>5659</v>
      </c>
      <c r="AJ847" s="582" t="s">
        <v>5527</v>
      </c>
      <c r="AL847"/>
    </row>
    <row r="848" spans="34:38" ht="15">
      <c r="AH848" s="777" t="s">
        <v>5660</v>
      </c>
      <c r="AJ848" s="582" t="s">
        <v>6431</v>
      </c>
      <c r="AL848"/>
    </row>
    <row r="849" spans="34:38" ht="15">
      <c r="AH849" s="140" t="s">
        <v>5661</v>
      </c>
      <c r="AJ849" s="582" t="s">
        <v>6432</v>
      </c>
      <c r="AL849"/>
    </row>
    <row r="850" spans="34:38" ht="15">
      <c r="AH850" s="777" t="s">
        <v>5663</v>
      </c>
      <c r="AJ850" s="582" t="s">
        <v>6870</v>
      </c>
      <c r="AL850"/>
    </row>
    <row r="851" spans="34:38" ht="15">
      <c r="AH851" s="140" t="s">
        <v>6789</v>
      </c>
      <c r="AJ851" s="582" t="s">
        <v>6871</v>
      </c>
      <c r="AL851"/>
    </row>
    <row r="852" spans="34:38" ht="15">
      <c r="AH852" s="777" t="s">
        <v>6718</v>
      </c>
      <c r="AJ852" s="582" t="s">
        <v>6433</v>
      </c>
      <c r="AL852"/>
    </row>
    <row r="853" spans="34:38" ht="15">
      <c r="AH853" s="140" t="s">
        <v>12526</v>
      </c>
      <c r="AJ853" s="582" t="s">
        <v>6434</v>
      </c>
      <c r="AL853"/>
    </row>
    <row r="854" spans="34:38" ht="15">
      <c r="AH854" s="777" t="s">
        <v>10342</v>
      </c>
      <c r="AJ854" s="582" t="s">
        <v>6511</v>
      </c>
      <c r="AL854"/>
    </row>
    <row r="855" spans="34:38" ht="15">
      <c r="AH855" s="140" t="s">
        <v>11685</v>
      </c>
      <c r="AJ855" s="582" t="s">
        <v>5528</v>
      </c>
      <c r="AL855"/>
    </row>
    <row r="856" spans="34:38" ht="15">
      <c r="AH856" s="777" t="s">
        <v>10345</v>
      </c>
      <c r="AJ856" s="582" t="s">
        <v>6128</v>
      </c>
      <c r="AL856"/>
    </row>
    <row r="857" spans="34:38" ht="15">
      <c r="AH857" s="140" t="s">
        <v>5665</v>
      </c>
      <c r="AJ857" s="582" t="s">
        <v>7081</v>
      </c>
      <c r="AL857"/>
    </row>
    <row r="858" spans="34:38" ht="15">
      <c r="AH858" s="777" t="s">
        <v>5667</v>
      </c>
      <c r="AJ858" s="582" t="s">
        <v>6413</v>
      </c>
      <c r="AL858"/>
    </row>
    <row r="859" spans="34:38" ht="15">
      <c r="AH859" s="140" t="s">
        <v>5670</v>
      </c>
      <c r="AJ859" s="582" t="s">
        <v>7624</v>
      </c>
      <c r="AL859"/>
    </row>
    <row r="860" spans="34:38" ht="15">
      <c r="AH860" s="777" t="s">
        <v>5818</v>
      </c>
      <c r="AJ860" s="582" t="s">
        <v>10136</v>
      </c>
      <c r="AL860"/>
    </row>
    <row r="861" spans="34:38" ht="15">
      <c r="AH861" s="140" t="s">
        <v>5819</v>
      </c>
      <c r="AJ861" s="582" t="s">
        <v>7049</v>
      </c>
      <c r="AL861"/>
    </row>
    <row r="862" spans="34:38" ht="15">
      <c r="AH862" s="777" t="s">
        <v>5820</v>
      </c>
      <c r="AJ862" s="582" t="s">
        <v>7050</v>
      </c>
      <c r="AL862"/>
    </row>
    <row r="863" spans="34:38" ht="15">
      <c r="AH863" s="140" t="s">
        <v>5821</v>
      </c>
      <c r="AJ863" s="582" t="s">
        <v>6130</v>
      </c>
      <c r="AL863"/>
    </row>
    <row r="864" spans="34:38" ht="15">
      <c r="AH864" s="777" t="s">
        <v>5822</v>
      </c>
      <c r="AJ864" s="582" t="s">
        <v>6131</v>
      </c>
      <c r="AL864"/>
    </row>
    <row r="865" spans="34:38" ht="15">
      <c r="AH865" s="140" t="s">
        <v>7467</v>
      </c>
      <c r="AJ865" s="582" t="s">
        <v>6133</v>
      </c>
      <c r="AL865"/>
    </row>
    <row r="866" spans="34:38" ht="15">
      <c r="AH866" s="777" t="s">
        <v>7468</v>
      </c>
      <c r="AJ866" s="582" t="s">
        <v>5530</v>
      </c>
      <c r="AL866"/>
    </row>
    <row r="867" spans="34:38" ht="15">
      <c r="AH867" s="140" t="s">
        <v>7470</v>
      </c>
      <c r="AJ867" s="582" t="s">
        <v>5531</v>
      </c>
      <c r="AL867"/>
    </row>
    <row r="868" spans="34:38" ht="15">
      <c r="AH868" s="777" t="s">
        <v>11686</v>
      </c>
      <c r="AJ868" s="582" t="s">
        <v>5532</v>
      </c>
      <c r="AL868"/>
    </row>
    <row r="869" spans="34:38" ht="15">
      <c r="AH869" s="140" t="s">
        <v>8635</v>
      </c>
      <c r="AJ869" s="582" t="s">
        <v>5534</v>
      </c>
      <c r="AL869"/>
    </row>
    <row r="870" spans="34:38" ht="15">
      <c r="AH870" s="777" t="s">
        <v>10143</v>
      </c>
      <c r="AJ870" s="582" t="s">
        <v>9203</v>
      </c>
      <c r="AL870"/>
    </row>
    <row r="871" spans="34:38" ht="15">
      <c r="AH871" s="140" t="s">
        <v>10140</v>
      </c>
      <c r="AJ871" s="582" t="s">
        <v>9332</v>
      </c>
      <c r="AL871"/>
    </row>
    <row r="872" spans="34:38" ht="15">
      <c r="AH872" s="777" t="s">
        <v>10141</v>
      </c>
      <c r="AJ872" s="582" t="s">
        <v>9334</v>
      </c>
      <c r="AL872"/>
    </row>
    <row r="873" spans="34:38" ht="15">
      <c r="AH873" s="140" t="s">
        <v>8625</v>
      </c>
      <c r="AJ873" s="582" t="s">
        <v>5536</v>
      </c>
      <c r="AL873"/>
    </row>
    <row r="874" spans="34:38" ht="15">
      <c r="AH874" s="777" t="s">
        <v>10142</v>
      </c>
      <c r="AJ874" s="582" t="s">
        <v>5537</v>
      </c>
      <c r="AL874"/>
    </row>
    <row r="875" spans="34:38" ht="15">
      <c r="AH875" s="140" t="s">
        <v>5672</v>
      </c>
      <c r="AJ875" s="582" t="s">
        <v>5538</v>
      </c>
      <c r="AL875"/>
    </row>
    <row r="876" spans="34:38" ht="15">
      <c r="AH876" s="777" t="s">
        <v>4536</v>
      </c>
      <c r="AJ876" s="582" t="s">
        <v>5539</v>
      </c>
      <c r="AL876"/>
    </row>
    <row r="877" spans="34:38" ht="15">
      <c r="AH877" s="140" t="s">
        <v>5675</v>
      </c>
      <c r="AJ877" s="582" t="s">
        <v>6379</v>
      </c>
      <c r="AL877"/>
    </row>
    <row r="878" spans="34:38" ht="15">
      <c r="AH878" s="777" t="s">
        <v>5677</v>
      </c>
      <c r="AJ878" s="582" t="s">
        <v>6380</v>
      </c>
      <c r="AL878"/>
    </row>
    <row r="879" spans="34:38" ht="15">
      <c r="AH879" s="140" t="s">
        <v>5679</v>
      </c>
      <c r="AJ879" s="582" t="s">
        <v>9599</v>
      </c>
      <c r="AL879"/>
    </row>
    <row r="880" spans="34:38" ht="15">
      <c r="AH880" s="777" t="s">
        <v>4534</v>
      </c>
      <c r="AJ880" s="582" t="s">
        <v>7087</v>
      </c>
      <c r="AL880"/>
    </row>
    <row r="881" spans="34:38" ht="15">
      <c r="AH881" s="140" t="s">
        <v>4535</v>
      </c>
      <c r="AJ881" s="582" t="s">
        <v>7088</v>
      </c>
      <c r="AL881"/>
    </row>
    <row r="882" spans="34:38" ht="15">
      <c r="AH882" s="777" t="s">
        <v>7908</v>
      </c>
      <c r="AJ882" s="582" t="s">
        <v>7089</v>
      </c>
      <c r="AL882"/>
    </row>
    <row r="883" spans="34:38" ht="15">
      <c r="AH883" s="140" t="s">
        <v>8197</v>
      </c>
      <c r="AJ883" s="582" t="s">
        <v>9103</v>
      </c>
      <c r="AL883"/>
    </row>
    <row r="884" spans="34:38" ht="15">
      <c r="AH884" s="777" t="s">
        <v>8198</v>
      </c>
      <c r="AJ884" s="582" t="s">
        <v>5540</v>
      </c>
      <c r="AL884"/>
    </row>
    <row r="885" spans="34:38" ht="15">
      <c r="AH885" s="140" t="s">
        <v>5683</v>
      </c>
      <c r="AJ885" s="582" t="s">
        <v>5542</v>
      </c>
      <c r="AL885"/>
    </row>
    <row r="886" spans="34:38" ht="15">
      <c r="AH886" s="777" t="s">
        <v>5685</v>
      </c>
      <c r="AJ886" s="582" t="s">
        <v>5545</v>
      </c>
      <c r="AL886"/>
    </row>
    <row r="887" spans="34:38" ht="15">
      <c r="AH887" s="140" t="s">
        <v>5686</v>
      </c>
      <c r="AJ887" s="582" t="s">
        <v>5546</v>
      </c>
      <c r="AL887"/>
    </row>
    <row r="888" spans="34:38" ht="15">
      <c r="AH888" s="777" t="s">
        <v>5687</v>
      </c>
      <c r="AJ888" s="582" t="s">
        <v>9338</v>
      </c>
      <c r="AL888"/>
    </row>
    <row r="889" spans="34:38" ht="15">
      <c r="AH889" s="140" t="s">
        <v>9408</v>
      </c>
      <c r="AJ889" s="582" t="s">
        <v>9340</v>
      </c>
      <c r="AL889"/>
    </row>
    <row r="890" spans="34:38" ht="15">
      <c r="AH890" s="777" t="s">
        <v>9410</v>
      </c>
      <c r="AJ890" s="582" t="s">
        <v>9342</v>
      </c>
      <c r="AL890"/>
    </row>
    <row r="891" spans="34:38" ht="15">
      <c r="AH891" s="140" t="s">
        <v>10149</v>
      </c>
      <c r="AJ891" s="582" t="s">
        <v>5547</v>
      </c>
      <c r="AL891"/>
    </row>
    <row r="892" spans="34:38" ht="15">
      <c r="AH892" s="777" t="s">
        <v>5689</v>
      </c>
      <c r="AJ892" s="582" t="s">
        <v>5548</v>
      </c>
      <c r="AL892"/>
    </row>
    <row r="893" spans="34:38" ht="15">
      <c r="AH893" s="140" t="s">
        <v>5690</v>
      </c>
      <c r="AJ893" s="582" t="s">
        <v>5554</v>
      </c>
      <c r="AL893"/>
    </row>
    <row r="894" spans="34:38" ht="15">
      <c r="AH894" s="777" t="s">
        <v>5692</v>
      </c>
      <c r="AJ894" s="582" t="s">
        <v>5555</v>
      </c>
      <c r="AL894"/>
    </row>
    <row r="895" spans="34:38" ht="15">
      <c r="AH895" s="140" t="s">
        <v>7910</v>
      </c>
      <c r="AJ895" s="582" t="s">
        <v>10089</v>
      </c>
      <c r="AL895"/>
    </row>
    <row r="896" spans="34:38" ht="15">
      <c r="AH896" s="777" t="s">
        <v>6371</v>
      </c>
      <c r="AJ896" s="582" t="s">
        <v>10280</v>
      </c>
      <c r="AL896"/>
    </row>
    <row r="897" spans="34:38" ht="15">
      <c r="AH897" s="140" t="s">
        <v>8511</v>
      </c>
      <c r="AJ897" s="582" t="s">
        <v>10092</v>
      </c>
      <c r="AL897"/>
    </row>
    <row r="898" spans="34:38" ht="15">
      <c r="AH898" s="777" t="s">
        <v>8171</v>
      </c>
      <c r="AJ898" s="582" t="s">
        <v>6775</v>
      </c>
      <c r="AL898"/>
    </row>
    <row r="899" spans="34:38" ht="15">
      <c r="AH899" s="140" t="s">
        <v>1921</v>
      </c>
      <c r="AJ899" s="582" t="s">
        <v>6523</v>
      </c>
      <c r="AL899"/>
    </row>
    <row r="900" spans="34:38" ht="15">
      <c r="AH900" s="777" t="s">
        <v>5699</v>
      </c>
      <c r="AJ900" s="582" t="s">
        <v>6869</v>
      </c>
      <c r="AL900"/>
    </row>
    <row r="901" spans="34:38" ht="15">
      <c r="AH901" s="140" t="s">
        <v>9411</v>
      </c>
      <c r="AJ901" s="582" t="s">
        <v>9345</v>
      </c>
      <c r="AL901"/>
    </row>
    <row r="902" spans="34:38" ht="15">
      <c r="AH902" s="777" t="s">
        <v>9414</v>
      </c>
      <c r="AJ902" s="582" t="s">
        <v>9349</v>
      </c>
      <c r="AL902"/>
    </row>
    <row r="903" spans="34:38" ht="15">
      <c r="AH903" s="140" t="s">
        <v>9415</v>
      </c>
      <c r="AJ903" s="582" t="s">
        <v>9353</v>
      </c>
      <c r="AL903"/>
    </row>
    <row r="904" spans="34:38" ht="15">
      <c r="AH904" s="777" t="s">
        <v>5703</v>
      </c>
      <c r="AJ904" s="582" t="s">
        <v>9355</v>
      </c>
      <c r="AL904"/>
    </row>
    <row r="905" spans="34:38" ht="15">
      <c r="AH905" s="140" t="s">
        <v>5704</v>
      </c>
      <c r="AJ905" s="582" t="s">
        <v>9357</v>
      </c>
      <c r="AL905"/>
    </row>
    <row r="906" spans="34:38" ht="15">
      <c r="AH906" s="777" t="s">
        <v>5705</v>
      </c>
      <c r="AJ906" s="582" t="s">
        <v>9361</v>
      </c>
      <c r="AL906"/>
    </row>
    <row r="907" spans="34:38" ht="15">
      <c r="AH907" s="140" t="s">
        <v>5707</v>
      </c>
      <c r="AJ907" s="582" t="s">
        <v>9365</v>
      </c>
      <c r="AL907"/>
    </row>
    <row r="908" spans="34:38" ht="15">
      <c r="AH908" s="777" t="s">
        <v>6919</v>
      </c>
      <c r="AJ908" s="582" t="s">
        <v>5556</v>
      </c>
      <c r="AL908"/>
    </row>
    <row r="909" spans="34:38" ht="15">
      <c r="AH909" s="140" t="s">
        <v>6920</v>
      </c>
      <c r="AJ909" s="582" t="s">
        <v>10134</v>
      </c>
      <c r="AL909"/>
    </row>
    <row r="910" spans="34:38" ht="15">
      <c r="AH910" s="777" t="s">
        <v>5709</v>
      </c>
      <c r="AJ910" s="582" t="s">
        <v>5557</v>
      </c>
      <c r="AL910"/>
    </row>
    <row r="911" spans="34:38" ht="15">
      <c r="AH911" s="140" t="s">
        <v>5711</v>
      </c>
      <c r="AJ911" s="582" t="s">
        <v>7164</v>
      </c>
      <c r="AL911"/>
    </row>
    <row r="912" spans="34:38" ht="15">
      <c r="AH912" s="777" t="s">
        <v>5715</v>
      </c>
      <c r="AJ912" s="582" t="s">
        <v>7165</v>
      </c>
      <c r="AL912"/>
    </row>
    <row r="913" spans="34:38" ht="15">
      <c r="AH913" s="140" t="s">
        <v>5717</v>
      </c>
      <c r="AJ913" s="582" t="s">
        <v>4970</v>
      </c>
      <c r="AL913"/>
    </row>
    <row r="914" spans="34:38" ht="15">
      <c r="AH914" s="777" t="s">
        <v>8675</v>
      </c>
      <c r="AJ914" s="582" t="s">
        <v>6315</v>
      </c>
      <c r="AL914"/>
    </row>
    <row r="915" spans="34:38" ht="15">
      <c r="AH915" s="140" t="s">
        <v>9089</v>
      </c>
      <c r="AJ915" s="582" t="s">
        <v>5855</v>
      </c>
      <c r="AL915"/>
    </row>
    <row r="916" spans="34:38" ht="15">
      <c r="AH916" s="777" t="s">
        <v>5720</v>
      </c>
      <c r="AJ916" s="582" t="s">
        <v>5854</v>
      </c>
      <c r="AL916"/>
    </row>
    <row r="917" spans="34:38" ht="15">
      <c r="AH917" s="140" t="s">
        <v>5722</v>
      </c>
      <c r="AJ917" s="582" t="s">
        <v>7616</v>
      </c>
      <c r="AL917"/>
    </row>
    <row r="918" spans="34:38" ht="15">
      <c r="AH918" s="777" t="s">
        <v>9419</v>
      </c>
      <c r="AJ918" s="582" t="s">
        <v>7617</v>
      </c>
      <c r="AL918"/>
    </row>
    <row r="919" spans="34:38" ht="15">
      <c r="AH919" s="140" t="s">
        <v>9422</v>
      </c>
      <c r="AJ919" s="582" t="s">
        <v>5857</v>
      </c>
      <c r="AL919"/>
    </row>
    <row r="920" spans="34:38" ht="15">
      <c r="AH920" s="777" t="s">
        <v>8829</v>
      </c>
      <c r="AJ920" s="582" t="s">
        <v>5858</v>
      </c>
      <c r="AL920"/>
    </row>
    <row r="921" spans="34:38" ht="15">
      <c r="AH921" s="140" t="s">
        <v>11713</v>
      </c>
      <c r="AJ921" s="582" t="s">
        <v>5856</v>
      </c>
      <c r="AL921"/>
    </row>
    <row r="922" spans="34:38" ht="15">
      <c r="AH922" s="777" t="s">
        <v>11714</v>
      </c>
      <c r="AJ922" s="582" t="s">
        <v>5859</v>
      </c>
      <c r="AL922"/>
    </row>
    <row r="923" spans="34:38" ht="15">
      <c r="AH923" s="140" t="s">
        <v>11715</v>
      </c>
      <c r="AJ923" s="582" t="s">
        <v>5860</v>
      </c>
      <c r="AL923"/>
    </row>
    <row r="924" spans="34:38" ht="15">
      <c r="AH924" s="777" t="s">
        <v>9423</v>
      </c>
      <c r="AJ924" s="582" t="s">
        <v>5861</v>
      </c>
      <c r="AL924"/>
    </row>
    <row r="925" spans="34:38" ht="15">
      <c r="AH925" s="140" t="s">
        <v>9424</v>
      </c>
      <c r="AJ925" s="582" t="s">
        <v>5862</v>
      </c>
      <c r="AL925"/>
    </row>
    <row r="926" spans="34:38" ht="15">
      <c r="AH926" s="777" t="s">
        <v>9426</v>
      </c>
      <c r="AJ926" s="582" t="s">
        <v>5863</v>
      </c>
      <c r="AL926"/>
    </row>
    <row r="927" spans="34:38" ht="15">
      <c r="AH927" s="140" t="s">
        <v>9427</v>
      </c>
      <c r="AJ927" s="582" t="s">
        <v>5864</v>
      </c>
      <c r="AL927"/>
    </row>
    <row r="928" spans="34:38" ht="15">
      <c r="AH928" s="777" t="s">
        <v>9428</v>
      </c>
      <c r="AJ928" s="582" t="s">
        <v>5865</v>
      </c>
      <c r="AL928"/>
    </row>
    <row r="929" spans="34:38" ht="15">
      <c r="AH929" s="140" t="s">
        <v>9430</v>
      </c>
      <c r="AJ929" s="582" t="s">
        <v>5866</v>
      </c>
      <c r="AL929"/>
    </row>
    <row r="930" spans="34:38" ht="15">
      <c r="AH930" s="777" t="s">
        <v>5727</v>
      </c>
      <c r="AJ930" s="582" t="s">
        <v>10320</v>
      </c>
      <c r="AL930"/>
    </row>
    <row r="931" spans="34:38" ht="15">
      <c r="AH931" s="140" t="s">
        <v>6885</v>
      </c>
      <c r="AJ931" s="582" t="s">
        <v>10324</v>
      </c>
      <c r="AL931"/>
    </row>
    <row r="932" spans="34:38" ht="15">
      <c r="AH932" s="777" t="s">
        <v>5728</v>
      </c>
      <c r="AJ932" s="582" t="s">
        <v>8977</v>
      </c>
      <c r="AL932"/>
    </row>
    <row r="933" spans="34:38" ht="15">
      <c r="AH933" s="140" t="s">
        <v>6908</v>
      </c>
      <c r="AJ933" s="582" t="s">
        <v>5558</v>
      </c>
      <c r="AL933"/>
    </row>
    <row r="934" spans="34:38" ht="15">
      <c r="AH934" s="777" t="s">
        <v>7293</v>
      </c>
      <c r="AJ934" s="582" t="s">
        <v>5559</v>
      </c>
      <c r="AL934"/>
    </row>
    <row r="935" spans="34:38" ht="15">
      <c r="AH935" s="140" t="s">
        <v>6188</v>
      </c>
      <c r="AJ935" s="582" t="s">
        <v>5560</v>
      </c>
      <c r="AL935"/>
    </row>
    <row r="936" spans="34:38" ht="15">
      <c r="AH936" s="777" t="s">
        <v>6189</v>
      </c>
      <c r="AJ936" s="582" t="s">
        <v>5561</v>
      </c>
      <c r="AL936"/>
    </row>
    <row r="937" spans="34:38" ht="15">
      <c r="AH937" s="140" t="s">
        <v>6190</v>
      </c>
      <c r="AJ937" s="582" t="s">
        <v>5562</v>
      </c>
      <c r="AL937"/>
    </row>
    <row r="938" spans="34:38" ht="15">
      <c r="AH938" s="777" t="s">
        <v>6191</v>
      </c>
      <c r="AJ938" s="582" t="s">
        <v>5563</v>
      </c>
      <c r="AL938"/>
    </row>
    <row r="939" spans="34:38" ht="15">
      <c r="AH939" s="140" t="s">
        <v>6192</v>
      </c>
      <c r="AJ939" s="582" t="s">
        <v>5564</v>
      </c>
      <c r="AL939"/>
    </row>
    <row r="940" spans="34:38" ht="15">
      <c r="AH940" s="777" t="s">
        <v>5733</v>
      </c>
      <c r="AJ940" s="582" t="s">
        <v>5565</v>
      </c>
      <c r="AL940"/>
    </row>
    <row r="941" spans="34:38" ht="15">
      <c r="AH941" s="140" t="s">
        <v>5734</v>
      </c>
      <c r="AJ941" s="582" t="s">
        <v>5566</v>
      </c>
      <c r="AL941"/>
    </row>
    <row r="942" spans="34:38" ht="15">
      <c r="AH942" s="777" t="s">
        <v>5735</v>
      </c>
      <c r="AJ942" s="582" t="s">
        <v>5567</v>
      </c>
      <c r="AL942"/>
    </row>
    <row r="943" spans="34:38" ht="15">
      <c r="AH943" s="140" t="s">
        <v>4442</v>
      </c>
      <c r="AJ943" s="582" t="s">
        <v>5569</v>
      </c>
      <c r="AL943"/>
    </row>
    <row r="944" spans="34:38" ht="15">
      <c r="AH944" s="777" t="s">
        <v>5737</v>
      </c>
      <c r="AJ944" s="582" t="s">
        <v>492</v>
      </c>
      <c r="AL944"/>
    </row>
    <row r="945" spans="34:38" ht="15">
      <c r="AH945" s="140" t="s">
        <v>5738</v>
      </c>
      <c r="AJ945" s="582" t="s">
        <v>5570</v>
      </c>
      <c r="AL945"/>
    </row>
    <row r="946" spans="34:38" ht="15">
      <c r="AH946" s="777" t="s">
        <v>6089</v>
      </c>
      <c r="AJ946" s="582" t="s">
        <v>5571</v>
      </c>
      <c r="AL946"/>
    </row>
    <row r="947" spans="34:38" ht="15">
      <c r="AH947" s="140" t="s">
        <v>5740</v>
      </c>
      <c r="AJ947" s="582" t="s">
        <v>5573</v>
      </c>
      <c r="AL947"/>
    </row>
    <row r="948" spans="34:38" ht="15">
      <c r="AH948" s="777" t="s">
        <v>5741</v>
      </c>
      <c r="AJ948" s="582" t="s">
        <v>5574</v>
      </c>
      <c r="AL948"/>
    </row>
    <row r="949" spans="34:38" ht="15">
      <c r="AH949" s="140" t="s">
        <v>5743</v>
      </c>
      <c r="AJ949" s="582" t="s">
        <v>5575</v>
      </c>
      <c r="AL949"/>
    </row>
    <row r="950" spans="34:38" ht="15">
      <c r="AH950" s="777" t="s">
        <v>5745</v>
      </c>
      <c r="AJ950" s="582" t="s">
        <v>8598</v>
      </c>
      <c r="AL950"/>
    </row>
    <row r="951" spans="34:38" ht="15">
      <c r="AH951" s="140" t="s">
        <v>8041</v>
      </c>
      <c r="AJ951" s="582" t="s">
        <v>5576</v>
      </c>
      <c r="AL951"/>
    </row>
    <row r="952" spans="34:38" ht="15">
      <c r="AH952" s="777" t="s">
        <v>7403</v>
      </c>
      <c r="AJ952" s="582" t="s">
        <v>5577</v>
      </c>
      <c r="AL952"/>
    </row>
    <row r="953" spans="34:38" ht="15">
      <c r="AH953" s="140" t="s">
        <v>7404</v>
      </c>
      <c r="AJ953" s="582" t="s">
        <v>5579</v>
      </c>
      <c r="AL953"/>
    </row>
    <row r="954" spans="34:38" ht="15">
      <c r="AH954" s="777" t="s">
        <v>2497</v>
      </c>
      <c r="AJ954" s="582" t="s">
        <v>3463</v>
      </c>
      <c r="AL954"/>
    </row>
    <row r="955" spans="34:38" ht="15">
      <c r="AH955" s="140" t="s">
        <v>6909</v>
      </c>
      <c r="AJ955" s="582" t="s">
        <v>858</v>
      </c>
      <c r="AL955"/>
    </row>
    <row r="956" spans="34:38" ht="15">
      <c r="AH956" s="777" t="s">
        <v>9433</v>
      </c>
      <c r="AJ956" s="582" t="s">
        <v>1000</v>
      </c>
      <c r="AL956"/>
    </row>
    <row r="957" spans="34:38" ht="15">
      <c r="AH957" s="140" t="s">
        <v>9434</v>
      </c>
      <c r="AJ957" s="582" t="s">
        <v>5580</v>
      </c>
      <c r="AL957"/>
    </row>
    <row r="958" spans="34:38" ht="15">
      <c r="AH958" s="777" t="s">
        <v>50</v>
      </c>
      <c r="AJ958" s="582" t="s">
        <v>6344</v>
      </c>
      <c r="AL958"/>
    </row>
    <row r="959" spans="34:38" ht="15">
      <c r="AH959" s="140" t="s">
        <v>11</v>
      </c>
      <c r="AJ959" s="582" t="s">
        <v>5581</v>
      </c>
      <c r="AL959"/>
    </row>
    <row r="960" spans="34:38" ht="15">
      <c r="AH960" s="777" t="s">
        <v>5747</v>
      </c>
      <c r="AJ960" s="582" t="s">
        <v>9369</v>
      </c>
      <c r="AL960"/>
    </row>
    <row r="961" spans="34:38" ht="15">
      <c r="AH961" s="140" t="s">
        <v>6345</v>
      </c>
      <c r="AJ961" s="582" t="s">
        <v>5582</v>
      </c>
      <c r="AL961"/>
    </row>
    <row r="962" spans="34:38" ht="15">
      <c r="AH962" s="777" t="s">
        <v>5867</v>
      </c>
      <c r="AJ962" s="582" t="s">
        <v>7801</v>
      </c>
      <c r="AL962"/>
    </row>
    <row r="963" spans="34:38" ht="15">
      <c r="AH963" s="140" t="s">
        <v>5749</v>
      </c>
      <c r="AJ963" s="582" t="s">
        <v>7802</v>
      </c>
      <c r="AL963"/>
    </row>
    <row r="964" spans="34:38" ht="15">
      <c r="AH964" s="777" t="s">
        <v>5751</v>
      </c>
      <c r="AJ964" s="582" t="s">
        <v>7803</v>
      </c>
      <c r="AL964"/>
    </row>
    <row r="965" spans="34:38" ht="15">
      <c r="AH965" s="140" t="s">
        <v>2909</v>
      </c>
      <c r="AJ965" s="582" t="s">
        <v>7804</v>
      </c>
      <c r="AL965"/>
    </row>
    <row r="966" spans="34:38" ht="15">
      <c r="AH966" s="777" t="s">
        <v>10158</v>
      </c>
      <c r="AJ966" s="582" t="s">
        <v>494</v>
      </c>
      <c r="AL966"/>
    </row>
    <row r="967" spans="34:38" ht="15">
      <c r="AH967" s="140" t="s">
        <v>6218</v>
      </c>
      <c r="AJ967" s="582" t="s">
        <v>9670</v>
      </c>
      <c r="AL967"/>
    </row>
    <row r="968" spans="34:38" ht="15">
      <c r="AH968" s="777" t="s">
        <v>6219</v>
      </c>
      <c r="AJ968" s="582" t="s">
        <v>47</v>
      </c>
      <c r="AL968"/>
    </row>
    <row r="969" spans="34:38" ht="15">
      <c r="AH969" s="140" t="s">
        <v>5768</v>
      </c>
      <c r="AJ969" s="582" t="s">
        <v>9676</v>
      </c>
      <c r="AL969"/>
    </row>
    <row r="970" spans="34:38" ht="15">
      <c r="AH970" s="777" t="s">
        <v>5769</v>
      </c>
      <c r="AJ970" s="582" t="s">
        <v>9677</v>
      </c>
      <c r="AL970"/>
    </row>
    <row r="971" spans="34:38" ht="15">
      <c r="AH971" s="140" t="s">
        <v>5770</v>
      </c>
      <c r="AJ971" s="582" t="s">
        <v>9678</v>
      </c>
      <c r="AL971"/>
    </row>
    <row r="972" spans="34:38" ht="15">
      <c r="AH972" s="777" t="s">
        <v>5771</v>
      </c>
      <c r="AJ972" s="582" t="s">
        <v>375</v>
      </c>
      <c r="AL972"/>
    </row>
    <row r="973" spans="34:38" ht="15">
      <c r="AH973" s="140" t="s">
        <v>5774</v>
      </c>
      <c r="AJ973" s="582" t="s">
        <v>7287</v>
      </c>
      <c r="AL973"/>
    </row>
    <row r="974" spans="34:38" ht="15">
      <c r="AH974" s="777" t="s">
        <v>5776</v>
      </c>
      <c r="AJ974" s="582" t="s">
        <v>5583</v>
      </c>
      <c r="AL974"/>
    </row>
    <row r="975" spans="34:38" ht="15">
      <c r="AH975" s="140" t="s">
        <v>7378</v>
      </c>
      <c r="AJ975" s="582" t="s">
        <v>135</v>
      </c>
      <c r="AL975"/>
    </row>
    <row r="976" spans="34:38" ht="15">
      <c r="AH976" s="777" t="s">
        <v>8172</v>
      </c>
      <c r="AJ976" s="582" t="s">
        <v>136</v>
      </c>
      <c r="AL976"/>
    </row>
    <row r="977" spans="34:38" ht="15">
      <c r="AH977" s="140" t="s">
        <v>8223</v>
      </c>
      <c r="AJ977" s="582" t="s">
        <v>7396</v>
      </c>
      <c r="AL977"/>
    </row>
    <row r="978" spans="34:38" ht="15">
      <c r="AH978" s="777" t="s">
        <v>6922</v>
      </c>
      <c r="AJ978" s="582" t="s">
        <v>7397</v>
      </c>
      <c r="AL978"/>
    </row>
    <row r="979" spans="34:38" ht="15">
      <c r="AH979" s="140" t="s">
        <v>6923</v>
      </c>
      <c r="AJ979" s="582" t="s">
        <v>10036</v>
      </c>
      <c r="AL979"/>
    </row>
    <row r="980" spans="34:38" ht="15">
      <c r="AH980" s="777" t="s">
        <v>4974</v>
      </c>
      <c r="AJ980" s="582" t="s">
        <v>11841</v>
      </c>
      <c r="AL980"/>
    </row>
    <row r="981" spans="34:38" ht="15">
      <c r="AH981" s="140" t="s">
        <v>6027</v>
      </c>
      <c r="AJ981" s="582" t="s">
        <v>9743</v>
      </c>
      <c r="AL981"/>
    </row>
    <row r="982" spans="34:38" ht="15">
      <c r="AH982" s="777" t="s">
        <v>6028</v>
      </c>
      <c r="AJ982" s="582" t="s">
        <v>9744</v>
      </c>
      <c r="AL982"/>
    </row>
    <row r="983" spans="34:38" ht="15">
      <c r="AH983" s="140" t="s">
        <v>6029</v>
      </c>
      <c r="AJ983" s="582" t="s">
        <v>9745</v>
      </c>
      <c r="AL983"/>
    </row>
    <row r="984" spans="34:38" ht="15">
      <c r="AH984" s="777" t="s">
        <v>4786</v>
      </c>
      <c r="AJ984" s="582" t="s">
        <v>11846</v>
      </c>
      <c r="AL984"/>
    </row>
    <row r="985" spans="34:38" ht="15">
      <c r="AH985" s="140" t="s">
        <v>4787</v>
      </c>
      <c r="AJ985" s="582" t="s">
        <v>10002</v>
      </c>
      <c r="AL985"/>
    </row>
    <row r="986" spans="34:38" ht="15">
      <c r="AH986" s="777" t="s">
        <v>4975</v>
      </c>
      <c r="AJ986" s="582" t="s">
        <v>5586</v>
      </c>
      <c r="AL986"/>
    </row>
    <row r="987" spans="34:38" ht="15">
      <c r="AH987" s="140" t="s">
        <v>4976</v>
      </c>
      <c r="AJ987" s="582" t="s">
        <v>7805</v>
      </c>
      <c r="AL987"/>
    </row>
    <row r="988" spans="34:38" ht="15">
      <c r="AH988" s="777" t="s">
        <v>4979</v>
      </c>
      <c r="AJ988" s="582" t="s">
        <v>7806</v>
      </c>
      <c r="AL988"/>
    </row>
    <row r="989" spans="34:38" ht="15">
      <c r="AH989" s="140" t="s">
        <v>4978</v>
      </c>
      <c r="AJ989" s="582" t="s">
        <v>7807</v>
      </c>
      <c r="AL989"/>
    </row>
    <row r="990" spans="34:38" ht="15">
      <c r="AH990" s="777" t="s">
        <v>4980</v>
      </c>
      <c r="AJ990" s="582" t="s">
        <v>5587</v>
      </c>
      <c r="AL990"/>
    </row>
    <row r="991" spans="34:38" ht="15">
      <c r="AH991" s="140" t="s">
        <v>8643</v>
      </c>
      <c r="AJ991" s="582" t="s">
        <v>5588</v>
      </c>
      <c r="AL991"/>
    </row>
    <row r="992" spans="34:38" ht="15">
      <c r="AH992" s="777" t="s">
        <v>6150</v>
      </c>
      <c r="AJ992" s="582" t="s">
        <v>4972</v>
      </c>
      <c r="AL992"/>
    </row>
    <row r="993" spans="34:38" ht="15">
      <c r="AH993" s="140" t="s">
        <v>5783</v>
      </c>
      <c r="AJ993" s="582" t="s">
        <v>5589</v>
      </c>
      <c r="AL993"/>
    </row>
    <row r="994" spans="34:38" ht="15">
      <c r="AH994" s="777" t="s">
        <v>6088</v>
      </c>
      <c r="AJ994" s="582" t="s">
        <v>5590</v>
      </c>
      <c r="AL994"/>
    </row>
    <row r="995" spans="34:38" ht="15">
      <c r="AH995" s="140" t="s">
        <v>9435</v>
      </c>
      <c r="AJ995" s="582" t="s">
        <v>5591</v>
      </c>
    </row>
    <row r="996" spans="34:38" ht="15">
      <c r="AH996" s="777" t="s">
        <v>9439</v>
      </c>
      <c r="AJ996" s="582" t="s">
        <v>5592</v>
      </c>
    </row>
    <row r="997" spans="34:38" ht="15">
      <c r="AH997" s="140" t="s">
        <v>6852</v>
      </c>
      <c r="AJ997" s="582" t="s">
        <v>9672</v>
      </c>
    </row>
    <row r="998" spans="34:38" ht="15">
      <c r="AH998" s="777" t="s">
        <v>1382</v>
      </c>
      <c r="AJ998" s="582" t="s">
        <v>9673</v>
      </c>
    </row>
    <row r="999" spans="34:38" ht="15">
      <c r="AH999" s="140" t="s">
        <v>1384</v>
      </c>
      <c r="AJ999" s="582" t="s">
        <v>166</v>
      </c>
    </row>
    <row r="1000" spans="34:38" ht="15">
      <c r="AH1000" s="777" t="s">
        <v>1383</v>
      </c>
      <c r="AJ1000" s="582" t="s">
        <v>5595</v>
      </c>
    </row>
    <row r="1001" spans="34:38" ht="15">
      <c r="AH1001" s="140" t="s">
        <v>2351</v>
      </c>
      <c r="AJ1001" s="582" t="s">
        <v>5596</v>
      </c>
    </row>
    <row r="1002" spans="34:38" ht="15">
      <c r="AH1002" s="140" t="s">
        <v>2350</v>
      </c>
      <c r="AJ1002" s="582" t="s">
        <v>832</v>
      </c>
    </row>
    <row r="1003" spans="34:38" ht="15">
      <c r="AH1003" s="140" t="s">
        <v>4951</v>
      </c>
      <c r="AJ1003" s="582" t="s">
        <v>9371</v>
      </c>
    </row>
    <row r="1004" spans="34:38" ht="15">
      <c r="AH1004" s="140" t="s">
        <v>4952</v>
      </c>
      <c r="AJ1004" s="582" t="s">
        <v>9374</v>
      </c>
    </row>
    <row r="1005" spans="34:38" ht="15">
      <c r="AH1005" s="140" t="s">
        <v>8126</v>
      </c>
      <c r="AJ1005" s="582" t="s">
        <v>9377</v>
      </c>
    </row>
    <row r="1006" spans="34:38" ht="15">
      <c r="AH1006" s="140" t="s">
        <v>8294</v>
      </c>
      <c r="AJ1006" s="582" t="s">
        <v>9378</v>
      </c>
    </row>
    <row r="1007" spans="34:38" ht="15">
      <c r="AH1007" s="140" t="s">
        <v>4613</v>
      </c>
      <c r="AJ1007" s="582" t="s">
        <v>9379</v>
      </c>
    </row>
    <row r="1008" spans="34:38" ht="15">
      <c r="AH1008" s="140" t="s">
        <v>4612</v>
      </c>
      <c r="AJ1008" s="582" t="s">
        <v>6012</v>
      </c>
    </row>
    <row r="1009" spans="34:36" ht="15">
      <c r="AH1009" s="140" t="s">
        <v>5786</v>
      </c>
      <c r="AJ1009" s="582" t="s">
        <v>6013</v>
      </c>
    </row>
    <row r="1010" spans="34:36" ht="15">
      <c r="AH1010" s="140" t="s">
        <v>5787</v>
      </c>
      <c r="AJ1010" s="582" t="s">
        <v>6011</v>
      </c>
    </row>
    <row r="1011" spans="34:36" ht="15">
      <c r="AH1011" s="140" t="s">
        <v>7296</v>
      </c>
      <c r="AJ1011" s="582" t="s">
        <v>9381</v>
      </c>
    </row>
    <row r="1012" spans="34:36" ht="15">
      <c r="AH1012" s="140" t="s">
        <v>6943</v>
      </c>
      <c r="AJ1012" s="582" t="s">
        <v>10332</v>
      </c>
    </row>
    <row r="1013" spans="34:36" ht="15">
      <c r="AH1013" s="140" t="s">
        <v>7557</v>
      </c>
      <c r="AJ1013" s="582" t="s">
        <v>10327</v>
      </c>
    </row>
    <row r="1014" spans="34:36" ht="15">
      <c r="AH1014" s="140" t="s">
        <v>7557</v>
      </c>
      <c r="AJ1014" s="582" t="s">
        <v>10336</v>
      </c>
    </row>
    <row r="1015" spans="34:36" ht="15">
      <c r="AJ1015" s="582" t="s">
        <v>10329</v>
      </c>
    </row>
    <row r="1016" spans="34:36" ht="15">
      <c r="AJ1016" s="582" t="s">
        <v>6173</v>
      </c>
    </row>
    <row r="1017" spans="34:36" ht="15">
      <c r="AJ1017" s="582" t="s">
        <v>6174</v>
      </c>
    </row>
    <row r="1018" spans="34:36" ht="15">
      <c r="AJ1018" s="582" t="s">
        <v>6175</v>
      </c>
    </row>
    <row r="1019" spans="34:36" ht="15">
      <c r="AJ1019" s="582" t="s">
        <v>8123</v>
      </c>
    </row>
    <row r="1020" spans="34:36" ht="15">
      <c r="AJ1020" s="582" t="s">
        <v>5597</v>
      </c>
    </row>
    <row r="1021" spans="34:36" ht="15">
      <c r="AJ1021" s="582" t="s">
        <v>5600</v>
      </c>
    </row>
    <row r="1022" spans="34:36" ht="15">
      <c r="AJ1022" s="582" t="s">
        <v>6021</v>
      </c>
    </row>
    <row r="1023" spans="34:36" ht="15">
      <c r="AJ1023" s="582" t="s">
        <v>6881</v>
      </c>
    </row>
    <row r="1024" spans="34:36" ht="15">
      <c r="AJ1024" s="582" t="s">
        <v>6024</v>
      </c>
    </row>
    <row r="1025" spans="36:36" ht="15">
      <c r="AJ1025" s="582" t="s">
        <v>9199</v>
      </c>
    </row>
    <row r="1026" spans="36:36" ht="15">
      <c r="AJ1026" s="582" t="s">
        <v>10339</v>
      </c>
    </row>
    <row r="1027" spans="36:36" ht="15">
      <c r="AJ1027" s="582" t="s">
        <v>6882</v>
      </c>
    </row>
    <row r="1028" spans="36:36" ht="15">
      <c r="AJ1028" s="582" t="s">
        <v>10152</v>
      </c>
    </row>
    <row r="1029" spans="36:36" ht="15">
      <c r="AJ1029" s="582" t="s">
        <v>10153</v>
      </c>
    </row>
    <row r="1030" spans="36:36" ht="15">
      <c r="AJ1030" s="582" t="s">
        <v>10154</v>
      </c>
    </row>
    <row r="1031" spans="36:36" ht="15">
      <c r="AJ1031" s="582" t="s">
        <v>9392</v>
      </c>
    </row>
    <row r="1032" spans="36:36" ht="15">
      <c r="AJ1032" s="582" t="s">
        <v>10137</v>
      </c>
    </row>
    <row r="1033" spans="36:36" ht="15">
      <c r="AJ1033" s="582" t="s">
        <v>10155</v>
      </c>
    </row>
    <row r="1034" spans="36:36" ht="15">
      <c r="AJ1034" s="582" t="s">
        <v>8809</v>
      </c>
    </row>
    <row r="1035" spans="36:36" ht="15">
      <c r="AJ1035" s="582" t="s">
        <v>8810</v>
      </c>
    </row>
    <row r="1036" spans="36:36" ht="15">
      <c r="AJ1036" s="582" t="s">
        <v>6939</v>
      </c>
    </row>
    <row r="1037" spans="36:36" ht="15">
      <c r="AJ1037" s="582" t="s">
        <v>6940</v>
      </c>
    </row>
    <row r="1038" spans="36:36" ht="15">
      <c r="AJ1038" s="582" t="s">
        <v>7326</v>
      </c>
    </row>
    <row r="1039" spans="36:36" ht="15">
      <c r="AJ1039" s="582" t="s">
        <v>7327</v>
      </c>
    </row>
    <row r="1040" spans="36:36" ht="15">
      <c r="AJ1040" s="582" t="s">
        <v>8514</v>
      </c>
    </row>
    <row r="1041" spans="36:36" ht="15">
      <c r="AJ1041" s="582" t="s">
        <v>5601</v>
      </c>
    </row>
    <row r="1042" spans="36:36" ht="15">
      <c r="AJ1042" s="582" t="s">
        <v>5604</v>
      </c>
    </row>
    <row r="1043" spans="36:36" ht="15">
      <c r="AJ1043" s="582" t="s">
        <v>5605</v>
      </c>
    </row>
    <row r="1044" spans="36:36" ht="15">
      <c r="AJ1044" s="582" t="s">
        <v>7810</v>
      </c>
    </row>
    <row r="1045" spans="36:36" ht="15">
      <c r="AJ1045" s="582" t="s">
        <v>7811</v>
      </c>
    </row>
    <row r="1046" spans="36:36" ht="15">
      <c r="AJ1046" s="582" t="s">
        <v>7812</v>
      </c>
    </row>
    <row r="1047" spans="36:36" ht="15">
      <c r="AJ1047" s="582" t="s">
        <v>7813</v>
      </c>
    </row>
    <row r="1048" spans="36:36" ht="15">
      <c r="AJ1048" s="582" t="s">
        <v>3395</v>
      </c>
    </row>
    <row r="1049" spans="36:36" ht="15">
      <c r="AJ1049" s="582" t="s">
        <v>7218</v>
      </c>
    </row>
    <row r="1050" spans="36:36" ht="15">
      <c r="AJ1050" s="582" t="s">
        <v>7219</v>
      </c>
    </row>
    <row r="1051" spans="36:36" ht="15">
      <c r="AJ1051" s="582" t="s">
        <v>7220</v>
      </c>
    </row>
    <row r="1052" spans="36:36" ht="15">
      <c r="AJ1052" s="582" t="s">
        <v>5607</v>
      </c>
    </row>
    <row r="1053" spans="36:36" ht="15">
      <c r="AJ1053" s="582" t="s">
        <v>5608</v>
      </c>
    </row>
    <row r="1054" spans="36:36" ht="15">
      <c r="AJ1054" s="582" t="s">
        <v>5609</v>
      </c>
    </row>
    <row r="1055" spans="36:36" ht="15">
      <c r="AJ1055" s="582" t="s">
        <v>7629</v>
      </c>
    </row>
    <row r="1056" spans="36:36" ht="15">
      <c r="AJ1056" s="582" t="s">
        <v>5610</v>
      </c>
    </row>
    <row r="1057" spans="36:36" ht="15">
      <c r="AJ1057" s="582" t="s">
        <v>5611</v>
      </c>
    </row>
    <row r="1058" spans="36:36" ht="15">
      <c r="AJ1058" s="582" t="s">
        <v>10161</v>
      </c>
    </row>
    <row r="1059" spans="36:36" ht="15">
      <c r="AJ1059" s="582" t="s">
        <v>10157</v>
      </c>
    </row>
    <row r="1060" spans="36:36" ht="15">
      <c r="AJ1060" s="582" t="s">
        <v>6530</v>
      </c>
    </row>
    <row r="1061" spans="36:36" ht="15">
      <c r="AJ1061" s="582" t="s">
        <v>6531</v>
      </c>
    </row>
    <row r="1062" spans="36:36" ht="15">
      <c r="AJ1062" s="582" t="s">
        <v>6532</v>
      </c>
    </row>
    <row r="1063" spans="36:36" ht="15">
      <c r="AJ1063" s="582" t="s">
        <v>7851</v>
      </c>
    </row>
    <row r="1064" spans="36:36" ht="15">
      <c r="AJ1064" s="582" t="s">
        <v>7852</v>
      </c>
    </row>
    <row r="1065" spans="36:36" ht="15">
      <c r="AJ1065" s="582" t="s">
        <v>7853</v>
      </c>
    </row>
    <row r="1066" spans="36:36" ht="15">
      <c r="AJ1066" s="582" t="s">
        <v>6810</v>
      </c>
    </row>
    <row r="1067" spans="36:36" ht="15">
      <c r="AJ1067" s="582" t="s">
        <v>6811</v>
      </c>
    </row>
    <row r="1068" spans="36:36" ht="15">
      <c r="AJ1068" s="582" t="s">
        <v>6812</v>
      </c>
    </row>
    <row r="1069" spans="36:36" ht="15">
      <c r="AJ1069" s="582" t="s">
        <v>6375</v>
      </c>
    </row>
    <row r="1070" spans="36:36" ht="15">
      <c r="AJ1070" s="582" t="s">
        <v>5612</v>
      </c>
    </row>
    <row r="1071" spans="36:36" ht="15">
      <c r="AJ1071" s="582" t="s">
        <v>5613</v>
      </c>
    </row>
    <row r="1072" spans="36:36" ht="15">
      <c r="AJ1072" s="582" t="s">
        <v>5614</v>
      </c>
    </row>
    <row r="1073" spans="36:36" ht="15">
      <c r="AJ1073" s="582" t="s">
        <v>5615</v>
      </c>
    </row>
    <row r="1074" spans="36:36" ht="15">
      <c r="AJ1074" s="582" t="s">
        <v>5616</v>
      </c>
    </row>
    <row r="1075" spans="36:36" ht="15">
      <c r="AJ1075" s="582" t="s">
        <v>5617</v>
      </c>
    </row>
    <row r="1076" spans="36:36" ht="15">
      <c r="AJ1076" s="582" t="s">
        <v>5618</v>
      </c>
    </row>
    <row r="1077" spans="36:36" ht="15">
      <c r="AJ1077" s="582" t="s">
        <v>5619</v>
      </c>
    </row>
    <row r="1078" spans="36:36" ht="15">
      <c r="AJ1078" s="582" t="s">
        <v>5620</v>
      </c>
    </row>
    <row r="1079" spans="36:36" ht="15">
      <c r="AJ1079" s="582" t="s">
        <v>5813</v>
      </c>
    </row>
    <row r="1080" spans="36:36" ht="15">
      <c r="AJ1080" s="582" t="s">
        <v>5814</v>
      </c>
    </row>
    <row r="1081" spans="36:36" ht="15">
      <c r="AJ1081" s="582" t="s">
        <v>10818</v>
      </c>
    </row>
    <row r="1082" spans="36:36" ht="15">
      <c r="AJ1082" s="582" t="s">
        <v>10819</v>
      </c>
    </row>
    <row r="1083" spans="36:36" ht="15">
      <c r="AJ1083" s="582" t="s">
        <v>10285</v>
      </c>
    </row>
    <row r="1084" spans="36:36" ht="15">
      <c r="AJ1084" s="582" t="s">
        <v>10286</v>
      </c>
    </row>
    <row r="1085" spans="36:36" ht="15">
      <c r="AJ1085" s="582" t="s">
        <v>10287</v>
      </c>
    </row>
    <row r="1086" spans="36:36" ht="15">
      <c r="AJ1086" s="582" t="s">
        <v>10288</v>
      </c>
    </row>
    <row r="1087" spans="36:36" ht="15">
      <c r="AJ1087" s="582" t="s">
        <v>5621</v>
      </c>
    </row>
    <row r="1088" spans="36:36" ht="15">
      <c r="AJ1088" s="582" t="s">
        <v>5622</v>
      </c>
    </row>
    <row r="1089" spans="36:36" ht="15">
      <c r="AJ1089" s="582" t="s">
        <v>5623</v>
      </c>
    </row>
    <row r="1090" spans="36:36" ht="15">
      <c r="AJ1090" s="582" t="s">
        <v>8670</v>
      </c>
    </row>
    <row r="1091" spans="36:36" ht="15">
      <c r="AJ1091" s="582" t="s">
        <v>8671</v>
      </c>
    </row>
    <row r="1092" spans="36:36" ht="15">
      <c r="AJ1092" s="582" t="s">
        <v>8672</v>
      </c>
    </row>
    <row r="1093" spans="36:36" ht="15">
      <c r="AJ1093" s="582" t="s">
        <v>8673</v>
      </c>
    </row>
    <row r="1094" spans="36:36" ht="15">
      <c r="AJ1094" s="582" t="s">
        <v>5624</v>
      </c>
    </row>
    <row r="1095" spans="36:36" ht="15">
      <c r="AJ1095" s="582" t="s">
        <v>5626</v>
      </c>
    </row>
    <row r="1096" spans="36:36" ht="15">
      <c r="AJ1096" s="582" t="s">
        <v>5628</v>
      </c>
    </row>
    <row r="1097" spans="36:36" ht="15">
      <c r="AJ1097" s="582" t="s">
        <v>8879</v>
      </c>
    </row>
    <row r="1098" spans="36:36" ht="15">
      <c r="AJ1098" s="582" t="s">
        <v>8599</v>
      </c>
    </row>
    <row r="1099" spans="36:36" ht="15">
      <c r="AJ1099" s="582" t="s">
        <v>8600</v>
      </c>
    </row>
    <row r="1100" spans="36:36" ht="15">
      <c r="AJ1100" s="582" t="s">
        <v>10827</v>
      </c>
    </row>
    <row r="1101" spans="36:36" ht="15">
      <c r="AJ1101" s="582" t="s">
        <v>10826</v>
      </c>
    </row>
    <row r="1102" spans="36:36" ht="15">
      <c r="AJ1102" s="582" t="s">
        <v>5630</v>
      </c>
    </row>
    <row r="1103" spans="36:36" ht="15">
      <c r="AJ1103" s="582" t="s">
        <v>5631</v>
      </c>
    </row>
    <row r="1104" spans="36:36" ht="15">
      <c r="AJ1104" s="582" t="s">
        <v>9404</v>
      </c>
    </row>
    <row r="1105" spans="36:36" ht="15">
      <c r="AJ1105" s="582" t="s">
        <v>9405</v>
      </c>
    </row>
    <row r="1106" spans="36:36" ht="15">
      <c r="AJ1106" s="582" t="s">
        <v>5632</v>
      </c>
    </row>
    <row r="1107" spans="36:36" ht="15">
      <c r="AJ1107" s="582" t="s">
        <v>5633</v>
      </c>
    </row>
    <row r="1108" spans="36:36" ht="15">
      <c r="AJ1108" s="582" t="s">
        <v>6048</v>
      </c>
    </row>
    <row r="1109" spans="36:36" ht="15">
      <c r="AJ1109" s="582" t="s">
        <v>6049</v>
      </c>
    </row>
    <row r="1110" spans="36:36" ht="15">
      <c r="AJ1110" s="582" t="s">
        <v>7640</v>
      </c>
    </row>
    <row r="1111" spans="36:36" ht="15">
      <c r="AJ1111" s="582" t="s">
        <v>1109</v>
      </c>
    </row>
    <row r="1112" spans="36:36" ht="15">
      <c r="AJ1112" s="582" t="s">
        <v>5634</v>
      </c>
    </row>
    <row r="1113" spans="36:36" ht="15">
      <c r="AJ1113" s="582" t="s">
        <v>5635</v>
      </c>
    </row>
    <row r="1114" spans="36:36" ht="15">
      <c r="AJ1114" s="582" t="s">
        <v>5636</v>
      </c>
    </row>
    <row r="1115" spans="36:36" ht="15">
      <c r="AJ1115" s="582" t="s">
        <v>10159</v>
      </c>
    </row>
    <row r="1116" spans="36:36" ht="15">
      <c r="AJ1116" s="582" t="s">
        <v>10160</v>
      </c>
    </row>
    <row r="1117" spans="36:36" ht="15">
      <c r="AJ1117" s="582" t="s">
        <v>7521</v>
      </c>
    </row>
    <row r="1118" spans="36:36" ht="15">
      <c r="AJ1118" s="582" t="s">
        <v>7522</v>
      </c>
    </row>
    <row r="1119" spans="36:36" ht="15">
      <c r="AJ1119" s="582" t="s">
        <v>10138</v>
      </c>
    </row>
    <row r="1120" spans="36:36" ht="15">
      <c r="AJ1120" s="582" t="s">
        <v>2032</v>
      </c>
    </row>
    <row r="1121" spans="36:36" ht="15">
      <c r="AJ1121" s="582" t="s">
        <v>959</v>
      </c>
    </row>
    <row r="1122" spans="36:36" ht="15">
      <c r="AJ1122" s="582" t="s">
        <v>2657</v>
      </c>
    </row>
    <row r="1123" spans="36:36" ht="15">
      <c r="AJ1123" s="582" t="s">
        <v>8081</v>
      </c>
    </row>
    <row r="1124" spans="36:36" ht="15">
      <c r="AJ1124" s="582" t="s">
        <v>5637</v>
      </c>
    </row>
    <row r="1125" spans="36:36" ht="15">
      <c r="AJ1125" s="582" t="s">
        <v>387</v>
      </c>
    </row>
    <row r="1126" spans="36:36" ht="15">
      <c r="AJ1126" s="582" t="s">
        <v>389</v>
      </c>
    </row>
    <row r="1127" spans="36:36" ht="15">
      <c r="AJ1127" s="582" t="s">
        <v>5638</v>
      </c>
    </row>
    <row r="1128" spans="36:36" ht="15">
      <c r="AJ1128" s="582" t="s">
        <v>390</v>
      </c>
    </row>
    <row r="1129" spans="36:36" ht="15">
      <c r="AJ1129" s="582" t="s">
        <v>5639</v>
      </c>
    </row>
    <row r="1130" spans="36:36" ht="15">
      <c r="AJ1130" s="582" t="s">
        <v>7291</v>
      </c>
    </row>
    <row r="1131" spans="36:36" ht="15">
      <c r="AJ1131" s="582" t="s">
        <v>5640</v>
      </c>
    </row>
    <row r="1132" spans="36:36" ht="15">
      <c r="AJ1132" s="582" t="s">
        <v>5641</v>
      </c>
    </row>
    <row r="1133" spans="36:36" ht="15">
      <c r="AJ1133" s="582" t="s">
        <v>5642</v>
      </c>
    </row>
    <row r="1134" spans="36:36" ht="15">
      <c r="AJ1134" s="582" t="s">
        <v>395</v>
      </c>
    </row>
    <row r="1135" spans="36:36" ht="15">
      <c r="AJ1135" s="582" t="s">
        <v>5643</v>
      </c>
    </row>
    <row r="1136" spans="36:36" ht="15">
      <c r="AJ1136" s="582" t="s">
        <v>5644</v>
      </c>
    </row>
    <row r="1137" spans="36:36" ht="15">
      <c r="AJ1137" s="582" t="s">
        <v>5645</v>
      </c>
    </row>
    <row r="1138" spans="36:36" ht="15">
      <c r="AJ1138" s="582" t="s">
        <v>396</v>
      </c>
    </row>
    <row r="1139" spans="36:36" ht="15">
      <c r="AJ1139" s="582" t="s">
        <v>9816</v>
      </c>
    </row>
    <row r="1140" spans="36:36" ht="15">
      <c r="AJ1140" s="582" t="s">
        <v>9815</v>
      </c>
    </row>
    <row r="1141" spans="36:36" ht="15">
      <c r="AJ1141" s="582" t="s">
        <v>5647</v>
      </c>
    </row>
    <row r="1142" spans="36:36" ht="15">
      <c r="AJ1142" s="582" t="s">
        <v>5648</v>
      </c>
    </row>
    <row r="1143" spans="36:36" ht="15">
      <c r="AJ1143" s="582" t="s">
        <v>5649</v>
      </c>
    </row>
    <row r="1144" spans="36:36" ht="15">
      <c r="AJ1144" s="582" t="s">
        <v>3205</v>
      </c>
    </row>
    <row r="1145" spans="36:36" ht="15">
      <c r="AJ1145" s="582" t="s">
        <v>5650</v>
      </c>
    </row>
    <row r="1146" spans="36:36" ht="15">
      <c r="AJ1146" s="582" t="s">
        <v>7053</v>
      </c>
    </row>
    <row r="1147" spans="36:36" ht="15">
      <c r="AJ1147" s="582" t="s">
        <v>5652</v>
      </c>
    </row>
    <row r="1148" spans="36:36" ht="15">
      <c r="AJ1148" s="582" t="s">
        <v>137</v>
      </c>
    </row>
    <row r="1149" spans="36:36" ht="15">
      <c r="AJ1149" s="582" t="s">
        <v>160</v>
      </c>
    </row>
    <row r="1150" spans="36:36" ht="15">
      <c r="AJ1150" s="582" t="s">
        <v>138</v>
      </c>
    </row>
    <row r="1151" spans="36:36" ht="15">
      <c r="AJ1151" s="582" t="s">
        <v>202</v>
      </c>
    </row>
    <row r="1152" spans="36:36" ht="15">
      <c r="AJ1152" s="582" t="s">
        <v>5653</v>
      </c>
    </row>
    <row r="1153" spans="36:36" ht="15">
      <c r="AJ1153" s="582" t="s">
        <v>5654</v>
      </c>
    </row>
    <row r="1154" spans="36:36" ht="15">
      <c r="AJ1154" s="582" t="s">
        <v>5656</v>
      </c>
    </row>
    <row r="1155" spans="36:36" ht="15">
      <c r="AJ1155" s="582" t="s">
        <v>8124</v>
      </c>
    </row>
    <row r="1156" spans="36:36" ht="15">
      <c r="AJ1156" s="582" t="s">
        <v>3154</v>
      </c>
    </row>
    <row r="1157" spans="36:36" ht="15">
      <c r="AJ1157" s="582" t="s">
        <v>6139</v>
      </c>
    </row>
    <row r="1158" spans="36:36" ht="15">
      <c r="AJ1158" s="582" t="s">
        <v>4910</v>
      </c>
    </row>
    <row r="1159" spans="36:36" ht="15">
      <c r="AJ1159" s="582" t="s">
        <v>6140</v>
      </c>
    </row>
    <row r="1160" spans="36:36" ht="15">
      <c r="AJ1160" s="582" t="s">
        <v>6141</v>
      </c>
    </row>
    <row r="1161" spans="36:36" ht="15">
      <c r="AJ1161" s="582" t="s">
        <v>4911</v>
      </c>
    </row>
    <row r="1162" spans="36:36" ht="15">
      <c r="AJ1162" s="582" t="s">
        <v>6142</v>
      </c>
    </row>
    <row r="1163" spans="36:36" ht="15">
      <c r="AJ1163" s="582" t="s">
        <v>6147</v>
      </c>
    </row>
    <row r="1164" spans="36:36" ht="15">
      <c r="AJ1164" s="582" t="s">
        <v>6148</v>
      </c>
    </row>
    <row r="1165" spans="36:36" ht="15">
      <c r="AJ1165" s="582" t="s">
        <v>6143</v>
      </c>
    </row>
    <row r="1166" spans="36:36" ht="15">
      <c r="AJ1166" s="582" t="s">
        <v>4909</v>
      </c>
    </row>
    <row r="1167" spans="36:36" ht="15">
      <c r="AJ1167" s="582" t="s">
        <v>6144</v>
      </c>
    </row>
    <row r="1168" spans="36:36" ht="15">
      <c r="AJ1168" s="582" t="s">
        <v>6145</v>
      </c>
    </row>
    <row r="1169" spans="36:36" ht="15">
      <c r="AJ1169" s="582" t="s">
        <v>6146</v>
      </c>
    </row>
    <row r="1170" spans="36:36" ht="15">
      <c r="AJ1170" s="582" t="s">
        <v>11812</v>
      </c>
    </row>
    <row r="1171" spans="36:36" ht="15">
      <c r="AJ1171" s="582" t="s">
        <v>11813</v>
      </c>
    </row>
    <row r="1172" spans="36:36" ht="15">
      <c r="AJ1172" s="582" t="s">
        <v>11815</v>
      </c>
    </row>
    <row r="1173" spans="36:36" ht="15">
      <c r="AJ1173" s="582" t="s">
        <v>11816</v>
      </c>
    </row>
    <row r="1174" spans="36:36" ht="15">
      <c r="AJ1174" s="582" t="s">
        <v>11814</v>
      </c>
    </row>
    <row r="1175" spans="36:36" ht="15">
      <c r="AJ1175" s="582" t="s">
        <v>11817</v>
      </c>
    </row>
    <row r="1176" spans="36:36" ht="15">
      <c r="AJ1176" s="582" t="s">
        <v>8203</v>
      </c>
    </row>
    <row r="1177" spans="36:36" ht="15">
      <c r="AJ1177" s="582" t="s">
        <v>8204</v>
      </c>
    </row>
    <row r="1178" spans="36:36" ht="15">
      <c r="AJ1178" s="582" t="s">
        <v>6706</v>
      </c>
    </row>
    <row r="1179" spans="36:36" ht="15">
      <c r="AJ1179" s="582" t="s">
        <v>6707</v>
      </c>
    </row>
    <row r="1180" spans="36:36" ht="15">
      <c r="AJ1180" s="582" t="s">
        <v>6708</v>
      </c>
    </row>
    <row r="1181" spans="36:36" ht="15">
      <c r="AJ1181" s="582" t="s">
        <v>6709</v>
      </c>
    </row>
    <row r="1182" spans="36:36" ht="15">
      <c r="AJ1182" s="582" t="s">
        <v>6710</v>
      </c>
    </row>
    <row r="1183" spans="36:36" ht="15">
      <c r="AJ1183" s="582" t="s">
        <v>6851</v>
      </c>
    </row>
    <row r="1184" spans="36:36" ht="15">
      <c r="AJ1184" s="582" t="s">
        <v>6822</v>
      </c>
    </row>
    <row r="1185" spans="36:36" ht="15">
      <c r="AJ1185" s="582" t="s">
        <v>7023</v>
      </c>
    </row>
    <row r="1186" spans="36:36" ht="15">
      <c r="AJ1186" s="582" t="s">
        <v>5657</v>
      </c>
    </row>
    <row r="1187" spans="36:36" ht="15">
      <c r="AJ1187" s="582" t="s">
        <v>5659</v>
      </c>
    </row>
    <row r="1188" spans="36:36" ht="15">
      <c r="AJ1188" s="582" t="s">
        <v>5660</v>
      </c>
    </row>
    <row r="1189" spans="36:36" ht="15">
      <c r="AJ1189" s="582" t="s">
        <v>5661</v>
      </c>
    </row>
    <row r="1190" spans="36:36" ht="15">
      <c r="AJ1190" s="582" t="s">
        <v>5663</v>
      </c>
    </row>
    <row r="1191" spans="36:36" ht="15">
      <c r="AJ1191" s="582" t="s">
        <v>8884</v>
      </c>
    </row>
    <row r="1192" spans="36:36" ht="15">
      <c r="AJ1192" s="582" t="s">
        <v>6789</v>
      </c>
    </row>
    <row r="1193" spans="36:36" ht="15">
      <c r="AJ1193" s="582" t="s">
        <v>6718</v>
      </c>
    </row>
    <row r="1194" spans="36:36" ht="15">
      <c r="AJ1194" s="582" t="s">
        <v>12526</v>
      </c>
    </row>
    <row r="1195" spans="36:36" ht="15">
      <c r="AJ1195" s="582" t="s">
        <v>10342</v>
      </c>
    </row>
    <row r="1196" spans="36:36" ht="15">
      <c r="AJ1196" s="582" t="s">
        <v>11685</v>
      </c>
    </row>
    <row r="1197" spans="36:36" ht="15">
      <c r="AJ1197" s="582" t="s">
        <v>10345</v>
      </c>
    </row>
    <row r="1198" spans="36:36" ht="15">
      <c r="AJ1198" s="582" t="s">
        <v>5665</v>
      </c>
    </row>
    <row r="1199" spans="36:36" ht="15">
      <c r="AJ1199" s="582" t="s">
        <v>5667</v>
      </c>
    </row>
    <row r="1200" spans="36:36" ht="15">
      <c r="AJ1200" s="582" t="s">
        <v>5668</v>
      </c>
    </row>
    <row r="1201" spans="36:36" ht="15">
      <c r="AJ1201" s="582" t="s">
        <v>5670</v>
      </c>
    </row>
    <row r="1202" spans="36:36" ht="15">
      <c r="AJ1202" s="582" t="s">
        <v>5818</v>
      </c>
    </row>
    <row r="1203" spans="36:36" ht="15">
      <c r="AJ1203" s="582" t="s">
        <v>5819</v>
      </c>
    </row>
    <row r="1204" spans="36:36" ht="15">
      <c r="AJ1204" s="582" t="s">
        <v>5820</v>
      </c>
    </row>
    <row r="1205" spans="36:36" ht="15">
      <c r="AJ1205" s="582" t="s">
        <v>5821</v>
      </c>
    </row>
    <row r="1206" spans="36:36" ht="15">
      <c r="AJ1206" s="582" t="s">
        <v>5822</v>
      </c>
    </row>
    <row r="1207" spans="36:36" ht="15">
      <c r="AJ1207" s="582" t="s">
        <v>7467</v>
      </c>
    </row>
    <row r="1208" spans="36:36" ht="15">
      <c r="AJ1208" s="582" t="s">
        <v>7468</v>
      </c>
    </row>
    <row r="1209" spans="36:36" ht="15">
      <c r="AJ1209" s="582" t="s">
        <v>7469</v>
      </c>
    </row>
    <row r="1210" spans="36:36" ht="15">
      <c r="AJ1210" s="582" t="s">
        <v>7470</v>
      </c>
    </row>
    <row r="1211" spans="36:36" ht="15">
      <c r="AJ1211" s="582" t="s">
        <v>141</v>
      </c>
    </row>
    <row r="1212" spans="36:36" ht="15">
      <c r="AJ1212" s="582" t="s">
        <v>11686</v>
      </c>
    </row>
    <row r="1213" spans="36:36" ht="15">
      <c r="AJ1213" s="582" t="s">
        <v>8635</v>
      </c>
    </row>
    <row r="1214" spans="36:36" ht="15">
      <c r="AJ1214" s="582" t="s">
        <v>10143</v>
      </c>
    </row>
    <row r="1215" spans="36:36" ht="15">
      <c r="AJ1215" s="582" t="s">
        <v>10140</v>
      </c>
    </row>
    <row r="1216" spans="36:36" ht="15">
      <c r="AJ1216" s="582" t="s">
        <v>10141</v>
      </c>
    </row>
    <row r="1217" spans="36:36" ht="15">
      <c r="AJ1217" s="582" t="s">
        <v>8625</v>
      </c>
    </row>
    <row r="1218" spans="36:36" ht="15">
      <c r="AJ1218" s="582" t="s">
        <v>10142</v>
      </c>
    </row>
    <row r="1219" spans="36:36" ht="15">
      <c r="AJ1219" s="582" t="s">
        <v>5672</v>
      </c>
    </row>
    <row r="1220" spans="36:36" ht="15">
      <c r="AJ1220" s="582" t="s">
        <v>4536</v>
      </c>
    </row>
    <row r="1221" spans="36:36" ht="15">
      <c r="AJ1221" s="582" t="s">
        <v>5675</v>
      </c>
    </row>
    <row r="1222" spans="36:36" ht="15">
      <c r="AJ1222" s="582" t="s">
        <v>5677</v>
      </c>
    </row>
    <row r="1223" spans="36:36" ht="15">
      <c r="AJ1223" s="582" t="s">
        <v>5679</v>
      </c>
    </row>
    <row r="1224" spans="36:36" ht="15">
      <c r="AJ1224" s="582" t="s">
        <v>4534</v>
      </c>
    </row>
    <row r="1225" spans="36:36" ht="15">
      <c r="AJ1225" s="582" t="s">
        <v>4535</v>
      </c>
    </row>
    <row r="1226" spans="36:36" ht="15">
      <c r="AJ1226" s="582" t="s">
        <v>7908</v>
      </c>
    </row>
    <row r="1227" spans="36:36" ht="15">
      <c r="AJ1227" s="582" t="s">
        <v>8197</v>
      </c>
    </row>
    <row r="1228" spans="36:36" ht="15">
      <c r="AJ1228" s="582" t="s">
        <v>8198</v>
      </c>
    </row>
    <row r="1229" spans="36:36" ht="15">
      <c r="AJ1229" s="582" t="s">
        <v>5683</v>
      </c>
    </row>
    <row r="1230" spans="36:36" ht="15">
      <c r="AJ1230" s="582" t="s">
        <v>5685</v>
      </c>
    </row>
    <row r="1231" spans="36:36" ht="15">
      <c r="AJ1231" s="582" t="s">
        <v>5686</v>
      </c>
    </row>
    <row r="1232" spans="36:36" ht="15">
      <c r="AJ1232" s="582" t="s">
        <v>5687</v>
      </c>
    </row>
    <row r="1233" spans="36:36" ht="15">
      <c r="AJ1233" s="582" t="s">
        <v>9408</v>
      </c>
    </row>
    <row r="1234" spans="36:36" ht="15">
      <c r="AJ1234" s="582" t="s">
        <v>9410</v>
      </c>
    </row>
    <row r="1235" spans="36:36" ht="15">
      <c r="AJ1235" s="582" t="s">
        <v>10149</v>
      </c>
    </row>
    <row r="1236" spans="36:36" ht="15">
      <c r="AJ1236" s="582" t="s">
        <v>5689</v>
      </c>
    </row>
    <row r="1237" spans="36:36" ht="15">
      <c r="AJ1237" s="582" t="s">
        <v>1959</v>
      </c>
    </row>
    <row r="1238" spans="36:36" ht="15">
      <c r="AJ1238" s="582" t="s">
        <v>5690</v>
      </c>
    </row>
    <row r="1239" spans="36:36" ht="15">
      <c r="AJ1239" s="582" t="s">
        <v>5692</v>
      </c>
    </row>
    <row r="1240" spans="36:36" ht="15">
      <c r="AJ1240" s="582" t="s">
        <v>7910</v>
      </c>
    </row>
    <row r="1241" spans="36:36" ht="15">
      <c r="AJ1241" s="582" t="s">
        <v>6371</v>
      </c>
    </row>
    <row r="1242" spans="36:36" ht="15">
      <c r="AJ1242" s="582" t="s">
        <v>8511</v>
      </c>
    </row>
    <row r="1243" spans="36:36" ht="15">
      <c r="AJ1243" s="582" t="s">
        <v>5693</v>
      </c>
    </row>
    <row r="1244" spans="36:36" ht="15">
      <c r="AJ1244" s="582" t="s">
        <v>5694</v>
      </c>
    </row>
    <row r="1245" spans="36:36" ht="15">
      <c r="AJ1245" s="582" t="s">
        <v>5695</v>
      </c>
    </row>
    <row r="1246" spans="36:36" ht="15">
      <c r="AJ1246" s="582" t="s">
        <v>8171</v>
      </c>
    </row>
    <row r="1247" spans="36:36" ht="15">
      <c r="AJ1247" s="582" t="s">
        <v>1921</v>
      </c>
    </row>
    <row r="1248" spans="36:36" ht="15">
      <c r="AJ1248" s="582" t="s">
        <v>5699</v>
      </c>
    </row>
    <row r="1249" spans="36:36" ht="15">
      <c r="AJ1249" s="582" t="s">
        <v>9411</v>
      </c>
    </row>
    <row r="1250" spans="36:36" ht="15">
      <c r="AJ1250" s="582" t="s">
        <v>9414</v>
      </c>
    </row>
    <row r="1251" spans="36:36" ht="15">
      <c r="AJ1251" s="582" t="s">
        <v>9415</v>
      </c>
    </row>
    <row r="1252" spans="36:36" ht="15">
      <c r="AJ1252" s="582" t="s">
        <v>5700</v>
      </c>
    </row>
    <row r="1253" spans="36:36" ht="15">
      <c r="AJ1253" s="582" t="s">
        <v>5703</v>
      </c>
    </row>
    <row r="1254" spans="36:36" ht="15">
      <c r="AJ1254" s="582" t="s">
        <v>5704</v>
      </c>
    </row>
    <row r="1255" spans="36:36" ht="15">
      <c r="AJ1255" s="582" t="s">
        <v>5705</v>
      </c>
    </row>
    <row r="1256" spans="36:36" ht="15">
      <c r="AJ1256" s="582" t="s">
        <v>5706</v>
      </c>
    </row>
    <row r="1257" spans="36:36" ht="15">
      <c r="AJ1257" s="582" t="s">
        <v>5707</v>
      </c>
    </row>
    <row r="1258" spans="36:36" ht="15">
      <c r="AJ1258" s="582" t="s">
        <v>6919</v>
      </c>
    </row>
    <row r="1259" spans="36:36" ht="15">
      <c r="AJ1259" s="582" t="s">
        <v>6920</v>
      </c>
    </row>
    <row r="1260" spans="36:36" ht="15">
      <c r="AJ1260" s="582" t="s">
        <v>5709</v>
      </c>
    </row>
    <row r="1261" spans="36:36" ht="15">
      <c r="AJ1261" s="582" t="s">
        <v>5711</v>
      </c>
    </row>
    <row r="1262" spans="36:36" ht="15">
      <c r="AJ1262" s="582" t="s">
        <v>5715</v>
      </c>
    </row>
    <row r="1263" spans="36:36" ht="15">
      <c r="AJ1263" s="582" t="s">
        <v>5717</v>
      </c>
    </row>
    <row r="1264" spans="36:36" ht="15">
      <c r="AJ1264" s="582" t="s">
        <v>8675</v>
      </c>
    </row>
    <row r="1265" spans="36:36" ht="15">
      <c r="AJ1265" s="582" t="s">
        <v>5719</v>
      </c>
    </row>
    <row r="1266" spans="36:36" ht="15">
      <c r="AJ1266" s="582" t="s">
        <v>9089</v>
      </c>
    </row>
    <row r="1267" spans="36:36" ht="15">
      <c r="AJ1267" s="582" t="s">
        <v>5720</v>
      </c>
    </row>
    <row r="1268" spans="36:36" ht="15">
      <c r="AJ1268" s="582" t="s">
        <v>39</v>
      </c>
    </row>
    <row r="1269" spans="36:36" ht="15">
      <c r="AJ1269" s="582" t="s">
        <v>5721</v>
      </c>
    </row>
    <row r="1270" spans="36:36" ht="15">
      <c r="AJ1270" s="582" t="s">
        <v>5722</v>
      </c>
    </row>
    <row r="1271" spans="36:36" ht="15">
      <c r="AJ1271" s="582" t="s">
        <v>507</v>
      </c>
    </row>
    <row r="1272" spans="36:36" ht="15">
      <c r="AJ1272" s="582" t="s">
        <v>9419</v>
      </c>
    </row>
    <row r="1273" spans="36:36" ht="15">
      <c r="AJ1273" s="582" t="s">
        <v>5723</v>
      </c>
    </row>
    <row r="1274" spans="36:36" ht="15">
      <c r="AJ1274" s="582" t="s">
        <v>5724</v>
      </c>
    </row>
    <row r="1275" spans="36:36" ht="15">
      <c r="AJ1275" s="582" t="s">
        <v>9422</v>
      </c>
    </row>
    <row r="1276" spans="36:36" ht="15">
      <c r="AJ1276" s="582" t="s">
        <v>3074</v>
      </c>
    </row>
    <row r="1277" spans="36:36" ht="15">
      <c r="AJ1277" s="582" t="s">
        <v>8829</v>
      </c>
    </row>
    <row r="1278" spans="36:36" ht="15">
      <c r="AJ1278" s="582" t="s">
        <v>11713</v>
      </c>
    </row>
    <row r="1279" spans="36:36" ht="15">
      <c r="AJ1279" s="582" t="s">
        <v>11714</v>
      </c>
    </row>
    <row r="1280" spans="36:36" ht="15">
      <c r="AJ1280" s="582" t="s">
        <v>11715</v>
      </c>
    </row>
    <row r="1281" spans="36:36" ht="15">
      <c r="AJ1281" s="582" t="s">
        <v>9423</v>
      </c>
    </row>
    <row r="1282" spans="36:36" ht="15">
      <c r="AJ1282" s="582" t="s">
        <v>9424</v>
      </c>
    </row>
    <row r="1283" spans="36:36" ht="15">
      <c r="AJ1283" s="582" t="s">
        <v>9426</v>
      </c>
    </row>
    <row r="1284" spans="36:36" ht="15">
      <c r="AJ1284" s="582" t="s">
        <v>9427</v>
      </c>
    </row>
    <row r="1285" spans="36:36" ht="15">
      <c r="AJ1285" s="582" t="s">
        <v>9428</v>
      </c>
    </row>
    <row r="1286" spans="36:36" ht="15">
      <c r="AJ1286" s="582" t="s">
        <v>9430</v>
      </c>
    </row>
    <row r="1287" spans="36:36" ht="15">
      <c r="AJ1287" s="582" t="s">
        <v>5727</v>
      </c>
    </row>
    <row r="1288" spans="36:36" ht="15">
      <c r="AJ1288" s="582" t="s">
        <v>6885</v>
      </c>
    </row>
    <row r="1289" spans="36:36" ht="15">
      <c r="AJ1289" s="582" t="s">
        <v>5728</v>
      </c>
    </row>
    <row r="1290" spans="36:36" ht="15">
      <c r="AJ1290" s="582" t="s">
        <v>5730</v>
      </c>
    </row>
    <row r="1291" spans="36:36" ht="15">
      <c r="AJ1291" s="582" t="s">
        <v>151</v>
      </c>
    </row>
    <row r="1292" spans="36:36" ht="15">
      <c r="AJ1292" s="582" t="s">
        <v>5732</v>
      </c>
    </row>
    <row r="1293" spans="36:36" ht="15">
      <c r="AJ1293" s="582" t="s">
        <v>6908</v>
      </c>
    </row>
    <row r="1294" spans="36:36" ht="15">
      <c r="AJ1294" s="582" t="s">
        <v>7293</v>
      </c>
    </row>
    <row r="1295" spans="36:36" ht="15">
      <c r="AJ1295" s="582" t="s">
        <v>6188</v>
      </c>
    </row>
    <row r="1296" spans="36:36" ht="15">
      <c r="AJ1296" s="582" t="s">
        <v>6189</v>
      </c>
    </row>
    <row r="1297" spans="36:36" ht="15">
      <c r="AJ1297" s="582" t="s">
        <v>6190</v>
      </c>
    </row>
    <row r="1298" spans="36:36" ht="15">
      <c r="AJ1298" s="582" t="s">
        <v>6191</v>
      </c>
    </row>
    <row r="1299" spans="36:36" ht="15">
      <c r="AJ1299" s="582" t="s">
        <v>6192</v>
      </c>
    </row>
    <row r="1300" spans="36:36" ht="15">
      <c r="AJ1300" s="582" t="s">
        <v>5733</v>
      </c>
    </row>
    <row r="1301" spans="36:36" ht="15">
      <c r="AJ1301" s="582" t="s">
        <v>5734</v>
      </c>
    </row>
    <row r="1302" spans="36:36" ht="15">
      <c r="AJ1302" s="582" t="s">
        <v>5735</v>
      </c>
    </row>
    <row r="1303" spans="36:36" ht="15">
      <c r="AJ1303" s="582" t="s">
        <v>4442</v>
      </c>
    </row>
    <row r="1304" spans="36:36" ht="15">
      <c r="AJ1304" s="582" t="s">
        <v>5737</v>
      </c>
    </row>
    <row r="1305" spans="36:36" ht="15">
      <c r="AJ1305" s="582" t="s">
        <v>5738</v>
      </c>
    </row>
    <row r="1306" spans="36:36" ht="15">
      <c r="AJ1306" s="582" t="s">
        <v>6089</v>
      </c>
    </row>
    <row r="1307" spans="36:36" ht="15">
      <c r="AJ1307" s="582" t="s">
        <v>5740</v>
      </c>
    </row>
    <row r="1308" spans="36:36" ht="15">
      <c r="AJ1308" s="582" t="s">
        <v>5741</v>
      </c>
    </row>
    <row r="1309" spans="36:36" ht="15">
      <c r="AJ1309" s="582" t="s">
        <v>5743</v>
      </c>
    </row>
    <row r="1310" spans="36:36" ht="15">
      <c r="AJ1310" s="582" t="s">
        <v>5745</v>
      </c>
    </row>
    <row r="1311" spans="36:36" ht="15">
      <c r="AJ1311" s="582" t="s">
        <v>8041</v>
      </c>
    </row>
    <row r="1312" spans="36:36" ht="15">
      <c r="AJ1312" s="582" t="s">
        <v>7403</v>
      </c>
    </row>
    <row r="1313" spans="36:36" ht="15">
      <c r="AJ1313" s="582" t="s">
        <v>7404</v>
      </c>
    </row>
    <row r="1314" spans="36:36" ht="15">
      <c r="AJ1314" s="582" t="s">
        <v>2497</v>
      </c>
    </row>
    <row r="1315" spans="36:36" ht="15">
      <c r="AJ1315" s="582" t="s">
        <v>6909</v>
      </c>
    </row>
    <row r="1316" spans="36:36" ht="15">
      <c r="AJ1316" s="582" t="s">
        <v>9433</v>
      </c>
    </row>
    <row r="1317" spans="36:36" ht="15">
      <c r="AJ1317" s="582" t="s">
        <v>9434</v>
      </c>
    </row>
    <row r="1318" spans="36:36" ht="15">
      <c r="AJ1318" s="582" t="s">
        <v>50</v>
      </c>
    </row>
    <row r="1319" spans="36:36" ht="15">
      <c r="AJ1319" s="582" t="s">
        <v>11</v>
      </c>
    </row>
    <row r="1320" spans="36:36" ht="15">
      <c r="AJ1320" s="582" t="s">
        <v>5746</v>
      </c>
    </row>
    <row r="1321" spans="36:36" ht="15">
      <c r="AJ1321" s="582" t="s">
        <v>5747</v>
      </c>
    </row>
    <row r="1322" spans="36:36" ht="15">
      <c r="AJ1322" s="582" t="s">
        <v>5748</v>
      </c>
    </row>
    <row r="1323" spans="36:36" ht="15">
      <c r="AJ1323" s="582" t="s">
        <v>6345</v>
      </c>
    </row>
    <row r="1324" spans="36:36" ht="15">
      <c r="AJ1324" s="582" t="s">
        <v>5867</v>
      </c>
    </row>
    <row r="1325" spans="36:36" ht="15">
      <c r="AJ1325" s="582" t="s">
        <v>5749</v>
      </c>
    </row>
    <row r="1326" spans="36:36" ht="15">
      <c r="AJ1326" s="582" t="s">
        <v>509</v>
      </c>
    </row>
    <row r="1327" spans="36:36" ht="15">
      <c r="AJ1327" s="582" t="s">
        <v>5751</v>
      </c>
    </row>
    <row r="1328" spans="36:36" ht="15">
      <c r="AJ1328" s="582" t="s">
        <v>5752</v>
      </c>
    </row>
    <row r="1329" spans="36:36" ht="15">
      <c r="AJ1329" s="582" t="s">
        <v>100</v>
      </c>
    </row>
    <row r="1330" spans="36:36" ht="15">
      <c r="AJ1330" s="582" t="s">
        <v>5753</v>
      </c>
    </row>
    <row r="1331" spans="36:36" ht="15">
      <c r="AJ1331" s="582" t="s">
        <v>5754</v>
      </c>
    </row>
    <row r="1332" spans="36:36" ht="15">
      <c r="AJ1332" s="582" t="s">
        <v>5755</v>
      </c>
    </row>
    <row r="1333" spans="36:36" ht="15">
      <c r="AJ1333" s="582" t="s">
        <v>5756</v>
      </c>
    </row>
    <row r="1334" spans="36:36" ht="15">
      <c r="AJ1334" s="582" t="s">
        <v>5757</v>
      </c>
    </row>
    <row r="1335" spans="36:36" ht="15">
      <c r="AJ1335" s="582" t="s">
        <v>5758</v>
      </c>
    </row>
    <row r="1336" spans="36:36" ht="15">
      <c r="AJ1336" s="582" t="s">
        <v>5759</v>
      </c>
    </row>
    <row r="1337" spans="36:36" ht="15">
      <c r="AJ1337" s="582" t="s">
        <v>5760</v>
      </c>
    </row>
    <row r="1338" spans="36:36" ht="15">
      <c r="AJ1338" s="582" t="s">
        <v>6202</v>
      </c>
    </row>
    <row r="1339" spans="36:36" ht="15">
      <c r="AJ1339" s="582" t="s">
        <v>5167</v>
      </c>
    </row>
    <row r="1340" spans="36:36" ht="15">
      <c r="AJ1340" s="582" t="s">
        <v>5168</v>
      </c>
    </row>
    <row r="1341" spans="36:36" ht="15">
      <c r="AJ1341" s="582" t="s">
        <v>5169</v>
      </c>
    </row>
    <row r="1342" spans="36:36" ht="15">
      <c r="AJ1342" s="582" t="s">
        <v>5171</v>
      </c>
    </row>
    <row r="1343" spans="36:36" ht="15">
      <c r="AJ1343" s="582" t="s">
        <v>8627</v>
      </c>
    </row>
    <row r="1344" spans="36:36" ht="15">
      <c r="AJ1344" s="582" t="s">
        <v>6265</v>
      </c>
    </row>
    <row r="1345" spans="36:36" ht="15">
      <c r="AJ1345" s="582" t="s">
        <v>6786</v>
      </c>
    </row>
    <row r="1346" spans="36:36" ht="15">
      <c r="AJ1346" s="582" t="s">
        <v>6787</v>
      </c>
    </row>
    <row r="1347" spans="36:36" ht="15">
      <c r="AJ1347" s="582" t="s">
        <v>5761</v>
      </c>
    </row>
    <row r="1348" spans="36:36" ht="15">
      <c r="AJ1348" s="582" t="s">
        <v>6874</v>
      </c>
    </row>
    <row r="1349" spans="36:36" ht="15">
      <c r="AJ1349" s="582" t="s">
        <v>5762</v>
      </c>
    </row>
    <row r="1350" spans="36:36" ht="15">
      <c r="AJ1350" s="582" t="s">
        <v>5763</v>
      </c>
    </row>
    <row r="1351" spans="36:36" ht="15">
      <c r="AJ1351" s="582" t="s">
        <v>5764</v>
      </c>
    </row>
    <row r="1352" spans="36:36" ht="15">
      <c r="AJ1352" s="582" t="s">
        <v>5765</v>
      </c>
    </row>
    <row r="1353" spans="36:36" ht="15">
      <c r="AJ1353" s="582" t="s">
        <v>7054</v>
      </c>
    </row>
    <row r="1354" spans="36:36" ht="15">
      <c r="AJ1354" s="582" t="s">
        <v>154</v>
      </c>
    </row>
    <row r="1355" spans="36:36" ht="15">
      <c r="AJ1355" s="582" t="s">
        <v>2909</v>
      </c>
    </row>
    <row r="1356" spans="36:36" ht="15">
      <c r="AJ1356" s="582" t="s">
        <v>10158</v>
      </c>
    </row>
    <row r="1357" spans="36:36" ht="15">
      <c r="AJ1357" s="582" t="s">
        <v>7055</v>
      </c>
    </row>
    <row r="1358" spans="36:36" ht="15">
      <c r="AJ1358" s="582" t="s">
        <v>4727</v>
      </c>
    </row>
    <row r="1359" spans="36:36" ht="15">
      <c r="AJ1359" s="582" t="s">
        <v>6123</v>
      </c>
    </row>
    <row r="1360" spans="36:36" ht="15">
      <c r="AJ1360" s="582" t="s">
        <v>6122</v>
      </c>
    </row>
    <row r="1361" spans="36:36" ht="15">
      <c r="AJ1361" s="582" t="s">
        <v>6218</v>
      </c>
    </row>
    <row r="1362" spans="36:36" ht="15">
      <c r="AJ1362" s="582" t="s">
        <v>6219</v>
      </c>
    </row>
    <row r="1363" spans="36:36" ht="15">
      <c r="AJ1363" s="582" t="s">
        <v>4664</v>
      </c>
    </row>
    <row r="1364" spans="36:36" ht="15">
      <c r="AJ1364" s="582" t="s">
        <v>4653</v>
      </c>
    </row>
    <row r="1365" spans="36:36" ht="15">
      <c r="AJ1365" s="582" t="s">
        <v>426</v>
      </c>
    </row>
    <row r="1366" spans="36:36" ht="15">
      <c r="AJ1366" s="582" t="s">
        <v>4437</v>
      </c>
    </row>
    <row r="1367" spans="36:36" ht="15">
      <c r="AJ1367" s="582" t="s">
        <v>5768</v>
      </c>
    </row>
    <row r="1368" spans="36:36" ht="15">
      <c r="AJ1368" s="582" t="s">
        <v>5769</v>
      </c>
    </row>
    <row r="1369" spans="36:36" ht="15">
      <c r="AJ1369" s="582" t="s">
        <v>5770</v>
      </c>
    </row>
    <row r="1370" spans="36:36" ht="15">
      <c r="AJ1370" s="582" t="s">
        <v>5771</v>
      </c>
    </row>
    <row r="1371" spans="36:36" ht="15">
      <c r="AJ1371" s="582" t="s">
        <v>5774</v>
      </c>
    </row>
    <row r="1372" spans="36:36" ht="15">
      <c r="AJ1372" s="582" t="s">
        <v>5776</v>
      </c>
    </row>
    <row r="1373" spans="36:36" ht="15">
      <c r="AJ1373" s="582" t="s">
        <v>7378</v>
      </c>
    </row>
    <row r="1374" spans="36:36" ht="15">
      <c r="AJ1374" s="582" t="s">
        <v>5778</v>
      </c>
    </row>
    <row r="1375" spans="36:36" ht="15">
      <c r="AJ1375" s="582" t="s">
        <v>419</v>
      </c>
    </row>
    <row r="1376" spans="36:36" ht="15">
      <c r="AJ1376" s="582" t="s">
        <v>420</v>
      </c>
    </row>
    <row r="1377" spans="36:36" ht="15">
      <c r="AJ1377" s="582" t="s">
        <v>8172</v>
      </c>
    </row>
    <row r="1378" spans="36:36" ht="15">
      <c r="AJ1378" s="582" t="s">
        <v>8223</v>
      </c>
    </row>
    <row r="1379" spans="36:36" ht="15">
      <c r="AJ1379" s="582" t="s">
        <v>8065</v>
      </c>
    </row>
    <row r="1380" spans="36:36" ht="15">
      <c r="AJ1380" s="582" t="s">
        <v>6922</v>
      </c>
    </row>
    <row r="1381" spans="36:36" ht="15">
      <c r="AJ1381" s="582" t="s">
        <v>6923</v>
      </c>
    </row>
    <row r="1382" spans="36:36" ht="15">
      <c r="AJ1382" s="582" t="s">
        <v>4974</v>
      </c>
    </row>
    <row r="1383" spans="36:36" ht="15">
      <c r="AJ1383" s="582" t="s">
        <v>6027</v>
      </c>
    </row>
    <row r="1384" spans="36:36" ht="15">
      <c r="AJ1384" s="582" t="s">
        <v>6028</v>
      </c>
    </row>
    <row r="1385" spans="36:36" ht="15">
      <c r="AJ1385" s="582" t="s">
        <v>6029</v>
      </c>
    </row>
    <row r="1386" spans="36:36" ht="15">
      <c r="AJ1386" s="582" t="s">
        <v>4786</v>
      </c>
    </row>
    <row r="1387" spans="36:36" ht="15">
      <c r="AJ1387" s="582" t="s">
        <v>4787</v>
      </c>
    </row>
    <row r="1388" spans="36:36" ht="15">
      <c r="AJ1388" s="582" t="s">
        <v>4975</v>
      </c>
    </row>
    <row r="1389" spans="36:36" ht="15">
      <c r="AJ1389" s="582" t="s">
        <v>4976</v>
      </c>
    </row>
    <row r="1390" spans="36:36" ht="15">
      <c r="AJ1390" s="582" t="s">
        <v>4976</v>
      </c>
    </row>
    <row r="1391" spans="36:36" ht="15">
      <c r="AJ1391" s="582" t="s">
        <v>4979</v>
      </c>
    </row>
    <row r="1392" spans="36:36" ht="15">
      <c r="AJ1392" s="582" t="s">
        <v>4978</v>
      </c>
    </row>
    <row r="1393" spans="36:36" ht="15">
      <c r="AJ1393" s="582" t="s">
        <v>4980</v>
      </c>
    </row>
    <row r="1394" spans="36:36" ht="15">
      <c r="AJ1394" s="582" t="s">
        <v>4980</v>
      </c>
    </row>
    <row r="1395" spans="36:36" ht="15">
      <c r="AJ1395" s="582" t="s">
        <v>8643</v>
      </c>
    </row>
    <row r="1396" spans="36:36" ht="15">
      <c r="AJ1396" s="582" t="s">
        <v>6150</v>
      </c>
    </row>
    <row r="1397" spans="36:36" ht="15">
      <c r="AJ1397" s="582" t="s">
        <v>5783</v>
      </c>
    </row>
    <row r="1398" spans="36:36" ht="15">
      <c r="AJ1398" s="582" t="s">
        <v>6088</v>
      </c>
    </row>
    <row r="1399" spans="36:36" ht="15">
      <c r="AJ1399" s="582" t="s">
        <v>9435</v>
      </c>
    </row>
    <row r="1400" spans="36:36" ht="15">
      <c r="AJ1400" s="582" t="s">
        <v>9439</v>
      </c>
    </row>
    <row r="1401" spans="36:36" ht="15">
      <c r="AJ1401" s="582" t="s">
        <v>6852</v>
      </c>
    </row>
    <row r="1402" spans="36:36" ht="15">
      <c r="AJ1402" s="582" t="s">
        <v>1382</v>
      </c>
    </row>
    <row r="1403" spans="36:36" ht="15">
      <c r="AJ1403" s="582" t="s">
        <v>1384</v>
      </c>
    </row>
    <row r="1404" spans="36:36" ht="15">
      <c r="AJ1404" s="582" t="s">
        <v>1383</v>
      </c>
    </row>
    <row r="1405" spans="36:36" ht="15">
      <c r="AJ1405" s="582" t="s">
        <v>5785</v>
      </c>
    </row>
    <row r="1406" spans="36:36" ht="15">
      <c r="AJ1406" s="582" t="s">
        <v>2351</v>
      </c>
    </row>
    <row r="1407" spans="36:36" ht="15">
      <c r="AJ1407" s="582" t="s">
        <v>2350</v>
      </c>
    </row>
    <row r="1408" spans="36:36" ht="15">
      <c r="AJ1408" s="582" t="s">
        <v>4951</v>
      </c>
    </row>
    <row r="1409" spans="36:36" ht="15">
      <c r="AJ1409" s="582" t="s">
        <v>4952</v>
      </c>
    </row>
    <row r="1410" spans="36:36" ht="15">
      <c r="AJ1410" s="582" t="s">
        <v>8126</v>
      </c>
    </row>
    <row r="1411" spans="36:36" ht="15">
      <c r="AJ1411" s="582" t="s">
        <v>8294</v>
      </c>
    </row>
    <row r="1412" spans="36:36" ht="15">
      <c r="AJ1412" s="892" t="s">
        <v>4613</v>
      </c>
    </row>
    <row r="1413" spans="36:36" ht="15">
      <c r="AJ1413" s="582" t="s">
        <v>4612</v>
      </c>
    </row>
    <row r="1414" spans="36:36" ht="15">
      <c r="AJ1414" s="582" t="s">
        <v>5786</v>
      </c>
    </row>
    <row r="1415" spans="36:36" ht="15">
      <c r="AJ1415" s="582" t="s">
        <v>5787</v>
      </c>
    </row>
    <row r="1416" spans="36:36" ht="15">
      <c r="AJ1416" s="582" t="s">
        <v>7296</v>
      </c>
    </row>
    <row r="1417" spans="36:36" ht="15">
      <c r="AJ1417" s="582" t="s">
        <v>6943</v>
      </c>
    </row>
    <row r="1418" spans="36:36" ht="15">
      <c r="AJ1418" s="892" t="s">
        <v>421</v>
      </c>
    </row>
    <row r="1419" spans="36:36" ht="15">
      <c r="AJ1419" s="582" t="s">
        <v>7556</v>
      </c>
    </row>
    <row r="1420" spans="36:36" ht="15">
      <c r="AJ1420" s="892" t="s">
        <v>7557</v>
      </c>
    </row>
    <row r="1421" spans="36:36" ht="15">
      <c r="AJ1421" s="892" t="s">
        <v>5788</v>
      </c>
    </row>
    <row r="1422" spans="36:36">
      <c r="AJ1422"/>
    </row>
    <row r="1423" spans="36:36">
      <c r="AJ1423"/>
    </row>
    <row r="1424" spans="36:36">
      <c r="AJ1424"/>
    </row>
    <row r="1425" spans="36:36">
      <c r="AJ1425"/>
    </row>
  </sheetData>
  <sheetProtection autoFilter="0"/>
  <protectedRanges>
    <protectedRange sqref="AL16 AX16 AV16 AT16:AT17 AZ16 AN16:AN17 AP16:AP17 AR16:AR17 BB16:BB18 AF16:AF17" name="Range1"/>
    <protectedRange sqref="AJ16" name="Range1_2_1"/>
  </protectedRanges>
  <dataConsolidate/>
  <mergeCells count="453">
    <mergeCell ref="R95:S95"/>
    <mergeCell ref="M91:N91"/>
    <mergeCell ref="M90:N90"/>
    <mergeCell ref="K99:L99"/>
    <mergeCell ref="I19:J19"/>
    <mergeCell ref="M19:N19"/>
    <mergeCell ref="B7:H7"/>
    <mergeCell ref="E11:F11"/>
    <mergeCell ref="B318:U328"/>
    <mergeCell ref="P266:U266"/>
    <mergeCell ref="B267:U267"/>
    <mergeCell ref="B268:U281"/>
    <mergeCell ref="B201:U201"/>
    <mergeCell ref="B155:U155"/>
    <mergeCell ref="B106:U106"/>
    <mergeCell ref="B83:U83"/>
    <mergeCell ref="B59:U59"/>
    <mergeCell ref="U60:U61"/>
    <mergeCell ref="K79:L79"/>
    <mergeCell ref="P75:Q75"/>
    <mergeCell ref="P65:Q65"/>
    <mergeCell ref="R74:S74"/>
    <mergeCell ref="R73:S73"/>
    <mergeCell ref="P316:U316"/>
    <mergeCell ref="P315:Q315"/>
    <mergeCell ref="M316:N316"/>
    <mergeCell ref="M98:N98"/>
    <mergeCell ref="M97:N97"/>
    <mergeCell ref="K28:L28"/>
    <mergeCell ref="P30:Q30"/>
    <mergeCell ref="K30:L30"/>
    <mergeCell ref="M30:N30"/>
    <mergeCell ref="P4:U4"/>
    <mergeCell ref="P66:Q66"/>
    <mergeCell ref="P64:Q64"/>
    <mergeCell ref="P63:Q63"/>
    <mergeCell ref="P62:Q62"/>
    <mergeCell ref="M64:N64"/>
    <mergeCell ref="M66:N66"/>
    <mergeCell ref="R104:S104"/>
    <mergeCell ref="R103:S103"/>
    <mergeCell ref="R102:S102"/>
    <mergeCell ref="R101:S101"/>
    <mergeCell ref="R100:S100"/>
    <mergeCell ref="R99:S99"/>
    <mergeCell ref="R98:S98"/>
    <mergeCell ref="R97:S97"/>
    <mergeCell ref="R96:S96"/>
    <mergeCell ref="N3:U3"/>
    <mergeCell ref="F2:M4"/>
    <mergeCell ref="B18:U18"/>
    <mergeCell ref="I7:U7"/>
    <mergeCell ref="I8:U16"/>
    <mergeCell ref="M21:N21"/>
    <mergeCell ref="P23:Q23"/>
    <mergeCell ref="P22:Q22"/>
    <mergeCell ref="P21:Q21"/>
    <mergeCell ref="C21:D21"/>
    <mergeCell ref="E21:F21"/>
    <mergeCell ref="G21:H21"/>
    <mergeCell ref="I21:J21"/>
    <mergeCell ref="K21:L21"/>
    <mergeCell ref="C23:D23"/>
    <mergeCell ref="E23:F23"/>
    <mergeCell ref="G23:H23"/>
    <mergeCell ref="R19:S19"/>
    <mergeCell ref="R20:S20"/>
    <mergeCell ref="P20:Q20"/>
    <mergeCell ref="M22:N22"/>
    <mergeCell ref="M23:N23"/>
    <mergeCell ref="M20:N20"/>
    <mergeCell ref="E14:F14"/>
    <mergeCell ref="M62:N62"/>
    <mergeCell ref="K90:L90"/>
    <mergeCell ref="K70:L70"/>
    <mergeCell ref="K71:L71"/>
    <mergeCell ref="K72:L72"/>
    <mergeCell ref="K73:L73"/>
    <mergeCell ref="K74:L74"/>
    <mergeCell ref="K76:L76"/>
    <mergeCell ref="K77:L77"/>
    <mergeCell ref="K78:L78"/>
    <mergeCell ref="K62:L62"/>
    <mergeCell ref="K63:L63"/>
    <mergeCell ref="K64:L64"/>
    <mergeCell ref="K65:L65"/>
    <mergeCell ref="K66:L66"/>
    <mergeCell ref="K67:L67"/>
    <mergeCell ref="M67:N67"/>
    <mergeCell ref="P29:Q29"/>
    <mergeCell ref="P28:Q28"/>
    <mergeCell ref="M39:N39"/>
    <mergeCell ref="M38:N38"/>
    <mergeCell ref="M37:N37"/>
    <mergeCell ref="M36:N36"/>
    <mergeCell ref="M35:N35"/>
    <mergeCell ref="M34:N34"/>
    <mergeCell ref="M33:N33"/>
    <mergeCell ref="M32:N32"/>
    <mergeCell ref="M31:N31"/>
    <mergeCell ref="P39:Q39"/>
    <mergeCell ref="P33:Q33"/>
    <mergeCell ref="P31:Q31"/>
    <mergeCell ref="R28:S28"/>
    <mergeCell ref="B315:B316"/>
    <mergeCell ref="B266:H266"/>
    <mergeCell ref="K315:L315"/>
    <mergeCell ref="M315:N315"/>
    <mergeCell ref="K316:L316"/>
    <mergeCell ref="P101:Q101"/>
    <mergeCell ref="R79:S79"/>
    <mergeCell ref="R78:S78"/>
    <mergeCell ref="R77:S77"/>
    <mergeCell ref="R76:S76"/>
    <mergeCell ref="K85:L85"/>
    <mergeCell ref="R86:S86"/>
    <mergeCell ref="P94:Q94"/>
    <mergeCell ref="R66:S66"/>
    <mergeCell ref="R65:S65"/>
    <mergeCell ref="R64:S64"/>
    <mergeCell ref="R63:S63"/>
    <mergeCell ref="R62:S62"/>
    <mergeCell ref="P68:Q68"/>
    <mergeCell ref="P85:Q85"/>
    <mergeCell ref="P84:Q84"/>
    <mergeCell ref="K80:L80"/>
    <mergeCell ref="K81:L81"/>
    <mergeCell ref="R87:S87"/>
    <mergeCell ref="R88:S88"/>
    <mergeCell ref="R89:S89"/>
    <mergeCell ref="P81:Q81"/>
    <mergeCell ref="P80:Q80"/>
    <mergeCell ref="R85:S85"/>
    <mergeCell ref="R84:S84"/>
    <mergeCell ref="M89:N89"/>
    <mergeCell ref="P70:Q70"/>
    <mergeCell ref="R72:S72"/>
    <mergeCell ref="R71:S71"/>
    <mergeCell ref="M71:N71"/>
    <mergeCell ref="R70:S70"/>
    <mergeCell ref="M74:N74"/>
    <mergeCell ref="M73:N73"/>
    <mergeCell ref="M72:N72"/>
    <mergeCell ref="M70:N70"/>
    <mergeCell ref="P88:Q88"/>
    <mergeCell ref="P87:Q87"/>
    <mergeCell ref="P86:Q86"/>
    <mergeCell ref="M81:N81"/>
    <mergeCell ref="M80:N80"/>
    <mergeCell ref="P89:Q89"/>
    <mergeCell ref="R69:S69"/>
    <mergeCell ref="R81:S81"/>
    <mergeCell ref="R80:S80"/>
    <mergeCell ref="P79:Q79"/>
    <mergeCell ref="P78:Q78"/>
    <mergeCell ref="P77:Q77"/>
    <mergeCell ref="P76:Q76"/>
    <mergeCell ref="P74:Q74"/>
    <mergeCell ref="P73:Q73"/>
    <mergeCell ref="R75:S75"/>
    <mergeCell ref="P69:Q69"/>
    <mergeCell ref="G31:H31"/>
    <mergeCell ref="K39:L39"/>
    <mergeCell ref="K38:L38"/>
    <mergeCell ref="K37:L37"/>
    <mergeCell ref="K36:L36"/>
    <mergeCell ref="K35:L35"/>
    <mergeCell ref="K34:L34"/>
    <mergeCell ref="K75:L75"/>
    <mergeCell ref="G22:H22"/>
    <mergeCell ref="I24:J24"/>
    <mergeCell ref="I22:J22"/>
    <mergeCell ref="I23:J23"/>
    <mergeCell ref="K22:L22"/>
    <mergeCell ref="I34:J34"/>
    <mergeCell ref="I33:J33"/>
    <mergeCell ref="G25:H25"/>
    <mergeCell ref="I25:J25"/>
    <mergeCell ref="C75:G75"/>
    <mergeCell ref="C74:G74"/>
    <mergeCell ref="C73:G73"/>
    <mergeCell ref="C71:G71"/>
    <mergeCell ref="K68:L68"/>
    <mergeCell ref="I41:U41"/>
    <mergeCell ref="I42:U57"/>
    <mergeCell ref="C25:D25"/>
    <mergeCell ref="E25:F25"/>
    <mergeCell ref="P72:Q72"/>
    <mergeCell ref="P71:Q71"/>
    <mergeCell ref="C19:D19"/>
    <mergeCell ref="E19:F19"/>
    <mergeCell ref="G19:H19"/>
    <mergeCell ref="C20:D20"/>
    <mergeCell ref="K19:L19"/>
    <mergeCell ref="G20:H20"/>
    <mergeCell ref="E20:F20"/>
    <mergeCell ref="C22:D22"/>
    <mergeCell ref="E22:F22"/>
    <mergeCell ref="I20:J20"/>
    <mergeCell ref="C24:D24"/>
    <mergeCell ref="K25:L25"/>
    <mergeCell ref="K23:L23"/>
    <mergeCell ref="K24:L24"/>
    <mergeCell ref="C66:G66"/>
    <mergeCell ref="C65:G65"/>
    <mergeCell ref="C64:G64"/>
    <mergeCell ref="G32:H32"/>
    <mergeCell ref="P19:Q19"/>
    <mergeCell ref="K20:L20"/>
    <mergeCell ref="R27:S27"/>
    <mergeCell ref="R26:S26"/>
    <mergeCell ref="R25:S25"/>
    <mergeCell ref="R24:S24"/>
    <mergeCell ref="R23:S23"/>
    <mergeCell ref="R22:S22"/>
    <mergeCell ref="R21:S21"/>
    <mergeCell ref="M25:N25"/>
    <mergeCell ref="M24:N24"/>
    <mergeCell ref="P27:Q27"/>
    <mergeCell ref="P26:Q26"/>
    <mergeCell ref="P25:Q25"/>
    <mergeCell ref="P24:Q24"/>
    <mergeCell ref="E16:F16"/>
    <mergeCell ref="G11:H11"/>
    <mergeCell ref="E9:F9"/>
    <mergeCell ref="E10:F10"/>
    <mergeCell ref="B15:D15"/>
    <mergeCell ref="B16:D16"/>
    <mergeCell ref="E15:F15"/>
    <mergeCell ref="E12:F12"/>
    <mergeCell ref="E13:F13"/>
    <mergeCell ref="E8:F8"/>
    <mergeCell ref="G8:H10"/>
    <mergeCell ref="R29:S29"/>
    <mergeCell ref="C49:D49"/>
    <mergeCell ref="E49:F49"/>
    <mergeCell ref="C50:D50"/>
    <mergeCell ref="E50:F50"/>
    <mergeCell ref="G50:H50"/>
    <mergeCell ref="R60:S61"/>
    <mergeCell ref="M28:N28"/>
    <mergeCell ref="C42:D42"/>
    <mergeCell ref="E42:F42"/>
    <mergeCell ref="G42:H42"/>
    <mergeCell ref="C39:D39"/>
    <mergeCell ref="C38:D38"/>
    <mergeCell ref="C37:D37"/>
    <mergeCell ref="O60:O61"/>
    <mergeCell ref="P60:Q61"/>
    <mergeCell ref="E29:F29"/>
    <mergeCell ref="G29:H29"/>
    <mergeCell ref="E37:F37"/>
    <mergeCell ref="E36:F36"/>
    <mergeCell ref="E35:F35"/>
    <mergeCell ref="E34:F34"/>
    <mergeCell ref="G33:H33"/>
    <mergeCell ref="R68:S68"/>
    <mergeCell ref="R67:S67"/>
    <mergeCell ref="I29:J29"/>
    <mergeCell ref="K29:L29"/>
    <mergeCell ref="M29:N29"/>
    <mergeCell ref="C29:D29"/>
    <mergeCell ref="G49:H49"/>
    <mergeCell ref="C51:D51"/>
    <mergeCell ref="E51:F51"/>
    <mergeCell ref="G51:H51"/>
    <mergeCell ref="B41:H41"/>
    <mergeCell ref="M65:N65"/>
    <mergeCell ref="C34:D34"/>
    <mergeCell ref="C33:D33"/>
    <mergeCell ref="C32:D32"/>
    <mergeCell ref="C30:D30"/>
    <mergeCell ref="C31:D31"/>
    <mergeCell ref="E39:F39"/>
    <mergeCell ref="E38:F38"/>
    <mergeCell ref="P67:Q67"/>
    <mergeCell ref="R31:S31"/>
    <mergeCell ref="R30:S30"/>
    <mergeCell ref="M63:N63"/>
    <mergeCell ref="B60:B61"/>
    <mergeCell ref="E33:F33"/>
    <mergeCell ref="E32:F32"/>
    <mergeCell ref="E31:F31"/>
    <mergeCell ref="E30:F30"/>
    <mergeCell ref="C28:D28"/>
    <mergeCell ref="E24:F24"/>
    <mergeCell ref="G24:H24"/>
    <mergeCell ref="M88:N88"/>
    <mergeCell ref="M87:N87"/>
    <mergeCell ref="C26:D26"/>
    <mergeCell ref="E26:F26"/>
    <mergeCell ref="G28:H28"/>
    <mergeCell ref="C63:G63"/>
    <mergeCell ref="C62:G62"/>
    <mergeCell ref="C72:G72"/>
    <mergeCell ref="M79:N79"/>
    <mergeCell ref="M78:N78"/>
    <mergeCell ref="M77:N77"/>
    <mergeCell ref="M76:N76"/>
    <mergeCell ref="M75:N75"/>
    <mergeCell ref="K69:L69"/>
    <mergeCell ref="C70:G70"/>
    <mergeCell ref="C69:G69"/>
    <mergeCell ref="T60:T61"/>
    <mergeCell ref="M26:N26"/>
    <mergeCell ref="C27:D27"/>
    <mergeCell ref="E27:F27"/>
    <mergeCell ref="G27:H27"/>
    <mergeCell ref="I27:J27"/>
    <mergeCell ref="K27:L27"/>
    <mergeCell ref="M27:N27"/>
    <mergeCell ref="E28:F28"/>
    <mergeCell ref="K61:L61"/>
    <mergeCell ref="H60:L60"/>
    <mergeCell ref="M60:N61"/>
    <mergeCell ref="C60:G61"/>
    <mergeCell ref="C36:D36"/>
    <mergeCell ref="C35:D35"/>
    <mergeCell ref="G30:H30"/>
    <mergeCell ref="I39:J39"/>
    <mergeCell ref="I38:J38"/>
    <mergeCell ref="G39:H39"/>
    <mergeCell ref="G38:H38"/>
    <mergeCell ref="G37:H37"/>
    <mergeCell ref="G36:H36"/>
    <mergeCell ref="G35:H35"/>
    <mergeCell ref="G34:H34"/>
    <mergeCell ref="C67:G67"/>
    <mergeCell ref="C89:D89"/>
    <mergeCell ref="C88:D88"/>
    <mergeCell ref="C87:D87"/>
    <mergeCell ref="C84:D84"/>
    <mergeCell ref="K86:L86"/>
    <mergeCell ref="K84:L84"/>
    <mergeCell ref="M85:N85"/>
    <mergeCell ref="M84:N84"/>
    <mergeCell ref="C81:G81"/>
    <mergeCell ref="M86:N86"/>
    <mergeCell ref="C86:D86"/>
    <mergeCell ref="C85:D85"/>
    <mergeCell ref="K89:L89"/>
    <mergeCell ref="K88:L88"/>
    <mergeCell ref="K87:L87"/>
    <mergeCell ref="C80:G80"/>
    <mergeCell ref="C79:G79"/>
    <mergeCell ref="C78:G78"/>
    <mergeCell ref="C77:G77"/>
    <mergeCell ref="C76:G76"/>
    <mergeCell ref="M69:N69"/>
    <mergeCell ref="M68:N68"/>
    <mergeCell ref="P99:Q99"/>
    <mergeCell ref="P98:Q98"/>
    <mergeCell ref="K100:L100"/>
    <mergeCell ref="C104:D104"/>
    <mergeCell ref="C103:D103"/>
    <mergeCell ref="C102:D102"/>
    <mergeCell ref="C101:D101"/>
    <mergeCell ref="C100:D100"/>
    <mergeCell ref="C68:G68"/>
    <mergeCell ref="P95:Q95"/>
    <mergeCell ref="P93:Q93"/>
    <mergeCell ref="P92:Q92"/>
    <mergeCell ref="P91:Q91"/>
    <mergeCell ref="P90:Q90"/>
    <mergeCell ref="C91:D91"/>
    <mergeCell ref="M92:N92"/>
    <mergeCell ref="C90:D90"/>
    <mergeCell ref="K93:L93"/>
    <mergeCell ref="C99:D99"/>
    <mergeCell ref="C98:D98"/>
    <mergeCell ref="C97:D97"/>
    <mergeCell ref="C96:D96"/>
    <mergeCell ref="C316:D316"/>
    <mergeCell ref="R94:S94"/>
    <mergeCell ref="R93:S93"/>
    <mergeCell ref="R92:S92"/>
    <mergeCell ref="M102:N102"/>
    <mergeCell ref="M101:N101"/>
    <mergeCell ref="M100:N100"/>
    <mergeCell ref="P102:Q102"/>
    <mergeCell ref="B156:U169"/>
    <mergeCell ref="B284:U297"/>
    <mergeCell ref="B283:U283"/>
    <mergeCell ref="B300:U313"/>
    <mergeCell ref="B299:U299"/>
    <mergeCell ref="B186:U199"/>
    <mergeCell ref="B250:U264"/>
    <mergeCell ref="B171:U184"/>
    <mergeCell ref="C95:D95"/>
    <mergeCell ref="K95:L95"/>
    <mergeCell ref="K98:L98"/>
    <mergeCell ref="K97:L97"/>
    <mergeCell ref="P104:Q104"/>
    <mergeCell ref="P103:Q103"/>
    <mergeCell ref="M99:N99"/>
    <mergeCell ref="P100:Q100"/>
    <mergeCell ref="C315:D315"/>
    <mergeCell ref="K103:L103"/>
    <mergeCell ref="K102:L102"/>
    <mergeCell ref="K101:L101"/>
    <mergeCell ref="M104:N104"/>
    <mergeCell ref="M103:N103"/>
    <mergeCell ref="M95:N95"/>
    <mergeCell ref="K104:L104"/>
    <mergeCell ref="M96:N96"/>
    <mergeCell ref="R39:S39"/>
    <mergeCell ref="R38:S38"/>
    <mergeCell ref="R37:S37"/>
    <mergeCell ref="R36:S36"/>
    <mergeCell ref="R35:S35"/>
    <mergeCell ref="R34:S34"/>
    <mergeCell ref="R33:S33"/>
    <mergeCell ref="R32:S32"/>
    <mergeCell ref="B139:U153"/>
    <mergeCell ref="B107:U121"/>
    <mergeCell ref="B123:U137"/>
    <mergeCell ref="K94:L94"/>
    <mergeCell ref="K92:L92"/>
    <mergeCell ref="K91:L91"/>
    <mergeCell ref="R91:S91"/>
    <mergeCell ref="R90:S90"/>
    <mergeCell ref="M94:N94"/>
    <mergeCell ref="M93:N93"/>
    <mergeCell ref="C94:D94"/>
    <mergeCell ref="C93:D93"/>
    <mergeCell ref="K96:L96"/>
    <mergeCell ref="P97:Q97"/>
    <mergeCell ref="P96:Q96"/>
    <mergeCell ref="C92:D92"/>
    <mergeCell ref="C3:E3"/>
    <mergeCell ref="C4:E4"/>
    <mergeCell ref="B202:U216"/>
    <mergeCell ref="B218:U232"/>
    <mergeCell ref="B234:U248"/>
    <mergeCell ref="P38:Q38"/>
    <mergeCell ref="G26:H26"/>
    <mergeCell ref="I26:J26"/>
    <mergeCell ref="K26:L26"/>
    <mergeCell ref="I28:J28"/>
    <mergeCell ref="I32:J32"/>
    <mergeCell ref="I31:J31"/>
    <mergeCell ref="I30:J30"/>
    <mergeCell ref="I37:J37"/>
    <mergeCell ref="I36:J36"/>
    <mergeCell ref="I35:J35"/>
    <mergeCell ref="K33:L33"/>
    <mergeCell ref="K32:L32"/>
    <mergeCell ref="K31:L31"/>
    <mergeCell ref="P36:Q36"/>
    <mergeCell ref="P37:Q37"/>
    <mergeCell ref="P35:Q35"/>
    <mergeCell ref="P34:Q34"/>
    <mergeCell ref="P32:Q32"/>
  </mergeCells>
  <conditionalFormatting sqref="C60">
    <cfRule type="cellIs" dxfId="20" priority="352" operator="lessThan">
      <formula>0</formula>
    </cfRule>
  </conditionalFormatting>
  <conditionalFormatting sqref="C316:K316">
    <cfRule type="cellIs" dxfId="19" priority="90" operator="lessThan">
      <formula>0</formula>
    </cfRule>
  </conditionalFormatting>
  <conditionalFormatting sqref="E16:F16">
    <cfRule type="cellIs" dxfId="18" priority="372" operator="equal">
      <formula>0</formula>
    </cfRule>
    <cfRule type="cellIs" dxfId="17" priority="376" operator="lessThanOrEqual">
      <formula>$E$10</formula>
    </cfRule>
    <cfRule type="cellIs" dxfId="16" priority="377" operator="greaterThan">
      <formula>$E$10</formula>
    </cfRule>
  </conditionalFormatting>
  <conditionalFormatting sqref="H60">
    <cfRule type="cellIs" dxfId="15" priority="348" operator="lessThan">
      <formula>0</formula>
    </cfRule>
  </conditionalFormatting>
  <conditionalFormatting sqref="H62:H81">
    <cfRule type="colorScale" priority="1844">
      <colorScale>
        <cfvo type="min"/>
        <cfvo type="percentile" val="50"/>
        <cfvo type="max"/>
        <color rgb="FF63BE7B"/>
        <color rgb="FFFFEB84"/>
        <color rgb="FFF8696B"/>
      </colorScale>
    </cfRule>
  </conditionalFormatting>
  <conditionalFormatting sqref="I62:I81">
    <cfRule type="colorScale" priority="1843">
      <colorScale>
        <cfvo type="min"/>
        <cfvo type="percentile" val="50"/>
        <cfvo type="max"/>
        <color rgb="FF63BE7B"/>
        <color rgb="FFFFEB84"/>
        <color rgb="FFF8696B"/>
      </colorScale>
    </cfRule>
  </conditionalFormatting>
  <conditionalFormatting sqref="J62:J81">
    <cfRule type="colorScale" priority="1842">
      <colorScale>
        <cfvo type="min"/>
        <cfvo type="percentile" val="50"/>
        <cfvo type="max"/>
        <color rgb="FFF8696B"/>
        <color rgb="FFFFEB84"/>
        <color rgb="FF63BE7B"/>
      </colorScale>
    </cfRule>
  </conditionalFormatting>
  <conditionalFormatting sqref="K62:K81">
    <cfRule type="colorScale" priority="1841">
      <colorScale>
        <cfvo type="min"/>
        <cfvo type="percentile" val="50"/>
        <cfvo type="max"/>
        <color rgb="FFF8696B"/>
        <color rgb="FFFFEB84"/>
        <color rgb="FF63BE7B"/>
      </colorScale>
    </cfRule>
  </conditionalFormatting>
  <conditionalFormatting sqref="L317">
    <cfRule type="colorScale" priority="172">
      <colorScale>
        <cfvo type="min"/>
        <cfvo type="percentile" val="50"/>
        <cfvo type="max"/>
        <color rgb="FF63BE7B"/>
        <color rgb="FFFFEB84"/>
        <color rgb="FFF8696B"/>
      </colorScale>
    </cfRule>
  </conditionalFormatting>
  <conditionalFormatting sqref="M316">
    <cfRule type="cellIs" dxfId="14" priority="88" operator="lessThan">
      <formula>0</formula>
    </cfRule>
  </conditionalFormatting>
  <dataValidations disablePrompts="1" xWindow="751" yWindow="304" count="4">
    <dataValidation allowBlank="1" showInputMessage="1" showErrorMessage="1" promptTitle="Insert Lump Sum Amount" prompt="Note: Figures would be rounded up to 0 decimal places" sqref="E10:F10" xr:uid="{00000000-0002-0000-1300-000000000000}"/>
    <dataValidation type="list" allowBlank="1" showDropDown="1" showInputMessage="1" showErrorMessage="1" promptTitle="Insert FP Risk Score" prompt="Note: You could choose from the dropdown button or double-click the cell to input FP Risk Score. " sqref="E9:F9" xr:uid="{00000000-0002-0000-1300-000001000000}">
      <formula1>$AI$6:$AI$10</formula1>
    </dataValidation>
    <dataValidation type="list" allowBlank="1" showDropDown="1" showInputMessage="1" showErrorMessage="1" promptTitle="Insert Fund Name" prompt="Note: Double-click on the cell to activate autofill function" sqref="B20:B21" xr:uid="{A6AC116B-8EA9-4D48-AAFE-A4C375ECCA9A}">
      <formula1>DVlist</formula1>
    </dataValidation>
    <dataValidation type="list" allowBlank="1" showInputMessage="1" showErrorMessage="1" promptTitle="Insert Fund Name" prompt="Note: Double-click on the cell to activate autofill function" sqref="B22:B39" xr:uid="{F1661B9D-8FA8-495B-BD7A-AA9BBB2ACA14}">
      <formula1>DVlist</formula1>
    </dataValidation>
  </dataValidations>
  <printOptions horizontalCentered="1"/>
  <pageMargins left="0.7" right="0.7" top="0.75" bottom="0.75" header="0.3" footer="0.3"/>
  <pageSetup paperSize="9" scale="10" orientation="landscape" r:id="rId1"/>
  <headerFooter>
    <oddFooter>&amp;L_x000D_&amp;1#&amp;"Calibri"&amp;8&amp;K0000FF Internal</oddFooter>
  </headerFooter>
  <rowBreaks count="3" manualBreakCount="3">
    <brk id="40" max="20" man="1"/>
    <brk id="82" max="20" man="1"/>
    <brk id="200" max="20" man="1"/>
  </rowBreaks>
  <drawing r:id="rId2"/>
  <legacyDrawing r:id="rId3"/>
  <controls>
    <mc:AlternateContent xmlns:mc="http://schemas.openxmlformats.org/markup-compatibility/2006">
      <mc:Choice Requires="x14">
        <control shapeId="2139" r:id="rId4" name="TempCombo">
          <controlPr defaultSize="0" autoLine="0" autoPict="0" r:id="rId5">
            <anchor moveWithCells="1">
              <from>
                <xdr:col>1</xdr:col>
                <xdr:colOff>0</xdr:colOff>
                <xdr:row>19</xdr:row>
                <xdr:rowOff>0</xdr:rowOff>
              </from>
              <to>
                <xdr:col>3</xdr:col>
                <xdr:colOff>203200</xdr:colOff>
                <xdr:row>20</xdr:row>
                <xdr:rowOff>152400</xdr:rowOff>
              </to>
            </anchor>
          </controlPr>
        </control>
      </mc:Choice>
      <mc:Fallback>
        <control shapeId="2139" r:id="rId4" name="TempCombo"/>
      </mc:Fallback>
    </mc:AlternateContent>
    <mc:AlternateContent xmlns:mc="http://schemas.openxmlformats.org/markup-compatibility/2006">
      <mc:Choice Requires="x14">
        <control shapeId="2097" r:id="rId6" name="Option Button 49">
          <controlPr defaultSize="0" autoFill="0" autoLine="0" autoPict="0" macro="[0]!CheckBox2_Click">
            <anchor>
              <from>
                <xdr:col>20</xdr:col>
                <xdr:colOff>0</xdr:colOff>
                <xdr:row>17</xdr:row>
                <xdr:rowOff>222250</xdr:rowOff>
              </from>
              <to>
                <xdr:col>20</xdr:col>
                <xdr:colOff>298450</xdr:colOff>
                <xdr:row>18</xdr:row>
                <xdr:rowOff>203200</xdr:rowOff>
              </to>
            </anchor>
          </controlPr>
        </control>
      </mc:Choice>
    </mc:AlternateContent>
    <mc:AlternateContent xmlns:mc="http://schemas.openxmlformats.org/markup-compatibility/2006">
      <mc:Choice Requires="x14">
        <control shapeId="2103" r:id="rId7" name="Option Button 55">
          <controlPr defaultSize="0" autoFill="0" autoLine="0" autoPict="0" macro="[0]!CheckBox1_Click">
            <anchor>
              <from>
                <xdr:col>18</xdr:col>
                <xdr:colOff>304800</xdr:colOff>
                <xdr:row>17</xdr:row>
                <xdr:rowOff>222250</xdr:rowOff>
              </from>
              <to>
                <xdr:col>19</xdr:col>
                <xdr:colOff>266700</xdr:colOff>
                <xdr:row>18</xdr:row>
                <xdr:rowOff>184150</xdr:rowOff>
              </to>
            </anchor>
          </controlPr>
        </control>
      </mc:Choice>
    </mc:AlternateContent>
    <mc:AlternateContent xmlns:mc="http://schemas.openxmlformats.org/markup-compatibility/2006">
      <mc:Choice Requires="x14">
        <control shapeId="2104" r:id="rId8" name="Button 56">
          <controlPr defaultSize="0" print="0" autoFill="0" autoPict="0" macro="[0]!Sort_1_Performance">
            <anchor moveWithCells="1" sizeWithCells="1">
              <from>
                <xdr:col>9</xdr:col>
                <xdr:colOff>622300</xdr:colOff>
                <xdr:row>200</xdr:row>
                <xdr:rowOff>50800</xdr:rowOff>
              </from>
              <to>
                <xdr:col>11</xdr:col>
                <xdr:colOff>241300</xdr:colOff>
                <xdr:row>200</xdr:row>
                <xdr:rowOff>241300</xdr:rowOff>
              </to>
            </anchor>
          </controlPr>
        </control>
      </mc:Choice>
    </mc:AlternateContent>
    <mc:AlternateContent xmlns:mc="http://schemas.openxmlformats.org/markup-compatibility/2006">
      <mc:Choice Requires="x14">
        <control shapeId="2106" r:id="rId9" name="Button 58">
          <controlPr defaultSize="0" print="0" autoFill="0" autoPict="0" macro="[0]!Sort_1_Upside">
            <anchor moveWithCells="1" sizeWithCells="1">
              <from>
                <xdr:col>4</xdr:col>
                <xdr:colOff>374650</xdr:colOff>
                <xdr:row>105</xdr:row>
                <xdr:rowOff>12700</xdr:rowOff>
              </from>
              <to>
                <xdr:col>5</xdr:col>
                <xdr:colOff>457200</xdr:colOff>
                <xdr:row>105</xdr:row>
                <xdr:rowOff>222250</xdr:rowOff>
              </to>
            </anchor>
          </controlPr>
        </control>
      </mc:Choice>
    </mc:AlternateContent>
    <mc:AlternateContent xmlns:mc="http://schemas.openxmlformats.org/markup-compatibility/2006">
      <mc:Choice Requires="x14">
        <control shapeId="2112" r:id="rId10" name="Button 64">
          <controlPr defaultSize="0" print="0" autoFill="0" autoPict="0" macro="[0]!Sort_3_Upside">
            <anchor moveWithCells="1" sizeWithCells="1">
              <from>
                <xdr:col>5</xdr:col>
                <xdr:colOff>488950</xdr:colOff>
                <xdr:row>105</xdr:row>
                <xdr:rowOff>12700</xdr:rowOff>
              </from>
              <to>
                <xdr:col>6</xdr:col>
                <xdr:colOff>457200</xdr:colOff>
                <xdr:row>105</xdr:row>
                <xdr:rowOff>222250</xdr:rowOff>
              </to>
            </anchor>
          </controlPr>
        </control>
      </mc:Choice>
    </mc:AlternateContent>
    <mc:AlternateContent xmlns:mc="http://schemas.openxmlformats.org/markup-compatibility/2006">
      <mc:Choice Requires="x14">
        <control shapeId="2113" r:id="rId11" name="Button 65">
          <controlPr defaultSize="0" print="0" autoFill="0" autoPict="0" macro="[0]!Sort_5_Upside">
            <anchor moveWithCells="1" sizeWithCells="1">
              <from>
                <xdr:col>6</xdr:col>
                <xdr:colOff>488950</xdr:colOff>
                <xdr:row>105</xdr:row>
                <xdr:rowOff>12700</xdr:rowOff>
              </from>
              <to>
                <xdr:col>7</xdr:col>
                <xdr:colOff>488950</xdr:colOff>
                <xdr:row>105</xdr:row>
                <xdr:rowOff>222250</xdr:rowOff>
              </to>
            </anchor>
          </controlPr>
        </control>
      </mc:Choice>
    </mc:AlternateContent>
    <mc:AlternateContent xmlns:mc="http://schemas.openxmlformats.org/markup-compatibility/2006">
      <mc:Choice Requires="x14">
        <control shapeId="2114" r:id="rId12" name="Button 66">
          <controlPr defaultSize="0" print="0" autoFill="0" autoPict="0" macro="[0]!Sort_1_Downside">
            <anchor moveWithCells="1" sizeWithCells="1">
              <from>
                <xdr:col>4</xdr:col>
                <xdr:colOff>603250</xdr:colOff>
                <xdr:row>154</xdr:row>
                <xdr:rowOff>31750</xdr:rowOff>
              </from>
              <to>
                <xdr:col>6</xdr:col>
                <xdr:colOff>69850</xdr:colOff>
                <xdr:row>154</xdr:row>
                <xdr:rowOff>222250</xdr:rowOff>
              </to>
            </anchor>
          </controlPr>
        </control>
      </mc:Choice>
    </mc:AlternateContent>
    <mc:AlternateContent xmlns:mc="http://schemas.openxmlformats.org/markup-compatibility/2006">
      <mc:Choice Requires="x14">
        <control shapeId="2115" r:id="rId13" name="Button 67">
          <controlPr defaultSize="0" print="0" autoFill="0" autoPict="0" macro="[0]!Sort_3_Downside">
            <anchor moveWithCells="1" sizeWithCells="1">
              <from>
                <xdr:col>6</xdr:col>
                <xdr:colOff>88900</xdr:colOff>
                <xdr:row>154</xdr:row>
                <xdr:rowOff>31750</xdr:rowOff>
              </from>
              <to>
                <xdr:col>7</xdr:col>
                <xdr:colOff>38100</xdr:colOff>
                <xdr:row>154</xdr:row>
                <xdr:rowOff>222250</xdr:rowOff>
              </to>
            </anchor>
          </controlPr>
        </control>
      </mc:Choice>
    </mc:AlternateContent>
    <mc:AlternateContent xmlns:mc="http://schemas.openxmlformats.org/markup-compatibility/2006">
      <mc:Choice Requires="x14">
        <control shapeId="2116" r:id="rId14" name="Button 68">
          <controlPr defaultSize="0" print="0" autoFill="0" autoPict="0" macro="[0]!Sort_5_Downside">
            <anchor moveWithCells="1" sizeWithCells="1">
              <from>
                <xdr:col>7</xdr:col>
                <xdr:colOff>69850</xdr:colOff>
                <xdr:row>154</xdr:row>
                <xdr:rowOff>31750</xdr:rowOff>
              </from>
              <to>
                <xdr:col>8</xdr:col>
                <xdr:colOff>69850</xdr:colOff>
                <xdr:row>154</xdr:row>
                <xdr:rowOff>222250</xdr:rowOff>
              </to>
            </anchor>
          </controlPr>
        </control>
      </mc:Choice>
    </mc:AlternateContent>
    <mc:AlternateContent xmlns:mc="http://schemas.openxmlformats.org/markup-compatibility/2006">
      <mc:Choice Requires="x14">
        <control shapeId="2117" r:id="rId15" name="Button 69">
          <controlPr defaultSize="0" print="0" autoFill="0" autoPict="0" macro="[0]!Sort_5_Performance">
            <anchor moveWithCells="1" sizeWithCells="1">
              <from>
                <xdr:col>13</xdr:col>
                <xdr:colOff>184150</xdr:colOff>
                <xdr:row>200</xdr:row>
                <xdr:rowOff>38100</xdr:rowOff>
              </from>
              <to>
                <xdr:col>14</xdr:col>
                <xdr:colOff>508000</xdr:colOff>
                <xdr:row>200</xdr:row>
                <xdr:rowOff>228600</xdr:rowOff>
              </to>
            </anchor>
          </controlPr>
        </control>
      </mc:Choice>
    </mc:AlternateContent>
    <mc:AlternateContent xmlns:mc="http://schemas.openxmlformats.org/markup-compatibility/2006">
      <mc:Choice Requires="x14">
        <control shapeId="2118" r:id="rId16" name="Button 70">
          <controlPr defaultSize="0" print="0" autoFill="0" autoPict="0" macro="[0]!Sort_3_Performance">
            <anchor moveWithCells="1" sizeWithCells="1">
              <from>
                <xdr:col>11</xdr:col>
                <xdr:colOff>260350</xdr:colOff>
                <xdr:row>200</xdr:row>
                <xdr:rowOff>50800</xdr:rowOff>
              </from>
              <to>
                <xdr:col>13</xdr:col>
                <xdr:colOff>152400</xdr:colOff>
                <xdr:row>200</xdr:row>
                <xdr:rowOff>241300</xdr:rowOff>
              </to>
            </anchor>
          </controlPr>
        </control>
      </mc:Choice>
    </mc:AlternateContent>
    <mc:AlternateContent xmlns:mc="http://schemas.openxmlformats.org/markup-compatibility/2006">
      <mc:Choice Requires="x14">
        <control shapeId="2119" r:id="rId17" name="Button 71">
          <controlPr defaultSize="0" print="0" autoFill="0" autoPict="0" macro="[0]!Sort_10_Performance">
            <anchor moveWithCells="1" sizeWithCells="1">
              <from>
                <xdr:col>14</xdr:col>
                <xdr:colOff>527050</xdr:colOff>
                <xdr:row>200</xdr:row>
                <xdr:rowOff>38100</xdr:rowOff>
              </from>
              <to>
                <xdr:col>16</xdr:col>
                <xdr:colOff>69850</xdr:colOff>
                <xdr:row>200</xdr:row>
                <xdr:rowOff>228600</xdr:rowOff>
              </to>
            </anchor>
          </controlPr>
        </control>
      </mc:Choice>
    </mc:AlternateContent>
    <mc:AlternateContent xmlns:mc="http://schemas.openxmlformats.org/markup-compatibility/2006">
      <mc:Choice Requires="x14">
        <control shapeId="2126" r:id="rId18" name="Button 78">
          <controlPr defaultSize="0" print="0" autoFill="0" autoPict="0" macro="[0]!Sort_Taper">
            <anchor moveWithCells="1" sizeWithCells="1">
              <from>
                <xdr:col>4</xdr:col>
                <xdr:colOff>488950</xdr:colOff>
                <xdr:row>265</xdr:row>
                <xdr:rowOff>31750</xdr:rowOff>
              </from>
              <to>
                <xdr:col>6</xdr:col>
                <xdr:colOff>114300</xdr:colOff>
                <xdr:row>265</xdr:row>
                <xdr:rowOff>241300</xdr:rowOff>
              </to>
            </anchor>
          </controlPr>
        </control>
      </mc:Choice>
    </mc:AlternateContent>
    <mc:AlternateContent xmlns:mc="http://schemas.openxmlformats.org/markup-compatibility/2006">
      <mc:Choice Requires="x14">
        <control shapeId="2131" r:id="rId19" name="Button 83">
          <controlPr defaultSize="0" print="0" autoFill="0" autoPict="0" macro="[0]!Sort_Lehman">
            <anchor moveWithCells="1" sizeWithCells="1">
              <from>
                <xdr:col>7</xdr:col>
                <xdr:colOff>317500</xdr:colOff>
                <xdr:row>265</xdr:row>
                <xdr:rowOff>31750</xdr:rowOff>
              </from>
              <to>
                <xdr:col>8</xdr:col>
                <xdr:colOff>355600</xdr:colOff>
                <xdr:row>265</xdr:row>
                <xdr:rowOff>228600</xdr:rowOff>
              </to>
            </anchor>
          </controlPr>
        </control>
      </mc:Choice>
    </mc:AlternateContent>
    <mc:AlternateContent xmlns:mc="http://schemas.openxmlformats.org/markup-compatibility/2006">
      <mc:Choice Requires="x14">
        <control shapeId="2132" r:id="rId20" name="Button 84">
          <controlPr defaultSize="0" print="0" autoFill="0" autoPict="0" macro="[0]!Sort_Greek">
            <anchor moveWithCells="1" sizeWithCells="1">
              <from>
                <xdr:col>6</xdr:col>
                <xdr:colOff>165100</xdr:colOff>
                <xdr:row>265</xdr:row>
                <xdr:rowOff>31750</xdr:rowOff>
              </from>
              <to>
                <xdr:col>7</xdr:col>
                <xdr:colOff>298450</xdr:colOff>
                <xdr:row>265</xdr:row>
                <xdr:rowOff>241300</xdr:rowOff>
              </to>
            </anchor>
          </controlPr>
        </control>
      </mc:Choice>
    </mc:AlternateContent>
    <mc:AlternateContent xmlns:mc="http://schemas.openxmlformats.org/markup-compatibility/2006">
      <mc:Choice Requires="x14">
        <control shapeId="2133" r:id="rId21" name="Button 85">
          <controlPr defaultSize="0" print="0" autoFill="0" autoPict="0" macro="[0]!High_Conviction_funds">
            <anchor moveWithCells="1" sizeWithCells="1">
              <from>
                <xdr:col>1</xdr:col>
                <xdr:colOff>1708150</xdr:colOff>
                <xdr:row>2</xdr:row>
                <xdr:rowOff>69850</xdr:rowOff>
              </from>
              <to>
                <xdr:col>1</xdr:col>
                <xdr:colOff>2641600</xdr:colOff>
                <xdr:row>3</xdr:row>
                <xdr:rowOff>241300</xdr:rowOff>
              </to>
            </anchor>
          </controlPr>
        </control>
      </mc:Choice>
    </mc:AlternateContent>
    <mc:AlternateContent xmlns:mc="http://schemas.openxmlformats.org/markup-compatibility/2006">
      <mc:Choice Requires="x14">
        <control shapeId="2134" r:id="rId22" name="Button 86">
          <controlPr defaultSize="0" print="0" autoFill="0" autoPict="0" macro="[0]!Fund_Switching">
            <anchor moveWithCells="1" sizeWithCells="1">
              <from>
                <xdr:col>1</xdr:col>
                <xdr:colOff>908050</xdr:colOff>
                <xdr:row>2</xdr:row>
                <xdr:rowOff>69850</xdr:rowOff>
              </from>
              <to>
                <xdr:col>1</xdr:col>
                <xdr:colOff>1670050</xdr:colOff>
                <xdr:row>3</xdr:row>
                <xdr:rowOff>241300</xdr:rowOff>
              </to>
            </anchor>
          </controlPr>
        </control>
      </mc:Choice>
    </mc:AlternateContent>
    <mc:AlternateContent xmlns:mc="http://schemas.openxmlformats.org/markup-compatibility/2006">
      <mc:Choice Requires="x14">
        <control shapeId="2135" r:id="rId23" name="Button 87">
          <controlPr defaultSize="0" print="0" autoFill="0" autoPict="0" macro="[0]!Existing_funds">
            <anchor moveWithCells="1" sizeWithCells="1">
              <from>
                <xdr:col>1</xdr:col>
                <xdr:colOff>31750</xdr:colOff>
                <xdr:row>2</xdr:row>
                <xdr:rowOff>69850</xdr:rowOff>
              </from>
              <to>
                <xdr:col>1</xdr:col>
                <xdr:colOff>838200</xdr:colOff>
                <xdr:row>3</xdr:row>
                <xdr:rowOff>241300</xdr:rowOff>
              </to>
            </anchor>
          </controlPr>
        </control>
      </mc:Choice>
    </mc:AlternateContent>
    <mc:AlternateContent xmlns:mc="http://schemas.openxmlformats.org/markup-compatibility/2006">
      <mc:Choice Requires="x14">
        <control shapeId="2137" r:id="rId24" name="Button 89">
          <controlPr defaultSize="0" print="0" autoFill="0" autoPict="0" macro="[0]!Model_Portfolio_funds">
            <anchor moveWithCells="1" sizeWithCells="1">
              <from>
                <xdr:col>1</xdr:col>
                <xdr:colOff>2698750</xdr:colOff>
                <xdr:row>2</xdr:row>
                <xdr:rowOff>69850</xdr:rowOff>
              </from>
              <to>
                <xdr:col>1</xdr:col>
                <xdr:colOff>3536950</xdr:colOff>
                <xdr:row>3</xdr:row>
                <xdr:rowOff>241300</xdr:rowOff>
              </to>
            </anchor>
          </controlPr>
        </control>
      </mc:Choice>
    </mc:AlternateContent>
  </controls>
  <tableParts count="12">
    <tablePart r:id="rId25"/>
    <tablePart r:id="rId26"/>
    <tablePart r:id="rId27"/>
    <tablePart r:id="rId28"/>
    <tablePart r:id="rId29"/>
    <tablePart r:id="rId30"/>
    <tablePart r:id="rId31"/>
    <tablePart r:id="rId32"/>
    <tablePart r:id="rId33"/>
    <tablePart r:id="rId34"/>
    <tablePart r:id="rId35"/>
    <tablePart r:id="rId36"/>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 filterMode="1">
    <pageSetUpPr autoPageBreaks="0" fitToPage="1"/>
  </sheetPr>
  <dimension ref="A1:DN1416"/>
  <sheetViews>
    <sheetView showGridLines="0" showRowColHeaders="0" tabSelected="1" topLeftCell="A83" zoomScale="70" zoomScaleNormal="70" workbookViewId="0">
      <selection activeCell="B153" sqref="B153"/>
    </sheetView>
  </sheetViews>
  <sheetFormatPr defaultColWidth="9.1796875" defaultRowHeight="15"/>
  <cols>
    <col min="1" max="1" width="44.26953125" style="583" bestFit="1" customWidth="1"/>
    <col min="2" max="2" width="102.1796875" style="583" bestFit="1" customWidth="1"/>
    <col min="3" max="3" width="19.81640625" style="584" customWidth="1"/>
    <col min="4" max="4" width="17.81640625" style="584" customWidth="1"/>
    <col min="5" max="5" width="14" style="584" customWidth="1"/>
    <col min="6" max="6" width="10.81640625" style="583" customWidth="1"/>
    <col min="7" max="7" width="10.81640625" style="584" customWidth="1"/>
    <col min="8" max="8" width="16.81640625" style="584" customWidth="1"/>
    <col min="9" max="9" width="26.81640625" style="584" customWidth="1"/>
    <col min="10" max="10" width="24.81640625" style="584" customWidth="1"/>
    <col min="11" max="11" width="26.81640625" style="584" customWidth="1"/>
    <col min="12" max="13" width="14.1796875" style="584" customWidth="1"/>
    <col min="14" max="16" width="10.81640625" style="584" customWidth="1"/>
    <col min="17" max="17" width="12.1796875" style="584" customWidth="1"/>
    <col min="18" max="18" width="76.1796875" style="594" bestFit="1" customWidth="1"/>
    <col min="19" max="19" width="95.1796875" style="594" bestFit="1" customWidth="1"/>
    <col min="20" max="21" width="14.81640625" style="584" customWidth="1"/>
    <col min="22" max="22" width="9.1796875" style="583" customWidth="1"/>
    <col min="23" max="118" width="9.1796875" style="583"/>
    <col min="119" max="16384" width="9.1796875" style="754"/>
  </cols>
  <sheetData>
    <row r="1" spans="1:118" ht="6" customHeight="1">
      <c r="F1" s="585"/>
      <c r="G1" s="598"/>
      <c r="H1" s="598"/>
    </row>
    <row r="2" spans="1:118" ht="4" customHeight="1">
      <c r="A2" s="586"/>
      <c r="D2" s="598"/>
      <c r="E2" s="598"/>
      <c r="F2" s="585"/>
      <c r="G2" s="598"/>
      <c r="H2" s="598"/>
      <c r="N2" s="587"/>
      <c r="O2" s="587"/>
      <c r="Q2" s="587"/>
      <c r="R2" s="595"/>
    </row>
    <row r="3" spans="1:118" ht="31.5" customHeight="1">
      <c r="D3" s="1209"/>
      <c r="E3" s="1209"/>
      <c r="F3" s="1210"/>
      <c r="G3" s="1209"/>
      <c r="H3" s="1209"/>
    </row>
    <row r="4" spans="1:118" ht="2.15" customHeight="1">
      <c r="A4" s="588"/>
      <c r="B4" s="588"/>
      <c r="C4" s="588"/>
      <c r="G4" s="587"/>
      <c r="N4" s="148"/>
      <c r="O4" s="148"/>
    </row>
    <row r="5" spans="1:118" ht="6.75" customHeight="1">
      <c r="A5" s="589"/>
      <c r="B5" s="589"/>
      <c r="C5" s="592"/>
      <c r="D5" s="590"/>
      <c r="E5" s="590"/>
      <c r="F5" s="591"/>
      <c r="G5" s="591"/>
      <c r="H5" s="591"/>
      <c r="I5" s="592"/>
      <c r="J5" s="592"/>
      <c r="K5" s="592"/>
      <c r="L5" s="592"/>
      <c r="M5" s="592"/>
      <c r="N5" s="592"/>
      <c r="O5" s="592"/>
      <c r="P5" s="592"/>
      <c r="Q5" s="592"/>
      <c r="R5" s="596"/>
      <c r="S5" s="596"/>
      <c r="T5" s="592"/>
      <c r="U5" s="592"/>
    </row>
    <row r="6" spans="1:118" s="755" customFormat="1" ht="30" customHeight="1">
      <c r="A6" s="580" t="s">
        <v>1317</v>
      </c>
      <c r="B6" s="580" t="s">
        <v>41</v>
      </c>
      <c r="C6" s="646" t="s">
        <v>6326</v>
      </c>
      <c r="D6" s="581" t="s">
        <v>51</v>
      </c>
      <c r="E6" s="581" t="s">
        <v>1253</v>
      </c>
      <c r="F6" s="581" t="s">
        <v>17</v>
      </c>
      <c r="G6" s="581" t="s">
        <v>1056</v>
      </c>
      <c r="H6" s="581" t="s">
        <v>4675</v>
      </c>
      <c r="I6" s="581" t="s">
        <v>872</v>
      </c>
      <c r="J6" s="581" t="s">
        <v>1449</v>
      </c>
      <c r="K6" s="581" t="s">
        <v>14</v>
      </c>
      <c r="L6" s="581" t="s">
        <v>1094</v>
      </c>
      <c r="M6" s="581" t="s">
        <v>6686</v>
      </c>
      <c r="N6" s="581" t="s">
        <v>13</v>
      </c>
      <c r="O6" s="581" t="s">
        <v>2210</v>
      </c>
      <c r="P6" s="581" t="s">
        <v>34</v>
      </c>
      <c r="Q6" s="581" t="s">
        <v>1499</v>
      </c>
      <c r="R6" s="597" t="s">
        <v>1447</v>
      </c>
      <c r="S6" s="597" t="s">
        <v>8295</v>
      </c>
      <c r="T6" s="581" t="s">
        <v>5888</v>
      </c>
      <c r="U6" s="581" t="s">
        <v>537</v>
      </c>
      <c r="V6" s="820"/>
      <c r="W6" s="820"/>
      <c r="X6" s="820"/>
      <c r="Y6" s="820"/>
      <c r="Z6" s="820"/>
      <c r="AA6" s="820"/>
      <c r="AB6" s="820"/>
      <c r="AC6" s="820"/>
      <c r="AD6" s="820"/>
      <c r="AE6" s="820"/>
      <c r="AF6" s="820"/>
      <c r="AG6" s="820"/>
      <c r="AH6" s="820"/>
      <c r="AI6" s="820"/>
      <c r="AJ6" s="820"/>
      <c r="AK6" s="820"/>
      <c r="AL6" s="820"/>
      <c r="AM6" s="820"/>
      <c r="AN6" s="820"/>
      <c r="AO6" s="820"/>
      <c r="AP6" s="820"/>
      <c r="AQ6" s="820"/>
      <c r="AR6" s="820"/>
      <c r="AS6" s="820"/>
      <c r="AT6" s="820"/>
      <c r="AU6" s="820"/>
      <c r="AV6" s="820"/>
      <c r="AW6" s="820"/>
      <c r="AX6" s="820"/>
      <c r="AY6" s="820"/>
      <c r="AZ6" s="820"/>
      <c r="BA6" s="820"/>
      <c r="BB6" s="820"/>
      <c r="BC6" s="820"/>
      <c r="BD6" s="820"/>
      <c r="BE6" s="820"/>
      <c r="BF6" s="820"/>
      <c r="BG6" s="820"/>
      <c r="BH6" s="820"/>
      <c r="BI6" s="820"/>
      <c r="BJ6" s="820"/>
      <c r="BK6" s="820"/>
      <c r="BL6" s="820"/>
      <c r="BM6" s="820"/>
      <c r="BN6" s="820"/>
      <c r="BO6" s="820"/>
      <c r="BP6" s="820"/>
      <c r="BQ6" s="820"/>
      <c r="BR6" s="820"/>
      <c r="BS6" s="820"/>
      <c r="BT6" s="820"/>
      <c r="BU6" s="820"/>
      <c r="BV6" s="820"/>
      <c r="BW6" s="820"/>
      <c r="BX6" s="820"/>
      <c r="BY6" s="820"/>
      <c r="BZ6" s="820"/>
      <c r="CA6" s="820"/>
      <c r="CB6" s="820"/>
      <c r="CC6" s="820"/>
      <c r="CD6" s="820"/>
      <c r="CE6" s="820"/>
      <c r="CF6" s="820"/>
      <c r="CG6" s="820"/>
      <c r="CH6" s="820"/>
      <c r="CI6" s="820"/>
      <c r="CJ6" s="820"/>
      <c r="CK6" s="820"/>
      <c r="CL6" s="820"/>
      <c r="CM6" s="820"/>
      <c r="CN6" s="820"/>
      <c r="CO6" s="820"/>
      <c r="CP6" s="820"/>
      <c r="CQ6" s="820"/>
      <c r="CR6" s="820"/>
      <c r="CS6" s="820"/>
      <c r="CT6" s="820"/>
      <c r="CU6" s="820"/>
      <c r="CV6" s="820"/>
      <c r="CW6" s="820"/>
      <c r="CX6" s="820"/>
      <c r="CY6" s="820"/>
      <c r="CZ6" s="820"/>
      <c r="DA6" s="820"/>
      <c r="DB6" s="820"/>
      <c r="DC6" s="820"/>
      <c r="DD6" s="820"/>
      <c r="DE6" s="820"/>
      <c r="DF6" s="820"/>
      <c r="DG6" s="820"/>
      <c r="DH6" s="820"/>
      <c r="DI6" s="820"/>
      <c r="DJ6" s="820"/>
      <c r="DK6" s="820"/>
      <c r="DL6" s="820"/>
      <c r="DM6" s="820"/>
      <c r="DN6" s="820"/>
    </row>
    <row r="7" spans="1:118" s="781" customFormat="1" ht="13" hidden="1" customHeight="1">
      <c r="A7" s="810" t="s">
        <v>1323</v>
      </c>
      <c r="B7" s="810" t="s">
        <v>4727</v>
      </c>
      <c r="C7" s="778" t="s">
        <v>45</v>
      </c>
      <c r="D7" s="811" t="s">
        <v>980</v>
      </c>
      <c r="E7" s="811">
        <v>5</v>
      </c>
      <c r="F7" s="779" t="s">
        <v>19</v>
      </c>
      <c r="G7" s="811" t="s">
        <v>1059</v>
      </c>
      <c r="H7" s="811" t="s">
        <v>45</v>
      </c>
      <c r="I7" s="811" t="s">
        <v>203</v>
      </c>
      <c r="J7" s="811" t="s">
        <v>182</v>
      </c>
      <c r="K7" s="811" t="s">
        <v>220</v>
      </c>
      <c r="L7" s="811" t="s">
        <v>45</v>
      </c>
      <c r="M7" s="86" t="s">
        <v>30</v>
      </c>
      <c r="N7" s="811" t="s">
        <v>45</v>
      </c>
      <c r="O7" s="811" t="s">
        <v>45</v>
      </c>
      <c r="P7" s="811" t="s">
        <v>45</v>
      </c>
      <c r="Q7" s="811" t="s">
        <v>1500</v>
      </c>
      <c r="R7" s="812" t="s">
        <v>4727</v>
      </c>
      <c r="S7" s="812" t="s">
        <v>45</v>
      </c>
      <c r="T7" s="811" t="s">
        <v>45</v>
      </c>
      <c r="U7" s="811" t="s">
        <v>4731</v>
      </c>
    </row>
    <row r="8" spans="1:118" s="781" customFormat="1" ht="13" hidden="1" customHeight="1">
      <c r="A8" s="810" t="s">
        <v>1323</v>
      </c>
      <c r="B8" s="810" t="s">
        <v>6123</v>
      </c>
      <c r="C8" s="778" t="s">
        <v>45</v>
      </c>
      <c r="D8" s="811" t="s">
        <v>980</v>
      </c>
      <c r="E8" s="811">
        <v>5</v>
      </c>
      <c r="F8" s="779" t="s">
        <v>19</v>
      </c>
      <c r="G8" s="811" t="s">
        <v>1057</v>
      </c>
      <c r="H8" s="811" t="s">
        <v>45</v>
      </c>
      <c r="I8" s="811" t="s">
        <v>203</v>
      </c>
      <c r="J8" s="811" t="s">
        <v>182</v>
      </c>
      <c r="K8" s="811" t="s">
        <v>220</v>
      </c>
      <c r="L8" s="811" t="s">
        <v>45</v>
      </c>
      <c r="M8" s="86" t="s">
        <v>30</v>
      </c>
      <c r="N8" s="811" t="s">
        <v>45</v>
      </c>
      <c r="O8" s="811" t="s">
        <v>45</v>
      </c>
      <c r="P8" s="811" t="s">
        <v>30</v>
      </c>
      <c r="Q8" s="811" t="s">
        <v>16</v>
      </c>
      <c r="R8" s="812" t="s">
        <v>45</v>
      </c>
      <c r="S8" s="812" t="s">
        <v>6123</v>
      </c>
      <c r="T8" s="811" t="s">
        <v>4732</v>
      </c>
      <c r="U8" s="811" t="s">
        <v>4730</v>
      </c>
    </row>
    <row r="9" spans="1:118" s="781" customFormat="1" ht="13" hidden="1" customHeight="1">
      <c r="A9" s="810" t="s">
        <v>1323</v>
      </c>
      <c r="B9" s="810" t="s">
        <v>6122</v>
      </c>
      <c r="C9" s="778" t="s">
        <v>45</v>
      </c>
      <c r="D9" s="811" t="s">
        <v>980</v>
      </c>
      <c r="E9" s="811">
        <v>5</v>
      </c>
      <c r="F9" s="779" t="s">
        <v>19</v>
      </c>
      <c r="G9" s="811" t="s">
        <v>1057</v>
      </c>
      <c r="H9" s="811" t="s">
        <v>45</v>
      </c>
      <c r="I9" s="811" t="s">
        <v>203</v>
      </c>
      <c r="J9" s="811" t="s">
        <v>182</v>
      </c>
      <c r="K9" s="811" t="s">
        <v>220</v>
      </c>
      <c r="L9" s="811" t="s">
        <v>45</v>
      </c>
      <c r="M9" s="86" t="s">
        <v>30</v>
      </c>
      <c r="N9" s="811" t="s">
        <v>45</v>
      </c>
      <c r="O9" s="811" t="s">
        <v>45</v>
      </c>
      <c r="P9" s="811" t="s">
        <v>30</v>
      </c>
      <c r="Q9" s="811" t="s">
        <v>16</v>
      </c>
      <c r="R9" s="812" t="s">
        <v>45</v>
      </c>
      <c r="S9" s="812" t="s">
        <v>6122</v>
      </c>
      <c r="T9" s="811" t="s">
        <v>4733</v>
      </c>
      <c r="U9" s="811" t="s">
        <v>4734</v>
      </c>
    </row>
    <row r="10" spans="1:118" s="781" customFormat="1" ht="13" hidden="1" customHeight="1">
      <c r="A10" s="810" t="s">
        <v>1320</v>
      </c>
      <c r="B10" s="810" t="s">
        <v>8108</v>
      </c>
      <c r="C10" s="778" t="s">
        <v>45</v>
      </c>
      <c r="D10" s="811" t="s">
        <v>980</v>
      </c>
      <c r="E10" s="811">
        <v>5</v>
      </c>
      <c r="F10" s="779" t="s">
        <v>40</v>
      </c>
      <c r="G10" s="811" t="s">
        <v>1057</v>
      </c>
      <c r="H10" s="811" t="s">
        <v>45</v>
      </c>
      <c r="I10" s="811" t="s">
        <v>165</v>
      </c>
      <c r="J10" s="811" t="s">
        <v>35</v>
      </c>
      <c r="K10" s="811" t="s">
        <v>7744</v>
      </c>
      <c r="L10" s="811" t="s">
        <v>45</v>
      </c>
      <c r="M10" s="86" t="s">
        <v>30</v>
      </c>
      <c r="N10" s="811" t="s">
        <v>45</v>
      </c>
      <c r="O10" s="811" t="s">
        <v>45</v>
      </c>
      <c r="P10" s="811" t="s">
        <v>30</v>
      </c>
      <c r="Q10" s="811" t="s">
        <v>16</v>
      </c>
      <c r="R10" s="812" t="s">
        <v>45</v>
      </c>
      <c r="S10" s="812" t="s">
        <v>8108</v>
      </c>
      <c r="T10" s="811" t="s">
        <v>8109</v>
      </c>
      <c r="U10" s="811" t="s">
        <v>8110</v>
      </c>
    </row>
    <row r="11" spans="1:118" s="781" customFormat="1" ht="13" hidden="1" customHeight="1">
      <c r="A11" s="810" t="s">
        <v>1320</v>
      </c>
      <c r="B11" s="810" t="s">
        <v>8104</v>
      </c>
      <c r="C11" s="778" t="s">
        <v>45</v>
      </c>
      <c r="D11" s="811" t="s">
        <v>980</v>
      </c>
      <c r="E11" s="811">
        <v>5</v>
      </c>
      <c r="F11" s="779" t="s">
        <v>40</v>
      </c>
      <c r="G11" s="811" t="s">
        <v>1059</v>
      </c>
      <c r="H11" s="811" t="s">
        <v>45</v>
      </c>
      <c r="I11" s="811" t="s">
        <v>165</v>
      </c>
      <c r="J11" s="811" t="s">
        <v>35</v>
      </c>
      <c r="K11" s="811" t="s">
        <v>7744</v>
      </c>
      <c r="L11" s="811" t="s">
        <v>45</v>
      </c>
      <c r="M11" s="86" t="s">
        <v>30</v>
      </c>
      <c r="N11" s="811" t="s">
        <v>45</v>
      </c>
      <c r="O11" s="811" t="s">
        <v>45</v>
      </c>
      <c r="P11" s="811" t="s">
        <v>45</v>
      </c>
      <c r="Q11" s="811" t="s">
        <v>1501</v>
      </c>
      <c r="R11" s="812" t="s">
        <v>8104</v>
      </c>
      <c r="S11" s="812" t="s">
        <v>8105</v>
      </c>
      <c r="T11" s="811" t="s">
        <v>8106</v>
      </c>
      <c r="U11" s="811" t="s">
        <v>8107</v>
      </c>
    </row>
    <row r="12" spans="1:118" s="781" customFormat="1" ht="13" hidden="1" customHeight="1">
      <c r="A12" s="810" t="s">
        <v>1329</v>
      </c>
      <c r="B12" s="810" t="s">
        <v>7801</v>
      </c>
      <c r="C12" s="778" t="s">
        <v>45</v>
      </c>
      <c r="D12" s="811" t="s">
        <v>980</v>
      </c>
      <c r="E12" s="811">
        <v>5</v>
      </c>
      <c r="F12" s="779" t="s">
        <v>40</v>
      </c>
      <c r="G12" s="811" t="s">
        <v>1057</v>
      </c>
      <c r="H12" s="811" t="s">
        <v>45</v>
      </c>
      <c r="I12" s="811" t="s">
        <v>165</v>
      </c>
      <c r="J12" s="811" t="s">
        <v>35</v>
      </c>
      <c r="K12" s="811" t="s">
        <v>6535</v>
      </c>
      <c r="L12" s="811" t="s">
        <v>45</v>
      </c>
      <c r="M12" s="86" t="s">
        <v>30</v>
      </c>
      <c r="N12" s="811" t="s">
        <v>45</v>
      </c>
      <c r="O12" s="811" t="s">
        <v>45</v>
      </c>
      <c r="P12" s="811" t="s">
        <v>30</v>
      </c>
      <c r="Q12" s="811" t="s">
        <v>1501</v>
      </c>
      <c r="R12" s="812" t="s">
        <v>7801</v>
      </c>
      <c r="S12" s="812" t="s">
        <v>7869</v>
      </c>
      <c r="T12" s="811" t="s">
        <v>7391</v>
      </c>
      <c r="U12" s="811" t="s">
        <v>7392</v>
      </c>
    </row>
    <row r="13" spans="1:118" s="781" customFormat="1" ht="13" hidden="1" customHeight="1">
      <c r="A13" s="810" t="s">
        <v>1329</v>
      </c>
      <c r="B13" s="810" t="s">
        <v>7802</v>
      </c>
      <c r="C13" s="778" t="s">
        <v>45</v>
      </c>
      <c r="D13" s="811" t="s">
        <v>980</v>
      </c>
      <c r="E13" s="811">
        <v>5</v>
      </c>
      <c r="F13" s="779" t="s">
        <v>40</v>
      </c>
      <c r="G13" s="811" t="s">
        <v>1059</v>
      </c>
      <c r="H13" s="811" t="s">
        <v>45</v>
      </c>
      <c r="I13" s="811" t="s">
        <v>165</v>
      </c>
      <c r="J13" s="811" t="s">
        <v>35</v>
      </c>
      <c r="K13" s="811" t="s">
        <v>6535</v>
      </c>
      <c r="L13" s="811" t="s">
        <v>45</v>
      </c>
      <c r="M13" s="86" t="s">
        <v>30</v>
      </c>
      <c r="N13" s="811" t="s">
        <v>45</v>
      </c>
      <c r="O13" s="811" t="s">
        <v>45</v>
      </c>
      <c r="P13" s="811" t="s">
        <v>45</v>
      </c>
      <c r="Q13" s="811" t="s">
        <v>1501</v>
      </c>
      <c r="R13" s="812" t="s">
        <v>7802</v>
      </c>
      <c r="S13" s="812" t="s">
        <v>10001</v>
      </c>
      <c r="T13" s="811" t="s">
        <v>10000</v>
      </c>
      <c r="U13" s="811" t="s">
        <v>7393</v>
      </c>
    </row>
    <row r="14" spans="1:118" s="583" customFormat="1" ht="13" hidden="1" customHeight="1">
      <c r="A14" s="810" t="s">
        <v>1329</v>
      </c>
      <c r="B14" s="810" t="s">
        <v>7803</v>
      </c>
      <c r="C14" s="778" t="s">
        <v>45</v>
      </c>
      <c r="D14" s="811" t="s">
        <v>980</v>
      </c>
      <c r="E14" s="811">
        <v>5</v>
      </c>
      <c r="F14" s="779" t="s">
        <v>40</v>
      </c>
      <c r="G14" s="811" t="s">
        <v>1057</v>
      </c>
      <c r="H14" s="811" t="s">
        <v>45</v>
      </c>
      <c r="I14" s="811" t="s">
        <v>165</v>
      </c>
      <c r="J14" s="811" t="s">
        <v>35</v>
      </c>
      <c r="K14" s="811" t="s">
        <v>6535</v>
      </c>
      <c r="L14" s="811" t="s">
        <v>45</v>
      </c>
      <c r="M14" s="86" t="s">
        <v>30</v>
      </c>
      <c r="N14" s="811" t="s">
        <v>45</v>
      </c>
      <c r="O14" s="811" t="s">
        <v>45</v>
      </c>
      <c r="P14" s="811" t="s">
        <v>30</v>
      </c>
      <c r="Q14" s="811" t="s">
        <v>1500</v>
      </c>
      <c r="R14" s="812" t="s">
        <v>7803</v>
      </c>
      <c r="S14" s="812" t="s">
        <v>45</v>
      </c>
      <c r="T14" s="811" t="s">
        <v>45</v>
      </c>
      <c r="U14" s="811" t="s">
        <v>7394</v>
      </c>
    </row>
    <row r="15" spans="1:118" s="583" customFormat="1" ht="13" hidden="1" customHeight="1">
      <c r="A15" s="810" t="s">
        <v>1329</v>
      </c>
      <c r="B15" s="810" t="s">
        <v>7804</v>
      </c>
      <c r="C15" s="778" t="s">
        <v>45</v>
      </c>
      <c r="D15" s="811" t="s">
        <v>980</v>
      </c>
      <c r="E15" s="811">
        <v>5</v>
      </c>
      <c r="F15" s="779" t="s">
        <v>40</v>
      </c>
      <c r="G15" s="811" t="s">
        <v>1059</v>
      </c>
      <c r="H15" s="811" t="s">
        <v>45</v>
      </c>
      <c r="I15" s="811" t="s">
        <v>165</v>
      </c>
      <c r="J15" s="811" t="s">
        <v>35</v>
      </c>
      <c r="K15" s="811" t="s">
        <v>6535</v>
      </c>
      <c r="L15" s="811" t="s">
        <v>45</v>
      </c>
      <c r="M15" s="86" t="s">
        <v>30</v>
      </c>
      <c r="N15" s="811" t="s">
        <v>45</v>
      </c>
      <c r="O15" s="811" t="s">
        <v>45</v>
      </c>
      <c r="P15" s="811" t="s">
        <v>45</v>
      </c>
      <c r="Q15" s="811" t="s">
        <v>1500</v>
      </c>
      <c r="R15" s="812" t="s">
        <v>7804</v>
      </c>
      <c r="S15" s="812" t="s">
        <v>45</v>
      </c>
      <c r="T15" s="811" t="s">
        <v>45</v>
      </c>
      <c r="U15" s="811" t="s">
        <v>7395</v>
      </c>
    </row>
    <row r="16" spans="1:118" s="583" customFormat="1" ht="13" hidden="1" customHeight="1">
      <c r="A16" s="810" t="s">
        <v>1323</v>
      </c>
      <c r="B16" s="810" t="s">
        <v>421</v>
      </c>
      <c r="C16" s="778" t="s">
        <v>45</v>
      </c>
      <c r="D16" s="811" t="s">
        <v>980</v>
      </c>
      <c r="E16" s="811">
        <v>5</v>
      </c>
      <c r="F16" s="779" t="s">
        <v>40</v>
      </c>
      <c r="G16" s="811" t="s">
        <v>1057</v>
      </c>
      <c r="H16" s="811" t="s">
        <v>45</v>
      </c>
      <c r="I16" s="811" t="s">
        <v>165</v>
      </c>
      <c r="J16" s="811" t="s">
        <v>25</v>
      </c>
      <c r="K16" s="811" t="s">
        <v>220</v>
      </c>
      <c r="L16" s="811" t="s">
        <v>45</v>
      </c>
      <c r="M16" s="86" t="s">
        <v>30</v>
      </c>
      <c r="N16" s="811" t="s">
        <v>45</v>
      </c>
      <c r="O16" s="811" t="s">
        <v>45</v>
      </c>
      <c r="P16" s="811" t="s">
        <v>30</v>
      </c>
      <c r="Q16" s="811" t="s">
        <v>1501</v>
      </c>
      <c r="R16" s="812" t="s">
        <v>421</v>
      </c>
      <c r="S16" s="812" t="s">
        <v>421</v>
      </c>
      <c r="T16" s="811" t="s">
        <v>1889</v>
      </c>
      <c r="U16" s="811" t="s">
        <v>767</v>
      </c>
    </row>
    <row r="17" spans="1:21" s="583" customFormat="1" ht="13" hidden="1" customHeight="1">
      <c r="A17" s="810" t="s">
        <v>1320</v>
      </c>
      <c r="B17" s="810" t="s">
        <v>9216</v>
      </c>
      <c r="C17" s="778" t="s">
        <v>45</v>
      </c>
      <c r="D17" s="811" t="s">
        <v>980</v>
      </c>
      <c r="E17" s="811">
        <v>5</v>
      </c>
      <c r="F17" s="779" t="s">
        <v>40</v>
      </c>
      <c r="G17" s="811" t="s">
        <v>1059</v>
      </c>
      <c r="H17" s="811" t="s">
        <v>45</v>
      </c>
      <c r="I17" s="811" t="s">
        <v>165</v>
      </c>
      <c r="J17" s="811" t="s">
        <v>180</v>
      </c>
      <c r="K17" s="811" t="s">
        <v>220</v>
      </c>
      <c r="L17" s="811" t="s">
        <v>30</v>
      </c>
      <c r="M17" s="86" t="s">
        <v>30</v>
      </c>
      <c r="N17" s="811" t="s">
        <v>45</v>
      </c>
      <c r="O17" s="811" t="s">
        <v>45</v>
      </c>
      <c r="P17" s="811" t="s">
        <v>30</v>
      </c>
      <c r="Q17" s="811" t="s">
        <v>1501</v>
      </c>
      <c r="R17" s="812" t="s">
        <v>9216</v>
      </c>
      <c r="S17" s="812" t="s">
        <v>43</v>
      </c>
      <c r="T17" s="811" t="s">
        <v>3796</v>
      </c>
      <c r="U17" s="811" t="s">
        <v>3445</v>
      </c>
    </row>
    <row r="18" spans="1:21" s="583" customFormat="1" ht="13" customHeight="1">
      <c r="A18" s="810" t="s">
        <v>11093</v>
      </c>
      <c r="B18" s="810" t="s">
        <v>4243</v>
      </c>
      <c r="C18" s="778" t="s">
        <v>30</v>
      </c>
      <c r="D18" s="811" t="s">
        <v>980</v>
      </c>
      <c r="E18" s="811">
        <v>5</v>
      </c>
      <c r="F18" s="779" t="s">
        <v>18</v>
      </c>
      <c r="G18" s="811" t="s">
        <v>1057</v>
      </c>
      <c r="H18" s="811" t="s">
        <v>45</v>
      </c>
      <c r="I18" s="811" t="s">
        <v>165</v>
      </c>
      <c r="J18" s="811" t="s">
        <v>35</v>
      </c>
      <c r="K18" s="811" t="s">
        <v>24</v>
      </c>
      <c r="L18" s="811" t="s">
        <v>45</v>
      </c>
      <c r="M18" s="86" t="s">
        <v>30</v>
      </c>
      <c r="N18" s="811" t="s">
        <v>45</v>
      </c>
      <c r="O18" s="811" t="s">
        <v>45</v>
      </c>
      <c r="P18" s="811" t="s">
        <v>45</v>
      </c>
      <c r="Q18" s="811" t="s">
        <v>1501</v>
      </c>
      <c r="R18" s="812" t="s">
        <v>4243</v>
      </c>
      <c r="S18" s="812" t="s">
        <v>4243</v>
      </c>
      <c r="T18" s="811" t="s">
        <v>4241</v>
      </c>
      <c r="U18" s="811" t="s">
        <v>4242</v>
      </c>
    </row>
    <row r="19" spans="1:21" s="583" customFormat="1" ht="13" customHeight="1">
      <c r="A19" s="810" t="s">
        <v>7632</v>
      </c>
      <c r="B19" s="810" t="s">
        <v>8131</v>
      </c>
      <c r="C19" s="778" t="s">
        <v>45</v>
      </c>
      <c r="D19" s="811" t="s">
        <v>980</v>
      </c>
      <c r="E19" s="811">
        <v>5</v>
      </c>
      <c r="F19" s="779" t="s">
        <v>18</v>
      </c>
      <c r="G19" s="811" t="s">
        <v>1057</v>
      </c>
      <c r="H19" s="811" t="s">
        <v>45</v>
      </c>
      <c r="I19" s="811" t="s">
        <v>165</v>
      </c>
      <c r="J19" s="811" t="s">
        <v>169</v>
      </c>
      <c r="K19" s="811" t="s">
        <v>220</v>
      </c>
      <c r="L19" s="811" t="s">
        <v>45</v>
      </c>
      <c r="M19" s="86" t="s">
        <v>30</v>
      </c>
      <c r="N19" s="811" t="s">
        <v>30</v>
      </c>
      <c r="O19" s="811" t="s">
        <v>45</v>
      </c>
      <c r="P19" s="811" t="s">
        <v>30</v>
      </c>
      <c r="Q19" s="811" t="s">
        <v>1501</v>
      </c>
      <c r="R19" s="812" t="s">
        <v>8131</v>
      </c>
      <c r="S19" s="812" t="s">
        <v>8130</v>
      </c>
      <c r="T19" s="811" t="s">
        <v>1618</v>
      </c>
      <c r="U19" s="811" t="s">
        <v>562</v>
      </c>
    </row>
    <row r="20" spans="1:21" s="583" customFormat="1" ht="13" hidden="1" customHeight="1">
      <c r="A20" s="810" t="s">
        <v>1322</v>
      </c>
      <c r="B20" s="810" t="s">
        <v>6292</v>
      </c>
      <c r="C20" s="778" t="s">
        <v>45</v>
      </c>
      <c r="D20" s="811" t="s">
        <v>983</v>
      </c>
      <c r="E20" s="811">
        <v>2</v>
      </c>
      <c r="F20" s="779" t="s">
        <v>19</v>
      </c>
      <c r="G20" s="811" t="s">
        <v>1059</v>
      </c>
      <c r="H20" s="811" t="s">
        <v>45</v>
      </c>
      <c r="I20" s="811" t="s">
        <v>36</v>
      </c>
      <c r="J20" s="811" t="s">
        <v>180</v>
      </c>
      <c r="K20" s="811" t="s">
        <v>220</v>
      </c>
      <c r="L20" s="811" t="s">
        <v>45</v>
      </c>
      <c r="M20" s="86" t="s">
        <v>30</v>
      </c>
      <c r="N20" s="811" t="s">
        <v>45</v>
      </c>
      <c r="O20" s="811" t="s">
        <v>45</v>
      </c>
      <c r="P20" s="811" t="s">
        <v>45</v>
      </c>
      <c r="Q20" s="811" t="s">
        <v>1500</v>
      </c>
      <c r="R20" s="812" t="s">
        <v>6292</v>
      </c>
      <c r="S20" s="812" t="s">
        <v>45</v>
      </c>
      <c r="T20" s="811" t="s">
        <v>45</v>
      </c>
      <c r="U20" s="811" t="s">
        <v>6295</v>
      </c>
    </row>
    <row r="21" spans="1:21" s="583" customFormat="1" ht="13" hidden="1" customHeight="1">
      <c r="A21" s="810" t="s">
        <v>1322</v>
      </c>
      <c r="B21" s="810" t="s">
        <v>6293</v>
      </c>
      <c r="C21" s="778" t="s">
        <v>45</v>
      </c>
      <c r="D21" s="811" t="s">
        <v>983</v>
      </c>
      <c r="E21" s="811">
        <v>2</v>
      </c>
      <c r="F21" s="779" t="s">
        <v>19</v>
      </c>
      <c r="G21" s="811" t="s">
        <v>1057</v>
      </c>
      <c r="H21" s="811" t="s">
        <v>45</v>
      </c>
      <c r="I21" s="811" t="s">
        <v>36</v>
      </c>
      <c r="J21" s="811" t="s">
        <v>180</v>
      </c>
      <c r="K21" s="811" t="s">
        <v>220</v>
      </c>
      <c r="L21" s="811" t="s">
        <v>30</v>
      </c>
      <c r="M21" s="86" t="s">
        <v>30</v>
      </c>
      <c r="N21" s="811" t="s">
        <v>45</v>
      </c>
      <c r="O21" s="811" t="s">
        <v>45</v>
      </c>
      <c r="P21" s="811" t="s">
        <v>30</v>
      </c>
      <c r="Q21" s="811" t="s">
        <v>1501</v>
      </c>
      <c r="R21" s="812" t="s">
        <v>6293</v>
      </c>
      <c r="S21" s="812" t="s">
        <v>7548</v>
      </c>
      <c r="T21" s="811" t="s">
        <v>6298</v>
      </c>
      <c r="U21" s="811" t="s">
        <v>6296</v>
      </c>
    </row>
    <row r="22" spans="1:21" s="583" customFormat="1" ht="13" hidden="1" customHeight="1">
      <c r="A22" s="810" t="s">
        <v>1322</v>
      </c>
      <c r="B22" s="810" t="s">
        <v>6294</v>
      </c>
      <c r="C22" s="778" t="s">
        <v>45</v>
      </c>
      <c r="D22" s="811" t="s">
        <v>983</v>
      </c>
      <c r="E22" s="811">
        <v>2</v>
      </c>
      <c r="F22" s="779" t="s">
        <v>19</v>
      </c>
      <c r="G22" s="811" t="s">
        <v>1059</v>
      </c>
      <c r="H22" s="811" t="s">
        <v>45</v>
      </c>
      <c r="I22" s="811" t="s">
        <v>36</v>
      </c>
      <c r="J22" s="811" t="s">
        <v>180</v>
      </c>
      <c r="K22" s="811" t="s">
        <v>220</v>
      </c>
      <c r="L22" s="811" t="s">
        <v>30</v>
      </c>
      <c r="M22" s="86" t="s">
        <v>30</v>
      </c>
      <c r="N22" s="811" t="s">
        <v>45</v>
      </c>
      <c r="O22" s="811" t="s">
        <v>45</v>
      </c>
      <c r="P22" s="811" t="s">
        <v>45</v>
      </c>
      <c r="Q22" s="811" t="s">
        <v>1500</v>
      </c>
      <c r="R22" s="812" t="s">
        <v>6294</v>
      </c>
      <c r="S22" s="812" t="s">
        <v>45</v>
      </c>
      <c r="T22" s="811" t="s">
        <v>45</v>
      </c>
      <c r="U22" s="811" t="s">
        <v>6297</v>
      </c>
    </row>
    <row r="23" spans="1:21" s="583" customFormat="1" ht="13" hidden="1" customHeight="1">
      <c r="A23" s="810" t="s">
        <v>1321</v>
      </c>
      <c r="B23" s="810" t="s">
        <v>9317</v>
      </c>
      <c r="C23" s="778" t="s">
        <v>45</v>
      </c>
      <c r="D23" s="811" t="s">
        <v>982</v>
      </c>
      <c r="E23" s="811">
        <v>4</v>
      </c>
      <c r="F23" s="779" t="s">
        <v>40</v>
      </c>
      <c r="G23" s="811" t="s">
        <v>1058</v>
      </c>
      <c r="H23" s="811" t="s">
        <v>45</v>
      </c>
      <c r="I23" s="811" t="s">
        <v>165</v>
      </c>
      <c r="J23" s="811" t="s">
        <v>191</v>
      </c>
      <c r="K23" s="811" t="s">
        <v>220</v>
      </c>
      <c r="L23" s="811" t="s">
        <v>45</v>
      </c>
      <c r="M23" s="86" t="s">
        <v>30</v>
      </c>
      <c r="N23" s="811" t="s">
        <v>45</v>
      </c>
      <c r="O23" s="811" t="s">
        <v>45</v>
      </c>
      <c r="P23" s="811" t="s">
        <v>45</v>
      </c>
      <c r="Q23" s="811" t="s">
        <v>1500</v>
      </c>
      <c r="R23" s="812" t="s">
        <v>9317</v>
      </c>
      <c r="S23" s="812" t="s">
        <v>45</v>
      </c>
      <c r="T23" s="811" t="s">
        <v>45</v>
      </c>
      <c r="U23" s="811" t="s">
        <v>926</v>
      </c>
    </row>
    <row r="24" spans="1:21" s="583" customFormat="1" ht="13" hidden="1" customHeight="1">
      <c r="A24" s="810" t="s">
        <v>1321</v>
      </c>
      <c r="B24" s="810" t="s">
        <v>9318</v>
      </c>
      <c r="C24" s="778" t="s">
        <v>45</v>
      </c>
      <c r="D24" s="811" t="s">
        <v>982</v>
      </c>
      <c r="E24" s="811">
        <v>4</v>
      </c>
      <c r="F24" s="779" t="s">
        <v>40</v>
      </c>
      <c r="G24" s="811" t="s">
        <v>1057</v>
      </c>
      <c r="H24" s="811" t="s">
        <v>45</v>
      </c>
      <c r="I24" s="811" t="s">
        <v>165</v>
      </c>
      <c r="J24" s="811" t="s">
        <v>191</v>
      </c>
      <c r="K24" s="811" t="s">
        <v>220</v>
      </c>
      <c r="L24" s="811" t="s">
        <v>45</v>
      </c>
      <c r="M24" s="86" t="s">
        <v>30</v>
      </c>
      <c r="N24" s="811" t="s">
        <v>45</v>
      </c>
      <c r="O24" s="811" t="s">
        <v>45</v>
      </c>
      <c r="P24" s="811" t="s">
        <v>45</v>
      </c>
      <c r="Q24" s="811" t="s">
        <v>1501</v>
      </c>
      <c r="R24" s="812" t="s">
        <v>9318</v>
      </c>
      <c r="S24" s="812" t="s">
        <v>9319</v>
      </c>
      <c r="T24" s="811" t="s">
        <v>1786</v>
      </c>
      <c r="U24" s="811" t="s">
        <v>686</v>
      </c>
    </row>
    <row r="25" spans="1:21" s="593" customFormat="1" ht="13" hidden="1" customHeight="1">
      <c r="A25" s="810" t="s">
        <v>1321</v>
      </c>
      <c r="B25" s="810" t="s">
        <v>9320</v>
      </c>
      <c r="C25" s="778" t="s">
        <v>45</v>
      </c>
      <c r="D25" s="811" t="s">
        <v>982</v>
      </c>
      <c r="E25" s="811">
        <v>4</v>
      </c>
      <c r="F25" s="779" t="s">
        <v>40</v>
      </c>
      <c r="G25" s="811" t="s">
        <v>1059</v>
      </c>
      <c r="H25" s="811" t="s">
        <v>45</v>
      </c>
      <c r="I25" s="811" t="s">
        <v>165</v>
      </c>
      <c r="J25" s="811" t="s">
        <v>191</v>
      </c>
      <c r="K25" s="811" t="s">
        <v>220</v>
      </c>
      <c r="L25" s="811" t="s">
        <v>45</v>
      </c>
      <c r="M25" s="86" t="s">
        <v>30</v>
      </c>
      <c r="N25" s="811" t="s">
        <v>45</v>
      </c>
      <c r="O25" s="811" t="s">
        <v>45</v>
      </c>
      <c r="P25" s="811" t="s">
        <v>45</v>
      </c>
      <c r="Q25" s="811" t="s">
        <v>1501</v>
      </c>
      <c r="R25" s="812" t="s">
        <v>9320</v>
      </c>
      <c r="S25" s="812" t="s">
        <v>9321</v>
      </c>
      <c r="T25" s="811" t="s">
        <v>2107</v>
      </c>
      <c r="U25" s="811" t="s">
        <v>687</v>
      </c>
    </row>
    <row r="26" spans="1:21" s="583" customFormat="1" ht="13" hidden="1" customHeight="1">
      <c r="A26" s="810" t="s">
        <v>1321</v>
      </c>
      <c r="B26" s="810" t="s">
        <v>5464</v>
      </c>
      <c r="C26" s="778" t="s">
        <v>45</v>
      </c>
      <c r="D26" s="811" t="s">
        <v>982</v>
      </c>
      <c r="E26" s="811">
        <v>4</v>
      </c>
      <c r="F26" s="779" t="s">
        <v>40</v>
      </c>
      <c r="G26" s="811" t="s">
        <v>1057</v>
      </c>
      <c r="H26" s="811" t="s">
        <v>45</v>
      </c>
      <c r="I26" s="811" t="s">
        <v>165</v>
      </c>
      <c r="J26" s="811" t="s">
        <v>35</v>
      </c>
      <c r="K26" s="811" t="s">
        <v>220</v>
      </c>
      <c r="L26" s="811" t="s">
        <v>45</v>
      </c>
      <c r="M26" s="86" t="s">
        <v>30</v>
      </c>
      <c r="N26" s="811" t="s">
        <v>45</v>
      </c>
      <c r="O26" s="811" t="s">
        <v>45</v>
      </c>
      <c r="P26" s="811" t="s">
        <v>30</v>
      </c>
      <c r="Q26" s="811" t="s">
        <v>1501</v>
      </c>
      <c r="R26" s="812" t="s">
        <v>5464</v>
      </c>
      <c r="S26" s="812" t="s">
        <v>336</v>
      </c>
      <c r="T26" s="811" t="s">
        <v>1756</v>
      </c>
      <c r="U26" s="811" t="s">
        <v>657</v>
      </c>
    </row>
    <row r="27" spans="1:21" s="593" customFormat="1" ht="13" hidden="1" customHeight="1">
      <c r="A27" s="810" t="s">
        <v>1321</v>
      </c>
      <c r="B27" s="810" t="s">
        <v>5465</v>
      </c>
      <c r="C27" s="778" t="s">
        <v>45</v>
      </c>
      <c r="D27" s="811" t="s">
        <v>982</v>
      </c>
      <c r="E27" s="811">
        <v>4</v>
      </c>
      <c r="F27" s="779" t="s">
        <v>40</v>
      </c>
      <c r="G27" s="811" t="s">
        <v>1059</v>
      </c>
      <c r="H27" s="811" t="s">
        <v>45</v>
      </c>
      <c r="I27" s="811" t="s">
        <v>165</v>
      </c>
      <c r="J27" s="811" t="s">
        <v>35</v>
      </c>
      <c r="K27" s="811" t="s">
        <v>220</v>
      </c>
      <c r="L27" s="811" t="s">
        <v>45</v>
      </c>
      <c r="M27" s="86" t="s">
        <v>30</v>
      </c>
      <c r="N27" s="811" t="s">
        <v>45</v>
      </c>
      <c r="O27" s="811" t="s">
        <v>45</v>
      </c>
      <c r="P27" s="811" t="s">
        <v>45</v>
      </c>
      <c r="Q27" s="811" t="s">
        <v>1501</v>
      </c>
      <c r="R27" s="812" t="s">
        <v>5465</v>
      </c>
      <c r="S27" s="812" t="s">
        <v>3629</v>
      </c>
      <c r="T27" s="811" t="s">
        <v>3627</v>
      </c>
      <c r="U27" s="811" t="s">
        <v>3628</v>
      </c>
    </row>
    <row r="28" spans="1:21" s="593" customFormat="1" ht="13" hidden="1" customHeight="1">
      <c r="A28" s="810" t="s">
        <v>1454</v>
      </c>
      <c r="B28" s="810" t="s">
        <v>8772</v>
      </c>
      <c r="C28" s="778" t="s">
        <v>45</v>
      </c>
      <c r="D28" s="811" t="s">
        <v>979</v>
      </c>
      <c r="E28" s="811">
        <v>3</v>
      </c>
      <c r="F28" s="779" t="s">
        <v>40</v>
      </c>
      <c r="G28" s="811" t="s">
        <v>1058</v>
      </c>
      <c r="H28" s="811" t="s">
        <v>45</v>
      </c>
      <c r="I28" s="811" t="s">
        <v>36</v>
      </c>
      <c r="J28" s="811" t="s">
        <v>35</v>
      </c>
      <c r="K28" s="811" t="s">
        <v>221</v>
      </c>
      <c r="L28" s="811" t="s">
        <v>30</v>
      </c>
      <c r="M28" s="86" t="s">
        <v>30</v>
      </c>
      <c r="N28" s="811" t="s">
        <v>45</v>
      </c>
      <c r="O28" s="811" t="s">
        <v>45</v>
      </c>
      <c r="P28" s="811" t="s">
        <v>45</v>
      </c>
      <c r="Q28" s="811" t="s">
        <v>1501</v>
      </c>
      <c r="R28" s="812" t="s">
        <v>8772</v>
      </c>
      <c r="S28" s="812" t="s">
        <v>8773</v>
      </c>
      <c r="T28" s="811" t="s">
        <v>2115</v>
      </c>
      <c r="U28" s="811" t="s">
        <v>914</v>
      </c>
    </row>
    <row r="29" spans="1:21" s="583" customFormat="1" ht="13" hidden="1" customHeight="1">
      <c r="A29" s="810" t="s">
        <v>4638</v>
      </c>
      <c r="B29" s="810" t="s">
        <v>5150</v>
      </c>
      <c r="C29" s="778" t="s">
        <v>45</v>
      </c>
      <c r="D29" s="811" t="s">
        <v>979</v>
      </c>
      <c r="E29" s="811">
        <v>3</v>
      </c>
      <c r="F29" s="779" t="s">
        <v>19</v>
      </c>
      <c r="G29" s="811" t="s">
        <v>1057</v>
      </c>
      <c r="H29" s="811" t="s">
        <v>45</v>
      </c>
      <c r="I29" s="811" t="s">
        <v>192</v>
      </c>
      <c r="J29" s="811" t="s">
        <v>35</v>
      </c>
      <c r="K29" s="811" t="s">
        <v>220</v>
      </c>
      <c r="L29" s="811" t="s">
        <v>45</v>
      </c>
      <c r="M29" s="86" t="s">
        <v>30</v>
      </c>
      <c r="N29" s="811" t="s">
        <v>45</v>
      </c>
      <c r="O29" s="811" t="s">
        <v>45</v>
      </c>
      <c r="P29" s="811" t="s">
        <v>45</v>
      </c>
      <c r="Q29" s="811" t="s">
        <v>1501</v>
      </c>
      <c r="R29" s="812" t="s">
        <v>5150</v>
      </c>
      <c r="S29" s="812" t="s">
        <v>4235</v>
      </c>
      <c r="T29" s="811" t="s">
        <v>4233</v>
      </c>
      <c r="U29" s="811" t="s">
        <v>4234</v>
      </c>
    </row>
    <row r="30" spans="1:21" s="593" customFormat="1" ht="13" hidden="1" customHeight="1">
      <c r="A30" s="810" t="s">
        <v>4638</v>
      </c>
      <c r="B30" s="810" t="s">
        <v>5151</v>
      </c>
      <c r="C30" s="778" t="s">
        <v>45</v>
      </c>
      <c r="D30" s="811" t="s">
        <v>979</v>
      </c>
      <c r="E30" s="811">
        <v>3</v>
      </c>
      <c r="F30" s="779" t="s">
        <v>19</v>
      </c>
      <c r="G30" s="811" t="s">
        <v>1059</v>
      </c>
      <c r="H30" s="811" t="s">
        <v>45</v>
      </c>
      <c r="I30" s="811" t="s">
        <v>192</v>
      </c>
      <c r="J30" s="811" t="s">
        <v>35</v>
      </c>
      <c r="K30" s="811" t="s">
        <v>220</v>
      </c>
      <c r="L30" s="811" t="s">
        <v>45</v>
      </c>
      <c r="M30" s="86" t="s">
        <v>30</v>
      </c>
      <c r="N30" s="811" t="s">
        <v>45</v>
      </c>
      <c r="O30" s="811" t="s">
        <v>45</v>
      </c>
      <c r="P30" s="811" t="s">
        <v>45</v>
      </c>
      <c r="Q30" s="811" t="s">
        <v>16</v>
      </c>
      <c r="R30" s="812" t="s">
        <v>45</v>
      </c>
      <c r="S30" s="812" t="s">
        <v>5151</v>
      </c>
      <c r="T30" s="811" t="s">
        <v>5152</v>
      </c>
      <c r="U30" s="811" t="s">
        <v>5153</v>
      </c>
    </row>
    <row r="31" spans="1:21" s="593" customFormat="1" ht="13" hidden="1" customHeight="1">
      <c r="A31" s="810" t="s">
        <v>1454</v>
      </c>
      <c r="B31" s="810" t="s">
        <v>8774</v>
      </c>
      <c r="C31" s="778" t="s">
        <v>45</v>
      </c>
      <c r="D31" s="811" t="s">
        <v>979</v>
      </c>
      <c r="E31" s="811">
        <v>3</v>
      </c>
      <c r="F31" s="779" t="s">
        <v>40</v>
      </c>
      <c r="G31" s="811" t="s">
        <v>1057</v>
      </c>
      <c r="H31" s="811" t="s">
        <v>45</v>
      </c>
      <c r="I31" s="811" t="s">
        <v>36</v>
      </c>
      <c r="J31" s="811" t="s">
        <v>35</v>
      </c>
      <c r="K31" s="811" t="s">
        <v>221</v>
      </c>
      <c r="L31" s="811" t="s">
        <v>30</v>
      </c>
      <c r="M31" s="86" t="s">
        <v>30</v>
      </c>
      <c r="N31" s="811" t="s">
        <v>45</v>
      </c>
      <c r="O31" s="811" t="s">
        <v>45</v>
      </c>
      <c r="P31" s="811" t="s">
        <v>45</v>
      </c>
      <c r="Q31" s="811" t="s">
        <v>1501</v>
      </c>
      <c r="R31" s="812" t="s">
        <v>8774</v>
      </c>
      <c r="S31" s="812" t="s">
        <v>8775</v>
      </c>
      <c r="T31" s="811" t="s">
        <v>1795</v>
      </c>
      <c r="U31" s="811" t="s">
        <v>694</v>
      </c>
    </row>
    <row r="32" spans="1:21" s="593" customFormat="1" ht="13" customHeight="1">
      <c r="A32" s="810" t="s">
        <v>7632</v>
      </c>
      <c r="B32" s="810" t="s">
        <v>8128</v>
      </c>
      <c r="C32" s="778" t="s">
        <v>45</v>
      </c>
      <c r="D32" s="811" t="s">
        <v>980</v>
      </c>
      <c r="E32" s="811">
        <v>5</v>
      </c>
      <c r="F32" s="779" t="s">
        <v>18</v>
      </c>
      <c r="G32" s="811" t="s">
        <v>1057</v>
      </c>
      <c r="H32" s="811" t="s">
        <v>45</v>
      </c>
      <c r="I32" s="811" t="s">
        <v>165</v>
      </c>
      <c r="J32" s="811" t="s">
        <v>180</v>
      </c>
      <c r="K32" s="811" t="s">
        <v>218</v>
      </c>
      <c r="L32" s="811" t="s">
        <v>45</v>
      </c>
      <c r="M32" s="86" t="s">
        <v>30</v>
      </c>
      <c r="N32" s="811" t="s">
        <v>30</v>
      </c>
      <c r="O32" s="811" t="s">
        <v>45</v>
      </c>
      <c r="P32" s="811" t="s">
        <v>30</v>
      </c>
      <c r="Q32" s="811" t="s">
        <v>1501</v>
      </c>
      <c r="R32" s="812" t="s">
        <v>8128</v>
      </c>
      <c r="S32" s="812" t="s">
        <v>8129</v>
      </c>
      <c r="T32" s="811" t="s">
        <v>1617</v>
      </c>
      <c r="U32" s="811" t="s">
        <v>561</v>
      </c>
    </row>
    <row r="33" spans="1:21" s="593" customFormat="1" ht="13" customHeight="1">
      <c r="A33" s="810" t="s">
        <v>7632</v>
      </c>
      <c r="B33" s="810" t="s">
        <v>8132</v>
      </c>
      <c r="C33" s="778" t="s">
        <v>45</v>
      </c>
      <c r="D33" s="811" t="s">
        <v>982</v>
      </c>
      <c r="E33" s="811">
        <v>4</v>
      </c>
      <c r="F33" s="779" t="s">
        <v>18</v>
      </c>
      <c r="G33" s="811" t="s">
        <v>1057</v>
      </c>
      <c r="H33" s="811" t="s">
        <v>45</v>
      </c>
      <c r="I33" s="811" t="s">
        <v>165</v>
      </c>
      <c r="J33" s="811" t="s">
        <v>187</v>
      </c>
      <c r="K33" s="811" t="s">
        <v>220</v>
      </c>
      <c r="L33" s="811" t="s">
        <v>45</v>
      </c>
      <c r="M33" s="86" t="s">
        <v>30</v>
      </c>
      <c r="N33" s="811" t="s">
        <v>30</v>
      </c>
      <c r="O33" s="811" t="s">
        <v>45</v>
      </c>
      <c r="P33" s="811" t="s">
        <v>30</v>
      </c>
      <c r="Q33" s="811" t="s">
        <v>1501</v>
      </c>
      <c r="R33" s="812" t="s">
        <v>8132</v>
      </c>
      <c r="S33" s="812" t="s">
        <v>8133</v>
      </c>
      <c r="T33" s="811" t="s">
        <v>1620</v>
      </c>
      <c r="U33" s="811" t="s">
        <v>563</v>
      </c>
    </row>
    <row r="34" spans="1:21" s="593" customFormat="1" ht="13" customHeight="1">
      <c r="A34" s="810" t="s">
        <v>7632</v>
      </c>
      <c r="B34" s="810" t="s">
        <v>8134</v>
      </c>
      <c r="C34" s="778" t="s">
        <v>45</v>
      </c>
      <c r="D34" s="811" t="s">
        <v>980</v>
      </c>
      <c r="E34" s="811">
        <v>5</v>
      </c>
      <c r="F34" s="779" t="s">
        <v>18</v>
      </c>
      <c r="G34" s="811" t="s">
        <v>1057</v>
      </c>
      <c r="H34" s="811" t="s">
        <v>45</v>
      </c>
      <c r="I34" s="811" t="s">
        <v>165</v>
      </c>
      <c r="J34" s="811" t="s">
        <v>23</v>
      </c>
      <c r="K34" s="811" t="s">
        <v>220</v>
      </c>
      <c r="L34" s="811" t="s">
        <v>45</v>
      </c>
      <c r="M34" s="86" t="s">
        <v>30</v>
      </c>
      <c r="N34" s="811" t="s">
        <v>30</v>
      </c>
      <c r="O34" s="811" t="s">
        <v>45</v>
      </c>
      <c r="P34" s="811" t="s">
        <v>30</v>
      </c>
      <c r="Q34" s="811" t="s">
        <v>1501</v>
      </c>
      <c r="R34" s="812" t="s">
        <v>8134</v>
      </c>
      <c r="S34" s="812" t="s">
        <v>8135</v>
      </c>
      <c r="T34" s="811" t="s">
        <v>1621</v>
      </c>
      <c r="U34" s="811" t="s">
        <v>564</v>
      </c>
    </row>
    <row r="35" spans="1:21" s="593" customFormat="1" ht="13" customHeight="1">
      <c r="A35" s="810" t="s">
        <v>7632</v>
      </c>
      <c r="B35" s="810" t="s">
        <v>8138</v>
      </c>
      <c r="C35" s="778" t="s">
        <v>45</v>
      </c>
      <c r="D35" s="811" t="s">
        <v>980</v>
      </c>
      <c r="E35" s="811">
        <v>5</v>
      </c>
      <c r="F35" s="779" t="s">
        <v>18</v>
      </c>
      <c r="G35" s="811" t="s">
        <v>1057</v>
      </c>
      <c r="H35" s="811" t="s">
        <v>45</v>
      </c>
      <c r="I35" s="811" t="s">
        <v>165</v>
      </c>
      <c r="J35" s="811" t="s">
        <v>42</v>
      </c>
      <c r="K35" s="811" t="s">
        <v>220</v>
      </c>
      <c r="L35" s="811" t="s">
        <v>45</v>
      </c>
      <c r="M35" s="86" t="s">
        <v>30</v>
      </c>
      <c r="N35" s="811" t="s">
        <v>30</v>
      </c>
      <c r="O35" s="811" t="s">
        <v>45</v>
      </c>
      <c r="P35" s="811" t="s">
        <v>30</v>
      </c>
      <c r="Q35" s="811" t="s">
        <v>1501</v>
      </c>
      <c r="R35" s="812" t="s">
        <v>8138</v>
      </c>
      <c r="S35" s="812" t="s">
        <v>8139</v>
      </c>
      <c r="T35" s="811" t="s">
        <v>1624</v>
      </c>
      <c r="U35" s="811" t="s">
        <v>568</v>
      </c>
    </row>
    <row r="36" spans="1:21" s="583" customFormat="1" ht="13" customHeight="1">
      <c r="A36" s="810" t="s">
        <v>7632</v>
      </c>
      <c r="B36" s="810" t="s">
        <v>8140</v>
      </c>
      <c r="C36" s="778" t="s">
        <v>45</v>
      </c>
      <c r="D36" s="811" t="s">
        <v>980</v>
      </c>
      <c r="E36" s="811">
        <v>5</v>
      </c>
      <c r="F36" s="779" t="s">
        <v>18</v>
      </c>
      <c r="G36" s="811" t="s">
        <v>1057</v>
      </c>
      <c r="H36" s="811" t="s">
        <v>45</v>
      </c>
      <c r="I36" s="811" t="s">
        <v>165</v>
      </c>
      <c r="J36" s="811" t="s">
        <v>188</v>
      </c>
      <c r="K36" s="811" t="s">
        <v>220</v>
      </c>
      <c r="L36" s="811" t="s">
        <v>45</v>
      </c>
      <c r="M36" s="86" t="s">
        <v>30</v>
      </c>
      <c r="N36" s="811" t="s">
        <v>45</v>
      </c>
      <c r="O36" s="811" t="s">
        <v>45</v>
      </c>
      <c r="P36" s="811" t="s">
        <v>30</v>
      </c>
      <c r="Q36" s="811" t="s">
        <v>1501</v>
      </c>
      <c r="R36" s="812" t="s">
        <v>8140</v>
      </c>
      <c r="S36" s="812" t="s">
        <v>8141</v>
      </c>
      <c r="T36" s="811" t="s">
        <v>1626</v>
      </c>
      <c r="U36" s="811" t="s">
        <v>569</v>
      </c>
    </row>
    <row r="37" spans="1:21" s="583" customFormat="1" ht="13" customHeight="1">
      <c r="A37" s="810" t="s">
        <v>7632</v>
      </c>
      <c r="B37" s="810" t="s">
        <v>8143</v>
      </c>
      <c r="C37" s="778" t="s">
        <v>45</v>
      </c>
      <c r="D37" s="811" t="s">
        <v>980</v>
      </c>
      <c r="E37" s="811">
        <v>5</v>
      </c>
      <c r="F37" s="779" t="s">
        <v>18</v>
      </c>
      <c r="G37" s="811" t="s">
        <v>1057</v>
      </c>
      <c r="H37" s="811" t="s">
        <v>45</v>
      </c>
      <c r="I37" s="811" t="s">
        <v>165</v>
      </c>
      <c r="J37" s="811" t="s">
        <v>4</v>
      </c>
      <c r="K37" s="811" t="s">
        <v>220</v>
      </c>
      <c r="L37" s="811" t="s">
        <v>45</v>
      </c>
      <c r="M37" s="86" t="s">
        <v>30</v>
      </c>
      <c r="N37" s="811" t="s">
        <v>45</v>
      </c>
      <c r="O37" s="811" t="s">
        <v>45</v>
      </c>
      <c r="P37" s="811" t="s">
        <v>30</v>
      </c>
      <c r="Q37" s="811" t="s">
        <v>1501</v>
      </c>
      <c r="R37" s="812" t="s">
        <v>8143</v>
      </c>
      <c r="S37" s="812" t="s">
        <v>8144</v>
      </c>
      <c r="T37" s="811" t="s">
        <v>1628</v>
      </c>
      <c r="U37" s="811" t="s">
        <v>571</v>
      </c>
    </row>
    <row r="38" spans="1:21" s="583" customFormat="1" ht="13" customHeight="1">
      <c r="A38" s="810" t="s">
        <v>7632</v>
      </c>
      <c r="B38" s="810" t="s">
        <v>8145</v>
      </c>
      <c r="C38" s="778" t="s">
        <v>45</v>
      </c>
      <c r="D38" s="811" t="s">
        <v>980</v>
      </c>
      <c r="E38" s="811">
        <v>5</v>
      </c>
      <c r="F38" s="779" t="s">
        <v>18</v>
      </c>
      <c r="G38" s="811" t="s">
        <v>1057</v>
      </c>
      <c r="H38" s="811" t="s">
        <v>45</v>
      </c>
      <c r="I38" s="811" t="s">
        <v>165</v>
      </c>
      <c r="J38" s="811" t="s">
        <v>180</v>
      </c>
      <c r="K38" s="811" t="s">
        <v>220</v>
      </c>
      <c r="L38" s="811" t="s">
        <v>45</v>
      </c>
      <c r="M38" s="86" t="s">
        <v>30</v>
      </c>
      <c r="N38" s="811" t="s">
        <v>30</v>
      </c>
      <c r="O38" s="811" t="s">
        <v>45</v>
      </c>
      <c r="P38" s="811" t="s">
        <v>30</v>
      </c>
      <c r="Q38" s="811" t="s">
        <v>1501</v>
      </c>
      <c r="R38" s="812" t="s">
        <v>8145</v>
      </c>
      <c r="S38" s="812" t="s">
        <v>8147</v>
      </c>
      <c r="T38" s="811" t="s">
        <v>1629</v>
      </c>
      <c r="U38" s="811" t="s">
        <v>572</v>
      </c>
    </row>
    <row r="39" spans="1:21" s="593" customFormat="1" ht="13" customHeight="1">
      <c r="A39" s="810" t="s">
        <v>7632</v>
      </c>
      <c r="B39" s="810" t="s">
        <v>8146</v>
      </c>
      <c r="C39" s="778" t="s">
        <v>45</v>
      </c>
      <c r="D39" s="811" t="s">
        <v>980</v>
      </c>
      <c r="E39" s="811">
        <v>5</v>
      </c>
      <c r="F39" s="779" t="s">
        <v>18</v>
      </c>
      <c r="G39" s="811" t="s">
        <v>1059</v>
      </c>
      <c r="H39" s="811" t="s">
        <v>45</v>
      </c>
      <c r="I39" s="811" t="s">
        <v>165</v>
      </c>
      <c r="J39" s="811" t="s">
        <v>180</v>
      </c>
      <c r="K39" s="811" t="s">
        <v>220</v>
      </c>
      <c r="L39" s="811" t="s">
        <v>45</v>
      </c>
      <c r="M39" s="86" t="s">
        <v>30</v>
      </c>
      <c r="N39" s="811" t="s">
        <v>45</v>
      </c>
      <c r="O39" s="811" t="s">
        <v>45</v>
      </c>
      <c r="P39" s="811" t="s">
        <v>45</v>
      </c>
      <c r="Q39" s="811" t="s">
        <v>1501</v>
      </c>
      <c r="R39" s="812" t="s">
        <v>8146</v>
      </c>
      <c r="S39" s="812" t="s">
        <v>8148</v>
      </c>
      <c r="T39" s="811" t="s">
        <v>4260</v>
      </c>
      <c r="U39" s="811" t="s">
        <v>4245</v>
      </c>
    </row>
    <row r="40" spans="1:21" s="593" customFormat="1" ht="13" customHeight="1">
      <c r="A40" s="810" t="s">
        <v>7632</v>
      </c>
      <c r="B40" s="810" t="s">
        <v>8142</v>
      </c>
      <c r="C40" s="778" t="s">
        <v>45</v>
      </c>
      <c r="D40" s="811" t="s">
        <v>980</v>
      </c>
      <c r="E40" s="811">
        <v>5</v>
      </c>
      <c r="F40" s="779" t="s">
        <v>18</v>
      </c>
      <c r="G40" s="811" t="s">
        <v>1059</v>
      </c>
      <c r="H40" s="811" t="s">
        <v>45</v>
      </c>
      <c r="I40" s="811" t="s">
        <v>165</v>
      </c>
      <c r="J40" s="811" t="s">
        <v>188</v>
      </c>
      <c r="K40" s="811" t="s">
        <v>220</v>
      </c>
      <c r="L40" s="811" t="s">
        <v>45</v>
      </c>
      <c r="M40" s="86" t="s">
        <v>30</v>
      </c>
      <c r="N40" s="811" t="s">
        <v>45</v>
      </c>
      <c r="O40" s="811" t="s">
        <v>45</v>
      </c>
      <c r="P40" s="811" t="s">
        <v>45</v>
      </c>
      <c r="Q40" s="811" t="s">
        <v>16</v>
      </c>
      <c r="R40" s="812" t="s">
        <v>45</v>
      </c>
      <c r="S40" s="812" t="s">
        <v>8142</v>
      </c>
      <c r="T40" s="811" t="s">
        <v>4272</v>
      </c>
      <c r="U40" s="811" t="s">
        <v>4273</v>
      </c>
    </row>
    <row r="41" spans="1:21" s="593" customFormat="1" ht="13" customHeight="1">
      <c r="A41" s="810" t="s">
        <v>7632</v>
      </c>
      <c r="B41" s="810" t="s">
        <v>9695</v>
      </c>
      <c r="C41" s="778" t="s">
        <v>45</v>
      </c>
      <c r="D41" s="811" t="s">
        <v>980</v>
      </c>
      <c r="E41" s="811">
        <v>5</v>
      </c>
      <c r="F41" s="779" t="s">
        <v>18</v>
      </c>
      <c r="G41" s="811" t="s">
        <v>1057</v>
      </c>
      <c r="H41" s="811" t="s">
        <v>45</v>
      </c>
      <c r="I41" s="811" t="s">
        <v>165</v>
      </c>
      <c r="J41" s="811" t="s">
        <v>5841</v>
      </c>
      <c r="K41" s="811" t="s">
        <v>220</v>
      </c>
      <c r="L41" s="811" t="s">
        <v>45</v>
      </c>
      <c r="M41" s="86" t="s">
        <v>30</v>
      </c>
      <c r="N41" s="811" t="s">
        <v>45</v>
      </c>
      <c r="O41" s="811" t="s">
        <v>45</v>
      </c>
      <c r="P41" s="811" t="s">
        <v>30</v>
      </c>
      <c r="Q41" s="811" t="s">
        <v>1501</v>
      </c>
      <c r="R41" s="812" t="s">
        <v>9695</v>
      </c>
      <c r="S41" s="812" t="s">
        <v>9706</v>
      </c>
      <c r="T41" s="811" t="s">
        <v>4937</v>
      </c>
      <c r="U41" s="811" t="s">
        <v>4904</v>
      </c>
    </row>
    <row r="42" spans="1:21" s="593" customFormat="1" ht="13" hidden="1" customHeight="1">
      <c r="A42" s="810" t="s">
        <v>4638</v>
      </c>
      <c r="B42" s="810" t="s">
        <v>5154</v>
      </c>
      <c r="C42" s="778" t="s">
        <v>45</v>
      </c>
      <c r="D42" s="811" t="s">
        <v>982</v>
      </c>
      <c r="E42" s="811">
        <v>4</v>
      </c>
      <c r="F42" s="779" t="s">
        <v>40</v>
      </c>
      <c r="G42" s="811" t="s">
        <v>1057</v>
      </c>
      <c r="H42" s="811" t="s">
        <v>45</v>
      </c>
      <c r="I42" s="811" t="s">
        <v>165</v>
      </c>
      <c r="J42" s="811" t="s">
        <v>35</v>
      </c>
      <c r="K42" s="811" t="s">
        <v>220</v>
      </c>
      <c r="L42" s="811" t="s">
        <v>45</v>
      </c>
      <c r="M42" s="86" t="s">
        <v>30</v>
      </c>
      <c r="N42" s="811" t="s">
        <v>45</v>
      </c>
      <c r="O42" s="811" t="s">
        <v>45</v>
      </c>
      <c r="P42" s="811" t="s">
        <v>45</v>
      </c>
      <c r="Q42" s="811" t="s">
        <v>1501</v>
      </c>
      <c r="R42" s="812" t="s">
        <v>5154</v>
      </c>
      <c r="S42" s="812" t="s">
        <v>4230</v>
      </c>
      <c r="T42" s="811" t="s">
        <v>4228</v>
      </c>
      <c r="U42" s="811" t="s">
        <v>4229</v>
      </c>
    </row>
    <row r="43" spans="1:21" s="593" customFormat="1" ht="13" hidden="1" customHeight="1">
      <c r="A43" s="810" t="s">
        <v>4638</v>
      </c>
      <c r="B43" s="810" t="s">
        <v>5155</v>
      </c>
      <c r="C43" s="778" t="s">
        <v>45</v>
      </c>
      <c r="D43" s="811" t="s">
        <v>982</v>
      </c>
      <c r="E43" s="811">
        <v>4</v>
      </c>
      <c r="F43" s="779" t="s">
        <v>40</v>
      </c>
      <c r="G43" s="811" t="s">
        <v>1059</v>
      </c>
      <c r="H43" s="811" t="s">
        <v>45</v>
      </c>
      <c r="I43" s="811" t="s">
        <v>165</v>
      </c>
      <c r="J43" s="811" t="s">
        <v>35</v>
      </c>
      <c r="K43" s="811" t="s">
        <v>220</v>
      </c>
      <c r="L43" s="811" t="s">
        <v>45</v>
      </c>
      <c r="M43" s="86" t="s">
        <v>30</v>
      </c>
      <c r="N43" s="811" t="s">
        <v>45</v>
      </c>
      <c r="O43" s="811" t="s">
        <v>45</v>
      </c>
      <c r="P43" s="811" t="s">
        <v>45</v>
      </c>
      <c r="Q43" s="811" t="s">
        <v>1501</v>
      </c>
      <c r="R43" s="812" t="s">
        <v>5155</v>
      </c>
      <c r="S43" s="812" t="s">
        <v>5156</v>
      </c>
      <c r="T43" s="811" t="s">
        <v>4640</v>
      </c>
      <c r="U43" s="811" t="s">
        <v>4401</v>
      </c>
    </row>
    <row r="44" spans="1:21" s="593" customFormat="1" ht="13" customHeight="1">
      <c r="A44" s="810" t="s">
        <v>7632</v>
      </c>
      <c r="B44" s="810" t="s">
        <v>9696</v>
      </c>
      <c r="C44" s="778" t="s">
        <v>45</v>
      </c>
      <c r="D44" s="811" t="s">
        <v>980</v>
      </c>
      <c r="E44" s="811">
        <v>5</v>
      </c>
      <c r="F44" s="779" t="s">
        <v>18</v>
      </c>
      <c r="G44" s="811" t="s">
        <v>1059</v>
      </c>
      <c r="H44" s="811" t="s">
        <v>45</v>
      </c>
      <c r="I44" s="811" t="s">
        <v>165</v>
      </c>
      <c r="J44" s="811" t="s">
        <v>5841</v>
      </c>
      <c r="K44" s="811" t="s">
        <v>220</v>
      </c>
      <c r="L44" s="811" t="s">
        <v>45</v>
      </c>
      <c r="M44" s="86" t="s">
        <v>30</v>
      </c>
      <c r="N44" s="811" t="s">
        <v>45</v>
      </c>
      <c r="O44" s="811" t="s">
        <v>45</v>
      </c>
      <c r="P44" s="811" t="s">
        <v>45</v>
      </c>
      <c r="Q44" s="811" t="s">
        <v>1501</v>
      </c>
      <c r="R44" s="812" t="s">
        <v>9696</v>
      </c>
      <c r="S44" s="812" t="s">
        <v>9707</v>
      </c>
      <c r="T44" s="811" t="s">
        <v>4938</v>
      </c>
      <c r="U44" s="811" t="s">
        <v>4905</v>
      </c>
    </row>
    <row r="45" spans="1:21" s="593" customFormat="1" ht="13" hidden="1" customHeight="1">
      <c r="A45" s="810" t="s">
        <v>4638</v>
      </c>
      <c r="B45" s="810" t="s">
        <v>5149</v>
      </c>
      <c r="C45" s="778" t="s">
        <v>45</v>
      </c>
      <c r="D45" s="811" t="s">
        <v>982</v>
      </c>
      <c r="E45" s="811">
        <v>4</v>
      </c>
      <c r="F45" s="779" t="s">
        <v>40</v>
      </c>
      <c r="G45" s="811" t="s">
        <v>1057</v>
      </c>
      <c r="H45" s="811" t="s">
        <v>45</v>
      </c>
      <c r="I45" s="811" t="s">
        <v>165</v>
      </c>
      <c r="J45" s="811" t="s">
        <v>35</v>
      </c>
      <c r="K45" s="811" t="s">
        <v>220</v>
      </c>
      <c r="L45" s="811" t="s">
        <v>45</v>
      </c>
      <c r="M45" s="86" t="s">
        <v>30</v>
      </c>
      <c r="N45" s="811" t="s">
        <v>45</v>
      </c>
      <c r="O45" s="811" t="s">
        <v>45</v>
      </c>
      <c r="P45" s="811" t="s">
        <v>45</v>
      </c>
      <c r="Q45" s="811" t="s">
        <v>1501</v>
      </c>
      <c r="R45" s="812" t="s">
        <v>5149</v>
      </c>
      <c r="S45" s="812" t="s">
        <v>8017</v>
      </c>
      <c r="T45" s="811" t="s">
        <v>4251</v>
      </c>
      <c r="U45" s="811" t="s">
        <v>4252</v>
      </c>
    </row>
    <row r="46" spans="1:21" s="593" customFormat="1" ht="13" hidden="1" customHeight="1">
      <c r="A46" s="810" t="s">
        <v>4638</v>
      </c>
      <c r="B46" s="810" t="s">
        <v>5148</v>
      </c>
      <c r="C46" s="778" t="s">
        <v>45</v>
      </c>
      <c r="D46" s="811" t="s">
        <v>982</v>
      </c>
      <c r="E46" s="811">
        <v>4</v>
      </c>
      <c r="F46" s="779" t="s">
        <v>40</v>
      </c>
      <c r="G46" s="811" t="s">
        <v>1057</v>
      </c>
      <c r="H46" s="811" t="s">
        <v>45</v>
      </c>
      <c r="I46" s="811" t="s">
        <v>165</v>
      </c>
      <c r="J46" s="811" t="s">
        <v>35</v>
      </c>
      <c r="K46" s="811" t="s">
        <v>220</v>
      </c>
      <c r="L46" s="811" t="s">
        <v>45</v>
      </c>
      <c r="M46" s="86" t="s">
        <v>30</v>
      </c>
      <c r="N46" s="811" t="s">
        <v>45</v>
      </c>
      <c r="O46" s="811" t="s">
        <v>45</v>
      </c>
      <c r="P46" s="811" t="s">
        <v>45</v>
      </c>
      <c r="Q46" s="811" t="s">
        <v>1501</v>
      </c>
      <c r="R46" s="812" t="s">
        <v>5148</v>
      </c>
      <c r="S46" s="812" t="s">
        <v>8018</v>
      </c>
      <c r="T46" s="811" t="s">
        <v>4639</v>
      </c>
      <c r="U46" s="811" t="s">
        <v>4247</v>
      </c>
    </row>
    <row r="47" spans="1:21" s="593" customFormat="1" ht="13" hidden="1" customHeight="1">
      <c r="A47" s="810" t="s">
        <v>4806</v>
      </c>
      <c r="B47" s="810" t="s">
        <v>58</v>
      </c>
      <c r="C47" s="778" t="s">
        <v>45</v>
      </c>
      <c r="D47" s="811" t="s">
        <v>982</v>
      </c>
      <c r="E47" s="811">
        <v>4</v>
      </c>
      <c r="F47" s="779" t="s">
        <v>40</v>
      </c>
      <c r="G47" s="811" t="s">
        <v>1057</v>
      </c>
      <c r="H47" s="811" t="s">
        <v>45</v>
      </c>
      <c r="I47" s="811" t="s">
        <v>165</v>
      </c>
      <c r="J47" s="811" t="s">
        <v>191</v>
      </c>
      <c r="K47" s="811" t="s">
        <v>220</v>
      </c>
      <c r="L47" s="811" t="s">
        <v>45</v>
      </c>
      <c r="M47" s="86" t="s">
        <v>30</v>
      </c>
      <c r="N47" s="811" t="s">
        <v>45</v>
      </c>
      <c r="O47" s="811" t="s">
        <v>45</v>
      </c>
      <c r="P47" s="811" t="s">
        <v>45</v>
      </c>
      <c r="Q47" s="811" t="s">
        <v>1501</v>
      </c>
      <c r="R47" s="812" t="s">
        <v>58</v>
      </c>
      <c r="S47" s="812" t="s">
        <v>881</v>
      </c>
      <c r="T47" s="811" t="s">
        <v>45</v>
      </c>
      <c r="U47" s="811" t="s">
        <v>46</v>
      </c>
    </row>
    <row r="48" spans="1:21" s="593" customFormat="1" ht="13" hidden="1" customHeight="1">
      <c r="A48" s="810" t="s">
        <v>4806</v>
      </c>
      <c r="B48" s="810" t="s">
        <v>59</v>
      </c>
      <c r="C48" s="778" t="s">
        <v>45</v>
      </c>
      <c r="D48" s="811" t="s">
        <v>979</v>
      </c>
      <c r="E48" s="811">
        <v>3</v>
      </c>
      <c r="F48" s="779" t="s">
        <v>40</v>
      </c>
      <c r="G48" s="811" t="s">
        <v>1057</v>
      </c>
      <c r="H48" s="811" t="s">
        <v>45</v>
      </c>
      <c r="I48" s="811" t="s">
        <v>36</v>
      </c>
      <c r="J48" s="811" t="s">
        <v>182</v>
      </c>
      <c r="K48" s="811" t="s">
        <v>220</v>
      </c>
      <c r="L48" s="811" t="s">
        <v>45</v>
      </c>
      <c r="M48" s="86" t="s">
        <v>30</v>
      </c>
      <c r="N48" s="811" t="s">
        <v>45</v>
      </c>
      <c r="O48" s="811" t="s">
        <v>45</v>
      </c>
      <c r="P48" s="811" t="s">
        <v>45</v>
      </c>
      <c r="Q48" s="811" t="s">
        <v>1501</v>
      </c>
      <c r="R48" s="812" t="s">
        <v>59</v>
      </c>
      <c r="S48" s="812" t="s">
        <v>59</v>
      </c>
      <c r="T48" s="811" t="s">
        <v>45</v>
      </c>
      <c r="U48" s="811" t="s">
        <v>46</v>
      </c>
    </row>
    <row r="49" spans="1:21" s="593" customFormat="1" ht="13" hidden="1" customHeight="1">
      <c r="A49" s="810" t="s">
        <v>4806</v>
      </c>
      <c r="B49" s="810" t="s">
        <v>75</v>
      </c>
      <c r="C49" s="778" t="s">
        <v>45</v>
      </c>
      <c r="D49" s="811" t="s">
        <v>979</v>
      </c>
      <c r="E49" s="811">
        <v>3</v>
      </c>
      <c r="F49" s="779" t="s">
        <v>40</v>
      </c>
      <c r="G49" s="811" t="s">
        <v>1059</v>
      </c>
      <c r="H49" s="811" t="s">
        <v>45</v>
      </c>
      <c r="I49" s="811" t="s">
        <v>36</v>
      </c>
      <c r="J49" s="811" t="s">
        <v>182</v>
      </c>
      <c r="K49" s="811" t="s">
        <v>220</v>
      </c>
      <c r="L49" s="811" t="s">
        <v>45</v>
      </c>
      <c r="M49" s="86" t="s">
        <v>30</v>
      </c>
      <c r="N49" s="811" t="s">
        <v>45</v>
      </c>
      <c r="O49" s="811" t="s">
        <v>45</v>
      </c>
      <c r="P49" s="811" t="s">
        <v>45</v>
      </c>
      <c r="Q49" s="811" t="s">
        <v>16</v>
      </c>
      <c r="R49" s="812" t="s">
        <v>45</v>
      </c>
      <c r="S49" s="812" t="s">
        <v>75</v>
      </c>
      <c r="T49" s="811" t="s">
        <v>45</v>
      </c>
      <c r="U49" s="811" t="s">
        <v>46</v>
      </c>
    </row>
    <row r="50" spans="1:21" s="593" customFormat="1" ht="13" hidden="1" customHeight="1">
      <c r="A50" s="810" t="s">
        <v>7632</v>
      </c>
      <c r="B50" s="810" t="s">
        <v>7459</v>
      </c>
      <c r="C50" s="778" t="s">
        <v>45</v>
      </c>
      <c r="D50" s="811" t="s">
        <v>980</v>
      </c>
      <c r="E50" s="811">
        <v>5</v>
      </c>
      <c r="F50" s="779" t="s">
        <v>19</v>
      </c>
      <c r="G50" s="811" t="s">
        <v>1059</v>
      </c>
      <c r="H50" s="811" t="s">
        <v>45</v>
      </c>
      <c r="I50" s="811" t="s">
        <v>165</v>
      </c>
      <c r="J50" s="811" t="s">
        <v>23</v>
      </c>
      <c r="K50" s="811" t="s">
        <v>220</v>
      </c>
      <c r="L50" s="811" t="s">
        <v>45</v>
      </c>
      <c r="M50" s="86" t="s">
        <v>30</v>
      </c>
      <c r="N50" s="811" t="s">
        <v>45</v>
      </c>
      <c r="O50" s="811" t="s">
        <v>45</v>
      </c>
      <c r="P50" s="811" t="s">
        <v>45</v>
      </c>
      <c r="Q50" s="811" t="s">
        <v>1501</v>
      </c>
      <c r="R50" s="812" t="s">
        <v>7459</v>
      </c>
      <c r="S50" s="812" t="s">
        <v>5194</v>
      </c>
      <c r="T50" s="811" t="s">
        <v>1622</v>
      </c>
      <c r="U50" s="811" t="s">
        <v>565</v>
      </c>
    </row>
    <row r="51" spans="1:21" s="593" customFormat="1" ht="13" hidden="1" customHeight="1">
      <c r="A51" s="810" t="s">
        <v>4806</v>
      </c>
      <c r="B51" s="810" t="s">
        <v>79</v>
      </c>
      <c r="C51" s="778" t="s">
        <v>45</v>
      </c>
      <c r="D51" s="811" t="s">
        <v>980</v>
      </c>
      <c r="E51" s="811">
        <v>5</v>
      </c>
      <c r="F51" s="779" t="s">
        <v>40</v>
      </c>
      <c r="G51" s="811" t="s">
        <v>1059</v>
      </c>
      <c r="H51" s="811" t="s">
        <v>45</v>
      </c>
      <c r="I51" s="811" t="s">
        <v>165</v>
      </c>
      <c r="J51" s="811" t="s">
        <v>188</v>
      </c>
      <c r="K51" s="811" t="s">
        <v>220</v>
      </c>
      <c r="L51" s="811" t="s">
        <v>45</v>
      </c>
      <c r="M51" s="86" t="s">
        <v>30</v>
      </c>
      <c r="N51" s="811" t="s">
        <v>45</v>
      </c>
      <c r="O51" s="811" t="s">
        <v>45</v>
      </c>
      <c r="P51" s="811" t="s">
        <v>45</v>
      </c>
      <c r="Q51" s="811" t="s">
        <v>1501</v>
      </c>
      <c r="R51" s="812" t="s">
        <v>79</v>
      </c>
      <c r="S51" s="812" t="s">
        <v>80</v>
      </c>
      <c r="T51" s="811" t="s">
        <v>45</v>
      </c>
      <c r="U51" s="811" t="s">
        <v>46</v>
      </c>
    </row>
    <row r="52" spans="1:21" s="593" customFormat="1" ht="13" hidden="1" customHeight="1">
      <c r="A52" s="810" t="s">
        <v>7632</v>
      </c>
      <c r="B52" s="810" t="s">
        <v>9700</v>
      </c>
      <c r="C52" s="778" t="s">
        <v>45</v>
      </c>
      <c r="D52" s="811" t="s">
        <v>982</v>
      </c>
      <c r="E52" s="811">
        <v>4</v>
      </c>
      <c r="F52" s="779" t="s">
        <v>19</v>
      </c>
      <c r="G52" s="811" t="s">
        <v>1059</v>
      </c>
      <c r="H52" s="811" t="s">
        <v>45</v>
      </c>
      <c r="I52" s="811" t="s">
        <v>165</v>
      </c>
      <c r="J52" s="811" t="s">
        <v>35</v>
      </c>
      <c r="K52" s="811" t="s">
        <v>220</v>
      </c>
      <c r="L52" s="811" t="s">
        <v>45</v>
      </c>
      <c r="M52" s="86" t="s">
        <v>30</v>
      </c>
      <c r="N52" s="811" t="s">
        <v>45</v>
      </c>
      <c r="O52" s="811" t="s">
        <v>45</v>
      </c>
      <c r="P52" s="811" t="s">
        <v>45</v>
      </c>
      <c r="Q52" s="811" t="s">
        <v>1501</v>
      </c>
      <c r="R52" s="812" t="s">
        <v>7545</v>
      </c>
      <c r="S52" s="812" t="s">
        <v>5195</v>
      </c>
      <c r="T52" s="811" t="s">
        <v>2131</v>
      </c>
      <c r="U52" s="811" t="s">
        <v>567</v>
      </c>
    </row>
    <row r="53" spans="1:21" s="593" customFormat="1" ht="13" hidden="1" customHeight="1">
      <c r="A53" s="810" t="s">
        <v>4806</v>
      </c>
      <c r="B53" s="810" t="s">
        <v>81</v>
      </c>
      <c r="C53" s="778" t="s">
        <v>45</v>
      </c>
      <c r="D53" s="811" t="s">
        <v>980</v>
      </c>
      <c r="E53" s="811">
        <v>5</v>
      </c>
      <c r="F53" s="779" t="s">
        <v>40</v>
      </c>
      <c r="G53" s="811" t="s">
        <v>1059</v>
      </c>
      <c r="H53" s="811" t="s">
        <v>45</v>
      </c>
      <c r="I53" s="811" t="s">
        <v>165</v>
      </c>
      <c r="J53" s="811" t="s">
        <v>4</v>
      </c>
      <c r="K53" s="811" t="s">
        <v>220</v>
      </c>
      <c r="L53" s="811" t="s">
        <v>45</v>
      </c>
      <c r="M53" s="86" t="s">
        <v>30</v>
      </c>
      <c r="N53" s="811" t="s">
        <v>45</v>
      </c>
      <c r="O53" s="811" t="s">
        <v>45</v>
      </c>
      <c r="P53" s="811" t="s">
        <v>45</v>
      </c>
      <c r="Q53" s="811" t="s">
        <v>1501</v>
      </c>
      <c r="R53" s="812" t="s">
        <v>81</v>
      </c>
      <c r="S53" s="812" t="s">
        <v>82</v>
      </c>
      <c r="T53" s="811" t="s">
        <v>45</v>
      </c>
      <c r="U53" s="811" t="s">
        <v>46</v>
      </c>
    </row>
    <row r="54" spans="1:21" s="593" customFormat="1" ht="13" hidden="1" customHeight="1">
      <c r="A54" s="810" t="s">
        <v>4806</v>
      </c>
      <c r="B54" s="810" t="s">
        <v>86</v>
      </c>
      <c r="C54" s="778" t="s">
        <v>45</v>
      </c>
      <c r="D54" s="811" t="s">
        <v>980</v>
      </c>
      <c r="E54" s="811">
        <v>5</v>
      </c>
      <c r="F54" s="779" t="s">
        <v>40</v>
      </c>
      <c r="G54" s="811" t="s">
        <v>1059</v>
      </c>
      <c r="H54" s="811" t="s">
        <v>45</v>
      </c>
      <c r="I54" s="811" t="s">
        <v>165</v>
      </c>
      <c r="J54" s="811" t="s">
        <v>180</v>
      </c>
      <c r="K54" s="811" t="s">
        <v>220</v>
      </c>
      <c r="L54" s="811" t="s">
        <v>45</v>
      </c>
      <c r="M54" s="86" t="s">
        <v>30</v>
      </c>
      <c r="N54" s="811" t="s">
        <v>45</v>
      </c>
      <c r="O54" s="811" t="s">
        <v>45</v>
      </c>
      <c r="P54" s="811" t="s">
        <v>45</v>
      </c>
      <c r="Q54" s="811" t="s">
        <v>1501</v>
      </c>
      <c r="R54" s="812" t="s">
        <v>86</v>
      </c>
      <c r="S54" s="812" t="s">
        <v>83</v>
      </c>
      <c r="T54" s="811" t="s">
        <v>45</v>
      </c>
      <c r="U54" s="811" t="s">
        <v>46</v>
      </c>
    </row>
    <row r="55" spans="1:21" s="593" customFormat="1" ht="13" customHeight="1">
      <c r="A55" s="810" t="s">
        <v>7632</v>
      </c>
      <c r="B55" s="810" t="s">
        <v>9697</v>
      </c>
      <c r="C55" s="778" t="s">
        <v>45</v>
      </c>
      <c r="D55" s="811" t="s">
        <v>979</v>
      </c>
      <c r="E55" s="811">
        <v>3</v>
      </c>
      <c r="F55" s="779" t="s">
        <v>18</v>
      </c>
      <c r="G55" s="811" t="s">
        <v>1057</v>
      </c>
      <c r="H55" s="811" t="s">
        <v>45</v>
      </c>
      <c r="I55" s="811" t="s">
        <v>192</v>
      </c>
      <c r="J55" s="811" t="s">
        <v>35</v>
      </c>
      <c r="K55" s="811" t="s">
        <v>220</v>
      </c>
      <c r="L55" s="811" t="s">
        <v>30</v>
      </c>
      <c r="M55" s="86" t="s">
        <v>30</v>
      </c>
      <c r="N55" s="811" t="s">
        <v>45</v>
      </c>
      <c r="O55" s="811" t="s">
        <v>45</v>
      </c>
      <c r="P55" s="811" t="s">
        <v>30</v>
      </c>
      <c r="Q55" s="811" t="s">
        <v>1501</v>
      </c>
      <c r="R55" s="812" t="s">
        <v>9697</v>
      </c>
      <c r="S55" s="812" t="s">
        <v>9708</v>
      </c>
      <c r="T55" s="811" t="s">
        <v>4548</v>
      </c>
      <c r="U55" s="811" t="s">
        <v>4551</v>
      </c>
    </row>
    <row r="56" spans="1:21" s="583" customFormat="1" ht="13" hidden="1" customHeight="1">
      <c r="A56" s="810" t="s">
        <v>4806</v>
      </c>
      <c r="B56" s="810" t="s">
        <v>5146</v>
      </c>
      <c r="C56" s="778" t="s">
        <v>45</v>
      </c>
      <c r="D56" s="811" t="s">
        <v>982</v>
      </c>
      <c r="E56" s="811">
        <v>4</v>
      </c>
      <c r="F56" s="779" t="s">
        <v>19</v>
      </c>
      <c r="G56" s="811" t="s">
        <v>1057</v>
      </c>
      <c r="H56" s="811" t="s">
        <v>45</v>
      </c>
      <c r="I56" s="811" t="s">
        <v>165</v>
      </c>
      <c r="J56" s="811" t="s">
        <v>21</v>
      </c>
      <c r="K56" s="811" t="s">
        <v>220</v>
      </c>
      <c r="L56" s="811" t="s">
        <v>45</v>
      </c>
      <c r="M56" s="86" t="s">
        <v>30</v>
      </c>
      <c r="N56" s="811" t="s">
        <v>45</v>
      </c>
      <c r="O56" s="811" t="s">
        <v>45</v>
      </c>
      <c r="P56" s="811" t="s">
        <v>30</v>
      </c>
      <c r="Q56" s="811" t="s">
        <v>1501</v>
      </c>
      <c r="R56" s="812" t="s">
        <v>5146</v>
      </c>
      <c r="S56" s="812" t="s">
        <v>5147</v>
      </c>
      <c r="T56" s="811" t="s">
        <v>1627</v>
      </c>
      <c r="U56" s="811" t="s">
        <v>570</v>
      </c>
    </row>
    <row r="57" spans="1:21" s="583" customFormat="1" ht="13" customHeight="1">
      <c r="A57" s="810" t="s">
        <v>7632</v>
      </c>
      <c r="B57" s="810" t="s">
        <v>9698</v>
      </c>
      <c r="C57" s="778" t="s">
        <v>45</v>
      </c>
      <c r="D57" s="811" t="s">
        <v>979</v>
      </c>
      <c r="E57" s="811">
        <v>3</v>
      </c>
      <c r="F57" s="779" t="s">
        <v>18</v>
      </c>
      <c r="G57" s="811" t="s">
        <v>1059</v>
      </c>
      <c r="H57" s="811" t="s">
        <v>45</v>
      </c>
      <c r="I57" s="811" t="s">
        <v>192</v>
      </c>
      <c r="J57" s="811" t="s">
        <v>35</v>
      </c>
      <c r="K57" s="811" t="s">
        <v>220</v>
      </c>
      <c r="L57" s="811" t="s">
        <v>30</v>
      </c>
      <c r="M57" s="86" t="s">
        <v>30</v>
      </c>
      <c r="N57" s="811" t="s">
        <v>45</v>
      </c>
      <c r="O57" s="811" t="s">
        <v>45</v>
      </c>
      <c r="P57" s="811" t="s">
        <v>45</v>
      </c>
      <c r="Q57" s="811" t="s">
        <v>1501</v>
      </c>
      <c r="R57" s="812" t="s">
        <v>9698</v>
      </c>
      <c r="S57" s="812" t="s">
        <v>9709</v>
      </c>
      <c r="T57" s="811" t="s">
        <v>4549</v>
      </c>
      <c r="U57" s="811" t="s">
        <v>4552</v>
      </c>
    </row>
    <row r="58" spans="1:21" s="583" customFormat="1" ht="13" customHeight="1">
      <c r="A58" s="810" t="s">
        <v>7632</v>
      </c>
      <c r="B58" s="810" t="s">
        <v>9699</v>
      </c>
      <c r="C58" s="778" t="s">
        <v>45</v>
      </c>
      <c r="D58" s="811" t="s">
        <v>982</v>
      </c>
      <c r="E58" s="811">
        <v>4</v>
      </c>
      <c r="F58" s="779" t="s">
        <v>18</v>
      </c>
      <c r="G58" s="811" t="s">
        <v>1057</v>
      </c>
      <c r="H58" s="811" t="s">
        <v>45</v>
      </c>
      <c r="I58" s="811" t="s">
        <v>165</v>
      </c>
      <c r="J58" s="811" t="s">
        <v>35</v>
      </c>
      <c r="K58" s="811" t="s">
        <v>220</v>
      </c>
      <c r="L58" s="811" t="s">
        <v>45</v>
      </c>
      <c r="M58" s="86" t="s">
        <v>30</v>
      </c>
      <c r="N58" s="811" t="s">
        <v>45</v>
      </c>
      <c r="O58" s="811" t="s">
        <v>45</v>
      </c>
      <c r="P58" s="811" t="s">
        <v>30</v>
      </c>
      <c r="Q58" s="811" t="s">
        <v>1501</v>
      </c>
      <c r="R58" s="812" t="s">
        <v>9699</v>
      </c>
      <c r="S58" s="812" t="s">
        <v>9710</v>
      </c>
      <c r="T58" s="811" t="s">
        <v>7014</v>
      </c>
      <c r="U58" s="811" t="s">
        <v>7010</v>
      </c>
    </row>
    <row r="59" spans="1:21" s="593" customFormat="1" ht="13" customHeight="1">
      <c r="A59" s="810" t="s">
        <v>7632</v>
      </c>
      <c r="B59" s="810" t="s">
        <v>9700</v>
      </c>
      <c r="C59" s="778" t="s">
        <v>45</v>
      </c>
      <c r="D59" s="811" t="s">
        <v>982</v>
      </c>
      <c r="E59" s="811">
        <v>4</v>
      </c>
      <c r="F59" s="779" t="s">
        <v>18</v>
      </c>
      <c r="G59" s="811" t="s">
        <v>1059</v>
      </c>
      <c r="H59" s="811" t="s">
        <v>45</v>
      </c>
      <c r="I59" s="811" t="s">
        <v>165</v>
      </c>
      <c r="J59" s="811" t="s">
        <v>35</v>
      </c>
      <c r="K59" s="811" t="s">
        <v>220</v>
      </c>
      <c r="L59" s="811" t="s">
        <v>45</v>
      </c>
      <c r="M59" s="86" t="s">
        <v>30</v>
      </c>
      <c r="N59" s="811" t="s">
        <v>45</v>
      </c>
      <c r="O59" s="811" t="s">
        <v>45</v>
      </c>
      <c r="P59" s="811" t="s">
        <v>45</v>
      </c>
      <c r="Q59" s="811" t="s">
        <v>1501</v>
      </c>
      <c r="R59" s="812" t="s">
        <v>9700</v>
      </c>
      <c r="S59" s="812" t="s">
        <v>9711</v>
      </c>
      <c r="T59" s="811" t="s">
        <v>7015</v>
      </c>
      <c r="U59" s="811" t="s">
        <v>7011</v>
      </c>
    </row>
    <row r="60" spans="1:21" s="593" customFormat="1" ht="13" hidden="1" customHeight="1">
      <c r="A60" s="810" t="s">
        <v>7632</v>
      </c>
      <c r="B60" s="810" t="s">
        <v>5196</v>
      </c>
      <c r="C60" s="778" t="s">
        <v>45</v>
      </c>
      <c r="D60" s="811" t="s">
        <v>980</v>
      </c>
      <c r="E60" s="811">
        <v>5</v>
      </c>
      <c r="F60" s="779" t="s">
        <v>19</v>
      </c>
      <c r="G60" s="811" t="s">
        <v>1059</v>
      </c>
      <c r="H60" s="811" t="s">
        <v>45</v>
      </c>
      <c r="I60" s="811" t="s">
        <v>165</v>
      </c>
      <c r="J60" s="811" t="s">
        <v>180</v>
      </c>
      <c r="K60" s="811" t="s">
        <v>218</v>
      </c>
      <c r="L60" s="811" t="s">
        <v>45</v>
      </c>
      <c r="M60" s="86" t="s">
        <v>30</v>
      </c>
      <c r="N60" s="811" t="s">
        <v>45</v>
      </c>
      <c r="O60" s="811" t="s">
        <v>45</v>
      </c>
      <c r="P60" s="811" t="s">
        <v>45</v>
      </c>
      <c r="Q60" s="811" t="s">
        <v>16</v>
      </c>
      <c r="R60" s="812" t="s">
        <v>45</v>
      </c>
      <c r="S60" s="812" t="s">
        <v>5196</v>
      </c>
      <c r="T60" s="811" t="s">
        <v>4306</v>
      </c>
      <c r="U60" s="811" t="s">
        <v>4307</v>
      </c>
    </row>
    <row r="61" spans="1:21" s="593" customFormat="1" ht="13" hidden="1" customHeight="1">
      <c r="A61" s="810" t="s">
        <v>7632</v>
      </c>
      <c r="B61" s="810" t="s">
        <v>5197</v>
      </c>
      <c r="C61" s="778" t="s">
        <v>45</v>
      </c>
      <c r="D61" s="811" t="s">
        <v>980</v>
      </c>
      <c r="E61" s="811">
        <v>5</v>
      </c>
      <c r="F61" s="779" t="s">
        <v>19</v>
      </c>
      <c r="G61" s="811" t="s">
        <v>1059</v>
      </c>
      <c r="H61" s="811" t="s">
        <v>45</v>
      </c>
      <c r="I61" s="811" t="s">
        <v>165</v>
      </c>
      <c r="J61" s="811" t="s">
        <v>169</v>
      </c>
      <c r="K61" s="811" t="s">
        <v>220</v>
      </c>
      <c r="L61" s="811" t="s">
        <v>45</v>
      </c>
      <c r="M61" s="86" t="s">
        <v>30</v>
      </c>
      <c r="N61" s="811" t="s">
        <v>45</v>
      </c>
      <c r="O61" s="811" t="s">
        <v>45</v>
      </c>
      <c r="P61" s="811" t="s">
        <v>45</v>
      </c>
      <c r="Q61" s="811" t="s">
        <v>16</v>
      </c>
      <c r="R61" s="812" t="s">
        <v>45</v>
      </c>
      <c r="S61" s="812" t="s">
        <v>5197</v>
      </c>
      <c r="T61" s="811" t="s">
        <v>1619</v>
      </c>
      <c r="U61" s="811" t="s">
        <v>544</v>
      </c>
    </row>
    <row r="62" spans="1:21" s="593" customFormat="1" ht="13" hidden="1" customHeight="1">
      <c r="A62" s="810" t="s">
        <v>7632</v>
      </c>
      <c r="B62" s="810" t="s">
        <v>4953</v>
      </c>
      <c r="C62" s="778" t="s">
        <v>45</v>
      </c>
      <c r="D62" s="811" t="s">
        <v>980</v>
      </c>
      <c r="E62" s="811">
        <v>5</v>
      </c>
      <c r="F62" s="779" t="s">
        <v>19</v>
      </c>
      <c r="G62" s="811" t="s">
        <v>1059</v>
      </c>
      <c r="H62" s="811" t="s">
        <v>45</v>
      </c>
      <c r="I62" s="811" t="s">
        <v>165</v>
      </c>
      <c r="J62" s="811" t="s">
        <v>42</v>
      </c>
      <c r="K62" s="811" t="s">
        <v>220</v>
      </c>
      <c r="L62" s="811" t="s">
        <v>45</v>
      </c>
      <c r="M62" s="86" t="s">
        <v>30</v>
      </c>
      <c r="N62" s="811" t="s">
        <v>45</v>
      </c>
      <c r="O62" s="811" t="s">
        <v>45</v>
      </c>
      <c r="P62" s="811" t="s">
        <v>45</v>
      </c>
      <c r="Q62" s="811" t="s">
        <v>16</v>
      </c>
      <c r="R62" s="812" t="s">
        <v>7460</v>
      </c>
      <c r="S62" s="812" t="s">
        <v>4953</v>
      </c>
      <c r="T62" s="811" t="s">
        <v>1625</v>
      </c>
      <c r="U62" s="811" t="s">
        <v>545</v>
      </c>
    </row>
    <row r="63" spans="1:21" s="593" customFormat="1" ht="13" customHeight="1">
      <c r="A63" s="810" t="s">
        <v>7632</v>
      </c>
      <c r="B63" s="810" t="s">
        <v>9701</v>
      </c>
      <c r="C63" s="778" t="s">
        <v>45</v>
      </c>
      <c r="D63" s="811" t="s">
        <v>982</v>
      </c>
      <c r="E63" s="811">
        <v>4</v>
      </c>
      <c r="F63" s="779" t="s">
        <v>18</v>
      </c>
      <c r="G63" s="811" t="s">
        <v>1058</v>
      </c>
      <c r="H63" s="811" t="s">
        <v>45</v>
      </c>
      <c r="I63" s="811" t="s">
        <v>165</v>
      </c>
      <c r="J63" s="811" t="s">
        <v>35</v>
      </c>
      <c r="K63" s="811" t="s">
        <v>220</v>
      </c>
      <c r="L63" s="811" t="s">
        <v>30</v>
      </c>
      <c r="M63" s="86" t="s">
        <v>30</v>
      </c>
      <c r="N63" s="811" t="s">
        <v>45</v>
      </c>
      <c r="O63" s="811" t="s">
        <v>45</v>
      </c>
      <c r="P63" s="811" t="s">
        <v>45</v>
      </c>
      <c r="Q63" s="811" t="s">
        <v>1500</v>
      </c>
      <c r="R63" s="812" t="s">
        <v>9701</v>
      </c>
      <c r="S63" s="812" t="s">
        <v>45</v>
      </c>
      <c r="T63" s="811" t="s">
        <v>45</v>
      </c>
      <c r="U63" s="811" t="s">
        <v>8644</v>
      </c>
    </row>
    <row r="64" spans="1:21" s="593" customFormat="1" ht="13" hidden="1" customHeight="1">
      <c r="A64" s="810" t="s">
        <v>7632</v>
      </c>
      <c r="B64" s="810" t="s">
        <v>5198</v>
      </c>
      <c r="C64" s="778" t="s">
        <v>45</v>
      </c>
      <c r="D64" s="811" t="s">
        <v>980</v>
      </c>
      <c r="E64" s="811">
        <v>5</v>
      </c>
      <c r="F64" s="779" t="s">
        <v>19</v>
      </c>
      <c r="G64" s="811" t="s">
        <v>1059</v>
      </c>
      <c r="H64" s="811" t="s">
        <v>45</v>
      </c>
      <c r="I64" s="811" t="s">
        <v>165</v>
      </c>
      <c r="J64" s="811" t="s">
        <v>4</v>
      </c>
      <c r="K64" s="811" t="s">
        <v>220</v>
      </c>
      <c r="L64" s="811" t="s">
        <v>45</v>
      </c>
      <c r="M64" s="86" t="s">
        <v>30</v>
      </c>
      <c r="N64" s="811" t="s">
        <v>45</v>
      </c>
      <c r="O64" s="811" t="s">
        <v>45</v>
      </c>
      <c r="P64" s="811" t="s">
        <v>45</v>
      </c>
      <c r="Q64" s="811" t="s">
        <v>16</v>
      </c>
      <c r="R64" s="812" t="s">
        <v>45</v>
      </c>
      <c r="S64" s="812" t="s">
        <v>5198</v>
      </c>
      <c r="T64" s="811" t="s">
        <v>4263</v>
      </c>
      <c r="U64" s="811" t="s">
        <v>4264</v>
      </c>
    </row>
    <row r="65" spans="1:21" s="593" customFormat="1" ht="13" hidden="1" customHeight="1">
      <c r="A65" s="810" t="s">
        <v>7632</v>
      </c>
      <c r="B65" s="810" t="s">
        <v>5200</v>
      </c>
      <c r="C65" s="778" t="s">
        <v>45</v>
      </c>
      <c r="D65" s="811" t="s">
        <v>980</v>
      </c>
      <c r="E65" s="811">
        <v>5</v>
      </c>
      <c r="F65" s="779" t="s">
        <v>19</v>
      </c>
      <c r="G65" s="811" t="s">
        <v>1059</v>
      </c>
      <c r="H65" s="811" t="s">
        <v>45</v>
      </c>
      <c r="I65" s="811" t="s">
        <v>165</v>
      </c>
      <c r="J65" s="811" t="s">
        <v>25</v>
      </c>
      <c r="K65" s="811" t="s">
        <v>220</v>
      </c>
      <c r="L65" s="811" t="s">
        <v>45</v>
      </c>
      <c r="M65" s="86" t="s">
        <v>30</v>
      </c>
      <c r="N65" s="811" t="s">
        <v>45</v>
      </c>
      <c r="O65" s="811" t="s">
        <v>45</v>
      </c>
      <c r="P65" s="811" t="s">
        <v>45</v>
      </c>
      <c r="Q65" s="811" t="s">
        <v>16</v>
      </c>
      <c r="R65" s="812" t="s">
        <v>7461</v>
      </c>
      <c r="S65" s="812" t="s">
        <v>5200</v>
      </c>
      <c r="T65" s="811" t="s">
        <v>1640</v>
      </c>
      <c r="U65" s="811" t="s">
        <v>574</v>
      </c>
    </row>
    <row r="66" spans="1:21" s="593" customFormat="1" ht="13" hidden="1" customHeight="1">
      <c r="A66" s="810" t="s">
        <v>7632</v>
      </c>
      <c r="B66" s="810" t="s">
        <v>5199</v>
      </c>
      <c r="C66" s="778" t="s">
        <v>45</v>
      </c>
      <c r="D66" s="811" t="s">
        <v>980</v>
      </c>
      <c r="E66" s="811">
        <v>5</v>
      </c>
      <c r="F66" s="779" t="s">
        <v>19</v>
      </c>
      <c r="G66" s="811" t="s">
        <v>1059</v>
      </c>
      <c r="H66" s="811" t="s">
        <v>45</v>
      </c>
      <c r="I66" s="811" t="s">
        <v>165</v>
      </c>
      <c r="J66" s="811" t="s">
        <v>5</v>
      </c>
      <c r="K66" s="811" t="s">
        <v>220</v>
      </c>
      <c r="L66" s="811" t="s">
        <v>45</v>
      </c>
      <c r="M66" s="86" t="s">
        <v>30</v>
      </c>
      <c r="N66" s="811" t="s">
        <v>45</v>
      </c>
      <c r="O66" s="811" t="s">
        <v>45</v>
      </c>
      <c r="P66" s="811" t="s">
        <v>45</v>
      </c>
      <c r="Q66" s="811" t="s">
        <v>16</v>
      </c>
      <c r="R66" s="812" t="s">
        <v>45</v>
      </c>
      <c r="S66" s="812" t="s">
        <v>5199</v>
      </c>
      <c r="T66" s="811" t="s">
        <v>4255</v>
      </c>
      <c r="U66" s="811" t="s">
        <v>4256</v>
      </c>
    </row>
    <row r="67" spans="1:21" s="593" customFormat="1" ht="13" customHeight="1">
      <c r="A67" s="810" t="s">
        <v>7632</v>
      </c>
      <c r="B67" s="810" t="s">
        <v>9702</v>
      </c>
      <c r="C67" s="778" t="s">
        <v>45</v>
      </c>
      <c r="D67" s="811" t="s">
        <v>982</v>
      </c>
      <c r="E67" s="811">
        <v>4</v>
      </c>
      <c r="F67" s="779" t="s">
        <v>18</v>
      </c>
      <c r="G67" s="811" t="s">
        <v>1057</v>
      </c>
      <c r="H67" s="811" t="s">
        <v>45</v>
      </c>
      <c r="I67" s="811" t="s">
        <v>165</v>
      </c>
      <c r="J67" s="811" t="s">
        <v>35</v>
      </c>
      <c r="K67" s="811" t="s">
        <v>220</v>
      </c>
      <c r="L67" s="811" t="s">
        <v>30</v>
      </c>
      <c r="M67" s="86" t="s">
        <v>30</v>
      </c>
      <c r="N67" s="811" t="s">
        <v>45</v>
      </c>
      <c r="O67" s="811" t="s">
        <v>45</v>
      </c>
      <c r="P67" s="811" t="s">
        <v>30</v>
      </c>
      <c r="Q67" s="811" t="s">
        <v>1501</v>
      </c>
      <c r="R67" s="812" t="s">
        <v>9702</v>
      </c>
      <c r="S67" s="812" t="s">
        <v>9712</v>
      </c>
      <c r="T67" s="811" t="s">
        <v>7016</v>
      </c>
      <c r="U67" s="811" t="s">
        <v>7012</v>
      </c>
    </row>
    <row r="68" spans="1:21" s="593" customFormat="1" ht="13" customHeight="1">
      <c r="A68" s="810" t="s">
        <v>7632</v>
      </c>
      <c r="B68" s="810" t="s">
        <v>9703</v>
      </c>
      <c r="C68" s="778" t="s">
        <v>45</v>
      </c>
      <c r="D68" s="811" t="s">
        <v>982</v>
      </c>
      <c r="E68" s="811">
        <v>4</v>
      </c>
      <c r="F68" s="779" t="s">
        <v>18</v>
      </c>
      <c r="G68" s="811" t="s">
        <v>1059</v>
      </c>
      <c r="H68" s="811" t="s">
        <v>45</v>
      </c>
      <c r="I68" s="811" t="s">
        <v>165</v>
      </c>
      <c r="J68" s="811" t="s">
        <v>35</v>
      </c>
      <c r="K68" s="811" t="s">
        <v>220</v>
      </c>
      <c r="L68" s="811" t="s">
        <v>30</v>
      </c>
      <c r="M68" s="86" t="s">
        <v>30</v>
      </c>
      <c r="N68" s="811" t="s">
        <v>45</v>
      </c>
      <c r="O68" s="811" t="s">
        <v>45</v>
      </c>
      <c r="P68" s="811" t="s">
        <v>45</v>
      </c>
      <c r="Q68" s="811" t="s">
        <v>1501</v>
      </c>
      <c r="R68" s="812" t="s">
        <v>9703</v>
      </c>
      <c r="S68" s="812" t="s">
        <v>9713</v>
      </c>
      <c r="T68" s="811" t="s">
        <v>7017</v>
      </c>
      <c r="U68" s="811" t="s">
        <v>7013</v>
      </c>
    </row>
    <row r="69" spans="1:21" s="593" customFormat="1" ht="13" customHeight="1">
      <c r="A69" s="810" t="s">
        <v>7632</v>
      </c>
      <c r="B69" s="810" t="s">
        <v>9704</v>
      </c>
      <c r="C69" s="778" t="s">
        <v>45</v>
      </c>
      <c r="D69" s="811" t="s">
        <v>980</v>
      </c>
      <c r="E69" s="811">
        <v>5</v>
      </c>
      <c r="F69" s="779" t="s">
        <v>18</v>
      </c>
      <c r="G69" s="811" t="s">
        <v>1057</v>
      </c>
      <c r="H69" s="811" t="s">
        <v>45</v>
      </c>
      <c r="I69" s="811" t="s">
        <v>165</v>
      </c>
      <c r="J69" s="811" t="s">
        <v>191</v>
      </c>
      <c r="K69" s="811" t="s">
        <v>218</v>
      </c>
      <c r="L69" s="811" t="s">
        <v>45</v>
      </c>
      <c r="M69" s="86" t="s">
        <v>30</v>
      </c>
      <c r="N69" s="811" t="s">
        <v>45</v>
      </c>
      <c r="O69" s="811" t="s">
        <v>45</v>
      </c>
      <c r="P69" s="811" t="s">
        <v>30</v>
      </c>
      <c r="Q69" s="811" t="s">
        <v>1501</v>
      </c>
      <c r="R69" s="812" t="s">
        <v>9704</v>
      </c>
      <c r="S69" s="812" t="s">
        <v>9714</v>
      </c>
      <c r="T69" s="811" t="s">
        <v>7334</v>
      </c>
      <c r="U69" s="811" t="s">
        <v>7332</v>
      </c>
    </row>
    <row r="70" spans="1:21" s="593" customFormat="1" ht="13" customHeight="1">
      <c r="A70" s="810" t="s">
        <v>7632</v>
      </c>
      <c r="B70" s="810" t="s">
        <v>9705</v>
      </c>
      <c r="C70" s="778" t="s">
        <v>45</v>
      </c>
      <c r="D70" s="811" t="s">
        <v>980</v>
      </c>
      <c r="E70" s="811">
        <v>5</v>
      </c>
      <c r="F70" s="779" t="s">
        <v>18</v>
      </c>
      <c r="G70" s="811" t="s">
        <v>1059</v>
      </c>
      <c r="H70" s="811" t="s">
        <v>45</v>
      </c>
      <c r="I70" s="811" t="s">
        <v>165</v>
      </c>
      <c r="J70" s="811" t="s">
        <v>191</v>
      </c>
      <c r="K70" s="811" t="s">
        <v>218</v>
      </c>
      <c r="L70" s="811" t="s">
        <v>45</v>
      </c>
      <c r="M70" s="86" t="s">
        <v>30</v>
      </c>
      <c r="N70" s="811" t="s">
        <v>45</v>
      </c>
      <c r="O70" s="811" t="s">
        <v>45</v>
      </c>
      <c r="P70" s="811" t="s">
        <v>45</v>
      </c>
      <c r="Q70" s="811" t="s">
        <v>1501</v>
      </c>
      <c r="R70" s="812" t="s">
        <v>9705</v>
      </c>
      <c r="S70" s="812" t="s">
        <v>9715</v>
      </c>
      <c r="T70" s="811" t="s">
        <v>7335</v>
      </c>
      <c r="U70" s="811" t="s">
        <v>7333</v>
      </c>
    </row>
    <row r="71" spans="1:21" s="593" customFormat="1" ht="13" customHeight="1">
      <c r="A71" s="810" t="s">
        <v>7632</v>
      </c>
      <c r="B71" s="810" t="s">
        <v>11776</v>
      </c>
      <c r="C71" s="778" t="s">
        <v>45</v>
      </c>
      <c r="D71" s="811" t="s">
        <v>983</v>
      </c>
      <c r="E71" s="811">
        <v>2</v>
      </c>
      <c r="F71" s="779" t="s">
        <v>18</v>
      </c>
      <c r="G71" s="811" t="s">
        <v>1059</v>
      </c>
      <c r="H71" s="811" t="s">
        <v>45</v>
      </c>
      <c r="I71" s="811" t="s">
        <v>36</v>
      </c>
      <c r="J71" s="811" t="s">
        <v>35</v>
      </c>
      <c r="K71" s="811" t="s">
        <v>220</v>
      </c>
      <c r="L71" s="811" t="s">
        <v>45</v>
      </c>
      <c r="M71" s="86" t="s">
        <v>30</v>
      </c>
      <c r="N71" s="811" t="s">
        <v>45</v>
      </c>
      <c r="O71" s="811" t="s">
        <v>45</v>
      </c>
      <c r="P71" s="811" t="s">
        <v>45</v>
      </c>
      <c r="Q71" s="811" t="s">
        <v>16</v>
      </c>
      <c r="R71" s="812" t="s">
        <v>45</v>
      </c>
      <c r="S71" s="812" t="s">
        <v>11776</v>
      </c>
      <c r="T71" s="811" t="s">
        <v>11782</v>
      </c>
      <c r="U71" s="811" t="s">
        <v>11786</v>
      </c>
    </row>
    <row r="72" spans="1:21" s="583" customFormat="1" ht="13" customHeight="1">
      <c r="A72" s="810" t="s">
        <v>7632</v>
      </c>
      <c r="B72" s="810" t="s">
        <v>11777</v>
      </c>
      <c r="C72" s="778" t="s">
        <v>45</v>
      </c>
      <c r="D72" s="811" t="s">
        <v>983</v>
      </c>
      <c r="E72" s="811">
        <v>2</v>
      </c>
      <c r="F72" s="779" t="s">
        <v>18</v>
      </c>
      <c r="G72" s="811" t="s">
        <v>1057</v>
      </c>
      <c r="H72" s="811" t="s">
        <v>45</v>
      </c>
      <c r="I72" s="811" t="s">
        <v>36</v>
      </c>
      <c r="J72" s="811" t="s">
        <v>35</v>
      </c>
      <c r="K72" s="811" t="s">
        <v>220</v>
      </c>
      <c r="L72" s="811" t="s">
        <v>30</v>
      </c>
      <c r="M72" s="86" t="s">
        <v>30</v>
      </c>
      <c r="N72" s="811" t="s">
        <v>45</v>
      </c>
      <c r="O72" s="811" t="s">
        <v>45</v>
      </c>
      <c r="P72" s="811" t="s">
        <v>30</v>
      </c>
      <c r="Q72" s="811" t="s">
        <v>1501</v>
      </c>
      <c r="R72" s="812" t="s">
        <v>11780</v>
      </c>
      <c r="S72" s="812" t="s">
        <v>11777</v>
      </c>
      <c r="T72" s="811" t="s">
        <v>11783</v>
      </c>
      <c r="U72" s="811" t="s">
        <v>11787</v>
      </c>
    </row>
    <row r="73" spans="1:21" s="583" customFormat="1" ht="13" customHeight="1">
      <c r="A73" s="810" t="s">
        <v>7632</v>
      </c>
      <c r="B73" s="810" t="s">
        <v>11778</v>
      </c>
      <c r="C73" s="778" t="s">
        <v>45</v>
      </c>
      <c r="D73" s="811" t="s">
        <v>983</v>
      </c>
      <c r="E73" s="811">
        <v>2</v>
      </c>
      <c r="F73" s="779" t="s">
        <v>18</v>
      </c>
      <c r="G73" s="811" t="s">
        <v>1057</v>
      </c>
      <c r="H73" s="811" t="s">
        <v>45</v>
      </c>
      <c r="I73" s="811" t="s">
        <v>36</v>
      </c>
      <c r="J73" s="811" t="s">
        <v>35</v>
      </c>
      <c r="K73" s="811" t="s">
        <v>220</v>
      </c>
      <c r="L73" s="811" t="s">
        <v>30</v>
      </c>
      <c r="M73" s="86" t="s">
        <v>30</v>
      </c>
      <c r="N73" s="811" t="s">
        <v>45</v>
      </c>
      <c r="O73" s="811" t="s">
        <v>45</v>
      </c>
      <c r="P73" s="811" t="s">
        <v>30</v>
      </c>
      <c r="Q73" s="811" t="s">
        <v>16</v>
      </c>
      <c r="R73" s="812" t="s">
        <v>45</v>
      </c>
      <c r="S73" s="812" t="s">
        <v>11778</v>
      </c>
      <c r="T73" s="811" t="s">
        <v>11784</v>
      </c>
      <c r="U73" s="811" t="s">
        <v>11788</v>
      </c>
    </row>
    <row r="74" spans="1:21" s="583" customFormat="1" ht="13" customHeight="1">
      <c r="A74" s="810" t="s">
        <v>7632</v>
      </c>
      <c r="B74" s="810" t="s">
        <v>11779</v>
      </c>
      <c r="C74" s="778" t="s">
        <v>45</v>
      </c>
      <c r="D74" s="811" t="s">
        <v>983</v>
      </c>
      <c r="E74" s="811">
        <v>2</v>
      </c>
      <c r="F74" s="779" t="s">
        <v>18</v>
      </c>
      <c r="G74" s="811" t="s">
        <v>1059</v>
      </c>
      <c r="H74" s="811" t="s">
        <v>45</v>
      </c>
      <c r="I74" s="811" t="s">
        <v>36</v>
      </c>
      <c r="J74" s="811" t="s">
        <v>35</v>
      </c>
      <c r="K74" s="811" t="s">
        <v>220</v>
      </c>
      <c r="L74" s="811" t="s">
        <v>30</v>
      </c>
      <c r="M74" s="86" t="s">
        <v>30</v>
      </c>
      <c r="N74" s="811" t="s">
        <v>45</v>
      </c>
      <c r="O74" s="811" t="s">
        <v>45</v>
      </c>
      <c r="P74" s="811" t="s">
        <v>45</v>
      </c>
      <c r="Q74" s="811" t="s">
        <v>1501</v>
      </c>
      <c r="R74" s="812" t="s">
        <v>11781</v>
      </c>
      <c r="S74" s="812" t="s">
        <v>11779</v>
      </c>
      <c r="T74" s="811" t="s">
        <v>11785</v>
      </c>
      <c r="U74" s="811" t="s">
        <v>11789</v>
      </c>
    </row>
    <row r="75" spans="1:21" s="583" customFormat="1" ht="13" customHeight="1">
      <c r="A75" s="810" t="s">
        <v>7632</v>
      </c>
      <c r="B75" s="810" t="s">
        <v>8149</v>
      </c>
      <c r="C75" s="778" t="s">
        <v>45</v>
      </c>
      <c r="D75" s="811" t="s">
        <v>980</v>
      </c>
      <c r="E75" s="811">
        <v>5</v>
      </c>
      <c r="F75" s="779" t="s">
        <v>18</v>
      </c>
      <c r="G75" s="811" t="s">
        <v>1057</v>
      </c>
      <c r="H75" s="811" t="s">
        <v>45</v>
      </c>
      <c r="I75" s="811" t="s">
        <v>165</v>
      </c>
      <c r="J75" s="811" t="s">
        <v>25</v>
      </c>
      <c r="K75" s="811" t="s">
        <v>220</v>
      </c>
      <c r="L75" s="811" t="s">
        <v>45</v>
      </c>
      <c r="M75" s="86" t="s">
        <v>30</v>
      </c>
      <c r="N75" s="811" t="s">
        <v>30</v>
      </c>
      <c r="O75" s="811" t="s">
        <v>45</v>
      </c>
      <c r="P75" s="811" t="s">
        <v>30</v>
      </c>
      <c r="Q75" s="811" t="s">
        <v>1501</v>
      </c>
      <c r="R75" s="812" t="s">
        <v>8149</v>
      </c>
      <c r="S75" s="812" t="s">
        <v>8150</v>
      </c>
      <c r="T75" s="811" t="s">
        <v>1639</v>
      </c>
      <c r="U75" s="811" t="s">
        <v>573</v>
      </c>
    </row>
    <row r="76" spans="1:21" s="583" customFormat="1" ht="13" customHeight="1">
      <c r="A76" s="810" t="s">
        <v>7632</v>
      </c>
      <c r="B76" s="810" t="s">
        <v>8152</v>
      </c>
      <c r="C76" s="778" t="s">
        <v>45</v>
      </c>
      <c r="D76" s="811" t="s">
        <v>980</v>
      </c>
      <c r="E76" s="811">
        <v>5</v>
      </c>
      <c r="F76" s="779" t="s">
        <v>18</v>
      </c>
      <c r="G76" s="811" t="s">
        <v>1057</v>
      </c>
      <c r="H76" s="811" t="s">
        <v>45</v>
      </c>
      <c r="I76" s="811" t="s">
        <v>165</v>
      </c>
      <c r="J76" s="811" t="s">
        <v>5</v>
      </c>
      <c r="K76" s="811" t="s">
        <v>220</v>
      </c>
      <c r="L76" s="811" t="s">
        <v>45</v>
      </c>
      <c r="M76" s="86" t="s">
        <v>30</v>
      </c>
      <c r="N76" s="811" t="s">
        <v>45</v>
      </c>
      <c r="O76" s="811" t="s">
        <v>45</v>
      </c>
      <c r="P76" s="811" t="s">
        <v>30</v>
      </c>
      <c r="Q76" s="811" t="s">
        <v>1501</v>
      </c>
      <c r="R76" s="812" t="s">
        <v>8152</v>
      </c>
      <c r="S76" s="812" t="s">
        <v>8151</v>
      </c>
      <c r="T76" s="811" t="s">
        <v>1641</v>
      </c>
      <c r="U76" s="811" t="s">
        <v>575</v>
      </c>
    </row>
    <row r="77" spans="1:21" s="583" customFormat="1" ht="13" hidden="1" customHeight="1">
      <c r="A77" s="810" t="s">
        <v>4806</v>
      </c>
      <c r="B77" s="810" t="s">
        <v>5794</v>
      </c>
      <c r="C77" s="778" t="s">
        <v>45</v>
      </c>
      <c r="D77" s="811" t="s">
        <v>979</v>
      </c>
      <c r="E77" s="811">
        <v>3</v>
      </c>
      <c r="F77" s="779" t="s">
        <v>40</v>
      </c>
      <c r="G77" s="811" t="s">
        <v>1057</v>
      </c>
      <c r="H77" s="811" t="s">
        <v>45</v>
      </c>
      <c r="I77" s="811" t="s">
        <v>192</v>
      </c>
      <c r="J77" s="811" t="s">
        <v>35</v>
      </c>
      <c r="K77" s="811" t="s">
        <v>220</v>
      </c>
      <c r="L77" s="811" t="s">
        <v>45</v>
      </c>
      <c r="M77" s="86" t="s">
        <v>30</v>
      </c>
      <c r="N77" s="811" t="s">
        <v>45</v>
      </c>
      <c r="O77" s="811" t="s">
        <v>45</v>
      </c>
      <c r="P77" s="811" t="s">
        <v>30</v>
      </c>
      <c r="Q77" s="811" t="s">
        <v>1501</v>
      </c>
      <c r="R77" s="812" t="s">
        <v>5794</v>
      </c>
      <c r="S77" s="812" t="s">
        <v>6097</v>
      </c>
      <c r="T77" s="811" t="s">
        <v>4547</v>
      </c>
      <c r="U77" s="811" t="s">
        <v>4550</v>
      </c>
    </row>
    <row r="78" spans="1:21" s="583" customFormat="1" ht="13" customHeight="1">
      <c r="A78" s="810" t="s">
        <v>1318</v>
      </c>
      <c r="B78" s="810" t="s">
        <v>6240</v>
      </c>
      <c r="C78" s="778" t="s">
        <v>45</v>
      </c>
      <c r="D78" s="811" t="s">
        <v>980</v>
      </c>
      <c r="E78" s="811">
        <v>5</v>
      </c>
      <c r="F78" s="779" t="s">
        <v>18</v>
      </c>
      <c r="G78" s="811" t="s">
        <v>1059</v>
      </c>
      <c r="H78" s="811" t="s">
        <v>45</v>
      </c>
      <c r="I78" s="811" t="s">
        <v>165</v>
      </c>
      <c r="J78" s="811" t="s">
        <v>169</v>
      </c>
      <c r="K78" s="811" t="s">
        <v>220</v>
      </c>
      <c r="L78" s="811" t="s">
        <v>45</v>
      </c>
      <c r="M78" s="86" t="s">
        <v>30</v>
      </c>
      <c r="N78" s="811" t="s">
        <v>45</v>
      </c>
      <c r="O78" s="811" t="s">
        <v>45</v>
      </c>
      <c r="P78" s="811" t="s">
        <v>30</v>
      </c>
      <c r="Q78" s="811" t="s">
        <v>1501</v>
      </c>
      <c r="R78" s="812" t="s">
        <v>6240</v>
      </c>
      <c r="S78" s="812" t="s">
        <v>8538</v>
      </c>
      <c r="T78" s="811" t="s">
        <v>6314</v>
      </c>
      <c r="U78" s="811" t="s">
        <v>6241</v>
      </c>
    </row>
    <row r="79" spans="1:21" s="583" customFormat="1" ht="13" hidden="1" customHeight="1">
      <c r="A79" s="810" t="s">
        <v>7632</v>
      </c>
      <c r="B79" s="810" t="s">
        <v>8136</v>
      </c>
      <c r="C79" s="778" t="s">
        <v>45</v>
      </c>
      <c r="D79" s="811" t="s">
        <v>982</v>
      </c>
      <c r="E79" s="811">
        <v>4</v>
      </c>
      <c r="F79" s="779" t="s">
        <v>40</v>
      </c>
      <c r="G79" s="811" t="s">
        <v>1057</v>
      </c>
      <c r="H79" s="811" t="s">
        <v>45</v>
      </c>
      <c r="I79" s="811" t="s">
        <v>165</v>
      </c>
      <c r="J79" s="811" t="s">
        <v>35</v>
      </c>
      <c r="K79" s="811" t="s">
        <v>220</v>
      </c>
      <c r="L79" s="811" t="s">
        <v>45</v>
      </c>
      <c r="M79" s="86" t="s">
        <v>30</v>
      </c>
      <c r="N79" s="811" t="s">
        <v>45</v>
      </c>
      <c r="O79" s="811" t="s">
        <v>45</v>
      </c>
      <c r="P79" s="811" t="s">
        <v>30</v>
      </c>
      <c r="Q79" s="811" t="s">
        <v>1501</v>
      </c>
      <c r="R79" s="812" t="s">
        <v>8136</v>
      </c>
      <c r="S79" s="812" t="s">
        <v>8137</v>
      </c>
      <c r="T79" s="811" t="s">
        <v>1623</v>
      </c>
      <c r="U79" s="811" t="s">
        <v>566</v>
      </c>
    </row>
    <row r="80" spans="1:21" s="583" customFormat="1" ht="13" customHeight="1">
      <c r="A80" s="810" t="s">
        <v>1318</v>
      </c>
      <c r="B80" s="810" t="s">
        <v>7597</v>
      </c>
      <c r="C80" s="778" t="s">
        <v>45</v>
      </c>
      <c r="D80" s="811" t="s">
        <v>980</v>
      </c>
      <c r="E80" s="811">
        <v>5</v>
      </c>
      <c r="F80" s="779" t="s">
        <v>18</v>
      </c>
      <c r="G80" s="811" t="s">
        <v>1057</v>
      </c>
      <c r="H80" s="811" t="s">
        <v>45</v>
      </c>
      <c r="I80" s="811" t="s">
        <v>165</v>
      </c>
      <c r="J80" s="811" t="s">
        <v>169</v>
      </c>
      <c r="K80" s="811" t="s">
        <v>220</v>
      </c>
      <c r="L80" s="811" t="s">
        <v>45</v>
      </c>
      <c r="M80" s="86" t="s">
        <v>30</v>
      </c>
      <c r="N80" s="811" t="s">
        <v>45</v>
      </c>
      <c r="O80" s="811" t="s">
        <v>45</v>
      </c>
      <c r="P80" s="811" t="s">
        <v>30</v>
      </c>
      <c r="Q80" s="811" t="s">
        <v>1501</v>
      </c>
      <c r="R80" s="812" t="s">
        <v>7597</v>
      </c>
      <c r="S80" s="812" t="s">
        <v>6243</v>
      </c>
      <c r="T80" s="811" t="s">
        <v>6245</v>
      </c>
      <c r="U80" s="811" t="s">
        <v>6247</v>
      </c>
    </row>
    <row r="81" spans="1:21" s="583" customFormat="1" ht="13" customHeight="1">
      <c r="A81" s="810" t="s">
        <v>1318</v>
      </c>
      <c r="B81" s="810" t="s">
        <v>9063</v>
      </c>
      <c r="C81" s="778" t="s">
        <v>30</v>
      </c>
      <c r="D81" s="811" t="s">
        <v>982</v>
      </c>
      <c r="E81" s="811">
        <v>4</v>
      </c>
      <c r="F81" s="779" t="s">
        <v>18</v>
      </c>
      <c r="G81" s="811" t="s">
        <v>1057</v>
      </c>
      <c r="H81" s="811" t="s">
        <v>45</v>
      </c>
      <c r="I81" s="811" t="s">
        <v>165</v>
      </c>
      <c r="J81" s="811" t="s">
        <v>35</v>
      </c>
      <c r="K81" s="811" t="s">
        <v>220</v>
      </c>
      <c r="L81" s="811" t="s">
        <v>45</v>
      </c>
      <c r="M81" s="86" t="s">
        <v>30</v>
      </c>
      <c r="N81" s="811" t="s">
        <v>30</v>
      </c>
      <c r="O81" s="811" t="s">
        <v>45</v>
      </c>
      <c r="P81" s="811" t="s">
        <v>30</v>
      </c>
      <c r="Q81" s="811" t="s">
        <v>1501</v>
      </c>
      <c r="R81" s="812" t="s">
        <v>9063</v>
      </c>
      <c r="S81" s="812" t="s">
        <v>9064</v>
      </c>
      <c r="T81" s="811" t="s">
        <v>9065</v>
      </c>
      <c r="U81" s="811" t="s">
        <v>9066</v>
      </c>
    </row>
    <row r="82" spans="1:21" s="583" customFormat="1" ht="13" customHeight="1">
      <c r="A82" s="810" t="s">
        <v>1318</v>
      </c>
      <c r="B82" s="810" t="s">
        <v>5825</v>
      </c>
      <c r="C82" s="778" t="s">
        <v>45</v>
      </c>
      <c r="D82" s="811" t="s">
        <v>980</v>
      </c>
      <c r="E82" s="811">
        <v>5</v>
      </c>
      <c r="F82" s="779" t="s">
        <v>18</v>
      </c>
      <c r="G82" s="811" t="s">
        <v>1057</v>
      </c>
      <c r="H82" s="811" t="s">
        <v>45</v>
      </c>
      <c r="I82" s="811" t="s">
        <v>165</v>
      </c>
      <c r="J82" s="811" t="s">
        <v>5841</v>
      </c>
      <c r="K82" s="811" t="s">
        <v>220</v>
      </c>
      <c r="L82" s="811" t="s">
        <v>45</v>
      </c>
      <c r="M82" s="86" t="s">
        <v>30</v>
      </c>
      <c r="N82" s="811" t="s">
        <v>45</v>
      </c>
      <c r="O82" s="811" t="s">
        <v>45</v>
      </c>
      <c r="P82" s="811" t="s">
        <v>30</v>
      </c>
      <c r="Q82" s="811" t="s">
        <v>1501</v>
      </c>
      <c r="R82" s="812" t="s">
        <v>5825</v>
      </c>
      <c r="S82" s="812" t="s">
        <v>6098</v>
      </c>
      <c r="T82" s="811" t="s">
        <v>6086</v>
      </c>
      <c r="U82" s="811" t="s">
        <v>6084</v>
      </c>
    </row>
    <row r="83" spans="1:21" s="583" customFormat="1" ht="13" customHeight="1">
      <c r="A83" s="810" t="s">
        <v>1318</v>
      </c>
      <c r="B83" s="810" t="s">
        <v>5826</v>
      </c>
      <c r="C83" s="778" t="s">
        <v>45</v>
      </c>
      <c r="D83" s="811" t="s">
        <v>980</v>
      </c>
      <c r="E83" s="811">
        <v>5</v>
      </c>
      <c r="F83" s="779" t="s">
        <v>18</v>
      </c>
      <c r="G83" s="811" t="s">
        <v>1059</v>
      </c>
      <c r="H83" s="811" t="s">
        <v>45</v>
      </c>
      <c r="I83" s="811" t="s">
        <v>165</v>
      </c>
      <c r="J83" s="811" t="s">
        <v>5841</v>
      </c>
      <c r="K83" s="811" t="s">
        <v>220</v>
      </c>
      <c r="L83" s="811" t="s">
        <v>45</v>
      </c>
      <c r="M83" s="86" t="s">
        <v>30</v>
      </c>
      <c r="N83" s="811" t="s">
        <v>45</v>
      </c>
      <c r="O83" s="811" t="s">
        <v>45</v>
      </c>
      <c r="P83" s="811" t="s">
        <v>30</v>
      </c>
      <c r="Q83" s="811" t="s">
        <v>1501</v>
      </c>
      <c r="R83" s="812" t="s">
        <v>5826</v>
      </c>
      <c r="S83" s="812" t="s">
        <v>6099</v>
      </c>
      <c r="T83" s="811" t="s">
        <v>6087</v>
      </c>
      <c r="U83" s="811" t="s">
        <v>6085</v>
      </c>
    </row>
    <row r="84" spans="1:21" s="583" customFormat="1" ht="13" customHeight="1">
      <c r="A84" s="810" t="s">
        <v>1318</v>
      </c>
      <c r="B84" s="810" t="s">
        <v>8534</v>
      </c>
      <c r="C84" s="778" t="s">
        <v>45</v>
      </c>
      <c r="D84" s="811" t="s">
        <v>980</v>
      </c>
      <c r="E84" s="811">
        <v>5</v>
      </c>
      <c r="F84" s="779" t="s">
        <v>18</v>
      </c>
      <c r="G84" s="811" t="s">
        <v>1057</v>
      </c>
      <c r="H84" s="811" t="s">
        <v>45</v>
      </c>
      <c r="I84" s="811" t="s">
        <v>165</v>
      </c>
      <c r="J84" s="811" t="s">
        <v>5841</v>
      </c>
      <c r="K84" s="811" t="s">
        <v>220</v>
      </c>
      <c r="L84" s="811" t="s">
        <v>45</v>
      </c>
      <c r="M84" s="86" t="s">
        <v>45</v>
      </c>
      <c r="N84" s="811" t="s">
        <v>30</v>
      </c>
      <c r="O84" s="811" t="s">
        <v>45</v>
      </c>
      <c r="P84" s="811" t="s">
        <v>45</v>
      </c>
      <c r="Q84" s="811" t="s">
        <v>1501</v>
      </c>
      <c r="R84" s="812" t="s">
        <v>8534</v>
      </c>
      <c r="S84" s="812" t="s">
        <v>8617</v>
      </c>
      <c r="T84" s="811" t="s">
        <v>8619</v>
      </c>
      <c r="U84" s="811" t="s">
        <v>8536</v>
      </c>
    </row>
    <row r="85" spans="1:21" s="583" customFormat="1" ht="13" customHeight="1">
      <c r="A85" s="810" t="s">
        <v>1318</v>
      </c>
      <c r="B85" s="810" t="s">
        <v>8535</v>
      </c>
      <c r="C85" s="778" t="s">
        <v>45</v>
      </c>
      <c r="D85" s="811" t="s">
        <v>980</v>
      </c>
      <c r="E85" s="811">
        <v>5</v>
      </c>
      <c r="F85" s="779" t="s">
        <v>18</v>
      </c>
      <c r="G85" s="811" t="s">
        <v>1057</v>
      </c>
      <c r="H85" s="811" t="s">
        <v>45</v>
      </c>
      <c r="I85" s="811" t="s">
        <v>165</v>
      </c>
      <c r="J85" s="811" t="s">
        <v>5841</v>
      </c>
      <c r="K85" s="811" t="s">
        <v>220</v>
      </c>
      <c r="L85" s="811" t="s">
        <v>45</v>
      </c>
      <c r="M85" s="86" t="s">
        <v>45</v>
      </c>
      <c r="N85" s="811" t="s">
        <v>30</v>
      </c>
      <c r="O85" s="811" t="s">
        <v>45</v>
      </c>
      <c r="P85" s="811" t="s">
        <v>45</v>
      </c>
      <c r="Q85" s="811" t="s">
        <v>1501</v>
      </c>
      <c r="R85" s="812" t="s">
        <v>8535</v>
      </c>
      <c r="S85" s="812" t="s">
        <v>8618</v>
      </c>
      <c r="T85" s="811" t="s">
        <v>8620</v>
      </c>
      <c r="U85" s="811" t="s">
        <v>8537</v>
      </c>
    </row>
    <row r="86" spans="1:21" s="583" customFormat="1" ht="13" customHeight="1">
      <c r="A86" s="810" t="s">
        <v>1318</v>
      </c>
      <c r="B86" s="810" t="s">
        <v>5202</v>
      </c>
      <c r="C86" s="778" t="s">
        <v>45</v>
      </c>
      <c r="D86" s="811" t="s">
        <v>979</v>
      </c>
      <c r="E86" s="811">
        <v>3</v>
      </c>
      <c r="F86" s="779" t="s">
        <v>18</v>
      </c>
      <c r="G86" s="811" t="s">
        <v>1058</v>
      </c>
      <c r="H86" s="811" t="s">
        <v>45</v>
      </c>
      <c r="I86" s="811" t="s">
        <v>36</v>
      </c>
      <c r="J86" s="811" t="s">
        <v>180</v>
      </c>
      <c r="K86" s="811" t="s">
        <v>221</v>
      </c>
      <c r="L86" s="811" t="s">
        <v>30</v>
      </c>
      <c r="M86" s="86" t="s">
        <v>30</v>
      </c>
      <c r="N86" s="811" t="s">
        <v>45</v>
      </c>
      <c r="O86" s="811" t="s">
        <v>45</v>
      </c>
      <c r="P86" s="811" t="s">
        <v>30</v>
      </c>
      <c r="Q86" s="811" t="s">
        <v>1501</v>
      </c>
      <c r="R86" s="812" t="s">
        <v>5202</v>
      </c>
      <c r="S86" s="812" t="s">
        <v>5203</v>
      </c>
      <c r="T86" s="811" t="s">
        <v>4586</v>
      </c>
      <c r="U86" s="811" t="s">
        <v>4192</v>
      </c>
    </row>
    <row r="87" spans="1:21" s="583" customFormat="1" ht="13" customHeight="1">
      <c r="A87" s="810" t="s">
        <v>1318</v>
      </c>
      <c r="B87" s="810" t="s">
        <v>5204</v>
      </c>
      <c r="C87" s="778" t="s">
        <v>45</v>
      </c>
      <c r="D87" s="811" t="s">
        <v>979</v>
      </c>
      <c r="E87" s="811">
        <v>3</v>
      </c>
      <c r="F87" s="779" t="s">
        <v>18</v>
      </c>
      <c r="G87" s="811" t="s">
        <v>1060</v>
      </c>
      <c r="H87" s="811" t="s">
        <v>45</v>
      </c>
      <c r="I87" s="811" t="s">
        <v>36</v>
      </c>
      <c r="J87" s="811" t="s">
        <v>180</v>
      </c>
      <c r="K87" s="811" t="s">
        <v>221</v>
      </c>
      <c r="L87" s="811" t="s">
        <v>30</v>
      </c>
      <c r="M87" s="86" t="s">
        <v>30</v>
      </c>
      <c r="N87" s="811" t="s">
        <v>45</v>
      </c>
      <c r="O87" s="811" t="s">
        <v>45</v>
      </c>
      <c r="P87" s="811" t="s">
        <v>30</v>
      </c>
      <c r="Q87" s="811" t="s">
        <v>1501</v>
      </c>
      <c r="R87" s="812" t="s">
        <v>5204</v>
      </c>
      <c r="S87" s="812" t="s">
        <v>5205</v>
      </c>
      <c r="T87" s="811" t="s">
        <v>4587</v>
      </c>
      <c r="U87" s="811" t="s">
        <v>4187</v>
      </c>
    </row>
    <row r="88" spans="1:21" s="583" customFormat="1" ht="13" customHeight="1">
      <c r="A88" s="810" t="s">
        <v>1318</v>
      </c>
      <c r="B88" s="810" t="s">
        <v>5206</v>
      </c>
      <c r="C88" s="778" t="s">
        <v>45</v>
      </c>
      <c r="D88" s="811" t="s">
        <v>979</v>
      </c>
      <c r="E88" s="811">
        <v>3</v>
      </c>
      <c r="F88" s="779" t="s">
        <v>18</v>
      </c>
      <c r="G88" s="811" t="s">
        <v>1061</v>
      </c>
      <c r="H88" s="811" t="s">
        <v>45</v>
      </c>
      <c r="I88" s="811" t="s">
        <v>36</v>
      </c>
      <c r="J88" s="811" t="s">
        <v>180</v>
      </c>
      <c r="K88" s="811" t="s">
        <v>221</v>
      </c>
      <c r="L88" s="811" t="s">
        <v>30</v>
      </c>
      <c r="M88" s="86" t="s">
        <v>30</v>
      </c>
      <c r="N88" s="811" t="s">
        <v>45</v>
      </c>
      <c r="O88" s="811" t="s">
        <v>45</v>
      </c>
      <c r="P88" s="811" t="s">
        <v>30</v>
      </c>
      <c r="Q88" s="811" t="s">
        <v>1501</v>
      </c>
      <c r="R88" s="812" t="s">
        <v>5206</v>
      </c>
      <c r="S88" s="812" t="s">
        <v>5207</v>
      </c>
      <c r="T88" s="811" t="s">
        <v>4588</v>
      </c>
      <c r="U88" s="811" t="s">
        <v>4181</v>
      </c>
    </row>
    <row r="89" spans="1:21" s="583" customFormat="1" ht="13" customHeight="1">
      <c r="A89" s="810" t="s">
        <v>1318</v>
      </c>
      <c r="B89" s="810" t="s">
        <v>5208</v>
      </c>
      <c r="C89" s="778" t="s">
        <v>45</v>
      </c>
      <c r="D89" s="811" t="s">
        <v>979</v>
      </c>
      <c r="E89" s="811">
        <v>3</v>
      </c>
      <c r="F89" s="779" t="s">
        <v>18</v>
      </c>
      <c r="G89" s="811" t="s">
        <v>5209</v>
      </c>
      <c r="H89" s="811" t="s">
        <v>45</v>
      </c>
      <c r="I89" s="811" t="s">
        <v>36</v>
      </c>
      <c r="J89" s="811" t="s">
        <v>180</v>
      </c>
      <c r="K89" s="811" t="s">
        <v>221</v>
      </c>
      <c r="L89" s="811" t="s">
        <v>30</v>
      </c>
      <c r="M89" s="86" t="s">
        <v>30</v>
      </c>
      <c r="N89" s="811" t="s">
        <v>45</v>
      </c>
      <c r="O89" s="811" t="s">
        <v>45</v>
      </c>
      <c r="P89" s="811" t="s">
        <v>30</v>
      </c>
      <c r="Q89" s="811" t="s">
        <v>1501</v>
      </c>
      <c r="R89" s="812" t="s">
        <v>5208</v>
      </c>
      <c r="S89" s="812" t="s">
        <v>5210</v>
      </c>
      <c r="T89" s="811" t="s">
        <v>4589</v>
      </c>
      <c r="U89" s="811" t="s">
        <v>4176</v>
      </c>
    </row>
    <row r="90" spans="1:21" s="583" customFormat="1" ht="13" customHeight="1">
      <c r="A90" s="810" t="s">
        <v>1318</v>
      </c>
      <c r="B90" s="810" t="s">
        <v>5211</v>
      </c>
      <c r="C90" s="778" t="s">
        <v>45</v>
      </c>
      <c r="D90" s="811" t="s">
        <v>979</v>
      </c>
      <c r="E90" s="811">
        <v>3</v>
      </c>
      <c r="F90" s="779" t="s">
        <v>18</v>
      </c>
      <c r="G90" s="811" t="s">
        <v>1057</v>
      </c>
      <c r="H90" s="811" t="s">
        <v>45</v>
      </c>
      <c r="I90" s="811" t="s">
        <v>36</v>
      </c>
      <c r="J90" s="811" t="s">
        <v>180</v>
      </c>
      <c r="K90" s="811" t="s">
        <v>221</v>
      </c>
      <c r="L90" s="811" t="s">
        <v>30</v>
      </c>
      <c r="M90" s="86" t="s">
        <v>30</v>
      </c>
      <c r="N90" s="811" t="s">
        <v>45</v>
      </c>
      <c r="O90" s="811" t="s">
        <v>45</v>
      </c>
      <c r="P90" s="811" t="s">
        <v>30</v>
      </c>
      <c r="Q90" s="811" t="s">
        <v>1501</v>
      </c>
      <c r="R90" s="812" t="s">
        <v>5211</v>
      </c>
      <c r="S90" s="812" t="s">
        <v>5212</v>
      </c>
      <c r="T90" s="811" t="s">
        <v>4590</v>
      </c>
      <c r="U90" s="811" t="s">
        <v>4171</v>
      </c>
    </row>
    <row r="91" spans="1:21" s="583" customFormat="1" ht="13" customHeight="1">
      <c r="A91" s="810" t="s">
        <v>1318</v>
      </c>
      <c r="B91" s="810" t="s">
        <v>5213</v>
      </c>
      <c r="C91" s="778" t="s">
        <v>45</v>
      </c>
      <c r="D91" s="811" t="s">
        <v>979</v>
      </c>
      <c r="E91" s="811">
        <v>3</v>
      </c>
      <c r="F91" s="779" t="s">
        <v>18</v>
      </c>
      <c r="G91" s="811" t="s">
        <v>1057</v>
      </c>
      <c r="H91" s="811" t="s">
        <v>45</v>
      </c>
      <c r="I91" s="811" t="s">
        <v>36</v>
      </c>
      <c r="J91" s="811" t="s">
        <v>180</v>
      </c>
      <c r="K91" s="811" t="s">
        <v>221</v>
      </c>
      <c r="L91" s="811" t="s">
        <v>30</v>
      </c>
      <c r="M91" s="86" t="s">
        <v>30</v>
      </c>
      <c r="N91" s="811" t="s">
        <v>45</v>
      </c>
      <c r="O91" s="811" t="s">
        <v>45</v>
      </c>
      <c r="P91" s="811" t="s">
        <v>30</v>
      </c>
      <c r="Q91" s="811" t="s">
        <v>1501</v>
      </c>
      <c r="R91" s="812" t="s">
        <v>5213</v>
      </c>
      <c r="S91" s="812" t="s">
        <v>5214</v>
      </c>
      <c r="T91" s="811" t="s">
        <v>4591</v>
      </c>
      <c r="U91" s="811" t="s">
        <v>4585</v>
      </c>
    </row>
    <row r="92" spans="1:21" s="583" customFormat="1" ht="13" customHeight="1">
      <c r="A92" s="810" t="s">
        <v>1318</v>
      </c>
      <c r="B92" s="810" t="s">
        <v>5215</v>
      </c>
      <c r="C92" s="778" t="s">
        <v>45</v>
      </c>
      <c r="D92" s="811" t="s">
        <v>979</v>
      </c>
      <c r="E92" s="811">
        <v>3</v>
      </c>
      <c r="F92" s="779" t="s">
        <v>18</v>
      </c>
      <c r="G92" s="811" t="s">
        <v>1059</v>
      </c>
      <c r="H92" s="811" t="s">
        <v>45</v>
      </c>
      <c r="I92" s="811" t="s">
        <v>36</v>
      </c>
      <c r="J92" s="811" t="s">
        <v>180</v>
      </c>
      <c r="K92" s="811" t="s">
        <v>221</v>
      </c>
      <c r="L92" s="811" t="s">
        <v>30</v>
      </c>
      <c r="M92" s="86" t="s">
        <v>30</v>
      </c>
      <c r="N92" s="811" t="s">
        <v>45</v>
      </c>
      <c r="O92" s="811" t="s">
        <v>45</v>
      </c>
      <c r="P92" s="811" t="s">
        <v>30</v>
      </c>
      <c r="Q92" s="811" t="s">
        <v>1501</v>
      </c>
      <c r="R92" s="812" t="s">
        <v>5215</v>
      </c>
      <c r="S92" s="812" t="s">
        <v>5216</v>
      </c>
      <c r="T92" s="811" t="s">
        <v>4592</v>
      </c>
      <c r="U92" s="811" t="s">
        <v>4165</v>
      </c>
    </row>
    <row r="93" spans="1:21" s="583" customFormat="1" ht="13" customHeight="1">
      <c r="A93" s="810" t="s">
        <v>1318</v>
      </c>
      <c r="B93" s="810" t="s">
        <v>10117</v>
      </c>
      <c r="C93" s="778" t="s">
        <v>45</v>
      </c>
      <c r="D93" s="811" t="s">
        <v>980</v>
      </c>
      <c r="E93" s="811">
        <v>5</v>
      </c>
      <c r="F93" s="779" t="s">
        <v>18</v>
      </c>
      <c r="G93" s="811" t="s">
        <v>1059</v>
      </c>
      <c r="H93" s="811" t="s">
        <v>45</v>
      </c>
      <c r="I93" s="811" t="s">
        <v>165</v>
      </c>
      <c r="J93" s="811" t="s">
        <v>187</v>
      </c>
      <c r="K93" s="811" t="s">
        <v>220</v>
      </c>
      <c r="L93" s="811" t="s">
        <v>45</v>
      </c>
      <c r="M93" s="86" t="s">
        <v>30</v>
      </c>
      <c r="N93" s="811" t="s">
        <v>45</v>
      </c>
      <c r="O93" s="811" t="s">
        <v>45</v>
      </c>
      <c r="P93" s="811" t="s">
        <v>30</v>
      </c>
      <c r="Q93" s="811" t="s">
        <v>1500</v>
      </c>
      <c r="R93" s="812" t="s">
        <v>10117</v>
      </c>
      <c r="S93" s="812" t="s">
        <v>45</v>
      </c>
      <c r="T93" s="811" t="s">
        <v>45</v>
      </c>
      <c r="U93" s="811" t="s">
        <v>10118</v>
      </c>
    </row>
    <row r="94" spans="1:21" s="583" customFormat="1" ht="13" customHeight="1">
      <c r="A94" s="810" t="s">
        <v>1318</v>
      </c>
      <c r="B94" s="810" t="s">
        <v>5217</v>
      </c>
      <c r="C94" s="778" t="s">
        <v>45</v>
      </c>
      <c r="D94" s="811" t="s">
        <v>980</v>
      </c>
      <c r="E94" s="811">
        <v>5</v>
      </c>
      <c r="F94" s="779" t="s">
        <v>18</v>
      </c>
      <c r="G94" s="811" t="s">
        <v>1060</v>
      </c>
      <c r="H94" s="811" t="s">
        <v>45</v>
      </c>
      <c r="I94" s="811" t="s">
        <v>165</v>
      </c>
      <c r="J94" s="811" t="s">
        <v>187</v>
      </c>
      <c r="K94" s="811" t="s">
        <v>220</v>
      </c>
      <c r="L94" s="811" t="s">
        <v>45</v>
      </c>
      <c r="M94" s="86" t="s">
        <v>30</v>
      </c>
      <c r="N94" s="811" t="s">
        <v>45</v>
      </c>
      <c r="O94" s="811" t="s">
        <v>45</v>
      </c>
      <c r="P94" s="811" t="s">
        <v>30</v>
      </c>
      <c r="Q94" s="811" t="s">
        <v>1501</v>
      </c>
      <c r="R94" s="812" t="s">
        <v>5217</v>
      </c>
      <c r="S94" s="812" t="s">
        <v>5218</v>
      </c>
      <c r="T94" s="811" t="s">
        <v>4459</v>
      </c>
      <c r="U94" s="811" t="s">
        <v>577</v>
      </c>
    </row>
    <row r="95" spans="1:21" s="583" customFormat="1" ht="13" customHeight="1">
      <c r="A95" s="810" t="s">
        <v>1318</v>
      </c>
      <c r="B95" s="810" t="s">
        <v>5219</v>
      </c>
      <c r="C95" s="778" t="s">
        <v>45</v>
      </c>
      <c r="D95" s="811" t="s">
        <v>980</v>
      </c>
      <c r="E95" s="811">
        <v>5</v>
      </c>
      <c r="F95" s="779" t="s">
        <v>18</v>
      </c>
      <c r="G95" s="811" t="s">
        <v>1057</v>
      </c>
      <c r="H95" s="811" t="s">
        <v>45</v>
      </c>
      <c r="I95" s="811" t="s">
        <v>165</v>
      </c>
      <c r="J95" s="811" t="s">
        <v>187</v>
      </c>
      <c r="K95" s="811" t="s">
        <v>220</v>
      </c>
      <c r="L95" s="811" t="s">
        <v>45</v>
      </c>
      <c r="M95" s="86" t="s">
        <v>30</v>
      </c>
      <c r="N95" s="811" t="s">
        <v>45</v>
      </c>
      <c r="O95" s="811" t="s">
        <v>45</v>
      </c>
      <c r="P95" s="811" t="s">
        <v>30</v>
      </c>
      <c r="Q95" s="811" t="s">
        <v>1501</v>
      </c>
      <c r="R95" s="812" t="s">
        <v>5219</v>
      </c>
      <c r="S95" s="812" t="s">
        <v>230</v>
      </c>
      <c r="T95" s="811" t="s">
        <v>1643</v>
      </c>
      <c r="U95" s="811" t="s">
        <v>578</v>
      </c>
    </row>
    <row r="96" spans="1:21" s="583" customFormat="1" ht="13" hidden="1" customHeight="1">
      <c r="A96" s="810" t="s">
        <v>4806</v>
      </c>
      <c r="B96" s="810" t="s">
        <v>84</v>
      </c>
      <c r="C96" s="778" t="s">
        <v>45</v>
      </c>
      <c r="D96" s="811" t="s">
        <v>980</v>
      </c>
      <c r="E96" s="811">
        <v>5</v>
      </c>
      <c r="F96" s="779" t="s">
        <v>40</v>
      </c>
      <c r="G96" s="811" t="s">
        <v>1059</v>
      </c>
      <c r="H96" s="811" t="s">
        <v>45</v>
      </c>
      <c r="I96" s="811" t="s">
        <v>165</v>
      </c>
      <c r="J96" s="811" t="s">
        <v>5</v>
      </c>
      <c r="K96" s="811" t="s">
        <v>220</v>
      </c>
      <c r="L96" s="811" t="s">
        <v>45</v>
      </c>
      <c r="M96" s="86" t="s">
        <v>30</v>
      </c>
      <c r="N96" s="811" t="s">
        <v>45</v>
      </c>
      <c r="O96" s="811" t="s">
        <v>45</v>
      </c>
      <c r="P96" s="811" t="s">
        <v>45</v>
      </c>
      <c r="Q96" s="811" t="s">
        <v>1501</v>
      </c>
      <c r="R96" s="812" t="s">
        <v>84</v>
      </c>
      <c r="S96" s="812" t="s">
        <v>85</v>
      </c>
      <c r="T96" s="811" t="s">
        <v>45</v>
      </c>
      <c r="U96" s="811" t="s">
        <v>46</v>
      </c>
    </row>
    <row r="97" spans="1:21" s="583" customFormat="1" ht="13" customHeight="1">
      <c r="A97" s="810" t="s">
        <v>1318</v>
      </c>
      <c r="B97" s="810" t="s">
        <v>9217</v>
      </c>
      <c r="C97" s="778" t="s">
        <v>30</v>
      </c>
      <c r="D97" s="811" t="s">
        <v>982</v>
      </c>
      <c r="E97" s="811">
        <v>4</v>
      </c>
      <c r="F97" s="779" t="s">
        <v>18</v>
      </c>
      <c r="G97" s="811" t="s">
        <v>1060</v>
      </c>
      <c r="H97" s="811" t="s">
        <v>45</v>
      </c>
      <c r="I97" s="811" t="s">
        <v>165</v>
      </c>
      <c r="J97" s="811" t="s">
        <v>187</v>
      </c>
      <c r="K97" s="811" t="s">
        <v>220</v>
      </c>
      <c r="L97" s="811" t="s">
        <v>30</v>
      </c>
      <c r="M97" s="86" t="s">
        <v>30</v>
      </c>
      <c r="N97" s="811" t="s">
        <v>45</v>
      </c>
      <c r="O97" s="811" t="s">
        <v>45</v>
      </c>
      <c r="P97" s="811" t="s">
        <v>30</v>
      </c>
      <c r="Q97" s="811" t="s">
        <v>1501</v>
      </c>
      <c r="R97" s="812" t="s">
        <v>9217</v>
      </c>
      <c r="S97" s="812" t="s">
        <v>9194</v>
      </c>
      <c r="T97" s="811" t="s">
        <v>9218</v>
      </c>
      <c r="U97" s="811" t="s">
        <v>9219</v>
      </c>
    </row>
    <row r="98" spans="1:21" s="583" customFormat="1" ht="13" customHeight="1">
      <c r="A98" s="810" t="s">
        <v>1318</v>
      </c>
      <c r="B98" s="810" t="s">
        <v>9220</v>
      </c>
      <c r="C98" s="778" t="s">
        <v>30</v>
      </c>
      <c r="D98" s="811" t="s">
        <v>982</v>
      </c>
      <c r="E98" s="811">
        <v>4</v>
      </c>
      <c r="F98" s="779" t="s">
        <v>18</v>
      </c>
      <c r="G98" s="811" t="s">
        <v>1058</v>
      </c>
      <c r="H98" s="811" t="s">
        <v>45</v>
      </c>
      <c r="I98" s="811" t="s">
        <v>165</v>
      </c>
      <c r="J98" s="811" t="s">
        <v>187</v>
      </c>
      <c r="K98" s="811" t="s">
        <v>220</v>
      </c>
      <c r="L98" s="811" t="s">
        <v>30</v>
      </c>
      <c r="M98" s="86" t="s">
        <v>30</v>
      </c>
      <c r="N98" s="811" t="s">
        <v>45</v>
      </c>
      <c r="O98" s="811" t="s">
        <v>45</v>
      </c>
      <c r="P98" s="811" t="s">
        <v>30</v>
      </c>
      <c r="Q98" s="811" t="s">
        <v>1501</v>
      </c>
      <c r="R98" s="812" t="s">
        <v>9220</v>
      </c>
      <c r="S98" s="812" t="s">
        <v>9221</v>
      </c>
      <c r="T98" s="811" t="s">
        <v>9222</v>
      </c>
      <c r="U98" s="811" t="s">
        <v>4122</v>
      </c>
    </row>
    <row r="99" spans="1:21" s="583" customFormat="1" ht="13" customHeight="1">
      <c r="A99" s="810" t="s">
        <v>1318</v>
      </c>
      <c r="B99" s="810" t="s">
        <v>9223</v>
      </c>
      <c r="C99" s="778" t="s">
        <v>30</v>
      </c>
      <c r="D99" s="811" t="s">
        <v>982</v>
      </c>
      <c r="E99" s="811">
        <v>4</v>
      </c>
      <c r="F99" s="779" t="s">
        <v>18</v>
      </c>
      <c r="G99" s="811" t="s">
        <v>5209</v>
      </c>
      <c r="H99" s="811" t="s">
        <v>45</v>
      </c>
      <c r="I99" s="811" t="s">
        <v>165</v>
      </c>
      <c r="J99" s="811" t="s">
        <v>187</v>
      </c>
      <c r="K99" s="811" t="s">
        <v>220</v>
      </c>
      <c r="L99" s="811" t="s">
        <v>30</v>
      </c>
      <c r="M99" s="86" t="s">
        <v>30</v>
      </c>
      <c r="N99" s="811" t="s">
        <v>45</v>
      </c>
      <c r="O99" s="811" t="s">
        <v>45</v>
      </c>
      <c r="P99" s="811" t="s">
        <v>30</v>
      </c>
      <c r="Q99" s="811" t="s">
        <v>1501</v>
      </c>
      <c r="R99" s="812" t="s">
        <v>9223</v>
      </c>
      <c r="S99" s="812" t="s">
        <v>9224</v>
      </c>
      <c r="T99" s="811" t="s">
        <v>9225</v>
      </c>
      <c r="U99" s="811" t="s">
        <v>4116</v>
      </c>
    </row>
    <row r="100" spans="1:21" s="583" customFormat="1" ht="13" customHeight="1">
      <c r="A100" s="810" t="s">
        <v>1318</v>
      </c>
      <c r="B100" s="810" t="s">
        <v>9226</v>
      </c>
      <c r="C100" s="778" t="s">
        <v>30</v>
      </c>
      <c r="D100" s="811" t="s">
        <v>982</v>
      </c>
      <c r="E100" s="811">
        <v>4</v>
      </c>
      <c r="F100" s="779" t="s">
        <v>18</v>
      </c>
      <c r="G100" s="811" t="s">
        <v>1057</v>
      </c>
      <c r="H100" s="811" t="s">
        <v>45</v>
      </c>
      <c r="I100" s="811" t="s">
        <v>165</v>
      </c>
      <c r="J100" s="811" t="s">
        <v>187</v>
      </c>
      <c r="K100" s="811" t="s">
        <v>220</v>
      </c>
      <c r="L100" s="811" t="s">
        <v>30</v>
      </c>
      <c r="M100" s="86" t="s">
        <v>30</v>
      </c>
      <c r="N100" s="811" t="s">
        <v>45</v>
      </c>
      <c r="O100" s="811" t="s">
        <v>45</v>
      </c>
      <c r="P100" s="811" t="s">
        <v>30</v>
      </c>
      <c r="Q100" s="811" t="s">
        <v>1501</v>
      </c>
      <c r="R100" s="812" t="s">
        <v>9226</v>
      </c>
      <c r="S100" s="812" t="s">
        <v>9195</v>
      </c>
      <c r="T100" s="811" t="s">
        <v>9227</v>
      </c>
      <c r="U100" s="811" t="s">
        <v>4110</v>
      </c>
    </row>
    <row r="101" spans="1:21" s="583" customFormat="1" ht="13" customHeight="1">
      <c r="A101" s="810" t="s">
        <v>1318</v>
      </c>
      <c r="B101" s="810" t="s">
        <v>9228</v>
      </c>
      <c r="C101" s="778" t="s">
        <v>30</v>
      </c>
      <c r="D101" s="811" t="s">
        <v>982</v>
      </c>
      <c r="E101" s="811">
        <v>4</v>
      </c>
      <c r="F101" s="779" t="s">
        <v>18</v>
      </c>
      <c r="G101" s="811" t="s">
        <v>1059</v>
      </c>
      <c r="H101" s="811" t="s">
        <v>45</v>
      </c>
      <c r="I101" s="811" t="s">
        <v>165</v>
      </c>
      <c r="J101" s="811" t="s">
        <v>187</v>
      </c>
      <c r="K101" s="811" t="s">
        <v>220</v>
      </c>
      <c r="L101" s="811" t="s">
        <v>30</v>
      </c>
      <c r="M101" s="86" t="s">
        <v>30</v>
      </c>
      <c r="N101" s="811" t="s">
        <v>45</v>
      </c>
      <c r="O101" s="811" t="s">
        <v>45</v>
      </c>
      <c r="P101" s="811" t="s">
        <v>30</v>
      </c>
      <c r="Q101" s="811" t="s">
        <v>1501</v>
      </c>
      <c r="R101" s="812" t="s">
        <v>9228</v>
      </c>
      <c r="S101" s="812" t="s">
        <v>9196</v>
      </c>
      <c r="T101" s="811" t="s">
        <v>9229</v>
      </c>
      <c r="U101" s="811" t="s">
        <v>4104</v>
      </c>
    </row>
    <row r="102" spans="1:21" s="583" customFormat="1" ht="13" customHeight="1">
      <c r="A102" s="810" t="s">
        <v>1318</v>
      </c>
      <c r="B102" s="810" t="s">
        <v>9230</v>
      </c>
      <c r="C102" s="778" t="s">
        <v>30</v>
      </c>
      <c r="D102" s="811" t="s">
        <v>982</v>
      </c>
      <c r="E102" s="811">
        <v>4</v>
      </c>
      <c r="F102" s="779" t="s">
        <v>18</v>
      </c>
      <c r="G102" s="811" t="s">
        <v>1060</v>
      </c>
      <c r="H102" s="811" t="s">
        <v>45</v>
      </c>
      <c r="I102" s="811" t="s">
        <v>165</v>
      </c>
      <c r="J102" s="811" t="s">
        <v>187</v>
      </c>
      <c r="K102" s="811" t="s">
        <v>220</v>
      </c>
      <c r="L102" s="811" t="s">
        <v>45</v>
      </c>
      <c r="M102" s="86" t="s">
        <v>30</v>
      </c>
      <c r="N102" s="811" t="s">
        <v>45</v>
      </c>
      <c r="O102" s="811" t="s">
        <v>45</v>
      </c>
      <c r="P102" s="811" t="s">
        <v>30</v>
      </c>
      <c r="Q102" s="811" t="s">
        <v>1500</v>
      </c>
      <c r="R102" s="812" t="s">
        <v>9230</v>
      </c>
      <c r="S102" s="812" t="s">
        <v>45</v>
      </c>
      <c r="T102" s="811" t="s">
        <v>45</v>
      </c>
      <c r="U102" s="811" t="s">
        <v>4098</v>
      </c>
    </row>
    <row r="103" spans="1:21" s="583" customFormat="1" ht="13" customHeight="1">
      <c r="A103" s="810" t="s">
        <v>1318</v>
      </c>
      <c r="B103" s="810" t="s">
        <v>9962</v>
      </c>
      <c r="C103" s="778" t="s">
        <v>45</v>
      </c>
      <c r="D103" s="811" t="s">
        <v>982</v>
      </c>
      <c r="E103" s="811">
        <v>4</v>
      </c>
      <c r="F103" s="779" t="s">
        <v>18</v>
      </c>
      <c r="G103" s="811" t="s">
        <v>1057</v>
      </c>
      <c r="H103" s="811" t="s">
        <v>45</v>
      </c>
      <c r="I103" s="811" t="s">
        <v>192</v>
      </c>
      <c r="J103" s="811" t="s">
        <v>35</v>
      </c>
      <c r="K103" s="811" t="s">
        <v>220</v>
      </c>
      <c r="L103" s="811" t="s">
        <v>30</v>
      </c>
      <c r="M103" s="86" t="s">
        <v>30</v>
      </c>
      <c r="N103" s="811" t="s">
        <v>45</v>
      </c>
      <c r="O103" s="811" t="s">
        <v>45</v>
      </c>
      <c r="P103" s="811" t="s">
        <v>30</v>
      </c>
      <c r="Q103" s="811" t="s">
        <v>16</v>
      </c>
      <c r="R103" s="812" t="s">
        <v>45</v>
      </c>
      <c r="S103" s="812" t="s">
        <v>9962</v>
      </c>
      <c r="T103" s="811" t="s">
        <v>9964</v>
      </c>
      <c r="U103" s="811" t="s">
        <v>9966</v>
      </c>
    </row>
    <row r="104" spans="1:21" s="593" customFormat="1" ht="13" hidden="1" customHeight="1">
      <c r="A104" s="810" t="s">
        <v>1318</v>
      </c>
      <c r="B104" s="810" t="s">
        <v>5201</v>
      </c>
      <c r="C104" s="778" t="s">
        <v>45</v>
      </c>
      <c r="D104" s="811" t="s">
        <v>980</v>
      </c>
      <c r="E104" s="811">
        <v>5</v>
      </c>
      <c r="F104" s="779" t="s">
        <v>40</v>
      </c>
      <c r="G104" s="811" t="s">
        <v>1057</v>
      </c>
      <c r="H104" s="811" t="s">
        <v>45</v>
      </c>
      <c r="I104" s="811" t="s">
        <v>165</v>
      </c>
      <c r="J104" s="811" t="s">
        <v>169</v>
      </c>
      <c r="K104" s="811" t="s">
        <v>220</v>
      </c>
      <c r="L104" s="811" t="s">
        <v>45</v>
      </c>
      <c r="M104" s="86" t="s">
        <v>30</v>
      </c>
      <c r="N104" s="811" t="s">
        <v>45</v>
      </c>
      <c r="O104" s="811" t="s">
        <v>45</v>
      </c>
      <c r="P104" s="811" t="s">
        <v>30</v>
      </c>
      <c r="Q104" s="811" t="s">
        <v>1501</v>
      </c>
      <c r="R104" s="812" t="s">
        <v>5201</v>
      </c>
      <c r="S104" s="812" t="s">
        <v>5789</v>
      </c>
      <c r="T104" s="811" t="s">
        <v>1642</v>
      </c>
      <c r="U104" s="811" t="s">
        <v>576</v>
      </c>
    </row>
    <row r="105" spans="1:21" s="593" customFormat="1" ht="13" customHeight="1">
      <c r="A105" s="810" t="s">
        <v>1318</v>
      </c>
      <c r="B105" s="810" t="s">
        <v>10119</v>
      </c>
      <c r="C105" s="778" t="s">
        <v>45</v>
      </c>
      <c r="D105" s="811" t="s">
        <v>980</v>
      </c>
      <c r="E105" s="811">
        <v>5</v>
      </c>
      <c r="F105" s="779" t="s">
        <v>18</v>
      </c>
      <c r="G105" s="811" t="s">
        <v>1060</v>
      </c>
      <c r="H105" s="811" t="s">
        <v>45</v>
      </c>
      <c r="I105" s="811" t="s">
        <v>165</v>
      </c>
      <c r="J105" s="811" t="s">
        <v>35</v>
      </c>
      <c r="K105" s="811" t="s">
        <v>6535</v>
      </c>
      <c r="L105" s="811" t="s">
        <v>30</v>
      </c>
      <c r="M105" s="86" t="s">
        <v>30</v>
      </c>
      <c r="N105" s="811" t="s">
        <v>45</v>
      </c>
      <c r="O105" s="811" t="s">
        <v>45</v>
      </c>
      <c r="P105" s="811" t="s">
        <v>30</v>
      </c>
      <c r="Q105" s="811" t="s">
        <v>1500</v>
      </c>
      <c r="R105" s="812" t="s">
        <v>10119</v>
      </c>
      <c r="S105" s="812" t="s">
        <v>45</v>
      </c>
      <c r="T105" s="811" t="s">
        <v>45</v>
      </c>
      <c r="U105" s="811" t="s">
        <v>10120</v>
      </c>
    </row>
    <row r="106" spans="1:21" s="593" customFormat="1" ht="13" customHeight="1">
      <c r="A106" s="810" t="s">
        <v>1318</v>
      </c>
      <c r="B106" s="810" t="s">
        <v>5220</v>
      </c>
      <c r="C106" s="778" t="s">
        <v>45</v>
      </c>
      <c r="D106" s="811" t="s">
        <v>980</v>
      </c>
      <c r="E106" s="811">
        <v>5</v>
      </c>
      <c r="F106" s="779" t="s">
        <v>18</v>
      </c>
      <c r="G106" s="811" t="s">
        <v>1060</v>
      </c>
      <c r="H106" s="811" t="s">
        <v>45</v>
      </c>
      <c r="I106" s="811" t="s">
        <v>165</v>
      </c>
      <c r="J106" s="811" t="s">
        <v>35</v>
      </c>
      <c r="K106" s="811" t="s">
        <v>6535</v>
      </c>
      <c r="L106" s="811" t="s">
        <v>45</v>
      </c>
      <c r="M106" s="86" t="s">
        <v>30</v>
      </c>
      <c r="N106" s="811" t="s">
        <v>45</v>
      </c>
      <c r="O106" s="811" t="s">
        <v>45</v>
      </c>
      <c r="P106" s="811" t="s">
        <v>30</v>
      </c>
      <c r="Q106" s="811" t="s">
        <v>1500</v>
      </c>
      <c r="R106" s="812" t="s">
        <v>5220</v>
      </c>
      <c r="S106" s="812" t="s">
        <v>45</v>
      </c>
      <c r="T106" s="811" t="s">
        <v>45</v>
      </c>
      <c r="U106" s="811" t="s">
        <v>4795</v>
      </c>
    </row>
    <row r="107" spans="1:21" s="593" customFormat="1" ht="13" customHeight="1">
      <c r="A107" s="810" t="s">
        <v>1318</v>
      </c>
      <c r="B107" s="810" t="s">
        <v>5221</v>
      </c>
      <c r="C107" s="778" t="s">
        <v>45</v>
      </c>
      <c r="D107" s="811" t="s">
        <v>980</v>
      </c>
      <c r="E107" s="811">
        <v>5</v>
      </c>
      <c r="F107" s="779" t="s">
        <v>18</v>
      </c>
      <c r="G107" s="811" t="s">
        <v>1057</v>
      </c>
      <c r="H107" s="811" t="s">
        <v>45</v>
      </c>
      <c r="I107" s="811" t="s">
        <v>165</v>
      </c>
      <c r="J107" s="811" t="s">
        <v>35</v>
      </c>
      <c r="K107" s="811" t="s">
        <v>6535</v>
      </c>
      <c r="L107" s="811" t="s">
        <v>45</v>
      </c>
      <c r="M107" s="86" t="s">
        <v>30</v>
      </c>
      <c r="N107" s="811" t="s">
        <v>45</v>
      </c>
      <c r="O107" s="811" t="s">
        <v>45</v>
      </c>
      <c r="P107" s="811" t="s">
        <v>30</v>
      </c>
      <c r="Q107" s="811" t="s">
        <v>1501</v>
      </c>
      <c r="R107" s="812" t="s">
        <v>5221</v>
      </c>
      <c r="S107" s="812" t="s">
        <v>5222</v>
      </c>
      <c r="T107" s="811" t="s">
        <v>4794</v>
      </c>
      <c r="U107" s="811" t="s">
        <v>4793</v>
      </c>
    </row>
    <row r="108" spans="1:21" s="593" customFormat="1" ht="13" customHeight="1">
      <c r="A108" s="810" t="s">
        <v>1318</v>
      </c>
      <c r="B108" s="810" t="s">
        <v>5223</v>
      </c>
      <c r="C108" s="778" t="s">
        <v>45</v>
      </c>
      <c r="D108" s="811" t="s">
        <v>980</v>
      </c>
      <c r="E108" s="811">
        <v>5</v>
      </c>
      <c r="F108" s="779" t="s">
        <v>18</v>
      </c>
      <c r="G108" s="811" t="s">
        <v>1059</v>
      </c>
      <c r="H108" s="811" t="s">
        <v>45</v>
      </c>
      <c r="I108" s="811" t="s">
        <v>165</v>
      </c>
      <c r="J108" s="811" t="s">
        <v>35</v>
      </c>
      <c r="K108" s="811" t="s">
        <v>6535</v>
      </c>
      <c r="L108" s="811" t="s">
        <v>45</v>
      </c>
      <c r="M108" s="86" t="s">
        <v>30</v>
      </c>
      <c r="N108" s="811" t="s">
        <v>45</v>
      </c>
      <c r="O108" s="811" t="s">
        <v>45</v>
      </c>
      <c r="P108" s="811" t="s">
        <v>30</v>
      </c>
      <c r="Q108" s="811" t="s">
        <v>1501</v>
      </c>
      <c r="R108" s="812" t="s">
        <v>5223</v>
      </c>
      <c r="S108" s="812" t="s">
        <v>5224</v>
      </c>
      <c r="T108" s="811" t="s">
        <v>4791</v>
      </c>
      <c r="U108" s="811" t="s">
        <v>4792</v>
      </c>
    </row>
    <row r="109" spans="1:21" s="593" customFormat="1" ht="13" customHeight="1">
      <c r="A109" s="810" t="s">
        <v>1318</v>
      </c>
      <c r="B109" s="810" t="s">
        <v>7388</v>
      </c>
      <c r="C109" s="778" t="s">
        <v>45</v>
      </c>
      <c r="D109" s="811" t="s">
        <v>980</v>
      </c>
      <c r="E109" s="811">
        <v>5</v>
      </c>
      <c r="F109" s="779" t="s">
        <v>18</v>
      </c>
      <c r="G109" s="811" t="s">
        <v>1057</v>
      </c>
      <c r="H109" s="811" t="s">
        <v>45</v>
      </c>
      <c r="I109" s="811" t="s">
        <v>165</v>
      </c>
      <c r="J109" s="811" t="s">
        <v>35</v>
      </c>
      <c r="K109" s="811" t="s">
        <v>6535</v>
      </c>
      <c r="L109" s="811" t="s">
        <v>45</v>
      </c>
      <c r="M109" s="86" t="s">
        <v>45</v>
      </c>
      <c r="N109" s="811" t="s">
        <v>30</v>
      </c>
      <c r="O109" s="811" t="s">
        <v>45</v>
      </c>
      <c r="P109" s="811" t="s">
        <v>45</v>
      </c>
      <c r="Q109" s="811" t="s">
        <v>1501</v>
      </c>
      <c r="R109" s="812" t="s">
        <v>7388</v>
      </c>
      <c r="S109" s="812" t="s">
        <v>7445</v>
      </c>
      <c r="T109" s="811" t="s">
        <v>7446</v>
      </c>
      <c r="U109" s="811" t="s">
        <v>7389</v>
      </c>
    </row>
    <row r="110" spans="1:21" s="583" customFormat="1" ht="13" customHeight="1">
      <c r="A110" s="810" t="s">
        <v>1318</v>
      </c>
      <c r="B110" s="810" t="s">
        <v>5225</v>
      </c>
      <c r="C110" s="778" t="s">
        <v>45</v>
      </c>
      <c r="D110" s="811" t="s">
        <v>982</v>
      </c>
      <c r="E110" s="811">
        <v>4</v>
      </c>
      <c r="F110" s="779" t="s">
        <v>18</v>
      </c>
      <c r="G110" s="811" t="s">
        <v>1057</v>
      </c>
      <c r="H110" s="811" t="s">
        <v>45</v>
      </c>
      <c r="I110" s="811" t="s">
        <v>165</v>
      </c>
      <c r="J110" s="811" t="s">
        <v>35</v>
      </c>
      <c r="K110" s="811" t="s">
        <v>220</v>
      </c>
      <c r="L110" s="811" t="s">
        <v>30</v>
      </c>
      <c r="M110" s="86" t="s">
        <v>30</v>
      </c>
      <c r="N110" s="811" t="s">
        <v>30</v>
      </c>
      <c r="O110" s="811" t="s">
        <v>45</v>
      </c>
      <c r="P110" s="811" t="s">
        <v>30</v>
      </c>
      <c r="Q110" s="811" t="s">
        <v>1501</v>
      </c>
      <c r="R110" s="812" t="s">
        <v>5225</v>
      </c>
      <c r="S110" s="812" t="s">
        <v>447</v>
      </c>
      <c r="T110" s="811" t="s">
        <v>1644</v>
      </c>
      <c r="U110" s="811" t="s">
        <v>579</v>
      </c>
    </row>
    <row r="111" spans="1:21" s="583" customFormat="1" ht="13" customHeight="1">
      <c r="A111" s="810" t="s">
        <v>1318</v>
      </c>
      <c r="B111" s="810" t="s">
        <v>5226</v>
      </c>
      <c r="C111" s="778" t="s">
        <v>45</v>
      </c>
      <c r="D111" s="811" t="s">
        <v>982</v>
      </c>
      <c r="E111" s="811">
        <v>4</v>
      </c>
      <c r="F111" s="779" t="s">
        <v>18</v>
      </c>
      <c r="G111" s="811" t="s">
        <v>1059</v>
      </c>
      <c r="H111" s="811" t="s">
        <v>45</v>
      </c>
      <c r="I111" s="811" t="s">
        <v>165</v>
      </c>
      <c r="J111" s="811" t="s">
        <v>35</v>
      </c>
      <c r="K111" s="811" t="s">
        <v>220</v>
      </c>
      <c r="L111" s="811" t="s">
        <v>30</v>
      </c>
      <c r="M111" s="86" t="s">
        <v>30</v>
      </c>
      <c r="N111" s="811" t="s">
        <v>30</v>
      </c>
      <c r="O111" s="811" t="s">
        <v>45</v>
      </c>
      <c r="P111" s="811" t="s">
        <v>45</v>
      </c>
      <c r="Q111" s="811" t="s">
        <v>1500</v>
      </c>
      <c r="R111" s="812" t="s">
        <v>5226</v>
      </c>
      <c r="S111" s="812" t="s">
        <v>45</v>
      </c>
      <c r="T111" s="811" t="s">
        <v>45</v>
      </c>
      <c r="U111" s="811" t="s">
        <v>1955</v>
      </c>
    </row>
    <row r="112" spans="1:21" s="583" customFormat="1" ht="13" customHeight="1">
      <c r="A112" s="810" t="s">
        <v>1318</v>
      </c>
      <c r="B112" s="810" t="s">
        <v>6261</v>
      </c>
      <c r="C112" s="778" t="s">
        <v>45</v>
      </c>
      <c r="D112" s="811" t="s">
        <v>983</v>
      </c>
      <c r="E112" s="811">
        <v>2</v>
      </c>
      <c r="F112" s="779" t="s">
        <v>18</v>
      </c>
      <c r="G112" s="811" t="s">
        <v>1057</v>
      </c>
      <c r="H112" s="811" t="s">
        <v>45</v>
      </c>
      <c r="I112" s="811" t="s">
        <v>36</v>
      </c>
      <c r="J112" s="811" t="s">
        <v>35</v>
      </c>
      <c r="K112" s="811" t="s">
        <v>221</v>
      </c>
      <c r="L112" s="811" t="s">
        <v>30</v>
      </c>
      <c r="M112" s="86" t="s">
        <v>30</v>
      </c>
      <c r="N112" s="811" t="s">
        <v>45</v>
      </c>
      <c r="O112" s="811" t="s">
        <v>45</v>
      </c>
      <c r="P112" s="811" t="s">
        <v>30</v>
      </c>
      <c r="Q112" s="811" t="s">
        <v>1501</v>
      </c>
      <c r="R112" s="812" t="s">
        <v>6261</v>
      </c>
      <c r="S112" s="812" t="s">
        <v>6262</v>
      </c>
      <c r="T112" s="811" t="s">
        <v>6263</v>
      </c>
      <c r="U112" s="811" t="s">
        <v>6264</v>
      </c>
    </row>
    <row r="113" spans="1:21" s="583" customFormat="1" ht="13" customHeight="1">
      <c r="A113" s="810" t="s">
        <v>1318</v>
      </c>
      <c r="B113" s="810" t="s">
        <v>10151</v>
      </c>
      <c r="C113" s="778" t="s">
        <v>45</v>
      </c>
      <c r="D113" s="811" t="s">
        <v>982</v>
      </c>
      <c r="E113" s="811">
        <v>4</v>
      </c>
      <c r="F113" s="779" t="s">
        <v>18</v>
      </c>
      <c r="G113" s="811" t="s">
        <v>1059</v>
      </c>
      <c r="H113" s="811" t="s">
        <v>45</v>
      </c>
      <c r="I113" s="811" t="s">
        <v>192</v>
      </c>
      <c r="J113" s="811" t="s">
        <v>35</v>
      </c>
      <c r="K113" s="811" t="s">
        <v>220</v>
      </c>
      <c r="L113" s="811" t="s">
        <v>30</v>
      </c>
      <c r="M113" s="86" t="s">
        <v>30</v>
      </c>
      <c r="N113" s="811" t="s">
        <v>45</v>
      </c>
      <c r="O113" s="811" t="s">
        <v>45</v>
      </c>
      <c r="P113" s="811" t="s">
        <v>30</v>
      </c>
      <c r="Q113" s="811" t="s">
        <v>1501</v>
      </c>
      <c r="R113" s="812" t="s">
        <v>10151</v>
      </c>
      <c r="S113" s="812" t="s">
        <v>9963</v>
      </c>
      <c r="T113" s="811" t="s">
        <v>9965</v>
      </c>
      <c r="U113" s="811" t="s">
        <v>9967</v>
      </c>
    </row>
    <row r="114" spans="1:21" s="583" customFormat="1" ht="13" customHeight="1">
      <c r="A114" s="810" t="s">
        <v>1318</v>
      </c>
      <c r="B114" s="810" t="s">
        <v>6242</v>
      </c>
      <c r="C114" s="778" t="s">
        <v>45</v>
      </c>
      <c r="D114" s="811" t="s">
        <v>980</v>
      </c>
      <c r="E114" s="811">
        <v>5</v>
      </c>
      <c r="F114" s="779" t="s">
        <v>18</v>
      </c>
      <c r="G114" s="811" t="s">
        <v>7781</v>
      </c>
      <c r="H114" s="811" t="s">
        <v>45</v>
      </c>
      <c r="I114" s="811" t="s">
        <v>165</v>
      </c>
      <c r="J114" s="811" t="s">
        <v>169</v>
      </c>
      <c r="K114" s="811" t="s">
        <v>220</v>
      </c>
      <c r="L114" s="811" t="s">
        <v>45</v>
      </c>
      <c r="M114" s="86" t="s">
        <v>30</v>
      </c>
      <c r="N114" s="811" t="s">
        <v>45</v>
      </c>
      <c r="O114" s="811" t="s">
        <v>45</v>
      </c>
      <c r="P114" s="811" t="s">
        <v>30</v>
      </c>
      <c r="Q114" s="811" t="s">
        <v>16</v>
      </c>
      <c r="R114" s="812" t="s">
        <v>45</v>
      </c>
      <c r="S114" s="812" t="s">
        <v>6242</v>
      </c>
      <c r="T114" s="811" t="s">
        <v>6244</v>
      </c>
      <c r="U114" s="811" t="s">
        <v>6246</v>
      </c>
    </row>
    <row r="115" spans="1:21" s="583" customFormat="1" ht="13" customHeight="1">
      <c r="A115" s="810" t="s">
        <v>1318</v>
      </c>
      <c r="B115" s="810" t="s">
        <v>9231</v>
      </c>
      <c r="C115" s="778" t="s">
        <v>45</v>
      </c>
      <c r="D115" s="811" t="s">
        <v>983</v>
      </c>
      <c r="E115" s="811">
        <v>2</v>
      </c>
      <c r="F115" s="779" t="s">
        <v>18</v>
      </c>
      <c r="G115" s="811" t="s">
        <v>1058</v>
      </c>
      <c r="H115" s="811" t="s">
        <v>45</v>
      </c>
      <c r="I115" s="811" t="s">
        <v>36</v>
      </c>
      <c r="J115" s="811" t="s">
        <v>35</v>
      </c>
      <c r="K115" s="811" t="s">
        <v>220</v>
      </c>
      <c r="L115" s="811" t="s">
        <v>30</v>
      </c>
      <c r="M115" s="86" t="s">
        <v>30</v>
      </c>
      <c r="N115" s="811" t="s">
        <v>45</v>
      </c>
      <c r="O115" s="811" t="s">
        <v>45</v>
      </c>
      <c r="P115" s="811" t="s">
        <v>30</v>
      </c>
      <c r="Q115" s="811" t="s">
        <v>1500</v>
      </c>
      <c r="R115" s="812" t="s">
        <v>9231</v>
      </c>
      <c r="S115" s="812" t="s">
        <v>45</v>
      </c>
      <c r="T115" s="811" t="s">
        <v>45</v>
      </c>
      <c r="U115" s="811" t="s">
        <v>9232</v>
      </c>
    </row>
    <row r="116" spans="1:21" s="583" customFormat="1" ht="13" hidden="1" customHeight="1">
      <c r="A116" s="810" t="s">
        <v>1318</v>
      </c>
      <c r="B116" s="810" t="s">
        <v>9071</v>
      </c>
      <c r="C116" s="778" t="s">
        <v>45</v>
      </c>
      <c r="D116" s="811" t="s">
        <v>980</v>
      </c>
      <c r="E116" s="811">
        <v>5</v>
      </c>
      <c r="F116" s="779" t="s">
        <v>40</v>
      </c>
      <c r="G116" s="811" t="s">
        <v>1059</v>
      </c>
      <c r="H116" s="811" t="s">
        <v>45</v>
      </c>
      <c r="I116" s="811" t="s">
        <v>165</v>
      </c>
      <c r="J116" s="811" t="s">
        <v>169</v>
      </c>
      <c r="K116" s="811" t="s">
        <v>220</v>
      </c>
      <c r="L116" s="811" t="s">
        <v>45</v>
      </c>
      <c r="M116" s="86" t="s">
        <v>30</v>
      </c>
      <c r="N116" s="811" t="s">
        <v>45</v>
      </c>
      <c r="O116" s="811" t="s">
        <v>45</v>
      </c>
      <c r="P116" s="811" t="s">
        <v>30</v>
      </c>
      <c r="Q116" s="811" t="s">
        <v>16</v>
      </c>
      <c r="R116" s="812" t="s">
        <v>45</v>
      </c>
      <c r="S116" s="812" t="s">
        <v>9071</v>
      </c>
      <c r="T116" s="811" t="s">
        <v>9072</v>
      </c>
      <c r="U116" s="811" t="s">
        <v>9070</v>
      </c>
    </row>
    <row r="117" spans="1:21" s="583" customFormat="1" ht="13" customHeight="1">
      <c r="A117" s="810" t="s">
        <v>1318</v>
      </c>
      <c r="B117" s="810" t="s">
        <v>9233</v>
      </c>
      <c r="C117" s="778" t="s">
        <v>45</v>
      </c>
      <c r="D117" s="811" t="s">
        <v>983</v>
      </c>
      <c r="E117" s="811">
        <v>2</v>
      </c>
      <c r="F117" s="779" t="s">
        <v>18</v>
      </c>
      <c r="G117" s="811" t="s">
        <v>1061</v>
      </c>
      <c r="H117" s="811" t="s">
        <v>45</v>
      </c>
      <c r="I117" s="811" t="s">
        <v>36</v>
      </c>
      <c r="J117" s="811" t="s">
        <v>35</v>
      </c>
      <c r="K117" s="811" t="s">
        <v>220</v>
      </c>
      <c r="L117" s="811" t="s">
        <v>30</v>
      </c>
      <c r="M117" s="86" t="s">
        <v>30</v>
      </c>
      <c r="N117" s="811" t="s">
        <v>45</v>
      </c>
      <c r="O117" s="811" t="s">
        <v>45</v>
      </c>
      <c r="P117" s="811" t="s">
        <v>30</v>
      </c>
      <c r="Q117" s="811" t="s">
        <v>1500</v>
      </c>
      <c r="R117" s="812" t="s">
        <v>9233</v>
      </c>
      <c r="S117" s="812" t="s">
        <v>45</v>
      </c>
      <c r="T117" s="811" t="s">
        <v>45</v>
      </c>
      <c r="U117" s="811" t="s">
        <v>9234</v>
      </c>
    </row>
    <row r="118" spans="1:21" s="583" customFormat="1" ht="13" customHeight="1">
      <c r="A118" s="810" t="s">
        <v>1318</v>
      </c>
      <c r="B118" s="810" t="s">
        <v>9235</v>
      </c>
      <c r="C118" s="778" t="s">
        <v>45</v>
      </c>
      <c r="D118" s="811" t="s">
        <v>983</v>
      </c>
      <c r="E118" s="811">
        <v>2</v>
      </c>
      <c r="F118" s="779" t="s">
        <v>18</v>
      </c>
      <c r="G118" s="811" t="s">
        <v>1057</v>
      </c>
      <c r="H118" s="811" t="s">
        <v>45</v>
      </c>
      <c r="I118" s="811" t="s">
        <v>36</v>
      </c>
      <c r="J118" s="811" t="s">
        <v>35</v>
      </c>
      <c r="K118" s="811" t="s">
        <v>220</v>
      </c>
      <c r="L118" s="811" t="s">
        <v>30</v>
      </c>
      <c r="M118" s="86" t="s">
        <v>30</v>
      </c>
      <c r="N118" s="811" t="s">
        <v>45</v>
      </c>
      <c r="O118" s="811" t="s">
        <v>45</v>
      </c>
      <c r="P118" s="811" t="s">
        <v>30</v>
      </c>
      <c r="Q118" s="811" t="s">
        <v>1501</v>
      </c>
      <c r="R118" s="812" t="s">
        <v>9235</v>
      </c>
      <c r="S118" s="812" t="s">
        <v>9236</v>
      </c>
      <c r="T118" s="811" t="s">
        <v>9237</v>
      </c>
      <c r="U118" s="811" t="s">
        <v>9238</v>
      </c>
    </row>
    <row r="119" spans="1:21" s="583" customFormat="1" ht="13" customHeight="1">
      <c r="A119" s="810" t="s">
        <v>1318</v>
      </c>
      <c r="B119" s="810" t="s">
        <v>9239</v>
      </c>
      <c r="C119" s="778" t="s">
        <v>45</v>
      </c>
      <c r="D119" s="811" t="s">
        <v>983</v>
      </c>
      <c r="E119" s="811">
        <v>2</v>
      </c>
      <c r="F119" s="779" t="s">
        <v>18</v>
      </c>
      <c r="G119" s="811" t="s">
        <v>5358</v>
      </c>
      <c r="H119" s="811" t="s">
        <v>45</v>
      </c>
      <c r="I119" s="811" t="s">
        <v>36</v>
      </c>
      <c r="J119" s="811" t="s">
        <v>35</v>
      </c>
      <c r="K119" s="811" t="s">
        <v>220</v>
      </c>
      <c r="L119" s="811" t="s">
        <v>30</v>
      </c>
      <c r="M119" s="86" t="s">
        <v>30</v>
      </c>
      <c r="N119" s="811" t="s">
        <v>45</v>
      </c>
      <c r="O119" s="811" t="s">
        <v>45</v>
      </c>
      <c r="P119" s="811" t="s">
        <v>30</v>
      </c>
      <c r="Q119" s="811" t="s">
        <v>1500</v>
      </c>
      <c r="R119" s="812" t="s">
        <v>9239</v>
      </c>
      <c r="S119" s="812" t="s">
        <v>45</v>
      </c>
      <c r="T119" s="811" t="s">
        <v>45</v>
      </c>
      <c r="U119" s="811" t="s">
        <v>9240</v>
      </c>
    </row>
    <row r="120" spans="1:21" s="583" customFormat="1" ht="13" customHeight="1">
      <c r="A120" s="810" t="s">
        <v>1318</v>
      </c>
      <c r="B120" s="810" t="s">
        <v>9241</v>
      </c>
      <c r="C120" s="778" t="s">
        <v>45</v>
      </c>
      <c r="D120" s="811" t="s">
        <v>983</v>
      </c>
      <c r="E120" s="811">
        <v>2</v>
      </c>
      <c r="F120" s="779" t="s">
        <v>18</v>
      </c>
      <c r="G120" s="811" t="s">
        <v>1059</v>
      </c>
      <c r="H120" s="811" t="s">
        <v>45</v>
      </c>
      <c r="I120" s="811" t="s">
        <v>36</v>
      </c>
      <c r="J120" s="811" t="s">
        <v>35</v>
      </c>
      <c r="K120" s="811" t="s">
        <v>220</v>
      </c>
      <c r="L120" s="811" t="s">
        <v>30</v>
      </c>
      <c r="M120" s="86" t="s">
        <v>30</v>
      </c>
      <c r="N120" s="811" t="s">
        <v>45</v>
      </c>
      <c r="O120" s="811" t="s">
        <v>45</v>
      </c>
      <c r="P120" s="811" t="s">
        <v>30</v>
      </c>
      <c r="Q120" s="811" t="s">
        <v>1501</v>
      </c>
      <c r="R120" s="812" t="s">
        <v>9241</v>
      </c>
      <c r="S120" s="812" t="s">
        <v>9208</v>
      </c>
      <c r="T120" s="811" t="s">
        <v>9242</v>
      </c>
      <c r="U120" s="811" t="s">
        <v>9243</v>
      </c>
    </row>
    <row r="121" spans="1:21" s="583" customFormat="1" ht="13" customHeight="1">
      <c r="A121" s="810" t="s">
        <v>1318</v>
      </c>
      <c r="B121" s="810" t="s">
        <v>9244</v>
      </c>
      <c r="C121" s="778" t="s">
        <v>45</v>
      </c>
      <c r="D121" s="811" t="s">
        <v>982</v>
      </c>
      <c r="E121" s="811">
        <v>4</v>
      </c>
      <c r="F121" s="779" t="s">
        <v>18</v>
      </c>
      <c r="G121" s="811" t="s">
        <v>1060</v>
      </c>
      <c r="H121" s="811" t="s">
        <v>45</v>
      </c>
      <c r="I121" s="811" t="s">
        <v>165</v>
      </c>
      <c r="J121" s="811" t="s">
        <v>35</v>
      </c>
      <c r="K121" s="811" t="s">
        <v>220</v>
      </c>
      <c r="L121" s="811" t="s">
        <v>45</v>
      </c>
      <c r="M121" s="86" t="s">
        <v>30</v>
      </c>
      <c r="N121" s="811" t="s">
        <v>45</v>
      </c>
      <c r="O121" s="811" t="s">
        <v>45</v>
      </c>
      <c r="P121" s="811" t="s">
        <v>30</v>
      </c>
      <c r="Q121" s="811" t="s">
        <v>1500</v>
      </c>
      <c r="R121" s="812" t="s">
        <v>9244</v>
      </c>
      <c r="S121" s="812" t="s">
        <v>45</v>
      </c>
      <c r="T121" s="811" t="s">
        <v>45</v>
      </c>
      <c r="U121" s="811" t="s">
        <v>9245</v>
      </c>
    </row>
    <row r="122" spans="1:21" s="583" customFormat="1" ht="13" customHeight="1">
      <c r="A122" s="810" t="s">
        <v>1318</v>
      </c>
      <c r="B122" s="810" t="s">
        <v>9246</v>
      </c>
      <c r="C122" s="778" t="s">
        <v>45</v>
      </c>
      <c r="D122" s="811" t="s">
        <v>982</v>
      </c>
      <c r="E122" s="811">
        <v>4</v>
      </c>
      <c r="F122" s="779" t="s">
        <v>18</v>
      </c>
      <c r="G122" s="811" t="s">
        <v>1057</v>
      </c>
      <c r="H122" s="811" t="s">
        <v>45</v>
      </c>
      <c r="I122" s="811" t="s">
        <v>165</v>
      </c>
      <c r="J122" s="811" t="s">
        <v>35</v>
      </c>
      <c r="K122" s="811" t="s">
        <v>220</v>
      </c>
      <c r="L122" s="811" t="s">
        <v>30</v>
      </c>
      <c r="M122" s="86" t="s">
        <v>30</v>
      </c>
      <c r="N122" s="811" t="s">
        <v>45</v>
      </c>
      <c r="O122" s="811" t="s">
        <v>45</v>
      </c>
      <c r="P122" s="811" t="s">
        <v>30</v>
      </c>
      <c r="Q122" s="811" t="s">
        <v>1501</v>
      </c>
      <c r="R122" s="812" t="s">
        <v>9246</v>
      </c>
      <c r="S122" s="812" t="s">
        <v>9247</v>
      </c>
      <c r="T122" s="811" t="s">
        <v>9248</v>
      </c>
      <c r="U122" s="811" t="s">
        <v>9249</v>
      </c>
    </row>
    <row r="123" spans="1:21" s="583" customFormat="1" ht="13" customHeight="1">
      <c r="A123" s="810" t="s">
        <v>1318</v>
      </c>
      <c r="B123" s="810" t="s">
        <v>9250</v>
      </c>
      <c r="C123" s="778" t="s">
        <v>45</v>
      </c>
      <c r="D123" s="811" t="s">
        <v>982</v>
      </c>
      <c r="E123" s="811">
        <v>4</v>
      </c>
      <c r="F123" s="779" t="s">
        <v>18</v>
      </c>
      <c r="G123" s="811" t="s">
        <v>1059</v>
      </c>
      <c r="H123" s="811" t="s">
        <v>45</v>
      </c>
      <c r="I123" s="811" t="s">
        <v>165</v>
      </c>
      <c r="J123" s="811" t="s">
        <v>35</v>
      </c>
      <c r="K123" s="811" t="s">
        <v>220</v>
      </c>
      <c r="L123" s="811" t="s">
        <v>30</v>
      </c>
      <c r="M123" s="86" t="s">
        <v>30</v>
      </c>
      <c r="N123" s="811" t="s">
        <v>45</v>
      </c>
      <c r="O123" s="811" t="s">
        <v>45</v>
      </c>
      <c r="P123" s="811" t="s">
        <v>30</v>
      </c>
      <c r="Q123" s="811" t="s">
        <v>1501</v>
      </c>
      <c r="R123" s="812" t="s">
        <v>9250</v>
      </c>
      <c r="S123" s="812" t="s">
        <v>9251</v>
      </c>
      <c r="T123" s="811" t="s">
        <v>9252</v>
      </c>
      <c r="U123" s="811" t="s">
        <v>9253</v>
      </c>
    </row>
    <row r="124" spans="1:21" s="583" customFormat="1" ht="13" customHeight="1">
      <c r="A124" s="810" t="s">
        <v>1318</v>
      </c>
      <c r="B124" s="810" t="s">
        <v>9254</v>
      </c>
      <c r="C124" s="778" t="s">
        <v>45</v>
      </c>
      <c r="D124" s="811" t="s">
        <v>980</v>
      </c>
      <c r="E124" s="811">
        <v>5</v>
      </c>
      <c r="F124" s="779" t="s">
        <v>18</v>
      </c>
      <c r="G124" s="811" t="s">
        <v>1057</v>
      </c>
      <c r="H124" s="811" t="s">
        <v>45</v>
      </c>
      <c r="I124" s="811" t="s">
        <v>165</v>
      </c>
      <c r="J124" s="811" t="s">
        <v>22</v>
      </c>
      <c r="K124" s="811" t="s">
        <v>220</v>
      </c>
      <c r="L124" s="811" t="s">
        <v>45</v>
      </c>
      <c r="M124" s="86" t="s">
        <v>30</v>
      </c>
      <c r="N124" s="811" t="s">
        <v>45</v>
      </c>
      <c r="O124" s="811" t="s">
        <v>45</v>
      </c>
      <c r="P124" s="811" t="s">
        <v>30</v>
      </c>
      <c r="Q124" s="811" t="s">
        <v>1501</v>
      </c>
      <c r="R124" s="812" t="s">
        <v>9254</v>
      </c>
      <c r="S124" s="812" t="s">
        <v>4197</v>
      </c>
      <c r="T124" s="811" t="s">
        <v>4196</v>
      </c>
      <c r="U124" s="811" t="s">
        <v>4058</v>
      </c>
    </row>
    <row r="125" spans="1:21" s="583" customFormat="1" ht="13" customHeight="1">
      <c r="A125" s="810" t="s">
        <v>1318</v>
      </c>
      <c r="B125" s="810" t="s">
        <v>6855</v>
      </c>
      <c r="C125" s="778" t="s">
        <v>45</v>
      </c>
      <c r="D125" s="811" t="s">
        <v>982</v>
      </c>
      <c r="E125" s="811">
        <v>4</v>
      </c>
      <c r="F125" s="779" t="s">
        <v>18</v>
      </c>
      <c r="G125" s="811" t="s">
        <v>1059</v>
      </c>
      <c r="H125" s="811" t="s">
        <v>45</v>
      </c>
      <c r="I125" s="811" t="s">
        <v>192</v>
      </c>
      <c r="J125" s="811" t="s">
        <v>191</v>
      </c>
      <c r="K125" s="811" t="s">
        <v>220</v>
      </c>
      <c r="L125" s="811" t="s">
        <v>45</v>
      </c>
      <c r="M125" s="86" t="s">
        <v>30</v>
      </c>
      <c r="N125" s="811" t="s">
        <v>45</v>
      </c>
      <c r="O125" s="811" t="s">
        <v>45</v>
      </c>
      <c r="P125" s="811" t="s">
        <v>30</v>
      </c>
      <c r="Q125" s="811" t="s">
        <v>1500</v>
      </c>
      <c r="R125" s="812" t="s">
        <v>6855</v>
      </c>
      <c r="S125" s="812" t="s">
        <v>45</v>
      </c>
      <c r="T125" s="811" t="s">
        <v>45</v>
      </c>
      <c r="U125" s="811" t="s">
        <v>6856</v>
      </c>
    </row>
    <row r="126" spans="1:21" s="583" customFormat="1" ht="13" hidden="1" customHeight="1">
      <c r="A126" s="810" t="s">
        <v>1318</v>
      </c>
      <c r="B126" s="810" t="s">
        <v>158</v>
      </c>
      <c r="C126" s="778" t="s">
        <v>45</v>
      </c>
      <c r="D126" s="811" t="s">
        <v>982</v>
      </c>
      <c r="E126" s="811">
        <v>4</v>
      </c>
      <c r="F126" s="779" t="s">
        <v>19</v>
      </c>
      <c r="G126" s="811" t="s">
        <v>1060</v>
      </c>
      <c r="H126" s="811" t="s">
        <v>45</v>
      </c>
      <c r="I126" s="811" t="s">
        <v>165</v>
      </c>
      <c r="J126" s="811" t="s">
        <v>35</v>
      </c>
      <c r="K126" s="811" t="s">
        <v>219</v>
      </c>
      <c r="L126" s="811" t="s">
        <v>45</v>
      </c>
      <c r="M126" s="86" t="s">
        <v>30</v>
      </c>
      <c r="N126" s="811" t="s">
        <v>45</v>
      </c>
      <c r="O126" s="811" t="s">
        <v>45</v>
      </c>
      <c r="P126" s="811" t="s">
        <v>45</v>
      </c>
      <c r="Q126" s="811" t="s">
        <v>16</v>
      </c>
      <c r="R126" s="812" t="s">
        <v>45</v>
      </c>
      <c r="S126" s="812" t="s">
        <v>158</v>
      </c>
      <c r="T126" s="811" t="s">
        <v>45</v>
      </c>
      <c r="U126" s="811" t="s">
        <v>46</v>
      </c>
    </row>
    <row r="127" spans="1:21" s="583" customFormat="1" ht="13" customHeight="1">
      <c r="A127" s="810" t="s">
        <v>1318</v>
      </c>
      <c r="B127" s="810" t="s">
        <v>5227</v>
      </c>
      <c r="C127" s="778" t="s">
        <v>45</v>
      </c>
      <c r="D127" s="811" t="s">
        <v>982</v>
      </c>
      <c r="E127" s="811">
        <v>4</v>
      </c>
      <c r="F127" s="779" t="s">
        <v>18</v>
      </c>
      <c r="G127" s="811" t="s">
        <v>1058</v>
      </c>
      <c r="H127" s="811" t="s">
        <v>45</v>
      </c>
      <c r="I127" s="811" t="s">
        <v>192</v>
      </c>
      <c r="J127" s="811" t="s">
        <v>191</v>
      </c>
      <c r="K127" s="811" t="s">
        <v>220</v>
      </c>
      <c r="L127" s="811" t="s">
        <v>30</v>
      </c>
      <c r="M127" s="86" t="s">
        <v>30</v>
      </c>
      <c r="N127" s="811" t="s">
        <v>45</v>
      </c>
      <c r="O127" s="811" t="s">
        <v>45</v>
      </c>
      <c r="P127" s="811" t="s">
        <v>30</v>
      </c>
      <c r="Q127" s="811" t="s">
        <v>1501</v>
      </c>
      <c r="R127" s="812" t="s">
        <v>5227</v>
      </c>
      <c r="S127" s="812" t="s">
        <v>5228</v>
      </c>
      <c r="T127" s="811" t="s">
        <v>5229</v>
      </c>
      <c r="U127" s="811" t="s">
        <v>4055</v>
      </c>
    </row>
    <row r="128" spans="1:21" s="583" customFormat="1" ht="13" customHeight="1">
      <c r="A128" s="810" t="s">
        <v>1318</v>
      </c>
      <c r="B128" s="810" t="s">
        <v>6334</v>
      </c>
      <c r="C128" s="778" t="s">
        <v>45</v>
      </c>
      <c r="D128" s="811" t="s">
        <v>982</v>
      </c>
      <c r="E128" s="811">
        <v>4</v>
      </c>
      <c r="F128" s="779" t="s">
        <v>18</v>
      </c>
      <c r="G128" s="811" t="s">
        <v>1060</v>
      </c>
      <c r="H128" s="811" t="s">
        <v>45</v>
      </c>
      <c r="I128" s="811" t="s">
        <v>192</v>
      </c>
      <c r="J128" s="811" t="s">
        <v>191</v>
      </c>
      <c r="K128" s="811" t="s">
        <v>220</v>
      </c>
      <c r="L128" s="811" t="s">
        <v>30</v>
      </c>
      <c r="M128" s="86" t="s">
        <v>30</v>
      </c>
      <c r="N128" s="811" t="s">
        <v>45</v>
      </c>
      <c r="O128" s="811" t="s">
        <v>45</v>
      </c>
      <c r="P128" s="811" t="s">
        <v>30</v>
      </c>
      <c r="Q128" s="811" t="s">
        <v>1500</v>
      </c>
      <c r="R128" s="812" t="s">
        <v>6334</v>
      </c>
      <c r="S128" s="812" t="s">
        <v>45</v>
      </c>
      <c r="T128" s="811" t="s">
        <v>45</v>
      </c>
      <c r="U128" s="811" t="s">
        <v>6336</v>
      </c>
    </row>
    <row r="129" spans="1:21" s="583" customFormat="1" ht="13" customHeight="1">
      <c r="A129" s="810" t="s">
        <v>1318</v>
      </c>
      <c r="B129" s="810" t="s">
        <v>5230</v>
      </c>
      <c r="C129" s="778" t="s">
        <v>45</v>
      </c>
      <c r="D129" s="811" t="s">
        <v>982</v>
      </c>
      <c r="E129" s="811">
        <v>4</v>
      </c>
      <c r="F129" s="779" t="s">
        <v>18</v>
      </c>
      <c r="G129" s="811" t="s">
        <v>1061</v>
      </c>
      <c r="H129" s="811" t="s">
        <v>45</v>
      </c>
      <c r="I129" s="811" t="s">
        <v>192</v>
      </c>
      <c r="J129" s="811" t="s">
        <v>191</v>
      </c>
      <c r="K129" s="811" t="s">
        <v>220</v>
      </c>
      <c r="L129" s="811" t="s">
        <v>30</v>
      </c>
      <c r="M129" s="86" t="s">
        <v>30</v>
      </c>
      <c r="N129" s="811" t="s">
        <v>45</v>
      </c>
      <c r="O129" s="811" t="s">
        <v>45</v>
      </c>
      <c r="P129" s="811" t="s">
        <v>30</v>
      </c>
      <c r="Q129" s="811" t="s">
        <v>1501</v>
      </c>
      <c r="R129" s="812" t="s">
        <v>5230</v>
      </c>
      <c r="S129" s="812" t="s">
        <v>5231</v>
      </c>
      <c r="T129" s="811" t="s">
        <v>4671</v>
      </c>
      <c r="U129" s="811" t="s">
        <v>4050</v>
      </c>
    </row>
    <row r="130" spans="1:21" s="583" customFormat="1" ht="13" customHeight="1">
      <c r="A130" s="810" t="s">
        <v>1318</v>
      </c>
      <c r="B130" s="810" t="s">
        <v>6335</v>
      </c>
      <c r="C130" s="778" t="s">
        <v>45</v>
      </c>
      <c r="D130" s="811" t="s">
        <v>982</v>
      </c>
      <c r="E130" s="811">
        <v>4</v>
      </c>
      <c r="F130" s="779" t="s">
        <v>18</v>
      </c>
      <c r="G130" s="811" t="s">
        <v>4428</v>
      </c>
      <c r="H130" s="811" t="s">
        <v>45</v>
      </c>
      <c r="I130" s="811" t="s">
        <v>192</v>
      </c>
      <c r="J130" s="811" t="s">
        <v>191</v>
      </c>
      <c r="K130" s="811" t="s">
        <v>220</v>
      </c>
      <c r="L130" s="811" t="s">
        <v>30</v>
      </c>
      <c r="M130" s="86" t="s">
        <v>30</v>
      </c>
      <c r="N130" s="811" t="s">
        <v>45</v>
      </c>
      <c r="O130" s="811" t="s">
        <v>45</v>
      </c>
      <c r="P130" s="811" t="s">
        <v>30</v>
      </c>
      <c r="Q130" s="811" t="s">
        <v>1501</v>
      </c>
      <c r="R130" s="812" t="s">
        <v>6335</v>
      </c>
      <c r="S130" s="812" t="s">
        <v>6437</v>
      </c>
      <c r="T130" s="811" t="s">
        <v>6438</v>
      </c>
      <c r="U130" s="811" t="s">
        <v>6337</v>
      </c>
    </row>
    <row r="131" spans="1:21" s="583" customFormat="1" ht="13" customHeight="1">
      <c r="A131" s="810" t="s">
        <v>1318</v>
      </c>
      <c r="B131" s="810" t="s">
        <v>5232</v>
      </c>
      <c r="C131" s="778" t="s">
        <v>45</v>
      </c>
      <c r="D131" s="811" t="s">
        <v>982</v>
      </c>
      <c r="E131" s="811">
        <v>4</v>
      </c>
      <c r="F131" s="779" t="s">
        <v>18</v>
      </c>
      <c r="G131" s="811" t="s">
        <v>7781</v>
      </c>
      <c r="H131" s="811" t="s">
        <v>45</v>
      </c>
      <c r="I131" s="811" t="s">
        <v>192</v>
      </c>
      <c r="J131" s="811" t="s">
        <v>191</v>
      </c>
      <c r="K131" s="811" t="s">
        <v>220</v>
      </c>
      <c r="L131" s="811" t="s">
        <v>30</v>
      </c>
      <c r="M131" s="86" t="s">
        <v>30</v>
      </c>
      <c r="N131" s="811" t="s">
        <v>45</v>
      </c>
      <c r="O131" s="811" t="s">
        <v>45</v>
      </c>
      <c r="P131" s="811" t="s">
        <v>30</v>
      </c>
      <c r="Q131" s="811" t="s">
        <v>1501</v>
      </c>
      <c r="R131" s="812" t="s">
        <v>5232</v>
      </c>
      <c r="S131" s="812" t="s">
        <v>5233</v>
      </c>
      <c r="T131" s="811" t="s">
        <v>4561</v>
      </c>
      <c r="U131" s="811" t="s">
        <v>4047</v>
      </c>
    </row>
    <row r="132" spans="1:21" s="583" customFormat="1" ht="13" customHeight="1">
      <c r="A132" s="810" t="s">
        <v>1318</v>
      </c>
      <c r="B132" s="810" t="s">
        <v>5234</v>
      </c>
      <c r="C132" s="778" t="s">
        <v>45</v>
      </c>
      <c r="D132" s="811" t="s">
        <v>982</v>
      </c>
      <c r="E132" s="811">
        <v>4</v>
      </c>
      <c r="F132" s="779" t="s">
        <v>18</v>
      </c>
      <c r="G132" s="811" t="s">
        <v>1057</v>
      </c>
      <c r="H132" s="811" t="s">
        <v>45</v>
      </c>
      <c r="I132" s="811" t="s">
        <v>192</v>
      </c>
      <c r="J132" s="811" t="s">
        <v>191</v>
      </c>
      <c r="K132" s="811" t="s">
        <v>220</v>
      </c>
      <c r="L132" s="811" t="s">
        <v>30</v>
      </c>
      <c r="M132" s="86" t="s">
        <v>30</v>
      </c>
      <c r="N132" s="811" t="s">
        <v>45</v>
      </c>
      <c r="O132" s="811" t="s">
        <v>45</v>
      </c>
      <c r="P132" s="811" t="s">
        <v>30</v>
      </c>
      <c r="Q132" s="811" t="s">
        <v>1501</v>
      </c>
      <c r="R132" s="812" t="s">
        <v>5234</v>
      </c>
      <c r="S132" s="812" t="s">
        <v>4179</v>
      </c>
      <c r="T132" s="811" t="s">
        <v>4178</v>
      </c>
      <c r="U132" s="811" t="s">
        <v>4042</v>
      </c>
    </row>
    <row r="133" spans="1:21" s="583" customFormat="1" ht="13" customHeight="1">
      <c r="A133" s="810" t="s">
        <v>1318</v>
      </c>
      <c r="B133" s="810" t="s">
        <v>5235</v>
      </c>
      <c r="C133" s="778" t="s">
        <v>45</v>
      </c>
      <c r="D133" s="811" t="s">
        <v>982</v>
      </c>
      <c r="E133" s="811">
        <v>4</v>
      </c>
      <c r="F133" s="779" t="s">
        <v>18</v>
      </c>
      <c r="G133" s="811" t="s">
        <v>1059</v>
      </c>
      <c r="H133" s="811" t="s">
        <v>45</v>
      </c>
      <c r="I133" s="811" t="s">
        <v>192</v>
      </c>
      <c r="J133" s="811" t="s">
        <v>191</v>
      </c>
      <c r="K133" s="811" t="s">
        <v>220</v>
      </c>
      <c r="L133" s="811" t="s">
        <v>30</v>
      </c>
      <c r="M133" s="86" t="s">
        <v>30</v>
      </c>
      <c r="N133" s="811" t="s">
        <v>45</v>
      </c>
      <c r="O133" s="811" t="s">
        <v>45</v>
      </c>
      <c r="P133" s="811" t="s">
        <v>30</v>
      </c>
      <c r="Q133" s="811" t="s">
        <v>1501</v>
      </c>
      <c r="R133" s="812" t="s">
        <v>5235</v>
      </c>
      <c r="S133" s="812" t="s">
        <v>5236</v>
      </c>
      <c r="T133" s="811" t="s">
        <v>4558</v>
      </c>
      <c r="U133" s="811" t="s">
        <v>4039</v>
      </c>
    </row>
    <row r="134" spans="1:21" s="583" customFormat="1" ht="13" customHeight="1">
      <c r="A134" s="810" t="s">
        <v>1318</v>
      </c>
      <c r="B134" s="810" t="s">
        <v>5237</v>
      </c>
      <c r="C134" s="778" t="s">
        <v>45</v>
      </c>
      <c r="D134" s="811" t="s">
        <v>982</v>
      </c>
      <c r="E134" s="811">
        <v>4</v>
      </c>
      <c r="F134" s="779" t="s">
        <v>18</v>
      </c>
      <c r="G134" s="811" t="s">
        <v>1057</v>
      </c>
      <c r="H134" s="811" t="s">
        <v>45</v>
      </c>
      <c r="I134" s="811" t="s">
        <v>192</v>
      </c>
      <c r="J134" s="811" t="s">
        <v>191</v>
      </c>
      <c r="K134" s="811" t="s">
        <v>220</v>
      </c>
      <c r="L134" s="811" t="s">
        <v>30</v>
      </c>
      <c r="M134" s="86" t="s">
        <v>30</v>
      </c>
      <c r="N134" s="811" t="s">
        <v>45</v>
      </c>
      <c r="O134" s="811" t="s">
        <v>45</v>
      </c>
      <c r="P134" s="811" t="s">
        <v>30</v>
      </c>
      <c r="Q134" s="811" t="s">
        <v>1501</v>
      </c>
      <c r="R134" s="812" t="s">
        <v>5237</v>
      </c>
      <c r="S134" s="812" t="s">
        <v>5238</v>
      </c>
      <c r="T134" s="811" t="s">
        <v>4559</v>
      </c>
      <c r="U134" s="811" t="s">
        <v>4556</v>
      </c>
    </row>
    <row r="135" spans="1:21" s="583" customFormat="1" ht="13" customHeight="1">
      <c r="A135" s="810" t="s">
        <v>1318</v>
      </c>
      <c r="B135" s="810" t="s">
        <v>5239</v>
      </c>
      <c r="C135" s="778" t="s">
        <v>45</v>
      </c>
      <c r="D135" s="811" t="s">
        <v>982</v>
      </c>
      <c r="E135" s="811">
        <v>4</v>
      </c>
      <c r="F135" s="779" t="s">
        <v>18</v>
      </c>
      <c r="G135" s="811" t="s">
        <v>1059</v>
      </c>
      <c r="H135" s="811" t="s">
        <v>45</v>
      </c>
      <c r="I135" s="811" t="s">
        <v>192</v>
      </c>
      <c r="J135" s="811" t="s">
        <v>191</v>
      </c>
      <c r="K135" s="811" t="s">
        <v>220</v>
      </c>
      <c r="L135" s="811" t="s">
        <v>30</v>
      </c>
      <c r="M135" s="86" t="s">
        <v>30</v>
      </c>
      <c r="N135" s="811" t="s">
        <v>45</v>
      </c>
      <c r="O135" s="811" t="s">
        <v>45</v>
      </c>
      <c r="P135" s="811" t="s">
        <v>30</v>
      </c>
      <c r="Q135" s="811" t="s">
        <v>1501</v>
      </c>
      <c r="R135" s="812" t="s">
        <v>5239</v>
      </c>
      <c r="S135" s="812" t="s">
        <v>5240</v>
      </c>
      <c r="T135" s="811" t="s">
        <v>4560</v>
      </c>
      <c r="U135" s="811" t="s">
        <v>4557</v>
      </c>
    </row>
    <row r="136" spans="1:21" s="583" customFormat="1" ht="13" customHeight="1">
      <c r="A136" s="810" t="s">
        <v>1318</v>
      </c>
      <c r="B136" s="810" t="s">
        <v>10121</v>
      </c>
      <c r="C136" s="778" t="s">
        <v>45</v>
      </c>
      <c r="D136" s="811" t="s">
        <v>982</v>
      </c>
      <c r="E136" s="811">
        <v>4</v>
      </c>
      <c r="F136" s="779" t="s">
        <v>18</v>
      </c>
      <c r="G136" s="811" t="s">
        <v>1057</v>
      </c>
      <c r="H136" s="811" t="s">
        <v>45</v>
      </c>
      <c r="I136" s="811" t="s">
        <v>192</v>
      </c>
      <c r="J136" s="811" t="s">
        <v>191</v>
      </c>
      <c r="K136" s="811" t="s">
        <v>220</v>
      </c>
      <c r="L136" s="811" t="s">
        <v>30</v>
      </c>
      <c r="M136" s="86" t="s">
        <v>30</v>
      </c>
      <c r="N136" s="811" t="s">
        <v>45</v>
      </c>
      <c r="O136" s="811" t="s">
        <v>45</v>
      </c>
      <c r="P136" s="811" t="s">
        <v>30</v>
      </c>
      <c r="Q136" s="811" t="s">
        <v>1501</v>
      </c>
      <c r="R136" s="812" t="s">
        <v>10121</v>
      </c>
      <c r="S136" s="812" t="s">
        <v>10678</v>
      </c>
      <c r="T136" s="811" t="s">
        <v>10677</v>
      </c>
      <c r="U136" s="811" t="s">
        <v>10122</v>
      </c>
    </row>
    <row r="137" spans="1:21" s="593" customFormat="1" ht="13" customHeight="1">
      <c r="A137" s="810" t="s">
        <v>1318</v>
      </c>
      <c r="B137" s="810" t="s">
        <v>7182</v>
      </c>
      <c r="C137" s="778" t="s">
        <v>45</v>
      </c>
      <c r="D137" s="811" t="s">
        <v>980</v>
      </c>
      <c r="E137" s="811">
        <v>5</v>
      </c>
      <c r="F137" s="779" t="s">
        <v>18</v>
      </c>
      <c r="G137" s="811" t="s">
        <v>1059</v>
      </c>
      <c r="H137" s="811" t="s">
        <v>45</v>
      </c>
      <c r="I137" s="811" t="s">
        <v>165</v>
      </c>
      <c r="J137" s="811" t="s">
        <v>182</v>
      </c>
      <c r="K137" s="811" t="s">
        <v>220</v>
      </c>
      <c r="L137" s="811" t="s">
        <v>30</v>
      </c>
      <c r="M137" s="86" t="s">
        <v>30</v>
      </c>
      <c r="N137" s="811" t="s">
        <v>45</v>
      </c>
      <c r="O137" s="811" t="s">
        <v>45</v>
      </c>
      <c r="P137" s="811" t="s">
        <v>30</v>
      </c>
      <c r="Q137" s="811" t="s">
        <v>1500</v>
      </c>
      <c r="R137" s="812" t="s">
        <v>7182</v>
      </c>
      <c r="S137" s="812" t="s">
        <v>45</v>
      </c>
      <c r="T137" s="811" t="s">
        <v>45</v>
      </c>
      <c r="U137" s="811" t="s">
        <v>7184</v>
      </c>
    </row>
    <row r="138" spans="1:21" s="593" customFormat="1" ht="13" customHeight="1">
      <c r="A138" s="810" t="s">
        <v>1318</v>
      </c>
      <c r="B138" s="810" t="s">
        <v>7183</v>
      </c>
      <c r="C138" s="778" t="s">
        <v>45</v>
      </c>
      <c r="D138" s="811" t="s">
        <v>980</v>
      </c>
      <c r="E138" s="811">
        <v>5</v>
      </c>
      <c r="F138" s="779" t="s">
        <v>18</v>
      </c>
      <c r="G138" s="811" t="s">
        <v>1057</v>
      </c>
      <c r="H138" s="811" t="s">
        <v>45</v>
      </c>
      <c r="I138" s="811" t="s">
        <v>165</v>
      </c>
      <c r="J138" s="811" t="s">
        <v>182</v>
      </c>
      <c r="K138" s="811" t="s">
        <v>220</v>
      </c>
      <c r="L138" s="811" t="s">
        <v>45</v>
      </c>
      <c r="M138" s="86" t="s">
        <v>30</v>
      </c>
      <c r="N138" s="811" t="s">
        <v>45</v>
      </c>
      <c r="O138" s="811" t="s">
        <v>45</v>
      </c>
      <c r="P138" s="811" t="s">
        <v>30</v>
      </c>
      <c r="Q138" s="811" t="s">
        <v>1501</v>
      </c>
      <c r="R138" s="812" t="s">
        <v>7183</v>
      </c>
      <c r="S138" s="812" t="s">
        <v>7185</v>
      </c>
      <c r="T138" s="811" t="s">
        <v>7186</v>
      </c>
      <c r="U138" s="811" t="s">
        <v>4036</v>
      </c>
    </row>
    <row r="139" spans="1:21" s="583" customFormat="1" ht="13" customHeight="1">
      <c r="A139" s="810" t="s">
        <v>1318</v>
      </c>
      <c r="B139" s="810" t="s">
        <v>9107</v>
      </c>
      <c r="C139" s="778" t="s">
        <v>45</v>
      </c>
      <c r="D139" s="811" t="s">
        <v>980</v>
      </c>
      <c r="E139" s="811">
        <v>5</v>
      </c>
      <c r="F139" s="779" t="s">
        <v>18</v>
      </c>
      <c r="G139" s="811" t="s">
        <v>1057</v>
      </c>
      <c r="H139" s="811" t="s">
        <v>45</v>
      </c>
      <c r="I139" s="811" t="s">
        <v>165</v>
      </c>
      <c r="J139" s="811" t="s">
        <v>182</v>
      </c>
      <c r="K139" s="811" t="s">
        <v>220</v>
      </c>
      <c r="L139" s="811" t="s">
        <v>45</v>
      </c>
      <c r="M139" s="86" t="s">
        <v>45</v>
      </c>
      <c r="N139" s="811" t="s">
        <v>30</v>
      </c>
      <c r="O139" s="811" t="s">
        <v>45</v>
      </c>
      <c r="P139" s="811" t="s">
        <v>45</v>
      </c>
      <c r="Q139" s="811" t="s">
        <v>1501</v>
      </c>
      <c r="R139" s="812" t="s">
        <v>9107</v>
      </c>
      <c r="S139" s="812" t="s">
        <v>9108</v>
      </c>
      <c r="T139" s="811" t="s">
        <v>9109</v>
      </c>
      <c r="U139" s="811" t="s">
        <v>9110</v>
      </c>
    </row>
    <row r="140" spans="1:21" s="593" customFormat="1" ht="13" customHeight="1">
      <c r="A140" s="810" t="s">
        <v>1318</v>
      </c>
      <c r="B140" s="810" t="s">
        <v>6902</v>
      </c>
      <c r="C140" s="778" t="s">
        <v>45</v>
      </c>
      <c r="D140" s="811" t="s">
        <v>979</v>
      </c>
      <c r="E140" s="811">
        <v>3</v>
      </c>
      <c r="F140" s="779" t="s">
        <v>18</v>
      </c>
      <c r="G140" s="811" t="s">
        <v>1057</v>
      </c>
      <c r="H140" s="811" t="s">
        <v>45</v>
      </c>
      <c r="I140" s="811" t="s">
        <v>36</v>
      </c>
      <c r="J140" s="811" t="s">
        <v>35</v>
      </c>
      <c r="K140" s="811" t="s">
        <v>220</v>
      </c>
      <c r="L140" s="811" t="s">
        <v>45</v>
      </c>
      <c r="M140" s="86" t="s">
        <v>30</v>
      </c>
      <c r="N140" s="811" t="s">
        <v>45</v>
      </c>
      <c r="O140" s="811" t="s">
        <v>45</v>
      </c>
      <c r="P140" s="811" t="s">
        <v>30</v>
      </c>
      <c r="Q140" s="811" t="s">
        <v>1501</v>
      </c>
      <c r="R140" s="812" t="s">
        <v>6902</v>
      </c>
      <c r="S140" s="812" t="s">
        <v>6906</v>
      </c>
      <c r="T140" s="811" t="s">
        <v>6907</v>
      </c>
      <c r="U140" s="811" t="s">
        <v>6904</v>
      </c>
    </row>
    <row r="141" spans="1:21" s="583" customFormat="1" ht="13" customHeight="1">
      <c r="A141" s="810" t="s">
        <v>1318</v>
      </c>
      <c r="B141" s="810" t="s">
        <v>6903</v>
      </c>
      <c r="C141" s="778" t="s">
        <v>45</v>
      </c>
      <c r="D141" s="811" t="s">
        <v>979</v>
      </c>
      <c r="E141" s="811">
        <v>3</v>
      </c>
      <c r="F141" s="779" t="s">
        <v>18</v>
      </c>
      <c r="G141" s="811" t="s">
        <v>1059</v>
      </c>
      <c r="H141" s="811" t="s">
        <v>45</v>
      </c>
      <c r="I141" s="811" t="s">
        <v>36</v>
      </c>
      <c r="J141" s="811" t="s">
        <v>35</v>
      </c>
      <c r="K141" s="811" t="s">
        <v>220</v>
      </c>
      <c r="L141" s="811" t="s">
        <v>45</v>
      </c>
      <c r="M141" s="86" t="s">
        <v>30</v>
      </c>
      <c r="N141" s="811" t="s">
        <v>45</v>
      </c>
      <c r="O141" s="811" t="s">
        <v>45</v>
      </c>
      <c r="P141" s="811" t="s">
        <v>30</v>
      </c>
      <c r="Q141" s="811" t="s">
        <v>1500</v>
      </c>
      <c r="R141" s="812" t="s">
        <v>6903</v>
      </c>
      <c r="S141" s="812" t="s">
        <v>45</v>
      </c>
      <c r="T141" s="811" t="s">
        <v>45</v>
      </c>
      <c r="U141" s="811" t="s">
        <v>6905</v>
      </c>
    </row>
    <row r="142" spans="1:21" s="583" customFormat="1" ht="13" hidden="1" customHeight="1">
      <c r="A142" s="810" t="s">
        <v>1318</v>
      </c>
      <c r="B142" s="810" t="s">
        <v>7187</v>
      </c>
      <c r="C142" s="778" t="s">
        <v>45</v>
      </c>
      <c r="D142" s="811" t="s">
        <v>980</v>
      </c>
      <c r="E142" s="811">
        <v>5</v>
      </c>
      <c r="F142" s="779" t="s">
        <v>40</v>
      </c>
      <c r="G142" s="811" t="s">
        <v>1058</v>
      </c>
      <c r="H142" s="811" t="s">
        <v>45</v>
      </c>
      <c r="I142" s="811" t="s">
        <v>165</v>
      </c>
      <c r="J142" s="811" t="s">
        <v>180</v>
      </c>
      <c r="K142" s="811" t="s">
        <v>220</v>
      </c>
      <c r="L142" s="811" t="s">
        <v>30</v>
      </c>
      <c r="M142" s="86" t="s">
        <v>30</v>
      </c>
      <c r="N142" s="811" t="s">
        <v>45</v>
      </c>
      <c r="O142" s="811" t="s">
        <v>45</v>
      </c>
      <c r="P142" s="811" t="s">
        <v>30</v>
      </c>
      <c r="Q142" s="811" t="s">
        <v>1500</v>
      </c>
      <c r="R142" s="812" t="s">
        <v>7187</v>
      </c>
      <c r="S142" s="812" t="s">
        <v>45</v>
      </c>
      <c r="T142" s="811" t="s">
        <v>45</v>
      </c>
      <c r="U142" s="811" t="s">
        <v>4033</v>
      </c>
    </row>
    <row r="143" spans="1:21" s="583" customFormat="1" ht="13" hidden="1" customHeight="1">
      <c r="A143" s="810" t="s">
        <v>1318</v>
      </c>
      <c r="B143" s="810" t="s">
        <v>7188</v>
      </c>
      <c r="C143" s="778" t="s">
        <v>45</v>
      </c>
      <c r="D143" s="811" t="s">
        <v>980</v>
      </c>
      <c r="E143" s="811">
        <v>5</v>
      </c>
      <c r="F143" s="779" t="s">
        <v>40</v>
      </c>
      <c r="G143" s="811" t="s">
        <v>1057</v>
      </c>
      <c r="H143" s="811" t="s">
        <v>45</v>
      </c>
      <c r="I143" s="811" t="s">
        <v>165</v>
      </c>
      <c r="J143" s="811" t="s">
        <v>180</v>
      </c>
      <c r="K143" s="811" t="s">
        <v>220</v>
      </c>
      <c r="L143" s="811" t="s">
        <v>30</v>
      </c>
      <c r="M143" s="86" t="s">
        <v>30</v>
      </c>
      <c r="N143" s="811" t="s">
        <v>45</v>
      </c>
      <c r="O143" s="811" t="s">
        <v>45</v>
      </c>
      <c r="P143" s="811" t="s">
        <v>30</v>
      </c>
      <c r="Q143" s="811" t="s">
        <v>1501</v>
      </c>
      <c r="R143" s="812" t="s">
        <v>7188</v>
      </c>
      <c r="S143" s="812" t="s">
        <v>7190</v>
      </c>
      <c r="T143" s="811" t="s">
        <v>7191</v>
      </c>
      <c r="U143" s="811" t="s">
        <v>4030</v>
      </c>
    </row>
    <row r="144" spans="1:21" s="583" customFormat="1" ht="13" hidden="1" customHeight="1">
      <c r="A144" s="810" t="s">
        <v>1318</v>
      </c>
      <c r="B144" s="810" t="s">
        <v>7189</v>
      </c>
      <c r="C144" s="778" t="s">
        <v>45</v>
      </c>
      <c r="D144" s="811" t="s">
        <v>980</v>
      </c>
      <c r="E144" s="811">
        <v>5</v>
      </c>
      <c r="F144" s="779" t="s">
        <v>40</v>
      </c>
      <c r="G144" s="811" t="s">
        <v>1059</v>
      </c>
      <c r="H144" s="811" t="s">
        <v>45</v>
      </c>
      <c r="I144" s="811" t="s">
        <v>165</v>
      </c>
      <c r="J144" s="811" t="s">
        <v>180</v>
      </c>
      <c r="K144" s="811" t="s">
        <v>220</v>
      </c>
      <c r="L144" s="811" t="s">
        <v>30</v>
      </c>
      <c r="M144" s="86" t="s">
        <v>30</v>
      </c>
      <c r="N144" s="811" t="s">
        <v>45</v>
      </c>
      <c r="O144" s="811" t="s">
        <v>45</v>
      </c>
      <c r="P144" s="811" t="s">
        <v>30</v>
      </c>
      <c r="Q144" s="811" t="s">
        <v>1501</v>
      </c>
      <c r="R144" s="812" t="s">
        <v>7189</v>
      </c>
      <c r="S144" s="812" t="s">
        <v>7192</v>
      </c>
      <c r="T144" s="811" t="s">
        <v>7193</v>
      </c>
      <c r="U144" s="811" t="s">
        <v>4027</v>
      </c>
    </row>
    <row r="145" spans="1:21" s="583" customFormat="1" ht="13" hidden="1" customHeight="1">
      <c r="A145" s="810" t="s">
        <v>1318</v>
      </c>
      <c r="B145" s="810" t="s">
        <v>8121</v>
      </c>
      <c r="C145" s="778" t="s">
        <v>45</v>
      </c>
      <c r="D145" s="811" t="s">
        <v>980</v>
      </c>
      <c r="E145" s="811">
        <v>5</v>
      </c>
      <c r="F145" s="779" t="s">
        <v>40</v>
      </c>
      <c r="G145" s="811" t="s">
        <v>1059</v>
      </c>
      <c r="H145" s="811" t="s">
        <v>45</v>
      </c>
      <c r="I145" s="811" t="s">
        <v>165</v>
      </c>
      <c r="J145" s="811" t="s">
        <v>180</v>
      </c>
      <c r="K145" s="811" t="s">
        <v>220</v>
      </c>
      <c r="L145" s="811" t="s">
        <v>45</v>
      </c>
      <c r="M145" s="86" t="s">
        <v>30</v>
      </c>
      <c r="N145" s="811" t="s">
        <v>45</v>
      </c>
      <c r="O145" s="811" t="s">
        <v>45</v>
      </c>
      <c r="P145" s="811" t="s">
        <v>30</v>
      </c>
      <c r="Q145" s="811" t="s">
        <v>1500</v>
      </c>
      <c r="R145" s="812" t="s">
        <v>8121</v>
      </c>
      <c r="S145" s="812" t="s">
        <v>45</v>
      </c>
      <c r="T145" s="811" t="s">
        <v>45</v>
      </c>
      <c r="U145" s="811" t="s">
        <v>8122</v>
      </c>
    </row>
    <row r="146" spans="1:21" s="593" customFormat="1" ht="13" hidden="1" customHeight="1">
      <c r="A146" s="810" t="s">
        <v>7729</v>
      </c>
      <c r="B146" s="810" t="s">
        <v>7730</v>
      </c>
      <c r="C146" s="778" t="s">
        <v>45</v>
      </c>
      <c r="D146" s="811" t="s">
        <v>980</v>
      </c>
      <c r="E146" s="811">
        <v>5</v>
      </c>
      <c r="F146" s="779" t="s">
        <v>19</v>
      </c>
      <c r="G146" s="811" t="s">
        <v>1059</v>
      </c>
      <c r="H146" s="811" t="s">
        <v>45</v>
      </c>
      <c r="I146" s="811" t="s">
        <v>165</v>
      </c>
      <c r="J146" s="811" t="s">
        <v>169</v>
      </c>
      <c r="K146" s="811" t="s">
        <v>220</v>
      </c>
      <c r="L146" s="811" t="s">
        <v>45</v>
      </c>
      <c r="M146" s="86" t="s">
        <v>30</v>
      </c>
      <c r="N146" s="811" t="s">
        <v>45</v>
      </c>
      <c r="O146" s="811" t="s">
        <v>45</v>
      </c>
      <c r="P146" s="811" t="s">
        <v>45</v>
      </c>
      <c r="Q146" s="811" t="s">
        <v>1501</v>
      </c>
      <c r="R146" s="812" t="s">
        <v>7730</v>
      </c>
      <c r="S146" s="812" t="s">
        <v>7735</v>
      </c>
      <c r="T146" s="811" t="s">
        <v>1939</v>
      </c>
      <c r="U146" s="811" t="s">
        <v>1132</v>
      </c>
    </row>
    <row r="147" spans="1:21" s="593" customFormat="1" ht="13" hidden="1" customHeight="1">
      <c r="A147" s="810" t="s">
        <v>1318</v>
      </c>
      <c r="B147" s="810" t="s">
        <v>4026</v>
      </c>
      <c r="C147" s="778" t="s">
        <v>45</v>
      </c>
      <c r="D147" s="811" t="s">
        <v>982</v>
      </c>
      <c r="E147" s="811">
        <v>4</v>
      </c>
      <c r="F147" s="779" t="s">
        <v>40</v>
      </c>
      <c r="G147" s="811" t="s">
        <v>1057</v>
      </c>
      <c r="H147" s="811" t="s">
        <v>45</v>
      </c>
      <c r="I147" s="811" t="s">
        <v>165</v>
      </c>
      <c r="J147" s="811" t="s">
        <v>191</v>
      </c>
      <c r="K147" s="811" t="s">
        <v>220</v>
      </c>
      <c r="L147" s="811" t="s">
        <v>45</v>
      </c>
      <c r="M147" s="86" t="s">
        <v>30</v>
      </c>
      <c r="N147" s="811" t="s">
        <v>45</v>
      </c>
      <c r="O147" s="811" t="s">
        <v>45</v>
      </c>
      <c r="P147" s="811" t="s">
        <v>45</v>
      </c>
      <c r="Q147" s="811" t="s">
        <v>1501</v>
      </c>
      <c r="R147" s="812" t="s">
        <v>4026</v>
      </c>
      <c r="S147" s="812" t="s">
        <v>448</v>
      </c>
      <c r="T147" s="811" t="s">
        <v>45</v>
      </c>
      <c r="U147" s="811" t="s">
        <v>46</v>
      </c>
    </row>
    <row r="148" spans="1:21" s="593" customFormat="1" ht="13" customHeight="1">
      <c r="A148" s="810" t="s">
        <v>1318</v>
      </c>
      <c r="B148" s="810" t="s">
        <v>6857</v>
      </c>
      <c r="C148" s="778" t="s">
        <v>45</v>
      </c>
      <c r="D148" s="811" t="s">
        <v>980</v>
      </c>
      <c r="E148" s="811">
        <v>5</v>
      </c>
      <c r="F148" s="779" t="s">
        <v>18</v>
      </c>
      <c r="G148" s="811" t="s">
        <v>1058</v>
      </c>
      <c r="H148" s="811" t="s">
        <v>45</v>
      </c>
      <c r="I148" s="811" t="s">
        <v>165</v>
      </c>
      <c r="J148" s="811" t="s">
        <v>35</v>
      </c>
      <c r="K148" s="811" t="s">
        <v>7744</v>
      </c>
      <c r="L148" s="811" t="s">
        <v>30</v>
      </c>
      <c r="M148" s="86" t="s">
        <v>30</v>
      </c>
      <c r="N148" s="811" t="s">
        <v>45</v>
      </c>
      <c r="O148" s="811" t="s">
        <v>45</v>
      </c>
      <c r="P148" s="811" t="s">
        <v>30</v>
      </c>
      <c r="Q148" s="811" t="s">
        <v>1500</v>
      </c>
      <c r="R148" s="812" t="s">
        <v>6857</v>
      </c>
      <c r="S148" s="812" t="s">
        <v>45</v>
      </c>
      <c r="T148" s="811" t="s">
        <v>45</v>
      </c>
      <c r="U148" s="811" t="s">
        <v>6859</v>
      </c>
    </row>
    <row r="149" spans="1:21" s="583" customFormat="1" ht="13" customHeight="1">
      <c r="A149" s="810" t="s">
        <v>1318</v>
      </c>
      <c r="B149" s="810" t="s">
        <v>6165</v>
      </c>
      <c r="C149" s="778" t="s">
        <v>45</v>
      </c>
      <c r="D149" s="811" t="s">
        <v>980</v>
      </c>
      <c r="E149" s="811">
        <v>5</v>
      </c>
      <c r="F149" s="779" t="s">
        <v>18</v>
      </c>
      <c r="G149" s="811" t="s">
        <v>1057</v>
      </c>
      <c r="H149" s="811" t="s">
        <v>45</v>
      </c>
      <c r="I149" s="811" t="s">
        <v>165</v>
      </c>
      <c r="J149" s="811" t="s">
        <v>35</v>
      </c>
      <c r="K149" s="811" t="s">
        <v>7744</v>
      </c>
      <c r="L149" s="811" t="s">
        <v>30</v>
      </c>
      <c r="M149" s="86" t="s">
        <v>30</v>
      </c>
      <c r="N149" s="811" t="s">
        <v>45</v>
      </c>
      <c r="O149" s="811" t="s">
        <v>45</v>
      </c>
      <c r="P149" s="811" t="s">
        <v>30</v>
      </c>
      <c r="Q149" s="811" t="s">
        <v>1501</v>
      </c>
      <c r="R149" s="812" t="s">
        <v>6165</v>
      </c>
      <c r="S149" s="812" t="s">
        <v>6253</v>
      </c>
      <c r="T149" s="811" t="s">
        <v>6254</v>
      </c>
      <c r="U149" s="811" t="s">
        <v>6167</v>
      </c>
    </row>
    <row r="150" spans="1:21" s="583" customFormat="1" ht="13" hidden="1" customHeight="1">
      <c r="A150" s="810" t="s">
        <v>1318</v>
      </c>
      <c r="B150" s="810" t="s">
        <v>6074</v>
      </c>
      <c r="C150" s="778" t="s">
        <v>45</v>
      </c>
      <c r="D150" s="811" t="s">
        <v>979</v>
      </c>
      <c r="E150" s="811">
        <v>3</v>
      </c>
      <c r="F150" s="779" t="s">
        <v>19</v>
      </c>
      <c r="G150" s="811" t="s">
        <v>1057</v>
      </c>
      <c r="H150" s="811" t="s">
        <v>45</v>
      </c>
      <c r="I150" s="811" t="s">
        <v>36</v>
      </c>
      <c r="J150" s="811" t="s">
        <v>35</v>
      </c>
      <c r="K150" s="811" t="s">
        <v>220</v>
      </c>
      <c r="L150" s="811" t="s">
        <v>30</v>
      </c>
      <c r="M150" s="86" t="s">
        <v>30</v>
      </c>
      <c r="N150" s="811" t="s">
        <v>45</v>
      </c>
      <c r="O150" s="811" t="s">
        <v>45</v>
      </c>
      <c r="P150" s="811" t="s">
        <v>30</v>
      </c>
      <c r="Q150" s="811" t="s">
        <v>1501</v>
      </c>
      <c r="R150" s="812" t="s">
        <v>6074</v>
      </c>
      <c r="S150" s="812" t="s">
        <v>6075</v>
      </c>
      <c r="T150" s="811" t="s">
        <v>6076</v>
      </c>
      <c r="U150" s="811" t="s">
        <v>6077</v>
      </c>
    </row>
    <row r="151" spans="1:21" s="583" customFormat="1" ht="13" customHeight="1">
      <c r="A151" s="810" t="s">
        <v>1318</v>
      </c>
      <c r="B151" s="810" t="s">
        <v>6858</v>
      </c>
      <c r="C151" s="778" t="s">
        <v>45</v>
      </c>
      <c r="D151" s="811" t="s">
        <v>980</v>
      </c>
      <c r="E151" s="811">
        <v>5</v>
      </c>
      <c r="F151" s="779" t="s">
        <v>18</v>
      </c>
      <c r="G151" s="811" t="s">
        <v>1059</v>
      </c>
      <c r="H151" s="811" t="s">
        <v>45</v>
      </c>
      <c r="I151" s="811" t="s">
        <v>165</v>
      </c>
      <c r="J151" s="811" t="s">
        <v>35</v>
      </c>
      <c r="K151" s="811" t="s">
        <v>7744</v>
      </c>
      <c r="L151" s="811" t="s">
        <v>30</v>
      </c>
      <c r="M151" s="86" t="s">
        <v>30</v>
      </c>
      <c r="N151" s="811" t="s">
        <v>45</v>
      </c>
      <c r="O151" s="811" t="s">
        <v>45</v>
      </c>
      <c r="P151" s="811" t="s">
        <v>30</v>
      </c>
      <c r="Q151" s="811" t="s">
        <v>1500</v>
      </c>
      <c r="R151" s="812" t="s">
        <v>6858</v>
      </c>
      <c r="S151" s="812" t="s">
        <v>45</v>
      </c>
      <c r="T151" s="811" t="s">
        <v>45</v>
      </c>
      <c r="U151" s="811" t="s">
        <v>6860</v>
      </c>
    </row>
    <row r="152" spans="1:21" s="583" customFormat="1" ht="13" customHeight="1">
      <c r="A152" s="810" t="s">
        <v>1318</v>
      </c>
      <c r="B152" s="810" t="s">
        <v>6278</v>
      </c>
      <c r="C152" s="778" t="s">
        <v>45</v>
      </c>
      <c r="D152" s="811" t="s">
        <v>980</v>
      </c>
      <c r="E152" s="811">
        <v>5</v>
      </c>
      <c r="F152" s="779" t="s">
        <v>18</v>
      </c>
      <c r="G152" s="811" t="s">
        <v>1057</v>
      </c>
      <c r="H152" s="811" t="s">
        <v>45</v>
      </c>
      <c r="I152" s="811" t="s">
        <v>165</v>
      </c>
      <c r="J152" s="811" t="s">
        <v>35</v>
      </c>
      <c r="K152" s="811" t="s">
        <v>7744</v>
      </c>
      <c r="L152" s="811" t="s">
        <v>45</v>
      </c>
      <c r="M152" s="86" t="s">
        <v>30</v>
      </c>
      <c r="N152" s="811" t="s">
        <v>45</v>
      </c>
      <c r="O152" s="811" t="s">
        <v>45</v>
      </c>
      <c r="P152" s="811" t="s">
        <v>30</v>
      </c>
      <c r="Q152" s="811" t="s">
        <v>1501</v>
      </c>
      <c r="R152" s="812" t="s">
        <v>6278</v>
      </c>
      <c r="S152" s="812" t="s">
        <v>6171</v>
      </c>
      <c r="T152" s="811" t="s">
        <v>6170</v>
      </c>
      <c r="U152" s="811" t="s">
        <v>6169</v>
      </c>
    </row>
    <row r="153" spans="1:21" s="583" customFormat="1" ht="13" customHeight="1">
      <c r="A153" s="810" t="s">
        <v>1318</v>
      </c>
      <c r="B153" s="810" t="s">
        <v>6166</v>
      </c>
      <c r="C153" s="778" t="s">
        <v>45</v>
      </c>
      <c r="D153" s="811" t="s">
        <v>980</v>
      </c>
      <c r="E153" s="811">
        <v>5</v>
      </c>
      <c r="F153" s="779" t="s">
        <v>18</v>
      </c>
      <c r="G153" s="811" t="s">
        <v>1059</v>
      </c>
      <c r="H153" s="811" t="s">
        <v>45</v>
      </c>
      <c r="I153" s="811" t="s">
        <v>165</v>
      </c>
      <c r="J153" s="811" t="s">
        <v>35</v>
      </c>
      <c r="K153" s="811" t="s">
        <v>7744</v>
      </c>
      <c r="L153" s="811" t="s">
        <v>45</v>
      </c>
      <c r="M153" s="86" t="s">
        <v>30</v>
      </c>
      <c r="N153" s="811" t="s">
        <v>45</v>
      </c>
      <c r="O153" s="811" t="s">
        <v>45</v>
      </c>
      <c r="P153" s="811" t="s">
        <v>30</v>
      </c>
      <c r="Q153" s="811" t="s">
        <v>1501</v>
      </c>
      <c r="R153" s="812" t="s">
        <v>6166</v>
      </c>
      <c r="S153" s="812" t="s">
        <v>8019</v>
      </c>
      <c r="T153" s="811" t="s">
        <v>8005</v>
      </c>
      <c r="U153" s="811" t="s">
        <v>6168</v>
      </c>
    </row>
    <row r="154" spans="1:21" s="583" customFormat="1" ht="13" customHeight="1">
      <c r="A154" s="810" t="s">
        <v>1318</v>
      </c>
      <c r="B154" s="810" t="s">
        <v>5241</v>
      </c>
      <c r="C154" s="778" t="s">
        <v>45</v>
      </c>
      <c r="D154" s="811" t="s">
        <v>983</v>
      </c>
      <c r="E154" s="811">
        <v>2</v>
      </c>
      <c r="F154" s="779" t="s">
        <v>18</v>
      </c>
      <c r="G154" s="811" t="s">
        <v>1058</v>
      </c>
      <c r="H154" s="811" t="s">
        <v>45</v>
      </c>
      <c r="I154" s="811" t="s">
        <v>36</v>
      </c>
      <c r="J154" s="811" t="s">
        <v>191</v>
      </c>
      <c r="K154" s="811" t="s">
        <v>221</v>
      </c>
      <c r="L154" s="811" t="s">
        <v>30</v>
      </c>
      <c r="M154" s="86" t="s">
        <v>30</v>
      </c>
      <c r="N154" s="811" t="s">
        <v>45</v>
      </c>
      <c r="O154" s="811" t="s">
        <v>45</v>
      </c>
      <c r="P154" s="811" t="s">
        <v>30</v>
      </c>
      <c r="Q154" s="811" t="s">
        <v>1501</v>
      </c>
      <c r="R154" s="812" t="s">
        <v>5241</v>
      </c>
      <c r="S154" s="812" t="s">
        <v>5242</v>
      </c>
      <c r="T154" s="811" t="s">
        <v>4553</v>
      </c>
      <c r="U154" s="811" t="s">
        <v>904</v>
      </c>
    </row>
    <row r="155" spans="1:21" s="583" customFormat="1" ht="13" customHeight="1">
      <c r="A155" s="810" t="s">
        <v>1318</v>
      </c>
      <c r="B155" s="810" t="s">
        <v>5243</v>
      </c>
      <c r="C155" s="778" t="s">
        <v>45</v>
      </c>
      <c r="D155" s="811" t="s">
        <v>983</v>
      </c>
      <c r="E155" s="811">
        <v>2</v>
      </c>
      <c r="F155" s="779" t="s">
        <v>18</v>
      </c>
      <c r="G155" s="811" t="s">
        <v>1061</v>
      </c>
      <c r="H155" s="811" t="s">
        <v>45</v>
      </c>
      <c r="I155" s="811" t="s">
        <v>36</v>
      </c>
      <c r="J155" s="811" t="s">
        <v>191</v>
      </c>
      <c r="K155" s="811" t="s">
        <v>221</v>
      </c>
      <c r="L155" s="811" t="s">
        <v>30</v>
      </c>
      <c r="M155" s="86" t="s">
        <v>30</v>
      </c>
      <c r="N155" s="811" t="s">
        <v>45</v>
      </c>
      <c r="O155" s="811" t="s">
        <v>45</v>
      </c>
      <c r="P155" s="811" t="s">
        <v>30</v>
      </c>
      <c r="Q155" s="811" t="s">
        <v>1501</v>
      </c>
      <c r="R155" s="812" t="s">
        <v>5243</v>
      </c>
      <c r="S155" s="812" t="s">
        <v>5244</v>
      </c>
      <c r="T155" s="811" t="s">
        <v>4554</v>
      </c>
      <c r="U155" s="811" t="s">
        <v>581</v>
      </c>
    </row>
    <row r="156" spans="1:21" s="583" customFormat="1" ht="13" customHeight="1">
      <c r="A156" s="810" t="s">
        <v>1318</v>
      </c>
      <c r="B156" s="810" t="s">
        <v>5245</v>
      </c>
      <c r="C156" s="778" t="s">
        <v>45</v>
      </c>
      <c r="D156" s="811" t="s">
        <v>983</v>
      </c>
      <c r="E156" s="811">
        <v>2</v>
      </c>
      <c r="F156" s="779" t="s">
        <v>18</v>
      </c>
      <c r="G156" s="811" t="s">
        <v>7781</v>
      </c>
      <c r="H156" s="811" t="s">
        <v>45</v>
      </c>
      <c r="I156" s="811" t="s">
        <v>36</v>
      </c>
      <c r="J156" s="811" t="s">
        <v>191</v>
      </c>
      <c r="K156" s="811" t="s">
        <v>221</v>
      </c>
      <c r="L156" s="811" t="s">
        <v>30</v>
      </c>
      <c r="M156" s="86" t="s">
        <v>30</v>
      </c>
      <c r="N156" s="811" t="s">
        <v>45</v>
      </c>
      <c r="O156" s="811" t="s">
        <v>45</v>
      </c>
      <c r="P156" s="811" t="s">
        <v>30</v>
      </c>
      <c r="Q156" s="811" t="s">
        <v>1501</v>
      </c>
      <c r="R156" s="812" t="s">
        <v>5245</v>
      </c>
      <c r="S156" s="812" t="s">
        <v>4562</v>
      </c>
      <c r="T156" s="811" t="s">
        <v>4563</v>
      </c>
      <c r="U156" s="811" t="s">
        <v>4015</v>
      </c>
    </row>
    <row r="157" spans="1:21" s="583" customFormat="1" ht="13" customHeight="1">
      <c r="A157" s="810" t="s">
        <v>1318</v>
      </c>
      <c r="B157" s="810" t="s">
        <v>5246</v>
      </c>
      <c r="C157" s="778" t="s">
        <v>45</v>
      </c>
      <c r="D157" s="811" t="s">
        <v>983</v>
      </c>
      <c r="E157" s="811">
        <v>2</v>
      </c>
      <c r="F157" s="779" t="s">
        <v>18</v>
      </c>
      <c r="G157" s="811" t="s">
        <v>1057</v>
      </c>
      <c r="H157" s="811" t="s">
        <v>45</v>
      </c>
      <c r="I157" s="811" t="s">
        <v>36</v>
      </c>
      <c r="J157" s="811" t="s">
        <v>191</v>
      </c>
      <c r="K157" s="811" t="s">
        <v>221</v>
      </c>
      <c r="L157" s="811" t="s">
        <v>30</v>
      </c>
      <c r="M157" s="86" t="s">
        <v>30</v>
      </c>
      <c r="N157" s="811" t="s">
        <v>45</v>
      </c>
      <c r="O157" s="811" t="s">
        <v>45</v>
      </c>
      <c r="P157" s="811" t="s">
        <v>30</v>
      </c>
      <c r="Q157" s="811" t="s">
        <v>1501</v>
      </c>
      <c r="R157" s="812" t="s">
        <v>5246</v>
      </c>
      <c r="S157" s="812" t="s">
        <v>4190</v>
      </c>
      <c r="T157" s="811" t="s">
        <v>1922</v>
      </c>
      <c r="U157" s="811" t="s">
        <v>580</v>
      </c>
    </row>
    <row r="158" spans="1:21" s="583" customFormat="1" ht="13" customHeight="1">
      <c r="A158" s="810" t="s">
        <v>1318</v>
      </c>
      <c r="B158" s="810" t="s">
        <v>5247</v>
      </c>
      <c r="C158" s="778" t="s">
        <v>45</v>
      </c>
      <c r="D158" s="811" t="s">
        <v>983</v>
      </c>
      <c r="E158" s="811">
        <v>2</v>
      </c>
      <c r="F158" s="779" t="s">
        <v>18</v>
      </c>
      <c r="G158" s="811" t="s">
        <v>1059</v>
      </c>
      <c r="H158" s="811" t="s">
        <v>45</v>
      </c>
      <c r="I158" s="811" t="s">
        <v>36</v>
      </c>
      <c r="J158" s="811" t="s">
        <v>191</v>
      </c>
      <c r="K158" s="811" t="s">
        <v>221</v>
      </c>
      <c r="L158" s="811" t="s">
        <v>30</v>
      </c>
      <c r="M158" s="86" t="s">
        <v>30</v>
      </c>
      <c r="N158" s="811" t="s">
        <v>45</v>
      </c>
      <c r="O158" s="811" t="s">
        <v>45</v>
      </c>
      <c r="P158" s="811" t="s">
        <v>30</v>
      </c>
      <c r="Q158" s="811" t="s">
        <v>1501</v>
      </c>
      <c r="R158" s="812" t="s">
        <v>5247</v>
      </c>
      <c r="S158" s="812" t="s">
        <v>5248</v>
      </c>
      <c r="T158" s="811" t="s">
        <v>4555</v>
      </c>
      <c r="U158" s="811" t="s">
        <v>582</v>
      </c>
    </row>
    <row r="159" spans="1:21" s="583" customFormat="1" ht="13" customHeight="1">
      <c r="A159" s="810" t="s">
        <v>1318</v>
      </c>
      <c r="B159" s="810" t="s">
        <v>11698</v>
      </c>
      <c r="C159" s="778" t="s">
        <v>45</v>
      </c>
      <c r="D159" s="811" t="s">
        <v>983</v>
      </c>
      <c r="E159" s="811">
        <v>2</v>
      </c>
      <c r="F159" s="779" t="s">
        <v>18</v>
      </c>
      <c r="G159" s="811" t="s">
        <v>1057</v>
      </c>
      <c r="H159" s="811" t="s">
        <v>45</v>
      </c>
      <c r="I159" s="811" t="s">
        <v>190</v>
      </c>
      <c r="J159" s="811" t="s">
        <v>191</v>
      </c>
      <c r="K159" s="811" t="s">
        <v>220</v>
      </c>
      <c r="L159" s="811" t="s">
        <v>30</v>
      </c>
      <c r="M159" s="86" t="s">
        <v>30</v>
      </c>
      <c r="N159" s="811" t="s">
        <v>45</v>
      </c>
      <c r="O159" s="811" t="s">
        <v>45</v>
      </c>
      <c r="P159" s="811" t="s">
        <v>30</v>
      </c>
      <c r="Q159" s="811" t="s">
        <v>1500</v>
      </c>
      <c r="R159" s="812" t="s">
        <v>11698</v>
      </c>
      <c r="S159" s="812" t="s">
        <v>45</v>
      </c>
      <c r="T159" s="811" t="s">
        <v>45</v>
      </c>
      <c r="U159" s="811" t="s">
        <v>11711</v>
      </c>
    </row>
    <row r="160" spans="1:21" s="583" customFormat="1" ht="13" hidden="1" customHeight="1">
      <c r="A160" s="810" t="s">
        <v>4473</v>
      </c>
      <c r="B160" s="810" t="s">
        <v>6094</v>
      </c>
      <c r="C160" s="778" t="s">
        <v>45</v>
      </c>
      <c r="D160" s="811" t="s">
        <v>979</v>
      </c>
      <c r="E160" s="811">
        <v>3</v>
      </c>
      <c r="F160" s="779" t="s">
        <v>19</v>
      </c>
      <c r="G160" s="811" t="s">
        <v>1059</v>
      </c>
      <c r="H160" s="811" t="s">
        <v>45</v>
      </c>
      <c r="I160" s="811" t="s">
        <v>36</v>
      </c>
      <c r="J160" s="811" t="s">
        <v>23</v>
      </c>
      <c r="K160" s="811" t="s">
        <v>220</v>
      </c>
      <c r="L160" s="811" t="s">
        <v>30</v>
      </c>
      <c r="M160" s="86" t="s">
        <v>30</v>
      </c>
      <c r="N160" s="811" t="s">
        <v>45</v>
      </c>
      <c r="O160" s="811" t="s">
        <v>45</v>
      </c>
      <c r="P160" s="811" t="s">
        <v>45</v>
      </c>
      <c r="Q160" s="811" t="s">
        <v>1500</v>
      </c>
      <c r="R160" s="812" t="s">
        <v>6094</v>
      </c>
      <c r="S160" s="812" t="s">
        <v>45</v>
      </c>
      <c r="T160" s="811" t="s">
        <v>45</v>
      </c>
      <c r="U160" s="811" t="s">
        <v>4480</v>
      </c>
    </row>
    <row r="161" spans="1:21" s="583" customFormat="1" ht="13" customHeight="1">
      <c r="A161" s="810" t="s">
        <v>1318</v>
      </c>
      <c r="B161" s="810" t="s">
        <v>11699</v>
      </c>
      <c r="C161" s="778" t="s">
        <v>45</v>
      </c>
      <c r="D161" s="811" t="s">
        <v>983</v>
      </c>
      <c r="E161" s="811">
        <v>2</v>
      </c>
      <c r="F161" s="779" t="s">
        <v>18</v>
      </c>
      <c r="G161" s="811" t="s">
        <v>1057</v>
      </c>
      <c r="H161" s="811" t="s">
        <v>45</v>
      </c>
      <c r="I161" s="811" t="s">
        <v>190</v>
      </c>
      <c r="J161" s="811" t="s">
        <v>191</v>
      </c>
      <c r="K161" s="811" t="s">
        <v>220</v>
      </c>
      <c r="L161" s="811" t="s">
        <v>30</v>
      </c>
      <c r="M161" s="86" t="s">
        <v>30</v>
      </c>
      <c r="N161" s="811" t="s">
        <v>45</v>
      </c>
      <c r="O161" s="811" t="s">
        <v>45</v>
      </c>
      <c r="P161" s="811" t="s">
        <v>30</v>
      </c>
      <c r="Q161" s="811" t="s">
        <v>1500</v>
      </c>
      <c r="R161" s="812" t="s">
        <v>11699</v>
      </c>
      <c r="S161" s="812" t="s">
        <v>45</v>
      </c>
      <c r="T161" s="811" t="s">
        <v>45</v>
      </c>
      <c r="U161" s="811" t="s">
        <v>11712</v>
      </c>
    </row>
    <row r="162" spans="1:21" s="583" customFormat="1" ht="13" hidden="1" customHeight="1">
      <c r="A162" s="810" t="s">
        <v>7729</v>
      </c>
      <c r="B162" s="810" t="s">
        <v>7731</v>
      </c>
      <c r="C162" s="778" t="s">
        <v>45</v>
      </c>
      <c r="D162" s="811" t="s">
        <v>980</v>
      </c>
      <c r="E162" s="811">
        <v>5</v>
      </c>
      <c r="F162" s="779" t="s">
        <v>40</v>
      </c>
      <c r="G162" s="811" t="s">
        <v>1059</v>
      </c>
      <c r="H162" s="811" t="s">
        <v>45</v>
      </c>
      <c r="I162" s="811" t="s">
        <v>165</v>
      </c>
      <c r="J162" s="811" t="s">
        <v>23</v>
      </c>
      <c r="K162" s="811" t="s">
        <v>220</v>
      </c>
      <c r="L162" s="811" t="s">
        <v>45</v>
      </c>
      <c r="M162" s="86" t="s">
        <v>30</v>
      </c>
      <c r="N162" s="811" t="s">
        <v>45</v>
      </c>
      <c r="O162" s="811" t="s">
        <v>45</v>
      </c>
      <c r="P162" s="811" t="s">
        <v>45</v>
      </c>
      <c r="Q162" s="811" t="s">
        <v>1501</v>
      </c>
      <c r="R162" s="812" t="s">
        <v>7731</v>
      </c>
      <c r="S162" s="812" t="s">
        <v>7736</v>
      </c>
      <c r="T162" s="811" t="s">
        <v>1940</v>
      </c>
      <c r="U162" s="811" t="s">
        <v>1142</v>
      </c>
    </row>
    <row r="163" spans="1:21" s="583" customFormat="1" ht="13" hidden="1" customHeight="1">
      <c r="A163" s="810" t="s">
        <v>7729</v>
      </c>
      <c r="B163" s="810" t="s">
        <v>7732</v>
      </c>
      <c r="C163" s="778" t="s">
        <v>45</v>
      </c>
      <c r="D163" s="811" t="s">
        <v>980</v>
      </c>
      <c r="E163" s="811">
        <v>5</v>
      </c>
      <c r="F163" s="779" t="s">
        <v>40</v>
      </c>
      <c r="G163" s="811" t="s">
        <v>1059</v>
      </c>
      <c r="H163" s="811" t="s">
        <v>45</v>
      </c>
      <c r="I163" s="811" t="s">
        <v>165</v>
      </c>
      <c r="J163" s="811" t="s">
        <v>23</v>
      </c>
      <c r="K163" s="811" t="s">
        <v>220</v>
      </c>
      <c r="L163" s="811" t="s">
        <v>30</v>
      </c>
      <c r="M163" s="86" t="s">
        <v>30</v>
      </c>
      <c r="N163" s="811" t="s">
        <v>45</v>
      </c>
      <c r="O163" s="811" t="s">
        <v>45</v>
      </c>
      <c r="P163" s="811" t="s">
        <v>45</v>
      </c>
      <c r="Q163" s="811" t="s">
        <v>1501</v>
      </c>
      <c r="R163" s="812" t="s">
        <v>7732</v>
      </c>
      <c r="S163" s="812" t="s">
        <v>7737</v>
      </c>
      <c r="T163" s="811" t="s">
        <v>4475</v>
      </c>
      <c r="U163" s="811" t="s">
        <v>2343</v>
      </c>
    </row>
    <row r="164" spans="1:21" s="583" customFormat="1" ht="13" customHeight="1">
      <c r="A164" s="810" t="s">
        <v>1318</v>
      </c>
      <c r="B164" s="810" t="s">
        <v>11696</v>
      </c>
      <c r="C164" s="778" t="s">
        <v>45</v>
      </c>
      <c r="D164" s="811" t="s">
        <v>983</v>
      </c>
      <c r="E164" s="811">
        <v>2</v>
      </c>
      <c r="F164" s="779" t="s">
        <v>18</v>
      </c>
      <c r="G164" s="811" t="s">
        <v>1058</v>
      </c>
      <c r="H164" s="811" t="s">
        <v>45</v>
      </c>
      <c r="I164" s="811" t="s">
        <v>190</v>
      </c>
      <c r="J164" s="811" t="s">
        <v>191</v>
      </c>
      <c r="K164" s="811" t="s">
        <v>220</v>
      </c>
      <c r="L164" s="811" t="s">
        <v>30</v>
      </c>
      <c r="M164" s="86" t="s">
        <v>30</v>
      </c>
      <c r="N164" s="811" t="s">
        <v>45</v>
      </c>
      <c r="O164" s="811" t="s">
        <v>45</v>
      </c>
      <c r="P164" s="811" t="s">
        <v>30</v>
      </c>
      <c r="Q164" s="811" t="s">
        <v>1501</v>
      </c>
      <c r="R164" s="812" t="s">
        <v>11696</v>
      </c>
      <c r="S164" s="812" t="s">
        <v>11704</v>
      </c>
      <c r="T164" s="811" t="s">
        <v>11709</v>
      </c>
      <c r="U164" s="811" t="s">
        <v>11203</v>
      </c>
    </row>
    <row r="165" spans="1:21" s="583" customFormat="1" ht="13" hidden="1" customHeight="1">
      <c r="A165" s="810" t="s">
        <v>4473</v>
      </c>
      <c r="B165" s="810" t="s">
        <v>4120</v>
      </c>
      <c r="C165" s="778" t="s">
        <v>45</v>
      </c>
      <c r="D165" s="811" t="s">
        <v>980</v>
      </c>
      <c r="E165" s="811">
        <v>5</v>
      </c>
      <c r="F165" s="779" t="s">
        <v>19</v>
      </c>
      <c r="G165" s="811" t="s">
        <v>1059</v>
      </c>
      <c r="H165" s="811" t="s">
        <v>45</v>
      </c>
      <c r="I165" s="811" t="s">
        <v>165</v>
      </c>
      <c r="J165" s="811" t="s">
        <v>35</v>
      </c>
      <c r="K165" s="811" t="s">
        <v>227</v>
      </c>
      <c r="L165" s="811" t="s">
        <v>45</v>
      </c>
      <c r="M165" s="86" t="s">
        <v>30</v>
      </c>
      <c r="N165" s="811" t="s">
        <v>45</v>
      </c>
      <c r="O165" s="811" t="s">
        <v>45</v>
      </c>
      <c r="P165" s="811" t="s">
        <v>45</v>
      </c>
      <c r="Q165" s="811" t="s">
        <v>16</v>
      </c>
      <c r="R165" s="812" t="s">
        <v>45</v>
      </c>
      <c r="S165" s="812" t="s">
        <v>4120</v>
      </c>
      <c r="T165" s="811" t="s">
        <v>4118</v>
      </c>
      <c r="U165" s="811" t="s">
        <v>4119</v>
      </c>
    </row>
    <row r="166" spans="1:21" s="583" customFormat="1" ht="13" hidden="1" customHeight="1">
      <c r="A166" s="810" t="s">
        <v>4473</v>
      </c>
      <c r="B166" s="810" t="s">
        <v>5157</v>
      </c>
      <c r="C166" s="778" t="s">
        <v>45</v>
      </c>
      <c r="D166" s="811" t="s">
        <v>980</v>
      </c>
      <c r="E166" s="811">
        <v>5</v>
      </c>
      <c r="F166" s="779" t="s">
        <v>19</v>
      </c>
      <c r="G166" s="811" t="s">
        <v>1057</v>
      </c>
      <c r="H166" s="811" t="s">
        <v>45</v>
      </c>
      <c r="I166" s="811" t="s">
        <v>165</v>
      </c>
      <c r="J166" s="811" t="s">
        <v>35</v>
      </c>
      <c r="K166" s="811" t="s">
        <v>227</v>
      </c>
      <c r="L166" s="811" t="s">
        <v>45</v>
      </c>
      <c r="M166" s="86" t="s">
        <v>30</v>
      </c>
      <c r="N166" s="811" t="s">
        <v>45</v>
      </c>
      <c r="O166" s="811" t="s">
        <v>45</v>
      </c>
      <c r="P166" s="811" t="s">
        <v>30</v>
      </c>
      <c r="Q166" s="811" t="s">
        <v>1501</v>
      </c>
      <c r="R166" s="812" t="s">
        <v>5157</v>
      </c>
      <c r="S166" s="812" t="s">
        <v>4156</v>
      </c>
      <c r="T166" s="811" t="s">
        <v>1645</v>
      </c>
      <c r="U166" s="811" t="s">
        <v>583</v>
      </c>
    </row>
    <row r="167" spans="1:21" s="583" customFormat="1" ht="13" hidden="1" customHeight="1">
      <c r="A167" s="810" t="s">
        <v>4473</v>
      </c>
      <c r="B167" s="810" t="s">
        <v>5158</v>
      </c>
      <c r="C167" s="778" t="s">
        <v>45</v>
      </c>
      <c r="D167" s="811" t="s">
        <v>980</v>
      </c>
      <c r="E167" s="811">
        <v>5</v>
      </c>
      <c r="F167" s="779" t="s">
        <v>19</v>
      </c>
      <c r="G167" s="811" t="s">
        <v>1057</v>
      </c>
      <c r="H167" s="811" t="s">
        <v>45</v>
      </c>
      <c r="I167" s="811" t="s">
        <v>165</v>
      </c>
      <c r="J167" s="811" t="s">
        <v>42</v>
      </c>
      <c r="K167" s="811" t="s">
        <v>139</v>
      </c>
      <c r="L167" s="811" t="s">
        <v>45</v>
      </c>
      <c r="M167" s="86" t="s">
        <v>30</v>
      </c>
      <c r="N167" s="811" t="s">
        <v>45</v>
      </c>
      <c r="O167" s="811" t="s">
        <v>45</v>
      </c>
      <c r="P167" s="811" t="s">
        <v>30</v>
      </c>
      <c r="Q167" s="811" t="s">
        <v>1501</v>
      </c>
      <c r="R167" s="812" t="s">
        <v>5158</v>
      </c>
      <c r="S167" s="812" t="s">
        <v>4148</v>
      </c>
      <c r="T167" s="811" t="s">
        <v>1646</v>
      </c>
      <c r="U167" s="811" t="s">
        <v>584</v>
      </c>
    </row>
    <row r="168" spans="1:21" s="583" customFormat="1" ht="13" hidden="1" customHeight="1">
      <c r="A168" s="810" t="s">
        <v>4473</v>
      </c>
      <c r="B168" s="810" t="s">
        <v>5249</v>
      </c>
      <c r="C168" s="778" t="s">
        <v>45</v>
      </c>
      <c r="D168" s="811" t="s">
        <v>980</v>
      </c>
      <c r="E168" s="811">
        <v>5</v>
      </c>
      <c r="F168" s="779" t="s">
        <v>19</v>
      </c>
      <c r="G168" s="811" t="s">
        <v>1057</v>
      </c>
      <c r="H168" s="811" t="s">
        <v>45</v>
      </c>
      <c r="I168" s="811" t="s">
        <v>165</v>
      </c>
      <c r="J168" s="811" t="s">
        <v>189</v>
      </c>
      <c r="K168" s="811" t="s">
        <v>220</v>
      </c>
      <c r="L168" s="811" t="s">
        <v>45</v>
      </c>
      <c r="M168" s="86" t="s">
        <v>30</v>
      </c>
      <c r="N168" s="811" t="s">
        <v>45</v>
      </c>
      <c r="O168" s="811" t="s">
        <v>45</v>
      </c>
      <c r="P168" s="811" t="s">
        <v>45</v>
      </c>
      <c r="Q168" s="811" t="s">
        <v>45</v>
      </c>
      <c r="R168" s="812" t="s">
        <v>45</v>
      </c>
      <c r="S168" s="812" t="s">
        <v>45</v>
      </c>
      <c r="T168" s="811" t="s">
        <v>45</v>
      </c>
      <c r="U168" s="811" t="s">
        <v>585</v>
      </c>
    </row>
    <row r="169" spans="1:21" s="583" customFormat="1" ht="13" hidden="1" customHeight="1">
      <c r="A169" s="810" t="s">
        <v>4473</v>
      </c>
      <c r="B169" s="810" t="s">
        <v>159</v>
      </c>
      <c r="C169" s="778" t="s">
        <v>45</v>
      </c>
      <c r="D169" s="811" t="s">
        <v>980</v>
      </c>
      <c r="E169" s="811">
        <v>5</v>
      </c>
      <c r="F169" s="779" t="s">
        <v>19</v>
      </c>
      <c r="G169" s="811" t="s">
        <v>1059</v>
      </c>
      <c r="H169" s="811" t="s">
        <v>45</v>
      </c>
      <c r="I169" s="811" t="s">
        <v>165</v>
      </c>
      <c r="J169" s="811" t="s">
        <v>189</v>
      </c>
      <c r="K169" s="811" t="s">
        <v>220</v>
      </c>
      <c r="L169" s="811" t="s">
        <v>45</v>
      </c>
      <c r="M169" s="86" t="s">
        <v>30</v>
      </c>
      <c r="N169" s="811" t="s">
        <v>45</v>
      </c>
      <c r="O169" s="811" t="s">
        <v>45</v>
      </c>
      <c r="P169" s="811" t="s">
        <v>45</v>
      </c>
      <c r="Q169" s="811" t="s">
        <v>16</v>
      </c>
      <c r="R169" s="812" t="s">
        <v>45</v>
      </c>
      <c r="S169" s="812" t="s">
        <v>5790</v>
      </c>
      <c r="T169" s="811" t="s">
        <v>45</v>
      </c>
      <c r="U169" s="811" t="s">
        <v>46</v>
      </c>
    </row>
    <row r="170" spans="1:21" s="583" customFormat="1" ht="13" hidden="1" customHeight="1">
      <c r="A170" s="810" t="s">
        <v>4473</v>
      </c>
      <c r="B170" s="810" t="s">
        <v>5250</v>
      </c>
      <c r="C170" s="778" t="s">
        <v>45</v>
      </c>
      <c r="D170" s="811" t="s">
        <v>980</v>
      </c>
      <c r="E170" s="811">
        <v>5</v>
      </c>
      <c r="F170" s="779" t="s">
        <v>19</v>
      </c>
      <c r="G170" s="811" t="s">
        <v>1057</v>
      </c>
      <c r="H170" s="811" t="s">
        <v>45</v>
      </c>
      <c r="I170" s="811" t="s">
        <v>165</v>
      </c>
      <c r="J170" s="811" t="s">
        <v>25</v>
      </c>
      <c r="K170" s="811" t="s">
        <v>220</v>
      </c>
      <c r="L170" s="811" t="s">
        <v>30</v>
      </c>
      <c r="M170" s="86" t="s">
        <v>30</v>
      </c>
      <c r="N170" s="811" t="s">
        <v>45</v>
      </c>
      <c r="O170" s="811" t="s">
        <v>45</v>
      </c>
      <c r="P170" s="811" t="s">
        <v>30</v>
      </c>
      <c r="Q170" s="811" t="s">
        <v>1501</v>
      </c>
      <c r="R170" s="812" t="s">
        <v>5250</v>
      </c>
      <c r="S170" s="812" t="s">
        <v>4159</v>
      </c>
      <c r="T170" s="811" t="s">
        <v>1648</v>
      </c>
      <c r="U170" s="811" t="s">
        <v>586</v>
      </c>
    </row>
    <row r="171" spans="1:21" s="583" customFormat="1" ht="13" customHeight="1">
      <c r="A171" s="810" t="s">
        <v>1318</v>
      </c>
      <c r="B171" s="810" t="s">
        <v>11700</v>
      </c>
      <c r="C171" s="778" t="s">
        <v>45</v>
      </c>
      <c r="D171" s="811" t="s">
        <v>983</v>
      </c>
      <c r="E171" s="811">
        <v>2</v>
      </c>
      <c r="F171" s="779" t="s">
        <v>18</v>
      </c>
      <c r="G171" s="811" t="s">
        <v>1060</v>
      </c>
      <c r="H171" s="811" t="s">
        <v>45</v>
      </c>
      <c r="I171" s="811" t="s">
        <v>190</v>
      </c>
      <c r="J171" s="811" t="s">
        <v>191</v>
      </c>
      <c r="K171" s="811" t="s">
        <v>220</v>
      </c>
      <c r="L171" s="811" t="s">
        <v>30</v>
      </c>
      <c r="M171" s="86" t="s">
        <v>30</v>
      </c>
      <c r="N171" s="811" t="s">
        <v>45</v>
      </c>
      <c r="O171" s="811" t="s">
        <v>45</v>
      </c>
      <c r="P171" s="811" t="s">
        <v>30</v>
      </c>
      <c r="Q171" s="811" t="s">
        <v>1500</v>
      </c>
      <c r="R171" s="812" t="s">
        <v>11700</v>
      </c>
      <c r="S171" s="812" t="s">
        <v>45</v>
      </c>
      <c r="T171" s="811" t="s">
        <v>45</v>
      </c>
      <c r="U171" s="811" t="s">
        <v>11204</v>
      </c>
    </row>
    <row r="172" spans="1:21" s="583" customFormat="1" ht="13" customHeight="1">
      <c r="A172" s="810" t="s">
        <v>1318</v>
      </c>
      <c r="B172" s="810" t="s">
        <v>11695</v>
      </c>
      <c r="C172" s="778" t="s">
        <v>45</v>
      </c>
      <c r="D172" s="811" t="s">
        <v>983</v>
      </c>
      <c r="E172" s="811">
        <v>2</v>
      </c>
      <c r="F172" s="779" t="s">
        <v>18</v>
      </c>
      <c r="G172" s="811" t="s">
        <v>1061</v>
      </c>
      <c r="H172" s="811" t="s">
        <v>45</v>
      </c>
      <c r="I172" s="811" t="s">
        <v>190</v>
      </c>
      <c r="J172" s="811" t="s">
        <v>191</v>
      </c>
      <c r="K172" s="811" t="s">
        <v>220</v>
      </c>
      <c r="L172" s="811" t="s">
        <v>30</v>
      </c>
      <c r="M172" s="86" t="s">
        <v>30</v>
      </c>
      <c r="N172" s="811" t="s">
        <v>45</v>
      </c>
      <c r="O172" s="811" t="s">
        <v>45</v>
      </c>
      <c r="P172" s="811" t="s">
        <v>30</v>
      </c>
      <c r="Q172" s="811" t="s">
        <v>1501</v>
      </c>
      <c r="R172" s="812" t="s">
        <v>11695</v>
      </c>
      <c r="S172" s="812" t="s">
        <v>11703</v>
      </c>
      <c r="T172" s="811" t="s">
        <v>11708</v>
      </c>
      <c r="U172" s="811" t="s">
        <v>11205</v>
      </c>
    </row>
    <row r="173" spans="1:21" s="583" customFormat="1" ht="13" customHeight="1">
      <c r="A173" s="810" t="s">
        <v>1318</v>
      </c>
      <c r="B173" s="810" t="s">
        <v>11694</v>
      </c>
      <c r="C173" s="778" t="s">
        <v>45</v>
      </c>
      <c r="D173" s="811" t="s">
        <v>983</v>
      </c>
      <c r="E173" s="811">
        <v>2</v>
      </c>
      <c r="F173" s="779" t="s">
        <v>18</v>
      </c>
      <c r="G173" s="811" t="s">
        <v>1057</v>
      </c>
      <c r="H173" s="811" t="s">
        <v>45</v>
      </c>
      <c r="I173" s="811" t="s">
        <v>190</v>
      </c>
      <c r="J173" s="811" t="s">
        <v>191</v>
      </c>
      <c r="K173" s="811" t="s">
        <v>220</v>
      </c>
      <c r="L173" s="811" t="s">
        <v>30</v>
      </c>
      <c r="M173" s="86" t="s">
        <v>30</v>
      </c>
      <c r="N173" s="811" t="s">
        <v>45</v>
      </c>
      <c r="O173" s="811" t="s">
        <v>45</v>
      </c>
      <c r="P173" s="811" t="s">
        <v>30</v>
      </c>
      <c r="Q173" s="811" t="s">
        <v>1501</v>
      </c>
      <c r="R173" s="812" t="s">
        <v>11694</v>
      </c>
      <c r="S173" s="812" t="s">
        <v>11702</v>
      </c>
      <c r="T173" s="811" t="s">
        <v>11707</v>
      </c>
      <c r="U173" s="811" t="s">
        <v>11206</v>
      </c>
    </row>
    <row r="174" spans="1:21" s="583" customFormat="1" ht="13" customHeight="1">
      <c r="A174" s="810" t="s">
        <v>1318</v>
      </c>
      <c r="B174" s="810" t="s">
        <v>11697</v>
      </c>
      <c r="C174" s="778" t="s">
        <v>45</v>
      </c>
      <c r="D174" s="811" t="s">
        <v>983</v>
      </c>
      <c r="E174" s="811">
        <v>2</v>
      </c>
      <c r="F174" s="779" t="s">
        <v>18</v>
      </c>
      <c r="G174" s="811" t="s">
        <v>1057</v>
      </c>
      <c r="H174" s="811" t="s">
        <v>45</v>
      </c>
      <c r="I174" s="811" t="s">
        <v>190</v>
      </c>
      <c r="J174" s="811" t="s">
        <v>191</v>
      </c>
      <c r="K174" s="811" t="s">
        <v>220</v>
      </c>
      <c r="L174" s="811" t="s">
        <v>30</v>
      </c>
      <c r="M174" s="86" t="s">
        <v>30</v>
      </c>
      <c r="N174" s="811" t="s">
        <v>45</v>
      </c>
      <c r="O174" s="811" t="s">
        <v>45</v>
      </c>
      <c r="P174" s="811" t="s">
        <v>30</v>
      </c>
      <c r="Q174" s="811" t="s">
        <v>1501</v>
      </c>
      <c r="R174" s="812" t="s">
        <v>11697</v>
      </c>
      <c r="S174" s="812" t="s">
        <v>11705</v>
      </c>
      <c r="T174" s="811" t="s">
        <v>11710</v>
      </c>
      <c r="U174" s="811" t="s">
        <v>11207</v>
      </c>
    </row>
    <row r="175" spans="1:21" s="583" customFormat="1" ht="13" customHeight="1">
      <c r="A175" s="810" t="s">
        <v>1318</v>
      </c>
      <c r="B175" s="810" t="s">
        <v>11693</v>
      </c>
      <c r="C175" s="778" t="s">
        <v>45</v>
      </c>
      <c r="D175" s="811" t="s">
        <v>983</v>
      </c>
      <c r="E175" s="811">
        <v>2</v>
      </c>
      <c r="F175" s="779" t="s">
        <v>18</v>
      </c>
      <c r="G175" s="811" t="s">
        <v>1059</v>
      </c>
      <c r="H175" s="811" t="s">
        <v>45</v>
      </c>
      <c r="I175" s="811" t="s">
        <v>190</v>
      </c>
      <c r="J175" s="811" t="s">
        <v>191</v>
      </c>
      <c r="K175" s="811" t="s">
        <v>220</v>
      </c>
      <c r="L175" s="811" t="s">
        <v>30</v>
      </c>
      <c r="M175" s="86" t="s">
        <v>30</v>
      </c>
      <c r="N175" s="811" t="s">
        <v>45</v>
      </c>
      <c r="O175" s="811" t="s">
        <v>45</v>
      </c>
      <c r="P175" s="811" t="s">
        <v>30</v>
      </c>
      <c r="Q175" s="811" t="s">
        <v>1501</v>
      </c>
      <c r="R175" s="812" t="s">
        <v>11693</v>
      </c>
      <c r="S175" s="812" t="s">
        <v>11701</v>
      </c>
      <c r="T175" s="811" t="s">
        <v>11706</v>
      </c>
      <c r="U175" s="811" t="s">
        <v>11208</v>
      </c>
    </row>
    <row r="176" spans="1:21" s="583" customFormat="1" ht="13" customHeight="1">
      <c r="A176" s="810" t="s">
        <v>7729</v>
      </c>
      <c r="B176" s="810" t="s">
        <v>10314</v>
      </c>
      <c r="C176" s="778" t="s">
        <v>45</v>
      </c>
      <c r="D176" s="811" t="s">
        <v>982</v>
      </c>
      <c r="E176" s="811">
        <v>4</v>
      </c>
      <c r="F176" s="779" t="s">
        <v>18</v>
      </c>
      <c r="G176" s="811" t="s">
        <v>1057</v>
      </c>
      <c r="H176" s="811" t="s">
        <v>45</v>
      </c>
      <c r="I176" s="811" t="s">
        <v>165</v>
      </c>
      <c r="J176" s="811" t="s">
        <v>35</v>
      </c>
      <c r="K176" s="811" t="s">
        <v>220</v>
      </c>
      <c r="L176" s="811" t="s">
        <v>30</v>
      </c>
      <c r="M176" s="86" t="s">
        <v>30</v>
      </c>
      <c r="N176" s="811" t="s">
        <v>45</v>
      </c>
      <c r="O176" s="811" t="s">
        <v>45</v>
      </c>
      <c r="P176" s="811" t="s">
        <v>30</v>
      </c>
      <c r="Q176" s="811" t="s">
        <v>1501</v>
      </c>
      <c r="R176" s="812" t="s">
        <v>10314</v>
      </c>
      <c r="S176" s="812" t="s">
        <v>10313</v>
      </c>
      <c r="T176" s="811" t="s">
        <v>10315</v>
      </c>
      <c r="U176" s="811" t="s">
        <v>10316</v>
      </c>
    </row>
    <row r="177" spans="1:21" s="583" customFormat="1" ht="13" hidden="1" customHeight="1">
      <c r="A177" s="810" t="s">
        <v>4474</v>
      </c>
      <c r="B177" s="810" t="s">
        <v>5163</v>
      </c>
      <c r="C177" s="778" t="s">
        <v>45</v>
      </c>
      <c r="D177" s="811" t="s">
        <v>980</v>
      </c>
      <c r="E177" s="811">
        <v>5</v>
      </c>
      <c r="F177" s="779" t="s">
        <v>40</v>
      </c>
      <c r="G177" s="811" t="s">
        <v>1060</v>
      </c>
      <c r="H177" s="811" t="s">
        <v>45</v>
      </c>
      <c r="I177" s="811" t="s">
        <v>165</v>
      </c>
      <c r="J177" s="811" t="s">
        <v>185</v>
      </c>
      <c r="K177" s="811" t="s">
        <v>220</v>
      </c>
      <c r="L177" s="811" t="s">
        <v>45</v>
      </c>
      <c r="M177" s="86" t="s">
        <v>30</v>
      </c>
      <c r="N177" s="811" t="s">
        <v>45</v>
      </c>
      <c r="O177" s="811" t="s">
        <v>45</v>
      </c>
      <c r="P177" s="811" t="s">
        <v>30</v>
      </c>
      <c r="Q177" s="811" t="s">
        <v>16</v>
      </c>
      <c r="R177" s="812" t="s">
        <v>45</v>
      </c>
      <c r="S177" s="812" t="s">
        <v>5163</v>
      </c>
      <c r="T177" s="811" t="s">
        <v>1653</v>
      </c>
      <c r="U177" s="811" t="s">
        <v>547</v>
      </c>
    </row>
    <row r="178" spans="1:21" s="583" customFormat="1" ht="13" hidden="1" customHeight="1">
      <c r="A178" s="810" t="s">
        <v>4474</v>
      </c>
      <c r="B178" s="810" t="s">
        <v>6037</v>
      </c>
      <c r="C178" s="778" t="s">
        <v>45</v>
      </c>
      <c r="D178" s="811" t="s">
        <v>982</v>
      </c>
      <c r="E178" s="811">
        <v>4</v>
      </c>
      <c r="F178" s="779" t="s">
        <v>19</v>
      </c>
      <c r="G178" s="811" t="s">
        <v>1057</v>
      </c>
      <c r="H178" s="811" t="s">
        <v>45</v>
      </c>
      <c r="I178" s="811" t="s">
        <v>192</v>
      </c>
      <c r="J178" s="811" t="s">
        <v>35</v>
      </c>
      <c r="K178" s="811" t="s">
        <v>220</v>
      </c>
      <c r="L178" s="811" t="s">
        <v>45</v>
      </c>
      <c r="M178" s="86" t="s">
        <v>30</v>
      </c>
      <c r="N178" s="811" t="s">
        <v>45</v>
      </c>
      <c r="O178" s="811" t="s">
        <v>45</v>
      </c>
      <c r="P178" s="811" t="s">
        <v>30</v>
      </c>
      <c r="Q178" s="811" t="s">
        <v>1501</v>
      </c>
      <c r="R178" s="812" t="s">
        <v>6037</v>
      </c>
      <c r="S178" s="812" t="s">
        <v>6080</v>
      </c>
      <c r="T178" s="811" t="s">
        <v>6081</v>
      </c>
      <c r="U178" s="811" t="s">
        <v>6039</v>
      </c>
    </row>
    <row r="179" spans="1:21" s="583" customFormat="1" ht="13" hidden="1" customHeight="1">
      <c r="A179" s="810" t="s">
        <v>4474</v>
      </c>
      <c r="B179" s="810" t="s">
        <v>6038</v>
      </c>
      <c r="C179" s="778" t="s">
        <v>45</v>
      </c>
      <c r="D179" s="811" t="s">
        <v>982</v>
      </c>
      <c r="E179" s="811">
        <v>4</v>
      </c>
      <c r="F179" s="779" t="s">
        <v>19</v>
      </c>
      <c r="G179" s="811" t="s">
        <v>1057</v>
      </c>
      <c r="H179" s="811" t="s">
        <v>45</v>
      </c>
      <c r="I179" s="811" t="s">
        <v>192</v>
      </c>
      <c r="J179" s="811" t="s">
        <v>35</v>
      </c>
      <c r="K179" s="811" t="s">
        <v>220</v>
      </c>
      <c r="L179" s="811" t="s">
        <v>30</v>
      </c>
      <c r="M179" s="86" t="s">
        <v>30</v>
      </c>
      <c r="N179" s="811" t="s">
        <v>45</v>
      </c>
      <c r="O179" s="811" t="s">
        <v>45</v>
      </c>
      <c r="P179" s="811" t="s">
        <v>30</v>
      </c>
      <c r="Q179" s="811" t="s">
        <v>1501</v>
      </c>
      <c r="R179" s="812" t="s">
        <v>6038</v>
      </c>
      <c r="S179" s="812" t="s">
        <v>6082</v>
      </c>
      <c r="T179" s="811" t="s">
        <v>6083</v>
      </c>
      <c r="U179" s="811" t="s">
        <v>6040</v>
      </c>
    </row>
    <row r="180" spans="1:21" s="583" customFormat="1" ht="13" customHeight="1">
      <c r="A180" s="810" t="s">
        <v>7729</v>
      </c>
      <c r="B180" s="810" t="s">
        <v>10310</v>
      </c>
      <c r="C180" s="778" t="s">
        <v>45</v>
      </c>
      <c r="D180" s="811" t="s">
        <v>982</v>
      </c>
      <c r="E180" s="811">
        <v>4</v>
      </c>
      <c r="F180" s="779" t="s">
        <v>18</v>
      </c>
      <c r="G180" s="811" t="s">
        <v>1059</v>
      </c>
      <c r="H180" s="811" t="s">
        <v>45</v>
      </c>
      <c r="I180" s="811" t="s">
        <v>165</v>
      </c>
      <c r="J180" s="811" t="s">
        <v>35</v>
      </c>
      <c r="K180" s="811" t="s">
        <v>220</v>
      </c>
      <c r="L180" s="811" t="s">
        <v>30</v>
      </c>
      <c r="M180" s="86" t="s">
        <v>30</v>
      </c>
      <c r="N180" s="86" t="s">
        <v>45</v>
      </c>
      <c r="O180" s="811" t="s">
        <v>45</v>
      </c>
      <c r="P180" s="811" t="s">
        <v>30</v>
      </c>
      <c r="Q180" s="811" t="s">
        <v>1501</v>
      </c>
      <c r="R180" s="812" t="s">
        <v>10310</v>
      </c>
      <c r="S180" s="812" t="s">
        <v>10309</v>
      </c>
      <c r="T180" s="811" t="s">
        <v>10311</v>
      </c>
      <c r="U180" s="811" t="s">
        <v>10312</v>
      </c>
    </row>
    <row r="181" spans="1:21" s="583" customFormat="1" ht="13" customHeight="1">
      <c r="A181" s="810" t="s">
        <v>7729</v>
      </c>
      <c r="B181" s="810" t="s">
        <v>7733</v>
      </c>
      <c r="C181" s="778" t="s">
        <v>45</v>
      </c>
      <c r="D181" s="811" t="s">
        <v>980</v>
      </c>
      <c r="E181" s="811">
        <v>5</v>
      </c>
      <c r="F181" s="779" t="s">
        <v>18</v>
      </c>
      <c r="G181" s="811" t="s">
        <v>1057</v>
      </c>
      <c r="H181" s="811" t="s">
        <v>45</v>
      </c>
      <c r="I181" s="811" t="s">
        <v>165</v>
      </c>
      <c r="J181" s="811" t="s">
        <v>191</v>
      </c>
      <c r="K181" s="811" t="s">
        <v>220</v>
      </c>
      <c r="L181" s="811" t="s">
        <v>45</v>
      </c>
      <c r="M181" s="86" t="s">
        <v>30</v>
      </c>
      <c r="N181" s="811" t="s">
        <v>45</v>
      </c>
      <c r="O181" s="811" t="s">
        <v>45</v>
      </c>
      <c r="P181" s="811" t="s">
        <v>45</v>
      </c>
      <c r="Q181" s="811" t="s">
        <v>1501</v>
      </c>
      <c r="R181" s="812" t="s">
        <v>7733</v>
      </c>
      <c r="S181" s="812" t="s">
        <v>7738</v>
      </c>
      <c r="T181" s="811" t="s">
        <v>7666</v>
      </c>
      <c r="U181" s="811" t="s">
        <v>7667</v>
      </c>
    </row>
    <row r="182" spans="1:21" s="583" customFormat="1" ht="13" hidden="1" customHeight="1">
      <c r="A182" s="810" t="s">
        <v>4474</v>
      </c>
      <c r="B182" s="810" t="s">
        <v>7936</v>
      </c>
      <c r="C182" s="778" t="s">
        <v>45</v>
      </c>
      <c r="D182" s="811" t="s">
        <v>980</v>
      </c>
      <c r="E182" s="811">
        <v>5</v>
      </c>
      <c r="F182" s="779" t="s">
        <v>40</v>
      </c>
      <c r="G182" s="811" t="s">
        <v>1059</v>
      </c>
      <c r="H182" s="811" t="s">
        <v>45</v>
      </c>
      <c r="I182" s="811" t="s">
        <v>165</v>
      </c>
      <c r="J182" s="811" t="s">
        <v>23</v>
      </c>
      <c r="K182" s="811" t="s">
        <v>220</v>
      </c>
      <c r="L182" s="811" t="s">
        <v>45</v>
      </c>
      <c r="M182" s="86" t="s">
        <v>30</v>
      </c>
      <c r="N182" s="811" t="s">
        <v>45</v>
      </c>
      <c r="O182" s="811" t="s">
        <v>45</v>
      </c>
      <c r="P182" s="811" t="s">
        <v>30</v>
      </c>
      <c r="Q182" s="811" t="s">
        <v>16</v>
      </c>
      <c r="R182" s="812" t="s">
        <v>45</v>
      </c>
      <c r="S182" s="812" t="s">
        <v>7936</v>
      </c>
      <c r="T182" s="811" t="s">
        <v>1654</v>
      </c>
      <c r="U182" s="811" t="s">
        <v>546</v>
      </c>
    </row>
    <row r="183" spans="1:21" s="583" customFormat="1" ht="13" hidden="1" customHeight="1">
      <c r="A183" s="810" t="s">
        <v>4474</v>
      </c>
      <c r="B183" s="810" t="s">
        <v>2150</v>
      </c>
      <c r="C183" s="778" t="s">
        <v>45</v>
      </c>
      <c r="D183" s="811" t="s">
        <v>980</v>
      </c>
      <c r="E183" s="811">
        <v>5</v>
      </c>
      <c r="F183" s="779" t="s">
        <v>40</v>
      </c>
      <c r="G183" s="811" t="s">
        <v>1060</v>
      </c>
      <c r="H183" s="811" t="s">
        <v>45</v>
      </c>
      <c r="I183" s="811" t="s">
        <v>203</v>
      </c>
      <c r="J183" s="811" t="s">
        <v>35</v>
      </c>
      <c r="K183" s="811" t="s">
        <v>220</v>
      </c>
      <c r="L183" s="811" t="s">
        <v>45</v>
      </c>
      <c r="M183" s="86" t="s">
        <v>30</v>
      </c>
      <c r="N183" s="811" t="s">
        <v>45</v>
      </c>
      <c r="O183" s="811" t="s">
        <v>45</v>
      </c>
      <c r="P183" s="811" t="s">
        <v>30</v>
      </c>
      <c r="Q183" s="811" t="s">
        <v>16</v>
      </c>
      <c r="R183" s="812" t="s">
        <v>45</v>
      </c>
      <c r="S183" s="812" t="s">
        <v>2150</v>
      </c>
      <c r="T183" s="811" t="s">
        <v>2153</v>
      </c>
      <c r="U183" s="811" t="s">
        <v>2156</v>
      </c>
    </row>
    <row r="184" spans="1:21" s="583" customFormat="1" ht="13" customHeight="1">
      <c r="A184" s="810" t="s">
        <v>7729</v>
      </c>
      <c r="B184" s="810" t="s">
        <v>7734</v>
      </c>
      <c r="C184" s="778" t="s">
        <v>45</v>
      </c>
      <c r="D184" s="811" t="s">
        <v>980</v>
      </c>
      <c r="E184" s="811">
        <v>5</v>
      </c>
      <c r="F184" s="779" t="s">
        <v>18</v>
      </c>
      <c r="G184" s="811" t="s">
        <v>1059</v>
      </c>
      <c r="H184" s="811" t="s">
        <v>45</v>
      </c>
      <c r="I184" s="811" t="s">
        <v>165</v>
      </c>
      <c r="J184" s="811" t="s">
        <v>191</v>
      </c>
      <c r="K184" s="811" t="s">
        <v>220</v>
      </c>
      <c r="L184" s="811" t="s">
        <v>45</v>
      </c>
      <c r="M184" s="86" t="s">
        <v>30</v>
      </c>
      <c r="N184" s="811" t="s">
        <v>45</v>
      </c>
      <c r="O184" s="811" t="s">
        <v>45</v>
      </c>
      <c r="P184" s="811" t="s">
        <v>45</v>
      </c>
      <c r="Q184" s="811" t="s">
        <v>1501</v>
      </c>
      <c r="R184" s="812" t="s">
        <v>7734</v>
      </c>
      <c r="S184" s="812" t="s">
        <v>7739</v>
      </c>
      <c r="T184" s="811" t="s">
        <v>7665</v>
      </c>
      <c r="U184" s="811" t="s">
        <v>7668</v>
      </c>
    </row>
    <row r="185" spans="1:21" s="583" customFormat="1" ht="13" customHeight="1">
      <c r="A185" s="810" t="s">
        <v>4473</v>
      </c>
      <c r="B185" s="810" t="s">
        <v>6092</v>
      </c>
      <c r="C185" s="778" t="s">
        <v>30</v>
      </c>
      <c r="D185" s="811" t="s">
        <v>979</v>
      </c>
      <c r="E185" s="811">
        <v>3</v>
      </c>
      <c r="F185" s="779" t="s">
        <v>18</v>
      </c>
      <c r="G185" s="811" t="s">
        <v>1060</v>
      </c>
      <c r="H185" s="811" t="s">
        <v>45</v>
      </c>
      <c r="I185" s="811" t="s">
        <v>36</v>
      </c>
      <c r="J185" s="811" t="s">
        <v>23</v>
      </c>
      <c r="K185" s="811" t="s">
        <v>220</v>
      </c>
      <c r="L185" s="811" t="s">
        <v>45</v>
      </c>
      <c r="M185" s="86" t="s">
        <v>30</v>
      </c>
      <c r="N185" s="811" t="s">
        <v>45</v>
      </c>
      <c r="O185" s="811" t="s">
        <v>45</v>
      </c>
      <c r="P185" s="811" t="s">
        <v>45</v>
      </c>
      <c r="Q185" s="811" t="s">
        <v>1500</v>
      </c>
      <c r="R185" s="812" t="s">
        <v>6092</v>
      </c>
      <c r="S185" s="812" t="s">
        <v>45</v>
      </c>
      <c r="T185" s="811" t="s">
        <v>45</v>
      </c>
      <c r="U185" s="811" t="s">
        <v>4481</v>
      </c>
    </row>
    <row r="186" spans="1:21" s="583" customFormat="1" ht="13" customHeight="1">
      <c r="A186" s="810" t="s">
        <v>4473</v>
      </c>
      <c r="B186" s="810" t="s">
        <v>6093</v>
      </c>
      <c r="C186" s="778" t="s">
        <v>30</v>
      </c>
      <c r="D186" s="811" t="s">
        <v>979</v>
      </c>
      <c r="E186" s="811">
        <v>3</v>
      </c>
      <c r="F186" s="779" t="s">
        <v>18</v>
      </c>
      <c r="G186" s="811" t="s">
        <v>1057</v>
      </c>
      <c r="H186" s="811" t="s">
        <v>45</v>
      </c>
      <c r="I186" s="811" t="s">
        <v>36</v>
      </c>
      <c r="J186" s="811" t="s">
        <v>23</v>
      </c>
      <c r="K186" s="811" t="s">
        <v>220</v>
      </c>
      <c r="L186" s="811" t="s">
        <v>45</v>
      </c>
      <c r="M186" s="86" t="s">
        <v>30</v>
      </c>
      <c r="N186" s="811" t="s">
        <v>45</v>
      </c>
      <c r="O186" s="811" t="s">
        <v>45</v>
      </c>
      <c r="P186" s="811" t="s">
        <v>45</v>
      </c>
      <c r="Q186" s="811" t="s">
        <v>1501</v>
      </c>
      <c r="R186" s="812" t="s">
        <v>6093</v>
      </c>
      <c r="S186" s="812" t="s">
        <v>6100</v>
      </c>
      <c r="T186" s="811" t="s">
        <v>4476</v>
      </c>
      <c r="U186" s="811" t="s">
        <v>4478</v>
      </c>
    </row>
    <row r="187" spans="1:21" s="583" customFormat="1" ht="13" customHeight="1">
      <c r="A187" s="810" t="s">
        <v>4473</v>
      </c>
      <c r="B187" s="810" t="s">
        <v>8621</v>
      </c>
      <c r="C187" s="778" t="s">
        <v>30</v>
      </c>
      <c r="D187" s="811" t="s">
        <v>979</v>
      </c>
      <c r="E187" s="811">
        <v>3</v>
      </c>
      <c r="F187" s="779" t="s">
        <v>18</v>
      </c>
      <c r="G187" s="811" t="s">
        <v>1057</v>
      </c>
      <c r="H187" s="811" t="s">
        <v>45</v>
      </c>
      <c r="I187" s="811" t="s">
        <v>36</v>
      </c>
      <c r="J187" s="811" t="s">
        <v>23</v>
      </c>
      <c r="K187" s="811" t="s">
        <v>220</v>
      </c>
      <c r="L187" s="811" t="s">
        <v>30</v>
      </c>
      <c r="M187" s="86" t="s">
        <v>30</v>
      </c>
      <c r="N187" s="811" t="s">
        <v>45</v>
      </c>
      <c r="O187" s="811" t="s">
        <v>45</v>
      </c>
      <c r="P187" s="811" t="s">
        <v>45</v>
      </c>
      <c r="Q187" s="811" t="s">
        <v>1501</v>
      </c>
      <c r="R187" s="812" t="s">
        <v>8621</v>
      </c>
      <c r="S187" s="812" t="s">
        <v>6101</v>
      </c>
      <c r="T187" s="811" t="s">
        <v>4477</v>
      </c>
      <c r="U187" s="811" t="s">
        <v>4479</v>
      </c>
    </row>
    <row r="188" spans="1:21" s="583" customFormat="1" ht="13" customHeight="1">
      <c r="A188" s="810" t="s">
        <v>4473</v>
      </c>
      <c r="B188" s="810" t="s">
        <v>6095</v>
      </c>
      <c r="C188" s="778" t="s">
        <v>45</v>
      </c>
      <c r="D188" s="811" t="s">
        <v>979</v>
      </c>
      <c r="E188" s="811">
        <v>3</v>
      </c>
      <c r="F188" s="779" t="s">
        <v>18</v>
      </c>
      <c r="G188" s="811" t="s">
        <v>1060</v>
      </c>
      <c r="H188" s="811" t="s">
        <v>45</v>
      </c>
      <c r="I188" s="811" t="s">
        <v>36</v>
      </c>
      <c r="J188" s="811" t="s">
        <v>23</v>
      </c>
      <c r="K188" s="811" t="s">
        <v>220</v>
      </c>
      <c r="L188" s="811" t="s">
        <v>45</v>
      </c>
      <c r="M188" s="86" t="s">
        <v>30</v>
      </c>
      <c r="N188" s="811" t="s">
        <v>45</v>
      </c>
      <c r="O188" s="811" t="s">
        <v>45</v>
      </c>
      <c r="P188" s="811" t="s">
        <v>45</v>
      </c>
      <c r="Q188" s="811" t="s">
        <v>1500</v>
      </c>
      <c r="R188" s="812" t="s">
        <v>6095</v>
      </c>
      <c r="S188" s="812" t="s">
        <v>45</v>
      </c>
      <c r="T188" s="811" t="s">
        <v>45</v>
      </c>
      <c r="U188" s="811" t="s">
        <v>4455</v>
      </c>
    </row>
    <row r="189" spans="1:21" s="583" customFormat="1" ht="13" customHeight="1">
      <c r="A189" s="810" t="s">
        <v>4473</v>
      </c>
      <c r="B189" s="810" t="s">
        <v>6096</v>
      </c>
      <c r="C189" s="778" t="s">
        <v>45</v>
      </c>
      <c r="D189" s="811" t="s">
        <v>979</v>
      </c>
      <c r="E189" s="811">
        <v>3</v>
      </c>
      <c r="F189" s="779" t="s">
        <v>18</v>
      </c>
      <c r="G189" s="811" t="s">
        <v>1057</v>
      </c>
      <c r="H189" s="811" t="s">
        <v>45</v>
      </c>
      <c r="I189" s="811" t="s">
        <v>36</v>
      </c>
      <c r="J189" s="811" t="s">
        <v>23</v>
      </c>
      <c r="K189" s="811" t="s">
        <v>220</v>
      </c>
      <c r="L189" s="811" t="s">
        <v>45</v>
      </c>
      <c r="M189" s="86" t="s">
        <v>30</v>
      </c>
      <c r="N189" s="811" t="s">
        <v>45</v>
      </c>
      <c r="O189" s="811" t="s">
        <v>45</v>
      </c>
      <c r="P189" s="811" t="s">
        <v>45</v>
      </c>
      <c r="Q189" s="811" t="s">
        <v>1501</v>
      </c>
      <c r="R189" s="812" t="s">
        <v>6096</v>
      </c>
      <c r="S189" s="812" t="s">
        <v>6102</v>
      </c>
      <c r="T189" s="811" t="s">
        <v>4472</v>
      </c>
      <c r="U189" s="811" t="s">
        <v>4456</v>
      </c>
    </row>
    <row r="190" spans="1:21" s="583" customFormat="1" ht="13" customHeight="1">
      <c r="A190" s="810" t="s">
        <v>4473</v>
      </c>
      <c r="B190" s="810" t="s">
        <v>8622</v>
      </c>
      <c r="C190" s="778" t="s">
        <v>45</v>
      </c>
      <c r="D190" s="811" t="s">
        <v>979</v>
      </c>
      <c r="E190" s="811">
        <v>3</v>
      </c>
      <c r="F190" s="779" t="s">
        <v>18</v>
      </c>
      <c r="G190" s="811" t="s">
        <v>1057</v>
      </c>
      <c r="H190" s="811" t="s">
        <v>45</v>
      </c>
      <c r="I190" s="811" t="s">
        <v>36</v>
      </c>
      <c r="J190" s="811" t="s">
        <v>23</v>
      </c>
      <c r="K190" s="811" t="s">
        <v>220</v>
      </c>
      <c r="L190" s="811" t="s">
        <v>30</v>
      </c>
      <c r="M190" s="86" t="s">
        <v>30</v>
      </c>
      <c r="N190" s="811" t="s">
        <v>45</v>
      </c>
      <c r="O190" s="811" t="s">
        <v>45</v>
      </c>
      <c r="P190" s="811" t="s">
        <v>45</v>
      </c>
      <c r="Q190" s="811" t="s">
        <v>1500</v>
      </c>
      <c r="R190" s="812" t="s">
        <v>8622</v>
      </c>
      <c r="S190" s="812" t="s">
        <v>45</v>
      </c>
      <c r="T190" s="811" t="s">
        <v>45</v>
      </c>
      <c r="U190" s="811" t="s">
        <v>4457</v>
      </c>
    </row>
    <row r="191" spans="1:21" s="583" customFormat="1" ht="13" customHeight="1">
      <c r="A191" s="810" t="s">
        <v>4473</v>
      </c>
      <c r="B191" s="810" t="s">
        <v>8623</v>
      </c>
      <c r="C191" s="778" t="s">
        <v>45</v>
      </c>
      <c r="D191" s="811" t="s">
        <v>979</v>
      </c>
      <c r="E191" s="811">
        <v>3</v>
      </c>
      <c r="F191" s="779" t="s">
        <v>18</v>
      </c>
      <c r="G191" s="811" t="s">
        <v>1059</v>
      </c>
      <c r="H191" s="811" t="s">
        <v>45</v>
      </c>
      <c r="I191" s="811" t="s">
        <v>36</v>
      </c>
      <c r="J191" s="811" t="s">
        <v>23</v>
      </c>
      <c r="K191" s="811" t="s">
        <v>220</v>
      </c>
      <c r="L191" s="811" t="s">
        <v>30</v>
      </c>
      <c r="M191" s="86" t="s">
        <v>30</v>
      </c>
      <c r="N191" s="811" t="s">
        <v>45</v>
      </c>
      <c r="O191" s="811" t="s">
        <v>45</v>
      </c>
      <c r="P191" s="811" t="s">
        <v>45</v>
      </c>
      <c r="Q191" s="811" t="s">
        <v>1500</v>
      </c>
      <c r="R191" s="812" t="s">
        <v>8623</v>
      </c>
      <c r="S191" s="812" t="s">
        <v>45</v>
      </c>
      <c r="T191" s="811" t="s">
        <v>45</v>
      </c>
      <c r="U191" s="811" t="s">
        <v>4458</v>
      </c>
    </row>
    <row r="192" spans="1:21" s="583" customFormat="1" ht="13" customHeight="1">
      <c r="A192" s="810" t="s">
        <v>4473</v>
      </c>
      <c r="B192" s="810" t="s">
        <v>10720</v>
      </c>
      <c r="C192" s="778" t="s">
        <v>45</v>
      </c>
      <c r="D192" s="811" t="s">
        <v>982</v>
      </c>
      <c r="E192" s="811">
        <v>4</v>
      </c>
      <c r="F192" s="779" t="s">
        <v>18</v>
      </c>
      <c r="G192" s="811" t="s">
        <v>1057</v>
      </c>
      <c r="H192" s="811" t="s">
        <v>45</v>
      </c>
      <c r="I192" s="811" t="s">
        <v>165</v>
      </c>
      <c r="J192" s="811" t="s">
        <v>35</v>
      </c>
      <c r="K192" s="811" t="s">
        <v>220</v>
      </c>
      <c r="L192" s="811" t="s">
        <v>45</v>
      </c>
      <c r="M192" s="86" t="s">
        <v>30</v>
      </c>
      <c r="N192" s="811" t="s">
        <v>30</v>
      </c>
      <c r="O192" s="811" t="s">
        <v>45</v>
      </c>
      <c r="P192" s="811" t="s">
        <v>30</v>
      </c>
      <c r="Q192" s="811" t="s">
        <v>16</v>
      </c>
      <c r="R192" s="812" t="s">
        <v>45</v>
      </c>
      <c r="S192" s="812" t="s">
        <v>10720</v>
      </c>
      <c r="T192" s="811" t="s">
        <v>10721</v>
      </c>
      <c r="U192" s="811" t="s">
        <v>10722</v>
      </c>
    </row>
    <row r="193" spans="1:21" s="583" customFormat="1" ht="13" customHeight="1">
      <c r="A193" s="810" t="s">
        <v>4473</v>
      </c>
      <c r="B193" s="810" t="s">
        <v>10723</v>
      </c>
      <c r="C193" s="778" t="s">
        <v>45</v>
      </c>
      <c r="D193" s="811" t="s">
        <v>982</v>
      </c>
      <c r="E193" s="811">
        <v>4</v>
      </c>
      <c r="F193" s="779" t="s">
        <v>18</v>
      </c>
      <c r="G193" s="811" t="s">
        <v>1057</v>
      </c>
      <c r="H193" s="811" t="s">
        <v>45</v>
      </c>
      <c r="I193" s="811" t="s">
        <v>165</v>
      </c>
      <c r="J193" s="811" t="s">
        <v>191</v>
      </c>
      <c r="K193" s="811" t="s">
        <v>220</v>
      </c>
      <c r="L193" s="811" t="s">
        <v>45</v>
      </c>
      <c r="M193" s="86" t="s">
        <v>30</v>
      </c>
      <c r="N193" s="811" t="s">
        <v>30</v>
      </c>
      <c r="O193" s="811" t="s">
        <v>45</v>
      </c>
      <c r="P193" s="811" t="s">
        <v>30</v>
      </c>
      <c r="Q193" s="811" t="s">
        <v>16</v>
      </c>
      <c r="R193" s="812" t="s">
        <v>45</v>
      </c>
      <c r="S193" s="812" t="s">
        <v>10723</v>
      </c>
      <c r="T193" s="811" t="s">
        <v>10724</v>
      </c>
      <c r="U193" s="811" t="s">
        <v>10725</v>
      </c>
    </row>
    <row r="194" spans="1:21" s="583" customFormat="1" ht="13" customHeight="1">
      <c r="A194" s="810" t="s">
        <v>4474</v>
      </c>
      <c r="B194" s="810" t="s">
        <v>5159</v>
      </c>
      <c r="C194" s="778" t="s">
        <v>45</v>
      </c>
      <c r="D194" s="811" t="s">
        <v>983</v>
      </c>
      <c r="E194" s="811">
        <v>2</v>
      </c>
      <c r="F194" s="779" t="s">
        <v>18</v>
      </c>
      <c r="G194" s="811" t="s">
        <v>1059</v>
      </c>
      <c r="H194" s="811" t="s">
        <v>45</v>
      </c>
      <c r="I194" s="811" t="s">
        <v>36</v>
      </c>
      <c r="J194" s="811" t="s">
        <v>35</v>
      </c>
      <c r="K194" s="811" t="s">
        <v>221</v>
      </c>
      <c r="L194" s="811" t="s">
        <v>45</v>
      </c>
      <c r="M194" s="86" t="s">
        <v>30</v>
      </c>
      <c r="N194" s="811" t="s">
        <v>45</v>
      </c>
      <c r="O194" s="811" t="s">
        <v>45</v>
      </c>
      <c r="P194" s="811" t="s">
        <v>30</v>
      </c>
      <c r="Q194" s="811" t="s">
        <v>1501</v>
      </c>
      <c r="R194" s="812" t="s">
        <v>5159</v>
      </c>
      <c r="S194" s="812" t="s">
        <v>286</v>
      </c>
      <c r="T194" s="811" t="s">
        <v>1651</v>
      </c>
      <c r="U194" s="811" t="s">
        <v>548</v>
      </c>
    </row>
    <row r="195" spans="1:21" s="583" customFormat="1" ht="13" customHeight="1">
      <c r="A195" s="810" t="s">
        <v>4474</v>
      </c>
      <c r="B195" s="810" t="s">
        <v>5160</v>
      </c>
      <c r="C195" s="778" t="s">
        <v>45</v>
      </c>
      <c r="D195" s="811" t="s">
        <v>983</v>
      </c>
      <c r="E195" s="811">
        <v>2</v>
      </c>
      <c r="F195" s="779" t="s">
        <v>18</v>
      </c>
      <c r="G195" s="811" t="s">
        <v>1057</v>
      </c>
      <c r="H195" s="811" t="s">
        <v>45</v>
      </c>
      <c r="I195" s="811" t="s">
        <v>36</v>
      </c>
      <c r="J195" s="811" t="s">
        <v>35</v>
      </c>
      <c r="K195" s="811" t="s">
        <v>221</v>
      </c>
      <c r="L195" s="811" t="s">
        <v>45</v>
      </c>
      <c r="M195" s="86" t="s">
        <v>30</v>
      </c>
      <c r="N195" s="811" t="s">
        <v>45</v>
      </c>
      <c r="O195" s="811" t="s">
        <v>45</v>
      </c>
      <c r="P195" s="811" t="s">
        <v>30</v>
      </c>
      <c r="Q195" s="811" t="s">
        <v>1501</v>
      </c>
      <c r="R195" s="812" t="s">
        <v>5160</v>
      </c>
      <c r="S195" s="812" t="s">
        <v>285</v>
      </c>
      <c r="T195" s="811" t="s">
        <v>1652</v>
      </c>
      <c r="U195" s="811" t="s">
        <v>1416</v>
      </c>
    </row>
    <row r="196" spans="1:21" s="583" customFormat="1" ht="13" customHeight="1">
      <c r="A196" s="810" t="s">
        <v>4474</v>
      </c>
      <c r="B196" s="810" t="s">
        <v>5161</v>
      </c>
      <c r="C196" s="778" t="s">
        <v>45</v>
      </c>
      <c r="D196" s="811" t="s">
        <v>983</v>
      </c>
      <c r="E196" s="811">
        <v>2</v>
      </c>
      <c r="F196" s="779" t="s">
        <v>18</v>
      </c>
      <c r="G196" s="811" t="s">
        <v>1059</v>
      </c>
      <c r="H196" s="811" t="s">
        <v>45</v>
      </c>
      <c r="I196" s="811" t="s">
        <v>36</v>
      </c>
      <c r="J196" s="811" t="s">
        <v>35</v>
      </c>
      <c r="K196" s="811" t="s">
        <v>221</v>
      </c>
      <c r="L196" s="811" t="s">
        <v>30</v>
      </c>
      <c r="M196" s="86" t="s">
        <v>30</v>
      </c>
      <c r="N196" s="811" t="s">
        <v>45</v>
      </c>
      <c r="O196" s="811" t="s">
        <v>45</v>
      </c>
      <c r="P196" s="811" t="s">
        <v>30</v>
      </c>
      <c r="Q196" s="811" t="s">
        <v>1501</v>
      </c>
      <c r="R196" s="812" t="s">
        <v>5161</v>
      </c>
      <c r="S196" s="812" t="s">
        <v>2038</v>
      </c>
      <c r="T196" s="811" t="s">
        <v>2039</v>
      </c>
      <c r="U196" s="811" t="s">
        <v>1195</v>
      </c>
    </row>
    <row r="197" spans="1:21" s="583" customFormat="1" ht="13" customHeight="1">
      <c r="A197" s="810" t="s">
        <v>4474</v>
      </c>
      <c r="B197" s="810" t="s">
        <v>5162</v>
      </c>
      <c r="C197" s="778" t="s">
        <v>45</v>
      </c>
      <c r="D197" s="811" t="s">
        <v>983</v>
      </c>
      <c r="E197" s="811">
        <v>2</v>
      </c>
      <c r="F197" s="779" t="s">
        <v>18</v>
      </c>
      <c r="G197" s="811" t="s">
        <v>1057</v>
      </c>
      <c r="H197" s="811" t="s">
        <v>45</v>
      </c>
      <c r="I197" s="811" t="s">
        <v>36</v>
      </c>
      <c r="J197" s="811" t="s">
        <v>35</v>
      </c>
      <c r="K197" s="811" t="s">
        <v>221</v>
      </c>
      <c r="L197" s="811" t="s">
        <v>30</v>
      </c>
      <c r="M197" s="86" t="s">
        <v>30</v>
      </c>
      <c r="N197" s="811" t="s">
        <v>45</v>
      </c>
      <c r="O197" s="811" t="s">
        <v>45</v>
      </c>
      <c r="P197" s="811" t="s">
        <v>30</v>
      </c>
      <c r="Q197" s="811" t="s">
        <v>1501</v>
      </c>
      <c r="R197" s="812" t="s">
        <v>5162</v>
      </c>
      <c r="S197" s="812" t="s">
        <v>4053</v>
      </c>
      <c r="T197" s="811" t="s">
        <v>4052</v>
      </c>
      <c r="U197" s="811" t="s">
        <v>587</v>
      </c>
    </row>
    <row r="198" spans="1:21" s="583" customFormat="1" ht="13" customHeight="1">
      <c r="A198" s="810" t="s">
        <v>4474</v>
      </c>
      <c r="B198" s="810" t="s">
        <v>8221</v>
      </c>
      <c r="C198" s="778" t="s">
        <v>30</v>
      </c>
      <c r="D198" s="811" t="s">
        <v>980</v>
      </c>
      <c r="E198" s="811">
        <v>5</v>
      </c>
      <c r="F198" s="779" t="s">
        <v>18</v>
      </c>
      <c r="G198" s="811" t="s">
        <v>1060</v>
      </c>
      <c r="H198" s="811" t="s">
        <v>45</v>
      </c>
      <c r="I198" s="811" t="s">
        <v>203</v>
      </c>
      <c r="J198" s="811" t="s">
        <v>35</v>
      </c>
      <c r="K198" s="811" t="s">
        <v>220</v>
      </c>
      <c r="L198" s="811" t="s">
        <v>45</v>
      </c>
      <c r="M198" s="86" t="s">
        <v>30</v>
      </c>
      <c r="N198" s="811" t="s">
        <v>45</v>
      </c>
      <c r="O198" s="811" t="s">
        <v>45</v>
      </c>
      <c r="P198" s="811" t="s">
        <v>30</v>
      </c>
      <c r="Q198" s="811" t="s">
        <v>1500</v>
      </c>
      <c r="R198" s="812" t="s">
        <v>8221</v>
      </c>
      <c r="S198" s="812" t="s">
        <v>45</v>
      </c>
      <c r="T198" s="811" t="s">
        <v>45</v>
      </c>
      <c r="U198" s="811" t="s">
        <v>3938</v>
      </c>
    </row>
    <row r="199" spans="1:21" s="583" customFormat="1" ht="13" customHeight="1">
      <c r="A199" s="810" t="s">
        <v>4474</v>
      </c>
      <c r="B199" s="810" t="s">
        <v>5164</v>
      </c>
      <c r="C199" s="778" t="s">
        <v>30</v>
      </c>
      <c r="D199" s="811" t="s">
        <v>980</v>
      </c>
      <c r="E199" s="811">
        <v>5</v>
      </c>
      <c r="F199" s="779" t="s">
        <v>18</v>
      </c>
      <c r="G199" s="811" t="s">
        <v>1057</v>
      </c>
      <c r="H199" s="811" t="s">
        <v>45</v>
      </c>
      <c r="I199" s="811" t="s">
        <v>203</v>
      </c>
      <c r="J199" s="811" t="s">
        <v>35</v>
      </c>
      <c r="K199" s="811" t="s">
        <v>220</v>
      </c>
      <c r="L199" s="811" t="s">
        <v>45</v>
      </c>
      <c r="M199" s="86" t="s">
        <v>30</v>
      </c>
      <c r="N199" s="811" t="s">
        <v>45</v>
      </c>
      <c r="O199" s="811" t="s">
        <v>45</v>
      </c>
      <c r="P199" s="811" t="s">
        <v>30</v>
      </c>
      <c r="Q199" s="811" t="s">
        <v>1501</v>
      </c>
      <c r="R199" s="812" t="s">
        <v>5164</v>
      </c>
      <c r="S199" s="812" t="s">
        <v>2151</v>
      </c>
      <c r="T199" s="811" t="s">
        <v>2154</v>
      </c>
      <c r="U199" s="811" t="s">
        <v>2157</v>
      </c>
    </row>
    <row r="200" spans="1:21" s="583" customFormat="1" ht="13" customHeight="1">
      <c r="A200" s="810" t="s">
        <v>4474</v>
      </c>
      <c r="B200" s="810" t="s">
        <v>5165</v>
      </c>
      <c r="C200" s="778" t="s">
        <v>30</v>
      </c>
      <c r="D200" s="811" t="s">
        <v>980</v>
      </c>
      <c r="E200" s="811">
        <v>5</v>
      </c>
      <c r="F200" s="779" t="s">
        <v>18</v>
      </c>
      <c r="G200" s="811" t="s">
        <v>1059</v>
      </c>
      <c r="H200" s="811" t="s">
        <v>45</v>
      </c>
      <c r="I200" s="811" t="s">
        <v>203</v>
      </c>
      <c r="J200" s="811" t="s">
        <v>35</v>
      </c>
      <c r="K200" s="811" t="s">
        <v>220</v>
      </c>
      <c r="L200" s="811" t="s">
        <v>45</v>
      </c>
      <c r="M200" s="86" t="s">
        <v>30</v>
      </c>
      <c r="N200" s="811" t="s">
        <v>45</v>
      </c>
      <c r="O200" s="811" t="s">
        <v>45</v>
      </c>
      <c r="P200" s="811" t="s">
        <v>30</v>
      </c>
      <c r="Q200" s="811" t="s">
        <v>1501</v>
      </c>
      <c r="R200" s="812" t="s">
        <v>5165</v>
      </c>
      <c r="S200" s="812" t="s">
        <v>2152</v>
      </c>
      <c r="T200" s="811" t="s">
        <v>2155</v>
      </c>
      <c r="U200" s="811" t="s">
        <v>2158</v>
      </c>
    </row>
    <row r="201" spans="1:21" s="583" customFormat="1" ht="13" customHeight="1">
      <c r="A201" s="810" t="s">
        <v>1328</v>
      </c>
      <c r="B201" s="810" t="s">
        <v>7194</v>
      </c>
      <c r="C201" s="778" t="s">
        <v>45</v>
      </c>
      <c r="D201" s="811" t="s">
        <v>979</v>
      </c>
      <c r="E201" s="811">
        <v>3</v>
      </c>
      <c r="F201" s="779" t="s">
        <v>18</v>
      </c>
      <c r="G201" s="811" t="s">
        <v>1057</v>
      </c>
      <c r="H201" s="811" t="s">
        <v>45</v>
      </c>
      <c r="I201" s="811" t="s">
        <v>36</v>
      </c>
      <c r="J201" s="811" t="s">
        <v>180</v>
      </c>
      <c r="K201" s="811" t="s">
        <v>221</v>
      </c>
      <c r="L201" s="811" t="s">
        <v>45</v>
      </c>
      <c r="M201" s="86" t="s">
        <v>30</v>
      </c>
      <c r="N201" s="811" t="s">
        <v>45</v>
      </c>
      <c r="O201" s="811" t="s">
        <v>45</v>
      </c>
      <c r="P201" s="811" t="s">
        <v>30</v>
      </c>
      <c r="Q201" s="811" t="s">
        <v>1501</v>
      </c>
      <c r="R201" s="812" t="s">
        <v>7194</v>
      </c>
      <c r="S201" s="812" t="s">
        <v>9794</v>
      </c>
      <c r="T201" s="811" t="s">
        <v>9793</v>
      </c>
      <c r="U201" s="811" t="s">
        <v>7200</v>
      </c>
    </row>
    <row r="202" spans="1:21" s="583" customFormat="1" ht="13" customHeight="1">
      <c r="A202" s="810" t="s">
        <v>1328</v>
      </c>
      <c r="B202" s="810" t="s">
        <v>7195</v>
      </c>
      <c r="C202" s="778" t="s">
        <v>45</v>
      </c>
      <c r="D202" s="811" t="s">
        <v>979</v>
      </c>
      <c r="E202" s="811">
        <v>3</v>
      </c>
      <c r="F202" s="779" t="s">
        <v>18</v>
      </c>
      <c r="G202" s="811" t="s">
        <v>1059</v>
      </c>
      <c r="H202" s="811" t="s">
        <v>45</v>
      </c>
      <c r="I202" s="811" t="s">
        <v>36</v>
      </c>
      <c r="J202" s="811" t="s">
        <v>180</v>
      </c>
      <c r="K202" s="811" t="s">
        <v>221</v>
      </c>
      <c r="L202" s="811" t="s">
        <v>30</v>
      </c>
      <c r="M202" s="86" t="s">
        <v>30</v>
      </c>
      <c r="N202" s="811" t="s">
        <v>45</v>
      </c>
      <c r="O202" s="811" t="s">
        <v>45</v>
      </c>
      <c r="P202" s="811" t="s">
        <v>30</v>
      </c>
      <c r="Q202" s="811" t="s">
        <v>1501</v>
      </c>
      <c r="R202" s="812" t="s">
        <v>7195</v>
      </c>
      <c r="S202" s="812" t="s">
        <v>7206</v>
      </c>
      <c r="T202" s="811" t="s">
        <v>7207</v>
      </c>
      <c r="U202" s="811" t="s">
        <v>7201</v>
      </c>
    </row>
    <row r="203" spans="1:21" s="583" customFormat="1" ht="13" customHeight="1">
      <c r="A203" s="810" t="s">
        <v>1328</v>
      </c>
      <c r="B203" s="810" t="s">
        <v>7196</v>
      </c>
      <c r="C203" s="778" t="s">
        <v>45</v>
      </c>
      <c r="D203" s="811" t="s">
        <v>979</v>
      </c>
      <c r="E203" s="811">
        <v>3</v>
      </c>
      <c r="F203" s="779" t="s">
        <v>18</v>
      </c>
      <c r="G203" s="811" t="s">
        <v>1058</v>
      </c>
      <c r="H203" s="811" t="s">
        <v>45</v>
      </c>
      <c r="I203" s="811" t="s">
        <v>36</v>
      </c>
      <c r="J203" s="811" t="s">
        <v>180</v>
      </c>
      <c r="K203" s="811" t="s">
        <v>221</v>
      </c>
      <c r="L203" s="811" t="s">
        <v>30</v>
      </c>
      <c r="M203" s="86" t="s">
        <v>30</v>
      </c>
      <c r="N203" s="811" t="s">
        <v>45</v>
      </c>
      <c r="O203" s="811" t="s">
        <v>45</v>
      </c>
      <c r="P203" s="811" t="s">
        <v>30</v>
      </c>
      <c r="Q203" s="811" t="s">
        <v>1500</v>
      </c>
      <c r="R203" s="812" t="s">
        <v>7196</v>
      </c>
      <c r="S203" s="812" t="s">
        <v>45</v>
      </c>
      <c r="T203" s="811" t="s">
        <v>45</v>
      </c>
      <c r="U203" s="811" t="s">
        <v>7202</v>
      </c>
    </row>
    <row r="204" spans="1:21" s="583" customFormat="1" ht="13" customHeight="1">
      <c r="A204" s="810" t="s">
        <v>1328</v>
      </c>
      <c r="B204" s="810" t="s">
        <v>7197</v>
      </c>
      <c r="C204" s="778" t="s">
        <v>45</v>
      </c>
      <c r="D204" s="811" t="s">
        <v>979</v>
      </c>
      <c r="E204" s="811">
        <v>3</v>
      </c>
      <c r="F204" s="779" t="s">
        <v>18</v>
      </c>
      <c r="G204" s="811" t="s">
        <v>1060</v>
      </c>
      <c r="H204" s="811" t="s">
        <v>45</v>
      </c>
      <c r="I204" s="811" t="s">
        <v>36</v>
      </c>
      <c r="J204" s="811" t="s">
        <v>180</v>
      </c>
      <c r="K204" s="811" t="s">
        <v>221</v>
      </c>
      <c r="L204" s="811" t="s">
        <v>30</v>
      </c>
      <c r="M204" s="86" t="s">
        <v>30</v>
      </c>
      <c r="N204" s="811" t="s">
        <v>45</v>
      </c>
      <c r="O204" s="811" t="s">
        <v>45</v>
      </c>
      <c r="P204" s="811" t="s">
        <v>30</v>
      </c>
      <c r="Q204" s="811" t="s">
        <v>1500</v>
      </c>
      <c r="R204" s="812" t="s">
        <v>7197</v>
      </c>
      <c r="S204" s="812" t="s">
        <v>45</v>
      </c>
      <c r="T204" s="811" t="s">
        <v>45</v>
      </c>
      <c r="U204" s="811" t="s">
        <v>7203</v>
      </c>
    </row>
    <row r="205" spans="1:21" s="583" customFormat="1" ht="13" customHeight="1">
      <c r="A205" s="810" t="s">
        <v>1328</v>
      </c>
      <c r="B205" s="810" t="s">
        <v>7198</v>
      </c>
      <c r="C205" s="778" t="s">
        <v>45</v>
      </c>
      <c r="D205" s="811" t="s">
        <v>979</v>
      </c>
      <c r="E205" s="811">
        <v>3</v>
      </c>
      <c r="F205" s="779" t="s">
        <v>18</v>
      </c>
      <c r="G205" s="811" t="s">
        <v>1061</v>
      </c>
      <c r="H205" s="811" t="s">
        <v>45</v>
      </c>
      <c r="I205" s="811" t="s">
        <v>36</v>
      </c>
      <c r="J205" s="811" t="s">
        <v>180</v>
      </c>
      <c r="K205" s="811" t="s">
        <v>221</v>
      </c>
      <c r="L205" s="811" t="s">
        <v>30</v>
      </c>
      <c r="M205" s="86" t="s">
        <v>30</v>
      </c>
      <c r="N205" s="811" t="s">
        <v>45</v>
      </c>
      <c r="O205" s="811" t="s">
        <v>45</v>
      </c>
      <c r="P205" s="811" t="s">
        <v>30</v>
      </c>
      <c r="Q205" s="811" t="s">
        <v>1500</v>
      </c>
      <c r="R205" s="812" t="s">
        <v>7198</v>
      </c>
      <c r="S205" s="812" t="s">
        <v>45</v>
      </c>
      <c r="T205" s="811" t="s">
        <v>45</v>
      </c>
      <c r="U205" s="811" t="s">
        <v>7204</v>
      </c>
    </row>
    <row r="206" spans="1:21" s="583" customFormat="1" ht="13" customHeight="1">
      <c r="A206" s="810" t="s">
        <v>1328</v>
      </c>
      <c r="B206" s="810" t="s">
        <v>7199</v>
      </c>
      <c r="C206" s="778" t="s">
        <v>45</v>
      </c>
      <c r="D206" s="811" t="s">
        <v>979</v>
      </c>
      <c r="E206" s="811">
        <v>3</v>
      </c>
      <c r="F206" s="779" t="s">
        <v>18</v>
      </c>
      <c r="G206" s="811" t="s">
        <v>1057</v>
      </c>
      <c r="H206" s="811" t="s">
        <v>45</v>
      </c>
      <c r="I206" s="811" t="s">
        <v>36</v>
      </c>
      <c r="J206" s="811" t="s">
        <v>180</v>
      </c>
      <c r="K206" s="811" t="s">
        <v>221</v>
      </c>
      <c r="L206" s="811" t="s">
        <v>30</v>
      </c>
      <c r="M206" s="86" t="s">
        <v>30</v>
      </c>
      <c r="N206" s="811" t="s">
        <v>45</v>
      </c>
      <c r="O206" s="811" t="s">
        <v>45</v>
      </c>
      <c r="P206" s="811" t="s">
        <v>30</v>
      </c>
      <c r="Q206" s="811" t="s">
        <v>1501</v>
      </c>
      <c r="R206" s="812" t="s">
        <v>7199</v>
      </c>
      <c r="S206" s="812" t="s">
        <v>7208</v>
      </c>
      <c r="T206" s="811" t="s">
        <v>7209</v>
      </c>
      <c r="U206" s="811" t="s">
        <v>7205</v>
      </c>
    </row>
    <row r="207" spans="1:21" s="583" customFormat="1" ht="13" customHeight="1">
      <c r="A207" s="810" t="s">
        <v>1328</v>
      </c>
      <c r="B207" s="810" t="s">
        <v>8522</v>
      </c>
      <c r="C207" s="778" t="s">
        <v>45</v>
      </c>
      <c r="D207" s="811" t="s">
        <v>979</v>
      </c>
      <c r="E207" s="811">
        <v>3</v>
      </c>
      <c r="F207" s="779" t="s">
        <v>18</v>
      </c>
      <c r="G207" s="811" t="s">
        <v>1059</v>
      </c>
      <c r="H207" s="811" t="s">
        <v>45</v>
      </c>
      <c r="I207" s="811" t="s">
        <v>36</v>
      </c>
      <c r="J207" s="811" t="s">
        <v>180</v>
      </c>
      <c r="K207" s="811" t="s">
        <v>220</v>
      </c>
      <c r="L207" s="811" t="s">
        <v>30</v>
      </c>
      <c r="M207" s="86" t="s">
        <v>30</v>
      </c>
      <c r="N207" s="811" t="s">
        <v>45</v>
      </c>
      <c r="O207" s="811" t="s">
        <v>45</v>
      </c>
      <c r="P207" s="811" t="s">
        <v>30</v>
      </c>
      <c r="Q207" s="811" t="s">
        <v>1500</v>
      </c>
      <c r="R207" s="812" t="s">
        <v>8522</v>
      </c>
      <c r="S207" s="812" t="s">
        <v>45</v>
      </c>
      <c r="T207" s="811" t="s">
        <v>45</v>
      </c>
      <c r="U207" s="811" t="s">
        <v>8523</v>
      </c>
    </row>
    <row r="208" spans="1:21" s="583" customFormat="1" ht="13" customHeight="1">
      <c r="A208" s="810" t="s">
        <v>1328</v>
      </c>
      <c r="B208" s="810" t="s">
        <v>2172</v>
      </c>
      <c r="C208" s="778" t="s">
        <v>45</v>
      </c>
      <c r="D208" s="811" t="s">
        <v>979</v>
      </c>
      <c r="E208" s="811">
        <v>3</v>
      </c>
      <c r="F208" s="779" t="s">
        <v>18</v>
      </c>
      <c r="G208" s="811" t="s">
        <v>1057</v>
      </c>
      <c r="H208" s="811" t="s">
        <v>45</v>
      </c>
      <c r="I208" s="811" t="s">
        <v>36</v>
      </c>
      <c r="J208" s="811" t="s">
        <v>180</v>
      </c>
      <c r="K208" s="811" t="s">
        <v>220</v>
      </c>
      <c r="L208" s="811" t="s">
        <v>45</v>
      </c>
      <c r="M208" s="86" t="s">
        <v>30</v>
      </c>
      <c r="N208" s="811" t="s">
        <v>45</v>
      </c>
      <c r="O208" s="811" t="s">
        <v>45</v>
      </c>
      <c r="P208" s="811" t="s">
        <v>30</v>
      </c>
      <c r="Q208" s="811" t="s">
        <v>1501</v>
      </c>
      <c r="R208" s="812" t="s">
        <v>2172</v>
      </c>
      <c r="S208" s="812" t="s">
        <v>2177</v>
      </c>
      <c r="T208" s="811" t="s">
        <v>2178</v>
      </c>
      <c r="U208" s="811" t="s">
        <v>2179</v>
      </c>
    </row>
    <row r="209" spans="1:21" s="583" customFormat="1" ht="13" customHeight="1">
      <c r="A209" s="810" t="s">
        <v>1328</v>
      </c>
      <c r="B209" s="810" t="s">
        <v>6279</v>
      </c>
      <c r="C209" s="778" t="s">
        <v>45</v>
      </c>
      <c r="D209" s="811" t="s">
        <v>979</v>
      </c>
      <c r="E209" s="811">
        <v>3</v>
      </c>
      <c r="F209" s="779" t="s">
        <v>18</v>
      </c>
      <c r="G209" s="811" t="s">
        <v>1059</v>
      </c>
      <c r="H209" s="811" t="s">
        <v>45</v>
      </c>
      <c r="I209" s="811" t="s">
        <v>36</v>
      </c>
      <c r="J209" s="811" t="s">
        <v>180</v>
      </c>
      <c r="K209" s="811" t="s">
        <v>220</v>
      </c>
      <c r="L209" s="811" t="s">
        <v>45</v>
      </c>
      <c r="M209" s="86" t="s">
        <v>30</v>
      </c>
      <c r="N209" s="811" t="s">
        <v>45</v>
      </c>
      <c r="O209" s="811" t="s">
        <v>45</v>
      </c>
      <c r="P209" s="811" t="s">
        <v>30</v>
      </c>
      <c r="Q209" s="811" t="s">
        <v>1500</v>
      </c>
      <c r="R209" s="812" t="s">
        <v>6279</v>
      </c>
      <c r="S209" s="812" t="s">
        <v>45</v>
      </c>
      <c r="T209" s="811" t="s">
        <v>45</v>
      </c>
      <c r="U209" s="811" t="s">
        <v>6280</v>
      </c>
    </row>
    <row r="210" spans="1:21" s="583" customFormat="1" ht="13" customHeight="1">
      <c r="A210" s="810" t="s">
        <v>1328</v>
      </c>
      <c r="B210" s="810" t="s">
        <v>2173</v>
      </c>
      <c r="C210" s="778" t="s">
        <v>45</v>
      </c>
      <c r="D210" s="811" t="s">
        <v>979</v>
      </c>
      <c r="E210" s="811">
        <v>3</v>
      </c>
      <c r="F210" s="779" t="s">
        <v>18</v>
      </c>
      <c r="G210" s="811" t="s">
        <v>1057</v>
      </c>
      <c r="H210" s="811" t="s">
        <v>45</v>
      </c>
      <c r="I210" s="811" t="s">
        <v>36</v>
      </c>
      <c r="J210" s="811" t="s">
        <v>180</v>
      </c>
      <c r="K210" s="811" t="s">
        <v>220</v>
      </c>
      <c r="L210" s="811" t="s">
        <v>30</v>
      </c>
      <c r="M210" s="86" t="s">
        <v>30</v>
      </c>
      <c r="N210" s="811" t="s">
        <v>45</v>
      </c>
      <c r="O210" s="811" t="s">
        <v>45</v>
      </c>
      <c r="P210" s="811" t="s">
        <v>30</v>
      </c>
      <c r="Q210" s="811" t="s">
        <v>1501</v>
      </c>
      <c r="R210" s="812" t="s">
        <v>2173</v>
      </c>
      <c r="S210" s="812" t="s">
        <v>5251</v>
      </c>
      <c r="T210" s="811" t="s">
        <v>4777</v>
      </c>
      <c r="U210" s="811" t="s">
        <v>2180</v>
      </c>
    </row>
    <row r="211" spans="1:21" s="583" customFormat="1" ht="13" customHeight="1">
      <c r="A211" s="810" t="s">
        <v>1328</v>
      </c>
      <c r="B211" s="810" t="s">
        <v>6281</v>
      </c>
      <c r="C211" s="778" t="s">
        <v>45</v>
      </c>
      <c r="D211" s="811" t="s">
        <v>979</v>
      </c>
      <c r="E211" s="811">
        <v>3</v>
      </c>
      <c r="F211" s="779" t="s">
        <v>18</v>
      </c>
      <c r="G211" s="811" t="s">
        <v>1059</v>
      </c>
      <c r="H211" s="811" t="s">
        <v>45</v>
      </c>
      <c r="I211" s="811" t="s">
        <v>36</v>
      </c>
      <c r="J211" s="811" t="s">
        <v>180</v>
      </c>
      <c r="K211" s="811" t="s">
        <v>220</v>
      </c>
      <c r="L211" s="811" t="s">
        <v>30</v>
      </c>
      <c r="M211" s="86" t="s">
        <v>30</v>
      </c>
      <c r="N211" s="811" t="s">
        <v>45</v>
      </c>
      <c r="O211" s="811" t="s">
        <v>45</v>
      </c>
      <c r="P211" s="811" t="s">
        <v>30</v>
      </c>
      <c r="Q211" s="811" t="s">
        <v>1500</v>
      </c>
      <c r="R211" s="812" t="s">
        <v>6281</v>
      </c>
      <c r="S211" s="812" t="s">
        <v>45</v>
      </c>
      <c r="T211" s="811" t="s">
        <v>45</v>
      </c>
      <c r="U211" s="811" t="s">
        <v>6282</v>
      </c>
    </row>
    <row r="212" spans="1:21" s="583" customFormat="1" ht="13" customHeight="1">
      <c r="A212" s="810" t="s">
        <v>1328</v>
      </c>
      <c r="B212" s="810" t="s">
        <v>5252</v>
      </c>
      <c r="C212" s="778" t="s">
        <v>45</v>
      </c>
      <c r="D212" s="811" t="s">
        <v>979</v>
      </c>
      <c r="E212" s="811">
        <v>3</v>
      </c>
      <c r="F212" s="779" t="s">
        <v>18</v>
      </c>
      <c r="G212" s="811" t="s">
        <v>1061</v>
      </c>
      <c r="H212" s="811" t="s">
        <v>45</v>
      </c>
      <c r="I212" s="811" t="s">
        <v>36</v>
      </c>
      <c r="J212" s="811" t="s">
        <v>180</v>
      </c>
      <c r="K212" s="811" t="s">
        <v>220</v>
      </c>
      <c r="L212" s="811" t="s">
        <v>30</v>
      </c>
      <c r="M212" s="86" t="s">
        <v>30</v>
      </c>
      <c r="N212" s="811" t="s">
        <v>45</v>
      </c>
      <c r="O212" s="811" t="s">
        <v>45</v>
      </c>
      <c r="P212" s="811" t="s">
        <v>30</v>
      </c>
      <c r="Q212" s="811" t="s">
        <v>1500</v>
      </c>
      <c r="R212" s="812" t="s">
        <v>5252</v>
      </c>
      <c r="S212" s="812" t="s">
        <v>45</v>
      </c>
      <c r="T212" s="811" t="s">
        <v>45</v>
      </c>
      <c r="U212" s="811" t="s">
        <v>5253</v>
      </c>
    </row>
    <row r="213" spans="1:21" s="583" customFormat="1" ht="13" customHeight="1">
      <c r="A213" s="810" t="s">
        <v>1328</v>
      </c>
      <c r="B213" s="810" t="s">
        <v>2174</v>
      </c>
      <c r="C213" s="778" t="s">
        <v>45</v>
      </c>
      <c r="D213" s="811" t="s">
        <v>979</v>
      </c>
      <c r="E213" s="811">
        <v>3</v>
      </c>
      <c r="F213" s="779" t="s">
        <v>18</v>
      </c>
      <c r="G213" s="811" t="s">
        <v>1057</v>
      </c>
      <c r="H213" s="811" t="s">
        <v>45</v>
      </c>
      <c r="I213" s="811" t="s">
        <v>36</v>
      </c>
      <c r="J213" s="811" t="s">
        <v>180</v>
      </c>
      <c r="K213" s="811" t="s">
        <v>220</v>
      </c>
      <c r="L213" s="811" t="s">
        <v>30</v>
      </c>
      <c r="M213" s="86" t="s">
        <v>30</v>
      </c>
      <c r="N213" s="811" t="s">
        <v>45</v>
      </c>
      <c r="O213" s="811" t="s">
        <v>45</v>
      </c>
      <c r="P213" s="811" t="s">
        <v>30</v>
      </c>
      <c r="Q213" s="811" t="s">
        <v>1501</v>
      </c>
      <c r="R213" s="812" t="s">
        <v>2174</v>
      </c>
      <c r="S213" s="812" t="s">
        <v>5254</v>
      </c>
      <c r="T213" s="811" t="s">
        <v>4778</v>
      </c>
      <c r="U213" s="811" t="s">
        <v>2181</v>
      </c>
    </row>
    <row r="214" spans="1:21" s="583" customFormat="1" ht="13" customHeight="1">
      <c r="A214" s="810" t="s">
        <v>1328</v>
      </c>
      <c r="B214" s="810" t="s">
        <v>2175</v>
      </c>
      <c r="C214" s="778" t="s">
        <v>45</v>
      </c>
      <c r="D214" s="811" t="s">
        <v>979</v>
      </c>
      <c r="E214" s="811">
        <v>3</v>
      </c>
      <c r="F214" s="779" t="s">
        <v>18</v>
      </c>
      <c r="G214" s="811" t="s">
        <v>1059</v>
      </c>
      <c r="H214" s="811" t="s">
        <v>45</v>
      </c>
      <c r="I214" s="811" t="s">
        <v>36</v>
      </c>
      <c r="J214" s="811" t="s">
        <v>180</v>
      </c>
      <c r="K214" s="811" t="s">
        <v>220</v>
      </c>
      <c r="L214" s="811" t="s">
        <v>30</v>
      </c>
      <c r="M214" s="86" t="s">
        <v>30</v>
      </c>
      <c r="N214" s="811" t="s">
        <v>45</v>
      </c>
      <c r="O214" s="811" t="s">
        <v>45</v>
      </c>
      <c r="P214" s="811" t="s">
        <v>30</v>
      </c>
      <c r="Q214" s="811" t="s">
        <v>1501</v>
      </c>
      <c r="R214" s="812" t="s">
        <v>2175</v>
      </c>
      <c r="S214" s="812" t="s">
        <v>5255</v>
      </c>
      <c r="T214" s="811" t="s">
        <v>4779</v>
      </c>
      <c r="U214" s="811" t="s">
        <v>2182</v>
      </c>
    </row>
    <row r="215" spans="1:21" s="583" customFormat="1" ht="13" customHeight="1">
      <c r="A215" s="810" t="s">
        <v>1328</v>
      </c>
      <c r="B215" s="810" t="s">
        <v>2176</v>
      </c>
      <c r="C215" s="778" t="s">
        <v>45</v>
      </c>
      <c r="D215" s="811" t="s">
        <v>979</v>
      </c>
      <c r="E215" s="811">
        <v>3</v>
      </c>
      <c r="F215" s="779" t="s">
        <v>18</v>
      </c>
      <c r="G215" s="811" t="s">
        <v>1058</v>
      </c>
      <c r="H215" s="811" t="s">
        <v>45</v>
      </c>
      <c r="I215" s="811" t="s">
        <v>36</v>
      </c>
      <c r="J215" s="811" t="s">
        <v>180</v>
      </c>
      <c r="K215" s="811" t="s">
        <v>220</v>
      </c>
      <c r="L215" s="811" t="s">
        <v>30</v>
      </c>
      <c r="M215" s="86" t="s">
        <v>30</v>
      </c>
      <c r="N215" s="811" t="s">
        <v>45</v>
      </c>
      <c r="O215" s="811" t="s">
        <v>45</v>
      </c>
      <c r="P215" s="811" t="s">
        <v>30</v>
      </c>
      <c r="Q215" s="811" t="s">
        <v>1500</v>
      </c>
      <c r="R215" s="812" t="s">
        <v>2176</v>
      </c>
      <c r="S215" s="812" t="s">
        <v>45</v>
      </c>
      <c r="T215" s="811" t="s">
        <v>45</v>
      </c>
      <c r="U215" s="811" t="s">
        <v>2183</v>
      </c>
    </row>
    <row r="216" spans="1:21" s="583" customFormat="1" ht="13" customHeight="1">
      <c r="A216" s="810" t="s">
        <v>1328</v>
      </c>
      <c r="B216" s="810" t="s">
        <v>5256</v>
      </c>
      <c r="C216" s="778" t="s">
        <v>45</v>
      </c>
      <c r="D216" s="811" t="s">
        <v>979</v>
      </c>
      <c r="E216" s="811">
        <v>3</v>
      </c>
      <c r="F216" s="779" t="s">
        <v>18</v>
      </c>
      <c r="G216" s="811" t="s">
        <v>4428</v>
      </c>
      <c r="H216" s="811" t="s">
        <v>45</v>
      </c>
      <c r="I216" s="811" t="s">
        <v>36</v>
      </c>
      <c r="J216" s="811" t="s">
        <v>180</v>
      </c>
      <c r="K216" s="811" t="s">
        <v>220</v>
      </c>
      <c r="L216" s="811" t="s">
        <v>30</v>
      </c>
      <c r="M216" s="86" t="s">
        <v>30</v>
      </c>
      <c r="N216" s="811" t="s">
        <v>45</v>
      </c>
      <c r="O216" s="811" t="s">
        <v>45</v>
      </c>
      <c r="P216" s="811" t="s">
        <v>30</v>
      </c>
      <c r="Q216" s="811" t="s">
        <v>1500</v>
      </c>
      <c r="R216" s="812" t="s">
        <v>5256</v>
      </c>
      <c r="S216" s="812" t="s">
        <v>45</v>
      </c>
      <c r="T216" s="811" t="s">
        <v>45</v>
      </c>
      <c r="U216" s="811" t="s">
        <v>5257</v>
      </c>
    </row>
    <row r="217" spans="1:21" s="583" customFormat="1" ht="13" customHeight="1">
      <c r="A217" s="810" t="s">
        <v>1328</v>
      </c>
      <c r="B217" s="810" t="s">
        <v>5889</v>
      </c>
      <c r="C217" s="778" t="s">
        <v>45</v>
      </c>
      <c r="D217" s="811" t="s">
        <v>979</v>
      </c>
      <c r="E217" s="811">
        <v>3</v>
      </c>
      <c r="F217" s="779" t="s">
        <v>18</v>
      </c>
      <c r="G217" s="811" t="s">
        <v>7781</v>
      </c>
      <c r="H217" s="811" t="s">
        <v>45</v>
      </c>
      <c r="I217" s="811" t="s">
        <v>36</v>
      </c>
      <c r="J217" s="811" t="s">
        <v>169</v>
      </c>
      <c r="K217" s="811" t="s">
        <v>220</v>
      </c>
      <c r="L217" s="811" t="s">
        <v>45</v>
      </c>
      <c r="M217" s="86" t="s">
        <v>30</v>
      </c>
      <c r="N217" s="811" t="s">
        <v>45</v>
      </c>
      <c r="O217" s="811" t="s">
        <v>45</v>
      </c>
      <c r="P217" s="811" t="s">
        <v>30</v>
      </c>
      <c r="Q217" s="811" t="s">
        <v>1501</v>
      </c>
      <c r="R217" s="812" t="s">
        <v>5889</v>
      </c>
      <c r="S217" s="812" t="s">
        <v>6103</v>
      </c>
      <c r="T217" s="811" t="s">
        <v>5875</v>
      </c>
      <c r="U217" s="811" t="s">
        <v>5876</v>
      </c>
    </row>
    <row r="218" spans="1:21" s="583" customFormat="1" ht="13" customHeight="1">
      <c r="A218" s="810" t="s">
        <v>1328</v>
      </c>
      <c r="B218" s="810" t="s">
        <v>5892</v>
      </c>
      <c r="C218" s="778" t="s">
        <v>45</v>
      </c>
      <c r="D218" s="811" t="s">
        <v>979</v>
      </c>
      <c r="E218" s="811">
        <v>3</v>
      </c>
      <c r="F218" s="779" t="s">
        <v>18</v>
      </c>
      <c r="G218" s="811" t="s">
        <v>5358</v>
      </c>
      <c r="H218" s="811" t="s">
        <v>45</v>
      </c>
      <c r="I218" s="811" t="s">
        <v>36</v>
      </c>
      <c r="J218" s="811" t="s">
        <v>169</v>
      </c>
      <c r="K218" s="811" t="s">
        <v>220</v>
      </c>
      <c r="L218" s="811" t="s">
        <v>30</v>
      </c>
      <c r="M218" s="86" t="s">
        <v>30</v>
      </c>
      <c r="N218" s="811" t="s">
        <v>45</v>
      </c>
      <c r="O218" s="811" t="s">
        <v>45</v>
      </c>
      <c r="P218" s="811" t="s">
        <v>30</v>
      </c>
      <c r="Q218" s="811" t="s">
        <v>1500</v>
      </c>
      <c r="R218" s="812" t="s">
        <v>5892</v>
      </c>
      <c r="S218" s="812" t="s">
        <v>45</v>
      </c>
      <c r="T218" s="811" t="s">
        <v>45</v>
      </c>
      <c r="U218" s="811" t="s">
        <v>5894</v>
      </c>
    </row>
    <row r="219" spans="1:21" s="583" customFormat="1" ht="13" customHeight="1">
      <c r="A219" s="810" t="s">
        <v>1328</v>
      </c>
      <c r="B219" s="810" t="s">
        <v>8526</v>
      </c>
      <c r="C219" s="778" t="s">
        <v>45</v>
      </c>
      <c r="D219" s="811" t="s">
        <v>979</v>
      </c>
      <c r="E219" s="811">
        <v>3</v>
      </c>
      <c r="F219" s="779" t="s">
        <v>18</v>
      </c>
      <c r="G219" s="811" t="s">
        <v>7781</v>
      </c>
      <c r="H219" s="811" t="s">
        <v>45</v>
      </c>
      <c r="I219" s="811" t="s">
        <v>36</v>
      </c>
      <c r="J219" s="811" t="s">
        <v>169</v>
      </c>
      <c r="K219" s="811" t="s">
        <v>220</v>
      </c>
      <c r="L219" s="811" t="s">
        <v>30</v>
      </c>
      <c r="M219" s="86" t="s">
        <v>30</v>
      </c>
      <c r="N219" s="811" t="s">
        <v>45</v>
      </c>
      <c r="O219" s="811" t="s">
        <v>45</v>
      </c>
      <c r="P219" s="811" t="s">
        <v>30</v>
      </c>
      <c r="Q219" s="811" t="s">
        <v>1501</v>
      </c>
      <c r="R219" s="812" t="s">
        <v>8526</v>
      </c>
      <c r="S219" s="812" t="s">
        <v>6108</v>
      </c>
      <c r="T219" s="811" t="s">
        <v>5874</v>
      </c>
      <c r="U219" s="811" t="s">
        <v>5873</v>
      </c>
    </row>
    <row r="220" spans="1:21" s="583" customFormat="1" ht="13" customHeight="1">
      <c r="A220" s="810" t="s">
        <v>1328</v>
      </c>
      <c r="B220" s="810" t="s">
        <v>5890</v>
      </c>
      <c r="C220" s="778" t="s">
        <v>45</v>
      </c>
      <c r="D220" s="811" t="s">
        <v>979</v>
      </c>
      <c r="E220" s="811">
        <v>3</v>
      </c>
      <c r="F220" s="779" t="s">
        <v>18</v>
      </c>
      <c r="G220" s="811" t="s">
        <v>1059</v>
      </c>
      <c r="H220" s="811" t="s">
        <v>45</v>
      </c>
      <c r="I220" s="811" t="s">
        <v>36</v>
      </c>
      <c r="J220" s="811" t="s">
        <v>169</v>
      </c>
      <c r="K220" s="811" t="s">
        <v>220</v>
      </c>
      <c r="L220" s="811" t="s">
        <v>30</v>
      </c>
      <c r="M220" s="86" t="s">
        <v>30</v>
      </c>
      <c r="N220" s="811" t="s">
        <v>45</v>
      </c>
      <c r="O220" s="811" t="s">
        <v>45</v>
      </c>
      <c r="P220" s="811" t="s">
        <v>30</v>
      </c>
      <c r="Q220" s="811" t="s">
        <v>1501</v>
      </c>
      <c r="R220" s="812" t="s">
        <v>5890</v>
      </c>
      <c r="S220" s="812" t="s">
        <v>6105</v>
      </c>
      <c r="T220" s="811" t="s">
        <v>5878</v>
      </c>
      <c r="U220" s="811" t="s">
        <v>5881</v>
      </c>
    </row>
    <row r="221" spans="1:21" s="583" customFormat="1" ht="13" customHeight="1">
      <c r="A221" s="810" t="s">
        <v>1328</v>
      </c>
      <c r="B221" s="810" t="s">
        <v>5893</v>
      </c>
      <c r="C221" s="778" t="s">
        <v>45</v>
      </c>
      <c r="D221" s="811" t="s">
        <v>979</v>
      </c>
      <c r="E221" s="811">
        <v>3</v>
      </c>
      <c r="F221" s="779" t="s">
        <v>18</v>
      </c>
      <c r="G221" s="811" t="s">
        <v>1058</v>
      </c>
      <c r="H221" s="811" t="s">
        <v>45</v>
      </c>
      <c r="I221" s="811" t="s">
        <v>36</v>
      </c>
      <c r="J221" s="811" t="s">
        <v>169</v>
      </c>
      <c r="K221" s="811" t="s">
        <v>220</v>
      </c>
      <c r="L221" s="811" t="s">
        <v>30</v>
      </c>
      <c r="M221" s="86" t="s">
        <v>30</v>
      </c>
      <c r="N221" s="811" t="s">
        <v>45</v>
      </c>
      <c r="O221" s="811" t="s">
        <v>45</v>
      </c>
      <c r="P221" s="811" t="s">
        <v>30</v>
      </c>
      <c r="Q221" s="811" t="s">
        <v>1500</v>
      </c>
      <c r="R221" s="812" t="s">
        <v>5893</v>
      </c>
      <c r="S221" s="812" t="s">
        <v>45</v>
      </c>
      <c r="T221" s="811" t="s">
        <v>45</v>
      </c>
      <c r="U221" s="811" t="s">
        <v>5895</v>
      </c>
    </row>
    <row r="222" spans="1:21" s="583" customFormat="1" ht="13" customHeight="1">
      <c r="A222" s="810" t="s">
        <v>1328</v>
      </c>
      <c r="B222" s="810" t="s">
        <v>5891</v>
      </c>
      <c r="C222" s="778" t="s">
        <v>45</v>
      </c>
      <c r="D222" s="811" t="s">
        <v>979</v>
      </c>
      <c r="E222" s="811">
        <v>3</v>
      </c>
      <c r="F222" s="779" t="s">
        <v>18</v>
      </c>
      <c r="G222" s="811" t="s">
        <v>1057</v>
      </c>
      <c r="H222" s="811" t="s">
        <v>45</v>
      </c>
      <c r="I222" s="811" t="s">
        <v>36</v>
      </c>
      <c r="J222" s="811" t="s">
        <v>169</v>
      </c>
      <c r="K222" s="811" t="s">
        <v>220</v>
      </c>
      <c r="L222" s="811" t="s">
        <v>30</v>
      </c>
      <c r="M222" s="86" t="s">
        <v>30</v>
      </c>
      <c r="N222" s="811" t="s">
        <v>45</v>
      </c>
      <c r="O222" s="811" t="s">
        <v>45</v>
      </c>
      <c r="P222" s="811" t="s">
        <v>30</v>
      </c>
      <c r="Q222" s="811" t="s">
        <v>1501</v>
      </c>
      <c r="R222" s="812" t="s">
        <v>5891</v>
      </c>
      <c r="S222" s="812" t="s">
        <v>6106</v>
      </c>
      <c r="T222" s="811" t="s">
        <v>5879</v>
      </c>
      <c r="U222" s="811" t="s">
        <v>5880</v>
      </c>
    </row>
    <row r="223" spans="1:21" s="583" customFormat="1" ht="13" customHeight="1">
      <c r="A223" s="810" t="s">
        <v>1328</v>
      </c>
      <c r="B223" s="810" t="s">
        <v>3871</v>
      </c>
      <c r="C223" s="778" t="s">
        <v>45</v>
      </c>
      <c r="D223" s="811" t="s">
        <v>980</v>
      </c>
      <c r="E223" s="811">
        <v>5</v>
      </c>
      <c r="F223" s="779" t="s">
        <v>18</v>
      </c>
      <c r="G223" s="811" t="s">
        <v>1058</v>
      </c>
      <c r="H223" s="811" t="s">
        <v>45</v>
      </c>
      <c r="I223" s="811" t="s">
        <v>165</v>
      </c>
      <c r="J223" s="811" t="s">
        <v>169</v>
      </c>
      <c r="K223" s="811" t="s">
        <v>220</v>
      </c>
      <c r="L223" s="811" t="s">
        <v>45</v>
      </c>
      <c r="M223" s="86" t="s">
        <v>30</v>
      </c>
      <c r="N223" s="811" t="s">
        <v>45</v>
      </c>
      <c r="O223" s="811" t="s">
        <v>45</v>
      </c>
      <c r="P223" s="811" t="s">
        <v>30</v>
      </c>
      <c r="Q223" s="811" t="s">
        <v>1501</v>
      </c>
      <c r="R223" s="812" t="s">
        <v>3871</v>
      </c>
      <c r="S223" s="812" t="s">
        <v>9255</v>
      </c>
      <c r="T223" s="811" t="s">
        <v>9256</v>
      </c>
      <c r="U223" s="811" t="s">
        <v>3870</v>
      </c>
    </row>
    <row r="224" spans="1:21" s="583" customFormat="1" ht="13" customHeight="1">
      <c r="A224" s="810" t="s">
        <v>1328</v>
      </c>
      <c r="B224" s="810" t="s">
        <v>3869</v>
      </c>
      <c r="C224" s="778" t="s">
        <v>45</v>
      </c>
      <c r="D224" s="811" t="s">
        <v>980</v>
      </c>
      <c r="E224" s="811">
        <v>5</v>
      </c>
      <c r="F224" s="779" t="s">
        <v>18</v>
      </c>
      <c r="G224" s="811" t="s">
        <v>1060</v>
      </c>
      <c r="H224" s="811" t="s">
        <v>45</v>
      </c>
      <c r="I224" s="811" t="s">
        <v>165</v>
      </c>
      <c r="J224" s="811" t="s">
        <v>169</v>
      </c>
      <c r="K224" s="811" t="s">
        <v>220</v>
      </c>
      <c r="L224" s="811" t="s">
        <v>45</v>
      </c>
      <c r="M224" s="86" t="s">
        <v>30</v>
      </c>
      <c r="N224" s="811" t="s">
        <v>45</v>
      </c>
      <c r="O224" s="811" t="s">
        <v>45</v>
      </c>
      <c r="P224" s="811" t="s">
        <v>30</v>
      </c>
      <c r="Q224" s="811" t="s">
        <v>1501</v>
      </c>
      <c r="R224" s="812" t="s">
        <v>3869</v>
      </c>
      <c r="S224" s="812" t="s">
        <v>9930</v>
      </c>
      <c r="T224" s="811" t="s">
        <v>9931</v>
      </c>
      <c r="U224" s="811" t="s">
        <v>3868</v>
      </c>
    </row>
    <row r="225" spans="1:21" s="583" customFormat="1" ht="13" customHeight="1">
      <c r="A225" s="810" t="s">
        <v>1328</v>
      </c>
      <c r="B225" s="810" t="s">
        <v>3867</v>
      </c>
      <c r="C225" s="778" t="s">
        <v>45</v>
      </c>
      <c r="D225" s="811" t="s">
        <v>980</v>
      </c>
      <c r="E225" s="811">
        <v>5</v>
      </c>
      <c r="F225" s="779" t="s">
        <v>18</v>
      </c>
      <c r="G225" s="811" t="s">
        <v>1057</v>
      </c>
      <c r="H225" s="811" t="s">
        <v>45</v>
      </c>
      <c r="I225" s="811" t="s">
        <v>165</v>
      </c>
      <c r="J225" s="811" t="s">
        <v>169</v>
      </c>
      <c r="K225" s="811" t="s">
        <v>220</v>
      </c>
      <c r="L225" s="811" t="s">
        <v>45</v>
      </c>
      <c r="M225" s="86" t="s">
        <v>30</v>
      </c>
      <c r="N225" s="811" t="s">
        <v>45</v>
      </c>
      <c r="O225" s="811" t="s">
        <v>45</v>
      </c>
      <c r="P225" s="811" t="s">
        <v>30</v>
      </c>
      <c r="Q225" s="811" t="s">
        <v>1501</v>
      </c>
      <c r="R225" s="812" t="s">
        <v>3867</v>
      </c>
      <c r="S225" s="812" t="s">
        <v>4014</v>
      </c>
      <c r="T225" s="811" t="s">
        <v>4013</v>
      </c>
      <c r="U225" s="811" t="s">
        <v>3866</v>
      </c>
    </row>
    <row r="226" spans="1:21" s="583" customFormat="1" ht="13" customHeight="1">
      <c r="A226" s="810" t="s">
        <v>1328</v>
      </c>
      <c r="B226" s="810" t="s">
        <v>3865</v>
      </c>
      <c r="C226" s="778" t="s">
        <v>45</v>
      </c>
      <c r="D226" s="811" t="s">
        <v>980</v>
      </c>
      <c r="E226" s="811">
        <v>5</v>
      </c>
      <c r="F226" s="779" t="s">
        <v>18</v>
      </c>
      <c r="G226" s="811" t="s">
        <v>1059</v>
      </c>
      <c r="H226" s="811" t="s">
        <v>45</v>
      </c>
      <c r="I226" s="811" t="s">
        <v>165</v>
      </c>
      <c r="J226" s="811" t="s">
        <v>169</v>
      </c>
      <c r="K226" s="811" t="s">
        <v>220</v>
      </c>
      <c r="L226" s="811" t="s">
        <v>45</v>
      </c>
      <c r="M226" s="86" t="s">
        <v>30</v>
      </c>
      <c r="N226" s="811" t="s">
        <v>45</v>
      </c>
      <c r="O226" s="811" t="s">
        <v>45</v>
      </c>
      <c r="P226" s="811" t="s">
        <v>30</v>
      </c>
      <c r="Q226" s="811" t="s">
        <v>1501</v>
      </c>
      <c r="R226" s="812" t="s">
        <v>3865</v>
      </c>
      <c r="S226" s="812" t="s">
        <v>9193</v>
      </c>
      <c r="T226" s="811" t="s">
        <v>9257</v>
      </c>
      <c r="U226" s="811" t="s">
        <v>3864</v>
      </c>
    </row>
    <row r="227" spans="1:21" s="583" customFormat="1" ht="13" customHeight="1">
      <c r="A227" s="810" t="s">
        <v>1328</v>
      </c>
      <c r="B227" s="810" t="s">
        <v>9258</v>
      </c>
      <c r="C227" s="778" t="s">
        <v>45</v>
      </c>
      <c r="D227" s="811" t="s">
        <v>980</v>
      </c>
      <c r="E227" s="811">
        <v>5</v>
      </c>
      <c r="F227" s="779" t="s">
        <v>18</v>
      </c>
      <c r="G227" s="811" t="s">
        <v>1061</v>
      </c>
      <c r="H227" s="811" t="s">
        <v>45</v>
      </c>
      <c r="I227" s="811" t="s">
        <v>165</v>
      </c>
      <c r="J227" s="811" t="s">
        <v>169</v>
      </c>
      <c r="K227" s="811" t="s">
        <v>220</v>
      </c>
      <c r="L227" s="811" t="s">
        <v>45</v>
      </c>
      <c r="M227" s="86" t="s">
        <v>30</v>
      </c>
      <c r="N227" s="811" t="s">
        <v>45</v>
      </c>
      <c r="O227" s="811" t="s">
        <v>45</v>
      </c>
      <c r="P227" s="811" t="s">
        <v>30</v>
      </c>
      <c r="Q227" s="811" t="s">
        <v>1501</v>
      </c>
      <c r="R227" s="812" t="s">
        <v>9258</v>
      </c>
      <c r="S227" s="812" t="s">
        <v>9797</v>
      </c>
      <c r="T227" s="811" t="s">
        <v>9796</v>
      </c>
      <c r="U227" s="811" t="s">
        <v>9259</v>
      </c>
    </row>
    <row r="228" spans="1:21" s="583" customFormat="1" ht="13" customHeight="1">
      <c r="A228" s="810" t="s">
        <v>1328</v>
      </c>
      <c r="B228" s="810" t="s">
        <v>9131</v>
      </c>
      <c r="C228" s="778" t="s">
        <v>45</v>
      </c>
      <c r="D228" s="811" t="s">
        <v>980</v>
      </c>
      <c r="E228" s="811">
        <v>5</v>
      </c>
      <c r="F228" s="779" t="s">
        <v>18</v>
      </c>
      <c r="G228" s="811" t="s">
        <v>1060</v>
      </c>
      <c r="H228" s="811" t="s">
        <v>45</v>
      </c>
      <c r="I228" s="811" t="s">
        <v>165</v>
      </c>
      <c r="J228" s="811" t="s">
        <v>35</v>
      </c>
      <c r="K228" s="811" t="s">
        <v>7744</v>
      </c>
      <c r="L228" s="811" t="s">
        <v>45</v>
      </c>
      <c r="M228" s="86" t="s">
        <v>30</v>
      </c>
      <c r="N228" s="811" t="s">
        <v>45</v>
      </c>
      <c r="O228" s="811" t="s">
        <v>45</v>
      </c>
      <c r="P228" s="811" t="s">
        <v>30</v>
      </c>
      <c r="Q228" s="811" t="s">
        <v>1500</v>
      </c>
      <c r="R228" s="812" t="s">
        <v>9131</v>
      </c>
      <c r="S228" s="812" t="s">
        <v>45</v>
      </c>
      <c r="T228" s="811" t="s">
        <v>45</v>
      </c>
      <c r="U228" s="811" t="s">
        <v>9143</v>
      </c>
    </row>
    <row r="229" spans="1:21" s="583" customFormat="1" ht="13" customHeight="1">
      <c r="A229" s="810" t="s">
        <v>1328</v>
      </c>
      <c r="B229" s="810" t="s">
        <v>9132</v>
      </c>
      <c r="C229" s="778" t="s">
        <v>45</v>
      </c>
      <c r="D229" s="811" t="s">
        <v>980</v>
      </c>
      <c r="E229" s="811">
        <v>5</v>
      </c>
      <c r="F229" s="779" t="s">
        <v>18</v>
      </c>
      <c r="G229" s="811" t="s">
        <v>1057</v>
      </c>
      <c r="H229" s="811" t="s">
        <v>45</v>
      </c>
      <c r="I229" s="811" t="s">
        <v>165</v>
      </c>
      <c r="J229" s="811" t="s">
        <v>35</v>
      </c>
      <c r="K229" s="811" t="s">
        <v>7744</v>
      </c>
      <c r="L229" s="811" t="s">
        <v>45</v>
      </c>
      <c r="M229" s="86" t="s">
        <v>30</v>
      </c>
      <c r="N229" s="811" t="s">
        <v>45</v>
      </c>
      <c r="O229" s="811" t="s">
        <v>45</v>
      </c>
      <c r="P229" s="811" t="s">
        <v>30</v>
      </c>
      <c r="Q229" s="811" t="s">
        <v>1501</v>
      </c>
      <c r="R229" s="812" t="s">
        <v>9132</v>
      </c>
      <c r="S229" s="812" t="s">
        <v>9134</v>
      </c>
      <c r="T229" s="811" t="s">
        <v>9136</v>
      </c>
      <c r="U229" s="811" t="s">
        <v>9138</v>
      </c>
    </row>
    <row r="230" spans="1:21" s="583" customFormat="1" ht="13" customHeight="1">
      <c r="A230" s="810" t="s">
        <v>1328</v>
      </c>
      <c r="B230" s="810" t="s">
        <v>9133</v>
      </c>
      <c r="C230" s="778" t="s">
        <v>45</v>
      </c>
      <c r="D230" s="811" t="s">
        <v>980</v>
      </c>
      <c r="E230" s="811">
        <v>5</v>
      </c>
      <c r="F230" s="779" t="s">
        <v>18</v>
      </c>
      <c r="G230" s="811" t="s">
        <v>1059</v>
      </c>
      <c r="H230" s="811" t="s">
        <v>45</v>
      </c>
      <c r="I230" s="811" t="s">
        <v>165</v>
      </c>
      <c r="J230" s="811" t="s">
        <v>35</v>
      </c>
      <c r="K230" s="811" t="s">
        <v>7744</v>
      </c>
      <c r="L230" s="811" t="s">
        <v>45</v>
      </c>
      <c r="M230" s="86" t="s">
        <v>30</v>
      </c>
      <c r="N230" s="811" t="s">
        <v>45</v>
      </c>
      <c r="O230" s="811" t="s">
        <v>45</v>
      </c>
      <c r="P230" s="811" t="s">
        <v>30</v>
      </c>
      <c r="Q230" s="811" t="s">
        <v>1501</v>
      </c>
      <c r="R230" s="812" t="s">
        <v>9133</v>
      </c>
      <c r="S230" s="812" t="s">
        <v>9135</v>
      </c>
      <c r="T230" s="811" t="s">
        <v>9137</v>
      </c>
      <c r="U230" s="811" t="s">
        <v>9139</v>
      </c>
    </row>
    <row r="231" spans="1:21" s="583" customFormat="1" ht="13" customHeight="1">
      <c r="A231" s="810" t="s">
        <v>1328</v>
      </c>
      <c r="B231" s="810" t="s">
        <v>10237</v>
      </c>
      <c r="C231" s="778" t="s">
        <v>45</v>
      </c>
      <c r="D231" s="811" t="s">
        <v>979</v>
      </c>
      <c r="E231" s="811">
        <v>3</v>
      </c>
      <c r="F231" s="779" t="s">
        <v>18</v>
      </c>
      <c r="G231" s="811" t="s">
        <v>1061</v>
      </c>
      <c r="H231" s="811" t="s">
        <v>45</v>
      </c>
      <c r="I231" s="811" t="s">
        <v>36</v>
      </c>
      <c r="J231" s="811" t="s">
        <v>23</v>
      </c>
      <c r="K231" s="811" t="s">
        <v>220</v>
      </c>
      <c r="L231" s="811" t="s">
        <v>30</v>
      </c>
      <c r="M231" s="86" t="s">
        <v>30</v>
      </c>
      <c r="N231" s="811" t="s">
        <v>45</v>
      </c>
      <c r="O231" s="811" t="s">
        <v>45</v>
      </c>
      <c r="P231" s="811" t="s">
        <v>30</v>
      </c>
      <c r="Q231" s="811" t="s">
        <v>1500</v>
      </c>
      <c r="R231" s="812" t="s">
        <v>10237</v>
      </c>
      <c r="S231" s="812" t="s">
        <v>45</v>
      </c>
      <c r="T231" s="811" t="s">
        <v>45</v>
      </c>
      <c r="U231" s="811" t="s">
        <v>10238</v>
      </c>
    </row>
    <row r="232" spans="1:21" s="583" customFormat="1" ht="13" customHeight="1">
      <c r="A232" s="810" t="s">
        <v>1328</v>
      </c>
      <c r="B232" s="810" t="s">
        <v>10236</v>
      </c>
      <c r="C232" s="778" t="s">
        <v>45</v>
      </c>
      <c r="D232" s="811" t="s">
        <v>979</v>
      </c>
      <c r="E232" s="811">
        <v>3</v>
      </c>
      <c r="F232" s="779" t="s">
        <v>18</v>
      </c>
      <c r="G232" s="811" t="s">
        <v>1057</v>
      </c>
      <c r="H232" s="811" t="s">
        <v>45</v>
      </c>
      <c r="I232" s="811" t="s">
        <v>36</v>
      </c>
      <c r="J232" s="811" t="s">
        <v>23</v>
      </c>
      <c r="K232" s="811" t="s">
        <v>220</v>
      </c>
      <c r="L232" s="811" t="s">
        <v>30</v>
      </c>
      <c r="M232" s="86" t="s">
        <v>30</v>
      </c>
      <c r="N232" s="811" t="s">
        <v>45</v>
      </c>
      <c r="O232" s="811" t="s">
        <v>45</v>
      </c>
      <c r="P232" s="811" t="s">
        <v>30</v>
      </c>
      <c r="Q232" s="811" t="s">
        <v>1500</v>
      </c>
      <c r="R232" s="812" t="s">
        <v>10236</v>
      </c>
      <c r="S232" s="812" t="s">
        <v>45</v>
      </c>
      <c r="T232" s="811" t="s">
        <v>45</v>
      </c>
      <c r="U232" s="811" t="s">
        <v>10239</v>
      </c>
    </row>
    <row r="233" spans="1:21" s="583" customFormat="1" ht="13" customHeight="1">
      <c r="A233" s="810" t="s">
        <v>1328</v>
      </c>
      <c r="B233" s="810" t="s">
        <v>5166</v>
      </c>
      <c r="C233" s="778" t="s">
        <v>45</v>
      </c>
      <c r="D233" s="811" t="s">
        <v>979</v>
      </c>
      <c r="E233" s="811">
        <v>3</v>
      </c>
      <c r="F233" s="779" t="s">
        <v>18</v>
      </c>
      <c r="G233" s="811" t="s">
        <v>1059</v>
      </c>
      <c r="H233" s="811" t="s">
        <v>45</v>
      </c>
      <c r="I233" s="811" t="s">
        <v>36</v>
      </c>
      <c r="J233" s="811" t="s">
        <v>23</v>
      </c>
      <c r="K233" s="811" t="s">
        <v>220</v>
      </c>
      <c r="L233" s="811" t="s">
        <v>45</v>
      </c>
      <c r="M233" s="86" t="s">
        <v>30</v>
      </c>
      <c r="N233" s="811" t="s">
        <v>45</v>
      </c>
      <c r="O233" s="811" t="s">
        <v>45</v>
      </c>
      <c r="P233" s="811" t="s">
        <v>45</v>
      </c>
      <c r="Q233" s="811" t="s">
        <v>1500</v>
      </c>
      <c r="R233" s="812" t="s">
        <v>5166</v>
      </c>
      <c r="S233" s="812" t="s">
        <v>45</v>
      </c>
      <c r="T233" s="811" t="s">
        <v>45</v>
      </c>
      <c r="U233" s="811" t="s">
        <v>4674</v>
      </c>
    </row>
    <row r="234" spans="1:21" s="583" customFormat="1" ht="13" customHeight="1">
      <c r="A234" s="810" t="s">
        <v>1328</v>
      </c>
      <c r="B234" s="810" t="s">
        <v>10123</v>
      </c>
      <c r="C234" s="778" t="s">
        <v>45</v>
      </c>
      <c r="D234" s="811" t="s">
        <v>979</v>
      </c>
      <c r="E234" s="811">
        <v>3</v>
      </c>
      <c r="F234" s="779" t="s">
        <v>18</v>
      </c>
      <c r="G234" s="811" t="s">
        <v>1058</v>
      </c>
      <c r="H234" s="811" t="s">
        <v>45</v>
      </c>
      <c r="I234" s="811" t="s">
        <v>36</v>
      </c>
      <c r="J234" s="811" t="s">
        <v>23</v>
      </c>
      <c r="K234" s="811" t="s">
        <v>220</v>
      </c>
      <c r="L234" s="811" t="s">
        <v>30</v>
      </c>
      <c r="M234" s="86" t="s">
        <v>30</v>
      </c>
      <c r="N234" s="811" t="s">
        <v>45</v>
      </c>
      <c r="O234" s="811" t="s">
        <v>45</v>
      </c>
      <c r="P234" s="811" t="s">
        <v>30</v>
      </c>
      <c r="Q234" s="811" t="s">
        <v>1500</v>
      </c>
      <c r="R234" s="812" t="s">
        <v>10123</v>
      </c>
      <c r="S234" s="812" t="s">
        <v>45</v>
      </c>
      <c r="T234" s="811" t="s">
        <v>45</v>
      </c>
      <c r="U234" s="811" t="s">
        <v>10124</v>
      </c>
    </row>
    <row r="235" spans="1:21" s="583" customFormat="1" ht="13" customHeight="1">
      <c r="A235" s="810" t="s">
        <v>1328</v>
      </c>
      <c r="B235" s="810" t="s">
        <v>8235</v>
      </c>
      <c r="C235" s="778" t="s">
        <v>45</v>
      </c>
      <c r="D235" s="811" t="s">
        <v>979</v>
      </c>
      <c r="E235" s="811">
        <v>3</v>
      </c>
      <c r="F235" s="779" t="s">
        <v>18</v>
      </c>
      <c r="G235" s="811" t="s">
        <v>1057</v>
      </c>
      <c r="H235" s="811" t="s">
        <v>45</v>
      </c>
      <c r="I235" s="811" t="s">
        <v>192</v>
      </c>
      <c r="J235" s="811" t="s">
        <v>35</v>
      </c>
      <c r="K235" s="811" t="s">
        <v>220</v>
      </c>
      <c r="L235" s="811" t="s">
        <v>30</v>
      </c>
      <c r="M235" s="86" t="s">
        <v>30</v>
      </c>
      <c r="N235" s="811" t="s">
        <v>45</v>
      </c>
      <c r="O235" s="811" t="s">
        <v>45</v>
      </c>
      <c r="P235" s="811" t="s">
        <v>30</v>
      </c>
      <c r="Q235" s="811" t="s">
        <v>1500</v>
      </c>
      <c r="R235" s="812" t="s">
        <v>8235</v>
      </c>
      <c r="S235" s="812" t="s">
        <v>45</v>
      </c>
      <c r="T235" s="811" t="s">
        <v>45</v>
      </c>
      <c r="U235" s="811" t="s">
        <v>8237</v>
      </c>
    </row>
    <row r="236" spans="1:21" s="583" customFormat="1" ht="13" customHeight="1">
      <c r="A236" s="810" t="s">
        <v>1328</v>
      </c>
      <c r="B236" s="810" t="s">
        <v>8236</v>
      </c>
      <c r="C236" s="778" t="s">
        <v>45</v>
      </c>
      <c r="D236" s="811" t="s">
        <v>979</v>
      </c>
      <c r="E236" s="811">
        <v>3</v>
      </c>
      <c r="F236" s="779" t="s">
        <v>18</v>
      </c>
      <c r="G236" s="811" t="s">
        <v>1059</v>
      </c>
      <c r="H236" s="811" t="s">
        <v>45</v>
      </c>
      <c r="I236" s="811" t="s">
        <v>192</v>
      </c>
      <c r="J236" s="811" t="s">
        <v>35</v>
      </c>
      <c r="K236" s="811" t="s">
        <v>220</v>
      </c>
      <c r="L236" s="811" t="s">
        <v>30</v>
      </c>
      <c r="M236" s="86" t="s">
        <v>30</v>
      </c>
      <c r="N236" s="811" t="s">
        <v>45</v>
      </c>
      <c r="O236" s="811" t="s">
        <v>45</v>
      </c>
      <c r="P236" s="811" t="s">
        <v>30</v>
      </c>
      <c r="Q236" s="811" t="s">
        <v>1500</v>
      </c>
      <c r="R236" s="812" t="s">
        <v>8236</v>
      </c>
      <c r="S236" s="812" t="s">
        <v>45</v>
      </c>
      <c r="T236" s="811" t="s">
        <v>45</v>
      </c>
      <c r="U236" s="811" t="s">
        <v>8238</v>
      </c>
    </row>
    <row r="237" spans="1:21" s="583" customFormat="1" ht="13" customHeight="1">
      <c r="A237" s="810" t="s">
        <v>1328</v>
      </c>
      <c r="B237" s="810" t="s">
        <v>7065</v>
      </c>
      <c r="C237" s="778" t="s">
        <v>45</v>
      </c>
      <c r="D237" s="811" t="s">
        <v>979</v>
      </c>
      <c r="E237" s="811">
        <v>3</v>
      </c>
      <c r="F237" s="779" t="s">
        <v>18</v>
      </c>
      <c r="G237" s="811" t="s">
        <v>1060</v>
      </c>
      <c r="H237" s="811" t="s">
        <v>45</v>
      </c>
      <c r="I237" s="811" t="s">
        <v>192</v>
      </c>
      <c r="J237" s="811" t="s">
        <v>35</v>
      </c>
      <c r="K237" s="811" t="s">
        <v>220</v>
      </c>
      <c r="L237" s="811" t="s">
        <v>45</v>
      </c>
      <c r="M237" s="86" t="s">
        <v>30</v>
      </c>
      <c r="N237" s="811" t="s">
        <v>45</v>
      </c>
      <c r="O237" s="811" t="s">
        <v>45</v>
      </c>
      <c r="P237" s="811" t="s">
        <v>30</v>
      </c>
      <c r="Q237" s="811" t="s">
        <v>1501</v>
      </c>
      <c r="R237" s="812" t="s">
        <v>7065</v>
      </c>
      <c r="S237" s="812" t="s">
        <v>7075</v>
      </c>
      <c r="T237" s="811" t="s">
        <v>7076</v>
      </c>
      <c r="U237" s="811" t="s">
        <v>7070</v>
      </c>
    </row>
    <row r="238" spans="1:21" s="583" customFormat="1" ht="13" customHeight="1">
      <c r="A238" s="810" t="s">
        <v>1328</v>
      </c>
      <c r="B238" s="810" t="s">
        <v>7066</v>
      </c>
      <c r="C238" s="778" t="s">
        <v>45</v>
      </c>
      <c r="D238" s="811" t="s">
        <v>979</v>
      </c>
      <c r="E238" s="811">
        <v>3</v>
      </c>
      <c r="F238" s="779" t="s">
        <v>18</v>
      </c>
      <c r="G238" s="811" t="s">
        <v>1057</v>
      </c>
      <c r="H238" s="811" t="s">
        <v>45</v>
      </c>
      <c r="I238" s="811" t="s">
        <v>192</v>
      </c>
      <c r="J238" s="811" t="s">
        <v>35</v>
      </c>
      <c r="K238" s="811" t="s">
        <v>220</v>
      </c>
      <c r="L238" s="811" t="s">
        <v>45</v>
      </c>
      <c r="M238" s="86" t="s">
        <v>30</v>
      </c>
      <c r="N238" s="811" t="s">
        <v>45</v>
      </c>
      <c r="O238" s="811" t="s">
        <v>45</v>
      </c>
      <c r="P238" s="811" t="s">
        <v>30</v>
      </c>
      <c r="Q238" s="811" t="s">
        <v>1501</v>
      </c>
      <c r="R238" s="812" t="s">
        <v>7066</v>
      </c>
      <c r="S238" s="812" t="s">
        <v>7540</v>
      </c>
      <c r="T238" s="811" t="s">
        <v>7539</v>
      </c>
      <c r="U238" s="811" t="s">
        <v>7071</v>
      </c>
    </row>
    <row r="239" spans="1:21" s="583" customFormat="1" ht="13" customHeight="1">
      <c r="A239" s="810" t="s">
        <v>1328</v>
      </c>
      <c r="B239" s="810" t="s">
        <v>7067</v>
      </c>
      <c r="C239" s="778" t="s">
        <v>45</v>
      </c>
      <c r="D239" s="811" t="s">
        <v>979</v>
      </c>
      <c r="E239" s="811">
        <v>3</v>
      </c>
      <c r="F239" s="779" t="s">
        <v>18</v>
      </c>
      <c r="G239" s="811" t="s">
        <v>1059</v>
      </c>
      <c r="H239" s="811" t="s">
        <v>45</v>
      </c>
      <c r="I239" s="811" t="s">
        <v>192</v>
      </c>
      <c r="J239" s="811" t="s">
        <v>35</v>
      </c>
      <c r="K239" s="811" t="s">
        <v>220</v>
      </c>
      <c r="L239" s="811" t="s">
        <v>45</v>
      </c>
      <c r="M239" s="86" t="s">
        <v>30</v>
      </c>
      <c r="N239" s="811" t="s">
        <v>45</v>
      </c>
      <c r="O239" s="811" t="s">
        <v>45</v>
      </c>
      <c r="P239" s="811" t="s">
        <v>30</v>
      </c>
      <c r="Q239" s="811" t="s">
        <v>1500</v>
      </c>
      <c r="R239" s="812" t="s">
        <v>7067</v>
      </c>
      <c r="S239" s="812" t="s">
        <v>45</v>
      </c>
      <c r="T239" s="811" t="s">
        <v>45</v>
      </c>
      <c r="U239" s="811" t="s">
        <v>7072</v>
      </c>
    </row>
    <row r="240" spans="1:21" s="583" customFormat="1" ht="13" customHeight="1">
      <c r="A240" s="810" t="s">
        <v>1328</v>
      </c>
      <c r="B240" s="810" t="s">
        <v>7068</v>
      </c>
      <c r="C240" s="778" t="s">
        <v>45</v>
      </c>
      <c r="D240" s="811" t="s">
        <v>979</v>
      </c>
      <c r="E240" s="811">
        <v>3</v>
      </c>
      <c r="F240" s="779" t="s">
        <v>18</v>
      </c>
      <c r="G240" s="811" t="s">
        <v>1057</v>
      </c>
      <c r="H240" s="811" t="s">
        <v>45</v>
      </c>
      <c r="I240" s="811" t="s">
        <v>192</v>
      </c>
      <c r="J240" s="811" t="s">
        <v>35</v>
      </c>
      <c r="K240" s="811" t="s">
        <v>220</v>
      </c>
      <c r="L240" s="811" t="s">
        <v>30</v>
      </c>
      <c r="M240" s="86" t="s">
        <v>30</v>
      </c>
      <c r="N240" s="811" t="s">
        <v>45</v>
      </c>
      <c r="O240" s="811" t="s">
        <v>45</v>
      </c>
      <c r="P240" s="811" t="s">
        <v>30</v>
      </c>
      <c r="Q240" s="811" t="s">
        <v>1501</v>
      </c>
      <c r="R240" s="812" t="s">
        <v>7068</v>
      </c>
      <c r="S240" s="812" t="s">
        <v>7077</v>
      </c>
      <c r="T240" s="811" t="s">
        <v>7078</v>
      </c>
      <c r="U240" s="811" t="s">
        <v>7073</v>
      </c>
    </row>
    <row r="241" spans="1:21" s="583" customFormat="1" ht="13" customHeight="1">
      <c r="A241" s="810" t="s">
        <v>1328</v>
      </c>
      <c r="B241" s="810" t="s">
        <v>7069</v>
      </c>
      <c r="C241" s="778" t="s">
        <v>45</v>
      </c>
      <c r="D241" s="811" t="s">
        <v>979</v>
      </c>
      <c r="E241" s="811">
        <v>3</v>
      </c>
      <c r="F241" s="779" t="s">
        <v>18</v>
      </c>
      <c r="G241" s="811" t="s">
        <v>1059</v>
      </c>
      <c r="H241" s="811" t="s">
        <v>45</v>
      </c>
      <c r="I241" s="811" t="s">
        <v>192</v>
      </c>
      <c r="J241" s="811" t="s">
        <v>35</v>
      </c>
      <c r="K241" s="811" t="s">
        <v>220</v>
      </c>
      <c r="L241" s="811" t="s">
        <v>30</v>
      </c>
      <c r="M241" s="86" t="s">
        <v>30</v>
      </c>
      <c r="N241" s="811" t="s">
        <v>45</v>
      </c>
      <c r="O241" s="811" t="s">
        <v>45</v>
      </c>
      <c r="P241" s="811" t="s">
        <v>30</v>
      </c>
      <c r="Q241" s="811" t="s">
        <v>1501</v>
      </c>
      <c r="R241" s="812" t="s">
        <v>7069</v>
      </c>
      <c r="S241" s="812" t="s">
        <v>7079</v>
      </c>
      <c r="T241" s="811" t="s">
        <v>7080</v>
      </c>
      <c r="U241" s="811" t="s">
        <v>7074</v>
      </c>
    </row>
    <row r="242" spans="1:21" s="583" customFormat="1" ht="13" customHeight="1">
      <c r="A242" s="810" t="s">
        <v>1328</v>
      </c>
      <c r="B242" s="810" t="s">
        <v>5258</v>
      </c>
      <c r="C242" s="778" t="s">
        <v>45</v>
      </c>
      <c r="D242" s="811" t="s">
        <v>982</v>
      </c>
      <c r="E242" s="811">
        <v>4</v>
      </c>
      <c r="F242" s="779" t="s">
        <v>18</v>
      </c>
      <c r="G242" s="811" t="s">
        <v>1060</v>
      </c>
      <c r="H242" s="811" t="s">
        <v>45</v>
      </c>
      <c r="I242" s="811" t="s">
        <v>165</v>
      </c>
      <c r="J242" s="811" t="s">
        <v>187</v>
      </c>
      <c r="K242" s="811" t="s">
        <v>220</v>
      </c>
      <c r="L242" s="811" t="s">
        <v>30</v>
      </c>
      <c r="M242" s="86" t="s">
        <v>30</v>
      </c>
      <c r="N242" s="811" t="s">
        <v>45</v>
      </c>
      <c r="O242" s="811" t="s">
        <v>45</v>
      </c>
      <c r="P242" s="811" t="s">
        <v>30</v>
      </c>
      <c r="Q242" s="811" t="s">
        <v>1501</v>
      </c>
      <c r="R242" s="812" t="s">
        <v>5258</v>
      </c>
      <c r="S242" s="812" t="s">
        <v>6107</v>
      </c>
      <c r="T242" s="811" t="s">
        <v>4468</v>
      </c>
      <c r="U242" s="811" t="s">
        <v>971</v>
      </c>
    </row>
    <row r="243" spans="1:21" s="583" customFormat="1" ht="13" customHeight="1">
      <c r="A243" s="810" t="s">
        <v>1328</v>
      </c>
      <c r="B243" s="810" t="s">
        <v>5259</v>
      </c>
      <c r="C243" s="778" t="s">
        <v>45</v>
      </c>
      <c r="D243" s="811" t="s">
        <v>982</v>
      </c>
      <c r="E243" s="811">
        <v>4</v>
      </c>
      <c r="F243" s="779" t="s">
        <v>18</v>
      </c>
      <c r="G243" s="811" t="s">
        <v>1057</v>
      </c>
      <c r="H243" s="811" t="s">
        <v>45</v>
      </c>
      <c r="I243" s="811" t="s">
        <v>165</v>
      </c>
      <c r="J243" s="811" t="s">
        <v>187</v>
      </c>
      <c r="K243" s="811" t="s">
        <v>220</v>
      </c>
      <c r="L243" s="811" t="s">
        <v>30</v>
      </c>
      <c r="M243" s="86" t="s">
        <v>30</v>
      </c>
      <c r="N243" s="811" t="s">
        <v>45</v>
      </c>
      <c r="O243" s="811" t="s">
        <v>45</v>
      </c>
      <c r="P243" s="811" t="s">
        <v>30</v>
      </c>
      <c r="Q243" s="811" t="s">
        <v>1501</v>
      </c>
      <c r="R243" s="812" t="s">
        <v>5259</v>
      </c>
      <c r="S243" s="812" t="s">
        <v>1159</v>
      </c>
      <c r="T243" s="811" t="s">
        <v>2288</v>
      </c>
      <c r="U243" s="811" t="s">
        <v>972</v>
      </c>
    </row>
    <row r="244" spans="1:21" s="583" customFormat="1" ht="13" customHeight="1">
      <c r="A244" s="810" t="s">
        <v>1328</v>
      </c>
      <c r="B244" s="810" t="s">
        <v>5260</v>
      </c>
      <c r="C244" s="778" t="s">
        <v>45</v>
      </c>
      <c r="D244" s="811" t="s">
        <v>982</v>
      </c>
      <c r="E244" s="811">
        <v>4</v>
      </c>
      <c r="F244" s="779" t="s">
        <v>18</v>
      </c>
      <c r="G244" s="811" t="s">
        <v>1059</v>
      </c>
      <c r="H244" s="811" t="s">
        <v>45</v>
      </c>
      <c r="I244" s="811" t="s">
        <v>165</v>
      </c>
      <c r="J244" s="811" t="s">
        <v>187</v>
      </c>
      <c r="K244" s="811" t="s">
        <v>220</v>
      </c>
      <c r="L244" s="811" t="s">
        <v>30</v>
      </c>
      <c r="M244" s="86" t="s">
        <v>30</v>
      </c>
      <c r="N244" s="811" t="s">
        <v>45</v>
      </c>
      <c r="O244" s="811" t="s">
        <v>45</v>
      </c>
      <c r="P244" s="811" t="s">
        <v>30</v>
      </c>
      <c r="Q244" s="811" t="s">
        <v>1501</v>
      </c>
      <c r="R244" s="812" t="s">
        <v>5260</v>
      </c>
      <c r="S244" s="812" t="s">
        <v>5261</v>
      </c>
      <c r="T244" s="811" t="s">
        <v>5262</v>
      </c>
      <c r="U244" s="811" t="s">
        <v>3846</v>
      </c>
    </row>
    <row r="245" spans="1:21" s="583" customFormat="1" ht="13" customHeight="1">
      <c r="A245" s="810" t="s">
        <v>1328</v>
      </c>
      <c r="B245" s="810" t="s">
        <v>5263</v>
      </c>
      <c r="C245" s="778" t="s">
        <v>45</v>
      </c>
      <c r="D245" s="811" t="s">
        <v>982</v>
      </c>
      <c r="E245" s="811">
        <v>4</v>
      </c>
      <c r="F245" s="779" t="s">
        <v>18</v>
      </c>
      <c r="G245" s="811" t="s">
        <v>1058</v>
      </c>
      <c r="H245" s="811" t="s">
        <v>45</v>
      </c>
      <c r="I245" s="811" t="s">
        <v>165</v>
      </c>
      <c r="J245" s="811" t="s">
        <v>187</v>
      </c>
      <c r="K245" s="811" t="s">
        <v>220</v>
      </c>
      <c r="L245" s="811" t="s">
        <v>30</v>
      </c>
      <c r="M245" s="86" t="s">
        <v>30</v>
      </c>
      <c r="N245" s="811" t="s">
        <v>45</v>
      </c>
      <c r="O245" s="811" t="s">
        <v>45</v>
      </c>
      <c r="P245" s="811" t="s">
        <v>30</v>
      </c>
      <c r="Q245" s="811" t="s">
        <v>1500</v>
      </c>
      <c r="R245" s="812" t="s">
        <v>5263</v>
      </c>
      <c r="S245" s="812" t="s">
        <v>45</v>
      </c>
      <c r="T245" s="811" t="s">
        <v>45</v>
      </c>
      <c r="U245" s="811" t="s">
        <v>1055</v>
      </c>
    </row>
    <row r="246" spans="1:21" s="583" customFormat="1" ht="13" customHeight="1">
      <c r="A246" s="810" t="s">
        <v>1328</v>
      </c>
      <c r="B246" s="810" t="s">
        <v>5264</v>
      </c>
      <c r="C246" s="778" t="s">
        <v>45</v>
      </c>
      <c r="D246" s="811" t="s">
        <v>982</v>
      </c>
      <c r="E246" s="811">
        <v>4</v>
      </c>
      <c r="F246" s="779" t="s">
        <v>18</v>
      </c>
      <c r="G246" s="811" t="s">
        <v>4428</v>
      </c>
      <c r="H246" s="811" t="s">
        <v>45</v>
      </c>
      <c r="I246" s="811" t="s">
        <v>165</v>
      </c>
      <c r="J246" s="811" t="s">
        <v>187</v>
      </c>
      <c r="K246" s="811" t="s">
        <v>220</v>
      </c>
      <c r="L246" s="811" t="s">
        <v>30</v>
      </c>
      <c r="M246" s="86" t="s">
        <v>30</v>
      </c>
      <c r="N246" s="811" t="s">
        <v>45</v>
      </c>
      <c r="O246" s="811" t="s">
        <v>45</v>
      </c>
      <c r="P246" s="811" t="s">
        <v>30</v>
      </c>
      <c r="Q246" s="811" t="s">
        <v>1500</v>
      </c>
      <c r="R246" s="812" t="s">
        <v>5264</v>
      </c>
      <c r="S246" s="812" t="s">
        <v>45</v>
      </c>
      <c r="T246" s="811" t="s">
        <v>45</v>
      </c>
      <c r="U246" s="811" t="s">
        <v>5265</v>
      </c>
    </row>
    <row r="247" spans="1:21" s="583" customFormat="1" ht="13" customHeight="1">
      <c r="A247" s="810" t="s">
        <v>1328</v>
      </c>
      <c r="B247" s="810" t="s">
        <v>3843</v>
      </c>
      <c r="C247" s="778" t="s">
        <v>45</v>
      </c>
      <c r="D247" s="811" t="s">
        <v>980</v>
      </c>
      <c r="E247" s="811">
        <v>5</v>
      </c>
      <c r="F247" s="779" t="s">
        <v>18</v>
      </c>
      <c r="G247" s="811" t="s">
        <v>1058</v>
      </c>
      <c r="H247" s="811" t="s">
        <v>45</v>
      </c>
      <c r="I247" s="811" t="s">
        <v>165</v>
      </c>
      <c r="J247" s="811" t="s">
        <v>187</v>
      </c>
      <c r="K247" s="811" t="s">
        <v>220</v>
      </c>
      <c r="L247" s="811" t="s">
        <v>45</v>
      </c>
      <c r="M247" s="86" t="s">
        <v>30</v>
      </c>
      <c r="N247" s="811" t="s">
        <v>45</v>
      </c>
      <c r="O247" s="811" t="s">
        <v>45</v>
      </c>
      <c r="P247" s="811" t="s">
        <v>30</v>
      </c>
      <c r="Q247" s="811" t="s">
        <v>1500</v>
      </c>
      <c r="R247" s="812" t="s">
        <v>3843</v>
      </c>
      <c r="S247" s="812" t="s">
        <v>45</v>
      </c>
      <c r="T247" s="811" t="s">
        <v>45</v>
      </c>
      <c r="U247" s="811" t="s">
        <v>3842</v>
      </c>
    </row>
    <row r="248" spans="1:21" s="583" customFormat="1" ht="13" customHeight="1">
      <c r="A248" s="810" t="s">
        <v>1328</v>
      </c>
      <c r="B248" s="810" t="s">
        <v>3840</v>
      </c>
      <c r="C248" s="778" t="s">
        <v>45</v>
      </c>
      <c r="D248" s="811" t="s">
        <v>980</v>
      </c>
      <c r="E248" s="811">
        <v>5</v>
      </c>
      <c r="F248" s="779" t="s">
        <v>18</v>
      </c>
      <c r="G248" s="811" t="s">
        <v>1060</v>
      </c>
      <c r="H248" s="811" t="s">
        <v>45</v>
      </c>
      <c r="I248" s="811" t="s">
        <v>165</v>
      </c>
      <c r="J248" s="811" t="s">
        <v>187</v>
      </c>
      <c r="K248" s="811" t="s">
        <v>220</v>
      </c>
      <c r="L248" s="811" t="s">
        <v>45</v>
      </c>
      <c r="M248" s="86" t="s">
        <v>30</v>
      </c>
      <c r="N248" s="811" t="s">
        <v>45</v>
      </c>
      <c r="O248" s="811" t="s">
        <v>45</v>
      </c>
      <c r="P248" s="811" t="s">
        <v>30</v>
      </c>
      <c r="Q248" s="811" t="s">
        <v>1500</v>
      </c>
      <c r="R248" s="812" t="s">
        <v>3840</v>
      </c>
      <c r="S248" s="812" t="s">
        <v>45</v>
      </c>
      <c r="T248" s="811" t="s">
        <v>45</v>
      </c>
      <c r="U248" s="811" t="s">
        <v>3839</v>
      </c>
    </row>
    <row r="249" spans="1:21" s="583" customFormat="1" ht="13" customHeight="1">
      <c r="A249" s="810" t="s">
        <v>1328</v>
      </c>
      <c r="B249" s="810" t="s">
        <v>3838</v>
      </c>
      <c r="C249" s="778" t="s">
        <v>45</v>
      </c>
      <c r="D249" s="811" t="s">
        <v>980</v>
      </c>
      <c r="E249" s="811">
        <v>5</v>
      </c>
      <c r="F249" s="779" t="s">
        <v>18</v>
      </c>
      <c r="G249" s="811" t="s">
        <v>1061</v>
      </c>
      <c r="H249" s="811" t="s">
        <v>45</v>
      </c>
      <c r="I249" s="811" t="s">
        <v>165</v>
      </c>
      <c r="J249" s="811" t="s">
        <v>187</v>
      </c>
      <c r="K249" s="811" t="s">
        <v>220</v>
      </c>
      <c r="L249" s="811" t="s">
        <v>45</v>
      </c>
      <c r="M249" s="86" t="s">
        <v>30</v>
      </c>
      <c r="N249" s="811" t="s">
        <v>45</v>
      </c>
      <c r="O249" s="811" t="s">
        <v>45</v>
      </c>
      <c r="P249" s="811" t="s">
        <v>30</v>
      </c>
      <c r="Q249" s="811" t="s">
        <v>1500</v>
      </c>
      <c r="R249" s="812" t="s">
        <v>3838</v>
      </c>
      <c r="S249" s="812" t="s">
        <v>45</v>
      </c>
      <c r="T249" s="811" t="s">
        <v>45</v>
      </c>
      <c r="U249" s="811" t="s">
        <v>3837</v>
      </c>
    </row>
    <row r="250" spans="1:21" s="583" customFormat="1" ht="13" customHeight="1">
      <c r="A250" s="810" t="s">
        <v>1328</v>
      </c>
      <c r="B250" s="810" t="s">
        <v>3836</v>
      </c>
      <c r="C250" s="778" t="s">
        <v>45</v>
      </c>
      <c r="D250" s="811" t="s">
        <v>980</v>
      </c>
      <c r="E250" s="811">
        <v>5</v>
      </c>
      <c r="F250" s="779" t="s">
        <v>18</v>
      </c>
      <c r="G250" s="811" t="s">
        <v>1057</v>
      </c>
      <c r="H250" s="811" t="s">
        <v>45</v>
      </c>
      <c r="I250" s="811" t="s">
        <v>165</v>
      </c>
      <c r="J250" s="811" t="s">
        <v>187</v>
      </c>
      <c r="K250" s="811" t="s">
        <v>220</v>
      </c>
      <c r="L250" s="811" t="s">
        <v>45</v>
      </c>
      <c r="M250" s="86" t="s">
        <v>30</v>
      </c>
      <c r="N250" s="811" t="s">
        <v>45</v>
      </c>
      <c r="O250" s="811" t="s">
        <v>45</v>
      </c>
      <c r="P250" s="811" t="s">
        <v>30</v>
      </c>
      <c r="Q250" s="811" t="s">
        <v>1501</v>
      </c>
      <c r="R250" s="812" t="s">
        <v>3836</v>
      </c>
      <c r="S250" s="812" t="s">
        <v>7822</v>
      </c>
      <c r="T250" s="811" t="s">
        <v>7823</v>
      </c>
      <c r="U250" s="811" t="s">
        <v>3835</v>
      </c>
    </row>
    <row r="251" spans="1:21" s="583" customFormat="1" ht="13" customHeight="1">
      <c r="A251" s="810" t="s">
        <v>1328</v>
      </c>
      <c r="B251" s="810" t="s">
        <v>3834</v>
      </c>
      <c r="C251" s="778" t="s">
        <v>45</v>
      </c>
      <c r="D251" s="811" t="s">
        <v>980</v>
      </c>
      <c r="E251" s="811">
        <v>5</v>
      </c>
      <c r="F251" s="779" t="s">
        <v>18</v>
      </c>
      <c r="G251" s="811" t="s">
        <v>1059</v>
      </c>
      <c r="H251" s="811" t="s">
        <v>45</v>
      </c>
      <c r="I251" s="811" t="s">
        <v>165</v>
      </c>
      <c r="J251" s="811" t="s">
        <v>187</v>
      </c>
      <c r="K251" s="811" t="s">
        <v>220</v>
      </c>
      <c r="L251" s="811" t="s">
        <v>45</v>
      </c>
      <c r="M251" s="86" t="s">
        <v>30</v>
      </c>
      <c r="N251" s="811" t="s">
        <v>45</v>
      </c>
      <c r="O251" s="811" t="s">
        <v>45</v>
      </c>
      <c r="P251" s="811" t="s">
        <v>30</v>
      </c>
      <c r="Q251" s="811" t="s">
        <v>1500</v>
      </c>
      <c r="R251" s="812" t="s">
        <v>3834</v>
      </c>
      <c r="S251" s="812" t="s">
        <v>45</v>
      </c>
      <c r="T251" s="811" t="s">
        <v>45</v>
      </c>
      <c r="U251" s="811" t="s">
        <v>3833</v>
      </c>
    </row>
    <row r="252" spans="1:21" s="583" customFormat="1" ht="13" customHeight="1">
      <c r="A252" s="810" t="s">
        <v>1328</v>
      </c>
      <c r="B252" s="810" t="s">
        <v>7499</v>
      </c>
      <c r="C252" s="778" t="s">
        <v>45</v>
      </c>
      <c r="D252" s="811" t="s">
        <v>980</v>
      </c>
      <c r="E252" s="811">
        <v>5</v>
      </c>
      <c r="F252" s="779" t="s">
        <v>18</v>
      </c>
      <c r="G252" s="811" t="s">
        <v>1058</v>
      </c>
      <c r="H252" s="811" t="s">
        <v>45</v>
      </c>
      <c r="I252" s="811" t="s">
        <v>165</v>
      </c>
      <c r="J252" s="811" t="s">
        <v>187</v>
      </c>
      <c r="K252" s="811" t="s">
        <v>220</v>
      </c>
      <c r="L252" s="811" t="s">
        <v>45</v>
      </c>
      <c r="M252" s="86" t="s">
        <v>30</v>
      </c>
      <c r="N252" s="811" t="s">
        <v>45</v>
      </c>
      <c r="O252" s="811" t="s">
        <v>45</v>
      </c>
      <c r="P252" s="811" t="s">
        <v>30</v>
      </c>
      <c r="Q252" s="811" t="s">
        <v>1500</v>
      </c>
      <c r="R252" s="812" t="s">
        <v>7499</v>
      </c>
      <c r="S252" s="812" t="s">
        <v>45</v>
      </c>
      <c r="T252" s="811" t="s">
        <v>45</v>
      </c>
      <c r="U252" s="811" t="s">
        <v>3831</v>
      </c>
    </row>
    <row r="253" spans="1:21" s="583" customFormat="1" ht="13" customHeight="1">
      <c r="A253" s="810" t="s">
        <v>1328</v>
      </c>
      <c r="B253" s="810" t="s">
        <v>7500</v>
      </c>
      <c r="C253" s="778" t="s">
        <v>45</v>
      </c>
      <c r="D253" s="811" t="s">
        <v>980</v>
      </c>
      <c r="E253" s="811">
        <v>5</v>
      </c>
      <c r="F253" s="779" t="s">
        <v>18</v>
      </c>
      <c r="G253" s="811" t="s">
        <v>1060</v>
      </c>
      <c r="H253" s="811" t="s">
        <v>45</v>
      </c>
      <c r="I253" s="811" t="s">
        <v>165</v>
      </c>
      <c r="J253" s="811" t="s">
        <v>187</v>
      </c>
      <c r="K253" s="811" t="s">
        <v>220</v>
      </c>
      <c r="L253" s="811" t="s">
        <v>45</v>
      </c>
      <c r="M253" s="86" t="s">
        <v>30</v>
      </c>
      <c r="N253" s="811" t="s">
        <v>45</v>
      </c>
      <c r="O253" s="811" t="s">
        <v>45</v>
      </c>
      <c r="P253" s="811" t="s">
        <v>30</v>
      </c>
      <c r="Q253" s="811" t="s">
        <v>1500</v>
      </c>
      <c r="R253" s="812" t="s">
        <v>7500</v>
      </c>
      <c r="S253" s="812" t="s">
        <v>45</v>
      </c>
      <c r="T253" s="811" t="s">
        <v>45</v>
      </c>
      <c r="U253" s="811" t="s">
        <v>3829</v>
      </c>
    </row>
    <row r="254" spans="1:21" s="583" customFormat="1" ht="13" customHeight="1">
      <c r="A254" s="810" t="s">
        <v>1328</v>
      </c>
      <c r="B254" s="810" t="s">
        <v>7501</v>
      </c>
      <c r="C254" s="778" t="s">
        <v>45</v>
      </c>
      <c r="D254" s="811" t="s">
        <v>980</v>
      </c>
      <c r="E254" s="811">
        <v>5</v>
      </c>
      <c r="F254" s="779" t="s">
        <v>18</v>
      </c>
      <c r="G254" s="811" t="s">
        <v>1061</v>
      </c>
      <c r="H254" s="811" t="s">
        <v>45</v>
      </c>
      <c r="I254" s="811" t="s">
        <v>165</v>
      </c>
      <c r="J254" s="811" t="s">
        <v>187</v>
      </c>
      <c r="K254" s="811" t="s">
        <v>220</v>
      </c>
      <c r="L254" s="811" t="s">
        <v>45</v>
      </c>
      <c r="M254" s="86" t="s">
        <v>30</v>
      </c>
      <c r="N254" s="811" t="s">
        <v>45</v>
      </c>
      <c r="O254" s="811" t="s">
        <v>45</v>
      </c>
      <c r="P254" s="811" t="s">
        <v>30</v>
      </c>
      <c r="Q254" s="811" t="s">
        <v>1500</v>
      </c>
      <c r="R254" s="812" t="s">
        <v>7501</v>
      </c>
      <c r="S254" s="812" t="s">
        <v>45</v>
      </c>
      <c r="T254" s="811" t="s">
        <v>45</v>
      </c>
      <c r="U254" s="811" t="s">
        <v>3827</v>
      </c>
    </row>
    <row r="255" spans="1:21" s="583" customFormat="1" ht="13" customHeight="1">
      <c r="A255" s="810" t="s">
        <v>1328</v>
      </c>
      <c r="B255" s="810" t="s">
        <v>7502</v>
      </c>
      <c r="C255" s="778" t="s">
        <v>45</v>
      </c>
      <c r="D255" s="811" t="s">
        <v>980</v>
      </c>
      <c r="E255" s="811">
        <v>5</v>
      </c>
      <c r="F255" s="779" t="s">
        <v>18</v>
      </c>
      <c r="G255" s="811" t="s">
        <v>1059</v>
      </c>
      <c r="H255" s="811" t="s">
        <v>45</v>
      </c>
      <c r="I255" s="811" t="s">
        <v>165</v>
      </c>
      <c r="J255" s="811" t="s">
        <v>187</v>
      </c>
      <c r="K255" s="811" t="s">
        <v>220</v>
      </c>
      <c r="L255" s="811" t="s">
        <v>45</v>
      </c>
      <c r="M255" s="86" t="s">
        <v>30</v>
      </c>
      <c r="N255" s="811" t="s">
        <v>45</v>
      </c>
      <c r="O255" s="811" t="s">
        <v>45</v>
      </c>
      <c r="P255" s="811" t="s">
        <v>30</v>
      </c>
      <c r="Q255" s="811" t="s">
        <v>1501</v>
      </c>
      <c r="R255" s="812" t="s">
        <v>7502</v>
      </c>
      <c r="S255" s="812" t="s">
        <v>7503</v>
      </c>
      <c r="T255" s="811" t="s">
        <v>7504</v>
      </c>
      <c r="U255" s="811" t="s">
        <v>3825</v>
      </c>
    </row>
    <row r="256" spans="1:21" s="583" customFormat="1" ht="13" customHeight="1">
      <c r="A256" s="810" t="s">
        <v>1328</v>
      </c>
      <c r="B256" s="810" t="s">
        <v>6414</v>
      </c>
      <c r="C256" s="778" t="s">
        <v>45</v>
      </c>
      <c r="D256" s="811" t="s">
        <v>980</v>
      </c>
      <c r="E256" s="811">
        <v>5</v>
      </c>
      <c r="F256" s="779" t="s">
        <v>18</v>
      </c>
      <c r="G256" s="811" t="s">
        <v>1057</v>
      </c>
      <c r="H256" s="811" t="s">
        <v>45</v>
      </c>
      <c r="I256" s="811" t="s">
        <v>165</v>
      </c>
      <c r="J256" s="811" t="s">
        <v>35</v>
      </c>
      <c r="K256" s="811" t="s">
        <v>6535</v>
      </c>
      <c r="L256" s="811" t="s">
        <v>45</v>
      </c>
      <c r="M256" s="86" t="s">
        <v>30</v>
      </c>
      <c r="N256" s="811" t="s">
        <v>45</v>
      </c>
      <c r="O256" s="811" t="s">
        <v>45</v>
      </c>
      <c r="P256" s="811" t="s">
        <v>30</v>
      </c>
      <c r="Q256" s="811" t="s">
        <v>1501</v>
      </c>
      <c r="R256" s="812" t="s">
        <v>6414</v>
      </c>
      <c r="S256" s="812" t="s">
        <v>6418</v>
      </c>
      <c r="T256" s="811" t="s">
        <v>6419</v>
      </c>
      <c r="U256" s="811" t="s">
        <v>6416</v>
      </c>
    </row>
    <row r="257" spans="1:21" s="583" customFormat="1" ht="13" customHeight="1">
      <c r="A257" s="810" t="s">
        <v>1328</v>
      </c>
      <c r="B257" s="810" t="s">
        <v>6415</v>
      </c>
      <c r="C257" s="778" t="s">
        <v>45</v>
      </c>
      <c r="D257" s="811" t="s">
        <v>980</v>
      </c>
      <c r="E257" s="811">
        <v>5</v>
      </c>
      <c r="F257" s="779" t="s">
        <v>18</v>
      </c>
      <c r="G257" s="811" t="s">
        <v>1059</v>
      </c>
      <c r="H257" s="811" t="s">
        <v>45</v>
      </c>
      <c r="I257" s="811" t="s">
        <v>165</v>
      </c>
      <c r="J257" s="811" t="s">
        <v>35</v>
      </c>
      <c r="K257" s="811" t="s">
        <v>6535</v>
      </c>
      <c r="L257" s="811" t="s">
        <v>45</v>
      </c>
      <c r="M257" s="86" t="s">
        <v>30</v>
      </c>
      <c r="N257" s="811" t="s">
        <v>45</v>
      </c>
      <c r="O257" s="811" t="s">
        <v>45</v>
      </c>
      <c r="P257" s="811" t="s">
        <v>30</v>
      </c>
      <c r="Q257" s="811" t="s">
        <v>1501</v>
      </c>
      <c r="R257" s="812" t="s">
        <v>6415</v>
      </c>
      <c r="S257" s="812" t="s">
        <v>6420</v>
      </c>
      <c r="T257" s="811" t="s">
        <v>6421</v>
      </c>
      <c r="U257" s="811" t="s">
        <v>6417</v>
      </c>
    </row>
    <row r="258" spans="1:21" s="583" customFormat="1" ht="13" customHeight="1">
      <c r="A258" s="810" t="s">
        <v>1328</v>
      </c>
      <c r="B258" s="810" t="s">
        <v>9260</v>
      </c>
      <c r="C258" s="778" t="s">
        <v>45</v>
      </c>
      <c r="D258" s="811" t="s">
        <v>983</v>
      </c>
      <c r="E258" s="811">
        <v>2</v>
      </c>
      <c r="F258" s="779" t="s">
        <v>18</v>
      </c>
      <c r="G258" s="811" t="s">
        <v>1060</v>
      </c>
      <c r="H258" s="811" t="s">
        <v>45</v>
      </c>
      <c r="I258" s="811" t="s">
        <v>36</v>
      </c>
      <c r="J258" s="811" t="s">
        <v>35</v>
      </c>
      <c r="K258" s="811" t="s">
        <v>220</v>
      </c>
      <c r="L258" s="811" t="s">
        <v>45</v>
      </c>
      <c r="M258" s="86" t="s">
        <v>30</v>
      </c>
      <c r="N258" s="811" t="s">
        <v>45</v>
      </c>
      <c r="O258" s="811" t="s">
        <v>45</v>
      </c>
      <c r="P258" s="811" t="s">
        <v>30</v>
      </c>
      <c r="Q258" s="811" t="s">
        <v>1500</v>
      </c>
      <c r="R258" s="812" t="s">
        <v>9260</v>
      </c>
      <c r="S258" s="812" t="s">
        <v>45</v>
      </c>
      <c r="T258" s="811" t="s">
        <v>45</v>
      </c>
      <c r="U258" s="811" t="s">
        <v>3823</v>
      </c>
    </row>
    <row r="259" spans="1:21" s="583" customFormat="1" ht="13" customHeight="1">
      <c r="A259" s="810" t="s">
        <v>1328</v>
      </c>
      <c r="B259" s="810" t="s">
        <v>9261</v>
      </c>
      <c r="C259" s="778" t="s">
        <v>45</v>
      </c>
      <c r="D259" s="811" t="s">
        <v>983</v>
      </c>
      <c r="E259" s="811">
        <v>2</v>
      </c>
      <c r="F259" s="779" t="s">
        <v>18</v>
      </c>
      <c r="G259" s="811" t="s">
        <v>1061</v>
      </c>
      <c r="H259" s="811" t="s">
        <v>45</v>
      </c>
      <c r="I259" s="811" t="s">
        <v>36</v>
      </c>
      <c r="J259" s="811" t="s">
        <v>35</v>
      </c>
      <c r="K259" s="811" t="s">
        <v>220</v>
      </c>
      <c r="L259" s="811" t="s">
        <v>45</v>
      </c>
      <c r="M259" s="86" t="s">
        <v>30</v>
      </c>
      <c r="N259" s="811" t="s">
        <v>45</v>
      </c>
      <c r="O259" s="811" t="s">
        <v>45</v>
      </c>
      <c r="P259" s="811" t="s">
        <v>30</v>
      </c>
      <c r="Q259" s="811" t="s">
        <v>1500</v>
      </c>
      <c r="R259" s="812" t="s">
        <v>9261</v>
      </c>
      <c r="S259" s="812" t="s">
        <v>45</v>
      </c>
      <c r="T259" s="811" t="s">
        <v>45</v>
      </c>
      <c r="U259" s="811" t="s">
        <v>9262</v>
      </c>
    </row>
    <row r="260" spans="1:21" s="583" customFormat="1" ht="13" customHeight="1">
      <c r="A260" s="810" t="s">
        <v>1328</v>
      </c>
      <c r="B260" s="810" t="s">
        <v>9263</v>
      </c>
      <c r="C260" s="778" t="s">
        <v>45</v>
      </c>
      <c r="D260" s="811" t="s">
        <v>983</v>
      </c>
      <c r="E260" s="811">
        <v>2</v>
      </c>
      <c r="F260" s="779" t="s">
        <v>18</v>
      </c>
      <c r="G260" s="811" t="s">
        <v>1059</v>
      </c>
      <c r="H260" s="811" t="s">
        <v>45</v>
      </c>
      <c r="I260" s="811" t="s">
        <v>36</v>
      </c>
      <c r="J260" s="811" t="s">
        <v>35</v>
      </c>
      <c r="K260" s="811" t="s">
        <v>220</v>
      </c>
      <c r="L260" s="811" t="s">
        <v>45</v>
      </c>
      <c r="M260" s="86" t="s">
        <v>30</v>
      </c>
      <c r="N260" s="811" t="s">
        <v>45</v>
      </c>
      <c r="O260" s="811" t="s">
        <v>45</v>
      </c>
      <c r="P260" s="811" t="s">
        <v>30</v>
      </c>
      <c r="Q260" s="811" t="s">
        <v>1501</v>
      </c>
      <c r="R260" s="812" t="s">
        <v>9263</v>
      </c>
      <c r="S260" s="812" t="s">
        <v>3999</v>
      </c>
      <c r="T260" s="811" t="s">
        <v>3997</v>
      </c>
      <c r="U260" s="811" t="s">
        <v>3998</v>
      </c>
    </row>
    <row r="261" spans="1:21" s="583" customFormat="1" ht="13" customHeight="1">
      <c r="A261" s="810" t="s">
        <v>1328</v>
      </c>
      <c r="B261" s="810" t="s">
        <v>9264</v>
      </c>
      <c r="C261" s="778" t="s">
        <v>45</v>
      </c>
      <c r="D261" s="811" t="s">
        <v>983</v>
      </c>
      <c r="E261" s="811">
        <v>2</v>
      </c>
      <c r="F261" s="779" t="s">
        <v>18</v>
      </c>
      <c r="G261" s="811" t="s">
        <v>1057</v>
      </c>
      <c r="H261" s="811" t="s">
        <v>45</v>
      </c>
      <c r="I261" s="811" t="s">
        <v>36</v>
      </c>
      <c r="J261" s="811" t="s">
        <v>35</v>
      </c>
      <c r="K261" s="811" t="s">
        <v>220</v>
      </c>
      <c r="L261" s="811" t="s">
        <v>30</v>
      </c>
      <c r="M261" s="86" t="s">
        <v>30</v>
      </c>
      <c r="N261" s="811" t="s">
        <v>45</v>
      </c>
      <c r="O261" s="811" t="s">
        <v>45</v>
      </c>
      <c r="P261" s="811" t="s">
        <v>30</v>
      </c>
      <c r="Q261" s="811" t="s">
        <v>1501</v>
      </c>
      <c r="R261" s="812" t="s">
        <v>9264</v>
      </c>
      <c r="S261" s="812" t="s">
        <v>9265</v>
      </c>
      <c r="T261" s="811" t="s">
        <v>9266</v>
      </c>
      <c r="U261" s="811" t="s">
        <v>3821</v>
      </c>
    </row>
    <row r="262" spans="1:21" s="583" customFormat="1" ht="13" customHeight="1">
      <c r="A262" s="810" t="s">
        <v>1328</v>
      </c>
      <c r="B262" s="810" t="s">
        <v>9267</v>
      </c>
      <c r="C262" s="778" t="s">
        <v>45</v>
      </c>
      <c r="D262" s="811" t="s">
        <v>983</v>
      </c>
      <c r="E262" s="811">
        <v>2</v>
      </c>
      <c r="F262" s="779" t="s">
        <v>18</v>
      </c>
      <c r="G262" s="811" t="s">
        <v>1059</v>
      </c>
      <c r="H262" s="811" t="s">
        <v>45</v>
      </c>
      <c r="I262" s="811" t="s">
        <v>36</v>
      </c>
      <c r="J262" s="811" t="s">
        <v>35</v>
      </c>
      <c r="K262" s="811" t="s">
        <v>220</v>
      </c>
      <c r="L262" s="811" t="s">
        <v>45</v>
      </c>
      <c r="M262" s="86" t="s">
        <v>30</v>
      </c>
      <c r="N262" s="811" t="s">
        <v>45</v>
      </c>
      <c r="O262" s="811" t="s">
        <v>45</v>
      </c>
      <c r="P262" s="811" t="s">
        <v>30</v>
      </c>
      <c r="Q262" s="811" t="s">
        <v>1500</v>
      </c>
      <c r="R262" s="812" t="s">
        <v>9267</v>
      </c>
      <c r="S262" s="812" t="s">
        <v>45</v>
      </c>
      <c r="T262" s="811" t="s">
        <v>45</v>
      </c>
      <c r="U262" s="811" t="s">
        <v>3819</v>
      </c>
    </row>
    <row r="263" spans="1:21" s="583" customFormat="1" ht="13" customHeight="1">
      <c r="A263" s="810" t="s">
        <v>1328</v>
      </c>
      <c r="B263" s="810" t="s">
        <v>9268</v>
      </c>
      <c r="C263" s="778" t="s">
        <v>45</v>
      </c>
      <c r="D263" s="811" t="s">
        <v>983</v>
      </c>
      <c r="E263" s="811">
        <v>2</v>
      </c>
      <c r="F263" s="779" t="s">
        <v>18</v>
      </c>
      <c r="G263" s="811" t="s">
        <v>1058</v>
      </c>
      <c r="H263" s="811" t="s">
        <v>45</v>
      </c>
      <c r="I263" s="811" t="s">
        <v>36</v>
      </c>
      <c r="J263" s="811" t="s">
        <v>35</v>
      </c>
      <c r="K263" s="811" t="s">
        <v>220</v>
      </c>
      <c r="L263" s="811" t="s">
        <v>45</v>
      </c>
      <c r="M263" s="86" t="s">
        <v>30</v>
      </c>
      <c r="N263" s="811" t="s">
        <v>45</v>
      </c>
      <c r="O263" s="811" t="s">
        <v>45</v>
      </c>
      <c r="P263" s="811" t="s">
        <v>30</v>
      </c>
      <c r="Q263" s="811" t="s">
        <v>1500</v>
      </c>
      <c r="R263" s="812" t="s">
        <v>9268</v>
      </c>
      <c r="S263" s="812" t="s">
        <v>45</v>
      </c>
      <c r="T263" s="811" t="s">
        <v>45</v>
      </c>
      <c r="U263" s="811" t="s">
        <v>9269</v>
      </c>
    </row>
    <row r="264" spans="1:21" s="583" customFormat="1" ht="13" customHeight="1">
      <c r="A264" s="810" t="s">
        <v>1328</v>
      </c>
      <c r="B264" s="810" t="s">
        <v>9935</v>
      </c>
      <c r="C264" s="778" t="s">
        <v>45</v>
      </c>
      <c r="D264" s="811" t="s">
        <v>980</v>
      </c>
      <c r="E264" s="811">
        <v>5</v>
      </c>
      <c r="F264" s="779" t="s">
        <v>18</v>
      </c>
      <c r="G264" s="811" t="s">
        <v>1057</v>
      </c>
      <c r="H264" s="811" t="s">
        <v>45</v>
      </c>
      <c r="I264" s="811" t="s">
        <v>165</v>
      </c>
      <c r="J264" s="811" t="s">
        <v>35</v>
      </c>
      <c r="K264" s="811" t="s">
        <v>220</v>
      </c>
      <c r="L264" s="811" t="s">
        <v>45</v>
      </c>
      <c r="M264" s="86" t="s">
        <v>30</v>
      </c>
      <c r="N264" s="811" t="s">
        <v>45</v>
      </c>
      <c r="O264" s="811" t="s">
        <v>45</v>
      </c>
      <c r="P264" s="811" t="s">
        <v>30</v>
      </c>
      <c r="Q264" s="811" t="s">
        <v>16</v>
      </c>
      <c r="R264" s="812" t="s">
        <v>45</v>
      </c>
      <c r="S264" s="812" t="s">
        <v>9935</v>
      </c>
      <c r="T264" s="811" t="s">
        <v>9936</v>
      </c>
      <c r="U264" s="811" t="s">
        <v>9937</v>
      </c>
    </row>
    <row r="265" spans="1:21" s="583" customFormat="1" ht="13" customHeight="1">
      <c r="A265" s="810" t="s">
        <v>1328</v>
      </c>
      <c r="B265" s="810" t="s">
        <v>10083</v>
      </c>
      <c r="C265" s="778" t="s">
        <v>45</v>
      </c>
      <c r="D265" s="811" t="s">
        <v>982</v>
      </c>
      <c r="E265" s="811">
        <v>4</v>
      </c>
      <c r="F265" s="779" t="s">
        <v>18</v>
      </c>
      <c r="G265" s="811" t="s">
        <v>1057</v>
      </c>
      <c r="H265" s="811" t="s">
        <v>45</v>
      </c>
      <c r="I265" s="811" t="s">
        <v>165</v>
      </c>
      <c r="J265" s="811" t="s">
        <v>191</v>
      </c>
      <c r="K265" s="811" t="s">
        <v>220</v>
      </c>
      <c r="L265" s="811" t="s">
        <v>45</v>
      </c>
      <c r="M265" s="86" t="s">
        <v>30</v>
      </c>
      <c r="N265" s="811" t="s">
        <v>45</v>
      </c>
      <c r="O265" s="811" t="s">
        <v>45</v>
      </c>
      <c r="P265" s="811" t="s">
        <v>30</v>
      </c>
      <c r="Q265" s="811" t="s">
        <v>16</v>
      </c>
      <c r="R265" s="812" t="s">
        <v>45</v>
      </c>
      <c r="S265" s="812" t="s">
        <v>10083</v>
      </c>
      <c r="T265" s="811" t="s">
        <v>10084</v>
      </c>
      <c r="U265" s="811" t="s">
        <v>10085</v>
      </c>
    </row>
    <row r="266" spans="1:21" s="583" customFormat="1" ht="13" customHeight="1">
      <c r="A266" s="810" t="s">
        <v>1328</v>
      </c>
      <c r="B266" s="810" t="s">
        <v>7657</v>
      </c>
      <c r="C266" s="778" t="s">
        <v>45</v>
      </c>
      <c r="D266" s="811" t="s">
        <v>980</v>
      </c>
      <c r="E266" s="811">
        <v>5</v>
      </c>
      <c r="F266" s="779" t="s">
        <v>18</v>
      </c>
      <c r="G266" s="811" t="s">
        <v>1057</v>
      </c>
      <c r="H266" s="811" t="s">
        <v>45</v>
      </c>
      <c r="I266" s="811" t="s">
        <v>165</v>
      </c>
      <c r="J266" s="811" t="s">
        <v>35</v>
      </c>
      <c r="K266" s="811" t="s">
        <v>7744</v>
      </c>
      <c r="L266" s="811" t="s">
        <v>45</v>
      </c>
      <c r="M266" s="86" t="s">
        <v>30</v>
      </c>
      <c r="N266" s="811" t="s">
        <v>45</v>
      </c>
      <c r="O266" s="811" t="s">
        <v>45</v>
      </c>
      <c r="P266" s="811" t="s">
        <v>30</v>
      </c>
      <c r="Q266" s="811" t="s">
        <v>1501</v>
      </c>
      <c r="R266" s="812" t="s">
        <v>7657</v>
      </c>
      <c r="S266" s="812" t="s">
        <v>7659</v>
      </c>
      <c r="T266" s="811" t="s">
        <v>7662</v>
      </c>
      <c r="U266" s="811" t="s">
        <v>7663</v>
      </c>
    </row>
    <row r="267" spans="1:21" s="583" customFormat="1" ht="13" customHeight="1">
      <c r="A267" s="810" t="s">
        <v>1328</v>
      </c>
      <c r="B267" s="810" t="s">
        <v>7658</v>
      </c>
      <c r="C267" s="778" t="s">
        <v>45</v>
      </c>
      <c r="D267" s="811" t="s">
        <v>980</v>
      </c>
      <c r="E267" s="811">
        <v>5</v>
      </c>
      <c r="F267" s="779" t="s">
        <v>18</v>
      </c>
      <c r="G267" s="811" t="s">
        <v>1059</v>
      </c>
      <c r="H267" s="811" t="s">
        <v>45</v>
      </c>
      <c r="I267" s="811" t="s">
        <v>165</v>
      </c>
      <c r="J267" s="811" t="s">
        <v>35</v>
      </c>
      <c r="K267" s="811" t="s">
        <v>7744</v>
      </c>
      <c r="L267" s="811" t="s">
        <v>45</v>
      </c>
      <c r="M267" s="86" t="s">
        <v>30</v>
      </c>
      <c r="N267" s="811" t="s">
        <v>45</v>
      </c>
      <c r="O267" s="811" t="s">
        <v>45</v>
      </c>
      <c r="P267" s="811" t="s">
        <v>30</v>
      </c>
      <c r="Q267" s="811" t="s">
        <v>1501</v>
      </c>
      <c r="R267" s="812" t="s">
        <v>7658</v>
      </c>
      <c r="S267" s="812" t="s">
        <v>7660</v>
      </c>
      <c r="T267" s="811" t="s">
        <v>7661</v>
      </c>
      <c r="U267" s="811" t="s">
        <v>7664</v>
      </c>
    </row>
    <row r="268" spans="1:21" s="583" customFormat="1" ht="13" customHeight="1">
      <c r="A268" s="810" t="s">
        <v>1328</v>
      </c>
      <c r="B268" s="810" t="s">
        <v>5266</v>
      </c>
      <c r="C268" s="778" t="s">
        <v>45</v>
      </c>
      <c r="D268" s="811" t="s">
        <v>979</v>
      </c>
      <c r="E268" s="811">
        <v>3</v>
      </c>
      <c r="F268" s="779" t="s">
        <v>18</v>
      </c>
      <c r="G268" s="811" t="s">
        <v>1058</v>
      </c>
      <c r="H268" s="811" t="s">
        <v>45</v>
      </c>
      <c r="I268" s="811" t="s">
        <v>192</v>
      </c>
      <c r="J268" s="811" t="s">
        <v>35</v>
      </c>
      <c r="K268" s="811" t="s">
        <v>220</v>
      </c>
      <c r="L268" s="811" t="s">
        <v>45</v>
      </c>
      <c r="M268" s="86" t="s">
        <v>30</v>
      </c>
      <c r="N268" s="811" t="s">
        <v>45</v>
      </c>
      <c r="O268" s="811" t="s">
        <v>45</v>
      </c>
      <c r="P268" s="811" t="s">
        <v>30</v>
      </c>
      <c r="Q268" s="811" t="s">
        <v>1500</v>
      </c>
      <c r="R268" s="812" t="s">
        <v>5266</v>
      </c>
      <c r="S268" s="812" t="s">
        <v>45</v>
      </c>
      <c r="T268" s="811" t="s">
        <v>45</v>
      </c>
      <c r="U268" s="811" t="s">
        <v>5267</v>
      </c>
    </row>
    <row r="269" spans="1:21" s="583" customFormat="1" ht="13" customHeight="1">
      <c r="A269" s="810" t="s">
        <v>1328</v>
      </c>
      <c r="B269" s="810" t="s">
        <v>5268</v>
      </c>
      <c r="C269" s="778" t="s">
        <v>45</v>
      </c>
      <c r="D269" s="811" t="s">
        <v>979</v>
      </c>
      <c r="E269" s="811">
        <v>3</v>
      </c>
      <c r="F269" s="779" t="s">
        <v>18</v>
      </c>
      <c r="G269" s="811" t="s">
        <v>1061</v>
      </c>
      <c r="H269" s="811" t="s">
        <v>45</v>
      </c>
      <c r="I269" s="811" t="s">
        <v>192</v>
      </c>
      <c r="J269" s="811" t="s">
        <v>35</v>
      </c>
      <c r="K269" s="811" t="s">
        <v>220</v>
      </c>
      <c r="L269" s="811" t="s">
        <v>45</v>
      </c>
      <c r="M269" s="86" t="s">
        <v>30</v>
      </c>
      <c r="N269" s="811" t="s">
        <v>45</v>
      </c>
      <c r="O269" s="811" t="s">
        <v>45</v>
      </c>
      <c r="P269" s="811" t="s">
        <v>30</v>
      </c>
      <c r="Q269" s="811" t="s">
        <v>1501</v>
      </c>
      <c r="R269" s="812" t="s">
        <v>5268</v>
      </c>
      <c r="S269" s="812" t="s">
        <v>4924</v>
      </c>
      <c r="T269" s="811" t="s">
        <v>4925</v>
      </c>
      <c r="U269" s="811" t="s">
        <v>912</v>
      </c>
    </row>
    <row r="270" spans="1:21" s="583" customFormat="1" ht="13" customHeight="1">
      <c r="A270" s="810" t="s">
        <v>1328</v>
      </c>
      <c r="B270" s="810" t="s">
        <v>5269</v>
      </c>
      <c r="C270" s="778" t="s">
        <v>45</v>
      </c>
      <c r="D270" s="811" t="s">
        <v>979</v>
      </c>
      <c r="E270" s="811">
        <v>3</v>
      </c>
      <c r="F270" s="779" t="s">
        <v>18</v>
      </c>
      <c r="G270" s="811" t="s">
        <v>1057</v>
      </c>
      <c r="H270" s="811" t="s">
        <v>45</v>
      </c>
      <c r="I270" s="811" t="s">
        <v>192</v>
      </c>
      <c r="J270" s="811" t="s">
        <v>35</v>
      </c>
      <c r="K270" s="811" t="s">
        <v>220</v>
      </c>
      <c r="L270" s="811" t="s">
        <v>45</v>
      </c>
      <c r="M270" s="86" t="s">
        <v>30</v>
      </c>
      <c r="N270" s="811" t="s">
        <v>45</v>
      </c>
      <c r="O270" s="811" t="s">
        <v>45</v>
      </c>
      <c r="P270" s="811" t="s">
        <v>30</v>
      </c>
      <c r="Q270" s="811" t="s">
        <v>1501</v>
      </c>
      <c r="R270" s="812" t="s">
        <v>5269</v>
      </c>
      <c r="S270" s="812" t="s">
        <v>853</v>
      </c>
      <c r="T270" s="811" t="s">
        <v>1656</v>
      </c>
      <c r="U270" s="811" t="s">
        <v>854</v>
      </c>
    </row>
    <row r="271" spans="1:21" s="583" customFormat="1" ht="13" customHeight="1">
      <c r="A271" s="810" t="s">
        <v>1328</v>
      </c>
      <c r="B271" s="810" t="s">
        <v>5270</v>
      </c>
      <c r="C271" s="778" t="s">
        <v>45</v>
      </c>
      <c r="D271" s="811" t="s">
        <v>979</v>
      </c>
      <c r="E271" s="811">
        <v>3</v>
      </c>
      <c r="F271" s="779" t="s">
        <v>18</v>
      </c>
      <c r="G271" s="811" t="s">
        <v>1059</v>
      </c>
      <c r="H271" s="811" t="s">
        <v>45</v>
      </c>
      <c r="I271" s="811" t="s">
        <v>192</v>
      </c>
      <c r="J271" s="811" t="s">
        <v>35</v>
      </c>
      <c r="K271" s="811" t="s">
        <v>220</v>
      </c>
      <c r="L271" s="811" t="s">
        <v>45</v>
      </c>
      <c r="M271" s="86" t="s">
        <v>30</v>
      </c>
      <c r="N271" s="811" t="s">
        <v>45</v>
      </c>
      <c r="O271" s="811" t="s">
        <v>45</v>
      </c>
      <c r="P271" s="811" t="s">
        <v>30</v>
      </c>
      <c r="Q271" s="811" t="s">
        <v>1501</v>
      </c>
      <c r="R271" s="812" t="s">
        <v>5270</v>
      </c>
      <c r="S271" s="812" t="s">
        <v>2013</v>
      </c>
      <c r="T271" s="811" t="s">
        <v>2014</v>
      </c>
      <c r="U271" s="811" t="s">
        <v>855</v>
      </c>
    </row>
    <row r="272" spans="1:21" s="583" customFormat="1" ht="13" customHeight="1">
      <c r="A272" s="810" t="s">
        <v>1328</v>
      </c>
      <c r="B272" s="810" t="s">
        <v>5271</v>
      </c>
      <c r="C272" s="778" t="s">
        <v>45</v>
      </c>
      <c r="D272" s="811" t="s">
        <v>982</v>
      </c>
      <c r="E272" s="811">
        <v>4</v>
      </c>
      <c r="F272" s="779" t="s">
        <v>18</v>
      </c>
      <c r="G272" s="811" t="s">
        <v>1057</v>
      </c>
      <c r="H272" s="811" t="s">
        <v>45</v>
      </c>
      <c r="I272" s="811" t="s">
        <v>165</v>
      </c>
      <c r="J272" s="811" t="s">
        <v>35</v>
      </c>
      <c r="K272" s="811" t="s">
        <v>220</v>
      </c>
      <c r="L272" s="811" t="s">
        <v>45</v>
      </c>
      <c r="M272" s="86" t="s">
        <v>30</v>
      </c>
      <c r="N272" s="811" t="s">
        <v>45</v>
      </c>
      <c r="O272" s="811" t="s">
        <v>45</v>
      </c>
      <c r="P272" s="811" t="s">
        <v>30</v>
      </c>
      <c r="Q272" s="811" t="s">
        <v>1500</v>
      </c>
      <c r="R272" s="812" t="s">
        <v>5271</v>
      </c>
      <c r="S272" s="812" t="s">
        <v>45</v>
      </c>
      <c r="T272" s="811" t="s">
        <v>45</v>
      </c>
      <c r="U272" s="811" t="s">
        <v>3799</v>
      </c>
    </row>
    <row r="273" spans="1:21" s="583" customFormat="1" ht="13" hidden="1" customHeight="1">
      <c r="A273" s="810" t="s">
        <v>1321</v>
      </c>
      <c r="B273" s="810" t="s">
        <v>5466</v>
      </c>
      <c r="C273" s="778" t="s">
        <v>45</v>
      </c>
      <c r="D273" s="811" t="s">
        <v>982</v>
      </c>
      <c r="E273" s="811">
        <v>4</v>
      </c>
      <c r="F273" s="779" t="s">
        <v>19</v>
      </c>
      <c r="G273" s="811" t="s">
        <v>1057</v>
      </c>
      <c r="H273" s="811" t="s">
        <v>45</v>
      </c>
      <c r="I273" s="811" t="s">
        <v>165</v>
      </c>
      <c r="J273" s="811" t="s">
        <v>35</v>
      </c>
      <c r="K273" s="811" t="s">
        <v>220</v>
      </c>
      <c r="L273" s="811" t="s">
        <v>45</v>
      </c>
      <c r="M273" s="86" t="s">
        <v>45</v>
      </c>
      <c r="N273" s="811" t="s">
        <v>45</v>
      </c>
      <c r="O273" s="811" t="s">
        <v>45</v>
      </c>
      <c r="P273" s="811" t="s">
        <v>45</v>
      </c>
      <c r="Q273" s="811" t="s">
        <v>1501</v>
      </c>
      <c r="R273" s="812" t="s">
        <v>5466</v>
      </c>
      <c r="S273" s="812" t="s">
        <v>2960</v>
      </c>
      <c r="T273" s="811" t="s">
        <v>1757</v>
      </c>
      <c r="U273" s="811" t="s">
        <v>1496</v>
      </c>
    </row>
    <row r="274" spans="1:21" s="583" customFormat="1" ht="13" customHeight="1">
      <c r="A274" s="810" t="s">
        <v>1328</v>
      </c>
      <c r="B274" s="810" t="s">
        <v>5272</v>
      </c>
      <c r="C274" s="778" t="s">
        <v>45</v>
      </c>
      <c r="D274" s="811" t="s">
        <v>982</v>
      </c>
      <c r="E274" s="811">
        <v>4</v>
      </c>
      <c r="F274" s="779" t="s">
        <v>18</v>
      </c>
      <c r="G274" s="811" t="s">
        <v>1057</v>
      </c>
      <c r="H274" s="811" t="s">
        <v>45</v>
      </c>
      <c r="I274" s="811" t="s">
        <v>165</v>
      </c>
      <c r="J274" s="811" t="s">
        <v>35</v>
      </c>
      <c r="K274" s="811" t="s">
        <v>220</v>
      </c>
      <c r="L274" s="811" t="s">
        <v>30</v>
      </c>
      <c r="M274" s="86" t="s">
        <v>30</v>
      </c>
      <c r="N274" s="811" t="s">
        <v>45</v>
      </c>
      <c r="O274" s="811" t="s">
        <v>45</v>
      </c>
      <c r="P274" s="811" t="s">
        <v>30</v>
      </c>
      <c r="Q274" s="811" t="s">
        <v>1501</v>
      </c>
      <c r="R274" s="812" t="s">
        <v>5272</v>
      </c>
      <c r="S274" s="812" t="s">
        <v>4008</v>
      </c>
      <c r="T274" s="811" t="s">
        <v>1655</v>
      </c>
      <c r="U274" s="811" t="s">
        <v>1163</v>
      </c>
    </row>
    <row r="275" spans="1:21" s="583" customFormat="1" ht="13" customHeight="1">
      <c r="A275" s="810" t="s">
        <v>1328</v>
      </c>
      <c r="B275" s="810" t="s">
        <v>5273</v>
      </c>
      <c r="C275" s="778" t="s">
        <v>45</v>
      </c>
      <c r="D275" s="811" t="s">
        <v>982</v>
      </c>
      <c r="E275" s="811">
        <v>4</v>
      </c>
      <c r="F275" s="779" t="s">
        <v>18</v>
      </c>
      <c r="G275" s="811" t="s">
        <v>1059</v>
      </c>
      <c r="H275" s="811" t="s">
        <v>45</v>
      </c>
      <c r="I275" s="811" t="s">
        <v>165</v>
      </c>
      <c r="J275" s="811" t="s">
        <v>35</v>
      </c>
      <c r="K275" s="811" t="s">
        <v>220</v>
      </c>
      <c r="L275" s="811" t="s">
        <v>30</v>
      </c>
      <c r="M275" s="86" t="s">
        <v>30</v>
      </c>
      <c r="N275" s="811" t="s">
        <v>45</v>
      </c>
      <c r="O275" s="811" t="s">
        <v>45</v>
      </c>
      <c r="P275" s="811" t="s">
        <v>30</v>
      </c>
      <c r="Q275" s="811" t="s">
        <v>1501</v>
      </c>
      <c r="R275" s="812" t="s">
        <v>5273</v>
      </c>
      <c r="S275" s="812" t="s">
        <v>2015</v>
      </c>
      <c r="T275" s="811" t="s">
        <v>2016</v>
      </c>
      <c r="U275" s="811" t="s">
        <v>1164</v>
      </c>
    </row>
    <row r="276" spans="1:21" s="583" customFormat="1" ht="13" customHeight="1">
      <c r="A276" s="810" t="s">
        <v>1328</v>
      </c>
      <c r="B276" s="810" t="s">
        <v>5274</v>
      </c>
      <c r="C276" s="778" t="s">
        <v>45</v>
      </c>
      <c r="D276" s="811" t="s">
        <v>982</v>
      </c>
      <c r="E276" s="811">
        <v>4</v>
      </c>
      <c r="F276" s="779" t="s">
        <v>18</v>
      </c>
      <c r="G276" s="811" t="s">
        <v>1058</v>
      </c>
      <c r="H276" s="811" t="s">
        <v>45</v>
      </c>
      <c r="I276" s="811" t="s">
        <v>165</v>
      </c>
      <c r="J276" s="811" t="s">
        <v>35</v>
      </c>
      <c r="K276" s="811" t="s">
        <v>220</v>
      </c>
      <c r="L276" s="811" t="s">
        <v>45</v>
      </c>
      <c r="M276" s="86" t="s">
        <v>30</v>
      </c>
      <c r="N276" s="811" t="s">
        <v>45</v>
      </c>
      <c r="O276" s="811" t="s">
        <v>45</v>
      </c>
      <c r="P276" s="811" t="s">
        <v>30</v>
      </c>
      <c r="Q276" s="811" t="s">
        <v>1500</v>
      </c>
      <c r="R276" s="812" t="s">
        <v>5274</v>
      </c>
      <c r="S276" s="812" t="s">
        <v>45</v>
      </c>
      <c r="T276" s="811" t="s">
        <v>45</v>
      </c>
      <c r="U276" s="811" t="s">
        <v>918</v>
      </c>
    </row>
    <row r="277" spans="1:21" s="583" customFormat="1" ht="13" customHeight="1">
      <c r="A277" s="810" t="s">
        <v>1328</v>
      </c>
      <c r="B277" s="810" t="s">
        <v>5275</v>
      </c>
      <c r="C277" s="778" t="s">
        <v>45</v>
      </c>
      <c r="D277" s="811" t="s">
        <v>982</v>
      </c>
      <c r="E277" s="811">
        <v>4</v>
      </c>
      <c r="F277" s="779" t="s">
        <v>18</v>
      </c>
      <c r="G277" s="811" t="s">
        <v>5209</v>
      </c>
      <c r="H277" s="811" t="s">
        <v>45</v>
      </c>
      <c r="I277" s="811" t="s">
        <v>165</v>
      </c>
      <c r="J277" s="811" t="s">
        <v>35</v>
      </c>
      <c r="K277" s="811" t="s">
        <v>220</v>
      </c>
      <c r="L277" s="811" t="s">
        <v>45</v>
      </c>
      <c r="M277" s="86" t="s">
        <v>30</v>
      </c>
      <c r="N277" s="811" t="s">
        <v>45</v>
      </c>
      <c r="O277" s="811" t="s">
        <v>45</v>
      </c>
      <c r="P277" s="811" t="s">
        <v>30</v>
      </c>
      <c r="Q277" s="811" t="s">
        <v>1500</v>
      </c>
      <c r="R277" s="812" t="s">
        <v>5275</v>
      </c>
      <c r="S277" s="812" t="s">
        <v>45</v>
      </c>
      <c r="T277" s="811" t="s">
        <v>45</v>
      </c>
      <c r="U277" s="811" t="s">
        <v>5276</v>
      </c>
    </row>
    <row r="278" spans="1:21" s="583" customFormat="1" ht="13" customHeight="1">
      <c r="A278" s="810" t="s">
        <v>1328</v>
      </c>
      <c r="B278" s="810" t="s">
        <v>7210</v>
      </c>
      <c r="C278" s="778" t="s">
        <v>45</v>
      </c>
      <c r="D278" s="811" t="s">
        <v>979</v>
      </c>
      <c r="E278" s="811">
        <v>3</v>
      </c>
      <c r="F278" s="779" t="s">
        <v>18</v>
      </c>
      <c r="G278" s="811" t="s">
        <v>1059</v>
      </c>
      <c r="H278" s="811" t="s">
        <v>45</v>
      </c>
      <c r="I278" s="811" t="s">
        <v>36</v>
      </c>
      <c r="J278" s="811" t="s">
        <v>180</v>
      </c>
      <c r="K278" s="811" t="s">
        <v>221</v>
      </c>
      <c r="L278" s="811" t="s">
        <v>45</v>
      </c>
      <c r="M278" s="86" t="s">
        <v>30</v>
      </c>
      <c r="N278" s="811" t="s">
        <v>45</v>
      </c>
      <c r="O278" s="811" t="s">
        <v>45</v>
      </c>
      <c r="P278" s="811" t="s">
        <v>30</v>
      </c>
      <c r="Q278" s="811" t="s">
        <v>16</v>
      </c>
      <c r="R278" s="812" t="s">
        <v>45</v>
      </c>
      <c r="S278" s="812" t="s">
        <v>7210</v>
      </c>
      <c r="T278" s="811" t="s">
        <v>7211</v>
      </c>
      <c r="U278" s="811" t="s">
        <v>7212</v>
      </c>
    </row>
    <row r="279" spans="1:21" s="583" customFormat="1" ht="13" customHeight="1">
      <c r="A279" s="810" t="s">
        <v>1328</v>
      </c>
      <c r="B279" s="810" t="s">
        <v>6104</v>
      </c>
      <c r="C279" s="778" t="s">
        <v>45</v>
      </c>
      <c r="D279" s="811" t="s">
        <v>979</v>
      </c>
      <c r="E279" s="811">
        <v>3</v>
      </c>
      <c r="F279" s="779" t="s">
        <v>18</v>
      </c>
      <c r="G279" s="811" t="s">
        <v>1059</v>
      </c>
      <c r="H279" s="811" t="s">
        <v>45</v>
      </c>
      <c r="I279" s="811" t="s">
        <v>36</v>
      </c>
      <c r="J279" s="811" t="s">
        <v>169</v>
      </c>
      <c r="K279" s="811" t="s">
        <v>220</v>
      </c>
      <c r="L279" s="811" t="s">
        <v>45</v>
      </c>
      <c r="M279" s="86" t="s">
        <v>30</v>
      </c>
      <c r="N279" s="811" t="s">
        <v>45</v>
      </c>
      <c r="O279" s="811" t="s">
        <v>45</v>
      </c>
      <c r="P279" s="811" t="s">
        <v>30</v>
      </c>
      <c r="Q279" s="811" t="s">
        <v>16</v>
      </c>
      <c r="R279" s="812" t="s">
        <v>45</v>
      </c>
      <c r="S279" s="812" t="s">
        <v>6104</v>
      </c>
      <c r="T279" s="811" t="s">
        <v>5877</v>
      </c>
      <c r="U279" s="811" t="s">
        <v>5882</v>
      </c>
    </row>
    <row r="280" spans="1:21" s="583" customFormat="1" ht="13" customHeight="1">
      <c r="A280" s="810" t="s">
        <v>1328</v>
      </c>
      <c r="B280" s="810" t="s">
        <v>7541</v>
      </c>
      <c r="C280" s="778" t="s">
        <v>45</v>
      </c>
      <c r="D280" s="811" t="s">
        <v>979</v>
      </c>
      <c r="E280" s="811">
        <v>3</v>
      </c>
      <c r="F280" s="779" t="s">
        <v>18</v>
      </c>
      <c r="G280" s="811" t="s">
        <v>1057</v>
      </c>
      <c r="H280" s="811" t="s">
        <v>45</v>
      </c>
      <c r="I280" s="811" t="s">
        <v>36</v>
      </c>
      <c r="J280" s="811" t="s">
        <v>169</v>
      </c>
      <c r="K280" s="811" t="s">
        <v>220</v>
      </c>
      <c r="L280" s="811" t="s">
        <v>30</v>
      </c>
      <c r="M280" s="86" t="s">
        <v>30</v>
      </c>
      <c r="N280" s="811" t="s">
        <v>45</v>
      </c>
      <c r="O280" s="811" t="s">
        <v>45</v>
      </c>
      <c r="P280" s="811" t="s">
        <v>30</v>
      </c>
      <c r="Q280" s="811" t="s">
        <v>16</v>
      </c>
      <c r="R280" s="812" t="s">
        <v>45</v>
      </c>
      <c r="S280" s="812" t="s">
        <v>7541</v>
      </c>
      <c r="T280" s="811" t="s">
        <v>7542</v>
      </c>
      <c r="U280" s="811" t="s">
        <v>7543</v>
      </c>
    </row>
    <row r="281" spans="1:21" s="583" customFormat="1" ht="13" customHeight="1">
      <c r="A281" s="810" t="s">
        <v>1328</v>
      </c>
      <c r="B281" s="810" t="s">
        <v>6396</v>
      </c>
      <c r="C281" s="778" t="s">
        <v>45</v>
      </c>
      <c r="D281" s="811" t="s">
        <v>979</v>
      </c>
      <c r="E281" s="811">
        <v>3</v>
      </c>
      <c r="F281" s="779" t="s">
        <v>18</v>
      </c>
      <c r="G281" s="811" t="s">
        <v>1059</v>
      </c>
      <c r="H281" s="811" t="s">
        <v>45</v>
      </c>
      <c r="I281" s="811" t="s">
        <v>36</v>
      </c>
      <c r="J281" s="811" t="s">
        <v>169</v>
      </c>
      <c r="K281" s="811" t="s">
        <v>220</v>
      </c>
      <c r="L281" s="811" t="s">
        <v>30</v>
      </c>
      <c r="M281" s="86" t="s">
        <v>30</v>
      </c>
      <c r="N281" s="811" t="s">
        <v>45</v>
      </c>
      <c r="O281" s="811" t="s">
        <v>45</v>
      </c>
      <c r="P281" s="811" t="s">
        <v>30</v>
      </c>
      <c r="Q281" s="811" t="s">
        <v>16</v>
      </c>
      <c r="R281" s="812" t="s">
        <v>45</v>
      </c>
      <c r="S281" s="812" t="s">
        <v>6396</v>
      </c>
      <c r="T281" s="811" t="s">
        <v>6397</v>
      </c>
      <c r="U281" s="811" t="s">
        <v>6398</v>
      </c>
    </row>
    <row r="282" spans="1:21" s="583" customFormat="1" ht="13" customHeight="1">
      <c r="A282" s="810" t="s">
        <v>1328</v>
      </c>
      <c r="B282" s="810" t="s">
        <v>9142</v>
      </c>
      <c r="C282" s="778" t="s">
        <v>45</v>
      </c>
      <c r="D282" s="811" t="s">
        <v>980</v>
      </c>
      <c r="E282" s="811">
        <v>5</v>
      </c>
      <c r="F282" s="779" t="s">
        <v>18</v>
      </c>
      <c r="G282" s="811" t="s">
        <v>1057</v>
      </c>
      <c r="H282" s="811" t="s">
        <v>45</v>
      </c>
      <c r="I282" s="811" t="s">
        <v>165</v>
      </c>
      <c r="J282" s="811" t="s">
        <v>35</v>
      </c>
      <c r="K282" s="811" t="s">
        <v>7744</v>
      </c>
      <c r="L282" s="811" t="s">
        <v>30</v>
      </c>
      <c r="M282" s="86" t="s">
        <v>30</v>
      </c>
      <c r="N282" s="811" t="s">
        <v>45</v>
      </c>
      <c r="O282" s="811" t="s">
        <v>45</v>
      </c>
      <c r="P282" s="811" t="s">
        <v>30</v>
      </c>
      <c r="Q282" s="811" t="s">
        <v>16</v>
      </c>
      <c r="R282" s="812" t="s">
        <v>45</v>
      </c>
      <c r="S282" s="812" t="s">
        <v>9142</v>
      </c>
      <c r="T282" s="811" t="s">
        <v>9140</v>
      </c>
      <c r="U282" s="811" t="s">
        <v>9141</v>
      </c>
    </row>
    <row r="283" spans="1:21" s="583" customFormat="1" ht="13" customHeight="1">
      <c r="A283" s="810" t="s">
        <v>1328</v>
      </c>
      <c r="B283" s="810" t="s">
        <v>3994</v>
      </c>
      <c r="C283" s="778" t="s">
        <v>45</v>
      </c>
      <c r="D283" s="811" t="s">
        <v>983</v>
      </c>
      <c r="E283" s="811">
        <v>2</v>
      </c>
      <c r="F283" s="779" t="s">
        <v>18</v>
      </c>
      <c r="G283" s="811" t="s">
        <v>1057</v>
      </c>
      <c r="H283" s="811" t="s">
        <v>45</v>
      </c>
      <c r="I283" s="811" t="s">
        <v>36</v>
      </c>
      <c r="J283" s="811" t="s">
        <v>35</v>
      </c>
      <c r="K283" s="811" t="s">
        <v>220</v>
      </c>
      <c r="L283" s="811" t="s">
        <v>45</v>
      </c>
      <c r="M283" s="86" t="s">
        <v>30</v>
      </c>
      <c r="N283" s="811" t="s">
        <v>45</v>
      </c>
      <c r="O283" s="811" t="s">
        <v>45</v>
      </c>
      <c r="P283" s="811" t="s">
        <v>30</v>
      </c>
      <c r="Q283" s="811" t="s">
        <v>16</v>
      </c>
      <c r="R283" s="812" t="s">
        <v>45</v>
      </c>
      <c r="S283" s="812" t="s">
        <v>3994</v>
      </c>
      <c r="T283" s="811" t="s">
        <v>3992</v>
      </c>
      <c r="U283" s="811" t="s">
        <v>3993</v>
      </c>
    </row>
    <row r="284" spans="1:21" s="583" customFormat="1" ht="13" customHeight="1">
      <c r="A284" s="810" t="s">
        <v>1328</v>
      </c>
      <c r="B284" s="810" t="s">
        <v>4600</v>
      </c>
      <c r="C284" s="778" t="s">
        <v>45</v>
      </c>
      <c r="D284" s="811" t="s">
        <v>982</v>
      </c>
      <c r="E284" s="811">
        <v>4</v>
      </c>
      <c r="F284" s="779" t="s">
        <v>18</v>
      </c>
      <c r="G284" s="811" t="s">
        <v>1057</v>
      </c>
      <c r="H284" s="811" t="s">
        <v>45</v>
      </c>
      <c r="I284" s="811" t="s">
        <v>165</v>
      </c>
      <c r="J284" s="811" t="s">
        <v>35</v>
      </c>
      <c r="K284" s="811" t="s">
        <v>220</v>
      </c>
      <c r="L284" s="811" t="s">
        <v>45</v>
      </c>
      <c r="M284" s="86" t="s">
        <v>30</v>
      </c>
      <c r="N284" s="811" t="s">
        <v>45</v>
      </c>
      <c r="O284" s="811" t="s">
        <v>45</v>
      </c>
      <c r="P284" s="811" t="s">
        <v>30</v>
      </c>
      <c r="Q284" s="811" t="s">
        <v>16</v>
      </c>
      <c r="R284" s="812" t="s">
        <v>45</v>
      </c>
      <c r="S284" s="812" t="s">
        <v>4600</v>
      </c>
      <c r="T284" s="811" t="s">
        <v>4601</v>
      </c>
      <c r="U284" s="811" t="s">
        <v>4602</v>
      </c>
    </row>
    <row r="285" spans="1:21" s="583" customFormat="1" ht="13" customHeight="1">
      <c r="A285" s="810" t="s">
        <v>1328</v>
      </c>
      <c r="B285" s="810" t="s">
        <v>10046</v>
      </c>
      <c r="C285" s="778" t="s">
        <v>45</v>
      </c>
      <c r="D285" s="811" t="s">
        <v>980</v>
      </c>
      <c r="E285" s="811">
        <v>5</v>
      </c>
      <c r="F285" s="779" t="s">
        <v>18</v>
      </c>
      <c r="G285" s="811" t="s">
        <v>1057</v>
      </c>
      <c r="H285" s="811" t="s">
        <v>45</v>
      </c>
      <c r="I285" s="811" t="s">
        <v>165</v>
      </c>
      <c r="J285" s="811" t="s">
        <v>35</v>
      </c>
      <c r="K285" s="811" t="s">
        <v>220</v>
      </c>
      <c r="L285" s="811" t="s">
        <v>45</v>
      </c>
      <c r="M285" s="86" t="s">
        <v>30</v>
      </c>
      <c r="N285" s="811" t="s">
        <v>45</v>
      </c>
      <c r="O285" s="811" t="s">
        <v>45</v>
      </c>
      <c r="P285" s="811" t="s">
        <v>30</v>
      </c>
      <c r="Q285" s="811" t="s">
        <v>16</v>
      </c>
      <c r="R285" s="812" t="s">
        <v>45</v>
      </c>
      <c r="S285" s="812" t="s">
        <v>10046</v>
      </c>
      <c r="T285" s="811" t="s">
        <v>10047</v>
      </c>
      <c r="U285" s="811" t="s">
        <v>10048</v>
      </c>
    </row>
    <row r="286" spans="1:21" s="583" customFormat="1" ht="13" customHeight="1">
      <c r="A286" s="810" t="s">
        <v>1328</v>
      </c>
      <c r="B286" s="810" t="s">
        <v>10112</v>
      </c>
      <c r="C286" s="778" t="s">
        <v>45</v>
      </c>
      <c r="D286" s="811" t="s">
        <v>982</v>
      </c>
      <c r="E286" s="811">
        <v>4</v>
      </c>
      <c r="F286" s="779" t="s">
        <v>18</v>
      </c>
      <c r="G286" s="811" t="s">
        <v>1059</v>
      </c>
      <c r="H286" s="811" t="s">
        <v>45</v>
      </c>
      <c r="I286" s="811" t="s">
        <v>165</v>
      </c>
      <c r="J286" s="811" t="s">
        <v>21</v>
      </c>
      <c r="K286" s="811" t="s">
        <v>220</v>
      </c>
      <c r="L286" s="811" t="s">
        <v>45</v>
      </c>
      <c r="M286" s="86" t="s">
        <v>30</v>
      </c>
      <c r="N286" s="811" t="s">
        <v>45</v>
      </c>
      <c r="O286" s="811" t="s">
        <v>45</v>
      </c>
      <c r="P286" s="811" t="s">
        <v>30</v>
      </c>
      <c r="Q286" s="811" t="s">
        <v>16</v>
      </c>
      <c r="R286" s="812" t="s">
        <v>45</v>
      </c>
      <c r="S286" s="812" t="s">
        <v>10112</v>
      </c>
      <c r="T286" s="811" t="s">
        <v>10113</v>
      </c>
      <c r="U286" s="811" t="s">
        <v>10114</v>
      </c>
    </row>
    <row r="287" spans="1:21" s="583" customFormat="1" ht="13" customHeight="1">
      <c r="A287" s="810" t="s">
        <v>1328</v>
      </c>
      <c r="B287" s="810" t="s">
        <v>10086</v>
      </c>
      <c r="C287" s="778" t="s">
        <v>45</v>
      </c>
      <c r="D287" s="811" t="s">
        <v>979</v>
      </c>
      <c r="E287" s="811">
        <v>3</v>
      </c>
      <c r="F287" s="779" t="s">
        <v>18</v>
      </c>
      <c r="G287" s="811" t="s">
        <v>1057</v>
      </c>
      <c r="H287" s="811" t="s">
        <v>45</v>
      </c>
      <c r="I287" s="811" t="s">
        <v>36</v>
      </c>
      <c r="J287" s="811" t="s">
        <v>35</v>
      </c>
      <c r="K287" s="811" t="s">
        <v>220</v>
      </c>
      <c r="L287" s="811" t="s">
        <v>30</v>
      </c>
      <c r="M287" s="86" t="s">
        <v>30</v>
      </c>
      <c r="N287" s="811" t="s">
        <v>45</v>
      </c>
      <c r="O287" s="811" t="s">
        <v>45</v>
      </c>
      <c r="P287" s="811" t="s">
        <v>30</v>
      </c>
      <c r="Q287" s="811" t="s">
        <v>16</v>
      </c>
      <c r="R287" s="812" t="s">
        <v>45</v>
      </c>
      <c r="S287" s="812" t="s">
        <v>10086</v>
      </c>
      <c r="T287" s="811" t="s">
        <v>10087</v>
      </c>
      <c r="U287" s="811" t="s">
        <v>10088</v>
      </c>
    </row>
    <row r="288" spans="1:21" s="583" customFormat="1" ht="13" customHeight="1">
      <c r="A288" s="810" t="s">
        <v>1328</v>
      </c>
      <c r="B288" s="810" t="s">
        <v>9146</v>
      </c>
      <c r="C288" s="778" t="s">
        <v>45</v>
      </c>
      <c r="D288" s="811" t="s">
        <v>983</v>
      </c>
      <c r="E288" s="811">
        <v>2</v>
      </c>
      <c r="F288" s="779" t="s">
        <v>18</v>
      </c>
      <c r="G288" s="811" t="s">
        <v>1057</v>
      </c>
      <c r="H288" s="811" t="s">
        <v>45</v>
      </c>
      <c r="I288" s="811" t="s">
        <v>190</v>
      </c>
      <c r="J288" s="811" t="s">
        <v>191</v>
      </c>
      <c r="K288" s="811" t="s">
        <v>220</v>
      </c>
      <c r="L288" s="811" t="s">
        <v>30</v>
      </c>
      <c r="M288" s="86" t="s">
        <v>30</v>
      </c>
      <c r="N288" s="811" t="s">
        <v>45</v>
      </c>
      <c r="O288" s="811" t="s">
        <v>45</v>
      </c>
      <c r="P288" s="811" t="s">
        <v>30</v>
      </c>
      <c r="Q288" s="811" t="s">
        <v>16</v>
      </c>
      <c r="R288" s="812" t="s">
        <v>45</v>
      </c>
      <c r="S288" s="812" t="s">
        <v>9146</v>
      </c>
      <c r="T288" s="811" t="s">
        <v>9147</v>
      </c>
      <c r="U288" s="811" t="s">
        <v>9148</v>
      </c>
    </row>
    <row r="289" spans="1:21" s="583" customFormat="1" ht="13" customHeight="1">
      <c r="A289" s="810" t="s">
        <v>1328</v>
      </c>
      <c r="B289" s="810" t="s">
        <v>6429</v>
      </c>
      <c r="C289" s="778" t="s">
        <v>45</v>
      </c>
      <c r="D289" s="811" t="s">
        <v>980</v>
      </c>
      <c r="E289" s="811">
        <v>5</v>
      </c>
      <c r="F289" s="779" t="s">
        <v>18</v>
      </c>
      <c r="G289" s="811" t="s">
        <v>1060</v>
      </c>
      <c r="H289" s="811" t="s">
        <v>45</v>
      </c>
      <c r="I289" s="811" t="s">
        <v>165</v>
      </c>
      <c r="J289" s="811" t="s">
        <v>35</v>
      </c>
      <c r="K289" s="811" t="s">
        <v>984</v>
      </c>
      <c r="L289" s="811" t="s">
        <v>45</v>
      </c>
      <c r="M289" s="86" t="s">
        <v>30</v>
      </c>
      <c r="N289" s="811" t="s">
        <v>45</v>
      </c>
      <c r="O289" s="811" t="s">
        <v>45</v>
      </c>
      <c r="P289" s="811" t="s">
        <v>30</v>
      </c>
      <c r="Q289" s="811" t="s">
        <v>16</v>
      </c>
      <c r="R289" s="812" t="s">
        <v>45</v>
      </c>
      <c r="S289" s="812" t="s">
        <v>6429</v>
      </c>
      <c r="T289" s="811" t="s">
        <v>6427</v>
      </c>
      <c r="U289" s="811" t="s">
        <v>6428</v>
      </c>
    </row>
    <row r="290" spans="1:21" s="583" customFormat="1" ht="13" customHeight="1">
      <c r="A290" s="810" t="s">
        <v>1328</v>
      </c>
      <c r="B290" s="810" t="s">
        <v>5277</v>
      </c>
      <c r="C290" s="778" t="s">
        <v>45</v>
      </c>
      <c r="D290" s="811" t="s">
        <v>980</v>
      </c>
      <c r="E290" s="811">
        <v>5</v>
      </c>
      <c r="F290" s="779" t="s">
        <v>18</v>
      </c>
      <c r="G290" s="811" t="s">
        <v>1060</v>
      </c>
      <c r="H290" s="811" t="s">
        <v>45</v>
      </c>
      <c r="I290" s="811" t="s">
        <v>165</v>
      </c>
      <c r="J290" s="811" t="s">
        <v>35</v>
      </c>
      <c r="K290" s="811" t="s">
        <v>2146</v>
      </c>
      <c r="L290" s="811" t="s">
        <v>45</v>
      </c>
      <c r="M290" s="86" t="s">
        <v>30</v>
      </c>
      <c r="N290" s="811" t="s">
        <v>45</v>
      </c>
      <c r="O290" s="811" t="s">
        <v>45</v>
      </c>
      <c r="P290" s="811" t="s">
        <v>30</v>
      </c>
      <c r="Q290" s="811" t="s">
        <v>16</v>
      </c>
      <c r="R290" s="812" t="s">
        <v>45</v>
      </c>
      <c r="S290" s="812" t="s">
        <v>5277</v>
      </c>
      <c r="T290" s="811" t="s">
        <v>5278</v>
      </c>
      <c r="U290" s="811" t="s">
        <v>5279</v>
      </c>
    </row>
    <row r="291" spans="1:21" s="583" customFormat="1" ht="13" customHeight="1">
      <c r="A291" s="810" t="s">
        <v>1328</v>
      </c>
      <c r="B291" s="810" t="s">
        <v>5280</v>
      </c>
      <c r="C291" s="778" t="s">
        <v>45</v>
      </c>
      <c r="D291" s="811" t="s">
        <v>980</v>
      </c>
      <c r="E291" s="811">
        <v>5</v>
      </c>
      <c r="F291" s="779" t="s">
        <v>18</v>
      </c>
      <c r="G291" s="811" t="s">
        <v>1060</v>
      </c>
      <c r="H291" s="811" t="s">
        <v>45</v>
      </c>
      <c r="I291" s="811" t="s">
        <v>165</v>
      </c>
      <c r="J291" s="811" t="s">
        <v>35</v>
      </c>
      <c r="K291" s="811" t="s">
        <v>2146</v>
      </c>
      <c r="L291" s="811" t="s">
        <v>45</v>
      </c>
      <c r="M291" s="86" t="s">
        <v>30</v>
      </c>
      <c r="N291" s="811" t="s">
        <v>45</v>
      </c>
      <c r="O291" s="811" t="s">
        <v>45</v>
      </c>
      <c r="P291" s="811" t="s">
        <v>30</v>
      </c>
      <c r="Q291" s="811" t="s">
        <v>16</v>
      </c>
      <c r="R291" s="812" t="s">
        <v>45</v>
      </c>
      <c r="S291" s="812" t="s">
        <v>5280</v>
      </c>
      <c r="T291" s="811" t="s">
        <v>5281</v>
      </c>
      <c r="U291" s="811" t="s">
        <v>5282</v>
      </c>
    </row>
    <row r="292" spans="1:21" s="583" customFormat="1" ht="13" customHeight="1">
      <c r="A292" s="810" t="s">
        <v>1328</v>
      </c>
      <c r="B292" s="810" t="s">
        <v>5283</v>
      </c>
      <c r="C292" s="778" t="s">
        <v>45</v>
      </c>
      <c r="D292" s="811" t="s">
        <v>979</v>
      </c>
      <c r="E292" s="811">
        <v>3</v>
      </c>
      <c r="F292" s="779" t="s">
        <v>18</v>
      </c>
      <c r="G292" s="811" t="s">
        <v>1059</v>
      </c>
      <c r="H292" s="811" t="s">
        <v>45</v>
      </c>
      <c r="I292" s="811" t="s">
        <v>192</v>
      </c>
      <c r="J292" s="811" t="s">
        <v>35</v>
      </c>
      <c r="K292" s="811" t="s">
        <v>220</v>
      </c>
      <c r="L292" s="811" t="s">
        <v>45</v>
      </c>
      <c r="M292" s="86" t="s">
        <v>30</v>
      </c>
      <c r="N292" s="811" t="s">
        <v>45</v>
      </c>
      <c r="O292" s="811" t="s">
        <v>45</v>
      </c>
      <c r="P292" s="811" t="s">
        <v>30</v>
      </c>
      <c r="Q292" s="811" t="s">
        <v>1501</v>
      </c>
      <c r="R292" s="812" t="s">
        <v>5283</v>
      </c>
      <c r="S292" s="812" t="s">
        <v>1346</v>
      </c>
      <c r="T292" s="811" t="s">
        <v>1667</v>
      </c>
      <c r="U292" s="811" t="s">
        <v>1347</v>
      </c>
    </row>
    <row r="293" spans="1:21" s="583" customFormat="1" ht="13" customHeight="1">
      <c r="A293" s="810" t="s">
        <v>1328</v>
      </c>
      <c r="B293" s="810" t="s">
        <v>10125</v>
      </c>
      <c r="C293" s="778" t="s">
        <v>45</v>
      </c>
      <c r="D293" s="811" t="s">
        <v>979</v>
      </c>
      <c r="E293" s="811">
        <v>3</v>
      </c>
      <c r="F293" s="779" t="s">
        <v>18</v>
      </c>
      <c r="G293" s="811" t="s">
        <v>1058</v>
      </c>
      <c r="H293" s="811" t="s">
        <v>45</v>
      </c>
      <c r="I293" s="811" t="s">
        <v>192</v>
      </c>
      <c r="J293" s="811" t="s">
        <v>35</v>
      </c>
      <c r="K293" s="811" t="s">
        <v>220</v>
      </c>
      <c r="L293" s="811" t="s">
        <v>30</v>
      </c>
      <c r="M293" s="86" t="s">
        <v>30</v>
      </c>
      <c r="N293" s="811" t="s">
        <v>45</v>
      </c>
      <c r="O293" s="811" t="s">
        <v>45</v>
      </c>
      <c r="P293" s="811" t="s">
        <v>30</v>
      </c>
      <c r="Q293" s="811" t="s">
        <v>1500</v>
      </c>
      <c r="R293" s="812" t="s">
        <v>10125</v>
      </c>
      <c r="S293" s="812" t="s">
        <v>45</v>
      </c>
      <c r="T293" s="811" t="s">
        <v>45</v>
      </c>
      <c r="U293" s="811" t="s">
        <v>10126</v>
      </c>
    </row>
    <row r="294" spans="1:21" s="583" customFormat="1" ht="13" customHeight="1">
      <c r="A294" s="810" t="s">
        <v>1328</v>
      </c>
      <c r="B294" s="810" t="s">
        <v>5284</v>
      </c>
      <c r="C294" s="778" t="s">
        <v>45</v>
      </c>
      <c r="D294" s="811" t="s">
        <v>979</v>
      </c>
      <c r="E294" s="811">
        <v>3</v>
      </c>
      <c r="F294" s="779" t="s">
        <v>18</v>
      </c>
      <c r="G294" s="811" t="s">
        <v>1057</v>
      </c>
      <c r="H294" s="811" t="s">
        <v>45</v>
      </c>
      <c r="I294" s="811" t="s">
        <v>192</v>
      </c>
      <c r="J294" s="811" t="s">
        <v>35</v>
      </c>
      <c r="K294" s="811" t="s">
        <v>220</v>
      </c>
      <c r="L294" s="811" t="s">
        <v>30</v>
      </c>
      <c r="M294" s="86" t="s">
        <v>30</v>
      </c>
      <c r="N294" s="811" t="s">
        <v>45</v>
      </c>
      <c r="O294" s="811" t="s">
        <v>45</v>
      </c>
      <c r="P294" s="811" t="s">
        <v>30</v>
      </c>
      <c r="Q294" s="811" t="s">
        <v>1501</v>
      </c>
      <c r="R294" s="812" t="s">
        <v>5284</v>
      </c>
      <c r="S294" s="812" t="s">
        <v>1355</v>
      </c>
      <c r="T294" s="811" t="s">
        <v>1668</v>
      </c>
      <c r="U294" s="811" t="s">
        <v>1189</v>
      </c>
    </row>
    <row r="295" spans="1:21" s="583" customFormat="1" ht="13" customHeight="1">
      <c r="A295" s="810" t="s">
        <v>1328</v>
      </c>
      <c r="B295" s="810" t="s">
        <v>5285</v>
      </c>
      <c r="C295" s="778" t="s">
        <v>45</v>
      </c>
      <c r="D295" s="811" t="s">
        <v>979</v>
      </c>
      <c r="E295" s="811">
        <v>3</v>
      </c>
      <c r="F295" s="779" t="s">
        <v>18</v>
      </c>
      <c r="G295" s="811" t="s">
        <v>1059</v>
      </c>
      <c r="H295" s="811" t="s">
        <v>45</v>
      </c>
      <c r="I295" s="811" t="s">
        <v>192</v>
      </c>
      <c r="J295" s="811" t="s">
        <v>35</v>
      </c>
      <c r="K295" s="811" t="s">
        <v>220</v>
      </c>
      <c r="L295" s="811" t="s">
        <v>30</v>
      </c>
      <c r="M295" s="86" t="s">
        <v>30</v>
      </c>
      <c r="N295" s="811" t="s">
        <v>45</v>
      </c>
      <c r="O295" s="811" t="s">
        <v>45</v>
      </c>
      <c r="P295" s="811" t="s">
        <v>30</v>
      </c>
      <c r="Q295" s="811" t="s">
        <v>1501</v>
      </c>
      <c r="R295" s="812" t="s">
        <v>5285</v>
      </c>
      <c r="S295" s="812" t="s">
        <v>4469</v>
      </c>
      <c r="T295" s="811" t="s">
        <v>4470</v>
      </c>
      <c r="U295" s="811" t="s">
        <v>1190</v>
      </c>
    </row>
    <row r="296" spans="1:21" s="583" customFormat="1" ht="13" customHeight="1">
      <c r="A296" s="810" t="s">
        <v>1328</v>
      </c>
      <c r="B296" s="810" t="s">
        <v>5286</v>
      </c>
      <c r="C296" s="778" t="s">
        <v>45</v>
      </c>
      <c r="D296" s="811" t="s">
        <v>979</v>
      </c>
      <c r="E296" s="811">
        <v>3</v>
      </c>
      <c r="F296" s="779" t="s">
        <v>18</v>
      </c>
      <c r="G296" s="811" t="s">
        <v>1058</v>
      </c>
      <c r="H296" s="811" t="s">
        <v>45</v>
      </c>
      <c r="I296" s="811" t="s">
        <v>192</v>
      </c>
      <c r="J296" s="811" t="s">
        <v>35</v>
      </c>
      <c r="K296" s="811" t="s">
        <v>220</v>
      </c>
      <c r="L296" s="811" t="s">
        <v>30</v>
      </c>
      <c r="M296" s="86" t="s">
        <v>30</v>
      </c>
      <c r="N296" s="811" t="s">
        <v>45</v>
      </c>
      <c r="O296" s="811" t="s">
        <v>45</v>
      </c>
      <c r="P296" s="811" t="s">
        <v>30</v>
      </c>
      <c r="Q296" s="811" t="s">
        <v>1501</v>
      </c>
      <c r="R296" s="812" t="s">
        <v>5286</v>
      </c>
      <c r="S296" s="812" t="s">
        <v>8176</v>
      </c>
      <c r="T296" s="811" t="s">
        <v>4926</v>
      </c>
      <c r="U296" s="811" t="s">
        <v>1361</v>
      </c>
    </row>
    <row r="297" spans="1:21" s="583" customFormat="1" ht="13" customHeight="1">
      <c r="A297" s="810" t="s">
        <v>1328</v>
      </c>
      <c r="B297" s="810" t="s">
        <v>5287</v>
      </c>
      <c r="C297" s="778" t="s">
        <v>45</v>
      </c>
      <c r="D297" s="811" t="s">
        <v>979</v>
      </c>
      <c r="E297" s="811">
        <v>3</v>
      </c>
      <c r="F297" s="779" t="s">
        <v>18</v>
      </c>
      <c r="G297" s="811" t="s">
        <v>4428</v>
      </c>
      <c r="H297" s="811" t="s">
        <v>45</v>
      </c>
      <c r="I297" s="811" t="s">
        <v>192</v>
      </c>
      <c r="J297" s="811" t="s">
        <v>35</v>
      </c>
      <c r="K297" s="811" t="s">
        <v>220</v>
      </c>
      <c r="L297" s="811" t="s">
        <v>30</v>
      </c>
      <c r="M297" s="86" t="s">
        <v>30</v>
      </c>
      <c r="N297" s="811" t="s">
        <v>45</v>
      </c>
      <c r="O297" s="811" t="s">
        <v>45</v>
      </c>
      <c r="P297" s="811" t="s">
        <v>30</v>
      </c>
      <c r="Q297" s="811" t="s">
        <v>1501</v>
      </c>
      <c r="R297" s="812" t="s">
        <v>5287</v>
      </c>
      <c r="S297" s="812" t="s">
        <v>5288</v>
      </c>
      <c r="T297" s="811" t="s">
        <v>4927</v>
      </c>
      <c r="U297" s="811" t="s">
        <v>4429</v>
      </c>
    </row>
    <row r="298" spans="1:21" s="583" customFormat="1" ht="13" customHeight="1">
      <c r="A298" s="810" t="s">
        <v>1328</v>
      </c>
      <c r="B298" s="810" t="s">
        <v>10106</v>
      </c>
      <c r="C298" s="778" t="s">
        <v>45</v>
      </c>
      <c r="D298" s="811" t="s">
        <v>982</v>
      </c>
      <c r="E298" s="811">
        <v>4</v>
      </c>
      <c r="F298" s="779" t="s">
        <v>18</v>
      </c>
      <c r="G298" s="811" t="s">
        <v>1072</v>
      </c>
      <c r="H298" s="811" t="s">
        <v>45</v>
      </c>
      <c r="I298" s="811" t="s">
        <v>165</v>
      </c>
      <c r="J298" s="811" t="s">
        <v>21</v>
      </c>
      <c r="K298" s="811" t="s">
        <v>220</v>
      </c>
      <c r="L298" s="811" t="s">
        <v>45</v>
      </c>
      <c r="M298" s="86" t="s">
        <v>30</v>
      </c>
      <c r="N298" s="811" t="s">
        <v>45</v>
      </c>
      <c r="O298" s="811" t="s">
        <v>45</v>
      </c>
      <c r="P298" s="811" t="s">
        <v>30</v>
      </c>
      <c r="Q298" s="811" t="s">
        <v>1501</v>
      </c>
      <c r="R298" s="812" t="s">
        <v>10106</v>
      </c>
      <c r="S298" s="812" t="s">
        <v>10290</v>
      </c>
      <c r="T298" s="811" t="s">
        <v>10291</v>
      </c>
      <c r="U298" s="811" t="s">
        <v>10111</v>
      </c>
    </row>
    <row r="299" spans="1:21" s="583" customFormat="1" ht="13" customHeight="1">
      <c r="A299" s="810" t="s">
        <v>1328</v>
      </c>
      <c r="B299" s="810" t="s">
        <v>10107</v>
      </c>
      <c r="C299" s="778" t="s">
        <v>45</v>
      </c>
      <c r="D299" s="811" t="s">
        <v>982</v>
      </c>
      <c r="E299" s="811">
        <v>4</v>
      </c>
      <c r="F299" s="779" t="s">
        <v>18</v>
      </c>
      <c r="G299" s="811" t="s">
        <v>1059</v>
      </c>
      <c r="H299" s="811" t="s">
        <v>45</v>
      </c>
      <c r="I299" s="811" t="s">
        <v>165</v>
      </c>
      <c r="J299" s="811" t="s">
        <v>21</v>
      </c>
      <c r="K299" s="811" t="s">
        <v>220</v>
      </c>
      <c r="L299" s="811" t="s">
        <v>45</v>
      </c>
      <c r="M299" s="86" t="s">
        <v>30</v>
      </c>
      <c r="N299" s="811" t="s">
        <v>45</v>
      </c>
      <c r="O299" s="811" t="s">
        <v>45</v>
      </c>
      <c r="P299" s="811" t="s">
        <v>30</v>
      </c>
      <c r="Q299" s="811" t="s">
        <v>1501</v>
      </c>
      <c r="R299" s="812" t="s">
        <v>10107</v>
      </c>
      <c r="S299" s="812" t="s">
        <v>10108</v>
      </c>
      <c r="T299" s="811" t="s">
        <v>10109</v>
      </c>
      <c r="U299" s="811" t="s">
        <v>10110</v>
      </c>
    </row>
    <row r="300" spans="1:21" s="583" customFormat="1" ht="13" customHeight="1">
      <c r="A300" s="810" t="s">
        <v>1328</v>
      </c>
      <c r="B300" s="810" t="s">
        <v>3776</v>
      </c>
      <c r="C300" s="778" t="s">
        <v>45</v>
      </c>
      <c r="D300" s="811" t="s">
        <v>980</v>
      </c>
      <c r="E300" s="811">
        <v>5</v>
      </c>
      <c r="F300" s="779" t="s">
        <v>18</v>
      </c>
      <c r="G300" s="811" t="s">
        <v>1058</v>
      </c>
      <c r="H300" s="811" t="s">
        <v>45</v>
      </c>
      <c r="I300" s="811" t="s">
        <v>165</v>
      </c>
      <c r="J300" s="811" t="s">
        <v>1</v>
      </c>
      <c r="K300" s="811" t="s">
        <v>220</v>
      </c>
      <c r="L300" s="811" t="s">
        <v>45</v>
      </c>
      <c r="M300" s="86" t="s">
        <v>30</v>
      </c>
      <c r="N300" s="811" t="s">
        <v>45</v>
      </c>
      <c r="O300" s="811" t="s">
        <v>45</v>
      </c>
      <c r="P300" s="811" t="s">
        <v>30</v>
      </c>
      <c r="Q300" s="811" t="s">
        <v>1500</v>
      </c>
      <c r="R300" s="812" t="s">
        <v>3776</v>
      </c>
      <c r="S300" s="812" t="s">
        <v>45</v>
      </c>
      <c r="T300" s="811" t="s">
        <v>45</v>
      </c>
      <c r="U300" s="811" t="s">
        <v>3775</v>
      </c>
    </row>
    <row r="301" spans="1:21" s="583" customFormat="1" ht="13" customHeight="1">
      <c r="A301" s="810" t="s">
        <v>1328</v>
      </c>
      <c r="B301" s="810" t="s">
        <v>3774</v>
      </c>
      <c r="C301" s="778" t="s">
        <v>45</v>
      </c>
      <c r="D301" s="811" t="s">
        <v>980</v>
      </c>
      <c r="E301" s="811">
        <v>5</v>
      </c>
      <c r="F301" s="779" t="s">
        <v>18</v>
      </c>
      <c r="G301" s="811" t="s">
        <v>1061</v>
      </c>
      <c r="H301" s="811" t="s">
        <v>45</v>
      </c>
      <c r="I301" s="811" t="s">
        <v>165</v>
      </c>
      <c r="J301" s="811" t="s">
        <v>1</v>
      </c>
      <c r="K301" s="811" t="s">
        <v>220</v>
      </c>
      <c r="L301" s="811" t="s">
        <v>45</v>
      </c>
      <c r="M301" s="86" t="s">
        <v>30</v>
      </c>
      <c r="N301" s="811" t="s">
        <v>45</v>
      </c>
      <c r="O301" s="811" t="s">
        <v>45</v>
      </c>
      <c r="P301" s="811" t="s">
        <v>30</v>
      </c>
      <c r="Q301" s="811" t="s">
        <v>1500</v>
      </c>
      <c r="R301" s="812" t="s">
        <v>3774</v>
      </c>
      <c r="S301" s="812" t="s">
        <v>45</v>
      </c>
      <c r="T301" s="811" t="s">
        <v>45</v>
      </c>
      <c r="U301" s="811" t="s">
        <v>3773</v>
      </c>
    </row>
    <row r="302" spans="1:21" s="583" customFormat="1" ht="13" customHeight="1">
      <c r="A302" s="810" t="s">
        <v>1328</v>
      </c>
      <c r="B302" s="810" t="s">
        <v>3770</v>
      </c>
      <c r="C302" s="778" t="s">
        <v>45</v>
      </c>
      <c r="D302" s="811" t="s">
        <v>980</v>
      </c>
      <c r="E302" s="811">
        <v>5</v>
      </c>
      <c r="F302" s="779" t="s">
        <v>18</v>
      </c>
      <c r="G302" s="811" t="s">
        <v>1057</v>
      </c>
      <c r="H302" s="811" t="s">
        <v>45</v>
      </c>
      <c r="I302" s="811" t="s">
        <v>165</v>
      </c>
      <c r="J302" s="811" t="s">
        <v>1</v>
      </c>
      <c r="K302" s="811" t="s">
        <v>220</v>
      </c>
      <c r="L302" s="811" t="s">
        <v>45</v>
      </c>
      <c r="M302" s="86" t="s">
        <v>30</v>
      </c>
      <c r="N302" s="811" t="s">
        <v>45</v>
      </c>
      <c r="O302" s="811" t="s">
        <v>45</v>
      </c>
      <c r="P302" s="811" t="s">
        <v>30</v>
      </c>
      <c r="Q302" s="811" t="s">
        <v>1501</v>
      </c>
      <c r="R302" s="812" t="s">
        <v>3770</v>
      </c>
      <c r="S302" s="812" t="s">
        <v>1665</v>
      </c>
      <c r="T302" s="811" t="s">
        <v>1669</v>
      </c>
      <c r="U302" s="811" t="s">
        <v>1610</v>
      </c>
    </row>
    <row r="303" spans="1:21" s="583" customFormat="1" ht="13" customHeight="1">
      <c r="A303" s="810" t="s">
        <v>1328</v>
      </c>
      <c r="B303" s="810" t="s">
        <v>3769</v>
      </c>
      <c r="C303" s="778" t="s">
        <v>45</v>
      </c>
      <c r="D303" s="811" t="s">
        <v>980</v>
      </c>
      <c r="E303" s="811">
        <v>5</v>
      </c>
      <c r="F303" s="779" t="s">
        <v>18</v>
      </c>
      <c r="G303" s="811" t="s">
        <v>1059</v>
      </c>
      <c r="H303" s="811" t="s">
        <v>45</v>
      </c>
      <c r="I303" s="811" t="s">
        <v>165</v>
      </c>
      <c r="J303" s="811" t="s">
        <v>1</v>
      </c>
      <c r="K303" s="811" t="s">
        <v>220</v>
      </c>
      <c r="L303" s="811" t="s">
        <v>45</v>
      </c>
      <c r="M303" s="86" t="s">
        <v>30</v>
      </c>
      <c r="N303" s="811" t="s">
        <v>45</v>
      </c>
      <c r="O303" s="811" t="s">
        <v>45</v>
      </c>
      <c r="P303" s="811" t="s">
        <v>30</v>
      </c>
      <c r="Q303" s="811" t="s">
        <v>1501</v>
      </c>
      <c r="R303" s="812" t="s">
        <v>3769</v>
      </c>
      <c r="S303" s="812" t="s">
        <v>2023</v>
      </c>
      <c r="T303" s="811" t="s">
        <v>2024</v>
      </c>
      <c r="U303" s="811" t="s">
        <v>1611</v>
      </c>
    </row>
    <row r="304" spans="1:21" s="583" customFormat="1" ht="13" customHeight="1">
      <c r="A304" s="810" t="s">
        <v>1328</v>
      </c>
      <c r="B304" s="810" t="s">
        <v>9733</v>
      </c>
      <c r="C304" s="778" t="s">
        <v>45</v>
      </c>
      <c r="D304" s="811" t="s">
        <v>980</v>
      </c>
      <c r="E304" s="811">
        <v>5</v>
      </c>
      <c r="F304" s="779" t="s">
        <v>18</v>
      </c>
      <c r="G304" s="811" t="s">
        <v>1059</v>
      </c>
      <c r="H304" s="811" t="s">
        <v>45</v>
      </c>
      <c r="I304" s="811" t="s">
        <v>165</v>
      </c>
      <c r="J304" s="811" t="s">
        <v>35</v>
      </c>
      <c r="K304" s="811" t="s">
        <v>222</v>
      </c>
      <c r="L304" s="811" t="s">
        <v>45</v>
      </c>
      <c r="M304" s="86" t="s">
        <v>30</v>
      </c>
      <c r="N304" s="811" t="s">
        <v>45</v>
      </c>
      <c r="O304" s="811" t="s">
        <v>45</v>
      </c>
      <c r="P304" s="811" t="s">
        <v>30</v>
      </c>
      <c r="Q304" s="811" t="s">
        <v>1501</v>
      </c>
      <c r="R304" s="812" t="s">
        <v>9733</v>
      </c>
      <c r="S304" s="812" t="s">
        <v>9959</v>
      </c>
      <c r="T304" s="811" t="s">
        <v>8339</v>
      </c>
      <c r="U304" s="811" t="s">
        <v>8340</v>
      </c>
    </row>
    <row r="305" spans="1:21" s="583" customFormat="1" ht="13" customHeight="1">
      <c r="A305" s="810" t="s">
        <v>1328</v>
      </c>
      <c r="B305" s="810" t="s">
        <v>9734</v>
      </c>
      <c r="C305" s="778" t="s">
        <v>45</v>
      </c>
      <c r="D305" s="811" t="s">
        <v>980</v>
      </c>
      <c r="E305" s="811">
        <v>5</v>
      </c>
      <c r="F305" s="779" t="s">
        <v>18</v>
      </c>
      <c r="G305" s="811" t="s">
        <v>1059</v>
      </c>
      <c r="H305" s="811" t="s">
        <v>45</v>
      </c>
      <c r="I305" s="811" t="s">
        <v>165</v>
      </c>
      <c r="J305" s="811" t="s">
        <v>35</v>
      </c>
      <c r="K305" s="811" t="s">
        <v>222</v>
      </c>
      <c r="L305" s="811" t="s">
        <v>30</v>
      </c>
      <c r="M305" s="86" t="s">
        <v>30</v>
      </c>
      <c r="N305" s="811" t="s">
        <v>45</v>
      </c>
      <c r="O305" s="811" t="s">
        <v>45</v>
      </c>
      <c r="P305" s="811" t="s">
        <v>30</v>
      </c>
      <c r="Q305" s="811" t="s">
        <v>1501</v>
      </c>
      <c r="R305" s="812" t="s">
        <v>9734</v>
      </c>
      <c r="S305" s="812" t="s">
        <v>9958</v>
      </c>
      <c r="T305" s="811" t="s">
        <v>8441</v>
      </c>
      <c r="U305" s="811" t="s">
        <v>8442</v>
      </c>
    </row>
    <row r="306" spans="1:21" s="583" customFormat="1" ht="13" customHeight="1">
      <c r="A306" s="810" t="s">
        <v>1328</v>
      </c>
      <c r="B306" s="810" t="s">
        <v>6533</v>
      </c>
      <c r="C306" s="778" t="s">
        <v>45</v>
      </c>
      <c r="D306" s="811" t="s">
        <v>980</v>
      </c>
      <c r="E306" s="811">
        <v>5</v>
      </c>
      <c r="F306" s="779" t="s">
        <v>18</v>
      </c>
      <c r="G306" s="811" t="s">
        <v>1057</v>
      </c>
      <c r="H306" s="811" t="s">
        <v>45</v>
      </c>
      <c r="I306" s="811" t="s">
        <v>165</v>
      </c>
      <c r="J306" s="811" t="s">
        <v>35</v>
      </c>
      <c r="K306" s="811" t="s">
        <v>6535</v>
      </c>
      <c r="L306" s="811" t="s">
        <v>45</v>
      </c>
      <c r="M306" s="86" t="s">
        <v>30</v>
      </c>
      <c r="N306" s="811" t="s">
        <v>45</v>
      </c>
      <c r="O306" s="811" t="s">
        <v>45</v>
      </c>
      <c r="P306" s="811" t="s">
        <v>30</v>
      </c>
      <c r="Q306" s="811" t="s">
        <v>1501</v>
      </c>
      <c r="R306" s="812" t="s">
        <v>6533</v>
      </c>
      <c r="S306" s="812" t="s">
        <v>6538</v>
      </c>
      <c r="T306" s="811" t="s">
        <v>6539</v>
      </c>
      <c r="U306" s="811" t="s">
        <v>6536</v>
      </c>
    </row>
    <row r="307" spans="1:21" s="583" customFormat="1" ht="13" customHeight="1">
      <c r="A307" s="810" t="s">
        <v>1328</v>
      </c>
      <c r="B307" s="810" t="s">
        <v>6534</v>
      </c>
      <c r="C307" s="778" t="s">
        <v>45</v>
      </c>
      <c r="D307" s="811" t="s">
        <v>980</v>
      </c>
      <c r="E307" s="811">
        <v>5</v>
      </c>
      <c r="F307" s="779" t="s">
        <v>18</v>
      </c>
      <c r="G307" s="811" t="s">
        <v>1059</v>
      </c>
      <c r="H307" s="811" t="s">
        <v>45</v>
      </c>
      <c r="I307" s="811" t="s">
        <v>165</v>
      </c>
      <c r="J307" s="811" t="s">
        <v>35</v>
      </c>
      <c r="K307" s="811" t="s">
        <v>6535</v>
      </c>
      <c r="L307" s="811" t="s">
        <v>45</v>
      </c>
      <c r="M307" s="86" t="s">
        <v>30</v>
      </c>
      <c r="N307" s="811" t="s">
        <v>45</v>
      </c>
      <c r="O307" s="811" t="s">
        <v>45</v>
      </c>
      <c r="P307" s="811" t="s">
        <v>30</v>
      </c>
      <c r="Q307" s="811" t="s">
        <v>1501</v>
      </c>
      <c r="R307" s="812" t="s">
        <v>6534</v>
      </c>
      <c r="S307" s="812" t="s">
        <v>6541</v>
      </c>
      <c r="T307" s="811" t="s">
        <v>6540</v>
      </c>
      <c r="U307" s="811" t="s">
        <v>6537</v>
      </c>
    </row>
    <row r="308" spans="1:21" s="583" customFormat="1" ht="13" customHeight="1">
      <c r="A308" s="810" t="s">
        <v>1328</v>
      </c>
      <c r="B308" s="810" t="s">
        <v>7034</v>
      </c>
      <c r="C308" s="778" t="s">
        <v>45</v>
      </c>
      <c r="D308" s="811" t="s">
        <v>980</v>
      </c>
      <c r="E308" s="811">
        <v>5</v>
      </c>
      <c r="F308" s="779" t="s">
        <v>18</v>
      </c>
      <c r="G308" s="811" t="s">
        <v>1060</v>
      </c>
      <c r="H308" s="811" t="s">
        <v>45</v>
      </c>
      <c r="I308" s="811" t="s">
        <v>165</v>
      </c>
      <c r="J308" s="811" t="s">
        <v>35</v>
      </c>
      <c r="K308" s="811" t="s">
        <v>977</v>
      </c>
      <c r="L308" s="811" t="s">
        <v>45</v>
      </c>
      <c r="M308" s="86" t="s">
        <v>30</v>
      </c>
      <c r="N308" s="811" t="s">
        <v>45</v>
      </c>
      <c r="O308" s="811" t="s">
        <v>45</v>
      </c>
      <c r="P308" s="811" t="s">
        <v>30</v>
      </c>
      <c r="Q308" s="811" t="s">
        <v>1500</v>
      </c>
      <c r="R308" s="812" t="s">
        <v>7034</v>
      </c>
      <c r="S308" s="812" t="s">
        <v>45</v>
      </c>
      <c r="T308" s="811" t="s">
        <v>45</v>
      </c>
      <c r="U308" s="811" t="s">
        <v>3738</v>
      </c>
    </row>
    <row r="309" spans="1:21" s="583" customFormat="1" ht="13" customHeight="1">
      <c r="A309" s="810" t="s">
        <v>1328</v>
      </c>
      <c r="B309" s="810" t="s">
        <v>7035</v>
      </c>
      <c r="C309" s="778" t="s">
        <v>45</v>
      </c>
      <c r="D309" s="811" t="s">
        <v>980</v>
      </c>
      <c r="E309" s="811">
        <v>5</v>
      </c>
      <c r="F309" s="779" t="s">
        <v>18</v>
      </c>
      <c r="G309" s="811" t="s">
        <v>1057</v>
      </c>
      <c r="H309" s="811" t="s">
        <v>45</v>
      </c>
      <c r="I309" s="811" t="s">
        <v>165</v>
      </c>
      <c r="J309" s="811" t="s">
        <v>35</v>
      </c>
      <c r="K309" s="811" t="s">
        <v>977</v>
      </c>
      <c r="L309" s="811" t="s">
        <v>45</v>
      </c>
      <c r="M309" s="86" t="s">
        <v>30</v>
      </c>
      <c r="N309" s="811" t="s">
        <v>45</v>
      </c>
      <c r="O309" s="811" t="s">
        <v>45</v>
      </c>
      <c r="P309" s="811" t="s">
        <v>30</v>
      </c>
      <c r="Q309" s="811" t="s">
        <v>1501</v>
      </c>
      <c r="R309" s="812" t="s">
        <v>7035</v>
      </c>
      <c r="S309" s="812" t="s">
        <v>7036</v>
      </c>
      <c r="T309" s="811" t="s">
        <v>4019</v>
      </c>
      <c r="U309" s="811" t="s">
        <v>3734</v>
      </c>
    </row>
    <row r="310" spans="1:21" s="583" customFormat="1" ht="13" customHeight="1">
      <c r="A310" s="810" t="s">
        <v>1328</v>
      </c>
      <c r="B310" s="810" t="s">
        <v>7037</v>
      </c>
      <c r="C310" s="778" t="s">
        <v>45</v>
      </c>
      <c r="D310" s="811" t="s">
        <v>980</v>
      </c>
      <c r="E310" s="811">
        <v>5</v>
      </c>
      <c r="F310" s="779" t="s">
        <v>18</v>
      </c>
      <c r="G310" s="811" t="s">
        <v>1059</v>
      </c>
      <c r="H310" s="811" t="s">
        <v>45</v>
      </c>
      <c r="I310" s="811" t="s">
        <v>165</v>
      </c>
      <c r="J310" s="811" t="s">
        <v>35</v>
      </c>
      <c r="K310" s="811" t="s">
        <v>977</v>
      </c>
      <c r="L310" s="811" t="s">
        <v>45</v>
      </c>
      <c r="M310" s="86" t="s">
        <v>30</v>
      </c>
      <c r="N310" s="811" t="s">
        <v>45</v>
      </c>
      <c r="O310" s="811" t="s">
        <v>45</v>
      </c>
      <c r="P310" s="811" t="s">
        <v>30</v>
      </c>
      <c r="Q310" s="811" t="s">
        <v>1501</v>
      </c>
      <c r="R310" s="812" t="s">
        <v>7037</v>
      </c>
      <c r="S310" s="812" t="s">
        <v>7038</v>
      </c>
      <c r="T310" s="811" t="s">
        <v>4496</v>
      </c>
      <c r="U310" s="811" t="s">
        <v>3729</v>
      </c>
    </row>
    <row r="311" spans="1:21" s="583" customFormat="1" ht="13" customHeight="1">
      <c r="A311" s="810" t="s">
        <v>1328</v>
      </c>
      <c r="B311" s="810" t="s">
        <v>9681</v>
      </c>
      <c r="C311" s="778" t="s">
        <v>30</v>
      </c>
      <c r="D311" s="811" t="s">
        <v>980</v>
      </c>
      <c r="E311" s="811">
        <v>5</v>
      </c>
      <c r="F311" s="779" t="s">
        <v>18</v>
      </c>
      <c r="G311" s="811" t="s">
        <v>1057</v>
      </c>
      <c r="H311" s="811" t="s">
        <v>45</v>
      </c>
      <c r="I311" s="811" t="s">
        <v>203</v>
      </c>
      <c r="J311" s="811" t="s">
        <v>182</v>
      </c>
      <c r="K311" s="811" t="s">
        <v>220</v>
      </c>
      <c r="L311" s="811" t="s">
        <v>45</v>
      </c>
      <c r="M311" s="86" t="s">
        <v>30</v>
      </c>
      <c r="N311" s="811" t="s">
        <v>45</v>
      </c>
      <c r="O311" s="811" t="s">
        <v>45</v>
      </c>
      <c r="P311" s="811" t="s">
        <v>30</v>
      </c>
      <c r="Q311" s="811" t="s">
        <v>1501</v>
      </c>
      <c r="R311" s="812" t="s">
        <v>10713</v>
      </c>
      <c r="S311" s="812" t="s">
        <v>9681</v>
      </c>
      <c r="T311" s="811" t="s">
        <v>9150</v>
      </c>
      <c r="U311" s="811" t="s">
        <v>9149</v>
      </c>
    </row>
    <row r="312" spans="1:21" s="583" customFormat="1" ht="13" customHeight="1">
      <c r="A312" s="810" t="s">
        <v>1328</v>
      </c>
      <c r="B312" s="810" t="s">
        <v>6517</v>
      </c>
      <c r="C312" s="778" t="s">
        <v>45</v>
      </c>
      <c r="D312" s="811" t="s">
        <v>980</v>
      </c>
      <c r="E312" s="811">
        <v>5</v>
      </c>
      <c r="F312" s="779" t="s">
        <v>18</v>
      </c>
      <c r="G312" s="811" t="s">
        <v>1057</v>
      </c>
      <c r="H312" s="811" t="s">
        <v>45</v>
      </c>
      <c r="I312" s="811" t="s">
        <v>165</v>
      </c>
      <c r="J312" s="811" t="s">
        <v>35</v>
      </c>
      <c r="K312" s="811" t="s">
        <v>226</v>
      </c>
      <c r="L312" s="811" t="s">
        <v>45</v>
      </c>
      <c r="M312" s="86" t="s">
        <v>30</v>
      </c>
      <c r="N312" s="811" t="s">
        <v>45</v>
      </c>
      <c r="O312" s="811" t="s">
        <v>45</v>
      </c>
      <c r="P312" s="811" t="s">
        <v>30</v>
      </c>
      <c r="Q312" s="811" t="s">
        <v>1501</v>
      </c>
      <c r="R312" s="812" t="s">
        <v>6517</v>
      </c>
      <c r="S312" s="812" t="s">
        <v>6520</v>
      </c>
      <c r="T312" s="811" t="s">
        <v>6521</v>
      </c>
      <c r="U312" s="811" t="s">
        <v>6519</v>
      </c>
    </row>
    <row r="313" spans="1:21" s="583" customFormat="1" ht="13" customHeight="1">
      <c r="A313" s="810" t="s">
        <v>1328</v>
      </c>
      <c r="B313" s="810" t="s">
        <v>6518</v>
      </c>
      <c r="C313" s="778" t="s">
        <v>45</v>
      </c>
      <c r="D313" s="811" t="s">
        <v>980</v>
      </c>
      <c r="E313" s="811">
        <v>5</v>
      </c>
      <c r="F313" s="779" t="s">
        <v>18</v>
      </c>
      <c r="G313" s="811" t="s">
        <v>1059</v>
      </c>
      <c r="H313" s="811" t="s">
        <v>45</v>
      </c>
      <c r="I313" s="811" t="s">
        <v>165</v>
      </c>
      <c r="J313" s="811" t="s">
        <v>35</v>
      </c>
      <c r="K313" s="811" t="s">
        <v>226</v>
      </c>
      <c r="L313" s="811" t="s">
        <v>45</v>
      </c>
      <c r="M313" s="86" t="s">
        <v>30</v>
      </c>
      <c r="N313" s="811" t="s">
        <v>45</v>
      </c>
      <c r="O313" s="811" t="s">
        <v>45</v>
      </c>
      <c r="P313" s="811" t="s">
        <v>30</v>
      </c>
      <c r="Q313" s="811" t="s">
        <v>1501</v>
      </c>
      <c r="R313" s="812" t="s">
        <v>6518</v>
      </c>
      <c r="S313" s="812" t="s">
        <v>6522</v>
      </c>
      <c r="T313" s="811" t="s">
        <v>4011</v>
      </c>
      <c r="U313" s="811" t="s">
        <v>3764</v>
      </c>
    </row>
    <row r="314" spans="1:21" s="583" customFormat="1" ht="13" customHeight="1">
      <c r="A314" s="810" t="s">
        <v>1328</v>
      </c>
      <c r="B314" s="810" t="s">
        <v>7154</v>
      </c>
      <c r="C314" s="778" t="s">
        <v>30</v>
      </c>
      <c r="D314" s="811" t="s">
        <v>979</v>
      </c>
      <c r="E314" s="811">
        <v>3</v>
      </c>
      <c r="F314" s="779" t="s">
        <v>18</v>
      </c>
      <c r="G314" s="811" t="s">
        <v>1058</v>
      </c>
      <c r="H314" s="811" t="s">
        <v>45</v>
      </c>
      <c r="I314" s="811" t="s">
        <v>36</v>
      </c>
      <c r="J314" s="811" t="s">
        <v>191</v>
      </c>
      <c r="K314" s="811" t="s">
        <v>221</v>
      </c>
      <c r="L314" s="811" t="s">
        <v>45</v>
      </c>
      <c r="M314" s="86" t="s">
        <v>30</v>
      </c>
      <c r="N314" s="811" t="s">
        <v>45</v>
      </c>
      <c r="O314" s="811" t="s">
        <v>45</v>
      </c>
      <c r="P314" s="811" t="s">
        <v>30</v>
      </c>
      <c r="Q314" s="811" t="s">
        <v>1500</v>
      </c>
      <c r="R314" s="812" t="s">
        <v>7154</v>
      </c>
      <c r="S314" s="812" t="s">
        <v>45</v>
      </c>
      <c r="T314" s="811" t="s">
        <v>45</v>
      </c>
      <c r="U314" s="811" t="s">
        <v>3753</v>
      </c>
    </row>
    <row r="315" spans="1:21" s="583" customFormat="1" ht="13" customHeight="1">
      <c r="A315" s="810" t="s">
        <v>1328</v>
      </c>
      <c r="B315" s="810" t="s">
        <v>7155</v>
      </c>
      <c r="C315" s="778" t="s">
        <v>30</v>
      </c>
      <c r="D315" s="811" t="s">
        <v>979</v>
      </c>
      <c r="E315" s="811">
        <v>3</v>
      </c>
      <c r="F315" s="779" t="s">
        <v>18</v>
      </c>
      <c r="G315" s="811" t="s">
        <v>1057</v>
      </c>
      <c r="H315" s="811" t="s">
        <v>45</v>
      </c>
      <c r="I315" s="811" t="s">
        <v>36</v>
      </c>
      <c r="J315" s="811" t="s">
        <v>191</v>
      </c>
      <c r="K315" s="811" t="s">
        <v>221</v>
      </c>
      <c r="L315" s="811" t="s">
        <v>45</v>
      </c>
      <c r="M315" s="86" t="s">
        <v>30</v>
      </c>
      <c r="N315" s="811" t="s">
        <v>45</v>
      </c>
      <c r="O315" s="811" t="s">
        <v>45</v>
      </c>
      <c r="P315" s="811" t="s">
        <v>30</v>
      </c>
      <c r="Q315" s="811" t="s">
        <v>1501</v>
      </c>
      <c r="R315" s="812" t="s">
        <v>7155</v>
      </c>
      <c r="S315" s="812" t="s">
        <v>9928</v>
      </c>
      <c r="T315" s="811" t="s">
        <v>9929</v>
      </c>
      <c r="U315" s="811" t="s">
        <v>3751</v>
      </c>
    </row>
    <row r="316" spans="1:21" s="583" customFormat="1" ht="13" customHeight="1">
      <c r="A316" s="810" t="s">
        <v>1328</v>
      </c>
      <c r="B316" s="810" t="s">
        <v>7156</v>
      </c>
      <c r="C316" s="778" t="s">
        <v>30</v>
      </c>
      <c r="D316" s="811" t="s">
        <v>979</v>
      </c>
      <c r="E316" s="811">
        <v>3</v>
      </c>
      <c r="F316" s="779" t="s">
        <v>18</v>
      </c>
      <c r="G316" s="811" t="s">
        <v>1057</v>
      </c>
      <c r="H316" s="811" t="s">
        <v>45</v>
      </c>
      <c r="I316" s="811" t="s">
        <v>36</v>
      </c>
      <c r="J316" s="811" t="s">
        <v>191</v>
      </c>
      <c r="K316" s="811" t="s">
        <v>221</v>
      </c>
      <c r="L316" s="811" t="s">
        <v>30</v>
      </c>
      <c r="M316" s="86" t="s">
        <v>30</v>
      </c>
      <c r="N316" s="811" t="s">
        <v>45</v>
      </c>
      <c r="O316" s="811" t="s">
        <v>45</v>
      </c>
      <c r="P316" s="811" t="s">
        <v>30</v>
      </c>
      <c r="Q316" s="811" t="s">
        <v>1501</v>
      </c>
      <c r="R316" s="812" t="s">
        <v>7156</v>
      </c>
      <c r="S316" s="812" t="s">
        <v>7173</v>
      </c>
      <c r="T316" s="811" t="s">
        <v>7174</v>
      </c>
      <c r="U316" s="811" t="s">
        <v>3749</v>
      </c>
    </row>
    <row r="317" spans="1:21" s="583" customFormat="1" ht="13" customHeight="1">
      <c r="A317" s="810" t="s">
        <v>1328</v>
      </c>
      <c r="B317" s="810" t="s">
        <v>7278</v>
      </c>
      <c r="C317" s="778" t="s">
        <v>30</v>
      </c>
      <c r="D317" s="811" t="s">
        <v>979</v>
      </c>
      <c r="E317" s="811">
        <v>3</v>
      </c>
      <c r="F317" s="779" t="s">
        <v>18</v>
      </c>
      <c r="G317" s="811" t="s">
        <v>1057</v>
      </c>
      <c r="H317" s="811" t="s">
        <v>45</v>
      </c>
      <c r="I317" s="811" t="s">
        <v>36</v>
      </c>
      <c r="J317" s="811" t="s">
        <v>191</v>
      </c>
      <c r="K317" s="811" t="s">
        <v>221</v>
      </c>
      <c r="L317" s="811" t="s">
        <v>30</v>
      </c>
      <c r="M317" s="86" t="s">
        <v>30</v>
      </c>
      <c r="N317" s="811" t="s">
        <v>45</v>
      </c>
      <c r="O317" s="811" t="s">
        <v>45</v>
      </c>
      <c r="P317" s="811" t="s">
        <v>30</v>
      </c>
      <c r="Q317" s="811" t="s">
        <v>1501</v>
      </c>
      <c r="R317" s="812" t="s">
        <v>7278</v>
      </c>
      <c r="S317" s="812" t="s">
        <v>7161</v>
      </c>
      <c r="T317" s="811" t="s">
        <v>7163</v>
      </c>
      <c r="U317" s="811" t="s">
        <v>7162</v>
      </c>
    </row>
    <row r="318" spans="1:21" s="583" customFormat="1" ht="13" customHeight="1">
      <c r="A318" s="810" t="s">
        <v>1328</v>
      </c>
      <c r="B318" s="810" t="s">
        <v>7157</v>
      </c>
      <c r="C318" s="778" t="s">
        <v>30</v>
      </c>
      <c r="D318" s="811" t="s">
        <v>979</v>
      </c>
      <c r="E318" s="811">
        <v>3</v>
      </c>
      <c r="F318" s="779" t="s">
        <v>18</v>
      </c>
      <c r="G318" s="811" t="s">
        <v>1059</v>
      </c>
      <c r="H318" s="811" t="s">
        <v>45</v>
      </c>
      <c r="I318" s="811" t="s">
        <v>36</v>
      </c>
      <c r="J318" s="811" t="s">
        <v>191</v>
      </c>
      <c r="K318" s="811" t="s">
        <v>221</v>
      </c>
      <c r="L318" s="811" t="s">
        <v>30</v>
      </c>
      <c r="M318" s="86" t="s">
        <v>30</v>
      </c>
      <c r="N318" s="811" t="s">
        <v>45</v>
      </c>
      <c r="O318" s="811" t="s">
        <v>45</v>
      </c>
      <c r="P318" s="811" t="s">
        <v>30</v>
      </c>
      <c r="Q318" s="811" t="s">
        <v>1501</v>
      </c>
      <c r="R318" s="812" t="s">
        <v>7157</v>
      </c>
      <c r="S318" s="812" t="s">
        <v>7159</v>
      </c>
      <c r="T318" s="811" t="s">
        <v>7160</v>
      </c>
      <c r="U318" s="811" t="s">
        <v>3745</v>
      </c>
    </row>
    <row r="319" spans="1:21" s="583" customFormat="1" ht="13" customHeight="1">
      <c r="A319" s="810" t="s">
        <v>1328</v>
      </c>
      <c r="B319" s="810" t="s">
        <v>7158</v>
      </c>
      <c r="C319" s="778" t="s">
        <v>30</v>
      </c>
      <c r="D319" s="811" t="s">
        <v>979</v>
      </c>
      <c r="E319" s="811">
        <v>3</v>
      </c>
      <c r="F319" s="779" t="s">
        <v>18</v>
      </c>
      <c r="G319" s="811" t="s">
        <v>1058</v>
      </c>
      <c r="H319" s="811" t="s">
        <v>45</v>
      </c>
      <c r="I319" s="811" t="s">
        <v>36</v>
      </c>
      <c r="J319" s="811" t="s">
        <v>191</v>
      </c>
      <c r="K319" s="811" t="s">
        <v>221</v>
      </c>
      <c r="L319" s="811" t="s">
        <v>30</v>
      </c>
      <c r="M319" s="86" t="s">
        <v>30</v>
      </c>
      <c r="N319" s="811" t="s">
        <v>45</v>
      </c>
      <c r="O319" s="811" t="s">
        <v>45</v>
      </c>
      <c r="P319" s="811" t="s">
        <v>30</v>
      </c>
      <c r="Q319" s="811" t="s">
        <v>1500</v>
      </c>
      <c r="R319" s="812" t="s">
        <v>7158</v>
      </c>
      <c r="S319" s="812" t="s">
        <v>45</v>
      </c>
      <c r="T319" s="811" t="s">
        <v>45</v>
      </c>
      <c r="U319" s="811" t="s">
        <v>3743</v>
      </c>
    </row>
    <row r="320" spans="1:21" s="583" customFormat="1" ht="13" customHeight="1">
      <c r="A320" s="810" t="s">
        <v>1328</v>
      </c>
      <c r="B320" s="810" t="s">
        <v>9144</v>
      </c>
      <c r="C320" s="778" t="s">
        <v>45</v>
      </c>
      <c r="D320" s="811" t="s">
        <v>983</v>
      </c>
      <c r="E320" s="811">
        <v>2</v>
      </c>
      <c r="F320" s="779" t="s">
        <v>18</v>
      </c>
      <c r="G320" s="811" t="s">
        <v>1059</v>
      </c>
      <c r="H320" s="811" t="s">
        <v>45</v>
      </c>
      <c r="I320" s="811" t="s">
        <v>190</v>
      </c>
      <c r="J320" s="811" t="s">
        <v>191</v>
      </c>
      <c r="K320" s="811" t="s">
        <v>220</v>
      </c>
      <c r="L320" s="811" t="s">
        <v>30</v>
      </c>
      <c r="M320" s="86" t="s">
        <v>30</v>
      </c>
      <c r="N320" s="811" t="s">
        <v>45</v>
      </c>
      <c r="O320" s="811" t="s">
        <v>45</v>
      </c>
      <c r="P320" s="811" t="s">
        <v>30</v>
      </c>
      <c r="Q320" s="811" t="s">
        <v>1501</v>
      </c>
      <c r="R320" s="812" t="s">
        <v>9144</v>
      </c>
      <c r="S320" s="812" t="s">
        <v>10044</v>
      </c>
      <c r="T320" s="811" t="s">
        <v>10045</v>
      </c>
      <c r="U320" s="811" t="s">
        <v>9145</v>
      </c>
    </row>
    <row r="321" spans="1:21" s="583" customFormat="1" ht="13" customHeight="1">
      <c r="A321" s="810" t="s">
        <v>1328</v>
      </c>
      <c r="B321" s="810" t="s">
        <v>4954</v>
      </c>
      <c r="C321" s="778" t="s">
        <v>45</v>
      </c>
      <c r="D321" s="811" t="s">
        <v>980</v>
      </c>
      <c r="E321" s="811">
        <v>5</v>
      </c>
      <c r="F321" s="779" t="s">
        <v>18</v>
      </c>
      <c r="G321" s="811" t="s">
        <v>1058</v>
      </c>
      <c r="H321" s="811" t="s">
        <v>45</v>
      </c>
      <c r="I321" s="811" t="s">
        <v>165</v>
      </c>
      <c r="J321" s="811" t="s">
        <v>35</v>
      </c>
      <c r="K321" s="811" t="s">
        <v>226</v>
      </c>
      <c r="L321" s="811" t="s">
        <v>45</v>
      </c>
      <c r="M321" s="86" t="s">
        <v>30</v>
      </c>
      <c r="N321" s="811" t="s">
        <v>45</v>
      </c>
      <c r="O321" s="811" t="s">
        <v>45</v>
      </c>
      <c r="P321" s="811" t="s">
        <v>30</v>
      </c>
      <c r="Q321" s="811" t="s">
        <v>1500</v>
      </c>
      <c r="R321" s="812" t="s">
        <v>4954</v>
      </c>
      <c r="S321" s="812" t="s">
        <v>45</v>
      </c>
      <c r="T321" s="811" t="s">
        <v>45</v>
      </c>
      <c r="U321" s="811" t="s">
        <v>4955</v>
      </c>
    </row>
    <row r="322" spans="1:21" s="583" customFormat="1" ht="13" customHeight="1">
      <c r="A322" s="810" t="s">
        <v>1328</v>
      </c>
      <c r="B322" s="810" t="s">
        <v>1186</v>
      </c>
      <c r="C322" s="778" t="s">
        <v>45</v>
      </c>
      <c r="D322" s="811" t="s">
        <v>980</v>
      </c>
      <c r="E322" s="811">
        <v>5</v>
      </c>
      <c r="F322" s="779" t="s">
        <v>18</v>
      </c>
      <c r="G322" s="811" t="s">
        <v>1057</v>
      </c>
      <c r="H322" s="811" t="s">
        <v>45</v>
      </c>
      <c r="I322" s="811" t="s">
        <v>165</v>
      </c>
      <c r="J322" s="811" t="s">
        <v>35</v>
      </c>
      <c r="K322" s="811" t="s">
        <v>226</v>
      </c>
      <c r="L322" s="811" t="s">
        <v>45</v>
      </c>
      <c r="M322" s="86" t="s">
        <v>30</v>
      </c>
      <c r="N322" s="811" t="s">
        <v>45</v>
      </c>
      <c r="O322" s="811" t="s">
        <v>45</v>
      </c>
      <c r="P322" s="811" t="s">
        <v>30</v>
      </c>
      <c r="Q322" s="811" t="s">
        <v>1501</v>
      </c>
      <c r="R322" s="812" t="s">
        <v>1186</v>
      </c>
      <c r="S322" s="812" t="s">
        <v>1193</v>
      </c>
      <c r="T322" s="811" t="s">
        <v>1670</v>
      </c>
      <c r="U322" s="811" t="s">
        <v>1191</v>
      </c>
    </row>
    <row r="323" spans="1:21" s="583" customFormat="1" ht="13" customHeight="1">
      <c r="A323" s="810" t="s">
        <v>1328</v>
      </c>
      <c r="B323" s="810" t="s">
        <v>1194</v>
      </c>
      <c r="C323" s="778" t="s">
        <v>45</v>
      </c>
      <c r="D323" s="811" t="s">
        <v>980</v>
      </c>
      <c r="E323" s="811">
        <v>5</v>
      </c>
      <c r="F323" s="779" t="s">
        <v>18</v>
      </c>
      <c r="G323" s="811" t="s">
        <v>1059</v>
      </c>
      <c r="H323" s="811" t="s">
        <v>45</v>
      </c>
      <c r="I323" s="811" t="s">
        <v>165</v>
      </c>
      <c r="J323" s="811" t="s">
        <v>35</v>
      </c>
      <c r="K323" s="811" t="s">
        <v>226</v>
      </c>
      <c r="L323" s="811" t="s">
        <v>45</v>
      </c>
      <c r="M323" s="86" t="s">
        <v>30</v>
      </c>
      <c r="N323" s="811" t="s">
        <v>45</v>
      </c>
      <c r="O323" s="811" t="s">
        <v>45</v>
      </c>
      <c r="P323" s="811" t="s">
        <v>30</v>
      </c>
      <c r="Q323" s="811" t="s">
        <v>1501</v>
      </c>
      <c r="R323" s="812" t="s">
        <v>1194</v>
      </c>
      <c r="S323" s="812" t="s">
        <v>2017</v>
      </c>
      <c r="T323" s="811" t="s">
        <v>2018</v>
      </c>
      <c r="U323" s="811" t="s">
        <v>1192</v>
      </c>
    </row>
    <row r="324" spans="1:21" s="583" customFormat="1" ht="13" customHeight="1">
      <c r="A324" s="810" t="s">
        <v>1328</v>
      </c>
      <c r="B324" s="810" t="s">
        <v>6422</v>
      </c>
      <c r="C324" s="778" t="s">
        <v>45</v>
      </c>
      <c r="D324" s="811" t="s">
        <v>980</v>
      </c>
      <c r="E324" s="811">
        <v>5</v>
      </c>
      <c r="F324" s="779" t="s">
        <v>18</v>
      </c>
      <c r="G324" s="811" t="s">
        <v>1057</v>
      </c>
      <c r="H324" s="811" t="s">
        <v>45</v>
      </c>
      <c r="I324" s="811" t="s">
        <v>165</v>
      </c>
      <c r="J324" s="811" t="s">
        <v>35</v>
      </c>
      <c r="K324" s="811" t="s">
        <v>984</v>
      </c>
      <c r="L324" s="811" t="s">
        <v>45</v>
      </c>
      <c r="M324" s="86" t="s">
        <v>30</v>
      </c>
      <c r="N324" s="811" t="s">
        <v>45</v>
      </c>
      <c r="O324" s="811" t="s">
        <v>45</v>
      </c>
      <c r="P324" s="811" t="s">
        <v>30</v>
      </c>
      <c r="Q324" s="811" t="s">
        <v>1501</v>
      </c>
      <c r="R324" s="812" t="s">
        <v>6422</v>
      </c>
      <c r="S324" s="812" t="s">
        <v>6424</v>
      </c>
      <c r="T324" s="811" t="s">
        <v>6425</v>
      </c>
      <c r="U324" s="811" t="s">
        <v>6423</v>
      </c>
    </row>
    <row r="325" spans="1:21" s="583" customFormat="1" ht="13" customHeight="1">
      <c r="A325" s="810" t="s">
        <v>1328</v>
      </c>
      <c r="B325" s="810" t="s">
        <v>3727</v>
      </c>
      <c r="C325" s="778" t="s">
        <v>45</v>
      </c>
      <c r="D325" s="811" t="s">
        <v>980</v>
      </c>
      <c r="E325" s="811">
        <v>5</v>
      </c>
      <c r="F325" s="779" t="s">
        <v>18</v>
      </c>
      <c r="G325" s="811" t="s">
        <v>1059</v>
      </c>
      <c r="H325" s="811" t="s">
        <v>45</v>
      </c>
      <c r="I325" s="811" t="s">
        <v>165</v>
      </c>
      <c r="J325" s="811" t="s">
        <v>35</v>
      </c>
      <c r="K325" s="811" t="s">
        <v>984</v>
      </c>
      <c r="L325" s="811" t="s">
        <v>45</v>
      </c>
      <c r="M325" s="86" t="s">
        <v>30</v>
      </c>
      <c r="N325" s="811" t="s">
        <v>45</v>
      </c>
      <c r="O325" s="811" t="s">
        <v>45</v>
      </c>
      <c r="P325" s="811" t="s">
        <v>30</v>
      </c>
      <c r="Q325" s="811" t="s">
        <v>1501</v>
      </c>
      <c r="R325" s="812" t="s">
        <v>3727</v>
      </c>
      <c r="S325" s="812" t="s">
        <v>6430</v>
      </c>
      <c r="T325" s="811" t="s">
        <v>6426</v>
      </c>
      <c r="U325" s="811" t="s">
        <v>3726</v>
      </c>
    </row>
    <row r="326" spans="1:21" s="583" customFormat="1" ht="13" customHeight="1">
      <c r="A326" s="810" t="s">
        <v>1328</v>
      </c>
      <c r="B326" s="810" t="s">
        <v>5289</v>
      </c>
      <c r="C326" s="778" t="s">
        <v>45</v>
      </c>
      <c r="D326" s="811" t="s">
        <v>980</v>
      </c>
      <c r="E326" s="811">
        <v>5</v>
      </c>
      <c r="F326" s="779" t="s">
        <v>18</v>
      </c>
      <c r="G326" s="811" t="s">
        <v>1058</v>
      </c>
      <c r="H326" s="811" t="s">
        <v>45</v>
      </c>
      <c r="I326" s="811" t="s">
        <v>165</v>
      </c>
      <c r="J326" s="811" t="s">
        <v>35</v>
      </c>
      <c r="K326" s="811" t="s">
        <v>2146</v>
      </c>
      <c r="L326" s="811" t="s">
        <v>45</v>
      </c>
      <c r="M326" s="86" t="s">
        <v>30</v>
      </c>
      <c r="N326" s="811" t="s">
        <v>45</v>
      </c>
      <c r="O326" s="811" t="s">
        <v>45</v>
      </c>
      <c r="P326" s="811" t="s">
        <v>30</v>
      </c>
      <c r="Q326" s="811" t="s">
        <v>1500</v>
      </c>
      <c r="R326" s="812" t="s">
        <v>5289</v>
      </c>
      <c r="S326" s="812" t="s">
        <v>45</v>
      </c>
      <c r="T326" s="811" t="s">
        <v>45</v>
      </c>
      <c r="U326" s="811" t="s">
        <v>5290</v>
      </c>
    </row>
    <row r="327" spans="1:21" s="583" customFormat="1" ht="13" customHeight="1">
      <c r="A327" s="810" t="s">
        <v>1328</v>
      </c>
      <c r="B327" s="810" t="s">
        <v>940</v>
      </c>
      <c r="C327" s="778" t="s">
        <v>45</v>
      </c>
      <c r="D327" s="811" t="s">
        <v>980</v>
      </c>
      <c r="E327" s="811">
        <v>5</v>
      </c>
      <c r="F327" s="779" t="s">
        <v>18</v>
      </c>
      <c r="G327" s="811" t="s">
        <v>1057</v>
      </c>
      <c r="H327" s="811" t="s">
        <v>45</v>
      </c>
      <c r="I327" s="811" t="s">
        <v>165</v>
      </c>
      <c r="J327" s="811" t="s">
        <v>35</v>
      </c>
      <c r="K327" s="811" t="s">
        <v>2146</v>
      </c>
      <c r="L327" s="811" t="s">
        <v>45</v>
      </c>
      <c r="M327" s="86" t="s">
        <v>30</v>
      </c>
      <c r="N327" s="811" t="s">
        <v>45</v>
      </c>
      <c r="O327" s="811" t="s">
        <v>45</v>
      </c>
      <c r="P327" s="811" t="s">
        <v>30</v>
      </c>
      <c r="Q327" s="811" t="s">
        <v>1501</v>
      </c>
      <c r="R327" s="812" t="s">
        <v>940</v>
      </c>
      <c r="S327" s="812" t="s">
        <v>214</v>
      </c>
      <c r="T327" s="811" t="s">
        <v>1671</v>
      </c>
      <c r="U327" s="811" t="s">
        <v>590</v>
      </c>
    </row>
    <row r="328" spans="1:21" s="583" customFormat="1" ht="13" customHeight="1">
      <c r="A328" s="810" t="s">
        <v>1328</v>
      </c>
      <c r="B328" s="810" t="s">
        <v>941</v>
      </c>
      <c r="C328" s="778" t="s">
        <v>45</v>
      </c>
      <c r="D328" s="811" t="s">
        <v>980</v>
      </c>
      <c r="E328" s="811">
        <v>5</v>
      </c>
      <c r="F328" s="779" t="s">
        <v>18</v>
      </c>
      <c r="G328" s="811" t="s">
        <v>1059</v>
      </c>
      <c r="H328" s="811" t="s">
        <v>45</v>
      </c>
      <c r="I328" s="811" t="s">
        <v>165</v>
      </c>
      <c r="J328" s="811" t="s">
        <v>35</v>
      </c>
      <c r="K328" s="811" t="s">
        <v>2146</v>
      </c>
      <c r="L328" s="811" t="s">
        <v>45</v>
      </c>
      <c r="M328" s="86" t="s">
        <v>30</v>
      </c>
      <c r="N328" s="811" t="s">
        <v>45</v>
      </c>
      <c r="O328" s="811" t="s">
        <v>45</v>
      </c>
      <c r="P328" s="811" t="s">
        <v>30</v>
      </c>
      <c r="Q328" s="811" t="s">
        <v>1501</v>
      </c>
      <c r="R328" s="812" t="s">
        <v>941</v>
      </c>
      <c r="S328" s="812" t="s">
        <v>6109</v>
      </c>
      <c r="T328" s="811" t="s">
        <v>2020</v>
      </c>
      <c r="U328" s="811" t="s">
        <v>591</v>
      </c>
    </row>
    <row r="329" spans="1:21" s="583" customFormat="1" ht="13" customHeight="1">
      <c r="A329" s="810" t="s">
        <v>1328</v>
      </c>
      <c r="B329" s="810" t="s">
        <v>1397</v>
      </c>
      <c r="C329" s="778" t="s">
        <v>45</v>
      </c>
      <c r="D329" s="811" t="s">
        <v>980</v>
      </c>
      <c r="E329" s="811">
        <v>5</v>
      </c>
      <c r="F329" s="779" t="s">
        <v>18</v>
      </c>
      <c r="G329" s="811" t="s">
        <v>1058</v>
      </c>
      <c r="H329" s="811" t="s">
        <v>45</v>
      </c>
      <c r="I329" s="811" t="s">
        <v>165</v>
      </c>
      <c r="J329" s="811" t="s">
        <v>35</v>
      </c>
      <c r="K329" s="811" t="s">
        <v>24</v>
      </c>
      <c r="L329" s="811" t="s">
        <v>45</v>
      </c>
      <c r="M329" s="86" t="s">
        <v>30</v>
      </c>
      <c r="N329" s="811" t="s">
        <v>45</v>
      </c>
      <c r="O329" s="811" t="s">
        <v>45</v>
      </c>
      <c r="P329" s="811" t="s">
        <v>30</v>
      </c>
      <c r="Q329" s="811" t="s">
        <v>1501</v>
      </c>
      <c r="R329" s="812" t="s">
        <v>1397</v>
      </c>
      <c r="S329" s="812" t="s">
        <v>8878</v>
      </c>
      <c r="T329" s="811" t="s">
        <v>8877</v>
      </c>
      <c r="U329" s="811" t="s">
        <v>1473</v>
      </c>
    </row>
    <row r="330" spans="1:21" s="583" customFormat="1" ht="13" customHeight="1">
      <c r="A330" s="810" t="s">
        <v>1328</v>
      </c>
      <c r="B330" s="810" t="s">
        <v>1376</v>
      </c>
      <c r="C330" s="778" t="s">
        <v>45</v>
      </c>
      <c r="D330" s="811" t="s">
        <v>980</v>
      </c>
      <c r="E330" s="811">
        <v>5</v>
      </c>
      <c r="F330" s="779" t="s">
        <v>18</v>
      </c>
      <c r="G330" s="811" t="s">
        <v>1057</v>
      </c>
      <c r="H330" s="811" t="s">
        <v>45</v>
      </c>
      <c r="I330" s="811" t="s">
        <v>165</v>
      </c>
      <c r="J330" s="811" t="s">
        <v>35</v>
      </c>
      <c r="K330" s="811" t="s">
        <v>24</v>
      </c>
      <c r="L330" s="811" t="s">
        <v>45</v>
      </c>
      <c r="M330" s="86" t="s">
        <v>30</v>
      </c>
      <c r="N330" s="811" t="s">
        <v>45</v>
      </c>
      <c r="O330" s="811" t="s">
        <v>45</v>
      </c>
      <c r="P330" s="811" t="s">
        <v>30</v>
      </c>
      <c r="Q330" s="811" t="s">
        <v>1501</v>
      </c>
      <c r="R330" s="812" t="s">
        <v>1376</v>
      </c>
      <c r="S330" s="812" t="s">
        <v>2025</v>
      </c>
      <c r="T330" s="811" t="s">
        <v>2026</v>
      </c>
      <c r="U330" s="811" t="s">
        <v>1378</v>
      </c>
    </row>
    <row r="331" spans="1:21" s="583" customFormat="1" ht="13" customHeight="1">
      <c r="A331" s="810" t="s">
        <v>1328</v>
      </c>
      <c r="B331" s="810" t="s">
        <v>1398</v>
      </c>
      <c r="C331" s="778" t="s">
        <v>45</v>
      </c>
      <c r="D331" s="811" t="s">
        <v>980</v>
      </c>
      <c r="E331" s="811">
        <v>5</v>
      </c>
      <c r="F331" s="779" t="s">
        <v>18</v>
      </c>
      <c r="G331" s="811" t="s">
        <v>1059</v>
      </c>
      <c r="H331" s="811" t="s">
        <v>45</v>
      </c>
      <c r="I331" s="811" t="s">
        <v>165</v>
      </c>
      <c r="J331" s="811" t="s">
        <v>35</v>
      </c>
      <c r="K331" s="811" t="s">
        <v>24</v>
      </c>
      <c r="L331" s="811" t="s">
        <v>45</v>
      </c>
      <c r="M331" s="86" t="s">
        <v>30</v>
      </c>
      <c r="N331" s="811" t="s">
        <v>45</v>
      </c>
      <c r="O331" s="811" t="s">
        <v>45</v>
      </c>
      <c r="P331" s="811" t="s">
        <v>30</v>
      </c>
      <c r="Q331" s="811" t="s">
        <v>1501</v>
      </c>
      <c r="R331" s="812" t="s">
        <v>1398</v>
      </c>
      <c r="S331" s="812" t="s">
        <v>2027</v>
      </c>
      <c r="T331" s="811" t="s">
        <v>2028</v>
      </c>
      <c r="U331" s="811" t="s">
        <v>1377</v>
      </c>
    </row>
    <row r="332" spans="1:21" s="583" customFormat="1" ht="13" customHeight="1">
      <c r="A332" s="810" t="s">
        <v>1328</v>
      </c>
      <c r="B332" s="810" t="s">
        <v>5291</v>
      </c>
      <c r="C332" s="778" t="s">
        <v>45</v>
      </c>
      <c r="D332" s="811" t="s">
        <v>980</v>
      </c>
      <c r="E332" s="811">
        <v>5</v>
      </c>
      <c r="F332" s="779" t="s">
        <v>18</v>
      </c>
      <c r="G332" s="811" t="s">
        <v>1058</v>
      </c>
      <c r="H332" s="811" t="s">
        <v>45</v>
      </c>
      <c r="I332" s="811" t="s">
        <v>165</v>
      </c>
      <c r="J332" s="811" t="s">
        <v>35</v>
      </c>
      <c r="K332" s="811" t="s">
        <v>222</v>
      </c>
      <c r="L332" s="811" t="s">
        <v>45</v>
      </c>
      <c r="M332" s="86" t="s">
        <v>30</v>
      </c>
      <c r="N332" s="811" t="s">
        <v>45</v>
      </c>
      <c r="O332" s="811" t="s">
        <v>45</v>
      </c>
      <c r="P332" s="811" t="s">
        <v>30</v>
      </c>
      <c r="Q332" s="811" t="s">
        <v>1500</v>
      </c>
      <c r="R332" s="812" t="s">
        <v>5291</v>
      </c>
      <c r="S332" s="812" t="s">
        <v>45</v>
      </c>
      <c r="T332" s="811" t="s">
        <v>45</v>
      </c>
      <c r="U332" s="811" t="s">
        <v>5292</v>
      </c>
    </row>
    <row r="333" spans="1:21" s="583" customFormat="1" ht="13" customHeight="1">
      <c r="A333" s="810" t="s">
        <v>1328</v>
      </c>
      <c r="B333" s="810" t="s">
        <v>1374</v>
      </c>
      <c r="C333" s="778" t="s">
        <v>45</v>
      </c>
      <c r="D333" s="811" t="s">
        <v>980</v>
      </c>
      <c r="E333" s="811">
        <v>5</v>
      </c>
      <c r="F333" s="779" t="s">
        <v>18</v>
      </c>
      <c r="G333" s="811" t="s">
        <v>1057</v>
      </c>
      <c r="H333" s="811" t="s">
        <v>45</v>
      </c>
      <c r="I333" s="811" t="s">
        <v>165</v>
      </c>
      <c r="J333" s="811" t="s">
        <v>35</v>
      </c>
      <c r="K333" s="811" t="s">
        <v>222</v>
      </c>
      <c r="L333" s="811" t="s">
        <v>45</v>
      </c>
      <c r="M333" s="86" t="s">
        <v>30</v>
      </c>
      <c r="N333" s="811" t="s">
        <v>45</v>
      </c>
      <c r="O333" s="811" t="s">
        <v>45</v>
      </c>
      <c r="P333" s="811" t="s">
        <v>30</v>
      </c>
      <c r="Q333" s="811" t="s">
        <v>1501</v>
      </c>
      <c r="R333" s="812" t="s">
        <v>1374</v>
      </c>
      <c r="S333" s="812" t="s">
        <v>449</v>
      </c>
      <c r="T333" s="811" t="s">
        <v>1672</v>
      </c>
      <c r="U333" s="811" t="s">
        <v>588</v>
      </c>
    </row>
    <row r="334" spans="1:21" s="583" customFormat="1" ht="13" customHeight="1">
      <c r="A334" s="810" t="s">
        <v>1328</v>
      </c>
      <c r="B334" s="810" t="s">
        <v>1375</v>
      </c>
      <c r="C334" s="778" t="s">
        <v>45</v>
      </c>
      <c r="D334" s="811" t="s">
        <v>980</v>
      </c>
      <c r="E334" s="811">
        <v>5</v>
      </c>
      <c r="F334" s="779" t="s">
        <v>18</v>
      </c>
      <c r="G334" s="811" t="s">
        <v>1059</v>
      </c>
      <c r="H334" s="811" t="s">
        <v>45</v>
      </c>
      <c r="I334" s="811" t="s">
        <v>165</v>
      </c>
      <c r="J334" s="811" t="s">
        <v>35</v>
      </c>
      <c r="K334" s="811" t="s">
        <v>222</v>
      </c>
      <c r="L334" s="811" t="s">
        <v>45</v>
      </c>
      <c r="M334" s="86" t="s">
        <v>30</v>
      </c>
      <c r="N334" s="811" t="s">
        <v>45</v>
      </c>
      <c r="O334" s="811" t="s">
        <v>45</v>
      </c>
      <c r="P334" s="811" t="s">
        <v>30</v>
      </c>
      <c r="Q334" s="811" t="s">
        <v>1501</v>
      </c>
      <c r="R334" s="812" t="s">
        <v>1375</v>
      </c>
      <c r="S334" s="812" t="s">
        <v>2021</v>
      </c>
      <c r="T334" s="811" t="s">
        <v>2022</v>
      </c>
      <c r="U334" s="811" t="s">
        <v>589</v>
      </c>
    </row>
    <row r="335" spans="1:21" s="583" customFormat="1" ht="13" customHeight="1">
      <c r="A335" s="810" t="s">
        <v>1328</v>
      </c>
      <c r="B335" s="810" t="s">
        <v>7279</v>
      </c>
      <c r="C335" s="778" t="s">
        <v>45</v>
      </c>
      <c r="D335" s="811" t="s">
        <v>980</v>
      </c>
      <c r="E335" s="811">
        <v>5</v>
      </c>
      <c r="F335" s="779" t="s">
        <v>18</v>
      </c>
      <c r="G335" s="811" t="s">
        <v>1061</v>
      </c>
      <c r="H335" s="811" t="s">
        <v>45</v>
      </c>
      <c r="I335" s="811" t="s">
        <v>165</v>
      </c>
      <c r="J335" s="811" t="s">
        <v>35</v>
      </c>
      <c r="K335" s="811" t="s">
        <v>222</v>
      </c>
      <c r="L335" s="811" t="s">
        <v>45</v>
      </c>
      <c r="M335" s="86" t="s">
        <v>30</v>
      </c>
      <c r="N335" s="811" t="s">
        <v>45</v>
      </c>
      <c r="O335" s="811" t="s">
        <v>45</v>
      </c>
      <c r="P335" s="811" t="s">
        <v>30</v>
      </c>
      <c r="Q335" s="811" t="s">
        <v>1500</v>
      </c>
      <c r="R335" s="812" t="s">
        <v>7279</v>
      </c>
      <c r="S335" s="812" t="s">
        <v>45</v>
      </c>
      <c r="T335" s="811" t="s">
        <v>45</v>
      </c>
      <c r="U335" s="811" t="s">
        <v>7280</v>
      </c>
    </row>
    <row r="336" spans="1:21" s="583" customFormat="1" ht="13" customHeight="1">
      <c r="A336" s="810" t="s">
        <v>1328</v>
      </c>
      <c r="B336" s="810" t="s">
        <v>10127</v>
      </c>
      <c r="C336" s="778" t="s">
        <v>45</v>
      </c>
      <c r="D336" s="811" t="s">
        <v>980</v>
      </c>
      <c r="E336" s="811">
        <v>5</v>
      </c>
      <c r="F336" s="779" t="s">
        <v>18</v>
      </c>
      <c r="G336" s="811" t="s">
        <v>1058</v>
      </c>
      <c r="H336" s="811" t="s">
        <v>45</v>
      </c>
      <c r="I336" s="811" t="s">
        <v>165</v>
      </c>
      <c r="J336" s="811" t="s">
        <v>35</v>
      </c>
      <c r="K336" s="811" t="s">
        <v>219</v>
      </c>
      <c r="L336" s="811" t="s">
        <v>45</v>
      </c>
      <c r="M336" s="86" t="s">
        <v>30</v>
      </c>
      <c r="N336" s="811" t="s">
        <v>45</v>
      </c>
      <c r="O336" s="811" t="s">
        <v>45</v>
      </c>
      <c r="P336" s="811" t="s">
        <v>30</v>
      </c>
      <c r="Q336" s="811" t="s">
        <v>1500</v>
      </c>
      <c r="R336" s="812" t="s">
        <v>10127</v>
      </c>
      <c r="S336" s="812" t="s">
        <v>45</v>
      </c>
      <c r="T336" s="811" t="s">
        <v>45</v>
      </c>
      <c r="U336" s="811" t="s">
        <v>10128</v>
      </c>
    </row>
    <row r="337" spans="1:21" s="583" customFormat="1" ht="13" customHeight="1">
      <c r="A337" s="810" t="s">
        <v>1328</v>
      </c>
      <c r="B337" s="810" t="s">
        <v>3720</v>
      </c>
      <c r="C337" s="778" t="s">
        <v>45</v>
      </c>
      <c r="D337" s="811" t="s">
        <v>980</v>
      </c>
      <c r="E337" s="811">
        <v>5</v>
      </c>
      <c r="F337" s="779" t="s">
        <v>18</v>
      </c>
      <c r="G337" s="811" t="s">
        <v>1060</v>
      </c>
      <c r="H337" s="811" t="s">
        <v>45</v>
      </c>
      <c r="I337" s="811" t="s">
        <v>165</v>
      </c>
      <c r="J337" s="811" t="s">
        <v>35</v>
      </c>
      <c r="K337" s="811" t="s">
        <v>219</v>
      </c>
      <c r="L337" s="811" t="s">
        <v>45</v>
      </c>
      <c r="M337" s="86" t="s">
        <v>30</v>
      </c>
      <c r="N337" s="811" t="s">
        <v>45</v>
      </c>
      <c r="O337" s="811" t="s">
        <v>45</v>
      </c>
      <c r="P337" s="811" t="s">
        <v>30</v>
      </c>
      <c r="Q337" s="811" t="s">
        <v>1501</v>
      </c>
      <c r="R337" s="812" t="s">
        <v>3720</v>
      </c>
      <c r="S337" s="812" t="s">
        <v>6110</v>
      </c>
      <c r="T337" s="811" t="s">
        <v>4789</v>
      </c>
      <c r="U337" s="811" t="s">
        <v>3719</v>
      </c>
    </row>
    <row r="338" spans="1:21" s="583" customFormat="1" ht="13" customHeight="1">
      <c r="A338" s="810" t="s">
        <v>1328</v>
      </c>
      <c r="B338" s="810" t="s">
        <v>3718</v>
      </c>
      <c r="C338" s="778" t="s">
        <v>45</v>
      </c>
      <c r="D338" s="811" t="s">
        <v>980</v>
      </c>
      <c r="E338" s="811">
        <v>5</v>
      </c>
      <c r="F338" s="779" t="s">
        <v>18</v>
      </c>
      <c r="G338" s="811" t="s">
        <v>1061</v>
      </c>
      <c r="H338" s="811" t="s">
        <v>45</v>
      </c>
      <c r="I338" s="811" t="s">
        <v>165</v>
      </c>
      <c r="J338" s="811" t="s">
        <v>35</v>
      </c>
      <c r="K338" s="811" t="s">
        <v>219</v>
      </c>
      <c r="L338" s="811" t="s">
        <v>45</v>
      </c>
      <c r="M338" s="86" t="s">
        <v>30</v>
      </c>
      <c r="N338" s="811" t="s">
        <v>45</v>
      </c>
      <c r="O338" s="811" t="s">
        <v>45</v>
      </c>
      <c r="P338" s="811" t="s">
        <v>30</v>
      </c>
      <c r="Q338" s="811" t="s">
        <v>1501</v>
      </c>
      <c r="R338" s="812" t="s">
        <v>3718</v>
      </c>
      <c r="S338" s="812" t="s">
        <v>6111</v>
      </c>
      <c r="T338" s="811" t="s">
        <v>4790</v>
      </c>
      <c r="U338" s="811" t="s">
        <v>3717</v>
      </c>
    </row>
    <row r="339" spans="1:21" s="583" customFormat="1" ht="13" customHeight="1">
      <c r="A339" s="810" t="s">
        <v>1328</v>
      </c>
      <c r="B339" s="810" t="s">
        <v>4945</v>
      </c>
      <c r="C339" s="778" t="s">
        <v>45</v>
      </c>
      <c r="D339" s="811" t="s">
        <v>980</v>
      </c>
      <c r="E339" s="811">
        <v>5</v>
      </c>
      <c r="F339" s="779" t="s">
        <v>18</v>
      </c>
      <c r="G339" s="811" t="s">
        <v>1057</v>
      </c>
      <c r="H339" s="811" t="s">
        <v>45</v>
      </c>
      <c r="I339" s="811" t="s">
        <v>165</v>
      </c>
      <c r="J339" s="811" t="s">
        <v>35</v>
      </c>
      <c r="K339" s="811" t="s">
        <v>219</v>
      </c>
      <c r="L339" s="811" t="s">
        <v>45</v>
      </c>
      <c r="M339" s="86" t="s">
        <v>30</v>
      </c>
      <c r="N339" s="811" t="s">
        <v>45</v>
      </c>
      <c r="O339" s="811" t="s">
        <v>45</v>
      </c>
      <c r="P339" s="811" t="s">
        <v>30</v>
      </c>
      <c r="Q339" s="811" t="s">
        <v>1501</v>
      </c>
      <c r="R339" s="812" t="s">
        <v>4945</v>
      </c>
      <c r="S339" s="812" t="s">
        <v>6113</v>
      </c>
      <c r="T339" s="811" t="s">
        <v>4982</v>
      </c>
      <c r="U339" s="811" t="s">
        <v>4946</v>
      </c>
    </row>
    <row r="340" spans="1:21" s="583" customFormat="1" ht="13" customHeight="1">
      <c r="A340" s="810" t="s">
        <v>1328</v>
      </c>
      <c r="B340" s="810" t="s">
        <v>3716</v>
      </c>
      <c r="C340" s="778" t="s">
        <v>45</v>
      </c>
      <c r="D340" s="811" t="s">
        <v>980</v>
      </c>
      <c r="E340" s="811">
        <v>5</v>
      </c>
      <c r="F340" s="779" t="s">
        <v>18</v>
      </c>
      <c r="G340" s="811" t="s">
        <v>1059</v>
      </c>
      <c r="H340" s="811" t="s">
        <v>45</v>
      </c>
      <c r="I340" s="811" t="s">
        <v>165</v>
      </c>
      <c r="J340" s="811" t="s">
        <v>35</v>
      </c>
      <c r="K340" s="811" t="s">
        <v>219</v>
      </c>
      <c r="L340" s="811" t="s">
        <v>45</v>
      </c>
      <c r="M340" s="86" t="s">
        <v>30</v>
      </c>
      <c r="N340" s="811" t="s">
        <v>45</v>
      </c>
      <c r="O340" s="811" t="s">
        <v>45</v>
      </c>
      <c r="P340" s="811" t="s">
        <v>30</v>
      </c>
      <c r="Q340" s="811" t="s">
        <v>1501</v>
      </c>
      <c r="R340" s="812" t="s">
        <v>3716</v>
      </c>
      <c r="S340" s="812" t="s">
        <v>6112</v>
      </c>
      <c r="T340" s="811" t="s">
        <v>4788</v>
      </c>
      <c r="U340" s="811" t="s">
        <v>3715</v>
      </c>
    </row>
    <row r="341" spans="1:21" s="583" customFormat="1" ht="13" customHeight="1">
      <c r="A341" s="810" t="s">
        <v>1335</v>
      </c>
      <c r="B341" s="810" t="s">
        <v>7026</v>
      </c>
      <c r="C341" s="778" t="s">
        <v>45</v>
      </c>
      <c r="D341" s="811" t="s">
        <v>980</v>
      </c>
      <c r="E341" s="811">
        <v>5</v>
      </c>
      <c r="F341" s="779" t="s">
        <v>18</v>
      </c>
      <c r="G341" s="811" t="s">
        <v>1057</v>
      </c>
      <c r="H341" s="811" t="s">
        <v>45</v>
      </c>
      <c r="I341" s="811" t="s">
        <v>165</v>
      </c>
      <c r="J341" s="811" t="s">
        <v>35</v>
      </c>
      <c r="K341" s="811" t="s">
        <v>226</v>
      </c>
      <c r="L341" s="811" t="s">
        <v>45</v>
      </c>
      <c r="M341" s="86" t="s">
        <v>30</v>
      </c>
      <c r="N341" s="811" t="s">
        <v>45</v>
      </c>
      <c r="O341" s="811" t="s">
        <v>45</v>
      </c>
      <c r="P341" s="811" t="s">
        <v>45</v>
      </c>
      <c r="Q341" s="811" t="s">
        <v>1501</v>
      </c>
      <c r="R341" s="812" t="s">
        <v>7026</v>
      </c>
      <c r="S341" s="812" t="s">
        <v>7027</v>
      </c>
      <c r="T341" s="811" t="s">
        <v>7028</v>
      </c>
      <c r="U341" s="811" t="s">
        <v>7029</v>
      </c>
    </row>
    <row r="342" spans="1:21" s="583" customFormat="1" ht="13" customHeight="1">
      <c r="A342" s="810" t="s">
        <v>1335</v>
      </c>
      <c r="B342" s="810" t="s">
        <v>8521</v>
      </c>
      <c r="C342" s="778" t="s">
        <v>45</v>
      </c>
      <c r="D342" s="811" t="s">
        <v>980</v>
      </c>
      <c r="E342" s="811">
        <v>5</v>
      </c>
      <c r="F342" s="779" t="s">
        <v>18</v>
      </c>
      <c r="G342" s="811" t="s">
        <v>1059</v>
      </c>
      <c r="H342" s="811" t="s">
        <v>45</v>
      </c>
      <c r="I342" s="811" t="s">
        <v>165</v>
      </c>
      <c r="J342" s="811" t="s">
        <v>35</v>
      </c>
      <c r="K342" s="811" t="s">
        <v>226</v>
      </c>
      <c r="L342" s="811" t="s">
        <v>45</v>
      </c>
      <c r="M342" s="86" t="s">
        <v>30</v>
      </c>
      <c r="N342" s="811" t="s">
        <v>45</v>
      </c>
      <c r="O342" s="811" t="s">
        <v>45</v>
      </c>
      <c r="P342" s="811" t="s">
        <v>45</v>
      </c>
      <c r="Q342" s="811" t="s">
        <v>1500</v>
      </c>
      <c r="R342" s="812" t="s">
        <v>8521</v>
      </c>
      <c r="S342" s="812" t="s">
        <v>45</v>
      </c>
      <c r="T342" s="811" t="s">
        <v>45</v>
      </c>
      <c r="U342" s="811" t="s">
        <v>8524</v>
      </c>
    </row>
    <row r="343" spans="1:21" s="583" customFormat="1" ht="13" customHeight="1">
      <c r="A343" s="810" t="s">
        <v>1335</v>
      </c>
      <c r="B343" s="810" t="s">
        <v>6060</v>
      </c>
      <c r="C343" s="778" t="s">
        <v>45</v>
      </c>
      <c r="D343" s="811" t="s">
        <v>980</v>
      </c>
      <c r="E343" s="811">
        <v>5</v>
      </c>
      <c r="F343" s="779" t="s">
        <v>18</v>
      </c>
      <c r="G343" s="811" t="s">
        <v>1059</v>
      </c>
      <c r="H343" s="811" t="s">
        <v>45</v>
      </c>
      <c r="I343" s="811" t="s">
        <v>165</v>
      </c>
      <c r="J343" s="811" t="s">
        <v>35</v>
      </c>
      <c r="K343" s="811" t="s">
        <v>226</v>
      </c>
      <c r="L343" s="811" t="s">
        <v>45</v>
      </c>
      <c r="M343" s="86" t="s">
        <v>30</v>
      </c>
      <c r="N343" s="811" t="s">
        <v>45</v>
      </c>
      <c r="O343" s="811" t="s">
        <v>45</v>
      </c>
      <c r="P343" s="811" t="s">
        <v>45</v>
      </c>
      <c r="Q343" s="811" t="s">
        <v>1501</v>
      </c>
      <c r="R343" s="812" t="s">
        <v>6060</v>
      </c>
      <c r="S343" s="812" t="s">
        <v>6057</v>
      </c>
      <c r="T343" s="811" t="s">
        <v>1676</v>
      </c>
      <c r="U343" s="811" t="s">
        <v>728</v>
      </c>
    </row>
    <row r="344" spans="1:21" s="583" customFormat="1" ht="13" customHeight="1">
      <c r="A344" s="810" t="s">
        <v>1335</v>
      </c>
      <c r="B344" s="810" t="s">
        <v>6056</v>
      </c>
      <c r="C344" s="778" t="s">
        <v>45</v>
      </c>
      <c r="D344" s="811" t="s">
        <v>980</v>
      </c>
      <c r="E344" s="811">
        <v>5</v>
      </c>
      <c r="F344" s="779" t="s">
        <v>18</v>
      </c>
      <c r="G344" s="811" t="s">
        <v>1060</v>
      </c>
      <c r="H344" s="811" t="s">
        <v>45</v>
      </c>
      <c r="I344" s="811" t="s">
        <v>165</v>
      </c>
      <c r="J344" s="811" t="s">
        <v>35</v>
      </c>
      <c r="K344" s="811" t="s">
        <v>226</v>
      </c>
      <c r="L344" s="811" t="s">
        <v>45</v>
      </c>
      <c r="M344" s="86" t="s">
        <v>30</v>
      </c>
      <c r="N344" s="811" t="s">
        <v>45</v>
      </c>
      <c r="O344" s="811" t="s">
        <v>45</v>
      </c>
      <c r="P344" s="811" t="s">
        <v>45</v>
      </c>
      <c r="Q344" s="811" t="s">
        <v>16</v>
      </c>
      <c r="R344" s="812" t="s">
        <v>45</v>
      </c>
      <c r="S344" s="812" t="s">
        <v>6056</v>
      </c>
      <c r="T344" s="811" t="s">
        <v>3947</v>
      </c>
      <c r="U344" s="811" t="s">
        <v>3948</v>
      </c>
    </row>
    <row r="345" spans="1:21" s="583" customFormat="1" ht="13" customHeight="1">
      <c r="A345" s="810" t="s">
        <v>1328</v>
      </c>
      <c r="B345" s="810" t="s">
        <v>9775</v>
      </c>
      <c r="C345" s="778" t="s">
        <v>30</v>
      </c>
      <c r="D345" s="811" t="s">
        <v>980</v>
      </c>
      <c r="E345" s="811">
        <v>5</v>
      </c>
      <c r="F345" s="779" t="s">
        <v>18</v>
      </c>
      <c r="G345" s="811" t="s">
        <v>1059</v>
      </c>
      <c r="H345" s="811" t="s">
        <v>45</v>
      </c>
      <c r="I345" s="811" t="s">
        <v>203</v>
      </c>
      <c r="J345" s="811" t="s">
        <v>182</v>
      </c>
      <c r="K345" s="811" t="s">
        <v>220</v>
      </c>
      <c r="L345" s="811" t="s">
        <v>45</v>
      </c>
      <c r="M345" s="86" t="s">
        <v>30</v>
      </c>
      <c r="N345" s="811" t="s">
        <v>45</v>
      </c>
      <c r="O345" s="811" t="s">
        <v>45</v>
      </c>
      <c r="P345" s="811" t="s">
        <v>30</v>
      </c>
      <c r="Q345" s="811" t="s">
        <v>1501</v>
      </c>
      <c r="R345" s="812" t="s">
        <v>9775</v>
      </c>
      <c r="S345" s="812" t="s">
        <v>9682</v>
      </c>
      <c r="T345" s="811" t="s">
        <v>9683</v>
      </c>
      <c r="U345" s="811" t="s">
        <v>9684</v>
      </c>
    </row>
    <row r="346" spans="1:21" s="583" customFormat="1" ht="13" customHeight="1">
      <c r="A346" s="810" t="s">
        <v>8592</v>
      </c>
      <c r="B346" s="810" t="s">
        <v>8587</v>
      </c>
      <c r="C346" s="778" t="s">
        <v>30</v>
      </c>
      <c r="D346" s="811" t="s">
        <v>980</v>
      </c>
      <c r="E346" s="811">
        <v>5</v>
      </c>
      <c r="F346" s="779" t="s">
        <v>18</v>
      </c>
      <c r="G346" s="811" t="s">
        <v>1057</v>
      </c>
      <c r="H346" s="811" t="s">
        <v>45</v>
      </c>
      <c r="I346" s="811" t="s">
        <v>165</v>
      </c>
      <c r="J346" s="811" t="s">
        <v>35</v>
      </c>
      <c r="K346" s="811" t="s">
        <v>6535</v>
      </c>
      <c r="L346" s="811" t="s">
        <v>45</v>
      </c>
      <c r="M346" s="86" t="s">
        <v>30</v>
      </c>
      <c r="N346" s="811" t="s">
        <v>30</v>
      </c>
      <c r="O346" s="811" t="s">
        <v>45</v>
      </c>
      <c r="P346" s="811" t="s">
        <v>30</v>
      </c>
      <c r="Q346" s="811" t="s">
        <v>1501</v>
      </c>
      <c r="R346" s="812" t="s">
        <v>8587</v>
      </c>
      <c r="S346" s="812" t="s">
        <v>9094</v>
      </c>
      <c r="T346" s="811" t="s">
        <v>9093</v>
      </c>
      <c r="U346" s="811" t="s">
        <v>8593</v>
      </c>
    </row>
    <row r="347" spans="1:21" s="583" customFormat="1" ht="13" customHeight="1">
      <c r="A347" s="810" t="s">
        <v>8592</v>
      </c>
      <c r="B347" s="810" t="s">
        <v>8588</v>
      </c>
      <c r="C347" s="778" t="s">
        <v>30</v>
      </c>
      <c r="D347" s="811" t="s">
        <v>980</v>
      </c>
      <c r="E347" s="811">
        <v>5</v>
      </c>
      <c r="F347" s="779" t="s">
        <v>18</v>
      </c>
      <c r="G347" s="811" t="s">
        <v>1057</v>
      </c>
      <c r="H347" s="811" t="s">
        <v>45</v>
      </c>
      <c r="I347" s="811" t="s">
        <v>165</v>
      </c>
      <c r="J347" s="811" t="s">
        <v>35</v>
      </c>
      <c r="K347" s="811" t="s">
        <v>6535</v>
      </c>
      <c r="L347" s="811" t="s">
        <v>45</v>
      </c>
      <c r="M347" s="86" t="s">
        <v>30</v>
      </c>
      <c r="N347" s="811" t="s">
        <v>45</v>
      </c>
      <c r="O347" s="811" t="s">
        <v>45</v>
      </c>
      <c r="P347" s="811" t="s">
        <v>30</v>
      </c>
      <c r="Q347" s="811" t="s">
        <v>1501</v>
      </c>
      <c r="R347" s="812" t="s">
        <v>8588</v>
      </c>
      <c r="S347" s="812" t="s">
        <v>9098</v>
      </c>
      <c r="T347" s="811" t="s">
        <v>9097</v>
      </c>
      <c r="U347" s="811" t="s">
        <v>8594</v>
      </c>
    </row>
    <row r="348" spans="1:21" s="583" customFormat="1" ht="13" customHeight="1">
      <c r="A348" s="810" t="s">
        <v>8592</v>
      </c>
      <c r="B348" s="810" t="s">
        <v>8589</v>
      </c>
      <c r="C348" s="778" t="s">
        <v>30</v>
      </c>
      <c r="D348" s="811" t="s">
        <v>980</v>
      </c>
      <c r="E348" s="811">
        <v>5</v>
      </c>
      <c r="F348" s="779" t="s">
        <v>18</v>
      </c>
      <c r="G348" s="811" t="s">
        <v>1059</v>
      </c>
      <c r="H348" s="811" t="s">
        <v>45</v>
      </c>
      <c r="I348" s="811" t="s">
        <v>165</v>
      </c>
      <c r="J348" s="811" t="s">
        <v>35</v>
      </c>
      <c r="K348" s="811" t="s">
        <v>6535</v>
      </c>
      <c r="L348" s="811" t="s">
        <v>45</v>
      </c>
      <c r="M348" s="86" t="s">
        <v>30</v>
      </c>
      <c r="N348" s="811" t="s">
        <v>45</v>
      </c>
      <c r="O348" s="811" t="s">
        <v>45</v>
      </c>
      <c r="P348" s="811" t="s">
        <v>30</v>
      </c>
      <c r="Q348" s="811" t="s">
        <v>1501</v>
      </c>
      <c r="R348" s="812" t="s">
        <v>8589</v>
      </c>
      <c r="S348" s="812" t="s">
        <v>9096</v>
      </c>
      <c r="T348" s="811" t="s">
        <v>9095</v>
      </c>
      <c r="U348" s="811" t="s">
        <v>8595</v>
      </c>
    </row>
    <row r="349" spans="1:21" s="583" customFormat="1" ht="13" customHeight="1">
      <c r="A349" s="810" t="s">
        <v>8592</v>
      </c>
      <c r="B349" s="810" t="s">
        <v>8590</v>
      </c>
      <c r="C349" s="778" t="s">
        <v>45</v>
      </c>
      <c r="D349" s="811" t="s">
        <v>980</v>
      </c>
      <c r="E349" s="811">
        <v>5</v>
      </c>
      <c r="F349" s="779" t="s">
        <v>18</v>
      </c>
      <c r="G349" s="811" t="s">
        <v>1057</v>
      </c>
      <c r="H349" s="811" t="s">
        <v>45</v>
      </c>
      <c r="I349" s="811" t="s">
        <v>165</v>
      </c>
      <c r="J349" s="811" t="s">
        <v>23</v>
      </c>
      <c r="K349" s="811" t="s">
        <v>220</v>
      </c>
      <c r="L349" s="811" t="s">
        <v>45</v>
      </c>
      <c r="M349" s="86" t="s">
        <v>30</v>
      </c>
      <c r="N349" s="811" t="s">
        <v>45</v>
      </c>
      <c r="O349" s="811" t="s">
        <v>45</v>
      </c>
      <c r="P349" s="811" t="s">
        <v>30</v>
      </c>
      <c r="Q349" s="811" t="s">
        <v>1501</v>
      </c>
      <c r="R349" s="812" t="s">
        <v>8590</v>
      </c>
      <c r="S349" s="812" t="s">
        <v>9100</v>
      </c>
      <c r="T349" s="811" t="s">
        <v>9099</v>
      </c>
      <c r="U349" s="811" t="s">
        <v>8596</v>
      </c>
    </row>
    <row r="350" spans="1:21" s="583" customFormat="1" ht="13" customHeight="1">
      <c r="A350" s="810" t="s">
        <v>8592</v>
      </c>
      <c r="B350" s="810" t="s">
        <v>8591</v>
      </c>
      <c r="C350" s="778" t="s">
        <v>45</v>
      </c>
      <c r="D350" s="811" t="s">
        <v>980</v>
      </c>
      <c r="E350" s="811">
        <v>5</v>
      </c>
      <c r="F350" s="779" t="s">
        <v>18</v>
      </c>
      <c r="G350" s="811" t="s">
        <v>1059</v>
      </c>
      <c r="H350" s="811" t="s">
        <v>45</v>
      </c>
      <c r="I350" s="811" t="s">
        <v>165</v>
      </c>
      <c r="J350" s="811" t="s">
        <v>23</v>
      </c>
      <c r="K350" s="811" t="s">
        <v>220</v>
      </c>
      <c r="L350" s="811" t="s">
        <v>45</v>
      </c>
      <c r="M350" s="86" t="s">
        <v>30</v>
      </c>
      <c r="N350" s="811" t="s">
        <v>45</v>
      </c>
      <c r="O350" s="811" t="s">
        <v>45</v>
      </c>
      <c r="P350" s="811" t="s">
        <v>30</v>
      </c>
      <c r="Q350" s="811" t="s">
        <v>1501</v>
      </c>
      <c r="R350" s="812" t="s">
        <v>8591</v>
      </c>
      <c r="S350" s="812" t="s">
        <v>9101</v>
      </c>
      <c r="T350" s="811" t="s">
        <v>9102</v>
      </c>
      <c r="U350" s="811" t="s">
        <v>8597</v>
      </c>
    </row>
    <row r="351" spans="1:21" s="583" customFormat="1" ht="13" customHeight="1">
      <c r="A351" s="810" t="s">
        <v>8592</v>
      </c>
      <c r="B351" s="810" t="s">
        <v>10726</v>
      </c>
      <c r="C351" s="778" t="s">
        <v>45</v>
      </c>
      <c r="D351" s="811" t="s">
        <v>979</v>
      </c>
      <c r="E351" s="811">
        <v>3</v>
      </c>
      <c r="F351" s="779" t="s">
        <v>18</v>
      </c>
      <c r="G351" s="811" t="s">
        <v>1059</v>
      </c>
      <c r="H351" s="811" t="s">
        <v>45</v>
      </c>
      <c r="I351" s="811" t="s">
        <v>36</v>
      </c>
      <c r="J351" s="811" t="s">
        <v>35</v>
      </c>
      <c r="K351" s="811" t="s">
        <v>220</v>
      </c>
      <c r="L351" s="811" t="s">
        <v>45</v>
      </c>
      <c r="M351" s="86" t="s">
        <v>30</v>
      </c>
      <c r="N351" s="811" t="s">
        <v>45</v>
      </c>
      <c r="O351" s="811" t="s">
        <v>45</v>
      </c>
      <c r="P351" s="811" t="s">
        <v>30</v>
      </c>
      <c r="Q351" s="811" t="s">
        <v>16</v>
      </c>
      <c r="R351" s="812" t="s">
        <v>45</v>
      </c>
      <c r="S351" s="812" t="s">
        <v>10726</v>
      </c>
      <c r="T351" s="811" t="s">
        <v>10742</v>
      </c>
      <c r="U351" s="811" t="s">
        <v>10734</v>
      </c>
    </row>
    <row r="352" spans="1:21" s="583" customFormat="1" ht="13" customHeight="1">
      <c r="A352" s="810" t="s">
        <v>8592</v>
      </c>
      <c r="B352" s="810" t="s">
        <v>10727</v>
      </c>
      <c r="C352" s="778" t="s">
        <v>45</v>
      </c>
      <c r="D352" s="811" t="s">
        <v>979</v>
      </c>
      <c r="E352" s="811">
        <v>3</v>
      </c>
      <c r="F352" s="779" t="s">
        <v>18</v>
      </c>
      <c r="G352" s="811" t="s">
        <v>1059</v>
      </c>
      <c r="H352" s="811" t="s">
        <v>45</v>
      </c>
      <c r="I352" s="811" t="s">
        <v>36</v>
      </c>
      <c r="J352" s="811" t="s">
        <v>35</v>
      </c>
      <c r="K352" s="811" t="s">
        <v>220</v>
      </c>
      <c r="L352" s="811" t="s">
        <v>30</v>
      </c>
      <c r="M352" s="86" t="s">
        <v>30</v>
      </c>
      <c r="N352" s="811" t="s">
        <v>45</v>
      </c>
      <c r="O352" s="811" t="s">
        <v>45</v>
      </c>
      <c r="P352" s="811" t="s">
        <v>30</v>
      </c>
      <c r="Q352" s="811" t="s">
        <v>1501</v>
      </c>
      <c r="R352" s="812" t="s">
        <v>10750</v>
      </c>
      <c r="S352" s="812" t="s">
        <v>10730</v>
      </c>
      <c r="T352" s="811" t="s">
        <v>10743</v>
      </c>
      <c r="U352" s="811" t="s">
        <v>10735</v>
      </c>
    </row>
    <row r="353" spans="1:21" s="583" customFormat="1" ht="13" hidden="1" customHeight="1">
      <c r="A353" s="810" t="s">
        <v>1341</v>
      </c>
      <c r="B353" s="810" t="s">
        <v>8245</v>
      </c>
      <c r="C353" s="778" t="s">
        <v>45</v>
      </c>
      <c r="D353" s="811" t="s">
        <v>980</v>
      </c>
      <c r="E353" s="811">
        <v>5</v>
      </c>
      <c r="F353" s="779" t="s">
        <v>19</v>
      </c>
      <c r="G353" s="811" t="s">
        <v>1061</v>
      </c>
      <c r="H353" s="811" t="s">
        <v>45</v>
      </c>
      <c r="I353" s="811" t="s">
        <v>165</v>
      </c>
      <c r="J353" s="811" t="s">
        <v>35</v>
      </c>
      <c r="K353" s="811" t="s">
        <v>220</v>
      </c>
      <c r="L353" s="811" t="s">
        <v>45</v>
      </c>
      <c r="M353" s="86" t="s">
        <v>30</v>
      </c>
      <c r="N353" s="811" t="s">
        <v>45</v>
      </c>
      <c r="O353" s="811" t="s">
        <v>45</v>
      </c>
      <c r="P353" s="811" t="s">
        <v>45</v>
      </c>
      <c r="Q353" s="811" t="s">
        <v>1500</v>
      </c>
      <c r="R353" s="812" t="s">
        <v>8245</v>
      </c>
      <c r="S353" s="812" t="s">
        <v>45</v>
      </c>
      <c r="T353" s="811" t="s">
        <v>45</v>
      </c>
      <c r="U353" s="811" t="s">
        <v>6285</v>
      </c>
    </row>
    <row r="354" spans="1:21" s="583" customFormat="1" ht="13" hidden="1" customHeight="1">
      <c r="A354" s="810" t="s">
        <v>1341</v>
      </c>
      <c r="B354" s="810" t="s">
        <v>8246</v>
      </c>
      <c r="C354" s="778" t="s">
        <v>45</v>
      </c>
      <c r="D354" s="811" t="s">
        <v>980</v>
      </c>
      <c r="E354" s="811">
        <v>5</v>
      </c>
      <c r="F354" s="779" t="s">
        <v>19</v>
      </c>
      <c r="G354" s="811" t="s">
        <v>1057</v>
      </c>
      <c r="H354" s="811" t="s">
        <v>45</v>
      </c>
      <c r="I354" s="811" t="s">
        <v>165</v>
      </c>
      <c r="J354" s="811" t="s">
        <v>35</v>
      </c>
      <c r="K354" s="811" t="s">
        <v>220</v>
      </c>
      <c r="L354" s="811" t="s">
        <v>45</v>
      </c>
      <c r="M354" s="86" t="s">
        <v>30</v>
      </c>
      <c r="N354" s="811" t="s">
        <v>45</v>
      </c>
      <c r="O354" s="811" t="s">
        <v>45</v>
      </c>
      <c r="P354" s="811" t="s">
        <v>45</v>
      </c>
      <c r="Q354" s="811" t="s">
        <v>1501</v>
      </c>
      <c r="R354" s="812" t="s">
        <v>8246</v>
      </c>
      <c r="S354" s="812" t="s">
        <v>8249</v>
      </c>
      <c r="T354" s="811" t="s">
        <v>6289</v>
      </c>
      <c r="U354" s="811" t="s">
        <v>6286</v>
      </c>
    </row>
    <row r="355" spans="1:21" s="583" customFormat="1" ht="13" hidden="1" customHeight="1">
      <c r="A355" s="810" t="s">
        <v>1341</v>
      </c>
      <c r="B355" s="810" t="s">
        <v>8247</v>
      </c>
      <c r="C355" s="778" t="s">
        <v>45</v>
      </c>
      <c r="D355" s="811" t="s">
        <v>980</v>
      </c>
      <c r="E355" s="811">
        <v>5</v>
      </c>
      <c r="F355" s="779" t="s">
        <v>19</v>
      </c>
      <c r="G355" s="811" t="s">
        <v>1057</v>
      </c>
      <c r="H355" s="811" t="s">
        <v>45</v>
      </c>
      <c r="I355" s="811" t="s">
        <v>165</v>
      </c>
      <c r="J355" s="811" t="s">
        <v>35</v>
      </c>
      <c r="K355" s="811" t="s">
        <v>220</v>
      </c>
      <c r="L355" s="811" t="s">
        <v>45</v>
      </c>
      <c r="M355" s="86" t="s">
        <v>30</v>
      </c>
      <c r="N355" s="811" t="s">
        <v>45</v>
      </c>
      <c r="O355" s="811" t="s">
        <v>45</v>
      </c>
      <c r="P355" s="811" t="s">
        <v>45</v>
      </c>
      <c r="Q355" s="811" t="s">
        <v>1501</v>
      </c>
      <c r="R355" s="812" t="s">
        <v>8247</v>
      </c>
      <c r="S355" s="812" t="s">
        <v>8250</v>
      </c>
      <c r="T355" s="811" t="s">
        <v>6290</v>
      </c>
      <c r="U355" s="811" t="s">
        <v>6287</v>
      </c>
    </row>
    <row r="356" spans="1:21" s="583" customFormat="1" ht="13" hidden="1" customHeight="1">
      <c r="A356" s="810" t="s">
        <v>1341</v>
      </c>
      <c r="B356" s="810" t="s">
        <v>8248</v>
      </c>
      <c r="C356" s="778" t="s">
        <v>45</v>
      </c>
      <c r="D356" s="811" t="s">
        <v>980</v>
      </c>
      <c r="E356" s="811">
        <v>5</v>
      </c>
      <c r="F356" s="779" t="s">
        <v>19</v>
      </c>
      <c r="G356" s="811" t="s">
        <v>1059</v>
      </c>
      <c r="H356" s="811" t="s">
        <v>45</v>
      </c>
      <c r="I356" s="811" t="s">
        <v>165</v>
      </c>
      <c r="J356" s="811" t="s">
        <v>35</v>
      </c>
      <c r="K356" s="811" t="s">
        <v>220</v>
      </c>
      <c r="L356" s="811" t="s">
        <v>45</v>
      </c>
      <c r="M356" s="86" t="s">
        <v>30</v>
      </c>
      <c r="N356" s="811" t="s">
        <v>45</v>
      </c>
      <c r="O356" s="811" t="s">
        <v>45</v>
      </c>
      <c r="P356" s="811" t="s">
        <v>45</v>
      </c>
      <c r="Q356" s="811" t="s">
        <v>1501</v>
      </c>
      <c r="R356" s="812" t="s">
        <v>8248</v>
      </c>
      <c r="S356" s="812" t="s">
        <v>8251</v>
      </c>
      <c r="T356" s="811" t="s">
        <v>6291</v>
      </c>
      <c r="U356" s="811" t="s">
        <v>6288</v>
      </c>
    </row>
    <row r="357" spans="1:21" s="583" customFormat="1" ht="13" hidden="1" customHeight="1">
      <c r="A357" s="810" t="s">
        <v>1341</v>
      </c>
      <c r="B357" s="810" t="s">
        <v>9689</v>
      </c>
      <c r="C357" s="778" t="s">
        <v>45</v>
      </c>
      <c r="D357" s="811" t="s">
        <v>979</v>
      </c>
      <c r="E357" s="811">
        <v>3</v>
      </c>
      <c r="F357" s="779" t="s">
        <v>19</v>
      </c>
      <c r="G357" s="811" t="s">
        <v>1057</v>
      </c>
      <c r="H357" s="811" t="s">
        <v>45</v>
      </c>
      <c r="I357" s="811" t="s">
        <v>36</v>
      </c>
      <c r="J357" s="811" t="s">
        <v>191</v>
      </c>
      <c r="K357" s="811" t="s">
        <v>221</v>
      </c>
      <c r="L357" s="811" t="s">
        <v>45</v>
      </c>
      <c r="M357" s="86" t="s">
        <v>30</v>
      </c>
      <c r="N357" s="811" t="s">
        <v>45</v>
      </c>
      <c r="O357" s="811" t="s">
        <v>45</v>
      </c>
      <c r="P357" s="811" t="s">
        <v>30</v>
      </c>
      <c r="Q357" s="811" t="s">
        <v>1501</v>
      </c>
      <c r="R357" s="812" t="s">
        <v>9689</v>
      </c>
      <c r="S357" s="812" t="s">
        <v>9692</v>
      </c>
      <c r="T357" s="811" t="s">
        <v>2074</v>
      </c>
      <c r="U357" s="811" t="s">
        <v>761</v>
      </c>
    </row>
    <row r="358" spans="1:21" s="583" customFormat="1" ht="13" hidden="1" customHeight="1">
      <c r="A358" s="810" t="s">
        <v>1341</v>
      </c>
      <c r="B358" s="810" t="s">
        <v>9690</v>
      </c>
      <c r="C358" s="778" t="s">
        <v>45</v>
      </c>
      <c r="D358" s="811" t="s">
        <v>979</v>
      </c>
      <c r="E358" s="811">
        <v>3</v>
      </c>
      <c r="F358" s="779" t="s">
        <v>19</v>
      </c>
      <c r="G358" s="811" t="s">
        <v>1059</v>
      </c>
      <c r="H358" s="811" t="s">
        <v>45</v>
      </c>
      <c r="I358" s="811" t="s">
        <v>36</v>
      </c>
      <c r="J358" s="811" t="s">
        <v>191</v>
      </c>
      <c r="K358" s="811" t="s">
        <v>221</v>
      </c>
      <c r="L358" s="811" t="s">
        <v>45</v>
      </c>
      <c r="M358" s="86" t="s">
        <v>30</v>
      </c>
      <c r="N358" s="811" t="s">
        <v>45</v>
      </c>
      <c r="O358" s="811" t="s">
        <v>45</v>
      </c>
      <c r="P358" s="811" t="s">
        <v>30</v>
      </c>
      <c r="Q358" s="811" t="s">
        <v>1500</v>
      </c>
      <c r="R358" s="812" t="s">
        <v>9690</v>
      </c>
      <c r="S358" s="812" t="s">
        <v>45</v>
      </c>
      <c r="T358" s="811" t="s">
        <v>45</v>
      </c>
      <c r="U358" s="811" t="s">
        <v>7295</v>
      </c>
    </row>
    <row r="359" spans="1:21" s="583" customFormat="1" ht="13" hidden="1" customHeight="1">
      <c r="A359" s="810" t="s">
        <v>1341</v>
      </c>
      <c r="B359" s="810" t="s">
        <v>9691</v>
      </c>
      <c r="C359" s="778" t="s">
        <v>45</v>
      </c>
      <c r="D359" s="811" t="s">
        <v>979</v>
      </c>
      <c r="E359" s="811">
        <v>3</v>
      </c>
      <c r="F359" s="779" t="s">
        <v>19</v>
      </c>
      <c r="G359" s="811" t="s">
        <v>1059</v>
      </c>
      <c r="H359" s="811" t="s">
        <v>45</v>
      </c>
      <c r="I359" s="811" t="s">
        <v>36</v>
      </c>
      <c r="J359" s="811" t="s">
        <v>191</v>
      </c>
      <c r="K359" s="811" t="s">
        <v>221</v>
      </c>
      <c r="L359" s="811" t="s">
        <v>30</v>
      </c>
      <c r="M359" s="86" t="s">
        <v>30</v>
      </c>
      <c r="N359" s="811" t="s">
        <v>45</v>
      </c>
      <c r="O359" s="811" t="s">
        <v>45</v>
      </c>
      <c r="P359" s="811" t="s">
        <v>30</v>
      </c>
      <c r="Q359" s="811" t="s">
        <v>1501</v>
      </c>
      <c r="R359" s="812" t="s">
        <v>9691</v>
      </c>
      <c r="S359" s="812" t="s">
        <v>9693</v>
      </c>
      <c r="T359" s="811" t="s">
        <v>2080</v>
      </c>
      <c r="U359" s="811" t="s">
        <v>2081</v>
      </c>
    </row>
    <row r="360" spans="1:21" s="583" customFormat="1" ht="13" customHeight="1">
      <c r="A360" s="810" t="s">
        <v>8592</v>
      </c>
      <c r="B360" s="810" t="s">
        <v>10728</v>
      </c>
      <c r="C360" s="778" t="s">
        <v>45</v>
      </c>
      <c r="D360" s="811" t="s">
        <v>979</v>
      </c>
      <c r="E360" s="811">
        <v>3</v>
      </c>
      <c r="F360" s="779" t="s">
        <v>18</v>
      </c>
      <c r="G360" s="811" t="s">
        <v>1059</v>
      </c>
      <c r="H360" s="811" t="s">
        <v>45</v>
      </c>
      <c r="I360" s="811" t="s">
        <v>36</v>
      </c>
      <c r="J360" s="811" t="s">
        <v>35</v>
      </c>
      <c r="K360" s="811" t="s">
        <v>220</v>
      </c>
      <c r="L360" s="811" t="s">
        <v>30</v>
      </c>
      <c r="M360" s="86" t="s">
        <v>30</v>
      </c>
      <c r="N360" s="811" t="s">
        <v>45</v>
      </c>
      <c r="O360" s="811" t="s">
        <v>45</v>
      </c>
      <c r="P360" s="811" t="s">
        <v>30</v>
      </c>
      <c r="Q360" s="811" t="s">
        <v>16</v>
      </c>
      <c r="R360" s="812" t="s">
        <v>45</v>
      </c>
      <c r="S360" s="812" t="s">
        <v>10729</v>
      </c>
      <c r="T360" s="811" t="s">
        <v>10744</v>
      </c>
      <c r="U360" s="811" t="s">
        <v>10736</v>
      </c>
    </row>
    <row r="361" spans="1:21" s="583" customFormat="1" ht="13" customHeight="1">
      <c r="A361" s="810" t="s">
        <v>8592</v>
      </c>
      <c r="B361" s="810" t="s">
        <v>10729</v>
      </c>
      <c r="C361" s="778" t="s">
        <v>45</v>
      </c>
      <c r="D361" s="811" t="s">
        <v>979</v>
      </c>
      <c r="E361" s="811">
        <v>3</v>
      </c>
      <c r="F361" s="779" t="s">
        <v>18</v>
      </c>
      <c r="G361" s="811" t="s">
        <v>1059</v>
      </c>
      <c r="H361" s="811" t="s">
        <v>45</v>
      </c>
      <c r="I361" s="811" t="s">
        <v>36</v>
      </c>
      <c r="J361" s="811" t="s">
        <v>35</v>
      </c>
      <c r="K361" s="811" t="s">
        <v>220</v>
      </c>
      <c r="L361" s="811" t="s">
        <v>30</v>
      </c>
      <c r="M361" s="86" t="s">
        <v>30</v>
      </c>
      <c r="N361" s="811" t="s">
        <v>45</v>
      </c>
      <c r="O361" s="811" t="s">
        <v>45</v>
      </c>
      <c r="P361" s="811" t="s">
        <v>30</v>
      </c>
      <c r="Q361" s="811" t="s">
        <v>1501</v>
      </c>
      <c r="R361" s="812" t="s">
        <v>10751</v>
      </c>
      <c r="S361" s="812" t="s">
        <v>10728</v>
      </c>
      <c r="T361" s="811" t="s">
        <v>10745</v>
      </c>
      <c r="U361" s="811" t="s">
        <v>10737</v>
      </c>
    </row>
    <row r="362" spans="1:21" s="583" customFormat="1" ht="13" customHeight="1">
      <c r="A362" s="810" t="s">
        <v>8592</v>
      </c>
      <c r="B362" s="810" t="s">
        <v>10730</v>
      </c>
      <c r="C362" s="778" t="s">
        <v>45</v>
      </c>
      <c r="D362" s="811" t="s">
        <v>979</v>
      </c>
      <c r="E362" s="811">
        <v>3</v>
      </c>
      <c r="F362" s="779" t="s">
        <v>18</v>
      </c>
      <c r="G362" s="811" t="s">
        <v>1057</v>
      </c>
      <c r="H362" s="811" t="s">
        <v>45</v>
      </c>
      <c r="I362" s="811" t="s">
        <v>36</v>
      </c>
      <c r="J362" s="811" t="s">
        <v>35</v>
      </c>
      <c r="K362" s="811" t="s">
        <v>220</v>
      </c>
      <c r="L362" s="811" t="s">
        <v>30</v>
      </c>
      <c r="M362" s="86" t="s">
        <v>30</v>
      </c>
      <c r="N362" s="811" t="s">
        <v>45</v>
      </c>
      <c r="O362" s="811" t="s">
        <v>45</v>
      </c>
      <c r="P362" s="811" t="s">
        <v>30</v>
      </c>
      <c r="Q362" s="811" t="s">
        <v>16</v>
      </c>
      <c r="R362" s="812" t="s">
        <v>45</v>
      </c>
      <c r="S362" s="812" t="s">
        <v>10727</v>
      </c>
      <c r="T362" s="811" t="s">
        <v>10746</v>
      </c>
      <c r="U362" s="811" t="s">
        <v>10738</v>
      </c>
    </row>
    <row r="363" spans="1:21" s="583" customFormat="1" ht="13" customHeight="1">
      <c r="A363" s="810" t="s">
        <v>8592</v>
      </c>
      <c r="B363" s="810" t="s">
        <v>10731</v>
      </c>
      <c r="C363" s="778" t="s">
        <v>45</v>
      </c>
      <c r="D363" s="811" t="s">
        <v>979</v>
      </c>
      <c r="E363" s="811">
        <v>3</v>
      </c>
      <c r="F363" s="779" t="s">
        <v>18</v>
      </c>
      <c r="G363" s="811" t="s">
        <v>1059</v>
      </c>
      <c r="H363" s="811" t="s">
        <v>45</v>
      </c>
      <c r="I363" s="811" t="s">
        <v>36</v>
      </c>
      <c r="J363" s="811" t="s">
        <v>35</v>
      </c>
      <c r="K363" s="811" t="s">
        <v>220</v>
      </c>
      <c r="L363" s="811" t="s">
        <v>30</v>
      </c>
      <c r="M363" s="86" t="s">
        <v>30</v>
      </c>
      <c r="N363" s="811" t="s">
        <v>45</v>
      </c>
      <c r="O363" s="811" t="s">
        <v>45</v>
      </c>
      <c r="P363" s="811" t="s">
        <v>30</v>
      </c>
      <c r="Q363" s="811" t="s">
        <v>16</v>
      </c>
      <c r="R363" s="812" t="s">
        <v>45</v>
      </c>
      <c r="S363" s="812" t="s">
        <v>10731</v>
      </c>
      <c r="T363" s="811" t="s">
        <v>10747</v>
      </c>
      <c r="U363" s="811" t="s">
        <v>10739</v>
      </c>
    </row>
    <row r="364" spans="1:21" s="583" customFormat="1" ht="13" customHeight="1">
      <c r="A364" s="810" t="s">
        <v>8592</v>
      </c>
      <c r="B364" s="810" t="s">
        <v>10732</v>
      </c>
      <c r="C364" s="778" t="s">
        <v>45</v>
      </c>
      <c r="D364" s="811" t="s">
        <v>979</v>
      </c>
      <c r="E364" s="811">
        <v>3</v>
      </c>
      <c r="F364" s="779" t="s">
        <v>18</v>
      </c>
      <c r="G364" s="811" t="s">
        <v>1057</v>
      </c>
      <c r="H364" s="811" t="s">
        <v>45</v>
      </c>
      <c r="I364" s="811" t="s">
        <v>36</v>
      </c>
      <c r="J364" s="811" t="s">
        <v>35</v>
      </c>
      <c r="K364" s="811" t="s">
        <v>220</v>
      </c>
      <c r="L364" s="811" t="s">
        <v>30</v>
      </c>
      <c r="M364" s="86" t="s">
        <v>30</v>
      </c>
      <c r="N364" s="811" t="s">
        <v>45</v>
      </c>
      <c r="O364" s="811" t="s">
        <v>45</v>
      </c>
      <c r="P364" s="811" t="s">
        <v>30</v>
      </c>
      <c r="Q364" s="811" t="s">
        <v>16</v>
      </c>
      <c r="R364" s="812" t="s">
        <v>45</v>
      </c>
      <c r="S364" s="812" t="s">
        <v>10732</v>
      </c>
      <c r="T364" s="811" t="s">
        <v>10748</v>
      </c>
      <c r="U364" s="811" t="s">
        <v>10740</v>
      </c>
    </row>
    <row r="365" spans="1:21" s="583" customFormat="1" ht="13" customHeight="1">
      <c r="A365" s="810" t="s">
        <v>8592</v>
      </c>
      <c r="B365" s="810" t="s">
        <v>10733</v>
      </c>
      <c r="C365" s="778" t="s">
        <v>45</v>
      </c>
      <c r="D365" s="811" t="s">
        <v>979</v>
      </c>
      <c r="E365" s="811">
        <v>3</v>
      </c>
      <c r="F365" s="779" t="s">
        <v>18</v>
      </c>
      <c r="G365" s="811" t="s">
        <v>1057</v>
      </c>
      <c r="H365" s="811" t="s">
        <v>45</v>
      </c>
      <c r="I365" s="811" t="s">
        <v>36</v>
      </c>
      <c r="J365" s="811" t="s">
        <v>35</v>
      </c>
      <c r="K365" s="811" t="s">
        <v>220</v>
      </c>
      <c r="L365" s="811" t="s">
        <v>45</v>
      </c>
      <c r="M365" s="86" t="s">
        <v>30</v>
      </c>
      <c r="N365" s="811" t="s">
        <v>45</v>
      </c>
      <c r="O365" s="811" t="s">
        <v>45</v>
      </c>
      <c r="P365" s="811" t="s">
        <v>30</v>
      </c>
      <c r="Q365" s="811" t="s">
        <v>16</v>
      </c>
      <c r="R365" s="812" t="s">
        <v>45</v>
      </c>
      <c r="S365" s="812" t="s">
        <v>10733</v>
      </c>
      <c r="T365" s="811" t="s">
        <v>10749</v>
      </c>
      <c r="U365" s="811" t="s">
        <v>10741</v>
      </c>
    </row>
    <row r="366" spans="1:21" s="583" customFormat="1" ht="13" customHeight="1">
      <c r="A366" s="810" t="s">
        <v>4817</v>
      </c>
      <c r="B366" s="810" t="s">
        <v>4818</v>
      </c>
      <c r="C366" s="778" t="s">
        <v>30</v>
      </c>
      <c r="D366" s="811" t="s">
        <v>980</v>
      </c>
      <c r="E366" s="811">
        <v>5</v>
      </c>
      <c r="F366" s="779" t="s">
        <v>18</v>
      </c>
      <c r="G366" s="811" t="s">
        <v>1061</v>
      </c>
      <c r="H366" s="811" t="s">
        <v>45</v>
      </c>
      <c r="I366" s="811" t="s">
        <v>165</v>
      </c>
      <c r="J366" s="811" t="s">
        <v>23</v>
      </c>
      <c r="K366" s="811" t="s">
        <v>220</v>
      </c>
      <c r="L366" s="811" t="s">
        <v>45</v>
      </c>
      <c r="M366" s="86" t="s">
        <v>30</v>
      </c>
      <c r="N366" s="811" t="s">
        <v>45</v>
      </c>
      <c r="O366" s="811" t="s">
        <v>45</v>
      </c>
      <c r="P366" s="811" t="s">
        <v>45</v>
      </c>
      <c r="Q366" s="811" t="s">
        <v>1500</v>
      </c>
      <c r="R366" s="812" t="s">
        <v>4818</v>
      </c>
      <c r="S366" s="812" t="s">
        <v>45</v>
      </c>
      <c r="T366" s="811" t="s">
        <v>45</v>
      </c>
      <c r="U366" s="811" t="s">
        <v>4856</v>
      </c>
    </row>
    <row r="367" spans="1:21" s="583" customFormat="1" ht="13" customHeight="1">
      <c r="A367" s="810" t="s">
        <v>4817</v>
      </c>
      <c r="B367" s="810" t="s">
        <v>4819</v>
      </c>
      <c r="C367" s="778" t="s">
        <v>30</v>
      </c>
      <c r="D367" s="811" t="s">
        <v>980</v>
      </c>
      <c r="E367" s="811">
        <v>5</v>
      </c>
      <c r="F367" s="779" t="s">
        <v>18</v>
      </c>
      <c r="G367" s="811" t="s">
        <v>1057</v>
      </c>
      <c r="H367" s="811" t="s">
        <v>45</v>
      </c>
      <c r="I367" s="811" t="s">
        <v>165</v>
      </c>
      <c r="J367" s="811" t="s">
        <v>23</v>
      </c>
      <c r="K367" s="811" t="s">
        <v>220</v>
      </c>
      <c r="L367" s="811" t="s">
        <v>45</v>
      </c>
      <c r="M367" s="86" t="s">
        <v>30</v>
      </c>
      <c r="N367" s="811" t="s">
        <v>45</v>
      </c>
      <c r="O367" s="811" t="s">
        <v>45</v>
      </c>
      <c r="P367" s="811" t="s">
        <v>30</v>
      </c>
      <c r="Q367" s="811" t="s">
        <v>1501</v>
      </c>
      <c r="R367" s="812" t="s">
        <v>4819</v>
      </c>
      <c r="S367" s="812" t="s">
        <v>8848</v>
      </c>
      <c r="T367" s="811" t="s">
        <v>8846</v>
      </c>
      <c r="U367" s="811" t="s">
        <v>4857</v>
      </c>
    </row>
    <row r="368" spans="1:21" s="583" customFormat="1" ht="13" customHeight="1">
      <c r="A368" s="810" t="s">
        <v>4817</v>
      </c>
      <c r="B368" s="810" t="s">
        <v>4820</v>
      </c>
      <c r="C368" s="778" t="s">
        <v>30</v>
      </c>
      <c r="D368" s="811" t="s">
        <v>980</v>
      </c>
      <c r="E368" s="811">
        <v>5</v>
      </c>
      <c r="F368" s="779" t="s">
        <v>18</v>
      </c>
      <c r="G368" s="811" t="s">
        <v>1059</v>
      </c>
      <c r="H368" s="811" t="s">
        <v>45</v>
      </c>
      <c r="I368" s="811" t="s">
        <v>165</v>
      </c>
      <c r="J368" s="811" t="s">
        <v>23</v>
      </c>
      <c r="K368" s="811" t="s">
        <v>220</v>
      </c>
      <c r="L368" s="811" t="s">
        <v>45</v>
      </c>
      <c r="M368" s="86" t="s">
        <v>30</v>
      </c>
      <c r="N368" s="811" t="s">
        <v>45</v>
      </c>
      <c r="O368" s="811" t="s">
        <v>45</v>
      </c>
      <c r="P368" s="811" t="s">
        <v>45</v>
      </c>
      <c r="Q368" s="811" t="s">
        <v>1501</v>
      </c>
      <c r="R368" s="812" t="s">
        <v>4820</v>
      </c>
      <c r="S368" s="812" t="s">
        <v>8849</v>
      </c>
      <c r="T368" s="811" t="s">
        <v>8847</v>
      </c>
      <c r="U368" s="811" t="s">
        <v>4858</v>
      </c>
    </row>
    <row r="369" spans="1:21" s="583" customFormat="1" ht="13" customHeight="1">
      <c r="A369" s="810" t="s">
        <v>4817</v>
      </c>
      <c r="B369" s="810" t="s">
        <v>10256</v>
      </c>
      <c r="C369" s="778" t="s">
        <v>30</v>
      </c>
      <c r="D369" s="811" t="s">
        <v>980</v>
      </c>
      <c r="E369" s="811">
        <v>5</v>
      </c>
      <c r="F369" s="779" t="s">
        <v>18</v>
      </c>
      <c r="G369" s="811" t="s">
        <v>1057</v>
      </c>
      <c r="H369" s="811" t="s">
        <v>45</v>
      </c>
      <c r="I369" s="811" t="s">
        <v>165</v>
      </c>
      <c r="J369" s="811" t="s">
        <v>23</v>
      </c>
      <c r="K369" s="811" t="s">
        <v>220</v>
      </c>
      <c r="L369" s="811" t="s">
        <v>45</v>
      </c>
      <c r="M369" s="86" t="s">
        <v>45</v>
      </c>
      <c r="N369" s="811" t="s">
        <v>30</v>
      </c>
      <c r="O369" s="811" t="s">
        <v>45</v>
      </c>
      <c r="P369" s="811" t="s">
        <v>45</v>
      </c>
      <c r="Q369" s="811" t="s">
        <v>16</v>
      </c>
      <c r="R369" s="812" t="s">
        <v>45</v>
      </c>
      <c r="S369" s="812" t="s">
        <v>10256</v>
      </c>
      <c r="T369" s="811" t="s">
        <v>10257</v>
      </c>
      <c r="U369" s="811" t="s">
        <v>10258</v>
      </c>
    </row>
    <row r="370" spans="1:21" s="583" customFormat="1" ht="13" customHeight="1">
      <c r="A370" s="810" t="s">
        <v>4817</v>
      </c>
      <c r="B370" s="810" t="s">
        <v>4825</v>
      </c>
      <c r="C370" s="778" t="s">
        <v>45</v>
      </c>
      <c r="D370" s="811" t="s">
        <v>982</v>
      </c>
      <c r="E370" s="811">
        <v>4</v>
      </c>
      <c r="F370" s="779" t="s">
        <v>18</v>
      </c>
      <c r="G370" s="811" t="s">
        <v>1061</v>
      </c>
      <c r="H370" s="811" t="s">
        <v>45</v>
      </c>
      <c r="I370" s="811" t="s">
        <v>165</v>
      </c>
      <c r="J370" s="811" t="s">
        <v>35</v>
      </c>
      <c r="K370" s="811" t="s">
        <v>220</v>
      </c>
      <c r="L370" s="811" t="s">
        <v>45</v>
      </c>
      <c r="M370" s="86" t="s">
        <v>30</v>
      </c>
      <c r="N370" s="811" t="s">
        <v>45</v>
      </c>
      <c r="O370" s="811" t="s">
        <v>45</v>
      </c>
      <c r="P370" s="811" t="s">
        <v>45</v>
      </c>
      <c r="Q370" s="811" t="s">
        <v>1500</v>
      </c>
      <c r="R370" s="812" t="s">
        <v>4825</v>
      </c>
      <c r="S370" s="812" t="s">
        <v>45</v>
      </c>
      <c r="T370" s="811" t="s">
        <v>45</v>
      </c>
      <c r="U370" s="811" t="s">
        <v>4863</v>
      </c>
    </row>
    <row r="371" spans="1:21" s="583" customFormat="1" ht="13" customHeight="1">
      <c r="A371" s="810" t="s">
        <v>4817</v>
      </c>
      <c r="B371" s="810" t="s">
        <v>4826</v>
      </c>
      <c r="C371" s="778" t="s">
        <v>45</v>
      </c>
      <c r="D371" s="811" t="s">
        <v>982</v>
      </c>
      <c r="E371" s="811">
        <v>4</v>
      </c>
      <c r="F371" s="779" t="s">
        <v>18</v>
      </c>
      <c r="G371" s="811" t="s">
        <v>1057</v>
      </c>
      <c r="H371" s="811" t="s">
        <v>45</v>
      </c>
      <c r="I371" s="811" t="s">
        <v>165</v>
      </c>
      <c r="J371" s="811" t="s">
        <v>35</v>
      </c>
      <c r="K371" s="811" t="s">
        <v>220</v>
      </c>
      <c r="L371" s="811" t="s">
        <v>45</v>
      </c>
      <c r="M371" s="86" t="s">
        <v>30</v>
      </c>
      <c r="N371" s="811" t="s">
        <v>45</v>
      </c>
      <c r="O371" s="811" t="s">
        <v>45</v>
      </c>
      <c r="P371" s="811" t="s">
        <v>30</v>
      </c>
      <c r="Q371" s="811" t="s">
        <v>1501</v>
      </c>
      <c r="R371" s="812" t="s">
        <v>4826</v>
      </c>
      <c r="S371" s="812" t="s">
        <v>8856</v>
      </c>
      <c r="T371" s="811" t="s">
        <v>8851</v>
      </c>
      <c r="U371" s="811" t="s">
        <v>4864</v>
      </c>
    </row>
    <row r="372" spans="1:21" s="583" customFormat="1" ht="13" customHeight="1">
      <c r="A372" s="810" t="s">
        <v>4817</v>
      </c>
      <c r="B372" s="810" t="s">
        <v>4827</v>
      </c>
      <c r="C372" s="778" t="s">
        <v>45</v>
      </c>
      <c r="D372" s="811" t="s">
        <v>982</v>
      </c>
      <c r="E372" s="811">
        <v>4</v>
      </c>
      <c r="F372" s="779" t="s">
        <v>18</v>
      </c>
      <c r="G372" s="811" t="s">
        <v>1059</v>
      </c>
      <c r="H372" s="811" t="s">
        <v>45</v>
      </c>
      <c r="I372" s="811" t="s">
        <v>165</v>
      </c>
      <c r="J372" s="811" t="s">
        <v>35</v>
      </c>
      <c r="K372" s="811" t="s">
        <v>220</v>
      </c>
      <c r="L372" s="811" t="s">
        <v>45</v>
      </c>
      <c r="M372" s="86" t="s">
        <v>30</v>
      </c>
      <c r="N372" s="811" t="s">
        <v>45</v>
      </c>
      <c r="O372" s="811" t="s">
        <v>45</v>
      </c>
      <c r="P372" s="811" t="s">
        <v>45</v>
      </c>
      <c r="Q372" s="811" t="s">
        <v>1501</v>
      </c>
      <c r="R372" s="812" t="s">
        <v>4827</v>
      </c>
      <c r="S372" s="812" t="s">
        <v>8864</v>
      </c>
      <c r="T372" s="811" t="s">
        <v>8863</v>
      </c>
      <c r="U372" s="811" t="s">
        <v>4865</v>
      </c>
    </row>
    <row r="373" spans="1:21" s="583" customFormat="1" ht="13" customHeight="1">
      <c r="A373" s="810" t="s">
        <v>4817</v>
      </c>
      <c r="B373" s="810" t="s">
        <v>4828</v>
      </c>
      <c r="C373" s="778" t="s">
        <v>45</v>
      </c>
      <c r="D373" s="811" t="s">
        <v>982</v>
      </c>
      <c r="E373" s="811">
        <v>4</v>
      </c>
      <c r="F373" s="779" t="s">
        <v>18</v>
      </c>
      <c r="G373" s="811" t="s">
        <v>1061</v>
      </c>
      <c r="H373" s="811" t="s">
        <v>45</v>
      </c>
      <c r="I373" s="811" t="s">
        <v>165</v>
      </c>
      <c r="J373" s="811" t="s">
        <v>35</v>
      </c>
      <c r="K373" s="811" t="s">
        <v>220</v>
      </c>
      <c r="L373" s="811" t="s">
        <v>30</v>
      </c>
      <c r="M373" s="86" t="s">
        <v>30</v>
      </c>
      <c r="N373" s="811" t="s">
        <v>45</v>
      </c>
      <c r="O373" s="811" t="s">
        <v>45</v>
      </c>
      <c r="P373" s="811" t="s">
        <v>45</v>
      </c>
      <c r="Q373" s="811" t="s">
        <v>1500</v>
      </c>
      <c r="R373" s="812" t="s">
        <v>4828</v>
      </c>
      <c r="S373" s="812" t="s">
        <v>45</v>
      </c>
      <c r="T373" s="811" t="s">
        <v>45</v>
      </c>
      <c r="U373" s="811" t="s">
        <v>4866</v>
      </c>
    </row>
    <row r="374" spans="1:21" s="583" customFormat="1" ht="13" customHeight="1">
      <c r="A374" s="810" t="s">
        <v>4817</v>
      </c>
      <c r="B374" s="810" t="s">
        <v>4829</v>
      </c>
      <c r="C374" s="778" t="s">
        <v>45</v>
      </c>
      <c r="D374" s="811" t="s">
        <v>982</v>
      </c>
      <c r="E374" s="811">
        <v>4</v>
      </c>
      <c r="F374" s="779" t="s">
        <v>18</v>
      </c>
      <c r="G374" s="811" t="s">
        <v>1059</v>
      </c>
      <c r="H374" s="811" t="s">
        <v>45</v>
      </c>
      <c r="I374" s="811" t="s">
        <v>165</v>
      </c>
      <c r="J374" s="811" t="s">
        <v>35</v>
      </c>
      <c r="K374" s="811" t="s">
        <v>220</v>
      </c>
      <c r="L374" s="811" t="s">
        <v>30</v>
      </c>
      <c r="M374" s="86" t="s">
        <v>30</v>
      </c>
      <c r="N374" s="811" t="s">
        <v>45</v>
      </c>
      <c r="O374" s="811" t="s">
        <v>45</v>
      </c>
      <c r="P374" s="811" t="s">
        <v>45</v>
      </c>
      <c r="Q374" s="811" t="s">
        <v>1500</v>
      </c>
      <c r="R374" s="812" t="s">
        <v>4829</v>
      </c>
      <c r="S374" s="812" t="s">
        <v>45</v>
      </c>
      <c r="T374" s="811" t="s">
        <v>45</v>
      </c>
      <c r="U374" s="811" t="s">
        <v>4867</v>
      </c>
    </row>
    <row r="375" spans="1:21" s="583" customFormat="1" ht="13" customHeight="1">
      <c r="A375" s="810" t="s">
        <v>4817</v>
      </c>
      <c r="B375" s="810" t="s">
        <v>10253</v>
      </c>
      <c r="C375" s="778" t="s">
        <v>45</v>
      </c>
      <c r="D375" s="811" t="s">
        <v>982</v>
      </c>
      <c r="E375" s="811">
        <v>4</v>
      </c>
      <c r="F375" s="779" t="s">
        <v>18</v>
      </c>
      <c r="G375" s="811" t="s">
        <v>1057</v>
      </c>
      <c r="H375" s="811" t="s">
        <v>45</v>
      </c>
      <c r="I375" s="811" t="s">
        <v>165</v>
      </c>
      <c r="J375" s="811" t="s">
        <v>35</v>
      </c>
      <c r="K375" s="811" t="s">
        <v>220</v>
      </c>
      <c r="L375" s="811" t="s">
        <v>45</v>
      </c>
      <c r="M375" s="86" t="s">
        <v>45</v>
      </c>
      <c r="N375" s="811" t="s">
        <v>30</v>
      </c>
      <c r="O375" s="811" t="s">
        <v>45</v>
      </c>
      <c r="P375" s="811" t="s">
        <v>45</v>
      </c>
      <c r="Q375" s="811" t="s">
        <v>16</v>
      </c>
      <c r="R375" s="812" t="s">
        <v>45</v>
      </c>
      <c r="S375" s="812" t="s">
        <v>10253</v>
      </c>
      <c r="T375" s="811" t="s">
        <v>10254</v>
      </c>
      <c r="U375" s="811" t="s">
        <v>10255</v>
      </c>
    </row>
    <row r="376" spans="1:21" s="583" customFormat="1" ht="13" customHeight="1">
      <c r="A376" s="810" t="s">
        <v>4817</v>
      </c>
      <c r="B376" s="810" t="s">
        <v>10240</v>
      </c>
      <c r="C376" s="778" t="s">
        <v>45</v>
      </c>
      <c r="D376" s="811" t="s">
        <v>979</v>
      </c>
      <c r="E376" s="811">
        <v>3</v>
      </c>
      <c r="F376" s="779" t="s">
        <v>18</v>
      </c>
      <c r="G376" s="811" t="s">
        <v>1061</v>
      </c>
      <c r="H376" s="811" t="s">
        <v>45</v>
      </c>
      <c r="I376" s="811" t="s">
        <v>36</v>
      </c>
      <c r="J376" s="811" t="s">
        <v>35</v>
      </c>
      <c r="K376" s="811" t="s">
        <v>220</v>
      </c>
      <c r="L376" s="811" t="s">
        <v>45</v>
      </c>
      <c r="M376" s="86" t="s">
        <v>30</v>
      </c>
      <c r="N376" s="811" t="s">
        <v>45</v>
      </c>
      <c r="O376" s="811" t="s">
        <v>45</v>
      </c>
      <c r="P376" s="811" t="s">
        <v>30</v>
      </c>
      <c r="Q376" s="811" t="s">
        <v>1500</v>
      </c>
      <c r="R376" s="812" t="s">
        <v>10240</v>
      </c>
      <c r="S376" s="812" t="s">
        <v>45</v>
      </c>
      <c r="T376" s="811" t="s">
        <v>45</v>
      </c>
      <c r="U376" s="811" t="s">
        <v>10247</v>
      </c>
    </row>
    <row r="377" spans="1:21" s="583" customFormat="1">
      <c r="A377" s="810" t="s">
        <v>4817</v>
      </c>
      <c r="B377" s="810" t="s">
        <v>10241</v>
      </c>
      <c r="C377" s="778" t="s">
        <v>45</v>
      </c>
      <c r="D377" s="811" t="s">
        <v>979</v>
      </c>
      <c r="E377" s="811">
        <v>3</v>
      </c>
      <c r="F377" s="779" t="s">
        <v>18</v>
      </c>
      <c r="G377" s="811" t="s">
        <v>1057</v>
      </c>
      <c r="H377" s="811" t="s">
        <v>45</v>
      </c>
      <c r="I377" s="811" t="s">
        <v>36</v>
      </c>
      <c r="J377" s="811" t="s">
        <v>35</v>
      </c>
      <c r="K377" s="811" t="s">
        <v>220</v>
      </c>
      <c r="L377" s="811" t="s">
        <v>45</v>
      </c>
      <c r="M377" s="86" t="s">
        <v>30</v>
      </c>
      <c r="N377" s="811" t="s">
        <v>45</v>
      </c>
      <c r="O377" s="811" t="s">
        <v>45</v>
      </c>
      <c r="P377" s="811" t="s">
        <v>30</v>
      </c>
      <c r="Q377" s="811" t="s">
        <v>1501</v>
      </c>
      <c r="R377" s="812" t="s">
        <v>10241</v>
      </c>
      <c r="S377" s="812" t="s">
        <v>10244</v>
      </c>
      <c r="T377" s="811" t="s">
        <v>10245</v>
      </c>
      <c r="U377" s="811" t="s">
        <v>10246</v>
      </c>
    </row>
    <row r="378" spans="1:21" s="583" customFormat="1">
      <c r="A378" s="810" t="s">
        <v>4817</v>
      </c>
      <c r="B378" s="810" t="s">
        <v>10242</v>
      </c>
      <c r="C378" s="778" t="s">
        <v>45</v>
      </c>
      <c r="D378" s="811" t="s">
        <v>979</v>
      </c>
      <c r="E378" s="811">
        <v>3</v>
      </c>
      <c r="F378" s="779" t="s">
        <v>18</v>
      </c>
      <c r="G378" s="811" t="s">
        <v>1059</v>
      </c>
      <c r="H378" s="811" t="s">
        <v>45</v>
      </c>
      <c r="I378" s="811" t="s">
        <v>36</v>
      </c>
      <c r="J378" s="811" t="s">
        <v>35</v>
      </c>
      <c r="K378" s="811" t="s">
        <v>220</v>
      </c>
      <c r="L378" s="811" t="s">
        <v>45</v>
      </c>
      <c r="M378" s="86" t="s">
        <v>30</v>
      </c>
      <c r="N378" s="811" t="s">
        <v>45</v>
      </c>
      <c r="O378" s="811" t="s">
        <v>45</v>
      </c>
      <c r="P378" s="811" t="s">
        <v>30</v>
      </c>
      <c r="Q378" s="811" t="s">
        <v>1500</v>
      </c>
      <c r="R378" s="812" t="s">
        <v>10242</v>
      </c>
      <c r="S378" s="812" t="s">
        <v>45</v>
      </c>
      <c r="T378" s="811" t="s">
        <v>45</v>
      </c>
      <c r="U378" s="811" t="s">
        <v>10248</v>
      </c>
    </row>
    <row r="379" spans="1:21" s="583" customFormat="1">
      <c r="A379" s="810" t="s">
        <v>4817</v>
      </c>
      <c r="B379" s="810" t="s">
        <v>10243</v>
      </c>
      <c r="C379" s="778" t="s">
        <v>45</v>
      </c>
      <c r="D379" s="811" t="s">
        <v>979</v>
      </c>
      <c r="E379" s="811">
        <v>3</v>
      </c>
      <c r="F379" s="779" t="s">
        <v>18</v>
      </c>
      <c r="G379" s="811" t="s">
        <v>1057</v>
      </c>
      <c r="H379" s="811" t="s">
        <v>45</v>
      </c>
      <c r="I379" s="811" t="s">
        <v>36</v>
      </c>
      <c r="J379" s="811" t="s">
        <v>35</v>
      </c>
      <c r="K379" s="811" t="s">
        <v>220</v>
      </c>
      <c r="L379" s="811" t="s">
        <v>30</v>
      </c>
      <c r="M379" s="86" t="s">
        <v>30</v>
      </c>
      <c r="N379" s="811" t="s">
        <v>45</v>
      </c>
      <c r="O379" s="811" t="s">
        <v>45</v>
      </c>
      <c r="P379" s="811" t="s">
        <v>30</v>
      </c>
      <c r="Q379" s="811" t="s">
        <v>1500</v>
      </c>
      <c r="R379" s="812" t="s">
        <v>10243</v>
      </c>
      <c r="S379" s="812" t="s">
        <v>45</v>
      </c>
      <c r="T379" s="811" t="s">
        <v>45</v>
      </c>
      <c r="U379" s="811" t="s">
        <v>10249</v>
      </c>
    </row>
    <row r="380" spans="1:21" s="583" customFormat="1">
      <c r="A380" s="810" t="s">
        <v>4817</v>
      </c>
      <c r="B380" s="810" t="s">
        <v>10250</v>
      </c>
      <c r="C380" s="778" t="s">
        <v>45</v>
      </c>
      <c r="D380" s="811" t="s">
        <v>979</v>
      </c>
      <c r="E380" s="811">
        <v>3</v>
      </c>
      <c r="F380" s="779" t="s">
        <v>18</v>
      </c>
      <c r="G380" s="811" t="s">
        <v>1057</v>
      </c>
      <c r="H380" s="811" t="s">
        <v>45</v>
      </c>
      <c r="I380" s="811" t="s">
        <v>36</v>
      </c>
      <c r="J380" s="811" t="s">
        <v>35</v>
      </c>
      <c r="K380" s="811" t="s">
        <v>220</v>
      </c>
      <c r="L380" s="811" t="s">
        <v>45</v>
      </c>
      <c r="M380" s="86" t="s">
        <v>45</v>
      </c>
      <c r="N380" s="811" t="s">
        <v>30</v>
      </c>
      <c r="O380" s="811" t="s">
        <v>45</v>
      </c>
      <c r="P380" s="811" t="s">
        <v>45</v>
      </c>
      <c r="Q380" s="811" t="s">
        <v>16</v>
      </c>
      <c r="R380" s="812" t="s">
        <v>45</v>
      </c>
      <c r="S380" s="812" t="s">
        <v>10250</v>
      </c>
      <c r="T380" s="811" t="s">
        <v>10251</v>
      </c>
      <c r="U380" s="811" t="s">
        <v>10252</v>
      </c>
    </row>
    <row r="381" spans="1:21" s="583" customFormat="1">
      <c r="A381" s="810" t="s">
        <v>4817</v>
      </c>
      <c r="B381" s="810" t="s">
        <v>4835</v>
      </c>
      <c r="C381" s="778" t="s">
        <v>45</v>
      </c>
      <c r="D381" s="811" t="s">
        <v>983</v>
      </c>
      <c r="E381" s="811">
        <v>2</v>
      </c>
      <c r="F381" s="779" t="s">
        <v>18</v>
      </c>
      <c r="G381" s="811" t="s">
        <v>1061</v>
      </c>
      <c r="H381" s="811" t="s">
        <v>45</v>
      </c>
      <c r="I381" s="811" t="s">
        <v>190</v>
      </c>
      <c r="J381" s="811" t="s">
        <v>35</v>
      </c>
      <c r="K381" s="811" t="s">
        <v>220</v>
      </c>
      <c r="L381" s="811" t="s">
        <v>45</v>
      </c>
      <c r="M381" s="86" t="s">
        <v>30</v>
      </c>
      <c r="N381" s="811" t="s">
        <v>45</v>
      </c>
      <c r="O381" s="811" t="s">
        <v>45</v>
      </c>
      <c r="P381" s="811" t="s">
        <v>45</v>
      </c>
      <c r="Q381" s="811" t="s">
        <v>1500</v>
      </c>
      <c r="R381" s="812" t="s">
        <v>4835</v>
      </c>
      <c r="S381" s="812" t="s">
        <v>45</v>
      </c>
      <c r="T381" s="811" t="s">
        <v>45</v>
      </c>
      <c r="U381" s="811" t="s">
        <v>4873</v>
      </c>
    </row>
    <row r="382" spans="1:21" s="583" customFormat="1" ht="13" customHeight="1">
      <c r="A382" s="810" t="s">
        <v>4817</v>
      </c>
      <c r="B382" s="810" t="s">
        <v>4836</v>
      </c>
      <c r="C382" s="778" t="s">
        <v>45</v>
      </c>
      <c r="D382" s="811" t="s">
        <v>983</v>
      </c>
      <c r="E382" s="811">
        <v>2</v>
      </c>
      <c r="F382" s="779" t="s">
        <v>18</v>
      </c>
      <c r="G382" s="811" t="s">
        <v>1057</v>
      </c>
      <c r="H382" s="811" t="s">
        <v>45</v>
      </c>
      <c r="I382" s="811" t="s">
        <v>190</v>
      </c>
      <c r="J382" s="811" t="s">
        <v>35</v>
      </c>
      <c r="K382" s="811" t="s">
        <v>220</v>
      </c>
      <c r="L382" s="811" t="s">
        <v>45</v>
      </c>
      <c r="M382" s="86" t="s">
        <v>30</v>
      </c>
      <c r="N382" s="811" t="s">
        <v>45</v>
      </c>
      <c r="O382" s="811" t="s">
        <v>45</v>
      </c>
      <c r="P382" s="811" t="s">
        <v>30</v>
      </c>
      <c r="Q382" s="811" t="s">
        <v>1501</v>
      </c>
      <c r="R382" s="812" t="s">
        <v>4836</v>
      </c>
      <c r="S382" s="812" t="s">
        <v>8852</v>
      </c>
      <c r="T382" s="811" t="s">
        <v>8853</v>
      </c>
      <c r="U382" s="811" t="s">
        <v>4874</v>
      </c>
    </row>
    <row r="383" spans="1:21" s="583" customFormat="1" ht="13" customHeight="1">
      <c r="A383" s="810" t="s">
        <v>4817</v>
      </c>
      <c r="B383" s="810" t="s">
        <v>4837</v>
      </c>
      <c r="C383" s="778" t="s">
        <v>45</v>
      </c>
      <c r="D383" s="811" t="s">
        <v>983</v>
      </c>
      <c r="E383" s="811">
        <v>2</v>
      </c>
      <c r="F383" s="779" t="s">
        <v>18</v>
      </c>
      <c r="G383" s="811" t="s">
        <v>1059</v>
      </c>
      <c r="H383" s="811" t="s">
        <v>45</v>
      </c>
      <c r="I383" s="811" t="s">
        <v>190</v>
      </c>
      <c r="J383" s="811" t="s">
        <v>35</v>
      </c>
      <c r="K383" s="811" t="s">
        <v>220</v>
      </c>
      <c r="L383" s="811" t="s">
        <v>45</v>
      </c>
      <c r="M383" s="86" t="s">
        <v>30</v>
      </c>
      <c r="N383" s="811" t="s">
        <v>45</v>
      </c>
      <c r="O383" s="811" t="s">
        <v>45</v>
      </c>
      <c r="P383" s="811" t="s">
        <v>45</v>
      </c>
      <c r="Q383" s="811" t="s">
        <v>1500</v>
      </c>
      <c r="R383" s="812" t="s">
        <v>4837</v>
      </c>
      <c r="S383" s="812" t="s">
        <v>45</v>
      </c>
      <c r="T383" s="811" t="s">
        <v>45</v>
      </c>
      <c r="U383" s="811" t="s">
        <v>4875</v>
      </c>
    </row>
    <row r="384" spans="1:21" s="583" customFormat="1" ht="13" customHeight="1">
      <c r="A384" s="810" t="s">
        <v>4817</v>
      </c>
      <c r="B384" s="810" t="s">
        <v>4838</v>
      </c>
      <c r="C384" s="778" t="s">
        <v>45</v>
      </c>
      <c r="D384" s="811" t="s">
        <v>983</v>
      </c>
      <c r="E384" s="811">
        <v>2</v>
      </c>
      <c r="F384" s="779" t="s">
        <v>18</v>
      </c>
      <c r="G384" s="811" t="s">
        <v>1061</v>
      </c>
      <c r="H384" s="811" t="s">
        <v>45</v>
      </c>
      <c r="I384" s="811" t="s">
        <v>190</v>
      </c>
      <c r="J384" s="811" t="s">
        <v>35</v>
      </c>
      <c r="K384" s="811" t="s">
        <v>220</v>
      </c>
      <c r="L384" s="811" t="s">
        <v>30</v>
      </c>
      <c r="M384" s="86" t="s">
        <v>30</v>
      </c>
      <c r="N384" s="811" t="s">
        <v>45</v>
      </c>
      <c r="O384" s="811" t="s">
        <v>45</v>
      </c>
      <c r="P384" s="811" t="s">
        <v>45</v>
      </c>
      <c r="Q384" s="811" t="s">
        <v>1500</v>
      </c>
      <c r="R384" s="812" t="s">
        <v>4838</v>
      </c>
      <c r="S384" s="812" t="s">
        <v>45</v>
      </c>
      <c r="T384" s="811" t="s">
        <v>45</v>
      </c>
      <c r="U384" s="811" t="s">
        <v>4876</v>
      </c>
    </row>
    <row r="385" spans="1:21" s="583" customFormat="1" ht="13" customHeight="1">
      <c r="A385" s="810" t="s">
        <v>4817</v>
      </c>
      <c r="B385" s="810" t="s">
        <v>4839</v>
      </c>
      <c r="C385" s="778" t="s">
        <v>45</v>
      </c>
      <c r="D385" s="811" t="s">
        <v>983</v>
      </c>
      <c r="E385" s="811">
        <v>2</v>
      </c>
      <c r="F385" s="779" t="s">
        <v>18</v>
      </c>
      <c r="G385" s="811" t="s">
        <v>1059</v>
      </c>
      <c r="H385" s="811" t="s">
        <v>45</v>
      </c>
      <c r="I385" s="811" t="s">
        <v>190</v>
      </c>
      <c r="J385" s="811" t="s">
        <v>35</v>
      </c>
      <c r="K385" s="811" t="s">
        <v>220</v>
      </c>
      <c r="L385" s="811" t="s">
        <v>30</v>
      </c>
      <c r="M385" s="86" t="s">
        <v>30</v>
      </c>
      <c r="N385" s="811" t="s">
        <v>45</v>
      </c>
      <c r="O385" s="811" t="s">
        <v>45</v>
      </c>
      <c r="P385" s="811" t="s">
        <v>45</v>
      </c>
      <c r="Q385" s="811" t="s">
        <v>1500</v>
      </c>
      <c r="R385" s="812" t="s">
        <v>4839</v>
      </c>
      <c r="S385" s="812" t="s">
        <v>45</v>
      </c>
      <c r="T385" s="811" t="s">
        <v>45</v>
      </c>
      <c r="U385" s="811" t="s">
        <v>4877</v>
      </c>
    </row>
    <row r="386" spans="1:21" s="583" customFormat="1" ht="13" customHeight="1">
      <c r="A386" s="810" t="s">
        <v>4817</v>
      </c>
      <c r="B386" s="810" t="s">
        <v>4840</v>
      </c>
      <c r="C386" s="778" t="s">
        <v>45</v>
      </c>
      <c r="D386" s="811" t="s">
        <v>982</v>
      </c>
      <c r="E386" s="811">
        <v>4</v>
      </c>
      <c r="F386" s="779" t="s">
        <v>18</v>
      </c>
      <c r="G386" s="811" t="s">
        <v>1061</v>
      </c>
      <c r="H386" s="811" t="s">
        <v>45</v>
      </c>
      <c r="I386" s="811" t="s">
        <v>165</v>
      </c>
      <c r="J386" s="811" t="s">
        <v>35</v>
      </c>
      <c r="K386" s="811" t="s">
        <v>220</v>
      </c>
      <c r="L386" s="811" t="s">
        <v>45</v>
      </c>
      <c r="M386" s="86" t="s">
        <v>30</v>
      </c>
      <c r="N386" s="811" t="s">
        <v>45</v>
      </c>
      <c r="O386" s="811" t="s">
        <v>45</v>
      </c>
      <c r="P386" s="811" t="s">
        <v>45</v>
      </c>
      <c r="Q386" s="811" t="s">
        <v>1500</v>
      </c>
      <c r="R386" s="812" t="s">
        <v>4840</v>
      </c>
      <c r="S386" s="812" t="s">
        <v>45</v>
      </c>
      <c r="T386" s="811" t="s">
        <v>45</v>
      </c>
      <c r="U386" s="811" t="s">
        <v>4878</v>
      </c>
    </row>
    <row r="387" spans="1:21" s="583" customFormat="1" ht="13" customHeight="1">
      <c r="A387" s="810" t="s">
        <v>4817</v>
      </c>
      <c r="B387" s="810" t="s">
        <v>4841</v>
      </c>
      <c r="C387" s="778" t="s">
        <v>45</v>
      </c>
      <c r="D387" s="811" t="s">
        <v>982</v>
      </c>
      <c r="E387" s="811">
        <v>4</v>
      </c>
      <c r="F387" s="779" t="s">
        <v>18</v>
      </c>
      <c r="G387" s="811" t="s">
        <v>1057</v>
      </c>
      <c r="H387" s="811" t="s">
        <v>45</v>
      </c>
      <c r="I387" s="811" t="s">
        <v>165</v>
      </c>
      <c r="J387" s="811" t="s">
        <v>35</v>
      </c>
      <c r="K387" s="811" t="s">
        <v>220</v>
      </c>
      <c r="L387" s="811" t="s">
        <v>45</v>
      </c>
      <c r="M387" s="86" t="s">
        <v>30</v>
      </c>
      <c r="N387" s="811" t="s">
        <v>45</v>
      </c>
      <c r="O387" s="811" t="s">
        <v>45</v>
      </c>
      <c r="P387" s="811" t="s">
        <v>30</v>
      </c>
      <c r="Q387" s="811" t="s">
        <v>1501</v>
      </c>
      <c r="R387" s="812" t="s">
        <v>4841</v>
      </c>
      <c r="S387" s="812" t="s">
        <v>8854</v>
      </c>
      <c r="T387" s="811" t="s">
        <v>8855</v>
      </c>
      <c r="U387" s="811" t="s">
        <v>4879</v>
      </c>
    </row>
    <row r="388" spans="1:21" s="583" customFormat="1" ht="13" customHeight="1">
      <c r="A388" s="810" t="s">
        <v>4817</v>
      </c>
      <c r="B388" s="810" t="s">
        <v>4842</v>
      </c>
      <c r="C388" s="778" t="s">
        <v>45</v>
      </c>
      <c r="D388" s="811" t="s">
        <v>982</v>
      </c>
      <c r="E388" s="811">
        <v>4</v>
      </c>
      <c r="F388" s="779" t="s">
        <v>18</v>
      </c>
      <c r="G388" s="811" t="s">
        <v>1059</v>
      </c>
      <c r="H388" s="811" t="s">
        <v>45</v>
      </c>
      <c r="I388" s="811" t="s">
        <v>165</v>
      </c>
      <c r="J388" s="811" t="s">
        <v>35</v>
      </c>
      <c r="K388" s="811" t="s">
        <v>220</v>
      </c>
      <c r="L388" s="811" t="s">
        <v>45</v>
      </c>
      <c r="M388" s="86" t="s">
        <v>30</v>
      </c>
      <c r="N388" s="811" t="s">
        <v>45</v>
      </c>
      <c r="O388" s="811" t="s">
        <v>45</v>
      </c>
      <c r="P388" s="811" t="s">
        <v>45</v>
      </c>
      <c r="Q388" s="811" t="s">
        <v>1500</v>
      </c>
      <c r="R388" s="812" t="s">
        <v>4842</v>
      </c>
      <c r="S388" s="812" t="s">
        <v>45</v>
      </c>
      <c r="T388" s="811" t="s">
        <v>45</v>
      </c>
      <c r="U388" s="811" t="s">
        <v>4880</v>
      </c>
    </row>
    <row r="389" spans="1:21" s="583" customFormat="1" ht="13" customHeight="1">
      <c r="A389" s="810" t="s">
        <v>4817</v>
      </c>
      <c r="B389" s="810" t="s">
        <v>4843</v>
      </c>
      <c r="C389" s="778" t="s">
        <v>45</v>
      </c>
      <c r="D389" s="811" t="s">
        <v>982</v>
      </c>
      <c r="E389" s="811">
        <v>4</v>
      </c>
      <c r="F389" s="779" t="s">
        <v>18</v>
      </c>
      <c r="G389" s="811" t="s">
        <v>1061</v>
      </c>
      <c r="H389" s="811" t="s">
        <v>45</v>
      </c>
      <c r="I389" s="811" t="s">
        <v>165</v>
      </c>
      <c r="J389" s="811" t="s">
        <v>35</v>
      </c>
      <c r="K389" s="811" t="s">
        <v>220</v>
      </c>
      <c r="L389" s="811" t="s">
        <v>45</v>
      </c>
      <c r="M389" s="86" t="s">
        <v>30</v>
      </c>
      <c r="N389" s="811" t="s">
        <v>45</v>
      </c>
      <c r="O389" s="811" t="s">
        <v>45</v>
      </c>
      <c r="P389" s="811" t="s">
        <v>45</v>
      </c>
      <c r="Q389" s="811" t="s">
        <v>1500</v>
      </c>
      <c r="R389" s="812" t="s">
        <v>4843</v>
      </c>
      <c r="S389" s="812" t="s">
        <v>45</v>
      </c>
      <c r="T389" s="811" t="s">
        <v>45</v>
      </c>
      <c r="U389" s="811" t="s">
        <v>4881</v>
      </c>
    </row>
    <row r="390" spans="1:21" s="583" customFormat="1" ht="13" customHeight="1">
      <c r="A390" s="810" t="s">
        <v>4817</v>
      </c>
      <c r="B390" s="810" t="s">
        <v>4844</v>
      </c>
      <c r="C390" s="778" t="s">
        <v>45</v>
      </c>
      <c r="D390" s="811" t="s">
        <v>982</v>
      </c>
      <c r="E390" s="811">
        <v>4</v>
      </c>
      <c r="F390" s="779" t="s">
        <v>18</v>
      </c>
      <c r="G390" s="811" t="s">
        <v>1059</v>
      </c>
      <c r="H390" s="811" t="s">
        <v>45</v>
      </c>
      <c r="I390" s="811" t="s">
        <v>165</v>
      </c>
      <c r="J390" s="811" t="s">
        <v>35</v>
      </c>
      <c r="K390" s="811" t="s">
        <v>220</v>
      </c>
      <c r="L390" s="811" t="s">
        <v>45</v>
      </c>
      <c r="M390" s="86" t="s">
        <v>30</v>
      </c>
      <c r="N390" s="811" t="s">
        <v>45</v>
      </c>
      <c r="O390" s="811" t="s">
        <v>45</v>
      </c>
      <c r="P390" s="811" t="s">
        <v>45</v>
      </c>
      <c r="Q390" s="811" t="s">
        <v>1500</v>
      </c>
      <c r="R390" s="812" t="s">
        <v>4844</v>
      </c>
      <c r="S390" s="812" t="s">
        <v>45</v>
      </c>
      <c r="T390" s="811" t="s">
        <v>45</v>
      </c>
      <c r="U390" s="811" t="s">
        <v>4882</v>
      </c>
    </row>
    <row r="391" spans="1:21" s="583" customFormat="1" ht="13" customHeight="1">
      <c r="A391" s="810" t="s">
        <v>4817</v>
      </c>
      <c r="B391" s="810" t="s">
        <v>4845</v>
      </c>
      <c r="C391" s="778" t="s">
        <v>45</v>
      </c>
      <c r="D391" s="811" t="s">
        <v>980</v>
      </c>
      <c r="E391" s="811">
        <v>5</v>
      </c>
      <c r="F391" s="779" t="s">
        <v>18</v>
      </c>
      <c r="G391" s="811" t="s">
        <v>1061</v>
      </c>
      <c r="H391" s="811" t="s">
        <v>45</v>
      </c>
      <c r="I391" s="811" t="s">
        <v>165</v>
      </c>
      <c r="J391" s="811" t="s">
        <v>180</v>
      </c>
      <c r="K391" s="811" t="s">
        <v>218</v>
      </c>
      <c r="L391" s="811" t="s">
        <v>45</v>
      </c>
      <c r="M391" s="86" t="s">
        <v>30</v>
      </c>
      <c r="N391" s="811" t="s">
        <v>45</v>
      </c>
      <c r="O391" s="811" t="s">
        <v>45</v>
      </c>
      <c r="P391" s="811" t="s">
        <v>45</v>
      </c>
      <c r="Q391" s="811" t="s">
        <v>1500</v>
      </c>
      <c r="R391" s="812" t="s">
        <v>4845</v>
      </c>
      <c r="S391" s="812" t="s">
        <v>45</v>
      </c>
      <c r="T391" s="811" t="s">
        <v>45</v>
      </c>
      <c r="U391" s="811" t="s">
        <v>4883</v>
      </c>
    </row>
    <row r="392" spans="1:21" s="583" customFormat="1" ht="13" customHeight="1">
      <c r="A392" s="810" t="s">
        <v>4817</v>
      </c>
      <c r="B392" s="810" t="s">
        <v>8239</v>
      </c>
      <c r="C392" s="778" t="s">
        <v>45</v>
      </c>
      <c r="D392" s="811" t="s">
        <v>980</v>
      </c>
      <c r="E392" s="811">
        <v>5</v>
      </c>
      <c r="F392" s="779" t="s">
        <v>18</v>
      </c>
      <c r="G392" s="811" t="s">
        <v>1057</v>
      </c>
      <c r="H392" s="811" t="s">
        <v>45</v>
      </c>
      <c r="I392" s="811" t="s">
        <v>165</v>
      </c>
      <c r="J392" s="811" t="s">
        <v>180</v>
      </c>
      <c r="K392" s="811" t="s">
        <v>218</v>
      </c>
      <c r="L392" s="811" t="s">
        <v>45</v>
      </c>
      <c r="M392" s="86" t="s">
        <v>30</v>
      </c>
      <c r="N392" s="811" t="s">
        <v>45</v>
      </c>
      <c r="O392" s="811" t="s">
        <v>45</v>
      </c>
      <c r="P392" s="811" t="s">
        <v>45</v>
      </c>
      <c r="Q392" s="811" t="s">
        <v>1501</v>
      </c>
      <c r="R392" s="812" t="s">
        <v>8239</v>
      </c>
      <c r="S392" s="812" t="s">
        <v>8866</v>
      </c>
      <c r="T392" s="811" t="s">
        <v>8865</v>
      </c>
      <c r="U392" s="811" t="s">
        <v>8240</v>
      </c>
    </row>
    <row r="393" spans="1:21" s="583" customFormat="1" ht="13" customHeight="1">
      <c r="A393" s="810" t="s">
        <v>4817</v>
      </c>
      <c r="B393" s="810" t="s">
        <v>4846</v>
      </c>
      <c r="C393" s="778" t="s">
        <v>45</v>
      </c>
      <c r="D393" s="811" t="s">
        <v>980</v>
      </c>
      <c r="E393" s="811">
        <v>5</v>
      </c>
      <c r="F393" s="779" t="s">
        <v>18</v>
      </c>
      <c r="G393" s="811" t="s">
        <v>1059</v>
      </c>
      <c r="H393" s="811" t="s">
        <v>45</v>
      </c>
      <c r="I393" s="811" t="s">
        <v>165</v>
      </c>
      <c r="J393" s="811" t="s">
        <v>180</v>
      </c>
      <c r="K393" s="811" t="s">
        <v>218</v>
      </c>
      <c r="L393" s="811" t="s">
        <v>45</v>
      </c>
      <c r="M393" s="86" t="s">
        <v>30</v>
      </c>
      <c r="N393" s="811" t="s">
        <v>45</v>
      </c>
      <c r="O393" s="811" t="s">
        <v>45</v>
      </c>
      <c r="P393" s="811" t="s">
        <v>45</v>
      </c>
      <c r="Q393" s="811" t="s">
        <v>1501</v>
      </c>
      <c r="R393" s="812" t="s">
        <v>4846</v>
      </c>
      <c r="S393" s="812" t="s">
        <v>8857</v>
      </c>
      <c r="T393" s="811" t="s">
        <v>8858</v>
      </c>
      <c r="U393" s="811" t="s">
        <v>4884</v>
      </c>
    </row>
    <row r="394" spans="1:21" s="583" customFormat="1" ht="13" customHeight="1">
      <c r="A394" s="810" t="s">
        <v>4817</v>
      </c>
      <c r="B394" s="810" t="s">
        <v>4847</v>
      </c>
      <c r="C394" s="778" t="s">
        <v>45</v>
      </c>
      <c r="D394" s="811" t="s">
        <v>980</v>
      </c>
      <c r="E394" s="811">
        <v>5</v>
      </c>
      <c r="F394" s="779" t="s">
        <v>18</v>
      </c>
      <c r="G394" s="811" t="s">
        <v>1061</v>
      </c>
      <c r="H394" s="811" t="s">
        <v>45</v>
      </c>
      <c r="I394" s="811" t="s">
        <v>165</v>
      </c>
      <c r="J394" s="811" t="s">
        <v>180</v>
      </c>
      <c r="K394" s="811" t="s">
        <v>218</v>
      </c>
      <c r="L394" s="811" t="s">
        <v>30</v>
      </c>
      <c r="M394" s="86" t="s">
        <v>30</v>
      </c>
      <c r="N394" s="811" t="s">
        <v>45</v>
      </c>
      <c r="O394" s="811" t="s">
        <v>45</v>
      </c>
      <c r="P394" s="811" t="s">
        <v>45</v>
      </c>
      <c r="Q394" s="811" t="s">
        <v>1500</v>
      </c>
      <c r="R394" s="812" t="s">
        <v>4847</v>
      </c>
      <c r="S394" s="812" t="s">
        <v>45</v>
      </c>
      <c r="T394" s="811" t="s">
        <v>45</v>
      </c>
      <c r="U394" s="811" t="s">
        <v>4885</v>
      </c>
    </row>
    <row r="395" spans="1:21" s="583" customFormat="1" ht="13" customHeight="1">
      <c r="A395" s="810" t="s">
        <v>4817</v>
      </c>
      <c r="B395" s="810" t="s">
        <v>4848</v>
      </c>
      <c r="C395" s="778" t="s">
        <v>45</v>
      </c>
      <c r="D395" s="811" t="s">
        <v>980</v>
      </c>
      <c r="E395" s="811">
        <v>5</v>
      </c>
      <c r="F395" s="779" t="s">
        <v>18</v>
      </c>
      <c r="G395" s="811" t="s">
        <v>1059</v>
      </c>
      <c r="H395" s="811" t="s">
        <v>45</v>
      </c>
      <c r="I395" s="811" t="s">
        <v>165</v>
      </c>
      <c r="J395" s="811" t="s">
        <v>180</v>
      </c>
      <c r="K395" s="811" t="s">
        <v>218</v>
      </c>
      <c r="L395" s="811" t="s">
        <v>45</v>
      </c>
      <c r="M395" s="86" t="s">
        <v>30</v>
      </c>
      <c r="N395" s="811" t="s">
        <v>45</v>
      </c>
      <c r="O395" s="811" t="s">
        <v>45</v>
      </c>
      <c r="P395" s="811" t="s">
        <v>45</v>
      </c>
      <c r="Q395" s="811" t="s">
        <v>1500</v>
      </c>
      <c r="R395" s="812" t="s">
        <v>4848</v>
      </c>
      <c r="S395" s="812" t="s">
        <v>45</v>
      </c>
      <c r="T395" s="811" t="s">
        <v>45</v>
      </c>
      <c r="U395" s="811" t="s">
        <v>4886</v>
      </c>
    </row>
    <row r="396" spans="1:21" s="583" customFormat="1" ht="13" customHeight="1">
      <c r="A396" s="810" t="s">
        <v>4817</v>
      </c>
      <c r="B396" s="810" t="s">
        <v>4849</v>
      </c>
      <c r="C396" s="778" t="s">
        <v>30</v>
      </c>
      <c r="D396" s="811" t="s">
        <v>979</v>
      </c>
      <c r="E396" s="811">
        <v>3</v>
      </c>
      <c r="F396" s="779" t="s">
        <v>18</v>
      </c>
      <c r="G396" s="811" t="s">
        <v>1060</v>
      </c>
      <c r="H396" s="811" t="s">
        <v>45</v>
      </c>
      <c r="I396" s="811" t="s">
        <v>192</v>
      </c>
      <c r="J396" s="811" t="s">
        <v>35</v>
      </c>
      <c r="K396" s="811" t="s">
        <v>220</v>
      </c>
      <c r="L396" s="811" t="s">
        <v>45</v>
      </c>
      <c r="M396" s="86" t="s">
        <v>30</v>
      </c>
      <c r="N396" s="811" t="s">
        <v>45</v>
      </c>
      <c r="O396" s="811" t="s">
        <v>45</v>
      </c>
      <c r="P396" s="811" t="s">
        <v>45</v>
      </c>
      <c r="Q396" s="811" t="s">
        <v>1500</v>
      </c>
      <c r="R396" s="812" t="s">
        <v>4849</v>
      </c>
      <c r="S396" s="812" t="s">
        <v>45</v>
      </c>
      <c r="T396" s="811" t="s">
        <v>45</v>
      </c>
      <c r="U396" s="811" t="s">
        <v>4887</v>
      </c>
    </row>
    <row r="397" spans="1:21" s="583" customFormat="1" ht="13" customHeight="1">
      <c r="A397" s="810" t="s">
        <v>4817</v>
      </c>
      <c r="B397" s="810" t="s">
        <v>4850</v>
      </c>
      <c r="C397" s="778" t="s">
        <v>30</v>
      </c>
      <c r="D397" s="811" t="s">
        <v>979</v>
      </c>
      <c r="E397" s="811">
        <v>3</v>
      </c>
      <c r="F397" s="779" t="s">
        <v>18</v>
      </c>
      <c r="G397" s="811" t="s">
        <v>1061</v>
      </c>
      <c r="H397" s="811" t="s">
        <v>45</v>
      </c>
      <c r="I397" s="811" t="s">
        <v>192</v>
      </c>
      <c r="J397" s="811" t="s">
        <v>35</v>
      </c>
      <c r="K397" s="811" t="s">
        <v>220</v>
      </c>
      <c r="L397" s="811" t="s">
        <v>45</v>
      </c>
      <c r="M397" s="86" t="s">
        <v>30</v>
      </c>
      <c r="N397" s="811" t="s">
        <v>45</v>
      </c>
      <c r="O397" s="811" t="s">
        <v>45</v>
      </c>
      <c r="P397" s="811" t="s">
        <v>45</v>
      </c>
      <c r="Q397" s="811" t="s">
        <v>1500</v>
      </c>
      <c r="R397" s="812" t="s">
        <v>4850</v>
      </c>
      <c r="S397" s="812" t="s">
        <v>45</v>
      </c>
      <c r="T397" s="811" t="s">
        <v>45</v>
      </c>
      <c r="U397" s="811" t="s">
        <v>4888</v>
      </c>
    </row>
    <row r="398" spans="1:21" s="583" customFormat="1" ht="13" customHeight="1">
      <c r="A398" s="810" t="s">
        <v>4817</v>
      </c>
      <c r="B398" s="810" t="s">
        <v>7281</v>
      </c>
      <c r="C398" s="778" t="s">
        <v>30</v>
      </c>
      <c r="D398" s="811" t="s">
        <v>979</v>
      </c>
      <c r="E398" s="811">
        <v>3</v>
      </c>
      <c r="F398" s="779" t="s">
        <v>18</v>
      </c>
      <c r="G398" s="811" t="s">
        <v>1057</v>
      </c>
      <c r="H398" s="811" t="s">
        <v>45</v>
      </c>
      <c r="I398" s="811" t="s">
        <v>192</v>
      </c>
      <c r="J398" s="811" t="s">
        <v>35</v>
      </c>
      <c r="K398" s="811" t="s">
        <v>220</v>
      </c>
      <c r="L398" s="811" t="s">
        <v>45</v>
      </c>
      <c r="M398" s="86" t="s">
        <v>30</v>
      </c>
      <c r="N398" s="811" t="s">
        <v>45</v>
      </c>
      <c r="O398" s="811" t="s">
        <v>45</v>
      </c>
      <c r="P398" s="811" t="s">
        <v>30</v>
      </c>
      <c r="Q398" s="811" t="s">
        <v>1501</v>
      </c>
      <c r="R398" s="812" t="s">
        <v>7281</v>
      </c>
      <c r="S398" s="812" t="s">
        <v>8860</v>
      </c>
      <c r="T398" s="811" t="s">
        <v>8859</v>
      </c>
      <c r="U398" s="811" t="s">
        <v>7282</v>
      </c>
    </row>
    <row r="399" spans="1:21" s="583" customFormat="1" ht="13" customHeight="1">
      <c r="A399" s="810" t="s">
        <v>4817</v>
      </c>
      <c r="B399" s="810" t="s">
        <v>4851</v>
      </c>
      <c r="C399" s="778" t="s">
        <v>30</v>
      </c>
      <c r="D399" s="811" t="s">
        <v>979</v>
      </c>
      <c r="E399" s="811">
        <v>3</v>
      </c>
      <c r="F399" s="779" t="s">
        <v>18</v>
      </c>
      <c r="G399" s="811" t="s">
        <v>1059</v>
      </c>
      <c r="H399" s="811" t="s">
        <v>45</v>
      </c>
      <c r="I399" s="811" t="s">
        <v>192</v>
      </c>
      <c r="J399" s="811" t="s">
        <v>35</v>
      </c>
      <c r="K399" s="811" t="s">
        <v>220</v>
      </c>
      <c r="L399" s="811" t="s">
        <v>45</v>
      </c>
      <c r="M399" s="86" t="s">
        <v>30</v>
      </c>
      <c r="N399" s="811" t="s">
        <v>45</v>
      </c>
      <c r="O399" s="811" t="s">
        <v>45</v>
      </c>
      <c r="P399" s="811" t="s">
        <v>45</v>
      </c>
      <c r="Q399" s="811" t="s">
        <v>1500</v>
      </c>
      <c r="R399" s="812" t="s">
        <v>4851</v>
      </c>
      <c r="S399" s="812" t="s">
        <v>45</v>
      </c>
      <c r="T399" s="811" t="s">
        <v>45</v>
      </c>
      <c r="U399" s="811" t="s">
        <v>4889</v>
      </c>
    </row>
    <row r="400" spans="1:21" s="583" customFormat="1" ht="13" customHeight="1">
      <c r="A400" s="810" t="s">
        <v>4817</v>
      </c>
      <c r="B400" s="810" t="s">
        <v>4852</v>
      </c>
      <c r="C400" s="778" t="s">
        <v>30</v>
      </c>
      <c r="D400" s="811" t="s">
        <v>979</v>
      </c>
      <c r="E400" s="811">
        <v>3</v>
      </c>
      <c r="F400" s="779" t="s">
        <v>18</v>
      </c>
      <c r="G400" s="811" t="s">
        <v>1061</v>
      </c>
      <c r="H400" s="811" t="s">
        <v>45</v>
      </c>
      <c r="I400" s="811" t="s">
        <v>192</v>
      </c>
      <c r="J400" s="811" t="s">
        <v>35</v>
      </c>
      <c r="K400" s="811" t="s">
        <v>220</v>
      </c>
      <c r="L400" s="811" t="s">
        <v>30</v>
      </c>
      <c r="M400" s="86" t="s">
        <v>30</v>
      </c>
      <c r="N400" s="811" t="s">
        <v>45</v>
      </c>
      <c r="O400" s="811" t="s">
        <v>45</v>
      </c>
      <c r="P400" s="811" t="s">
        <v>45</v>
      </c>
      <c r="Q400" s="811" t="s">
        <v>1500</v>
      </c>
      <c r="R400" s="812" t="s">
        <v>4852</v>
      </c>
      <c r="S400" s="812" t="s">
        <v>45</v>
      </c>
      <c r="T400" s="811" t="s">
        <v>45</v>
      </c>
      <c r="U400" s="811" t="s">
        <v>4890</v>
      </c>
    </row>
    <row r="401" spans="1:21" s="583" customFormat="1" ht="13" customHeight="1">
      <c r="A401" s="810" t="s">
        <v>4817</v>
      </c>
      <c r="B401" s="810" t="s">
        <v>9119</v>
      </c>
      <c r="C401" s="778" t="s">
        <v>45</v>
      </c>
      <c r="D401" s="811" t="s">
        <v>982</v>
      </c>
      <c r="E401" s="811">
        <v>4</v>
      </c>
      <c r="F401" s="779" t="s">
        <v>18</v>
      </c>
      <c r="G401" s="811" t="s">
        <v>1060</v>
      </c>
      <c r="H401" s="811" t="s">
        <v>45</v>
      </c>
      <c r="I401" s="811" t="s">
        <v>192</v>
      </c>
      <c r="J401" s="811" t="s">
        <v>35</v>
      </c>
      <c r="K401" s="811" t="s">
        <v>220</v>
      </c>
      <c r="L401" s="811" t="s">
        <v>45</v>
      </c>
      <c r="M401" s="86" t="s">
        <v>30</v>
      </c>
      <c r="N401" s="811" t="s">
        <v>45</v>
      </c>
      <c r="O401" s="811" t="s">
        <v>45</v>
      </c>
      <c r="P401" s="811" t="s">
        <v>45</v>
      </c>
      <c r="Q401" s="811" t="s">
        <v>1500</v>
      </c>
      <c r="R401" s="812" t="s">
        <v>9119</v>
      </c>
      <c r="S401" s="812" t="s">
        <v>45</v>
      </c>
      <c r="T401" s="811" t="s">
        <v>45</v>
      </c>
      <c r="U401" s="811" t="s">
        <v>9125</v>
      </c>
    </row>
    <row r="402" spans="1:21" s="583" customFormat="1" ht="13" customHeight="1">
      <c r="A402" s="810" t="s">
        <v>4817</v>
      </c>
      <c r="B402" s="810" t="s">
        <v>9120</v>
      </c>
      <c r="C402" s="778" t="s">
        <v>45</v>
      </c>
      <c r="D402" s="811" t="s">
        <v>982</v>
      </c>
      <c r="E402" s="811">
        <v>4</v>
      </c>
      <c r="F402" s="779" t="s">
        <v>18</v>
      </c>
      <c r="G402" s="811" t="s">
        <v>1061</v>
      </c>
      <c r="H402" s="811" t="s">
        <v>45</v>
      </c>
      <c r="I402" s="811" t="s">
        <v>192</v>
      </c>
      <c r="J402" s="811" t="s">
        <v>35</v>
      </c>
      <c r="K402" s="811" t="s">
        <v>220</v>
      </c>
      <c r="L402" s="811" t="s">
        <v>45</v>
      </c>
      <c r="M402" s="86" t="s">
        <v>30</v>
      </c>
      <c r="N402" s="811" t="s">
        <v>45</v>
      </c>
      <c r="O402" s="811" t="s">
        <v>45</v>
      </c>
      <c r="P402" s="811" t="s">
        <v>45</v>
      </c>
      <c r="Q402" s="811" t="s">
        <v>1500</v>
      </c>
      <c r="R402" s="812" t="s">
        <v>9120</v>
      </c>
      <c r="S402" s="812" t="s">
        <v>45</v>
      </c>
      <c r="T402" s="811" t="s">
        <v>45</v>
      </c>
      <c r="U402" s="811" t="s">
        <v>9126</v>
      </c>
    </row>
    <row r="403" spans="1:21" s="583" customFormat="1" ht="13" customHeight="1">
      <c r="A403" s="810" t="s">
        <v>4817</v>
      </c>
      <c r="B403" s="810" t="s">
        <v>9121</v>
      </c>
      <c r="C403" s="778" t="s">
        <v>45</v>
      </c>
      <c r="D403" s="811" t="s">
        <v>982</v>
      </c>
      <c r="E403" s="811">
        <v>4</v>
      </c>
      <c r="F403" s="779" t="s">
        <v>18</v>
      </c>
      <c r="G403" s="811" t="s">
        <v>1057</v>
      </c>
      <c r="H403" s="811" t="s">
        <v>45</v>
      </c>
      <c r="I403" s="811" t="s">
        <v>192</v>
      </c>
      <c r="J403" s="811" t="s">
        <v>35</v>
      </c>
      <c r="K403" s="811" t="s">
        <v>220</v>
      </c>
      <c r="L403" s="811" t="s">
        <v>45</v>
      </c>
      <c r="M403" s="86" t="s">
        <v>30</v>
      </c>
      <c r="N403" s="811" t="s">
        <v>45</v>
      </c>
      <c r="O403" s="811" t="s">
        <v>45</v>
      </c>
      <c r="P403" s="811" t="s">
        <v>30</v>
      </c>
      <c r="Q403" s="811" t="s">
        <v>1501</v>
      </c>
      <c r="R403" s="812" t="s">
        <v>9121</v>
      </c>
      <c r="S403" s="812" t="s">
        <v>9123</v>
      </c>
      <c r="T403" s="811" t="s">
        <v>9124</v>
      </c>
      <c r="U403" s="811" t="s">
        <v>9127</v>
      </c>
    </row>
    <row r="404" spans="1:21" s="583" customFormat="1" ht="13" customHeight="1">
      <c r="A404" s="810" t="s">
        <v>4817</v>
      </c>
      <c r="B404" s="810" t="s">
        <v>9122</v>
      </c>
      <c r="C404" s="778" t="s">
        <v>45</v>
      </c>
      <c r="D404" s="811" t="s">
        <v>982</v>
      </c>
      <c r="E404" s="811">
        <v>4</v>
      </c>
      <c r="F404" s="779" t="s">
        <v>18</v>
      </c>
      <c r="G404" s="811" t="s">
        <v>1059</v>
      </c>
      <c r="H404" s="811" t="s">
        <v>45</v>
      </c>
      <c r="I404" s="811" t="s">
        <v>192</v>
      </c>
      <c r="J404" s="811" t="s">
        <v>35</v>
      </c>
      <c r="K404" s="811" t="s">
        <v>220</v>
      </c>
      <c r="L404" s="811" t="s">
        <v>45</v>
      </c>
      <c r="M404" s="86" t="s">
        <v>30</v>
      </c>
      <c r="N404" s="811" t="s">
        <v>45</v>
      </c>
      <c r="O404" s="811" t="s">
        <v>45</v>
      </c>
      <c r="P404" s="811" t="s">
        <v>30</v>
      </c>
      <c r="Q404" s="811" t="s">
        <v>1500</v>
      </c>
      <c r="R404" s="812" t="s">
        <v>9122</v>
      </c>
      <c r="S404" s="812" t="s">
        <v>45</v>
      </c>
      <c r="T404" s="811" t="s">
        <v>45</v>
      </c>
      <c r="U404" s="811" t="s">
        <v>9128</v>
      </c>
    </row>
    <row r="405" spans="1:21" s="583" customFormat="1" ht="13" customHeight="1">
      <c r="A405" s="810" t="s">
        <v>4817</v>
      </c>
      <c r="B405" s="810" t="s">
        <v>4853</v>
      </c>
      <c r="C405" s="778" t="s">
        <v>45</v>
      </c>
      <c r="D405" s="811" t="s">
        <v>982</v>
      </c>
      <c r="E405" s="811">
        <v>4</v>
      </c>
      <c r="F405" s="779" t="s">
        <v>18</v>
      </c>
      <c r="G405" s="811" t="s">
        <v>1061</v>
      </c>
      <c r="H405" s="811" t="s">
        <v>45</v>
      </c>
      <c r="I405" s="811" t="s">
        <v>165</v>
      </c>
      <c r="J405" s="811" t="s">
        <v>35</v>
      </c>
      <c r="K405" s="811" t="s">
        <v>220</v>
      </c>
      <c r="L405" s="811" t="s">
        <v>45</v>
      </c>
      <c r="M405" s="86" t="s">
        <v>30</v>
      </c>
      <c r="N405" s="811" t="s">
        <v>45</v>
      </c>
      <c r="O405" s="811" t="s">
        <v>45</v>
      </c>
      <c r="P405" s="811" t="s">
        <v>45</v>
      </c>
      <c r="Q405" s="811" t="s">
        <v>1500</v>
      </c>
      <c r="R405" s="812" t="s">
        <v>4853</v>
      </c>
      <c r="S405" s="812" t="s">
        <v>45</v>
      </c>
      <c r="T405" s="811" t="s">
        <v>45</v>
      </c>
      <c r="U405" s="811" t="s">
        <v>4891</v>
      </c>
    </row>
    <row r="406" spans="1:21" s="583" customFormat="1" ht="13" customHeight="1">
      <c r="A406" s="810" t="s">
        <v>4817</v>
      </c>
      <c r="B406" s="810" t="s">
        <v>5317</v>
      </c>
      <c r="C406" s="778" t="s">
        <v>45</v>
      </c>
      <c r="D406" s="811" t="s">
        <v>982</v>
      </c>
      <c r="E406" s="811">
        <v>4</v>
      </c>
      <c r="F406" s="779" t="s">
        <v>18</v>
      </c>
      <c r="G406" s="811" t="s">
        <v>1057</v>
      </c>
      <c r="H406" s="811" t="s">
        <v>45</v>
      </c>
      <c r="I406" s="811" t="s">
        <v>165</v>
      </c>
      <c r="J406" s="811" t="s">
        <v>35</v>
      </c>
      <c r="K406" s="811" t="s">
        <v>220</v>
      </c>
      <c r="L406" s="811" t="s">
        <v>45</v>
      </c>
      <c r="M406" s="86" t="s">
        <v>30</v>
      </c>
      <c r="N406" s="811" t="s">
        <v>45</v>
      </c>
      <c r="O406" s="811" t="s">
        <v>45</v>
      </c>
      <c r="P406" s="811" t="s">
        <v>30</v>
      </c>
      <c r="Q406" s="811" t="s">
        <v>1501</v>
      </c>
      <c r="R406" s="812" t="s">
        <v>5317</v>
      </c>
      <c r="S406" s="812" t="s">
        <v>8862</v>
      </c>
      <c r="T406" s="811" t="s">
        <v>8861</v>
      </c>
      <c r="U406" s="811" t="s">
        <v>5318</v>
      </c>
    </row>
    <row r="407" spans="1:21" s="583" customFormat="1" ht="13" customHeight="1">
      <c r="A407" s="810" t="s">
        <v>4817</v>
      </c>
      <c r="B407" s="810" t="s">
        <v>5319</v>
      </c>
      <c r="C407" s="778" t="s">
        <v>45</v>
      </c>
      <c r="D407" s="811" t="s">
        <v>982</v>
      </c>
      <c r="E407" s="811">
        <v>4</v>
      </c>
      <c r="F407" s="779" t="s">
        <v>18</v>
      </c>
      <c r="G407" s="811" t="s">
        <v>1059</v>
      </c>
      <c r="H407" s="811" t="s">
        <v>45</v>
      </c>
      <c r="I407" s="811" t="s">
        <v>165</v>
      </c>
      <c r="J407" s="811" t="s">
        <v>35</v>
      </c>
      <c r="K407" s="811" t="s">
        <v>220</v>
      </c>
      <c r="L407" s="811" t="s">
        <v>45</v>
      </c>
      <c r="M407" s="86" t="s">
        <v>30</v>
      </c>
      <c r="N407" s="811" t="s">
        <v>45</v>
      </c>
      <c r="O407" s="811" t="s">
        <v>45</v>
      </c>
      <c r="P407" s="811" t="s">
        <v>45</v>
      </c>
      <c r="Q407" s="811" t="s">
        <v>1500</v>
      </c>
      <c r="R407" s="812" t="s">
        <v>5319</v>
      </c>
      <c r="S407" s="812" t="s">
        <v>45</v>
      </c>
      <c r="T407" s="811" t="s">
        <v>45</v>
      </c>
      <c r="U407" s="811" t="s">
        <v>5320</v>
      </c>
    </row>
    <row r="408" spans="1:21" s="583" customFormat="1" ht="13" customHeight="1">
      <c r="A408" s="810" t="s">
        <v>4817</v>
      </c>
      <c r="B408" s="810" t="s">
        <v>4854</v>
      </c>
      <c r="C408" s="778" t="s">
        <v>45</v>
      </c>
      <c r="D408" s="811" t="s">
        <v>982</v>
      </c>
      <c r="E408" s="811">
        <v>4</v>
      </c>
      <c r="F408" s="779" t="s">
        <v>18</v>
      </c>
      <c r="G408" s="811" t="s">
        <v>1061</v>
      </c>
      <c r="H408" s="811" t="s">
        <v>45</v>
      </c>
      <c r="I408" s="811" t="s">
        <v>165</v>
      </c>
      <c r="J408" s="811" t="s">
        <v>35</v>
      </c>
      <c r="K408" s="811" t="s">
        <v>220</v>
      </c>
      <c r="L408" s="811" t="s">
        <v>30</v>
      </c>
      <c r="M408" s="86" t="s">
        <v>30</v>
      </c>
      <c r="N408" s="811" t="s">
        <v>45</v>
      </c>
      <c r="O408" s="811" t="s">
        <v>45</v>
      </c>
      <c r="P408" s="811" t="s">
        <v>45</v>
      </c>
      <c r="Q408" s="811" t="s">
        <v>1500</v>
      </c>
      <c r="R408" s="812" t="s">
        <v>4854</v>
      </c>
      <c r="S408" s="812" t="s">
        <v>45</v>
      </c>
      <c r="T408" s="811" t="s">
        <v>45</v>
      </c>
      <c r="U408" s="811" t="s">
        <v>4892</v>
      </c>
    </row>
    <row r="409" spans="1:21" s="583" customFormat="1" ht="13" customHeight="1">
      <c r="A409" s="810" t="s">
        <v>4817</v>
      </c>
      <c r="B409" s="810" t="s">
        <v>4855</v>
      </c>
      <c r="C409" s="778" t="s">
        <v>45</v>
      </c>
      <c r="D409" s="811" t="s">
        <v>982</v>
      </c>
      <c r="E409" s="811">
        <v>4</v>
      </c>
      <c r="F409" s="779" t="s">
        <v>18</v>
      </c>
      <c r="G409" s="811" t="s">
        <v>1059</v>
      </c>
      <c r="H409" s="811" t="s">
        <v>45</v>
      </c>
      <c r="I409" s="811" t="s">
        <v>165</v>
      </c>
      <c r="J409" s="811" t="s">
        <v>35</v>
      </c>
      <c r="K409" s="811" t="s">
        <v>220</v>
      </c>
      <c r="L409" s="811" t="s">
        <v>30</v>
      </c>
      <c r="M409" s="86" t="s">
        <v>30</v>
      </c>
      <c r="N409" s="811" t="s">
        <v>45</v>
      </c>
      <c r="O409" s="811" t="s">
        <v>45</v>
      </c>
      <c r="P409" s="811" t="s">
        <v>45</v>
      </c>
      <c r="Q409" s="811" t="s">
        <v>1500</v>
      </c>
      <c r="R409" s="812" t="s">
        <v>4855</v>
      </c>
      <c r="S409" s="812" t="s">
        <v>45</v>
      </c>
      <c r="T409" s="811" t="s">
        <v>45</v>
      </c>
      <c r="U409" s="811" t="s">
        <v>4893</v>
      </c>
    </row>
    <row r="410" spans="1:21" s="583" customFormat="1" ht="13" customHeight="1">
      <c r="A410" s="810" t="s">
        <v>5810</v>
      </c>
      <c r="B410" s="810" t="s">
        <v>8190</v>
      </c>
      <c r="C410" s="778" t="s">
        <v>45</v>
      </c>
      <c r="D410" s="811" t="s">
        <v>980</v>
      </c>
      <c r="E410" s="811">
        <v>5</v>
      </c>
      <c r="F410" s="779" t="s">
        <v>18</v>
      </c>
      <c r="G410" s="811" t="s">
        <v>1057</v>
      </c>
      <c r="H410" s="811" t="s">
        <v>45</v>
      </c>
      <c r="I410" s="811" t="s">
        <v>165</v>
      </c>
      <c r="J410" s="811" t="s">
        <v>35</v>
      </c>
      <c r="K410" s="811" t="s">
        <v>977</v>
      </c>
      <c r="L410" s="811" t="s">
        <v>45</v>
      </c>
      <c r="M410" s="86" t="s">
        <v>30</v>
      </c>
      <c r="N410" s="811" t="s">
        <v>45</v>
      </c>
      <c r="O410" s="811" t="s">
        <v>45</v>
      </c>
      <c r="P410" s="811" t="s">
        <v>45</v>
      </c>
      <c r="Q410" s="811" t="s">
        <v>1501</v>
      </c>
      <c r="R410" s="812" t="s">
        <v>8190</v>
      </c>
      <c r="S410" s="812" t="s">
        <v>8192</v>
      </c>
      <c r="T410" s="811" t="s">
        <v>8193</v>
      </c>
      <c r="U410" s="811" t="s">
        <v>8194</v>
      </c>
    </row>
    <row r="411" spans="1:21" s="583" customFormat="1" ht="13" customHeight="1">
      <c r="A411" s="810" t="s">
        <v>5810</v>
      </c>
      <c r="B411" s="810" t="s">
        <v>8191</v>
      </c>
      <c r="C411" s="778" t="s">
        <v>45</v>
      </c>
      <c r="D411" s="811" t="s">
        <v>980</v>
      </c>
      <c r="E411" s="811">
        <v>5</v>
      </c>
      <c r="F411" s="779" t="s">
        <v>18</v>
      </c>
      <c r="G411" s="811" t="s">
        <v>1059</v>
      </c>
      <c r="H411" s="811" t="s">
        <v>45</v>
      </c>
      <c r="I411" s="811" t="s">
        <v>165</v>
      </c>
      <c r="J411" s="811" t="s">
        <v>35</v>
      </c>
      <c r="K411" s="811" t="s">
        <v>977</v>
      </c>
      <c r="L411" s="811" t="s">
        <v>45</v>
      </c>
      <c r="M411" s="86" t="s">
        <v>30</v>
      </c>
      <c r="N411" s="811" t="s">
        <v>45</v>
      </c>
      <c r="O411" s="811" t="s">
        <v>45</v>
      </c>
      <c r="P411" s="811" t="s">
        <v>45</v>
      </c>
      <c r="Q411" s="811" t="s">
        <v>1500</v>
      </c>
      <c r="R411" s="812" t="s">
        <v>8191</v>
      </c>
      <c r="S411" s="812" t="s">
        <v>45</v>
      </c>
      <c r="T411" s="811" t="s">
        <v>45</v>
      </c>
      <c r="U411" s="811" t="s">
        <v>8195</v>
      </c>
    </row>
    <row r="412" spans="1:21" s="583" customFormat="1" ht="13" customHeight="1">
      <c r="A412" s="810" t="s">
        <v>5810</v>
      </c>
      <c r="B412" s="810" t="s">
        <v>5172</v>
      </c>
      <c r="C412" s="778" t="s">
        <v>45</v>
      </c>
      <c r="D412" s="811" t="s">
        <v>980</v>
      </c>
      <c r="E412" s="811">
        <v>5</v>
      </c>
      <c r="F412" s="779" t="s">
        <v>18</v>
      </c>
      <c r="G412" s="811" t="s">
        <v>1057</v>
      </c>
      <c r="H412" s="811" t="s">
        <v>45</v>
      </c>
      <c r="I412" s="811" t="s">
        <v>165</v>
      </c>
      <c r="J412" s="811" t="s">
        <v>35</v>
      </c>
      <c r="K412" s="811" t="s">
        <v>139</v>
      </c>
      <c r="L412" s="811" t="s">
        <v>30</v>
      </c>
      <c r="M412" s="86" t="s">
        <v>30</v>
      </c>
      <c r="N412" s="811" t="s">
        <v>45</v>
      </c>
      <c r="O412" s="811" t="s">
        <v>45</v>
      </c>
      <c r="P412" s="811" t="s">
        <v>45</v>
      </c>
      <c r="Q412" s="811" t="s">
        <v>1501</v>
      </c>
      <c r="R412" s="812" t="s">
        <v>5172</v>
      </c>
      <c r="S412" s="812" t="s">
        <v>5173</v>
      </c>
      <c r="T412" s="811" t="s">
        <v>1664</v>
      </c>
      <c r="U412" s="811" t="s">
        <v>1357</v>
      </c>
    </row>
    <row r="413" spans="1:21" s="583" customFormat="1" ht="13" customHeight="1">
      <c r="A413" s="810" t="s">
        <v>1326</v>
      </c>
      <c r="B413" s="812" t="s">
        <v>12535</v>
      </c>
      <c r="C413" s="778" t="s">
        <v>45</v>
      </c>
      <c r="D413" s="811" t="s">
        <v>983</v>
      </c>
      <c r="E413" s="811">
        <v>2</v>
      </c>
      <c r="F413" s="779" t="s">
        <v>18</v>
      </c>
      <c r="G413" s="811" t="s">
        <v>1059</v>
      </c>
      <c r="H413" s="811" t="s">
        <v>45</v>
      </c>
      <c r="I413" s="811" t="s">
        <v>36</v>
      </c>
      <c r="J413" s="811" t="s">
        <v>180</v>
      </c>
      <c r="K413" s="811" t="s">
        <v>220</v>
      </c>
      <c r="L413" s="811" t="s">
        <v>45</v>
      </c>
      <c r="M413" s="86" t="s">
        <v>30</v>
      </c>
      <c r="N413" s="811" t="s">
        <v>45</v>
      </c>
      <c r="O413" s="811" t="s">
        <v>45</v>
      </c>
      <c r="P413" s="811" t="s">
        <v>45</v>
      </c>
      <c r="Q413" s="811" t="s">
        <v>1501</v>
      </c>
      <c r="R413" s="812" t="s">
        <v>12536</v>
      </c>
      <c r="S413" s="812" t="s">
        <v>12537</v>
      </c>
      <c r="T413" s="811" t="s">
        <v>7340</v>
      </c>
      <c r="U413" s="811" t="s">
        <v>7336</v>
      </c>
    </row>
    <row r="414" spans="1:21" s="583" customFormat="1" ht="13" customHeight="1">
      <c r="A414" s="810" t="s">
        <v>1326</v>
      </c>
      <c r="B414" s="812" t="s">
        <v>12538</v>
      </c>
      <c r="C414" s="778" t="s">
        <v>45</v>
      </c>
      <c r="D414" s="811" t="s">
        <v>983</v>
      </c>
      <c r="E414" s="811">
        <v>2</v>
      </c>
      <c r="F414" s="779" t="s">
        <v>18</v>
      </c>
      <c r="G414" s="811" t="s">
        <v>1059</v>
      </c>
      <c r="H414" s="811" t="s">
        <v>45</v>
      </c>
      <c r="I414" s="811" t="s">
        <v>36</v>
      </c>
      <c r="J414" s="811" t="s">
        <v>180</v>
      </c>
      <c r="K414" s="811" t="s">
        <v>220</v>
      </c>
      <c r="L414" s="811" t="s">
        <v>30</v>
      </c>
      <c r="M414" s="86" t="s">
        <v>30</v>
      </c>
      <c r="N414" s="811" t="s">
        <v>45</v>
      </c>
      <c r="O414" s="811" t="s">
        <v>45</v>
      </c>
      <c r="P414" s="811" t="s">
        <v>45</v>
      </c>
      <c r="Q414" s="811" t="s">
        <v>1500</v>
      </c>
      <c r="R414" s="812" t="s">
        <v>12538</v>
      </c>
      <c r="S414" s="812" t="s">
        <v>45</v>
      </c>
      <c r="T414" s="811" t="s">
        <v>45</v>
      </c>
      <c r="U414" s="811" t="s">
        <v>7337</v>
      </c>
    </row>
    <row r="415" spans="1:21" s="583" customFormat="1" ht="13" customHeight="1">
      <c r="A415" s="810" t="s">
        <v>1326</v>
      </c>
      <c r="B415" s="812" t="s">
        <v>12539</v>
      </c>
      <c r="C415" s="778" t="s">
        <v>45</v>
      </c>
      <c r="D415" s="811" t="s">
        <v>983</v>
      </c>
      <c r="E415" s="811">
        <v>2</v>
      </c>
      <c r="F415" s="779" t="s">
        <v>18</v>
      </c>
      <c r="G415" s="811" t="s">
        <v>1057</v>
      </c>
      <c r="H415" s="811" t="s">
        <v>45</v>
      </c>
      <c r="I415" s="811" t="s">
        <v>36</v>
      </c>
      <c r="J415" s="811" t="s">
        <v>180</v>
      </c>
      <c r="K415" s="811" t="s">
        <v>220</v>
      </c>
      <c r="L415" s="811" t="s">
        <v>45</v>
      </c>
      <c r="M415" s="86" t="s">
        <v>30</v>
      </c>
      <c r="N415" s="811" t="s">
        <v>45</v>
      </c>
      <c r="O415" s="811" t="s">
        <v>45</v>
      </c>
      <c r="P415" s="811" t="s">
        <v>30</v>
      </c>
      <c r="Q415" s="811" t="s">
        <v>1501</v>
      </c>
      <c r="R415" s="812" t="s">
        <v>12540</v>
      </c>
      <c r="S415" s="812" t="s">
        <v>12541</v>
      </c>
      <c r="T415" s="811" t="s">
        <v>8540</v>
      </c>
      <c r="U415" s="811" t="s">
        <v>7338</v>
      </c>
    </row>
    <row r="416" spans="1:21" s="583" customFormat="1" ht="13" customHeight="1">
      <c r="A416" s="810" t="s">
        <v>1326</v>
      </c>
      <c r="B416" s="812" t="s">
        <v>12542</v>
      </c>
      <c r="C416" s="778" t="s">
        <v>45</v>
      </c>
      <c r="D416" s="811" t="s">
        <v>983</v>
      </c>
      <c r="E416" s="811">
        <v>2</v>
      </c>
      <c r="F416" s="779" t="s">
        <v>18</v>
      </c>
      <c r="G416" s="811" t="s">
        <v>1057</v>
      </c>
      <c r="H416" s="811" t="s">
        <v>45</v>
      </c>
      <c r="I416" s="811" t="s">
        <v>36</v>
      </c>
      <c r="J416" s="811" t="s">
        <v>180</v>
      </c>
      <c r="K416" s="811" t="s">
        <v>220</v>
      </c>
      <c r="L416" s="811" t="s">
        <v>30</v>
      </c>
      <c r="M416" s="86" t="s">
        <v>30</v>
      </c>
      <c r="N416" s="811" t="s">
        <v>45</v>
      </c>
      <c r="O416" s="811" t="s">
        <v>45</v>
      </c>
      <c r="P416" s="811" t="s">
        <v>45</v>
      </c>
      <c r="Q416" s="811" t="s">
        <v>1501</v>
      </c>
      <c r="R416" s="812" t="s">
        <v>12542</v>
      </c>
      <c r="S416" s="812" t="s">
        <v>12543</v>
      </c>
      <c r="T416" s="811" t="s">
        <v>8541</v>
      </c>
      <c r="U416" s="811" t="s">
        <v>7339</v>
      </c>
    </row>
    <row r="417" spans="1:21" s="583" customFormat="1" ht="13" customHeight="1">
      <c r="A417" s="810" t="s">
        <v>1326</v>
      </c>
      <c r="B417" s="810" t="s">
        <v>5321</v>
      </c>
      <c r="C417" s="778" t="s">
        <v>45</v>
      </c>
      <c r="D417" s="811" t="s">
        <v>979</v>
      </c>
      <c r="E417" s="811">
        <v>3</v>
      </c>
      <c r="F417" s="779" t="s">
        <v>18</v>
      </c>
      <c r="G417" s="811" t="s">
        <v>1058</v>
      </c>
      <c r="H417" s="811" t="s">
        <v>45</v>
      </c>
      <c r="I417" s="811" t="s">
        <v>36</v>
      </c>
      <c r="J417" s="811" t="s">
        <v>180</v>
      </c>
      <c r="K417" s="811" t="s">
        <v>220</v>
      </c>
      <c r="L417" s="811" t="s">
        <v>30</v>
      </c>
      <c r="M417" s="86" t="s">
        <v>30</v>
      </c>
      <c r="N417" s="811" t="s">
        <v>45</v>
      </c>
      <c r="O417" s="811" t="s">
        <v>45</v>
      </c>
      <c r="P417" s="811" t="s">
        <v>45</v>
      </c>
      <c r="Q417" s="811" t="s">
        <v>1500</v>
      </c>
      <c r="R417" s="812" t="s">
        <v>5321</v>
      </c>
      <c r="S417" s="812" t="s">
        <v>45</v>
      </c>
      <c r="T417" s="811" t="s">
        <v>45</v>
      </c>
      <c r="U417" s="811" t="s">
        <v>1904</v>
      </c>
    </row>
    <row r="418" spans="1:21" s="583" customFormat="1" ht="13" customHeight="1">
      <c r="A418" s="810" t="s">
        <v>1326</v>
      </c>
      <c r="B418" s="810" t="s">
        <v>5322</v>
      </c>
      <c r="C418" s="778" t="s">
        <v>45</v>
      </c>
      <c r="D418" s="811" t="s">
        <v>979</v>
      </c>
      <c r="E418" s="811">
        <v>3</v>
      </c>
      <c r="F418" s="779" t="s">
        <v>18</v>
      </c>
      <c r="G418" s="811" t="s">
        <v>1059</v>
      </c>
      <c r="H418" s="811" t="s">
        <v>45</v>
      </c>
      <c r="I418" s="811" t="s">
        <v>36</v>
      </c>
      <c r="J418" s="811" t="s">
        <v>180</v>
      </c>
      <c r="K418" s="811" t="s">
        <v>220</v>
      </c>
      <c r="L418" s="811" t="s">
        <v>30</v>
      </c>
      <c r="M418" s="86" t="s">
        <v>30</v>
      </c>
      <c r="N418" s="811" t="s">
        <v>45</v>
      </c>
      <c r="O418" s="811" t="s">
        <v>45</v>
      </c>
      <c r="P418" s="811" t="s">
        <v>45</v>
      </c>
      <c r="Q418" s="811" t="s">
        <v>1501</v>
      </c>
      <c r="R418" s="812" t="s">
        <v>5322</v>
      </c>
      <c r="S418" s="812" t="s">
        <v>1972</v>
      </c>
      <c r="T418" s="811" t="s">
        <v>1973</v>
      </c>
      <c r="U418" s="811" t="s">
        <v>1903</v>
      </c>
    </row>
    <row r="419" spans="1:21" s="583" customFormat="1" ht="13" customHeight="1">
      <c r="A419" s="810" t="s">
        <v>1326</v>
      </c>
      <c r="B419" s="810" t="s">
        <v>5323</v>
      </c>
      <c r="C419" s="778" t="s">
        <v>45</v>
      </c>
      <c r="D419" s="811" t="s">
        <v>979</v>
      </c>
      <c r="E419" s="811">
        <v>3</v>
      </c>
      <c r="F419" s="779" t="s">
        <v>18</v>
      </c>
      <c r="G419" s="811" t="s">
        <v>1057</v>
      </c>
      <c r="H419" s="811" t="s">
        <v>45</v>
      </c>
      <c r="I419" s="811" t="s">
        <v>36</v>
      </c>
      <c r="J419" s="811" t="s">
        <v>180</v>
      </c>
      <c r="K419" s="811" t="s">
        <v>220</v>
      </c>
      <c r="L419" s="811" t="s">
        <v>45</v>
      </c>
      <c r="M419" s="86" t="s">
        <v>30</v>
      </c>
      <c r="N419" s="811" t="s">
        <v>45</v>
      </c>
      <c r="O419" s="811" t="s">
        <v>45</v>
      </c>
      <c r="P419" s="811" t="s">
        <v>30</v>
      </c>
      <c r="Q419" s="811" t="s">
        <v>1501</v>
      </c>
      <c r="R419" s="812" t="s">
        <v>5323</v>
      </c>
      <c r="S419" s="812" t="s">
        <v>3848</v>
      </c>
      <c r="T419" s="811" t="s">
        <v>1902</v>
      </c>
      <c r="U419" s="811" t="s">
        <v>1905</v>
      </c>
    </row>
    <row r="420" spans="1:21" s="583" customFormat="1" ht="13" customHeight="1">
      <c r="A420" s="810" t="s">
        <v>1326</v>
      </c>
      <c r="B420" s="810" t="s">
        <v>9270</v>
      </c>
      <c r="C420" s="778" t="s">
        <v>45</v>
      </c>
      <c r="D420" s="811" t="s">
        <v>979</v>
      </c>
      <c r="E420" s="811">
        <v>3</v>
      </c>
      <c r="F420" s="779" t="s">
        <v>18</v>
      </c>
      <c r="G420" s="811" t="s">
        <v>1057</v>
      </c>
      <c r="H420" s="811" t="s">
        <v>45</v>
      </c>
      <c r="I420" s="811" t="s">
        <v>36</v>
      </c>
      <c r="J420" s="811" t="s">
        <v>180</v>
      </c>
      <c r="K420" s="811" t="s">
        <v>220</v>
      </c>
      <c r="L420" s="811" t="s">
        <v>45</v>
      </c>
      <c r="M420" s="86" t="s">
        <v>30</v>
      </c>
      <c r="N420" s="811" t="s">
        <v>45</v>
      </c>
      <c r="O420" s="811" t="s">
        <v>45</v>
      </c>
      <c r="P420" s="811" t="s">
        <v>30</v>
      </c>
      <c r="Q420" s="811" t="s">
        <v>1500</v>
      </c>
      <c r="R420" s="812" t="s">
        <v>9270</v>
      </c>
      <c r="S420" s="812" t="s">
        <v>45</v>
      </c>
      <c r="T420" s="811" t="s">
        <v>45</v>
      </c>
      <c r="U420" s="811" t="s">
        <v>9271</v>
      </c>
    </row>
    <row r="421" spans="1:21" s="583" customFormat="1" ht="13" customHeight="1">
      <c r="A421" s="810" t="s">
        <v>1326</v>
      </c>
      <c r="B421" s="810" t="s">
        <v>5324</v>
      </c>
      <c r="C421" s="778" t="s">
        <v>45</v>
      </c>
      <c r="D421" s="811" t="s">
        <v>979</v>
      </c>
      <c r="E421" s="811">
        <v>3</v>
      </c>
      <c r="F421" s="779" t="s">
        <v>18</v>
      </c>
      <c r="G421" s="811" t="s">
        <v>1057</v>
      </c>
      <c r="H421" s="811" t="s">
        <v>45</v>
      </c>
      <c r="I421" s="811" t="s">
        <v>36</v>
      </c>
      <c r="J421" s="811" t="s">
        <v>180</v>
      </c>
      <c r="K421" s="811" t="s">
        <v>220</v>
      </c>
      <c r="L421" s="811" t="s">
        <v>30</v>
      </c>
      <c r="M421" s="86" t="s">
        <v>30</v>
      </c>
      <c r="N421" s="811" t="s">
        <v>45</v>
      </c>
      <c r="O421" s="811" t="s">
        <v>45</v>
      </c>
      <c r="P421" s="811" t="s">
        <v>45</v>
      </c>
      <c r="Q421" s="811" t="s">
        <v>1501</v>
      </c>
      <c r="R421" s="812" t="s">
        <v>5324</v>
      </c>
      <c r="S421" s="812" t="s">
        <v>4576</v>
      </c>
      <c r="T421" s="811" t="s">
        <v>4578</v>
      </c>
      <c r="U421" s="811" t="s">
        <v>1966</v>
      </c>
    </row>
    <row r="422" spans="1:21" s="583" customFormat="1" ht="13" customHeight="1">
      <c r="A422" s="810" t="s">
        <v>1326</v>
      </c>
      <c r="B422" s="810" t="s">
        <v>5325</v>
      </c>
      <c r="C422" s="778" t="s">
        <v>45</v>
      </c>
      <c r="D422" s="811" t="s">
        <v>979</v>
      </c>
      <c r="E422" s="811">
        <v>3</v>
      </c>
      <c r="F422" s="779" t="s">
        <v>18</v>
      </c>
      <c r="G422" s="811" t="s">
        <v>1057</v>
      </c>
      <c r="H422" s="811" t="s">
        <v>45</v>
      </c>
      <c r="I422" s="811" t="s">
        <v>36</v>
      </c>
      <c r="J422" s="811" t="s">
        <v>180</v>
      </c>
      <c r="K422" s="811" t="s">
        <v>220</v>
      </c>
      <c r="L422" s="811" t="s">
        <v>30</v>
      </c>
      <c r="M422" s="86" t="s">
        <v>30</v>
      </c>
      <c r="N422" s="811" t="s">
        <v>45</v>
      </c>
      <c r="O422" s="811" t="s">
        <v>45</v>
      </c>
      <c r="P422" s="811" t="s">
        <v>45</v>
      </c>
      <c r="Q422" s="811" t="s">
        <v>1501</v>
      </c>
      <c r="R422" s="812" t="s">
        <v>5325</v>
      </c>
      <c r="S422" s="812" t="s">
        <v>4575</v>
      </c>
      <c r="T422" s="811" t="s">
        <v>4577</v>
      </c>
      <c r="U422" s="811" t="s">
        <v>1969</v>
      </c>
    </row>
    <row r="423" spans="1:21" s="583" customFormat="1" ht="13" customHeight="1">
      <c r="A423" s="810" t="s">
        <v>1326</v>
      </c>
      <c r="B423" s="810" t="s">
        <v>10129</v>
      </c>
      <c r="C423" s="778" t="s">
        <v>45</v>
      </c>
      <c r="D423" s="811" t="s">
        <v>980</v>
      </c>
      <c r="E423" s="811">
        <v>5</v>
      </c>
      <c r="F423" s="779" t="s">
        <v>18</v>
      </c>
      <c r="G423" s="811" t="s">
        <v>1059</v>
      </c>
      <c r="H423" s="811" t="s">
        <v>45</v>
      </c>
      <c r="I423" s="811" t="s">
        <v>165</v>
      </c>
      <c r="J423" s="811" t="s">
        <v>180</v>
      </c>
      <c r="K423" s="811" t="s">
        <v>220</v>
      </c>
      <c r="L423" s="811" t="s">
        <v>45</v>
      </c>
      <c r="M423" s="86" t="s">
        <v>30</v>
      </c>
      <c r="N423" s="811" t="s">
        <v>45</v>
      </c>
      <c r="O423" s="811" t="s">
        <v>45</v>
      </c>
      <c r="P423" s="811" t="s">
        <v>45</v>
      </c>
      <c r="Q423" s="811" t="s">
        <v>1500</v>
      </c>
      <c r="R423" s="812" t="s">
        <v>10129</v>
      </c>
      <c r="S423" s="812" t="s">
        <v>45</v>
      </c>
      <c r="T423" s="811" t="s">
        <v>45</v>
      </c>
      <c r="U423" s="811" t="s">
        <v>10131</v>
      </c>
    </row>
    <row r="424" spans="1:21" s="583" customFormat="1" ht="13" customHeight="1">
      <c r="A424" s="810" t="s">
        <v>1326</v>
      </c>
      <c r="B424" s="810" t="s">
        <v>5175</v>
      </c>
      <c r="C424" s="778" t="s">
        <v>45</v>
      </c>
      <c r="D424" s="811" t="s">
        <v>980</v>
      </c>
      <c r="E424" s="811">
        <v>5</v>
      </c>
      <c r="F424" s="779" t="s">
        <v>18</v>
      </c>
      <c r="G424" s="811" t="s">
        <v>1058</v>
      </c>
      <c r="H424" s="811" t="s">
        <v>45</v>
      </c>
      <c r="I424" s="811" t="s">
        <v>165</v>
      </c>
      <c r="J424" s="811" t="s">
        <v>180</v>
      </c>
      <c r="K424" s="811" t="s">
        <v>220</v>
      </c>
      <c r="L424" s="811" t="s">
        <v>30</v>
      </c>
      <c r="M424" s="86" t="s">
        <v>30</v>
      </c>
      <c r="N424" s="811" t="s">
        <v>45</v>
      </c>
      <c r="O424" s="811" t="s">
        <v>45</v>
      </c>
      <c r="P424" s="811" t="s">
        <v>45</v>
      </c>
      <c r="Q424" s="811" t="s">
        <v>1500</v>
      </c>
      <c r="R424" s="812" t="s">
        <v>5175</v>
      </c>
      <c r="S424" s="812" t="s">
        <v>45</v>
      </c>
      <c r="T424" s="811" t="s">
        <v>45</v>
      </c>
      <c r="U424" s="811" t="s">
        <v>1051</v>
      </c>
    </row>
    <row r="425" spans="1:21" s="583" customFormat="1" ht="13" customHeight="1">
      <c r="A425" s="810" t="s">
        <v>1326</v>
      </c>
      <c r="B425" s="810" t="s">
        <v>10130</v>
      </c>
      <c r="C425" s="778" t="s">
        <v>45</v>
      </c>
      <c r="D425" s="811" t="s">
        <v>980</v>
      </c>
      <c r="E425" s="811">
        <v>5</v>
      </c>
      <c r="F425" s="779" t="s">
        <v>18</v>
      </c>
      <c r="G425" s="811" t="s">
        <v>1057</v>
      </c>
      <c r="H425" s="811" t="s">
        <v>45</v>
      </c>
      <c r="I425" s="811" t="s">
        <v>165</v>
      </c>
      <c r="J425" s="811" t="s">
        <v>180</v>
      </c>
      <c r="K425" s="811" t="s">
        <v>220</v>
      </c>
      <c r="L425" s="811" t="s">
        <v>45</v>
      </c>
      <c r="M425" s="86" t="s">
        <v>30</v>
      </c>
      <c r="N425" s="811" t="s">
        <v>45</v>
      </c>
      <c r="O425" s="811" t="s">
        <v>45</v>
      </c>
      <c r="P425" s="811" t="s">
        <v>30</v>
      </c>
      <c r="Q425" s="811" t="s">
        <v>1500</v>
      </c>
      <c r="R425" s="812" t="s">
        <v>10130</v>
      </c>
      <c r="S425" s="812" t="s">
        <v>45</v>
      </c>
      <c r="T425" s="811" t="s">
        <v>45</v>
      </c>
      <c r="U425" s="811" t="s">
        <v>3605</v>
      </c>
    </row>
    <row r="426" spans="1:21" s="583" customFormat="1" ht="13" customHeight="1">
      <c r="A426" s="810" t="s">
        <v>1326</v>
      </c>
      <c r="B426" s="810" t="s">
        <v>5176</v>
      </c>
      <c r="C426" s="778" t="s">
        <v>45</v>
      </c>
      <c r="D426" s="811" t="s">
        <v>980</v>
      </c>
      <c r="E426" s="811">
        <v>5</v>
      </c>
      <c r="F426" s="779" t="s">
        <v>18</v>
      </c>
      <c r="G426" s="811" t="s">
        <v>1057</v>
      </c>
      <c r="H426" s="811" t="s">
        <v>45</v>
      </c>
      <c r="I426" s="811" t="s">
        <v>165</v>
      </c>
      <c r="J426" s="811" t="s">
        <v>180</v>
      </c>
      <c r="K426" s="811" t="s">
        <v>220</v>
      </c>
      <c r="L426" s="811" t="s">
        <v>45</v>
      </c>
      <c r="M426" s="86" t="s">
        <v>30</v>
      </c>
      <c r="N426" s="811" t="s">
        <v>45</v>
      </c>
      <c r="O426" s="811" t="s">
        <v>45</v>
      </c>
      <c r="P426" s="811" t="s">
        <v>30</v>
      </c>
      <c r="Q426" s="811" t="s">
        <v>1501</v>
      </c>
      <c r="R426" s="812" t="s">
        <v>5176</v>
      </c>
      <c r="S426" s="812" t="s">
        <v>1974</v>
      </c>
      <c r="T426" s="811" t="s">
        <v>1975</v>
      </c>
      <c r="U426" s="811" t="s">
        <v>1020</v>
      </c>
    </row>
    <row r="427" spans="1:21" s="583" customFormat="1" ht="13" hidden="1" customHeight="1">
      <c r="A427" s="810" t="s">
        <v>1326</v>
      </c>
      <c r="B427" s="810" t="s">
        <v>6694</v>
      </c>
      <c r="C427" s="778" t="s">
        <v>45</v>
      </c>
      <c r="D427" s="811" t="s">
        <v>980</v>
      </c>
      <c r="E427" s="811">
        <v>5</v>
      </c>
      <c r="F427" s="779" t="s">
        <v>40</v>
      </c>
      <c r="G427" s="811" t="s">
        <v>1059</v>
      </c>
      <c r="H427" s="811" t="s">
        <v>45</v>
      </c>
      <c r="I427" s="811" t="s">
        <v>192</v>
      </c>
      <c r="J427" s="811" t="s">
        <v>180</v>
      </c>
      <c r="K427" s="811" t="s">
        <v>223</v>
      </c>
      <c r="L427" s="811" t="s">
        <v>45</v>
      </c>
      <c r="M427" s="86" t="s">
        <v>30</v>
      </c>
      <c r="N427" s="811" t="s">
        <v>45</v>
      </c>
      <c r="O427" s="811" t="s">
        <v>45</v>
      </c>
      <c r="P427" s="811" t="s">
        <v>45</v>
      </c>
      <c r="Q427" s="811" t="s">
        <v>1501</v>
      </c>
      <c r="R427" s="812" t="s">
        <v>6694</v>
      </c>
      <c r="S427" s="812" t="s">
        <v>6700</v>
      </c>
      <c r="T427" s="811" t="s">
        <v>6701</v>
      </c>
      <c r="U427" s="811" t="s">
        <v>6697</v>
      </c>
    </row>
    <row r="428" spans="1:21" s="583" customFormat="1" ht="13" hidden="1" customHeight="1">
      <c r="A428" s="810" t="s">
        <v>1326</v>
      </c>
      <c r="B428" s="810" t="s">
        <v>6695</v>
      </c>
      <c r="C428" s="778" t="s">
        <v>45</v>
      </c>
      <c r="D428" s="811" t="s">
        <v>980</v>
      </c>
      <c r="E428" s="811">
        <v>5</v>
      </c>
      <c r="F428" s="779" t="s">
        <v>40</v>
      </c>
      <c r="G428" s="811" t="s">
        <v>1059</v>
      </c>
      <c r="H428" s="811" t="s">
        <v>45</v>
      </c>
      <c r="I428" s="811" t="s">
        <v>192</v>
      </c>
      <c r="J428" s="811" t="s">
        <v>180</v>
      </c>
      <c r="K428" s="811" t="s">
        <v>223</v>
      </c>
      <c r="L428" s="811" t="s">
        <v>30</v>
      </c>
      <c r="M428" s="86" t="s">
        <v>30</v>
      </c>
      <c r="N428" s="811" t="s">
        <v>45</v>
      </c>
      <c r="O428" s="811" t="s">
        <v>45</v>
      </c>
      <c r="P428" s="811" t="s">
        <v>45</v>
      </c>
      <c r="Q428" s="811" t="s">
        <v>1501</v>
      </c>
      <c r="R428" s="812" t="s">
        <v>6695</v>
      </c>
      <c r="S428" s="812" t="s">
        <v>6702</v>
      </c>
      <c r="T428" s="811" t="s">
        <v>6703</v>
      </c>
      <c r="U428" s="811" t="s">
        <v>6698</v>
      </c>
    </row>
    <row r="429" spans="1:21" s="583" customFormat="1" ht="13" hidden="1" customHeight="1">
      <c r="A429" s="810" t="s">
        <v>1326</v>
      </c>
      <c r="B429" s="810" t="s">
        <v>6696</v>
      </c>
      <c r="C429" s="778" t="s">
        <v>45</v>
      </c>
      <c r="D429" s="811" t="s">
        <v>980</v>
      </c>
      <c r="E429" s="811">
        <v>5</v>
      </c>
      <c r="F429" s="779" t="s">
        <v>40</v>
      </c>
      <c r="G429" s="811" t="s">
        <v>1057</v>
      </c>
      <c r="H429" s="811" t="s">
        <v>45</v>
      </c>
      <c r="I429" s="811" t="s">
        <v>192</v>
      </c>
      <c r="J429" s="811" t="s">
        <v>180</v>
      </c>
      <c r="K429" s="811" t="s">
        <v>223</v>
      </c>
      <c r="L429" s="811" t="s">
        <v>30</v>
      </c>
      <c r="M429" s="86" t="s">
        <v>30</v>
      </c>
      <c r="N429" s="811" t="s">
        <v>45</v>
      </c>
      <c r="O429" s="811" t="s">
        <v>45</v>
      </c>
      <c r="P429" s="811" t="s">
        <v>45</v>
      </c>
      <c r="Q429" s="811" t="s">
        <v>1501</v>
      </c>
      <c r="R429" s="812" t="s">
        <v>6696</v>
      </c>
      <c r="S429" s="812" t="s">
        <v>6704</v>
      </c>
      <c r="T429" s="811" t="s">
        <v>6705</v>
      </c>
      <c r="U429" s="811" t="s">
        <v>6699</v>
      </c>
    </row>
    <row r="430" spans="1:21" s="583" customFormat="1" ht="13" customHeight="1">
      <c r="A430" s="810" t="s">
        <v>1326</v>
      </c>
      <c r="B430" s="810" t="s">
        <v>5177</v>
      </c>
      <c r="C430" s="778" t="s">
        <v>45</v>
      </c>
      <c r="D430" s="811" t="s">
        <v>980</v>
      </c>
      <c r="E430" s="811">
        <v>5</v>
      </c>
      <c r="F430" s="779" t="s">
        <v>18</v>
      </c>
      <c r="G430" s="811" t="s">
        <v>1057</v>
      </c>
      <c r="H430" s="811" t="s">
        <v>45</v>
      </c>
      <c r="I430" s="811" t="s">
        <v>165</v>
      </c>
      <c r="J430" s="811" t="s">
        <v>180</v>
      </c>
      <c r="K430" s="811" t="s">
        <v>220</v>
      </c>
      <c r="L430" s="811" t="s">
        <v>30</v>
      </c>
      <c r="M430" s="86" t="s">
        <v>30</v>
      </c>
      <c r="N430" s="811" t="s">
        <v>45</v>
      </c>
      <c r="O430" s="811" t="s">
        <v>45</v>
      </c>
      <c r="P430" s="811" t="s">
        <v>45</v>
      </c>
      <c r="Q430" s="811" t="s">
        <v>1501</v>
      </c>
      <c r="R430" s="812" t="s">
        <v>5177</v>
      </c>
      <c r="S430" s="812" t="s">
        <v>1979</v>
      </c>
      <c r="T430" s="811" t="s">
        <v>1980</v>
      </c>
      <c r="U430" s="811" t="s">
        <v>603</v>
      </c>
    </row>
    <row r="431" spans="1:21" s="583" customFormat="1" ht="13" customHeight="1">
      <c r="A431" s="810" t="s">
        <v>1326</v>
      </c>
      <c r="B431" s="810" t="s">
        <v>9211</v>
      </c>
      <c r="C431" s="778" t="s">
        <v>30</v>
      </c>
      <c r="D431" s="811" t="s">
        <v>980</v>
      </c>
      <c r="E431" s="811">
        <v>5</v>
      </c>
      <c r="F431" s="779" t="s">
        <v>18</v>
      </c>
      <c r="G431" s="811" t="s">
        <v>1059</v>
      </c>
      <c r="H431" s="811" t="s">
        <v>45</v>
      </c>
      <c r="I431" s="811" t="s">
        <v>165</v>
      </c>
      <c r="J431" s="811" t="s">
        <v>180</v>
      </c>
      <c r="K431" s="811" t="s">
        <v>220</v>
      </c>
      <c r="L431" s="811" t="s">
        <v>30</v>
      </c>
      <c r="M431" s="86" t="s">
        <v>30</v>
      </c>
      <c r="N431" s="811" t="s">
        <v>45</v>
      </c>
      <c r="O431" s="811" t="s">
        <v>45</v>
      </c>
      <c r="P431" s="811" t="s">
        <v>45</v>
      </c>
      <c r="Q431" s="811" t="s">
        <v>1501</v>
      </c>
      <c r="R431" s="812" t="s">
        <v>9211</v>
      </c>
      <c r="S431" s="812" t="s">
        <v>9272</v>
      </c>
      <c r="T431" s="811" t="s">
        <v>9273</v>
      </c>
      <c r="U431" s="811" t="s">
        <v>9274</v>
      </c>
    </row>
    <row r="432" spans="1:21" s="583" customFormat="1" ht="13" customHeight="1">
      <c r="A432" s="810" t="s">
        <v>1326</v>
      </c>
      <c r="B432" s="810" t="s">
        <v>9212</v>
      </c>
      <c r="C432" s="778" t="s">
        <v>30</v>
      </c>
      <c r="D432" s="811" t="s">
        <v>980</v>
      </c>
      <c r="E432" s="811">
        <v>5</v>
      </c>
      <c r="F432" s="779" t="s">
        <v>18</v>
      </c>
      <c r="G432" s="811" t="s">
        <v>1057</v>
      </c>
      <c r="H432" s="811" t="s">
        <v>45</v>
      </c>
      <c r="I432" s="811" t="s">
        <v>165</v>
      </c>
      <c r="J432" s="811" t="s">
        <v>180</v>
      </c>
      <c r="K432" s="811" t="s">
        <v>220</v>
      </c>
      <c r="L432" s="811" t="s">
        <v>45</v>
      </c>
      <c r="M432" s="86" t="s">
        <v>30</v>
      </c>
      <c r="N432" s="811" t="s">
        <v>45</v>
      </c>
      <c r="O432" s="811" t="s">
        <v>45</v>
      </c>
      <c r="P432" s="811" t="s">
        <v>30</v>
      </c>
      <c r="Q432" s="811" t="s">
        <v>1501</v>
      </c>
      <c r="R432" s="812" t="s">
        <v>9212</v>
      </c>
      <c r="S432" s="812" t="s">
        <v>9275</v>
      </c>
      <c r="T432" s="811" t="s">
        <v>9276</v>
      </c>
      <c r="U432" s="811" t="s">
        <v>9277</v>
      </c>
    </row>
    <row r="433" spans="1:21" s="583" customFormat="1" ht="13" customHeight="1">
      <c r="A433" s="810" t="s">
        <v>1326</v>
      </c>
      <c r="B433" s="810" t="s">
        <v>9213</v>
      </c>
      <c r="C433" s="778" t="s">
        <v>30</v>
      </c>
      <c r="D433" s="811" t="s">
        <v>980</v>
      </c>
      <c r="E433" s="811">
        <v>5</v>
      </c>
      <c r="F433" s="779" t="s">
        <v>18</v>
      </c>
      <c r="G433" s="811" t="s">
        <v>1057</v>
      </c>
      <c r="H433" s="811" t="s">
        <v>45</v>
      </c>
      <c r="I433" s="811" t="s">
        <v>165</v>
      </c>
      <c r="J433" s="811" t="s">
        <v>180</v>
      </c>
      <c r="K433" s="811" t="s">
        <v>220</v>
      </c>
      <c r="L433" s="811" t="s">
        <v>45</v>
      </c>
      <c r="M433" s="86" t="s">
        <v>30</v>
      </c>
      <c r="N433" s="811" t="s">
        <v>45</v>
      </c>
      <c r="O433" s="811" t="s">
        <v>45</v>
      </c>
      <c r="P433" s="811" t="s">
        <v>30</v>
      </c>
      <c r="Q433" s="811" t="s">
        <v>1501</v>
      </c>
      <c r="R433" s="812" t="s">
        <v>9213</v>
      </c>
      <c r="S433" s="812" t="s">
        <v>9278</v>
      </c>
      <c r="T433" s="811" t="s">
        <v>9279</v>
      </c>
      <c r="U433" s="811" t="s">
        <v>9280</v>
      </c>
    </row>
    <row r="434" spans="1:21" s="583" customFormat="1" ht="13" customHeight="1">
      <c r="A434" s="810" t="s">
        <v>1326</v>
      </c>
      <c r="B434" s="810" t="s">
        <v>9214</v>
      </c>
      <c r="C434" s="778" t="s">
        <v>30</v>
      </c>
      <c r="D434" s="811" t="s">
        <v>980</v>
      </c>
      <c r="E434" s="811">
        <v>5</v>
      </c>
      <c r="F434" s="779" t="s">
        <v>18</v>
      </c>
      <c r="G434" s="811" t="s">
        <v>1057</v>
      </c>
      <c r="H434" s="811" t="s">
        <v>45</v>
      </c>
      <c r="I434" s="811" t="s">
        <v>165</v>
      </c>
      <c r="J434" s="811" t="s">
        <v>180</v>
      </c>
      <c r="K434" s="811" t="s">
        <v>220</v>
      </c>
      <c r="L434" s="811" t="s">
        <v>30</v>
      </c>
      <c r="M434" s="86" t="s">
        <v>30</v>
      </c>
      <c r="N434" s="811" t="s">
        <v>45</v>
      </c>
      <c r="O434" s="811" t="s">
        <v>45</v>
      </c>
      <c r="P434" s="811" t="s">
        <v>45</v>
      </c>
      <c r="Q434" s="811" t="s">
        <v>1501</v>
      </c>
      <c r="R434" s="812" t="s">
        <v>9214</v>
      </c>
      <c r="S434" s="812" t="s">
        <v>9191</v>
      </c>
      <c r="T434" s="811" t="s">
        <v>9281</v>
      </c>
      <c r="U434" s="811" t="s">
        <v>9282</v>
      </c>
    </row>
    <row r="435" spans="1:21" s="583" customFormat="1" ht="13" customHeight="1">
      <c r="A435" s="810" t="s">
        <v>1326</v>
      </c>
      <c r="B435" s="810" t="s">
        <v>9215</v>
      </c>
      <c r="C435" s="778" t="s">
        <v>30</v>
      </c>
      <c r="D435" s="811" t="s">
        <v>980</v>
      </c>
      <c r="E435" s="811">
        <v>5</v>
      </c>
      <c r="F435" s="779" t="s">
        <v>18</v>
      </c>
      <c r="G435" s="811" t="s">
        <v>1057</v>
      </c>
      <c r="H435" s="811" t="s">
        <v>45</v>
      </c>
      <c r="I435" s="811" t="s">
        <v>165</v>
      </c>
      <c r="J435" s="811" t="s">
        <v>180</v>
      </c>
      <c r="K435" s="811" t="s">
        <v>220</v>
      </c>
      <c r="L435" s="811" t="s">
        <v>30</v>
      </c>
      <c r="M435" s="86" t="s">
        <v>30</v>
      </c>
      <c r="N435" s="811" t="s">
        <v>45</v>
      </c>
      <c r="O435" s="811" t="s">
        <v>45</v>
      </c>
      <c r="P435" s="811" t="s">
        <v>45</v>
      </c>
      <c r="Q435" s="811" t="s">
        <v>1501</v>
      </c>
      <c r="R435" s="812" t="s">
        <v>9215</v>
      </c>
      <c r="S435" s="812" t="s">
        <v>9190</v>
      </c>
      <c r="T435" s="811" t="s">
        <v>9283</v>
      </c>
      <c r="U435" s="811" t="s">
        <v>9284</v>
      </c>
    </row>
    <row r="436" spans="1:21" s="583" customFormat="1" ht="13" customHeight="1">
      <c r="A436" s="810" t="s">
        <v>1326</v>
      </c>
      <c r="B436" s="810" t="s">
        <v>9739</v>
      </c>
      <c r="C436" s="778" t="s">
        <v>45</v>
      </c>
      <c r="D436" s="811" t="s">
        <v>982</v>
      </c>
      <c r="E436" s="811">
        <v>4</v>
      </c>
      <c r="F436" s="779" t="s">
        <v>18</v>
      </c>
      <c r="G436" s="811" t="s">
        <v>1059</v>
      </c>
      <c r="H436" s="811" t="s">
        <v>45</v>
      </c>
      <c r="I436" s="811" t="s">
        <v>165</v>
      </c>
      <c r="J436" s="811" t="s">
        <v>35</v>
      </c>
      <c r="K436" s="811" t="s">
        <v>220</v>
      </c>
      <c r="L436" s="811" t="s">
        <v>45</v>
      </c>
      <c r="M436" s="86" t="s">
        <v>30</v>
      </c>
      <c r="N436" s="811" t="s">
        <v>45</v>
      </c>
      <c r="O436" s="811" t="s">
        <v>45</v>
      </c>
      <c r="P436" s="811" t="s">
        <v>45</v>
      </c>
      <c r="Q436" s="811" t="s">
        <v>1501</v>
      </c>
      <c r="R436" s="812" t="s">
        <v>9739</v>
      </c>
      <c r="S436" s="812" t="s">
        <v>9741</v>
      </c>
      <c r="T436" s="811" t="s">
        <v>6935</v>
      </c>
      <c r="U436" s="811" t="s">
        <v>6934</v>
      </c>
    </row>
    <row r="437" spans="1:21" s="583" customFormat="1" ht="13" customHeight="1">
      <c r="A437" s="810" t="s">
        <v>1326</v>
      </c>
      <c r="B437" s="810" t="s">
        <v>9740</v>
      </c>
      <c r="C437" s="778" t="s">
        <v>45</v>
      </c>
      <c r="D437" s="811" t="s">
        <v>982</v>
      </c>
      <c r="E437" s="811">
        <v>4</v>
      </c>
      <c r="F437" s="779" t="s">
        <v>18</v>
      </c>
      <c r="G437" s="811" t="s">
        <v>1057</v>
      </c>
      <c r="H437" s="811" t="s">
        <v>45</v>
      </c>
      <c r="I437" s="811" t="s">
        <v>165</v>
      </c>
      <c r="J437" s="811" t="s">
        <v>35</v>
      </c>
      <c r="K437" s="811" t="s">
        <v>220</v>
      </c>
      <c r="L437" s="811" t="s">
        <v>45</v>
      </c>
      <c r="M437" s="86" t="s">
        <v>30</v>
      </c>
      <c r="N437" s="811" t="s">
        <v>45</v>
      </c>
      <c r="O437" s="811" t="s">
        <v>45</v>
      </c>
      <c r="P437" s="811" t="s">
        <v>30</v>
      </c>
      <c r="Q437" s="811" t="s">
        <v>1501</v>
      </c>
      <c r="R437" s="812" t="s">
        <v>9740</v>
      </c>
      <c r="S437" s="812" t="s">
        <v>9742</v>
      </c>
      <c r="T437" s="811" t="s">
        <v>6951</v>
      </c>
      <c r="U437" s="811" t="s">
        <v>6952</v>
      </c>
    </row>
    <row r="438" spans="1:21" s="583" customFormat="1" ht="13" customHeight="1">
      <c r="A438" s="810" t="s">
        <v>1326</v>
      </c>
      <c r="B438" s="810" t="s">
        <v>9285</v>
      </c>
      <c r="C438" s="778" t="s">
        <v>45</v>
      </c>
      <c r="D438" s="811" t="s">
        <v>982</v>
      </c>
      <c r="E438" s="811">
        <v>4</v>
      </c>
      <c r="F438" s="779" t="s">
        <v>18</v>
      </c>
      <c r="G438" s="811" t="s">
        <v>1057</v>
      </c>
      <c r="H438" s="811" t="s">
        <v>45</v>
      </c>
      <c r="I438" s="811" t="s">
        <v>165</v>
      </c>
      <c r="J438" s="811" t="s">
        <v>35</v>
      </c>
      <c r="K438" s="811" t="s">
        <v>220</v>
      </c>
      <c r="L438" s="811" t="s">
        <v>45</v>
      </c>
      <c r="M438" s="86" t="s">
        <v>30</v>
      </c>
      <c r="N438" s="811" t="s">
        <v>45</v>
      </c>
      <c r="O438" s="811" t="s">
        <v>45</v>
      </c>
      <c r="P438" s="811" t="s">
        <v>30</v>
      </c>
      <c r="Q438" s="811" t="s">
        <v>1501</v>
      </c>
      <c r="R438" s="812" t="s">
        <v>9285</v>
      </c>
      <c r="S438" s="812" t="s">
        <v>3815</v>
      </c>
      <c r="T438" s="811" t="s">
        <v>3814</v>
      </c>
      <c r="U438" s="811" t="s">
        <v>3575</v>
      </c>
    </row>
    <row r="439" spans="1:21" s="583" customFormat="1" ht="13" customHeight="1">
      <c r="A439" s="810" t="s">
        <v>1326</v>
      </c>
      <c r="B439" s="810" t="s">
        <v>5338</v>
      </c>
      <c r="C439" s="778" t="s">
        <v>45</v>
      </c>
      <c r="D439" s="811" t="s">
        <v>982</v>
      </c>
      <c r="E439" s="811">
        <v>4</v>
      </c>
      <c r="F439" s="779" t="s">
        <v>18</v>
      </c>
      <c r="G439" s="811" t="s">
        <v>1059</v>
      </c>
      <c r="H439" s="811" t="s">
        <v>45</v>
      </c>
      <c r="I439" s="811" t="s">
        <v>165</v>
      </c>
      <c r="J439" s="811" t="s">
        <v>21</v>
      </c>
      <c r="K439" s="811" t="s">
        <v>220</v>
      </c>
      <c r="L439" s="811" t="s">
        <v>45</v>
      </c>
      <c r="M439" s="86" t="s">
        <v>30</v>
      </c>
      <c r="N439" s="811" t="s">
        <v>45</v>
      </c>
      <c r="O439" s="811" t="s">
        <v>45</v>
      </c>
      <c r="P439" s="811" t="s">
        <v>45</v>
      </c>
      <c r="Q439" s="811" t="s">
        <v>1500</v>
      </c>
      <c r="R439" s="812" t="s">
        <v>5338</v>
      </c>
      <c r="S439" s="812" t="s">
        <v>45</v>
      </c>
      <c r="T439" s="811" t="s">
        <v>45</v>
      </c>
      <c r="U439" s="811" t="s">
        <v>3541</v>
      </c>
    </row>
    <row r="440" spans="1:21" s="583" customFormat="1" ht="13" customHeight="1">
      <c r="A440" s="810" t="s">
        <v>1326</v>
      </c>
      <c r="B440" s="810" t="s">
        <v>5339</v>
      </c>
      <c r="C440" s="778" t="s">
        <v>45</v>
      </c>
      <c r="D440" s="811" t="s">
        <v>982</v>
      </c>
      <c r="E440" s="811">
        <v>4</v>
      </c>
      <c r="F440" s="779" t="s">
        <v>18</v>
      </c>
      <c r="G440" s="811" t="s">
        <v>1059</v>
      </c>
      <c r="H440" s="811" t="s">
        <v>45</v>
      </c>
      <c r="I440" s="811" t="s">
        <v>165</v>
      </c>
      <c r="J440" s="811" t="s">
        <v>21</v>
      </c>
      <c r="K440" s="811" t="s">
        <v>220</v>
      </c>
      <c r="L440" s="811" t="s">
        <v>45</v>
      </c>
      <c r="M440" s="86" t="s">
        <v>30</v>
      </c>
      <c r="N440" s="811" t="s">
        <v>45</v>
      </c>
      <c r="O440" s="811" t="s">
        <v>45</v>
      </c>
      <c r="P440" s="811" t="s">
        <v>45</v>
      </c>
      <c r="Q440" s="811" t="s">
        <v>1501</v>
      </c>
      <c r="R440" s="812" t="s">
        <v>5339</v>
      </c>
      <c r="S440" s="812" t="s">
        <v>1486</v>
      </c>
      <c r="T440" s="811" t="s">
        <v>1690</v>
      </c>
      <c r="U440" s="811" t="s">
        <v>1487</v>
      </c>
    </row>
    <row r="441" spans="1:21" s="583" customFormat="1" ht="13" customHeight="1">
      <c r="A441" s="810" t="s">
        <v>1326</v>
      </c>
      <c r="B441" s="810" t="s">
        <v>10132</v>
      </c>
      <c r="C441" s="778" t="s">
        <v>45</v>
      </c>
      <c r="D441" s="811" t="s">
        <v>982</v>
      </c>
      <c r="E441" s="811">
        <v>4</v>
      </c>
      <c r="F441" s="779" t="s">
        <v>18</v>
      </c>
      <c r="G441" s="811" t="s">
        <v>1072</v>
      </c>
      <c r="H441" s="811" t="s">
        <v>45</v>
      </c>
      <c r="I441" s="811" t="s">
        <v>165</v>
      </c>
      <c r="J441" s="811" t="s">
        <v>21</v>
      </c>
      <c r="K441" s="811" t="s">
        <v>220</v>
      </c>
      <c r="L441" s="811" t="s">
        <v>45</v>
      </c>
      <c r="M441" s="86" t="s">
        <v>30</v>
      </c>
      <c r="N441" s="811" t="s">
        <v>45</v>
      </c>
      <c r="O441" s="811" t="s">
        <v>45</v>
      </c>
      <c r="P441" s="811" t="s">
        <v>45</v>
      </c>
      <c r="Q441" s="811" t="s">
        <v>1500</v>
      </c>
      <c r="R441" s="812" t="s">
        <v>10132</v>
      </c>
      <c r="S441" s="812" t="s">
        <v>45</v>
      </c>
      <c r="T441" s="811" t="s">
        <v>45</v>
      </c>
      <c r="U441" s="811" t="s">
        <v>10133</v>
      </c>
    </row>
    <row r="442" spans="1:21" s="583" customFormat="1" ht="13" customHeight="1">
      <c r="A442" s="810" t="s">
        <v>1326</v>
      </c>
      <c r="B442" s="810" t="s">
        <v>5340</v>
      </c>
      <c r="C442" s="778" t="s">
        <v>45</v>
      </c>
      <c r="D442" s="811" t="s">
        <v>982</v>
      </c>
      <c r="E442" s="811">
        <v>4</v>
      </c>
      <c r="F442" s="779" t="s">
        <v>18</v>
      </c>
      <c r="G442" s="811" t="s">
        <v>1057</v>
      </c>
      <c r="H442" s="811" t="s">
        <v>45</v>
      </c>
      <c r="I442" s="811" t="s">
        <v>165</v>
      </c>
      <c r="J442" s="811" t="s">
        <v>21</v>
      </c>
      <c r="K442" s="811" t="s">
        <v>220</v>
      </c>
      <c r="L442" s="811" t="s">
        <v>45</v>
      </c>
      <c r="M442" s="86" t="s">
        <v>30</v>
      </c>
      <c r="N442" s="811" t="s">
        <v>45</v>
      </c>
      <c r="O442" s="811" t="s">
        <v>45</v>
      </c>
      <c r="P442" s="811" t="s">
        <v>30</v>
      </c>
      <c r="Q442" s="811" t="s">
        <v>1501</v>
      </c>
      <c r="R442" s="812" t="s">
        <v>5340</v>
      </c>
      <c r="S442" s="812" t="s">
        <v>3841</v>
      </c>
      <c r="T442" s="811" t="s">
        <v>1688</v>
      </c>
      <c r="U442" s="811" t="s">
        <v>1488</v>
      </c>
    </row>
    <row r="443" spans="1:21" s="583" customFormat="1" ht="13" customHeight="1">
      <c r="A443" s="810" t="s">
        <v>1326</v>
      </c>
      <c r="B443" s="810" t="s">
        <v>5341</v>
      </c>
      <c r="C443" s="778" t="s">
        <v>45</v>
      </c>
      <c r="D443" s="811" t="s">
        <v>982</v>
      </c>
      <c r="E443" s="811">
        <v>4</v>
      </c>
      <c r="F443" s="779" t="s">
        <v>18</v>
      </c>
      <c r="G443" s="811" t="s">
        <v>1057</v>
      </c>
      <c r="H443" s="811" t="s">
        <v>45</v>
      </c>
      <c r="I443" s="811" t="s">
        <v>165</v>
      </c>
      <c r="J443" s="811" t="s">
        <v>21</v>
      </c>
      <c r="K443" s="811" t="s">
        <v>220</v>
      </c>
      <c r="L443" s="811" t="s">
        <v>45</v>
      </c>
      <c r="M443" s="86" t="s">
        <v>30</v>
      </c>
      <c r="N443" s="811" t="s">
        <v>30</v>
      </c>
      <c r="O443" s="811" t="s">
        <v>45</v>
      </c>
      <c r="P443" s="811" t="s">
        <v>30</v>
      </c>
      <c r="Q443" s="811" t="s">
        <v>1501</v>
      </c>
      <c r="R443" s="812" t="s">
        <v>5341</v>
      </c>
      <c r="S443" s="812" t="s">
        <v>879</v>
      </c>
      <c r="T443" s="811" t="s">
        <v>1689</v>
      </c>
      <c r="U443" s="811" t="s">
        <v>1165</v>
      </c>
    </row>
    <row r="444" spans="1:21" s="583" customFormat="1" ht="13" customHeight="1">
      <c r="A444" s="810" t="s">
        <v>1326</v>
      </c>
      <c r="B444" s="810" t="s">
        <v>5187</v>
      </c>
      <c r="C444" s="778" t="s">
        <v>45</v>
      </c>
      <c r="D444" s="811" t="s">
        <v>980</v>
      </c>
      <c r="E444" s="811">
        <v>5</v>
      </c>
      <c r="F444" s="779" t="s">
        <v>18</v>
      </c>
      <c r="G444" s="811" t="s">
        <v>1059</v>
      </c>
      <c r="H444" s="811" t="s">
        <v>45</v>
      </c>
      <c r="I444" s="811" t="s">
        <v>165</v>
      </c>
      <c r="J444" s="811" t="s">
        <v>183</v>
      </c>
      <c r="K444" s="811" t="s">
        <v>220</v>
      </c>
      <c r="L444" s="811" t="s">
        <v>45</v>
      </c>
      <c r="M444" s="86" t="s">
        <v>30</v>
      </c>
      <c r="N444" s="811" t="s">
        <v>45</v>
      </c>
      <c r="O444" s="811" t="s">
        <v>45</v>
      </c>
      <c r="P444" s="811" t="s">
        <v>45</v>
      </c>
      <c r="Q444" s="811" t="s">
        <v>1501</v>
      </c>
      <c r="R444" s="812" t="s">
        <v>5187</v>
      </c>
      <c r="S444" s="812" t="s">
        <v>1987</v>
      </c>
      <c r="T444" s="811" t="s">
        <v>1988</v>
      </c>
      <c r="U444" s="811" t="s">
        <v>857</v>
      </c>
    </row>
    <row r="445" spans="1:21" s="583" customFormat="1" ht="13" customHeight="1">
      <c r="A445" s="810" t="s">
        <v>1326</v>
      </c>
      <c r="B445" s="810" t="s">
        <v>5188</v>
      </c>
      <c r="C445" s="778" t="s">
        <v>45</v>
      </c>
      <c r="D445" s="811" t="s">
        <v>980</v>
      </c>
      <c r="E445" s="811">
        <v>5</v>
      </c>
      <c r="F445" s="779" t="s">
        <v>18</v>
      </c>
      <c r="G445" s="811" t="s">
        <v>1057</v>
      </c>
      <c r="H445" s="811" t="s">
        <v>45</v>
      </c>
      <c r="I445" s="811" t="s">
        <v>165</v>
      </c>
      <c r="J445" s="811" t="s">
        <v>183</v>
      </c>
      <c r="K445" s="811" t="s">
        <v>220</v>
      </c>
      <c r="L445" s="811" t="s">
        <v>45</v>
      </c>
      <c r="M445" s="86" t="s">
        <v>30</v>
      </c>
      <c r="N445" s="811" t="s">
        <v>45</v>
      </c>
      <c r="O445" s="811" t="s">
        <v>45</v>
      </c>
      <c r="P445" s="811" t="s">
        <v>30</v>
      </c>
      <c r="Q445" s="811" t="s">
        <v>1501</v>
      </c>
      <c r="R445" s="812" t="s">
        <v>5188</v>
      </c>
      <c r="S445" s="812" t="s">
        <v>1906</v>
      </c>
      <c r="T445" s="811" t="s">
        <v>1691</v>
      </c>
      <c r="U445" s="811" t="s">
        <v>1474</v>
      </c>
    </row>
    <row r="446" spans="1:21" s="583" customFormat="1" ht="13" hidden="1" customHeight="1">
      <c r="A446" s="810" t="s">
        <v>1328</v>
      </c>
      <c r="B446" s="810" t="s">
        <v>287</v>
      </c>
      <c r="C446" s="778" t="s">
        <v>45</v>
      </c>
      <c r="D446" s="811" t="s">
        <v>979</v>
      </c>
      <c r="E446" s="811">
        <v>3</v>
      </c>
      <c r="F446" s="779" t="s">
        <v>40</v>
      </c>
      <c r="G446" s="811" t="s">
        <v>1057</v>
      </c>
      <c r="H446" s="811" t="s">
        <v>45</v>
      </c>
      <c r="I446" s="811" t="s">
        <v>36</v>
      </c>
      <c r="J446" s="811" t="s">
        <v>23</v>
      </c>
      <c r="K446" s="811" t="s">
        <v>220</v>
      </c>
      <c r="L446" s="811" t="s">
        <v>45</v>
      </c>
      <c r="M446" s="86" t="s">
        <v>30</v>
      </c>
      <c r="N446" s="811" t="s">
        <v>45</v>
      </c>
      <c r="O446" s="811" t="s">
        <v>45</v>
      </c>
      <c r="P446" s="811" t="s">
        <v>30</v>
      </c>
      <c r="Q446" s="811" t="s">
        <v>16</v>
      </c>
      <c r="R446" s="812" t="s">
        <v>45</v>
      </c>
      <c r="S446" s="812" t="s">
        <v>287</v>
      </c>
      <c r="T446" s="811" t="s">
        <v>1666</v>
      </c>
      <c r="U446" s="811" t="s">
        <v>549</v>
      </c>
    </row>
    <row r="447" spans="1:21" s="583" customFormat="1" ht="13" customHeight="1">
      <c r="A447" s="810" t="s">
        <v>1326</v>
      </c>
      <c r="B447" s="810" t="s">
        <v>9286</v>
      </c>
      <c r="C447" s="778" t="s">
        <v>45</v>
      </c>
      <c r="D447" s="811" t="s">
        <v>979</v>
      </c>
      <c r="E447" s="811">
        <v>3</v>
      </c>
      <c r="F447" s="779" t="s">
        <v>18</v>
      </c>
      <c r="G447" s="811" t="s">
        <v>1059</v>
      </c>
      <c r="H447" s="811" t="s">
        <v>45</v>
      </c>
      <c r="I447" s="811" t="s">
        <v>36</v>
      </c>
      <c r="J447" s="811" t="s">
        <v>191</v>
      </c>
      <c r="K447" s="811" t="s">
        <v>220</v>
      </c>
      <c r="L447" s="811" t="s">
        <v>45</v>
      </c>
      <c r="M447" s="86" t="s">
        <v>30</v>
      </c>
      <c r="N447" s="811" t="s">
        <v>45</v>
      </c>
      <c r="O447" s="811" t="s">
        <v>45</v>
      </c>
      <c r="P447" s="811" t="s">
        <v>45</v>
      </c>
      <c r="Q447" s="811" t="s">
        <v>1500</v>
      </c>
      <c r="R447" s="812" t="s">
        <v>9286</v>
      </c>
      <c r="S447" s="812" t="s">
        <v>45</v>
      </c>
      <c r="T447" s="811" t="s">
        <v>45</v>
      </c>
      <c r="U447" s="811" t="s">
        <v>3517</v>
      </c>
    </row>
    <row r="448" spans="1:21" s="583" customFormat="1" ht="13" customHeight="1">
      <c r="A448" s="810" t="s">
        <v>1326</v>
      </c>
      <c r="B448" s="810" t="s">
        <v>9287</v>
      </c>
      <c r="C448" s="778" t="s">
        <v>45</v>
      </c>
      <c r="D448" s="811" t="s">
        <v>979</v>
      </c>
      <c r="E448" s="811">
        <v>3</v>
      </c>
      <c r="F448" s="779" t="s">
        <v>18</v>
      </c>
      <c r="G448" s="811" t="s">
        <v>1057</v>
      </c>
      <c r="H448" s="811" t="s">
        <v>45</v>
      </c>
      <c r="I448" s="811" t="s">
        <v>36</v>
      </c>
      <c r="J448" s="811" t="s">
        <v>191</v>
      </c>
      <c r="K448" s="811" t="s">
        <v>220</v>
      </c>
      <c r="L448" s="811" t="s">
        <v>45</v>
      </c>
      <c r="M448" s="86" t="s">
        <v>30</v>
      </c>
      <c r="N448" s="811" t="s">
        <v>45</v>
      </c>
      <c r="O448" s="811" t="s">
        <v>45</v>
      </c>
      <c r="P448" s="811" t="s">
        <v>30</v>
      </c>
      <c r="Q448" s="811" t="s">
        <v>1501</v>
      </c>
      <c r="R448" s="812" t="s">
        <v>9287</v>
      </c>
      <c r="S448" s="812" t="s">
        <v>3845</v>
      </c>
      <c r="T448" s="811" t="s">
        <v>3844</v>
      </c>
      <c r="U448" s="811" t="s">
        <v>3519</v>
      </c>
    </row>
    <row r="449" spans="1:21" s="583" customFormat="1" ht="13" customHeight="1">
      <c r="A449" s="810" t="s">
        <v>1326</v>
      </c>
      <c r="B449" s="810" t="s">
        <v>5342</v>
      </c>
      <c r="C449" s="778" t="s">
        <v>45</v>
      </c>
      <c r="D449" s="811" t="s">
        <v>980</v>
      </c>
      <c r="E449" s="811">
        <v>5</v>
      </c>
      <c r="F449" s="779" t="s">
        <v>18</v>
      </c>
      <c r="G449" s="811" t="s">
        <v>1057</v>
      </c>
      <c r="H449" s="811" t="s">
        <v>45</v>
      </c>
      <c r="I449" s="811" t="s">
        <v>165</v>
      </c>
      <c r="J449" s="811" t="s">
        <v>2204</v>
      </c>
      <c r="K449" s="811" t="s">
        <v>220</v>
      </c>
      <c r="L449" s="811" t="s">
        <v>45</v>
      </c>
      <c r="M449" s="86" t="s">
        <v>30</v>
      </c>
      <c r="N449" s="811" t="s">
        <v>45</v>
      </c>
      <c r="O449" s="811" t="s">
        <v>45</v>
      </c>
      <c r="P449" s="811" t="s">
        <v>30</v>
      </c>
      <c r="Q449" s="811" t="s">
        <v>1501</v>
      </c>
      <c r="R449" s="812" t="s">
        <v>5342</v>
      </c>
      <c r="S449" s="812" t="s">
        <v>5343</v>
      </c>
      <c r="T449" s="811" t="s">
        <v>1693</v>
      </c>
      <c r="U449" s="811" t="s">
        <v>605</v>
      </c>
    </row>
    <row r="450" spans="1:21" s="583" customFormat="1" ht="13" customHeight="1">
      <c r="A450" s="810" t="s">
        <v>1326</v>
      </c>
      <c r="B450" s="810" t="s">
        <v>5344</v>
      </c>
      <c r="C450" s="778" t="s">
        <v>30</v>
      </c>
      <c r="D450" s="811" t="s">
        <v>980</v>
      </c>
      <c r="E450" s="811">
        <v>5</v>
      </c>
      <c r="F450" s="779" t="s">
        <v>18</v>
      </c>
      <c r="G450" s="811" t="s">
        <v>1057</v>
      </c>
      <c r="H450" s="811" t="s">
        <v>45</v>
      </c>
      <c r="I450" s="811" t="s">
        <v>165</v>
      </c>
      <c r="J450" s="811" t="s">
        <v>35</v>
      </c>
      <c r="K450" s="811" t="s">
        <v>219</v>
      </c>
      <c r="L450" s="811" t="s">
        <v>45</v>
      </c>
      <c r="M450" s="86" t="s">
        <v>30</v>
      </c>
      <c r="N450" s="811" t="s">
        <v>45</v>
      </c>
      <c r="O450" s="811" t="s">
        <v>45</v>
      </c>
      <c r="P450" s="811" t="s">
        <v>30</v>
      </c>
      <c r="Q450" s="811" t="s">
        <v>1501</v>
      </c>
      <c r="R450" s="812" t="s">
        <v>5344</v>
      </c>
      <c r="S450" s="812" t="s">
        <v>299</v>
      </c>
      <c r="T450" s="811" t="s">
        <v>1695</v>
      </c>
      <c r="U450" s="811" t="s">
        <v>608</v>
      </c>
    </row>
    <row r="451" spans="1:21" s="583" customFormat="1" ht="13" customHeight="1">
      <c r="A451" s="810" t="s">
        <v>1326</v>
      </c>
      <c r="B451" s="810" t="s">
        <v>5345</v>
      </c>
      <c r="C451" s="778" t="s">
        <v>30</v>
      </c>
      <c r="D451" s="811" t="s">
        <v>982</v>
      </c>
      <c r="E451" s="811">
        <v>4</v>
      </c>
      <c r="F451" s="779" t="s">
        <v>18</v>
      </c>
      <c r="G451" s="811" t="s">
        <v>1057</v>
      </c>
      <c r="H451" s="811" t="s">
        <v>45</v>
      </c>
      <c r="I451" s="811" t="s">
        <v>165</v>
      </c>
      <c r="J451" s="811" t="s">
        <v>187</v>
      </c>
      <c r="K451" s="811" t="s">
        <v>220</v>
      </c>
      <c r="L451" s="811" t="s">
        <v>45</v>
      </c>
      <c r="M451" s="86" t="s">
        <v>30</v>
      </c>
      <c r="N451" s="811" t="s">
        <v>30</v>
      </c>
      <c r="O451" s="811" t="s">
        <v>45</v>
      </c>
      <c r="P451" s="811" t="s">
        <v>30</v>
      </c>
      <c r="Q451" s="811" t="s">
        <v>1501</v>
      </c>
      <c r="R451" s="812" t="s">
        <v>5345</v>
      </c>
      <c r="S451" s="812" t="s">
        <v>300</v>
      </c>
      <c r="T451" s="811" t="s">
        <v>2096</v>
      </c>
      <c r="U451" s="811" t="s">
        <v>2097</v>
      </c>
    </row>
    <row r="452" spans="1:21" s="583" customFormat="1" ht="13" customHeight="1">
      <c r="A452" s="810" t="s">
        <v>1326</v>
      </c>
      <c r="B452" s="810" t="s">
        <v>5883</v>
      </c>
      <c r="C452" s="778" t="s">
        <v>45</v>
      </c>
      <c r="D452" s="811" t="s">
        <v>980</v>
      </c>
      <c r="E452" s="811">
        <v>5</v>
      </c>
      <c r="F452" s="779" t="s">
        <v>18</v>
      </c>
      <c r="G452" s="811" t="s">
        <v>1057</v>
      </c>
      <c r="H452" s="811" t="s">
        <v>45</v>
      </c>
      <c r="I452" s="811" t="s">
        <v>165</v>
      </c>
      <c r="J452" s="811" t="s">
        <v>194</v>
      </c>
      <c r="K452" s="811" t="s">
        <v>220</v>
      </c>
      <c r="L452" s="811" t="s">
        <v>45</v>
      </c>
      <c r="M452" s="86" t="s">
        <v>30</v>
      </c>
      <c r="N452" s="811" t="s">
        <v>30</v>
      </c>
      <c r="O452" s="811" t="s">
        <v>45</v>
      </c>
      <c r="P452" s="811" t="s">
        <v>30</v>
      </c>
      <c r="Q452" s="811" t="s">
        <v>1501</v>
      </c>
      <c r="R452" s="812" t="s">
        <v>5883</v>
      </c>
      <c r="S452" s="812" t="s">
        <v>3810</v>
      </c>
      <c r="T452" s="811" t="s">
        <v>3809</v>
      </c>
      <c r="U452" s="811" t="s">
        <v>3503</v>
      </c>
    </row>
    <row r="453" spans="1:21" s="583" customFormat="1" ht="13" customHeight="1">
      <c r="A453" s="810" t="s">
        <v>1326</v>
      </c>
      <c r="B453" s="810" t="s">
        <v>4959</v>
      </c>
      <c r="C453" s="778" t="s">
        <v>30</v>
      </c>
      <c r="D453" s="811" t="s">
        <v>981</v>
      </c>
      <c r="E453" s="811">
        <v>1</v>
      </c>
      <c r="F453" s="779" t="s">
        <v>18</v>
      </c>
      <c r="G453" s="811" t="s">
        <v>1057</v>
      </c>
      <c r="H453" s="811" t="s">
        <v>45</v>
      </c>
      <c r="I453" s="811" t="s">
        <v>36</v>
      </c>
      <c r="J453" s="811" t="s">
        <v>25</v>
      </c>
      <c r="K453" s="811" t="s">
        <v>220</v>
      </c>
      <c r="L453" s="811" t="s">
        <v>45</v>
      </c>
      <c r="M453" s="86" t="s">
        <v>30</v>
      </c>
      <c r="N453" s="811" t="s">
        <v>30</v>
      </c>
      <c r="O453" s="811" t="s">
        <v>30</v>
      </c>
      <c r="P453" s="811" t="s">
        <v>30</v>
      </c>
      <c r="Q453" s="811" t="s">
        <v>1501</v>
      </c>
      <c r="R453" s="812" t="s">
        <v>4959</v>
      </c>
      <c r="S453" s="812" t="s">
        <v>868</v>
      </c>
      <c r="T453" s="811" t="s">
        <v>1696</v>
      </c>
      <c r="U453" s="811" t="s">
        <v>611</v>
      </c>
    </row>
    <row r="454" spans="1:21" s="583" customFormat="1" ht="13" customHeight="1">
      <c r="A454" s="810" t="s">
        <v>1326</v>
      </c>
      <c r="B454" s="810" t="s">
        <v>4960</v>
      </c>
      <c r="C454" s="778" t="s">
        <v>30</v>
      </c>
      <c r="D454" s="811" t="s">
        <v>981</v>
      </c>
      <c r="E454" s="811">
        <v>1</v>
      </c>
      <c r="F454" s="779" t="s">
        <v>18</v>
      </c>
      <c r="G454" s="811" t="s">
        <v>1057</v>
      </c>
      <c r="H454" s="811" t="s">
        <v>45</v>
      </c>
      <c r="I454" s="811" t="s">
        <v>36</v>
      </c>
      <c r="J454" s="811" t="s">
        <v>25</v>
      </c>
      <c r="K454" s="811" t="s">
        <v>220</v>
      </c>
      <c r="L454" s="811" t="s">
        <v>30</v>
      </c>
      <c r="M454" s="86" t="s">
        <v>30</v>
      </c>
      <c r="N454" s="811" t="s">
        <v>30</v>
      </c>
      <c r="O454" s="811" t="s">
        <v>30</v>
      </c>
      <c r="P454" s="811" t="s">
        <v>30</v>
      </c>
      <c r="Q454" s="811" t="s">
        <v>1501</v>
      </c>
      <c r="R454" s="812" t="s">
        <v>4960</v>
      </c>
      <c r="S454" s="812" t="s">
        <v>869</v>
      </c>
      <c r="T454" s="811" t="s">
        <v>1697</v>
      </c>
      <c r="U454" s="811" t="s">
        <v>612</v>
      </c>
    </row>
    <row r="455" spans="1:21" s="583" customFormat="1" ht="13" customHeight="1">
      <c r="A455" s="810" t="s">
        <v>1326</v>
      </c>
      <c r="B455" s="810" t="s">
        <v>9926</v>
      </c>
      <c r="C455" s="778" t="s">
        <v>45</v>
      </c>
      <c r="D455" s="811" t="s">
        <v>981</v>
      </c>
      <c r="E455" s="811">
        <v>1</v>
      </c>
      <c r="F455" s="779" t="s">
        <v>18</v>
      </c>
      <c r="G455" s="811" t="s">
        <v>1057</v>
      </c>
      <c r="H455" s="811" t="s">
        <v>45</v>
      </c>
      <c r="I455" s="811" t="s">
        <v>57</v>
      </c>
      <c r="J455" s="811" t="s">
        <v>25</v>
      </c>
      <c r="K455" s="811" t="s">
        <v>220</v>
      </c>
      <c r="L455" s="811" t="s">
        <v>45</v>
      </c>
      <c r="M455" s="86" t="s">
        <v>30</v>
      </c>
      <c r="N455" s="811" t="s">
        <v>45</v>
      </c>
      <c r="O455" s="811" t="s">
        <v>45</v>
      </c>
      <c r="P455" s="811" t="s">
        <v>30</v>
      </c>
      <c r="Q455" s="811" t="s">
        <v>1501</v>
      </c>
      <c r="R455" s="812" t="s">
        <v>9926</v>
      </c>
      <c r="S455" s="812" t="s">
        <v>3813</v>
      </c>
      <c r="T455" s="811" t="s">
        <v>2121</v>
      </c>
      <c r="U455" s="811" t="s">
        <v>738</v>
      </c>
    </row>
    <row r="456" spans="1:21" s="583" customFormat="1" ht="13" customHeight="1">
      <c r="A456" s="810" t="s">
        <v>1320</v>
      </c>
      <c r="B456" s="810" t="s">
        <v>5349</v>
      </c>
      <c r="C456" s="778" t="s">
        <v>45</v>
      </c>
      <c r="D456" s="811" t="s">
        <v>982</v>
      </c>
      <c r="E456" s="811">
        <v>4</v>
      </c>
      <c r="F456" s="779" t="s">
        <v>18</v>
      </c>
      <c r="G456" s="811" t="s">
        <v>1057</v>
      </c>
      <c r="H456" s="811" t="s">
        <v>45</v>
      </c>
      <c r="I456" s="811" t="s">
        <v>165</v>
      </c>
      <c r="J456" s="811" t="s">
        <v>191</v>
      </c>
      <c r="K456" s="811" t="s">
        <v>220</v>
      </c>
      <c r="L456" s="811" t="s">
        <v>45</v>
      </c>
      <c r="M456" s="86" t="s">
        <v>30</v>
      </c>
      <c r="N456" s="811" t="s">
        <v>45</v>
      </c>
      <c r="O456" s="811" t="s">
        <v>45</v>
      </c>
      <c r="P456" s="811" t="s">
        <v>30</v>
      </c>
      <c r="Q456" s="811" t="s">
        <v>1501</v>
      </c>
      <c r="R456" s="812" t="s">
        <v>5349</v>
      </c>
      <c r="S456" s="812" t="s">
        <v>301</v>
      </c>
      <c r="T456" s="811" t="s">
        <v>1700</v>
      </c>
      <c r="U456" s="811" t="s">
        <v>614</v>
      </c>
    </row>
    <row r="457" spans="1:21" s="583" customFormat="1" ht="13" customHeight="1">
      <c r="A457" s="810" t="s">
        <v>1320</v>
      </c>
      <c r="B457" s="810" t="s">
        <v>5350</v>
      </c>
      <c r="C457" s="778" t="s">
        <v>45</v>
      </c>
      <c r="D457" s="811" t="s">
        <v>982</v>
      </c>
      <c r="E457" s="811">
        <v>4</v>
      </c>
      <c r="F457" s="779" t="s">
        <v>18</v>
      </c>
      <c r="G457" s="811" t="s">
        <v>1057</v>
      </c>
      <c r="H457" s="811" t="s">
        <v>45</v>
      </c>
      <c r="I457" s="811" t="s">
        <v>165</v>
      </c>
      <c r="J457" s="811" t="s">
        <v>191</v>
      </c>
      <c r="K457" s="811" t="s">
        <v>220</v>
      </c>
      <c r="L457" s="811" t="s">
        <v>45</v>
      </c>
      <c r="M457" s="86" t="s">
        <v>30</v>
      </c>
      <c r="N457" s="811" t="s">
        <v>45</v>
      </c>
      <c r="O457" s="811" t="s">
        <v>45</v>
      </c>
      <c r="P457" s="811" t="s">
        <v>30</v>
      </c>
      <c r="Q457" s="811" t="s">
        <v>1501</v>
      </c>
      <c r="R457" s="812" t="s">
        <v>5350</v>
      </c>
      <c r="S457" s="812" t="s">
        <v>1997</v>
      </c>
      <c r="T457" s="811" t="s">
        <v>1998</v>
      </c>
      <c r="U457" s="811" t="s">
        <v>613</v>
      </c>
    </row>
    <row r="458" spans="1:21" s="583" customFormat="1" ht="13" customHeight="1">
      <c r="A458" s="810" t="s">
        <v>1320</v>
      </c>
      <c r="B458" s="810" t="s">
        <v>6217</v>
      </c>
      <c r="C458" s="778" t="s">
        <v>45</v>
      </c>
      <c r="D458" s="811" t="s">
        <v>982</v>
      </c>
      <c r="E458" s="811">
        <v>4</v>
      </c>
      <c r="F458" s="779" t="s">
        <v>18</v>
      </c>
      <c r="G458" s="811" t="s">
        <v>1059</v>
      </c>
      <c r="H458" s="811" t="s">
        <v>45</v>
      </c>
      <c r="I458" s="811" t="s">
        <v>165</v>
      </c>
      <c r="J458" s="811" t="s">
        <v>191</v>
      </c>
      <c r="K458" s="811" t="s">
        <v>220</v>
      </c>
      <c r="L458" s="811" t="s">
        <v>45</v>
      </c>
      <c r="M458" s="86" t="s">
        <v>30</v>
      </c>
      <c r="N458" s="811" t="s">
        <v>45</v>
      </c>
      <c r="O458" s="811" t="s">
        <v>45</v>
      </c>
      <c r="P458" s="811" t="s">
        <v>30</v>
      </c>
      <c r="Q458" s="811" t="s">
        <v>1501</v>
      </c>
      <c r="R458" s="812" t="s">
        <v>6217</v>
      </c>
      <c r="S458" s="812" t="s">
        <v>1999</v>
      </c>
      <c r="T458" s="811" t="s">
        <v>2000</v>
      </c>
      <c r="U458" s="811" t="s">
        <v>615</v>
      </c>
    </row>
    <row r="459" spans="1:21" s="583" customFormat="1" ht="13" customHeight="1">
      <c r="A459" s="810" t="s">
        <v>1320</v>
      </c>
      <c r="B459" s="810" t="s">
        <v>5351</v>
      </c>
      <c r="C459" s="778" t="s">
        <v>45</v>
      </c>
      <c r="D459" s="811" t="s">
        <v>982</v>
      </c>
      <c r="E459" s="811">
        <v>4</v>
      </c>
      <c r="F459" s="779" t="s">
        <v>18</v>
      </c>
      <c r="G459" s="811" t="s">
        <v>1057</v>
      </c>
      <c r="H459" s="811" t="s">
        <v>45</v>
      </c>
      <c r="I459" s="811" t="s">
        <v>165</v>
      </c>
      <c r="J459" s="811" t="s">
        <v>191</v>
      </c>
      <c r="K459" s="811" t="s">
        <v>220</v>
      </c>
      <c r="L459" s="811" t="s">
        <v>45</v>
      </c>
      <c r="M459" s="86" t="s">
        <v>45</v>
      </c>
      <c r="N459" s="811" t="s">
        <v>30</v>
      </c>
      <c r="O459" s="811" t="s">
        <v>45</v>
      </c>
      <c r="P459" s="811" t="s">
        <v>45</v>
      </c>
      <c r="Q459" s="811" t="s">
        <v>1501</v>
      </c>
      <c r="R459" s="812" t="s">
        <v>5351</v>
      </c>
      <c r="S459" s="812" t="s">
        <v>1923</v>
      </c>
      <c r="T459" s="811" t="s">
        <v>1701</v>
      </c>
      <c r="U459" s="811" t="s">
        <v>1343</v>
      </c>
    </row>
    <row r="460" spans="1:21" s="583" customFormat="1" ht="13" customHeight="1">
      <c r="A460" s="810" t="s">
        <v>1320</v>
      </c>
      <c r="B460" s="810" t="s">
        <v>5353</v>
      </c>
      <c r="C460" s="778" t="s">
        <v>45</v>
      </c>
      <c r="D460" s="811" t="s">
        <v>980</v>
      </c>
      <c r="E460" s="811">
        <v>5</v>
      </c>
      <c r="F460" s="779" t="s">
        <v>18</v>
      </c>
      <c r="G460" s="811" t="s">
        <v>1057</v>
      </c>
      <c r="H460" s="811" t="s">
        <v>45</v>
      </c>
      <c r="I460" s="811" t="s">
        <v>165</v>
      </c>
      <c r="J460" s="811" t="s">
        <v>194</v>
      </c>
      <c r="K460" s="811" t="s">
        <v>220</v>
      </c>
      <c r="L460" s="811" t="s">
        <v>30</v>
      </c>
      <c r="M460" s="86" t="s">
        <v>30</v>
      </c>
      <c r="N460" s="811" t="s">
        <v>45</v>
      </c>
      <c r="O460" s="811" t="s">
        <v>45</v>
      </c>
      <c r="P460" s="811" t="s">
        <v>30</v>
      </c>
      <c r="Q460" s="811" t="s">
        <v>1501</v>
      </c>
      <c r="R460" s="812" t="s">
        <v>5353</v>
      </c>
      <c r="S460" s="812" t="s">
        <v>6</v>
      </c>
      <c r="T460" s="811" t="s">
        <v>1702</v>
      </c>
      <c r="U460" s="811" t="s">
        <v>616</v>
      </c>
    </row>
    <row r="461" spans="1:21" s="583" customFormat="1" ht="13" customHeight="1">
      <c r="A461" s="810" t="s">
        <v>1320</v>
      </c>
      <c r="B461" s="810" t="s">
        <v>5354</v>
      </c>
      <c r="C461" s="778" t="s">
        <v>45</v>
      </c>
      <c r="D461" s="811" t="s">
        <v>980</v>
      </c>
      <c r="E461" s="811">
        <v>5</v>
      </c>
      <c r="F461" s="779" t="s">
        <v>18</v>
      </c>
      <c r="G461" s="811" t="s">
        <v>1059</v>
      </c>
      <c r="H461" s="811" t="s">
        <v>45</v>
      </c>
      <c r="I461" s="811" t="s">
        <v>165</v>
      </c>
      <c r="J461" s="811" t="s">
        <v>194</v>
      </c>
      <c r="K461" s="811" t="s">
        <v>220</v>
      </c>
      <c r="L461" s="811" t="s">
        <v>30</v>
      </c>
      <c r="M461" s="86" t="s">
        <v>30</v>
      </c>
      <c r="N461" s="811" t="s">
        <v>45</v>
      </c>
      <c r="O461" s="811" t="s">
        <v>45</v>
      </c>
      <c r="P461" s="811" t="s">
        <v>45</v>
      </c>
      <c r="Q461" s="811" t="s">
        <v>1501</v>
      </c>
      <c r="R461" s="812" t="s">
        <v>5354</v>
      </c>
      <c r="S461" s="812" t="s">
        <v>7902</v>
      </c>
      <c r="T461" s="811" t="s">
        <v>7903</v>
      </c>
      <c r="U461" s="811" t="s">
        <v>5355</v>
      </c>
    </row>
    <row r="462" spans="1:21" s="583" customFormat="1" ht="13" customHeight="1">
      <c r="A462" s="810" t="s">
        <v>1320</v>
      </c>
      <c r="B462" s="812" t="s">
        <v>11756</v>
      </c>
      <c r="C462" s="778" t="s">
        <v>45</v>
      </c>
      <c r="D462" s="811" t="s">
        <v>980</v>
      </c>
      <c r="E462" s="811">
        <v>5</v>
      </c>
      <c r="F462" s="779" t="s">
        <v>18</v>
      </c>
      <c r="G462" s="811" t="s">
        <v>1057</v>
      </c>
      <c r="H462" s="811" t="s">
        <v>45</v>
      </c>
      <c r="I462" s="811" t="s">
        <v>165</v>
      </c>
      <c r="J462" s="811" t="s">
        <v>180</v>
      </c>
      <c r="K462" s="811" t="s">
        <v>220</v>
      </c>
      <c r="L462" s="811" t="s">
        <v>30</v>
      </c>
      <c r="M462" s="86" t="s">
        <v>30</v>
      </c>
      <c r="N462" s="811" t="s">
        <v>45</v>
      </c>
      <c r="O462" s="811" t="s">
        <v>45</v>
      </c>
      <c r="P462" s="811" t="s">
        <v>30</v>
      </c>
      <c r="Q462" s="811" t="s">
        <v>1501</v>
      </c>
      <c r="R462" s="812" t="s">
        <v>11756</v>
      </c>
      <c r="S462" s="812" t="s">
        <v>11753</v>
      </c>
      <c r="T462" s="811" t="s">
        <v>1724</v>
      </c>
      <c r="U462" s="811" t="s">
        <v>634</v>
      </c>
    </row>
    <row r="463" spans="1:21" s="593" customFormat="1" ht="13" customHeight="1">
      <c r="A463" s="810" t="s">
        <v>1320</v>
      </c>
      <c r="B463" s="890" t="s">
        <v>11758</v>
      </c>
      <c r="C463" s="778" t="s">
        <v>45</v>
      </c>
      <c r="D463" s="811" t="s">
        <v>980</v>
      </c>
      <c r="E463" s="811">
        <v>5</v>
      </c>
      <c r="F463" s="779" t="s">
        <v>18</v>
      </c>
      <c r="G463" s="811" t="s">
        <v>1059</v>
      </c>
      <c r="H463" s="811" t="s">
        <v>45</v>
      </c>
      <c r="I463" s="811" t="s">
        <v>165</v>
      </c>
      <c r="J463" s="811" t="s">
        <v>180</v>
      </c>
      <c r="K463" s="811" t="s">
        <v>220</v>
      </c>
      <c r="L463" s="811" t="s">
        <v>30</v>
      </c>
      <c r="M463" s="86" t="s">
        <v>30</v>
      </c>
      <c r="N463" s="811" t="s">
        <v>45</v>
      </c>
      <c r="O463" s="811" t="s">
        <v>45</v>
      </c>
      <c r="P463" s="811" t="s">
        <v>30</v>
      </c>
      <c r="Q463" s="811" t="s">
        <v>1501</v>
      </c>
      <c r="R463" s="890" t="s">
        <v>11758</v>
      </c>
      <c r="S463" s="812" t="s">
        <v>11754</v>
      </c>
      <c r="T463" s="811" t="s">
        <v>3692</v>
      </c>
      <c r="U463" s="811" t="s">
        <v>635</v>
      </c>
    </row>
    <row r="464" spans="1:21" s="593" customFormat="1" ht="13" customHeight="1">
      <c r="A464" s="810" t="s">
        <v>1320</v>
      </c>
      <c r="B464" s="812" t="s">
        <v>11757</v>
      </c>
      <c r="C464" s="778" t="s">
        <v>45</v>
      </c>
      <c r="D464" s="811" t="s">
        <v>980</v>
      </c>
      <c r="E464" s="811">
        <v>5</v>
      </c>
      <c r="F464" s="779" t="s">
        <v>18</v>
      </c>
      <c r="G464" s="811" t="s">
        <v>1057</v>
      </c>
      <c r="H464" s="811" t="s">
        <v>45</v>
      </c>
      <c r="I464" s="811" t="s">
        <v>165</v>
      </c>
      <c r="J464" s="811" t="s">
        <v>180</v>
      </c>
      <c r="K464" s="811" t="s">
        <v>220</v>
      </c>
      <c r="L464" s="811" t="s">
        <v>45</v>
      </c>
      <c r="M464" s="86" t="s">
        <v>45</v>
      </c>
      <c r="N464" s="811" t="s">
        <v>30</v>
      </c>
      <c r="O464" s="811" t="s">
        <v>45</v>
      </c>
      <c r="P464" s="811" t="s">
        <v>45</v>
      </c>
      <c r="Q464" s="811" t="s">
        <v>1501</v>
      </c>
      <c r="R464" s="812" t="s">
        <v>11757</v>
      </c>
      <c r="S464" s="812" t="s">
        <v>11755</v>
      </c>
      <c r="T464" s="811" t="s">
        <v>1725</v>
      </c>
      <c r="U464" s="811" t="s">
        <v>1354</v>
      </c>
    </row>
    <row r="465" spans="1:22" s="593" customFormat="1" ht="13" customHeight="1">
      <c r="A465" s="810" t="s">
        <v>1320</v>
      </c>
      <c r="B465" s="810" t="s">
        <v>7912</v>
      </c>
      <c r="C465" s="778" t="s">
        <v>45</v>
      </c>
      <c r="D465" s="811" t="s">
        <v>979</v>
      </c>
      <c r="E465" s="811">
        <v>3</v>
      </c>
      <c r="F465" s="779" t="s">
        <v>18</v>
      </c>
      <c r="G465" s="811" t="s">
        <v>1060</v>
      </c>
      <c r="H465" s="811" t="s">
        <v>45</v>
      </c>
      <c r="I465" s="811" t="s">
        <v>36</v>
      </c>
      <c r="J465" s="811" t="s">
        <v>180</v>
      </c>
      <c r="K465" s="811" t="s">
        <v>221</v>
      </c>
      <c r="L465" s="811" t="s">
        <v>45</v>
      </c>
      <c r="M465" s="86" t="s">
        <v>30</v>
      </c>
      <c r="N465" s="811" t="s">
        <v>45</v>
      </c>
      <c r="O465" s="811" t="s">
        <v>45</v>
      </c>
      <c r="P465" s="811" t="s">
        <v>45</v>
      </c>
      <c r="Q465" s="811" t="s">
        <v>1500</v>
      </c>
      <c r="R465" s="812" t="s">
        <v>7912</v>
      </c>
      <c r="S465" s="812" t="s">
        <v>45</v>
      </c>
      <c r="T465" s="811" t="s">
        <v>45</v>
      </c>
      <c r="U465" s="811" t="s">
        <v>5356</v>
      </c>
      <c r="V465" s="816"/>
    </row>
    <row r="466" spans="1:22" s="816" customFormat="1" ht="13" customHeight="1">
      <c r="A466" s="810" t="s">
        <v>1320</v>
      </c>
      <c r="B466" s="810" t="s">
        <v>7913</v>
      </c>
      <c r="C466" s="778" t="s">
        <v>45</v>
      </c>
      <c r="D466" s="811" t="s">
        <v>979</v>
      </c>
      <c r="E466" s="811">
        <v>3</v>
      </c>
      <c r="F466" s="779" t="s">
        <v>18</v>
      </c>
      <c r="G466" s="811" t="s">
        <v>1058</v>
      </c>
      <c r="H466" s="811" t="s">
        <v>45</v>
      </c>
      <c r="I466" s="811" t="s">
        <v>36</v>
      </c>
      <c r="J466" s="811" t="s">
        <v>180</v>
      </c>
      <c r="K466" s="811" t="s">
        <v>221</v>
      </c>
      <c r="L466" s="811" t="s">
        <v>30</v>
      </c>
      <c r="M466" s="86" t="s">
        <v>30</v>
      </c>
      <c r="N466" s="811" t="s">
        <v>45</v>
      </c>
      <c r="O466" s="811" t="s">
        <v>45</v>
      </c>
      <c r="P466" s="811" t="s">
        <v>45</v>
      </c>
      <c r="Q466" s="811" t="s">
        <v>1500</v>
      </c>
      <c r="R466" s="812" t="s">
        <v>7913</v>
      </c>
      <c r="S466" s="812" t="s">
        <v>45</v>
      </c>
      <c r="T466" s="811" t="s">
        <v>45</v>
      </c>
      <c r="U466" s="811" t="s">
        <v>5357</v>
      </c>
      <c r="V466" s="593"/>
    </row>
    <row r="467" spans="1:22" s="816" customFormat="1" ht="13" customHeight="1">
      <c r="A467" s="810" t="s">
        <v>1320</v>
      </c>
      <c r="B467" s="810" t="s">
        <v>7914</v>
      </c>
      <c r="C467" s="778" t="s">
        <v>45</v>
      </c>
      <c r="D467" s="811" t="s">
        <v>979</v>
      </c>
      <c r="E467" s="811">
        <v>3</v>
      </c>
      <c r="F467" s="779" t="s">
        <v>18</v>
      </c>
      <c r="G467" s="811" t="s">
        <v>5358</v>
      </c>
      <c r="H467" s="811" t="s">
        <v>45</v>
      </c>
      <c r="I467" s="811" t="s">
        <v>36</v>
      </c>
      <c r="J467" s="811" t="s">
        <v>180</v>
      </c>
      <c r="K467" s="811" t="s">
        <v>221</v>
      </c>
      <c r="L467" s="811" t="s">
        <v>30</v>
      </c>
      <c r="M467" s="86" t="s">
        <v>30</v>
      </c>
      <c r="N467" s="811" t="s">
        <v>45</v>
      </c>
      <c r="O467" s="811" t="s">
        <v>45</v>
      </c>
      <c r="P467" s="811" t="s">
        <v>45</v>
      </c>
      <c r="Q467" s="811" t="s">
        <v>1500</v>
      </c>
      <c r="R467" s="812" t="s">
        <v>7914</v>
      </c>
      <c r="S467" s="812" t="s">
        <v>45</v>
      </c>
      <c r="T467" s="811" t="s">
        <v>45</v>
      </c>
      <c r="U467" s="811" t="s">
        <v>5359</v>
      </c>
      <c r="V467" s="593"/>
    </row>
    <row r="468" spans="1:22" s="817" customFormat="1" ht="13" customHeight="1">
      <c r="A468" s="810" t="s">
        <v>1320</v>
      </c>
      <c r="B468" s="810" t="s">
        <v>7917</v>
      </c>
      <c r="C468" s="778" t="s">
        <v>45</v>
      </c>
      <c r="D468" s="811" t="s">
        <v>979</v>
      </c>
      <c r="E468" s="811">
        <v>3</v>
      </c>
      <c r="F468" s="779" t="s">
        <v>18</v>
      </c>
      <c r="G468" s="811" t="s">
        <v>1057</v>
      </c>
      <c r="H468" s="811" t="s">
        <v>45</v>
      </c>
      <c r="I468" s="811" t="s">
        <v>36</v>
      </c>
      <c r="J468" s="811" t="s">
        <v>180</v>
      </c>
      <c r="K468" s="811" t="s">
        <v>221</v>
      </c>
      <c r="L468" s="811" t="s">
        <v>30</v>
      </c>
      <c r="M468" s="86" t="s">
        <v>30</v>
      </c>
      <c r="N468" s="811" t="s">
        <v>45</v>
      </c>
      <c r="O468" s="811" t="s">
        <v>45</v>
      </c>
      <c r="P468" s="811" t="s">
        <v>30</v>
      </c>
      <c r="Q468" s="811" t="s">
        <v>1501</v>
      </c>
      <c r="R468" s="812" t="s">
        <v>7917</v>
      </c>
      <c r="S468" s="812" t="s">
        <v>8761</v>
      </c>
      <c r="T468" s="811" t="s">
        <v>1703</v>
      </c>
      <c r="U468" s="811" t="s">
        <v>617</v>
      </c>
      <c r="V468" s="583"/>
    </row>
    <row r="469" spans="1:22" s="817" customFormat="1" ht="13" customHeight="1">
      <c r="A469" s="810" t="s">
        <v>1320</v>
      </c>
      <c r="B469" s="810" t="s">
        <v>7915</v>
      </c>
      <c r="C469" s="778" t="s">
        <v>45</v>
      </c>
      <c r="D469" s="811" t="s">
        <v>979</v>
      </c>
      <c r="E469" s="811">
        <v>3</v>
      </c>
      <c r="F469" s="779" t="s">
        <v>18</v>
      </c>
      <c r="G469" s="811" t="s">
        <v>1059</v>
      </c>
      <c r="H469" s="811" t="s">
        <v>45</v>
      </c>
      <c r="I469" s="811" t="s">
        <v>36</v>
      </c>
      <c r="J469" s="811" t="s">
        <v>180</v>
      </c>
      <c r="K469" s="811" t="s">
        <v>221</v>
      </c>
      <c r="L469" s="811" t="s">
        <v>45</v>
      </c>
      <c r="M469" s="86" t="s">
        <v>30</v>
      </c>
      <c r="N469" s="811" t="s">
        <v>45</v>
      </c>
      <c r="O469" s="811" t="s">
        <v>45</v>
      </c>
      <c r="P469" s="811" t="s">
        <v>45</v>
      </c>
      <c r="Q469" s="811" t="s">
        <v>1500</v>
      </c>
      <c r="R469" s="812" t="s">
        <v>7915</v>
      </c>
      <c r="S469" s="812" t="s">
        <v>45</v>
      </c>
      <c r="T469" s="811" t="s">
        <v>45</v>
      </c>
      <c r="U469" s="811" t="s">
        <v>3447</v>
      </c>
      <c r="V469" s="583"/>
    </row>
    <row r="470" spans="1:22" s="817" customFormat="1" ht="13" customHeight="1">
      <c r="A470" s="810" t="s">
        <v>1320</v>
      </c>
      <c r="B470" s="810" t="s">
        <v>7916</v>
      </c>
      <c r="C470" s="778" t="s">
        <v>45</v>
      </c>
      <c r="D470" s="811" t="s">
        <v>979</v>
      </c>
      <c r="E470" s="811">
        <v>3</v>
      </c>
      <c r="F470" s="779" t="s">
        <v>18</v>
      </c>
      <c r="G470" s="811" t="s">
        <v>1057</v>
      </c>
      <c r="H470" s="811" t="s">
        <v>45</v>
      </c>
      <c r="I470" s="811" t="s">
        <v>36</v>
      </c>
      <c r="J470" s="811" t="s">
        <v>180</v>
      </c>
      <c r="K470" s="811" t="s">
        <v>221</v>
      </c>
      <c r="L470" s="811" t="s">
        <v>30</v>
      </c>
      <c r="M470" s="86" t="s">
        <v>30</v>
      </c>
      <c r="N470" s="811" t="s">
        <v>45</v>
      </c>
      <c r="O470" s="811" t="s">
        <v>45</v>
      </c>
      <c r="P470" s="811" t="s">
        <v>45</v>
      </c>
      <c r="Q470" s="811" t="s">
        <v>1501</v>
      </c>
      <c r="R470" s="812" t="s">
        <v>7916</v>
      </c>
      <c r="S470" s="812" t="s">
        <v>10405</v>
      </c>
      <c r="T470" s="811" t="s">
        <v>10404</v>
      </c>
      <c r="U470" s="811" t="s">
        <v>5360</v>
      </c>
      <c r="V470" s="583"/>
    </row>
    <row r="471" spans="1:22" s="817" customFormat="1" ht="13" customHeight="1">
      <c r="A471" s="810" t="s">
        <v>1320</v>
      </c>
      <c r="B471" s="810" t="s">
        <v>7918</v>
      </c>
      <c r="C471" s="778" t="s">
        <v>45</v>
      </c>
      <c r="D471" s="811" t="s">
        <v>979</v>
      </c>
      <c r="E471" s="811">
        <v>3</v>
      </c>
      <c r="F471" s="779" t="s">
        <v>18</v>
      </c>
      <c r="G471" s="811" t="s">
        <v>7781</v>
      </c>
      <c r="H471" s="811" t="s">
        <v>45</v>
      </c>
      <c r="I471" s="811" t="s">
        <v>36</v>
      </c>
      <c r="J471" s="811" t="s">
        <v>180</v>
      </c>
      <c r="K471" s="811" t="s">
        <v>221</v>
      </c>
      <c r="L471" s="811" t="s">
        <v>30</v>
      </c>
      <c r="M471" s="86" t="s">
        <v>30</v>
      </c>
      <c r="N471" s="811" t="s">
        <v>45</v>
      </c>
      <c r="O471" s="811" t="s">
        <v>45</v>
      </c>
      <c r="P471" s="811" t="s">
        <v>45</v>
      </c>
      <c r="Q471" s="811" t="s">
        <v>1500</v>
      </c>
      <c r="R471" s="812" t="s">
        <v>7918</v>
      </c>
      <c r="S471" s="812" t="s">
        <v>45</v>
      </c>
      <c r="T471" s="811" t="s">
        <v>45</v>
      </c>
      <c r="U471" s="811" t="s">
        <v>5361</v>
      </c>
      <c r="V471" s="583"/>
    </row>
    <row r="472" spans="1:22" s="817" customFormat="1" ht="13" customHeight="1">
      <c r="A472" s="810" t="s">
        <v>1320</v>
      </c>
      <c r="B472" s="810" t="s">
        <v>9216</v>
      </c>
      <c r="C472" s="778" t="s">
        <v>45</v>
      </c>
      <c r="D472" s="811" t="s">
        <v>980</v>
      </c>
      <c r="E472" s="811">
        <v>5</v>
      </c>
      <c r="F472" s="779" t="s">
        <v>18</v>
      </c>
      <c r="G472" s="811" t="s">
        <v>1059</v>
      </c>
      <c r="H472" s="811" t="s">
        <v>45</v>
      </c>
      <c r="I472" s="811" t="s">
        <v>165</v>
      </c>
      <c r="J472" s="811" t="s">
        <v>180</v>
      </c>
      <c r="K472" s="811" t="s">
        <v>220</v>
      </c>
      <c r="L472" s="811" t="s">
        <v>45</v>
      </c>
      <c r="M472" s="86" t="s">
        <v>45</v>
      </c>
      <c r="N472" s="811" t="s">
        <v>30</v>
      </c>
      <c r="O472" s="811" t="s">
        <v>45</v>
      </c>
      <c r="P472" s="811" t="s">
        <v>45</v>
      </c>
      <c r="Q472" s="811" t="s">
        <v>1500</v>
      </c>
      <c r="R472" s="812" t="s">
        <v>9216</v>
      </c>
      <c r="S472" s="812" t="s">
        <v>45</v>
      </c>
      <c r="T472" s="811" t="s">
        <v>45</v>
      </c>
      <c r="U472" s="811" t="s">
        <v>3445</v>
      </c>
      <c r="V472" s="583"/>
    </row>
    <row r="473" spans="1:22" s="817" customFormat="1" ht="13" customHeight="1">
      <c r="A473" s="810" t="s">
        <v>1320</v>
      </c>
      <c r="B473" s="810" t="s">
        <v>7631</v>
      </c>
      <c r="C473" s="778" t="s">
        <v>45</v>
      </c>
      <c r="D473" s="811" t="s">
        <v>980</v>
      </c>
      <c r="E473" s="811">
        <v>5</v>
      </c>
      <c r="F473" s="779" t="s">
        <v>18</v>
      </c>
      <c r="G473" s="811" t="s">
        <v>1058</v>
      </c>
      <c r="H473" s="811" t="s">
        <v>45</v>
      </c>
      <c r="I473" s="811" t="s">
        <v>165</v>
      </c>
      <c r="J473" s="811" t="s">
        <v>184</v>
      </c>
      <c r="K473" s="811" t="s">
        <v>220</v>
      </c>
      <c r="L473" s="811" t="s">
        <v>30</v>
      </c>
      <c r="M473" s="86" t="s">
        <v>30</v>
      </c>
      <c r="N473" s="811" t="s">
        <v>45</v>
      </c>
      <c r="O473" s="811" t="s">
        <v>45</v>
      </c>
      <c r="P473" s="811" t="s">
        <v>45</v>
      </c>
      <c r="Q473" s="811" t="s">
        <v>1501</v>
      </c>
      <c r="R473" s="812" t="s">
        <v>7631</v>
      </c>
      <c r="S473" s="812" t="s">
        <v>7645</v>
      </c>
      <c r="T473" s="811" t="s">
        <v>1704</v>
      </c>
      <c r="U473" s="811" t="s">
        <v>618</v>
      </c>
      <c r="V473" s="583"/>
    </row>
    <row r="474" spans="1:22" s="817" customFormat="1" ht="13" customHeight="1">
      <c r="A474" s="810" t="s">
        <v>1320</v>
      </c>
      <c r="B474" s="810" t="s">
        <v>6340</v>
      </c>
      <c r="C474" s="778" t="s">
        <v>30</v>
      </c>
      <c r="D474" s="811" t="s">
        <v>980</v>
      </c>
      <c r="E474" s="811">
        <v>5</v>
      </c>
      <c r="F474" s="779" t="s">
        <v>18</v>
      </c>
      <c r="G474" s="811" t="s">
        <v>1059</v>
      </c>
      <c r="H474" s="811" t="s">
        <v>45</v>
      </c>
      <c r="I474" s="811" t="s">
        <v>165</v>
      </c>
      <c r="J474" s="811" t="s">
        <v>169</v>
      </c>
      <c r="K474" s="811" t="s">
        <v>220</v>
      </c>
      <c r="L474" s="811" t="s">
        <v>45</v>
      </c>
      <c r="M474" s="86" t="s">
        <v>30</v>
      </c>
      <c r="N474" s="811" t="s">
        <v>45</v>
      </c>
      <c r="O474" s="811" t="s">
        <v>45</v>
      </c>
      <c r="P474" s="811" t="s">
        <v>45</v>
      </c>
      <c r="Q474" s="811" t="s">
        <v>1500</v>
      </c>
      <c r="R474" s="812" t="s">
        <v>6340</v>
      </c>
      <c r="S474" s="812" t="s">
        <v>45</v>
      </c>
      <c r="T474" s="811" t="s">
        <v>45</v>
      </c>
      <c r="U474" s="811" t="s">
        <v>6341</v>
      </c>
      <c r="V474" s="583"/>
    </row>
    <row r="475" spans="1:22" s="817" customFormat="1" ht="13" customHeight="1">
      <c r="A475" s="810" t="s">
        <v>1320</v>
      </c>
      <c r="B475" s="810" t="s">
        <v>5362</v>
      </c>
      <c r="C475" s="778" t="s">
        <v>30</v>
      </c>
      <c r="D475" s="811" t="s">
        <v>980</v>
      </c>
      <c r="E475" s="811">
        <v>5</v>
      </c>
      <c r="F475" s="779" t="s">
        <v>18</v>
      </c>
      <c r="G475" s="811" t="s">
        <v>1060</v>
      </c>
      <c r="H475" s="811" t="s">
        <v>45</v>
      </c>
      <c r="I475" s="811" t="s">
        <v>165</v>
      </c>
      <c r="J475" s="811" t="s">
        <v>169</v>
      </c>
      <c r="K475" s="811" t="s">
        <v>220</v>
      </c>
      <c r="L475" s="811" t="s">
        <v>45</v>
      </c>
      <c r="M475" s="86" t="s">
        <v>30</v>
      </c>
      <c r="N475" s="811" t="s">
        <v>45</v>
      </c>
      <c r="O475" s="811" t="s">
        <v>45</v>
      </c>
      <c r="P475" s="811" t="s">
        <v>45</v>
      </c>
      <c r="Q475" s="811" t="s">
        <v>1500</v>
      </c>
      <c r="R475" s="812" t="s">
        <v>5362</v>
      </c>
      <c r="S475" s="812" t="s">
        <v>45</v>
      </c>
      <c r="T475" s="811" t="s">
        <v>45</v>
      </c>
      <c r="U475" s="811" t="s">
        <v>5363</v>
      </c>
      <c r="V475" s="583"/>
    </row>
    <row r="476" spans="1:22" s="817" customFormat="1" ht="13" customHeight="1">
      <c r="A476" s="810" t="s">
        <v>1320</v>
      </c>
      <c r="B476" s="810" t="s">
        <v>5364</v>
      </c>
      <c r="C476" s="778" t="s">
        <v>30</v>
      </c>
      <c r="D476" s="811" t="s">
        <v>980</v>
      </c>
      <c r="E476" s="811">
        <v>5</v>
      </c>
      <c r="F476" s="779" t="s">
        <v>18</v>
      </c>
      <c r="G476" s="811" t="s">
        <v>5358</v>
      </c>
      <c r="H476" s="811" t="s">
        <v>45</v>
      </c>
      <c r="I476" s="811" t="s">
        <v>165</v>
      </c>
      <c r="J476" s="811" t="s">
        <v>169</v>
      </c>
      <c r="K476" s="811" t="s">
        <v>220</v>
      </c>
      <c r="L476" s="811" t="s">
        <v>45</v>
      </c>
      <c r="M476" s="86" t="s">
        <v>30</v>
      </c>
      <c r="N476" s="811" t="s">
        <v>45</v>
      </c>
      <c r="O476" s="811" t="s">
        <v>45</v>
      </c>
      <c r="P476" s="811" t="s">
        <v>45</v>
      </c>
      <c r="Q476" s="811" t="s">
        <v>1500</v>
      </c>
      <c r="R476" s="812" t="s">
        <v>5364</v>
      </c>
      <c r="S476" s="812" t="s">
        <v>45</v>
      </c>
      <c r="T476" s="811" t="s">
        <v>45</v>
      </c>
      <c r="U476" s="811" t="s">
        <v>5365</v>
      </c>
      <c r="V476" s="583"/>
    </row>
    <row r="477" spans="1:22" s="817" customFormat="1" ht="13" customHeight="1">
      <c r="A477" s="810" t="s">
        <v>1320</v>
      </c>
      <c r="B477" s="810" t="s">
        <v>5366</v>
      </c>
      <c r="C477" s="778" t="s">
        <v>30</v>
      </c>
      <c r="D477" s="811" t="s">
        <v>980</v>
      </c>
      <c r="E477" s="811">
        <v>5</v>
      </c>
      <c r="F477" s="779" t="s">
        <v>18</v>
      </c>
      <c r="G477" s="811" t="s">
        <v>1061</v>
      </c>
      <c r="H477" s="811" t="s">
        <v>45</v>
      </c>
      <c r="I477" s="811" t="s">
        <v>165</v>
      </c>
      <c r="J477" s="811" t="s">
        <v>169</v>
      </c>
      <c r="K477" s="811" t="s">
        <v>220</v>
      </c>
      <c r="L477" s="811" t="s">
        <v>30</v>
      </c>
      <c r="M477" s="86" t="s">
        <v>30</v>
      </c>
      <c r="N477" s="811" t="s">
        <v>45</v>
      </c>
      <c r="O477" s="811" t="s">
        <v>45</v>
      </c>
      <c r="P477" s="811" t="s">
        <v>45</v>
      </c>
      <c r="Q477" s="811" t="s">
        <v>1500</v>
      </c>
      <c r="R477" s="812" t="s">
        <v>5366</v>
      </c>
      <c r="S477" s="812" t="s">
        <v>45</v>
      </c>
      <c r="T477" s="811" t="s">
        <v>45</v>
      </c>
      <c r="U477" s="811" t="s">
        <v>5367</v>
      </c>
      <c r="V477" s="583"/>
    </row>
    <row r="478" spans="1:22" s="817" customFormat="1" ht="13" customHeight="1">
      <c r="A478" s="810" t="s">
        <v>1320</v>
      </c>
      <c r="B478" s="810" t="s">
        <v>5368</v>
      </c>
      <c r="C478" s="778" t="s">
        <v>30</v>
      </c>
      <c r="D478" s="811" t="s">
        <v>980</v>
      </c>
      <c r="E478" s="811">
        <v>5</v>
      </c>
      <c r="F478" s="779" t="s">
        <v>18</v>
      </c>
      <c r="G478" s="811" t="s">
        <v>1057</v>
      </c>
      <c r="H478" s="811" t="s">
        <v>45</v>
      </c>
      <c r="I478" s="811" t="s">
        <v>165</v>
      </c>
      <c r="J478" s="811" t="s">
        <v>169</v>
      </c>
      <c r="K478" s="811" t="s">
        <v>220</v>
      </c>
      <c r="L478" s="811" t="s">
        <v>30</v>
      </c>
      <c r="M478" s="86" t="s">
        <v>30</v>
      </c>
      <c r="N478" s="811" t="s">
        <v>45</v>
      </c>
      <c r="O478" s="811" t="s">
        <v>45</v>
      </c>
      <c r="P478" s="811" t="s">
        <v>30</v>
      </c>
      <c r="Q478" s="811" t="s">
        <v>1501</v>
      </c>
      <c r="R478" s="812" t="s">
        <v>5368</v>
      </c>
      <c r="S478" s="812" t="s">
        <v>7</v>
      </c>
      <c r="T478" s="811" t="s">
        <v>1706</v>
      </c>
      <c r="U478" s="811" t="s">
        <v>619</v>
      </c>
      <c r="V478" s="583"/>
    </row>
    <row r="479" spans="1:22" s="817" customFormat="1" ht="13" customHeight="1">
      <c r="A479" s="810" t="s">
        <v>1320</v>
      </c>
      <c r="B479" s="810" t="s">
        <v>5369</v>
      </c>
      <c r="C479" s="778" t="s">
        <v>30</v>
      </c>
      <c r="D479" s="811" t="s">
        <v>980</v>
      </c>
      <c r="E479" s="811">
        <v>5</v>
      </c>
      <c r="F479" s="779" t="s">
        <v>18</v>
      </c>
      <c r="G479" s="811" t="s">
        <v>1059</v>
      </c>
      <c r="H479" s="811" t="s">
        <v>45</v>
      </c>
      <c r="I479" s="811" t="s">
        <v>165</v>
      </c>
      <c r="J479" s="811" t="s">
        <v>169</v>
      </c>
      <c r="K479" s="811" t="s">
        <v>220</v>
      </c>
      <c r="L479" s="811" t="s">
        <v>30</v>
      </c>
      <c r="M479" s="86" t="s">
        <v>30</v>
      </c>
      <c r="N479" s="811" t="s">
        <v>45</v>
      </c>
      <c r="O479" s="811" t="s">
        <v>45</v>
      </c>
      <c r="P479" s="811" t="s">
        <v>45</v>
      </c>
      <c r="Q479" s="811" t="s">
        <v>1501</v>
      </c>
      <c r="R479" s="812" t="s">
        <v>5369</v>
      </c>
      <c r="S479" s="812" t="s">
        <v>3</v>
      </c>
      <c r="T479" s="811" t="s">
        <v>3793</v>
      </c>
      <c r="U479" s="811" t="s">
        <v>620</v>
      </c>
      <c r="V479" s="583"/>
    </row>
    <row r="480" spans="1:22" s="817" customFormat="1" ht="13" customHeight="1">
      <c r="A480" s="810" t="s">
        <v>1320</v>
      </c>
      <c r="B480" s="810" t="s">
        <v>8801</v>
      </c>
      <c r="C480" s="778" t="s">
        <v>45</v>
      </c>
      <c r="D480" s="811" t="s">
        <v>982</v>
      </c>
      <c r="E480" s="811">
        <v>4</v>
      </c>
      <c r="F480" s="779" t="s">
        <v>18</v>
      </c>
      <c r="G480" s="811" t="s">
        <v>1058</v>
      </c>
      <c r="H480" s="811" t="s">
        <v>45</v>
      </c>
      <c r="I480" s="811" t="s">
        <v>36</v>
      </c>
      <c r="J480" s="811" t="s">
        <v>169</v>
      </c>
      <c r="K480" s="811" t="s">
        <v>221</v>
      </c>
      <c r="L480" s="811" t="s">
        <v>30</v>
      </c>
      <c r="M480" s="86" t="s">
        <v>30</v>
      </c>
      <c r="N480" s="811" t="s">
        <v>45</v>
      </c>
      <c r="O480" s="811" t="s">
        <v>45</v>
      </c>
      <c r="P480" s="811" t="s">
        <v>45</v>
      </c>
      <c r="Q480" s="811" t="s">
        <v>1500</v>
      </c>
      <c r="R480" s="812" t="s">
        <v>8801</v>
      </c>
      <c r="S480" s="812" t="s">
        <v>45</v>
      </c>
      <c r="T480" s="811" t="s">
        <v>45</v>
      </c>
      <c r="U480" s="811" t="s">
        <v>6342</v>
      </c>
      <c r="V480" s="583"/>
    </row>
    <row r="481" spans="1:22" s="817" customFormat="1" ht="13" customHeight="1">
      <c r="A481" s="810" t="s">
        <v>1320</v>
      </c>
      <c r="B481" s="810" t="s">
        <v>8802</v>
      </c>
      <c r="C481" s="778" t="s">
        <v>45</v>
      </c>
      <c r="D481" s="811" t="s">
        <v>982</v>
      </c>
      <c r="E481" s="811">
        <v>4</v>
      </c>
      <c r="F481" s="779" t="s">
        <v>18</v>
      </c>
      <c r="G481" s="811" t="s">
        <v>1057</v>
      </c>
      <c r="H481" s="811" t="s">
        <v>45</v>
      </c>
      <c r="I481" s="811" t="s">
        <v>36</v>
      </c>
      <c r="J481" s="811" t="s">
        <v>169</v>
      </c>
      <c r="K481" s="811" t="s">
        <v>221</v>
      </c>
      <c r="L481" s="811" t="s">
        <v>30</v>
      </c>
      <c r="M481" s="86" t="s">
        <v>30</v>
      </c>
      <c r="N481" s="811" t="s">
        <v>45</v>
      </c>
      <c r="O481" s="811" t="s">
        <v>45</v>
      </c>
      <c r="P481" s="811" t="s">
        <v>45</v>
      </c>
      <c r="Q481" s="811" t="s">
        <v>1500</v>
      </c>
      <c r="R481" s="812" t="s">
        <v>8802</v>
      </c>
      <c r="S481" s="812" t="s">
        <v>45</v>
      </c>
      <c r="T481" s="811" t="s">
        <v>45</v>
      </c>
      <c r="U481" s="811" t="s">
        <v>6172</v>
      </c>
      <c r="V481" s="583"/>
    </row>
    <row r="482" spans="1:22" s="817" customFormat="1" ht="13" customHeight="1">
      <c r="A482" s="810" t="s">
        <v>1320</v>
      </c>
      <c r="B482" s="810" t="s">
        <v>8803</v>
      </c>
      <c r="C482" s="778" t="s">
        <v>45</v>
      </c>
      <c r="D482" s="811" t="s">
        <v>982</v>
      </c>
      <c r="E482" s="811">
        <v>4</v>
      </c>
      <c r="F482" s="779" t="s">
        <v>18</v>
      </c>
      <c r="G482" s="811" t="s">
        <v>1059</v>
      </c>
      <c r="H482" s="811" t="s">
        <v>45</v>
      </c>
      <c r="I482" s="811" t="s">
        <v>36</v>
      </c>
      <c r="J482" s="811" t="s">
        <v>169</v>
      </c>
      <c r="K482" s="811" t="s">
        <v>221</v>
      </c>
      <c r="L482" s="811" t="s">
        <v>30</v>
      </c>
      <c r="M482" s="86" t="s">
        <v>30</v>
      </c>
      <c r="N482" s="811" t="s">
        <v>45</v>
      </c>
      <c r="O482" s="811" t="s">
        <v>45</v>
      </c>
      <c r="P482" s="811" t="s">
        <v>45</v>
      </c>
      <c r="Q482" s="811" t="s">
        <v>1500</v>
      </c>
      <c r="R482" s="812" t="s">
        <v>8803</v>
      </c>
      <c r="S482" s="812" t="s">
        <v>45</v>
      </c>
      <c r="T482" s="811" t="s">
        <v>45</v>
      </c>
      <c r="U482" s="811" t="s">
        <v>6343</v>
      </c>
      <c r="V482" s="583"/>
    </row>
    <row r="483" spans="1:22" s="817" customFormat="1" ht="13" customHeight="1">
      <c r="A483" s="810" t="s">
        <v>1320</v>
      </c>
      <c r="B483" s="810" t="s">
        <v>5370</v>
      </c>
      <c r="C483" s="778" t="s">
        <v>45</v>
      </c>
      <c r="D483" s="811" t="s">
        <v>980</v>
      </c>
      <c r="E483" s="811">
        <v>5</v>
      </c>
      <c r="F483" s="779" t="s">
        <v>18</v>
      </c>
      <c r="G483" s="811" t="s">
        <v>1060</v>
      </c>
      <c r="H483" s="811" t="s">
        <v>45</v>
      </c>
      <c r="I483" s="811" t="s">
        <v>165</v>
      </c>
      <c r="J483" s="811" t="s">
        <v>1613</v>
      </c>
      <c r="K483" s="811" t="s">
        <v>220</v>
      </c>
      <c r="L483" s="811" t="s">
        <v>30</v>
      </c>
      <c r="M483" s="86" t="s">
        <v>30</v>
      </c>
      <c r="N483" s="811" t="s">
        <v>45</v>
      </c>
      <c r="O483" s="811" t="s">
        <v>45</v>
      </c>
      <c r="P483" s="811" t="s">
        <v>45</v>
      </c>
      <c r="Q483" s="811" t="s">
        <v>1500</v>
      </c>
      <c r="R483" s="812" t="s">
        <v>5370</v>
      </c>
      <c r="S483" s="812" t="s">
        <v>45</v>
      </c>
      <c r="T483" s="811" t="s">
        <v>45</v>
      </c>
      <c r="U483" s="811" t="s">
        <v>5371</v>
      </c>
      <c r="V483" s="583"/>
    </row>
    <row r="484" spans="1:22" s="583" customFormat="1" ht="13" customHeight="1">
      <c r="A484" s="810" t="s">
        <v>1320</v>
      </c>
      <c r="B484" s="810" t="s">
        <v>5373</v>
      </c>
      <c r="C484" s="778" t="s">
        <v>45</v>
      </c>
      <c r="D484" s="811" t="s">
        <v>980</v>
      </c>
      <c r="E484" s="811">
        <v>5</v>
      </c>
      <c r="F484" s="779" t="s">
        <v>18</v>
      </c>
      <c r="G484" s="811" t="s">
        <v>1059</v>
      </c>
      <c r="H484" s="811" t="s">
        <v>45</v>
      </c>
      <c r="I484" s="811" t="s">
        <v>165</v>
      </c>
      <c r="J484" s="811" t="s">
        <v>1613</v>
      </c>
      <c r="K484" s="811" t="s">
        <v>220</v>
      </c>
      <c r="L484" s="811" t="s">
        <v>30</v>
      </c>
      <c r="M484" s="86" t="s">
        <v>30</v>
      </c>
      <c r="N484" s="811" t="s">
        <v>45</v>
      </c>
      <c r="O484" s="811" t="s">
        <v>45</v>
      </c>
      <c r="P484" s="811" t="s">
        <v>30</v>
      </c>
      <c r="Q484" s="811" t="s">
        <v>1501</v>
      </c>
      <c r="R484" s="812" t="s">
        <v>5373</v>
      </c>
      <c r="S484" s="812" t="s">
        <v>9802</v>
      </c>
      <c r="T484" s="811" t="s">
        <v>9801</v>
      </c>
      <c r="U484" s="811" t="s">
        <v>1615</v>
      </c>
    </row>
    <row r="485" spans="1:22" s="583" customFormat="1" ht="13" customHeight="1">
      <c r="A485" s="810" t="s">
        <v>1320</v>
      </c>
      <c r="B485" s="810" t="s">
        <v>8624</v>
      </c>
      <c r="C485" s="778" t="s">
        <v>45</v>
      </c>
      <c r="D485" s="811" t="s">
        <v>980</v>
      </c>
      <c r="E485" s="811">
        <v>5</v>
      </c>
      <c r="F485" s="779" t="s">
        <v>18</v>
      </c>
      <c r="G485" s="811" t="s">
        <v>1059</v>
      </c>
      <c r="H485" s="811" t="s">
        <v>45</v>
      </c>
      <c r="I485" s="811" t="s">
        <v>165</v>
      </c>
      <c r="J485" s="811" t="s">
        <v>23</v>
      </c>
      <c r="K485" s="811" t="s">
        <v>220</v>
      </c>
      <c r="L485" s="811" t="s">
        <v>45</v>
      </c>
      <c r="M485" s="86" t="s">
        <v>30</v>
      </c>
      <c r="N485" s="811" t="s">
        <v>45</v>
      </c>
      <c r="O485" s="811" t="s">
        <v>45</v>
      </c>
      <c r="P485" s="811" t="s">
        <v>45</v>
      </c>
      <c r="Q485" s="811" t="s">
        <v>1500</v>
      </c>
      <c r="R485" s="812" t="s">
        <v>8624</v>
      </c>
      <c r="S485" s="812" t="s">
        <v>45</v>
      </c>
      <c r="T485" s="811" t="s">
        <v>45</v>
      </c>
      <c r="U485" s="811" t="s">
        <v>5872</v>
      </c>
    </row>
    <row r="486" spans="1:22" s="583" customFormat="1" ht="13" customHeight="1">
      <c r="A486" s="810" t="s">
        <v>1320</v>
      </c>
      <c r="B486" s="810" t="s">
        <v>5374</v>
      </c>
      <c r="C486" s="778" t="s">
        <v>45</v>
      </c>
      <c r="D486" s="811" t="s">
        <v>980</v>
      </c>
      <c r="E486" s="811">
        <v>5</v>
      </c>
      <c r="F486" s="779" t="s">
        <v>18</v>
      </c>
      <c r="G486" s="811" t="s">
        <v>1057</v>
      </c>
      <c r="H486" s="811" t="s">
        <v>45</v>
      </c>
      <c r="I486" s="811" t="s">
        <v>165</v>
      </c>
      <c r="J486" s="811" t="s">
        <v>23</v>
      </c>
      <c r="K486" s="811" t="s">
        <v>220</v>
      </c>
      <c r="L486" s="811" t="s">
        <v>30</v>
      </c>
      <c r="M486" s="86" t="s">
        <v>30</v>
      </c>
      <c r="N486" s="811" t="s">
        <v>45</v>
      </c>
      <c r="O486" s="811" t="s">
        <v>45</v>
      </c>
      <c r="P486" s="811" t="s">
        <v>30</v>
      </c>
      <c r="Q486" s="811" t="s">
        <v>1501</v>
      </c>
      <c r="R486" s="812" t="s">
        <v>5374</v>
      </c>
      <c r="S486" s="812" t="s">
        <v>303</v>
      </c>
      <c r="T486" s="811" t="s">
        <v>1710</v>
      </c>
      <c r="U486" s="811" t="s">
        <v>621</v>
      </c>
    </row>
    <row r="487" spans="1:22" s="817" customFormat="1" ht="13" hidden="1" customHeight="1">
      <c r="A487" s="810" t="s">
        <v>1335</v>
      </c>
      <c r="B487" s="810" t="s">
        <v>5293</v>
      </c>
      <c r="C487" s="778" t="s">
        <v>45</v>
      </c>
      <c r="D487" s="811" t="s">
        <v>979</v>
      </c>
      <c r="E487" s="811">
        <v>3</v>
      </c>
      <c r="F487" s="779" t="s">
        <v>19</v>
      </c>
      <c r="G487" s="811" t="s">
        <v>1060</v>
      </c>
      <c r="H487" s="811" t="s">
        <v>45</v>
      </c>
      <c r="I487" s="811" t="s">
        <v>192</v>
      </c>
      <c r="J487" s="811" t="s">
        <v>187</v>
      </c>
      <c r="K487" s="811" t="s">
        <v>220</v>
      </c>
      <c r="L487" s="811" t="s">
        <v>45</v>
      </c>
      <c r="M487" s="86" t="s">
        <v>30</v>
      </c>
      <c r="N487" s="811" t="s">
        <v>45</v>
      </c>
      <c r="O487" s="811" t="s">
        <v>45</v>
      </c>
      <c r="P487" s="811" t="s">
        <v>45</v>
      </c>
      <c r="Q487" s="811" t="s">
        <v>1501</v>
      </c>
      <c r="R487" s="812" t="s">
        <v>5293</v>
      </c>
      <c r="S487" s="812" t="s">
        <v>2043</v>
      </c>
      <c r="T487" s="811" t="s">
        <v>2047</v>
      </c>
      <c r="U487" s="811" t="s">
        <v>1899</v>
      </c>
      <c r="V487" s="583"/>
    </row>
    <row r="488" spans="1:22" s="817" customFormat="1" ht="13" hidden="1" customHeight="1">
      <c r="A488" s="810" t="s">
        <v>1335</v>
      </c>
      <c r="B488" s="810" t="s">
        <v>5294</v>
      </c>
      <c r="C488" s="778" t="s">
        <v>45</v>
      </c>
      <c r="D488" s="811" t="s">
        <v>979</v>
      </c>
      <c r="E488" s="811">
        <v>3</v>
      </c>
      <c r="F488" s="779" t="s">
        <v>19</v>
      </c>
      <c r="G488" s="811" t="s">
        <v>1058</v>
      </c>
      <c r="H488" s="811" t="s">
        <v>45</v>
      </c>
      <c r="I488" s="811" t="s">
        <v>192</v>
      </c>
      <c r="J488" s="811" t="s">
        <v>187</v>
      </c>
      <c r="K488" s="811" t="s">
        <v>220</v>
      </c>
      <c r="L488" s="811" t="s">
        <v>45</v>
      </c>
      <c r="M488" s="86" t="s">
        <v>30</v>
      </c>
      <c r="N488" s="811" t="s">
        <v>45</v>
      </c>
      <c r="O488" s="811" t="s">
        <v>45</v>
      </c>
      <c r="P488" s="811" t="s">
        <v>45</v>
      </c>
      <c r="Q488" s="811" t="s">
        <v>1501</v>
      </c>
      <c r="R488" s="812" t="s">
        <v>5294</v>
      </c>
      <c r="S488" s="812" t="s">
        <v>2044</v>
      </c>
      <c r="T488" s="811" t="s">
        <v>2048</v>
      </c>
      <c r="U488" s="811" t="s">
        <v>1898</v>
      </c>
      <c r="V488" s="583"/>
    </row>
    <row r="489" spans="1:22" s="817" customFormat="1" ht="13" hidden="1" customHeight="1">
      <c r="A489" s="810" t="s">
        <v>1335</v>
      </c>
      <c r="B489" s="810" t="s">
        <v>5295</v>
      </c>
      <c r="C489" s="778" t="s">
        <v>45</v>
      </c>
      <c r="D489" s="811" t="s">
        <v>979</v>
      </c>
      <c r="E489" s="811">
        <v>3</v>
      </c>
      <c r="F489" s="779" t="s">
        <v>19</v>
      </c>
      <c r="G489" s="811" t="s">
        <v>1060</v>
      </c>
      <c r="H489" s="811" t="s">
        <v>45</v>
      </c>
      <c r="I489" s="811" t="s">
        <v>192</v>
      </c>
      <c r="J489" s="811" t="s">
        <v>187</v>
      </c>
      <c r="K489" s="811" t="s">
        <v>220</v>
      </c>
      <c r="L489" s="811" t="s">
        <v>30</v>
      </c>
      <c r="M489" s="86" t="s">
        <v>30</v>
      </c>
      <c r="N489" s="811" t="s">
        <v>45</v>
      </c>
      <c r="O489" s="811" t="s">
        <v>45</v>
      </c>
      <c r="P489" s="811" t="s">
        <v>45</v>
      </c>
      <c r="Q489" s="811" t="s">
        <v>1500</v>
      </c>
      <c r="R489" s="812" t="s">
        <v>5295</v>
      </c>
      <c r="S489" s="812" t="s">
        <v>45</v>
      </c>
      <c r="T489" s="811" t="s">
        <v>45</v>
      </c>
      <c r="U489" s="811" t="s">
        <v>3928</v>
      </c>
      <c r="V489" s="583"/>
    </row>
    <row r="490" spans="1:22" s="817" customFormat="1" ht="13" hidden="1" customHeight="1">
      <c r="A490" s="810" t="s">
        <v>1335</v>
      </c>
      <c r="B490" s="810" t="s">
        <v>5296</v>
      </c>
      <c r="C490" s="778" t="s">
        <v>45</v>
      </c>
      <c r="D490" s="811" t="s">
        <v>979</v>
      </c>
      <c r="E490" s="811">
        <v>3</v>
      </c>
      <c r="F490" s="779" t="s">
        <v>19</v>
      </c>
      <c r="G490" s="811" t="s">
        <v>1058</v>
      </c>
      <c r="H490" s="811" t="s">
        <v>45</v>
      </c>
      <c r="I490" s="811" t="s">
        <v>192</v>
      </c>
      <c r="J490" s="811" t="s">
        <v>187</v>
      </c>
      <c r="K490" s="811" t="s">
        <v>220</v>
      </c>
      <c r="L490" s="811" t="s">
        <v>30</v>
      </c>
      <c r="M490" s="86" t="s">
        <v>30</v>
      </c>
      <c r="N490" s="811" t="s">
        <v>45</v>
      </c>
      <c r="O490" s="811" t="s">
        <v>45</v>
      </c>
      <c r="P490" s="811" t="s">
        <v>45</v>
      </c>
      <c r="Q490" s="811" t="s">
        <v>1500</v>
      </c>
      <c r="R490" s="812" t="s">
        <v>5296</v>
      </c>
      <c r="S490" s="812" t="s">
        <v>45</v>
      </c>
      <c r="T490" s="811" t="s">
        <v>45</v>
      </c>
      <c r="U490" s="811" t="s">
        <v>3923</v>
      </c>
      <c r="V490" s="583"/>
    </row>
    <row r="491" spans="1:22" s="817" customFormat="1" ht="13" hidden="1" customHeight="1">
      <c r="A491" s="810" t="s">
        <v>1335</v>
      </c>
      <c r="B491" s="810" t="s">
        <v>5795</v>
      </c>
      <c r="C491" s="778" t="s">
        <v>45</v>
      </c>
      <c r="D491" s="811" t="s">
        <v>979</v>
      </c>
      <c r="E491" s="811">
        <v>3</v>
      </c>
      <c r="F491" s="779" t="s">
        <v>19</v>
      </c>
      <c r="G491" s="811" t="s">
        <v>5209</v>
      </c>
      <c r="H491" s="811" t="s">
        <v>45</v>
      </c>
      <c r="I491" s="811" t="s">
        <v>192</v>
      </c>
      <c r="J491" s="811" t="s">
        <v>187</v>
      </c>
      <c r="K491" s="811" t="s">
        <v>220</v>
      </c>
      <c r="L491" s="811" t="s">
        <v>30</v>
      </c>
      <c r="M491" s="86" t="s">
        <v>30</v>
      </c>
      <c r="N491" s="811" t="s">
        <v>45</v>
      </c>
      <c r="O491" s="811" t="s">
        <v>45</v>
      </c>
      <c r="P491" s="811" t="s">
        <v>45</v>
      </c>
      <c r="Q491" s="811" t="s">
        <v>1500</v>
      </c>
      <c r="R491" s="812" t="s">
        <v>5795</v>
      </c>
      <c r="S491" s="812" t="s">
        <v>45</v>
      </c>
      <c r="T491" s="811" t="s">
        <v>45</v>
      </c>
      <c r="U491" s="811" t="s">
        <v>3921</v>
      </c>
      <c r="V491" s="583"/>
    </row>
    <row r="492" spans="1:22" s="817" customFormat="1" ht="13" hidden="1" customHeight="1">
      <c r="A492" s="810" t="s">
        <v>1335</v>
      </c>
      <c r="B492" s="810" t="s">
        <v>5297</v>
      </c>
      <c r="C492" s="778" t="s">
        <v>45</v>
      </c>
      <c r="D492" s="811" t="s">
        <v>979</v>
      </c>
      <c r="E492" s="811">
        <v>3</v>
      </c>
      <c r="F492" s="779" t="s">
        <v>19</v>
      </c>
      <c r="G492" s="811" t="s">
        <v>1057</v>
      </c>
      <c r="H492" s="811" t="s">
        <v>45</v>
      </c>
      <c r="I492" s="811" t="s">
        <v>192</v>
      </c>
      <c r="J492" s="811" t="s">
        <v>187</v>
      </c>
      <c r="K492" s="811" t="s">
        <v>220</v>
      </c>
      <c r="L492" s="811" t="s">
        <v>30</v>
      </c>
      <c r="M492" s="86" t="s">
        <v>30</v>
      </c>
      <c r="N492" s="811" t="s">
        <v>45</v>
      </c>
      <c r="O492" s="811" t="s">
        <v>45</v>
      </c>
      <c r="P492" s="811" t="s">
        <v>45</v>
      </c>
      <c r="Q492" s="811" t="s">
        <v>1501</v>
      </c>
      <c r="R492" s="812" t="s">
        <v>5297</v>
      </c>
      <c r="S492" s="812" t="s">
        <v>2045</v>
      </c>
      <c r="T492" s="811" t="s">
        <v>2049</v>
      </c>
      <c r="U492" s="811" t="s">
        <v>1897</v>
      </c>
      <c r="V492" s="583"/>
    </row>
    <row r="493" spans="1:22" s="817" customFormat="1" ht="13" hidden="1" customHeight="1">
      <c r="A493" s="810" t="s">
        <v>1335</v>
      </c>
      <c r="B493" s="810" t="s">
        <v>5298</v>
      </c>
      <c r="C493" s="778" t="s">
        <v>45</v>
      </c>
      <c r="D493" s="811" t="s">
        <v>979</v>
      </c>
      <c r="E493" s="811">
        <v>3</v>
      </c>
      <c r="F493" s="779" t="s">
        <v>19</v>
      </c>
      <c r="G493" s="811" t="s">
        <v>1059</v>
      </c>
      <c r="H493" s="811" t="s">
        <v>45</v>
      </c>
      <c r="I493" s="811" t="s">
        <v>192</v>
      </c>
      <c r="J493" s="811" t="s">
        <v>187</v>
      </c>
      <c r="K493" s="811" t="s">
        <v>220</v>
      </c>
      <c r="L493" s="811" t="s">
        <v>30</v>
      </c>
      <c r="M493" s="86" t="s">
        <v>30</v>
      </c>
      <c r="N493" s="811" t="s">
        <v>45</v>
      </c>
      <c r="O493" s="811" t="s">
        <v>45</v>
      </c>
      <c r="P493" s="811" t="s">
        <v>45</v>
      </c>
      <c r="Q493" s="811" t="s">
        <v>1501</v>
      </c>
      <c r="R493" s="812" t="s">
        <v>5298</v>
      </c>
      <c r="S493" s="812" t="s">
        <v>2046</v>
      </c>
      <c r="T493" s="811" t="s">
        <v>2050</v>
      </c>
      <c r="U493" s="811" t="s">
        <v>1896</v>
      </c>
      <c r="V493" s="583"/>
    </row>
    <row r="494" spans="1:22" s="817" customFormat="1" ht="13" hidden="1" customHeight="1">
      <c r="A494" s="810" t="s">
        <v>1335</v>
      </c>
      <c r="B494" s="810" t="s">
        <v>5299</v>
      </c>
      <c r="C494" s="778" t="s">
        <v>45</v>
      </c>
      <c r="D494" s="811" t="s">
        <v>979</v>
      </c>
      <c r="E494" s="811">
        <v>3</v>
      </c>
      <c r="F494" s="779" t="s">
        <v>19</v>
      </c>
      <c r="G494" s="811" t="s">
        <v>1057</v>
      </c>
      <c r="H494" s="811" t="s">
        <v>45</v>
      </c>
      <c r="I494" s="811" t="s">
        <v>192</v>
      </c>
      <c r="J494" s="811" t="s">
        <v>187</v>
      </c>
      <c r="K494" s="811" t="s">
        <v>220</v>
      </c>
      <c r="L494" s="811" t="s">
        <v>45</v>
      </c>
      <c r="M494" s="86" t="s">
        <v>30</v>
      </c>
      <c r="N494" s="811" t="s">
        <v>45</v>
      </c>
      <c r="O494" s="811" t="s">
        <v>45</v>
      </c>
      <c r="P494" s="811" t="s">
        <v>45</v>
      </c>
      <c r="Q494" s="811" t="s">
        <v>16</v>
      </c>
      <c r="R494" s="812" t="s">
        <v>45</v>
      </c>
      <c r="S494" s="812" t="s">
        <v>5299</v>
      </c>
      <c r="T494" s="811" t="s">
        <v>5300</v>
      </c>
      <c r="U494" s="811" t="s">
        <v>5301</v>
      </c>
      <c r="V494" s="583"/>
    </row>
    <row r="495" spans="1:22" s="583" customFormat="1" ht="13" customHeight="1">
      <c r="A495" s="810" t="s">
        <v>1320</v>
      </c>
      <c r="B495" s="812" t="s">
        <v>11764</v>
      </c>
      <c r="C495" s="778" t="s">
        <v>45</v>
      </c>
      <c r="D495" s="811" t="s">
        <v>980</v>
      </c>
      <c r="E495" s="811">
        <v>5</v>
      </c>
      <c r="F495" s="779" t="s">
        <v>18</v>
      </c>
      <c r="G495" s="811" t="s">
        <v>1060</v>
      </c>
      <c r="H495" s="811" t="s">
        <v>45</v>
      </c>
      <c r="I495" s="811" t="s">
        <v>165</v>
      </c>
      <c r="J495" s="811" t="s">
        <v>23</v>
      </c>
      <c r="K495" s="811" t="s">
        <v>220</v>
      </c>
      <c r="L495" s="811" t="s">
        <v>30</v>
      </c>
      <c r="M495" s="86" t="s">
        <v>30</v>
      </c>
      <c r="N495" s="811" t="s">
        <v>45</v>
      </c>
      <c r="O495" s="811" t="s">
        <v>45</v>
      </c>
      <c r="P495" s="811" t="s">
        <v>45</v>
      </c>
      <c r="Q495" s="811" t="s">
        <v>1501</v>
      </c>
      <c r="R495" s="812" t="s">
        <v>11764</v>
      </c>
      <c r="S495" s="812" t="s">
        <v>11765</v>
      </c>
      <c r="T495" s="811" t="s">
        <v>8757</v>
      </c>
      <c r="U495" s="811" t="s">
        <v>7018</v>
      </c>
    </row>
    <row r="496" spans="1:22" s="593" customFormat="1" ht="13" customHeight="1">
      <c r="A496" s="810" t="s">
        <v>1320</v>
      </c>
      <c r="B496" s="890" t="s">
        <v>11767</v>
      </c>
      <c r="C496" s="778" t="s">
        <v>45</v>
      </c>
      <c r="D496" s="811" t="s">
        <v>980</v>
      </c>
      <c r="E496" s="811">
        <v>5</v>
      </c>
      <c r="F496" s="779" t="s">
        <v>18</v>
      </c>
      <c r="G496" s="811" t="s">
        <v>1059</v>
      </c>
      <c r="H496" s="811" t="s">
        <v>45</v>
      </c>
      <c r="I496" s="811" t="s">
        <v>165</v>
      </c>
      <c r="J496" s="811" t="s">
        <v>23</v>
      </c>
      <c r="K496" s="811" t="s">
        <v>220</v>
      </c>
      <c r="L496" s="811" t="s">
        <v>30</v>
      </c>
      <c r="M496" s="86" t="s">
        <v>30</v>
      </c>
      <c r="N496" s="811" t="s">
        <v>45</v>
      </c>
      <c r="O496" s="811" t="s">
        <v>45</v>
      </c>
      <c r="P496" s="811" t="s">
        <v>45</v>
      </c>
      <c r="Q496" s="811" t="s">
        <v>1501</v>
      </c>
      <c r="R496" s="890" t="s">
        <v>11767</v>
      </c>
      <c r="S496" s="812" t="s">
        <v>11766</v>
      </c>
      <c r="T496" s="811" t="s">
        <v>8756</v>
      </c>
      <c r="U496" s="811" t="s">
        <v>7019</v>
      </c>
    </row>
    <row r="497" spans="1:21" s="583" customFormat="1" ht="13" customHeight="1">
      <c r="A497" s="810" t="s">
        <v>1320</v>
      </c>
      <c r="B497" s="810" t="s">
        <v>5375</v>
      </c>
      <c r="C497" s="778" t="s">
        <v>45</v>
      </c>
      <c r="D497" s="811" t="s">
        <v>980</v>
      </c>
      <c r="E497" s="811">
        <v>5</v>
      </c>
      <c r="F497" s="779" t="s">
        <v>18</v>
      </c>
      <c r="G497" s="811" t="s">
        <v>1057</v>
      </c>
      <c r="H497" s="811" t="s">
        <v>45</v>
      </c>
      <c r="I497" s="811" t="s">
        <v>165</v>
      </c>
      <c r="J497" s="811" t="s">
        <v>23</v>
      </c>
      <c r="K497" s="811" t="s">
        <v>220</v>
      </c>
      <c r="L497" s="811" t="s">
        <v>45</v>
      </c>
      <c r="M497" s="86" t="s">
        <v>45</v>
      </c>
      <c r="N497" s="811" t="s">
        <v>30</v>
      </c>
      <c r="O497" s="811" t="s">
        <v>45</v>
      </c>
      <c r="P497" s="811" t="s">
        <v>45</v>
      </c>
      <c r="Q497" s="811" t="s">
        <v>1501</v>
      </c>
      <c r="R497" s="812" t="s">
        <v>5375</v>
      </c>
      <c r="S497" s="812" t="s">
        <v>1924</v>
      </c>
      <c r="T497" s="811" t="s">
        <v>1711</v>
      </c>
      <c r="U497" s="811" t="s">
        <v>1344</v>
      </c>
    </row>
    <row r="498" spans="1:21" s="583" customFormat="1" ht="13" customHeight="1">
      <c r="A498" s="810" t="s">
        <v>1320</v>
      </c>
      <c r="B498" s="810" t="s">
        <v>6228</v>
      </c>
      <c r="C498" s="778" t="s">
        <v>45</v>
      </c>
      <c r="D498" s="811" t="s">
        <v>980</v>
      </c>
      <c r="E498" s="811">
        <v>5</v>
      </c>
      <c r="F498" s="779" t="s">
        <v>18</v>
      </c>
      <c r="G498" s="811" t="s">
        <v>1057</v>
      </c>
      <c r="H498" s="811" t="s">
        <v>45</v>
      </c>
      <c r="I498" s="811" t="s">
        <v>165</v>
      </c>
      <c r="J498" s="811" t="s">
        <v>187</v>
      </c>
      <c r="K498" s="811" t="s">
        <v>220</v>
      </c>
      <c r="L498" s="811" t="s">
        <v>45</v>
      </c>
      <c r="M498" s="86" t="s">
        <v>30</v>
      </c>
      <c r="N498" s="811" t="s">
        <v>45</v>
      </c>
      <c r="O498" s="811" t="s">
        <v>45</v>
      </c>
      <c r="P498" s="811" t="s">
        <v>45</v>
      </c>
      <c r="Q498" s="811" t="s">
        <v>1501</v>
      </c>
      <c r="R498" s="812" t="s">
        <v>6228</v>
      </c>
      <c r="S498" s="812" t="s">
        <v>8006</v>
      </c>
      <c r="T498" s="811" t="s">
        <v>8007</v>
      </c>
      <c r="U498" s="811" t="s">
        <v>6229</v>
      </c>
    </row>
    <row r="499" spans="1:21" s="583" customFormat="1" ht="13" hidden="1" customHeight="1">
      <c r="A499" s="810" t="s">
        <v>1335</v>
      </c>
      <c r="B499" s="810" t="s">
        <v>7030</v>
      </c>
      <c r="C499" s="778" t="s">
        <v>45</v>
      </c>
      <c r="D499" s="811" t="s">
        <v>982</v>
      </c>
      <c r="E499" s="811">
        <v>4</v>
      </c>
      <c r="F499" s="779" t="s">
        <v>19</v>
      </c>
      <c r="G499" s="811" t="s">
        <v>1060</v>
      </c>
      <c r="H499" s="811" t="s">
        <v>45</v>
      </c>
      <c r="I499" s="811" t="s">
        <v>165</v>
      </c>
      <c r="J499" s="811" t="s">
        <v>187</v>
      </c>
      <c r="K499" s="811" t="s">
        <v>220</v>
      </c>
      <c r="L499" s="811" t="s">
        <v>45</v>
      </c>
      <c r="M499" s="86" t="s">
        <v>30</v>
      </c>
      <c r="N499" s="811" t="s">
        <v>45</v>
      </c>
      <c r="O499" s="811" t="s">
        <v>45</v>
      </c>
      <c r="P499" s="811" t="s">
        <v>45</v>
      </c>
      <c r="Q499" s="811" t="s">
        <v>1501</v>
      </c>
      <c r="R499" s="812" t="s">
        <v>7030</v>
      </c>
      <c r="S499" s="812" t="s">
        <v>7031</v>
      </c>
      <c r="T499" s="811" t="s">
        <v>3964</v>
      </c>
      <c r="U499" s="811" t="s">
        <v>2616</v>
      </c>
    </row>
    <row r="500" spans="1:21" s="583" customFormat="1" ht="13" customHeight="1">
      <c r="A500" s="810" t="s">
        <v>1320</v>
      </c>
      <c r="B500" s="810" t="s">
        <v>6223</v>
      </c>
      <c r="C500" s="778" t="s">
        <v>45</v>
      </c>
      <c r="D500" s="811" t="s">
        <v>980</v>
      </c>
      <c r="E500" s="811">
        <v>5</v>
      </c>
      <c r="F500" s="779" t="s">
        <v>18</v>
      </c>
      <c r="G500" s="811" t="s">
        <v>1059</v>
      </c>
      <c r="H500" s="811" t="s">
        <v>45</v>
      </c>
      <c r="I500" s="811" t="s">
        <v>165</v>
      </c>
      <c r="J500" s="811" t="s">
        <v>187</v>
      </c>
      <c r="K500" s="811" t="s">
        <v>220</v>
      </c>
      <c r="L500" s="811" t="s">
        <v>45</v>
      </c>
      <c r="M500" s="86" t="s">
        <v>30</v>
      </c>
      <c r="N500" s="811" t="s">
        <v>45</v>
      </c>
      <c r="O500" s="811" t="s">
        <v>45</v>
      </c>
      <c r="P500" s="811" t="s">
        <v>45</v>
      </c>
      <c r="Q500" s="811" t="s">
        <v>1500</v>
      </c>
      <c r="R500" s="812" t="s">
        <v>6223</v>
      </c>
      <c r="S500" s="812" t="s">
        <v>45</v>
      </c>
      <c r="T500" s="811" t="s">
        <v>45</v>
      </c>
      <c r="U500" s="811" t="s">
        <v>6225</v>
      </c>
    </row>
    <row r="501" spans="1:21" s="583" customFormat="1" ht="13" customHeight="1">
      <c r="A501" s="810" t="s">
        <v>1320</v>
      </c>
      <c r="B501" s="810" t="s">
        <v>6224</v>
      </c>
      <c r="C501" s="778" t="s">
        <v>45</v>
      </c>
      <c r="D501" s="811" t="s">
        <v>980</v>
      </c>
      <c r="E501" s="811">
        <v>5</v>
      </c>
      <c r="F501" s="779" t="s">
        <v>18</v>
      </c>
      <c r="G501" s="811" t="s">
        <v>1060</v>
      </c>
      <c r="H501" s="811" t="s">
        <v>45</v>
      </c>
      <c r="I501" s="811" t="s">
        <v>165</v>
      </c>
      <c r="J501" s="811" t="s">
        <v>187</v>
      </c>
      <c r="K501" s="811" t="s">
        <v>220</v>
      </c>
      <c r="L501" s="811" t="s">
        <v>45</v>
      </c>
      <c r="M501" s="86" t="s">
        <v>30</v>
      </c>
      <c r="N501" s="811" t="s">
        <v>45</v>
      </c>
      <c r="O501" s="811" t="s">
        <v>45</v>
      </c>
      <c r="P501" s="811" t="s">
        <v>30</v>
      </c>
      <c r="Q501" s="811" t="s">
        <v>1500</v>
      </c>
      <c r="R501" s="812" t="s">
        <v>6224</v>
      </c>
      <c r="S501" s="812" t="s">
        <v>45</v>
      </c>
      <c r="T501" s="811" t="s">
        <v>45</v>
      </c>
      <c r="U501" s="811" t="s">
        <v>6226</v>
      </c>
    </row>
    <row r="502" spans="1:21" s="583" customFormat="1" ht="13" customHeight="1">
      <c r="A502" s="810" t="s">
        <v>1320</v>
      </c>
      <c r="B502" s="810" t="s">
        <v>6227</v>
      </c>
      <c r="C502" s="778" t="s">
        <v>45</v>
      </c>
      <c r="D502" s="811" t="s">
        <v>980</v>
      </c>
      <c r="E502" s="811">
        <v>5</v>
      </c>
      <c r="F502" s="779" t="s">
        <v>18</v>
      </c>
      <c r="G502" s="811" t="s">
        <v>1057</v>
      </c>
      <c r="H502" s="811" t="s">
        <v>45</v>
      </c>
      <c r="I502" s="811" t="s">
        <v>165</v>
      </c>
      <c r="J502" s="811" t="s">
        <v>187</v>
      </c>
      <c r="K502" s="811" t="s">
        <v>220</v>
      </c>
      <c r="L502" s="811" t="s">
        <v>45</v>
      </c>
      <c r="M502" s="86" t="s">
        <v>30</v>
      </c>
      <c r="N502" s="811" t="s">
        <v>45</v>
      </c>
      <c r="O502" s="811" t="s">
        <v>45</v>
      </c>
      <c r="P502" s="811" t="s">
        <v>30</v>
      </c>
      <c r="Q502" s="811" t="s">
        <v>1501</v>
      </c>
      <c r="R502" s="812" t="s">
        <v>6227</v>
      </c>
      <c r="S502" s="812" t="s">
        <v>3710</v>
      </c>
      <c r="T502" s="811" t="s">
        <v>3708</v>
      </c>
      <c r="U502" s="811" t="s">
        <v>3709</v>
      </c>
    </row>
    <row r="503" spans="1:21" s="583" customFormat="1" ht="13" hidden="1" customHeight="1">
      <c r="A503" s="810" t="s">
        <v>1335</v>
      </c>
      <c r="B503" s="810" t="s">
        <v>6061</v>
      </c>
      <c r="C503" s="778" t="s">
        <v>45</v>
      </c>
      <c r="D503" s="811" t="s">
        <v>980</v>
      </c>
      <c r="E503" s="811">
        <v>5</v>
      </c>
      <c r="F503" s="779" t="s">
        <v>40</v>
      </c>
      <c r="G503" s="811" t="s">
        <v>1059</v>
      </c>
      <c r="H503" s="811" t="s">
        <v>45</v>
      </c>
      <c r="I503" s="811" t="s">
        <v>165</v>
      </c>
      <c r="J503" s="811" t="s">
        <v>200</v>
      </c>
      <c r="K503" s="811" t="s">
        <v>220</v>
      </c>
      <c r="L503" s="811" t="s">
        <v>45</v>
      </c>
      <c r="M503" s="86" t="s">
        <v>30</v>
      </c>
      <c r="N503" s="811" t="s">
        <v>45</v>
      </c>
      <c r="O503" s="811" t="s">
        <v>45</v>
      </c>
      <c r="P503" s="811" t="s">
        <v>45</v>
      </c>
      <c r="Q503" s="811" t="s">
        <v>1501</v>
      </c>
      <c r="R503" s="812" t="s">
        <v>6061</v>
      </c>
      <c r="S503" s="812" t="s">
        <v>6058</v>
      </c>
      <c r="T503" s="811" t="s">
        <v>1674</v>
      </c>
      <c r="U503" s="811" t="s">
        <v>729</v>
      </c>
    </row>
    <row r="504" spans="1:21" s="583" customFormat="1" ht="13" customHeight="1">
      <c r="A504" s="810" t="s">
        <v>1320</v>
      </c>
      <c r="B504" s="810" t="s">
        <v>5376</v>
      </c>
      <c r="C504" s="778" t="s">
        <v>45</v>
      </c>
      <c r="D504" s="811" t="s">
        <v>982</v>
      </c>
      <c r="E504" s="811">
        <v>4</v>
      </c>
      <c r="F504" s="779" t="s">
        <v>18</v>
      </c>
      <c r="G504" s="811" t="s">
        <v>1059</v>
      </c>
      <c r="H504" s="811" t="s">
        <v>45</v>
      </c>
      <c r="I504" s="811" t="s">
        <v>165</v>
      </c>
      <c r="J504" s="811" t="s">
        <v>187</v>
      </c>
      <c r="K504" s="811" t="s">
        <v>220</v>
      </c>
      <c r="L504" s="811" t="s">
        <v>45</v>
      </c>
      <c r="M504" s="86" t="s">
        <v>30</v>
      </c>
      <c r="N504" s="811" t="s">
        <v>45</v>
      </c>
      <c r="O504" s="811" t="s">
        <v>45</v>
      </c>
      <c r="P504" s="811" t="s">
        <v>45</v>
      </c>
      <c r="Q504" s="811" t="s">
        <v>1500</v>
      </c>
      <c r="R504" s="812" t="s">
        <v>5376</v>
      </c>
      <c r="S504" s="812" t="s">
        <v>45</v>
      </c>
      <c r="T504" s="811" t="s">
        <v>45</v>
      </c>
      <c r="U504" s="811" t="s">
        <v>5377</v>
      </c>
    </row>
    <row r="505" spans="1:21" s="583" customFormat="1" ht="13" hidden="1" customHeight="1">
      <c r="A505" s="810" t="s">
        <v>1327</v>
      </c>
      <c r="B505" s="810" t="s">
        <v>5302</v>
      </c>
      <c r="C505" s="778" t="s">
        <v>45</v>
      </c>
      <c r="D505" s="811" t="s">
        <v>980</v>
      </c>
      <c r="E505" s="811">
        <v>5</v>
      </c>
      <c r="F505" s="779" t="s">
        <v>19</v>
      </c>
      <c r="G505" s="811" t="s">
        <v>1057</v>
      </c>
      <c r="H505" s="811" t="s">
        <v>45</v>
      </c>
      <c r="I505" s="811" t="s">
        <v>165</v>
      </c>
      <c r="J505" s="811" t="s">
        <v>21</v>
      </c>
      <c r="K505" s="811" t="s">
        <v>218</v>
      </c>
      <c r="L505" s="811" t="s">
        <v>45</v>
      </c>
      <c r="M505" s="86" t="s">
        <v>30</v>
      </c>
      <c r="N505" s="811" t="s">
        <v>45</v>
      </c>
      <c r="O505" s="811" t="s">
        <v>45</v>
      </c>
      <c r="P505" s="811" t="s">
        <v>45</v>
      </c>
      <c r="Q505" s="811" t="s">
        <v>45</v>
      </c>
      <c r="R505" s="812" t="s">
        <v>45</v>
      </c>
      <c r="S505" s="812" t="s">
        <v>45</v>
      </c>
      <c r="T505" s="811" t="s">
        <v>45</v>
      </c>
      <c r="U505" s="811" t="s">
        <v>1236</v>
      </c>
    </row>
    <row r="506" spans="1:21" s="583" customFormat="1" ht="13" hidden="1" customHeight="1">
      <c r="A506" s="810" t="s">
        <v>1327</v>
      </c>
      <c r="B506" s="810" t="s">
        <v>5303</v>
      </c>
      <c r="C506" s="778" t="s">
        <v>45</v>
      </c>
      <c r="D506" s="811" t="s">
        <v>980</v>
      </c>
      <c r="E506" s="811">
        <v>5</v>
      </c>
      <c r="F506" s="779" t="s">
        <v>19</v>
      </c>
      <c r="G506" s="811" t="s">
        <v>1057</v>
      </c>
      <c r="H506" s="811" t="s">
        <v>45</v>
      </c>
      <c r="I506" s="811" t="s">
        <v>165</v>
      </c>
      <c r="J506" s="811" t="s">
        <v>21</v>
      </c>
      <c r="K506" s="811" t="s">
        <v>218</v>
      </c>
      <c r="L506" s="811" t="s">
        <v>45</v>
      </c>
      <c r="M506" s="86" t="s">
        <v>30</v>
      </c>
      <c r="N506" s="811" t="s">
        <v>45</v>
      </c>
      <c r="O506" s="811" t="s">
        <v>45</v>
      </c>
      <c r="P506" s="811" t="s">
        <v>45</v>
      </c>
      <c r="Q506" s="811" t="s">
        <v>45</v>
      </c>
      <c r="R506" s="812" t="s">
        <v>45</v>
      </c>
      <c r="S506" s="812" t="s">
        <v>45</v>
      </c>
      <c r="T506" s="811" t="s">
        <v>45</v>
      </c>
      <c r="U506" s="811" t="s">
        <v>1237</v>
      </c>
    </row>
    <row r="507" spans="1:21" s="583" customFormat="1" ht="13" customHeight="1">
      <c r="A507" s="810" t="s">
        <v>1320</v>
      </c>
      <c r="B507" s="810" t="s">
        <v>5378</v>
      </c>
      <c r="C507" s="778" t="s">
        <v>45</v>
      </c>
      <c r="D507" s="811" t="s">
        <v>982</v>
      </c>
      <c r="E507" s="811">
        <v>4</v>
      </c>
      <c r="F507" s="779" t="s">
        <v>18</v>
      </c>
      <c r="G507" s="811" t="s">
        <v>1060</v>
      </c>
      <c r="H507" s="811" t="s">
        <v>45</v>
      </c>
      <c r="I507" s="811" t="s">
        <v>165</v>
      </c>
      <c r="J507" s="811" t="s">
        <v>187</v>
      </c>
      <c r="K507" s="811" t="s">
        <v>220</v>
      </c>
      <c r="L507" s="811" t="s">
        <v>45</v>
      </c>
      <c r="M507" s="86" t="s">
        <v>30</v>
      </c>
      <c r="N507" s="811" t="s">
        <v>45</v>
      </c>
      <c r="O507" s="811" t="s">
        <v>45</v>
      </c>
      <c r="P507" s="811" t="s">
        <v>30</v>
      </c>
      <c r="Q507" s="811" t="s">
        <v>1501</v>
      </c>
      <c r="R507" s="812" t="s">
        <v>5378</v>
      </c>
      <c r="S507" s="812" t="s">
        <v>5379</v>
      </c>
      <c r="T507" s="811" t="s">
        <v>3784</v>
      </c>
      <c r="U507" s="811" t="s">
        <v>3433</v>
      </c>
    </row>
    <row r="508" spans="1:21" s="583" customFormat="1" ht="13" customHeight="1">
      <c r="A508" s="810" t="s">
        <v>1320</v>
      </c>
      <c r="B508" s="810" t="s">
        <v>5380</v>
      </c>
      <c r="C508" s="778" t="s">
        <v>45</v>
      </c>
      <c r="D508" s="811" t="s">
        <v>982</v>
      </c>
      <c r="E508" s="811">
        <v>4</v>
      </c>
      <c r="F508" s="779" t="s">
        <v>18</v>
      </c>
      <c r="G508" s="811" t="s">
        <v>1057</v>
      </c>
      <c r="H508" s="811" t="s">
        <v>45</v>
      </c>
      <c r="I508" s="811" t="s">
        <v>165</v>
      </c>
      <c r="J508" s="811" t="s">
        <v>187</v>
      </c>
      <c r="K508" s="811" t="s">
        <v>220</v>
      </c>
      <c r="L508" s="811" t="s">
        <v>30</v>
      </c>
      <c r="M508" s="86" t="s">
        <v>30</v>
      </c>
      <c r="N508" s="811" t="s">
        <v>45</v>
      </c>
      <c r="O508" s="811" t="s">
        <v>45</v>
      </c>
      <c r="P508" s="811" t="s">
        <v>30</v>
      </c>
      <c r="Q508" s="811" t="s">
        <v>1501</v>
      </c>
      <c r="R508" s="812" t="s">
        <v>5380</v>
      </c>
      <c r="S508" s="812" t="s">
        <v>5381</v>
      </c>
      <c r="T508" s="811" t="s">
        <v>5382</v>
      </c>
      <c r="U508" s="811" t="s">
        <v>5383</v>
      </c>
    </row>
    <row r="509" spans="1:21" s="583" customFormat="1" ht="13" customHeight="1">
      <c r="A509" s="810" t="s">
        <v>1320</v>
      </c>
      <c r="B509" s="810" t="s">
        <v>5388</v>
      </c>
      <c r="C509" s="778" t="s">
        <v>45</v>
      </c>
      <c r="D509" s="811" t="s">
        <v>983</v>
      </c>
      <c r="E509" s="811">
        <v>2</v>
      </c>
      <c r="F509" s="779" t="s">
        <v>18</v>
      </c>
      <c r="G509" s="811" t="s">
        <v>1060</v>
      </c>
      <c r="H509" s="811" t="s">
        <v>45</v>
      </c>
      <c r="I509" s="811" t="s">
        <v>36</v>
      </c>
      <c r="J509" s="811" t="s">
        <v>187</v>
      </c>
      <c r="K509" s="811" t="s">
        <v>221</v>
      </c>
      <c r="L509" s="811" t="s">
        <v>30</v>
      </c>
      <c r="M509" s="86" t="s">
        <v>30</v>
      </c>
      <c r="N509" s="811" t="s">
        <v>45</v>
      </c>
      <c r="O509" s="811" t="s">
        <v>45</v>
      </c>
      <c r="P509" s="811" t="s">
        <v>45</v>
      </c>
      <c r="Q509" s="811" t="s">
        <v>1501</v>
      </c>
      <c r="R509" s="812" t="s">
        <v>5388</v>
      </c>
      <c r="S509" s="812" t="s">
        <v>2001</v>
      </c>
      <c r="T509" s="811" t="s">
        <v>2002</v>
      </c>
      <c r="U509" s="811" t="s">
        <v>622</v>
      </c>
    </row>
    <row r="510" spans="1:21" s="583" customFormat="1" ht="13" hidden="1" customHeight="1">
      <c r="A510" s="810" t="s">
        <v>1335</v>
      </c>
      <c r="B510" s="810" t="s">
        <v>7032</v>
      </c>
      <c r="C510" s="778" t="s">
        <v>45</v>
      </c>
      <c r="D510" s="811" t="s">
        <v>980</v>
      </c>
      <c r="E510" s="811">
        <v>5</v>
      </c>
      <c r="F510" s="779" t="s">
        <v>40</v>
      </c>
      <c r="G510" s="811" t="s">
        <v>1059</v>
      </c>
      <c r="H510" s="811" t="s">
        <v>45</v>
      </c>
      <c r="I510" s="811" t="s">
        <v>165</v>
      </c>
      <c r="J510" s="811" t="s">
        <v>21</v>
      </c>
      <c r="K510" s="811" t="s">
        <v>218</v>
      </c>
      <c r="L510" s="811" t="s">
        <v>45</v>
      </c>
      <c r="M510" s="86" t="s">
        <v>30</v>
      </c>
      <c r="N510" s="811" t="s">
        <v>45</v>
      </c>
      <c r="O510" s="811" t="s">
        <v>45</v>
      </c>
      <c r="P510" s="811" t="s">
        <v>45</v>
      </c>
      <c r="Q510" s="811" t="s">
        <v>1501</v>
      </c>
      <c r="R510" s="812" t="s">
        <v>7032</v>
      </c>
      <c r="S510" s="812" t="s">
        <v>7033</v>
      </c>
      <c r="T510" s="811" t="s">
        <v>2042</v>
      </c>
      <c r="U510" s="811" t="s">
        <v>976</v>
      </c>
    </row>
    <row r="511" spans="1:21" s="583" customFormat="1" ht="13" hidden="1" customHeight="1">
      <c r="A511" s="810" t="s">
        <v>1335</v>
      </c>
      <c r="B511" s="810" t="s">
        <v>6062</v>
      </c>
      <c r="C511" s="778" t="s">
        <v>45</v>
      </c>
      <c r="D511" s="811" t="s">
        <v>980</v>
      </c>
      <c r="E511" s="811">
        <v>5</v>
      </c>
      <c r="F511" s="779" t="s">
        <v>40</v>
      </c>
      <c r="G511" s="811" t="s">
        <v>1060</v>
      </c>
      <c r="H511" s="811" t="s">
        <v>45</v>
      </c>
      <c r="I511" s="811" t="s">
        <v>165</v>
      </c>
      <c r="J511" s="811" t="s">
        <v>196</v>
      </c>
      <c r="K511" s="811" t="s">
        <v>220</v>
      </c>
      <c r="L511" s="811" t="s">
        <v>45</v>
      </c>
      <c r="M511" s="86" t="s">
        <v>30</v>
      </c>
      <c r="N511" s="811" t="s">
        <v>45</v>
      </c>
      <c r="O511" s="811" t="s">
        <v>45</v>
      </c>
      <c r="P511" s="811" t="s">
        <v>45</v>
      </c>
      <c r="Q511" s="811" t="s">
        <v>1501</v>
      </c>
      <c r="R511" s="812" t="s">
        <v>6062</v>
      </c>
      <c r="S511" s="812" t="s">
        <v>6059</v>
      </c>
      <c r="T511" s="811" t="s">
        <v>1675</v>
      </c>
      <c r="U511" s="811" t="s">
        <v>727</v>
      </c>
    </row>
    <row r="512" spans="1:21" s="583" customFormat="1" ht="13" hidden="1" customHeight="1">
      <c r="A512" s="810" t="s">
        <v>1335</v>
      </c>
      <c r="B512" s="810" t="s">
        <v>174</v>
      </c>
      <c r="C512" s="778" t="s">
        <v>45</v>
      </c>
      <c r="D512" s="811" t="s">
        <v>982</v>
      </c>
      <c r="E512" s="811">
        <v>4</v>
      </c>
      <c r="F512" s="779" t="s">
        <v>40</v>
      </c>
      <c r="G512" s="811" t="s">
        <v>1059</v>
      </c>
      <c r="H512" s="811" t="s">
        <v>45</v>
      </c>
      <c r="I512" s="811" t="s">
        <v>165</v>
      </c>
      <c r="J512" s="811" t="s">
        <v>191</v>
      </c>
      <c r="K512" s="811" t="s">
        <v>220</v>
      </c>
      <c r="L512" s="811" t="s">
        <v>45</v>
      </c>
      <c r="M512" s="86" t="s">
        <v>30</v>
      </c>
      <c r="N512" s="811" t="s">
        <v>45</v>
      </c>
      <c r="O512" s="811" t="s">
        <v>45</v>
      </c>
      <c r="P512" s="811" t="s">
        <v>45</v>
      </c>
      <c r="Q512" s="811" t="s">
        <v>16</v>
      </c>
      <c r="R512" s="812" t="s">
        <v>45</v>
      </c>
      <c r="S512" s="812" t="s">
        <v>174</v>
      </c>
      <c r="T512" s="811" t="s">
        <v>45</v>
      </c>
      <c r="U512" s="811" t="s">
        <v>46</v>
      </c>
    </row>
    <row r="513" spans="1:21" s="583" customFormat="1" ht="13" hidden="1" customHeight="1">
      <c r="A513" s="810" t="s">
        <v>1335</v>
      </c>
      <c r="B513" s="810" t="s">
        <v>198</v>
      </c>
      <c r="C513" s="778" t="s">
        <v>45</v>
      </c>
      <c r="D513" s="811" t="s">
        <v>982</v>
      </c>
      <c r="E513" s="811">
        <v>4</v>
      </c>
      <c r="F513" s="779" t="s">
        <v>40</v>
      </c>
      <c r="G513" s="811" t="s">
        <v>1060</v>
      </c>
      <c r="H513" s="811" t="s">
        <v>45</v>
      </c>
      <c r="I513" s="811" t="s">
        <v>165</v>
      </c>
      <c r="J513" s="811" t="s">
        <v>35</v>
      </c>
      <c r="K513" s="811" t="s">
        <v>227</v>
      </c>
      <c r="L513" s="811" t="s">
        <v>45</v>
      </c>
      <c r="M513" s="86" t="s">
        <v>30</v>
      </c>
      <c r="N513" s="811" t="s">
        <v>45</v>
      </c>
      <c r="O513" s="811" t="s">
        <v>45</v>
      </c>
      <c r="P513" s="811" t="s">
        <v>45</v>
      </c>
      <c r="Q513" s="811" t="s">
        <v>16</v>
      </c>
      <c r="R513" s="812" t="s">
        <v>45</v>
      </c>
      <c r="S513" s="812" t="s">
        <v>198</v>
      </c>
      <c r="T513" s="811" t="s">
        <v>45</v>
      </c>
      <c r="U513" s="811" t="s">
        <v>46</v>
      </c>
    </row>
    <row r="514" spans="1:21" s="583" customFormat="1" ht="13" hidden="1" customHeight="1">
      <c r="A514" s="810" t="s">
        <v>1453</v>
      </c>
      <c r="B514" s="810" t="s">
        <v>5174</v>
      </c>
      <c r="C514" s="778" t="s">
        <v>45</v>
      </c>
      <c r="D514" s="811" t="s">
        <v>980</v>
      </c>
      <c r="E514" s="811">
        <v>5</v>
      </c>
      <c r="F514" s="779" t="s">
        <v>19</v>
      </c>
      <c r="G514" s="811" t="s">
        <v>1057</v>
      </c>
      <c r="H514" s="811" t="s">
        <v>45</v>
      </c>
      <c r="I514" s="811" t="s">
        <v>165</v>
      </c>
      <c r="J514" s="811" t="s">
        <v>180</v>
      </c>
      <c r="K514" s="811" t="s">
        <v>218</v>
      </c>
      <c r="L514" s="811" t="s">
        <v>45</v>
      </c>
      <c r="M514" s="86" t="s">
        <v>30</v>
      </c>
      <c r="N514" s="811" t="s">
        <v>45</v>
      </c>
      <c r="O514" s="811" t="s">
        <v>45</v>
      </c>
      <c r="P514" s="811" t="s">
        <v>45</v>
      </c>
      <c r="Q514" s="811" t="s">
        <v>45</v>
      </c>
      <c r="R514" s="812" t="s">
        <v>45</v>
      </c>
      <c r="S514" s="812" t="s">
        <v>45</v>
      </c>
      <c r="T514" s="811" t="s">
        <v>45</v>
      </c>
      <c r="U514" s="811" t="s">
        <v>592</v>
      </c>
    </row>
    <row r="515" spans="1:21" s="583" customFormat="1" ht="13" hidden="1" customHeight="1">
      <c r="A515" s="810" t="s">
        <v>1453</v>
      </c>
      <c r="B515" s="810" t="s">
        <v>5316</v>
      </c>
      <c r="C515" s="778" t="s">
        <v>45</v>
      </c>
      <c r="D515" s="811" t="s">
        <v>980</v>
      </c>
      <c r="E515" s="811">
        <v>5</v>
      </c>
      <c r="F515" s="779" t="s">
        <v>19</v>
      </c>
      <c r="G515" s="811" t="s">
        <v>1057</v>
      </c>
      <c r="H515" s="811" t="s">
        <v>45</v>
      </c>
      <c r="I515" s="811" t="s">
        <v>165</v>
      </c>
      <c r="J515" s="811" t="s">
        <v>25</v>
      </c>
      <c r="K515" s="811" t="s">
        <v>218</v>
      </c>
      <c r="L515" s="811" t="s">
        <v>45</v>
      </c>
      <c r="M515" s="86" t="s">
        <v>30</v>
      </c>
      <c r="N515" s="811" t="s">
        <v>45</v>
      </c>
      <c r="O515" s="811" t="s">
        <v>45</v>
      </c>
      <c r="P515" s="811" t="s">
        <v>45</v>
      </c>
      <c r="Q515" s="811" t="s">
        <v>45</v>
      </c>
      <c r="R515" s="812" t="s">
        <v>45</v>
      </c>
      <c r="S515" s="812" t="s">
        <v>45</v>
      </c>
      <c r="T515" s="811" t="s">
        <v>45</v>
      </c>
      <c r="U515" s="811" t="s">
        <v>600</v>
      </c>
    </row>
    <row r="516" spans="1:21" s="583" customFormat="1" ht="13" customHeight="1">
      <c r="A516" s="810" t="s">
        <v>1320</v>
      </c>
      <c r="B516" s="810" t="s">
        <v>5389</v>
      </c>
      <c r="C516" s="778" t="s">
        <v>45</v>
      </c>
      <c r="D516" s="811" t="s">
        <v>983</v>
      </c>
      <c r="E516" s="811">
        <v>2</v>
      </c>
      <c r="F516" s="779" t="s">
        <v>18</v>
      </c>
      <c r="G516" s="811" t="s">
        <v>1060</v>
      </c>
      <c r="H516" s="811" t="s">
        <v>45</v>
      </c>
      <c r="I516" s="811" t="s">
        <v>36</v>
      </c>
      <c r="J516" s="811" t="s">
        <v>187</v>
      </c>
      <c r="K516" s="811" t="s">
        <v>221</v>
      </c>
      <c r="L516" s="811" t="s">
        <v>30</v>
      </c>
      <c r="M516" s="86" t="s">
        <v>30</v>
      </c>
      <c r="N516" s="811" t="s">
        <v>45</v>
      </c>
      <c r="O516" s="811" t="s">
        <v>45</v>
      </c>
      <c r="P516" s="811" t="s">
        <v>45</v>
      </c>
      <c r="Q516" s="811" t="s">
        <v>1501</v>
      </c>
      <c r="R516" s="812" t="s">
        <v>5389</v>
      </c>
      <c r="S516" s="812" t="s">
        <v>305</v>
      </c>
      <c r="T516" s="811" t="s">
        <v>1713</v>
      </c>
      <c r="U516" s="811" t="s">
        <v>623</v>
      </c>
    </row>
    <row r="517" spans="1:21" s="583" customFormat="1" ht="13" customHeight="1">
      <c r="A517" s="810" t="s">
        <v>1320</v>
      </c>
      <c r="B517" s="810" t="s">
        <v>5390</v>
      </c>
      <c r="C517" s="778" t="s">
        <v>45</v>
      </c>
      <c r="D517" s="811" t="s">
        <v>983</v>
      </c>
      <c r="E517" s="811">
        <v>2</v>
      </c>
      <c r="F517" s="779" t="s">
        <v>18</v>
      </c>
      <c r="G517" s="811" t="s">
        <v>1057</v>
      </c>
      <c r="H517" s="811" t="s">
        <v>45</v>
      </c>
      <c r="I517" s="811" t="s">
        <v>36</v>
      </c>
      <c r="J517" s="811" t="s">
        <v>187</v>
      </c>
      <c r="K517" s="811" t="s">
        <v>221</v>
      </c>
      <c r="L517" s="811" t="s">
        <v>30</v>
      </c>
      <c r="M517" s="86" t="s">
        <v>30</v>
      </c>
      <c r="N517" s="811" t="s">
        <v>45</v>
      </c>
      <c r="O517" s="811" t="s">
        <v>45</v>
      </c>
      <c r="P517" s="811" t="s">
        <v>45</v>
      </c>
      <c r="Q517" s="811" t="s">
        <v>1500</v>
      </c>
      <c r="R517" s="812" t="s">
        <v>5390</v>
      </c>
      <c r="S517" s="812" t="s">
        <v>45</v>
      </c>
      <c r="T517" s="811" t="s">
        <v>45</v>
      </c>
      <c r="U517" s="811" t="s">
        <v>5391</v>
      </c>
    </row>
    <row r="518" spans="1:21" s="583" customFormat="1" ht="13" customHeight="1">
      <c r="A518" s="810" t="s">
        <v>1320</v>
      </c>
      <c r="B518" s="810" t="s">
        <v>3697</v>
      </c>
      <c r="C518" s="778" t="s">
        <v>45</v>
      </c>
      <c r="D518" s="811" t="s">
        <v>982</v>
      </c>
      <c r="E518" s="811">
        <v>4</v>
      </c>
      <c r="F518" s="779" t="s">
        <v>18</v>
      </c>
      <c r="G518" s="811" t="s">
        <v>1057</v>
      </c>
      <c r="H518" s="811" t="s">
        <v>45</v>
      </c>
      <c r="I518" s="811" t="s">
        <v>165</v>
      </c>
      <c r="J518" s="811" t="s">
        <v>191</v>
      </c>
      <c r="K518" s="811" t="s">
        <v>220</v>
      </c>
      <c r="L518" s="811" t="s">
        <v>45</v>
      </c>
      <c r="M518" s="86" t="s">
        <v>45</v>
      </c>
      <c r="N518" s="811" t="s">
        <v>30</v>
      </c>
      <c r="O518" s="811" t="s">
        <v>45</v>
      </c>
      <c r="P518" s="811" t="s">
        <v>45</v>
      </c>
      <c r="Q518" s="811" t="s">
        <v>16</v>
      </c>
      <c r="R518" s="812" t="s">
        <v>6828</v>
      </c>
      <c r="S518" s="812" t="s">
        <v>3697</v>
      </c>
      <c r="T518" s="811" t="s">
        <v>3696</v>
      </c>
      <c r="U518" s="811" t="s">
        <v>1352</v>
      </c>
    </row>
    <row r="519" spans="1:21" s="583" customFormat="1" ht="13" customHeight="1">
      <c r="A519" s="810" t="s">
        <v>1320</v>
      </c>
      <c r="B519" s="810" t="s">
        <v>5352</v>
      </c>
      <c r="C519" s="778" t="s">
        <v>45</v>
      </c>
      <c r="D519" s="811" t="s">
        <v>982</v>
      </c>
      <c r="E519" s="811">
        <v>4</v>
      </c>
      <c r="F519" s="779" t="s">
        <v>18</v>
      </c>
      <c r="G519" s="811" t="s">
        <v>1059</v>
      </c>
      <c r="H519" s="811" t="s">
        <v>45</v>
      </c>
      <c r="I519" s="811" t="s">
        <v>165</v>
      </c>
      <c r="J519" s="811" t="s">
        <v>191</v>
      </c>
      <c r="K519" s="811" t="s">
        <v>220</v>
      </c>
      <c r="L519" s="811" t="s">
        <v>45</v>
      </c>
      <c r="M519" s="86" t="s">
        <v>45</v>
      </c>
      <c r="N519" s="811" t="s">
        <v>30</v>
      </c>
      <c r="O519" s="811" t="s">
        <v>45</v>
      </c>
      <c r="P519" s="811" t="s">
        <v>45</v>
      </c>
      <c r="Q519" s="811" t="s">
        <v>16</v>
      </c>
      <c r="R519" s="812" t="s">
        <v>6829</v>
      </c>
      <c r="S519" s="812" t="s">
        <v>5352</v>
      </c>
      <c r="T519" s="811" t="s">
        <v>4483</v>
      </c>
      <c r="U519" s="811" t="s">
        <v>1353</v>
      </c>
    </row>
    <row r="520" spans="1:21" s="583" customFormat="1" ht="13" customHeight="1">
      <c r="A520" s="810" t="s">
        <v>1320</v>
      </c>
      <c r="B520" s="810" t="s">
        <v>3725</v>
      </c>
      <c r="C520" s="778" t="s">
        <v>45</v>
      </c>
      <c r="D520" s="811" t="s">
        <v>980</v>
      </c>
      <c r="E520" s="811">
        <v>5</v>
      </c>
      <c r="F520" s="779" t="s">
        <v>18</v>
      </c>
      <c r="G520" s="811" t="s">
        <v>1057</v>
      </c>
      <c r="H520" s="811" t="s">
        <v>45</v>
      </c>
      <c r="I520" s="811" t="s">
        <v>165</v>
      </c>
      <c r="J520" s="811" t="s">
        <v>180</v>
      </c>
      <c r="K520" s="811" t="s">
        <v>220</v>
      </c>
      <c r="L520" s="811" t="s">
        <v>45</v>
      </c>
      <c r="M520" s="86" t="s">
        <v>45</v>
      </c>
      <c r="N520" s="811" t="s">
        <v>30</v>
      </c>
      <c r="O520" s="811" t="s">
        <v>45</v>
      </c>
      <c r="P520" s="811" t="s">
        <v>45</v>
      </c>
      <c r="Q520" s="811" t="s">
        <v>16</v>
      </c>
      <c r="R520" s="812" t="s">
        <v>45</v>
      </c>
      <c r="S520" s="812" t="s">
        <v>3725</v>
      </c>
      <c r="T520" s="811" t="s">
        <v>3724</v>
      </c>
      <c r="U520" s="811" t="s">
        <v>3443</v>
      </c>
    </row>
    <row r="521" spans="1:21" s="583" customFormat="1" ht="13" customHeight="1">
      <c r="A521" s="810" t="s">
        <v>1320</v>
      </c>
      <c r="B521" s="810" t="s">
        <v>3723</v>
      </c>
      <c r="C521" s="778" t="s">
        <v>45</v>
      </c>
      <c r="D521" s="811" t="s">
        <v>980</v>
      </c>
      <c r="E521" s="811">
        <v>5</v>
      </c>
      <c r="F521" s="779" t="s">
        <v>18</v>
      </c>
      <c r="G521" s="811" t="s">
        <v>1057</v>
      </c>
      <c r="H521" s="811" t="s">
        <v>45</v>
      </c>
      <c r="I521" s="811" t="s">
        <v>165</v>
      </c>
      <c r="J521" s="811" t="s">
        <v>169</v>
      </c>
      <c r="K521" s="811" t="s">
        <v>220</v>
      </c>
      <c r="L521" s="811" t="s">
        <v>45</v>
      </c>
      <c r="M521" s="86" t="s">
        <v>45</v>
      </c>
      <c r="N521" s="811" t="s">
        <v>30</v>
      </c>
      <c r="O521" s="811" t="s">
        <v>45</v>
      </c>
      <c r="P521" s="811" t="s">
        <v>45</v>
      </c>
      <c r="Q521" s="811" t="s">
        <v>16</v>
      </c>
      <c r="R521" s="812" t="s">
        <v>6827</v>
      </c>
      <c r="S521" s="812" t="s">
        <v>3723</v>
      </c>
      <c r="T521" s="811" t="s">
        <v>1707</v>
      </c>
      <c r="U521" s="811" t="s">
        <v>1363</v>
      </c>
    </row>
    <row r="522" spans="1:21" s="583" customFormat="1" ht="13" hidden="1" customHeight="1">
      <c r="A522" s="810" t="s">
        <v>1319</v>
      </c>
      <c r="B522" s="810" t="s">
        <v>87</v>
      </c>
      <c r="C522" s="778" t="s">
        <v>45</v>
      </c>
      <c r="D522" s="811" t="s">
        <v>980</v>
      </c>
      <c r="E522" s="811">
        <v>5</v>
      </c>
      <c r="F522" s="779" t="s">
        <v>40</v>
      </c>
      <c r="G522" s="811" t="s">
        <v>1057</v>
      </c>
      <c r="H522" s="811" t="s">
        <v>45</v>
      </c>
      <c r="I522" s="811" t="s">
        <v>165</v>
      </c>
      <c r="J522" s="811" t="s">
        <v>180</v>
      </c>
      <c r="K522" s="811" t="s">
        <v>220</v>
      </c>
      <c r="L522" s="811" t="s">
        <v>45</v>
      </c>
      <c r="M522" s="86" t="s">
        <v>30</v>
      </c>
      <c r="N522" s="811" t="s">
        <v>45</v>
      </c>
      <c r="O522" s="811" t="s">
        <v>45</v>
      </c>
      <c r="P522" s="811" t="s">
        <v>45</v>
      </c>
      <c r="Q522" s="811" t="s">
        <v>16</v>
      </c>
      <c r="R522" s="812" t="s">
        <v>45</v>
      </c>
      <c r="S522" s="812" t="s">
        <v>87</v>
      </c>
      <c r="T522" s="811" t="s">
        <v>45</v>
      </c>
      <c r="U522" s="811" t="s">
        <v>46</v>
      </c>
    </row>
    <row r="523" spans="1:21" s="583" customFormat="1" ht="13" hidden="1" customHeight="1">
      <c r="A523" s="810" t="s">
        <v>1319</v>
      </c>
      <c r="B523" s="810" t="s">
        <v>88</v>
      </c>
      <c r="C523" s="778" t="s">
        <v>45</v>
      </c>
      <c r="D523" s="811" t="s">
        <v>982</v>
      </c>
      <c r="E523" s="811">
        <v>4</v>
      </c>
      <c r="F523" s="779" t="s">
        <v>40</v>
      </c>
      <c r="G523" s="811" t="s">
        <v>1057</v>
      </c>
      <c r="H523" s="811" t="s">
        <v>45</v>
      </c>
      <c r="I523" s="811" t="s">
        <v>165</v>
      </c>
      <c r="J523" s="811" t="s">
        <v>35</v>
      </c>
      <c r="K523" s="811" t="s">
        <v>220</v>
      </c>
      <c r="L523" s="811" t="s">
        <v>45</v>
      </c>
      <c r="M523" s="86" t="s">
        <v>30</v>
      </c>
      <c r="N523" s="811" t="s">
        <v>45</v>
      </c>
      <c r="O523" s="811" t="s">
        <v>45</v>
      </c>
      <c r="P523" s="811" t="s">
        <v>45</v>
      </c>
      <c r="Q523" s="811" t="s">
        <v>16</v>
      </c>
      <c r="R523" s="812" t="s">
        <v>45</v>
      </c>
      <c r="S523" s="812" t="s">
        <v>88</v>
      </c>
      <c r="T523" s="811" t="s">
        <v>45</v>
      </c>
      <c r="U523" s="811" t="s">
        <v>46</v>
      </c>
    </row>
    <row r="524" spans="1:21" s="583" customFormat="1" ht="13" customHeight="1">
      <c r="A524" s="810" t="s">
        <v>1320</v>
      </c>
      <c r="B524" s="810" t="s">
        <v>6114</v>
      </c>
      <c r="C524" s="778" t="s">
        <v>45</v>
      </c>
      <c r="D524" s="811" t="s">
        <v>980</v>
      </c>
      <c r="E524" s="811">
        <v>5</v>
      </c>
      <c r="F524" s="779" t="s">
        <v>18</v>
      </c>
      <c r="G524" s="811" t="s">
        <v>1059</v>
      </c>
      <c r="H524" s="811" t="s">
        <v>45</v>
      </c>
      <c r="I524" s="811" t="s">
        <v>165</v>
      </c>
      <c r="J524" s="811" t="s">
        <v>23</v>
      </c>
      <c r="K524" s="811" t="s">
        <v>220</v>
      </c>
      <c r="L524" s="811" t="s">
        <v>45</v>
      </c>
      <c r="M524" s="86" t="s">
        <v>30</v>
      </c>
      <c r="N524" s="811" t="s">
        <v>45</v>
      </c>
      <c r="O524" s="811" t="s">
        <v>45</v>
      </c>
      <c r="P524" s="811" t="s">
        <v>45</v>
      </c>
      <c r="Q524" s="811" t="s">
        <v>16</v>
      </c>
      <c r="R524" s="812" t="s">
        <v>45</v>
      </c>
      <c r="S524" s="812" t="s">
        <v>6114</v>
      </c>
      <c r="T524" s="811" t="s">
        <v>5871</v>
      </c>
      <c r="U524" s="811" t="s">
        <v>5872</v>
      </c>
    </row>
    <row r="525" spans="1:21" s="583" customFormat="1" ht="13" customHeight="1">
      <c r="A525" s="810" t="s">
        <v>1320</v>
      </c>
      <c r="B525" s="810" t="s">
        <v>5384</v>
      </c>
      <c r="C525" s="778" t="s">
        <v>45</v>
      </c>
      <c r="D525" s="811" t="s">
        <v>982</v>
      </c>
      <c r="E525" s="811">
        <v>4</v>
      </c>
      <c r="F525" s="779" t="s">
        <v>18</v>
      </c>
      <c r="G525" s="811" t="s">
        <v>1060</v>
      </c>
      <c r="H525" s="811" t="s">
        <v>45</v>
      </c>
      <c r="I525" s="811" t="s">
        <v>165</v>
      </c>
      <c r="J525" s="811" t="s">
        <v>187</v>
      </c>
      <c r="K525" s="811" t="s">
        <v>220</v>
      </c>
      <c r="L525" s="811" t="s">
        <v>45</v>
      </c>
      <c r="M525" s="86" t="s">
        <v>30</v>
      </c>
      <c r="N525" s="811" t="s">
        <v>30</v>
      </c>
      <c r="O525" s="811" t="s">
        <v>45</v>
      </c>
      <c r="P525" s="811" t="s">
        <v>45</v>
      </c>
      <c r="Q525" s="811" t="s">
        <v>16</v>
      </c>
      <c r="R525" s="812" t="s">
        <v>45</v>
      </c>
      <c r="S525" s="812" t="s">
        <v>5384</v>
      </c>
      <c r="T525" s="811" t="s">
        <v>3713</v>
      </c>
      <c r="U525" s="811" t="s">
        <v>3429</v>
      </c>
    </row>
    <row r="526" spans="1:21" s="583" customFormat="1" ht="13" hidden="1" customHeight="1">
      <c r="A526" s="810" t="s">
        <v>4817</v>
      </c>
      <c r="B526" s="810" t="s">
        <v>4821</v>
      </c>
      <c r="C526" s="778" t="s">
        <v>45</v>
      </c>
      <c r="D526" s="811" t="s">
        <v>982</v>
      </c>
      <c r="E526" s="811">
        <v>4</v>
      </c>
      <c r="F526" s="779" t="s">
        <v>40</v>
      </c>
      <c r="G526" s="811" t="s">
        <v>1061</v>
      </c>
      <c r="H526" s="811" t="s">
        <v>45</v>
      </c>
      <c r="I526" s="811" t="s">
        <v>165</v>
      </c>
      <c r="J526" s="811" t="s">
        <v>187</v>
      </c>
      <c r="K526" s="811" t="s">
        <v>220</v>
      </c>
      <c r="L526" s="811" t="s">
        <v>45</v>
      </c>
      <c r="M526" s="86" t="s">
        <v>30</v>
      </c>
      <c r="N526" s="811" t="s">
        <v>45</v>
      </c>
      <c r="O526" s="811" t="s">
        <v>45</v>
      </c>
      <c r="P526" s="811" t="s">
        <v>45</v>
      </c>
      <c r="Q526" s="811" t="s">
        <v>1500</v>
      </c>
      <c r="R526" s="812" t="s">
        <v>4821</v>
      </c>
      <c r="S526" s="812" t="s">
        <v>45</v>
      </c>
      <c r="T526" s="811" t="s">
        <v>45</v>
      </c>
      <c r="U526" s="811" t="s">
        <v>4859</v>
      </c>
    </row>
    <row r="527" spans="1:21" s="583" customFormat="1" ht="13" hidden="1" customHeight="1">
      <c r="A527" s="810" t="s">
        <v>4817</v>
      </c>
      <c r="B527" s="810" t="s">
        <v>4822</v>
      </c>
      <c r="C527" s="778" t="s">
        <v>45</v>
      </c>
      <c r="D527" s="811" t="s">
        <v>982</v>
      </c>
      <c r="E527" s="811">
        <v>4</v>
      </c>
      <c r="F527" s="779" t="s">
        <v>40</v>
      </c>
      <c r="G527" s="811" t="s">
        <v>1059</v>
      </c>
      <c r="H527" s="811" t="s">
        <v>45</v>
      </c>
      <c r="I527" s="811" t="s">
        <v>165</v>
      </c>
      <c r="J527" s="811" t="s">
        <v>187</v>
      </c>
      <c r="K527" s="811" t="s">
        <v>220</v>
      </c>
      <c r="L527" s="811" t="s">
        <v>45</v>
      </c>
      <c r="M527" s="86" t="s">
        <v>30</v>
      </c>
      <c r="N527" s="811" t="s">
        <v>45</v>
      </c>
      <c r="O527" s="811" t="s">
        <v>45</v>
      </c>
      <c r="P527" s="811" t="s">
        <v>45</v>
      </c>
      <c r="Q527" s="811" t="s">
        <v>1500</v>
      </c>
      <c r="R527" s="812" t="s">
        <v>4822</v>
      </c>
      <c r="S527" s="812" t="s">
        <v>45</v>
      </c>
      <c r="T527" s="811" t="s">
        <v>45</v>
      </c>
      <c r="U527" s="811" t="s">
        <v>4860</v>
      </c>
    </row>
    <row r="528" spans="1:21" s="583" customFormat="1" ht="13" hidden="1" customHeight="1">
      <c r="A528" s="810" t="s">
        <v>4817</v>
      </c>
      <c r="B528" s="810" t="s">
        <v>4823</v>
      </c>
      <c r="C528" s="778" t="s">
        <v>45</v>
      </c>
      <c r="D528" s="811" t="s">
        <v>982</v>
      </c>
      <c r="E528" s="811">
        <v>4</v>
      </c>
      <c r="F528" s="779" t="s">
        <v>40</v>
      </c>
      <c r="G528" s="811" t="s">
        <v>1061</v>
      </c>
      <c r="H528" s="811" t="s">
        <v>45</v>
      </c>
      <c r="I528" s="811" t="s">
        <v>165</v>
      </c>
      <c r="J528" s="811" t="s">
        <v>187</v>
      </c>
      <c r="K528" s="811" t="s">
        <v>220</v>
      </c>
      <c r="L528" s="811" t="s">
        <v>30</v>
      </c>
      <c r="M528" s="86" t="s">
        <v>30</v>
      </c>
      <c r="N528" s="811" t="s">
        <v>45</v>
      </c>
      <c r="O528" s="811" t="s">
        <v>45</v>
      </c>
      <c r="P528" s="811" t="s">
        <v>45</v>
      </c>
      <c r="Q528" s="811" t="s">
        <v>1500</v>
      </c>
      <c r="R528" s="812" t="s">
        <v>4823</v>
      </c>
      <c r="S528" s="812" t="s">
        <v>45</v>
      </c>
      <c r="T528" s="811" t="s">
        <v>45</v>
      </c>
      <c r="U528" s="811" t="s">
        <v>4861</v>
      </c>
    </row>
    <row r="529" spans="1:21" s="583" customFormat="1" ht="13" hidden="1" customHeight="1">
      <c r="A529" s="810" t="s">
        <v>4817</v>
      </c>
      <c r="B529" s="810" t="s">
        <v>4824</v>
      </c>
      <c r="C529" s="778" t="s">
        <v>45</v>
      </c>
      <c r="D529" s="811" t="s">
        <v>982</v>
      </c>
      <c r="E529" s="811">
        <v>4</v>
      </c>
      <c r="F529" s="779" t="s">
        <v>40</v>
      </c>
      <c r="G529" s="811" t="s">
        <v>1059</v>
      </c>
      <c r="H529" s="811" t="s">
        <v>45</v>
      </c>
      <c r="I529" s="811" t="s">
        <v>165</v>
      </c>
      <c r="J529" s="811" t="s">
        <v>187</v>
      </c>
      <c r="K529" s="811" t="s">
        <v>220</v>
      </c>
      <c r="L529" s="811" t="s">
        <v>45</v>
      </c>
      <c r="M529" s="86" t="s">
        <v>30</v>
      </c>
      <c r="N529" s="811" t="s">
        <v>45</v>
      </c>
      <c r="O529" s="811" t="s">
        <v>45</v>
      </c>
      <c r="P529" s="811" t="s">
        <v>45</v>
      </c>
      <c r="Q529" s="811" t="s">
        <v>1500</v>
      </c>
      <c r="R529" s="812" t="s">
        <v>4824</v>
      </c>
      <c r="S529" s="812" t="s">
        <v>45</v>
      </c>
      <c r="T529" s="811" t="s">
        <v>45</v>
      </c>
      <c r="U529" s="811" t="s">
        <v>4862</v>
      </c>
    </row>
    <row r="530" spans="1:21" s="583" customFormat="1" ht="13" customHeight="1">
      <c r="A530" s="810" t="s">
        <v>1320</v>
      </c>
      <c r="B530" s="810" t="s">
        <v>5385</v>
      </c>
      <c r="C530" s="778" t="s">
        <v>45</v>
      </c>
      <c r="D530" s="811" t="s">
        <v>982</v>
      </c>
      <c r="E530" s="811">
        <v>4</v>
      </c>
      <c r="F530" s="779" t="s">
        <v>18</v>
      </c>
      <c r="G530" s="811" t="s">
        <v>1057</v>
      </c>
      <c r="H530" s="811" t="s">
        <v>45</v>
      </c>
      <c r="I530" s="811" t="s">
        <v>165</v>
      </c>
      <c r="J530" s="811" t="s">
        <v>187</v>
      </c>
      <c r="K530" s="811" t="s">
        <v>220</v>
      </c>
      <c r="L530" s="811" t="s">
        <v>45</v>
      </c>
      <c r="M530" s="86" t="s">
        <v>30</v>
      </c>
      <c r="N530" s="811" t="s">
        <v>30</v>
      </c>
      <c r="O530" s="811" t="s">
        <v>45</v>
      </c>
      <c r="P530" s="811" t="s">
        <v>45</v>
      </c>
      <c r="Q530" s="811" t="s">
        <v>16</v>
      </c>
      <c r="R530" s="812" t="s">
        <v>45</v>
      </c>
      <c r="S530" s="812" t="s">
        <v>5385</v>
      </c>
      <c r="T530" s="811" t="s">
        <v>5386</v>
      </c>
      <c r="U530" s="811" t="s">
        <v>5387</v>
      </c>
    </row>
    <row r="531" spans="1:21" s="583" customFormat="1" ht="13" customHeight="1">
      <c r="A531" s="810" t="s">
        <v>1320</v>
      </c>
      <c r="B531" s="810" t="s">
        <v>1925</v>
      </c>
      <c r="C531" s="778" t="s">
        <v>45</v>
      </c>
      <c r="D531" s="811" t="s">
        <v>980</v>
      </c>
      <c r="E531" s="811">
        <v>5</v>
      </c>
      <c r="F531" s="779" t="s">
        <v>18</v>
      </c>
      <c r="G531" s="811" t="s">
        <v>1057</v>
      </c>
      <c r="H531" s="811" t="s">
        <v>45</v>
      </c>
      <c r="I531" s="811" t="s">
        <v>165</v>
      </c>
      <c r="J531" s="811" t="s">
        <v>22</v>
      </c>
      <c r="K531" s="811" t="s">
        <v>220</v>
      </c>
      <c r="L531" s="811" t="s">
        <v>45</v>
      </c>
      <c r="M531" s="86" t="s">
        <v>45</v>
      </c>
      <c r="N531" s="811" t="s">
        <v>30</v>
      </c>
      <c r="O531" s="811" t="s">
        <v>45</v>
      </c>
      <c r="P531" s="811" t="s">
        <v>45</v>
      </c>
      <c r="Q531" s="811" t="s">
        <v>16</v>
      </c>
      <c r="R531" s="812" t="s">
        <v>6830</v>
      </c>
      <c r="S531" s="812" t="s">
        <v>1925</v>
      </c>
      <c r="T531" s="811" t="s">
        <v>1716</v>
      </c>
      <c r="U531" s="811" t="s">
        <v>1345</v>
      </c>
    </row>
    <row r="532" spans="1:21" s="583" customFormat="1" ht="13" customHeight="1">
      <c r="A532" s="810" t="s">
        <v>1320</v>
      </c>
      <c r="B532" s="810" t="s">
        <v>8758</v>
      </c>
      <c r="C532" s="778" t="s">
        <v>45</v>
      </c>
      <c r="D532" s="811" t="s">
        <v>983</v>
      </c>
      <c r="E532" s="811">
        <v>2</v>
      </c>
      <c r="F532" s="779" t="s">
        <v>18</v>
      </c>
      <c r="G532" s="811" t="s">
        <v>1057</v>
      </c>
      <c r="H532" s="811" t="s">
        <v>45</v>
      </c>
      <c r="I532" s="811" t="s">
        <v>36</v>
      </c>
      <c r="J532" s="811" t="s">
        <v>187</v>
      </c>
      <c r="K532" s="811" t="s">
        <v>221</v>
      </c>
      <c r="L532" s="811" t="s">
        <v>30</v>
      </c>
      <c r="M532" s="86" t="s">
        <v>30</v>
      </c>
      <c r="N532" s="811" t="s">
        <v>45</v>
      </c>
      <c r="O532" s="811" t="s">
        <v>45</v>
      </c>
      <c r="P532" s="811" t="s">
        <v>45</v>
      </c>
      <c r="Q532" s="811" t="s">
        <v>16</v>
      </c>
      <c r="R532" s="812" t="s">
        <v>45</v>
      </c>
      <c r="S532" s="812" t="s">
        <v>8758</v>
      </c>
      <c r="T532" s="811" t="s">
        <v>8759</v>
      </c>
      <c r="U532" s="811" t="s">
        <v>8760</v>
      </c>
    </row>
    <row r="533" spans="1:21" s="583" customFormat="1" ht="13" customHeight="1">
      <c r="A533" s="810" t="s">
        <v>1320</v>
      </c>
      <c r="B533" s="810" t="s">
        <v>9288</v>
      </c>
      <c r="C533" s="778" t="s">
        <v>45</v>
      </c>
      <c r="D533" s="811" t="s">
        <v>982</v>
      </c>
      <c r="E533" s="811">
        <v>4</v>
      </c>
      <c r="F533" s="779" t="s">
        <v>18</v>
      </c>
      <c r="G533" s="811" t="s">
        <v>1058</v>
      </c>
      <c r="H533" s="811" t="s">
        <v>45</v>
      </c>
      <c r="I533" s="811" t="s">
        <v>165</v>
      </c>
      <c r="J533" s="811" t="s">
        <v>35</v>
      </c>
      <c r="K533" s="811" t="s">
        <v>220</v>
      </c>
      <c r="L533" s="811" t="s">
        <v>30</v>
      </c>
      <c r="M533" s="86" t="s">
        <v>30</v>
      </c>
      <c r="N533" s="811" t="s">
        <v>45</v>
      </c>
      <c r="O533" s="811" t="s">
        <v>45</v>
      </c>
      <c r="P533" s="811" t="s">
        <v>45</v>
      </c>
      <c r="Q533" s="811" t="s">
        <v>1500</v>
      </c>
      <c r="R533" s="812" t="s">
        <v>9288</v>
      </c>
      <c r="S533" s="812" t="s">
        <v>45</v>
      </c>
      <c r="T533" s="811" t="s">
        <v>45</v>
      </c>
      <c r="U533" s="811" t="s">
        <v>9289</v>
      </c>
    </row>
    <row r="534" spans="1:21" s="583" customFormat="1" ht="13" customHeight="1">
      <c r="A534" s="810" t="s">
        <v>1320</v>
      </c>
      <c r="B534" s="810" t="s">
        <v>9290</v>
      </c>
      <c r="C534" s="778" t="s">
        <v>45</v>
      </c>
      <c r="D534" s="811" t="s">
        <v>982</v>
      </c>
      <c r="E534" s="811">
        <v>4</v>
      </c>
      <c r="F534" s="779" t="s">
        <v>18</v>
      </c>
      <c r="G534" s="811" t="s">
        <v>1057</v>
      </c>
      <c r="H534" s="811" t="s">
        <v>45</v>
      </c>
      <c r="I534" s="811" t="s">
        <v>165</v>
      </c>
      <c r="J534" s="811" t="s">
        <v>35</v>
      </c>
      <c r="K534" s="811" t="s">
        <v>220</v>
      </c>
      <c r="L534" s="811" t="s">
        <v>30</v>
      </c>
      <c r="M534" s="86" t="s">
        <v>30</v>
      </c>
      <c r="N534" s="811" t="s">
        <v>45</v>
      </c>
      <c r="O534" s="811" t="s">
        <v>45</v>
      </c>
      <c r="P534" s="811" t="s">
        <v>30</v>
      </c>
      <c r="Q534" s="811" t="s">
        <v>1501</v>
      </c>
      <c r="R534" s="812" t="s">
        <v>9290</v>
      </c>
      <c r="S534" s="812" t="s">
        <v>3705</v>
      </c>
      <c r="T534" s="811" t="s">
        <v>3704</v>
      </c>
      <c r="U534" s="811" t="s">
        <v>3416</v>
      </c>
    </row>
    <row r="535" spans="1:21" s="583" customFormat="1" ht="13" customHeight="1">
      <c r="A535" s="810" t="s">
        <v>1320</v>
      </c>
      <c r="B535" s="810" t="s">
        <v>9291</v>
      </c>
      <c r="C535" s="778" t="s">
        <v>45</v>
      </c>
      <c r="D535" s="811" t="s">
        <v>982</v>
      </c>
      <c r="E535" s="811">
        <v>4</v>
      </c>
      <c r="F535" s="779" t="s">
        <v>18</v>
      </c>
      <c r="G535" s="811" t="s">
        <v>1057</v>
      </c>
      <c r="H535" s="811" t="s">
        <v>45</v>
      </c>
      <c r="I535" s="811" t="s">
        <v>165</v>
      </c>
      <c r="J535" s="811" t="s">
        <v>35</v>
      </c>
      <c r="K535" s="811" t="s">
        <v>220</v>
      </c>
      <c r="L535" s="811" t="s">
        <v>30</v>
      </c>
      <c r="M535" s="86" t="s">
        <v>30</v>
      </c>
      <c r="N535" s="811" t="s">
        <v>45</v>
      </c>
      <c r="O535" s="811" t="s">
        <v>45</v>
      </c>
      <c r="P535" s="811" t="s">
        <v>30</v>
      </c>
      <c r="Q535" s="811" t="s">
        <v>1500</v>
      </c>
      <c r="R535" s="812" t="s">
        <v>9291</v>
      </c>
      <c r="S535" s="812" t="s">
        <v>45</v>
      </c>
      <c r="T535" s="811" t="s">
        <v>45</v>
      </c>
      <c r="U535" s="811" t="s">
        <v>9292</v>
      </c>
    </row>
    <row r="536" spans="1:21" s="583" customFormat="1" ht="13" hidden="1" customHeight="1">
      <c r="A536" s="810" t="s">
        <v>4817</v>
      </c>
      <c r="B536" s="810" t="s">
        <v>4830</v>
      </c>
      <c r="C536" s="778" t="s">
        <v>45</v>
      </c>
      <c r="D536" s="811" t="s">
        <v>983</v>
      </c>
      <c r="E536" s="811">
        <v>2</v>
      </c>
      <c r="F536" s="779" t="s">
        <v>40</v>
      </c>
      <c r="G536" s="811" t="s">
        <v>1061</v>
      </c>
      <c r="H536" s="811" t="s">
        <v>45</v>
      </c>
      <c r="I536" s="811" t="s">
        <v>190</v>
      </c>
      <c r="J536" s="811" t="s">
        <v>35</v>
      </c>
      <c r="K536" s="811" t="s">
        <v>220</v>
      </c>
      <c r="L536" s="811" t="s">
        <v>45</v>
      </c>
      <c r="M536" s="86" t="s">
        <v>30</v>
      </c>
      <c r="N536" s="811" t="s">
        <v>45</v>
      </c>
      <c r="O536" s="811" t="s">
        <v>45</v>
      </c>
      <c r="P536" s="811" t="s">
        <v>45</v>
      </c>
      <c r="Q536" s="811" t="s">
        <v>1500</v>
      </c>
      <c r="R536" s="812" t="s">
        <v>4830</v>
      </c>
      <c r="S536" s="812" t="s">
        <v>45</v>
      </c>
      <c r="T536" s="811" t="s">
        <v>45</v>
      </c>
      <c r="U536" s="811" t="s">
        <v>4868</v>
      </c>
    </row>
    <row r="537" spans="1:21" s="583" customFormat="1" ht="13" hidden="1" customHeight="1">
      <c r="A537" s="810" t="s">
        <v>4817</v>
      </c>
      <c r="B537" s="810" t="s">
        <v>4831</v>
      </c>
      <c r="C537" s="778" t="s">
        <v>45</v>
      </c>
      <c r="D537" s="811" t="s">
        <v>983</v>
      </c>
      <c r="E537" s="811">
        <v>2</v>
      </c>
      <c r="F537" s="779" t="s">
        <v>40</v>
      </c>
      <c r="G537" s="811" t="s">
        <v>1057</v>
      </c>
      <c r="H537" s="811" t="s">
        <v>45</v>
      </c>
      <c r="I537" s="811" t="s">
        <v>190</v>
      </c>
      <c r="J537" s="811" t="s">
        <v>35</v>
      </c>
      <c r="K537" s="811" t="s">
        <v>220</v>
      </c>
      <c r="L537" s="811" t="s">
        <v>45</v>
      </c>
      <c r="M537" s="86" t="s">
        <v>30</v>
      </c>
      <c r="N537" s="811" t="s">
        <v>45</v>
      </c>
      <c r="O537" s="811" t="s">
        <v>45</v>
      </c>
      <c r="P537" s="811" t="s">
        <v>30</v>
      </c>
      <c r="Q537" s="811" t="s">
        <v>1501</v>
      </c>
      <c r="R537" s="812" t="s">
        <v>4831</v>
      </c>
      <c r="S537" s="812" t="s">
        <v>8850</v>
      </c>
      <c r="T537" s="811" t="s">
        <v>8976</v>
      </c>
      <c r="U537" s="811" t="s">
        <v>4869</v>
      </c>
    </row>
    <row r="538" spans="1:21" s="583" customFormat="1" ht="13" hidden="1" customHeight="1">
      <c r="A538" s="810" t="s">
        <v>4817</v>
      </c>
      <c r="B538" s="810" t="s">
        <v>4832</v>
      </c>
      <c r="C538" s="778" t="s">
        <v>45</v>
      </c>
      <c r="D538" s="811" t="s">
        <v>983</v>
      </c>
      <c r="E538" s="811">
        <v>2</v>
      </c>
      <c r="F538" s="779" t="s">
        <v>40</v>
      </c>
      <c r="G538" s="811" t="s">
        <v>1059</v>
      </c>
      <c r="H538" s="811" t="s">
        <v>45</v>
      </c>
      <c r="I538" s="811" t="s">
        <v>190</v>
      </c>
      <c r="J538" s="811" t="s">
        <v>35</v>
      </c>
      <c r="K538" s="811" t="s">
        <v>220</v>
      </c>
      <c r="L538" s="811" t="s">
        <v>45</v>
      </c>
      <c r="M538" s="86" t="s">
        <v>30</v>
      </c>
      <c r="N538" s="811" t="s">
        <v>45</v>
      </c>
      <c r="O538" s="811" t="s">
        <v>45</v>
      </c>
      <c r="P538" s="811" t="s">
        <v>45</v>
      </c>
      <c r="Q538" s="811" t="s">
        <v>1500</v>
      </c>
      <c r="R538" s="812" t="s">
        <v>4832</v>
      </c>
      <c r="S538" s="812" t="s">
        <v>45</v>
      </c>
      <c r="T538" s="811" t="s">
        <v>45</v>
      </c>
      <c r="U538" s="811" t="s">
        <v>4870</v>
      </c>
    </row>
    <row r="539" spans="1:21" s="583" customFormat="1" ht="13" hidden="1" customHeight="1">
      <c r="A539" s="810" t="s">
        <v>4817</v>
      </c>
      <c r="B539" s="810" t="s">
        <v>4833</v>
      </c>
      <c r="C539" s="778" t="s">
        <v>45</v>
      </c>
      <c r="D539" s="811" t="s">
        <v>983</v>
      </c>
      <c r="E539" s="811">
        <v>2</v>
      </c>
      <c r="F539" s="779" t="s">
        <v>40</v>
      </c>
      <c r="G539" s="811" t="s">
        <v>1061</v>
      </c>
      <c r="H539" s="811" t="s">
        <v>45</v>
      </c>
      <c r="I539" s="811" t="s">
        <v>190</v>
      </c>
      <c r="J539" s="811" t="s">
        <v>35</v>
      </c>
      <c r="K539" s="811" t="s">
        <v>220</v>
      </c>
      <c r="L539" s="811" t="s">
        <v>30</v>
      </c>
      <c r="M539" s="86" t="s">
        <v>30</v>
      </c>
      <c r="N539" s="811" t="s">
        <v>45</v>
      </c>
      <c r="O539" s="811" t="s">
        <v>45</v>
      </c>
      <c r="P539" s="811" t="s">
        <v>45</v>
      </c>
      <c r="Q539" s="811" t="s">
        <v>1500</v>
      </c>
      <c r="R539" s="812" t="s">
        <v>4833</v>
      </c>
      <c r="S539" s="812" t="s">
        <v>45</v>
      </c>
      <c r="T539" s="811" t="s">
        <v>45</v>
      </c>
      <c r="U539" s="811" t="s">
        <v>4871</v>
      </c>
    </row>
    <row r="540" spans="1:21" s="583" customFormat="1" ht="13" hidden="1" customHeight="1">
      <c r="A540" s="810" t="s">
        <v>4817</v>
      </c>
      <c r="B540" s="810" t="s">
        <v>4834</v>
      </c>
      <c r="C540" s="778" t="s">
        <v>45</v>
      </c>
      <c r="D540" s="811" t="s">
        <v>983</v>
      </c>
      <c r="E540" s="811">
        <v>2</v>
      </c>
      <c r="F540" s="779" t="s">
        <v>40</v>
      </c>
      <c r="G540" s="811" t="s">
        <v>1059</v>
      </c>
      <c r="H540" s="811" t="s">
        <v>45</v>
      </c>
      <c r="I540" s="811" t="s">
        <v>190</v>
      </c>
      <c r="J540" s="811" t="s">
        <v>35</v>
      </c>
      <c r="K540" s="811" t="s">
        <v>220</v>
      </c>
      <c r="L540" s="811" t="s">
        <v>30</v>
      </c>
      <c r="M540" s="86" t="s">
        <v>30</v>
      </c>
      <c r="N540" s="811" t="s">
        <v>45</v>
      </c>
      <c r="O540" s="811" t="s">
        <v>45</v>
      </c>
      <c r="P540" s="811" t="s">
        <v>45</v>
      </c>
      <c r="Q540" s="811" t="s">
        <v>1500</v>
      </c>
      <c r="R540" s="812" t="s">
        <v>4834</v>
      </c>
      <c r="S540" s="812" t="s">
        <v>45</v>
      </c>
      <c r="T540" s="811" t="s">
        <v>45</v>
      </c>
      <c r="U540" s="811" t="s">
        <v>4872</v>
      </c>
    </row>
    <row r="541" spans="1:21" s="583" customFormat="1" ht="13" customHeight="1">
      <c r="A541" s="810" t="s">
        <v>1320</v>
      </c>
      <c r="B541" s="810" t="s">
        <v>9293</v>
      </c>
      <c r="C541" s="778" t="s">
        <v>45</v>
      </c>
      <c r="D541" s="811" t="s">
        <v>982</v>
      </c>
      <c r="E541" s="811">
        <v>4</v>
      </c>
      <c r="F541" s="779" t="s">
        <v>18</v>
      </c>
      <c r="G541" s="811" t="s">
        <v>1059</v>
      </c>
      <c r="H541" s="811" t="s">
        <v>45</v>
      </c>
      <c r="I541" s="811" t="s">
        <v>165</v>
      </c>
      <c r="J541" s="811" t="s">
        <v>35</v>
      </c>
      <c r="K541" s="811" t="s">
        <v>220</v>
      </c>
      <c r="L541" s="811" t="s">
        <v>30</v>
      </c>
      <c r="M541" s="86" t="s">
        <v>30</v>
      </c>
      <c r="N541" s="811" t="s">
        <v>45</v>
      </c>
      <c r="O541" s="811" t="s">
        <v>45</v>
      </c>
      <c r="P541" s="811" t="s">
        <v>45</v>
      </c>
      <c r="Q541" s="811" t="s">
        <v>1501</v>
      </c>
      <c r="R541" s="812" t="s">
        <v>9293</v>
      </c>
      <c r="S541" s="812" t="s">
        <v>9294</v>
      </c>
      <c r="T541" s="811" t="s">
        <v>9295</v>
      </c>
      <c r="U541" s="811" t="s">
        <v>9296</v>
      </c>
    </row>
    <row r="542" spans="1:21" s="583" customFormat="1" ht="13" customHeight="1">
      <c r="A542" s="810" t="s">
        <v>1320</v>
      </c>
      <c r="B542" s="810" t="s">
        <v>9297</v>
      </c>
      <c r="C542" s="778" t="s">
        <v>45</v>
      </c>
      <c r="D542" s="811" t="s">
        <v>982</v>
      </c>
      <c r="E542" s="811">
        <v>4</v>
      </c>
      <c r="F542" s="779" t="s">
        <v>18</v>
      </c>
      <c r="G542" s="811" t="s">
        <v>1057</v>
      </c>
      <c r="H542" s="811" t="s">
        <v>45</v>
      </c>
      <c r="I542" s="811" t="s">
        <v>165</v>
      </c>
      <c r="J542" s="811" t="s">
        <v>35</v>
      </c>
      <c r="K542" s="811" t="s">
        <v>220</v>
      </c>
      <c r="L542" s="811" t="s">
        <v>45</v>
      </c>
      <c r="M542" s="86" t="s">
        <v>45</v>
      </c>
      <c r="N542" s="811" t="s">
        <v>30</v>
      </c>
      <c r="O542" s="811" t="s">
        <v>45</v>
      </c>
      <c r="P542" s="811" t="s">
        <v>45</v>
      </c>
      <c r="Q542" s="811" t="s">
        <v>1501</v>
      </c>
      <c r="R542" s="812" t="s">
        <v>9297</v>
      </c>
      <c r="S542" s="812" t="s">
        <v>9298</v>
      </c>
      <c r="T542" s="811" t="s">
        <v>9299</v>
      </c>
      <c r="U542" s="811" t="s">
        <v>9300</v>
      </c>
    </row>
    <row r="543" spans="1:21" s="583" customFormat="1" ht="13" customHeight="1">
      <c r="A543" s="810" t="s">
        <v>1320</v>
      </c>
      <c r="B543" s="810" t="s">
        <v>10809</v>
      </c>
      <c r="C543" s="778" t="s">
        <v>45</v>
      </c>
      <c r="D543" s="811" t="s">
        <v>982</v>
      </c>
      <c r="E543" s="811">
        <v>4</v>
      </c>
      <c r="F543" s="779" t="s">
        <v>18</v>
      </c>
      <c r="G543" s="811" t="s">
        <v>1057</v>
      </c>
      <c r="H543" s="811" t="s">
        <v>45</v>
      </c>
      <c r="I543" s="811" t="s">
        <v>165</v>
      </c>
      <c r="J543" s="811" t="s">
        <v>35</v>
      </c>
      <c r="K543" s="811" t="s">
        <v>220</v>
      </c>
      <c r="L543" s="811" t="s">
        <v>30</v>
      </c>
      <c r="M543" s="86" t="s">
        <v>45</v>
      </c>
      <c r="N543" s="811" t="s">
        <v>30</v>
      </c>
      <c r="O543" s="811" t="s">
        <v>45</v>
      </c>
      <c r="P543" s="811" t="s">
        <v>45</v>
      </c>
      <c r="Q543" s="811" t="s">
        <v>16</v>
      </c>
      <c r="R543" s="812" t="s">
        <v>45</v>
      </c>
      <c r="S543" s="812" t="s">
        <v>9197</v>
      </c>
      <c r="T543" s="811" t="s">
        <v>9301</v>
      </c>
      <c r="U543" s="811" t="s">
        <v>9302</v>
      </c>
    </row>
    <row r="544" spans="1:21" s="583" customFormat="1" ht="13" customHeight="1">
      <c r="A544" s="810" t="s">
        <v>1320</v>
      </c>
      <c r="B544" s="810" t="s">
        <v>5397</v>
      </c>
      <c r="C544" s="778" t="s">
        <v>45</v>
      </c>
      <c r="D544" s="811" t="s">
        <v>980</v>
      </c>
      <c r="E544" s="811">
        <v>5</v>
      </c>
      <c r="F544" s="779" t="s">
        <v>18</v>
      </c>
      <c r="G544" s="811" t="s">
        <v>1057</v>
      </c>
      <c r="H544" s="811" t="s">
        <v>45</v>
      </c>
      <c r="I544" s="811" t="s">
        <v>165</v>
      </c>
      <c r="J544" s="811" t="s">
        <v>35</v>
      </c>
      <c r="K544" s="811" t="s">
        <v>984</v>
      </c>
      <c r="L544" s="811" t="s">
        <v>45</v>
      </c>
      <c r="M544" s="86" t="s">
        <v>30</v>
      </c>
      <c r="N544" s="811" t="s">
        <v>45</v>
      </c>
      <c r="O544" s="811" t="s">
        <v>45</v>
      </c>
      <c r="P544" s="811" t="s">
        <v>30</v>
      </c>
      <c r="Q544" s="811" t="s">
        <v>1501</v>
      </c>
      <c r="R544" s="812" t="s">
        <v>5397</v>
      </c>
      <c r="S544" s="812" t="s">
        <v>5398</v>
      </c>
      <c r="T544" s="811" t="s">
        <v>4540</v>
      </c>
      <c r="U544" s="811" t="s">
        <v>4543</v>
      </c>
    </row>
    <row r="545" spans="1:21" s="583" customFormat="1" ht="13" customHeight="1">
      <c r="A545" s="810" t="s">
        <v>1320</v>
      </c>
      <c r="B545" s="810" t="s">
        <v>5399</v>
      </c>
      <c r="C545" s="778" t="s">
        <v>45</v>
      </c>
      <c r="D545" s="811" t="s">
        <v>980</v>
      </c>
      <c r="E545" s="811">
        <v>5</v>
      </c>
      <c r="F545" s="779" t="s">
        <v>18</v>
      </c>
      <c r="G545" s="811" t="s">
        <v>1060</v>
      </c>
      <c r="H545" s="811" t="s">
        <v>45</v>
      </c>
      <c r="I545" s="811" t="s">
        <v>165</v>
      </c>
      <c r="J545" s="811" t="s">
        <v>35</v>
      </c>
      <c r="K545" s="811" t="s">
        <v>984</v>
      </c>
      <c r="L545" s="811" t="s">
        <v>30</v>
      </c>
      <c r="M545" s="86" t="s">
        <v>30</v>
      </c>
      <c r="N545" s="811" t="s">
        <v>45</v>
      </c>
      <c r="O545" s="811" t="s">
        <v>45</v>
      </c>
      <c r="P545" s="811" t="s">
        <v>45</v>
      </c>
      <c r="Q545" s="811" t="s">
        <v>1501</v>
      </c>
      <c r="R545" s="812" t="s">
        <v>5399</v>
      </c>
      <c r="S545" s="812" t="s">
        <v>307</v>
      </c>
      <c r="T545" s="811" t="s">
        <v>1717</v>
      </c>
      <c r="U545" s="811" t="s">
        <v>625</v>
      </c>
    </row>
    <row r="546" spans="1:21" s="583" customFormat="1" ht="13" customHeight="1">
      <c r="A546" s="810" t="s">
        <v>1320</v>
      </c>
      <c r="B546" s="810" t="s">
        <v>5400</v>
      </c>
      <c r="C546" s="778" t="s">
        <v>45</v>
      </c>
      <c r="D546" s="811" t="s">
        <v>980</v>
      </c>
      <c r="E546" s="811">
        <v>5</v>
      </c>
      <c r="F546" s="779" t="s">
        <v>18</v>
      </c>
      <c r="G546" s="811" t="s">
        <v>1059</v>
      </c>
      <c r="H546" s="811" t="s">
        <v>45</v>
      </c>
      <c r="I546" s="811" t="s">
        <v>165</v>
      </c>
      <c r="J546" s="811" t="s">
        <v>35</v>
      </c>
      <c r="K546" s="811" t="s">
        <v>984</v>
      </c>
      <c r="L546" s="811" t="s">
        <v>30</v>
      </c>
      <c r="M546" s="86" t="s">
        <v>30</v>
      </c>
      <c r="N546" s="811" t="s">
        <v>45</v>
      </c>
      <c r="O546" s="811" t="s">
        <v>45</v>
      </c>
      <c r="P546" s="811" t="s">
        <v>45</v>
      </c>
      <c r="Q546" s="811" t="s">
        <v>1501</v>
      </c>
      <c r="R546" s="812" t="s">
        <v>5400</v>
      </c>
      <c r="S546" s="812" t="s">
        <v>5401</v>
      </c>
      <c r="T546" s="811" t="s">
        <v>4722</v>
      </c>
      <c r="U546" s="811" t="s">
        <v>4721</v>
      </c>
    </row>
    <row r="547" spans="1:21" s="583" customFormat="1" ht="13" customHeight="1">
      <c r="A547" s="810" t="s">
        <v>1320</v>
      </c>
      <c r="B547" s="810" t="s">
        <v>5405</v>
      </c>
      <c r="C547" s="778" t="s">
        <v>45</v>
      </c>
      <c r="D547" s="811" t="s">
        <v>981</v>
      </c>
      <c r="E547" s="811">
        <v>1</v>
      </c>
      <c r="F547" s="779" t="s">
        <v>18</v>
      </c>
      <c r="G547" s="811" t="s">
        <v>1060</v>
      </c>
      <c r="H547" s="811" t="s">
        <v>45</v>
      </c>
      <c r="I547" s="811" t="s">
        <v>36</v>
      </c>
      <c r="J547" s="811" t="s">
        <v>35</v>
      </c>
      <c r="K547" s="811" t="s">
        <v>5406</v>
      </c>
      <c r="L547" s="811" t="s">
        <v>45</v>
      </c>
      <c r="M547" s="86" t="s">
        <v>30</v>
      </c>
      <c r="N547" s="811" t="s">
        <v>45</v>
      </c>
      <c r="O547" s="811" t="s">
        <v>45</v>
      </c>
      <c r="P547" s="811" t="s">
        <v>45</v>
      </c>
      <c r="Q547" s="811" t="s">
        <v>1500</v>
      </c>
      <c r="R547" s="812" t="s">
        <v>5405</v>
      </c>
      <c r="S547" s="812" t="s">
        <v>45</v>
      </c>
      <c r="T547" s="811" t="s">
        <v>45</v>
      </c>
      <c r="U547" s="811" t="s">
        <v>5407</v>
      </c>
    </row>
    <row r="548" spans="1:21" s="583" customFormat="1" ht="13" customHeight="1">
      <c r="A548" s="810" t="s">
        <v>1320</v>
      </c>
      <c r="B548" s="810" t="s">
        <v>5408</v>
      </c>
      <c r="C548" s="778" t="s">
        <v>45</v>
      </c>
      <c r="D548" s="811" t="s">
        <v>981</v>
      </c>
      <c r="E548" s="811">
        <v>1</v>
      </c>
      <c r="F548" s="779" t="s">
        <v>18</v>
      </c>
      <c r="G548" s="811" t="s">
        <v>1059</v>
      </c>
      <c r="H548" s="811" t="s">
        <v>45</v>
      </c>
      <c r="I548" s="811" t="s">
        <v>36</v>
      </c>
      <c r="J548" s="811" t="s">
        <v>35</v>
      </c>
      <c r="K548" s="811" t="s">
        <v>5406</v>
      </c>
      <c r="L548" s="811" t="s">
        <v>45</v>
      </c>
      <c r="M548" s="86" t="s">
        <v>30</v>
      </c>
      <c r="N548" s="811" t="s">
        <v>45</v>
      </c>
      <c r="O548" s="811" t="s">
        <v>45</v>
      </c>
      <c r="P548" s="811" t="s">
        <v>45</v>
      </c>
      <c r="Q548" s="811" t="s">
        <v>1501</v>
      </c>
      <c r="R548" s="812" t="s">
        <v>5408</v>
      </c>
      <c r="S548" s="812" t="s">
        <v>9804</v>
      </c>
      <c r="T548" s="811" t="s">
        <v>9803</v>
      </c>
      <c r="U548" s="811" t="s">
        <v>5409</v>
      </c>
    </row>
    <row r="549" spans="1:21" s="583" customFormat="1" ht="13" customHeight="1">
      <c r="A549" s="810" t="s">
        <v>1320</v>
      </c>
      <c r="B549" s="810" t="s">
        <v>6863</v>
      </c>
      <c r="C549" s="778" t="s">
        <v>45</v>
      </c>
      <c r="D549" s="811" t="s">
        <v>979</v>
      </c>
      <c r="E549" s="811">
        <v>3</v>
      </c>
      <c r="F549" s="779" t="s">
        <v>18</v>
      </c>
      <c r="G549" s="811" t="s">
        <v>1059</v>
      </c>
      <c r="H549" s="811" t="s">
        <v>45</v>
      </c>
      <c r="I549" s="811" t="s">
        <v>192</v>
      </c>
      <c r="J549" s="811" t="s">
        <v>35</v>
      </c>
      <c r="K549" s="811" t="s">
        <v>220</v>
      </c>
      <c r="L549" s="811" t="s">
        <v>45</v>
      </c>
      <c r="M549" s="86" t="s">
        <v>30</v>
      </c>
      <c r="N549" s="811" t="s">
        <v>45</v>
      </c>
      <c r="O549" s="811" t="s">
        <v>45</v>
      </c>
      <c r="P549" s="811" t="s">
        <v>45</v>
      </c>
      <c r="Q549" s="811" t="s">
        <v>1501</v>
      </c>
      <c r="R549" s="812" t="s">
        <v>6863</v>
      </c>
      <c r="S549" s="812" t="s">
        <v>4538</v>
      </c>
      <c r="T549" s="811" t="s">
        <v>4541</v>
      </c>
      <c r="U549" s="811" t="s">
        <v>4544</v>
      </c>
    </row>
    <row r="550" spans="1:21" s="583" customFormat="1" ht="13" customHeight="1">
      <c r="A550" s="810" t="s">
        <v>1320</v>
      </c>
      <c r="B550" s="810" t="s">
        <v>5411</v>
      </c>
      <c r="C550" s="778" t="s">
        <v>45</v>
      </c>
      <c r="D550" s="811" t="s">
        <v>979</v>
      </c>
      <c r="E550" s="811">
        <v>3</v>
      </c>
      <c r="F550" s="779" t="s">
        <v>18</v>
      </c>
      <c r="G550" s="811" t="s">
        <v>1058</v>
      </c>
      <c r="H550" s="811" t="s">
        <v>45</v>
      </c>
      <c r="I550" s="811" t="s">
        <v>192</v>
      </c>
      <c r="J550" s="811" t="s">
        <v>35</v>
      </c>
      <c r="K550" s="811" t="s">
        <v>220</v>
      </c>
      <c r="L550" s="811" t="s">
        <v>30</v>
      </c>
      <c r="M550" s="86" t="s">
        <v>30</v>
      </c>
      <c r="N550" s="811" t="s">
        <v>45</v>
      </c>
      <c r="O550" s="811" t="s">
        <v>45</v>
      </c>
      <c r="P550" s="811" t="s">
        <v>45</v>
      </c>
      <c r="Q550" s="811" t="s">
        <v>1500</v>
      </c>
      <c r="R550" s="812" t="s">
        <v>5411</v>
      </c>
      <c r="S550" s="812" t="s">
        <v>45</v>
      </c>
      <c r="T550" s="811" t="s">
        <v>45</v>
      </c>
      <c r="U550" s="811" t="s">
        <v>5412</v>
      </c>
    </row>
    <row r="551" spans="1:21" s="583" customFormat="1" ht="13" customHeight="1">
      <c r="A551" s="810" t="s">
        <v>1320</v>
      </c>
      <c r="B551" s="810" t="s">
        <v>7285</v>
      </c>
      <c r="C551" s="778" t="s">
        <v>45</v>
      </c>
      <c r="D551" s="811" t="s">
        <v>979</v>
      </c>
      <c r="E551" s="811">
        <v>3</v>
      </c>
      <c r="F551" s="779" t="s">
        <v>18</v>
      </c>
      <c r="G551" s="811" t="s">
        <v>1057</v>
      </c>
      <c r="H551" s="811" t="s">
        <v>45</v>
      </c>
      <c r="I551" s="811" t="s">
        <v>192</v>
      </c>
      <c r="J551" s="811" t="s">
        <v>35</v>
      </c>
      <c r="K551" s="811" t="s">
        <v>220</v>
      </c>
      <c r="L551" s="811" t="s">
        <v>30</v>
      </c>
      <c r="M551" s="86" t="s">
        <v>30</v>
      </c>
      <c r="N551" s="811" t="s">
        <v>45</v>
      </c>
      <c r="O551" s="811" t="s">
        <v>45</v>
      </c>
      <c r="P551" s="811" t="s">
        <v>30</v>
      </c>
      <c r="Q551" s="811" t="s">
        <v>1501</v>
      </c>
      <c r="R551" s="812" t="s">
        <v>7285</v>
      </c>
      <c r="S551" s="812" t="s">
        <v>8762</v>
      </c>
      <c r="T551" s="811" t="s">
        <v>8763</v>
      </c>
      <c r="U551" s="811" t="s">
        <v>7286</v>
      </c>
    </row>
    <row r="552" spans="1:21" s="583" customFormat="1" ht="13" customHeight="1">
      <c r="A552" s="810" t="s">
        <v>1320</v>
      </c>
      <c r="B552" s="810" t="s">
        <v>6864</v>
      </c>
      <c r="C552" s="778" t="s">
        <v>45</v>
      </c>
      <c r="D552" s="811" t="s">
        <v>979</v>
      </c>
      <c r="E552" s="811">
        <v>3</v>
      </c>
      <c r="F552" s="779" t="s">
        <v>18</v>
      </c>
      <c r="G552" s="811" t="s">
        <v>5358</v>
      </c>
      <c r="H552" s="811" t="s">
        <v>45</v>
      </c>
      <c r="I552" s="811" t="s">
        <v>192</v>
      </c>
      <c r="J552" s="811" t="s">
        <v>35</v>
      </c>
      <c r="K552" s="811" t="s">
        <v>220</v>
      </c>
      <c r="L552" s="811" t="s">
        <v>30</v>
      </c>
      <c r="M552" s="86" t="s">
        <v>30</v>
      </c>
      <c r="N552" s="811" t="s">
        <v>45</v>
      </c>
      <c r="O552" s="811" t="s">
        <v>45</v>
      </c>
      <c r="P552" s="811" t="s">
        <v>45</v>
      </c>
      <c r="Q552" s="811" t="s">
        <v>1500</v>
      </c>
      <c r="R552" s="812" t="s">
        <v>6864</v>
      </c>
      <c r="S552" s="812" t="s">
        <v>45</v>
      </c>
      <c r="T552" s="811" t="s">
        <v>45</v>
      </c>
      <c r="U552" s="811" t="s">
        <v>6865</v>
      </c>
    </row>
    <row r="553" spans="1:21" s="583" customFormat="1" ht="13" customHeight="1">
      <c r="A553" s="810" t="s">
        <v>1320</v>
      </c>
      <c r="B553" s="810" t="s">
        <v>5413</v>
      </c>
      <c r="C553" s="778" t="s">
        <v>45</v>
      </c>
      <c r="D553" s="811" t="s">
        <v>979</v>
      </c>
      <c r="E553" s="811">
        <v>3</v>
      </c>
      <c r="F553" s="779" t="s">
        <v>18</v>
      </c>
      <c r="G553" s="811" t="s">
        <v>1057</v>
      </c>
      <c r="H553" s="811" t="s">
        <v>45</v>
      </c>
      <c r="I553" s="811" t="s">
        <v>192</v>
      </c>
      <c r="J553" s="811" t="s">
        <v>35</v>
      </c>
      <c r="K553" s="811" t="s">
        <v>220</v>
      </c>
      <c r="L553" s="811" t="s">
        <v>30</v>
      </c>
      <c r="M553" s="86" t="s">
        <v>30</v>
      </c>
      <c r="N553" s="811" t="s">
        <v>45</v>
      </c>
      <c r="O553" s="811" t="s">
        <v>45</v>
      </c>
      <c r="P553" s="811" t="s">
        <v>30</v>
      </c>
      <c r="Q553" s="811" t="s">
        <v>1501</v>
      </c>
      <c r="R553" s="812" t="s">
        <v>5413</v>
      </c>
      <c r="S553" s="812" t="s">
        <v>5414</v>
      </c>
      <c r="T553" s="811" t="s">
        <v>4539</v>
      </c>
      <c r="U553" s="811" t="s">
        <v>4542</v>
      </c>
    </row>
    <row r="554" spans="1:21" s="583" customFormat="1" ht="13" customHeight="1">
      <c r="A554" s="810" t="s">
        <v>1320</v>
      </c>
      <c r="B554" s="810" t="s">
        <v>5415</v>
      </c>
      <c r="C554" s="778" t="s">
        <v>45</v>
      </c>
      <c r="D554" s="811" t="s">
        <v>979</v>
      </c>
      <c r="E554" s="811">
        <v>3</v>
      </c>
      <c r="F554" s="779" t="s">
        <v>18</v>
      </c>
      <c r="G554" s="811" t="s">
        <v>1057</v>
      </c>
      <c r="H554" s="811" t="s">
        <v>45</v>
      </c>
      <c r="I554" s="811" t="s">
        <v>192</v>
      </c>
      <c r="J554" s="811" t="s">
        <v>35</v>
      </c>
      <c r="K554" s="811" t="s">
        <v>220</v>
      </c>
      <c r="L554" s="811" t="s">
        <v>30</v>
      </c>
      <c r="M554" s="86" t="s">
        <v>30</v>
      </c>
      <c r="N554" s="811" t="s">
        <v>45</v>
      </c>
      <c r="O554" s="811" t="s">
        <v>45</v>
      </c>
      <c r="P554" s="811" t="s">
        <v>30</v>
      </c>
      <c r="Q554" s="811" t="s">
        <v>1501</v>
      </c>
      <c r="R554" s="812" t="s">
        <v>5415</v>
      </c>
      <c r="S554" s="812" t="s">
        <v>5416</v>
      </c>
      <c r="T554" s="811" t="s">
        <v>4537</v>
      </c>
      <c r="U554" s="811" t="s">
        <v>4524</v>
      </c>
    </row>
    <row r="555" spans="1:21" s="583" customFormat="1" ht="13" customHeight="1">
      <c r="A555" s="810" t="s">
        <v>1320</v>
      </c>
      <c r="B555" s="810" t="s">
        <v>5417</v>
      </c>
      <c r="C555" s="778" t="s">
        <v>45</v>
      </c>
      <c r="D555" s="811" t="s">
        <v>979</v>
      </c>
      <c r="E555" s="811">
        <v>3</v>
      </c>
      <c r="F555" s="779" t="s">
        <v>18</v>
      </c>
      <c r="G555" s="811" t="s">
        <v>1059</v>
      </c>
      <c r="H555" s="811" t="s">
        <v>45</v>
      </c>
      <c r="I555" s="811" t="s">
        <v>192</v>
      </c>
      <c r="J555" s="811" t="s">
        <v>35</v>
      </c>
      <c r="K555" s="811" t="s">
        <v>220</v>
      </c>
      <c r="L555" s="811" t="s">
        <v>30</v>
      </c>
      <c r="M555" s="86" t="s">
        <v>30</v>
      </c>
      <c r="N555" s="811" t="s">
        <v>45</v>
      </c>
      <c r="O555" s="811" t="s">
        <v>45</v>
      </c>
      <c r="P555" s="811" t="s">
        <v>45</v>
      </c>
      <c r="Q555" s="811" t="s">
        <v>1501</v>
      </c>
      <c r="R555" s="812" t="s">
        <v>5417</v>
      </c>
      <c r="S555" s="812" t="s">
        <v>6115</v>
      </c>
      <c r="T555" s="811" t="s">
        <v>5870</v>
      </c>
      <c r="U555" s="811" t="s">
        <v>4546</v>
      </c>
    </row>
    <row r="556" spans="1:21" s="583" customFormat="1" ht="13" customHeight="1">
      <c r="A556" s="810" t="s">
        <v>1320</v>
      </c>
      <c r="B556" s="810" t="s">
        <v>5418</v>
      </c>
      <c r="C556" s="778" t="s">
        <v>45</v>
      </c>
      <c r="D556" s="811" t="s">
        <v>979</v>
      </c>
      <c r="E556" s="811">
        <v>3</v>
      </c>
      <c r="F556" s="779" t="s">
        <v>18</v>
      </c>
      <c r="G556" s="811" t="s">
        <v>1057</v>
      </c>
      <c r="H556" s="811" t="s">
        <v>45</v>
      </c>
      <c r="I556" s="811" t="s">
        <v>192</v>
      </c>
      <c r="J556" s="811" t="s">
        <v>35</v>
      </c>
      <c r="K556" s="811" t="s">
        <v>220</v>
      </c>
      <c r="L556" s="811" t="s">
        <v>30</v>
      </c>
      <c r="M556" s="86" t="s">
        <v>30</v>
      </c>
      <c r="N556" s="811" t="s">
        <v>45</v>
      </c>
      <c r="O556" s="811" t="s">
        <v>45</v>
      </c>
      <c r="P556" s="811" t="s">
        <v>30</v>
      </c>
      <c r="Q556" s="811" t="s">
        <v>1501</v>
      </c>
      <c r="R556" s="812" t="s">
        <v>5418</v>
      </c>
      <c r="S556" s="812" t="s">
        <v>5419</v>
      </c>
      <c r="T556" s="811" t="s">
        <v>4610</v>
      </c>
      <c r="U556" s="811" t="s">
        <v>4611</v>
      </c>
    </row>
    <row r="557" spans="1:21" s="583" customFormat="1" ht="13" customHeight="1">
      <c r="A557" s="810" t="s">
        <v>1320</v>
      </c>
      <c r="B557" s="810" t="s">
        <v>6866</v>
      </c>
      <c r="C557" s="778" t="s">
        <v>45</v>
      </c>
      <c r="D557" s="811" t="s">
        <v>980</v>
      </c>
      <c r="E557" s="811">
        <v>5</v>
      </c>
      <c r="F557" s="779" t="s">
        <v>18</v>
      </c>
      <c r="G557" s="811" t="s">
        <v>1057</v>
      </c>
      <c r="H557" s="811" t="s">
        <v>45</v>
      </c>
      <c r="I557" s="811" t="s">
        <v>165</v>
      </c>
      <c r="J557" s="811" t="s">
        <v>35</v>
      </c>
      <c r="K557" s="811" t="s">
        <v>219</v>
      </c>
      <c r="L557" s="811" t="s">
        <v>45</v>
      </c>
      <c r="M557" s="86" t="s">
        <v>30</v>
      </c>
      <c r="N557" s="811" t="s">
        <v>45</v>
      </c>
      <c r="O557" s="811" t="s">
        <v>45</v>
      </c>
      <c r="P557" s="811" t="s">
        <v>30</v>
      </c>
      <c r="Q557" s="811" t="s">
        <v>1501</v>
      </c>
      <c r="R557" s="812" t="s">
        <v>6866</v>
      </c>
      <c r="S557" s="812" t="s">
        <v>6780</v>
      </c>
      <c r="T557" s="811" t="s">
        <v>6781</v>
      </c>
      <c r="U557" s="811" t="s">
        <v>6782</v>
      </c>
    </row>
    <row r="558" spans="1:21" s="583" customFormat="1" ht="13" customHeight="1">
      <c r="A558" s="810" t="s">
        <v>1320</v>
      </c>
      <c r="B558" s="810" t="s">
        <v>5420</v>
      </c>
      <c r="C558" s="778" t="s">
        <v>45</v>
      </c>
      <c r="D558" s="811" t="s">
        <v>980</v>
      </c>
      <c r="E558" s="811">
        <v>5</v>
      </c>
      <c r="F558" s="779" t="s">
        <v>18</v>
      </c>
      <c r="G558" s="811" t="s">
        <v>1059</v>
      </c>
      <c r="H558" s="811" t="s">
        <v>45</v>
      </c>
      <c r="I558" s="811" t="s">
        <v>165</v>
      </c>
      <c r="J558" s="811" t="s">
        <v>35</v>
      </c>
      <c r="K558" s="811" t="s">
        <v>219</v>
      </c>
      <c r="L558" s="811" t="s">
        <v>45</v>
      </c>
      <c r="M558" s="86" t="s">
        <v>30</v>
      </c>
      <c r="N558" s="811" t="s">
        <v>45</v>
      </c>
      <c r="O558" s="811" t="s">
        <v>45</v>
      </c>
      <c r="P558" s="811" t="s">
        <v>45</v>
      </c>
      <c r="Q558" s="811" t="s">
        <v>1501</v>
      </c>
      <c r="R558" s="812" t="s">
        <v>5420</v>
      </c>
      <c r="S558" s="812" t="s">
        <v>6116</v>
      </c>
      <c r="T558" s="811" t="s">
        <v>4460</v>
      </c>
      <c r="U558" s="811" t="s">
        <v>4461</v>
      </c>
    </row>
    <row r="559" spans="1:21" s="583" customFormat="1" ht="13" customHeight="1">
      <c r="A559" s="810" t="s">
        <v>1320</v>
      </c>
      <c r="B559" s="810" t="s">
        <v>5421</v>
      </c>
      <c r="C559" s="778" t="s">
        <v>45</v>
      </c>
      <c r="D559" s="811" t="s">
        <v>980</v>
      </c>
      <c r="E559" s="811">
        <v>5</v>
      </c>
      <c r="F559" s="779" t="s">
        <v>18</v>
      </c>
      <c r="G559" s="811" t="s">
        <v>1060</v>
      </c>
      <c r="H559" s="811" t="s">
        <v>45</v>
      </c>
      <c r="I559" s="811" t="s">
        <v>165</v>
      </c>
      <c r="J559" s="811" t="s">
        <v>35</v>
      </c>
      <c r="K559" s="811" t="s">
        <v>219</v>
      </c>
      <c r="L559" s="811" t="s">
        <v>45</v>
      </c>
      <c r="M559" s="86" t="s">
        <v>30</v>
      </c>
      <c r="N559" s="811" t="s">
        <v>45</v>
      </c>
      <c r="O559" s="811" t="s">
        <v>45</v>
      </c>
      <c r="P559" s="811" t="s">
        <v>45</v>
      </c>
      <c r="Q559" s="811" t="s">
        <v>1501</v>
      </c>
      <c r="R559" s="812" t="s">
        <v>5421</v>
      </c>
      <c r="S559" s="812" t="s">
        <v>310</v>
      </c>
      <c r="T559" s="811" t="s">
        <v>1720</v>
      </c>
      <c r="U559" s="811" t="s">
        <v>628</v>
      </c>
    </row>
    <row r="560" spans="1:21" s="583" customFormat="1" ht="13" customHeight="1">
      <c r="A560" s="810" t="s">
        <v>1320</v>
      </c>
      <c r="B560" s="810" t="s">
        <v>5422</v>
      </c>
      <c r="C560" s="778" t="s">
        <v>45</v>
      </c>
      <c r="D560" s="811" t="s">
        <v>980</v>
      </c>
      <c r="E560" s="811">
        <v>5</v>
      </c>
      <c r="F560" s="779" t="s">
        <v>18</v>
      </c>
      <c r="G560" s="811" t="s">
        <v>1057</v>
      </c>
      <c r="H560" s="811" t="s">
        <v>45</v>
      </c>
      <c r="I560" s="811" t="s">
        <v>165</v>
      </c>
      <c r="J560" s="811" t="s">
        <v>22</v>
      </c>
      <c r="K560" s="811" t="s">
        <v>220</v>
      </c>
      <c r="L560" s="811" t="s">
        <v>30</v>
      </c>
      <c r="M560" s="86" t="s">
        <v>30</v>
      </c>
      <c r="N560" s="811" t="s">
        <v>45</v>
      </c>
      <c r="O560" s="811" t="s">
        <v>45</v>
      </c>
      <c r="P560" s="811" t="s">
        <v>30</v>
      </c>
      <c r="Q560" s="811" t="s">
        <v>1501</v>
      </c>
      <c r="R560" s="812" t="s">
        <v>5422</v>
      </c>
      <c r="S560" s="812" t="s">
        <v>311</v>
      </c>
      <c r="T560" s="811" t="s">
        <v>1714</v>
      </c>
      <c r="U560" s="811" t="s">
        <v>543</v>
      </c>
    </row>
    <row r="561" spans="1:21" s="583" customFormat="1" ht="13" customHeight="1">
      <c r="A561" s="810" t="s">
        <v>1320</v>
      </c>
      <c r="B561" s="810" t="s">
        <v>5423</v>
      </c>
      <c r="C561" s="778" t="s">
        <v>45</v>
      </c>
      <c r="D561" s="811" t="s">
        <v>980</v>
      </c>
      <c r="E561" s="811">
        <v>5</v>
      </c>
      <c r="F561" s="779" t="s">
        <v>18</v>
      </c>
      <c r="G561" s="811" t="s">
        <v>1059</v>
      </c>
      <c r="H561" s="811" t="s">
        <v>45</v>
      </c>
      <c r="I561" s="811" t="s">
        <v>165</v>
      </c>
      <c r="J561" s="811" t="s">
        <v>22</v>
      </c>
      <c r="K561" s="811" t="s">
        <v>220</v>
      </c>
      <c r="L561" s="811" t="s">
        <v>30</v>
      </c>
      <c r="M561" s="86" t="s">
        <v>30</v>
      </c>
      <c r="N561" s="811" t="s">
        <v>45</v>
      </c>
      <c r="O561" s="811" t="s">
        <v>45</v>
      </c>
      <c r="P561" s="811" t="s">
        <v>30</v>
      </c>
      <c r="Q561" s="811" t="s">
        <v>1501</v>
      </c>
      <c r="R561" s="812" t="s">
        <v>5423</v>
      </c>
      <c r="S561" s="812" t="s">
        <v>312</v>
      </c>
      <c r="T561" s="811" t="s">
        <v>1715</v>
      </c>
      <c r="U561" s="811" t="s">
        <v>629</v>
      </c>
    </row>
    <row r="562" spans="1:21" s="583" customFormat="1" ht="13" customHeight="1">
      <c r="A562" s="810" t="s">
        <v>1320</v>
      </c>
      <c r="B562" s="810" t="s">
        <v>4962</v>
      </c>
      <c r="C562" s="778" t="s">
        <v>45</v>
      </c>
      <c r="D562" s="811" t="s">
        <v>980</v>
      </c>
      <c r="E562" s="811">
        <v>5</v>
      </c>
      <c r="F562" s="779" t="s">
        <v>18</v>
      </c>
      <c r="G562" s="811" t="s">
        <v>1059</v>
      </c>
      <c r="H562" s="811" t="s">
        <v>45</v>
      </c>
      <c r="I562" s="811" t="s">
        <v>165</v>
      </c>
      <c r="J562" s="811" t="s">
        <v>188</v>
      </c>
      <c r="K562" s="811" t="s">
        <v>220</v>
      </c>
      <c r="L562" s="811" t="s">
        <v>30</v>
      </c>
      <c r="M562" s="86" t="s">
        <v>30</v>
      </c>
      <c r="N562" s="811" t="s">
        <v>45</v>
      </c>
      <c r="O562" s="811" t="s">
        <v>45</v>
      </c>
      <c r="P562" s="811" t="s">
        <v>45</v>
      </c>
      <c r="Q562" s="811" t="s">
        <v>1501</v>
      </c>
      <c r="R562" s="812" t="s">
        <v>4962</v>
      </c>
      <c r="S562" s="812" t="s">
        <v>53</v>
      </c>
      <c r="T562" s="811" t="s">
        <v>1721</v>
      </c>
      <c r="U562" s="811" t="s">
        <v>631</v>
      </c>
    </row>
    <row r="563" spans="1:21" s="583" customFormat="1" ht="13" customHeight="1">
      <c r="A563" s="810" t="s">
        <v>1320</v>
      </c>
      <c r="B563" s="810" t="s">
        <v>5435</v>
      </c>
      <c r="C563" s="778" t="s">
        <v>45</v>
      </c>
      <c r="D563" s="811" t="s">
        <v>980</v>
      </c>
      <c r="E563" s="811">
        <v>5</v>
      </c>
      <c r="F563" s="779" t="s">
        <v>18</v>
      </c>
      <c r="G563" s="811" t="s">
        <v>1059</v>
      </c>
      <c r="H563" s="811" t="s">
        <v>45</v>
      </c>
      <c r="I563" s="811" t="s">
        <v>165</v>
      </c>
      <c r="J563" s="811" t="s">
        <v>1</v>
      </c>
      <c r="K563" s="811" t="s">
        <v>220</v>
      </c>
      <c r="L563" s="811" t="s">
        <v>30</v>
      </c>
      <c r="M563" s="86" t="s">
        <v>30</v>
      </c>
      <c r="N563" s="811" t="s">
        <v>45</v>
      </c>
      <c r="O563" s="811" t="s">
        <v>45</v>
      </c>
      <c r="P563" s="811" t="s">
        <v>45</v>
      </c>
      <c r="Q563" s="811" t="s">
        <v>1501</v>
      </c>
      <c r="R563" s="812" t="s">
        <v>5435</v>
      </c>
      <c r="S563" s="812" t="s">
        <v>55</v>
      </c>
      <c r="T563" s="811" t="s">
        <v>1723</v>
      </c>
      <c r="U563" s="811" t="s">
        <v>633</v>
      </c>
    </row>
    <row r="564" spans="1:21" s="583" customFormat="1" ht="13" customHeight="1">
      <c r="A564" s="810" t="s">
        <v>1320</v>
      </c>
      <c r="B564" s="810" t="s">
        <v>5443</v>
      </c>
      <c r="C564" s="778" t="s">
        <v>45</v>
      </c>
      <c r="D564" s="811" t="s">
        <v>979</v>
      </c>
      <c r="E564" s="811">
        <v>3</v>
      </c>
      <c r="F564" s="779" t="s">
        <v>18</v>
      </c>
      <c r="G564" s="811" t="s">
        <v>1057</v>
      </c>
      <c r="H564" s="811" t="s">
        <v>45</v>
      </c>
      <c r="I564" s="811" t="s">
        <v>36</v>
      </c>
      <c r="J564" s="811" t="s">
        <v>191</v>
      </c>
      <c r="K564" s="811" t="s">
        <v>221</v>
      </c>
      <c r="L564" s="811" t="s">
        <v>30</v>
      </c>
      <c r="M564" s="86" t="s">
        <v>30</v>
      </c>
      <c r="N564" s="811" t="s">
        <v>45</v>
      </c>
      <c r="O564" s="811" t="s">
        <v>45</v>
      </c>
      <c r="P564" s="811" t="s">
        <v>45</v>
      </c>
      <c r="Q564" s="811" t="s">
        <v>1501</v>
      </c>
      <c r="R564" s="812" t="s">
        <v>5443</v>
      </c>
      <c r="S564" s="812" t="s">
        <v>5444</v>
      </c>
      <c r="T564" s="811" t="s">
        <v>4677</v>
      </c>
      <c r="U564" s="811" t="s">
        <v>4676</v>
      </c>
    </row>
    <row r="565" spans="1:21" s="583" customFormat="1" ht="13" customHeight="1">
      <c r="A565" s="810" t="s">
        <v>1320</v>
      </c>
      <c r="B565" s="810" t="s">
        <v>5445</v>
      </c>
      <c r="C565" s="778" t="s">
        <v>45</v>
      </c>
      <c r="D565" s="811" t="s">
        <v>979</v>
      </c>
      <c r="E565" s="811">
        <v>3</v>
      </c>
      <c r="F565" s="779" t="s">
        <v>18</v>
      </c>
      <c r="G565" s="811" t="s">
        <v>1059</v>
      </c>
      <c r="H565" s="811" t="s">
        <v>45</v>
      </c>
      <c r="I565" s="811" t="s">
        <v>36</v>
      </c>
      <c r="J565" s="811" t="s">
        <v>191</v>
      </c>
      <c r="K565" s="811" t="s">
        <v>221</v>
      </c>
      <c r="L565" s="811" t="s">
        <v>30</v>
      </c>
      <c r="M565" s="86" t="s">
        <v>30</v>
      </c>
      <c r="N565" s="811" t="s">
        <v>45</v>
      </c>
      <c r="O565" s="811" t="s">
        <v>45</v>
      </c>
      <c r="P565" s="811" t="s">
        <v>45</v>
      </c>
      <c r="Q565" s="811" t="s">
        <v>1501</v>
      </c>
      <c r="R565" s="812" t="s">
        <v>5445</v>
      </c>
      <c r="S565" s="812" t="s">
        <v>2125</v>
      </c>
      <c r="T565" s="811" t="s">
        <v>2127</v>
      </c>
      <c r="U565" s="811" t="s">
        <v>639</v>
      </c>
    </row>
    <row r="566" spans="1:21" s="583" customFormat="1" ht="13" customHeight="1">
      <c r="A566" s="810" t="s">
        <v>1320</v>
      </c>
      <c r="B566" s="810" t="s">
        <v>5446</v>
      </c>
      <c r="C566" s="778" t="s">
        <v>45</v>
      </c>
      <c r="D566" s="811" t="s">
        <v>979</v>
      </c>
      <c r="E566" s="811">
        <v>3</v>
      </c>
      <c r="F566" s="779" t="s">
        <v>18</v>
      </c>
      <c r="G566" s="811" t="s">
        <v>1059</v>
      </c>
      <c r="H566" s="811" t="s">
        <v>45</v>
      </c>
      <c r="I566" s="811" t="s">
        <v>36</v>
      </c>
      <c r="J566" s="811" t="s">
        <v>191</v>
      </c>
      <c r="K566" s="811" t="s">
        <v>221</v>
      </c>
      <c r="L566" s="811" t="s">
        <v>30</v>
      </c>
      <c r="M566" s="86" t="s">
        <v>30</v>
      </c>
      <c r="N566" s="811" t="s">
        <v>45</v>
      </c>
      <c r="O566" s="811" t="s">
        <v>45</v>
      </c>
      <c r="P566" s="811" t="s">
        <v>45</v>
      </c>
      <c r="Q566" s="811" t="s">
        <v>1501</v>
      </c>
      <c r="R566" s="812" t="s">
        <v>5446</v>
      </c>
      <c r="S566" s="812" t="s">
        <v>2124</v>
      </c>
      <c r="T566" s="811" t="s">
        <v>2126</v>
      </c>
      <c r="U566" s="811" t="s">
        <v>638</v>
      </c>
    </row>
    <row r="567" spans="1:21" s="583" customFormat="1" ht="13" customHeight="1">
      <c r="A567" s="810" t="s">
        <v>4473</v>
      </c>
      <c r="B567" s="810" t="s">
        <v>1182</v>
      </c>
      <c r="C567" s="778" t="s">
        <v>45</v>
      </c>
      <c r="D567" s="811" t="s">
        <v>982</v>
      </c>
      <c r="E567" s="811">
        <v>4</v>
      </c>
      <c r="F567" s="779" t="s">
        <v>18</v>
      </c>
      <c r="G567" s="811" t="s">
        <v>1057</v>
      </c>
      <c r="H567" s="811" t="s">
        <v>45</v>
      </c>
      <c r="I567" s="811" t="s">
        <v>165</v>
      </c>
      <c r="J567" s="811" t="s">
        <v>35</v>
      </c>
      <c r="K567" s="811" t="s">
        <v>220</v>
      </c>
      <c r="L567" s="811" t="s">
        <v>45</v>
      </c>
      <c r="M567" s="86" t="s">
        <v>30</v>
      </c>
      <c r="N567" s="811" t="s">
        <v>45</v>
      </c>
      <c r="O567" s="811" t="s">
        <v>45</v>
      </c>
      <c r="P567" s="811" t="s">
        <v>45</v>
      </c>
      <c r="Q567" s="811" t="s">
        <v>1501</v>
      </c>
      <c r="R567" s="812" t="s">
        <v>1182</v>
      </c>
      <c r="S567" s="812" t="s">
        <v>1032</v>
      </c>
      <c r="T567" s="811" t="s">
        <v>1650</v>
      </c>
      <c r="U567" s="811" t="s">
        <v>1183</v>
      </c>
    </row>
    <row r="568" spans="1:21" s="583" customFormat="1" ht="13" customHeight="1">
      <c r="A568" s="810" t="s">
        <v>4473</v>
      </c>
      <c r="B568" s="810" t="s">
        <v>5447</v>
      </c>
      <c r="C568" s="778" t="s">
        <v>45</v>
      </c>
      <c r="D568" s="811" t="s">
        <v>982</v>
      </c>
      <c r="E568" s="811">
        <v>4</v>
      </c>
      <c r="F568" s="779" t="s">
        <v>18</v>
      </c>
      <c r="G568" s="811" t="s">
        <v>1057</v>
      </c>
      <c r="H568" s="811" t="s">
        <v>45</v>
      </c>
      <c r="I568" s="811" t="s">
        <v>165</v>
      </c>
      <c r="J568" s="811" t="s">
        <v>35</v>
      </c>
      <c r="K568" s="811" t="s">
        <v>220</v>
      </c>
      <c r="L568" s="811" t="s">
        <v>30</v>
      </c>
      <c r="M568" s="86" t="s">
        <v>30</v>
      </c>
      <c r="N568" s="811" t="s">
        <v>45</v>
      </c>
      <c r="O568" s="811" t="s">
        <v>45</v>
      </c>
      <c r="P568" s="811" t="s">
        <v>45</v>
      </c>
      <c r="Q568" s="811" t="s">
        <v>1501</v>
      </c>
      <c r="R568" s="812" t="s">
        <v>5447</v>
      </c>
      <c r="S568" s="812" t="s">
        <v>9807</v>
      </c>
      <c r="T568" s="811" t="s">
        <v>9806</v>
      </c>
      <c r="U568" s="811" t="s">
        <v>4739</v>
      </c>
    </row>
    <row r="569" spans="1:21" s="583" customFormat="1" ht="13" customHeight="1">
      <c r="A569" s="810" t="s">
        <v>4473</v>
      </c>
      <c r="B569" s="810" t="s">
        <v>3355</v>
      </c>
      <c r="C569" s="778" t="s">
        <v>45</v>
      </c>
      <c r="D569" s="811" t="s">
        <v>982</v>
      </c>
      <c r="E569" s="811">
        <v>4</v>
      </c>
      <c r="F569" s="779" t="s">
        <v>18</v>
      </c>
      <c r="G569" s="811" t="s">
        <v>1057</v>
      </c>
      <c r="H569" s="811" t="s">
        <v>45</v>
      </c>
      <c r="I569" s="811" t="s">
        <v>165</v>
      </c>
      <c r="J569" s="811" t="s">
        <v>35</v>
      </c>
      <c r="K569" s="811" t="s">
        <v>220</v>
      </c>
      <c r="L569" s="811" t="s">
        <v>30</v>
      </c>
      <c r="M569" s="86" t="s">
        <v>30</v>
      </c>
      <c r="N569" s="811" t="s">
        <v>45</v>
      </c>
      <c r="O569" s="811" t="s">
        <v>45</v>
      </c>
      <c r="P569" s="811" t="s">
        <v>45</v>
      </c>
      <c r="Q569" s="811" t="s">
        <v>1501</v>
      </c>
      <c r="R569" s="812" t="s">
        <v>3355</v>
      </c>
      <c r="S569" s="812" t="s">
        <v>1480</v>
      </c>
      <c r="T569" s="811" t="s">
        <v>1649</v>
      </c>
      <c r="U569" s="811" t="s">
        <v>844</v>
      </c>
    </row>
    <row r="570" spans="1:21" s="583" customFormat="1" ht="13" customHeight="1">
      <c r="A570" s="810" t="s">
        <v>4473</v>
      </c>
      <c r="B570" s="810" t="s">
        <v>842</v>
      </c>
      <c r="C570" s="778" t="s">
        <v>45</v>
      </c>
      <c r="D570" s="811" t="s">
        <v>982</v>
      </c>
      <c r="E570" s="811">
        <v>4</v>
      </c>
      <c r="F570" s="779" t="s">
        <v>18</v>
      </c>
      <c r="G570" s="811" t="s">
        <v>1057</v>
      </c>
      <c r="H570" s="811" t="s">
        <v>45</v>
      </c>
      <c r="I570" s="811" t="s">
        <v>165</v>
      </c>
      <c r="J570" s="811" t="s">
        <v>35</v>
      </c>
      <c r="K570" s="811" t="s">
        <v>220</v>
      </c>
      <c r="L570" s="811" t="s">
        <v>45</v>
      </c>
      <c r="M570" s="86" t="s">
        <v>30</v>
      </c>
      <c r="N570" s="811" t="s">
        <v>45</v>
      </c>
      <c r="O570" s="811" t="s">
        <v>45</v>
      </c>
      <c r="P570" s="811" t="s">
        <v>45</v>
      </c>
      <c r="Q570" s="811" t="s">
        <v>1501</v>
      </c>
      <c r="R570" s="812" t="s">
        <v>842</v>
      </c>
      <c r="S570" s="812" t="s">
        <v>4963</v>
      </c>
      <c r="T570" s="811" t="s">
        <v>4545</v>
      </c>
      <c r="U570" s="811" t="s">
        <v>843</v>
      </c>
    </row>
    <row r="571" spans="1:21" s="583" customFormat="1" ht="13" customHeight="1">
      <c r="A571" s="810" t="s">
        <v>4473</v>
      </c>
      <c r="B571" s="810" t="s">
        <v>4964</v>
      </c>
      <c r="C571" s="778" t="s">
        <v>45</v>
      </c>
      <c r="D571" s="811" t="s">
        <v>982</v>
      </c>
      <c r="E571" s="811">
        <v>4</v>
      </c>
      <c r="F571" s="779" t="s">
        <v>18</v>
      </c>
      <c r="G571" s="811" t="s">
        <v>1059</v>
      </c>
      <c r="H571" s="811" t="s">
        <v>45</v>
      </c>
      <c r="I571" s="811" t="s">
        <v>165</v>
      </c>
      <c r="J571" s="811" t="s">
        <v>35</v>
      </c>
      <c r="K571" s="811" t="s">
        <v>220</v>
      </c>
      <c r="L571" s="811" t="s">
        <v>45</v>
      </c>
      <c r="M571" s="86" t="s">
        <v>30</v>
      </c>
      <c r="N571" s="811" t="s">
        <v>45</v>
      </c>
      <c r="O571" s="811" t="s">
        <v>45</v>
      </c>
      <c r="P571" s="811" t="s">
        <v>45</v>
      </c>
      <c r="Q571" s="811" t="s">
        <v>16</v>
      </c>
      <c r="R571" s="812" t="s">
        <v>45</v>
      </c>
      <c r="S571" s="812" t="s">
        <v>4964</v>
      </c>
      <c r="T571" s="811" t="s">
        <v>6209</v>
      </c>
      <c r="U571" s="811" t="s">
        <v>4965</v>
      </c>
    </row>
    <row r="572" spans="1:21" s="583" customFormat="1" ht="13" hidden="1" customHeight="1">
      <c r="A572" s="810" t="s">
        <v>5810</v>
      </c>
      <c r="B572" s="810" t="s">
        <v>5304</v>
      </c>
      <c r="C572" s="778" t="s">
        <v>45</v>
      </c>
      <c r="D572" s="811" t="s">
        <v>979</v>
      </c>
      <c r="E572" s="811">
        <v>3</v>
      </c>
      <c r="F572" s="779" t="s">
        <v>40</v>
      </c>
      <c r="G572" s="811" t="s">
        <v>1058</v>
      </c>
      <c r="H572" s="811" t="s">
        <v>45</v>
      </c>
      <c r="I572" s="811" t="s">
        <v>192</v>
      </c>
      <c r="J572" s="811" t="s">
        <v>35</v>
      </c>
      <c r="K572" s="811" t="s">
        <v>220</v>
      </c>
      <c r="L572" s="811" t="s">
        <v>45</v>
      </c>
      <c r="M572" s="86" t="s">
        <v>30</v>
      </c>
      <c r="N572" s="811" t="s">
        <v>45</v>
      </c>
      <c r="O572" s="811" t="s">
        <v>45</v>
      </c>
      <c r="P572" s="811" t="s">
        <v>45</v>
      </c>
      <c r="Q572" s="811" t="s">
        <v>1500</v>
      </c>
      <c r="R572" s="812" t="s">
        <v>5304</v>
      </c>
      <c r="S572" s="812" t="s">
        <v>45</v>
      </c>
      <c r="T572" s="811" t="s">
        <v>45</v>
      </c>
      <c r="U572" s="811" t="s">
        <v>3667</v>
      </c>
    </row>
    <row r="573" spans="1:21" s="583" customFormat="1" ht="13" hidden="1" customHeight="1">
      <c r="A573" s="810" t="s">
        <v>5810</v>
      </c>
      <c r="B573" s="810" t="s">
        <v>5305</v>
      </c>
      <c r="C573" s="778" t="s">
        <v>45</v>
      </c>
      <c r="D573" s="811" t="s">
        <v>979</v>
      </c>
      <c r="E573" s="811">
        <v>3</v>
      </c>
      <c r="F573" s="779" t="s">
        <v>40</v>
      </c>
      <c r="G573" s="811" t="s">
        <v>1059</v>
      </c>
      <c r="H573" s="811" t="s">
        <v>45</v>
      </c>
      <c r="I573" s="811" t="s">
        <v>192</v>
      </c>
      <c r="J573" s="811" t="s">
        <v>35</v>
      </c>
      <c r="K573" s="811" t="s">
        <v>220</v>
      </c>
      <c r="L573" s="811" t="s">
        <v>45</v>
      </c>
      <c r="M573" s="86" t="s">
        <v>30</v>
      </c>
      <c r="N573" s="811" t="s">
        <v>45</v>
      </c>
      <c r="O573" s="811" t="s">
        <v>45</v>
      </c>
      <c r="P573" s="811" t="s">
        <v>45</v>
      </c>
      <c r="Q573" s="811" t="s">
        <v>1501</v>
      </c>
      <c r="R573" s="812" t="s">
        <v>5305</v>
      </c>
      <c r="S573" s="812" t="s">
        <v>5305</v>
      </c>
      <c r="T573" s="811" t="s">
        <v>1931</v>
      </c>
      <c r="U573" s="811" t="s">
        <v>1930</v>
      </c>
    </row>
    <row r="574" spans="1:21" s="583" customFormat="1" ht="13" hidden="1" customHeight="1">
      <c r="A574" s="810" t="s">
        <v>5810</v>
      </c>
      <c r="B574" s="810" t="s">
        <v>5306</v>
      </c>
      <c r="C574" s="778" t="s">
        <v>45</v>
      </c>
      <c r="D574" s="811" t="s">
        <v>979</v>
      </c>
      <c r="E574" s="811">
        <v>3</v>
      </c>
      <c r="F574" s="779" t="s">
        <v>40</v>
      </c>
      <c r="G574" s="811" t="s">
        <v>1058</v>
      </c>
      <c r="H574" s="811" t="s">
        <v>45</v>
      </c>
      <c r="I574" s="811" t="s">
        <v>192</v>
      </c>
      <c r="J574" s="811" t="s">
        <v>35</v>
      </c>
      <c r="K574" s="811" t="s">
        <v>220</v>
      </c>
      <c r="L574" s="811" t="s">
        <v>30</v>
      </c>
      <c r="M574" s="86" t="s">
        <v>30</v>
      </c>
      <c r="N574" s="811" t="s">
        <v>45</v>
      </c>
      <c r="O574" s="811" t="s">
        <v>45</v>
      </c>
      <c r="P574" s="811" t="s">
        <v>45</v>
      </c>
      <c r="Q574" s="811" t="s">
        <v>1500</v>
      </c>
      <c r="R574" s="812" t="s">
        <v>5306</v>
      </c>
      <c r="S574" s="812" t="s">
        <v>45</v>
      </c>
      <c r="T574" s="811" t="s">
        <v>45</v>
      </c>
      <c r="U574" s="811" t="s">
        <v>3665</v>
      </c>
    </row>
    <row r="575" spans="1:21" s="593" customFormat="1" ht="13" hidden="1" customHeight="1">
      <c r="A575" s="810" t="s">
        <v>5810</v>
      </c>
      <c r="B575" s="810" t="s">
        <v>5307</v>
      </c>
      <c r="C575" s="778" t="s">
        <v>45</v>
      </c>
      <c r="D575" s="811" t="s">
        <v>979</v>
      </c>
      <c r="E575" s="811">
        <v>3</v>
      </c>
      <c r="F575" s="779" t="s">
        <v>40</v>
      </c>
      <c r="G575" s="811" t="s">
        <v>1057</v>
      </c>
      <c r="H575" s="811" t="s">
        <v>45</v>
      </c>
      <c r="I575" s="811" t="s">
        <v>192</v>
      </c>
      <c r="J575" s="811" t="s">
        <v>35</v>
      </c>
      <c r="K575" s="811" t="s">
        <v>220</v>
      </c>
      <c r="L575" s="811" t="s">
        <v>30</v>
      </c>
      <c r="M575" s="86" t="s">
        <v>30</v>
      </c>
      <c r="N575" s="811" t="s">
        <v>45</v>
      </c>
      <c r="O575" s="811" t="s">
        <v>45</v>
      </c>
      <c r="P575" s="811" t="s">
        <v>45</v>
      </c>
      <c r="Q575" s="811" t="s">
        <v>1501</v>
      </c>
      <c r="R575" s="812" t="s">
        <v>5307</v>
      </c>
      <c r="S575" s="812" t="s">
        <v>5307</v>
      </c>
      <c r="T575" s="811" t="s">
        <v>1928</v>
      </c>
      <c r="U575" s="811" t="s">
        <v>1425</v>
      </c>
    </row>
    <row r="576" spans="1:21" s="583" customFormat="1" ht="13" hidden="1" customHeight="1">
      <c r="A576" s="810" t="s">
        <v>5810</v>
      </c>
      <c r="B576" s="810" t="s">
        <v>5308</v>
      </c>
      <c r="C576" s="778" t="s">
        <v>45</v>
      </c>
      <c r="D576" s="811" t="s">
        <v>979</v>
      </c>
      <c r="E576" s="811">
        <v>3</v>
      </c>
      <c r="F576" s="779" t="s">
        <v>40</v>
      </c>
      <c r="G576" s="811" t="s">
        <v>1059</v>
      </c>
      <c r="H576" s="811" t="s">
        <v>45</v>
      </c>
      <c r="I576" s="811" t="s">
        <v>192</v>
      </c>
      <c r="J576" s="811" t="s">
        <v>35</v>
      </c>
      <c r="K576" s="811" t="s">
        <v>220</v>
      </c>
      <c r="L576" s="811" t="s">
        <v>30</v>
      </c>
      <c r="M576" s="86" t="s">
        <v>30</v>
      </c>
      <c r="N576" s="811" t="s">
        <v>45</v>
      </c>
      <c r="O576" s="811" t="s">
        <v>45</v>
      </c>
      <c r="P576" s="811" t="s">
        <v>45</v>
      </c>
      <c r="Q576" s="811" t="s">
        <v>1500</v>
      </c>
      <c r="R576" s="812" t="s">
        <v>5308</v>
      </c>
      <c r="S576" s="812" t="s">
        <v>45</v>
      </c>
      <c r="T576" s="811" t="s">
        <v>45</v>
      </c>
      <c r="U576" s="811" t="s">
        <v>2077</v>
      </c>
    </row>
    <row r="577" spans="1:21" s="583" customFormat="1" ht="13" hidden="1" customHeight="1">
      <c r="A577" s="810" t="s">
        <v>5810</v>
      </c>
      <c r="B577" s="810" t="s">
        <v>5309</v>
      </c>
      <c r="C577" s="778" t="s">
        <v>45</v>
      </c>
      <c r="D577" s="811" t="s">
        <v>982</v>
      </c>
      <c r="E577" s="811">
        <v>4</v>
      </c>
      <c r="F577" s="779" t="s">
        <v>40</v>
      </c>
      <c r="G577" s="811" t="s">
        <v>1059</v>
      </c>
      <c r="H577" s="811" t="s">
        <v>45</v>
      </c>
      <c r="I577" s="811" t="s">
        <v>165</v>
      </c>
      <c r="J577" s="811" t="s">
        <v>35</v>
      </c>
      <c r="K577" s="811" t="s">
        <v>220</v>
      </c>
      <c r="L577" s="811" t="s">
        <v>45</v>
      </c>
      <c r="M577" s="86" t="s">
        <v>30</v>
      </c>
      <c r="N577" s="811" t="s">
        <v>45</v>
      </c>
      <c r="O577" s="811" t="s">
        <v>45</v>
      </c>
      <c r="P577" s="811" t="s">
        <v>45</v>
      </c>
      <c r="Q577" s="811" t="s">
        <v>16</v>
      </c>
      <c r="R577" s="812" t="s">
        <v>45</v>
      </c>
      <c r="S577" s="812" t="s">
        <v>5309</v>
      </c>
      <c r="T577" s="811" t="s">
        <v>1933</v>
      </c>
      <c r="U577" s="811" t="s">
        <v>1934</v>
      </c>
    </row>
    <row r="578" spans="1:21" s="583" customFormat="1" ht="13" hidden="1" customHeight="1">
      <c r="A578" s="810" t="s">
        <v>5810</v>
      </c>
      <c r="B578" s="810" t="s">
        <v>7039</v>
      </c>
      <c r="C578" s="778" t="s">
        <v>45</v>
      </c>
      <c r="D578" s="811" t="s">
        <v>980</v>
      </c>
      <c r="E578" s="811">
        <v>5</v>
      </c>
      <c r="F578" s="779" t="s">
        <v>19</v>
      </c>
      <c r="G578" s="811" t="s">
        <v>1059</v>
      </c>
      <c r="H578" s="811" t="s">
        <v>45</v>
      </c>
      <c r="I578" s="811" t="s">
        <v>165</v>
      </c>
      <c r="J578" s="811" t="s">
        <v>35</v>
      </c>
      <c r="K578" s="811" t="s">
        <v>2146</v>
      </c>
      <c r="L578" s="811" t="s">
        <v>45</v>
      </c>
      <c r="M578" s="86" t="s">
        <v>30</v>
      </c>
      <c r="N578" s="811" t="s">
        <v>45</v>
      </c>
      <c r="O578" s="811" t="s">
        <v>45</v>
      </c>
      <c r="P578" s="811" t="s">
        <v>45</v>
      </c>
      <c r="Q578" s="811" t="s">
        <v>1500</v>
      </c>
      <c r="R578" s="812" t="s">
        <v>7039</v>
      </c>
      <c r="S578" s="812" t="s">
        <v>45</v>
      </c>
      <c r="T578" s="811" t="s">
        <v>45</v>
      </c>
      <c r="U578" s="811" t="s">
        <v>3642</v>
      </c>
    </row>
    <row r="579" spans="1:21" s="583" customFormat="1" ht="13" hidden="1" customHeight="1">
      <c r="A579" s="810" t="s">
        <v>5810</v>
      </c>
      <c r="B579" s="810" t="s">
        <v>7040</v>
      </c>
      <c r="C579" s="778" t="s">
        <v>45</v>
      </c>
      <c r="D579" s="811" t="s">
        <v>980</v>
      </c>
      <c r="E579" s="811">
        <v>5</v>
      </c>
      <c r="F579" s="779" t="s">
        <v>19</v>
      </c>
      <c r="G579" s="811" t="s">
        <v>1057</v>
      </c>
      <c r="H579" s="811" t="s">
        <v>45</v>
      </c>
      <c r="I579" s="811" t="s">
        <v>165</v>
      </c>
      <c r="J579" s="811" t="s">
        <v>35</v>
      </c>
      <c r="K579" s="811" t="s">
        <v>2146</v>
      </c>
      <c r="L579" s="811" t="s">
        <v>45</v>
      </c>
      <c r="M579" s="86" t="s">
        <v>30</v>
      </c>
      <c r="N579" s="811" t="s">
        <v>45</v>
      </c>
      <c r="O579" s="811" t="s">
        <v>45</v>
      </c>
      <c r="P579" s="811" t="s">
        <v>45</v>
      </c>
      <c r="Q579" s="811" t="s">
        <v>1500</v>
      </c>
      <c r="R579" s="812" t="s">
        <v>7040</v>
      </c>
      <c r="S579" s="812" t="s">
        <v>45</v>
      </c>
      <c r="T579" s="811" t="s">
        <v>45</v>
      </c>
      <c r="U579" s="811" t="s">
        <v>3637</v>
      </c>
    </row>
    <row r="580" spans="1:21" s="583" customFormat="1" ht="13" hidden="1" customHeight="1">
      <c r="A580" s="810" t="s">
        <v>5810</v>
      </c>
      <c r="B580" s="810" t="s">
        <v>5310</v>
      </c>
      <c r="C580" s="778" t="s">
        <v>45</v>
      </c>
      <c r="D580" s="811" t="s">
        <v>982</v>
      </c>
      <c r="E580" s="811">
        <v>4</v>
      </c>
      <c r="F580" s="779" t="s">
        <v>40</v>
      </c>
      <c r="G580" s="811" t="s">
        <v>1057</v>
      </c>
      <c r="H580" s="811" t="s">
        <v>45</v>
      </c>
      <c r="I580" s="811" t="s">
        <v>165</v>
      </c>
      <c r="J580" s="811" t="s">
        <v>35</v>
      </c>
      <c r="K580" s="811" t="s">
        <v>220</v>
      </c>
      <c r="L580" s="811" t="s">
        <v>45</v>
      </c>
      <c r="M580" s="86" t="s">
        <v>30</v>
      </c>
      <c r="N580" s="811" t="s">
        <v>45</v>
      </c>
      <c r="O580" s="811" t="s">
        <v>45</v>
      </c>
      <c r="P580" s="811" t="s">
        <v>45</v>
      </c>
      <c r="Q580" s="811" t="s">
        <v>1501</v>
      </c>
      <c r="R580" s="812" t="s">
        <v>5310</v>
      </c>
      <c r="S580" s="812" t="s">
        <v>5311</v>
      </c>
      <c r="T580" s="811" t="s">
        <v>1683</v>
      </c>
      <c r="U580" s="811" t="s">
        <v>596</v>
      </c>
    </row>
    <row r="581" spans="1:21" s="583" customFormat="1" ht="13" hidden="1" customHeight="1">
      <c r="A581" s="810" t="s">
        <v>1326</v>
      </c>
      <c r="B581" s="810" t="s">
        <v>947</v>
      </c>
      <c r="C581" s="778" t="s">
        <v>45</v>
      </c>
      <c r="D581" s="811" t="s">
        <v>979</v>
      </c>
      <c r="E581" s="811">
        <v>3</v>
      </c>
      <c r="F581" s="779" t="s">
        <v>19</v>
      </c>
      <c r="G581" s="811" t="s">
        <v>1057</v>
      </c>
      <c r="H581" s="811" t="s">
        <v>45</v>
      </c>
      <c r="I581" s="811" t="s">
        <v>192</v>
      </c>
      <c r="J581" s="811" t="s">
        <v>35</v>
      </c>
      <c r="K581" s="811" t="s">
        <v>220</v>
      </c>
      <c r="L581" s="811" t="s">
        <v>45</v>
      </c>
      <c r="M581" s="86" t="s">
        <v>30</v>
      </c>
      <c r="N581" s="811" t="s">
        <v>45</v>
      </c>
      <c r="O581" s="811" t="s">
        <v>45</v>
      </c>
      <c r="P581" s="811" t="s">
        <v>45</v>
      </c>
      <c r="Q581" s="811" t="s">
        <v>1501</v>
      </c>
      <c r="R581" s="812" t="s">
        <v>947</v>
      </c>
      <c r="S581" s="812" t="s">
        <v>297</v>
      </c>
      <c r="T581" s="811" t="s">
        <v>45</v>
      </c>
      <c r="U581" s="811" t="s">
        <v>46</v>
      </c>
    </row>
    <row r="582" spans="1:21" s="583" customFormat="1" ht="13" hidden="1" customHeight="1">
      <c r="A582" s="810" t="s">
        <v>5810</v>
      </c>
      <c r="B582" s="810" t="s">
        <v>5312</v>
      </c>
      <c r="C582" s="778" t="s">
        <v>45</v>
      </c>
      <c r="D582" s="811" t="s">
        <v>982</v>
      </c>
      <c r="E582" s="811">
        <v>4</v>
      </c>
      <c r="F582" s="779" t="s">
        <v>40</v>
      </c>
      <c r="G582" s="811" t="s">
        <v>1057</v>
      </c>
      <c r="H582" s="811" t="s">
        <v>45</v>
      </c>
      <c r="I582" s="811" t="s">
        <v>165</v>
      </c>
      <c r="J582" s="811" t="s">
        <v>35</v>
      </c>
      <c r="K582" s="811" t="s">
        <v>220</v>
      </c>
      <c r="L582" s="811" t="s">
        <v>30</v>
      </c>
      <c r="M582" s="86" t="s">
        <v>30</v>
      </c>
      <c r="N582" s="811" t="s">
        <v>45</v>
      </c>
      <c r="O582" s="811" t="s">
        <v>45</v>
      </c>
      <c r="P582" s="811" t="s">
        <v>45</v>
      </c>
      <c r="Q582" s="811" t="s">
        <v>1501</v>
      </c>
      <c r="R582" s="812" t="s">
        <v>5312</v>
      </c>
      <c r="S582" s="812" t="s">
        <v>5312</v>
      </c>
      <c r="T582" s="811" t="s">
        <v>5313</v>
      </c>
      <c r="U582" s="811" t="s">
        <v>595</v>
      </c>
    </row>
    <row r="583" spans="1:21" s="583" customFormat="1" ht="13" hidden="1" customHeight="1">
      <c r="A583" s="810" t="s">
        <v>5810</v>
      </c>
      <c r="B583" s="810" t="s">
        <v>5314</v>
      </c>
      <c r="C583" s="778" t="s">
        <v>45</v>
      </c>
      <c r="D583" s="811" t="s">
        <v>982</v>
      </c>
      <c r="E583" s="811">
        <v>4</v>
      </c>
      <c r="F583" s="779" t="s">
        <v>40</v>
      </c>
      <c r="G583" s="811" t="s">
        <v>1057</v>
      </c>
      <c r="H583" s="811" t="s">
        <v>45</v>
      </c>
      <c r="I583" s="811" t="s">
        <v>165</v>
      </c>
      <c r="J583" s="811" t="s">
        <v>35</v>
      </c>
      <c r="K583" s="811" t="s">
        <v>220</v>
      </c>
      <c r="L583" s="811" t="s">
        <v>30</v>
      </c>
      <c r="M583" s="86" t="s">
        <v>30</v>
      </c>
      <c r="N583" s="811" t="s">
        <v>45</v>
      </c>
      <c r="O583" s="811" t="s">
        <v>45</v>
      </c>
      <c r="P583" s="811" t="s">
        <v>45</v>
      </c>
      <c r="Q583" s="811" t="s">
        <v>1501</v>
      </c>
      <c r="R583" s="812" t="s">
        <v>5314</v>
      </c>
      <c r="S583" s="812" t="s">
        <v>5315</v>
      </c>
      <c r="T583" s="811" t="s">
        <v>4584</v>
      </c>
      <c r="U583" s="811" t="s">
        <v>1062</v>
      </c>
    </row>
    <row r="584" spans="1:21" s="583" customFormat="1" ht="13" hidden="1" customHeight="1">
      <c r="A584" s="810" t="s">
        <v>5810</v>
      </c>
      <c r="B584" s="810" t="s">
        <v>7021</v>
      </c>
      <c r="C584" s="778" t="s">
        <v>45</v>
      </c>
      <c r="D584" s="811" t="s">
        <v>982</v>
      </c>
      <c r="E584" s="811">
        <v>4</v>
      </c>
      <c r="F584" s="779" t="s">
        <v>40</v>
      </c>
      <c r="G584" s="811" t="s">
        <v>1060</v>
      </c>
      <c r="H584" s="811" t="s">
        <v>45</v>
      </c>
      <c r="I584" s="811" t="s">
        <v>165</v>
      </c>
      <c r="J584" s="811" t="s">
        <v>186</v>
      </c>
      <c r="K584" s="811" t="s">
        <v>220</v>
      </c>
      <c r="L584" s="811" t="s">
        <v>45</v>
      </c>
      <c r="M584" s="86" t="s">
        <v>30</v>
      </c>
      <c r="N584" s="811" t="s">
        <v>45</v>
      </c>
      <c r="O584" s="811" t="s">
        <v>45</v>
      </c>
      <c r="P584" s="811" t="s">
        <v>45</v>
      </c>
      <c r="Q584" s="811" t="s">
        <v>1500</v>
      </c>
      <c r="R584" s="812" t="s">
        <v>7021</v>
      </c>
      <c r="S584" s="812" t="s">
        <v>45</v>
      </c>
      <c r="T584" s="811" t="s">
        <v>45</v>
      </c>
      <c r="U584" s="811" t="s">
        <v>1018</v>
      </c>
    </row>
    <row r="585" spans="1:21" s="583" customFormat="1" ht="13" hidden="1" customHeight="1">
      <c r="A585" s="810" t="s">
        <v>5810</v>
      </c>
      <c r="B585" s="810" t="s">
        <v>7022</v>
      </c>
      <c r="C585" s="778" t="s">
        <v>45</v>
      </c>
      <c r="D585" s="811" t="s">
        <v>982</v>
      </c>
      <c r="E585" s="811">
        <v>4</v>
      </c>
      <c r="F585" s="779" t="s">
        <v>40</v>
      </c>
      <c r="G585" s="811" t="s">
        <v>1057</v>
      </c>
      <c r="H585" s="811" t="s">
        <v>45</v>
      </c>
      <c r="I585" s="811" t="s">
        <v>165</v>
      </c>
      <c r="J585" s="811" t="s">
        <v>186</v>
      </c>
      <c r="K585" s="811" t="s">
        <v>220</v>
      </c>
      <c r="L585" s="811" t="s">
        <v>45</v>
      </c>
      <c r="M585" s="86" t="s">
        <v>30</v>
      </c>
      <c r="N585" s="811" t="s">
        <v>45</v>
      </c>
      <c r="O585" s="811" t="s">
        <v>45</v>
      </c>
      <c r="P585" s="811" t="s">
        <v>45</v>
      </c>
      <c r="Q585" s="811" t="s">
        <v>1500</v>
      </c>
      <c r="R585" s="812" t="s">
        <v>7022</v>
      </c>
      <c r="S585" s="812" t="s">
        <v>45</v>
      </c>
      <c r="T585" s="811" t="s">
        <v>45</v>
      </c>
      <c r="U585" s="811" t="s">
        <v>3648</v>
      </c>
    </row>
    <row r="586" spans="1:21" s="593" customFormat="1" ht="13" hidden="1" customHeight="1">
      <c r="A586" s="810" t="s">
        <v>1326</v>
      </c>
      <c r="B586" s="810" t="s">
        <v>8510</v>
      </c>
      <c r="C586" s="778" t="s">
        <v>45</v>
      </c>
      <c r="D586" s="811" t="s">
        <v>979</v>
      </c>
      <c r="E586" s="811">
        <v>3</v>
      </c>
      <c r="F586" s="779" t="s">
        <v>40</v>
      </c>
      <c r="G586" s="811" t="s">
        <v>1057</v>
      </c>
      <c r="H586" s="811" t="s">
        <v>45</v>
      </c>
      <c r="I586" s="811" t="s">
        <v>192</v>
      </c>
      <c r="J586" s="811" t="s">
        <v>180</v>
      </c>
      <c r="K586" s="811" t="s">
        <v>220</v>
      </c>
      <c r="L586" s="811" t="s">
        <v>45</v>
      </c>
      <c r="M586" s="86" t="s">
        <v>30</v>
      </c>
      <c r="N586" s="811" t="s">
        <v>45</v>
      </c>
      <c r="O586" s="811" t="s">
        <v>45</v>
      </c>
      <c r="P586" s="811" t="s">
        <v>45</v>
      </c>
      <c r="Q586" s="811" t="s">
        <v>1501</v>
      </c>
      <c r="R586" s="812" t="s">
        <v>8510</v>
      </c>
      <c r="S586" s="812" t="s">
        <v>294</v>
      </c>
      <c r="T586" s="811" t="s">
        <v>3872</v>
      </c>
      <c r="U586" s="811" t="s">
        <v>3510</v>
      </c>
    </row>
    <row r="587" spans="1:21" s="593" customFormat="1" ht="13" customHeight="1">
      <c r="A587" s="810" t="s">
        <v>6733</v>
      </c>
      <c r="B587" s="810" t="s">
        <v>6724</v>
      </c>
      <c r="C587" s="778" t="s">
        <v>30</v>
      </c>
      <c r="D587" s="811" t="s">
        <v>979</v>
      </c>
      <c r="E587" s="811">
        <v>3</v>
      </c>
      <c r="F587" s="779" t="s">
        <v>18</v>
      </c>
      <c r="G587" s="811" t="s">
        <v>1057</v>
      </c>
      <c r="H587" s="811" t="s">
        <v>45</v>
      </c>
      <c r="I587" s="811" t="s">
        <v>192</v>
      </c>
      <c r="J587" s="811" t="s">
        <v>180</v>
      </c>
      <c r="K587" s="811" t="s">
        <v>220</v>
      </c>
      <c r="L587" s="811" t="s">
        <v>30</v>
      </c>
      <c r="M587" s="86" t="s">
        <v>30</v>
      </c>
      <c r="N587" s="811" t="s">
        <v>30</v>
      </c>
      <c r="O587" s="811" t="s">
        <v>30</v>
      </c>
      <c r="P587" s="811" t="s">
        <v>30</v>
      </c>
      <c r="Q587" s="811" t="s">
        <v>1501</v>
      </c>
      <c r="R587" s="812" t="s">
        <v>6724</v>
      </c>
      <c r="S587" s="812" t="s">
        <v>6760</v>
      </c>
      <c r="T587" s="811" t="s">
        <v>1730</v>
      </c>
      <c r="U587" s="811" t="s">
        <v>642</v>
      </c>
    </row>
    <row r="588" spans="1:21" s="593" customFormat="1" ht="13" customHeight="1">
      <c r="A588" s="810" t="s">
        <v>6733</v>
      </c>
      <c r="B588" s="810" t="s">
        <v>6725</v>
      </c>
      <c r="C588" s="778" t="s">
        <v>30</v>
      </c>
      <c r="D588" s="811" t="s">
        <v>979</v>
      </c>
      <c r="E588" s="811">
        <v>3</v>
      </c>
      <c r="F588" s="779" t="s">
        <v>18</v>
      </c>
      <c r="G588" s="811" t="s">
        <v>1057</v>
      </c>
      <c r="H588" s="811" t="s">
        <v>45</v>
      </c>
      <c r="I588" s="811" t="s">
        <v>192</v>
      </c>
      <c r="J588" s="811" t="s">
        <v>180</v>
      </c>
      <c r="K588" s="811" t="s">
        <v>220</v>
      </c>
      <c r="L588" s="811" t="s">
        <v>30</v>
      </c>
      <c r="M588" s="86" t="s">
        <v>30</v>
      </c>
      <c r="N588" s="811" t="s">
        <v>45</v>
      </c>
      <c r="O588" s="811" t="s">
        <v>45</v>
      </c>
      <c r="P588" s="811" t="s">
        <v>30</v>
      </c>
      <c r="Q588" s="811" t="s">
        <v>1501</v>
      </c>
      <c r="R588" s="812" t="s">
        <v>6725</v>
      </c>
      <c r="S588" s="812" t="s">
        <v>6761</v>
      </c>
      <c r="T588" s="811" t="s">
        <v>4728</v>
      </c>
      <c r="U588" s="811" t="s">
        <v>4729</v>
      </c>
    </row>
    <row r="589" spans="1:21" s="583" customFormat="1" ht="13" customHeight="1">
      <c r="A589" s="810" t="s">
        <v>6733</v>
      </c>
      <c r="B589" s="810" t="s">
        <v>6728</v>
      </c>
      <c r="C589" s="778" t="s">
        <v>45</v>
      </c>
      <c r="D589" s="811" t="s">
        <v>979</v>
      </c>
      <c r="E589" s="811">
        <v>3</v>
      </c>
      <c r="F589" s="779" t="s">
        <v>18</v>
      </c>
      <c r="G589" s="811" t="s">
        <v>1057</v>
      </c>
      <c r="H589" s="811" t="s">
        <v>45</v>
      </c>
      <c r="I589" s="811" t="s">
        <v>192</v>
      </c>
      <c r="J589" s="811" t="s">
        <v>35</v>
      </c>
      <c r="K589" s="811" t="s">
        <v>220</v>
      </c>
      <c r="L589" s="811" t="s">
        <v>45</v>
      </c>
      <c r="M589" s="86" t="s">
        <v>30</v>
      </c>
      <c r="N589" s="811" t="s">
        <v>45</v>
      </c>
      <c r="O589" s="811" t="s">
        <v>45</v>
      </c>
      <c r="P589" s="811" t="s">
        <v>30</v>
      </c>
      <c r="Q589" s="811" t="s">
        <v>1501</v>
      </c>
      <c r="R589" s="812" t="s">
        <v>6728</v>
      </c>
      <c r="S589" s="812" t="s">
        <v>6762</v>
      </c>
      <c r="T589" s="811" t="s">
        <v>1732</v>
      </c>
      <c r="U589" s="811" t="s">
        <v>645</v>
      </c>
    </row>
    <row r="590" spans="1:21" s="583" customFormat="1" ht="13" customHeight="1">
      <c r="A590" s="810" t="s">
        <v>6733</v>
      </c>
      <c r="B590" s="810" t="s">
        <v>6792</v>
      </c>
      <c r="C590" s="778" t="s">
        <v>45</v>
      </c>
      <c r="D590" s="811" t="s">
        <v>979</v>
      </c>
      <c r="E590" s="811">
        <v>3</v>
      </c>
      <c r="F590" s="779" t="s">
        <v>18</v>
      </c>
      <c r="G590" s="811" t="s">
        <v>1059</v>
      </c>
      <c r="H590" s="811" t="s">
        <v>45</v>
      </c>
      <c r="I590" s="811" t="s">
        <v>192</v>
      </c>
      <c r="J590" s="811" t="s">
        <v>35</v>
      </c>
      <c r="K590" s="811" t="s">
        <v>220</v>
      </c>
      <c r="L590" s="811" t="s">
        <v>45</v>
      </c>
      <c r="M590" s="86" t="s">
        <v>30</v>
      </c>
      <c r="N590" s="811" t="s">
        <v>45</v>
      </c>
      <c r="O590" s="811" t="s">
        <v>45</v>
      </c>
      <c r="P590" s="811" t="s">
        <v>45</v>
      </c>
      <c r="Q590" s="811" t="s">
        <v>1500</v>
      </c>
      <c r="R590" s="812" t="s">
        <v>6792</v>
      </c>
      <c r="S590" s="812" t="s">
        <v>45</v>
      </c>
      <c r="T590" s="811" t="s">
        <v>45</v>
      </c>
      <c r="U590" s="811" t="s">
        <v>645</v>
      </c>
    </row>
    <row r="591" spans="1:21" s="583" customFormat="1" ht="13" customHeight="1">
      <c r="A591" s="810" t="s">
        <v>6733</v>
      </c>
      <c r="B591" s="810" t="s">
        <v>6729</v>
      </c>
      <c r="C591" s="778" t="s">
        <v>45</v>
      </c>
      <c r="D591" s="811" t="s">
        <v>980</v>
      </c>
      <c r="E591" s="811">
        <v>5</v>
      </c>
      <c r="F591" s="779" t="s">
        <v>18</v>
      </c>
      <c r="G591" s="811" t="s">
        <v>1057</v>
      </c>
      <c r="H591" s="811" t="s">
        <v>45</v>
      </c>
      <c r="I591" s="811" t="s">
        <v>165</v>
      </c>
      <c r="J591" s="811" t="s">
        <v>35</v>
      </c>
      <c r="K591" s="811" t="s">
        <v>139</v>
      </c>
      <c r="L591" s="811" t="s">
        <v>30</v>
      </c>
      <c r="M591" s="86" t="s">
        <v>30</v>
      </c>
      <c r="N591" s="811" t="s">
        <v>45</v>
      </c>
      <c r="O591" s="811" t="s">
        <v>45</v>
      </c>
      <c r="P591" s="811" t="s">
        <v>30</v>
      </c>
      <c r="Q591" s="811" t="s">
        <v>1501</v>
      </c>
      <c r="R591" s="812" t="s">
        <v>6729</v>
      </c>
      <c r="S591" s="812" t="s">
        <v>6763</v>
      </c>
      <c r="T591" s="811" t="s">
        <v>1733</v>
      </c>
      <c r="U591" s="811" t="s">
        <v>987</v>
      </c>
    </row>
    <row r="592" spans="1:21" s="583" customFormat="1" ht="13" customHeight="1">
      <c r="A592" s="810" t="s">
        <v>6733</v>
      </c>
      <c r="B592" s="810" t="s">
        <v>6730</v>
      </c>
      <c r="C592" s="778" t="s">
        <v>45</v>
      </c>
      <c r="D592" s="811" t="s">
        <v>980</v>
      </c>
      <c r="E592" s="811">
        <v>5</v>
      </c>
      <c r="F592" s="779" t="s">
        <v>18</v>
      </c>
      <c r="G592" s="811" t="s">
        <v>1059</v>
      </c>
      <c r="H592" s="811" t="s">
        <v>45</v>
      </c>
      <c r="I592" s="811" t="s">
        <v>165</v>
      </c>
      <c r="J592" s="811" t="s">
        <v>35</v>
      </c>
      <c r="K592" s="811" t="s">
        <v>139</v>
      </c>
      <c r="L592" s="811" t="s">
        <v>30</v>
      </c>
      <c r="M592" s="86" t="s">
        <v>30</v>
      </c>
      <c r="N592" s="811" t="s">
        <v>45</v>
      </c>
      <c r="O592" s="811" t="s">
        <v>45</v>
      </c>
      <c r="P592" s="811" t="s">
        <v>45</v>
      </c>
      <c r="Q592" s="811" t="s">
        <v>1500</v>
      </c>
      <c r="R592" s="812" t="s">
        <v>6730</v>
      </c>
      <c r="S592" s="812" t="s">
        <v>45</v>
      </c>
      <c r="T592" s="811" t="s">
        <v>45</v>
      </c>
      <c r="U592" s="811" t="s">
        <v>987</v>
      </c>
    </row>
    <row r="593" spans="1:21" s="583" customFormat="1" ht="13" customHeight="1">
      <c r="A593" s="810" t="s">
        <v>1321</v>
      </c>
      <c r="B593" s="810" t="s">
        <v>4966</v>
      </c>
      <c r="C593" s="778" t="s">
        <v>45</v>
      </c>
      <c r="D593" s="811" t="s">
        <v>979</v>
      </c>
      <c r="E593" s="811">
        <v>3</v>
      </c>
      <c r="F593" s="779" t="s">
        <v>18</v>
      </c>
      <c r="G593" s="811" t="s">
        <v>1057</v>
      </c>
      <c r="H593" s="811" t="s">
        <v>45</v>
      </c>
      <c r="I593" s="811" t="s">
        <v>36</v>
      </c>
      <c r="J593" s="811" t="s">
        <v>35</v>
      </c>
      <c r="K593" s="811" t="s">
        <v>4501</v>
      </c>
      <c r="L593" s="811" t="s">
        <v>30</v>
      </c>
      <c r="M593" s="86" t="s">
        <v>30</v>
      </c>
      <c r="N593" s="811" t="s">
        <v>45</v>
      </c>
      <c r="O593" s="811" t="s">
        <v>45</v>
      </c>
      <c r="P593" s="811" t="s">
        <v>30</v>
      </c>
      <c r="Q593" s="811" t="s">
        <v>1501</v>
      </c>
      <c r="R593" s="812" t="s">
        <v>4966</v>
      </c>
      <c r="S593" s="812" t="s">
        <v>7900</v>
      </c>
      <c r="T593" s="811" t="s">
        <v>4497</v>
      </c>
      <c r="U593" s="811" t="s">
        <v>4499</v>
      </c>
    </row>
    <row r="594" spans="1:21" s="583" customFormat="1" ht="13" customHeight="1">
      <c r="A594" s="810" t="s">
        <v>1321</v>
      </c>
      <c r="B594" s="810" t="s">
        <v>4967</v>
      </c>
      <c r="C594" s="778" t="s">
        <v>45</v>
      </c>
      <c r="D594" s="811" t="s">
        <v>979</v>
      </c>
      <c r="E594" s="811">
        <v>3</v>
      </c>
      <c r="F594" s="779" t="s">
        <v>18</v>
      </c>
      <c r="G594" s="811" t="s">
        <v>1059</v>
      </c>
      <c r="H594" s="811" t="s">
        <v>45</v>
      </c>
      <c r="I594" s="811" t="s">
        <v>36</v>
      </c>
      <c r="J594" s="811" t="s">
        <v>35</v>
      </c>
      <c r="K594" s="811" t="s">
        <v>4501</v>
      </c>
      <c r="L594" s="811" t="s">
        <v>30</v>
      </c>
      <c r="M594" s="86" t="s">
        <v>30</v>
      </c>
      <c r="N594" s="811" t="s">
        <v>45</v>
      </c>
      <c r="O594" s="811" t="s">
        <v>45</v>
      </c>
      <c r="P594" s="811" t="s">
        <v>45</v>
      </c>
      <c r="Q594" s="811" t="s">
        <v>1501</v>
      </c>
      <c r="R594" s="812" t="s">
        <v>4967</v>
      </c>
      <c r="S594" s="812" t="s">
        <v>7901</v>
      </c>
      <c r="T594" s="811" t="s">
        <v>4498</v>
      </c>
      <c r="U594" s="811" t="s">
        <v>4500</v>
      </c>
    </row>
    <row r="595" spans="1:21" s="583" customFormat="1" ht="13" hidden="1" customHeight="1">
      <c r="A595" s="810" t="s">
        <v>1321</v>
      </c>
      <c r="B595" s="810" t="s">
        <v>8667</v>
      </c>
      <c r="C595" s="778" t="s">
        <v>45</v>
      </c>
      <c r="D595" s="811" t="s">
        <v>980</v>
      </c>
      <c r="E595" s="811">
        <v>5</v>
      </c>
      <c r="F595" s="779" t="s">
        <v>40</v>
      </c>
      <c r="G595" s="811" t="s">
        <v>1057</v>
      </c>
      <c r="H595" s="811" t="s">
        <v>45</v>
      </c>
      <c r="I595" s="811" t="s">
        <v>165</v>
      </c>
      <c r="J595" s="811" t="s">
        <v>194</v>
      </c>
      <c r="K595" s="811" t="s">
        <v>220</v>
      </c>
      <c r="L595" s="811" t="s">
        <v>45</v>
      </c>
      <c r="M595" s="86" t="s">
        <v>30</v>
      </c>
      <c r="N595" s="811" t="s">
        <v>45</v>
      </c>
      <c r="O595" s="811" t="s">
        <v>45</v>
      </c>
      <c r="P595" s="811" t="s">
        <v>30</v>
      </c>
      <c r="Q595" s="811" t="s">
        <v>1501</v>
      </c>
      <c r="R595" s="812" t="s">
        <v>8667</v>
      </c>
      <c r="S595" s="812" t="s">
        <v>5568</v>
      </c>
      <c r="T595" s="811" t="s">
        <v>1796</v>
      </c>
      <c r="U595" s="811" t="s">
        <v>695</v>
      </c>
    </row>
    <row r="596" spans="1:21" s="583" customFormat="1" ht="13" customHeight="1">
      <c r="A596" s="810" t="s">
        <v>1321</v>
      </c>
      <c r="B596" s="810" t="s">
        <v>8668</v>
      </c>
      <c r="C596" s="778" t="s">
        <v>30</v>
      </c>
      <c r="D596" s="811" t="s">
        <v>979</v>
      </c>
      <c r="E596" s="811">
        <v>3</v>
      </c>
      <c r="F596" s="779" t="s">
        <v>18</v>
      </c>
      <c r="G596" s="811" t="s">
        <v>1057</v>
      </c>
      <c r="H596" s="811" t="s">
        <v>45</v>
      </c>
      <c r="I596" s="811" t="s">
        <v>36</v>
      </c>
      <c r="J596" s="811" t="s">
        <v>35</v>
      </c>
      <c r="K596" s="811" t="s">
        <v>220</v>
      </c>
      <c r="L596" s="811" t="s">
        <v>45</v>
      </c>
      <c r="M596" s="86" t="s">
        <v>30</v>
      </c>
      <c r="N596" s="811" t="s">
        <v>30</v>
      </c>
      <c r="O596" s="811" t="s">
        <v>30</v>
      </c>
      <c r="P596" s="811" t="s">
        <v>30</v>
      </c>
      <c r="Q596" s="811" t="s">
        <v>1501</v>
      </c>
      <c r="R596" s="812" t="s">
        <v>8668</v>
      </c>
      <c r="S596" s="812" t="s">
        <v>8669</v>
      </c>
      <c r="T596" s="811" t="s">
        <v>1794</v>
      </c>
      <c r="U596" s="811" t="s">
        <v>693</v>
      </c>
    </row>
    <row r="597" spans="1:21" s="583" customFormat="1" ht="13" customHeight="1">
      <c r="A597" s="810" t="s">
        <v>6733</v>
      </c>
      <c r="B597" s="810" t="s">
        <v>7740</v>
      </c>
      <c r="C597" s="778" t="s">
        <v>45</v>
      </c>
      <c r="D597" s="811" t="s">
        <v>980</v>
      </c>
      <c r="E597" s="811">
        <v>5</v>
      </c>
      <c r="F597" s="779" t="s">
        <v>18</v>
      </c>
      <c r="G597" s="811" t="s">
        <v>1057</v>
      </c>
      <c r="H597" s="811" t="s">
        <v>45</v>
      </c>
      <c r="I597" s="811" t="s">
        <v>165</v>
      </c>
      <c r="J597" s="811" t="s">
        <v>194</v>
      </c>
      <c r="K597" s="811" t="s">
        <v>220</v>
      </c>
      <c r="L597" s="811" t="s">
        <v>45</v>
      </c>
      <c r="M597" s="86" t="s">
        <v>30</v>
      </c>
      <c r="N597" s="811" t="s">
        <v>45</v>
      </c>
      <c r="O597" s="811" t="s">
        <v>45</v>
      </c>
      <c r="P597" s="811" t="s">
        <v>30</v>
      </c>
      <c r="Q597" s="811" t="s">
        <v>1501</v>
      </c>
      <c r="R597" s="812" t="s">
        <v>7740</v>
      </c>
      <c r="S597" s="812" t="s">
        <v>7741</v>
      </c>
      <c r="T597" s="811" t="s">
        <v>1736</v>
      </c>
      <c r="U597" s="811" t="s">
        <v>649</v>
      </c>
    </row>
    <row r="598" spans="1:21" s="593" customFormat="1" ht="13" customHeight="1">
      <c r="A598" s="810" t="s">
        <v>6733</v>
      </c>
      <c r="B598" s="810" t="s">
        <v>6721</v>
      </c>
      <c r="C598" s="778" t="s">
        <v>45</v>
      </c>
      <c r="D598" s="811" t="s">
        <v>980</v>
      </c>
      <c r="E598" s="811">
        <v>5</v>
      </c>
      <c r="F598" s="779" t="s">
        <v>18</v>
      </c>
      <c r="G598" s="811" t="s">
        <v>1057</v>
      </c>
      <c r="H598" s="811" t="s">
        <v>45</v>
      </c>
      <c r="I598" s="811" t="s">
        <v>165</v>
      </c>
      <c r="J598" s="811" t="s">
        <v>180</v>
      </c>
      <c r="K598" s="811" t="s">
        <v>220</v>
      </c>
      <c r="L598" s="811" t="s">
        <v>45</v>
      </c>
      <c r="M598" s="86" t="s">
        <v>30</v>
      </c>
      <c r="N598" s="811" t="s">
        <v>45</v>
      </c>
      <c r="O598" s="811" t="s">
        <v>45</v>
      </c>
      <c r="P598" s="811" t="s">
        <v>30</v>
      </c>
      <c r="Q598" s="811" t="s">
        <v>1501</v>
      </c>
      <c r="R598" s="812" t="s">
        <v>6721</v>
      </c>
      <c r="S598" s="812" t="s">
        <v>6764</v>
      </c>
      <c r="T598" s="811" t="s">
        <v>1728</v>
      </c>
      <c r="U598" s="811" t="s">
        <v>640</v>
      </c>
    </row>
    <row r="599" spans="1:21" s="583" customFormat="1" ht="13" hidden="1" customHeight="1">
      <c r="A599" s="810" t="s">
        <v>1326</v>
      </c>
      <c r="B599" s="810" t="s">
        <v>5334</v>
      </c>
      <c r="C599" s="778" t="s">
        <v>45</v>
      </c>
      <c r="D599" s="811" t="s">
        <v>980</v>
      </c>
      <c r="E599" s="811">
        <v>5</v>
      </c>
      <c r="F599" s="779" t="s">
        <v>19</v>
      </c>
      <c r="G599" s="811" t="s">
        <v>1059</v>
      </c>
      <c r="H599" s="811" t="s">
        <v>45</v>
      </c>
      <c r="I599" s="811" t="s">
        <v>165</v>
      </c>
      <c r="J599" s="811" t="s">
        <v>182</v>
      </c>
      <c r="K599" s="811" t="s">
        <v>223</v>
      </c>
      <c r="L599" s="811" t="s">
        <v>45</v>
      </c>
      <c r="M599" s="86" t="s">
        <v>30</v>
      </c>
      <c r="N599" s="811" t="s">
        <v>45</v>
      </c>
      <c r="O599" s="811" t="s">
        <v>45</v>
      </c>
      <c r="P599" s="811" t="s">
        <v>45</v>
      </c>
      <c r="Q599" s="811" t="s">
        <v>1500</v>
      </c>
      <c r="R599" s="812" t="s">
        <v>5334</v>
      </c>
      <c r="S599" s="812" t="s">
        <v>45</v>
      </c>
      <c r="T599" s="811" t="s">
        <v>45</v>
      </c>
      <c r="U599" s="811" t="s">
        <v>3597</v>
      </c>
    </row>
    <row r="600" spans="1:21" s="583" customFormat="1" ht="13" hidden="1" customHeight="1">
      <c r="A600" s="810" t="s">
        <v>1326</v>
      </c>
      <c r="B600" s="810" t="s">
        <v>5335</v>
      </c>
      <c r="C600" s="778" t="s">
        <v>45</v>
      </c>
      <c r="D600" s="811" t="s">
        <v>980</v>
      </c>
      <c r="E600" s="811">
        <v>5</v>
      </c>
      <c r="F600" s="779" t="s">
        <v>19</v>
      </c>
      <c r="G600" s="811" t="s">
        <v>1057</v>
      </c>
      <c r="H600" s="811" t="s">
        <v>45</v>
      </c>
      <c r="I600" s="811" t="s">
        <v>165</v>
      </c>
      <c r="J600" s="811" t="s">
        <v>182</v>
      </c>
      <c r="K600" s="811" t="s">
        <v>223</v>
      </c>
      <c r="L600" s="811" t="s">
        <v>45</v>
      </c>
      <c r="M600" s="86" t="s">
        <v>30</v>
      </c>
      <c r="N600" s="811" t="s">
        <v>45</v>
      </c>
      <c r="O600" s="811" t="s">
        <v>45</v>
      </c>
      <c r="P600" s="811" t="s">
        <v>30</v>
      </c>
      <c r="Q600" s="811" t="s">
        <v>1500</v>
      </c>
      <c r="R600" s="812" t="s">
        <v>5335</v>
      </c>
      <c r="S600" s="812" t="s">
        <v>45</v>
      </c>
      <c r="T600" s="811" t="s">
        <v>45</v>
      </c>
      <c r="U600" s="811" t="s">
        <v>5336</v>
      </c>
    </row>
    <row r="601" spans="1:21" s="583" customFormat="1" ht="13" hidden="1" customHeight="1">
      <c r="A601" s="810" t="s">
        <v>1326</v>
      </c>
      <c r="B601" s="810" t="s">
        <v>5337</v>
      </c>
      <c r="C601" s="778" t="s">
        <v>45</v>
      </c>
      <c r="D601" s="811" t="s">
        <v>980</v>
      </c>
      <c r="E601" s="811">
        <v>5</v>
      </c>
      <c r="F601" s="779" t="s">
        <v>19</v>
      </c>
      <c r="G601" s="811" t="s">
        <v>1057</v>
      </c>
      <c r="H601" s="811" t="s">
        <v>45</v>
      </c>
      <c r="I601" s="811" t="s">
        <v>165</v>
      </c>
      <c r="J601" s="811" t="s">
        <v>182</v>
      </c>
      <c r="K601" s="811" t="s">
        <v>223</v>
      </c>
      <c r="L601" s="811" t="s">
        <v>30</v>
      </c>
      <c r="M601" s="86" t="s">
        <v>30</v>
      </c>
      <c r="N601" s="811" t="s">
        <v>45</v>
      </c>
      <c r="O601" s="811" t="s">
        <v>45</v>
      </c>
      <c r="P601" s="811" t="s">
        <v>45</v>
      </c>
      <c r="Q601" s="811" t="s">
        <v>1501</v>
      </c>
      <c r="R601" s="812" t="s">
        <v>5337</v>
      </c>
      <c r="S601" s="812" t="s">
        <v>1981</v>
      </c>
      <c r="T601" s="811" t="s">
        <v>1982</v>
      </c>
      <c r="U601" s="811" t="s">
        <v>781</v>
      </c>
    </row>
    <row r="602" spans="1:21" s="583" customFormat="1" ht="13" customHeight="1">
      <c r="A602" s="810" t="s">
        <v>6733</v>
      </c>
      <c r="B602" s="810" t="s">
        <v>6722</v>
      </c>
      <c r="C602" s="778" t="s">
        <v>45</v>
      </c>
      <c r="D602" s="811" t="s">
        <v>980</v>
      </c>
      <c r="E602" s="811">
        <v>5</v>
      </c>
      <c r="F602" s="779" t="s">
        <v>18</v>
      </c>
      <c r="G602" s="811" t="s">
        <v>1057</v>
      </c>
      <c r="H602" s="811" t="s">
        <v>45</v>
      </c>
      <c r="I602" s="811" t="s">
        <v>165</v>
      </c>
      <c r="J602" s="811" t="s">
        <v>180</v>
      </c>
      <c r="K602" s="811" t="s">
        <v>220</v>
      </c>
      <c r="L602" s="811" t="s">
        <v>45</v>
      </c>
      <c r="M602" s="86" t="s">
        <v>30</v>
      </c>
      <c r="N602" s="811" t="s">
        <v>30</v>
      </c>
      <c r="O602" s="811" t="s">
        <v>45</v>
      </c>
      <c r="P602" s="811" t="s">
        <v>30</v>
      </c>
      <c r="Q602" s="811" t="s">
        <v>1501</v>
      </c>
      <c r="R602" s="812" t="s">
        <v>6722</v>
      </c>
      <c r="S602" s="812" t="s">
        <v>6765</v>
      </c>
      <c r="T602" s="811" t="s">
        <v>1729</v>
      </c>
      <c r="U602" s="811" t="s">
        <v>641</v>
      </c>
    </row>
    <row r="603" spans="1:21" s="583" customFormat="1" ht="13" customHeight="1">
      <c r="A603" s="810" t="s">
        <v>6733</v>
      </c>
      <c r="B603" s="810" t="s">
        <v>6723</v>
      </c>
      <c r="C603" s="778" t="s">
        <v>45</v>
      </c>
      <c r="D603" s="811" t="s">
        <v>980</v>
      </c>
      <c r="E603" s="811">
        <v>5</v>
      </c>
      <c r="F603" s="779" t="s">
        <v>18</v>
      </c>
      <c r="G603" s="811" t="s">
        <v>1059</v>
      </c>
      <c r="H603" s="811" t="s">
        <v>45</v>
      </c>
      <c r="I603" s="811" t="s">
        <v>165</v>
      </c>
      <c r="J603" s="811" t="s">
        <v>180</v>
      </c>
      <c r="K603" s="811" t="s">
        <v>220</v>
      </c>
      <c r="L603" s="811" t="s">
        <v>45</v>
      </c>
      <c r="M603" s="86" t="s">
        <v>30</v>
      </c>
      <c r="N603" s="811" t="s">
        <v>45</v>
      </c>
      <c r="O603" s="811" t="s">
        <v>45</v>
      </c>
      <c r="P603" s="811" t="s">
        <v>45</v>
      </c>
      <c r="Q603" s="811" t="s">
        <v>1501</v>
      </c>
      <c r="R603" s="812" t="s">
        <v>6723</v>
      </c>
      <c r="S603" s="812" t="s">
        <v>6766</v>
      </c>
      <c r="T603" s="811" t="s">
        <v>4936</v>
      </c>
      <c r="U603" s="811" t="s">
        <v>641</v>
      </c>
    </row>
    <row r="604" spans="1:21" s="583" customFormat="1" ht="13" hidden="1" customHeight="1">
      <c r="A604" s="810" t="s">
        <v>1326</v>
      </c>
      <c r="B604" s="810" t="s">
        <v>5326</v>
      </c>
      <c r="C604" s="778" t="s">
        <v>45</v>
      </c>
      <c r="D604" s="811" t="s">
        <v>979</v>
      </c>
      <c r="E604" s="811">
        <v>3</v>
      </c>
      <c r="F604" s="779" t="s">
        <v>40</v>
      </c>
      <c r="G604" s="811" t="s">
        <v>1058</v>
      </c>
      <c r="H604" s="811" t="s">
        <v>45</v>
      </c>
      <c r="I604" s="811" t="s">
        <v>36</v>
      </c>
      <c r="J604" s="811" t="s">
        <v>180</v>
      </c>
      <c r="K604" s="811" t="s">
        <v>221</v>
      </c>
      <c r="L604" s="811" t="s">
        <v>30</v>
      </c>
      <c r="M604" s="86" t="s">
        <v>30</v>
      </c>
      <c r="N604" s="811" t="s">
        <v>45</v>
      </c>
      <c r="O604" s="811" t="s">
        <v>45</v>
      </c>
      <c r="P604" s="811" t="s">
        <v>45</v>
      </c>
      <c r="Q604" s="811" t="s">
        <v>1500</v>
      </c>
      <c r="R604" s="812" t="s">
        <v>5326</v>
      </c>
      <c r="S604" s="812" t="s">
        <v>45</v>
      </c>
      <c r="T604" s="811" t="s">
        <v>45</v>
      </c>
      <c r="U604" s="811" t="s">
        <v>1050</v>
      </c>
    </row>
    <row r="605" spans="1:21" s="583" customFormat="1" ht="13" hidden="1" customHeight="1">
      <c r="A605" s="810" t="s">
        <v>1326</v>
      </c>
      <c r="B605" s="810" t="s">
        <v>5327</v>
      </c>
      <c r="C605" s="778" t="s">
        <v>45</v>
      </c>
      <c r="D605" s="811" t="s">
        <v>979</v>
      </c>
      <c r="E605" s="811">
        <v>3</v>
      </c>
      <c r="F605" s="779" t="s">
        <v>40</v>
      </c>
      <c r="G605" s="811" t="s">
        <v>1059</v>
      </c>
      <c r="H605" s="811" t="s">
        <v>45</v>
      </c>
      <c r="I605" s="811" t="s">
        <v>36</v>
      </c>
      <c r="J605" s="811" t="s">
        <v>180</v>
      </c>
      <c r="K605" s="811" t="s">
        <v>221</v>
      </c>
      <c r="L605" s="811" t="s">
        <v>30</v>
      </c>
      <c r="M605" s="86" t="s">
        <v>30</v>
      </c>
      <c r="N605" s="811" t="s">
        <v>45</v>
      </c>
      <c r="O605" s="811" t="s">
        <v>45</v>
      </c>
      <c r="P605" s="811" t="s">
        <v>45</v>
      </c>
      <c r="Q605" s="811" t="s">
        <v>1500</v>
      </c>
      <c r="R605" s="812" t="s">
        <v>5327</v>
      </c>
      <c r="S605" s="812" t="s">
        <v>45</v>
      </c>
      <c r="T605" s="811" t="s">
        <v>45</v>
      </c>
      <c r="U605" s="811" t="s">
        <v>5328</v>
      </c>
    </row>
    <row r="606" spans="1:21" s="583" customFormat="1" ht="13" hidden="1" customHeight="1">
      <c r="A606" s="810" t="s">
        <v>1326</v>
      </c>
      <c r="B606" s="810" t="s">
        <v>5180</v>
      </c>
      <c r="C606" s="778" t="s">
        <v>45</v>
      </c>
      <c r="D606" s="811" t="s">
        <v>979</v>
      </c>
      <c r="E606" s="811">
        <v>3</v>
      </c>
      <c r="F606" s="779" t="s">
        <v>19</v>
      </c>
      <c r="G606" s="811" t="s">
        <v>1057</v>
      </c>
      <c r="H606" s="811" t="s">
        <v>45</v>
      </c>
      <c r="I606" s="811" t="s">
        <v>192</v>
      </c>
      <c r="J606" s="811" t="s">
        <v>35</v>
      </c>
      <c r="K606" s="811" t="s">
        <v>220</v>
      </c>
      <c r="L606" s="811" t="s">
        <v>45</v>
      </c>
      <c r="M606" s="86" t="s">
        <v>30</v>
      </c>
      <c r="N606" s="811" t="s">
        <v>45</v>
      </c>
      <c r="O606" s="811" t="s">
        <v>45</v>
      </c>
      <c r="P606" s="811" t="s">
        <v>45</v>
      </c>
      <c r="Q606" s="811" t="s">
        <v>1501</v>
      </c>
      <c r="R606" s="812" t="s">
        <v>5180</v>
      </c>
      <c r="S606" s="812" t="s">
        <v>5792</v>
      </c>
      <c r="T606" s="811" t="s">
        <v>5181</v>
      </c>
      <c r="U606" s="811" t="s">
        <v>5182</v>
      </c>
    </row>
    <row r="607" spans="1:21" s="593" customFormat="1" ht="13" hidden="1" customHeight="1">
      <c r="A607" s="810" t="s">
        <v>1326</v>
      </c>
      <c r="B607" s="810" t="s">
        <v>5329</v>
      </c>
      <c r="C607" s="778" t="s">
        <v>45</v>
      </c>
      <c r="D607" s="811" t="s">
        <v>979</v>
      </c>
      <c r="E607" s="811">
        <v>3</v>
      </c>
      <c r="F607" s="779" t="s">
        <v>40</v>
      </c>
      <c r="G607" s="811" t="s">
        <v>4428</v>
      </c>
      <c r="H607" s="811" t="s">
        <v>45</v>
      </c>
      <c r="I607" s="811" t="s">
        <v>36</v>
      </c>
      <c r="J607" s="811" t="s">
        <v>180</v>
      </c>
      <c r="K607" s="811" t="s">
        <v>221</v>
      </c>
      <c r="L607" s="811" t="s">
        <v>30</v>
      </c>
      <c r="M607" s="86" t="s">
        <v>30</v>
      </c>
      <c r="N607" s="811" t="s">
        <v>45</v>
      </c>
      <c r="O607" s="811" t="s">
        <v>45</v>
      </c>
      <c r="P607" s="811" t="s">
        <v>45</v>
      </c>
      <c r="Q607" s="811" t="s">
        <v>1500</v>
      </c>
      <c r="R607" s="812" t="s">
        <v>5329</v>
      </c>
      <c r="S607" s="812" t="s">
        <v>45</v>
      </c>
      <c r="T607" s="811" t="s">
        <v>45</v>
      </c>
      <c r="U607" s="811" t="s">
        <v>3603</v>
      </c>
    </row>
    <row r="608" spans="1:21" s="593" customFormat="1" ht="13" hidden="1" customHeight="1">
      <c r="A608" s="810" t="s">
        <v>1326</v>
      </c>
      <c r="B608" s="810" t="s">
        <v>5178</v>
      </c>
      <c r="C608" s="778" t="s">
        <v>45</v>
      </c>
      <c r="D608" s="811" t="s">
        <v>980</v>
      </c>
      <c r="E608" s="811">
        <v>5</v>
      </c>
      <c r="F608" s="779" t="s">
        <v>40</v>
      </c>
      <c r="G608" s="811" t="s">
        <v>1057</v>
      </c>
      <c r="H608" s="811" t="s">
        <v>45</v>
      </c>
      <c r="I608" s="811" t="s">
        <v>165</v>
      </c>
      <c r="J608" s="811" t="s">
        <v>169</v>
      </c>
      <c r="K608" s="811" t="s">
        <v>220</v>
      </c>
      <c r="L608" s="811" t="s">
        <v>45</v>
      </c>
      <c r="M608" s="86" t="s">
        <v>30</v>
      </c>
      <c r="N608" s="811" t="s">
        <v>45</v>
      </c>
      <c r="O608" s="811" t="s">
        <v>45</v>
      </c>
      <c r="P608" s="811" t="s">
        <v>30</v>
      </c>
      <c r="Q608" s="811" t="s">
        <v>1501</v>
      </c>
      <c r="R608" s="812" t="s">
        <v>5178</v>
      </c>
      <c r="S608" s="812" t="s">
        <v>5791</v>
      </c>
      <c r="T608" s="811" t="s">
        <v>1984</v>
      </c>
      <c r="U608" s="811" t="s">
        <v>601</v>
      </c>
    </row>
    <row r="609" spans="1:21" s="583" customFormat="1" ht="13" hidden="1" customHeight="1">
      <c r="A609" s="810" t="s">
        <v>1326</v>
      </c>
      <c r="B609" s="810" t="s">
        <v>7283</v>
      </c>
      <c r="C609" s="778" t="s">
        <v>45</v>
      </c>
      <c r="D609" s="811" t="s">
        <v>979</v>
      </c>
      <c r="E609" s="811">
        <v>3</v>
      </c>
      <c r="F609" s="779" t="s">
        <v>40</v>
      </c>
      <c r="G609" s="811" t="s">
        <v>1057</v>
      </c>
      <c r="H609" s="811" t="s">
        <v>45</v>
      </c>
      <c r="I609" s="811" t="s">
        <v>36</v>
      </c>
      <c r="J609" s="811" t="s">
        <v>180</v>
      </c>
      <c r="K609" s="811" t="s">
        <v>221</v>
      </c>
      <c r="L609" s="811" t="s">
        <v>45</v>
      </c>
      <c r="M609" s="86" t="s">
        <v>30</v>
      </c>
      <c r="N609" s="811" t="s">
        <v>45</v>
      </c>
      <c r="O609" s="811" t="s">
        <v>45</v>
      </c>
      <c r="P609" s="811" t="s">
        <v>30</v>
      </c>
      <c r="Q609" s="811" t="s">
        <v>1501</v>
      </c>
      <c r="R609" s="812" t="s">
        <v>7283</v>
      </c>
      <c r="S609" s="812" t="s">
        <v>7314</v>
      </c>
      <c r="T609" s="811" t="s">
        <v>7315</v>
      </c>
      <c r="U609" s="811" t="s">
        <v>7284</v>
      </c>
    </row>
    <row r="610" spans="1:21" s="583" customFormat="1" ht="13" hidden="1" customHeight="1">
      <c r="A610" s="810" t="s">
        <v>1326</v>
      </c>
      <c r="B610" s="810" t="s">
        <v>4958</v>
      </c>
      <c r="C610" s="778" t="s">
        <v>45</v>
      </c>
      <c r="D610" s="811" t="s">
        <v>980</v>
      </c>
      <c r="E610" s="811">
        <v>5</v>
      </c>
      <c r="F610" s="779" t="s">
        <v>19</v>
      </c>
      <c r="G610" s="811" t="s">
        <v>1059</v>
      </c>
      <c r="H610" s="811" t="s">
        <v>45</v>
      </c>
      <c r="I610" s="811" t="s">
        <v>165</v>
      </c>
      <c r="J610" s="811" t="s">
        <v>42</v>
      </c>
      <c r="K610" s="811" t="s">
        <v>220</v>
      </c>
      <c r="L610" s="811" t="s">
        <v>45</v>
      </c>
      <c r="M610" s="86" t="s">
        <v>30</v>
      </c>
      <c r="N610" s="811" t="s">
        <v>45</v>
      </c>
      <c r="O610" s="811" t="s">
        <v>45</v>
      </c>
      <c r="P610" s="811" t="s">
        <v>45</v>
      </c>
      <c r="Q610" s="811" t="s">
        <v>1501</v>
      </c>
      <c r="R610" s="812" t="s">
        <v>4958</v>
      </c>
      <c r="S610" s="812" t="s">
        <v>2082</v>
      </c>
      <c r="T610" s="811" t="s">
        <v>2085</v>
      </c>
      <c r="U610" s="811" t="s">
        <v>2036</v>
      </c>
    </row>
    <row r="611" spans="1:21" s="583" customFormat="1" ht="13" hidden="1" customHeight="1">
      <c r="A611" s="810" t="s">
        <v>1326</v>
      </c>
      <c r="B611" s="810" t="s">
        <v>4956</v>
      </c>
      <c r="C611" s="778" t="s">
        <v>45</v>
      </c>
      <c r="D611" s="811" t="s">
        <v>980</v>
      </c>
      <c r="E611" s="811">
        <v>5</v>
      </c>
      <c r="F611" s="779" t="s">
        <v>19</v>
      </c>
      <c r="G611" s="811" t="s">
        <v>1057</v>
      </c>
      <c r="H611" s="811" t="s">
        <v>45</v>
      </c>
      <c r="I611" s="811" t="s">
        <v>165</v>
      </c>
      <c r="J611" s="811" t="s">
        <v>42</v>
      </c>
      <c r="K611" s="811" t="s">
        <v>220</v>
      </c>
      <c r="L611" s="811" t="s">
        <v>45</v>
      </c>
      <c r="M611" s="86" t="s">
        <v>30</v>
      </c>
      <c r="N611" s="811" t="s">
        <v>45</v>
      </c>
      <c r="O611" s="811" t="s">
        <v>45</v>
      </c>
      <c r="P611" s="811" t="s">
        <v>45</v>
      </c>
      <c r="Q611" s="811" t="s">
        <v>1501</v>
      </c>
      <c r="R611" s="812" t="s">
        <v>4956</v>
      </c>
      <c r="S611" s="812" t="s">
        <v>2214</v>
      </c>
      <c r="T611" s="811" t="s">
        <v>2280</v>
      </c>
      <c r="U611" s="811" t="s">
        <v>2215</v>
      </c>
    </row>
    <row r="612" spans="1:21" s="583" customFormat="1" ht="13" hidden="1" customHeight="1">
      <c r="A612" s="810" t="s">
        <v>1326</v>
      </c>
      <c r="B612" s="810" t="s">
        <v>4957</v>
      </c>
      <c r="C612" s="778" t="s">
        <v>45</v>
      </c>
      <c r="D612" s="811" t="s">
        <v>980</v>
      </c>
      <c r="E612" s="811">
        <v>5</v>
      </c>
      <c r="F612" s="779" t="s">
        <v>19</v>
      </c>
      <c r="G612" s="811" t="s">
        <v>1057</v>
      </c>
      <c r="H612" s="811" t="s">
        <v>45</v>
      </c>
      <c r="I612" s="811" t="s">
        <v>165</v>
      </c>
      <c r="J612" s="811" t="s">
        <v>42</v>
      </c>
      <c r="K612" s="811" t="s">
        <v>220</v>
      </c>
      <c r="L612" s="811" t="s">
        <v>45</v>
      </c>
      <c r="M612" s="86" t="s">
        <v>30</v>
      </c>
      <c r="N612" s="811" t="s">
        <v>45</v>
      </c>
      <c r="O612" s="811" t="s">
        <v>45</v>
      </c>
      <c r="P612" s="811" t="s">
        <v>45</v>
      </c>
      <c r="Q612" s="811" t="s">
        <v>1501</v>
      </c>
      <c r="R612" s="812" t="s">
        <v>4957</v>
      </c>
      <c r="S612" s="812" t="s">
        <v>2083</v>
      </c>
      <c r="T612" s="811" t="s">
        <v>2084</v>
      </c>
      <c r="U612" s="811" t="s">
        <v>2037</v>
      </c>
    </row>
    <row r="613" spans="1:21" s="583" customFormat="1" ht="13" hidden="1" customHeight="1">
      <c r="A613" s="810" t="s">
        <v>1326</v>
      </c>
      <c r="B613" s="810" t="s">
        <v>5330</v>
      </c>
      <c r="C613" s="778" t="s">
        <v>45</v>
      </c>
      <c r="D613" s="811" t="s">
        <v>979</v>
      </c>
      <c r="E613" s="811">
        <v>3</v>
      </c>
      <c r="F613" s="779" t="s">
        <v>40</v>
      </c>
      <c r="G613" s="811" t="s">
        <v>1057</v>
      </c>
      <c r="H613" s="811" t="s">
        <v>45</v>
      </c>
      <c r="I613" s="811" t="s">
        <v>36</v>
      </c>
      <c r="J613" s="811" t="s">
        <v>180</v>
      </c>
      <c r="K613" s="811" t="s">
        <v>221</v>
      </c>
      <c r="L613" s="811" t="s">
        <v>30</v>
      </c>
      <c r="M613" s="86" t="s">
        <v>30</v>
      </c>
      <c r="N613" s="811" t="s">
        <v>45</v>
      </c>
      <c r="O613" s="811" t="s">
        <v>45</v>
      </c>
      <c r="P613" s="811" t="s">
        <v>45</v>
      </c>
      <c r="Q613" s="811" t="s">
        <v>1501</v>
      </c>
      <c r="R613" s="812" t="s">
        <v>5330</v>
      </c>
      <c r="S613" s="812" t="s">
        <v>1401</v>
      </c>
      <c r="T613" s="811" t="s">
        <v>1687</v>
      </c>
      <c r="U613" s="811" t="s">
        <v>1402</v>
      </c>
    </row>
    <row r="614" spans="1:21" s="583" customFormat="1" ht="13" hidden="1" customHeight="1">
      <c r="A614" s="810" t="s">
        <v>1326</v>
      </c>
      <c r="B614" s="810" t="s">
        <v>5179</v>
      </c>
      <c r="C614" s="778" t="s">
        <v>45</v>
      </c>
      <c r="D614" s="811" t="s">
        <v>979</v>
      </c>
      <c r="E614" s="811">
        <v>3</v>
      </c>
      <c r="F614" s="779" t="s">
        <v>40</v>
      </c>
      <c r="G614" s="811" t="s">
        <v>1058</v>
      </c>
      <c r="H614" s="811" t="s">
        <v>45</v>
      </c>
      <c r="I614" s="811" t="s">
        <v>192</v>
      </c>
      <c r="J614" s="811" t="s">
        <v>35</v>
      </c>
      <c r="K614" s="811" t="s">
        <v>220</v>
      </c>
      <c r="L614" s="811" t="s">
        <v>30</v>
      </c>
      <c r="M614" s="86" t="s">
        <v>30</v>
      </c>
      <c r="N614" s="811" t="s">
        <v>45</v>
      </c>
      <c r="O614" s="811" t="s">
        <v>45</v>
      </c>
      <c r="P614" s="811" t="s">
        <v>45</v>
      </c>
      <c r="Q614" s="811" t="s">
        <v>1500</v>
      </c>
      <c r="R614" s="812" t="s">
        <v>5179</v>
      </c>
      <c r="S614" s="812" t="s">
        <v>45</v>
      </c>
      <c r="T614" s="811" t="s">
        <v>45</v>
      </c>
      <c r="U614" s="811" t="s">
        <v>3586</v>
      </c>
    </row>
    <row r="615" spans="1:21" s="583" customFormat="1" ht="13" hidden="1" customHeight="1">
      <c r="A615" s="810" t="s">
        <v>1326</v>
      </c>
      <c r="B615" s="810" t="s">
        <v>5183</v>
      </c>
      <c r="C615" s="778" t="s">
        <v>45</v>
      </c>
      <c r="D615" s="811" t="s">
        <v>979</v>
      </c>
      <c r="E615" s="811">
        <v>3</v>
      </c>
      <c r="F615" s="779" t="s">
        <v>40</v>
      </c>
      <c r="G615" s="811" t="s">
        <v>1057</v>
      </c>
      <c r="H615" s="811" t="s">
        <v>45</v>
      </c>
      <c r="I615" s="811" t="s">
        <v>192</v>
      </c>
      <c r="J615" s="811" t="s">
        <v>35</v>
      </c>
      <c r="K615" s="811" t="s">
        <v>220</v>
      </c>
      <c r="L615" s="811" t="s">
        <v>45</v>
      </c>
      <c r="M615" s="86" t="s">
        <v>30</v>
      </c>
      <c r="N615" s="811" t="s">
        <v>45</v>
      </c>
      <c r="O615" s="811" t="s">
        <v>45</v>
      </c>
      <c r="P615" s="811" t="s">
        <v>45</v>
      </c>
      <c r="Q615" s="811" t="s">
        <v>1501</v>
      </c>
      <c r="R615" s="812" t="s">
        <v>5183</v>
      </c>
      <c r="S615" s="812" t="s">
        <v>5793</v>
      </c>
      <c r="T615" s="811" t="s">
        <v>4505</v>
      </c>
      <c r="U615" s="811" t="s">
        <v>5184</v>
      </c>
    </row>
    <row r="616" spans="1:21" s="583" customFormat="1" ht="13" hidden="1" customHeight="1">
      <c r="A616" s="810" t="s">
        <v>1326</v>
      </c>
      <c r="B616" s="810" t="s">
        <v>5185</v>
      </c>
      <c r="C616" s="778" t="s">
        <v>45</v>
      </c>
      <c r="D616" s="811" t="s">
        <v>979</v>
      </c>
      <c r="E616" s="811">
        <v>3</v>
      </c>
      <c r="F616" s="779" t="s">
        <v>40</v>
      </c>
      <c r="G616" s="811" t="s">
        <v>1057</v>
      </c>
      <c r="H616" s="811" t="s">
        <v>45</v>
      </c>
      <c r="I616" s="811" t="s">
        <v>192</v>
      </c>
      <c r="J616" s="811" t="s">
        <v>35</v>
      </c>
      <c r="K616" s="811" t="s">
        <v>220</v>
      </c>
      <c r="L616" s="811" t="s">
        <v>30</v>
      </c>
      <c r="M616" s="86" t="s">
        <v>30</v>
      </c>
      <c r="N616" s="811" t="s">
        <v>45</v>
      </c>
      <c r="O616" s="811" t="s">
        <v>45</v>
      </c>
      <c r="P616" s="811" t="s">
        <v>45</v>
      </c>
      <c r="Q616" s="811" t="s">
        <v>1500</v>
      </c>
      <c r="R616" s="812" t="s">
        <v>5185</v>
      </c>
      <c r="S616" s="812" t="s">
        <v>45</v>
      </c>
      <c r="T616" s="811" t="s">
        <v>45</v>
      </c>
      <c r="U616" s="811" t="s">
        <v>3582</v>
      </c>
    </row>
    <row r="617" spans="1:21" s="583" customFormat="1" ht="13" hidden="1" customHeight="1">
      <c r="A617" s="810" t="s">
        <v>1326</v>
      </c>
      <c r="B617" s="810" t="s">
        <v>4504</v>
      </c>
      <c r="C617" s="778" t="s">
        <v>45</v>
      </c>
      <c r="D617" s="811" t="s">
        <v>979</v>
      </c>
      <c r="E617" s="811">
        <v>3</v>
      </c>
      <c r="F617" s="779" t="s">
        <v>40</v>
      </c>
      <c r="G617" s="811" t="s">
        <v>1059</v>
      </c>
      <c r="H617" s="811" t="s">
        <v>45</v>
      </c>
      <c r="I617" s="811" t="s">
        <v>192</v>
      </c>
      <c r="J617" s="811" t="s">
        <v>35</v>
      </c>
      <c r="K617" s="811" t="s">
        <v>220</v>
      </c>
      <c r="L617" s="811" t="s">
        <v>45</v>
      </c>
      <c r="M617" s="86" t="s">
        <v>30</v>
      </c>
      <c r="N617" s="811" t="s">
        <v>45</v>
      </c>
      <c r="O617" s="811" t="s">
        <v>45</v>
      </c>
      <c r="P617" s="811" t="s">
        <v>45</v>
      </c>
      <c r="Q617" s="811" t="s">
        <v>16</v>
      </c>
      <c r="R617" s="812" t="s">
        <v>45</v>
      </c>
      <c r="S617" s="812" t="s">
        <v>4504</v>
      </c>
      <c r="T617" s="811" t="s">
        <v>4506</v>
      </c>
      <c r="U617" s="811" t="s">
        <v>5186</v>
      </c>
    </row>
    <row r="618" spans="1:21" s="583" customFormat="1" ht="13" hidden="1" customHeight="1">
      <c r="A618" s="810" t="s">
        <v>1326</v>
      </c>
      <c r="B618" s="810" t="s">
        <v>5331</v>
      </c>
      <c r="C618" s="778" t="s">
        <v>45</v>
      </c>
      <c r="D618" s="811" t="s">
        <v>979</v>
      </c>
      <c r="E618" s="811">
        <v>3</v>
      </c>
      <c r="F618" s="779" t="s">
        <v>40</v>
      </c>
      <c r="G618" s="811" t="s">
        <v>1057</v>
      </c>
      <c r="H618" s="811" t="s">
        <v>45</v>
      </c>
      <c r="I618" s="811" t="s">
        <v>36</v>
      </c>
      <c r="J618" s="811" t="s">
        <v>180</v>
      </c>
      <c r="K618" s="811" t="s">
        <v>221</v>
      </c>
      <c r="L618" s="811" t="s">
        <v>30</v>
      </c>
      <c r="M618" s="86" t="s">
        <v>30</v>
      </c>
      <c r="N618" s="811" t="s">
        <v>45</v>
      </c>
      <c r="O618" s="811" t="s">
        <v>45</v>
      </c>
      <c r="P618" s="811" t="s">
        <v>45</v>
      </c>
      <c r="Q618" s="811" t="s">
        <v>1501</v>
      </c>
      <c r="R618" s="812" t="s">
        <v>5331</v>
      </c>
      <c r="S618" s="812" t="s">
        <v>1976</v>
      </c>
      <c r="T618" s="811" t="s">
        <v>1977</v>
      </c>
      <c r="U618" s="811" t="s">
        <v>602</v>
      </c>
    </row>
    <row r="619" spans="1:21" s="583" customFormat="1" ht="13" hidden="1" customHeight="1">
      <c r="A619" s="810" t="s">
        <v>1326</v>
      </c>
      <c r="B619" s="810" t="s">
        <v>5332</v>
      </c>
      <c r="C619" s="778" t="s">
        <v>45</v>
      </c>
      <c r="D619" s="811" t="s">
        <v>979</v>
      </c>
      <c r="E619" s="811">
        <v>3</v>
      </c>
      <c r="F619" s="779" t="s">
        <v>40</v>
      </c>
      <c r="G619" s="811" t="s">
        <v>1059</v>
      </c>
      <c r="H619" s="811" t="s">
        <v>45</v>
      </c>
      <c r="I619" s="811" t="s">
        <v>36</v>
      </c>
      <c r="J619" s="811" t="s">
        <v>180</v>
      </c>
      <c r="K619" s="811" t="s">
        <v>221</v>
      </c>
      <c r="L619" s="811" t="s">
        <v>45</v>
      </c>
      <c r="M619" s="86" t="s">
        <v>30</v>
      </c>
      <c r="N619" s="811" t="s">
        <v>45</v>
      </c>
      <c r="O619" s="811" t="s">
        <v>45</v>
      </c>
      <c r="P619" s="811" t="s">
        <v>45</v>
      </c>
      <c r="Q619" s="811" t="s">
        <v>1500</v>
      </c>
      <c r="R619" s="812" t="s">
        <v>5332</v>
      </c>
      <c r="S619" s="812" t="s">
        <v>45</v>
      </c>
      <c r="T619" s="811" t="s">
        <v>45</v>
      </c>
      <c r="U619" s="811" t="s">
        <v>5333</v>
      </c>
    </row>
    <row r="620" spans="1:21" s="583" customFormat="1" ht="13" customHeight="1">
      <c r="A620" s="810" t="s">
        <v>6733</v>
      </c>
      <c r="B620" s="810" t="s">
        <v>6726</v>
      </c>
      <c r="C620" s="778" t="s">
        <v>30</v>
      </c>
      <c r="D620" s="811" t="s">
        <v>980</v>
      </c>
      <c r="E620" s="811">
        <v>5</v>
      </c>
      <c r="F620" s="779" t="s">
        <v>18</v>
      </c>
      <c r="G620" s="811" t="s">
        <v>1057</v>
      </c>
      <c r="H620" s="811" t="s">
        <v>45</v>
      </c>
      <c r="I620" s="811" t="s">
        <v>165</v>
      </c>
      <c r="J620" s="811" t="s">
        <v>180</v>
      </c>
      <c r="K620" s="811" t="s">
        <v>220</v>
      </c>
      <c r="L620" s="811" t="s">
        <v>30</v>
      </c>
      <c r="M620" s="86" t="s">
        <v>30</v>
      </c>
      <c r="N620" s="811" t="s">
        <v>30</v>
      </c>
      <c r="O620" s="811" t="s">
        <v>45</v>
      </c>
      <c r="P620" s="811" t="s">
        <v>30</v>
      </c>
      <c r="Q620" s="811" t="s">
        <v>1501</v>
      </c>
      <c r="R620" s="812" t="s">
        <v>6726</v>
      </c>
      <c r="S620" s="812" t="s">
        <v>6767</v>
      </c>
      <c r="T620" s="811" t="s">
        <v>2287</v>
      </c>
      <c r="U620" s="811" t="s">
        <v>643</v>
      </c>
    </row>
    <row r="621" spans="1:21" s="583" customFormat="1" ht="13" hidden="1" customHeight="1">
      <c r="A621" s="810" t="s">
        <v>1326</v>
      </c>
      <c r="B621" s="810" t="s">
        <v>5189</v>
      </c>
      <c r="C621" s="778" t="s">
        <v>45</v>
      </c>
      <c r="D621" s="811" t="s">
        <v>980</v>
      </c>
      <c r="E621" s="811">
        <v>5</v>
      </c>
      <c r="F621" s="779" t="s">
        <v>19</v>
      </c>
      <c r="G621" s="811" t="s">
        <v>1057</v>
      </c>
      <c r="H621" s="811" t="s">
        <v>45</v>
      </c>
      <c r="I621" s="811" t="s">
        <v>165</v>
      </c>
      <c r="J621" s="811" t="s">
        <v>180</v>
      </c>
      <c r="K621" s="811" t="s">
        <v>139</v>
      </c>
      <c r="L621" s="811" t="s">
        <v>45</v>
      </c>
      <c r="M621" s="86" t="s">
        <v>30</v>
      </c>
      <c r="N621" s="811" t="s">
        <v>45</v>
      </c>
      <c r="O621" s="811" t="s">
        <v>45</v>
      </c>
      <c r="P621" s="811" t="s">
        <v>30</v>
      </c>
      <c r="Q621" s="811" t="s">
        <v>1501</v>
      </c>
      <c r="R621" s="812" t="s">
        <v>5189</v>
      </c>
      <c r="S621" s="812" t="s">
        <v>295</v>
      </c>
      <c r="T621" s="811" t="s">
        <v>1692</v>
      </c>
      <c r="U621" s="811" t="s">
        <v>604</v>
      </c>
    </row>
    <row r="622" spans="1:21" s="583" customFormat="1" ht="13" customHeight="1">
      <c r="A622" s="810" t="s">
        <v>6733</v>
      </c>
      <c r="B622" s="810" t="s">
        <v>6727</v>
      </c>
      <c r="C622" s="778" t="s">
        <v>30</v>
      </c>
      <c r="D622" s="811" t="s">
        <v>980</v>
      </c>
      <c r="E622" s="811">
        <v>5</v>
      </c>
      <c r="F622" s="779" t="s">
        <v>18</v>
      </c>
      <c r="G622" s="811" t="s">
        <v>1059</v>
      </c>
      <c r="H622" s="811" t="s">
        <v>45</v>
      </c>
      <c r="I622" s="811" t="s">
        <v>165</v>
      </c>
      <c r="J622" s="811" t="s">
        <v>180</v>
      </c>
      <c r="K622" s="811" t="s">
        <v>220</v>
      </c>
      <c r="L622" s="811" t="s">
        <v>30</v>
      </c>
      <c r="M622" s="86" t="s">
        <v>30</v>
      </c>
      <c r="N622" s="811" t="s">
        <v>45</v>
      </c>
      <c r="O622" s="811" t="s">
        <v>45</v>
      </c>
      <c r="P622" s="811" t="s">
        <v>45</v>
      </c>
      <c r="Q622" s="811" t="s">
        <v>1501</v>
      </c>
      <c r="R622" s="812" t="s">
        <v>6727</v>
      </c>
      <c r="S622" s="812" t="s">
        <v>6768</v>
      </c>
      <c r="T622" s="811" t="s">
        <v>1731</v>
      </c>
      <c r="U622" s="811" t="s">
        <v>643</v>
      </c>
    </row>
    <row r="623" spans="1:21" s="583" customFormat="1" ht="13" customHeight="1">
      <c r="A623" s="810" t="s">
        <v>6733</v>
      </c>
      <c r="B623" s="810" t="s">
        <v>6731</v>
      </c>
      <c r="C623" s="778" t="s">
        <v>30</v>
      </c>
      <c r="D623" s="811" t="s">
        <v>980</v>
      </c>
      <c r="E623" s="811">
        <v>5</v>
      </c>
      <c r="F623" s="779" t="s">
        <v>18</v>
      </c>
      <c r="G623" s="811" t="s">
        <v>1057</v>
      </c>
      <c r="H623" s="811" t="s">
        <v>45</v>
      </c>
      <c r="I623" s="811" t="s">
        <v>165</v>
      </c>
      <c r="J623" s="811" t="s">
        <v>22</v>
      </c>
      <c r="K623" s="811" t="s">
        <v>220</v>
      </c>
      <c r="L623" s="811" t="s">
        <v>45</v>
      </c>
      <c r="M623" s="86" t="s">
        <v>30</v>
      </c>
      <c r="N623" s="811" t="s">
        <v>30</v>
      </c>
      <c r="O623" s="811" t="s">
        <v>45</v>
      </c>
      <c r="P623" s="811" t="s">
        <v>30</v>
      </c>
      <c r="Q623" s="811" t="s">
        <v>1501</v>
      </c>
      <c r="R623" s="812" t="s">
        <v>6731</v>
      </c>
      <c r="S623" s="812" t="s">
        <v>6769</v>
      </c>
      <c r="T623" s="811" t="s">
        <v>1735</v>
      </c>
      <c r="U623" s="811" t="s">
        <v>648</v>
      </c>
    </row>
    <row r="624" spans="1:21" s="583" customFormat="1" ht="13" hidden="1" customHeight="1">
      <c r="A624" s="810" t="s">
        <v>1326</v>
      </c>
      <c r="B624" s="810" t="s">
        <v>5190</v>
      </c>
      <c r="C624" s="778" t="s">
        <v>45</v>
      </c>
      <c r="D624" s="811" t="s">
        <v>982</v>
      </c>
      <c r="E624" s="811">
        <v>4</v>
      </c>
      <c r="F624" s="779" t="s">
        <v>19</v>
      </c>
      <c r="G624" s="811" t="s">
        <v>1057</v>
      </c>
      <c r="H624" s="811" t="s">
        <v>45</v>
      </c>
      <c r="I624" s="811" t="s">
        <v>165</v>
      </c>
      <c r="J624" s="811" t="s">
        <v>35</v>
      </c>
      <c r="K624" s="811" t="s">
        <v>220</v>
      </c>
      <c r="L624" s="811" t="s">
        <v>45</v>
      </c>
      <c r="M624" s="86" t="s">
        <v>30</v>
      </c>
      <c r="N624" s="811" t="s">
        <v>45</v>
      </c>
      <c r="O624" s="811" t="s">
        <v>45</v>
      </c>
      <c r="P624" s="811" t="s">
        <v>30</v>
      </c>
      <c r="Q624" s="811" t="s">
        <v>1501</v>
      </c>
      <c r="R624" s="812" t="s">
        <v>5190</v>
      </c>
      <c r="S624" s="812" t="s">
        <v>5191</v>
      </c>
      <c r="T624" s="811" t="s">
        <v>1694</v>
      </c>
      <c r="U624" s="811" t="s">
        <v>606</v>
      </c>
    </row>
    <row r="625" spans="1:21" s="583" customFormat="1" ht="13" hidden="1" customHeight="1">
      <c r="A625" s="810" t="s">
        <v>1326</v>
      </c>
      <c r="B625" s="810" t="s">
        <v>5192</v>
      </c>
      <c r="C625" s="778" t="s">
        <v>45</v>
      </c>
      <c r="D625" s="811" t="s">
        <v>982</v>
      </c>
      <c r="E625" s="811">
        <v>4</v>
      </c>
      <c r="F625" s="779" t="s">
        <v>19</v>
      </c>
      <c r="G625" s="811" t="s">
        <v>1059</v>
      </c>
      <c r="H625" s="811" t="s">
        <v>45</v>
      </c>
      <c r="I625" s="811" t="s">
        <v>165</v>
      </c>
      <c r="J625" s="811" t="s">
        <v>35</v>
      </c>
      <c r="K625" s="811" t="s">
        <v>220</v>
      </c>
      <c r="L625" s="811" t="s">
        <v>45</v>
      </c>
      <c r="M625" s="86" t="s">
        <v>30</v>
      </c>
      <c r="N625" s="811" t="s">
        <v>45</v>
      </c>
      <c r="O625" s="811" t="s">
        <v>45</v>
      </c>
      <c r="P625" s="811" t="s">
        <v>45</v>
      </c>
      <c r="Q625" s="811" t="s">
        <v>1501</v>
      </c>
      <c r="R625" s="812" t="s">
        <v>5192</v>
      </c>
      <c r="S625" s="812" t="s">
        <v>5193</v>
      </c>
      <c r="T625" s="811" t="s">
        <v>1986</v>
      </c>
      <c r="U625" s="811" t="s">
        <v>607</v>
      </c>
    </row>
    <row r="626" spans="1:21" s="583" customFormat="1" ht="13" customHeight="1">
      <c r="A626" s="810" t="s">
        <v>6733</v>
      </c>
      <c r="B626" s="810" t="s">
        <v>6732</v>
      </c>
      <c r="C626" s="778" t="s">
        <v>30</v>
      </c>
      <c r="D626" s="811" t="s">
        <v>980</v>
      </c>
      <c r="E626" s="811">
        <v>5</v>
      </c>
      <c r="F626" s="779" t="s">
        <v>18</v>
      </c>
      <c r="G626" s="811" t="s">
        <v>1059</v>
      </c>
      <c r="H626" s="811" t="s">
        <v>45</v>
      </c>
      <c r="I626" s="811" t="s">
        <v>165</v>
      </c>
      <c r="J626" s="811" t="s">
        <v>22</v>
      </c>
      <c r="K626" s="811" t="s">
        <v>220</v>
      </c>
      <c r="L626" s="811" t="s">
        <v>45</v>
      </c>
      <c r="M626" s="86" t="s">
        <v>30</v>
      </c>
      <c r="N626" s="811" t="s">
        <v>45</v>
      </c>
      <c r="O626" s="811" t="s">
        <v>45</v>
      </c>
      <c r="P626" s="811" t="s">
        <v>30</v>
      </c>
      <c r="Q626" s="811" t="s">
        <v>1501</v>
      </c>
      <c r="R626" s="812" t="s">
        <v>6732</v>
      </c>
      <c r="S626" s="812" t="s">
        <v>6770</v>
      </c>
      <c r="T626" s="811" t="s">
        <v>6277</v>
      </c>
      <c r="U626" s="811" t="s">
        <v>648</v>
      </c>
    </row>
    <row r="627" spans="1:21" s="583" customFormat="1" ht="13" customHeight="1">
      <c r="A627" s="810" t="s">
        <v>6733</v>
      </c>
      <c r="B627" s="810" t="s">
        <v>6734</v>
      </c>
      <c r="C627" s="778" t="s">
        <v>45</v>
      </c>
      <c r="D627" s="811" t="s">
        <v>980</v>
      </c>
      <c r="E627" s="811">
        <v>5</v>
      </c>
      <c r="F627" s="779" t="s">
        <v>18</v>
      </c>
      <c r="G627" s="811" t="s">
        <v>1057</v>
      </c>
      <c r="H627" s="811" t="s">
        <v>45</v>
      </c>
      <c r="I627" s="811" t="s">
        <v>165</v>
      </c>
      <c r="J627" s="811" t="s">
        <v>42</v>
      </c>
      <c r="K627" s="811" t="s">
        <v>220</v>
      </c>
      <c r="L627" s="811" t="s">
        <v>45</v>
      </c>
      <c r="M627" s="86" t="s">
        <v>30</v>
      </c>
      <c r="N627" s="811" t="s">
        <v>45</v>
      </c>
      <c r="O627" s="811" t="s">
        <v>45</v>
      </c>
      <c r="P627" s="811" t="s">
        <v>30</v>
      </c>
      <c r="Q627" s="811" t="s">
        <v>1501</v>
      </c>
      <c r="R627" s="812" t="s">
        <v>6734</v>
      </c>
      <c r="S627" s="812" t="s">
        <v>6771</v>
      </c>
      <c r="T627" s="811" t="s">
        <v>2101</v>
      </c>
      <c r="U627" s="811" t="s">
        <v>2102</v>
      </c>
    </row>
    <row r="628" spans="1:21" s="583" customFormat="1" ht="13" hidden="1" customHeight="1">
      <c r="A628" s="810" t="s">
        <v>1321</v>
      </c>
      <c r="B628" s="810" t="s">
        <v>9303</v>
      </c>
      <c r="C628" s="778" t="s">
        <v>45</v>
      </c>
      <c r="D628" s="811" t="s">
        <v>979</v>
      </c>
      <c r="E628" s="811">
        <v>3</v>
      </c>
      <c r="F628" s="779" t="s">
        <v>40</v>
      </c>
      <c r="G628" s="811" t="s">
        <v>1059</v>
      </c>
      <c r="H628" s="811" t="s">
        <v>45</v>
      </c>
      <c r="I628" s="811" t="s">
        <v>36</v>
      </c>
      <c r="J628" s="811" t="s">
        <v>35</v>
      </c>
      <c r="K628" s="811" t="s">
        <v>220</v>
      </c>
      <c r="L628" s="811" t="s">
        <v>45</v>
      </c>
      <c r="M628" s="86" t="s">
        <v>30</v>
      </c>
      <c r="N628" s="811" t="s">
        <v>45</v>
      </c>
      <c r="O628" s="811" t="s">
        <v>45</v>
      </c>
      <c r="P628" s="811" t="s">
        <v>45</v>
      </c>
      <c r="Q628" s="811" t="s">
        <v>1501</v>
      </c>
      <c r="R628" s="812" t="s">
        <v>9303</v>
      </c>
      <c r="S628" s="812" t="s">
        <v>9304</v>
      </c>
      <c r="T628" s="811" t="s">
        <v>9305</v>
      </c>
      <c r="U628" s="811" t="s">
        <v>9306</v>
      </c>
    </row>
    <row r="629" spans="1:21" s="583" customFormat="1" ht="13" hidden="1" customHeight="1">
      <c r="A629" s="810" t="s">
        <v>1326</v>
      </c>
      <c r="B629" s="810" t="s">
        <v>5346</v>
      </c>
      <c r="C629" s="778" t="s">
        <v>45</v>
      </c>
      <c r="D629" s="811" t="s">
        <v>983</v>
      </c>
      <c r="E629" s="811">
        <v>2</v>
      </c>
      <c r="F629" s="779" t="s">
        <v>40</v>
      </c>
      <c r="G629" s="811" t="s">
        <v>1057</v>
      </c>
      <c r="H629" s="811" t="s">
        <v>45</v>
      </c>
      <c r="I629" s="811" t="s">
        <v>36</v>
      </c>
      <c r="J629" s="811" t="s">
        <v>35</v>
      </c>
      <c r="K629" s="811" t="s">
        <v>221</v>
      </c>
      <c r="L629" s="811" t="s">
        <v>30</v>
      </c>
      <c r="M629" s="86" t="s">
        <v>30</v>
      </c>
      <c r="N629" s="811" t="s">
        <v>45</v>
      </c>
      <c r="O629" s="811" t="s">
        <v>45</v>
      </c>
      <c r="P629" s="811" t="s">
        <v>30</v>
      </c>
      <c r="Q629" s="811" t="s">
        <v>1501</v>
      </c>
      <c r="R629" s="812" t="s">
        <v>5346</v>
      </c>
      <c r="S629" s="812" t="s">
        <v>292</v>
      </c>
      <c r="T629" s="811" t="s">
        <v>1698</v>
      </c>
      <c r="U629" s="811" t="s">
        <v>609</v>
      </c>
    </row>
    <row r="630" spans="1:21" s="583" customFormat="1" ht="13" hidden="1" customHeight="1">
      <c r="A630" s="810" t="s">
        <v>1326</v>
      </c>
      <c r="B630" s="810" t="s">
        <v>5347</v>
      </c>
      <c r="C630" s="778" t="s">
        <v>45</v>
      </c>
      <c r="D630" s="811" t="s">
        <v>983</v>
      </c>
      <c r="E630" s="811">
        <v>2</v>
      </c>
      <c r="F630" s="779" t="s">
        <v>40</v>
      </c>
      <c r="G630" s="811" t="s">
        <v>7781</v>
      </c>
      <c r="H630" s="811" t="s">
        <v>45</v>
      </c>
      <c r="I630" s="811" t="s">
        <v>36</v>
      </c>
      <c r="J630" s="811" t="s">
        <v>35</v>
      </c>
      <c r="K630" s="811" t="s">
        <v>221</v>
      </c>
      <c r="L630" s="811" t="s">
        <v>30</v>
      </c>
      <c r="M630" s="86" t="s">
        <v>30</v>
      </c>
      <c r="N630" s="811" t="s">
        <v>45</v>
      </c>
      <c r="O630" s="811" t="s">
        <v>45</v>
      </c>
      <c r="P630" s="811" t="s">
        <v>45</v>
      </c>
      <c r="Q630" s="811" t="s">
        <v>1500</v>
      </c>
      <c r="R630" s="812" t="s">
        <v>5347</v>
      </c>
      <c r="S630" s="812" t="s">
        <v>45</v>
      </c>
      <c r="T630" s="811" t="s">
        <v>45</v>
      </c>
      <c r="U630" s="811" t="s">
        <v>3491</v>
      </c>
    </row>
    <row r="631" spans="1:21" s="583" customFormat="1" ht="13" hidden="1" customHeight="1">
      <c r="A631" s="810" t="s">
        <v>1326</v>
      </c>
      <c r="B631" s="810" t="s">
        <v>5348</v>
      </c>
      <c r="C631" s="778" t="s">
        <v>45</v>
      </c>
      <c r="D631" s="811" t="s">
        <v>983</v>
      </c>
      <c r="E631" s="811">
        <v>2</v>
      </c>
      <c r="F631" s="779" t="s">
        <v>40</v>
      </c>
      <c r="G631" s="811" t="s">
        <v>1057</v>
      </c>
      <c r="H631" s="811" t="s">
        <v>45</v>
      </c>
      <c r="I631" s="811" t="s">
        <v>36</v>
      </c>
      <c r="J631" s="811" t="s">
        <v>35</v>
      </c>
      <c r="K631" s="811" t="s">
        <v>221</v>
      </c>
      <c r="L631" s="811" t="s">
        <v>30</v>
      </c>
      <c r="M631" s="86" t="s">
        <v>30</v>
      </c>
      <c r="N631" s="811" t="s">
        <v>45</v>
      </c>
      <c r="O631" s="811" t="s">
        <v>45</v>
      </c>
      <c r="P631" s="811" t="s">
        <v>30</v>
      </c>
      <c r="Q631" s="811" t="s">
        <v>1501</v>
      </c>
      <c r="R631" s="812" t="s">
        <v>5348</v>
      </c>
      <c r="S631" s="812" t="s">
        <v>293</v>
      </c>
      <c r="T631" s="811" t="s">
        <v>1699</v>
      </c>
      <c r="U631" s="811" t="s">
        <v>610</v>
      </c>
    </row>
    <row r="632" spans="1:21" s="583" customFormat="1" ht="13" customHeight="1">
      <c r="A632" s="810" t="s">
        <v>1321</v>
      </c>
      <c r="B632" s="810" t="s">
        <v>9307</v>
      </c>
      <c r="C632" s="778" t="s">
        <v>45</v>
      </c>
      <c r="D632" s="811" t="s">
        <v>980</v>
      </c>
      <c r="E632" s="811">
        <v>5</v>
      </c>
      <c r="F632" s="779" t="s">
        <v>18</v>
      </c>
      <c r="G632" s="811" t="s">
        <v>1059</v>
      </c>
      <c r="H632" s="811" t="s">
        <v>45</v>
      </c>
      <c r="I632" s="811" t="s">
        <v>165</v>
      </c>
      <c r="J632" s="811" t="s">
        <v>35</v>
      </c>
      <c r="K632" s="811" t="s">
        <v>139</v>
      </c>
      <c r="L632" s="811" t="s">
        <v>45</v>
      </c>
      <c r="M632" s="86" t="s">
        <v>30</v>
      </c>
      <c r="N632" s="811" t="s">
        <v>45</v>
      </c>
      <c r="O632" s="811" t="s">
        <v>45</v>
      </c>
      <c r="P632" s="811" t="s">
        <v>45</v>
      </c>
      <c r="Q632" s="811" t="s">
        <v>1500</v>
      </c>
      <c r="R632" s="812" t="s">
        <v>9307</v>
      </c>
      <c r="S632" s="812" t="s">
        <v>45</v>
      </c>
      <c r="T632" s="811" t="s">
        <v>45</v>
      </c>
      <c r="U632" s="811" t="s">
        <v>9308</v>
      </c>
    </row>
    <row r="633" spans="1:21" s="583" customFormat="1" ht="13" hidden="1" customHeight="1">
      <c r="A633" s="810" t="s">
        <v>1326</v>
      </c>
      <c r="B633" s="810" t="s">
        <v>6052</v>
      </c>
      <c r="C633" s="778" t="s">
        <v>45</v>
      </c>
      <c r="D633" s="811" t="s">
        <v>983</v>
      </c>
      <c r="E633" s="811">
        <v>2</v>
      </c>
      <c r="F633" s="779" t="s">
        <v>40</v>
      </c>
      <c r="G633" s="811" t="s">
        <v>1057</v>
      </c>
      <c r="H633" s="811" t="s">
        <v>45</v>
      </c>
      <c r="I633" s="811" t="s">
        <v>36</v>
      </c>
      <c r="J633" s="811" t="s">
        <v>35</v>
      </c>
      <c r="K633" s="811" t="s">
        <v>221</v>
      </c>
      <c r="L633" s="811" t="s">
        <v>30</v>
      </c>
      <c r="M633" s="86" t="s">
        <v>30</v>
      </c>
      <c r="N633" s="811" t="s">
        <v>45</v>
      </c>
      <c r="O633" s="811" t="s">
        <v>45</v>
      </c>
      <c r="P633" s="811" t="s">
        <v>30</v>
      </c>
      <c r="Q633" s="811" t="s">
        <v>1501</v>
      </c>
      <c r="R633" s="812" t="s">
        <v>6052</v>
      </c>
      <c r="S633" s="812" t="s">
        <v>6054</v>
      </c>
      <c r="T633" s="811" t="s">
        <v>6055</v>
      </c>
      <c r="U633" s="811" t="s">
        <v>6053</v>
      </c>
    </row>
    <row r="634" spans="1:21" s="583" customFormat="1" ht="13" customHeight="1">
      <c r="A634" s="810" t="s">
        <v>1321</v>
      </c>
      <c r="B634" s="810" t="s">
        <v>9309</v>
      </c>
      <c r="C634" s="778" t="s">
        <v>45</v>
      </c>
      <c r="D634" s="811" t="s">
        <v>980</v>
      </c>
      <c r="E634" s="811">
        <v>5</v>
      </c>
      <c r="F634" s="779" t="s">
        <v>18</v>
      </c>
      <c r="G634" s="811" t="s">
        <v>1058</v>
      </c>
      <c r="H634" s="811" t="s">
        <v>45</v>
      </c>
      <c r="I634" s="811" t="s">
        <v>165</v>
      </c>
      <c r="J634" s="811" t="s">
        <v>35</v>
      </c>
      <c r="K634" s="811" t="s">
        <v>139</v>
      </c>
      <c r="L634" s="811" t="s">
        <v>30</v>
      </c>
      <c r="M634" s="86" t="s">
        <v>30</v>
      </c>
      <c r="N634" s="811" t="s">
        <v>45</v>
      </c>
      <c r="O634" s="811" t="s">
        <v>45</v>
      </c>
      <c r="P634" s="811" t="s">
        <v>45</v>
      </c>
      <c r="Q634" s="811" t="s">
        <v>1500</v>
      </c>
      <c r="R634" s="812" t="s">
        <v>9309</v>
      </c>
      <c r="S634" s="812" t="s">
        <v>45</v>
      </c>
      <c r="T634" s="811" t="s">
        <v>45</v>
      </c>
      <c r="U634" s="811" t="s">
        <v>9310</v>
      </c>
    </row>
    <row r="635" spans="1:21" s="583" customFormat="1" ht="13" customHeight="1">
      <c r="A635" s="810" t="s">
        <v>1321</v>
      </c>
      <c r="B635" s="810" t="s">
        <v>9311</v>
      </c>
      <c r="C635" s="778" t="s">
        <v>45</v>
      </c>
      <c r="D635" s="811" t="s">
        <v>980</v>
      </c>
      <c r="E635" s="811">
        <v>5</v>
      </c>
      <c r="F635" s="779" t="s">
        <v>18</v>
      </c>
      <c r="G635" s="811" t="s">
        <v>1057</v>
      </c>
      <c r="H635" s="811" t="s">
        <v>45</v>
      </c>
      <c r="I635" s="811" t="s">
        <v>165</v>
      </c>
      <c r="J635" s="811" t="s">
        <v>35</v>
      </c>
      <c r="K635" s="811" t="s">
        <v>139</v>
      </c>
      <c r="L635" s="811" t="s">
        <v>30</v>
      </c>
      <c r="M635" s="86" t="s">
        <v>30</v>
      </c>
      <c r="N635" s="811" t="s">
        <v>45</v>
      </c>
      <c r="O635" s="811" t="s">
        <v>45</v>
      </c>
      <c r="P635" s="811" t="s">
        <v>45</v>
      </c>
      <c r="Q635" s="811" t="s">
        <v>1501</v>
      </c>
      <c r="R635" s="812" t="s">
        <v>9311</v>
      </c>
      <c r="S635" s="812" t="s">
        <v>9312</v>
      </c>
      <c r="T635" s="811" t="s">
        <v>9313</v>
      </c>
      <c r="U635" s="811" t="s">
        <v>9314</v>
      </c>
    </row>
    <row r="636" spans="1:21" s="583" customFormat="1" ht="13" customHeight="1">
      <c r="A636" s="810" t="s">
        <v>1321</v>
      </c>
      <c r="B636" s="810" t="s">
        <v>9315</v>
      </c>
      <c r="C636" s="778" t="s">
        <v>45</v>
      </c>
      <c r="D636" s="811" t="s">
        <v>980</v>
      </c>
      <c r="E636" s="811">
        <v>5</v>
      </c>
      <c r="F636" s="779" t="s">
        <v>18</v>
      </c>
      <c r="G636" s="811" t="s">
        <v>1059</v>
      </c>
      <c r="H636" s="811" t="s">
        <v>45</v>
      </c>
      <c r="I636" s="811" t="s">
        <v>165</v>
      </c>
      <c r="J636" s="811" t="s">
        <v>35</v>
      </c>
      <c r="K636" s="811" t="s">
        <v>139</v>
      </c>
      <c r="L636" s="811" t="s">
        <v>30</v>
      </c>
      <c r="M636" s="86" t="s">
        <v>30</v>
      </c>
      <c r="N636" s="811" t="s">
        <v>45</v>
      </c>
      <c r="O636" s="811" t="s">
        <v>45</v>
      </c>
      <c r="P636" s="811" t="s">
        <v>45</v>
      </c>
      <c r="Q636" s="811" t="s">
        <v>1500</v>
      </c>
      <c r="R636" s="812" t="s">
        <v>9315</v>
      </c>
      <c r="S636" s="812" t="s">
        <v>45</v>
      </c>
      <c r="T636" s="811" t="s">
        <v>45</v>
      </c>
      <c r="U636" s="811" t="s">
        <v>9316</v>
      </c>
    </row>
    <row r="637" spans="1:21" s="583" customFormat="1" ht="13" customHeight="1">
      <c r="A637" s="810" t="s">
        <v>1454</v>
      </c>
      <c r="B637" s="810" t="s">
        <v>8764</v>
      </c>
      <c r="C637" s="778" t="s">
        <v>30</v>
      </c>
      <c r="D637" s="811" t="s">
        <v>980</v>
      </c>
      <c r="E637" s="811">
        <v>5</v>
      </c>
      <c r="F637" s="779" t="s">
        <v>18</v>
      </c>
      <c r="G637" s="811" t="s">
        <v>1057</v>
      </c>
      <c r="H637" s="811" t="s">
        <v>45</v>
      </c>
      <c r="I637" s="811" t="s">
        <v>165</v>
      </c>
      <c r="J637" s="811" t="s">
        <v>35</v>
      </c>
      <c r="K637" s="811" t="s">
        <v>139</v>
      </c>
      <c r="L637" s="811" t="s">
        <v>30</v>
      </c>
      <c r="M637" s="86" t="s">
        <v>30</v>
      </c>
      <c r="N637" s="811" t="s">
        <v>45</v>
      </c>
      <c r="O637" s="811" t="s">
        <v>45</v>
      </c>
      <c r="P637" s="811" t="s">
        <v>45</v>
      </c>
      <c r="Q637" s="811" t="s">
        <v>1501</v>
      </c>
      <c r="R637" s="812" t="s">
        <v>8764</v>
      </c>
      <c r="S637" s="812" t="s">
        <v>8765</v>
      </c>
      <c r="T637" s="811" t="s">
        <v>8512</v>
      </c>
      <c r="U637" s="811" t="s">
        <v>8513</v>
      </c>
    </row>
    <row r="638" spans="1:21" s="583" customFormat="1" ht="13" customHeight="1">
      <c r="A638" s="810" t="s">
        <v>1454</v>
      </c>
      <c r="B638" s="810" t="s">
        <v>8766</v>
      </c>
      <c r="C638" s="778" t="s">
        <v>45</v>
      </c>
      <c r="D638" s="811" t="s">
        <v>980</v>
      </c>
      <c r="E638" s="811">
        <v>5</v>
      </c>
      <c r="F638" s="779" t="s">
        <v>18</v>
      </c>
      <c r="G638" s="811" t="s">
        <v>1058</v>
      </c>
      <c r="H638" s="811" t="s">
        <v>45</v>
      </c>
      <c r="I638" s="811" t="s">
        <v>165</v>
      </c>
      <c r="J638" s="811" t="s">
        <v>191</v>
      </c>
      <c r="K638" s="811" t="s">
        <v>218</v>
      </c>
      <c r="L638" s="811" t="s">
        <v>45</v>
      </c>
      <c r="M638" s="86" t="s">
        <v>30</v>
      </c>
      <c r="N638" s="811" t="s">
        <v>45</v>
      </c>
      <c r="O638" s="811" t="s">
        <v>45</v>
      </c>
      <c r="P638" s="811" t="s">
        <v>45</v>
      </c>
      <c r="Q638" s="811" t="s">
        <v>1500</v>
      </c>
      <c r="R638" s="812" t="s">
        <v>8766</v>
      </c>
      <c r="S638" s="812" t="s">
        <v>45</v>
      </c>
      <c r="T638" s="811" t="s">
        <v>45</v>
      </c>
      <c r="U638" s="811" t="s">
        <v>1178</v>
      </c>
    </row>
    <row r="639" spans="1:21" s="583" customFormat="1" ht="13" hidden="1" customHeight="1">
      <c r="A639" s="810" t="s">
        <v>1320</v>
      </c>
      <c r="B639" s="810" t="s">
        <v>89</v>
      </c>
      <c r="C639" s="778" t="s">
        <v>45</v>
      </c>
      <c r="D639" s="811" t="s">
        <v>980</v>
      </c>
      <c r="E639" s="811">
        <v>5</v>
      </c>
      <c r="F639" s="779" t="s">
        <v>40</v>
      </c>
      <c r="G639" s="811" t="s">
        <v>1059</v>
      </c>
      <c r="H639" s="811" t="s">
        <v>45</v>
      </c>
      <c r="I639" s="811" t="s">
        <v>165</v>
      </c>
      <c r="J639" s="811" t="s">
        <v>180</v>
      </c>
      <c r="K639" s="811" t="s">
        <v>220</v>
      </c>
      <c r="L639" s="811" t="s">
        <v>30</v>
      </c>
      <c r="M639" s="86" t="s">
        <v>30</v>
      </c>
      <c r="N639" s="811" t="s">
        <v>45</v>
      </c>
      <c r="O639" s="811" t="s">
        <v>45</v>
      </c>
      <c r="P639" s="811" t="s">
        <v>45</v>
      </c>
      <c r="Q639" s="811" t="s">
        <v>1500</v>
      </c>
      <c r="R639" s="812" t="s">
        <v>89</v>
      </c>
      <c r="S639" s="812" t="s">
        <v>45</v>
      </c>
      <c r="T639" s="811" t="s">
        <v>45</v>
      </c>
      <c r="U639" s="811" t="s">
        <v>46</v>
      </c>
    </row>
    <row r="640" spans="1:21" s="583" customFormat="1" ht="13" customHeight="1">
      <c r="A640" s="810" t="s">
        <v>1454</v>
      </c>
      <c r="B640" s="810" t="s">
        <v>8767</v>
      </c>
      <c r="C640" s="778" t="s">
        <v>45</v>
      </c>
      <c r="D640" s="811" t="s">
        <v>980</v>
      </c>
      <c r="E640" s="811">
        <v>5</v>
      </c>
      <c r="F640" s="779" t="s">
        <v>18</v>
      </c>
      <c r="G640" s="811" t="s">
        <v>1057</v>
      </c>
      <c r="H640" s="811" t="s">
        <v>45</v>
      </c>
      <c r="I640" s="811" t="s">
        <v>165</v>
      </c>
      <c r="J640" s="811" t="s">
        <v>191</v>
      </c>
      <c r="K640" s="811" t="s">
        <v>218</v>
      </c>
      <c r="L640" s="811" t="s">
        <v>45</v>
      </c>
      <c r="M640" s="86" t="s">
        <v>30</v>
      </c>
      <c r="N640" s="811" t="s">
        <v>45</v>
      </c>
      <c r="O640" s="811" t="s">
        <v>45</v>
      </c>
      <c r="P640" s="811" t="s">
        <v>45</v>
      </c>
      <c r="Q640" s="811" t="s">
        <v>1501</v>
      </c>
      <c r="R640" s="812" t="s">
        <v>8767</v>
      </c>
      <c r="S640" s="812" t="s">
        <v>8768</v>
      </c>
      <c r="T640" s="811" t="s">
        <v>1791</v>
      </c>
      <c r="U640" s="811" t="s">
        <v>689</v>
      </c>
    </row>
    <row r="641" spans="1:21" s="583" customFormat="1" ht="13" customHeight="1">
      <c r="A641" s="810" t="s">
        <v>1454</v>
      </c>
      <c r="B641" s="810" t="s">
        <v>8769</v>
      </c>
      <c r="C641" s="778" t="s">
        <v>45</v>
      </c>
      <c r="D641" s="811" t="s">
        <v>980</v>
      </c>
      <c r="E641" s="811">
        <v>5</v>
      </c>
      <c r="F641" s="779" t="s">
        <v>18</v>
      </c>
      <c r="G641" s="811" t="s">
        <v>1059</v>
      </c>
      <c r="H641" s="811" t="s">
        <v>45</v>
      </c>
      <c r="I641" s="811" t="s">
        <v>165</v>
      </c>
      <c r="J641" s="811" t="s">
        <v>191</v>
      </c>
      <c r="K641" s="811" t="s">
        <v>218</v>
      </c>
      <c r="L641" s="811" t="s">
        <v>45</v>
      </c>
      <c r="M641" s="86" t="s">
        <v>30</v>
      </c>
      <c r="N641" s="811" t="s">
        <v>45</v>
      </c>
      <c r="O641" s="811" t="s">
        <v>45</v>
      </c>
      <c r="P641" s="811" t="s">
        <v>45</v>
      </c>
      <c r="Q641" s="811" t="s">
        <v>1501</v>
      </c>
      <c r="R641" s="812" t="s">
        <v>8769</v>
      </c>
      <c r="S641" s="812" t="s">
        <v>8770</v>
      </c>
      <c r="T641" s="811" t="s">
        <v>2113</v>
      </c>
      <c r="U641" s="811" t="s">
        <v>690</v>
      </c>
    </row>
    <row r="642" spans="1:21" s="583" customFormat="1" ht="13" customHeight="1">
      <c r="A642" s="810" t="s">
        <v>1454</v>
      </c>
      <c r="B642" s="810" t="s">
        <v>8771</v>
      </c>
      <c r="C642" s="778" t="s">
        <v>45</v>
      </c>
      <c r="D642" s="811" t="s">
        <v>980</v>
      </c>
      <c r="E642" s="811">
        <v>5</v>
      </c>
      <c r="F642" s="779" t="s">
        <v>18</v>
      </c>
      <c r="G642" s="811" t="s">
        <v>1057</v>
      </c>
      <c r="H642" s="811" t="s">
        <v>45</v>
      </c>
      <c r="I642" s="811" t="s">
        <v>165</v>
      </c>
      <c r="J642" s="811" t="s">
        <v>191</v>
      </c>
      <c r="K642" s="811" t="s">
        <v>218</v>
      </c>
      <c r="L642" s="811" t="s">
        <v>45</v>
      </c>
      <c r="M642" s="86" t="s">
        <v>30</v>
      </c>
      <c r="N642" s="811" t="s">
        <v>45</v>
      </c>
      <c r="O642" s="811" t="s">
        <v>45</v>
      </c>
      <c r="P642" s="811" t="s">
        <v>45</v>
      </c>
      <c r="Q642" s="811" t="s">
        <v>16</v>
      </c>
      <c r="R642" s="812" t="s">
        <v>45</v>
      </c>
      <c r="S642" s="812" t="s">
        <v>8771</v>
      </c>
      <c r="T642" s="811" t="s">
        <v>1790</v>
      </c>
      <c r="U642" s="811" t="s">
        <v>688</v>
      </c>
    </row>
    <row r="643" spans="1:21" s="583" customFormat="1" ht="13" customHeight="1">
      <c r="A643" s="810" t="s">
        <v>1454</v>
      </c>
      <c r="B643" s="810" t="s">
        <v>8776</v>
      </c>
      <c r="C643" s="778" t="s">
        <v>45</v>
      </c>
      <c r="D643" s="811" t="s">
        <v>981</v>
      </c>
      <c r="E643" s="811">
        <v>1</v>
      </c>
      <c r="F643" s="779" t="s">
        <v>18</v>
      </c>
      <c r="G643" s="811" t="s">
        <v>1059</v>
      </c>
      <c r="H643" s="811" t="s">
        <v>45</v>
      </c>
      <c r="I643" s="811" t="s">
        <v>57</v>
      </c>
      <c r="J643" s="811" t="s">
        <v>191</v>
      </c>
      <c r="K643" s="811" t="s">
        <v>220</v>
      </c>
      <c r="L643" s="811" t="s">
        <v>45</v>
      </c>
      <c r="M643" s="86" t="s">
        <v>30</v>
      </c>
      <c r="N643" s="811" t="s">
        <v>45</v>
      </c>
      <c r="O643" s="811" t="s">
        <v>45</v>
      </c>
      <c r="P643" s="811" t="s">
        <v>45</v>
      </c>
      <c r="Q643" s="811" t="s">
        <v>1501</v>
      </c>
      <c r="R643" s="812" t="s">
        <v>8776</v>
      </c>
      <c r="S643" s="812" t="s">
        <v>8777</v>
      </c>
      <c r="T643" s="811" t="s">
        <v>1798</v>
      </c>
      <c r="U643" s="811" t="s">
        <v>697</v>
      </c>
    </row>
    <row r="644" spans="1:21" s="583" customFormat="1" ht="13" customHeight="1">
      <c r="A644" s="810" t="s">
        <v>1321</v>
      </c>
      <c r="B644" s="810" t="s">
        <v>5450</v>
      </c>
      <c r="C644" s="778" t="s">
        <v>45</v>
      </c>
      <c r="D644" s="811" t="s">
        <v>980</v>
      </c>
      <c r="E644" s="811">
        <v>5</v>
      </c>
      <c r="F644" s="779" t="s">
        <v>18</v>
      </c>
      <c r="G644" s="811" t="s">
        <v>1059</v>
      </c>
      <c r="H644" s="811" t="s">
        <v>45</v>
      </c>
      <c r="I644" s="811" t="s">
        <v>165</v>
      </c>
      <c r="J644" s="811" t="s">
        <v>35</v>
      </c>
      <c r="K644" s="811" t="s">
        <v>24</v>
      </c>
      <c r="L644" s="811" t="s">
        <v>45</v>
      </c>
      <c r="M644" s="86" t="s">
        <v>30</v>
      </c>
      <c r="N644" s="811" t="s">
        <v>45</v>
      </c>
      <c r="O644" s="811" t="s">
        <v>45</v>
      </c>
      <c r="P644" s="811" t="s">
        <v>45</v>
      </c>
      <c r="Q644" s="811" t="s">
        <v>1501</v>
      </c>
      <c r="R644" s="812" t="s">
        <v>5450</v>
      </c>
      <c r="S644" s="812" t="s">
        <v>323</v>
      </c>
      <c r="T644" s="811" t="s">
        <v>2057</v>
      </c>
      <c r="U644" s="811" t="s">
        <v>2059</v>
      </c>
    </row>
    <row r="645" spans="1:21" s="583" customFormat="1" ht="13" hidden="1" customHeight="1">
      <c r="A645" s="810" t="s">
        <v>1320</v>
      </c>
      <c r="B645" s="810" t="s">
        <v>6338</v>
      </c>
      <c r="C645" s="778" t="s">
        <v>45</v>
      </c>
      <c r="D645" s="811" t="s">
        <v>980</v>
      </c>
      <c r="E645" s="811">
        <v>5</v>
      </c>
      <c r="F645" s="779" t="s">
        <v>40</v>
      </c>
      <c r="G645" s="811" t="s">
        <v>1058</v>
      </c>
      <c r="H645" s="811" t="s">
        <v>45</v>
      </c>
      <c r="I645" s="811" t="s">
        <v>165</v>
      </c>
      <c r="J645" s="811" t="s">
        <v>22</v>
      </c>
      <c r="K645" s="811" t="s">
        <v>227</v>
      </c>
      <c r="L645" s="811" t="s">
        <v>45</v>
      </c>
      <c r="M645" s="86" t="s">
        <v>30</v>
      </c>
      <c r="N645" s="811" t="s">
        <v>45</v>
      </c>
      <c r="O645" s="811" t="s">
        <v>45</v>
      </c>
      <c r="P645" s="811" t="s">
        <v>45</v>
      </c>
      <c r="Q645" s="811" t="s">
        <v>1500</v>
      </c>
      <c r="R645" s="812" t="s">
        <v>6338</v>
      </c>
      <c r="S645" s="812" t="s">
        <v>45</v>
      </c>
      <c r="T645" s="811" t="s">
        <v>45</v>
      </c>
      <c r="U645" s="811" t="s">
        <v>6339</v>
      </c>
    </row>
    <row r="646" spans="1:21" s="583" customFormat="1" ht="13" hidden="1" customHeight="1">
      <c r="A646" s="810" t="s">
        <v>1320</v>
      </c>
      <c r="B646" s="810" t="s">
        <v>4961</v>
      </c>
      <c r="C646" s="778" t="s">
        <v>45</v>
      </c>
      <c r="D646" s="811" t="s">
        <v>980</v>
      </c>
      <c r="E646" s="811">
        <v>5</v>
      </c>
      <c r="F646" s="779" t="s">
        <v>40</v>
      </c>
      <c r="G646" s="811" t="s">
        <v>1057</v>
      </c>
      <c r="H646" s="811" t="s">
        <v>45</v>
      </c>
      <c r="I646" s="811" t="s">
        <v>165</v>
      </c>
      <c r="J646" s="811" t="s">
        <v>22</v>
      </c>
      <c r="K646" s="811" t="s">
        <v>227</v>
      </c>
      <c r="L646" s="811" t="s">
        <v>45</v>
      </c>
      <c r="M646" s="86" t="s">
        <v>30</v>
      </c>
      <c r="N646" s="811" t="s">
        <v>45</v>
      </c>
      <c r="O646" s="811" t="s">
        <v>45</v>
      </c>
      <c r="P646" s="811" t="s">
        <v>45</v>
      </c>
      <c r="Q646" s="811" t="s">
        <v>1501</v>
      </c>
      <c r="R646" s="812" t="s">
        <v>4961</v>
      </c>
      <c r="S646" s="812" t="s">
        <v>965</v>
      </c>
      <c r="T646" s="811" t="s">
        <v>1705</v>
      </c>
      <c r="U646" s="811" t="s">
        <v>964</v>
      </c>
    </row>
    <row r="647" spans="1:21" s="583" customFormat="1" ht="13" hidden="1" customHeight="1">
      <c r="A647" s="810" t="s">
        <v>1320</v>
      </c>
      <c r="B647" s="810" t="s">
        <v>6861</v>
      </c>
      <c r="C647" s="778" t="s">
        <v>45</v>
      </c>
      <c r="D647" s="811" t="s">
        <v>980</v>
      </c>
      <c r="E647" s="811">
        <v>5</v>
      </c>
      <c r="F647" s="779" t="s">
        <v>40</v>
      </c>
      <c r="G647" s="811" t="s">
        <v>1059</v>
      </c>
      <c r="H647" s="811" t="s">
        <v>45</v>
      </c>
      <c r="I647" s="811" t="s">
        <v>165</v>
      </c>
      <c r="J647" s="811" t="s">
        <v>22</v>
      </c>
      <c r="K647" s="811" t="s">
        <v>227</v>
      </c>
      <c r="L647" s="811" t="s">
        <v>45</v>
      </c>
      <c r="M647" s="86" t="s">
        <v>30</v>
      </c>
      <c r="N647" s="811" t="s">
        <v>45</v>
      </c>
      <c r="O647" s="811" t="s">
        <v>45</v>
      </c>
      <c r="P647" s="811" t="s">
        <v>45</v>
      </c>
      <c r="Q647" s="811" t="s">
        <v>1500</v>
      </c>
      <c r="R647" s="812" t="s">
        <v>6861</v>
      </c>
      <c r="S647" s="812" t="s">
        <v>45</v>
      </c>
      <c r="T647" s="811" t="s">
        <v>45</v>
      </c>
      <c r="U647" s="811" t="s">
        <v>6862</v>
      </c>
    </row>
    <row r="648" spans="1:21" s="583" customFormat="1" ht="13" customHeight="1">
      <c r="A648" s="810" t="s">
        <v>1321</v>
      </c>
      <c r="B648" s="810" t="s">
        <v>5451</v>
      </c>
      <c r="C648" s="778" t="s">
        <v>45</v>
      </c>
      <c r="D648" s="811" t="s">
        <v>980</v>
      </c>
      <c r="E648" s="811">
        <v>5</v>
      </c>
      <c r="F648" s="779" t="s">
        <v>18</v>
      </c>
      <c r="G648" s="811" t="s">
        <v>1057</v>
      </c>
      <c r="H648" s="811" t="s">
        <v>45</v>
      </c>
      <c r="I648" s="811" t="s">
        <v>165</v>
      </c>
      <c r="J648" s="811" t="s">
        <v>35</v>
      </c>
      <c r="K648" s="811" t="s">
        <v>24</v>
      </c>
      <c r="L648" s="811" t="s">
        <v>45</v>
      </c>
      <c r="M648" s="86" t="s">
        <v>30</v>
      </c>
      <c r="N648" s="811" t="s">
        <v>45</v>
      </c>
      <c r="O648" s="811" t="s">
        <v>45</v>
      </c>
      <c r="P648" s="811" t="s">
        <v>30</v>
      </c>
      <c r="Q648" s="811" t="s">
        <v>1501</v>
      </c>
      <c r="R648" s="812" t="s">
        <v>5451</v>
      </c>
      <c r="S648" s="812" t="s">
        <v>322</v>
      </c>
      <c r="T648" s="811" t="s">
        <v>2056</v>
      </c>
      <c r="U648" s="811" t="s">
        <v>2058</v>
      </c>
    </row>
    <row r="649" spans="1:21" s="583" customFormat="1" ht="13" customHeight="1">
      <c r="A649" s="810" t="s">
        <v>1321</v>
      </c>
      <c r="B649" s="810" t="s">
        <v>9322</v>
      </c>
      <c r="C649" s="778" t="s">
        <v>45</v>
      </c>
      <c r="D649" s="811" t="s">
        <v>980</v>
      </c>
      <c r="E649" s="811">
        <v>5</v>
      </c>
      <c r="F649" s="779" t="s">
        <v>18</v>
      </c>
      <c r="G649" s="811" t="s">
        <v>1057</v>
      </c>
      <c r="H649" s="811" t="s">
        <v>45</v>
      </c>
      <c r="I649" s="811" t="s">
        <v>165</v>
      </c>
      <c r="J649" s="811" t="s">
        <v>35</v>
      </c>
      <c r="K649" s="811" t="s">
        <v>2146</v>
      </c>
      <c r="L649" s="811" t="s">
        <v>45</v>
      </c>
      <c r="M649" s="86" t="s">
        <v>30</v>
      </c>
      <c r="N649" s="811" t="s">
        <v>45</v>
      </c>
      <c r="O649" s="811" t="s">
        <v>45</v>
      </c>
      <c r="P649" s="811" t="s">
        <v>30</v>
      </c>
      <c r="Q649" s="811" t="s">
        <v>1501</v>
      </c>
      <c r="R649" s="812" t="s">
        <v>9322</v>
      </c>
      <c r="S649" s="812" t="s">
        <v>2992</v>
      </c>
      <c r="T649" s="811" t="s">
        <v>2990</v>
      </c>
      <c r="U649" s="811" t="s">
        <v>2991</v>
      </c>
    </row>
    <row r="650" spans="1:21" s="583" customFormat="1" ht="13" customHeight="1">
      <c r="A650" s="810" t="s">
        <v>1321</v>
      </c>
      <c r="B650" s="810" t="s">
        <v>9323</v>
      </c>
      <c r="C650" s="778" t="s">
        <v>45</v>
      </c>
      <c r="D650" s="811" t="s">
        <v>980</v>
      </c>
      <c r="E650" s="811">
        <v>5</v>
      </c>
      <c r="F650" s="779" t="s">
        <v>18</v>
      </c>
      <c r="G650" s="811" t="s">
        <v>1059</v>
      </c>
      <c r="H650" s="811" t="s">
        <v>45</v>
      </c>
      <c r="I650" s="811" t="s">
        <v>165</v>
      </c>
      <c r="J650" s="811" t="s">
        <v>35</v>
      </c>
      <c r="K650" s="811" t="s">
        <v>2146</v>
      </c>
      <c r="L650" s="811" t="s">
        <v>45</v>
      </c>
      <c r="M650" s="86" t="s">
        <v>30</v>
      </c>
      <c r="N650" s="811" t="s">
        <v>45</v>
      </c>
      <c r="O650" s="811" t="s">
        <v>45</v>
      </c>
      <c r="P650" s="811" t="s">
        <v>45</v>
      </c>
      <c r="Q650" s="811" t="s">
        <v>1500</v>
      </c>
      <c r="R650" s="812" t="s">
        <v>9323</v>
      </c>
      <c r="S650" s="812" t="s">
        <v>45</v>
      </c>
      <c r="T650" s="811" t="s">
        <v>45</v>
      </c>
      <c r="U650" s="811" t="s">
        <v>9324</v>
      </c>
    </row>
    <row r="651" spans="1:21" s="583" customFormat="1" ht="13" customHeight="1">
      <c r="A651" s="810" t="s">
        <v>1321</v>
      </c>
      <c r="B651" s="810" t="s">
        <v>5454</v>
      </c>
      <c r="C651" s="778" t="s">
        <v>45</v>
      </c>
      <c r="D651" s="811" t="s">
        <v>979</v>
      </c>
      <c r="E651" s="811">
        <v>3</v>
      </c>
      <c r="F651" s="779" t="s">
        <v>18</v>
      </c>
      <c r="G651" s="811" t="s">
        <v>1057</v>
      </c>
      <c r="H651" s="811" t="s">
        <v>45</v>
      </c>
      <c r="I651" s="811" t="s">
        <v>192</v>
      </c>
      <c r="J651" s="811" t="s">
        <v>191</v>
      </c>
      <c r="K651" s="811" t="s">
        <v>220</v>
      </c>
      <c r="L651" s="811" t="s">
        <v>30</v>
      </c>
      <c r="M651" s="86" t="s">
        <v>30</v>
      </c>
      <c r="N651" s="811" t="s">
        <v>45</v>
      </c>
      <c r="O651" s="811" t="s">
        <v>45</v>
      </c>
      <c r="P651" s="811" t="s">
        <v>30</v>
      </c>
      <c r="Q651" s="811" t="s">
        <v>1501</v>
      </c>
      <c r="R651" s="812" t="s">
        <v>5454</v>
      </c>
      <c r="S651" s="812" t="s">
        <v>3014</v>
      </c>
      <c r="T651" s="811" t="s">
        <v>3012</v>
      </c>
      <c r="U651" s="811" t="s">
        <v>3013</v>
      </c>
    </row>
    <row r="652" spans="1:21" s="583" customFormat="1" ht="13" customHeight="1">
      <c r="A652" s="810" t="s">
        <v>1321</v>
      </c>
      <c r="B652" s="810" t="s">
        <v>5455</v>
      </c>
      <c r="C652" s="778" t="s">
        <v>45</v>
      </c>
      <c r="D652" s="811" t="s">
        <v>979</v>
      </c>
      <c r="E652" s="811">
        <v>3</v>
      </c>
      <c r="F652" s="779" t="s">
        <v>18</v>
      </c>
      <c r="G652" s="811" t="s">
        <v>1059</v>
      </c>
      <c r="H652" s="811" t="s">
        <v>45</v>
      </c>
      <c r="I652" s="811" t="s">
        <v>192</v>
      </c>
      <c r="J652" s="811" t="s">
        <v>191</v>
      </c>
      <c r="K652" s="811" t="s">
        <v>220</v>
      </c>
      <c r="L652" s="811" t="s">
        <v>30</v>
      </c>
      <c r="M652" s="86" t="s">
        <v>30</v>
      </c>
      <c r="N652" s="811" t="s">
        <v>45</v>
      </c>
      <c r="O652" s="811" t="s">
        <v>45</v>
      </c>
      <c r="P652" s="811" t="s">
        <v>45</v>
      </c>
      <c r="Q652" s="811" t="s">
        <v>1501</v>
      </c>
      <c r="R652" s="812" t="s">
        <v>5455</v>
      </c>
      <c r="S652" s="812" t="s">
        <v>3655</v>
      </c>
      <c r="T652" s="811" t="s">
        <v>3653</v>
      </c>
      <c r="U652" s="811" t="s">
        <v>3654</v>
      </c>
    </row>
    <row r="653" spans="1:21" s="583" customFormat="1" ht="13" customHeight="1">
      <c r="A653" s="810" t="s">
        <v>1321</v>
      </c>
      <c r="B653" s="810" t="s">
        <v>9938</v>
      </c>
      <c r="C653" s="778" t="s">
        <v>30</v>
      </c>
      <c r="D653" s="811" t="s">
        <v>980</v>
      </c>
      <c r="E653" s="811">
        <v>5</v>
      </c>
      <c r="F653" s="779" t="s">
        <v>18</v>
      </c>
      <c r="G653" s="811" t="s">
        <v>1057</v>
      </c>
      <c r="H653" s="811" t="s">
        <v>45</v>
      </c>
      <c r="I653" s="811" t="s">
        <v>165</v>
      </c>
      <c r="J653" s="811" t="s">
        <v>42</v>
      </c>
      <c r="K653" s="811" t="s">
        <v>220</v>
      </c>
      <c r="L653" s="811" t="s">
        <v>45</v>
      </c>
      <c r="M653" s="86" t="s">
        <v>30</v>
      </c>
      <c r="N653" s="811" t="s">
        <v>45</v>
      </c>
      <c r="O653" s="811" t="s">
        <v>45</v>
      </c>
      <c r="P653" s="811" t="s">
        <v>30</v>
      </c>
      <c r="Q653" s="811" t="s">
        <v>1501</v>
      </c>
      <c r="R653" s="812" t="s">
        <v>9938</v>
      </c>
      <c r="S653" s="812" t="s">
        <v>2982</v>
      </c>
      <c r="T653" s="811" t="s">
        <v>2980</v>
      </c>
      <c r="U653" s="811" t="s">
        <v>2981</v>
      </c>
    </row>
    <row r="654" spans="1:21" s="583" customFormat="1" ht="13" customHeight="1">
      <c r="A654" s="810" t="s">
        <v>1321</v>
      </c>
      <c r="B654" s="810" t="s">
        <v>9939</v>
      </c>
      <c r="C654" s="778" t="s">
        <v>30</v>
      </c>
      <c r="D654" s="811" t="s">
        <v>980</v>
      </c>
      <c r="E654" s="811">
        <v>5</v>
      </c>
      <c r="F654" s="779" t="s">
        <v>18</v>
      </c>
      <c r="G654" s="811" t="s">
        <v>1059</v>
      </c>
      <c r="H654" s="811" t="s">
        <v>45</v>
      </c>
      <c r="I654" s="811" t="s">
        <v>165</v>
      </c>
      <c r="J654" s="811" t="s">
        <v>42</v>
      </c>
      <c r="K654" s="811" t="s">
        <v>220</v>
      </c>
      <c r="L654" s="811" t="s">
        <v>45</v>
      </c>
      <c r="M654" s="86" t="s">
        <v>30</v>
      </c>
      <c r="N654" s="811" t="s">
        <v>45</v>
      </c>
      <c r="O654" s="811" t="s">
        <v>45</v>
      </c>
      <c r="P654" s="811" t="s">
        <v>45</v>
      </c>
      <c r="Q654" s="811" t="s">
        <v>1500</v>
      </c>
      <c r="R654" s="812" t="s">
        <v>9939</v>
      </c>
      <c r="S654" s="812" t="s">
        <v>45</v>
      </c>
      <c r="T654" s="811" t="s">
        <v>45</v>
      </c>
      <c r="U654" s="811" t="s">
        <v>9941</v>
      </c>
    </row>
    <row r="655" spans="1:21" s="583" customFormat="1" ht="13" customHeight="1">
      <c r="A655" s="810" t="s">
        <v>1321</v>
      </c>
      <c r="B655" s="810" t="s">
        <v>9940</v>
      </c>
      <c r="C655" s="778" t="s">
        <v>30</v>
      </c>
      <c r="D655" s="811" t="s">
        <v>980</v>
      </c>
      <c r="E655" s="811">
        <v>5</v>
      </c>
      <c r="F655" s="779" t="s">
        <v>18</v>
      </c>
      <c r="G655" s="811" t="s">
        <v>1057</v>
      </c>
      <c r="H655" s="811" t="s">
        <v>45</v>
      </c>
      <c r="I655" s="811" t="s">
        <v>165</v>
      </c>
      <c r="J655" s="811" t="s">
        <v>42</v>
      </c>
      <c r="K655" s="811" t="s">
        <v>220</v>
      </c>
      <c r="L655" s="811" t="s">
        <v>45</v>
      </c>
      <c r="M655" s="86" t="s">
        <v>45</v>
      </c>
      <c r="N655" s="811" t="s">
        <v>30</v>
      </c>
      <c r="O655" s="811" t="s">
        <v>45</v>
      </c>
      <c r="P655" s="811" t="s">
        <v>45</v>
      </c>
      <c r="Q655" s="811" t="s">
        <v>1501</v>
      </c>
      <c r="R655" s="812" t="s">
        <v>9940</v>
      </c>
      <c r="S655" s="812" t="s">
        <v>2972</v>
      </c>
      <c r="T655" s="811" t="s">
        <v>2970</v>
      </c>
      <c r="U655" s="811" t="s">
        <v>2971</v>
      </c>
    </row>
    <row r="656" spans="1:21" s="583" customFormat="1" ht="13" hidden="1" customHeight="1">
      <c r="A656" s="810" t="s">
        <v>1320</v>
      </c>
      <c r="B656" s="810" t="s">
        <v>5372</v>
      </c>
      <c r="C656" s="778" t="s">
        <v>45</v>
      </c>
      <c r="D656" s="811" t="s">
        <v>980</v>
      </c>
      <c r="E656" s="811">
        <v>5</v>
      </c>
      <c r="F656" s="779" t="s">
        <v>19</v>
      </c>
      <c r="G656" s="811" t="s">
        <v>1057</v>
      </c>
      <c r="H656" s="811" t="s">
        <v>45</v>
      </c>
      <c r="I656" s="811" t="s">
        <v>165</v>
      </c>
      <c r="J656" s="811" t="s">
        <v>1613</v>
      </c>
      <c r="K656" s="811" t="s">
        <v>220</v>
      </c>
      <c r="L656" s="811" t="s">
        <v>45</v>
      </c>
      <c r="M656" s="86" t="s">
        <v>30</v>
      </c>
      <c r="N656" s="811" t="s">
        <v>45</v>
      </c>
      <c r="O656" s="811" t="s">
        <v>45</v>
      </c>
      <c r="P656" s="811" t="s">
        <v>30</v>
      </c>
      <c r="Q656" s="811" t="s">
        <v>1500</v>
      </c>
      <c r="R656" s="812" t="s">
        <v>5372</v>
      </c>
      <c r="S656" s="812" t="s">
        <v>45</v>
      </c>
      <c r="T656" s="811" t="s">
        <v>45</v>
      </c>
      <c r="U656" s="811" t="s">
        <v>1614</v>
      </c>
    </row>
    <row r="657" spans="1:21" s="583" customFormat="1" ht="13" customHeight="1">
      <c r="A657" s="810" t="s">
        <v>1321</v>
      </c>
      <c r="B657" s="810" t="s">
        <v>5804</v>
      </c>
      <c r="C657" s="778" t="s">
        <v>45</v>
      </c>
      <c r="D657" s="811" t="s">
        <v>980</v>
      </c>
      <c r="E657" s="811">
        <v>5</v>
      </c>
      <c r="F657" s="779" t="s">
        <v>18</v>
      </c>
      <c r="G657" s="811" t="s">
        <v>1057</v>
      </c>
      <c r="H657" s="811" t="s">
        <v>45</v>
      </c>
      <c r="I657" s="811" t="s">
        <v>203</v>
      </c>
      <c r="J657" s="811" t="s">
        <v>35</v>
      </c>
      <c r="K657" s="811" t="s">
        <v>220</v>
      </c>
      <c r="L657" s="811" t="s">
        <v>45</v>
      </c>
      <c r="M657" s="86" t="s">
        <v>30</v>
      </c>
      <c r="N657" s="811" t="s">
        <v>45</v>
      </c>
      <c r="O657" s="811" t="s">
        <v>45</v>
      </c>
      <c r="P657" s="811" t="s">
        <v>30</v>
      </c>
      <c r="Q657" s="811" t="s">
        <v>1501</v>
      </c>
      <c r="R657" s="812" t="s">
        <v>5804</v>
      </c>
      <c r="S657" s="812" t="s">
        <v>2942</v>
      </c>
      <c r="T657" s="811" t="s">
        <v>2940</v>
      </c>
      <c r="U657" s="811" t="s">
        <v>2941</v>
      </c>
    </row>
    <row r="658" spans="1:21" s="583" customFormat="1" ht="13" customHeight="1">
      <c r="A658" s="810" t="s">
        <v>1321</v>
      </c>
      <c r="B658" s="810" t="s">
        <v>2947</v>
      </c>
      <c r="C658" s="778" t="s">
        <v>45</v>
      </c>
      <c r="D658" s="811" t="s">
        <v>980</v>
      </c>
      <c r="E658" s="811">
        <v>5</v>
      </c>
      <c r="F658" s="779" t="s">
        <v>18</v>
      </c>
      <c r="G658" s="811" t="s">
        <v>1059</v>
      </c>
      <c r="H658" s="811" t="s">
        <v>45</v>
      </c>
      <c r="I658" s="811" t="s">
        <v>203</v>
      </c>
      <c r="J658" s="811" t="s">
        <v>35</v>
      </c>
      <c r="K658" s="811" t="s">
        <v>220</v>
      </c>
      <c r="L658" s="811" t="s">
        <v>45</v>
      </c>
      <c r="M658" s="86" t="s">
        <v>30</v>
      </c>
      <c r="N658" s="811" t="s">
        <v>45</v>
      </c>
      <c r="O658" s="811" t="s">
        <v>45</v>
      </c>
      <c r="P658" s="811" t="s">
        <v>45</v>
      </c>
      <c r="Q658" s="811" t="s">
        <v>16</v>
      </c>
      <c r="R658" s="812" t="s">
        <v>45</v>
      </c>
      <c r="S658" s="812" t="s">
        <v>2947</v>
      </c>
      <c r="T658" s="811" t="s">
        <v>2945</v>
      </c>
      <c r="U658" s="811" t="s">
        <v>2946</v>
      </c>
    </row>
    <row r="659" spans="1:21" s="583" customFormat="1" ht="13" customHeight="1">
      <c r="A659" s="810" t="s">
        <v>1321</v>
      </c>
      <c r="B659" s="810" t="s">
        <v>9325</v>
      </c>
      <c r="C659" s="778" t="s">
        <v>45</v>
      </c>
      <c r="D659" s="811" t="s">
        <v>982</v>
      </c>
      <c r="E659" s="811">
        <v>4</v>
      </c>
      <c r="F659" s="779" t="s">
        <v>18</v>
      </c>
      <c r="G659" s="811" t="s">
        <v>1060</v>
      </c>
      <c r="H659" s="811" t="s">
        <v>45</v>
      </c>
      <c r="I659" s="811" t="s">
        <v>165</v>
      </c>
      <c r="J659" s="811" t="s">
        <v>191</v>
      </c>
      <c r="K659" s="811" t="s">
        <v>220</v>
      </c>
      <c r="L659" s="811" t="s">
        <v>45</v>
      </c>
      <c r="M659" s="86" t="s">
        <v>30</v>
      </c>
      <c r="N659" s="811" t="s">
        <v>45</v>
      </c>
      <c r="O659" s="811" t="s">
        <v>45</v>
      </c>
      <c r="P659" s="811" t="s">
        <v>45</v>
      </c>
      <c r="Q659" s="811" t="s">
        <v>1500</v>
      </c>
      <c r="R659" s="812" t="s">
        <v>9325</v>
      </c>
      <c r="S659" s="812" t="s">
        <v>45</v>
      </c>
      <c r="T659" s="811" t="s">
        <v>45</v>
      </c>
      <c r="U659" s="811" t="s">
        <v>9326</v>
      </c>
    </row>
    <row r="660" spans="1:21" s="583" customFormat="1" ht="13" customHeight="1">
      <c r="A660" s="810" t="s">
        <v>1321</v>
      </c>
      <c r="B660" s="810" t="s">
        <v>9327</v>
      </c>
      <c r="C660" s="778" t="s">
        <v>45</v>
      </c>
      <c r="D660" s="811" t="s">
        <v>982</v>
      </c>
      <c r="E660" s="811">
        <v>4</v>
      </c>
      <c r="F660" s="779" t="s">
        <v>18</v>
      </c>
      <c r="G660" s="811" t="s">
        <v>1057</v>
      </c>
      <c r="H660" s="811" t="s">
        <v>45</v>
      </c>
      <c r="I660" s="811" t="s">
        <v>165</v>
      </c>
      <c r="J660" s="811" t="s">
        <v>191</v>
      </c>
      <c r="K660" s="811" t="s">
        <v>220</v>
      </c>
      <c r="L660" s="811" t="s">
        <v>45</v>
      </c>
      <c r="M660" s="86" t="s">
        <v>30</v>
      </c>
      <c r="N660" s="811" t="s">
        <v>45</v>
      </c>
      <c r="O660" s="811" t="s">
        <v>45</v>
      </c>
      <c r="P660" s="811" t="s">
        <v>30</v>
      </c>
      <c r="Q660" s="811" t="s">
        <v>1501</v>
      </c>
      <c r="R660" s="812" t="s">
        <v>9327</v>
      </c>
      <c r="S660" s="812" t="s">
        <v>9204</v>
      </c>
      <c r="T660" s="811" t="s">
        <v>3032</v>
      </c>
      <c r="U660" s="811" t="s">
        <v>3033</v>
      </c>
    </row>
    <row r="661" spans="1:21" s="583" customFormat="1" ht="13" customHeight="1">
      <c r="A661" s="810" t="s">
        <v>1321</v>
      </c>
      <c r="B661" s="810" t="s">
        <v>9328</v>
      </c>
      <c r="C661" s="778" t="s">
        <v>45</v>
      </c>
      <c r="D661" s="811" t="s">
        <v>982</v>
      </c>
      <c r="E661" s="811">
        <v>4</v>
      </c>
      <c r="F661" s="779" t="s">
        <v>18</v>
      </c>
      <c r="G661" s="811" t="s">
        <v>1059</v>
      </c>
      <c r="H661" s="811" t="s">
        <v>45</v>
      </c>
      <c r="I661" s="811" t="s">
        <v>165</v>
      </c>
      <c r="J661" s="811" t="s">
        <v>191</v>
      </c>
      <c r="K661" s="811" t="s">
        <v>220</v>
      </c>
      <c r="L661" s="811" t="s">
        <v>45</v>
      </c>
      <c r="M661" s="86" t="s">
        <v>30</v>
      </c>
      <c r="N661" s="811" t="s">
        <v>45</v>
      </c>
      <c r="O661" s="811" t="s">
        <v>45</v>
      </c>
      <c r="P661" s="811" t="s">
        <v>45</v>
      </c>
      <c r="Q661" s="811" t="s">
        <v>1501</v>
      </c>
      <c r="R661" s="812" t="s">
        <v>9328</v>
      </c>
      <c r="S661" s="812" t="s">
        <v>9205</v>
      </c>
      <c r="T661" s="811" t="s">
        <v>3650</v>
      </c>
      <c r="U661" s="811" t="s">
        <v>3651</v>
      </c>
    </row>
    <row r="662" spans="1:21" s="583" customFormat="1" ht="13" customHeight="1">
      <c r="A662" s="810" t="s">
        <v>1321</v>
      </c>
      <c r="B662" s="810" t="s">
        <v>6439</v>
      </c>
      <c r="C662" s="778" t="s">
        <v>45</v>
      </c>
      <c r="D662" s="811" t="s">
        <v>980</v>
      </c>
      <c r="E662" s="811">
        <v>5</v>
      </c>
      <c r="F662" s="779" t="s">
        <v>18</v>
      </c>
      <c r="G662" s="811" t="s">
        <v>1057</v>
      </c>
      <c r="H662" s="811" t="s">
        <v>45</v>
      </c>
      <c r="I662" s="811" t="s">
        <v>165</v>
      </c>
      <c r="J662" s="811" t="s">
        <v>35</v>
      </c>
      <c r="K662" s="811" t="s">
        <v>219</v>
      </c>
      <c r="L662" s="811" t="s">
        <v>45</v>
      </c>
      <c r="M662" s="86" t="s">
        <v>30</v>
      </c>
      <c r="N662" s="811" t="s">
        <v>45</v>
      </c>
      <c r="O662" s="811" t="s">
        <v>45</v>
      </c>
      <c r="P662" s="811" t="s">
        <v>30</v>
      </c>
      <c r="Q662" s="811" t="s">
        <v>1501</v>
      </c>
      <c r="R662" s="812" t="s">
        <v>6439</v>
      </c>
      <c r="S662" s="812" t="s">
        <v>6443</v>
      </c>
      <c r="T662" s="811" t="s">
        <v>6444</v>
      </c>
      <c r="U662" s="811" t="s">
        <v>6441</v>
      </c>
    </row>
    <row r="663" spans="1:21" s="583" customFormat="1" ht="13" customHeight="1">
      <c r="A663" s="810" t="s">
        <v>1321</v>
      </c>
      <c r="B663" s="810" t="s">
        <v>6440</v>
      </c>
      <c r="C663" s="778" t="s">
        <v>45</v>
      </c>
      <c r="D663" s="811" t="s">
        <v>980</v>
      </c>
      <c r="E663" s="811">
        <v>5</v>
      </c>
      <c r="F663" s="779" t="s">
        <v>18</v>
      </c>
      <c r="G663" s="811" t="s">
        <v>1059</v>
      </c>
      <c r="H663" s="811" t="s">
        <v>45</v>
      </c>
      <c r="I663" s="811" t="s">
        <v>165</v>
      </c>
      <c r="J663" s="811" t="s">
        <v>35</v>
      </c>
      <c r="K663" s="811" t="s">
        <v>219</v>
      </c>
      <c r="L663" s="811" t="s">
        <v>45</v>
      </c>
      <c r="M663" s="86" t="s">
        <v>30</v>
      </c>
      <c r="N663" s="811" t="s">
        <v>45</v>
      </c>
      <c r="O663" s="811" t="s">
        <v>45</v>
      </c>
      <c r="P663" s="811" t="s">
        <v>45</v>
      </c>
      <c r="Q663" s="811" t="s">
        <v>1501</v>
      </c>
      <c r="R663" s="812" t="s">
        <v>6440</v>
      </c>
      <c r="S663" s="812" t="s">
        <v>6445</v>
      </c>
      <c r="T663" s="811" t="s">
        <v>6446</v>
      </c>
      <c r="U663" s="811" t="s">
        <v>6442</v>
      </c>
    </row>
    <row r="664" spans="1:21" s="583" customFormat="1" ht="13" customHeight="1">
      <c r="A664" s="810" t="s">
        <v>1321</v>
      </c>
      <c r="B664" s="810" t="s">
        <v>4918</v>
      </c>
      <c r="C664" s="778" t="s">
        <v>45</v>
      </c>
      <c r="D664" s="811" t="s">
        <v>980</v>
      </c>
      <c r="E664" s="811">
        <v>5</v>
      </c>
      <c r="F664" s="779" t="s">
        <v>18</v>
      </c>
      <c r="G664" s="811" t="s">
        <v>1057</v>
      </c>
      <c r="H664" s="811" t="s">
        <v>45</v>
      </c>
      <c r="I664" s="811" t="s">
        <v>165</v>
      </c>
      <c r="J664" s="811" t="s">
        <v>191</v>
      </c>
      <c r="K664" s="811" t="s">
        <v>220</v>
      </c>
      <c r="L664" s="811" t="s">
        <v>45</v>
      </c>
      <c r="M664" s="86" t="s">
        <v>30</v>
      </c>
      <c r="N664" s="811" t="s">
        <v>45</v>
      </c>
      <c r="O664" s="811" t="s">
        <v>45</v>
      </c>
      <c r="P664" s="811" t="s">
        <v>30</v>
      </c>
      <c r="Q664" s="811" t="s">
        <v>1501</v>
      </c>
      <c r="R664" s="812" t="s">
        <v>4918</v>
      </c>
      <c r="S664" s="812" t="s">
        <v>324</v>
      </c>
      <c r="T664" s="811" t="s">
        <v>1744</v>
      </c>
      <c r="U664" s="811" t="s">
        <v>1395</v>
      </c>
    </row>
    <row r="665" spans="1:21" s="583" customFormat="1" ht="13" customHeight="1">
      <c r="A665" s="810" t="s">
        <v>1321</v>
      </c>
      <c r="B665" s="810" t="s">
        <v>4916</v>
      </c>
      <c r="C665" s="778" t="s">
        <v>45</v>
      </c>
      <c r="D665" s="811" t="s">
        <v>980</v>
      </c>
      <c r="E665" s="811">
        <v>5</v>
      </c>
      <c r="F665" s="779" t="s">
        <v>18</v>
      </c>
      <c r="G665" s="811" t="s">
        <v>1057</v>
      </c>
      <c r="H665" s="811" t="s">
        <v>45</v>
      </c>
      <c r="I665" s="811" t="s">
        <v>165</v>
      </c>
      <c r="J665" s="811" t="s">
        <v>191</v>
      </c>
      <c r="K665" s="811" t="s">
        <v>220</v>
      </c>
      <c r="L665" s="811" t="s">
        <v>45</v>
      </c>
      <c r="M665" s="86" t="s">
        <v>30</v>
      </c>
      <c r="N665" s="811" t="s">
        <v>45</v>
      </c>
      <c r="O665" s="811" t="s">
        <v>45</v>
      </c>
      <c r="P665" s="811" t="s">
        <v>30</v>
      </c>
      <c r="Q665" s="811" t="s">
        <v>1501</v>
      </c>
      <c r="R665" s="812" t="s">
        <v>4916</v>
      </c>
      <c r="S665" s="812" t="s">
        <v>2977</v>
      </c>
      <c r="T665" s="811" t="s">
        <v>1745</v>
      </c>
      <c r="U665" s="811" t="s">
        <v>651</v>
      </c>
    </row>
    <row r="666" spans="1:21" s="583" customFormat="1" ht="13" customHeight="1">
      <c r="A666" s="810" t="s">
        <v>1321</v>
      </c>
      <c r="B666" s="810" t="s">
        <v>4917</v>
      </c>
      <c r="C666" s="778" t="s">
        <v>45</v>
      </c>
      <c r="D666" s="811" t="s">
        <v>980</v>
      </c>
      <c r="E666" s="811">
        <v>5</v>
      </c>
      <c r="F666" s="779" t="s">
        <v>18</v>
      </c>
      <c r="G666" s="811" t="s">
        <v>1059</v>
      </c>
      <c r="H666" s="811" t="s">
        <v>45</v>
      </c>
      <c r="I666" s="811" t="s">
        <v>165</v>
      </c>
      <c r="J666" s="811" t="s">
        <v>191</v>
      </c>
      <c r="K666" s="811" t="s">
        <v>220</v>
      </c>
      <c r="L666" s="811" t="s">
        <v>45</v>
      </c>
      <c r="M666" s="86" t="s">
        <v>30</v>
      </c>
      <c r="N666" s="811" t="s">
        <v>45</v>
      </c>
      <c r="O666" s="811" t="s">
        <v>45</v>
      </c>
      <c r="P666" s="811" t="s">
        <v>45</v>
      </c>
      <c r="Q666" s="811" t="s">
        <v>1501</v>
      </c>
      <c r="R666" s="812" t="s">
        <v>4917</v>
      </c>
      <c r="S666" s="812" t="s">
        <v>325</v>
      </c>
      <c r="T666" s="811" t="s">
        <v>1747</v>
      </c>
      <c r="U666" s="811" t="s">
        <v>650</v>
      </c>
    </row>
    <row r="667" spans="1:21" s="583" customFormat="1" ht="13" hidden="1" customHeight="1">
      <c r="A667" s="810" t="s">
        <v>1320</v>
      </c>
      <c r="B667" s="810" t="s">
        <v>1606</v>
      </c>
      <c r="C667" s="778" t="s">
        <v>45</v>
      </c>
      <c r="D667" s="811" t="s">
        <v>983</v>
      </c>
      <c r="E667" s="811">
        <v>2</v>
      </c>
      <c r="F667" s="779" t="s">
        <v>40</v>
      </c>
      <c r="G667" s="811" t="s">
        <v>1060</v>
      </c>
      <c r="H667" s="811" t="s">
        <v>45</v>
      </c>
      <c r="I667" s="811" t="s">
        <v>36</v>
      </c>
      <c r="J667" s="811" t="s">
        <v>187</v>
      </c>
      <c r="K667" s="811" t="s">
        <v>220</v>
      </c>
      <c r="L667" s="811" t="s">
        <v>30</v>
      </c>
      <c r="M667" s="86" t="s">
        <v>30</v>
      </c>
      <c r="N667" s="811" t="s">
        <v>45</v>
      </c>
      <c r="O667" s="811" t="s">
        <v>45</v>
      </c>
      <c r="P667" s="811" t="s">
        <v>45</v>
      </c>
      <c r="Q667" s="811" t="s">
        <v>1501</v>
      </c>
      <c r="R667" s="812" t="s">
        <v>1606</v>
      </c>
      <c r="S667" s="812" t="s">
        <v>1606</v>
      </c>
      <c r="T667" s="811" t="s">
        <v>1712</v>
      </c>
      <c r="U667" s="811" t="s">
        <v>1600</v>
      </c>
    </row>
    <row r="668" spans="1:21" s="583" customFormat="1" ht="13" customHeight="1">
      <c r="A668" s="810" t="s">
        <v>1321</v>
      </c>
      <c r="B668" s="810" t="s">
        <v>4919</v>
      </c>
      <c r="C668" s="778" t="s">
        <v>45</v>
      </c>
      <c r="D668" s="811" t="s">
        <v>980</v>
      </c>
      <c r="E668" s="811">
        <v>5</v>
      </c>
      <c r="F668" s="779" t="s">
        <v>18</v>
      </c>
      <c r="G668" s="811" t="s">
        <v>1057</v>
      </c>
      <c r="H668" s="811" t="s">
        <v>45</v>
      </c>
      <c r="I668" s="811" t="s">
        <v>165</v>
      </c>
      <c r="J668" s="811" t="s">
        <v>191</v>
      </c>
      <c r="K668" s="811" t="s">
        <v>220</v>
      </c>
      <c r="L668" s="811" t="s">
        <v>45</v>
      </c>
      <c r="M668" s="86" t="s">
        <v>45</v>
      </c>
      <c r="N668" s="811" t="s">
        <v>30</v>
      </c>
      <c r="O668" s="811" t="s">
        <v>45</v>
      </c>
      <c r="P668" s="811" t="s">
        <v>45</v>
      </c>
      <c r="Q668" s="811" t="s">
        <v>1501</v>
      </c>
      <c r="R668" s="812" t="s">
        <v>4919</v>
      </c>
      <c r="S668" s="812" t="s">
        <v>2973</v>
      </c>
      <c r="T668" s="811" t="s">
        <v>1746</v>
      </c>
      <c r="U668" s="811" t="s">
        <v>1493</v>
      </c>
    </row>
    <row r="669" spans="1:21" s="593" customFormat="1" ht="13" customHeight="1">
      <c r="A669" s="810" t="s">
        <v>1321</v>
      </c>
      <c r="B669" s="810" t="s">
        <v>9329</v>
      </c>
      <c r="C669" s="778" t="s">
        <v>45</v>
      </c>
      <c r="D669" s="811" t="s">
        <v>980</v>
      </c>
      <c r="E669" s="811">
        <v>5</v>
      </c>
      <c r="F669" s="779" t="s">
        <v>18</v>
      </c>
      <c r="G669" s="811" t="s">
        <v>1059</v>
      </c>
      <c r="H669" s="811" t="s">
        <v>45</v>
      </c>
      <c r="I669" s="811" t="s">
        <v>165</v>
      </c>
      <c r="J669" s="811" t="s">
        <v>180</v>
      </c>
      <c r="K669" s="811" t="s">
        <v>218</v>
      </c>
      <c r="L669" s="811" t="s">
        <v>45</v>
      </c>
      <c r="M669" s="86" t="s">
        <v>30</v>
      </c>
      <c r="N669" s="811" t="s">
        <v>45</v>
      </c>
      <c r="O669" s="811" t="s">
        <v>45</v>
      </c>
      <c r="P669" s="811" t="s">
        <v>45</v>
      </c>
      <c r="Q669" s="811" t="s">
        <v>1500</v>
      </c>
      <c r="R669" s="812" t="s">
        <v>9329</v>
      </c>
      <c r="S669" s="812" t="s">
        <v>45</v>
      </c>
      <c r="T669" s="811" t="s">
        <v>45</v>
      </c>
      <c r="U669" s="811" t="s">
        <v>9330</v>
      </c>
    </row>
    <row r="670" spans="1:21" s="593" customFormat="1" ht="13" customHeight="1">
      <c r="A670" s="810" t="s">
        <v>1321</v>
      </c>
      <c r="B670" s="810" t="s">
        <v>9331</v>
      </c>
      <c r="C670" s="778" t="s">
        <v>45</v>
      </c>
      <c r="D670" s="811" t="s">
        <v>980</v>
      </c>
      <c r="E670" s="811">
        <v>5</v>
      </c>
      <c r="F670" s="779" t="s">
        <v>18</v>
      </c>
      <c r="G670" s="811" t="s">
        <v>1057</v>
      </c>
      <c r="H670" s="811" t="s">
        <v>45</v>
      </c>
      <c r="I670" s="811" t="s">
        <v>165</v>
      </c>
      <c r="J670" s="811" t="s">
        <v>180</v>
      </c>
      <c r="K670" s="811" t="s">
        <v>218</v>
      </c>
      <c r="L670" s="811" t="s">
        <v>45</v>
      </c>
      <c r="M670" s="86" t="s">
        <v>30</v>
      </c>
      <c r="N670" s="811" t="s">
        <v>45</v>
      </c>
      <c r="O670" s="811" t="s">
        <v>45</v>
      </c>
      <c r="P670" s="811" t="s">
        <v>30</v>
      </c>
      <c r="Q670" s="811" t="s">
        <v>1501</v>
      </c>
      <c r="R670" s="812" t="s">
        <v>9331</v>
      </c>
      <c r="S670" s="812" t="s">
        <v>2997</v>
      </c>
      <c r="T670" s="811" t="s">
        <v>2995</v>
      </c>
      <c r="U670" s="811" t="s">
        <v>2996</v>
      </c>
    </row>
    <row r="671" spans="1:21" s="593" customFormat="1" ht="13" customHeight="1">
      <c r="A671" s="810" t="s">
        <v>1321</v>
      </c>
      <c r="B671" s="810" t="s">
        <v>5463</v>
      </c>
      <c r="C671" s="778" t="s">
        <v>45</v>
      </c>
      <c r="D671" s="811" t="s">
        <v>980</v>
      </c>
      <c r="E671" s="811">
        <v>5</v>
      </c>
      <c r="F671" s="779" t="s">
        <v>18</v>
      </c>
      <c r="G671" s="811" t="s">
        <v>1059</v>
      </c>
      <c r="H671" s="811" t="s">
        <v>45</v>
      </c>
      <c r="I671" s="811" t="s">
        <v>165</v>
      </c>
      <c r="J671" s="811" t="s">
        <v>197</v>
      </c>
      <c r="K671" s="811" t="s">
        <v>220</v>
      </c>
      <c r="L671" s="811" t="s">
        <v>45</v>
      </c>
      <c r="M671" s="86" t="s">
        <v>30</v>
      </c>
      <c r="N671" s="811" t="s">
        <v>45</v>
      </c>
      <c r="O671" s="811" t="s">
        <v>45</v>
      </c>
      <c r="P671" s="811" t="s">
        <v>45</v>
      </c>
      <c r="Q671" s="811" t="s">
        <v>1501</v>
      </c>
      <c r="R671" s="812" t="s">
        <v>5463</v>
      </c>
      <c r="S671" s="812" t="s">
        <v>3621</v>
      </c>
      <c r="T671" s="811" t="s">
        <v>3619</v>
      </c>
      <c r="U671" s="811" t="s">
        <v>3620</v>
      </c>
    </row>
    <row r="672" spans="1:21" s="593" customFormat="1" ht="13" hidden="1" customHeight="1">
      <c r="A672" s="810" t="s">
        <v>1321</v>
      </c>
      <c r="B672" s="810" t="s">
        <v>7041</v>
      </c>
      <c r="C672" s="778" t="s">
        <v>45</v>
      </c>
      <c r="D672" s="811" t="s">
        <v>980</v>
      </c>
      <c r="E672" s="811">
        <v>5</v>
      </c>
      <c r="F672" s="779" t="s">
        <v>40</v>
      </c>
      <c r="G672" s="811" t="s">
        <v>1057</v>
      </c>
      <c r="H672" s="811" t="s">
        <v>45</v>
      </c>
      <c r="I672" s="811" t="s">
        <v>165</v>
      </c>
      <c r="J672" s="811" t="s">
        <v>169</v>
      </c>
      <c r="K672" s="811" t="s">
        <v>220</v>
      </c>
      <c r="L672" s="811" t="s">
        <v>45</v>
      </c>
      <c r="M672" s="86" t="s">
        <v>30</v>
      </c>
      <c r="N672" s="811" t="s">
        <v>45</v>
      </c>
      <c r="O672" s="811" t="s">
        <v>45</v>
      </c>
      <c r="P672" s="811" t="s">
        <v>30</v>
      </c>
      <c r="Q672" s="811" t="s">
        <v>1501</v>
      </c>
      <c r="R672" s="812" t="s">
        <v>7041</v>
      </c>
      <c r="S672" s="812" t="s">
        <v>327</v>
      </c>
      <c r="T672" s="811" t="s">
        <v>3039</v>
      </c>
      <c r="U672" s="811" t="s">
        <v>3040</v>
      </c>
    </row>
    <row r="673" spans="1:21" s="593" customFormat="1" ht="13" hidden="1" customHeight="1">
      <c r="A673" s="810" t="s">
        <v>1321</v>
      </c>
      <c r="B673" s="810" t="s">
        <v>7042</v>
      </c>
      <c r="C673" s="778" t="s">
        <v>45</v>
      </c>
      <c r="D673" s="811" t="s">
        <v>980</v>
      </c>
      <c r="E673" s="811">
        <v>5</v>
      </c>
      <c r="F673" s="779" t="s">
        <v>40</v>
      </c>
      <c r="G673" s="811" t="s">
        <v>1059</v>
      </c>
      <c r="H673" s="811" t="s">
        <v>45</v>
      </c>
      <c r="I673" s="811" t="s">
        <v>165</v>
      </c>
      <c r="J673" s="811" t="s">
        <v>169</v>
      </c>
      <c r="K673" s="811" t="s">
        <v>220</v>
      </c>
      <c r="L673" s="811" t="s">
        <v>45</v>
      </c>
      <c r="M673" s="86" t="s">
        <v>30</v>
      </c>
      <c r="N673" s="811" t="s">
        <v>45</v>
      </c>
      <c r="O673" s="811" t="s">
        <v>45</v>
      </c>
      <c r="P673" s="811" t="s">
        <v>45</v>
      </c>
      <c r="Q673" s="811" t="s">
        <v>1501</v>
      </c>
      <c r="R673" s="812" t="s">
        <v>7042</v>
      </c>
      <c r="S673" s="812" t="s">
        <v>328</v>
      </c>
      <c r="T673" s="811" t="s">
        <v>3631</v>
      </c>
      <c r="U673" s="811" t="s">
        <v>3632</v>
      </c>
    </row>
    <row r="674" spans="1:21" s="593" customFormat="1" ht="13" customHeight="1">
      <c r="A674" s="810" t="s">
        <v>1321</v>
      </c>
      <c r="B674" s="810" t="s">
        <v>4920</v>
      </c>
      <c r="C674" s="778" t="s">
        <v>45</v>
      </c>
      <c r="D674" s="811" t="s">
        <v>980</v>
      </c>
      <c r="E674" s="811">
        <v>5</v>
      </c>
      <c r="F674" s="779" t="s">
        <v>18</v>
      </c>
      <c r="G674" s="811" t="s">
        <v>1057</v>
      </c>
      <c r="H674" s="811" t="s">
        <v>45</v>
      </c>
      <c r="I674" s="811" t="s">
        <v>165</v>
      </c>
      <c r="J674" s="811" t="s">
        <v>197</v>
      </c>
      <c r="K674" s="811" t="s">
        <v>220</v>
      </c>
      <c r="L674" s="811" t="s">
        <v>45</v>
      </c>
      <c r="M674" s="86" t="s">
        <v>30</v>
      </c>
      <c r="N674" s="811" t="s">
        <v>45</v>
      </c>
      <c r="O674" s="811" t="s">
        <v>45</v>
      </c>
      <c r="P674" s="811" t="s">
        <v>30</v>
      </c>
      <c r="Q674" s="811" t="s">
        <v>1501</v>
      </c>
      <c r="R674" s="812" t="s">
        <v>4920</v>
      </c>
      <c r="S674" s="812" t="s">
        <v>331</v>
      </c>
      <c r="T674" s="811" t="s">
        <v>1738</v>
      </c>
      <c r="U674" s="811" t="s">
        <v>551</v>
      </c>
    </row>
    <row r="675" spans="1:21" s="593" customFormat="1" ht="13" hidden="1" customHeight="1">
      <c r="A675" s="810" t="s">
        <v>1320</v>
      </c>
      <c r="B675" s="810" t="s">
        <v>91</v>
      </c>
      <c r="C675" s="778" t="s">
        <v>45</v>
      </c>
      <c r="D675" s="811" t="s">
        <v>980</v>
      </c>
      <c r="E675" s="811">
        <v>5</v>
      </c>
      <c r="F675" s="779" t="s">
        <v>19</v>
      </c>
      <c r="G675" s="811" t="s">
        <v>1060</v>
      </c>
      <c r="H675" s="811" t="s">
        <v>45</v>
      </c>
      <c r="I675" s="811" t="s">
        <v>165</v>
      </c>
      <c r="J675" s="811" t="s">
        <v>193</v>
      </c>
      <c r="K675" s="811" t="s">
        <v>220</v>
      </c>
      <c r="L675" s="811" t="s">
        <v>45</v>
      </c>
      <c r="M675" s="86" t="s">
        <v>30</v>
      </c>
      <c r="N675" s="811" t="s">
        <v>45</v>
      </c>
      <c r="O675" s="811" t="s">
        <v>45</v>
      </c>
      <c r="P675" s="811" t="s">
        <v>45</v>
      </c>
      <c r="Q675" s="811" t="s">
        <v>1500</v>
      </c>
      <c r="R675" s="812" t="s">
        <v>91</v>
      </c>
      <c r="S675" s="812" t="s">
        <v>45</v>
      </c>
      <c r="T675" s="811" t="s">
        <v>45</v>
      </c>
      <c r="U675" s="811" t="s">
        <v>46</v>
      </c>
    </row>
    <row r="676" spans="1:21" s="593" customFormat="1" ht="13" customHeight="1">
      <c r="A676" s="810" t="s">
        <v>1321</v>
      </c>
      <c r="B676" s="810" t="s">
        <v>5467</v>
      </c>
      <c r="C676" s="778" t="s">
        <v>45</v>
      </c>
      <c r="D676" s="811" t="s">
        <v>982</v>
      </c>
      <c r="E676" s="811">
        <v>4</v>
      </c>
      <c r="F676" s="779" t="s">
        <v>18</v>
      </c>
      <c r="G676" s="811" t="s">
        <v>1057</v>
      </c>
      <c r="H676" s="811" t="s">
        <v>45</v>
      </c>
      <c r="I676" s="811" t="s">
        <v>192</v>
      </c>
      <c r="J676" s="811" t="s">
        <v>35</v>
      </c>
      <c r="K676" s="811" t="s">
        <v>220</v>
      </c>
      <c r="L676" s="811" t="s">
        <v>45</v>
      </c>
      <c r="M676" s="86" t="s">
        <v>30</v>
      </c>
      <c r="N676" s="811" t="s">
        <v>45</v>
      </c>
      <c r="O676" s="811" t="s">
        <v>45</v>
      </c>
      <c r="P676" s="811" t="s">
        <v>30</v>
      </c>
      <c r="Q676" s="811" t="s">
        <v>1501</v>
      </c>
      <c r="R676" s="812" t="s">
        <v>5467</v>
      </c>
      <c r="S676" s="812" t="s">
        <v>332</v>
      </c>
      <c r="T676" s="811" t="s">
        <v>1751</v>
      </c>
      <c r="U676" s="811" t="s">
        <v>654</v>
      </c>
    </row>
    <row r="677" spans="1:21" s="583" customFormat="1" ht="13" customHeight="1">
      <c r="A677" s="810" t="s">
        <v>1321</v>
      </c>
      <c r="B677" s="810" t="s">
        <v>5468</v>
      </c>
      <c r="C677" s="778" t="s">
        <v>45</v>
      </c>
      <c r="D677" s="811" t="s">
        <v>982</v>
      </c>
      <c r="E677" s="811">
        <v>4</v>
      </c>
      <c r="F677" s="779" t="s">
        <v>18</v>
      </c>
      <c r="G677" s="811" t="s">
        <v>1059</v>
      </c>
      <c r="H677" s="811" t="s">
        <v>45</v>
      </c>
      <c r="I677" s="811" t="s">
        <v>192</v>
      </c>
      <c r="J677" s="811" t="s">
        <v>35</v>
      </c>
      <c r="K677" s="811" t="s">
        <v>220</v>
      </c>
      <c r="L677" s="811" t="s">
        <v>30</v>
      </c>
      <c r="M677" s="86" t="s">
        <v>30</v>
      </c>
      <c r="N677" s="811" t="s">
        <v>45</v>
      </c>
      <c r="O677" s="811" t="s">
        <v>45</v>
      </c>
      <c r="P677" s="811" t="s">
        <v>45</v>
      </c>
      <c r="Q677" s="811" t="s">
        <v>1500</v>
      </c>
      <c r="R677" s="812" t="s">
        <v>5468</v>
      </c>
      <c r="S677" s="812" t="s">
        <v>45</v>
      </c>
      <c r="T677" s="811" t="s">
        <v>45</v>
      </c>
      <c r="U677" s="811" t="s">
        <v>4740</v>
      </c>
    </row>
    <row r="678" spans="1:21" s="593" customFormat="1" ht="13" customHeight="1">
      <c r="A678" s="810" t="s">
        <v>1321</v>
      </c>
      <c r="B678" s="810" t="s">
        <v>5470</v>
      </c>
      <c r="C678" s="778" t="s">
        <v>45</v>
      </c>
      <c r="D678" s="811" t="s">
        <v>979</v>
      </c>
      <c r="E678" s="811">
        <v>3</v>
      </c>
      <c r="F678" s="779" t="s">
        <v>18</v>
      </c>
      <c r="G678" s="811" t="s">
        <v>1057</v>
      </c>
      <c r="H678" s="811" t="s">
        <v>45</v>
      </c>
      <c r="I678" s="811" t="s">
        <v>36</v>
      </c>
      <c r="J678" s="811" t="s">
        <v>35</v>
      </c>
      <c r="K678" s="811" t="s">
        <v>220</v>
      </c>
      <c r="L678" s="811" t="s">
        <v>30</v>
      </c>
      <c r="M678" s="86" t="s">
        <v>30</v>
      </c>
      <c r="N678" s="811" t="s">
        <v>45</v>
      </c>
      <c r="O678" s="811" t="s">
        <v>45</v>
      </c>
      <c r="P678" s="811" t="s">
        <v>30</v>
      </c>
      <c r="Q678" s="811" t="s">
        <v>1501</v>
      </c>
      <c r="R678" s="812" t="s">
        <v>5470</v>
      </c>
      <c r="S678" s="812" t="s">
        <v>334</v>
      </c>
      <c r="T678" s="811" t="s">
        <v>1753</v>
      </c>
      <c r="U678" s="811" t="s">
        <v>655</v>
      </c>
    </row>
    <row r="679" spans="1:21" s="593" customFormat="1" ht="13" customHeight="1">
      <c r="A679" s="810" t="s">
        <v>1321</v>
      </c>
      <c r="B679" s="810" t="s">
        <v>5471</v>
      </c>
      <c r="C679" s="778" t="s">
        <v>45</v>
      </c>
      <c r="D679" s="811" t="s">
        <v>979</v>
      </c>
      <c r="E679" s="811">
        <v>3</v>
      </c>
      <c r="F679" s="779" t="s">
        <v>18</v>
      </c>
      <c r="G679" s="811" t="s">
        <v>1057</v>
      </c>
      <c r="H679" s="811" t="s">
        <v>45</v>
      </c>
      <c r="I679" s="811" t="s">
        <v>36</v>
      </c>
      <c r="J679" s="811" t="s">
        <v>35</v>
      </c>
      <c r="K679" s="811" t="s">
        <v>220</v>
      </c>
      <c r="L679" s="811" t="s">
        <v>30</v>
      </c>
      <c r="M679" s="86" t="s">
        <v>30</v>
      </c>
      <c r="N679" s="811" t="s">
        <v>45</v>
      </c>
      <c r="O679" s="811" t="s">
        <v>45</v>
      </c>
      <c r="P679" s="811" t="s">
        <v>30</v>
      </c>
      <c r="Q679" s="811" t="s">
        <v>1501</v>
      </c>
      <c r="R679" s="812" t="s">
        <v>5471</v>
      </c>
      <c r="S679" s="812" t="s">
        <v>335</v>
      </c>
      <c r="T679" s="811" t="s">
        <v>1754</v>
      </c>
      <c r="U679" s="811" t="s">
        <v>656</v>
      </c>
    </row>
    <row r="680" spans="1:21" s="593" customFormat="1" ht="13" hidden="1" customHeight="1">
      <c r="A680" s="810" t="s">
        <v>1320</v>
      </c>
      <c r="B680" s="810" t="s">
        <v>474</v>
      </c>
      <c r="C680" s="778" t="s">
        <v>45</v>
      </c>
      <c r="D680" s="811" t="s">
        <v>982</v>
      </c>
      <c r="E680" s="811">
        <v>4</v>
      </c>
      <c r="F680" s="779" t="s">
        <v>40</v>
      </c>
      <c r="G680" s="811" t="s">
        <v>1059</v>
      </c>
      <c r="H680" s="811" t="s">
        <v>45</v>
      </c>
      <c r="I680" s="811" t="s">
        <v>165</v>
      </c>
      <c r="J680" s="811" t="s">
        <v>35</v>
      </c>
      <c r="K680" s="811" t="s">
        <v>220</v>
      </c>
      <c r="L680" s="811" t="s">
        <v>45</v>
      </c>
      <c r="M680" s="86" t="s">
        <v>30</v>
      </c>
      <c r="N680" s="811" t="s">
        <v>45</v>
      </c>
      <c r="O680" s="811" t="s">
        <v>45</v>
      </c>
      <c r="P680" s="811" t="s">
        <v>45</v>
      </c>
      <c r="Q680" s="811" t="s">
        <v>1501</v>
      </c>
      <c r="R680" s="812" t="s">
        <v>474</v>
      </c>
      <c r="S680" s="812" t="s">
        <v>306</v>
      </c>
      <c r="T680" s="811" t="s">
        <v>45</v>
      </c>
      <c r="U680" s="811" t="s">
        <v>46</v>
      </c>
    </row>
    <row r="681" spans="1:21" s="593" customFormat="1" ht="13" customHeight="1">
      <c r="A681" s="810" t="s">
        <v>1321</v>
      </c>
      <c r="B681" s="810" t="s">
        <v>5472</v>
      </c>
      <c r="C681" s="778" t="s">
        <v>45</v>
      </c>
      <c r="D681" s="811" t="s">
        <v>979</v>
      </c>
      <c r="E681" s="811">
        <v>3</v>
      </c>
      <c r="F681" s="779" t="s">
        <v>18</v>
      </c>
      <c r="G681" s="811" t="s">
        <v>1059</v>
      </c>
      <c r="H681" s="811" t="s">
        <v>45</v>
      </c>
      <c r="I681" s="811" t="s">
        <v>36</v>
      </c>
      <c r="J681" s="811" t="s">
        <v>35</v>
      </c>
      <c r="K681" s="811" t="s">
        <v>220</v>
      </c>
      <c r="L681" s="811" t="s">
        <v>30</v>
      </c>
      <c r="M681" s="86" t="s">
        <v>30</v>
      </c>
      <c r="N681" s="811" t="s">
        <v>45</v>
      </c>
      <c r="O681" s="811" t="s">
        <v>45</v>
      </c>
      <c r="P681" s="811" t="s">
        <v>45</v>
      </c>
      <c r="Q681" s="811" t="s">
        <v>1501</v>
      </c>
      <c r="R681" s="812" t="s">
        <v>5472</v>
      </c>
      <c r="S681" s="812" t="s">
        <v>5473</v>
      </c>
      <c r="T681" s="811" t="s">
        <v>5474</v>
      </c>
      <c r="U681" s="811" t="s">
        <v>1166</v>
      </c>
    </row>
    <row r="682" spans="1:21" s="593" customFormat="1" ht="13" hidden="1" customHeight="1">
      <c r="A682" s="810" t="s">
        <v>1320</v>
      </c>
      <c r="B682" s="810" t="s">
        <v>5394</v>
      </c>
      <c r="C682" s="778" t="s">
        <v>45</v>
      </c>
      <c r="D682" s="811" t="s">
        <v>982</v>
      </c>
      <c r="E682" s="811">
        <v>4</v>
      </c>
      <c r="F682" s="779" t="s">
        <v>19</v>
      </c>
      <c r="G682" s="811" t="s">
        <v>1072</v>
      </c>
      <c r="H682" s="811" t="s">
        <v>45</v>
      </c>
      <c r="I682" s="811" t="s">
        <v>165</v>
      </c>
      <c r="J682" s="811" t="s">
        <v>21</v>
      </c>
      <c r="K682" s="811" t="s">
        <v>218</v>
      </c>
      <c r="L682" s="811" t="s">
        <v>45</v>
      </c>
      <c r="M682" s="86" t="s">
        <v>30</v>
      </c>
      <c r="N682" s="811" t="s">
        <v>45</v>
      </c>
      <c r="O682" s="811" t="s">
        <v>45</v>
      </c>
      <c r="P682" s="811" t="s">
        <v>45</v>
      </c>
      <c r="Q682" s="811" t="s">
        <v>16</v>
      </c>
      <c r="R682" s="812" t="s">
        <v>45</v>
      </c>
      <c r="S682" s="812" t="s">
        <v>5394</v>
      </c>
      <c r="T682" s="811" t="s">
        <v>3766</v>
      </c>
      <c r="U682" s="811" t="s">
        <v>3767</v>
      </c>
    </row>
    <row r="683" spans="1:21" s="593" customFormat="1" ht="13" customHeight="1">
      <c r="A683" s="810" t="s">
        <v>1321</v>
      </c>
      <c r="B683" s="810" t="s">
        <v>5475</v>
      </c>
      <c r="C683" s="778" t="s">
        <v>45</v>
      </c>
      <c r="D683" s="811" t="s">
        <v>979</v>
      </c>
      <c r="E683" s="811">
        <v>3</v>
      </c>
      <c r="F683" s="779" t="s">
        <v>18</v>
      </c>
      <c r="G683" s="811" t="s">
        <v>1059</v>
      </c>
      <c r="H683" s="811" t="s">
        <v>45</v>
      </c>
      <c r="I683" s="811" t="s">
        <v>36</v>
      </c>
      <c r="J683" s="811" t="s">
        <v>35</v>
      </c>
      <c r="K683" s="811" t="s">
        <v>220</v>
      </c>
      <c r="L683" s="811" t="s">
        <v>45</v>
      </c>
      <c r="M683" s="86" t="s">
        <v>30</v>
      </c>
      <c r="N683" s="811" t="s">
        <v>45</v>
      </c>
      <c r="O683" s="811" t="s">
        <v>45</v>
      </c>
      <c r="P683" s="811" t="s">
        <v>45</v>
      </c>
      <c r="Q683" s="811" t="s">
        <v>1501</v>
      </c>
      <c r="R683" s="812" t="s">
        <v>5475</v>
      </c>
      <c r="S683" s="812" t="s">
        <v>333</v>
      </c>
      <c r="T683" s="811" t="s">
        <v>1637</v>
      </c>
      <c r="U683" s="811" t="s">
        <v>3625</v>
      </c>
    </row>
    <row r="684" spans="1:21" s="593" customFormat="1" ht="13" customHeight="1">
      <c r="A684" s="810" t="s">
        <v>1321</v>
      </c>
      <c r="B684" s="810" t="s">
        <v>8632</v>
      </c>
      <c r="C684" s="778" t="s">
        <v>45</v>
      </c>
      <c r="D684" s="811" t="s">
        <v>979</v>
      </c>
      <c r="E684" s="811">
        <v>3</v>
      </c>
      <c r="F684" s="779" t="s">
        <v>18</v>
      </c>
      <c r="G684" s="811" t="s">
        <v>1058</v>
      </c>
      <c r="H684" s="811" t="s">
        <v>45</v>
      </c>
      <c r="I684" s="811" t="s">
        <v>36</v>
      </c>
      <c r="J684" s="811" t="s">
        <v>35</v>
      </c>
      <c r="K684" s="811" t="s">
        <v>220</v>
      </c>
      <c r="L684" s="811" t="s">
        <v>30</v>
      </c>
      <c r="M684" s="86" t="s">
        <v>30</v>
      </c>
      <c r="N684" s="811" t="s">
        <v>45</v>
      </c>
      <c r="O684" s="811" t="s">
        <v>45</v>
      </c>
      <c r="P684" s="811" t="s">
        <v>45</v>
      </c>
      <c r="Q684" s="811" t="s">
        <v>1500</v>
      </c>
      <c r="R684" s="812" t="s">
        <v>8632</v>
      </c>
      <c r="S684" s="812" t="s">
        <v>45</v>
      </c>
      <c r="T684" s="811" t="s">
        <v>45</v>
      </c>
      <c r="U684" s="811" t="s">
        <v>8633</v>
      </c>
    </row>
    <row r="685" spans="1:21" s="593" customFormat="1" ht="13" customHeight="1">
      <c r="A685" s="810" t="s">
        <v>1321</v>
      </c>
      <c r="B685" s="810" t="s">
        <v>5479</v>
      </c>
      <c r="C685" s="778" t="s">
        <v>45</v>
      </c>
      <c r="D685" s="811" t="s">
        <v>979</v>
      </c>
      <c r="E685" s="811">
        <v>3</v>
      </c>
      <c r="F685" s="779" t="s">
        <v>18</v>
      </c>
      <c r="G685" s="811" t="s">
        <v>1057</v>
      </c>
      <c r="H685" s="811" t="s">
        <v>45</v>
      </c>
      <c r="I685" s="811" t="s">
        <v>36</v>
      </c>
      <c r="J685" s="811" t="s">
        <v>35</v>
      </c>
      <c r="K685" s="811" t="s">
        <v>220</v>
      </c>
      <c r="L685" s="811" t="s">
        <v>30</v>
      </c>
      <c r="M685" s="86" t="s">
        <v>30</v>
      </c>
      <c r="N685" s="811" t="s">
        <v>45</v>
      </c>
      <c r="O685" s="811" t="s">
        <v>45</v>
      </c>
      <c r="P685" s="811" t="s">
        <v>30</v>
      </c>
      <c r="Q685" s="811" t="s">
        <v>1501</v>
      </c>
      <c r="R685" s="812" t="s">
        <v>5479</v>
      </c>
      <c r="S685" s="812" t="s">
        <v>338</v>
      </c>
      <c r="T685" s="811" t="s">
        <v>1755</v>
      </c>
      <c r="U685" s="811" t="s">
        <v>658</v>
      </c>
    </row>
    <row r="686" spans="1:21" s="593" customFormat="1" ht="13" hidden="1" customHeight="1">
      <c r="A686" s="810" t="s">
        <v>1320</v>
      </c>
      <c r="B686" s="810" t="s">
        <v>5392</v>
      </c>
      <c r="C686" s="778" t="s">
        <v>45</v>
      </c>
      <c r="D686" s="811" t="s">
        <v>982</v>
      </c>
      <c r="E686" s="811">
        <v>4</v>
      </c>
      <c r="F686" s="779" t="s">
        <v>40</v>
      </c>
      <c r="G686" s="811" t="s">
        <v>1059</v>
      </c>
      <c r="H686" s="811" t="s">
        <v>45</v>
      </c>
      <c r="I686" s="811" t="s">
        <v>165</v>
      </c>
      <c r="J686" s="811" t="s">
        <v>35</v>
      </c>
      <c r="K686" s="811" t="s">
        <v>220</v>
      </c>
      <c r="L686" s="811" t="s">
        <v>45</v>
      </c>
      <c r="M686" s="86" t="s">
        <v>30</v>
      </c>
      <c r="N686" s="811" t="s">
        <v>45</v>
      </c>
      <c r="O686" s="811" t="s">
        <v>45</v>
      </c>
      <c r="P686" s="811" t="s">
        <v>30</v>
      </c>
      <c r="Q686" s="811" t="s">
        <v>16</v>
      </c>
      <c r="R686" s="812" t="s">
        <v>45</v>
      </c>
      <c r="S686" s="812" t="s">
        <v>5392</v>
      </c>
      <c r="T686" s="811" t="s">
        <v>3779</v>
      </c>
      <c r="U686" s="811" t="s">
        <v>3780</v>
      </c>
    </row>
    <row r="687" spans="1:21" s="583" customFormat="1" ht="13" customHeight="1">
      <c r="A687" s="810" t="s">
        <v>1321</v>
      </c>
      <c r="B687" s="810" t="s">
        <v>4921</v>
      </c>
      <c r="C687" s="778" t="s">
        <v>45</v>
      </c>
      <c r="D687" s="811" t="s">
        <v>979</v>
      </c>
      <c r="E687" s="811">
        <v>3</v>
      </c>
      <c r="F687" s="779" t="s">
        <v>18</v>
      </c>
      <c r="G687" s="811" t="s">
        <v>1059</v>
      </c>
      <c r="H687" s="811" t="s">
        <v>45</v>
      </c>
      <c r="I687" s="811" t="s">
        <v>36</v>
      </c>
      <c r="J687" s="811" t="s">
        <v>35</v>
      </c>
      <c r="K687" s="811" t="s">
        <v>220</v>
      </c>
      <c r="L687" s="811" t="s">
        <v>45</v>
      </c>
      <c r="M687" s="86" t="s">
        <v>30</v>
      </c>
      <c r="N687" s="811" t="s">
        <v>45</v>
      </c>
      <c r="O687" s="811" t="s">
        <v>45</v>
      </c>
      <c r="P687" s="811" t="s">
        <v>45</v>
      </c>
      <c r="Q687" s="811" t="s">
        <v>1501</v>
      </c>
      <c r="R687" s="812" t="s">
        <v>4921</v>
      </c>
      <c r="S687" s="812" t="s">
        <v>339</v>
      </c>
      <c r="T687" s="811" t="s">
        <v>1740</v>
      </c>
      <c r="U687" s="811" t="s">
        <v>560</v>
      </c>
    </row>
    <row r="688" spans="1:21" s="583" customFormat="1" ht="13" customHeight="1">
      <c r="A688" s="810" t="s">
        <v>1321</v>
      </c>
      <c r="B688" s="810" t="s">
        <v>5480</v>
      </c>
      <c r="C688" s="778" t="s">
        <v>45</v>
      </c>
      <c r="D688" s="811" t="s">
        <v>979</v>
      </c>
      <c r="E688" s="811">
        <v>3</v>
      </c>
      <c r="F688" s="779" t="s">
        <v>18</v>
      </c>
      <c r="G688" s="811" t="s">
        <v>1057</v>
      </c>
      <c r="H688" s="811" t="s">
        <v>45</v>
      </c>
      <c r="I688" s="811" t="s">
        <v>36</v>
      </c>
      <c r="J688" s="811" t="s">
        <v>35</v>
      </c>
      <c r="K688" s="811" t="s">
        <v>220</v>
      </c>
      <c r="L688" s="811" t="s">
        <v>30</v>
      </c>
      <c r="M688" s="86" t="s">
        <v>30</v>
      </c>
      <c r="N688" s="811" t="s">
        <v>45</v>
      </c>
      <c r="O688" s="811" t="s">
        <v>45</v>
      </c>
      <c r="P688" s="811" t="s">
        <v>30</v>
      </c>
      <c r="Q688" s="811" t="s">
        <v>1501</v>
      </c>
      <c r="R688" s="812" t="s">
        <v>5480</v>
      </c>
      <c r="S688" s="812" t="s">
        <v>337</v>
      </c>
      <c r="T688" s="811" t="s">
        <v>1739</v>
      </c>
      <c r="U688" s="811" t="s">
        <v>554</v>
      </c>
    </row>
    <row r="689" spans="1:21" s="583" customFormat="1" ht="13" customHeight="1">
      <c r="A689" s="810" t="s">
        <v>1321</v>
      </c>
      <c r="B689" s="810" t="s">
        <v>5481</v>
      </c>
      <c r="C689" s="778" t="s">
        <v>45</v>
      </c>
      <c r="D689" s="811" t="s">
        <v>979</v>
      </c>
      <c r="E689" s="811">
        <v>3</v>
      </c>
      <c r="F689" s="779" t="s">
        <v>18</v>
      </c>
      <c r="G689" s="811" t="s">
        <v>1059</v>
      </c>
      <c r="H689" s="811" t="s">
        <v>45</v>
      </c>
      <c r="I689" s="811" t="s">
        <v>36</v>
      </c>
      <c r="J689" s="811" t="s">
        <v>35</v>
      </c>
      <c r="K689" s="811" t="s">
        <v>220</v>
      </c>
      <c r="L689" s="811" t="s">
        <v>30</v>
      </c>
      <c r="M689" s="86" t="s">
        <v>30</v>
      </c>
      <c r="N689" s="811" t="s">
        <v>45</v>
      </c>
      <c r="O689" s="811" t="s">
        <v>45</v>
      </c>
      <c r="P689" s="811" t="s">
        <v>45</v>
      </c>
      <c r="Q689" s="811" t="s">
        <v>1501</v>
      </c>
      <c r="R689" s="812" t="s">
        <v>5481</v>
      </c>
      <c r="S689" s="812" t="s">
        <v>5482</v>
      </c>
      <c r="T689" s="811" t="s">
        <v>4929</v>
      </c>
      <c r="U689" s="811" t="s">
        <v>4928</v>
      </c>
    </row>
    <row r="690" spans="1:21" s="583" customFormat="1" ht="13" hidden="1" customHeight="1">
      <c r="A690" s="810" t="s">
        <v>1320</v>
      </c>
      <c r="B690" s="810" t="s">
        <v>6149</v>
      </c>
      <c r="C690" s="778" t="s">
        <v>45</v>
      </c>
      <c r="D690" s="811" t="s">
        <v>980</v>
      </c>
      <c r="E690" s="811">
        <v>5</v>
      </c>
      <c r="F690" s="779" t="s">
        <v>40</v>
      </c>
      <c r="G690" s="811" t="s">
        <v>1060</v>
      </c>
      <c r="H690" s="811" t="s">
        <v>45</v>
      </c>
      <c r="I690" s="811" t="s">
        <v>165</v>
      </c>
      <c r="J690" s="811" t="s">
        <v>1603</v>
      </c>
      <c r="K690" s="811" t="s">
        <v>220</v>
      </c>
      <c r="L690" s="811" t="s">
        <v>30</v>
      </c>
      <c r="M690" s="86" t="s">
        <v>30</v>
      </c>
      <c r="N690" s="811" t="s">
        <v>45</v>
      </c>
      <c r="O690" s="811" t="s">
        <v>45</v>
      </c>
      <c r="P690" s="811" t="s">
        <v>45</v>
      </c>
      <c r="Q690" s="811" t="s">
        <v>1501</v>
      </c>
      <c r="R690" s="812" t="s">
        <v>6149</v>
      </c>
      <c r="S690" s="812" t="s">
        <v>2128</v>
      </c>
      <c r="T690" s="811" t="s">
        <v>2129</v>
      </c>
      <c r="U690" s="811" t="s">
        <v>624</v>
      </c>
    </row>
    <row r="691" spans="1:21" s="583" customFormat="1" ht="13" hidden="1" customHeight="1">
      <c r="A691" s="810" t="s">
        <v>1320</v>
      </c>
      <c r="B691" s="810" t="s">
        <v>7904</v>
      </c>
      <c r="C691" s="778" t="s">
        <v>45</v>
      </c>
      <c r="D691" s="811" t="s">
        <v>982</v>
      </c>
      <c r="E691" s="811">
        <v>4</v>
      </c>
      <c r="F691" s="779" t="s">
        <v>40</v>
      </c>
      <c r="G691" s="811" t="s">
        <v>1072</v>
      </c>
      <c r="H691" s="811" t="s">
        <v>45</v>
      </c>
      <c r="I691" s="811" t="s">
        <v>165</v>
      </c>
      <c r="J691" s="811" t="s">
        <v>21</v>
      </c>
      <c r="K691" s="811" t="s">
        <v>220</v>
      </c>
      <c r="L691" s="811" t="s">
        <v>45</v>
      </c>
      <c r="M691" s="86" t="s">
        <v>30</v>
      </c>
      <c r="N691" s="811" t="s">
        <v>45</v>
      </c>
      <c r="O691" s="811" t="s">
        <v>45</v>
      </c>
      <c r="P691" s="811" t="s">
        <v>30</v>
      </c>
      <c r="Q691" s="811" t="s">
        <v>16</v>
      </c>
      <c r="R691" s="812" t="s">
        <v>45</v>
      </c>
      <c r="S691" s="812" t="s">
        <v>7904</v>
      </c>
      <c r="T691" s="811" t="s">
        <v>7905</v>
      </c>
      <c r="U691" s="811" t="s">
        <v>7906</v>
      </c>
    </row>
    <row r="692" spans="1:21" s="583" customFormat="1" ht="13" customHeight="1">
      <c r="A692" s="810" t="s">
        <v>1321</v>
      </c>
      <c r="B692" s="810" t="s">
        <v>5487</v>
      </c>
      <c r="C692" s="778" t="s">
        <v>45</v>
      </c>
      <c r="D692" s="811" t="s">
        <v>983</v>
      </c>
      <c r="E692" s="811">
        <v>2</v>
      </c>
      <c r="F692" s="779" t="s">
        <v>18</v>
      </c>
      <c r="G692" s="811" t="s">
        <v>1057</v>
      </c>
      <c r="H692" s="811" t="s">
        <v>45</v>
      </c>
      <c r="I692" s="811" t="s">
        <v>36</v>
      </c>
      <c r="J692" s="811" t="s">
        <v>35</v>
      </c>
      <c r="K692" s="811" t="s">
        <v>220</v>
      </c>
      <c r="L692" s="811" t="s">
        <v>30</v>
      </c>
      <c r="M692" s="86" t="s">
        <v>30</v>
      </c>
      <c r="N692" s="811" t="s">
        <v>45</v>
      </c>
      <c r="O692" s="811" t="s">
        <v>45</v>
      </c>
      <c r="P692" s="811" t="s">
        <v>30</v>
      </c>
      <c r="Q692" s="811" t="s">
        <v>1501</v>
      </c>
      <c r="R692" s="812" t="s">
        <v>5487</v>
      </c>
      <c r="S692" s="812" t="s">
        <v>7379</v>
      </c>
      <c r="T692" s="811" t="s">
        <v>1759</v>
      </c>
      <c r="U692" s="811" t="s">
        <v>876</v>
      </c>
    </row>
    <row r="693" spans="1:21" s="583" customFormat="1" ht="13" customHeight="1">
      <c r="A693" s="810" t="s">
        <v>1321</v>
      </c>
      <c r="B693" s="810" t="s">
        <v>8787</v>
      </c>
      <c r="C693" s="778" t="s">
        <v>45</v>
      </c>
      <c r="D693" s="811" t="s">
        <v>980</v>
      </c>
      <c r="E693" s="811">
        <v>5</v>
      </c>
      <c r="F693" s="779" t="s">
        <v>18</v>
      </c>
      <c r="G693" s="811" t="s">
        <v>1057</v>
      </c>
      <c r="H693" s="811" t="s">
        <v>45</v>
      </c>
      <c r="I693" s="811" t="s">
        <v>165</v>
      </c>
      <c r="J693" s="811" t="s">
        <v>35</v>
      </c>
      <c r="K693" s="811" t="s">
        <v>219</v>
      </c>
      <c r="L693" s="811" t="s">
        <v>45</v>
      </c>
      <c r="M693" s="86" t="s">
        <v>30</v>
      </c>
      <c r="N693" s="811" t="s">
        <v>45</v>
      </c>
      <c r="O693" s="811" t="s">
        <v>45</v>
      </c>
      <c r="P693" s="811" t="s">
        <v>30</v>
      </c>
      <c r="Q693" s="811" t="s">
        <v>1501</v>
      </c>
      <c r="R693" s="812" t="s">
        <v>8787</v>
      </c>
      <c r="S693" s="812" t="s">
        <v>9922</v>
      </c>
      <c r="T693" s="811" t="s">
        <v>9920</v>
      </c>
      <c r="U693" s="811" t="s">
        <v>8792</v>
      </c>
    </row>
    <row r="694" spans="1:21" s="583" customFormat="1" ht="13" hidden="1" customHeight="1">
      <c r="A694" s="810" t="s">
        <v>1320</v>
      </c>
      <c r="B694" s="810" t="s">
        <v>5410</v>
      </c>
      <c r="C694" s="778" t="s">
        <v>45</v>
      </c>
      <c r="D694" s="811" t="s">
        <v>981</v>
      </c>
      <c r="E694" s="811">
        <v>1</v>
      </c>
      <c r="F694" s="779" t="s">
        <v>19</v>
      </c>
      <c r="G694" s="811" t="s">
        <v>1057</v>
      </c>
      <c r="H694" s="811" t="s">
        <v>45</v>
      </c>
      <c r="I694" s="811" t="s">
        <v>36</v>
      </c>
      <c r="J694" s="811" t="s">
        <v>35</v>
      </c>
      <c r="K694" s="811" t="s">
        <v>5406</v>
      </c>
      <c r="L694" s="811" t="s">
        <v>45</v>
      </c>
      <c r="M694" s="86" t="s">
        <v>30</v>
      </c>
      <c r="N694" s="811" t="s">
        <v>45</v>
      </c>
      <c r="O694" s="811" t="s">
        <v>45</v>
      </c>
      <c r="P694" s="811" t="s">
        <v>45</v>
      </c>
      <c r="Q694" s="811" t="s">
        <v>1500</v>
      </c>
      <c r="R694" s="812" t="s">
        <v>5410</v>
      </c>
      <c r="S694" s="812" t="s">
        <v>45</v>
      </c>
      <c r="T694" s="811" t="s">
        <v>45</v>
      </c>
      <c r="U694" s="811" t="s">
        <v>627</v>
      </c>
    </row>
    <row r="695" spans="1:21" s="583" customFormat="1" ht="13" hidden="1" customHeight="1">
      <c r="A695" s="810" t="s">
        <v>1320</v>
      </c>
      <c r="B695" s="810" t="s">
        <v>5402</v>
      </c>
      <c r="C695" s="778" t="s">
        <v>45</v>
      </c>
      <c r="D695" s="811" t="s">
        <v>982</v>
      </c>
      <c r="E695" s="811">
        <v>4</v>
      </c>
      <c r="F695" s="779" t="s">
        <v>40</v>
      </c>
      <c r="G695" s="811" t="s">
        <v>1059</v>
      </c>
      <c r="H695" s="811" t="s">
        <v>45</v>
      </c>
      <c r="I695" s="811" t="s">
        <v>165</v>
      </c>
      <c r="J695" s="811" t="s">
        <v>35</v>
      </c>
      <c r="K695" s="811" t="s">
        <v>220</v>
      </c>
      <c r="L695" s="811" t="s">
        <v>45</v>
      </c>
      <c r="M695" s="86" t="s">
        <v>30</v>
      </c>
      <c r="N695" s="811" t="s">
        <v>45</v>
      </c>
      <c r="O695" s="811" t="s">
        <v>45</v>
      </c>
      <c r="P695" s="811" t="s">
        <v>45</v>
      </c>
      <c r="Q695" s="811" t="s">
        <v>1500</v>
      </c>
      <c r="R695" s="812" t="s">
        <v>5402</v>
      </c>
      <c r="S695" s="812" t="s">
        <v>45</v>
      </c>
      <c r="T695" s="811" t="s">
        <v>45</v>
      </c>
      <c r="U695" s="811" t="s">
        <v>5403</v>
      </c>
    </row>
    <row r="696" spans="1:21" s="583" customFormat="1" ht="13" hidden="1" customHeight="1">
      <c r="A696" s="810" t="s">
        <v>1320</v>
      </c>
      <c r="B696" s="810" t="s">
        <v>8310</v>
      </c>
      <c r="C696" s="778" t="s">
        <v>45</v>
      </c>
      <c r="D696" s="811" t="s">
        <v>980</v>
      </c>
      <c r="E696" s="811">
        <v>5</v>
      </c>
      <c r="F696" s="779" t="s">
        <v>40</v>
      </c>
      <c r="G696" s="811" t="s">
        <v>1059</v>
      </c>
      <c r="H696" s="811" t="s">
        <v>45</v>
      </c>
      <c r="I696" s="811" t="s">
        <v>165</v>
      </c>
      <c r="J696" s="811" t="s">
        <v>35</v>
      </c>
      <c r="K696" s="811" t="s">
        <v>24</v>
      </c>
      <c r="L696" s="811" t="s">
        <v>45</v>
      </c>
      <c r="M696" s="86" t="s">
        <v>30</v>
      </c>
      <c r="N696" s="811" t="s">
        <v>45</v>
      </c>
      <c r="O696" s="811" t="s">
        <v>45</v>
      </c>
      <c r="P696" s="811" t="s">
        <v>45</v>
      </c>
      <c r="Q696" s="811" t="s">
        <v>1500</v>
      </c>
      <c r="R696" s="812" t="s">
        <v>8310</v>
      </c>
      <c r="S696" s="812" t="s">
        <v>8313</v>
      </c>
      <c r="T696" s="811" t="s">
        <v>8314</v>
      </c>
      <c r="U696" s="811" t="s">
        <v>5404</v>
      </c>
    </row>
    <row r="697" spans="1:21" s="583" customFormat="1" ht="13" hidden="1" customHeight="1">
      <c r="A697" s="810" t="s">
        <v>1320</v>
      </c>
      <c r="B697" s="810" t="s">
        <v>8311</v>
      </c>
      <c r="C697" s="778" t="s">
        <v>45</v>
      </c>
      <c r="D697" s="811" t="s">
        <v>980</v>
      </c>
      <c r="E697" s="811">
        <v>5</v>
      </c>
      <c r="F697" s="779" t="s">
        <v>40</v>
      </c>
      <c r="G697" s="811" t="s">
        <v>1060</v>
      </c>
      <c r="H697" s="811" t="s">
        <v>45</v>
      </c>
      <c r="I697" s="811" t="s">
        <v>165</v>
      </c>
      <c r="J697" s="811" t="s">
        <v>35</v>
      </c>
      <c r="K697" s="811" t="s">
        <v>24</v>
      </c>
      <c r="L697" s="811" t="s">
        <v>45</v>
      </c>
      <c r="M697" s="86" t="s">
        <v>30</v>
      </c>
      <c r="N697" s="811" t="s">
        <v>45</v>
      </c>
      <c r="O697" s="811" t="s">
        <v>45</v>
      </c>
      <c r="P697" s="811" t="s">
        <v>45</v>
      </c>
      <c r="Q697" s="811" t="s">
        <v>1501</v>
      </c>
      <c r="R697" s="812" t="s">
        <v>8311</v>
      </c>
      <c r="S697" s="812" t="s">
        <v>8312</v>
      </c>
      <c r="T697" s="811" t="s">
        <v>1719</v>
      </c>
      <c r="U697" s="811" t="s">
        <v>626</v>
      </c>
    </row>
    <row r="698" spans="1:21" s="583" customFormat="1" ht="13" customHeight="1">
      <c r="A698" s="810" t="s">
        <v>1321</v>
      </c>
      <c r="B698" s="810" t="s">
        <v>8788</v>
      </c>
      <c r="C698" s="778" t="s">
        <v>45</v>
      </c>
      <c r="D698" s="811" t="s">
        <v>980</v>
      </c>
      <c r="E698" s="811">
        <v>5</v>
      </c>
      <c r="F698" s="779" t="s">
        <v>18</v>
      </c>
      <c r="G698" s="811" t="s">
        <v>1057</v>
      </c>
      <c r="H698" s="811" t="s">
        <v>45</v>
      </c>
      <c r="I698" s="811" t="s">
        <v>165</v>
      </c>
      <c r="J698" s="811" t="s">
        <v>35</v>
      </c>
      <c r="K698" s="811" t="s">
        <v>219</v>
      </c>
      <c r="L698" s="811" t="s">
        <v>45</v>
      </c>
      <c r="M698" s="86" t="s">
        <v>30</v>
      </c>
      <c r="N698" s="811" t="s">
        <v>45</v>
      </c>
      <c r="O698" s="811" t="s">
        <v>45</v>
      </c>
      <c r="P698" s="811" t="s">
        <v>30</v>
      </c>
      <c r="Q698" s="811" t="s">
        <v>1501</v>
      </c>
      <c r="R698" s="812" t="s">
        <v>8788</v>
      </c>
      <c r="S698" s="812" t="s">
        <v>9923</v>
      </c>
      <c r="T698" s="811" t="s">
        <v>9921</v>
      </c>
      <c r="U698" s="811" t="s">
        <v>8791</v>
      </c>
    </row>
    <row r="699" spans="1:21" s="583" customFormat="1" ht="13" customHeight="1">
      <c r="A699" s="810" t="s">
        <v>1321</v>
      </c>
      <c r="B699" s="810" t="s">
        <v>8789</v>
      </c>
      <c r="C699" s="778" t="s">
        <v>45</v>
      </c>
      <c r="D699" s="811" t="s">
        <v>980</v>
      </c>
      <c r="E699" s="811">
        <v>5</v>
      </c>
      <c r="F699" s="779" t="s">
        <v>18</v>
      </c>
      <c r="G699" s="811" t="s">
        <v>1059</v>
      </c>
      <c r="H699" s="811" t="s">
        <v>45</v>
      </c>
      <c r="I699" s="811" t="s">
        <v>165</v>
      </c>
      <c r="J699" s="811" t="s">
        <v>35</v>
      </c>
      <c r="K699" s="811" t="s">
        <v>219</v>
      </c>
      <c r="L699" s="811" t="s">
        <v>45</v>
      </c>
      <c r="M699" s="86" t="s">
        <v>30</v>
      </c>
      <c r="N699" s="811" t="s">
        <v>45</v>
      </c>
      <c r="O699" s="811" t="s">
        <v>45</v>
      </c>
      <c r="P699" s="811" t="s">
        <v>45</v>
      </c>
      <c r="Q699" s="811" t="s">
        <v>1501</v>
      </c>
      <c r="R699" s="812" t="s">
        <v>8789</v>
      </c>
      <c r="S699" s="812" t="s">
        <v>9925</v>
      </c>
      <c r="T699" s="811" t="s">
        <v>9924</v>
      </c>
      <c r="U699" s="811" t="s">
        <v>8790</v>
      </c>
    </row>
    <row r="700" spans="1:21" s="583" customFormat="1" ht="13" customHeight="1">
      <c r="A700" s="810" t="s">
        <v>1321</v>
      </c>
      <c r="B700" s="810" t="s">
        <v>5488</v>
      </c>
      <c r="C700" s="778" t="s">
        <v>45</v>
      </c>
      <c r="D700" s="811" t="s">
        <v>982</v>
      </c>
      <c r="E700" s="811">
        <v>4</v>
      </c>
      <c r="F700" s="779" t="s">
        <v>18</v>
      </c>
      <c r="G700" s="811" t="s">
        <v>1057</v>
      </c>
      <c r="H700" s="811" t="s">
        <v>45</v>
      </c>
      <c r="I700" s="811" t="s">
        <v>165</v>
      </c>
      <c r="J700" s="811" t="s">
        <v>35</v>
      </c>
      <c r="K700" s="811" t="s">
        <v>220</v>
      </c>
      <c r="L700" s="811" t="s">
        <v>45</v>
      </c>
      <c r="M700" s="86" t="s">
        <v>30</v>
      </c>
      <c r="N700" s="811" t="s">
        <v>45</v>
      </c>
      <c r="O700" s="811" t="s">
        <v>45</v>
      </c>
      <c r="P700" s="811" t="s">
        <v>30</v>
      </c>
      <c r="Q700" s="811" t="s">
        <v>1501</v>
      </c>
      <c r="R700" s="812" t="s">
        <v>5488</v>
      </c>
      <c r="S700" s="812" t="s">
        <v>7380</v>
      </c>
      <c r="T700" s="811" t="s">
        <v>1761</v>
      </c>
      <c r="U700" s="811" t="s">
        <v>831</v>
      </c>
    </row>
    <row r="701" spans="1:21" s="583" customFormat="1" ht="13" customHeight="1">
      <c r="A701" s="810" t="s">
        <v>1321</v>
      </c>
      <c r="B701" s="810" t="s">
        <v>5489</v>
      </c>
      <c r="C701" s="778" t="s">
        <v>45</v>
      </c>
      <c r="D701" s="811" t="s">
        <v>982</v>
      </c>
      <c r="E701" s="811">
        <v>4</v>
      </c>
      <c r="F701" s="779" t="s">
        <v>18</v>
      </c>
      <c r="G701" s="811" t="s">
        <v>1057</v>
      </c>
      <c r="H701" s="811" t="s">
        <v>45</v>
      </c>
      <c r="I701" s="811" t="s">
        <v>165</v>
      </c>
      <c r="J701" s="811" t="s">
        <v>35</v>
      </c>
      <c r="K701" s="811" t="s">
        <v>220</v>
      </c>
      <c r="L701" s="811" t="s">
        <v>45</v>
      </c>
      <c r="M701" s="86" t="s">
        <v>45</v>
      </c>
      <c r="N701" s="811" t="s">
        <v>30</v>
      </c>
      <c r="O701" s="811" t="s">
        <v>45</v>
      </c>
      <c r="P701" s="811" t="s">
        <v>45</v>
      </c>
      <c r="Q701" s="811" t="s">
        <v>1501</v>
      </c>
      <c r="R701" s="812" t="s">
        <v>5489</v>
      </c>
      <c r="S701" s="812" t="s">
        <v>7381</v>
      </c>
      <c r="T701" s="811" t="s">
        <v>1971</v>
      </c>
      <c r="U701" s="811" t="s">
        <v>1497</v>
      </c>
    </row>
    <row r="702" spans="1:21" s="583" customFormat="1" ht="13" customHeight="1">
      <c r="A702" s="810" t="s">
        <v>1322</v>
      </c>
      <c r="B702" s="810" t="s">
        <v>5490</v>
      </c>
      <c r="C702" s="778" t="s">
        <v>30</v>
      </c>
      <c r="D702" s="811" t="s">
        <v>982</v>
      </c>
      <c r="E702" s="811">
        <v>4</v>
      </c>
      <c r="F702" s="779" t="s">
        <v>18</v>
      </c>
      <c r="G702" s="811" t="s">
        <v>1057</v>
      </c>
      <c r="H702" s="811" t="s">
        <v>45</v>
      </c>
      <c r="I702" s="811" t="s">
        <v>192</v>
      </c>
      <c r="J702" s="811" t="s">
        <v>180</v>
      </c>
      <c r="K702" s="811" t="s">
        <v>220</v>
      </c>
      <c r="L702" s="811" t="s">
        <v>30</v>
      </c>
      <c r="M702" s="86" t="s">
        <v>30</v>
      </c>
      <c r="N702" s="811" t="s">
        <v>45</v>
      </c>
      <c r="O702" s="811" t="s">
        <v>45</v>
      </c>
      <c r="P702" s="811" t="s">
        <v>30</v>
      </c>
      <c r="Q702" s="811" t="s">
        <v>1501</v>
      </c>
      <c r="R702" s="812" t="s">
        <v>5490</v>
      </c>
      <c r="S702" s="812" t="s">
        <v>4895</v>
      </c>
      <c r="T702" s="811" t="s">
        <v>4897</v>
      </c>
      <c r="U702" s="811" t="s">
        <v>4801</v>
      </c>
    </row>
    <row r="703" spans="1:21" s="583" customFormat="1" ht="13" customHeight="1">
      <c r="A703" s="810" t="s">
        <v>1322</v>
      </c>
      <c r="B703" s="810" t="s">
        <v>5491</v>
      </c>
      <c r="C703" s="778" t="s">
        <v>30</v>
      </c>
      <c r="D703" s="811" t="s">
        <v>982</v>
      </c>
      <c r="E703" s="811">
        <v>4</v>
      </c>
      <c r="F703" s="779" t="s">
        <v>18</v>
      </c>
      <c r="G703" s="811" t="s">
        <v>1059</v>
      </c>
      <c r="H703" s="811" t="s">
        <v>45</v>
      </c>
      <c r="I703" s="811" t="s">
        <v>192</v>
      </c>
      <c r="J703" s="811" t="s">
        <v>180</v>
      </c>
      <c r="K703" s="811" t="s">
        <v>220</v>
      </c>
      <c r="L703" s="811" t="s">
        <v>30</v>
      </c>
      <c r="M703" s="86" t="s">
        <v>30</v>
      </c>
      <c r="N703" s="811" t="s">
        <v>45</v>
      </c>
      <c r="O703" s="811" t="s">
        <v>45</v>
      </c>
      <c r="P703" s="811" t="s">
        <v>45</v>
      </c>
      <c r="Q703" s="811" t="s">
        <v>1501</v>
      </c>
      <c r="R703" s="812" t="s">
        <v>5491</v>
      </c>
      <c r="S703" s="812" t="s">
        <v>4896</v>
      </c>
      <c r="T703" s="811" t="s">
        <v>4898</v>
      </c>
      <c r="U703" s="811" t="s">
        <v>4802</v>
      </c>
    </row>
    <row r="704" spans="1:21" s="583" customFormat="1" ht="13" hidden="1" customHeight="1">
      <c r="A704" s="810" t="s">
        <v>1322</v>
      </c>
      <c r="B704" s="810" t="s">
        <v>5492</v>
      </c>
      <c r="C704" s="778" t="s">
        <v>45</v>
      </c>
      <c r="D704" s="811" t="s">
        <v>983</v>
      </c>
      <c r="E704" s="811">
        <v>2</v>
      </c>
      <c r="F704" s="779" t="s">
        <v>40</v>
      </c>
      <c r="G704" s="811" t="s">
        <v>1057</v>
      </c>
      <c r="H704" s="811" t="s">
        <v>45</v>
      </c>
      <c r="I704" s="811" t="s">
        <v>36</v>
      </c>
      <c r="J704" s="811" t="s">
        <v>180</v>
      </c>
      <c r="K704" s="811" t="s">
        <v>220</v>
      </c>
      <c r="L704" s="811" t="s">
        <v>45</v>
      </c>
      <c r="M704" s="86" t="s">
        <v>30</v>
      </c>
      <c r="N704" s="811" t="s">
        <v>45</v>
      </c>
      <c r="O704" s="811" t="s">
        <v>45</v>
      </c>
      <c r="P704" s="811" t="s">
        <v>30</v>
      </c>
      <c r="Q704" s="811" t="s">
        <v>1501</v>
      </c>
      <c r="R704" s="812" t="s">
        <v>5492</v>
      </c>
      <c r="S704" s="812" t="s">
        <v>344</v>
      </c>
      <c r="T704" s="811" t="s">
        <v>1763</v>
      </c>
      <c r="U704" s="811" t="s">
        <v>660</v>
      </c>
    </row>
    <row r="705" spans="1:21" s="583" customFormat="1" ht="13" customHeight="1">
      <c r="A705" s="810" t="s">
        <v>1322</v>
      </c>
      <c r="B705" s="810" t="s">
        <v>7341</v>
      </c>
      <c r="C705" s="778" t="s">
        <v>45</v>
      </c>
      <c r="D705" s="811" t="s">
        <v>980</v>
      </c>
      <c r="E705" s="811">
        <v>5</v>
      </c>
      <c r="F705" s="779" t="s">
        <v>18</v>
      </c>
      <c r="G705" s="811" t="s">
        <v>1057</v>
      </c>
      <c r="H705" s="811" t="s">
        <v>45</v>
      </c>
      <c r="I705" s="811" t="s">
        <v>165</v>
      </c>
      <c r="J705" s="811" t="s">
        <v>180</v>
      </c>
      <c r="K705" s="811" t="s">
        <v>220</v>
      </c>
      <c r="L705" s="811" t="s">
        <v>45</v>
      </c>
      <c r="M705" s="86" t="s">
        <v>30</v>
      </c>
      <c r="N705" s="811" t="s">
        <v>45</v>
      </c>
      <c r="O705" s="811" t="s">
        <v>45</v>
      </c>
      <c r="P705" s="811" t="s">
        <v>30</v>
      </c>
      <c r="Q705" s="811" t="s">
        <v>1501</v>
      </c>
      <c r="R705" s="812" t="s">
        <v>7341</v>
      </c>
      <c r="S705" s="812" t="s">
        <v>7546</v>
      </c>
      <c r="T705" s="811" t="s">
        <v>7343</v>
      </c>
      <c r="U705" s="811" t="s">
        <v>7342</v>
      </c>
    </row>
    <row r="706" spans="1:21" s="583" customFormat="1" ht="13" customHeight="1">
      <c r="A706" s="810" t="s">
        <v>1322</v>
      </c>
      <c r="B706" s="810" t="s">
        <v>7547</v>
      </c>
      <c r="C706" s="778" t="s">
        <v>45</v>
      </c>
      <c r="D706" s="811" t="s">
        <v>980</v>
      </c>
      <c r="E706" s="811">
        <v>5</v>
      </c>
      <c r="F706" s="779" t="s">
        <v>18</v>
      </c>
      <c r="G706" s="811" t="s">
        <v>1059</v>
      </c>
      <c r="H706" s="811" t="s">
        <v>45</v>
      </c>
      <c r="I706" s="811" t="s">
        <v>165</v>
      </c>
      <c r="J706" s="811" t="s">
        <v>180</v>
      </c>
      <c r="K706" s="811" t="s">
        <v>220</v>
      </c>
      <c r="L706" s="811" t="s">
        <v>45</v>
      </c>
      <c r="M706" s="86" t="s">
        <v>30</v>
      </c>
      <c r="N706" s="811" t="s">
        <v>45</v>
      </c>
      <c r="O706" s="811" t="s">
        <v>45</v>
      </c>
      <c r="P706" s="811" t="s">
        <v>45</v>
      </c>
      <c r="Q706" s="811" t="s">
        <v>16</v>
      </c>
      <c r="R706" s="812" t="s">
        <v>45</v>
      </c>
      <c r="S706" s="812" t="s">
        <v>7547</v>
      </c>
      <c r="T706" s="811" t="s">
        <v>7344</v>
      </c>
      <c r="U706" s="811" t="s">
        <v>7345</v>
      </c>
    </row>
    <row r="707" spans="1:21" s="583" customFormat="1" ht="13" customHeight="1">
      <c r="A707" s="810" t="s">
        <v>1322</v>
      </c>
      <c r="B707" s="810" t="s">
        <v>7762</v>
      </c>
      <c r="C707" s="778" t="s">
        <v>45</v>
      </c>
      <c r="D707" s="811" t="s">
        <v>982</v>
      </c>
      <c r="E707" s="811">
        <v>4</v>
      </c>
      <c r="F707" s="779" t="s">
        <v>18</v>
      </c>
      <c r="G707" s="811" t="s">
        <v>1057</v>
      </c>
      <c r="H707" s="811" t="s">
        <v>45</v>
      </c>
      <c r="I707" s="811" t="s">
        <v>165</v>
      </c>
      <c r="J707" s="811" t="s">
        <v>35</v>
      </c>
      <c r="K707" s="811" t="s">
        <v>220</v>
      </c>
      <c r="L707" s="811" t="s">
        <v>45</v>
      </c>
      <c r="M707" s="86" t="s">
        <v>30</v>
      </c>
      <c r="N707" s="811" t="s">
        <v>45</v>
      </c>
      <c r="O707" s="811" t="s">
        <v>45</v>
      </c>
      <c r="P707" s="811" t="s">
        <v>30</v>
      </c>
      <c r="Q707" s="811" t="s">
        <v>1501</v>
      </c>
      <c r="R707" s="812" t="s">
        <v>7762</v>
      </c>
      <c r="S707" s="812" t="s">
        <v>7764</v>
      </c>
      <c r="T707" s="811" t="s">
        <v>7766</v>
      </c>
      <c r="U707" s="811" t="s">
        <v>7768</v>
      </c>
    </row>
    <row r="708" spans="1:21" s="583" customFormat="1" ht="13" hidden="1" customHeight="1">
      <c r="A708" s="810" t="s">
        <v>1320</v>
      </c>
      <c r="B708" s="810" t="s">
        <v>5393</v>
      </c>
      <c r="C708" s="778" t="s">
        <v>45</v>
      </c>
      <c r="D708" s="811" t="s">
        <v>980</v>
      </c>
      <c r="E708" s="811">
        <v>5</v>
      </c>
      <c r="F708" s="779" t="s">
        <v>40</v>
      </c>
      <c r="G708" s="811" t="s">
        <v>1057</v>
      </c>
      <c r="H708" s="811" t="s">
        <v>45</v>
      </c>
      <c r="I708" s="811" t="s">
        <v>165</v>
      </c>
      <c r="J708" s="811" t="s">
        <v>35</v>
      </c>
      <c r="K708" s="811" t="s">
        <v>224</v>
      </c>
      <c r="L708" s="811" t="s">
        <v>45</v>
      </c>
      <c r="M708" s="86" t="s">
        <v>30</v>
      </c>
      <c r="N708" s="811" t="s">
        <v>45</v>
      </c>
      <c r="O708" s="811" t="s">
        <v>45</v>
      </c>
      <c r="P708" s="811" t="s">
        <v>45</v>
      </c>
      <c r="Q708" s="811" t="s">
        <v>45</v>
      </c>
      <c r="R708" s="812" t="s">
        <v>45</v>
      </c>
      <c r="S708" s="812" t="s">
        <v>45</v>
      </c>
      <c r="T708" s="811" t="s">
        <v>45</v>
      </c>
      <c r="U708" s="811" t="s">
        <v>1602</v>
      </c>
    </row>
    <row r="709" spans="1:21" s="583" customFormat="1" ht="13" customHeight="1">
      <c r="A709" s="810" t="s">
        <v>1322</v>
      </c>
      <c r="B709" s="810" t="s">
        <v>7763</v>
      </c>
      <c r="C709" s="778" t="s">
        <v>45</v>
      </c>
      <c r="D709" s="811" t="s">
        <v>982</v>
      </c>
      <c r="E709" s="811">
        <v>4</v>
      </c>
      <c r="F709" s="779" t="s">
        <v>18</v>
      </c>
      <c r="G709" s="811" t="s">
        <v>1059</v>
      </c>
      <c r="H709" s="811" t="s">
        <v>45</v>
      </c>
      <c r="I709" s="811" t="s">
        <v>165</v>
      </c>
      <c r="J709" s="811" t="s">
        <v>35</v>
      </c>
      <c r="K709" s="811" t="s">
        <v>220</v>
      </c>
      <c r="L709" s="811" t="s">
        <v>45</v>
      </c>
      <c r="M709" s="86" t="s">
        <v>30</v>
      </c>
      <c r="N709" s="811" t="s">
        <v>45</v>
      </c>
      <c r="O709" s="811" t="s">
        <v>45</v>
      </c>
      <c r="P709" s="811" t="s">
        <v>45</v>
      </c>
      <c r="Q709" s="811" t="s">
        <v>1501</v>
      </c>
      <c r="R709" s="812" t="s">
        <v>7763</v>
      </c>
      <c r="S709" s="812" t="s">
        <v>7765</v>
      </c>
      <c r="T709" s="811" t="s">
        <v>7767</v>
      </c>
      <c r="U709" s="811" t="s">
        <v>7769</v>
      </c>
    </row>
    <row r="710" spans="1:21" s="583" customFormat="1" ht="13" hidden="1" customHeight="1">
      <c r="A710" s="810" t="s">
        <v>1320</v>
      </c>
      <c r="B710" s="810" t="s">
        <v>7046</v>
      </c>
      <c r="C710" s="778" t="s">
        <v>45</v>
      </c>
      <c r="D710" s="811" t="s">
        <v>982</v>
      </c>
      <c r="E710" s="811">
        <v>4</v>
      </c>
      <c r="F710" s="779" t="s">
        <v>19</v>
      </c>
      <c r="G710" s="811" t="s">
        <v>1057</v>
      </c>
      <c r="H710" s="811" t="s">
        <v>45</v>
      </c>
      <c r="I710" s="811" t="s">
        <v>165</v>
      </c>
      <c r="J710" s="811" t="s">
        <v>35</v>
      </c>
      <c r="K710" s="811" t="s">
        <v>220</v>
      </c>
      <c r="L710" s="811" t="s">
        <v>45</v>
      </c>
      <c r="M710" s="86" t="s">
        <v>30</v>
      </c>
      <c r="N710" s="811" t="s">
        <v>45</v>
      </c>
      <c r="O710" s="811" t="s">
        <v>45</v>
      </c>
      <c r="P710" s="811" t="s">
        <v>45</v>
      </c>
      <c r="Q710" s="811" t="s">
        <v>1500</v>
      </c>
      <c r="R710" s="812" t="s">
        <v>7046</v>
      </c>
      <c r="S710" s="812" t="s">
        <v>45</v>
      </c>
      <c r="T710" s="811" t="s">
        <v>45</v>
      </c>
      <c r="U710" s="811" t="s">
        <v>5429</v>
      </c>
    </row>
    <row r="711" spans="1:21" s="583" customFormat="1" ht="13" customHeight="1">
      <c r="A711" s="810" t="s">
        <v>1322</v>
      </c>
      <c r="B711" s="810" t="s">
        <v>10388</v>
      </c>
      <c r="C711" s="778" t="s">
        <v>45</v>
      </c>
      <c r="D711" s="811" t="s">
        <v>982</v>
      </c>
      <c r="E711" s="811">
        <v>4</v>
      </c>
      <c r="F711" s="779" t="s">
        <v>18</v>
      </c>
      <c r="G711" s="811" t="s">
        <v>1057</v>
      </c>
      <c r="H711" s="811" t="s">
        <v>45</v>
      </c>
      <c r="I711" s="811" t="s">
        <v>165</v>
      </c>
      <c r="J711" s="811" t="s">
        <v>35</v>
      </c>
      <c r="K711" s="811" t="s">
        <v>220</v>
      </c>
      <c r="L711" s="811" t="s">
        <v>30</v>
      </c>
      <c r="M711" s="86" t="s">
        <v>30</v>
      </c>
      <c r="N711" s="811" t="s">
        <v>45</v>
      </c>
      <c r="O711" s="811" t="s">
        <v>45</v>
      </c>
      <c r="P711" s="811" t="s">
        <v>30</v>
      </c>
      <c r="Q711" s="811" t="s">
        <v>16</v>
      </c>
      <c r="R711" s="812" t="s">
        <v>45</v>
      </c>
      <c r="S711" s="812" t="s">
        <v>10388</v>
      </c>
      <c r="T711" s="811" t="s">
        <v>10389</v>
      </c>
      <c r="U711" s="811" t="s">
        <v>10390</v>
      </c>
    </row>
    <row r="712" spans="1:21" s="583" customFormat="1" ht="13" hidden="1" customHeight="1">
      <c r="A712" s="810" t="s">
        <v>1320</v>
      </c>
      <c r="B712" s="810" t="s">
        <v>5424</v>
      </c>
      <c r="C712" s="778" t="s">
        <v>45</v>
      </c>
      <c r="D712" s="811" t="s">
        <v>980</v>
      </c>
      <c r="E712" s="811">
        <v>5</v>
      </c>
      <c r="F712" s="779" t="s">
        <v>40</v>
      </c>
      <c r="G712" s="811" t="s">
        <v>1060</v>
      </c>
      <c r="H712" s="811" t="s">
        <v>45</v>
      </c>
      <c r="I712" s="811" t="s">
        <v>165</v>
      </c>
      <c r="J712" s="811" t="s">
        <v>193</v>
      </c>
      <c r="K712" s="811" t="s">
        <v>220</v>
      </c>
      <c r="L712" s="811" t="s">
        <v>45</v>
      </c>
      <c r="M712" s="86" t="s">
        <v>30</v>
      </c>
      <c r="N712" s="811" t="s">
        <v>45</v>
      </c>
      <c r="O712" s="811" t="s">
        <v>45</v>
      </c>
      <c r="P712" s="811" t="s">
        <v>45</v>
      </c>
      <c r="Q712" s="811" t="s">
        <v>1501</v>
      </c>
      <c r="R712" s="812" t="s">
        <v>5424</v>
      </c>
      <c r="S712" s="812" t="s">
        <v>8754</v>
      </c>
      <c r="T712" s="811" t="s">
        <v>8755</v>
      </c>
      <c r="U712" s="811" t="s">
        <v>630</v>
      </c>
    </row>
    <row r="713" spans="1:21" s="583" customFormat="1" ht="13" hidden="1" customHeight="1">
      <c r="A713" s="810" t="s">
        <v>1320</v>
      </c>
      <c r="B713" s="810" t="s">
        <v>5425</v>
      </c>
      <c r="C713" s="778" t="s">
        <v>45</v>
      </c>
      <c r="D713" s="811" t="s">
        <v>980</v>
      </c>
      <c r="E713" s="811">
        <v>5</v>
      </c>
      <c r="F713" s="779" t="s">
        <v>40</v>
      </c>
      <c r="G713" s="811" t="s">
        <v>1057</v>
      </c>
      <c r="H713" s="811" t="s">
        <v>45</v>
      </c>
      <c r="I713" s="811" t="s">
        <v>165</v>
      </c>
      <c r="J713" s="811" t="s">
        <v>42</v>
      </c>
      <c r="K713" s="811" t="s">
        <v>220</v>
      </c>
      <c r="L713" s="811" t="s">
        <v>45</v>
      </c>
      <c r="M713" s="86" t="s">
        <v>30</v>
      </c>
      <c r="N713" s="811" t="s">
        <v>45</v>
      </c>
      <c r="O713" s="811" t="s">
        <v>45</v>
      </c>
      <c r="P713" s="811" t="s">
        <v>45</v>
      </c>
      <c r="Q713" s="811" t="s">
        <v>1500</v>
      </c>
      <c r="R713" s="812" t="s">
        <v>5425</v>
      </c>
      <c r="S713" s="812" t="s">
        <v>45</v>
      </c>
      <c r="T713" s="811" t="s">
        <v>45</v>
      </c>
      <c r="U713" s="811" t="s">
        <v>5426</v>
      </c>
    </row>
    <row r="714" spans="1:21" s="583" customFormat="1" ht="13" hidden="1" customHeight="1">
      <c r="A714" s="810" t="s">
        <v>1320</v>
      </c>
      <c r="B714" s="810" t="s">
        <v>5434</v>
      </c>
      <c r="C714" s="778" t="s">
        <v>45</v>
      </c>
      <c r="D714" s="811" t="s">
        <v>980</v>
      </c>
      <c r="E714" s="811">
        <v>5</v>
      </c>
      <c r="F714" s="779" t="s">
        <v>19</v>
      </c>
      <c r="G714" s="811" t="s">
        <v>1057</v>
      </c>
      <c r="H714" s="811" t="s">
        <v>45</v>
      </c>
      <c r="I714" s="811" t="s">
        <v>165</v>
      </c>
      <c r="J714" s="811" t="s">
        <v>33</v>
      </c>
      <c r="K714" s="811" t="s">
        <v>220</v>
      </c>
      <c r="L714" s="811" t="s">
        <v>45</v>
      </c>
      <c r="M714" s="86" t="s">
        <v>30</v>
      </c>
      <c r="N714" s="811" t="s">
        <v>45</v>
      </c>
      <c r="O714" s="811" t="s">
        <v>45</v>
      </c>
      <c r="P714" s="811" t="s">
        <v>45</v>
      </c>
      <c r="Q714" s="811" t="s">
        <v>45</v>
      </c>
      <c r="R714" s="812" t="s">
        <v>45</v>
      </c>
      <c r="S714" s="812" t="s">
        <v>45</v>
      </c>
      <c r="T714" s="811" t="s">
        <v>45</v>
      </c>
      <c r="U714" s="811" t="s">
        <v>632</v>
      </c>
    </row>
    <row r="715" spans="1:21" s="583" customFormat="1" ht="13" hidden="1" customHeight="1">
      <c r="A715" s="810" t="s">
        <v>1320</v>
      </c>
      <c r="B715" s="810" t="s">
        <v>5427</v>
      </c>
      <c r="C715" s="778" t="s">
        <v>45</v>
      </c>
      <c r="D715" s="811" t="s">
        <v>980</v>
      </c>
      <c r="E715" s="811">
        <v>5</v>
      </c>
      <c r="F715" s="779" t="s">
        <v>40</v>
      </c>
      <c r="G715" s="811" t="s">
        <v>1059</v>
      </c>
      <c r="H715" s="811" t="s">
        <v>45</v>
      </c>
      <c r="I715" s="811" t="s">
        <v>165</v>
      </c>
      <c r="J715" s="811" t="s">
        <v>42</v>
      </c>
      <c r="K715" s="811" t="s">
        <v>220</v>
      </c>
      <c r="L715" s="811" t="s">
        <v>45</v>
      </c>
      <c r="M715" s="86" t="s">
        <v>30</v>
      </c>
      <c r="N715" s="811" t="s">
        <v>45</v>
      </c>
      <c r="O715" s="811" t="s">
        <v>45</v>
      </c>
      <c r="P715" s="811" t="s">
        <v>45</v>
      </c>
      <c r="Q715" s="811" t="s">
        <v>1501</v>
      </c>
      <c r="R715" s="812" t="s">
        <v>5427</v>
      </c>
      <c r="S715" s="812" t="s">
        <v>5428</v>
      </c>
      <c r="T715" s="811" t="s">
        <v>3771</v>
      </c>
      <c r="U715" s="811" t="s">
        <v>3772</v>
      </c>
    </row>
    <row r="716" spans="1:21" s="583" customFormat="1" ht="13" customHeight="1">
      <c r="A716" s="810" t="s">
        <v>1322</v>
      </c>
      <c r="B716" s="810" t="s">
        <v>347</v>
      </c>
      <c r="C716" s="778" t="s">
        <v>30</v>
      </c>
      <c r="D716" s="811" t="s">
        <v>981</v>
      </c>
      <c r="E716" s="811">
        <v>1</v>
      </c>
      <c r="F716" s="779" t="s">
        <v>18</v>
      </c>
      <c r="G716" s="811" t="s">
        <v>1057</v>
      </c>
      <c r="H716" s="811" t="s">
        <v>45</v>
      </c>
      <c r="I716" s="811" t="s">
        <v>57</v>
      </c>
      <c r="J716" s="811" t="s">
        <v>25</v>
      </c>
      <c r="K716" s="811" t="s">
        <v>220</v>
      </c>
      <c r="L716" s="811" t="s">
        <v>45</v>
      </c>
      <c r="M716" s="86" t="s">
        <v>30</v>
      </c>
      <c r="N716" s="811" t="s">
        <v>45</v>
      </c>
      <c r="O716" s="811" t="s">
        <v>45</v>
      </c>
      <c r="P716" s="811" t="s">
        <v>30</v>
      </c>
      <c r="Q716" s="811" t="s">
        <v>1501</v>
      </c>
      <c r="R716" s="812" t="s">
        <v>347</v>
      </c>
      <c r="S716" s="812" t="s">
        <v>347</v>
      </c>
      <c r="T716" s="811" t="s">
        <v>1766</v>
      </c>
      <c r="U716" s="811" t="s">
        <v>555</v>
      </c>
    </row>
    <row r="717" spans="1:21" s="583" customFormat="1" ht="13" hidden="1" customHeight="1">
      <c r="A717" s="810" t="s">
        <v>1320</v>
      </c>
      <c r="B717" s="810" t="s">
        <v>5436</v>
      </c>
      <c r="C717" s="778" t="s">
        <v>45</v>
      </c>
      <c r="D717" s="811" t="s">
        <v>980</v>
      </c>
      <c r="E717" s="811">
        <v>5</v>
      </c>
      <c r="F717" s="779" t="s">
        <v>19</v>
      </c>
      <c r="G717" s="811" t="s">
        <v>1059</v>
      </c>
      <c r="H717" s="811" t="s">
        <v>45</v>
      </c>
      <c r="I717" s="811" t="s">
        <v>165</v>
      </c>
      <c r="J717" s="811" t="s">
        <v>4</v>
      </c>
      <c r="K717" s="811" t="s">
        <v>220</v>
      </c>
      <c r="L717" s="811" t="s">
        <v>45</v>
      </c>
      <c r="M717" s="86" t="s">
        <v>30</v>
      </c>
      <c r="N717" s="811" t="s">
        <v>45</v>
      </c>
      <c r="O717" s="811" t="s">
        <v>45</v>
      </c>
      <c r="P717" s="811" t="s">
        <v>45</v>
      </c>
      <c r="Q717" s="811" t="s">
        <v>1501</v>
      </c>
      <c r="R717" s="812" t="s">
        <v>5436</v>
      </c>
      <c r="S717" s="812" t="s">
        <v>5437</v>
      </c>
      <c r="T717" s="811" t="s">
        <v>3759</v>
      </c>
      <c r="U717" s="811" t="s">
        <v>3393</v>
      </c>
    </row>
    <row r="718" spans="1:21" s="583" customFormat="1" ht="13" hidden="1" customHeight="1">
      <c r="A718" s="810" t="s">
        <v>1320</v>
      </c>
      <c r="B718" s="810" t="s">
        <v>5438</v>
      </c>
      <c r="C718" s="778" t="s">
        <v>45</v>
      </c>
      <c r="D718" s="811" t="s">
        <v>980</v>
      </c>
      <c r="E718" s="811">
        <v>5</v>
      </c>
      <c r="F718" s="779" t="s">
        <v>19</v>
      </c>
      <c r="G718" s="811" t="s">
        <v>1059</v>
      </c>
      <c r="H718" s="811" t="s">
        <v>45</v>
      </c>
      <c r="I718" s="811" t="s">
        <v>165</v>
      </c>
      <c r="J718" s="811" t="s">
        <v>25</v>
      </c>
      <c r="K718" s="811" t="s">
        <v>220</v>
      </c>
      <c r="L718" s="811" t="s">
        <v>45</v>
      </c>
      <c r="M718" s="86" t="s">
        <v>30</v>
      </c>
      <c r="N718" s="811" t="s">
        <v>45</v>
      </c>
      <c r="O718" s="811" t="s">
        <v>45</v>
      </c>
      <c r="P718" s="811" t="s">
        <v>45</v>
      </c>
      <c r="Q718" s="811" t="s">
        <v>1501</v>
      </c>
      <c r="R718" s="812" t="s">
        <v>5438</v>
      </c>
      <c r="S718" s="812" t="s">
        <v>5439</v>
      </c>
      <c r="T718" s="811" t="s">
        <v>3755</v>
      </c>
      <c r="U718" s="811" t="s">
        <v>3756</v>
      </c>
    </row>
    <row r="719" spans="1:21" s="583" customFormat="1" ht="13" hidden="1" customHeight="1">
      <c r="A719" s="810" t="s">
        <v>1320</v>
      </c>
      <c r="B719" s="810" t="s">
        <v>7047</v>
      </c>
      <c r="C719" s="778" t="s">
        <v>45</v>
      </c>
      <c r="D719" s="811" t="s">
        <v>982</v>
      </c>
      <c r="E719" s="811">
        <v>4</v>
      </c>
      <c r="F719" s="779" t="s">
        <v>40</v>
      </c>
      <c r="G719" s="811" t="s">
        <v>1057</v>
      </c>
      <c r="H719" s="811" t="s">
        <v>45</v>
      </c>
      <c r="I719" s="811" t="s">
        <v>165</v>
      </c>
      <c r="J719" s="811" t="s">
        <v>35</v>
      </c>
      <c r="K719" s="811" t="s">
        <v>220</v>
      </c>
      <c r="L719" s="811" t="s">
        <v>45</v>
      </c>
      <c r="M719" s="86" t="s">
        <v>30</v>
      </c>
      <c r="N719" s="811" t="s">
        <v>45</v>
      </c>
      <c r="O719" s="811" t="s">
        <v>45</v>
      </c>
      <c r="P719" s="811" t="s">
        <v>45</v>
      </c>
      <c r="Q719" s="811" t="s">
        <v>1500</v>
      </c>
      <c r="R719" s="812" t="s">
        <v>7047</v>
      </c>
      <c r="S719" s="812" t="s">
        <v>45</v>
      </c>
      <c r="T719" s="811" t="s">
        <v>45</v>
      </c>
      <c r="U719" s="811" t="s">
        <v>5430</v>
      </c>
    </row>
    <row r="720" spans="1:21" s="593" customFormat="1" ht="13" hidden="1" customHeight="1">
      <c r="A720" s="810" t="s">
        <v>1320</v>
      </c>
      <c r="B720" s="810" t="s">
        <v>5431</v>
      </c>
      <c r="C720" s="778" t="s">
        <v>45</v>
      </c>
      <c r="D720" s="811" t="s">
        <v>982</v>
      </c>
      <c r="E720" s="811">
        <v>4</v>
      </c>
      <c r="F720" s="779" t="s">
        <v>40</v>
      </c>
      <c r="G720" s="811" t="s">
        <v>1059</v>
      </c>
      <c r="H720" s="811" t="s">
        <v>45</v>
      </c>
      <c r="I720" s="811" t="s">
        <v>165</v>
      </c>
      <c r="J720" s="811" t="s">
        <v>35</v>
      </c>
      <c r="K720" s="811" t="s">
        <v>220</v>
      </c>
      <c r="L720" s="811" t="s">
        <v>45</v>
      </c>
      <c r="M720" s="86" t="s">
        <v>30</v>
      </c>
      <c r="N720" s="811" t="s">
        <v>45</v>
      </c>
      <c r="O720" s="811" t="s">
        <v>45</v>
      </c>
      <c r="P720" s="811" t="s">
        <v>45</v>
      </c>
      <c r="Q720" s="811" t="s">
        <v>1500</v>
      </c>
      <c r="R720" s="812" t="s">
        <v>5431</v>
      </c>
      <c r="S720" s="812" t="s">
        <v>45</v>
      </c>
      <c r="T720" s="811" t="s">
        <v>45</v>
      </c>
      <c r="U720" s="811" t="s">
        <v>5432</v>
      </c>
    </row>
    <row r="721" spans="1:21" s="593" customFormat="1" ht="13" hidden="1" customHeight="1">
      <c r="A721" s="810" t="s">
        <v>1320</v>
      </c>
      <c r="B721" s="810" t="s">
        <v>5433</v>
      </c>
      <c r="C721" s="778" t="s">
        <v>45</v>
      </c>
      <c r="D721" s="811" t="s">
        <v>980</v>
      </c>
      <c r="E721" s="811">
        <v>5</v>
      </c>
      <c r="F721" s="779" t="s">
        <v>40</v>
      </c>
      <c r="G721" s="811" t="s">
        <v>1060</v>
      </c>
      <c r="H721" s="811" t="s">
        <v>45</v>
      </c>
      <c r="I721" s="811" t="s">
        <v>165</v>
      </c>
      <c r="J721" s="811" t="s">
        <v>193</v>
      </c>
      <c r="K721" s="811" t="s">
        <v>220</v>
      </c>
      <c r="L721" s="811" t="s">
        <v>45</v>
      </c>
      <c r="M721" s="86" t="s">
        <v>30</v>
      </c>
      <c r="N721" s="811" t="s">
        <v>45</v>
      </c>
      <c r="O721" s="811" t="s">
        <v>45</v>
      </c>
      <c r="P721" s="811" t="s">
        <v>45</v>
      </c>
      <c r="Q721" s="811" t="s">
        <v>1500</v>
      </c>
      <c r="R721" s="812" t="s">
        <v>5433</v>
      </c>
      <c r="S721" s="812" t="s">
        <v>45</v>
      </c>
      <c r="T721" s="811" t="s">
        <v>45</v>
      </c>
      <c r="U721" s="811" t="s">
        <v>3400</v>
      </c>
    </row>
    <row r="722" spans="1:21" s="593" customFormat="1" ht="13" customHeight="1">
      <c r="A722" s="810" t="s">
        <v>1322</v>
      </c>
      <c r="B722" s="810" t="s">
        <v>8888</v>
      </c>
      <c r="C722" s="778" t="s">
        <v>30</v>
      </c>
      <c r="D722" s="811" t="s">
        <v>981</v>
      </c>
      <c r="E722" s="811">
        <v>1</v>
      </c>
      <c r="F722" s="779" t="s">
        <v>18</v>
      </c>
      <c r="G722" s="811" t="s">
        <v>1057</v>
      </c>
      <c r="H722" s="811" t="s">
        <v>45</v>
      </c>
      <c r="I722" s="811" t="s">
        <v>57</v>
      </c>
      <c r="J722" s="811" t="s">
        <v>25</v>
      </c>
      <c r="K722" s="811" t="s">
        <v>220</v>
      </c>
      <c r="L722" s="811" t="s">
        <v>30</v>
      </c>
      <c r="M722" s="86" t="s">
        <v>30</v>
      </c>
      <c r="N722" s="811" t="s">
        <v>45</v>
      </c>
      <c r="O722" s="811" t="s">
        <v>45</v>
      </c>
      <c r="P722" s="811" t="s">
        <v>30</v>
      </c>
      <c r="Q722" s="811" t="s">
        <v>16</v>
      </c>
      <c r="R722" s="812" t="s">
        <v>45</v>
      </c>
      <c r="S722" s="812" t="s">
        <v>8888</v>
      </c>
      <c r="T722" s="811" t="s">
        <v>8887</v>
      </c>
      <c r="U722" s="811" t="s">
        <v>8889</v>
      </c>
    </row>
    <row r="723" spans="1:21" s="593" customFormat="1" ht="13" customHeight="1">
      <c r="A723" s="810" t="s">
        <v>1322</v>
      </c>
      <c r="B723" s="810" t="s">
        <v>8181</v>
      </c>
      <c r="C723" s="778" t="s">
        <v>45</v>
      </c>
      <c r="D723" s="811" t="s">
        <v>982</v>
      </c>
      <c r="E723" s="811">
        <v>4</v>
      </c>
      <c r="F723" s="779" t="s">
        <v>18</v>
      </c>
      <c r="G723" s="811" t="s">
        <v>1057</v>
      </c>
      <c r="H723" s="811" t="s">
        <v>45</v>
      </c>
      <c r="I723" s="811" t="s">
        <v>192</v>
      </c>
      <c r="J723" s="811" t="s">
        <v>35</v>
      </c>
      <c r="K723" s="811" t="s">
        <v>220</v>
      </c>
      <c r="L723" s="811" t="s">
        <v>45</v>
      </c>
      <c r="M723" s="86" t="s">
        <v>30</v>
      </c>
      <c r="N723" s="811" t="s">
        <v>45</v>
      </c>
      <c r="O723" s="811" t="s">
        <v>45</v>
      </c>
      <c r="P723" s="811" t="s">
        <v>30</v>
      </c>
      <c r="Q723" s="811" t="s">
        <v>1501</v>
      </c>
      <c r="R723" s="812" t="s">
        <v>8181</v>
      </c>
      <c r="S723" s="812" t="s">
        <v>8188</v>
      </c>
      <c r="T723" s="811" t="s">
        <v>1764</v>
      </c>
      <c r="U723" s="811" t="s">
        <v>661</v>
      </c>
    </row>
    <row r="724" spans="1:21" s="583" customFormat="1" ht="13" customHeight="1">
      <c r="A724" s="810" t="s">
        <v>1322</v>
      </c>
      <c r="B724" s="810" t="s">
        <v>9716</v>
      </c>
      <c r="C724" s="778" t="s">
        <v>45</v>
      </c>
      <c r="D724" s="811" t="s">
        <v>981</v>
      </c>
      <c r="E724" s="811">
        <v>1</v>
      </c>
      <c r="F724" s="779" t="s">
        <v>18</v>
      </c>
      <c r="G724" s="811" t="s">
        <v>1059</v>
      </c>
      <c r="H724" s="811" t="s">
        <v>45</v>
      </c>
      <c r="I724" s="811" t="s">
        <v>57</v>
      </c>
      <c r="J724" s="811" t="s">
        <v>191</v>
      </c>
      <c r="K724" s="811" t="s">
        <v>220</v>
      </c>
      <c r="L724" s="811" t="s">
        <v>45</v>
      </c>
      <c r="M724" s="86" t="s">
        <v>30</v>
      </c>
      <c r="N724" s="811" t="s">
        <v>45</v>
      </c>
      <c r="O724" s="811" t="s">
        <v>45</v>
      </c>
      <c r="P724" s="811" t="s">
        <v>45</v>
      </c>
      <c r="Q724" s="811" t="s">
        <v>1501</v>
      </c>
      <c r="R724" s="812" t="s">
        <v>9716</v>
      </c>
      <c r="S724" s="812" t="s">
        <v>9717</v>
      </c>
      <c r="T724" s="811" t="s">
        <v>9718</v>
      </c>
      <c r="U724" s="811" t="s">
        <v>9719</v>
      </c>
    </row>
    <row r="725" spans="1:21" s="583" customFormat="1" ht="13" customHeight="1">
      <c r="A725" s="810" t="s">
        <v>1328</v>
      </c>
      <c r="B725" s="810" t="s">
        <v>9933</v>
      </c>
      <c r="C725" s="778" t="s">
        <v>45</v>
      </c>
      <c r="D725" s="811" t="s">
        <v>982</v>
      </c>
      <c r="E725" s="811">
        <v>4</v>
      </c>
      <c r="F725" s="779" t="s">
        <v>18</v>
      </c>
      <c r="G725" s="811" t="s">
        <v>1057</v>
      </c>
      <c r="H725" s="811" t="s">
        <v>45</v>
      </c>
      <c r="I725" s="811" t="s">
        <v>192</v>
      </c>
      <c r="J725" s="811" t="s">
        <v>35</v>
      </c>
      <c r="K725" s="811" t="s">
        <v>220</v>
      </c>
      <c r="L725" s="811" t="s">
        <v>45</v>
      </c>
      <c r="M725" s="86" t="s">
        <v>30</v>
      </c>
      <c r="N725" s="811" t="s">
        <v>45</v>
      </c>
      <c r="O725" s="811" t="s">
        <v>45</v>
      </c>
      <c r="P725" s="811" t="s">
        <v>30</v>
      </c>
      <c r="Q725" s="811" t="s">
        <v>16</v>
      </c>
      <c r="R725" s="812" t="s">
        <v>45</v>
      </c>
      <c r="S725" s="812" t="s">
        <v>9933</v>
      </c>
      <c r="T725" s="811" t="s">
        <v>45</v>
      </c>
      <c r="U725" s="811" t="s">
        <v>46</v>
      </c>
    </row>
    <row r="726" spans="1:21" s="583" customFormat="1" ht="13" customHeight="1">
      <c r="A726" s="810" t="s">
        <v>1328</v>
      </c>
      <c r="B726" s="810" t="s">
        <v>9932</v>
      </c>
      <c r="C726" s="778" t="s">
        <v>45</v>
      </c>
      <c r="D726" s="811" t="s">
        <v>979</v>
      </c>
      <c r="E726" s="811">
        <v>3</v>
      </c>
      <c r="F726" s="779" t="s">
        <v>18</v>
      </c>
      <c r="G726" s="811" t="s">
        <v>1057</v>
      </c>
      <c r="H726" s="811" t="s">
        <v>45</v>
      </c>
      <c r="I726" s="811" t="s">
        <v>192</v>
      </c>
      <c r="J726" s="811" t="s">
        <v>35</v>
      </c>
      <c r="K726" s="811" t="s">
        <v>220</v>
      </c>
      <c r="L726" s="811" t="s">
        <v>45</v>
      </c>
      <c r="M726" s="86" t="s">
        <v>30</v>
      </c>
      <c r="N726" s="811" t="s">
        <v>45</v>
      </c>
      <c r="O726" s="811" t="s">
        <v>45</v>
      </c>
      <c r="P726" s="811" t="s">
        <v>30</v>
      </c>
      <c r="Q726" s="811" t="s">
        <v>16</v>
      </c>
      <c r="R726" s="812" t="s">
        <v>45</v>
      </c>
      <c r="S726" s="812" t="s">
        <v>9932</v>
      </c>
      <c r="T726" s="811" t="s">
        <v>45</v>
      </c>
      <c r="U726" s="811" t="s">
        <v>46</v>
      </c>
    </row>
    <row r="727" spans="1:21" s="583" customFormat="1" ht="13" customHeight="1">
      <c r="A727" s="810" t="s">
        <v>1328</v>
      </c>
      <c r="B727" s="810" t="s">
        <v>9934</v>
      </c>
      <c r="C727" s="778" t="s">
        <v>45</v>
      </c>
      <c r="D727" s="811" t="s">
        <v>980</v>
      </c>
      <c r="E727" s="811">
        <v>5</v>
      </c>
      <c r="F727" s="779" t="s">
        <v>18</v>
      </c>
      <c r="G727" s="811" t="s">
        <v>1057</v>
      </c>
      <c r="H727" s="811" t="s">
        <v>45</v>
      </c>
      <c r="I727" s="811" t="s">
        <v>192</v>
      </c>
      <c r="J727" s="811" t="s">
        <v>35</v>
      </c>
      <c r="K727" s="811" t="s">
        <v>220</v>
      </c>
      <c r="L727" s="811" t="s">
        <v>45</v>
      </c>
      <c r="M727" s="86" t="s">
        <v>30</v>
      </c>
      <c r="N727" s="811" t="s">
        <v>45</v>
      </c>
      <c r="O727" s="811" t="s">
        <v>45</v>
      </c>
      <c r="P727" s="811" t="s">
        <v>30</v>
      </c>
      <c r="Q727" s="811" t="s">
        <v>16</v>
      </c>
      <c r="R727" s="812" t="s">
        <v>45</v>
      </c>
      <c r="S727" s="812" t="s">
        <v>9934</v>
      </c>
      <c r="T727" s="811" t="s">
        <v>45</v>
      </c>
      <c r="U727" s="811" t="s">
        <v>46</v>
      </c>
    </row>
    <row r="728" spans="1:21" s="583" customFormat="1" ht="13" hidden="1" customHeight="1">
      <c r="A728" s="810" t="s">
        <v>1320</v>
      </c>
      <c r="B728" s="810" t="s">
        <v>9067</v>
      </c>
      <c r="C728" s="778" t="s">
        <v>45</v>
      </c>
      <c r="D728" s="811" t="s">
        <v>982</v>
      </c>
      <c r="E728" s="811">
        <v>4</v>
      </c>
      <c r="F728" s="779" t="s">
        <v>40</v>
      </c>
      <c r="G728" s="811" t="s">
        <v>1057</v>
      </c>
      <c r="H728" s="811" t="s">
        <v>45</v>
      </c>
      <c r="I728" s="811" t="s">
        <v>165</v>
      </c>
      <c r="J728" s="811" t="s">
        <v>35</v>
      </c>
      <c r="K728" s="811" t="s">
        <v>227</v>
      </c>
      <c r="L728" s="811" t="s">
        <v>45</v>
      </c>
      <c r="M728" s="86" t="s">
        <v>30</v>
      </c>
      <c r="N728" s="811" t="s">
        <v>45</v>
      </c>
      <c r="O728" s="811" t="s">
        <v>45</v>
      </c>
      <c r="P728" s="811" t="s">
        <v>30</v>
      </c>
      <c r="Q728" s="811" t="s">
        <v>16</v>
      </c>
      <c r="R728" s="812" t="s">
        <v>45</v>
      </c>
      <c r="S728" s="812" t="s">
        <v>9067</v>
      </c>
      <c r="T728" s="811" t="s">
        <v>9068</v>
      </c>
      <c r="U728" s="811" t="s">
        <v>9069</v>
      </c>
    </row>
    <row r="729" spans="1:21" s="583" customFormat="1" ht="13" hidden="1" customHeight="1">
      <c r="A729" s="810" t="s">
        <v>1320</v>
      </c>
      <c r="B729" s="810" t="s">
        <v>7553</v>
      </c>
      <c r="C729" s="778" t="s">
        <v>45</v>
      </c>
      <c r="D729" s="811" t="s">
        <v>982</v>
      </c>
      <c r="E729" s="811">
        <v>4</v>
      </c>
      <c r="F729" s="779" t="s">
        <v>40</v>
      </c>
      <c r="G729" s="811" t="s">
        <v>1059</v>
      </c>
      <c r="H729" s="811" t="s">
        <v>45</v>
      </c>
      <c r="I729" s="811" t="s">
        <v>165</v>
      </c>
      <c r="J729" s="811" t="s">
        <v>35</v>
      </c>
      <c r="K729" s="811" t="s">
        <v>227</v>
      </c>
      <c r="L729" s="811" t="s">
        <v>45</v>
      </c>
      <c r="M729" s="86" t="s">
        <v>30</v>
      </c>
      <c r="N729" s="811" t="s">
        <v>45</v>
      </c>
      <c r="O729" s="811" t="s">
        <v>45</v>
      </c>
      <c r="P729" s="811" t="s">
        <v>45</v>
      </c>
      <c r="Q729" s="811" t="s">
        <v>1500</v>
      </c>
      <c r="R729" s="812" t="s">
        <v>7553</v>
      </c>
      <c r="S729" s="812" t="s">
        <v>45</v>
      </c>
      <c r="T729" s="811" t="s">
        <v>45</v>
      </c>
      <c r="U729" s="811" t="s">
        <v>5395</v>
      </c>
    </row>
    <row r="730" spans="1:21" s="583" customFormat="1" ht="13" hidden="1" customHeight="1">
      <c r="A730" s="810" t="s">
        <v>1320</v>
      </c>
      <c r="B730" s="810" t="s">
        <v>5440</v>
      </c>
      <c r="C730" s="778" t="s">
        <v>45</v>
      </c>
      <c r="D730" s="811" t="s">
        <v>980</v>
      </c>
      <c r="E730" s="811">
        <v>5</v>
      </c>
      <c r="F730" s="779" t="s">
        <v>19</v>
      </c>
      <c r="G730" s="811" t="s">
        <v>1059</v>
      </c>
      <c r="H730" s="811" t="s">
        <v>45</v>
      </c>
      <c r="I730" s="811" t="s">
        <v>165</v>
      </c>
      <c r="J730" s="811" t="s">
        <v>195</v>
      </c>
      <c r="K730" s="811" t="s">
        <v>220</v>
      </c>
      <c r="L730" s="811" t="s">
        <v>30</v>
      </c>
      <c r="M730" s="86" t="s">
        <v>30</v>
      </c>
      <c r="N730" s="811" t="s">
        <v>45</v>
      </c>
      <c r="O730" s="811" t="s">
        <v>45</v>
      </c>
      <c r="P730" s="811" t="s">
        <v>30</v>
      </c>
      <c r="Q730" s="811" t="s">
        <v>1501</v>
      </c>
      <c r="R730" s="812" t="s">
        <v>5440</v>
      </c>
      <c r="S730" s="812" t="s">
        <v>314</v>
      </c>
      <c r="T730" s="811" t="s">
        <v>1726</v>
      </c>
      <c r="U730" s="811" t="s">
        <v>636</v>
      </c>
    </row>
    <row r="731" spans="1:21" s="583" customFormat="1" ht="13" hidden="1" customHeight="1">
      <c r="A731" s="810" t="s">
        <v>1320</v>
      </c>
      <c r="B731" s="810" t="s">
        <v>7554</v>
      </c>
      <c r="C731" s="778" t="s">
        <v>45</v>
      </c>
      <c r="D731" s="811" t="s">
        <v>982</v>
      </c>
      <c r="E731" s="811">
        <v>4</v>
      </c>
      <c r="F731" s="779" t="s">
        <v>40</v>
      </c>
      <c r="G731" s="811" t="s">
        <v>1060</v>
      </c>
      <c r="H731" s="811" t="s">
        <v>45</v>
      </c>
      <c r="I731" s="811" t="s">
        <v>165</v>
      </c>
      <c r="J731" s="811" t="s">
        <v>35</v>
      </c>
      <c r="K731" s="811" t="s">
        <v>227</v>
      </c>
      <c r="L731" s="811" t="s">
        <v>45</v>
      </c>
      <c r="M731" s="86" t="s">
        <v>30</v>
      </c>
      <c r="N731" s="811" t="s">
        <v>45</v>
      </c>
      <c r="O731" s="811" t="s">
        <v>45</v>
      </c>
      <c r="P731" s="811" t="s">
        <v>45</v>
      </c>
      <c r="Q731" s="811" t="s">
        <v>1501</v>
      </c>
      <c r="R731" s="812" t="s">
        <v>7554</v>
      </c>
      <c r="S731" s="812" t="s">
        <v>7647</v>
      </c>
      <c r="T731" s="811" t="s">
        <v>3788</v>
      </c>
      <c r="U731" s="811" t="s">
        <v>3789</v>
      </c>
    </row>
    <row r="732" spans="1:21" s="583" customFormat="1" ht="13" hidden="1" customHeight="1">
      <c r="A732" s="810" t="s">
        <v>1320</v>
      </c>
      <c r="B732" s="810" t="s">
        <v>7555</v>
      </c>
      <c r="C732" s="778" t="s">
        <v>45</v>
      </c>
      <c r="D732" s="811" t="s">
        <v>982</v>
      </c>
      <c r="E732" s="811">
        <v>4</v>
      </c>
      <c r="F732" s="779" t="s">
        <v>40</v>
      </c>
      <c r="G732" s="811" t="s">
        <v>1061</v>
      </c>
      <c r="H732" s="811" t="s">
        <v>45</v>
      </c>
      <c r="I732" s="811" t="s">
        <v>165</v>
      </c>
      <c r="J732" s="811" t="s">
        <v>35</v>
      </c>
      <c r="K732" s="811" t="s">
        <v>227</v>
      </c>
      <c r="L732" s="811" t="s">
        <v>45</v>
      </c>
      <c r="M732" s="86" t="s">
        <v>30</v>
      </c>
      <c r="N732" s="811" t="s">
        <v>45</v>
      </c>
      <c r="O732" s="811" t="s">
        <v>45</v>
      </c>
      <c r="P732" s="811" t="s">
        <v>45</v>
      </c>
      <c r="Q732" s="811" t="s">
        <v>1500</v>
      </c>
      <c r="R732" s="812" t="s">
        <v>7555</v>
      </c>
      <c r="S732" s="812" t="s">
        <v>45</v>
      </c>
      <c r="T732" s="811" t="s">
        <v>45</v>
      </c>
      <c r="U732" s="811" t="s">
        <v>5396</v>
      </c>
    </row>
    <row r="733" spans="1:21" s="583" customFormat="1" ht="13" customHeight="1">
      <c r="A733" s="810" t="s">
        <v>1323</v>
      </c>
      <c r="B733" s="810" t="s">
        <v>424</v>
      </c>
      <c r="C733" s="778" t="s">
        <v>45</v>
      </c>
      <c r="D733" s="811" t="s">
        <v>982</v>
      </c>
      <c r="E733" s="811">
        <v>4</v>
      </c>
      <c r="F733" s="779" t="s">
        <v>18</v>
      </c>
      <c r="G733" s="811" t="s">
        <v>1057</v>
      </c>
      <c r="H733" s="811" t="s">
        <v>45</v>
      </c>
      <c r="I733" s="811" t="s">
        <v>192</v>
      </c>
      <c r="J733" s="811" t="s">
        <v>35</v>
      </c>
      <c r="K733" s="811" t="s">
        <v>220</v>
      </c>
      <c r="L733" s="811" t="s">
        <v>45</v>
      </c>
      <c r="M733" s="86" t="s">
        <v>30</v>
      </c>
      <c r="N733" s="811" t="s">
        <v>45</v>
      </c>
      <c r="O733" s="811" t="s">
        <v>45</v>
      </c>
      <c r="P733" s="811" t="s">
        <v>30</v>
      </c>
      <c r="Q733" s="811" t="s">
        <v>16</v>
      </c>
      <c r="R733" s="812" t="s">
        <v>45</v>
      </c>
      <c r="S733" s="812" t="s">
        <v>424</v>
      </c>
      <c r="T733" s="811" t="s">
        <v>1870</v>
      </c>
      <c r="U733" s="811" t="s">
        <v>768</v>
      </c>
    </row>
    <row r="734" spans="1:21" s="583" customFormat="1" ht="13" customHeight="1">
      <c r="A734" s="810" t="s">
        <v>7742</v>
      </c>
      <c r="B734" s="810" t="s">
        <v>7746</v>
      </c>
      <c r="C734" s="778" t="s">
        <v>45</v>
      </c>
      <c r="D734" s="811" t="s">
        <v>979</v>
      </c>
      <c r="E734" s="811">
        <v>3</v>
      </c>
      <c r="F734" s="779" t="s">
        <v>18</v>
      </c>
      <c r="G734" s="811" t="s">
        <v>1059</v>
      </c>
      <c r="H734" s="811" t="s">
        <v>45</v>
      </c>
      <c r="I734" s="811" t="s">
        <v>36</v>
      </c>
      <c r="J734" s="811" t="s">
        <v>180</v>
      </c>
      <c r="K734" s="811" t="s">
        <v>221</v>
      </c>
      <c r="L734" s="811" t="s">
        <v>45</v>
      </c>
      <c r="M734" s="86" t="s">
        <v>30</v>
      </c>
      <c r="N734" s="811" t="s">
        <v>45</v>
      </c>
      <c r="O734" s="811" t="s">
        <v>45</v>
      </c>
      <c r="P734" s="811" t="s">
        <v>45</v>
      </c>
      <c r="Q734" s="811" t="s">
        <v>1500</v>
      </c>
      <c r="R734" s="812" t="s">
        <v>7746</v>
      </c>
      <c r="S734" s="812" t="s">
        <v>45</v>
      </c>
      <c r="T734" s="811" t="s">
        <v>45</v>
      </c>
      <c r="U734" s="811" t="s">
        <v>7749</v>
      </c>
    </row>
    <row r="735" spans="1:21" s="583" customFormat="1">
      <c r="A735" s="810" t="s">
        <v>7742</v>
      </c>
      <c r="B735" s="810" t="s">
        <v>7747</v>
      </c>
      <c r="C735" s="778" t="s">
        <v>45</v>
      </c>
      <c r="D735" s="811" t="s">
        <v>979</v>
      </c>
      <c r="E735" s="811">
        <v>3</v>
      </c>
      <c r="F735" s="779" t="s">
        <v>18</v>
      </c>
      <c r="G735" s="811" t="s">
        <v>1057</v>
      </c>
      <c r="H735" s="811" t="s">
        <v>45</v>
      </c>
      <c r="I735" s="811" t="s">
        <v>36</v>
      </c>
      <c r="J735" s="811" t="s">
        <v>180</v>
      </c>
      <c r="K735" s="811" t="s">
        <v>221</v>
      </c>
      <c r="L735" s="811" t="s">
        <v>30</v>
      </c>
      <c r="M735" s="86" t="s">
        <v>30</v>
      </c>
      <c r="N735" s="811" t="s">
        <v>45</v>
      </c>
      <c r="O735" s="811" t="s">
        <v>45</v>
      </c>
      <c r="P735" s="811" t="s">
        <v>45</v>
      </c>
      <c r="Q735" s="811" t="s">
        <v>1501</v>
      </c>
      <c r="R735" s="812" t="s">
        <v>7747</v>
      </c>
      <c r="S735" s="812" t="s">
        <v>7920</v>
      </c>
      <c r="T735" s="811" t="s">
        <v>7921</v>
      </c>
      <c r="U735" s="811" t="s">
        <v>7750</v>
      </c>
    </row>
    <row r="736" spans="1:21" s="583" customFormat="1" ht="13" hidden="1" customHeight="1">
      <c r="A736" s="810" t="s">
        <v>1320</v>
      </c>
      <c r="B736" s="810" t="s">
        <v>5441</v>
      </c>
      <c r="C736" s="778" t="s">
        <v>45</v>
      </c>
      <c r="D736" s="811" t="s">
        <v>980</v>
      </c>
      <c r="E736" s="811">
        <v>5</v>
      </c>
      <c r="F736" s="779" t="s">
        <v>40</v>
      </c>
      <c r="G736" s="811" t="s">
        <v>1059</v>
      </c>
      <c r="H736" s="811" t="s">
        <v>45</v>
      </c>
      <c r="I736" s="811" t="s">
        <v>165</v>
      </c>
      <c r="J736" s="811" t="s">
        <v>5</v>
      </c>
      <c r="K736" s="811" t="s">
        <v>220</v>
      </c>
      <c r="L736" s="811" t="s">
        <v>45</v>
      </c>
      <c r="M736" s="86" t="s">
        <v>30</v>
      </c>
      <c r="N736" s="811" t="s">
        <v>45</v>
      </c>
      <c r="O736" s="811" t="s">
        <v>45</v>
      </c>
      <c r="P736" s="811" t="s">
        <v>45</v>
      </c>
      <c r="Q736" s="811" t="s">
        <v>1501</v>
      </c>
      <c r="R736" s="812" t="s">
        <v>5441</v>
      </c>
      <c r="S736" s="812" t="s">
        <v>5442</v>
      </c>
      <c r="T736" s="811" t="s">
        <v>1727</v>
      </c>
      <c r="U736" s="811" t="s">
        <v>637</v>
      </c>
    </row>
    <row r="737" spans="1:21" s="583" customFormat="1" ht="13" customHeight="1">
      <c r="A737" s="810" t="s">
        <v>7742</v>
      </c>
      <c r="B737" s="810" t="s">
        <v>7748</v>
      </c>
      <c r="C737" s="778" t="s">
        <v>45</v>
      </c>
      <c r="D737" s="811" t="s">
        <v>979</v>
      </c>
      <c r="E737" s="811">
        <v>3</v>
      </c>
      <c r="F737" s="779" t="s">
        <v>18</v>
      </c>
      <c r="G737" s="811" t="s">
        <v>1059</v>
      </c>
      <c r="H737" s="811" t="s">
        <v>45</v>
      </c>
      <c r="I737" s="811" t="s">
        <v>36</v>
      </c>
      <c r="J737" s="811" t="s">
        <v>180</v>
      </c>
      <c r="K737" s="811" t="s">
        <v>221</v>
      </c>
      <c r="L737" s="811" t="s">
        <v>30</v>
      </c>
      <c r="M737" s="86" t="s">
        <v>30</v>
      </c>
      <c r="N737" s="811" t="s">
        <v>45</v>
      </c>
      <c r="O737" s="811" t="s">
        <v>45</v>
      </c>
      <c r="P737" s="811" t="s">
        <v>45</v>
      </c>
      <c r="Q737" s="811" t="s">
        <v>1500</v>
      </c>
      <c r="R737" s="812" t="s">
        <v>7748</v>
      </c>
      <c r="S737" s="812" t="s">
        <v>45</v>
      </c>
      <c r="T737" s="811" t="s">
        <v>45</v>
      </c>
      <c r="U737" s="811" t="s">
        <v>7751</v>
      </c>
    </row>
    <row r="738" spans="1:21" s="583" customFormat="1" ht="13" customHeight="1">
      <c r="A738" s="810" t="s">
        <v>7742</v>
      </c>
      <c r="B738" s="810" t="s">
        <v>7754</v>
      </c>
      <c r="C738" s="778" t="s">
        <v>45</v>
      </c>
      <c r="D738" s="811" t="s">
        <v>979</v>
      </c>
      <c r="E738" s="811">
        <v>3</v>
      </c>
      <c r="F738" s="779" t="s">
        <v>18</v>
      </c>
      <c r="G738" s="811" t="s">
        <v>1058</v>
      </c>
      <c r="H738" s="811" t="s">
        <v>45</v>
      </c>
      <c r="I738" s="811" t="s">
        <v>36</v>
      </c>
      <c r="J738" s="811" t="s">
        <v>23</v>
      </c>
      <c r="K738" s="811" t="s">
        <v>220</v>
      </c>
      <c r="L738" s="811" t="s">
        <v>30</v>
      </c>
      <c r="M738" s="86" t="s">
        <v>30</v>
      </c>
      <c r="N738" s="811" t="s">
        <v>45</v>
      </c>
      <c r="O738" s="811" t="s">
        <v>45</v>
      </c>
      <c r="P738" s="811" t="s">
        <v>45</v>
      </c>
      <c r="Q738" s="811" t="s">
        <v>1500</v>
      </c>
      <c r="R738" s="812" t="s">
        <v>7754</v>
      </c>
      <c r="S738" s="812" t="s">
        <v>45</v>
      </c>
      <c r="T738" s="811" t="s">
        <v>45</v>
      </c>
      <c r="U738" s="811" t="s">
        <v>7758</v>
      </c>
    </row>
    <row r="739" spans="1:21" s="583" customFormat="1" ht="13" hidden="1" customHeight="1">
      <c r="A739" s="810" t="s">
        <v>1320</v>
      </c>
      <c r="B739" s="810" t="s">
        <v>7125</v>
      </c>
      <c r="C739" s="778" t="s">
        <v>45</v>
      </c>
      <c r="D739" s="811" t="s">
        <v>982</v>
      </c>
      <c r="E739" s="811">
        <v>4</v>
      </c>
      <c r="F739" s="779" t="s">
        <v>40</v>
      </c>
      <c r="G739" s="811" t="s">
        <v>1057</v>
      </c>
      <c r="H739" s="811" t="s">
        <v>45</v>
      </c>
      <c r="I739" s="811" t="s">
        <v>165</v>
      </c>
      <c r="J739" s="811" t="s">
        <v>21</v>
      </c>
      <c r="K739" s="811" t="s">
        <v>220</v>
      </c>
      <c r="L739" s="811" t="s">
        <v>45</v>
      </c>
      <c r="M739" s="86" t="s">
        <v>30</v>
      </c>
      <c r="N739" s="811" t="s">
        <v>45</v>
      </c>
      <c r="O739" s="811" t="s">
        <v>45</v>
      </c>
      <c r="P739" s="811" t="s">
        <v>30</v>
      </c>
      <c r="Q739" s="811" t="s">
        <v>1501</v>
      </c>
      <c r="R739" s="812" t="s">
        <v>7125</v>
      </c>
      <c r="S739" s="812" t="s">
        <v>7126</v>
      </c>
      <c r="T739" s="811" t="s">
        <v>3797</v>
      </c>
      <c r="U739" s="811" t="s">
        <v>3396</v>
      </c>
    </row>
    <row r="740" spans="1:21" s="583" customFormat="1" ht="13" customHeight="1">
      <c r="A740" s="810" t="s">
        <v>7742</v>
      </c>
      <c r="B740" s="810" t="s">
        <v>7755</v>
      </c>
      <c r="C740" s="778" t="s">
        <v>45</v>
      </c>
      <c r="D740" s="811" t="s">
        <v>979</v>
      </c>
      <c r="E740" s="811">
        <v>3</v>
      </c>
      <c r="F740" s="779" t="s">
        <v>18</v>
      </c>
      <c r="G740" s="811" t="s">
        <v>1061</v>
      </c>
      <c r="H740" s="811" t="s">
        <v>45</v>
      </c>
      <c r="I740" s="811" t="s">
        <v>36</v>
      </c>
      <c r="J740" s="811" t="s">
        <v>23</v>
      </c>
      <c r="K740" s="811" t="s">
        <v>220</v>
      </c>
      <c r="L740" s="811" t="s">
        <v>30</v>
      </c>
      <c r="M740" s="86" t="s">
        <v>30</v>
      </c>
      <c r="N740" s="811" t="s">
        <v>45</v>
      </c>
      <c r="O740" s="811" t="s">
        <v>45</v>
      </c>
      <c r="P740" s="811" t="s">
        <v>45</v>
      </c>
      <c r="Q740" s="811" t="s">
        <v>1500</v>
      </c>
      <c r="R740" s="812" t="s">
        <v>7755</v>
      </c>
      <c r="S740" s="812" t="s">
        <v>45</v>
      </c>
      <c r="T740" s="811" t="s">
        <v>45</v>
      </c>
      <c r="U740" s="811" t="s">
        <v>7759</v>
      </c>
    </row>
    <row r="741" spans="1:21" s="583" customFormat="1" ht="13" customHeight="1">
      <c r="A741" s="810" t="s">
        <v>7742</v>
      </c>
      <c r="B741" s="810" t="s">
        <v>7756</v>
      </c>
      <c r="C741" s="778" t="s">
        <v>45</v>
      </c>
      <c r="D741" s="811" t="s">
        <v>979</v>
      </c>
      <c r="E741" s="811">
        <v>3</v>
      </c>
      <c r="F741" s="779" t="s">
        <v>18</v>
      </c>
      <c r="G741" s="811" t="s">
        <v>1057</v>
      </c>
      <c r="H741" s="811" t="s">
        <v>45</v>
      </c>
      <c r="I741" s="811" t="s">
        <v>36</v>
      </c>
      <c r="J741" s="811" t="s">
        <v>23</v>
      </c>
      <c r="K741" s="811" t="s">
        <v>220</v>
      </c>
      <c r="L741" s="811" t="s">
        <v>30</v>
      </c>
      <c r="M741" s="86" t="s">
        <v>30</v>
      </c>
      <c r="N741" s="811" t="s">
        <v>45</v>
      </c>
      <c r="O741" s="811" t="s">
        <v>45</v>
      </c>
      <c r="P741" s="811" t="s">
        <v>45</v>
      </c>
      <c r="Q741" s="811" t="s">
        <v>1501</v>
      </c>
      <c r="R741" s="812" t="s">
        <v>7756</v>
      </c>
      <c r="S741" s="812" t="s">
        <v>7923</v>
      </c>
      <c r="T741" s="811" t="s">
        <v>7924</v>
      </c>
      <c r="U741" s="811" t="s">
        <v>7760</v>
      </c>
    </row>
    <row r="742" spans="1:21" s="583" customFormat="1" ht="13" customHeight="1">
      <c r="A742" s="810" t="s">
        <v>7742</v>
      </c>
      <c r="B742" s="810" t="s">
        <v>7757</v>
      </c>
      <c r="C742" s="778" t="s">
        <v>45</v>
      </c>
      <c r="D742" s="811" t="s">
        <v>979</v>
      </c>
      <c r="E742" s="811">
        <v>3</v>
      </c>
      <c r="F742" s="779" t="s">
        <v>18</v>
      </c>
      <c r="G742" s="811" t="s">
        <v>1059</v>
      </c>
      <c r="H742" s="811" t="s">
        <v>45</v>
      </c>
      <c r="I742" s="811" t="s">
        <v>36</v>
      </c>
      <c r="J742" s="811" t="s">
        <v>23</v>
      </c>
      <c r="K742" s="811" t="s">
        <v>220</v>
      </c>
      <c r="L742" s="811" t="s">
        <v>30</v>
      </c>
      <c r="M742" s="86" t="s">
        <v>30</v>
      </c>
      <c r="N742" s="811" t="s">
        <v>45</v>
      </c>
      <c r="O742" s="811" t="s">
        <v>45</v>
      </c>
      <c r="P742" s="811" t="s">
        <v>45</v>
      </c>
      <c r="Q742" s="811" t="s">
        <v>1500</v>
      </c>
      <c r="R742" s="812" t="s">
        <v>7757</v>
      </c>
      <c r="S742" s="812" t="s">
        <v>45</v>
      </c>
      <c r="T742" s="811" t="s">
        <v>45</v>
      </c>
      <c r="U742" s="811" t="s">
        <v>7761</v>
      </c>
    </row>
    <row r="743" spans="1:21" s="583" customFormat="1" ht="13" customHeight="1">
      <c r="A743" s="810" t="s">
        <v>7742</v>
      </c>
      <c r="B743" s="810" t="s">
        <v>7846</v>
      </c>
      <c r="C743" s="778" t="s">
        <v>45</v>
      </c>
      <c r="D743" s="811" t="s">
        <v>980</v>
      </c>
      <c r="E743" s="811">
        <v>5</v>
      </c>
      <c r="F743" s="779" t="s">
        <v>18</v>
      </c>
      <c r="G743" s="811" t="s">
        <v>1059</v>
      </c>
      <c r="H743" s="811" t="s">
        <v>45</v>
      </c>
      <c r="I743" s="811" t="s">
        <v>165</v>
      </c>
      <c r="J743" s="811" t="s">
        <v>23</v>
      </c>
      <c r="K743" s="811" t="s">
        <v>220</v>
      </c>
      <c r="L743" s="811" t="s">
        <v>45</v>
      </c>
      <c r="M743" s="86" t="s">
        <v>30</v>
      </c>
      <c r="N743" s="811" t="s">
        <v>45</v>
      </c>
      <c r="O743" s="811" t="s">
        <v>45</v>
      </c>
      <c r="P743" s="811" t="s">
        <v>45</v>
      </c>
      <c r="Q743" s="811" t="s">
        <v>1501</v>
      </c>
      <c r="R743" s="812" t="s">
        <v>7846</v>
      </c>
      <c r="S743" s="812" t="s">
        <v>8031</v>
      </c>
      <c r="T743" s="811" t="s">
        <v>8032</v>
      </c>
      <c r="U743" s="811" t="s">
        <v>7847</v>
      </c>
    </row>
    <row r="744" spans="1:21" s="583" customFormat="1" ht="13" customHeight="1">
      <c r="A744" s="810" t="s">
        <v>7742</v>
      </c>
      <c r="B744" s="810" t="s">
        <v>8085</v>
      </c>
      <c r="C744" s="778" t="s">
        <v>45</v>
      </c>
      <c r="D744" s="811" t="s">
        <v>980</v>
      </c>
      <c r="E744" s="811">
        <v>5</v>
      </c>
      <c r="F744" s="779" t="s">
        <v>18</v>
      </c>
      <c r="G744" s="811" t="s">
        <v>1057</v>
      </c>
      <c r="H744" s="811" t="s">
        <v>45</v>
      </c>
      <c r="I744" s="811" t="s">
        <v>165</v>
      </c>
      <c r="J744" s="811" t="s">
        <v>35</v>
      </c>
      <c r="K744" s="811" t="s">
        <v>7744</v>
      </c>
      <c r="L744" s="811" t="s">
        <v>45</v>
      </c>
      <c r="M744" s="86" t="s">
        <v>30</v>
      </c>
      <c r="N744" s="811" t="s">
        <v>45</v>
      </c>
      <c r="O744" s="811" t="s">
        <v>45</v>
      </c>
      <c r="P744" s="811" t="s">
        <v>45</v>
      </c>
      <c r="Q744" s="811" t="s">
        <v>1501</v>
      </c>
      <c r="R744" s="812" t="s">
        <v>8085</v>
      </c>
      <c r="S744" s="812" t="s">
        <v>8023</v>
      </c>
      <c r="T744" s="811" t="s">
        <v>8024</v>
      </c>
      <c r="U744" s="811" t="s">
        <v>8025</v>
      </c>
    </row>
    <row r="745" spans="1:21" s="593" customFormat="1" ht="13" customHeight="1">
      <c r="A745" s="810" t="s">
        <v>7742</v>
      </c>
      <c r="B745" s="810" t="s">
        <v>7743</v>
      </c>
      <c r="C745" s="778" t="s">
        <v>45</v>
      </c>
      <c r="D745" s="811" t="s">
        <v>980</v>
      </c>
      <c r="E745" s="811">
        <v>5</v>
      </c>
      <c r="F745" s="779" t="s">
        <v>18</v>
      </c>
      <c r="G745" s="811" t="s">
        <v>1059</v>
      </c>
      <c r="H745" s="811" t="s">
        <v>45</v>
      </c>
      <c r="I745" s="811" t="s">
        <v>165</v>
      </c>
      <c r="J745" s="811" t="s">
        <v>35</v>
      </c>
      <c r="K745" s="811" t="s">
        <v>7744</v>
      </c>
      <c r="L745" s="811" t="s">
        <v>45</v>
      </c>
      <c r="M745" s="86" t="s">
        <v>30</v>
      </c>
      <c r="N745" s="811" t="s">
        <v>45</v>
      </c>
      <c r="O745" s="811" t="s">
        <v>45</v>
      </c>
      <c r="P745" s="811" t="s">
        <v>45</v>
      </c>
      <c r="Q745" s="811" t="s">
        <v>1501</v>
      </c>
      <c r="R745" s="812" t="s">
        <v>7743</v>
      </c>
      <c r="S745" s="812" t="s">
        <v>8021</v>
      </c>
      <c r="T745" s="811" t="s">
        <v>8022</v>
      </c>
      <c r="U745" s="811" t="s">
        <v>7745</v>
      </c>
    </row>
    <row r="746" spans="1:21" s="583" customFormat="1" ht="13" hidden="1" customHeight="1">
      <c r="A746" s="810" t="s">
        <v>6733</v>
      </c>
      <c r="B746" s="810" t="s">
        <v>5448</v>
      </c>
      <c r="C746" s="778" t="s">
        <v>45</v>
      </c>
      <c r="D746" s="811" t="s">
        <v>980</v>
      </c>
      <c r="E746" s="811">
        <v>5</v>
      </c>
      <c r="F746" s="779" t="s">
        <v>19</v>
      </c>
      <c r="G746" s="811" t="s">
        <v>1057</v>
      </c>
      <c r="H746" s="811" t="s">
        <v>45</v>
      </c>
      <c r="I746" s="811" t="s">
        <v>165</v>
      </c>
      <c r="J746" s="811" t="s">
        <v>35</v>
      </c>
      <c r="K746" s="811" t="s">
        <v>977</v>
      </c>
      <c r="L746" s="811" t="s">
        <v>45</v>
      </c>
      <c r="M746" s="86" t="s">
        <v>30</v>
      </c>
      <c r="N746" s="811" t="s">
        <v>45</v>
      </c>
      <c r="O746" s="811" t="s">
        <v>45</v>
      </c>
      <c r="P746" s="811" t="s">
        <v>45</v>
      </c>
      <c r="Q746" s="811" t="s">
        <v>45</v>
      </c>
      <c r="R746" s="812" t="s">
        <v>45</v>
      </c>
      <c r="S746" s="812" t="s">
        <v>45</v>
      </c>
      <c r="T746" s="811" t="s">
        <v>45</v>
      </c>
      <c r="U746" s="811" t="s">
        <v>644</v>
      </c>
    </row>
    <row r="747" spans="1:21" s="583" customFormat="1" ht="13" hidden="1" customHeight="1">
      <c r="A747" s="810" t="s">
        <v>6733</v>
      </c>
      <c r="B747" s="810" t="s">
        <v>5449</v>
      </c>
      <c r="C747" s="778" t="s">
        <v>45</v>
      </c>
      <c r="D747" s="811" t="s">
        <v>980</v>
      </c>
      <c r="E747" s="811">
        <v>5</v>
      </c>
      <c r="F747" s="779" t="s">
        <v>19</v>
      </c>
      <c r="G747" s="811" t="s">
        <v>1057</v>
      </c>
      <c r="H747" s="811" t="s">
        <v>45</v>
      </c>
      <c r="I747" s="811" t="s">
        <v>165</v>
      </c>
      <c r="J747" s="811" t="s">
        <v>35</v>
      </c>
      <c r="K747" s="811" t="s">
        <v>222</v>
      </c>
      <c r="L747" s="811" t="s">
        <v>45</v>
      </c>
      <c r="M747" s="86" t="s">
        <v>30</v>
      </c>
      <c r="N747" s="811" t="s">
        <v>45</v>
      </c>
      <c r="O747" s="811" t="s">
        <v>45</v>
      </c>
      <c r="P747" s="811" t="s">
        <v>45</v>
      </c>
      <c r="Q747" s="811" t="s">
        <v>45</v>
      </c>
      <c r="R747" s="812" t="s">
        <v>45</v>
      </c>
      <c r="S747" s="812" t="s">
        <v>45</v>
      </c>
      <c r="T747" s="811" t="s">
        <v>45</v>
      </c>
      <c r="U747" s="811" t="s">
        <v>647</v>
      </c>
    </row>
    <row r="748" spans="1:21" s="583" customFormat="1" ht="13" customHeight="1">
      <c r="A748" s="810" t="s">
        <v>7742</v>
      </c>
      <c r="B748" s="810" t="s">
        <v>10783</v>
      </c>
      <c r="C748" s="778" t="s">
        <v>45</v>
      </c>
      <c r="D748" s="811" t="s">
        <v>980</v>
      </c>
      <c r="E748" s="811">
        <v>5</v>
      </c>
      <c r="F748" s="779" t="s">
        <v>18</v>
      </c>
      <c r="G748" s="811" t="s">
        <v>1057</v>
      </c>
      <c r="H748" s="811" t="s">
        <v>45</v>
      </c>
      <c r="I748" s="811" t="s">
        <v>165</v>
      </c>
      <c r="J748" s="811" t="s">
        <v>35</v>
      </c>
      <c r="K748" s="811" t="s">
        <v>6535</v>
      </c>
      <c r="L748" s="811" t="s">
        <v>45</v>
      </c>
      <c r="M748" s="86" t="s">
        <v>30</v>
      </c>
      <c r="N748" s="811" t="s">
        <v>45</v>
      </c>
      <c r="O748" s="811" t="s">
        <v>45</v>
      </c>
      <c r="P748" s="811" t="s">
        <v>45</v>
      </c>
      <c r="Q748" s="811" t="s">
        <v>1501</v>
      </c>
      <c r="R748" s="812" t="s">
        <v>10783</v>
      </c>
      <c r="S748" s="812" t="s">
        <v>10781</v>
      </c>
      <c r="T748" s="811" t="s">
        <v>10785</v>
      </c>
      <c r="U748" s="811" t="s">
        <v>8090</v>
      </c>
    </row>
    <row r="749" spans="1:21" s="593" customFormat="1" ht="13" customHeight="1">
      <c r="A749" s="810" t="s">
        <v>7742</v>
      </c>
      <c r="B749" s="810" t="s">
        <v>10782</v>
      </c>
      <c r="C749" s="778" t="s">
        <v>45</v>
      </c>
      <c r="D749" s="811" t="s">
        <v>980</v>
      </c>
      <c r="E749" s="811">
        <v>5</v>
      </c>
      <c r="F749" s="779" t="s">
        <v>18</v>
      </c>
      <c r="G749" s="811" t="s">
        <v>1059</v>
      </c>
      <c r="H749" s="811" t="s">
        <v>45</v>
      </c>
      <c r="I749" s="811" t="s">
        <v>165</v>
      </c>
      <c r="J749" s="811" t="s">
        <v>35</v>
      </c>
      <c r="K749" s="811" t="s">
        <v>6535</v>
      </c>
      <c r="L749" s="811" t="s">
        <v>45</v>
      </c>
      <c r="M749" s="86" t="s">
        <v>30</v>
      </c>
      <c r="N749" s="811" t="s">
        <v>45</v>
      </c>
      <c r="O749" s="811" t="s">
        <v>45</v>
      </c>
      <c r="P749" s="811" t="s">
        <v>45</v>
      </c>
      <c r="Q749" s="811" t="s">
        <v>1500</v>
      </c>
      <c r="R749" s="812" t="s">
        <v>10782</v>
      </c>
      <c r="S749" s="812" t="s">
        <v>45</v>
      </c>
      <c r="T749" s="811" t="s">
        <v>45</v>
      </c>
      <c r="U749" s="811" t="s">
        <v>8091</v>
      </c>
    </row>
    <row r="750" spans="1:21" s="593" customFormat="1" ht="13" customHeight="1">
      <c r="A750" s="810" t="s">
        <v>7742</v>
      </c>
      <c r="B750" s="810" t="s">
        <v>8087</v>
      </c>
      <c r="C750" s="778" t="s">
        <v>45</v>
      </c>
      <c r="D750" s="811" t="s">
        <v>980</v>
      </c>
      <c r="E750" s="811">
        <v>5</v>
      </c>
      <c r="F750" s="779" t="s">
        <v>18</v>
      </c>
      <c r="G750" s="811" t="s">
        <v>1057</v>
      </c>
      <c r="H750" s="811" t="s">
        <v>45</v>
      </c>
      <c r="I750" s="811" t="s">
        <v>165</v>
      </c>
      <c r="J750" s="811" t="s">
        <v>35</v>
      </c>
      <c r="K750" s="811" t="s">
        <v>24</v>
      </c>
      <c r="L750" s="811" t="s">
        <v>45</v>
      </c>
      <c r="M750" s="86" t="s">
        <v>30</v>
      </c>
      <c r="N750" s="811" t="s">
        <v>45</v>
      </c>
      <c r="O750" s="811" t="s">
        <v>45</v>
      </c>
      <c r="P750" s="811" t="s">
        <v>45</v>
      </c>
      <c r="Q750" s="811" t="s">
        <v>1501</v>
      </c>
      <c r="R750" s="812" t="s">
        <v>8087</v>
      </c>
      <c r="S750" s="886" t="s">
        <v>8035</v>
      </c>
      <c r="T750" s="887" t="s">
        <v>8036</v>
      </c>
      <c r="U750" s="811" t="s">
        <v>8037</v>
      </c>
    </row>
    <row r="751" spans="1:21" s="593" customFormat="1" ht="13" customHeight="1">
      <c r="A751" s="810" t="s">
        <v>7742</v>
      </c>
      <c r="B751" s="810" t="s">
        <v>7844</v>
      </c>
      <c r="C751" s="778" t="s">
        <v>45</v>
      </c>
      <c r="D751" s="811" t="s">
        <v>980</v>
      </c>
      <c r="E751" s="811">
        <v>5</v>
      </c>
      <c r="F751" s="779" t="s">
        <v>18</v>
      </c>
      <c r="G751" s="811" t="s">
        <v>1059</v>
      </c>
      <c r="H751" s="811" t="s">
        <v>45</v>
      </c>
      <c r="I751" s="811" t="s">
        <v>165</v>
      </c>
      <c r="J751" s="811" t="s">
        <v>35</v>
      </c>
      <c r="K751" s="811" t="s">
        <v>24</v>
      </c>
      <c r="L751" s="811" t="s">
        <v>45</v>
      </c>
      <c r="M751" s="86" t="s">
        <v>30</v>
      </c>
      <c r="N751" s="811" t="s">
        <v>45</v>
      </c>
      <c r="O751" s="811" t="s">
        <v>45</v>
      </c>
      <c r="P751" s="811" t="s">
        <v>45</v>
      </c>
      <c r="Q751" s="811" t="s">
        <v>1501</v>
      </c>
      <c r="R751" s="812" t="s">
        <v>7844</v>
      </c>
      <c r="S751" s="812" t="s">
        <v>8033</v>
      </c>
      <c r="T751" s="811" t="s">
        <v>8034</v>
      </c>
      <c r="U751" s="811" t="s">
        <v>7845</v>
      </c>
    </row>
    <row r="752" spans="1:21" s="593" customFormat="1" ht="13" customHeight="1">
      <c r="A752" s="810" t="s">
        <v>7742</v>
      </c>
      <c r="B752" s="810" t="s">
        <v>8230</v>
      </c>
      <c r="C752" s="778" t="s">
        <v>45</v>
      </c>
      <c r="D752" s="811" t="s">
        <v>979</v>
      </c>
      <c r="E752" s="811">
        <v>3</v>
      </c>
      <c r="F752" s="779" t="s">
        <v>18</v>
      </c>
      <c r="G752" s="811" t="s">
        <v>1059</v>
      </c>
      <c r="H752" s="811" t="s">
        <v>45</v>
      </c>
      <c r="I752" s="811" t="s">
        <v>36</v>
      </c>
      <c r="J752" s="811" t="s">
        <v>35</v>
      </c>
      <c r="K752" s="811" t="s">
        <v>220</v>
      </c>
      <c r="L752" s="811" t="s">
        <v>45</v>
      </c>
      <c r="M752" s="86" t="s">
        <v>30</v>
      </c>
      <c r="N752" s="811" t="s">
        <v>45</v>
      </c>
      <c r="O752" s="811" t="s">
        <v>45</v>
      </c>
      <c r="P752" s="811" t="s">
        <v>45</v>
      </c>
      <c r="Q752" s="811" t="s">
        <v>1500</v>
      </c>
      <c r="R752" s="812" t="s">
        <v>8230</v>
      </c>
      <c r="S752" s="812" t="s">
        <v>45</v>
      </c>
      <c r="T752" s="811" t="s">
        <v>45</v>
      </c>
      <c r="U752" s="811" t="s">
        <v>7848</v>
      </c>
    </row>
    <row r="753" spans="1:21" s="583" customFormat="1" ht="13" hidden="1" customHeight="1">
      <c r="A753" s="810" t="s">
        <v>1335</v>
      </c>
      <c r="B753" s="810" t="s">
        <v>95</v>
      </c>
      <c r="C753" s="778" t="s">
        <v>45</v>
      </c>
      <c r="D753" s="811" t="s">
        <v>982</v>
      </c>
      <c r="E753" s="811">
        <v>4</v>
      </c>
      <c r="F753" s="779" t="s">
        <v>40</v>
      </c>
      <c r="G753" s="811" t="s">
        <v>1059</v>
      </c>
      <c r="H753" s="811" t="s">
        <v>45</v>
      </c>
      <c r="I753" s="811" t="s">
        <v>165</v>
      </c>
      <c r="J753" s="811" t="s">
        <v>191</v>
      </c>
      <c r="K753" s="811" t="s">
        <v>220</v>
      </c>
      <c r="L753" s="811" t="s">
        <v>45</v>
      </c>
      <c r="M753" s="86" t="s">
        <v>30</v>
      </c>
      <c r="N753" s="811" t="s">
        <v>45</v>
      </c>
      <c r="O753" s="811" t="s">
        <v>45</v>
      </c>
      <c r="P753" s="811" t="s">
        <v>45</v>
      </c>
      <c r="Q753" s="811" t="s">
        <v>1500</v>
      </c>
      <c r="R753" s="812" t="s">
        <v>95</v>
      </c>
      <c r="S753" s="812" t="s">
        <v>45</v>
      </c>
      <c r="T753" s="811" t="s">
        <v>45</v>
      </c>
      <c r="U753" s="811" t="s">
        <v>46</v>
      </c>
    </row>
    <row r="754" spans="1:21" s="583" customFormat="1" ht="13" customHeight="1">
      <c r="A754" s="810" t="s">
        <v>7742</v>
      </c>
      <c r="B754" s="810" t="s">
        <v>8231</v>
      </c>
      <c r="C754" s="778" t="s">
        <v>45</v>
      </c>
      <c r="D754" s="811" t="s">
        <v>979</v>
      </c>
      <c r="E754" s="811">
        <v>3</v>
      </c>
      <c r="F754" s="779" t="s">
        <v>18</v>
      </c>
      <c r="G754" s="811" t="s">
        <v>1057</v>
      </c>
      <c r="H754" s="811" t="s">
        <v>45</v>
      </c>
      <c r="I754" s="811" t="s">
        <v>36</v>
      </c>
      <c r="J754" s="811" t="s">
        <v>35</v>
      </c>
      <c r="K754" s="811" t="s">
        <v>220</v>
      </c>
      <c r="L754" s="811" t="s">
        <v>30</v>
      </c>
      <c r="M754" s="86" t="s">
        <v>30</v>
      </c>
      <c r="N754" s="811" t="s">
        <v>45</v>
      </c>
      <c r="O754" s="811" t="s">
        <v>45</v>
      </c>
      <c r="P754" s="811" t="s">
        <v>45</v>
      </c>
      <c r="Q754" s="811" t="s">
        <v>1501</v>
      </c>
      <c r="R754" s="812" t="s">
        <v>8231</v>
      </c>
      <c r="S754" s="812" t="s">
        <v>8226</v>
      </c>
      <c r="T754" s="811" t="s">
        <v>7922</v>
      </c>
      <c r="U754" s="811" t="s">
        <v>7849</v>
      </c>
    </row>
    <row r="755" spans="1:21" s="583" customFormat="1" ht="13" customHeight="1">
      <c r="A755" s="810" t="s">
        <v>7742</v>
      </c>
      <c r="B755" s="810" t="s">
        <v>8232</v>
      </c>
      <c r="C755" s="778" t="s">
        <v>45</v>
      </c>
      <c r="D755" s="811" t="s">
        <v>979</v>
      </c>
      <c r="E755" s="811">
        <v>3</v>
      </c>
      <c r="F755" s="779" t="s">
        <v>18</v>
      </c>
      <c r="G755" s="811" t="s">
        <v>1059</v>
      </c>
      <c r="H755" s="811" t="s">
        <v>45</v>
      </c>
      <c r="I755" s="811" t="s">
        <v>36</v>
      </c>
      <c r="J755" s="811" t="s">
        <v>35</v>
      </c>
      <c r="K755" s="811" t="s">
        <v>220</v>
      </c>
      <c r="L755" s="811" t="s">
        <v>30</v>
      </c>
      <c r="M755" s="86" t="s">
        <v>30</v>
      </c>
      <c r="N755" s="811" t="s">
        <v>45</v>
      </c>
      <c r="O755" s="811" t="s">
        <v>45</v>
      </c>
      <c r="P755" s="811" t="s">
        <v>45</v>
      </c>
      <c r="Q755" s="811" t="s">
        <v>1500</v>
      </c>
      <c r="R755" s="812" t="s">
        <v>8232</v>
      </c>
      <c r="S755" s="812" t="s">
        <v>45</v>
      </c>
      <c r="T755" s="811" t="s">
        <v>45</v>
      </c>
      <c r="U755" s="811" t="s">
        <v>7850</v>
      </c>
    </row>
    <row r="756" spans="1:21" s="593" customFormat="1" ht="13" hidden="1" customHeight="1">
      <c r="A756" s="810" t="s">
        <v>1321</v>
      </c>
      <c r="B756" s="810" t="s">
        <v>99</v>
      </c>
      <c r="C756" s="778" t="s">
        <v>45</v>
      </c>
      <c r="D756" s="811" t="s">
        <v>983</v>
      </c>
      <c r="E756" s="811">
        <v>2</v>
      </c>
      <c r="F756" s="779" t="s">
        <v>40</v>
      </c>
      <c r="G756" s="811" t="s">
        <v>1059</v>
      </c>
      <c r="H756" s="811" t="s">
        <v>45</v>
      </c>
      <c r="I756" s="811" t="s">
        <v>36</v>
      </c>
      <c r="J756" s="811" t="s">
        <v>191</v>
      </c>
      <c r="K756" s="811" t="s">
        <v>220</v>
      </c>
      <c r="L756" s="811" t="s">
        <v>45</v>
      </c>
      <c r="M756" s="86" t="s">
        <v>30</v>
      </c>
      <c r="N756" s="811" t="s">
        <v>45</v>
      </c>
      <c r="O756" s="811" t="s">
        <v>45</v>
      </c>
      <c r="P756" s="811" t="s">
        <v>45</v>
      </c>
      <c r="Q756" s="811" t="s">
        <v>16</v>
      </c>
      <c r="R756" s="812" t="s">
        <v>45</v>
      </c>
      <c r="S756" s="812" t="s">
        <v>99</v>
      </c>
      <c r="T756" s="811" t="s">
        <v>45</v>
      </c>
      <c r="U756" s="811" t="s">
        <v>46</v>
      </c>
    </row>
    <row r="757" spans="1:21" s="593" customFormat="1" ht="13" customHeight="1">
      <c r="A757" s="810" t="s">
        <v>7742</v>
      </c>
      <c r="B757" s="810" t="s">
        <v>8086</v>
      </c>
      <c r="C757" s="778" t="s">
        <v>45</v>
      </c>
      <c r="D757" s="811" t="s">
        <v>980</v>
      </c>
      <c r="E757" s="811">
        <v>5</v>
      </c>
      <c r="F757" s="779" t="s">
        <v>18</v>
      </c>
      <c r="G757" s="811" t="s">
        <v>1057</v>
      </c>
      <c r="H757" s="811" t="s">
        <v>45</v>
      </c>
      <c r="I757" s="811" t="s">
        <v>165</v>
      </c>
      <c r="J757" s="811" t="s">
        <v>42</v>
      </c>
      <c r="K757" s="811" t="s">
        <v>220</v>
      </c>
      <c r="L757" s="811" t="s">
        <v>45</v>
      </c>
      <c r="M757" s="86" t="s">
        <v>30</v>
      </c>
      <c r="N757" s="811" t="s">
        <v>45</v>
      </c>
      <c r="O757" s="811" t="s">
        <v>45</v>
      </c>
      <c r="P757" s="811" t="s">
        <v>45</v>
      </c>
      <c r="Q757" s="811" t="s">
        <v>1501</v>
      </c>
      <c r="R757" s="812" t="s">
        <v>8086</v>
      </c>
      <c r="S757" s="812" t="s">
        <v>8028</v>
      </c>
      <c r="T757" s="811" t="s">
        <v>8029</v>
      </c>
      <c r="U757" s="811" t="s">
        <v>8030</v>
      </c>
    </row>
    <row r="758" spans="1:21" s="593" customFormat="1" ht="13" customHeight="1">
      <c r="A758" s="810" t="s">
        <v>7742</v>
      </c>
      <c r="B758" s="810" t="s">
        <v>7752</v>
      </c>
      <c r="C758" s="778" t="s">
        <v>45</v>
      </c>
      <c r="D758" s="811" t="s">
        <v>980</v>
      </c>
      <c r="E758" s="811">
        <v>5</v>
      </c>
      <c r="F758" s="779" t="s">
        <v>18</v>
      </c>
      <c r="G758" s="811" t="s">
        <v>1059</v>
      </c>
      <c r="H758" s="811" t="s">
        <v>45</v>
      </c>
      <c r="I758" s="811" t="s">
        <v>165</v>
      </c>
      <c r="J758" s="811" t="s">
        <v>42</v>
      </c>
      <c r="K758" s="811" t="s">
        <v>220</v>
      </c>
      <c r="L758" s="811" t="s">
        <v>45</v>
      </c>
      <c r="M758" s="86" t="s">
        <v>30</v>
      </c>
      <c r="N758" s="811" t="s">
        <v>45</v>
      </c>
      <c r="O758" s="811" t="s">
        <v>45</v>
      </c>
      <c r="P758" s="811" t="s">
        <v>45</v>
      </c>
      <c r="Q758" s="811" t="s">
        <v>1501</v>
      </c>
      <c r="R758" s="812" t="s">
        <v>7752</v>
      </c>
      <c r="S758" s="812" t="s">
        <v>8026</v>
      </c>
      <c r="T758" s="811" t="s">
        <v>8027</v>
      </c>
      <c r="U758" s="811" t="s">
        <v>7753</v>
      </c>
    </row>
    <row r="759" spans="1:21" s="593" customFormat="1" ht="13" customHeight="1">
      <c r="A759" s="810" t="s">
        <v>7742</v>
      </c>
      <c r="B759" s="810" t="s">
        <v>10038</v>
      </c>
      <c r="C759" s="778" t="s">
        <v>45</v>
      </c>
      <c r="D759" s="811" t="s">
        <v>982</v>
      </c>
      <c r="E759" s="811">
        <v>4</v>
      </c>
      <c r="F759" s="779" t="s">
        <v>18</v>
      </c>
      <c r="G759" s="811" t="s">
        <v>1057</v>
      </c>
      <c r="H759" s="811" t="s">
        <v>45</v>
      </c>
      <c r="I759" s="811" t="s">
        <v>165</v>
      </c>
      <c r="J759" s="811" t="s">
        <v>21</v>
      </c>
      <c r="K759" s="811" t="s">
        <v>220</v>
      </c>
      <c r="L759" s="811" t="s">
        <v>45</v>
      </c>
      <c r="M759" s="86" t="s">
        <v>30</v>
      </c>
      <c r="N759" s="811" t="s">
        <v>45</v>
      </c>
      <c r="O759" s="811" t="s">
        <v>45</v>
      </c>
      <c r="P759" s="811" t="s">
        <v>45</v>
      </c>
      <c r="Q759" s="811" t="s">
        <v>1500</v>
      </c>
      <c r="R759" s="812" t="s">
        <v>10038</v>
      </c>
      <c r="S759" s="812" t="s">
        <v>45</v>
      </c>
      <c r="T759" s="811" t="s">
        <v>45</v>
      </c>
      <c r="U759" s="811" t="s">
        <v>10040</v>
      </c>
    </row>
    <row r="760" spans="1:21" s="593" customFormat="1" ht="13" customHeight="1">
      <c r="A760" s="810" t="s">
        <v>7742</v>
      </c>
      <c r="B760" s="810" t="s">
        <v>10039</v>
      </c>
      <c r="C760" s="778" t="s">
        <v>45</v>
      </c>
      <c r="D760" s="811" t="s">
        <v>982</v>
      </c>
      <c r="E760" s="811">
        <v>4</v>
      </c>
      <c r="F760" s="779" t="s">
        <v>18</v>
      </c>
      <c r="G760" s="811" t="s">
        <v>1057</v>
      </c>
      <c r="H760" s="811" t="s">
        <v>45</v>
      </c>
      <c r="I760" s="811" t="s">
        <v>165</v>
      </c>
      <c r="J760" s="811" t="s">
        <v>21</v>
      </c>
      <c r="K760" s="811" t="s">
        <v>220</v>
      </c>
      <c r="L760" s="811" t="s">
        <v>45</v>
      </c>
      <c r="M760" s="86" t="s">
        <v>30</v>
      </c>
      <c r="N760" s="811" t="s">
        <v>45</v>
      </c>
      <c r="O760" s="811" t="s">
        <v>45</v>
      </c>
      <c r="P760" s="811" t="s">
        <v>45</v>
      </c>
      <c r="Q760" s="811" t="s">
        <v>1500</v>
      </c>
      <c r="R760" s="812" t="s">
        <v>10039</v>
      </c>
      <c r="S760" s="812" t="s">
        <v>45</v>
      </c>
      <c r="T760" s="811" t="s">
        <v>45</v>
      </c>
      <c r="U760" s="811" t="s">
        <v>10041</v>
      </c>
    </row>
    <row r="761" spans="1:21" s="593" customFormat="1" ht="13" customHeight="1">
      <c r="A761" s="810" t="s">
        <v>7742</v>
      </c>
      <c r="B761" s="810" t="s">
        <v>10037</v>
      </c>
      <c r="C761" s="778" t="s">
        <v>45</v>
      </c>
      <c r="D761" s="811" t="s">
        <v>982</v>
      </c>
      <c r="E761" s="811">
        <v>4</v>
      </c>
      <c r="F761" s="779" t="s">
        <v>18</v>
      </c>
      <c r="G761" s="811" t="s">
        <v>1059</v>
      </c>
      <c r="H761" s="811" t="s">
        <v>45</v>
      </c>
      <c r="I761" s="811" t="s">
        <v>165</v>
      </c>
      <c r="J761" s="811" t="s">
        <v>21</v>
      </c>
      <c r="K761" s="811" t="s">
        <v>220</v>
      </c>
      <c r="L761" s="811" t="s">
        <v>45</v>
      </c>
      <c r="M761" s="86" t="s">
        <v>30</v>
      </c>
      <c r="N761" s="811" t="s">
        <v>45</v>
      </c>
      <c r="O761" s="811" t="s">
        <v>45</v>
      </c>
      <c r="P761" s="811" t="s">
        <v>45</v>
      </c>
      <c r="Q761" s="811" t="s">
        <v>1501</v>
      </c>
      <c r="R761" s="812" t="s">
        <v>10037</v>
      </c>
      <c r="S761" s="812" t="s">
        <v>9960</v>
      </c>
      <c r="T761" s="811" t="s">
        <v>9961</v>
      </c>
      <c r="U761" s="811" t="s">
        <v>7843</v>
      </c>
    </row>
    <row r="762" spans="1:21" s="593" customFormat="1" ht="13" customHeight="1">
      <c r="A762" s="810" t="s">
        <v>1324</v>
      </c>
      <c r="B762" s="810" t="s">
        <v>9091</v>
      </c>
      <c r="C762" s="778" t="s">
        <v>45</v>
      </c>
      <c r="D762" s="811" t="s">
        <v>980</v>
      </c>
      <c r="E762" s="811">
        <v>5</v>
      </c>
      <c r="F762" s="779" t="s">
        <v>18</v>
      </c>
      <c r="G762" s="811" t="s">
        <v>1059</v>
      </c>
      <c r="H762" s="811" t="s">
        <v>45</v>
      </c>
      <c r="I762" s="811" t="s">
        <v>165</v>
      </c>
      <c r="J762" s="811" t="s">
        <v>194</v>
      </c>
      <c r="K762" s="811" t="s">
        <v>220</v>
      </c>
      <c r="L762" s="811" t="s">
        <v>45</v>
      </c>
      <c r="M762" s="86" t="s">
        <v>30</v>
      </c>
      <c r="N762" s="811" t="s">
        <v>45</v>
      </c>
      <c r="O762" s="811" t="s">
        <v>45</v>
      </c>
      <c r="P762" s="811" t="s">
        <v>45</v>
      </c>
      <c r="Q762" s="811" t="s">
        <v>1501</v>
      </c>
      <c r="R762" s="812" t="s">
        <v>9091</v>
      </c>
      <c r="S762" s="812" t="s">
        <v>9092</v>
      </c>
      <c r="T762" s="811" t="s">
        <v>7639</v>
      </c>
      <c r="U762" s="811" t="s">
        <v>3150</v>
      </c>
    </row>
    <row r="763" spans="1:21" s="593" customFormat="1" ht="13" customHeight="1">
      <c r="A763" s="810" t="s">
        <v>1324</v>
      </c>
      <c r="B763" s="810" t="s">
        <v>10837</v>
      </c>
      <c r="C763" s="778" t="s">
        <v>45</v>
      </c>
      <c r="D763" s="811" t="s">
        <v>980</v>
      </c>
      <c r="E763" s="811">
        <v>5</v>
      </c>
      <c r="F763" s="779" t="s">
        <v>18</v>
      </c>
      <c r="G763" s="811" t="s">
        <v>1057</v>
      </c>
      <c r="H763" s="811" t="s">
        <v>45</v>
      </c>
      <c r="I763" s="811" t="s">
        <v>165</v>
      </c>
      <c r="J763" s="811" t="s">
        <v>180</v>
      </c>
      <c r="K763" s="811" t="s">
        <v>220</v>
      </c>
      <c r="L763" s="811" t="s">
        <v>30</v>
      </c>
      <c r="M763" s="86" t="s">
        <v>30</v>
      </c>
      <c r="N763" s="811" t="s">
        <v>45</v>
      </c>
      <c r="O763" s="811" t="s">
        <v>45</v>
      </c>
      <c r="P763" s="811" t="s">
        <v>30</v>
      </c>
      <c r="Q763" s="811" t="s">
        <v>1501</v>
      </c>
      <c r="R763" s="812" t="s">
        <v>10837</v>
      </c>
      <c r="S763" s="812" t="s">
        <v>10832</v>
      </c>
      <c r="T763" s="811" t="s">
        <v>10834</v>
      </c>
      <c r="U763" s="811" t="s">
        <v>3274</v>
      </c>
    </row>
    <row r="764" spans="1:21" s="593" customFormat="1" ht="13" customHeight="1">
      <c r="A764" s="810" t="s">
        <v>1324</v>
      </c>
      <c r="B764" s="810" t="s">
        <v>4968</v>
      </c>
      <c r="C764" s="778" t="s">
        <v>45</v>
      </c>
      <c r="D764" s="811" t="s">
        <v>980</v>
      </c>
      <c r="E764" s="811">
        <v>5</v>
      </c>
      <c r="F764" s="779" t="s">
        <v>18</v>
      </c>
      <c r="G764" s="811" t="s">
        <v>1057</v>
      </c>
      <c r="H764" s="811" t="s">
        <v>45</v>
      </c>
      <c r="I764" s="811" t="s">
        <v>165</v>
      </c>
      <c r="J764" s="811" t="s">
        <v>200</v>
      </c>
      <c r="K764" s="811" t="s">
        <v>220</v>
      </c>
      <c r="L764" s="811" t="s">
        <v>30</v>
      </c>
      <c r="M764" s="86" t="s">
        <v>30</v>
      </c>
      <c r="N764" s="811" t="s">
        <v>45</v>
      </c>
      <c r="O764" s="811" t="s">
        <v>45</v>
      </c>
      <c r="P764" s="811" t="s">
        <v>30</v>
      </c>
      <c r="Q764" s="811" t="s">
        <v>1501</v>
      </c>
      <c r="R764" s="812" t="s">
        <v>4968</v>
      </c>
      <c r="S764" s="812" t="s">
        <v>2086</v>
      </c>
      <c r="T764" s="811" t="s">
        <v>2087</v>
      </c>
      <c r="U764" s="811" t="s">
        <v>673</v>
      </c>
    </row>
    <row r="765" spans="1:21" s="593" customFormat="1" ht="13" customHeight="1">
      <c r="A765" s="810" t="s">
        <v>1324</v>
      </c>
      <c r="B765" s="810" t="s">
        <v>5503</v>
      </c>
      <c r="C765" s="778" t="s">
        <v>45</v>
      </c>
      <c r="D765" s="811" t="s">
        <v>980</v>
      </c>
      <c r="E765" s="811">
        <v>5</v>
      </c>
      <c r="F765" s="779" t="s">
        <v>18</v>
      </c>
      <c r="G765" s="811" t="s">
        <v>1057</v>
      </c>
      <c r="H765" s="811" t="s">
        <v>45</v>
      </c>
      <c r="I765" s="811" t="s">
        <v>165</v>
      </c>
      <c r="J765" s="811" t="s">
        <v>2</v>
      </c>
      <c r="K765" s="811" t="s">
        <v>220</v>
      </c>
      <c r="L765" s="811" t="s">
        <v>45</v>
      </c>
      <c r="M765" s="86" t="s">
        <v>30</v>
      </c>
      <c r="N765" s="811" t="s">
        <v>45</v>
      </c>
      <c r="O765" s="811" t="s">
        <v>45</v>
      </c>
      <c r="P765" s="811" t="s">
        <v>30</v>
      </c>
      <c r="Q765" s="811" t="s">
        <v>1501</v>
      </c>
      <c r="R765" s="812" t="s">
        <v>5503</v>
      </c>
      <c r="S765" s="812" t="s">
        <v>7178</v>
      </c>
      <c r="T765" s="811" t="s">
        <v>1776</v>
      </c>
      <c r="U765" s="811" t="s">
        <v>674</v>
      </c>
    </row>
    <row r="766" spans="1:21" s="583" customFormat="1" ht="13" customHeight="1">
      <c r="A766" s="810" t="s">
        <v>1324</v>
      </c>
      <c r="B766" s="810" t="s">
        <v>6867</v>
      </c>
      <c r="C766" s="778" t="s">
        <v>45</v>
      </c>
      <c r="D766" s="811" t="s">
        <v>979</v>
      </c>
      <c r="E766" s="811">
        <v>3</v>
      </c>
      <c r="F766" s="779" t="s">
        <v>18</v>
      </c>
      <c r="G766" s="811" t="s">
        <v>1059</v>
      </c>
      <c r="H766" s="811" t="s">
        <v>45</v>
      </c>
      <c r="I766" s="811" t="s">
        <v>36</v>
      </c>
      <c r="J766" s="811" t="s">
        <v>35</v>
      </c>
      <c r="K766" s="811" t="s">
        <v>220</v>
      </c>
      <c r="L766" s="811" t="s">
        <v>45</v>
      </c>
      <c r="M766" s="86" t="s">
        <v>30</v>
      </c>
      <c r="N766" s="811" t="s">
        <v>45</v>
      </c>
      <c r="O766" s="811" t="s">
        <v>45</v>
      </c>
      <c r="P766" s="811" t="s">
        <v>45</v>
      </c>
      <c r="Q766" s="811" t="s">
        <v>1500</v>
      </c>
      <c r="R766" s="812" t="s">
        <v>6867</v>
      </c>
      <c r="S766" s="812" t="s">
        <v>45</v>
      </c>
      <c r="T766" s="811" t="s">
        <v>45</v>
      </c>
      <c r="U766" s="811" t="s">
        <v>4510</v>
      </c>
    </row>
    <row r="767" spans="1:21" s="593" customFormat="1" ht="13" customHeight="1">
      <c r="A767" s="810" t="s">
        <v>1324</v>
      </c>
      <c r="B767" s="810" t="s">
        <v>5505</v>
      </c>
      <c r="C767" s="778" t="s">
        <v>45</v>
      </c>
      <c r="D767" s="811" t="s">
        <v>979</v>
      </c>
      <c r="E767" s="811">
        <v>3</v>
      </c>
      <c r="F767" s="779" t="s">
        <v>18</v>
      </c>
      <c r="G767" s="811" t="s">
        <v>1059</v>
      </c>
      <c r="H767" s="811" t="s">
        <v>45</v>
      </c>
      <c r="I767" s="811" t="s">
        <v>36</v>
      </c>
      <c r="J767" s="811" t="s">
        <v>35</v>
      </c>
      <c r="K767" s="811" t="s">
        <v>220</v>
      </c>
      <c r="L767" s="811" t="s">
        <v>45</v>
      </c>
      <c r="M767" s="86" t="s">
        <v>30</v>
      </c>
      <c r="N767" s="811" t="s">
        <v>45</v>
      </c>
      <c r="O767" s="811" t="s">
        <v>45</v>
      </c>
      <c r="P767" s="811" t="s">
        <v>45</v>
      </c>
      <c r="Q767" s="811" t="s">
        <v>1501</v>
      </c>
      <c r="R767" s="812" t="s">
        <v>5505</v>
      </c>
      <c r="S767" s="812" t="s">
        <v>7298</v>
      </c>
      <c r="T767" s="811" t="s">
        <v>7299</v>
      </c>
      <c r="U767" s="811" t="s">
        <v>3215</v>
      </c>
    </row>
    <row r="768" spans="1:21" s="593" customFormat="1" ht="13" customHeight="1">
      <c r="A768" s="810" t="s">
        <v>1324</v>
      </c>
      <c r="B768" s="810" t="s">
        <v>5506</v>
      </c>
      <c r="C768" s="778" t="s">
        <v>45</v>
      </c>
      <c r="D768" s="811" t="s">
        <v>979</v>
      </c>
      <c r="E768" s="811">
        <v>3</v>
      </c>
      <c r="F768" s="779" t="s">
        <v>18</v>
      </c>
      <c r="G768" s="811" t="s">
        <v>1057</v>
      </c>
      <c r="H768" s="811" t="s">
        <v>45</v>
      </c>
      <c r="I768" s="811" t="s">
        <v>36</v>
      </c>
      <c r="J768" s="811" t="s">
        <v>35</v>
      </c>
      <c r="K768" s="811" t="s">
        <v>220</v>
      </c>
      <c r="L768" s="811" t="s">
        <v>30</v>
      </c>
      <c r="M768" s="86" t="s">
        <v>30</v>
      </c>
      <c r="N768" s="811" t="s">
        <v>45</v>
      </c>
      <c r="O768" s="811" t="s">
        <v>45</v>
      </c>
      <c r="P768" s="811" t="s">
        <v>30</v>
      </c>
      <c r="Q768" s="811" t="s">
        <v>1501</v>
      </c>
      <c r="R768" s="812" t="s">
        <v>5506</v>
      </c>
      <c r="S768" s="812" t="s">
        <v>5507</v>
      </c>
      <c r="T768" s="811" t="s">
        <v>3549</v>
      </c>
      <c r="U768" s="811" t="s">
        <v>3211</v>
      </c>
    </row>
    <row r="769" spans="1:21" s="593" customFormat="1" ht="13" customHeight="1">
      <c r="A769" s="810" t="s">
        <v>1324</v>
      </c>
      <c r="B769" s="810" t="s">
        <v>5508</v>
      </c>
      <c r="C769" s="778" t="s">
        <v>45</v>
      </c>
      <c r="D769" s="811" t="s">
        <v>979</v>
      </c>
      <c r="E769" s="811">
        <v>3</v>
      </c>
      <c r="F769" s="779" t="s">
        <v>18</v>
      </c>
      <c r="G769" s="811" t="s">
        <v>1057</v>
      </c>
      <c r="H769" s="811" t="s">
        <v>45</v>
      </c>
      <c r="I769" s="811" t="s">
        <v>36</v>
      </c>
      <c r="J769" s="811" t="s">
        <v>42</v>
      </c>
      <c r="K769" s="811" t="s">
        <v>220</v>
      </c>
      <c r="L769" s="811" t="s">
        <v>45</v>
      </c>
      <c r="M769" s="86" t="s">
        <v>30</v>
      </c>
      <c r="N769" s="811" t="s">
        <v>45</v>
      </c>
      <c r="O769" s="811" t="s">
        <v>45</v>
      </c>
      <c r="P769" s="811" t="s">
        <v>30</v>
      </c>
      <c r="Q769" s="811" t="s">
        <v>1501</v>
      </c>
      <c r="R769" s="812" t="s">
        <v>5508</v>
      </c>
      <c r="S769" s="812" t="s">
        <v>3559</v>
      </c>
      <c r="T769" s="811" t="s">
        <v>3557</v>
      </c>
      <c r="U769" s="811" t="s">
        <v>4595</v>
      </c>
    </row>
    <row r="770" spans="1:21" s="583" customFormat="1" ht="13" customHeight="1">
      <c r="A770" s="810" t="s">
        <v>1324</v>
      </c>
      <c r="B770" s="810" t="s">
        <v>5509</v>
      </c>
      <c r="C770" s="778" t="s">
        <v>45</v>
      </c>
      <c r="D770" s="811" t="s">
        <v>979</v>
      </c>
      <c r="E770" s="811">
        <v>3</v>
      </c>
      <c r="F770" s="779" t="s">
        <v>18</v>
      </c>
      <c r="G770" s="811" t="s">
        <v>1059</v>
      </c>
      <c r="H770" s="811" t="s">
        <v>45</v>
      </c>
      <c r="I770" s="811" t="s">
        <v>36</v>
      </c>
      <c r="J770" s="811" t="s">
        <v>42</v>
      </c>
      <c r="K770" s="811" t="s">
        <v>220</v>
      </c>
      <c r="L770" s="811" t="s">
        <v>45</v>
      </c>
      <c r="M770" s="86" t="s">
        <v>30</v>
      </c>
      <c r="N770" s="811" t="s">
        <v>45</v>
      </c>
      <c r="O770" s="811" t="s">
        <v>45</v>
      </c>
      <c r="P770" s="811" t="s">
        <v>45</v>
      </c>
      <c r="Q770" s="811" t="s">
        <v>1500</v>
      </c>
      <c r="R770" s="812" t="s">
        <v>5509</v>
      </c>
      <c r="S770" s="812" t="s">
        <v>45</v>
      </c>
      <c r="T770" s="811" t="s">
        <v>45</v>
      </c>
      <c r="U770" s="811" t="s">
        <v>4596</v>
      </c>
    </row>
    <row r="771" spans="1:21" s="593" customFormat="1" ht="13" hidden="1" customHeight="1">
      <c r="A771" s="810" t="s">
        <v>6733</v>
      </c>
      <c r="B771" s="810" t="s">
        <v>6936</v>
      </c>
      <c r="C771" s="778" t="s">
        <v>45</v>
      </c>
      <c r="D771" s="811" t="s">
        <v>982</v>
      </c>
      <c r="E771" s="811">
        <v>4</v>
      </c>
      <c r="F771" s="779" t="s">
        <v>40</v>
      </c>
      <c r="G771" s="811" t="s">
        <v>1059</v>
      </c>
      <c r="H771" s="811" t="s">
        <v>45</v>
      </c>
      <c r="I771" s="811" t="s">
        <v>165</v>
      </c>
      <c r="J771" s="811" t="s">
        <v>21</v>
      </c>
      <c r="K771" s="811" t="s">
        <v>220</v>
      </c>
      <c r="L771" s="811" t="s">
        <v>45</v>
      </c>
      <c r="M771" s="86" t="s">
        <v>30</v>
      </c>
      <c r="N771" s="811" t="s">
        <v>45</v>
      </c>
      <c r="O771" s="811" t="s">
        <v>45</v>
      </c>
      <c r="P771" s="811" t="s">
        <v>45</v>
      </c>
      <c r="Q771" s="811" t="s">
        <v>1500</v>
      </c>
      <c r="R771" s="812" t="s">
        <v>6936</v>
      </c>
      <c r="S771" s="812" t="s">
        <v>45</v>
      </c>
      <c r="T771" s="811" t="s">
        <v>45</v>
      </c>
      <c r="U771" s="811" t="s">
        <v>6937</v>
      </c>
    </row>
    <row r="772" spans="1:21" s="583" customFormat="1" ht="13" customHeight="1">
      <c r="A772" s="810" t="s">
        <v>1324</v>
      </c>
      <c r="B772" s="810" t="s">
        <v>5510</v>
      </c>
      <c r="C772" s="778" t="s">
        <v>45</v>
      </c>
      <c r="D772" s="811" t="s">
        <v>979</v>
      </c>
      <c r="E772" s="811">
        <v>3</v>
      </c>
      <c r="F772" s="779" t="s">
        <v>18</v>
      </c>
      <c r="G772" s="811" t="s">
        <v>1059</v>
      </c>
      <c r="H772" s="811" t="s">
        <v>45</v>
      </c>
      <c r="I772" s="811" t="s">
        <v>36</v>
      </c>
      <c r="J772" s="811" t="s">
        <v>42</v>
      </c>
      <c r="K772" s="811" t="s">
        <v>220</v>
      </c>
      <c r="L772" s="811" t="s">
        <v>30</v>
      </c>
      <c r="M772" s="86" t="s">
        <v>30</v>
      </c>
      <c r="N772" s="811" t="s">
        <v>45</v>
      </c>
      <c r="O772" s="811" t="s">
        <v>45</v>
      </c>
      <c r="P772" s="811" t="s">
        <v>45</v>
      </c>
      <c r="Q772" s="811" t="s">
        <v>1501</v>
      </c>
      <c r="R772" s="812" t="s">
        <v>5510</v>
      </c>
      <c r="S772" s="812" t="s">
        <v>5511</v>
      </c>
      <c r="T772" s="811" t="s">
        <v>4683</v>
      </c>
      <c r="U772" s="811" t="s">
        <v>4593</v>
      </c>
    </row>
    <row r="773" spans="1:21" s="583" customFormat="1" ht="13" customHeight="1">
      <c r="A773" s="810" t="s">
        <v>1324</v>
      </c>
      <c r="B773" s="810" t="s">
        <v>5512</v>
      </c>
      <c r="C773" s="778" t="s">
        <v>45</v>
      </c>
      <c r="D773" s="811" t="s">
        <v>979</v>
      </c>
      <c r="E773" s="811">
        <v>3</v>
      </c>
      <c r="F773" s="779" t="s">
        <v>18</v>
      </c>
      <c r="G773" s="811" t="s">
        <v>1057</v>
      </c>
      <c r="H773" s="811" t="s">
        <v>45</v>
      </c>
      <c r="I773" s="811" t="s">
        <v>36</v>
      </c>
      <c r="J773" s="811" t="s">
        <v>42</v>
      </c>
      <c r="K773" s="811" t="s">
        <v>220</v>
      </c>
      <c r="L773" s="811" t="s">
        <v>30</v>
      </c>
      <c r="M773" s="86" t="s">
        <v>30</v>
      </c>
      <c r="N773" s="811" t="s">
        <v>45</v>
      </c>
      <c r="O773" s="811" t="s">
        <v>45</v>
      </c>
      <c r="P773" s="811" t="s">
        <v>30</v>
      </c>
      <c r="Q773" s="811" t="s">
        <v>1501</v>
      </c>
      <c r="R773" s="812" t="s">
        <v>5512</v>
      </c>
      <c r="S773" s="812" t="s">
        <v>5513</v>
      </c>
      <c r="T773" s="811" t="s">
        <v>4684</v>
      </c>
      <c r="U773" s="811" t="s">
        <v>4594</v>
      </c>
    </row>
    <row r="774" spans="1:21" s="593" customFormat="1" ht="13" customHeight="1">
      <c r="A774" s="810" t="s">
        <v>1324</v>
      </c>
      <c r="B774" s="810" t="s">
        <v>4969</v>
      </c>
      <c r="C774" s="778" t="s">
        <v>45</v>
      </c>
      <c r="D774" s="811" t="s">
        <v>980</v>
      </c>
      <c r="E774" s="811">
        <v>5</v>
      </c>
      <c r="F774" s="779" t="s">
        <v>18</v>
      </c>
      <c r="G774" s="811" t="s">
        <v>1057</v>
      </c>
      <c r="H774" s="811" t="s">
        <v>45</v>
      </c>
      <c r="I774" s="811" t="s">
        <v>165</v>
      </c>
      <c r="J774" s="811" t="s">
        <v>42</v>
      </c>
      <c r="K774" s="811" t="s">
        <v>220</v>
      </c>
      <c r="L774" s="811" t="s">
        <v>45</v>
      </c>
      <c r="M774" s="86" t="s">
        <v>30</v>
      </c>
      <c r="N774" s="811" t="s">
        <v>45</v>
      </c>
      <c r="O774" s="811" t="s">
        <v>45</v>
      </c>
      <c r="P774" s="811" t="s">
        <v>30</v>
      </c>
      <c r="Q774" s="811" t="s">
        <v>1501</v>
      </c>
      <c r="R774" s="812" t="s">
        <v>4969</v>
      </c>
      <c r="S774" s="812" t="s">
        <v>7179</v>
      </c>
      <c r="T774" s="811" t="s">
        <v>1778</v>
      </c>
      <c r="U774" s="811" t="s">
        <v>676</v>
      </c>
    </row>
    <row r="775" spans="1:21" s="583" customFormat="1" ht="13" customHeight="1">
      <c r="A775" s="810" t="s">
        <v>1324</v>
      </c>
      <c r="B775" s="810" t="s">
        <v>6868</v>
      </c>
      <c r="C775" s="778" t="s">
        <v>45</v>
      </c>
      <c r="D775" s="811" t="s">
        <v>980</v>
      </c>
      <c r="E775" s="811">
        <v>5</v>
      </c>
      <c r="F775" s="779" t="s">
        <v>18</v>
      </c>
      <c r="G775" s="811" t="s">
        <v>1059</v>
      </c>
      <c r="H775" s="811" t="s">
        <v>45</v>
      </c>
      <c r="I775" s="811" t="s">
        <v>165</v>
      </c>
      <c r="J775" s="811" t="s">
        <v>42</v>
      </c>
      <c r="K775" s="811" t="s">
        <v>220</v>
      </c>
      <c r="L775" s="811" t="s">
        <v>45</v>
      </c>
      <c r="M775" s="86" t="s">
        <v>30</v>
      </c>
      <c r="N775" s="811" t="s">
        <v>45</v>
      </c>
      <c r="O775" s="811" t="s">
        <v>45</v>
      </c>
      <c r="P775" s="811" t="s">
        <v>45</v>
      </c>
      <c r="Q775" s="811" t="s">
        <v>1500</v>
      </c>
      <c r="R775" s="812" t="s">
        <v>6868</v>
      </c>
      <c r="S775" s="812" t="s">
        <v>45</v>
      </c>
      <c r="T775" s="811" t="s">
        <v>45</v>
      </c>
      <c r="U775" s="811" t="s">
        <v>676</v>
      </c>
    </row>
    <row r="776" spans="1:21" s="583" customFormat="1" ht="13" hidden="1" customHeight="1">
      <c r="A776" s="810" t="s">
        <v>1321</v>
      </c>
      <c r="B776" s="810" t="s">
        <v>5456</v>
      </c>
      <c r="C776" s="778" t="s">
        <v>45</v>
      </c>
      <c r="D776" s="811" t="s">
        <v>983</v>
      </c>
      <c r="E776" s="811">
        <v>2</v>
      </c>
      <c r="F776" s="779" t="s">
        <v>40</v>
      </c>
      <c r="G776" s="811" t="s">
        <v>1057</v>
      </c>
      <c r="H776" s="811" t="s">
        <v>45</v>
      </c>
      <c r="I776" s="811" t="s">
        <v>36</v>
      </c>
      <c r="J776" s="811" t="s">
        <v>182</v>
      </c>
      <c r="K776" s="811" t="s">
        <v>220</v>
      </c>
      <c r="L776" s="811" t="s">
        <v>30</v>
      </c>
      <c r="M776" s="86" t="s">
        <v>30</v>
      </c>
      <c r="N776" s="811" t="s">
        <v>45</v>
      </c>
      <c r="O776" s="811" t="s">
        <v>45</v>
      </c>
      <c r="P776" s="811" t="s">
        <v>30</v>
      </c>
      <c r="Q776" s="811" t="s">
        <v>1501</v>
      </c>
      <c r="R776" s="812" t="s">
        <v>5456</v>
      </c>
      <c r="S776" s="812" t="s">
        <v>2987</v>
      </c>
      <c r="T776" s="811" t="s">
        <v>2985</v>
      </c>
      <c r="U776" s="811" t="s">
        <v>2986</v>
      </c>
    </row>
    <row r="777" spans="1:21" s="583" customFormat="1" ht="13" hidden="1" customHeight="1">
      <c r="A777" s="810" t="s">
        <v>1321</v>
      </c>
      <c r="B777" s="810" t="s">
        <v>5457</v>
      </c>
      <c r="C777" s="778" t="s">
        <v>45</v>
      </c>
      <c r="D777" s="811" t="s">
        <v>983</v>
      </c>
      <c r="E777" s="811">
        <v>2</v>
      </c>
      <c r="F777" s="779" t="s">
        <v>40</v>
      </c>
      <c r="G777" s="811" t="s">
        <v>1059</v>
      </c>
      <c r="H777" s="811" t="s">
        <v>45</v>
      </c>
      <c r="I777" s="811" t="s">
        <v>36</v>
      </c>
      <c r="J777" s="811" t="s">
        <v>182</v>
      </c>
      <c r="K777" s="811" t="s">
        <v>220</v>
      </c>
      <c r="L777" s="811" t="s">
        <v>30</v>
      </c>
      <c r="M777" s="86" t="s">
        <v>30</v>
      </c>
      <c r="N777" s="811" t="s">
        <v>45</v>
      </c>
      <c r="O777" s="811" t="s">
        <v>45</v>
      </c>
      <c r="P777" s="811" t="s">
        <v>45</v>
      </c>
      <c r="Q777" s="811" t="s">
        <v>1500</v>
      </c>
      <c r="R777" s="812" t="s">
        <v>5457</v>
      </c>
      <c r="S777" s="812" t="s">
        <v>45</v>
      </c>
      <c r="T777" s="811" t="s">
        <v>45</v>
      </c>
      <c r="U777" s="811" t="s">
        <v>1601</v>
      </c>
    </row>
    <row r="778" spans="1:21" s="583" customFormat="1" ht="13" hidden="1" customHeight="1">
      <c r="A778" s="810" t="s">
        <v>1321</v>
      </c>
      <c r="B778" s="810" t="s">
        <v>1607</v>
      </c>
      <c r="C778" s="778" t="s">
        <v>45</v>
      </c>
      <c r="D778" s="811" t="s">
        <v>983</v>
      </c>
      <c r="E778" s="811">
        <v>2</v>
      </c>
      <c r="F778" s="779" t="s">
        <v>40</v>
      </c>
      <c r="G778" s="811" t="s">
        <v>1057</v>
      </c>
      <c r="H778" s="811" t="s">
        <v>45</v>
      </c>
      <c r="I778" s="811" t="s">
        <v>36</v>
      </c>
      <c r="J778" s="811" t="s">
        <v>182</v>
      </c>
      <c r="K778" s="811" t="s">
        <v>220</v>
      </c>
      <c r="L778" s="811" t="s">
        <v>45</v>
      </c>
      <c r="M778" s="86" t="s">
        <v>30</v>
      </c>
      <c r="N778" s="811" t="s">
        <v>45</v>
      </c>
      <c r="O778" s="811" t="s">
        <v>45</v>
      </c>
      <c r="P778" s="811" t="s">
        <v>30</v>
      </c>
      <c r="Q778" s="811" t="s">
        <v>16</v>
      </c>
      <c r="R778" s="812" t="s">
        <v>45</v>
      </c>
      <c r="S778" s="812" t="s">
        <v>1607</v>
      </c>
      <c r="T778" s="811" t="s">
        <v>1663</v>
      </c>
      <c r="U778" s="811" t="s">
        <v>3006</v>
      </c>
    </row>
    <row r="779" spans="1:21" s="583" customFormat="1" ht="13" hidden="1" customHeight="1">
      <c r="A779" s="810" t="s">
        <v>1321</v>
      </c>
      <c r="B779" s="810" t="s">
        <v>5458</v>
      </c>
      <c r="C779" s="778" t="s">
        <v>45</v>
      </c>
      <c r="D779" s="811" t="s">
        <v>980</v>
      </c>
      <c r="E779" s="811">
        <v>5</v>
      </c>
      <c r="F779" s="779" t="s">
        <v>40</v>
      </c>
      <c r="G779" s="811" t="s">
        <v>1057</v>
      </c>
      <c r="H779" s="811" t="s">
        <v>45</v>
      </c>
      <c r="I779" s="811" t="s">
        <v>165</v>
      </c>
      <c r="J779" s="811" t="s">
        <v>180</v>
      </c>
      <c r="K779" s="811" t="s">
        <v>220</v>
      </c>
      <c r="L779" s="811" t="s">
        <v>45</v>
      </c>
      <c r="M779" s="86" t="s">
        <v>30</v>
      </c>
      <c r="N779" s="811" t="s">
        <v>45</v>
      </c>
      <c r="O779" s="811" t="s">
        <v>45</v>
      </c>
      <c r="P779" s="811" t="s">
        <v>30</v>
      </c>
      <c r="Q779" s="811" t="s">
        <v>1501</v>
      </c>
      <c r="R779" s="812" t="s">
        <v>5458</v>
      </c>
      <c r="S779" s="812" t="s">
        <v>2975</v>
      </c>
      <c r="T779" s="811" t="s">
        <v>1748</v>
      </c>
      <c r="U779" s="811" t="s">
        <v>1369</v>
      </c>
    </row>
    <row r="780" spans="1:21" s="583" customFormat="1" ht="13" hidden="1" customHeight="1">
      <c r="A780" s="810" t="s">
        <v>1321</v>
      </c>
      <c r="B780" s="810" t="s">
        <v>5459</v>
      </c>
      <c r="C780" s="778" t="s">
        <v>45</v>
      </c>
      <c r="D780" s="811" t="s">
        <v>980</v>
      </c>
      <c r="E780" s="811">
        <v>5</v>
      </c>
      <c r="F780" s="779" t="s">
        <v>40</v>
      </c>
      <c r="G780" s="811" t="s">
        <v>7781</v>
      </c>
      <c r="H780" s="811" t="s">
        <v>45</v>
      </c>
      <c r="I780" s="811" t="s">
        <v>165</v>
      </c>
      <c r="J780" s="811" t="s">
        <v>180</v>
      </c>
      <c r="K780" s="811" t="s">
        <v>220</v>
      </c>
      <c r="L780" s="811" t="s">
        <v>45</v>
      </c>
      <c r="M780" s="86" t="s">
        <v>30</v>
      </c>
      <c r="N780" s="811" t="s">
        <v>45</v>
      </c>
      <c r="O780" s="811" t="s">
        <v>45</v>
      </c>
      <c r="P780" s="811" t="s">
        <v>45</v>
      </c>
      <c r="Q780" s="811" t="s">
        <v>1500</v>
      </c>
      <c r="R780" s="812" t="s">
        <v>5459</v>
      </c>
      <c r="S780" s="812" t="s">
        <v>45</v>
      </c>
      <c r="T780" s="811" t="s">
        <v>45</v>
      </c>
      <c r="U780" s="811" t="s">
        <v>3479</v>
      </c>
    </row>
    <row r="781" spans="1:21" s="583" customFormat="1" ht="13" hidden="1" customHeight="1">
      <c r="A781" s="810" t="s">
        <v>1321</v>
      </c>
      <c r="B781" s="810" t="s">
        <v>5460</v>
      </c>
      <c r="C781" s="778" t="s">
        <v>45</v>
      </c>
      <c r="D781" s="811" t="s">
        <v>980</v>
      </c>
      <c r="E781" s="811">
        <v>5</v>
      </c>
      <c r="F781" s="779" t="s">
        <v>40</v>
      </c>
      <c r="G781" s="811" t="s">
        <v>1057</v>
      </c>
      <c r="H781" s="811" t="s">
        <v>45</v>
      </c>
      <c r="I781" s="811" t="s">
        <v>165</v>
      </c>
      <c r="J781" s="811" t="s">
        <v>180</v>
      </c>
      <c r="K781" s="811" t="s">
        <v>220</v>
      </c>
      <c r="L781" s="811" t="s">
        <v>45</v>
      </c>
      <c r="M781" s="86" t="s">
        <v>30</v>
      </c>
      <c r="N781" s="811" t="s">
        <v>45</v>
      </c>
      <c r="O781" s="811" t="s">
        <v>45</v>
      </c>
      <c r="P781" s="811" t="s">
        <v>30</v>
      </c>
      <c r="Q781" s="811" t="s">
        <v>1501</v>
      </c>
      <c r="R781" s="812" t="s">
        <v>5460</v>
      </c>
      <c r="S781" s="812" t="s">
        <v>326</v>
      </c>
      <c r="T781" s="811" t="s">
        <v>1749</v>
      </c>
      <c r="U781" s="811" t="s">
        <v>652</v>
      </c>
    </row>
    <row r="782" spans="1:21" s="593" customFormat="1" ht="13" hidden="1" customHeight="1">
      <c r="A782" s="810" t="s">
        <v>1321</v>
      </c>
      <c r="B782" s="810" t="s">
        <v>3641</v>
      </c>
      <c r="C782" s="778" t="s">
        <v>45</v>
      </c>
      <c r="D782" s="811" t="s">
        <v>980</v>
      </c>
      <c r="E782" s="811">
        <v>5</v>
      </c>
      <c r="F782" s="779" t="s">
        <v>40</v>
      </c>
      <c r="G782" s="811" t="s">
        <v>1059</v>
      </c>
      <c r="H782" s="811" t="s">
        <v>45</v>
      </c>
      <c r="I782" s="811" t="s">
        <v>165</v>
      </c>
      <c r="J782" s="811" t="s">
        <v>180</v>
      </c>
      <c r="K782" s="811" t="s">
        <v>220</v>
      </c>
      <c r="L782" s="811" t="s">
        <v>45</v>
      </c>
      <c r="M782" s="86" t="s">
        <v>30</v>
      </c>
      <c r="N782" s="811" t="s">
        <v>45</v>
      </c>
      <c r="O782" s="811" t="s">
        <v>45</v>
      </c>
      <c r="P782" s="811" t="s">
        <v>45</v>
      </c>
      <c r="Q782" s="811" t="s">
        <v>16</v>
      </c>
      <c r="R782" s="812" t="s">
        <v>45</v>
      </c>
      <c r="S782" s="812" t="s">
        <v>3641</v>
      </c>
      <c r="T782" s="811" t="s">
        <v>3639</v>
      </c>
      <c r="U782" s="811" t="s">
        <v>3640</v>
      </c>
    </row>
    <row r="783" spans="1:21" s="593" customFormat="1" ht="13" hidden="1" customHeight="1">
      <c r="A783" s="810" t="s">
        <v>1321</v>
      </c>
      <c r="B783" s="810" t="s">
        <v>5461</v>
      </c>
      <c r="C783" s="778" t="s">
        <v>45</v>
      </c>
      <c r="D783" s="811" t="s">
        <v>980</v>
      </c>
      <c r="E783" s="811">
        <v>5</v>
      </c>
      <c r="F783" s="779" t="s">
        <v>40</v>
      </c>
      <c r="G783" s="811" t="s">
        <v>1059</v>
      </c>
      <c r="H783" s="811" t="s">
        <v>45</v>
      </c>
      <c r="I783" s="811" t="s">
        <v>165</v>
      </c>
      <c r="J783" s="811" t="s">
        <v>23</v>
      </c>
      <c r="K783" s="811" t="s">
        <v>220</v>
      </c>
      <c r="L783" s="811" t="s">
        <v>45</v>
      </c>
      <c r="M783" s="86" t="s">
        <v>30</v>
      </c>
      <c r="N783" s="811" t="s">
        <v>45</v>
      </c>
      <c r="O783" s="811" t="s">
        <v>45</v>
      </c>
      <c r="P783" s="811" t="s">
        <v>45</v>
      </c>
      <c r="Q783" s="811" t="s">
        <v>1500</v>
      </c>
      <c r="R783" s="812" t="s">
        <v>5461</v>
      </c>
      <c r="S783" s="812" t="s">
        <v>45</v>
      </c>
      <c r="T783" s="811" t="s">
        <v>45</v>
      </c>
      <c r="U783" s="811" t="s">
        <v>5462</v>
      </c>
    </row>
    <row r="784" spans="1:21" s="593" customFormat="1" ht="13" customHeight="1">
      <c r="A784" s="810" t="s">
        <v>1324</v>
      </c>
      <c r="B784" s="810" t="s">
        <v>10833</v>
      </c>
      <c r="C784" s="778" t="s">
        <v>45</v>
      </c>
      <c r="D784" s="811" t="s">
        <v>980</v>
      </c>
      <c r="E784" s="811">
        <v>5</v>
      </c>
      <c r="F784" s="779" t="s">
        <v>18</v>
      </c>
      <c r="G784" s="811" t="s">
        <v>1057</v>
      </c>
      <c r="H784" s="811" t="s">
        <v>45</v>
      </c>
      <c r="I784" s="811" t="s">
        <v>165</v>
      </c>
      <c r="J784" s="811" t="s">
        <v>180</v>
      </c>
      <c r="K784" s="811" t="s">
        <v>220</v>
      </c>
      <c r="L784" s="811" t="s">
        <v>30</v>
      </c>
      <c r="M784" s="86" t="s">
        <v>30</v>
      </c>
      <c r="N784" s="811" t="s">
        <v>45</v>
      </c>
      <c r="O784" s="811" t="s">
        <v>45</v>
      </c>
      <c r="P784" s="811" t="s">
        <v>30</v>
      </c>
      <c r="Q784" s="811" t="s">
        <v>16</v>
      </c>
      <c r="R784" s="812" t="s">
        <v>45</v>
      </c>
      <c r="S784" s="812" t="s">
        <v>10833</v>
      </c>
      <c r="T784" s="811" t="s">
        <v>10835</v>
      </c>
      <c r="U784" s="811" t="s">
        <v>10836</v>
      </c>
    </row>
    <row r="785" spans="1:21" s="593" customFormat="1" ht="13" customHeight="1">
      <c r="A785" s="810" t="s">
        <v>1324</v>
      </c>
      <c r="B785" s="810" t="s">
        <v>6921</v>
      </c>
      <c r="C785" s="778" t="s">
        <v>45</v>
      </c>
      <c r="D785" s="811" t="s">
        <v>979</v>
      </c>
      <c r="E785" s="811">
        <v>3</v>
      </c>
      <c r="F785" s="779" t="s">
        <v>18</v>
      </c>
      <c r="G785" s="811" t="s">
        <v>1057</v>
      </c>
      <c r="H785" s="811" t="s">
        <v>45</v>
      </c>
      <c r="I785" s="811" t="s">
        <v>36</v>
      </c>
      <c r="J785" s="811" t="s">
        <v>35</v>
      </c>
      <c r="K785" s="811" t="s">
        <v>220</v>
      </c>
      <c r="L785" s="811" t="s">
        <v>45</v>
      </c>
      <c r="M785" s="86" t="s">
        <v>30</v>
      </c>
      <c r="N785" s="811" t="s">
        <v>45</v>
      </c>
      <c r="O785" s="811" t="s">
        <v>45</v>
      </c>
      <c r="P785" s="811" t="s">
        <v>30</v>
      </c>
      <c r="Q785" s="811" t="s">
        <v>16</v>
      </c>
      <c r="R785" s="812" t="s">
        <v>45</v>
      </c>
      <c r="S785" s="812" t="s">
        <v>6921</v>
      </c>
      <c r="T785" s="811" t="s">
        <v>4511</v>
      </c>
      <c r="U785" s="811" t="s">
        <v>4510</v>
      </c>
    </row>
    <row r="786" spans="1:21" s="583" customFormat="1" ht="13" customHeight="1">
      <c r="A786" s="810" t="s">
        <v>1324</v>
      </c>
      <c r="B786" s="810" t="s">
        <v>4509</v>
      </c>
      <c r="C786" s="778" t="s">
        <v>45</v>
      </c>
      <c r="D786" s="811" t="s">
        <v>979</v>
      </c>
      <c r="E786" s="811">
        <v>3</v>
      </c>
      <c r="F786" s="779" t="s">
        <v>18</v>
      </c>
      <c r="G786" s="811" t="s">
        <v>1057</v>
      </c>
      <c r="H786" s="811" t="s">
        <v>45</v>
      </c>
      <c r="I786" s="811" t="s">
        <v>36</v>
      </c>
      <c r="J786" s="811" t="s">
        <v>35</v>
      </c>
      <c r="K786" s="811" t="s">
        <v>220</v>
      </c>
      <c r="L786" s="811" t="s">
        <v>45</v>
      </c>
      <c r="M786" s="86" t="s">
        <v>30</v>
      </c>
      <c r="N786" s="811" t="s">
        <v>45</v>
      </c>
      <c r="O786" s="811" t="s">
        <v>45</v>
      </c>
      <c r="P786" s="811" t="s">
        <v>30</v>
      </c>
      <c r="Q786" s="811" t="s">
        <v>16</v>
      </c>
      <c r="R786" s="812" t="s">
        <v>45</v>
      </c>
      <c r="S786" s="812" t="s">
        <v>4509</v>
      </c>
      <c r="T786" s="811" t="s">
        <v>4508</v>
      </c>
      <c r="U786" s="811" t="s">
        <v>4507</v>
      </c>
    </row>
    <row r="787" spans="1:21" s="583" customFormat="1" ht="13" hidden="1" customHeight="1">
      <c r="A787" s="810" t="s">
        <v>1321</v>
      </c>
      <c r="B787" s="810" t="s">
        <v>5469</v>
      </c>
      <c r="C787" s="778" t="s">
        <v>45</v>
      </c>
      <c r="D787" s="811" t="s">
        <v>982</v>
      </c>
      <c r="E787" s="811">
        <v>4</v>
      </c>
      <c r="F787" s="779" t="s">
        <v>19</v>
      </c>
      <c r="G787" s="811" t="s">
        <v>1057</v>
      </c>
      <c r="H787" s="811" t="s">
        <v>45</v>
      </c>
      <c r="I787" s="811" t="s">
        <v>192</v>
      </c>
      <c r="J787" s="811" t="s">
        <v>35</v>
      </c>
      <c r="K787" s="811" t="s">
        <v>220</v>
      </c>
      <c r="L787" s="811" t="s">
        <v>45</v>
      </c>
      <c r="M787" s="86" t="s">
        <v>45</v>
      </c>
      <c r="N787" s="811" t="s">
        <v>30</v>
      </c>
      <c r="O787" s="811" t="s">
        <v>30</v>
      </c>
      <c r="P787" s="811" t="s">
        <v>45</v>
      </c>
      <c r="Q787" s="811" t="s">
        <v>1501</v>
      </c>
      <c r="R787" s="812" t="s">
        <v>5469</v>
      </c>
      <c r="S787" s="812" t="s">
        <v>1495</v>
      </c>
      <c r="T787" s="811" t="s">
        <v>1752</v>
      </c>
      <c r="U787" s="811" t="s">
        <v>1494</v>
      </c>
    </row>
    <row r="788" spans="1:21" s="583" customFormat="1" ht="13" customHeight="1">
      <c r="A788" s="810" t="s">
        <v>1324</v>
      </c>
      <c r="B788" s="810" t="s">
        <v>3563</v>
      </c>
      <c r="C788" s="778" t="s">
        <v>45</v>
      </c>
      <c r="D788" s="811" t="s">
        <v>979</v>
      </c>
      <c r="E788" s="811">
        <v>3</v>
      </c>
      <c r="F788" s="779" t="s">
        <v>18</v>
      </c>
      <c r="G788" s="811" t="s">
        <v>1057</v>
      </c>
      <c r="H788" s="811" t="s">
        <v>45</v>
      </c>
      <c r="I788" s="811" t="s">
        <v>36</v>
      </c>
      <c r="J788" s="811" t="s">
        <v>35</v>
      </c>
      <c r="K788" s="811" t="s">
        <v>220</v>
      </c>
      <c r="L788" s="811" t="s">
        <v>45</v>
      </c>
      <c r="M788" s="86" t="s">
        <v>30</v>
      </c>
      <c r="N788" s="811" t="s">
        <v>45</v>
      </c>
      <c r="O788" s="811" t="s">
        <v>45</v>
      </c>
      <c r="P788" s="811" t="s">
        <v>30</v>
      </c>
      <c r="Q788" s="811" t="s">
        <v>16</v>
      </c>
      <c r="R788" s="812" t="s">
        <v>45</v>
      </c>
      <c r="S788" s="812" t="s">
        <v>3563</v>
      </c>
      <c r="T788" s="811" t="s">
        <v>3562</v>
      </c>
      <c r="U788" s="811" t="s">
        <v>3215</v>
      </c>
    </row>
    <row r="789" spans="1:21" s="583" customFormat="1" ht="13" customHeight="1">
      <c r="A789" s="810" t="s">
        <v>1324</v>
      </c>
      <c r="B789" s="810" t="s">
        <v>3547</v>
      </c>
      <c r="C789" s="778" t="s">
        <v>45</v>
      </c>
      <c r="D789" s="811" t="s">
        <v>979</v>
      </c>
      <c r="E789" s="811">
        <v>3</v>
      </c>
      <c r="F789" s="779" t="s">
        <v>18</v>
      </c>
      <c r="G789" s="811" t="s">
        <v>1059</v>
      </c>
      <c r="H789" s="811" t="s">
        <v>45</v>
      </c>
      <c r="I789" s="811" t="s">
        <v>36</v>
      </c>
      <c r="J789" s="811" t="s">
        <v>42</v>
      </c>
      <c r="K789" s="811" t="s">
        <v>220</v>
      </c>
      <c r="L789" s="811" t="s">
        <v>45</v>
      </c>
      <c r="M789" s="86" t="s">
        <v>30</v>
      </c>
      <c r="N789" s="811" t="s">
        <v>45</v>
      </c>
      <c r="O789" s="811" t="s">
        <v>45</v>
      </c>
      <c r="P789" s="811" t="s">
        <v>45</v>
      </c>
      <c r="Q789" s="811" t="s">
        <v>16</v>
      </c>
      <c r="R789" s="812" t="s">
        <v>45</v>
      </c>
      <c r="S789" s="812" t="s">
        <v>3547</v>
      </c>
      <c r="T789" s="811" t="s">
        <v>3545</v>
      </c>
      <c r="U789" s="811" t="s">
        <v>3546</v>
      </c>
    </row>
    <row r="790" spans="1:21" s="583" customFormat="1" ht="13" customHeight="1">
      <c r="A790" s="810" t="s">
        <v>1324</v>
      </c>
      <c r="B790" s="810" t="s">
        <v>10317</v>
      </c>
      <c r="C790" s="778" t="s">
        <v>45</v>
      </c>
      <c r="D790" s="811" t="s">
        <v>982</v>
      </c>
      <c r="E790" s="811">
        <v>4</v>
      </c>
      <c r="F790" s="779" t="s">
        <v>18</v>
      </c>
      <c r="G790" s="811" t="s">
        <v>1057</v>
      </c>
      <c r="H790" s="811" t="s">
        <v>45</v>
      </c>
      <c r="I790" s="811" t="s">
        <v>165</v>
      </c>
      <c r="J790" s="811" t="s">
        <v>35</v>
      </c>
      <c r="K790" s="811" t="s">
        <v>220</v>
      </c>
      <c r="L790" s="811" t="s">
        <v>45</v>
      </c>
      <c r="M790" s="86" t="s">
        <v>30</v>
      </c>
      <c r="N790" s="811" t="s">
        <v>45</v>
      </c>
      <c r="O790" s="811" t="s">
        <v>45</v>
      </c>
      <c r="P790" s="811" t="s">
        <v>45</v>
      </c>
      <c r="Q790" s="811" t="s">
        <v>1501</v>
      </c>
      <c r="R790" s="812" t="s">
        <v>10317</v>
      </c>
      <c r="S790" s="812" t="s">
        <v>10682</v>
      </c>
      <c r="T790" s="811" t="s">
        <v>10681</v>
      </c>
      <c r="U790" s="811" t="s">
        <v>10318</v>
      </c>
    </row>
    <row r="791" spans="1:21" s="583" customFormat="1" ht="13" customHeight="1">
      <c r="A791" s="810" t="s">
        <v>7447</v>
      </c>
      <c r="B791" s="810" t="s">
        <v>10095</v>
      </c>
      <c r="C791" s="778" t="s">
        <v>45</v>
      </c>
      <c r="D791" s="811" t="s">
        <v>979</v>
      </c>
      <c r="E791" s="811">
        <v>3</v>
      </c>
      <c r="F791" s="779" t="s">
        <v>18</v>
      </c>
      <c r="G791" s="811" t="s">
        <v>1057</v>
      </c>
      <c r="H791" s="811" t="s">
        <v>45</v>
      </c>
      <c r="I791" s="811" t="s">
        <v>192</v>
      </c>
      <c r="J791" s="811" t="s">
        <v>35</v>
      </c>
      <c r="K791" s="811" t="s">
        <v>220</v>
      </c>
      <c r="L791" s="811" t="s">
        <v>30</v>
      </c>
      <c r="M791" s="86" t="s">
        <v>30</v>
      </c>
      <c r="N791" s="811" t="s">
        <v>45</v>
      </c>
      <c r="O791" s="811" t="s">
        <v>45</v>
      </c>
      <c r="P791" s="811" t="s">
        <v>45</v>
      </c>
      <c r="Q791" s="811" t="s">
        <v>1500</v>
      </c>
      <c r="R791" s="812" t="s">
        <v>10095</v>
      </c>
      <c r="S791" s="812" t="s">
        <v>45</v>
      </c>
      <c r="T791" s="811" t="s">
        <v>45</v>
      </c>
      <c r="U791" s="811" t="s">
        <v>46</v>
      </c>
    </row>
    <row r="792" spans="1:21" s="583" customFormat="1" ht="13" customHeight="1">
      <c r="A792" s="810" t="s">
        <v>7447</v>
      </c>
      <c r="B792" s="810" t="s">
        <v>10096</v>
      </c>
      <c r="C792" s="778" t="s">
        <v>45</v>
      </c>
      <c r="D792" s="811" t="s">
        <v>982</v>
      </c>
      <c r="E792" s="811">
        <v>4</v>
      </c>
      <c r="F792" s="779" t="s">
        <v>18</v>
      </c>
      <c r="G792" s="811" t="s">
        <v>1057</v>
      </c>
      <c r="H792" s="811" t="s">
        <v>45</v>
      </c>
      <c r="I792" s="811" t="s">
        <v>192</v>
      </c>
      <c r="J792" s="811" t="s">
        <v>35</v>
      </c>
      <c r="K792" s="811" t="s">
        <v>220</v>
      </c>
      <c r="L792" s="811" t="s">
        <v>30</v>
      </c>
      <c r="M792" s="86" t="s">
        <v>30</v>
      </c>
      <c r="N792" s="811" t="s">
        <v>45</v>
      </c>
      <c r="O792" s="811" t="s">
        <v>45</v>
      </c>
      <c r="P792" s="811" t="s">
        <v>45</v>
      </c>
      <c r="Q792" s="811" t="s">
        <v>1500</v>
      </c>
      <c r="R792" s="812" t="s">
        <v>10096</v>
      </c>
      <c r="S792" s="812" t="s">
        <v>45</v>
      </c>
      <c r="T792" s="811" t="s">
        <v>45</v>
      </c>
      <c r="U792" s="811" t="s">
        <v>46</v>
      </c>
    </row>
    <row r="793" spans="1:21" s="583" customFormat="1" ht="13" customHeight="1">
      <c r="A793" s="810" t="s">
        <v>7447</v>
      </c>
      <c r="B793" s="810" t="s">
        <v>8381</v>
      </c>
      <c r="C793" s="778" t="s">
        <v>45</v>
      </c>
      <c r="D793" s="811" t="s">
        <v>980</v>
      </c>
      <c r="E793" s="811">
        <v>5</v>
      </c>
      <c r="F793" s="779" t="s">
        <v>18</v>
      </c>
      <c r="G793" s="811" t="s">
        <v>1059</v>
      </c>
      <c r="H793" s="811" t="s">
        <v>45</v>
      </c>
      <c r="I793" s="811" t="s">
        <v>165</v>
      </c>
      <c r="J793" s="811" t="s">
        <v>169</v>
      </c>
      <c r="K793" s="811" t="s">
        <v>220</v>
      </c>
      <c r="L793" s="811" t="s">
        <v>45</v>
      </c>
      <c r="M793" s="86" t="s">
        <v>30</v>
      </c>
      <c r="N793" s="811" t="s">
        <v>45</v>
      </c>
      <c r="O793" s="811" t="s">
        <v>45</v>
      </c>
      <c r="P793" s="811" t="s">
        <v>45</v>
      </c>
      <c r="Q793" s="811" t="s">
        <v>16</v>
      </c>
      <c r="R793" s="812" t="s">
        <v>45</v>
      </c>
      <c r="S793" s="812" t="s">
        <v>8381</v>
      </c>
      <c r="T793" s="811" t="s">
        <v>1681</v>
      </c>
      <c r="U793" s="811" t="s">
        <v>593</v>
      </c>
    </row>
    <row r="794" spans="1:21" s="583" customFormat="1" ht="13" customHeight="1">
      <c r="A794" s="810" t="s">
        <v>7447</v>
      </c>
      <c r="B794" s="810" t="s">
        <v>7449</v>
      </c>
      <c r="C794" s="778" t="s">
        <v>45</v>
      </c>
      <c r="D794" s="811" t="s">
        <v>979</v>
      </c>
      <c r="E794" s="811">
        <v>3</v>
      </c>
      <c r="F794" s="779" t="s">
        <v>18</v>
      </c>
      <c r="G794" s="811" t="s">
        <v>1057</v>
      </c>
      <c r="H794" s="811" t="s">
        <v>45</v>
      </c>
      <c r="I794" s="811" t="s">
        <v>192</v>
      </c>
      <c r="J794" s="811" t="s">
        <v>35</v>
      </c>
      <c r="K794" s="811" t="s">
        <v>220</v>
      </c>
      <c r="L794" s="811" t="s">
        <v>45</v>
      </c>
      <c r="M794" s="86" t="s">
        <v>30</v>
      </c>
      <c r="N794" s="811" t="s">
        <v>45</v>
      </c>
      <c r="O794" s="811" t="s">
        <v>45</v>
      </c>
      <c r="P794" s="811" t="s">
        <v>30</v>
      </c>
      <c r="Q794" s="811" t="s">
        <v>1501</v>
      </c>
      <c r="R794" s="812" t="s">
        <v>7449</v>
      </c>
      <c r="S794" s="812" t="s">
        <v>7451</v>
      </c>
      <c r="T794" s="811" t="s">
        <v>1685</v>
      </c>
      <c r="U794" s="811" t="s">
        <v>598</v>
      </c>
    </row>
    <row r="795" spans="1:21" s="583" customFormat="1" ht="13" customHeight="1">
      <c r="A795" s="810" t="s">
        <v>7447</v>
      </c>
      <c r="B795" s="810" t="s">
        <v>8385</v>
      </c>
      <c r="C795" s="778" t="s">
        <v>45</v>
      </c>
      <c r="D795" s="811" t="s">
        <v>980</v>
      </c>
      <c r="E795" s="811">
        <v>5</v>
      </c>
      <c r="F795" s="779" t="s">
        <v>18</v>
      </c>
      <c r="G795" s="811" t="s">
        <v>1057</v>
      </c>
      <c r="H795" s="811" t="s">
        <v>45</v>
      </c>
      <c r="I795" s="811" t="s">
        <v>165</v>
      </c>
      <c r="J795" s="811" t="s">
        <v>169</v>
      </c>
      <c r="K795" s="811" t="s">
        <v>220</v>
      </c>
      <c r="L795" s="811" t="s">
        <v>45</v>
      </c>
      <c r="M795" s="86" t="s">
        <v>30</v>
      </c>
      <c r="N795" s="811" t="s">
        <v>45</v>
      </c>
      <c r="O795" s="811" t="s">
        <v>45</v>
      </c>
      <c r="P795" s="811" t="s">
        <v>30</v>
      </c>
      <c r="Q795" s="811" t="s">
        <v>1501</v>
      </c>
      <c r="R795" s="812" t="s">
        <v>8385</v>
      </c>
      <c r="S795" s="812" t="s">
        <v>8382</v>
      </c>
      <c r="T795" s="811" t="s">
        <v>3893</v>
      </c>
      <c r="U795" s="811" t="s">
        <v>593</v>
      </c>
    </row>
    <row r="796" spans="1:21" s="583" customFormat="1" ht="13" customHeight="1">
      <c r="A796" s="810" t="s">
        <v>1329</v>
      </c>
      <c r="B796" s="810" t="s">
        <v>3091</v>
      </c>
      <c r="C796" s="778" t="s">
        <v>45</v>
      </c>
      <c r="D796" s="811" t="s">
        <v>982</v>
      </c>
      <c r="E796" s="811">
        <v>4</v>
      </c>
      <c r="F796" s="779" t="s">
        <v>18</v>
      </c>
      <c r="G796" s="811" t="s">
        <v>1057</v>
      </c>
      <c r="H796" s="811" t="s">
        <v>45</v>
      </c>
      <c r="I796" s="811" t="s">
        <v>165</v>
      </c>
      <c r="J796" s="811" t="s">
        <v>187</v>
      </c>
      <c r="K796" s="811" t="s">
        <v>220</v>
      </c>
      <c r="L796" s="811" t="s">
        <v>45</v>
      </c>
      <c r="M796" s="86" t="s">
        <v>30</v>
      </c>
      <c r="N796" s="811" t="s">
        <v>45</v>
      </c>
      <c r="O796" s="811" t="s">
        <v>45</v>
      </c>
      <c r="P796" s="811" t="s">
        <v>30</v>
      </c>
      <c r="Q796" s="811" t="s">
        <v>1501</v>
      </c>
      <c r="R796" s="812" t="s">
        <v>3091</v>
      </c>
      <c r="S796" s="812" t="s">
        <v>2201</v>
      </c>
      <c r="T796" s="811" t="s">
        <v>2202</v>
      </c>
      <c r="U796" s="811" t="s">
        <v>700</v>
      </c>
    </row>
    <row r="797" spans="1:21" s="583" customFormat="1" ht="13" hidden="1" customHeight="1">
      <c r="A797" s="810" t="s">
        <v>1321</v>
      </c>
      <c r="B797" s="810" t="s">
        <v>5476</v>
      </c>
      <c r="C797" s="778" t="s">
        <v>45</v>
      </c>
      <c r="D797" s="811" t="s">
        <v>982</v>
      </c>
      <c r="E797" s="811">
        <v>4</v>
      </c>
      <c r="F797" s="779" t="s">
        <v>40</v>
      </c>
      <c r="G797" s="811" t="s">
        <v>1057</v>
      </c>
      <c r="H797" s="811" t="s">
        <v>45</v>
      </c>
      <c r="I797" s="811" t="s">
        <v>165</v>
      </c>
      <c r="J797" s="811" t="s">
        <v>35</v>
      </c>
      <c r="K797" s="811" t="s">
        <v>220</v>
      </c>
      <c r="L797" s="811" t="s">
        <v>30</v>
      </c>
      <c r="M797" s="86" t="s">
        <v>30</v>
      </c>
      <c r="N797" s="811" t="s">
        <v>45</v>
      </c>
      <c r="O797" s="811" t="s">
        <v>45</v>
      </c>
      <c r="P797" s="811" t="s">
        <v>30</v>
      </c>
      <c r="Q797" s="811" t="s">
        <v>1501</v>
      </c>
      <c r="R797" s="812" t="s">
        <v>5476</v>
      </c>
      <c r="S797" s="812" t="s">
        <v>3011</v>
      </c>
      <c r="T797" s="811" t="s">
        <v>3009</v>
      </c>
      <c r="U797" s="811" t="s">
        <v>3010</v>
      </c>
    </row>
    <row r="798" spans="1:21" s="583" customFormat="1" ht="13" hidden="1" customHeight="1">
      <c r="A798" s="810" t="s">
        <v>1321</v>
      </c>
      <c r="B798" s="810" t="s">
        <v>5477</v>
      </c>
      <c r="C798" s="778" t="s">
        <v>45</v>
      </c>
      <c r="D798" s="811" t="s">
        <v>982</v>
      </c>
      <c r="E798" s="811">
        <v>4</v>
      </c>
      <c r="F798" s="779" t="s">
        <v>40</v>
      </c>
      <c r="G798" s="811" t="s">
        <v>1059</v>
      </c>
      <c r="H798" s="811" t="s">
        <v>45</v>
      </c>
      <c r="I798" s="811" t="s">
        <v>165</v>
      </c>
      <c r="J798" s="811" t="s">
        <v>35</v>
      </c>
      <c r="K798" s="811" t="s">
        <v>220</v>
      </c>
      <c r="L798" s="811" t="s">
        <v>45</v>
      </c>
      <c r="M798" s="86" t="s">
        <v>30</v>
      </c>
      <c r="N798" s="811" t="s">
        <v>45</v>
      </c>
      <c r="O798" s="811" t="s">
        <v>45</v>
      </c>
      <c r="P798" s="811" t="s">
        <v>45</v>
      </c>
      <c r="Q798" s="811" t="s">
        <v>1500</v>
      </c>
      <c r="R798" s="812" t="s">
        <v>5477</v>
      </c>
      <c r="S798" s="812" t="s">
        <v>45</v>
      </c>
      <c r="T798" s="811" t="s">
        <v>45</v>
      </c>
      <c r="U798" s="811" t="s">
        <v>5478</v>
      </c>
    </row>
    <row r="799" spans="1:21" s="583" customFormat="1" ht="13" hidden="1" customHeight="1">
      <c r="A799" s="810" t="s">
        <v>1321</v>
      </c>
      <c r="B799" s="810" t="s">
        <v>7043</v>
      </c>
      <c r="C799" s="778" t="s">
        <v>45</v>
      </c>
      <c r="D799" s="811" t="s">
        <v>982</v>
      </c>
      <c r="E799" s="811">
        <v>4</v>
      </c>
      <c r="F799" s="779" t="s">
        <v>40</v>
      </c>
      <c r="G799" s="811" t="s">
        <v>1057</v>
      </c>
      <c r="H799" s="811" t="s">
        <v>45</v>
      </c>
      <c r="I799" s="811" t="s">
        <v>165</v>
      </c>
      <c r="J799" s="811" t="s">
        <v>35</v>
      </c>
      <c r="K799" s="811" t="s">
        <v>220</v>
      </c>
      <c r="L799" s="811" t="s">
        <v>45</v>
      </c>
      <c r="M799" s="86" t="s">
        <v>30</v>
      </c>
      <c r="N799" s="811" t="s">
        <v>30</v>
      </c>
      <c r="O799" s="811" t="s">
        <v>45</v>
      </c>
      <c r="P799" s="811" t="s">
        <v>45</v>
      </c>
      <c r="Q799" s="811" t="s">
        <v>1501</v>
      </c>
      <c r="R799" s="812" t="s">
        <v>7043</v>
      </c>
      <c r="S799" s="812" t="s">
        <v>2965</v>
      </c>
      <c r="T799" s="811" t="s">
        <v>2963</v>
      </c>
      <c r="U799" s="811" t="s">
        <v>2964</v>
      </c>
    </row>
    <row r="800" spans="1:21" s="583" customFormat="1" ht="13" hidden="1" customHeight="1">
      <c r="A800" s="810" t="s">
        <v>1321</v>
      </c>
      <c r="B800" s="810" t="s">
        <v>7044</v>
      </c>
      <c r="C800" s="778" t="s">
        <v>45</v>
      </c>
      <c r="D800" s="811" t="s">
        <v>979</v>
      </c>
      <c r="E800" s="811">
        <v>3</v>
      </c>
      <c r="F800" s="779" t="s">
        <v>40</v>
      </c>
      <c r="G800" s="811" t="s">
        <v>1057</v>
      </c>
      <c r="H800" s="811" t="s">
        <v>45</v>
      </c>
      <c r="I800" s="811" t="s">
        <v>192</v>
      </c>
      <c r="J800" s="811" t="s">
        <v>35</v>
      </c>
      <c r="K800" s="811" t="s">
        <v>220</v>
      </c>
      <c r="L800" s="811" t="s">
        <v>30</v>
      </c>
      <c r="M800" s="86" t="s">
        <v>30</v>
      </c>
      <c r="N800" s="811" t="s">
        <v>45</v>
      </c>
      <c r="O800" s="811" t="s">
        <v>45</v>
      </c>
      <c r="P800" s="811" t="s">
        <v>30</v>
      </c>
      <c r="Q800" s="811" t="s">
        <v>1500</v>
      </c>
      <c r="R800" s="812" t="s">
        <v>7044</v>
      </c>
      <c r="S800" s="812" t="s">
        <v>45</v>
      </c>
      <c r="T800" s="811" t="s">
        <v>45</v>
      </c>
      <c r="U800" s="811" t="s">
        <v>5452</v>
      </c>
    </row>
    <row r="801" spans="1:21" s="583" customFormat="1" ht="13" hidden="1" customHeight="1">
      <c r="A801" s="810" t="s">
        <v>1321</v>
      </c>
      <c r="B801" s="810" t="s">
        <v>7045</v>
      </c>
      <c r="C801" s="778" t="s">
        <v>45</v>
      </c>
      <c r="D801" s="811" t="s">
        <v>979</v>
      </c>
      <c r="E801" s="811">
        <v>3</v>
      </c>
      <c r="F801" s="779" t="s">
        <v>40</v>
      </c>
      <c r="G801" s="811" t="s">
        <v>1059</v>
      </c>
      <c r="H801" s="811" t="s">
        <v>45</v>
      </c>
      <c r="I801" s="811" t="s">
        <v>192</v>
      </c>
      <c r="J801" s="811" t="s">
        <v>35</v>
      </c>
      <c r="K801" s="811" t="s">
        <v>220</v>
      </c>
      <c r="L801" s="811" t="s">
        <v>30</v>
      </c>
      <c r="M801" s="86" t="s">
        <v>30</v>
      </c>
      <c r="N801" s="811" t="s">
        <v>45</v>
      </c>
      <c r="O801" s="811" t="s">
        <v>45</v>
      </c>
      <c r="P801" s="811" t="s">
        <v>45</v>
      </c>
      <c r="Q801" s="811" t="s">
        <v>1500</v>
      </c>
      <c r="R801" s="812" t="s">
        <v>7045</v>
      </c>
      <c r="S801" s="812" t="s">
        <v>45</v>
      </c>
      <c r="T801" s="811" t="s">
        <v>45</v>
      </c>
      <c r="U801" s="811" t="s">
        <v>5453</v>
      </c>
    </row>
    <row r="802" spans="1:21" s="583" customFormat="1" ht="13" customHeight="1">
      <c r="A802" s="810" t="s">
        <v>1329</v>
      </c>
      <c r="B802" s="810" t="s">
        <v>3088</v>
      </c>
      <c r="C802" s="778" t="s">
        <v>45</v>
      </c>
      <c r="D802" s="811" t="s">
        <v>982</v>
      </c>
      <c r="E802" s="811">
        <v>4</v>
      </c>
      <c r="F802" s="779" t="s">
        <v>18</v>
      </c>
      <c r="G802" s="811" t="s">
        <v>1059</v>
      </c>
      <c r="H802" s="811" t="s">
        <v>45</v>
      </c>
      <c r="I802" s="811" t="s">
        <v>165</v>
      </c>
      <c r="J802" s="811" t="s">
        <v>187</v>
      </c>
      <c r="K802" s="811" t="s">
        <v>220</v>
      </c>
      <c r="L802" s="811" t="s">
        <v>45</v>
      </c>
      <c r="M802" s="86" t="s">
        <v>30</v>
      </c>
      <c r="N802" s="811" t="s">
        <v>45</v>
      </c>
      <c r="O802" s="811" t="s">
        <v>45</v>
      </c>
      <c r="P802" s="811" t="s">
        <v>45</v>
      </c>
      <c r="Q802" s="811" t="s">
        <v>1501</v>
      </c>
      <c r="R802" s="812" t="s">
        <v>3088</v>
      </c>
      <c r="S802" s="812" t="s">
        <v>5515</v>
      </c>
      <c r="T802" s="811" t="s">
        <v>5516</v>
      </c>
      <c r="U802" s="811" t="s">
        <v>3087</v>
      </c>
    </row>
    <row r="803" spans="1:21" s="583" customFormat="1" ht="13" hidden="1" customHeight="1">
      <c r="A803" s="810" t="s">
        <v>1321</v>
      </c>
      <c r="B803" s="810" t="s">
        <v>6203</v>
      </c>
      <c r="C803" s="778" t="s">
        <v>45</v>
      </c>
      <c r="D803" s="811" t="s">
        <v>980</v>
      </c>
      <c r="E803" s="811">
        <v>5</v>
      </c>
      <c r="F803" s="779" t="s">
        <v>19</v>
      </c>
      <c r="G803" s="811" t="s">
        <v>1057</v>
      </c>
      <c r="H803" s="811" t="s">
        <v>45</v>
      </c>
      <c r="I803" s="811" t="s">
        <v>165</v>
      </c>
      <c r="J803" s="811" t="s">
        <v>5</v>
      </c>
      <c r="K803" s="811" t="s">
        <v>220</v>
      </c>
      <c r="L803" s="811" t="s">
        <v>45</v>
      </c>
      <c r="M803" s="86" t="s">
        <v>30</v>
      </c>
      <c r="N803" s="811" t="s">
        <v>45</v>
      </c>
      <c r="O803" s="811" t="s">
        <v>45</v>
      </c>
      <c r="P803" s="811" t="s">
        <v>30</v>
      </c>
      <c r="Q803" s="811" t="s">
        <v>1500</v>
      </c>
      <c r="R803" s="812" t="s">
        <v>6203</v>
      </c>
      <c r="S803" s="812" t="s">
        <v>45</v>
      </c>
      <c r="T803" s="811" t="s">
        <v>45</v>
      </c>
      <c r="U803" s="811" t="s">
        <v>550</v>
      </c>
    </row>
    <row r="804" spans="1:21" s="583" customFormat="1" ht="13" hidden="1" customHeight="1">
      <c r="A804" s="810" t="s">
        <v>1321</v>
      </c>
      <c r="B804" s="810" t="s">
        <v>5485</v>
      </c>
      <c r="C804" s="778" t="s">
        <v>45</v>
      </c>
      <c r="D804" s="811" t="s">
        <v>980</v>
      </c>
      <c r="E804" s="811">
        <v>5</v>
      </c>
      <c r="F804" s="779" t="s">
        <v>19</v>
      </c>
      <c r="G804" s="811" t="s">
        <v>1059</v>
      </c>
      <c r="H804" s="811" t="s">
        <v>45</v>
      </c>
      <c r="I804" s="811" t="s">
        <v>165</v>
      </c>
      <c r="J804" s="811" t="s">
        <v>5</v>
      </c>
      <c r="K804" s="811" t="s">
        <v>220</v>
      </c>
      <c r="L804" s="811" t="s">
        <v>45</v>
      </c>
      <c r="M804" s="86" t="s">
        <v>30</v>
      </c>
      <c r="N804" s="811" t="s">
        <v>45</v>
      </c>
      <c r="O804" s="811" t="s">
        <v>45</v>
      </c>
      <c r="P804" s="811" t="s">
        <v>45</v>
      </c>
      <c r="Q804" s="811" t="s">
        <v>1500</v>
      </c>
      <c r="R804" s="812" t="s">
        <v>5485</v>
      </c>
      <c r="S804" s="812" t="s">
        <v>45</v>
      </c>
      <c r="T804" s="811" t="s">
        <v>45</v>
      </c>
      <c r="U804" s="811" t="s">
        <v>4915</v>
      </c>
    </row>
    <row r="805" spans="1:21" s="583" customFormat="1" ht="13" customHeight="1">
      <c r="A805" s="810" t="s">
        <v>1329</v>
      </c>
      <c r="B805" s="810" t="s">
        <v>7598</v>
      </c>
      <c r="C805" s="778" t="s">
        <v>30</v>
      </c>
      <c r="D805" s="811" t="s">
        <v>982</v>
      </c>
      <c r="E805" s="811">
        <v>4</v>
      </c>
      <c r="F805" s="779" t="s">
        <v>18</v>
      </c>
      <c r="G805" s="811" t="s">
        <v>1057</v>
      </c>
      <c r="H805" s="811" t="s">
        <v>45</v>
      </c>
      <c r="I805" s="811" t="s">
        <v>165</v>
      </c>
      <c r="J805" s="811" t="s">
        <v>35</v>
      </c>
      <c r="K805" s="811" t="s">
        <v>220</v>
      </c>
      <c r="L805" s="811" t="s">
        <v>45</v>
      </c>
      <c r="M805" s="86" t="s">
        <v>45</v>
      </c>
      <c r="N805" s="811" t="s">
        <v>30</v>
      </c>
      <c r="O805" s="811" t="s">
        <v>45</v>
      </c>
      <c r="P805" s="811" t="s">
        <v>45</v>
      </c>
      <c r="Q805" s="811" t="s">
        <v>1501</v>
      </c>
      <c r="R805" s="812" t="s">
        <v>7598</v>
      </c>
      <c r="S805" s="812" t="s">
        <v>8119</v>
      </c>
      <c r="T805" s="811" t="s">
        <v>8120</v>
      </c>
      <c r="U805" s="811" t="s">
        <v>7630</v>
      </c>
    </row>
    <row r="806" spans="1:21" s="583" customFormat="1" ht="13" customHeight="1">
      <c r="A806" s="810" t="s">
        <v>1329</v>
      </c>
      <c r="B806" s="810" t="s">
        <v>3086</v>
      </c>
      <c r="C806" s="778" t="s">
        <v>30</v>
      </c>
      <c r="D806" s="811" t="s">
        <v>982</v>
      </c>
      <c r="E806" s="811">
        <v>4</v>
      </c>
      <c r="F806" s="779" t="s">
        <v>18</v>
      </c>
      <c r="G806" s="811" t="s">
        <v>1057</v>
      </c>
      <c r="H806" s="811" t="s">
        <v>45</v>
      </c>
      <c r="I806" s="811" t="s">
        <v>165</v>
      </c>
      <c r="J806" s="811" t="s">
        <v>35</v>
      </c>
      <c r="K806" s="811" t="s">
        <v>220</v>
      </c>
      <c r="L806" s="811" t="s">
        <v>45</v>
      </c>
      <c r="M806" s="86" t="s">
        <v>30</v>
      </c>
      <c r="N806" s="811" t="s">
        <v>45</v>
      </c>
      <c r="O806" s="811" t="s">
        <v>45</v>
      </c>
      <c r="P806" s="811" t="s">
        <v>30</v>
      </c>
      <c r="Q806" s="811" t="s">
        <v>1501</v>
      </c>
      <c r="R806" s="812" t="s">
        <v>3086</v>
      </c>
      <c r="S806" s="812" t="s">
        <v>3435</v>
      </c>
      <c r="T806" s="811" t="s">
        <v>1799</v>
      </c>
      <c r="U806" s="811" t="s">
        <v>701</v>
      </c>
    </row>
    <row r="807" spans="1:21" s="583" customFormat="1" ht="13" customHeight="1">
      <c r="A807" s="810" t="s">
        <v>1329</v>
      </c>
      <c r="B807" s="810" t="s">
        <v>3085</v>
      </c>
      <c r="C807" s="778" t="s">
        <v>30</v>
      </c>
      <c r="D807" s="811" t="s">
        <v>982</v>
      </c>
      <c r="E807" s="811">
        <v>4</v>
      </c>
      <c r="F807" s="779" t="s">
        <v>18</v>
      </c>
      <c r="G807" s="811" t="s">
        <v>1059</v>
      </c>
      <c r="H807" s="811" t="s">
        <v>45</v>
      </c>
      <c r="I807" s="811" t="s">
        <v>165</v>
      </c>
      <c r="J807" s="811" t="s">
        <v>35</v>
      </c>
      <c r="K807" s="811" t="s">
        <v>220</v>
      </c>
      <c r="L807" s="811" t="s">
        <v>45</v>
      </c>
      <c r="M807" s="86" t="s">
        <v>30</v>
      </c>
      <c r="N807" s="811" t="s">
        <v>45</v>
      </c>
      <c r="O807" s="811" t="s">
        <v>45</v>
      </c>
      <c r="P807" s="811" t="s">
        <v>45</v>
      </c>
      <c r="Q807" s="811" t="s">
        <v>1501</v>
      </c>
      <c r="R807" s="812" t="s">
        <v>3085</v>
      </c>
      <c r="S807" s="812" t="s">
        <v>5517</v>
      </c>
      <c r="T807" s="811" t="s">
        <v>5518</v>
      </c>
      <c r="U807" s="811" t="s">
        <v>3084</v>
      </c>
    </row>
    <row r="808" spans="1:21" s="583" customFormat="1" ht="13" hidden="1" customHeight="1">
      <c r="A808" s="810" t="s">
        <v>1321</v>
      </c>
      <c r="B808" s="810" t="s">
        <v>5483</v>
      </c>
      <c r="C808" s="778" t="s">
        <v>45</v>
      </c>
      <c r="D808" s="811" t="s">
        <v>980</v>
      </c>
      <c r="E808" s="811">
        <v>5</v>
      </c>
      <c r="F808" s="779" t="s">
        <v>40</v>
      </c>
      <c r="G808" s="811" t="s">
        <v>1057</v>
      </c>
      <c r="H808" s="811" t="s">
        <v>45</v>
      </c>
      <c r="I808" s="811" t="s">
        <v>165</v>
      </c>
      <c r="J808" s="811" t="s">
        <v>1</v>
      </c>
      <c r="K808" s="811" t="s">
        <v>220</v>
      </c>
      <c r="L808" s="811" t="s">
        <v>45</v>
      </c>
      <c r="M808" s="86" t="s">
        <v>30</v>
      </c>
      <c r="N808" s="811" t="s">
        <v>45</v>
      </c>
      <c r="O808" s="811" t="s">
        <v>45</v>
      </c>
      <c r="P808" s="811" t="s">
        <v>30</v>
      </c>
      <c r="Q808" s="811" t="s">
        <v>1501</v>
      </c>
      <c r="R808" s="812" t="s">
        <v>5483</v>
      </c>
      <c r="S808" s="812" t="s">
        <v>341</v>
      </c>
      <c r="T808" s="811" t="s">
        <v>1741</v>
      </c>
      <c r="U808" s="811" t="s">
        <v>552</v>
      </c>
    </row>
    <row r="809" spans="1:21" s="583" customFormat="1" ht="13" hidden="1" customHeight="1">
      <c r="A809" s="810" t="s">
        <v>1321</v>
      </c>
      <c r="B809" s="810" t="s">
        <v>5484</v>
      </c>
      <c r="C809" s="778" t="s">
        <v>45</v>
      </c>
      <c r="D809" s="811" t="s">
        <v>980</v>
      </c>
      <c r="E809" s="811">
        <v>5</v>
      </c>
      <c r="F809" s="779" t="s">
        <v>40</v>
      </c>
      <c r="G809" s="811" t="s">
        <v>1059</v>
      </c>
      <c r="H809" s="811" t="s">
        <v>45</v>
      </c>
      <c r="I809" s="811" t="s">
        <v>165</v>
      </c>
      <c r="J809" s="811" t="s">
        <v>1</v>
      </c>
      <c r="K809" s="811" t="s">
        <v>220</v>
      </c>
      <c r="L809" s="811" t="s">
        <v>45</v>
      </c>
      <c r="M809" s="86" t="s">
        <v>30</v>
      </c>
      <c r="N809" s="811" t="s">
        <v>45</v>
      </c>
      <c r="O809" s="811" t="s">
        <v>45</v>
      </c>
      <c r="P809" s="811" t="s">
        <v>45</v>
      </c>
      <c r="Q809" s="811" t="s">
        <v>1501</v>
      </c>
      <c r="R809" s="812" t="s">
        <v>5484</v>
      </c>
      <c r="S809" s="812" t="s">
        <v>342</v>
      </c>
      <c r="T809" s="811" t="s">
        <v>1742</v>
      </c>
      <c r="U809" s="811" t="s">
        <v>553</v>
      </c>
    </row>
    <row r="810" spans="1:21" s="583" customFormat="1" ht="13" hidden="1" customHeight="1">
      <c r="A810" s="810" t="s">
        <v>1321</v>
      </c>
      <c r="B810" s="810" t="s">
        <v>5486</v>
      </c>
      <c r="C810" s="778" t="s">
        <v>45</v>
      </c>
      <c r="D810" s="811" t="s">
        <v>983</v>
      </c>
      <c r="E810" s="811">
        <v>2</v>
      </c>
      <c r="F810" s="779" t="s">
        <v>40</v>
      </c>
      <c r="G810" s="811" t="s">
        <v>1057</v>
      </c>
      <c r="H810" s="811" t="s">
        <v>45</v>
      </c>
      <c r="I810" s="811" t="s">
        <v>36</v>
      </c>
      <c r="J810" s="811" t="s">
        <v>191</v>
      </c>
      <c r="K810" s="811" t="s">
        <v>220</v>
      </c>
      <c r="L810" s="811" t="s">
        <v>45</v>
      </c>
      <c r="M810" s="86" t="s">
        <v>30</v>
      </c>
      <c r="N810" s="811" t="s">
        <v>45</v>
      </c>
      <c r="O810" s="811" t="s">
        <v>45</v>
      </c>
      <c r="P810" s="811" t="s">
        <v>45</v>
      </c>
      <c r="Q810" s="811" t="s">
        <v>16</v>
      </c>
      <c r="R810" s="812" t="s">
        <v>45</v>
      </c>
      <c r="S810" s="812" t="s">
        <v>101</v>
      </c>
      <c r="T810" s="811" t="s">
        <v>45</v>
      </c>
      <c r="U810" s="811" t="s">
        <v>46</v>
      </c>
    </row>
    <row r="811" spans="1:21" s="583" customFormat="1" ht="13" customHeight="1">
      <c r="A811" s="810" t="s">
        <v>1329</v>
      </c>
      <c r="B811" s="810" t="s">
        <v>3083</v>
      </c>
      <c r="C811" s="778" t="s">
        <v>30</v>
      </c>
      <c r="D811" s="811" t="s">
        <v>982</v>
      </c>
      <c r="E811" s="811">
        <v>4</v>
      </c>
      <c r="F811" s="779" t="s">
        <v>18</v>
      </c>
      <c r="G811" s="811" t="s">
        <v>1057</v>
      </c>
      <c r="H811" s="811" t="s">
        <v>45</v>
      </c>
      <c r="I811" s="811" t="s">
        <v>165</v>
      </c>
      <c r="J811" s="811" t="s">
        <v>191</v>
      </c>
      <c r="K811" s="811" t="s">
        <v>220</v>
      </c>
      <c r="L811" s="811" t="s">
        <v>45</v>
      </c>
      <c r="M811" s="86" t="s">
        <v>30</v>
      </c>
      <c r="N811" s="811" t="s">
        <v>45</v>
      </c>
      <c r="O811" s="811" t="s">
        <v>45</v>
      </c>
      <c r="P811" s="811" t="s">
        <v>30</v>
      </c>
      <c r="Q811" s="811" t="s">
        <v>1501</v>
      </c>
      <c r="R811" s="812" t="s">
        <v>3083</v>
      </c>
      <c r="S811" s="812" t="s">
        <v>3448</v>
      </c>
      <c r="T811" s="811" t="s">
        <v>1800</v>
      </c>
      <c r="U811" s="811" t="s">
        <v>702</v>
      </c>
    </row>
    <row r="812" spans="1:21" s="583" customFormat="1" ht="13" hidden="1" customHeight="1">
      <c r="A812" s="810" t="s">
        <v>1322</v>
      </c>
      <c r="B812" s="810" t="s">
        <v>5493</v>
      </c>
      <c r="C812" s="778" t="s">
        <v>45</v>
      </c>
      <c r="D812" s="811" t="s">
        <v>979</v>
      </c>
      <c r="E812" s="811">
        <v>3</v>
      </c>
      <c r="F812" s="779" t="s">
        <v>19</v>
      </c>
      <c r="G812" s="811" t="s">
        <v>1057</v>
      </c>
      <c r="H812" s="811" t="s">
        <v>45</v>
      </c>
      <c r="I812" s="811" t="s">
        <v>192</v>
      </c>
      <c r="J812" s="811" t="s">
        <v>35</v>
      </c>
      <c r="K812" s="811" t="s">
        <v>220</v>
      </c>
      <c r="L812" s="811" t="s">
        <v>45</v>
      </c>
      <c r="M812" s="86" t="s">
        <v>30</v>
      </c>
      <c r="N812" s="811" t="s">
        <v>45</v>
      </c>
      <c r="O812" s="811" t="s">
        <v>45</v>
      </c>
      <c r="P812" s="811" t="s">
        <v>30</v>
      </c>
      <c r="Q812" s="811" t="s">
        <v>1501</v>
      </c>
      <c r="R812" s="812" t="s">
        <v>5493</v>
      </c>
      <c r="S812" s="812" t="s">
        <v>346</v>
      </c>
      <c r="T812" s="811" t="s">
        <v>1765</v>
      </c>
      <c r="U812" s="811" t="s">
        <v>662</v>
      </c>
    </row>
    <row r="813" spans="1:21" s="583" customFormat="1" ht="13" customHeight="1">
      <c r="A813" s="810" t="s">
        <v>1329</v>
      </c>
      <c r="B813" s="810" t="s">
        <v>3080</v>
      </c>
      <c r="C813" s="778" t="s">
        <v>30</v>
      </c>
      <c r="D813" s="811" t="s">
        <v>982</v>
      </c>
      <c r="E813" s="811">
        <v>4</v>
      </c>
      <c r="F813" s="779" t="s">
        <v>18</v>
      </c>
      <c r="G813" s="811" t="s">
        <v>1059</v>
      </c>
      <c r="H813" s="811" t="s">
        <v>45</v>
      </c>
      <c r="I813" s="811" t="s">
        <v>165</v>
      </c>
      <c r="J813" s="811" t="s">
        <v>191</v>
      </c>
      <c r="K813" s="811" t="s">
        <v>220</v>
      </c>
      <c r="L813" s="811" t="s">
        <v>45</v>
      </c>
      <c r="M813" s="86" t="s">
        <v>30</v>
      </c>
      <c r="N813" s="811" t="s">
        <v>45</v>
      </c>
      <c r="O813" s="811" t="s">
        <v>45</v>
      </c>
      <c r="P813" s="811" t="s">
        <v>45</v>
      </c>
      <c r="Q813" s="811" t="s">
        <v>1501</v>
      </c>
      <c r="R813" s="812" t="s">
        <v>3080</v>
      </c>
      <c r="S813" s="812" t="s">
        <v>4688</v>
      </c>
      <c r="T813" s="811" t="s">
        <v>4689</v>
      </c>
      <c r="U813" s="811" t="s">
        <v>3079</v>
      </c>
    </row>
    <row r="814" spans="1:21" s="583" customFormat="1" ht="13" customHeight="1">
      <c r="A814" s="810" t="s">
        <v>4803</v>
      </c>
      <c r="B814" s="810" t="s">
        <v>6431</v>
      </c>
      <c r="C814" s="778" t="s">
        <v>45</v>
      </c>
      <c r="D814" s="811" t="s">
        <v>980</v>
      </c>
      <c r="E814" s="811">
        <v>5</v>
      </c>
      <c r="F814" s="779" t="s">
        <v>18</v>
      </c>
      <c r="G814" s="811" t="s">
        <v>1059</v>
      </c>
      <c r="H814" s="811" t="s">
        <v>45</v>
      </c>
      <c r="I814" s="811" t="s">
        <v>165</v>
      </c>
      <c r="J814" s="811" t="s">
        <v>182</v>
      </c>
      <c r="K814" s="811" t="s">
        <v>223</v>
      </c>
      <c r="L814" s="811" t="s">
        <v>45</v>
      </c>
      <c r="M814" s="86" t="s">
        <v>30</v>
      </c>
      <c r="N814" s="811" t="s">
        <v>45</v>
      </c>
      <c r="O814" s="811" t="s">
        <v>45</v>
      </c>
      <c r="P814" s="811" t="s">
        <v>45</v>
      </c>
      <c r="Q814" s="811" t="s">
        <v>1500</v>
      </c>
      <c r="R814" s="812" t="s">
        <v>6431</v>
      </c>
      <c r="S814" s="812" t="s">
        <v>45</v>
      </c>
      <c r="T814" s="811" t="s">
        <v>45</v>
      </c>
      <c r="U814" s="811" t="s">
        <v>3125</v>
      </c>
    </row>
    <row r="815" spans="1:21" s="583" customFormat="1" ht="13" customHeight="1">
      <c r="A815" s="810" t="s">
        <v>4803</v>
      </c>
      <c r="B815" s="810" t="s">
        <v>6432</v>
      </c>
      <c r="C815" s="778" t="s">
        <v>45</v>
      </c>
      <c r="D815" s="811" t="s">
        <v>980</v>
      </c>
      <c r="E815" s="811">
        <v>5</v>
      </c>
      <c r="F815" s="779" t="s">
        <v>18</v>
      </c>
      <c r="G815" s="811" t="s">
        <v>1057</v>
      </c>
      <c r="H815" s="811" t="s">
        <v>45</v>
      </c>
      <c r="I815" s="811" t="s">
        <v>165</v>
      </c>
      <c r="J815" s="811" t="s">
        <v>182</v>
      </c>
      <c r="K815" s="811" t="s">
        <v>223</v>
      </c>
      <c r="L815" s="811" t="s">
        <v>30</v>
      </c>
      <c r="M815" s="86" t="s">
        <v>30</v>
      </c>
      <c r="N815" s="811" t="s">
        <v>45</v>
      </c>
      <c r="O815" s="811" t="s">
        <v>45</v>
      </c>
      <c r="P815" s="811" t="s">
        <v>45</v>
      </c>
      <c r="Q815" s="811" t="s">
        <v>1501</v>
      </c>
      <c r="R815" s="812" t="s">
        <v>6432</v>
      </c>
      <c r="S815" s="812" t="s">
        <v>6512</v>
      </c>
      <c r="T815" s="811" t="s">
        <v>6210</v>
      </c>
      <c r="U815" s="811" t="s">
        <v>6127</v>
      </c>
    </row>
    <row r="816" spans="1:21" s="583" customFormat="1" ht="13" customHeight="1">
      <c r="A816" s="810" t="s">
        <v>4803</v>
      </c>
      <c r="B816" s="810" t="s">
        <v>6870</v>
      </c>
      <c r="C816" s="778" t="s">
        <v>45</v>
      </c>
      <c r="D816" s="811" t="s">
        <v>980</v>
      </c>
      <c r="E816" s="811">
        <v>5</v>
      </c>
      <c r="F816" s="779" t="s">
        <v>18</v>
      </c>
      <c r="G816" s="811" t="s">
        <v>1057</v>
      </c>
      <c r="H816" s="811" t="s">
        <v>45</v>
      </c>
      <c r="I816" s="811" t="s">
        <v>165</v>
      </c>
      <c r="J816" s="811" t="s">
        <v>182</v>
      </c>
      <c r="K816" s="811" t="s">
        <v>223</v>
      </c>
      <c r="L816" s="811" t="s">
        <v>30</v>
      </c>
      <c r="M816" s="86" t="s">
        <v>30</v>
      </c>
      <c r="N816" s="811" t="s">
        <v>45</v>
      </c>
      <c r="O816" s="811" t="s">
        <v>45</v>
      </c>
      <c r="P816" s="811" t="s">
        <v>45</v>
      </c>
      <c r="Q816" s="811" t="s">
        <v>1500</v>
      </c>
      <c r="R816" s="812" t="s">
        <v>6870</v>
      </c>
      <c r="S816" s="812" t="s">
        <v>45</v>
      </c>
      <c r="T816" s="811" t="s">
        <v>45</v>
      </c>
      <c r="U816" s="811" t="s">
        <v>6872</v>
      </c>
    </row>
    <row r="817" spans="1:21" s="583" customFormat="1" ht="13" customHeight="1">
      <c r="A817" s="810" t="s">
        <v>4803</v>
      </c>
      <c r="B817" s="810" t="s">
        <v>6871</v>
      </c>
      <c r="C817" s="778" t="s">
        <v>45</v>
      </c>
      <c r="D817" s="811" t="s">
        <v>980</v>
      </c>
      <c r="E817" s="811">
        <v>5</v>
      </c>
      <c r="F817" s="779" t="s">
        <v>18</v>
      </c>
      <c r="G817" s="811" t="s">
        <v>1059</v>
      </c>
      <c r="H817" s="811" t="s">
        <v>45</v>
      </c>
      <c r="I817" s="811" t="s">
        <v>165</v>
      </c>
      <c r="J817" s="811" t="s">
        <v>182</v>
      </c>
      <c r="K817" s="811" t="s">
        <v>223</v>
      </c>
      <c r="L817" s="811" t="s">
        <v>45</v>
      </c>
      <c r="M817" s="86" t="s">
        <v>30</v>
      </c>
      <c r="N817" s="811" t="s">
        <v>45</v>
      </c>
      <c r="O817" s="811" t="s">
        <v>45</v>
      </c>
      <c r="P817" s="811" t="s">
        <v>45</v>
      </c>
      <c r="Q817" s="811" t="s">
        <v>1500</v>
      </c>
      <c r="R817" s="812" t="s">
        <v>6871</v>
      </c>
      <c r="S817" s="812" t="s">
        <v>45</v>
      </c>
      <c r="T817" s="811" t="s">
        <v>45</v>
      </c>
      <c r="U817" s="811" t="s">
        <v>6873</v>
      </c>
    </row>
    <row r="818" spans="1:21" s="583" customFormat="1" ht="13" hidden="1" customHeight="1">
      <c r="A818" s="810" t="s">
        <v>1322</v>
      </c>
      <c r="B818" s="810" t="s">
        <v>5494</v>
      </c>
      <c r="C818" s="778" t="s">
        <v>45</v>
      </c>
      <c r="D818" s="811" t="s">
        <v>983</v>
      </c>
      <c r="E818" s="811">
        <v>2</v>
      </c>
      <c r="F818" s="779" t="s">
        <v>40</v>
      </c>
      <c r="G818" s="811" t="s">
        <v>1057</v>
      </c>
      <c r="H818" s="811" t="s">
        <v>45</v>
      </c>
      <c r="I818" s="811" t="s">
        <v>190</v>
      </c>
      <c r="J818" s="811" t="s">
        <v>180</v>
      </c>
      <c r="K818" s="811" t="s">
        <v>220</v>
      </c>
      <c r="L818" s="811" t="s">
        <v>45</v>
      </c>
      <c r="M818" s="86" t="s">
        <v>30</v>
      </c>
      <c r="N818" s="811" t="s">
        <v>45</v>
      </c>
      <c r="O818" s="811" t="s">
        <v>45</v>
      </c>
      <c r="P818" s="811" t="s">
        <v>30</v>
      </c>
      <c r="Q818" s="811" t="s">
        <v>1500</v>
      </c>
      <c r="R818" s="812" t="s">
        <v>5494</v>
      </c>
      <c r="S818" s="812" t="s">
        <v>45</v>
      </c>
      <c r="T818" s="811" t="s">
        <v>45</v>
      </c>
      <c r="U818" s="811" t="s">
        <v>3292</v>
      </c>
    </row>
    <row r="819" spans="1:21" s="583" customFormat="1" ht="13" hidden="1" customHeight="1">
      <c r="A819" s="810" t="s">
        <v>1322</v>
      </c>
      <c r="B819" s="810" t="s">
        <v>5495</v>
      </c>
      <c r="C819" s="778" t="s">
        <v>45</v>
      </c>
      <c r="D819" s="811" t="s">
        <v>983</v>
      </c>
      <c r="E819" s="811">
        <v>2</v>
      </c>
      <c r="F819" s="779" t="s">
        <v>40</v>
      </c>
      <c r="G819" s="811" t="s">
        <v>1059</v>
      </c>
      <c r="H819" s="811" t="s">
        <v>45</v>
      </c>
      <c r="I819" s="811" t="s">
        <v>190</v>
      </c>
      <c r="J819" s="811" t="s">
        <v>180</v>
      </c>
      <c r="K819" s="811" t="s">
        <v>220</v>
      </c>
      <c r="L819" s="811" t="s">
        <v>45</v>
      </c>
      <c r="M819" s="86" t="s">
        <v>30</v>
      </c>
      <c r="N819" s="811" t="s">
        <v>45</v>
      </c>
      <c r="O819" s="811" t="s">
        <v>45</v>
      </c>
      <c r="P819" s="811" t="s">
        <v>45</v>
      </c>
      <c r="Q819" s="811" t="s">
        <v>1500</v>
      </c>
      <c r="R819" s="812" t="s">
        <v>5495</v>
      </c>
      <c r="S819" s="812" t="s">
        <v>45</v>
      </c>
      <c r="T819" s="811" t="s">
        <v>45</v>
      </c>
      <c r="U819" s="811" t="s">
        <v>1126</v>
      </c>
    </row>
    <row r="820" spans="1:21" s="583" customFormat="1" ht="13" hidden="1" customHeight="1">
      <c r="A820" s="810" t="s">
        <v>1322</v>
      </c>
      <c r="B820" s="810" t="s">
        <v>5496</v>
      </c>
      <c r="C820" s="778" t="s">
        <v>45</v>
      </c>
      <c r="D820" s="811" t="s">
        <v>983</v>
      </c>
      <c r="E820" s="811">
        <v>2</v>
      </c>
      <c r="F820" s="779" t="s">
        <v>40</v>
      </c>
      <c r="G820" s="811" t="s">
        <v>1057</v>
      </c>
      <c r="H820" s="811" t="s">
        <v>45</v>
      </c>
      <c r="I820" s="811" t="s">
        <v>190</v>
      </c>
      <c r="J820" s="811" t="s">
        <v>180</v>
      </c>
      <c r="K820" s="811" t="s">
        <v>220</v>
      </c>
      <c r="L820" s="811" t="s">
        <v>30</v>
      </c>
      <c r="M820" s="86" t="s">
        <v>30</v>
      </c>
      <c r="N820" s="811" t="s">
        <v>45</v>
      </c>
      <c r="O820" s="811" t="s">
        <v>45</v>
      </c>
      <c r="P820" s="811" t="s">
        <v>30</v>
      </c>
      <c r="Q820" s="811" t="s">
        <v>1500</v>
      </c>
      <c r="R820" s="812" t="s">
        <v>5496</v>
      </c>
      <c r="S820" s="812" t="s">
        <v>45</v>
      </c>
      <c r="T820" s="811" t="s">
        <v>45</v>
      </c>
      <c r="U820" s="811" t="s">
        <v>1125</v>
      </c>
    </row>
    <row r="821" spans="1:21" s="583" customFormat="1" ht="13" hidden="1" customHeight="1">
      <c r="A821" s="810" t="s">
        <v>1321</v>
      </c>
      <c r="B821" s="810" t="s">
        <v>6876</v>
      </c>
      <c r="C821" s="778" t="s">
        <v>45</v>
      </c>
      <c r="D821" s="811" t="s">
        <v>979</v>
      </c>
      <c r="E821" s="811">
        <v>3</v>
      </c>
      <c r="F821" s="779" t="s">
        <v>40</v>
      </c>
      <c r="G821" s="811" t="s">
        <v>7781</v>
      </c>
      <c r="H821" s="811" t="s">
        <v>45</v>
      </c>
      <c r="I821" s="811" t="s">
        <v>36</v>
      </c>
      <c r="J821" s="811" t="s">
        <v>35</v>
      </c>
      <c r="K821" s="811" t="s">
        <v>220</v>
      </c>
      <c r="L821" s="811" t="s">
        <v>45</v>
      </c>
      <c r="M821" s="86" t="s">
        <v>30</v>
      </c>
      <c r="N821" s="811" t="s">
        <v>45</v>
      </c>
      <c r="O821" s="811" t="s">
        <v>45</v>
      </c>
      <c r="P821" s="811" t="s">
        <v>45</v>
      </c>
      <c r="Q821" s="811" t="s">
        <v>16</v>
      </c>
      <c r="R821" s="812" t="s">
        <v>45</v>
      </c>
      <c r="S821" s="812" t="s">
        <v>6876</v>
      </c>
      <c r="T821" s="811" t="s">
        <v>6878</v>
      </c>
      <c r="U821" s="811" t="s">
        <v>6877</v>
      </c>
    </row>
    <row r="822" spans="1:21" s="583" customFormat="1" ht="13" customHeight="1">
      <c r="A822" s="810" t="s">
        <v>4803</v>
      </c>
      <c r="B822" s="810" t="s">
        <v>6511</v>
      </c>
      <c r="C822" s="778" t="s">
        <v>45</v>
      </c>
      <c r="D822" s="811" t="s">
        <v>980</v>
      </c>
      <c r="E822" s="811">
        <v>5</v>
      </c>
      <c r="F822" s="779" t="s">
        <v>18</v>
      </c>
      <c r="G822" s="811" t="s">
        <v>1059</v>
      </c>
      <c r="H822" s="811" t="s">
        <v>45</v>
      </c>
      <c r="I822" s="811" t="s">
        <v>165</v>
      </c>
      <c r="J822" s="811" t="s">
        <v>35</v>
      </c>
      <c r="K822" s="811" t="s">
        <v>219</v>
      </c>
      <c r="L822" s="811" t="s">
        <v>45</v>
      </c>
      <c r="M822" s="86" t="s">
        <v>30</v>
      </c>
      <c r="N822" s="811" t="s">
        <v>45</v>
      </c>
      <c r="O822" s="811" t="s">
        <v>45</v>
      </c>
      <c r="P822" s="811" t="s">
        <v>45</v>
      </c>
      <c r="Q822" s="811" t="s">
        <v>16</v>
      </c>
      <c r="R822" s="812" t="s">
        <v>45</v>
      </c>
      <c r="S822" s="812" t="s">
        <v>6511</v>
      </c>
      <c r="T822" s="811" t="s">
        <v>6137</v>
      </c>
      <c r="U822" s="811" t="s">
        <v>6138</v>
      </c>
    </row>
    <row r="823" spans="1:21" s="583" customFormat="1" ht="13" customHeight="1">
      <c r="A823" s="810" t="s">
        <v>4803</v>
      </c>
      <c r="B823" s="810" t="s">
        <v>5528</v>
      </c>
      <c r="C823" s="778" t="s">
        <v>45</v>
      </c>
      <c r="D823" s="811" t="s">
        <v>980</v>
      </c>
      <c r="E823" s="811">
        <v>5</v>
      </c>
      <c r="F823" s="779" t="s">
        <v>18</v>
      </c>
      <c r="G823" s="811" t="s">
        <v>1059</v>
      </c>
      <c r="H823" s="811" t="s">
        <v>45</v>
      </c>
      <c r="I823" s="811" t="s">
        <v>165</v>
      </c>
      <c r="J823" s="811" t="s">
        <v>35</v>
      </c>
      <c r="K823" s="811" t="s">
        <v>223</v>
      </c>
      <c r="L823" s="811" t="s">
        <v>45</v>
      </c>
      <c r="M823" s="86" t="s">
        <v>30</v>
      </c>
      <c r="N823" s="811" t="s">
        <v>45</v>
      </c>
      <c r="O823" s="811" t="s">
        <v>45</v>
      </c>
      <c r="P823" s="811" t="s">
        <v>45</v>
      </c>
      <c r="Q823" s="811" t="s">
        <v>1501</v>
      </c>
      <c r="R823" s="812" t="s">
        <v>5528</v>
      </c>
      <c r="S823" s="812" t="s">
        <v>5529</v>
      </c>
      <c r="T823" s="811" t="s">
        <v>4680</v>
      </c>
      <c r="U823" s="811" t="s">
        <v>3109</v>
      </c>
    </row>
    <row r="824" spans="1:21" s="583" customFormat="1" ht="13" customHeight="1">
      <c r="A824" s="810" t="s">
        <v>4803</v>
      </c>
      <c r="B824" s="810" t="s">
        <v>6128</v>
      </c>
      <c r="C824" s="778" t="s">
        <v>45</v>
      </c>
      <c r="D824" s="811" t="s">
        <v>980</v>
      </c>
      <c r="E824" s="811">
        <v>5</v>
      </c>
      <c r="F824" s="779" t="s">
        <v>18</v>
      </c>
      <c r="G824" s="811" t="s">
        <v>1057</v>
      </c>
      <c r="H824" s="811" t="s">
        <v>45</v>
      </c>
      <c r="I824" s="811" t="s">
        <v>165</v>
      </c>
      <c r="J824" s="811" t="s">
        <v>35</v>
      </c>
      <c r="K824" s="811" t="s">
        <v>223</v>
      </c>
      <c r="L824" s="811" t="s">
        <v>30</v>
      </c>
      <c r="M824" s="86" t="s">
        <v>30</v>
      </c>
      <c r="N824" s="811" t="s">
        <v>45</v>
      </c>
      <c r="O824" s="811" t="s">
        <v>45</v>
      </c>
      <c r="P824" s="811" t="s">
        <v>45</v>
      </c>
      <c r="Q824" s="811" t="s">
        <v>1501</v>
      </c>
      <c r="R824" s="812" t="s">
        <v>6128</v>
      </c>
      <c r="S824" s="812" t="s">
        <v>6515</v>
      </c>
      <c r="T824" s="811" t="s">
        <v>6211</v>
      </c>
      <c r="U824" s="811" t="s">
        <v>6129</v>
      </c>
    </row>
    <row r="825" spans="1:21" s="583" customFormat="1" ht="13" customHeight="1">
      <c r="A825" s="810" t="s">
        <v>4803</v>
      </c>
      <c r="B825" s="810" t="s">
        <v>7081</v>
      </c>
      <c r="C825" s="778" t="s">
        <v>45</v>
      </c>
      <c r="D825" s="811" t="s">
        <v>980</v>
      </c>
      <c r="E825" s="811">
        <v>5</v>
      </c>
      <c r="F825" s="779" t="s">
        <v>18</v>
      </c>
      <c r="G825" s="811" t="s">
        <v>1057</v>
      </c>
      <c r="H825" s="811" t="s">
        <v>45</v>
      </c>
      <c r="I825" s="811" t="s">
        <v>165</v>
      </c>
      <c r="J825" s="811" t="s">
        <v>35</v>
      </c>
      <c r="K825" s="811" t="s">
        <v>7744</v>
      </c>
      <c r="L825" s="811" t="s">
        <v>45</v>
      </c>
      <c r="M825" s="86" t="s">
        <v>30</v>
      </c>
      <c r="N825" s="811" t="s">
        <v>45</v>
      </c>
      <c r="O825" s="811" t="s">
        <v>45</v>
      </c>
      <c r="P825" s="811" t="s">
        <v>45</v>
      </c>
      <c r="Q825" s="811" t="s">
        <v>1501</v>
      </c>
      <c r="R825" s="812" t="s">
        <v>7081</v>
      </c>
      <c r="S825" s="812" t="s">
        <v>7083</v>
      </c>
      <c r="T825" s="811" t="s">
        <v>7084</v>
      </c>
      <c r="U825" s="811" t="s">
        <v>7082</v>
      </c>
    </row>
    <row r="826" spans="1:21" s="583" customFormat="1" ht="13" hidden="1" customHeight="1">
      <c r="A826" s="810" t="s">
        <v>1322</v>
      </c>
      <c r="B826" s="810" t="s">
        <v>5497</v>
      </c>
      <c r="C826" s="778" t="s">
        <v>45</v>
      </c>
      <c r="D826" s="811" t="s">
        <v>983</v>
      </c>
      <c r="E826" s="811">
        <v>2</v>
      </c>
      <c r="F826" s="779" t="s">
        <v>40</v>
      </c>
      <c r="G826" s="811" t="s">
        <v>1057</v>
      </c>
      <c r="H826" s="811" t="s">
        <v>45</v>
      </c>
      <c r="I826" s="811" t="s">
        <v>36</v>
      </c>
      <c r="J826" s="811" t="s">
        <v>35</v>
      </c>
      <c r="K826" s="811" t="s">
        <v>220</v>
      </c>
      <c r="L826" s="811" t="s">
        <v>30</v>
      </c>
      <c r="M826" s="86" t="s">
        <v>30</v>
      </c>
      <c r="N826" s="811" t="s">
        <v>45</v>
      </c>
      <c r="O826" s="811" t="s">
        <v>45</v>
      </c>
      <c r="P826" s="811" t="s">
        <v>30</v>
      </c>
      <c r="Q826" s="811" t="s">
        <v>1501</v>
      </c>
      <c r="R826" s="812" t="s">
        <v>5497</v>
      </c>
      <c r="S826" s="812" t="s">
        <v>348</v>
      </c>
      <c r="T826" s="811" t="s">
        <v>1767</v>
      </c>
      <c r="U826" s="811" t="s">
        <v>556</v>
      </c>
    </row>
    <row r="827" spans="1:21" s="583" customFormat="1" ht="13" hidden="1" customHeight="1">
      <c r="A827" s="810" t="s">
        <v>1322</v>
      </c>
      <c r="B827" s="810" t="s">
        <v>3612</v>
      </c>
      <c r="C827" s="778" t="s">
        <v>45</v>
      </c>
      <c r="D827" s="811" t="s">
        <v>981</v>
      </c>
      <c r="E827" s="811">
        <v>1</v>
      </c>
      <c r="F827" s="779" t="s">
        <v>40</v>
      </c>
      <c r="G827" s="811" t="s">
        <v>1057</v>
      </c>
      <c r="H827" s="811" t="s">
        <v>45</v>
      </c>
      <c r="I827" s="811" t="s">
        <v>190</v>
      </c>
      <c r="J827" s="811" t="s">
        <v>35</v>
      </c>
      <c r="K827" s="811" t="s">
        <v>220</v>
      </c>
      <c r="L827" s="811" t="s">
        <v>45</v>
      </c>
      <c r="M827" s="86" t="s">
        <v>30</v>
      </c>
      <c r="N827" s="811" t="s">
        <v>45</v>
      </c>
      <c r="O827" s="811" t="s">
        <v>45</v>
      </c>
      <c r="P827" s="811" t="s">
        <v>30</v>
      </c>
      <c r="Q827" s="811" t="s">
        <v>16</v>
      </c>
      <c r="R827" s="812" t="s">
        <v>45</v>
      </c>
      <c r="S827" s="812" t="s">
        <v>3612</v>
      </c>
      <c r="T827" s="811" t="s">
        <v>1762</v>
      </c>
      <c r="U827" s="811" t="s">
        <v>1105</v>
      </c>
    </row>
    <row r="828" spans="1:21" s="583" customFormat="1" ht="13" hidden="1" customHeight="1">
      <c r="A828" s="810" t="s">
        <v>4803</v>
      </c>
      <c r="B828" s="810" t="s">
        <v>6130</v>
      </c>
      <c r="C828" s="778" t="s">
        <v>45</v>
      </c>
      <c r="D828" s="811" t="s">
        <v>982</v>
      </c>
      <c r="E828" s="811">
        <v>4</v>
      </c>
      <c r="F828" s="779" t="s">
        <v>19</v>
      </c>
      <c r="G828" s="811" t="s">
        <v>1057</v>
      </c>
      <c r="H828" s="811" t="s">
        <v>45</v>
      </c>
      <c r="I828" s="811" t="s">
        <v>165</v>
      </c>
      <c r="J828" s="811" t="s">
        <v>187</v>
      </c>
      <c r="K828" s="811" t="s">
        <v>220</v>
      </c>
      <c r="L828" s="811" t="s">
        <v>45</v>
      </c>
      <c r="M828" s="86" t="s">
        <v>30</v>
      </c>
      <c r="N828" s="811" t="s">
        <v>45</v>
      </c>
      <c r="O828" s="811" t="s">
        <v>45</v>
      </c>
      <c r="P828" s="811" t="s">
        <v>45</v>
      </c>
      <c r="Q828" s="811" t="s">
        <v>1501</v>
      </c>
      <c r="R828" s="812" t="s">
        <v>6130</v>
      </c>
      <c r="S828" s="812" t="s">
        <v>6214</v>
      </c>
      <c r="T828" s="811" t="s">
        <v>6213</v>
      </c>
      <c r="U828" s="811" t="s">
        <v>6132</v>
      </c>
    </row>
    <row r="829" spans="1:21" s="583" customFormat="1" ht="13" hidden="1" customHeight="1">
      <c r="A829" s="810" t="s">
        <v>4803</v>
      </c>
      <c r="B829" s="810" t="s">
        <v>6131</v>
      </c>
      <c r="C829" s="778" t="s">
        <v>45</v>
      </c>
      <c r="D829" s="811" t="s">
        <v>982</v>
      </c>
      <c r="E829" s="811">
        <v>4</v>
      </c>
      <c r="F829" s="779" t="s">
        <v>19</v>
      </c>
      <c r="G829" s="811" t="s">
        <v>1060</v>
      </c>
      <c r="H829" s="811" t="s">
        <v>45</v>
      </c>
      <c r="I829" s="811" t="s">
        <v>165</v>
      </c>
      <c r="J829" s="811" t="s">
        <v>187</v>
      </c>
      <c r="K829" s="811" t="s">
        <v>220</v>
      </c>
      <c r="L829" s="811" t="s">
        <v>45</v>
      </c>
      <c r="M829" s="86" t="s">
        <v>30</v>
      </c>
      <c r="N829" s="811" t="s">
        <v>45</v>
      </c>
      <c r="O829" s="811" t="s">
        <v>45</v>
      </c>
      <c r="P829" s="811" t="s">
        <v>45</v>
      </c>
      <c r="Q829" s="811" t="s">
        <v>1501</v>
      </c>
      <c r="R829" s="812" t="s">
        <v>6131</v>
      </c>
      <c r="S829" s="812" t="s">
        <v>6136</v>
      </c>
      <c r="T829" s="811" t="s">
        <v>1775</v>
      </c>
      <c r="U829" s="811" t="s">
        <v>671</v>
      </c>
    </row>
    <row r="830" spans="1:21" s="583" customFormat="1" ht="13" hidden="1" customHeight="1">
      <c r="A830" s="810" t="s">
        <v>1323</v>
      </c>
      <c r="B830" s="810" t="s">
        <v>7048</v>
      </c>
      <c r="C830" s="778" t="s">
        <v>45</v>
      </c>
      <c r="D830" s="811" t="s">
        <v>979</v>
      </c>
      <c r="E830" s="811">
        <v>3</v>
      </c>
      <c r="F830" s="779" t="s">
        <v>40</v>
      </c>
      <c r="G830" s="811" t="s">
        <v>1057</v>
      </c>
      <c r="H830" s="811" t="s">
        <v>45</v>
      </c>
      <c r="I830" s="811" t="s">
        <v>192</v>
      </c>
      <c r="J830" s="811" t="s">
        <v>35</v>
      </c>
      <c r="K830" s="811" t="s">
        <v>220</v>
      </c>
      <c r="L830" s="811" t="s">
        <v>45</v>
      </c>
      <c r="M830" s="86" t="s">
        <v>30</v>
      </c>
      <c r="N830" s="811" t="s">
        <v>45</v>
      </c>
      <c r="O830" s="811" t="s">
        <v>45</v>
      </c>
      <c r="P830" s="811" t="s">
        <v>30</v>
      </c>
      <c r="Q830" s="811" t="s">
        <v>1501</v>
      </c>
      <c r="R830" s="812" t="s">
        <v>7048</v>
      </c>
      <c r="S830" s="812" t="s">
        <v>423</v>
      </c>
      <c r="T830" s="811" t="s">
        <v>2888</v>
      </c>
      <c r="U830" s="811" t="s">
        <v>2889</v>
      </c>
    </row>
    <row r="831" spans="1:21" s="583" customFormat="1" ht="13" hidden="1" customHeight="1">
      <c r="A831" s="810" t="s">
        <v>1323</v>
      </c>
      <c r="B831" s="810" t="s">
        <v>422</v>
      </c>
      <c r="C831" s="778" t="s">
        <v>45</v>
      </c>
      <c r="D831" s="811" t="s">
        <v>979</v>
      </c>
      <c r="E831" s="811">
        <v>3</v>
      </c>
      <c r="F831" s="779" t="s">
        <v>40</v>
      </c>
      <c r="G831" s="811" t="s">
        <v>1057</v>
      </c>
      <c r="H831" s="811" t="s">
        <v>45</v>
      </c>
      <c r="I831" s="811" t="s">
        <v>192</v>
      </c>
      <c r="J831" s="811" t="s">
        <v>35</v>
      </c>
      <c r="K831" s="811" t="s">
        <v>220</v>
      </c>
      <c r="L831" s="811" t="s">
        <v>45</v>
      </c>
      <c r="M831" s="86" t="s">
        <v>30</v>
      </c>
      <c r="N831" s="811" t="s">
        <v>45</v>
      </c>
      <c r="O831" s="811" t="s">
        <v>45</v>
      </c>
      <c r="P831" s="811" t="s">
        <v>30</v>
      </c>
      <c r="Q831" s="811" t="s">
        <v>16</v>
      </c>
      <c r="R831" s="812" t="s">
        <v>45</v>
      </c>
      <c r="S831" s="812" t="s">
        <v>422</v>
      </c>
      <c r="T831" s="811" t="s">
        <v>1869</v>
      </c>
      <c r="U831" s="811" t="s">
        <v>558</v>
      </c>
    </row>
    <row r="832" spans="1:21" s="583" customFormat="1" ht="13" customHeight="1">
      <c r="A832" s="810" t="s">
        <v>4803</v>
      </c>
      <c r="B832" s="810" t="s">
        <v>6413</v>
      </c>
      <c r="C832" s="778" t="s">
        <v>45</v>
      </c>
      <c r="D832" s="811" t="s">
        <v>980</v>
      </c>
      <c r="E832" s="811">
        <v>5</v>
      </c>
      <c r="F832" s="779" t="s">
        <v>18</v>
      </c>
      <c r="G832" s="811" t="s">
        <v>1057</v>
      </c>
      <c r="H832" s="811" t="s">
        <v>45</v>
      </c>
      <c r="I832" s="811" t="s">
        <v>165</v>
      </c>
      <c r="J832" s="811" t="s">
        <v>35</v>
      </c>
      <c r="K832" s="811" t="s">
        <v>219</v>
      </c>
      <c r="L832" s="811" t="s">
        <v>45</v>
      </c>
      <c r="M832" s="86" t="s">
        <v>30</v>
      </c>
      <c r="N832" s="811" t="s">
        <v>45</v>
      </c>
      <c r="O832" s="811" t="s">
        <v>45</v>
      </c>
      <c r="P832" s="811" t="s">
        <v>45</v>
      </c>
      <c r="Q832" s="811" t="s">
        <v>1501</v>
      </c>
      <c r="R832" s="812" t="s">
        <v>6413</v>
      </c>
      <c r="S832" s="812" t="s">
        <v>6516</v>
      </c>
      <c r="T832" s="811" t="s">
        <v>6212</v>
      </c>
      <c r="U832" s="811" t="s">
        <v>6126</v>
      </c>
    </row>
    <row r="833" spans="1:22" s="583" customFormat="1" ht="13" hidden="1" customHeight="1">
      <c r="A833" s="810" t="s">
        <v>4803</v>
      </c>
      <c r="B833" s="810" t="s">
        <v>5532</v>
      </c>
      <c r="C833" s="778" t="s">
        <v>45</v>
      </c>
      <c r="D833" s="811" t="s">
        <v>982</v>
      </c>
      <c r="E833" s="811">
        <v>4</v>
      </c>
      <c r="F833" s="779" t="s">
        <v>19</v>
      </c>
      <c r="G833" s="811" t="s">
        <v>1057</v>
      </c>
      <c r="H833" s="811" t="s">
        <v>45</v>
      </c>
      <c r="I833" s="811" t="s">
        <v>165</v>
      </c>
      <c r="J833" s="811" t="s">
        <v>187</v>
      </c>
      <c r="K833" s="811" t="s">
        <v>220</v>
      </c>
      <c r="L833" s="811" t="s">
        <v>45</v>
      </c>
      <c r="M833" s="86" t="s">
        <v>30</v>
      </c>
      <c r="N833" s="811" t="s">
        <v>45</v>
      </c>
      <c r="O833" s="811" t="s">
        <v>45</v>
      </c>
      <c r="P833" s="811" t="s">
        <v>30</v>
      </c>
      <c r="Q833" s="811" t="s">
        <v>1501</v>
      </c>
      <c r="R833" s="812" t="s">
        <v>5532</v>
      </c>
      <c r="S833" s="812" t="s">
        <v>5533</v>
      </c>
      <c r="T833" s="811" t="s">
        <v>1769</v>
      </c>
      <c r="U833" s="811" t="s">
        <v>664</v>
      </c>
    </row>
    <row r="834" spans="1:22" s="583" customFormat="1" ht="13" hidden="1" customHeight="1">
      <c r="A834" s="810" t="s">
        <v>1323</v>
      </c>
      <c r="B834" s="810" t="s">
        <v>425</v>
      </c>
      <c r="C834" s="778" t="s">
        <v>45</v>
      </c>
      <c r="D834" s="811" t="s">
        <v>983</v>
      </c>
      <c r="E834" s="811">
        <v>2</v>
      </c>
      <c r="F834" s="779" t="s">
        <v>40</v>
      </c>
      <c r="G834" s="811" t="s">
        <v>1057</v>
      </c>
      <c r="H834" s="811" t="s">
        <v>45</v>
      </c>
      <c r="I834" s="811" t="s">
        <v>192</v>
      </c>
      <c r="J834" s="811" t="s">
        <v>35</v>
      </c>
      <c r="K834" s="811" t="s">
        <v>220</v>
      </c>
      <c r="L834" s="811" t="s">
        <v>45</v>
      </c>
      <c r="M834" s="86" t="s">
        <v>30</v>
      </c>
      <c r="N834" s="811" t="s">
        <v>45</v>
      </c>
      <c r="O834" s="811" t="s">
        <v>45</v>
      </c>
      <c r="P834" s="811" t="s">
        <v>30</v>
      </c>
      <c r="Q834" s="811" t="s">
        <v>16</v>
      </c>
      <c r="R834" s="812" t="s">
        <v>45</v>
      </c>
      <c r="S834" s="812" t="s">
        <v>425</v>
      </c>
      <c r="T834" s="811" t="s">
        <v>1871</v>
      </c>
      <c r="U834" s="811" t="s">
        <v>559</v>
      </c>
    </row>
    <row r="835" spans="1:22" s="583" customFormat="1" ht="13" customHeight="1">
      <c r="A835" s="810" t="s">
        <v>4803</v>
      </c>
      <c r="B835" s="810" t="s">
        <v>7624</v>
      </c>
      <c r="C835" s="778" t="s">
        <v>45</v>
      </c>
      <c r="D835" s="811" t="s">
        <v>980</v>
      </c>
      <c r="E835" s="811">
        <v>5</v>
      </c>
      <c r="F835" s="779" t="s">
        <v>18</v>
      </c>
      <c r="G835" s="811" t="s">
        <v>1057</v>
      </c>
      <c r="H835" s="811" t="s">
        <v>45</v>
      </c>
      <c r="I835" s="811" t="s">
        <v>165</v>
      </c>
      <c r="J835" s="811" t="s">
        <v>35</v>
      </c>
      <c r="K835" s="811" t="s">
        <v>219</v>
      </c>
      <c r="L835" s="811" t="s">
        <v>45</v>
      </c>
      <c r="M835" s="86" t="s">
        <v>30</v>
      </c>
      <c r="N835" s="811" t="s">
        <v>45</v>
      </c>
      <c r="O835" s="811" t="s">
        <v>45</v>
      </c>
      <c r="P835" s="811" t="s">
        <v>45</v>
      </c>
      <c r="Q835" s="811" t="s">
        <v>1500</v>
      </c>
      <c r="R835" s="812" t="s">
        <v>7624</v>
      </c>
      <c r="S835" s="812" t="s">
        <v>45</v>
      </c>
      <c r="T835" s="811" t="s">
        <v>45</v>
      </c>
      <c r="U835" s="811" t="s">
        <v>7625</v>
      </c>
    </row>
    <row r="836" spans="1:22" s="583" customFormat="1" ht="13" customHeight="1">
      <c r="A836" s="810" t="s">
        <v>4803</v>
      </c>
      <c r="B836" s="810" t="s">
        <v>10136</v>
      </c>
      <c r="C836" s="778" t="s">
        <v>45</v>
      </c>
      <c r="D836" s="811" t="s">
        <v>980</v>
      </c>
      <c r="E836" s="811">
        <v>5</v>
      </c>
      <c r="F836" s="779" t="s">
        <v>18</v>
      </c>
      <c r="G836" s="811" t="s">
        <v>1059</v>
      </c>
      <c r="H836" s="811" t="s">
        <v>45</v>
      </c>
      <c r="I836" s="811" t="s">
        <v>165</v>
      </c>
      <c r="J836" s="811" t="s">
        <v>35</v>
      </c>
      <c r="K836" s="811" t="s">
        <v>219</v>
      </c>
      <c r="L836" s="811" t="s">
        <v>45</v>
      </c>
      <c r="M836" s="86" t="s">
        <v>30</v>
      </c>
      <c r="N836" s="811" t="s">
        <v>45</v>
      </c>
      <c r="O836" s="811" t="s">
        <v>45</v>
      </c>
      <c r="P836" s="811" t="s">
        <v>30</v>
      </c>
      <c r="Q836" s="811" t="s">
        <v>1500</v>
      </c>
      <c r="R836" s="812" t="s">
        <v>10136</v>
      </c>
      <c r="S836" s="812" t="s">
        <v>45</v>
      </c>
      <c r="T836" s="811" t="s">
        <v>45</v>
      </c>
      <c r="U836" s="811" t="s">
        <v>6138</v>
      </c>
      <c r="V836" s="689"/>
    </row>
    <row r="837" spans="1:22" s="583" customFormat="1" ht="13" customHeight="1">
      <c r="A837" s="810" t="s">
        <v>4803</v>
      </c>
      <c r="B837" s="810" t="s">
        <v>6133</v>
      </c>
      <c r="C837" s="778" t="s">
        <v>45</v>
      </c>
      <c r="D837" s="811" t="s">
        <v>980</v>
      </c>
      <c r="E837" s="811">
        <v>5</v>
      </c>
      <c r="F837" s="779" t="s">
        <v>18</v>
      </c>
      <c r="G837" s="811" t="s">
        <v>1057</v>
      </c>
      <c r="H837" s="811" t="s">
        <v>45</v>
      </c>
      <c r="I837" s="811" t="s">
        <v>165</v>
      </c>
      <c r="J837" s="811" t="s">
        <v>187</v>
      </c>
      <c r="K837" s="811" t="s">
        <v>223</v>
      </c>
      <c r="L837" s="811" t="s">
        <v>45</v>
      </c>
      <c r="M837" s="86" t="s">
        <v>30</v>
      </c>
      <c r="N837" s="811" t="s">
        <v>45</v>
      </c>
      <c r="O837" s="811" t="s">
        <v>45</v>
      </c>
      <c r="P837" s="811" t="s">
        <v>45</v>
      </c>
      <c r="Q837" s="811" t="s">
        <v>1501</v>
      </c>
      <c r="R837" s="812" t="s">
        <v>6133</v>
      </c>
      <c r="S837" s="812" t="s">
        <v>6216</v>
      </c>
      <c r="T837" s="811" t="s">
        <v>6215</v>
      </c>
      <c r="U837" s="811" t="s">
        <v>6134</v>
      </c>
      <c r="V837" s="689"/>
    </row>
    <row r="838" spans="1:22" s="583" customFormat="1" ht="13" customHeight="1">
      <c r="A838" s="810" t="s">
        <v>4803</v>
      </c>
      <c r="B838" s="810" t="s">
        <v>5530</v>
      </c>
      <c r="C838" s="778" t="s">
        <v>45</v>
      </c>
      <c r="D838" s="811" t="s">
        <v>980</v>
      </c>
      <c r="E838" s="811">
        <v>5</v>
      </c>
      <c r="F838" s="779" t="s">
        <v>18</v>
      </c>
      <c r="G838" s="811" t="s">
        <v>1060</v>
      </c>
      <c r="H838" s="811" t="s">
        <v>45</v>
      </c>
      <c r="I838" s="811" t="s">
        <v>165</v>
      </c>
      <c r="J838" s="811" t="s">
        <v>187</v>
      </c>
      <c r="K838" s="811" t="s">
        <v>223</v>
      </c>
      <c r="L838" s="811" t="s">
        <v>45</v>
      </c>
      <c r="M838" s="86" t="s">
        <v>30</v>
      </c>
      <c r="N838" s="811" t="s">
        <v>45</v>
      </c>
      <c r="O838" s="811" t="s">
        <v>45</v>
      </c>
      <c r="P838" s="811" t="s">
        <v>45</v>
      </c>
      <c r="Q838" s="811" t="s">
        <v>1501</v>
      </c>
      <c r="R838" s="812" t="s">
        <v>5530</v>
      </c>
      <c r="S838" s="812" t="s">
        <v>6135</v>
      </c>
      <c r="T838" s="811" t="s">
        <v>4471</v>
      </c>
      <c r="U838" s="811" t="s">
        <v>3101</v>
      </c>
      <c r="V838" s="689"/>
    </row>
    <row r="839" spans="1:22" s="583" customFormat="1" ht="13" customHeight="1">
      <c r="A839" s="810" t="s">
        <v>4803</v>
      </c>
      <c r="B839" s="810" t="s">
        <v>5531</v>
      </c>
      <c r="C839" s="778" t="s">
        <v>45</v>
      </c>
      <c r="D839" s="811" t="s">
        <v>980</v>
      </c>
      <c r="E839" s="811">
        <v>5</v>
      </c>
      <c r="F839" s="779" t="s">
        <v>18</v>
      </c>
      <c r="G839" s="811" t="s">
        <v>1059</v>
      </c>
      <c r="H839" s="811" t="s">
        <v>45</v>
      </c>
      <c r="I839" s="811" t="s">
        <v>165</v>
      </c>
      <c r="J839" s="811" t="s">
        <v>187</v>
      </c>
      <c r="K839" s="811" t="s">
        <v>223</v>
      </c>
      <c r="L839" s="811" t="s">
        <v>45</v>
      </c>
      <c r="M839" s="86" t="s">
        <v>30</v>
      </c>
      <c r="N839" s="811" t="s">
        <v>45</v>
      </c>
      <c r="O839" s="811" t="s">
        <v>45</v>
      </c>
      <c r="P839" s="811" t="s">
        <v>45</v>
      </c>
      <c r="Q839" s="811" t="s">
        <v>1500</v>
      </c>
      <c r="R839" s="812" t="s">
        <v>5531</v>
      </c>
      <c r="S839" s="812" t="s">
        <v>45</v>
      </c>
      <c r="T839" s="811" t="s">
        <v>45</v>
      </c>
      <c r="U839" s="811" t="s">
        <v>3099</v>
      </c>
      <c r="V839" s="689"/>
    </row>
    <row r="840" spans="1:22" s="583" customFormat="1" ht="13" customHeight="1">
      <c r="A840" s="810" t="s">
        <v>1330</v>
      </c>
      <c r="B840" s="810" t="s">
        <v>9203</v>
      </c>
      <c r="C840" s="778" t="s">
        <v>45</v>
      </c>
      <c r="D840" s="811" t="s">
        <v>980</v>
      </c>
      <c r="E840" s="811">
        <v>5</v>
      </c>
      <c r="F840" s="779" t="s">
        <v>18</v>
      </c>
      <c r="G840" s="811" t="s">
        <v>1059</v>
      </c>
      <c r="H840" s="811" t="s">
        <v>45</v>
      </c>
      <c r="I840" s="811" t="s">
        <v>165</v>
      </c>
      <c r="J840" s="811" t="s">
        <v>194</v>
      </c>
      <c r="K840" s="811" t="s">
        <v>220</v>
      </c>
      <c r="L840" s="811" t="s">
        <v>45</v>
      </c>
      <c r="M840" s="86" t="s">
        <v>30</v>
      </c>
      <c r="N840" s="811" t="s">
        <v>45</v>
      </c>
      <c r="O840" s="811" t="s">
        <v>45</v>
      </c>
      <c r="P840" s="811" t="s">
        <v>30</v>
      </c>
      <c r="Q840" s="811" t="s">
        <v>16</v>
      </c>
      <c r="R840" s="812" t="s">
        <v>45</v>
      </c>
      <c r="S840" s="812" t="s">
        <v>9203</v>
      </c>
      <c r="T840" s="811" t="s">
        <v>9336</v>
      </c>
      <c r="U840" s="811" t="s">
        <v>9337</v>
      </c>
      <c r="V840" s="689"/>
    </row>
    <row r="841" spans="1:22" s="583" customFormat="1" ht="13" customHeight="1">
      <c r="A841" s="810" t="s">
        <v>1330</v>
      </c>
      <c r="B841" s="810" t="s">
        <v>9332</v>
      </c>
      <c r="C841" s="778" t="s">
        <v>45</v>
      </c>
      <c r="D841" s="811" t="s">
        <v>980</v>
      </c>
      <c r="E841" s="811">
        <v>5</v>
      </c>
      <c r="F841" s="779" t="s">
        <v>18</v>
      </c>
      <c r="G841" s="811" t="s">
        <v>1057</v>
      </c>
      <c r="H841" s="811" t="s">
        <v>45</v>
      </c>
      <c r="I841" s="811" t="s">
        <v>165</v>
      </c>
      <c r="J841" s="811" t="s">
        <v>194</v>
      </c>
      <c r="K841" s="811" t="s">
        <v>220</v>
      </c>
      <c r="L841" s="811" t="s">
        <v>45</v>
      </c>
      <c r="M841" s="86" t="s">
        <v>30</v>
      </c>
      <c r="N841" s="811" t="s">
        <v>45</v>
      </c>
      <c r="O841" s="811" t="s">
        <v>45</v>
      </c>
      <c r="P841" s="811" t="s">
        <v>30</v>
      </c>
      <c r="Q841" s="811" t="s">
        <v>1501</v>
      </c>
      <c r="R841" s="812" t="s">
        <v>9332</v>
      </c>
      <c r="S841" s="812" t="s">
        <v>9202</v>
      </c>
      <c r="T841" s="811" t="s">
        <v>9333</v>
      </c>
      <c r="U841" s="811" t="s">
        <v>3077</v>
      </c>
    </row>
    <row r="842" spans="1:22" s="593" customFormat="1" ht="13" customHeight="1">
      <c r="A842" s="810" t="s">
        <v>1330</v>
      </c>
      <c r="B842" s="810" t="s">
        <v>9334</v>
      </c>
      <c r="C842" s="778" t="s">
        <v>45</v>
      </c>
      <c r="D842" s="811" t="s">
        <v>980</v>
      </c>
      <c r="E842" s="811">
        <v>5</v>
      </c>
      <c r="F842" s="779" t="s">
        <v>18</v>
      </c>
      <c r="G842" s="811" t="s">
        <v>1057</v>
      </c>
      <c r="H842" s="811" t="s">
        <v>45</v>
      </c>
      <c r="I842" s="811" t="s">
        <v>165</v>
      </c>
      <c r="J842" s="811" t="s">
        <v>194</v>
      </c>
      <c r="K842" s="811" t="s">
        <v>220</v>
      </c>
      <c r="L842" s="811" t="s">
        <v>45</v>
      </c>
      <c r="M842" s="86" t="s">
        <v>30</v>
      </c>
      <c r="N842" s="811" t="s">
        <v>30</v>
      </c>
      <c r="O842" s="811" t="s">
        <v>45</v>
      </c>
      <c r="P842" s="811" t="s">
        <v>45</v>
      </c>
      <c r="Q842" s="811" t="s">
        <v>1500</v>
      </c>
      <c r="R842" s="812" t="s">
        <v>9334</v>
      </c>
      <c r="S842" s="812" t="s">
        <v>45</v>
      </c>
      <c r="T842" s="811" t="s">
        <v>45</v>
      </c>
      <c r="U842" s="811" t="s">
        <v>9335</v>
      </c>
    </row>
    <row r="843" spans="1:22" s="583" customFormat="1" ht="15" customHeight="1">
      <c r="A843" s="810" t="s">
        <v>1330</v>
      </c>
      <c r="B843" s="810" t="s">
        <v>5536</v>
      </c>
      <c r="C843" s="778" t="s">
        <v>45</v>
      </c>
      <c r="D843" s="811" t="s">
        <v>979</v>
      </c>
      <c r="E843" s="811">
        <v>3</v>
      </c>
      <c r="F843" s="779" t="s">
        <v>18</v>
      </c>
      <c r="G843" s="811" t="s">
        <v>1058</v>
      </c>
      <c r="H843" s="811" t="s">
        <v>45</v>
      </c>
      <c r="I843" s="811" t="s">
        <v>192</v>
      </c>
      <c r="J843" s="811" t="s">
        <v>180</v>
      </c>
      <c r="K843" s="811" t="s">
        <v>220</v>
      </c>
      <c r="L843" s="811" t="s">
        <v>30</v>
      </c>
      <c r="M843" s="86" t="s">
        <v>30</v>
      </c>
      <c r="N843" s="811" t="s">
        <v>45</v>
      </c>
      <c r="O843" s="811" t="s">
        <v>45</v>
      </c>
      <c r="P843" s="811" t="s">
        <v>30</v>
      </c>
      <c r="Q843" s="811" t="s">
        <v>1501</v>
      </c>
      <c r="R843" s="812" t="s">
        <v>5536</v>
      </c>
      <c r="S843" s="812" t="s">
        <v>3506</v>
      </c>
      <c r="T843" s="811" t="s">
        <v>1989</v>
      </c>
      <c r="U843" s="811" t="s">
        <v>1053</v>
      </c>
    </row>
    <row r="844" spans="1:22" s="583" customFormat="1" ht="13" customHeight="1">
      <c r="A844" s="810" t="s">
        <v>1330</v>
      </c>
      <c r="B844" s="810" t="s">
        <v>5537</v>
      </c>
      <c r="C844" s="778" t="s">
        <v>45</v>
      </c>
      <c r="D844" s="811" t="s">
        <v>979</v>
      </c>
      <c r="E844" s="811">
        <v>3</v>
      </c>
      <c r="F844" s="779" t="s">
        <v>18</v>
      </c>
      <c r="G844" s="811" t="s">
        <v>1057</v>
      </c>
      <c r="H844" s="811" t="s">
        <v>45</v>
      </c>
      <c r="I844" s="811" t="s">
        <v>192</v>
      </c>
      <c r="J844" s="811" t="s">
        <v>180</v>
      </c>
      <c r="K844" s="811" t="s">
        <v>220</v>
      </c>
      <c r="L844" s="811" t="s">
        <v>30</v>
      </c>
      <c r="M844" s="86" t="s">
        <v>30</v>
      </c>
      <c r="N844" s="811" t="s">
        <v>45</v>
      </c>
      <c r="O844" s="811" t="s">
        <v>45</v>
      </c>
      <c r="P844" s="811" t="s">
        <v>30</v>
      </c>
      <c r="Q844" s="811" t="s">
        <v>1501</v>
      </c>
      <c r="R844" s="812" t="s">
        <v>5537</v>
      </c>
      <c r="S844" s="812" t="s">
        <v>3508</v>
      </c>
      <c r="T844" s="811" t="s">
        <v>1990</v>
      </c>
      <c r="U844" s="811" t="s">
        <v>683</v>
      </c>
    </row>
    <row r="845" spans="1:22" s="583" customFormat="1" ht="13" customHeight="1">
      <c r="A845" s="810" t="s">
        <v>1330</v>
      </c>
      <c r="B845" s="810" t="s">
        <v>5538</v>
      </c>
      <c r="C845" s="778" t="s">
        <v>45</v>
      </c>
      <c r="D845" s="811" t="s">
        <v>979</v>
      </c>
      <c r="E845" s="811">
        <v>3</v>
      </c>
      <c r="F845" s="779" t="s">
        <v>18</v>
      </c>
      <c r="G845" s="811" t="s">
        <v>1057</v>
      </c>
      <c r="H845" s="811" t="s">
        <v>45</v>
      </c>
      <c r="I845" s="811" t="s">
        <v>192</v>
      </c>
      <c r="J845" s="811" t="s">
        <v>180</v>
      </c>
      <c r="K845" s="811" t="s">
        <v>220</v>
      </c>
      <c r="L845" s="811" t="s">
        <v>30</v>
      </c>
      <c r="M845" s="86" t="s">
        <v>30</v>
      </c>
      <c r="N845" s="811" t="s">
        <v>45</v>
      </c>
      <c r="O845" s="811" t="s">
        <v>45</v>
      </c>
      <c r="P845" s="811" t="s">
        <v>30</v>
      </c>
      <c r="Q845" s="811" t="s">
        <v>1501</v>
      </c>
      <c r="R845" s="812" t="s">
        <v>5538</v>
      </c>
      <c r="S845" s="812" t="s">
        <v>6151</v>
      </c>
      <c r="T845" s="811" t="s">
        <v>1782</v>
      </c>
      <c r="U845" s="811" t="s">
        <v>684</v>
      </c>
    </row>
    <row r="846" spans="1:22" s="583" customFormat="1" ht="13" customHeight="1">
      <c r="A846" s="810" t="s">
        <v>1330</v>
      </c>
      <c r="B846" s="810" t="s">
        <v>5539</v>
      </c>
      <c r="C846" s="778" t="s">
        <v>45</v>
      </c>
      <c r="D846" s="811" t="s">
        <v>979</v>
      </c>
      <c r="E846" s="811">
        <v>3</v>
      </c>
      <c r="F846" s="779" t="s">
        <v>18</v>
      </c>
      <c r="G846" s="811" t="s">
        <v>1059</v>
      </c>
      <c r="H846" s="811" t="s">
        <v>45</v>
      </c>
      <c r="I846" s="811" t="s">
        <v>192</v>
      </c>
      <c r="J846" s="811" t="s">
        <v>180</v>
      </c>
      <c r="K846" s="811" t="s">
        <v>220</v>
      </c>
      <c r="L846" s="811" t="s">
        <v>30</v>
      </c>
      <c r="M846" s="86" t="s">
        <v>30</v>
      </c>
      <c r="N846" s="811" t="s">
        <v>45</v>
      </c>
      <c r="O846" s="811" t="s">
        <v>45</v>
      </c>
      <c r="P846" s="811" t="s">
        <v>30</v>
      </c>
      <c r="Q846" s="811" t="s">
        <v>1501</v>
      </c>
      <c r="R846" s="812" t="s">
        <v>5539</v>
      </c>
      <c r="S846" s="812" t="s">
        <v>3507</v>
      </c>
      <c r="T846" s="811" t="s">
        <v>1991</v>
      </c>
      <c r="U846" s="811" t="s">
        <v>1101</v>
      </c>
    </row>
    <row r="847" spans="1:22" s="593" customFormat="1" ht="13" customHeight="1">
      <c r="A847" s="810" t="s">
        <v>1330</v>
      </c>
      <c r="B847" s="810" t="s">
        <v>6379</v>
      </c>
      <c r="C847" s="778" t="s">
        <v>45</v>
      </c>
      <c r="D847" s="811" t="s">
        <v>980</v>
      </c>
      <c r="E847" s="811">
        <v>5</v>
      </c>
      <c r="F847" s="779" t="s">
        <v>18</v>
      </c>
      <c r="G847" s="811" t="s">
        <v>1057</v>
      </c>
      <c r="H847" s="811" t="s">
        <v>45</v>
      </c>
      <c r="I847" s="811" t="s">
        <v>165</v>
      </c>
      <c r="J847" s="811" t="s">
        <v>169</v>
      </c>
      <c r="K847" s="811" t="s">
        <v>220</v>
      </c>
      <c r="L847" s="811" t="s">
        <v>45</v>
      </c>
      <c r="M847" s="86" t="s">
        <v>30</v>
      </c>
      <c r="N847" s="811" t="s">
        <v>45</v>
      </c>
      <c r="O847" s="811" t="s">
        <v>45</v>
      </c>
      <c r="P847" s="811" t="s">
        <v>30</v>
      </c>
      <c r="Q847" s="811" t="s">
        <v>1501</v>
      </c>
      <c r="R847" s="812" t="s">
        <v>6379</v>
      </c>
      <c r="S847" s="812" t="s">
        <v>6381</v>
      </c>
      <c r="T847" s="811" t="s">
        <v>3543</v>
      </c>
      <c r="U847" s="811" t="s">
        <v>3054</v>
      </c>
    </row>
    <row r="848" spans="1:22" s="583" customFormat="1" ht="13" customHeight="1">
      <c r="A848" s="810" t="s">
        <v>1330</v>
      </c>
      <c r="B848" s="810" t="s">
        <v>6380</v>
      </c>
      <c r="C848" s="778" t="s">
        <v>45</v>
      </c>
      <c r="D848" s="811" t="s">
        <v>980</v>
      </c>
      <c r="E848" s="811">
        <v>5</v>
      </c>
      <c r="F848" s="779" t="s">
        <v>18</v>
      </c>
      <c r="G848" s="811" t="s">
        <v>1059</v>
      </c>
      <c r="H848" s="811" t="s">
        <v>45</v>
      </c>
      <c r="I848" s="811" t="s">
        <v>165</v>
      </c>
      <c r="J848" s="811" t="s">
        <v>169</v>
      </c>
      <c r="K848" s="811" t="s">
        <v>220</v>
      </c>
      <c r="L848" s="811" t="s">
        <v>30</v>
      </c>
      <c r="M848" s="86" t="s">
        <v>30</v>
      </c>
      <c r="N848" s="811" t="s">
        <v>45</v>
      </c>
      <c r="O848" s="811" t="s">
        <v>45</v>
      </c>
      <c r="P848" s="811" t="s">
        <v>30</v>
      </c>
      <c r="Q848" s="811" t="s">
        <v>1500</v>
      </c>
      <c r="R848" s="812" t="s">
        <v>6380</v>
      </c>
      <c r="S848" s="812" t="s">
        <v>45</v>
      </c>
      <c r="T848" s="811" t="s">
        <v>45</v>
      </c>
      <c r="U848" s="811" t="s">
        <v>3052</v>
      </c>
    </row>
    <row r="849" spans="1:21" s="593" customFormat="1" ht="13" customHeight="1">
      <c r="A849" s="810" t="s">
        <v>1330</v>
      </c>
      <c r="B849" s="810" t="s">
        <v>9599</v>
      </c>
      <c r="C849" s="778" t="s">
        <v>45</v>
      </c>
      <c r="D849" s="811" t="s">
        <v>980</v>
      </c>
      <c r="E849" s="811">
        <v>5</v>
      </c>
      <c r="F849" s="779" t="s">
        <v>18</v>
      </c>
      <c r="G849" s="811" t="s">
        <v>1059</v>
      </c>
      <c r="H849" s="811" t="s">
        <v>45</v>
      </c>
      <c r="I849" s="811" t="s">
        <v>165</v>
      </c>
      <c r="J849" s="811" t="s">
        <v>169</v>
      </c>
      <c r="K849" s="811" t="s">
        <v>220</v>
      </c>
      <c r="L849" s="811" t="s">
        <v>45</v>
      </c>
      <c r="M849" s="86" t="s">
        <v>30</v>
      </c>
      <c r="N849" s="811" t="s">
        <v>45</v>
      </c>
      <c r="O849" s="811" t="s">
        <v>45</v>
      </c>
      <c r="P849" s="811" t="s">
        <v>30</v>
      </c>
      <c r="Q849" s="811" t="s">
        <v>16</v>
      </c>
      <c r="R849" s="812" t="s">
        <v>45</v>
      </c>
      <c r="S849" s="812" t="s">
        <v>9599</v>
      </c>
      <c r="T849" s="811" t="s">
        <v>9600</v>
      </c>
      <c r="U849" s="811" t="s">
        <v>9601</v>
      </c>
    </row>
    <row r="850" spans="1:21" s="593" customFormat="1" ht="13" customHeight="1">
      <c r="A850" s="810" t="s">
        <v>1330</v>
      </c>
      <c r="B850" s="810" t="s">
        <v>7087</v>
      </c>
      <c r="C850" s="778" t="s">
        <v>30</v>
      </c>
      <c r="D850" s="811" t="s">
        <v>980</v>
      </c>
      <c r="E850" s="811">
        <v>5</v>
      </c>
      <c r="F850" s="779" t="s">
        <v>18</v>
      </c>
      <c r="G850" s="811" t="s">
        <v>7781</v>
      </c>
      <c r="H850" s="811" t="s">
        <v>45</v>
      </c>
      <c r="I850" s="811" t="s">
        <v>165</v>
      </c>
      <c r="J850" s="811" t="s">
        <v>5841</v>
      </c>
      <c r="K850" s="811" t="s">
        <v>220</v>
      </c>
      <c r="L850" s="811" t="s">
        <v>45</v>
      </c>
      <c r="M850" s="86" t="s">
        <v>30</v>
      </c>
      <c r="N850" s="811" t="s">
        <v>45</v>
      </c>
      <c r="O850" s="811" t="s">
        <v>45</v>
      </c>
      <c r="P850" s="811" t="s">
        <v>30</v>
      </c>
      <c r="Q850" s="811" t="s">
        <v>1501</v>
      </c>
      <c r="R850" s="812" t="s">
        <v>7087</v>
      </c>
      <c r="S850" s="812" t="s">
        <v>10680</v>
      </c>
      <c r="T850" s="811" t="s">
        <v>10679</v>
      </c>
      <c r="U850" s="811" t="s">
        <v>7090</v>
      </c>
    </row>
    <row r="851" spans="1:21" s="583" customFormat="1" ht="13" customHeight="1">
      <c r="A851" s="810" t="s">
        <v>1330</v>
      </c>
      <c r="B851" s="810" t="s">
        <v>7088</v>
      </c>
      <c r="C851" s="778" t="s">
        <v>30</v>
      </c>
      <c r="D851" s="811" t="s">
        <v>980</v>
      </c>
      <c r="E851" s="811">
        <v>5</v>
      </c>
      <c r="F851" s="779" t="s">
        <v>18</v>
      </c>
      <c r="G851" s="811" t="s">
        <v>1057</v>
      </c>
      <c r="H851" s="811" t="s">
        <v>45</v>
      </c>
      <c r="I851" s="811" t="s">
        <v>165</v>
      </c>
      <c r="J851" s="811" t="s">
        <v>5841</v>
      </c>
      <c r="K851" s="811" t="s">
        <v>220</v>
      </c>
      <c r="L851" s="811" t="s">
        <v>45</v>
      </c>
      <c r="M851" s="86" t="s">
        <v>30</v>
      </c>
      <c r="N851" s="811" t="s">
        <v>45</v>
      </c>
      <c r="O851" s="811" t="s">
        <v>45</v>
      </c>
      <c r="P851" s="811" t="s">
        <v>30</v>
      </c>
      <c r="Q851" s="811" t="s">
        <v>1501</v>
      </c>
      <c r="R851" s="812" t="s">
        <v>7088</v>
      </c>
      <c r="S851" s="812" t="s">
        <v>7093</v>
      </c>
      <c r="T851" s="811" t="s">
        <v>7094</v>
      </c>
      <c r="U851" s="811" t="s">
        <v>7091</v>
      </c>
    </row>
    <row r="852" spans="1:21" s="583" customFormat="1" ht="13" hidden="1" customHeight="1">
      <c r="A852" s="810" t="s">
        <v>1324</v>
      </c>
      <c r="B852" s="810" t="s">
        <v>5498</v>
      </c>
      <c r="C852" s="778" t="s">
        <v>45</v>
      </c>
      <c r="D852" s="811" t="s">
        <v>980</v>
      </c>
      <c r="E852" s="811">
        <v>5</v>
      </c>
      <c r="F852" s="779" t="s">
        <v>40</v>
      </c>
      <c r="G852" s="811" t="s">
        <v>1057</v>
      </c>
      <c r="H852" s="811" t="s">
        <v>45</v>
      </c>
      <c r="I852" s="811" t="s">
        <v>165</v>
      </c>
      <c r="J852" s="811" t="s">
        <v>180</v>
      </c>
      <c r="K852" s="811" t="s">
        <v>220</v>
      </c>
      <c r="L852" s="811" t="s">
        <v>45</v>
      </c>
      <c r="M852" s="86" t="s">
        <v>30</v>
      </c>
      <c r="N852" s="811" t="s">
        <v>45</v>
      </c>
      <c r="O852" s="811" t="s">
        <v>45</v>
      </c>
      <c r="P852" s="811" t="s">
        <v>30</v>
      </c>
      <c r="Q852" s="811" t="s">
        <v>1501</v>
      </c>
      <c r="R852" s="812" t="s">
        <v>5498</v>
      </c>
      <c r="S852" s="812" t="s">
        <v>7181</v>
      </c>
      <c r="T852" s="811" t="s">
        <v>3590</v>
      </c>
      <c r="U852" s="811" t="s">
        <v>3271</v>
      </c>
    </row>
    <row r="853" spans="1:21" s="583" customFormat="1" ht="13" hidden="1" customHeight="1">
      <c r="A853" s="810" t="s">
        <v>1324</v>
      </c>
      <c r="B853" s="810" t="s">
        <v>5499</v>
      </c>
      <c r="C853" s="778" t="s">
        <v>45</v>
      </c>
      <c r="D853" s="811" t="s">
        <v>980</v>
      </c>
      <c r="E853" s="811">
        <v>5</v>
      </c>
      <c r="F853" s="779" t="s">
        <v>40</v>
      </c>
      <c r="G853" s="811" t="s">
        <v>1057</v>
      </c>
      <c r="H853" s="811" t="s">
        <v>45</v>
      </c>
      <c r="I853" s="811" t="s">
        <v>165</v>
      </c>
      <c r="J853" s="811" t="s">
        <v>180</v>
      </c>
      <c r="K853" s="811" t="s">
        <v>218</v>
      </c>
      <c r="L853" s="811" t="s">
        <v>45</v>
      </c>
      <c r="M853" s="86" t="s">
        <v>30</v>
      </c>
      <c r="N853" s="811" t="s">
        <v>45</v>
      </c>
      <c r="O853" s="811" t="s">
        <v>45</v>
      </c>
      <c r="P853" s="811" t="s">
        <v>30</v>
      </c>
      <c r="Q853" s="811" t="s">
        <v>1501</v>
      </c>
      <c r="R853" s="812" t="s">
        <v>5499</v>
      </c>
      <c r="S853" s="812" t="s">
        <v>1963</v>
      </c>
      <c r="T853" s="811" t="s">
        <v>1964</v>
      </c>
      <c r="U853" s="811" t="s">
        <v>1475</v>
      </c>
    </row>
    <row r="854" spans="1:21" s="583" customFormat="1" ht="13" hidden="1" customHeight="1">
      <c r="A854" s="810" t="s">
        <v>1324</v>
      </c>
      <c r="B854" s="810" t="s">
        <v>5500</v>
      </c>
      <c r="C854" s="778" t="s">
        <v>45</v>
      </c>
      <c r="D854" s="811" t="s">
        <v>980</v>
      </c>
      <c r="E854" s="811">
        <v>5</v>
      </c>
      <c r="F854" s="779" t="s">
        <v>40</v>
      </c>
      <c r="G854" s="811" t="s">
        <v>1059</v>
      </c>
      <c r="H854" s="811" t="s">
        <v>45</v>
      </c>
      <c r="I854" s="811" t="s">
        <v>165</v>
      </c>
      <c r="J854" s="811" t="s">
        <v>180</v>
      </c>
      <c r="K854" s="811" t="s">
        <v>218</v>
      </c>
      <c r="L854" s="811" t="s">
        <v>45</v>
      </c>
      <c r="M854" s="86" t="s">
        <v>30</v>
      </c>
      <c r="N854" s="811" t="s">
        <v>45</v>
      </c>
      <c r="O854" s="811" t="s">
        <v>45</v>
      </c>
      <c r="P854" s="811" t="s">
        <v>30</v>
      </c>
      <c r="Q854" s="811" t="s">
        <v>1501</v>
      </c>
      <c r="R854" s="812" t="s">
        <v>5500</v>
      </c>
      <c r="S854" s="812" t="s">
        <v>5501</v>
      </c>
      <c r="T854" s="811" t="s">
        <v>5502</v>
      </c>
      <c r="U854" s="811" t="s">
        <v>1475</v>
      </c>
    </row>
    <row r="855" spans="1:21" s="583" customFormat="1" ht="13" customHeight="1">
      <c r="A855" s="810" t="s">
        <v>1330</v>
      </c>
      <c r="B855" s="810" t="s">
        <v>7089</v>
      </c>
      <c r="C855" s="778" t="s">
        <v>30</v>
      </c>
      <c r="D855" s="811" t="s">
        <v>980</v>
      </c>
      <c r="E855" s="811">
        <v>5</v>
      </c>
      <c r="F855" s="779" t="s">
        <v>18</v>
      </c>
      <c r="G855" s="811" t="s">
        <v>1059</v>
      </c>
      <c r="H855" s="811" t="s">
        <v>45</v>
      </c>
      <c r="I855" s="811" t="s">
        <v>165</v>
      </c>
      <c r="J855" s="811" t="s">
        <v>5841</v>
      </c>
      <c r="K855" s="811" t="s">
        <v>220</v>
      </c>
      <c r="L855" s="811" t="s">
        <v>45</v>
      </c>
      <c r="M855" s="86" t="s">
        <v>30</v>
      </c>
      <c r="N855" s="811" t="s">
        <v>45</v>
      </c>
      <c r="O855" s="811" t="s">
        <v>45</v>
      </c>
      <c r="P855" s="811" t="s">
        <v>30</v>
      </c>
      <c r="Q855" s="811" t="s">
        <v>1501</v>
      </c>
      <c r="R855" s="812" t="s">
        <v>7089</v>
      </c>
      <c r="S855" s="812" t="s">
        <v>7095</v>
      </c>
      <c r="T855" s="811" t="s">
        <v>7096</v>
      </c>
      <c r="U855" s="811" t="s">
        <v>7092</v>
      </c>
    </row>
    <row r="856" spans="1:21" s="593" customFormat="1" ht="13" customHeight="1">
      <c r="A856" s="810" t="s">
        <v>1330</v>
      </c>
      <c r="B856" s="810" t="s">
        <v>9103</v>
      </c>
      <c r="C856" s="778" t="s">
        <v>45</v>
      </c>
      <c r="D856" s="811" t="s">
        <v>980</v>
      </c>
      <c r="E856" s="811">
        <v>5</v>
      </c>
      <c r="F856" s="779" t="s">
        <v>18</v>
      </c>
      <c r="G856" s="811" t="s">
        <v>1057</v>
      </c>
      <c r="H856" s="811" t="s">
        <v>45</v>
      </c>
      <c r="I856" s="811" t="s">
        <v>165</v>
      </c>
      <c r="J856" s="811" t="s">
        <v>169</v>
      </c>
      <c r="K856" s="811" t="s">
        <v>220</v>
      </c>
      <c r="L856" s="811" t="s">
        <v>45</v>
      </c>
      <c r="M856" s="86" t="s">
        <v>45</v>
      </c>
      <c r="N856" s="811" t="s">
        <v>30</v>
      </c>
      <c r="O856" s="811" t="s">
        <v>45</v>
      </c>
      <c r="P856" s="811" t="s">
        <v>45</v>
      </c>
      <c r="Q856" s="811" t="s">
        <v>1501</v>
      </c>
      <c r="R856" s="812" t="s">
        <v>9103</v>
      </c>
      <c r="S856" s="812" t="s">
        <v>9103</v>
      </c>
      <c r="T856" s="811" t="s">
        <v>9104</v>
      </c>
      <c r="U856" s="811" t="s">
        <v>9105</v>
      </c>
    </row>
    <row r="857" spans="1:21" s="593" customFormat="1" ht="13" hidden="1" customHeight="1">
      <c r="A857" s="810" t="s">
        <v>1324</v>
      </c>
      <c r="B857" s="810" t="s">
        <v>5504</v>
      </c>
      <c r="C857" s="778" t="s">
        <v>45</v>
      </c>
      <c r="D857" s="811" t="s">
        <v>980</v>
      </c>
      <c r="E857" s="811">
        <v>5</v>
      </c>
      <c r="F857" s="779" t="s">
        <v>40</v>
      </c>
      <c r="G857" s="811" t="s">
        <v>1057</v>
      </c>
      <c r="H857" s="811" t="s">
        <v>45</v>
      </c>
      <c r="I857" s="811" t="s">
        <v>165</v>
      </c>
      <c r="J857" s="811" t="s">
        <v>169</v>
      </c>
      <c r="K857" s="811" t="s">
        <v>220</v>
      </c>
      <c r="L857" s="811" t="s">
        <v>45</v>
      </c>
      <c r="M857" s="86" t="s">
        <v>30</v>
      </c>
      <c r="N857" s="811" t="s">
        <v>45</v>
      </c>
      <c r="O857" s="811" t="s">
        <v>45</v>
      </c>
      <c r="P857" s="811" t="s">
        <v>30</v>
      </c>
      <c r="Q857" s="811" t="s">
        <v>1501</v>
      </c>
      <c r="R857" s="812" t="s">
        <v>5504</v>
      </c>
      <c r="S857" s="812" t="s">
        <v>7177</v>
      </c>
      <c r="T857" s="811" t="s">
        <v>1777</v>
      </c>
      <c r="U857" s="811" t="s">
        <v>675</v>
      </c>
    </row>
    <row r="858" spans="1:21" s="593" customFormat="1" ht="13" hidden="1" customHeight="1">
      <c r="A858" s="810" t="s">
        <v>1324</v>
      </c>
      <c r="B858" s="810" t="s">
        <v>7175</v>
      </c>
      <c r="C858" s="778" t="s">
        <v>45</v>
      </c>
      <c r="D858" s="811" t="s">
        <v>982</v>
      </c>
      <c r="E858" s="811">
        <v>4</v>
      </c>
      <c r="F858" s="779" t="s">
        <v>40</v>
      </c>
      <c r="G858" s="811" t="s">
        <v>1057</v>
      </c>
      <c r="H858" s="811" t="s">
        <v>45</v>
      </c>
      <c r="I858" s="811" t="s">
        <v>165</v>
      </c>
      <c r="J858" s="811" t="s">
        <v>187</v>
      </c>
      <c r="K858" s="811" t="s">
        <v>220</v>
      </c>
      <c r="L858" s="811" t="s">
        <v>45</v>
      </c>
      <c r="M858" s="86" t="s">
        <v>30</v>
      </c>
      <c r="N858" s="811" t="s">
        <v>45</v>
      </c>
      <c r="O858" s="811" t="s">
        <v>45</v>
      </c>
      <c r="P858" s="811" t="s">
        <v>30</v>
      </c>
      <c r="Q858" s="811" t="s">
        <v>1501</v>
      </c>
      <c r="R858" s="812" t="s">
        <v>7175</v>
      </c>
      <c r="S858" s="812" t="s">
        <v>7176</v>
      </c>
      <c r="T858" s="811" t="s">
        <v>3573</v>
      </c>
      <c r="U858" s="811" t="s">
        <v>3264</v>
      </c>
    </row>
    <row r="859" spans="1:21" s="593" customFormat="1" ht="13" customHeight="1">
      <c r="A859" s="810" t="s">
        <v>1330</v>
      </c>
      <c r="B859" s="810" t="s">
        <v>5540</v>
      </c>
      <c r="C859" s="778" t="s">
        <v>45</v>
      </c>
      <c r="D859" s="811" t="s">
        <v>980</v>
      </c>
      <c r="E859" s="811">
        <v>5</v>
      </c>
      <c r="F859" s="779" t="s">
        <v>18</v>
      </c>
      <c r="G859" s="811" t="s">
        <v>1058</v>
      </c>
      <c r="H859" s="811" t="s">
        <v>45</v>
      </c>
      <c r="I859" s="811" t="s">
        <v>165</v>
      </c>
      <c r="J859" s="811" t="s">
        <v>23</v>
      </c>
      <c r="K859" s="811" t="s">
        <v>220</v>
      </c>
      <c r="L859" s="811" t="s">
        <v>30</v>
      </c>
      <c r="M859" s="86" t="s">
        <v>30</v>
      </c>
      <c r="N859" s="811" t="s">
        <v>45</v>
      </c>
      <c r="O859" s="811" t="s">
        <v>45</v>
      </c>
      <c r="P859" s="811" t="s">
        <v>30</v>
      </c>
      <c r="Q859" s="811" t="s">
        <v>1501</v>
      </c>
      <c r="R859" s="812" t="s">
        <v>5540</v>
      </c>
      <c r="S859" s="812" t="s">
        <v>5541</v>
      </c>
      <c r="T859" s="811" t="s">
        <v>1996</v>
      </c>
      <c r="U859" s="811" t="s">
        <v>1049</v>
      </c>
    </row>
    <row r="860" spans="1:21" s="593" customFormat="1" ht="13" customHeight="1">
      <c r="A860" s="810" t="s">
        <v>1330</v>
      </c>
      <c r="B860" s="810" t="s">
        <v>5542</v>
      </c>
      <c r="C860" s="778" t="s">
        <v>45</v>
      </c>
      <c r="D860" s="811" t="s">
        <v>980</v>
      </c>
      <c r="E860" s="811">
        <v>5</v>
      </c>
      <c r="F860" s="779" t="s">
        <v>18</v>
      </c>
      <c r="G860" s="811" t="s">
        <v>1057</v>
      </c>
      <c r="H860" s="811" t="s">
        <v>45</v>
      </c>
      <c r="I860" s="811" t="s">
        <v>165</v>
      </c>
      <c r="J860" s="811" t="s">
        <v>23</v>
      </c>
      <c r="K860" s="811" t="s">
        <v>220</v>
      </c>
      <c r="L860" s="811" t="s">
        <v>30</v>
      </c>
      <c r="M860" s="86" t="s">
        <v>30</v>
      </c>
      <c r="N860" s="811" t="s">
        <v>45</v>
      </c>
      <c r="O860" s="811" t="s">
        <v>45</v>
      </c>
      <c r="P860" s="811" t="s">
        <v>30</v>
      </c>
      <c r="Q860" s="811" t="s">
        <v>1501</v>
      </c>
      <c r="R860" s="812" t="s">
        <v>5542</v>
      </c>
      <c r="S860" s="812" t="s">
        <v>5543</v>
      </c>
      <c r="T860" s="811" t="s">
        <v>5544</v>
      </c>
      <c r="U860" s="811" t="s">
        <v>3046</v>
      </c>
    </row>
    <row r="861" spans="1:21" s="593" customFormat="1" ht="13" customHeight="1">
      <c r="A861" s="810" t="s">
        <v>1330</v>
      </c>
      <c r="B861" s="810" t="s">
        <v>5545</v>
      </c>
      <c r="C861" s="778" t="s">
        <v>45</v>
      </c>
      <c r="D861" s="811" t="s">
        <v>980</v>
      </c>
      <c r="E861" s="811">
        <v>5</v>
      </c>
      <c r="F861" s="779" t="s">
        <v>18</v>
      </c>
      <c r="G861" s="811" t="s">
        <v>1057</v>
      </c>
      <c r="H861" s="811" t="s">
        <v>45</v>
      </c>
      <c r="I861" s="811" t="s">
        <v>165</v>
      </c>
      <c r="J861" s="811" t="s">
        <v>23</v>
      </c>
      <c r="K861" s="811" t="s">
        <v>220</v>
      </c>
      <c r="L861" s="811" t="s">
        <v>45</v>
      </c>
      <c r="M861" s="86" t="s">
        <v>30</v>
      </c>
      <c r="N861" s="811" t="s">
        <v>45</v>
      </c>
      <c r="O861" s="811" t="s">
        <v>45</v>
      </c>
      <c r="P861" s="811" t="s">
        <v>30</v>
      </c>
      <c r="Q861" s="811" t="s">
        <v>1501</v>
      </c>
      <c r="R861" s="812" t="s">
        <v>5545</v>
      </c>
      <c r="S861" s="812" t="s">
        <v>1251</v>
      </c>
      <c r="T861" s="811" t="s">
        <v>1779</v>
      </c>
      <c r="U861" s="811" t="s">
        <v>680</v>
      </c>
    </row>
    <row r="862" spans="1:21" s="583" customFormat="1" ht="13" customHeight="1">
      <c r="A862" s="810" t="s">
        <v>1330</v>
      </c>
      <c r="B862" s="810" t="s">
        <v>5546</v>
      </c>
      <c r="C862" s="778" t="s">
        <v>45</v>
      </c>
      <c r="D862" s="811" t="s">
        <v>980</v>
      </c>
      <c r="E862" s="811">
        <v>5</v>
      </c>
      <c r="F862" s="779" t="s">
        <v>18</v>
      </c>
      <c r="G862" s="811" t="s">
        <v>1059</v>
      </c>
      <c r="H862" s="811" t="s">
        <v>45</v>
      </c>
      <c r="I862" s="811" t="s">
        <v>165</v>
      </c>
      <c r="J862" s="811" t="s">
        <v>23</v>
      </c>
      <c r="K862" s="811" t="s">
        <v>220</v>
      </c>
      <c r="L862" s="811" t="s">
        <v>30</v>
      </c>
      <c r="M862" s="86" t="s">
        <v>30</v>
      </c>
      <c r="N862" s="811" t="s">
        <v>45</v>
      </c>
      <c r="O862" s="811" t="s">
        <v>45</v>
      </c>
      <c r="P862" s="811" t="s">
        <v>30</v>
      </c>
      <c r="Q862" s="811" t="s">
        <v>1500</v>
      </c>
      <c r="R862" s="812" t="s">
        <v>5546</v>
      </c>
      <c r="S862" s="812" t="s">
        <v>45</v>
      </c>
      <c r="T862" s="811" t="s">
        <v>45</v>
      </c>
      <c r="U862" s="811" t="s">
        <v>3041</v>
      </c>
    </row>
    <row r="863" spans="1:21" s="583" customFormat="1" ht="13" customHeight="1">
      <c r="A863" s="810" t="s">
        <v>1330</v>
      </c>
      <c r="B863" s="810" t="s">
        <v>9338</v>
      </c>
      <c r="C863" s="778" t="s">
        <v>45</v>
      </c>
      <c r="D863" s="811" t="s">
        <v>980</v>
      </c>
      <c r="E863" s="811">
        <v>5</v>
      </c>
      <c r="F863" s="779" t="s">
        <v>18</v>
      </c>
      <c r="G863" s="811" t="s">
        <v>1057</v>
      </c>
      <c r="H863" s="811" t="s">
        <v>45</v>
      </c>
      <c r="I863" s="811" t="s">
        <v>165</v>
      </c>
      <c r="J863" s="811" t="s">
        <v>23</v>
      </c>
      <c r="K863" s="811" t="s">
        <v>220</v>
      </c>
      <c r="L863" s="811" t="s">
        <v>45</v>
      </c>
      <c r="M863" s="86" t="s">
        <v>30</v>
      </c>
      <c r="N863" s="811" t="s">
        <v>45</v>
      </c>
      <c r="O863" s="811" t="s">
        <v>45</v>
      </c>
      <c r="P863" s="811" t="s">
        <v>30</v>
      </c>
      <c r="Q863" s="811" t="s">
        <v>1501</v>
      </c>
      <c r="R863" s="812" t="s">
        <v>9338</v>
      </c>
      <c r="S863" s="812" t="s">
        <v>9339</v>
      </c>
      <c r="T863" s="811" t="s">
        <v>3531</v>
      </c>
      <c r="U863" s="811" t="s">
        <v>3037</v>
      </c>
    </row>
    <row r="864" spans="1:21" s="583" customFormat="1" ht="13" customHeight="1">
      <c r="A864" s="810" t="s">
        <v>1330</v>
      </c>
      <c r="B864" s="810" t="s">
        <v>9340</v>
      </c>
      <c r="C864" s="778" t="s">
        <v>45</v>
      </c>
      <c r="D864" s="811" t="s">
        <v>980</v>
      </c>
      <c r="E864" s="811">
        <v>5</v>
      </c>
      <c r="F864" s="779" t="s">
        <v>18</v>
      </c>
      <c r="G864" s="811" t="s">
        <v>1059</v>
      </c>
      <c r="H864" s="811" t="s">
        <v>45</v>
      </c>
      <c r="I864" s="811" t="s">
        <v>165</v>
      </c>
      <c r="J864" s="811" t="s">
        <v>23</v>
      </c>
      <c r="K864" s="811" t="s">
        <v>220</v>
      </c>
      <c r="L864" s="811" t="s">
        <v>45</v>
      </c>
      <c r="M864" s="86" t="s">
        <v>30</v>
      </c>
      <c r="N864" s="811" t="s">
        <v>45</v>
      </c>
      <c r="O864" s="811" t="s">
        <v>45</v>
      </c>
      <c r="P864" s="811" t="s">
        <v>30</v>
      </c>
      <c r="Q864" s="811" t="s">
        <v>1500</v>
      </c>
      <c r="R864" s="812" t="s">
        <v>9340</v>
      </c>
      <c r="S864" s="812" t="s">
        <v>45</v>
      </c>
      <c r="T864" s="811" t="s">
        <v>45</v>
      </c>
      <c r="U864" s="811" t="s">
        <v>9341</v>
      </c>
    </row>
    <row r="865" spans="1:21" s="583" customFormat="1" ht="13" customHeight="1">
      <c r="A865" s="810" t="s">
        <v>1330</v>
      </c>
      <c r="B865" s="810" t="s">
        <v>9342</v>
      </c>
      <c r="C865" s="778" t="s">
        <v>45</v>
      </c>
      <c r="D865" s="811" t="s">
        <v>980</v>
      </c>
      <c r="E865" s="811">
        <v>5</v>
      </c>
      <c r="F865" s="779" t="s">
        <v>18</v>
      </c>
      <c r="G865" s="811" t="s">
        <v>1059</v>
      </c>
      <c r="H865" s="811" t="s">
        <v>45</v>
      </c>
      <c r="I865" s="811" t="s">
        <v>165</v>
      </c>
      <c r="J865" s="811" t="s">
        <v>23</v>
      </c>
      <c r="K865" s="811" t="s">
        <v>220</v>
      </c>
      <c r="L865" s="811" t="s">
        <v>30</v>
      </c>
      <c r="M865" s="86" t="s">
        <v>30</v>
      </c>
      <c r="N865" s="811" t="s">
        <v>45</v>
      </c>
      <c r="O865" s="811" t="s">
        <v>45</v>
      </c>
      <c r="P865" s="811" t="s">
        <v>30</v>
      </c>
      <c r="Q865" s="811" t="s">
        <v>1501</v>
      </c>
      <c r="R865" s="812" t="s">
        <v>9342</v>
      </c>
      <c r="S865" s="812" t="s">
        <v>9343</v>
      </c>
      <c r="T865" s="811" t="s">
        <v>9344</v>
      </c>
      <c r="U865" s="811" t="s">
        <v>3035</v>
      </c>
    </row>
    <row r="866" spans="1:21" s="583" customFormat="1" ht="13" customHeight="1">
      <c r="A866" s="810" t="s">
        <v>1330</v>
      </c>
      <c r="B866" s="810" t="s">
        <v>5554</v>
      </c>
      <c r="C866" s="778" t="s">
        <v>30</v>
      </c>
      <c r="D866" s="811" t="s">
        <v>980</v>
      </c>
      <c r="E866" s="811">
        <v>5</v>
      </c>
      <c r="F866" s="779" t="s">
        <v>18</v>
      </c>
      <c r="G866" s="811" t="s">
        <v>1057</v>
      </c>
      <c r="H866" s="811" t="s">
        <v>45</v>
      </c>
      <c r="I866" s="811" t="s">
        <v>165</v>
      </c>
      <c r="J866" s="811" t="s">
        <v>35</v>
      </c>
      <c r="K866" s="811" t="s">
        <v>222</v>
      </c>
      <c r="L866" s="811" t="s">
        <v>45</v>
      </c>
      <c r="M866" s="86" t="s">
        <v>30</v>
      </c>
      <c r="N866" s="811" t="s">
        <v>45</v>
      </c>
      <c r="O866" s="811" t="s">
        <v>45</v>
      </c>
      <c r="P866" s="811" t="s">
        <v>30</v>
      </c>
      <c r="Q866" s="811" t="s">
        <v>1501</v>
      </c>
      <c r="R866" s="812" t="s">
        <v>5554</v>
      </c>
      <c r="S866" s="812" t="s">
        <v>6152</v>
      </c>
      <c r="T866" s="811" t="s">
        <v>1634</v>
      </c>
      <c r="U866" s="811" t="s">
        <v>3001</v>
      </c>
    </row>
    <row r="867" spans="1:21" s="583" customFormat="1" ht="13" hidden="1" customHeight="1">
      <c r="A867" s="810" t="s">
        <v>1330</v>
      </c>
      <c r="B867" s="810" t="s">
        <v>5547</v>
      </c>
      <c r="C867" s="778" t="s">
        <v>45</v>
      </c>
      <c r="D867" s="811" t="s">
        <v>980</v>
      </c>
      <c r="E867" s="811">
        <v>5</v>
      </c>
      <c r="F867" s="779" t="s">
        <v>40</v>
      </c>
      <c r="G867" s="811" t="s">
        <v>1057</v>
      </c>
      <c r="H867" s="811" t="s">
        <v>45</v>
      </c>
      <c r="I867" s="811" t="s">
        <v>165</v>
      </c>
      <c r="J867" s="811" t="s">
        <v>23</v>
      </c>
      <c r="K867" s="811" t="s">
        <v>220</v>
      </c>
      <c r="L867" s="811" t="s">
        <v>45</v>
      </c>
      <c r="M867" s="86" t="s">
        <v>30</v>
      </c>
      <c r="N867" s="811" t="s">
        <v>45</v>
      </c>
      <c r="O867" s="811" t="s">
        <v>45</v>
      </c>
      <c r="P867" s="811" t="s">
        <v>30</v>
      </c>
      <c r="Q867" s="811" t="s">
        <v>1501</v>
      </c>
      <c r="R867" s="812" t="s">
        <v>5547</v>
      </c>
      <c r="S867" s="812" t="s">
        <v>1252</v>
      </c>
      <c r="T867" s="811" t="s">
        <v>3511</v>
      </c>
      <c r="U867" s="811" t="s">
        <v>3031</v>
      </c>
    </row>
    <row r="868" spans="1:21" s="583" customFormat="1" ht="13" hidden="1" customHeight="1">
      <c r="A868" s="810" t="s">
        <v>1330</v>
      </c>
      <c r="B868" s="810" t="s">
        <v>5548</v>
      </c>
      <c r="C868" s="778" t="s">
        <v>45</v>
      </c>
      <c r="D868" s="811" t="s">
        <v>980</v>
      </c>
      <c r="E868" s="811">
        <v>5</v>
      </c>
      <c r="F868" s="779" t="s">
        <v>40</v>
      </c>
      <c r="G868" s="811" t="s">
        <v>1059</v>
      </c>
      <c r="H868" s="811" t="s">
        <v>45</v>
      </c>
      <c r="I868" s="811" t="s">
        <v>165</v>
      </c>
      <c r="J868" s="811" t="s">
        <v>23</v>
      </c>
      <c r="K868" s="811" t="s">
        <v>220</v>
      </c>
      <c r="L868" s="811" t="s">
        <v>45</v>
      </c>
      <c r="M868" s="86" t="s">
        <v>30</v>
      </c>
      <c r="N868" s="811" t="s">
        <v>45</v>
      </c>
      <c r="O868" s="811" t="s">
        <v>45</v>
      </c>
      <c r="P868" s="811" t="s">
        <v>30</v>
      </c>
      <c r="Q868" s="811" t="s">
        <v>1500</v>
      </c>
      <c r="R868" s="812" t="s">
        <v>5548</v>
      </c>
      <c r="S868" s="812" t="s">
        <v>45</v>
      </c>
      <c r="T868" s="811" t="s">
        <v>45</v>
      </c>
      <c r="U868" s="811" t="s">
        <v>3030</v>
      </c>
    </row>
    <row r="869" spans="1:21" s="583" customFormat="1" ht="13" hidden="1" customHeight="1">
      <c r="A869" s="810" t="s">
        <v>1324</v>
      </c>
      <c r="B869" s="810" t="s">
        <v>5514</v>
      </c>
      <c r="C869" s="778" t="s">
        <v>45</v>
      </c>
      <c r="D869" s="811" t="s">
        <v>980</v>
      </c>
      <c r="E869" s="811">
        <v>5</v>
      </c>
      <c r="F869" s="779" t="s">
        <v>40</v>
      </c>
      <c r="G869" s="811" t="s">
        <v>1057</v>
      </c>
      <c r="H869" s="811" t="s">
        <v>45</v>
      </c>
      <c r="I869" s="811" t="s">
        <v>165</v>
      </c>
      <c r="J869" s="811" t="s">
        <v>269</v>
      </c>
      <c r="K869" s="811" t="s">
        <v>220</v>
      </c>
      <c r="L869" s="811" t="s">
        <v>30</v>
      </c>
      <c r="M869" s="86" t="s">
        <v>30</v>
      </c>
      <c r="N869" s="811" t="s">
        <v>45</v>
      </c>
      <c r="O869" s="811" t="s">
        <v>45</v>
      </c>
      <c r="P869" s="811" t="s">
        <v>30</v>
      </c>
      <c r="Q869" s="811" t="s">
        <v>1500</v>
      </c>
      <c r="R869" s="812" t="s">
        <v>5514</v>
      </c>
      <c r="S869" s="812" t="s">
        <v>45</v>
      </c>
      <c r="T869" s="811" t="s">
        <v>45</v>
      </c>
      <c r="U869" s="811" t="s">
        <v>672</v>
      </c>
    </row>
    <row r="870" spans="1:21" s="583" customFormat="1" ht="13" hidden="1" customHeight="1">
      <c r="A870" s="810" t="s">
        <v>1324</v>
      </c>
      <c r="B870" s="810" t="s">
        <v>116</v>
      </c>
      <c r="C870" s="778" t="s">
        <v>45</v>
      </c>
      <c r="D870" s="811" t="s">
        <v>982</v>
      </c>
      <c r="E870" s="811">
        <v>4</v>
      </c>
      <c r="F870" s="779" t="s">
        <v>40</v>
      </c>
      <c r="G870" s="811" t="s">
        <v>1057</v>
      </c>
      <c r="H870" s="811" t="s">
        <v>45</v>
      </c>
      <c r="I870" s="811" t="s">
        <v>165</v>
      </c>
      <c r="J870" s="811" t="s">
        <v>21</v>
      </c>
      <c r="K870" s="811" t="s">
        <v>220</v>
      </c>
      <c r="L870" s="811" t="s">
        <v>45</v>
      </c>
      <c r="M870" s="86" t="s">
        <v>30</v>
      </c>
      <c r="N870" s="811" t="s">
        <v>45</v>
      </c>
      <c r="O870" s="811" t="s">
        <v>45</v>
      </c>
      <c r="P870" s="811" t="s">
        <v>45</v>
      </c>
      <c r="Q870" s="811" t="s">
        <v>1500</v>
      </c>
      <c r="R870" s="812" t="s">
        <v>116</v>
      </c>
      <c r="S870" s="812" t="s">
        <v>45</v>
      </c>
      <c r="T870" s="811" t="s">
        <v>45</v>
      </c>
      <c r="U870" s="811" t="s">
        <v>46</v>
      </c>
    </row>
    <row r="871" spans="1:21" s="583" customFormat="1" ht="13" hidden="1" customHeight="1">
      <c r="A871" s="810" t="s">
        <v>1324</v>
      </c>
      <c r="B871" s="810" t="s">
        <v>3566</v>
      </c>
      <c r="C871" s="778" t="s">
        <v>45</v>
      </c>
      <c r="D871" s="811" t="s">
        <v>980</v>
      </c>
      <c r="E871" s="811">
        <v>5</v>
      </c>
      <c r="F871" s="779" t="s">
        <v>40</v>
      </c>
      <c r="G871" s="811" t="s">
        <v>1057</v>
      </c>
      <c r="H871" s="811" t="s">
        <v>45</v>
      </c>
      <c r="I871" s="811" t="s">
        <v>165</v>
      </c>
      <c r="J871" s="811" t="s">
        <v>269</v>
      </c>
      <c r="K871" s="811" t="s">
        <v>220</v>
      </c>
      <c r="L871" s="811" t="s">
        <v>45</v>
      </c>
      <c r="M871" s="86" t="s">
        <v>30</v>
      </c>
      <c r="N871" s="811" t="s">
        <v>45</v>
      </c>
      <c r="O871" s="811" t="s">
        <v>45</v>
      </c>
      <c r="P871" s="811" t="s">
        <v>30</v>
      </c>
      <c r="Q871" s="811" t="s">
        <v>16</v>
      </c>
      <c r="R871" s="812" t="s">
        <v>45</v>
      </c>
      <c r="S871" s="812" t="s">
        <v>7180</v>
      </c>
      <c r="T871" s="811" t="s">
        <v>1636</v>
      </c>
      <c r="U871" s="811" t="s">
        <v>3565</v>
      </c>
    </row>
    <row r="872" spans="1:21" s="593" customFormat="1" ht="13" customHeight="1">
      <c r="A872" s="810" t="s">
        <v>1330</v>
      </c>
      <c r="B872" s="810" t="s">
        <v>5555</v>
      </c>
      <c r="C872" s="778" t="s">
        <v>30</v>
      </c>
      <c r="D872" s="811" t="s">
        <v>980</v>
      </c>
      <c r="E872" s="811">
        <v>5</v>
      </c>
      <c r="F872" s="779" t="s">
        <v>18</v>
      </c>
      <c r="G872" s="811" t="s">
        <v>1059</v>
      </c>
      <c r="H872" s="811" t="s">
        <v>45</v>
      </c>
      <c r="I872" s="811" t="s">
        <v>165</v>
      </c>
      <c r="J872" s="811" t="s">
        <v>35</v>
      </c>
      <c r="K872" s="811" t="s">
        <v>222</v>
      </c>
      <c r="L872" s="811" t="s">
        <v>45</v>
      </c>
      <c r="M872" s="86" t="s">
        <v>30</v>
      </c>
      <c r="N872" s="811" t="s">
        <v>45</v>
      </c>
      <c r="O872" s="811" t="s">
        <v>45</v>
      </c>
      <c r="P872" s="811" t="s">
        <v>30</v>
      </c>
      <c r="Q872" s="811" t="s">
        <v>1501</v>
      </c>
      <c r="R872" s="812" t="s">
        <v>5555</v>
      </c>
      <c r="S872" s="812" t="s">
        <v>5796</v>
      </c>
      <c r="T872" s="811" t="s">
        <v>4781</v>
      </c>
      <c r="U872" s="811" t="s">
        <v>681</v>
      </c>
    </row>
    <row r="873" spans="1:21" s="583" customFormat="1" ht="13" customHeight="1">
      <c r="A873" s="810" t="s">
        <v>1330</v>
      </c>
      <c r="B873" s="810" t="s">
        <v>10089</v>
      </c>
      <c r="C873" s="778" t="s">
        <v>45</v>
      </c>
      <c r="D873" s="811" t="s">
        <v>982</v>
      </c>
      <c r="E873" s="811">
        <v>4</v>
      </c>
      <c r="F873" s="779" t="s">
        <v>18</v>
      </c>
      <c r="G873" s="811" t="s">
        <v>1057</v>
      </c>
      <c r="H873" s="811" t="s">
        <v>45</v>
      </c>
      <c r="I873" s="811" t="s">
        <v>165</v>
      </c>
      <c r="J873" s="811" t="s">
        <v>35</v>
      </c>
      <c r="K873" s="811" t="s">
        <v>220</v>
      </c>
      <c r="L873" s="811" t="s">
        <v>45</v>
      </c>
      <c r="M873" s="86" t="s">
        <v>30</v>
      </c>
      <c r="N873" s="811" t="s">
        <v>45</v>
      </c>
      <c r="O873" s="811" t="s">
        <v>45</v>
      </c>
      <c r="P873" s="811" t="s">
        <v>30</v>
      </c>
      <c r="Q873" s="811" t="s">
        <v>1501</v>
      </c>
      <c r="R873" s="812" t="s">
        <v>10089</v>
      </c>
      <c r="S873" s="812" t="s">
        <v>10089</v>
      </c>
      <c r="T873" s="811" t="s">
        <v>10090</v>
      </c>
      <c r="U873" s="811" t="s">
        <v>10091</v>
      </c>
    </row>
    <row r="874" spans="1:21" s="583" customFormat="1" ht="13" customHeight="1">
      <c r="A874" s="810" t="s">
        <v>1330</v>
      </c>
      <c r="B874" s="810" t="s">
        <v>10280</v>
      </c>
      <c r="C874" s="778" t="s">
        <v>45</v>
      </c>
      <c r="D874" s="811" t="s">
        <v>982</v>
      </c>
      <c r="E874" s="811">
        <v>4</v>
      </c>
      <c r="F874" s="779" t="s">
        <v>18</v>
      </c>
      <c r="G874" s="811" t="s">
        <v>1057</v>
      </c>
      <c r="H874" s="811" t="s">
        <v>45</v>
      </c>
      <c r="I874" s="811" t="s">
        <v>165</v>
      </c>
      <c r="J874" s="811" t="s">
        <v>35</v>
      </c>
      <c r="K874" s="811" t="s">
        <v>220</v>
      </c>
      <c r="L874" s="811" t="s">
        <v>45</v>
      </c>
      <c r="M874" s="86" t="s">
        <v>45</v>
      </c>
      <c r="N874" s="811" t="s">
        <v>30</v>
      </c>
      <c r="O874" s="811" t="s">
        <v>45</v>
      </c>
      <c r="P874" s="811" t="s">
        <v>45</v>
      </c>
      <c r="Q874" s="811" t="s">
        <v>16</v>
      </c>
      <c r="R874" s="812" t="s">
        <v>45</v>
      </c>
      <c r="S874" s="812" t="s">
        <v>10280</v>
      </c>
      <c r="T874" s="811" t="s">
        <v>10281</v>
      </c>
      <c r="U874" s="811" t="s">
        <v>10282</v>
      </c>
    </row>
    <row r="875" spans="1:21" s="593" customFormat="1" ht="13" customHeight="1">
      <c r="A875" s="810" t="s">
        <v>1330</v>
      </c>
      <c r="B875" s="810" t="s">
        <v>10092</v>
      </c>
      <c r="C875" s="778" t="s">
        <v>45</v>
      </c>
      <c r="D875" s="811" t="s">
        <v>982</v>
      </c>
      <c r="E875" s="811">
        <v>4</v>
      </c>
      <c r="F875" s="779" t="s">
        <v>18</v>
      </c>
      <c r="G875" s="811" t="s">
        <v>1059</v>
      </c>
      <c r="H875" s="811" t="s">
        <v>45</v>
      </c>
      <c r="I875" s="811" t="s">
        <v>165</v>
      </c>
      <c r="J875" s="811" t="s">
        <v>35</v>
      </c>
      <c r="K875" s="811" t="s">
        <v>220</v>
      </c>
      <c r="L875" s="811" t="s">
        <v>30</v>
      </c>
      <c r="M875" s="86" t="s">
        <v>30</v>
      </c>
      <c r="N875" s="811" t="s">
        <v>45</v>
      </c>
      <c r="O875" s="811" t="s">
        <v>45</v>
      </c>
      <c r="P875" s="811" t="s">
        <v>30</v>
      </c>
      <c r="Q875" s="811" t="s">
        <v>16</v>
      </c>
      <c r="R875" s="812" t="s">
        <v>45</v>
      </c>
      <c r="S875" s="812" t="s">
        <v>10092</v>
      </c>
      <c r="T875" s="811" t="s">
        <v>10093</v>
      </c>
      <c r="U875" s="811" t="s">
        <v>10094</v>
      </c>
    </row>
    <row r="876" spans="1:21" s="583" customFormat="1" ht="13" customHeight="1">
      <c r="A876" s="810" t="s">
        <v>1330</v>
      </c>
      <c r="B876" s="810" t="s">
        <v>6775</v>
      </c>
      <c r="C876" s="778" t="s">
        <v>45</v>
      </c>
      <c r="D876" s="811" t="s">
        <v>980</v>
      </c>
      <c r="E876" s="811">
        <v>5</v>
      </c>
      <c r="F876" s="779" t="s">
        <v>18</v>
      </c>
      <c r="G876" s="811" t="s">
        <v>1059</v>
      </c>
      <c r="H876" s="811" t="s">
        <v>45</v>
      </c>
      <c r="I876" s="811" t="s">
        <v>165</v>
      </c>
      <c r="J876" s="811" t="s">
        <v>22</v>
      </c>
      <c r="K876" s="811" t="s">
        <v>220</v>
      </c>
      <c r="L876" s="811" t="s">
        <v>45</v>
      </c>
      <c r="M876" s="86" t="s">
        <v>30</v>
      </c>
      <c r="N876" s="811" t="s">
        <v>45</v>
      </c>
      <c r="O876" s="811" t="s">
        <v>45</v>
      </c>
      <c r="P876" s="811" t="s">
        <v>30</v>
      </c>
      <c r="Q876" s="811" t="s">
        <v>16</v>
      </c>
      <c r="R876" s="812" t="s">
        <v>45</v>
      </c>
      <c r="S876" s="812" t="s">
        <v>6775</v>
      </c>
      <c r="T876" s="811" t="s">
        <v>6777</v>
      </c>
      <c r="U876" s="811" t="s">
        <v>6779</v>
      </c>
    </row>
    <row r="877" spans="1:21" s="583" customFormat="1" ht="13" customHeight="1">
      <c r="A877" s="810" t="s">
        <v>1330</v>
      </c>
      <c r="B877" s="810" t="s">
        <v>6523</v>
      </c>
      <c r="C877" s="778" t="s">
        <v>45</v>
      </c>
      <c r="D877" s="811" t="s">
        <v>980</v>
      </c>
      <c r="E877" s="811">
        <v>5</v>
      </c>
      <c r="F877" s="779" t="s">
        <v>18</v>
      </c>
      <c r="G877" s="811" t="s">
        <v>1057</v>
      </c>
      <c r="H877" s="811" t="s">
        <v>45</v>
      </c>
      <c r="I877" s="811" t="s">
        <v>165</v>
      </c>
      <c r="J877" s="811" t="s">
        <v>22</v>
      </c>
      <c r="K877" s="811" t="s">
        <v>220</v>
      </c>
      <c r="L877" s="811" t="s">
        <v>45</v>
      </c>
      <c r="M877" s="86" t="s">
        <v>30</v>
      </c>
      <c r="N877" s="811" t="s">
        <v>45</v>
      </c>
      <c r="O877" s="811" t="s">
        <v>45</v>
      </c>
      <c r="P877" s="811" t="s">
        <v>30</v>
      </c>
      <c r="Q877" s="811" t="s">
        <v>1501</v>
      </c>
      <c r="R877" s="812" t="s">
        <v>6523</v>
      </c>
      <c r="S877" s="812" t="s">
        <v>6772</v>
      </c>
      <c r="T877" s="811" t="s">
        <v>6773</v>
      </c>
      <c r="U877" s="811" t="s">
        <v>2998</v>
      </c>
    </row>
    <row r="878" spans="1:21" s="593" customFormat="1" ht="13" customHeight="1">
      <c r="A878" s="810" t="s">
        <v>1330</v>
      </c>
      <c r="B878" s="810" t="s">
        <v>6869</v>
      </c>
      <c r="C878" s="778" t="s">
        <v>45</v>
      </c>
      <c r="D878" s="811" t="s">
        <v>980</v>
      </c>
      <c r="E878" s="811">
        <v>5</v>
      </c>
      <c r="F878" s="779" t="s">
        <v>18</v>
      </c>
      <c r="G878" s="811" t="s">
        <v>1059</v>
      </c>
      <c r="H878" s="811" t="s">
        <v>45</v>
      </c>
      <c r="I878" s="811" t="s">
        <v>165</v>
      </c>
      <c r="J878" s="811" t="s">
        <v>22</v>
      </c>
      <c r="K878" s="811" t="s">
        <v>220</v>
      </c>
      <c r="L878" s="811" t="s">
        <v>30</v>
      </c>
      <c r="M878" s="86" t="s">
        <v>30</v>
      </c>
      <c r="N878" s="811" t="s">
        <v>45</v>
      </c>
      <c r="O878" s="811" t="s">
        <v>45</v>
      </c>
      <c r="P878" s="811" t="s">
        <v>30</v>
      </c>
      <c r="Q878" s="811" t="s">
        <v>1501</v>
      </c>
      <c r="R878" s="812" t="s">
        <v>6869</v>
      </c>
      <c r="S878" s="812" t="s">
        <v>6774</v>
      </c>
      <c r="T878" s="811" t="s">
        <v>6776</v>
      </c>
      <c r="U878" s="811" t="s">
        <v>6778</v>
      </c>
    </row>
    <row r="879" spans="1:21" s="593" customFormat="1" ht="13" hidden="1" customHeight="1">
      <c r="A879" s="810" t="s">
        <v>7447</v>
      </c>
      <c r="B879" s="810" t="s">
        <v>8373</v>
      </c>
      <c r="C879" s="778" t="s">
        <v>45</v>
      </c>
      <c r="D879" s="811" t="s">
        <v>980</v>
      </c>
      <c r="E879" s="811">
        <v>5</v>
      </c>
      <c r="F879" s="779" t="s">
        <v>40</v>
      </c>
      <c r="G879" s="811" t="s">
        <v>1057</v>
      </c>
      <c r="H879" s="811" t="s">
        <v>45</v>
      </c>
      <c r="I879" s="811" t="s">
        <v>165</v>
      </c>
      <c r="J879" s="811" t="s">
        <v>180</v>
      </c>
      <c r="K879" s="811" t="s">
        <v>220</v>
      </c>
      <c r="L879" s="811" t="s">
        <v>45</v>
      </c>
      <c r="M879" s="86" t="s">
        <v>30</v>
      </c>
      <c r="N879" s="811" t="s">
        <v>45</v>
      </c>
      <c r="O879" s="811" t="s">
        <v>45</v>
      </c>
      <c r="P879" s="811" t="s">
        <v>30</v>
      </c>
      <c r="Q879" s="811" t="s">
        <v>1501</v>
      </c>
      <c r="R879" s="812" t="s">
        <v>8373</v>
      </c>
      <c r="S879" s="812" t="s">
        <v>8376</v>
      </c>
      <c r="T879" s="811" t="s">
        <v>3907</v>
      </c>
      <c r="U879" s="811" t="s">
        <v>3682</v>
      </c>
    </row>
    <row r="880" spans="1:21" s="583" customFormat="1" ht="13" customHeight="1">
      <c r="A880" s="810" t="s">
        <v>1330</v>
      </c>
      <c r="B880" s="810" t="s">
        <v>9345</v>
      </c>
      <c r="C880" s="778" t="s">
        <v>45</v>
      </c>
      <c r="D880" s="811" t="s">
        <v>983</v>
      </c>
      <c r="E880" s="811">
        <v>2</v>
      </c>
      <c r="F880" s="779" t="s">
        <v>18</v>
      </c>
      <c r="G880" s="811" t="s">
        <v>1059</v>
      </c>
      <c r="H880" s="811" t="s">
        <v>45</v>
      </c>
      <c r="I880" s="811" t="s">
        <v>36</v>
      </c>
      <c r="J880" s="811" t="s">
        <v>191</v>
      </c>
      <c r="K880" s="811" t="s">
        <v>220</v>
      </c>
      <c r="L880" s="811" t="s">
        <v>45</v>
      </c>
      <c r="M880" s="86" t="s">
        <v>30</v>
      </c>
      <c r="N880" s="811" t="s">
        <v>45</v>
      </c>
      <c r="O880" s="811" t="s">
        <v>45</v>
      </c>
      <c r="P880" s="811" t="s">
        <v>30</v>
      </c>
      <c r="Q880" s="811" t="s">
        <v>1501</v>
      </c>
      <c r="R880" s="812" t="s">
        <v>9345</v>
      </c>
      <c r="S880" s="812" t="s">
        <v>9346</v>
      </c>
      <c r="T880" s="811" t="s">
        <v>9347</v>
      </c>
      <c r="U880" s="811" t="s">
        <v>9348</v>
      </c>
    </row>
    <row r="881" spans="1:21" s="583" customFormat="1" ht="13" hidden="1" customHeight="1">
      <c r="A881" s="810" t="s">
        <v>7447</v>
      </c>
      <c r="B881" s="810" t="s">
        <v>7448</v>
      </c>
      <c r="C881" s="778" t="s">
        <v>45</v>
      </c>
      <c r="D881" s="811" t="s">
        <v>982</v>
      </c>
      <c r="E881" s="811">
        <v>4</v>
      </c>
      <c r="F881" s="779" t="s">
        <v>40</v>
      </c>
      <c r="G881" s="811" t="s">
        <v>1057</v>
      </c>
      <c r="H881" s="811" t="s">
        <v>45</v>
      </c>
      <c r="I881" s="811" t="s">
        <v>165</v>
      </c>
      <c r="J881" s="811" t="s">
        <v>35</v>
      </c>
      <c r="K881" s="811" t="s">
        <v>220</v>
      </c>
      <c r="L881" s="811" t="s">
        <v>45</v>
      </c>
      <c r="M881" s="86" t="s">
        <v>30</v>
      </c>
      <c r="N881" s="811" t="s">
        <v>45</v>
      </c>
      <c r="O881" s="811" t="s">
        <v>45</v>
      </c>
      <c r="P881" s="811" t="s">
        <v>30</v>
      </c>
      <c r="Q881" s="811" t="s">
        <v>1501</v>
      </c>
      <c r="R881" s="812" t="s">
        <v>7448</v>
      </c>
      <c r="S881" s="812" t="s">
        <v>7450</v>
      </c>
      <c r="T881" s="811" t="s">
        <v>1682</v>
      </c>
      <c r="U881" s="811" t="s">
        <v>594</v>
      </c>
    </row>
    <row r="882" spans="1:21" s="583" customFormat="1" ht="13" hidden="1" customHeight="1">
      <c r="A882" s="810" t="s">
        <v>7447</v>
      </c>
      <c r="B882" s="810" t="s">
        <v>8383</v>
      </c>
      <c r="C882" s="778" t="s">
        <v>45</v>
      </c>
      <c r="D882" s="811" t="s">
        <v>981</v>
      </c>
      <c r="E882" s="811">
        <v>1</v>
      </c>
      <c r="F882" s="779" t="s">
        <v>40</v>
      </c>
      <c r="G882" s="811" t="s">
        <v>1057</v>
      </c>
      <c r="H882" s="811" t="s">
        <v>45</v>
      </c>
      <c r="I882" s="811" t="s">
        <v>190</v>
      </c>
      <c r="J882" s="811" t="s">
        <v>35</v>
      </c>
      <c r="K882" s="811" t="s">
        <v>220</v>
      </c>
      <c r="L882" s="811" t="s">
        <v>45</v>
      </c>
      <c r="M882" s="86" t="s">
        <v>30</v>
      </c>
      <c r="N882" s="811" t="s">
        <v>45</v>
      </c>
      <c r="O882" s="811" t="s">
        <v>45</v>
      </c>
      <c r="P882" s="811" t="s">
        <v>30</v>
      </c>
      <c r="Q882" s="811" t="s">
        <v>1501</v>
      </c>
      <c r="R882" s="812" t="s">
        <v>8374</v>
      </c>
      <c r="S882" s="812" t="s">
        <v>8377</v>
      </c>
      <c r="T882" s="811" t="s">
        <v>1684</v>
      </c>
      <c r="U882" s="811" t="s">
        <v>597</v>
      </c>
    </row>
    <row r="883" spans="1:21" s="583" customFormat="1" ht="13" customHeight="1">
      <c r="A883" s="810" t="s">
        <v>1330</v>
      </c>
      <c r="B883" s="810" t="s">
        <v>9349</v>
      </c>
      <c r="C883" s="778" t="s">
        <v>45</v>
      </c>
      <c r="D883" s="811" t="s">
        <v>983</v>
      </c>
      <c r="E883" s="811">
        <v>2</v>
      </c>
      <c r="F883" s="779" t="s">
        <v>18</v>
      </c>
      <c r="G883" s="811" t="s">
        <v>1059</v>
      </c>
      <c r="H883" s="811" t="s">
        <v>45</v>
      </c>
      <c r="I883" s="811" t="s">
        <v>36</v>
      </c>
      <c r="J883" s="811" t="s">
        <v>191</v>
      </c>
      <c r="K883" s="811" t="s">
        <v>220</v>
      </c>
      <c r="L883" s="811" t="s">
        <v>30</v>
      </c>
      <c r="M883" s="86" t="s">
        <v>30</v>
      </c>
      <c r="N883" s="811" t="s">
        <v>45</v>
      </c>
      <c r="O883" s="811" t="s">
        <v>45</v>
      </c>
      <c r="P883" s="811" t="s">
        <v>30</v>
      </c>
      <c r="Q883" s="811" t="s">
        <v>1501</v>
      </c>
      <c r="R883" s="812" t="s">
        <v>9349</v>
      </c>
      <c r="S883" s="812" t="s">
        <v>9350</v>
      </c>
      <c r="T883" s="811" t="s">
        <v>9351</v>
      </c>
      <c r="U883" s="811" t="s">
        <v>9352</v>
      </c>
    </row>
    <row r="884" spans="1:21" s="583" customFormat="1" ht="13" customHeight="1">
      <c r="A884" s="810" t="s">
        <v>1330</v>
      </c>
      <c r="B884" s="810" t="s">
        <v>9353</v>
      </c>
      <c r="C884" s="778" t="s">
        <v>45</v>
      </c>
      <c r="D884" s="811" t="s">
        <v>983</v>
      </c>
      <c r="E884" s="811">
        <v>2</v>
      </c>
      <c r="F884" s="779" t="s">
        <v>18</v>
      </c>
      <c r="G884" s="811" t="s">
        <v>1058</v>
      </c>
      <c r="H884" s="811" t="s">
        <v>45</v>
      </c>
      <c r="I884" s="811" t="s">
        <v>36</v>
      </c>
      <c r="J884" s="811" t="s">
        <v>191</v>
      </c>
      <c r="K884" s="811" t="s">
        <v>220</v>
      </c>
      <c r="L884" s="811" t="s">
        <v>30</v>
      </c>
      <c r="M884" s="86" t="s">
        <v>30</v>
      </c>
      <c r="N884" s="811" t="s">
        <v>45</v>
      </c>
      <c r="O884" s="811" t="s">
        <v>45</v>
      </c>
      <c r="P884" s="811" t="s">
        <v>30</v>
      </c>
      <c r="Q884" s="811" t="s">
        <v>1500</v>
      </c>
      <c r="R884" s="812" t="s">
        <v>9353</v>
      </c>
      <c r="S884" s="812" t="s">
        <v>45</v>
      </c>
      <c r="T884" s="811" t="s">
        <v>45</v>
      </c>
      <c r="U884" s="811" t="s">
        <v>9354</v>
      </c>
    </row>
    <row r="885" spans="1:21" s="593" customFormat="1" ht="13" hidden="1" customHeight="1">
      <c r="A885" s="810" t="s">
        <v>7447</v>
      </c>
      <c r="B885" s="810" t="s">
        <v>8384</v>
      </c>
      <c r="C885" s="778" t="s">
        <v>45</v>
      </c>
      <c r="D885" s="811" t="s">
        <v>980</v>
      </c>
      <c r="E885" s="811">
        <v>5</v>
      </c>
      <c r="F885" s="779" t="s">
        <v>40</v>
      </c>
      <c r="G885" s="811" t="s">
        <v>1057</v>
      </c>
      <c r="H885" s="811" t="s">
        <v>45</v>
      </c>
      <c r="I885" s="811" t="s">
        <v>165</v>
      </c>
      <c r="J885" s="811" t="s">
        <v>25</v>
      </c>
      <c r="K885" s="811" t="s">
        <v>220</v>
      </c>
      <c r="L885" s="811" t="s">
        <v>45</v>
      </c>
      <c r="M885" s="86" t="s">
        <v>30</v>
      </c>
      <c r="N885" s="811" t="s">
        <v>45</v>
      </c>
      <c r="O885" s="811" t="s">
        <v>45</v>
      </c>
      <c r="P885" s="811" t="s">
        <v>30</v>
      </c>
      <c r="Q885" s="811" t="s">
        <v>1501</v>
      </c>
      <c r="R885" s="812" t="s">
        <v>8375</v>
      </c>
      <c r="S885" s="812" t="s">
        <v>8380</v>
      </c>
      <c r="T885" s="811" t="s">
        <v>1686</v>
      </c>
      <c r="U885" s="811" t="s">
        <v>599</v>
      </c>
    </row>
    <row r="886" spans="1:21" s="583" customFormat="1" ht="13" customHeight="1">
      <c r="A886" s="810" t="s">
        <v>1330</v>
      </c>
      <c r="B886" s="810" t="s">
        <v>9355</v>
      </c>
      <c r="C886" s="778" t="s">
        <v>45</v>
      </c>
      <c r="D886" s="811" t="s">
        <v>983</v>
      </c>
      <c r="E886" s="811">
        <v>2</v>
      </c>
      <c r="F886" s="779" t="s">
        <v>18</v>
      </c>
      <c r="G886" s="811" t="s">
        <v>1061</v>
      </c>
      <c r="H886" s="811" t="s">
        <v>45</v>
      </c>
      <c r="I886" s="811" t="s">
        <v>36</v>
      </c>
      <c r="J886" s="811" t="s">
        <v>191</v>
      </c>
      <c r="K886" s="811" t="s">
        <v>220</v>
      </c>
      <c r="L886" s="811" t="s">
        <v>30</v>
      </c>
      <c r="M886" s="86" t="s">
        <v>30</v>
      </c>
      <c r="N886" s="811" t="s">
        <v>45</v>
      </c>
      <c r="O886" s="811" t="s">
        <v>45</v>
      </c>
      <c r="P886" s="811" t="s">
        <v>30</v>
      </c>
      <c r="Q886" s="811" t="s">
        <v>1500</v>
      </c>
      <c r="R886" s="812" t="s">
        <v>9355</v>
      </c>
      <c r="S886" s="812" t="s">
        <v>45</v>
      </c>
      <c r="T886" s="811" t="s">
        <v>45</v>
      </c>
      <c r="U886" s="811" t="s">
        <v>9356</v>
      </c>
    </row>
    <row r="887" spans="1:21" s="593" customFormat="1" ht="13" customHeight="1">
      <c r="A887" s="810" t="s">
        <v>1330</v>
      </c>
      <c r="B887" s="810" t="s">
        <v>9357</v>
      </c>
      <c r="C887" s="778" t="s">
        <v>45</v>
      </c>
      <c r="D887" s="811" t="s">
        <v>983</v>
      </c>
      <c r="E887" s="811">
        <v>2</v>
      </c>
      <c r="F887" s="779" t="s">
        <v>18</v>
      </c>
      <c r="G887" s="811" t="s">
        <v>1057</v>
      </c>
      <c r="H887" s="811" t="s">
        <v>45</v>
      </c>
      <c r="I887" s="811" t="s">
        <v>36</v>
      </c>
      <c r="J887" s="811" t="s">
        <v>191</v>
      </c>
      <c r="K887" s="811" t="s">
        <v>220</v>
      </c>
      <c r="L887" s="811" t="s">
        <v>30</v>
      </c>
      <c r="M887" s="86" t="s">
        <v>30</v>
      </c>
      <c r="N887" s="811" t="s">
        <v>45</v>
      </c>
      <c r="O887" s="811" t="s">
        <v>45</v>
      </c>
      <c r="P887" s="811" t="s">
        <v>30</v>
      </c>
      <c r="Q887" s="811" t="s">
        <v>1501</v>
      </c>
      <c r="R887" s="812" t="s">
        <v>9357</v>
      </c>
      <c r="S887" s="812" t="s">
        <v>9358</v>
      </c>
      <c r="T887" s="811" t="s">
        <v>9359</v>
      </c>
      <c r="U887" s="811" t="s">
        <v>9360</v>
      </c>
    </row>
    <row r="888" spans="1:21" s="583" customFormat="1" ht="13" customHeight="1">
      <c r="A888" s="810" t="s">
        <v>1330</v>
      </c>
      <c r="B888" s="810" t="s">
        <v>9361</v>
      </c>
      <c r="C888" s="778" t="s">
        <v>45</v>
      </c>
      <c r="D888" s="811" t="s">
        <v>983</v>
      </c>
      <c r="E888" s="811">
        <v>2</v>
      </c>
      <c r="F888" s="779" t="s">
        <v>18</v>
      </c>
      <c r="G888" s="811" t="s">
        <v>1057</v>
      </c>
      <c r="H888" s="811" t="s">
        <v>45</v>
      </c>
      <c r="I888" s="811" t="s">
        <v>36</v>
      </c>
      <c r="J888" s="811" t="s">
        <v>191</v>
      </c>
      <c r="K888" s="811" t="s">
        <v>220</v>
      </c>
      <c r="L888" s="811" t="s">
        <v>30</v>
      </c>
      <c r="M888" s="86" t="s">
        <v>30</v>
      </c>
      <c r="N888" s="811" t="s">
        <v>45</v>
      </c>
      <c r="O888" s="811" t="s">
        <v>45</v>
      </c>
      <c r="P888" s="811" t="s">
        <v>30</v>
      </c>
      <c r="Q888" s="811" t="s">
        <v>1501</v>
      </c>
      <c r="R888" s="812" t="s">
        <v>9361</v>
      </c>
      <c r="S888" s="812" t="s">
        <v>9362</v>
      </c>
      <c r="T888" s="811" t="s">
        <v>9363</v>
      </c>
      <c r="U888" s="811" t="s">
        <v>9364</v>
      </c>
    </row>
    <row r="889" spans="1:21" s="583" customFormat="1" ht="13" customHeight="1">
      <c r="A889" s="810" t="s">
        <v>1330</v>
      </c>
      <c r="B889" s="810" t="s">
        <v>9365</v>
      </c>
      <c r="C889" s="778" t="s">
        <v>45</v>
      </c>
      <c r="D889" s="811" t="s">
        <v>983</v>
      </c>
      <c r="E889" s="811">
        <v>2</v>
      </c>
      <c r="F889" s="779" t="s">
        <v>18</v>
      </c>
      <c r="G889" s="811" t="s">
        <v>1059</v>
      </c>
      <c r="H889" s="811" t="s">
        <v>45</v>
      </c>
      <c r="I889" s="811" t="s">
        <v>36</v>
      </c>
      <c r="J889" s="811" t="s">
        <v>191</v>
      </c>
      <c r="K889" s="811" t="s">
        <v>220</v>
      </c>
      <c r="L889" s="811" t="s">
        <v>30</v>
      </c>
      <c r="M889" s="86" t="s">
        <v>30</v>
      </c>
      <c r="N889" s="811" t="s">
        <v>45</v>
      </c>
      <c r="O889" s="811" t="s">
        <v>45</v>
      </c>
      <c r="P889" s="811" t="s">
        <v>30</v>
      </c>
      <c r="Q889" s="811" t="s">
        <v>1501</v>
      </c>
      <c r="R889" s="812" t="s">
        <v>9365</v>
      </c>
      <c r="S889" s="812" t="s">
        <v>9366</v>
      </c>
      <c r="T889" s="811" t="s">
        <v>9367</v>
      </c>
      <c r="U889" s="811" t="s">
        <v>9368</v>
      </c>
    </row>
    <row r="890" spans="1:21" s="593" customFormat="1" ht="13" hidden="1" customHeight="1">
      <c r="A890" s="810" t="s">
        <v>4803</v>
      </c>
      <c r="B890" s="810" t="s">
        <v>5519</v>
      </c>
      <c r="C890" s="778" t="s">
        <v>45</v>
      </c>
      <c r="D890" s="811" t="s">
        <v>980</v>
      </c>
      <c r="E890" s="811">
        <v>5</v>
      </c>
      <c r="F890" s="779" t="s">
        <v>19</v>
      </c>
      <c r="G890" s="811" t="s">
        <v>1057</v>
      </c>
      <c r="H890" s="811" t="s">
        <v>45</v>
      </c>
      <c r="I890" s="811" t="s">
        <v>165</v>
      </c>
      <c r="J890" s="811" t="s">
        <v>182</v>
      </c>
      <c r="K890" s="811" t="s">
        <v>223</v>
      </c>
      <c r="L890" s="811" t="s">
        <v>45</v>
      </c>
      <c r="M890" s="86" t="s">
        <v>30</v>
      </c>
      <c r="N890" s="811" t="s">
        <v>45</v>
      </c>
      <c r="O890" s="811" t="s">
        <v>45</v>
      </c>
      <c r="P890" s="811" t="s">
        <v>30</v>
      </c>
      <c r="Q890" s="811" t="s">
        <v>1501</v>
      </c>
      <c r="R890" s="812" t="s">
        <v>5519</v>
      </c>
      <c r="S890" s="812" t="s">
        <v>5520</v>
      </c>
      <c r="T890" s="811" t="s">
        <v>1768</v>
      </c>
      <c r="U890" s="811" t="s">
        <v>663</v>
      </c>
    </row>
    <row r="891" spans="1:21" s="593" customFormat="1" ht="13" customHeight="1">
      <c r="A891" s="810" t="s">
        <v>1330</v>
      </c>
      <c r="B891" s="810" t="s">
        <v>5556</v>
      </c>
      <c r="C891" s="778" t="s">
        <v>45</v>
      </c>
      <c r="D891" s="811" t="s">
        <v>980</v>
      </c>
      <c r="E891" s="811">
        <v>5</v>
      </c>
      <c r="F891" s="779" t="s">
        <v>18</v>
      </c>
      <c r="G891" s="811" t="s">
        <v>1059</v>
      </c>
      <c r="H891" s="811" t="s">
        <v>45</v>
      </c>
      <c r="I891" s="811" t="s">
        <v>165</v>
      </c>
      <c r="J891" s="811" t="s">
        <v>33</v>
      </c>
      <c r="K891" s="811" t="s">
        <v>220</v>
      </c>
      <c r="L891" s="811" t="s">
        <v>45</v>
      </c>
      <c r="M891" s="86" t="s">
        <v>30</v>
      </c>
      <c r="N891" s="811" t="s">
        <v>45</v>
      </c>
      <c r="O891" s="811" t="s">
        <v>45</v>
      </c>
      <c r="P891" s="811" t="s">
        <v>30</v>
      </c>
      <c r="Q891" s="811" t="s">
        <v>1501</v>
      </c>
      <c r="R891" s="812" t="s">
        <v>5556</v>
      </c>
      <c r="S891" s="812" t="s">
        <v>6153</v>
      </c>
      <c r="T891" s="811" t="s">
        <v>1783</v>
      </c>
      <c r="U891" s="811" t="s">
        <v>685</v>
      </c>
    </row>
    <row r="892" spans="1:21" s="593" customFormat="1" ht="13" hidden="1" customHeight="1">
      <c r="A892" s="810" t="s">
        <v>4803</v>
      </c>
      <c r="B892" s="810" t="s">
        <v>5521</v>
      </c>
      <c r="C892" s="778" t="s">
        <v>45</v>
      </c>
      <c r="D892" s="811" t="s">
        <v>980</v>
      </c>
      <c r="E892" s="811">
        <v>5</v>
      </c>
      <c r="F892" s="779" t="s">
        <v>19</v>
      </c>
      <c r="G892" s="811" t="s">
        <v>1057</v>
      </c>
      <c r="H892" s="811" t="s">
        <v>45</v>
      </c>
      <c r="I892" s="811" t="s">
        <v>165</v>
      </c>
      <c r="J892" s="811" t="s">
        <v>35</v>
      </c>
      <c r="K892" s="811" t="s">
        <v>223</v>
      </c>
      <c r="L892" s="811" t="s">
        <v>30</v>
      </c>
      <c r="M892" s="86" t="s">
        <v>30</v>
      </c>
      <c r="N892" s="811" t="s">
        <v>45</v>
      </c>
      <c r="O892" s="811" t="s">
        <v>45</v>
      </c>
      <c r="P892" s="811" t="s">
        <v>30</v>
      </c>
      <c r="Q892" s="811" t="s">
        <v>1501</v>
      </c>
      <c r="R892" s="812" t="s">
        <v>5521</v>
      </c>
      <c r="S892" s="812" t="s">
        <v>5522</v>
      </c>
      <c r="T892" s="811" t="s">
        <v>1771</v>
      </c>
      <c r="U892" s="811" t="s">
        <v>666</v>
      </c>
    </row>
    <row r="893" spans="1:21" s="593" customFormat="1" ht="13" hidden="1" customHeight="1">
      <c r="A893" s="810" t="s">
        <v>4803</v>
      </c>
      <c r="B893" s="810" t="s">
        <v>6435</v>
      </c>
      <c r="C893" s="778" t="s">
        <v>45</v>
      </c>
      <c r="D893" s="811" t="s">
        <v>980</v>
      </c>
      <c r="E893" s="811">
        <v>5</v>
      </c>
      <c r="F893" s="779" t="s">
        <v>19</v>
      </c>
      <c r="G893" s="811" t="s">
        <v>1057</v>
      </c>
      <c r="H893" s="811" t="s">
        <v>45</v>
      </c>
      <c r="I893" s="811" t="s">
        <v>165</v>
      </c>
      <c r="J893" s="811" t="s">
        <v>35</v>
      </c>
      <c r="K893" s="811" t="s">
        <v>219</v>
      </c>
      <c r="L893" s="811" t="s">
        <v>45</v>
      </c>
      <c r="M893" s="86" t="s">
        <v>30</v>
      </c>
      <c r="N893" s="811" t="s">
        <v>45</v>
      </c>
      <c r="O893" s="811" t="s">
        <v>45</v>
      </c>
      <c r="P893" s="811" t="s">
        <v>30</v>
      </c>
      <c r="Q893" s="811" t="s">
        <v>1501</v>
      </c>
      <c r="R893" s="812" t="s">
        <v>5523</v>
      </c>
      <c r="S893" s="812" t="s">
        <v>6117</v>
      </c>
      <c r="T893" s="811" t="s">
        <v>1772</v>
      </c>
      <c r="U893" s="811" t="s">
        <v>667</v>
      </c>
    </row>
    <row r="894" spans="1:21" s="583" customFormat="1" ht="13" customHeight="1">
      <c r="A894" s="810" t="s">
        <v>1330</v>
      </c>
      <c r="B894" s="810" t="s">
        <v>10134</v>
      </c>
      <c r="C894" s="778" t="s">
        <v>45</v>
      </c>
      <c r="D894" s="811" t="s">
        <v>980</v>
      </c>
      <c r="E894" s="811">
        <v>5</v>
      </c>
      <c r="F894" s="779" t="s">
        <v>18</v>
      </c>
      <c r="G894" s="811" t="s">
        <v>1057</v>
      </c>
      <c r="H894" s="811" t="s">
        <v>45</v>
      </c>
      <c r="I894" s="811" t="s">
        <v>165</v>
      </c>
      <c r="J894" s="811" t="s">
        <v>1</v>
      </c>
      <c r="K894" s="811" t="s">
        <v>220</v>
      </c>
      <c r="L894" s="811" t="s">
        <v>45</v>
      </c>
      <c r="M894" s="86" t="s">
        <v>30</v>
      </c>
      <c r="N894" s="811" t="s">
        <v>45</v>
      </c>
      <c r="O894" s="811" t="s">
        <v>45</v>
      </c>
      <c r="P894" s="811" t="s">
        <v>30</v>
      </c>
      <c r="Q894" s="811" t="s">
        <v>1500</v>
      </c>
      <c r="R894" s="812" t="s">
        <v>10134</v>
      </c>
      <c r="S894" s="812" t="s">
        <v>45</v>
      </c>
      <c r="T894" s="811" t="s">
        <v>45</v>
      </c>
      <c r="U894" s="811" t="s">
        <v>10135</v>
      </c>
    </row>
    <row r="895" spans="1:21" s="593" customFormat="1" ht="13" hidden="1" customHeight="1">
      <c r="A895" s="810" t="s">
        <v>1334</v>
      </c>
      <c r="B895" s="810" t="s">
        <v>361</v>
      </c>
      <c r="C895" s="778" t="s">
        <v>45</v>
      </c>
      <c r="D895" s="811" t="s">
        <v>982</v>
      </c>
      <c r="E895" s="811">
        <v>4</v>
      </c>
      <c r="F895" s="779" t="s">
        <v>40</v>
      </c>
      <c r="G895" s="811" t="s">
        <v>1060</v>
      </c>
      <c r="H895" s="811" t="s">
        <v>45</v>
      </c>
      <c r="I895" s="811" t="s">
        <v>165</v>
      </c>
      <c r="J895" s="811" t="s">
        <v>187</v>
      </c>
      <c r="K895" s="811" t="s">
        <v>220</v>
      </c>
      <c r="L895" s="811" t="s">
        <v>45</v>
      </c>
      <c r="M895" s="86" t="s">
        <v>30</v>
      </c>
      <c r="N895" s="811" t="s">
        <v>45</v>
      </c>
      <c r="O895" s="811" t="s">
        <v>45</v>
      </c>
      <c r="P895" s="811" t="s">
        <v>45</v>
      </c>
      <c r="Q895" s="811" t="s">
        <v>45</v>
      </c>
      <c r="R895" s="812" t="s">
        <v>45</v>
      </c>
      <c r="S895" s="812" t="s">
        <v>45</v>
      </c>
      <c r="T895" s="811" t="s">
        <v>45</v>
      </c>
      <c r="U895" s="811" t="s">
        <v>46</v>
      </c>
    </row>
    <row r="896" spans="1:21" s="583" customFormat="1" ht="13" hidden="1" customHeight="1">
      <c r="A896" s="810" t="s">
        <v>1334</v>
      </c>
      <c r="B896" s="810" t="s">
        <v>120</v>
      </c>
      <c r="C896" s="778" t="s">
        <v>45</v>
      </c>
      <c r="D896" s="811" t="s">
        <v>982</v>
      </c>
      <c r="E896" s="811">
        <v>4</v>
      </c>
      <c r="F896" s="779" t="s">
        <v>40</v>
      </c>
      <c r="G896" s="811" t="s">
        <v>1060</v>
      </c>
      <c r="H896" s="811" t="s">
        <v>45</v>
      </c>
      <c r="I896" s="811" t="s">
        <v>165</v>
      </c>
      <c r="J896" s="811" t="s">
        <v>35</v>
      </c>
      <c r="K896" s="811" t="s">
        <v>220</v>
      </c>
      <c r="L896" s="811" t="s">
        <v>30</v>
      </c>
      <c r="M896" s="86" t="s">
        <v>30</v>
      </c>
      <c r="N896" s="811" t="s">
        <v>45</v>
      </c>
      <c r="O896" s="811" t="s">
        <v>45</v>
      </c>
      <c r="P896" s="811" t="s">
        <v>45</v>
      </c>
      <c r="Q896" s="811" t="s">
        <v>1500</v>
      </c>
      <c r="R896" s="812" t="s">
        <v>120</v>
      </c>
      <c r="S896" s="812" t="s">
        <v>45</v>
      </c>
      <c r="T896" s="811" t="s">
        <v>45</v>
      </c>
      <c r="U896" s="811" t="s">
        <v>46</v>
      </c>
    </row>
    <row r="897" spans="1:21" s="583" customFormat="1" ht="13" hidden="1" customHeight="1">
      <c r="A897" s="810" t="s">
        <v>1334</v>
      </c>
      <c r="B897" s="810" t="s">
        <v>121</v>
      </c>
      <c r="C897" s="778" t="s">
        <v>45</v>
      </c>
      <c r="D897" s="811" t="s">
        <v>982</v>
      </c>
      <c r="E897" s="811">
        <v>4</v>
      </c>
      <c r="F897" s="779" t="s">
        <v>40</v>
      </c>
      <c r="G897" s="811" t="s">
        <v>1057</v>
      </c>
      <c r="H897" s="811" t="s">
        <v>45</v>
      </c>
      <c r="I897" s="811" t="s">
        <v>165</v>
      </c>
      <c r="J897" s="811" t="s">
        <v>35</v>
      </c>
      <c r="K897" s="811" t="s">
        <v>220</v>
      </c>
      <c r="L897" s="811" t="s">
        <v>30</v>
      </c>
      <c r="M897" s="86" t="s">
        <v>30</v>
      </c>
      <c r="N897" s="811" t="s">
        <v>45</v>
      </c>
      <c r="O897" s="811" t="s">
        <v>45</v>
      </c>
      <c r="P897" s="811" t="s">
        <v>45</v>
      </c>
      <c r="Q897" s="811" t="s">
        <v>45</v>
      </c>
      <c r="R897" s="812" t="s">
        <v>45</v>
      </c>
      <c r="S897" s="812" t="s">
        <v>45</v>
      </c>
      <c r="T897" s="811" t="s">
        <v>45</v>
      </c>
      <c r="U897" s="811" t="s">
        <v>46</v>
      </c>
    </row>
    <row r="898" spans="1:21" s="583" customFormat="1" ht="13" hidden="1" customHeight="1">
      <c r="A898" s="810" t="s">
        <v>4803</v>
      </c>
      <c r="B898" s="810" t="s">
        <v>4663</v>
      </c>
      <c r="C898" s="778" t="s">
        <v>45</v>
      </c>
      <c r="D898" s="811" t="s">
        <v>983</v>
      </c>
      <c r="E898" s="811">
        <v>2</v>
      </c>
      <c r="F898" s="779" t="s">
        <v>40</v>
      </c>
      <c r="G898" s="811" t="s">
        <v>1057</v>
      </c>
      <c r="H898" s="811" t="s">
        <v>45</v>
      </c>
      <c r="I898" s="811" t="s">
        <v>36</v>
      </c>
      <c r="J898" s="811" t="s">
        <v>35</v>
      </c>
      <c r="K898" s="811" t="s">
        <v>220</v>
      </c>
      <c r="L898" s="811" t="s">
        <v>45</v>
      </c>
      <c r="M898" s="86" t="s">
        <v>30</v>
      </c>
      <c r="N898" s="811" t="s">
        <v>45</v>
      </c>
      <c r="O898" s="811" t="s">
        <v>45</v>
      </c>
      <c r="P898" s="811" t="s">
        <v>45</v>
      </c>
      <c r="Q898" s="811" t="s">
        <v>1501</v>
      </c>
      <c r="R898" s="812" t="s">
        <v>4663</v>
      </c>
      <c r="S898" s="812" t="s">
        <v>113</v>
      </c>
      <c r="T898" s="811" t="s">
        <v>45</v>
      </c>
      <c r="U898" s="811" t="s">
        <v>46</v>
      </c>
    </row>
    <row r="899" spans="1:21" s="583" customFormat="1" ht="13" hidden="1" customHeight="1">
      <c r="A899" s="810" t="s">
        <v>4803</v>
      </c>
      <c r="B899" s="810" t="s">
        <v>5524</v>
      </c>
      <c r="C899" s="778" t="s">
        <v>45</v>
      </c>
      <c r="D899" s="811" t="s">
        <v>980</v>
      </c>
      <c r="E899" s="811">
        <v>5</v>
      </c>
      <c r="F899" s="779" t="s">
        <v>40</v>
      </c>
      <c r="G899" s="811" t="s">
        <v>1057</v>
      </c>
      <c r="H899" s="811" t="s">
        <v>45</v>
      </c>
      <c r="I899" s="811" t="s">
        <v>165</v>
      </c>
      <c r="J899" s="811" t="s">
        <v>180</v>
      </c>
      <c r="K899" s="811" t="s">
        <v>220</v>
      </c>
      <c r="L899" s="811" t="s">
        <v>45</v>
      </c>
      <c r="M899" s="86" t="s">
        <v>30</v>
      </c>
      <c r="N899" s="811" t="s">
        <v>45</v>
      </c>
      <c r="O899" s="811" t="s">
        <v>45</v>
      </c>
      <c r="P899" s="811" t="s">
        <v>45</v>
      </c>
      <c r="Q899" s="811" t="s">
        <v>1501</v>
      </c>
      <c r="R899" s="812" t="s">
        <v>5524</v>
      </c>
      <c r="S899" s="812" t="s">
        <v>5525</v>
      </c>
      <c r="T899" s="811" t="s">
        <v>1773</v>
      </c>
      <c r="U899" s="811" t="s">
        <v>668</v>
      </c>
    </row>
    <row r="900" spans="1:21" s="583" customFormat="1" ht="13" hidden="1" customHeight="1">
      <c r="A900" s="810" t="s">
        <v>4803</v>
      </c>
      <c r="B900" s="810" t="s">
        <v>5526</v>
      </c>
      <c r="C900" s="778" t="s">
        <v>45</v>
      </c>
      <c r="D900" s="811" t="s">
        <v>980</v>
      </c>
      <c r="E900" s="811">
        <v>5</v>
      </c>
      <c r="F900" s="779" t="s">
        <v>40</v>
      </c>
      <c r="G900" s="811" t="s">
        <v>1059</v>
      </c>
      <c r="H900" s="811" t="s">
        <v>45</v>
      </c>
      <c r="I900" s="811" t="s">
        <v>165</v>
      </c>
      <c r="J900" s="811" t="s">
        <v>180</v>
      </c>
      <c r="K900" s="811" t="s">
        <v>220</v>
      </c>
      <c r="L900" s="811" t="s">
        <v>45</v>
      </c>
      <c r="M900" s="86" t="s">
        <v>30</v>
      </c>
      <c r="N900" s="811" t="s">
        <v>45</v>
      </c>
      <c r="O900" s="811" t="s">
        <v>45</v>
      </c>
      <c r="P900" s="811" t="s">
        <v>45</v>
      </c>
      <c r="Q900" s="811" t="s">
        <v>1500</v>
      </c>
      <c r="R900" s="812" t="s">
        <v>5526</v>
      </c>
      <c r="S900" s="812" t="s">
        <v>45</v>
      </c>
      <c r="T900" s="811" t="s">
        <v>45</v>
      </c>
      <c r="U900" s="811" t="s">
        <v>3122</v>
      </c>
    </row>
    <row r="901" spans="1:21" s="583" customFormat="1" ht="13" hidden="1" customHeight="1">
      <c r="A901" s="810" t="s">
        <v>4803</v>
      </c>
      <c r="B901" s="810" t="s">
        <v>5527</v>
      </c>
      <c r="C901" s="778" t="s">
        <v>45</v>
      </c>
      <c r="D901" s="811" t="s">
        <v>980</v>
      </c>
      <c r="E901" s="811">
        <v>5</v>
      </c>
      <c r="F901" s="779" t="s">
        <v>40</v>
      </c>
      <c r="G901" s="811" t="s">
        <v>1057</v>
      </c>
      <c r="H901" s="811" t="s">
        <v>45</v>
      </c>
      <c r="I901" s="811" t="s">
        <v>165</v>
      </c>
      <c r="J901" s="811" t="s">
        <v>180</v>
      </c>
      <c r="K901" s="811" t="s">
        <v>220</v>
      </c>
      <c r="L901" s="811" t="s">
        <v>30</v>
      </c>
      <c r="M901" s="86" t="s">
        <v>30</v>
      </c>
      <c r="N901" s="811" t="s">
        <v>45</v>
      </c>
      <c r="O901" s="811" t="s">
        <v>45</v>
      </c>
      <c r="P901" s="811" t="s">
        <v>45</v>
      </c>
      <c r="Q901" s="811" t="s">
        <v>1500</v>
      </c>
      <c r="R901" s="812" t="s">
        <v>5527</v>
      </c>
      <c r="S901" s="812" t="s">
        <v>45</v>
      </c>
      <c r="T901" s="811" t="s">
        <v>45</v>
      </c>
      <c r="U901" s="811" t="s">
        <v>3120</v>
      </c>
    </row>
    <row r="902" spans="1:21" s="583" customFormat="1" ht="13" customHeight="1">
      <c r="A902" s="810" t="s">
        <v>1330</v>
      </c>
      <c r="B902" s="810" t="s">
        <v>5557</v>
      </c>
      <c r="C902" s="778" t="s">
        <v>45</v>
      </c>
      <c r="D902" s="811" t="s">
        <v>980</v>
      </c>
      <c r="E902" s="811">
        <v>5</v>
      </c>
      <c r="F902" s="779" t="s">
        <v>18</v>
      </c>
      <c r="G902" s="811" t="s">
        <v>1059</v>
      </c>
      <c r="H902" s="811" t="s">
        <v>45</v>
      </c>
      <c r="I902" s="811" t="s">
        <v>165</v>
      </c>
      <c r="J902" s="811" t="s">
        <v>1</v>
      </c>
      <c r="K902" s="811" t="s">
        <v>220</v>
      </c>
      <c r="L902" s="811" t="s">
        <v>45</v>
      </c>
      <c r="M902" s="86" t="s">
        <v>30</v>
      </c>
      <c r="N902" s="811" t="s">
        <v>45</v>
      </c>
      <c r="O902" s="811" t="s">
        <v>45</v>
      </c>
      <c r="P902" s="811" t="s">
        <v>30</v>
      </c>
      <c r="Q902" s="811" t="s">
        <v>1501</v>
      </c>
      <c r="R902" s="812" t="s">
        <v>5557</v>
      </c>
      <c r="S902" s="812" t="s">
        <v>1075</v>
      </c>
      <c r="T902" s="811" t="s">
        <v>1784</v>
      </c>
      <c r="U902" s="811" t="s">
        <v>1169</v>
      </c>
    </row>
    <row r="903" spans="1:21" s="583" customFormat="1" ht="13" customHeight="1">
      <c r="A903" s="810" t="s">
        <v>1330</v>
      </c>
      <c r="B903" s="810" t="s">
        <v>7164</v>
      </c>
      <c r="C903" s="778" t="s">
        <v>45</v>
      </c>
      <c r="D903" s="811" t="s">
        <v>980</v>
      </c>
      <c r="E903" s="811">
        <v>5</v>
      </c>
      <c r="F903" s="779" t="s">
        <v>18</v>
      </c>
      <c r="G903" s="811" t="s">
        <v>1057</v>
      </c>
      <c r="H903" s="811" t="s">
        <v>45</v>
      </c>
      <c r="I903" s="811" t="s">
        <v>203</v>
      </c>
      <c r="J903" s="811" t="s">
        <v>35</v>
      </c>
      <c r="K903" s="811" t="s">
        <v>220</v>
      </c>
      <c r="L903" s="811" t="s">
        <v>45</v>
      </c>
      <c r="M903" s="86" t="s">
        <v>30</v>
      </c>
      <c r="N903" s="811" t="s">
        <v>45</v>
      </c>
      <c r="O903" s="811" t="s">
        <v>45</v>
      </c>
      <c r="P903" s="811" t="s">
        <v>30</v>
      </c>
      <c r="Q903" s="811" t="s">
        <v>1501</v>
      </c>
      <c r="R903" s="812" t="s">
        <v>7164</v>
      </c>
      <c r="S903" s="812" t="s">
        <v>7169</v>
      </c>
      <c r="T903" s="811" t="s">
        <v>7170</v>
      </c>
      <c r="U903" s="811" t="s">
        <v>7166</v>
      </c>
    </row>
    <row r="904" spans="1:21" s="583" customFormat="1" ht="13" customHeight="1">
      <c r="A904" s="810" t="s">
        <v>1330</v>
      </c>
      <c r="B904" s="810" t="s">
        <v>7165</v>
      </c>
      <c r="C904" s="778" t="s">
        <v>45</v>
      </c>
      <c r="D904" s="811" t="s">
        <v>980</v>
      </c>
      <c r="E904" s="811">
        <v>5</v>
      </c>
      <c r="F904" s="779" t="s">
        <v>18</v>
      </c>
      <c r="G904" s="811" t="s">
        <v>1059</v>
      </c>
      <c r="H904" s="811" t="s">
        <v>45</v>
      </c>
      <c r="I904" s="811" t="s">
        <v>203</v>
      </c>
      <c r="J904" s="811" t="s">
        <v>35</v>
      </c>
      <c r="K904" s="811" t="s">
        <v>220</v>
      </c>
      <c r="L904" s="811" t="s">
        <v>45</v>
      </c>
      <c r="M904" s="86" t="s">
        <v>30</v>
      </c>
      <c r="N904" s="811" t="s">
        <v>45</v>
      </c>
      <c r="O904" s="811" t="s">
        <v>45</v>
      </c>
      <c r="P904" s="811" t="s">
        <v>30</v>
      </c>
      <c r="Q904" s="811" t="s">
        <v>1501</v>
      </c>
      <c r="R904" s="812" t="s">
        <v>7165</v>
      </c>
      <c r="S904" s="812" t="s">
        <v>7171</v>
      </c>
      <c r="T904" s="811" t="s">
        <v>7172</v>
      </c>
      <c r="U904" s="811" t="s">
        <v>7167</v>
      </c>
    </row>
    <row r="905" spans="1:21" s="583" customFormat="1" ht="13" customHeight="1">
      <c r="A905" s="810" t="s">
        <v>1330</v>
      </c>
      <c r="B905" s="810" t="s">
        <v>6315</v>
      </c>
      <c r="C905" s="778" t="s">
        <v>45</v>
      </c>
      <c r="D905" s="811" t="s">
        <v>980</v>
      </c>
      <c r="E905" s="811">
        <v>5</v>
      </c>
      <c r="F905" s="779" t="s">
        <v>18</v>
      </c>
      <c r="G905" s="811" t="s">
        <v>1059</v>
      </c>
      <c r="H905" s="811" t="s">
        <v>45</v>
      </c>
      <c r="I905" s="811" t="s">
        <v>165</v>
      </c>
      <c r="J905" s="811" t="s">
        <v>191</v>
      </c>
      <c r="K905" s="811" t="s">
        <v>218</v>
      </c>
      <c r="L905" s="811" t="s">
        <v>30</v>
      </c>
      <c r="M905" s="86" t="s">
        <v>30</v>
      </c>
      <c r="N905" s="811" t="s">
        <v>45</v>
      </c>
      <c r="O905" s="811" t="s">
        <v>45</v>
      </c>
      <c r="P905" s="811" t="s">
        <v>30</v>
      </c>
      <c r="Q905" s="811" t="s">
        <v>1501</v>
      </c>
      <c r="R905" s="812" t="s">
        <v>6315</v>
      </c>
      <c r="S905" s="812" t="s">
        <v>6316</v>
      </c>
      <c r="T905" s="811" t="s">
        <v>6317</v>
      </c>
      <c r="U905" s="811" t="s">
        <v>2961</v>
      </c>
    </row>
    <row r="906" spans="1:21" s="583" customFormat="1" ht="13" hidden="1" customHeight="1">
      <c r="A906" s="810" t="s">
        <v>4803</v>
      </c>
      <c r="B906" s="810" t="s">
        <v>6433</v>
      </c>
      <c r="C906" s="778" t="s">
        <v>45</v>
      </c>
      <c r="D906" s="811" t="s">
        <v>980</v>
      </c>
      <c r="E906" s="811">
        <v>5</v>
      </c>
      <c r="F906" s="779" t="s">
        <v>40</v>
      </c>
      <c r="G906" s="811" t="s">
        <v>1057</v>
      </c>
      <c r="H906" s="811" t="s">
        <v>45</v>
      </c>
      <c r="I906" s="811" t="s">
        <v>165</v>
      </c>
      <c r="J906" s="811" t="s">
        <v>22</v>
      </c>
      <c r="K906" s="811" t="s">
        <v>220</v>
      </c>
      <c r="L906" s="811" t="s">
        <v>45</v>
      </c>
      <c r="M906" s="86" t="s">
        <v>30</v>
      </c>
      <c r="N906" s="811" t="s">
        <v>45</v>
      </c>
      <c r="O906" s="811" t="s">
        <v>45</v>
      </c>
      <c r="P906" s="811" t="s">
        <v>45</v>
      </c>
      <c r="Q906" s="811" t="s">
        <v>1501</v>
      </c>
      <c r="R906" s="812" t="s">
        <v>6433</v>
      </c>
      <c r="S906" s="812" t="s">
        <v>6513</v>
      </c>
      <c r="T906" s="811" t="s">
        <v>1774</v>
      </c>
      <c r="U906" s="811" t="s">
        <v>669</v>
      </c>
    </row>
    <row r="907" spans="1:21" s="583" customFormat="1" ht="13" hidden="1" customHeight="1">
      <c r="A907" s="810" t="s">
        <v>4803</v>
      </c>
      <c r="B907" s="810" t="s">
        <v>6434</v>
      </c>
      <c r="C907" s="778" t="s">
        <v>45</v>
      </c>
      <c r="D907" s="811" t="s">
        <v>980</v>
      </c>
      <c r="E907" s="811">
        <v>5</v>
      </c>
      <c r="F907" s="779" t="s">
        <v>40</v>
      </c>
      <c r="G907" s="811" t="s">
        <v>1059</v>
      </c>
      <c r="H907" s="811" t="s">
        <v>45</v>
      </c>
      <c r="I907" s="811" t="s">
        <v>165</v>
      </c>
      <c r="J907" s="811" t="s">
        <v>22</v>
      </c>
      <c r="K907" s="811" t="s">
        <v>220</v>
      </c>
      <c r="L907" s="811" t="s">
        <v>45</v>
      </c>
      <c r="M907" s="86" t="s">
        <v>30</v>
      </c>
      <c r="N907" s="811" t="s">
        <v>45</v>
      </c>
      <c r="O907" s="811" t="s">
        <v>45</v>
      </c>
      <c r="P907" s="811" t="s">
        <v>45</v>
      </c>
      <c r="Q907" s="811" t="s">
        <v>1501</v>
      </c>
      <c r="R907" s="812" t="s">
        <v>6434</v>
      </c>
      <c r="S907" s="812" t="s">
        <v>6514</v>
      </c>
      <c r="T907" s="811" t="s">
        <v>2133</v>
      </c>
      <c r="U907" s="811" t="s">
        <v>670</v>
      </c>
    </row>
    <row r="908" spans="1:21" s="583" customFormat="1" ht="13" customHeight="1">
      <c r="A908" s="810" t="s">
        <v>1330</v>
      </c>
      <c r="B908" s="810" t="s">
        <v>5855</v>
      </c>
      <c r="C908" s="778" t="s">
        <v>30</v>
      </c>
      <c r="D908" s="811" t="s">
        <v>979</v>
      </c>
      <c r="E908" s="811">
        <v>3</v>
      </c>
      <c r="F908" s="779" t="s">
        <v>18</v>
      </c>
      <c r="G908" s="811" t="s">
        <v>1057</v>
      </c>
      <c r="H908" s="811" t="s">
        <v>45</v>
      </c>
      <c r="I908" s="811" t="s">
        <v>192</v>
      </c>
      <c r="J908" s="811" t="s">
        <v>35</v>
      </c>
      <c r="K908" s="811" t="s">
        <v>220</v>
      </c>
      <c r="L908" s="811" t="s">
        <v>30</v>
      </c>
      <c r="M908" s="86" t="s">
        <v>30</v>
      </c>
      <c r="N908" s="811" t="s">
        <v>45</v>
      </c>
      <c r="O908" s="811" t="s">
        <v>45</v>
      </c>
      <c r="P908" s="811" t="s">
        <v>30</v>
      </c>
      <c r="Q908" s="811" t="s">
        <v>1501</v>
      </c>
      <c r="R908" s="812" t="s">
        <v>5855</v>
      </c>
      <c r="S908" s="812" t="s">
        <v>1992</v>
      </c>
      <c r="T908" s="811" t="s">
        <v>1994</v>
      </c>
      <c r="U908" s="811" t="s">
        <v>999</v>
      </c>
    </row>
    <row r="909" spans="1:21" s="583" customFormat="1" ht="13" customHeight="1">
      <c r="A909" s="810" t="s">
        <v>1330</v>
      </c>
      <c r="B909" s="810" t="s">
        <v>5854</v>
      </c>
      <c r="C909" s="778" t="s">
        <v>30</v>
      </c>
      <c r="D909" s="811" t="s">
        <v>979</v>
      </c>
      <c r="E909" s="811">
        <v>3</v>
      </c>
      <c r="F909" s="779" t="s">
        <v>18</v>
      </c>
      <c r="G909" s="811" t="s">
        <v>1057</v>
      </c>
      <c r="H909" s="811" t="s">
        <v>45</v>
      </c>
      <c r="I909" s="811" t="s">
        <v>192</v>
      </c>
      <c r="J909" s="811" t="s">
        <v>35</v>
      </c>
      <c r="K909" s="811" t="s">
        <v>220</v>
      </c>
      <c r="L909" s="811" t="s">
        <v>30</v>
      </c>
      <c r="M909" s="86" t="s">
        <v>30</v>
      </c>
      <c r="N909" s="811" t="s">
        <v>45</v>
      </c>
      <c r="O909" s="811" t="s">
        <v>45</v>
      </c>
      <c r="P909" s="811" t="s">
        <v>30</v>
      </c>
      <c r="Q909" s="811" t="s">
        <v>1500</v>
      </c>
      <c r="R909" s="812" t="s">
        <v>5854</v>
      </c>
      <c r="S909" s="812" t="s">
        <v>45</v>
      </c>
      <c r="T909" s="811" t="s">
        <v>45</v>
      </c>
      <c r="U909" s="811" t="s">
        <v>5549</v>
      </c>
    </row>
    <row r="910" spans="1:21" s="583" customFormat="1" ht="13" customHeight="1">
      <c r="A910" s="810" t="s">
        <v>1330</v>
      </c>
      <c r="B910" s="810" t="s">
        <v>7616</v>
      </c>
      <c r="C910" s="778" t="s">
        <v>30</v>
      </c>
      <c r="D910" s="811" t="s">
        <v>979</v>
      </c>
      <c r="E910" s="811">
        <v>3</v>
      </c>
      <c r="F910" s="779" t="s">
        <v>18</v>
      </c>
      <c r="G910" s="811" t="s">
        <v>1057</v>
      </c>
      <c r="H910" s="811" t="s">
        <v>45</v>
      </c>
      <c r="I910" s="811" t="s">
        <v>192</v>
      </c>
      <c r="J910" s="811" t="s">
        <v>35</v>
      </c>
      <c r="K910" s="811" t="s">
        <v>220</v>
      </c>
      <c r="L910" s="811" t="s">
        <v>30</v>
      </c>
      <c r="M910" s="86" t="s">
        <v>30</v>
      </c>
      <c r="N910" s="811" t="s">
        <v>45</v>
      </c>
      <c r="O910" s="811" t="s">
        <v>45</v>
      </c>
      <c r="P910" s="811" t="s">
        <v>30</v>
      </c>
      <c r="Q910" s="811" t="s">
        <v>1501</v>
      </c>
      <c r="R910" s="812" t="s">
        <v>7616</v>
      </c>
      <c r="S910" s="812" t="s">
        <v>7618</v>
      </c>
      <c r="T910" s="811" t="s">
        <v>7620</v>
      </c>
      <c r="U910" s="811" t="s">
        <v>7622</v>
      </c>
    </row>
    <row r="911" spans="1:21" s="583" customFormat="1" ht="13" customHeight="1">
      <c r="A911" s="810" t="s">
        <v>1330</v>
      </c>
      <c r="B911" s="810" t="s">
        <v>7617</v>
      </c>
      <c r="C911" s="778" t="s">
        <v>30</v>
      </c>
      <c r="D911" s="811" t="s">
        <v>979</v>
      </c>
      <c r="E911" s="811">
        <v>3</v>
      </c>
      <c r="F911" s="779" t="s">
        <v>18</v>
      </c>
      <c r="G911" s="811" t="s">
        <v>1059</v>
      </c>
      <c r="H911" s="811" t="s">
        <v>45</v>
      </c>
      <c r="I911" s="811" t="s">
        <v>192</v>
      </c>
      <c r="J911" s="811" t="s">
        <v>35</v>
      </c>
      <c r="K911" s="811" t="s">
        <v>220</v>
      </c>
      <c r="L911" s="811" t="s">
        <v>30</v>
      </c>
      <c r="M911" s="86" t="s">
        <v>30</v>
      </c>
      <c r="N911" s="811" t="s">
        <v>45</v>
      </c>
      <c r="O911" s="811" t="s">
        <v>45</v>
      </c>
      <c r="P911" s="811" t="s">
        <v>30</v>
      </c>
      <c r="Q911" s="811" t="s">
        <v>1501</v>
      </c>
      <c r="R911" s="812" t="s">
        <v>7617</v>
      </c>
      <c r="S911" s="812" t="s">
        <v>7619</v>
      </c>
      <c r="T911" s="811" t="s">
        <v>7621</v>
      </c>
      <c r="U911" s="811" t="s">
        <v>7623</v>
      </c>
    </row>
    <row r="912" spans="1:21" s="583" customFormat="1" ht="13" customHeight="1">
      <c r="A912" s="810" t="s">
        <v>1330</v>
      </c>
      <c r="B912" s="810" t="s">
        <v>5857</v>
      </c>
      <c r="C912" s="778" t="s">
        <v>30</v>
      </c>
      <c r="D912" s="811" t="s">
        <v>979</v>
      </c>
      <c r="E912" s="811">
        <v>3</v>
      </c>
      <c r="F912" s="779" t="s">
        <v>18</v>
      </c>
      <c r="G912" s="811" t="s">
        <v>1058</v>
      </c>
      <c r="H912" s="811" t="s">
        <v>45</v>
      </c>
      <c r="I912" s="811" t="s">
        <v>192</v>
      </c>
      <c r="J912" s="811" t="s">
        <v>35</v>
      </c>
      <c r="K912" s="811" t="s">
        <v>220</v>
      </c>
      <c r="L912" s="811" t="s">
        <v>30</v>
      </c>
      <c r="M912" s="86" t="s">
        <v>30</v>
      </c>
      <c r="N912" s="811" t="s">
        <v>45</v>
      </c>
      <c r="O912" s="811" t="s">
        <v>45</v>
      </c>
      <c r="P912" s="811" t="s">
        <v>30</v>
      </c>
      <c r="Q912" s="811" t="s">
        <v>1501</v>
      </c>
      <c r="R912" s="812" t="s">
        <v>5857</v>
      </c>
      <c r="S912" s="812" t="s">
        <v>5550</v>
      </c>
      <c r="T912" s="811" t="s">
        <v>1993</v>
      </c>
      <c r="U912" s="811" t="s">
        <v>1052</v>
      </c>
    </row>
    <row r="913" spans="1:21" s="583" customFormat="1" ht="13" customHeight="1">
      <c r="A913" s="810" t="s">
        <v>1330</v>
      </c>
      <c r="B913" s="810" t="s">
        <v>5858</v>
      </c>
      <c r="C913" s="778" t="s">
        <v>30</v>
      </c>
      <c r="D913" s="811" t="s">
        <v>979</v>
      </c>
      <c r="E913" s="811">
        <v>3</v>
      </c>
      <c r="F913" s="779" t="s">
        <v>18</v>
      </c>
      <c r="G913" s="811" t="s">
        <v>1057</v>
      </c>
      <c r="H913" s="811" t="s">
        <v>45</v>
      </c>
      <c r="I913" s="811" t="s">
        <v>192</v>
      </c>
      <c r="J913" s="811" t="s">
        <v>35</v>
      </c>
      <c r="K913" s="811" t="s">
        <v>220</v>
      </c>
      <c r="L913" s="811" t="s">
        <v>30</v>
      </c>
      <c r="M913" s="86" t="s">
        <v>30</v>
      </c>
      <c r="N913" s="811" t="s">
        <v>45</v>
      </c>
      <c r="O913" s="811" t="s">
        <v>45</v>
      </c>
      <c r="P913" s="811" t="s">
        <v>30</v>
      </c>
      <c r="Q913" s="811" t="s">
        <v>1501</v>
      </c>
      <c r="R913" s="812" t="s">
        <v>5858</v>
      </c>
      <c r="S913" s="812" t="s">
        <v>5837</v>
      </c>
      <c r="T913" s="811" t="s">
        <v>5836</v>
      </c>
      <c r="U913" s="811" t="s">
        <v>5551</v>
      </c>
    </row>
    <row r="914" spans="1:21" s="583" customFormat="1" ht="13" hidden="1" customHeight="1">
      <c r="A914" s="810" t="s">
        <v>4803</v>
      </c>
      <c r="B914" s="810" t="s">
        <v>7049</v>
      </c>
      <c r="C914" s="778" t="s">
        <v>45</v>
      </c>
      <c r="D914" s="811" t="s">
        <v>982</v>
      </c>
      <c r="E914" s="811">
        <v>4</v>
      </c>
      <c r="F914" s="779" t="s">
        <v>40</v>
      </c>
      <c r="G914" s="811" t="s">
        <v>1060</v>
      </c>
      <c r="H914" s="811" t="s">
        <v>45</v>
      </c>
      <c r="I914" s="811" t="s">
        <v>165</v>
      </c>
      <c r="J914" s="811" t="s">
        <v>187</v>
      </c>
      <c r="K914" s="811" t="s">
        <v>220</v>
      </c>
      <c r="L914" s="811" t="s">
        <v>45</v>
      </c>
      <c r="M914" s="86" t="s">
        <v>30</v>
      </c>
      <c r="N914" s="811" t="s">
        <v>45</v>
      </c>
      <c r="O914" s="811" t="s">
        <v>45</v>
      </c>
      <c r="P914" s="811" t="s">
        <v>45</v>
      </c>
      <c r="Q914" s="811" t="s">
        <v>1500</v>
      </c>
      <c r="R914" s="812" t="s">
        <v>7049</v>
      </c>
      <c r="S914" s="812" t="s">
        <v>45</v>
      </c>
      <c r="T914" s="811" t="s">
        <v>45</v>
      </c>
      <c r="U914" s="811" t="s">
        <v>3106</v>
      </c>
    </row>
    <row r="915" spans="1:21" s="583" customFormat="1" ht="13" hidden="1" customHeight="1">
      <c r="A915" s="810" t="s">
        <v>4803</v>
      </c>
      <c r="B915" s="810" t="s">
        <v>7050</v>
      </c>
      <c r="C915" s="778" t="s">
        <v>45</v>
      </c>
      <c r="D915" s="811" t="s">
        <v>982</v>
      </c>
      <c r="E915" s="811">
        <v>4</v>
      </c>
      <c r="F915" s="779" t="s">
        <v>40</v>
      </c>
      <c r="G915" s="811" t="s">
        <v>1057</v>
      </c>
      <c r="H915" s="811" t="s">
        <v>45</v>
      </c>
      <c r="I915" s="811" t="s">
        <v>165</v>
      </c>
      <c r="J915" s="811" t="s">
        <v>187</v>
      </c>
      <c r="K915" s="811" t="s">
        <v>220</v>
      </c>
      <c r="L915" s="811" t="s">
        <v>45</v>
      </c>
      <c r="M915" s="86" t="s">
        <v>30</v>
      </c>
      <c r="N915" s="811" t="s">
        <v>45</v>
      </c>
      <c r="O915" s="811" t="s">
        <v>45</v>
      </c>
      <c r="P915" s="811" t="s">
        <v>45</v>
      </c>
      <c r="Q915" s="811" t="s">
        <v>1501</v>
      </c>
      <c r="R915" s="812" t="s">
        <v>7050</v>
      </c>
      <c r="S915" s="812" t="s">
        <v>7051</v>
      </c>
      <c r="T915" s="811" t="s">
        <v>3595</v>
      </c>
      <c r="U915" s="811" t="s">
        <v>3104</v>
      </c>
    </row>
    <row r="916" spans="1:21" s="583" customFormat="1" ht="13" customHeight="1">
      <c r="A916" s="810" t="s">
        <v>1330</v>
      </c>
      <c r="B916" s="810" t="s">
        <v>5856</v>
      </c>
      <c r="C916" s="778" t="s">
        <v>30</v>
      </c>
      <c r="D916" s="811" t="s">
        <v>979</v>
      </c>
      <c r="E916" s="811">
        <v>3</v>
      </c>
      <c r="F916" s="779" t="s">
        <v>18</v>
      </c>
      <c r="G916" s="811" t="s">
        <v>1059</v>
      </c>
      <c r="H916" s="811" t="s">
        <v>45</v>
      </c>
      <c r="I916" s="811" t="s">
        <v>192</v>
      </c>
      <c r="J916" s="811" t="s">
        <v>35</v>
      </c>
      <c r="K916" s="811" t="s">
        <v>220</v>
      </c>
      <c r="L916" s="811" t="s">
        <v>30</v>
      </c>
      <c r="M916" s="86" t="s">
        <v>30</v>
      </c>
      <c r="N916" s="811" t="s">
        <v>45</v>
      </c>
      <c r="O916" s="811" t="s">
        <v>45</v>
      </c>
      <c r="P916" s="811" t="s">
        <v>30</v>
      </c>
      <c r="Q916" s="811" t="s">
        <v>1501</v>
      </c>
      <c r="R916" s="812" t="s">
        <v>5856</v>
      </c>
      <c r="S916" s="812" t="s">
        <v>5838</v>
      </c>
      <c r="T916" s="811" t="s">
        <v>5839</v>
      </c>
      <c r="U916" s="811" t="s">
        <v>5840</v>
      </c>
    </row>
    <row r="917" spans="1:21" s="593" customFormat="1" ht="13" hidden="1" customHeight="1">
      <c r="A917" s="810" t="s">
        <v>4803</v>
      </c>
      <c r="B917" s="810" t="s">
        <v>5534</v>
      </c>
      <c r="C917" s="778" t="s">
        <v>45</v>
      </c>
      <c r="D917" s="811" t="s">
        <v>980</v>
      </c>
      <c r="E917" s="811">
        <v>5</v>
      </c>
      <c r="F917" s="779" t="s">
        <v>19</v>
      </c>
      <c r="G917" s="811" t="s">
        <v>1057</v>
      </c>
      <c r="H917" s="811" t="s">
        <v>45</v>
      </c>
      <c r="I917" s="811" t="s">
        <v>165</v>
      </c>
      <c r="J917" s="811" t="s">
        <v>187</v>
      </c>
      <c r="K917" s="811" t="s">
        <v>223</v>
      </c>
      <c r="L917" s="811" t="s">
        <v>45</v>
      </c>
      <c r="M917" s="86" t="s">
        <v>30</v>
      </c>
      <c r="N917" s="811" t="s">
        <v>45</v>
      </c>
      <c r="O917" s="811" t="s">
        <v>45</v>
      </c>
      <c r="P917" s="811" t="s">
        <v>30</v>
      </c>
      <c r="Q917" s="811" t="s">
        <v>1501</v>
      </c>
      <c r="R917" s="812" t="s">
        <v>5534</v>
      </c>
      <c r="S917" s="812" t="s">
        <v>5535</v>
      </c>
      <c r="T917" s="811" t="s">
        <v>1770</v>
      </c>
      <c r="U917" s="811" t="s">
        <v>665</v>
      </c>
    </row>
    <row r="918" spans="1:21" s="593" customFormat="1" ht="13" customHeight="1">
      <c r="A918" s="810" t="s">
        <v>1330</v>
      </c>
      <c r="B918" s="810" t="s">
        <v>5859</v>
      </c>
      <c r="C918" s="778" t="s">
        <v>30</v>
      </c>
      <c r="D918" s="811" t="s">
        <v>979</v>
      </c>
      <c r="E918" s="811">
        <v>3</v>
      </c>
      <c r="F918" s="779" t="s">
        <v>18</v>
      </c>
      <c r="G918" s="811" t="s">
        <v>1060</v>
      </c>
      <c r="H918" s="811" t="s">
        <v>45</v>
      </c>
      <c r="I918" s="811" t="s">
        <v>192</v>
      </c>
      <c r="J918" s="811" t="s">
        <v>35</v>
      </c>
      <c r="K918" s="811" t="s">
        <v>220</v>
      </c>
      <c r="L918" s="811" t="s">
        <v>30</v>
      </c>
      <c r="M918" s="86" t="s">
        <v>30</v>
      </c>
      <c r="N918" s="811" t="s">
        <v>45</v>
      </c>
      <c r="O918" s="811" t="s">
        <v>45</v>
      </c>
      <c r="P918" s="811" t="s">
        <v>30</v>
      </c>
      <c r="Q918" s="811" t="s">
        <v>1500</v>
      </c>
      <c r="R918" s="812" t="s">
        <v>5859</v>
      </c>
      <c r="S918" s="812" t="s">
        <v>45</v>
      </c>
      <c r="T918" s="811" t="s">
        <v>45</v>
      </c>
      <c r="U918" s="811" t="s">
        <v>5552</v>
      </c>
    </row>
    <row r="919" spans="1:21" s="583" customFormat="1" ht="13" customHeight="1">
      <c r="A919" s="810" t="s">
        <v>1330</v>
      </c>
      <c r="B919" s="810" t="s">
        <v>5860</v>
      </c>
      <c r="C919" s="778" t="s">
        <v>30</v>
      </c>
      <c r="D919" s="811" t="s">
        <v>979</v>
      </c>
      <c r="E919" s="811">
        <v>3</v>
      </c>
      <c r="F919" s="779" t="s">
        <v>18</v>
      </c>
      <c r="G919" s="811" t="s">
        <v>1061</v>
      </c>
      <c r="H919" s="811" t="s">
        <v>45</v>
      </c>
      <c r="I919" s="811" t="s">
        <v>192</v>
      </c>
      <c r="J919" s="811" t="s">
        <v>35</v>
      </c>
      <c r="K919" s="811" t="s">
        <v>220</v>
      </c>
      <c r="L919" s="811" t="s">
        <v>30</v>
      </c>
      <c r="M919" s="86" t="s">
        <v>30</v>
      </c>
      <c r="N919" s="811" t="s">
        <v>45</v>
      </c>
      <c r="O919" s="811" t="s">
        <v>45</v>
      </c>
      <c r="P919" s="811" t="s">
        <v>30</v>
      </c>
      <c r="Q919" s="811" t="s">
        <v>1500</v>
      </c>
      <c r="R919" s="812" t="s">
        <v>5860</v>
      </c>
      <c r="S919" s="812" t="s">
        <v>45</v>
      </c>
      <c r="T919" s="811" t="s">
        <v>45</v>
      </c>
      <c r="U919" s="811" t="s">
        <v>5553</v>
      </c>
    </row>
    <row r="920" spans="1:21" s="583" customFormat="1" ht="13" customHeight="1">
      <c r="A920" s="810" t="s">
        <v>1330</v>
      </c>
      <c r="B920" s="810" t="s">
        <v>5861</v>
      </c>
      <c r="C920" s="778" t="s">
        <v>30</v>
      </c>
      <c r="D920" s="811" t="s">
        <v>979</v>
      </c>
      <c r="E920" s="811">
        <v>3</v>
      </c>
      <c r="F920" s="779" t="s">
        <v>18</v>
      </c>
      <c r="G920" s="811" t="s">
        <v>1057</v>
      </c>
      <c r="H920" s="811" t="s">
        <v>45</v>
      </c>
      <c r="I920" s="811" t="s">
        <v>192</v>
      </c>
      <c r="J920" s="811" t="s">
        <v>35</v>
      </c>
      <c r="K920" s="811" t="s">
        <v>220</v>
      </c>
      <c r="L920" s="811" t="s">
        <v>30</v>
      </c>
      <c r="M920" s="86" t="s">
        <v>30</v>
      </c>
      <c r="N920" s="811" t="s">
        <v>45</v>
      </c>
      <c r="O920" s="811" t="s">
        <v>45</v>
      </c>
      <c r="P920" s="811" t="s">
        <v>30</v>
      </c>
      <c r="Q920" s="811" t="s">
        <v>1501</v>
      </c>
      <c r="R920" s="812" t="s">
        <v>5861</v>
      </c>
      <c r="S920" s="812" t="s">
        <v>1635</v>
      </c>
      <c r="T920" s="811" t="s">
        <v>1780</v>
      </c>
      <c r="U920" s="811" t="s">
        <v>1167</v>
      </c>
    </row>
    <row r="921" spans="1:21" s="583" customFormat="1" ht="13" customHeight="1">
      <c r="A921" s="810" t="s">
        <v>1330</v>
      </c>
      <c r="B921" s="810" t="s">
        <v>5862</v>
      </c>
      <c r="C921" s="778" t="s">
        <v>30</v>
      </c>
      <c r="D921" s="811" t="s">
        <v>979</v>
      </c>
      <c r="E921" s="811">
        <v>3</v>
      </c>
      <c r="F921" s="779" t="s">
        <v>18</v>
      </c>
      <c r="G921" s="811" t="s">
        <v>1059</v>
      </c>
      <c r="H921" s="811" t="s">
        <v>45</v>
      </c>
      <c r="I921" s="811" t="s">
        <v>192</v>
      </c>
      <c r="J921" s="811" t="s">
        <v>35</v>
      </c>
      <c r="K921" s="811" t="s">
        <v>220</v>
      </c>
      <c r="L921" s="811" t="s">
        <v>30</v>
      </c>
      <c r="M921" s="86" t="s">
        <v>30</v>
      </c>
      <c r="N921" s="811" t="s">
        <v>45</v>
      </c>
      <c r="O921" s="811" t="s">
        <v>45</v>
      </c>
      <c r="P921" s="811" t="s">
        <v>30</v>
      </c>
      <c r="Q921" s="811" t="s">
        <v>1501</v>
      </c>
      <c r="R921" s="812" t="s">
        <v>5862</v>
      </c>
      <c r="S921" s="812" t="s">
        <v>1250</v>
      </c>
      <c r="T921" s="811" t="s">
        <v>1781</v>
      </c>
      <c r="U921" s="811" t="s">
        <v>1168</v>
      </c>
    </row>
    <row r="922" spans="1:21" s="583" customFormat="1" ht="13" customHeight="1">
      <c r="A922" s="810" t="s">
        <v>1330</v>
      </c>
      <c r="B922" s="810" t="s">
        <v>5863</v>
      </c>
      <c r="C922" s="778" t="s">
        <v>45</v>
      </c>
      <c r="D922" s="811" t="s">
        <v>980</v>
      </c>
      <c r="E922" s="811">
        <v>5</v>
      </c>
      <c r="F922" s="779" t="s">
        <v>18</v>
      </c>
      <c r="G922" s="811" t="s">
        <v>1058</v>
      </c>
      <c r="H922" s="811" t="s">
        <v>45</v>
      </c>
      <c r="I922" s="811" t="s">
        <v>203</v>
      </c>
      <c r="J922" s="811" t="s">
        <v>35</v>
      </c>
      <c r="K922" s="811" t="s">
        <v>220</v>
      </c>
      <c r="L922" s="811" t="s">
        <v>45</v>
      </c>
      <c r="M922" s="86" t="s">
        <v>30</v>
      </c>
      <c r="N922" s="811" t="s">
        <v>45</v>
      </c>
      <c r="O922" s="811" t="s">
        <v>45</v>
      </c>
      <c r="P922" s="811" t="s">
        <v>30</v>
      </c>
      <c r="Q922" s="811" t="s">
        <v>1500</v>
      </c>
      <c r="R922" s="812" t="s">
        <v>5863</v>
      </c>
      <c r="S922" s="812" t="s">
        <v>45</v>
      </c>
      <c r="T922" s="811" t="s">
        <v>45</v>
      </c>
      <c r="U922" s="811" t="s">
        <v>3007</v>
      </c>
    </row>
    <row r="923" spans="1:21" s="583" customFormat="1" ht="13" customHeight="1">
      <c r="A923" s="810" t="s">
        <v>1330</v>
      </c>
      <c r="B923" s="810" t="s">
        <v>5864</v>
      </c>
      <c r="C923" s="778" t="s">
        <v>45</v>
      </c>
      <c r="D923" s="811" t="s">
        <v>980</v>
      </c>
      <c r="E923" s="811">
        <v>5</v>
      </c>
      <c r="F923" s="779" t="s">
        <v>18</v>
      </c>
      <c r="G923" s="811" t="s">
        <v>1060</v>
      </c>
      <c r="H923" s="811" t="s">
        <v>45</v>
      </c>
      <c r="I923" s="811" t="s">
        <v>203</v>
      </c>
      <c r="J923" s="811" t="s">
        <v>35</v>
      </c>
      <c r="K923" s="811" t="s">
        <v>220</v>
      </c>
      <c r="L923" s="811" t="s">
        <v>45</v>
      </c>
      <c r="M923" s="86" t="s">
        <v>30</v>
      </c>
      <c r="N923" s="811" t="s">
        <v>45</v>
      </c>
      <c r="O923" s="811" t="s">
        <v>45</v>
      </c>
      <c r="P923" s="811" t="s">
        <v>30</v>
      </c>
      <c r="Q923" s="811" t="s">
        <v>1500</v>
      </c>
      <c r="R923" s="812" t="s">
        <v>5864</v>
      </c>
      <c r="S923" s="812" t="s">
        <v>45</v>
      </c>
      <c r="T923" s="811" t="s">
        <v>45</v>
      </c>
      <c r="U923" s="811" t="s">
        <v>2168</v>
      </c>
    </row>
    <row r="924" spans="1:21" s="583" customFormat="1" ht="13" customHeight="1">
      <c r="A924" s="810" t="s">
        <v>1330</v>
      </c>
      <c r="B924" s="810" t="s">
        <v>5865</v>
      </c>
      <c r="C924" s="778" t="s">
        <v>45</v>
      </c>
      <c r="D924" s="811" t="s">
        <v>980</v>
      </c>
      <c r="E924" s="811">
        <v>5</v>
      </c>
      <c r="F924" s="779" t="s">
        <v>18</v>
      </c>
      <c r="G924" s="811" t="s">
        <v>1057</v>
      </c>
      <c r="H924" s="811" t="s">
        <v>45</v>
      </c>
      <c r="I924" s="811" t="s">
        <v>203</v>
      </c>
      <c r="J924" s="811" t="s">
        <v>35</v>
      </c>
      <c r="K924" s="811" t="s">
        <v>220</v>
      </c>
      <c r="L924" s="811" t="s">
        <v>45</v>
      </c>
      <c r="M924" s="86" t="s">
        <v>30</v>
      </c>
      <c r="N924" s="811" t="s">
        <v>45</v>
      </c>
      <c r="O924" s="811" t="s">
        <v>45</v>
      </c>
      <c r="P924" s="811" t="s">
        <v>30</v>
      </c>
      <c r="Q924" s="811" t="s">
        <v>1501</v>
      </c>
      <c r="R924" s="812" t="s">
        <v>5865</v>
      </c>
      <c r="S924" s="812" t="s">
        <v>2162</v>
      </c>
      <c r="T924" s="811" t="s">
        <v>2163</v>
      </c>
      <c r="U924" s="811" t="s">
        <v>2164</v>
      </c>
    </row>
    <row r="925" spans="1:21" s="583" customFormat="1" ht="13" customHeight="1">
      <c r="A925" s="810" t="s">
        <v>1330</v>
      </c>
      <c r="B925" s="810" t="s">
        <v>5866</v>
      </c>
      <c r="C925" s="778" t="s">
        <v>45</v>
      </c>
      <c r="D925" s="811" t="s">
        <v>980</v>
      </c>
      <c r="E925" s="811">
        <v>5</v>
      </c>
      <c r="F925" s="779" t="s">
        <v>18</v>
      </c>
      <c r="G925" s="811" t="s">
        <v>1059</v>
      </c>
      <c r="H925" s="811" t="s">
        <v>45</v>
      </c>
      <c r="I925" s="811" t="s">
        <v>203</v>
      </c>
      <c r="J925" s="811" t="s">
        <v>35</v>
      </c>
      <c r="K925" s="811" t="s">
        <v>220</v>
      </c>
      <c r="L925" s="811" t="s">
        <v>45</v>
      </c>
      <c r="M925" s="86" t="s">
        <v>30</v>
      </c>
      <c r="N925" s="811" t="s">
        <v>45</v>
      </c>
      <c r="O925" s="811" t="s">
        <v>45</v>
      </c>
      <c r="P925" s="811" t="s">
        <v>30</v>
      </c>
      <c r="Q925" s="811" t="s">
        <v>1501</v>
      </c>
      <c r="R925" s="812" t="s">
        <v>5866</v>
      </c>
      <c r="S925" s="812" t="s">
        <v>2165</v>
      </c>
      <c r="T925" s="811" t="s">
        <v>2167</v>
      </c>
      <c r="U925" s="811" t="s">
        <v>2166</v>
      </c>
    </row>
    <row r="926" spans="1:21" s="583" customFormat="1" ht="13" customHeight="1">
      <c r="A926" s="810" t="s">
        <v>1330</v>
      </c>
      <c r="B926" s="810" t="s">
        <v>10320</v>
      </c>
      <c r="C926" s="778" t="s">
        <v>45</v>
      </c>
      <c r="D926" s="811" t="s">
        <v>982</v>
      </c>
      <c r="E926" s="811">
        <v>4</v>
      </c>
      <c r="F926" s="779" t="s">
        <v>18</v>
      </c>
      <c r="G926" s="811" t="s">
        <v>1057</v>
      </c>
      <c r="H926" s="811" t="s">
        <v>45</v>
      </c>
      <c r="I926" s="811" t="s">
        <v>165</v>
      </c>
      <c r="J926" s="811" t="s">
        <v>35</v>
      </c>
      <c r="K926" s="811" t="s">
        <v>220</v>
      </c>
      <c r="L926" s="811" t="s">
        <v>45</v>
      </c>
      <c r="M926" s="86" t="s">
        <v>30</v>
      </c>
      <c r="N926" s="811" t="s">
        <v>45</v>
      </c>
      <c r="O926" s="811" t="s">
        <v>45</v>
      </c>
      <c r="P926" s="811" t="s">
        <v>30</v>
      </c>
      <c r="Q926" s="811" t="s">
        <v>1501</v>
      </c>
      <c r="R926" s="812" t="s">
        <v>10320</v>
      </c>
      <c r="S926" s="812" t="s">
        <v>10319</v>
      </c>
      <c r="T926" s="811" t="s">
        <v>10321</v>
      </c>
      <c r="U926" s="811" t="s">
        <v>10322</v>
      </c>
    </row>
    <row r="927" spans="1:21" s="583" customFormat="1" ht="13" customHeight="1">
      <c r="A927" s="810" t="s">
        <v>1330</v>
      </c>
      <c r="B927" s="810" t="s">
        <v>10324</v>
      </c>
      <c r="C927" s="778" t="s">
        <v>45</v>
      </c>
      <c r="D927" s="811" t="s">
        <v>982</v>
      </c>
      <c r="E927" s="811">
        <v>4</v>
      </c>
      <c r="F927" s="779" t="s">
        <v>18</v>
      </c>
      <c r="G927" s="811" t="s">
        <v>1059</v>
      </c>
      <c r="H927" s="811" t="s">
        <v>45</v>
      </c>
      <c r="I927" s="811" t="s">
        <v>165</v>
      </c>
      <c r="J927" s="811" t="s">
        <v>35</v>
      </c>
      <c r="K927" s="811" t="s">
        <v>220</v>
      </c>
      <c r="L927" s="811" t="s">
        <v>45</v>
      </c>
      <c r="M927" s="86" t="s">
        <v>30</v>
      </c>
      <c r="N927" s="811" t="s">
        <v>45</v>
      </c>
      <c r="O927" s="811" t="s">
        <v>45</v>
      </c>
      <c r="P927" s="811" t="s">
        <v>30</v>
      </c>
      <c r="Q927" s="811" t="s">
        <v>1501</v>
      </c>
      <c r="R927" s="812" t="s">
        <v>10324</v>
      </c>
      <c r="S927" s="812" t="s">
        <v>10323</v>
      </c>
      <c r="T927" s="811" t="s">
        <v>10325</v>
      </c>
      <c r="U927" s="811" t="s">
        <v>10326</v>
      </c>
    </row>
    <row r="928" spans="1:21" s="583" customFormat="1" ht="13" customHeight="1">
      <c r="A928" s="810" t="s">
        <v>8978</v>
      </c>
      <c r="B928" s="810" t="s">
        <v>8977</v>
      </c>
      <c r="C928" s="778" t="s">
        <v>45</v>
      </c>
      <c r="D928" s="811" t="s">
        <v>980</v>
      </c>
      <c r="E928" s="811">
        <v>5</v>
      </c>
      <c r="F928" s="779" t="s">
        <v>18</v>
      </c>
      <c r="G928" s="811" t="s">
        <v>1059</v>
      </c>
      <c r="H928" s="811" t="s">
        <v>45</v>
      </c>
      <c r="I928" s="811" t="s">
        <v>165</v>
      </c>
      <c r="J928" s="811" t="s">
        <v>42</v>
      </c>
      <c r="K928" s="811" t="s">
        <v>220</v>
      </c>
      <c r="L928" s="811" t="s">
        <v>45</v>
      </c>
      <c r="M928" s="86" t="s">
        <v>30</v>
      </c>
      <c r="N928" s="811" t="s">
        <v>45</v>
      </c>
      <c r="O928" s="811" t="s">
        <v>45</v>
      </c>
      <c r="P928" s="811" t="s">
        <v>45</v>
      </c>
      <c r="Q928" s="811" t="s">
        <v>1500</v>
      </c>
      <c r="R928" s="812" t="s">
        <v>8977</v>
      </c>
      <c r="S928" s="812" t="s">
        <v>45</v>
      </c>
      <c r="T928" s="811" t="s">
        <v>45</v>
      </c>
      <c r="U928" s="811" t="s">
        <v>8979</v>
      </c>
    </row>
    <row r="929" spans="1:21" s="583" customFormat="1" ht="13" customHeight="1">
      <c r="A929" s="810" t="s">
        <v>1329</v>
      </c>
      <c r="B929" s="810" t="s">
        <v>1000</v>
      </c>
      <c r="C929" s="778" t="s">
        <v>45</v>
      </c>
      <c r="D929" s="811" t="s">
        <v>983</v>
      </c>
      <c r="E929" s="811">
        <v>2</v>
      </c>
      <c r="F929" s="779" t="s">
        <v>18</v>
      </c>
      <c r="G929" s="811" t="s">
        <v>1057</v>
      </c>
      <c r="H929" s="811" t="s">
        <v>45</v>
      </c>
      <c r="I929" s="811" t="s">
        <v>36</v>
      </c>
      <c r="J929" s="811" t="s">
        <v>180</v>
      </c>
      <c r="K929" s="811" t="s">
        <v>220</v>
      </c>
      <c r="L929" s="811" t="s">
        <v>30</v>
      </c>
      <c r="M929" s="86" t="s">
        <v>30</v>
      </c>
      <c r="N929" s="811" t="s">
        <v>45</v>
      </c>
      <c r="O929" s="811" t="s">
        <v>45</v>
      </c>
      <c r="P929" s="811" t="s">
        <v>30</v>
      </c>
      <c r="Q929" s="811" t="s">
        <v>1501</v>
      </c>
      <c r="R929" s="812" t="s">
        <v>1000</v>
      </c>
      <c r="S929" s="812" t="s">
        <v>1001</v>
      </c>
      <c r="T929" s="811" t="s">
        <v>1801</v>
      </c>
      <c r="U929" s="811" t="s">
        <v>1177</v>
      </c>
    </row>
    <row r="930" spans="1:21" s="583" customFormat="1" ht="13" customHeight="1">
      <c r="A930" s="810" t="s">
        <v>1329</v>
      </c>
      <c r="B930" s="810" t="s">
        <v>5580</v>
      </c>
      <c r="C930" s="778" t="s">
        <v>45</v>
      </c>
      <c r="D930" s="811" t="s">
        <v>983</v>
      </c>
      <c r="E930" s="811">
        <v>2</v>
      </c>
      <c r="F930" s="779" t="s">
        <v>18</v>
      </c>
      <c r="G930" s="811" t="s">
        <v>1057</v>
      </c>
      <c r="H930" s="811" t="s">
        <v>45</v>
      </c>
      <c r="I930" s="811" t="s">
        <v>36</v>
      </c>
      <c r="J930" s="811" t="s">
        <v>180</v>
      </c>
      <c r="K930" s="811" t="s">
        <v>220</v>
      </c>
      <c r="L930" s="811" t="s">
        <v>30</v>
      </c>
      <c r="M930" s="86" t="s">
        <v>30</v>
      </c>
      <c r="N930" s="811" t="s">
        <v>45</v>
      </c>
      <c r="O930" s="811" t="s">
        <v>45</v>
      </c>
      <c r="P930" s="811" t="s">
        <v>30</v>
      </c>
      <c r="Q930" s="811" t="s">
        <v>1500</v>
      </c>
      <c r="R930" s="812" t="s">
        <v>5580</v>
      </c>
      <c r="S930" s="812" t="s">
        <v>45</v>
      </c>
      <c r="T930" s="811" t="s">
        <v>45</v>
      </c>
      <c r="U930" s="811" t="s">
        <v>4632</v>
      </c>
    </row>
    <row r="931" spans="1:21" s="583" customFormat="1" ht="13" customHeight="1">
      <c r="A931" s="810" t="s">
        <v>1329</v>
      </c>
      <c r="B931" s="810" t="s">
        <v>6344</v>
      </c>
      <c r="C931" s="778" t="s">
        <v>45</v>
      </c>
      <c r="D931" s="811" t="s">
        <v>983</v>
      </c>
      <c r="E931" s="811">
        <v>2</v>
      </c>
      <c r="F931" s="779" t="s">
        <v>18</v>
      </c>
      <c r="G931" s="811" t="s">
        <v>1059</v>
      </c>
      <c r="H931" s="811" t="s">
        <v>45</v>
      </c>
      <c r="I931" s="811" t="s">
        <v>36</v>
      </c>
      <c r="J931" s="811" t="s">
        <v>180</v>
      </c>
      <c r="K931" s="811" t="s">
        <v>220</v>
      </c>
      <c r="L931" s="811" t="s">
        <v>30</v>
      </c>
      <c r="M931" s="86" t="s">
        <v>30</v>
      </c>
      <c r="N931" s="811" t="s">
        <v>45</v>
      </c>
      <c r="O931" s="811" t="s">
        <v>45</v>
      </c>
      <c r="P931" s="811" t="s">
        <v>45</v>
      </c>
      <c r="Q931" s="811" t="s">
        <v>1501</v>
      </c>
      <c r="R931" s="812" t="s">
        <v>6344</v>
      </c>
      <c r="S931" s="812" t="s">
        <v>3428</v>
      </c>
      <c r="T931" s="811" t="s">
        <v>3426</v>
      </c>
      <c r="U931" s="811" t="s">
        <v>3427</v>
      </c>
    </row>
    <row r="932" spans="1:21" s="583" customFormat="1" ht="13" customHeight="1">
      <c r="A932" s="810" t="s">
        <v>1329</v>
      </c>
      <c r="B932" s="810" t="s">
        <v>5581</v>
      </c>
      <c r="C932" s="778" t="s">
        <v>45</v>
      </c>
      <c r="D932" s="811" t="s">
        <v>980</v>
      </c>
      <c r="E932" s="811">
        <v>5</v>
      </c>
      <c r="F932" s="779" t="s">
        <v>18</v>
      </c>
      <c r="G932" s="811" t="s">
        <v>1057</v>
      </c>
      <c r="H932" s="811" t="s">
        <v>45</v>
      </c>
      <c r="I932" s="811" t="s">
        <v>165</v>
      </c>
      <c r="J932" s="811" t="s">
        <v>180</v>
      </c>
      <c r="K932" s="811" t="s">
        <v>220</v>
      </c>
      <c r="L932" s="811" t="s">
        <v>45</v>
      </c>
      <c r="M932" s="86" t="s">
        <v>30</v>
      </c>
      <c r="N932" s="811" t="s">
        <v>30</v>
      </c>
      <c r="O932" s="811" t="s">
        <v>45</v>
      </c>
      <c r="P932" s="811" t="s">
        <v>30</v>
      </c>
      <c r="Q932" s="811" t="s">
        <v>1501</v>
      </c>
      <c r="R932" s="812" t="s">
        <v>5581</v>
      </c>
      <c r="S932" s="812" t="s">
        <v>371</v>
      </c>
      <c r="T932" s="811" t="s">
        <v>3446</v>
      </c>
      <c r="U932" s="811" t="s">
        <v>2868</v>
      </c>
    </row>
    <row r="933" spans="1:21" s="583" customFormat="1" ht="13" customHeight="1">
      <c r="A933" s="810" t="s">
        <v>1329</v>
      </c>
      <c r="B933" s="810" t="s">
        <v>9369</v>
      </c>
      <c r="C933" s="778" t="s">
        <v>45</v>
      </c>
      <c r="D933" s="811" t="s">
        <v>980</v>
      </c>
      <c r="E933" s="811">
        <v>5</v>
      </c>
      <c r="F933" s="779" t="s">
        <v>18</v>
      </c>
      <c r="G933" s="811" t="s">
        <v>1059</v>
      </c>
      <c r="H933" s="811" t="s">
        <v>45</v>
      </c>
      <c r="I933" s="811" t="s">
        <v>165</v>
      </c>
      <c r="J933" s="811" t="s">
        <v>180</v>
      </c>
      <c r="K933" s="811" t="s">
        <v>220</v>
      </c>
      <c r="L933" s="811" t="s">
        <v>45</v>
      </c>
      <c r="M933" s="86" t="s">
        <v>30</v>
      </c>
      <c r="N933" s="811" t="s">
        <v>45</v>
      </c>
      <c r="O933" s="811" t="s">
        <v>45</v>
      </c>
      <c r="P933" s="811" t="s">
        <v>45</v>
      </c>
      <c r="Q933" s="811" t="s">
        <v>1500</v>
      </c>
      <c r="R933" s="812" t="s">
        <v>9369</v>
      </c>
      <c r="S933" s="812" t="s">
        <v>45</v>
      </c>
      <c r="T933" s="811" t="s">
        <v>45</v>
      </c>
      <c r="U933" s="811" t="s">
        <v>9370</v>
      </c>
    </row>
    <row r="934" spans="1:21" s="583" customFormat="1" ht="13" customHeight="1">
      <c r="A934" s="810" t="s">
        <v>1329</v>
      </c>
      <c r="B934" s="810" t="s">
        <v>9670</v>
      </c>
      <c r="C934" s="778" t="s">
        <v>45</v>
      </c>
      <c r="D934" s="811" t="s">
        <v>980</v>
      </c>
      <c r="E934" s="811">
        <v>5</v>
      </c>
      <c r="F934" s="779" t="s">
        <v>18</v>
      </c>
      <c r="G934" s="811" t="s">
        <v>1057</v>
      </c>
      <c r="H934" s="811" t="s">
        <v>45</v>
      </c>
      <c r="I934" s="811" t="s">
        <v>165</v>
      </c>
      <c r="J934" s="811" t="s">
        <v>42</v>
      </c>
      <c r="K934" s="811" t="s">
        <v>220</v>
      </c>
      <c r="L934" s="811" t="s">
        <v>45</v>
      </c>
      <c r="M934" s="86" t="s">
        <v>30</v>
      </c>
      <c r="N934" s="811" t="s">
        <v>45</v>
      </c>
      <c r="O934" s="811" t="s">
        <v>45</v>
      </c>
      <c r="P934" s="811" t="s">
        <v>30</v>
      </c>
      <c r="Q934" s="811" t="s">
        <v>1501</v>
      </c>
      <c r="R934" s="812" t="s">
        <v>9670</v>
      </c>
      <c r="S934" s="812" t="s">
        <v>9671</v>
      </c>
      <c r="T934" s="811" t="s">
        <v>1803</v>
      </c>
      <c r="U934" s="811" t="s">
        <v>699</v>
      </c>
    </row>
    <row r="935" spans="1:21" s="583" customFormat="1" ht="13" customHeight="1">
      <c r="A935" s="810" t="s">
        <v>1329</v>
      </c>
      <c r="B935" s="810" t="s">
        <v>9676</v>
      </c>
      <c r="C935" s="778" t="s">
        <v>45</v>
      </c>
      <c r="D935" s="811" t="s">
        <v>982</v>
      </c>
      <c r="E935" s="811">
        <v>4</v>
      </c>
      <c r="F935" s="779" t="s">
        <v>18</v>
      </c>
      <c r="G935" s="811" t="s">
        <v>1057</v>
      </c>
      <c r="H935" s="811" t="s">
        <v>45</v>
      </c>
      <c r="I935" s="811" t="s">
        <v>165</v>
      </c>
      <c r="J935" s="811" t="s">
        <v>21</v>
      </c>
      <c r="K935" s="811" t="s">
        <v>220</v>
      </c>
      <c r="L935" s="811" t="s">
        <v>45</v>
      </c>
      <c r="M935" s="86" t="s">
        <v>30</v>
      </c>
      <c r="N935" s="811" t="s">
        <v>30</v>
      </c>
      <c r="O935" s="811" t="s">
        <v>45</v>
      </c>
      <c r="P935" s="811" t="s">
        <v>30</v>
      </c>
      <c r="Q935" s="811" t="s">
        <v>1501</v>
      </c>
      <c r="R935" s="812" t="s">
        <v>9676</v>
      </c>
      <c r="S935" s="812" t="s">
        <v>9680</v>
      </c>
      <c r="T935" s="811" t="s">
        <v>1805</v>
      </c>
      <c r="U935" s="811" t="s">
        <v>704</v>
      </c>
    </row>
    <row r="936" spans="1:21" s="583" customFormat="1" ht="13" customHeight="1">
      <c r="A936" s="810" t="s">
        <v>1329</v>
      </c>
      <c r="B936" s="810" t="s">
        <v>9677</v>
      </c>
      <c r="C936" s="778" t="s">
        <v>45</v>
      </c>
      <c r="D936" s="811" t="s">
        <v>982</v>
      </c>
      <c r="E936" s="811">
        <v>4</v>
      </c>
      <c r="F936" s="779" t="s">
        <v>18</v>
      </c>
      <c r="G936" s="811" t="s">
        <v>1057</v>
      </c>
      <c r="H936" s="811" t="s">
        <v>45</v>
      </c>
      <c r="I936" s="811" t="s">
        <v>165</v>
      </c>
      <c r="J936" s="811" t="s">
        <v>21</v>
      </c>
      <c r="K936" s="811" t="s">
        <v>220</v>
      </c>
      <c r="L936" s="811" t="s">
        <v>45</v>
      </c>
      <c r="M936" s="86" t="s">
        <v>30</v>
      </c>
      <c r="N936" s="811" t="s">
        <v>30</v>
      </c>
      <c r="O936" s="811" t="s">
        <v>45</v>
      </c>
      <c r="P936" s="811" t="s">
        <v>30</v>
      </c>
      <c r="Q936" s="811" t="s">
        <v>1501</v>
      </c>
      <c r="R936" s="812" t="s">
        <v>9677</v>
      </c>
      <c r="S936" s="812" t="s">
        <v>9679</v>
      </c>
      <c r="T936" s="811" t="s">
        <v>2200</v>
      </c>
      <c r="U936" s="811" t="s">
        <v>1218</v>
      </c>
    </row>
    <row r="937" spans="1:21" s="583" customFormat="1" ht="13" customHeight="1">
      <c r="A937" s="810" t="s">
        <v>1329</v>
      </c>
      <c r="B937" s="810" t="s">
        <v>9678</v>
      </c>
      <c r="C937" s="778" t="s">
        <v>45</v>
      </c>
      <c r="D937" s="811" t="s">
        <v>982</v>
      </c>
      <c r="E937" s="811">
        <v>4</v>
      </c>
      <c r="F937" s="779" t="s">
        <v>18</v>
      </c>
      <c r="G937" s="811" t="s">
        <v>1059</v>
      </c>
      <c r="H937" s="811" t="s">
        <v>45</v>
      </c>
      <c r="I937" s="811" t="s">
        <v>165</v>
      </c>
      <c r="J937" s="811" t="s">
        <v>21</v>
      </c>
      <c r="K937" s="811" t="s">
        <v>220</v>
      </c>
      <c r="L937" s="811" t="s">
        <v>45</v>
      </c>
      <c r="M937" s="86" t="s">
        <v>30</v>
      </c>
      <c r="N937" s="811" t="s">
        <v>45</v>
      </c>
      <c r="O937" s="811" t="s">
        <v>45</v>
      </c>
      <c r="P937" s="811" t="s">
        <v>45</v>
      </c>
      <c r="Q937" s="811" t="s">
        <v>1500</v>
      </c>
      <c r="R937" s="812" t="s">
        <v>9678</v>
      </c>
      <c r="S937" s="812" t="s">
        <v>45</v>
      </c>
      <c r="T937" s="811" t="s">
        <v>45</v>
      </c>
      <c r="U937" s="811" t="s">
        <v>7288</v>
      </c>
    </row>
    <row r="938" spans="1:21" s="583" customFormat="1" ht="13" customHeight="1">
      <c r="A938" s="810" t="s">
        <v>1329</v>
      </c>
      <c r="B938" s="810" t="s">
        <v>375</v>
      </c>
      <c r="C938" s="778" t="s">
        <v>45</v>
      </c>
      <c r="D938" s="811" t="s">
        <v>980</v>
      </c>
      <c r="E938" s="811">
        <v>5</v>
      </c>
      <c r="F938" s="779" t="s">
        <v>18</v>
      </c>
      <c r="G938" s="811" t="s">
        <v>1057</v>
      </c>
      <c r="H938" s="811" t="s">
        <v>45</v>
      </c>
      <c r="I938" s="811" t="s">
        <v>165</v>
      </c>
      <c r="J938" s="811" t="s">
        <v>33</v>
      </c>
      <c r="K938" s="811" t="s">
        <v>220</v>
      </c>
      <c r="L938" s="811" t="s">
        <v>45</v>
      </c>
      <c r="M938" s="86" t="s">
        <v>30</v>
      </c>
      <c r="N938" s="811" t="s">
        <v>45</v>
      </c>
      <c r="O938" s="811" t="s">
        <v>45</v>
      </c>
      <c r="P938" s="811" t="s">
        <v>30</v>
      </c>
      <c r="Q938" s="811" t="s">
        <v>1501</v>
      </c>
      <c r="R938" s="812" t="s">
        <v>375</v>
      </c>
      <c r="S938" s="812" t="s">
        <v>375</v>
      </c>
      <c r="T938" s="811" t="s">
        <v>1806</v>
      </c>
      <c r="U938" s="811" t="s">
        <v>705</v>
      </c>
    </row>
    <row r="939" spans="1:21" s="583" customFormat="1" ht="13" customHeight="1">
      <c r="A939" s="810" t="s">
        <v>1329</v>
      </c>
      <c r="B939" s="810" t="s">
        <v>7287</v>
      </c>
      <c r="C939" s="778" t="s">
        <v>45</v>
      </c>
      <c r="D939" s="811" t="s">
        <v>980</v>
      </c>
      <c r="E939" s="811">
        <v>5</v>
      </c>
      <c r="F939" s="779" t="s">
        <v>18</v>
      </c>
      <c r="G939" s="811" t="s">
        <v>1059</v>
      </c>
      <c r="H939" s="811" t="s">
        <v>45</v>
      </c>
      <c r="I939" s="811" t="s">
        <v>165</v>
      </c>
      <c r="J939" s="811" t="s">
        <v>33</v>
      </c>
      <c r="K939" s="811" t="s">
        <v>220</v>
      </c>
      <c r="L939" s="811" t="s">
        <v>45</v>
      </c>
      <c r="M939" s="86" t="s">
        <v>30</v>
      </c>
      <c r="N939" s="811" t="s">
        <v>45</v>
      </c>
      <c r="O939" s="811" t="s">
        <v>45</v>
      </c>
      <c r="P939" s="811" t="s">
        <v>45</v>
      </c>
      <c r="Q939" s="811" t="s">
        <v>1500</v>
      </c>
      <c r="R939" s="812" t="s">
        <v>7287</v>
      </c>
      <c r="S939" s="812" t="s">
        <v>45</v>
      </c>
      <c r="T939" s="811" t="s">
        <v>45</v>
      </c>
      <c r="U939" s="811" t="s">
        <v>7289</v>
      </c>
    </row>
    <row r="940" spans="1:21" s="583" customFormat="1" ht="13" customHeight="1">
      <c r="A940" s="810" t="s">
        <v>1329</v>
      </c>
      <c r="B940" s="810" t="s">
        <v>7396</v>
      </c>
      <c r="C940" s="778" t="s">
        <v>45</v>
      </c>
      <c r="D940" s="811" t="s">
        <v>981</v>
      </c>
      <c r="E940" s="811">
        <v>1</v>
      </c>
      <c r="F940" s="779" t="s">
        <v>18</v>
      </c>
      <c r="G940" s="811" t="s">
        <v>1057</v>
      </c>
      <c r="H940" s="811" t="s">
        <v>45</v>
      </c>
      <c r="I940" s="811" t="s">
        <v>57</v>
      </c>
      <c r="J940" s="811" t="s">
        <v>25</v>
      </c>
      <c r="K940" s="811" t="s">
        <v>220</v>
      </c>
      <c r="L940" s="811" t="s">
        <v>45</v>
      </c>
      <c r="M940" s="86" t="s">
        <v>30</v>
      </c>
      <c r="N940" s="811" t="s">
        <v>45</v>
      </c>
      <c r="O940" s="811" t="s">
        <v>45</v>
      </c>
      <c r="P940" s="811" t="s">
        <v>30</v>
      </c>
      <c r="Q940" s="811" t="s">
        <v>1501</v>
      </c>
      <c r="R940" s="812" t="s">
        <v>7396</v>
      </c>
      <c r="S940" s="812" t="s">
        <v>7398</v>
      </c>
      <c r="T940" s="811" t="s">
        <v>7399</v>
      </c>
      <c r="U940" s="811" t="s">
        <v>7401</v>
      </c>
    </row>
    <row r="941" spans="1:21" s="583" customFormat="1" ht="13" customHeight="1">
      <c r="A941" s="810" t="s">
        <v>1329</v>
      </c>
      <c r="B941" s="810" t="s">
        <v>7397</v>
      </c>
      <c r="C941" s="778" t="s">
        <v>45</v>
      </c>
      <c r="D941" s="811" t="s">
        <v>981</v>
      </c>
      <c r="E941" s="811">
        <v>1</v>
      </c>
      <c r="F941" s="779" t="s">
        <v>18</v>
      </c>
      <c r="G941" s="811" t="s">
        <v>1057</v>
      </c>
      <c r="H941" s="811" t="s">
        <v>45</v>
      </c>
      <c r="I941" s="811" t="s">
        <v>57</v>
      </c>
      <c r="J941" s="811" t="s">
        <v>25</v>
      </c>
      <c r="K941" s="811" t="s">
        <v>220</v>
      </c>
      <c r="L941" s="811" t="s">
        <v>45</v>
      </c>
      <c r="M941" s="86" t="s">
        <v>30</v>
      </c>
      <c r="N941" s="811" t="s">
        <v>45</v>
      </c>
      <c r="O941" s="811" t="s">
        <v>45</v>
      </c>
      <c r="P941" s="811" t="s">
        <v>30</v>
      </c>
      <c r="Q941" s="811" t="s">
        <v>16</v>
      </c>
      <c r="R941" s="812" t="s">
        <v>45</v>
      </c>
      <c r="S941" s="812" t="s">
        <v>7397</v>
      </c>
      <c r="T941" s="811" t="s">
        <v>7400</v>
      </c>
      <c r="U941" s="811" t="s">
        <v>7402</v>
      </c>
    </row>
    <row r="942" spans="1:21" s="583" customFormat="1" ht="13" customHeight="1">
      <c r="A942" s="810" t="s">
        <v>1329</v>
      </c>
      <c r="B942" s="810" t="s">
        <v>10036</v>
      </c>
      <c r="C942" s="778" t="s">
        <v>45</v>
      </c>
      <c r="D942" s="811" t="s">
        <v>981</v>
      </c>
      <c r="E942" s="811">
        <v>1</v>
      </c>
      <c r="F942" s="779" t="s">
        <v>18</v>
      </c>
      <c r="G942" s="811" t="s">
        <v>1057</v>
      </c>
      <c r="H942" s="811" t="s">
        <v>45</v>
      </c>
      <c r="I942" s="811" t="s">
        <v>57</v>
      </c>
      <c r="J942" s="811" t="s">
        <v>25</v>
      </c>
      <c r="K942" s="811" t="s">
        <v>220</v>
      </c>
      <c r="L942" s="811" t="s">
        <v>45</v>
      </c>
      <c r="M942" s="86" t="s">
        <v>30</v>
      </c>
      <c r="N942" s="811" t="s">
        <v>45</v>
      </c>
      <c r="O942" s="811" t="s">
        <v>45</v>
      </c>
      <c r="P942" s="811" t="s">
        <v>30</v>
      </c>
      <c r="Q942" s="811" t="s">
        <v>1501</v>
      </c>
      <c r="R942" s="812" t="s">
        <v>10036</v>
      </c>
      <c r="S942" s="812" t="s">
        <v>10035</v>
      </c>
      <c r="T942" s="811" t="s">
        <v>1808</v>
      </c>
      <c r="U942" s="811" t="s">
        <v>707</v>
      </c>
    </row>
    <row r="943" spans="1:21" s="583" customFormat="1" ht="13" hidden="1" customHeight="1">
      <c r="A943" s="810" t="s">
        <v>1330</v>
      </c>
      <c r="B943" s="810" t="s">
        <v>4970</v>
      </c>
      <c r="C943" s="778" t="s">
        <v>45</v>
      </c>
      <c r="D943" s="811" t="s">
        <v>980</v>
      </c>
      <c r="E943" s="811">
        <v>5</v>
      </c>
      <c r="F943" s="779" t="s">
        <v>40</v>
      </c>
      <c r="G943" s="811" t="s">
        <v>1059</v>
      </c>
      <c r="H943" s="811" t="s">
        <v>45</v>
      </c>
      <c r="I943" s="811" t="s">
        <v>165</v>
      </c>
      <c r="J943" s="811" t="s">
        <v>196</v>
      </c>
      <c r="K943" s="811" t="s">
        <v>220</v>
      </c>
      <c r="L943" s="811" t="s">
        <v>30</v>
      </c>
      <c r="M943" s="86" t="s">
        <v>30</v>
      </c>
      <c r="N943" s="811" t="s">
        <v>45</v>
      </c>
      <c r="O943" s="811" t="s">
        <v>45</v>
      </c>
      <c r="P943" s="811" t="s">
        <v>30</v>
      </c>
      <c r="Q943" s="811" t="s">
        <v>1501</v>
      </c>
      <c r="R943" s="812" t="s">
        <v>4970</v>
      </c>
      <c r="S943" s="812" t="s">
        <v>3501</v>
      </c>
      <c r="T943" s="811" t="s">
        <v>1995</v>
      </c>
      <c r="U943" s="811" t="s">
        <v>682</v>
      </c>
    </row>
    <row r="944" spans="1:21" s="583" customFormat="1" ht="13" customHeight="1">
      <c r="A944" s="810" t="s">
        <v>1329</v>
      </c>
      <c r="B944" s="810" t="s">
        <v>11841</v>
      </c>
      <c r="C944" s="778" t="s">
        <v>45</v>
      </c>
      <c r="D944" s="811" t="s">
        <v>981</v>
      </c>
      <c r="E944" s="811">
        <v>1</v>
      </c>
      <c r="F944" s="779" t="s">
        <v>18</v>
      </c>
      <c r="G944" s="811" t="s">
        <v>1057</v>
      </c>
      <c r="H944" s="811" t="s">
        <v>45</v>
      </c>
      <c r="I944" s="811" t="s">
        <v>57</v>
      </c>
      <c r="J944" s="811" t="s">
        <v>25</v>
      </c>
      <c r="K944" s="811" t="s">
        <v>220</v>
      </c>
      <c r="L944" s="811" t="s">
        <v>30</v>
      </c>
      <c r="M944" s="86" t="s">
        <v>30</v>
      </c>
      <c r="N944" s="811" t="s">
        <v>45</v>
      </c>
      <c r="O944" s="811" t="s">
        <v>45</v>
      </c>
      <c r="P944" s="811" t="s">
        <v>30</v>
      </c>
      <c r="Q944" s="811" t="s">
        <v>16</v>
      </c>
      <c r="R944" s="812" t="s">
        <v>45</v>
      </c>
      <c r="S944" s="812" t="s">
        <v>11841</v>
      </c>
      <c r="T944" s="811" t="s">
        <v>11842</v>
      </c>
      <c r="U944" s="811" t="s">
        <v>11843</v>
      </c>
    </row>
    <row r="945" spans="1:21" s="583" customFormat="1" ht="13" customHeight="1">
      <c r="A945" s="810" t="s">
        <v>1329</v>
      </c>
      <c r="B945" s="810" t="s">
        <v>9743</v>
      </c>
      <c r="C945" s="778" t="s">
        <v>45</v>
      </c>
      <c r="D945" s="811" t="s">
        <v>981</v>
      </c>
      <c r="E945" s="811">
        <v>1</v>
      </c>
      <c r="F945" s="779" t="s">
        <v>18</v>
      </c>
      <c r="G945" s="811" t="s">
        <v>1057</v>
      </c>
      <c r="H945" s="811" t="s">
        <v>45</v>
      </c>
      <c r="I945" s="811" t="s">
        <v>190</v>
      </c>
      <c r="J945" s="811" t="s">
        <v>35</v>
      </c>
      <c r="K945" s="811" t="s">
        <v>220</v>
      </c>
      <c r="L945" s="811" t="s">
        <v>45</v>
      </c>
      <c r="M945" s="86" t="s">
        <v>30</v>
      </c>
      <c r="N945" s="811" t="s">
        <v>45</v>
      </c>
      <c r="O945" s="811" t="s">
        <v>45</v>
      </c>
      <c r="P945" s="811" t="s">
        <v>30</v>
      </c>
      <c r="Q945" s="811" t="s">
        <v>1501</v>
      </c>
      <c r="R945" s="812" t="s">
        <v>9743</v>
      </c>
      <c r="S945" s="812" t="s">
        <v>6784</v>
      </c>
      <c r="T945" s="811" t="s">
        <v>6783</v>
      </c>
      <c r="U945" s="811" t="s">
        <v>5584</v>
      </c>
    </row>
    <row r="946" spans="1:21" s="583" customFormat="1" ht="13" customHeight="1">
      <c r="A946" s="810" t="s">
        <v>1329</v>
      </c>
      <c r="B946" s="810" t="s">
        <v>9744</v>
      </c>
      <c r="C946" s="778" t="s">
        <v>45</v>
      </c>
      <c r="D946" s="811" t="s">
        <v>981</v>
      </c>
      <c r="E946" s="811">
        <v>1</v>
      </c>
      <c r="F946" s="779" t="s">
        <v>18</v>
      </c>
      <c r="G946" s="811" t="s">
        <v>1059</v>
      </c>
      <c r="H946" s="811" t="s">
        <v>45</v>
      </c>
      <c r="I946" s="811" t="s">
        <v>190</v>
      </c>
      <c r="J946" s="811" t="s">
        <v>35</v>
      </c>
      <c r="K946" s="811" t="s">
        <v>220</v>
      </c>
      <c r="L946" s="811" t="s">
        <v>45</v>
      </c>
      <c r="M946" s="86" t="s">
        <v>30</v>
      </c>
      <c r="N946" s="811" t="s">
        <v>45</v>
      </c>
      <c r="O946" s="811" t="s">
        <v>45</v>
      </c>
      <c r="P946" s="811" t="s">
        <v>45</v>
      </c>
      <c r="Q946" s="811" t="s">
        <v>1501</v>
      </c>
      <c r="R946" s="812" t="s">
        <v>9744</v>
      </c>
      <c r="S946" s="812" t="s">
        <v>11845</v>
      </c>
      <c r="T946" s="811" t="s">
        <v>11844</v>
      </c>
      <c r="U946" s="811" t="s">
        <v>7290</v>
      </c>
    </row>
    <row r="947" spans="1:21" s="583" customFormat="1" ht="13" hidden="1" customHeight="1">
      <c r="A947" s="810" t="s">
        <v>1329</v>
      </c>
      <c r="B947" s="810" t="s">
        <v>7805</v>
      </c>
      <c r="C947" s="778" t="s">
        <v>45</v>
      </c>
      <c r="D947" s="811" t="s">
        <v>980</v>
      </c>
      <c r="E947" s="811">
        <v>5</v>
      </c>
      <c r="F947" s="779" t="s">
        <v>40</v>
      </c>
      <c r="G947" s="811" t="s">
        <v>1057</v>
      </c>
      <c r="H947" s="811" t="s">
        <v>45</v>
      </c>
      <c r="I947" s="811" t="s">
        <v>165</v>
      </c>
      <c r="J947" s="811" t="s">
        <v>25</v>
      </c>
      <c r="K947" s="811" t="s">
        <v>220</v>
      </c>
      <c r="L947" s="811" t="s">
        <v>30</v>
      </c>
      <c r="M947" s="86" t="s">
        <v>30</v>
      </c>
      <c r="N947" s="811" t="s">
        <v>45</v>
      </c>
      <c r="O947" s="811" t="s">
        <v>45</v>
      </c>
      <c r="P947" s="811" t="s">
        <v>30</v>
      </c>
      <c r="Q947" s="811" t="s">
        <v>1501</v>
      </c>
      <c r="R947" s="812" t="s">
        <v>7805</v>
      </c>
      <c r="S947" s="812" t="s">
        <v>3432</v>
      </c>
      <c r="T947" s="811" t="s">
        <v>3431</v>
      </c>
      <c r="U947" s="811" t="s">
        <v>2831</v>
      </c>
    </row>
    <row r="948" spans="1:21" s="583" customFormat="1" ht="13" hidden="1" customHeight="1">
      <c r="A948" s="810" t="s">
        <v>1329</v>
      </c>
      <c r="B948" s="810" t="s">
        <v>7806</v>
      </c>
      <c r="C948" s="778" t="s">
        <v>45</v>
      </c>
      <c r="D948" s="811" t="s">
        <v>980</v>
      </c>
      <c r="E948" s="811">
        <v>5</v>
      </c>
      <c r="F948" s="779" t="s">
        <v>40</v>
      </c>
      <c r="G948" s="811" t="s">
        <v>1059</v>
      </c>
      <c r="H948" s="811" t="s">
        <v>45</v>
      </c>
      <c r="I948" s="811" t="s">
        <v>165</v>
      </c>
      <c r="J948" s="811" t="s">
        <v>25</v>
      </c>
      <c r="K948" s="811" t="s">
        <v>220</v>
      </c>
      <c r="L948" s="811" t="s">
        <v>30</v>
      </c>
      <c r="M948" s="86" t="s">
        <v>30</v>
      </c>
      <c r="N948" s="811" t="s">
        <v>45</v>
      </c>
      <c r="O948" s="811" t="s">
        <v>45</v>
      </c>
      <c r="P948" s="811" t="s">
        <v>45</v>
      </c>
      <c r="Q948" s="811" t="s">
        <v>1500</v>
      </c>
      <c r="R948" s="812" t="s">
        <v>7806</v>
      </c>
      <c r="S948" s="812" t="s">
        <v>45</v>
      </c>
      <c r="T948" s="811" t="s">
        <v>45</v>
      </c>
      <c r="U948" s="811" t="s">
        <v>2828</v>
      </c>
    </row>
    <row r="949" spans="1:21" s="583" customFormat="1" ht="13" hidden="1" customHeight="1">
      <c r="A949" s="810" t="s">
        <v>1329</v>
      </c>
      <c r="B949" s="810" t="s">
        <v>7807</v>
      </c>
      <c r="C949" s="778" t="s">
        <v>45</v>
      </c>
      <c r="D949" s="811" t="s">
        <v>980</v>
      </c>
      <c r="E949" s="811">
        <v>5</v>
      </c>
      <c r="F949" s="779" t="s">
        <v>40</v>
      </c>
      <c r="G949" s="811" t="s">
        <v>1059</v>
      </c>
      <c r="H949" s="811" t="s">
        <v>45</v>
      </c>
      <c r="I949" s="811" t="s">
        <v>165</v>
      </c>
      <c r="J949" s="811" t="s">
        <v>25</v>
      </c>
      <c r="K949" s="811" t="s">
        <v>220</v>
      </c>
      <c r="L949" s="811" t="s">
        <v>30</v>
      </c>
      <c r="M949" s="86" t="s">
        <v>30</v>
      </c>
      <c r="N949" s="811" t="s">
        <v>45</v>
      </c>
      <c r="O949" s="811" t="s">
        <v>45</v>
      </c>
      <c r="P949" s="811" t="s">
        <v>45</v>
      </c>
      <c r="Q949" s="811" t="s">
        <v>1500</v>
      </c>
      <c r="R949" s="812" t="s">
        <v>7807</v>
      </c>
      <c r="S949" s="812" t="s">
        <v>45</v>
      </c>
      <c r="T949" s="811" t="s">
        <v>45</v>
      </c>
      <c r="U949" s="811" t="s">
        <v>2824</v>
      </c>
    </row>
    <row r="950" spans="1:21" s="583" customFormat="1" ht="13" customHeight="1">
      <c r="A950" s="810" t="s">
        <v>1329</v>
      </c>
      <c r="B950" s="810" t="s">
        <v>9745</v>
      </c>
      <c r="C950" s="778" t="s">
        <v>45</v>
      </c>
      <c r="D950" s="811" t="s">
        <v>981</v>
      </c>
      <c r="E950" s="811">
        <v>1</v>
      </c>
      <c r="F950" s="779" t="s">
        <v>18</v>
      </c>
      <c r="G950" s="811" t="s">
        <v>1057</v>
      </c>
      <c r="H950" s="811" t="s">
        <v>45</v>
      </c>
      <c r="I950" s="811" t="s">
        <v>190</v>
      </c>
      <c r="J950" s="811" t="s">
        <v>35</v>
      </c>
      <c r="K950" s="811" t="s">
        <v>220</v>
      </c>
      <c r="L950" s="811" t="s">
        <v>30</v>
      </c>
      <c r="M950" s="86" t="s">
        <v>30</v>
      </c>
      <c r="N950" s="811" t="s">
        <v>30</v>
      </c>
      <c r="O950" s="811" t="s">
        <v>30</v>
      </c>
      <c r="P950" s="811" t="s">
        <v>30</v>
      </c>
      <c r="Q950" s="811" t="s">
        <v>1501</v>
      </c>
      <c r="R950" s="812" t="s">
        <v>9745</v>
      </c>
      <c r="S950" s="812" t="s">
        <v>5585</v>
      </c>
      <c r="T950" s="811" t="s">
        <v>1809</v>
      </c>
      <c r="U950" s="811" t="s">
        <v>708</v>
      </c>
    </row>
    <row r="951" spans="1:21" s="593" customFormat="1" ht="13" customHeight="1">
      <c r="A951" s="810" t="s">
        <v>1329</v>
      </c>
      <c r="B951" s="810" t="s">
        <v>11846</v>
      </c>
      <c r="C951" s="778" t="s">
        <v>45</v>
      </c>
      <c r="D951" s="811" t="s">
        <v>981</v>
      </c>
      <c r="E951" s="811">
        <v>1</v>
      </c>
      <c r="F951" s="779" t="s">
        <v>18</v>
      </c>
      <c r="G951" s="811" t="s">
        <v>1057</v>
      </c>
      <c r="H951" s="811" t="s">
        <v>45</v>
      </c>
      <c r="I951" s="811" t="s">
        <v>190</v>
      </c>
      <c r="J951" s="811" t="s">
        <v>35</v>
      </c>
      <c r="K951" s="811" t="s">
        <v>220</v>
      </c>
      <c r="L951" s="811" t="s">
        <v>30</v>
      </c>
      <c r="M951" s="86" t="s">
        <v>30</v>
      </c>
      <c r="N951" s="811" t="s">
        <v>45</v>
      </c>
      <c r="O951" s="811" t="s">
        <v>45</v>
      </c>
      <c r="P951" s="811" t="s">
        <v>30</v>
      </c>
      <c r="Q951" s="811" t="s">
        <v>16</v>
      </c>
      <c r="R951" s="812" t="s">
        <v>45</v>
      </c>
      <c r="S951" s="812" t="s">
        <v>11846</v>
      </c>
      <c r="T951" s="811" t="s">
        <v>11847</v>
      </c>
      <c r="U951" s="811" t="s">
        <v>11848</v>
      </c>
    </row>
    <row r="952" spans="1:21" s="593" customFormat="1" ht="13" customHeight="1">
      <c r="A952" s="810" t="s">
        <v>1329</v>
      </c>
      <c r="B952" s="810" t="s">
        <v>10002</v>
      </c>
      <c r="C952" s="778" t="s">
        <v>45</v>
      </c>
      <c r="D952" s="811" t="s">
        <v>981</v>
      </c>
      <c r="E952" s="811">
        <v>1</v>
      </c>
      <c r="F952" s="779" t="s">
        <v>18</v>
      </c>
      <c r="G952" s="811" t="s">
        <v>1059</v>
      </c>
      <c r="H952" s="811" t="s">
        <v>45</v>
      </c>
      <c r="I952" s="811" t="s">
        <v>190</v>
      </c>
      <c r="J952" s="811" t="s">
        <v>35</v>
      </c>
      <c r="K952" s="811" t="s">
        <v>220</v>
      </c>
      <c r="L952" s="811" t="s">
        <v>30</v>
      </c>
      <c r="M952" s="86" t="s">
        <v>30</v>
      </c>
      <c r="N952" s="811" t="s">
        <v>45</v>
      </c>
      <c r="O952" s="811" t="s">
        <v>45</v>
      </c>
      <c r="P952" s="811" t="s">
        <v>45</v>
      </c>
      <c r="Q952" s="811" t="s">
        <v>16</v>
      </c>
      <c r="R952" s="812" t="s">
        <v>45</v>
      </c>
      <c r="S952" s="812" t="s">
        <v>10002</v>
      </c>
      <c r="T952" s="811" t="s">
        <v>10003</v>
      </c>
      <c r="U952" s="811" t="s">
        <v>10004</v>
      </c>
    </row>
    <row r="953" spans="1:21" s="593" customFormat="1" ht="13" customHeight="1">
      <c r="A953" s="810" t="s">
        <v>1329</v>
      </c>
      <c r="B953" s="810" t="s">
        <v>5586</v>
      </c>
      <c r="C953" s="778" t="s">
        <v>45</v>
      </c>
      <c r="D953" s="811" t="s">
        <v>979</v>
      </c>
      <c r="E953" s="811">
        <v>3</v>
      </c>
      <c r="F953" s="779" t="s">
        <v>18</v>
      </c>
      <c r="G953" s="811" t="s">
        <v>1057</v>
      </c>
      <c r="H953" s="811" t="s">
        <v>45</v>
      </c>
      <c r="I953" s="811" t="s">
        <v>192</v>
      </c>
      <c r="J953" s="811" t="s">
        <v>25</v>
      </c>
      <c r="K953" s="811" t="s">
        <v>220</v>
      </c>
      <c r="L953" s="811" t="s">
        <v>45</v>
      </c>
      <c r="M953" s="86" t="s">
        <v>30</v>
      </c>
      <c r="N953" s="811" t="s">
        <v>45</v>
      </c>
      <c r="O953" s="811" t="s">
        <v>45</v>
      </c>
      <c r="P953" s="811" t="s">
        <v>30</v>
      </c>
      <c r="Q953" s="811" t="s">
        <v>1501</v>
      </c>
      <c r="R953" s="812" t="s">
        <v>5586</v>
      </c>
      <c r="S953" s="812" t="s">
        <v>378</v>
      </c>
      <c r="T953" s="811" t="s">
        <v>1810</v>
      </c>
      <c r="U953" s="811" t="s">
        <v>709</v>
      </c>
    </row>
    <row r="954" spans="1:21" s="593" customFormat="1" ht="13" customHeight="1">
      <c r="A954" s="810" t="s">
        <v>1329</v>
      </c>
      <c r="B954" s="810" t="s">
        <v>4972</v>
      </c>
      <c r="C954" s="778" t="s">
        <v>45</v>
      </c>
      <c r="D954" s="811" t="s">
        <v>980</v>
      </c>
      <c r="E954" s="811">
        <v>5</v>
      </c>
      <c r="F954" s="779" t="s">
        <v>18</v>
      </c>
      <c r="G954" s="811" t="s">
        <v>1057</v>
      </c>
      <c r="H954" s="811" t="s">
        <v>45</v>
      </c>
      <c r="I954" s="811" t="s">
        <v>165</v>
      </c>
      <c r="J954" s="811" t="s">
        <v>2203</v>
      </c>
      <c r="K954" s="811" t="s">
        <v>220</v>
      </c>
      <c r="L954" s="811" t="s">
        <v>45</v>
      </c>
      <c r="M954" s="86" t="s">
        <v>30</v>
      </c>
      <c r="N954" s="811" t="s">
        <v>45</v>
      </c>
      <c r="O954" s="811" t="s">
        <v>45</v>
      </c>
      <c r="P954" s="811" t="s">
        <v>30</v>
      </c>
      <c r="Q954" s="811" t="s">
        <v>1501</v>
      </c>
      <c r="R954" s="812" t="s">
        <v>4972</v>
      </c>
      <c r="S954" s="812" t="s">
        <v>381</v>
      </c>
      <c r="T954" s="811" t="s">
        <v>1811</v>
      </c>
      <c r="U954" s="811" t="s">
        <v>710</v>
      </c>
    </row>
    <row r="955" spans="1:21" s="583" customFormat="1" ht="13" customHeight="1">
      <c r="A955" s="810" t="s">
        <v>1329</v>
      </c>
      <c r="B955" s="810" t="s">
        <v>5589</v>
      </c>
      <c r="C955" s="778" t="s">
        <v>45</v>
      </c>
      <c r="D955" s="811" t="s">
        <v>980</v>
      </c>
      <c r="E955" s="811">
        <v>5</v>
      </c>
      <c r="F955" s="779" t="s">
        <v>18</v>
      </c>
      <c r="G955" s="811" t="s">
        <v>1057</v>
      </c>
      <c r="H955" s="811" t="s">
        <v>45</v>
      </c>
      <c r="I955" s="811" t="s">
        <v>165</v>
      </c>
      <c r="J955" s="811" t="s">
        <v>194</v>
      </c>
      <c r="K955" s="811" t="s">
        <v>220</v>
      </c>
      <c r="L955" s="811" t="s">
        <v>45</v>
      </c>
      <c r="M955" s="86" t="s">
        <v>30</v>
      </c>
      <c r="N955" s="811" t="s">
        <v>45</v>
      </c>
      <c r="O955" s="811" t="s">
        <v>45</v>
      </c>
      <c r="P955" s="811" t="s">
        <v>30</v>
      </c>
      <c r="Q955" s="811" t="s">
        <v>1501</v>
      </c>
      <c r="R955" s="812" t="s">
        <v>5589</v>
      </c>
      <c r="S955" s="812" t="s">
        <v>382</v>
      </c>
      <c r="T955" s="811" t="s">
        <v>1812</v>
      </c>
      <c r="U955" s="811" t="s">
        <v>711</v>
      </c>
    </row>
    <row r="956" spans="1:21" s="583" customFormat="1" ht="13" customHeight="1">
      <c r="A956" s="810" t="s">
        <v>1329</v>
      </c>
      <c r="B956" s="810" t="s">
        <v>5590</v>
      </c>
      <c r="C956" s="778" t="s">
        <v>45</v>
      </c>
      <c r="D956" s="811" t="s">
        <v>980</v>
      </c>
      <c r="E956" s="811">
        <v>5</v>
      </c>
      <c r="F956" s="779" t="s">
        <v>18</v>
      </c>
      <c r="G956" s="811" t="s">
        <v>1057</v>
      </c>
      <c r="H956" s="811" t="s">
        <v>45</v>
      </c>
      <c r="I956" s="811" t="s">
        <v>165</v>
      </c>
      <c r="J956" s="811" t="s">
        <v>195</v>
      </c>
      <c r="K956" s="811" t="s">
        <v>220</v>
      </c>
      <c r="L956" s="811" t="s">
        <v>45</v>
      </c>
      <c r="M956" s="86" t="s">
        <v>30</v>
      </c>
      <c r="N956" s="811" t="s">
        <v>45</v>
      </c>
      <c r="O956" s="811" t="s">
        <v>45</v>
      </c>
      <c r="P956" s="811" t="s">
        <v>30</v>
      </c>
      <c r="Q956" s="811" t="s">
        <v>1501</v>
      </c>
      <c r="R956" s="812" t="s">
        <v>5590</v>
      </c>
      <c r="S956" s="812" t="s">
        <v>383</v>
      </c>
      <c r="T956" s="811" t="s">
        <v>1813</v>
      </c>
      <c r="U956" s="811" t="s">
        <v>712</v>
      </c>
    </row>
    <row r="957" spans="1:21" s="583" customFormat="1" ht="13" customHeight="1">
      <c r="A957" s="810" t="s">
        <v>1329</v>
      </c>
      <c r="B957" s="810" t="s">
        <v>5592</v>
      </c>
      <c r="C957" s="778" t="s">
        <v>45</v>
      </c>
      <c r="D957" s="811" t="s">
        <v>980</v>
      </c>
      <c r="E957" s="811">
        <v>5</v>
      </c>
      <c r="F957" s="779" t="s">
        <v>18</v>
      </c>
      <c r="G957" s="811" t="s">
        <v>1057</v>
      </c>
      <c r="H957" s="811" t="s">
        <v>45</v>
      </c>
      <c r="I957" s="811" t="s">
        <v>165</v>
      </c>
      <c r="J957" s="811" t="s">
        <v>5</v>
      </c>
      <c r="K957" s="811" t="s">
        <v>220</v>
      </c>
      <c r="L957" s="811" t="s">
        <v>45</v>
      </c>
      <c r="M957" s="86" t="s">
        <v>30</v>
      </c>
      <c r="N957" s="811" t="s">
        <v>45</v>
      </c>
      <c r="O957" s="811" t="s">
        <v>45</v>
      </c>
      <c r="P957" s="811" t="s">
        <v>30</v>
      </c>
      <c r="Q957" s="811" t="s">
        <v>1501</v>
      </c>
      <c r="R957" s="812" t="s">
        <v>5592</v>
      </c>
      <c r="S957" s="812" t="s">
        <v>385</v>
      </c>
      <c r="T957" s="811" t="s">
        <v>3454</v>
      </c>
      <c r="U957" s="811" t="s">
        <v>2811</v>
      </c>
    </row>
    <row r="958" spans="1:21" s="583" customFormat="1" ht="13" customHeight="1">
      <c r="A958" s="810" t="s">
        <v>1329</v>
      </c>
      <c r="B958" s="810" t="s">
        <v>9672</v>
      </c>
      <c r="C958" s="778" t="s">
        <v>45</v>
      </c>
      <c r="D958" s="811" t="s">
        <v>980</v>
      </c>
      <c r="E958" s="811">
        <v>5</v>
      </c>
      <c r="F958" s="779" t="s">
        <v>18</v>
      </c>
      <c r="G958" s="811" t="s">
        <v>1057</v>
      </c>
      <c r="H958" s="811" t="s">
        <v>45</v>
      </c>
      <c r="I958" s="811" t="s">
        <v>165</v>
      </c>
      <c r="J958" s="811" t="s">
        <v>1034</v>
      </c>
      <c r="K958" s="811" t="s">
        <v>220</v>
      </c>
      <c r="L958" s="811" t="s">
        <v>45</v>
      </c>
      <c r="M958" s="86" t="s">
        <v>30</v>
      </c>
      <c r="N958" s="811" t="s">
        <v>45</v>
      </c>
      <c r="O958" s="811" t="s">
        <v>45</v>
      </c>
      <c r="P958" s="811" t="s">
        <v>30</v>
      </c>
      <c r="Q958" s="811" t="s">
        <v>1501</v>
      </c>
      <c r="R958" s="812" t="s">
        <v>9672</v>
      </c>
      <c r="S958" s="812" t="s">
        <v>9674</v>
      </c>
      <c r="T958" s="811" t="s">
        <v>1815</v>
      </c>
      <c r="U958" s="811" t="s">
        <v>1036</v>
      </c>
    </row>
    <row r="959" spans="1:21" s="583" customFormat="1" ht="13" customHeight="1">
      <c r="A959" s="810" t="s">
        <v>1329</v>
      </c>
      <c r="B959" s="810" t="s">
        <v>9673</v>
      </c>
      <c r="C959" s="778" t="s">
        <v>45</v>
      </c>
      <c r="D959" s="811" t="s">
        <v>980</v>
      </c>
      <c r="E959" s="811">
        <v>5</v>
      </c>
      <c r="F959" s="779" t="s">
        <v>18</v>
      </c>
      <c r="G959" s="811" t="s">
        <v>1059</v>
      </c>
      <c r="H959" s="811" t="s">
        <v>45</v>
      </c>
      <c r="I959" s="811" t="s">
        <v>165</v>
      </c>
      <c r="J959" s="811" t="s">
        <v>1034</v>
      </c>
      <c r="K959" s="811" t="s">
        <v>220</v>
      </c>
      <c r="L959" s="811" t="s">
        <v>45</v>
      </c>
      <c r="M959" s="86" t="s">
        <v>30</v>
      </c>
      <c r="N959" s="811" t="s">
        <v>45</v>
      </c>
      <c r="O959" s="811" t="s">
        <v>45</v>
      </c>
      <c r="P959" s="811" t="s">
        <v>45</v>
      </c>
      <c r="Q959" s="811" t="s">
        <v>1501</v>
      </c>
      <c r="R959" s="812" t="s">
        <v>9673</v>
      </c>
      <c r="S959" s="812" t="s">
        <v>9675</v>
      </c>
      <c r="T959" s="811" t="s">
        <v>5593</v>
      </c>
      <c r="U959" s="811" t="s">
        <v>5594</v>
      </c>
    </row>
    <row r="960" spans="1:21" s="583" customFormat="1" ht="13" customHeight="1">
      <c r="A960" s="810" t="s">
        <v>1331</v>
      </c>
      <c r="B960" s="810" t="s">
        <v>5595</v>
      </c>
      <c r="C960" s="778" t="s">
        <v>30</v>
      </c>
      <c r="D960" s="811" t="s">
        <v>983</v>
      </c>
      <c r="E960" s="811">
        <v>2</v>
      </c>
      <c r="F960" s="779" t="s">
        <v>18</v>
      </c>
      <c r="G960" s="811" t="s">
        <v>1057</v>
      </c>
      <c r="H960" s="811" t="s">
        <v>45</v>
      </c>
      <c r="I960" s="811" t="s">
        <v>36</v>
      </c>
      <c r="J960" s="811" t="s">
        <v>180</v>
      </c>
      <c r="K960" s="811" t="s">
        <v>220</v>
      </c>
      <c r="L960" s="811" t="s">
        <v>30</v>
      </c>
      <c r="M960" s="86" t="s">
        <v>30</v>
      </c>
      <c r="N960" s="811" t="s">
        <v>45</v>
      </c>
      <c r="O960" s="811" t="s">
        <v>45</v>
      </c>
      <c r="P960" s="811" t="s">
        <v>30</v>
      </c>
      <c r="Q960" s="811" t="s">
        <v>1501</v>
      </c>
      <c r="R960" s="812" t="s">
        <v>5595</v>
      </c>
      <c r="S960" s="812" t="s">
        <v>1103</v>
      </c>
      <c r="T960" s="811" t="s">
        <v>1817</v>
      </c>
      <c r="U960" s="811" t="s">
        <v>1043</v>
      </c>
    </row>
    <row r="961" spans="1:21" s="583" customFormat="1" ht="13" hidden="1" customHeight="1">
      <c r="A961" s="810" t="s">
        <v>1331</v>
      </c>
      <c r="B961" s="810" t="s">
        <v>9377</v>
      </c>
      <c r="C961" s="778" t="s">
        <v>45</v>
      </c>
      <c r="D961" s="811" t="s">
        <v>979</v>
      </c>
      <c r="E961" s="811">
        <v>3</v>
      </c>
      <c r="F961" s="779" t="s">
        <v>40</v>
      </c>
      <c r="G961" s="811" t="s">
        <v>1057</v>
      </c>
      <c r="H961" s="811" t="s">
        <v>45</v>
      </c>
      <c r="I961" s="811" t="s">
        <v>192</v>
      </c>
      <c r="J961" s="811" t="s">
        <v>35</v>
      </c>
      <c r="K961" s="811" t="s">
        <v>220</v>
      </c>
      <c r="L961" s="811" t="s">
        <v>30</v>
      </c>
      <c r="M961" s="86" t="s">
        <v>30</v>
      </c>
      <c r="N961" s="811" t="s">
        <v>45</v>
      </c>
      <c r="O961" s="811" t="s">
        <v>45</v>
      </c>
      <c r="P961" s="811" t="s">
        <v>30</v>
      </c>
      <c r="Q961" s="811" t="s">
        <v>1501</v>
      </c>
      <c r="R961" s="812" t="s">
        <v>9377</v>
      </c>
      <c r="S961" s="812" t="s">
        <v>3405</v>
      </c>
      <c r="T961" s="811" t="s">
        <v>3404</v>
      </c>
      <c r="U961" s="811" t="s">
        <v>2808</v>
      </c>
    </row>
    <row r="962" spans="1:21" s="583" customFormat="1" ht="13" hidden="1" customHeight="1">
      <c r="A962" s="810" t="s">
        <v>1331</v>
      </c>
      <c r="B962" s="810" t="s">
        <v>9378</v>
      </c>
      <c r="C962" s="778" t="s">
        <v>45</v>
      </c>
      <c r="D962" s="811" t="s">
        <v>979</v>
      </c>
      <c r="E962" s="811">
        <v>3</v>
      </c>
      <c r="F962" s="779" t="s">
        <v>40</v>
      </c>
      <c r="G962" s="811" t="s">
        <v>1057</v>
      </c>
      <c r="H962" s="811" t="s">
        <v>45</v>
      </c>
      <c r="I962" s="811" t="s">
        <v>192</v>
      </c>
      <c r="J962" s="811" t="s">
        <v>35</v>
      </c>
      <c r="K962" s="811" t="s">
        <v>220</v>
      </c>
      <c r="L962" s="811" t="s">
        <v>30</v>
      </c>
      <c r="M962" s="86" t="s">
        <v>30</v>
      </c>
      <c r="N962" s="811" t="s">
        <v>45</v>
      </c>
      <c r="O962" s="811" t="s">
        <v>45</v>
      </c>
      <c r="P962" s="811" t="s">
        <v>30</v>
      </c>
      <c r="Q962" s="811" t="s">
        <v>1501</v>
      </c>
      <c r="R962" s="812" t="s">
        <v>9378</v>
      </c>
      <c r="S962" s="812" t="s">
        <v>3403</v>
      </c>
      <c r="T962" s="811" t="s">
        <v>3402</v>
      </c>
      <c r="U962" s="811" t="s">
        <v>2806</v>
      </c>
    </row>
    <row r="963" spans="1:21" s="583" customFormat="1" ht="13" hidden="1" customHeight="1">
      <c r="A963" s="810" t="s">
        <v>1454</v>
      </c>
      <c r="B963" s="810" t="s">
        <v>5558</v>
      </c>
      <c r="C963" s="778" t="s">
        <v>45</v>
      </c>
      <c r="D963" s="811" t="s">
        <v>982</v>
      </c>
      <c r="E963" s="811">
        <v>4</v>
      </c>
      <c r="F963" s="779" t="s">
        <v>40</v>
      </c>
      <c r="G963" s="811" t="s">
        <v>1058</v>
      </c>
      <c r="H963" s="811" t="s">
        <v>45</v>
      </c>
      <c r="I963" s="811" t="s">
        <v>165</v>
      </c>
      <c r="J963" s="811" t="s">
        <v>191</v>
      </c>
      <c r="K963" s="811" t="s">
        <v>220</v>
      </c>
      <c r="L963" s="811" t="s">
        <v>45</v>
      </c>
      <c r="M963" s="86" t="s">
        <v>30</v>
      </c>
      <c r="N963" s="811" t="s">
        <v>45</v>
      </c>
      <c r="O963" s="811" t="s">
        <v>45</v>
      </c>
      <c r="P963" s="811" t="s">
        <v>45</v>
      </c>
      <c r="Q963" s="811" t="s">
        <v>1501</v>
      </c>
      <c r="R963" s="812" t="s">
        <v>5558</v>
      </c>
      <c r="S963" s="812" t="s">
        <v>2105</v>
      </c>
      <c r="T963" s="811" t="s">
        <v>2103</v>
      </c>
      <c r="U963" s="811" t="s">
        <v>1080</v>
      </c>
    </row>
    <row r="964" spans="1:21" s="583" customFormat="1" ht="13" hidden="1" customHeight="1">
      <c r="A964" s="810" t="s">
        <v>1454</v>
      </c>
      <c r="B964" s="810" t="s">
        <v>5559</v>
      </c>
      <c r="C964" s="778" t="s">
        <v>45</v>
      </c>
      <c r="D964" s="811" t="s">
        <v>982</v>
      </c>
      <c r="E964" s="811">
        <v>4</v>
      </c>
      <c r="F964" s="779" t="s">
        <v>40</v>
      </c>
      <c r="G964" s="811" t="s">
        <v>5209</v>
      </c>
      <c r="H964" s="811" t="s">
        <v>45</v>
      </c>
      <c r="I964" s="811" t="s">
        <v>165</v>
      </c>
      <c r="J964" s="811" t="s">
        <v>191</v>
      </c>
      <c r="K964" s="811" t="s">
        <v>220</v>
      </c>
      <c r="L964" s="811" t="s">
        <v>45</v>
      </c>
      <c r="M964" s="86" t="s">
        <v>30</v>
      </c>
      <c r="N964" s="811" t="s">
        <v>45</v>
      </c>
      <c r="O964" s="811" t="s">
        <v>45</v>
      </c>
      <c r="P964" s="811" t="s">
        <v>45</v>
      </c>
      <c r="Q964" s="811" t="s">
        <v>1500</v>
      </c>
      <c r="R964" s="812" t="s">
        <v>5559</v>
      </c>
      <c r="S964" s="812" t="s">
        <v>45</v>
      </c>
      <c r="T964" s="811" t="s">
        <v>45</v>
      </c>
      <c r="U964" s="811" t="s">
        <v>2933</v>
      </c>
    </row>
    <row r="965" spans="1:21" s="583" customFormat="1" ht="13" hidden="1" customHeight="1">
      <c r="A965" s="810" t="s">
        <v>1454</v>
      </c>
      <c r="B965" s="810" t="s">
        <v>5560</v>
      </c>
      <c r="C965" s="778" t="s">
        <v>45</v>
      </c>
      <c r="D965" s="811" t="s">
        <v>982</v>
      </c>
      <c r="E965" s="811">
        <v>4</v>
      </c>
      <c r="F965" s="779" t="s">
        <v>40</v>
      </c>
      <c r="G965" s="811" t="s">
        <v>1057</v>
      </c>
      <c r="H965" s="811" t="s">
        <v>45</v>
      </c>
      <c r="I965" s="811" t="s">
        <v>165</v>
      </c>
      <c r="J965" s="811" t="s">
        <v>191</v>
      </c>
      <c r="K965" s="811" t="s">
        <v>220</v>
      </c>
      <c r="L965" s="811" t="s">
        <v>45</v>
      </c>
      <c r="M965" s="86" t="s">
        <v>30</v>
      </c>
      <c r="N965" s="811" t="s">
        <v>45</v>
      </c>
      <c r="O965" s="811" t="s">
        <v>45</v>
      </c>
      <c r="P965" s="811" t="s">
        <v>45</v>
      </c>
      <c r="Q965" s="811" t="s">
        <v>1501</v>
      </c>
      <c r="R965" s="812" t="s">
        <v>5560</v>
      </c>
      <c r="S965" s="812" t="s">
        <v>1122</v>
      </c>
      <c r="T965" s="811" t="s">
        <v>1785</v>
      </c>
      <c r="U965" s="811" t="s">
        <v>1081</v>
      </c>
    </row>
    <row r="966" spans="1:21" s="583" customFormat="1" ht="13" hidden="1" customHeight="1">
      <c r="A966" s="810" t="s">
        <v>1454</v>
      </c>
      <c r="B966" s="810" t="s">
        <v>5561</v>
      </c>
      <c r="C966" s="778" t="s">
        <v>45</v>
      </c>
      <c r="D966" s="811" t="s">
        <v>982</v>
      </c>
      <c r="E966" s="811">
        <v>4</v>
      </c>
      <c r="F966" s="779" t="s">
        <v>40</v>
      </c>
      <c r="G966" s="811" t="s">
        <v>1059</v>
      </c>
      <c r="H966" s="811" t="s">
        <v>45</v>
      </c>
      <c r="I966" s="811" t="s">
        <v>165</v>
      </c>
      <c r="J966" s="811" t="s">
        <v>191</v>
      </c>
      <c r="K966" s="811" t="s">
        <v>220</v>
      </c>
      <c r="L966" s="811" t="s">
        <v>45</v>
      </c>
      <c r="M966" s="86" t="s">
        <v>30</v>
      </c>
      <c r="N966" s="811" t="s">
        <v>45</v>
      </c>
      <c r="O966" s="811" t="s">
        <v>45</v>
      </c>
      <c r="P966" s="811" t="s">
        <v>45</v>
      </c>
      <c r="Q966" s="811" t="s">
        <v>1501</v>
      </c>
      <c r="R966" s="812" t="s">
        <v>5561</v>
      </c>
      <c r="S966" s="812" t="s">
        <v>2106</v>
      </c>
      <c r="T966" s="811" t="s">
        <v>2104</v>
      </c>
      <c r="U966" s="811" t="s">
        <v>1079</v>
      </c>
    </row>
    <row r="967" spans="1:21" s="593" customFormat="1" ht="13" hidden="1" customHeight="1">
      <c r="A967" s="810" t="s">
        <v>1454</v>
      </c>
      <c r="B967" s="810" t="s">
        <v>5562</v>
      </c>
      <c r="C967" s="778" t="s">
        <v>45</v>
      </c>
      <c r="D967" s="811" t="s">
        <v>982</v>
      </c>
      <c r="E967" s="811">
        <v>4</v>
      </c>
      <c r="F967" s="779" t="s">
        <v>40</v>
      </c>
      <c r="G967" s="811" t="s">
        <v>1058</v>
      </c>
      <c r="H967" s="811" t="s">
        <v>45</v>
      </c>
      <c r="I967" s="811" t="s">
        <v>165</v>
      </c>
      <c r="J967" s="811" t="s">
        <v>191</v>
      </c>
      <c r="K967" s="811" t="s">
        <v>220</v>
      </c>
      <c r="L967" s="811" t="s">
        <v>45</v>
      </c>
      <c r="M967" s="86" t="s">
        <v>30</v>
      </c>
      <c r="N967" s="811" t="s">
        <v>45</v>
      </c>
      <c r="O967" s="811" t="s">
        <v>45</v>
      </c>
      <c r="P967" s="811" t="s">
        <v>45</v>
      </c>
      <c r="Q967" s="811" t="s">
        <v>1500</v>
      </c>
      <c r="R967" s="812" t="s">
        <v>5562</v>
      </c>
      <c r="S967" s="812" t="s">
        <v>45</v>
      </c>
      <c r="T967" s="811" t="s">
        <v>45</v>
      </c>
      <c r="U967" s="811" t="s">
        <v>926</v>
      </c>
    </row>
    <row r="968" spans="1:21" s="593" customFormat="1" ht="13" hidden="1" customHeight="1">
      <c r="A968" s="810" t="s">
        <v>1454</v>
      </c>
      <c r="B968" s="810" t="s">
        <v>5563</v>
      </c>
      <c r="C968" s="778" t="s">
        <v>45</v>
      </c>
      <c r="D968" s="811" t="s">
        <v>982</v>
      </c>
      <c r="E968" s="811">
        <v>4</v>
      </c>
      <c r="F968" s="779" t="s">
        <v>40</v>
      </c>
      <c r="G968" s="811" t="s">
        <v>1057</v>
      </c>
      <c r="H968" s="811" t="s">
        <v>45</v>
      </c>
      <c r="I968" s="811" t="s">
        <v>165</v>
      </c>
      <c r="J968" s="811" t="s">
        <v>191</v>
      </c>
      <c r="K968" s="811" t="s">
        <v>220</v>
      </c>
      <c r="L968" s="811" t="s">
        <v>45</v>
      </c>
      <c r="M968" s="86" t="s">
        <v>30</v>
      </c>
      <c r="N968" s="811" t="s">
        <v>45</v>
      </c>
      <c r="O968" s="811" t="s">
        <v>45</v>
      </c>
      <c r="P968" s="811" t="s">
        <v>45</v>
      </c>
      <c r="Q968" s="811" t="s">
        <v>1501</v>
      </c>
      <c r="R968" s="812" t="s">
        <v>5563</v>
      </c>
      <c r="S968" s="812" t="s">
        <v>808</v>
      </c>
      <c r="T968" s="811" t="s">
        <v>1786</v>
      </c>
      <c r="U968" s="811" t="s">
        <v>686</v>
      </c>
    </row>
    <row r="969" spans="1:21" s="583" customFormat="1" ht="13" hidden="1" customHeight="1">
      <c r="A969" s="810" t="s">
        <v>1454</v>
      </c>
      <c r="B969" s="810" t="s">
        <v>5564</v>
      </c>
      <c r="C969" s="778" t="s">
        <v>45</v>
      </c>
      <c r="D969" s="811" t="s">
        <v>982</v>
      </c>
      <c r="E969" s="811">
        <v>4</v>
      </c>
      <c r="F969" s="779" t="s">
        <v>40</v>
      </c>
      <c r="G969" s="811" t="s">
        <v>1059</v>
      </c>
      <c r="H969" s="811" t="s">
        <v>45</v>
      </c>
      <c r="I969" s="811" t="s">
        <v>165</v>
      </c>
      <c r="J969" s="811" t="s">
        <v>191</v>
      </c>
      <c r="K969" s="811" t="s">
        <v>220</v>
      </c>
      <c r="L969" s="811" t="s">
        <v>45</v>
      </c>
      <c r="M969" s="86" t="s">
        <v>30</v>
      </c>
      <c r="N969" s="811" t="s">
        <v>45</v>
      </c>
      <c r="O969" s="811" t="s">
        <v>45</v>
      </c>
      <c r="P969" s="811" t="s">
        <v>45</v>
      </c>
      <c r="Q969" s="811" t="s">
        <v>1501</v>
      </c>
      <c r="R969" s="812" t="s">
        <v>5564</v>
      </c>
      <c r="S969" s="812" t="s">
        <v>2108</v>
      </c>
      <c r="T969" s="811" t="s">
        <v>2107</v>
      </c>
      <c r="U969" s="811" t="s">
        <v>687</v>
      </c>
    </row>
    <row r="970" spans="1:21" s="583" customFormat="1" ht="13" hidden="1" customHeight="1">
      <c r="A970" s="810" t="s">
        <v>1454</v>
      </c>
      <c r="B970" s="810" t="s">
        <v>5565</v>
      </c>
      <c r="C970" s="778" t="s">
        <v>45</v>
      </c>
      <c r="D970" s="811" t="s">
        <v>982</v>
      </c>
      <c r="E970" s="811">
        <v>4</v>
      </c>
      <c r="F970" s="779" t="s">
        <v>40</v>
      </c>
      <c r="G970" s="811" t="s">
        <v>1057</v>
      </c>
      <c r="H970" s="811" t="s">
        <v>45</v>
      </c>
      <c r="I970" s="811" t="s">
        <v>165</v>
      </c>
      <c r="J970" s="811" t="s">
        <v>191</v>
      </c>
      <c r="K970" s="811" t="s">
        <v>220</v>
      </c>
      <c r="L970" s="811" t="s">
        <v>45</v>
      </c>
      <c r="M970" s="86" t="s">
        <v>30</v>
      </c>
      <c r="N970" s="811" t="s">
        <v>45</v>
      </c>
      <c r="O970" s="811" t="s">
        <v>45</v>
      </c>
      <c r="P970" s="811" t="s">
        <v>45</v>
      </c>
      <c r="Q970" s="811" t="s">
        <v>1501</v>
      </c>
      <c r="R970" s="812" t="s">
        <v>5565</v>
      </c>
      <c r="S970" s="812" t="s">
        <v>1037</v>
      </c>
      <c r="T970" s="811" t="s">
        <v>1787</v>
      </c>
      <c r="U970" s="811" t="s">
        <v>840</v>
      </c>
    </row>
    <row r="971" spans="1:21" s="583" customFormat="1" ht="13" hidden="1" customHeight="1">
      <c r="A971" s="810" t="s">
        <v>1454</v>
      </c>
      <c r="B971" s="810" t="s">
        <v>5566</v>
      </c>
      <c r="C971" s="778" t="s">
        <v>45</v>
      </c>
      <c r="D971" s="811" t="s">
        <v>982</v>
      </c>
      <c r="E971" s="811">
        <v>4</v>
      </c>
      <c r="F971" s="779" t="s">
        <v>40</v>
      </c>
      <c r="G971" s="811" t="s">
        <v>1057</v>
      </c>
      <c r="H971" s="811" t="s">
        <v>45</v>
      </c>
      <c r="I971" s="811" t="s">
        <v>165</v>
      </c>
      <c r="J971" s="811" t="s">
        <v>191</v>
      </c>
      <c r="K971" s="811" t="s">
        <v>220</v>
      </c>
      <c r="L971" s="811" t="s">
        <v>45</v>
      </c>
      <c r="M971" s="86" t="s">
        <v>30</v>
      </c>
      <c r="N971" s="811" t="s">
        <v>45</v>
      </c>
      <c r="O971" s="811" t="s">
        <v>45</v>
      </c>
      <c r="P971" s="811" t="s">
        <v>45</v>
      </c>
      <c r="Q971" s="811" t="s">
        <v>1501</v>
      </c>
      <c r="R971" s="812" t="s">
        <v>5566</v>
      </c>
      <c r="S971" s="812" t="s">
        <v>2110</v>
      </c>
      <c r="T971" s="811" t="s">
        <v>2109</v>
      </c>
      <c r="U971" s="811" t="s">
        <v>839</v>
      </c>
    </row>
    <row r="972" spans="1:21" s="593" customFormat="1" ht="13" hidden="1" customHeight="1">
      <c r="A972" s="810" t="s">
        <v>1454</v>
      </c>
      <c r="B972" s="810" t="s">
        <v>5567</v>
      </c>
      <c r="C972" s="778" t="s">
        <v>45</v>
      </c>
      <c r="D972" s="811" t="s">
        <v>982</v>
      </c>
      <c r="E972" s="811">
        <v>4</v>
      </c>
      <c r="F972" s="779" t="s">
        <v>40</v>
      </c>
      <c r="G972" s="811" t="s">
        <v>1059</v>
      </c>
      <c r="H972" s="811" t="s">
        <v>45</v>
      </c>
      <c r="I972" s="811" t="s">
        <v>165</v>
      </c>
      <c r="J972" s="811" t="s">
        <v>191</v>
      </c>
      <c r="K972" s="811" t="s">
        <v>220</v>
      </c>
      <c r="L972" s="811" t="s">
        <v>45</v>
      </c>
      <c r="M972" s="86" t="s">
        <v>30</v>
      </c>
      <c r="N972" s="811" t="s">
        <v>45</v>
      </c>
      <c r="O972" s="811" t="s">
        <v>45</v>
      </c>
      <c r="P972" s="811" t="s">
        <v>45</v>
      </c>
      <c r="Q972" s="811" t="s">
        <v>1501</v>
      </c>
      <c r="R972" s="812" t="s">
        <v>5567</v>
      </c>
      <c r="S972" s="812" t="s">
        <v>1038</v>
      </c>
      <c r="T972" s="811" t="s">
        <v>1788</v>
      </c>
      <c r="U972" s="811" t="s">
        <v>841</v>
      </c>
    </row>
    <row r="973" spans="1:21" s="593" customFormat="1" ht="13" hidden="1" customHeight="1">
      <c r="A973" s="810" t="s">
        <v>1454</v>
      </c>
      <c r="B973" s="810" t="s">
        <v>5569</v>
      </c>
      <c r="C973" s="778" t="s">
        <v>45</v>
      </c>
      <c r="D973" s="811" t="s">
        <v>982</v>
      </c>
      <c r="E973" s="811">
        <v>4</v>
      </c>
      <c r="F973" s="779" t="s">
        <v>19</v>
      </c>
      <c r="G973" s="811" t="s">
        <v>1057</v>
      </c>
      <c r="H973" s="811" t="s">
        <v>45</v>
      </c>
      <c r="I973" s="811" t="s">
        <v>165</v>
      </c>
      <c r="J973" s="811" t="s">
        <v>191</v>
      </c>
      <c r="K973" s="811" t="s">
        <v>220</v>
      </c>
      <c r="L973" s="811" t="s">
        <v>45</v>
      </c>
      <c r="M973" s="86" t="s">
        <v>30</v>
      </c>
      <c r="N973" s="811" t="s">
        <v>45</v>
      </c>
      <c r="O973" s="811" t="s">
        <v>45</v>
      </c>
      <c r="P973" s="811" t="s">
        <v>45</v>
      </c>
      <c r="Q973" s="811" t="s">
        <v>45</v>
      </c>
      <c r="R973" s="812" t="s">
        <v>45</v>
      </c>
      <c r="S973" s="812" t="s">
        <v>45</v>
      </c>
      <c r="T973" s="811" t="s">
        <v>45</v>
      </c>
      <c r="U973" s="811" t="s">
        <v>897</v>
      </c>
    </row>
    <row r="974" spans="1:21" s="583" customFormat="1" ht="13" hidden="1" customHeight="1">
      <c r="A974" s="810" t="s">
        <v>1331</v>
      </c>
      <c r="B974" s="810" t="s">
        <v>9379</v>
      </c>
      <c r="C974" s="778" t="s">
        <v>45</v>
      </c>
      <c r="D974" s="811" t="s">
        <v>979</v>
      </c>
      <c r="E974" s="811">
        <v>3</v>
      </c>
      <c r="F974" s="779" t="s">
        <v>40</v>
      </c>
      <c r="G974" s="811" t="s">
        <v>1059</v>
      </c>
      <c r="H974" s="811" t="s">
        <v>45</v>
      </c>
      <c r="I974" s="811" t="s">
        <v>192</v>
      </c>
      <c r="J974" s="811" t="s">
        <v>35</v>
      </c>
      <c r="K974" s="811" t="s">
        <v>220</v>
      </c>
      <c r="L974" s="811" t="s">
        <v>30</v>
      </c>
      <c r="M974" s="86" t="s">
        <v>30</v>
      </c>
      <c r="N974" s="811" t="s">
        <v>45</v>
      </c>
      <c r="O974" s="811" t="s">
        <v>45</v>
      </c>
      <c r="P974" s="811" t="s">
        <v>45</v>
      </c>
      <c r="Q974" s="811" t="s">
        <v>1501</v>
      </c>
      <c r="R974" s="812" t="s">
        <v>9379</v>
      </c>
      <c r="S974" s="812" t="s">
        <v>9210</v>
      </c>
      <c r="T974" s="811" t="s">
        <v>9380</v>
      </c>
      <c r="U974" s="811" t="s">
        <v>2804</v>
      </c>
    </row>
    <row r="975" spans="1:21" s="583" customFormat="1" ht="13" hidden="1" customHeight="1">
      <c r="A975" s="810" t="s">
        <v>1454</v>
      </c>
      <c r="B975" s="810" t="s">
        <v>492</v>
      </c>
      <c r="C975" s="778" t="s">
        <v>45</v>
      </c>
      <c r="D975" s="811" t="s">
        <v>979</v>
      </c>
      <c r="E975" s="811">
        <v>3</v>
      </c>
      <c r="F975" s="779" t="s">
        <v>40</v>
      </c>
      <c r="G975" s="811" t="s">
        <v>1057</v>
      </c>
      <c r="H975" s="811" t="s">
        <v>45</v>
      </c>
      <c r="I975" s="811" t="s">
        <v>192</v>
      </c>
      <c r="J975" s="811" t="s">
        <v>35</v>
      </c>
      <c r="K975" s="811" t="s">
        <v>220</v>
      </c>
      <c r="L975" s="811" t="s">
        <v>45</v>
      </c>
      <c r="M975" s="86" t="s">
        <v>30</v>
      </c>
      <c r="N975" s="811" t="s">
        <v>45</v>
      </c>
      <c r="O975" s="811" t="s">
        <v>45</v>
      </c>
      <c r="P975" s="811" t="s">
        <v>45</v>
      </c>
      <c r="Q975" s="811" t="s">
        <v>1501</v>
      </c>
      <c r="R975" s="812" t="s">
        <v>492</v>
      </c>
      <c r="S975" s="812" t="s">
        <v>363</v>
      </c>
      <c r="T975" s="811" t="s">
        <v>45</v>
      </c>
      <c r="U975" s="811" t="s">
        <v>46</v>
      </c>
    </row>
    <row r="976" spans="1:21" s="583" customFormat="1" ht="13" hidden="1" customHeight="1">
      <c r="A976" s="810" t="s">
        <v>1454</v>
      </c>
      <c r="B976" s="810" t="s">
        <v>5570</v>
      </c>
      <c r="C976" s="778" t="s">
        <v>45</v>
      </c>
      <c r="D976" s="811" t="s">
        <v>982</v>
      </c>
      <c r="E976" s="811">
        <v>4</v>
      </c>
      <c r="F976" s="779" t="s">
        <v>40</v>
      </c>
      <c r="G976" s="811" t="s">
        <v>1057</v>
      </c>
      <c r="H976" s="811" t="s">
        <v>45</v>
      </c>
      <c r="I976" s="811" t="s">
        <v>165</v>
      </c>
      <c r="J976" s="811" t="s">
        <v>187</v>
      </c>
      <c r="K976" s="811" t="s">
        <v>220</v>
      </c>
      <c r="L976" s="811" t="s">
        <v>45</v>
      </c>
      <c r="M976" s="86" t="s">
        <v>30</v>
      </c>
      <c r="N976" s="811" t="s">
        <v>45</v>
      </c>
      <c r="O976" s="811" t="s">
        <v>45</v>
      </c>
      <c r="P976" s="811" t="s">
        <v>45</v>
      </c>
      <c r="Q976" s="811" t="s">
        <v>1501</v>
      </c>
      <c r="R976" s="812" t="s">
        <v>5570</v>
      </c>
      <c r="S976" s="812" t="s">
        <v>2112</v>
      </c>
      <c r="T976" s="811" t="s">
        <v>2111</v>
      </c>
      <c r="U976" s="811" t="s">
        <v>1476</v>
      </c>
    </row>
    <row r="977" spans="1:21" s="583" customFormat="1" ht="13" customHeight="1">
      <c r="A977" s="810" t="s">
        <v>1331</v>
      </c>
      <c r="B977" s="810" t="s">
        <v>5596</v>
      </c>
      <c r="C977" s="778" t="s">
        <v>30</v>
      </c>
      <c r="D977" s="811" t="s">
        <v>983</v>
      </c>
      <c r="E977" s="811">
        <v>2</v>
      </c>
      <c r="F977" s="779" t="s">
        <v>18</v>
      </c>
      <c r="G977" s="811" t="s">
        <v>1057</v>
      </c>
      <c r="H977" s="811" t="s">
        <v>45</v>
      </c>
      <c r="I977" s="811" t="s">
        <v>36</v>
      </c>
      <c r="J977" s="811" t="s">
        <v>180</v>
      </c>
      <c r="K977" s="811" t="s">
        <v>220</v>
      </c>
      <c r="L977" s="811" t="s">
        <v>45</v>
      </c>
      <c r="M977" s="86" t="s">
        <v>30</v>
      </c>
      <c r="N977" s="811" t="s">
        <v>30</v>
      </c>
      <c r="O977" s="811" t="s">
        <v>30</v>
      </c>
      <c r="P977" s="811" t="s">
        <v>30</v>
      </c>
      <c r="Q977" s="811" t="s">
        <v>1501</v>
      </c>
      <c r="R977" s="812" t="s">
        <v>5596</v>
      </c>
      <c r="S977" s="812" t="s">
        <v>1102</v>
      </c>
      <c r="T977" s="811" t="s">
        <v>1816</v>
      </c>
      <c r="U977" s="811" t="s">
        <v>1064</v>
      </c>
    </row>
    <row r="978" spans="1:21" s="593" customFormat="1" ht="13" customHeight="1">
      <c r="A978" s="810" t="s">
        <v>1331</v>
      </c>
      <c r="B978" s="810" t="s">
        <v>9371</v>
      </c>
      <c r="C978" s="778" t="s">
        <v>45</v>
      </c>
      <c r="D978" s="811" t="s">
        <v>979</v>
      </c>
      <c r="E978" s="811">
        <v>3</v>
      </c>
      <c r="F978" s="779" t="s">
        <v>18</v>
      </c>
      <c r="G978" s="811" t="s">
        <v>1057</v>
      </c>
      <c r="H978" s="811" t="s">
        <v>45</v>
      </c>
      <c r="I978" s="811" t="s">
        <v>36</v>
      </c>
      <c r="J978" s="811" t="s">
        <v>180</v>
      </c>
      <c r="K978" s="811" t="s">
        <v>220</v>
      </c>
      <c r="L978" s="811" t="s">
        <v>45</v>
      </c>
      <c r="M978" s="86" t="s">
        <v>30</v>
      </c>
      <c r="N978" s="811" t="s">
        <v>45</v>
      </c>
      <c r="O978" s="811" t="s">
        <v>45</v>
      </c>
      <c r="P978" s="811" t="s">
        <v>30</v>
      </c>
      <c r="Q978" s="811" t="s">
        <v>16</v>
      </c>
      <c r="R978" s="812" t="s">
        <v>45</v>
      </c>
      <c r="S978" s="812" t="s">
        <v>9371</v>
      </c>
      <c r="T978" s="811" t="s">
        <v>9372</v>
      </c>
      <c r="U978" s="811" t="s">
        <v>9373</v>
      </c>
    </row>
    <row r="979" spans="1:21" s="583" customFormat="1" ht="13" customHeight="1">
      <c r="A979" s="810" t="s">
        <v>1331</v>
      </c>
      <c r="B979" s="810" t="s">
        <v>9374</v>
      </c>
      <c r="C979" s="778" t="s">
        <v>45</v>
      </c>
      <c r="D979" s="811" t="s">
        <v>979</v>
      </c>
      <c r="E979" s="811">
        <v>3</v>
      </c>
      <c r="F979" s="779" t="s">
        <v>18</v>
      </c>
      <c r="G979" s="811" t="s">
        <v>1059</v>
      </c>
      <c r="H979" s="811" t="s">
        <v>45</v>
      </c>
      <c r="I979" s="811" t="s">
        <v>36</v>
      </c>
      <c r="J979" s="811" t="s">
        <v>180</v>
      </c>
      <c r="K979" s="811" t="s">
        <v>220</v>
      </c>
      <c r="L979" s="811" t="s">
        <v>30</v>
      </c>
      <c r="M979" s="86" t="s">
        <v>30</v>
      </c>
      <c r="N979" s="811" t="s">
        <v>45</v>
      </c>
      <c r="O979" s="811" t="s">
        <v>45</v>
      </c>
      <c r="P979" s="811" t="s">
        <v>45</v>
      </c>
      <c r="Q979" s="811" t="s">
        <v>16</v>
      </c>
      <c r="R979" s="812" t="s">
        <v>45</v>
      </c>
      <c r="S979" s="812" t="s">
        <v>9374</v>
      </c>
      <c r="T979" s="811" t="s">
        <v>9375</v>
      </c>
      <c r="U979" s="811" t="s">
        <v>9376</v>
      </c>
    </row>
    <row r="980" spans="1:21" s="583" customFormat="1" ht="13" hidden="1" customHeight="1">
      <c r="A980" s="810" t="s">
        <v>1454</v>
      </c>
      <c r="B980" s="810" t="s">
        <v>8598</v>
      </c>
      <c r="C980" s="778" t="s">
        <v>45</v>
      </c>
      <c r="D980" s="811" t="s">
        <v>979</v>
      </c>
      <c r="E980" s="811">
        <v>3</v>
      </c>
      <c r="F980" s="779" t="s">
        <v>19</v>
      </c>
      <c r="G980" s="811" t="s">
        <v>1057</v>
      </c>
      <c r="H980" s="811" t="s">
        <v>45</v>
      </c>
      <c r="I980" s="811" t="s">
        <v>36</v>
      </c>
      <c r="J980" s="811" t="s">
        <v>23</v>
      </c>
      <c r="K980" s="811" t="s">
        <v>220</v>
      </c>
      <c r="L980" s="811" t="s">
        <v>30</v>
      </c>
      <c r="M980" s="86" t="s">
        <v>30</v>
      </c>
      <c r="N980" s="811" t="s">
        <v>45</v>
      </c>
      <c r="O980" s="811" t="s">
        <v>45</v>
      </c>
      <c r="P980" s="811" t="s">
        <v>45</v>
      </c>
      <c r="Q980" s="811" t="s">
        <v>1501</v>
      </c>
      <c r="R980" s="812" t="s">
        <v>8598</v>
      </c>
      <c r="S980" s="812" t="s">
        <v>455</v>
      </c>
      <c r="T980" s="811" t="s">
        <v>45</v>
      </c>
      <c r="U980" s="811" t="s">
        <v>46</v>
      </c>
    </row>
    <row r="981" spans="1:21" s="593" customFormat="1" ht="13" hidden="1" customHeight="1">
      <c r="A981" s="810" t="s">
        <v>1454</v>
      </c>
      <c r="B981" s="810" t="s">
        <v>5571</v>
      </c>
      <c r="C981" s="778" t="s">
        <v>45</v>
      </c>
      <c r="D981" s="811" t="s">
        <v>983</v>
      </c>
      <c r="E981" s="811">
        <v>2</v>
      </c>
      <c r="F981" s="779" t="s">
        <v>19</v>
      </c>
      <c r="G981" s="811" t="s">
        <v>1057</v>
      </c>
      <c r="H981" s="811" t="s">
        <v>45</v>
      </c>
      <c r="I981" s="811" t="s">
        <v>36</v>
      </c>
      <c r="J981" s="811" t="s">
        <v>180</v>
      </c>
      <c r="K981" s="811" t="s">
        <v>220</v>
      </c>
      <c r="L981" s="811" t="s">
        <v>45</v>
      </c>
      <c r="M981" s="86" t="s">
        <v>30</v>
      </c>
      <c r="N981" s="811" t="s">
        <v>45</v>
      </c>
      <c r="O981" s="811" t="s">
        <v>45</v>
      </c>
      <c r="P981" s="811" t="s">
        <v>30</v>
      </c>
      <c r="Q981" s="811" t="s">
        <v>1501</v>
      </c>
      <c r="R981" s="812" t="s">
        <v>5571</v>
      </c>
      <c r="S981" s="812" t="s">
        <v>5572</v>
      </c>
      <c r="T981" s="811" t="s">
        <v>1792</v>
      </c>
      <c r="U981" s="811" t="s">
        <v>691</v>
      </c>
    </row>
    <row r="982" spans="1:21" s="583" customFormat="1" ht="13" customHeight="1">
      <c r="A982" s="810" t="s">
        <v>1331</v>
      </c>
      <c r="B982" s="810" t="s">
        <v>6012</v>
      </c>
      <c r="C982" s="778" t="s">
        <v>45</v>
      </c>
      <c r="D982" s="811" t="s">
        <v>980</v>
      </c>
      <c r="E982" s="811">
        <v>5</v>
      </c>
      <c r="F982" s="779" t="s">
        <v>18</v>
      </c>
      <c r="G982" s="811" t="s">
        <v>1058</v>
      </c>
      <c r="H982" s="811" t="s">
        <v>45</v>
      </c>
      <c r="I982" s="811" t="s">
        <v>165</v>
      </c>
      <c r="J982" s="811" t="s">
        <v>180</v>
      </c>
      <c r="K982" s="811" t="s">
        <v>223</v>
      </c>
      <c r="L982" s="811" t="s">
        <v>30</v>
      </c>
      <c r="M982" s="86" t="s">
        <v>30</v>
      </c>
      <c r="N982" s="811" t="s">
        <v>45</v>
      </c>
      <c r="O982" s="811" t="s">
        <v>45</v>
      </c>
      <c r="P982" s="811" t="s">
        <v>45</v>
      </c>
      <c r="Q982" s="811" t="s">
        <v>1500</v>
      </c>
      <c r="R982" s="812" t="s">
        <v>6012</v>
      </c>
      <c r="S982" s="812" t="s">
        <v>45</v>
      </c>
      <c r="T982" s="811" t="s">
        <v>45</v>
      </c>
      <c r="U982" s="811" t="s">
        <v>6018</v>
      </c>
    </row>
    <row r="983" spans="1:21" s="593" customFormat="1" ht="13" hidden="1" customHeight="1">
      <c r="A983" s="810" t="s">
        <v>1454</v>
      </c>
      <c r="B983" s="810" t="s">
        <v>5573</v>
      </c>
      <c r="C983" s="778" t="s">
        <v>45</v>
      </c>
      <c r="D983" s="811" t="s">
        <v>979</v>
      </c>
      <c r="E983" s="811">
        <v>3</v>
      </c>
      <c r="F983" s="779" t="s">
        <v>40</v>
      </c>
      <c r="G983" s="811" t="s">
        <v>1059</v>
      </c>
      <c r="H983" s="811" t="s">
        <v>45</v>
      </c>
      <c r="I983" s="811" t="s">
        <v>36</v>
      </c>
      <c r="J983" s="811" t="s">
        <v>180</v>
      </c>
      <c r="K983" s="811" t="s">
        <v>220</v>
      </c>
      <c r="L983" s="811" t="s">
        <v>45</v>
      </c>
      <c r="M983" s="86" t="s">
        <v>30</v>
      </c>
      <c r="N983" s="811" t="s">
        <v>45</v>
      </c>
      <c r="O983" s="811" t="s">
        <v>45</v>
      </c>
      <c r="P983" s="811" t="s">
        <v>45</v>
      </c>
      <c r="Q983" s="811" t="s">
        <v>1500</v>
      </c>
      <c r="R983" s="812" t="s">
        <v>5573</v>
      </c>
      <c r="S983" s="812" t="s">
        <v>45</v>
      </c>
      <c r="T983" s="811" t="s">
        <v>45</v>
      </c>
      <c r="U983" s="811" t="s">
        <v>2895</v>
      </c>
    </row>
    <row r="984" spans="1:21" s="583" customFormat="1" ht="13" hidden="1" customHeight="1">
      <c r="A984" s="810" t="s">
        <v>1454</v>
      </c>
      <c r="B984" s="810" t="s">
        <v>5574</v>
      </c>
      <c r="C984" s="778" t="s">
        <v>45</v>
      </c>
      <c r="D984" s="811" t="s">
        <v>979</v>
      </c>
      <c r="E984" s="811">
        <v>3</v>
      </c>
      <c r="F984" s="779" t="s">
        <v>40</v>
      </c>
      <c r="G984" s="811" t="s">
        <v>1057</v>
      </c>
      <c r="H984" s="811" t="s">
        <v>45</v>
      </c>
      <c r="I984" s="811" t="s">
        <v>36</v>
      </c>
      <c r="J984" s="811" t="s">
        <v>180</v>
      </c>
      <c r="K984" s="811" t="s">
        <v>220</v>
      </c>
      <c r="L984" s="811" t="s">
        <v>45</v>
      </c>
      <c r="M984" s="86" t="s">
        <v>30</v>
      </c>
      <c r="N984" s="811" t="s">
        <v>45</v>
      </c>
      <c r="O984" s="811" t="s">
        <v>45</v>
      </c>
      <c r="P984" s="811" t="s">
        <v>45</v>
      </c>
      <c r="Q984" s="811" t="s">
        <v>1501</v>
      </c>
      <c r="R984" s="812" t="s">
        <v>5574</v>
      </c>
      <c r="S984" s="812" t="s">
        <v>3487</v>
      </c>
      <c r="T984" s="811" t="s">
        <v>3486</v>
      </c>
      <c r="U984" s="811" t="s">
        <v>2901</v>
      </c>
    </row>
    <row r="985" spans="1:21" s="583" customFormat="1" ht="13" hidden="1" customHeight="1">
      <c r="A985" s="810" t="s">
        <v>1454</v>
      </c>
      <c r="B985" s="810" t="s">
        <v>5575</v>
      </c>
      <c r="C985" s="778" t="s">
        <v>45</v>
      </c>
      <c r="D985" s="811" t="s">
        <v>979</v>
      </c>
      <c r="E985" s="811">
        <v>3</v>
      </c>
      <c r="F985" s="779" t="s">
        <v>40</v>
      </c>
      <c r="G985" s="811" t="s">
        <v>1057</v>
      </c>
      <c r="H985" s="811" t="s">
        <v>45</v>
      </c>
      <c r="I985" s="811" t="s">
        <v>36</v>
      </c>
      <c r="J985" s="811" t="s">
        <v>180</v>
      </c>
      <c r="K985" s="811" t="s">
        <v>220</v>
      </c>
      <c r="L985" s="811" t="s">
        <v>45</v>
      </c>
      <c r="M985" s="86" t="s">
        <v>30</v>
      </c>
      <c r="N985" s="811" t="s">
        <v>45</v>
      </c>
      <c r="O985" s="811" t="s">
        <v>45</v>
      </c>
      <c r="P985" s="811" t="s">
        <v>45</v>
      </c>
      <c r="Q985" s="811" t="s">
        <v>1501</v>
      </c>
      <c r="R985" s="812" t="s">
        <v>5575</v>
      </c>
      <c r="S985" s="812" t="s">
        <v>3484</v>
      </c>
      <c r="T985" s="811" t="s">
        <v>3483</v>
      </c>
      <c r="U985" s="811" t="s">
        <v>2897</v>
      </c>
    </row>
    <row r="986" spans="1:21" s="583" customFormat="1" ht="13" customHeight="1">
      <c r="A986" s="810" t="s">
        <v>1331</v>
      </c>
      <c r="B986" s="810" t="s">
        <v>6013</v>
      </c>
      <c r="C986" s="778" t="s">
        <v>45</v>
      </c>
      <c r="D986" s="811" t="s">
        <v>980</v>
      </c>
      <c r="E986" s="811">
        <v>5</v>
      </c>
      <c r="F986" s="779" t="s">
        <v>18</v>
      </c>
      <c r="G986" s="811" t="s">
        <v>1059</v>
      </c>
      <c r="H986" s="811" t="s">
        <v>45</v>
      </c>
      <c r="I986" s="811" t="s">
        <v>165</v>
      </c>
      <c r="J986" s="811" t="s">
        <v>180</v>
      </c>
      <c r="K986" s="811" t="s">
        <v>223</v>
      </c>
      <c r="L986" s="811" t="s">
        <v>30</v>
      </c>
      <c r="M986" s="86" t="s">
        <v>30</v>
      </c>
      <c r="N986" s="811" t="s">
        <v>45</v>
      </c>
      <c r="O986" s="811" t="s">
        <v>45</v>
      </c>
      <c r="P986" s="811" t="s">
        <v>45</v>
      </c>
      <c r="Q986" s="811" t="s">
        <v>1501</v>
      </c>
      <c r="R986" s="812" t="s">
        <v>6013</v>
      </c>
      <c r="S986" s="812" t="s">
        <v>6014</v>
      </c>
      <c r="T986" s="811" t="s">
        <v>6015</v>
      </c>
      <c r="U986" s="811" t="s">
        <v>6019</v>
      </c>
    </row>
    <row r="987" spans="1:21" s="583" customFormat="1" ht="13" customHeight="1">
      <c r="A987" s="810" t="s">
        <v>1331</v>
      </c>
      <c r="B987" s="810" t="s">
        <v>6011</v>
      </c>
      <c r="C987" s="778" t="s">
        <v>45</v>
      </c>
      <c r="D987" s="811" t="s">
        <v>980</v>
      </c>
      <c r="E987" s="811">
        <v>5</v>
      </c>
      <c r="F987" s="779" t="s">
        <v>18</v>
      </c>
      <c r="G987" s="811" t="s">
        <v>1057</v>
      </c>
      <c r="H987" s="811" t="s">
        <v>45</v>
      </c>
      <c r="I987" s="811" t="s">
        <v>165</v>
      </c>
      <c r="J987" s="811" t="s">
        <v>180</v>
      </c>
      <c r="K987" s="811" t="s">
        <v>223</v>
      </c>
      <c r="L987" s="811" t="s">
        <v>30</v>
      </c>
      <c r="M987" s="86" t="s">
        <v>30</v>
      </c>
      <c r="N987" s="811" t="s">
        <v>45</v>
      </c>
      <c r="O987" s="811" t="s">
        <v>45</v>
      </c>
      <c r="P987" s="811" t="s">
        <v>30</v>
      </c>
      <c r="Q987" s="811" t="s">
        <v>1501</v>
      </c>
      <c r="R987" s="812" t="s">
        <v>6011</v>
      </c>
      <c r="S987" s="812" t="s">
        <v>6016</v>
      </c>
      <c r="T987" s="811" t="s">
        <v>6017</v>
      </c>
      <c r="U987" s="811" t="s">
        <v>6020</v>
      </c>
    </row>
    <row r="988" spans="1:21" s="583" customFormat="1" ht="13" customHeight="1">
      <c r="A988" s="810" t="s">
        <v>1331</v>
      </c>
      <c r="B988" s="810" t="s">
        <v>9381</v>
      </c>
      <c r="C988" s="778" t="s">
        <v>45</v>
      </c>
      <c r="D988" s="811" t="s">
        <v>982</v>
      </c>
      <c r="E988" s="811">
        <v>4</v>
      </c>
      <c r="F988" s="779" t="s">
        <v>18</v>
      </c>
      <c r="G988" s="811" t="s">
        <v>1057</v>
      </c>
      <c r="H988" s="811" t="s">
        <v>45</v>
      </c>
      <c r="I988" s="811" t="s">
        <v>165</v>
      </c>
      <c r="J988" s="811" t="s">
        <v>35</v>
      </c>
      <c r="K988" s="811" t="s">
        <v>220</v>
      </c>
      <c r="L988" s="811" t="s">
        <v>30</v>
      </c>
      <c r="M988" s="86" t="s">
        <v>30</v>
      </c>
      <c r="N988" s="811" t="s">
        <v>45</v>
      </c>
      <c r="O988" s="811" t="s">
        <v>45</v>
      </c>
      <c r="P988" s="811" t="s">
        <v>30</v>
      </c>
      <c r="Q988" s="811" t="s">
        <v>1501</v>
      </c>
      <c r="R988" s="812" t="s">
        <v>9381</v>
      </c>
      <c r="S988" s="812" t="s">
        <v>9198</v>
      </c>
      <c r="T988" s="811" t="s">
        <v>9382</v>
      </c>
      <c r="U988" s="811" t="s">
        <v>9383</v>
      </c>
    </row>
    <row r="989" spans="1:21" s="583" customFormat="1" ht="13" hidden="1" customHeight="1">
      <c r="A989" s="810" t="s">
        <v>1454</v>
      </c>
      <c r="B989" s="810" t="s">
        <v>5577</v>
      </c>
      <c r="C989" s="778" t="s">
        <v>45</v>
      </c>
      <c r="D989" s="811" t="s">
        <v>981</v>
      </c>
      <c r="E989" s="811">
        <v>1</v>
      </c>
      <c r="F989" s="779" t="s">
        <v>19</v>
      </c>
      <c r="G989" s="811" t="s">
        <v>1057</v>
      </c>
      <c r="H989" s="811" t="s">
        <v>45</v>
      </c>
      <c r="I989" s="811" t="s">
        <v>36</v>
      </c>
      <c r="J989" s="811" t="s">
        <v>25</v>
      </c>
      <c r="K989" s="811" t="s">
        <v>220</v>
      </c>
      <c r="L989" s="811" t="s">
        <v>45</v>
      </c>
      <c r="M989" s="86" t="s">
        <v>30</v>
      </c>
      <c r="N989" s="811" t="s">
        <v>30</v>
      </c>
      <c r="O989" s="811" t="s">
        <v>30</v>
      </c>
      <c r="P989" s="811" t="s">
        <v>30</v>
      </c>
      <c r="Q989" s="811" t="s">
        <v>1501</v>
      </c>
      <c r="R989" s="812" t="s">
        <v>5577</v>
      </c>
      <c r="S989" s="812" t="s">
        <v>5578</v>
      </c>
      <c r="T989" s="811" t="s">
        <v>1797</v>
      </c>
      <c r="U989" s="811" t="s">
        <v>696</v>
      </c>
    </row>
    <row r="990" spans="1:21" s="593" customFormat="1" ht="13" hidden="1" customHeight="1">
      <c r="A990" s="810" t="s">
        <v>1454</v>
      </c>
      <c r="B990" s="810" t="s">
        <v>5576</v>
      </c>
      <c r="C990" s="778" t="s">
        <v>45</v>
      </c>
      <c r="D990" s="811" t="s">
        <v>983</v>
      </c>
      <c r="E990" s="811">
        <v>2</v>
      </c>
      <c r="F990" s="779" t="s">
        <v>40</v>
      </c>
      <c r="G990" s="811" t="s">
        <v>1057</v>
      </c>
      <c r="H990" s="811" t="s">
        <v>45</v>
      </c>
      <c r="I990" s="811" t="s">
        <v>36</v>
      </c>
      <c r="J990" s="811" t="s">
        <v>35</v>
      </c>
      <c r="K990" s="811" t="s">
        <v>220</v>
      </c>
      <c r="L990" s="811" t="s">
        <v>45</v>
      </c>
      <c r="M990" s="86" t="s">
        <v>30</v>
      </c>
      <c r="N990" s="811" t="s">
        <v>45</v>
      </c>
      <c r="O990" s="811" t="s">
        <v>45</v>
      </c>
      <c r="P990" s="811" t="s">
        <v>45</v>
      </c>
      <c r="Q990" s="811" t="s">
        <v>1501</v>
      </c>
      <c r="R990" s="812" t="s">
        <v>5576</v>
      </c>
      <c r="S990" s="812" t="s">
        <v>3490</v>
      </c>
      <c r="T990" s="811" t="s">
        <v>3489</v>
      </c>
      <c r="U990" s="811" t="s">
        <v>2874</v>
      </c>
    </row>
    <row r="991" spans="1:21" s="583" customFormat="1" ht="13" hidden="1" customHeight="1">
      <c r="A991" s="810" t="s">
        <v>1454</v>
      </c>
      <c r="B991" s="810" t="s">
        <v>5579</v>
      </c>
      <c r="C991" s="778" t="s">
        <v>45</v>
      </c>
      <c r="D991" s="811" t="s">
        <v>980</v>
      </c>
      <c r="E991" s="811">
        <v>5</v>
      </c>
      <c r="F991" s="779" t="s">
        <v>19</v>
      </c>
      <c r="G991" s="811" t="s">
        <v>1057</v>
      </c>
      <c r="H991" s="811" t="s">
        <v>45</v>
      </c>
      <c r="I991" s="811" t="s">
        <v>165</v>
      </c>
      <c r="J991" s="811" t="s">
        <v>180</v>
      </c>
      <c r="K991" s="811" t="s">
        <v>218</v>
      </c>
      <c r="L991" s="811" t="s">
        <v>45</v>
      </c>
      <c r="M991" s="86" t="s">
        <v>30</v>
      </c>
      <c r="N991" s="811" t="s">
        <v>45</v>
      </c>
      <c r="O991" s="811" t="s">
        <v>45</v>
      </c>
      <c r="P991" s="811" t="s">
        <v>45</v>
      </c>
      <c r="Q991" s="811" t="s">
        <v>45</v>
      </c>
      <c r="R991" s="812" t="s">
        <v>45</v>
      </c>
      <c r="S991" s="812" t="s">
        <v>45</v>
      </c>
      <c r="T991" s="811" t="s">
        <v>45</v>
      </c>
      <c r="U991" s="811" t="s">
        <v>692</v>
      </c>
    </row>
    <row r="992" spans="1:21" s="583" customFormat="1" ht="13" customHeight="1">
      <c r="A992" s="810" t="s">
        <v>1331</v>
      </c>
      <c r="B992" s="810" t="s">
        <v>10332</v>
      </c>
      <c r="C992" s="778" t="s">
        <v>45</v>
      </c>
      <c r="D992" s="811" t="s">
        <v>979</v>
      </c>
      <c r="E992" s="811">
        <v>3</v>
      </c>
      <c r="F992" s="779" t="s">
        <v>18</v>
      </c>
      <c r="G992" s="811" t="s">
        <v>1057</v>
      </c>
      <c r="H992" s="811" t="s">
        <v>45</v>
      </c>
      <c r="I992" s="811" t="s">
        <v>192</v>
      </c>
      <c r="J992" s="811" t="s">
        <v>35</v>
      </c>
      <c r="K992" s="811" t="s">
        <v>220</v>
      </c>
      <c r="L992" s="811" t="s">
        <v>30</v>
      </c>
      <c r="M992" s="86" t="s">
        <v>30</v>
      </c>
      <c r="N992" s="811" t="s">
        <v>45</v>
      </c>
      <c r="O992" s="811" t="s">
        <v>45</v>
      </c>
      <c r="P992" s="811" t="s">
        <v>30</v>
      </c>
      <c r="Q992" s="811" t="s">
        <v>1501</v>
      </c>
      <c r="R992" s="812" t="s">
        <v>10332</v>
      </c>
      <c r="S992" s="812" t="s">
        <v>10331</v>
      </c>
      <c r="T992" s="811" t="s">
        <v>10333</v>
      </c>
      <c r="U992" s="811" t="s">
        <v>10334</v>
      </c>
    </row>
    <row r="993" spans="1:21" s="593" customFormat="1" ht="13" hidden="1" customHeight="1">
      <c r="A993" s="810" t="s">
        <v>1454</v>
      </c>
      <c r="B993" s="810" t="s">
        <v>3463</v>
      </c>
      <c r="C993" s="778" t="s">
        <v>45</v>
      </c>
      <c r="D993" s="811" t="s">
        <v>983</v>
      </c>
      <c r="E993" s="811">
        <v>2</v>
      </c>
      <c r="F993" s="779" t="s">
        <v>40</v>
      </c>
      <c r="G993" s="811" t="s">
        <v>1059</v>
      </c>
      <c r="H993" s="811" t="s">
        <v>45</v>
      </c>
      <c r="I993" s="811" t="s">
        <v>36</v>
      </c>
      <c r="J993" s="811" t="s">
        <v>35</v>
      </c>
      <c r="K993" s="811" t="s">
        <v>220</v>
      </c>
      <c r="L993" s="811" t="s">
        <v>45</v>
      </c>
      <c r="M993" s="86" t="s">
        <v>30</v>
      </c>
      <c r="N993" s="811" t="s">
        <v>45</v>
      </c>
      <c r="O993" s="811" t="s">
        <v>45</v>
      </c>
      <c r="P993" s="811" t="s">
        <v>45</v>
      </c>
      <c r="Q993" s="811" t="s">
        <v>16</v>
      </c>
      <c r="R993" s="812" t="s">
        <v>45</v>
      </c>
      <c r="S993" s="812" t="s">
        <v>3463</v>
      </c>
      <c r="T993" s="811" t="s">
        <v>3461</v>
      </c>
      <c r="U993" s="811" t="s">
        <v>3462</v>
      </c>
    </row>
    <row r="994" spans="1:21" s="583" customFormat="1" ht="13" hidden="1" customHeight="1">
      <c r="A994" s="810" t="s">
        <v>1329</v>
      </c>
      <c r="B994" s="810" t="s">
        <v>858</v>
      </c>
      <c r="C994" s="778" t="s">
        <v>45</v>
      </c>
      <c r="D994" s="811" t="s">
        <v>980</v>
      </c>
      <c r="E994" s="811">
        <v>5</v>
      </c>
      <c r="F994" s="779" t="s">
        <v>40</v>
      </c>
      <c r="G994" s="811" t="s">
        <v>1057</v>
      </c>
      <c r="H994" s="811" t="s">
        <v>45</v>
      </c>
      <c r="I994" s="811" t="s">
        <v>165</v>
      </c>
      <c r="J994" s="811" t="s">
        <v>180</v>
      </c>
      <c r="K994" s="811" t="s">
        <v>220</v>
      </c>
      <c r="L994" s="811" t="s">
        <v>30</v>
      </c>
      <c r="M994" s="86" t="s">
        <v>30</v>
      </c>
      <c r="N994" s="811" t="s">
        <v>45</v>
      </c>
      <c r="O994" s="811" t="s">
        <v>45</v>
      </c>
      <c r="P994" s="811" t="s">
        <v>45</v>
      </c>
      <c r="Q994" s="811" t="s">
        <v>1500</v>
      </c>
      <c r="R994" s="812" t="s">
        <v>858</v>
      </c>
      <c r="S994" s="812" t="s">
        <v>45</v>
      </c>
      <c r="T994" s="811" t="s">
        <v>45</v>
      </c>
      <c r="U994" s="811" t="s">
        <v>46</v>
      </c>
    </row>
    <row r="995" spans="1:21" s="583" customFormat="1" ht="13" customHeight="1">
      <c r="A995" s="810" t="s">
        <v>1331</v>
      </c>
      <c r="B995" s="810" t="s">
        <v>10327</v>
      </c>
      <c r="C995" s="778" t="s">
        <v>45</v>
      </c>
      <c r="D995" s="811" t="s">
        <v>979</v>
      </c>
      <c r="E995" s="811">
        <v>3</v>
      </c>
      <c r="F995" s="779" t="s">
        <v>18</v>
      </c>
      <c r="G995" s="811" t="s">
        <v>1059</v>
      </c>
      <c r="H995" s="811" t="s">
        <v>45</v>
      </c>
      <c r="I995" s="811" t="s">
        <v>192</v>
      </c>
      <c r="J995" s="811" t="s">
        <v>35</v>
      </c>
      <c r="K995" s="811" t="s">
        <v>220</v>
      </c>
      <c r="L995" s="811" t="s">
        <v>30</v>
      </c>
      <c r="M995" s="86" t="s">
        <v>30</v>
      </c>
      <c r="N995" s="811" t="s">
        <v>45</v>
      </c>
      <c r="O995" s="811" t="s">
        <v>45</v>
      </c>
      <c r="P995" s="811" t="s">
        <v>45</v>
      </c>
      <c r="Q995" s="811" t="s">
        <v>1500</v>
      </c>
      <c r="R995" s="812" t="s">
        <v>10327</v>
      </c>
      <c r="S995" s="812" t="s">
        <v>45</v>
      </c>
      <c r="T995" s="811" t="s">
        <v>45</v>
      </c>
      <c r="U995" s="811" t="s">
        <v>10328</v>
      </c>
    </row>
    <row r="996" spans="1:21" s="583" customFormat="1" ht="13" customHeight="1">
      <c r="A996" s="810" t="s">
        <v>1331</v>
      </c>
      <c r="B996" s="810" t="s">
        <v>10336</v>
      </c>
      <c r="C996" s="778" t="s">
        <v>45</v>
      </c>
      <c r="D996" s="811" t="s">
        <v>979</v>
      </c>
      <c r="E996" s="811">
        <v>3</v>
      </c>
      <c r="F996" s="779" t="s">
        <v>18</v>
      </c>
      <c r="G996" s="811" t="s">
        <v>1057</v>
      </c>
      <c r="H996" s="811" t="s">
        <v>45</v>
      </c>
      <c r="I996" s="811" t="s">
        <v>192</v>
      </c>
      <c r="J996" s="811" t="s">
        <v>35</v>
      </c>
      <c r="K996" s="811" t="s">
        <v>220</v>
      </c>
      <c r="L996" s="811" t="s">
        <v>30</v>
      </c>
      <c r="M996" s="86" t="s">
        <v>30</v>
      </c>
      <c r="N996" s="811" t="s">
        <v>45</v>
      </c>
      <c r="O996" s="811" t="s">
        <v>45</v>
      </c>
      <c r="P996" s="811" t="s">
        <v>30</v>
      </c>
      <c r="Q996" s="811" t="s">
        <v>1501</v>
      </c>
      <c r="R996" s="812" t="s">
        <v>10336</v>
      </c>
      <c r="S996" s="812" t="s">
        <v>10335</v>
      </c>
      <c r="T996" s="811" t="s">
        <v>10337</v>
      </c>
      <c r="U996" s="811" t="s">
        <v>10338</v>
      </c>
    </row>
    <row r="997" spans="1:21" s="583" customFormat="1" ht="13" customHeight="1">
      <c r="A997" s="810" t="s">
        <v>1331</v>
      </c>
      <c r="B997" s="810" t="s">
        <v>10329</v>
      </c>
      <c r="C997" s="778" t="s">
        <v>45</v>
      </c>
      <c r="D997" s="811" t="s">
        <v>979</v>
      </c>
      <c r="E997" s="811">
        <v>3</v>
      </c>
      <c r="F997" s="779" t="s">
        <v>18</v>
      </c>
      <c r="G997" s="811" t="s">
        <v>1059</v>
      </c>
      <c r="H997" s="811" t="s">
        <v>45</v>
      </c>
      <c r="I997" s="811" t="s">
        <v>192</v>
      </c>
      <c r="J997" s="811" t="s">
        <v>35</v>
      </c>
      <c r="K997" s="811" t="s">
        <v>220</v>
      </c>
      <c r="L997" s="811" t="s">
        <v>30</v>
      </c>
      <c r="M997" s="86" t="s">
        <v>30</v>
      </c>
      <c r="N997" s="811" t="s">
        <v>45</v>
      </c>
      <c r="O997" s="811" t="s">
        <v>45</v>
      </c>
      <c r="P997" s="811" t="s">
        <v>30</v>
      </c>
      <c r="Q997" s="811" t="s">
        <v>1501</v>
      </c>
      <c r="R997" s="812" t="s">
        <v>10329</v>
      </c>
      <c r="S997" s="812" t="s">
        <v>11684</v>
      </c>
      <c r="T997" s="811" t="s">
        <v>11683</v>
      </c>
      <c r="U997" s="811" t="s">
        <v>10330</v>
      </c>
    </row>
    <row r="998" spans="1:21" s="583" customFormat="1" ht="13" hidden="1" customHeight="1">
      <c r="A998" s="810" t="s">
        <v>1329</v>
      </c>
      <c r="B998" s="810" t="s">
        <v>5582</v>
      </c>
      <c r="C998" s="778" t="s">
        <v>45</v>
      </c>
      <c r="D998" s="811" t="s">
        <v>980</v>
      </c>
      <c r="E998" s="811">
        <v>5</v>
      </c>
      <c r="F998" s="779" t="s">
        <v>40</v>
      </c>
      <c r="G998" s="811" t="s">
        <v>1057</v>
      </c>
      <c r="H998" s="811" t="s">
        <v>45</v>
      </c>
      <c r="I998" s="811" t="s">
        <v>165</v>
      </c>
      <c r="J998" s="811" t="s">
        <v>22</v>
      </c>
      <c r="K998" s="811" t="s">
        <v>220</v>
      </c>
      <c r="L998" s="811" t="s">
        <v>45</v>
      </c>
      <c r="M998" s="86" t="s">
        <v>30</v>
      </c>
      <c r="N998" s="811" t="s">
        <v>45</v>
      </c>
      <c r="O998" s="811" t="s">
        <v>45</v>
      </c>
      <c r="P998" s="811" t="s">
        <v>30</v>
      </c>
      <c r="Q998" s="811" t="s">
        <v>1501</v>
      </c>
      <c r="R998" s="812" t="s">
        <v>5582</v>
      </c>
      <c r="S998" s="812" t="s">
        <v>372</v>
      </c>
      <c r="T998" s="811" t="s">
        <v>1802</v>
      </c>
      <c r="U998" s="811" t="s">
        <v>698</v>
      </c>
    </row>
    <row r="999" spans="1:21" s="583" customFormat="1" ht="13" customHeight="1">
      <c r="A999" s="810" t="s">
        <v>1331</v>
      </c>
      <c r="B999" s="810" t="s">
        <v>6173</v>
      </c>
      <c r="C999" s="778" t="s">
        <v>45</v>
      </c>
      <c r="D999" s="811" t="s">
        <v>979</v>
      </c>
      <c r="E999" s="811">
        <v>3</v>
      </c>
      <c r="F999" s="779" t="s">
        <v>18</v>
      </c>
      <c r="G999" s="811" t="s">
        <v>1057</v>
      </c>
      <c r="H999" s="811" t="s">
        <v>45</v>
      </c>
      <c r="I999" s="811" t="s">
        <v>36</v>
      </c>
      <c r="J999" s="811" t="s">
        <v>35</v>
      </c>
      <c r="K999" s="811" t="s">
        <v>221</v>
      </c>
      <c r="L999" s="811" t="s">
        <v>30</v>
      </c>
      <c r="M999" s="86" t="s">
        <v>30</v>
      </c>
      <c r="N999" s="811" t="s">
        <v>45</v>
      </c>
      <c r="O999" s="811" t="s">
        <v>45</v>
      </c>
      <c r="P999" s="811" t="s">
        <v>30</v>
      </c>
      <c r="Q999" s="811" t="s">
        <v>1501</v>
      </c>
      <c r="R999" s="812" t="s">
        <v>6173</v>
      </c>
      <c r="S999" s="812" t="s">
        <v>6181</v>
      </c>
      <c r="T999" s="811" t="s">
        <v>6182</v>
      </c>
      <c r="U999" s="811" t="s">
        <v>6176</v>
      </c>
    </row>
    <row r="1000" spans="1:21" s="583" customFormat="1" ht="13" customHeight="1">
      <c r="A1000" s="810" t="s">
        <v>1331</v>
      </c>
      <c r="B1000" s="810" t="s">
        <v>6174</v>
      </c>
      <c r="C1000" s="778" t="s">
        <v>45</v>
      </c>
      <c r="D1000" s="811" t="s">
        <v>979</v>
      </c>
      <c r="E1000" s="811">
        <v>3</v>
      </c>
      <c r="F1000" s="779" t="s">
        <v>18</v>
      </c>
      <c r="G1000" s="811" t="s">
        <v>1057</v>
      </c>
      <c r="H1000" s="811" t="s">
        <v>45</v>
      </c>
      <c r="I1000" s="811" t="s">
        <v>36</v>
      </c>
      <c r="J1000" s="811" t="s">
        <v>35</v>
      </c>
      <c r="K1000" s="811" t="s">
        <v>221</v>
      </c>
      <c r="L1000" s="811" t="s">
        <v>30</v>
      </c>
      <c r="M1000" s="86" t="s">
        <v>30</v>
      </c>
      <c r="N1000" s="811" t="s">
        <v>45</v>
      </c>
      <c r="O1000" s="811" t="s">
        <v>45</v>
      </c>
      <c r="P1000" s="811" t="s">
        <v>30</v>
      </c>
      <c r="Q1000" s="811" t="s">
        <v>1501</v>
      </c>
      <c r="R1000" s="812" t="s">
        <v>6174</v>
      </c>
      <c r="S1000" s="812" t="s">
        <v>6179</v>
      </c>
      <c r="T1000" s="811" t="s">
        <v>6180</v>
      </c>
      <c r="U1000" s="811" t="s">
        <v>6177</v>
      </c>
    </row>
    <row r="1001" spans="1:21" s="583" customFormat="1" ht="13" customHeight="1">
      <c r="A1001" s="810" t="s">
        <v>1331</v>
      </c>
      <c r="B1001" s="810" t="s">
        <v>6175</v>
      </c>
      <c r="C1001" s="778" t="s">
        <v>45</v>
      </c>
      <c r="D1001" s="811" t="s">
        <v>979</v>
      </c>
      <c r="E1001" s="811">
        <v>3</v>
      </c>
      <c r="F1001" s="779" t="s">
        <v>18</v>
      </c>
      <c r="G1001" s="811" t="s">
        <v>1059</v>
      </c>
      <c r="H1001" s="811" t="s">
        <v>45</v>
      </c>
      <c r="I1001" s="811" t="s">
        <v>36</v>
      </c>
      <c r="J1001" s="811" t="s">
        <v>35</v>
      </c>
      <c r="K1001" s="811" t="s">
        <v>221</v>
      </c>
      <c r="L1001" s="811" t="s">
        <v>30</v>
      </c>
      <c r="M1001" s="86" t="s">
        <v>30</v>
      </c>
      <c r="N1001" s="811" t="s">
        <v>45</v>
      </c>
      <c r="O1001" s="811" t="s">
        <v>45</v>
      </c>
      <c r="P1001" s="811" t="s">
        <v>45</v>
      </c>
      <c r="Q1001" s="811" t="s">
        <v>1501</v>
      </c>
      <c r="R1001" s="812" t="s">
        <v>6175</v>
      </c>
      <c r="S1001" s="812" t="s">
        <v>6183</v>
      </c>
      <c r="T1001" s="811" t="s">
        <v>6184</v>
      </c>
      <c r="U1001" s="811" t="s">
        <v>6178</v>
      </c>
    </row>
    <row r="1002" spans="1:21" s="583" customFormat="1" ht="13" customHeight="1">
      <c r="A1002" s="810" t="s">
        <v>1331</v>
      </c>
      <c r="B1002" s="810" t="s">
        <v>8123</v>
      </c>
      <c r="C1002" s="778" t="s">
        <v>45</v>
      </c>
      <c r="D1002" s="811" t="s">
        <v>979</v>
      </c>
      <c r="E1002" s="811">
        <v>3</v>
      </c>
      <c r="F1002" s="779" t="s">
        <v>18</v>
      </c>
      <c r="G1002" s="811" t="s">
        <v>1059</v>
      </c>
      <c r="H1002" s="811" t="s">
        <v>45</v>
      </c>
      <c r="I1002" s="811" t="s">
        <v>36</v>
      </c>
      <c r="J1002" s="811" t="s">
        <v>35</v>
      </c>
      <c r="K1002" s="811" t="s">
        <v>221</v>
      </c>
      <c r="L1002" s="811" t="s">
        <v>30</v>
      </c>
      <c r="M1002" s="86" t="s">
        <v>30</v>
      </c>
      <c r="N1002" s="811" t="s">
        <v>45</v>
      </c>
      <c r="O1002" s="811" t="s">
        <v>45</v>
      </c>
      <c r="P1002" s="811" t="s">
        <v>45</v>
      </c>
      <c r="Q1002" s="811" t="s">
        <v>1501</v>
      </c>
      <c r="R1002" s="812" t="s">
        <v>8123</v>
      </c>
      <c r="S1002" s="812" t="s">
        <v>6185</v>
      </c>
      <c r="T1002" s="811" t="s">
        <v>6186</v>
      </c>
      <c r="U1002" s="811" t="s">
        <v>6187</v>
      </c>
    </row>
    <row r="1003" spans="1:21" s="583" customFormat="1" ht="13" hidden="1" customHeight="1">
      <c r="A1003" s="810" t="s">
        <v>1329</v>
      </c>
      <c r="B1003" s="810" t="s">
        <v>494</v>
      </c>
      <c r="C1003" s="778" t="s">
        <v>45</v>
      </c>
      <c r="D1003" s="811" t="s">
        <v>979</v>
      </c>
      <c r="E1003" s="811">
        <v>3</v>
      </c>
      <c r="F1003" s="779" t="s">
        <v>40</v>
      </c>
      <c r="G1003" s="811" t="s">
        <v>1057</v>
      </c>
      <c r="H1003" s="811" t="s">
        <v>45</v>
      </c>
      <c r="I1003" s="811" t="s">
        <v>36</v>
      </c>
      <c r="J1003" s="811" t="s">
        <v>23</v>
      </c>
      <c r="K1003" s="811" t="s">
        <v>220</v>
      </c>
      <c r="L1003" s="811" t="s">
        <v>30</v>
      </c>
      <c r="M1003" s="86" t="s">
        <v>30</v>
      </c>
      <c r="N1003" s="811" t="s">
        <v>45</v>
      </c>
      <c r="O1003" s="811" t="s">
        <v>45</v>
      </c>
      <c r="P1003" s="811" t="s">
        <v>45</v>
      </c>
      <c r="Q1003" s="811" t="s">
        <v>1500</v>
      </c>
      <c r="R1003" s="812" t="s">
        <v>494</v>
      </c>
      <c r="S1003" s="812" t="s">
        <v>45</v>
      </c>
      <c r="T1003" s="811" t="s">
        <v>45</v>
      </c>
      <c r="U1003" s="811" t="s">
        <v>46</v>
      </c>
    </row>
    <row r="1004" spans="1:21" s="583" customFormat="1" ht="13" customHeight="1">
      <c r="A1004" s="810" t="s">
        <v>1331</v>
      </c>
      <c r="B1004" s="810" t="s">
        <v>6021</v>
      </c>
      <c r="C1004" s="778" t="s">
        <v>45</v>
      </c>
      <c r="D1004" s="811" t="s">
        <v>980</v>
      </c>
      <c r="E1004" s="811">
        <v>5</v>
      </c>
      <c r="F1004" s="779" t="s">
        <v>18</v>
      </c>
      <c r="G1004" s="811" t="s">
        <v>1059</v>
      </c>
      <c r="H1004" s="811" t="s">
        <v>45</v>
      </c>
      <c r="I1004" s="811" t="s">
        <v>165</v>
      </c>
      <c r="J1004" s="811" t="s">
        <v>180</v>
      </c>
      <c r="K1004" s="811" t="s">
        <v>223</v>
      </c>
      <c r="L1004" s="811" t="s">
        <v>45</v>
      </c>
      <c r="M1004" s="86" t="s">
        <v>30</v>
      </c>
      <c r="N1004" s="811" t="s">
        <v>45</v>
      </c>
      <c r="O1004" s="811" t="s">
        <v>45</v>
      </c>
      <c r="P1004" s="811" t="s">
        <v>45</v>
      </c>
      <c r="Q1004" s="811" t="s">
        <v>16</v>
      </c>
      <c r="R1004" s="812" t="s">
        <v>45</v>
      </c>
      <c r="S1004" s="812" t="s">
        <v>6021</v>
      </c>
      <c r="T1004" s="811" t="s">
        <v>6022</v>
      </c>
      <c r="U1004" s="811" t="s">
        <v>6023</v>
      </c>
    </row>
    <row r="1005" spans="1:21" s="593" customFormat="1" ht="13" hidden="1" customHeight="1">
      <c r="A1005" s="810" t="s">
        <v>1329</v>
      </c>
      <c r="B1005" s="810" t="s">
        <v>47</v>
      </c>
      <c r="C1005" s="778" t="s">
        <v>45</v>
      </c>
      <c r="D1005" s="811" t="s">
        <v>982</v>
      </c>
      <c r="E1005" s="811">
        <v>4</v>
      </c>
      <c r="F1005" s="779" t="s">
        <v>40</v>
      </c>
      <c r="G1005" s="811" t="s">
        <v>1057</v>
      </c>
      <c r="H1005" s="811" t="s">
        <v>45</v>
      </c>
      <c r="I1005" s="811" t="s">
        <v>165</v>
      </c>
      <c r="J1005" s="811" t="s">
        <v>21</v>
      </c>
      <c r="K1005" s="811" t="s">
        <v>220</v>
      </c>
      <c r="L1005" s="811" t="s">
        <v>45</v>
      </c>
      <c r="M1005" s="86" t="s">
        <v>30</v>
      </c>
      <c r="N1005" s="811" t="s">
        <v>45</v>
      </c>
      <c r="O1005" s="811" t="s">
        <v>45</v>
      </c>
      <c r="P1005" s="811" t="s">
        <v>30</v>
      </c>
      <c r="Q1005" s="811" t="s">
        <v>1501</v>
      </c>
      <c r="R1005" s="812" t="s">
        <v>47</v>
      </c>
      <c r="S1005" s="812" t="s">
        <v>47</v>
      </c>
      <c r="T1005" s="811" t="s">
        <v>1804</v>
      </c>
      <c r="U1005" s="811" t="s">
        <v>703</v>
      </c>
    </row>
    <row r="1006" spans="1:21" s="593" customFormat="1" ht="13" customHeight="1">
      <c r="A1006" s="810" t="s">
        <v>1331</v>
      </c>
      <c r="B1006" s="810" t="s">
        <v>6881</v>
      </c>
      <c r="C1006" s="778" t="s">
        <v>45</v>
      </c>
      <c r="D1006" s="811" t="s">
        <v>980</v>
      </c>
      <c r="E1006" s="811">
        <v>5</v>
      </c>
      <c r="F1006" s="779" t="s">
        <v>18</v>
      </c>
      <c r="G1006" s="811" t="s">
        <v>1059</v>
      </c>
      <c r="H1006" s="811" t="s">
        <v>45</v>
      </c>
      <c r="I1006" s="811" t="s">
        <v>165</v>
      </c>
      <c r="J1006" s="811" t="s">
        <v>180</v>
      </c>
      <c r="K1006" s="811" t="s">
        <v>223</v>
      </c>
      <c r="L1006" s="811" t="s">
        <v>30</v>
      </c>
      <c r="M1006" s="86" t="s">
        <v>30</v>
      </c>
      <c r="N1006" s="811" t="s">
        <v>45</v>
      </c>
      <c r="O1006" s="811" t="s">
        <v>45</v>
      </c>
      <c r="P1006" s="811" t="s">
        <v>45</v>
      </c>
      <c r="Q1006" s="811" t="s">
        <v>16</v>
      </c>
      <c r="R1006" s="812" t="s">
        <v>45</v>
      </c>
      <c r="S1006" s="812" t="s">
        <v>6881</v>
      </c>
      <c r="T1006" s="811" t="s">
        <v>6879</v>
      </c>
      <c r="U1006" s="811" t="s">
        <v>6880</v>
      </c>
    </row>
    <row r="1007" spans="1:21" s="583" customFormat="1" ht="13" customHeight="1">
      <c r="A1007" s="810" t="s">
        <v>1331</v>
      </c>
      <c r="B1007" s="810" t="s">
        <v>6024</v>
      </c>
      <c r="C1007" s="778" t="s">
        <v>45</v>
      </c>
      <c r="D1007" s="811" t="s">
        <v>980</v>
      </c>
      <c r="E1007" s="811">
        <v>5</v>
      </c>
      <c r="F1007" s="779" t="s">
        <v>18</v>
      </c>
      <c r="G1007" s="811" t="s">
        <v>1057</v>
      </c>
      <c r="H1007" s="811" t="s">
        <v>45</v>
      </c>
      <c r="I1007" s="811" t="s">
        <v>165</v>
      </c>
      <c r="J1007" s="811" t="s">
        <v>180</v>
      </c>
      <c r="K1007" s="811" t="s">
        <v>223</v>
      </c>
      <c r="L1007" s="811" t="s">
        <v>30</v>
      </c>
      <c r="M1007" s="86" t="s">
        <v>30</v>
      </c>
      <c r="N1007" s="811" t="s">
        <v>45</v>
      </c>
      <c r="O1007" s="811" t="s">
        <v>45</v>
      </c>
      <c r="P1007" s="811" t="s">
        <v>30</v>
      </c>
      <c r="Q1007" s="811" t="s">
        <v>16</v>
      </c>
      <c r="R1007" s="812" t="s">
        <v>45</v>
      </c>
      <c r="S1007" s="812" t="s">
        <v>6024</v>
      </c>
      <c r="T1007" s="811" t="s">
        <v>6025</v>
      </c>
      <c r="U1007" s="811" t="s">
        <v>6026</v>
      </c>
    </row>
    <row r="1008" spans="1:21" s="583" customFormat="1" ht="13" customHeight="1">
      <c r="A1008" s="810" t="s">
        <v>1331</v>
      </c>
      <c r="B1008" s="810" t="s">
        <v>9199</v>
      </c>
      <c r="C1008" s="778" t="s">
        <v>45</v>
      </c>
      <c r="D1008" s="811" t="s">
        <v>982</v>
      </c>
      <c r="E1008" s="811">
        <v>4</v>
      </c>
      <c r="F1008" s="779" t="s">
        <v>18</v>
      </c>
      <c r="G1008" s="811" t="s">
        <v>1059</v>
      </c>
      <c r="H1008" s="811" t="s">
        <v>45</v>
      </c>
      <c r="I1008" s="811" t="s">
        <v>165</v>
      </c>
      <c r="J1008" s="811" t="s">
        <v>35</v>
      </c>
      <c r="K1008" s="811" t="s">
        <v>220</v>
      </c>
      <c r="L1008" s="811" t="s">
        <v>30</v>
      </c>
      <c r="M1008" s="86" t="s">
        <v>30</v>
      </c>
      <c r="N1008" s="811" t="s">
        <v>45</v>
      </c>
      <c r="O1008" s="811" t="s">
        <v>45</v>
      </c>
      <c r="P1008" s="811" t="s">
        <v>45</v>
      </c>
      <c r="Q1008" s="811" t="s">
        <v>16</v>
      </c>
      <c r="R1008" s="812" t="s">
        <v>45</v>
      </c>
      <c r="S1008" s="812" t="s">
        <v>9199</v>
      </c>
      <c r="T1008" s="811" t="s">
        <v>9384</v>
      </c>
      <c r="U1008" s="811" t="s">
        <v>9385</v>
      </c>
    </row>
    <row r="1009" spans="1:21" s="583" customFormat="1" ht="13" customHeight="1">
      <c r="A1009" s="810" t="s">
        <v>1331</v>
      </c>
      <c r="B1009" s="810" t="s">
        <v>10339</v>
      </c>
      <c r="C1009" s="778" t="s">
        <v>45</v>
      </c>
      <c r="D1009" s="811" t="s">
        <v>979</v>
      </c>
      <c r="E1009" s="811">
        <v>3</v>
      </c>
      <c r="F1009" s="779" t="s">
        <v>18</v>
      </c>
      <c r="G1009" s="811" t="s">
        <v>1059</v>
      </c>
      <c r="H1009" s="811" t="s">
        <v>45</v>
      </c>
      <c r="I1009" s="811" t="s">
        <v>192</v>
      </c>
      <c r="J1009" s="811" t="s">
        <v>35</v>
      </c>
      <c r="K1009" s="811" t="s">
        <v>220</v>
      </c>
      <c r="L1009" s="811" t="s">
        <v>30</v>
      </c>
      <c r="M1009" s="86" t="s">
        <v>30</v>
      </c>
      <c r="N1009" s="811" t="s">
        <v>45</v>
      </c>
      <c r="O1009" s="811" t="s">
        <v>45</v>
      </c>
      <c r="P1009" s="811" t="s">
        <v>45</v>
      </c>
      <c r="Q1009" s="811" t="s">
        <v>16</v>
      </c>
      <c r="R1009" s="812" t="s">
        <v>45</v>
      </c>
      <c r="S1009" s="812" t="s">
        <v>10339</v>
      </c>
      <c r="T1009" s="811" t="s">
        <v>10340</v>
      </c>
      <c r="U1009" s="811" t="s">
        <v>10341</v>
      </c>
    </row>
    <row r="1010" spans="1:21" s="583" customFormat="1" ht="13" customHeight="1">
      <c r="A1010" s="810" t="s">
        <v>1331</v>
      </c>
      <c r="B1010" s="810" t="s">
        <v>6882</v>
      </c>
      <c r="C1010" s="778" t="s">
        <v>45</v>
      </c>
      <c r="D1010" s="811" t="s">
        <v>979</v>
      </c>
      <c r="E1010" s="811">
        <v>3</v>
      </c>
      <c r="F1010" s="779" t="s">
        <v>18</v>
      </c>
      <c r="G1010" s="811" t="s">
        <v>1059</v>
      </c>
      <c r="H1010" s="811" t="s">
        <v>45</v>
      </c>
      <c r="I1010" s="811" t="s">
        <v>36</v>
      </c>
      <c r="J1010" s="811" t="s">
        <v>35</v>
      </c>
      <c r="K1010" s="811" t="s">
        <v>221</v>
      </c>
      <c r="L1010" s="811" t="s">
        <v>30</v>
      </c>
      <c r="M1010" s="86" t="s">
        <v>30</v>
      </c>
      <c r="N1010" s="811" t="s">
        <v>45</v>
      </c>
      <c r="O1010" s="811" t="s">
        <v>45</v>
      </c>
      <c r="P1010" s="811" t="s">
        <v>45</v>
      </c>
      <c r="Q1010" s="811" t="s">
        <v>16</v>
      </c>
      <c r="R1010" s="812" t="s">
        <v>45</v>
      </c>
      <c r="S1010" s="812" t="s">
        <v>6882</v>
      </c>
      <c r="T1010" s="811" t="s">
        <v>6883</v>
      </c>
      <c r="U1010" s="811" t="s">
        <v>6884</v>
      </c>
    </row>
    <row r="1011" spans="1:21" s="583" customFormat="1" ht="13" customHeight="1">
      <c r="A1011" s="810" t="s">
        <v>1331</v>
      </c>
      <c r="B1011" s="810" t="s">
        <v>10152</v>
      </c>
      <c r="C1011" s="778" t="s">
        <v>45</v>
      </c>
      <c r="D1011" s="811" t="s">
        <v>979</v>
      </c>
      <c r="E1011" s="811">
        <v>3</v>
      </c>
      <c r="F1011" s="779" t="s">
        <v>18</v>
      </c>
      <c r="G1011" s="811" t="s">
        <v>1058</v>
      </c>
      <c r="H1011" s="811" t="s">
        <v>45</v>
      </c>
      <c r="I1011" s="811" t="s">
        <v>36</v>
      </c>
      <c r="J1011" s="811" t="s">
        <v>180</v>
      </c>
      <c r="K1011" s="811" t="s">
        <v>220</v>
      </c>
      <c r="L1011" s="811" t="s">
        <v>30</v>
      </c>
      <c r="M1011" s="86" t="s">
        <v>30</v>
      </c>
      <c r="N1011" s="811" t="s">
        <v>45</v>
      </c>
      <c r="O1011" s="811" t="s">
        <v>45</v>
      </c>
      <c r="P1011" s="811" t="s">
        <v>45</v>
      </c>
      <c r="Q1011" s="811" t="s">
        <v>1500</v>
      </c>
      <c r="R1011" s="812" t="s">
        <v>10152</v>
      </c>
      <c r="S1011" s="812" t="s">
        <v>45</v>
      </c>
      <c r="T1011" s="811" t="s">
        <v>45</v>
      </c>
      <c r="U1011" s="811" t="s">
        <v>9386</v>
      </c>
    </row>
    <row r="1012" spans="1:21" s="583" customFormat="1" ht="13" hidden="1" customHeight="1">
      <c r="A1012" s="810" t="s">
        <v>1329</v>
      </c>
      <c r="B1012" s="810" t="s">
        <v>5583</v>
      </c>
      <c r="C1012" s="778" t="s">
        <v>45</v>
      </c>
      <c r="D1012" s="811" t="s">
        <v>980</v>
      </c>
      <c r="E1012" s="811">
        <v>5</v>
      </c>
      <c r="F1012" s="779" t="s">
        <v>40</v>
      </c>
      <c r="G1012" s="811" t="s">
        <v>1057</v>
      </c>
      <c r="H1012" s="811" t="s">
        <v>45</v>
      </c>
      <c r="I1012" s="811" t="s">
        <v>165</v>
      </c>
      <c r="J1012" s="811" t="s">
        <v>4</v>
      </c>
      <c r="K1012" s="811" t="s">
        <v>220</v>
      </c>
      <c r="L1012" s="811" t="s">
        <v>45</v>
      </c>
      <c r="M1012" s="86" t="s">
        <v>30</v>
      </c>
      <c r="N1012" s="811" t="s">
        <v>45</v>
      </c>
      <c r="O1012" s="811" t="s">
        <v>45</v>
      </c>
      <c r="P1012" s="811" t="s">
        <v>30</v>
      </c>
      <c r="Q1012" s="811" t="s">
        <v>1501</v>
      </c>
      <c r="R1012" s="812" t="s">
        <v>5583</v>
      </c>
      <c r="S1012" s="812" t="s">
        <v>376</v>
      </c>
      <c r="T1012" s="811" t="s">
        <v>1807</v>
      </c>
      <c r="U1012" s="811" t="s">
        <v>706</v>
      </c>
    </row>
    <row r="1013" spans="1:21" s="583" customFormat="1" ht="13" hidden="1" customHeight="1">
      <c r="A1013" s="810" t="s">
        <v>1329</v>
      </c>
      <c r="B1013" s="810" t="s">
        <v>135</v>
      </c>
      <c r="C1013" s="778" t="s">
        <v>45</v>
      </c>
      <c r="D1013" s="811" t="s">
        <v>979</v>
      </c>
      <c r="E1013" s="811">
        <v>3</v>
      </c>
      <c r="F1013" s="779" t="s">
        <v>40</v>
      </c>
      <c r="G1013" s="811" t="s">
        <v>1057</v>
      </c>
      <c r="H1013" s="811" t="s">
        <v>45</v>
      </c>
      <c r="I1013" s="811" t="s">
        <v>192</v>
      </c>
      <c r="J1013" s="811" t="s">
        <v>35</v>
      </c>
      <c r="K1013" s="811" t="s">
        <v>220</v>
      </c>
      <c r="L1013" s="811" t="s">
        <v>45</v>
      </c>
      <c r="M1013" s="86" t="s">
        <v>30</v>
      </c>
      <c r="N1013" s="811" t="s">
        <v>45</v>
      </c>
      <c r="O1013" s="811" t="s">
        <v>45</v>
      </c>
      <c r="P1013" s="811" t="s">
        <v>45</v>
      </c>
      <c r="Q1013" s="811" t="s">
        <v>16</v>
      </c>
      <c r="R1013" s="812" t="s">
        <v>45</v>
      </c>
      <c r="S1013" s="812" t="s">
        <v>135</v>
      </c>
      <c r="T1013" s="811" t="s">
        <v>45</v>
      </c>
      <c r="U1013" s="811" t="s">
        <v>46</v>
      </c>
    </row>
    <row r="1014" spans="1:21" s="583" customFormat="1" ht="13" hidden="1" customHeight="1">
      <c r="A1014" s="810" t="s">
        <v>1329</v>
      </c>
      <c r="B1014" s="810" t="s">
        <v>136</v>
      </c>
      <c r="C1014" s="778" t="s">
        <v>45</v>
      </c>
      <c r="D1014" s="811" t="s">
        <v>979</v>
      </c>
      <c r="E1014" s="811">
        <v>3</v>
      </c>
      <c r="F1014" s="779" t="s">
        <v>40</v>
      </c>
      <c r="G1014" s="811" t="s">
        <v>1057</v>
      </c>
      <c r="H1014" s="811" t="s">
        <v>45</v>
      </c>
      <c r="I1014" s="811" t="s">
        <v>192</v>
      </c>
      <c r="J1014" s="811" t="s">
        <v>35</v>
      </c>
      <c r="K1014" s="811" t="s">
        <v>220</v>
      </c>
      <c r="L1014" s="811" t="s">
        <v>45</v>
      </c>
      <c r="M1014" s="86" t="s">
        <v>30</v>
      </c>
      <c r="N1014" s="811" t="s">
        <v>45</v>
      </c>
      <c r="O1014" s="811" t="s">
        <v>45</v>
      </c>
      <c r="P1014" s="811" t="s">
        <v>45</v>
      </c>
      <c r="Q1014" s="811" t="s">
        <v>16</v>
      </c>
      <c r="R1014" s="812" t="s">
        <v>45</v>
      </c>
      <c r="S1014" s="812" t="s">
        <v>136</v>
      </c>
      <c r="T1014" s="811" t="s">
        <v>45</v>
      </c>
      <c r="U1014" s="811" t="s">
        <v>46</v>
      </c>
    </row>
    <row r="1015" spans="1:21" s="583" customFormat="1" ht="13" customHeight="1">
      <c r="A1015" s="810" t="s">
        <v>1331</v>
      </c>
      <c r="B1015" s="810" t="s">
        <v>10153</v>
      </c>
      <c r="C1015" s="778" t="s">
        <v>45</v>
      </c>
      <c r="D1015" s="811" t="s">
        <v>979</v>
      </c>
      <c r="E1015" s="811">
        <v>3</v>
      </c>
      <c r="F1015" s="779" t="s">
        <v>18</v>
      </c>
      <c r="G1015" s="811" t="s">
        <v>1057</v>
      </c>
      <c r="H1015" s="811" t="s">
        <v>45</v>
      </c>
      <c r="I1015" s="811" t="s">
        <v>36</v>
      </c>
      <c r="J1015" s="811" t="s">
        <v>180</v>
      </c>
      <c r="K1015" s="811" t="s">
        <v>220</v>
      </c>
      <c r="L1015" s="811" t="s">
        <v>30</v>
      </c>
      <c r="M1015" s="86" t="s">
        <v>30</v>
      </c>
      <c r="N1015" s="811" t="s">
        <v>45</v>
      </c>
      <c r="O1015" s="811" t="s">
        <v>45</v>
      </c>
      <c r="P1015" s="811" t="s">
        <v>30</v>
      </c>
      <c r="Q1015" s="811" t="s">
        <v>1501</v>
      </c>
      <c r="R1015" s="812" t="s">
        <v>10153</v>
      </c>
      <c r="S1015" s="812" t="s">
        <v>9207</v>
      </c>
      <c r="T1015" s="811" t="s">
        <v>9387</v>
      </c>
      <c r="U1015" s="811" t="s">
        <v>9388</v>
      </c>
    </row>
    <row r="1016" spans="1:21" s="583" customFormat="1" ht="13" customHeight="1">
      <c r="A1016" s="810" t="s">
        <v>1331</v>
      </c>
      <c r="B1016" s="810" t="s">
        <v>10154</v>
      </c>
      <c r="C1016" s="778" t="s">
        <v>45</v>
      </c>
      <c r="D1016" s="811" t="s">
        <v>979</v>
      </c>
      <c r="E1016" s="811">
        <v>3</v>
      </c>
      <c r="F1016" s="779" t="s">
        <v>18</v>
      </c>
      <c r="G1016" s="811" t="s">
        <v>1059</v>
      </c>
      <c r="H1016" s="811" t="s">
        <v>45</v>
      </c>
      <c r="I1016" s="811" t="s">
        <v>36</v>
      </c>
      <c r="J1016" s="811" t="s">
        <v>180</v>
      </c>
      <c r="K1016" s="811" t="s">
        <v>220</v>
      </c>
      <c r="L1016" s="811" t="s">
        <v>30</v>
      </c>
      <c r="M1016" s="86" t="s">
        <v>30</v>
      </c>
      <c r="N1016" s="811" t="s">
        <v>45</v>
      </c>
      <c r="O1016" s="811" t="s">
        <v>45</v>
      </c>
      <c r="P1016" s="811" t="s">
        <v>45</v>
      </c>
      <c r="Q1016" s="811" t="s">
        <v>1501</v>
      </c>
      <c r="R1016" s="812" t="s">
        <v>10154</v>
      </c>
      <c r="S1016" s="812" t="s">
        <v>9389</v>
      </c>
      <c r="T1016" s="811" t="s">
        <v>9390</v>
      </c>
      <c r="U1016" s="811" t="s">
        <v>9391</v>
      </c>
    </row>
    <row r="1017" spans="1:21" s="583" customFormat="1" ht="13" customHeight="1">
      <c r="A1017" s="810" t="s">
        <v>1331</v>
      </c>
      <c r="B1017" s="810" t="s">
        <v>9392</v>
      </c>
      <c r="C1017" s="778" t="s">
        <v>45</v>
      </c>
      <c r="D1017" s="811" t="s">
        <v>979</v>
      </c>
      <c r="E1017" s="811">
        <v>3</v>
      </c>
      <c r="F1017" s="779" t="s">
        <v>18</v>
      </c>
      <c r="G1017" s="811" t="s">
        <v>1057</v>
      </c>
      <c r="H1017" s="811" t="s">
        <v>45</v>
      </c>
      <c r="I1017" s="811" t="s">
        <v>36</v>
      </c>
      <c r="J1017" s="811" t="s">
        <v>180</v>
      </c>
      <c r="K1017" s="811" t="s">
        <v>220</v>
      </c>
      <c r="L1017" s="811" t="s">
        <v>45</v>
      </c>
      <c r="M1017" s="86" t="s">
        <v>30</v>
      </c>
      <c r="N1017" s="811" t="s">
        <v>45</v>
      </c>
      <c r="O1017" s="811" t="s">
        <v>45</v>
      </c>
      <c r="P1017" s="811" t="s">
        <v>30</v>
      </c>
      <c r="Q1017" s="811" t="s">
        <v>1501</v>
      </c>
      <c r="R1017" s="812" t="s">
        <v>9392</v>
      </c>
      <c r="S1017" s="812" t="s">
        <v>9206</v>
      </c>
      <c r="T1017" s="811" t="s">
        <v>9393</v>
      </c>
      <c r="U1017" s="811" t="s">
        <v>9394</v>
      </c>
    </row>
    <row r="1018" spans="1:21" s="583" customFormat="1" ht="13" customHeight="1">
      <c r="A1018" s="810" t="s">
        <v>1331</v>
      </c>
      <c r="B1018" s="810" t="s">
        <v>10137</v>
      </c>
      <c r="C1018" s="778" t="s">
        <v>45</v>
      </c>
      <c r="D1018" s="811" t="s">
        <v>979</v>
      </c>
      <c r="E1018" s="811">
        <v>3</v>
      </c>
      <c r="F1018" s="779" t="s">
        <v>18</v>
      </c>
      <c r="G1018" s="811" t="s">
        <v>1057</v>
      </c>
      <c r="H1018" s="811" t="s">
        <v>45</v>
      </c>
      <c r="I1018" s="811" t="s">
        <v>36</v>
      </c>
      <c r="J1018" s="811" t="s">
        <v>180</v>
      </c>
      <c r="K1018" s="811" t="s">
        <v>220</v>
      </c>
      <c r="L1018" s="811" t="s">
        <v>45</v>
      </c>
      <c r="M1018" s="86" t="s">
        <v>30</v>
      </c>
      <c r="N1018" s="811" t="s">
        <v>45</v>
      </c>
      <c r="O1018" s="811" t="s">
        <v>45</v>
      </c>
      <c r="P1018" s="811" t="s">
        <v>30</v>
      </c>
      <c r="Q1018" s="811" t="s">
        <v>1500</v>
      </c>
      <c r="R1018" s="812" t="s">
        <v>10137</v>
      </c>
      <c r="S1018" s="812" t="s">
        <v>45</v>
      </c>
      <c r="T1018" s="811" t="s">
        <v>45</v>
      </c>
      <c r="U1018" s="811" t="s">
        <v>9373</v>
      </c>
    </row>
    <row r="1019" spans="1:21" s="583" customFormat="1" ht="13" customHeight="1">
      <c r="A1019" s="810" t="s">
        <v>1331</v>
      </c>
      <c r="B1019" s="810" t="s">
        <v>10155</v>
      </c>
      <c r="C1019" s="778" t="s">
        <v>45</v>
      </c>
      <c r="D1019" s="811" t="s">
        <v>979</v>
      </c>
      <c r="E1019" s="811">
        <v>3</v>
      </c>
      <c r="F1019" s="779" t="s">
        <v>18</v>
      </c>
      <c r="G1019" s="811" t="s">
        <v>1057</v>
      </c>
      <c r="H1019" s="811" t="s">
        <v>45</v>
      </c>
      <c r="I1019" s="811" t="s">
        <v>36</v>
      </c>
      <c r="J1019" s="811" t="s">
        <v>180</v>
      </c>
      <c r="K1019" s="811" t="s">
        <v>220</v>
      </c>
      <c r="L1019" s="811" t="s">
        <v>30</v>
      </c>
      <c r="M1019" s="86" t="s">
        <v>30</v>
      </c>
      <c r="N1019" s="811" t="s">
        <v>45</v>
      </c>
      <c r="O1019" s="811" t="s">
        <v>45</v>
      </c>
      <c r="P1019" s="811" t="s">
        <v>30</v>
      </c>
      <c r="Q1019" s="811" t="s">
        <v>1501</v>
      </c>
      <c r="R1019" s="812" t="s">
        <v>10155</v>
      </c>
      <c r="S1019" s="812" t="s">
        <v>9395</v>
      </c>
      <c r="T1019" s="811" t="s">
        <v>9396</v>
      </c>
      <c r="U1019" s="811" t="s">
        <v>9397</v>
      </c>
    </row>
    <row r="1020" spans="1:21" s="583" customFormat="1" ht="13" customHeight="1">
      <c r="A1020" s="810" t="s">
        <v>6938</v>
      </c>
      <c r="B1020" s="810" t="s">
        <v>8809</v>
      </c>
      <c r="C1020" s="778" t="s">
        <v>45</v>
      </c>
      <c r="D1020" s="811" t="s">
        <v>979</v>
      </c>
      <c r="E1020" s="811">
        <v>3</v>
      </c>
      <c r="F1020" s="779" t="s">
        <v>18</v>
      </c>
      <c r="G1020" s="811" t="s">
        <v>1057</v>
      </c>
      <c r="H1020" s="811" t="s">
        <v>45</v>
      </c>
      <c r="I1020" s="811" t="s">
        <v>192</v>
      </c>
      <c r="J1020" s="811" t="s">
        <v>180</v>
      </c>
      <c r="K1020" s="811" t="s">
        <v>220</v>
      </c>
      <c r="L1020" s="811" t="s">
        <v>45</v>
      </c>
      <c r="M1020" s="86" t="s">
        <v>30</v>
      </c>
      <c r="N1020" s="811" t="s">
        <v>45</v>
      </c>
      <c r="O1020" s="811" t="s">
        <v>45</v>
      </c>
      <c r="P1020" s="811" t="s">
        <v>30</v>
      </c>
      <c r="Q1020" s="811" t="s">
        <v>1501</v>
      </c>
      <c r="R1020" s="812" t="s">
        <v>8809</v>
      </c>
      <c r="S1020" s="812" t="s">
        <v>8811</v>
      </c>
      <c r="T1020" s="811" t="s">
        <v>8813</v>
      </c>
      <c r="U1020" s="811" t="s">
        <v>8815</v>
      </c>
    </row>
    <row r="1021" spans="1:21" s="583" customFormat="1" ht="13" customHeight="1">
      <c r="A1021" s="810" t="s">
        <v>6938</v>
      </c>
      <c r="B1021" s="810" t="s">
        <v>8810</v>
      </c>
      <c r="C1021" s="778" t="s">
        <v>45</v>
      </c>
      <c r="D1021" s="811" t="s">
        <v>979</v>
      </c>
      <c r="E1021" s="811">
        <v>3</v>
      </c>
      <c r="F1021" s="779" t="s">
        <v>18</v>
      </c>
      <c r="G1021" s="811" t="s">
        <v>1057</v>
      </c>
      <c r="H1021" s="811" t="s">
        <v>45</v>
      </c>
      <c r="I1021" s="811" t="s">
        <v>192</v>
      </c>
      <c r="J1021" s="811" t="s">
        <v>180</v>
      </c>
      <c r="K1021" s="811" t="s">
        <v>220</v>
      </c>
      <c r="L1021" s="811" t="s">
        <v>30</v>
      </c>
      <c r="M1021" s="86" t="s">
        <v>30</v>
      </c>
      <c r="N1021" s="811" t="s">
        <v>45</v>
      </c>
      <c r="O1021" s="811" t="s">
        <v>45</v>
      </c>
      <c r="P1021" s="811" t="s">
        <v>30</v>
      </c>
      <c r="Q1021" s="811" t="s">
        <v>1501</v>
      </c>
      <c r="R1021" s="812" t="s">
        <v>8810</v>
      </c>
      <c r="S1021" s="812" t="s">
        <v>8812</v>
      </c>
      <c r="T1021" s="811" t="s">
        <v>8814</v>
      </c>
      <c r="U1021" s="811" t="s">
        <v>8816</v>
      </c>
    </row>
    <row r="1022" spans="1:21" s="583" customFormat="1" ht="13" customHeight="1">
      <c r="A1022" s="810" t="s">
        <v>6938</v>
      </c>
      <c r="B1022" s="810" t="s">
        <v>6939</v>
      </c>
      <c r="C1022" s="778" t="s">
        <v>45</v>
      </c>
      <c r="D1022" s="811" t="s">
        <v>983</v>
      </c>
      <c r="E1022" s="811">
        <v>2</v>
      </c>
      <c r="F1022" s="779" t="s">
        <v>18</v>
      </c>
      <c r="G1022" s="811" t="s">
        <v>1057</v>
      </c>
      <c r="H1022" s="811" t="s">
        <v>45</v>
      </c>
      <c r="I1022" s="811" t="s">
        <v>36</v>
      </c>
      <c r="J1022" s="811" t="s">
        <v>180</v>
      </c>
      <c r="K1022" s="811" t="s">
        <v>220</v>
      </c>
      <c r="L1022" s="811" t="s">
        <v>45</v>
      </c>
      <c r="M1022" s="86" t="s">
        <v>30</v>
      </c>
      <c r="N1022" s="811" t="s">
        <v>45</v>
      </c>
      <c r="O1022" s="811" t="s">
        <v>45</v>
      </c>
      <c r="P1022" s="811" t="s">
        <v>30</v>
      </c>
      <c r="Q1022" s="811" t="s">
        <v>1501</v>
      </c>
      <c r="R1022" s="812" t="s">
        <v>6939</v>
      </c>
      <c r="S1022" s="812" t="s">
        <v>6939</v>
      </c>
      <c r="T1022" s="811" t="s">
        <v>6941</v>
      </c>
      <c r="U1022" s="811" t="s">
        <v>2762</v>
      </c>
    </row>
    <row r="1023" spans="1:21" s="583" customFormat="1" ht="13" customHeight="1">
      <c r="A1023" s="810" t="s">
        <v>6938</v>
      </c>
      <c r="B1023" s="810" t="s">
        <v>6940</v>
      </c>
      <c r="C1023" s="778" t="s">
        <v>45</v>
      </c>
      <c r="D1023" s="811" t="s">
        <v>983</v>
      </c>
      <c r="E1023" s="811">
        <v>2</v>
      </c>
      <c r="F1023" s="779" t="s">
        <v>18</v>
      </c>
      <c r="G1023" s="811" t="s">
        <v>1059</v>
      </c>
      <c r="H1023" s="811" t="s">
        <v>45</v>
      </c>
      <c r="I1023" s="811" t="s">
        <v>36</v>
      </c>
      <c r="J1023" s="811" t="s">
        <v>180</v>
      </c>
      <c r="K1023" s="811" t="s">
        <v>220</v>
      </c>
      <c r="L1023" s="811" t="s">
        <v>45</v>
      </c>
      <c r="M1023" s="86" t="s">
        <v>30</v>
      </c>
      <c r="N1023" s="811" t="s">
        <v>45</v>
      </c>
      <c r="O1023" s="811" t="s">
        <v>45</v>
      </c>
      <c r="P1023" s="811" t="s">
        <v>45</v>
      </c>
      <c r="Q1023" s="811" t="s">
        <v>1501</v>
      </c>
      <c r="R1023" s="812" t="s">
        <v>6940</v>
      </c>
      <c r="S1023" s="812" t="s">
        <v>6940</v>
      </c>
      <c r="T1023" s="811" t="s">
        <v>6942</v>
      </c>
      <c r="U1023" s="811" t="s">
        <v>2760</v>
      </c>
    </row>
    <row r="1024" spans="1:21" s="583" customFormat="1" ht="13" customHeight="1">
      <c r="A1024" s="810" t="s">
        <v>6938</v>
      </c>
      <c r="B1024" s="810" t="s">
        <v>7326</v>
      </c>
      <c r="C1024" s="778" t="s">
        <v>45</v>
      </c>
      <c r="D1024" s="811" t="s">
        <v>983</v>
      </c>
      <c r="E1024" s="811">
        <v>2</v>
      </c>
      <c r="F1024" s="779" t="s">
        <v>18</v>
      </c>
      <c r="G1024" s="811" t="s">
        <v>1057</v>
      </c>
      <c r="H1024" s="811" t="s">
        <v>45</v>
      </c>
      <c r="I1024" s="811" t="s">
        <v>36</v>
      </c>
      <c r="J1024" s="811" t="s">
        <v>180</v>
      </c>
      <c r="K1024" s="811" t="s">
        <v>220</v>
      </c>
      <c r="L1024" s="811" t="s">
        <v>30</v>
      </c>
      <c r="M1024" s="86" t="s">
        <v>30</v>
      </c>
      <c r="N1024" s="811" t="s">
        <v>45</v>
      </c>
      <c r="O1024" s="811" t="s">
        <v>45</v>
      </c>
      <c r="P1024" s="811" t="s">
        <v>30</v>
      </c>
      <c r="Q1024" s="811" t="s">
        <v>16</v>
      </c>
      <c r="R1024" s="812" t="s">
        <v>45</v>
      </c>
      <c r="S1024" s="812" t="s">
        <v>7326</v>
      </c>
      <c r="T1024" s="811" t="s">
        <v>7328</v>
      </c>
      <c r="U1024" s="811" t="s">
        <v>7330</v>
      </c>
    </row>
    <row r="1025" spans="1:21" s="583" customFormat="1" ht="13" hidden="1" customHeight="1">
      <c r="A1025" s="810" t="s">
        <v>1329</v>
      </c>
      <c r="B1025" s="810" t="s">
        <v>5587</v>
      </c>
      <c r="C1025" s="778" t="s">
        <v>45</v>
      </c>
      <c r="D1025" s="811" t="s">
        <v>981</v>
      </c>
      <c r="E1025" s="811">
        <v>1</v>
      </c>
      <c r="F1025" s="779" t="s">
        <v>40</v>
      </c>
      <c r="G1025" s="811" t="s">
        <v>1057</v>
      </c>
      <c r="H1025" s="811" t="s">
        <v>45</v>
      </c>
      <c r="I1025" s="811" t="s">
        <v>36</v>
      </c>
      <c r="J1025" s="811" t="s">
        <v>25</v>
      </c>
      <c r="K1025" s="811" t="s">
        <v>220</v>
      </c>
      <c r="L1025" s="811" t="s">
        <v>45</v>
      </c>
      <c r="M1025" s="86" t="s">
        <v>30</v>
      </c>
      <c r="N1025" s="811" t="s">
        <v>30</v>
      </c>
      <c r="O1025" s="811" t="s">
        <v>30</v>
      </c>
      <c r="P1025" s="811" t="s">
        <v>30</v>
      </c>
      <c r="Q1025" s="811" t="s">
        <v>1501</v>
      </c>
      <c r="R1025" s="812" t="s">
        <v>5587</v>
      </c>
      <c r="S1025" s="812" t="s">
        <v>379</v>
      </c>
      <c r="T1025" s="811" t="s">
        <v>3442</v>
      </c>
      <c r="U1025" s="811" t="s">
        <v>2812</v>
      </c>
    </row>
    <row r="1026" spans="1:21" s="583" customFormat="1" ht="13" hidden="1" customHeight="1">
      <c r="A1026" s="810" t="s">
        <v>1329</v>
      </c>
      <c r="B1026" s="810" t="s">
        <v>5588</v>
      </c>
      <c r="C1026" s="778" t="s">
        <v>45</v>
      </c>
      <c r="D1026" s="811" t="s">
        <v>980</v>
      </c>
      <c r="E1026" s="811">
        <v>5</v>
      </c>
      <c r="F1026" s="779" t="s">
        <v>40</v>
      </c>
      <c r="G1026" s="811" t="s">
        <v>1057</v>
      </c>
      <c r="H1026" s="811" t="s">
        <v>45</v>
      </c>
      <c r="I1026" s="811" t="s">
        <v>165</v>
      </c>
      <c r="J1026" s="811" t="s">
        <v>25</v>
      </c>
      <c r="K1026" s="811" t="s">
        <v>220</v>
      </c>
      <c r="L1026" s="811" t="s">
        <v>45</v>
      </c>
      <c r="M1026" s="86" t="s">
        <v>30</v>
      </c>
      <c r="N1026" s="811" t="s">
        <v>45</v>
      </c>
      <c r="O1026" s="811" t="s">
        <v>45</v>
      </c>
      <c r="P1026" s="811" t="s">
        <v>30</v>
      </c>
      <c r="Q1026" s="811" t="s">
        <v>1501</v>
      </c>
      <c r="R1026" s="812" t="s">
        <v>5588</v>
      </c>
      <c r="S1026" s="812" t="s">
        <v>380</v>
      </c>
      <c r="T1026" s="811" t="s">
        <v>3459</v>
      </c>
      <c r="U1026" s="811" t="s">
        <v>2821</v>
      </c>
    </row>
    <row r="1027" spans="1:21" s="583" customFormat="1" ht="13" customHeight="1">
      <c r="A1027" s="810" t="s">
        <v>6938</v>
      </c>
      <c r="B1027" s="810" t="s">
        <v>7327</v>
      </c>
      <c r="C1027" s="778" t="s">
        <v>45</v>
      </c>
      <c r="D1027" s="811" t="s">
        <v>983</v>
      </c>
      <c r="E1027" s="811">
        <v>2</v>
      </c>
      <c r="F1027" s="779" t="s">
        <v>18</v>
      </c>
      <c r="G1027" s="811" t="s">
        <v>1059</v>
      </c>
      <c r="H1027" s="811" t="s">
        <v>45</v>
      </c>
      <c r="I1027" s="811" t="s">
        <v>36</v>
      </c>
      <c r="J1027" s="811" t="s">
        <v>180</v>
      </c>
      <c r="K1027" s="811" t="s">
        <v>220</v>
      </c>
      <c r="L1027" s="811" t="s">
        <v>30</v>
      </c>
      <c r="M1027" s="86" t="s">
        <v>30</v>
      </c>
      <c r="N1027" s="811" t="s">
        <v>45</v>
      </c>
      <c r="O1027" s="811" t="s">
        <v>45</v>
      </c>
      <c r="P1027" s="811" t="s">
        <v>45</v>
      </c>
      <c r="Q1027" s="811" t="s">
        <v>16</v>
      </c>
      <c r="R1027" s="812" t="s">
        <v>45</v>
      </c>
      <c r="S1027" s="812" t="s">
        <v>7327</v>
      </c>
      <c r="T1027" s="811" t="s">
        <v>7329</v>
      </c>
      <c r="U1027" s="811" t="s">
        <v>7331</v>
      </c>
    </row>
    <row r="1028" spans="1:21" s="583" customFormat="1" ht="13" customHeight="1">
      <c r="A1028" s="810" t="s">
        <v>6938</v>
      </c>
      <c r="B1028" s="810" t="s">
        <v>8514</v>
      </c>
      <c r="C1028" s="778" t="s">
        <v>45</v>
      </c>
      <c r="D1028" s="811" t="s">
        <v>983</v>
      </c>
      <c r="E1028" s="811">
        <v>2</v>
      </c>
      <c r="F1028" s="779" t="s">
        <v>18</v>
      </c>
      <c r="G1028" s="811" t="s">
        <v>1057</v>
      </c>
      <c r="H1028" s="811" t="s">
        <v>45</v>
      </c>
      <c r="I1028" s="811" t="s">
        <v>36</v>
      </c>
      <c r="J1028" s="811" t="s">
        <v>35</v>
      </c>
      <c r="K1028" s="811" t="s">
        <v>220</v>
      </c>
      <c r="L1028" s="811" t="s">
        <v>30</v>
      </c>
      <c r="M1028" s="86" t="s">
        <v>30</v>
      </c>
      <c r="N1028" s="811" t="s">
        <v>45</v>
      </c>
      <c r="O1028" s="811" t="s">
        <v>45</v>
      </c>
      <c r="P1028" s="811" t="s">
        <v>30</v>
      </c>
      <c r="Q1028" s="811" t="s">
        <v>1501</v>
      </c>
      <c r="R1028" s="812" t="s">
        <v>8514</v>
      </c>
      <c r="S1028" s="812" t="s">
        <v>8515</v>
      </c>
      <c r="T1028" s="811" t="s">
        <v>8516</v>
      </c>
      <c r="U1028" s="811" t="s">
        <v>8517</v>
      </c>
    </row>
    <row r="1029" spans="1:21" s="593" customFormat="1" ht="13" hidden="1" customHeight="1">
      <c r="A1029" s="810" t="s">
        <v>1329</v>
      </c>
      <c r="B1029" s="810" t="s">
        <v>5591</v>
      </c>
      <c r="C1029" s="778" t="s">
        <v>45</v>
      </c>
      <c r="D1029" s="811" t="s">
        <v>979</v>
      </c>
      <c r="E1029" s="811">
        <v>3</v>
      </c>
      <c r="F1029" s="779" t="s">
        <v>19</v>
      </c>
      <c r="G1029" s="811" t="s">
        <v>1057</v>
      </c>
      <c r="H1029" s="811" t="s">
        <v>45</v>
      </c>
      <c r="I1029" s="811" t="s">
        <v>192</v>
      </c>
      <c r="J1029" s="811" t="s">
        <v>182</v>
      </c>
      <c r="K1029" s="811" t="s">
        <v>220</v>
      </c>
      <c r="L1029" s="811" t="s">
        <v>45</v>
      </c>
      <c r="M1029" s="86" t="s">
        <v>30</v>
      </c>
      <c r="N1029" s="811" t="s">
        <v>45</v>
      </c>
      <c r="O1029" s="811" t="s">
        <v>45</v>
      </c>
      <c r="P1029" s="811" t="s">
        <v>45</v>
      </c>
      <c r="Q1029" s="811" t="s">
        <v>45</v>
      </c>
      <c r="R1029" s="812" t="s">
        <v>45</v>
      </c>
      <c r="S1029" s="812" t="s">
        <v>45</v>
      </c>
      <c r="T1029" s="811" t="s">
        <v>45</v>
      </c>
      <c r="U1029" s="811" t="s">
        <v>713</v>
      </c>
    </row>
    <row r="1030" spans="1:21" s="583" customFormat="1" ht="13" hidden="1" customHeight="1">
      <c r="A1030" s="810" t="s">
        <v>1332</v>
      </c>
      <c r="B1030" s="810" t="s">
        <v>6530</v>
      </c>
      <c r="C1030" s="778" t="s">
        <v>45</v>
      </c>
      <c r="D1030" s="811" t="s">
        <v>980</v>
      </c>
      <c r="E1030" s="811">
        <v>5</v>
      </c>
      <c r="F1030" s="779" t="s">
        <v>19</v>
      </c>
      <c r="G1030" s="811" t="s">
        <v>1060</v>
      </c>
      <c r="H1030" s="811" t="s">
        <v>45</v>
      </c>
      <c r="I1030" s="811" t="s">
        <v>203</v>
      </c>
      <c r="J1030" s="811" t="s">
        <v>35</v>
      </c>
      <c r="K1030" s="811" t="s">
        <v>220</v>
      </c>
      <c r="L1030" s="811" t="s">
        <v>45</v>
      </c>
      <c r="M1030" s="86" t="s">
        <v>30</v>
      </c>
      <c r="N1030" s="811" t="s">
        <v>45</v>
      </c>
      <c r="O1030" s="811" t="s">
        <v>45</v>
      </c>
      <c r="P1030" s="811" t="s">
        <v>45</v>
      </c>
      <c r="Q1030" s="811" t="s">
        <v>1500</v>
      </c>
      <c r="R1030" s="812" t="s">
        <v>6530</v>
      </c>
      <c r="S1030" s="812" t="s">
        <v>45</v>
      </c>
      <c r="T1030" s="811" t="s">
        <v>45</v>
      </c>
      <c r="U1030" s="811" t="s">
        <v>2481</v>
      </c>
    </row>
    <row r="1031" spans="1:21" s="583" customFormat="1" ht="13" hidden="1" customHeight="1">
      <c r="A1031" s="810" t="s">
        <v>1332</v>
      </c>
      <c r="B1031" s="810" t="s">
        <v>6531</v>
      </c>
      <c r="C1031" s="778" t="s">
        <v>45</v>
      </c>
      <c r="D1031" s="811" t="s">
        <v>980</v>
      </c>
      <c r="E1031" s="811">
        <v>5</v>
      </c>
      <c r="F1031" s="779" t="s">
        <v>19</v>
      </c>
      <c r="G1031" s="811" t="s">
        <v>1057</v>
      </c>
      <c r="H1031" s="811" t="s">
        <v>45</v>
      </c>
      <c r="I1031" s="811" t="s">
        <v>203</v>
      </c>
      <c r="J1031" s="811" t="s">
        <v>35</v>
      </c>
      <c r="K1031" s="811" t="s">
        <v>220</v>
      </c>
      <c r="L1031" s="811" t="s">
        <v>45</v>
      </c>
      <c r="M1031" s="86" t="s">
        <v>30</v>
      </c>
      <c r="N1031" s="811" t="s">
        <v>45</v>
      </c>
      <c r="O1031" s="811" t="s">
        <v>45</v>
      </c>
      <c r="P1031" s="811" t="s">
        <v>45</v>
      </c>
      <c r="Q1031" s="811" t="s">
        <v>1501</v>
      </c>
      <c r="R1031" s="812" t="s">
        <v>6531</v>
      </c>
      <c r="S1031" s="812" t="s">
        <v>6528</v>
      </c>
      <c r="T1031" s="811" t="s">
        <v>6318</v>
      </c>
      <c r="U1031" s="811" t="s">
        <v>2479</v>
      </c>
    </row>
    <row r="1032" spans="1:21" s="583" customFormat="1" ht="13" customHeight="1">
      <c r="A1032" s="810" t="s">
        <v>1332</v>
      </c>
      <c r="B1032" s="810" t="s">
        <v>7810</v>
      </c>
      <c r="C1032" s="778" t="s">
        <v>30</v>
      </c>
      <c r="D1032" s="811" t="s">
        <v>982</v>
      </c>
      <c r="E1032" s="811">
        <v>4</v>
      </c>
      <c r="F1032" s="779" t="s">
        <v>18</v>
      </c>
      <c r="G1032" s="811" t="s">
        <v>1057</v>
      </c>
      <c r="H1032" s="811" t="s">
        <v>45</v>
      </c>
      <c r="I1032" s="811" t="s">
        <v>165</v>
      </c>
      <c r="J1032" s="811" t="s">
        <v>191</v>
      </c>
      <c r="K1032" s="811" t="s">
        <v>220</v>
      </c>
      <c r="L1032" s="811" t="s">
        <v>45</v>
      </c>
      <c r="M1032" s="86" t="s">
        <v>30</v>
      </c>
      <c r="N1032" s="811" t="s">
        <v>30</v>
      </c>
      <c r="O1032" s="811" t="s">
        <v>45</v>
      </c>
      <c r="P1032" s="811" t="s">
        <v>45</v>
      </c>
      <c r="Q1032" s="811" t="s">
        <v>1501</v>
      </c>
      <c r="R1032" s="812" t="s">
        <v>7810</v>
      </c>
      <c r="S1032" s="812" t="s">
        <v>7863</v>
      </c>
      <c r="T1032" s="811" t="s">
        <v>4949</v>
      </c>
      <c r="U1032" s="811" t="s">
        <v>4948</v>
      </c>
    </row>
    <row r="1033" spans="1:21" s="583" customFormat="1" ht="13" hidden="1" customHeight="1">
      <c r="A1033" s="810" t="s">
        <v>1332</v>
      </c>
      <c r="B1033" s="810" t="s">
        <v>6532</v>
      </c>
      <c r="C1033" s="778" t="s">
        <v>45</v>
      </c>
      <c r="D1033" s="811" t="s">
        <v>980</v>
      </c>
      <c r="E1033" s="811">
        <v>5</v>
      </c>
      <c r="F1033" s="779" t="s">
        <v>19</v>
      </c>
      <c r="G1033" s="811" t="s">
        <v>1059</v>
      </c>
      <c r="H1033" s="811" t="s">
        <v>45</v>
      </c>
      <c r="I1033" s="811" t="s">
        <v>203</v>
      </c>
      <c r="J1033" s="811" t="s">
        <v>35</v>
      </c>
      <c r="K1033" s="811" t="s">
        <v>220</v>
      </c>
      <c r="L1033" s="811" t="s">
        <v>45</v>
      </c>
      <c r="M1033" s="86" t="s">
        <v>30</v>
      </c>
      <c r="N1033" s="811" t="s">
        <v>45</v>
      </c>
      <c r="O1033" s="811" t="s">
        <v>45</v>
      </c>
      <c r="P1033" s="811" t="s">
        <v>45</v>
      </c>
      <c r="Q1033" s="811" t="s">
        <v>1501</v>
      </c>
      <c r="R1033" s="812" t="s">
        <v>6532</v>
      </c>
      <c r="S1033" s="812" t="s">
        <v>6529</v>
      </c>
      <c r="T1033" s="811" t="s">
        <v>6319</v>
      </c>
      <c r="U1033" s="811" t="s">
        <v>2477</v>
      </c>
    </row>
    <row r="1034" spans="1:21" s="583" customFormat="1" ht="13" hidden="1" customHeight="1">
      <c r="A1034" s="810" t="s">
        <v>1454</v>
      </c>
      <c r="B1034" s="810" t="s">
        <v>166</v>
      </c>
      <c r="C1034" s="778" t="s">
        <v>45</v>
      </c>
      <c r="D1034" s="811" t="s">
        <v>983</v>
      </c>
      <c r="E1034" s="811">
        <v>2</v>
      </c>
      <c r="F1034" s="779" t="s">
        <v>40</v>
      </c>
      <c r="G1034" s="811" t="s">
        <v>1059</v>
      </c>
      <c r="H1034" s="811" t="s">
        <v>45</v>
      </c>
      <c r="I1034" s="811" t="s">
        <v>36</v>
      </c>
      <c r="J1034" s="811" t="s">
        <v>35</v>
      </c>
      <c r="K1034" s="811" t="s">
        <v>220</v>
      </c>
      <c r="L1034" s="811" t="s">
        <v>45</v>
      </c>
      <c r="M1034" s="86" t="s">
        <v>30</v>
      </c>
      <c r="N1034" s="811" t="s">
        <v>45</v>
      </c>
      <c r="O1034" s="811" t="s">
        <v>45</v>
      </c>
      <c r="P1034" s="811" t="s">
        <v>45</v>
      </c>
      <c r="Q1034" s="811" t="s">
        <v>16</v>
      </c>
      <c r="R1034" s="812" t="s">
        <v>45</v>
      </c>
      <c r="S1034" s="812" t="s">
        <v>166</v>
      </c>
      <c r="T1034" s="811" t="s">
        <v>45</v>
      </c>
      <c r="U1034" s="811" t="s">
        <v>46</v>
      </c>
    </row>
    <row r="1035" spans="1:21" s="583" customFormat="1" ht="13" customHeight="1">
      <c r="A1035" s="810" t="s">
        <v>1332</v>
      </c>
      <c r="B1035" s="810" t="s">
        <v>7811</v>
      </c>
      <c r="C1035" s="778" t="s">
        <v>30</v>
      </c>
      <c r="D1035" s="811" t="s">
        <v>982</v>
      </c>
      <c r="E1035" s="811">
        <v>4</v>
      </c>
      <c r="F1035" s="779" t="s">
        <v>18</v>
      </c>
      <c r="G1035" s="811" t="s">
        <v>1057</v>
      </c>
      <c r="H1035" s="811" t="s">
        <v>45</v>
      </c>
      <c r="I1035" s="811" t="s">
        <v>165</v>
      </c>
      <c r="J1035" s="811" t="s">
        <v>191</v>
      </c>
      <c r="K1035" s="811" t="s">
        <v>220</v>
      </c>
      <c r="L1035" s="811" t="s">
        <v>45</v>
      </c>
      <c r="M1035" s="86" t="s">
        <v>30</v>
      </c>
      <c r="N1035" s="811" t="s">
        <v>45</v>
      </c>
      <c r="O1035" s="811" t="s">
        <v>45</v>
      </c>
      <c r="P1035" s="811" t="s">
        <v>30</v>
      </c>
      <c r="Q1035" s="811" t="s">
        <v>1501</v>
      </c>
      <c r="R1035" s="812" t="s">
        <v>7811</v>
      </c>
      <c r="S1035" s="812" t="s">
        <v>7865</v>
      </c>
      <c r="T1035" s="811" t="s">
        <v>2041</v>
      </c>
      <c r="U1035" s="811" t="s">
        <v>1176</v>
      </c>
    </row>
    <row r="1036" spans="1:21" s="583" customFormat="1" ht="13" hidden="1" customHeight="1">
      <c r="A1036" s="810" t="s">
        <v>1331</v>
      </c>
      <c r="B1036" s="810" t="s">
        <v>832</v>
      </c>
      <c r="C1036" s="778" t="s">
        <v>45</v>
      </c>
      <c r="D1036" s="811" t="s">
        <v>980</v>
      </c>
      <c r="E1036" s="811">
        <v>5</v>
      </c>
      <c r="F1036" s="779" t="s">
        <v>40</v>
      </c>
      <c r="G1036" s="811" t="s">
        <v>1057</v>
      </c>
      <c r="H1036" s="811" t="s">
        <v>45</v>
      </c>
      <c r="I1036" s="811" t="s">
        <v>165</v>
      </c>
      <c r="J1036" s="811" t="s">
        <v>180</v>
      </c>
      <c r="K1036" s="811" t="s">
        <v>218</v>
      </c>
      <c r="L1036" s="811" t="s">
        <v>45</v>
      </c>
      <c r="M1036" s="86" t="s">
        <v>30</v>
      </c>
      <c r="N1036" s="811" t="s">
        <v>45</v>
      </c>
      <c r="O1036" s="811" t="s">
        <v>45</v>
      </c>
      <c r="P1036" s="811" t="s">
        <v>30</v>
      </c>
      <c r="Q1036" s="811" t="s">
        <v>1501</v>
      </c>
      <c r="R1036" s="812" t="s">
        <v>832</v>
      </c>
      <c r="S1036" s="812" t="s">
        <v>1633</v>
      </c>
      <c r="T1036" s="811" t="s">
        <v>1818</v>
      </c>
      <c r="U1036" s="811" t="s">
        <v>880</v>
      </c>
    </row>
    <row r="1037" spans="1:21" s="583" customFormat="1" ht="13" customHeight="1">
      <c r="A1037" s="810" t="s">
        <v>1332</v>
      </c>
      <c r="B1037" s="810" t="s">
        <v>7812</v>
      </c>
      <c r="C1037" s="778" t="s">
        <v>30</v>
      </c>
      <c r="D1037" s="811" t="s">
        <v>982</v>
      </c>
      <c r="E1037" s="811">
        <v>4</v>
      </c>
      <c r="F1037" s="779" t="s">
        <v>18</v>
      </c>
      <c r="G1037" s="811" t="s">
        <v>1057</v>
      </c>
      <c r="H1037" s="811" t="s">
        <v>45</v>
      </c>
      <c r="I1037" s="811" t="s">
        <v>165</v>
      </c>
      <c r="J1037" s="811" t="s">
        <v>191</v>
      </c>
      <c r="K1037" s="811" t="s">
        <v>220</v>
      </c>
      <c r="L1037" s="811" t="s">
        <v>45</v>
      </c>
      <c r="M1037" s="86" t="s">
        <v>30</v>
      </c>
      <c r="N1037" s="811" t="s">
        <v>45</v>
      </c>
      <c r="O1037" s="811" t="s">
        <v>45</v>
      </c>
      <c r="P1037" s="811" t="s">
        <v>30</v>
      </c>
      <c r="Q1037" s="811" t="s">
        <v>1501</v>
      </c>
      <c r="R1037" s="812" t="s">
        <v>7812</v>
      </c>
      <c r="S1037" s="812" t="s">
        <v>7864</v>
      </c>
      <c r="T1037" s="811" t="s">
        <v>4930</v>
      </c>
      <c r="U1037" s="811" t="s">
        <v>4922</v>
      </c>
    </row>
    <row r="1038" spans="1:21" s="583" customFormat="1" ht="13" customHeight="1">
      <c r="A1038" s="810" t="s">
        <v>1332</v>
      </c>
      <c r="B1038" s="810" t="s">
        <v>7813</v>
      </c>
      <c r="C1038" s="778" t="s">
        <v>30</v>
      </c>
      <c r="D1038" s="811" t="s">
        <v>982</v>
      </c>
      <c r="E1038" s="811">
        <v>4</v>
      </c>
      <c r="F1038" s="779" t="s">
        <v>18</v>
      </c>
      <c r="G1038" s="811" t="s">
        <v>1059</v>
      </c>
      <c r="H1038" s="811" t="s">
        <v>45</v>
      </c>
      <c r="I1038" s="811" t="s">
        <v>165</v>
      </c>
      <c r="J1038" s="811" t="s">
        <v>191</v>
      </c>
      <c r="K1038" s="811" t="s">
        <v>220</v>
      </c>
      <c r="L1038" s="811" t="s">
        <v>45</v>
      </c>
      <c r="M1038" s="86" t="s">
        <v>30</v>
      </c>
      <c r="N1038" s="811" t="s">
        <v>45</v>
      </c>
      <c r="O1038" s="811" t="s">
        <v>45</v>
      </c>
      <c r="P1038" s="811" t="s">
        <v>30</v>
      </c>
      <c r="Q1038" s="811" t="s">
        <v>1500</v>
      </c>
      <c r="R1038" s="812" t="s">
        <v>7813</v>
      </c>
      <c r="S1038" s="812" t="s">
        <v>45</v>
      </c>
      <c r="T1038" s="811" t="s">
        <v>45</v>
      </c>
      <c r="U1038" s="811" t="s">
        <v>4923</v>
      </c>
    </row>
    <row r="1039" spans="1:21" s="583" customFormat="1" ht="13" customHeight="1">
      <c r="A1039" s="810" t="s">
        <v>1332</v>
      </c>
      <c r="B1039" s="810" t="s">
        <v>7218</v>
      </c>
      <c r="C1039" s="778" t="s">
        <v>45</v>
      </c>
      <c r="D1039" s="811" t="s">
        <v>979</v>
      </c>
      <c r="E1039" s="811">
        <v>3</v>
      </c>
      <c r="F1039" s="779" t="s">
        <v>18</v>
      </c>
      <c r="G1039" s="811" t="s">
        <v>1057</v>
      </c>
      <c r="H1039" s="811" t="s">
        <v>45</v>
      </c>
      <c r="I1039" s="811" t="s">
        <v>36</v>
      </c>
      <c r="J1039" s="811" t="s">
        <v>180</v>
      </c>
      <c r="K1039" s="811" t="s">
        <v>221</v>
      </c>
      <c r="L1039" s="811" t="s">
        <v>30</v>
      </c>
      <c r="M1039" s="86" t="s">
        <v>30</v>
      </c>
      <c r="N1039" s="811" t="s">
        <v>45</v>
      </c>
      <c r="O1039" s="811" t="s">
        <v>45</v>
      </c>
      <c r="P1039" s="811" t="s">
        <v>45</v>
      </c>
      <c r="Q1039" s="811" t="s">
        <v>1501</v>
      </c>
      <c r="R1039" s="812" t="s">
        <v>7218</v>
      </c>
      <c r="S1039" s="812" t="s">
        <v>7224</v>
      </c>
      <c r="T1039" s="811" t="s">
        <v>7225</v>
      </c>
      <c r="U1039" s="811" t="s">
        <v>7221</v>
      </c>
    </row>
    <row r="1040" spans="1:21" s="583" customFormat="1" ht="13" customHeight="1">
      <c r="A1040" s="810" t="s">
        <v>1332</v>
      </c>
      <c r="B1040" s="810" t="s">
        <v>7219</v>
      </c>
      <c r="C1040" s="778" t="s">
        <v>45</v>
      </c>
      <c r="D1040" s="811" t="s">
        <v>979</v>
      </c>
      <c r="E1040" s="811">
        <v>3</v>
      </c>
      <c r="F1040" s="779" t="s">
        <v>18</v>
      </c>
      <c r="G1040" s="811" t="s">
        <v>1057</v>
      </c>
      <c r="H1040" s="811" t="s">
        <v>45</v>
      </c>
      <c r="I1040" s="811" t="s">
        <v>36</v>
      </c>
      <c r="J1040" s="811" t="s">
        <v>180</v>
      </c>
      <c r="K1040" s="811" t="s">
        <v>221</v>
      </c>
      <c r="L1040" s="811" t="s">
        <v>30</v>
      </c>
      <c r="M1040" s="86" t="s">
        <v>30</v>
      </c>
      <c r="N1040" s="811" t="s">
        <v>45</v>
      </c>
      <c r="O1040" s="811" t="s">
        <v>45</v>
      </c>
      <c r="P1040" s="811" t="s">
        <v>45</v>
      </c>
      <c r="Q1040" s="811" t="s">
        <v>1501</v>
      </c>
      <c r="R1040" s="812" t="s">
        <v>7219</v>
      </c>
      <c r="S1040" s="812" t="s">
        <v>7226</v>
      </c>
      <c r="T1040" s="811" t="s">
        <v>7227</v>
      </c>
      <c r="U1040" s="811" t="s">
        <v>7222</v>
      </c>
    </row>
    <row r="1041" spans="1:21" s="583" customFormat="1" ht="13" customHeight="1">
      <c r="A1041" s="810" t="s">
        <v>1332</v>
      </c>
      <c r="B1041" s="810" t="s">
        <v>7220</v>
      </c>
      <c r="C1041" s="778" t="s">
        <v>45</v>
      </c>
      <c r="D1041" s="811" t="s">
        <v>979</v>
      </c>
      <c r="E1041" s="811">
        <v>3</v>
      </c>
      <c r="F1041" s="779" t="s">
        <v>18</v>
      </c>
      <c r="G1041" s="811" t="s">
        <v>1059</v>
      </c>
      <c r="H1041" s="811" t="s">
        <v>45</v>
      </c>
      <c r="I1041" s="811" t="s">
        <v>36</v>
      </c>
      <c r="J1041" s="811" t="s">
        <v>180</v>
      </c>
      <c r="K1041" s="811" t="s">
        <v>221</v>
      </c>
      <c r="L1041" s="811" t="s">
        <v>30</v>
      </c>
      <c r="M1041" s="86" t="s">
        <v>30</v>
      </c>
      <c r="N1041" s="811" t="s">
        <v>45</v>
      </c>
      <c r="O1041" s="811" t="s">
        <v>45</v>
      </c>
      <c r="P1041" s="811" t="s">
        <v>45</v>
      </c>
      <c r="Q1041" s="811" t="s">
        <v>1501</v>
      </c>
      <c r="R1041" s="812" t="s">
        <v>7220</v>
      </c>
      <c r="S1041" s="812" t="s">
        <v>7228</v>
      </c>
      <c r="T1041" s="811" t="s">
        <v>7229</v>
      </c>
      <c r="U1041" s="811" t="s">
        <v>7223</v>
      </c>
    </row>
    <row r="1042" spans="1:21" s="583" customFormat="1" ht="13" hidden="1" customHeight="1">
      <c r="A1042" s="810" t="s">
        <v>1331</v>
      </c>
      <c r="B1042" s="810" t="s">
        <v>5597</v>
      </c>
      <c r="C1042" s="778" t="s">
        <v>45</v>
      </c>
      <c r="D1042" s="811" t="s">
        <v>983</v>
      </c>
      <c r="E1042" s="811">
        <v>2</v>
      </c>
      <c r="F1042" s="779" t="s">
        <v>19</v>
      </c>
      <c r="G1042" s="811" t="s">
        <v>1059</v>
      </c>
      <c r="H1042" s="811" t="s">
        <v>45</v>
      </c>
      <c r="I1042" s="811" t="s">
        <v>36</v>
      </c>
      <c r="J1042" s="811" t="s">
        <v>35</v>
      </c>
      <c r="K1042" s="811" t="s">
        <v>220</v>
      </c>
      <c r="L1042" s="811" t="s">
        <v>45</v>
      </c>
      <c r="M1042" s="86" t="s">
        <v>30</v>
      </c>
      <c r="N1042" s="811" t="s">
        <v>45</v>
      </c>
      <c r="O1042" s="811" t="s">
        <v>45</v>
      </c>
      <c r="P1042" s="811" t="s">
        <v>45</v>
      </c>
      <c r="Q1042" s="811" t="s">
        <v>1501</v>
      </c>
      <c r="R1042" s="812" t="s">
        <v>5597</v>
      </c>
      <c r="S1042" s="812" t="s">
        <v>5598</v>
      </c>
      <c r="T1042" s="811" t="s">
        <v>5599</v>
      </c>
      <c r="U1042" s="811" t="s">
        <v>2794</v>
      </c>
    </row>
    <row r="1043" spans="1:21" s="583" customFormat="1" ht="13" hidden="1" customHeight="1">
      <c r="A1043" s="810" t="s">
        <v>1331</v>
      </c>
      <c r="B1043" s="810" t="s">
        <v>5600</v>
      </c>
      <c r="C1043" s="778" t="s">
        <v>45</v>
      </c>
      <c r="D1043" s="811" t="s">
        <v>983</v>
      </c>
      <c r="E1043" s="811">
        <v>2</v>
      </c>
      <c r="F1043" s="779" t="s">
        <v>19</v>
      </c>
      <c r="G1043" s="811" t="s">
        <v>1057</v>
      </c>
      <c r="H1043" s="811" t="s">
        <v>45</v>
      </c>
      <c r="I1043" s="811" t="s">
        <v>36</v>
      </c>
      <c r="J1043" s="811" t="s">
        <v>35</v>
      </c>
      <c r="K1043" s="811" t="s">
        <v>220</v>
      </c>
      <c r="L1043" s="811" t="s">
        <v>30</v>
      </c>
      <c r="M1043" s="86" t="s">
        <v>30</v>
      </c>
      <c r="N1043" s="811" t="s">
        <v>45</v>
      </c>
      <c r="O1043" s="811" t="s">
        <v>45</v>
      </c>
      <c r="P1043" s="811" t="s">
        <v>30</v>
      </c>
      <c r="Q1043" s="811" t="s">
        <v>1501</v>
      </c>
      <c r="R1043" s="812" t="s">
        <v>5600</v>
      </c>
      <c r="S1043" s="812" t="s">
        <v>386</v>
      </c>
      <c r="T1043" s="811" t="s">
        <v>1819</v>
      </c>
      <c r="U1043" s="811" t="s">
        <v>714</v>
      </c>
    </row>
    <row r="1044" spans="1:21" s="583" customFormat="1" ht="13" customHeight="1">
      <c r="A1044" s="810" t="s">
        <v>1332</v>
      </c>
      <c r="B1044" s="810" t="s">
        <v>7629</v>
      </c>
      <c r="C1044" s="778" t="s">
        <v>45</v>
      </c>
      <c r="D1044" s="811" t="s">
        <v>980</v>
      </c>
      <c r="E1044" s="811">
        <v>5</v>
      </c>
      <c r="F1044" s="779" t="s">
        <v>18</v>
      </c>
      <c r="G1044" s="811" t="s">
        <v>1057</v>
      </c>
      <c r="H1044" s="811" t="s">
        <v>45</v>
      </c>
      <c r="I1044" s="811" t="s">
        <v>165</v>
      </c>
      <c r="J1044" s="811" t="s">
        <v>191</v>
      </c>
      <c r="K1044" s="811" t="s">
        <v>220</v>
      </c>
      <c r="L1044" s="811" t="s">
        <v>45</v>
      </c>
      <c r="M1044" s="86" t="s">
        <v>45</v>
      </c>
      <c r="N1044" s="811" t="s">
        <v>30</v>
      </c>
      <c r="O1044" s="811" t="s">
        <v>45</v>
      </c>
      <c r="P1044" s="811" t="s">
        <v>45</v>
      </c>
      <c r="Q1044" s="811" t="s">
        <v>1501</v>
      </c>
      <c r="R1044" s="812" t="s">
        <v>7629</v>
      </c>
      <c r="S1044" s="812" t="s">
        <v>7626</v>
      </c>
      <c r="T1044" s="811" t="s">
        <v>7627</v>
      </c>
      <c r="U1044" s="811" t="s">
        <v>7628</v>
      </c>
    </row>
    <row r="1045" spans="1:21" s="583" customFormat="1" ht="13" customHeight="1">
      <c r="A1045" s="810" t="s">
        <v>1332</v>
      </c>
      <c r="B1045" s="810" t="s">
        <v>5610</v>
      </c>
      <c r="C1045" s="778" t="s">
        <v>45</v>
      </c>
      <c r="D1045" s="811" t="s">
        <v>980</v>
      </c>
      <c r="E1045" s="811">
        <v>5</v>
      </c>
      <c r="F1045" s="779" t="s">
        <v>18</v>
      </c>
      <c r="G1045" s="811" t="s">
        <v>1057</v>
      </c>
      <c r="H1045" s="811" t="s">
        <v>45</v>
      </c>
      <c r="I1045" s="811" t="s">
        <v>165</v>
      </c>
      <c r="J1045" s="811" t="s">
        <v>191</v>
      </c>
      <c r="K1045" s="811" t="s">
        <v>220</v>
      </c>
      <c r="L1045" s="811" t="s">
        <v>45</v>
      </c>
      <c r="M1045" s="86" t="s">
        <v>30</v>
      </c>
      <c r="N1045" s="811" t="s">
        <v>45</v>
      </c>
      <c r="O1045" s="811" t="s">
        <v>45</v>
      </c>
      <c r="P1045" s="811" t="s">
        <v>30</v>
      </c>
      <c r="Q1045" s="811" t="s">
        <v>1501</v>
      </c>
      <c r="R1045" s="812" t="s">
        <v>5610</v>
      </c>
      <c r="S1045" s="812" t="s">
        <v>5801</v>
      </c>
      <c r="T1045" s="811" t="s">
        <v>4571</v>
      </c>
      <c r="U1045" s="811" t="s">
        <v>4569</v>
      </c>
    </row>
    <row r="1046" spans="1:21" s="583" customFormat="1" ht="13" customHeight="1">
      <c r="A1046" s="810" t="s">
        <v>1332</v>
      </c>
      <c r="B1046" s="810" t="s">
        <v>5611</v>
      </c>
      <c r="C1046" s="778" t="s">
        <v>45</v>
      </c>
      <c r="D1046" s="811" t="s">
        <v>980</v>
      </c>
      <c r="E1046" s="811">
        <v>5</v>
      </c>
      <c r="F1046" s="779" t="s">
        <v>18</v>
      </c>
      <c r="G1046" s="811" t="s">
        <v>1059</v>
      </c>
      <c r="H1046" s="811" t="s">
        <v>45</v>
      </c>
      <c r="I1046" s="811" t="s">
        <v>165</v>
      </c>
      <c r="J1046" s="811" t="s">
        <v>191</v>
      </c>
      <c r="K1046" s="811" t="s">
        <v>220</v>
      </c>
      <c r="L1046" s="811" t="s">
        <v>45</v>
      </c>
      <c r="M1046" s="86" t="s">
        <v>30</v>
      </c>
      <c r="N1046" s="811" t="s">
        <v>45</v>
      </c>
      <c r="O1046" s="811" t="s">
        <v>45</v>
      </c>
      <c r="P1046" s="811" t="s">
        <v>30</v>
      </c>
      <c r="Q1046" s="811" t="s">
        <v>1501</v>
      </c>
      <c r="R1046" s="812" t="s">
        <v>5611</v>
      </c>
      <c r="S1046" s="812" t="s">
        <v>5802</v>
      </c>
      <c r="T1046" s="811" t="s">
        <v>4572</v>
      </c>
      <c r="U1046" s="811" t="s">
        <v>4570</v>
      </c>
    </row>
    <row r="1047" spans="1:21" s="583" customFormat="1" ht="13" customHeight="1">
      <c r="A1047" s="810" t="s">
        <v>1332</v>
      </c>
      <c r="B1047" s="810" t="s">
        <v>10156</v>
      </c>
      <c r="C1047" s="778" t="s">
        <v>30</v>
      </c>
      <c r="D1047" s="811" t="s">
        <v>980</v>
      </c>
      <c r="E1047" s="811">
        <v>5</v>
      </c>
      <c r="F1047" s="779" t="s">
        <v>18</v>
      </c>
      <c r="G1047" s="811" t="s">
        <v>1057</v>
      </c>
      <c r="H1047" s="811" t="s">
        <v>45</v>
      </c>
      <c r="I1047" s="811" t="s">
        <v>165</v>
      </c>
      <c r="J1047" s="811" t="s">
        <v>35</v>
      </c>
      <c r="K1047" s="811" t="s">
        <v>7744</v>
      </c>
      <c r="L1047" s="811" t="s">
        <v>45</v>
      </c>
      <c r="M1047" s="86" t="s">
        <v>30</v>
      </c>
      <c r="N1047" s="811" t="s">
        <v>45</v>
      </c>
      <c r="O1047" s="811" t="s">
        <v>45</v>
      </c>
      <c r="P1047" s="811" t="s">
        <v>30</v>
      </c>
      <c r="Q1047" s="811" t="s">
        <v>1501</v>
      </c>
      <c r="R1047" s="812" t="s">
        <v>10156</v>
      </c>
      <c r="S1047" s="812" t="s">
        <v>10283</v>
      </c>
      <c r="T1047" s="811" t="s">
        <v>7635</v>
      </c>
      <c r="U1047" s="811" t="s">
        <v>7637</v>
      </c>
    </row>
    <row r="1048" spans="1:21" s="583" customFormat="1" ht="13" customHeight="1">
      <c r="A1048" s="810" t="s">
        <v>1332</v>
      </c>
      <c r="B1048" s="810" t="s">
        <v>10157</v>
      </c>
      <c r="C1048" s="778" t="s">
        <v>30</v>
      </c>
      <c r="D1048" s="811" t="s">
        <v>980</v>
      </c>
      <c r="E1048" s="811">
        <v>5</v>
      </c>
      <c r="F1048" s="779" t="s">
        <v>18</v>
      </c>
      <c r="G1048" s="811" t="s">
        <v>1059</v>
      </c>
      <c r="H1048" s="811" t="s">
        <v>45</v>
      </c>
      <c r="I1048" s="811" t="s">
        <v>165</v>
      </c>
      <c r="J1048" s="811" t="s">
        <v>35</v>
      </c>
      <c r="K1048" s="811" t="s">
        <v>7744</v>
      </c>
      <c r="L1048" s="811" t="s">
        <v>45</v>
      </c>
      <c r="M1048" s="86" t="s">
        <v>30</v>
      </c>
      <c r="N1048" s="811" t="s">
        <v>45</v>
      </c>
      <c r="O1048" s="811" t="s">
        <v>45</v>
      </c>
      <c r="P1048" s="811" t="s">
        <v>30</v>
      </c>
      <c r="Q1048" s="811" t="s">
        <v>1501</v>
      </c>
      <c r="R1048" s="812" t="s">
        <v>10157</v>
      </c>
      <c r="S1048" s="812" t="s">
        <v>10284</v>
      </c>
      <c r="T1048" s="811" t="s">
        <v>7636</v>
      </c>
      <c r="U1048" s="811" t="s">
        <v>7638</v>
      </c>
    </row>
    <row r="1049" spans="1:21" s="583" customFormat="1" ht="13" customHeight="1">
      <c r="A1049" s="810" t="s">
        <v>1332</v>
      </c>
      <c r="B1049" s="810" t="s">
        <v>7851</v>
      </c>
      <c r="C1049" s="778" t="s">
        <v>45</v>
      </c>
      <c r="D1049" s="811" t="s">
        <v>980</v>
      </c>
      <c r="E1049" s="811">
        <v>5</v>
      </c>
      <c r="F1049" s="779" t="s">
        <v>18</v>
      </c>
      <c r="G1049" s="811" t="s">
        <v>1057</v>
      </c>
      <c r="H1049" s="811" t="s">
        <v>45</v>
      </c>
      <c r="I1049" s="811" t="s">
        <v>165</v>
      </c>
      <c r="J1049" s="811" t="s">
        <v>35</v>
      </c>
      <c r="K1049" s="811" t="s">
        <v>6535</v>
      </c>
      <c r="L1049" s="811" t="s">
        <v>45</v>
      </c>
      <c r="M1049" s="86" t="s">
        <v>30</v>
      </c>
      <c r="N1049" s="811" t="s">
        <v>45</v>
      </c>
      <c r="O1049" s="811" t="s">
        <v>45</v>
      </c>
      <c r="P1049" s="811" t="s">
        <v>30</v>
      </c>
      <c r="Q1049" s="811" t="s">
        <v>1501</v>
      </c>
      <c r="R1049" s="812" t="s">
        <v>7851</v>
      </c>
      <c r="S1049" s="812" t="s">
        <v>7854</v>
      </c>
      <c r="T1049" s="811" t="s">
        <v>7857</v>
      </c>
      <c r="U1049" s="811" t="s">
        <v>7860</v>
      </c>
    </row>
    <row r="1050" spans="1:21" s="583" customFormat="1" ht="13" customHeight="1">
      <c r="A1050" s="810" t="s">
        <v>1332</v>
      </c>
      <c r="B1050" s="810" t="s">
        <v>7852</v>
      </c>
      <c r="C1050" s="778" t="s">
        <v>45</v>
      </c>
      <c r="D1050" s="811" t="s">
        <v>980</v>
      </c>
      <c r="E1050" s="811">
        <v>5</v>
      </c>
      <c r="F1050" s="779" t="s">
        <v>18</v>
      </c>
      <c r="G1050" s="811" t="s">
        <v>1057</v>
      </c>
      <c r="H1050" s="811" t="s">
        <v>45</v>
      </c>
      <c r="I1050" s="811" t="s">
        <v>165</v>
      </c>
      <c r="J1050" s="811" t="s">
        <v>35</v>
      </c>
      <c r="K1050" s="811" t="s">
        <v>6535</v>
      </c>
      <c r="L1050" s="811" t="s">
        <v>45</v>
      </c>
      <c r="M1050" s="86" t="s">
        <v>30</v>
      </c>
      <c r="N1050" s="811" t="s">
        <v>45</v>
      </c>
      <c r="O1050" s="811" t="s">
        <v>45</v>
      </c>
      <c r="P1050" s="811" t="s">
        <v>30</v>
      </c>
      <c r="Q1050" s="811" t="s">
        <v>1501</v>
      </c>
      <c r="R1050" s="812" t="s">
        <v>7852</v>
      </c>
      <c r="S1050" s="812" t="s">
        <v>7855</v>
      </c>
      <c r="T1050" s="811" t="s">
        <v>7858</v>
      </c>
      <c r="U1050" s="811" t="s">
        <v>7861</v>
      </c>
    </row>
    <row r="1051" spans="1:21" s="583" customFormat="1" ht="13" customHeight="1">
      <c r="A1051" s="810" t="s">
        <v>1332</v>
      </c>
      <c r="B1051" s="810" t="s">
        <v>7853</v>
      </c>
      <c r="C1051" s="778" t="s">
        <v>45</v>
      </c>
      <c r="D1051" s="811" t="s">
        <v>980</v>
      </c>
      <c r="E1051" s="811">
        <v>5</v>
      </c>
      <c r="F1051" s="779" t="s">
        <v>18</v>
      </c>
      <c r="G1051" s="811" t="s">
        <v>1059</v>
      </c>
      <c r="H1051" s="811" t="s">
        <v>45</v>
      </c>
      <c r="I1051" s="811" t="s">
        <v>165</v>
      </c>
      <c r="J1051" s="811" t="s">
        <v>35</v>
      </c>
      <c r="K1051" s="811" t="s">
        <v>6535</v>
      </c>
      <c r="L1051" s="811" t="s">
        <v>45</v>
      </c>
      <c r="M1051" s="86" t="s">
        <v>30</v>
      </c>
      <c r="N1051" s="811" t="s">
        <v>45</v>
      </c>
      <c r="O1051" s="811" t="s">
        <v>45</v>
      </c>
      <c r="P1051" s="811" t="s">
        <v>30</v>
      </c>
      <c r="Q1051" s="811" t="s">
        <v>1501</v>
      </c>
      <c r="R1051" s="812" t="s">
        <v>7853</v>
      </c>
      <c r="S1051" s="812" t="s">
        <v>7856</v>
      </c>
      <c r="T1051" s="811" t="s">
        <v>7859</v>
      </c>
      <c r="U1051" s="811" t="s">
        <v>7862</v>
      </c>
    </row>
    <row r="1052" spans="1:21" s="583" customFormat="1" ht="13" customHeight="1">
      <c r="A1052" s="810" t="s">
        <v>1332</v>
      </c>
      <c r="B1052" s="810" t="s">
        <v>6810</v>
      </c>
      <c r="C1052" s="778" t="s">
        <v>45</v>
      </c>
      <c r="D1052" s="811" t="s">
        <v>980</v>
      </c>
      <c r="E1052" s="811">
        <v>5</v>
      </c>
      <c r="F1052" s="779" t="s">
        <v>18</v>
      </c>
      <c r="G1052" s="811" t="s">
        <v>1057</v>
      </c>
      <c r="H1052" s="811" t="s">
        <v>45</v>
      </c>
      <c r="I1052" s="811" t="s">
        <v>165</v>
      </c>
      <c r="J1052" s="811" t="s">
        <v>35</v>
      </c>
      <c r="K1052" s="811" t="s">
        <v>7744</v>
      </c>
      <c r="L1052" s="811" t="s">
        <v>45</v>
      </c>
      <c r="M1052" s="86" t="s">
        <v>30</v>
      </c>
      <c r="N1052" s="811" t="s">
        <v>45</v>
      </c>
      <c r="O1052" s="811" t="s">
        <v>45</v>
      </c>
      <c r="P1052" s="811" t="s">
        <v>30</v>
      </c>
      <c r="Q1052" s="811" t="s">
        <v>1501</v>
      </c>
      <c r="R1052" s="812" t="s">
        <v>6810</v>
      </c>
      <c r="S1052" s="812" t="s">
        <v>6816</v>
      </c>
      <c r="T1052" s="811" t="s">
        <v>6817</v>
      </c>
      <c r="U1052" s="811" t="s">
        <v>6813</v>
      </c>
    </row>
    <row r="1053" spans="1:21" s="583" customFormat="1" ht="13" customHeight="1">
      <c r="A1053" s="810" t="s">
        <v>1332</v>
      </c>
      <c r="B1053" s="810" t="s">
        <v>6811</v>
      </c>
      <c r="C1053" s="778" t="s">
        <v>45</v>
      </c>
      <c r="D1053" s="811" t="s">
        <v>980</v>
      </c>
      <c r="E1053" s="811">
        <v>5</v>
      </c>
      <c r="F1053" s="779" t="s">
        <v>18</v>
      </c>
      <c r="G1053" s="811" t="s">
        <v>1057</v>
      </c>
      <c r="H1053" s="811" t="s">
        <v>45</v>
      </c>
      <c r="I1053" s="811" t="s">
        <v>165</v>
      </c>
      <c r="J1053" s="811" t="s">
        <v>35</v>
      </c>
      <c r="K1053" s="811" t="s">
        <v>7744</v>
      </c>
      <c r="L1053" s="811" t="s">
        <v>45</v>
      </c>
      <c r="M1053" s="86" t="s">
        <v>30</v>
      </c>
      <c r="N1053" s="811" t="s">
        <v>45</v>
      </c>
      <c r="O1053" s="811" t="s">
        <v>45</v>
      </c>
      <c r="P1053" s="811" t="s">
        <v>30</v>
      </c>
      <c r="Q1053" s="811" t="s">
        <v>1501</v>
      </c>
      <c r="R1053" s="812" t="s">
        <v>6811</v>
      </c>
      <c r="S1053" s="812" t="s">
        <v>6818</v>
      </c>
      <c r="T1053" s="811" t="s">
        <v>6819</v>
      </c>
      <c r="U1053" s="811" t="s">
        <v>6814</v>
      </c>
    </row>
    <row r="1054" spans="1:21" s="583" customFormat="1" ht="13" customHeight="1">
      <c r="A1054" s="810" t="s">
        <v>1332</v>
      </c>
      <c r="B1054" s="810" t="s">
        <v>6812</v>
      </c>
      <c r="C1054" s="778" t="s">
        <v>45</v>
      </c>
      <c r="D1054" s="811" t="s">
        <v>980</v>
      </c>
      <c r="E1054" s="811">
        <v>5</v>
      </c>
      <c r="F1054" s="779" t="s">
        <v>18</v>
      </c>
      <c r="G1054" s="811" t="s">
        <v>1059</v>
      </c>
      <c r="H1054" s="811" t="s">
        <v>45</v>
      </c>
      <c r="I1054" s="811" t="s">
        <v>165</v>
      </c>
      <c r="J1054" s="811" t="s">
        <v>35</v>
      </c>
      <c r="K1054" s="811" t="s">
        <v>7744</v>
      </c>
      <c r="L1054" s="811" t="s">
        <v>45</v>
      </c>
      <c r="M1054" s="86" t="s">
        <v>30</v>
      </c>
      <c r="N1054" s="811" t="s">
        <v>45</v>
      </c>
      <c r="O1054" s="811" t="s">
        <v>45</v>
      </c>
      <c r="P1054" s="811" t="s">
        <v>30</v>
      </c>
      <c r="Q1054" s="811" t="s">
        <v>1501</v>
      </c>
      <c r="R1054" s="812" t="s">
        <v>6812</v>
      </c>
      <c r="S1054" s="812" t="s">
        <v>6820</v>
      </c>
      <c r="T1054" s="811" t="s">
        <v>6821</v>
      </c>
      <c r="U1054" s="811" t="s">
        <v>6815</v>
      </c>
    </row>
    <row r="1055" spans="1:21" s="583" customFormat="1" ht="13" customHeight="1">
      <c r="A1055" s="810" t="s">
        <v>1333</v>
      </c>
      <c r="B1055" s="812" t="s">
        <v>10790</v>
      </c>
      <c r="C1055" s="778" t="s">
        <v>45</v>
      </c>
      <c r="D1055" s="811" t="s">
        <v>979</v>
      </c>
      <c r="E1055" s="811">
        <v>3</v>
      </c>
      <c r="F1055" s="779" t="s">
        <v>18</v>
      </c>
      <c r="G1055" s="811" t="s">
        <v>1059</v>
      </c>
      <c r="H1055" s="811" t="s">
        <v>45</v>
      </c>
      <c r="I1055" s="811" t="s">
        <v>36</v>
      </c>
      <c r="J1055" s="811" t="s">
        <v>23</v>
      </c>
      <c r="K1055" s="811" t="s">
        <v>220</v>
      </c>
      <c r="L1055" s="811" t="s">
        <v>45</v>
      </c>
      <c r="M1055" s="86" t="s">
        <v>30</v>
      </c>
      <c r="N1055" s="811" t="s">
        <v>45</v>
      </c>
      <c r="O1055" s="811" t="s">
        <v>45</v>
      </c>
      <c r="P1055" s="811" t="s">
        <v>30</v>
      </c>
      <c r="Q1055" s="811" t="s">
        <v>1501</v>
      </c>
      <c r="R1055" s="812" t="s">
        <v>10792</v>
      </c>
      <c r="S1055" s="812" t="s">
        <v>10790</v>
      </c>
      <c r="T1055" s="811" t="s">
        <v>1825</v>
      </c>
      <c r="U1055" s="811" t="s">
        <v>1145</v>
      </c>
    </row>
    <row r="1056" spans="1:21" s="583" customFormat="1" ht="13" hidden="1" customHeight="1">
      <c r="A1056" s="810" t="s">
        <v>1333</v>
      </c>
      <c r="B1056" s="810" t="s">
        <v>6375</v>
      </c>
      <c r="C1056" s="778" t="s">
        <v>45</v>
      </c>
      <c r="D1056" s="811" t="s">
        <v>979</v>
      </c>
      <c r="E1056" s="811">
        <v>3</v>
      </c>
      <c r="F1056" s="779" t="s">
        <v>19</v>
      </c>
      <c r="G1056" s="811" t="s">
        <v>1057</v>
      </c>
      <c r="H1056" s="811" t="s">
        <v>45</v>
      </c>
      <c r="I1056" s="811" t="s">
        <v>36</v>
      </c>
      <c r="J1056" s="811" t="s">
        <v>169</v>
      </c>
      <c r="K1056" s="811" t="s">
        <v>220</v>
      </c>
      <c r="L1056" s="811" t="s">
        <v>30</v>
      </c>
      <c r="M1056" s="86" t="s">
        <v>30</v>
      </c>
      <c r="N1056" s="811" t="s">
        <v>45</v>
      </c>
      <c r="O1056" s="811" t="s">
        <v>45</v>
      </c>
      <c r="P1056" s="811" t="s">
        <v>30</v>
      </c>
      <c r="Q1056" s="811" t="s">
        <v>1501</v>
      </c>
      <c r="R1056" s="812" t="s">
        <v>6375</v>
      </c>
      <c r="S1056" s="812" t="s">
        <v>6377</v>
      </c>
      <c r="T1056" s="811" t="s">
        <v>6378</v>
      </c>
      <c r="U1056" s="811" t="s">
        <v>6376</v>
      </c>
    </row>
    <row r="1057" spans="1:21" s="583" customFormat="1" ht="13" customHeight="1">
      <c r="A1057" s="810" t="s">
        <v>1333</v>
      </c>
      <c r="B1057" s="812" t="s">
        <v>10791</v>
      </c>
      <c r="C1057" s="778" t="s">
        <v>45</v>
      </c>
      <c r="D1057" s="811" t="s">
        <v>979</v>
      </c>
      <c r="E1057" s="811">
        <v>3</v>
      </c>
      <c r="F1057" s="779" t="s">
        <v>18</v>
      </c>
      <c r="G1057" s="811" t="s">
        <v>1059</v>
      </c>
      <c r="H1057" s="811" t="s">
        <v>45</v>
      </c>
      <c r="I1057" s="811" t="s">
        <v>36</v>
      </c>
      <c r="J1057" s="811" t="s">
        <v>23</v>
      </c>
      <c r="K1057" s="811" t="s">
        <v>220</v>
      </c>
      <c r="L1057" s="811" t="s">
        <v>30</v>
      </c>
      <c r="M1057" s="86" t="s">
        <v>30</v>
      </c>
      <c r="N1057" s="811" t="s">
        <v>45</v>
      </c>
      <c r="O1057" s="811" t="s">
        <v>45</v>
      </c>
      <c r="P1057" s="811" t="s">
        <v>30</v>
      </c>
      <c r="Q1057" s="811" t="s">
        <v>1501</v>
      </c>
      <c r="R1057" s="812" t="s">
        <v>10793</v>
      </c>
      <c r="S1057" s="812" t="s">
        <v>10791</v>
      </c>
      <c r="T1057" s="811" t="s">
        <v>2011</v>
      </c>
      <c r="U1057" s="811" t="s">
        <v>1146</v>
      </c>
    </row>
    <row r="1058" spans="1:21" s="583" customFormat="1" ht="13" customHeight="1">
      <c r="A1058" s="810" t="s">
        <v>1333</v>
      </c>
      <c r="B1058" s="810" t="s">
        <v>5615</v>
      </c>
      <c r="C1058" s="778" t="s">
        <v>45</v>
      </c>
      <c r="D1058" s="811" t="s">
        <v>979</v>
      </c>
      <c r="E1058" s="811">
        <v>3</v>
      </c>
      <c r="F1058" s="779" t="s">
        <v>18</v>
      </c>
      <c r="G1058" s="811" t="s">
        <v>1059</v>
      </c>
      <c r="H1058" s="811" t="s">
        <v>45</v>
      </c>
      <c r="I1058" s="811" t="s">
        <v>36</v>
      </c>
      <c r="J1058" s="811" t="s">
        <v>23</v>
      </c>
      <c r="K1058" s="811" t="s">
        <v>220</v>
      </c>
      <c r="L1058" s="811" t="s">
        <v>45</v>
      </c>
      <c r="M1058" s="86" t="s">
        <v>30</v>
      </c>
      <c r="N1058" s="811" t="s">
        <v>45</v>
      </c>
      <c r="O1058" s="811" t="s">
        <v>45</v>
      </c>
      <c r="P1058" s="811" t="s">
        <v>30</v>
      </c>
      <c r="Q1058" s="811" t="s">
        <v>1501</v>
      </c>
      <c r="R1058" s="812" t="s">
        <v>5615</v>
      </c>
      <c r="S1058" s="812" t="s">
        <v>11839</v>
      </c>
      <c r="T1058" s="811" t="s">
        <v>11838</v>
      </c>
      <c r="U1058" s="811" t="s">
        <v>2698</v>
      </c>
    </row>
    <row r="1059" spans="1:21" s="583" customFormat="1" ht="13" customHeight="1">
      <c r="A1059" s="810" t="s">
        <v>1333</v>
      </c>
      <c r="B1059" s="810" t="s">
        <v>5616</v>
      </c>
      <c r="C1059" s="778" t="s">
        <v>45</v>
      </c>
      <c r="D1059" s="811" t="s">
        <v>979</v>
      </c>
      <c r="E1059" s="811">
        <v>3</v>
      </c>
      <c r="F1059" s="779" t="s">
        <v>18</v>
      </c>
      <c r="G1059" s="811" t="s">
        <v>1057</v>
      </c>
      <c r="H1059" s="811" t="s">
        <v>45</v>
      </c>
      <c r="I1059" s="811" t="s">
        <v>36</v>
      </c>
      <c r="J1059" s="811" t="s">
        <v>23</v>
      </c>
      <c r="K1059" s="811" t="s">
        <v>220</v>
      </c>
      <c r="L1059" s="811" t="s">
        <v>30</v>
      </c>
      <c r="M1059" s="86" t="s">
        <v>30</v>
      </c>
      <c r="N1059" s="811" t="s">
        <v>45</v>
      </c>
      <c r="O1059" s="811" t="s">
        <v>45</v>
      </c>
      <c r="P1059" s="811" t="s">
        <v>30</v>
      </c>
      <c r="Q1059" s="811" t="s">
        <v>1501</v>
      </c>
      <c r="R1059" s="812" t="s">
        <v>5616</v>
      </c>
      <c r="S1059" s="812" t="s">
        <v>3330</v>
      </c>
      <c r="T1059" s="811" t="s">
        <v>3329</v>
      </c>
      <c r="U1059" s="811" t="s">
        <v>2700</v>
      </c>
    </row>
    <row r="1060" spans="1:21" s="583" customFormat="1" ht="13" customHeight="1">
      <c r="A1060" s="810" t="s">
        <v>1333</v>
      </c>
      <c r="B1060" s="810" t="s">
        <v>5617</v>
      </c>
      <c r="C1060" s="778" t="s">
        <v>45</v>
      </c>
      <c r="D1060" s="811" t="s">
        <v>979</v>
      </c>
      <c r="E1060" s="811">
        <v>3</v>
      </c>
      <c r="F1060" s="779" t="s">
        <v>18</v>
      </c>
      <c r="G1060" s="811" t="s">
        <v>1059</v>
      </c>
      <c r="H1060" s="811" t="s">
        <v>45</v>
      </c>
      <c r="I1060" s="811" t="s">
        <v>36</v>
      </c>
      <c r="J1060" s="811" t="s">
        <v>23</v>
      </c>
      <c r="K1060" s="811" t="s">
        <v>220</v>
      </c>
      <c r="L1060" s="811" t="s">
        <v>30</v>
      </c>
      <c r="M1060" s="86" t="s">
        <v>30</v>
      </c>
      <c r="N1060" s="811" t="s">
        <v>45</v>
      </c>
      <c r="O1060" s="811" t="s">
        <v>45</v>
      </c>
      <c r="P1060" s="811" t="s">
        <v>30</v>
      </c>
      <c r="Q1060" s="811" t="s">
        <v>1501</v>
      </c>
      <c r="R1060" s="812" t="s">
        <v>5617</v>
      </c>
      <c r="S1060" s="812" t="s">
        <v>3307</v>
      </c>
      <c r="T1060" s="811" t="s">
        <v>11840</v>
      </c>
      <c r="U1060" s="811" t="s">
        <v>2696</v>
      </c>
    </row>
    <row r="1061" spans="1:21" s="583" customFormat="1" ht="13" hidden="1" customHeight="1">
      <c r="A1061" s="810" t="s">
        <v>1332</v>
      </c>
      <c r="B1061" s="810" t="s">
        <v>5601</v>
      </c>
      <c r="C1061" s="778" t="s">
        <v>45</v>
      </c>
      <c r="D1061" s="811" t="s">
        <v>982</v>
      </c>
      <c r="E1061" s="811">
        <v>4</v>
      </c>
      <c r="F1061" s="779" t="s">
        <v>40</v>
      </c>
      <c r="G1061" s="811" t="s">
        <v>1057</v>
      </c>
      <c r="H1061" s="811" t="s">
        <v>45</v>
      </c>
      <c r="I1061" s="811" t="s">
        <v>165</v>
      </c>
      <c r="J1061" s="811" t="s">
        <v>35</v>
      </c>
      <c r="K1061" s="811" t="s">
        <v>220</v>
      </c>
      <c r="L1061" s="811" t="s">
        <v>45</v>
      </c>
      <c r="M1061" s="86" t="s">
        <v>30</v>
      </c>
      <c r="N1061" s="811" t="s">
        <v>30</v>
      </c>
      <c r="O1061" s="811" t="s">
        <v>45</v>
      </c>
      <c r="P1061" s="811" t="s">
        <v>45</v>
      </c>
      <c r="Q1061" s="811" t="s">
        <v>1501</v>
      </c>
      <c r="R1061" s="812" t="s">
        <v>5601</v>
      </c>
      <c r="S1061" s="812" t="s">
        <v>7097</v>
      </c>
      <c r="T1061" s="811" t="s">
        <v>5602</v>
      </c>
      <c r="U1061" s="811" t="s">
        <v>5603</v>
      </c>
    </row>
    <row r="1062" spans="1:21" s="593" customFormat="1" ht="13" hidden="1" customHeight="1">
      <c r="A1062" s="810" t="s">
        <v>1332</v>
      </c>
      <c r="B1062" s="810" t="s">
        <v>5604</v>
      </c>
      <c r="C1062" s="778" t="s">
        <v>45</v>
      </c>
      <c r="D1062" s="811" t="s">
        <v>982</v>
      </c>
      <c r="E1062" s="811">
        <v>4</v>
      </c>
      <c r="F1062" s="779" t="s">
        <v>40</v>
      </c>
      <c r="G1062" s="811" t="s">
        <v>1057</v>
      </c>
      <c r="H1062" s="811" t="s">
        <v>45</v>
      </c>
      <c r="I1062" s="811" t="s">
        <v>165</v>
      </c>
      <c r="J1062" s="811" t="s">
        <v>35</v>
      </c>
      <c r="K1062" s="811" t="s">
        <v>220</v>
      </c>
      <c r="L1062" s="811" t="s">
        <v>45</v>
      </c>
      <c r="M1062" s="86" t="s">
        <v>30</v>
      </c>
      <c r="N1062" s="811" t="s">
        <v>45</v>
      </c>
      <c r="O1062" s="811" t="s">
        <v>45</v>
      </c>
      <c r="P1062" s="811" t="s">
        <v>30</v>
      </c>
      <c r="Q1062" s="811" t="s">
        <v>1501</v>
      </c>
      <c r="R1062" s="812" t="s">
        <v>5604</v>
      </c>
      <c r="S1062" s="812" t="s">
        <v>3342</v>
      </c>
      <c r="T1062" s="811" t="s">
        <v>1820</v>
      </c>
      <c r="U1062" s="811" t="s">
        <v>973</v>
      </c>
    </row>
    <row r="1063" spans="1:21" s="593" customFormat="1" ht="13" hidden="1" customHeight="1">
      <c r="A1063" s="810" t="s">
        <v>1332</v>
      </c>
      <c r="B1063" s="810" t="s">
        <v>5605</v>
      </c>
      <c r="C1063" s="778" t="s">
        <v>45</v>
      </c>
      <c r="D1063" s="811" t="s">
        <v>982</v>
      </c>
      <c r="E1063" s="811">
        <v>4</v>
      </c>
      <c r="F1063" s="779" t="s">
        <v>40</v>
      </c>
      <c r="G1063" s="811" t="s">
        <v>1059</v>
      </c>
      <c r="H1063" s="811" t="s">
        <v>45</v>
      </c>
      <c r="I1063" s="811" t="s">
        <v>165</v>
      </c>
      <c r="J1063" s="811" t="s">
        <v>35</v>
      </c>
      <c r="K1063" s="811" t="s">
        <v>220</v>
      </c>
      <c r="L1063" s="811" t="s">
        <v>45</v>
      </c>
      <c r="M1063" s="86" t="s">
        <v>30</v>
      </c>
      <c r="N1063" s="811" t="s">
        <v>45</v>
      </c>
      <c r="O1063" s="811" t="s">
        <v>45</v>
      </c>
      <c r="P1063" s="811" t="s">
        <v>30</v>
      </c>
      <c r="Q1063" s="811" t="s">
        <v>1501</v>
      </c>
      <c r="R1063" s="812" t="s">
        <v>5605</v>
      </c>
      <c r="S1063" s="812" t="s">
        <v>7098</v>
      </c>
      <c r="T1063" s="811" t="s">
        <v>5606</v>
      </c>
      <c r="U1063" s="811" t="s">
        <v>2740</v>
      </c>
    </row>
    <row r="1064" spans="1:21" s="593" customFormat="1" ht="13" hidden="1" customHeight="1">
      <c r="A1064" s="810" t="s">
        <v>1332</v>
      </c>
      <c r="B1064" s="810" t="s">
        <v>3395</v>
      </c>
      <c r="C1064" s="778" t="s">
        <v>45</v>
      </c>
      <c r="D1064" s="811" t="s">
        <v>979</v>
      </c>
      <c r="E1064" s="811">
        <v>3</v>
      </c>
      <c r="F1064" s="779" t="s">
        <v>40</v>
      </c>
      <c r="G1064" s="811" t="s">
        <v>1057</v>
      </c>
      <c r="H1064" s="811" t="s">
        <v>45</v>
      </c>
      <c r="I1064" s="811" t="s">
        <v>36</v>
      </c>
      <c r="J1064" s="811" t="s">
        <v>35</v>
      </c>
      <c r="K1064" s="811" t="s">
        <v>220</v>
      </c>
      <c r="L1064" s="811" t="s">
        <v>45</v>
      </c>
      <c r="M1064" s="86" t="s">
        <v>30</v>
      </c>
      <c r="N1064" s="811" t="s">
        <v>45</v>
      </c>
      <c r="O1064" s="811" t="s">
        <v>45</v>
      </c>
      <c r="P1064" s="811" t="s">
        <v>45</v>
      </c>
      <c r="Q1064" s="811" t="s">
        <v>16</v>
      </c>
      <c r="R1064" s="812" t="s">
        <v>7812</v>
      </c>
      <c r="S1064" s="812" t="s">
        <v>5797</v>
      </c>
      <c r="T1064" s="811" t="s">
        <v>1822</v>
      </c>
      <c r="U1064" s="811" t="s">
        <v>1457</v>
      </c>
    </row>
    <row r="1065" spans="1:21" s="593" customFormat="1" ht="13" customHeight="1">
      <c r="A1065" s="810" t="s">
        <v>1333</v>
      </c>
      <c r="B1065" s="810" t="s">
        <v>5618</v>
      </c>
      <c r="C1065" s="778" t="s">
        <v>45</v>
      </c>
      <c r="D1065" s="811" t="s">
        <v>982</v>
      </c>
      <c r="E1065" s="811">
        <v>4</v>
      </c>
      <c r="F1065" s="779" t="s">
        <v>18</v>
      </c>
      <c r="G1065" s="811" t="s">
        <v>1059</v>
      </c>
      <c r="H1065" s="811" t="s">
        <v>45</v>
      </c>
      <c r="I1065" s="811" t="s">
        <v>36</v>
      </c>
      <c r="J1065" s="811" t="s">
        <v>23</v>
      </c>
      <c r="K1065" s="811" t="s">
        <v>220</v>
      </c>
      <c r="L1065" s="811" t="s">
        <v>45</v>
      </c>
      <c r="M1065" s="86" t="s">
        <v>30</v>
      </c>
      <c r="N1065" s="811" t="s">
        <v>45</v>
      </c>
      <c r="O1065" s="811" t="s">
        <v>45</v>
      </c>
      <c r="P1065" s="811" t="s">
        <v>30</v>
      </c>
      <c r="Q1065" s="811" t="s">
        <v>1500</v>
      </c>
      <c r="R1065" s="812" t="s">
        <v>5618</v>
      </c>
      <c r="S1065" s="812" t="s">
        <v>45</v>
      </c>
      <c r="T1065" s="811" t="s">
        <v>45</v>
      </c>
      <c r="U1065" s="811" t="s">
        <v>2692</v>
      </c>
    </row>
    <row r="1066" spans="1:21" s="593" customFormat="1" ht="13" customHeight="1">
      <c r="A1066" s="810" t="s">
        <v>1333</v>
      </c>
      <c r="B1066" s="810" t="s">
        <v>5619</v>
      </c>
      <c r="C1066" s="778" t="s">
        <v>45</v>
      </c>
      <c r="D1066" s="811" t="s">
        <v>982</v>
      </c>
      <c r="E1066" s="811">
        <v>4</v>
      </c>
      <c r="F1066" s="779" t="s">
        <v>18</v>
      </c>
      <c r="G1066" s="811" t="s">
        <v>1057</v>
      </c>
      <c r="H1066" s="811" t="s">
        <v>45</v>
      </c>
      <c r="I1066" s="811" t="s">
        <v>36</v>
      </c>
      <c r="J1066" s="811" t="s">
        <v>23</v>
      </c>
      <c r="K1066" s="811" t="s">
        <v>220</v>
      </c>
      <c r="L1066" s="811" t="s">
        <v>30</v>
      </c>
      <c r="M1066" s="86" t="s">
        <v>30</v>
      </c>
      <c r="N1066" s="811" t="s">
        <v>45</v>
      </c>
      <c r="O1066" s="811" t="s">
        <v>45</v>
      </c>
      <c r="P1066" s="811" t="s">
        <v>30</v>
      </c>
      <c r="Q1066" s="811" t="s">
        <v>1501</v>
      </c>
      <c r="R1066" s="812" t="s">
        <v>5619</v>
      </c>
      <c r="S1066" s="812" t="s">
        <v>4573</v>
      </c>
      <c r="T1066" s="811" t="s">
        <v>4574</v>
      </c>
      <c r="U1066" s="811" t="s">
        <v>2694</v>
      </c>
    </row>
    <row r="1067" spans="1:21" s="583" customFormat="1" ht="13" customHeight="1">
      <c r="A1067" s="810" t="s">
        <v>1333</v>
      </c>
      <c r="B1067" s="810" t="s">
        <v>5620</v>
      </c>
      <c r="C1067" s="778" t="s">
        <v>45</v>
      </c>
      <c r="D1067" s="811" t="s">
        <v>982</v>
      </c>
      <c r="E1067" s="811">
        <v>4</v>
      </c>
      <c r="F1067" s="779" t="s">
        <v>18</v>
      </c>
      <c r="G1067" s="811" t="s">
        <v>1059</v>
      </c>
      <c r="H1067" s="811" t="s">
        <v>45</v>
      </c>
      <c r="I1067" s="811" t="s">
        <v>36</v>
      </c>
      <c r="J1067" s="811" t="s">
        <v>23</v>
      </c>
      <c r="K1067" s="811" t="s">
        <v>220</v>
      </c>
      <c r="L1067" s="811" t="s">
        <v>30</v>
      </c>
      <c r="M1067" s="86" t="s">
        <v>30</v>
      </c>
      <c r="N1067" s="811" t="s">
        <v>45</v>
      </c>
      <c r="O1067" s="811" t="s">
        <v>45</v>
      </c>
      <c r="P1067" s="811" t="s">
        <v>30</v>
      </c>
      <c r="Q1067" s="811" t="s">
        <v>1500</v>
      </c>
      <c r="R1067" s="812" t="s">
        <v>5620</v>
      </c>
      <c r="S1067" s="812" t="s">
        <v>45</v>
      </c>
      <c r="T1067" s="811" t="s">
        <v>45</v>
      </c>
      <c r="U1067" s="811" t="s">
        <v>2690</v>
      </c>
    </row>
    <row r="1068" spans="1:21" s="583" customFormat="1" ht="13" hidden="1" customHeight="1">
      <c r="A1068" s="810" t="s">
        <v>1332</v>
      </c>
      <c r="B1068" s="810" t="s">
        <v>5607</v>
      </c>
      <c r="C1068" s="778" t="s">
        <v>45</v>
      </c>
      <c r="D1068" s="811" t="s">
        <v>979</v>
      </c>
      <c r="E1068" s="811">
        <v>3</v>
      </c>
      <c r="F1068" s="779" t="s">
        <v>40</v>
      </c>
      <c r="G1068" s="811" t="s">
        <v>1057</v>
      </c>
      <c r="H1068" s="811" t="s">
        <v>45</v>
      </c>
      <c r="I1068" s="811" t="s">
        <v>36</v>
      </c>
      <c r="J1068" s="811" t="s">
        <v>35</v>
      </c>
      <c r="K1068" s="811" t="s">
        <v>220</v>
      </c>
      <c r="L1068" s="811" t="s">
        <v>30</v>
      </c>
      <c r="M1068" s="86" t="s">
        <v>30</v>
      </c>
      <c r="N1068" s="811" t="s">
        <v>45</v>
      </c>
      <c r="O1068" s="811" t="s">
        <v>45</v>
      </c>
      <c r="P1068" s="811" t="s">
        <v>45</v>
      </c>
      <c r="Q1068" s="811" t="s">
        <v>1501</v>
      </c>
      <c r="R1068" s="812" t="s">
        <v>5607</v>
      </c>
      <c r="S1068" s="812" t="s">
        <v>5798</v>
      </c>
      <c r="T1068" s="811" t="s">
        <v>1821</v>
      </c>
      <c r="U1068" s="811" t="s">
        <v>1031</v>
      </c>
    </row>
    <row r="1069" spans="1:21" s="583" customFormat="1" ht="13" hidden="1" customHeight="1">
      <c r="A1069" s="810" t="s">
        <v>1332</v>
      </c>
      <c r="B1069" s="810" t="s">
        <v>5608</v>
      </c>
      <c r="C1069" s="778" t="s">
        <v>45</v>
      </c>
      <c r="D1069" s="811" t="s">
        <v>979</v>
      </c>
      <c r="E1069" s="811">
        <v>3</v>
      </c>
      <c r="F1069" s="779" t="s">
        <v>40</v>
      </c>
      <c r="G1069" s="811" t="s">
        <v>1057</v>
      </c>
      <c r="H1069" s="811" t="s">
        <v>45</v>
      </c>
      <c r="I1069" s="811" t="s">
        <v>36</v>
      </c>
      <c r="J1069" s="811" t="s">
        <v>35</v>
      </c>
      <c r="K1069" s="811" t="s">
        <v>220</v>
      </c>
      <c r="L1069" s="811" t="s">
        <v>30</v>
      </c>
      <c r="M1069" s="86" t="s">
        <v>30</v>
      </c>
      <c r="N1069" s="811" t="s">
        <v>45</v>
      </c>
      <c r="O1069" s="811" t="s">
        <v>45</v>
      </c>
      <c r="P1069" s="811" t="s">
        <v>45</v>
      </c>
      <c r="Q1069" s="811" t="s">
        <v>1501</v>
      </c>
      <c r="R1069" s="812" t="s">
        <v>5608</v>
      </c>
      <c r="S1069" s="812" t="s">
        <v>5799</v>
      </c>
      <c r="T1069" s="811" t="s">
        <v>3383</v>
      </c>
      <c r="U1069" s="811" t="s">
        <v>1175</v>
      </c>
    </row>
    <row r="1070" spans="1:21" s="583" customFormat="1" ht="13" hidden="1" customHeight="1">
      <c r="A1070" s="810" t="s">
        <v>1332</v>
      </c>
      <c r="B1070" s="810" t="s">
        <v>5609</v>
      </c>
      <c r="C1070" s="778" t="s">
        <v>45</v>
      </c>
      <c r="D1070" s="811" t="s">
        <v>979</v>
      </c>
      <c r="E1070" s="811">
        <v>3</v>
      </c>
      <c r="F1070" s="779" t="s">
        <v>40</v>
      </c>
      <c r="G1070" s="811" t="s">
        <v>1059</v>
      </c>
      <c r="H1070" s="811" t="s">
        <v>45</v>
      </c>
      <c r="I1070" s="811" t="s">
        <v>36</v>
      </c>
      <c r="J1070" s="811" t="s">
        <v>35</v>
      </c>
      <c r="K1070" s="811" t="s">
        <v>220</v>
      </c>
      <c r="L1070" s="811" t="s">
        <v>30</v>
      </c>
      <c r="M1070" s="86" t="s">
        <v>30</v>
      </c>
      <c r="N1070" s="811" t="s">
        <v>45</v>
      </c>
      <c r="O1070" s="811" t="s">
        <v>45</v>
      </c>
      <c r="P1070" s="811" t="s">
        <v>45</v>
      </c>
      <c r="Q1070" s="811" t="s">
        <v>1501</v>
      </c>
      <c r="R1070" s="812" t="s">
        <v>5609</v>
      </c>
      <c r="S1070" s="812" t="s">
        <v>5800</v>
      </c>
      <c r="T1070" s="811" t="s">
        <v>2040</v>
      </c>
      <c r="U1070" s="811" t="s">
        <v>824</v>
      </c>
    </row>
    <row r="1071" spans="1:21" s="583" customFormat="1" ht="13" customHeight="1">
      <c r="A1071" s="810" t="s">
        <v>1333</v>
      </c>
      <c r="B1071" s="810" t="s">
        <v>10818</v>
      </c>
      <c r="C1071" s="778" t="s">
        <v>45</v>
      </c>
      <c r="D1071" s="811" t="s">
        <v>982</v>
      </c>
      <c r="E1071" s="811">
        <v>4</v>
      </c>
      <c r="F1071" s="779" t="s">
        <v>18</v>
      </c>
      <c r="G1071" s="811" t="s">
        <v>1057</v>
      </c>
      <c r="H1071" s="811" t="s">
        <v>45</v>
      </c>
      <c r="I1071" s="811" t="s">
        <v>165</v>
      </c>
      <c r="J1071" s="811" t="s">
        <v>35</v>
      </c>
      <c r="K1071" s="811" t="s">
        <v>220</v>
      </c>
      <c r="L1071" s="811" t="s">
        <v>45</v>
      </c>
      <c r="M1071" s="86" t="s">
        <v>30</v>
      </c>
      <c r="N1071" s="811" t="s">
        <v>45</v>
      </c>
      <c r="O1071" s="811" t="s">
        <v>45</v>
      </c>
      <c r="P1071" s="811" t="s">
        <v>30</v>
      </c>
      <c r="Q1071" s="811" t="s">
        <v>1501</v>
      </c>
      <c r="R1071" s="812" t="s">
        <v>10818</v>
      </c>
      <c r="S1071" s="812" t="s">
        <v>10816</v>
      </c>
      <c r="T1071" s="811" t="s">
        <v>10820</v>
      </c>
      <c r="U1071" s="811" t="s">
        <v>10822</v>
      </c>
    </row>
    <row r="1072" spans="1:21" s="583" customFormat="1" ht="13" customHeight="1">
      <c r="A1072" s="810" t="s">
        <v>1333</v>
      </c>
      <c r="B1072" s="810" t="s">
        <v>10819</v>
      </c>
      <c r="C1072" s="778" t="s">
        <v>45</v>
      </c>
      <c r="D1072" s="811" t="s">
        <v>982</v>
      </c>
      <c r="E1072" s="811">
        <v>4</v>
      </c>
      <c r="F1072" s="779" t="s">
        <v>18</v>
      </c>
      <c r="G1072" s="811" t="s">
        <v>1059</v>
      </c>
      <c r="H1072" s="811" t="s">
        <v>45</v>
      </c>
      <c r="I1072" s="811" t="s">
        <v>165</v>
      </c>
      <c r="J1072" s="811" t="s">
        <v>35</v>
      </c>
      <c r="K1072" s="811" t="s">
        <v>220</v>
      </c>
      <c r="L1072" s="811" t="s">
        <v>45</v>
      </c>
      <c r="M1072" s="86" t="s">
        <v>30</v>
      </c>
      <c r="N1072" s="811" t="s">
        <v>45</v>
      </c>
      <c r="O1072" s="811" t="s">
        <v>45</v>
      </c>
      <c r="P1072" s="811" t="s">
        <v>30</v>
      </c>
      <c r="Q1072" s="811" t="s">
        <v>1501</v>
      </c>
      <c r="R1072" s="812" t="s">
        <v>10819</v>
      </c>
      <c r="S1072" s="812" t="s">
        <v>10817</v>
      </c>
      <c r="T1072" s="811" t="s">
        <v>10821</v>
      </c>
      <c r="U1072" s="811" t="s">
        <v>10823</v>
      </c>
    </row>
    <row r="1073" spans="1:21" s="583" customFormat="1" ht="13" customHeight="1">
      <c r="A1073" s="810" t="s">
        <v>1333</v>
      </c>
      <c r="B1073" s="810" t="s">
        <v>10285</v>
      </c>
      <c r="C1073" s="778" t="s">
        <v>45</v>
      </c>
      <c r="D1073" s="811" t="s">
        <v>982</v>
      </c>
      <c r="E1073" s="811">
        <v>4</v>
      </c>
      <c r="F1073" s="779" t="s">
        <v>18</v>
      </c>
      <c r="G1073" s="811" t="s">
        <v>1059</v>
      </c>
      <c r="H1073" s="811" t="s">
        <v>45</v>
      </c>
      <c r="I1073" s="811" t="s">
        <v>165</v>
      </c>
      <c r="J1073" s="811" t="s">
        <v>35</v>
      </c>
      <c r="K1073" s="811" t="s">
        <v>220</v>
      </c>
      <c r="L1073" s="811" t="s">
        <v>45</v>
      </c>
      <c r="M1073" s="86" t="s">
        <v>30</v>
      </c>
      <c r="N1073" s="811" t="s">
        <v>45</v>
      </c>
      <c r="O1073" s="811" t="s">
        <v>45</v>
      </c>
      <c r="P1073" s="811" t="s">
        <v>45</v>
      </c>
      <c r="Q1073" s="811" t="s">
        <v>1501</v>
      </c>
      <c r="R1073" s="812" t="s">
        <v>10285</v>
      </c>
      <c r="S1073" s="812" t="s">
        <v>9403</v>
      </c>
      <c r="T1073" s="811" t="s">
        <v>3323</v>
      </c>
      <c r="U1073" s="811" t="s">
        <v>2670</v>
      </c>
    </row>
    <row r="1074" spans="1:21" s="583" customFormat="1" ht="13" customHeight="1">
      <c r="A1074" s="810" t="s">
        <v>1333</v>
      </c>
      <c r="B1074" s="810" t="s">
        <v>10286</v>
      </c>
      <c r="C1074" s="778" t="s">
        <v>45</v>
      </c>
      <c r="D1074" s="811" t="s">
        <v>980</v>
      </c>
      <c r="E1074" s="811">
        <v>5</v>
      </c>
      <c r="F1074" s="779" t="s">
        <v>18</v>
      </c>
      <c r="G1074" s="811" t="s">
        <v>1058</v>
      </c>
      <c r="H1074" s="811" t="s">
        <v>45</v>
      </c>
      <c r="I1074" s="811" t="s">
        <v>165</v>
      </c>
      <c r="J1074" s="811" t="s">
        <v>35</v>
      </c>
      <c r="K1074" s="811" t="s">
        <v>6535</v>
      </c>
      <c r="L1074" s="811" t="s">
        <v>45</v>
      </c>
      <c r="M1074" s="86" t="s">
        <v>30</v>
      </c>
      <c r="N1074" s="811" t="s">
        <v>45</v>
      </c>
      <c r="O1074" s="811" t="s">
        <v>45</v>
      </c>
      <c r="P1074" s="811" t="s">
        <v>30</v>
      </c>
      <c r="Q1074" s="811" t="s">
        <v>1500</v>
      </c>
      <c r="R1074" s="812" t="s">
        <v>10286</v>
      </c>
      <c r="S1074" s="812" t="s">
        <v>45</v>
      </c>
      <c r="T1074" s="811" t="s">
        <v>45</v>
      </c>
      <c r="U1074" s="811" t="s">
        <v>9398</v>
      </c>
    </row>
    <row r="1075" spans="1:21" s="583" customFormat="1" ht="13" customHeight="1">
      <c r="A1075" s="810" t="s">
        <v>1333</v>
      </c>
      <c r="B1075" s="810" t="s">
        <v>10287</v>
      </c>
      <c r="C1075" s="778" t="s">
        <v>45</v>
      </c>
      <c r="D1075" s="811" t="s">
        <v>980</v>
      </c>
      <c r="E1075" s="811">
        <v>5</v>
      </c>
      <c r="F1075" s="779" t="s">
        <v>18</v>
      </c>
      <c r="G1075" s="811" t="s">
        <v>1057</v>
      </c>
      <c r="H1075" s="811" t="s">
        <v>45</v>
      </c>
      <c r="I1075" s="811" t="s">
        <v>165</v>
      </c>
      <c r="J1075" s="811" t="s">
        <v>35</v>
      </c>
      <c r="K1075" s="811" t="s">
        <v>6535</v>
      </c>
      <c r="L1075" s="811" t="s">
        <v>45</v>
      </c>
      <c r="M1075" s="86" t="s">
        <v>30</v>
      </c>
      <c r="N1075" s="811" t="s">
        <v>45</v>
      </c>
      <c r="O1075" s="811" t="s">
        <v>45</v>
      </c>
      <c r="P1075" s="811" t="s">
        <v>30</v>
      </c>
      <c r="Q1075" s="811" t="s">
        <v>1501</v>
      </c>
      <c r="R1075" s="812" t="s">
        <v>10287</v>
      </c>
      <c r="S1075" s="812" t="s">
        <v>9200</v>
      </c>
      <c r="T1075" s="811" t="s">
        <v>9399</v>
      </c>
      <c r="U1075" s="811" t="s">
        <v>9400</v>
      </c>
    </row>
    <row r="1076" spans="1:21" s="583" customFormat="1" ht="13" customHeight="1">
      <c r="A1076" s="810" t="s">
        <v>1333</v>
      </c>
      <c r="B1076" s="810" t="s">
        <v>10288</v>
      </c>
      <c r="C1076" s="778" t="s">
        <v>45</v>
      </c>
      <c r="D1076" s="811" t="s">
        <v>980</v>
      </c>
      <c r="E1076" s="811">
        <v>5</v>
      </c>
      <c r="F1076" s="779" t="s">
        <v>18</v>
      </c>
      <c r="G1076" s="811" t="s">
        <v>1059</v>
      </c>
      <c r="H1076" s="811" t="s">
        <v>45</v>
      </c>
      <c r="I1076" s="811" t="s">
        <v>165</v>
      </c>
      <c r="J1076" s="811" t="s">
        <v>35</v>
      </c>
      <c r="K1076" s="811" t="s">
        <v>6535</v>
      </c>
      <c r="L1076" s="811" t="s">
        <v>45</v>
      </c>
      <c r="M1076" s="86" t="s">
        <v>30</v>
      </c>
      <c r="N1076" s="811" t="s">
        <v>45</v>
      </c>
      <c r="O1076" s="811" t="s">
        <v>45</v>
      </c>
      <c r="P1076" s="811" t="s">
        <v>30</v>
      </c>
      <c r="Q1076" s="811" t="s">
        <v>1501</v>
      </c>
      <c r="R1076" s="812" t="s">
        <v>10288</v>
      </c>
      <c r="S1076" s="812" t="s">
        <v>9201</v>
      </c>
      <c r="T1076" s="811" t="s">
        <v>9401</v>
      </c>
      <c r="U1076" s="811" t="s">
        <v>9402</v>
      </c>
    </row>
    <row r="1077" spans="1:21" s="583" customFormat="1" ht="13" customHeight="1">
      <c r="A1077" s="810" t="s">
        <v>1333</v>
      </c>
      <c r="B1077" s="810" t="s">
        <v>5621</v>
      </c>
      <c r="C1077" s="778" t="s">
        <v>45</v>
      </c>
      <c r="D1077" s="811" t="s">
        <v>983</v>
      </c>
      <c r="E1077" s="811">
        <v>2</v>
      </c>
      <c r="F1077" s="779" t="s">
        <v>18</v>
      </c>
      <c r="G1077" s="811" t="s">
        <v>1059</v>
      </c>
      <c r="H1077" s="811" t="s">
        <v>45</v>
      </c>
      <c r="I1077" s="811" t="s">
        <v>190</v>
      </c>
      <c r="J1077" s="811" t="s">
        <v>23</v>
      </c>
      <c r="K1077" s="811" t="s">
        <v>220</v>
      </c>
      <c r="L1077" s="811" t="s">
        <v>45</v>
      </c>
      <c r="M1077" s="86" t="s">
        <v>30</v>
      </c>
      <c r="N1077" s="811" t="s">
        <v>45</v>
      </c>
      <c r="O1077" s="811" t="s">
        <v>45</v>
      </c>
      <c r="P1077" s="811" t="s">
        <v>30</v>
      </c>
      <c r="Q1077" s="811" t="s">
        <v>1501</v>
      </c>
      <c r="R1077" s="812" t="s">
        <v>5621</v>
      </c>
      <c r="S1077" s="812" t="s">
        <v>1942</v>
      </c>
      <c r="T1077" s="811" t="s">
        <v>1945</v>
      </c>
      <c r="U1077" s="811" t="s">
        <v>1516</v>
      </c>
    </row>
    <row r="1078" spans="1:21" s="583" customFormat="1" ht="13" customHeight="1">
      <c r="A1078" s="810" t="s">
        <v>1333</v>
      </c>
      <c r="B1078" s="810" t="s">
        <v>5622</v>
      </c>
      <c r="C1078" s="778" t="s">
        <v>45</v>
      </c>
      <c r="D1078" s="811" t="s">
        <v>983</v>
      </c>
      <c r="E1078" s="811">
        <v>2</v>
      </c>
      <c r="F1078" s="779" t="s">
        <v>18</v>
      </c>
      <c r="G1078" s="811" t="s">
        <v>1057</v>
      </c>
      <c r="H1078" s="811" t="s">
        <v>45</v>
      </c>
      <c r="I1078" s="811" t="s">
        <v>190</v>
      </c>
      <c r="J1078" s="811" t="s">
        <v>23</v>
      </c>
      <c r="K1078" s="811" t="s">
        <v>220</v>
      </c>
      <c r="L1078" s="811" t="s">
        <v>30</v>
      </c>
      <c r="M1078" s="86" t="s">
        <v>30</v>
      </c>
      <c r="N1078" s="811" t="s">
        <v>45</v>
      </c>
      <c r="O1078" s="811" t="s">
        <v>45</v>
      </c>
      <c r="P1078" s="811" t="s">
        <v>30</v>
      </c>
      <c r="Q1078" s="811" t="s">
        <v>1501</v>
      </c>
      <c r="R1078" s="812" t="s">
        <v>5622</v>
      </c>
      <c r="S1078" s="812" t="s">
        <v>3319</v>
      </c>
      <c r="T1078" s="811" t="s">
        <v>1944</v>
      </c>
      <c r="U1078" s="811" t="s">
        <v>1515</v>
      </c>
    </row>
    <row r="1079" spans="1:21" s="583" customFormat="1" ht="13" customHeight="1">
      <c r="A1079" s="810" t="s">
        <v>1333</v>
      </c>
      <c r="B1079" s="810" t="s">
        <v>5623</v>
      </c>
      <c r="C1079" s="778" t="s">
        <v>45</v>
      </c>
      <c r="D1079" s="811" t="s">
        <v>983</v>
      </c>
      <c r="E1079" s="811">
        <v>2</v>
      </c>
      <c r="F1079" s="779" t="s">
        <v>18</v>
      </c>
      <c r="G1079" s="811" t="s">
        <v>1059</v>
      </c>
      <c r="H1079" s="811" t="s">
        <v>45</v>
      </c>
      <c r="I1079" s="811" t="s">
        <v>190</v>
      </c>
      <c r="J1079" s="811" t="s">
        <v>23</v>
      </c>
      <c r="K1079" s="811" t="s">
        <v>220</v>
      </c>
      <c r="L1079" s="811" t="s">
        <v>30</v>
      </c>
      <c r="M1079" s="86" t="s">
        <v>30</v>
      </c>
      <c r="N1079" s="811" t="s">
        <v>45</v>
      </c>
      <c r="O1079" s="811" t="s">
        <v>45</v>
      </c>
      <c r="P1079" s="811" t="s">
        <v>30</v>
      </c>
      <c r="Q1079" s="811" t="s">
        <v>1501</v>
      </c>
      <c r="R1079" s="812" t="s">
        <v>5623</v>
      </c>
      <c r="S1079" s="812" t="s">
        <v>1943</v>
      </c>
      <c r="T1079" s="811" t="s">
        <v>1946</v>
      </c>
      <c r="U1079" s="811" t="s">
        <v>1517</v>
      </c>
    </row>
    <row r="1080" spans="1:21" s="583" customFormat="1" ht="13" customHeight="1">
      <c r="A1080" s="810" t="s">
        <v>1333</v>
      </c>
      <c r="B1080" s="812" t="s">
        <v>10794</v>
      </c>
      <c r="C1080" s="778" t="s">
        <v>45</v>
      </c>
      <c r="D1080" s="811" t="s">
        <v>983</v>
      </c>
      <c r="E1080" s="811">
        <v>2</v>
      </c>
      <c r="F1080" s="779" t="s">
        <v>18</v>
      </c>
      <c r="G1080" s="811" t="s">
        <v>1059</v>
      </c>
      <c r="H1080" s="811" t="s">
        <v>45</v>
      </c>
      <c r="I1080" s="811" t="s">
        <v>190</v>
      </c>
      <c r="J1080" s="811" t="s">
        <v>191</v>
      </c>
      <c r="K1080" s="811" t="s">
        <v>221</v>
      </c>
      <c r="L1080" s="811" t="s">
        <v>45</v>
      </c>
      <c r="M1080" s="86" t="s">
        <v>30</v>
      </c>
      <c r="N1080" s="811" t="s">
        <v>45</v>
      </c>
      <c r="O1080" s="811" t="s">
        <v>45</v>
      </c>
      <c r="P1080" s="811" t="s">
        <v>30</v>
      </c>
      <c r="Q1080" s="811" t="s">
        <v>1501</v>
      </c>
      <c r="R1080" s="812" t="s">
        <v>10794</v>
      </c>
      <c r="S1080" s="812" t="s">
        <v>10798</v>
      </c>
      <c r="T1080" s="811" t="s">
        <v>1827</v>
      </c>
      <c r="U1080" s="811" t="s">
        <v>1217</v>
      </c>
    </row>
    <row r="1081" spans="1:21" s="583" customFormat="1" ht="13" customHeight="1">
      <c r="A1081" s="810" t="s">
        <v>1333</v>
      </c>
      <c r="B1081" s="812" t="s">
        <v>10795</v>
      </c>
      <c r="C1081" s="778" t="s">
        <v>45</v>
      </c>
      <c r="D1081" s="811" t="s">
        <v>983</v>
      </c>
      <c r="E1081" s="811">
        <v>2</v>
      </c>
      <c r="F1081" s="779" t="s">
        <v>18</v>
      </c>
      <c r="G1081" s="811" t="s">
        <v>1058</v>
      </c>
      <c r="H1081" s="811" t="s">
        <v>45</v>
      </c>
      <c r="I1081" s="811" t="s">
        <v>190</v>
      </c>
      <c r="J1081" s="811" t="s">
        <v>191</v>
      </c>
      <c r="K1081" s="811" t="s">
        <v>221</v>
      </c>
      <c r="L1081" s="811" t="s">
        <v>30</v>
      </c>
      <c r="M1081" s="86" t="s">
        <v>30</v>
      </c>
      <c r="N1081" s="811" t="s">
        <v>45</v>
      </c>
      <c r="O1081" s="811" t="s">
        <v>45</v>
      </c>
      <c r="P1081" s="811" t="s">
        <v>30</v>
      </c>
      <c r="Q1081" s="811" t="s">
        <v>1501</v>
      </c>
      <c r="R1081" s="812" t="s">
        <v>10795</v>
      </c>
      <c r="S1081" s="812" t="s">
        <v>10799</v>
      </c>
      <c r="T1081" s="811" t="s">
        <v>2009</v>
      </c>
      <c r="U1081" s="811" t="s">
        <v>1045</v>
      </c>
    </row>
    <row r="1082" spans="1:21" s="583" customFormat="1" ht="13" customHeight="1">
      <c r="A1082" s="810" t="s">
        <v>1333</v>
      </c>
      <c r="B1082" s="812" t="s">
        <v>10796</v>
      </c>
      <c r="C1082" s="778" t="s">
        <v>45</v>
      </c>
      <c r="D1082" s="811" t="s">
        <v>983</v>
      </c>
      <c r="E1082" s="811">
        <v>2</v>
      </c>
      <c r="F1082" s="779" t="s">
        <v>18</v>
      </c>
      <c r="G1082" s="811" t="s">
        <v>1057</v>
      </c>
      <c r="H1082" s="811" t="s">
        <v>45</v>
      </c>
      <c r="I1082" s="811" t="s">
        <v>190</v>
      </c>
      <c r="J1082" s="811" t="s">
        <v>191</v>
      </c>
      <c r="K1082" s="811" t="s">
        <v>221</v>
      </c>
      <c r="L1082" s="811" t="s">
        <v>30</v>
      </c>
      <c r="M1082" s="86" t="s">
        <v>30</v>
      </c>
      <c r="N1082" s="811" t="s">
        <v>45</v>
      </c>
      <c r="O1082" s="811" t="s">
        <v>45</v>
      </c>
      <c r="P1082" s="811" t="s">
        <v>30</v>
      </c>
      <c r="Q1082" s="811" t="s">
        <v>1501</v>
      </c>
      <c r="R1082" s="812" t="s">
        <v>10796</v>
      </c>
      <c r="S1082" s="812" t="s">
        <v>10800</v>
      </c>
      <c r="T1082" s="811" t="s">
        <v>1826</v>
      </c>
      <c r="U1082" s="811" t="s">
        <v>1044</v>
      </c>
    </row>
    <row r="1083" spans="1:21" s="593" customFormat="1" ht="13" customHeight="1">
      <c r="A1083" s="810" t="s">
        <v>1333</v>
      </c>
      <c r="B1083" s="810" t="s">
        <v>10797</v>
      </c>
      <c r="C1083" s="778" t="s">
        <v>45</v>
      </c>
      <c r="D1083" s="811" t="s">
        <v>983</v>
      </c>
      <c r="E1083" s="811">
        <v>2</v>
      </c>
      <c r="F1083" s="779" t="s">
        <v>18</v>
      </c>
      <c r="G1083" s="811" t="s">
        <v>1059</v>
      </c>
      <c r="H1083" s="811" t="s">
        <v>45</v>
      </c>
      <c r="I1083" s="811" t="s">
        <v>190</v>
      </c>
      <c r="J1083" s="811" t="s">
        <v>191</v>
      </c>
      <c r="K1083" s="811" t="s">
        <v>221</v>
      </c>
      <c r="L1083" s="811" t="s">
        <v>30</v>
      </c>
      <c r="M1083" s="86" t="s">
        <v>30</v>
      </c>
      <c r="N1083" s="811" t="s">
        <v>45</v>
      </c>
      <c r="O1083" s="811" t="s">
        <v>45</v>
      </c>
      <c r="P1083" s="811" t="s">
        <v>30</v>
      </c>
      <c r="Q1083" s="811" t="s">
        <v>1500</v>
      </c>
      <c r="R1083" s="812" t="s">
        <v>10797</v>
      </c>
      <c r="S1083" s="812" t="s">
        <v>45</v>
      </c>
      <c r="T1083" s="811" t="s">
        <v>45</v>
      </c>
      <c r="U1083" s="811" t="s">
        <v>8674</v>
      </c>
    </row>
    <row r="1084" spans="1:21" s="593" customFormat="1" ht="13" customHeight="1">
      <c r="A1084" s="810" t="s">
        <v>1333</v>
      </c>
      <c r="B1084" s="810" t="s">
        <v>5624</v>
      </c>
      <c r="C1084" s="888" t="s">
        <v>45</v>
      </c>
      <c r="D1084" s="811" t="s">
        <v>983</v>
      </c>
      <c r="E1084" s="811">
        <v>2</v>
      </c>
      <c r="F1084" s="779" t="s">
        <v>18</v>
      </c>
      <c r="G1084" s="811" t="s">
        <v>1058</v>
      </c>
      <c r="H1084" s="811" t="s">
        <v>45</v>
      </c>
      <c r="I1084" s="811" t="s">
        <v>36</v>
      </c>
      <c r="J1084" s="811" t="s">
        <v>191</v>
      </c>
      <c r="K1084" s="811" t="s">
        <v>220</v>
      </c>
      <c r="L1084" s="811" t="s">
        <v>30</v>
      </c>
      <c r="M1084" s="86" t="s">
        <v>30</v>
      </c>
      <c r="N1084" s="811" t="s">
        <v>45</v>
      </c>
      <c r="O1084" s="811" t="s">
        <v>45</v>
      </c>
      <c r="P1084" s="811" t="s">
        <v>30</v>
      </c>
      <c r="Q1084" s="811" t="s">
        <v>1500</v>
      </c>
      <c r="R1084" s="812" t="s">
        <v>5624</v>
      </c>
      <c r="S1084" s="812" t="s">
        <v>45</v>
      </c>
      <c r="T1084" s="811" t="s">
        <v>45</v>
      </c>
      <c r="U1084" s="811" t="s">
        <v>5625</v>
      </c>
    </row>
    <row r="1085" spans="1:21" s="593" customFormat="1" ht="13" customHeight="1">
      <c r="A1085" s="810" t="s">
        <v>1333</v>
      </c>
      <c r="B1085" s="810" t="s">
        <v>5626</v>
      </c>
      <c r="C1085" s="778" t="s">
        <v>45</v>
      </c>
      <c r="D1085" s="811" t="s">
        <v>983</v>
      </c>
      <c r="E1085" s="811">
        <v>2</v>
      </c>
      <c r="F1085" s="779" t="s">
        <v>18</v>
      </c>
      <c r="G1085" s="811" t="s">
        <v>1057</v>
      </c>
      <c r="H1085" s="811" t="s">
        <v>45</v>
      </c>
      <c r="I1085" s="811" t="s">
        <v>36</v>
      </c>
      <c r="J1085" s="811" t="s">
        <v>191</v>
      </c>
      <c r="K1085" s="811" t="s">
        <v>220</v>
      </c>
      <c r="L1085" s="811" t="s">
        <v>30</v>
      </c>
      <c r="M1085" s="86" t="s">
        <v>30</v>
      </c>
      <c r="N1085" s="811" t="s">
        <v>45</v>
      </c>
      <c r="O1085" s="811" t="s">
        <v>45</v>
      </c>
      <c r="P1085" s="811" t="s">
        <v>30</v>
      </c>
      <c r="Q1085" s="811" t="s">
        <v>1501</v>
      </c>
      <c r="R1085" s="812" t="s">
        <v>5626</v>
      </c>
      <c r="S1085" s="812" t="s">
        <v>5627</v>
      </c>
      <c r="T1085" s="811" t="s">
        <v>1830</v>
      </c>
      <c r="U1085" s="811" t="s">
        <v>1244</v>
      </c>
    </row>
    <row r="1086" spans="1:21" s="593" customFormat="1" ht="13" hidden="1" customHeight="1">
      <c r="A1086" s="810" t="s">
        <v>1333</v>
      </c>
      <c r="B1086" s="810" t="s">
        <v>5612</v>
      </c>
      <c r="C1086" s="778" t="s">
        <v>45</v>
      </c>
      <c r="D1086" s="811" t="s">
        <v>980</v>
      </c>
      <c r="E1086" s="811">
        <v>5</v>
      </c>
      <c r="F1086" s="779" t="s">
        <v>40</v>
      </c>
      <c r="G1086" s="811" t="s">
        <v>1057</v>
      </c>
      <c r="H1086" s="811" t="s">
        <v>45</v>
      </c>
      <c r="I1086" s="811" t="s">
        <v>165</v>
      </c>
      <c r="J1086" s="811" t="s">
        <v>169</v>
      </c>
      <c r="K1086" s="811" t="s">
        <v>220</v>
      </c>
      <c r="L1086" s="811" t="s">
        <v>45</v>
      </c>
      <c r="M1086" s="86" t="s">
        <v>30</v>
      </c>
      <c r="N1086" s="811" t="s">
        <v>45</v>
      </c>
      <c r="O1086" s="811" t="s">
        <v>45</v>
      </c>
      <c r="P1086" s="811" t="s">
        <v>30</v>
      </c>
      <c r="Q1086" s="811" t="s">
        <v>1501</v>
      </c>
      <c r="R1086" s="812" t="s">
        <v>5612</v>
      </c>
      <c r="S1086" s="812" t="s">
        <v>3337</v>
      </c>
      <c r="T1086" s="811" t="s">
        <v>1823</v>
      </c>
      <c r="U1086" s="811" t="s">
        <v>1387</v>
      </c>
    </row>
    <row r="1087" spans="1:21" s="593" customFormat="1" ht="13" hidden="1" customHeight="1">
      <c r="A1087" s="810" t="s">
        <v>1333</v>
      </c>
      <c r="B1087" s="810" t="s">
        <v>5613</v>
      </c>
      <c r="C1087" s="888" t="s">
        <v>45</v>
      </c>
      <c r="D1087" s="811" t="s">
        <v>980</v>
      </c>
      <c r="E1087" s="811">
        <v>5</v>
      </c>
      <c r="F1087" s="779" t="s">
        <v>40</v>
      </c>
      <c r="G1087" s="811" t="s">
        <v>1059</v>
      </c>
      <c r="H1087" s="811" t="s">
        <v>45</v>
      </c>
      <c r="I1087" s="811" t="s">
        <v>165</v>
      </c>
      <c r="J1087" s="811" t="s">
        <v>169</v>
      </c>
      <c r="K1087" s="811" t="s">
        <v>220</v>
      </c>
      <c r="L1087" s="811" t="s">
        <v>45</v>
      </c>
      <c r="M1087" s="86" t="s">
        <v>30</v>
      </c>
      <c r="N1087" s="811" t="s">
        <v>45</v>
      </c>
      <c r="O1087" s="811" t="s">
        <v>45</v>
      </c>
      <c r="P1087" s="811" t="s">
        <v>30</v>
      </c>
      <c r="Q1087" s="811" t="s">
        <v>1501</v>
      </c>
      <c r="R1087" s="812" t="s">
        <v>5613</v>
      </c>
      <c r="S1087" s="812" t="s">
        <v>2005</v>
      </c>
      <c r="T1087" s="811" t="s">
        <v>2006</v>
      </c>
      <c r="U1087" s="811" t="s">
        <v>1388</v>
      </c>
    </row>
    <row r="1088" spans="1:21" s="593" customFormat="1" ht="13" hidden="1" customHeight="1">
      <c r="A1088" s="810" t="s">
        <v>1333</v>
      </c>
      <c r="B1088" s="810" t="s">
        <v>5614</v>
      </c>
      <c r="C1088" s="778" t="s">
        <v>45</v>
      </c>
      <c r="D1088" s="811" t="s">
        <v>979</v>
      </c>
      <c r="E1088" s="811">
        <v>3</v>
      </c>
      <c r="F1088" s="779" t="s">
        <v>19</v>
      </c>
      <c r="G1088" s="811" t="s">
        <v>1057</v>
      </c>
      <c r="H1088" s="811" t="s">
        <v>45</v>
      </c>
      <c r="I1088" s="811" t="s">
        <v>36</v>
      </c>
      <c r="J1088" s="811" t="s">
        <v>23</v>
      </c>
      <c r="K1088" s="811" t="s">
        <v>220</v>
      </c>
      <c r="L1088" s="811" t="s">
        <v>30</v>
      </c>
      <c r="M1088" s="86" t="s">
        <v>30</v>
      </c>
      <c r="N1088" s="811" t="s">
        <v>45</v>
      </c>
      <c r="O1088" s="811" t="s">
        <v>45</v>
      </c>
      <c r="P1088" s="811" t="s">
        <v>30</v>
      </c>
      <c r="Q1088" s="811" t="s">
        <v>1501</v>
      </c>
      <c r="R1088" s="812" t="s">
        <v>5614</v>
      </c>
      <c r="S1088" s="812" t="s">
        <v>3334</v>
      </c>
      <c r="T1088" s="811" t="s">
        <v>1824</v>
      </c>
      <c r="U1088" s="811" t="s">
        <v>1174</v>
      </c>
    </row>
    <row r="1089" spans="1:21" s="593" customFormat="1" ht="13" customHeight="1">
      <c r="A1089" s="810" t="s">
        <v>1333</v>
      </c>
      <c r="B1089" s="810" t="s">
        <v>5628</v>
      </c>
      <c r="C1089" s="778" t="s">
        <v>45</v>
      </c>
      <c r="D1089" s="811" t="s">
        <v>983</v>
      </c>
      <c r="E1089" s="811">
        <v>2</v>
      </c>
      <c r="F1089" s="779" t="s">
        <v>18</v>
      </c>
      <c r="G1089" s="811" t="s">
        <v>1059</v>
      </c>
      <c r="H1089" s="811" t="s">
        <v>45</v>
      </c>
      <c r="I1089" s="811" t="s">
        <v>36</v>
      </c>
      <c r="J1089" s="811" t="s">
        <v>191</v>
      </c>
      <c r="K1089" s="811" t="s">
        <v>220</v>
      </c>
      <c r="L1089" s="811" t="s">
        <v>30</v>
      </c>
      <c r="M1089" s="86" t="s">
        <v>30</v>
      </c>
      <c r="N1089" s="811" t="s">
        <v>45</v>
      </c>
      <c r="O1089" s="811" t="s">
        <v>45</v>
      </c>
      <c r="P1089" s="811" t="s">
        <v>30</v>
      </c>
      <c r="Q1089" s="811" t="s">
        <v>1501</v>
      </c>
      <c r="R1089" s="812" t="s">
        <v>5628</v>
      </c>
      <c r="S1089" s="812" t="s">
        <v>5629</v>
      </c>
      <c r="T1089" s="811" t="s">
        <v>1831</v>
      </c>
      <c r="U1089" s="811" t="s">
        <v>1243</v>
      </c>
    </row>
    <row r="1090" spans="1:21" s="583" customFormat="1" ht="13" customHeight="1">
      <c r="A1090" s="810" t="s">
        <v>1333</v>
      </c>
      <c r="B1090" s="810" t="s">
        <v>8879</v>
      </c>
      <c r="C1090" s="778" t="s">
        <v>45</v>
      </c>
      <c r="D1090" s="811" t="s">
        <v>983</v>
      </c>
      <c r="E1090" s="811">
        <v>2</v>
      </c>
      <c r="F1090" s="779" t="s">
        <v>18</v>
      </c>
      <c r="G1090" s="811" t="s">
        <v>1057</v>
      </c>
      <c r="H1090" s="811" t="s">
        <v>45</v>
      </c>
      <c r="I1090" s="811" t="s">
        <v>36</v>
      </c>
      <c r="J1090" s="811" t="s">
        <v>191</v>
      </c>
      <c r="K1090" s="811" t="s">
        <v>220</v>
      </c>
      <c r="L1090" s="811" t="s">
        <v>45</v>
      </c>
      <c r="M1090" s="86" t="s">
        <v>30</v>
      </c>
      <c r="N1090" s="811" t="s">
        <v>45</v>
      </c>
      <c r="O1090" s="811" t="s">
        <v>45</v>
      </c>
      <c r="P1090" s="811" t="s">
        <v>30</v>
      </c>
      <c r="Q1090" s="811" t="s">
        <v>16</v>
      </c>
      <c r="R1090" s="812" t="s">
        <v>45</v>
      </c>
      <c r="S1090" s="812" t="s">
        <v>8879</v>
      </c>
      <c r="T1090" s="811" t="s">
        <v>8880</v>
      </c>
      <c r="U1090" s="811" t="s">
        <v>8881</v>
      </c>
    </row>
    <row r="1091" spans="1:21" s="583" customFormat="1" ht="13" customHeight="1">
      <c r="A1091" s="810" t="s">
        <v>1333</v>
      </c>
      <c r="B1091" s="810" t="s">
        <v>10827</v>
      </c>
      <c r="C1091" s="778" t="s">
        <v>45</v>
      </c>
      <c r="D1091" s="811" t="s">
        <v>980</v>
      </c>
      <c r="E1091" s="811">
        <v>5</v>
      </c>
      <c r="F1091" s="779" t="s">
        <v>18</v>
      </c>
      <c r="G1091" s="811" t="s">
        <v>1059</v>
      </c>
      <c r="H1091" s="811" t="s">
        <v>45</v>
      </c>
      <c r="I1091" s="811" t="s">
        <v>203</v>
      </c>
      <c r="J1091" s="811" t="s">
        <v>191</v>
      </c>
      <c r="K1091" s="811" t="s">
        <v>220</v>
      </c>
      <c r="L1091" s="811" t="s">
        <v>45</v>
      </c>
      <c r="M1091" s="86" t="s">
        <v>30</v>
      </c>
      <c r="N1091" s="811" t="s">
        <v>45</v>
      </c>
      <c r="O1091" s="811" t="s">
        <v>45</v>
      </c>
      <c r="P1091" s="811" t="s">
        <v>30</v>
      </c>
      <c r="Q1091" s="811" t="s">
        <v>1501</v>
      </c>
      <c r="R1091" s="812" t="s">
        <v>10827</v>
      </c>
      <c r="S1091" s="812" t="s">
        <v>10825</v>
      </c>
      <c r="T1091" s="811" t="s">
        <v>10829</v>
      </c>
      <c r="U1091" s="811" t="s">
        <v>10831</v>
      </c>
    </row>
    <row r="1092" spans="1:21" s="583" customFormat="1" ht="13" customHeight="1">
      <c r="A1092" s="810" t="s">
        <v>1333</v>
      </c>
      <c r="B1092" s="810" t="s">
        <v>10826</v>
      </c>
      <c r="C1092" s="778" t="s">
        <v>45</v>
      </c>
      <c r="D1092" s="811" t="s">
        <v>980</v>
      </c>
      <c r="E1092" s="811">
        <v>5</v>
      </c>
      <c r="F1092" s="779" t="s">
        <v>18</v>
      </c>
      <c r="G1092" s="811" t="s">
        <v>1057</v>
      </c>
      <c r="H1092" s="811" t="s">
        <v>45</v>
      </c>
      <c r="I1092" s="811" t="s">
        <v>203</v>
      </c>
      <c r="J1092" s="811" t="s">
        <v>191</v>
      </c>
      <c r="K1092" s="811" t="s">
        <v>220</v>
      </c>
      <c r="L1092" s="811" t="s">
        <v>30</v>
      </c>
      <c r="M1092" s="86" t="s">
        <v>30</v>
      </c>
      <c r="N1092" s="811" t="s">
        <v>45</v>
      </c>
      <c r="O1092" s="811" t="s">
        <v>45</v>
      </c>
      <c r="P1092" s="811" t="s">
        <v>30</v>
      </c>
      <c r="Q1092" s="811" t="s">
        <v>1501</v>
      </c>
      <c r="R1092" s="812" t="s">
        <v>10826</v>
      </c>
      <c r="S1092" s="812" t="s">
        <v>10824</v>
      </c>
      <c r="T1092" s="811" t="s">
        <v>10828</v>
      </c>
      <c r="U1092" s="811" t="s">
        <v>10830</v>
      </c>
    </row>
    <row r="1093" spans="1:21" s="583" customFormat="1" ht="13" customHeight="1">
      <c r="A1093" s="810" t="s">
        <v>1333</v>
      </c>
      <c r="B1093" s="810" t="s">
        <v>9404</v>
      </c>
      <c r="C1093" s="778" t="s">
        <v>45</v>
      </c>
      <c r="D1093" s="811" t="s">
        <v>982</v>
      </c>
      <c r="E1093" s="811">
        <v>4</v>
      </c>
      <c r="F1093" s="779" t="s">
        <v>18</v>
      </c>
      <c r="G1093" s="811" t="s">
        <v>1057</v>
      </c>
      <c r="H1093" s="811" t="s">
        <v>45</v>
      </c>
      <c r="I1093" s="811" t="s">
        <v>165</v>
      </c>
      <c r="J1093" s="811" t="s">
        <v>191</v>
      </c>
      <c r="K1093" s="811" t="s">
        <v>220</v>
      </c>
      <c r="L1093" s="811" t="s">
        <v>45</v>
      </c>
      <c r="M1093" s="86" t="s">
        <v>30</v>
      </c>
      <c r="N1093" s="811" t="s">
        <v>45</v>
      </c>
      <c r="O1093" s="811" t="s">
        <v>45</v>
      </c>
      <c r="P1093" s="811" t="s">
        <v>30</v>
      </c>
      <c r="Q1093" s="811" t="s">
        <v>1501</v>
      </c>
      <c r="R1093" s="812" t="s">
        <v>9404</v>
      </c>
      <c r="S1093" s="812" t="s">
        <v>3336</v>
      </c>
      <c r="T1093" s="811" t="s">
        <v>3335</v>
      </c>
      <c r="U1093" s="811" t="s">
        <v>2668</v>
      </c>
    </row>
    <row r="1094" spans="1:21" s="583" customFormat="1" ht="13" customHeight="1">
      <c r="A1094" s="810" t="s">
        <v>1333</v>
      </c>
      <c r="B1094" s="810" t="s">
        <v>9405</v>
      </c>
      <c r="C1094" s="778" t="s">
        <v>45</v>
      </c>
      <c r="D1094" s="811" t="s">
        <v>982</v>
      </c>
      <c r="E1094" s="811">
        <v>4</v>
      </c>
      <c r="F1094" s="779" t="s">
        <v>18</v>
      </c>
      <c r="G1094" s="811" t="s">
        <v>1059</v>
      </c>
      <c r="H1094" s="811" t="s">
        <v>45</v>
      </c>
      <c r="I1094" s="811" t="s">
        <v>165</v>
      </c>
      <c r="J1094" s="811" t="s">
        <v>191</v>
      </c>
      <c r="K1094" s="811" t="s">
        <v>220</v>
      </c>
      <c r="L1094" s="811" t="s">
        <v>45</v>
      </c>
      <c r="M1094" s="86" t="s">
        <v>30</v>
      </c>
      <c r="N1094" s="811" t="s">
        <v>45</v>
      </c>
      <c r="O1094" s="811" t="s">
        <v>45</v>
      </c>
      <c r="P1094" s="811" t="s">
        <v>45</v>
      </c>
      <c r="Q1094" s="811" t="s">
        <v>1501</v>
      </c>
      <c r="R1094" s="812" t="s">
        <v>9405</v>
      </c>
      <c r="S1094" s="812" t="s">
        <v>9406</v>
      </c>
      <c r="T1094" s="811" t="s">
        <v>9407</v>
      </c>
      <c r="U1094" s="811" t="s">
        <v>2666</v>
      </c>
    </row>
    <row r="1095" spans="1:21" s="583" customFormat="1" ht="13" customHeight="1">
      <c r="A1095" s="810" t="s">
        <v>1333</v>
      </c>
      <c r="B1095" s="810" t="s">
        <v>5632</v>
      </c>
      <c r="C1095" s="778" t="s">
        <v>45</v>
      </c>
      <c r="D1095" s="811" t="s">
        <v>980</v>
      </c>
      <c r="E1095" s="811">
        <v>5</v>
      </c>
      <c r="F1095" s="779" t="s">
        <v>18</v>
      </c>
      <c r="G1095" s="811" t="s">
        <v>1057</v>
      </c>
      <c r="H1095" s="811" t="s">
        <v>45</v>
      </c>
      <c r="I1095" s="811" t="s">
        <v>165</v>
      </c>
      <c r="J1095" s="811" t="s">
        <v>191</v>
      </c>
      <c r="K1095" s="811" t="s">
        <v>223</v>
      </c>
      <c r="L1095" s="811" t="s">
        <v>45</v>
      </c>
      <c r="M1095" s="86" t="s">
        <v>30</v>
      </c>
      <c r="N1095" s="811" t="s">
        <v>45</v>
      </c>
      <c r="O1095" s="811" t="s">
        <v>45</v>
      </c>
      <c r="P1095" s="811" t="s">
        <v>30</v>
      </c>
      <c r="Q1095" s="811" t="s">
        <v>1501</v>
      </c>
      <c r="R1095" s="812" t="s">
        <v>5632</v>
      </c>
      <c r="S1095" s="812" t="s">
        <v>3314</v>
      </c>
      <c r="T1095" s="811" t="s">
        <v>2012</v>
      </c>
      <c r="U1095" s="811" t="s">
        <v>1208</v>
      </c>
    </row>
    <row r="1096" spans="1:21" s="583" customFormat="1" ht="13" customHeight="1">
      <c r="A1096" s="810" t="s">
        <v>1333</v>
      </c>
      <c r="B1096" s="810" t="s">
        <v>5633</v>
      </c>
      <c r="C1096" s="778" t="s">
        <v>45</v>
      </c>
      <c r="D1096" s="811" t="s">
        <v>980</v>
      </c>
      <c r="E1096" s="811">
        <v>5</v>
      </c>
      <c r="F1096" s="779" t="s">
        <v>18</v>
      </c>
      <c r="G1096" s="811" t="s">
        <v>1059</v>
      </c>
      <c r="H1096" s="811" t="s">
        <v>45</v>
      </c>
      <c r="I1096" s="811" t="s">
        <v>165</v>
      </c>
      <c r="J1096" s="811" t="s">
        <v>191</v>
      </c>
      <c r="K1096" s="811" t="s">
        <v>223</v>
      </c>
      <c r="L1096" s="811" t="s">
        <v>45</v>
      </c>
      <c r="M1096" s="86" t="s">
        <v>30</v>
      </c>
      <c r="N1096" s="811" t="s">
        <v>45</v>
      </c>
      <c r="O1096" s="811" t="s">
        <v>45</v>
      </c>
      <c r="P1096" s="811" t="s">
        <v>30</v>
      </c>
      <c r="Q1096" s="811" t="s">
        <v>1501</v>
      </c>
      <c r="R1096" s="812" t="s">
        <v>5633</v>
      </c>
      <c r="S1096" s="812" t="s">
        <v>1238</v>
      </c>
      <c r="T1096" s="811" t="s">
        <v>1829</v>
      </c>
      <c r="U1096" s="811" t="s">
        <v>1209</v>
      </c>
    </row>
    <row r="1097" spans="1:21" s="583" customFormat="1" ht="13" customHeight="1">
      <c r="A1097" s="810" t="s">
        <v>1319</v>
      </c>
      <c r="B1097" s="810" t="s">
        <v>6048</v>
      </c>
      <c r="C1097" s="778" t="s">
        <v>45</v>
      </c>
      <c r="D1097" s="811" t="s">
        <v>980</v>
      </c>
      <c r="E1097" s="811">
        <v>5</v>
      </c>
      <c r="F1097" s="779" t="s">
        <v>18</v>
      </c>
      <c r="G1097" s="811" t="s">
        <v>1057</v>
      </c>
      <c r="H1097" s="811" t="s">
        <v>45</v>
      </c>
      <c r="I1097" s="811" t="s">
        <v>165</v>
      </c>
      <c r="J1097" s="811" t="s">
        <v>35</v>
      </c>
      <c r="K1097" s="811" t="s">
        <v>6535</v>
      </c>
      <c r="L1097" s="811" t="s">
        <v>45</v>
      </c>
      <c r="M1097" s="86" t="s">
        <v>30</v>
      </c>
      <c r="N1097" s="811" t="s">
        <v>45</v>
      </c>
      <c r="O1097" s="811" t="s">
        <v>45</v>
      </c>
      <c r="P1097" s="811" t="s">
        <v>45</v>
      </c>
      <c r="Q1097" s="811" t="s">
        <v>1501</v>
      </c>
      <c r="R1097" s="812" t="s">
        <v>6048</v>
      </c>
      <c r="S1097" s="812" t="s">
        <v>6236</v>
      </c>
      <c r="T1097" s="811" t="s">
        <v>6239</v>
      </c>
      <c r="U1097" s="811" t="s">
        <v>6050</v>
      </c>
    </row>
    <row r="1098" spans="1:21" s="583" customFormat="1" ht="13" customHeight="1">
      <c r="A1098" s="810" t="s">
        <v>1319</v>
      </c>
      <c r="B1098" s="810" t="s">
        <v>6049</v>
      </c>
      <c r="C1098" s="778" t="s">
        <v>45</v>
      </c>
      <c r="D1098" s="811" t="s">
        <v>980</v>
      </c>
      <c r="E1098" s="811">
        <v>5</v>
      </c>
      <c r="F1098" s="779" t="s">
        <v>18</v>
      </c>
      <c r="G1098" s="811" t="s">
        <v>1059</v>
      </c>
      <c r="H1098" s="811" t="s">
        <v>45</v>
      </c>
      <c r="I1098" s="811" t="s">
        <v>165</v>
      </c>
      <c r="J1098" s="811" t="s">
        <v>35</v>
      </c>
      <c r="K1098" s="811" t="s">
        <v>6535</v>
      </c>
      <c r="L1098" s="811" t="s">
        <v>45</v>
      </c>
      <c r="M1098" s="86" t="s">
        <v>30</v>
      </c>
      <c r="N1098" s="811" t="s">
        <v>45</v>
      </c>
      <c r="O1098" s="811" t="s">
        <v>45</v>
      </c>
      <c r="P1098" s="811" t="s">
        <v>45</v>
      </c>
      <c r="Q1098" s="811" t="s">
        <v>1501</v>
      </c>
      <c r="R1098" s="812" t="s">
        <v>6049</v>
      </c>
      <c r="S1098" s="812" t="s">
        <v>6237</v>
      </c>
      <c r="T1098" s="811" t="s">
        <v>6238</v>
      </c>
      <c r="U1098" s="811" t="s">
        <v>6051</v>
      </c>
    </row>
    <row r="1099" spans="1:21" s="583" customFormat="1" ht="13" customHeight="1">
      <c r="A1099" s="810" t="s">
        <v>1319</v>
      </c>
      <c r="B1099" s="810" t="s">
        <v>1109</v>
      </c>
      <c r="C1099" s="778" t="s">
        <v>45</v>
      </c>
      <c r="D1099" s="811" t="s">
        <v>979</v>
      </c>
      <c r="E1099" s="811">
        <v>3</v>
      </c>
      <c r="F1099" s="779" t="s">
        <v>18</v>
      </c>
      <c r="G1099" s="811" t="s">
        <v>7781</v>
      </c>
      <c r="H1099" s="811" t="s">
        <v>45</v>
      </c>
      <c r="I1099" s="811" t="s">
        <v>36</v>
      </c>
      <c r="J1099" s="811" t="s">
        <v>169</v>
      </c>
      <c r="K1099" s="811" t="s">
        <v>220</v>
      </c>
      <c r="L1099" s="811" t="s">
        <v>30</v>
      </c>
      <c r="M1099" s="86" t="s">
        <v>30</v>
      </c>
      <c r="N1099" s="811" t="s">
        <v>45</v>
      </c>
      <c r="O1099" s="811" t="s">
        <v>45</v>
      </c>
      <c r="P1099" s="811" t="s">
        <v>45</v>
      </c>
      <c r="Q1099" s="811" t="s">
        <v>1500</v>
      </c>
      <c r="R1099" s="812" t="s">
        <v>1109</v>
      </c>
      <c r="S1099" s="812" t="s">
        <v>45</v>
      </c>
      <c r="T1099" s="811" t="s">
        <v>45</v>
      </c>
      <c r="U1099" s="811" t="s">
        <v>1110</v>
      </c>
    </row>
    <row r="1100" spans="1:21" s="593" customFormat="1" ht="13" customHeight="1">
      <c r="A1100" s="810" t="s">
        <v>1319</v>
      </c>
      <c r="B1100" s="810" t="s">
        <v>5634</v>
      </c>
      <c r="C1100" s="778" t="s">
        <v>45</v>
      </c>
      <c r="D1100" s="811" t="s">
        <v>982</v>
      </c>
      <c r="E1100" s="811">
        <v>4</v>
      </c>
      <c r="F1100" s="779" t="s">
        <v>18</v>
      </c>
      <c r="G1100" s="811" t="s">
        <v>1057</v>
      </c>
      <c r="H1100" s="811" t="s">
        <v>45</v>
      </c>
      <c r="I1100" s="811" t="s">
        <v>165</v>
      </c>
      <c r="J1100" s="811" t="s">
        <v>35</v>
      </c>
      <c r="K1100" s="811" t="s">
        <v>220</v>
      </c>
      <c r="L1100" s="811" t="s">
        <v>45</v>
      </c>
      <c r="M1100" s="86" t="s">
        <v>30</v>
      </c>
      <c r="N1100" s="811" t="s">
        <v>45</v>
      </c>
      <c r="O1100" s="811" t="s">
        <v>45</v>
      </c>
      <c r="P1100" s="811" t="s">
        <v>30</v>
      </c>
      <c r="Q1100" s="811" t="s">
        <v>1501</v>
      </c>
      <c r="R1100" s="812" t="s">
        <v>5634</v>
      </c>
      <c r="S1100" s="812" t="s">
        <v>937</v>
      </c>
      <c r="T1100" s="811" t="s">
        <v>1833</v>
      </c>
      <c r="U1100" s="811" t="s">
        <v>936</v>
      </c>
    </row>
    <row r="1101" spans="1:21" s="583" customFormat="1" ht="13" hidden="1" customHeight="1">
      <c r="A1101" s="810" t="s">
        <v>1333</v>
      </c>
      <c r="B1101" s="810" t="s">
        <v>5813</v>
      </c>
      <c r="C1101" s="778" t="s">
        <v>45</v>
      </c>
      <c r="D1101" s="811" t="s">
        <v>980</v>
      </c>
      <c r="E1101" s="811">
        <v>5</v>
      </c>
      <c r="F1101" s="779" t="s">
        <v>19</v>
      </c>
      <c r="G1101" s="811" t="s">
        <v>1059</v>
      </c>
      <c r="H1101" s="811" t="s">
        <v>45</v>
      </c>
      <c r="I1101" s="811" t="s">
        <v>203</v>
      </c>
      <c r="J1101" s="811" t="s">
        <v>35</v>
      </c>
      <c r="K1101" s="811" t="s">
        <v>220</v>
      </c>
      <c r="L1101" s="811" t="s">
        <v>45</v>
      </c>
      <c r="M1101" s="86" t="s">
        <v>30</v>
      </c>
      <c r="N1101" s="811" t="s">
        <v>45</v>
      </c>
      <c r="O1101" s="811" t="s">
        <v>45</v>
      </c>
      <c r="P1101" s="811" t="s">
        <v>30</v>
      </c>
      <c r="Q1101" s="811" t="s">
        <v>1500</v>
      </c>
      <c r="R1101" s="812" t="s">
        <v>7695</v>
      </c>
      <c r="S1101" s="812" t="s">
        <v>45</v>
      </c>
      <c r="T1101" s="811" t="s">
        <v>45</v>
      </c>
      <c r="U1101" s="811" t="s">
        <v>5807</v>
      </c>
    </row>
    <row r="1102" spans="1:21" s="583" customFormat="1" ht="13" hidden="1" customHeight="1">
      <c r="A1102" s="810" t="s">
        <v>1333</v>
      </c>
      <c r="B1102" s="810" t="s">
        <v>5814</v>
      </c>
      <c r="C1102" s="778" t="s">
        <v>45</v>
      </c>
      <c r="D1102" s="811" t="s">
        <v>980</v>
      </c>
      <c r="E1102" s="811">
        <v>5</v>
      </c>
      <c r="F1102" s="779" t="s">
        <v>19</v>
      </c>
      <c r="G1102" s="811" t="s">
        <v>1057</v>
      </c>
      <c r="H1102" s="811" t="s">
        <v>45</v>
      </c>
      <c r="I1102" s="811" t="s">
        <v>203</v>
      </c>
      <c r="J1102" s="811" t="s">
        <v>35</v>
      </c>
      <c r="K1102" s="811" t="s">
        <v>220</v>
      </c>
      <c r="L1102" s="811" t="s">
        <v>30</v>
      </c>
      <c r="M1102" s="86" t="s">
        <v>30</v>
      </c>
      <c r="N1102" s="811" t="s">
        <v>45</v>
      </c>
      <c r="O1102" s="811" t="s">
        <v>45</v>
      </c>
      <c r="P1102" s="811" t="s">
        <v>30</v>
      </c>
      <c r="Q1102" s="811" t="s">
        <v>1501</v>
      </c>
      <c r="R1102" s="812" t="s">
        <v>5814</v>
      </c>
      <c r="S1102" s="812" t="s">
        <v>5808</v>
      </c>
      <c r="T1102" s="811" t="s">
        <v>5805</v>
      </c>
      <c r="U1102" s="811" t="s">
        <v>5806</v>
      </c>
    </row>
    <row r="1103" spans="1:21" s="583" customFormat="1" ht="13" hidden="1" customHeight="1">
      <c r="A1103" s="810" t="s">
        <v>1319</v>
      </c>
      <c r="B1103" s="810" t="s">
        <v>5639</v>
      </c>
      <c r="C1103" s="778" t="s">
        <v>45</v>
      </c>
      <c r="D1103" s="811" t="s">
        <v>982</v>
      </c>
      <c r="E1103" s="811">
        <v>4</v>
      </c>
      <c r="F1103" s="779" t="s">
        <v>19</v>
      </c>
      <c r="G1103" s="811" t="s">
        <v>1057</v>
      </c>
      <c r="H1103" s="811" t="s">
        <v>45</v>
      </c>
      <c r="I1103" s="811" t="s">
        <v>165</v>
      </c>
      <c r="J1103" s="811" t="s">
        <v>35</v>
      </c>
      <c r="K1103" s="811" t="s">
        <v>220</v>
      </c>
      <c r="L1103" s="811" t="s">
        <v>45</v>
      </c>
      <c r="M1103" s="86" t="s">
        <v>30</v>
      </c>
      <c r="N1103" s="811" t="s">
        <v>30</v>
      </c>
      <c r="O1103" s="811" t="s">
        <v>45</v>
      </c>
      <c r="P1103" s="811" t="s">
        <v>30</v>
      </c>
      <c r="Q1103" s="811" t="s">
        <v>1501</v>
      </c>
      <c r="R1103" s="812" t="s">
        <v>5639</v>
      </c>
      <c r="S1103" s="812" t="s">
        <v>391</v>
      </c>
      <c r="T1103" s="811" t="s">
        <v>1835</v>
      </c>
      <c r="U1103" s="811" t="s">
        <v>718</v>
      </c>
    </row>
    <row r="1104" spans="1:21" s="583" customFormat="1" ht="13" hidden="1" customHeight="1">
      <c r="A1104" s="810" t="s">
        <v>1319</v>
      </c>
      <c r="B1104" s="810" t="s">
        <v>7291</v>
      </c>
      <c r="C1104" s="778" t="s">
        <v>45</v>
      </c>
      <c r="D1104" s="811" t="s">
        <v>982</v>
      </c>
      <c r="E1104" s="811">
        <v>4</v>
      </c>
      <c r="F1104" s="779" t="s">
        <v>19</v>
      </c>
      <c r="G1104" s="811" t="s">
        <v>1059</v>
      </c>
      <c r="H1104" s="811" t="s">
        <v>45</v>
      </c>
      <c r="I1104" s="811" t="s">
        <v>165</v>
      </c>
      <c r="J1104" s="811" t="s">
        <v>35</v>
      </c>
      <c r="K1104" s="811" t="s">
        <v>220</v>
      </c>
      <c r="L1104" s="811" t="s">
        <v>45</v>
      </c>
      <c r="M1104" s="86" t="s">
        <v>30</v>
      </c>
      <c r="N1104" s="811" t="s">
        <v>45</v>
      </c>
      <c r="O1104" s="811" t="s">
        <v>45</v>
      </c>
      <c r="P1104" s="811" t="s">
        <v>45</v>
      </c>
      <c r="Q1104" s="811" t="s">
        <v>1500</v>
      </c>
      <c r="R1104" s="812" t="s">
        <v>7291</v>
      </c>
      <c r="S1104" s="812" t="s">
        <v>45</v>
      </c>
      <c r="T1104" s="811" t="s">
        <v>45</v>
      </c>
      <c r="U1104" s="811" t="s">
        <v>7292</v>
      </c>
    </row>
    <row r="1105" spans="1:21" s="583" customFormat="1" ht="13" customHeight="1">
      <c r="A1105" s="810" t="s">
        <v>1319</v>
      </c>
      <c r="B1105" s="810" t="s">
        <v>5635</v>
      </c>
      <c r="C1105" s="778" t="s">
        <v>45</v>
      </c>
      <c r="D1105" s="811" t="s">
        <v>982</v>
      </c>
      <c r="E1105" s="811">
        <v>4</v>
      </c>
      <c r="F1105" s="779" t="s">
        <v>18</v>
      </c>
      <c r="G1105" s="811" t="s">
        <v>5209</v>
      </c>
      <c r="H1105" s="811" t="s">
        <v>45</v>
      </c>
      <c r="I1105" s="811" t="s">
        <v>165</v>
      </c>
      <c r="J1105" s="811" t="s">
        <v>35</v>
      </c>
      <c r="K1105" s="811" t="s">
        <v>220</v>
      </c>
      <c r="L1105" s="811" t="s">
        <v>30</v>
      </c>
      <c r="M1105" s="86" t="s">
        <v>30</v>
      </c>
      <c r="N1105" s="811" t="s">
        <v>45</v>
      </c>
      <c r="O1105" s="811" t="s">
        <v>45</v>
      </c>
      <c r="P1105" s="811" t="s">
        <v>45</v>
      </c>
      <c r="Q1105" s="811" t="s">
        <v>1500</v>
      </c>
      <c r="R1105" s="812" t="s">
        <v>5635</v>
      </c>
      <c r="S1105" s="812" t="s">
        <v>45</v>
      </c>
      <c r="T1105" s="811" t="s">
        <v>45</v>
      </c>
      <c r="U1105" s="811" t="s">
        <v>2662</v>
      </c>
    </row>
    <row r="1106" spans="1:21" s="583" customFormat="1" ht="13" customHeight="1">
      <c r="A1106" s="810" t="s">
        <v>1319</v>
      </c>
      <c r="B1106" s="810" t="s">
        <v>5636</v>
      </c>
      <c r="C1106" s="778" t="s">
        <v>45</v>
      </c>
      <c r="D1106" s="811" t="s">
        <v>982</v>
      </c>
      <c r="E1106" s="811">
        <v>4</v>
      </c>
      <c r="F1106" s="779" t="s">
        <v>18</v>
      </c>
      <c r="G1106" s="811" t="s">
        <v>1057</v>
      </c>
      <c r="H1106" s="811" t="s">
        <v>45</v>
      </c>
      <c r="I1106" s="811" t="s">
        <v>165</v>
      </c>
      <c r="J1106" s="811" t="s">
        <v>35</v>
      </c>
      <c r="K1106" s="811" t="s">
        <v>220</v>
      </c>
      <c r="L1106" s="811" t="s">
        <v>30</v>
      </c>
      <c r="M1106" s="86" t="s">
        <v>30</v>
      </c>
      <c r="N1106" s="811" t="s">
        <v>45</v>
      </c>
      <c r="O1106" s="811" t="s">
        <v>45</v>
      </c>
      <c r="P1106" s="811" t="s">
        <v>30</v>
      </c>
      <c r="Q1106" s="811" t="s">
        <v>1501</v>
      </c>
      <c r="R1106" s="812" t="s">
        <v>5636</v>
      </c>
      <c r="S1106" s="812" t="s">
        <v>1947</v>
      </c>
      <c r="T1106" s="811" t="s">
        <v>1948</v>
      </c>
      <c r="U1106" s="811" t="s">
        <v>1364</v>
      </c>
    </row>
    <row r="1107" spans="1:21" s="593" customFormat="1" ht="13" customHeight="1">
      <c r="A1107" s="810" t="s">
        <v>1319</v>
      </c>
      <c r="B1107" s="810" t="s">
        <v>10159</v>
      </c>
      <c r="C1107" s="778" t="s">
        <v>45</v>
      </c>
      <c r="D1107" s="811" t="s">
        <v>982</v>
      </c>
      <c r="E1107" s="811">
        <v>4</v>
      </c>
      <c r="F1107" s="779" t="s">
        <v>18</v>
      </c>
      <c r="G1107" s="811" t="s">
        <v>1057</v>
      </c>
      <c r="H1107" s="811" t="s">
        <v>45</v>
      </c>
      <c r="I1107" s="811" t="s">
        <v>165</v>
      </c>
      <c r="J1107" s="811" t="s">
        <v>35</v>
      </c>
      <c r="K1107" s="811" t="s">
        <v>220</v>
      </c>
      <c r="L1107" s="811" t="s">
        <v>45</v>
      </c>
      <c r="M1107" s="86" t="s">
        <v>30</v>
      </c>
      <c r="N1107" s="811" t="s">
        <v>30</v>
      </c>
      <c r="O1107" s="811" t="s">
        <v>45</v>
      </c>
      <c r="P1107" s="811" t="s">
        <v>30</v>
      </c>
      <c r="Q1107" s="811" t="s">
        <v>1501</v>
      </c>
      <c r="R1107" s="812" t="s">
        <v>10159</v>
      </c>
      <c r="S1107" s="812" t="s">
        <v>10081</v>
      </c>
      <c r="T1107" s="811" t="s">
        <v>10078</v>
      </c>
      <c r="U1107" s="811" t="s">
        <v>10082</v>
      </c>
    </row>
    <row r="1108" spans="1:21" s="593" customFormat="1" ht="13" customHeight="1">
      <c r="A1108" s="810" t="s">
        <v>1319</v>
      </c>
      <c r="B1108" s="810" t="s">
        <v>10160</v>
      </c>
      <c r="C1108" s="778" t="s">
        <v>45</v>
      </c>
      <c r="D1108" s="811" t="s">
        <v>982</v>
      </c>
      <c r="E1108" s="811">
        <v>4</v>
      </c>
      <c r="F1108" s="779" t="s">
        <v>18</v>
      </c>
      <c r="G1108" s="811" t="s">
        <v>1059</v>
      </c>
      <c r="H1108" s="811" t="s">
        <v>45</v>
      </c>
      <c r="I1108" s="811" t="s">
        <v>165</v>
      </c>
      <c r="J1108" s="811" t="s">
        <v>35</v>
      </c>
      <c r="K1108" s="811" t="s">
        <v>220</v>
      </c>
      <c r="L1108" s="811" t="s">
        <v>45</v>
      </c>
      <c r="M1108" s="86" t="s">
        <v>30</v>
      </c>
      <c r="N1108" s="811" t="s">
        <v>45</v>
      </c>
      <c r="O1108" s="811" t="s">
        <v>45</v>
      </c>
      <c r="P1108" s="811" t="s">
        <v>45</v>
      </c>
      <c r="Q1108" s="811" t="s">
        <v>1501</v>
      </c>
      <c r="R1108" s="812" t="s">
        <v>10160</v>
      </c>
      <c r="S1108" s="812" t="s">
        <v>10079</v>
      </c>
      <c r="T1108" s="811" t="s">
        <v>10077</v>
      </c>
      <c r="U1108" s="811" t="s">
        <v>10080</v>
      </c>
    </row>
    <row r="1109" spans="1:21" s="593" customFormat="1" ht="13" customHeight="1">
      <c r="A1109" s="810" t="s">
        <v>1319</v>
      </c>
      <c r="B1109" s="810" t="s">
        <v>10138</v>
      </c>
      <c r="C1109" s="778" t="s">
        <v>30</v>
      </c>
      <c r="D1109" s="811" t="s">
        <v>982</v>
      </c>
      <c r="E1109" s="811">
        <v>4</v>
      </c>
      <c r="F1109" s="779" t="s">
        <v>18</v>
      </c>
      <c r="G1109" s="811" t="s">
        <v>1072</v>
      </c>
      <c r="H1109" s="811" t="s">
        <v>45</v>
      </c>
      <c r="I1109" s="811" t="s">
        <v>165</v>
      </c>
      <c r="J1109" s="811" t="s">
        <v>21</v>
      </c>
      <c r="K1109" s="811" t="s">
        <v>220</v>
      </c>
      <c r="L1109" s="811" t="s">
        <v>30</v>
      </c>
      <c r="M1109" s="86" t="s">
        <v>30</v>
      </c>
      <c r="N1109" s="811" t="s">
        <v>45</v>
      </c>
      <c r="O1109" s="811" t="s">
        <v>45</v>
      </c>
      <c r="P1109" s="811" t="s">
        <v>45</v>
      </c>
      <c r="Q1109" s="811" t="s">
        <v>1500</v>
      </c>
      <c r="R1109" s="812" t="s">
        <v>10138</v>
      </c>
      <c r="S1109" s="812" t="s">
        <v>45</v>
      </c>
      <c r="T1109" s="811" t="s">
        <v>45</v>
      </c>
      <c r="U1109" s="811" t="s">
        <v>10139</v>
      </c>
    </row>
    <row r="1110" spans="1:21" s="593" customFormat="1" ht="13" customHeight="1">
      <c r="A1110" s="810" t="s">
        <v>1319</v>
      </c>
      <c r="B1110" s="810" t="s">
        <v>2032</v>
      </c>
      <c r="C1110" s="778" t="s">
        <v>30</v>
      </c>
      <c r="D1110" s="811" t="s">
        <v>982</v>
      </c>
      <c r="E1110" s="811">
        <v>4</v>
      </c>
      <c r="F1110" s="779" t="s">
        <v>18</v>
      </c>
      <c r="G1110" s="811" t="s">
        <v>1057</v>
      </c>
      <c r="H1110" s="811" t="s">
        <v>45</v>
      </c>
      <c r="I1110" s="811" t="s">
        <v>165</v>
      </c>
      <c r="J1110" s="811" t="s">
        <v>21</v>
      </c>
      <c r="K1110" s="811" t="s">
        <v>220</v>
      </c>
      <c r="L1110" s="811" t="s">
        <v>30</v>
      </c>
      <c r="M1110" s="86" t="s">
        <v>30</v>
      </c>
      <c r="N1110" s="811" t="s">
        <v>30</v>
      </c>
      <c r="O1110" s="811" t="s">
        <v>45</v>
      </c>
      <c r="P1110" s="811" t="s">
        <v>30</v>
      </c>
      <c r="Q1110" s="811" t="s">
        <v>1501</v>
      </c>
      <c r="R1110" s="812" t="s">
        <v>2032</v>
      </c>
      <c r="S1110" s="812" t="s">
        <v>2060</v>
      </c>
      <c r="T1110" s="811" t="s">
        <v>2061</v>
      </c>
      <c r="U1110" s="811" t="s">
        <v>2033</v>
      </c>
    </row>
    <row r="1111" spans="1:21" s="593" customFormat="1" ht="13" customHeight="1">
      <c r="A1111" s="810" t="s">
        <v>1319</v>
      </c>
      <c r="B1111" s="810" t="s">
        <v>959</v>
      </c>
      <c r="C1111" s="778" t="s">
        <v>30</v>
      </c>
      <c r="D1111" s="811" t="s">
        <v>982</v>
      </c>
      <c r="E1111" s="811">
        <v>4</v>
      </c>
      <c r="F1111" s="779" t="s">
        <v>18</v>
      </c>
      <c r="G1111" s="811" t="s">
        <v>1057</v>
      </c>
      <c r="H1111" s="811" t="s">
        <v>45</v>
      </c>
      <c r="I1111" s="811" t="s">
        <v>165</v>
      </c>
      <c r="J1111" s="811" t="s">
        <v>21</v>
      </c>
      <c r="K1111" s="811" t="s">
        <v>220</v>
      </c>
      <c r="L1111" s="811" t="s">
        <v>30</v>
      </c>
      <c r="M1111" s="86" t="s">
        <v>30</v>
      </c>
      <c r="N1111" s="811" t="s">
        <v>30</v>
      </c>
      <c r="O1111" s="811" t="s">
        <v>45</v>
      </c>
      <c r="P1111" s="811" t="s">
        <v>30</v>
      </c>
      <c r="Q1111" s="811" t="s">
        <v>1501</v>
      </c>
      <c r="R1111" s="812" t="s">
        <v>959</v>
      </c>
      <c r="S1111" s="812" t="s">
        <v>3247</v>
      </c>
      <c r="T1111" s="811" t="s">
        <v>1834</v>
      </c>
      <c r="U1111" s="811" t="s">
        <v>715</v>
      </c>
    </row>
    <row r="1112" spans="1:21" s="593" customFormat="1" ht="13" customHeight="1">
      <c r="A1112" s="810" t="s">
        <v>1319</v>
      </c>
      <c r="B1112" s="810" t="s">
        <v>2657</v>
      </c>
      <c r="C1112" s="778" t="s">
        <v>30</v>
      </c>
      <c r="D1112" s="811" t="s">
        <v>982</v>
      </c>
      <c r="E1112" s="811">
        <v>4</v>
      </c>
      <c r="F1112" s="779" t="s">
        <v>18</v>
      </c>
      <c r="G1112" s="811" t="s">
        <v>1059</v>
      </c>
      <c r="H1112" s="811" t="s">
        <v>45</v>
      </c>
      <c r="I1112" s="811" t="s">
        <v>165</v>
      </c>
      <c r="J1112" s="811" t="s">
        <v>21</v>
      </c>
      <c r="K1112" s="811" t="s">
        <v>220</v>
      </c>
      <c r="L1112" s="811" t="s">
        <v>30</v>
      </c>
      <c r="M1112" s="86" t="s">
        <v>30</v>
      </c>
      <c r="N1112" s="811" t="s">
        <v>45</v>
      </c>
      <c r="O1112" s="811" t="s">
        <v>45</v>
      </c>
      <c r="P1112" s="811" t="s">
        <v>45</v>
      </c>
      <c r="Q1112" s="811" t="s">
        <v>1501</v>
      </c>
      <c r="R1112" s="812" t="s">
        <v>2657</v>
      </c>
      <c r="S1112" s="812" t="s">
        <v>3231</v>
      </c>
      <c r="T1112" s="811" t="s">
        <v>1842</v>
      </c>
      <c r="U1112" s="811" t="s">
        <v>1073</v>
      </c>
    </row>
    <row r="1113" spans="1:21" s="583" customFormat="1" ht="13" hidden="1" customHeight="1">
      <c r="A1113" s="810" t="s">
        <v>1333</v>
      </c>
      <c r="B1113" s="810" t="s">
        <v>5630</v>
      </c>
      <c r="C1113" s="778" t="s">
        <v>45</v>
      </c>
      <c r="D1113" s="811" t="s">
        <v>982</v>
      </c>
      <c r="E1113" s="811">
        <v>4</v>
      </c>
      <c r="F1113" s="779" t="s">
        <v>40</v>
      </c>
      <c r="G1113" s="811" t="s">
        <v>1057</v>
      </c>
      <c r="H1113" s="811" t="s">
        <v>45</v>
      </c>
      <c r="I1113" s="811" t="s">
        <v>165</v>
      </c>
      <c r="J1113" s="811" t="s">
        <v>191</v>
      </c>
      <c r="K1113" s="811" t="s">
        <v>220</v>
      </c>
      <c r="L1113" s="811" t="s">
        <v>45</v>
      </c>
      <c r="M1113" s="86" t="s">
        <v>30</v>
      </c>
      <c r="N1113" s="811" t="s">
        <v>45</v>
      </c>
      <c r="O1113" s="811" t="s">
        <v>45</v>
      </c>
      <c r="P1113" s="811" t="s">
        <v>30</v>
      </c>
      <c r="Q1113" s="811" t="s">
        <v>1501</v>
      </c>
      <c r="R1113" s="812" t="s">
        <v>5630</v>
      </c>
      <c r="S1113" s="812" t="s">
        <v>1632</v>
      </c>
      <c r="T1113" s="811" t="s">
        <v>1828</v>
      </c>
      <c r="U1113" s="811" t="s">
        <v>1214</v>
      </c>
    </row>
    <row r="1114" spans="1:21" s="583" customFormat="1" ht="13" hidden="1" customHeight="1">
      <c r="A1114" s="810" t="s">
        <v>1333</v>
      </c>
      <c r="B1114" s="810" t="s">
        <v>5631</v>
      </c>
      <c r="C1114" s="778" t="s">
        <v>45</v>
      </c>
      <c r="D1114" s="811" t="s">
        <v>982</v>
      </c>
      <c r="E1114" s="811">
        <v>4</v>
      </c>
      <c r="F1114" s="779" t="s">
        <v>40</v>
      </c>
      <c r="G1114" s="811" t="s">
        <v>1059</v>
      </c>
      <c r="H1114" s="811" t="s">
        <v>45</v>
      </c>
      <c r="I1114" s="811" t="s">
        <v>165</v>
      </c>
      <c r="J1114" s="811" t="s">
        <v>191</v>
      </c>
      <c r="K1114" s="811" t="s">
        <v>220</v>
      </c>
      <c r="L1114" s="811" t="s">
        <v>45</v>
      </c>
      <c r="M1114" s="86" t="s">
        <v>30</v>
      </c>
      <c r="N1114" s="811" t="s">
        <v>45</v>
      </c>
      <c r="O1114" s="811" t="s">
        <v>45</v>
      </c>
      <c r="P1114" s="811" t="s">
        <v>30</v>
      </c>
      <c r="Q1114" s="811" t="s">
        <v>1501</v>
      </c>
      <c r="R1114" s="812" t="s">
        <v>5631</v>
      </c>
      <c r="S1114" s="812" t="s">
        <v>2007</v>
      </c>
      <c r="T1114" s="811" t="s">
        <v>2008</v>
      </c>
      <c r="U1114" s="811" t="s">
        <v>1207</v>
      </c>
    </row>
    <row r="1115" spans="1:21" s="583" customFormat="1" ht="13" customHeight="1">
      <c r="A1115" s="810" t="s">
        <v>1319</v>
      </c>
      <c r="B1115" s="810" t="s">
        <v>390</v>
      </c>
      <c r="C1115" s="778" t="s">
        <v>45</v>
      </c>
      <c r="D1115" s="811" t="s">
        <v>980</v>
      </c>
      <c r="E1115" s="811">
        <v>5</v>
      </c>
      <c r="F1115" s="779" t="s">
        <v>18</v>
      </c>
      <c r="G1115" s="811" t="s">
        <v>1057</v>
      </c>
      <c r="H1115" s="811" t="s">
        <v>45</v>
      </c>
      <c r="I1115" s="811" t="s">
        <v>165</v>
      </c>
      <c r="J1115" s="811" t="s">
        <v>180</v>
      </c>
      <c r="K1115" s="811" t="s">
        <v>218</v>
      </c>
      <c r="L1115" s="811" t="s">
        <v>45</v>
      </c>
      <c r="M1115" s="86" t="s">
        <v>30</v>
      </c>
      <c r="N1115" s="811" t="s">
        <v>45</v>
      </c>
      <c r="O1115" s="811" t="s">
        <v>45</v>
      </c>
      <c r="P1115" s="811" t="s">
        <v>30</v>
      </c>
      <c r="Q1115" s="811" t="s">
        <v>1501</v>
      </c>
      <c r="R1115" s="812" t="s">
        <v>390</v>
      </c>
      <c r="S1115" s="812" t="s">
        <v>390</v>
      </c>
      <c r="T1115" s="811" t="s">
        <v>3279</v>
      </c>
      <c r="U1115" s="811" t="s">
        <v>2651</v>
      </c>
    </row>
    <row r="1116" spans="1:21" s="583" customFormat="1" ht="13" customHeight="1">
      <c r="A1116" s="810" t="s">
        <v>1319</v>
      </c>
      <c r="B1116" s="810" t="s">
        <v>5640</v>
      </c>
      <c r="C1116" s="778" t="s">
        <v>45</v>
      </c>
      <c r="D1116" s="811" t="s">
        <v>980</v>
      </c>
      <c r="E1116" s="811">
        <v>5</v>
      </c>
      <c r="F1116" s="779" t="s">
        <v>18</v>
      </c>
      <c r="G1116" s="811" t="s">
        <v>1057</v>
      </c>
      <c r="H1116" s="811" t="s">
        <v>45</v>
      </c>
      <c r="I1116" s="811" t="s">
        <v>165</v>
      </c>
      <c r="J1116" s="811" t="s">
        <v>35</v>
      </c>
      <c r="K1116" s="811" t="s">
        <v>223</v>
      </c>
      <c r="L1116" s="811" t="s">
        <v>30</v>
      </c>
      <c r="M1116" s="86" t="s">
        <v>30</v>
      </c>
      <c r="N1116" s="811" t="s">
        <v>45</v>
      </c>
      <c r="O1116" s="811" t="s">
        <v>45</v>
      </c>
      <c r="P1116" s="811" t="s">
        <v>30</v>
      </c>
      <c r="Q1116" s="811" t="s">
        <v>1501</v>
      </c>
      <c r="R1116" s="812" t="s">
        <v>5640</v>
      </c>
      <c r="S1116" s="812" t="s">
        <v>392</v>
      </c>
      <c r="T1116" s="811" t="s">
        <v>1836</v>
      </c>
      <c r="U1116" s="811" t="s">
        <v>719</v>
      </c>
    </row>
    <row r="1117" spans="1:21" s="583" customFormat="1" ht="13" customHeight="1">
      <c r="A1117" s="810" t="s">
        <v>1319</v>
      </c>
      <c r="B1117" s="810" t="s">
        <v>5642</v>
      </c>
      <c r="C1117" s="778" t="s">
        <v>45</v>
      </c>
      <c r="D1117" s="811" t="s">
        <v>983</v>
      </c>
      <c r="E1117" s="811">
        <v>2</v>
      </c>
      <c r="F1117" s="779" t="s">
        <v>18</v>
      </c>
      <c r="G1117" s="811" t="s">
        <v>1057</v>
      </c>
      <c r="H1117" s="811" t="s">
        <v>45</v>
      </c>
      <c r="I1117" s="811" t="s">
        <v>36</v>
      </c>
      <c r="J1117" s="811" t="s">
        <v>180</v>
      </c>
      <c r="K1117" s="811" t="s">
        <v>220</v>
      </c>
      <c r="L1117" s="811" t="s">
        <v>30</v>
      </c>
      <c r="M1117" s="86" t="s">
        <v>30</v>
      </c>
      <c r="N1117" s="811" t="s">
        <v>45</v>
      </c>
      <c r="O1117" s="811" t="s">
        <v>45</v>
      </c>
      <c r="P1117" s="811" t="s">
        <v>30</v>
      </c>
      <c r="Q1117" s="811" t="s">
        <v>1501</v>
      </c>
      <c r="R1117" s="812" t="s">
        <v>5642</v>
      </c>
      <c r="S1117" s="812" t="s">
        <v>394</v>
      </c>
      <c r="T1117" s="811" t="s">
        <v>1838</v>
      </c>
      <c r="U1117" s="811" t="s">
        <v>721</v>
      </c>
    </row>
    <row r="1118" spans="1:21" s="583" customFormat="1" ht="13" customHeight="1">
      <c r="A1118" s="810" t="s">
        <v>1319</v>
      </c>
      <c r="B1118" s="810" t="s">
        <v>395</v>
      </c>
      <c r="C1118" s="778" t="s">
        <v>45</v>
      </c>
      <c r="D1118" s="811" t="s">
        <v>982</v>
      </c>
      <c r="E1118" s="811">
        <v>4</v>
      </c>
      <c r="F1118" s="779" t="s">
        <v>18</v>
      </c>
      <c r="G1118" s="811" t="s">
        <v>1057</v>
      </c>
      <c r="H1118" s="811" t="s">
        <v>45</v>
      </c>
      <c r="I1118" s="811" t="s">
        <v>165</v>
      </c>
      <c r="J1118" s="811" t="s">
        <v>21</v>
      </c>
      <c r="K1118" s="811" t="s">
        <v>220</v>
      </c>
      <c r="L1118" s="811" t="s">
        <v>45</v>
      </c>
      <c r="M1118" s="86" t="s">
        <v>30</v>
      </c>
      <c r="N1118" s="811" t="s">
        <v>30</v>
      </c>
      <c r="O1118" s="811" t="s">
        <v>45</v>
      </c>
      <c r="P1118" s="811" t="s">
        <v>30</v>
      </c>
      <c r="Q1118" s="811" t="s">
        <v>1501</v>
      </c>
      <c r="R1118" s="812" t="s">
        <v>395</v>
      </c>
      <c r="S1118" s="812" t="s">
        <v>395</v>
      </c>
      <c r="T1118" s="811" t="s">
        <v>1839</v>
      </c>
      <c r="U1118" s="811" t="s">
        <v>722</v>
      </c>
    </row>
    <row r="1119" spans="1:21" s="583" customFormat="1" ht="13" customHeight="1">
      <c r="A1119" s="810" t="s">
        <v>1319</v>
      </c>
      <c r="B1119" s="810" t="s">
        <v>5643</v>
      </c>
      <c r="C1119" s="778" t="s">
        <v>30</v>
      </c>
      <c r="D1119" s="811" t="s">
        <v>981</v>
      </c>
      <c r="E1119" s="811">
        <v>1</v>
      </c>
      <c r="F1119" s="779" t="s">
        <v>18</v>
      </c>
      <c r="G1119" s="811" t="s">
        <v>1058</v>
      </c>
      <c r="H1119" s="811" t="s">
        <v>45</v>
      </c>
      <c r="I1119" s="811" t="s">
        <v>190</v>
      </c>
      <c r="J1119" s="811" t="s">
        <v>35</v>
      </c>
      <c r="K1119" s="811" t="s">
        <v>220</v>
      </c>
      <c r="L1119" s="811" t="s">
        <v>45</v>
      </c>
      <c r="M1119" s="86" t="s">
        <v>30</v>
      </c>
      <c r="N1119" s="811" t="s">
        <v>45</v>
      </c>
      <c r="O1119" s="811" t="s">
        <v>45</v>
      </c>
      <c r="P1119" s="811" t="s">
        <v>30</v>
      </c>
      <c r="Q1119" s="811" t="s">
        <v>1500</v>
      </c>
      <c r="R1119" s="812" t="s">
        <v>5643</v>
      </c>
      <c r="S1119" s="812" t="s">
        <v>45</v>
      </c>
      <c r="T1119" s="811" t="s">
        <v>45</v>
      </c>
      <c r="U1119" s="811" t="s">
        <v>723</v>
      </c>
    </row>
    <row r="1120" spans="1:21" s="583" customFormat="1" ht="13" customHeight="1">
      <c r="A1120" s="810" t="s">
        <v>1319</v>
      </c>
      <c r="B1120" s="810" t="s">
        <v>5644</v>
      </c>
      <c r="C1120" s="778" t="s">
        <v>30</v>
      </c>
      <c r="D1120" s="811" t="s">
        <v>981</v>
      </c>
      <c r="E1120" s="811">
        <v>1</v>
      </c>
      <c r="F1120" s="779" t="s">
        <v>18</v>
      </c>
      <c r="G1120" s="811" t="s">
        <v>1057</v>
      </c>
      <c r="H1120" s="811" t="s">
        <v>45</v>
      </c>
      <c r="I1120" s="811" t="s">
        <v>190</v>
      </c>
      <c r="J1120" s="811" t="s">
        <v>35</v>
      </c>
      <c r="K1120" s="811" t="s">
        <v>220</v>
      </c>
      <c r="L1120" s="811" t="s">
        <v>45</v>
      </c>
      <c r="M1120" s="86" t="s">
        <v>30</v>
      </c>
      <c r="N1120" s="811" t="s">
        <v>30</v>
      </c>
      <c r="O1120" s="811" t="s">
        <v>30</v>
      </c>
      <c r="P1120" s="811" t="s">
        <v>30</v>
      </c>
      <c r="Q1120" s="811" t="s">
        <v>1501</v>
      </c>
      <c r="R1120" s="812" t="s">
        <v>5644</v>
      </c>
      <c r="S1120" s="812" t="s">
        <v>3294</v>
      </c>
      <c r="T1120" s="811" t="s">
        <v>1840</v>
      </c>
      <c r="U1120" s="811" t="s">
        <v>724</v>
      </c>
    </row>
    <row r="1121" spans="1:21" s="583" customFormat="1" ht="13" customHeight="1">
      <c r="A1121" s="810" t="s">
        <v>1319</v>
      </c>
      <c r="B1121" s="810" t="s">
        <v>5645</v>
      </c>
      <c r="C1121" s="778" t="s">
        <v>30</v>
      </c>
      <c r="D1121" s="811" t="s">
        <v>981</v>
      </c>
      <c r="E1121" s="811">
        <v>1</v>
      </c>
      <c r="F1121" s="779" t="s">
        <v>18</v>
      </c>
      <c r="G1121" s="811" t="s">
        <v>1059</v>
      </c>
      <c r="H1121" s="811" t="s">
        <v>45</v>
      </c>
      <c r="I1121" s="811" t="s">
        <v>190</v>
      </c>
      <c r="J1121" s="811" t="s">
        <v>35</v>
      </c>
      <c r="K1121" s="811" t="s">
        <v>220</v>
      </c>
      <c r="L1121" s="811" t="s">
        <v>45</v>
      </c>
      <c r="M1121" s="86" t="s">
        <v>30</v>
      </c>
      <c r="N1121" s="811" t="s">
        <v>45</v>
      </c>
      <c r="O1121" s="811" t="s">
        <v>45</v>
      </c>
      <c r="P1121" s="811" t="s">
        <v>45</v>
      </c>
      <c r="Q1121" s="811" t="s">
        <v>1501</v>
      </c>
      <c r="R1121" s="812" t="s">
        <v>5645</v>
      </c>
      <c r="S1121" s="691" t="s">
        <v>6283</v>
      </c>
      <c r="T1121" s="811" t="s">
        <v>6284</v>
      </c>
      <c r="U1121" s="811" t="s">
        <v>5646</v>
      </c>
    </row>
    <row r="1122" spans="1:21" s="583" customFormat="1" ht="13" hidden="1" customHeight="1">
      <c r="A1122" s="810" t="s">
        <v>1319</v>
      </c>
      <c r="B1122" s="810" t="s">
        <v>7640</v>
      </c>
      <c r="C1122" s="778" t="s">
        <v>45</v>
      </c>
      <c r="D1122" s="811" t="s">
        <v>979</v>
      </c>
      <c r="E1122" s="811">
        <v>3</v>
      </c>
      <c r="F1122" s="779" t="s">
        <v>40</v>
      </c>
      <c r="G1122" s="811" t="s">
        <v>1057</v>
      </c>
      <c r="H1122" s="811" t="s">
        <v>45</v>
      </c>
      <c r="I1122" s="811" t="s">
        <v>192</v>
      </c>
      <c r="J1122" s="811" t="s">
        <v>35</v>
      </c>
      <c r="K1122" s="811" t="s">
        <v>220</v>
      </c>
      <c r="L1122" s="811" t="s">
        <v>45</v>
      </c>
      <c r="M1122" s="86" t="s">
        <v>30</v>
      </c>
      <c r="N1122" s="811" t="s">
        <v>45</v>
      </c>
      <c r="O1122" s="811" t="s">
        <v>45</v>
      </c>
      <c r="P1122" s="811" t="s">
        <v>30</v>
      </c>
      <c r="Q1122" s="811" t="s">
        <v>16</v>
      </c>
      <c r="R1122" s="812" t="s">
        <v>45</v>
      </c>
      <c r="S1122" s="812" t="s">
        <v>7640</v>
      </c>
      <c r="T1122" s="811" t="s">
        <v>1832</v>
      </c>
      <c r="U1122" s="811" t="s">
        <v>716</v>
      </c>
    </row>
    <row r="1123" spans="1:21" s="583" customFormat="1" ht="13" customHeight="1">
      <c r="A1123" s="810" t="s">
        <v>1319</v>
      </c>
      <c r="B1123" s="810" t="s">
        <v>396</v>
      </c>
      <c r="C1123" s="778" t="s">
        <v>30</v>
      </c>
      <c r="D1123" s="811" t="s">
        <v>980</v>
      </c>
      <c r="E1123" s="811">
        <v>5</v>
      </c>
      <c r="F1123" s="779" t="s">
        <v>18</v>
      </c>
      <c r="G1123" s="811" t="s">
        <v>1057</v>
      </c>
      <c r="H1123" s="811" t="s">
        <v>45</v>
      </c>
      <c r="I1123" s="811" t="s">
        <v>165</v>
      </c>
      <c r="J1123" s="811" t="s">
        <v>25</v>
      </c>
      <c r="K1123" s="811" t="s">
        <v>220</v>
      </c>
      <c r="L1123" s="811" t="s">
        <v>45</v>
      </c>
      <c r="M1123" s="86" t="s">
        <v>30</v>
      </c>
      <c r="N1123" s="811" t="s">
        <v>30</v>
      </c>
      <c r="O1123" s="811" t="s">
        <v>45</v>
      </c>
      <c r="P1123" s="811" t="s">
        <v>30</v>
      </c>
      <c r="Q1123" s="811" t="s">
        <v>1501</v>
      </c>
      <c r="R1123" s="812" t="s">
        <v>396</v>
      </c>
      <c r="S1123" s="812" t="s">
        <v>396</v>
      </c>
      <c r="T1123" s="811" t="s">
        <v>1841</v>
      </c>
      <c r="U1123" s="811" t="s">
        <v>725</v>
      </c>
    </row>
    <row r="1124" spans="1:21" s="583" customFormat="1" ht="13" customHeight="1">
      <c r="A1124" s="810" t="s">
        <v>1319</v>
      </c>
      <c r="B1124" s="810" t="s">
        <v>9816</v>
      </c>
      <c r="C1124" s="778" t="s">
        <v>45</v>
      </c>
      <c r="D1124" s="811" t="s">
        <v>980</v>
      </c>
      <c r="E1124" s="811">
        <v>5</v>
      </c>
      <c r="F1124" s="779" t="s">
        <v>18</v>
      </c>
      <c r="G1124" s="811" t="s">
        <v>1057</v>
      </c>
      <c r="H1124" s="811" t="s">
        <v>45</v>
      </c>
      <c r="I1124" s="811" t="s">
        <v>165</v>
      </c>
      <c r="J1124" s="811" t="s">
        <v>25</v>
      </c>
      <c r="K1124" s="811" t="s">
        <v>220</v>
      </c>
      <c r="L1124" s="811" t="s">
        <v>45</v>
      </c>
      <c r="M1124" s="86" t="s">
        <v>30</v>
      </c>
      <c r="N1124" s="811" t="s">
        <v>45</v>
      </c>
      <c r="O1124" s="811" t="s">
        <v>45</v>
      </c>
      <c r="P1124" s="811" t="s">
        <v>30</v>
      </c>
      <c r="Q1124" s="811" t="s">
        <v>1501</v>
      </c>
      <c r="R1124" s="812" t="s">
        <v>9816</v>
      </c>
      <c r="S1124" s="885" t="s">
        <v>10648</v>
      </c>
      <c r="T1124" s="811" t="s">
        <v>10647</v>
      </c>
      <c r="U1124" s="811" t="s">
        <v>9818</v>
      </c>
    </row>
    <row r="1125" spans="1:21" s="583" customFormat="1" ht="13" customHeight="1">
      <c r="A1125" s="810" t="s">
        <v>1319</v>
      </c>
      <c r="B1125" s="810" t="s">
        <v>9815</v>
      </c>
      <c r="C1125" s="778" t="s">
        <v>45</v>
      </c>
      <c r="D1125" s="811" t="s">
        <v>980</v>
      </c>
      <c r="E1125" s="811">
        <v>5</v>
      </c>
      <c r="F1125" s="779" t="s">
        <v>18</v>
      </c>
      <c r="G1125" s="811" t="s">
        <v>1059</v>
      </c>
      <c r="H1125" s="811" t="s">
        <v>45</v>
      </c>
      <c r="I1125" s="811" t="s">
        <v>165</v>
      </c>
      <c r="J1125" s="811" t="s">
        <v>25</v>
      </c>
      <c r="K1125" s="811" t="s">
        <v>220</v>
      </c>
      <c r="L1125" s="811" t="s">
        <v>45</v>
      </c>
      <c r="M1125" s="86" t="s">
        <v>30</v>
      </c>
      <c r="N1125" s="811" t="s">
        <v>45</v>
      </c>
      <c r="O1125" s="811" t="s">
        <v>45</v>
      </c>
      <c r="P1125" s="811" t="s">
        <v>45</v>
      </c>
      <c r="Q1125" s="811" t="s">
        <v>1500</v>
      </c>
      <c r="R1125" s="812" t="s">
        <v>9815</v>
      </c>
      <c r="S1125" s="812" t="s">
        <v>45</v>
      </c>
      <c r="T1125" s="811" t="s">
        <v>45</v>
      </c>
      <c r="U1125" s="811" t="s">
        <v>9817</v>
      </c>
    </row>
    <row r="1126" spans="1:21" s="583" customFormat="1" ht="13" hidden="1" customHeight="1">
      <c r="A1126" s="810" t="s">
        <v>1319</v>
      </c>
      <c r="B1126" s="810" t="s">
        <v>8081</v>
      </c>
      <c r="C1126" s="778" t="s">
        <v>45</v>
      </c>
      <c r="D1126" s="811" t="s">
        <v>983</v>
      </c>
      <c r="E1126" s="811">
        <v>2</v>
      </c>
      <c r="F1126" s="779" t="s">
        <v>40</v>
      </c>
      <c r="G1126" s="811" t="s">
        <v>1057</v>
      </c>
      <c r="H1126" s="811" t="s">
        <v>45</v>
      </c>
      <c r="I1126" s="811" t="s">
        <v>36</v>
      </c>
      <c r="J1126" s="811" t="s">
        <v>35</v>
      </c>
      <c r="K1126" s="811" t="s">
        <v>220</v>
      </c>
      <c r="L1126" s="811" t="s">
        <v>45</v>
      </c>
      <c r="M1126" s="86" t="s">
        <v>30</v>
      </c>
      <c r="N1126" s="811" t="s">
        <v>45</v>
      </c>
      <c r="O1126" s="811" t="s">
        <v>45</v>
      </c>
      <c r="P1126" s="811" t="s">
        <v>30</v>
      </c>
      <c r="Q1126" s="811" t="s">
        <v>1501</v>
      </c>
      <c r="R1126" s="812" t="s">
        <v>8081</v>
      </c>
      <c r="S1126" s="812" t="s">
        <v>393</v>
      </c>
      <c r="T1126" s="811" t="s">
        <v>3266</v>
      </c>
      <c r="U1126" s="811" t="s">
        <v>2660</v>
      </c>
    </row>
    <row r="1127" spans="1:21" s="583" customFormat="1" ht="13" customHeight="1">
      <c r="A1127" s="810" t="s">
        <v>1319</v>
      </c>
      <c r="B1127" s="810" t="s">
        <v>5647</v>
      </c>
      <c r="C1127" s="778" t="s">
        <v>45</v>
      </c>
      <c r="D1127" s="811" t="s">
        <v>980</v>
      </c>
      <c r="E1127" s="811">
        <v>5</v>
      </c>
      <c r="F1127" s="779" t="s">
        <v>18</v>
      </c>
      <c r="G1127" s="811" t="s">
        <v>1057</v>
      </c>
      <c r="H1127" s="811" t="s">
        <v>45</v>
      </c>
      <c r="I1127" s="811" t="s">
        <v>165</v>
      </c>
      <c r="J1127" s="811" t="s">
        <v>25</v>
      </c>
      <c r="K1127" s="811" t="s">
        <v>220</v>
      </c>
      <c r="L1127" s="811" t="s">
        <v>30</v>
      </c>
      <c r="M1127" s="86" t="s">
        <v>30</v>
      </c>
      <c r="N1127" s="811" t="s">
        <v>45</v>
      </c>
      <c r="O1127" s="811" t="s">
        <v>45</v>
      </c>
      <c r="P1127" s="811" t="s">
        <v>30</v>
      </c>
      <c r="Q1127" s="811" t="s">
        <v>1501</v>
      </c>
      <c r="R1127" s="812" t="s">
        <v>5647</v>
      </c>
      <c r="S1127" s="812" t="s">
        <v>213</v>
      </c>
      <c r="T1127" s="811" t="s">
        <v>1837</v>
      </c>
      <c r="U1127" s="811" t="s">
        <v>720</v>
      </c>
    </row>
    <row r="1128" spans="1:21" s="593" customFormat="1" ht="13" customHeight="1">
      <c r="A1128" s="810" t="s">
        <v>1336</v>
      </c>
      <c r="B1128" s="810" t="s">
        <v>5654</v>
      </c>
      <c r="C1128" s="778" t="s">
        <v>45</v>
      </c>
      <c r="D1128" s="811" t="s">
        <v>981</v>
      </c>
      <c r="E1128" s="811">
        <v>1</v>
      </c>
      <c r="F1128" s="779" t="s">
        <v>18</v>
      </c>
      <c r="G1128" s="811" t="s">
        <v>1057</v>
      </c>
      <c r="H1128" s="811" t="s">
        <v>45</v>
      </c>
      <c r="I1128" s="811" t="s">
        <v>57</v>
      </c>
      <c r="J1128" s="811" t="s">
        <v>25</v>
      </c>
      <c r="K1128" s="811" t="s">
        <v>220</v>
      </c>
      <c r="L1128" s="811" t="s">
        <v>45</v>
      </c>
      <c r="M1128" s="86" t="s">
        <v>30</v>
      </c>
      <c r="N1128" s="811" t="s">
        <v>45</v>
      </c>
      <c r="O1128" s="811" t="s">
        <v>45</v>
      </c>
      <c r="P1128" s="811" t="s">
        <v>30</v>
      </c>
      <c r="Q1128" s="811" t="s">
        <v>1501</v>
      </c>
      <c r="R1128" s="812" t="s">
        <v>5654</v>
      </c>
      <c r="S1128" s="812" t="s">
        <v>5655</v>
      </c>
      <c r="T1128" s="811" t="s">
        <v>1847</v>
      </c>
      <c r="U1128" s="811" t="s">
        <v>730</v>
      </c>
    </row>
    <row r="1129" spans="1:21" s="593" customFormat="1" ht="13" customHeight="1">
      <c r="A1129" s="810" t="s">
        <v>1336</v>
      </c>
      <c r="B1129" s="810" t="s">
        <v>5656</v>
      </c>
      <c r="C1129" s="778" t="s">
        <v>45</v>
      </c>
      <c r="D1129" s="811" t="s">
        <v>980</v>
      </c>
      <c r="E1129" s="811">
        <v>5</v>
      </c>
      <c r="F1129" s="779" t="s">
        <v>18</v>
      </c>
      <c r="G1129" s="811" t="s">
        <v>1057</v>
      </c>
      <c r="H1129" s="811" t="s">
        <v>45</v>
      </c>
      <c r="I1129" s="811" t="s">
        <v>165</v>
      </c>
      <c r="J1129" s="811" t="s">
        <v>25</v>
      </c>
      <c r="K1129" s="811" t="s">
        <v>223</v>
      </c>
      <c r="L1129" s="811" t="s">
        <v>30</v>
      </c>
      <c r="M1129" s="86" t="s">
        <v>30</v>
      </c>
      <c r="N1129" s="811" t="s">
        <v>45</v>
      </c>
      <c r="O1129" s="811" t="s">
        <v>45</v>
      </c>
      <c r="P1129" s="811" t="s">
        <v>30</v>
      </c>
      <c r="Q1129" s="811" t="s">
        <v>1501</v>
      </c>
      <c r="R1129" s="812" t="s">
        <v>5656</v>
      </c>
      <c r="S1129" s="812" t="s">
        <v>796</v>
      </c>
      <c r="T1129" s="811" t="s">
        <v>1848</v>
      </c>
      <c r="U1129" s="811" t="s">
        <v>795</v>
      </c>
    </row>
    <row r="1130" spans="1:21" s="583" customFormat="1" ht="13" hidden="1" customHeight="1">
      <c r="A1130" s="810" t="s">
        <v>1319</v>
      </c>
      <c r="B1130" s="810" t="s">
        <v>7521</v>
      </c>
      <c r="C1130" s="778" t="s">
        <v>45</v>
      </c>
      <c r="D1130" s="811" t="s">
        <v>979</v>
      </c>
      <c r="E1130" s="811">
        <v>3</v>
      </c>
      <c r="F1130" s="779" t="s">
        <v>19</v>
      </c>
      <c r="G1130" s="811" t="s">
        <v>1057</v>
      </c>
      <c r="H1130" s="811" t="s">
        <v>45</v>
      </c>
      <c r="I1130" s="811" t="s">
        <v>192</v>
      </c>
      <c r="J1130" s="811" t="s">
        <v>35</v>
      </c>
      <c r="K1130" s="811" t="s">
        <v>220</v>
      </c>
      <c r="L1130" s="811" t="s">
        <v>30</v>
      </c>
      <c r="M1130" s="86" t="s">
        <v>30</v>
      </c>
      <c r="N1130" s="811" t="s">
        <v>45</v>
      </c>
      <c r="O1130" s="811" t="s">
        <v>45</v>
      </c>
      <c r="P1130" s="811" t="s">
        <v>30</v>
      </c>
      <c r="Q1130" s="811" t="s">
        <v>1500</v>
      </c>
      <c r="R1130" s="812" t="s">
        <v>7521</v>
      </c>
      <c r="S1130" s="812" t="s">
        <v>45</v>
      </c>
      <c r="T1130" s="811" t="s">
        <v>45</v>
      </c>
      <c r="U1130" s="811" t="s">
        <v>7523</v>
      </c>
    </row>
    <row r="1131" spans="1:21" s="583" customFormat="1" ht="13" customHeight="1">
      <c r="A1131" s="810" t="s">
        <v>1336</v>
      </c>
      <c r="B1131" s="810" t="s">
        <v>8124</v>
      </c>
      <c r="C1131" s="778" t="s">
        <v>45</v>
      </c>
      <c r="D1131" s="811" t="s">
        <v>980</v>
      </c>
      <c r="E1131" s="811">
        <v>5</v>
      </c>
      <c r="F1131" s="779" t="s">
        <v>18</v>
      </c>
      <c r="G1131" s="811" t="s">
        <v>1059</v>
      </c>
      <c r="H1131" s="811" t="s">
        <v>45</v>
      </c>
      <c r="I1131" s="811" t="s">
        <v>165</v>
      </c>
      <c r="J1131" s="811" t="s">
        <v>25</v>
      </c>
      <c r="K1131" s="811" t="s">
        <v>223</v>
      </c>
      <c r="L1131" s="811" t="s">
        <v>30</v>
      </c>
      <c r="M1131" s="86" t="s">
        <v>30</v>
      </c>
      <c r="N1131" s="811" t="s">
        <v>45</v>
      </c>
      <c r="O1131" s="811" t="s">
        <v>45</v>
      </c>
      <c r="P1131" s="811" t="s">
        <v>45</v>
      </c>
      <c r="Q1131" s="811" t="s">
        <v>1500</v>
      </c>
      <c r="R1131" s="812" t="s">
        <v>8124</v>
      </c>
      <c r="S1131" s="812" t="s">
        <v>45</v>
      </c>
      <c r="T1131" s="811" t="s">
        <v>45</v>
      </c>
      <c r="U1131" s="811" t="s">
        <v>8125</v>
      </c>
    </row>
    <row r="1132" spans="1:21" s="583" customFormat="1" ht="13" hidden="1" customHeight="1">
      <c r="A1132" s="810" t="s">
        <v>1319</v>
      </c>
      <c r="B1132" s="810" t="s">
        <v>5637</v>
      </c>
      <c r="C1132" s="778" t="s">
        <v>45</v>
      </c>
      <c r="D1132" s="811" t="s">
        <v>980</v>
      </c>
      <c r="E1132" s="811">
        <v>5</v>
      </c>
      <c r="F1132" s="779" t="s">
        <v>40</v>
      </c>
      <c r="G1132" s="811" t="s">
        <v>1057</v>
      </c>
      <c r="H1132" s="811" t="s">
        <v>45</v>
      </c>
      <c r="I1132" s="811" t="s">
        <v>165</v>
      </c>
      <c r="J1132" s="811" t="s">
        <v>180</v>
      </c>
      <c r="K1132" s="811" t="s">
        <v>220</v>
      </c>
      <c r="L1132" s="811" t="s">
        <v>45</v>
      </c>
      <c r="M1132" s="86" t="s">
        <v>30</v>
      </c>
      <c r="N1132" s="811" t="s">
        <v>45</v>
      </c>
      <c r="O1132" s="811" t="s">
        <v>45</v>
      </c>
      <c r="P1132" s="811" t="s">
        <v>30</v>
      </c>
      <c r="Q1132" s="811" t="s">
        <v>1501</v>
      </c>
      <c r="R1132" s="812" t="s">
        <v>5637</v>
      </c>
      <c r="S1132" s="812" t="s">
        <v>809</v>
      </c>
      <c r="T1132" s="811" t="s">
        <v>3277</v>
      </c>
      <c r="U1132" s="811" t="s">
        <v>2654</v>
      </c>
    </row>
    <row r="1133" spans="1:21" s="583" customFormat="1" ht="13" hidden="1" customHeight="1">
      <c r="A1133" s="810" t="s">
        <v>1319</v>
      </c>
      <c r="B1133" s="810" t="s">
        <v>387</v>
      </c>
      <c r="C1133" s="778" t="s">
        <v>45</v>
      </c>
      <c r="D1133" s="811" t="s">
        <v>979</v>
      </c>
      <c r="E1133" s="811">
        <v>3</v>
      </c>
      <c r="F1133" s="779" t="s">
        <v>40</v>
      </c>
      <c r="G1133" s="811" t="s">
        <v>1057</v>
      </c>
      <c r="H1133" s="811" t="s">
        <v>45</v>
      </c>
      <c r="I1133" s="811" t="s">
        <v>192</v>
      </c>
      <c r="J1133" s="811" t="s">
        <v>35</v>
      </c>
      <c r="K1133" s="811" t="s">
        <v>220</v>
      </c>
      <c r="L1133" s="811" t="s">
        <v>45</v>
      </c>
      <c r="M1133" s="86" t="s">
        <v>30</v>
      </c>
      <c r="N1133" s="811" t="s">
        <v>45</v>
      </c>
      <c r="O1133" s="811" t="s">
        <v>45</v>
      </c>
      <c r="P1133" s="811" t="s">
        <v>45</v>
      </c>
      <c r="Q1133" s="811" t="s">
        <v>16</v>
      </c>
      <c r="R1133" s="812" t="s">
        <v>45</v>
      </c>
      <c r="S1133" s="812" t="s">
        <v>387</v>
      </c>
      <c r="T1133" s="811" t="s">
        <v>45</v>
      </c>
      <c r="U1133" s="811" t="s">
        <v>46</v>
      </c>
    </row>
    <row r="1134" spans="1:21" s="583" customFormat="1" ht="13" hidden="1" customHeight="1">
      <c r="A1134" s="810" t="s">
        <v>1319</v>
      </c>
      <c r="B1134" s="810" t="s">
        <v>5638</v>
      </c>
      <c r="C1134" s="778" t="s">
        <v>45</v>
      </c>
      <c r="D1134" s="811" t="s">
        <v>982</v>
      </c>
      <c r="E1134" s="811">
        <v>4</v>
      </c>
      <c r="F1134" s="779" t="s">
        <v>19</v>
      </c>
      <c r="G1134" s="811" t="s">
        <v>1057</v>
      </c>
      <c r="H1134" s="811" t="s">
        <v>45</v>
      </c>
      <c r="I1134" s="811" t="s">
        <v>192</v>
      </c>
      <c r="J1134" s="811" t="s">
        <v>35</v>
      </c>
      <c r="K1134" s="811" t="s">
        <v>220</v>
      </c>
      <c r="L1134" s="811" t="s">
        <v>45</v>
      </c>
      <c r="M1134" s="86" t="s">
        <v>30</v>
      </c>
      <c r="N1134" s="811" t="s">
        <v>45</v>
      </c>
      <c r="O1134" s="811" t="s">
        <v>45</v>
      </c>
      <c r="P1134" s="811" t="s">
        <v>45</v>
      </c>
      <c r="Q1134" s="811" t="s">
        <v>45</v>
      </c>
      <c r="R1134" s="812" t="s">
        <v>45</v>
      </c>
      <c r="S1134" s="812" t="s">
        <v>45</v>
      </c>
      <c r="T1134" s="811" t="s">
        <v>45</v>
      </c>
      <c r="U1134" s="811" t="s">
        <v>717</v>
      </c>
    </row>
    <row r="1135" spans="1:21" s="583" customFormat="1" ht="13" hidden="1" customHeight="1">
      <c r="A1135" s="810" t="s">
        <v>1319</v>
      </c>
      <c r="B1135" s="810" t="s">
        <v>7522</v>
      </c>
      <c r="C1135" s="778" t="s">
        <v>45</v>
      </c>
      <c r="D1135" s="811" t="s">
        <v>979</v>
      </c>
      <c r="E1135" s="811">
        <v>3</v>
      </c>
      <c r="F1135" s="779" t="s">
        <v>19</v>
      </c>
      <c r="G1135" s="811" t="s">
        <v>1059</v>
      </c>
      <c r="H1135" s="811" t="s">
        <v>45</v>
      </c>
      <c r="I1135" s="811" t="s">
        <v>192</v>
      </c>
      <c r="J1135" s="811" t="s">
        <v>35</v>
      </c>
      <c r="K1135" s="811" t="s">
        <v>220</v>
      </c>
      <c r="L1135" s="811" t="s">
        <v>30</v>
      </c>
      <c r="M1135" s="86" t="s">
        <v>30</v>
      </c>
      <c r="N1135" s="811" t="s">
        <v>45</v>
      </c>
      <c r="O1135" s="811" t="s">
        <v>45</v>
      </c>
      <c r="P1135" s="811" t="s">
        <v>45</v>
      </c>
      <c r="Q1135" s="811" t="s">
        <v>1500</v>
      </c>
      <c r="R1135" s="812" t="s">
        <v>7522</v>
      </c>
      <c r="S1135" s="812" t="s">
        <v>45</v>
      </c>
      <c r="T1135" s="811" t="s">
        <v>45</v>
      </c>
      <c r="U1135" s="811" t="s">
        <v>7524</v>
      </c>
    </row>
    <row r="1136" spans="1:21" s="583" customFormat="1" ht="13" hidden="1" customHeight="1">
      <c r="A1136" s="810" t="s">
        <v>1319</v>
      </c>
      <c r="B1136" s="810" t="s">
        <v>389</v>
      </c>
      <c r="C1136" s="778" t="s">
        <v>45</v>
      </c>
      <c r="D1136" s="811" t="s">
        <v>982</v>
      </c>
      <c r="E1136" s="811">
        <v>4</v>
      </c>
      <c r="F1136" s="779" t="s">
        <v>40</v>
      </c>
      <c r="G1136" s="811" t="s">
        <v>1057</v>
      </c>
      <c r="H1136" s="811" t="s">
        <v>45</v>
      </c>
      <c r="I1136" s="811" t="s">
        <v>165</v>
      </c>
      <c r="J1136" s="811" t="s">
        <v>35</v>
      </c>
      <c r="K1136" s="811" t="s">
        <v>220</v>
      </c>
      <c r="L1136" s="811" t="s">
        <v>45</v>
      </c>
      <c r="M1136" s="86" t="s">
        <v>30</v>
      </c>
      <c r="N1136" s="811" t="s">
        <v>45</v>
      </c>
      <c r="O1136" s="811" t="s">
        <v>45</v>
      </c>
      <c r="P1136" s="811" t="s">
        <v>45</v>
      </c>
      <c r="Q1136" s="811" t="s">
        <v>16</v>
      </c>
      <c r="R1136" s="812" t="s">
        <v>45</v>
      </c>
      <c r="S1136" s="812" t="s">
        <v>389</v>
      </c>
      <c r="T1136" s="811" t="s">
        <v>45</v>
      </c>
      <c r="U1136" s="811" t="s">
        <v>46</v>
      </c>
    </row>
    <row r="1137" spans="1:21" s="583" customFormat="1" ht="13" customHeight="1">
      <c r="A1137" s="810" t="s">
        <v>1336</v>
      </c>
      <c r="B1137" s="810" t="s">
        <v>3154</v>
      </c>
      <c r="C1137" s="778" t="s">
        <v>45</v>
      </c>
      <c r="D1137" s="811" t="s">
        <v>981</v>
      </c>
      <c r="E1137" s="811">
        <v>1</v>
      </c>
      <c r="F1137" s="779" t="s">
        <v>18</v>
      </c>
      <c r="G1137" s="811" t="s">
        <v>1059</v>
      </c>
      <c r="H1137" s="811" t="s">
        <v>45</v>
      </c>
      <c r="I1137" s="811" t="s">
        <v>57</v>
      </c>
      <c r="J1137" s="811" t="s">
        <v>191</v>
      </c>
      <c r="K1137" s="811" t="s">
        <v>220</v>
      </c>
      <c r="L1137" s="811" t="s">
        <v>45</v>
      </c>
      <c r="M1137" s="86" t="s">
        <v>30</v>
      </c>
      <c r="N1137" s="811" t="s">
        <v>45</v>
      </c>
      <c r="O1137" s="811" t="s">
        <v>45</v>
      </c>
      <c r="P1137" s="811" t="s">
        <v>45</v>
      </c>
      <c r="Q1137" s="811" t="s">
        <v>16</v>
      </c>
      <c r="R1137" s="812" t="s">
        <v>45</v>
      </c>
      <c r="S1137" s="812" t="s">
        <v>3154</v>
      </c>
      <c r="T1137" s="811" t="s">
        <v>3152</v>
      </c>
      <c r="U1137" s="811" t="s">
        <v>3153</v>
      </c>
    </row>
    <row r="1138" spans="1:21" s="583" customFormat="1" ht="13" customHeight="1">
      <c r="A1138" s="810" t="s">
        <v>6204</v>
      </c>
      <c r="B1138" s="810" t="s">
        <v>6139</v>
      </c>
      <c r="C1138" s="778" t="s">
        <v>45</v>
      </c>
      <c r="D1138" s="811" t="s">
        <v>980</v>
      </c>
      <c r="E1138" s="811">
        <v>4.1500000000000004</v>
      </c>
      <c r="F1138" s="779" t="s">
        <v>18</v>
      </c>
      <c r="G1138" s="811" t="s">
        <v>1057</v>
      </c>
      <c r="H1138" s="811" t="s">
        <v>45</v>
      </c>
      <c r="I1138" s="811" t="s">
        <v>192</v>
      </c>
      <c r="J1138" s="811" t="s">
        <v>35</v>
      </c>
      <c r="K1138" s="811" t="s">
        <v>220</v>
      </c>
      <c r="L1138" s="811" t="s">
        <v>30</v>
      </c>
      <c r="M1138" s="86" t="s">
        <v>30</v>
      </c>
      <c r="N1138" s="811" t="s">
        <v>45</v>
      </c>
      <c r="O1138" s="811" t="s">
        <v>45</v>
      </c>
      <c r="P1138" s="811" t="s">
        <v>45</v>
      </c>
      <c r="Q1138" s="811" t="s">
        <v>1501</v>
      </c>
      <c r="R1138" s="812" t="s">
        <v>6139</v>
      </c>
      <c r="S1138" s="812" t="s">
        <v>6139</v>
      </c>
      <c r="T1138" s="811" t="s">
        <v>45</v>
      </c>
      <c r="U1138" s="811" t="s">
        <v>46</v>
      </c>
    </row>
    <row r="1139" spans="1:21" s="583" customFormat="1" ht="13" hidden="1" customHeight="1">
      <c r="A1139" s="810" t="s">
        <v>1319</v>
      </c>
      <c r="B1139" s="810" t="s">
        <v>5641</v>
      </c>
      <c r="C1139" s="778" t="s">
        <v>45</v>
      </c>
      <c r="D1139" s="811" t="s">
        <v>982</v>
      </c>
      <c r="E1139" s="811">
        <v>4</v>
      </c>
      <c r="F1139" s="779" t="s">
        <v>19</v>
      </c>
      <c r="G1139" s="811" t="s">
        <v>1057</v>
      </c>
      <c r="H1139" s="811" t="s">
        <v>45</v>
      </c>
      <c r="I1139" s="811" t="s">
        <v>165</v>
      </c>
      <c r="J1139" s="811" t="s">
        <v>186</v>
      </c>
      <c r="K1139" s="811" t="s">
        <v>220</v>
      </c>
      <c r="L1139" s="811" t="s">
        <v>45</v>
      </c>
      <c r="M1139" s="86" t="s">
        <v>30</v>
      </c>
      <c r="N1139" s="811" t="s">
        <v>45</v>
      </c>
      <c r="O1139" s="811" t="s">
        <v>45</v>
      </c>
      <c r="P1139" s="811" t="s">
        <v>45</v>
      </c>
      <c r="Q1139" s="811" t="s">
        <v>45</v>
      </c>
      <c r="R1139" s="812" t="s">
        <v>45</v>
      </c>
      <c r="S1139" s="812" t="s">
        <v>45</v>
      </c>
      <c r="T1139" s="811" t="s">
        <v>45</v>
      </c>
      <c r="U1139" s="811" t="s">
        <v>557</v>
      </c>
    </row>
    <row r="1140" spans="1:21" s="583" customFormat="1" ht="13" customHeight="1">
      <c r="A1140" s="810" t="s">
        <v>6204</v>
      </c>
      <c r="B1140" s="810" t="s">
        <v>4910</v>
      </c>
      <c r="C1140" s="778" t="s">
        <v>45</v>
      </c>
      <c r="D1140" s="811" t="s">
        <v>980</v>
      </c>
      <c r="E1140" s="811">
        <v>4.05</v>
      </c>
      <c r="F1140" s="779" t="s">
        <v>18</v>
      </c>
      <c r="G1140" s="811" t="s">
        <v>1057</v>
      </c>
      <c r="H1140" s="811" t="s">
        <v>45</v>
      </c>
      <c r="I1140" s="811" t="s">
        <v>192</v>
      </c>
      <c r="J1140" s="811" t="s">
        <v>35</v>
      </c>
      <c r="K1140" s="811" t="s">
        <v>220</v>
      </c>
      <c r="L1140" s="811" t="s">
        <v>45</v>
      </c>
      <c r="M1140" s="86" t="s">
        <v>45</v>
      </c>
      <c r="N1140" s="811" t="s">
        <v>30</v>
      </c>
      <c r="O1140" s="811" t="s">
        <v>45</v>
      </c>
      <c r="P1140" s="811" t="s">
        <v>45</v>
      </c>
      <c r="Q1140" s="811" t="s">
        <v>1501</v>
      </c>
      <c r="R1140" s="812" t="s">
        <v>4910</v>
      </c>
      <c r="S1140" s="812" t="s">
        <v>4910</v>
      </c>
      <c r="T1140" s="811" t="s">
        <v>45</v>
      </c>
      <c r="U1140" s="811" t="s">
        <v>46</v>
      </c>
    </row>
    <row r="1141" spans="1:21" s="583" customFormat="1" ht="13" customHeight="1">
      <c r="A1141" s="810" t="s">
        <v>6204</v>
      </c>
      <c r="B1141" s="810" t="s">
        <v>6140</v>
      </c>
      <c r="C1141" s="778" t="s">
        <v>45</v>
      </c>
      <c r="D1141" s="811" t="s">
        <v>980</v>
      </c>
      <c r="E1141" s="811">
        <v>4.1500000000000004</v>
      </c>
      <c r="F1141" s="779" t="s">
        <v>18</v>
      </c>
      <c r="G1141" s="811" t="s">
        <v>1057</v>
      </c>
      <c r="H1141" s="811" t="s">
        <v>45</v>
      </c>
      <c r="I1141" s="811" t="s">
        <v>192</v>
      </c>
      <c r="J1141" s="811" t="s">
        <v>35</v>
      </c>
      <c r="K1141" s="811" t="s">
        <v>220</v>
      </c>
      <c r="L1141" s="811" t="s">
        <v>45</v>
      </c>
      <c r="M1141" s="86" t="s">
        <v>45</v>
      </c>
      <c r="N1141" s="811" t="s">
        <v>45</v>
      </c>
      <c r="O1141" s="811" t="s">
        <v>45</v>
      </c>
      <c r="P1141" s="811" t="s">
        <v>30</v>
      </c>
      <c r="Q1141" s="811" t="s">
        <v>1501</v>
      </c>
      <c r="R1141" s="812" t="s">
        <v>6140</v>
      </c>
      <c r="S1141" s="812" t="s">
        <v>6140</v>
      </c>
      <c r="T1141" s="811" t="s">
        <v>45</v>
      </c>
      <c r="U1141" s="811" t="s">
        <v>46</v>
      </c>
    </row>
    <row r="1142" spans="1:21" s="583" customFormat="1" ht="13" customHeight="1">
      <c r="A1142" s="810" t="s">
        <v>6204</v>
      </c>
      <c r="B1142" s="810" t="s">
        <v>6141</v>
      </c>
      <c r="C1142" s="778" t="s">
        <v>45</v>
      </c>
      <c r="D1142" s="811" t="s">
        <v>979</v>
      </c>
      <c r="E1142" s="811">
        <v>3.4</v>
      </c>
      <c r="F1142" s="779" t="s">
        <v>18</v>
      </c>
      <c r="G1142" s="811" t="s">
        <v>1057</v>
      </c>
      <c r="H1142" s="811" t="s">
        <v>45</v>
      </c>
      <c r="I1142" s="811" t="s">
        <v>192</v>
      </c>
      <c r="J1142" s="811" t="s">
        <v>35</v>
      </c>
      <c r="K1142" s="811" t="s">
        <v>220</v>
      </c>
      <c r="L1142" s="811" t="s">
        <v>30</v>
      </c>
      <c r="M1142" s="86" t="s">
        <v>30</v>
      </c>
      <c r="N1142" s="811" t="s">
        <v>45</v>
      </c>
      <c r="O1142" s="811" t="s">
        <v>45</v>
      </c>
      <c r="P1142" s="811" t="s">
        <v>45</v>
      </c>
      <c r="Q1142" s="811" t="s">
        <v>1501</v>
      </c>
      <c r="R1142" s="812" t="s">
        <v>6141</v>
      </c>
      <c r="S1142" s="812" t="s">
        <v>6141</v>
      </c>
      <c r="T1142" s="811" t="s">
        <v>45</v>
      </c>
      <c r="U1142" s="811" t="s">
        <v>46</v>
      </c>
    </row>
    <row r="1143" spans="1:21" s="583" customFormat="1" ht="13" customHeight="1">
      <c r="A1143" s="810" t="s">
        <v>6204</v>
      </c>
      <c r="B1143" s="810" t="s">
        <v>4911</v>
      </c>
      <c r="C1143" s="778" t="s">
        <v>45</v>
      </c>
      <c r="D1143" s="811" t="s">
        <v>979</v>
      </c>
      <c r="E1143" s="811">
        <v>3.3000000000000003</v>
      </c>
      <c r="F1143" s="779" t="s">
        <v>18</v>
      </c>
      <c r="G1143" s="811" t="s">
        <v>1057</v>
      </c>
      <c r="H1143" s="811" t="s">
        <v>45</v>
      </c>
      <c r="I1143" s="811" t="s">
        <v>192</v>
      </c>
      <c r="J1143" s="811" t="s">
        <v>35</v>
      </c>
      <c r="K1143" s="811" t="s">
        <v>220</v>
      </c>
      <c r="L1143" s="811" t="s">
        <v>45</v>
      </c>
      <c r="M1143" s="86" t="s">
        <v>45</v>
      </c>
      <c r="N1143" s="811" t="s">
        <v>30</v>
      </c>
      <c r="O1143" s="811" t="s">
        <v>45</v>
      </c>
      <c r="P1143" s="811" t="s">
        <v>45</v>
      </c>
      <c r="Q1143" s="811" t="s">
        <v>1501</v>
      </c>
      <c r="R1143" s="812" t="s">
        <v>4911</v>
      </c>
      <c r="S1143" s="812" t="s">
        <v>4911</v>
      </c>
      <c r="T1143" s="811" t="s">
        <v>45</v>
      </c>
      <c r="U1143" s="811" t="s">
        <v>46</v>
      </c>
    </row>
    <row r="1144" spans="1:21" s="583" customFormat="1" ht="13" customHeight="1">
      <c r="A1144" s="810" t="s">
        <v>6204</v>
      </c>
      <c r="B1144" s="810" t="s">
        <v>6142</v>
      </c>
      <c r="C1144" s="778" t="s">
        <v>45</v>
      </c>
      <c r="D1144" s="811" t="s">
        <v>979</v>
      </c>
      <c r="E1144" s="811">
        <v>3.4</v>
      </c>
      <c r="F1144" s="779" t="s">
        <v>18</v>
      </c>
      <c r="G1144" s="811" t="s">
        <v>1057</v>
      </c>
      <c r="H1144" s="811" t="s">
        <v>45</v>
      </c>
      <c r="I1144" s="811" t="s">
        <v>192</v>
      </c>
      <c r="J1144" s="811" t="s">
        <v>35</v>
      </c>
      <c r="K1144" s="811" t="s">
        <v>220</v>
      </c>
      <c r="L1144" s="811" t="s">
        <v>45</v>
      </c>
      <c r="M1144" s="86" t="s">
        <v>45</v>
      </c>
      <c r="N1144" s="811" t="s">
        <v>45</v>
      </c>
      <c r="O1144" s="811" t="s">
        <v>45</v>
      </c>
      <c r="P1144" s="811" t="s">
        <v>30</v>
      </c>
      <c r="Q1144" s="811" t="s">
        <v>1501</v>
      </c>
      <c r="R1144" s="812" t="s">
        <v>6142</v>
      </c>
      <c r="S1144" s="812" t="s">
        <v>6142</v>
      </c>
      <c r="T1144" s="811" t="s">
        <v>45</v>
      </c>
      <c r="U1144" s="811" t="s">
        <v>46</v>
      </c>
    </row>
    <row r="1145" spans="1:21" s="583" customFormat="1" ht="13" customHeight="1">
      <c r="A1145" s="810" t="s">
        <v>6204</v>
      </c>
      <c r="B1145" s="810" t="s">
        <v>6147</v>
      </c>
      <c r="C1145" s="778" t="s">
        <v>45</v>
      </c>
      <c r="D1145" s="811" t="s">
        <v>981</v>
      </c>
      <c r="E1145" s="811">
        <v>1.8</v>
      </c>
      <c r="F1145" s="779" t="s">
        <v>18</v>
      </c>
      <c r="G1145" s="811" t="s">
        <v>1057</v>
      </c>
      <c r="H1145" s="811" t="s">
        <v>45</v>
      </c>
      <c r="I1145" s="811" t="s">
        <v>192</v>
      </c>
      <c r="J1145" s="811" t="s">
        <v>35</v>
      </c>
      <c r="K1145" s="811" t="s">
        <v>220</v>
      </c>
      <c r="L1145" s="811" t="s">
        <v>30</v>
      </c>
      <c r="M1145" s="86" t="s">
        <v>30</v>
      </c>
      <c r="N1145" s="811" t="s">
        <v>45</v>
      </c>
      <c r="O1145" s="811" t="s">
        <v>45</v>
      </c>
      <c r="P1145" s="811" t="s">
        <v>45</v>
      </c>
      <c r="Q1145" s="811" t="s">
        <v>1501</v>
      </c>
      <c r="R1145" s="812" t="s">
        <v>6147</v>
      </c>
      <c r="S1145" s="812" t="s">
        <v>6147</v>
      </c>
      <c r="T1145" s="811" t="s">
        <v>45</v>
      </c>
      <c r="U1145" s="811" t="s">
        <v>46</v>
      </c>
    </row>
    <row r="1146" spans="1:21" s="583" customFormat="1" ht="13" customHeight="1">
      <c r="A1146" s="810" t="s">
        <v>6204</v>
      </c>
      <c r="B1146" s="810" t="s">
        <v>6148</v>
      </c>
      <c r="C1146" s="778" t="s">
        <v>45</v>
      </c>
      <c r="D1146" s="811" t="s">
        <v>981</v>
      </c>
      <c r="E1146" s="811">
        <v>1.8</v>
      </c>
      <c r="F1146" s="779" t="s">
        <v>18</v>
      </c>
      <c r="G1146" s="811" t="s">
        <v>1057</v>
      </c>
      <c r="H1146" s="811" t="s">
        <v>45</v>
      </c>
      <c r="I1146" s="811" t="s">
        <v>192</v>
      </c>
      <c r="J1146" s="811" t="s">
        <v>35</v>
      </c>
      <c r="K1146" s="811" t="s">
        <v>220</v>
      </c>
      <c r="L1146" s="811" t="s">
        <v>45</v>
      </c>
      <c r="M1146" s="86" t="s">
        <v>45</v>
      </c>
      <c r="N1146" s="811" t="s">
        <v>45</v>
      </c>
      <c r="O1146" s="811" t="s">
        <v>45</v>
      </c>
      <c r="P1146" s="811" t="s">
        <v>30</v>
      </c>
      <c r="Q1146" s="811" t="s">
        <v>1501</v>
      </c>
      <c r="R1146" s="812" t="s">
        <v>6148</v>
      </c>
      <c r="S1146" s="812" t="s">
        <v>6148</v>
      </c>
      <c r="T1146" s="811" t="s">
        <v>45</v>
      </c>
      <c r="U1146" s="811" t="s">
        <v>46</v>
      </c>
    </row>
    <row r="1147" spans="1:21" s="583" customFormat="1" ht="13" customHeight="1">
      <c r="A1147" s="810" t="s">
        <v>6204</v>
      </c>
      <c r="B1147" s="810" t="s">
        <v>6143</v>
      </c>
      <c r="C1147" s="778" t="s">
        <v>45</v>
      </c>
      <c r="D1147" s="811" t="s">
        <v>982</v>
      </c>
      <c r="E1147" s="811">
        <v>4.05</v>
      </c>
      <c r="F1147" s="779" t="s">
        <v>18</v>
      </c>
      <c r="G1147" s="811" t="s">
        <v>1057</v>
      </c>
      <c r="H1147" s="811" t="s">
        <v>45</v>
      </c>
      <c r="I1147" s="811" t="s">
        <v>192</v>
      </c>
      <c r="J1147" s="811" t="s">
        <v>35</v>
      </c>
      <c r="K1147" s="811" t="s">
        <v>220</v>
      </c>
      <c r="L1147" s="811" t="s">
        <v>30</v>
      </c>
      <c r="M1147" s="86" t="s">
        <v>30</v>
      </c>
      <c r="N1147" s="811" t="s">
        <v>45</v>
      </c>
      <c r="O1147" s="811" t="s">
        <v>45</v>
      </c>
      <c r="P1147" s="811" t="s">
        <v>45</v>
      </c>
      <c r="Q1147" s="811" t="s">
        <v>1501</v>
      </c>
      <c r="R1147" s="812" t="s">
        <v>6143</v>
      </c>
      <c r="S1147" s="812" t="s">
        <v>6143</v>
      </c>
      <c r="T1147" s="811" t="s">
        <v>45</v>
      </c>
      <c r="U1147" s="811" t="s">
        <v>46</v>
      </c>
    </row>
    <row r="1148" spans="1:21" s="593" customFormat="1" ht="13" hidden="1" customHeight="1">
      <c r="A1148" s="810" t="s">
        <v>1334</v>
      </c>
      <c r="B1148" s="810" t="s">
        <v>5648</v>
      </c>
      <c r="C1148" s="778" t="s">
        <v>45</v>
      </c>
      <c r="D1148" s="811" t="s">
        <v>979</v>
      </c>
      <c r="E1148" s="811">
        <v>3</v>
      </c>
      <c r="F1148" s="779" t="s">
        <v>40</v>
      </c>
      <c r="G1148" s="811" t="s">
        <v>1057</v>
      </c>
      <c r="H1148" s="811" t="s">
        <v>45</v>
      </c>
      <c r="I1148" s="811" t="s">
        <v>36</v>
      </c>
      <c r="J1148" s="811" t="s">
        <v>180</v>
      </c>
      <c r="K1148" s="811" t="s">
        <v>220</v>
      </c>
      <c r="L1148" s="811" t="s">
        <v>45</v>
      </c>
      <c r="M1148" s="86" t="s">
        <v>30</v>
      </c>
      <c r="N1148" s="811" t="s">
        <v>45</v>
      </c>
      <c r="O1148" s="811" t="s">
        <v>45</v>
      </c>
      <c r="P1148" s="811" t="s">
        <v>30</v>
      </c>
      <c r="Q1148" s="811" t="s">
        <v>1500</v>
      </c>
      <c r="R1148" s="812" t="s">
        <v>5648</v>
      </c>
      <c r="S1148" s="812" t="s">
        <v>45</v>
      </c>
      <c r="T1148" s="811" t="s">
        <v>45</v>
      </c>
      <c r="U1148" s="811" t="s">
        <v>1040</v>
      </c>
    </row>
    <row r="1149" spans="1:21" s="583" customFormat="1" ht="13" hidden="1" customHeight="1">
      <c r="A1149" s="810" t="s">
        <v>1334</v>
      </c>
      <c r="B1149" s="810" t="s">
        <v>3205</v>
      </c>
      <c r="C1149" s="778" t="s">
        <v>45</v>
      </c>
      <c r="D1149" s="811" t="s">
        <v>979</v>
      </c>
      <c r="E1149" s="811">
        <v>3</v>
      </c>
      <c r="F1149" s="779" t="s">
        <v>19</v>
      </c>
      <c r="G1149" s="811" t="s">
        <v>1059</v>
      </c>
      <c r="H1149" s="811" t="s">
        <v>45</v>
      </c>
      <c r="I1149" s="811" t="s">
        <v>36</v>
      </c>
      <c r="J1149" s="811" t="s">
        <v>180</v>
      </c>
      <c r="K1149" s="811" t="s">
        <v>220</v>
      </c>
      <c r="L1149" s="811" t="s">
        <v>45</v>
      </c>
      <c r="M1149" s="86" t="s">
        <v>30</v>
      </c>
      <c r="N1149" s="811" t="s">
        <v>45</v>
      </c>
      <c r="O1149" s="811" t="s">
        <v>45</v>
      </c>
      <c r="P1149" s="811" t="s">
        <v>30</v>
      </c>
      <c r="Q1149" s="811" t="s">
        <v>16</v>
      </c>
      <c r="R1149" s="812" t="s">
        <v>45</v>
      </c>
      <c r="S1149" s="812" t="s">
        <v>3205</v>
      </c>
      <c r="T1149" s="811" t="s">
        <v>3203</v>
      </c>
      <c r="U1149" s="811" t="s">
        <v>3204</v>
      </c>
    </row>
    <row r="1150" spans="1:21" s="593" customFormat="1" ht="13" hidden="1" customHeight="1">
      <c r="A1150" s="810" t="s">
        <v>1334</v>
      </c>
      <c r="B1150" s="810" t="s">
        <v>5649</v>
      </c>
      <c r="C1150" s="778" t="s">
        <v>45</v>
      </c>
      <c r="D1150" s="811" t="s">
        <v>979</v>
      </c>
      <c r="E1150" s="811">
        <v>3</v>
      </c>
      <c r="F1150" s="779" t="s">
        <v>40</v>
      </c>
      <c r="G1150" s="811" t="s">
        <v>1059</v>
      </c>
      <c r="H1150" s="811" t="s">
        <v>45</v>
      </c>
      <c r="I1150" s="811" t="s">
        <v>36</v>
      </c>
      <c r="J1150" s="811" t="s">
        <v>180</v>
      </c>
      <c r="K1150" s="811" t="s">
        <v>220</v>
      </c>
      <c r="L1150" s="811" t="s">
        <v>45</v>
      </c>
      <c r="M1150" s="86" t="s">
        <v>30</v>
      </c>
      <c r="N1150" s="811" t="s">
        <v>45</v>
      </c>
      <c r="O1150" s="811" t="s">
        <v>45</v>
      </c>
      <c r="P1150" s="811" t="s">
        <v>30</v>
      </c>
      <c r="Q1150" s="811" t="s">
        <v>1500</v>
      </c>
      <c r="R1150" s="812" t="s">
        <v>5649</v>
      </c>
      <c r="S1150" s="812" t="s">
        <v>45</v>
      </c>
      <c r="T1150" s="811" t="s">
        <v>45</v>
      </c>
      <c r="U1150" s="811" t="s">
        <v>678</v>
      </c>
    </row>
    <row r="1151" spans="1:21" s="593" customFormat="1" ht="13" hidden="1" customHeight="1">
      <c r="A1151" s="810" t="s">
        <v>1334</v>
      </c>
      <c r="B1151" s="810" t="s">
        <v>5650</v>
      </c>
      <c r="C1151" s="778" t="s">
        <v>45</v>
      </c>
      <c r="D1151" s="811" t="s">
        <v>979</v>
      </c>
      <c r="E1151" s="811">
        <v>3</v>
      </c>
      <c r="F1151" s="779" t="s">
        <v>40</v>
      </c>
      <c r="G1151" s="811" t="s">
        <v>1060</v>
      </c>
      <c r="H1151" s="811" t="s">
        <v>45</v>
      </c>
      <c r="I1151" s="811" t="s">
        <v>36</v>
      </c>
      <c r="J1151" s="811" t="s">
        <v>23</v>
      </c>
      <c r="K1151" s="811" t="s">
        <v>220</v>
      </c>
      <c r="L1151" s="811" t="s">
        <v>45</v>
      </c>
      <c r="M1151" s="86" t="s">
        <v>30</v>
      </c>
      <c r="N1151" s="811" t="s">
        <v>45</v>
      </c>
      <c r="O1151" s="811" t="s">
        <v>45</v>
      </c>
      <c r="P1151" s="811" t="s">
        <v>30</v>
      </c>
      <c r="Q1151" s="811" t="s">
        <v>1501</v>
      </c>
      <c r="R1151" s="812" t="s">
        <v>5650</v>
      </c>
      <c r="S1151" s="812" t="s">
        <v>5651</v>
      </c>
      <c r="T1151" s="811" t="s">
        <v>1844</v>
      </c>
      <c r="U1151" s="811" t="s">
        <v>679</v>
      </c>
    </row>
    <row r="1152" spans="1:21" s="583" customFormat="1" ht="13" hidden="1" customHeight="1">
      <c r="A1152" s="810" t="s">
        <v>1335</v>
      </c>
      <c r="B1152" s="810" t="s">
        <v>5652</v>
      </c>
      <c r="C1152" s="778" t="s">
        <v>45</v>
      </c>
      <c r="D1152" s="811" t="s">
        <v>979</v>
      </c>
      <c r="E1152" s="811">
        <v>3</v>
      </c>
      <c r="F1152" s="779" t="s">
        <v>19</v>
      </c>
      <c r="G1152" s="811" t="s">
        <v>1057</v>
      </c>
      <c r="H1152" s="811" t="s">
        <v>45</v>
      </c>
      <c r="I1152" s="811" t="s">
        <v>36</v>
      </c>
      <c r="J1152" s="811" t="s">
        <v>180</v>
      </c>
      <c r="K1152" s="811" t="s">
        <v>1597</v>
      </c>
      <c r="L1152" s="811" t="s">
        <v>45</v>
      </c>
      <c r="M1152" s="86" t="s">
        <v>30</v>
      </c>
      <c r="N1152" s="811" t="s">
        <v>45</v>
      </c>
      <c r="O1152" s="811" t="s">
        <v>45</v>
      </c>
      <c r="P1152" s="811" t="s">
        <v>45</v>
      </c>
      <c r="Q1152" s="811" t="s">
        <v>45</v>
      </c>
      <c r="R1152" s="812" t="s">
        <v>45</v>
      </c>
      <c r="S1152" s="812" t="s">
        <v>45</v>
      </c>
      <c r="T1152" s="811" t="s">
        <v>45</v>
      </c>
      <c r="U1152" s="811" t="s">
        <v>726</v>
      </c>
    </row>
    <row r="1153" spans="1:21" s="583" customFormat="1" ht="13" hidden="1" customHeight="1">
      <c r="A1153" s="810" t="s">
        <v>1334</v>
      </c>
      <c r="B1153" s="810" t="s">
        <v>7053</v>
      </c>
      <c r="C1153" s="778" t="s">
        <v>45</v>
      </c>
      <c r="D1153" s="811" t="s">
        <v>980</v>
      </c>
      <c r="E1153" s="811">
        <v>5</v>
      </c>
      <c r="F1153" s="779" t="s">
        <v>40</v>
      </c>
      <c r="G1153" s="811" t="s">
        <v>1059</v>
      </c>
      <c r="H1153" s="811" t="s">
        <v>45</v>
      </c>
      <c r="I1153" s="811" t="s">
        <v>165</v>
      </c>
      <c r="J1153" s="811" t="s">
        <v>23</v>
      </c>
      <c r="K1153" s="811" t="s">
        <v>220</v>
      </c>
      <c r="L1153" s="811" t="s">
        <v>45</v>
      </c>
      <c r="M1153" s="86" t="s">
        <v>30</v>
      </c>
      <c r="N1153" s="811" t="s">
        <v>45</v>
      </c>
      <c r="O1153" s="811" t="s">
        <v>45</v>
      </c>
      <c r="P1153" s="811" t="s">
        <v>30</v>
      </c>
      <c r="Q1153" s="811" t="s">
        <v>1501</v>
      </c>
      <c r="R1153" s="812" t="s">
        <v>7053</v>
      </c>
      <c r="S1153" s="812" t="s">
        <v>7052</v>
      </c>
      <c r="T1153" s="811" t="s">
        <v>1845</v>
      </c>
      <c r="U1153" s="811" t="s">
        <v>677</v>
      </c>
    </row>
    <row r="1154" spans="1:21" s="593" customFormat="1" ht="13" hidden="1" customHeight="1">
      <c r="A1154" s="810" t="s">
        <v>1335</v>
      </c>
      <c r="B1154" s="810" t="s">
        <v>137</v>
      </c>
      <c r="C1154" s="778" t="s">
        <v>45</v>
      </c>
      <c r="D1154" s="811" t="s">
        <v>980</v>
      </c>
      <c r="E1154" s="811">
        <v>5</v>
      </c>
      <c r="F1154" s="779" t="s">
        <v>40</v>
      </c>
      <c r="G1154" s="811" t="s">
        <v>1059</v>
      </c>
      <c r="H1154" s="811" t="s">
        <v>45</v>
      </c>
      <c r="I1154" s="811" t="s">
        <v>165</v>
      </c>
      <c r="J1154" s="811" t="s">
        <v>23</v>
      </c>
      <c r="K1154" s="811" t="s">
        <v>220</v>
      </c>
      <c r="L1154" s="811" t="s">
        <v>45</v>
      </c>
      <c r="M1154" s="86" t="s">
        <v>30</v>
      </c>
      <c r="N1154" s="811" t="s">
        <v>45</v>
      </c>
      <c r="O1154" s="811" t="s">
        <v>45</v>
      </c>
      <c r="P1154" s="811" t="s">
        <v>45</v>
      </c>
      <c r="Q1154" s="811" t="s">
        <v>1501</v>
      </c>
      <c r="R1154" s="812" t="s">
        <v>137</v>
      </c>
      <c r="S1154" s="812" t="s">
        <v>173</v>
      </c>
      <c r="T1154" s="811" t="s">
        <v>45</v>
      </c>
      <c r="U1154" s="811" t="s">
        <v>46</v>
      </c>
    </row>
    <row r="1155" spans="1:21" s="593" customFormat="1" ht="13" hidden="1" customHeight="1">
      <c r="A1155" s="810" t="s">
        <v>1335</v>
      </c>
      <c r="B1155" s="810" t="s">
        <v>160</v>
      </c>
      <c r="C1155" s="778" t="s">
        <v>45</v>
      </c>
      <c r="D1155" s="811" t="s">
        <v>982</v>
      </c>
      <c r="E1155" s="811">
        <v>4</v>
      </c>
      <c r="F1155" s="779" t="s">
        <v>40</v>
      </c>
      <c r="G1155" s="811" t="s">
        <v>1059</v>
      </c>
      <c r="H1155" s="811" t="s">
        <v>45</v>
      </c>
      <c r="I1155" s="811" t="s">
        <v>165</v>
      </c>
      <c r="J1155" s="811" t="s">
        <v>35</v>
      </c>
      <c r="K1155" s="811" t="s">
        <v>220</v>
      </c>
      <c r="L1155" s="811" t="s">
        <v>45</v>
      </c>
      <c r="M1155" s="86" t="s">
        <v>30</v>
      </c>
      <c r="N1155" s="811" t="s">
        <v>45</v>
      </c>
      <c r="O1155" s="811" t="s">
        <v>45</v>
      </c>
      <c r="P1155" s="811" t="s">
        <v>45</v>
      </c>
      <c r="Q1155" s="811" t="s">
        <v>16</v>
      </c>
      <c r="R1155" s="812" t="s">
        <v>45</v>
      </c>
      <c r="S1155" s="812" t="s">
        <v>160</v>
      </c>
      <c r="T1155" s="811" t="s">
        <v>45</v>
      </c>
      <c r="U1155" s="811" t="s">
        <v>46</v>
      </c>
    </row>
    <row r="1156" spans="1:21" s="593" customFormat="1" ht="13" hidden="1" customHeight="1">
      <c r="A1156" s="810" t="s">
        <v>1335</v>
      </c>
      <c r="B1156" s="810" t="s">
        <v>138</v>
      </c>
      <c r="C1156" s="778" t="s">
        <v>45</v>
      </c>
      <c r="D1156" s="811" t="s">
        <v>982</v>
      </c>
      <c r="E1156" s="811">
        <v>4</v>
      </c>
      <c r="F1156" s="779" t="s">
        <v>40</v>
      </c>
      <c r="G1156" s="811" t="s">
        <v>1060</v>
      </c>
      <c r="H1156" s="811" t="s">
        <v>45</v>
      </c>
      <c r="I1156" s="811" t="s">
        <v>165</v>
      </c>
      <c r="J1156" s="811" t="s">
        <v>187</v>
      </c>
      <c r="K1156" s="811" t="s">
        <v>220</v>
      </c>
      <c r="L1156" s="811" t="s">
        <v>30</v>
      </c>
      <c r="M1156" s="86" t="s">
        <v>30</v>
      </c>
      <c r="N1156" s="811" t="s">
        <v>45</v>
      </c>
      <c r="O1156" s="811" t="s">
        <v>45</v>
      </c>
      <c r="P1156" s="811" t="s">
        <v>45</v>
      </c>
      <c r="Q1156" s="811" t="s">
        <v>1500</v>
      </c>
      <c r="R1156" s="812" t="s">
        <v>138</v>
      </c>
      <c r="S1156" s="812" t="s">
        <v>45</v>
      </c>
      <c r="T1156" s="811" t="s">
        <v>45</v>
      </c>
      <c r="U1156" s="811" t="s">
        <v>46</v>
      </c>
    </row>
    <row r="1157" spans="1:21" s="583" customFormat="1" ht="13" hidden="1" customHeight="1">
      <c r="A1157" s="810" t="s">
        <v>1335</v>
      </c>
      <c r="B1157" s="810" t="s">
        <v>202</v>
      </c>
      <c r="C1157" s="778" t="s">
        <v>45</v>
      </c>
      <c r="D1157" s="811" t="s">
        <v>979</v>
      </c>
      <c r="E1157" s="811">
        <v>3</v>
      </c>
      <c r="F1157" s="779" t="s">
        <v>40</v>
      </c>
      <c r="G1157" s="811" t="s">
        <v>1060</v>
      </c>
      <c r="H1157" s="811" t="s">
        <v>45</v>
      </c>
      <c r="I1157" s="811" t="s">
        <v>192</v>
      </c>
      <c r="J1157" s="811" t="s">
        <v>35</v>
      </c>
      <c r="K1157" s="811" t="s">
        <v>220</v>
      </c>
      <c r="L1157" s="811" t="s">
        <v>45</v>
      </c>
      <c r="M1157" s="86" t="s">
        <v>30</v>
      </c>
      <c r="N1157" s="811" t="s">
        <v>45</v>
      </c>
      <c r="O1157" s="811" t="s">
        <v>45</v>
      </c>
      <c r="P1157" s="811" t="s">
        <v>45</v>
      </c>
      <c r="Q1157" s="811" t="s">
        <v>1500</v>
      </c>
      <c r="R1157" s="812" t="s">
        <v>202</v>
      </c>
      <c r="S1157" s="812" t="s">
        <v>45</v>
      </c>
      <c r="T1157" s="811" t="s">
        <v>45</v>
      </c>
      <c r="U1157" s="811" t="s">
        <v>46</v>
      </c>
    </row>
    <row r="1158" spans="1:21" s="583" customFormat="1" ht="13" hidden="1" customHeight="1">
      <c r="A1158" s="810" t="s">
        <v>1336</v>
      </c>
      <c r="B1158" s="810" t="s">
        <v>5653</v>
      </c>
      <c r="C1158" s="778" t="s">
        <v>45</v>
      </c>
      <c r="D1158" s="811" t="s">
        <v>980</v>
      </c>
      <c r="E1158" s="811">
        <v>5</v>
      </c>
      <c r="F1158" s="779" t="s">
        <v>40</v>
      </c>
      <c r="G1158" s="811" t="s">
        <v>1057</v>
      </c>
      <c r="H1158" s="811" t="s">
        <v>45</v>
      </c>
      <c r="I1158" s="811" t="s">
        <v>165</v>
      </c>
      <c r="J1158" s="811" t="s">
        <v>182</v>
      </c>
      <c r="K1158" s="811" t="s">
        <v>220</v>
      </c>
      <c r="L1158" s="811" t="s">
        <v>45</v>
      </c>
      <c r="M1158" s="86" t="s">
        <v>30</v>
      </c>
      <c r="N1158" s="811" t="s">
        <v>45</v>
      </c>
      <c r="O1158" s="811" t="s">
        <v>45</v>
      </c>
      <c r="P1158" s="811" t="s">
        <v>30</v>
      </c>
      <c r="Q1158" s="811" t="s">
        <v>1501</v>
      </c>
      <c r="R1158" s="812" t="s">
        <v>5653</v>
      </c>
      <c r="S1158" s="812" t="s">
        <v>401</v>
      </c>
      <c r="T1158" s="811" t="s">
        <v>1846</v>
      </c>
      <c r="U1158" s="811" t="s">
        <v>1173</v>
      </c>
    </row>
    <row r="1159" spans="1:21" s="583" customFormat="1" ht="13" customHeight="1">
      <c r="A1159" s="810" t="s">
        <v>6204</v>
      </c>
      <c r="B1159" s="810" t="s">
        <v>4909</v>
      </c>
      <c r="C1159" s="778" t="s">
        <v>45</v>
      </c>
      <c r="D1159" s="811" t="s">
        <v>982</v>
      </c>
      <c r="E1159" s="811">
        <v>3.95</v>
      </c>
      <c r="F1159" s="779" t="s">
        <v>18</v>
      </c>
      <c r="G1159" s="811" t="s">
        <v>1057</v>
      </c>
      <c r="H1159" s="811" t="s">
        <v>45</v>
      </c>
      <c r="I1159" s="811" t="s">
        <v>192</v>
      </c>
      <c r="J1159" s="811" t="s">
        <v>35</v>
      </c>
      <c r="K1159" s="811" t="s">
        <v>220</v>
      </c>
      <c r="L1159" s="811" t="s">
        <v>45</v>
      </c>
      <c r="M1159" s="86" t="s">
        <v>45</v>
      </c>
      <c r="N1159" s="811" t="s">
        <v>30</v>
      </c>
      <c r="O1159" s="811" t="s">
        <v>45</v>
      </c>
      <c r="P1159" s="811" t="s">
        <v>45</v>
      </c>
      <c r="Q1159" s="811" t="s">
        <v>1501</v>
      </c>
      <c r="R1159" s="812" t="s">
        <v>4909</v>
      </c>
      <c r="S1159" s="812" t="s">
        <v>4909</v>
      </c>
      <c r="T1159" s="811" t="s">
        <v>45</v>
      </c>
      <c r="U1159" s="811" t="s">
        <v>46</v>
      </c>
    </row>
    <row r="1160" spans="1:21" s="583" customFormat="1" ht="13" customHeight="1">
      <c r="A1160" s="810" t="s">
        <v>6204</v>
      </c>
      <c r="B1160" s="810" t="s">
        <v>6144</v>
      </c>
      <c r="C1160" s="778" t="s">
        <v>45</v>
      </c>
      <c r="D1160" s="811" t="s">
        <v>982</v>
      </c>
      <c r="E1160" s="811">
        <v>4.05</v>
      </c>
      <c r="F1160" s="779" t="s">
        <v>18</v>
      </c>
      <c r="G1160" s="811" t="s">
        <v>1057</v>
      </c>
      <c r="H1160" s="811" t="s">
        <v>45</v>
      </c>
      <c r="I1160" s="811" t="s">
        <v>192</v>
      </c>
      <c r="J1160" s="811" t="s">
        <v>35</v>
      </c>
      <c r="K1160" s="811" t="s">
        <v>220</v>
      </c>
      <c r="L1160" s="811" t="s">
        <v>45</v>
      </c>
      <c r="M1160" s="86" t="s">
        <v>45</v>
      </c>
      <c r="N1160" s="811" t="s">
        <v>45</v>
      </c>
      <c r="O1160" s="811" t="s">
        <v>45</v>
      </c>
      <c r="P1160" s="811" t="s">
        <v>30</v>
      </c>
      <c r="Q1160" s="811" t="s">
        <v>1501</v>
      </c>
      <c r="R1160" s="812" t="s">
        <v>6144</v>
      </c>
      <c r="S1160" s="812" t="s">
        <v>6144</v>
      </c>
      <c r="T1160" s="811" t="s">
        <v>45</v>
      </c>
      <c r="U1160" s="811" t="s">
        <v>46</v>
      </c>
    </row>
    <row r="1161" spans="1:21" s="583" customFormat="1" ht="13" customHeight="1">
      <c r="A1161" s="810" t="s">
        <v>6204</v>
      </c>
      <c r="B1161" s="810" t="s">
        <v>6145</v>
      </c>
      <c r="C1161" s="778" t="s">
        <v>45</v>
      </c>
      <c r="D1161" s="811" t="s">
        <v>983</v>
      </c>
      <c r="E1161" s="811">
        <v>2.6</v>
      </c>
      <c r="F1161" s="779" t="s">
        <v>18</v>
      </c>
      <c r="G1161" s="811" t="s">
        <v>1057</v>
      </c>
      <c r="H1161" s="811" t="s">
        <v>45</v>
      </c>
      <c r="I1161" s="811" t="s">
        <v>192</v>
      </c>
      <c r="J1161" s="811" t="s">
        <v>35</v>
      </c>
      <c r="K1161" s="811" t="s">
        <v>220</v>
      </c>
      <c r="L1161" s="811" t="s">
        <v>30</v>
      </c>
      <c r="M1161" s="86" t="s">
        <v>30</v>
      </c>
      <c r="N1161" s="811" t="s">
        <v>45</v>
      </c>
      <c r="O1161" s="811" t="s">
        <v>45</v>
      </c>
      <c r="P1161" s="811" t="s">
        <v>45</v>
      </c>
      <c r="Q1161" s="811" t="s">
        <v>1501</v>
      </c>
      <c r="R1161" s="812" t="s">
        <v>6145</v>
      </c>
      <c r="S1161" s="812" t="s">
        <v>6145</v>
      </c>
      <c r="T1161" s="811" t="s">
        <v>45</v>
      </c>
      <c r="U1161" s="811" t="s">
        <v>46</v>
      </c>
    </row>
    <row r="1162" spans="1:21" s="583" customFormat="1" ht="13" customHeight="1">
      <c r="A1162" s="810" t="s">
        <v>6204</v>
      </c>
      <c r="B1162" s="810" t="s">
        <v>6146</v>
      </c>
      <c r="C1162" s="778" t="s">
        <v>45</v>
      </c>
      <c r="D1162" s="811" t="s">
        <v>983</v>
      </c>
      <c r="E1162" s="811">
        <v>2.6</v>
      </c>
      <c r="F1162" s="779" t="s">
        <v>18</v>
      </c>
      <c r="G1162" s="811" t="s">
        <v>1057</v>
      </c>
      <c r="H1162" s="811" t="s">
        <v>45</v>
      </c>
      <c r="I1162" s="811" t="s">
        <v>192</v>
      </c>
      <c r="J1162" s="811" t="s">
        <v>35</v>
      </c>
      <c r="K1162" s="811" t="s">
        <v>220</v>
      </c>
      <c r="L1162" s="811" t="s">
        <v>45</v>
      </c>
      <c r="M1162" s="86" t="s">
        <v>45</v>
      </c>
      <c r="N1162" s="811" t="s">
        <v>45</v>
      </c>
      <c r="O1162" s="811" t="s">
        <v>45</v>
      </c>
      <c r="P1162" s="811" t="s">
        <v>30</v>
      </c>
      <c r="Q1162" s="811" t="s">
        <v>1501</v>
      </c>
      <c r="R1162" s="812" t="s">
        <v>6146</v>
      </c>
      <c r="S1162" s="812" t="s">
        <v>6146</v>
      </c>
      <c r="T1162" s="811" t="s">
        <v>45</v>
      </c>
      <c r="U1162" s="811" t="s">
        <v>46</v>
      </c>
    </row>
    <row r="1163" spans="1:21" s="583" customFormat="1" ht="13" customHeight="1">
      <c r="A1163" s="810" t="s">
        <v>1337</v>
      </c>
      <c r="B1163" s="810" t="s">
        <v>11812</v>
      </c>
      <c r="C1163" s="778" t="s">
        <v>45</v>
      </c>
      <c r="D1163" s="811" t="s">
        <v>979</v>
      </c>
      <c r="E1163" s="811">
        <v>3</v>
      </c>
      <c r="F1163" s="779" t="s">
        <v>18</v>
      </c>
      <c r="G1163" s="811" t="s">
        <v>1057</v>
      </c>
      <c r="H1163" s="811" t="s">
        <v>45</v>
      </c>
      <c r="I1163" s="811" t="s">
        <v>192</v>
      </c>
      <c r="J1163" s="811" t="s">
        <v>35</v>
      </c>
      <c r="K1163" s="811" t="s">
        <v>220</v>
      </c>
      <c r="L1163" s="811" t="s">
        <v>45</v>
      </c>
      <c r="M1163" s="86" t="s">
        <v>30</v>
      </c>
      <c r="N1163" s="811" t="s">
        <v>45</v>
      </c>
      <c r="O1163" s="811" t="s">
        <v>45</v>
      </c>
      <c r="P1163" s="811" t="s">
        <v>30</v>
      </c>
      <c r="Q1163" s="811" t="s">
        <v>1501</v>
      </c>
      <c r="R1163" s="812" t="s">
        <v>11812</v>
      </c>
      <c r="S1163" s="812" t="s">
        <v>11818</v>
      </c>
      <c r="T1163" s="811" t="s">
        <v>11824</v>
      </c>
      <c r="U1163" s="811" t="s">
        <v>11830</v>
      </c>
    </row>
    <row r="1164" spans="1:21" s="583" customFormat="1" ht="13" customHeight="1">
      <c r="A1164" s="810" t="s">
        <v>1337</v>
      </c>
      <c r="B1164" s="810" t="s">
        <v>11813</v>
      </c>
      <c r="C1164" s="778" t="s">
        <v>45</v>
      </c>
      <c r="D1164" s="811" t="s">
        <v>979</v>
      </c>
      <c r="E1164" s="811">
        <v>3</v>
      </c>
      <c r="F1164" s="779" t="s">
        <v>18</v>
      </c>
      <c r="G1164" s="811" t="s">
        <v>1059</v>
      </c>
      <c r="H1164" s="811" t="s">
        <v>45</v>
      </c>
      <c r="I1164" s="811" t="s">
        <v>192</v>
      </c>
      <c r="J1164" s="811" t="s">
        <v>35</v>
      </c>
      <c r="K1164" s="811" t="s">
        <v>220</v>
      </c>
      <c r="L1164" s="811" t="s">
        <v>45</v>
      </c>
      <c r="M1164" s="86" t="s">
        <v>30</v>
      </c>
      <c r="N1164" s="811" t="s">
        <v>45</v>
      </c>
      <c r="O1164" s="811" t="s">
        <v>45</v>
      </c>
      <c r="P1164" s="811" t="s">
        <v>30</v>
      </c>
      <c r="Q1164" s="811" t="s">
        <v>1501</v>
      </c>
      <c r="R1164" s="812" t="s">
        <v>11813</v>
      </c>
      <c r="S1164" s="812" t="s">
        <v>11819</v>
      </c>
      <c r="T1164" s="811" t="s">
        <v>11825</v>
      </c>
      <c r="U1164" s="811" t="s">
        <v>11831</v>
      </c>
    </row>
    <row r="1165" spans="1:21" s="583" customFormat="1" ht="13" customHeight="1">
      <c r="A1165" s="810" t="s">
        <v>1337</v>
      </c>
      <c r="B1165" s="810" t="s">
        <v>11815</v>
      </c>
      <c r="C1165" s="778" t="s">
        <v>45</v>
      </c>
      <c r="D1165" s="811" t="s">
        <v>979</v>
      </c>
      <c r="E1165" s="811">
        <v>3</v>
      </c>
      <c r="F1165" s="779" t="s">
        <v>18</v>
      </c>
      <c r="G1165" s="811" t="s">
        <v>1057</v>
      </c>
      <c r="H1165" s="811" t="s">
        <v>45</v>
      </c>
      <c r="I1165" s="811" t="s">
        <v>192</v>
      </c>
      <c r="J1165" s="811" t="s">
        <v>35</v>
      </c>
      <c r="K1165" s="811" t="s">
        <v>220</v>
      </c>
      <c r="L1165" s="811" t="s">
        <v>30</v>
      </c>
      <c r="M1165" s="86" t="s">
        <v>30</v>
      </c>
      <c r="N1165" s="811" t="s">
        <v>45</v>
      </c>
      <c r="O1165" s="811" t="s">
        <v>45</v>
      </c>
      <c r="P1165" s="811" t="s">
        <v>30</v>
      </c>
      <c r="Q1165" s="811" t="s">
        <v>1501</v>
      </c>
      <c r="R1165" s="812" t="s">
        <v>11815</v>
      </c>
      <c r="S1165" s="812" t="s">
        <v>11821</v>
      </c>
      <c r="T1165" s="811" t="s">
        <v>11827</v>
      </c>
      <c r="U1165" s="811" t="s">
        <v>11833</v>
      </c>
    </row>
    <row r="1166" spans="1:21" s="583" customFormat="1" ht="13" customHeight="1">
      <c r="A1166" s="810" t="s">
        <v>1337</v>
      </c>
      <c r="B1166" s="810" t="s">
        <v>11816</v>
      </c>
      <c r="C1166" s="778" t="s">
        <v>45</v>
      </c>
      <c r="D1166" s="811" t="s">
        <v>979</v>
      </c>
      <c r="E1166" s="811">
        <v>3</v>
      </c>
      <c r="F1166" s="779" t="s">
        <v>18</v>
      </c>
      <c r="G1166" s="811" t="s">
        <v>1059</v>
      </c>
      <c r="H1166" s="811" t="s">
        <v>45</v>
      </c>
      <c r="I1166" s="811" t="s">
        <v>192</v>
      </c>
      <c r="J1166" s="811" t="s">
        <v>35</v>
      </c>
      <c r="K1166" s="811" t="s">
        <v>220</v>
      </c>
      <c r="L1166" s="811" t="s">
        <v>30</v>
      </c>
      <c r="M1166" s="86" t="s">
        <v>30</v>
      </c>
      <c r="N1166" s="811" t="s">
        <v>45</v>
      </c>
      <c r="O1166" s="811" t="s">
        <v>45</v>
      </c>
      <c r="P1166" s="811" t="s">
        <v>30</v>
      </c>
      <c r="Q1166" s="811" t="s">
        <v>1501</v>
      </c>
      <c r="R1166" s="812" t="s">
        <v>11816</v>
      </c>
      <c r="S1166" s="812" t="s">
        <v>11822</v>
      </c>
      <c r="T1166" s="811" t="s">
        <v>11828</v>
      </c>
      <c r="U1166" s="811" t="s">
        <v>11834</v>
      </c>
    </row>
    <row r="1167" spans="1:21" s="583" customFormat="1" ht="13" customHeight="1">
      <c r="A1167" s="810" t="s">
        <v>1337</v>
      </c>
      <c r="B1167" s="810" t="s">
        <v>11814</v>
      </c>
      <c r="C1167" s="778" t="s">
        <v>45</v>
      </c>
      <c r="D1167" s="811" t="s">
        <v>979</v>
      </c>
      <c r="E1167" s="811">
        <v>3</v>
      </c>
      <c r="F1167" s="779" t="s">
        <v>18</v>
      </c>
      <c r="G1167" s="811" t="s">
        <v>1057</v>
      </c>
      <c r="H1167" s="811" t="s">
        <v>45</v>
      </c>
      <c r="I1167" s="811" t="s">
        <v>192</v>
      </c>
      <c r="J1167" s="811" t="s">
        <v>35</v>
      </c>
      <c r="K1167" s="811" t="s">
        <v>220</v>
      </c>
      <c r="L1167" s="811" t="s">
        <v>30</v>
      </c>
      <c r="M1167" s="86" t="s">
        <v>30</v>
      </c>
      <c r="N1167" s="811" t="s">
        <v>45</v>
      </c>
      <c r="O1167" s="811" t="s">
        <v>45</v>
      </c>
      <c r="P1167" s="811" t="s">
        <v>30</v>
      </c>
      <c r="Q1167" s="811" t="s">
        <v>1501</v>
      </c>
      <c r="R1167" s="812" t="s">
        <v>11814</v>
      </c>
      <c r="S1167" s="812" t="s">
        <v>11820</v>
      </c>
      <c r="T1167" s="811" t="s">
        <v>11826</v>
      </c>
      <c r="U1167" s="811" t="s">
        <v>11832</v>
      </c>
    </row>
    <row r="1168" spans="1:21" s="583" customFormat="1" ht="13" customHeight="1">
      <c r="A1168" s="810" t="s">
        <v>1337</v>
      </c>
      <c r="B1168" s="810" t="s">
        <v>11817</v>
      </c>
      <c r="C1168" s="778" t="s">
        <v>45</v>
      </c>
      <c r="D1168" s="811" t="s">
        <v>979</v>
      </c>
      <c r="E1168" s="811">
        <v>3</v>
      </c>
      <c r="F1168" s="779" t="s">
        <v>18</v>
      </c>
      <c r="G1168" s="811" t="s">
        <v>1059</v>
      </c>
      <c r="H1168" s="811" t="s">
        <v>45</v>
      </c>
      <c r="I1168" s="811" t="s">
        <v>192</v>
      </c>
      <c r="J1168" s="811" t="s">
        <v>35</v>
      </c>
      <c r="K1168" s="811" t="s">
        <v>220</v>
      </c>
      <c r="L1168" s="811" t="s">
        <v>30</v>
      </c>
      <c r="M1168" s="86" t="s">
        <v>30</v>
      </c>
      <c r="N1168" s="811" t="s">
        <v>45</v>
      </c>
      <c r="O1168" s="811" t="s">
        <v>45</v>
      </c>
      <c r="P1168" s="811" t="s">
        <v>30</v>
      </c>
      <c r="Q1168" s="811" t="s">
        <v>1501</v>
      </c>
      <c r="R1168" s="812" t="s">
        <v>11817</v>
      </c>
      <c r="S1168" s="812" t="s">
        <v>11823</v>
      </c>
      <c r="T1168" s="811" t="s">
        <v>11829</v>
      </c>
      <c r="U1168" s="811" t="s">
        <v>11835</v>
      </c>
    </row>
    <row r="1169" spans="1:21" s="583" customFormat="1" ht="13" customHeight="1">
      <c r="A1169" s="810" t="s">
        <v>1337</v>
      </c>
      <c r="B1169" s="810" t="s">
        <v>8203</v>
      </c>
      <c r="C1169" s="778" t="s">
        <v>45</v>
      </c>
      <c r="D1169" s="811" t="s">
        <v>980</v>
      </c>
      <c r="E1169" s="811">
        <v>5</v>
      </c>
      <c r="F1169" s="779" t="s">
        <v>18</v>
      </c>
      <c r="G1169" s="811" t="s">
        <v>1057</v>
      </c>
      <c r="H1169" s="811" t="s">
        <v>45</v>
      </c>
      <c r="I1169" s="811" t="s">
        <v>203</v>
      </c>
      <c r="J1169" s="811" t="s">
        <v>35</v>
      </c>
      <c r="K1169" s="811" t="s">
        <v>978</v>
      </c>
      <c r="L1169" s="811" t="s">
        <v>45</v>
      </c>
      <c r="M1169" s="86" t="s">
        <v>30</v>
      </c>
      <c r="N1169" s="811" t="s">
        <v>45</v>
      </c>
      <c r="O1169" s="811" t="s">
        <v>45</v>
      </c>
      <c r="P1169" s="811" t="s">
        <v>30</v>
      </c>
      <c r="Q1169" s="811" t="s">
        <v>1501</v>
      </c>
      <c r="R1169" s="812" t="s">
        <v>8203</v>
      </c>
      <c r="S1169" s="812" t="s">
        <v>8205</v>
      </c>
      <c r="T1169" s="811" t="s">
        <v>8208</v>
      </c>
      <c r="U1169" s="811" t="s">
        <v>8209</v>
      </c>
    </row>
    <row r="1170" spans="1:21" s="583" customFormat="1" ht="13" customHeight="1">
      <c r="A1170" s="810" t="s">
        <v>1337</v>
      </c>
      <c r="B1170" s="810" t="s">
        <v>8204</v>
      </c>
      <c r="C1170" s="778" t="s">
        <v>45</v>
      </c>
      <c r="D1170" s="811" t="s">
        <v>980</v>
      </c>
      <c r="E1170" s="811">
        <v>5</v>
      </c>
      <c r="F1170" s="779" t="s">
        <v>18</v>
      </c>
      <c r="G1170" s="811" t="s">
        <v>1059</v>
      </c>
      <c r="H1170" s="811" t="s">
        <v>45</v>
      </c>
      <c r="I1170" s="811" t="s">
        <v>203</v>
      </c>
      <c r="J1170" s="811" t="s">
        <v>35</v>
      </c>
      <c r="K1170" s="811" t="s">
        <v>978</v>
      </c>
      <c r="L1170" s="811" t="s">
        <v>45</v>
      </c>
      <c r="M1170" s="86" t="s">
        <v>30</v>
      </c>
      <c r="N1170" s="811" t="s">
        <v>45</v>
      </c>
      <c r="O1170" s="811" t="s">
        <v>45</v>
      </c>
      <c r="P1170" s="811" t="s">
        <v>30</v>
      </c>
      <c r="Q1170" s="811" t="s">
        <v>1501</v>
      </c>
      <c r="R1170" s="812" t="s">
        <v>8204</v>
      </c>
      <c r="S1170" s="812" t="s">
        <v>8206</v>
      </c>
      <c r="T1170" s="811" t="s">
        <v>8207</v>
      </c>
      <c r="U1170" s="811" t="s">
        <v>8210</v>
      </c>
    </row>
    <row r="1171" spans="1:21" s="583" customFormat="1" ht="13" customHeight="1">
      <c r="A1171" s="810" t="s">
        <v>1337</v>
      </c>
      <c r="B1171" s="810" t="s">
        <v>6706</v>
      </c>
      <c r="C1171" s="778" t="s">
        <v>45</v>
      </c>
      <c r="D1171" s="811" t="s">
        <v>979</v>
      </c>
      <c r="E1171" s="811">
        <v>3</v>
      </c>
      <c r="F1171" s="779" t="s">
        <v>18</v>
      </c>
      <c r="G1171" s="811" t="s">
        <v>1060</v>
      </c>
      <c r="H1171" s="811" t="s">
        <v>45</v>
      </c>
      <c r="I1171" s="811" t="s">
        <v>36</v>
      </c>
      <c r="J1171" s="811" t="s">
        <v>35</v>
      </c>
      <c r="K1171" s="811" t="s">
        <v>220</v>
      </c>
      <c r="L1171" s="811" t="s">
        <v>45</v>
      </c>
      <c r="M1171" s="86" t="s">
        <v>30</v>
      </c>
      <c r="N1171" s="811" t="s">
        <v>45</v>
      </c>
      <c r="O1171" s="811" t="s">
        <v>45</v>
      </c>
      <c r="P1171" s="811" t="s">
        <v>30</v>
      </c>
      <c r="Q1171" s="811" t="s">
        <v>1500</v>
      </c>
      <c r="R1171" s="812" t="s">
        <v>6706</v>
      </c>
      <c r="S1171" s="812" t="s">
        <v>45</v>
      </c>
      <c r="T1171" s="811" t="s">
        <v>45</v>
      </c>
      <c r="U1171" s="811" t="s">
        <v>6711</v>
      </c>
    </row>
    <row r="1172" spans="1:21" s="583" customFormat="1" ht="13" customHeight="1">
      <c r="A1172" s="810" t="s">
        <v>1337</v>
      </c>
      <c r="B1172" s="810" t="s">
        <v>6707</v>
      </c>
      <c r="C1172" s="778" t="s">
        <v>45</v>
      </c>
      <c r="D1172" s="811" t="s">
        <v>979</v>
      </c>
      <c r="E1172" s="811">
        <v>3</v>
      </c>
      <c r="F1172" s="779" t="s">
        <v>18</v>
      </c>
      <c r="G1172" s="811" t="s">
        <v>1059</v>
      </c>
      <c r="H1172" s="811" t="s">
        <v>45</v>
      </c>
      <c r="I1172" s="811" t="s">
        <v>36</v>
      </c>
      <c r="J1172" s="811" t="s">
        <v>35</v>
      </c>
      <c r="K1172" s="811" t="s">
        <v>220</v>
      </c>
      <c r="L1172" s="811" t="s">
        <v>45</v>
      </c>
      <c r="M1172" s="86" t="s">
        <v>30</v>
      </c>
      <c r="N1172" s="811" t="s">
        <v>45</v>
      </c>
      <c r="O1172" s="811" t="s">
        <v>45</v>
      </c>
      <c r="P1172" s="811" t="s">
        <v>30</v>
      </c>
      <c r="Q1172" s="811" t="s">
        <v>1501</v>
      </c>
      <c r="R1172" s="812" t="s">
        <v>6707</v>
      </c>
      <c r="S1172" s="812" t="s">
        <v>6716</v>
      </c>
      <c r="T1172" s="811" t="s">
        <v>6717</v>
      </c>
      <c r="U1172" s="811" t="s">
        <v>6712</v>
      </c>
    </row>
    <row r="1173" spans="1:21" s="583" customFormat="1" ht="13" customHeight="1">
      <c r="A1173" s="810" t="s">
        <v>1337</v>
      </c>
      <c r="B1173" s="810" t="s">
        <v>6708</v>
      </c>
      <c r="C1173" s="778" t="s">
        <v>45</v>
      </c>
      <c r="D1173" s="811" t="s">
        <v>979</v>
      </c>
      <c r="E1173" s="811">
        <v>3</v>
      </c>
      <c r="F1173" s="779" t="s">
        <v>18</v>
      </c>
      <c r="G1173" s="811" t="s">
        <v>1057</v>
      </c>
      <c r="H1173" s="811" t="s">
        <v>45</v>
      </c>
      <c r="I1173" s="811" t="s">
        <v>36</v>
      </c>
      <c r="J1173" s="811" t="s">
        <v>35</v>
      </c>
      <c r="K1173" s="811" t="s">
        <v>220</v>
      </c>
      <c r="L1173" s="811" t="s">
        <v>30</v>
      </c>
      <c r="M1173" s="86" t="s">
        <v>30</v>
      </c>
      <c r="N1173" s="811" t="s">
        <v>45</v>
      </c>
      <c r="O1173" s="811" t="s">
        <v>45</v>
      </c>
      <c r="P1173" s="811" t="s">
        <v>45</v>
      </c>
      <c r="Q1173" s="811" t="s">
        <v>1500</v>
      </c>
      <c r="R1173" s="812" t="s">
        <v>6708</v>
      </c>
      <c r="S1173" s="812" t="s">
        <v>45</v>
      </c>
      <c r="T1173" s="811" t="s">
        <v>45</v>
      </c>
      <c r="U1173" s="811" t="s">
        <v>6713</v>
      </c>
    </row>
    <row r="1174" spans="1:21" s="583" customFormat="1" ht="13" customHeight="1">
      <c r="A1174" s="810" t="s">
        <v>1337</v>
      </c>
      <c r="B1174" s="810" t="s">
        <v>6709</v>
      </c>
      <c r="C1174" s="778" t="s">
        <v>45</v>
      </c>
      <c r="D1174" s="811" t="s">
        <v>979</v>
      </c>
      <c r="E1174" s="811">
        <v>3</v>
      </c>
      <c r="F1174" s="779" t="s">
        <v>18</v>
      </c>
      <c r="G1174" s="811" t="s">
        <v>1058</v>
      </c>
      <c r="H1174" s="811" t="s">
        <v>45</v>
      </c>
      <c r="I1174" s="811" t="s">
        <v>36</v>
      </c>
      <c r="J1174" s="811" t="s">
        <v>35</v>
      </c>
      <c r="K1174" s="811" t="s">
        <v>220</v>
      </c>
      <c r="L1174" s="811" t="s">
        <v>30</v>
      </c>
      <c r="M1174" s="86" t="s">
        <v>30</v>
      </c>
      <c r="N1174" s="811" t="s">
        <v>45</v>
      </c>
      <c r="O1174" s="811" t="s">
        <v>45</v>
      </c>
      <c r="P1174" s="811" t="s">
        <v>30</v>
      </c>
      <c r="Q1174" s="811" t="s">
        <v>1500</v>
      </c>
      <c r="R1174" s="812" t="s">
        <v>6709</v>
      </c>
      <c r="S1174" s="812" t="s">
        <v>45</v>
      </c>
      <c r="T1174" s="811" t="s">
        <v>45</v>
      </c>
      <c r="U1174" s="811" t="s">
        <v>6714</v>
      </c>
    </row>
    <row r="1175" spans="1:21" s="583" customFormat="1" ht="13" customHeight="1">
      <c r="A1175" s="810" t="s">
        <v>1337</v>
      </c>
      <c r="B1175" s="810" t="s">
        <v>6710</v>
      </c>
      <c r="C1175" s="778" t="s">
        <v>45</v>
      </c>
      <c r="D1175" s="811" t="s">
        <v>979</v>
      </c>
      <c r="E1175" s="811">
        <v>3</v>
      </c>
      <c r="F1175" s="779" t="s">
        <v>18</v>
      </c>
      <c r="G1175" s="811" t="s">
        <v>1059</v>
      </c>
      <c r="H1175" s="811" t="s">
        <v>45</v>
      </c>
      <c r="I1175" s="811" t="s">
        <v>36</v>
      </c>
      <c r="J1175" s="811" t="s">
        <v>35</v>
      </c>
      <c r="K1175" s="811" t="s">
        <v>220</v>
      </c>
      <c r="L1175" s="811" t="s">
        <v>30</v>
      </c>
      <c r="M1175" s="86" t="s">
        <v>30</v>
      </c>
      <c r="N1175" s="811" t="s">
        <v>45</v>
      </c>
      <c r="O1175" s="811" t="s">
        <v>45</v>
      </c>
      <c r="P1175" s="811" t="s">
        <v>30</v>
      </c>
      <c r="Q1175" s="811" t="s">
        <v>1500</v>
      </c>
      <c r="R1175" s="812" t="s">
        <v>6710</v>
      </c>
      <c r="S1175" s="812" t="s">
        <v>45</v>
      </c>
      <c r="T1175" s="811" t="s">
        <v>45</v>
      </c>
      <c r="U1175" s="811" t="s">
        <v>6715</v>
      </c>
    </row>
    <row r="1176" spans="1:21" s="583" customFormat="1" ht="13" customHeight="1">
      <c r="A1176" s="810" t="s">
        <v>1337</v>
      </c>
      <c r="B1176" s="810" t="s">
        <v>5657</v>
      </c>
      <c r="C1176" s="778" t="s">
        <v>45</v>
      </c>
      <c r="D1176" s="811" t="s">
        <v>979</v>
      </c>
      <c r="E1176" s="811">
        <v>3</v>
      </c>
      <c r="F1176" s="779" t="s">
        <v>18</v>
      </c>
      <c r="G1176" s="811" t="s">
        <v>1060</v>
      </c>
      <c r="H1176" s="811" t="s">
        <v>45</v>
      </c>
      <c r="I1176" s="811" t="s">
        <v>36</v>
      </c>
      <c r="J1176" s="811" t="s">
        <v>23</v>
      </c>
      <c r="K1176" s="811" t="s">
        <v>220</v>
      </c>
      <c r="L1176" s="811" t="s">
        <v>45</v>
      </c>
      <c r="M1176" s="86" t="s">
        <v>30</v>
      </c>
      <c r="N1176" s="811" t="s">
        <v>45</v>
      </c>
      <c r="O1176" s="811" t="s">
        <v>45</v>
      </c>
      <c r="P1176" s="811" t="s">
        <v>30</v>
      </c>
      <c r="Q1176" s="811" t="s">
        <v>1500</v>
      </c>
      <c r="R1176" s="812" t="s">
        <v>5657</v>
      </c>
      <c r="S1176" s="812" t="s">
        <v>45</v>
      </c>
      <c r="T1176" s="811" t="s">
        <v>45</v>
      </c>
      <c r="U1176" s="811" t="s">
        <v>5658</v>
      </c>
    </row>
    <row r="1177" spans="1:21" s="583" customFormat="1" ht="13" customHeight="1">
      <c r="A1177" s="810" t="s">
        <v>1337</v>
      </c>
      <c r="B1177" s="810" t="s">
        <v>5659</v>
      </c>
      <c r="C1177" s="778" t="s">
        <v>45</v>
      </c>
      <c r="D1177" s="811" t="s">
        <v>979</v>
      </c>
      <c r="E1177" s="811">
        <v>3</v>
      </c>
      <c r="F1177" s="779" t="s">
        <v>18</v>
      </c>
      <c r="G1177" s="811" t="s">
        <v>1057</v>
      </c>
      <c r="H1177" s="811" t="s">
        <v>45</v>
      </c>
      <c r="I1177" s="811" t="s">
        <v>36</v>
      </c>
      <c r="J1177" s="811" t="s">
        <v>23</v>
      </c>
      <c r="K1177" s="811" t="s">
        <v>220</v>
      </c>
      <c r="L1177" s="811" t="s">
        <v>45</v>
      </c>
      <c r="M1177" s="86" t="s">
        <v>30</v>
      </c>
      <c r="N1177" s="811" t="s">
        <v>45</v>
      </c>
      <c r="O1177" s="811" t="s">
        <v>45</v>
      </c>
      <c r="P1177" s="811" t="s">
        <v>30</v>
      </c>
      <c r="Q1177" s="811" t="s">
        <v>1501</v>
      </c>
      <c r="R1177" s="812" t="s">
        <v>5659</v>
      </c>
      <c r="S1177" s="812" t="s">
        <v>204</v>
      </c>
      <c r="T1177" s="811" t="s">
        <v>1662</v>
      </c>
      <c r="U1177" s="811" t="s">
        <v>731</v>
      </c>
    </row>
    <row r="1178" spans="1:21" s="583" customFormat="1" ht="13" customHeight="1">
      <c r="A1178" s="810" t="s">
        <v>1337</v>
      </c>
      <c r="B1178" s="810" t="s">
        <v>5660</v>
      </c>
      <c r="C1178" s="778" t="s">
        <v>45</v>
      </c>
      <c r="D1178" s="811" t="s">
        <v>979</v>
      </c>
      <c r="E1178" s="811">
        <v>3</v>
      </c>
      <c r="F1178" s="779" t="s">
        <v>18</v>
      </c>
      <c r="G1178" s="811" t="s">
        <v>1059</v>
      </c>
      <c r="H1178" s="811" t="s">
        <v>45</v>
      </c>
      <c r="I1178" s="811" t="s">
        <v>36</v>
      </c>
      <c r="J1178" s="811" t="s">
        <v>23</v>
      </c>
      <c r="K1178" s="811" t="s">
        <v>220</v>
      </c>
      <c r="L1178" s="811" t="s">
        <v>45</v>
      </c>
      <c r="M1178" s="86" t="s">
        <v>30</v>
      </c>
      <c r="N1178" s="811" t="s">
        <v>45</v>
      </c>
      <c r="O1178" s="811" t="s">
        <v>45</v>
      </c>
      <c r="P1178" s="811" t="s">
        <v>30</v>
      </c>
      <c r="Q1178" s="811" t="s">
        <v>1501</v>
      </c>
      <c r="R1178" s="812" t="s">
        <v>5660</v>
      </c>
      <c r="S1178" s="812" t="s">
        <v>402</v>
      </c>
      <c r="T1178" s="811" t="s">
        <v>1851</v>
      </c>
      <c r="U1178" s="811" t="s">
        <v>732</v>
      </c>
    </row>
    <row r="1179" spans="1:21" s="583" customFormat="1" ht="13" customHeight="1">
      <c r="A1179" s="810" t="s">
        <v>1337</v>
      </c>
      <c r="B1179" s="810" t="s">
        <v>5661</v>
      </c>
      <c r="C1179" s="778" t="s">
        <v>45</v>
      </c>
      <c r="D1179" s="811" t="s">
        <v>979</v>
      </c>
      <c r="E1179" s="811">
        <v>3</v>
      </c>
      <c r="F1179" s="779" t="s">
        <v>18</v>
      </c>
      <c r="G1179" s="811" t="s">
        <v>1058</v>
      </c>
      <c r="H1179" s="811" t="s">
        <v>45</v>
      </c>
      <c r="I1179" s="811" t="s">
        <v>36</v>
      </c>
      <c r="J1179" s="811" t="s">
        <v>23</v>
      </c>
      <c r="K1179" s="811" t="s">
        <v>220</v>
      </c>
      <c r="L1179" s="811" t="s">
        <v>30</v>
      </c>
      <c r="M1179" s="86" t="s">
        <v>30</v>
      </c>
      <c r="N1179" s="811" t="s">
        <v>45</v>
      </c>
      <c r="O1179" s="811" t="s">
        <v>45</v>
      </c>
      <c r="P1179" s="811" t="s">
        <v>30</v>
      </c>
      <c r="Q1179" s="811" t="s">
        <v>1500</v>
      </c>
      <c r="R1179" s="812" t="s">
        <v>5661</v>
      </c>
      <c r="S1179" s="812" t="s">
        <v>45</v>
      </c>
      <c r="T1179" s="811" t="s">
        <v>45</v>
      </c>
      <c r="U1179" s="811" t="s">
        <v>5662</v>
      </c>
    </row>
    <row r="1180" spans="1:21" s="583" customFormat="1" ht="13" customHeight="1">
      <c r="A1180" s="810" t="s">
        <v>1337</v>
      </c>
      <c r="B1180" s="810" t="s">
        <v>5663</v>
      </c>
      <c r="C1180" s="778" t="s">
        <v>45</v>
      </c>
      <c r="D1180" s="811" t="s">
        <v>979</v>
      </c>
      <c r="E1180" s="811">
        <v>3</v>
      </c>
      <c r="F1180" s="779" t="s">
        <v>18</v>
      </c>
      <c r="G1180" s="811" t="s">
        <v>1059</v>
      </c>
      <c r="H1180" s="811" t="s">
        <v>45</v>
      </c>
      <c r="I1180" s="811" t="s">
        <v>36</v>
      </c>
      <c r="J1180" s="811" t="s">
        <v>23</v>
      </c>
      <c r="K1180" s="811" t="s">
        <v>220</v>
      </c>
      <c r="L1180" s="811" t="s">
        <v>30</v>
      </c>
      <c r="M1180" s="86" t="s">
        <v>30</v>
      </c>
      <c r="N1180" s="811" t="s">
        <v>45</v>
      </c>
      <c r="O1180" s="811" t="s">
        <v>45</v>
      </c>
      <c r="P1180" s="811" t="s">
        <v>30</v>
      </c>
      <c r="Q1180" s="811" t="s">
        <v>1500</v>
      </c>
      <c r="R1180" s="812" t="s">
        <v>5663</v>
      </c>
      <c r="S1180" s="812" t="s">
        <v>45</v>
      </c>
      <c r="T1180" s="811" t="s">
        <v>45</v>
      </c>
      <c r="U1180" s="811" t="s">
        <v>5664</v>
      </c>
    </row>
    <row r="1181" spans="1:21" s="583" customFormat="1" ht="13" customHeight="1">
      <c r="A1181" s="810" t="s">
        <v>1337</v>
      </c>
      <c r="B1181" s="810" t="s">
        <v>6789</v>
      </c>
      <c r="C1181" s="778" t="s">
        <v>45</v>
      </c>
      <c r="D1181" s="811" t="s">
        <v>979</v>
      </c>
      <c r="E1181" s="811">
        <v>3</v>
      </c>
      <c r="F1181" s="779" t="s">
        <v>18</v>
      </c>
      <c r="G1181" s="811" t="s">
        <v>1057</v>
      </c>
      <c r="H1181" s="811" t="s">
        <v>45</v>
      </c>
      <c r="I1181" s="811" t="s">
        <v>36</v>
      </c>
      <c r="J1181" s="811" t="s">
        <v>35</v>
      </c>
      <c r="K1181" s="811" t="s">
        <v>220</v>
      </c>
      <c r="L1181" s="811" t="s">
        <v>30</v>
      </c>
      <c r="M1181" s="86" t="s">
        <v>30</v>
      </c>
      <c r="N1181" s="811" t="s">
        <v>45</v>
      </c>
      <c r="O1181" s="811" t="s">
        <v>45</v>
      </c>
      <c r="P1181" s="811" t="s">
        <v>30</v>
      </c>
      <c r="Q1181" s="811" t="s">
        <v>16</v>
      </c>
      <c r="R1181" s="812" t="s">
        <v>45</v>
      </c>
      <c r="S1181" s="812" t="s">
        <v>6789</v>
      </c>
      <c r="T1181" s="811" t="s">
        <v>6790</v>
      </c>
      <c r="U1181" s="811" t="s">
        <v>6791</v>
      </c>
    </row>
    <row r="1182" spans="1:21" s="583" customFormat="1" ht="13" customHeight="1">
      <c r="A1182" s="810" t="s">
        <v>1337</v>
      </c>
      <c r="B1182" s="810" t="s">
        <v>6718</v>
      </c>
      <c r="C1182" s="778" t="s">
        <v>45</v>
      </c>
      <c r="D1182" s="811" t="s">
        <v>979</v>
      </c>
      <c r="E1182" s="811">
        <v>3</v>
      </c>
      <c r="F1182" s="779" t="s">
        <v>18</v>
      </c>
      <c r="G1182" s="811" t="s">
        <v>1059</v>
      </c>
      <c r="H1182" s="811" t="s">
        <v>45</v>
      </c>
      <c r="I1182" s="811" t="s">
        <v>36</v>
      </c>
      <c r="J1182" s="811" t="s">
        <v>35</v>
      </c>
      <c r="K1182" s="811" t="s">
        <v>220</v>
      </c>
      <c r="L1182" s="811" t="s">
        <v>30</v>
      </c>
      <c r="M1182" s="86" t="s">
        <v>30</v>
      </c>
      <c r="N1182" s="811" t="s">
        <v>45</v>
      </c>
      <c r="O1182" s="811" t="s">
        <v>45</v>
      </c>
      <c r="P1182" s="811" t="s">
        <v>30</v>
      </c>
      <c r="Q1182" s="811" t="s">
        <v>16</v>
      </c>
      <c r="R1182" s="812" t="s">
        <v>45</v>
      </c>
      <c r="S1182" s="812" t="s">
        <v>6718</v>
      </c>
      <c r="T1182" s="811" t="s">
        <v>6719</v>
      </c>
      <c r="U1182" s="811" t="s">
        <v>6720</v>
      </c>
    </row>
    <row r="1183" spans="1:21" s="583" customFormat="1" ht="13" customHeight="1">
      <c r="A1183" s="810" t="s">
        <v>1337</v>
      </c>
      <c r="B1183" s="810" t="s">
        <v>12526</v>
      </c>
      <c r="C1183" s="778" t="s">
        <v>45</v>
      </c>
      <c r="D1183" s="811" t="s">
        <v>983</v>
      </c>
      <c r="E1183" s="811">
        <v>2</v>
      </c>
      <c r="F1183" s="779" t="s">
        <v>18</v>
      </c>
      <c r="G1183" s="811" t="s">
        <v>1057</v>
      </c>
      <c r="H1183" s="811" t="s">
        <v>45</v>
      </c>
      <c r="I1183" s="811" t="s">
        <v>36</v>
      </c>
      <c r="J1183" s="811" t="s">
        <v>35</v>
      </c>
      <c r="K1183" s="811" t="s">
        <v>220</v>
      </c>
      <c r="L1183" s="811" t="s">
        <v>30</v>
      </c>
      <c r="M1183" s="86" t="s">
        <v>30</v>
      </c>
      <c r="N1183" s="811" t="s">
        <v>45</v>
      </c>
      <c r="O1183" s="811" t="s">
        <v>45</v>
      </c>
      <c r="P1183" s="811" t="s">
        <v>30</v>
      </c>
      <c r="Q1183" s="811" t="s">
        <v>1501</v>
      </c>
      <c r="R1183" s="812" t="s">
        <v>12527</v>
      </c>
      <c r="S1183" s="812" t="s">
        <v>12526</v>
      </c>
      <c r="T1183" s="811" t="s">
        <v>12528</v>
      </c>
      <c r="U1183" s="811" t="s">
        <v>12529</v>
      </c>
    </row>
    <row r="1184" spans="1:21" s="583" customFormat="1" ht="13" customHeight="1">
      <c r="A1184" s="810" t="s">
        <v>1337</v>
      </c>
      <c r="B1184" s="810" t="s">
        <v>10342</v>
      </c>
      <c r="C1184" s="778" t="s">
        <v>45</v>
      </c>
      <c r="D1184" s="811" t="s">
        <v>981</v>
      </c>
      <c r="E1184" s="811">
        <v>1</v>
      </c>
      <c r="F1184" s="779" t="s">
        <v>18</v>
      </c>
      <c r="G1184" s="811" t="s">
        <v>1057</v>
      </c>
      <c r="H1184" s="811" t="s">
        <v>45</v>
      </c>
      <c r="I1184" s="811" t="s">
        <v>36</v>
      </c>
      <c r="J1184" s="811" t="s">
        <v>35</v>
      </c>
      <c r="K1184" s="811" t="s">
        <v>5406</v>
      </c>
      <c r="L1184" s="811" t="s">
        <v>45</v>
      </c>
      <c r="M1184" s="86" t="s">
        <v>30</v>
      </c>
      <c r="N1184" s="811" t="s">
        <v>45</v>
      </c>
      <c r="O1184" s="811" t="s">
        <v>45</v>
      </c>
      <c r="P1184" s="811" t="s">
        <v>30</v>
      </c>
      <c r="Q1184" s="811" t="s">
        <v>16</v>
      </c>
      <c r="R1184" s="812" t="s">
        <v>45</v>
      </c>
      <c r="S1184" s="812" t="s">
        <v>10342</v>
      </c>
      <c r="T1184" s="811" t="s">
        <v>10343</v>
      </c>
      <c r="U1184" s="811" t="s">
        <v>10344</v>
      </c>
    </row>
    <row r="1185" spans="1:21" s="583" customFormat="1" ht="13" customHeight="1">
      <c r="A1185" s="810" t="s">
        <v>1337</v>
      </c>
      <c r="B1185" s="810" t="s">
        <v>11685</v>
      </c>
      <c r="C1185" s="778" t="s">
        <v>30</v>
      </c>
      <c r="D1185" s="811" t="s">
        <v>979</v>
      </c>
      <c r="E1185" s="811">
        <v>3</v>
      </c>
      <c r="F1185" s="779" t="s">
        <v>18</v>
      </c>
      <c r="G1185" s="811" t="s">
        <v>1057</v>
      </c>
      <c r="H1185" s="811" t="s">
        <v>45</v>
      </c>
      <c r="I1185" s="811" t="s">
        <v>36</v>
      </c>
      <c r="J1185" s="811" t="s">
        <v>35</v>
      </c>
      <c r="K1185" s="811" t="s">
        <v>220</v>
      </c>
      <c r="L1185" s="811" t="s">
        <v>45</v>
      </c>
      <c r="M1185" s="86" t="s">
        <v>30</v>
      </c>
      <c r="N1185" s="811" t="s">
        <v>45</v>
      </c>
      <c r="O1185" s="811" t="s">
        <v>45</v>
      </c>
      <c r="P1185" s="811" t="s">
        <v>45</v>
      </c>
      <c r="Q1185" s="811" t="s">
        <v>16</v>
      </c>
      <c r="R1185" s="812" t="s">
        <v>45</v>
      </c>
      <c r="S1185" s="812" t="s">
        <v>11685</v>
      </c>
      <c r="T1185" s="811" t="s">
        <v>11687</v>
      </c>
      <c r="U1185" s="811" t="s">
        <v>11688</v>
      </c>
    </row>
    <row r="1186" spans="1:21" s="583" customFormat="1" ht="13" customHeight="1">
      <c r="A1186" s="810" t="s">
        <v>1337</v>
      </c>
      <c r="B1186" s="810" t="s">
        <v>10345</v>
      </c>
      <c r="C1186" s="778" t="s">
        <v>45</v>
      </c>
      <c r="D1186" s="811" t="s">
        <v>983</v>
      </c>
      <c r="E1186" s="811">
        <v>2</v>
      </c>
      <c r="F1186" s="779" t="s">
        <v>18</v>
      </c>
      <c r="G1186" s="811" t="s">
        <v>1057</v>
      </c>
      <c r="H1186" s="811" t="s">
        <v>45</v>
      </c>
      <c r="I1186" s="811" t="s">
        <v>36</v>
      </c>
      <c r="J1186" s="811" t="s">
        <v>191</v>
      </c>
      <c r="K1186" s="811" t="s">
        <v>220</v>
      </c>
      <c r="L1186" s="811" t="s">
        <v>45</v>
      </c>
      <c r="M1186" s="86" t="s">
        <v>30</v>
      </c>
      <c r="N1186" s="811" t="s">
        <v>45</v>
      </c>
      <c r="O1186" s="811" t="s">
        <v>45</v>
      </c>
      <c r="P1186" s="811" t="s">
        <v>45</v>
      </c>
      <c r="Q1186" s="811" t="s">
        <v>16</v>
      </c>
      <c r="R1186" s="812" t="s">
        <v>45</v>
      </c>
      <c r="S1186" s="812" t="s">
        <v>10346</v>
      </c>
      <c r="T1186" s="811" t="s">
        <v>10347</v>
      </c>
      <c r="U1186" s="811" t="s">
        <v>10348</v>
      </c>
    </row>
    <row r="1187" spans="1:21" s="583" customFormat="1" ht="13" customHeight="1">
      <c r="A1187" s="810" t="s">
        <v>1337</v>
      </c>
      <c r="B1187" s="810" t="s">
        <v>5665</v>
      </c>
      <c r="C1187" s="778" t="s">
        <v>45</v>
      </c>
      <c r="D1187" s="811" t="s">
        <v>983</v>
      </c>
      <c r="E1187" s="811">
        <v>2</v>
      </c>
      <c r="F1187" s="779" t="s">
        <v>18</v>
      </c>
      <c r="G1187" s="811" t="s">
        <v>1060</v>
      </c>
      <c r="H1187" s="811" t="s">
        <v>45</v>
      </c>
      <c r="I1187" s="811" t="s">
        <v>36</v>
      </c>
      <c r="J1187" s="811" t="s">
        <v>35</v>
      </c>
      <c r="K1187" s="811" t="s">
        <v>220</v>
      </c>
      <c r="L1187" s="811" t="s">
        <v>45</v>
      </c>
      <c r="M1187" s="86" t="s">
        <v>30</v>
      </c>
      <c r="N1187" s="811" t="s">
        <v>45</v>
      </c>
      <c r="O1187" s="811" t="s">
        <v>45</v>
      </c>
      <c r="P1187" s="811" t="s">
        <v>30</v>
      </c>
      <c r="Q1187" s="811" t="s">
        <v>1500</v>
      </c>
      <c r="R1187" s="812" t="s">
        <v>5665</v>
      </c>
      <c r="S1187" s="812" t="s">
        <v>45</v>
      </c>
      <c r="T1187" s="811" t="s">
        <v>45</v>
      </c>
      <c r="U1187" s="811" t="s">
        <v>5666</v>
      </c>
    </row>
    <row r="1188" spans="1:21" s="583" customFormat="1" ht="13" customHeight="1">
      <c r="A1188" s="810" t="s">
        <v>1337</v>
      </c>
      <c r="B1188" s="810" t="s">
        <v>5667</v>
      </c>
      <c r="C1188" s="778" t="s">
        <v>45</v>
      </c>
      <c r="D1188" s="811" t="s">
        <v>983</v>
      </c>
      <c r="E1188" s="811">
        <v>2</v>
      </c>
      <c r="F1188" s="779" t="s">
        <v>18</v>
      </c>
      <c r="G1188" s="811" t="s">
        <v>1059</v>
      </c>
      <c r="H1188" s="811" t="s">
        <v>45</v>
      </c>
      <c r="I1188" s="811" t="s">
        <v>36</v>
      </c>
      <c r="J1188" s="811" t="s">
        <v>35</v>
      </c>
      <c r="K1188" s="811" t="s">
        <v>220</v>
      </c>
      <c r="L1188" s="811" t="s">
        <v>45</v>
      </c>
      <c r="M1188" s="86" t="s">
        <v>30</v>
      </c>
      <c r="N1188" s="811" t="s">
        <v>45</v>
      </c>
      <c r="O1188" s="811" t="s">
        <v>45</v>
      </c>
      <c r="P1188" s="811" t="s">
        <v>30</v>
      </c>
      <c r="Q1188" s="811" t="s">
        <v>1501</v>
      </c>
      <c r="R1188" s="812" t="s">
        <v>5667</v>
      </c>
      <c r="S1188" s="812" t="s">
        <v>403</v>
      </c>
      <c r="T1188" s="811" t="s">
        <v>1852</v>
      </c>
      <c r="U1188" s="811" t="s">
        <v>734</v>
      </c>
    </row>
    <row r="1189" spans="1:21" s="583" customFormat="1" ht="13" customHeight="1">
      <c r="A1189" s="810" t="s">
        <v>1337</v>
      </c>
      <c r="B1189" s="810" t="s">
        <v>5670</v>
      </c>
      <c r="C1189" s="778" t="s">
        <v>45</v>
      </c>
      <c r="D1189" s="811" t="s">
        <v>983</v>
      </c>
      <c r="E1189" s="811">
        <v>2</v>
      </c>
      <c r="F1189" s="779" t="s">
        <v>18</v>
      </c>
      <c r="G1189" s="811" t="s">
        <v>1059</v>
      </c>
      <c r="H1189" s="811" t="s">
        <v>45</v>
      </c>
      <c r="I1189" s="811" t="s">
        <v>36</v>
      </c>
      <c r="J1189" s="811" t="s">
        <v>35</v>
      </c>
      <c r="K1189" s="811" t="s">
        <v>220</v>
      </c>
      <c r="L1189" s="811" t="s">
        <v>30</v>
      </c>
      <c r="M1189" s="86" t="s">
        <v>30</v>
      </c>
      <c r="N1189" s="811" t="s">
        <v>45</v>
      </c>
      <c r="O1189" s="811" t="s">
        <v>45</v>
      </c>
      <c r="P1189" s="811" t="s">
        <v>30</v>
      </c>
      <c r="Q1189" s="811" t="s">
        <v>1500</v>
      </c>
      <c r="R1189" s="812" t="s">
        <v>5670</v>
      </c>
      <c r="S1189" s="812" t="s">
        <v>45</v>
      </c>
      <c r="T1189" s="811" t="s">
        <v>45</v>
      </c>
      <c r="U1189" s="811" t="s">
        <v>5671</v>
      </c>
    </row>
    <row r="1190" spans="1:21" s="583" customFormat="1" ht="13" hidden="1" customHeight="1">
      <c r="A1190" s="810" t="s">
        <v>1337</v>
      </c>
      <c r="B1190" s="810" t="s">
        <v>6851</v>
      </c>
      <c r="C1190" s="778" t="s">
        <v>45</v>
      </c>
      <c r="D1190" s="811" t="s">
        <v>979</v>
      </c>
      <c r="E1190" s="811">
        <v>3</v>
      </c>
      <c r="F1190" s="779" t="s">
        <v>19</v>
      </c>
      <c r="G1190" s="811" t="s">
        <v>1059</v>
      </c>
      <c r="H1190" s="811" t="s">
        <v>45</v>
      </c>
      <c r="I1190" s="811" t="s">
        <v>192</v>
      </c>
      <c r="J1190" s="811" t="s">
        <v>35</v>
      </c>
      <c r="K1190" s="811" t="s">
        <v>220</v>
      </c>
      <c r="L1190" s="811" t="s">
        <v>45</v>
      </c>
      <c r="M1190" s="86" t="s">
        <v>30</v>
      </c>
      <c r="N1190" s="811" t="s">
        <v>45</v>
      </c>
      <c r="O1190" s="811" t="s">
        <v>45</v>
      </c>
      <c r="P1190" s="811" t="s">
        <v>30</v>
      </c>
      <c r="Q1190" s="811" t="s">
        <v>1501</v>
      </c>
      <c r="R1190" s="812" t="s">
        <v>6851</v>
      </c>
      <c r="S1190" s="812" t="s">
        <v>6825</v>
      </c>
      <c r="T1190" s="811" t="s">
        <v>6826</v>
      </c>
      <c r="U1190" s="811" t="s">
        <v>6823</v>
      </c>
    </row>
    <row r="1191" spans="1:21" s="583" customFormat="1" ht="13" hidden="1" customHeight="1">
      <c r="A1191" s="810" t="s">
        <v>1337</v>
      </c>
      <c r="B1191" s="810" t="s">
        <v>6822</v>
      </c>
      <c r="C1191" s="778" t="s">
        <v>45</v>
      </c>
      <c r="D1191" s="811" t="s">
        <v>979</v>
      </c>
      <c r="E1191" s="811">
        <v>3</v>
      </c>
      <c r="F1191" s="779" t="s">
        <v>19</v>
      </c>
      <c r="G1191" s="811" t="s">
        <v>1059</v>
      </c>
      <c r="H1191" s="811" t="s">
        <v>45</v>
      </c>
      <c r="I1191" s="811" t="s">
        <v>192</v>
      </c>
      <c r="J1191" s="811" t="s">
        <v>35</v>
      </c>
      <c r="K1191" s="811" t="s">
        <v>220</v>
      </c>
      <c r="L1191" s="811" t="s">
        <v>30</v>
      </c>
      <c r="M1191" s="86" t="s">
        <v>30</v>
      </c>
      <c r="N1191" s="811" t="s">
        <v>45</v>
      </c>
      <c r="O1191" s="811" t="s">
        <v>45</v>
      </c>
      <c r="P1191" s="811" t="s">
        <v>45</v>
      </c>
      <c r="Q1191" s="811" t="s">
        <v>1500</v>
      </c>
      <c r="R1191" s="812" t="s">
        <v>6822</v>
      </c>
      <c r="S1191" s="812" t="s">
        <v>45</v>
      </c>
      <c r="T1191" s="811" t="s">
        <v>45</v>
      </c>
      <c r="U1191" s="811" t="s">
        <v>6824</v>
      </c>
    </row>
    <row r="1192" spans="1:21" s="593" customFormat="1" ht="13" hidden="1" customHeight="1">
      <c r="A1192" s="810" t="s">
        <v>1337</v>
      </c>
      <c r="B1192" s="810" t="s">
        <v>7023</v>
      </c>
      <c r="C1192" s="778" t="s">
        <v>45</v>
      </c>
      <c r="D1192" s="811" t="s">
        <v>979</v>
      </c>
      <c r="E1192" s="811">
        <v>3</v>
      </c>
      <c r="F1192" s="779" t="s">
        <v>19</v>
      </c>
      <c r="G1192" s="811" t="s">
        <v>1057</v>
      </c>
      <c r="H1192" s="811" t="s">
        <v>45</v>
      </c>
      <c r="I1192" s="811" t="s">
        <v>192</v>
      </c>
      <c r="J1192" s="811" t="s">
        <v>35</v>
      </c>
      <c r="K1192" s="811" t="s">
        <v>220</v>
      </c>
      <c r="L1192" s="811" t="s">
        <v>30</v>
      </c>
      <c r="M1192" s="86" t="s">
        <v>30</v>
      </c>
      <c r="N1192" s="811" t="s">
        <v>45</v>
      </c>
      <c r="O1192" s="811" t="s">
        <v>45</v>
      </c>
      <c r="P1192" s="811" t="s">
        <v>30</v>
      </c>
      <c r="Q1192" s="811" t="s">
        <v>1501</v>
      </c>
      <c r="R1192" s="812" t="s">
        <v>7023</v>
      </c>
      <c r="S1192" s="812" t="s">
        <v>6948</v>
      </c>
      <c r="T1192" s="811" t="s">
        <v>6949</v>
      </c>
      <c r="U1192" s="811" t="s">
        <v>6950</v>
      </c>
    </row>
    <row r="1193" spans="1:21" s="583" customFormat="1" ht="13" customHeight="1">
      <c r="A1193" s="810" t="s">
        <v>1337</v>
      </c>
      <c r="B1193" s="810" t="s">
        <v>5818</v>
      </c>
      <c r="C1193" s="778" t="s">
        <v>30</v>
      </c>
      <c r="D1193" s="811" t="s">
        <v>983</v>
      </c>
      <c r="E1193" s="811">
        <v>2</v>
      </c>
      <c r="F1193" s="779" t="s">
        <v>18</v>
      </c>
      <c r="G1193" s="811" t="s">
        <v>1060</v>
      </c>
      <c r="H1193" s="811" t="s">
        <v>45</v>
      </c>
      <c r="I1193" s="811" t="s">
        <v>36</v>
      </c>
      <c r="J1193" s="811" t="s">
        <v>35</v>
      </c>
      <c r="K1193" s="811" t="s">
        <v>221</v>
      </c>
      <c r="L1193" s="811" t="s">
        <v>45</v>
      </c>
      <c r="M1193" s="86" t="s">
        <v>30</v>
      </c>
      <c r="N1193" s="811" t="s">
        <v>45</v>
      </c>
      <c r="O1193" s="811" t="s">
        <v>45</v>
      </c>
      <c r="P1193" s="811" t="s">
        <v>30</v>
      </c>
      <c r="Q1193" s="811" t="s">
        <v>1500</v>
      </c>
      <c r="R1193" s="812" t="s">
        <v>5818</v>
      </c>
      <c r="S1193" s="812" t="s">
        <v>45</v>
      </c>
      <c r="T1193" s="811" t="s">
        <v>45</v>
      </c>
      <c r="U1193" s="811" t="s">
        <v>5830</v>
      </c>
    </row>
    <row r="1194" spans="1:21" s="593" customFormat="1" ht="13" customHeight="1">
      <c r="A1194" s="810" t="s">
        <v>1337</v>
      </c>
      <c r="B1194" s="810" t="s">
        <v>5819</v>
      </c>
      <c r="C1194" s="778" t="s">
        <v>30</v>
      </c>
      <c r="D1194" s="811" t="s">
        <v>983</v>
      </c>
      <c r="E1194" s="811">
        <v>2</v>
      </c>
      <c r="F1194" s="779" t="s">
        <v>18</v>
      </c>
      <c r="G1194" s="811" t="s">
        <v>1059</v>
      </c>
      <c r="H1194" s="811" t="s">
        <v>45</v>
      </c>
      <c r="I1194" s="811" t="s">
        <v>36</v>
      </c>
      <c r="J1194" s="811" t="s">
        <v>35</v>
      </c>
      <c r="K1194" s="811" t="s">
        <v>221</v>
      </c>
      <c r="L1194" s="811" t="s">
        <v>45</v>
      </c>
      <c r="M1194" s="86" t="s">
        <v>30</v>
      </c>
      <c r="N1194" s="811" t="s">
        <v>45</v>
      </c>
      <c r="O1194" s="811" t="s">
        <v>45</v>
      </c>
      <c r="P1194" s="811" t="s">
        <v>30</v>
      </c>
      <c r="Q1194" s="811" t="s">
        <v>1500</v>
      </c>
      <c r="R1194" s="812" t="s">
        <v>5819</v>
      </c>
      <c r="S1194" s="812" t="s">
        <v>45</v>
      </c>
      <c r="T1194" s="811" t="s">
        <v>45</v>
      </c>
      <c r="U1194" s="811" t="s">
        <v>5832</v>
      </c>
    </row>
    <row r="1195" spans="1:21" s="593" customFormat="1" ht="13" customHeight="1">
      <c r="A1195" s="810" t="s">
        <v>1337</v>
      </c>
      <c r="B1195" s="810" t="s">
        <v>5820</v>
      </c>
      <c r="C1195" s="778" t="s">
        <v>30</v>
      </c>
      <c r="D1195" s="811" t="s">
        <v>983</v>
      </c>
      <c r="E1195" s="811">
        <v>2</v>
      </c>
      <c r="F1195" s="779" t="s">
        <v>18</v>
      </c>
      <c r="G1195" s="811" t="s">
        <v>1061</v>
      </c>
      <c r="H1195" s="811" t="s">
        <v>45</v>
      </c>
      <c r="I1195" s="811" t="s">
        <v>36</v>
      </c>
      <c r="J1195" s="811" t="s">
        <v>35</v>
      </c>
      <c r="K1195" s="811" t="s">
        <v>221</v>
      </c>
      <c r="L1195" s="811" t="s">
        <v>30</v>
      </c>
      <c r="M1195" s="86" t="s">
        <v>30</v>
      </c>
      <c r="N1195" s="811" t="s">
        <v>45</v>
      </c>
      <c r="O1195" s="811" t="s">
        <v>45</v>
      </c>
      <c r="P1195" s="811" t="s">
        <v>30</v>
      </c>
      <c r="Q1195" s="811" t="s">
        <v>1500</v>
      </c>
      <c r="R1195" s="812" t="s">
        <v>5820</v>
      </c>
      <c r="S1195" s="812" t="s">
        <v>45</v>
      </c>
      <c r="T1195" s="811" t="s">
        <v>45</v>
      </c>
      <c r="U1195" s="811" t="s">
        <v>5831</v>
      </c>
    </row>
    <row r="1196" spans="1:21" s="583" customFormat="1" ht="13" customHeight="1">
      <c r="A1196" s="810" t="s">
        <v>1337</v>
      </c>
      <c r="B1196" s="810" t="s">
        <v>5821</v>
      </c>
      <c r="C1196" s="778" t="s">
        <v>30</v>
      </c>
      <c r="D1196" s="811" t="s">
        <v>983</v>
      </c>
      <c r="E1196" s="811">
        <v>2</v>
      </c>
      <c r="F1196" s="779" t="s">
        <v>18</v>
      </c>
      <c r="G1196" s="811" t="s">
        <v>1057</v>
      </c>
      <c r="H1196" s="811" t="s">
        <v>45</v>
      </c>
      <c r="I1196" s="811" t="s">
        <v>36</v>
      </c>
      <c r="J1196" s="811" t="s">
        <v>35</v>
      </c>
      <c r="K1196" s="811" t="s">
        <v>221</v>
      </c>
      <c r="L1196" s="811" t="s">
        <v>30</v>
      </c>
      <c r="M1196" s="86" t="s">
        <v>30</v>
      </c>
      <c r="N1196" s="811" t="s">
        <v>45</v>
      </c>
      <c r="O1196" s="811" t="s">
        <v>45</v>
      </c>
      <c r="P1196" s="811" t="s">
        <v>30</v>
      </c>
      <c r="Q1196" s="811" t="s">
        <v>1501</v>
      </c>
      <c r="R1196" s="812" t="s">
        <v>5821</v>
      </c>
      <c r="S1196" s="812" t="s">
        <v>5827</v>
      </c>
      <c r="T1196" s="811" t="s">
        <v>5828</v>
      </c>
      <c r="U1196" s="811" t="s">
        <v>5829</v>
      </c>
    </row>
    <row r="1197" spans="1:21" s="583" customFormat="1" ht="13" customHeight="1">
      <c r="A1197" s="810" t="s">
        <v>1337</v>
      </c>
      <c r="B1197" s="810" t="s">
        <v>5822</v>
      </c>
      <c r="C1197" s="778" t="s">
        <v>30</v>
      </c>
      <c r="D1197" s="811" t="s">
        <v>983</v>
      </c>
      <c r="E1197" s="811">
        <v>2</v>
      </c>
      <c r="F1197" s="779" t="s">
        <v>18</v>
      </c>
      <c r="G1197" s="811" t="s">
        <v>1059</v>
      </c>
      <c r="H1197" s="811" t="s">
        <v>45</v>
      </c>
      <c r="I1197" s="811" t="s">
        <v>36</v>
      </c>
      <c r="J1197" s="811" t="s">
        <v>35</v>
      </c>
      <c r="K1197" s="811" t="s">
        <v>221</v>
      </c>
      <c r="L1197" s="811" t="s">
        <v>30</v>
      </c>
      <c r="M1197" s="86" t="s">
        <v>30</v>
      </c>
      <c r="N1197" s="811" t="s">
        <v>45</v>
      </c>
      <c r="O1197" s="811" t="s">
        <v>45</v>
      </c>
      <c r="P1197" s="811" t="s">
        <v>30</v>
      </c>
      <c r="Q1197" s="811" t="s">
        <v>1500</v>
      </c>
      <c r="R1197" s="812" t="s">
        <v>5822</v>
      </c>
      <c r="S1197" s="812" t="s">
        <v>45</v>
      </c>
      <c r="T1197" s="811" t="s">
        <v>45</v>
      </c>
      <c r="U1197" s="811" t="s">
        <v>6091</v>
      </c>
    </row>
    <row r="1198" spans="1:21" s="583" customFormat="1" ht="13" hidden="1" customHeight="1">
      <c r="A1198" s="810" t="s">
        <v>1337</v>
      </c>
      <c r="B1198" s="810" t="s">
        <v>5668</v>
      </c>
      <c r="C1198" s="778" t="s">
        <v>45</v>
      </c>
      <c r="D1198" s="811" t="s">
        <v>983</v>
      </c>
      <c r="E1198" s="811">
        <v>2</v>
      </c>
      <c r="F1198" s="779" t="s">
        <v>19</v>
      </c>
      <c r="G1198" s="811" t="s">
        <v>1061</v>
      </c>
      <c r="H1198" s="811" t="s">
        <v>45</v>
      </c>
      <c r="I1198" s="811" t="s">
        <v>36</v>
      </c>
      <c r="J1198" s="811" t="s">
        <v>35</v>
      </c>
      <c r="K1198" s="811" t="s">
        <v>220</v>
      </c>
      <c r="L1198" s="811" t="s">
        <v>30</v>
      </c>
      <c r="M1198" s="86" t="s">
        <v>30</v>
      </c>
      <c r="N1198" s="811" t="s">
        <v>45</v>
      </c>
      <c r="O1198" s="811" t="s">
        <v>45</v>
      </c>
      <c r="P1198" s="811" t="s">
        <v>30</v>
      </c>
      <c r="Q1198" s="811" t="s">
        <v>1501</v>
      </c>
      <c r="R1198" s="812" t="s">
        <v>5668</v>
      </c>
      <c r="S1198" s="812" t="s">
        <v>5669</v>
      </c>
      <c r="T1198" s="811" t="s">
        <v>4931</v>
      </c>
      <c r="U1198" s="811" t="s">
        <v>733</v>
      </c>
    </row>
    <row r="1199" spans="1:21" s="593" customFormat="1" ht="13" hidden="1" customHeight="1">
      <c r="A1199" s="810" t="s">
        <v>1337</v>
      </c>
      <c r="B1199" s="810" t="s">
        <v>8884</v>
      </c>
      <c r="C1199" s="778" t="s">
        <v>45</v>
      </c>
      <c r="D1199" s="811" t="s">
        <v>980</v>
      </c>
      <c r="E1199" s="811">
        <v>5</v>
      </c>
      <c r="F1199" s="779" t="s">
        <v>40</v>
      </c>
      <c r="G1199" s="811" t="s">
        <v>1059</v>
      </c>
      <c r="H1199" s="811" t="s">
        <v>45</v>
      </c>
      <c r="I1199" s="811" t="s">
        <v>203</v>
      </c>
      <c r="J1199" s="811" t="s">
        <v>35</v>
      </c>
      <c r="K1199" s="811" t="s">
        <v>978</v>
      </c>
      <c r="L1199" s="811" t="s">
        <v>45</v>
      </c>
      <c r="M1199" s="86" t="s">
        <v>30</v>
      </c>
      <c r="N1199" s="811" t="s">
        <v>45</v>
      </c>
      <c r="O1199" s="811" t="s">
        <v>45</v>
      </c>
      <c r="P1199" s="811" t="s">
        <v>30</v>
      </c>
      <c r="Q1199" s="811" t="s">
        <v>16</v>
      </c>
      <c r="R1199" s="812" t="s">
        <v>45</v>
      </c>
      <c r="S1199" s="812" t="s">
        <v>8884</v>
      </c>
      <c r="T1199" s="811" t="s">
        <v>8885</v>
      </c>
      <c r="U1199" s="811" t="s">
        <v>8886</v>
      </c>
    </row>
    <row r="1200" spans="1:21" s="583" customFormat="1" ht="13" customHeight="1">
      <c r="A1200" s="810" t="s">
        <v>1337</v>
      </c>
      <c r="B1200" s="810" t="s">
        <v>7467</v>
      </c>
      <c r="C1200" s="778" t="s">
        <v>45</v>
      </c>
      <c r="D1200" s="811" t="s">
        <v>981</v>
      </c>
      <c r="E1200" s="811">
        <v>1</v>
      </c>
      <c r="F1200" s="779" t="s">
        <v>18</v>
      </c>
      <c r="G1200" s="811" t="s">
        <v>1060</v>
      </c>
      <c r="H1200" s="811" t="s">
        <v>45</v>
      </c>
      <c r="I1200" s="811" t="s">
        <v>36</v>
      </c>
      <c r="J1200" s="811" t="s">
        <v>35</v>
      </c>
      <c r="K1200" s="811" t="s">
        <v>5406</v>
      </c>
      <c r="L1200" s="811" t="s">
        <v>45</v>
      </c>
      <c r="M1200" s="86" t="s">
        <v>30</v>
      </c>
      <c r="N1200" s="811" t="s">
        <v>45</v>
      </c>
      <c r="O1200" s="811" t="s">
        <v>45</v>
      </c>
      <c r="P1200" s="811" t="s">
        <v>30</v>
      </c>
      <c r="Q1200" s="811" t="s">
        <v>1500</v>
      </c>
      <c r="R1200" s="812" t="s">
        <v>7467</v>
      </c>
      <c r="S1200" s="812" t="s">
        <v>45</v>
      </c>
      <c r="T1200" s="811" t="s">
        <v>45</v>
      </c>
      <c r="U1200" s="811" t="s">
        <v>7477</v>
      </c>
    </row>
    <row r="1201" spans="1:21" s="583" customFormat="1" ht="13" customHeight="1">
      <c r="A1201" s="810" t="s">
        <v>1337</v>
      </c>
      <c r="B1201" s="810" t="s">
        <v>7468</v>
      </c>
      <c r="C1201" s="778" t="s">
        <v>45</v>
      </c>
      <c r="D1201" s="811" t="s">
        <v>981</v>
      </c>
      <c r="E1201" s="811">
        <v>1</v>
      </c>
      <c r="F1201" s="779" t="s">
        <v>18</v>
      </c>
      <c r="G1201" s="811" t="s">
        <v>1059</v>
      </c>
      <c r="H1201" s="811" t="s">
        <v>45</v>
      </c>
      <c r="I1201" s="811" t="s">
        <v>36</v>
      </c>
      <c r="J1201" s="811" t="s">
        <v>35</v>
      </c>
      <c r="K1201" s="811" t="s">
        <v>5406</v>
      </c>
      <c r="L1201" s="811" t="s">
        <v>45</v>
      </c>
      <c r="M1201" s="86" t="s">
        <v>30</v>
      </c>
      <c r="N1201" s="811" t="s">
        <v>45</v>
      </c>
      <c r="O1201" s="811" t="s">
        <v>45</v>
      </c>
      <c r="P1201" s="811" t="s">
        <v>30</v>
      </c>
      <c r="Q1201" s="811" t="s">
        <v>1501</v>
      </c>
      <c r="R1201" s="812" t="s">
        <v>7468</v>
      </c>
      <c r="S1201" s="812" t="s">
        <v>7472</v>
      </c>
      <c r="T1201" s="811" t="s">
        <v>7473</v>
      </c>
      <c r="U1201" s="811" t="s">
        <v>7475</v>
      </c>
    </row>
    <row r="1202" spans="1:21" s="583" customFormat="1" ht="13" customHeight="1">
      <c r="A1202" s="810" t="s">
        <v>1337</v>
      </c>
      <c r="B1202" s="810" t="s">
        <v>7470</v>
      </c>
      <c r="C1202" s="778" t="s">
        <v>45</v>
      </c>
      <c r="D1202" s="811" t="s">
        <v>981</v>
      </c>
      <c r="E1202" s="811">
        <v>1</v>
      </c>
      <c r="F1202" s="779" t="s">
        <v>18</v>
      </c>
      <c r="G1202" s="811" t="s">
        <v>1059</v>
      </c>
      <c r="H1202" s="811" t="s">
        <v>45</v>
      </c>
      <c r="I1202" s="811" t="s">
        <v>36</v>
      </c>
      <c r="J1202" s="811" t="s">
        <v>35</v>
      </c>
      <c r="K1202" s="811" t="s">
        <v>5406</v>
      </c>
      <c r="L1202" s="811" t="s">
        <v>30</v>
      </c>
      <c r="M1202" s="86" t="s">
        <v>30</v>
      </c>
      <c r="N1202" s="811" t="s">
        <v>45</v>
      </c>
      <c r="O1202" s="811" t="s">
        <v>45</v>
      </c>
      <c r="P1202" s="811" t="s">
        <v>30</v>
      </c>
      <c r="Q1202" s="811" t="s">
        <v>1501</v>
      </c>
      <c r="R1202" s="812" t="s">
        <v>7470</v>
      </c>
      <c r="S1202" s="812" t="s">
        <v>7471</v>
      </c>
      <c r="T1202" s="811" t="s">
        <v>7474</v>
      </c>
      <c r="U1202" s="811" t="s">
        <v>7476</v>
      </c>
    </row>
    <row r="1203" spans="1:21" s="583" customFormat="1" ht="13" customHeight="1">
      <c r="A1203" s="810" t="s">
        <v>1337</v>
      </c>
      <c r="B1203" s="810" t="s">
        <v>11686</v>
      </c>
      <c r="C1203" s="778" t="s">
        <v>30</v>
      </c>
      <c r="D1203" s="811" t="s">
        <v>979</v>
      </c>
      <c r="E1203" s="811">
        <v>3</v>
      </c>
      <c r="F1203" s="779" t="s">
        <v>18</v>
      </c>
      <c r="G1203" s="811" t="s">
        <v>1059</v>
      </c>
      <c r="H1203" s="811" t="s">
        <v>45</v>
      </c>
      <c r="I1203" s="811" t="s">
        <v>36</v>
      </c>
      <c r="J1203" s="811" t="s">
        <v>35</v>
      </c>
      <c r="K1203" s="811" t="s">
        <v>220</v>
      </c>
      <c r="L1203" s="811" t="s">
        <v>45</v>
      </c>
      <c r="M1203" s="86" t="s">
        <v>30</v>
      </c>
      <c r="N1203" s="811" t="s">
        <v>45</v>
      </c>
      <c r="O1203" s="811" t="s">
        <v>45</v>
      </c>
      <c r="P1203" s="811" t="s">
        <v>30</v>
      </c>
      <c r="Q1203" s="811" t="s">
        <v>1500</v>
      </c>
      <c r="R1203" s="812" t="s">
        <v>11686</v>
      </c>
      <c r="S1203" s="812" t="s">
        <v>45</v>
      </c>
      <c r="T1203" s="811" t="s">
        <v>45</v>
      </c>
      <c r="U1203" s="811" t="s">
        <v>11689</v>
      </c>
    </row>
    <row r="1204" spans="1:21" s="583" customFormat="1" ht="13" customHeight="1">
      <c r="A1204" s="810" t="s">
        <v>1337</v>
      </c>
      <c r="B1204" s="810" t="s">
        <v>8635</v>
      </c>
      <c r="C1204" s="778" t="s">
        <v>30</v>
      </c>
      <c r="D1204" s="811" t="s">
        <v>979</v>
      </c>
      <c r="E1204" s="811">
        <v>3</v>
      </c>
      <c r="F1204" s="779" t="s">
        <v>18</v>
      </c>
      <c r="G1204" s="811" t="s">
        <v>1057</v>
      </c>
      <c r="H1204" s="811" t="s">
        <v>45</v>
      </c>
      <c r="I1204" s="811" t="s">
        <v>36</v>
      </c>
      <c r="J1204" s="811" t="s">
        <v>35</v>
      </c>
      <c r="K1204" s="811" t="s">
        <v>220</v>
      </c>
      <c r="L1204" s="811" t="s">
        <v>30</v>
      </c>
      <c r="M1204" s="86" t="s">
        <v>30</v>
      </c>
      <c r="N1204" s="811" t="s">
        <v>45</v>
      </c>
      <c r="O1204" s="811" t="s">
        <v>45</v>
      </c>
      <c r="P1204" s="811" t="s">
        <v>30</v>
      </c>
      <c r="Q1204" s="811" t="s">
        <v>1501</v>
      </c>
      <c r="R1204" s="812" t="s">
        <v>8635</v>
      </c>
      <c r="S1204" s="812" t="s">
        <v>8882</v>
      </c>
      <c r="T1204" s="811" t="s">
        <v>8883</v>
      </c>
      <c r="U1204" s="811" t="s">
        <v>8645</v>
      </c>
    </row>
    <row r="1205" spans="1:21" s="583" customFormat="1" ht="13" customHeight="1">
      <c r="A1205" s="810" t="s">
        <v>1337</v>
      </c>
      <c r="B1205" s="810" t="s">
        <v>10143</v>
      </c>
      <c r="C1205" s="778" t="s">
        <v>30</v>
      </c>
      <c r="D1205" s="811" t="s">
        <v>979</v>
      </c>
      <c r="E1205" s="811">
        <v>3</v>
      </c>
      <c r="F1205" s="779" t="s">
        <v>18</v>
      </c>
      <c r="G1205" s="811" t="s">
        <v>1059</v>
      </c>
      <c r="H1205" s="811" t="s">
        <v>45</v>
      </c>
      <c r="I1205" s="811" t="s">
        <v>36</v>
      </c>
      <c r="J1205" s="811" t="s">
        <v>35</v>
      </c>
      <c r="K1205" s="811" t="s">
        <v>220</v>
      </c>
      <c r="L1205" s="811" t="s">
        <v>30</v>
      </c>
      <c r="M1205" s="86" t="s">
        <v>30</v>
      </c>
      <c r="N1205" s="811" t="s">
        <v>45</v>
      </c>
      <c r="O1205" s="811" t="s">
        <v>45</v>
      </c>
      <c r="P1205" s="811" t="s">
        <v>30</v>
      </c>
      <c r="Q1205" s="811" t="s">
        <v>1501</v>
      </c>
      <c r="R1205" s="812" t="s">
        <v>10143</v>
      </c>
      <c r="S1205" s="812" t="s">
        <v>10355</v>
      </c>
      <c r="T1205" s="811" t="s">
        <v>10354</v>
      </c>
      <c r="U1205" s="811" t="s">
        <v>10144</v>
      </c>
    </row>
    <row r="1206" spans="1:21" s="583" customFormat="1" ht="13" customHeight="1">
      <c r="A1206" s="810" t="s">
        <v>1337</v>
      </c>
      <c r="B1206" s="810" t="s">
        <v>10140</v>
      </c>
      <c r="C1206" s="778" t="s">
        <v>30</v>
      </c>
      <c r="D1206" s="811" t="s">
        <v>979</v>
      </c>
      <c r="E1206" s="811">
        <v>3</v>
      </c>
      <c r="F1206" s="779" t="s">
        <v>18</v>
      </c>
      <c r="G1206" s="811" t="s">
        <v>1072</v>
      </c>
      <c r="H1206" s="811" t="s">
        <v>45</v>
      </c>
      <c r="I1206" s="811" t="s">
        <v>36</v>
      </c>
      <c r="J1206" s="811" t="s">
        <v>35</v>
      </c>
      <c r="K1206" s="811" t="s">
        <v>220</v>
      </c>
      <c r="L1206" s="811" t="s">
        <v>45</v>
      </c>
      <c r="M1206" s="86" t="s">
        <v>30</v>
      </c>
      <c r="N1206" s="811" t="s">
        <v>45</v>
      </c>
      <c r="O1206" s="811" t="s">
        <v>45</v>
      </c>
      <c r="P1206" s="811" t="s">
        <v>45</v>
      </c>
      <c r="Q1206" s="811" t="s">
        <v>1500</v>
      </c>
      <c r="R1206" s="812" t="s">
        <v>10140</v>
      </c>
      <c r="S1206" s="812" t="s">
        <v>45</v>
      </c>
      <c r="T1206" s="811" t="s">
        <v>45</v>
      </c>
      <c r="U1206" s="811" t="s">
        <v>10146</v>
      </c>
    </row>
    <row r="1207" spans="1:21" s="583" customFormat="1" ht="13" customHeight="1">
      <c r="A1207" s="810" t="s">
        <v>1337</v>
      </c>
      <c r="B1207" s="810" t="s">
        <v>10141</v>
      </c>
      <c r="C1207" s="778" t="s">
        <v>30</v>
      </c>
      <c r="D1207" s="811" t="s">
        <v>979</v>
      </c>
      <c r="E1207" s="811">
        <v>3</v>
      </c>
      <c r="F1207" s="779" t="s">
        <v>18</v>
      </c>
      <c r="G1207" s="811" t="s">
        <v>10145</v>
      </c>
      <c r="H1207" s="811" t="s">
        <v>45</v>
      </c>
      <c r="I1207" s="811" t="s">
        <v>36</v>
      </c>
      <c r="J1207" s="811" t="s">
        <v>35</v>
      </c>
      <c r="K1207" s="811" t="s">
        <v>220</v>
      </c>
      <c r="L1207" s="811" t="s">
        <v>30</v>
      </c>
      <c r="M1207" s="86" t="s">
        <v>30</v>
      </c>
      <c r="N1207" s="811" t="s">
        <v>45</v>
      </c>
      <c r="O1207" s="811" t="s">
        <v>45</v>
      </c>
      <c r="P1207" s="811" t="s">
        <v>30</v>
      </c>
      <c r="Q1207" s="811" t="s">
        <v>1500</v>
      </c>
      <c r="R1207" s="812" t="s">
        <v>10141</v>
      </c>
      <c r="S1207" s="812" t="s">
        <v>45</v>
      </c>
      <c r="T1207" s="811" t="s">
        <v>45</v>
      </c>
      <c r="U1207" s="811" t="s">
        <v>10147</v>
      </c>
    </row>
    <row r="1208" spans="1:21" s="583" customFormat="1" ht="13" customHeight="1">
      <c r="A1208" s="810" t="s">
        <v>1337</v>
      </c>
      <c r="B1208" s="810" t="s">
        <v>8625</v>
      </c>
      <c r="C1208" s="778" t="s">
        <v>30</v>
      </c>
      <c r="D1208" s="811" t="s">
        <v>979</v>
      </c>
      <c r="E1208" s="811">
        <v>3</v>
      </c>
      <c r="F1208" s="779" t="s">
        <v>18</v>
      </c>
      <c r="G1208" s="811" t="s">
        <v>1060</v>
      </c>
      <c r="H1208" s="811" t="s">
        <v>45</v>
      </c>
      <c r="I1208" s="811" t="s">
        <v>36</v>
      </c>
      <c r="J1208" s="811" t="s">
        <v>35</v>
      </c>
      <c r="K1208" s="811" t="s">
        <v>220</v>
      </c>
      <c r="L1208" s="811" t="s">
        <v>30</v>
      </c>
      <c r="M1208" s="86" t="s">
        <v>30</v>
      </c>
      <c r="N1208" s="811" t="s">
        <v>45</v>
      </c>
      <c r="O1208" s="811" t="s">
        <v>45</v>
      </c>
      <c r="P1208" s="811" t="s">
        <v>30</v>
      </c>
      <c r="Q1208" s="811" t="s">
        <v>1500</v>
      </c>
      <c r="R1208" s="812" t="s">
        <v>8625</v>
      </c>
      <c r="S1208" s="812" t="s">
        <v>45</v>
      </c>
      <c r="T1208" s="811" t="s">
        <v>45</v>
      </c>
      <c r="U1208" s="811" t="s">
        <v>8626</v>
      </c>
    </row>
    <row r="1209" spans="1:21" s="593" customFormat="1" ht="13" customHeight="1">
      <c r="A1209" s="810" t="s">
        <v>1337</v>
      </c>
      <c r="B1209" s="810" t="s">
        <v>10142</v>
      </c>
      <c r="C1209" s="778" t="s">
        <v>30</v>
      </c>
      <c r="D1209" s="811" t="s">
        <v>979</v>
      </c>
      <c r="E1209" s="811">
        <v>3</v>
      </c>
      <c r="F1209" s="779" t="s">
        <v>18</v>
      </c>
      <c r="G1209" s="811" t="s">
        <v>1072</v>
      </c>
      <c r="H1209" s="811" t="s">
        <v>45</v>
      </c>
      <c r="I1209" s="811" t="s">
        <v>36</v>
      </c>
      <c r="J1209" s="811" t="s">
        <v>35</v>
      </c>
      <c r="K1209" s="811" t="s">
        <v>220</v>
      </c>
      <c r="L1209" s="811" t="s">
        <v>30</v>
      </c>
      <c r="M1209" s="86" t="s">
        <v>30</v>
      </c>
      <c r="N1209" s="811" t="s">
        <v>45</v>
      </c>
      <c r="O1209" s="811" t="s">
        <v>45</v>
      </c>
      <c r="P1209" s="811" t="s">
        <v>45</v>
      </c>
      <c r="Q1209" s="811" t="s">
        <v>1500</v>
      </c>
      <c r="R1209" s="812" t="s">
        <v>10142</v>
      </c>
      <c r="S1209" s="812" t="s">
        <v>45</v>
      </c>
      <c r="T1209" s="811" t="s">
        <v>45</v>
      </c>
      <c r="U1209" s="811" t="s">
        <v>10148</v>
      </c>
    </row>
    <row r="1210" spans="1:21" s="593" customFormat="1" ht="13" customHeight="1">
      <c r="A1210" s="810" t="s">
        <v>1337</v>
      </c>
      <c r="B1210" s="810" t="s">
        <v>5672</v>
      </c>
      <c r="C1210" s="778" t="s">
        <v>30</v>
      </c>
      <c r="D1210" s="811" t="s">
        <v>979</v>
      </c>
      <c r="E1210" s="811">
        <v>3</v>
      </c>
      <c r="F1210" s="779" t="s">
        <v>18</v>
      </c>
      <c r="G1210" s="811" t="s">
        <v>1060</v>
      </c>
      <c r="H1210" s="811" t="s">
        <v>45</v>
      </c>
      <c r="I1210" s="811" t="s">
        <v>36</v>
      </c>
      <c r="J1210" s="811" t="s">
        <v>35</v>
      </c>
      <c r="K1210" s="811" t="s">
        <v>220</v>
      </c>
      <c r="L1210" s="811" t="s">
        <v>45</v>
      </c>
      <c r="M1210" s="86" t="s">
        <v>30</v>
      </c>
      <c r="N1210" s="811" t="s">
        <v>45</v>
      </c>
      <c r="O1210" s="811" t="s">
        <v>45</v>
      </c>
      <c r="P1210" s="811" t="s">
        <v>30</v>
      </c>
      <c r="Q1210" s="811" t="s">
        <v>1500</v>
      </c>
      <c r="R1210" s="812" t="s">
        <v>5672</v>
      </c>
      <c r="S1210" s="812" t="s">
        <v>45</v>
      </c>
      <c r="T1210" s="811" t="s">
        <v>45</v>
      </c>
      <c r="U1210" s="811" t="s">
        <v>5673</v>
      </c>
    </row>
    <row r="1211" spans="1:21" s="593" customFormat="1" ht="13" customHeight="1">
      <c r="A1211" s="810" t="s">
        <v>1337</v>
      </c>
      <c r="B1211" s="810" t="s">
        <v>4536</v>
      </c>
      <c r="C1211" s="778" t="s">
        <v>30</v>
      </c>
      <c r="D1211" s="811" t="s">
        <v>979</v>
      </c>
      <c r="E1211" s="811">
        <v>3</v>
      </c>
      <c r="F1211" s="779" t="s">
        <v>18</v>
      </c>
      <c r="G1211" s="811" t="s">
        <v>1059</v>
      </c>
      <c r="H1211" s="811" t="s">
        <v>45</v>
      </c>
      <c r="I1211" s="811" t="s">
        <v>36</v>
      </c>
      <c r="J1211" s="811" t="s">
        <v>35</v>
      </c>
      <c r="K1211" s="811" t="s">
        <v>220</v>
      </c>
      <c r="L1211" s="811" t="s">
        <v>45</v>
      </c>
      <c r="M1211" s="86" t="s">
        <v>30</v>
      </c>
      <c r="N1211" s="811" t="s">
        <v>45</v>
      </c>
      <c r="O1211" s="811" t="s">
        <v>45</v>
      </c>
      <c r="P1211" s="811" t="s">
        <v>30</v>
      </c>
      <c r="Q1211" s="811" t="s">
        <v>1501</v>
      </c>
      <c r="R1211" s="812" t="s">
        <v>4536</v>
      </c>
      <c r="S1211" s="812" t="s">
        <v>5674</v>
      </c>
      <c r="T1211" s="811" t="s">
        <v>4624</v>
      </c>
      <c r="U1211" s="811" t="s">
        <v>4533</v>
      </c>
    </row>
    <row r="1212" spans="1:21" s="583" customFormat="1" ht="13" customHeight="1">
      <c r="A1212" s="810" t="s">
        <v>1337</v>
      </c>
      <c r="B1212" s="810" t="s">
        <v>5675</v>
      </c>
      <c r="C1212" s="778" t="s">
        <v>30</v>
      </c>
      <c r="D1212" s="811" t="s">
        <v>979</v>
      </c>
      <c r="E1212" s="811">
        <v>3</v>
      </c>
      <c r="F1212" s="779" t="s">
        <v>18</v>
      </c>
      <c r="G1212" s="811" t="s">
        <v>1058</v>
      </c>
      <c r="H1212" s="811" t="s">
        <v>45</v>
      </c>
      <c r="I1212" s="811" t="s">
        <v>36</v>
      </c>
      <c r="J1212" s="811" t="s">
        <v>35</v>
      </c>
      <c r="K1212" s="811" t="s">
        <v>220</v>
      </c>
      <c r="L1212" s="811" t="s">
        <v>30</v>
      </c>
      <c r="M1212" s="86" t="s">
        <v>30</v>
      </c>
      <c r="N1212" s="811" t="s">
        <v>45</v>
      </c>
      <c r="O1212" s="811" t="s">
        <v>45</v>
      </c>
      <c r="P1212" s="811" t="s">
        <v>30</v>
      </c>
      <c r="Q1212" s="811" t="s">
        <v>1501</v>
      </c>
      <c r="R1212" s="812" t="s">
        <v>5675</v>
      </c>
      <c r="S1212" s="812" t="s">
        <v>9918</v>
      </c>
      <c r="T1212" s="811" t="s">
        <v>9919</v>
      </c>
      <c r="U1212" s="811" t="s">
        <v>5676</v>
      </c>
    </row>
    <row r="1213" spans="1:21" s="583" customFormat="1" ht="13" hidden="1" customHeight="1">
      <c r="A1213" s="810" t="s">
        <v>1337</v>
      </c>
      <c r="B1213" s="810" t="s">
        <v>141</v>
      </c>
      <c r="C1213" s="778" t="s">
        <v>45</v>
      </c>
      <c r="D1213" s="811" t="s">
        <v>983</v>
      </c>
      <c r="E1213" s="811">
        <v>2</v>
      </c>
      <c r="F1213" s="779" t="s">
        <v>40</v>
      </c>
      <c r="G1213" s="811" t="s">
        <v>1059</v>
      </c>
      <c r="H1213" s="811" t="s">
        <v>45</v>
      </c>
      <c r="I1213" s="811" t="s">
        <v>36</v>
      </c>
      <c r="J1213" s="811" t="s">
        <v>35</v>
      </c>
      <c r="K1213" s="811" t="s">
        <v>221</v>
      </c>
      <c r="L1213" s="811" t="s">
        <v>45</v>
      </c>
      <c r="M1213" s="86" t="s">
        <v>30</v>
      </c>
      <c r="N1213" s="811" t="s">
        <v>45</v>
      </c>
      <c r="O1213" s="811" t="s">
        <v>45</v>
      </c>
      <c r="P1213" s="811" t="s">
        <v>45</v>
      </c>
      <c r="Q1213" s="811" t="s">
        <v>1501</v>
      </c>
      <c r="R1213" s="812" t="s">
        <v>141</v>
      </c>
      <c r="S1213" s="812" t="s">
        <v>142</v>
      </c>
      <c r="T1213" s="811" t="s">
        <v>45</v>
      </c>
      <c r="U1213" s="811" t="s">
        <v>46</v>
      </c>
    </row>
    <row r="1214" spans="1:21" s="583" customFormat="1" ht="13" customHeight="1">
      <c r="A1214" s="810" t="s">
        <v>1337</v>
      </c>
      <c r="B1214" s="810" t="s">
        <v>5677</v>
      </c>
      <c r="C1214" s="778" t="s">
        <v>30</v>
      </c>
      <c r="D1214" s="811" t="s">
        <v>979</v>
      </c>
      <c r="E1214" s="811">
        <v>3</v>
      </c>
      <c r="F1214" s="779" t="s">
        <v>18</v>
      </c>
      <c r="G1214" s="811" t="s">
        <v>1061</v>
      </c>
      <c r="H1214" s="811" t="s">
        <v>45</v>
      </c>
      <c r="I1214" s="811" t="s">
        <v>36</v>
      </c>
      <c r="J1214" s="811" t="s">
        <v>35</v>
      </c>
      <c r="K1214" s="811" t="s">
        <v>220</v>
      </c>
      <c r="L1214" s="811" t="s">
        <v>30</v>
      </c>
      <c r="M1214" s="86" t="s">
        <v>30</v>
      </c>
      <c r="N1214" s="811" t="s">
        <v>45</v>
      </c>
      <c r="O1214" s="811" t="s">
        <v>45</v>
      </c>
      <c r="P1214" s="811" t="s">
        <v>30</v>
      </c>
      <c r="Q1214" s="811" t="s">
        <v>1501</v>
      </c>
      <c r="R1214" s="812" t="s">
        <v>5677</v>
      </c>
      <c r="S1214" s="812" t="s">
        <v>6118</v>
      </c>
      <c r="T1214" s="811" t="s">
        <v>5835</v>
      </c>
      <c r="U1214" s="811" t="s">
        <v>5678</v>
      </c>
    </row>
    <row r="1215" spans="1:21" s="583" customFormat="1" ht="13" hidden="1" customHeight="1">
      <c r="A1215" s="810" t="s">
        <v>1337</v>
      </c>
      <c r="B1215" s="810" t="s">
        <v>7469</v>
      </c>
      <c r="C1215" s="778" t="s">
        <v>45</v>
      </c>
      <c r="D1215" s="811" t="s">
        <v>981</v>
      </c>
      <c r="E1215" s="811">
        <v>1</v>
      </c>
      <c r="F1215" s="779" t="s">
        <v>19</v>
      </c>
      <c r="G1215" s="811" t="s">
        <v>1061</v>
      </c>
      <c r="H1215" s="811" t="s">
        <v>45</v>
      </c>
      <c r="I1215" s="811" t="s">
        <v>36</v>
      </c>
      <c r="J1215" s="811" t="s">
        <v>35</v>
      </c>
      <c r="K1215" s="811" t="s">
        <v>5406</v>
      </c>
      <c r="L1215" s="811" t="s">
        <v>30</v>
      </c>
      <c r="M1215" s="86" t="s">
        <v>30</v>
      </c>
      <c r="N1215" s="811" t="s">
        <v>45</v>
      </c>
      <c r="O1215" s="811" t="s">
        <v>45</v>
      </c>
      <c r="P1215" s="811" t="s">
        <v>30</v>
      </c>
      <c r="Q1215" s="811" t="s">
        <v>1500</v>
      </c>
      <c r="R1215" s="812" t="s">
        <v>7469</v>
      </c>
      <c r="S1215" s="812" t="s">
        <v>45</v>
      </c>
      <c r="T1215" s="811" t="s">
        <v>45</v>
      </c>
      <c r="U1215" s="811" t="s">
        <v>7478</v>
      </c>
    </row>
    <row r="1216" spans="1:21" s="583" customFormat="1" ht="13" customHeight="1">
      <c r="A1216" s="810" t="s">
        <v>1337</v>
      </c>
      <c r="B1216" s="810" t="s">
        <v>5679</v>
      </c>
      <c r="C1216" s="778" t="s">
        <v>30</v>
      </c>
      <c r="D1216" s="811" t="s">
        <v>979</v>
      </c>
      <c r="E1216" s="811">
        <v>3</v>
      </c>
      <c r="F1216" s="779" t="s">
        <v>18</v>
      </c>
      <c r="G1216" s="811" t="s">
        <v>7781</v>
      </c>
      <c r="H1216" s="811" t="s">
        <v>45</v>
      </c>
      <c r="I1216" s="811" t="s">
        <v>36</v>
      </c>
      <c r="J1216" s="811" t="s">
        <v>35</v>
      </c>
      <c r="K1216" s="811" t="s">
        <v>220</v>
      </c>
      <c r="L1216" s="811" t="s">
        <v>30</v>
      </c>
      <c r="M1216" s="86" t="s">
        <v>30</v>
      </c>
      <c r="N1216" s="811" t="s">
        <v>45</v>
      </c>
      <c r="O1216" s="811" t="s">
        <v>45</v>
      </c>
      <c r="P1216" s="811" t="s">
        <v>30</v>
      </c>
      <c r="Q1216" s="811" t="s">
        <v>1500</v>
      </c>
      <c r="R1216" s="812" t="s">
        <v>5679</v>
      </c>
      <c r="S1216" s="812" t="s">
        <v>45</v>
      </c>
      <c r="T1216" s="811" t="s">
        <v>45</v>
      </c>
      <c r="U1216" s="811" t="s">
        <v>5680</v>
      </c>
    </row>
    <row r="1217" spans="1:21" s="593" customFormat="1" ht="13" customHeight="1">
      <c r="A1217" s="810" t="s">
        <v>1337</v>
      </c>
      <c r="B1217" s="810" t="s">
        <v>4534</v>
      </c>
      <c r="C1217" s="778" t="s">
        <v>30</v>
      </c>
      <c r="D1217" s="811" t="s">
        <v>979</v>
      </c>
      <c r="E1217" s="811">
        <v>3</v>
      </c>
      <c r="F1217" s="779" t="s">
        <v>18</v>
      </c>
      <c r="G1217" s="811" t="s">
        <v>1057</v>
      </c>
      <c r="H1217" s="811" t="s">
        <v>45</v>
      </c>
      <c r="I1217" s="811" t="s">
        <v>36</v>
      </c>
      <c r="J1217" s="811" t="s">
        <v>35</v>
      </c>
      <c r="K1217" s="811" t="s">
        <v>220</v>
      </c>
      <c r="L1217" s="811" t="s">
        <v>30</v>
      </c>
      <c r="M1217" s="86" t="s">
        <v>30</v>
      </c>
      <c r="N1217" s="811" t="s">
        <v>45</v>
      </c>
      <c r="O1217" s="811" t="s">
        <v>45</v>
      </c>
      <c r="P1217" s="811" t="s">
        <v>30</v>
      </c>
      <c r="Q1217" s="811" t="s">
        <v>1501</v>
      </c>
      <c r="R1217" s="812" t="s">
        <v>4534</v>
      </c>
      <c r="S1217" s="812" t="s">
        <v>5681</v>
      </c>
      <c r="T1217" s="811" t="s">
        <v>4530</v>
      </c>
      <c r="U1217" s="811" t="s">
        <v>4531</v>
      </c>
    </row>
    <row r="1218" spans="1:21" s="583" customFormat="1" ht="13" customHeight="1">
      <c r="A1218" s="810" t="s">
        <v>1337</v>
      </c>
      <c r="B1218" s="810" t="s">
        <v>4535</v>
      </c>
      <c r="C1218" s="778" t="s">
        <v>30</v>
      </c>
      <c r="D1218" s="811" t="s">
        <v>979</v>
      </c>
      <c r="E1218" s="811">
        <v>3</v>
      </c>
      <c r="F1218" s="779" t="s">
        <v>18</v>
      </c>
      <c r="G1218" s="811" t="s">
        <v>1059</v>
      </c>
      <c r="H1218" s="811" t="s">
        <v>45</v>
      </c>
      <c r="I1218" s="811" t="s">
        <v>36</v>
      </c>
      <c r="J1218" s="811" t="s">
        <v>35</v>
      </c>
      <c r="K1218" s="811" t="s">
        <v>220</v>
      </c>
      <c r="L1218" s="811" t="s">
        <v>30</v>
      </c>
      <c r="M1218" s="86" t="s">
        <v>30</v>
      </c>
      <c r="N1218" s="811" t="s">
        <v>45</v>
      </c>
      <c r="O1218" s="811" t="s">
        <v>45</v>
      </c>
      <c r="P1218" s="811" t="s">
        <v>30</v>
      </c>
      <c r="Q1218" s="811" t="s">
        <v>1501</v>
      </c>
      <c r="R1218" s="812" t="s">
        <v>4535</v>
      </c>
      <c r="S1218" s="812" t="s">
        <v>5682</v>
      </c>
      <c r="T1218" s="811" t="s">
        <v>4899</v>
      </c>
      <c r="U1218" s="811" t="s">
        <v>4532</v>
      </c>
    </row>
    <row r="1219" spans="1:21" s="583" customFormat="1" ht="13" customHeight="1">
      <c r="A1219" s="810" t="s">
        <v>1337</v>
      </c>
      <c r="B1219" s="810" t="s">
        <v>7908</v>
      </c>
      <c r="C1219" s="778" t="s">
        <v>30</v>
      </c>
      <c r="D1219" s="811" t="s">
        <v>979</v>
      </c>
      <c r="E1219" s="811">
        <v>3</v>
      </c>
      <c r="F1219" s="779" t="s">
        <v>18</v>
      </c>
      <c r="G1219" s="811" t="s">
        <v>5358</v>
      </c>
      <c r="H1219" s="811" t="s">
        <v>45</v>
      </c>
      <c r="I1219" s="811" t="s">
        <v>36</v>
      </c>
      <c r="J1219" s="811" t="s">
        <v>35</v>
      </c>
      <c r="K1219" s="811" t="s">
        <v>220</v>
      </c>
      <c r="L1219" s="811" t="s">
        <v>30</v>
      </c>
      <c r="M1219" s="86" t="s">
        <v>30</v>
      </c>
      <c r="N1219" s="811" t="s">
        <v>45</v>
      </c>
      <c r="O1219" s="811" t="s">
        <v>45</v>
      </c>
      <c r="P1219" s="811" t="s">
        <v>30</v>
      </c>
      <c r="Q1219" s="811" t="s">
        <v>1500</v>
      </c>
      <c r="R1219" s="812" t="s">
        <v>7908</v>
      </c>
      <c r="S1219" s="812" t="s">
        <v>45</v>
      </c>
      <c r="T1219" s="811" t="s">
        <v>45</v>
      </c>
      <c r="U1219" s="811" t="s">
        <v>7909</v>
      </c>
    </row>
    <row r="1220" spans="1:21" s="583" customFormat="1" ht="13" customHeight="1">
      <c r="A1220" s="810" t="s">
        <v>1337</v>
      </c>
      <c r="B1220" s="810" t="s">
        <v>8197</v>
      </c>
      <c r="C1220" s="778" t="s">
        <v>45</v>
      </c>
      <c r="D1220" s="811" t="s">
        <v>982</v>
      </c>
      <c r="E1220" s="811">
        <v>4</v>
      </c>
      <c r="F1220" s="779" t="s">
        <v>18</v>
      </c>
      <c r="G1220" s="811" t="s">
        <v>1057</v>
      </c>
      <c r="H1220" s="811" t="s">
        <v>45</v>
      </c>
      <c r="I1220" s="811" t="s">
        <v>192</v>
      </c>
      <c r="J1220" s="811" t="s">
        <v>35</v>
      </c>
      <c r="K1220" s="811" t="s">
        <v>5406</v>
      </c>
      <c r="L1220" s="811" t="s">
        <v>45</v>
      </c>
      <c r="M1220" s="86" t="s">
        <v>30</v>
      </c>
      <c r="N1220" s="811" t="s">
        <v>45</v>
      </c>
      <c r="O1220" s="811" t="s">
        <v>45</v>
      </c>
      <c r="P1220" s="811" t="s">
        <v>30</v>
      </c>
      <c r="Q1220" s="811" t="s">
        <v>1501</v>
      </c>
      <c r="R1220" s="812" t="s">
        <v>8197</v>
      </c>
      <c r="S1220" s="812" t="s">
        <v>8199</v>
      </c>
      <c r="T1220" s="811" t="s">
        <v>8200</v>
      </c>
      <c r="U1220" s="811" t="s">
        <v>8202</v>
      </c>
    </row>
    <row r="1221" spans="1:21" s="583" customFormat="1" ht="13" customHeight="1">
      <c r="A1221" s="810" t="s">
        <v>1337</v>
      </c>
      <c r="B1221" s="810" t="s">
        <v>8198</v>
      </c>
      <c r="C1221" s="778" t="s">
        <v>45</v>
      </c>
      <c r="D1221" s="811" t="s">
        <v>982</v>
      </c>
      <c r="E1221" s="811">
        <v>4</v>
      </c>
      <c r="F1221" s="779" t="s">
        <v>18</v>
      </c>
      <c r="G1221" s="811" t="s">
        <v>1059</v>
      </c>
      <c r="H1221" s="811" t="s">
        <v>45</v>
      </c>
      <c r="I1221" s="811" t="s">
        <v>192</v>
      </c>
      <c r="J1221" s="811" t="s">
        <v>35</v>
      </c>
      <c r="K1221" s="811" t="s">
        <v>5406</v>
      </c>
      <c r="L1221" s="811" t="s">
        <v>45</v>
      </c>
      <c r="M1221" s="86" t="s">
        <v>30</v>
      </c>
      <c r="N1221" s="811" t="s">
        <v>45</v>
      </c>
      <c r="O1221" s="811" t="s">
        <v>45</v>
      </c>
      <c r="P1221" s="811" t="s">
        <v>30</v>
      </c>
      <c r="Q1221" s="811" t="s">
        <v>1500</v>
      </c>
      <c r="R1221" s="812" t="s">
        <v>8198</v>
      </c>
      <c r="S1221" s="812" t="s">
        <v>45</v>
      </c>
      <c r="T1221" s="811" t="s">
        <v>45</v>
      </c>
      <c r="U1221" s="811" t="s">
        <v>8201</v>
      </c>
    </row>
    <row r="1222" spans="1:21" s="583" customFormat="1" ht="13" customHeight="1">
      <c r="A1222" s="810" t="s">
        <v>1337</v>
      </c>
      <c r="B1222" s="810" t="s">
        <v>5683</v>
      </c>
      <c r="C1222" s="778" t="s">
        <v>45</v>
      </c>
      <c r="D1222" s="811" t="s">
        <v>983</v>
      </c>
      <c r="E1222" s="811">
        <v>2</v>
      </c>
      <c r="F1222" s="779" t="s">
        <v>18</v>
      </c>
      <c r="G1222" s="811" t="s">
        <v>1060</v>
      </c>
      <c r="H1222" s="811" t="s">
        <v>45</v>
      </c>
      <c r="I1222" s="811" t="s">
        <v>36</v>
      </c>
      <c r="J1222" s="811" t="s">
        <v>191</v>
      </c>
      <c r="K1222" s="811" t="s">
        <v>220</v>
      </c>
      <c r="L1222" s="811" t="s">
        <v>45</v>
      </c>
      <c r="M1222" s="86" t="s">
        <v>30</v>
      </c>
      <c r="N1222" s="811" t="s">
        <v>45</v>
      </c>
      <c r="O1222" s="811" t="s">
        <v>45</v>
      </c>
      <c r="P1222" s="811" t="s">
        <v>30</v>
      </c>
      <c r="Q1222" s="811" t="s">
        <v>1500</v>
      </c>
      <c r="R1222" s="812" t="s">
        <v>5683</v>
      </c>
      <c r="S1222" s="812" t="s">
        <v>45</v>
      </c>
      <c r="T1222" s="811" t="s">
        <v>45</v>
      </c>
      <c r="U1222" s="811" t="s">
        <v>5684</v>
      </c>
    </row>
    <row r="1223" spans="1:21" s="583" customFormat="1" ht="13" customHeight="1">
      <c r="A1223" s="810" t="s">
        <v>1337</v>
      </c>
      <c r="B1223" s="810" t="s">
        <v>5685</v>
      </c>
      <c r="C1223" s="778" t="s">
        <v>45</v>
      </c>
      <c r="D1223" s="811" t="s">
        <v>983</v>
      </c>
      <c r="E1223" s="811">
        <v>2</v>
      </c>
      <c r="F1223" s="779" t="s">
        <v>18</v>
      </c>
      <c r="G1223" s="811" t="s">
        <v>1057</v>
      </c>
      <c r="H1223" s="811" t="s">
        <v>45</v>
      </c>
      <c r="I1223" s="811" t="s">
        <v>36</v>
      </c>
      <c r="J1223" s="811" t="s">
        <v>191</v>
      </c>
      <c r="K1223" s="811" t="s">
        <v>220</v>
      </c>
      <c r="L1223" s="811" t="s">
        <v>45</v>
      </c>
      <c r="M1223" s="86" t="s">
        <v>30</v>
      </c>
      <c r="N1223" s="811" t="s">
        <v>45</v>
      </c>
      <c r="O1223" s="811" t="s">
        <v>45</v>
      </c>
      <c r="P1223" s="811" t="s">
        <v>30</v>
      </c>
      <c r="Q1223" s="811" t="s">
        <v>1501</v>
      </c>
      <c r="R1223" s="812" t="s">
        <v>5685</v>
      </c>
      <c r="S1223" s="812" t="s">
        <v>404</v>
      </c>
      <c r="T1223" s="811" t="s">
        <v>1850</v>
      </c>
      <c r="U1223" s="811" t="s">
        <v>735</v>
      </c>
    </row>
    <row r="1224" spans="1:21" s="583" customFormat="1" ht="13" customHeight="1">
      <c r="A1224" s="810" t="s">
        <v>1337</v>
      </c>
      <c r="B1224" s="810" t="s">
        <v>5686</v>
      </c>
      <c r="C1224" s="778" t="s">
        <v>45</v>
      </c>
      <c r="D1224" s="811" t="s">
        <v>983</v>
      </c>
      <c r="E1224" s="811">
        <v>2</v>
      </c>
      <c r="F1224" s="779" t="s">
        <v>18</v>
      </c>
      <c r="G1224" s="811" t="s">
        <v>1059</v>
      </c>
      <c r="H1224" s="811" t="s">
        <v>45</v>
      </c>
      <c r="I1224" s="811" t="s">
        <v>36</v>
      </c>
      <c r="J1224" s="811" t="s">
        <v>191</v>
      </c>
      <c r="K1224" s="811" t="s">
        <v>220</v>
      </c>
      <c r="L1224" s="811" t="s">
        <v>45</v>
      </c>
      <c r="M1224" s="86" t="s">
        <v>30</v>
      </c>
      <c r="N1224" s="811" t="s">
        <v>45</v>
      </c>
      <c r="O1224" s="811" t="s">
        <v>45</v>
      </c>
      <c r="P1224" s="811" t="s">
        <v>30</v>
      </c>
      <c r="Q1224" s="811" t="s">
        <v>1501</v>
      </c>
      <c r="R1224" s="812" t="s">
        <v>5686</v>
      </c>
      <c r="S1224" s="812" t="s">
        <v>3141</v>
      </c>
      <c r="T1224" s="811" t="s">
        <v>1849</v>
      </c>
      <c r="U1224" s="811" t="s">
        <v>736</v>
      </c>
    </row>
    <row r="1225" spans="1:21" s="583" customFormat="1" ht="13" customHeight="1">
      <c r="A1225" s="810" t="s">
        <v>1337</v>
      </c>
      <c r="B1225" s="810" t="s">
        <v>5687</v>
      </c>
      <c r="C1225" s="778" t="s">
        <v>45</v>
      </c>
      <c r="D1225" s="811" t="s">
        <v>983</v>
      </c>
      <c r="E1225" s="811">
        <v>2</v>
      </c>
      <c r="F1225" s="779" t="s">
        <v>18</v>
      </c>
      <c r="G1225" s="811" t="s">
        <v>1059</v>
      </c>
      <c r="H1225" s="811" t="s">
        <v>45</v>
      </c>
      <c r="I1225" s="811" t="s">
        <v>36</v>
      </c>
      <c r="J1225" s="811" t="s">
        <v>191</v>
      </c>
      <c r="K1225" s="811" t="s">
        <v>220</v>
      </c>
      <c r="L1225" s="811" t="s">
        <v>30</v>
      </c>
      <c r="M1225" s="86" t="s">
        <v>30</v>
      </c>
      <c r="N1225" s="811" t="s">
        <v>45</v>
      </c>
      <c r="O1225" s="811" t="s">
        <v>45</v>
      </c>
      <c r="P1225" s="811" t="s">
        <v>30</v>
      </c>
      <c r="Q1225" s="811" t="s">
        <v>1500</v>
      </c>
      <c r="R1225" s="812" t="s">
        <v>5687</v>
      </c>
      <c r="S1225" s="812" t="s">
        <v>45</v>
      </c>
      <c r="T1225" s="811" t="s">
        <v>45</v>
      </c>
      <c r="U1225" s="811" t="s">
        <v>5688</v>
      </c>
    </row>
    <row r="1226" spans="1:21" s="583" customFormat="1" ht="13" customHeight="1">
      <c r="A1226" s="810" t="s">
        <v>1337</v>
      </c>
      <c r="B1226" s="810" t="s">
        <v>9408</v>
      </c>
      <c r="C1226" s="778" t="s">
        <v>45</v>
      </c>
      <c r="D1226" s="811" t="s">
        <v>979</v>
      </c>
      <c r="E1226" s="811">
        <v>3</v>
      </c>
      <c r="F1226" s="779" t="s">
        <v>18</v>
      </c>
      <c r="G1226" s="811" t="s">
        <v>1060</v>
      </c>
      <c r="H1226" s="811" t="s">
        <v>45</v>
      </c>
      <c r="I1226" s="811" t="s">
        <v>36</v>
      </c>
      <c r="J1226" s="811" t="s">
        <v>191</v>
      </c>
      <c r="K1226" s="811" t="s">
        <v>221</v>
      </c>
      <c r="L1226" s="811" t="s">
        <v>45</v>
      </c>
      <c r="M1226" s="86" t="s">
        <v>30</v>
      </c>
      <c r="N1226" s="811" t="s">
        <v>45</v>
      </c>
      <c r="O1226" s="811" t="s">
        <v>45</v>
      </c>
      <c r="P1226" s="811" t="s">
        <v>30</v>
      </c>
      <c r="Q1226" s="811" t="s">
        <v>1500</v>
      </c>
      <c r="R1226" s="812" t="s">
        <v>9408</v>
      </c>
      <c r="S1226" s="812" t="s">
        <v>45</v>
      </c>
      <c r="T1226" s="811" t="s">
        <v>45</v>
      </c>
      <c r="U1226" s="811" t="s">
        <v>9409</v>
      </c>
    </row>
    <row r="1227" spans="1:21" s="583" customFormat="1" ht="13" customHeight="1">
      <c r="A1227" s="810" t="s">
        <v>1337</v>
      </c>
      <c r="B1227" s="810" t="s">
        <v>9410</v>
      </c>
      <c r="C1227" s="778" t="s">
        <v>45</v>
      </c>
      <c r="D1227" s="811" t="s">
        <v>979</v>
      </c>
      <c r="E1227" s="811">
        <v>3</v>
      </c>
      <c r="F1227" s="779" t="s">
        <v>18</v>
      </c>
      <c r="G1227" s="811" t="s">
        <v>1059</v>
      </c>
      <c r="H1227" s="811" t="s">
        <v>45</v>
      </c>
      <c r="I1227" s="811" t="s">
        <v>36</v>
      </c>
      <c r="J1227" s="811" t="s">
        <v>191</v>
      </c>
      <c r="K1227" s="811" t="s">
        <v>221</v>
      </c>
      <c r="L1227" s="811" t="s">
        <v>45</v>
      </c>
      <c r="M1227" s="86" t="s">
        <v>30</v>
      </c>
      <c r="N1227" s="811" t="s">
        <v>45</v>
      </c>
      <c r="O1227" s="811" t="s">
        <v>45</v>
      </c>
      <c r="P1227" s="811" t="s">
        <v>30</v>
      </c>
      <c r="Q1227" s="811" t="s">
        <v>1501</v>
      </c>
      <c r="R1227" s="812" t="s">
        <v>9410</v>
      </c>
      <c r="S1227" s="812" t="s">
        <v>3145</v>
      </c>
      <c r="T1227" s="811" t="s">
        <v>3144</v>
      </c>
      <c r="U1227" s="811" t="s">
        <v>2639</v>
      </c>
    </row>
    <row r="1228" spans="1:21" s="583" customFormat="1" ht="13" customHeight="1">
      <c r="A1228" s="810" t="s">
        <v>1337</v>
      </c>
      <c r="B1228" s="810" t="s">
        <v>10149</v>
      </c>
      <c r="C1228" s="778" t="s">
        <v>45</v>
      </c>
      <c r="D1228" s="811" t="s">
        <v>979</v>
      </c>
      <c r="E1228" s="811">
        <v>3</v>
      </c>
      <c r="F1228" s="779" t="s">
        <v>18</v>
      </c>
      <c r="G1228" s="811" t="s">
        <v>1059</v>
      </c>
      <c r="H1228" s="811" t="s">
        <v>45</v>
      </c>
      <c r="I1228" s="811" t="s">
        <v>36</v>
      </c>
      <c r="J1228" s="811" t="s">
        <v>191</v>
      </c>
      <c r="K1228" s="811" t="s">
        <v>221</v>
      </c>
      <c r="L1228" s="811" t="s">
        <v>30</v>
      </c>
      <c r="M1228" s="86" t="s">
        <v>30</v>
      </c>
      <c r="N1228" s="811" t="s">
        <v>45</v>
      </c>
      <c r="O1228" s="811" t="s">
        <v>45</v>
      </c>
      <c r="P1228" s="811" t="s">
        <v>30</v>
      </c>
      <c r="Q1228" s="811" t="s">
        <v>1500</v>
      </c>
      <c r="R1228" s="812" t="s">
        <v>10149</v>
      </c>
      <c r="S1228" s="812" t="s">
        <v>45</v>
      </c>
      <c r="T1228" s="811" t="s">
        <v>45</v>
      </c>
      <c r="U1228" s="811" t="s">
        <v>10150</v>
      </c>
    </row>
    <row r="1229" spans="1:21" s="583" customFormat="1" ht="13" customHeight="1">
      <c r="A1229" s="810" t="s">
        <v>1338</v>
      </c>
      <c r="B1229" s="810" t="s">
        <v>5689</v>
      </c>
      <c r="C1229" s="778" t="s">
        <v>30</v>
      </c>
      <c r="D1229" s="811" t="s">
        <v>982</v>
      </c>
      <c r="E1229" s="811">
        <v>4</v>
      </c>
      <c r="F1229" s="779" t="s">
        <v>18</v>
      </c>
      <c r="G1229" s="811" t="s">
        <v>1057</v>
      </c>
      <c r="H1229" s="811" t="s">
        <v>45</v>
      </c>
      <c r="I1229" s="811" t="s">
        <v>192</v>
      </c>
      <c r="J1229" s="811" t="s">
        <v>180</v>
      </c>
      <c r="K1229" s="811" t="s">
        <v>220</v>
      </c>
      <c r="L1229" s="811" t="s">
        <v>45</v>
      </c>
      <c r="M1229" s="86" t="s">
        <v>30</v>
      </c>
      <c r="N1229" s="811" t="s">
        <v>30</v>
      </c>
      <c r="O1229" s="811" t="s">
        <v>30</v>
      </c>
      <c r="P1229" s="811" t="s">
        <v>30</v>
      </c>
      <c r="Q1229" s="811" t="s">
        <v>1501</v>
      </c>
      <c r="R1229" s="812" t="s">
        <v>5689</v>
      </c>
      <c r="S1229" s="812" t="s">
        <v>416</v>
      </c>
      <c r="T1229" s="811" t="s">
        <v>1853</v>
      </c>
      <c r="U1229" s="811" t="s">
        <v>1172</v>
      </c>
    </row>
    <row r="1230" spans="1:21" s="583" customFormat="1" ht="13" customHeight="1">
      <c r="A1230" s="810" t="s">
        <v>1338</v>
      </c>
      <c r="B1230" s="810" t="s">
        <v>5690</v>
      </c>
      <c r="C1230" s="778" t="s">
        <v>45</v>
      </c>
      <c r="D1230" s="811" t="s">
        <v>980</v>
      </c>
      <c r="E1230" s="811">
        <v>5</v>
      </c>
      <c r="F1230" s="779" t="s">
        <v>18</v>
      </c>
      <c r="G1230" s="811" t="s">
        <v>1059</v>
      </c>
      <c r="H1230" s="811" t="s">
        <v>45</v>
      </c>
      <c r="I1230" s="811" t="s">
        <v>165</v>
      </c>
      <c r="J1230" s="811" t="s">
        <v>180</v>
      </c>
      <c r="K1230" s="811" t="s">
        <v>218</v>
      </c>
      <c r="L1230" s="811" t="s">
        <v>45</v>
      </c>
      <c r="M1230" s="86" t="s">
        <v>30</v>
      </c>
      <c r="N1230" s="811" t="s">
        <v>45</v>
      </c>
      <c r="O1230" s="811" t="s">
        <v>45</v>
      </c>
      <c r="P1230" s="811" t="s">
        <v>30</v>
      </c>
      <c r="Q1230" s="811" t="s">
        <v>1501</v>
      </c>
      <c r="R1230" s="812" t="s">
        <v>5690</v>
      </c>
      <c r="S1230" s="812" t="s">
        <v>5691</v>
      </c>
      <c r="T1230" s="811" t="s">
        <v>4482</v>
      </c>
      <c r="U1230" s="811" t="s">
        <v>1960</v>
      </c>
    </row>
    <row r="1231" spans="1:21" s="583" customFormat="1" ht="13" customHeight="1">
      <c r="A1231" s="810" t="s">
        <v>1338</v>
      </c>
      <c r="B1231" s="810" t="s">
        <v>5692</v>
      </c>
      <c r="C1231" s="778" t="s">
        <v>45</v>
      </c>
      <c r="D1231" s="811" t="s">
        <v>980</v>
      </c>
      <c r="E1231" s="811">
        <v>5</v>
      </c>
      <c r="F1231" s="779" t="s">
        <v>18</v>
      </c>
      <c r="G1231" s="811" t="s">
        <v>1057</v>
      </c>
      <c r="H1231" s="811" t="s">
        <v>45</v>
      </c>
      <c r="I1231" s="811" t="s">
        <v>165</v>
      </c>
      <c r="J1231" s="811" t="s">
        <v>180</v>
      </c>
      <c r="K1231" s="811" t="s">
        <v>218</v>
      </c>
      <c r="L1231" s="811" t="s">
        <v>45</v>
      </c>
      <c r="M1231" s="86" t="s">
        <v>30</v>
      </c>
      <c r="N1231" s="811" t="s">
        <v>30</v>
      </c>
      <c r="O1231" s="811" t="s">
        <v>45</v>
      </c>
      <c r="P1231" s="811" t="s">
        <v>30</v>
      </c>
      <c r="Q1231" s="811" t="s">
        <v>1501</v>
      </c>
      <c r="R1231" s="812" t="s">
        <v>5692</v>
      </c>
      <c r="S1231" s="812" t="s">
        <v>3131</v>
      </c>
      <c r="T1231" s="811" t="s">
        <v>1631</v>
      </c>
      <c r="U1231" s="811" t="s">
        <v>1908</v>
      </c>
    </row>
    <row r="1232" spans="1:21" s="583" customFormat="1" ht="13" customHeight="1">
      <c r="A1232" s="810" t="s">
        <v>1338</v>
      </c>
      <c r="B1232" s="810" t="s">
        <v>7910</v>
      </c>
      <c r="C1232" s="778" t="s">
        <v>45</v>
      </c>
      <c r="D1232" s="811" t="s">
        <v>983</v>
      </c>
      <c r="E1232" s="811">
        <v>2</v>
      </c>
      <c r="F1232" s="779" t="s">
        <v>18</v>
      </c>
      <c r="G1232" s="811" t="s">
        <v>1059</v>
      </c>
      <c r="H1232" s="811" t="s">
        <v>45</v>
      </c>
      <c r="I1232" s="811" t="s">
        <v>36</v>
      </c>
      <c r="J1232" s="811" t="s">
        <v>180</v>
      </c>
      <c r="K1232" s="811" t="s">
        <v>220</v>
      </c>
      <c r="L1232" s="811" t="s">
        <v>45</v>
      </c>
      <c r="M1232" s="86" t="s">
        <v>30</v>
      </c>
      <c r="N1232" s="811" t="s">
        <v>45</v>
      </c>
      <c r="O1232" s="811" t="s">
        <v>45</v>
      </c>
      <c r="P1232" s="811" t="s">
        <v>30</v>
      </c>
      <c r="Q1232" s="811" t="s">
        <v>1500</v>
      </c>
      <c r="R1232" s="812" t="s">
        <v>7910</v>
      </c>
      <c r="S1232" s="812" t="s">
        <v>45</v>
      </c>
      <c r="T1232" s="811" t="s">
        <v>45</v>
      </c>
      <c r="U1232" s="811" t="s">
        <v>7911</v>
      </c>
    </row>
    <row r="1233" spans="1:21" s="593" customFormat="1" ht="13" customHeight="1">
      <c r="A1233" s="810" t="s">
        <v>1338</v>
      </c>
      <c r="B1233" s="810" t="s">
        <v>6371</v>
      </c>
      <c r="C1233" s="778" t="s">
        <v>45</v>
      </c>
      <c r="D1233" s="811" t="s">
        <v>983</v>
      </c>
      <c r="E1233" s="811">
        <v>2</v>
      </c>
      <c r="F1233" s="779" t="s">
        <v>18</v>
      </c>
      <c r="G1233" s="811" t="s">
        <v>1057</v>
      </c>
      <c r="H1233" s="811" t="s">
        <v>45</v>
      </c>
      <c r="I1233" s="811" t="s">
        <v>36</v>
      </c>
      <c r="J1233" s="811" t="s">
        <v>180</v>
      </c>
      <c r="K1233" s="811" t="s">
        <v>220</v>
      </c>
      <c r="L1233" s="811" t="s">
        <v>30</v>
      </c>
      <c r="M1233" s="86" t="s">
        <v>30</v>
      </c>
      <c r="N1233" s="811" t="s">
        <v>45</v>
      </c>
      <c r="O1233" s="811" t="s">
        <v>45</v>
      </c>
      <c r="P1233" s="811" t="s">
        <v>30</v>
      </c>
      <c r="Q1233" s="811" t="s">
        <v>1501</v>
      </c>
      <c r="R1233" s="812" t="s">
        <v>6371</v>
      </c>
      <c r="S1233" s="812" t="s">
        <v>6373</v>
      </c>
      <c r="T1233" s="811" t="s">
        <v>6374</v>
      </c>
      <c r="U1233" s="811" t="s">
        <v>6372</v>
      </c>
    </row>
    <row r="1234" spans="1:21" s="593" customFormat="1" ht="13" customHeight="1">
      <c r="A1234" s="810" t="s">
        <v>1338</v>
      </c>
      <c r="B1234" s="810" t="s">
        <v>8511</v>
      </c>
      <c r="C1234" s="778" t="s">
        <v>45</v>
      </c>
      <c r="D1234" s="811" t="s">
        <v>983</v>
      </c>
      <c r="E1234" s="811">
        <v>2</v>
      </c>
      <c r="F1234" s="779" t="s">
        <v>18</v>
      </c>
      <c r="G1234" s="811" t="s">
        <v>1059</v>
      </c>
      <c r="H1234" s="811" t="s">
        <v>45</v>
      </c>
      <c r="I1234" s="811" t="s">
        <v>36</v>
      </c>
      <c r="J1234" s="811" t="s">
        <v>180</v>
      </c>
      <c r="K1234" s="811" t="s">
        <v>220</v>
      </c>
      <c r="L1234" s="811" t="s">
        <v>45</v>
      </c>
      <c r="M1234" s="86" t="s">
        <v>30</v>
      </c>
      <c r="N1234" s="811" t="s">
        <v>45</v>
      </c>
      <c r="O1234" s="811" t="s">
        <v>45</v>
      </c>
      <c r="P1234" s="811" t="s">
        <v>30</v>
      </c>
      <c r="Q1234" s="811" t="s">
        <v>1500</v>
      </c>
      <c r="R1234" s="812" t="s">
        <v>8511</v>
      </c>
      <c r="S1234" s="812" t="s">
        <v>45</v>
      </c>
      <c r="T1234" s="811" t="s">
        <v>45</v>
      </c>
      <c r="U1234" s="811" t="s">
        <v>8525</v>
      </c>
    </row>
    <row r="1235" spans="1:21" s="583" customFormat="1" ht="13" customHeight="1">
      <c r="A1235" s="810" t="s">
        <v>1338</v>
      </c>
      <c r="B1235" s="810" t="s">
        <v>8171</v>
      </c>
      <c r="C1235" s="778" t="s">
        <v>45</v>
      </c>
      <c r="D1235" s="811" t="s">
        <v>980</v>
      </c>
      <c r="E1235" s="811">
        <v>5</v>
      </c>
      <c r="F1235" s="779" t="s">
        <v>18</v>
      </c>
      <c r="G1235" s="811" t="s">
        <v>1059</v>
      </c>
      <c r="H1235" s="811" t="s">
        <v>45</v>
      </c>
      <c r="I1235" s="811" t="s">
        <v>165</v>
      </c>
      <c r="J1235" s="811" t="s">
        <v>42</v>
      </c>
      <c r="K1235" s="811" t="s">
        <v>220</v>
      </c>
      <c r="L1235" s="811" t="s">
        <v>45</v>
      </c>
      <c r="M1235" s="86" t="s">
        <v>30</v>
      </c>
      <c r="N1235" s="811" t="s">
        <v>45</v>
      </c>
      <c r="O1235" s="811" t="s">
        <v>45</v>
      </c>
      <c r="P1235" s="811" t="s">
        <v>30</v>
      </c>
      <c r="Q1235" s="811" t="s">
        <v>1501</v>
      </c>
      <c r="R1235" s="812" t="s">
        <v>8171</v>
      </c>
      <c r="S1235" s="812" t="s">
        <v>5698</v>
      </c>
      <c r="T1235" s="811" t="s">
        <v>4440</v>
      </c>
      <c r="U1235" s="811" t="s">
        <v>4441</v>
      </c>
    </row>
    <row r="1236" spans="1:21" s="583" customFormat="1" ht="13" customHeight="1">
      <c r="A1236" s="810" t="s">
        <v>1338</v>
      </c>
      <c r="B1236" s="810" t="s">
        <v>1921</v>
      </c>
      <c r="C1236" s="778" t="s">
        <v>45</v>
      </c>
      <c r="D1236" s="811" t="s">
        <v>980</v>
      </c>
      <c r="E1236" s="811">
        <v>5</v>
      </c>
      <c r="F1236" s="779" t="s">
        <v>18</v>
      </c>
      <c r="G1236" s="811" t="s">
        <v>1057</v>
      </c>
      <c r="H1236" s="811" t="s">
        <v>45</v>
      </c>
      <c r="I1236" s="811" t="s">
        <v>165</v>
      </c>
      <c r="J1236" s="811" t="s">
        <v>42</v>
      </c>
      <c r="K1236" s="811" t="s">
        <v>220</v>
      </c>
      <c r="L1236" s="811" t="s">
        <v>45</v>
      </c>
      <c r="M1236" s="86" t="s">
        <v>30</v>
      </c>
      <c r="N1236" s="811" t="s">
        <v>30</v>
      </c>
      <c r="O1236" s="811" t="s">
        <v>45</v>
      </c>
      <c r="P1236" s="811" t="s">
        <v>30</v>
      </c>
      <c r="Q1236" s="811" t="s">
        <v>1501</v>
      </c>
      <c r="R1236" s="812" t="s">
        <v>1921</v>
      </c>
      <c r="S1236" s="812" t="s">
        <v>3136</v>
      </c>
      <c r="T1236" s="811" t="s">
        <v>1855</v>
      </c>
      <c r="U1236" s="811" t="s">
        <v>1041</v>
      </c>
    </row>
    <row r="1237" spans="1:21" s="583" customFormat="1" ht="13" hidden="1" customHeight="1">
      <c r="A1237" s="810" t="s">
        <v>1338</v>
      </c>
      <c r="B1237" s="810" t="s">
        <v>1959</v>
      </c>
      <c r="C1237" s="778" t="s">
        <v>45</v>
      </c>
      <c r="D1237" s="811" t="s">
        <v>980</v>
      </c>
      <c r="E1237" s="811">
        <v>5</v>
      </c>
      <c r="F1237" s="779" t="s">
        <v>40</v>
      </c>
      <c r="G1237" s="811" t="s">
        <v>1059</v>
      </c>
      <c r="H1237" s="811" t="s">
        <v>45</v>
      </c>
      <c r="I1237" s="811" t="s">
        <v>165</v>
      </c>
      <c r="J1237" s="811" t="s">
        <v>180</v>
      </c>
      <c r="K1237" s="811" t="s">
        <v>220</v>
      </c>
      <c r="L1237" s="811" t="s">
        <v>45</v>
      </c>
      <c r="M1237" s="86" t="s">
        <v>30</v>
      </c>
      <c r="N1237" s="811" t="s">
        <v>45</v>
      </c>
      <c r="O1237" s="811" t="s">
        <v>45</v>
      </c>
      <c r="P1237" s="811" t="s">
        <v>30</v>
      </c>
      <c r="Q1237" s="811" t="s">
        <v>16</v>
      </c>
      <c r="R1237" s="812" t="s">
        <v>45</v>
      </c>
      <c r="S1237" s="812" t="s">
        <v>1959</v>
      </c>
      <c r="T1237" s="811" t="s">
        <v>1907</v>
      </c>
      <c r="U1237" s="811" t="s">
        <v>1958</v>
      </c>
    </row>
    <row r="1238" spans="1:21" s="583" customFormat="1" ht="13" customHeight="1">
      <c r="A1238" s="810" t="s">
        <v>1338</v>
      </c>
      <c r="B1238" s="810" t="s">
        <v>5699</v>
      </c>
      <c r="C1238" s="778" t="s">
        <v>45</v>
      </c>
      <c r="D1238" s="811" t="s">
        <v>981</v>
      </c>
      <c r="E1238" s="811">
        <v>1</v>
      </c>
      <c r="F1238" s="779" t="s">
        <v>18</v>
      </c>
      <c r="G1238" s="811" t="s">
        <v>1057</v>
      </c>
      <c r="H1238" s="811" t="s">
        <v>45</v>
      </c>
      <c r="I1238" s="811" t="s">
        <v>36</v>
      </c>
      <c r="J1238" s="811" t="s">
        <v>25</v>
      </c>
      <c r="K1238" s="811" t="s">
        <v>220</v>
      </c>
      <c r="L1238" s="811" t="s">
        <v>45</v>
      </c>
      <c r="M1238" s="86" t="s">
        <v>30</v>
      </c>
      <c r="N1238" s="811" t="s">
        <v>30</v>
      </c>
      <c r="O1238" s="811" t="s">
        <v>30</v>
      </c>
      <c r="P1238" s="811" t="s">
        <v>30</v>
      </c>
      <c r="Q1238" s="811" t="s">
        <v>1501</v>
      </c>
      <c r="R1238" s="812" t="s">
        <v>5699</v>
      </c>
      <c r="S1238" s="812" t="s">
        <v>417</v>
      </c>
      <c r="T1238" s="811" t="s">
        <v>1856</v>
      </c>
      <c r="U1238" s="811" t="s">
        <v>737</v>
      </c>
    </row>
    <row r="1239" spans="1:21" s="583" customFormat="1" ht="13" customHeight="1">
      <c r="A1239" s="810" t="s">
        <v>1338</v>
      </c>
      <c r="B1239" s="810" t="s">
        <v>9411</v>
      </c>
      <c r="C1239" s="778" t="s">
        <v>30</v>
      </c>
      <c r="D1239" s="811" t="s">
        <v>982</v>
      </c>
      <c r="E1239" s="811">
        <v>4</v>
      </c>
      <c r="F1239" s="779" t="s">
        <v>18</v>
      </c>
      <c r="G1239" s="811" t="s">
        <v>1059</v>
      </c>
      <c r="H1239" s="811" t="s">
        <v>45</v>
      </c>
      <c r="I1239" s="811" t="s">
        <v>165</v>
      </c>
      <c r="J1239" s="811" t="s">
        <v>191</v>
      </c>
      <c r="K1239" s="811" t="s">
        <v>220</v>
      </c>
      <c r="L1239" s="811" t="s">
        <v>45</v>
      </c>
      <c r="M1239" s="86" t="s">
        <v>30</v>
      </c>
      <c r="N1239" s="811" t="s">
        <v>45</v>
      </c>
      <c r="O1239" s="811" t="s">
        <v>45</v>
      </c>
      <c r="P1239" s="811" t="s">
        <v>30</v>
      </c>
      <c r="Q1239" s="811" t="s">
        <v>1501</v>
      </c>
      <c r="R1239" s="812" t="s">
        <v>9411</v>
      </c>
      <c r="S1239" s="812" t="s">
        <v>9412</v>
      </c>
      <c r="T1239" s="811" t="s">
        <v>9413</v>
      </c>
      <c r="U1239" s="811" t="s">
        <v>2575</v>
      </c>
    </row>
    <row r="1240" spans="1:21" s="583" customFormat="1" ht="13" customHeight="1">
      <c r="A1240" s="810" t="s">
        <v>1338</v>
      </c>
      <c r="B1240" s="810" t="s">
        <v>9414</v>
      </c>
      <c r="C1240" s="778" t="s">
        <v>30</v>
      </c>
      <c r="D1240" s="811" t="s">
        <v>982</v>
      </c>
      <c r="E1240" s="811">
        <v>4</v>
      </c>
      <c r="F1240" s="779" t="s">
        <v>18</v>
      </c>
      <c r="G1240" s="811" t="s">
        <v>1057</v>
      </c>
      <c r="H1240" s="811" t="s">
        <v>45</v>
      </c>
      <c r="I1240" s="811" t="s">
        <v>165</v>
      </c>
      <c r="J1240" s="811" t="s">
        <v>191</v>
      </c>
      <c r="K1240" s="811" t="s">
        <v>220</v>
      </c>
      <c r="L1240" s="811" t="s">
        <v>45</v>
      </c>
      <c r="M1240" s="86" t="s">
        <v>30</v>
      </c>
      <c r="N1240" s="811" t="s">
        <v>30</v>
      </c>
      <c r="O1240" s="811" t="s">
        <v>45</v>
      </c>
      <c r="P1240" s="811" t="s">
        <v>30</v>
      </c>
      <c r="Q1240" s="811" t="s">
        <v>1501</v>
      </c>
      <c r="R1240" s="812" t="s">
        <v>9414</v>
      </c>
      <c r="S1240" s="812" t="s">
        <v>3133</v>
      </c>
      <c r="T1240" s="811" t="s">
        <v>3132</v>
      </c>
      <c r="U1240" s="811" t="s">
        <v>2573</v>
      </c>
    </row>
    <row r="1241" spans="1:21" s="583" customFormat="1" ht="13" customHeight="1">
      <c r="A1241" s="810" t="s">
        <v>1338</v>
      </c>
      <c r="B1241" s="810" t="s">
        <v>9415</v>
      </c>
      <c r="C1241" s="778" t="s">
        <v>30</v>
      </c>
      <c r="D1241" s="811" t="s">
        <v>982</v>
      </c>
      <c r="E1241" s="811">
        <v>4</v>
      </c>
      <c r="F1241" s="779" t="s">
        <v>18</v>
      </c>
      <c r="G1241" s="811" t="s">
        <v>1057</v>
      </c>
      <c r="H1241" s="811" t="s">
        <v>45</v>
      </c>
      <c r="I1241" s="811" t="s">
        <v>165</v>
      </c>
      <c r="J1241" s="811" t="s">
        <v>191</v>
      </c>
      <c r="K1241" s="811" t="s">
        <v>220</v>
      </c>
      <c r="L1241" s="811" t="s">
        <v>45</v>
      </c>
      <c r="M1241" s="86" t="s">
        <v>30</v>
      </c>
      <c r="N1241" s="811" t="s">
        <v>45</v>
      </c>
      <c r="O1241" s="811" t="s">
        <v>45</v>
      </c>
      <c r="P1241" s="811" t="s">
        <v>30</v>
      </c>
      <c r="Q1241" s="811" t="s">
        <v>1501</v>
      </c>
      <c r="R1241" s="812" t="s">
        <v>9415</v>
      </c>
      <c r="S1241" s="812" t="s">
        <v>9416</v>
      </c>
      <c r="T1241" s="811" t="s">
        <v>9417</v>
      </c>
      <c r="U1241" s="811" t="s">
        <v>9418</v>
      </c>
    </row>
    <row r="1242" spans="1:21" s="583" customFormat="1" ht="13" hidden="1" customHeight="1">
      <c r="A1242" s="810" t="s">
        <v>1338</v>
      </c>
      <c r="B1242" s="810" t="s">
        <v>5694</v>
      </c>
      <c r="C1242" s="778" t="s">
        <v>45</v>
      </c>
      <c r="D1242" s="811" t="s">
        <v>983</v>
      </c>
      <c r="E1242" s="811">
        <v>2</v>
      </c>
      <c r="F1242" s="779" t="s">
        <v>19</v>
      </c>
      <c r="G1242" s="811" t="s">
        <v>1059</v>
      </c>
      <c r="H1242" s="811" t="s">
        <v>45</v>
      </c>
      <c r="I1242" s="811" t="s">
        <v>36</v>
      </c>
      <c r="J1242" s="811" t="s">
        <v>35</v>
      </c>
      <c r="K1242" s="811" t="s">
        <v>220</v>
      </c>
      <c r="L1242" s="811" t="s">
        <v>45</v>
      </c>
      <c r="M1242" s="86" t="s">
        <v>30</v>
      </c>
      <c r="N1242" s="811" t="s">
        <v>45</v>
      </c>
      <c r="O1242" s="811" t="s">
        <v>45</v>
      </c>
      <c r="P1242" s="811" t="s">
        <v>30</v>
      </c>
      <c r="Q1242" s="811" t="s">
        <v>1501</v>
      </c>
      <c r="R1242" s="812" t="s">
        <v>5694</v>
      </c>
      <c r="S1242" s="812" t="s">
        <v>3130</v>
      </c>
      <c r="T1242" s="811" t="s">
        <v>3129</v>
      </c>
      <c r="U1242" s="811" t="s">
        <v>2578</v>
      </c>
    </row>
    <row r="1243" spans="1:21" s="583" customFormat="1" ht="13" hidden="1" customHeight="1">
      <c r="A1243" s="810" t="s">
        <v>1338</v>
      </c>
      <c r="B1243" s="810" t="s">
        <v>5695</v>
      </c>
      <c r="C1243" s="778" t="s">
        <v>45</v>
      </c>
      <c r="D1243" s="811" t="s">
        <v>983</v>
      </c>
      <c r="E1243" s="811">
        <v>2</v>
      </c>
      <c r="F1243" s="779" t="s">
        <v>19</v>
      </c>
      <c r="G1243" s="811" t="s">
        <v>1057</v>
      </c>
      <c r="H1243" s="811" t="s">
        <v>45</v>
      </c>
      <c r="I1243" s="811" t="s">
        <v>36</v>
      </c>
      <c r="J1243" s="811" t="s">
        <v>35</v>
      </c>
      <c r="K1243" s="811" t="s">
        <v>220</v>
      </c>
      <c r="L1243" s="811" t="s">
        <v>30</v>
      </c>
      <c r="M1243" s="86" t="s">
        <v>30</v>
      </c>
      <c r="N1243" s="811" t="s">
        <v>45</v>
      </c>
      <c r="O1243" s="811" t="s">
        <v>45</v>
      </c>
      <c r="P1243" s="811" t="s">
        <v>30</v>
      </c>
      <c r="Q1243" s="811" t="s">
        <v>1501</v>
      </c>
      <c r="R1243" s="812" t="s">
        <v>5695</v>
      </c>
      <c r="S1243" s="812" t="s">
        <v>5696</v>
      </c>
      <c r="T1243" s="811" t="s">
        <v>5697</v>
      </c>
      <c r="U1243" s="811" t="s">
        <v>2577</v>
      </c>
    </row>
    <row r="1244" spans="1:21" s="593" customFormat="1" ht="13" hidden="1" customHeight="1">
      <c r="A1244" s="810" t="s">
        <v>1338</v>
      </c>
      <c r="B1244" s="810" t="s">
        <v>5693</v>
      </c>
      <c r="C1244" s="778" t="s">
        <v>45</v>
      </c>
      <c r="D1244" s="811" t="s">
        <v>982</v>
      </c>
      <c r="E1244" s="811">
        <v>4</v>
      </c>
      <c r="F1244" s="779" t="s">
        <v>40</v>
      </c>
      <c r="G1244" s="811" t="s">
        <v>1059</v>
      </c>
      <c r="H1244" s="811" t="s">
        <v>45</v>
      </c>
      <c r="I1244" s="811" t="s">
        <v>192</v>
      </c>
      <c r="J1244" s="811" t="s">
        <v>35</v>
      </c>
      <c r="K1244" s="811" t="s">
        <v>220</v>
      </c>
      <c r="L1244" s="811" t="s">
        <v>45</v>
      </c>
      <c r="M1244" s="86" t="s">
        <v>30</v>
      </c>
      <c r="N1244" s="811" t="s">
        <v>45</v>
      </c>
      <c r="O1244" s="811" t="s">
        <v>45</v>
      </c>
      <c r="P1244" s="811" t="s">
        <v>30</v>
      </c>
      <c r="Q1244" s="811" t="s">
        <v>1501</v>
      </c>
      <c r="R1244" s="812" t="s">
        <v>5693</v>
      </c>
      <c r="S1244" s="812" t="s">
        <v>1405</v>
      </c>
      <c r="T1244" s="811" t="s">
        <v>1854</v>
      </c>
      <c r="U1244" s="811" t="s">
        <v>1404</v>
      </c>
    </row>
    <row r="1245" spans="1:21" s="593" customFormat="1" ht="13" customHeight="1">
      <c r="A1245" s="810" t="s">
        <v>1340</v>
      </c>
      <c r="B1245" s="810" t="s">
        <v>5703</v>
      </c>
      <c r="C1245" s="778" t="s">
        <v>45</v>
      </c>
      <c r="D1245" s="811" t="s">
        <v>980</v>
      </c>
      <c r="E1245" s="811">
        <v>5</v>
      </c>
      <c r="F1245" s="779" t="s">
        <v>18</v>
      </c>
      <c r="G1245" s="811" t="s">
        <v>1060</v>
      </c>
      <c r="H1245" s="811" t="s">
        <v>45</v>
      </c>
      <c r="I1245" s="811" t="s">
        <v>203</v>
      </c>
      <c r="J1245" s="811" t="s">
        <v>35</v>
      </c>
      <c r="K1245" s="811" t="s">
        <v>978</v>
      </c>
      <c r="L1245" s="811" t="s">
        <v>45</v>
      </c>
      <c r="M1245" s="86" t="s">
        <v>30</v>
      </c>
      <c r="N1245" s="811" t="s">
        <v>45</v>
      </c>
      <c r="O1245" s="811" t="s">
        <v>45</v>
      </c>
      <c r="P1245" s="811" t="s">
        <v>45</v>
      </c>
      <c r="Q1245" s="811" t="s">
        <v>1500</v>
      </c>
      <c r="R1245" s="812" t="s">
        <v>5703</v>
      </c>
      <c r="S1245" s="812" t="s">
        <v>45</v>
      </c>
      <c r="T1245" s="811" t="s">
        <v>45</v>
      </c>
      <c r="U1245" s="811" t="s">
        <v>2553</v>
      </c>
    </row>
    <row r="1246" spans="1:21" s="583" customFormat="1" ht="13" customHeight="1">
      <c r="A1246" s="810" t="s">
        <v>1340</v>
      </c>
      <c r="B1246" s="810" t="s">
        <v>5704</v>
      </c>
      <c r="C1246" s="778" t="s">
        <v>45</v>
      </c>
      <c r="D1246" s="811" t="s">
        <v>980</v>
      </c>
      <c r="E1246" s="811">
        <v>5</v>
      </c>
      <c r="F1246" s="779" t="s">
        <v>18</v>
      </c>
      <c r="G1246" s="811" t="s">
        <v>1057</v>
      </c>
      <c r="H1246" s="811" t="s">
        <v>45</v>
      </c>
      <c r="I1246" s="811" t="s">
        <v>203</v>
      </c>
      <c r="J1246" s="811" t="s">
        <v>35</v>
      </c>
      <c r="K1246" s="811" t="s">
        <v>978</v>
      </c>
      <c r="L1246" s="811" t="s">
        <v>45</v>
      </c>
      <c r="M1246" s="86" t="s">
        <v>30</v>
      </c>
      <c r="N1246" s="811" t="s">
        <v>45</v>
      </c>
      <c r="O1246" s="811" t="s">
        <v>45</v>
      </c>
      <c r="P1246" s="811" t="s">
        <v>45</v>
      </c>
      <c r="Q1246" s="811" t="s">
        <v>1501</v>
      </c>
      <c r="R1246" s="812" t="s">
        <v>5704</v>
      </c>
      <c r="S1246" s="812" t="s">
        <v>454</v>
      </c>
      <c r="T1246" s="811" t="s">
        <v>1857</v>
      </c>
      <c r="U1246" s="811" t="s">
        <v>739</v>
      </c>
    </row>
    <row r="1247" spans="1:21" s="593" customFormat="1" ht="13" hidden="1" customHeight="1">
      <c r="A1247" s="810" t="s">
        <v>1339</v>
      </c>
      <c r="B1247" s="810" t="s">
        <v>5700</v>
      </c>
      <c r="C1247" s="778" t="s">
        <v>45</v>
      </c>
      <c r="D1247" s="811" t="s">
        <v>979</v>
      </c>
      <c r="E1247" s="811">
        <v>3</v>
      </c>
      <c r="F1247" s="779" t="s">
        <v>40</v>
      </c>
      <c r="G1247" s="811" t="s">
        <v>1059</v>
      </c>
      <c r="H1247" s="811" t="s">
        <v>45</v>
      </c>
      <c r="I1247" s="811" t="s">
        <v>192</v>
      </c>
      <c r="J1247" s="811" t="s">
        <v>35</v>
      </c>
      <c r="K1247" s="811" t="s">
        <v>220</v>
      </c>
      <c r="L1247" s="811" t="s">
        <v>45</v>
      </c>
      <c r="M1247" s="86" t="s">
        <v>30</v>
      </c>
      <c r="N1247" s="811" t="s">
        <v>45</v>
      </c>
      <c r="O1247" s="811" t="s">
        <v>45</v>
      </c>
      <c r="P1247" s="811" t="s">
        <v>45</v>
      </c>
      <c r="Q1247" s="811" t="s">
        <v>16</v>
      </c>
      <c r="R1247" s="812" t="s">
        <v>45</v>
      </c>
      <c r="S1247" s="812" t="s">
        <v>5700</v>
      </c>
      <c r="T1247" s="811" t="s">
        <v>5701</v>
      </c>
      <c r="U1247" s="811" t="s">
        <v>5702</v>
      </c>
    </row>
    <row r="1248" spans="1:21" s="583" customFormat="1" ht="13" customHeight="1">
      <c r="A1248" s="810" t="s">
        <v>1340</v>
      </c>
      <c r="B1248" s="810" t="s">
        <v>5705</v>
      </c>
      <c r="C1248" s="778" t="s">
        <v>45</v>
      </c>
      <c r="D1248" s="811" t="s">
        <v>980</v>
      </c>
      <c r="E1248" s="811">
        <v>5</v>
      </c>
      <c r="F1248" s="779" t="s">
        <v>18</v>
      </c>
      <c r="G1248" s="811" t="s">
        <v>1059</v>
      </c>
      <c r="H1248" s="811" t="s">
        <v>45</v>
      </c>
      <c r="I1248" s="811" t="s">
        <v>203</v>
      </c>
      <c r="J1248" s="811" t="s">
        <v>35</v>
      </c>
      <c r="K1248" s="811" t="s">
        <v>978</v>
      </c>
      <c r="L1248" s="811" t="s">
        <v>45</v>
      </c>
      <c r="M1248" s="86" t="s">
        <v>30</v>
      </c>
      <c r="N1248" s="811" t="s">
        <v>45</v>
      </c>
      <c r="O1248" s="811" t="s">
        <v>45</v>
      </c>
      <c r="P1248" s="811" t="s">
        <v>45</v>
      </c>
      <c r="Q1248" s="811" t="s">
        <v>1500</v>
      </c>
      <c r="R1248" s="812" t="s">
        <v>5705</v>
      </c>
      <c r="S1248" s="812" t="s">
        <v>45</v>
      </c>
      <c r="T1248" s="811" t="s">
        <v>45</v>
      </c>
      <c r="U1248" s="811" t="s">
        <v>2551</v>
      </c>
    </row>
    <row r="1249" spans="1:21" s="583" customFormat="1" ht="13" customHeight="1">
      <c r="A1249" s="810" t="s">
        <v>1340</v>
      </c>
      <c r="B1249" s="810" t="s">
        <v>5707</v>
      </c>
      <c r="C1249" s="778" t="s">
        <v>30</v>
      </c>
      <c r="D1249" s="811" t="s">
        <v>980</v>
      </c>
      <c r="E1249" s="811">
        <v>5</v>
      </c>
      <c r="F1249" s="779" t="s">
        <v>18</v>
      </c>
      <c r="G1249" s="811" t="s">
        <v>1057</v>
      </c>
      <c r="H1249" s="811" t="s">
        <v>45</v>
      </c>
      <c r="I1249" s="811" t="s">
        <v>165</v>
      </c>
      <c r="J1249" s="811" t="s">
        <v>180</v>
      </c>
      <c r="K1249" s="811" t="s">
        <v>220</v>
      </c>
      <c r="L1249" s="811" t="s">
        <v>30</v>
      </c>
      <c r="M1249" s="86" t="s">
        <v>30</v>
      </c>
      <c r="N1249" s="811" t="s">
        <v>30</v>
      </c>
      <c r="O1249" s="811" t="s">
        <v>45</v>
      </c>
      <c r="P1249" s="86" t="s">
        <v>30</v>
      </c>
      <c r="Q1249" s="811" t="s">
        <v>1501</v>
      </c>
      <c r="R1249" s="812" t="s">
        <v>5707</v>
      </c>
      <c r="S1249" s="812" t="s">
        <v>405</v>
      </c>
      <c r="T1249" s="811" t="s">
        <v>1858</v>
      </c>
      <c r="U1249" s="811" t="s">
        <v>741</v>
      </c>
    </row>
    <row r="1250" spans="1:21" s="583" customFormat="1" ht="13" customHeight="1">
      <c r="A1250" s="810" t="s">
        <v>1340</v>
      </c>
      <c r="B1250" s="810" t="s">
        <v>6919</v>
      </c>
      <c r="C1250" s="778" t="s">
        <v>45</v>
      </c>
      <c r="D1250" s="811" t="s">
        <v>980</v>
      </c>
      <c r="E1250" s="811">
        <v>5</v>
      </c>
      <c r="F1250" s="779" t="s">
        <v>18</v>
      </c>
      <c r="G1250" s="811" t="s">
        <v>1057</v>
      </c>
      <c r="H1250" s="811" t="s">
        <v>45</v>
      </c>
      <c r="I1250" s="811" t="s">
        <v>165</v>
      </c>
      <c r="J1250" s="811" t="s">
        <v>180</v>
      </c>
      <c r="K1250" s="811" t="s">
        <v>220</v>
      </c>
      <c r="L1250" s="811" t="s">
        <v>30</v>
      </c>
      <c r="M1250" s="86" t="s">
        <v>30</v>
      </c>
      <c r="N1250" s="811" t="s">
        <v>30</v>
      </c>
      <c r="O1250" s="811" t="s">
        <v>45</v>
      </c>
      <c r="P1250" s="811" t="s">
        <v>30</v>
      </c>
      <c r="Q1250" s="811" t="s">
        <v>1501</v>
      </c>
      <c r="R1250" s="812" t="s">
        <v>6919</v>
      </c>
      <c r="S1250" s="812" t="s">
        <v>6849</v>
      </c>
      <c r="T1250" s="811" t="s">
        <v>1859</v>
      </c>
      <c r="U1250" s="811" t="s">
        <v>742</v>
      </c>
    </row>
    <row r="1251" spans="1:21" s="583" customFormat="1" ht="13" customHeight="1">
      <c r="A1251" s="810" t="s">
        <v>1340</v>
      </c>
      <c r="B1251" s="810" t="s">
        <v>6920</v>
      </c>
      <c r="C1251" s="778" t="s">
        <v>45</v>
      </c>
      <c r="D1251" s="811" t="s">
        <v>980</v>
      </c>
      <c r="E1251" s="811">
        <v>5</v>
      </c>
      <c r="F1251" s="779" t="s">
        <v>18</v>
      </c>
      <c r="G1251" s="811" t="s">
        <v>1059</v>
      </c>
      <c r="H1251" s="811" t="s">
        <v>45</v>
      </c>
      <c r="I1251" s="811" t="s">
        <v>165</v>
      </c>
      <c r="J1251" s="811" t="s">
        <v>180</v>
      </c>
      <c r="K1251" s="811" t="s">
        <v>220</v>
      </c>
      <c r="L1251" s="811" t="s">
        <v>30</v>
      </c>
      <c r="M1251" s="811" t="s">
        <v>30</v>
      </c>
      <c r="N1251" s="86" t="s">
        <v>45</v>
      </c>
      <c r="O1251" s="811" t="s">
        <v>45</v>
      </c>
      <c r="P1251" s="811" t="s">
        <v>45</v>
      </c>
      <c r="Q1251" s="811" t="s">
        <v>1501</v>
      </c>
      <c r="R1251" s="812" t="s">
        <v>6920</v>
      </c>
      <c r="S1251" s="812" t="s">
        <v>6850</v>
      </c>
      <c r="T1251" s="811" t="s">
        <v>4525</v>
      </c>
      <c r="U1251" s="811" t="s">
        <v>4526</v>
      </c>
    </row>
    <row r="1252" spans="1:21" s="583" customFormat="1">
      <c r="A1252" s="810" t="s">
        <v>1340</v>
      </c>
      <c r="B1252" s="810" t="s">
        <v>5709</v>
      </c>
      <c r="C1252" s="778" t="s">
        <v>30</v>
      </c>
      <c r="D1252" s="811" t="s">
        <v>979</v>
      </c>
      <c r="E1252" s="811">
        <v>3</v>
      </c>
      <c r="F1252" s="779" t="s">
        <v>18</v>
      </c>
      <c r="G1252" s="811" t="s">
        <v>1058</v>
      </c>
      <c r="H1252" s="811" t="s">
        <v>45</v>
      </c>
      <c r="I1252" s="811" t="s">
        <v>192</v>
      </c>
      <c r="J1252" s="811" t="s">
        <v>180</v>
      </c>
      <c r="K1252" s="811" t="s">
        <v>220</v>
      </c>
      <c r="L1252" s="811" t="s">
        <v>30</v>
      </c>
      <c r="M1252" s="86" t="s">
        <v>30</v>
      </c>
      <c r="N1252" s="811" t="s">
        <v>45</v>
      </c>
      <c r="O1252" s="811" t="s">
        <v>45</v>
      </c>
      <c r="P1252" s="811" t="s">
        <v>45</v>
      </c>
      <c r="Q1252" s="811" t="s">
        <v>1501</v>
      </c>
      <c r="R1252" s="812" t="s">
        <v>5709</v>
      </c>
      <c r="S1252" s="812" t="s">
        <v>5710</v>
      </c>
      <c r="T1252" s="811" t="s">
        <v>2089</v>
      </c>
      <c r="U1252" s="811" t="s">
        <v>920</v>
      </c>
    </row>
    <row r="1253" spans="1:21" s="593" customFormat="1" ht="13" customHeight="1">
      <c r="A1253" s="810" t="s">
        <v>1340</v>
      </c>
      <c r="B1253" s="810" t="s">
        <v>5711</v>
      </c>
      <c r="C1253" s="778" t="s">
        <v>30</v>
      </c>
      <c r="D1253" s="811" t="s">
        <v>979</v>
      </c>
      <c r="E1253" s="811">
        <v>3</v>
      </c>
      <c r="F1253" s="779" t="s">
        <v>18</v>
      </c>
      <c r="G1253" s="811" t="s">
        <v>1061</v>
      </c>
      <c r="H1253" s="811" t="s">
        <v>45</v>
      </c>
      <c r="I1253" s="811" t="s">
        <v>192</v>
      </c>
      <c r="J1253" s="811" t="s">
        <v>180</v>
      </c>
      <c r="K1253" s="811" t="s">
        <v>220</v>
      </c>
      <c r="L1253" s="811" t="s">
        <v>30</v>
      </c>
      <c r="M1253" s="86" t="s">
        <v>30</v>
      </c>
      <c r="N1253" s="811" t="s">
        <v>45</v>
      </c>
      <c r="O1253" s="811" t="s">
        <v>45</v>
      </c>
      <c r="P1253" s="811" t="s">
        <v>45</v>
      </c>
      <c r="Q1253" s="811" t="s">
        <v>1501</v>
      </c>
      <c r="R1253" s="812" t="s">
        <v>5711</v>
      </c>
      <c r="S1253" s="812" t="s">
        <v>5712</v>
      </c>
      <c r="T1253" s="811" t="s">
        <v>5713</v>
      </c>
      <c r="U1253" s="811" t="s">
        <v>5714</v>
      </c>
    </row>
    <row r="1254" spans="1:21" s="583" customFormat="1" ht="13" customHeight="1">
      <c r="A1254" s="810" t="s">
        <v>1340</v>
      </c>
      <c r="B1254" s="810" t="s">
        <v>5715</v>
      </c>
      <c r="C1254" s="778" t="s">
        <v>30</v>
      </c>
      <c r="D1254" s="811" t="s">
        <v>979</v>
      </c>
      <c r="E1254" s="811">
        <v>3</v>
      </c>
      <c r="F1254" s="779" t="s">
        <v>18</v>
      </c>
      <c r="G1254" s="811" t="s">
        <v>1057</v>
      </c>
      <c r="H1254" s="811" t="s">
        <v>45</v>
      </c>
      <c r="I1254" s="811" t="s">
        <v>192</v>
      </c>
      <c r="J1254" s="811" t="s">
        <v>180</v>
      </c>
      <c r="K1254" s="811" t="s">
        <v>220</v>
      </c>
      <c r="L1254" s="811" t="s">
        <v>30</v>
      </c>
      <c r="M1254" s="86" t="s">
        <v>30</v>
      </c>
      <c r="N1254" s="811" t="s">
        <v>45</v>
      </c>
      <c r="O1254" s="811" t="s">
        <v>45</v>
      </c>
      <c r="P1254" s="811" t="s">
        <v>30</v>
      </c>
      <c r="Q1254" s="811" t="s">
        <v>1501</v>
      </c>
      <c r="R1254" s="812" t="s">
        <v>5715</v>
      </c>
      <c r="S1254" s="812" t="s">
        <v>5716</v>
      </c>
      <c r="T1254" s="811" t="s">
        <v>1661</v>
      </c>
      <c r="U1254" s="811" t="s">
        <v>871</v>
      </c>
    </row>
    <row r="1255" spans="1:21" s="583" customFormat="1" ht="13" hidden="1" customHeight="1">
      <c r="A1255" s="810" t="s">
        <v>1340</v>
      </c>
      <c r="B1255" s="810" t="s">
        <v>5706</v>
      </c>
      <c r="C1255" s="778" t="s">
        <v>45</v>
      </c>
      <c r="D1255" s="811" t="s">
        <v>980</v>
      </c>
      <c r="E1255" s="811">
        <v>5</v>
      </c>
      <c r="F1255" s="779" t="s">
        <v>19</v>
      </c>
      <c r="G1255" s="811" t="s">
        <v>1057</v>
      </c>
      <c r="H1255" s="811" t="s">
        <v>45</v>
      </c>
      <c r="I1255" s="811" t="s">
        <v>165</v>
      </c>
      <c r="J1255" s="811" t="s">
        <v>35</v>
      </c>
      <c r="K1255" s="811" t="s">
        <v>978</v>
      </c>
      <c r="L1255" s="811" t="s">
        <v>45</v>
      </c>
      <c r="M1255" s="86" t="s">
        <v>30</v>
      </c>
      <c r="N1255" s="811" t="s">
        <v>45</v>
      </c>
      <c r="O1255" s="811" t="s">
        <v>45</v>
      </c>
      <c r="P1255" s="811" t="s">
        <v>45</v>
      </c>
      <c r="Q1255" s="811" t="s">
        <v>45</v>
      </c>
      <c r="R1255" s="812" t="s">
        <v>45</v>
      </c>
      <c r="S1255" s="812" t="s">
        <v>45</v>
      </c>
      <c r="T1255" s="811" t="s">
        <v>45</v>
      </c>
      <c r="U1255" s="811" t="s">
        <v>740</v>
      </c>
    </row>
    <row r="1256" spans="1:21" s="583" customFormat="1" ht="13" customHeight="1">
      <c r="A1256" s="810" t="s">
        <v>1340</v>
      </c>
      <c r="B1256" s="810" t="s">
        <v>5717</v>
      </c>
      <c r="C1256" s="778" t="s">
        <v>30</v>
      </c>
      <c r="D1256" s="811" t="s">
        <v>979</v>
      </c>
      <c r="E1256" s="811">
        <v>3</v>
      </c>
      <c r="F1256" s="779" t="s">
        <v>18</v>
      </c>
      <c r="G1256" s="811" t="s">
        <v>1059</v>
      </c>
      <c r="H1256" s="811" t="s">
        <v>45</v>
      </c>
      <c r="I1256" s="811" t="s">
        <v>192</v>
      </c>
      <c r="J1256" s="811" t="s">
        <v>180</v>
      </c>
      <c r="K1256" s="811" t="s">
        <v>220</v>
      </c>
      <c r="L1256" s="811" t="s">
        <v>30</v>
      </c>
      <c r="M1256" s="86" t="s">
        <v>30</v>
      </c>
      <c r="N1256" s="811" t="s">
        <v>45</v>
      </c>
      <c r="O1256" s="811" t="s">
        <v>45</v>
      </c>
      <c r="P1256" s="811" t="s">
        <v>45</v>
      </c>
      <c r="Q1256" s="811" t="s">
        <v>1501</v>
      </c>
      <c r="R1256" s="812" t="s">
        <v>5717</v>
      </c>
      <c r="S1256" s="812" t="s">
        <v>5718</v>
      </c>
      <c r="T1256" s="811" t="s">
        <v>4932</v>
      </c>
      <c r="U1256" s="811" t="s">
        <v>2546</v>
      </c>
    </row>
    <row r="1257" spans="1:21" s="583" customFormat="1" ht="13" customHeight="1">
      <c r="A1257" s="810" t="s">
        <v>1340</v>
      </c>
      <c r="B1257" s="810" t="s">
        <v>8675</v>
      </c>
      <c r="C1257" s="778" t="s">
        <v>45</v>
      </c>
      <c r="D1257" s="811" t="s">
        <v>983</v>
      </c>
      <c r="E1257" s="811">
        <v>2</v>
      </c>
      <c r="F1257" s="779" t="s">
        <v>18</v>
      </c>
      <c r="G1257" s="811" t="s">
        <v>1057</v>
      </c>
      <c r="H1257" s="811" t="s">
        <v>45</v>
      </c>
      <c r="I1257" s="811" t="s">
        <v>36</v>
      </c>
      <c r="J1257" s="811" t="s">
        <v>180</v>
      </c>
      <c r="K1257" s="811" t="s">
        <v>220</v>
      </c>
      <c r="L1257" s="811" t="s">
        <v>30</v>
      </c>
      <c r="M1257" s="86" t="s">
        <v>30</v>
      </c>
      <c r="N1257" s="811" t="s">
        <v>30</v>
      </c>
      <c r="O1257" s="811" t="s">
        <v>30</v>
      </c>
      <c r="P1257" s="811" t="s">
        <v>30</v>
      </c>
      <c r="Q1257" s="811" t="s">
        <v>1501</v>
      </c>
      <c r="R1257" s="812" t="s">
        <v>8675</v>
      </c>
      <c r="S1257" s="812" t="s">
        <v>8676</v>
      </c>
      <c r="T1257" s="811" t="s">
        <v>1860</v>
      </c>
      <c r="U1257" s="811" t="s">
        <v>743</v>
      </c>
    </row>
    <row r="1258" spans="1:21" s="583" customFormat="1" ht="13" customHeight="1">
      <c r="A1258" s="810" t="s">
        <v>1340</v>
      </c>
      <c r="B1258" s="810" t="s">
        <v>9089</v>
      </c>
      <c r="C1258" s="778" t="s">
        <v>45</v>
      </c>
      <c r="D1258" s="811" t="s">
        <v>980</v>
      </c>
      <c r="E1258" s="811">
        <v>5</v>
      </c>
      <c r="F1258" s="779" t="s">
        <v>18</v>
      </c>
      <c r="G1258" s="811" t="s">
        <v>1057</v>
      </c>
      <c r="H1258" s="811" t="s">
        <v>45</v>
      </c>
      <c r="I1258" s="811" t="s">
        <v>165</v>
      </c>
      <c r="J1258" s="811" t="s">
        <v>2</v>
      </c>
      <c r="K1258" s="811" t="s">
        <v>220</v>
      </c>
      <c r="L1258" s="811" t="s">
        <v>45</v>
      </c>
      <c r="M1258" s="86" t="s">
        <v>30</v>
      </c>
      <c r="N1258" s="811" t="s">
        <v>45</v>
      </c>
      <c r="O1258" s="811" t="s">
        <v>45</v>
      </c>
      <c r="P1258" s="811" t="s">
        <v>30</v>
      </c>
      <c r="Q1258" s="811" t="s">
        <v>1501</v>
      </c>
      <c r="R1258" s="812" t="s">
        <v>9089</v>
      </c>
      <c r="S1258" s="812" t="s">
        <v>9090</v>
      </c>
      <c r="T1258" s="811" t="s">
        <v>1861</v>
      </c>
      <c r="U1258" s="811" t="s">
        <v>744</v>
      </c>
    </row>
    <row r="1259" spans="1:21" s="583" customFormat="1" ht="13" customHeight="1">
      <c r="A1259" s="810" t="s">
        <v>1340</v>
      </c>
      <c r="B1259" s="810" t="s">
        <v>5720</v>
      </c>
      <c r="C1259" s="778" t="s">
        <v>30</v>
      </c>
      <c r="D1259" s="811" t="s">
        <v>980</v>
      </c>
      <c r="E1259" s="811">
        <v>5</v>
      </c>
      <c r="F1259" s="779" t="s">
        <v>18</v>
      </c>
      <c r="G1259" s="811" t="s">
        <v>1057</v>
      </c>
      <c r="H1259" s="811" t="s">
        <v>45</v>
      </c>
      <c r="I1259" s="811" t="s">
        <v>165</v>
      </c>
      <c r="J1259" s="811" t="s">
        <v>169</v>
      </c>
      <c r="K1259" s="811" t="s">
        <v>220</v>
      </c>
      <c r="L1259" s="811" t="s">
        <v>45</v>
      </c>
      <c r="M1259" s="86" t="s">
        <v>30</v>
      </c>
      <c r="N1259" s="811" t="s">
        <v>30</v>
      </c>
      <c r="O1259" s="811" t="s">
        <v>45</v>
      </c>
      <c r="P1259" s="811" t="s">
        <v>30</v>
      </c>
      <c r="Q1259" s="811" t="s">
        <v>1501</v>
      </c>
      <c r="R1259" s="812" t="s">
        <v>5720</v>
      </c>
      <c r="S1259" s="812" t="s">
        <v>407</v>
      </c>
      <c r="T1259" s="811" t="s">
        <v>1660</v>
      </c>
      <c r="U1259" s="811" t="s">
        <v>745</v>
      </c>
    </row>
    <row r="1260" spans="1:21" s="583" customFormat="1" ht="13" customHeight="1">
      <c r="A1260" s="810" t="s">
        <v>1340</v>
      </c>
      <c r="B1260" s="810" t="s">
        <v>5722</v>
      </c>
      <c r="C1260" s="778" t="s">
        <v>30</v>
      </c>
      <c r="D1260" s="811" t="s">
        <v>980</v>
      </c>
      <c r="E1260" s="811">
        <v>5</v>
      </c>
      <c r="F1260" s="779" t="s">
        <v>18</v>
      </c>
      <c r="G1260" s="811" t="s">
        <v>1057</v>
      </c>
      <c r="H1260" s="811" t="s">
        <v>45</v>
      </c>
      <c r="I1260" s="811" t="s">
        <v>165</v>
      </c>
      <c r="J1260" s="811" t="s">
        <v>23</v>
      </c>
      <c r="K1260" s="811" t="s">
        <v>220</v>
      </c>
      <c r="L1260" s="811" t="s">
        <v>45</v>
      </c>
      <c r="M1260" s="86" t="s">
        <v>30</v>
      </c>
      <c r="N1260" s="811" t="s">
        <v>30</v>
      </c>
      <c r="O1260" s="811" t="s">
        <v>45</v>
      </c>
      <c r="P1260" s="811" t="s">
        <v>30</v>
      </c>
      <c r="Q1260" s="811" t="s">
        <v>1501</v>
      </c>
      <c r="R1260" s="812" t="s">
        <v>5722</v>
      </c>
      <c r="S1260" s="812" t="s">
        <v>161</v>
      </c>
      <c r="T1260" s="811" t="s">
        <v>1658</v>
      </c>
      <c r="U1260" s="811" t="s">
        <v>749</v>
      </c>
    </row>
    <row r="1261" spans="1:21" s="593" customFormat="1" ht="13" customHeight="1">
      <c r="A1261" s="810" t="s">
        <v>1340</v>
      </c>
      <c r="B1261" s="810" t="s">
        <v>9419</v>
      </c>
      <c r="C1261" s="778" t="s">
        <v>45</v>
      </c>
      <c r="D1261" s="811" t="s">
        <v>983</v>
      </c>
      <c r="E1261" s="811">
        <v>2</v>
      </c>
      <c r="F1261" s="779" t="s">
        <v>18</v>
      </c>
      <c r="G1261" s="811" t="s">
        <v>1057</v>
      </c>
      <c r="H1261" s="811" t="s">
        <v>45</v>
      </c>
      <c r="I1261" s="811" t="s">
        <v>36</v>
      </c>
      <c r="J1261" s="811" t="s">
        <v>35</v>
      </c>
      <c r="K1261" s="811" t="s">
        <v>220</v>
      </c>
      <c r="L1261" s="811" t="s">
        <v>45</v>
      </c>
      <c r="M1261" s="86" t="s">
        <v>45</v>
      </c>
      <c r="N1261" s="811" t="s">
        <v>45</v>
      </c>
      <c r="O1261" s="811" t="s">
        <v>45</v>
      </c>
      <c r="P1261" s="811" t="s">
        <v>45</v>
      </c>
      <c r="Q1261" s="811" t="s">
        <v>16</v>
      </c>
      <c r="R1261" s="812" t="s">
        <v>45</v>
      </c>
      <c r="S1261" s="812" t="s">
        <v>9419</v>
      </c>
      <c r="T1261" s="811" t="s">
        <v>9420</v>
      </c>
      <c r="U1261" s="811" t="s">
        <v>9421</v>
      </c>
    </row>
    <row r="1262" spans="1:21" s="583" customFormat="1" ht="13" customHeight="1">
      <c r="A1262" s="810" t="s">
        <v>1340</v>
      </c>
      <c r="B1262" s="810" t="s">
        <v>9422</v>
      </c>
      <c r="C1262" s="778" t="s">
        <v>45</v>
      </c>
      <c r="D1262" s="811" t="s">
        <v>979</v>
      </c>
      <c r="E1262" s="811">
        <v>3</v>
      </c>
      <c r="F1262" s="779" t="s">
        <v>18</v>
      </c>
      <c r="G1262" s="811" t="s">
        <v>1057</v>
      </c>
      <c r="H1262" s="811" t="s">
        <v>45</v>
      </c>
      <c r="I1262" s="811" t="s">
        <v>192</v>
      </c>
      <c r="J1262" s="811" t="s">
        <v>35</v>
      </c>
      <c r="K1262" s="811" t="s">
        <v>220</v>
      </c>
      <c r="L1262" s="811" t="s">
        <v>45</v>
      </c>
      <c r="M1262" s="86" t="s">
        <v>30</v>
      </c>
      <c r="N1262" s="811" t="s">
        <v>45</v>
      </c>
      <c r="O1262" s="811" t="s">
        <v>45</v>
      </c>
      <c r="P1262" s="811" t="s">
        <v>30</v>
      </c>
      <c r="Q1262" s="811" t="s">
        <v>16</v>
      </c>
      <c r="R1262" s="812" t="s">
        <v>45</v>
      </c>
      <c r="S1262" s="812" t="s">
        <v>9422</v>
      </c>
      <c r="T1262" s="811" t="s">
        <v>3072</v>
      </c>
      <c r="U1262" s="811" t="s">
        <v>3073</v>
      </c>
    </row>
    <row r="1263" spans="1:21" s="583" customFormat="1" ht="13" customHeight="1">
      <c r="A1263" s="810" t="s">
        <v>1340</v>
      </c>
      <c r="B1263" s="810" t="s">
        <v>8829</v>
      </c>
      <c r="C1263" s="778" t="s">
        <v>45</v>
      </c>
      <c r="D1263" s="811" t="s">
        <v>982</v>
      </c>
      <c r="E1263" s="811">
        <v>4</v>
      </c>
      <c r="F1263" s="779" t="s">
        <v>18</v>
      </c>
      <c r="G1263" s="811" t="s">
        <v>1057</v>
      </c>
      <c r="H1263" s="811" t="s">
        <v>45</v>
      </c>
      <c r="I1263" s="811" t="s">
        <v>165</v>
      </c>
      <c r="J1263" s="811" t="s">
        <v>35</v>
      </c>
      <c r="K1263" s="811" t="s">
        <v>220</v>
      </c>
      <c r="L1263" s="811" t="s">
        <v>45</v>
      </c>
      <c r="M1263" s="86" t="s">
        <v>30</v>
      </c>
      <c r="N1263" s="811" t="s">
        <v>45</v>
      </c>
      <c r="O1263" s="811" t="s">
        <v>45</v>
      </c>
      <c r="P1263" s="811" t="s">
        <v>30</v>
      </c>
      <c r="Q1263" s="811" t="s">
        <v>16</v>
      </c>
      <c r="R1263" s="812" t="s">
        <v>45</v>
      </c>
      <c r="S1263" s="812" t="s">
        <v>8829</v>
      </c>
      <c r="T1263" s="811" t="s">
        <v>8830</v>
      </c>
      <c r="U1263" s="811" t="s">
        <v>8831</v>
      </c>
    </row>
    <row r="1264" spans="1:21" s="583" customFormat="1" ht="13" hidden="1" customHeight="1">
      <c r="A1264" s="810" t="s">
        <v>1340</v>
      </c>
      <c r="B1264" s="810" t="s">
        <v>5719</v>
      </c>
      <c r="C1264" s="778" t="s">
        <v>45</v>
      </c>
      <c r="D1264" s="811" t="s">
        <v>980</v>
      </c>
      <c r="E1264" s="811">
        <v>5</v>
      </c>
      <c r="F1264" s="779" t="s">
        <v>19</v>
      </c>
      <c r="G1264" s="811" t="s">
        <v>1057</v>
      </c>
      <c r="H1264" s="811" t="s">
        <v>45</v>
      </c>
      <c r="I1264" s="811" t="s">
        <v>165</v>
      </c>
      <c r="J1264" s="811" t="s">
        <v>180</v>
      </c>
      <c r="K1264" s="811" t="s">
        <v>220</v>
      </c>
      <c r="L1264" s="811" t="s">
        <v>45</v>
      </c>
      <c r="M1264" s="86" t="s">
        <v>30</v>
      </c>
      <c r="N1264" s="811" t="s">
        <v>45</v>
      </c>
      <c r="O1264" s="811" t="s">
        <v>45</v>
      </c>
      <c r="P1264" s="811" t="s">
        <v>30</v>
      </c>
      <c r="Q1264" s="811" t="s">
        <v>1500</v>
      </c>
      <c r="R1264" s="812" t="s">
        <v>5719</v>
      </c>
      <c r="S1264" s="812" t="s">
        <v>45</v>
      </c>
      <c r="T1264" s="811" t="s">
        <v>45</v>
      </c>
      <c r="U1264" s="811" t="s">
        <v>1965</v>
      </c>
    </row>
    <row r="1265" spans="1:21" s="583" customFormat="1" ht="13" customHeight="1">
      <c r="A1265" s="810" t="s">
        <v>1340</v>
      </c>
      <c r="B1265" s="810" t="s">
        <v>11713</v>
      </c>
      <c r="C1265" s="778" t="s">
        <v>45</v>
      </c>
      <c r="D1265" s="811" t="s">
        <v>980</v>
      </c>
      <c r="E1265" s="811">
        <v>5</v>
      </c>
      <c r="F1265" s="779" t="s">
        <v>18</v>
      </c>
      <c r="G1265" s="811" t="s">
        <v>1057</v>
      </c>
      <c r="H1265" s="811" t="s">
        <v>45</v>
      </c>
      <c r="I1265" s="811" t="s">
        <v>165</v>
      </c>
      <c r="J1265" s="811" t="s">
        <v>180</v>
      </c>
      <c r="K1265" s="811" t="s">
        <v>220</v>
      </c>
      <c r="L1265" s="811" t="s">
        <v>45</v>
      </c>
      <c r="M1265" s="86" t="s">
        <v>30</v>
      </c>
      <c r="N1265" s="811" t="s">
        <v>45</v>
      </c>
      <c r="O1265" s="811" t="s">
        <v>45</v>
      </c>
      <c r="P1265" s="811" t="s">
        <v>30</v>
      </c>
      <c r="Q1265" s="811" t="s">
        <v>1501</v>
      </c>
      <c r="R1265" s="812" t="s">
        <v>11716</v>
      </c>
      <c r="S1265" s="812" t="s">
        <v>11713</v>
      </c>
      <c r="T1265" s="811" t="s">
        <v>11720</v>
      </c>
      <c r="U1265" s="811" t="s">
        <v>11723</v>
      </c>
    </row>
    <row r="1266" spans="1:21" s="583" customFormat="1" ht="13" customHeight="1">
      <c r="A1266" s="810" t="s">
        <v>1340</v>
      </c>
      <c r="B1266" s="810" t="s">
        <v>11714</v>
      </c>
      <c r="C1266" s="778" t="s">
        <v>45</v>
      </c>
      <c r="D1266" s="811" t="s">
        <v>980</v>
      </c>
      <c r="E1266" s="811">
        <v>5</v>
      </c>
      <c r="F1266" s="779" t="s">
        <v>18</v>
      </c>
      <c r="G1266" s="811" t="s">
        <v>1059</v>
      </c>
      <c r="H1266" s="811" t="s">
        <v>45</v>
      </c>
      <c r="I1266" s="811" t="s">
        <v>165</v>
      </c>
      <c r="J1266" s="811" t="s">
        <v>180</v>
      </c>
      <c r="K1266" s="811" t="s">
        <v>220</v>
      </c>
      <c r="L1266" s="811" t="s">
        <v>45</v>
      </c>
      <c r="M1266" s="86" t="s">
        <v>30</v>
      </c>
      <c r="N1266" s="811" t="s">
        <v>45</v>
      </c>
      <c r="O1266" s="811" t="s">
        <v>45</v>
      </c>
      <c r="P1266" s="811" t="s">
        <v>45</v>
      </c>
      <c r="Q1266" s="811" t="s">
        <v>1501</v>
      </c>
      <c r="R1266" s="812" t="s">
        <v>11718</v>
      </c>
      <c r="S1266" s="812" t="s">
        <v>11714</v>
      </c>
      <c r="T1266" s="811" t="s">
        <v>11721</v>
      </c>
      <c r="U1266" s="811" t="s">
        <v>11717</v>
      </c>
    </row>
    <row r="1267" spans="1:21" s="583" customFormat="1" ht="13" hidden="1" customHeight="1">
      <c r="A1267" s="810" t="s">
        <v>1340</v>
      </c>
      <c r="B1267" s="810" t="s">
        <v>39</v>
      </c>
      <c r="C1267" s="778" t="s">
        <v>45</v>
      </c>
      <c r="D1267" s="811" t="s">
        <v>980</v>
      </c>
      <c r="E1267" s="811">
        <v>5</v>
      </c>
      <c r="F1267" s="779" t="s">
        <v>19</v>
      </c>
      <c r="G1267" s="811" t="s">
        <v>1057</v>
      </c>
      <c r="H1267" s="811" t="s">
        <v>45</v>
      </c>
      <c r="I1267" s="811" t="s">
        <v>165</v>
      </c>
      <c r="J1267" s="811" t="s">
        <v>185</v>
      </c>
      <c r="K1267" s="811" t="s">
        <v>220</v>
      </c>
      <c r="L1267" s="811" t="s">
        <v>45</v>
      </c>
      <c r="M1267" s="86" t="s">
        <v>30</v>
      </c>
      <c r="N1267" s="811" t="s">
        <v>45</v>
      </c>
      <c r="O1267" s="811" t="s">
        <v>45</v>
      </c>
      <c r="P1267" s="811" t="s">
        <v>45</v>
      </c>
      <c r="Q1267" s="811" t="s">
        <v>45</v>
      </c>
      <c r="R1267" s="812" t="s">
        <v>45</v>
      </c>
      <c r="S1267" s="812" t="s">
        <v>45</v>
      </c>
      <c r="T1267" s="811" t="s">
        <v>45</v>
      </c>
      <c r="U1267" s="811" t="s">
        <v>746</v>
      </c>
    </row>
    <row r="1268" spans="1:21" s="583" customFormat="1" ht="13" customHeight="1">
      <c r="A1268" s="810" t="s">
        <v>1340</v>
      </c>
      <c r="B1268" s="810" t="s">
        <v>11715</v>
      </c>
      <c r="C1268" s="778" t="s">
        <v>45</v>
      </c>
      <c r="D1268" s="811" t="s">
        <v>980</v>
      </c>
      <c r="E1268" s="811">
        <v>5</v>
      </c>
      <c r="F1268" s="779" t="s">
        <v>18</v>
      </c>
      <c r="G1268" s="811" t="s">
        <v>1057</v>
      </c>
      <c r="H1268" s="811" t="s">
        <v>45</v>
      </c>
      <c r="I1268" s="811" t="s">
        <v>165</v>
      </c>
      <c r="J1268" s="811" t="s">
        <v>180</v>
      </c>
      <c r="K1268" s="811" t="s">
        <v>220</v>
      </c>
      <c r="L1268" s="811" t="s">
        <v>45</v>
      </c>
      <c r="M1268" s="86" t="s">
        <v>45</v>
      </c>
      <c r="N1268" s="811" t="s">
        <v>30</v>
      </c>
      <c r="O1268" s="811" t="s">
        <v>45</v>
      </c>
      <c r="P1268" s="811" t="s">
        <v>45</v>
      </c>
      <c r="Q1268" s="811" t="s">
        <v>1501</v>
      </c>
      <c r="R1268" s="812" t="s">
        <v>11719</v>
      </c>
      <c r="S1268" s="812" t="s">
        <v>11715</v>
      </c>
      <c r="T1268" s="811" t="s">
        <v>11722</v>
      </c>
      <c r="U1268" s="811" t="s">
        <v>11724</v>
      </c>
    </row>
    <row r="1269" spans="1:21" s="583" customFormat="1" ht="13" hidden="1" customHeight="1">
      <c r="A1269" s="810" t="s">
        <v>1340</v>
      </c>
      <c r="B1269" s="810" t="s">
        <v>5721</v>
      </c>
      <c r="C1269" s="778" t="s">
        <v>45</v>
      </c>
      <c r="D1269" s="811" t="s">
        <v>980</v>
      </c>
      <c r="E1269" s="811">
        <v>5</v>
      </c>
      <c r="F1269" s="779" t="s">
        <v>40</v>
      </c>
      <c r="G1269" s="811" t="s">
        <v>1057</v>
      </c>
      <c r="H1269" s="811" t="s">
        <v>45</v>
      </c>
      <c r="I1269" s="811" t="s">
        <v>165</v>
      </c>
      <c r="J1269" s="811" t="s">
        <v>23</v>
      </c>
      <c r="K1269" s="811" t="s">
        <v>220</v>
      </c>
      <c r="L1269" s="811" t="s">
        <v>45</v>
      </c>
      <c r="M1269" s="86" t="s">
        <v>30</v>
      </c>
      <c r="N1269" s="811" t="s">
        <v>45</v>
      </c>
      <c r="O1269" s="811" t="s">
        <v>45</v>
      </c>
      <c r="P1269" s="811" t="s">
        <v>30</v>
      </c>
      <c r="Q1269" s="811" t="s">
        <v>1501</v>
      </c>
      <c r="R1269" s="812" t="s">
        <v>5721</v>
      </c>
      <c r="S1269" s="812" t="s">
        <v>10</v>
      </c>
      <c r="T1269" s="811" t="s">
        <v>1862</v>
      </c>
      <c r="U1269" s="811" t="s">
        <v>747</v>
      </c>
    </row>
    <row r="1270" spans="1:21" s="583" customFormat="1" ht="13" hidden="1" customHeight="1">
      <c r="A1270" s="810" t="s">
        <v>1340</v>
      </c>
      <c r="B1270" s="810" t="s">
        <v>507</v>
      </c>
      <c r="C1270" s="778" t="s">
        <v>45</v>
      </c>
      <c r="D1270" s="811" t="s">
        <v>983</v>
      </c>
      <c r="E1270" s="811">
        <v>2</v>
      </c>
      <c r="F1270" s="779" t="s">
        <v>19</v>
      </c>
      <c r="G1270" s="811" t="s">
        <v>1057</v>
      </c>
      <c r="H1270" s="811" t="s">
        <v>45</v>
      </c>
      <c r="I1270" s="811" t="s">
        <v>36</v>
      </c>
      <c r="J1270" s="811" t="s">
        <v>35</v>
      </c>
      <c r="K1270" s="811" t="s">
        <v>221</v>
      </c>
      <c r="L1270" s="811" t="s">
        <v>30</v>
      </c>
      <c r="M1270" s="86" t="s">
        <v>30</v>
      </c>
      <c r="N1270" s="811" t="s">
        <v>45</v>
      </c>
      <c r="O1270" s="811" t="s">
        <v>45</v>
      </c>
      <c r="P1270" s="811" t="s">
        <v>45</v>
      </c>
      <c r="Q1270" s="811" t="s">
        <v>1501</v>
      </c>
      <c r="R1270" s="812" t="s">
        <v>507</v>
      </c>
      <c r="S1270" s="812" t="s">
        <v>409</v>
      </c>
      <c r="T1270" s="811" t="s">
        <v>1657</v>
      </c>
      <c r="U1270" s="811" t="s">
        <v>46</v>
      </c>
    </row>
    <row r="1271" spans="1:21" s="583" customFormat="1" ht="13" customHeight="1">
      <c r="A1271" s="810" t="s">
        <v>1340</v>
      </c>
      <c r="B1271" s="810" t="s">
        <v>9423</v>
      </c>
      <c r="C1271" s="778" t="s">
        <v>45</v>
      </c>
      <c r="D1271" s="811" t="s">
        <v>980</v>
      </c>
      <c r="E1271" s="811">
        <v>5</v>
      </c>
      <c r="F1271" s="779" t="s">
        <v>18</v>
      </c>
      <c r="G1271" s="811" t="s">
        <v>1059</v>
      </c>
      <c r="H1271" s="811" t="s">
        <v>45</v>
      </c>
      <c r="I1271" s="811" t="s">
        <v>165</v>
      </c>
      <c r="J1271" s="811" t="s">
        <v>180</v>
      </c>
      <c r="K1271" s="811" t="s">
        <v>220</v>
      </c>
      <c r="L1271" s="811" t="s">
        <v>45</v>
      </c>
      <c r="M1271" s="86" t="s">
        <v>30</v>
      </c>
      <c r="N1271" s="811" t="s">
        <v>45</v>
      </c>
      <c r="O1271" s="811" t="s">
        <v>45</v>
      </c>
      <c r="P1271" s="811" t="s">
        <v>45</v>
      </c>
      <c r="Q1271" s="811" t="s">
        <v>1500</v>
      </c>
      <c r="R1271" s="812" t="s">
        <v>9423</v>
      </c>
      <c r="S1271" s="812" t="s">
        <v>45</v>
      </c>
      <c r="T1271" s="811" t="s">
        <v>45</v>
      </c>
      <c r="U1271" s="811" t="s">
        <v>2539</v>
      </c>
    </row>
    <row r="1272" spans="1:21" s="583" customFormat="1" ht="13" hidden="1" customHeight="1">
      <c r="A1272" s="810" t="s">
        <v>1340</v>
      </c>
      <c r="B1272" s="810" t="s">
        <v>5723</v>
      </c>
      <c r="C1272" s="778" t="s">
        <v>45</v>
      </c>
      <c r="D1272" s="811" t="s">
        <v>980</v>
      </c>
      <c r="E1272" s="811">
        <v>5</v>
      </c>
      <c r="F1272" s="779" t="s">
        <v>40</v>
      </c>
      <c r="G1272" s="811" t="s">
        <v>1059</v>
      </c>
      <c r="H1272" s="811" t="s">
        <v>45</v>
      </c>
      <c r="I1272" s="811" t="s">
        <v>165</v>
      </c>
      <c r="J1272" s="811" t="s">
        <v>23</v>
      </c>
      <c r="K1272" s="811" t="s">
        <v>220</v>
      </c>
      <c r="L1272" s="811" t="s">
        <v>45</v>
      </c>
      <c r="M1272" s="86" t="s">
        <v>30</v>
      </c>
      <c r="N1272" s="811" t="s">
        <v>45</v>
      </c>
      <c r="O1272" s="811" t="s">
        <v>45</v>
      </c>
      <c r="P1272" s="811" t="s">
        <v>45</v>
      </c>
      <c r="Q1272" s="811" t="s">
        <v>16</v>
      </c>
      <c r="R1272" s="812" t="s">
        <v>45</v>
      </c>
      <c r="S1272" s="812" t="s">
        <v>5723</v>
      </c>
      <c r="T1272" s="811" t="s">
        <v>4527</v>
      </c>
      <c r="U1272" s="811" t="s">
        <v>4528</v>
      </c>
    </row>
    <row r="1273" spans="1:21" s="583" customFormat="1" ht="13" hidden="1" customHeight="1">
      <c r="A1273" s="810" t="s">
        <v>1340</v>
      </c>
      <c r="B1273" s="810" t="s">
        <v>5724</v>
      </c>
      <c r="C1273" s="778" t="s">
        <v>45</v>
      </c>
      <c r="D1273" s="811" t="s">
        <v>982</v>
      </c>
      <c r="E1273" s="811">
        <v>4</v>
      </c>
      <c r="F1273" s="779" t="s">
        <v>40</v>
      </c>
      <c r="G1273" s="811" t="s">
        <v>1057</v>
      </c>
      <c r="H1273" s="811" t="s">
        <v>45</v>
      </c>
      <c r="I1273" s="811" t="s">
        <v>165</v>
      </c>
      <c r="J1273" s="811" t="s">
        <v>187</v>
      </c>
      <c r="K1273" s="811" t="s">
        <v>220</v>
      </c>
      <c r="L1273" s="811" t="s">
        <v>45</v>
      </c>
      <c r="M1273" s="86" t="s">
        <v>30</v>
      </c>
      <c r="N1273" s="811" t="s">
        <v>45</v>
      </c>
      <c r="O1273" s="811" t="s">
        <v>45</v>
      </c>
      <c r="P1273" s="811" t="s">
        <v>30</v>
      </c>
      <c r="Q1273" s="811" t="s">
        <v>16</v>
      </c>
      <c r="R1273" s="812" t="s">
        <v>45</v>
      </c>
      <c r="S1273" s="812" t="s">
        <v>5724</v>
      </c>
      <c r="T1273" s="811" t="s">
        <v>5725</v>
      </c>
      <c r="U1273" s="811" t="s">
        <v>5726</v>
      </c>
    </row>
    <row r="1274" spans="1:21" s="583" customFormat="1" ht="13" hidden="1" customHeight="1">
      <c r="A1274" s="810" t="s">
        <v>1340</v>
      </c>
      <c r="B1274" s="810" t="s">
        <v>3074</v>
      </c>
      <c r="C1274" s="778" t="s">
        <v>45</v>
      </c>
      <c r="D1274" s="811" t="s">
        <v>979</v>
      </c>
      <c r="E1274" s="811">
        <v>3</v>
      </c>
      <c r="F1274" s="779" t="s">
        <v>40</v>
      </c>
      <c r="G1274" s="811" t="s">
        <v>1057</v>
      </c>
      <c r="H1274" s="811" t="s">
        <v>45</v>
      </c>
      <c r="I1274" s="811" t="s">
        <v>192</v>
      </c>
      <c r="J1274" s="811" t="s">
        <v>35</v>
      </c>
      <c r="K1274" s="811" t="s">
        <v>220</v>
      </c>
      <c r="L1274" s="811" t="s">
        <v>45</v>
      </c>
      <c r="M1274" s="86" t="s">
        <v>30</v>
      </c>
      <c r="N1274" s="811" t="s">
        <v>45</v>
      </c>
      <c r="O1274" s="811" t="s">
        <v>45</v>
      </c>
      <c r="P1274" s="811" t="s">
        <v>45</v>
      </c>
      <c r="Q1274" s="811" t="s">
        <v>16</v>
      </c>
      <c r="R1274" s="812" t="s">
        <v>45</v>
      </c>
      <c r="S1274" s="812" t="s">
        <v>3074</v>
      </c>
      <c r="T1274" s="811" t="s">
        <v>3072</v>
      </c>
      <c r="U1274" s="811" t="s">
        <v>3073</v>
      </c>
    </row>
    <row r="1275" spans="1:21" s="583" customFormat="1" ht="13" customHeight="1">
      <c r="A1275" s="810" t="s">
        <v>1340</v>
      </c>
      <c r="B1275" s="810" t="s">
        <v>9424</v>
      </c>
      <c r="C1275" s="778" t="s">
        <v>45</v>
      </c>
      <c r="D1275" s="811" t="s">
        <v>980</v>
      </c>
      <c r="E1275" s="811">
        <v>5</v>
      </c>
      <c r="F1275" s="779" t="s">
        <v>18</v>
      </c>
      <c r="G1275" s="811" t="s">
        <v>1058</v>
      </c>
      <c r="H1275" s="811" t="s">
        <v>45</v>
      </c>
      <c r="I1275" s="811" t="s">
        <v>165</v>
      </c>
      <c r="J1275" s="811" t="s">
        <v>180</v>
      </c>
      <c r="K1275" s="811" t="s">
        <v>220</v>
      </c>
      <c r="L1275" s="811" t="s">
        <v>30</v>
      </c>
      <c r="M1275" s="86" t="s">
        <v>30</v>
      </c>
      <c r="N1275" s="811" t="s">
        <v>45</v>
      </c>
      <c r="O1275" s="811" t="s">
        <v>45</v>
      </c>
      <c r="P1275" s="811" t="s">
        <v>45</v>
      </c>
      <c r="Q1275" s="811" t="s">
        <v>1500</v>
      </c>
      <c r="R1275" s="812" t="s">
        <v>9424</v>
      </c>
      <c r="S1275" s="812" t="s">
        <v>45</v>
      </c>
      <c r="T1275" s="811" t="s">
        <v>45</v>
      </c>
      <c r="U1275" s="811" t="s">
        <v>9425</v>
      </c>
    </row>
    <row r="1276" spans="1:21" s="583" customFormat="1" ht="13" customHeight="1">
      <c r="A1276" s="810" t="s">
        <v>1340</v>
      </c>
      <c r="B1276" s="810" t="s">
        <v>9426</v>
      </c>
      <c r="C1276" s="778" t="s">
        <v>45</v>
      </c>
      <c r="D1276" s="811" t="s">
        <v>980</v>
      </c>
      <c r="E1276" s="811">
        <v>5</v>
      </c>
      <c r="F1276" s="779" t="s">
        <v>18</v>
      </c>
      <c r="G1276" s="811" t="s">
        <v>1058</v>
      </c>
      <c r="H1276" s="811" t="s">
        <v>45</v>
      </c>
      <c r="I1276" s="811" t="s">
        <v>165</v>
      </c>
      <c r="J1276" s="811" t="s">
        <v>180</v>
      </c>
      <c r="K1276" s="811" t="s">
        <v>220</v>
      </c>
      <c r="L1276" s="811" t="s">
        <v>30</v>
      </c>
      <c r="M1276" s="86" t="s">
        <v>30</v>
      </c>
      <c r="N1276" s="811" t="s">
        <v>45</v>
      </c>
      <c r="O1276" s="811" t="s">
        <v>45</v>
      </c>
      <c r="P1276" s="811" t="s">
        <v>45</v>
      </c>
      <c r="Q1276" s="811" t="s">
        <v>1500</v>
      </c>
      <c r="R1276" s="812" t="s">
        <v>9426</v>
      </c>
      <c r="S1276" s="812" t="s">
        <v>45</v>
      </c>
      <c r="T1276" s="811" t="s">
        <v>45</v>
      </c>
      <c r="U1276" s="811" t="s">
        <v>2537</v>
      </c>
    </row>
    <row r="1277" spans="1:21" s="583" customFormat="1" ht="13" customHeight="1">
      <c r="A1277" s="810" t="s">
        <v>1340</v>
      </c>
      <c r="B1277" s="810" t="s">
        <v>9427</v>
      </c>
      <c r="C1277" s="778" t="s">
        <v>45</v>
      </c>
      <c r="D1277" s="811" t="s">
        <v>980</v>
      </c>
      <c r="E1277" s="811">
        <v>5</v>
      </c>
      <c r="F1277" s="779" t="s">
        <v>18</v>
      </c>
      <c r="G1277" s="811" t="s">
        <v>1057</v>
      </c>
      <c r="H1277" s="811" t="s">
        <v>45</v>
      </c>
      <c r="I1277" s="811" t="s">
        <v>165</v>
      </c>
      <c r="J1277" s="811" t="s">
        <v>180</v>
      </c>
      <c r="K1277" s="811" t="s">
        <v>220</v>
      </c>
      <c r="L1277" s="811" t="s">
        <v>30</v>
      </c>
      <c r="M1277" s="86" t="s">
        <v>30</v>
      </c>
      <c r="N1277" s="811" t="s">
        <v>45</v>
      </c>
      <c r="O1277" s="811" t="s">
        <v>45</v>
      </c>
      <c r="P1277" s="811" t="s">
        <v>45</v>
      </c>
      <c r="Q1277" s="811" t="s">
        <v>1501</v>
      </c>
      <c r="R1277" s="812" t="s">
        <v>9427</v>
      </c>
      <c r="S1277" s="812" t="s">
        <v>9792</v>
      </c>
      <c r="T1277" s="811" t="s">
        <v>9791</v>
      </c>
      <c r="U1277" s="811" t="s">
        <v>2535</v>
      </c>
    </row>
    <row r="1278" spans="1:21" s="583" customFormat="1" ht="13" hidden="1" customHeight="1">
      <c r="A1278" s="810" t="s">
        <v>1340</v>
      </c>
      <c r="B1278" s="810" t="s">
        <v>5730</v>
      </c>
      <c r="C1278" s="778" t="s">
        <v>45</v>
      </c>
      <c r="D1278" s="811" t="s">
        <v>979</v>
      </c>
      <c r="E1278" s="811">
        <v>3</v>
      </c>
      <c r="F1278" s="779" t="s">
        <v>40</v>
      </c>
      <c r="G1278" s="811" t="s">
        <v>1057</v>
      </c>
      <c r="H1278" s="811" t="s">
        <v>45</v>
      </c>
      <c r="I1278" s="811" t="s">
        <v>36</v>
      </c>
      <c r="J1278" s="811" t="s">
        <v>23</v>
      </c>
      <c r="K1278" s="811" t="s">
        <v>220</v>
      </c>
      <c r="L1278" s="811" t="s">
        <v>30</v>
      </c>
      <c r="M1278" s="86" t="s">
        <v>30</v>
      </c>
      <c r="N1278" s="811" t="s">
        <v>45</v>
      </c>
      <c r="O1278" s="811" t="s">
        <v>45</v>
      </c>
      <c r="P1278" s="811" t="s">
        <v>45</v>
      </c>
      <c r="Q1278" s="811" t="s">
        <v>1501</v>
      </c>
      <c r="R1278" s="812" t="s">
        <v>5730</v>
      </c>
      <c r="S1278" s="812" t="s">
        <v>5731</v>
      </c>
      <c r="T1278" s="811" t="s">
        <v>3096</v>
      </c>
      <c r="U1278" s="811" t="s">
        <v>2526</v>
      </c>
    </row>
    <row r="1279" spans="1:21" s="583" customFormat="1" ht="13" hidden="1" customHeight="1">
      <c r="A1279" s="810" t="s">
        <v>1340</v>
      </c>
      <c r="B1279" s="810" t="s">
        <v>151</v>
      </c>
      <c r="C1279" s="778" t="s">
        <v>45</v>
      </c>
      <c r="D1279" s="811" t="s">
        <v>982</v>
      </c>
      <c r="E1279" s="811">
        <v>4</v>
      </c>
      <c r="F1279" s="779" t="s">
        <v>40</v>
      </c>
      <c r="G1279" s="811" t="s">
        <v>1060</v>
      </c>
      <c r="H1279" s="811" t="s">
        <v>45</v>
      </c>
      <c r="I1279" s="811" t="s">
        <v>165</v>
      </c>
      <c r="J1279" s="811" t="s">
        <v>187</v>
      </c>
      <c r="K1279" s="811" t="s">
        <v>220</v>
      </c>
      <c r="L1279" s="811" t="s">
        <v>45</v>
      </c>
      <c r="M1279" s="86" t="s">
        <v>30</v>
      </c>
      <c r="N1279" s="811" t="s">
        <v>45</v>
      </c>
      <c r="O1279" s="811" t="s">
        <v>45</v>
      </c>
      <c r="P1279" s="811" t="s">
        <v>45</v>
      </c>
      <c r="Q1279" s="811" t="s">
        <v>1500</v>
      </c>
      <c r="R1279" s="812" t="s">
        <v>151</v>
      </c>
      <c r="S1279" s="812" t="s">
        <v>45</v>
      </c>
      <c r="T1279" s="811" t="s">
        <v>45</v>
      </c>
      <c r="U1279" s="811" t="s">
        <v>46</v>
      </c>
    </row>
    <row r="1280" spans="1:21" s="583" customFormat="1" ht="13" hidden="1" customHeight="1">
      <c r="A1280" s="810" t="s">
        <v>1340</v>
      </c>
      <c r="B1280" s="810" t="s">
        <v>5732</v>
      </c>
      <c r="C1280" s="778" t="s">
        <v>45</v>
      </c>
      <c r="D1280" s="811" t="s">
        <v>982</v>
      </c>
      <c r="E1280" s="811">
        <v>4</v>
      </c>
      <c r="F1280" s="779" t="s">
        <v>40</v>
      </c>
      <c r="G1280" s="811" t="s">
        <v>1060</v>
      </c>
      <c r="H1280" s="811" t="s">
        <v>45</v>
      </c>
      <c r="I1280" s="811" t="s">
        <v>165</v>
      </c>
      <c r="J1280" s="811" t="s">
        <v>187</v>
      </c>
      <c r="K1280" s="811" t="s">
        <v>220</v>
      </c>
      <c r="L1280" s="811" t="s">
        <v>45</v>
      </c>
      <c r="M1280" s="86" t="s">
        <v>30</v>
      </c>
      <c r="N1280" s="811" t="s">
        <v>45</v>
      </c>
      <c r="O1280" s="811" t="s">
        <v>45</v>
      </c>
      <c r="P1280" s="811" t="s">
        <v>45</v>
      </c>
      <c r="Q1280" s="811" t="s">
        <v>1500</v>
      </c>
      <c r="R1280" s="812" t="s">
        <v>5732</v>
      </c>
      <c r="S1280" s="812" t="s">
        <v>45</v>
      </c>
      <c r="T1280" s="811" t="s">
        <v>45</v>
      </c>
      <c r="U1280" s="811" t="s">
        <v>2525</v>
      </c>
    </row>
    <row r="1281" spans="1:21" s="583" customFormat="1" ht="13" customHeight="1">
      <c r="A1281" s="810" t="s">
        <v>1340</v>
      </c>
      <c r="B1281" s="810" t="s">
        <v>9428</v>
      </c>
      <c r="C1281" s="778" t="s">
        <v>45</v>
      </c>
      <c r="D1281" s="811" t="s">
        <v>980</v>
      </c>
      <c r="E1281" s="811">
        <v>5</v>
      </c>
      <c r="F1281" s="779" t="s">
        <v>18</v>
      </c>
      <c r="G1281" s="811" t="s">
        <v>1057</v>
      </c>
      <c r="H1281" s="811" t="s">
        <v>45</v>
      </c>
      <c r="I1281" s="811" t="s">
        <v>165</v>
      </c>
      <c r="J1281" s="811" t="s">
        <v>180</v>
      </c>
      <c r="K1281" s="811" t="s">
        <v>220</v>
      </c>
      <c r="L1281" s="811" t="s">
        <v>30</v>
      </c>
      <c r="M1281" s="86" t="s">
        <v>30</v>
      </c>
      <c r="N1281" s="811" t="s">
        <v>45</v>
      </c>
      <c r="O1281" s="811" t="s">
        <v>45</v>
      </c>
      <c r="P1281" s="811" t="s">
        <v>30</v>
      </c>
      <c r="Q1281" s="811" t="s">
        <v>1501</v>
      </c>
      <c r="R1281" s="812" t="s">
        <v>9428</v>
      </c>
      <c r="S1281" s="812" t="s">
        <v>9192</v>
      </c>
      <c r="T1281" s="811" t="s">
        <v>9429</v>
      </c>
      <c r="U1281" s="811" t="s">
        <v>2533</v>
      </c>
    </row>
    <row r="1282" spans="1:21" s="583" customFormat="1" ht="13" customHeight="1">
      <c r="A1282" s="810" t="s">
        <v>1340</v>
      </c>
      <c r="B1282" s="810" t="s">
        <v>9430</v>
      </c>
      <c r="C1282" s="778" t="s">
        <v>45</v>
      </c>
      <c r="D1282" s="811" t="s">
        <v>980</v>
      </c>
      <c r="E1282" s="811">
        <v>5</v>
      </c>
      <c r="F1282" s="779" t="s">
        <v>18</v>
      </c>
      <c r="G1282" s="811" t="s">
        <v>1059</v>
      </c>
      <c r="H1282" s="811" t="s">
        <v>45</v>
      </c>
      <c r="I1282" s="811" t="s">
        <v>165</v>
      </c>
      <c r="J1282" s="811" t="s">
        <v>180</v>
      </c>
      <c r="K1282" s="811" t="s">
        <v>220</v>
      </c>
      <c r="L1282" s="811" t="s">
        <v>30</v>
      </c>
      <c r="M1282" s="86" t="s">
        <v>30</v>
      </c>
      <c r="N1282" s="811" t="s">
        <v>45</v>
      </c>
      <c r="O1282" s="811" t="s">
        <v>45</v>
      </c>
      <c r="P1282" s="811" t="s">
        <v>45</v>
      </c>
      <c r="Q1282" s="811" t="s">
        <v>1501</v>
      </c>
      <c r="R1282" s="812" t="s">
        <v>9430</v>
      </c>
      <c r="S1282" s="812" t="s">
        <v>9431</v>
      </c>
      <c r="T1282" s="811" t="s">
        <v>9432</v>
      </c>
      <c r="U1282" s="811" t="s">
        <v>2531</v>
      </c>
    </row>
    <row r="1283" spans="1:21" s="583" customFormat="1" ht="13" customHeight="1">
      <c r="A1283" s="810" t="s">
        <v>1340</v>
      </c>
      <c r="B1283" s="810" t="s">
        <v>5727</v>
      </c>
      <c r="C1283" s="778" t="s">
        <v>45</v>
      </c>
      <c r="D1283" s="811" t="s">
        <v>980</v>
      </c>
      <c r="E1283" s="811">
        <v>5</v>
      </c>
      <c r="F1283" s="779" t="s">
        <v>18</v>
      </c>
      <c r="G1283" s="811" t="s">
        <v>1057</v>
      </c>
      <c r="H1283" s="811" t="s">
        <v>45</v>
      </c>
      <c r="I1283" s="811" t="s">
        <v>165</v>
      </c>
      <c r="J1283" s="811" t="s">
        <v>169</v>
      </c>
      <c r="K1283" s="811" t="s">
        <v>220</v>
      </c>
      <c r="L1283" s="811" t="s">
        <v>45</v>
      </c>
      <c r="M1283" s="86" t="s">
        <v>30</v>
      </c>
      <c r="N1283" s="811" t="s">
        <v>45</v>
      </c>
      <c r="O1283" s="811" t="s">
        <v>45</v>
      </c>
      <c r="P1283" s="811" t="s">
        <v>45</v>
      </c>
      <c r="Q1283" s="811" t="s">
        <v>1501</v>
      </c>
      <c r="R1283" s="812" t="s">
        <v>5727</v>
      </c>
      <c r="S1283" s="812" t="s">
        <v>3082</v>
      </c>
      <c r="T1283" s="811" t="s">
        <v>3081</v>
      </c>
      <c r="U1283" s="811" t="s">
        <v>2527</v>
      </c>
    </row>
    <row r="1284" spans="1:21" s="583" customFormat="1" ht="13" customHeight="1">
      <c r="A1284" s="810" t="s">
        <v>1340</v>
      </c>
      <c r="B1284" s="810" t="s">
        <v>6885</v>
      </c>
      <c r="C1284" s="778" t="s">
        <v>45</v>
      </c>
      <c r="D1284" s="811" t="s">
        <v>980</v>
      </c>
      <c r="E1284" s="811">
        <v>5</v>
      </c>
      <c r="F1284" s="779" t="s">
        <v>18</v>
      </c>
      <c r="G1284" s="811" t="s">
        <v>1059</v>
      </c>
      <c r="H1284" s="811" t="s">
        <v>45</v>
      </c>
      <c r="I1284" s="811" t="s">
        <v>165</v>
      </c>
      <c r="J1284" s="811" t="s">
        <v>169</v>
      </c>
      <c r="K1284" s="811" t="s">
        <v>220</v>
      </c>
      <c r="L1284" s="811" t="s">
        <v>45</v>
      </c>
      <c r="M1284" s="86" t="s">
        <v>30</v>
      </c>
      <c r="N1284" s="811" t="s">
        <v>45</v>
      </c>
      <c r="O1284" s="811" t="s">
        <v>45</v>
      </c>
      <c r="P1284" s="811" t="s">
        <v>45</v>
      </c>
      <c r="Q1284" s="811" t="s">
        <v>1500</v>
      </c>
      <c r="R1284" s="812" t="s">
        <v>6885</v>
      </c>
      <c r="S1284" s="812" t="s">
        <v>45</v>
      </c>
      <c r="T1284" s="811" t="s">
        <v>45</v>
      </c>
      <c r="U1284" s="811" t="s">
        <v>6886</v>
      </c>
    </row>
    <row r="1285" spans="1:21" s="583" customFormat="1" ht="13" customHeight="1">
      <c r="A1285" s="810" t="s">
        <v>1340</v>
      </c>
      <c r="B1285" s="810" t="s">
        <v>5728</v>
      </c>
      <c r="C1285" s="778" t="s">
        <v>45</v>
      </c>
      <c r="D1285" s="811" t="s">
        <v>980</v>
      </c>
      <c r="E1285" s="811">
        <v>5</v>
      </c>
      <c r="F1285" s="779" t="s">
        <v>18</v>
      </c>
      <c r="G1285" s="811" t="s">
        <v>1060</v>
      </c>
      <c r="H1285" s="811" t="s">
        <v>45</v>
      </c>
      <c r="I1285" s="811" t="s">
        <v>165</v>
      </c>
      <c r="J1285" s="811" t="s">
        <v>185</v>
      </c>
      <c r="K1285" s="811" t="s">
        <v>220</v>
      </c>
      <c r="L1285" s="811" t="s">
        <v>45</v>
      </c>
      <c r="M1285" s="86" t="s">
        <v>30</v>
      </c>
      <c r="N1285" s="811" t="s">
        <v>45</v>
      </c>
      <c r="O1285" s="811" t="s">
        <v>45</v>
      </c>
      <c r="P1285" s="811" t="s">
        <v>45</v>
      </c>
      <c r="Q1285" s="811" t="s">
        <v>1501</v>
      </c>
      <c r="R1285" s="812" t="s">
        <v>5728</v>
      </c>
      <c r="S1285" s="812" t="s">
        <v>5729</v>
      </c>
      <c r="T1285" s="811" t="s">
        <v>4520</v>
      </c>
      <c r="U1285" s="811" t="s">
        <v>751</v>
      </c>
    </row>
    <row r="1286" spans="1:21" s="583" customFormat="1" ht="13" customHeight="1">
      <c r="A1286" s="810" t="s">
        <v>1340</v>
      </c>
      <c r="B1286" s="810" t="s">
        <v>6908</v>
      </c>
      <c r="C1286" s="778" t="s">
        <v>45</v>
      </c>
      <c r="D1286" s="811" t="s">
        <v>980</v>
      </c>
      <c r="E1286" s="811">
        <v>5</v>
      </c>
      <c r="F1286" s="779" t="s">
        <v>18</v>
      </c>
      <c r="G1286" s="811" t="s">
        <v>1057</v>
      </c>
      <c r="H1286" s="811" t="s">
        <v>45</v>
      </c>
      <c r="I1286" s="811" t="s">
        <v>165</v>
      </c>
      <c r="J1286" s="811" t="s">
        <v>35</v>
      </c>
      <c r="K1286" s="811" t="s">
        <v>7744</v>
      </c>
      <c r="L1286" s="811" t="s">
        <v>45</v>
      </c>
      <c r="M1286" s="86" t="s">
        <v>30</v>
      </c>
      <c r="N1286" s="811" t="s">
        <v>45</v>
      </c>
      <c r="O1286" s="811" t="s">
        <v>45</v>
      </c>
      <c r="P1286" s="811" t="s">
        <v>45</v>
      </c>
      <c r="Q1286" s="811" t="s">
        <v>1501</v>
      </c>
      <c r="R1286" s="812" t="s">
        <v>6908</v>
      </c>
      <c r="S1286" s="812" t="s">
        <v>3103</v>
      </c>
      <c r="T1286" s="811" t="s">
        <v>3102</v>
      </c>
      <c r="U1286" s="811" t="s">
        <v>2523</v>
      </c>
    </row>
    <row r="1287" spans="1:21" s="583" customFormat="1" ht="13" customHeight="1">
      <c r="A1287" s="810" t="s">
        <v>1340</v>
      </c>
      <c r="B1287" s="810" t="s">
        <v>7293</v>
      </c>
      <c r="C1287" s="778" t="s">
        <v>45</v>
      </c>
      <c r="D1287" s="811" t="s">
        <v>980</v>
      </c>
      <c r="E1287" s="811">
        <v>5</v>
      </c>
      <c r="F1287" s="779" t="s">
        <v>18</v>
      </c>
      <c r="G1287" s="811" t="s">
        <v>1059</v>
      </c>
      <c r="H1287" s="811" t="s">
        <v>45</v>
      </c>
      <c r="I1287" s="811" t="s">
        <v>165</v>
      </c>
      <c r="J1287" s="811" t="s">
        <v>35</v>
      </c>
      <c r="K1287" s="811" t="s">
        <v>7744</v>
      </c>
      <c r="L1287" s="811" t="s">
        <v>45</v>
      </c>
      <c r="M1287" s="86" t="s">
        <v>30</v>
      </c>
      <c r="N1287" s="811" t="s">
        <v>45</v>
      </c>
      <c r="O1287" s="811" t="s">
        <v>45</v>
      </c>
      <c r="P1287" s="811" t="s">
        <v>45</v>
      </c>
      <c r="Q1287" s="811" t="s">
        <v>1501</v>
      </c>
      <c r="R1287" s="812" t="s">
        <v>7293</v>
      </c>
      <c r="S1287" s="812" t="s">
        <v>10005</v>
      </c>
      <c r="T1287" s="811" t="s">
        <v>10006</v>
      </c>
      <c r="U1287" s="811" t="s">
        <v>7294</v>
      </c>
    </row>
    <row r="1288" spans="1:21" s="583" customFormat="1" ht="13" customHeight="1">
      <c r="A1288" s="810" t="s">
        <v>1340</v>
      </c>
      <c r="B1288" s="810" t="s">
        <v>6188</v>
      </c>
      <c r="C1288" s="778" t="s">
        <v>30</v>
      </c>
      <c r="D1288" s="811" t="s">
        <v>979</v>
      </c>
      <c r="E1288" s="811">
        <v>3</v>
      </c>
      <c r="F1288" s="779" t="s">
        <v>18</v>
      </c>
      <c r="G1288" s="811" t="s">
        <v>1060</v>
      </c>
      <c r="H1288" s="811" t="s">
        <v>45</v>
      </c>
      <c r="I1288" s="811" t="s">
        <v>36</v>
      </c>
      <c r="J1288" s="811" t="s">
        <v>35</v>
      </c>
      <c r="K1288" s="811" t="s">
        <v>220</v>
      </c>
      <c r="L1288" s="811" t="s">
        <v>45</v>
      </c>
      <c r="M1288" s="86" t="s">
        <v>30</v>
      </c>
      <c r="N1288" s="811" t="s">
        <v>45</v>
      </c>
      <c r="O1288" s="811" t="s">
        <v>45</v>
      </c>
      <c r="P1288" s="811" t="s">
        <v>45</v>
      </c>
      <c r="Q1288" s="811" t="s">
        <v>1500</v>
      </c>
      <c r="R1288" s="812" t="s">
        <v>6188</v>
      </c>
      <c r="S1288" s="812" t="s">
        <v>45</v>
      </c>
      <c r="T1288" s="811" t="s">
        <v>45</v>
      </c>
      <c r="U1288" s="811" t="s">
        <v>6193</v>
      </c>
    </row>
    <row r="1289" spans="1:21" s="583" customFormat="1" ht="13" customHeight="1">
      <c r="A1289" s="810" t="s">
        <v>1340</v>
      </c>
      <c r="B1289" s="810" t="s">
        <v>6189</v>
      </c>
      <c r="C1289" s="778" t="s">
        <v>30</v>
      </c>
      <c r="D1289" s="811" t="s">
        <v>979</v>
      </c>
      <c r="E1289" s="811">
        <v>3</v>
      </c>
      <c r="F1289" s="779" t="s">
        <v>18</v>
      </c>
      <c r="G1289" s="811" t="s">
        <v>1061</v>
      </c>
      <c r="H1289" s="811" t="s">
        <v>45</v>
      </c>
      <c r="I1289" s="811" t="s">
        <v>36</v>
      </c>
      <c r="J1289" s="811" t="s">
        <v>35</v>
      </c>
      <c r="K1289" s="811" t="s">
        <v>220</v>
      </c>
      <c r="L1289" s="811" t="s">
        <v>45</v>
      </c>
      <c r="M1289" s="86" t="s">
        <v>30</v>
      </c>
      <c r="N1289" s="811" t="s">
        <v>45</v>
      </c>
      <c r="O1289" s="811" t="s">
        <v>45</v>
      </c>
      <c r="P1289" s="811" t="s">
        <v>45</v>
      </c>
      <c r="Q1289" s="811" t="s">
        <v>1500</v>
      </c>
      <c r="R1289" s="812" t="s">
        <v>6189</v>
      </c>
      <c r="S1289" s="812" t="s">
        <v>45</v>
      </c>
      <c r="T1289" s="811" t="s">
        <v>45</v>
      </c>
      <c r="U1289" s="811" t="s">
        <v>6194</v>
      </c>
    </row>
    <row r="1290" spans="1:21" s="583" customFormat="1" ht="13" customHeight="1">
      <c r="A1290" s="810" t="s">
        <v>1340</v>
      </c>
      <c r="B1290" s="810" t="s">
        <v>6190</v>
      </c>
      <c r="C1290" s="778" t="s">
        <v>30</v>
      </c>
      <c r="D1290" s="811" t="s">
        <v>979</v>
      </c>
      <c r="E1290" s="811">
        <v>3</v>
      </c>
      <c r="F1290" s="779" t="s">
        <v>18</v>
      </c>
      <c r="G1290" s="811" t="s">
        <v>1057</v>
      </c>
      <c r="H1290" s="811" t="s">
        <v>45</v>
      </c>
      <c r="I1290" s="811" t="s">
        <v>36</v>
      </c>
      <c r="J1290" s="811" t="s">
        <v>35</v>
      </c>
      <c r="K1290" s="811" t="s">
        <v>220</v>
      </c>
      <c r="L1290" s="811" t="s">
        <v>45</v>
      </c>
      <c r="M1290" s="86" t="s">
        <v>30</v>
      </c>
      <c r="N1290" s="811" t="s">
        <v>45</v>
      </c>
      <c r="O1290" s="811" t="s">
        <v>45</v>
      </c>
      <c r="P1290" s="811" t="s">
        <v>30</v>
      </c>
      <c r="Q1290" s="811" t="s">
        <v>1501</v>
      </c>
      <c r="R1290" s="812" t="s">
        <v>6190</v>
      </c>
      <c r="S1290" s="812" t="s">
        <v>6198</v>
      </c>
      <c r="T1290" s="811" t="s">
        <v>6199</v>
      </c>
      <c r="U1290" s="811" t="s">
        <v>6195</v>
      </c>
    </row>
    <row r="1291" spans="1:21" s="583" customFormat="1" ht="13" customHeight="1">
      <c r="A1291" s="810" t="s">
        <v>1340</v>
      </c>
      <c r="B1291" s="810" t="s">
        <v>6191</v>
      </c>
      <c r="C1291" s="778" t="s">
        <v>30</v>
      </c>
      <c r="D1291" s="811" t="s">
        <v>979</v>
      </c>
      <c r="E1291" s="811">
        <v>3</v>
      </c>
      <c r="F1291" s="779" t="s">
        <v>18</v>
      </c>
      <c r="G1291" s="811" t="s">
        <v>1057</v>
      </c>
      <c r="H1291" s="811" t="s">
        <v>45</v>
      </c>
      <c r="I1291" s="811" t="s">
        <v>36</v>
      </c>
      <c r="J1291" s="811" t="s">
        <v>35</v>
      </c>
      <c r="K1291" s="811" t="s">
        <v>220</v>
      </c>
      <c r="L1291" s="811" t="s">
        <v>30</v>
      </c>
      <c r="M1291" s="86" t="s">
        <v>30</v>
      </c>
      <c r="N1291" s="811" t="s">
        <v>45</v>
      </c>
      <c r="O1291" s="811" t="s">
        <v>45</v>
      </c>
      <c r="P1291" s="811" t="s">
        <v>30</v>
      </c>
      <c r="Q1291" s="811" t="s">
        <v>1501</v>
      </c>
      <c r="R1291" s="812" t="s">
        <v>6191</v>
      </c>
      <c r="S1291" s="812" t="s">
        <v>6200</v>
      </c>
      <c r="T1291" s="811" t="s">
        <v>6201</v>
      </c>
      <c r="U1291" s="811" t="s">
        <v>6196</v>
      </c>
    </row>
    <row r="1292" spans="1:21" s="583" customFormat="1" ht="13" customHeight="1">
      <c r="A1292" s="810" t="s">
        <v>1340</v>
      </c>
      <c r="B1292" s="810" t="s">
        <v>6192</v>
      </c>
      <c r="C1292" s="778" t="s">
        <v>30</v>
      </c>
      <c r="D1292" s="811" t="s">
        <v>979</v>
      </c>
      <c r="E1292" s="811">
        <v>3</v>
      </c>
      <c r="F1292" s="779" t="s">
        <v>18</v>
      </c>
      <c r="G1292" s="811" t="s">
        <v>1059</v>
      </c>
      <c r="H1292" s="811" t="s">
        <v>45</v>
      </c>
      <c r="I1292" s="811" t="s">
        <v>36</v>
      </c>
      <c r="J1292" s="811" t="s">
        <v>35</v>
      </c>
      <c r="K1292" s="811" t="s">
        <v>220</v>
      </c>
      <c r="L1292" s="811" t="s">
        <v>30</v>
      </c>
      <c r="M1292" s="86" t="s">
        <v>30</v>
      </c>
      <c r="N1292" s="811" t="s">
        <v>45</v>
      </c>
      <c r="O1292" s="811" t="s">
        <v>45</v>
      </c>
      <c r="P1292" s="811" t="s">
        <v>45</v>
      </c>
      <c r="Q1292" s="811" t="s">
        <v>1500</v>
      </c>
      <c r="R1292" s="812" t="s">
        <v>6192</v>
      </c>
      <c r="S1292" s="812" t="s">
        <v>45</v>
      </c>
      <c r="T1292" s="811" t="s">
        <v>45</v>
      </c>
      <c r="U1292" s="811" t="s">
        <v>6197</v>
      </c>
    </row>
    <row r="1293" spans="1:21" s="583" customFormat="1" ht="13" customHeight="1">
      <c r="A1293" s="810" t="s">
        <v>1340</v>
      </c>
      <c r="B1293" s="810" t="s">
        <v>5733</v>
      </c>
      <c r="C1293" s="778" t="s">
        <v>45</v>
      </c>
      <c r="D1293" s="811" t="s">
        <v>980</v>
      </c>
      <c r="E1293" s="811">
        <v>5</v>
      </c>
      <c r="F1293" s="779" t="s">
        <v>18</v>
      </c>
      <c r="G1293" s="811" t="s">
        <v>1060</v>
      </c>
      <c r="H1293" s="811" t="s">
        <v>45</v>
      </c>
      <c r="I1293" s="811" t="s">
        <v>165</v>
      </c>
      <c r="J1293" s="811" t="s">
        <v>35</v>
      </c>
      <c r="K1293" s="811" t="s">
        <v>2146</v>
      </c>
      <c r="L1293" s="811" t="s">
        <v>45</v>
      </c>
      <c r="M1293" s="86" t="s">
        <v>30</v>
      </c>
      <c r="N1293" s="811" t="s">
        <v>45</v>
      </c>
      <c r="O1293" s="811" t="s">
        <v>45</v>
      </c>
      <c r="P1293" s="811" t="s">
        <v>45</v>
      </c>
      <c r="Q1293" s="811" t="s">
        <v>1500</v>
      </c>
      <c r="R1293" s="812" t="s">
        <v>5733</v>
      </c>
      <c r="S1293" s="812" t="s">
        <v>45</v>
      </c>
      <c r="T1293" s="811" t="s">
        <v>45</v>
      </c>
      <c r="U1293" s="811" t="s">
        <v>2505</v>
      </c>
    </row>
    <row r="1294" spans="1:21" s="583" customFormat="1" ht="13" customHeight="1">
      <c r="A1294" s="810" t="s">
        <v>1340</v>
      </c>
      <c r="B1294" s="810" t="s">
        <v>5734</v>
      </c>
      <c r="C1294" s="778" t="s">
        <v>45</v>
      </c>
      <c r="D1294" s="811" t="s">
        <v>980</v>
      </c>
      <c r="E1294" s="811">
        <v>5</v>
      </c>
      <c r="F1294" s="779" t="s">
        <v>18</v>
      </c>
      <c r="G1294" s="811" t="s">
        <v>1057</v>
      </c>
      <c r="H1294" s="811" t="s">
        <v>45</v>
      </c>
      <c r="I1294" s="811" t="s">
        <v>165</v>
      </c>
      <c r="J1294" s="811" t="s">
        <v>35</v>
      </c>
      <c r="K1294" s="811" t="s">
        <v>2146</v>
      </c>
      <c r="L1294" s="811" t="s">
        <v>45</v>
      </c>
      <c r="M1294" s="86" t="s">
        <v>30</v>
      </c>
      <c r="N1294" s="811" t="s">
        <v>45</v>
      </c>
      <c r="O1294" s="811" t="s">
        <v>45</v>
      </c>
      <c r="P1294" s="811" t="s">
        <v>30</v>
      </c>
      <c r="Q1294" s="811" t="s">
        <v>1501</v>
      </c>
      <c r="R1294" s="812" t="s">
        <v>5734</v>
      </c>
      <c r="S1294" s="812" t="s">
        <v>2119</v>
      </c>
      <c r="T1294" s="811" t="s">
        <v>2120</v>
      </c>
      <c r="U1294" s="811" t="s">
        <v>2117</v>
      </c>
    </row>
    <row r="1295" spans="1:21" s="583" customFormat="1" ht="13" customHeight="1">
      <c r="A1295" s="810" t="s">
        <v>1340</v>
      </c>
      <c r="B1295" s="810" t="s">
        <v>5735</v>
      </c>
      <c r="C1295" s="778" t="s">
        <v>45</v>
      </c>
      <c r="D1295" s="811" t="s">
        <v>980</v>
      </c>
      <c r="E1295" s="811">
        <v>5</v>
      </c>
      <c r="F1295" s="779" t="s">
        <v>18</v>
      </c>
      <c r="G1295" s="811" t="s">
        <v>1059</v>
      </c>
      <c r="H1295" s="811" t="s">
        <v>45</v>
      </c>
      <c r="I1295" s="811" t="s">
        <v>165</v>
      </c>
      <c r="J1295" s="811" t="s">
        <v>35</v>
      </c>
      <c r="K1295" s="811" t="s">
        <v>2146</v>
      </c>
      <c r="L1295" s="811" t="s">
        <v>45</v>
      </c>
      <c r="M1295" s="86" t="s">
        <v>30</v>
      </c>
      <c r="N1295" s="811" t="s">
        <v>45</v>
      </c>
      <c r="O1295" s="811" t="s">
        <v>45</v>
      </c>
      <c r="P1295" s="811" t="s">
        <v>45</v>
      </c>
      <c r="Q1295" s="811" t="s">
        <v>1500</v>
      </c>
      <c r="R1295" s="812" t="s">
        <v>5735</v>
      </c>
      <c r="S1295" s="812" t="s">
        <v>45</v>
      </c>
      <c r="T1295" s="811" t="s">
        <v>45</v>
      </c>
      <c r="U1295" s="811" t="s">
        <v>2503</v>
      </c>
    </row>
    <row r="1296" spans="1:21" s="583" customFormat="1" ht="13" hidden="1" customHeight="1">
      <c r="A1296" s="810" t="s">
        <v>1340</v>
      </c>
      <c r="B1296" s="810" t="s">
        <v>5746</v>
      </c>
      <c r="C1296" s="778" t="s">
        <v>45</v>
      </c>
      <c r="D1296" s="811" t="s">
        <v>980</v>
      </c>
      <c r="E1296" s="811">
        <v>5</v>
      </c>
      <c r="F1296" s="779" t="s">
        <v>19</v>
      </c>
      <c r="G1296" s="811" t="s">
        <v>1057</v>
      </c>
      <c r="H1296" s="811" t="s">
        <v>45</v>
      </c>
      <c r="I1296" s="811" t="s">
        <v>165</v>
      </c>
      <c r="J1296" s="811" t="s">
        <v>189</v>
      </c>
      <c r="K1296" s="811" t="s">
        <v>220</v>
      </c>
      <c r="L1296" s="811" t="s">
        <v>45</v>
      </c>
      <c r="M1296" s="86" t="s">
        <v>30</v>
      </c>
      <c r="N1296" s="811" t="s">
        <v>45</v>
      </c>
      <c r="O1296" s="811" t="s">
        <v>45</v>
      </c>
      <c r="P1296" s="811" t="s">
        <v>45</v>
      </c>
      <c r="Q1296" s="811" t="s">
        <v>1501</v>
      </c>
      <c r="R1296" s="812" t="s">
        <v>5746</v>
      </c>
      <c r="S1296" s="812" t="s">
        <v>1609</v>
      </c>
      <c r="T1296" s="811" t="s">
        <v>1630</v>
      </c>
      <c r="U1296" s="811" t="s">
        <v>2489</v>
      </c>
    </row>
    <row r="1297" spans="1:21" s="583" customFormat="1" ht="13" customHeight="1">
      <c r="A1297" s="810" t="s">
        <v>1340</v>
      </c>
      <c r="B1297" s="810" t="s">
        <v>4442</v>
      </c>
      <c r="C1297" s="778" t="s">
        <v>45</v>
      </c>
      <c r="D1297" s="811" t="s">
        <v>979</v>
      </c>
      <c r="E1297" s="811">
        <v>3</v>
      </c>
      <c r="F1297" s="779" t="s">
        <v>18</v>
      </c>
      <c r="G1297" s="811" t="s">
        <v>1057</v>
      </c>
      <c r="H1297" s="811" t="s">
        <v>45</v>
      </c>
      <c r="I1297" s="811" t="s">
        <v>36</v>
      </c>
      <c r="J1297" s="811" t="s">
        <v>35</v>
      </c>
      <c r="K1297" s="811" t="s">
        <v>221</v>
      </c>
      <c r="L1297" s="811" t="s">
        <v>30</v>
      </c>
      <c r="M1297" s="86" t="s">
        <v>30</v>
      </c>
      <c r="N1297" s="811" t="s">
        <v>45</v>
      </c>
      <c r="O1297" s="811" t="s">
        <v>45</v>
      </c>
      <c r="P1297" s="811" t="s">
        <v>45</v>
      </c>
      <c r="Q1297" s="811" t="s">
        <v>1501</v>
      </c>
      <c r="R1297" s="812" t="s">
        <v>4442</v>
      </c>
      <c r="S1297" s="812" t="s">
        <v>5736</v>
      </c>
      <c r="T1297" s="811" t="s">
        <v>4443</v>
      </c>
      <c r="U1297" s="811" t="s">
        <v>4444</v>
      </c>
    </row>
    <row r="1298" spans="1:21" s="583" customFormat="1" ht="13" customHeight="1">
      <c r="A1298" s="810" t="s">
        <v>1340</v>
      </c>
      <c r="B1298" s="810" t="s">
        <v>5737</v>
      </c>
      <c r="C1298" s="778" t="s">
        <v>45</v>
      </c>
      <c r="D1298" s="811" t="s">
        <v>979</v>
      </c>
      <c r="E1298" s="811">
        <v>3</v>
      </c>
      <c r="F1298" s="779" t="s">
        <v>18</v>
      </c>
      <c r="G1298" s="811" t="s">
        <v>1057</v>
      </c>
      <c r="H1298" s="811" t="s">
        <v>45</v>
      </c>
      <c r="I1298" s="811" t="s">
        <v>192</v>
      </c>
      <c r="J1298" s="811" t="s">
        <v>35</v>
      </c>
      <c r="K1298" s="811" t="s">
        <v>220</v>
      </c>
      <c r="L1298" s="811" t="s">
        <v>45</v>
      </c>
      <c r="M1298" s="86" t="s">
        <v>30</v>
      </c>
      <c r="N1298" s="811" t="s">
        <v>45</v>
      </c>
      <c r="O1298" s="811" t="s">
        <v>45</v>
      </c>
      <c r="P1298" s="811" t="s">
        <v>30</v>
      </c>
      <c r="Q1298" s="811" t="s">
        <v>1501</v>
      </c>
      <c r="R1298" s="812" t="s">
        <v>5737</v>
      </c>
      <c r="S1298" s="812" t="s">
        <v>2090</v>
      </c>
      <c r="T1298" s="811" t="s">
        <v>2093</v>
      </c>
      <c r="U1298" s="811" t="s">
        <v>1185</v>
      </c>
    </row>
    <row r="1299" spans="1:21" s="583" customFormat="1" ht="13" hidden="1" customHeight="1">
      <c r="A1299" s="810" t="s">
        <v>1340</v>
      </c>
      <c r="B1299" s="810" t="s">
        <v>5748</v>
      </c>
      <c r="C1299" s="778" t="s">
        <v>45</v>
      </c>
      <c r="D1299" s="811" t="s">
        <v>983</v>
      </c>
      <c r="E1299" s="811">
        <v>2</v>
      </c>
      <c r="F1299" s="779" t="s">
        <v>40</v>
      </c>
      <c r="G1299" s="811" t="s">
        <v>1057</v>
      </c>
      <c r="H1299" s="811" t="s">
        <v>45</v>
      </c>
      <c r="I1299" s="811" t="s">
        <v>36</v>
      </c>
      <c r="J1299" s="811" t="s">
        <v>25</v>
      </c>
      <c r="K1299" s="811" t="s">
        <v>220</v>
      </c>
      <c r="L1299" s="811" t="s">
        <v>45</v>
      </c>
      <c r="M1299" s="86" t="s">
        <v>30</v>
      </c>
      <c r="N1299" s="811" t="s">
        <v>30</v>
      </c>
      <c r="O1299" s="811" t="s">
        <v>30</v>
      </c>
      <c r="P1299" s="811" t="s">
        <v>30</v>
      </c>
      <c r="Q1299" s="811" t="s">
        <v>1501</v>
      </c>
      <c r="R1299" s="812" t="s">
        <v>5748</v>
      </c>
      <c r="S1299" s="812" t="s">
        <v>413</v>
      </c>
      <c r="T1299" s="811" t="s">
        <v>1867</v>
      </c>
      <c r="U1299" s="811" t="s">
        <v>756</v>
      </c>
    </row>
    <row r="1300" spans="1:21" s="583" customFormat="1" ht="13" customHeight="1">
      <c r="A1300" s="810" t="s">
        <v>1340</v>
      </c>
      <c r="B1300" s="810" t="s">
        <v>5738</v>
      </c>
      <c r="C1300" s="778" t="s">
        <v>45</v>
      </c>
      <c r="D1300" s="811" t="s">
        <v>979</v>
      </c>
      <c r="E1300" s="811">
        <v>3</v>
      </c>
      <c r="F1300" s="779" t="s">
        <v>18</v>
      </c>
      <c r="G1300" s="811" t="s">
        <v>1058</v>
      </c>
      <c r="H1300" s="811" t="s">
        <v>45</v>
      </c>
      <c r="I1300" s="811" t="s">
        <v>192</v>
      </c>
      <c r="J1300" s="811" t="s">
        <v>35</v>
      </c>
      <c r="K1300" s="811" t="s">
        <v>220</v>
      </c>
      <c r="L1300" s="811" t="s">
        <v>30</v>
      </c>
      <c r="M1300" s="86" t="s">
        <v>30</v>
      </c>
      <c r="N1300" s="811" t="s">
        <v>45</v>
      </c>
      <c r="O1300" s="811" t="s">
        <v>45</v>
      </c>
      <c r="P1300" s="811" t="s">
        <v>45</v>
      </c>
      <c r="Q1300" s="811" t="s">
        <v>1501</v>
      </c>
      <c r="R1300" s="812" t="s">
        <v>5738</v>
      </c>
      <c r="S1300" s="812" t="s">
        <v>5739</v>
      </c>
      <c r="T1300" s="811" t="s">
        <v>2095</v>
      </c>
      <c r="U1300" s="811" t="s">
        <v>922</v>
      </c>
    </row>
    <row r="1301" spans="1:21" s="583" customFormat="1" ht="13" customHeight="1">
      <c r="A1301" s="810" t="s">
        <v>1340</v>
      </c>
      <c r="B1301" s="810" t="s">
        <v>6089</v>
      </c>
      <c r="C1301" s="778" t="s">
        <v>45</v>
      </c>
      <c r="D1301" s="811" t="s">
        <v>979</v>
      </c>
      <c r="E1301" s="811">
        <v>3</v>
      </c>
      <c r="F1301" s="779" t="s">
        <v>18</v>
      </c>
      <c r="G1301" s="811" t="s">
        <v>1061</v>
      </c>
      <c r="H1301" s="811" t="s">
        <v>45</v>
      </c>
      <c r="I1301" s="811" t="s">
        <v>192</v>
      </c>
      <c r="J1301" s="811" t="s">
        <v>35</v>
      </c>
      <c r="K1301" s="811" t="s">
        <v>220</v>
      </c>
      <c r="L1301" s="811" t="s">
        <v>30</v>
      </c>
      <c r="M1301" s="86" t="s">
        <v>30</v>
      </c>
      <c r="N1301" s="811" t="s">
        <v>45</v>
      </c>
      <c r="O1301" s="811" t="s">
        <v>45</v>
      </c>
      <c r="P1301" s="811" t="s">
        <v>45</v>
      </c>
      <c r="Q1301" s="811" t="s">
        <v>1500</v>
      </c>
      <c r="R1301" s="812" t="s">
        <v>6089</v>
      </c>
      <c r="S1301" s="812" t="s">
        <v>45</v>
      </c>
      <c r="T1301" s="811" t="s">
        <v>45</v>
      </c>
      <c r="U1301" s="811" t="s">
        <v>6090</v>
      </c>
    </row>
    <row r="1302" spans="1:21" s="583" customFormat="1" ht="13" customHeight="1">
      <c r="A1302" s="810" t="s">
        <v>1340</v>
      </c>
      <c r="B1302" s="810" t="s">
        <v>5740</v>
      </c>
      <c r="C1302" s="778" t="s">
        <v>45</v>
      </c>
      <c r="D1302" s="811" t="s">
        <v>979</v>
      </c>
      <c r="E1302" s="811">
        <v>3</v>
      </c>
      <c r="F1302" s="779" t="s">
        <v>18</v>
      </c>
      <c r="G1302" s="811" t="s">
        <v>5209</v>
      </c>
      <c r="H1302" s="811" t="s">
        <v>45</v>
      </c>
      <c r="I1302" s="811" t="s">
        <v>192</v>
      </c>
      <c r="J1302" s="811" t="s">
        <v>35</v>
      </c>
      <c r="K1302" s="811" t="s">
        <v>220</v>
      </c>
      <c r="L1302" s="811" t="s">
        <v>30</v>
      </c>
      <c r="M1302" s="86" t="s">
        <v>30</v>
      </c>
      <c r="N1302" s="811" t="s">
        <v>45</v>
      </c>
      <c r="O1302" s="811" t="s">
        <v>45</v>
      </c>
      <c r="P1302" s="811" t="s">
        <v>45</v>
      </c>
      <c r="Q1302" s="811" t="s">
        <v>1500</v>
      </c>
      <c r="R1302" s="812" t="s">
        <v>5740</v>
      </c>
      <c r="S1302" s="812" t="s">
        <v>45</v>
      </c>
      <c r="T1302" s="811" t="s">
        <v>45</v>
      </c>
      <c r="U1302" s="811" t="s">
        <v>2501</v>
      </c>
    </row>
    <row r="1303" spans="1:21" s="583" customFormat="1" ht="13" hidden="1" customHeight="1">
      <c r="A1303" s="810" t="s">
        <v>1340</v>
      </c>
      <c r="B1303" s="810" t="s">
        <v>509</v>
      </c>
      <c r="C1303" s="778" t="s">
        <v>45</v>
      </c>
      <c r="D1303" s="811" t="s">
        <v>983</v>
      </c>
      <c r="E1303" s="811">
        <v>2</v>
      </c>
      <c r="F1303" s="779" t="s">
        <v>40</v>
      </c>
      <c r="G1303" s="811" t="s">
        <v>1057</v>
      </c>
      <c r="H1303" s="811" t="s">
        <v>45</v>
      </c>
      <c r="I1303" s="811" t="s">
        <v>36</v>
      </c>
      <c r="J1303" s="811" t="s">
        <v>35</v>
      </c>
      <c r="K1303" s="811" t="s">
        <v>220</v>
      </c>
      <c r="L1303" s="811" t="s">
        <v>45</v>
      </c>
      <c r="M1303" s="86" t="s">
        <v>30</v>
      </c>
      <c r="N1303" s="811" t="s">
        <v>45</v>
      </c>
      <c r="O1303" s="811" t="s">
        <v>45</v>
      </c>
      <c r="P1303" s="811" t="s">
        <v>45</v>
      </c>
      <c r="Q1303" s="811" t="s">
        <v>1501</v>
      </c>
      <c r="R1303" s="812" t="s">
        <v>509</v>
      </c>
      <c r="S1303" s="812" t="s">
        <v>12</v>
      </c>
      <c r="T1303" s="811" t="s">
        <v>45</v>
      </c>
      <c r="U1303" s="811" t="s">
        <v>46</v>
      </c>
    </row>
    <row r="1304" spans="1:21" s="583" customFormat="1" ht="13" hidden="1" customHeight="1">
      <c r="A1304" s="810" t="s">
        <v>1321</v>
      </c>
      <c r="B1304" s="810" t="s">
        <v>5752</v>
      </c>
      <c r="C1304" s="778" t="s">
        <v>45</v>
      </c>
      <c r="D1304" s="811" t="s">
        <v>982</v>
      </c>
      <c r="E1304" s="811">
        <v>4</v>
      </c>
      <c r="F1304" s="779" t="s">
        <v>19</v>
      </c>
      <c r="G1304" s="811" t="s">
        <v>1057</v>
      </c>
      <c r="H1304" s="811" t="s">
        <v>45</v>
      </c>
      <c r="I1304" s="811" t="s">
        <v>165</v>
      </c>
      <c r="J1304" s="811" t="s">
        <v>187</v>
      </c>
      <c r="K1304" s="811" t="s">
        <v>220</v>
      </c>
      <c r="L1304" s="811" t="s">
        <v>45</v>
      </c>
      <c r="M1304" s="86" t="s">
        <v>30</v>
      </c>
      <c r="N1304" s="811" t="s">
        <v>45</v>
      </c>
      <c r="O1304" s="811" t="s">
        <v>45</v>
      </c>
      <c r="P1304" s="811" t="s">
        <v>45</v>
      </c>
      <c r="Q1304" s="811" t="s">
        <v>45</v>
      </c>
      <c r="R1304" s="812" t="s">
        <v>45</v>
      </c>
      <c r="S1304" s="812" t="s">
        <v>45</v>
      </c>
      <c r="T1304" s="811" t="s">
        <v>45</v>
      </c>
      <c r="U1304" s="811" t="s">
        <v>653</v>
      </c>
    </row>
    <row r="1305" spans="1:21" s="583" customFormat="1" ht="13" hidden="1" customHeight="1">
      <c r="A1305" s="810" t="s">
        <v>1321</v>
      </c>
      <c r="B1305" s="810" t="s">
        <v>100</v>
      </c>
      <c r="C1305" s="778" t="s">
        <v>45</v>
      </c>
      <c r="D1305" s="811" t="s">
        <v>980</v>
      </c>
      <c r="E1305" s="811">
        <v>5</v>
      </c>
      <c r="F1305" s="779" t="s">
        <v>19</v>
      </c>
      <c r="G1305" s="811" t="s">
        <v>1059</v>
      </c>
      <c r="H1305" s="811" t="s">
        <v>45</v>
      </c>
      <c r="I1305" s="811" t="s">
        <v>165</v>
      </c>
      <c r="J1305" s="811" t="s">
        <v>33</v>
      </c>
      <c r="K1305" s="811" t="s">
        <v>220</v>
      </c>
      <c r="L1305" s="811" t="s">
        <v>45</v>
      </c>
      <c r="M1305" s="86" t="s">
        <v>30</v>
      </c>
      <c r="N1305" s="811" t="s">
        <v>45</v>
      </c>
      <c r="O1305" s="811" t="s">
        <v>45</v>
      </c>
      <c r="P1305" s="811" t="s">
        <v>45</v>
      </c>
      <c r="Q1305" s="811" t="s">
        <v>16</v>
      </c>
      <c r="R1305" s="812" t="s">
        <v>45</v>
      </c>
      <c r="S1305" s="812" t="s">
        <v>100</v>
      </c>
      <c r="T1305" s="811" t="s">
        <v>45</v>
      </c>
      <c r="U1305" s="811" t="s">
        <v>46</v>
      </c>
    </row>
    <row r="1306" spans="1:21" s="583" customFormat="1" ht="13" hidden="1" customHeight="1">
      <c r="A1306" s="810" t="s">
        <v>1321</v>
      </c>
      <c r="B1306" s="810" t="s">
        <v>5753</v>
      </c>
      <c r="C1306" s="778" t="s">
        <v>45</v>
      </c>
      <c r="D1306" s="811" t="s">
        <v>980</v>
      </c>
      <c r="E1306" s="811">
        <v>5</v>
      </c>
      <c r="F1306" s="779" t="s">
        <v>19</v>
      </c>
      <c r="G1306" s="811" t="s">
        <v>1057</v>
      </c>
      <c r="H1306" s="811" t="s">
        <v>45</v>
      </c>
      <c r="I1306" s="811" t="s">
        <v>165</v>
      </c>
      <c r="J1306" s="811" t="s">
        <v>33</v>
      </c>
      <c r="K1306" s="811" t="s">
        <v>220</v>
      </c>
      <c r="L1306" s="811" t="s">
        <v>45</v>
      </c>
      <c r="M1306" s="86" t="s">
        <v>30</v>
      </c>
      <c r="N1306" s="811" t="s">
        <v>45</v>
      </c>
      <c r="O1306" s="811" t="s">
        <v>45</v>
      </c>
      <c r="P1306" s="811" t="s">
        <v>45</v>
      </c>
      <c r="Q1306" s="811" t="s">
        <v>45</v>
      </c>
      <c r="R1306" s="812" t="s">
        <v>45</v>
      </c>
      <c r="S1306" s="812" t="s">
        <v>45</v>
      </c>
      <c r="T1306" s="811" t="s">
        <v>45</v>
      </c>
      <c r="U1306" s="811" t="s">
        <v>659</v>
      </c>
    </row>
    <row r="1307" spans="1:21" s="583" customFormat="1" ht="13" hidden="1" customHeight="1">
      <c r="A1307" s="810" t="s">
        <v>1321</v>
      </c>
      <c r="B1307" s="810" t="s">
        <v>5754</v>
      </c>
      <c r="C1307" s="778" t="s">
        <v>45</v>
      </c>
      <c r="D1307" s="811" t="s">
        <v>980</v>
      </c>
      <c r="E1307" s="811">
        <v>5</v>
      </c>
      <c r="F1307" s="779" t="s">
        <v>19</v>
      </c>
      <c r="G1307" s="811" t="s">
        <v>1057</v>
      </c>
      <c r="H1307" s="811" t="s">
        <v>45</v>
      </c>
      <c r="I1307" s="811" t="s">
        <v>165</v>
      </c>
      <c r="J1307" s="811" t="s">
        <v>180</v>
      </c>
      <c r="K1307" s="811" t="s">
        <v>220</v>
      </c>
      <c r="L1307" s="811" t="s">
        <v>45</v>
      </c>
      <c r="M1307" s="86" t="s">
        <v>30</v>
      </c>
      <c r="N1307" s="811" t="s">
        <v>45</v>
      </c>
      <c r="O1307" s="811" t="s">
        <v>45</v>
      </c>
      <c r="P1307" s="811" t="s">
        <v>45</v>
      </c>
      <c r="Q1307" s="811" t="s">
        <v>45</v>
      </c>
      <c r="R1307" s="812" t="s">
        <v>45</v>
      </c>
      <c r="S1307" s="812" t="s">
        <v>45</v>
      </c>
      <c r="T1307" s="811" t="s">
        <v>45</v>
      </c>
      <c r="U1307" s="811" t="s">
        <v>830</v>
      </c>
    </row>
    <row r="1308" spans="1:21" s="583" customFormat="1" ht="13" hidden="1" customHeight="1">
      <c r="A1308" s="810" t="s">
        <v>1341</v>
      </c>
      <c r="B1308" s="810" t="s">
        <v>5755</v>
      </c>
      <c r="C1308" s="778" t="s">
        <v>45</v>
      </c>
      <c r="D1308" s="811" t="s">
        <v>980</v>
      </c>
      <c r="E1308" s="811">
        <v>5</v>
      </c>
      <c r="F1308" s="779" t="s">
        <v>19</v>
      </c>
      <c r="G1308" s="811" t="s">
        <v>1057</v>
      </c>
      <c r="H1308" s="811" t="s">
        <v>45</v>
      </c>
      <c r="I1308" s="811" t="s">
        <v>165</v>
      </c>
      <c r="J1308" s="811" t="s">
        <v>180</v>
      </c>
      <c r="K1308" s="811" t="s">
        <v>220</v>
      </c>
      <c r="L1308" s="811" t="s">
        <v>45</v>
      </c>
      <c r="M1308" s="86" t="s">
        <v>30</v>
      </c>
      <c r="N1308" s="811" t="s">
        <v>45</v>
      </c>
      <c r="O1308" s="811" t="s">
        <v>45</v>
      </c>
      <c r="P1308" s="811" t="s">
        <v>30</v>
      </c>
      <c r="Q1308" s="811" t="s">
        <v>1501</v>
      </c>
      <c r="R1308" s="812" t="s">
        <v>5755</v>
      </c>
      <c r="S1308" s="812" t="s">
        <v>2924</v>
      </c>
      <c r="T1308" s="811" t="s">
        <v>2923</v>
      </c>
      <c r="U1308" s="811" t="s">
        <v>2468</v>
      </c>
    </row>
    <row r="1309" spans="1:21" s="583" customFormat="1" ht="13" hidden="1" customHeight="1">
      <c r="A1309" s="810" t="s">
        <v>1341</v>
      </c>
      <c r="B1309" s="810" t="s">
        <v>5756</v>
      </c>
      <c r="C1309" s="778" t="s">
        <v>45</v>
      </c>
      <c r="D1309" s="811" t="s">
        <v>980</v>
      </c>
      <c r="E1309" s="811">
        <v>5</v>
      </c>
      <c r="F1309" s="779" t="s">
        <v>19</v>
      </c>
      <c r="G1309" s="811" t="s">
        <v>1059</v>
      </c>
      <c r="H1309" s="811" t="s">
        <v>45</v>
      </c>
      <c r="I1309" s="811" t="s">
        <v>165</v>
      </c>
      <c r="J1309" s="811" t="s">
        <v>180</v>
      </c>
      <c r="K1309" s="811" t="s">
        <v>220</v>
      </c>
      <c r="L1309" s="811" t="s">
        <v>45</v>
      </c>
      <c r="M1309" s="86" t="s">
        <v>30</v>
      </c>
      <c r="N1309" s="811" t="s">
        <v>45</v>
      </c>
      <c r="O1309" s="811" t="s">
        <v>45</v>
      </c>
      <c r="P1309" s="811" t="s">
        <v>30</v>
      </c>
      <c r="Q1309" s="811" t="s">
        <v>1500</v>
      </c>
      <c r="R1309" s="812" t="s">
        <v>5756</v>
      </c>
      <c r="S1309" s="812" t="s">
        <v>45</v>
      </c>
      <c r="T1309" s="811" t="s">
        <v>45</v>
      </c>
      <c r="U1309" s="811" t="s">
        <v>2466</v>
      </c>
    </row>
    <row r="1310" spans="1:21" s="583" customFormat="1" ht="13" hidden="1" customHeight="1">
      <c r="A1310" s="810" t="s">
        <v>1341</v>
      </c>
      <c r="B1310" s="810" t="s">
        <v>5757</v>
      </c>
      <c r="C1310" s="778" t="s">
        <v>45</v>
      </c>
      <c r="D1310" s="811" t="s">
        <v>980</v>
      </c>
      <c r="E1310" s="811">
        <v>5</v>
      </c>
      <c r="F1310" s="779" t="s">
        <v>19</v>
      </c>
      <c r="G1310" s="811" t="s">
        <v>1057</v>
      </c>
      <c r="H1310" s="811" t="s">
        <v>45</v>
      </c>
      <c r="I1310" s="811" t="s">
        <v>165</v>
      </c>
      <c r="J1310" s="811" t="s">
        <v>180</v>
      </c>
      <c r="K1310" s="811" t="s">
        <v>220</v>
      </c>
      <c r="L1310" s="811" t="s">
        <v>30</v>
      </c>
      <c r="M1310" s="86" t="s">
        <v>30</v>
      </c>
      <c r="N1310" s="811" t="s">
        <v>45</v>
      </c>
      <c r="O1310" s="811" t="s">
        <v>45</v>
      </c>
      <c r="P1310" s="811" t="s">
        <v>30</v>
      </c>
      <c r="Q1310" s="811" t="s">
        <v>1500</v>
      </c>
      <c r="R1310" s="812" t="s">
        <v>5757</v>
      </c>
      <c r="S1310" s="812" t="s">
        <v>45</v>
      </c>
      <c r="T1310" s="811" t="s">
        <v>45</v>
      </c>
      <c r="U1310" s="811" t="s">
        <v>1170</v>
      </c>
    </row>
    <row r="1311" spans="1:21" s="583" customFormat="1" ht="13" hidden="1" customHeight="1">
      <c r="A1311" s="810" t="s">
        <v>1341</v>
      </c>
      <c r="B1311" s="810" t="s">
        <v>5758</v>
      </c>
      <c r="C1311" s="778" t="s">
        <v>45</v>
      </c>
      <c r="D1311" s="811" t="s">
        <v>980</v>
      </c>
      <c r="E1311" s="811">
        <v>5</v>
      </c>
      <c r="F1311" s="779" t="s">
        <v>19</v>
      </c>
      <c r="G1311" s="811" t="s">
        <v>1057</v>
      </c>
      <c r="H1311" s="811" t="s">
        <v>45</v>
      </c>
      <c r="I1311" s="811" t="s">
        <v>165</v>
      </c>
      <c r="J1311" s="811" t="s">
        <v>180</v>
      </c>
      <c r="K1311" s="811" t="s">
        <v>220</v>
      </c>
      <c r="L1311" s="811" t="s">
        <v>45</v>
      </c>
      <c r="M1311" s="86" t="s">
        <v>30</v>
      </c>
      <c r="N1311" s="811" t="s">
        <v>45</v>
      </c>
      <c r="O1311" s="811" t="s">
        <v>45</v>
      </c>
      <c r="P1311" s="811" t="s">
        <v>30</v>
      </c>
      <c r="Q1311" s="811" t="s">
        <v>1500</v>
      </c>
      <c r="R1311" s="812" t="s">
        <v>5758</v>
      </c>
      <c r="S1311" s="812" t="s">
        <v>45</v>
      </c>
      <c r="T1311" s="811" t="s">
        <v>45</v>
      </c>
      <c r="U1311" s="811" t="s">
        <v>2459</v>
      </c>
    </row>
    <row r="1312" spans="1:21" s="583" customFormat="1" ht="13" hidden="1" customHeight="1">
      <c r="A1312" s="810" t="s">
        <v>1341</v>
      </c>
      <c r="B1312" s="810" t="s">
        <v>5759</v>
      </c>
      <c r="C1312" s="778" t="s">
        <v>45</v>
      </c>
      <c r="D1312" s="811" t="s">
        <v>980</v>
      </c>
      <c r="E1312" s="811">
        <v>5</v>
      </c>
      <c r="F1312" s="779" t="s">
        <v>19</v>
      </c>
      <c r="G1312" s="811" t="s">
        <v>1059</v>
      </c>
      <c r="H1312" s="811" t="s">
        <v>45</v>
      </c>
      <c r="I1312" s="811" t="s">
        <v>165</v>
      </c>
      <c r="J1312" s="811" t="s">
        <v>180</v>
      </c>
      <c r="K1312" s="811" t="s">
        <v>220</v>
      </c>
      <c r="L1312" s="811" t="s">
        <v>45</v>
      </c>
      <c r="M1312" s="86" t="s">
        <v>30</v>
      </c>
      <c r="N1312" s="811" t="s">
        <v>45</v>
      </c>
      <c r="O1312" s="811" t="s">
        <v>45</v>
      </c>
      <c r="P1312" s="811" t="s">
        <v>30</v>
      </c>
      <c r="Q1312" s="811" t="s">
        <v>1500</v>
      </c>
      <c r="R1312" s="812" t="s">
        <v>5759</v>
      </c>
      <c r="S1312" s="812" t="s">
        <v>45</v>
      </c>
      <c r="T1312" s="811" t="s">
        <v>45</v>
      </c>
      <c r="U1312" s="811" t="s">
        <v>2457</v>
      </c>
    </row>
    <row r="1313" spans="1:21" s="583" customFormat="1" ht="13" hidden="1" customHeight="1">
      <c r="A1313" s="810" t="s">
        <v>1341</v>
      </c>
      <c r="B1313" s="810" t="s">
        <v>5760</v>
      </c>
      <c r="C1313" s="778" t="s">
        <v>45</v>
      </c>
      <c r="D1313" s="811" t="s">
        <v>980</v>
      </c>
      <c r="E1313" s="811">
        <v>5</v>
      </c>
      <c r="F1313" s="779" t="s">
        <v>19</v>
      </c>
      <c r="G1313" s="811" t="s">
        <v>1059</v>
      </c>
      <c r="H1313" s="811" t="s">
        <v>45</v>
      </c>
      <c r="I1313" s="811" t="s">
        <v>165</v>
      </c>
      <c r="J1313" s="811" t="s">
        <v>180</v>
      </c>
      <c r="K1313" s="811" t="s">
        <v>220</v>
      </c>
      <c r="L1313" s="811" t="s">
        <v>30</v>
      </c>
      <c r="M1313" s="86" t="s">
        <v>30</v>
      </c>
      <c r="N1313" s="811" t="s">
        <v>45</v>
      </c>
      <c r="O1313" s="811" t="s">
        <v>45</v>
      </c>
      <c r="P1313" s="811" t="s">
        <v>30</v>
      </c>
      <c r="Q1313" s="811" t="s">
        <v>1500</v>
      </c>
      <c r="R1313" s="812" t="s">
        <v>5760</v>
      </c>
      <c r="S1313" s="812" t="s">
        <v>45</v>
      </c>
      <c r="T1313" s="811" t="s">
        <v>45</v>
      </c>
      <c r="U1313" s="811" t="s">
        <v>1171</v>
      </c>
    </row>
    <row r="1314" spans="1:21" s="583" customFormat="1" ht="13" hidden="1" customHeight="1">
      <c r="A1314" s="810" t="s">
        <v>1341</v>
      </c>
      <c r="B1314" s="810" t="s">
        <v>6202</v>
      </c>
      <c r="C1314" s="778" t="s">
        <v>45</v>
      </c>
      <c r="D1314" s="811" t="s">
        <v>980</v>
      </c>
      <c r="E1314" s="811">
        <v>5</v>
      </c>
      <c r="F1314" s="779" t="s">
        <v>19</v>
      </c>
      <c r="G1314" s="811" t="s">
        <v>1058</v>
      </c>
      <c r="H1314" s="811" t="s">
        <v>45</v>
      </c>
      <c r="I1314" s="811" t="s">
        <v>165</v>
      </c>
      <c r="J1314" s="811" t="s">
        <v>180</v>
      </c>
      <c r="K1314" s="811" t="s">
        <v>220</v>
      </c>
      <c r="L1314" s="811" t="s">
        <v>30</v>
      </c>
      <c r="M1314" s="86" t="s">
        <v>30</v>
      </c>
      <c r="N1314" s="811" t="s">
        <v>45</v>
      </c>
      <c r="O1314" s="811" t="s">
        <v>45</v>
      </c>
      <c r="P1314" s="811" t="s">
        <v>30</v>
      </c>
      <c r="Q1314" s="811" t="s">
        <v>1500</v>
      </c>
      <c r="R1314" s="812" t="s">
        <v>6202</v>
      </c>
      <c r="S1314" s="812" t="s">
        <v>45</v>
      </c>
      <c r="T1314" s="811" t="s">
        <v>45</v>
      </c>
      <c r="U1314" s="811" t="s">
        <v>1362</v>
      </c>
    </row>
    <row r="1315" spans="1:21" s="583" customFormat="1" ht="13" hidden="1" customHeight="1">
      <c r="A1315" s="810" t="s">
        <v>1341</v>
      </c>
      <c r="B1315" s="810" t="s">
        <v>5167</v>
      </c>
      <c r="C1315" s="778" t="s">
        <v>45</v>
      </c>
      <c r="D1315" s="811" t="s">
        <v>980</v>
      </c>
      <c r="E1315" s="811">
        <v>5</v>
      </c>
      <c r="F1315" s="779" t="s">
        <v>19</v>
      </c>
      <c r="G1315" s="811" t="s">
        <v>1061</v>
      </c>
      <c r="H1315" s="811" t="s">
        <v>45</v>
      </c>
      <c r="I1315" s="811" t="s">
        <v>203</v>
      </c>
      <c r="J1315" s="811" t="s">
        <v>35</v>
      </c>
      <c r="K1315" s="811" t="s">
        <v>978</v>
      </c>
      <c r="L1315" s="811" t="s">
        <v>45</v>
      </c>
      <c r="M1315" s="86" t="s">
        <v>30</v>
      </c>
      <c r="N1315" s="811" t="s">
        <v>45</v>
      </c>
      <c r="O1315" s="811" t="s">
        <v>45</v>
      </c>
      <c r="P1315" s="811" t="s">
        <v>30</v>
      </c>
      <c r="Q1315" s="811" t="s">
        <v>1500</v>
      </c>
      <c r="R1315" s="812" t="s">
        <v>5167</v>
      </c>
      <c r="S1315" s="812" t="s">
        <v>45</v>
      </c>
      <c r="T1315" s="811" t="s">
        <v>45</v>
      </c>
      <c r="U1315" s="811" t="s">
        <v>2450</v>
      </c>
    </row>
    <row r="1316" spans="1:21" s="583" customFormat="1" ht="13" hidden="1" customHeight="1">
      <c r="A1316" s="810" t="s">
        <v>1341</v>
      </c>
      <c r="B1316" s="810" t="s">
        <v>5168</v>
      </c>
      <c r="C1316" s="778" t="s">
        <v>45</v>
      </c>
      <c r="D1316" s="811" t="s">
        <v>980</v>
      </c>
      <c r="E1316" s="811">
        <v>5</v>
      </c>
      <c r="F1316" s="779" t="s">
        <v>19</v>
      </c>
      <c r="G1316" s="811" t="s">
        <v>1057</v>
      </c>
      <c r="H1316" s="811" t="s">
        <v>45</v>
      </c>
      <c r="I1316" s="811" t="s">
        <v>203</v>
      </c>
      <c r="J1316" s="811" t="s">
        <v>35</v>
      </c>
      <c r="K1316" s="811" t="s">
        <v>978</v>
      </c>
      <c r="L1316" s="811" t="s">
        <v>45</v>
      </c>
      <c r="M1316" s="86" t="s">
        <v>30</v>
      </c>
      <c r="N1316" s="811" t="s">
        <v>45</v>
      </c>
      <c r="O1316" s="811" t="s">
        <v>45</v>
      </c>
      <c r="P1316" s="811" t="s">
        <v>30</v>
      </c>
      <c r="Q1316" s="811" t="s">
        <v>1501</v>
      </c>
      <c r="R1316" s="812" t="s">
        <v>5168</v>
      </c>
      <c r="S1316" s="812" t="s">
        <v>208</v>
      </c>
      <c r="T1316" s="811" t="s">
        <v>2937</v>
      </c>
      <c r="U1316" s="811" t="s">
        <v>2448</v>
      </c>
    </row>
    <row r="1317" spans="1:21" s="583" customFormat="1" ht="13" hidden="1" customHeight="1">
      <c r="A1317" s="810" t="s">
        <v>1341</v>
      </c>
      <c r="B1317" s="810" t="s">
        <v>5169</v>
      </c>
      <c r="C1317" s="778" t="s">
        <v>45</v>
      </c>
      <c r="D1317" s="811" t="s">
        <v>983</v>
      </c>
      <c r="E1317" s="811">
        <v>2</v>
      </c>
      <c r="F1317" s="779" t="s">
        <v>19</v>
      </c>
      <c r="G1317" s="811" t="s">
        <v>1057</v>
      </c>
      <c r="H1317" s="811" t="s">
        <v>45</v>
      </c>
      <c r="I1317" s="811" t="s">
        <v>190</v>
      </c>
      <c r="J1317" s="811" t="s">
        <v>23</v>
      </c>
      <c r="K1317" s="811" t="s">
        <v>220</v>
      </c>
      <c r="L1317" s="811" t="s">
        <v>30</v>
      </c>
      <c r="M1317" s="86" t="s">
        <v>30</v>
      </c>
      <c r="N1317" s="811" t="s">
        <v>45</v>
      </c>
      <c r="O1317" s="811" t="s">
        <v>45</v>
      </c>
      <c r="P1317" s="811" t="s">
        <v>30</v>
      </c>
      <c r="Q1317" s="811" t="s">
        <v>1501</v>
      </c>
      <c r="R1317" s="812" t="s">
        <v>5169</v>
      </c>
      <c r="S1317" s="812" t="s">
        <v>5170</v>
      </c>
      <c r="T1317" s="811" t="s">
        <v>2073</v>
      </c>
      <c r="U1317" s="811" t="s">
        <v>758</v>
      </c>
    </row>
    <row r="1318" spans="1:21" s="583" customFormat="1" ht="13" hidden="1" customHeight="1">
      <c r="A1318" s="810" t="s">
        <v>1341</v>
      </c>
      <c r="B1318" s="810" t="s">
        <v>5171</v>
      </c>
      <c r="C1318" s="778" t="s">
        <v>45</v>
      </c>
      <c r="D1318" s="811" t="s">
        <v>983</v>
      </c>
      <c r="E1318" s="811">
        <v>2</v>
      </c>
      <c r="F1318" s="779" t="s">
        <v>19</v>
      </c>
      <c r="G1318" s="811" t="s">
        <v>1057</v>
      </c>
      <c r="H1318" s="811" t="s">
        <v>45</v>
      </c>
      <c r="I1318" s="811" t="s">
        <v>190</v>
      </c>
      <c r="J1318" s="811" t="s">
        <v>23</v>
      </c>
      <c r="K1318" s="811" t="s">
        <v>220</v>
      </c>
      <c r="L1318" s="811" t="s">
        <v>45</v>
      </c>
      <c r="M1318" s="86" t="s">
        <v>30</v>
      </c>
      <c r="N1318" s="811" t="s">
        <v>45</v>
      </c>
      <c r="O1318" s="811" t="s">
        <v>45</v>
      </c>
      <c r="P1318" s="811" t="s">
        <v>30</v>
      </c>
      <c r="Q1318" s="811" t="s">
        <v>1501</v>
      </c>
      <c r="R1318" s="812" t="s">
        <v>5171</v>
      </c>
      <c r="S1318" s="812" t="s">
        <v>779</v>
      </c>
      <c r="T1318" s="811" t="s">
        <v>1677</v>
      </c>
      <c r="U1318" s="811" t="s">
        <v>759</v>
      </c>
    </row>
    <row r="1319" spans="1:21" s="583" customFormat="1" ht="13" customHeight="1">
      <c r="A1319" s="810" t="s">
        <v>1340</v>
      </c>
      <c r="B1319" s="810" t="s">
        <v>5741</v>
      </c>
      <c r="C1319" s="778" t="s">
        <v>45</v>
      </c>
      <c r="D1319" s="811" t="s">
        <v>979</v>
      </c>
      <c r="E1319" s="811">
        <v>3</v>
      </c>
      <c r="F1319" s="779" t="s">
        <v>18</v>
      </c>
      <c r="G1319" s="811" t="s">
        <v>1057</v>
      </c>
      <c r="H1319" s="811" t="s">
        <v>45</v>
      </c>
      <c r="I1319" s="811" t="s">
        <v>192</v>
      </c>
      <c r="J1319" s="811" t="s">
        <v>35</v>
      </c>
      <c r="K1319" s="811" t="s">
        <v>220</v>
      </c>
      <c r="L1319" s="811" t="s">
        <v>30</v>
      </c>
      <c r="M1319" s="86" t="s">
        <v>30</v>
      </c>
      <c r="N1319" s="811" t="s">
        <v>45</v>
      </c>
      <c r="O1319" s="811" t="s">
        <v>45</v>
      </c>
      <c r="P1319" s="811" t="s">
        <v>30</v>
      </c>
      <c r="Q1319" s="811" t="s">
        <v>1501</v>
      </c>
      <c r="R1319" s="812" t="s">
        <v>5741</v>
      </c>
      <c r="S1319" s="812" t="s">
        <v>5742</v>
      </c>
      <c r="T1319" s="811" t="s">
        <v>2094</v>
      </c>
      <c r="U1319" s="811" t="s">
        <v>1409</v>
      </c>
    </row>
    <row r="1320" spans="1:21" s="583" customFormat="1" ht="13" customHeight="1">
      <c r="A1320" s="810" t="s">
        <v>1340</v>
      </c>
      <c r="B1320" s="810" t="s">
        <v>5743</v>
      </c>
      <c r="C1320" s="778" t="s">
        <v>45</v>
      </c>
      <c r="D1320" s="811" t="s">
        <v>979</v>
      </c>
      <c r="E1320" s="811">
        <v>3</v>
      </c>
      <c r="F1320" s="779" t="s">
        <v>18</v>
      </c>
      <c r="G1320" s="811" t="s">
        <v>1057</v>
      </c>
      <c r="H1320" s="811" t="s">
        <v>45</v>
      </c>
      <c r="I1320" s="811" t="s">
        <v>192</v>
      </c>
      <c r="J1320" s="811" t="s">
        <v>35</v>
      </c>
      <c r="K1320" s="811" t="s">
        <v>220</v>
      </c>
      <c r="L1320" s="811" t="s">
        <v>30</v>
      </c>
      <c r="M1320" s="86" t="s">
        <v>30</v>
      </c>
      <c r="N1320" s="811" t="s">
        <v>45</v>
      </c>
      <c r="O1320" s="811" t="s">
        <v>45</v>
      </c>
      <c r="P1320" s="811" t="s">
        <v>30</v>
      </c>
      <c r="Q1320" s="811" t="s">
        <v>1501</v>
      </c>
      <c r="R1320" s="812" t="s">
        <v>5743</v>
      </c>
      <c r="S1320" s="812" t="s">
        <v>5744</v>
      </c>
      <c r="T1320" s="811" t="s">
        <v>1864</v>
      </c>
      <c r="U1320" s="811" t="s">
        <v>752</v>
      </c>
    </row>
    <row r="1321" spans="1:21" s="583" customFormat="1" ht="13" customHeight="1">
      <c r="A1321" s="810" t="s">
        <v>1340</v>
      </c>
      <c r="B1321" s="810" t="s">
        <v>5745</v>
      </c>
      <c r="C1321" s="778" t="s">
        <v>45</v>
      </c>
      <c r="D1321" s="811" t="s">
        <v>979</v>
      </c>
      <c r="E1321" s="811">
        <v>3</v>
      </c>
      <c r="F1321" s="779" t="s">
        <v>18</v>
      </c>
      <c r="G1321" s="811" t="s">
        <v>1059</v>
      </c>
      <c r="H1321" s="811" t="s">
        <v>45</v>
      </c>
      <c r="I1321" s="811" t="s">
        <v>192</v>
      </c>
      <c r="J1321" s="811" t="s">
        <v>35</v>
      </c>
      <c r="K1321" s="811" t="s">
        <v>220</v>
      </c>
      <c r="L1321" s="811" t="s">
        <v>30</v>
      </c>
      <c r="M1321" s="86" t="s">
        <v>30</v>
      </c>
      <c r="N1321" s="811" t="s">
        <v>45</v>
      </c>
      <c r="O1321" s="811" t="s">
        <v>45</v>
      </c>
      <c r="P1321" s="811" t="s">
        <v>45</v>
      </c>
      <c r="Q1321" s="811" t="s">
        <v>1500</v>
      </c>
      <c r="R1321" s="812" t="s">
        <v>5745</v>
      </c>
      <c r="S1321" s="812" t="s">
        <v>45</v>
      </c>
      <c r="T1321" s="811" t="s">
        <v>45</v>
      </c>
      <c r="U1321" s="811" t="s">
        <v>2498</v>
      </c>
    </row>
    <row r="1322" spans="1:21" s="583" customFormat="1" ht="13" customHeight="1">
      <c r="A1322" s="810" t="s">
        <v>1340</v>
      </c>
      <c r="B1322" s="810" t="s">
        <v>8041</v>
      </c>
      <c r="C1322" s="778" t="s">
        <v>45</v>
      </c>
      <c r="D1322" s="811" t="s">
        <v>982</v>
      </c>
      <c r="E1322" s="811">
        <v>4</v>
      </c>
      <c r="F1322" s="779" t="s">
        <v>18</v>
      </c>
      <c r="G1322" s="811" t="s">
        <v>1057</v>
      </c>
      <c r="H1322" s="811" t="s">
        <v>45</v>
      </c>
      <c r="I1322" s="811" t="s">
        <v>165</v>
      </c>
      <c r="J1322" s="811" t="s">
        <v>35</v>
      </c>
      <c r="K1322" s="811" t="s">
        <v>220</v>
      </c>
      <c r="L1322" s="811" t="s">
        <v>45</v>
      </c>
      <c r="M1322" s="86" t="s">
        <v>30</v>
      </c>
      <c r="N1322" s="811" t="s">
        <v>45</v>
      </c>
      <c r="O1322" s="811" t="s">
        <v>45</v>
      </c>
      <c r="P1322" s="811" t="s">
        <v>30</v>
      </c>
      <c r="Q1322" s="811" t="s">
        <v>1501</v>
      </c>
      <c r="R1322" s="812" t="s">
        <v>8041</v>
      </c>
      <c r="S1322" s="812" t="s">
        <v>8038</v>
      </c>
      <c r="T1322" s="811" t="s">
        <v>8039</v>
      </c>
      <c r="U1322" s="811" t="s">
        <v>8040</v>
      </c>
    </row>
    <row r="1323" spans="1:21" s="583" customFormat="1" ht="13" hidden="1" customHeight="1">
      <c r="A1323" s="810" t="s">
        <v>1341</v>
      </c>
      <c r="B1323" s="810" t="s">
        <v>8627</v>
      </c>
      <c r="C1323" s="778" t="s">
        <v>45</v>
      </c>
      <c r="D1323" s="811" t="s">
        <v>982</v>
      </c>
      <c r="E1323" s="811">
        <v>4</v>
      </c>
      <c r="F1323" s="779" t="s">
        <v>19</v>
      </c>
      <c r="G1323" s="811" t="s">
        <v>1057</v>
      </c>
      <c r="H1323" s="811" t="s">
        <v>45</v>
      </c>
      <c r="I1323" s="811" t="s">
        <v>165</v>
      </c>
      <c r="J1323" s="811" t="s">
        <v>35</v>
      </c>
      <c r="K1323" s="811" t="s">
        <v>220</v>
      </c>
      <c r="L1323" s="811" t="s">
        <v>45</v>
      </c>
      <c r="M1323" s="86" t="s">
        <v>30</v>
      </c>
      <c r="N1323" s="811" t="s">
        <v>45</v>
      </c>
      <c r="O1323" s="811" t="s">
        <v>45</v>
      </c>
      <c r="P1323" s="811" t="s">
        <v>30</v>
      </c>
      <c r="Q1323" s="811" t="s">
        <v>1501</v>
      </c>
      <c r="R1323" s="812" t="s">
        <v>8627</v>
      </c>
      <c r="S1323" s="812" t="s">
        <v>9106</v>
      </c>
      <c r="T1323" s="811" t="s">
        <v>9088</v>
      </c>
      <c r="U1323" s="811" t="s">
        <v>8628</v>
      </c>
    </row>
    <row r="1324" spans="1:21" s="583" customFormat="1" ht="13" hidden="1" customHeight="1">
      <c r="A1324" s="810" t="s">
        <v>1341</v>
      </c>
      <c r="B1324" s="810" t="s">
        <v>6265</v>
      </c>
      <c r="C1324" s="778" t="s">
        <v>45</v>
      </c>
      <c r="D1324" s="811" t="s">
        <v>982</v>
      </c>
      <c r="E1324" s="811">
        <v>4</v>
      </c>
      <c r="F1324" s="779" t="s">
        <v>19</v>
      </c>
      <c r="G1324" s="811" t="s">
        <v>1059</v>
      </c>
      <c r="H1324" s="811" t="s">
        <v>45</v>
      </c>
      <c r="I1324" s="811" t="s">
        <v>165</v>
      </c>
      <c r="J1324" s="811" t="s">
        <v>35</v>
      </c>
      <c r="K1324" s="811" t="s">
        <v>220</v>
      </c>
      <c r="L1324" s="811" t="s">
        <v>45</v>
      </c>
      <c r="M1324" s="86" t="s">
        <v>30</v>
      </c>
      <c r="N1324" s="811" t="s">
        <v>45</v>
      </c>
      <c r="O1324" s="811" t="s">
        <v>45</v>
      </c>
      <c r="P1324" s="811" t="s">
        <v>30</v>
      </c>
      <c r="Q1324" s="811" t="s">
        <v>1501</v>
      </c>
      <c r="R1324" s="812" t="s">
        <v>6265</v>
      </c>
      <c r="S1324" s="812" t="s">
        <v>6266</v>
      </c>
      <c r="T1324" s="811" t="s">
        <v>6267</v>
      </c>
      <c r="U1324" s="811" t="s">
        <v>6268</v>
      </c>
    </row>
    <row r="1325" spans="1:21" s="583" customFormat="1" ht="13" hidden="1" customHeight="1">
      <c r="A1325" s="810" t="s">
        <v>1341</v>
      </c>
      <c r="B1325" s="810" t="s">
        <v>6786</v>
      </c>
      <c r="C1325" s="778" t="s">
        <v>45</v>
      </c>
      <c r="D1325" s="811" t="s">
        <v>982</v>
      </c>
      <c r="E1325" s="811">
        <v>4</v>
      </c>
      <c r="F1325" s="779" t="s">
        <v>19</v>
      </c>
      <c r="G1325" s="811" t="s">
        <v>1060</v>
      </c>
      <c r="H1325" s="811" t="s">
        <v>45</v>
      </c>
      <c r="I1325" s="811" t="s">
        <v>165</v>
      </c>
      <c r="J1325" s="811" t="s">
        <v>187</v>
      </c>
      <c r="K1325" s="811" t="s">
        <v>220</v>
      </c>
      <c r="L1325" s="811" t="s">
        <v>45</v>
      </c>
      <c r="M1325" s="86" t="s">
        <v>30</v>
      </c>
      <c r="N1325" s="811" t="s">
        <v>45</v>
      </c>
      <c r="O1325" s="811" t="s">
        <v>45</v>
      </c>
      <c r="P1325" s="811" t="s">
        <v>30</v>
      </c>
      <c r="Q1325" s="811" t="s">
        <v>1500</v>
      </c>
      <c r="R1325" s="812" t="s">
        <v>6786</v>
      </c>
      <c r="S1325" s="812" t="s">
        <v>45</v>
      </c>
      <c r="T1325" s="811" t="s">
        <v>45</v>
      </c>
      <c r="U1325" s="811" t="s">
        <v>2442</v>
      </c>
    </row>
    <row r="1326" spans="1:21" s="583" customFormat="1" ht="13" hidden="1" customHeight="1">
      <c r="A1326" s="810" t="s">
        <v>1341</v>
      </c>
      <c r="B1326" s="810" t="s">
        <v>6787</v>
      </c>
      <c r="C1326" s="778" t="s">
        <v>45</v>
      </c>
      <c r="D1326" s="811" t="s">
        <v>982</v>
      </c>
      <c r="E1326" s="811">
        <v>4</v>
      </c>
      <c r="F1326" s="779" t="s">
        <v>19</v>
      </c>
      <c r="G1326" s="811" t="s">
        <v>1057</v>
      </c>
      <c r="H1326" s="811" t="s">
        <v>45</v>
      </c>
      <c r="I1326" s="811" t="s">
        <v>165</v>
      </c>
      <c r="J1326" s="811" t="s">
        <v>187</v>
      </c>
      <c r="K1326" s="811" t="s">
        <v>220</v>
      </c>
      <c r="L1326" s="811" t="s">
        <v>45</v>
      </c>
      <c r="M1326" s="86" t="s">
        <v>30</v>
      </c>
      <c r="N1326" s="811" t="s">
        <v>45</v>
      </c>
      <c r="O1326" s="811" t="s">
        <v>45</v>
      </c>
      <c r="P1326" s="811" t="s">
        <v>30</v>
      </c>
      <c r="Q1326" s="811" t="s">
        <v>1501</v>
      </c>
      <c r="R1326" s="812" t="s">
        <v>6787</v>
      </c>
      <c r="S1326" s="812" t="s">
        <v>6785</v>
      </c>
      <c r="T1326" s="811" t="s">
        <v>1678</v>
      </c>
      <c r="U1326" s="811" t="s">
        <v>1179</v>
      </c>
    </row>
    <row r="1327" spans="1:21" s="583" customFormat="1" ht="13" hidden="1" customHeight="1">
      <c r="A1327" s="810" t="s">
        <v>1341</v>
      </c>
      <c r="B1327" s="810" t="s">
        <v>5761</v>
      </c>
      <c r="C1327" s="778" t="s">
        <v>45</v>
      </c>
      <c r="D1327" s="811" t="s">
        <v>980</v>
      </c>
      <c r="E1327" s="811">
        <v>5</v>
      </c>
      <c r="F1327" s="779" t="s">
        <v>19</v>
      </c>
      <c r="G1327" s="811" t="s">
        <v>1060</v>
      </c>
      <c r="H1327" s="811" t="s">
        <v>45</v>
      </c>
      <c r="I1327" s="811" t="s">
        <v>165</v>
      </c>
      <c r="J1327" s="811" t="s">
        <v>187</v>
      </c>
      <c r="K1327" s="811" t="s">
        <v>218</v>
      </c>
      <c r="L1327" s="811" t="s">
        <v>45</v>
      </c>
      <c r="M1327" s="86" t="s">
        <v>30</v>
      </c>
      <c r="N1327" s="811" t="s">
        <v>45</v>
      </c>
      <c r="O1327" s="811" t="s">
        <v>45</v>
      </c>
      <c r="P1327" s="811" t="s">
        <v>30</v>
      </c>
      <c r="Q1327" s="811" t="s">
        <v>1500</v>
      </c>
      <c r="R1327" s="812" t="s">
        <v>5761</v>
      </c>
      <c r="S1327" s="812" t="s">
        <v>45</v>
      </c>
      <c r="T1327" s="811" t="s">
        <v>45</v>
      </c>
      <c r="U1327" s="811" t="s">
        <v>1181</v>
      </c>
    </row>
    <row r="1328" spans="1:21" s="583" customFormat="1" ht="13" hidden="1" customHeight="1">
      <c r="A1328" s="810" t="s">
        <v>1341</v>
      </c>
      <c r="B1328" s="810" t="s">
        <v>6874</v>
      </c>
      <c r="C1328" s="778" t="s">
        <v>45</v>
      </c>
      <c r="D1328" s="811" t="s">
        <v>980</v>
      </c>
      <c r="E1328" s="811">
        <v>5</v>
      </c>
      <c r="F1328" s="779" t="s">
        <v>19</v>
      </c>
      <c r="G1328" s="811" t="s">
        <v>1059</v>
      </c>
      <c r="H1328" s="811" t="s">
        <v>45</v>
      </c>
      <c r="I1328" s="811" t="s">
        <v>165</v>
      </c>
      <c r="J1328" s="811" t="s">
        <v>187</v>
      </c>
      <c r="K1328" s="811" t="s">
        <v>218</v>
      </c>
      <c r="L1328" s="811" t="s">
        <v>45</v>
      </c>
      <c r="M1328" s="86" t="s">
        <v>30</v>
      </c>
      <c r="N1328" s="811" t="s">
        <v>45</v>
      </c>
      <c r="O1328" s="811" t="s">
        <v>45</v>
      </c>
      <c r="P1328" s="811" t="s">
        <v>30</v>
      </c>
      <c r="Q1328" s="811" t="s">
        <v>1501</v>
      </c>
      <c r="R1328" s="812" t="s">
        <v>6874</v>
      </c>
      <c r="S1328" s="812" t="s">
        <v>7891</v>
      </c>
      <c r="T1328" s="811" t="s">
        <v>7890</v>
      </c>
      <c r="U1328" s="811" t="s">
        <v>6875</v>
      </c>
    </row>
    <row r="1329" spans="1:21" s="583" customFormat="1" ht="13" hidden="1" customHeight="1">
      <c r="A1329" s="810" t="s">
        <v>1341</v>
      </c>
      <c r="B1329" s="810" t="s">
        <v>5763</v>
      </c>
      <c r="C1329" s="778" t="s">
        <v>45</v>
      </c>
      <c r="D1329" s="811" t="s">
        <v>982</v>
      </c>
      <c r="E1329" s="811">
        <v>4</v>
      </c>
      <c r="F1329" s="779" t="s">
        <v>19</v>
      </c>
      <c r="G1329" s="811" t="s">
        <v>1059</v>
      </c>
      <c r="H1329" s="811" t="s">
        <v>45</v>
      </c>
      <c r="I1329" s="811" t="s">
        <v>165</v>
      </c>
      <c r="J1329" s="811" t="s">
        <v>35</v>
      </c>
      <c r="K1329" s="811" t="s">
        <v>220</v>
      </c>
      <c r="L1329" s="811" t="s">
        <v>45</v>
      </c>
      <c r="M1329" s="86" t="s">
        <v>30</v>
      </c>
      <c r="N1329" s="811" t="s">
        <v>45</v>
      </c>
      <c r="O1329" s="811" t="s">
        <v>45</v>
      </c>
      <c r="P1329" s="811" t="s">
        <v>45</v>
      </c>
      <c r="Q1329" s="811" t="s">
        <v>45</v>
      </c>
      <c r="R1329" s="812" t="s">
        <v>45</v>
      </c>
      <c r="S1329" s="812" t="s">
        <v>45</v>
      </c>
      <c r="T1329" s="811" t="s">
        <v>45</v>
      </c>
      <c r="U1329" s="811" t="s">
        <v>898</v>
      </c>
    </row>
    <row r="1330" spans="1:21" s="583" customFormat="1" ht="13" hidden="1" customHeight="1">
      <c r="A1330" s="810" t="s">
        <v>1341</v>
      </c>
      <c r="B1330" s="810" t="s">
        <v>5764</v>
      </c>
      <c r="C1330" s="778" t="s">
        <v>45</v>
      </c>
      <c r="D1330" s="811" t="s">
        <v>982</v>
      </c>
      <c r="E1330" s="811">
        <v>4</v>
      </c>
      <c r="F1330" s="779" t="s">
        <v>19</v>
      </c>
      <c r="G1330" s="811" t="s">
        <v>1057</v>
      </c>
      <c r="H1330" s="811" t="s">
        <v>45</v>
      </c>
      <c r="I1330" s="811" t="s">
        <v>165</v>
      </c>
      <c r="J1330" s="811" t="s">
        <v>35</v>
      </c>
      <c r="K1330" s="811" t="s">
        <v>220</v>
      </c>
      <c r="L1330" s="811" t="s">
        <v>45</v>
      </c>
      <c r="M1330" s="86" t="s">
        <v>30</v>
      </c>
      <c r="N1330" s="811" t="s">
        <v>45</v>
      </c>
      <c r="O1330" s="811" t="s">
        <v>45</v>
      </c>
      <c r="P1330" s="811" t="s">
        <v>45</v>
      </c>
      <c r="Q1330" s="811" t="s">
        <v>45</v>
      </c>
      <c r="R1330" s="812" t="s">
        <v>45</v>
      </c>
      <c r="S1330" s="812" t="s">
        <v>45</v>
      </c>
      <c r="T1330" s="811" t="s">
        <v>45</v>
      </c>
      <c r="U1330" s="811" t="s">
        <v>1961</v>
      </c>
    </row>
    <row r="1331" spans="1:21" s="583" customFormat="1" ht="13" hidden="1" customHeight="1">
      <c r="A1331" s="810" t="s">
        <v>1341</v>
      </c>
      <c r="B1331" s="810" t="s">
        <v>5765</v>
      </c>
      <c r="C1331" s="778" t="s">
        <v>45</v>
      </c>
      <c r="D1331" s="811" t="s">
        <v>982</v>
      </c>
      <c r="E1331" s="811">
        <v>4</v>
      </c>
      <c r="F1331" s="779" t="s">
        <v>19</v>
      </c>
      <c r="G1331" s="811" t="s">
        <v>1057</v>
      </c>
      <c r="H1331" s="811" t="s">
        <v>45</v>
      </c>
      <c r="I1331" s="811" t="s">
        <v>165</v>
      </c>
      <c r="J1331" s="811" t="s">
        <v>35</v>
      </c>
      <c r="K1331" s="811" t="s">
        <v>220</v>
      </c>
      <c r="L1331" s="811" t="s">
        <v>45</v>
      </c>
      <c r="M1331" s="86" t="s">
        <v>30</v>
      </c>
      <c r="N1331" s="811" t="s">
        <v>45</v>
      </c>
      <c r="O1331" s="811" t="s">
        <v>45</v>
      </c>
      <c r="P1331" s="811" t="s">
        <v>45</v>
      </c>
      <c r="Q1331" s="811" t="s">
        <v>45</v>
      </c>
      <c r="R1331" s="812" t="s">
        <v>45</v>
      </c>
      <c r="S1331" s="812" t="s">
        <v>45</v>
      </c>
      <c r="T1331" s="811" t="s">
        <v>45</v>
      </c>
      <c r="U1331" s="811" t="s">
        <v>1962</v>
      </c>
    </row>
    <row r="1332" spans="1:21" s="583" customFormat="1" ht="13" hidden="1" customHeight="1">
      <c r="A1332" s="810" t="s">
        <v>1341</v>
      </c>
      <c r="B1332" s="810" t="s">
        <v>5762</v>
      </c>
      <c r="C1332" s="778" t="s">
        <v>45</v>
      </c>
      <c r="D1332" s="811" t="s">
        <v>980</v>
      </c>
      <c r="E1332" s="811">
        <v>5</v>
      </c>
      <c r="F1332" s="779" t="s">
        <v>19</v>
      </c>
      <c r="G1332" s="811" t="s">
        <v>1057</v>
      </c>
      <c r="H1332" s="811" t="s">
        <v>45</v>
      </c>
      <c r="I1332" s="811" t="s">
        <v>165</v>
      </c>
      <c r="J1332" s="811" t="s">
        <v>187</v>
      </c>
      <c r="K1332" s="811" t="s">
        <v>218</v>
      </c>
      <c r="L1332" s="811" t="s">
        <v>45</v>
      </c>
      <c r="M1332" s="86" t="s">
        <v>30</v>
      </c>
      <c r="N1332" s="811" t="s">
        <v>45</v>
      </c>
      <c r="O1332" s="811" t="s">
        <v>45</v>
      </c>
      <c r="P1332" s="811" t="s">
        <v>30</v>
      </c>
      <c r="Q1332" s="811" t="s">
        <v>1501</v>
      </c>
      <c r="R1332" s="812" t="s">
        <v>5762</v>
      </c>
      <c r="S1332" s="812" t="s">
        <v>415</v>
      </c>
      <c r="T1332" s="811" t="s">
        <v>1679</v>
      </c>
      <c r="U1332" s="811" t="s">
        <v>760</v>
      </c>
    </row>
    <row r="1333" spans="1:21" s="583" customFormat="1" ht="13" customHeight="1">
      <c r="A1333" s="810" t="s">
        <v>1340</v>
      </c>
      <c r="B1333" s="810" t="s">
        <v>7403</v>
      </c>
      <c r="C1333" s="778" t="s">
        <v>45</v>
      </c>
      <c r="D1333" s="811" t="s">
        <v>982</v>
      </c>
      <c r="E1333" s="811">
        <v>4</v>
      </c>
      <c r="F1333" s="779" t="s">
        <v>18</v>
      </c>
      <c r="G1333" s="811" t="s">
        <v>1059</v>
      </c>
      <c r="H1333" s="811" t="s">
        <v>45</v>
      </c>
      <c r="I1333" s="811" t="s">
        <v>165</v>
      </c>
      <c r="J1333" s="811" t="s">
        <v>35</v>
      </c>
      <c r="K1333" s="811" t="s">
        <v>220</v>
      </c>
      <c r="L1333" s="811" t="s">
        <v>45</v>
      </c>
      <c r="M1333" s="86" t="s">
        <v>30</v>
      </c>
      <c r="N1333" s="811" t="s">
        <v>45</v>
      </c>
      <c r="O1333" s="811" t="s">
        <v>45</v>
      </c>
      <c r="P1333" s="811" t="s">
        <v>45</v>
      </c>
      <c r="Q1333" s="811" t="s">
        <v>1501</v>
      </c>
      <c r="R1333" s="812" t="s">
        <v>7403</v>
      </c>
      <c r="S1333" s="812" t="s">
        <v>7405</v>
      </c>
      <c r="T1333" s="811" t="s">
        <v>7407</v>
      </c>
      <c r="U1333" s="811" t="s">
        <v>7409</v>
      </c>
    </row>
    <row r="1334" spans="1:21" s="583" customFormat="1" ht="13" customHeight="1">
      <c r="A1334" s="810" t="s">
        <v>1340</v>
      </c>
      <c r="B1334" s="810" t="s">
        <v>7404</v>
      </c>
      <c r="C1334" s="778" t="s">
        <v>45</v>
      </c>
      <c r="D1334" s="811" t="s">
        <v>982</v>
      </c>
      <c r="E1334" s="811">
        <v>4</v>
      </c>
      <c r="F1334" s="779" t="s">
        <v>18</v>
      </c>
      <c r="G1334" s="811" t="s">
        <v>1057</v>
      </c>
      <c r="H1334" s="811" t="s">
        <v>45</v>
      </c>
      <c r="I1334" s="811" t="s">
        <v>165</v>
      </c>
      <c r="J1334" s="811" t="s">
        <v>35</v>
      </c>
      <c r="K1334" s="811" t="s">
        <v>220</v>
      </c>
      <c r="L1334" s="811" t="s">
        <v>45</v>
      </c>
      <c r="M1334" s="86" t="s">
        <v>45</v>
      </c>
      <c r="N1334" s="811" t="s">
        <v>30</v>
      </c>
      <c r="O1334" s="811" t="s">
        <v>45</v>
      </c>
      <c r="P1334" s="811" t="s">
        <v>45</v>
      </c>
      <c r="Q1334" s="811" t="s">
        <v>1501</v>
      </c>
      <c r="R1334" s="812" t="s">
        <v>7404</v>
      </c>
      <c r="S1334" s="812" t="s">
        <v>7406</v>
      </c>
      <c r="T1334" s="811" t="s">
        <v>7408</v>
      </c>
      <c r="U1334" s="811" t="s">
        <v>7410</v>
      </c>
    </row>
    <row r="1335" spans="1:21" s="583" customFormat="1" ht="13" customHeight="1">
      <c r="A1335" s="810" t="s">
        <v>1340</v>
      </c>
      <c r="B1335" s="810" t="s">
        <v>2497</v>
      </c>
      <c r="C1335" s="778" t="s">
        <v>45</v>
      </c>
      <c r="D1335" s="811" t="s">
        <v>980</v>
      </c>
      <c r="E1335" s="811">
        <v>5</v>
      </c>
      <c r="F1335" s="779" t="s">
        <v>18</v>
      </c>
      <c r="G1335" s="811" t="s">
        <v>1059</v>
      </c>
      <c r="H1335" s="811" t="s">
        <v>45</v>
      </c>
      <c r="I1335" s="811" t="s">
        <v>165</v>
      </c>
      <c r="J1335" s="811" t="s">
        <v>22</v>
      </c>
      <c r="K1335" s="811" t="s">
        <v>220</v>
      </c>
      <c r="L1335" s="811" t="s">
        <v>45</v>
      </c>
      <c r="M1335" s="86" t="s">
        <v>30</v>
      </c>
      <c r="N1335" s="811" t="s">
        <v>45</v>
      </c>
      <c r="O1335" s="811" t="s">
        <v>45</v>
      </c>
      <c r="P1335" s="811" t="s">
        <v>45</v>
      </c>
      <c r="Q1335" s="811" t="s">
        <v>1501</v>
      </c>
      <c r="R1335" s="812" t="s">
        <v>2497</v>
      </c>
      <c r="S1335" s="812" t="s">
        <v>3061</v>
      </c>
      <c r="T1335" s="811" t="s">
        <v>3060</v>
      </c>
      <c r="U1335" s="811" t="s">
        <v>2496</v>
      </c>
    </row>
    <row r="1336" spans="1:21" s="583" customFormat="1" ht="13" customHeight="1">
      <c r="A1336" s="810" t="s">
        <v>1340</v>
      </c>
      <c r="B1336" s="810" t="s">
        <v>6909</v>
      </c>
      <c r="C1336" s="778" t="s">
        <v>45</v>
      </c>
      <c r="D1336" s="811" t="s">
        <v>980</v>
      </c>
      <c r="E1336" s="811">
        <v>5</v>
      </c>
      <c r="F1336" s="779" t="s">
        <v>18</v>
      </c>
      <c r="G1336" s="811" t="s">
        <v>1057</v>
      </c>
      <c r="H1336" s="811" t="s">
        <v>45</v>
      </c>
      <c r="I1336" s="811" t="s">
        <v>165</v>
      </c>
      <c r="J1336" s="811" t="s">
        <v>22</v>
      </c>
      <c r="K1336" s="811" t="s">
        <v>220</v>
      </c>
      <c r="L1336" s="811" t="s">
        <v>45</v>
      </c>
      <c r="M1336" s="86" t="s">
        <v>45</v>
      </c>
      <c r="N1336" s="811" t="s">
        <v>30</v>
      </c>
      <c r="O1336" s="811" t="s">
        <v>45</v>
      </c>
      <c r="P1336" s="811" t="s">
        <v>45</v>
      </c>
      <c r="Q1336" s="811" t="s">
        <v>1501</v>
      </c>
      <c r="R1336" s="812" t="s">
        <v>6909</v>
      </c>
      <c r="S1336" s="812" t="s">
        <v>3057</v>
      </c>
      <c r="T1336" s="811" t="s">
        <v>3056</v>
      </c>
      <c r="U1336" s="811" t="s">
        <v>2494</v>
      </c>
    </row>
    <row r="1337" spans="1:21" s="583" customFormat="1" ht="13" hidden="1" customHeight="1">
      <c r="A1337" s="810" t="s">
        <v>1342</v>
      </c>
      <c r="B1337" s="810" t="s">
        <v>7054</v>
      </c>
      <c r="C1337" s="778" t="s">
        <v>45</v>
      </c>
      <c r="D1337" s="811" t="s">
        <v>980</v>
      </c>
      <c r="E1337" s="811">
        <v>5</v>
      </c>
      <c r="F1337" s="779" t="s">
        <v>40</v>
      </c>
      <c r="G1337" s="811" t="s">
        <v>1057</v>
      </c>
      <c r="H1337" s="811" t="s">
        <v>45</v>
      </c>
      <c r="I1337" s="811" t="s">
        <v>165</v>
      </c>
      <c r="J1337" s="811" t="s">
        <v>180</v>
      </c>
      <c r="K1337" s="811" t="s">
        <v>227</v>
      </c>
      <c r="L1337" s="811" t="s">
        <v>45</v>
      </c>
      <c r="M1337" s="86" t="s">
        <v>30</v>
      </c>
      <c r="N1337" s="811" t="s">
        <v>45</v>
      </c>
      <c r="O1337" s="811" t="s">
        <v>45</v>
      </c>
      <c r="P1337" s="811" t="s">
        <v>45</v>
      </c>
      <c r="Q1337" s="811" t="s">
        <v>1500</v>
      </c>
      <c r="R1337" s="812" t="s">
        <v>7054</v>
      </c>
      <c r="S1337" s="812" t="s">
        <v>45</v>
      </c>
      <c r="T1337" s="811" t="s">
        <v>45</v>
      </c>
      <c r="U1337" s="811" t="s">
        <v>762</v>
      </c>
    </row>
    <row r="1338" spans="1:21" s="583" customFormat="1" ht="13" hidden="1" customHeight="1">
      <c r="A1338" s="810" t="s">
        <v>1342</v>
      </c>
      <c r="B1338" s="810" t="s">
        <v>154</v>
      </c>
      <c r="C1338" s="778" t="s">
        <v>45</v>
      </c>
      <c r="D1338" s="811" t="s">
        <v>979</v>
      </c>
      <c r="E1338" s="811">
        <v>3</v>
      </c>
      <c r="F1338" s="779" t="s">
        <v>40</v>
      </c>
      <c r="G1338" s="811" t="s">
        <v>1057</v>
      </c>
      <c r="H1338" s="811" t="s">
        <v>45</v>
      </c>
      <c r="I1338" s="811" t="s">
        <v>192</v>
      </c>
      <c r="J1338" s="811" t="s">
        <v>35</v>
      </c>
      <c r="K1338" s="811" t="s">
        <v>220</v>
      </c>
      <c r="L1338" s="811" t="s">
        <v>45</v>
      </c>
      <c r="M1338" s="86" t="s">
        <v>30</v>
      </c>
      <c r="N1338" s="811" t="s">
        <v>45</v>
      </c>
      <c r="O1338" s="811" t="s">
        <v>45</v>
      </c>
      <c r="P1338" s="811" t="s">
        <v>45</v>
      </c>
      <c r="Q1338" s="811" t="s">
        <v>45</v>
      </c>
      <c r="R1338" s="812" t="s">
        <v>45</v>
      </c>
      <c r="S1338" s="812" t="s">
        <v>45</v>
      </c>
      <c r="T1338" s="811" t="s">
        <v>45</v>
      </c>
      <c r="U1338" s="811" t="s">
        <v>46</v>
      </c>
    </row>
    <row r="1339" spans="1:21" s="583" customFormat="1" ht="13" hidden="1" customHeight="1">
      <c r="A1339" s="810" t="s">
        <v>1323</v>
      </c>
      <c r="B1339" s="810" t="s">
        <v>7055</v>
      </c>
      <c r="C1339" s="778" t="s">
        <v>45</v>
      </c>
      <c r="D1339" s="811" t="s">
        <v>980</v>
      </c>
      <c r="E1339" s="811">
        <v>5</v>
      </c>
      <c r="F1339" s="779" t="s">
        <v>19</v>
      </c>
      <c r="G1339" s="811" t="s">
        <v>1057</v>
      </c>
      <c r="H1339" s="811" t="s">
        <v>45</v>
      </c>
      <c r="I1339" s="811" t="s">
        <v>165</v>
      </c>
      <c r="J1339" s="811" t="s">
        <v>180</v>
      </c>
      <c r="K1339" s="811" t="s">
        <v>227</v>
      </c>
      <c r="L1339" s="811" t="s">
        <v>45</v>
      </c>
      <c r="M1339" s="86" t="s">
        <v>30</v>
      </c>
      <c r="N1339" s="811" t="s">
        <v>45</v>
      </c>
      <c r="O1339" s="811" t="s">
        <v>45</v>
      </c>
      <c r="P1339" s="811" t="s">
        <v>30</v>
      </c>
      <c r="Q1339" s="811" t="s">
        <v>1501</v>
      </c>
      <c r="R1339" s="812" t="s">
        <v>7055</v>
      </c>
      <c r="S1339" s="812" t="s">
        <v>1027</v>
      </c>
      <c r="T1339" s="811" t="s">
        <v>2856</v>
      </c>
      <c r="U1339" s="811" t="s">
        <v>2411</v>
      </c>
    </row>
    <row r="1340" spans="1:21" s="583" customFormat="1" ht="13" customHeight="1">
      <c r="A1340" s="810" t="s">
        <v>1340</v>
      </c>
      <c r="B1340" s="810" t="s">
        <v>9433</v>
      </c>
      <c r="C1340" s="778" t="s">
        <v>45</v>
      </c>
      <c r="D1340" s="811" t="s">
        <v>982</v>
      </c>
      <c r="E1340" s="811">
        <v>4</v>
      </c>
      <c r="F1340" s="779" t="s">
        <v>18</v>
      </c>
      <c r="G1340" s="811" t="s">
        <v>1059</v>
      </c>
      <c r="H1340" s="811" t="s">
        <v>45</v>
      </c>
      <c r="I1340" s="811" t="s">
        <v>165</v>
      </c>
      <c r="J1340" s="811" t="s">
        <v>21</v>
      </c>
      <c r="K1340" s="811" t="s">
        <v>220</v>
      </c>
      <c r="L1340" s="811" t="s">
        <v>45</v>
      </c>
      <c r="M1340" s="86" t="s">
        <v>30</v>
      </c>
      <c r="N1340" s="811" t="s">
        <v>45</v>
      </c>
      <c r="O1340" s="811" t="s">
        <v>45</v>
      </c>
      <c r="P1340" s="811" t="s">
        <v>45</v>
      </c>
      <c r="Q1340" s="811" t="s">
        <v>1500</v>
      </c>
      <c r="R1340" s="812" t="s">
        <v>9433</v>
      </c>
      <c r="S1340" s="812" t="s">
        <v>45</v>
      </c>
      <c r="T1340" s="811" t="s">
        <v>45</v>
      </c>
      <c r="U1340" s="811" t="s">
        <v>2490</v>
      </c>
    </row>
    <row r="1341" spans="1:21" s="583" customFormat="1" ht="13" customHeight="1">
      <c r="A1341" s="810" t="s">
        <v>1340</v>
      </c>
      <c r="B1341" s="810" t="s">
        <v>9434</v>
      </c>
      <c r="C1341" s="778" t="s">
        <v>45</v>
      </c>
      <c r="D1341" s="811" t="s">
        <v>982</v>
      </c>
      <c r="E1341" s="811">
        <v>4</v>
      </c>
      <c r="F1341" s="779" t="s">
        <v>18</v>
      </c>
      <c r="G1341" s="811" t="s">
        <v>1059</v>
      </c>
      <c r="H1341" s="811" t="s">
        <v>45</v>
      </c>
      <c r="I1341" s="811" t="s">
        <v>165</v>
      </c>
      <c r="J1341" s="811" t="s">
        <v>21</v>
      </c>
      <c r="K1341" s="811" t="s">
        <v>220</v>
      </c>
      <c r="L1341" s="811" t="s">
        <v>45</v>
      </c>
      <c r="M1341" s="86" t="s">
        <v>30</v>
      </c>
      <c r="N1341" s="811" t="s">
        <v>45</v>
      </c>
      <c r="O1341" s="811" t="s">
        <v>45</v>
      </c>
      <c r="P1341" s="811" t="s">
        <v>45</v>
      </c>
      <c r="Q1341" s="811" t="s">
        <v>1501</v>
      </c>
      <c r="R1341" s="812" t="s">
        <v>9434</v>
      </c>
      <c r="S1341" s="812" t="s">
        <v>3064</v>
      </c>
      <c r="T1341" s="811" t="s">
        <v>3063</v>
      </c>
      <c r="U1341" s="811" t="s">
        <v>2492</v>
      </c>
    </row>
    <row r="1342" spans="1:21" s="583" customFormat="1" ht="13" customHeight="1">
      <c r="A1342" s="810" t="s">
        <v>1340</v>
      </c>
      <c r="B1342" s="810" t="s">
        <v>50</v>
      </c>
      <c r="C1342" s="778" t="s">
        <v>30</v>
      </c>
      <c r="D1342" s="811" t="s">
        <v>980</v>
      </c>
      <c r="E1342" s="811">
        <v>5</v>
      </c>
      <c r="F1342" s="779" t="s">
        <v>18</v>
      </c>
      <c r="G1342" s="811" t="s">
        <v>1057</v>
      </c>
      <c r="H1342" s="811" t="s">
        <v>45</v>
      </c>
      <c r="I1342" s="811" t="s">
        <v>165</v>
      </c>
      <c r="J1342" s="811" t="s">
        <v>1</v>
      </c>
      <c r="K1342" s="811" t="s">
        <v>220</v>
      </c>
      <c r="L1342" s="811" t="s">
        <v>45</v>
      </c>
      <c r="M1342" s="86" t="s">
        <v>30</v>
      </c>
      <c r="N1342" s="811" t="s">
        <v>45</v>
      </c>
      <c r="O1342" s="811" t="s">
        <v>45</v>
      </c>
      <c r="P1342" s="811" t="s">
        <v>30</v>
      </c>
      <c r="Q1342" s="811" t="s">
        <v>1501</v>
      </c>
      <c r="R1342" s="812" t="s">
        <v>50</v>
      </c>
      <c r="S1342" s="812" t="s">
        <v>6119</v>
      </c>
      <c r="T1342" s="811" t="s">
        <v>4519</v>
      </c>
      <c r="U1342" s="811" t="s">
        <v>753</v>
      </c>
    </row>
    <row r="1343" spans="1:21" s="583" customFormat="1" ht="13" customHeight="1">
      <c r="A1343" s="810" t="s">
        <v>1340</v>
      </c>
      <c r="B1343" s="810" t="s">
        <v>11</v>
      </c>
      <c r="C1343" s="778" t="s">
        <v>30</v>
      </c>
      <c r="D1343" s="811" t="s">
        <v>980</v>
      </c>
      <c r="E1343" s="811">
        <v>5</v>
      </c>
      <c r="F1343" s="779" t="s">
        <v>18</v>
      </c>
      <c r="G1343" s="811" t="s">
        <v>1059</v>
      </c>
      <c r="H1343" s="811" t="s">
        <v>45</v>
      </c>
      <c r="I1343" s="811" t="s">
        <v>165</v>
      </c>
      <c r="J1343" s="811" t="s">
        <v>1</v>
      </c>
      <c r="K1343" s="811" t="s">
        <v>220</v>
      </c>
      <c r="L1343" s="811" t="s">
        <v>45</v>
      </c>
      <c r="M1343" s="86" t="s">
        <v>30</v>
      </c>
      <c r="N1343" s="811" t="s">
        <v>45</v>
      </c>
      <c r="O1343" s="811" t="s">
        <v>45</v>
      </c>
      <c r="P1343" s="811" t="s">
        <v>45</v>
      </c>
      <c r="Q1343" s="811" t="s">
        <v>1501</v>
      </c>
      <c r="R1343" s="812" t="s">
        <v>11</v>
      </c>
      <c r="S1343" s="812" t="s">
        <v>6120</v>
      </c>
      <c r="T1343" s="811" t="s">
        <v>6121</v>
      </c>
      <c r="U1343" s="811" t="s">
        <v>754</v>
      </c>
    </row>
    <row r="1344" spans="1:21" s="583" customFormat="1" ht="13" customHeight="1">
      <c r="A1344" s="810" t="s">
        <v>1340</v>
      </c>
      <c r="B1344" s="810" t="s">
        <v>5747</v>
      </c>
      <c r="C1344" s="778" t="s">
        <v>30</v>
      </c>
      <c r="D1344" s="811" t="s">
        <v>979</v>
      </c>
      <c r="E1344" s="811">
        <v>3</v>
      </c>
      <c r="F1344" s="779" t="s">
        <v>18</v>
      </c>
      <c r="G1344" s="811" t="s">
        <v>1057</v>
      </c>
      <c r="H1344" s="811" t="s">
        <v>45</v>
      </c>
      <c r="I1344" s="811" t="s">
        <v>192</v>
      </c>
      <c r="J1344" s="811" t="s">
        <v>35</v>
      </c>
      <c r="K1344" s="811" t="s">
        <v>220</v>
      </c>
      <c r="L1344" s="811" t="s">
        <v>30</v>
      </c>
      <c r="M1344" s="86" t="s">
        <v>30</v>
      </c>
      <c r="N1344" s="811" t="s">
        <v>30</v>
      </c>
      <c r="O1344" s="811" t="s">
        <v>30</v>
      </c>
      <c r="P1344" s="811" t="s">
        <v>30</v>
      </c>
      <c r="Q1344" s="811" t="s">
        <v>1501</v>
      </c>
      <c r="R1344" s="812" t="s">
        <v>5747</v>
      </c>
      <c r="S1344" s="812" t="s">
        <v>412</v>
      </c>
      <c r="T1344" s="811" t="s">
        <v>1866</v>
      </c>
      <c r="U1344" s="811" t="s">
        <v>755</v>
      </c>
    </row>
    <row r="1345" spans="1:21" s="583" customFormat="1" ht="13" customHeight="1">
      <c r="A1345" s="810" t="s">
        <v>1340</v>
      </c>
      <c r="B1345" s="810" t="s">
        <v>6345</v>
      </c>
      <c r="C1345" s="778" t="s">
        <v>45</v>
      </c>
      <c r="D1345" s="811" t="s">
        <v>980</v>
      </c>
      <c r="E1345" s="811">
        <v>5</v>
      </c>
      <c r="F1345" s="779" t="s">
        <v>18</v>
      </c>
      <c r="G1345" s="811" t="s">
        <v>1057</v>
      </c>
      <c r="H1345" s="811" t="s">
        <v>45</v>
      </c>
      <c r="I1345" s="811" t="s">
        <v>165</v>
      </c>
      <c r="J1345" s="811" t="s">
        <v>25</v>
      </c>
      <c r="K1345" s="811" t="s">
        <v>220</v>
      </c>
      <c r="L1345" s="811" t="s">
        <v>45</v>
      </c>
      <c r="M1345" s="86" t="s">
        <v>30</v>
      </c>
      <c r="N1345" s="811" t="s">
        <v>45</v>
      </c>
      <c r="O1345" s="811" t="s">
        <v>45</v>
      </c>
      <c r="P1345" s="811" t="s">
        <v>30</v>
      </c>
      <c r="Q1345" s="811" t="s">
        <v>1501</v>
      </c>
      <c r="R1345" s="812" t="s">
        <v>6345</v>
      </c>
      <c r="S1345" s="812" t="s">
        <v>4597</v>
      </c>
      <c r="T1345" s="811" t="s">
        <v>4598</v>
      </c>
      <c r="U1345" s="811" t="s">
        <v>4599</v>
      </c>
    </row>
    <row r="1346" spans="1:21" s="583" customFormat="1" ht="13" hidden="1" customHeight="1">
      <c r="A1346" s="810" t="s">
        <v>1323</v>
      </c>
      <c r="B1346" s="810" t="s">
        <v>4664</v>
      </c>
      <c r="C1346" s="778" t="s">
        <v>45</v>
      </c>
      <c r="D1346" s="811" t="s">
        <v>979</v>
      </c>
      <c r="E1346" s="811">
        <v>3</v>
      </c>
      <c r="F1346" s="779" t="s">
        <v>40</v>
      </c>
      <c r="G1346" s="811" t="s">
        <v>1057</v>
      </c>
      <c r="H1346" s="811" t="s">
        <v>45</v>
      </c>
      <c r="I1346" s="811" t="s">
        <v>36</v>
      </c>
      <c r="J1346" s="811" t="s">
        <v>180</v>
      </c>
      <c r="K1346" s="811" t="s">
        <v>220</v>
      </c>
      <c r="L1346" s="811" t="s">
        <v>45</v>
      </c>
      <c r="M1346" s="86" t="s">
        <v>30</v>
      </c>
      <c r="N1346" s="811" t="s">
        <v>45</v>
      </c>
      <c r="O1346" s="811" t="s">
        <v>45</v>
      </c>
      <c r="P1346" s="811" t="s">
        <v>30</v>
      </c>
      <c r="Q1346" s="811" t="s">
        <v>1501</v>
      </c>
      <c r="R1346" s="812" t="s">
        <v>4664</v>
      </c>
      <c r="S1346" s="812" t="s">
        <v>5766</v>
      </c>
      <c r="T1346" s="811" t="s">
        <v>4667</v>
      </c>
      <c r="U1346" s="811" t="s">
        <v>4668</v>
      </c>
    </row>
    <row r="1347" spans="1:21" s="583" customFormat="1" ht="13" hidden="1" customHeight="1">
      <c r="A1347" s="810" t="s">
        <v>1323</v>
      </c>
      <c r="B1347" s="810" t="s">
        <v>4653</v>
      </c>
      <c r="C1347" s="778" t="s">
        <v>45</v>
      </c>
      <c r="D1347" s="811" t="s">
        <v>979</v>
      </c>
      <c r="E1347" s="811">
        <v>3</v>
      </c>
      <c r="F1347" s="779" t="s">
        <v>40</v>
      </c>
      <c r="G1347" s="811" t="s">
        <v>1057</v>
      </c>
      <c r="H1347" s="811" t="s">
        <v>45</v>
      </c>
      <c r="I1347" s="811" t="s">
        <v>36</v>
      </c>
      <c r="J1347" s="811" t="s">
        <v>180</v>
      </c>
      <c r="K1347" s="811" t="s">
        <v>220</v>
      </c>
      <c r="L1347" s="811" t="s">
        <v>30</v>
      </c>
      <c r="M1347" s="86" t="s">
        <v>30</v>
      </c>
      <c r="N1347" s="811" t="s">
        <v>45</v>
      </c>
      <c r="O1347" s="811" t="s">
        <v>45</v>
      </c>
      <c r="P1347" s="811" t="s">
        <v>30</v>
      </c>
      <c r="Q1347" s="811" t="s">
        <v>1501</v>
      </c>
      <c r="R1347" s="812" t="s">
        <v>4653</v>
      </c>
      <c r="S1347" s="812" t="s">
        <v>5767</v>
      </c>
      <c r="T1347" s="811" t="s">
        <v>4651</v>
      </c>
      <c r="U1347" s="811" t="s">
        <v>4652</v>
      </c>
    </row>
    <row r="1348" spans="1:21" s="583" customFormat="1" ht="13" hidden="1" customHeight="1">
      <c r="A1348" s="810" t="s">
        <v>1323</v>
      </c>
      <c r="B1348" s="810" t="s">
        <v>426</v>
      </c>
      <c r="C1348" s="778" t="s">
        <v>45</v>
      </c>
      <c r="D1348" s="811" t="s">
        <v>979</v>
      </c>
      <c r="E1348" s="811">
        <v>3</v>
      </c>
      <c r="F1348" s="779" t="s">
        <v>40</v>
      </c>
      <c r="G1348" s="811" t="s">
        <v>1057</v>
      </c>
      <c r="H1348" s="811" t="s">
        <v>45</v>
      </c>
      <c r="I1348" s="811" t="s">
        <v>36</v>
      </c>
      <c r="J1348" s="811" t="s">
        <v>180</v>
      </c>
      <c r="K1348" s="811" t="s">
        <v>220</v>
      </c>
      <c r="L1348" s="811" t="s">
        <v>30</v>
      </c>
      <c r="M1348" s="86" t="s">
        <v>30</v>
      </c>
      <c r="N1348" s="811" t="s">
        <v>45</v>
      </c>
      <c r="O1348" s="811" t="s">
        <v>45</v>
      </c>
      <c r="P1348" s="811" t="s">
        <v>30</v>
      </c>
      <c r="Q1348" s="811" t="s">
        <v>1501</v>
      </c>
      <c r="R1348" s="812" t="s">
        <v>426</v>
      </c>
      <c r="S1348" s="812" t="s">
        <v>426</v>
      </c>
      <c r="T1348" s="811" t="s">
        <v>1874</v>
      </c>
      <c r="U1348" s="811" t="s">
        <v>770</v>
      </c>
    </row>
    <row r="1349" spans="1:21" s="583" customFormat="1" ht="13" hidden="1" customHeight="1">
      <c r="A1349" s="810" t="s">
        <v>1323</v>
      </c>
      <c r="B1349" s="810" t="s">
        <v>4437</v>
      </c>
      <c r="C1349" s="778" t="s">
        <v>45</v>
      </c>
      <c r="D1349" s="811" t="s">
        <v>979</v>
      </c>
      <c r="E1349" s="811">
        <v>3</v>
      </c>
      <c r="F1349" s="779" t="s">
        <v>40</v>
      </c>
      <c r="G1349" s="811" t="s">
        <v>1059</v>
      </c>
      <c r="H1349" s="811" t="s">
        <v>45</v>
      </c>
      <c r="I1349" s="811" t="s">
        <v>36</v>
      </c>
      <c r="J1349" s="811" t="s">
        <v>180</v>
      </c>
      <c r="K1349" s="811" t="s">
        <v>220</v>
      </c>
      <c r="L1349" s="811" t="s">
        <v>30</v>
      </c>
      <c r="M1349" s="86" t="s">
        <v>30</v>
      </c>
      <c r="N1349" s="811" t="s">
        <v>45</v>
      </c>
      <c r="O1349" s="811" t="s">
        <v>45</v>
      </c>
      <c r="P1349" s="811" t="s">
        <v>45</v>
      </c>
      <c r="Q1349" s="811" t="s">
        <v>1501</v>
      </c>
      <c r="R1349" s="812" t="s">
        <v>4437</v>
      </c>
      <c r="S1349" s="812" t="s">
        <v>4437</v>
      </c>
      <c r="T1349" s="811" t="s">
        <v>4438</v>
      </c>
      <c r="U1349" s="811" t="s">
        <v>2216</v>
      </c>
    </row>
    <row r="1350" spans="1:21" s="583" customFormat="1" ht="13" customHeight="1">
      <c r="A1350" s="810" t="s">
        <v>1340</v>
      </c>
      <c r="B1350" s="810" t="s">
        <v>5867</v>
      </c>
      <c r="C1350" s="778" t="s">
        <v>45</v>
      </c>
      <c r="D1350" s="811" t="s">
        <v>980</v>
      </c>
      <c r="E1350" s="811">
        <v>5</v>
      </c>
      <c r="F1350" s="779" t="s">
        <v>18</v>
      </c>
      <c r="G1350" s="811" t="s">
        <v>1059</v>
      </c>
      <c r="H1350" s="811" t="s">
        <v>45</v>
      </c>
      <c r="I1350" s="811" t="s">
        <v>165</v>
      </c>
      <c r="J1350" s="811" t="s">
        <v>25</v>
      </c>
      <c r="K1350" s="811" t="s">
        <v>220</v>
      </c>
      <c r="L1350" s="811" t="s">
        <v>45</v>
      </c>
      <c r="M1350" s="86" t="s">
        <v>30</v>
      </c>
      <c r="N1350" s="811" t="s">
        <v>45</v>
      </c>
      <c r="O1350" s="811" t="s">
        <v>45</v>
      </c>
      <c r="P1350" s="811" t="s">
        <v>45</v>
      </c>
      <c r="Q1350" s="811" t="s">
        <v>16</v>
      </c>
      <c r="R1350" s="812" t="s">
        <v>45</v>
      </c>
      <c r="S1350" s="812" t="s">
        <v>5867</v>
      </c>
      <c r="T1350" s="811" t="s">
        <v>5868</v>
      </c>
      <c r="U1350" s="811" t="s">
        <v>5869</v>
      </c>
    </row>
    <row r="1351" spans="1:21" s="583" customFormat="1" ht="13" customHeight="1">
      <c r="A1351" s="810" t="s">
        <v>1340</v>
      </c>
      <c r="B1351" s="810" t="s">
        <v>5749</v>
      </c>
      <c r="C1351" s="778" t="s">
        <v>45</v>
      </c>
      <c r="D1351" s="811" t="s">
        <v>980</v>
      </c>
      <c r="E1351" s="811">
        <v>5</v>
      </c>
      <c r="F1351" s="779" t="s">
        <v>18</v>
      </c>
      <c r="G1351" s="811" t="s">
        <v>1057</v>
      </c>
      <c r="H1351" s="811" t="s">
        <v>45</v>
      </c>
      <c r="I1351" s="811" t="s">
        <v>165</v>
      </c>
      <c r="J1351" s="811" t="s">
        <v>25</v>
      </c>
      <c r="K1351" s="811" t="s">
        <v>220</v>
      </c>
      <c r="L1351" s="811" t="s">
        <v>30</v>
      </c>
      <c r="M1351" s="86" t="s">
        <v>30</v>
      </c>
      <c r="N1351" s="811" t="s">
        <v>30</v>
      </c>
      <c r="O1351" s="811" t="s">
        <v>45</v>
      </c>
      <c r="P1351" s="811" t="s">
        <v>30</v>
      </c>
      <c r="Q1351" s="811" t="s">
        <v>1501</v>
      </c>
      <c r="R1351" s="812" t="s">
        <v>5749</v>
      </c>
      <c r="S1351" s="812" t="s">
        <v>5750</v>
      </c>
      <c r="T1351" s="811" t="s">
        <v>1868</v>
      </c>
      <c r="U1351" s="811" t="s">
        <v>757</v>
      </c>
    </row>
    <row r="1352" spans="1:21" s="583" customFormat="1" ht="13" customHeight="1">
      <c r="A1352" s="810" t="s">
        <v>6733</v>
      </c>
      <c r="B1352" s="810" t="s">
        <v>10711</v>
      </c>
      <c r="C1352" s="778" t="s">
        <v>45</v>
      </c>
      <c r="D1352" s="811" t="s">
        <v>982</v>
      </c>
      <c r="E1352" s="811">
        <v>4</v>
      </c>
      <c r="F1352" s="779" t="s">
        <v>18</v>
      </c>
      <c r="G1352" s="811" t="s">
        <v>1057</v>
      </c>
      <c r="H1352" s="811" t="s">
        <v>45</v>
      </c>
      <c r="I1352" s="811" t="s">
        <v>165</v>
      </c>
      <c r="J1352" s="811" t="s">
        <v>35</v>
      </c>
      <c r="K1352" s="811" t="s">
        <v>220</v>
      </c>
      <c r="L1352" s="811" t="s">
        <v>45</v>
      </c>
      <c r="M1352" s="86" t="s">
        <v>30</v>
      </c>
      <c r="N1352" s="811" t="s">
        <v>45</v>
      </c>
      <c r="O1352" s="811" t="s">
        <v>45</v>
      </c>
      <c r="P1352" s="811" t="s">
        <v>30</v>
      </c>
      <c r="Q1352" s="811" t="s">
        <v>1501</v>
      </c>
      <c r="R1352" s="812" t="s">
        <v>10711</v>
      </c>
      <c r="S1352" s="812" t="s">
        <v>10712</v>
      </c>
      <c r="T1352" s="811" t="s">
        <v>1737</v>
      </c>
      <c r="U1352" s="811" t="s">
        <v>646</v>
      </c>
    </row>
    <row r="1353" spans="1:21" s="583" customFormat="1" ht="13" customHeight="1">
      <c r="A1353" s="810" t="s">
        <v>1323</v>
      </c>
      <c r="B1353" s="810" t="s">
        <v>2909</v>
      </c>
      <c r="C1353" s="778" t="s">
        <v>45</v>
      </c>
      <c r="D1353" s="811" t="s">
        <v>980</v>
      </c>
      <c r="E1353" s="811">
        <v>5</v>
      </c>
      <c r="F1353" s="779" t="s">
        <v>18</v>
      </c>
      <c r="G1353" s="811" t="s">
        <v>1057</v>
      </c>
      <c r="H1353" s="811" t="s">
        <v>45</v>
      </c>
      <c r="I1353" s="811" t="s">
        <v>165</v>
      </c>
      <c r="J1353" s="811" t="s">
        <v>194</v>
      </c>
      <c r="K1353" s="811" t="s">
        <v>220</v>
      </c>
      <c r="L1353" s="811" t="s">
        <v>45</v>
      </c>
      <c r="M1353" s="86" t="s">
        <v>30</v>
      </c>
      <c r="N1353" s="811" t="s">
        <v>45</v>
      </c>
      <c r="O1353" s="811" t="s">
        <v>45</v>
      </c>
      <c r="P1353" s="811" t="s">
        <v>30</v>
      </c>
      <c r="Q1353" s="811" t="s">
        <v>1501</v>
      </c>
      <c r="R1353" s="812" t="s">
        <v>2909</v>
      </c>
      <c r="S1353" s="812" t="s">
        <v>2909</v>
      </c>
      <c r="T1353" s="811" t="s">
        <v>1872</v>
      </c>
      <c r="U1353" s="811" t="s">
        <v>763</v>
      </c>
    </row>
    <row r="1354" spans="1:21" s="583" customFormat="1" ht="13" customHeight="1">
      <c r="A1354" s="810" t="s">
        <v>1323</v>
      </c>
      <c r="B1354" s="810" t="s">
        <v>10158</v>
      </c>
      <c r="C1354" s="778" t="s">
        <v>45</v>
      </c>
      <c r="D1354" s="811" t="s">
        <v>980</v>
      </c>
      <c r="E1354" s="811">
        <v>5</v>
      </c>
      <c r="F1354" s="779" t="s">
        <v>18</v>
      </c>
      <c r="G1354" s="811" t="s">
        <v>1057</v>
      </c>
      <c r="H1354" s="811" t="s">
        <v>45</v>
      </c>
      <c r="I1354" s="811" t="s">
        <v>165</v>
      </c>
      <c r="J1354" s="811" t="s">
        <v>180</v>
      </c>
      <c r="K1354" s="811" t="s">
        <v>220</v>
      </c>
      <c r="L1354" s="811" t="s">
        <v>45</v>
      </c>
      <c r="M1354" s="86" t="s">
        <v>30</v>
      </c>
      <c r="N1354" s="811" t="s">
        <v>45</v>
      </c>
      <c r="O1354" s="811" t="s">
        <v>45</v>
      </c>
      <c r="P1354" s="811" t="s">
        <v>30</v>
      </c>
      <c r="Q1354" s="811" t="s">
        <v>1501</v>
      </c>
      <c r="R1354" s="812" t="s">
        <v>10158</v>
      </c>
      <c r="S1354" s="812" t="s">
        <v>418</v>
      </c>
      <c r="T1354" s="811" t="s">
        <v>1873</v>
      </c>
      <c r="U1354" s="811" t="s">
        <v>769</v>
      </c>
    </row>
    <row r="1355" spans="1:21" s="583" customFormat="1" ht="13" hidden="1" customHeight="1">
      <c r="A1355" s="810" t="s">
        <v>1323</v>
      </c>
      <c r="B1355" s="810" t="s">
        <v>5778</v>
      </c>
      <c r="C1355" s="778" t="s">
        <v>45</v>
      </c>
      <c r="D1355" s="811" t="s">
        <v>979</v>
      </c>
      <c r="E1355" s="811">
        <v>3</v>
      </c>
      <c r="F1355" s="779" t="s">
        <v>40</v>
      </c>
      <c r="G1355" s="811" t="s">
        <v>1057</v>
      </c>
      <c r="H1355" s="811" t="s">
        <v>45</v>
      </c>
      <c r="I1355" s="811" t="s">
        <v>36</v>
      </c>
      <c r="J1355" s="811" t="s">
        <v>23</v>
      </c>
      <c r="K1355" s="811" t="s">
        <v>220</v>
      </c>
      <c r="L1355" s="811" t="s">
        <v>30</v>
      </c>
      <c r="M1355" s="86" t="s">
        <v>30</v>
      </c>
      <c r="N1355" s="811" t="s">
        <v>45</v>
      </c>
      <c r="O1355" s="811" t="s">
        <v>45</v>
      </c>
      <c r="P1355" s="811" t="s">
        <v>30</v>
      </c>
      <c r="Q1355" s="811" t="s">
        <v>1501</v>
      </c>
      <c r="R1355" s="812" t="s">
        <v>5778</v>
      </c>
      <c r="S1355" s="812" t="s">
        <v>5779</v>
      </c>
      <c r="T1355" s="811" t="s">
        <v>1876</v>
      </c>
      <c r="U1355" s="811" t="s">
        <v>771</v>
      </c>
    </row>
    <row r="1356" spans="1:21" s="583" customFormat="1" ht="13" hidden="1" customHeight="1">
      <c r="A1356" s="810" t="s">
        <v>1323</v>
      </c>
      <c r="B1356" s="810" t="s">
        <v>419</v>
      </c>
      <c r="C1356" s="778" t="s">
        <v>45</v>
      </c>
      <c r="D1356" s="811" t="s">
        <v>982</v>
      </c>
      <c r="E1356" s="811">
        <v>4</v>
      </c>
      <c r="F1356" s="779" t="s">
        <v>40</v>
      </c>
      <c r="G1356" s="811" t="s">
        <v>1057</v>
      </c>
      <c r="H1356" s="811" t="s">
        <v>45</v>
      </c>
      <c r="I1356" s="811" t="s">
        <v>165</v>
      </c>
      <c r="J1356" s="811" t="s">
        <v>35</v>
      </c>
      <c r="K1356" s="811" t="s">
        <v>220</v>
      </c>
      <c r="L1356" s="811" t="s">
        <v>30</v>
      </c>
      <c r="M1356" s="86" t="s">
        <v>30</v>
      </c>
      <c r="N1356" s="811" t="s">
        <v>45</v>
      </c>
      <c r="O1356" s="811" t="s">
        <v>45</v>
      </c>
      <c r="P1356" s="811" t="s">
        <v>30</v>
      </c>
      <c r="Q1356" s="811" t="s">
        <v>1501</v>
      </c>
      <c r="R1356" s="812" t="s">
        <v>419</v>
      </c>
      <c r="S1356" s="812" t="s">
        <v>419</v>
      </c>
      <c r="T1356" s="811" t="s">
        <v>1877</v>
      </c>
      <c r="U1356" s="811" t="s">
        <v>764</v>
      </c>
    </row>
    <row r="1357" spans="1:21" s="583" customFormat="1" ht="13" hidden="1" customHeight="1">
      <c r="A1357" s="810" t="s">
        <v>1323</v>
      </c>
      <c r="B1357" s="810" t="s">
        <v>420</v>
      </c>
      <c r="C1357" s="778" t="s">
        <v>45</v>
      </c>
      <c r="D1357" s="811" t="s">
        <v>980</v>
      </c>
      <c r="E1357" s="811">
        <v>5</v>
      </c>
      <c r="F1357" s="779" t="s">
        <v>40</v>
      </c>
      <c r="G1357" s="811" t="s">
        <v>1057</v>
      </c>
      <c r="H1357" s="811" t="s">
        <v>45</v>
      </c>
      <c r="I1357" s="811" t="s">
        <v>165</v>
      </c>
      <c r="J1357" s="811" t="s">
        <v>35</v>
      </c>
      <c r="K1357" s="811" t="s">
        <v>984</v>
      </c>
      <c r="L1357" s="811" t="s">
        <v>45</v>
      </c>
      <c r="M1357" s="86" t="s">
        <v>30</v>
      </c>
      <c r="N1357" s="811" t="s">
        <v>45</v>
      </c>
      <c r="O1357" s="811" t="s">
        <v>45</v>
      </c>
      <c r="P1357" s="811" t="s">
        <v>30</v>
      </c>
      <c r="Q1357" s="811" t="s">
        <v>1501</v>
      </c>
      <c r="R1357" s="812" t="s">
        <v>420</v>
      </c>
      <c r="S1357" s="812" t="s">
        <v>420</v>
      </c>
      <c r="T1357" s="811" t="s">
        <v>1878</v>
      </c>
      <c r="U1357" s="811" t="s">
        <v>765</v>
      </c>
    </row>
    <row r="1358" spans="1:21" s="583" customFormat="1" ht="13" hidden="1" customHeight="1">
      <c r="A1358" s="810" t="s">
        <v>1323</v>
      </c>
      <c r="B1358" s="810" t="s">
        <v>8065</v>
      </c>
      <c r="C1358" s="778" t="s">
        <v>45</v>
      </c>
      <c r="D1358" s="811" t="s">
        <v>982</v>
      </c>
      <c r="E1358" s="811">
        <v>4</v>
      </c>
      <c r="F1358" s="779" t="s">
        <v>19</v>
      </c>
      <c r="G1358" s="811" t="s">
        <v>1057</v>
      </c>
      <c r="H1358" s="811" t="s">
        <v>45</v>
      </c>
      <c r="I1358" s="811" t="s">
        <v>165</v>
      </c>
      <c r="J1358" s="811" t="s">
        <v>35</v>
      </c>
      <c r="K1358" s="811" t="s">
        <v>220</v>
      </c>
      <c r="L1358" s="811" t="s">
        <v>45</v>
      </c>
      <c r="M1358" s="86" t="s">
        <v>30</v>
      </c>
      <c r="N1358" s="811" t="s">
        <v>45</v>
      </c>
      <c r="O1358" s="811" t="s">
        <v>45</v>
      </c>
      <c r="P1358" s="811" t="s">
        <v>30</v>
      </c>
      <c r="Q1358" s="811" t="s">
        <v>1501</v>
      </c>
      <c r="R1358" s="812" t="s">
        <v>8065</v>
      </c>
      <c r="S1358" s="812" t="s">
        <v>8089</v>
      </c>
      <c r="T1358" s="811" t="s">
        <v>1883</v>
      </c>
      <c r="U1358" s="811" t="s">
        <v>776</v>
      </c>
    </row>
    <row r="1359" spans="1:21" s="583" customFormat="1" ht="13" customHeight="1">
      <c r="A1359" s="810" t="s">
        <v>1323</v>
      </c>
      <c r="B1359" s="810" t="s">
        <v>6218</v>
      </c>
      <c r="C1359" s="778" t="s">
        <v>45</v>
      </c>
      <c r="D1359" s="811" t="s">
        <v>980</v>
      </c>
      <c r="E1359" s="811">
        <v>5</v>
      </c>
      <c r="F1359" s="779" t="s">
        <v>18</v>
      </c>
      <c r="G1359" s="811" t="s">
        <v>1057</v>
      </c>
      <c r="H1359" s="811" t="s">
        <v>45</v>
      </c>
      <c r="I1359" s="811" t="s">
        <v>165</v>
      </c>
      <c r="J1359" s="811" t="s">
        <v>180</v>
      </c>
      <c r="K1359" s="811" t="s">
        <v>223</v>
      </c>
      <c r="L1359" s="811" t="s">
        <v>45</v>
      </c>
      <c r="M1359" s="86" t="s">
        <v>30</v>
      </c>
      <c r="N1359" s="811" t="s">
        <v>45</v>
      </c>
      <c r="O1359" s="811" t="s">
        <v>45</v>
      </c>
      <c r="P1359" s="811" t="s">
        <v>30</v>
      </c>
      <c r="Q1359" s="811" t="s">
        <v>1501</v>
      </c>
      <c r="R1359" s="812" t="s">
        <v>6218</v>
      </c>
      <c r="S1359" s="812" t="s">
        <v>2823</v>
      </c>
      <c r="T1359" s="811" t="s">
        <v>2822</v>
      </c>
      <c r="U1359" s="811" t="s">
        <v>2407</v>
      </c>
    </row>
    <row r="1360" spans="1:21" s="583" customFormat="1" ht="13" customHeight="1">
      <c r="A1360" s="810" t="s">
        <v>1323</v>
      </c>
      <c r="B1360" s="810" t="s">
        <v>6219</v>
      </c>
      <c r="C1360" s="778" t="s">
        <v>45</v>
      </c>
      <c r="D1360" s="811" t="s">
        <v>980</v>
      </c>
      <c r="E1360" s="811">
        <v>5</v>
      </c>
      <c r="F1360" s="779" t="s">
        <v>18</v>
      </c>
      <c r="G1360" s="811" t="s">
        <v>1057</v>
      </c>
      <c r="H1360" s="811" t="s">
        <v>45</v>
      </c>
      <c r="I1360" s="811" t="s">
        <v>165</v>
      </c>
      <c r="J1360" s="811" t="s">
        <v>180</v>
      </c>
      <c r="K1360" s="811" t="s">
        <v>223</v>
      </c>
      <c r="L1360" s="811" t="s">
        <v>30</v>
      </c>
      <c r="M1360" s="86" t="s">
        <v>30</v>
      </c>
      <c r="N1360" s="811" t="s">
        <v>45</v>
      </c>
      <c r="O1360" s="811" t="s">
        <v>45</v>
      </c>
      <c r="P1360" s="811" t="s">
        <v>30</v>
      </c>
      <c r="Q1360" s="811" t="s">
        <v>1501</v>
      </c>
      <c r="R1360" s="812" t="s">
        <v>6219</v>
      </c>
      <c r="S1360" s="812" t="s">
        <v>6222</v>
      </c>
      <c r="T1360" s="811" t="s">
        <v>6221</v>
      </c>
      <c r="U1360" s="811" t="s">
        <v>6220</v>
      </c>
    </row>
    <row r="1361" spans="1:21" s="583" customFormat="1" ht="13" customHeight="1">
      <c r="A1361" s="810" t="s">
        <v>1323</v>
      </c>
      <c r="B1361" s="810" t="s">
        <v>5768</v>
      </c>
      <c r="C1361" s="778" t="s">
        <v>30</v>
      </c>
      <c r="D1361" s="811" t="s">
        <v>979</v>
      </c>
      <c r="E1361" s="811">
        <v>3</v>
      </c>
      <c r="F1361" s="779" t="s">
        <v>18</v>
      </c>
      <c r="G1361" s="811" t="s">
        <v>1057</v>
      </c>
      <c r="H1361" s="811" t="s">
        <v>45</v>
      </c>
      <c r="I1361" s="811" t="s">
        <v>36</v>
      </c>
      <c r="J1361" s="811" t="s">
        <v>180</v>
      </c>
      <c r="K1361" s="811" t="s">
        <v>221</v>
      </c>
      <c r="L1361" s="811" t="s">
        <v>45</v>
      </c>
      <c r="M1361" s="86" t="s">
        <v>30</v>
      </c>
      <c r="N1361" s="811" t="s">
        <v>45</v>
      </c>
      <c r="O1361" s="811" t="s">
        <v>45</v>
      </c>
      <c r="P1361" s="811" t="s">
        <v>30</v>
      </c>
      <c r="Q1361" s="811" t="s">
        <v>1501</v>
      </c>
      <c r="R1361" s="812" t="s">
        <v>5768</v>
      </c>
      <c r="S1361" s="812" t="s">
        <v>2830</v>
      </c>
      <c r="T1361" s="811" t="s">
        <v>1935</v>
      </c>
      <c r="U1361" s="811" t="s">
        <v>1492</v>
      </c>
    </row>
    <row r="1362" spans="1:21" s="583" customFormat="1" ht="13" customHeight="1">
      <c r="A1362" s="810" t="s">
        <v>1323</v>
      </c>
      <c r="B1362" s="810" t="s">
        <v>5769</v>
      </c>
      <c r="C1362" s="778" t="s">
        <v>30</v>
      </c>
      <c r="D1362" s="811" t="s">
        <v>979</v>
      </c>
      <c r="E1362" s="811">
        <v>3</v>
      </c>
      <c r="F1362" s="779" t="s">
        <v>18</v>
      </c>
      <c r="G1362" s="811" t="s">
        <v>1057</v>
      </c>
      <c r="H1362" s="811" t="s">
        <v>45</v>
      </c>
      <c r="I1362" s="811" t="s">
        <v>36</v>
      </c>
      <c r="J1362" s="811" t="s">
        <v>180</v>
      </c>
      <c r="K1362" s="811" t="s">
        <v>221</v>
      </c>
      <c r="L1362" s="811" t="s">
        <v>30</v>
      </c>
      <c r="M1362" s="86" t="s">
        <v>30</v>
      </c>
      <c r="N1362" s="811" t="s">
        <v>45</v>
      </c>
      <c r="O1362" s="811" t="s">
        <v>45</v>
      </c>
      <c r="P1362" s="811" t="s">
        <v>30</v>
      </c>
      <c r="Q1362" s="811" t="s">
        <v>1501</v>
      </c>
      <c r="R1362" s="812" t="s">
        <v>5769</v>
      </c>
      <c r="S1362" s="812" t="s">
        <v>1399</v>
      </c>
      <c r="T1362" s="811" t="s">
        <v>1875</v>
      </c>
      <c r="U1362" s="811" t="s">
        <v>1206</v>
      </c>
    </row>
    <row r="1363" spans="1:21" s="583" customFormat="1" ht="13" customHeight="1">
      <c r="A1363" s="810" t="s">
        <v>1323</v>
      </c>
      <c r="B1363" s="810" t="s">
        <v>5770</v>
      </c>
      <c r="C1363" s="778" t="s">
        <v>30</v>
      </c>
      <c r="D1363" s="811" t="s">
        <v>979</v>
      </c>
      <c r="E1363" s="811">
        <v>3</v>
      </c>
      <c r="F1363" s="779" t="s">
        <v>18</v>
      </c>
      <c r="G1363" s="811" t="s">
        <v>1059</v>
      </c>
      <c r="H1363" s="811" t="s">
        <v>45</v>
      </c>
      <c r="I1363" s="811" t="s">
        <v>36</v>
      </c>
      <c r="J1363" s="811" t="s">
        <v>180</v>
      </c>
      <c r="K1363" s="811" t="s">
        <v>221</v>
      </c>
      <c r="L1363" s="811" t="s">
        <v>30</v>
      </c>
      <c r="M1363" s="86" t="s">
        <v>30</v>
      </c>
      <c r="N1363" s="811" t="s">
        <v>45</v>
      </c>
      <c r="O1363" s="811" t="s">
        <v>45</v>
      </c>
      <c r="P1363" s="811" t="s">
        <v>45</v>
      </c>
      <c r="Q1363" s="811" t="s">
        <v>1501</v>
      </c>
      <c r="R1363" s="812" t="s">
        <v>5770</v>
      </c>
      <c r="S1363" s="812" t="s">
        <v>4679</v>
      </c>
      <c r="T1363" s="811" t="s">
        <v>4678</v>
      </c>
      <c r="U1363" s="811" t="s">
        <v>2078</v>
      </c>
    </row>
    <row r="1364" spans="1:21" s="583" customFormat="1" ht="13" customHeight="1">
      <c r="A1364" s="810" t="s">
        <v>1323</v>
      </c>
      <c r="B1364" s="810" t="s">
        <v>5771</v>
      </c>
      <c r="C1364" s="778" t="s">
        <v>30</v>
      </c>
      <c r="D1364" s="811" t="s">
        <v>979</v>
      </c>
      <c r="E1364" s="811">
        <v>3</v>
      </c>
      <c r="F1364" s="779" t="s">
        <v>18</v>
      </c>
      <c r="G1364" s="811" t="s">
        <v>1059</v>
      </c>
      <c r="H1364" s="811" t="s">
        <v>45</v>
      </c>
      <c r="I1364" s="811" t="s">
        <v>36</v>
      </c>
      <c r="J1364" s="811" t="s">
        <v>180</v>
      </c>
      <c r="K1364" s="811" t="s">
        <v>221</v>
      </c>
      <c r="L1364" s="811" t="s">
        <v>45</v>
      </c>
      <c r="M1364" s="86" t="s">
        <v>30</v>
      </c>
      <c r="N1364" s="811" t="s">
        <v>45</v>
      </c>
      <c r="O1364" s="811" t="s">
        <v>45</v>
      </c>
      <c r="P1364" s="811" t="s">
        <v>45</v>
      </c>
      <c r="Q1364" s="811" t="s">
        <v>16</v>
      </c>
      <c r="R1364" s="812" t="s">
        <v>45</v>
      </c>
      <c r="S1364" s="812" t="s">
        <v>5771</v>
      </c>
      <c r="T1364" s="811" t="s">
        <v>5772</v>
      </c>
      <c r="U1364" s="811" t="s">
        <v>5773</v>
      </c>
    </row>
    <row r="1365" spans="1:21" s="583" customFormat="1" ht="13" customHeight="1">
      <c r="A1365" s="810" t="s">
        <v>1323</v>
      </c>
      <c r="B1365" s="810" t="s">
        <v>5774</v>
      </c>
      <c r="C1365" s="778" t="s">
        <v>30</v>
      </c>
      <c r="D1365" s="811" t="s">
        <v>979</v>
      </c>
      <c r="E1365" s="811">
        <v>3</v>
      </c>
      <c r="F1365" s="779" t="s">
        <v>18</v>
      </c>
      <c r="G1365" s="811" t="s">
        <v>1057</v>
      </c>
      <c r="H1365" s="811" t="s">
        <v>45</v>
      </c>
      <c r="I1365" s="811" t="s">
        <v>36</v>
      </c>
      <c r="J1365" s="811" t="s">
        <v>180</v>
      </c>
      <c r="K1365" s="811" t="s">
        <v>221</v>
      </c>
      <c r="L1365" s="811" t="s">
        <v>45</v>
      </c>
      <c r="M1365" s="86" t="s">
        <v>30</v>
      </c>
      <c r="N1365" s="811" t="s">
        <v>45</v>
      </c>
      <c r="O1365" s="811" t="s">
        <v>45</v>
      </c>
      <c r="P1365" s="811" t="s">
        <v>30</v>
      </c>
      <c r="Q1365" s="811" t="s">
        <v>1501</v>
      </c>
      <c r="R1365" s="812" t="s">
        <v>5774</v>
      </c>
      <c r="S1365" s="812" t="s">
        <v>5775</v>
      </c>
      <c r="T1365" s="811" t="s">
        <v>4665</v>
      </c>
      <c r="U1365" s="811" t="s">
        <v>4666</v>
      </c>
    </row>
    <row r="1366" spans="1:21" s="583" customFormat="1" ht="13" customHeight="1">
      <c r="A1366" s="810" t="s">
        <v>1323</v>
      </c>
      <c r="B1366" s="810" t="s">
        <v>5776</v>
      </c>
      <c r="C1366" s="778" t="s">
        <v>30</v>
      </c>
      <c r="D1366" s="811" t="s">
        <v>979</v>
      </c>
      <c r="E1366" s="811">
        <v>3</v>
      </c>
      <c r="F1366" s="779" t="s">
        <v>18</v>
      </c>
      <c r="G1366" s="811" t="s">
        <v>1057</v>
      </c>
      <c r="H1366" s="811" t="s">
        <v>45</v>
      </c>
      <c r="I1366" s="811" t="s">
        <v>36</v>
      </c>
      <c r="J1366" s="811" t="s">
        <v>180</v>
      </c>
      <c r="K1366" s="811" t="s">
        <v>221</v>
      </c>
      <c r="L1366" s="811" t="s">
        <v>30</v>
      </c>
      <c r="M1366" s="86" t="s">
        <v>30</v>
      </c>
      <c r="N1366" s="811" t="s">
        <v>45</v>
      </c>
      <c r="O1366" s="811" t="s">
        <v>45</v>
      </c>
      <c r="P1366" s="811" t="s">
        <v>30</v>
      </c>
      <c r="Q1366" s="811" t="s">
        <v>1501</v>
      </c>
      <c r="R1366" s="812" t="s">
        <v>5776</v>
      </c>
      <c r="S1366" s="812" t="s">
        <v>5777</v>
      </c>
      <c r="T1366" s="811" t="s">
        <v>4649</v>
      </c>
      <c r="U1366" s="811" t="s">
        <v>4650</v>
      </c>
    </row>
    <row r="1367" spans="1:21" s="583" customFormat="1" ht="13" customHeight="1">
      <c r="A1367" s="810" t="s">
        <v>1323</v>
      </c>
      <c r="B1367" s="810" t="s">
        <v>7378</v>
      </c>
      <c r="C1367" s="778" t="s">
        <v>45</v>
      </c>
      <c r="D1367" s="811" t="s">
        <v>980</v>
      </c>
      <c r="E1367" s="811">
        <v>5</v>
      </c>
      <c r="F1367" s="779" t="s">
        <v>18</v>
      </c>
      <c r="G1367" s="811" t="s">
        <v>1057</v>
      </c>
      <c r="H1367" s="811" t="s">
        <v>45</v>
      </c>
      <c r="I1367" s="811" t="s">
        <v>165</v>
      </c>
      <c r="J1367" s="811" t="s">
        <v>5841</v>
      </c>
      <c r="K1367" s="811" t="s">
        <v>220</v>
      </c>
      <c r="L1367" s="811" t="s">
        <v>45</v>
      </c>
      <c r="M1367" s="86" t="s">
        <v>30</v>
      </c>
      <c r="N1367" s="811" t="s">
        <v>45</v>
      </c>
      <c r="O1367" s="811" t="s">
        <v>45</v>
      </c>
      <c r="P1367" s="811" t="s">
        <v>30</v>
      </c>
      <c r="Q1367" s="811" t="s">
        <v>1501</v>
      </c>
      <c r="R1367" s="812" t="s">
        <v>7378</v>
      </c>
      <c r="S1367" s="812" t="s">
        <v>9800</v>
      </c>
      <c r="T1367" s="811" t="s">
        <v>9799</v>
      </c>
      <c r="U1367" s="811" t="s">
        <v>6854</v>
      </c>
    </row>
    <row r="1368" spans="1:21" s="583" customFormat="1" ht="13" customHeight="1">
      <c r="A1368" s="810" t="s">
        <v>1323</v>
      </c>
      <c r="B1368" s="810" t="s">
        <v>8172</v>
      </c>
      <c r="C1368" s="778" t="s">
        <v>45</v>
      </c>
      <c r="D1368" s="811" t="s">
        <v>982</v>
      </c>
      <c r="E1368" s="811">
        <v>4</v>
      </c>
      <c r="F1368" s="779" t="s">
        <v>18</v>
      </c>
      <c r="G1368" s="811" t="s">
        <v>1057</v>
      </c>
      <c r="H1368" s="811" t="s">
        <v>45</v>
      </c>
      <c r="I1368" s="811" t="s">
        <v>165</v>
      </c>
      <c r="J1368" s="811" t="s">
        <v>35</v>
      </c>
      <c r="K1368" s="811" t="s">
        <v>220</v>
      </c>
      <c r="L1368" s="811" t="s">
        <v>45</v>
      </c>
      <c r="M1368" s="86" t="s">
        <v>30</v>
      </c>
      <c r="N1368" s="811" t="s">
        <v>45</v>
      </c>
      <c r="O1368" s="811" t="s">
        <v>45</v>
      </c>
      <c r="P1368" s="811" t="s">
        <v>30</v>
      </c>
      <c r="Q1368" s="811" t="s">
        <v>1501</v>
      </c>
      <c r="R1368" s="812" t="s">
        <v>8172</v>
      </c>
      <c r="S1368" s="812" t="s">
        <v>8173</v>
      </c>
      <c r="T1368" s="811" t="s">
        <v>8174</v>
      </c>
      <c r="U1368" s="811" t="s">
        <v>8175</v>
      </c>
    </row>
    <row r="1369" spans="1:21" s="583" customFormat="1" ht="13" hidden="1" customHeight="1">
      <c r="A1369" s="810" t="s">
        <v>1323</v>
      </c>
      <c r="B1369" s="810" t="s">
        <v>8223</v>
      </c>
      <c r="C1369" s="778" t="s">
        <v>45</v>
      </c>
      <c r="D1369" s="811" t="s">
        <v>982</v>
      </c>
      <c r="E1369" s="811">
        <v>4</v>
      </c>
      <c r="F1369" s="779" t="s">
        <v>19</v>
      </c>
      <c r="G1369" s="811" t="s">
        <v>1057</v>
      </c>
      <c r="H1369" s="811" t="s">
        <v>45</v>
      </c>
      <c r="I1369" s="811" t="s">
        <v>165</v>
      </c>
      <c r="J1369" s="811" t="s">
        <v>35</v>
      </c>
      <c r="K1369" s="811" t="s">
        <v>220</v>
      </c>
      <c r="L1369" s="811" t="s">
        <v>30</v>
      </c>
      <c r="M1369" s="86" t="s">
        <v>30</v>
      </c>
      <c r="N1369" s="811" t="s">
        <v>45</v>
      </c>
      <c r="O1369" s="811" t="s">
        <v>45</v>
      </c>
      <c r="P1369" s="811" t="s">
        <v>30</v>
      </c>
      <c r="Q1369" s="811" t="s">
        <v>16</v>
      </c>
      <c r="R1369" s="812" t="s">
        <v>45</v>
      </c>
      <c r="S1369" s="812" t="s">
        <v>8223</v>
      </c>
      <c r="T1369" s="811" t="s">
        <v>8224</v>
      </c>
      <c r="U1369" s="811" t="s">
        <v>8225</v>
      </c>
    </row>
    <row r="1370" spans="1:21" s="583" customFormat="1" ht="13" customHeight="1">
      <c r="A1370" s="810" t="s">
        <v>1323</v>
      </c>
      <c r="B1370" s="810" t="s">
        <v>6922</v>
      </c>
      <c r="C1370" s="778" t="s">
        <v>45</v>
      </c>
      <c r="D1370" s="811" t="s">
        <v>980</v>
      </c>
      <c r="E1370" s="811">
        <v>5</v>
      </c>
      <c r="F1370" s="779" t="s">
        <v>18</v>
      </c>
      <c r="G1370" s="811" t="s">
        <v>1057</v>
      </c>
      <c r="H1370" s="811" t="s">
        <v>45</v>
      </c>
      <c r="I1370" s="811" t="s">
        <v>165</v>
      </c>
      <c r="J1370" s="811" t="s">
        <v>35</v>
      </c>
      <c r="K1370" s="811" t="s">
        <v>24</v>
      </c>
      <c r="L1370" s="811" t="s">
        <v>45</v>
      </c>
      <c r="M1370" s="86" t="s">
        <v>30</v>
      </c>
      <c r="N1370" s="811" t="s">
        <v>45</v>
      </c>
      <c r="O1370" s="811" t="s">
        <v>45</v>
      </c>
      <c r="P1370" s="811" t="s">
        <v>30</v>
      </c>
      <c r="Q1370" s="811" t="s">
        <v>1500</v>
      </c>
      <c r="R1370" s="812" t="s">
        <v>6922</v>
      </c>
      <c r="S1370" s="812" t="s">
        <v>45</v>
      </c>
      <c r="T1370" s="811" t="s">
        <v>45</v>
      </c>
      <c r="U1370" s="811" t="s">
        <v>6924</v>
      </c>
    </row>
    <row r="1371" spans="1:21" s="583" customFormat="1" ht="13" customHeight="1">
      <c r="A1371" s="810" t="s">
        <v>1323</v>
      </c>
      <c r="B1371" s="810" t="s">
        <v>6923</v>
      </c>
      <c r="C1371" s="778" t="s">
        <v>45</v>
      </c>
      <c r="D1371" s="811" t="s">
        <v>980</v>
      </c>
      <c r="E1371" s="811">
        <v>5</v>
      </c>
      <c r="F1371" s="779" t="s">
        <v>18</v>
      </c>
      <c r="G1371" s="811" t="s">
        <v>1059</v>
      </c>
      <c r="H1371" s="811" t="s">
        <v>45</v>
      </c>
      <c r="I1371" s="811" t="s">
        <v>165</v>
      </c>
      <c r="J1371" s="811" t="s">
        <v>35</v>
      </c>
      <c r="K1371" s="811" t="s">
        <v>24</v>
      </c>
      <c r="L1371" s="811" t="s">
        <v>45</v>
      </c>
      <c r="M1371" s="86" t="s">
        <v>30</v>
      </c>
      <c r="N1371" s="811" t="s">
        <v>45</v>
      </c>
      <c r="O1371" s="811" t="s">
        <v>45</v>
      </c>
      <c r="P1371" s="811" t="s">
        <v>30</v>
      </c>
      <c r="Q1371" s="811" t="s">
        <v>1500</v>
      </c>
      <c r="R1371" s="812" t="s">
        <v>6923</v>
      </c>
      <c r="S1371" s="812" t="s">
        <v>45</v>
      </c>
      <c r="T1371" s="811" t="s">
        <v>45</v>
      </c>
      <c r="U1371" s="811" t="s">
        <v>772</v>
      </c>
    </row>
    <row r="1372" spans="1:21" s="583" customFormat="1" ht="13" hidden="1" customHeight="1">
      <c r="A1372" s="810" t="s">
        <v>1323</v>
      </c>
      <c r="B1372" s="810" t="s">
        <v>4976</v>
      </c>
      <c r="C1372" s="778" t="s">
        <v>45</v>
      </c>
      <c r="D1372" s="811" t="s">
        <v>982</v>
      </c>
      <c r="E1372" s="811">
        <v>4</v>
      </c>
      <c r="F1372" s="779" t="s">
        <v>40</v>
      </c>
      <c r="G1372" s="811" t="s">
        <v>1059</v>
      </c>
      <c r="H1372" s="811" t="s">
        <v>45</v>
      </c>
      <c r="I1372" s="811" t="s">
        <v>165</v>
      </c>
      <c r="J1372" s="811" t="s">
        <v>35</v>
      </c>
      <c r="K1372" s="811" t="s">
        <v>220</v>
      </c>
      <c r="L1372" s="811" t="s">
        <v>45</v>
      </c>
      <c r="M1372" s="86" t="s">
        <v>30</v>
      </c>
      <c r="N1372" s="811" t="s">
        <v>45</v>
      </c>
      <c r="O1372" s="811" t="s">
        <v>45</v>
      </c>
      <c r="P1372" s="811" t="s">
        <v>45</v>
      </c>
      <c r="Q1372" s="811" t="s">
        <v>1501</v>
      </c>
      <c r="R1372" s="812" t="s">
        <v>4976</v>
      </c>
      <c r="S1372" s="812" t="s">
        <v>4977</v>
      </c>
      <c r="T1372" s="811" t="s">
        <v>4495</v>
      </c>
      <c r="U1372" s="811" t="s">
        <v>4491</v>
      </c>
    </row>
    <row r="1373" spans="1:21" s="583" customFormat="1" ht="13" customHeight="1">
      <c r="A1373" s="810" t="s">
        <v>1323</v>
      </c>
      <c r="B1373" s="810" t="s">
        <v>4974</v>
      </c>
      <c r="C1373" s="778" t="s">
        <v>45</v>
      </c>
      <c r="D1373" s="811" t="s">
        <v>980</v>
      </c>
      <c r="E1373" s="811">
        <v>5</v>
      </c>
      <c r="F1373" s="779" t="s">
        <v>18</v>
      </c>
      <c r="G1373" s="811" t="s">
        <v>1057</v>
      </c>
      <c r="H1373" s="811" t="s">
        <v>45</v>
      </c>
      <c r="I1373" s="811" t="s">
        <v>165</v>
      </c>
      <c r="J1373" s="811" t="s">
        <v>35</v>
      </c>
      <c r="K1373" s="811" t="s">
        <v>24</v>
      </c>
      <c r="L1373" s="811" t="s">
        <v>45</v>
      </c>
      <c r="M1373" s="86" t="s">
        <v>30</v>
      </c>
      <c r="N1373" s="811" t="s">
        <v>45</v>
      </c>
      <c r="O1373" s="811" t="s">
        <v>45</v>
      </c>
      <c r="P1373" s="811" t="s">
        <v>30</v>
      </c>
      <c r="Q1373" s="811" t="s">
        <v>1501</v>
      </c>
      <c r="R1373" s="812" t="s">
        <v>4974</v>
      </c>
      <c r="S1373" s="812" t="s">
        <v>428</v>
      </c>
      <c r="T1373" s="811" t="s">
        <v>1879</v>
      </c>
      <c r="U1373" s="811" t="s">
        <v>772</v>
      </c>
    </row>
    <row r="1374" spans="1:21" s="583" customFormat="1" ht="13" customHeight="1">
      <c r="A1374" s="810" t="s">
        <v>1323</v>
      </c>
      <c r="B1374" s="810" t="s">
        <v>6027</v>
      </c>
      <c r="C1374" s="778" t="s">
        <v>45</v>
      </c>
      <c r="D1374" s="811" t="s">
        <v>980</v>
      </c>
      <c r="E1374" s="811">
        <v>5</v>
      </c>
      <c r="F1374" s="779" t="s">
        <v>18</v>
      </c>
      <c r="G1374" s="811" t="s">
        <v>1057</v>
      </c>
      <c r="H1374" s="811" t="s">
        <v>45</v>
      </c>
      <c r="I1374" s="811" t="s">
        <v>165</v>
      </c>
      <c r="J1374" s="811" t="s">
        <v>35</v>
      </c>
      <c r="K1374" s="811" t="s">
        <v>6535</v>
      </c>
      <c r="L1374" s="811" t="s">
        <v>45</v>
      </c>
      <c r="M1374" s="86" t="s">
        <v>30</v>
      </c>
      <c r="N1374" s="811" t="s">
        <v>45</v>
      </c>
      <c r="O1374" s="811" t="s">
        <v>45</v>
      </c>
      <c r="P1374" s="811" t="s">
        <v>30</v>
      </c>
      <c r="Q1374" s="811" t="s">
        <v>1500</v>
      </c>
      <c r="R1374" s="812" t="s">
        <v>6027</v>
      </c>
      <c r="S1374" s="812" t="s">
        <v>45</v>
      </c>
      <c r="T1374" s="811" t="s">
        <v>45</v>
      </c>
      <c r="U1374" s="811" t="s">
        <v>6030</v>
      </c>
    </row>
    <row r="1375" spans="1:21" s="583" customFormat="1" ht="13" hidden="1" customHeight="1">
      <c r="A1375" s="810" t="s">
        <v>1323</v>
      </c>
      <c r="B1375" s="810" t="s">
        <v>4980</v>
      </c>
      <c r="C1375" s="778" t="s">
        <v>45</v>
      </c>
      <c r="D1375" s="811" t="s">
        <v>982</v>
      </c>
      <c r="E1375" s="811">
        <v>4</v>
      </c>
      <c r="F1375" s="779" t="s">
        <v>40</v>
      </c>
      <c r="G1375" s="811" t="s">
        <v>1059</v>
      </c>
      <c r="H1375" s="811" t="s">
        <v>45</v>
      </c>
      <c r="I1375" s="811" t="s">
        <v>165</v>
      </c>
      <c r="J1375" s="811" t="s">
        <v>35</v>
      </c>
      <c r="K1375" s="811" t="s">
        <v>220</v>
      </c>
      <c r="L1375" s="811" t="s">
        <v>30</v>
      </c>
      <c r="M1375" s="86" t="s">
        <v>30</v>
      </c>
      <c r="N1375" s="811" t="s">
        <v>45</v>
      </c>
      <c r="O1375" s="811" t="s">
        <v>45</v>
      </c>
      <c r="P1375" s="811" t="s">
        <v>45</v>
      </c>
      <c r="Q1375" s="811" t="s">
        <v>1501</v>
      </c>
      <c r="R1375" s="812" t="s">
        <v>4980</v>
      </c>
      <c r="S1375" s="812" t="s">
        <v>4981</v>
      </c>
      <c r="T1375" s="811" t="s">
        <v>4697</v>
      </c>
      <c r="U1375" s="811" t="s">
        <v>4493</v>
      </c>
    </row>
    <row r="1376" spans="1:21" s="583" customFormat="1" ht="13" customHeight="1">
      <c r="A1376" s="810" t="s">
        <v>1323</v>
      </c>
      <c r="B1376" s="810" t="s">
        <v>6028</v>
      </c>
      <c r="C1376" s="778" t="s">
        <v>45</v>
      </c>
      <c r="D1376" s="811" t="s">
        <v>980</v>
      </c>
      <c r="E1376" s="811">
        <v>5</v>
      </c>
      <c r="F1376" s="779" t="s">
        <v>18</v>
      </c>
      <c r="G1376" s="811" t="s">
        <v>1057</v>
      </c>
      <c r="H1376" s="811" t="s">
        <v>45</v>
      </c>
      <c r="I1376" s="811" t="s">
        <v>165</v>
      </c>
      <c r="J1376" s="811" t="s">
        <v>35</v>
      </c>
      <c r="K1376" s="811" t="s">
        <v>6535</v>
      </c>
      <c r="L1376" s="811" t="s">
        <v>45</v>
      </c>
      <c r="M1376" s="86" t="s">
        <v>30</v>
      </c>
      <c r="N1376" s="811" t="s">
        <v>45</v>
      </c>
      <c r="O1376" s="811" t="s">
        <v>45</v>
      </c>
      <c r="P1376" s="811" t="s">
        <v>30</v>
      </c>
      <c r="Q1376" s="811" t="s">
        <v>1501</v>
      </c>
      <c r="R1376" s="812" t="s">
        <v>6028</v>
      </c>
      <c r="S1376" s="812" t="s">
        <v>6033</v>
      </c>
      <c r="T1376" s="811" t="s">
        <v>6035</v>
      </c>
      <c r="U1376" s="811" t="s">
        <v>6031</v>
      </c>
    </row>
    <row r="1377" spans="1:21" s="583" customFormat="1" ht="13" customHeight="1">
      <c r="A1377" s="810" t="s">
        <v>1323</v>
      </c>
      <c r="B1377" s="810" t="s">
        <v>6029</v>
      </c>
      <c r="C1377" s="778" t="s">
        <v>45</v>
      </c>
      <c r="D1377" s="811" t="s">
        <v>980</v>
      </c>
      <c r="E1377" s="811">
        <v>5</v>
      </c>
      <c r="F1377" s="779" t="s">
        <v>18</v>
      </c>
      <c r="G1377" s="811" t="s">
        <v>1059</v>
      </c>
      <c r="H1377" s="811" t="s">
        <v>45</v>
      </c>
      <c r="I1377" s="811" t="s">
        <v>165</v>
      </c>
      <c r="J1377" s="811" t="s">
        <v>35</v>
      </c>
      <c r="K1377" s="811" t="s">
        <v>6535</v>
      </c>
      <c r="L1377" s="811" t="s">
        <v>45</v>
      </c>
      <c r="M1377" s="86" t="s">
        <v>30</v>
      </c>
      <c r="N1377" s="811" t="s">
        <v>45</v>
      </c>
      <c r="O1377" s="811" t="s">
        <v>45</v>
      </c>
      <c r="P1377" s="811" t="s">
        <v>45</v>
      </c>
      <c r="Q1377" s="811" t="s">
        <v>1501</v>
      </c>
      <c r="R1377" s="812" t="s">
        <v>6029</v>
      </c>
      <c r="S1377" s="812" t="s">
        <v>6034</v>
      </c>
      <c r="T1377" s="811" t="s">
        <v>6036</v>
      </c>
      <c r="U1377" s="811" t="s">
        <v>6032</v>
      </c>
    </row>
    <row r="1378" spans="1:21" s="583" customFormat="1" ht="13" customHeight="1">
      <c r="A1378" s="810" t="s">
        <v>1323</v>
      </c>
      <c r="B1378" s="810" t="s">
        <v>4786</v>
      </c>
      <c r="C1378" s="778" t="s">
        <v>45</v>
      </c>
      <c r="D1378" s="811" t="s">
        <v>982</v>
      </c>
      <c r="E1378" s="811">
        <v>4</v>
      </c>
      <c r="F1378" s="779" t="s">
        <v>18</v>
      </c>
      <c r="G1378" s="811" t="s">
        <v>1057</v>
      </c>
      <c r="H1378" s="811" t="s">
        <v>45</v>
      </c>
      <c r="I1378" s="811" t="s">
        <v>165</v>
      </c>
      <c r="J1378" s="811" t="s">
        <v>35</v>
      </c>
      <c r="K1378" s="811" t="s">
        <v>220</v>
      </c>
      <c r="L1378" s="811" t="s">
        <v>45</v>
      </c>
      <c r="M1378" s="86" t="s">
        <v>45</v>
      </c>
      <c r="N1378" s="811" t="s">
        <v>45</v>
      </c>
      <c r="O1378" s="811" t="s">
        <v>45</v>
      </c>
      <c r="P1378" s="811" t="s">
        <v>30</v>
      </c>
      <c r="Q1378" s="811" t="s">
        <v>1501</v>
      </c>
      <c r="R1378" s="812" t="s">
        <v>4786</v>
      </c>
      <c r="S1378" s="812" t="s">
        <v>4698</v>
      </c>
      <c r="T1378" s="811" t="s">
        <v>4699</v>
      </c>
      <c r="U1378" s="811" t="s">
        <v>4700</v>
      </c>
    </row>
    <row r="1379" spans="1:21" s="583" customFormat="1" ht="13" customHeight="1">
      <c r="A1379" s="810" t="s">
        <v>1323</v>
      </c>
      <c r="B1379" s="810" t="s">
        <v>4787</v>
      </c>
      <c r="C1379" s="778" t="s">
        <v>45</v>
      </c>
      <c r="D1379" s="811" t="s">
        <v>982</v>
      </c>
      <c r="E1379" s="811">
        <v>4</v>
      </c>
      <c r="F1379" s="779" t="s">
        <v>18</v>
      </c>
      <c r="G1379" s="811" t="s">
        <v>1057</v>
      </c>
      <c r="H1379" s="811" t="s">
        <v>45</v>
      </c>
      <c r="I1379" s="811" t="s">
        <v>165</v>
      </c>
      <c r="J1379" s="811" t="s">
        <v>35</v>
      </c>
      <c r="K1379" s="811" t="s">
        <v>220</v>
      </c>
      <c r="L1379" s="811" t="s">
        <v>30</v>
      </c>
      <c r="M1379" s="86" t="s">
        <v>45</v>
      </c>
      <c r="N1379" s="811" t="s">
        <v>45</v>
      </c>
      <c r="O1379" s="811" t="s">
        <v>45</v>
      </c>
      <c r="P1379" s="811" t="s">
        <v>30</v>
      </c>
      <c r="Q1379" s="811" t="s">
        <v>1501</v>
      </c>
      <c r="R1379" s="812" t="s">
        <v>4787</v>
      </c>
      <c r="S1379" s="812" t="s">
        <v>6124</v>
      </c>
      <c r="T1379" s="811" t="s">
        <v>5803</v>
      </c>
      <c r="U1379" s="811" t="s">
        <v>4723</v>
      </c>
    </row>
    <row r="1380" spans="1:21" s="583" customFormat="1" ht="13" customHeight="1">
      <c r="A1380" s="810" t="s">
        <v>1323</v>
      </c>
      <c r="B1380" s="810" t="s">
        <v>4975</v>
      </c>
      <c r="C1380" s="778" t="s">
        <v>45</v>
      </c>
      <c r="D1380" s="811" t="s">
        <v>982</v>
      </c>
      <c r="E1380" s="811">
        <v>4</v>
      </c>
      <c r="F1380" s="779" t="s">
        <v>18</v>
      </c>
      <c r="G1380" s="811" t="s">
        <v>1057</v>
      </c>
      <c r="H1380" s="811" t="s">
        <v>45</v>
      </c>
      <c r="I1380" s="811" t="s">
        <v>165</v>
      </c>
      <c r="J1380" s="811" t="s">
        <v>35</v>
      </c>
      <c r="K1380" s="811" t="s">
        <v>220</v>
      </c>
      <c r="L1380" s="811" t="s">
        <v>45</v>
      </c>
      <c r="M1380" s="86" t="s">
        <v>45</v>
      </c>
      <c r="N1380" s="811" t="s">
        <v>45</v>
      </c>
      <c r="O1380" s="811" t="s">
        <v>45</v>
      </c>
      <c r="P1380" s="811" t="s">
        <v>30</v>
      </c>
      <c r="Q1380" s="811" t="s">
        <v>1501</v>
      </c>
      <c r="R1380" s="812" t="s">
        <v>4975</v>
      </c>
      <c r="S1380" s="812" t="s">
        <v>5780</v>
      </c>
      <c r="T1380" s="811" t="s">
        <v>4494</v>
      </c>
      <c r="U1380" s="811" t="s">
        <v>4490</v>
      </c>
    </row>
    <row r="1381" spans="1:21" s="583" customFormat="1" ht="13" customHeight="1">
      <c r="A1381" s="810" t="s">
        <v>1323</v>
      </c>
      <c r="B1381" s="810" t="s">
        <v>4976</v>
      </c>
      <c r="C1381" s="778" t="s">
        <v>45</v>
      </c>
      <c r="D1381" s="811" t="s">
        <v>982</v>
      </c>
      <c r="E1381" s="811">
        <v>4</v>
      </c>
      <c r="F1381" s="779" t="s">
        <v>18</v>
      </c>
      <c r="G1381" s="811" t="s">
        <v>1059</v>
      </c>
      <c r="H1381" s="811" t="s">
        <v>45</v>
      </c>
      <c r="I1381" s="811" t="s">
        <v>165</v>
      </c>
      <c r="J1381" s="811" t="s">
        <v>35</v>
      </c>
      <c r="K1381" s="811" t="s">
        <v>220</v>
      </c>
      <c r="L1381" s="811" t="s">
        <v>45</v>
      </c>
      <c r="M1381" s="86" t="s">
        <v>30</v>
      </c>
      <c r="N1381" s="811" t="s">
        <v>45</v>
      </c>
      <c r="O1381" s="811" t="s">
        <v>45</v>
      </c>
      <c r="P1381" s="811" t="s">
        <v>45</v>
      </c>
      <c r="Q1381" s="811" t="s">
        <v>1500</v>
      </c>
      <c r="R1381" s="812" t="s">
        <v>4976</v>
      </c>
      <c r="S1381" s="812" t="s">
        <v>45</v>
      </c>
      <c r="T1381" s="811" t="s">
        <v>45</v>
      </c>
      <c r="U1381" s="811" t="s">
        <v>4491</v>
      </c>
    </row>
    <row r="1382" spans="1:21" s="583" customFormat="1" ht="13" hidden="1" customHeight="1">
      <c r="A1382" s="810" t="s">
        <v>1323</v>
      </c>
      <c r="B1382" s="810" t="s">
        <v>5785</v>
      </c>
      <c r="C1382" s="778" t="s">
        <v>45</v>
      </c>
      <c r="D1382" s="811" t="s">
        <v>979</v>
      </c>
      <c r="E1382" s="811">
        <v>3</v>
      </c>
      <c r="F1382" s="779" t="s">
        <v>19</v>
      </c>
      <c r="G1382" s="811" t="s">
        <v>1057</v>
      </c>
      <c r="H1382" s="811" t="s">
        <v>45</v>
      </c>
      <c r="I1382" s="811" t="s">
        <v>36</v>
      </c>
      <c r="J1382" s="811" t="s">
        <v>22</v>
      </c>
      <c r="K1382" s="811" t="s">
        <v>220</v>
      </c>
      <c r="L1382" s="811" t="s">
        <v>45</v>
      </c>
      <c r="M1382" s="86" t="s">
        <v>30</v>
      </c>
      <c r="N1382" s="811" t="s">
        <v>45</v>
      </c>
      <c r="O1382" s="811" t="s">
        <v>45</v>
      </c>
      <c r="P1382" s="811" t="s">
        <v>45</v>
      </c>
      <c r="Q1382" s="811" t="s">
        <v>45</v>
      </c>
      <c r="R1382" s="812" t="s">
        <v>45</v>
      </c>
      <c r="S1382" s="812" t="s">
        <v>45</v>
      </c>
      <c r="T1382" s="811" t="s">
        <v>45</v>
      </c>
      <c r="U1382" s="811" t="s">
        <v>777</v>
      </c>
    </row>
    <row r="1383" spans="1:21" s="583" customFormat="1" ht="13" customHeight="1">
      <c r="A1383" s="810" t="s">
        <v>1323</v>
      </c>
      <c r="B1383" s="810" t="s">
        <v>4979</v>
      </c>
      <c r="C1383" s="778" t="s">
        <v>45</v>
      </c>
      <c r="D1383" s="811" t="s">
        <v>982</v>
      </c>
      <c r="E1383" s="811">
        <v>4</v>
      </c>
      <c r="F1383" s="779" t="s">
        <v>18</v>
      </c>
      <c r="G1383" s="811" t="s">
        <v>1057</v>
      </c>
      <c r="H1383" s="811" t="s">
        <v>45</v>
      </c>
      <c r="I1383" s="811" t="s">
        <v>165</v>
      </c>
      <c r="J1383" s="811" t="s">
        <v>35</v>
      </c>
      <c r="K1383" s="811" t="s">
        <v>220</v>
      </c>
      <c r="L1383" s="811" t="s">
        <v>45</v>
      </c>
      <c r="M1383" s="86" t="s">
        <v>45</v>
      </c>
      <c r="N1383" s="811" t="s">
        <v>30</v>
      </c>
      <c r="O1383" s="811" t="s">
        <v>45</v>
      </c>
      <c r="P1383" s="811" t="s">
        <v>45</v>
      </c>
      <c r="Q1383" s="811" t="s">
        <v>1501</v>
      </c>
      <c r="R1383" s="812" t="s">
        <v>4979</v>
      </c>
      <c r="S1383" s="812" t="s">
        <v>5781</v>
      </c>
      <c r="T1383" s="811" t="s">
        <v>4940</v>
      </c>
      <c r="U1383" s="811" t="s">
        <v>4939</v>
      </c>
    </row>
    <row r="1384" spans="1:21" s="583" customFormat="1" ht="13" customHeight="1">
      <c r="A1384" s="810" t="s">
        <v>1323</v>
      </c>
      <c r="B1384" s="810" t="s">
        <v>4978</v>
      </c>
      <c r="C1384" s="778" t="s">
        <v>45</v>
      </c>
      <c r="D1384" s="811" t="s">
        <v>982</v>
      </c>
      <c r="E1384" s="811">
        <v>4</v>
      </c>
      <c r="F1384" s="779" t="s">
        <v>18</v>
      </c>
      <c r="G1384" s="811" t="s">
        <v>1057</v>
      </c>
      <c r="H1384" s="811" t="s">
        <v>45</v>
      </c>
      <c r="I1384" s="811" t="s">
        <v>165</v>
      </c>
      <c r="J1384" s="811" t="s">
        <v>35</v>
      </c>
      <c r="K1384" s="811" t="s">
        <v>220</v>
      </c>
      <c r="L1384" s="811" t="s">
        <v>30</v>
      </c>
      <c r="M1384" s="86" t="s">
        <v>45</v>
      </c>
      <c r="N1384" s="811" t="s">
        <v>45</v>
      </c>
      <c r="O1384" s="811" t="s">
        <v>45</v>
      </c>
      <c r="P1384" s="811" t="s">
        <v>30</v>
      </c>
      <c r="Q1384" s="811" t="s">
        <v>1501</v>
      </c>
      <c r="R1384" s="812" t="s">
        <v>4978</v>
      </c>
      <c r="S1384" s="812" t="s">
        <v>5782</v>
      </c>
      <c r="T1384" s="811" t="s">
        <v>4696</v>
      </c>
      <c r="U1384" s="811" t="s">
        <v>4492</v>
      </c>
    </row>
    <row r="1385" spans="1:21" s="583" customFormat="1" ht="13" customHeight="1">
      <c r="A1385" s="810" t="s">
        <v>1323</v>
      </c>
      <c r="B1385" s="810" t="s">
        <v>4980</v>
      </c>
      <c r="C1385" s="778" t="s">
        <v>45</v>
      </c>
      <c r="D1385" s="811" t="s">
        <v>982</v>
      </c>
      <c r="E1385" s="811">
        <v>4</v>
      </c>
      <c r="F1385" s="779" t="s">
        <v>18</v>
      </c>
      <c r="G1385" s="811" t="s">
        <v>1059</v>
      </c>
      <c r="H1385" s="811" t="s">
        <v>45</v>
      </c>
      <c r="I1385" s="811" t="s">
        <v>165</v>
      </c>
      <c r="J1385" s="811" t="s">
        <v>35</v>
      </c>
      <c r="K1385" s="811" t="s">
        <v>220</v>
      </c>
      <c r="L1385" s="811" t="s">
        <v>30</v>
      </c>
      <c r="M1385" s="86" t="s">
        <v>30</v>
      </c>
      <c r="N1385" s="811" t="s">
        <v>45</v>
      </c>
      <c r="O1385" s="811" t="s">
        <v>45</v>
      </c>
      <c r="P1385" s="811" t="s">
        <v>45</v>
      </c>
      <c r="Q1385" s="811" t="s">
        <v>1500</v>
      </c>
      <c r="R1385" s="812" t="s">
        <v>4980</v>
      </c>
      <c r="S1385" s="812" t="s">
        <v>45</v>
      </c>
      <c r="T1385" s="811" t="s">
        <v>45</v>
      </c>
      <c r="U1385" s="811" t="s">
        <v>4493</v>
      </c>
    </row>
    <row r="1386" spans="1:21" s="583" customFormat="1" ht="13" customHeight="1">
      <c r="A1386" s="810" t="s">
        <v>1323</v>
      </c>
      <c r="B1386" s="810" t="s">
        <v>8643</v>
      </c>
      <c r="C1386" s="778" t="s">
        <v>45</v>
      </c>
      <c r="D1386" s="811" t="s">
        <v>980</v>
      </c>
      <c r="E1386" s="811">
        <v>5</v>
      </c>
      <c r="F1386" s="779" t="s">
        <v>18</v>
      </c>
      <c r="G1386" s="811" t="s">
        <v>1057</v>
      </c>
      <c r="H1386" s="811" t="s">
        <v>45</v>
      </c>
      <c r="I1386" s="811" t="s">
        <v>165</v>
      </c>
      <c r="J1386" s="811" t="s">
        <v>35</v>
      </c>
      <c r="K1386" s="811" t="s">
        <v>222</v>
      </c>
      <c r="L1386" s="811" t="s">
        <v>45</v>
      </c>
      <c r="M1386" s="86" t="s">
        <v>30</v>
      </c>
      <c r="N1386" s="811" t="s">
        <v>45</v>
      </c>
      <c r="O1386" s="811" t="s">
        <v>45</v>
      </c>
      <c r="P1386" s="811" t="s">
        <v>30</v>
      </c>
      <c r="Q1386" s="811" t="s">
        <v>1501</v>
      </c>
      <c r="R1386" s="812" t="s">
        <v>8643</v>
      </c>
      <c r="S1386" s="812" t="s">
        <v>2865</v>
      </c>
      <c r="T1386" s="811" t="s">
        <v>2864</v>
      </c>
      <c r="U1386" s="811" t="s">
        <v>2371</v>
      </c>
    </row>
    <row r="1387" spans="1:21" s="583" customFormat="1" ht="13" customHeight="1">
      <c r="A1387" s="810" t="s">
        <v>1323</v>
      </c>
      <c r="B1387" s="810" t="s">
        <v>6150</v>
      </c>
      <c r="C1387" s="778" t="s">
        <v>30</v>
      </c>
      <c r="D1387" s="811" t="s">
        <v>980</v>
      </c>
      <c r="E1387" s="811">
        <v>5</v>
      </c>
      <c r="F1387" s="779" t="s">
        <v>18</v>
      </c>
      <c r="G1387" s="811" t="s">
        <v>1057</v>
      </c>
      <c r="H1387" s="811" t="s">
        <v>45</v>
      </c>
      <c r="I1387" s="811" t="s">
        <v>165</v>
      </c>
      <c r="J1387" s="811" t="s">
        <v>35</v>
      </c>
      <c r="K1387" s="811" t="s">
        <v>2146</v>
      </c>
      <c r="L1387" s="811" t="s">
        <v>45</v>
      </c>
      <c r="M1387" s="86" t="s">
        <v>30</v>
      </c>
      <c r="N1387" s="811" t="s">
        <v>45</v>
      </c>
      <c r="O1387" s="811" t="s">
        <v>45</v>
      </c>
      <c r="P1387" s="811" t="s">
        <v>30</v>
      </c>
      <c r="Q1387" s="811" t="s">
        <v>1501</v>
      </c>
      <c r="R1387" s="812" t="s">
        <v>6150</v>
      </c>
      <c r="S1387" s="812" t="s">
        <v>6125</v>
      </c>
      <c r="T1387" s="811" t="s">
        <v>1881</v>
      </c>
      <c r="U1387" s="811" t="s">
        <v>774</v>
      </c>
    </row>
    <row r="1388" spans="1:21" s="583" customFormat="1" ht="13" customHeight="1">
      <c r="A1388" s="810" t="s">
        <v>1323</v>
      </c>
      <c r="B1388" s="810" t="s">
        <v>5783</v>
      </c>
      <c r="C1388" s="778" t="s">
        <v>30</v>
      </c>
      <c r="D1388" s="811" t="s">
        <v>980</v>
      </c>
      <c r="E1388" s="811">
        <v>5</v>
      </c>
      <c r="F1388" s="779" t="s">
        <v>18</v>
      </c>
      <c r="G1388" s="811" t="s">
        <v>1057</v>
      </c>
      <c r="H1388" s="811" t="s">
        <v>45</v>
      </c>
      <c r="I1388" s="811" t="s">
        <v>165</v>
      </c>
      <c r="J1388" s="811" t="s">
        <v>22</v>
      </c>
      <c r="K1388" s="811" t="s">
        <v>220</v>
      </c>
      <c r="L1388" s="811" t="s">
        <v>45</v>
      </c>
      <c r="M1388" s="86" t="s">
        <v>30</v>
      </c>
      <c r="N1388" s="811" t="s">
        <v>45</v>
      </c>
      <c r="O1388" s="811" t="s">
        <v>45</v>
      </c>
      <c r="P1388" s="811" t="s">
        <v>30</v>
      </c>
      <c r="Q1388" s="811" t="s">
        <v>1501</v>
      </c>
      <c r="R1388" s="812" t="s">
        <v>5783</v>
      </c>
      <c r="S1388" s="812" t="s">
        <v>5784</v>
      </c>
      <c r="T1388" s="811" t="s">
        <v>1882</v>
      </c>
      <c r="U1388" s="811" t="s">
        <v>775</v>
      </c>
    </row>
    <row r="1389" spans="1:21" s="583" customFormat="1" ht="13" customHeight="1">
      <c r="A1389" s="810" t="s">
        <v>1323</v>
      </c>
      <c r="B1389" s="810" t="s">
        <v>6088</v>
      </c>
      <c r="C1389" s="778" t="s">
        <v>30</v>
      </c>
      <c r="D1389" s="811" t="s">
        <v>980</v>
      </c>
      <c r="E1389" s="811">
        <v>5</v>
      </c>
      <c r="F1389" s="779" t="s">
        <v>18</v>
      </c>
      <c r="G1389" s="811" t="s">
        <v>1059</v>
      </c>
      <c r="H1389" s="811" t="s">
        <v>45</v>
      </c>
      <c r="I1389" s="811" t="s">
        <v>165</v>
      </c>
      <c r="J1389" s="811" t="s">
        <v>22</v>
      </c>
      <c r="K1389" s="811" t="s">
        <v>220</v>
      </c>
      <c r="L1389" s="811" t="s">
        <v>45</v>
      </c>
      <c r="M1389" s="86" t="s">
        <v>30</v>
      </c>
      <c r="N1389" s="811" t="s">
        <v>45</v>
      </c>
      <c r="O1389" s="811" t="s">
        <v>45</v>
      </c>
      <c r="P1389" s="811" t="s">
        <v>45</v>
      </c>
      <c r="Q1389" s="811" t="s">
        <v>1500</v>
      </c>
      <c r="R1389" s="812" t="s">
        <v>6088</v>
      </c>
      <c r="S1389" s="812" t="s">
        <v>45</v>
      </c>
      <c r="T1389" s="811" t="s">
        <v>45</v>
      </c>
      <c r="U1389" s="811" t="s">
        <v>775</v>
      </c>
    </row>
    <row r="1390" spans="1:21" s="583" customFormat="1" ht="13" customHeight="1">
      <c r="A1390" s="810" t="s">
        <v>1323</v>
      </c>
      <c r="B1390" s="810" t="s">
        <v>9435</v>
      </c>
      <c r="C1390" s="778" t="s">
        <v>45</v>
      </c>
      <c r="D1390" s="811" t="s">
        <v>979</v>
      </c>
      <c r="E1390" s="811">
        <v>3</v>
      </c>
      <c r="F1390" s="779" t="s">
        <v>18</v>
      </c>
      <c r="G1390" s="811" t="s">
        <v>1057</v>
      </c>
      <c r="H1390" s="811" t="s">
        <v>45</v>
      </c>
      <c r="I1390" s="811" t="s">
        <v>36</v>
      </c>
      <c r="J1390" s="811" t="s">
        <v>35</v>
      </c>
      <c r="K1390" s="811" t="s">
        <v>220</v>
      </c>
      <c r="L1390" s="811" t="s">
        <v>45</v>
      </c>
      <c r="M1390" s="86" t="s">
        <v>30</v>
      </c>
      <c r="N1390" s="811" t="s">
        <v>45</v>
      </c>
      <c r="O1390" s="811" t="s">
        <v>45</v>
      </c>
      <c r="P1390" s="811" t="s">
        <v>30</v>
      </c>
      <c r="Q1390" s="811" t="s">
        <v>1501</v>
      </c>
      <c r="R1390" s="812" t="s">
        <v>9435</v>
      </c>
      <c r="S1390" s="812" t="s">
        <v>9209</v>
      </c>
      <c r="T1390" s="811" t="s">
        <v>9436</v>
      </c>
      <c r="U1390" s="811" t="s">
        <v>9437</v>
      </c>
    </row>
    <row r="1391" spans="1:21" s="583" customFormat="1" ht="13" customHeight="1">
      <c r="A1391" s="810" t="s">
        <v>1323</v>
      </c>
      <c r="B1391" s="810" t="s">
        <v>9439</v>
      </c>
      <c r="C1391" s="778" t="s">
        <v>45</v>
      </c>
      <c r="D1391" s="811" t="s">
        <v>979</v>
      </c>
      <c r="E1391" s="811">
        <v>3</v>
      </c>
      <c r="F1391" s="779" t="s">
        <v>18</v>
      </c>
      <c r="G1391" s="811" t="s">
        <v>1057</v>
      </c>
      <c r="H1391" s="811" t="s">
        <v>45</v>
      </c>
      <c r="I1391" s="811" t="s">
        <v>36</v>
      </c>
      <c r="J1391" s="811" t="s">
        <v>35</v>
      </c>
      <c r="K1391" s="811" t="s">
        <v>220</v>
      </c>
      <c r="L1391" s="811" t="s">
        <v>45</v>
      </c>
      <c r="M1391" s="86" t="s">
        <v>30</v>
      </c>
      <c r="N1391" s="811" t="s">
        <v>45</v>
      </c>
      <c r="O1391" s="811" t="s">
        <v>45</v>
      </c>
      <c r="P1391" s="811" t="s">
        <v>30</v>
      </c>
      <c r="Q1391" s="811" t="s">
        <v>1500</v>
      </c>
      <c r="R1391" s="812" t="s">
        <v>9439</v>
      </c>
      <c r="S1391" s="812" t="s">
        <v>45</v>
      </c>
      <c r="T1391" s="811" t="s">
        <v>45</v>
      </c>
      <c r="U1391" s="811" t="s">
        <v>9440</v>
      </c>
    </row>
    <row r="1392" spans="1:21" s="583" customFormat="1" ht="13" customHeight="1">
      <c r="A1392" s="810" t="s">
        <v>1323</v>
      </c>
      <c r="B1392" s="810" t="s">
        <v>6852</v>
      </c>
      <c r="C1392" s="778" t="s">
        <v>45</v>
      </c>
      <c r="D1392" s="811" t="s">
        <v>979</v>
      </c>
      <c r="E1392" s="811">
        <v>3</v>
      </c>
      <c r="F1392" s="779" t="s">
        <v>18</v>
      </c>
      <c r="G1392" s="811" t="s">
        <v>1059</v>
      </c>
      <c r="H1392" s="811" t="s">
        <v>45</v>
      </c>
      <c r="I1392" s="811" t="s">
        <v>36</v>
      </c>
      <c r="J1392" s="811" t="s">
        <v>35</v>
      </c>
      <c r="K1392" s="811" t="s">
        <v>220</v>
      </c>
      <c r="L1392" s="811" t="s">
        <v>45</v>
      </c>
      <c r="M1392" s="86" t="s">
        <v>30</v>
      </c>
      <c r="N1392" s="811" t="s">
        <v>45</v>
      </c>
      <c r="O1392" s="811" t="s">
        <v>45</v>
      </c>
      <c r="P1392" s="811" t="s">
        <v>30</v>
      </c>
      <c r="Q1392" s="811" t="s">
        <v>16</v>
      </c>
      <c r="R1392" s="812" t="s">
        <v>45</v>
      </c>
      <c r="S1392" s="812" t="s">
        <v>6852</v>
      </c>
      <c r="T1392" s="811" t="s">
        <v>9438</v>
      </c>
      <c r="U1392" s="811" t="s">
        <v>9437</v>
      </c>
    </row>
    <row r="1393" spans="1:118" s="583" customFormat="1" ht="13" customHeight="1">
      <c r="A1393" s="810" t="s">
        <v>1323</v>
      </c>
      <c r="B1393" s="810" t="s">
        <v>1382</v>
      </c>
      <c r="C1393" s="778" t="s">
        <v>45</v>
      </c>
      <c r="D1393" s="811" t="s">
        <v>980</v>
      </c>
      <c r="E1393" s="811">
        <v>5</v>
      </c>
      <c r="F1393" s="779" t="s">
        <v>18</v>
      </c>
      <c r="G1393" s="811" t="s">
        <v>1057</v>
      </c>
      <c r="H1393" s="811" t="s">
        <v>45</v>
      </c>
      <c r="I1393" s="811" t="s">
        <v>165</v>
      </c>
      <c r="J1393" s="811" t="s">
        <v>21</v>
      </c>
      <c r="K1393" s="811" t="s">
        <v>218</v>
      </c>
      <c r="L1393" s="811" t="s">
        <v>45</v>
      </c>
      <c r="M1393" s="86" t="s">
        <v>30</v>
      </c>
      <c r="N1393" s="811" t="s">
        <v>45</v>
      </c>
      <c r="O1393" s="811" t="s">
        <v>45</v>
      </c>
      <c r="P1393" s="811" t="s">
        <v>30</v>
      </c>
      <c r="Q1393" s="811" t="s">
        <v>1501</v>
      </c>
      <c r="R1393" s="812" t="s">
        <v>1382</v>
      </c>
      <c r="S1393" s="812" t="s">
        <v>1394</v>
      </c>
      <c r="T1393" s="811" t="s">
        <v>1884</v>
      </c>
      <c r="U1393" s="811" t="s">
        <v>1385</v>
      </c>
    </row>
    <row r="1394" spans="1:118" s="583" customFormat="1" ht="13" customHeight="1">
      <c r="A1394" s="810" t="s">
        <v>1323</v>
      </c>
      <c r="B1394" s="810" t="s">
        <v>1384</v>
      </c>
      <c r="C1394" s="778" t="s">
        <v>45</v>
      </c>
      <c r="D1394" s="811" t="s">
        <v>980</v>
      </c>
      <c r="E1394" s="811">
        <v>5</v>
      </c>
      <c r="F1394" s="779" t="s">
        <v>18</v>
      </c>
      <c r="G1394" s="811" t="s">
        <v>1057</v>
      </c>
      <c r="H1394" s="811" t="s">
        <v>45</v>
      </c>
      <c r="I1394" s="811" t="s">
        <v>165</v>
      </c>
      <c r="J1394" s="811" t="s">
        <v>21</v>
      </c>
      <c r="K1394" s="811" t="s">
        <v>218</v>
      </c>
      <c r="L1394" s="811" t="s">
        <v>45</v>
      </c>
      <c r="M1394" s="86" t="s">
        <v>30</v>
      </c>
      <c r="N1394" s="811" t="s">
        <v>45</v>
      </c>
      <c r="O1394" s="811" t="s">
        <v>45</v>
      </c>
      <c r="P1394" s="811" t="s">
        <v>30</v>
      </c>
      <c r="Q1394" s="811" t="s">
        <v>1501</v>
      </c>
      <c r="R1394" s="812" t="s">
        <v>1384</v>
      </c>
      <c r="S1394" s="812" t="s">
        <v>1381</v>
      </c>
      <c r="T1394" s="811" t="s">
        <v>1885</v>
      </c>
      <c r="U1394" s="811" t="s">
        <v>1386</v>
      </c>
    </row>
    <row r="1395" spans="1:118" s="583" customFormat="1" ht="13" customHeight="1">
      <c r="A1395" s="810" t="s">
        <v>1323</v>
      </c>
      <c r="B1395" s="810" t="s">
        <v>1383</v>
      </c>
      <c r="C1395" s="778" t="s">
        <v>45</v>
      </c>
      <c r="D1395" s="811" t="s">
        <v>980</v>
      </c>
      <c r="E1395" s="811">
        <v>5</v>
      </c>
      <c r="F1395" s="779" t="s">
        <v>18</v>
      </c>
      <c r="G1395" s="811" t="s">
        <v>1059</v>
      </c>
      <c r="H1395" s="811" t="s">
        <v>45</v>
      </c>
      <c r="I1395" s="811" t="s">
        <v>165</v>
      </c>
      <c r="J1395" s="811" t="s">
        <v>21</v>
      </c>
      <c r="K1395" s="811" t="s">
        <v>218</v>
      </c>
      <c r="L1395" s="811" t="s">
        <v>45</v>
      </c>
      <c r="M1395" s="86" t="s">
        <v>30</v>
      </c>
      <c r="N1395" s="811" t="s">
        <v>45</v>
      </c>
      <c r="O1395" s="811" t="s">
        <v>45</v>
      </c>
      <c r="P1395" s="811" t="s">
        <v>45</v>
      </c>
      <c r="Q1395" s="811" t="s">
        <v>1501</v>
      </c>
      <c r="R1395" s="812" t="s">
        <v>1383</v>
      </c>
      <c r="S1395" s="812" t="s">
        <v>1479</v>
      </c>
      <c r="T1395" s="811" t="s">
        <v>1886</v>
      </c>
      <c r="U1395" s="811" t="s">
        <v>1481</v>
      </c>
    </row>
    <row r="1396" spans="1:118" s="593" customFormat="1">
      <c r="A1396" s="810" t="s">
        <v>1323</v>
      </c>
      <c r="B1396" s="810" t="s">
        <v>2351</v>
      </c>
      <c r="C1396" s="778" t="s">
        <v>30</v>
      </c>
      <c r="D1396" s="811" t="s">
        <v>981</v>
      </c>
      <c r="E1396" s="811">
        <v>1</v>
      </c>
      <c r="F1396" s="779" t="s">
        <v>18</v>
      </c>
      <c r="G1396" s="811" t="s">
        <v>1057</v>
      </c>
      <c r="H1396" s="811" t="s">
        <v>45</v>
      </c>
      <c r="I1396" s="811" t="s">
        <v>190</v>
      </c>
      <c r="J1396" s="811" t="s">
        <v>25</v>
      </c>
      <c r="K1396" s="811" t="s">
        <v>220</v>
      </c>
      <c r="L1396" s="811" t="s">
        <v>45</v>
      </c>
      <c r="M1396" s="86" t="s">
        <v>30</v>
      </c>
      <c r="N1396" s="811" t="s">
        <v>30</v>
      </c>
      <c r="O1396" s="811" t="s">
        <v>30</v>
      </c>
      <c r="P1396" s="811" t="s">
        <v>30</v>
      </c>
      <c r="Q1396" s="811" t="s">
        <v>1501</v>
      </c>
      <c r="R1396" s="812" t="s">
        <v>2351</v>
      </c>
      <c r="S1396" s="812" t="s">
        <v>2885</v>
      </c>
      <c r="T1396" s="811" t="s">
        <v>1888</v>
      </c>
      <c r="U1396" s="811" t="s">
        <v>778</v>
      </c>
    </row>
    <row r="1397" spans="1:118" s="593" customFormat="1">
      <c r="A1397" s="810" t="s">
        <v>1323</v>
      </c>
      <c r="B1397" s="810" t="s">
        <v>2350</v>
      </c>
      <c r="C1397" s="778" t="s">
        <v>30</v>
      </c>
      <c r="D1397" s="811" t="s">
        <v>981</v>
      </c>
      <c r="E1397" s="811">
        <v>1</v>
      </c>
      <c r="F1397" s="779" t="s">
        <v>18</v>
      </c>
      <c r="G1397" s="811" t="s">
        <v>1059</v>
      </c>
      <c r="H1397" s="811" t="s">
        <v>45</v>
      </c>
      <c r="I1397" s="811" t="s">
        <v>190</v>
      </c>
      <c r="J1397" s="811" t="s">
        <v>25</v>
      </c>
      <c r="K1397" s="811" t="s">
        <v>220</v>
      </c>
      <c r="L1397" s="811" t="s">
        <v>45</v>
      </c>
      <c r="M1397" s="86" t="s">
        <v>30</v>
      </c>
      <c r="N1397" s="811" t="s">
        <v>45</v>
      </c>
      <c r="O1397" s="811" t="s">
        <v>45</v>
      </c>
      <c r="P1397" s="811" t="s">
        <v>45</v>
      </c>
      <c r="Q1397" s="811" t="s">
        <v>1501</v>
      </c>
      <c r="R1397" s="812" t="s">
        <v>2350</v>
      </c>
      <c r="S1397" s="812" t="s">
        <v>2827</v>
      </c>
      <c r="T1397" s="811" t="s">
        <v>2826</v>
      </c>
      <c r="U1397" s="811" t="s">
        <v>2349</v>
      </c>
    </row>
    <row r="1398" spans="1:118" s="583" customFormat="1">
      <c r="A1398" s="810" t="s">
        <v>1323</v>
      </c>
      <c r="B1398" s="810" t="s">
        <v>4951</v>
      </c>
      <c r="C1398" s="778" t="s">
        <v>30</v>
      </c>
      <c r="D1398" s="811" t="s">
        <v>981</v>
      </c>
      <c r="E1398" s="811">
        <v>1</v>
      </c>
      <c r="F1398" s="779" t="s">
        <v>18</v>
      </c>
      <c r="G1398" s="811" t="s">
        <v>1057</v>
      </c>
      <c r="H1398" s="811" t="s">
        <v>45</v>
      </c>
      <c r="I1398" s="811" t="s">
        <v>190</v>
      </c>
      <c r="J1398" s="811" t="s">
        <v>25</v>
      </c>
      <c r="K1398" s="811" t="s">
        <v>220</v>
      </c>
      <c r="L1398" s="811" t="s">
        <v>30</v>
      </c>
      <c r="M1398" s="86" t="s">
        <v>30</v>
      </c>
      <c r="N1398" s="811" t="s">
        <v>45</v>
      </c>
      <c r="O1398" s="811" t="s">
        <v>45</v>
      </c>
      <c r="P1398" s="811" t="s">
        <v>30</v>
      </c>
      <c r="Q1398" s="811" t="s">
        <v>1501</v>
      </c>
      <c r="R1398" s="812" t="s">
        <v>4951</v>
      </c>
      <c r="S1398" s="812" t="s">
        <v>2847</v>
      </c>
      <c r="T1398" s="811" t="s">
        <v>2846</v>
      </c>
      <c r="U1398" s="811" t="s">
        <v>1135</v>
      </c>
      <c r="V1398" s="689"/>
    </row>
    <row r="1399" spans="1:118" s="583" customFormat="1">
      <c r="A1399" s="810" t="s">
        <v>1323</v>
      </c>
      <c r="B1399" s="810" t="s">
        <v>4952</v>
      </c>
      <c r="C1399" s="778" t="s">
        <v>30</v>
      </c>
      <c r="D1399" s="811" t="s">
        <v>981</v>
      </c>
      <c r="E1399" s="811">
        <v>1</v>
      </c>
      <c r="F1399" s="779" t="s">
        <v>18</v>
      </c>
      <c r="G1399" s="811" t="s">
        <v>1059</v>
      </c>
      <c r="H1399" s="811" t="s">
        <v>45</v>
      </c>
      <c r="I1399" s="811" t="s">
        <v>190</v>
      </c>
      <c r="J1399" s="811" t="s">
        <v>25</v>
      </c>
      <c r="K1399" s="811" t="s">
        <v>220</v>
      </c>
      <c r="L1399" s="811" t="s">
        <v>30</v>
      </c>
      <c r="M1399" s="86" t="s">
        <v>30</v>
      </c>
      <c r="N1399" s="811" t="s">
        <v>45</v>
      </c>
      <c r="O1399" s="811" t="s">
        <v>45</v>
      </c>
      <c r="P1399" s="811" t="s">
        <v>45</v>
      </c>
      <c r="Q1399" s="811" t="s">
        <v>1500</v>
      </c>
      <c r="R1399" s="812" t="s">
        <v>4952</v>
      </c>
      <c r="S1399" s="812" t="s">
        <v>45</v>
      </c>
      <c r="T1399" s="811" t="s">
        <v>45</v>
      </c>
      <c r="U1399" s="811" t="s">
        <v>2346</v>
      </c>
    </row>
    <row r="1400" spans="1:118" s="583" customFormat="1" ht="15" customHeight="1">
      <c r="A1400" s="810" t="s">
        <v>1323</v>
      </c>
      <c r="B1400" s="810" t="s">
        <v>8126</v>
      </c>
      <c r="C1400" s="778" t="s">
        <v>30</v>
      </c>
      <c r="D1400" s="811" t="s">
        <v>981</v>
      </c>
      <c r="E1400" s="811">
        <v>1</v>
      </c>
      <c r="F1400" s="779" t="s">
        <v>18</v>
      </c>
      <c r="G1400" s="811" t="s">
        <v>1057</v>
      </c>
      <c r="H1400" s="811" t="s">
        <v>45</v>
      </c>
      <c r="I1400" s="811" t="s">
        <v>190</v>
      </c>
      <c r="J1400" s="811" t="s">
        <v>25</v>
      </c>
      <c r="K1400" s="811" t="s">
        <v>220</v>
      </c>
      <c r="L1400" s="811" t="s">
        <v>30</v>
      </c>
      <c r="M1400" s="86" t="s">
        <v>30</v>
      </c>
      <c r="N1400" s="811" t="s">
        <v>45</v>
      </c>
      <c r="O1400" s="811" t="s">
        <v>45</v>
      </c>
      <c r="P1400" s="811" t="s">
        <v>30</v>
      </c>
      <c r="Q1400" s="811" t="s">
        <v>1501</v>
      </c>
      <c r="R1400" s="812" t="s">
        <v>8126</v>
      </c>
      <c r="S1400" s="812" t="s">
        <v>11095</v>
      </c>
      <c r="T1400" s="811" t="s">
        <v>11330</v>
      </c>
      <c r="U1400" s="811" t="s">
        <v>8127</v>
      </c>
    </row>
    <row r="1401" spans="1:118" s="583" customFormat="1">
      <c r="A1401" s="810" t="s">
        <v>1323</v>
      </c>
      <c r="B1401" s="810" t="s">
        <v>8294</v>
      </c>
      <c r="C1401" s="778" t="s">
        <v>30</v>
      </c>
      <c r="D1401" s="811" t="s">
        <v>981</v>
      </c>
      <c r="E1401" s="811">
        <v>1</v>
      </c>
      <c r="F1401" s="779" t="s">
        <v>18</v>
      </c>
      <c r="G1401" s="811" t="s">
        <v>1059</v>
      </c>
      <c r="H1401" s="811" t="s">
        <v>45</v>
      </c>
      <c r="I1401" s="811" t="s">
        <v>190</v>
      </c>
      <c r="J1401" s="811" t="s">
        <v>25</v>
      </c>
      <c r="K1401" s="811" t="s">
        <v>220</v>
      </c>
      <c r="L1401" s="811" t="s">
        <v>30</v>
      </c>
      <c r="M1401" s="86" t="s">
        <v>30</v>
      </c>
      <c r="N1401" s="811" t="s">
        <v>45</v>
      </c>
      <c r="O1401" s="811" t="s">
        <v>45</v>
      </c>
      <c r="P1401" s="811" t="s">
        <v>45</v>
      </c>
      <c r="Q1401" s="811" t="s">
        <v>1500</v>
      </c>
      <c r="R1401" s="812" t="s">
        <v>8294</v>
      </c>
      <c r="S1401" s="812" t="s">
        <v>45</v>
      </c>
      <c r="T1401" s="811" t="s">
        <v>45</v>
      </c>
      <c r="U1401" s="811" t="s">
        <v>8634</v>
      </c>
    </row>
    <row r="1402" spans="1:118" s="583" customFormat="1" ht="15" customHeight="1">
      <c r="A1402" s="810" t="s">
        <v>1323</v>
      </c>
      <c r="B1402" s="810" t="s">
        <v>4613</v>
      </c>
      <c r="C1402" s="778" t="s">
        <v>45</v>
      </c>
      <c r="D1402" s="811" t="s">
        <v>983</v>
      </c>
      <c r="E1402" s="811">
        <v>2</v>
      </c>
      <c r="F1402" s="779" t="s">
        <v>18</v>
      </c>
      <c r="G1402" s="811" t="s">
        <v>1057</v>
      </c>
      <c r="H1402" s="811" t="s">
        <v>45</v>
      </c>
      <c r="I1402" s="811" t="s">
        <v>36</v>
      </c>
      <c r="J1402" s="811" t="s">
        <v>35</v>
      </c>
      <c r="K1402" s="811" t="s">
        <v>220</v>
      </c>
      <c r="L1402" s="811" t="s">
        <v>45</v>
      </c>
      <c r="M1402" s="86" t="s">
        <v>30</v>
      </c>
      <c r="N1402" s="811" t="s">
        <v>45</v>
      </c>
      <c r="O1402" s="811" t="s">
        <v>45</v>
      </c>
      <c r="P1402" s="811" t="s">
        <v>30</v>
      </c>
      <c r="Q1402" s="811" t="s">
        <v>1501</v>
      </c>
      <c r="R1402" s="812" t="s">
        <v>4613</v>
      </c>
      <c r="S1402" s="812" t="s">
        <v>4614</v>
      </c>
      <c r="T1402" s="811" t="s">
        <v>4615</v>
      </c>
      <c r="U1402" s="811" t="s">
        <v>4620</v>
      </c>
    </row>
    <row r="1403" spans="1:118" s="583" customFormat="1">
      <c r="A1403" s="810" t="s">
        <v>1323</v>
      </c>
      <c r="B1403" s="810" t="s">
        <v>4612</v>
      </c>
      <c r="C1403" s="778" t="s">
        <v>45</v>
      </c>
      <c r="D1403" s="811" t="s">
        <v>983</v>
      </c>
      <c r="E1403" s="811">
        <v>2</v>
      </c>
      <c r="F1403" s="779" t="s">
        <v>18</v>
      </c>
      <c r="G1403" s="811" t="s">
        <v>1059</v>
      </c>
      <c r="H1403" s="811" t="s">
        <v>45</v>
      </c>
      <c r="I1403" s="811" t="s">
        <v>36</v>
      </c>
      <c r="J1403" s="811" t="s">
        <v>35</v>
      </c>
      <c r="K1403" s="811" t="s">
        <v>220</v>
      </c>
      <c r="L1403" s="811" t="s">
        <v>45</v>
      </c>
      <c r="M1403" s="86" t="s">
        <v>30</v>
      </c>
      <c r="N1403" s="811" t="s">
        <v>45</v>
      </c>
      <c r="O1403" s="811" t="s">
        <v>45</v>
      </c>
      <c r="P1403" s="811" t="s">
        <v>45</v>
      </c>
      <c r="Q1403" s="811" t="s">
        <v>1501</v>
      </c>
      <c r="R1403" s="812" t="s">
        <v>4612</v>
      </c>
      <c r="S1403" s="812" t="s">
        <v>4618</v>
      </c>
      <c r="T1403" s="811" t="s">
        <v>4619</v>
      </c>
      <c r="U1403" s="811" t="s">
        <v>4622</v>
      </c>
    </row>
    <row r="1404" spans="1:118" s="583" customFormat="1">
      <c r="A1404" s="810" t="s">
        <v>1323</v>
      </c>
      <c r="B1404" s="810" t="s">
        <v>5786</v>
      </c>
      <c r="C1404" s="778" t="s">
        <v>45</v>
      </c>
      <c r="D1404" s="811" t="s">
        <v>983</v>
      </c>
      <c r="E1404" s="811">
        <v>2</v>
      </c>
      <c r="F1404" s="779" t="s">
        <v>18</v>
      </c>
      <c r="G1404" s="811" t="s">
        <v>1057</v>
      </c>
      <c r="H1404" s="811" t="s">
        <v>45</v>
      </c>
      <c r="I1404" s="811" t="s">
        <v>36</v>
      </c>
      <c r="J1404" s="811" t="s">
        <v>35</v>
      </c>
      <c r="K1404" s="811" t="s">
        <v>220</v>
      </c>
      <c r="L1404" s="811" t="s">
        <v>30</v>
      </c>
      <c r="M1404" s="86" t="s">
        <v>30</v>
      </c>
      <c r="N1404" s="811" t="s">
        <v>45</v>
      </c>
      <c r="O1404" s="811" t="s">
        <v>45</v>
      </c>
      <c r="P1404" s="811" t="s">
        <v>30</v>
      </c>
      <c r="Q1404" s="811" t="s">
        <v>1501</v>
      </c>
      <c r="R1404" s="812" t="s">
        <v>5786</v>
      </c>
      <c r="S1404" s="812" t="s">
        <v>4616</v>
      </c>
      <c r="T1404" s="811" t="s">
        <v>4617</v>
      </c>
      <c r="U1404" s="811" t="s">
        <v>4621</v>
      </c>
    </row>
    <row r="1405" spans="1:118" s="583" customFormat="1">
      <c r="A1405" s="810" t="s">
        <v>1323</v>
      </c>
      <c r="B1405" s="810" t="s">
        <v>5787</v>
      </c>
      <c r="C1405" s="778" t="s">
        <v>45</v>
      </c>
      <c r="D1405" s="811" t="s">
        <v>983</v>
      </c>
      <c r="E1405" s="811">
        <v>2</v>
      </c>
      <c r="F1405" s="779" t="s">
        <v>18</v>
      </c>
      <c r="G1405" s="811" t="s">
        <v>1059</v>
      </c>
      <c r="H1405" s="811" t="s">
        <v>45</v>
      </c>
      <c r="I1405" s="811" t="s">
        <v>36</v>
      </c>
      <c r="J1405" s="811" t="s">
        <v>35</v>
      </c>
      <c r="K1405" s="811" t="s">
        <v>220</v>
      </c>
      <c r="L1405" s="811" t="s">
        <v>30</v>
      </c>
      <c r="M1405" s="86" t="s">
        <v>30</v>
      </c>
      <c r="N1405" s="811" t="s">
        <v>45</v>
      </c>
      <c r="O1405" s="811" t="s">
        <v>45</v>
      </c>
      <c r="P1405" s="811" t="s">
        <v>45</v>
      </c>
      <c r="Q1405" s="811" t="s">
        <v>1500</v>
      </c>
      <c r="R1405" s="812" t="s">
        <v>5787</v>
      </c>
      <c r="S1405" s="812" t="s">
        <v>45</v>
      </c>
      <c r="T1405" s="811" t="s">
        <v>45</v>
      </c>
      <c r="U1405" s="811" t="s">
        <v>4623</v>
      </c>
    </row>
    <row r="1406" spans="1:118" s="819" customFormat="1">
      <c r="A1406" s="810" t="s">
        <v>1323</v>
      </c>
      <c r="B1406" s="810" t="s">
        <v>7296</v>
      </c>
      <c r="C1406" s="778" t="s">
        <v>45</v>
      </c>
      <c r="D1406" s="811" t="s">
        <v>981</v>
      </c>
      <c r="E1406" s="811">
        <v>1</v>
      </c>
      <c r="F1406" s="779" t="s">
        <v>18</v>
      </c>
      <c r="G1406" s="811" t="s">
        <v>1057</v>
      </c>
      <c r="H1406" s="811" t="s">
        <v>45</v>
      </c>
      <c r="I1406" s="811" t="s">
        <v>36</v>
      </c>
      <c r="J1406" s="811" t="s">
        <v>25</v>
      </c>
      <c r="K1406" s="811" t="s">
        <v>220</v>
      </c>
      <c r="L1406" s="811" t="s">
        <v>30</v>
      </c>
      <c r="M1406" s="86" t="s">
        <v>30</v>
      </c>
      <c r="N1406" s="811" t="s">
        <v>45</v>
      </c>
      <c r="O1406" s="811" t="s">
        <v>45</v>
      </c>
      <c r="P1406" s="811" t="s">
        <v>30</v>
      </c>
      <c r="Q1406" s="811" t="s">
        <v>1501</v>
      </c>
      <c r="R1406" s="812" t="s">
        <v>7296</v>
      </c>
      <c r="S1406" s="812" t="s">
        <v>8677</v>
      </c>
      <c r="T1406" s="811" t="s">
        <v>8678</v>
      </c>
      <c r="U1406" s="811" t="s">
        <v>7297</v>
      </c>
      <c r="V1406" s="583"/>
      <c r="W1406" s="583"/>
      <c r="X1406" s="583"/>
      <c r="Y1406" s="583"/>
      <c r="Z1406" s="583"/>
      <c r="AA1406" s="583"/>
      <c r="AB1406" s="583"/>
      <c r="AC1406" s="583"/>
      <c r="AD1406" s="583"/>
      <c r="AE1406" s="583"/>
      <c r="AF1406" s="583"/>
      <c r="AG1406" s="583"/>
      <c r="AH1406" s="583"/>
      <c r="AI1406" s="583"/>
      <c r="AJ1406" s="583"/>
      <c r="AK1406" s="583"/>
      <c r="AL1406" s="583"/>
      <c r="AM1406" s="583"/>
      <c r="AN1406" s="583"/>
      <c r="AO1406" s="583"/>
      <c r="AP1406" s="583"/>
      <c r="AQ1406" s="583"/>
      <c r="AR1406" s="583"/>
      <c r="AS1406" s="583"/>
      <c r="AT1406" s="583"/>
      <c r="AU1406" s="583"/>
      <c r="AV1406" s="583"/>
      <c r="AW1406" s="583"/>
      <c r="AX1406" s="583"/>
      <c r="AY1406" s="583"/>
      <c r="AZ1406" s="583"/>
      <c r="BA1406" s="583"/>
      <c r="BB1406" s="583"/>
      <c r="BC1406" s="583"/>
      <c r="BD1406" s="583"/>
      <c r="BE1406" s="583"/>
      <c r="BF1406" s="583"/>
      <c r="BG1406" s="583"/>
      <c r="BH1406" s="583"/>
      <c r="BI1406" s="583"/>
      <c r="BJ1406" s="583"/>
      <c r="BK1406" s="583"/>
      <c r="BL1406" s="583"/>
      <c r="BM1406" s="583"/>
      <c r="BN1406" s="583"/>
      <c r="BO1406" s="583"/>
      <c r="BP1406" s="583"/>
      <c r="BQ1406" s="583"/>
      <c r="BR1406" s="583"/>
      <c r="BS1406" s="583"/>
      <c r="BT1406" s="583"/>
      <c r="BU1406" s="583"/>
      <c r="BV1406" s="583"/>
      <c r="BW1406" s="583"/>
      <c r="BX1406" s="583"/>
      <c r="BY1406" s="583"/>
      <c r="BZ1406" s="583"/>
      <c r="CA1406" s="583"/>
      <c r="CB1406" s="583"/>
      <c r="CC1406" s="583"/>
      <c r="CD1406" s="583"/>
      <c r="CE1406" s="583"/>
      <c r="CF1406" s="583"/>
      <c r="CG1406" s="583"/>
      <c r="CH1406" s="583"/>
      <c r="CI1406" s="583"/>
      <c r="CJ1406" s="583"/>
      <c r="CK1406" s="583"/>
      <c r="CL1406" s="583"/>
      <c r="CM1406" s="583"/>
      <c r="CN1406" s="583"/>
      <c r="CO1406" s="583"/>
      <c r="CP1406" s="583"/>
      <c r="CQ1406" s="583"/>
      <c r="CR1406" s="583"/>
      <c r="CS1406" s="583"/>
      <c r="CT1406" s="583"/>
      <c r="CU1406" s="583"/>
      <c r="CV1406" s="583"/>
      <c r="CW1406" s="583"/>
      <c r="CX1406" s="583"/>
      <c r="CY1406" s="583"/>
      <c r="CZ1406" s="583"/>
      <c r="DA1406" s="583"/>
      <c r="DB1406" s="583"/>
      <c r="DC1406" s="583"/>
      <c r="DD1406" s="583"/>
      <c r="DE1406" s="583"/>
      <c r="DF1406" s="583"/>
      <c r="DG1406" s="583"/>
      <c r="DH1406" s="583"/>
      <c r="DI1406" s="583"/>
      <c r="DJ1406" s="583"/>
      <c r="DK1406" s="583"/>
      <c r="DL1406" s="583"/>
      <c r="DM1406" s="583"/>
      <c r="DN1406" s="583"/>
    </row>
    <row r="1407" spans="1:118" s="583" customFormat="1">
      <c r="A1407" s="810" t="s">
        <v>1323</v>
      </c>
      <c r="B1407" s="810" t="s">
        <v>6943</v>
      </c>
      <c r="C1407" s="778" t="s">
        <v>45</v>
      </c>
      <c r="D1407" s="811" t="s">
        <v>981</v>
      </c>
      <c r="E1407" s="811">
        <v>1</v>
      </c>
      <c r="F1407" s="779" t="s">
        <v>18</v>
      </c>
      <c r="G1407" s="811" t="s">
        <v>1057</v>
      </c>
      <c r="H1407" s="811" t="s">
        <v>45</v>
      </c>
      <c r="I1407" s="811" t="s">
        <v>36</v>
      </c>
      <c r="J1407" s="811" t="s">
        <v>25</v>
      </c>
      <c r="K1407" s="811" t="s">
        <v>220</v>
      </c>
      <c r="L1407" s="811" t="s">
        <v>45</v>
      </c>
      <c r="M1407" s="86" t="s">
        <v>30</v>
      </c>
      <c r="N1407" s="811" t="s">
        <v>30</v>
      </c>
      <c r="O1407" s="811" t="s">
        <v>30</v>
      </c>
      <c r="P1407" s="811" t="s">
        <v>30</v>
      </c>
      <c r="Q1407" s="811" t="s">
        <v>1501</v>
      </c>
      <c r="R1407" s="812" t="s">
        <v>6943</v>
      </c>
      <c r="S1407" s="812" t="s">
        <v>6944</v>
      </c>
      <c r="T1407" s="811" t="s">
        <v>2034</v>
      </c>
      <c r="U1407" s="811" t="s">
        <v>766</v>
      </c>
    </row>
    <row r="1408" spans="1:118" s="583" customFormat="1" ht="13" customHeight="1">
      <c r="A1408" s="810" t="s">
        <v>1323</v>
      </c>
      <c r="B1408" s="810" t="s">
        <v>7556</v>
      </c>
      <c r="C1408" s="778" t="s">
        <v>45</v>
      </c>
      <c r="D1408" s="811" t="s">
        <v>981</v>
      </c>
      <c r="E1408" s="811">
        <v>1</v>
      </c>
      <c r="F1408" s="779" t="s">
        <v>18</v>
      </c>
      <c r="G1408" s="811" t="s">
        <v>1057</v>
      </c>
      <c r="H1408" s="811" t="s">
        <v>45</v>
      </c>
      <c r="I1408" s="811" t="s">
        <v>36</v>
      </c>
      <c r="J1408" s="811" t="s">
        <v>25</v>
      </c>
      <c r="K1408" s="811" t="s">
        <v>220</v>
      </c>
      <c r="L1408" s="811" t="s">
        <v>45</v>
      </c>
      <c r="M1408" s="86" t="s">
        <v>30</v>
      </c>
      <c r="N1408" s="811" t="s">
        <v>45</v>
      </c>
      <c r="O1408" s="811" t="s">
        <v>45</v>
      </c>
      <c r="P1408" s="811" t="s">
        <v>30</v>
      </c>
      <c r="Q1408" s="811" t="s">
        <v>1501</v>
      </c>
      <c r="R1408" s="812" t="s">
        <v>7556</v>
      </c>
      <c r="S1408" s="812" t="s">
        <v>11850</v>
      </c>
      <c r="T1408" s="811" t="s">
        <v>11849</v>
      </c>
      <c r="U1408" s="811" t="s">
        <v>7558</v>
      </c>
    </row>
    <row r="1409" spans="1:21" s="583" customFormat="1" ht="13" customHeight="1">
      <c r="A1409" s="810" t="s">
        <v>1323</v>
      </c>
      <c r="B1409" s="810" t="s">
        <v>7557</v>
      </c>
      <c r="C1409" s="778" t="s">
        <v>45</v>
      </c>
      <c r="D1409" s="811" t="s">
        <v>981</v>
      </c>
      <c r="E1409" s="811">
        <v>1</v>
      </c>
      <c r="F1409" s="779" t="s">
        <v>18</v>
      </c>
      <c r="G1409" s="811" t="s">
        <v>1057</v>
      </c>
      <c r="H1409" s="811" t="s">
        <v>45</v>
      </c>
      <c r="I1409" s="811" t="s">
        <v>36</v>
      </c>
      <c r="J1409" s="811" t="s">
        <v>25</v>
      </c>
      <c r="K1409" s="811" t="s">
        <v>220</v>
      </c>
      <c r="L1409" s="811" t="str">
        <f>$L$1393</f>
        <v>No</v>
      </c>
      <c r="M1409" s="86" t="s">
        <v>30</v>
      </c>
      <c r="N1409" s="811" t="s">
        <v>45</v>
      </c>
      <c r="O1409" s="811" t="s">
        <v>45</v>
      </c>
      <c r="P1409" s="811" t="s">
        <v>30</v>
      </c>
      <c r="Q1409" s="811" t="s">
        <v>1500</v>
      </c>
      <c r="R1409" s="812" t="s">
        <v>7557</v>
      </c>
      <c r="S1409" s="812" t="s">
        <v>45</v>
      </c>
      <c r="T1409" s="811" t="s">
        <v>45</v>
      </c>
      <c r="U1409" s="811" t="s">
        <v>7559</v>
      </c>
    </row>
    <row r="1410" spans="1:21" s="583" customFormat="1" ht="3.65" hidden="1" customHeight="1">
      <c r="A1410" s="582" t="s">
        <v>7729</v>
      </c>
      <c r="B1410" s="582" t="s">
        <v>5788</v>
      </c>
      <c r="C1410" s="778" t="s">
        <v>45</v>
      </c>
      <c r="D1410" s="778" t="s">
        <v>980</v>
      </c>
      <c r="E1410" s="778">
        <v>5</v>
      </c>
      <c r="F1410" s="779" t="s">
        <v>19</v>
      </c>
      <c r="G1410" s="778" t="s">
        <v>1059</v>
      </c>
      <c r="H1410" s="778" t="s">
        <v>45</v>
      </c>
      <c r="I1410" s="778" t="s">
        <v>165</v>
      </c>
      <c r="J1410" s="778" t="s">
        <v>191</v>
      </c>
      <c r="K1410" s="778" t="s">
        <v>220</v>
      </c>
      <c r="L1410" s="778" t="s">
        <v>45</v>
      </c>
      <c r="M1410" s="778" t="s">
        <v>30</v>
      </c>
      <c r="N1410" s="780" t="s">
        <v>45</v>
      </c>
      <c r="O1410" s="780" t="s">
        <v>45</v>
      </c>
      <c r="P1410" s="778" t="s">
        <v>45</v>
      </c>
      <c r="Q1410" s="778" t="s">
        <v>45</v>
      </c>
      <c r="R1410" s="777" t="s">
        <v>45</v>
      </c>
      <c r="S1410" s="782" t="s">
        <v>45</v>
      </c>
      <c r="T1410" s="778" t="s">
        <v>45</v>
      </c>
      <c r="U1410" s="778" t="s">
        <v>1022</v>
      </c>
    </row>
    <row r="1411" spans="1:21" s="583" customFormat="1" ht="13" customHeight="1">
      <c r="A1411" s="689"/>
      <c r="B1411" s="689"/>
      <c r="C1411" s="148"/>
      <c r="D1411" s="148"/>
      <c r="E1411" s="148"/>
      <c r="F1411" s="690"/>
      <c r="G1411" s="148"/>
      <c r="H1411" s="148"/>
      <c r="I1411" s="148"/>
      <c r="J1411" s="148"/>
      <c r="K1411" s="148"/>
      <c r="L1411" s="148"/>
      <c r="M1411" s="148"/>
      <c r="N1411" s="148"/>
      <c r="O1411" s="148"/>
      <c r="P1411" s="148"/>
      <c r="Q1411" s="148"/>
      <c r="R1411" s="691"/>
      <c r="S1411" s="691"/>
      <c r="T1411" s="148"/>
      <c r="U1411" s="148"/>
    </row>
    <row r="1412" spans="1:21" ht="13" customHeight="1">
      <c r="A1412" s="689"/>
      <c r="B1412" s="689"/>
      <c r="C1412" s="148"/>
      <c r="D1412" s="148"/>
      <c r="E1412" s="148"/>
      <c r="F1412" s="690"/>
      <c r="G1412" s="148"/>
      <c r="H1412" s="148"/>
      <c r="I1412" s="148"/>
      <c r="J1412" s="148"/>
      <c r="K1412" s="148"/>
      <c r="L1412" s="148"/>
      <c r="M1412" s="148"/>
      <c r="N1412" s="148"/>
      <c r="O1412" s="148"/>
      <c r="P1412" s="148"/>
      <c r="Q1412" s="148"/>
      <c r="R1412" s="691"/>
      <c r="S1412" s="691"/>
      <c r="T1412" s="148"/>
      <c r="U1412" s="148"/>
    </row>
    <row r="1413" spans="1:21" ht="13" customHeight="1">
      <c r="A1413" s="689"/>
      <c r="B1413" s="689"/>
      <c r="C1413" s="148"/>
      <c r="D1413" s="148"/>
      <c r="E1413" s="148"/>
      <c r="F1413" s="690"/>
      <c r="G1413" s="148"/>
      <c r="H1413" s="148"/>
      <c r="I1413" s="148"/>
      <c r="J1413" s="148"/>
      <c r="K1413" s="148"/>
      <c r="L1413" s="148"/>
      <c r="M1413" s="148"/>
      <c r="N1413" s="148"/>
      <c r="O1413" s="148"/>
      <c r="P1413" s="148"/>
      <c r="Q1413" s="148"/>
      <c r="R1413" s="691"/>
      <c r="S1413" s="691"/>
      <c r="T1413" s="148"/>
      <c r="U1413" s="148"/>
    </row>
    <row r="1414" spans="1:21" ht="13" customHeight="1">
      <c r="A1414" s="689"/>
      <c r="B1414" s="689"/>
      <c r="C1414" s="148"/>
      <c r="D1414" s="148"/>
      <c r="E1414" s="148"/>
      <c r="F1414" s="690"/>
      <c r="G1414" s="148"/>
      <c r="H1414" s="148"/>
      <c r="I1414" s="148"/>
      <c r="J1414" s="148"/>
      <c r="K1414" s="148"/>
      <c r="L1414" s="148"/>
      <c r="M1414" s="148"/>
      <c r="N1414" s="148"/>
      <c r="O1414" s="148"/>
      <c r="P1414" s="148"/>
      <c r="Q1414" s="148"/>
      <c r="R1414" s="691"/>
      <c r="S1414" s="691"/>
      <c r="T1414" s="148"/>
      <c r="U1414" s="148"/>
    </row>
    <row r="1415" spans="1:21" ht="13" customHeight="1">
      <c r="A1415" s="689"/>
      <c r="B1415" s="689"/>
      <c r="C1415" s="148"/>
      <c r="D1415" s="148"/>
      <c r="E1415" s="148"/>
      <c r="F1415" s="690"/>
      <c r="G1415" s="148"/>
      <c r="H1415" s="148"/>
      <c r="I1415" s="148"/>
      <c r="J1415" s="148"/>
      <c r="K1415" s="148"/>
      <c r="L1415" s="148"/>
      <c r="M1415" s="148"/>
      <c r="N1415" s="148"/>
      <c r="O1415" s="148"/>
      <c r="P1415" s="148"/>
      <c r="Q1415" s="148"/>
      <c r="R1415" s="691"/>
      <c r="S1415" s="691"/>
      <c r="T1415" s="148"/>
      <c r="U1415" s="148"/>
    </row>
    <row r="1416" spans="1:21" ht="13" customHeight="1">
      <c r="A1416" s="689"/>
      <c r="B1416" s="689"/>
      <c r="C1416" s="148"/>
      <c r="D1416" s="148"/>
      <c r="E1416" s="148"/>
      <c r="F1416" s="690"/>
      <c r="G1416" s="148"/>
      <c r="H1416" s="148"/>
      <c r="I1416" s="148"/>
      <c r="J1416" s="148"/>
      <c r="K1416" s="148"/>
      <c r="L1416" s="148"/>
      <c r="M1416" s="148"/>
      <c r="N1416" s="148"/>
      <c r="O1416" s="148"/>
      <c r="P1416" s="148"/>
      <c r="Q1416" s="148"/>
      <c r="R1416" s="691"/>
      <c r="S1416" s="691"/>
      <c r="T1416" s="148"/>
      <c r="U1416" s="148"/>
    </row>
  </sheetData>
  <sheetProtection algorithmName="SHA-512" hashValue="gZIJnEym1eD3uhnnSuaeAeUjkARtbikPfFelZTD1bXFb7Sb88HJB9iptmyK3GgyQ7ks/b31sQLbw6/TcTwa0ag==" saltValue="hfMEBbn922eI1pdBjdoC0A==" spinCount="100000" sheet="1" scenarios="1" autoFilter="0"/>
  <protectedRanges>
    <protectedRange sqref="A6 N6:T6 D6:H6" name="Range1"/>
    <protectedRange sqref="B6:C6" name="Range1_2"/>
  </protectedRanges>
  <autoFilter ref="A6:U1410" xr:uid="{00000000-0009-0000-0000-000014000000}">
    <filterColumn colId="5">
      <filters>
        <filter val="OPEN"/>
      </filters>
    </filterColumn>
    <sortState xmlns:xlrd2="http://schemas.microsoft.com/office/spreadsheetml/2017/richdata2" ref="A18:U1409">
      <sortCondition ref="B6:B1409"/>
    </sortState>
  </autoFilter>
  <sortState xmlns:xlrd2="http://schemas.microsoft.com/office/spreadsheetml/2017/richdata2" ref="B6:T753">
    <sortCondition ref="B6:B753"/>
  </sortState>
  <mergeCells count="1">
    <mergeCell ref="D3:H3"/>
  </mergeCells>
  <phoneticPr fontId="11" type="noConversion"/>
  <conditionalFormatting sqref="L1251">
    <cfRule type="containsText" dxfId="13" priority="1030" operator="containsText" text="yes">
      <formula>NOT(ISERROR(SEARCH("yes",L1251)))</formula>
    </cfRule>
  </conditionalFormatting>
  <conditionalFormatting sqref="L7:M1250 H7:H1409">
    <cfRule type="containsText" dxfId="12" priority="2" operator="containsText" text="yes">
      <formula>NOT(ISERROR(SEARCH("yes",H7)))</formula>
    </cfRule>
  </conditionalFormatting>
  <conditionalFormatting sqref="L1252:M1416">
    <cfRule type="containsText" dxfId="11" priority="483" operator="containsText" text="yes">
      <formula>NOT(ISERROR(SEARCH("yes",L1252)))</formula>
    </cfRule>
  </conditionalFormatting>
  <conditionalFormatting sqref="M1251">
    <cfRule type="containsText" dxfId="10" priority="9" operator="containsText" text="Yes">
      <formula>NOT(ISERROR(SEARCH("Yes",M1251)))</formula>
    </cfRule>
  </conditionalFormatting>
  <conditionalFormatting sqref="N180">
    <cfRule type="containsText" dxfId="9" priority="13" operator="containsText" text="yes">
      <formula>NOT(ISERROR(SEARCH("yes",N180)))</formula>
    </cfRule>
  </conditionalFormatting>
  <conditionalFormatting sqref="N1251">
    <cfRule type="containsText" dxfId="8" priority="8" operator="containsText" text="yes">
      <formula>NOT(ISERROR(SEARCH("yes",N1251)))</formula>
    </cfRule>
  </conditionalFormatting>
  <conditionalFormatting sqref="N7:P179">
    <cfRule type="containsText" dxfId="7" priority="5" operator="containsText" text="Yes">
      <formula>NOT(ISERROR(SEARCH("Yes",N7)))</formula>
    </cfRule>
  </conditionalFormatting>
  <conditionalFormatting sqref="N181:P1248">
    <cfRule type="containsText" dxfId="6" priority="4" operator="containsText" text="Yes">
      <formula>NOT(ISERROR(SEARCH("Yes",N181)))</formula>
    </cfRule>
  </conditionalFormatting>
  <conditionalFormatting sqref="N1252:P1416">
    <cfRule type="containsText" dxfId="5" priority="485" operator="containsText" text="Yes">
      <formula>NOT(ISERROR(SEARCH("Yes",N1252)))</formula>
    </cfRule>
  </conditionalFormatting>
  <conditionalFormatting sqref="O180:P180 N1249:O1249 N1250:P1250 O1251:P1251">
    <cfRule type="containsText" dxfId="4" priority="1843" operator="containsText" text="Yes">
      <formula>NOT(ISERROR(SEARCH("Yes",N180)))</formula>
    </cfRule>
  </conditionalFormatting>
  <conditionalFormatting sqref="P1249">
    <cfRule type="containsText" dxfId="3" priority="10" operator="containsText" text="yes">
      <formula>NOT(ISERROR(SEARCH("yes",P1249)))</formula>
    </cfRule>
  </conditionalFormatting>
  <conditionalFormatting sqref="Q7:Q1416">
    <cfRule type="containsText" dxfId="2" priority="3" operator="containsText" text="both">
      <formula>NOT(ISERROR(SEARCH("both",Q7)))</formula>
    </cfRule>
  </conditionalFormatting>
  <conditionalFormatting sqref="T7:T179">
    <cfRule type="containsText" dxfId="1" priority="993" operator="containsText" text="No">
      <formula>NOT(ISERROR(SEARCH("No",T7)))</formula>
    </cfRule>
  </conditionalFormatting>
  <conditionalFormatting sqref="T181:T1416">
    <cfRule type="containsText" dxfId="0" priority="1" operator="containsText" text="No">
      <formula>NOT(ISERROR(SEARCH("No",T181)))</formula>
    </cfRule>
  </conditionalFormatting>
  <hyperlinks>
    <hyperlink ref="R311" r:id="rId1" display="https://secure.ifastnetwork.com/ifa/funds-holding/factsheet-holding/BGF234/UT?source=adviser" xr:uid="{2E77A2F1-0176-4B01-A1A3-5344C693AD0B}"/>
  </hyperlinks>
  <printOptions horizontalCentered="1"/>
  <pageMargins left="0.7" right="0.7" top="0.75" bottom="0.75" header="0.3" footer="0.3"/>
  <pageSetup scale="10" orientation="landscape" r:id="rId2"/>
  <headerFooter alignWithMargins="0">
    <oddFooter>&amp;L_x000D_&amp;1#&amp;"Calibri"&amp;8&amp;K0000FF Internal</oddFooter>
  </headerFooter>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0">
    <pageSetUpPr autoPageBreaks="0" fitToPage="1"/>
  </sheetPr>
  <dimension ref="A1:P1970"/>
  <sheetViews>
    <sheetView showGridLines="0" showRowColHeaders="0" topLeftCell="E104" zoomScale="70" zoomScaleNormal="70" workbookViewId="0">
      <selection activeCell="C147" sqref="C147"/>
    </sheetView>
  </sheetViews>
  <sheetFormatPr defaultColWidth="8.7265625" defaultRowHeight="15"/>
  <cols>
    <col min="1" max="1" width="17.1796875" style="556" customWidth="1"/>
    <col min="2" max="2" width="51.54296875" style="556" bestFit="1" customWidth="1"/>
    <col min="3" max="3" width="52.54296875" style="556" bestFit="1" customWidth="1"/>
    <col min="4" max="4" width="86.7265625" style="556" customWidth="1"/>
    <col min="5" max="5" width="13.1796875" style="556" customWidth="1"/>
    <col min="6" max="6" width="21.81640625" style="554" customWidth="1"/>
    <col min="7" max="8" width="16" style="554" customWidth="1"/>
    <col min="9" max="9" width="28" style="554" customWidth="1"/>
    <col min="10" max="10" width="37.1796875" style="554" customWidth="1"/>
    <col min="11" max="12" width="28.1796875" style="554" customWidth="1"/>
    <col min="13" max="14" width="28.1796875" style="584" customWidth="1"/>
    <col min="15" max="15" width="233.81640625" style="593" bestFit="1" customWidth="1"/>
    <col min="16" max="16" width="9.1796875" style="593"/>
    <col min="17" max="16384" width="8.7265625" style="2"/>
  </cols>
  <sheetData>
    <row r="1" spans="1:16">
      <c r="O1" s="509"/>
    </row>
    <row r="2" spans="1:16">
      <c r="O2" s="509"/>
    </row>
    <row r="3" spans="1:16">
      <c r="O3" s="509"/>
    </row>
    <row r="4" spans="1:16">
      <c r="O4" s="509"/>
    </row>
    <row r="5" spans="1:16">
      <c r="O5" s="509"/>
    </row>
    <row r="6" spans="1:16">
      <c r="A6" s="557" t="s">
        <v>4694</v>
      </c>
      <c r="B6" s="557"/>
      <c r="C6" s="557"/>
      <c r="O6" s="509"/>
    </row>
    <row r="7" spans="1:16">
      <c r="A7" s="556" t="s">
        <v>7698</v>
      </c>
      <c r="O7" s="509"/>
    </row>
    <row r="8" spans="1:16">
      <c r="A8" s="1211" t="s">
        <v>7699</v>
      </c>
      <c r="B8" s="1211"/>
      <c r="C8" s="1211"/>
      <c r="D8" s="1211"/>
      <c r="E8" s="783"/>
      <c r="O8" s="509"/>
    </row>
    <row r="9" spans="1:16">
      <c r="A9" s="1211" t="s">
        <v>7700</v>
      </c>
      <c r="B9" s="1211"/>
      <c r="C9" s="1211"/>
      <c r="D9" s="1211"/>
      <c r="E9" s="783"/>
      <c r="O9" s="509"/>
    </row>
    <row r="10" spans="1:16">
      <c r="A10" s="556" t="s">
        <v>7701</v>
      </c>
      <c r="O10" s="509"/>
    </row>
    <row r="11" spans="1:16">
      <c r="O11" s="509"/>
    </row>
    <row r="12" spans="1:16" s="893" customFormat="1" ht="18.75" customHeight="1">
      <c r="A12" s="549" t="s">
        <v>5964</v>
      </c>
      <c r="B12" s="549" t="s">
        <v>5965</v>
      </c>
      <c r="C12" s="549" t="s">
        <v>1460</v>
      </c>
      <c r="D12" s="549" t="s">
        <v>2193</v>
      </c>
      <c r="E12" s="549" t="s">
        <v>4410</v>
      </c>
      <c r="F12" s="547" t="s">
        <v>51</v>
      </c>
      <c r="G12" s="547" t="s">
        <v>1253</v>
      </c>
      <c r="H12" s="547" t="s">
        <v>1056</v>
      </c>
      <c r="I12" s="52" t="s">
        <v>872</v>
      </c>
      <c r="J12" s="52" t="s">
        <v>1449</v>
      </c>
      <c r="K12" s="558" t="s">
        <v>14</v>
      </c>
      <c r="L12" s="558" t="s">
        <v>4691</v>
      </c>
      <c r="M12" s="558" t="s">
        <v>10303</v>
      </c>
      <c r="N12" s="558" t="s">
        <v>10304</v>
      </c>
      <c r="O12" s="884" t="s">
        <v>7697</v>
      </c>
      <c r="P12" s="593"/>
    </row>
    <row r="13" spans="1:16">
      <c r="A13" s="140" t="s">
        <v>8066</v>
      </c>
      <c r="B13" s="140" t="s">
        <v>8067</v>
      </c>
      <c r="C13" s="73" t="s">
        <v>7632</v>
      </c>
      <c r="D13" s="140" t="s">
        <v>10756</v>
      </c>
      <c r="E13" s="140"/>
      <c r="F13" s="86" t="s">
        <v>982</v>
      </c>
      <c r="G13" s="86">
        <v>4</v>
      </c>
      <c r="H13" s="86" t="s">
        <v>1057</v>
      </c>
      <c r="I13" s="86" t="s">
        <v>165</v>
      </c>
      <c r="J13" s="86" t="s">
        <v>35</v>
      </c>
      <c r="K13" s="86" t="s">
        <v>220</v>
      </c>
      <c r="L13" s="86" t="s">
        <v>30</v>
      </c>
      <c r="M13" s="86" t="s">
        <v>45</v>
      </c>
      <c r="N13" s="86" t="s">
        <v>30</v>
      </c>
    </row>
    <row r="14" spans="1:16" ht="15" customHeight="1">
      <c r="A14" s="140" t="s">
        <v>8066</v>
      </c>
      <c r="B14" s="140" t="s">
        <v>8067</v>
      </c>
      <c r="C14" s="73" t="s">
        <v>7632</v>
      </c>
      <c r="D14" s="140" t="s">
        <v>10755</v>
      </c>
      <c r="E14" s="140"/>
      <c r="F14" s="86" t="s">
        <v>980</v>
      </c>
      <c r="G14" s="86">
        <v>5</v>
      </c>
      <c r="H14" s="86" t="s">
        <v>1057</v>
      </c>
      <c r="I14" s="86" t="s">
        <v>165</v>
      </c>
      <c r="J14" s="86" t="s">
        <v>169</v>
      </c>
      <c r="K14" s="86" t="s">
        <v>220</v>
      </c>
      <c r="L14" s="86" t="s">
        <v>30</v>
      </c>
      <c r="M14" s="86" t="s">
        <v>45</v>
      </c>
      <c r="N14" s="86" t="s">
        <v>45</v>
      </c>
    </row>
    <row r="15" spans="1:16">
      <c r="A15" s="140" t="s">
        <v>8066</v>
      </c>
      <c r="B15" s="140" t="s">
        <v>8067</v>
      </c>
      <c r="C15" s="73" t="s">
        <v>11094</v>
      </c>
      <c r="D15" s="140" t="s">
        <v>10757</v>
      </c>
      <c r="E15" s="140"/>
      <c r="F15" s="86" t="s">
        <v>983</v>
      </c>
      <c r="G15" s="86">
        <v>2</v>
      </c>
      <c r="H15" s="86" t="s">
        <v>1057</v>
      </c>
      <c r="I15" s="86" t="s">
        <v>36</v>
      </c>
      <c r="J15" s="86" t="s">
        <v>191</v>
      </c>
      <c r="K15" s="86" t="s">
        <v>220</v>
      </c>
      <c r="L15" s="86" t="s">
        <v>45</v>
      </c>
      <c r="M15" s="86" t="s">
        <v>45</v>
      </c>
      <c r="N15" s="86" t="s">
        <v>45</v>
      </c>
    </row>
    <row r="16" spans="1:16">
      <c r="A16" s="140" t="s">
        <v>8066</v>
      </c>
      <c r="B16" s="140" t="s">
        <v>8067</v>
      </c>
      <c r="C16" s="73" t="s">
        <v>11094</v>
      </c>
      <c r="D16" s="140" t="s">
        <v>10667</v>
      </c>
      <c r="E16" s="140"/>
      <c r="F16" s="86" t="s">
        <v>982</v>
      </c>
      <c r="G16" s="86">
        <v>4</v>
      </c>
      <c r="H16" s="86" t="s">
        <v>1057</v>
      </c>
      <c r="I16" s="86" t="s">
        <v>165</v>
      </c>
      <c r="J16" s="86" t="s">
        <v>191</v>
      </c>
      <c r="K16" s="86" t="s">
        <v>220</v>
      </c>
      <c r="L16" s="86" t="s">
        <v>45</v>
      </c>
      <c r="M16" s="86" t="s">
        <v>45</v>
      </c>
      <c r="N16" s="86" t="s">
        <v>45</v>
      </c>
    </row>
    <row r="17" spans="1:14" ht="15" customHeight="1">
      <c r="A17" s="140" t="s">
        <v>8066</v>
      </c>
      <c r="B17" s="140" t="s">
        <v>8067</v>
      </c>
      <c r="C17" s="73" t="s">
        <v>1318</v>
      </c>
      <c r="D17" s="140" t="s">
        <v>10758</v>
      </c>
      <c r="E17" s="140"/>
      <c r="F17" s="86" t="s">
        <v>982</v>
      </c>
      <c r="G17" s="86">
        <v>4</v>
      </c>
      <c r="H17" s="86" t="s">
        <v>1057</v>
      </c>
      <c r="I17" s="86" t="s">
        <v>192</v>
      </c>
      <c r="J17" s="86" t="s">
        <v>191</v>
      </c>
      <c r="K17" s="86" t="s">
        <v>220</v>
      </c>
      <c r="L17" s="86" t="s">
        <v>30</v>
      </c>
      <c r="M17" s="86" t="s">
        <v>45</v>
      </c>
      <c r="N17" s="86" t="s">
        <v>30</v>
      </c>
    </row>
    <row r="18" spans="1:14">
      <c r="A18" s="140" t="s">
        <v>8066</v>
      </c>
      <c r="B18" s="140" t="s">
        <v>8067</v>
      </c>
      <c r="C18" s="140" t="s">
        <v>6399</v>
      </c>
      <c r="D18" s="140" t="s">
        <v>10759</v>
      </c>
      <c r="E18" s="140"/>
      <c r="F18" s="86" t="s">
        <v>980</v>
      </c>
      <c r="G18" s="86">
        <v>5</v>
      </c>
      <c r="H18" s="86" t="s">
        <v>1059</v>
      </c>
      <c r="I18" s="86" t="s">
        <v>165</v>
      </c>
      <c r="J18" s="86" t="s">
        <v>180</v>
      </c>
      <c r="K18" s="86" t="s">
        <v>220</v>
      </c>
      <c r="L18" s="86" t="s">
        <v>45</v>
      </c>
      <c r="M18" s="86" t="s">
        <v>30</v>
      </c>
      <c r="N18" s="86" t="s">
        <v>45</v>
      </c>
    </row>
    <row r="19" spans="1:14">
      <c r="A19" s="140" t="s">
        <v>8066</v>
      </c>
      <c r="B19" s="140" t="s">
        <v>8067</v>
      </c>
      <c r="C19" s="140" t="s">
        <v>6399</v>
      </c>
      <c r="D19" s="140" t="s">
        <v>10760</v>
      </c>
      <c r="E19" s="140"/>
      <c r="F19" s="86" t="s">
        <v>980</v>
      </c>
      <c r="G19" s="86">
        <v>5</v>
      </c>
      <c r="H19" s="86" t="s">
        <v>1057</v>
      </c>
      <c r="I19" s="86" t="s">
        <v>165</v>
      </c>
      <c r="J19" s="86" t="s">
        <v>35</v>
      </c>
      <c r="K19" s="86" t="s">
        <v>220</v>
      </c>
      <c r="L19" s="86" t="s">
        <v>45</v>
      </c>
      <c r="M19" s="86" t="s">
        <v>30</v>
      </c>
      <c r="N19" s="86" t="s">
        <v>45</v>
      </c>
    </row>
    <row r="20" spans="1:14" ht="15" customHeight="1">
      <c r="A20" s="140" t="s">
        <v>8066</v>
      </c>
      <c r="B20" s="140" t="s">
        <v>8067</v>
      </c>
      <c r="C20" s="73" t="s">
        <v>5966</v>
      </c>
      <c r="D20" s="140" t="s">
        <v>10761</v>
      </c>
      <c r="E20" s="140"/>
      <c r="F20" s="86" t="s">
        <v>982</v>
      </c>
      <c r="G20" s="86">
        <v>4</v>
      </c>
      <c r="H20" s="86" t="s">
        <v>1057</v>
      </c>
      <c r="I20" s="86" t="s">
        <v>165</v>
      </c>
      <c r="J20" s="86" t="s">
        <v>187</v>
      </c>
      <c r="K20" s="86" t="s">
        <v>220</v>
      </c>
      <c r="L20" s="86" t="s">
        <v>30</v>
      </c>
      <c r="M20" s="86" t="s">
        <v>45</v>
      </c>
      <c r="N20" s="86" t="s">
        <v>30</v>
      </c>
    </row>
    <row r="21" spans="1:14">
      <c r="A21" s="140" t="s">
        <v>8066</v>
      </c>
      <c r="B21" s="140" t="s">
        <v>8067</v>
      </c>
      <c r="C21" s="73" t="s">
        <v>5966</v>
      </c>
      <c r="D21" s="140" t="s">
        <v>10762</v>
      </c>
      <c r="E21" s="140"/>
      <c r="F21" s="86" t="s">
        <v>983</v>
      </c>
      <c r="G21" s="86">
        <v>2</v>
      </c>
      <c r="H21" s="86" t="s">
        <v>1057</v>
      </c>
      <c r="I21" s="86" t="s">
        <v>36</v>
      </c>
      <c r="J21" s="86" t="s">
        <v>35</v>
      </c>
      <c r="K21" s="86" t="s">
        <v>220</v>
      </c>
      <c r="L21" s="86" t="s">
        <v>45</v>
      </c>
      <c r="M21" s="86" t="s">
        <v>45</v>
      </c>
      <c r="N21" s="86" t="s">
        <v>30</v>
      </c>
    </row>
    <row r="22" spans="1:14" ht="15" customHeight="1">
      <c r="A22" s="140" t="s">
        <v>8066</v>
      </c>
      <c r="B22" s="140" t="s">
        <v>8067</v>
      </c>
      <c r="C22" s="73" t="s">
        <v>5966</v>
      </c>
      <c r="D22" s="140" t="s">
        <v>10763</v>
      </c>
      <c r="E22" s="140"/>
      <c r="F22" s="86" t="s">
        <v>979</v>
      </c>
      <c r="G22" s="86">
        <v>3</v>
      </c>
      <c r="H22" s="86" t="s">
        <v>1057</v>
      </c>
      <c r="I22" s="86" t="s">
        <v>192</v>
      </c>
      <c r="J22" s="86" t="s">
        <v>35</v>
      </c>
      <c r="K22" s="86" t="s">
        <v>220</v>
      </c>
      <c r="L22" s="86" t="s">
        <v>30</v>
      </c>
      <c r="M22" s="86" t="s">
        <v>45</v>
      </c>
      <c r="N22" s="86" t="s">
        <v>45</v>
      </c>
    </row>
    <row r="23" spans="1:14" ht="15" customHeight="1">
      <c r="A23" s="140" t="s">
        <v>8066</v>
      </c>
      <c r="B23" s="140" t="s">
        <v>8067</v>
      </c>
      <c r="C23" s="73" t="s">
        <v>5966</v>
      </c>
      <c r="D23" s="140" t="s">
        <v>10764</v>
      </c>
      <c r="E23" s="140"/>
      <c r="F23" s="86" t="s">
        <v>980</v>
      </c>
      <c r="G23" s="86">
        <v>5</v>
      </c>
      <c r="H23" s="86" t="s">
        <v>1057</v>
      </c>
      <c r="I23" s="86" t="s">
        <v>165</v>
      </c>
      <c r="J23" s="86" t="s">
        <v>35</v>
      </c>
      <c r="K23" s="86" t="s">
        <v>219</v>
      </c>
      <c r="L23" s="86" t="s">
        <v>30</v>
      </c>
      <c r="M23" s="86" t="s">
        <v>45</v>
      </c>
      <c r="N23" s="86" t="s">
        <v>45</v>
      </c>
    </row>
    <row r="24" spans="1:14" ht="15" customHeight="1">
      <c r="A24" s="140" t="s">
        <v>8066</v>
      </c>
      <c r="B24" s="140" t="s">
        <v>8067</v>
      </c>
      <c r="C24" s="73" t="s">
        <v>1335</v>
      </c>
      <c r="D24" s="140" t="s">
        <v>10021</v>
      </c>
      <c r="E24" s="140"/>
      <c r="F24" s="86" t="s">
        <v>980</v>
      </c>
      <c r="G24" s="86">
        <v>5</v>
      </c>
      <c r="H24" s="86" t="s">
        <v>1057</v>
      </c>
      <c r="I24" s="86" t="s">
        <v>165</v>
      </c>
      <c r="J24" s="86" t="s">
        <v>35</v>
      </c>
      <c r="K24" s="86" t="s">
        <v>7744</v>
      </c>
      <c r="L24" s="86" t="s">
        <v>45</v>
      </c>
      <c r="M24" s="86" t="s">
        <v>45</v>
      </c>
      <c r="N24" s="86" t="s">
        <v>30</v>
      </c>
    </row>
    <row r="25" spans="1:14" ht="15" customHeight="1">
      <c r="A25" s="140" t="s">
        <v>8066</v>
      </c>
      <c r="B25" s="140" t="s">
        <v>8067</v>
      </c>
      <c r="C25" s="73" t="s">
        <v>7372</v>
      </c>
      <c r="D25" s="140" t="s">
        <v>10765</v>
      </c>
      <c r="E25" s="140"/>
      <c r="F25" s="86" t="s">
        <v>982</v>
      </c>
      <c r="G25" s="86">
        <v>4</v>
      </c>
      <c r="H25" s="86" t="s">
        <v>1059</v>
      </c>
      <c r="I25" s="86" t="s">
        <v>192</v>
      </c>
      <c r="J25" s="86" t="s">
        <v>191</v>
      </c>
      <c r="K25" s="86" t="s">
        <v>220</v>
      </c>
      <c r="L25" s="86" t="s">
        <v>45</v>
      </c>
      <c r="M25" s="86" t="s">
        <v>45</v>
      </c>
      <c r="N25" s="86" t="s">
        <v>30</v>
      </c>
    </row>
    <row r="26" spans="1:14" ht="15" customHeight="1">
      <c r="A26" s="140" t="s">
        <v>8066</v>
      </c>
      <c r="B26" s="140" t="s">
        <v>8067</v>
      </c>
      <c r="C26" s="73" t="s">
        <v>1326</v>
      </c>
      <c r="D26" s="140" t="s">
        <v>10668</v>
      </c>
      <c r="E26" s="140"/>
      <c r="F26" s="86" t="s">
        <v>980</v>
      </c>
      <c r="G26" s="86">
        <v>5</v>
      </c>
      <c r="H26" s="86" t="s">
        <v>1057</v>
      </c>
      <c r="I26" s="86" t="s">
        <v>165</v>
      </c>
      <c r="J26" s="86" t="s">
        <v>180</v>
      </c>
      <c r="K26" s="86" t="s">
        <v>220</v>
      </c>
      <c r="L26" s="86" t="s">
        <v>30</v>
      </c>
      <c r="M26" s="86" t="s">
        <v>45</v>
      </c>
      <c r="N26" s="86" t="s">
        <v>30</v>
      </c>
    </row>
    <row r="27" spans="1:14" ht="15" customHeight="1">
      <c r="A27" s="140" t="s">
        <v>8066</v>
      </c>
      <c r="B27" s="140" t="s">
        <v>8067</v>
      </c>
      <c r="C27" s="73" t="s">
        <v>1326</v>
      </c>
      <c r="D27" s="140" t="s">
        <v>8804</v>
      </c>
      <c r="E27" s="140"/>
      <c r="F27" s="86" t="s">
        <v>982</v>
      </c>
      <c r="G27" s="86">
        <v>4</v>
      </c>
      <c r="H27" s="86" t="s">
        <v>1057</v>
      </c>
      <c r="I27" s="86" t="s">
        <v>165</v>
      </c>
      <c r="J27" s="86" t="s">
        <v>21</v>
      </c>
      <c r="K27" s="86" t="s">
        <v>220</v>
      </c>
      <c r="L27" s="86" t="s">
        <v>30</v>
      </c>
      <c r="M27" s="86" t="s">
        <v>45</v>
      </c>
      <c r="N27" s="86" t="s">
        <v>45</v>
      </c>
    </row>
    <row r="28" spans="1:14" ht="15" customHeight="1">
      <c r="A28" s="140" t="s">
        <v>8066</v>
      </c>
      <c r="B28" s="140" t="s">
        <v>8067</v>
      </c>
      <c r="C28" s="73" t="s">
        <v>8066</v>
      </c>
      <c r="D28" s="140" t="s">
        <v>8439</v>
      </c>
      <c r="E28" s="140"/>
      <c r="F28" s="86" t="s">
        <v>982</v>
      </c>
      <c r="G28" s="86">
        <v>4</v>
      </c>
      <c r="H28" s="86" t="s">
        <v>1057</v>
      </c>
      <c r="I28" s="86" t="s">
        <v>192</v>
      </c>
      <c r="J28" s="86" t="s">
        <v>35</v>
      </c>
      <c r="K28" s="86" t="s">
        <v>220</v>
      </c>
      <c r="L28" s="86" t="s">
        <v>45</v>
      </c>
      <c r="M28" s="86" t="s">
        <v>45</v>
      </c>
      <c r="N28" s="86" t="s">
        <v>45</v>
      </c>
    </row>
    <row r="29" spans="1:14" ht="15" customHeight="1">
      <c r="A29" s="140" t="s">
        <v>8066</v>
      </c>
      <c r="B29" s="140" t="s">
        <v>8067</v>
      </c>
      <c r="C29" s="73" t="s">
        <v>8066</v>
      </c>
      <c r="D29" s="140" t="s">
        <v>8072</v>
      </c>
      <c r="E29" s="140"/>
      <c r="F29" s="86" t="s">
        <v>979</v>
      </c>
      <c r="G29" s="86">
        <v>2.85</v>
      </c>
      <c r="H29" s="86" t="s">
        <v>1057</v>
      </c>
      <c r="I29" s="86" t="s">
        <v>192</v>
      </c>
      <c r="J29" s="86" t="s">
        <v>35</v>
      </c>
      <c r="K29" s="86" t="s">
        <v>220</v>
      </c>
      <c r="L29" s="86" t="s">
        <v>45</v>
      </c>
      <c r="M29" s="86" t="s">
        <v>45</v>
      </c>
      <c r="N29" s="86" t="s">
        <v>45</v>
      </c>
    </row>
    <row r="30" spans="1:14" ht="15" customHeight="1">
      <c r="A30" s="140" t="s">
        <v>8066</v>
      </c>
      <c r="B30" s="140" t="s">
        <v>8067</v>
      </c>
      <c r="C30" s="73" t="s">
        <v>8066</v>
      </c>
      <c r="D30" s="140" t="s">
        <v>8074</v>
      </c>
      <c r="E30" s="140"/>
      <c r="F30" s="86" t="s">
        <v>982</v>
      </c>
      <c r="G30" s="86">
        <v>3.75</v>
      </c>
      <c r="H30" s="86" t="s">
        <v>1057</v>
      </c>
      <c r="I30" s="86" t="s">
        <v>192</v>
      </c>
      <c r="J30" s="86" t="s">
        <v>35</v>
      </c>
      <c r="K30" s="86" t="s">
        <v>220</v>
      </c>
      <c r="L30" s="86" t="s">
        <v>45</v>
      </c>
      <c r="M30" s="86" t="s">
        <v>45</v>
      </c>
      <c r="N30" s="86" t="s">
        <v>45</v>
      </c>
    </row>
    <row r="31" spans="1:14" ht="15" customHeight="1">
      <c r="A31" s="140" t="s">
        <v>8066</v>
      </c>
      <c r="B31" s="140" t="s">
        <v>8067</v>
      </c>
      <c r="C31" s="73" t="s">
        <v>8066</v>
      </c>
      <c r="D31" s="140" t="s">
        <v>8073</v>
      </c>
      <c r="E31" s="140"/>
      <c r="F31" s="86" t="s">
        <v>979</v>
      </c>
      <c r="G31" s="86">
        <v>3.34</v>
      </c>
      <c r="H31" s="86" t="s">
        <v>1057</v>
      </c>
      <c r="I31" s="86" t="s">
        <v>192</v>
      </c>
      <c r="J31" s="86" t="s">
        <v>35</v>
      </c>
      <c r="K31" s="86" t="s">
        <v>220</v>
      </c>
      <c r="L31" s="86" t="s">
        <v>45</v>
      </c>
      <c r="M31" s="86" t="s">
        <v>45</v>
      </c>
      <c r="N31" s="86" t="s">
        <v>45</v>
      </c>
    </row>
    <row r="32" spans="1:14" ht="15" customHeight="1">
      <c r="A32" s="140" t="s">
        <v>8066</v>
      </c>
      <c r="B32" s="140" t="s">
        <v>8067</v>
      </c>
      <c r="C32" s="73" t="s">
        <v>1320</v>
      </c>
      <c r="D32" s="140" t="s">
        <v>10024</v>
      </c>
      <c r="E32" s="140"/>
      <c r="F32" s="86" t="s">
        <v>980</v>
      </c>
      <c r="G32" s="86">
        <v>5</v>
      </c>
      <c r="H32" s="86" t="s">
        <v>1057</v>
      </c>
      <c r="I32" s="86" t="s">
        <v>165</v>
      </c>
      <c r="J32" s="86" t="s">
        <v>35</v>
      </c>
      <c r="K32" s="86" t="s">
        <v>219</v>
      </c>
      <c r="L32" s="86" t="s">
        <v>30</v>
      </c>
      <c r="M32" s="86" t="s">
        <v>45</v>
      </c>
      <c r="N32" s="86" t="s">
        <v>45</v>
      </c>
    </row>
    <row r="33" spans="1:14" ht="15" customHeight="1">
      <c r="A33" s="140" t="s">
        <v>8066</v>
      </c>
      <c r="B33" s="140" t="s">
        <v>8067</v>
      </c>
      <c r="C33" s="73" t="s">
        <v>6733</v>
      </c>
      <c r="D33" s="140" t="s">
        <v>8800</v>
      </c>
      <c r="E33" s="140"/>
      <c r="F33" s="86" t="s">
        <v>979</v>
      </c>
      <c r="G33" s="86">
        <v>3</v>
      </c>
      <c r="H33" s="86" t="s">
        <v>1057</v>
      </c>
      <c r="I33" s="86" t="s">
        <v>192</v>
      </c>
      <c r="J33" s="86" t="s">
        <v>180</v>
      </c>
      <c r="K33" s="86" t="s">
        <v>220</v>
      </c>
      <c r="L33" s="86" t="s">
        <v>30</v>
      </c>
      <c r="M33" s="86" t="s">
        <v>45</v>
      </c>
      <c r="N33" s="86" t="s">
        <v>30</v>
      </c>
    </row>
    <row r="34" spans="1:14" ht="15" customHeight="1">
      <c r="A34" s="140" t="s">
        <v>8066</v>
      </c>
      <c r="B34" s="140" t="s">
        <v>8067</v>
      </c>
      <c r="C34" s="73" t="s">
        <v>6733</v>
      </c>
      <c r="D34" s="140" t="s">
        <v>7986</v>
      </c>
      <c r="E34" s="140"/>
      <c r="F34" s="86" t="s">
        <v>980</v>
      </c>
      <c r="G34" s="86">
        <v>5</v>
      </c>
      <c r="H34" s="86" t="s">
        <v>1057</v>
      </c>
      <c r="I34" s="86" t="s">
        <v>165</v>
      </c>
      <c r="J34" s="86" t="s">
        <v>180</v>
      </c>
      <c r="K34" s="86" t="s">
        <v>220</v>
      </c>
      <c r="L34" s="86" t="s">
        <v>30</v>
      </c>
      <c r="M34" s="86" t="s">
        <v>45</v>
      </c>
      <c r="N34" s="86" t="s">
        <v>30</v>
      </c>
    </row>
    <row r="35" spans="1:14" ht="15" customHeight="1">
      <c r="A35" s="140" t="s">
        <v>8066</v>
      </c>
      <c r="B35" s="140" t="s">
        <v>8067</v>
      </c>
      <c r="C35" s="73" t="s">
        <v>6733</v>
      </c>
      <c r="D35" s="140" t="s">
        <v>12577</v>
      </c>
      <c r="E35" s="140"/>
      <c r="F35" s="86" t="s">
        <v>980</v>
      </c>
      <c r="G35" s="86">
        <v>5</v>
      </c>
      <c r="H35" s="86" t="s">
        <v>1057</v>
      </c>
      <c r="I35" s="86" t="s">
        <v>165</v>
      </c>
      <c r="J35" s="86" t="s">
        <v>22</v>
      </c>
      <c r="K35" s="86" t="s">
        <v>220</v>
      </c>
      <c r="L35" s="86" t="s">
        <v>30</v>
      </c>
      <c r="M35" s="86" t="s">
        <v>45</v>
      </c>
      <c r="N35" s="86" t="s">
        <v>45</v>
      </c>
    </row>
    <row r="36" spans="1:14" ht="15" customHeight="1">
      <c r="A36" s="140" t="s">
        <v>8066</v>
      </c>
      <c r="B36" s="140" t="s">
        <v>8067</v>
      </c>
      <c r="C36" s="73" t="s">
        <v>6733</v>
      </c>
      <c r="D36" s="140" t="s">
        <v>10022</v>
      </c>
      <c r="E36" s="140"/>
      <c r="F36" s="86" t="s">
        <v>980</v>
      </c>
      <c r="G36" s="86">
        <v>5</v>
      </c>
      <c r="H36" s="86" t="s">
        <v>1057</v>
      </c>
      <c r="I36" s="86" t="s">
        <v>165</v>
      </c>
      <c r="J36" s="86" t="s">
        <v>42</v>
      </c>
      <c r="K36" s="86" t="s">
        <v>220</v>
      </c>
      <c r="L36" s="86" t="s">
        <v>30</v>
      </c>
      <c r="M36" s="86" t="s">
        <v>45</v>
      </c>
      <c r="N36" s="86" t="s">
        <v>45</v>
      </c>
    </row>
    <row r="37" spans="1:14" ht="15" customHeight="1">
      <c r="A37" s="140" t="s">
        <v>8066</v>
      </c>
      <c r="B37" s="140" t="s">
        <v>8067</v>
      </c>
      <c r="C37" s="73" t="s">
        <v>1321</v>
      </c>
      <c r="D37" s="73" t="s">
        <v>11773</v>
      </c>
      <c r="E37" s="140"/>
      <c r="F37" s="86" t="s">
        <v>980</v>
      </c>
      <c r="G37" s="86">
        <v>5</v>
      </c>
      <c r="H37" s="86" t="s">
        <v>1057</v>
      </c>
      <c r="I37" s="86" t="s">
        <v>165</v>
      </c>
      <c r="J37" s="86" t="s">
        <v>35</v>
      </c>
      <c r="K37" s="86" t="s">
        <v>220</v>
      </c>
      <c r="L37" s="86" t="s">
        <v>30</v>
      </c>
      <c r="M37" s="86" t="s">
        <v>45</v>
      </c>
      <c r="N37" s="86" t="s">
        <v>45</v>
      </c>
    </row>
    <row r="38" spans="1:14" ht="15" customHeight="1">
      <c r="A38" s="140" t="s">
        <v>8066</v>
      </c>
      <c r="B38" s="140" t="s">
        <v>8067</v>
      </c>
      <c r="C38" s="73" t="s">
        <v>1322</v>
      </c>
      <c r="D38" s="140" t="s">
        <v>10766</v>
      </c>
      <c r="E38" s="140"/>
      <c r="F38" s="86" t="s">
        <v>980</v>
      </c>
      <c r="G38" s="86">
        <v>5</v>
      </c>
      <c r="H38" s="86" t="s">
        <v>1057</v>
      </c>
      <c r="I38" s="86" t="s">
        <v>165</v>
      </c>
      <c r="J38" s="86" t="s">
        <v>180</v>
      </c>
      <c r="K38" s="86" t="s">
        <v>220</v>
      </c>
      <c r="L38" s="86" t="s">
        <v>30</v>
      </c>
      <c r="M38" s="86" t="s">
        <v>45</v>
      </c>
      <c r="N38" s="86" t="s">
        <v>45</v>
      </c>
    </row>
    <row r="39" spans="1:14">
      <c r="A39" s="140" t="s">
        <v>8066</v>
      </c>
      <c r="B39" s="140" t="s">
        <v>8067</v>
      </c>
      <c r="C39" s="73" t="s">
        <v>1322</v>
      </c>
      <c r="D39" s="140" t="s">
        <v>10767</v>
      </c>
      <c r="E39" s="140"/>
      <c r="F39" s="86" t="s">
        <v>983</v>
      </c>
      <c r="G39" s="86">
        <v>2</v>
      </c>
      <c r="H39" s="86" t="s">
        <v>1057</v>
      </c>
      <c r="I39" s="86" t="s">
        <v>36</v>
      </c>
      <c r="J39" s="86" t="s">
        <v>35</v>
      </c>
      <c r="K39" s="86" t="s">
        <v>220</v>
      </c>
      <c r="L39" s="86" t="s">
        <v>30</v>
      </c>
      <c r="M39" s="86" t="s">
        <v>45</v>
      </c>
      <c r="N39" s="86" t="s">
        <v>30</v>
      </c>
    </row>
    <row r="40" spans="1:14" ht="15" customHeight="1">
      <c r="A40" s="140" t="s">
        <v>8066</v>
      </c>
      <c r="B40" s="140" t="s">
        <v>8067</v>
      </c>
      <c r="C40" s="73" t="s">
        <v>5987</v>
      </c>
      <c r="D40" s="140" t="s">
        <v>10768</v>
      </c>
      <c r="E40" s="140"/>
      <c r="F40" s="86" t="s">
        <v>980</v>
      </c>
      <c r="G40" s="86">
        <v>5</v>
      </c>
      <c r="H40" s="86" t="s">
        <v>1061</v>
      </c>
      <c r="I40" s="86" t="s">
        <v>165</v>
      </c>
      <c r="J40" s="86" t="s">
        <v>35</v>
      </c>
      <c r="K40" s="86" t="s">
        <v>220</v>
      </c>
      <c r="L40" s="86" t="s">
        <v>45</v>
      </c>
      <c r="M40" s="86" t="s">
        <v>30</v>
      </c>
      <c r="N40" s="86" t="s">
        <v>45</v>
      </c>
    </row>
    <row r="41" spans="1:14" ht="15" customHeight="1">
      <c r="A41" s="140" t="s">
        <v>8066</v>
      </c>
      <c r="B41" s="140" t="s">
        <v>8067</v>
      </c>
      <c r="C41" s="73" t="s">
        <v>1329</v>
      </c>
      <c r="D41" s="140" t="s">
        <v>8432</v>
      </c>
      <c r="E41" s="140"/>
      <c r="F41" s="86" t="s">
        <v>982</v>
      </c>
      <c r="G41" s="86">
        <v>4</v>
      </c>
      <c r="H41" s="86" t="s">
        <v>1057</v>
      </c>
      <c r="I41" s="86" t="s">
        <v>165</v>
      </c>
      <c r="J41" s="86" t="s">
        <v>35</v>
      </c>
      <c r="K41" s="86" t="s">
        <v>220</v>
      </c>
      <c r="L41" s="86" t="s">
        <v>30</v>
      </c>
      <c r="M41" s="86" t="s">
        <v>45</v>
      </c>
      <c r="N41" s="86" t="s">
        <v>45</v>
      </c>
    </row>
    <row r="42" spans="1:14" ht="15" customHeight="1">
      <c r="A42" s="140" t="s">
        <v>8066</v>
      </c>
      <c r="B42" s="140" t="s">
        <v>8067</v>
      </c>
      <c r="C42" s="73" t="s">
        <v>1329</v>
      </c>
      <c r="D42" s="73" t="s">
        <v>11772</v>
      </c>
      <c r="E42" s="140"/>
      <c r="F42" s="86" t="s">
        <v>981</v>
      </c>
      <c r="G42" s="86">
        <v>1</v>
      </c>
      <c r="H42" s="86" t="s">
        <v>1057</v>
      </c>
      <c r="I42" s="86" t="s">
        <v>190</v>
      </c>
      <c r="J42" s="86" t="s">
        <v>35</v>
      </c>
      <c r="K42" s="86" t="s">
        <v>220</v>
      </c>
      <c r="L42" s="86" t="s">
        <v>45</v>
      </c>
      <c r="M42" s="86" t="s">
        <v>45</v>
      </c>
      <c r="N42" s="86" t="s">
        <v>30</v>
      </c>
    </row>
    <row r="43" spans="1:14" ht="15" customHeight="1">
      <c r="A43" s="140" t="s">
        <v>8066</v>
      </c>
      <c r="B43" s="140" t="s">
        <v>8067</v>
      </c>
      <c r="C43" s="73" t="s">
        <v>1329</v>
      </c>
      <c r="D43" s="140" t="s">
        <v>8069</v>
      </c>
      <c r="E43" s="140"/>
      <c r="F43" s="86" t="s">
        <v>980</v>
      </c>
      <c r="G43" s="86">
        <v>5</v>
      </c>
      <c r="H43" s="86" t="s">
        <v>1057</v>
      </c>
      <c r="I43" s="86" t="s">
        <v>165</v>
      </c>
      <c r="J43" s="86" t="s">
        <v>25</v>
      </c>
      <c r="K43" s="86" t="s">
        <v>220</v>
      </c>
      <c r="L43" s="86" t="s">
        <v>30</v>
      </c>
      <c r="M43" s="86" t="s">
        <v>45</v>
      </c>
      <c r="N43" s="86" t="s">
        <v>30</v>
      </c>
    </row>
    <row r="44" spans="1:14" ht="15" customHeight="1">
      <c r="A44" s="140" t="s">
        <v>8066</v>
      </c>
      <c r="B44" s="140" t="s">
        <v>8067</v>
      </c>
      <c r="C44" s="73" t="s">
        <v>1329</v>
      </c>
      <c r="D44" s="140" t="s">
        <v>8070</v>
      </c>
      <c r="E44" s="140"/>
      <c r="F44" s="86" t="s">
        <v>980</v>
      </c>
      <c r="G44" s="86">
        <v>5</v>
      </c>
      <c r="H44" s="86" t="s">
        <v>1057</v>
      </c>
      <c r="I44" s="86" t="s">
        <v>165</v>
      </c>
      <c r="J44" s="86" t="s">
        <v>25</v>
      </c>
      <c r="K44" s="86" t="s">
        <v>220</v>
      </c>
      <c r="L44" s="86" t="s">
        <v>30</v>
      </c>
      <c r="M44" s="86" t="s">
        <v>45</v>
      </c>
      <c r="N44" s="86" t="s">
        <v>45</v>
      </c>
    </row>
    <row r="45" spans="1:14">
      <c r="A45" s="140" t="s">
        <v>8066</v>
      </c>
      <c r="B45" s="140" t="s">
        <v>8067</v>
      </c>
      <c r="C45" s="73" t="s">
        <v>6938</v>
      </c>
      <c r="D45" s="140" t="s">
        <v>8805</v>
      </c>
      <c r="E45" s="140"/>
      <c r="F45" s="86" t="s">
        <v>983</v>
      </c>
      <c r="G45" s="86">
        <v>2</v>
      </c>
      <c r="H45" s="86" t="s">
        <v>1057</v>
      </c>
      <c r="I45" s="86" t="s">
        <v>36</v>
      </c>
      <c r="J45" s="86" t="s">
        <v>35</v>
      </c>
      <c r="K45" s="86" t="s">
        <v>220</v>
      </c>
      <c r="L45" s="86" t="s">
        <v>30</v>
      </c>
      <c r="M45" s="86" t="s">
        <v>45</v>
      </c>
      <c r="N45" s="86" t="s">
        <v>30</v>
      </c>
    </row>
    <row r="46" spans="1:14" ht="15" customHeight="1">
      <c r="A46" s="140" t="s">
        <v>8066</v>
      </c>
      <c r="B46" s="140" t="s">
        <v>8067</v>
      </c>
      <c r="C46" s="140" t="s">
        <v>6938</v>
      </c>
      <c r="D46" s="140" t="s">
        <v>8970</v>
      </c>
      <c r="E46" s="140"/>
      <c r="F46" s="86" t="s">
        <v>980</v>
      </c>
      <c r="G46" s="86">
        <v>5</v>
      </c>
      <c r="H46" s="86" t="s">
        <v>1057</v>
      </c>
      <c r="I46" s="86" t="s">
        <v>165</v>
      </c>
      <c r="J46" s="86" t="s">
        <v>180</v>
      </c>
      <c r="K46" s="86" t="s">
        <v>220</v>
      </c>
      <c r="L46" s="86" t="s">
        <v>45</v>
      </c>
      <c r="M46" s="86" t="s">
        <v>45</v>
      </c>
      <c r="N46" s="86" t="s">
        <v>45</v>
      </c>
    </row>
    <row r="47" spans="1:14" ht="15" customHeight="1">
      <c r="A47" s="140" t="s">
        <v>8066</v>
      </c>
      <c r="B47" s="140" t="s">
        <v>8067</v>
      </c>
      <c r="C47" s="73" t="s">
        <v>6938</v>
      </c>
      <c r="D47" s="140" t="s">
        <v>10769</v>
      </c>
      <c r="E47" s="140"/>
      <c r="F47" s="86" t="s">
        <v>982</v>
      </c>
      <c r="G47" s="86">
        <v>4</v>
      </c>
      <c r="H47" s="86" t="s">
        <v>1057</v>
      </c>
      <c r="I47" s="86" t="s">
        <v>192</v>
      </c>
      <c r="J47" s="86" t="s">
        <v>182</v>
      </c>
      <c r="K47" s="86" t="s">
        <v>220</v>
      </c>
      <c r="L47" s="86" t="s">
        <v>45</v>
      </c>
      <c r="M47" s="86" t="s">
        <v>45</v>
      </c>
      <c r="N47" s="86" t="s">
        <v>45</v>
      </c>
    </row>
    <row r="48" spans="1:14" ht="15" customHeight="1">
      <c r="A48" s="140" t="s">
        <v>8066</v>
      </c>
      <c r="B48" s="140" t="s">
        <v>8067</v>
      </c>
      <c r="C48" s="73" t="s">
        <v>6938</v>
      </c>
      <c r="D48" s="140" t="s">
        <v>9597</v>
      </c>
      <c r="E48" s="140"/>
      <c r="F48" s="86" t="s">
        <v>982</v>
      </c>
      <c r="G48" s="86">
        <v>4</v>
      </c>
      <c r="H48" s="86" t="s">
        <v>1057</v>
      </c>
      <c r="I48" s="86" t="s">
        <v>192</v>
      </c>
      <c r="J48" s="86" t="s">
        <v>182</v>
      </c>
      <c r="K48" s="86" t="s">
        <v>220</v>
      </c>
      <c r="L48" s="86" t="s">
        <v>45</v>
      </c>
      <c r="M48" s="86" t="s">
        <v>45</v>
      </c>
      <c r="N48" s="86" t="s">
        <v>30</v>
      </c>
    </row>
    <row r="49" spans="1:14" ht="15" customHeight="1">
      <c r="A49" s="140" t="s">
        <v>8066</v>
      </c>
      <c r="B49" s="140" t="s">
        <v>8067</v>
      </c>
      <c r="C49" s="73" t="s">
        <v>6938</v>
      </c>
      <c r="D49" s="140" t="s">
        <v>8808</v>
      </c>
      <c r="E49" s="140"/>
      <c r="F49" s="86" t="s">
        <v>979</v>
      </c>
      <c r="G49" s="86">
        <v>3</v>
      </c>
      <c r="H49" s="86" t="s">
        <v>1057</v>
      </c>
      <c r="I49" s="86" t="s">
        <v>192</v>
      </c>
      <c r="J49" s="86" t="s">
        <v>182</v>
      </c>
      <c r="K49" s="86" t="s">
        <v>220</v>
      </c>
      <c r="L49" s="86" t="s">
        <v>30</v>
      </c>
      <c r="M49" s="86" t="s">
        <v>45</v>
      </c>
      <c r="N49" s="86" t="s">
        <v>45</v>
      </c>
    </row>
    <row r="50" spans="1:14" ht="15" customHeight="1">
      <c r="A50" s="140" t="s">
        <v>8066</v>
      </c>
      <c r="B50" s="140" t="s">
        <v>8067</v>
      </c>
      <c r="C50" s="73" t="s">
        <v>6938</v>
      </c>
      <c r="D50" s="140" t="s">
        <v>9598</v>
      </c>
      <c r="E50" s="140"/>
      <c r="F50" s="86" t="s">
        <v>979</v>
      </c>
      <c r="G50" s="86">
        <v>3</v>
      </c>
      <c r="H50" s="86" t="s">
        <v>1057</v>
      </c>
      <c r="I50" s="86" t="s">
        <v>192</v>
      </c>
      <c r="J50" s="86" t="s">
        <v>182</v>
      </c>
      <c r="K50" s="86" t="s">
        <v>220</v>
      </c>
      <c r="L50" s="86" t="s">
        <v>30</v>
      </c>
      <c r="M50" s="86" t="s">
        <v>45</v>
      </c>
      <c r="N50" s="86" t="s">
        <v>30</v>
      </c>
    </row>
    <row r="51" spans="1:14" ht="15" customHeight="1">
      <c r="A51" s="140" t="s">
        <v>8066</v>
      </c>
      <c r="B51" s="140" t="s">
        <v>8067</v>
      </c>
      <c r="C51" s="73" t="s">
        <v>6938</v>
      </c>
      <c r="D51" s="140" t="s">
        <v>8971</v>
      </c>
      <c r="E51" s="140"/>
      <c r="F51" s="86" t="s">
        <v>983</v>
      </c>
      <c r="G51" s="86">
        <v>2</v>
      </c>
      <c r="H51" s="86" t="s">
        <v>1057</v>
      </c>
      <c r="I51" s="86" t="s">
        <v>36</v>
      </c>
      <c r="J51" s="86" t="s">
        <v>180</v>
      </c>
      <c r="K51" s="86" t="s">
        <v>220</v>
      </c>
      <c r="L51" s="86" t="s">
        <v>30</v>
      </c>
      <c r="M51" s="86" t="s">
        <v>45</v>
      </c>
      <c r="N51" s="86" t="s">
        <v>45</v>
      </c>
    </row>
    <row r="52" spans="1:14" ht="15" customHeight="1">
      <c r="A52" s="140" t="s">
        <v>8066</v>
      </c>
      <c r="B52" s="140" t="s">
        <v>8067</v>
      </c>
      <c r="C52" s="73" t="s">
        <v>6938</v>
      </c>
      <c r="D52" s="73" t="s">
        <v>11771</v>
      </c>
      <c r="E52" s="140"/>
      <c r="F52" s="86" t="s">
        <v>979</v>
      </c>
      <c r="G52" s="86">
        <v>3</v>
      </c>
      <c r="H52" s="86" t="s">
        <v>1057</v>
      </c>
      <c r="I52" s="86" t="s">
        <v>192</v>
      </c>
      <c r="J52" s="86" t="s">
        <v>35</v>
      </c>
      <c r="K52" s="86" t="s">
        <v>220</v>
      </c>
      <c r="L52" s="86" t="s">
        <v>45</v>
      </c>
      <c r="M52" s="86" t="s">
        <v>45</v>
      </c>
      <c r="N52" s="86" t="s">
        <v>30</v>
      </c>
    </row>
    <row r="53" spans="1:14" ht="15" customHeight="1">
      <c r="A53" s="140" t="s">
        <v>8066</v>
      </c>
      <c r="B53" s="140" t="s">
        <v>8067</v>
      </c>
      <c r="C53" s="73" t="s">
        <v>1319</v>
      </c>
      <c r="D53" s="140" t="s">
        <v>10770</v>
      </c>
      <c r="E53" s="140"/>
      <c r="F53" s="86" t="s">
        <v>980</v>
      </c>
      <c r="G53" s="86">
        <v>5</v>
      </c>
      <c r="H53" s="86" t="s">
        <v>1057</v>
      </c>
      <c r="I53" s="86" t="s">
        <v>165</v>
      </c>
      <c r="J53" s="86" t="s">
        <v>35</v>
      </c>
      <c r="K53" s="86" t="s">
        <v>6535</v>
      </c>
      <c r="L53" s="86" t="s">
        <v>30</v>
      </c>
      <c r="M53" s="86" t="s">
        <v>45</v>
      </c>
      <c r="N53" s="86" t="s">
        <v>45</v>
      </c>
    </row>
    <row r="54" spans="1:14" ht="15" customHeight="1">
      <c r="A54" s="140" t="s">
        <v>8066</v>
      </c>
      <c r="B54" s="140" t="s">
        <v>8067</v>
      </c>
      <c r="C54" s="73" t="s">
        <v>9732</v>
      </c>
      <c r="D54" s="140" t="s">
        <v>10771</v>
      </c>
      <c r="E54" s="140"/>
      <c r="F54" s="86" t="s">
        <v>980</v>
      </c>
      <c r="G54" s="86">
        <v>5</v>
      </c>
      <c r="H54" s="86" t="s">
        <v>1057</v>
      </c>
      <c r="I54" s="86" t="s">
        <v>165</v>
      </c>
      <c r="J54" s="86" t="s">
        <v>35</v>
      </c>
      <c r="K54" s="86" t="s">
        <v>7744</v>
      </c>
      <c r="L54" s="86" t="s">
        <v>45</v>
      </c>
      <c r="M54" s="86" t="s">
        <v>30</v>
      </c>
      <c r="N54" s="86" t="s">
        <v>45</v>
      </c>
    </row>
    <row r="55" spans="1:14">
      <c r="A55" s="140" t="s">
        <v>8066</v>
      </c>
      <c r="B55" s="140" t="s">
        <v>8067</v>
      </c>
      <c r="C55" s="73" t="s">
        <v>1337</v>
      </c>
      <c r="D55" s="140" t="s">
        <v>10772</v>
      </c>
      <c r="E55" s="140"/>
      <c r="F55" s="86" t="s">
        <v>979</v>
      </c>
      <c r="G55" s="86">
        <v>3</v>
      </c>
      <c r="H55" s="86" t="s">
        <v>1057</v>
      </c>
      <c r="I55" s="86" t="s">
        <v>36</v>
      </c>
      <c r="J55" s="86" t="s">
        <v>35</v>
      </c>
      <c r="K55" s="86" t="s">
        <v>220</v>
      </c>
      <c r="L55" s="86" t="s">
        <v>30</v>
      </c>
      <c r="M55" s="86" t="s">
        <v>45</v>
      </c>
      <c r="N55" s="86" t="s">
        <v>30</v>
      </c>
    </row>
    <row r="56" spans="1:14">
      <c r="A56" s="140" t="s">
        <v>8066</v>
      </c>
      <c r="B56" s="140" t="s">
        <v>8067</v>
      </c>
      <c r="C56" s="73" t="s">
        <v>1338</v>
      </c>
      <c r="D56" s="140" t="s">
        <v>8071</v>
      </c>
      <c r="E56" s="140"/>
      <c r="F56" s="86" t="s">
        <v>981</v>
      </c>
      <c r="G56" s="86">
        <v>1</v>
      </c>
      <c r="H56" s="86" t="s">
        <v>1057</v>
      </c>
      <c r="I56" s="86" t="s">
        <v>36</v>
      </c>
      <c r="J56" s="86" t="s">
        <v>25</v>
      </c>
      <c r="K56" s="86" t="s">
        <v>220</v>
      </c>
      <c r="L56" s="86" t="s">
        <v>30</v>
      </c>
      <c r="M56" s="86" t="s">
        <v>45</v>
      </c>
      <c r="N56" s="86" t="s">
        <v>45</v>
      </c>
    </row>
    <row r="57" spans="1:14" ht="15" customHeight="1">
      <c r="A57" s="140" t="s">
        <v>8066</v>
      </c>
      <c r="B57" s="140" t="s">
        <v>8067</v>
      </c>
      <c r="C57" s="73" t="s">
        <v>1340</v>
      </c>
      <c r="D57" s="140" t="s">
        <v>9163</v>
      </c>
      <c r="E57" s="140"/>
      <c r="F57" s="86" t="s">
        <v>980</v>
      </c>
      <c r="G57" s="86">
        <v>5</v>
      </c>
      <c r="H57" s="86" t="s">
        <v>1057</v>
      </c>
      <c r="I57" s="86" t="s">
        <v>203</v>
      </c>
      <c r="J57" s="86" t="s">
        <v>35</v>
      </c>
      <c r="K57" s="86" t="s">
        <v>220</v>
      </c>
      <c r="L57" s="86" t="s">
        <v>45</v>
      </c>
      <c r="M57" s="86" t="s">
        <v>45</v>
      </c>
      <c r="N57" s="86" t="s">
        <v>45</v>
      </c>
    </row>
    <row r="58" spans="1:14" ht="15" customHeight="1">
      <c r="A58" s="140" t="s">
        <v>8066</v>
      </c>
      <c r="B58" s="140" t="s">
        <v>8067</v>
      </c>
      <c r="C58" s="73" t="s">
        <v>1323</v>
      </c>
      <c r="D58" s="140" t="s">
        <v>10773</v>
      </c>
      <c r="E58" s="140"/>
      <c r="F58" s="86" t="s">
        <v>980</v>
      </c>
      <c r="G58" s="86">
        <v>5</v>
      </c>
      <c r="H58" s="86" t="s">
        <v>1057</v>
      </c>
      <c r="I58" s="86" t="s">
        <v>165</v>
      </c>
      <c r="J58" s="86" t="s">
        <v>35</v>
      </c>
      <c r="K58" s="86" t="s">
        <v>24</v>
      </c>
      <c r="L58" s="86" t="s">
        <v>30</v>
      </c>
      <c r="M58" s="86" t="s">
        <v>45</v>
      </c>
      <c r="N58" s="86" t="s">
        <v>45</v>
      </c>
    </row>
    <row r="59" spans="1:14" ht="15" customHeight="1">
      <c r="A59" s="140" t="s">
        <v>8066</v>
      </c>
      <c r="B59" s="140" t="s">
        <v>8067</v>
      </c>
      <c r="C59" s="73" t="s">
        <v>1323</v>
      </c>
      <c r="D59" s="140" t="s">
        <v>10774</v>
      </c>
      <c r="E59" s="140"/>
      <c r="F59" s="86" t="s">
        <v>981</v>
      </c>
      <c r="G59" s="86">
        <v>1</v>
      </c>
      <c r="H59" s="86" t="s">
        <v>1057</v>
      </c>
      <c r="I59" s="86" t="s">
        <v>57</v>
      </c>
      <c r="J59" s="86" t="s">
        <v>25</v>
      </c>
      <c r="K59" s="86" t="s">
        <v>220</v>
      </c>
      <c r="L59" s="86" t="s">
        <v>45</v>
      </c>
      <c r="M59" s="86" t="s">
        <v>45</v>
      </c>
      <c r="N59" s="86" t="s">
        <v>45</v>
      </c>
    </row>
    <row r="60" spans="1:14">
      <c r="A60" s="140" t="s">
        <v>8066</v>
      </c>
      <c r="B60" s="140" t="s">
        <v>8067</v>
      </c>
      <c r="C60" s="73" t="s">
        <v>1323</v>
      </c>
      <c r="D60" s="140" t="s">
        <v>6944</v>
      </c>
      <c r="E60" s="140"/>
      <c r="F60" s="86" t="s">
        <v>981</v>
      </c>
      <c r="G60" s="86">
        <v>1</v>
      </c>
      <c r="H60" s="86" t="s">
        <v>1057</v>
      </c>
      <c r="I60" s="86" t="s">
        <v>36</v>
      </c>
      <c r="J60" s="86" t="s">
        <v>25</v>
      </c>
      <c r="K60" s="86" t="s">
        <v>220</v>
      </c>
      <c r="L60" s="86" t="s">
        <v>30</v>
      </c>
      <c r="M60" s="86" t="s">
        <v>45</v>
      </c>
      <c r="N60" s="86" t="s">
        <v>45</v>
      </c>
    </row>
    <row r="61" spans="1:14" ht="15" customHeight="1">
      <c r="A61" s="140" t="s">
        <v>8066</v>
      </c>
      <c r="B61" s="140" t="s">
        <v>8222</v>
      </c>
      <c r="C61" s="73" t="s">
        <v>7632</v>
      </c>
      <c r="D61" s="140" t="s">
        <v>10756</v>
      </c>
      <c r="E61" s="140"/>
      <c r="F61" s="86" t="s">
        <v>982</v>
      </c>
      <c r="G61" s="86">
        <v>4</v>
      </c>
      <c r="H61" s="86" t="s">
        <v>1057</v>
      </c>
      <c r="I61" s="86" t="s">
        <v>165</v>
      </c>
      <c r="J61" s="86" t="s">
        <v>35</v>
      </c>
      <c r="K61" s="86" t="s">
        <v>220</v>
      </c>
      <c r="L61" s="86" t="s">
        <v>30</v>
      </c>
      <c r="M61" s="86" t="s">
        <v>45</v>
      </c>
      <c r="N61" s="86" t="s">
        <v>30</v>
      </c>
    </row>
    <row r="62" spans="1:14" ht="15" customHeight="1">
      <c r="A62" s="140" t="s">
        <v>8066</v>
      </c>
      <c r="B62" s="140" t="s">
        <v>8222</v>
      </c>
      <c r="C62" s="73" t="s">
        <v>7632</v>
      </c>
      <c r="D62" s="140" t="s">
        <v>10755</v>
      </c>
      <c r="E62" s="140"/>
      <c r="F62" s="86" t="s">
        <v>980</v>
      </c>
      <c r="G62" s="86">
        <v>5</v>
      </c>
      <c r="H62" s="86" t="s">
        <v>1057</v>
      </c>
      <c r="I62" s="86" t="s">
        <v>165</v>
      </c>
      <c r="J62" s="86" t="s">
        <v>169</v>
      </c>
      <c r="K62" s="86" t="s">
        <v>220</v>
      </c>
      <c r="L62" s="86" t="s">
        <v>30</v>
      </c>
      <c r="M62" s="86" t="s">
        <v>45</v>
      </c>
      <c r="N62" s="86" t="s">
        <v>45</v>
      </c>
    </row>
    <row r="63" spans="1:14" ht="15" customHeight="1">
      <c r="A63" s="140" t="s">
        <v>8066</v>
      </c>
      <c r="B63" s="140" t="s">
        <v>8222</v>
      </c>
      <c r="C63" s="73" t="s">
        <v>11094</v>
      </c>
      <c r="D63" s="140" t="s">
        <v>10757</v>
      </c>
      <c r="E63" s="140"/>
      <c r="F63" s="86" t="s">
        <v>983</v>
      </c>
      <c r="G63" s="86">
        <v>2</v>
      </c>
      <c r="H63" s="86" t="s">
        <v>1057</v>
      </c>
      <c r="I63" s="86" t="s">
        <v>36</v>
      </c>
      <c r="J63" s="86" t="s">
        <v>191</v>
      </c>
      <c r="K63" s="86" t="s">
        <v>220</v>
      </c>
      <c r="L63" s="86" t="s">
        <v>45</v>
      </c>
      <c r="M63" s="86" t="s">
        <v>45</v>
      </c>
      <c r="N63" s="86" t="s">
        <v>45</v>
      </c>
    </row>
    <row r="64" spans="1:14" ht="15" customHeight="1">
      <c r="A64" s="140" t="s">
        <v>8066</v>
      </c>
      <c r="B64" s="140" t="s">
        <v>8222</v>
      </c>
      <c r="C64" s="73" t="s">
        <v>11094</v>
      </c>
      <c r="D64" s="140" t="s">
        <v>10667</v>
      </c>
      <c r="E64" s="140"/>
      <c r="F64" s="86" t="s">
        <v>982</v>
      </c>
      <c r="G64" s="86">
        <v>4</v>
      </c>
      <c r="H64" s="86" t="s">
        <v>1057</v>
      </c>
      <c r="I64" s="86" t="s">
        <v>165</v>
      </c>
      <c r="J64" s="86" t="s">
        <v>191</v>
      </c>
      <c r="K64" s="86" t="s">
        <v>220</v>
      </c>
      <c r="L64" s="86" t="s">
        <v>45</v>
      </c>
      <c r="M64" s="86" t="s">
        <v>45</v>
      </c>
      <c r="N64" s="86" t="s">
        <v>45</v>
      </c>
    </row>
    <row r="65" spans="1:14" ht="15" customHeight="1">
      <c r="A65" s="140" t="s">
        <v>8066</v>
      </c>
      <c r="B65" s="140" t="s">
        <v>8222</v>
      </c>
      <c r="C65" s="73" t="s">
        <v>1318</v>
      </c>
      <c r="D65" s="140" t="s">
        <v>10758</v>
      </c>
      <c r="E65" s="140"/>
      <c r="F65" s="86" t="s">
        <v>982</v>
      </c>
      <c r="G65" s="86">
        <v>4</v>
      </c>
      <c r="H65" s="86" t="s">
        <v>1057</v>
      </c>
      <c r="I65" s="86" t="s">
        <v>192</v>
      </c>
      <c r="J65" s="86" t="s">
        <v>191</v>
      </c>
      <c r="K65" s="86" t="s">
        <v>220</v>
      </c>
      <c r="L65" s="86" t="s">
        <v>30</v>
      </c>
      <c r="M65" s="86" t="s">
        <v>45</v>
      </c>
      <c r="N65" s="86" t="s">
        <v>30</v>
      </c>
    </row>
    <row r="66" spans="1:14" ht="15" customHeight="1">
      <c r="A66" s="140" t="s">
        <v>8066</v>
      </c>
      <c r="B66" s="140" t="s">
        <v>8222</v>
      </c>
      <c r="C66" s="140" t="s">
        <v>6399</v>
      </c>
      <c r="D66" s="140" t="s">
        <v>10759</v>
      </c>
      <c r="E66" s="140"/>
      <c r="F66" s="86" t="s">
        <v>980</v>
      </c>
      <c r="G66" s="86">
        <v>5</v>
      </c>
      <c r="H66" s="86" t="s">
        <v>1059</v>
      </c>
      <c r="I66" s="86" t="s">
        <v>165</v>
      </c>
      <c r="J66" s="86" t="s">
        <v>180</v>
      </c>
      <c r="K66" s="86" t="s">
        <v>220</v>
      </c>
      <c r="L66" s="86" t="s">
        <v>45</v>
      </c>
      <c r="M66" s="86" t="s">
        <v>30</v>
      </c>
      <c r="N66" s="86" t="s">
        <v>45</v>
      </c>
    </row>
    <row r="67" spans="1:14" ht="15" customHeight="1">
      <c r="A67" s="140" t="s">
        <v>8066</v>
      </c>
      <c r="B67" s="140" t="s">
        <v>8222</v>
      </c>
      <c r="C67" s="140" t="s">
        <v>6399</v>
      </c>
      <c r="D67" s="140" t="s">
        <v>10760</v>
      </c>
      <c r="E67" s="140"/>
      <c r="F67" s="86" t="s">
        <v>980</v>
      </c>
      <c r="G67" s="86">
        <v>5</v>
      </c>
      <c r="H67" s="86" t="s">
        <v>1057</v>
      </c>
      <c r="I67" s="86" t="s">
        <v>165</v>
      </c>
      <c r="J67" s="86" t="s">
        <v>35</v>
      </c>
      <c r="K67" s="86" t="s">
        <v>220</v>
      </c>
      <c r="L67" s="86" t="s">
        <v>45</v>
      </c>
      <c r="M67" s="86" t="s">
        <v>30</v>
      </c>
      <c r="N67" s="86" t="s">
        <v>45</v>
      </c>
    </row>
    <row r="68" spans="1:14" ht="15" customHeight="1">
      <c r="A68" s="140" t="s">
        <v>8066</v>
      </c>
      <c r="B68" s="140" t="s">
        <v>8222</v>
      </c>
      <c r="C68" s="73" t="s">
        <v>5966</v>
      </c>
      <c r="D68" s="140" t="s">
        <v>10761</v>
      </c>
      <c r="E68" s="140"/>
      <c r="F68" s="86" t="s">
        <v>982</v>
      </c>
      <c r="G68" s="86">
        <v>4</v>
      </c>
      <c r="H68" s="86" t="s">
        <v>1057</v>
      </c>
      <c r="I68" s="86" t="s">
        <v>165</v>
      </c>
      <c r="J68" s="86" t="s">
        <v>187</v>
      </c>
      <c r="K68" s="86" t="s">
        <v>220</v>
      </c>
      <c r="L68" s="86" t="s">
        <v>30</v>
      </c>
      <c r="M68" s="86" t="s">
        <v>45</v>
      </c>
      <c r="N68" s="86" t="s">
        <v>30</v>
      </c>
    </row>
    <row r="69" spans="1:14">
      <c r="A69" s="140" t="s">
        <v>8066</v>
      </c>
      <c r="B69" s="140" t="s">
        <v>8222</v>
      </c>
      <c r="C69" s="73" t="s">
        <v>5966</v>
      </c>
      <c r="D69" s="140" t="s">
        <v>10762</v>
      </c>
      <c r="E69" s="140"/>
      <c r="F69" s="86" t="s">
        <v>983</v>
      </c>
      <c r="G69" s="86">
        <v>2</v>
      </c>
      <c r="H69" s="86" t="s">
        <v>1057</v>
      </c>
      <c r="I69" s="86" t="s">
        <v>36</v>
      </c>
      <c r="J69" s="86" t="s">
        <v>35</v>
      </c>
      <c r="K69" s="86" t="s">
        <v>220</v>
      </c>
      <c r="L69" s="86" t="s">
        <v>45</v>
      </c>
      <c r="M69" s="86" t="s">
        <v>45</v>
      </c>
      <c r="N69" s="86" t="s">
        <v>30</v>
      </c>
    </row>
    <row r="70" spans="1:14" ht="15" customHeight="1">
      <c r="A70" s="140" t="s">
        <v>8066</v>
      </c>
      <c r="B70" s="140" t="s">
        <v>8222</v>
      </c>
      <c r="C70" s="73" t="s">
        <v>5966</v>
      </c>
      <c r="D70" s="140" t="s">
        <v>10763</v>
      </c>
      <c r="E70" s="140"/>
      <c r="F70" s="86" t="s">
        <v>979</v>
      </c>
      <c r="G70" s="86">
        <v>3</v>
      </c>
      <c r="H70" s="86" t="s">
        <v>1057</v>
      </c>
      <c r="I70" s="86" t="s">
        <v>192</v>
      </c>
      <c r="J70" s="86" t="s">
        <v>35</v>
      </c>
      <c r="K70" s="86" t="s">
        <v>220</v>
      </c>
      <c r="L70" s="86" t="s">
        <v>30</v>
      </c>
      <c r="M70" s="86" t="s">
        <v>45</v>
      </c>
      <c r="N70" s="86" t="s">
        <v>45</v>
      </c>
    </row>
    <row r="71" spans="1:14" ht="15" customHeight="1">
      <c r="A71" s="140" t="s">
        <v>8066</v>
      </c>
      <c r="B71" s="140" t="s">
        <v>8222</v>
      </c>
      <c r="C71" s="73" t="s">
        <v>5966</v>
      </c>
      <c r="D71" s="140" t="s">
        <v>10764</v>
      </c>
      <c r="E71" s="140"/>
      <c r="F71" s="86" t="s">
        <v>980</v>
      </c>
      <c r="G71" s="86">
        <v>5</v>
      </c>
      <c r="H71" s="86" t="s">
        <v>1057</v>
      </c>
      <c r="I71" s="86" t="s">
        <v>165</v>
      </c>
      <c r="J71" s="86" t="s">
        <v>35</v>
      </c>
      <c r="K71" s="86" t="s">
        <v>219</v>
      </c>
      <c r="L71" s="86" t="s">
        <v>30</v>
      </c>
      <c r="M71" s="86" t="s">
        <v>45</v>
      </c>
      <c r="N71" s="86" t="s">
        <v>45</v>
      </c>
    </row>
    <row r="72" spans="1:14" ht="15" customHeight="1">
      <c r="A72" s="140" t="s">
        <v>8066</v>
      </c>
      <c r="B72" s="140" t="s">
        <v>8222</v>
      </c>
      <c r="C72" s="73" t="s">
        <v>1335</v>
      </c>
      <c r="D72" s="140" t="s">
        <v>10021</v>
      </c>
      <c r="E72" s="140"/>
      <c r="F72" s="86" t="s">
        <v>980</v>
      </c>
      <c r="G72" s="86">
        <v>5</v>
      </c>
      <c r="H72" s="86" t="s">
        <v>1057</v>
      </c>
      <c r="I72" s="86" t="s">
        <v>165</v>
      </c>
      <c r="J72" s="86" t="s">
        <v>35</v>
      </c>
      <c r="K72" s="86" t="s">
        <v>7744</v>
      </c>
      <c r="L72" s="86" t="s">
        <v>45</v>
      </c>
      <c r="M72" s="86" t="s">
        <v>45</v>
      </c>
      <c r="N72" s="86" t="s">
        <v>30</v>
      </c>
    </row>
    <row r="73" spans="1:14" ht="15" customHeight="1">
      <c r="A73" s="140" t="s">
        <v>8066</v>
      </c>
      <c r="B73" s="140" t="s">
        <v>8222</v>
      </c>
      <c r="C73" s="73" t="s">
        <v>7372</v>
      </c>
      <c r="D73" s="140" t="s">
        <v>10765</v>
      </c>
      <c r="E73" s="140"/>
      <c r="F73" s="86" t="s">
        <v>982</v>
      </c>
      <c r="G73" s="86">
        <v>4</v>
      </c>
      <c r="H73" s="86" t="s">
        <v>1059</v>
      </c>
      <c r="I73" s="86" t="s">
        <v>192</v>
      </c>
      <c r="J73" s="86" t="s">
        <v>191</v>
      </c>
      <c r="K73" s="86" t="s">
        <v>220</v>
      </c>
      <c r="L73" s="86" t="s">
        <v>45</v>
      </c>
      <c r="M73" s="86" t="s">
        <v>45</v>
      </c>
      <c r="N73" s="86" t="s">
        <v>30</v>
      </c>
    </row>
    <row r="74" spans="1:14" ht="15" customHeight="1">
      <c r="A74" s="140" t="s">
        <v>8066</v>
      </c>
      <c r="B74" s="140" t="s">
        <v>8222</v>
      </c>
      <c r="C74" s="73" t="s">
        <v>1326</v>
      </c>
      <c r="D74" s="140" t="s">
        <v>10668</v>
      </c>
      <c r="E74" s="140"/>
      <c r="F74" s="86" t="s">
        <v>980</v>
      </c>
      <c r="G74" s="86">
        <v>5</v>
      </c>
      <c r="H74" s="86" t="s">
        <v>1057</v>
      </c>
      <c r="I74" s="86" t="s">
        <v>165</v>
      </c>
      <c r="J74" s="86" t="s">
        <v>180</v>
      </c>
      <c r="K74" s="86" t="s">
        <v>220</v>
      </c>
      <c r="L74" s="86" t="s">
        <v>30</v>
      </c>
      <c r="M74" s="86" t="s">
        <v>45</v>
      </c>
      <c r="N74" s="86" t="s">
        <v>30</v>
      </c>
    </row>
    <row r="75" spans="1:14" ht="15" customHeight="1">
      <c r="A75" s="140" t="s">
        <v>8066</v>
      </c>
      <c r="B75" s="140" t="s">
        <v>8222</v>
      </c>
      <c r="C75" s="73" t="s">
        <v>1326</v>
      </c>
      <c r="D75" s="140" t="s">
        <v>8804</v>
      </c>
      <c r="E75" s="140"/>
      <c r="F75" s="86" t="s">
        <v>982</v>
      </c>
      <c r="G75" s="86">
        <v>4</v>
      </c>
      <c r="H75" s="86" t="s">
        <v>1057</v>
      </c>
      <c r="I75" s="86" t="s">
        <v>165</v>
      </c>
      <c r="J75" s="86" t="s">
        <v>21</v>
      </c>
      <c r="K75" s="86" t="s">
        <v>220</v>
      </c>
      <c r="L75" s="86" t="s">
        <v>30</v>
      </c>
      <c r="M75" s="86" t="s">
        <v>45</v>
      </c>
      <c r="N75" s="86" t="s">
        <v>45</v>
      </c>
    </row>
    <row r="76" spans="1:14" ht="15" customHeight="1">
      <c r="A76" s="140" t="s">
        <v>8066</v>
      </c>
      <c r="B76" s="140" t="s">
        <v>8222</v>
      </c>
      <c r="C76" s="73" t="s">
        <v>8066</v>
      </c>
      <c r="D76" s="140" t="s">
        <v>8439</v>
      </c>
      <c r="E76" s="140"/>
      <c r="F76" s="86" t="s">
        <v>982</v>
      </c>
      <c r="G76" s="86">
        <v>4</v>
      </c>
      <c r="H76" s="86" t="s">
        <v>1057</v>
      </c>
      <c r="I76" s="86" t="s">
        <v>192</v>
      </c>
      <c r="J76" s="86" t="s">
        <v>35</v>
      </c>
      <c r="K76" s="86" t="s">
        <v>220</v>
      </c>
      <c r="L76" s="86" t="s">
        <v>45</v>
      </c>
      <c r="M76" s="86" t="s">
        <v>45</v>
      </c>
      <c r="N76" s="86" t="s">
        <v>45</v>
      </c>
    </row>
    <row r="77" spans="1:14" ht="15" customHeight="1">
      <c r="A77" s="140" t="s">
        <v>8066</v>
      </c>
      <c r="B77" s="140" t="s">
        <v>8222</v>
      </c>
      <c r="C77" s="73" t="s">
        <v>8066</v>
      </c>
      <c r="D77" s="140" t="s">
        <v>8072</v>
      </c>
      <c r="E77" s="140"/>
      <c r="F77" s="86" t="s">
        <v>979</v>
      </c>
      <c r="G77" s="86">
        <v>2.85</v>
      </c>
      <c r="H77" s="86" t="s">
        <v>1057</v>
      </c>
      <c r="I77" s="86" t="s">
        <v>192</v>
      </c>
      <c r="J77" s="86" t="s">
        <v>35</v>
      </c>
      <c r="K77" s="86" t="s">
        <v>220</v>
      </c>
      <c r="L77" s="86" t="s">
        <v>45</v>
      </c>
      <c r="M77" s="86" t="s">
        <v>45</v>
      </c>
      <c r="N77" s="86" t="s">
        <v>45</v>
      </c>
    </row>
    <row r="78" spans="1:14" ht="15" customHeight="1">
      <c r="A78" s="140" t="s">
        <v>8066</v>
      </c>
      <c r="B78" s="140" t="s">
        <v>8222</v>
      </c>
      <c r="C78" s="73" t="s">
        <v>8066</v>
      </c>
      <c r="D78" s="140" t="s">
        <v>8074</v>
      </c>
      <c r="E78" s="140"/>
      <c r="F78" s="86" t="s">
        <v>982</v>
      </c>
      <c r="G78" s="86">
        <v>3.75</v>
      </c>
      <c r="H78" s="86" t="s">
        <v>1057</v>
      </c>
      <c r="I78" s="86" t="s">
        <v>192</v>
      </c>
      <c r="J78" s="86" t="s">
        <v>35</v>
      </c>
      <c r="K78" s="86" t="s">
        <v>220</v>
      </c>
      <c r="L78" s="86" t="s">
        <v>45</v>
      </c>
      <c r="M78" s="86" t="s">
        <v>45</v>
      </c>
      <c r="N78" s="86" t="s">
        <v>45</v>
      </c>
    </row>
    <row r="79" spans="1:14" ht="15" customHeight="1">
      <c r="A79" s="140" t="s">
        <v>8066</v>
      </c>
      <c r="B79" s="140" t="s">
        <v>8222</v>
      </c>
      <c r="C79" s="73" t="s">
        <v>8066</v>
      </c>
      <c r="D79" s="140" t="s">
        <v>8073</v>
      </c>
      <c r="E79" s="140"/>
      <c r="F79" s="86" t="s">
        <v>979</v>
      </c>
      <c r="G79" s="86">
        <v>3.34</v>
      </c>
      <c r="H79" s="86" t="s">
        <v>1057</v>
      </c>
      <c r="I79" s="86" t="s">
        <v>192</v>
      </c>
      <c r="J79" s="86" t="s">
        <v>35</v>
      </c>
      <c r="K79" s="86" t="s">
        <v>220</v>
      </c>
      <c r="L79" s="86" t="s">
        <v>45</v>
      </c>
      <c r="M79" s="86" t="s">
        <v>45</v>
      </c>
      <c r="N79" s="86" t="s">
        <v>45</v>
      </c>
    </row>
    <row r="80" spans="1:14" ht="15" customHeight="1">
      <c r="A80" s="140" t="s">
        <v>8066</v>
      </c>
      <c r="B80" s="140" t="s">
        <v>8222</v>
      </c>
      <c r="C80" s="73" t="s">
        <v>1320</v>
      </c>
      <c r="D80" s="140" t="s">
        <v>10024</v>
      </c>
      <c r="E80" s="140"/>
      <c r="F80" s="86" t="s">
        <v>980</v>
      </c>
      <c r="G80" s="86">
        <v>5</v>
      </c>
      <c r="H80" s="86" t="s">
        <v>1057</v>
      </c>
      <c r="I80" s="86" t="s">
        <v>165</v>
      </c>
      <c r="J80" s="86" t="s">
        <v>35</v>
      </c>
      <c r="K80" s="86" t="s">
        <v>219</v>
      </c>
      <c r="L80" s="86" t="s">
        <v>30</v>
      </c>
      <c r="M80" s="86" t="s">
        <v>45</v>
      </c>
      <c r="N80" s="86" t="s">
        <v>45</v>
      </c>
    </row>
    <row r="81" spans="1:14" ht="15" customHeight="1">
      <c r="A81" s="140" t="s">
        <v>8066</v>
      </c>
      <c r="B81" s="140" t="s">
        <v>8222</v>
      </c>
      <c r="C81" s="73" t="s">
        <v>6733</v>
      </c>
      <c r="D81" s="140" t="s">
        <v>8800</v>
      </c>
      <c r="E81" s="140"/>
      <c r="F81" s="86" t="s">
        <v>979</v>
      </c>
      <c r="G81" s="86">
        <v>3</v>
      </c>
      <c r="H81" s="86" t="s">
        <v>1057</v>
      </c>
      <c r="I81" s="86" t="s">
        <v>192</v>
      </c>
      <c r="J81" s="86" t="s">
        <v>180</v>
      </c>
      <c r="K81" s="86" t="s">
        <v>220</v>
      </c>
      <c r="L81" s="86" t="s">
        <v>30</v>
      </c>
      <c r="M81" s="86" t="s">
        <v>45</v>
      </c>
      <c r="N81" s="86" t="s">
        <v>30</v>
      </c>
    </row>
    <row r="82" spans="1:14" ht="15" customHeight="1">
      <c r="A82" s="140" t="s">
        <v>8066</v>
      </c>
      <c r="B82" s="140" t="s">
        <v>8222</v>
      </c>
      <c r="C82" s="73" t="s">
        <v>6733</v>
      </c>
      <c r="D82" s="140" t="s">
        <v>7986</v>
      </c>
      <c r="E82" s="140"/>
      <c r="F82" s="86" t="s">
        <v>980</v>
      </c>
      <c r="G82" s="86">
        <v>5</v>
      </c>
      <c r="H82" s="86" t="s">
        <v>1057</v>
      </c>
      <c r="I82" s="86" t="s">
        <v>165</v>
      </c>
      <c r="J82" s="86" t="s">
        <v>180</v>
      </c>
      <c r="K82" s="86" t="s">
        <v>220</v>
      </c>
      <c r="L82" s="86" t="s">
        <v>30</v>
      </c>
      <c r="M82" s="86" t="s">
        <v>45</v>
      </c>
      <c r="N82" s="86" t="s">
        <v>30</v>
      </c>
    </row>
    <row r="83" spans="1:14" ht="15" customHeight="1">
      <c r="A83" s="140" t="s">
        <v>8066</v>
      </c>
      <c r="B83" s="140" t="s">
        <v>8222</v>
      </c>
      <c r="C83" s="73" t="s">
        <v>6733</v>
      </c>
      <c r="D83" s="140" t="s">
        <v>12577</v>
      </c>
      <c r="E83" s="140"/>
      <c r="F83" s="86" t="s">
        <v>980</v>
      </c>
      <c r="G83" s="86">
        <v>5</v>
      </c>
      <c r="H83" s="86" t="s">
        <v>1057</v>
      </c>
      <c r="I83" s="86" t="s">
        <v>165</v>
      </c>
      <c r="J83" s="86" t="s">
        <v>22</v>
      </c>
      <c r="K83" s="86" t="s">
        <v>220</v>
      </c>
      <c r="L83" s="86" t="s">
        <v>30</v>
      </c>
      <c r="M83" s="86" t="s">
        <v>45</v>
      </c>
      <c r="N83" s="86" t="s">
        <v>45</v>
      </c>
    </row>
    <row r="84" spans="1:14" ht="15" customHeight="1">
      <c r="A84" s="140" t="s">
        <v>8066</v>
      </c>
      <c r="B84" s="140" t="s">
        <v>8222</v>
      </c>
      <c r="C84" s="73" t="s">
        <v>6733</v>
      </c>
      <c r="D84" s="140" t="s">
        <v>10022</v>
      </c>
      <c r="E84" s="140"/>
      <c r="F84" s="86" t="s">
        <v>980</v>
      </c>
      <c r="G84" s="86">
        <v>5</v>
      </c>
      <c r="H84" s="86" t="s">
        <v>1057</v>
      </c>
      <c r="I84" s="86" t="s">
        <v>165</v>
      </c>
      <c r="J84" s="86" t="s">
        <v>42</v>
      </c>
      <c r="K84" s="86" t="s">
        <v>220</v>
      </c>
      <c r="L84" s="86" t="s">
        <v>30</v>
      </c>
      <c r="M84" s="86" t="s">
        <v>45</v>
      </c>
      <c r="N84" s="86" t="s">
        <v>45</v>
      </c>
    </row>
    <row r="85" spans="1:14" ht="15" customHeight="1">
      <c r="A85" s="140" t="s">
        <v>8066</v>
      </c>
      <c r="B85" s="140" t="s">
        <v>8222</v>
      </c>
      <c r="C85" s="73" t="s">
        <v>1321</v>
      </c>
      <c r="D85" s="73" t="s">
        <v>11773</v>
      </c>
      <c r="E85" s="140"/>
      <c r="F85" s="86" t="s">
        <v>980</v>
      </c>
      <c r="G85" s="86">
        <v>5</v>
      </c>
      <c r="H85" s="86" t="s">
        <v>1057</v>
      </c>
      <c r="I85" s="86" t="s">
        <v>165</v>
      </c>
      <c r="J85" s="86" t="s">
        <v>35</v>
      </c>
      <c r="K85" s="86" t="s">
        <v>220</v>
      </c>
      <c r="L85" s="86" t="s">
        <v>30</v>
      </c>
      <c r="M85" s="86" t="s">
        <v>45</v>
      </c>
      <c r="N85" s="86" t="s">
        <v>45</v>
      </c>
    </row>
    <row r="86" spans="1:14" ht="15" customHeight="1">
      <c r="A86" s="140" t="s">
        <v>8066</v>
      </c>
      <c r="B86" s="140" t="s">
        <v>8222</v>
      </c>
      <c r="C86" s="73" t="s">
        <v>1322</v>
      </c>
      <c r="D86" s="140" t="s">
        <v>10766</v>
      </c>
      <c r="E86" s="140"/>
      <c r="F86" s="86" t="s">
        <v>980</v>
      </c>
      <c r="G86" s="86">
        <v>5</v>
      </c>
      <c r="H86" s="86" t="s">
        <v>1057</v>
      </c>
      <c r="I86" s="86" t="s">
        <v>165</v>
      </c>
      <c r="J86" s="86" t="s">
        <v>180</v>
      </c>
      <c r="K86" s="86" t="s">
        <v>220</v>
      </c>
      <c r="L86" s="86" t="s">
        <v>30</v>
      </c>
      <c r="M86" s="86" t="s">
        <v>45</v>
      </c>
      <c r="N86" s="86" t="s">
        <v>45</v>
      </c>
    </row>
    <row r="87" spans="1:14">
      <c r="A87" s="140" t="s">
        <v>8066</v>
      </c>
      <c r="B87" s="140" t="s">
        <v>8222</v>
      </c>
      <c r="C87" s="73" t="s">
        <v>1322</v>
      </c>
      <c r="D87" s="140" t="s">
        <v>10767</v>
      </c>
      <c r="E87" s="140"/>
      <c r="F87" s="86" t="s">
        <v>983</v>
      </c>
      <c r="G87" s="86">
        <v>2</v>
      </c>
      <c r="H87" s="86" t="s">
        <v>1057</v>
      </c>
      <c r="I87" s="86" t="s">
        <v>36</v>
      </c>
      <c r="J87" s="86" t="s">
        <v>35</v>
      </c>
      <c r="K87" s="86" t="s">
        <v>220</v>
      </c>
      <c r="L87" s="86" t="s">
        <v>30</v>
      </c>
      <c r="M87" s="86" t="s">
        <v>45</v>
      </c>
      <c r="N87" s="86" t="s">
        <v>30</v>
      </c>
    </row>
    <row r="88" spans="1:14" ht="15" customHeight="1">
      <c r="A88" s="140" t="s">
        <v>8066</v>
      </c>
      <c r="B88" s="140" t="s">
        <v>8222</v>
      </c>
      <c r="C88" s="73" t="s">
        <v>5987</v>
      </c>
      <c r="D88" s="140" t="s">
        <v>10768</v>
      </c>
      <c r="E88" s="140"/>
      <c r="F88" s="86" t="s">
        <v>980</v>
      </c>
      <c r="G88" s="86">
        <v>5</v>
      </c>
      <c r="H88" s="86" t="s">
        <v>1061</v>
      </c>
      <c r="I88" s="86" t="s">
        <v>165</v>
      </c>
      <c r="J88" s="86" t="s">
        <v>35</v>
      </c>
      <c r="K88" s="86" t="s">
        <v>220</v>
      </c>
      <c r="L88" s="86" t="s">
        <v>45</v>
      </c>
      <c r="M88" s="86" t="s">
        <v>30</v>
      </c>
      <c r="N88" s="86" t="s">
        <v>45</v>
      </c>
    </row>
    <row r="89" spans="1:14" ht="15" customHeight="1">
      <c r="A89" s="140" t="s">
        <v>8066</v>
      </c>
      <c r="B89" s="140" t="s">
        <v>8222</v>
      </c>
      <c r="C89" s="582" t="s">
        <v>1329</v>
      </c>
      <c r="D89" s="140" t="s">
        <v>8432</v>
      </c>
      <c r="E89" s="140"/>
      <c r="F89" s="86" t="s">
        <v>982</v>
      </c>
      <c r="G89" s="86">
        <v>4</v>
      </c>
      <c r="H89" s="86" t="s">
        <v>1057</v>
      </c>
      <c r="I89" s="86" t="s">
        <v>165</v>
      </c>
      <c r="J89" s="86" t="s">
        <v>35</v>
      </c>
      <c r="K89" s="86" t="s">
        <v>220</v>
      </c>
      <c r="L89" s="86" t="s">
        <v>30</v>
      </c>
      <c r="M89" s="86" t="s">
        <v>45</v>
      </c>
      <c r="N89" s="86" t="s">
        <v>45</v>
      </c>
    </row>
    <row r="90" spans="1:14" ht="15" customHeight="1">
      <c r="A90" s="140" t="s">
        <v>8066</v>
      </c>
      <c r="B90" s="140" t="s">
        <v>8222</v>
      </c>
      <c r="C90" s="582" t="s">
        <v>1329</v>
      </c>
      <c r="D90" s="73" t="s">
        <v>11772</v>
      </c>
      <c r="E90" s="140"/>
      <c r="F90" s="86" t="s">
        <v>981</v>
      </c>
      <c r="G90" s="86">
        <v>1</v>
      </c>
      <c r="H90" s="86" t="s">
        <v>1057</v>
      </c>
      <c r="I90" s="86" t="s">
        <v>190</v>
      </c>
      <c r="J90" s="86" t="s">
        <v>35</v>
      </c>
      <c r="K90" s="86" t="s">
        <v>220</v>
      </c>
      <c r="L90" s="86" t="s">
        <v>45</v>
      </c>
      <c r="M90" s="86" t="s">
        <v>45</v>
      </c>
      <c r="N90" s="86" t="s">
        <v>30</v>
      </c>
    </row>
    <row r="91" spans="1:14" ht="15" customHeight="1">
      <c r="A91" s="140" t="s">
        <v>8066</v>
      </c>
      <c r="B91" s="140" t="s">
        <v>8222</v>
      </c>
      <c r="C91" s="73" t="s">
        <v>1329</v>
      </c>
      <c r="D91" s="140" t="s">
        <v>8069</v>
      </c>
      <c r="E91" s="140"/>
      <c r="F91" s="86" t="s">
        <v>980</v>
      </c>
      <c r="G91" s="86">
        <v>5</v>
      </c>
      <c r="H91" s="86" t="s">
        <v>1057</v>
      </c>
      <c r="I91" s="86" t="s">
        <v>165</v>
      </c>
      <c r="J91" s="86" t="s">
        <v>25</v>
      </c>
      <c r="K91" s="86" t="s">
        <v>220</v>
      </c>
      <c r="L91" s="86" t="s">
        <v>30</v>
      </c>
      <c r="M91" s="86" t="s">
        <v>45</v>
      </c>
      <c r="N91" s="86" t="s">
        <v>30</v>
      </c>
    </row>
    <row r="92" spans="1:14" ht="15" customHeight="1">
      <c r="A92" s="140" t="s">
        <v>8066</v>
      </c>
      <c r="B92" s="140" t="s">
        <v>8222</v>
      </c>
      <c r="C92" s="73" t="s">
        <v>1329</v>
      </c>
      <c r="D92" s="140" t="s">
        <v>8070</v>
      </c>
      <c r="E92" s="140"/>
      <c r="F92" s="86" t="s">
        <v>980</v>
      </c>
      <c r="G92" s="86">
        <v>5</v>
      </c>
      <c r="H92" s="86" t="s">
        <v>1057</v>
      </c>
      <c r="I92" s="86" t="s">
        <v>165</v>
      </c>
      <c r="J92" s="86" t="s">
        <v>25</v>
      </c>
      <c r="K92" s="86" t="s">
        <v>220</v>
      </c>
      <c r="L92" s="86" t="s">
        <v>30</v>
      </c>
      <c r="M92" s="86" t="s">
        <v>45</v>
      </c>
      <c r="N92" s="86" t="s">
        <v>45</v>
      </c>
    </row>
    <row r="93" spans="1:14">
      <c r="A93" s="140" t="s">
        <v>8066</v>
      </c>
      <c r="B93" s="140" t="s">
        <v>8222</v>
      </c>
      <c r="C93" s="73" t="s">
        <v>6938</v>
      </c>
      <c r="D93" s="140" t="s">
        <v>8805</v>
      </c>
      <c r="E93" s="140"/>
      <c r="F93" s="86" t="s">
        <v>983</v>
      </c>
      <c r="G93" s="86">
        <v>2</v>
      </c>
      <c r="H93" s="86" t="s">
        <v>1057</v>
      </c>
      <c r="I93" s="86" t="s">
        <v>36</v>
      </c>
      <c r="J93" s="86" t="s">
        <v>35</v>
      </c>
      <c r="K93" s="86" t="s">
        <v>220</v>
      </c>
      <c r="L93" s="86" t="s">
        <v>30</v>
      </c>
      <c r="M93" s="86" t="s">
        <v>45</v>
      </c>
      <c r="N93" s="86" t="s">
        <v>30</v>
      </c>
    </row>
    <row r="94" spans="1:14" ht="15" customHeight="1">
      <c r="A94" s="140" t="s">
        <v>8066</v>
      </c>
      <c r="B94" s="140" t="s">
        <v>8222</v>
      </c>
      <c r="C94" s="140" t="s">
        <v>6938</v>
      </c>
      <c r="D94" s="140" t="s">
        <v>8970</v>
      </c>
      <c r="E94" s="86"/>
      <c r="F94" s="86" t="s">
        <v>980</v>
      </c>
      <c r="G94" s="86">
        <v>5</v>
      </c>
      <c r="H94" s="86" t="s">
        <v>1057</v>
      </c>
      <c r="I94" s="86" t="s">
        <v>165</v>
      </c>
      <c r="J94" s="86" t="s">
        <v>180</v>
      </c>
      <c r="K94" s="86" t="s">
        <v>220</v>
      </c>
      <c r="L94" s="86" t="s">
        <v>45</v>
      </c>
      <c r="M94" s="86" t="s">
        <v>45</v>
      </c>
      <c r="N94" s="86" t="s">
        <v>45</v>
      </c>
    </row>
    <row r="95" spans="1:14" ht="15" customHeight="1">
      <c r="A95" s="140" t="s">
        <v>8066</v>
      </c>
      <c r="B95" s="140" t="s">
        <v>8222</v>
      </c>
      <c r="C95" s="73" t="s">
        <v>6938</v>
      </c>
      <c r="D95" s="140" t="s">
        <v>10769</v>
      </c>
      <c r="E95" s="140"/>
      <c r="F95" s="86" t="s">
        <v>982</v>
      </c>
      <c r="G95" s="86">
        <v>4</v>
      </c>
      <c r="H95" s="86" t="s">
        <v>1057</v>
      </c>
      <c r="I95" s="86" t="s">
        <v>192</v>
      </c>
      <c r="J95" s="86" t="s">
        <v>182</v>
      </c>
      <c r="K95" s="86" t="s">
        <v>220</v>
      </c>
      <c r="L95" s="86" t="s">
        <v>45</v>
      </c>
      <c r="M95" s="86" t="s">
        <v>45</v>
      </c>
      <c r="N95" s="86" t="s">
        <v>45</v>
      </c>
    </row>
    <row r="96" spans="1:14" ht="15" customHeight="1">
      <c r="A96" s="140" t="s">
        <v>8066</v>
      </c>
      <c r="B96" s="140" t="s">
        <v>8222</v>
      </c>
      <c r="C96" s="73" t="s">
        <v>6938</v>
      </c>
      <c r="D96" s="140" t="s">
        <v>9597</v>
      </c>
      <c r="E96" s="140"/>
      <c r="F96" s="86" t="s">
        <v>982</v>
      </c>
      <c r="G96" s="86">
        <v>4</v>
      </c>
      <c r="H96" s="86" t="s">
        <v>1057</v>
      </c>
      <c r="I96" s="86" t="s">
        <v>192</v>
      </c>
      <c r="J96" s="86" t="s">
        <v>182</v>
      </c>
      <c r="K96" s="86" t="s">
        <v>220</v>
      </c>
      <c r="L96" s="86" t="s">
        <v>45</v>
      </c>
      <c r="M96" s="86" t="s">
        <v>45</v>
      </c>
      <c r="N96" s="86" t="s">
        <v>30</v>
      </c>
    </row>
    <row r="97" spans="1:14" ht="15" customHeight="1">
      <c r="A97" s="140" t="s">
        <v>8066</v>
      </c>
      <c r="B97" s="140" t="s">
        <v>8222</v>
      </c>
      <c r="C97" s="73" t="s">
        <v>6938</v>
      </c>
      <c r="D97" s="140" t="s">
        <v>8808</v>
      </c>
      <c r="E97" s="140"/>
      <c r="F97" s="86" t="s">
        <v>979</v>
      </c>
      <c r="G97" s="86">
        <v>3</v>
      </c>
      <c r="H97" s="86" t="s">
        <v>1057</v>
      </c>
      <c r="I97" s="86" t="s">
        <v>192</v>
      </c>
      <c r="J97" s="86" t="s">
        <v>182</v>
      </c>
      <c r="K97" s="86" t="s">
        <v>220</v>
      </c>
      <c r="L97" s="86" t="s">
        <v>30</v>
      </c>
      <c r="M97" s="86" t="s">
        <v>45</v>
      </c>
      <c r="N97" s="86" t="s">
        <v>45</v>
      </c>
    </row>
    <row r="98" spans="1:14" ht="15" customHeight="1">
      <c r="A98" s="140" t="s">
        <v>8066</v>
      </c>
      <c r="B98" s="140" t="s">
        <v>8222</v>
      </c>
      <c r="C98" s="582" t="s">
        <v>6938</v>
      </c>
      <c r="D98" s="140" t="s">
        <v>9598</v>
      </c>
      <c r="E98" s="140"/>
      <c r="F98" s="86" t="s">
        <v>979</v>
      </c>
      <c r="G98" s="86">
        <v>3</v>
      </c>
      <c r="H98" s="86" t="s">
        <v>1057</v>
      </c>
      <c r="I98" s="86" t="s">
        <v>192</v>
      </c>
      <c r="J98" s="86" t="s">
        <v>182</v>
      </c>
      <c r="K98" s="86" t="s">
        <v>220</v>
      </c>
      <c r="L98" s="86" t="s">
        <v>30</v>
      </c>
      <c r="M98" s="86" t="s">
        <v>45</v>
      </c>
      <c r="N98" s="86" t="s">
        <v>30</v>
      </c>
    </row>
    <row r="99" spans="1:14" ht="15" customHeight="1">
      <c r="A99" s="140" t="s">
        <v>8066</v>
      </c>
      <c r="B99" s="140" t="s">
        <v>8222</v>
      </c>
      <c r="C99" s="73" t="s">
        <v>6938</v>
      </c>
      <c r="D99" s="140" t="s">
        <v>8971</v>
      </c>
      <c r="E99" s="140"/>
      <c r="F99" s="86" t="s">
        <v>983</v>
      </c>
      <c r="G99" s="86">
        <v>2</v>
      </c>
      <c r="H99" s="86" t="s">
        <v>1057</v>
      </c>
      <c r="I99" s="86" t="s">
        <v>36</v>
      </c>
      <c r="J99" s="86" t="s">
        <v>180</v>
      </c>
      <c r="K99" s="86" t="s">
        <v>220</v>
      </c>
      <c r="L99" s="86" t="s">
        <v>30</v>
      </c>
      <c r="M99" s="86" t="s">
        <v>45</v>
      </c>
      <c r="N99" s="86" t="s">
        <v>45</v>
      </c>
    </row>
    <row r="100" spans="1:14" ht="15" customHeight="1">
      <c r="A100" s="140" t="s">
        <v>8066</v>
      </c>
      <c r="B100" s="140" t="s">
        <v>8222</v>
      </c>
      <c r="C100" s="73" t="s">
        <v>6938</v>
      </c>
      <c r="D100" s="73" t="s">
        <v>11771</v>
      </c>
      <c r="E100" s="140"/>
      <c r="F100" s="86" t="s">
        <v>979</v>
      </c>
      <c r="G100" s="86">
        <v>3</v>
      </c>
      <c r="H100" s="86" t="s">
        <v>1057</v>
      </c>
      <c r="I100" s="86" t="s">
        <v>192</v>
      </c>
      <c r="J100" s="86" t="s">
        <v>35</v>
      </c>
      <c r="K100" s="86" t="s">
        <v>220</v>
      </c>
      <c r="L100" s="86" t="s">
        <v>45</v>
      </c>
      <c r="M100" s="86" t="s">
        <v>45</v>
      </c>
      <c r="N100" s="86" t="s">
        <v>30</v>
      </c>
    </row>
    <row r="101" spans="1:14" ht="15" customHeight="1">
      <c r="A101" s="140" t="s">
        <v>8066</v>
      </c>
      <c r="B101" s="140" t="s">
        <v>8222</v>
      </c>
      <c r="C101" s="582" t="s">
        <v>1319</v>
      </c>
      <c r="D101" s="140" t="s">
        <v>10770</v>
      </c>
      <c r="E101" s="140"/>
      <c r="F101" s="86" t="s">
        <v>980</v>
      </c>
      <c r="G101" s="86">
        <v>5</v>
      </c>
      <c r="H101" s="86" t="s">
        <v>1057</v>
      </c>
      <c r="I101" s="86" t="s">
        <v>165</v>
      </c>
      <c r="J101" s="86" t="s">
        <v>35</v>
      </c>
      <c r="K101" s="86" t="s">
        <v>6535</v>
      </c>
      <c r="L101" s="86" t="s">
        <v>30</v>
      </c>
      <c r="M101" s="86" t="s">
        <v>45</v>
      </c>
      <c r="N101" s="86" t="s">
        <v>45</v>
      </c>
    </row>
    <row r="102" spans="1:14" ht="15" customHeight="1">
      <c r="A102" s="140" t="s">
        <v>8066</v>
      </c>
      <c r="B102" s="140" t="s">
        <v>8222</v>
      </c>
      <c r="C102" s="582" t="s">
        <v>9732</v>
      </c>
      <c r="D102" s="140" t="s">
        <v>10771</v>
      </c>
      <c r="E102" s="140"/>
      <c r="F102" s="86" t="s">
        <v>980</v>
      </c>
      <c r="G102" s="86">
        <v>5</v>
      </c>
      <c r="H102" s="86" t="s">
        <v>1057</v>
      </c>
      <c r="I102" s="86" t="s">
        <v>165</v>
      </c>
      <c r="J102" s="86" t="s">
        <v>35</v>
      </c>
      <c r="K102" s="86" t="s">
        <v>7744</v>
      </c>
      <c r="L102" s="86" t="s">
        <v>45</v>
      </c>
      <c r="M102" s="86" t="s">
        <v>30</v>
      </c>
      <c r="N102" s="86" t="s">
        <v>45</v>
      </c>
    </row>
    <row r="103" spans="1:14">
      <c r="A103" s="140" t="s">
        <v>8066</v>
      </c>
      <c r="B103" s="140" t="s">
        <v>8222</v>
      </c>
      <c r="C103" s="73" t="s">
        <v>1337</v>
      </c>
      <c r="D103" s="140" t="s">
        <v>10772</v>
      </c>
      <c r="E103" s="140"/>
      <c r="F103" s="86" t="s">
        <v>979</v>
      </c>
      <c r="G103" s="86">
        <v>3</v>
      </c>
      <c r="H103" s="86" t="s">
        <v>1057</v>
      </c>
      <c r="I103" s="86" t="s">
        <v>36</v>
      </c>
      <c r="J103" s="86" t="s">
        <v>35</v>
      </c>
      <c r="K103" s="86" t="s">
        <v>220</v>
      </c>
      <c r="L103" s="86" t="s">
        <v>30</v>
      </c>
      <c r="M103" s="86" t="s">
        <v>45</v>
      </c>
      <c r="N103" s="86" t="s">
        <v>30</v>
      </c>
    </row>
    <row r="104" spans="1:14">
      <c r="A104" s="140" t="s">
        <v>8066</v>
      </c>
      <c r="B104" s="140" t="s">
        <v>8222</v>
      </c>
      <c r="C104" s="73" t="s">
        <v>1338</v>
      </c>
      <c r="D104" s="140" t="s">
        <v>8071</v>
      </c>
      <c r="E104" s="140"/>
      <c r="F104" s="86" t="s">
        <v>981</v>
      </c>
      <c r="G104" s="86">
        <v>1</v>
      </c>
      <c r="H104" s="86" t="s">
        <v>1057</v>
      </c>
      <c r="I104" s="86" t="s">
        <v>36</v>
      </c>
      <c r="J104" s="86" t="s">
        <v>25</v>
      </c>
      <c r="K104" s="86" t="s">
        <v>220</v>
      </c>
      <c r="L104" s="86" t="s">
        <v>30</v>
      </c>
      <c r="M104" s="86" t="s">
        <v>45</v>
      </c>
      <c r="N104" s="86" t="s">
        <v>45</v>
      </c>
    </row>
    <row r="105" spans="1:14" ht="15" customHeight="1">
      <c r="A105" s="140" t="s">
        <v>8066</v>
      </c>
      <c r="B105" s="140" t="s">
        <v>8222</v>
      </c>
      <c r="C105" s="73" t="s">
        <v>1340</v>
      </c>
      <c r="D105" s="140" t="s">
        <v>9163</v>
      </c>
      <c r="E105" s="140"/>
      <c r="F105" s="86" t="s">
        <v>980</v>
      </c>
      <c r="G105" s="86">
        <v>5</v>
      </c>
      <c r="H105" s="86" t="s">
        <v>1057</v>
      </c>
      <c r="I105" s="86" t="s">
        <v>203</v>
      </c>
      <c r="J105" s="86" t="s">
        <v>35</v>
      </c>
      <c r="K105" s="86" t="s">
        <v>220</v>
      </c>
      <c r="L105" s="86" t="s">
        <v>45</v>
      </c>
      <c r="M105" s="86" t="s">
        <v>45</v>
      </c>
      <c r="N105" s="86" t="s">
        <v>45</v>
      </c>
    </row>
    <row r="106" spans="1:14" ht="15" customHeight="1">
      <c r="A106" s="140" t="s">
        <v>8066</v>
      </c>
      <c r="B106" s="140" t="s">
        <v>8222</v>
      </c>
      <c r="C106" s="73" t="s">
        <v>1323</v>
      </c>
      <c r="D106" s="140" t="s">
        <v>10773</v>
      </c>
      <c r="E106" s="140"/>
      <c r="F106" s="86" t="s">
        <v>980</v>
      </c>
      <c r="G106" s="86">
        <v>5</v>
      </c>
      <c r="H106" s="86" t="s">
        <v>1057</v>
      </c>
      <c r="I106" s="86" t="s">
        <v>165</v>
      </c>
      <c r="J106" s="86" t="s">
        <v>35</v>
      </c>
      <c r="K106" s="86" t="s">
        <v>24</v>
      </c>
      <c r="L106" s="86" t="s">
        <v>30</v>
      </c>
      <c r="M106" s="86" t="s">
        <v>45</v>
      </c>
      <c r="N106" s="86" t="s">
        <v>45</v>
      </c>
    </row>
    <row r="107" spans="1:14" ht="15" customHeight="1">
      <c r="A107" s="140" t="s">
        <v>8066</v>
      </c>
      <c r="B107" s="140" t="s">
        <v>8222</v>
      </c>
      <c r="C107" s="73" t="s">
        <v>1323</v>
      </c>
      <c r="D107" s="140" t="s">
        <v>10774</v>
      </c>
      <c r="E107" s="140"/>
      <c r="F107" s="86" t="s">
        <v>981</v>
      </c>
      <c r="G107" s="86">
        <v>1</v>
      </c>
      <c r="H107" s="86" t="s">
        <v>1057</v>
      </c>
      <c r="I107" s="86" t="s">
        <v>57</v>
      </c>
      <c r="J107" s="86" t="s">
        <v>25</v>
      </c>
      <c r="K107" s="86" t="s">
        <v>220</v>
      </c>
      <c r="L107" s="86" t="s">
        <v>45</v>
      </c>
      <c r="M107" s="86" t="s">
        <v>45</v>
      </c>
      <c r="N107" s="86" t="s">
        <v>45</v>
      </c>
    </row>
    <row r="108" spans="1:14">
      <c r="A108" s="140" t="s">
        <v>8066</v>
      </c>
      <c r="B108" s="140" t="s">
        <v>8222</v>
      </c>
      <c r="C108" s="73" t="s">
        <v>1323</v>
      </c>
      <c r="D108" s="140" t="s">
        <v>6944</v>
      </c>
      <c r="E108" s="140"/>
      <c r="F108" s="86" t="s">
        <v>981</v>
      </c>
      <c r="G108" s="86">
        <v>1</v>
      </c>
      <c r="H108" s="86" t="s">
        <v>1057</v>
      </c>
      <c r="I108" s="86" t="s">
        <v>36</v>
      </c>
      <c r="J108" s="86" t="s">
        <v>25</v>
      </c>
      <c r="K108" s="86" t="s">
        <v>220</v>
      </c>
      <c r="L108" s="86" t="s">
        <v>30</v>
      </c>
      <c r="M108" s="86" t="s">
        <v>45</v>
      </c>
      <c r="N108" s="86" t="s">
        <v>45</v>
      </c>
    </row>
    <row r="109" spans="1:14" ht="15" customHeight="1">
      <c r="A109" s="140" t="s">
        <v>8066</v>
      </c>
      <c r="B109" s="140" t="s">
        <v>8870</v>
      </c>
      <c r="C109" s="73" t="s">
        <v>7632</v>
      </c>
      <c r="D109" s="140" t="s">
        <v>10756</v>
      </c>
      <c r="E109" s="140"/>
      <c r="F109" s="86" t="s">
        <v>982</v>
      </c>
      <c r="G109" s="86">
        <v>4</v>
      </c>
      <c r="H109" s="86" t="s">
        <v>1057</v>
      </c>
      <c r="I109" s="86" t="s">
        <v>165</v>
      </c>
      <c r="J109" s="86" t="s">
        <v>35</v>
      </c>
      <c r="K109" s="86" t="s">
        <v>220</v>
      </c>
      <c r="L109" s="86" t="s">
        <v>30</v>
      </c>
      <c r="M109" s="86" t="s">
        <v>45</v>
      </c>
      <c r="N109" s="86" t="s">
        <v>30</v>
      </c>
    </row>
    <row r="110" spans="1:14" ht="15" customHeight="1">
      <c r="A110" s="140" t="s">
        <v>8066</v>
      </c>
      <c r="B110" s="140" t="s">
        <v>8870</v>
      </c>
      <c r="C110" s="73" t="s">
        <v>7632</v>
      </c>
      <c r="D110" s="140" t="s">
        <v>10755</v>
      </c>
      <c r="E110" s="140"/>
      <c r="F110" s="86" t="s">
        <v>980</v>
      </c>
      <c r="G110" s="86">
        <v>5</v>
      </c>
      <c r="H110" s="86" t="s">
        <v>1057</v>
      </c>
      <c r="I110" s="86" t="s">
        <v>165</v>
      </c>
      <c r="J110" s="86" t="s">
        <v>169</v>
      </c>
      <c r="K110" s="86" t="s">
        <v>220</v>
      </c>
      <c r="L110" s="86" t="s">
        <v>30</v>
      </c>
      <c r="M110" s="86" t="s">
        <v>45</v>
      </c>
      <c r="N110" s="86" t="s">
        <v>45</v>
      </c>
    </row>
    <row r="111" spans="1:14" ht="15" customHeight="1">
      <c r="A111" s="140" t="s">
        <v>8066</v>
      </c>
      <c r="B111" s="140" t="s">
        <v>8870</v>
      </c>
      <c r="C111" s="73" t="s">
        <v>11094</v>
      </c>
      <c r="D111" s="140" t="s">
        <v>10757</v>
      </c>
      <c r="E111" s="140"/>
      <c r="F111" s="86" t="s">
        <v>983</v>
      </c>
      <c r="G111" s="86">
        <v>2</v>
      </c>
      <c r="H111" s="86" t="s">
        <v>1057</v>
      </c>
      <c r="I111" s="86" t="s">
        <v>36</v>
      </c>
      <c r="J111" s="86" t="s">
        <v>191</v>
      </c>
      <c r="K111" s="86" t="s">
        <v>220</v>
      </c>
      <c r="L111" s="86" t="s">
        <v>45</v>
      </c>
      <c r="M111" s="86" t="s">
        <v>45</v>
      </c>
      <c r="N111" s="86" t="s">
        <v>45</v>
      </c>
    </row>
    <row r="112" spans="1:14" ht="15" customHeight="1">
      <c r="A112" s="140" t="s">
        <v>8066</v>
      </c>
      <c r="B112" s="140" t="s">
        <v>8870</v>
      </c>
      <c r="C112" s="73" t="s">
        <v>11094</v>
      </c>
      <c r="D112" s="140" t="s">
        <v>10667</v>
      </c>
      <c r="E112" s="140"/>
      <c r="F112" s="86" t="s">
        <v>982</v>
      </c>
      <c r="G112" s="86">
        <v>4</v>
      </c>
      <c r="H112" s="86" t="s">
        <v>1057</v>
      </c>
      <c r="I112" s="86" t="s">
        <v>165</v>
      </c>
      <c r="J112" s="86" t="s">
        <v>191</v>
      </c>
      <c r="K112" s="86" t="s">
        <v>220</v>
      </c>
      <c r="L112" s="86" t="s">
        <v>45</v>
      </c>
      <c r="M112" s="86" t="s">
        <v>45</v>
      </c>
      <c r="N112" s="86" t="s">
        <v>45</v>
      </c>
    </row>
    <row r="113" spans="1:14" ht="15" customHeight="1">
      <c r="A113" s="140" t="s">
        <v>8066</v>
      </c>
      <c r="B113" s="140" t="s">
        <v>8870</v>
      </c>
      <c r="C113" s="73" t="s">
        <v>1318</v>
      </c>
      <c r="D113" s="140" t="s">
        <v>10758</v>
      </c>
      <c r="E113" s="140"/>
      <c r="F113" s="86" t="s">
        <v>982</v>
      </c>
      <c r="G113" s="86">
        <v>4</v>
      </c>
      <c r="H113" s="86" t="s">
        <v>1057</v>
      </c>
      <c r="I113" s="86" t="s">
        <v>192</v>
      </c>
      <c r="J113" s="86" t="s">
        <v>191</v>
      </c>
      <c r="K113" s="86" t="s">
        <v>220</v>
      </c>
      <c r="L113" s="86" t="s">
        <v>30</v>
      </c>
      <c r="M113" s="86" t="s">
        <v>45</v>
      </c>
      <c r="N113" s="86" t="s">
        <v>30</v>
      </c>
    </row>
    <row r="114" spans="1:14" ht="15" customHeight="1">
      <c r="A114" s="140" t="s">
        <v>8066</v>
      </c>
      <c r="B114" s="140" t="s">
        <v>8870</v>
      </c>
      <c r="C114" s="140" t="s">
        <v>6399</v>
      </c>
      <c r="D114" s="140" t="s">
        <v>10759</v>
      </c>
      <c r="E114" s="140"/>
      <c r="F114" s="86" t="s">
        <v>980</v>
      </c>
      <c r="G114" s="86">
        <v>5</v>
      </c>
      <c r="H114" s="86" t="s">
        <v>1059</v>
      </c>
      <c r="I114" s="86" t="s">
        <v>165</v>
      </c>
      <c r="J114" s="86" t="s">
        <v>180</v>
      </c>
      <c r="K114" s="86" t="s">
        <v>220</v>
      </c>
      <c r="L114" s="86" t="s">
        <v>45</v>
      </c>
      <c r="M114" s="86" t="s">
        <v>30</v>
      </c>
      <c r="N114" s="86" t="s">
        <v>45</v>
      </c>
    </row>
    <row r="115" spans="1:14" ht="15" customHeight="1">
      <c r="A115" s="140" t="s">
        <v>8066</v>
      </c>
      <c r="B115" s="140" t="s">
        <v>8870</v>
      </c>
      <c r="C115" s="140" t="s">
        <v>6399</v>
      </c>
      <c r="D115" s="140" t="s">
        <v>10760</v>
      </c>
      <c r="E115" s="140"/>
      <c r="F115" s="86" t="s">
        <v>980</v>
      </c>
      <c r="G115" s="86">
        <v>5</v>
      </c>
      <c r="H115" s="86" t="s">
        <v>1057</v>
      </c>
      <c r="I115" s="86" t="s">
        <v>165</v>
      </c>
      <c r="J115" s="86" t="s">
        <v>35</v>
      </c>
      <c r="K115" s="86" t="s">
        <v>220</v>
      </c>
      <c r="L115" s="86" t="s">
        <v>45</v>
      </c>
      <c r="M115" s="86" t="s">
        <v>30</v>
      </c>
      <c r="N115" s="86" t="s">
        <v>45</v>
      </c>
    </row>
    <row r="116" spans="1:14" ht="15" customHeight="1">
      <c r="A116" s="140" t="s">
        <v>8066</v>
      </c>
      <c r="B116" s="140" t="s">
        <v>8870</v>
      </c>
      <c r="C116" s="73" t="s">
        <v>5966</v>
      </c>
      <c r="D116" s="140" t="s">
        <v>10761</v>
      </c>
      <c r="E116" s="140"/>
      <c r="F116" s="86" t="s">
        <v>982</v>
      </c>
      <c r="G116" s="86">
        <v>4</v>
      </c>
      <c r="H116" s="86" t="s">
        <v>1057</v>
      </c>
      <c r="I116" s="86" t="s">
        <v>165</v>
      </c>
      <c r="J116" s="86" t="s">
        <v>187</v>
      </c>
      <c r="K116" s="86" t="s">
        <v>220</v>
      </c>
      <c r="L116" s="86" t="s">
        <v>30</v>
      </c>
      <c r="M116" s="86" t="s">
        <v>45</v>
      </c>
      <c r="N116" s="86" t="s">
        <v>30</v>
      </c>
    </row>
    <row r="117" spans="1:14">
      <c r="A117" s="140" t="s">
        <v>8066</v>
      </c>
      <c r="B117" s="140" t="s">
        <v>8870</v>
      </c>
      <c r="C117" s="73" t="s">
        <v>5966</v>
      </c>
      <c r="D117" s="140" t="s">
        <v>10762</v>
      </c>
      <c r="E117" s="140"/>
      <c r="F117" s="86" t="s">
        <v>983</v>
      </c>
      <c r="G117" s="86">
        <v>2</v>
      </c>
      <c r="H117" s="86" t="s">
        <v>1057</v>
      </c>
      <c r="I117" s="86" t="s">
        <v>36</v>
      </c>
      <c r="J117" s="86" t="s">
        <v>35</v>
      </c>
      <c r="K117" s="86" t="s">
        <v>220</v>
      </c>
      <c r="L117" s="86" t="s">
        <v>45</v>
      </c>
      <c r="M117" s="86" t="s">
        <v>45</v>
      </c>
      <c r="N117" s="86" t="s">
        <v>30</v>
      </c>
    </row>
    <row r="118" spans="1:14" ht="15" customHeight="1">
      <c r="A118" s="140" t="s">
        <v>8066</v>
      </c>
      <c r="B118" s="140" t="s">
        <v>8870</v>
      </c>
      <c r="C118" s="73" t="s">
        <v>5966</v>
      </c>
      <c r="D118" s="140" t="s">
        <v>10763</v>
      </c>
      <c r="E118" s="140"/>
      <c r="F118" s="86" t="s">
        <v>979</v>
      </c>
      <c r="G118" s="86">
        <v>3</v>
      </c>
      <c r="H118" s="86" t="s">
        <v>1057</v>
      </c>
      <c r="I118" s="86" t="s">
        <v>192</v>
      </c>
      <c r="J118" s="86" t="s">
        <v>35</v>
      </c>
      <c r="K118" s="86" t="s">
        <v>220</v>
      </c>
      <c r="L118" s="86" t="s">
        <v>30</v>
      </c>
      <c r="M118" s="86" t="s">
        <v>45</v>
      </c>
      <c r="N118" s="86" t="s">
        <v>45</v>
      </c>
    </row>
    <row r="119" spans="1:14" ht="15" customHeight="1">
      <c r="A119" s="140" t="s">
        <v>8066</v>
      </c>
      <c r="B119" s="140" t="s">
        <v>8870</v>
      </c>
      <c r="C119" s="73" t="s">
        <v>5966</v>
      </c>
      <c r="D119" s="140" t="s">
        <v>10764</v>
      </c>
      <c r="E119" s="140"/>
      <c r="F119" s="86" t="s">
        <v>980</v>
      </c>
      <c r="G119" s="86">
        <v>5</v>
      </c>
      <c r="H119" s="86" t="s">
        <v>1057</v>
      </c>
      <c r="I119" s="86" t="s">
        <v>165</v>
      </c>
      <c r="J119" s="86" t="s">
        <v>35</v>
      </c>
      <c r="K119" s="86" t="s">
        <v>219</v>
      </c>
      <c r="L119" s="86" t="s">
        <v>30</v>
      </c>
      <c r="M119" s="86" t="s">
        <v>45</v>
      </c>
      <c r="N119" s="86" t="s">
        <v>45</v>
      </c>
    </row>
    <row r="120" spans="1:14" ht="15" customHeight="1">
      <c r="A120" s="140" t="s">
        <v>8066</v>
      </c>
      <c r="B120" s="140" t="s">
        <v>8870</v>
      </c>
      <c r="C120" s="73" t="s">
        <v>1335</v>
      </c>
      <c r="D120" s="140" t="s">
        <v>10021</v>
      </c>
      <c r="E120" s="140"/>
      <c r="F120" s="86" t="s">
        <v>980</v>
      </c>
      <c r="G120" s="86">
        <v>5</v>
      </c>
      <c r="H120" s="86" t="s">
        <v>1057</v>
      </c>
      <c r="I120" s="86" t="s">
        <v>165</v>
      </c>
      <c r="J120" s="86" t="s">
        <v>35</v>
      </c>
      <c r="K120" s="86" t="s">
        <v>7744</v>
      </c>
      <c r="L120" s="86" t="s">
        <v>45</v>
      </c>
      <c r="M120" s="86" t="s">
        <v>45</v>
      </c>
      <c r="N120" s="86" t="s">
        <v>30</v>
      </c>
    </row>
    <row r="121" spans="1:14" ht="15" customHeight="1">
      <c r="A121" s="140" t="s">
        <v>8066</v>
      </c>
      <c r="B121" s="140" t="s">
        <v>8870</v>
      </c>
      <c r="C121" s="73" t="s">
        <v>7372</v>
      </c>
      <c r="D121" s="140" t="s">
        <v>10765</v>
      </c>
      <c r="E121" s="140"/>
      <c r="F121" s="86" t="s">
        <v>982</v>
      </c>
      <c r="G121" s="86">
        <v>4</v>
      </c>
      <c r="H121" s="86" t="s">
        <v>1059</v>
      </c>
      <c r="I121" s="86" t="s">
        <v>192</v>
      </c>
      <c r="J121" s="86" t="s">
        <v>191</v>
      </c>
      <c r="K121" s="86" t="s">
        <v>220</v>
      </c>
      <c r="L121" s="86" t="s">
        <v>45</v>
      </c>
      <c r="M121" s="86" t="s">
        <v>45</v>
      </c>
      <c r="N121" s="86" t="s">
        <v>30</v>
      </c>
    </row>
    <row r="122" spans="1:14" ht="15" customHeight="1">
      <c r="A122" s="140" t="s">
        <v>8066</v>
      </c>
      <c r="B122" s="140" t="s">
        <v>8870</v>
      </c>
      <c r="C122" s="73" t="s">
        <v>1326</v>
      </c>
      <c r="D122" s="140" t="s">
        <v>10668</v>
      </c>
      <c r="E122" s="140"/>
      <c r="F122" s="86" t="s">
        <v>980</v>
      </c>
      <c r="G122" s="86">
        <v>5</v>
      </c>
      <c r="H122" s="86" t="s">
        <v>1057</v>
      </c>
      <c r="I122" s="86" t="s">
        <v>165</v>
      </c>
      <c r="J122" s="86" t="s">
        <v>180</v>
      </c>
      <c r="K122" s="86" t="s">
        <v>220</v>
      </c>
      <c r="L122" s="86" t="s">
        <v>30</v>
      </c>
      <c r="M122" s="86" t="s">
        <v>45</v>
      </c>
      <c r="N122" s="86" t="s">
        <v>30</v>
      </c>
    </row>
    <row r="123" spans="1:14" ht="15" customHeight="1">
      <c r="A123" s="140" t="s">
        <v>8066</v>
      </c>
      <c r="B123" s="140" t="s">
        <v>8870</v>
      </c>
      <c r="C123" s="73" t="s">
        <v>1326</v>
      </c>
      <c r="D123" s="140" t="s">
        <v>8804</v>
      </c>
      <c r="E123" s="140"/>
      <c r="F123" s="86" t="s">
        <v>982</v>
      </c>
      <c r="G123" s="86">
        <v>4</v>
      </c>
      <c r="H123" s="86" t="s">
        <v>1057</v>
      </c>
      <c r="I123" s="86" t="s">
        <v>165</v>
      </c>
      <c r="J123" s="86" t="s">
        <v>21</v>
      </c>
      <c r="K123" s="86" t="s">
        <v>220</v>
      </c>
      <c r="L123" s="86" t="s">
        <v>30</v>
      </c>
      <c r="M123" s="86" t="s">
        <v>45</v>
      </c>
      <c r="N123" s="86" t="s">
        <v>45</v>
      </c>
    </row>
    <row r="124" spans="1:14" ht="15" customHeight="1">
      <c r="A124" s="140" t="s">
        <v>8066</v>
      </c>
      <c r="B124" s="140" t="s">
        <v>8870</v>
      </c>
      <c r="C124" s="73" t="s">
        <v>8066</v>
      </c>
      <c r="D124" s="140" t="s">
        <v>8439</v>
      </c>
      <c r="E124" s="140"/>
      <c r="F124" s="86" t="s">
        <v>982</v>
      </c>
      <c r="G124" s="86">
        <v>4</v>
      </c>
      <c r="H124" s="86" t="s">
        <v>1057</v>
      </c>
      <c r="I124" s="86" t="s">
        <v>192</v>
      </c>
      <c r="J124" s="86" t="s">
        <v>35</v>
      </c>
      <c r="K124" s="86" t="s">
        <v>220</v>
      </c>
      <c r="L124" s="86" t="s">
        <v>45</v>
      </c>
      <c r="M124" s="86" t="s">
        <v>45</v>
      </c>
      <c r="N124" s="86" t="s">
        <v>45</v>
      </c>
    </row>
    <row r="125" spans="1:14" ht="15" customHeight="1">
      <c r="A125" s="140" t="s">
        <v>8066</v>
      </c>
      <c r="B125" s="140" t="s">
        <v>8870</v>
      </c>
      <c r="C125" s="73" t="s">
        <v>8066</v>
      </c>
      <c r="D125" s="140" t="s">
        <v>8072</v>
      </c>
      <c r="E125" s="140"/>
      <c r="F125" s="86" t="s">
        <v>979</v>
      </c>
      <c r="G125" s="86">
        <v>2.85</v>
      </c>
      <c r="H125" s="86" t="s">
        <v>1057</v>
      </c>
      <c r="I125" s="86" t="s">
        <v>192</v>
      </c>
      <c r="J125" s="86" t="s">
        <v>35</v>
      </c>
      <c r="K125" s="86" t="s">
        <v>220</v>
      </c>
      <c r="L125" s="86" t="s">
        <v>45</v>
      </c>
      <c r="M125" s="86" t="s">
        <v>45</v>
      </c>
      <c r="N125" s="86" t="s">
        <v>45</v>
      </c>
    </row>
    <row r="126" spans="1:14" ht="15" customHeight="1">
      <c r="A126" s="140" t="s">
        <v>8066</v>
      </c>
      <c r="B126" s="140" t="s">
        <v>8870</v>
      </c>
      <c r="C126" s="73" t="s">
        <v>8066</v>
      </c>
      <c r="D126" s="140" t="s">
        <v>8074</v>
      </c>
      <c r="E126" s="140"/>
      <c r="F126" s="86" t="s">
        <v>982</v>
      </c>
      <c r="G126" s="86">
        <v>3.75</v>
      </c>
      <c r="H126" s="86" t="s">
        <v>1057</v>
      </c>
      <c r="I126" s="86" t="s">
        <v>192</v>
      </c>
      <c r="J126" s="86" t="s">
        <v>35</v>
      </c>
      <c r="K126" s="86" t="s">
        <v>220</v>
      </c>
      <c r="L126" s="86" t="s">
        <v>45</v>
      </c>
      <c r="M126" s="86" t="s">
        <v>45</v>
      </c>
      <c r="N126" s="86" t="s">
        <v>45</v>
      </c>
    </row>
    <row r="127" spans="1:14" ht="15" customHeight="1">
      <c r="A127" s="140" t="s">
        <v>8066</v>
      </c>
      <c r="B127" s="140" t="s">
        <v>8870</v>
      </c>
      <c r="C127" s="73" t="s">
        <v>8066</v>
      </c>
      <c r="D127" s="140" t="s">
        <v>8073</v>
      </c>
      <c r="E127" s="140"/>
      <c r="F127" s="86" t="s">
        <v>979</v>
      </c>
      <c r="G127" s="86">
        <v>3.34</v>
      </c>
      <c r="H127" s="86" t="s">
        <v>1057</v>
      </c>
      <c r="I127" s="86" t="s">
        <v>192</v>
      </c>
      <c r="J127" s="86" t="s">
        <v>35</v>
      </c>
      <c r="K127" s="86" t="s">
        <v>220</v>
      </c>
      <c r="L127" s="86" t="s">
        <v>45</v>
      </c>
      <c r="M127" s="86" t="s">
        <v>45</v>
      </c>
      <c r="N127" s="86" t="s">
        <v>45</v>
      </c>
    </row>
    <row r="128" spans="1:14" ht="15" customHeight="1">
      <c r="A128" s="140" t="s">
        <v>8066</v>
      </c>
      <c r="B128" s="140" t="s">
        <v>8870</v>
      </c>
      <c r="C128" s="73" t="s">
        <v>1320</v>
      </c>
      <c r="D128" s="140" t="s">
        <v>10024</v>
      </c>
      <c r="E128" s="140"/>
      <c r="F128" s="86" t="s">
        <v>980</v>
      </c>
      <c r="G128" s="86">
        <v>5</v>
      </c>
      <c r="H128" s="86" t="s">
        <v>1057</v>
      </c>
      <c r="I128" s="86" t="s">
        <v>165</v>
      </c>
      <c r="J128" s="86" t="s">
        <v>35</v>
      </c>
      <c r="K128" s="86" t="s">
        <v>219</v>
      </c>
      <c r="L128" s="86" t="s">
        <v>30</v>
      </c>
      <c r="M128" s="86" t="s">
        <v>45</v>
      </c>
      <c r="N128" s="86" t="s">
        <v>45</v>
      </c>
    </row>
    <row r="129" spans="1:14" ht="15" customHeight="1">
      <c r="A129" s="140" t="s">
        <v>8066</v>
      </c>
      <c r="B129" s="140" t="s">
        <v>8870</v>
      </c>
      <c r="C129" s="582" t="s">
        <v>6733</v>
      </c>
      <c r="D129" s="140" t="s">
        <v>8800</v>
      </c>
      <c r="E129" s="140"/>
      <c r="F129" s="86" t="s">
        <v>979</v>
      </c>
      <c r="G129" s="86">
        <v>3</v>
      </c>
      <c r="H129" s="86" t="s">
        <v>1057</v>
      </c>
      <c r="I129" s="86" t="s">
        <v>192</v>
      </c>
      <c r="J129" s="86" t="s">
        <v>180</v>
      </c>
      <c r="K129" s="86" t="s">
        <v>220</v>
      </c>
      <c r="L129" s="86" t="s">
        <v>30</v>
      </c>
      <c r="M129" s="86" t="s">
        <v>45</v>
      </c>
      <c r="N129" s="86" t="s">
        <v>30</v>
      </c>
    </row>
    <row r="130" spans="1:14" ht="15" customHeight="1">
      <c r="A130" s="140" t="s">
        <v>8066</v>
      </c>
      <c r="B130" s="140" t="s">
        <v>8870</v>
      </c>
      <c r="C130" s="582" t="s">
        <v>6733</v>
      </c>
      <c r="D130" s="140" t="s">
        <v>7986</v>
      </c>
      <c r="E130" s="140"/>
      <c r="F130" s="86" t="s">
        <v>980</v>
      </c>
      <c r="G130" s="86">
        <v>5</v>
      </c>
      <c r="H130" s="86" t="s">
        <v>1057</v>
      </c>
      <c r="I130" s="86" t="s">
        <v>165</v>
      </c>
      <c r="J130" s="86" t="s">
        <v>180</v>
      </c>
      <c r="K130" s="86" t="s">
        <v>220</v>
      </c>
      <c r="L130" s="86" t="s">
        <v>30</v>
      </c>
      <c r="M130" s="86" t="s">
        <v>45</v>
      </c>
      <c r="N130" s="86" t="s">
        <v>30</v>
      </c>
    </row>
    <row r="131" spans="1:14" ht="15" customHeight="1">
      <c r="A131" s="140" t="s">
        <v>8066</v>
      </c>
      <c r="B131" s="140" t="s">
        <v>8870</v>
      </c>
      <c r="C131" s="582" t="s">
        <v>6733</v>
      </c>
      <c r="D131" s="140" t="s">
        <v>12577</v>
      </c>
      <c r="E131" s="140"/>
      <c r="F131" s="86" t="s">
        <v>980</v>
      </c>
      <c r="G131" s="86">
        <v>5</v>
      </c>
      <c r="H131" s="86" t="s">
        <v>1057</v>
      </c>
      <c r="I131" s="86" t="s">
        <v>165</v>
      </c>
      <c r="J131" s="86" t="s">
        <v>22</v>
      </c>
      <c r="K131" s="86" t="s">
        <v>220</v>
      </c>
      <c r="L131" s="86" t="s">
        <v>30</v>
      </c>
      <c r="M131" s="86" t="s">
        <v>45</v>
      </c>
      <c r="N131" s="86" t="s">
        <v>45</v>
      </c>
    </row>
    <row r="132" spans="1:14" ht="15" customHeight="1">
      <c r="A132" s="140" t="s">
        <v>8066</v>
      </c>
      <c r="B132" s="140" t="s">
        <v>8870</v>
      </c>
      <c r="C132" s="582" t="s">
        <v>6733</v>
      </c>
      <c r="D132" s="140" t="s">
        <v>10022</v>
      </c>
      <c r="E132" s="140"/>
      <c r="F132" s="86" t="s">
        <v>980</v>
      </c>
      <c r="G132" s="86">
        <v>5</v>
      </c>
      <c r="H132" s="86" t="s">
        <v>1057</v>
      </c>
      <c r="I132" s="86" t="s">
        <v>165</v>
      </c>
      <c r="J132" s="86" t="s">
        <v>42</v>
      </c>
      <c r="K132" s="86" t="s">
        <v>220</v>
      </c>
      <c r="L132" s="86" t="s">
        <v>30</v>
      </c>
      <c r="M132" s="86" t="s">
        <v>45</v>
      </c>
      <c r="N132" s="86" t="s">
        <v>45</v>
      </c>
    </row>
    <row r="133" spans="1:14" ht="15" customHeight="1">
      <c r="A133" s="140" t="s">
        <v>8066</v>
      </c>
      <c r="B133" s="140" t="s">
        <v>8870</v>
      </c>
      <c r="C133" s="582" t="s">
        <v>1321</v>
      </c>
      <c r="D133" s="73" t="s">
        <v>11773</v>
      </c>
      <c r="E133" s="140"/>
      <c r="F133" s="86" t="s">
        <v>980</v>
      </c>
      <c r="G133" s="86">
        <v>5</v>
      </c>
      <c r="H133" s="86" t="s">
        <v>1057</v>
      </c>
      <c r="I133" s="86" t="s">
        <v>165</v>
      </c>
      <c r="J133" s="86" t="s">
        <v>35</v>
      </c>
      <c r="K133" s="86" t="s">
        <v>220</v>
      </c>
      <c r="L133" s="86" t="s">
        <v>30</v>
      </c>
      <c r="M133" s="86" t="s">
        <v>45</v>
      </c>
      <c r="N133" s="86" t="s">
        <v>45</v>
      </c>
    </row>
    <row r="134" spans="1:14" ht="15" customHeight="1">
      <c r="A134" s="140" t="s">
        <v>8066</v>
      </c>
      <c r="B134" s="140" t="s">
        <v>8870</v>
      </c>
      <c r="C134" s="73" t="s">
        <v>1322</v>
      </c>
      <c r="D134" s="140" t="s">
        <v>10766</v>
      </c>
      <c r="E134" s="140"/>
      <c r="F134" s="86" t="s">
        <v>980</v>
      </c>
      <c r="G134" s="86">
        <v>5</v>
      </c>
      <c r="H134" s="86" t="s">
        <v>1057</v>
      </c>
      <c r="I134" s="86" t="s">
        <v>165</v>
      </c>
      <c r="J134" s="86" t="s">
        <v>180</v>
      </c>
      <c r="K134" s="86" t="s">
        <v>220</v>
      </c>
      <c r="L134" s="86" t="s">
        <v>30</v>
      </c>
      <c r="M134" s="86" t="s">
        <v>45</v>
      </c>
      <c r="N134" s="86" t="s">
        <v>45</v>
      </c>
    </row>
    <row r="135" spans="1:14">
      <c r="A135" s="140" t="s">
        <v>8066</v>
      </c>
      <c r="B135" s="140" t="s">
        <v>8870</v>
      </c>
      <c r="C135" s="73" t="s">
        <v>1322</v>
      </c>
      <c r="D135" s="140" t="s">
        <v>10767</v>
      </c>
      <c r="E135" s="140"/>
      <c r="F135" s="86" t="s">
        <v>983</v>
      </c>
      <c r="G135" s="86">
        <v>2</v>
      </c>
      <c r="H135" s="86" t="s">
        <v>1057</v>
      </c>
      <c r="I135" s="86" t="s">
        <v>36</v>
      </c>
      <c r="J135" s="86" t="s">
        <v>35</v>
      </c>
      <c r="K135" s="86" t="s">
        <v>220</v>
      </c>
      <c r="L135" s="86" t="s">
        <v>30</v>
      </c>
      <c r="M135" s="86" t="s">
        <v>45</v>
      </c>
      <c r="N135" s="86" t="s">
        <v>30</v>
      </c>
    </row>
    <row r="136" spans="1:14" ht="15" customHeight="1">
      <c r="A136" s="140" t="s">
        <v>8066</v>
      </c>
      <c r="B136" s="140" t="s">
        <v>8870</v>
      </c>
      <c r="C136" s="73" t="s">
        <v>5987</v>
      </c>
      <c r="D136" s="140" t="s">
        <v>10768</v>
      </c>
      <c r="E136" s="140"/>
      <c r="F136" s="86" t="s">
        <v>980</v>
      </c>
      <c r="G136" s="86">
        <v>5</v>
      </c>
      <c r="H136" s="86" t="s">
        <v>1061</v>
      </c>
      <c r="I136" s="86" t="s">
        <v>165</v>
      </c>
      <c r="J136" s="86" t="s">
        <v>35</v>
      </c>
      <c r="K136" s="86" t="s">
        <v>220</v>
      </c>
      <c r="L136" s="86" t="s">
        <v>45</v>
      </c>
      <c r="M136" s="86" t="s">
        <v>30</v>
      </c>
      <c r="N136" s="86" t="s">
        <v>45</v>
      </c>
    </row>
    <row r="137" spans="1:14" ht="15" customHeight="1">
      <c r="A137" s="140" t="s">
        <v>8066</v>
      </c>
      <c r="B137" s="140" t="s">
        <v>8870</v>
      </c>
      <c r="C137" s="73" t="s">
        <v>1329</v>
      </c>
      <c r="D137" s="140" t="s">
        <v>8432</v>
      </c>
      <c r="E137" s="140"/>
      <c r="F137" s="86" t="s">
        <v>982</v>
      </c>
      <c r="G137" s="86">
        <v>4</v>
      </c>
      <c r="H137" s="86" t="s">
        <v>1057</v>
      </c>
      <c r="I137" s="86" t="s">
        <v>165</v>
      </c>
      <c r="J137" s="86" t="s">
        <v>35</v>
      </c>
      <c r="K137" s="86" t="s">
        <v>220</v>
      </c>
      <c r="L137" s="86" t="s">
        <v>30</v>
      </c>
      <c r="M137" s="86" t="s">
        <v>45</v>
      </c>
      <c r="N137" s="86" t="s">
        <v>45</v>
      </c>
    </row>
    <row r="138" spans="1:14" ht="15" customHeight="1">
      <c r="A138" s="140" t="s">
        <v>8066</v>
      </c>
      <c r="B138" s="140" t="s">
        <v>8870</v>
      </c>
      <c r="C138" s="73" t="s">
        <v>1329</v>
      </c>
      <c r="D138" s="73" t="s">
        <v>11772</v>
      </c>
      <c r="E138" s="140"/>
      <c r="F138" s="86" t="s">
        <v>981</v>
      </c>
      <c r="G138" s="86">
        <v>1</v>
      </c>
      <c r="H138" s="86" t="s">
        <v>1057</v>
      </c>
      <c r="I138" s="86" t="s">
        <v>190</v>
      </c>
      <c r="J138" s="86" t="s">
        <v>35</v>
      </c>
      <c r="K138" s="86" t="s">
        <v>220</v>
      </c>
      <c r="L138" s="86" t="s">
        <v>45</v>
      </c>
      <c r="M138" s="86" t="s">
        <v>45</v>
      </c>
      <c r="N138" s="86" t="s">
        <v>30</v>
      </c>
    </row>
    <row r="139" spans="1:14" ht="15" customHeight="1">
      <c r="A139" s="140" t="s">
        <v>8066</v>
      </c>
      <c r="B139" s="140" t="s">
        <v>8870</v>
      </c>
      <c r="C139" s="73" t="s">
        <v>1329</v>
      </c>
      <c r="D139" s="140" t="s">
        <v>8069</v>
      </c>
      <c r="E139" s="140"/>
      <c r="F139" s="86" t="s">
        <v>980</v>
      </c>
      <c r="G139" s="86">
        <v>5</v>
      </c>
      <c r="H139" s="86" t="s">
        <v>1057</v>
      </c>
      <c r="I139" s="86" t="s">
        <v>165</v>
      </c>
      <c r="J139" s="86" t="s">
        <v>25</v>
      </c>
      <c r="K139" s="86" t="s">
        <v>220</v>
      </c>
      <c r="L139" s="86" t="s">
        <v>30</v>
      </c>
      <c r="M139" s="86" t="s">
        <v>45</v>
      </c>
      <c r="N139" s="86" t="s">
        <v>30</v>
      </c>
    </row>
    <row r="140" spans="1:14" ht="15" customHeight="1">
      <c r="A140" s="140" t="s">
        <v>8066</v>
      </c>
      <c r="B140" s="140" t="s">
        <v>8870</v>
      </c>
      <c r="C140" s="73" t="s">
        <v>1329</v>
      </c>
      <c r="D140" s="140" t="s">
        <v>8070</v>
      </c>
      <c r="E140" s="140"/>
      <c r="F140" s="86" t="s">
        <v>980</v>
      </c>
      <c r="G140" s="86">
        <v>5</v>
      </c>
      <c r="H140" s="86" t="s">
        <v>1057</v>
      </c>
      <c r="I140" s="86" t="s">
        <v>165</v>
      </c>
      <c r="J140" s="86" t="s">
        <v>25</v>
      </c>
      <c r="K140" s="86" t="s">
        <v>220</v>
      </c>
      <c r="L140" s="86" t="s">
        <v>30</v>
      </c>
      <c r="M140" s="86" t="s">
        <v>45</v>
      </c>
      <c r="N140" s="86" t="s">
        <v>45</v>
      </c>
    </row>
    <row r="141" spans="1:14">
      <c r="A141" s="140" t="s">
        <v>8066</v>
      </c>
      <c r="B141" s="140" t="s">
        <v>8870</v>
      </c>
      <c r="C141" s="73" t="s">
        <v>6938</v>
      </c>
      <c r="D141" s="140" t="s">
        <v>8805</v>
      </c>
      <c r="E141" s="140"/>
      <c r="F141" s="86" t="s">
        <v>983</v>
      </c>
      <c r="G141" s="86">
        <v>2</v>
      </c>
      <c r="H141" s="86" t="s">
        <v>1057</v>
      </c>
      <c r="I141" s="86" t="s">
        <v>36</v>
      </c>
      <c r="J141" s="86" t="s">
        <v>35</v>
      </c>
      <c r="K141" s="86" t="s">
        <v>220</v>
      </c>
      <c r="L141" s="86" t="s">
        <v>30</v>
      </c>
      <c r="M141" s="86" t="s">
        <v>45</v>
      </c>
      <c r="N141" s="86" t="s">
        <v>30</v>
      </c>
    </row>
    <row r="142" spans="1:14" ht="15" customHeight="1">
      <c r="A142" s="140" t="s">
        <v>8066</v>
      </c>
      <c r="B142" s="140" t="s">
        <v>8870</v>
      </c>
      <c r="C142" s="140" t="s">
        <v>6938</v>
      </c>
      <c r="D142" s="140" t="s">
        <v>8970</v>
      </c>
      <c r="E142" s="140"/>
      <c r="F142" s="86" t="s">
        <v>980</v>
      </c>
      <c r="G142" s="86">
        <v>5</v>
      </c>
      <c r="H142" s="86" t="s">
        <v>1057</v>
      </c>
      <c r="I142" s="86" t="s">
        <v>165</v>
      </c>
      <c r="J142" s="86" t="s">
        <v>180</v>
      </c>
      <c r="K142" s="86" t="s">
        <v>220</v>
      </c>
      <c r="L142" s="86" t="s">
        <v>45</v>
      </c>
      <c r="M142" s="86" t="s">
        <v>45</v>
      </c>
      <c r="N142" s="86" t="s">
        <v>45</v>
      </c>
    </row>
    <row r="143" spans="1:14" ht="15" customHeight="1">
      <c r="A143" s="140" t="s">
        <v>8066</v>
      </c>
      <c r="B143" s="140" t="s">
        <v>8870</v>
      </c>
      <c r="C143" s="73" t="s">
        <v>6938</v>
      </c>
      <c r="D143" s="140" t="s">
        <v>10769</v>
      </c>
      <c r="E143" s="140"/>
      <c r="F143" s="86" t="s">
        <v>982</v>
      </c>
      <c r="G143" s="86">
        <v>4</v>
      </c>
      <c r="H143" s="86" t="s">
        <v>1057</v>
      </c>
      <c r="I143" s="86" t="s">
        <v>192</v>
      </c>
      <c r="J143" s="86" t="s">
        <v>182</v>
      </c>
      <c r="K143" s="86" t="s">
        <v>220</v>
      </c>
      <c r="L143" s="86" t="s">
        <v>45</v>
      </c>
      <c r="M143" s="86" t="s">
        <v>45</v>
      </c>
      <c r="N143" s="86" t="s">
        <v>45</v>
      </c>
    </row>
    <row r="144" spans="1:14" ht="15" customHeight="1">
      <c r="A144" s="140" t="s">
        <v>8066</v>
      </c>
      <c r="B144" s="140" t="s">
        <v>8870</v>
      </c>
      <c r="C144" s="73" t="s">
        <v>6938</v>
      </c>
      <c r="D144" s="140" t="s">
        <v>9597</v>
      </c>
      <c r="E144" s="140"/>
      <c r="F144" s="86" t="s">
        <v>982</v>
      </c>
      <c r="G144" s="86">
        <v>4</v>
      </c>
      <c r="H144" s="86" t="s">
        <v>1057</v>
      </c>
      <c r="I144" s="86" t="s">
        <v>192</v>
      </c>
      <c r="J144" s="86" t="s">
        <v>182</v>
      </c>
      <c r="K144" s="86" t="s">
        <v>220</v>
      </c>
      <c r="L144" s="86" t="s">
        <v>45</v>
      </c>
      <c r="M144" s="86" t="s">
        <v>45</v>
      </c>
      <c r="N144" s="86" t="s">
        <v>30</v>
      </c>
    </row>
    <row r="145" spans="1:14" ht="15" customHeight="1">
      <c r="A145" s="140" t="s">
        <v>8066</v>
      </c>
      <c r="B145" s="140" t="s">
        <v>8870</v>
      </c>
      <c r="C145" s="73" t="s">
        <v>6938</v>
      </c>
      <c r="D145" s="140" t="s">
        <v>8808</v>
      </c>
      <c r="E145" s="140"/>
      <c r="F145" s="86" t="s">
        <v>979</v>
      </c>
      <c r="G145" s="86">
        <v>3</v>
      </c>
      <c r="H145" s="86" t="s">
        <v>1057</v>
      </c>
      <c r="I145" s="86" t="s">
        <v>192</v>
      </c>
      <c r="J145" s="86" t="s">
        <v>182</v>
      </c>
      <c r="K145" s="86" t="s">
        <v>220</v>
      </c>
      <c r="L145" s="86" t="s">
        <v>30</v>
      </c>
      <c r="M145" s="86" t="s">
        <v>45</v>
      </c>
      <c r="N145" s="86" t="s">
        <v>45</v>
      </c>
    </row>
    <row r="146" spans="1:14" ht="15" customHeight="1">
      <c r="A146" s="140" t="s">
        <v>8066</v>
      </c>
      <c r="B146" s="140" t="s">
        <v>8870</v>
      </c>
      <c r="C146" s="582" t="s">
        <v>6938</v>
      </c>
      <c r="D146" s="140" t="s">
        <v>9598</v>
      </c>
      <c r="E146" s="140"/>
      <c r="F146" s="86" t="s">
        <v>979</v>
      </c>
      <c r="G146" s="86">
        <v>3</v>
      </c>
      <c r="H146" s="86" t="s">
        <v>1057</v>
      </c>
      <c r="I146" s="86" t="s">
        <v>192</v>
      </c>
      <c r="J146" s="86" t="s">
        <v>182</v>
      </c>
      <c r="K146" s="86" t="s">
        <v>220</v>
      </c>
      <c r="L146" s="86" t="s">
        <v>30</v>
      </c>
      <c r="M146" s="86" t="s">
        <v>45</v>
      </c>
      <c r="N146" s="86" t="s">
        <v>30</v>
      </c>
    </row>
    <row r="147" spans="1:14" ht="15" customHeight="1">
      <c r="A147" s="140" t="s">
        <v>8066</v>
      </c>
      <c r="B147" s="140" t="s">
        <v>8870</v>
      </c>
      <c r="C147" s="73" t="s">
        <v>6938</v>
      </c>
      <c r="D147" s="140" t="s">
        <v>8971</v>
      </c>
      <c r="E147" s="140"/>
      <c r="F147" s="86" t="s">
        <v>983</v>
      </c>
      <c r="G147" s="86">
        <v>2</v>
      </c>
      <c r="H147" s="86" t="s">
        <v>1057</v>
      </c>
      <c r="I147" s="86" t="s">
        <v>36</v>
      </c>
      <c r="J147" s="86" t="s">
        <v>180</v>
      </c>
      <c r="K147" s="86" t="s">
        <v>220</v>
      </c>
      <c r="L147" s="86" t="s">
        <v>30</v>
      </c>
      <c r="M147" s="86" t="s">
        <v>45</v>
      </c>
      <c r="N147" s="86" t="s">
        <v>45</v>
      </c>
    </row>
    <row r="148" spans="1:14" ht="15" customHeight="1">
      <c r="A148" s="140" t="s">
        <v>8066</v>
      </c>
      <c r="B148" s="140" t="s">
        <v>8870</v>
      </c>
      <c r="C148" s="73" t="s">
        <v>6938</v>
      </c>
      <c r="D148" s="73" t="s">
        <v>11771</v>
      </c>
      <c r="E148" s="140"/>
      <c r="F148" s="86" t="s">
        <v>979</v>
      </c>
      <c r="G148" s="86">
        <v>3</v>
      </c>
      <c r="H148" s="86" t="s">
        <v>1057</v>
      </c>
      <c r="I148" s="86" t="s">
        <v>192</v>
      </c>
      <c r="J148" s="86" t="s">
        <v>35</v>
      </c>
      <c r="K148" s="86" t="s">
        <v>220</v>
      </c>
      <c r="L148" s="86" t="s">
        <v>45</v>
      </c>
      <c r="M148" s="86" t="s">
        <v>45</v>
      </c>
      <c r="N148" s="86" t="s">
        <v>30</v>
      </c>
    </row>
    <row r="149" spans="1:14" ht="15" customHeight="1">
      <c r="A149" s="140" t="s">
        <v>8066</v>
      </c>
      <c r="B149" s="140" t="s">
        <v>8870</v>
      </c>
      <c r="C149" s="73" t="s">
        <v>1319</v>
      </c>
      <c r="D149" s="140" t="s">
        <v>10770</v>
      </c>
      <c r="E149" s="140"/>
      <c r="F149" s="86" t="s">
        <v>980</v>
      </c>
      <c r="G149" s="86">
        <v>5</v>
      </c>
      <c r="H149" s="86" t="s">
        <v>1057</v>
      </c>
      <c r="I149" s="86" t="s">
        <v>165</v>
      </c>
      <c r="J149" s="86" t="s">
        <v>35</v>
      </c>
      <c r="K149" s="86" t="s">
        <v>6535</v>
      </c>
      <c r="L149" s="86" t="s">
        <v>30</v>
      </c>
      <c r="M149" s="86" t="s">
        <v>45</v>
      </c>
      <c r="N149" s="86" t="s">
        <v>45</v>
      </c>
    </row>
    <row r="150" spans="1:14" ht="15" customHeight="1">
      <c r="A150" s="140" t="s">
        <v>8066</v>
      </c>
      <c r="B150" s="140" t="s">
        <v>8870</v>
      </c>
      <c r="C150" s="73" t="s">
        <v>9732</v>
      </c>
      <c r="D150" s="140" t="s">
        <v>10771</v>
      </c>
      <c r="E150" s="140"/>
      <c r="F150" s="86" t="s">
        <v>980</v>
      </c>
      <c r="G150" s="86">
        <v>5</v>
      </c>
      <c r="H150" s="86" t="s">
        <v>1057</v>
      </c>
      <c r="I150" s="86" t="s">
        <v>165</v>
      </c>
      <c r="J150" s="86" t="s">
        <v>35</v>
      </c>
      <c r="K150" s="86" t="s">
        <v>7744</v>
      </c>
      <c r="L150" s="86" t="s">
        <v>45</v>
      </c>
      <c r="M150" s="86" t="s">
        <v>30</v>
      </c>
      <c r="N150" s="86" t="s">
        <v>45</v>
      </c>
    </row>
    <row r="151" spans="1:14">
      <c r="A151" s="140" t="s">
        <v>8066</v>
      </c>
      <c r="B151" s="140" t="s">
        <v>8870</v>
      </c>
      <c r="C151" s="73" t="s">
        <v>1337</v>
      </c>
      <c r="D151" s="140" t="s">
        <v>10772</v>
      </c>
      <c r="E151" s="140"/>
      <c r="F151" s="86" t="s">
        <v>979</v>
      </c>
      <c r="G151" s="86">
        <v>3</v>
      </c>
      <c r="H151" s="86" t="s">
        <v>1057</v>
      </c>
      <c r="I151" s="86" t="s">
        <v>36</v>
      </c>
      <c r="J151" s="86" t="s">
        <v>35</v>
      </c>
      <c r="K151" s="86" t="s">
        <v>220</v>
      </c>
      <c r="L151" s="86" t="s">
        <v>30</v>
      </c>
      <c r="M151" s="86" t="s">
        <v>45</v>
      </c>
      <c r="N151" s="86" t="s">
        <v>30</v>
      </c>
    </row>
    <row r="152" spans="1:14">
      <c r="A152" s="140" t="s">
        <v>8066</v>
      </c>
      <c r="B152" s="140" t="s">
        <v>8870</v>
      </c>
      <c r="C152" s="73" t="s">
        <v>1338</v>
      </c>
      <c r="D152" s="140" t="s">
        <v>8071</v>
      </c>
      <c r="E152" s="140"/>
      <c r="F152" s="86" t="s">
        <v>981</v>
      </c>
      <c r="G152" s="86">
        <v>1</v>
      </c>
      <c r="H152" s="86" t="s">
        <v>1057</v>
      </c>
      <c r="I152" s="86" t="s">
        <v>36</v>
      </c>
      <c r="J152" s="86" t="s">
        <v>25</v>
      </c>
      <c r="K152" s="86" t="s">
        <v>220</v>
      </c>
      <c r="L152" s="86" t="s">
        <v>30</v>
      </c>
      <c r="M152" s="86" t="s">
        <v>45</v>
      </c>
      <c r="N152" s="86" t="s">
        <v>45</v>
      </c>
    </row>
    <row r="153" spans="1:14" ht="15" customHeight="1">
      <c r="A153" s="140" t="s">
        <v>8066</v>
      </c>
      <c r="B153" s="140" t="s">
        <v>8870</v>
      </c>
      <c r="C153" s="73" t="s">
        <v>1340</v>
      </c>
      <c r="D153" s="140" t="s">
        <v>9163</v>
      </c>
      <c r="E153" s="140"/>
      <c r="F153" s="86" t="s">
        <v>980</v>
      </c>
      <c r="G153" s="86">
        <v>5</v>
      </c>
      <c r="H153" s="86" t="s">
        <v>1057</v>
      </c>
      <c r="I153" s="86" t="s">
        <v>203</v>
      </c>
      <c r="J153" s="86" t="s">
        <v>35</v>
      </c>
      <c r="K153" s="86" t="s">
        <v>220</v>
      </c>
      <c r="L153" s="86" t="s">
        <v>45</v>
      </c>
      <c r="M153" s="86" t="s">
        <v>45</v>
      </c>
      <c r="N153" s="86" t="s">
        <v>45</v>
      </c>
    </row>
    <row r="154" spans="1:14" ht="15" customHeight="1">
      <c r="A154" s="140" t="s">
        <v>8066</v>
      </c>
      <c r="B154" s="140" t="s">
        <v>8870</v>
      </c>
      <c r="C154" s="73" t="s">
        <v>1323</v>
      </c>
      <c r="D154" s="140" t="s">
        <v>10773</v>
      </c>
      <c r="E154" s="140"/>
      <c r="F154" s="86" t="s">
        <v>980</v>
      </c>
      <c r="G154" s="86">
        <v>5</v>
      </c>
      <c r="H154" s="86" t="s">
        <v>1057</v>
      </c>
      <c r="I154" s="86" t="s">
        <v>165</v>
      </c>
      <c r="J154" s="86" t="s">
        <v>35</v>
      </c>
      <c r="K154" s="86" t="s">
        <v>24</v>
      </c>
      <c r="L154" s="86" t="s">
        <v>30</v>
      </c>
      <c r="M154" s="86" t="s">
        <v>45</v>
      </c>
      <c r="N154" s="86" t="s">
        <v>45</v>
      </c>
    </row>
    <row r="155" spans="1:14" ht="15" customHeight="1">
      <c r="A155" s="140" t="s">
        <v>8066</v>
      </c>
      <c r="B155" s="140" t="s">
        <v>8870</v>
      </c>
      <c r="C155" s="73" t="s">
        <v>1323</v>
      </c>
      <c r="D155" s="140" t="s">
        <v>10774</v>
      </c>
      <c r="E155" s="140"/>
      <c r="F155" s="86" t="s">
        <v>981</v>
      </c>
      <c r="G155" s="86">
        <v>1</v>
      </c>
      <c r="H155" s="86" t="s">
        <v>1057</v>
      </c>
      <c r="I155" s="86" t="s">
        <v>57</v>
      </c>
      <c r="J155" s="86" t="s">
        <v>25</v>
      </c>
      <c r="K155" s="86" t="s">
        <v>220</v>
      </c>
      <c r="L155" s="86" t="s">
        <v>45</v>
      </c>
      <c r="M155" s="86" t="s">
        <v>45</v>
      </c>
      <c r="N155" s="86" t="s">
        <v>45</v>
      </c>
    </row>
    <row r="156" spans="1:14">
      <c r="A156" s="140" t="s">
        <v>8066</v>
      </c>
      <c r="B156" s="140" t="s">
        <v>8870</v>
      </c>
      <c r="C156" s="73" t="s">
        <v>1323</v>
      </c>
      <c r="D156" s="140" t="s">
        <v>6944</v>
      </c>
      <c r="E156" s="140"/>
      <c r="F156" s="86" t="s">
        <v>981</v>
      </c>
      <c r="G156" s="86">
        <v>1</v>
      </c>
      <c r="H156" s="86" t="s">
        <v>1057</v>
      </c>
      <c r="I156" s="86" t="s">
        <v>36</v>
      </c>
      <c r="J156" s="86" t="s">
        <v>25</v>
      </c>
      <c r="K156" s="86" t="s">
        <v>220</v>
      </c>
      <c r="L156" s="86" t="s">
        <v>30</v>
      </c>
      <c r="M156" s="86" t="s">
        <v>45</v>
      </c>
      <c r="N156" s="86" t="s">
        <v>45</v>
      </c>
    </row>
    <row r="157" spans="1:14" ht="15" hidden="1" customHeight="1">
      <c r="A157" s="140" t="s">
        <v>12462</v>
      </c>
      <c r="B157" s="140" t="s">
        <v>12463</v>
      </c>
      <c r="C157" s="140" t="s">
        <v>1318</v>
      </c>
      <c r="D157" s="140" t="s">
        <v>12467</v>
      </c>
      <c r="E157" s="140"/>
      <c r="F157" s="86" t="s">
        <v>982</v>
      </c>
      <c r="G157" s="86">
        <v>4</v>
      </c>
      <c r="H157" s="86" t="s">
        <v>1057</v>
      </c>
      <c r="I157" s="86" t="s">
        <v>165</v>
      </c>
      <c r="J157" s="86" t="s">
        <v>35</v>
      </c>
      <c r="K157" s="86" t="s">
        <v>220</v>
      </c>
      <c r="L157" s="86" t="s">
        <v>30</v>
      </c>
      <c r="M157" s="86" t="s">
        <v>45</v>
      </c>
      <c r="N157" s="86" t="s">
        <v>45</v>
      </c>
    </row>
    <row r="158" spans="1:14" ht="15" hidden="1" customHeight="1">
      <c r="A158" s="140" t="s">
        <v>12462</v>
      </c>
      <c r="B158" s="140" t="s">
        <v>12463</v>
      </c>
      <c r="C158" s="140" t="s">
        <v>1318</v>
      </c>
      <c r="D158" s="140" t="s">
        <v>12464</v>
      </c>
      <c r="E158" s="140"/>
      <c r="F158" s="86" t="s">
        <v>980</v>
      </c>
      <c r="G158" s="86">
        <v>5</v>
      </c>
      <c r="H158" s="86" t="s">
        <v>1057</v>
      </c>
      <c r="I158" s="86" t="s">
        <v>165</v>
      </c>
      <c r="J158" s="86" t="s">
        <v>5841</v>
      </c>
      <c r="K158" s="86" t="s">
        <v>220</v>
      </c>
      <c r="L158" s="86" t="s">
        <v>30</v>
      </c>
      <c r="M158" s="86" t="s">
        <v>45</v>
      </c>
      <c r="N158" s="86" t="s">
        <v>45</v>
      </c>
    </row>
    <row r="159" spans="1:14" ht="15" hidden="1" customHeight="1">
      <c r="A159" s="140" t="s">
        <v>12462</v>
      </c>
      <c r="B159" s="140" t="s">
        <v>12463</v>
      </c>
      <c r="C159" s="140" t="s">
        <v>1318</v>
      </c>
      <c r="D159" s="140" t="s">
        <v>12465</v>
      </c>
      <c r="E159" s="140"/>
      <c r="F159" s="86" t="s">
        <v>980</v>
      </c>
      <c r="G159" s="86">
        <v>5</v>
      </c>
      <c r="H159" s="86" t="s">
        <v>1059</v>
      </c>
      <c r="I159" s="86" t="s">
        <v>165</v>
      </c>
      <c r="J159" s="86" t="s">
        <v>5841</v>
      </c>
      <c r="K159" s="86" t="s">
        <v>220</v>
      </c>
      <c r="L159" s="86" t="s">
        <v>30</v>
      </c>
      <c r="M159" s="86" t="s">
        <v>45</v>
      </c>
      <c r="N159" s="86" t="s">
        <v>45</v>
      </c>
    </row>
    <row r="160" spans="1:14" hidden="1">
      <c r="A160" s="140" t="s">
        <v>12462</v>
      </c>
      <c r="B160" s="140" t="s">
        <v>12463</v>
      </c>
      <c r="C160" s="140" t="s">
        <v>1318</v>
      </c>
      <c r="D160" s="140" t="s">
        <v>12470</v>
      </c>
      <c r="E160" s="140"/>
      <c r="F160" s="86" t="s">
        <v>983</v>
      </c>
      <c r="G160" s="86">
        <v>2</v>
      </c>
      <c r="H160" s="86" t="s">
        <v>1057</v>
      </c>
      <c r="I160" s="86" t="s">
        <v>36</v>
      </c>
      <c r="J160" s="86" t="s">
        <v>35</v>
      </c>
      <c r="K160" s="86" t="s">
        <v>221</v>
      </c>
      <c r="L160" s="86" t="s">
        <v>30</v>
      </c>
      <c r="M160" s="86" t="s">
        <v>45</v>
      </c>
      <c r="N160" s="86" t="s">
        <v>30</v>
      </c>
    </row>
    <row r="161" spans="1:14" ht="15" hidden="1" customHeight="1">
      <c r="A161" s="140" t="s">
        <v>12462</v>
      </c>
      <c r="B161" s="140" t="s">
        <v>12463</v>
      </c>
      <c r="C161" s="140" t="s">
        <v>1318</v>
      </c>
      <c r="D161" s="140" t="s">
        <v>12468</v>
      </c>
      <c r="E161" s="140"/>
      <c r="F161" s="86" t="s">
        <v>982</v>
      </c>
      <c r="G161" s="86">
        <v>4</v>
      </c>
      <c r="H161" s="86" t="s">
        <v>1057</v>
      </c>
      <c r="I161" s="86" t="s">
        <v>192</v>
      </c>
      <c r="J161" s="86" t="s">
        <v>191</v>
      </c>
      <c r="K161" s="86" t="s">
        <v>220</v>
      </c>
      <c r="L161" s="86" t="s">
        <v>30</v>
      </c>
      <c r="M161" s="86" t="s">
        <v>45</v>
      </c>
      <c r="N161" s="86" t="s">
        <v>30</v>
      </c>
    </row>
    <row r="162" spans="1:14" ht="15" hidden="1" customHeight="1">
      <c r="A162" s="140" t="s">
        <v>12462</v>
      </c>
      <c r="B162" s="140" t="s">
        <v>12463</v>
      </c>
      <c r="C162" s="140" t="s">
        <v>1318</v>
      </c>
      <c r="D162" s="140" t="s">
        <v>12469</v>
      </c>
      <c r="E162" s="140"/>
      <c r="F162" s="86" t="s">
        <v>982</v>
      </c>
      <c r="G162" s="86">
        <v>4</v>
      </c>
      <c r="H162" s="86" t="s">
        <v>1059</v>
      </c>
      <c r="I162" s="86" t="s">
        <v>192</v>
      </c>
      <c r="J162" s="86" t="s">
        <v>191</v>
      </c>
      <c r="K162" s="86" t="s">
        <v>220</v>
      </c>
      <c r="L162" s="86" t="s">
        <v>30</v>
      </c>
      <c r="M162" s="86" t="s">
        <v>45</v>
      </c>
      <c r="N162" s="86" t="s">
        <v>30</v>
      </c>
    </row>
    <row r="163" spans="1:14" ht="15" hidden="1" customHeight="1">
      <c r="A163" s="140" t="s">
        <v>12462</v>
      </c>
      <c r="B163" s="140" t="s">
        <v>12463</v>
      </c>
      <c r="C163" s="140" t="s">
        <v>1318</v>
      </c>
      <c r="D163" s="140" t="s">
        <v>12466</v>
      </c>
      <c r="E163" s="140"/>
      <c r="F163" s="86" t="s">
        <v>980</v>
      </c>
      <c r="G163" s="86">
        <v>5</v>
      </c>
      <c r="H163" s="86" t="s">
        <v>1057</v>
      </c>
      <c r="I163" s="86" t="s">
        <v>165</v>
      </c>
      <c r="J163" s="86" t="s">
        <v>35</v>
      </c>
      <c r="K163" s="86" t="s">
        <v>7744</v>
      </c>
      <c r="L163" s="86" t="s">
        <v>30</v>
      </c>
      <c r="M163" s="86" t="s">
        <v>45</v>
      </c>
      <c r="N163" s="86" t="s">
        <v>45</v>
      </c>
    </row>
    <row r="164" spans="1:14" ht="15" hidden="1" customHeight="1">
      <c r="A164" s="140" t="s">
        <v>12462</v>
      </c>
      <c r="B164" s="140" t="s">
        <v>12463</v>
      </c>
      <c r="C164" s="777" t="s">
        <v>6399</v>
      </c>
      <c r="D164" s="140" t="s">
        <v>12471</v>
      </c>
      <c r="E164" s="140"/>
      <c r="F164" s="86" t="s">
        <v>980</v>
      </c>
      <c r="G164" s="86">
        <v>5</v>
      </c>
      <c r="H164" s="86" t="s">
        <v>1057</v>
      </c>
      <c r="I164" s="86" t="s">
        <v>165</v>
      </c>
      <c r="J164" s="86" t="s">
        <v>180</v>
      </c>
      <c r="K164" s="86" t="s">
        <v>220</v>
      </c>
      <c r="L164" s="86" t="s">
        <v>45</v>
      </c>
      <c r="M164" s="86" t="s">
        <v>30</v>
      </c>
      <c r="N164" s="86" t="s">
        <v>45</v>
      </c>
    </row>
    <row r="165" spans="1:14" ht="15" hidden="1" customHeight="1">
      <c r="A165" s="140" t="s">
        <v>12462</v>
      </c>
      <c r="B165" s="140" t="s">
        <v>12463</v>
      </c>
      <c r="C165" s="777" t="s">
        <v>6399</v>
      </c>
      <c r="D165" s="691" t="s">
        <v>12472</v>
      </c>
      <c r="E165" s="140"/>
      <c r="F165" s="86" t="s">
        <v>980</v>
      </c>
      <c r="G165" s="86">
        <v>5</v>
      </c>
      <c r="H165" s="86" t="s">
        <v>1057</v>
      </c>
      <c r="I165" s="86" t="s">
        <v>165</v>
      </c>
      <c r="J165" s="86" t="s">
        <v>35</v>
      </c>
      <c r="K165" s="86" t="s">
        <v>220</v>
      </c>
      <c r="L165" s="86" t="s">
        <v>45</v>
      </c>
      <c r="M165" s="86" t="s">
        <v>30</v>
      </c>
      <c r="N165" s="86" t="s">
        <v>45</v>
      </c>
    </row>
    <row r="166" spans="1:14" ht="15" hidden="1" customHeight="1">
      <c r="A166" s="140" t="s">
        <v>12462</v>
      </c>
      <c r="B166" s="140" t="s">
        <v>12463</v>
      </c>
      <c r="C166" s="140" t="s">
        <v>6399</v>
      </c>
      <c r="D166" s="140" t="s">
        <v>12473</v>
      </c>
      <c r="E166" s="140"/>
      <c r="F166" s="86" t="s">
        <v>980</v>
      </c>
      <c r="G166" s="86">
        <v>5</v>
      </c>
      <c r="H166" s="86" t="s">
        <v>1059</v>
      </c>
      <c r="I166" s="86" t="s">
        <v>191</v>
      </c>
      <c r="J166" s="86" t="s">
        <v>220</v>
      </c>
      <c r="K166" s="86" t="s">
        <v>45</v>
      </c>
      <c r="L166" s="86" t="s">
        <v>30</v>
      </c>
      <c r="M166" s="86" t="s">
        <v>45</v>
      </c>
      <c r="N166" s="86" t="s">
        <v>45</v>
      </c>
    </row>
    <row r="167" spans="1:14" ht="15" hidden="1" customHeight="1">
      <c r="A167" s="140" t="s">
        <v>12462</v>
      </c>
      <c r="B167" s="140" t="s">
        <v>12463</v>
      </c>
      <c r="C167" s="777" t="s">
        <v>5986</v>
      </c>
      <c r="D167" s="140" t="s">
        <v>12474</v>
      </c>
      <c r="E167" s="140"/>
      <c r="F167" s="86" t="s">
        <v>980</v>
      </c>
      <c r="G167" s="86">
        <v>5</v>
      </c>
      <c r="H167" s="86" t="s">
        <v>1057</v>
      </c>
      <c r="I167" s="86" t="s">
        <v>192</v>
      </c>
      <c r="J167" s="86" t="s">
        <v>35</v>
      </c>
      <c r="K167" s="86" t="s">
        <v>220</v>
      </c>
      <c r="L167" s="86" t="s">
        <v>45</v>
      </c>
      <c r="M167" s="86" t="s">
        <v>30</v>
      </c>
      <c r="N167" s="86" t="s">
        <v>45</v>
      </c>
    </row>
    <row r="168" spans="1:14" ht="15" hidden="1" customHeight="1">
      <c r="A168" s="140" t="s">
        <v>12462</v>
      </c>
      <c r="B168" s="140" t="s">
        <v>12463</v>
      </c>
      <c r="C168" s="777" t="s">
        <v>1320</v>
      </c>
      <c r="D168" s="140" t="s">
        <v>12475</v>
      </c>
      <c r="E168" s="140"/>
      <c r="F168" s="86" t="s">
        <v>980</v>
      </c>
      <c r="G168" s="86">
        <v>5</v>
      </c>
      <c r="H168" s="86" t="s">
        <v>1057</v>
      </c>
      <c r="I168" s="86" t="s">
        <v>165</v>
      </c>
      <c r="J168" s="86" t="s">
        <v>180</v>
      </c>
      <c r="K168" s="86" t="s">
        <v>220</v>
      </c>
      <c r="L168" s="86" t="s">
        <v>30</v>
      </c>
      <c r="M168" s="86" t="s">
        <v>45</v>
      </c>
      <c r="N168" s="86" t="s">
        <v>30</v>
      </c>
    </row>
    <row r="169" spans="1:14" ht="15" hidden="1" customHeight="1">
      <c r="A169" s="140" t="s">
        <v>12462</v>
      </c>
      <c r="B169" s="140" t="s">
        <v>12463</v>
      </c>
      <c r="C169" s="777" t="s">
        <v>1320</v>
      </c>
      <c r="D169" s="140" t="s">
        <v>12476</v>
      </c>
      <c r="E169" s="140"/>
      <c r="F169" s="86" t="s">
        <v>980</v>
      </c>
      <c r="G169" s="86">
        <v>5</v>
      </c>
      <c r="H169" s="86" t="s">
        <v>1059</v>
      </c>
      <c r="I169" s="86" t="s">
        <v>165</v>
      </c>
      <c r="J169" s="86" t="s">
        <v>180</v>
      </c>
      <c r="K169" s="86" t="s">
        <v>220</v>
      </c>
      <c r="L169" s="86" t="s">
        <v>30</v>
      </c>
      <c r="M169" s="86" t="s">
        <v>45</v>
      </c>
      <c r="N169" s="86" t="s">
        <v>30</v>
      </c>
    </row>
    <row r="170" spans="1:14" ht="15" hidden="1" customHeight="1">
      <c r="A170" s="140" t="s">
        <v>12462</v>
      </c>
      <c r="B170" s="140" t="s">
        <v>12463</v>
      </c>
      <c r="C170" s="777" t="s">
        <v>1320</v>
      </c>
      <c r="D170" s="140" t="s">
        <v>12478</v>
      </c>
      <c r="E170" s="140"/>
      <c r="F170" s="86" t="s">
        <v>980</v>
      </c>
      <c r="G170" s="86">
        <v>5</v>
      </c>
      <c r="H170" s="86" t="s">
        <v>1060</v>
      </c>
      <c r="I170" s="86" t="s">
        <v>165</v>
      </c>
      <c r="J170" s="86" t="s">
        <v>35</v>
      </c>
      <c r="K170" s="86" t="s">
        <v>24</v>
      </c>
      <c r="L170" s="86" t="s">
        <v>45</v>
      </c>
      <c r="M170" s="86" t="s">
        <v>45</v>
      </c>
      <c r="N170" s="86" t="s">
        <v>30</v>
      </c>
    </row>
    <row r="171" spans="1:14" ht="15" hidden="1" customHeight="1">
      <c r="A171" s="140" t="s">
        <v>12462</v>
      </c>
      <c r="B171" s="140" t="s">
        <v>12463</v>
      </c>
      <c r="C171" s="777" t="s">
        <v>1320</v>
      </c>
      <c r="D171" s="140" t="s">
        <v>12479</v>
      </c>
      <c r="E171" s="140"/>
      <c r="F171" s="86" t="s">
        <v>980</v>
      </c>
      <c r="G171" s="86">
        <v>5</v>
      </c>
      <c r="H171" s="86" t="s">
        <v>1059</v>
      </c>
      <c r="I171" s="86" t="s">
        <v>165</v>
      </c>
      <c r="J171" s="86" t="s">
        <v>35</v>
      </c>
      <c r="K171" s="86" t="s">
        <v>24</v>
      </c>
      <c r="L171" s="86" t="s">
        <v>45</v>
      </c>
      <c r="M171" s="86" t="s">
        <v>45</v>
      </c>
      <c r="N171" s="86" t="s">
        <v>45</v>
      </c>
    </row>
    <row r="172" spans="1:14" ht="15" hidden="1" customHeight="1">
      <c r="A172" s="140" t="s">
        <v>12462</v>
      </c>
      <c r="B172" s="140" t="s">
        <v>12463</v>
      </c>
      <c r="C172" s="777" t="s">
        <v>1320</v>
      </c>
      <c r="D172" s="140" t="s">
        <v>12477</v>
      </c>
      <c r="E172" s="140"/>
      <c r="F172" s="86" t="s">
        <v>980</v>
      </c>
      <c r="G172" s="86">
        <v>5</v>
      </c>
      <c r="H172" s="86" t="s">
        <v>1057</v>
      </c>
      <c r="I172" s="86" t="s">
        <v>165</v>
      </c>
      <c r="J172" s="86" t="s">
        <v>9443</v>
      </c>
      <c r="K172" s="86" t="s">
        <v>219</v>
      </c>
      <c r="L172" s="86" t="s">
        <v>30</v>
      </c>
      <c r="M172" s="86" t="s">
        <v>45</v>
      </c>
      <c r="N172" s="86" t="s">
        <v>45</v>
      </c>
    </row>
    <row r="173" spans="1:14" hidden="1">
      <c r="A173" s="140" t="s">
        <v>12462</v>
      </c>
      <c r="B173" s="140" t="s">
        <v>12463</v>
      </c>
      <c r="C173" s="777" t="s">
        <v>12480</v>
      </c>
      <c r="D173" s="140" t="s">
        <v>12483</v>
      </c>
      <c r="E173" s="140"/>
      <c r="F173" s="86" t="s">
        <v>980</v>
      </c>
      <c r="G173" s="86">
        <v>5</v>
      </c>
      <c r="H173" s="86" t="s">
        <v>1057</v>
      </c>
      <c r="I173" s="86" t="s">
        <v>36</v>
      </c>
      <c r="J173" s="86" t="s">
        <v>35</v>
      </c>
      <c r="K173" s="86" t="s">
        <v>220</v>
      </c>
      <c r="L173" s="86" t="s">
        <v>45</v>
      </c>
      <c r="M173" s="86" t="s">
        <v>30</v>
      </c>
      <c r="N173" s="86" t="s">
        <v>30</v>
      </c>
    </row>
    <row r="174" spans="1:14" ht="15" hidden="1" customHeight="1">
      <c r="A174" s="140" t="s">
        <v>12462</v>
      </c>
      <c r="B174" s="140" t="s">
        <v>12463</v>
      </c>
      <c r="C174" s="777" t="s">
        <v>12480</v>
      </c>
      <c r="D174" s="140" t="s">
        <v>12481</v>
      </c>
      <c r="E174" s="140"/>
      <c r="F174" s="86" t="s">
        <v>980</v>
      </c>
      <c r="G174" s="86">
        <v>5</v>
      </c>
      <c r="H174" s="86" t="s">
        <v>1057</v>
      </c>
      <c r="I174" s="86" t="s">
        <v>203</v>
      </c>
      <c r="J174" s="86" t="s">
        <v>35</v>
      </c>
      <c r="K174" s="86" t="s">
        <v>220</v>
      </c>
      <c r="L174" s="86" t="s">
        <v>45</v>
      </c>
      <c r="M174" s="86" t="s">
        <v>30</v>
      </c>
      <c r="N174" s="86" t="s">
        <v>45</v>
      </c>
    </row>
    <row r="175" spans="1:14" ht="15" hidden="1" customHeight="1">
      <c r="A175" s="140" t="s">
        <v>12462</v>
      </c>
      <c r="B175" s="140" t="s">
        <v>12463</v>
      </c>
      <c r="C175" s="777" t="s">
        <v>12480</v>
      </c>
      <c r="D175" s="140" t="s">
        <v>12482</v>
      </c>
      <c r="E175" s="140"/>
      <c r="F175" s="86" t="s">
        <v>980</v>
      </c>
      <c r="G175" s="86">
        <v>5</v>
      </c>
      <c r="H175" s="86" t="s">
        <v>1057</v>
      </c>
      <c r="I175" s="86" t="s">
        <v>165</v>
      </c>
      <c r="J175" s="86" t="s">
        <v>35</v>
      </c>
      <c r="K175" s="86" t="s">
        <v>220</v>
      </c>
      <c r="L175" s="86" t="s">
        <v>45</v>
      </c>
      <c r="M175" s="86" t="s">
        <v>30</v>
      </c>
      <c r="N175" s="86" t="s">
        <v>45</v>
      </c>
    </row>
    <row r="176" spans="1:14" ht="15" hidden="1" customHeight="1">
      <c r="A176" s="140" t="s">
        <v>12462</v>
      </c>
      <c r="B176" s="140" t="s">
        <v>12463</v>
      </c>
      <c r="C176" s="777" t="s">
        <v>6733</v>
      </c>
      <c r="D176" s="140" t="s">
        <v>12485</v>
      </c>
      <c r="E176" s="140"/>
      <c r="F176" s="86" t="s">
        <v>979</v>
      </c>
      <c r="G176" s="86">
        <v>3</v>
      </c>
      <c r="H176" s="86" t="s">
        <v>1057</v>
      </c>
      <c r="I176" s="86" t="s">
        <v>192</v>
      </c>
      <c r="J176" s="86" t="s">
        <v>180</v>
      </c>
      <c r="K176" s="86" t="s">
        <v>220</v>
      </c>
      <c r="L176" s="86" t="s">
        <v>30</v>
      </c>
      <c r="M176" s="86" t="s">
        <v>45</v>
      </c>
      <c r="N176" s="86" t="s">
        <v>30</v>
      </c>
    </row>
    <row r="177" spans="1:14" ht="15" hidden="1" customHeight="1">
      <c r="A177" s="140" t="s">
        <v>12462</v>
      </c>
      <c r="B177" s="140" t="s">
        <v>12463</v>
      </c>
      <c r="C177" s="777" t="s">
        <v>6733</v>
      </c>
      <c r="D177" s="140" t="s">
        <v>12484</v>
      </c>
      <c r="E177" s="140"/>
      <c r="F177" s="86" t="s">
        <v>980</v>
      </c>
      <c r="G177" s="86">
        <v>5</v>
      </c>
      <c r="H177" s="86" t="s">
        <v>1057</v>
      </c>
      <c r="I177" s="86" t="s">
        <v>165</v>
      </c>
      <c r="J177" s="86" t="s">
        <v>180</v>
      </c>
      <c r="K177" s="86" t="s">
        <v>220</v>
      </c>
      <c r="L177" s="86" t="s">
        <v>30</v>
      </c>
      <c r="M177" s="86" t="s">
        <v>45</v>
      </c>
      <c r="N177" s="86" t="s">
        <v>30</v>
      </c>
    </row>
    <row r="178" spans="1:14" ht="15" hidden="1" customHeight="1">
      <c r="A178" s="140" t="s">
        <v>12462</v>
      </c>
      <c r="B178" s="140" t="s">
        <v>12463</v>
      </c>
      <c r="C178" s="777" t="s">
        <v>1321</v>
      </c>
      <c r="D178" s="140" t="s">
        <v>12486</v>
      </c>
      <c r="E178" s="140"/>
      <c r="F178" s="86" t="s">
        <v>980</v>
      </c>
      <c r="G178" s="86">
        <v>5</v>
      </c>
      <c r="H178" s="86" t="s">
        <v>1057</v>
      </c>
      <c r="I178" s="86" t="s">
        <v>165</v>
      </c>
      <c r="J178" s="86" t="s">
        <v>191</v>
      </c>
      <c r="K178" s="86" t="s">
        <v>220</v>
      </c>
      <c r="L178" s="86" t="s">
        <v>30</v>
      </c>
      <c r="M178" s="86" t="s">
        <v>45</v>
      </c>
      <c r="N178" s="86" t="s">
        <v>45</v>
      </c>
    </row>
    <row r="179" spans="1:14" ht="15" hidden="1" customHeight="1">
      <c r="A179" s="140" t="s">
        <v>12462</v>
      </c>
      <c r="B179" s="140" t="s">
        <v>12463</v>
      </c>
      <c r="C179" s="777" t="s">
        <v>1322</v>
      </c>
      <c r="D179" s="140" t="s">
        <v>12487</v>
      </c>
      <c r="E179" s="140"/>
      <c r="F179" s="86" t="s">
        <v>981</v>
      </c>
      <c r="G179" s="86">
        <v>1</v>
      </c>
      <c r="H179" s="86" t="s">
        <v>1057</v>
      </c>
      <c r="I179" s="86" t="s">
        <v>57</v>
      </c>
      <c r="J179" s="86" t="s">
        <v>25</v>
      </c>
      <c r="K179" s="86" t="s">
        <v>220</v>
      </c>
      <c r="L179" s="86" t="s">
        <v>30</v>
      </c>
      <c r="M179" s="86" t="s">
        <v>45</v>
      </c>
      <c r="N179" s="86" t="s">
        <v>45</v>
      </c>
    </row>
    <row r="180" spans="1:14" hidden="1">
      <c r="A180" s="140" t="s">
        <v>12462</v>
      </c>
      <c r="B180" s="140" t="s">
        <v>12463</v>
      </c>
      <c r="C180" s="777" t="s">
        <v>1322</v>
      </c>
      <c r="D180" s="140" t="s">
        <v>12488</v>
      </c>
      <c r="E180" s="140"/>
      <c r="F180" s="86" t="s">
        <v>979</v>
      </c>
      <c r="G180" s="86">
        <v>3</v>
      </c>
      <c r="H180" s="86" t="s">
        <v>1057</v>
      </c>
      <c r="I180" s="86" t="s">
        <v>36</v>
      </c>
      <c r="J180" s="86" t="s">
        <v>35</v>
      </c>
      <c r="K180" s="86" t="s">
        <v>221</v>
      </c>
      <c r="L180" s="86" t="s">
        <v>45</v>
      </c>
      <c r="M180" s="86" t="s">
        <v>45</v>
      </c>
      <c r="N180" s="86" t="s">
        <v>30</v>
      </c>
    </row>
    <row r="181" spans="1:14" ht="15" hidden="1" customHeight="1">
      <c r="A181" s="140" t="s">
        <v>12462</v>
      </c>
      <c r="B181" s="140" t="s">
        <v>12463</v>
      </c>
      <c r="C181" s="140" t="s">
        <v>5987</v>
      </c>
      <c r="D181" s="140" t="s">
        <v>12489</v>
      </c>
      <c r="E181" s="140"/>
      <c r="F181" s="86" t="s">
        <v>980</v>
      </c>
      <c r="G181" s="86">
        <v>5</v>
      </c>
      <c r="H181" s="86" t="s">
        <v>1060</v>
      </c>
      <c r="I181" s="86" t="s">
        <v>165</v>
      </c>
      <c r="J181" s="86" t="s">
        <v>35</v>
      </c>
      <c r="K181" s="86" t="s">
        <v>220</v>
      </c>
      <c r="L181" s="86" t="s">
        <v>45</v>
      </c>
      <c r="M181" s="86" t="s">
        <v>30</v>
      </c>
      <c r="N181" s="86" t="s">
        <v>45</v>
      </c>
    </row>
    <row r="182" spans="1:14" ht="15" hidden="1" customHeight="1">
      <c r="A182" s="140" t="s">
        <v>12462</v>
      </c>
      <c r="B182" s="140" t="s">
        <v>12463</v>
      </c>
      <c r="C182" s="140" t="s">
        <v>7742</v>
      </c>
      <c r="D182" s="140" t="s">
        <v>12492</v>
      </c>
      <c r="E182" s="140"/>
      <c r="F182" s="86" t="s">
        <v>982</v>
      </c>
      <c r="G182" s="86">
        <v>4</v>
      </c>
      <c r="H182" s="86" t="s">
        <v>1060</v>
      </c>
      <c r="I182" s="86" t="s">
        <v>165</v>
      </c>
      <c r="J182" s="86" t="s">
        <v>187</v>
      </c>
      <c r="K182" s="86" t="s">
        <v>220</v>
      </c>
      <c r="L182" s="86" t="s">
        <v>45</v>
      </c>
      <c r="M182" s="86" t="s">
        <v>45</v>
      </c>
      <c r="N182" s="86" t="s">
        <v>45</v>
      </c>
    </row>
    <row r="183" spans="1:14" hidden="1">
      <c r="A183" s="140" t="s">
        <v>12462</v>
      </c>
      <c r="B183" s="140" t="s">
        <v>12463</v>
      </c>
      <c r="C183" s="777" t="s">
        <v>7742</v>
      </c>
      <c r="D183" s="140" t="s">
        <v>12491</v>
      </c>
      <c r="E183" s="140"/>
      <c r="F183" s="86" t="s">
        <v>979</v>
      </c>
      <c r="G183" s="86">
        <v>3</v>
      </c>
      <c r="H183" s="86" t="s">
        <v>1059</v>
      </c>
      <c r="I183" s="86" t="s">
        <v>36</v>
      </c>
      <c r="J183" s="86" t="s">
        <v>35</v>
      </c>
      <c r="K183" s="86" t="s">
        <v>220</v>
      </c>
      <c r="L183" s="86" t="s">
        <v>45</v>
      </c>
      <c r="M183" s="86" t="s">
        <v>45</v>
      </c>
      <c r="N183" s="86" t="s">
        <v>45</v>
      </c>
    </row>
    <row r="184" spans="1:14" ht="15" hidden="1" customHeight="1">
      <c r="A184" s="140" t="s">
        <v>12462</v>
      </c>
      <c r="B184" s="140" t="s">
        <v>12463</v>
      </c>
      <c r="C184" s="777" t="s">
        <v>7742</v>
      </c>
      <c r="D184" s="140" t="s">
        <v>12490</v>
      </c>
      <c r="E184" s="140"/>
      <c r="F184" s="86" t="s">
        <v>980</v>
      </c>
      <c r="G184" s="86">
        <v>5</v>
      </c>
      <c r="H184" s="86" t="s">
        <v>1057</v>
      </c>
      <c r="I184" s="86" t="s">
        <v>165</v>
      </c>
      <c r="J184" s="86" t="s">
        <v>35</v>
      </c>
      <c r="K184" s="86" t="s">
        <v>6535</v>
      </c>
      <c r="L184" s="86" t="s">
        <v>30</v>
      </c>
      <c r="M184" s="86" t="s">
        <v>45</v>
      </c>
      <c r="N184" s="86" t="s">
        <v>45</v>
      </c>
    </row>
    <row r="185" spans="1:14" ht="15" hidden="1" customHeight="1">
      <c r="A185" s="140" t="s">
        <v>12462</v>
      </c>
      <c r="B185" s="140" t="s">
        <v>12463</v>
      </c>
      <c r="C185" s="777" t="s">
        <v>10274</v>
      </c>
      <c r="D185" s="140" t="s">
        <v>12493</v>
      </c>
      <c r="E185" s="140"/>
      <c r="F185" s="86" t="s">
        <v>980</v>
      </c>
      <c r="G185" s="86">
        <v>5</v>
      </c>
      <c r="H185" s="86" t="s">
        <v>1059</v>
      </c>
      <c r="I185" s="86" t="s">
        <v>165</v>
      </c>
      <c r="J185" s="86" t="s">
        <v>35</v>
      </c>
      <c r="K185" s="86" t="s">
        <v>220</v>
      </c>
      <c r="L185" s="86" t="s">
        <v>45</v>
      </c>
      <c r="M185" s="86" t="s">
        <v>30</v>
      </c>
      <c r="N185" s="86" t="s">
        <v>45</v>
      </c>
    </row>
    <row r="186" spans="1:14" ht="15" hidden="1" customHeight="1">
      <c r="A186" s="140" t="s">
        <v>12462</v>
      </c>
      <c r="B186" s="140" t="s">
        <v>12463</v>
      </c>
      <c r="C186" s="777" t="s">
        <v>10274</v>
      </c>
      <c r="D186" s="140" t="s">
        <v>12494</v>
      </c>
      <c r="E186" s="140"/>
      <c r="F186" s="86" t="s">
        <v>980</v>
      </c>
      <c r="G186" s="86">
        <v>5</v>
      </c>
      <c r="H186" s="86" t="s">
        <v>1059</v>
      </c>
      <c r="I186" s="86" t="s">
        <v>165</v>
      </c>
      <c r="J186" s="86" t="s">
        <v>35</v>
      </c>
      <c r="K186" s="86" t="s">
        <v>7744</v>
      </c>
      <c r="L186" s="86" t="s">
        <v>45</v>
      </c>
      <c r="M186" s="86" t="s">
        <v>30</v>
      </c>
      <c r="N186" s="86" t="s">
        <v>45</v>
      </c>
    </row>
    <row r="187" spans="1:14" ht="15" hidden="1" customHeight="1">
      <c r="A187" s="140" t="s">
        <v>12462</v>
      </c>
      <c r="B187" s="140" t="s">
        <v>12463</v>
      </c>
      <c r="C187" s="777" t="s">
        <v>12495</v>
      </c>
      <c r="D187" s="140" t="s">
        <v>12496</v>
      </c>
      <c r="E187" s="140"/>
      <c r="F187" s="86" t="s">
        <v>980</v>
      </c>
      <c r="G187" s="86">
        <v>5</v>
      </c>
      <c r="H187" s="86" t="s">
        <v>1057</v>
      </c>
      <c r="I187" s="86" t="s">
        <v>165</v>
      </c>
      <c r="J187" s="86" t="s">
        <v>23</v>
      </c>
      <c r="K187" s="86" t="s">
        <v>220</v>
      </c>
      <c r="L187" s="86" t="s">
        <v>45</v>
      </c>
      <c r="M187" s="86" t="s">
        <v>30</v>
      </c>
      <c r="N187" s="86" t="s">
        <v>45</v>
      </c>
    </row>
    <row r="188" spans="1:14" ht="15" hidden="1" customHeight="1">
      <c r="A188" s="140" t="s">
        <v>12462</v>
      </c>
      <c r="B188" s="140" t="s">
        <v>12463</v>
      </c>
      <c r="C188" s="777" t="s">
        <v>12497</v>
      </c>
      <c r="D188" s="140" t="s">
        <v>12498</v>
      </c>
      <c r="E188" s="140"/>
      <c r="F188" s="86" t="s">
        <v>980</v>
      </c>
      <c r="G188" s="86">
        <v>5</v>
      </c>
      <c r="H188" s="86" t="s">
        <v>1057</v>
      </c>
      <c r="I188" s="86" t="s">
        <v>192</v>
      </c>
      <c r="J188" s="86" t="s">
        <v>35</v>
      </c>
      <c r="K188" s="86" t="s">
        <v>220</v>
      </c>
      <c r="L188" s="86" t="s">
        <v>45</v>
      </c>
      <c r="M188" s="86" t="s">
        <v>30</v>
      </c>
      <c r="N188" s="86" t="s">
        <v>30</v>
      </c>
    </row>
    <row r="189" spans="1:14" ht="15" hidden="1" customHeight="1">
      <c r="A189" s="140" t="s">
        <v>12462</v>
      </c>
      <c r="B189" s="140" t="s">
        <v>12463</v>
      </c>
      <c r="C189" s="777" t="s">
        <v>12497</v>
      </c>
      <c r="D189" s="140" t="s">
        <v>12499</v>
      </c>
      <c r="E189" s="140"/>
      <c r="F189" s="86" t="s">
        <v>980</v>
      </c>
      <c r="G189" s="86">
        <v>5</v>
      </c>
      <c r="H189" s="86" t="s">
        <v>1059</v>
      </c>
      <c r="I189" s="86" t="s">
        <v>192</v>
      </c>
      <c r="J189" s="86" t="s">
        <v>35</v>
      </c>
      <c r="K189" s="86" t="s">
        <v>220</v>
      </c>
      <c r="L189" s="86" t="s">
        <v>45</v>
      </c>
      <c r="M189" s="86" t="s">
        <v>30</v>
      </c>
      <c r="N189" s="86" t="s">
        <v>30</v>
      </c>
    </row>
    <row r="190" spans="1:14" ht="15" hidden="1" customHeight="1">
      <c r="A190" s="140" t="s">
        <v>12462</v>
      </c>
      <c r="B190" s="140" t="s">
        <v>12463</v>
      </c>
      <c r="C190" s="777" t="s">
        <v>1329</v>
      </c>
      <c r="D190" s="140" t="s">
        <v>12501</v>
      </c>
      <c r="E190" s="140"/>
      <c r="F190" s="86" t="s">
        <v>982</v>
      </c>
      <c r="G190" s="86">
        <v>4</v>
      </c>
      <c r="H190" s="86" t="s">
        <v>1057</v>
      </c>
      <c r="I190" s="86" t="s">
        <v>165</v>
      </c>
      <c r="J190" s="86" t="s">
        <v>191</v>
      </c>
      <c r="K190" s="86" t="s">
        <v>220</v>
      </c>
      <c r="L190" s="86" t="s">
        <v>30</v>
      </c>
      <c r="M190" s="86" t="s">
        <v>45</v>
      </c>
      <c r="N190" s="86" t="s">
        <v>45</v>
      </c>
    </row>
    <row r="191" spans="1:14" ht="15" hidden="1" customHeight="1">
      <c r="A191" s="140" t="s">
        <v>12462</v>
      </c>
      <c r="B191" s="140" t="s">
        <v>12463</v>
      </c>
      <c r="C191" s="777" t="s">
        <v>1329</v>
      </c>
      <c r="D191" s="140" t="s">
        <v>12502</v>
      </c>
      <c r="E191" s="140"/>
      <c r="F191" s="86" t="s">
        <v>982</v>
      </c>
      <c r="G191" s="86">
        <v>4</v>
      </c>
      <c r="H191" s="86" t="s">
        <v>1059</v>
      </c>
      <c r="I191" s="86" t="s">
        <v>165</v>
      </c>
      <c r="J191" s="86" t="s">
        <v>191</v>
      </c>
      <c r="K191" s="86" t="s">
        <v>220</v>
      </c>
      <c r="L191" s="86" t="s">
        <v>30</v>
      </c>
      <c r="M191" s="86" t="s">
        <v>45</v>
      </c>
      <c r="N191" s="86" t="s">
        <v>45</v>
      </c>
    </row>
    <row r="192" spans="1:14" ht="15" hidden="1" customHeight="1">
      <c r="A192" s="140" t="s">
        <v>12462</v>
      </c>
      <c r="B192" s="140" t="s">
        <v>12463</v>
      </c>
      <c r="C192" s="777" t="s">
        <v>1329</v>
      </c>
      <c r="D192" s="140" t="s">
        <v>12500</v>
      </c>
      <c r="E192" s="140"/>
      <c r="F192" s="86" t="s">
        <v>981</v>
      </c>
      <c r="G192" s="86">
        <v>1</v>
      </c>
      <c r="H192" s="86" t="s">
        <v>1057</v>
      </c>
      <c r="I192" s="86" t="s">
        <v>57</v>
      </c>
      <c r="J192" s="86" t="s">
        <v>25</v>
      </c>
      <c r="K192" s="86" t="s">
        <v>220</v>
      </c>
      <c r="L192" s="86" t="s">
        <v>30</v>
      </c>
      <c r="M192" s="86" t="s">
        <v>45</v>
      </c>
      <c r="N192" s="86" t="s">
        <v>45</v>
      </c>
    </row>
    <row r="193" spans="1:14" ht="15" hidden="1" customHeight="1">
      <c r="A193" s="140" t="s">
        <v>12462</v>
      </c>
      <c r="B193" s="140" t="s">
        <v>12463</v>
      </c>
      <c r="C193" s="777" t="s">
        <v>1332</v>
      </c>
      <c r="D193" s="140" t="s">
        <v>12503</v>
      </c>
      <c r="E193" s="140"/>
      <c r="F193" s="86" t="s">
        <v>980</v>
      </c>
      <c r="G193" s="86">
        <v>5</v>
      </c>
      <c r="H193" s="86" t="s">
        <v>1057</v>
      </c>
      <c r="I193" s="86" t="s">
        <v>165</v>
      </c>
      <c r="J193" s="86" t="s">
        <v>191</v>
      </c>
      <c r="K193" s="86" t="s">
        <v>220</v>
      </c>
      <c r="L193" s="86" t="s">
        <v>30</v>
      </c>
      <c r="M193" s="86" t="s">
        <v>45</v>
      </c>
      <c r="N193" s="86" t="s">
        <v>45</v>
      </c>
    </row>
    <row r="194" spans="1:14" ht="15" hidden="1" customHeight="1">
      <c r="A194" s="140" t="s">
        <v>12462</v>
      </c>
      <c r="B194" s="140" t="s">
        <v>12463</v>
      </c>
      <c r="C194" s="777" t="s">
        <v>1332</v>
      </c>
      <c r="D194" s="140" t="s">
        <v>12504</v>
      </c>
      <c r="E194" s="140"/>
      <c r="F194" s="86" t="s">
        <v>980</v>
      </c>
      <c r="G194" s="86">
        <v>5</v>
      </c>
      <c r="H194" s="86" t="s">
        <v>1057</v>
      </c>
      <c r="I194" s="86" t="s">
        <v>165</v>
      </c>
      <c r="J194" s="86" t="s">
        <v>35</v>
      </c>
      <c r="K194" s="86" t="s">
        <v>7744</v>
      </c>
      <c r="L194" s="86" t="s">
        <v>45</v>
      </c>
      <c r="M194" s="86" t="s">
        <v>45</v>
      </c>
      <c r="N194" s="86" t="s">
        <v>45</v>
      </c>
    </row>
    <row r="195" spans="1:14" ht="15" hidden="1" customHeight="1">
      <c r="A195" s="140" t="s">
        <v>12462</v>
      </c>
      <c r="B195" s="140" t="s">
        <v>12463</v>
      </c>
      <c r="C195" s="777" t="s">
        <v>1333</v>
      </c>
      <c r="D195" s="140" t="s">
        <v>12506</v>
      </c>
      <c r="E195" s="140"/>
      <c r="F195" s="86" t="s">
        <v>979</v>
      </c>
      <c r="G195" s="86">
        <v>3</v>
      </c>
      <c r="H195" s="86" t="s">
        <v>1059</v>
      </c>
      <c r="I195" s="86" t="s">
        <v>36</v>
      </c>
      <c r="J195" s="86" t="s">
        <v>23</v>
      </c>
      <c r="K195" s="86" t="s">
        <v>220</v>
      </c>
      <c r="L195" s="86" t="s">
        <v>30</v>
      </c>
      <c r="M195" s="86" t="s">
        <v>45</v>
      </c>
      <c r="N195" s="86" t="s">
        <v>45</v>
      </c>
    </row>
    <row r="196" spans="1:14" ht="15" hidden="1" customHeight="1">
      <c r="A196" s="140" t="s">
        <v>12462</v>
      </c>
      <c r="B196" s="140" t="s">
        <v>12463</v>
      </c>
      <c r="C196" s="777" t="s">
        <v>1333</v>
      </c>
      <c r="D196" s="140" t="s">
        <v>12508</v>
      </c>
      <c r="E196" s="140"/>
      <c r="F196" s="86" t="s">
        <v>983</v>
      </c>
      <c r="G196" s="86">
        <v>2</v>
      </c>
      <c r="H196" s="86" t="s">
        <v>1057</v>
      </c>
      <c r="I196" s="86" t="s">
        <v>36</v>
      </c>
      <c r="J196" s="86" t="s">
        <v>191</v>
      </c>
      <c r="K196" s="86" t="s">
        <v>220</v>
      </c>
      <c r="L196" s="86" t="s">
        <v>30</v>
      </c>
      <c r="M196" s="86" t="s">
        <v>45</v>
      </c>
      <c r="N196" s="86" t="s">
        <v>30</v>
      </c>
    </row>
    <row r="197" spans="1:14" ht="15" hidden="1" customHeight="1">
      <c r="A197" s="140" t="s">
        <v>12462</v>
      </c>
      <c r="B197" s="140" t="s">
        <v>12463</v>
      </c>
      <c r="C197" s="777" t="s">
        <v>1333</v>
      </c>
      <c r="D197" s="140" t="s">
        <v>12505</v>
      </c>
      <c r="E197" s="140"/>
      <c r="F197" s="86" t="s">
        <v>980</v>
      </c>
      <c r="G197" s="86">
        <v>5</v>
      </c>
      <c r="H197" s="86" t="s">
        <v>1057</v>
      </c>
      <c r="I197" s="86" t="s">
        <v>203</v>
      </c>
      <c r="J197" s="86" t="s">
        <v>191</v>
      </c>
      <c r="K197" s="86" t="s">
        <v>220</v>
      </c>
      <c r="L197" s="86" t="s">
        <v>30</v>
      </c>
      <c r="M197" s="86" t="s">
        <v>45</v>
      </c>
      <c r="N197" s="86" t="s">
        <v>30</v>
      </c>
    </row>
    <row r="198" spans="1:14" ht="15" hidden="1" customHeight="1">
      <c r="A198" s="140" t="s">
        <v>12462</v>
      </c>
      <c r="B198" s="140" t="s">
        <v>12463</v>
      </c>
      <c r="C198" s="777" t="s">
        <v>1333</v>
      </c>
      <c r="D198" s="140" t="s">
        <v>12507</v>
      </c>
      <c r="E198" s="140"/>
      <c r="F198" s="86" t="s">
        <v>982</v>
      </c>
      <c r="G198" s="86">
        <v>4</v>
      </c>
      <c r="H198" s="86" t="s">
        <v>1059</v>
      </c>
      <c r="I198" s="86" t="s">
        <v>165</v>
      </c>
      <c r="J198" s="86" t="s">
        <v>191</v>
      </c>
      <c r="K198" s="86" t="s">
        <v>220</v>
      </c>
      <c r="L198" s="86" t="s">
        <v>30</v>
      </c>
      <c r="M198" s="86" t="s">
        <v>45</v>
      </c>
      <c r="N198" s="86" t="s">
        <v>45</v>
      </c>
    </row>
    <row r="199" spans="1:14" ht="15" hidden="1" customHeight="1">
      <c r="A199" s="140" t="s">
        <v>12462</v>
      </c>
      <c r="B199" s="140" t="s">
        <v>12463</v>
      </c>
      <c r="C199" s="777" t="s">
        <v>1319</v>
      </c>
      <c r="D199" s="140" t="s">
        <v>12509</v>
      </c>
      <c r="E199" s="140"/>
      <c r="F199" s="86" t="s">
        <v>980</v>
      </c>
      <c r="G199" s="86">
        <v>5</v>
      </c>
      <c r="H199" s="86" t="s">
        <v>1057</v>
      </c>
      <c r="I199" s="86" t="s">
        <v>165</v>
      </c>
      <c r="J199" s="86" t="s">
        <v>35</v>
      </c>
      <c r="K199" s="86" t="s">
        <v>6535</v>
      </c>
      <c r="L199" s="86" t="s">
        <v>30</v>
      </c>
      <c r="M199" s="86" t="s">
        <v>45</v>
      </c>
      <c r="N199" s="86" t="s">
        <v>45</v>
      </c>
    </row>
    <row r="200" spans="1:14" ht="15" hidden="1" customHeight="1">
      <c r="A200" s="140" t="s">
        <v>12462</v>
      </c>
      <c r="B200" s="140" t="s">
        <v>12463</v>
      </c>
      <c r="C200" s="140" t="s">
        <v>1319</v>
      </c>
      <c r="D200" s="140" t="s">
        <v>12510</v>
      </c>
      <c r="E200" s="140"/>
      <c r="F200" s="86" t="s">
        <v>980</v>
      </c>
      <c r="G200" s="86">
        <v>5</v>
      </c>
      <c r="H200" s="86" t="s">
        <v>1057</v>
      </c>
      <c r="I200" s="86" t="s">
        <v>165</v>
      </c>
      <c r="J200" s="86" t="s">
        <v>25</v>
      </c>
      <c r="K200" s="86" t="s">
        <v>220</v>
      </c>
      <c r="L200" s="86" t="s">
        <v>30</v>
      </c>
      <c r="M200" s="86" t="s">
        <v>45</v>
      </c>
      <c r="N200" s="86" t="s">
        <v>30</v>
      </c>
    </row>
    <row r="201" spans="1:14" ht="15" hidden="1" customHeight="1">
      <c r="A201" s="140" t="s">
        <v>12462</v>
      </c>
      <c r="B201" s="140" t="s">
        <v>12463</v>
      </c>
      <c r="C201" s="777" t="s">
        <v>12511</v>
      </c>
      <c r="D201" s="140" t="s">
        <v>12512</v>
      </c>
      <c r="E201" s="140"/>
      <c r="F201" s="86" t="s">
        <v>980</v>
      </c>
      <c r="G201" s="86">
        <v>5</v>
      </c>
      <c r="H201" s="86" t="s">
        <v>1059</v>
      </c>
      <c r="I201" s="86" t="s">
        <v>165</v>
      </c>
      <c r="J201" s="86" t="s">
        <v>23</v>
      </c>
      <c r="K201" s="86" t="s">
        <v>7744</v>
      </c>
      <c r="L201" s="86" t="s">
        <v>45</v>
      </c>
      <c r="M201" s="86" t="s">
        <v>45</v>
      </c>
      <c r="N201" s="86" t="s">
        <v>45</v>
      </c>
    </row>
    <row r="202" spans="1:14" ht="15" hidden="1" customHeight="1">
      <c r="A202" s="140" t="s">
        <v>12462</v>
      </c>
      <c r="B202" s="140" t="s">
        <v>12463</v>
      </c>
      <c r="C202" s="777" t="s">
        <v>1338</v>
      </c>
      <c r="D202" s="140" t="s">
        <v>12513</v>
      </c>
      <c r="E202" s="140"/>
      <c r="F202" s="86" t="s">
        <v>980</v>
      </c>
      <c r="G202" s="86">
        <v>5</v>
      </c>
      <c r="H202" s="86" t="s">
        <v>1057</v>
      </c>
      <c r="I202" s="86" t="s">
        <v>165</v>
      </c>
      <c r="J202" s="86" t="s">
        <v>180</v>
      </c>
      <c r="K202" s="86" t="s">
        <v>218</v>
      </c>
      <c r="L202" s="86" t="s">
        <v>30</v>
      </c>
      <c r="M202" s="86" t="s">
        <v>45</v>
      </c>
      <c r="N202" s="86" t="s">
        <v>45</v>
      </c>
    </row>
    <row r="203" spans="1:14" ht="15" hidden="1" customHeight="1">
      <c r="A203" s="140" t="s">
        <v>12462</v>
      </c>
      <c r="B203" s="140" t="s">
        <v>12463</v>
      </c>
      <c r="C203" s="777" t="s">
        <v>1338</v>
      </c>
      <c r="D203" s="140" t="s">
        <v>12515</v>
      </c>
      <c r="E203" s="140"/>
      <c r="F203" s="86" t="s">
        <v>983</v>
      </c>
      <c r="G203" s="86">
        <v>2</v>
      </c>
      <c r="H203" s="86" t="s">
        <v>1057</v>
      </c>
      <c r="I203" s="86" t="s">
        <v>36</v>
      </c>
      <c r="J203" s="86" t="s">
        <v>180</v>
      </c>
      <c r="K203" s="86" t="s">
        <v>220</v>
      </c>
      <c r="L203" s="86" t="s">
        <v>30</v>
      </c>
      <c r="M203" s="86" t="s">
        <v>45</v>
      </c>
      <c r="N203" s="86" t="s">
        <v>30</v>
      </c>
    </row>
    <row r="204" spans="1:14" hidden="1">
      <c r="A204" s="140" t="s">
        <v>12462</v>
      </c>
      <c r="B204" s="140" t="s">
        <v>12463</v>
      </c>
      <c r="C204" s="777" t="s">
        <v>1338</v>
      </c>
      <c r="D204" s="140" t="s">
        <v>12514</v>
      </c>
      <c r="E204" s="140"/>
      <c r="F204" s="86" t="s">
        <v>981</v>
      </c>
      <c r="G204" s="86">
        <v>1</v>
      </c>
      <c r="H204" s="86" t="s">
        <v>1057</v>
      </c>
      <c r="I204" s="86" t="s">
        <v>36</v>
      </c>
      <c r="J204" s="86" t="s">
        <v>25</v>
      </c>
      <c r="K204" s="86" t="s">
        <v>220</v>
      </c>
      <c r="L204" s="86" t="s">
        <v>30</v>
      </c>
      <c r="M204" s="86" t="s">
        <v>45</v>
      </c>
      <c r="N204" s="86" t="s">
        <v>45</v>
      </c>
    </row>
    <row r="205" spans="1:14" ht="15" hidden="1" customHeight="1">
      <c r="A205" s="140" t="s">
        <v>12462</v>
      </c>
      <c r="B205" s="140" t="s">
        <v>12463</v>
      </c>
      <c r="C205" s="777" t="s">
        <v>1323</v>
      </c>
      <c r="D205" s="140" t="s">
        <v>12516</v>
      </c>
      <c r="E205" s="140"/>
      <c r="F205" s="86" t="s">
        <v>980</v>
      </c>
      <c r="G205" s="86">
        <v>5</v>
      </c>
      <c r="H205" s="86" t="s">
        <v>1057</v>
      </c>
      <c r="I205" s="86" t="s">
        <v>165</v>
      </c>
      <c r="J205" s="86" t="s">
        <v>5841</v>
      </c>
      <c r="K205" s="86" t="s">
        <v>220</v>
      </c>
      <c r="L205" s="86" t="s">
        <v>30</v>
      </c>
      <c r="M205" s="86" t="s">
        <v>45</v>
      </c>
      <c r="N205" s="86" t="s">
        <v>45</v>
      </c>
    </row>
    <row r="206" spans="1:14" hidden="1">
      <c r="A206" s="140" t="s">
        <v>12462</v>
      </c>
      <c r="B206" s="140" t="s">
        <v>12463</v>
      </c>
      <c r="C206" s="777" t="s">
        <v>1323</v>
      </c>
      <c r="D206" s="140" t="s">
        <v>12518</v>
      </c>
      <c r="E206" s="140"/>
      <c r="F206" s="86" t="s">
        <v>983</v>
      </c>
      <c r="G206" s="86">
        <v>2</v>
      </c>
      <c r="H206" s="86" t="s">
        <v>1057</v>
      </c>
      <c r="I206" s="86" t="s">
        <v>36</v>
      </c>
      <c r="J206" s="86" t="s">
        <v>35</v>
      </c>
      <c r="K206" s="86" t="s">
        <v>220</v>
      </c>
      <c r="L206" s="86" t="s">
        <v>30</v>
      </c>
      <c r="M206" s="86" t="s">
        <v>45</v>
      </c>
      <c r="N206" s="86" t="s">
        <v>45</v>
      </c>
    </row>
    <row r="207" spans="1:14" hidden="1">
      <c r="A207" s="140" t="s">
        <v>12462</v>
      </c>
      <c r="B207" s="140" t="s">
        <v>12463</v>
      </c>
      <c r="C207" s="777" t="s">
        <v>1323</v>
      </c>
      <c r="D207" s="140" t="s">
        <v>12517</v>
      </c>
      <c r="E207" s="140"/>
      <c r="F207" s="86" t="s">
        <v>981</v>
      </c>
      <c r="G207" s="86">
        <v>1</v>
      </c>
      <c r="H207" s="86" t="s">
        <v>1057</v>
      </c>
      <c r="I207" s="86" t="s">
        <v>36</v>
      </c>
      <c r="J207" s="86" t="s">
        <v>25</v>
      </c>
      <c r="K207" s="86" t="s">
        <v>220</v>
      </c>
      <c r="L207" s="86" t="s">
        <v>30</v>
      </c>
      <c r="M207" s="86" t="s">
        <v>45</v>
      </c>
      <c r="N207" s="86" t="s">
        <v>45</v>
      </c>
    </row>
    <row r="208" spans="1:14" ht="15" hidden="1" customHeight="1">
      <c r="A208" s="140" t="s">
        <v>12462</v>
      </c>
      <c r="B208" s="140" t="s">
        <v>12519</v>
      </c>
      <c r="C208" s="777" t="s">
        <v>1318</v>
      </c>
      <c r="D208" s="140" t="s">
        <v>12467</v>
      </c>
      <c r="E208" s="140"/>
      <c r="F208" s="86" t="s">
        <v>982</v>
      </c>
      <c r="G208" s="86">
        <v>4</v>
      </c>
      <c r="H208" s="86" t="s">
        <v>1057</v>
      </c>
      <c r="I208" s="86" t="s">
        <v>165</v>
      </c>
      <c r="J208" s="86" t="s">
        <v>35</v>
      </c>
      <c r="K208" s="86" t="s">
        <v>220</v>
      </c>
      <c r="L208" s="86" t="s">
        <v>30</v>
      </c>
      <c r="M208" s="86" t="s">
        <v>45</v>
      </c>
      <c r="N208" s="86" t="s">
        <v>45</v>
      </c>
    </row>
    <row r="209" spans="1:14" ht="15" hidden="1" customHeight="1">
      <c r="A209" s="140" t="s">
        <v>12462</v>
      </c>
      <c r="B209" s="140" t="s">
        <v>12519</v>
      </c>
      <c r="C209" s="777" t="s">
        <v>1318</v>
      </c>
      <c r="D209" s="140" t="s">
        <v>12464</v>
      </c>
      <c r="E209" s="140"/>
      <c r="F209" s="86" t="s">
        <v>980</v>
      </c>
      <c r="G209" s="86">
        <v>5</v>
      </c>
      <c r="H209" s="86" t="s">
        <v>1057</v>
      </c>
      <c r="I209" s="86" t="s">
        <v>165</v>
      </c>
      <c r="J209" s="86" t="s">
        <v>5841</v>
      </c>
      <c r="K209" s="86" t="s">
        <v>220</v>
      </c>
      <c r="L209" s="86" t="s">
        <v>30</v>
      </c>
      <c r="M209" s="86" t="s">
        <v>45</v>
      </c>
      <c r="N209" s="86" t="s">
        <v>45</v>
      </c>
    </row>
    <row r="210" spans="1:14" ht="15" hidden="1" customHeight="1">
      <c r="A210" s="140" t="s">
        <v>12462</v>
      </c>
      <c r="B210" s="140" t="s">
        <v>12519</v>
      </c>
      <c r="C210" s="777" t="s">
        <v>1318</v>
      </c>
      <c r="D210" s="140" t="s">
        <v>12465</v>
      </c>
      <c r="E210" s="140"/>
      <c r="F210" s="86" t="s">
        <v>980</v>
      </c>
      <c r="G210" s="86">
        <v>5</v>
      </c>
      <c r="H210" s="86" t="s">
        <v>1059</v>
      </c>
      <c r="I210" s="86" t="s">
        <v>165</v>
      </c>
      <c r="J210" s="86" t="s">
        <v>5841</v>
      </c>
      <c r="K210" s="86" t="s">
        <v>220</v>
      </c>
      <c r="L210" s="86" t="s">
        <v>30</v>
      </c>
      <c r="M210" s="86" t="s">
        <v>45</v>
      </c>
      <c r="N210" s="86" t="s">
        <v>45</v>
      </c>
    </row>
    <row r="211" spans="1:14" hidden="1">
      <c r="A211" s="140" t="s">
        <v>12462</v>
      </c>
      <c r="B211" s="140" t="s">
        <v>12519</v>
      </c>
      <c r="C211" s="777" t="s">
        <v>1318</v>
      </c>
      <c r="D211" s="140" t="s">
        <v>12470</v>
      </c>
      <c r="E211" s="140"/>
      <c r="F211" s="86" t="s">
        <v>983</v>
      </c>
      <c r="G211" s="86">
        <v>2</v>
      </c>
      <c r="H211" s="86" t="s">
        <v>1057</v>
      </c>
      <c r="I211" s="86" t="s">
        <v>36</v>
      </c>
      <c r="J211" s="86" t="s">
        <v>35</v>
      </c>
      <c r="K211" s="86" t="s">
        <v>221</v>
      </c>
      <c r="L211" s="86" t="s">
        <v>30</v>
      </c>
      <c r="M211" s="86" t="s">
        <v>45</v>
      </c>
      <c r="N211" s="86" t="s">
        <v>30</v>
      </c>
    </row>
    <row r="212" spans="1:14" ht="15" hidden="1" customHeight="1">
      <c r="A212" s="140" t="s">
        <v>12462</v>
      </c>
      <c r="B212" s="140" t="s">
        <v>12519</v>
      </c>
      <c r="C212" s="140" t="s">
        <v>1318</v>
      </c>
      <c r="D212" s="140" t="s">
        <v>12468</v>
      </c>
      <c r="E212" s="140"/>
      <c r="F212" s="86" t="s">
        <v>982</v>
      </c>
      <c r="G212" s="86">
        <v>4</v>
      </c>
      <c r="H212" s="86" t="s">
        <v>1057</v>
      </c>
      <c r="I212" s="86" t="s">
        <v>192</v>
      </c>
      <c r="J212" s="86" t="s">
        <v>191</v>
      </c>
      <c r="K212" s="86" t="s">
        <v>220</v>
      </c>
      <c r="L212" s="86" t="s">
        <v>30</v>
      </c>
      <c r="M212" s="86" t="s">
        <v>45</v>
      </c>
      <c r="N212" s="86" t="s">
        <v>30</v>
      </c>
    </row>
    <row r="213" spans="1:14" ht="15" hidden="1" customHeight="1">
      <c r="A213" s="140" t="s">
        <v>12462</v>
      </c>
      <c r="B213" s="140" t="s">
        <v>12519</v>
      </c>
      <c r="C213" s="140" t="s">
        <v>1318</v>
      </c>
      <c r="D213" s="140" t="s">
        <v>12469</v>
      </c>
      <c r="E213" s="140"/>
      <c r="F213" s="86" t="s">
        <v>982</v>
      </c>
      <c r="G213" s="86">
        <v>4</v>
      </c>
      <c r="H213" s="86" t="s">
        <v>1059</v>
      </c>
      <c r="I213" s="86" t="s">
        <v>192</v>
      </c>
      <c r="J213" s="86" t="s">
        <v>191</v>
      </c>
      <c r="K213" s="86" t="s">
        <v>220</v>
      </c>
      <c r="L213" s="86" t="s">
        <v>30</v>
      </c>
      <c r="M213" s="86" t="s">
        <v>45</v>
      </c>
      <c r="N213" s="86" t="s">
        <v>30</v>
      </c>
    </row>
    <row r="214" spans="1:14" ht="15" hidden="1" customHeight="1">
      <c r="A214" s="140" t="s">
        <v>12462</v>
      </c>
      <c r="B214" s="140" t="s">
        <v>12519</v>
      </c>
      <c r="C214" s="140" t="s">
        <v>1318</v>
      </c>
      <c r="D214" s="140" t="s">
        <v>12466</v>
      </c>
      <c r="E214" s="140"/>
      <c r="F214" s="86" t="s">
        <v>980</v>
      </c>
      <c r="G214" s="86">
        <v>5</v>
      </c>
      <c r="H214" s="86" t="s">
        <v>1057</v>
      </c>
      <c r="I214" s="86" t="s">
        <v>165</v>
      </c>
      <c r="J214" s="86" t="s">
        <v>35</v>
      </c>
      <c r="K214" s="86" t="s">
        <v>7744</v>
      </c>
      <c r="L214" s="86" t="s">
        <v>30</v>
      </c>
      <c r="M214" s="86" t="s">
        <v>45</v>
      </c>
      <c r="N214" s="86" t="s">
        <v>45</v>
      </c>
    </row>
    <row r="215" spans="1:14" ht="15" hidden="1" customHeight="1">
      <c r="A215" s="140" t="s">
        <v>12462</v>
      </c>
      <c r="B215" s="140" t="s">
        <v>12519</v>
      </c>
      <c r="C215" s="691" t="s">
        <v>6399</v>
      </c>
      <c r="D215" s="140" t="s">
        <v>12471</v>
      </c>
      <c r="E215" s="140"/>
      <c r="F215" s="86" t="s">
        <v>980</v>
      </c>
      <c r="G215" s="86">
        <v>5</v>
      </c>
      <c r="H215" s="86" t="s">
        <v>1057</v>
      </c>
      <c r="I215" s="86" t="s">
        <v>165</v>
      </c>
      <c r="J215" s="86" t="s">
        <v>180</v>
      </c>
      <c r="K215" s="86" t="s">
        <v>220</v>
      </c>
      <c r="L215" s="86" t="s">
        <v>45</v>
      </c>
      <c r="M215" s="86" t="s">
        <v>30</v>
      </c>
      <c r="N215" s="86" t="s">
        <v>45</v>
      </c>
    </row>
    <row r="216" spans="1:14" ht="15" hidden="1" customHeight="1">
      <c r="A216" s="140" t="s">
        <v>12462</v>
      </c>
      <c r="B216" s="140" t="s">
        <v>12519</v>
      </c>
      <c r="C216" s="140" t="s">
        <v>6399</v>
      </c>
      <c r="D216" s="140" t="s">
        <v>12472</v>
      </c>
      <c r="E216" s="140"/>
      <c r="F216" s="86" t="s">
        <v>980</v>
      </c>
      <c r="G216" s="86">
        <v>5</v>
      </c>
      <c r="H216" s="86" t="s">
        <v>1057</v>
      </c>
      <c r="I216" s="86" t="s">
        <v>165</v>
      </c>
      <c r="J216" s="86" t="s">
        <v>35</v>
      </c>
      <c r="K216" s="86" t="s">
        <v>220</v>
      </c>
      <c r="L216" s="86" t="s">
        <v>45</v>
      </c>
      <c r="M216" s="86" t="s">
        <v>30</v>
      </c>
      <c r="N216" s="86" t="s">
        <v>45</v>
      </c>
    </row>
    <row r="217" spans="1:14" ht="15" hidden="1" customHeight="1">
      <c r="A217" s="140" t="s">
        <v>12462</v>
      </c>
      <c r="B217" s="140" t="s">
        <v>12519</v>
      </c>
      <c r="C217" s="140" t="s">
        <v>6399</v>
      </c>
      <c r="D217" s="140" t="s">
        <v>12473</v>
      </c>
      <c r="E217" s="140"/>
      <c r="F217" s="86" t="s">
        <v>980</v>
      </c>
      <c r="G217" s="86">
        <v>5</v>
      </c>
      <c r="H217" s="86" t="s">
        <v>1059</v>
      </c>
      <c r="I217" s="86" t="s">
        <v>191</v>
      </c>
      <c r="J217" s="86" t="s">
        <v>220</v>
      </c>
      <c r="K217" s="86" t="s">
        <v>45</v>
      </c>
      <c r="L217" s="86" t="s">
        <v>30</v>
      </c>
      <c r="M217" s="86" t="s">
        <v>45</v>
      </c>
      <c r="N217" s="86" t="s">
        <v>45</v>
      </c>
    </row>
    <row r="218" spans="1:14" ht="15" hidden="1" customHeight="1">
      <c r="A218" s="140" t="s">
        <v>12462</v>
      </c>
      <c r="B218" s="140" t="s">
        <v>12519</v>
      </c>
      <c r="C218" s="140" t="s">
        <v>5986</v>
      </c>
      <c r="D218" s="140" t="s">
        <v>12474</v>
      </c>
      <c r="E218" s="140"/>
      <c r="F218" s="86" t="s">
        <v>980</v>
      </c>
      <c r="G218" s="86">
        <v>5</v>
      </c>
      <c r="H218" s="86" t="s">
        <v>1057</v>
      </c>
      <c r="I218" s="86" t="s">
        <v>192</v>
      </c>
      <c r="J218" s="86" t="s">
        <v>35</v>
      </c>
      <c r="K218" s="86" t="s">
        <v>220</v>
      </c>
      <c r="L218" s="86" t="s">
        <v>45</v>
      </c>
      <c r="M218" s="86" t="s">
        <v>30</v>
      </c>
      <c r="N218" s="86" t="s">
        <v>45</v>
      </c>
    </row>
    <row r="219" spans="1:14" ht="15" hidden="1" customHeight="1">
      <c r="A219" s="140" t="s">
        <v>12462</v>
      </c>
      <c r="B219" s="140" t="s">
        <v>12519</v>
      </c>
      <c r="C219" s="140" t="s">
        <v>1320</v>
      </c>
      <c r="D219" s="140" t="s">
        <v>12475</v>
      </c>
      <c r="E219" s="140"/>
      <c r="F219" s="86" t="s">
        <v>980</v>
      </c>
      <c r="G219" s="86">
        <v>5</v>
      </c>
      <c r="H219" s="86" t="s">
        <v>1057</v>
      </c>
      <c r="I219" s="86" t="s">
        <v>165</v>
      </c>
      <c r="J219" s="86" t="s">
        <v>180</v>
      </c>
      <c r="K219" s="778" t="s">
        <v>220</v>
      </c>
      <c r="L219" s="86" t="s">
        <v>30</v>
      </c>
      <c r="M219" s="86" t="s">
        <v>45</v>
      </c>
      <c r="N219" s="86" t="s">
        <v>30</v>
      </c>
    </row>
    <row r="220" spans="1:14" ht="15" hidden="1" customHeight="1">
      <c r="A220" s="140" t="s">
        <v>12462</v>
      </c>
      <c r="B220" s="140" t="s">
        <v>12519</v>
      </c>
      <c r="C220" s="140" t="s">
        <v>1320</v>
      </c>
      <c r="D220" s="140" t="s">
        <v>12476</v>
      </c>
      <c r="E220" s="140"/>
      <c r="F220" s="86" t="s">
        <v>980</v>
      </c>
      <c r="G220" s="86">
        <v>5</v>
      </c>
      <c r="H220" s="86" t="s">
        <v>1059</v>
      </c>
      <c r="I220" s="86" t="s">
        <v>165</v>
      </c>
      <c r="J220" s="86" t="s">
        <v>180</v>
      </c>
      <c r="K220" s="86" t="s">
        <v>220</v>
      </c>
      <c r="L220" s="86" t="s">
        <v>30</v>
      </c>
      <c r="M220" s="86" t="s">
        <v>45</v>
      </c>
      <c r="N220" s="86" t="s">
        <v>30</v>
      </c>
    </row>
    <row r="221" spans="1:14" ht="15" hidden="1" customHeight="1">
      <c r="A221" s="140" t="s">
        <v>12462</v>
      </c>
      <c r="B221" s="140" t="s">
        <v>12519</v>
      </c>
      <c r="C221" s="140" t="s">
        <v>1320</v>
      </c>
      <c r="D221" s="140" t="s">
        <v>12478</v>
      </c>
      <c r="E221" s="140"/>
      <c r="F221" s="86" t="s">
        <v>980</v>
      </c>
      <c r="G221" s="86">
        <v>5</v>
      </c>
      <c r="H221" s="86" t="s">
        <v>1060</v>
      </c>
      <c r="I221" s="86" t="s">
        <v>165</v>
      </c>
      <c r="J221" s="86" t="s">
        <v>35</v>
      </c>
      <c r="K221" s="86" t="s">
        <v>24</v>
      </c>
      <c r="L221" s="86" t="s">
        <v>45</v>
      </c>
      <c r="M221" s="86" t="s">
        <v>45</v>
      </c>
      <c r="N221" s="86" t="s">
        <v>30</v>
      </c>
    </row>
    <row r="222" spans="1:14" ht="15" hidden="1" customHeight="1">
      <c r="A222" s="140" t="s">
        <v>12462</v>
      </c>
      <c r="B222" s="140" t="s">
        <v>12519</v>
      </c>
      <c r="C222" s="140" t="s">
        <v>1320</v>
      </c>
      <c r="D222" s="140" t="s">
        <v>12479</v>
      </c>
      <c r="E222" s="140"/>
      <c r="F222" s="86" t="s">
        <v>980</v>
      </c>
      <c r="G222" s="86">
        <v>5</v>
      </c>
      <c r="H222" s="86" t="s">
        <v>1059</v>
      </c>
      <c r="I222" s="86" t="s">
        <v>165</v>
      </c>
      <c r="J222" s="86" t="s">
        <v>35</v>
      </c>
      <c r="K222" s="86" t="s">
        <v>24</v>
      </c>
      <c r="L222" s="86" t="s">
        <v>45</v>
      </c>
      <c r="M222" s="86" t="s">
        <v>45</v>
      </c>
      <c r="N222" s="86" t="s">
        <v>45</v>
      </c>
    </row>
    <row r="223" spans="1:14" ht="15" hidden="1" customHeight="1">
      <c r="A223" s="140" t="s">
        <v>12462</v>
      </c>
      <c r="B223" s="140" t="s">
        <v>12519</v>
      </c>
      <c r="C223" s="140" t="s">
        <v>1320</v>
      </c>
      <c r="D223" s="140" t="s">
        <v>12477</v>
      </c>
      <c r="E223" s="140"/>
      <c r="F223" s="86" t="s">
        <v>980</v>
      </c>
      <c r="G223" s="86">
        <v>5</v>
      </c>
      <c r="H223" s="86" t="s">
        <v>1057</v>
      </c>
      <c r="I223" s="86" t="s">
        <v>165</v>
      </c>
      <c r="J223" s="86" t="s">
        <v>9443</v>
      </c>
      <c r="K223" s="86" t="s">
        <v>219</v>
      </c>
      <c r="L223" s="86" t="s">
        <v>30</v>
      </c>
      <c r="M223" s="86" t="s">
        <v>45</v>
      </c>
      <c r="N223" s="86" t="s">
        <v>45</v>
      </c>
    </row>
    <row r="224" spans="1:14" hidden="1">
      <c r="A224" s="140" t="s">
        <v>12462</v>
      </c>
      <c r="B224" s="140" t="s">
        <v>12519</v>
      </c>
      <c r="C224" s="140" t="s">
        <v>12480</v>
      </c>
      <c r="D224" s="140" t="s">
        <v>12483</v>
      </c>
      <c r="E224" s="140"/>
      <c r="F224" s="86" t="s">
        <v>980</v>
      </c>
      <c r="G224" s="86">
        <v>5</v>
      </c>
      <c r="H224" s="86" t="s">
        <v>1057</v>
      </c>
      <c r="I224" s="86" t="s">
        <v>36</v>
      </c>
      <c r="J224" s="86" t="s">
        <v>35</v>
      </c>
      <c r="K224" s="86" t="s">
        <v>220</v>
      </c>
      <c r="L224" s="86" t="s">
        <v>45</v>
      </c>
      <c r="M224" s="86" t="s">
        <v>30</v>
      </c>
      <c r="N224" s="86" t="s">
        <v>30</v>
      </c>
    </row>
    <row r="225" spans="1:14" ht="15" hidden="1" customHeight="1">
      <c r="A225" s="140" t="s">
        <v>12462</v>
      </c>
      <c r="B225" s="140" t="s">
        <v>12519</v>
      </c>
      <c r="C225" s="140" t="s">
        <v>12480</v>
      </c>
      <c r="D225" s="140" t="s">
        <v>12481</v>
      </c>
      <c r="E225" s="140"/>
      <c r="F225" s="86" t="s">
        <v>980</v>
      </c>
      <c r="G225" s="86">
        <v>5</v>
      </c>
      <c r="H225" s="86" t="s">
        <v>1057</v>
      </c>
      <c r="I225" s="86" t="s">
        <v>203</v>
      </c>
      <c r="J225" s="86" t="s">
        <v>35</v>
      </c>
      <c r="K225" s="86" t="s">
        <v>220</v>
      </c>
      <c r="L225" s="86" t="s">
        <v>45</v>
      </c>
      <c r="M225" s="86" t="s">
        <v>30</v>
      </c>
      <c r="N225" s="86" t="s">
        <v>45</v>
      </c>
    </row>
    <row r="226" spans="1:14" ht="15" hidden="1" customHeight="1">
      <c r="A226" s="140" t="s">
        <v>12462</v>
      </c>
      <c r="B226" s="140" t="s">
        <v>12519</v>
      </c>
      <c r="C226" s="140" t="s">
        <v>12480</v>
      </c>
      <c r="D226" s="140" t="s">
        <v>12482</v>
      </c>
      <c r="E226" s="140"/>
      <c r="F226" s="86" t="s">
        <v>980</v>
      </c>
      <c r="G226" s="86">
        <v>5</v>
      </c>
      <c r="H226" s="86" t="s">
        <v>1057</v>
      </c>
      <c r="I226" s="86" t="s">
        <v>165</v>
      </c>
      <c r="J226" s="86" t="s">
        <v>35</v>
      </c>
      <c r="K226" s="86" t="s">
        <v>220</v>
      </c>
      <c r="L226" s="86" t="s">
        <v>45</v>
      </c>
      <c r="M226" s="86" t="s">
        <v>30</v>
      </c>
      <c r="N226" s="86" t="s">
        <v>45</v>
      </c>
    </row>
    <row r="227" spans="1:14" ht="15" hidden="1" customHeight="1">
      <c r="A227" s="140" t="s">
        <v>12462</v>
      </c>
      <c r="B227" s="140" t="s">
        <v>12519</v>
      </c>
      <c r="C227" s="140" t="s">
        <v>6733</v>
      </c>
      <c r="D227" s="140" t="s">
        <v>12485</v>
      </c>
      <c r="E227" s="140"/>
      <c r="F227" s="86" t="s">
        <v>979</v>
      </c>
      <c r="G227" s="86">
        <v>3</v>
      </c>
      <c r="H227" s="86" t="s">
        <v>1057</v>
      </c>
      <c r="I227" s="86" t="s">
        <v>192</v>
      </c>
      <c r="J227" s="86" t="s">
        <v>180</v>
      </c>
      <c r="K227" s="86" t="s">
        <v>220</v>
      </c>
      <c r="L227" s="86" t="s">
        <v>30</v>
      </c>
      <c r="M227" s="86" t="s">
        <v>45</v>
      </c>
      <c r="N227" s="86" t="s">
        <v>30</v>
      </c>
    </row>
    <row r="228" spans="1:14" ht="15" hidden="1" customHeight="1">
      <c r="A228" s="140" t="s">
        <v>12462</v>
      </c>
      <c r="B228" s="140" t="s">
        <v>12519</v>
      </c>
      <c r="C228" s="140" t="s">
        <v>6733</v>
      </c>
      <c r="D228" s="140" t="s">
        <v>12484</v>
      </c>
      <c r="E228" s="140"/>
      <c r="F228" s="86" t="s">
        <v>980</v>
      </c>
      <c r="G228" s="86">
        <v>5</v>
      </c>
      <c r="H228" s="86" t="s">
        <v>1057</v>
      </c>
      <c r="I228" s="86" t="s">
        <v>165</v>
      </c>
      <c r="J228" s="86" t="s">
        <v>180</v>
      </c>
      <c r="K228" s="86" t="s">
        <v>220</v>
      </c>
      <c r="L228" s="86" t="s">
        <v>30</v>
      </c>
      <c r="M228" s="86" t="s">
        <v>45</v>
      </c>
      <c r="N228" s="86" t="s">
        <v>30</v>
      </c>
    </row>
    <row r="229" spans="1:14" ht="15" hidden="1" customHeight="1">
      <c r="A229" s="140" t="s">
        <v>12462</v>
      </c>
      <c r="B229" s="140" t="s">
        <v>12519</v>
      </c>
      <c r="C229" s="140" t="s">
        <v>1321</v>
      </c>
      <c r="D229" s="140" t="s">
        <v>12486</v>
      </c>
      <c r="E229" s="140"/>
      <c r="F229" s="86" t="s">
        <v>980</v>
      </c>
      <c r="G229" s="86">
        <v>5</v>
      </c>
      <c r="H229" s="86" t="s">
        <v>1057</v>
      </c>
      <c r="I229" s="86" t="s">
        <v>165</v>
      </c>
      <c r="J229" s="86" t="s">
        <v>191</v>
      </c>
      <c r="K229" s="86" t="s">
        <v>220</v>
      </c>
      <c r="L229" s="86" t="s">
        <v>30</v>
      </c>
      <c r="M229" s="86" t="s">
        <v>45</v>
      </c>
      <c r="N229" s="86" t="s">
        <v>45</v>
      </c>
    </row>
    <row r="230" spans="1:14" ht="15" hidden="1" customHeight="1">
      <c r="A230" s="140" t="s">
        <v>12462</v>
      </c>
      <c r="B230" s="140" t="s">
        <v>12519</v>
      </c>
      <c r="C230" s="140" t="s">
        <v>1322</v>
      </c>
      <c r="D230" s="140" t="s">
        <v>12487</v>
      </c>
      <c r="E230" s="140"/>
      <c r="F230" s="86" t="s">
        <v>981</v>
      </c>
      <c r="G230" s="86">
        <v>1</v>
      </c>
      <c r="H230" s="86" t="s">
        <v>1057</v>
      </c>
      <c r="I230" s="86" t="s">
        <v>57</v>
      </c>
      <c r="J230" s="86" t="s">
        <v>25</v>
      </c>
      <c r="K230" s="86" t="s">
        <v>220</v>
      </c>
      <c r="L230" s="86" t="s">
        <v>30</v>
      </c>
      <c r="M230" s="86" t="s">
        <v>45</v>
      </c>
      <c r="N230" s="86" t="s">
        <v>45</v>
      </c>
    </row>
    <row r="231" spans="1:14" hidden="1">
      <c r="A231" s="140" t="s">
        <v>12462</v>
      </c>
      <c r="B231" s="140" t="s">
        <v>12519</v>
      </c>
      <c r="C231" s="140" t="s">
        <v>1322</v>
      </c>
      <c r="D231" s="140" t="s">
        <v>12488</v>
      </c>
      <c r="E231" s="140"/>
      <c r="F231" s="86" t="s">
        <v>979</v>
      </c>
      <c r="G231" s="86">
        <v>3</v>
      </c>
      <c r="H231" s="86" t="s">
        <v>1057</v>
      </c>
      <c r="I231" s="86" t="s">
        <v>36</v>
      </c>
      <c r="J231" s="86" t="s">
        <v>35</v>
      </c>
      <c r="K231" s="86" t="s">
        <v>221</v>
      </c>
      <c r="L231" s="86" t="s">
        <v>45</v>
      </c>
      <c r="M231" s="86" t="s">
        <v>45</v>
      </c>
      <c r="N231" s="86" t="s">
        <v>30</v>
      </c>
    </row>
    <row r="232" spans="1:14" ht="15" hidden="1" customHeight="1">
      <c r="A232" s="140" t="s">
        <v>12462</v>
      </c>
      <c r="B232" s="140" t="s">
        <v>12519</v>
      </c>
      <c r="C232" s="140" t="s">
        <v>5987</v>
      </c>
      <c r="D232" s="140" t="s">
        <v>12489</v>
      </c>
      <c r="E232" s="140"/>
      <c r="F232" s="86" t="s">
        <v>980</v>
      </c>
      <c r="G232" s="86">
        <v>5</v>
      </c>
      <c r="H232" s="86" t="s">
        <v>1060</v>
      </c>
      <c r="I232" s="86" t="s">
        <v>165</v>
      </c>
      <c r="J232" s="86" t="s">
        <v>35</v>
      </c>
      <c r="K232" s="86" t="s">
        <v>220</v>
      </c>
      <c r="L232" s="86" t="s">
        <v>45</v>
      </c>
      <c r="M232" s="86" t="s">
        <v>30</v>
      </c>
      <c r="N232" s="86" t="s">
        <v>45</v>
      </c>
    </row>
    <row r="233" spans="1:14" ht="15" hidden="1" customHeight="1">
      <c r="A233" s="140" t="s">
        <v>12462</v>
      </c>
      <c r="B233" s="140" t="s">
        <v>12519</v>
      </c>
      <c r="C233" s="140" t="s">
        <v>7742</v>
      </c>
      <c r="D233" s="140" t="s">
        <v>12492</v>
      </c>
      <c r="E233" s="140"/>
      <c r="F233" s="86" t="s">
        <v>982</v>
      </c>
      <c r="G233" s="86">
        <v>4</v>
      </c>
      <c r="H233" s="86" t="s">
        <v>1060</v>
      </c>
      <c r="I233" s="86" t="s">
        <v>165</v>
      </c>
      <c r="J233" s="86" t="s">
        <v>187</v>
      </c>
      <c r="K233" s="86" t="s">
        <v>220</v>
      </c>
      <c r="L233" s="86" t="s">
        <v>45</v>
      </c>
      <c r="M233" s="86" t="s">
        <v>45</v>
      </c>
      <c r="N233" s="86" t="s">
        <v>45</v>
      </c>
    </row>
    <row r="234" spans="1:14" hidden="1">
      <c r="A234" s="140" t="s">
        <v>12462</v>
      </c>
      <c r="B234" s="140" t="s">
        <v>12519</v>
      </c>
      <c r="C234" s="140" t="s">
        <v>7742</v>
      </c>
      <c r="D234" s="140" t="s">
        <v>12491</v>
      </c>
      <c r="E234" s="140"/>
      <c r="F234" s="86" t="s">
        <v>979</v>
      </c>
      <c r="G234" s="86">
        <v>3</v>
      </c>
      <c r="H234" s="86" t="s">
        <v>1059</v>
      </c>
      <c r="I234" s="86" t="s">
        <v>36</v>
      </c>
      <c r="J234" s="86" t="s">
        <v>35</v>
      </c>
      <c r="K234" s="86" t="s">
        <v>220</v>
      </c>
      <c r="L234" s="86" t="s">
        <v>45</v>
      </c>
      <c r="M234" s="86" t="s">
        <v>45</v>
      </c>
      <c r="N234" s="86" t="s">
        <v>45</v>
      </c>
    </row>
    <row r="235" spans="1:14" ht="15" hidden="1" customHeight="1">
      <c r="A235" s="140" t="s">
        <v>12462</v>
      </c>
      <c r="B235" s="140" t="s">
        <v>12519</v>
      </c>
      <c r="C235" s="140" t="s">
        <v>7742</v>
      </c>
      <c r="D235" s="140" t="s">
        <v>12490</v>
      </c>
      <c r="E235" s="140"/>
      <c r="F235" s="86" t="s">
        <v>980</v>
      </c>
      <c r="G235" s="86">
        <v>5</v>
      </c>
      <c r="H235" s="86" t="s">
        <v>1057</v>
      </c>
      <c r="I235" s="86" t="s">
        <v>165</v>
      </c>
      <c r="J235" s="86" t="s">
        <v>35</v>
      </c>
      <c r="K235" s="86" t="s">
        <v>6535</v>
      </c>
      <c r="L235" s="86" t="s">
        <v>30</v>
      </c>
      <c r="M235" s="86" t="s">
        <v>45</v>
      </c>
      <c r="N235" s="86" t="s">
        <v>45</v>
      </c>
    </row>
    <row r="236" spans="1:14" ht="15" hidden="1" customHeight="1">
      <c r="A236" s="140" t="s">
        <v>12462</v>
      </c>
      <c r="B236" s="140" t="s">
        <v>12519</v>
      </c>
      <c r="C236" s="140" t="s">
        <v>10274</v>
      </c>
      <c r="D236" s="140" t="s">
        <v>12493</v>
      </c>
      <c r="E236" s="140"/>
      <c r="F236" s="86" t="s">
        <v>980</v>
      </c>
      <c r="G236" s="86">
        <v>5</v>
      </c>
      <c r="H236" s="86" t="s">
        <v>1059</v>
      </c>
      <c r="I236" s="86" t="s">
        <v>165</v>
      </c>
      <c r="J236" s="86" t="s">
        <v>35</v>
      </c>
      <c r="K236" s="86" t="s">
        <v>220</v>
      </c>
      <c r="L236" s="86" t="s">
        <v>45</v>
      </c>
      <c r="M236" s="86" t="s">
        <v>30</v>
      </c>
      <c r="N236" s="86" t="s">
        <v>45</v>
      </c>
    </row>
    <row r="237" spans="1:14" ht="15" hidden="1" customHeight="1">
      <c r="A237" s="140" t="s">
        <v>12462</v>
      </c>
      <c r="B237" s="140" t="s">
        <v>12519</v>
      </c>
      <c r="C237" s="140" t="s">
        <v>10274</v>
      </c>
      <c r="D237" s="140" t="s">
        <v>12494</v>
      </c>
      <c r="E237" s="140"/>
      <c r="F237" s="86" t="s">
        <v>980</v>
      </c>
      <c r="G237" s="86">
        <v>5</v>
      </c>
      <c r="H237" s="86" t="s">
        <v>1059</v>
      </c>
      <c r="I237" s="86" t="s">
        <v>165</v>
      </c>
      <c r="J237" s="86" t="s">
        <v>35</v>
      </c>
      <c r="K237" s="86" t="s">
        <v>7744</v>
      </c>
      <c r="L237" s="86" t="s">
        <v>45</v>
      </c>
      <c r="M237" s="86" t="s">
        <v>30</v>
      </c>
      <c r="N237" s="86" t="s">
        <v>45</v>
      </c>
    </row>
    <row r="238" spans="1:14" ht="15" hidden="1" customHeight="1">
      <c r="A238" s="140" t="s">
        <v>12462</v>
      </c>
      <c r="B238" s="140" t="s">
        <v>12519</v>
      </c>
      <c r="C238" s="140" t="s">
        <v>12495</v>
      </c>
      <c r="D238" s="140" t="s">
        <v>12496</v>
      </c>
      <c r="E238" s="140"/>
      <c r="F238" s="86" t="s">
        <v>980</v>
      </c>
      <c r="G238" s="86">
        <v>5</v>
      </c>
      <c r="H238" s="86" t="s">
        <v>1057</v>
      </c>
      <c r="I238" s="86" t="s">
        <v>165</v>
      </c>
      <c r="J238" s="86" t="s">
        <v>23</v>
      </c>
      <c r="K238" s="86" t="s">
        <v>220</v>
      </c>
      <c r="L238" s="86" t="s">
        <v>45</v>
      </c>
      <c r="M238" s="86" t="s">
        <v>30</v>
      </c>
      <c r="N238" s="86" t="s">
        <v>45</v>
      </c>
    </row>
    <row r="239" spans="1:14" ht="15" hidden="1" customHeight="1">
      <c r="A239" s="140" t="s">
        <v>12462</v>
      </c>
      <c r="B239" s="140" t="s">
        <v>12519</v>
      </c>
      <c r="C239" s="777" t="s">
        <v>12497</v>
      </c>
      <c r="D239" s="140" t="s">
        <v>12498</v>
      </c>
      <c r="E239" s="140"/>
      <c r="F239" s="86" t="s">
        <v>980</v>
      </c>
      <c r="G239" s="86">
        <v>5</v>
      </c>
      <c r="H239" s="86" t="s">
        <v>1057</v>
      </c>
      <c r="I239" s="86" t="s">
        <v>192</v>
      </c>
      <c r="J239" s="86" t="s">
        <v>35</v>
      </c>
      <c r="K239" s="86" t="s">
        <v>220</v>
      </c>
      <c r="L239" s="86" t="s">
        <v>45</v>
      </c>
      <c r="M239" s="86" t="s">
        <v>30</v>
      </c>
      <c r="N239" s="86" t="s">
        <v>30</v>
      </c>
    </row>
    <row r="240" spans="1:14" ht="15" hidden="1" customHeight="1">
      <c r="A240" s="140" t="s">
        <v>12462</v>
      </c>
      <c r="B240" s="140" t="s">
        <v>12519</v>
      </c>
      <c r="C240" s="140" t="s">
        <v>12497</v>
      </c>
      <c r="D240" s="140" t="s">
        <v>12499</v>
      </c>
      <c r="E240" s="140"/>
      <c r="F240" s="86" t="s">
        <v>980</v>
      </c>
      <c r="G240" s="86">
        <v>5</v>
      </c>
      <c r="H240" s="86" t="s">
        <v>1059</v>
      </c>
      <c r="I240" s="86" t="s">
        <v>192</v>
      </c>
      <c r="J240" s="86" t="s">
        <v>35</v>
      </c>
      <c r="K240" s="86" t="s">
        <v>220</v>
      </c>
      <c r="L240" s="86" t="s">
        <v>45</v>
      </c>
      <c r="M240" s="86" t="s">
        <v>30</v>
      </c>
      <c r="N240" s="86" t="s">
        <v>30</v>
      </c>
    </row>
    <row r="241" spans="1:14" ht="15" hidden="1" customHeight="1">
      <c r="A241" s="140" t="s">
        <v>12462</v>
      </c>
      <c r="B241" s="140" t="s">
        <v>12519</v>
      </c>
      <c r="C241" s="140" t="s">
        <v>1329</v>
      </c>
      <c r="D241" s="140" t="s">
        <v>12501</v>
      </c>
      <c r="E241" s="140"/>
      <c r="F241" s="86" t="s">
        <v>982</v>
      </c>
      <c r="G241" s="86">
        <v>4</v>
      </c>
      <c r="H241" s="86" t="s">
        <v>1057</v>
      </c>
      <c r="I241" s="86" t="s">
        <v>165</v>
      </c>
      <c r="J241" s="86" t="s">
        <v>191</v>
      </c>
      <c r="K241" s="86" t="s">
        <v>220</v>
      </c>
      <c r="L241" s="86" t="s">
        <v>30</v>
      </c>
      <c r="M241" s="86" t="s">
        <v>45</v>
      </c>
      <c r="N241" s="86" t="s">
        <v>45</v>
      </c>
    </row>
    <row r="242" spans="1:14" ht="15" hidden="1" customHeight="1">
      <c r="A242" s="140" t="s">
        <v>12462</v>
      </c>
      <c r="B242" s="140" t="s">
        <v>12519</v>
      </c>
      <c r="C242" s="140" t="s">
        <v>1329</v>
      </c>
      <c r="D242" s="140" t="s">
        <v>12502</v>
      </c>
      <c r="E242" s="140"/>
      <c r="F242" s="86" t="s">
        <v>982</v>
      </c>
      <c r="G242" s="86">
        <v>4</v>
      </c>
      <c r="H242" s="86" t="s">
        <v>1059</v>
      </c>
      <c r="I242" s="86" t="s">
        <v>165</v>
      </c>
      <c r="J242" s="86" t="s">
        <v>191</v>
      </c>
      <c r="K242" s="86" t="s">
        <v>220</v>
      </c>
      <c r="L242" s="86" t="s">
        <v>30</v>
      </c>
      <c r="M242" s="86" t="s">
        <v>45</v>
      </c>
      <c r="N242" s="86" t="s">
        <v>45</v>
      </c>
    </row>
    <row r="243" spans="1:14" ht="15" hidden="1" customHeight="1">
      <c r="A243" s="140" t="s">
        <v>12462</v>
      </c>
      <c r="B243" s="140" t="s">
        <v>12519</v>
      </c>
      <c r="C243" s="140" t="s">
        <v>1329</v>
      </c>
      <c r="D243" s="140" t="s">
        <v>12500</v>
      </c>
      <c r="E243" s="140"/>
      <c r="F243" s="86" t="s">
        <v>981</v>
      </c>
      <c r="G243" s="86">
        <v>1</v>
      </c>
      <c r="H243" s="86" t="s">
        <v>1057</v>
      </c>
      <c r="I243" s="86" t="s">
        <v>57</v>
      </c>
      <c r="J243" s="86" t="s">
        <v>25</v>
      </c>
      <c r="K243" s="86" t="s">
        <v>220</v>
      </c>
      <c r="L243" s="86" t="s">
        <v>30</v>
      </c>
      <c r="M243" s="86" t="s">
        <v>45</v>
      </c>
      <c r="N243" s="86" t="s">
        <v>45</v>
      </c>
    </row>
    <row r="244" spans="1:14" ht="15" hidden="1" customHeight="1">
      <c r="A244" s="140" t="s">
        <v>12462</v>
      </c>
      <c r="B244" s="140" t="s">
        <v>12519</v>
      </c>
      <c r="C244" s="140" t="s">
        <v>1332</v>
      </c>
      <c r="D244" s="140" t="s">
        <v>12503</v>
      </c>
      <c r="E244" s="140"/>
      <c r="F244" s="86" t="s">
        <v>980</v>
      </c>
      <c r="G244" s="86">
        <v>5</v>
      </c>
      <c r="H244" s="86" t="s">
        <v>1057</v>
      </c>
      <c r="I244" s="86" t="s">
        <v>165</v>
      </c>
      <c r="J244" s="86" t="s">
        <v>191</v>
      </c>
      <c r="K244" s="86" t="s">
        <v>220</v>
      </c>
      <c r="L244" s="86" t="s">
        <v>30</v>
      </c>
      <c r="M244" s="86" t="s">
        <v>45</v>
      </c>
      <c r="N244" s="86" t="s">
        <v>45</v>
      </c>
    </row>
    <row r="245" spans="1:14" ht="15" hidden="1" customHeight="1">
      <c r="A245" s="140" t="s">
        <v>12462</v>
      </c>
      <c r="B245" s="140" t="s">
        <v>12519</v>
      </c>
      <c r="C245" s="140" t="s">
        <v>1332</v>
      </c>
      <c r="D245" s="140" t="s">
        <v>12504</v>
      </c>
      <c r="E245" s="140"/>
      <c r="F245" s="86" t="s">
        <v>980</v>
      </c>
      <c r="G245" s="86">
        <v>5</v>
      </c>
      <c r="H245" s="86" t="s">
        <v>1057</v>
      </c>
      <c r="I245" s="86" t="s">
        <v>165</v>
      </c>
      <c r="J245" s="86" t="s">
        <v>35</v>
      </c>
      <c r="K245" s="86" t="s">
        <v>7744</v>
      </c>
      <c r="L245" s="86" t="s">
        <v>45</v>
      </c>
      <c r="M245" s="86" t="s">
        <v>45</v>
      </c>
      <c r="N245" s="86" t="s">
        <v>45</v>
      </c>
    </row>
    <row r="246" spans="1:14" ht="15" hidden="1" customHeight="1">
      <c r="A246" s="140" t="s">
        <v>12462</v>
      </c>
      <c r="B246" s="140" t="s">
        <v>12519</v>
      </c>
      <c r="C246" s="140" t="s">
        <v>1333</v>
      </c>
      <c r="D246" s="140" t="s">
        <v>12506</v>
      </c>
      <c r="E246" s="140"/>
      <c r="F246" s="86" t="s">
        <v>979</v>
      </c>
      <c r="G246" s="86">
        <v>3</v>
      </c>
      <c r="H246" s="86" t="s">
        <v>1059</v>
      </c>
      <c r="I246" s="86" t="s">
        <v>36</v>
      </c>
      <c r="J246" s="86" t="s">
        <v>23</v>
      </c>
      <c r="K246" s="86" t="s">
        <v>220</v>
      </c>
      <c r="L246" s="86" t="s">
        <v>30</v>
      </c>
      <c r="M246" s="86" t="s">
        <v>45</v>
      </c>
      <c r="N246" s="86" t="s">
        <v>45</v>
      </c>
    </row>
    <row r="247" spans="1:14" ht="15" hidden="1" customHeight="1">
      <c r="A247" s="140" t="s">
        <v>12462</v>
      </c>
      <c r="B247" s="140" t="s">
        <v>12519</v>
      </c>
      <c r="C247" s="140" t="s">
        <v>1333</v>
      </c>
      <c r="D247" s="140" t="s">
        <v>12508</v>
      </c>
      <c r="E247" s="140"/>
      <c r="F247" s="86" t="s">
        <v>983</v>
      </c>
      <c r="G247" s="86">
        <v>2</v>
      </c>
      <c r="H247" s="86" t="s">
        <v>1057</v>
      </c>
      <c r="I247" s="86" t="s">
        <v>36</v>
      </c>
      <c r="J247" s="86" t="s">
        <v>191</v>
      </c>
      <c r="K247" s="86" t="s">
        <v>220</v>
      </c>
      <c r="L247" s="86" t="s">
        <v>30</v>
      </c>
      <c r="M247" s="86" t="s">
        <v>45</v>
      </c>
      <c r="N247" s="86" t="s">
        <v>30</v>
      </c>
    </row>
    <row r="248" spans="1:14" ht="15" hidden="1" customHeight="1">
      <c r="A248" s="140" t="s">
        <v>12462</v>
      </c>
      <c r="B248" s="140" t="s">
        <v>12519</v>
      </c>
      <c r="C248" s="140" t="s">
        <v>1333</v>
      </c>
      <c r="D248" s="140" t="s">
        <v>12505</v>
      </c>
      <c r="E248" s="140"/>
      <c r="F248" s="86" t="s">
        <v>980</v>
      </c>
      <c r="G248" s="86">
        <v>5</v>
      </c>
      <c r="H248" s="86" t="s">
        <v>1057</v>
      </c>
      <c r="I248" s="86" t="s">
        <v>203</v>
      </c>
      <c r="J248" s="86" t="s">
        <v>191</v>
      </c>
      <c r="K248" s="86" t="s">
        <v>220</v>
      </c>
      <c r="L248" s="86" t="s">
        <v>30</v>
      </c>
      <c r="M248" s="86" t="s">
        <v>45</v>
      </c>
      <c r="N248" s="86" t="s">
        <v>30</v>
      </c>
    </row>
    <row r="249" spans="1:14" ht="15" hidden="1" customHeight="1">
      <c r="A249" s="140" t="s">
        <v>12462</v>
      </c>
      <c r="B249" s="140" t="s">
        <v>12519</v>
      </c>
      <c r="C249" s="140" t="s">
        <v>1333</v>
      </c>
      <c r="D249" s="140" t="s">
        <v>12507</v>
      </c>
      <c r="E249" s="140"/>
      <c r="F249" s="86" t="s">
        <v>982</v>
      </c>
      <c r="G249" s="86">
        <v>4</v>
      </c>
      <c r="H249" s="86" t="s">
        <v>1059</v>
      </c>
      <c r="I249" s="86" t="s">
        <v>165</v>
      </c>
      <c r="J249" s="86" t="s">
        <v>191</v>
      </c>
      <c r="K249" s="86" t="s">
        <v>220</v>
      </c>
      <c r="L249" s="86" t="s">
        <v>30</v>
      </c>
      <c r="M249" s="86" t="s">
        <v>45</v>
      </c>
      <c r="N249" s="86" t="s">
        <v>45</v>
      </c>
    </row>
    <row r="250" spans="1:14" ht="15" hidden="1" customHeight="1">
      <c r="A250" s="140" t="s">
        <v>12462</v>
      </c>
      <c r="B250" s="140" t="s">
        <v>12519</v>
      </c>
      <c r="C250" s="140" t="s">
        <v>1319</v>
      </c>
      <c r="D250" s="140" t="s">
        <v>12509</v>
      </c>
      <c r="E250" s="140"/>
      <c r="F250" s="86" t="s">
        <v>980</v>
      </c>
      <c r="G250" s="86">
        <v>5</v>
      </c>
      <c r="H250" s="86" t="s">
        <v>1057</v>
      </c>
      <c r="I250" s="86" t="s">
        <v>165</v>
      </c>
      <c r="J250" s="86" t="s">
        <v>35</v>
      </c>
      <c r="K250" s="86" t="s">
        <v>6535</v>
      </c>
      <c r="L250" s="86" t="s">
        <v>30</v>
      </c>
      <c r="M250" s="86" t="s">
        <v>45</v>
      </c>
      <c r="N250" s="86" t="s">
        <v>45</v>
      </c>
    </row>
    <row r="251" spans="1:14" ht="15" hidden="1" customHeight="1">
      <c r="A251" s="140" t="s">
        <v>12462</v>
      </c>
      <c r="B251" s="140" t="s">
        <v>12519</v>
      </c>
      <c r="C251" s="140" t="s">
        <v>1319</v>
      </c>
      <c r="D251" s="140" t="s">
        <v>12510</v>
      </c>
      <c r="E251" s="140"/>
      <c r="F251" s="86" t="s">
        <v>980</v>
      </c>
      <c r="G251" s="86">
        <v>5</v>
      </c>
      <c r="H251" s="86" t="s">
        <v>1057</v>
      </c>
      <c r="I251" s="86" t="s">
        <v>165</v>
      </c>
      <c r="J251" s="86" t="s">
        <v>25</v>
      </c>
      <c r="K251" s="86" t="s">
        <v>220</v>
      </c>
      <c r="L251" s="86" t="s">
        <v>30</v>
      </c>
      <c r="M251" s="86" t="s">
        <v>45</v>
      </c>
      <c r="N251" s="86" t="s">
        <v>30</v>
      </c>
    </row>
    <row r="252" spans="1:14" ht="15" hidden="1" customHeight="1">
      <c r="A252" s="140" t="s">
        <v>12462</v>
      </c>
      <c r="B252" s="140" t="s">
        <v>12519</v>
      </c>
      <c r="C252" s="140" t="s">
        <v>12511</v>
      </c>
      <c r="D252" s="140" t="s">
        <v>12512</v>
      </c>
      <c r="E252" s="140"/>
      <c r="F252" s="86" t="s">
        <v>980</v>
      </c>
      <c r="G252" s="86">
        <v>5</v>
      </c>
      <c r="H252" s="86" t="s">
        <v>1059</v>
      </c>
      <c r="I252" s="86" t="s">
        <v>165</v>
      </c>
      <c r="J252" s="86" t="s">
        <v>23</v>
      </c>
      <c r="K252" s="86" t="s">
        <v>7744</v>
      </c>
      <c r="L252" s="86" t="s">
        <v>45</v>
      </c>
      <c r="M252" s="86" t="s">
        <v>45</v>
      </c>
      <c r="N252" s="86" t="s">
        <v>45</v>
      </c>
    </row>
    <row r="253" spans="1:14" ht="15" hidden="1" customHeight="1">
      <c r="A253" s="140" t="s">
        <v>12462</v>
      </c>
      <c r="B253" s="140" t="s">
        <v>12519</v>
      </c>
      <c r="C253" s="140" t="s">
        <v>1338</v>
      </c>
      <c r="D253" s="140" t="s">
        <v>12513</v>
      </c>
      <c r="E253" s="140"/>
      <c r="F253" s="86" t="s">
        <v>980</v>
      </c>
      <c r="G253" s="86">
        <v>5</v>
      </c>
      <c r="H253" s="86" t="s">
        <v>1057</v>
      </c>
      <c r="I253" s="86" t="s">
        <v>165</v>
      </c>
      <c r="J253" s="86" t="s">
        <v>180</v>
      </c>
      <c r="K253" s="86" t="s">
        <v>218</v>
      </c>
      <c r="L253" s="86" t="s">
        <v>30</v>
      </c>
      <c r="M253" s="86" t="s">
        <v>45</v>
      </c>
      <c r="N253" s="86" t="s">
        <v>45</v>
      </c>
    </row>
    <row r="254" spans="1:14" ht="15" hidden="1" customHeight="1">
      <c r="A254" s="140" t="s">
        <v>12462</v>
      </c>
      <c r="B254" s="140" t="s">
        <v>12519</v>
      </c>
      <c r="C254" s="140" t="s">
        <v>1338</v>
      </c>
      <c r="D254" s="140" t="s">
        <v>12515</v>
      </c>
      <c r="E254" s="140"/>
      <c r="F254" s="86" t="s">
        <v>983</v>
      </c>
      <c r="G254" s="86">
        <v>2</v>
      </c>
      <c r="H254" s="86" t="s">
        <v>1057</v>
      </c>
      <c r="I254" s="86" t="s">
        <v>36</v>
      </c>
      <c r="J254" s="86" t="s">
        <v>180</v>
      </c>
      <c r="K254" s="86" t="s">
        <v>220</v>
      </c>
      <c r="L254" s="86" t="s">
        <v>30</v>
      </c>
      <c r="M254" s="86" t="s">
        <v>45</v>
      </c>
      <c r="N254" s="86" t="s">
        <v>30</v>
      </c>
    </row>
    <row r="255" spans="1:14" hidden="1">
      <c r="A255" s="140" t="s">
        <v>12462</v>
      </c>
      <c r="B255" s="140" t="s">
        <v>12519</v>
      </c>
      <c r="C255" s="140" t="s">
        <v>1338</v>
      </c>
      <c r="D255" s="140" t="s">
        <v>12514</v>
      </c>
      <c r="E255" s="140"/>
      <c r="F255" s="86" t="s">
        <v>981</v>
      </c>
      <c r="G255" s="86">
        <v>1</v>
      </c>
      <c r="H255" s="86" t="s">
        <v>1057</v>
      </c>
      <c r="I255" s="86" t="s">
        <v>36</v>
      </c>
      <c r="J255" s="86" t="s">
        <v>25</v>
      </c>
      <c r="K255" s="86" t="s">
        <v>220</v>
      </c>
      <c r="L255" s="86" t="s">
        <v>30</v>
      </c>
      <c r="M255" s="86" t="s">
        <v>45</v>
      </c>
      <c r="N255" s="86" t="s">
        <v>45</v>
      </c>
    </row>
    <row r="256" spans="1:14" ht="15" hidden="1" customHeight="1">
      <c r="A256" s="140" t="s">
        <v>12462</v>
      </c>
      <c r="B256" s="140" t="s">
        <v>12519</v>
      </c>
      <c r="C256" s="140" t="s">
        <v>1323</v>
      </c>
      <c r="D256" s="140" t="s">
        <v>12516</v>
      </c>
      <c r="E256" s="140"/>
      <c r="F256" s="86" t="s">
        <v>980</v>
      </c>
      <c r="G256" s="86">
        <v>5</v>
      </c>
      <c r="H256" s="86" t="s">
        <v>1057</v>
      </c>
      <c r="I256" s="86" t="s">
        <v>165</v>
      </c>
      <c r="J256" s="86" t="s">
        <v>5841</v>
      </c>
      <c r="K256" s="86" t="s">
        <v>220</v>
      </c>
      <c r="L256" s="86" t="s">
        <v>30</v>
      </c>
      <c r="M256" s="86" t="s">
        <v>45</v>
      </c>
      <c r="N256" s="86" t="s">
        <v>45</v>
      </c>
    </row>
    <row r="257" spans="1:14" hidden="1">
      <c r="A257" s="140" t="s">
        <v>12462</v>
      </c>
      <c r="B257" s="140" t="s">
        <v>12519</v>
      </c>
      <c r="C257" s="140" t="s">
        <v>1323</v>
      </c>
      <c r="D257" s="140" t="s">
        <v>12518</v>
      </c>
      <c r="E257" s="140"/>
      <c r="F257" s="86" t="s">
        <v>983</v>
      </c>
      <c r="G257" s="86">
        <v>2</v>
      </c>
      <c r="H257" s="86" t="s">
        <v>1057</v>
      </c>
      <c r="I257" s="86" t="s">
        <v>36</v>
      </c>
      <c r="J257" s="86" t="s">
        <v>35</v>
      </c>
      <c r="K257" s="86" t="s">
        <v>220</v>
      </c>
      <c r="L257" s="86" t="s">
        <v>30</v>
      </c>
      <c r="M257" s="86" t="s">
        <v>45</v>
      </c>
      <c r="N257" s="86" t="s">
        <v>45</v>
      </c>
    </row>
    <row r="258" spans="1:14" hidden="1">
      <c r="A258" s="140" t="s">
        <v>12462</v>
      </c>
      <c r="B258" s="140" t="s">
        <v>12519</v>
      </c>
      <c r="C258" s="140" t="s">
        <v>1323</v>
      </c>
      <c r="D258" s="140" t="s">
        <v>12517</v>
      </c>
      <c r="E258" s="140"/>
      <c r="F258" s="86" t="s">
        <v>981</v>
      </c>
      <c r="G258" s="86">
        <v>1</v>
      </c>
      <c r="H258" s="86" t="s">
        <v>1057</v>
      </c>
      <c r="I258" s="86" t="s">
        <v>36</v>
      </c>
      <c r="J258" s="86" t="s">
        <v>25</v>
      </c>
      <c r="K258" s="86" t="s">
        <v>220</v>
      </c>
      <c r="L258" s="86" t="s">
        <v>30</v>
      </c>
      <c r="M258" s="86" t="s">
        <v>45</v>
      </c>
      <c r="N258" s="86" t="s">
        <v>45</v>
      </c>
    </row>
    <row r="259" spans="1:14" ht="15" customHeight="1">
      <c r="A259" s="140" t="s">
        <v>7681</v>
      </c>
      <c r="B259" s="140" t="s">
        <v>7682</v>
      </c>
      <c r="C259" s="73" t="s">
        <v>7683</v>
      </c>
      <c r="D259" s="140" t="s">
        <v>7684</v>
      </c>
      <c r="E259" s="140"/>
      <c r="F259" s="86" t="s">
        <v>980</v>
      </c>
      <c r="G259" s="86">
        <v>5</v>
      </c>
      <c r="H259" s="86" t="s">
        <v>1059</v>
      </c>
      <c r="I259" s="86" t="s">
        <v>192</v>
      </c>
      <c r="J259" s="86" t="s">
        <v>35</v>
      </c>
      <c r="K259" s="86" t="s">
        <v>220</v>
      </c>
      <c r="L259" s="86" t="s">
        <v>45</v>
      </c>
      <c r="M259" s="86" t="s">
        <v>30</v>
      </c>
      <c r="N259" s="86" t="s">
        <v>45</v>
      </c>
    </row>
    <row r="260" spans="1:14" ht="15" customHeight="1">
      <c r="A260" s="140" t="s">
        <v>8529</v>
      </c>
      <c r="B260" s="140" t="s">
        <v>7702</v>
      </c>
      <c r="C260" s="140" t="s">
        <v>8528</v>
      </c>
      <c r="D260" s="140" t="s">
        <v>7809</v>
      </c>
      <c r="E260" s="140"/>
      <c r="F260" s="86" t="s">
        <v>979</v>
      </c>
      <c r="G260" s="86">
        <v>3</v>
      </c>
      <c r="H260" s="86" t="s">
        <v>1057</v>
      </c>
      <c r="I260" s="86" t="s">
        <v>192</v>
      </c>
      <c r="J260" s="86" t="s">
        <v>180</v>
      </c>
      <c r="K260" s="86" t="s">
        <v>220</v>
      </c>
      <c r="L260" s="86" t="s">
        <v>30</v>
      </c>
      <c r="M260" s="86" t="s">
        <v>45</v>
      </c>
      <c r="N260" s="86" t="s">
        <v>30</v>
      </c>
    </row>
    <row r="261" spans="1:14" ht="15" customHeight="1">
      <c r="A261" s="140" t="s">
        <v>8529</v>
      </c>
      <c r="B261" s="140" t="s">
        <v>7702</v>
      </c>
      <c r="C261" s="140" t="s">
        <v>8528</v>
      </c>
      <c r="D261" s="140" t="s">
        <v>5990</v>
      </c>
      <c r="E261" s="140"/>
      <c r="F261" s="86" t="s">
        <v>980</v>
      </c>
      <c r="G261" s="86">
        <v>5</v>
      </c>
      <c r="H261" s="86" t="s">
        <v>1057</v>
      </c>
      <c r="I261" s="86" t="s">
        <v>192</v>
      </c>
      <c r="J261" s="86" t="s">
        <v>180</v>
      </c>
      <c r="K261" s="86" t="s">
        <v>220</v>
      </c>
      <c r="L261" s="86" t="s">
        <v>45</v>
      </c>
      <c r="M261" s="86" t="s">
        <v>45</v>
      </c>
      <c r="N261" s="86" t="s">
        <v>45</v>
      </c>
    </row>
    <row r="262" spans="1:14" ht="15" customHeight="1">
      <c r="A262" s="140" t="s">
        <v>8529</v>
      </c>
      <c r="B262" s="140" t="s">
        <v>7702</v>
      </c>
      <c r="C262" s="140" t="s">
        <v>8528</v>
      </c>
      <c r="D262" s="140" t="s">
        <v>7999</v>
      </c>
      <c r="E262" s="140"/>
      <c r="F262" s="86" t="s">
        <v>983</v>
      </c>
      <c r="G262" s="86">
        <v>2</v>
      </c>
      <c r="H262" s="86" t="s">
        <v>1057</v>
      </c>
      <c r="I262" s="86" t="s">
        <v>36</v>
      </c>
      <c r="J262" s="86" t="s">
        <v>180</v>
      </c>
      <c r="K262" s="86" t="s">
        <v>220</v>
      </c>
      <c r="L262" s="86" t="s">
        <v>45</v>
      </c>
      <c r="M262" s="86" t="s">
        <v>45</v>
      </c>
      <c r="N262" s="86" t="s">
        <v>45</v>
      </c>
    </row>
    <row r="263" spans="1:14" ht="15" customHeight="1">
      <c r="A263" s="140" t="s">
        <v>8529</v>
      </c>
      <c r="B263" s="140" t="s">
        <v>7702</v>
      </c>
      <c r="C263" s="140" t="s">
        <v>8528</v>
      </c>
      <c r="D263" s="140" t="s">
        <v>7583</v>
      </c>
      <c r="E263" s="140"/>
      <c r="F263" s="86" t="s">
        <v>980</v>
      </c>
      <c r="G263" s="86">
        <v>5</v>
      </c>
      <c r="H263" s="86" t="s">
        <v>1057</v>
      </c>
      <c r="I263" s="86" t="s">
        <v>165</v>
      </c>
      <c r="J263" s="86" t="s">
        <v>180</v>
      </c>
      <c r="K263" s="86" t="s">
        <v>220</v>
      </c>
      <c r="L263" s="86" t="s">
        <v>45</v>
      </c>
      <c r="M263" s="86" t="s">
        <v>45</v>
      </c>
      <c r="N263" s="86" t="s">
        <v>45</v>
      </c>
    </row>
    <row r="264" spans="1:14">
      <c r="A264" s="140" t="s">
        <v>8529</v>
      </c>
      <c r="B264" s="140" t="s">
        <v>7702</v>
      </c>
      <c r="C264" s="140" t="s">
        <v>8528</v>
      </c>
      <c r="D264" s="140" t="s">
        <v>5995</v>
      </c>
      <c r="E264" s="140"/>
      <c r="F264" s="86" t="s">
        <v>983</v>
      </c>
      <c r="G264" s="86">
        <v>2</v>
      </c>
      <c r="H264" s="86" t="s">
        <v>1057</v>
      </c>
      <c r="I264" s="86" t="s">
        <v>36</v>
      </c>
      <c r="J264" s="86" t="s">
        <v>35</v>
      </c>
      <c r="K264" s="86" t="s">
        <v>220</v>
      </c>
      <c r="L264" s="86" t="s">
        <v>45</v>
      </c>
      <c r="M264" s="86" t="s">
        <v>45</v>
      </c>
      <c r="N264" s="86" t="s">
        <v>45</v>
      </c>
    </row>
    <row r="265" spans="1:14" ht="15" customHeight="1">
      <c r="A265" s="140" t="s">
        <v>8529</v>
      </c>
      <c r="B265" s="140" t="s">
        <v>7702</v>
      </c>
      <c r="C265" s="140" t="s">
        <v>8528</v>
      </c>
      <c r="D265" s="140" t="s">
        <v>8436</v>
      </c>
      <c r="E265" s="140"/>
      <c r="F265" s="86" t="s">
        <v>982</v>
      </c>
      <c r="G265" s="86">
        <v>4</v>
      </c>
      <c r="H265" s="86" t="s">
        <v>1057</v>
      </c>
      <c r="I265" s="86" t="s">
        <v>192</v>
      </c>
      <c r="J265" s="86" t="s">
        <v>35</v>
      </c>
      <c r="K265" s="86" t="s">
        <v>220</v>
      </c>
      <c r="L265" s="86" t="s">
        <v>45</v>
      </c>
      <c r="M265" s="86" t="s">
        <v>45</v>
      </c>
      <c r="N265" s="86" t="s">
        <v>45</v>
      </c>
    </row>
    <row r="266" spans="1:14" ht="15" customHeight="1">
      <c r="A266" s="140" t="s">
        <v>8529</v>
      </c>
      <c r="B266" s="140" t="s">
        <v>7702</v>
      </c>
      <c r="C266" s="140" t="s">
        <v>8528</v>
      </c>
      <c r="D266" s="140" t="s">
        <v>8431</v>
      </c>
      <c r="E266" s="140"/>
      <c r="F266" s="86" t="s">
        <v>982</v>
      </c>
      <c r="G266" s="86">
        <v>4</v>
      </c>
      <c r="H266" s="86" t="s">
        <v>1057</v>
      </c>
      <c r="I266" s="86" t="s">
        <v>192</v>
      </c>
      <c r="J266" s="86" t="s">
        <v>35</v>
      </c>
      <c r="K266" s="86" t="s">
        <v>220</v>
      </c>
      <c r="L266" s="86" t="s">
        <v>45</v>
      </c>
      <c r="M266" s="86" t="s">
        <v>45</v>
      </c>
      <c r="N266" s="86" t="s">
        <v>45</v>
      </c>
    </row>
    <row r="267" spans="1:14" ht="15" customHeight="1">
      <c r="A267" s="140" t="s">
        <v>8529</v>
      </c>
      <c r="B267" s="140" t="s">
        <v>7702</v>
      </c>
      <c r="C267" s="140" t="s">
        <v>8528</v>
      </c>
      <c r="D267" s="140" t="s">
        <v>8435</v>
      </c>
      <c r="E267" s="140"/>
      <c r="F267" s="86" t="s">
        <v>979</v>
      </c>
      <c r="G267" s="86">
        <v>3</v>
      </c>
      <c r="H267" s="86" t="s">
        <v>1057</v>
      </c>
      <c r="I267" s="86" t="s">
        <v>192</v>
      </c>
      <c r="J267" s="86" t="s">
        <v>35</v>
      </c>
      <c r="K267" s="86" t="s">
        <v>220</v>
      </c>
      <c r="L267" s="86" t="s">
        <v>45</v>
      </c>
      <c r="M267" s="86" t="s">
        <v>45</v>
      </c>
      <c r="N267" s="86" t="s">
        <v>45</v>
      </c>
    </row>
    <row r="268" spans="1:14" ht="15" customHeight="1">
      <c r="A268" s="140" t="s">
        <v>8529</v>
      </c>
      <c r="B268" s="140" t="s">
        <v>7702</v>
      </c>
      <c r="C268" s="140" t="s">
        <v>8528</v>
      </c>
      <c r="D268" s="140" t="s">
        <v>5994</v>
      </c>
      <c r="E268" s="140"/>
      <c r="F268" s="86" t="s">
        <v>982</v>
      </c>
      <c r="G268" s="86">
        <v>4</v>
      </c>
      <c r="H268" s="86" t="s">
        <v>1057</v>
      </c>
      <c r="I268" s="86" t="s">
        <v>165</v>
      </c>
      <c r="J268" s="86" t="s">
        <v>35</v>
      </c>
      <c r="K268" s="86" t="s">
        <v>220</v>
      </c>
      <c r="L268" s="86" t="s">
        <v>45</v>
      </c>
      <c r="M268" s="86" t="s">
        <v>45</v>
      </c>
      <c r="N268" s="86" t="s">
        <v>45</v>
      </c>
    </row>
    <row r="269" spans="1:14" ht="15" customHeight="1">
      <c r="A269" s="140" t="s">
        <v>8529</v>
      </c>
      <c r="B269" s="140" t="s">
        <v>7702</v>
      </c>
      <c r="C269" s="140" t="s">
        <v>8528</v>
      </c>
      <c r="D269" s="140" t="s">
        <v>5993</v>
      </c>
      <c r="E269" s="140"/>
      <c r="F269" s="86" t="s">
        <v>980</v>
      </c>
      <c r="G269" s="86">
        <v>5</v>
      </c>
      <c r="H269" s="86" t="s">
        <v>1057</v>
      </c>
      <c r="I269" s="86" t="s">
        <v>165</v>
      </c>
      <c r="J269" s="86" t="s">
        <v>35</v>
      </c>
      <c r="K269" s="86" t="s">
        <v>219</v>
      </c>
      <c r="L269" s="86" t="s">
        <v>45</v>
      </c>
      <c r="M269" s="86" t="s">
        <v>45</v>
      </c>
      <c r="N269" s="86" t="s">
        <v>45</v>
      </c>
    </row>
    <row r="270" spans="1:14" ht="15" customHeight="1">
      <c r="A270" s="140" t="s">
        <v>8529</v>
      </c>
      <c r="B270" s="140" t="s">
        <v>7702</v>
      </c>
      <c r="C270" s="140" t="s">
        <v>8528</v>
      </c>
      <c r="D270" s="140" t="s">
        <v>10853</v>
      </c>
      <c r="E270" s="140"/>
      <c r="F270" s="86" t="s">
        <v>980</v>
      </c>
      <c r="G270" s="86">
        <v>5</v>
      </c>
      <c r="H270" s="86" t="s">
        <v>1057</v>
      </c>
      <c r="I270" s="86" t="s">
        <v>165</v>
      </c>
      <c r="J270" s="86" t="s">
        <v>180</v>
      </c>
      <c r="K270" s="86" t="s">
        <v>220</v>
      </c>
      <c r="L270" s="86" t="s">
        <v>30</v>
      </c>
      <c r="M270" s="86" t="s">
        <v>45</v>
      </c>
      <c r="N270" s="86" t="s">
        <v>30</v>
      </c>
    </row>
    <row r="271" spans="1:14" ht="15" customHeight="1">
      <c r="A271" s="140" t="s">
        <v>8529</v>
      </c>
      <c r="B271" s="140" t="s">
        <v>7702</v>
      </c>
      <c r="C271" s="140" t="s">
        <v>8528</v>
      </c>
      <c r="D271" s="140" t="s">
        <v>11768</v>
      </c>
      <c r="E271" s="140"/>
      <c r="F271" s="86" t="s">
        <v>982</v>
      </c>
      <c r="G271" s="86">
        <v>4</v>
      </c>
      <c r="H271" s="86" t="s">
        <v>1057</v>
      </c>
      <c r="I271" s="86" t="s">
        <v>165</v>
      </c>
      <c r="J271" s="86" t="s">
        <v>35</v>
      </c>
      <c r="K271" s="86" t="s">
        <v>220</v>
      </c>
      <c r="L271" s="86" t="s">
        <v>30</v>
      </c>
      <c r="M271" s="86" t="s">
        <v>45</v>
      </c>
      <c r="N271" s="86" t="s">
        <v>45</v>
      </c>
    </row>
    <row r="272" spans="1:14" ht="15" customHeight="1">
      <c r="A272" s="140" t="s">
        <v>8529</v>
      </c>
      <c r="B272" s="140" t="s">
        <v>7702</v>
      </c>
      <c r="C272" s="140" t="s">
        <v>8528</v>
      </c>
      <c r="D272" s="140" t="s">
        <v>10715</v>
      </c>
      <c r="E272" s="140"/>
      <c r="F272" s="86" t="s">
        <v>980</v>
      </c>
      <c r="G272" s="86">
        <v>5</v>
      </c>
      <c r="H272" s="86" t="s">
        <v>1057</v>
      </c>
      <c r="I272" s="86" t="s">
        <v>165</v>
      </c>
      <c r="J272" s="86" t="s">
        <v>35</v>
      </c>
      <c r="K272" s="86" t="s">
        <v>219</v>
      </c>
      <c r="L272" s="86" t="s">
        <v>30</v>
      </c>
      <c r="M272" s="86" t="s">
        <v>45</v>
      </c>
      <c r="N272" s="86" t="s">
        <v>45</v>
      </c>
    </row>
    <row r="273" spans="1:14">
      <c r="A273" s="140" t="s">
        <v>8529</v>
      </c>
      <c r="B273" s="140" t="s">
        <v>7702</v>
      </c>
      <c r="C273" s="140" t="s">
        <v>8528</v>
      </c>
      <c r="D273" s="140" t="s">
        <v>10116</v>
      </c>
      <c r="E273" s="140"/>
      <c r="F273" s="86" t="s">
        <v>979</v>
      </c>
      <c r="G273" s="86">
        <v>3</v>
      </c>
      <c r="H273" s="86" t="s">
        <v>1057</v>
      </c>
      <c r="I273" s="86" t="s">
        <v>36</v>
      </c>
      <c r="J273" s="86" t="s">
        <v>35</v>
      </c>
      <c r="K273" s="86" t="s">
        <v>220</v>
      </c>
      <c r="L273" s="86" t="s">
        <v>45</v>
      </c>
      <c r="M273" s="86" t="s">
        <v>45</v>
      </c>
      <c r="N273" s="86" t="s">
        <v>30</v>
      </c>
    </row>
    <row r="274" spans="1:14" ht="15" customHeight="1">
      <c r="A274" s="140" t="s">
        <v>8529</v>
      </c>
      <c r="B274" s="140" t="s">
        <v>7702</v>
      </c>
      <c r="C274" s="140" t="s">
        <v>8528</v>
      </c>
      <c r="D274" s="140" t="s">
        <v>10716</v>
      </c>
      <c r="E274" s="140"/>
      <c r="F274" s="86" t="s">
        <v>982</v>
      </c>
      <c r="G274" s="86">
        <v>4</v>
      </c>
      <c r="H274" s="86" t="s">
        <v>1057</v>
      </c>
      <c r="I274" s="86" t="s">
        <v>165</v>
      </c>
      <c r="J274" s="86" t="s">
        <v>35</v>
      </c>
      <c r="K274" s="86" t="s">
        <v>220</v>
      </c>
      <c r="L274" s="86" t="s">
        <v>45</v>
      </c>
      <c r="M274" s="86" t="s">
        <v>45</v>
      </c>
      <c r="N274" s="86" t="s">
        <v>30</v>
      </c>
    </row>
    <row r="275" spans="1:14" ht="15" customHeight="1">
      <c r="A275" s="140" t="s">
        <v>8529</v>
      </c>
      <c r="B275" s="140" t="s">
        <v>7702</v>
      </c>
      <c r="C275" s="140" t="s">
        <v>8528</v>
      </c>
      <c r="D275" s="140" t="s">
        <v>9779</v>
      </c>
      <c r="E275" s="140"/>
      <c r="F275" s="86" t="s">
        <v>980</v>
      </c>
      <c r="G275" s="86">
        <v>5</v>
      </c>
      <c r="H275" s="86" t="s">
        <v>1057</v>
      </c>
      <c r="I275" s="86" t="s">
        <v>165</v>
      </c>
      <c r="J275" s="86" t="s">
        <v>23</v>
      </c>
      <c r="K275" s="86" t="s">
        <v>220</v>
      </c>
      <c r="L275" s="86" t="s">
        <v>30</v>
      </c>
      <c r="M275" s="86" t="s">
        <v>30</v>
      </c>
      <c r="N275" s="86" t="s">
        <v>45</v>
      </c>
    </row>
    <row r="276" spans="1:14" ht="15" customHeight="1">
      <c r="A276" s="140" t="s">
        <v>8529</v>
      </c>
      <c r="B276" s="140" t="s">
        <v>7702</v>
      </c>
      <c r="C276" s="140" t="s">
        <v>8528</v>
      </c>
      <c r="D276" s="140" t="s">
        <v>10115</v>
      </c>
      <c r="E276" s="140"/>
      <c r="F276" s="86" t="s">
        <v>980</v>
      </c>
      <c r="G276" s="86">
        <v>5</v>
      </c>
      <c r="H276" s="86" t="s">
        <v>1059</v>
      </c>
      <c r="I276" s="86" t="s">
        <v>165</v>
      </c>
      <c r="J276" s="86" t="s">
        <v>35</v>
      </c>
      <c r="K276" s="86" t="s">
        <v>220</v>
      </c>
      <c r="L276" s="86" t="s">
        <v>45</v>
      </c>
      <c r="M276" s="86" t="s">
        <v>30</v>
      </c>
      <c r="N276" s="86" t="s">
        <v>45</v>
      </c>
    </row>
    <row r="277" spans="1:14" ht="15" customHeight="1">
      <c r="A277" s="140" t="s">
        <v>8529</v>
      </c>
      <c r="B277" s="140" t="s">
        <v>7702</v>
      </c>
      <c r="C277" s="140" t="s">
        <v>8528</v>
      </c>
      <c r="D277" s="140" t="s">
        <v>9669</v>
      </c>
      <c r="E277" s="140"/>
      <c r="F277" s="86" t="s">
        <v>979</v>
      </c>
      <c r="G277" s="86">
        <v>3</v>
      </c>
      <c r="H277" s="86" t="s">
        <v>1057</v>
      </c>
      <c r="I277" s="86" t="s">
        <v>192</v>
      </c>
      <c r="J277" s="86" t="s">
        <v>35</v>
      </c>
      <c r="K277" s="86" t="s">
        <v>220</v>
      </c>
      <c r="L277" s="86" t="s">
        <v>45</v>
      </c>
      <c r="M277" s="86" t="s">
        <v>45</v>
      </c>
      <c r="N277" s="86" t="s">
        <v>30</v>
      </c>
    </row>
    <row r="278" spans="1:14" ht="15" customHeight="1">
      <c r="A278" s="140" t="s">
        <v>8529</v>
      </c>
      <c r="B278" s="140" t="s">
        <v>7702</v>
      </c>
      <c r="C278" s="140" t="s">
        <v>8528</v>
      </c>
      <c r="D278" s="140" t="s">
        <v>11682</v>
      </c>
      <c r="E278" s="140"/>
      <c r="F278" s="86" t="s">
        <v>980</v>
      </c>
      <c r="G278" s="86">
        <v>5</v>
      </c>
      <c r="H278" s="86" t="s">
        <v>1057</v>
      </c>
      <c r="I278" s="86" t="s">
        <v>165</v>
      </c>
      <c r="J278" s="86" t="s">
        <v>42</v>
      </c>
      <c r="K278" s="86" t="s">
        <v>220</v>
      </c>
      <c r="L278" s="86" t="s">
        <v>30</v>
      </c>
      <c r="M278" s="86" t="s">
        <v>45</v>
      </c>
      <c r="N278" s="86" t="s">
        <v>45</v>
      </c>
    </row>
    <row r="279" spans="1:14" ht="15" customHeight="1">
      <c r="A279" s="140" t="s">
        <v>8529</v>
      </c>
      <c r="B279" s="140" t="s">
        <v>7702</v>
      </c>
      <c r="C279" s="140" t="s">
        <v>8528</v>
      </c>
      <c r="D279" s="140" t="s">
        <v>10854</v>
      </c>
      <c r="E279" s="140"/>
      <c r="F279" s="86" t="s">
        <v>982</v>
      </c>
      <c r="G279" s="86">
        <v>4</v>
      </c>
      <c r="H279" s="86" t="s">
        <v>1057</v>
      </c>
      <c r="I279" s="86" t="s">
        <v>165</v>
      </c>
      <c r="J279" s="86" t="s">
        <v>21</v>
      </c>
      <c r="K279" s="86" t="s">
        <v>220</v>
      </c>
      <c r="L279" s="86" t="s">
        <v>30</v>
      </c>
      <c r="M279" s="86" t="s">
        <v>45</v>
      </c>
      <c r="N279" s="86" t="s">
        <v>30</v>
      </c>
    </row>
    <row r="280" spans="1:14" ht="15" customHeight="1">
      <c r="A280" s="140" t="s">
        <v>8529</v>
      </c>
      <c r="B280" s="140" t="s">
        <v>7702</v>
      </c>
      <c r="C280" s="140" t="s">
        <v>8528</v>
      </c>
      <c r="D280" s="140" t="s">
        <v>10855</v>
      </c>
      <c r="E280" s="140"/>
      <c r="F280" s="86" t="s">
        <v>980</v>
      </c>
      <c r="G280" s="86">
        <v>5</v>
      </c>
      <c r="H280" s="86" t="s">
        <v>1057</v>
      </c>
      <c r="I280" s="86" t="s">
        <v>165</v>
      </c>
      <c r="J280" s="86" t="s">
        <v>169</v>
      </c>
      <c r="K280" s="86" t="s">
        <v>220</v>
      </c>
      <c r="L280" s="86" t="s">
        <v>30</v>
      </c>
      <c r="M280" s="86" t="s">
        <v>45</v>
      </c>
      <c r="N280" s="86" t="s">
        <v>45</v>
      </c>
    </row>
    <row r="281" spans="1:14">
      <c r="A281" s="140" t="s">
        <v>8529</v>
      </c>
      <c r="B281" s="140" t="s">
        <v>7702</v>
      </c>
      <c r="C281" s="140" t="s">
        <v>8528</v>
      </c>
      <c r="D281" s="140" t="s">
        <v>11769</v>
      </c>
      <c r="E281" s="140"/>
      <c r="F281" s="86" t="s">
        <v>983</v>
      </c>
      <c r="G281" s="86">
        <v>2</v>
      </c>
      <c r="H281" s="86" t="s">
        <v>1057</v>
      </c>
      <c r="I281" s="86" t="s">
        <v>36</v>
      </c>
      <c r="J281" s="86" t="s">
        <v>35</v>
      </c>
      <c r="K281" s="86" t="s">
        <v>220</v>
      </c>
      <c r="L281" s="86" t="s">
        <v>30</v>
      </c>
      <c r="M281" s="86" t="s">
        <v>45</v>
      </c>
      <c r="N281" s="86" t="s">
        <v>30</v>
      </c>
    </row>
    <row r="282" spans="1:14" ht="15" customHeight="1">
      <c r="A282" s="140" t="s">
        <v>8529</v>
      </c>
      <c r="B282" s="140" t="s">
        <v>7702</v>
      </c>
      <c r="C282" s="140" t="s">
        <v>8528</v>
      </c>
      <c r="D282" s="140" t="s">
        <v>11770</v>
      </c>
      <c r="E282" s="140"/>
      <c r="F282" s="86" t="s">
        <v>980</v>
      </c>
      <c r="G282" s="86">
        <v>5</v>
      </c>
      <c r="H282" s="86" t="s">
        <v>1057</v>
      </c>
      <c r="I282" s="86" t="s">
        <v>165</v>
      </c>
      <c r="J282" s="86" t="s">
        <v>25</v>
      </c>
      <c r="K282" s="86" t="s">
        <v>220</v>
      </c>
      <c r="L282" s="86" t="s">
        <v>30</v>
      </c>
      <c r="M282" s="86" t="s">
        <v>45</v>
      </c>
      <c r="N282" s="86" t="s">
        <v>30</v>
      </c>
    </row>
    <row r="283" spans="1:14" ht="15" customHeight="1">
      <c r="A283" s="140" t="s">
        <v>8529</v>
      </c>
      <c r="B283" s="140" t="s">
        <v>7702</v>
      </c>
      <c r="C283" s="140" t="s">
        <v>8528</v>
      </c>
      <c r="D283" s="140" t="s">
        <v>10023</v>
      </c>
      <c r="E283" s="140"/>
      <c r="F283" s="86" t="s">
        <v>982</v>
      </c>
      <c r="G283" s="86">
        <v>4</v>
      </c>
      <c r="H283" s="86" t="s">
        <v>1057</v>
      </c>
      <c r="I283" s="86" t="s">
        <v>192</v>
      </c>
      <c r="J283" s="86" t="s">
        <v>191</v>
      </c>
      <c r="K283" s="86" t="s">
        <v>220</v>
      </c>
      <c r="L283" s="86" t="s">
        <v>30</v>
      </c>
      <c r="M283" s="86" t="s">
        <v>45</v>
      </c>
      <c r="N283" s="86" t="s">
        <v>30</v>
      </c>
    </row>
    <row r="284" spans="1:14" ht="15" customHeight="1">
      <c r="A284" s="140" t="s">
        <v>8529</v>
      </c>
      <c r="B284" s="140" t="s">
        <v>7702</v>
      </c>
      <c r="C284" s="140" t="s">
        <v>8528</v>
      </c>
      <c r="D284" s="140" t="s">
        <v>10717</v>
      </c>
      <c r="E284" s="140"/>
      <c r="F284" s="86" t="s">
        <v>980</v>
      </c>
      <c r="G284" s="86">
        <v>5</v>
      </c>
      <c r="H284" s="86" t="s">
        <v>1057</v>
      </c>
      <c r="I284" s="86" t="s">
        <v>165</v>
      </c>
      <c r="J284" s="86" t="s">
        <v>35</v>
      </c>
      <c r="K284" s="86" t="s">
        <v>24</v>
      </c>
      <c r="L284" s="86" t="s">
        <v>45</v>
      </c>
      <c r="M284" s="86" t="s">
        <v>45</v>
      </c>
      <c r="N284" s="86" t="s">
        <v>45</v>
      </c>
    </row>
    <row r="285" spans="1:14" ht="15" customHeight="1">
      <c r="A285" s="140" t="s">
        <v>8529</v>
      </c>
      <c r="B285" s="140" t="s">
        <v>7702</v>
      </c>
      <c r="C285" s="777" t="s">
        <v>8528</v>
      </c>
      <c r="D285" s="140" t="s">
        <v>7563</v>
      </c>
      <c r="E285" s="140"/>
      <c r="F285" s="86" t="s">
        <v>981</v>
      </c>
      <c r="G285" s="86">
        <v>1</v>
      </c>
      <c r="H285" s="86" t="s">
        <v>1057</v>
      </c>
      <c r="I285" s="86" t="s">
        <v>57</v>
      </c>
      <c r="J285" s="86" t="s">
        <v>35</v>
      </c>
      <c r="K285" s="86" t="s">
        <v>220</v>
      </c>
      <c r="L285" s="86" t="s">
        <v>45</v>
      </c>
      <c r="M285" s="86" t="s">
        <v>45</v>
      </c>
      <c r="N285" s="86" t="s">
        <v>45</v>
      </c>
    </row>
    <row r="286" spans="1:14" ht="15" customHeight="1">
      <c r="A286" s="140" t="s">
        <v>8529</v>
      </c>
      <c r="B286" s="140" t="s">
        <v>7702</v>
      </c>
      <c r="C286" s="140" t="s">
        <v>8528</v>
      </c>
      <c r="D286" s="140" t="s">
        <v>5992</v>
      </c>
      <c r="E286" s="140"/>
      <c r="F286" s="86" t="s">
        <v>982</v>
      </c>
      <c r="G286" s="86">
        <v>4</v>
      </c>
      <c r="H286" s="86" t="s">
        <v>1057</v>
      </c>
      <c r="I286" s="86" t="s">
        <v>165</v>
      </c>
      <c r="J286" s="86" t="s">
        <v>35</v>
      </c>
      <c r="K286" s="86" t="s">
        <v>875</v>
      </c>
      <c r="L286" s="86" t="s">
        <v>45</v>
      </c>
      <c r="M286" s="86" t="s">
        <v>45</v>
      </c>
      <c r="N286" s="86" t="s">
        <v>45</v>
      </c>
    </row>
    <row r="287" spans="1:14" ht="15" customHeight="1">
      <c r="A287" s="140" t="s">
        <v>8529</v>
      </c>
      <c r="B287" s="140" t="s">
        <v>9130</v>
      </c>
      <c r="C287" s="140" t="s">
        <v>8528</v>
      </c>
      <c r="D287" s="140" t="s">
        <v>7809</v>
      </c>
      <c r="E287" s="140"/>
      <c r="F287" s="86" t="s">
        <v>979</v>
      </c>
      <c r="G287" s="86">
        <v>3</v>
      </c>
      <c r="H287" s="86" t="s">
        <v>1057</v>
      </c>
      <c r="I287" s="86" t="s">
        <v>192</v>
      </c>
      <c r="J287" s="86" t="s">
        <v>180</v>
      </c>
      <c r="K287" s="86" t="s">
        <v>220</v>
      </c>
      <c r="L287" s="86" t="s">
        <v>30</v>
      </c>
      <c r="M287" s="86" t="s">
        <v>45</v>
      </c>
      <c r="N287" s="86" t="s">
        <v>30</v>
      </c>
    </row>
    <row r="288" spans="1:14" ht="15" customHeight="1">
      <c r="A288" s="140" t="s">
        <v>8529</v>
      </c>
      <c r="B288" s="140" t="s">
        <v>9130</v>
      </c>
      <c r="C288" s="140" t="s">
        <v>8528</v>
      </c>
      <c r="D288" s="140" t="s">
        <v>5990</v>
      </c>
      <c r="E288" s="140"/>
      <c r="F288" s="86" t="s">
        <v>980</v>
      </c>
      <c r="G288" s="86">
        <v>5</v>
      </c>
      <c r="H288" s="86" t="s">
        <v>1057</v>
      </c>
      <c r="I288" s="86" t="s">
        <v>192</v>
      </c>
      <c r="J288" s="86" t="s">
        <v>180</v>
      </c>
      <c r="K288" s="86" t="s">
        <v>220</v>
      </c>
      <c r="L288" s="86" t="s">
        <v>45</v>
      </c>
      <c r="M288" s="86" t="s">
        <v>45</v>
      </c>
      <c r="N288" s="86" t="s">
        <v>45</v>
      </c>
    </row>
    <row r="289" spans="1:14" ht="15" customHeight="1">
      <c r="A289" s="140" t="s">
        <v>8529</v>
      </c>
      <c r="B289" s="140" t="s">
        <v>9130</v>
      </c>
      <c r="C289" s="777" t="s">
        <v>8528</v>
      </c>
      <c r="D289" s="140" t="s">
        <v>7999</v>
      </c>
      <c r="E289" s="140"/>
      <c r="F289" s="86" t="s">
        <v>983</v>
      </c>
      <c r="G289" s="86">
        <v>2</v>
      </c>
      <c r="H289" s="86" t="s">
        <v>1057</v>
      </c>
      <c r="I289" s="86" t="s">
        <v>36</v>
      </c>
      <c r="J289" s="86" t="s">
        <v>180</v>
      </c>
      <c r="K289" s="86" t="s">
        <v>220</v>
      </c>
      <c r="L289" s="86" t="s">
        <v>45</v>
      </c>
      <c r="M289" s="86" t="s">
        <v>45</v>
      </c>
      <c r="N289" s="86" t="s">
        <v>45</v>
      </c>
    </row>
    <row r="290" spans="1:14" ht="15" customHeight="1">
      <c r="A290" s="140" t="s">
        <v>8529</v>
      </c>
      <c r="B290" s="140" t="s">
        <v>9130</v>
      </c>
      <c r="C290" s="140" t="s">
        <v>8528</v>
      </c>
      <c r="D290" s="140" t="s">
        <v>7583</v>
      </c>
      <c r="E290" s="140"/>
      <c r="F290" s="86" t="s">
        <v>980</v>
      </c>
      <c r="G290" s="86">
        <v>5</v>
      </c>
      <c r="H290" s="86" t="s">
        <v>1057</v>
      </c>
      <c r="I290" s="86" t="s">
        <v>165</v>
      </c>
      <c r="J290" s="86" t="s">
        <v>180</v>
      </c>
      <c r="K290" s="86" t="s">
        <v>220</v>
      </c>
      <c r="L290" s="86" t="s">
        <v>45</v>
      </c>
      <c r="M290" s="86" t="s">
        <v>45</v>
      </c>
      <c r="N290" s="86" t="s">
        <v>45</v>
      </c>
    </row>
    <row r="291" spans="1:14">
      <c r="A291" s="140" t="s">
        <v>8529</v>
      </c>
      <c r="B291" s="140" t="s">
        <v>9130</v>
      </c>
      <c r="C291" s="140" t="s">
        <v>8528</v>
      </c>
      <c r="D291" s="140" t="s">
        <v>5995</v>
      </c>
      <c r="E291" s="140"/>
      <c r="F291" s="86" t="s">
        <v>983</v>
      </c>
      <c r="G291" s="86">
        <v>2</v>
      </c>
      <c r="H291" s="86" t="s">
        <v>1057</v>
      </c>
      <c r="I291" s="86" t="s">
        <v>36</v>
      </c>
      <c r="J291" s="86" t="s">
        <v>35</v>
      </c>
      <c r="K291" s="86" t="s">
        <v>220</v>
      </c>
      <c r="L291" s="86" t="s">
        <v>45</v>
      </c>
      <c r="M291" s="86" t="s">
        <v>45</v>
      </c>
      <c r="N291" s="86" t="s">
        <v>45</v>
      </c>
    </row>
    <row r="292" spans="1:14" ht="15" customHeight="1">
      <c r="A292" s="140" t="s">
        <v>8529</v>
      </c>
      <c r="B292" s="140" t="s">
        <v>9130</v>
      </c>
      <c r="C292" s="140" t="s">
        <v>8528</v>
      </c>
      <c r="D292" s="140" t="s">
        <v>8436</v>
      </c>
      <c r="E292" s="140"/>
      <c r="F292" s="86" t="s">
        <v>982</v>
      </c>
      <c r="G292" s="86">
        <v>4</v>
      </c>
      <c r="H292" s="86" t="s">
        <v>1057</v>
      </c>
      <c r="I292" s="86" t="s">
        <v>192</v>
      </c>
      <c r="J292" s="86" t="s">
        <v>35</v>
      </c>
      <c r="K292" s="86" t="s">
        <v>220</v>
      </c>
      <c r="L292" s="86" t="s">
        <v>45</v>
      </c>
      <c r="M292" s="86" t="s">
        <v>45</v>
      </c>
      <c r="N292" s="86" t="s">
        <v>45</v>
      </c>
    </row>
    <row r="293" spans="1:14" ht="15" customHeight="1">
      <c r="A293" s="140" t="s">
        <v>8529</v>
      </c>
      <c r="B293" s="140" t="s">
        <v>9130</v>
      </c>
      <c r="C293" s="140" t="s">
        <v>8528</v>
      </c>
      <c r="D293" s="140" t="s">
        <v>8431</v>
      </c>
      <c r="E293" s="140"/>
      <c r="F293" s="86" t="s">
        <v>982</v>
      </c>
      <c r="G293" s="86">
        <v>4</v>
      </c>
      <c r="H293" s="86" t="s">
        <v>1057</v>
      </c>
      <c r="I293" s="86" t="s">
        <v>192</v>
      </c>
      <c r="J293" s="86" t="s">
        <v>35</v>
      </c>
      <c r="K293" s="86" t="s">
        <v>220</v>
      </c>
      <c r="L293" s="86" t="s">
        <v>45</v>
      </c>
      <c r="M293" s="86" t="s">
        <v>45</v>
      </c>
      <c r="N293" s="86" t="s">
        <v>45</v>
      </c>
    </row>
    <row r="294" spans="1:14" ht="15" customHeight="1">
      <c r="A294" s="140" t="s">
        <v>8529</v>
      </c>
      <c r="B294" s="140" t="s">
        <v>9130</v>
      </c>
      <c r="C294" s="140" t="s">
        <v>8528</v>
      </c>
      <c r="D294" s="140" t="s">
        <v>8435</v>
      </c>
      <c r="E294" s="140"/>
      <c r="F294" s="86" t="s">
        <v>979</v>
      </c>
      <c r="G294" s="86">
        <v>3</v>
      </c>
      <c r="H294" s="86" t="s">
        <v>1057</v>
      </c>
      <c r="I294" s="86" t="s">
        <v>192</v>
      </c>
      <c r="J294" s="86" t="s">
        <v>35</v>
      </c>
      <c r="K294" s="86" t="s">
        <v>220</v>
      </c>
      <c r="L294" s="86" t="s">
        <v>45</v>
      </c>
      <c r="M294" s="86" t="s">
        <v>45</v>
      </c>
      <c r="N294" s="86" t="s">
        <v>45</v>
      </c>
    </row>
    <row r="295" spans="1:14" ht="15" customHeight="1">
      <c r="A295" s="140" t="s">
        <v>8529</v>
      </c>
      <c r="B295" s="140" t="s">
        <v>9130</v>
      </c>
      <c r="C295" s="140" t="s">
        <v>8528</v>
      </c>
      <c r="D295" s="140" t="s">
        <v>5994</v>
      </c>
      <c r="E295" s="140"/>
      <c r="F295" s="86" t="s">
        <v>982</v>
      </c>
      <c r="G295" s="86">
        <v>4</v>
      </c>
      <c r="H295" s="86" t="s">
        <v>1057</v>
      </c>
      <c r="I295" s="86" t="s">
        <v>165</v>
      </c>
      <c r="J295" s="86" t="s">
        <v>35</v>
      </c>
      <c r="K295" s="86" t="s">
        <v>220</v>
      </c>
      <c r="L295" s="86" t="s">
        <v>45</v>
      </c>
      <c r="M295" s="86" t="s">
        <v>45</v>
      </c>
      <c r="N295" s="86" t="s">
        <v>45</v>
      </c>
    </row>
    <row r="296" spans="1:14" ht="15" customHeight="1">
      <c r="A296" s="140" t="s">
        <v>8529</v>
      </c>
      <c r="B296" s="140" t="s">
        <v>9130</v>
      </c>
      <c r="C296" s="140" t="s">
        <v>8528</v>
      </c>
      <c r="D296" s="140" t="s">
        <v>5993</v>
      </c>
      <c r="E296" s="140"/>
      <c r="F296" s="86" t="s">
        <v>980</v>
      </c>
      <c r="G296" s="86">
        <v>5</v>
      </c>
      <c r="H296" s="86" t="s">
        <v>1057</v>
      </c>
      <c r="I296" s="86" t="s">
        <v>165</v>
      </c>
      <c r="J296" s="86" t="s">
        <v>35</v>
      </c>
      <c r="K296" s="86" t="s">
        <v>219</v>
      </c>
      <c r="L296" s="86" t="s">
        <v>45</v>
      </c>
      <c r="M296" s="86" t="s">
        <v>45</v>
      </c>
      <c r="N296" s="86" t="s">
        <v>45</v>
      </c>
    </row>
    <row r="297" spans="1:14" ht="15" customHeight="1">
      <c r="A297" s="140" t="s">
        <v>8529</v>
      </c>
      <c r="B297" s="140" t="s">
        <v>9130</v>
      </c>
      <c r="C297" s="140" t="s">
        <v>8528</v>
      </c>
      <c r="D297" s="140" t="s">
        <v>10853</v>
      </c>
      <c r="E297" s="140"/>
      <c r="F297" s="86" t="s">
        <v>980</v>
      </c>
      <c r="G297" s="86">
        <v>5</v>
      </c>
      <c r="H297" s="86" t="s">
        <v>1057</v>
      </c>
      <c r="I297" s="86" t="s">
        <v>165</v>
      </c>
      <c r="J297" s="86" t="s">
        <v>180</v>
      </c>
      <c r="K297" s="86" t="s">
        <v>220</v>
      </c>
      <c r="L297" s="86" t="s">
        <v>30</v>
      </c>
      <c r="M297" s="86" t="s">
        <v>45</v>
      </c>
      <c r="N297" s="86" t="s">
        <v>30</v>
      </c>
    </row>
    <row r="298" spans="1:14" ht="15" customHeight="1">
      <c r="A298" s="140" t="s">
        <v>8529</v>
      </c>
      <c r="B298" s="140" t="s">
        <v>9130</v>
      </c>
      <c r="C298" s="777" t="s">
        <v>8528</v>
      </c>
      <c r="D298" s="140" t="s">
        <v>11768</v>
      </c>
      <c r="E298" s="140"/>
      <c r="F298" s="86" t="s">
        <v>982</v>
      </c>
      <c r="G298" s="86">
        <v>4</v>
      </c>
      <c r="H298" s="86" t="s">
        <v>1057</v>
      </c>
      <c r="I298" s="86" t="s">
        <v>165</v>
      </c>
      <c r="J298" s="86" t="s">
        <v>35</v>
      </c>
      <c r="K298" s="86" t="s">
        <v>220</v>
      </c>
      <c r="L298" s="86" t="s">
        <v>30</v>
      </c>
      <c r="M298" s="86" t="s">
        <v>45</v>
      </c>
      <c r="N298" s="86" t="s">
        <v>45</v>
      </c>
    </row>
    <row r="299" spans="1:14" ht="15" customHeight="1">
      <c r="A299" s="140" t="s">
        <v>8529</v>
      </c>
      <c r="B299" s="140" t="s">
        <v>9130</v>
      </c>
      <c r="C299" s="140" t="s">
        <v>8528</v>
      </c>
      <c r="D299" s="140" t="s">
        <v>10715</v>
      </c>
      <c r="E299" s="140"/>
      <c r="F299" s="86" t="s">
        <v>980</v>
      </c>
      <c r="G299" s="86">
        <v>5</v>
      </c>
      <c r="H299" s="86" t="s">
        <v>1057</v>
      </c>
      <c r="I299" s="86" t="s">
        <v>165</v>
      </c>
      <c r="J299" s="86" t="s">
        <v>35</v>
      </c>
      <c r="K299" s="86" t="s">
        <v>219</v>
      </c>
      <c r="L299" s="86" t="s">
        <v>30</v>
      </c>
      <c r="M299" s="86" t="s">
        <v>45</v>
      </c>
      <c r="N299" s="86" t="s">
        <v>45</v>
      </c>
    </row>
    <row r="300" spans="1:14">
      <c r="A300" s="140" t="s">
        <v>8529</v>
      </c>
      <c r="B300" s="140" t="s">
        <v>9130</v>
      </c>
      <c r="C300" s="140" t="s">
        <v>8528</v>
      </c>
      <c r="D300" s="140" t="s">
        <v>10116</v>
      </c>
      <c r="E300" s="140"/>
      <c r="F300" s="86" t="s">
        <v>979</v>
      </c>
      <c r="G300" s="86">
        <v>3</v>
      </c>
      <c r="H300" s="86" t="s">
        <v>1057</v>
      </c>
      <c r="I300" s="86" t="s">
        <v>36</v>
      </c>
      <c r="J300" s="86" t="s">
        <v>35</v>
      </c>
      <c r="K300" s="86" t="s">
        <v>220</v>
      </c>
      <c r="L300" s="86" t="s">
        <v>45</v>
      </c>
      <c r="M300" s="86" t="s">
        <v>45</v>
      </c>
      <c r="N300" s="86" t="s">
        <v>30</v>
      </c>
    </row>
    <row r="301" spans="1:14" ht="15" customHeight="1">
      <c r="A301" s="140" t="s">
        <v>8529</v>
      </c>
      <c r="B301" s="140" t="s">
        <v>9130</v>
      </c>
      <c r="C301" s="140" t="s">
        <v>8528</v>
      </c>
      <c r="D301" s="140" t="s">
        <v>10716</v>
      </c>
      <c r="E301" s="140"/>
      <c r="F301" s="86" t="s">
        <v>982</v>
      </c>
      <c r="G301" s="86">
        <v>4</v>
      </c>
      <c r="H301" s="86" t="s">
        <v>1057</v>
      </c>
      <c r="I301" s="86" t="s">
        <v>165</v>
      </c>
      <c r="J301" s="86" t="s">
        <v>35</v>
      </c>
      <c r="K301" s="86" t="s">
        <v>220</v>
      </c>
      <c r="L301" s="86" t="s">
        <v>45</v>
      </c>
      <c r="M301" s="86" t="s">
        <v>45</v>
      </c>
      <c r="N301" s="86" t="s">
        <v>30</v>
      </c>
    </row>
    <row r="302" spans="1:14" ht="15" customHeight="1">
      <c r="A302" s="140" t="s">
        <v>8529</v>
      </c>
      <c r="B302" s="140" t="s">
        <v>9130</v>
      </c>
      <c r="C302" s="140" t="s">
        <v>8528</v>
      </c>
      <c r="D302" s="140" t="s">
        <v>9779</v>
      </c>
      <c r="E302" s="140"/>
      <c r="F302" s="86" t="s">
        <v>980</v>
      </c>
      <c r="G302" s="86">
        <v>5</v>
      </c>
      <c r="H302" s="86" t="s">
        <v>1057</v>
      </c>
      <c r="I302" s="86" t="s">
        <v>165</v>
      </c>
      <c r="J302" s="86" t="s">
        <v>23</v>
      </c>
      <c r="K302" s="86" t="s">
        <v>220</v>
      </c>
      <c r="L302" s="86" t="s">
        <v>30</v>
      </c>
      <c r="M302" s="86" t="s">
        <v>30</v>
      </c>
      <c r="N302" s="86" t="s">
        <v>45</v>
      </c>
    </row>
    <row r="303" spans="1:14" ht="15" customHeight="1">
      <c r="A303" s="140" t="s">
        <v>8529</v>
      </c>
      <c r="B303" s="140" t="s">
        <v>9130</v>
      </c>
      <c r="C303" s="140" t="s">
        <v>8528</v>
      </c>
      <c r="D303" s="140" t="s">
        <v>10115</v>
      </c>
      <c r="E303" s="140"/>
      <c r="F303" s="86" t="s">
        <v>980</v>
      </c>
      <c r="G303" s="86">
        <v>5</v>
      </c>
      <c r="H303" s="86" t="s">
        <v>1059</v>
      </c>
      <c r="I303" s="86" t="s">
        <v>165</v>
      </c>
      <c r="J303" s="86" t="s">
        <v>35</v>
      </c>
      <c r="K303" s="86" t="s">
        <v>220</v>
      </c>
      <c r="L303" s="86" t="s">
        <v>45</v>
      </c>
      <c r="M303" s="86" t="s">
        <v>30</v>
      </c>
      <c r="N303" s="86" t="s">
        <v>45</v>
      </c>
    </row>
    <row r="304" spans="1:14" ht="15" customHeight="1">
      <c r="A304" s="140" t="s">
        <v>8529</v>
      </c>
      <c r="B304" s="140" t="s">
        <v>9130</v>
      </c>
      <c r="C304" s="140" t="s">
        <v>8528</v>
      </c>
      <c r="D304" s="140" t="s">
        <v>9669</v>
      </c>
      <c r="E304" s="86"/>
      <c r="F304" s="86" t="s">
        <v>979</v>
      </c>
      <c r="G304" s="86">
        <v>3</v>
      </c>
      <c r="H304" s="86" t="s">
        <v>1057</v>
      </c>
      <c r="I304" s="86" t="s">
        <v>192</v>
      </c>
      <c r="J304" s="86" t="s">
        <v>35</v>
      </c>
      <c r="K304" s="86" t="s">
        <v>220</v>
      </c>
      <c r="L304" s="86" t="s">
        <v>45</v>
      </c>
      <c r="M304" s="86" t="s">
        <v>45</v>
      </c>
      <c r="N304" s="86" t="s">
        <v>30</v>
      </c>
    </row>
    <row r="305" spans="1:14" ht="15" customHeight="1">
      <c r="A305" s="140" t="s">
        <v>8529</v>
      </c>
      <c r="B305" s="140" t="s">
        <v>9130</v>
      </c>
      <c r="C305" s="140" t="s">
        <v>8528</v>
      </c>
      <c r="D305" s="140" t="s">
        <v>11682</v>
      </c>
      <c r="E305" s="140"/>
      <c r="F305" s="86" t="s">
        <v>980</v>
      </c>
      <c r="G305" s="86">
        <v>5</v>
      </c>
      <c r="H305" s="86" t="s">
        <v>1057</v>
      </c>
      <c r="I305" s="86" t="s">
        <v>165</v>
      </c>
      <c r="J305" s="86" t="s">
        <v>42</v>
      </c>
      <c r="K305" s="86" t="s">
        <v>220</v>
      </c>
      <c r="L305" s="86" t="s">
        <v>30</v>
      </c>
      <c r="M305" s="86" t="s">
        <v>45</v>
      </c>
      <c r="N305" s="86" t="s">
        <v>45</v>
      </c>
    </row>
    <row r="306" spans="1:14" ht="15" customHeight="1">
      <c r="A306" s="140" t="s">
        <v>8529</v>
      </c>
      <c r="B306" s="140" t="s">
        <v>9130</v>
      </c>
      <c r="C306" s="140" t="s">
        <v>8528</v>
      </c>
      <c r="D306" s="140" t="s">
        <v>10854</v>
      </c>
      <c r="E306" s="140"/>
      <c r="F306" s="86" t="s">
        <v>982</v>
      </c>
      <c r="G306" s="86">
        <v>4</v>
      </c>
      <c r="H306" s="86" t="s">
        <v>1057</v>
      </c>
      <c r="I306" s="86" t="s">
        <v>165</v>
      </c>
      <c r="J306" s="86" t="s">
        <v>21</v>
      </c>
      <c r="K306" s="86" t="s">
        <v>220</v>
      </c>
      <c r="L306" s="86" t="s">
        <v>30</v>
      </c>
      <c r="M306" s="86" t="s">
        <v>45</v>
      </c>
      <c r="N306" s="86" t="s">
        <v>30</v>
      </c>
    </row>
    <row r="307" spans="1:14" ht="15" customHeight="1">
      <c r="A307" s="140" t="s">
        <v>8529</v>
      </c>
      <c r="B307" s="140" t="s">
        <v>9130</v>
      </c>
      <c r="C307" s="140" t="s">
        <v>8528</v>
      </c>
      <c r="D307" s="140" t="s">
        <v>10855</v>
      </c>
      <c r="E307" s="140"/>
      <c r="F307" s="86" t="s">
        <v>980</v>
      </c>
      <c r="G307" s="86">
        <v>5</v>
      </c>
      <c r="H307" s="86" t="s">
        <v>1057</v>
      </c>
      <c r="I307" s="86" t="s">
        <v>165</v>
      </c>
      <c r="J307" s="86" t="s">
        <v>169</v>
      </c>
      <c r="K307" s="86" t="s">
        <v>220</v>
      </c>
      <c r="L307" s="86" t="s">
        <v>30</v>
      </c>
      <c r="M307" s="86" t="s">
        <v>45</v>
      </c>
      <c r="N307" s="86" t="s">
        <v>45</v>
      </c>
    </row>
    <row r="308" spans="1:14">
      <c r="A308" s="140" t="s">
        <v>8529</v>
      </c>
      <c r="B308" s="140" t="s">
        <v>9130</v>
      </c>
      <c r="C308" s="140" t="s">
        <v>8528</v>
      </c>
      <c r="D308" s="140" t="s">
        <v>11769</v>
      </c>
      <c r="E308" s="140"/>
      <c r="F308" s="86" t="s">
        <v>983</v>
      </c>
      <c r="G308" s="86">
        <v>2</v>
      </c>
      <c r="H308" s="86" t="s">
        <v>1057</v>
      </c>
      <c r="I308" s="86" t="s">
        <v>36</v>
      </c>
      <c r="J308" s="86" t="s">
        <v>35</v>
      </c>
      <c r="K308" s="86" t="s">
        <v>220</v>
      </c>
      <c r="L308" s="86" t="s">
        <v>30</v>
      </c>
      <c r="M308" s="86" t="s">
        <v>45</v>
      </c>
      <c r="N308" s="86" t="s">
        <v>30</v>
      </c>
    </row>
    <row r="309" spans="1:14" ht="15" customHeight="1">
      <c r="A309" s="140" t="s">
        <v>8529</v>
      </c>
      <c r="B309" s="140" t="s">
        <v>9130</v>
      </c>
      <c r="C309" s="140" t="s">
        <v>8528</v>
      </c>
      <c r="D309" s="140" t="s">
        <v>11770</v>
      </c>
      <c r="E309" s="140"/>
      <c r="F309" s="86" t="s">
        <v>980</v>
      </c>
      <c r="G309" s="86">
        <v>5</v>
      </c>
      <c r="H309" s="86" t="s">
        <v>1057</v>
      </c>
      <c r="I309" s="86" t="s">
        <v>165</v>
      </c>
      <c r="J309" s="86" t="s">
        <v>25</v>
      </c>
      <c r="K309" s="86" t="s">
        <v>220</v>
      </c>
      <c r="L309" s="86" t="s">
        <v>30</v>
      </c>
      <c r="M309" s="86" t="s">
        <v>45</v>
      </c>
      <c r="N309" s="86" t="s">
        <v>30</v>
      </c>
    </row>
    <row r="310" spans="1:14" ht="15" customHeight="1">
      <c r="A310" s="140" t="s">
        <v>8529</v>
      </c>
      <c r="B310" s="140" t="s">
        <v>9130</v>
      </c>
      <c r="C310" s="140" t="s">
        <v>8528</v>
      </c>
      <c r="D310" s="140" t="s">
        <v>10023</v>
      </c>
      <c r="E310" s="140"/>
      <c r="F310" s="86" t="s">
        <v>982</v>
      </c>
      <c r="G310" s="86">
        <v>4</v>
      </c>
      <c r="H310" s="86" t="s">
        <v>1057</v>
      </c>
      <c r="I310" s="86" t="s">
        <v>192</v>
      </c>
      <c r="J310" s="86" t="s">
        <v>191</v>
      </c>
      <c r="K310" s="86" t="s">
        <v>220</v>
      </c>
      <c r="L310" s="86" t="s">
        <v>30</v>
      </c>
      <c r="M310" s="86" t="s">
        <v>45</v>
      </c>
      <c r="N310" s="86" t="s">
        <v>30</v>
      </c>
    </row>
    <row r="311" spans="1:14" ht="15" customHeight="1">
      <c r="A311" s="140" t="s">
        <v>8529</v>
      </c>
      <c r="B311" s="140" t="s">
        <v>9130</v>
      </c>
      <c r="C311" s="140" t="s">
        <v>8528</v>
      </c>
      <c r="D311" s="140" t="s">
        <v>10717</v>
      </c>
      <c r="E311" s="140"/>
      <c r="F311" s="86" t="s">
        <v>980</v>
      </c>
      <c r="G311" s="86">
        <v>5</v>
      </c>
      <c r="H311" s="86" t="s">
        <v>1057</v>
      </c>
      <c r="I311" s="86" t="s">
        <v>165</v>
      </c>
      <c r="J311" s="86" t="s">
        <v>35</v>
      </c>
      <c r="K311" s="86" t="s">
        <v>24</v>
      </c>
      <c r="L311" s="86" t="s">
        <v>45</v>
      </c>
      <c r="M311" s="86" t="s">
        <v>45</v>
      </c>
      <c r="N311" s="86" t="s">
        <v>45</v>
      </c>
    </row>
    <row r="312" spans="1:14" ht="15" customHeight="1">
      <c r="A312" s="140" t="s">
        <v>8529</v>
      </c>
      <c r="B312" s="140" t="s">
        <v>9130</v>
      </c>
      <c r="C312" s="140" t="s">
        <v>8528</v>
      </c>
      <c r="D312" s="140" t="s">
        <v>7563</v>
      </c>
      <c r="E312" s="140"/>
      <c r="F312" s="86" t="s">
        <v>981</v>
      </c>
      <c r="G312" s="86">
        <v>1</v>
      </c>
      <c r="H312" s="86" t="s">
        <v>1057</v>
      </c>
      <c r="I312" s="86" t="s">
        <v>57</v>
      </c>
      <c r="J312" s="86" t="s">
        <v>35</v>
      </c>
      <c r="K312" s="86" t="s">
        <v>220</v>
      </c>
      <c r="L312" s="86" t="s">
        <v>45</v>
      </c>
      <c r="M312" s="86" t="s">
        <v>45</v>
      </c>
      <c r="N312" s="86" t="s">
        <v>45</v>
      </c>
    </row>
    <row r="313" spans="1:14" ht="15" customHeight="1">
      <c r="A313" s="140" t="s">
        <v>8529</v>
      </c>
      <c r="B313" s="140" t="s">
        <v>9130</v>
      </c>
      <c r="C313" s="140" t="s">
        <v>8528</v>
      </c>
      <c r="D313" s="140" t="s">
        <v>5992</v>
      </c>
      <c r="E313" s="140"/>
      <c r="F313" s="86" t="s">
        <v>982</v>
      </c>
      <c r="G313" s="86">
        <v>4</v>
      </c>
      <c r="H313" s="86" t="s">
        <v>1057</v>
      </c>
      <c r="I313" s="86" t="s">
        <v>165</v>
      </c>
      <c r="J313" s="86" t="s">
        <v>35</v>
      </c>
      <c r="K313" s="86" t="s">
        <v>875</v>
      </c>
      <c r="L313" s="86" t="s">
        <v>45</v>
      </c>
      <c r="M313" s="86" t="s">
        <v>45</v>
      </c>
      <c r="N313" s="86" t="s">
        <v>45</v>
      </c>
    </row>
    <row r="314" spans="1:14" ht="15" customHeight="1">
      <c r="A314" s="140" t="s">
        <v>8529</v>
      </c>
      <c r="B314" s="140" t="s">
        <v>10862</v>
      </c>
      <c r="C314" s="140" t="s">
        <v>8528</v>
      </c>
      <c r="D314" s="140" t="s">
        <v>7809</v>
      </c>
      <c r="E314" s="140"/>
      <c r="F314" s="86" t="s">
        <v>979</v>
      </c>
      <c r="G314" s="86">
        <v>3</v>
      </c>
      <c r="H314" s="86" t="s">
        <v>1057</v>
      </c>
      <c r="I314" s="86" t="s">
        <v>192</v>
      </c>
      <c r="J314" s="86" t="s">
        <v>180</v>
      </c>
      <c r="K314" s="86" t="s">
        <v>220</v>
      </c>
      <c r="L314" s="86" t="s">
        <v>30</v>
      </c>
      <c r="M314" s="86" t="s">
        <v>45</v>
      </c>
      <c r="N314" s="86" t="s">
        <v>30</v>
      </c>
    </row>
    <row r="315" spans="1:14" ht="15" customHeight="1">
      <c r="A315" s="140" t="s">
        <v>8529</v>
      </c>
      <c r="B315" s="140" t="s">
        <v>10862</v>
      </c>
      <c r="C315" s="140" t="s">
        <v>8528</v>
      </c>
      <c r="D315" s="140" t="s">
        <v>5990</v>
      </c>
      <c r="E315" s="140"/>
      <c r="F315" s="86" t="s">
        <v>980</v>
      </c>
      <c r="G315" s="86">
        <v>5</v>
      </c>
      <c r="H315" s="86" t="s">
        <v>1057</v>
      </c>
      <c r="I315" s="86" t="s">
        <v>192</v>
      </c>
      <c r="J315" s="86" t="s">
        <v>180</v>
      </c>
      <c r="K315" s="86" t="s">
        <v>220</v>
      </c>
      <c r="L315" s="86" t="s">
        <v>45</v>
      </c>
      <c r="M315" s="86" t="s">
        <v>45</v>
      </c>
      <c r="N315" s="86" t="s">
        <v>45</v>
      </c>
    </row>
    <row r="316" spans="1:14" ht="15" customHeight="1">
      <c r="A316" s="140" t="s">
        <v>8529</v>
      </c>
      <c r="B316" s="140" t="s">
        <v>10862</v>
      </c>
      <c r="C316" s="777" t="s">
        <v>8528</v>
      </c>
      <c r="D316" s="140" t="s">
        <v>10278</v>
      </c>
      <c r="E316" s="140"/>
      <c r="F316" s="86" t="s">
        <v>983</v>
      </c>
      <c r="G316" s="86">
        <v>3</v>
      </c>
      <c r="H316" s="86" t="s">
        <v>1057</v>
      </c>
      <c r="I316" s="86" t="s">
        <v>36</v>
      </c>
      <c r="J316" s="86" t="s">
        <v>180</v>
      </c>
      <c r="K316" s="86" t="s">
        <v>220</v>
      </c>
      <c r="L316" s="86" t="s">
        <v>30</v>
      </c>
      <c r="M316" s="86" t="s">
        <v>45</v>
      </c>
      <c r="N316" s="86" t="s">
        <v>45</v>
      </c>
    </row>
    <row r="317" spans="1:14" ht="15" customHeight="1">
      <c r="A317" s="140" t="s">
        <v>8529</v>
      </c>
      <c r="B317" s="140" t="s">
        <v>10862</v>
      </c>
      <c r="C317" s="140" t="s">
        <v>8528</v>
      </c>
      <c r="D317" s="140" t="s">
        <v>10279</v>
      </c>
      <c r="E317" s="140"/>
      <c r="F317" s="86" t="s">
        <v>980</v>
      </c>
      <c r="G317" s="86">
        <v>5</v>
      </c>
      <c r="H317" s="86" t="s">
        <v>1057</v>
      </c>
      <c r="I317" s="86" t="s">
        <v>165</v>
      </c>
      <c r="J317" s="86" t="s">
        <v>180</v>
      </c>
      <c r="K317" s="86" t="s">
        <v>220</v>
      </c>
      <c r="L317" s="86" t="s">
        <v>30</v>
      </c>
      <c r="M317" s="86" t="s">
        <v>45</v>
      </c>
      <c r="N317" s="86" t="s">
        <v>45</v>
      </c>
    </row>
    <row r="318" spans="1:14">
      <c r="A318" s="140" t="s">
        <v>8529</v>
      </c>
      <c r="B318" s="140" t="s">
        <v>10862</v>
      </c>
      <c r="C318" s="777" t="s">
        <v>8528</v>
      </c>
      <c r="D318" s="140" t="s">
        <v>5995</v>
      </c>
      <c r="E318" s="140"/>
      <c r="F318" s="86" t="s">
        <v>983</v>
      </c>
      <c r="G318" s="86">
        <v>2</v>
      </c>
      <c r="H318" s="86" t="s">
        <v>1057</v>
      </c>
      <c r="I318" s="86" t="s">
        <v>36</v>
      </c>
      <c r="J318" s="86" t="s">
        <v>35</v>
      </c>
      <c r="K318" s="86" t="s">
        <v>220</v>
      </c>
      <c r="L318" s="86" t="s">
        <v>45</v>
      </c>
      <c r="M318" s="86" t="s">
        <v>45</v>
      </c>
      <c r="N318" s="86" t="s">
        <v>45</v>
      </c>
    </row>
    <row r="319" spans="1:14" ht="15" customHeight="1">
      <c r="A319" s="140" t="s">
        <v>8529</v>
      </c>
      <c r="B319" s="140" t="s">
        <v>10862</v>
      </c>
      <c r="C319" s="140" t="s">
        <v>8528</v>
      </c>
      <c r="D319" s="140" t="s">
        <v>8436</v>
      </c>
      <c r="E319" s="140"/>
      <c r="F319" s="86" t="s">
        <v>982</v>
      </c>
      <c r="G319" s="86">
        <v>4</v>
      </c>
      <c r="H319" s="86" t="s">
        <v>1057</v>
      </c>
      <c r="I319" s="86" t="s">
        <v>192</v>
      </c>
      <c r="J319" s="86" t="s">
        <v>35</v>
      </c>
      <c r="K319" s="86" t="s">
        <v>220</v>
      </c>
      <c r="L319" s="86" t="s">
        <v>45</v>
      </c>
      <c r="M319" s="86" t="s">
        <v>45</v>
      </c>
      <c r="N319" s="86" t="s">
        <v>45</v>
      </c>
    </row>
    <row r="320" spans="1:14" ht="15" customHeight="1">
      <c r="A320" s="140" t="s">
        <v>8529</v>
      </c>
      <c r="B320" s="140" t="s">
        <v>10862</v>
      </c>
      <c r="C320" s="140" t="s">
        <v>8528</v>
      </c>
      <c r="D320" s="140" t="s">
        <v>8431</v>
      </c>
      <c r="E320" s="140"/>
      <c r="F320" s="86" t="s">
        <v>982</v>
      </c>
      <c r="G320" s="86">
        <v>4</v>
      </c>
      <c r="H320" s="86" t="s">
        <v>1057</v>
      </c>
      <c r="I320" s="86" t="s">
        <v>192</v>
      </c>
      <c r="J320" s="86" t="s">
        <v>35</v>
      </c>
      <c r="K320" s="86" t="s">
        <v>220</v>
      </c>
      <c r="L320" s="86" t="s">
        <v>45</v>
      </c>
      <c r="M320" s="86" t="s">
        <v>45</v>
      </c>
      <c r="N320" s="86" t="s">
        <v>45</v>
      </c>
    </row>
    <row r="321" spans="1:14" ht="15" customHeight="1">
      <c r="A321" s="140" t="s">
        <v>8529</v>
      </c>
      <c r="B321" s="140" t="s">
        <v>10862</v>
      </c>
      <c r="C321" s="140" t="s">
        <v>8528</v>
      </c>
      <c r="D321" s="140" t="s">
        <v>8435</v>
      </c>
      <c r="E321" s="140"/>
      <c r="F321" s="86" t="s">
        <v>979</v>
      </c>
      <c r="G321" s="86">
        <v>3</v>
      </c>
      <c r="H321" s="86" t="s">
        <v>1057</v>
      </c>
      <c r="I321" s="86" t="s">
        <v>192</v>
      </c>
      <c r="J321" s="86" t="s">
        <v>35</v>
      </c>
      <c r="K321" s="86" t="s">
        <v>220</v>
      </c>
      <c r="L321" s="86" t="s">
        <v>45</v>
      </c>
      <c r="M321" s="86" t="s">
        <v>45</v>
      </c>
      <c r="N321" s="86" t="s">
        <v>45</v>
      </c>
    </row>
    <row r="322" spans="1:14" ht="15" customHeight="1">
      <c r="A322" s="140" t="s">
        <v>8529</v>
      </c>
      <c r="B322" s="140" t="s">
        <v>10862</v>
      </c>
      <c r="C322" s="140" t="s">
        <v>8528</v>
      </c>
      <c r="D322" s="140" t="s">
        <v>5994</v>
      </c>
      <c r="E322" s="140"/>
      <c r="F322" s="86" t="s">
        <v>982</v>
      </c>
      <c r="G322" s="86">
        <v>4</v>
      </c>
      <c r="H322" s="86" t="s">
        <v>1057</v>
      </c>
      <c r="I322" s="86" t="s">
        <v>165</v>
      </c>
      <c r="J322" s="86" t="s">
        <v>35</v>
      </c>
      <c r="K322" s="86" t="s">
        <v>220</v>
      </c>
      <c r="L322" s="86" t="s">
        <v>45</v>
      </c>
      <c r="M322" s="86" t="s">
        <v>45</v>
      </c>
      <c r="N322" s="86" t="s">
        <v>45</v>
      </c>
    </row>
    <row r="323" spans="1:14" ht="15" customHeight="1">
      <c r="A323" s="140" t="s">
        <v>8529</v>
      </c>
      <c r="B323" s="140" t="s">
        <v>10862</v>
      </c>
      <c r="C323" s="140" t="s">
        <v>8528</v>
      </c>
      <c r="D323" s="140" t="s">
        <v>5993</v>
      </c>
      <c r="E323" s="140"/>
      <c r="F323" s="86" t="s">
        <v>980</v>
      </c>
      <c r="G323" s="86">
        <v>5</v>
      </c>
      <c r="H323" s="86" t="s">
        <v>1057</v>
      </c>
      <c r="I323" s="86" t="s">
        <v>165</v>
      </c>
      <c r="J323" s="86" t="s">
        <v>35</v>
      </c>
      <c r="K323" s="86" t="s">
        <v>219</v>
      </c>
      <c r="L323" s="86" t="s">
        <v>45</v>
      </c>
      <c r="M323" s="86" t="s">
        <v>45</v>
      </c>
      <c r="N323" s="86" t="s">
        <v>45</v>
      </c>
    </row>
    <row r="324" spans="1:14" ht="15" customHeight="1">
      <c r="A324" s="140" t="s">
        <v>8529</v>
      </c>
      <c r="B324" s="140" t="s">
        <v>10862</v>
      </c>
      <c r="C324" s="140" t="s">
        <v>8528</v>
      </c>
      <c r="D324" s="140" t="s">
        <v>10853</v>
      </c>
      <c r="E324" s="140"/>
      <c r="F324" s="86" t="s">
        <v>980</v>
      </c>
      <c r="G324" s="86">
        <v>5</v>
      </c>
      <c r="H324" s="86" t="s">
        <v>1057</v>
      </c>
      <c r="I324" s="86" t="s">
        <v>165</v>
      </c>
      <c r="J324" s="86" t="s">
        <v>180</v>
      </c>
      <c r="K324" s="86" t="s">
        <v>220</v>
      </c>
      <c r="L324" s="86" t="s">
        <v>30</v>
      </c>
      <c r="M324" s="86" t="s">
        <v>45</v>
      </c>
      <c r="N324" s="86" t="s">
        <v>30</v>
      </c>
    </row>
    <row r="325" spans="1:14" ht="15" customHeight="1">
      <c r="A325" s="140" t="s">
        <v>8529</v>
      </c>
      <c r="B325" s="140" t="s">
        <v>10862</v>
      </c>
      <c r="C325" s="140" t="s">
        <v>8528</v>
      </c>
      <c r="D325" s="140" t="s">
        <v>11768</v>
      </c>
      <c r="E325" s="140"/>
      <c r="F325" s="86" t="s">
        <v>982</v>
      </c>
      <c r="G325" s="86">
        <v>4</v>
      </c>
      <c r="H325" s="86" t="s">
        <v>1057</v>
      </c>
      <c r="I325" s="86" t="s">
        <v>165</v>
      </c>
      <c r="J325" s="86" t="s">
        <v>35</v>
      </c>
      <c r="K325" s="86" t="s">
        <v>220</v>
      </c>
      <c r="L325" s="86" t="s">
        <v>30</v>
      </c>
      <c r="M325" s="86" t="s">
        <v>45</v>
      </c>
      <c r="N325" s="86" t="s">
        <v>45</v>
      </c>
    </row>
    <row r="326" spans="1:14" ht="15" customHeight="1">
      <c r="A326" s="140" t="s">
        <v>8529</v>
      </c>
      <c r="B326" s="140" t="s">
        <v>10862</v>
      </c>
      <c r="C326" s="777" t="s">
        <v>8528</v>
      </c>
      <c r="D326" s="140" t="s">
        <v>10715</v>
      </c>
      <c r="E326" s="140"/>
      <c r="F326" s="86" t="s">
        <v>980</v>
      </c>
      <c r="G326" s="86">
        <v>5</v>
      </c>
      <c r="H326" s="86" t="s">
        <v>1057</v>
      </c>
      <c r="I326" s="86" t="s">
        <v>165</v>
      </c>
      <c r="J326" s="86" t="s">
        <v>35</v>
      </c>
      <c r="K326" s="86" t="s">
        <v>219</v>
      </c>
      <c r="L326" s="86" t="s">
        <v>30</v>
      </c>
      <c r="M326" s="86" t="s">
        <v>45</v>
      </c>
      <c r="N326" s="86" t="s">
        <v>45</v>
      </c>
    </row>
    <row r="327" spans="1:14">
      <c r="A327" s="140" t="s">
        <v>8529</v>
      </c>
      <c r="B327" s="140" t="s">
        <v>10862</v>
      </c>
      <c r="C327" s="777" t="s">
        <v>8528</v>
      </c>
      <c r="D327" s="140" t="s">
        <v>10116</v>
      </c>
      <c r="E327" s="140"/>
      <c r="F327" s="86" t="s">
        <v>979</v>
      </c>
      <c r="G327" s="86">
        <v>3</v>
      </c>
      <c r="H327" s="86" t="s">
        <v>1057</v>
      </c>
      <c r="I327" s="86" t="s">
        <v>36</v>
      </c>
      <c r="J327" s="86" t="s">
        <v>35</v>
      </c>
      <c r="K327" s="86" t="s">
        <v>220</v>
      </c>
      <c r="L327" s="86" t="s">
        <v>45</v>
      </c>
      <c r="M327" s="86" t="s">
        <v>45</v>
      </c>
      <c r="N327" s="86" t="s">
        <v>30</v>
      </c>
    </row>
    <row r="328" spans="1:14" ht="15" customHeight="1">
      <c r="A328" s="140" t="s">
        <v>8529</v>
      </c>
      <c r="B328" s="140" t="s">
        <v>10862</v>
      </c>
      <c r="C328" s="777" t="s">
        <v>8528</v>
      </c>
      <c r="D328" s="140" t="s">
        <v>10716</v>
      </c>
      <c r="E328" s="140"/>
      <c r="F328" s="86" t="s">
        <v>982</v>
      </c>
      <c r="G328" s="86">
        <v>4</v>
      </c>
      <c r="H328" s="86" t="s">
        <v>1057</v>
      </c>
      <c r="I328" s="86" t="s">
        <v>165</v>
      </c>
      <c r="J328" s="86" t="s">
        <v>35</v>
      </c>
      <c r="K328" s="86" t="s">
        <v>220</v>
      </c>
      <c r="L328" s="86" t="s">
        <v>45</v>
      </c>
      <c r="M328" s="86" t="s">
        <v>45</v>
      </c>
      <c r="N328" s="86" t="s">
        <v>30</v>
      </c>
    </row>
    <row r="329" spans="1:14" ht="15" customHeight="1">
      <c r="A329" s="140" t="s">
        <v>8529</v>
      </c>
      <c r="B329" s="140" t="s">
        <v>10862</v>
      </c>
      <c r="C329" s="777" t="s">
        <v>8528</v>
      </c>
      <c r="D329" s="140" t="s">
        <v>9779</v>
      </c>
      <c r="E329" s="140"/>
      <c r="F329" s="86" t="s">
        <v>980</v>
      </c>
      <c r="G329" s="86">
        <v>5</v>
      </c>
      <c r="H329" s="86" t="s">
        <v>1057</v>
      </c>
      <c r="I329" s="86" t="s">
        <v>165</v>
      </c>
      <c r="J329" s="86" t="s">
        <v>23</v>
      </c>
      <c r="K329" s="86" t="s">
        <v>220</v>
      </c>
      <c r="L329" s="86" t="s">
        <v>30</v>
      </c>
      <c r="M329" s="86" t="s">
        <v>30</v>
      </c>
      <c r="N329" s="86" t="s">
        <v>45</v>
      </c>
    </row>
    <row r="330" spans="1:14" ht="15" customHeight="1">
      <c r="A330" s="140" t="s">
        <v>8529</v>
      </c>
      <c r="B330" s="140" t="s">
        <v>10862</v>
      </c>
      <c r="C330" s="140" t="s">
        <v>8528</v>
      </c>
      <c r="D330" s="140" t="s">
        <v>10115</v>
      </c>
      <c r="E330" s="140"/>
      <c r="F330" s="86" t="s">
        <v>980</v>
      </c>
      <c r="G330" s="86">
        <v>5</v>
      </c>
      <c r="H330" s="86" t="s">
        <v>1059</v>
      </c>
      <c r="I330" s="86" t="s">
        <v>165</v>
      </c>
      <c r="J330" s="86" t="s">
        <v>35</v>
      </c>
      <c r="K330" s="86" t="s">
        <v>220</v>
      </c>
      <c r="L330" s="86" t="s">
        <v>45</v>
      </c>
      <c r="M330" s="86" t="s">
        <v>30</v>
      </c>
      <c r="N330" s="86" t="s">
        <v>45</v>
      </c>
    </row>
    <row r="331" spans="1:14" ht="15" customHeight="1">
      <c r="A331" s="140" t="s">
        <v>8529</v>
      </c>
      <c r="B331" s="140" t="s">
        <v>10862</v>
      </c>
      <c r="C331" s="777" t="s">
        <v>8528</v>
      </c>
      <c r="D331" s="140" t="s">
        <v>9669</v>
      </c>
      <c r="E331" s="140"/>
      <c r="F331" s="86" t="s">
        <v>979</v>
      </c>
      <c r="G331" s="86">
        <v>3</v>
      </c>
      <c r="H331" s="86" t="s">
        <v>1057</v>
      </c>
      <c r="I331" s="86" t="s">
        <v>192</v>
      </c>
      <c r="J331" s="86" t="s">
        <v>35</v>
      </c>
      <c r="K331" s="86" t="s">
        <v>220</v>
      </c>
      <c r="L331" s="86" t="s">
        <v>45</v>
      </c>
      <c r="M331" s="86" t="s">
        <v>45</v>
      </c>
      <c r="N331" s="86" t="s">
        <v>30</v>
      </c>
    </row>
    <row r="332" spans="1:14" ht="15" customHeight="1">
      <c r="A332" s="140" t="s">
        <v>8529</v>
      </c>
      <c r="B332" s="140" t="s">
        <v>10862</v>
      </c>
      <c r="C332" s="140" t="s">
        <v>8528</v>
      </c>
      <c r="D332" s="140" t="s">
        <v>11682</v>
      </c>
      <c r="E332" s="140"/>
      <c r="F332" s="86" t="s">
        <v>980</v>
      </c>
      <c r="G332" s="86">
        <v>5</v>
      </c>
      <c r="H332" s="86" t="s">
        <v>1057</v>
      </c>
      <c r="I332" s="86" t="s">
        <v>165</v>
      </c>
      <c r="J332" s="86" t="s">
        <v>42</v>
      </c>
      <c r="K332" s="86" t="s">
        <v>220</v>
      </c>
      <c r="L332" s="86" t="s">
        <v>30</v>
      </c>
      <c r="M332" s="86" t="s">
        <v>45</v>
      </c>
      <c r="N332" s="86" t="s">
        <v>45</v>
      </c>
    </row>
    <row r="333" spans="1:14" ht="15" customHeight="1">
      <c r="A333" s="140" t="s">
        <v>8529</v>
      </c>
      <c r="B333" s="140" t="s">
        <v>10862</v>
      </c>
      <c r="C333" s="140" t="s">
        <v>8528</v>
      </c>
      <c r="D333" s="140" t="s">
        <v>10854</v>
      </c>
      <c r="E333" s="140"/>
      <c r="F333" s="86" t="s">
        <v>982</v>
      </c>
      <c r="G333" s="86">
        <v>4</v>
      </c>
      <c r="H333" s="86" t="s">
        <v>1057</v>
      </c>
      <c r="I333" s="86" t="s">
        <v>165</v>
      </c>
      <c r="J333" s="86" t="s">
        <v>21</v>
      </c>
      <c r="K333" s="86" t="s">
        <v>220</v>
      </c>
      <c r="L333" s="86" t="s">
        <v>30</v>
      </c>
      <c r="M333" s="86" t="s">
        <v>45</v>
      </c>
      <c r="N333" s="86" t="s">
        <v>30</v>
      </c>
    </row>
    <row r="334" spans="1:14" ht="15" customHeight="1">
      <c r="A334" s="140" t="s">
        <v>8529</v>
      </c>
      <c r="B334" s="140" t="s">
        <v>10862</v>
      </c>
      <c r="C334" s="777" t="s">
        <v>8528</v>
      </c>
      <c r="D334" s="140" t="s">
        <v>10855</v>
      </c>
      <c r="E334" s="140"/>
      <c r="F334" s="86" t="s">
        <v>980</v>
      </c>
      <c r="G334" s="86">
        <v>5</v>
      </c>
      <c r="H334" s="86" t="s">
        <v>1057</v>
      </c>
      <c r="I334" s="86" t="s">
        <v>165</v>
      </c>
      <c r="J334" s="86" t="s">
        <v>169</v>
      </c>
      <c r="K334" s="86" t="s">
        <v>220</v>
      </c>
      <c r="L334" s="86" t="s">
        <v>30</v>
      </c>
      <c r="M334" s="86" t="s">
        <v>45</v>
      </c>
      <c r="N334" s="86" t="s">
        <v>45</v>
      </c>
    </row>
    <row r="335" spans="1:14">
      <c r="A335" s="140" t="s">
        <v>8529</v>
      </c>
      <c r="B335" s="140" t="s">
        <v>10862</v>
      </c>
      <c r="C335" s="777" t="s">
        <v>8528</v>
      </c>
      <c r="D335" s="140" t="s">
        <v>11769</v>
      </c>
      <c r="E335" s="140"/>
      <c r="F335" s="86" t="s">
        <v>983</v>
      </c>
      <c r="G335" s="86">
        <v>2</v>
      </c>
      <c r="H335" s="86" t="s">
        <v>1057</v>
      </c>
      <c r="I335" s="86" t="s">
        <v>36</v>
      </c>
      <c r="J335" s="86" t="s">
        <v>35</v>
      </c>
      <c r="K335" s="86" t="s">
        <v>220</v>
      </c>
      <c r="L335" s="86" t="s">
        <v>30</v>
      </c>
      <c r="M335" s="86" t="s">
        <v>45</v>
      </c>
      <c r="N335" s="86" t="s">
        <v>30</v>
      </c>
    </row>
    <row r="336" spans="1:14" ht="15" customHeight="1">
      <c r="A336" s="140" t="s">
        <v>8529</v>
      </c>
      <c r="B336" s="140" t="s">
        <v>10862</v>
      </c>
      <c r="C336" s="140" t="s">
        <v>8528</v>
      </c>
      <c r="D336" s="140" t="s">
        <v>11770</v>
      </c>
      <c r="E336" s="140"/>
      <c r="F336" s="86" t="s">
        <v>980</v>
      </c>
      <c r="G336" s="86">
        <v>5</v>
      </c>
      <c r="H336" s="86" t="s">
        <v>1057</v>
      </c>
      <c r="I336" s="86" t="s">
        <v>165</v>
      </c>
      <c r="J336" s="86" t="s">
        <v>25</v>
      </c>
      <c r="K336" s="86" t="s">
        <v>220</v>
      </c>
      <c r="L336" s="86" t="s">
        <v>30</v>
      </c>
      <c r="M336" s="86" t="s">
        <v>45</v>
      </c>
      <c r="N336" s="86" t="s">
        <v>30</v>
      </c>
    </row>
    <row r="337" spans="1:14" ht="15" customHeight="1">
      <c r="A337" s="140" t="s">
        <v>8529</v>
      </c>
      <c r="B337" s="140" t="s">
        <v>10862</v>
      </c>
      <c r="C337" s="140" t="s">
        <v>8528</v>
      </c>
      <c r="D337" s="140" t="s">
        <v>10023</v>
      </c>
      <c r="E337" s="140"/>
      <c r="F337" s="86" t="s">
        <v>982</v>
      </c>
      <c r="G337" s="86">
        <v>4</v>
      </c>
      <c r="H337" s="86" t="s">
        <v>1057</v>
      </c>
      <c r="I337" s="86" t="s">
        <v>192</v>
      </c>
      <c r="J337" s="86" t="s">
        <v>191</v>
      </c>
      <c r="K337" s="86" t="s">
        <v>220</v>
      </c>
      <c r="L337" s="86" t="s">
        <v>30</v>
      </c>
      <c r="M337" s="86" t="s">
        <v>45</v>
      </c>
      <c r="N337" s="86" t="s">
        <v>30</v>
      </c>
    </row>
    <row r="338" spans="1:14" ht="15" customHeight="1">
      <c r="A338" s="140" t="s">
        <v>8529</v>
      </c>
      <c r="B338" s="140" t="s">
        <v>10862</v>
      </c>
      <c r="C338" s="140" t="s">
        <v>8528</v>
      </c>
      <c r="D338" s="140" t="s">
        <v>10717</v>
      </c>
      <c r="E338" s="140"/>
      <c r="F338" s="86" t="s">
        <v>980</v>
      </c>
      <c r="G338" s="86">
        <v>5</v>
      </c>
      <c r="H338" s="86" t="s">
        <v>1057</v>
      </c>
      <c r="I338" s="86" t="s">
        <v>165</v>
      </c>
      <c r="J338" s="86" t="s">
        <v>35</v>
      </c>
      <c r="K338" s="86" t="s">
        <v>24</v>
      </c>
      <c r="L338" s="86" t="s">
        <v>45</v>
      </c>
      <c r="M338" s="86" t="s">
        <v>45</v>
      </c>
      <c r="N338" s="86" t="s">
        <v>45</v>
      </c>
    </row>
    <row r="339" spans="1:14" ht="15" customHeight="1">
      <c r="A339" s="140" t="s">
        <v>8529</v>
      </c>
      <c r="B339" s="140" t="s">
        <v>10862</v>
      </c>
      <c r="C339" s="140" t="s">
        <v>8528</v>
      </c>
      <c r="D339" s="140" t="s">
        <v>7563</v>
      </c>
      <c r="E339" s="140"/>
      <c r="F339" s="86" t="s">
        <v>981</v>
      </c>
      <c r="G339" s="86">
        <v>1</v>
      </c>
      <c r="H339" s="86" t="s">
        <v>1057</v>
      </c>
      <c r="I339" s="86" t="s">
        <v>57</v>
      </c>
      <c r="J339" s="86" t="s">
        <v>35</v>
      </c>
      <c r="K339" s="86" t="s">
        <v>220</v>
      </c>
      <c r="L339" s="86" t="s">
        <v>45</v>
      </c>
      <c r="M339" s="86" t="s">
        <v>45</v>
      </c>
      <c r="N339" s="86" t="s">
        <v>45</v>
      </c>
    </row>
    <row r="340" spans="1:14" ht="15" customHeight="1">
      <c r="A340" s="140" t="s">
        <v>8529</v>
      </c>
      <c r="B340" s="140" t="s">
        <v>10862</v>
      </c>
      <c r="C340" s="140" t="s">
        <v>8528</v>
      </c>
      <c r="D340" s="691" t="s">
        <v>5992</v>
      </c>
      <c r="E340" s="140"/>
      <c r="F340" s="86" t="s">
        <v>982</v>
      </c>
      <c r="G340" s="86">
        <v>4</v>
      </c>
      <c r="H340" s="86" t="s">
        <v>1057</v>
      </c>
      <c r="I340" s="86" t="s">
        <v>165</v>
      </c>
      <c r="J340" s="86" t="s">
        <v>35</v>
      </c>
      <c r="K340" s="86" t="s">
        <v>875</v>
      </c>
      <c r="L340" s="86" t="s">
        <v>45</v>
      </c>
      <c r="M340" s="86" t="s">
        <v>45</v>
      </c>
      <c r="N340" s="86" t="s">
        <v>45</v>
      </c>
    </row>
    <row r="341" spans="1:14" ht="15" customHeight="1">
      <c r="A341" s="140" t="s">
        <v>8529</v>
      </c>
      <c r="B341" s="140" t="s">
        <v>10277</v>
      </c>
      <c r="C341" s="140" t="s">
        <v>8528</v>
      </c>
      <c r="D341" s="140" t="s">
        <v>7809</v>
      </c>
      <c r="E341" s="140"/>
      <c r="F341" s="86" t="s">
        <v>979</v>
      </c>
      <c r="G341" s="86">
        <v>3</v>
      </c>
      <c r="H341" s="86" t="s">
        <v>1057</v>
      </c>
      <c r="I341" s="86" t="s">
        <v>192</v>
      </c>
      <c r="J341" s="86" t="s">
        <v>180</v>
      </c>
      <c r="K341" s="86" t="s">
        <v>220</v>
      </c>
      <c r="L341" s="86" t="s">
        <v>30</v>
      </c>
      <c r="M341" s="86" t="s">
        <v>45</v>
      </c>
      <c r="N341" s="86" t="s">
        <v>30</v>
      </c>
    </row>
    <row r="342" spans="1:14" ht="15" customHeight="1">
      <c r="A342" s="140" t="s">
        <v>8529</v>
      </c>
      <c r="B342" s="140" t="s">
        <v>10277</v>
      </c>
      <c r="C342" s="140" t="s">
        <v>8528</v>
      </c>
      <c r="D342" s="140" t="s">
        <v>5990</v>
      </c>
      <c r="E342" s="140"/>
      <c r="F342" s="86" t="s">
        <v>980</v>
      </c>
      <c r="G342" s="86">
        <v>5</v>
      </c>
      <c r="H342" s="86" t="s">
        <v>1057</v>
      </c>
      <c r="I342" s="86" t="s">
        <v>192</v>
      </c>
      <c r="J342" s="86" t="s">
        <v>180</v>
      </c>
      <c r="K342" s="86" t="s">
        <v>220</v>
      </c>
      <c r="L342" s="86" t="s">
        <v>45</v>
      </c>
      <c r="M342" s="86" t="s">
        <v>45</v>
      </c>
      <c r="N342" s="86" t="s">
        <v>45</v>
      </c>
    </row>
    <row r="343" spans="1:14" ht="15" customHeight="1">
      <c r="A343" s="140" t="s">
        <v>8529</v>
      </c>
      <c r="B343" s="140" t="s">
        <v>10277</v>
      </c>
      <c r="C343" s="140" t="s">
        <v>8528</v>
      </c>
      <c r="D343" s="140" t="s">
        <v>10278</v>
      </c>
      <c r="E343" s="140"/>
      <c r="F343" s="86" t="s">
        <v>983</v>
      </c>
      <c r="G343" s="86">
        <v>3</v>
      </c>
      <c r="H343" s="86" t="s">
        <v>1057</v>
      </c>
      <c r="I343" s="86" t="s">
        <v>36</v>
      </c>
      <c r="J343" s="86" t="s">
        <v>180</v>
      </c>
      <c r="K343" s="86" t="s">
        <v>220</v>
      </c>
      <c r="L343" s="86" t="s">
        <v>30</v>
      </c>
      <c r="M343" s="86" t="s">
        <v>45</v>
      </c>
      <c r="N343" s="86" t="s">
        <v>45</v>
      </c>
    </row>
    <row r="344" spans="1:14" ht="15" customHeight="1">
      <c r="A344" s="140" t="s">
        <v>8529</v>
      </c>
      <c r="B344" s="140" t="s">
        <v>10277</v>
      </c>
      <c r="C344" s="140" t="s">
        <v>8528</v>
      </c>
      <c r="D344" s="140" t="s">
        <v>10279</v>
      </c>
      <c r="E344" s="140"/>
      <c r="F344" s="86" t="s">
        <v>980</v>
      </c>
      <c r="G344" s="86">
        <v>5</v>
      </c>
      <c r="H344" s="86" t="s">
        <v>1057</v>
      </c>
      <c r="I344" s="86" t="s">
        <v>165</v>
      </c>
      <c r="J344" s="86" t="s">
        <v>180</v>
      </c>
      <c r="K344" s="86" t="s">
        <v>220</v>
      </c>
      <c r="L344" s="86" t="s">
        <v>30</v>
      </c>
      <c r="M344" s="86" t="s">
        <v>45</v>
      </c>
      <c r="N344" s="86" t="s">
        <v>45</v>
      </c>
    </row>
    <row r="345" spans="1:14">
      <c r="A345" s="140" t="s">
        <v>8529</v>
      </c>
      <c r="B345" s="140" t="s">
        <v>10277</v>
      </c>
      <c r="C345" s="140" t="s">
        <v>8528</v>
      </c>
      <c r="D345" s="140" t="s">
        <v>5995</v>
      </c>
      <c r="E345" s="140"/>
      <c r="F345" s="86" t="s">
        <v>983</v>
      </c>
      <c r="G345" s="86">
        <v>2</v>
      </c>
      <c r="H345" s="86" t="s">
        <v>1057</v>
      </c>
      <c r="I345" s="86" t="s">
        <v>36</v>
      </c>
      <c r="J345" s="86" t="s">
        <v>35</v>
      </c>
      <c r="K345" s="86" t="s">
        <v>220</v>
      </c>
      <c r="L345" s="86" t="s">
        <v>45</v>
      </c>
      <c r="M345" s="86" t="s">
        <v>45</v>
      </c>
      <c r="N345" s="86" t="s">
        <v>45</v>
      </c>
    </row>
    <row r="346" spans="1:14" ht="15" customHeight="1">
      <c r="A346" s="140" t="s">
        <v>8529</v>
      </c>
      <c r="B346" s="140" t="s">
        <v>10277</v>
      </c>
      <c r="C346" s="140" t="s">
        <v>8528</v>
      </c>
      <c r="D346" s="140" t="s">
        <v>8436</v>
      </c>
      <c r="E346" s="140"/>
      <c r="F346" s="86" t="s">
        <v>982</v>
      </c>
      <c r="G346" s="86">
        <v>4</v>
      </c>
      <c r="H346" s="86" t="s">
        <v>1057</v>
      </c>
      <c r="I346" s="86" t="s">
        <v>192</v>
      </c>
      <c r="J346" s="86" t="s">
        <v>35</v>
      </c>
      <c r="K346" s="86" t="s">
        <v>220</v>
      </c>
      <c r="L346" s="86" t="s">
        <v>45</v>
      </c>
      <c r="M346" s="86" t="s">
        <v>45</v>
      </c>
      <c r="N346" s="86" t="s">
        <v>45</v>
      </c>
    </row>
    <row r="347" spans="1:14" ht="15" customHeight="1">
      <c r="A347" s="140" t="s">
        <v>8529</v>
      </c>
      <c r="B347" s="140" t="s">
        <v>10277</v>
      </c>
      <c r="C347" s="140" t="s">
        <v>8528</v>
      </c>
      <c r="D347" s="140" t="s">
        <v>8431</v>
      </c>
      <c r="E347" s="140"/>
      <c r="F347" s="86" t="s">
        <v>982</v>
      </c>
      <c r="G347" s="86">
        <v>4</v>
      </c>
      <c r="H347" s="86" t="s">
        <v>1057</v>
      </c>
      <c r="I347" s="86" t="s">
        <v>192</v>
      </c>
      <c r="J347" s="86" t="s">
        <v>35</v>
      </c>
      <c r="K347" s="86" t="s">
        <v>220</v>
      </c>
      <c r="L347" s="86" t="s">
        <v>45</v>
      </c>
      <c r="M347" s="86" t="s">
        <v>45</v>
      </c>
      <c r="N347" s="86" t="s">
        <v>45</v>
      </c>
    </row>
    <row r="348" spans="1:14" ht="15" customHeight="1">
      <c r="A348" s="140" t="s">
        <v>8529</v>
      </c>
      <c r="B348" s="140" t="s">
        <v>10277</v>
      </c>
      <c r="C348" s="140" t="s">
        <v>8528</v>
      </c>
      <c r="D348" s="140" t="s">
        <v>8435</v>
      </c>
      <c r="E348" s="140"/>
      <c r="F348" s="86" t="s">
        <v>979</v>
      </c>
      <c r="G348" s="86">
        <v>3</v>
      </c>
      <c r="H348" s="86" t="s">
        <v>1057</v>
      </c>
      <c r="I348" s="86" t="s">
        <v>192</v>
      </c>
      <c r="J348" s="86" t="s">
        <v>35</v>
      </c>
      <c r="K348" s="86" t="s">
        <v>220</v>
      </c>
      <c r="L348" s="86" t="s">
        <v>45</v>
      </c>
      <c r="M348" s="86" t="s">
        <v>45</v>
      </c>
      <c r="N348" s="86" t="s">
        <v>45</v>
      </c>
    </row>
    <row r="349" spans="1:14" ht="15" customHeight="1">
      <c r="A349" s="140" t="s">
        <v>8529</v>
      </c>
      <c r="B349" s="140" t="s">
        <v>10277</v>
      </c>
      <c r="C349" s="140" t="s">
        <v>8528</v>
      </c>
      <c r="D349" s="140" t="s">
        <v>5994</v>
      </c>
      <c r="E349" s="140"/>
      <c r="F349" s="86" t="s">
        <v>982</v>
      </c>
      <c r="G349" s="86">
        <v>4</v>
      </c>
      <c r="H349" s="86" t="s">
        <v>1057</v>
      </c>
      <c r="I349" s="86" t="s">
        <v>165</v>
      </c>
      <c r="J349" s="86" t="s">
        <v>35</v>
      </c>
      <c r="K349" s="86" t="s">
        <v>220</v>
      </c>
      <c r="L349" s="86" t="s">
        <v>45</v>
      </c>
      <c r="M349" s="86" t="s">
        <v>45</v>
      </c>
      <c r="N349" s="86" t="s">
        <v>45</v>
      </c>
    </row>
    <row r="350" spans="1:14" ht="15" customHeight="1">
      <c r="A350" s="140" t="s">
        <v>8529</v>
      </c>
      <c r="B350" s="140" t="s">
        <v>10277</v>
      </c>
      <c r="C350" s="777" t="s">
        <v>8528</v>
      </c>
      <c r="D350" s="140" t="s">
        <v>5993</v>
      </c>
      <c r="E350" s="140"/>
      <c r="F350" s="86" t="s">
        <v>980</v>
      </c>
      <c r="G350" s="86">
        <v>5</v>
      </c>
      <c r="H350" s="86" t="s">
        <v>1057</v>
      </c>
      <c r="I350" s="86" t="s">
        <v>165</v>
      </c>
      <c r="J350" s="86" t="s">
        <v>35</v>
      </c>
      <c r="K350" s="86" t="s">
        <v>219</v>
      </c>
      <c r="L350" s="86" t="s">
        <v>45</v>
      </c>
      <c r="M350" s="86" t="s">
        <v>45</v>
      </c>
      <c r="N350" s="86" t="s">
        <v>45</v>
      </c>
    </row>
    <row r="351" spans="1:14" ht="15" customHeight="1">
      <c r="A351" s="140" t="s">
        <v>8529</v>
      </c>
      <c r="B351" s="140" t="s">
        <v>10277</v>
      </c>
      <c r="C351" s="140" t="s">
        <v>8528</v>
      </c>
      <c r="D351" s="140" t="s">
        <v>10853</v>
      </c>
      <c r="E351" s="140"/>
      <c r="F351" s="86" t="s">
        <v>980</v>
      </c>
      <c r="G351" s="86">
        <v>5</v>
      </c>
      <c r="H351" s="86" t="s">
        <v>1057</v>
      </c>
      <c r="I351" s="86" t="s">
        <v>165</v>
      </c>
      <c r="J351" s="86" t="s">
        <v>180</v>
      </c>
      <c r="K351" s="86" t="s">
        <v>220</v>
      </c>
      <c r="L351" s="86" t="s">
        <v>30</v>
      </c>
      <c r="M351" s="86" t="s">
        <v>45</v>
      </c>
      <c r="N351" s="86" t="s">
        <v>30</v>
      </c>
    </row>
    <row r="352" spans="1:14" ht="15" customHeight="1">
      <c r="A352" s="140" t="s">
        <v>8529</v>
      </c>
      <c r="B352" s="140" t="s">
        <v>10277</v>
      </c>
      <c r="C352" s="140" t="s">
        <v>8528</v>
      </c>
      <c r="D352" s="140" t="s">
        <v>11768</v>
      </c>
      <c r="E352" s="140"/>
      <c r="F352" s="86" t="s">
        <v>982</v>
      </c>
      <c r="G352" s="86">
        <v>4</v>
      </c>
      <c r="H352" s="86" t="s">
        <v>1057</v>
      </c>
      <c r="I352" s="86" t="s">
        <v>165</v>
      </c>
      <c r="J352" s="86" t="s">
        <v>35</v>
      </c>
      <c r="K352" s="86" t="s">
        <v>220</v>
      </c>
      <c r="L352" s="86" t="s">
        <v>30</v>
      </c>
      <c r="M352" s="86" t="s">
        <v>45</v>
      </c>
      <c r="N352" s="86" t="s">
        <v>45</v>
      </c>
    </row>
    <row r="353" spans="1:14" ht="15" customHeight="1">
      <c r="A353" s="140" t="s">
        <v>8529</v>
      </c>
      <c r="B353" s="140" t="s">
        <v>10277</v>
      </c>
      <c r="C353" s="140" t="s">
        <v>8528</v>
      </c>
      <c r="D353" s="140" t="s">
        <v>10715</v>
      </c>
      <c r="E353" s="140"/>
      <c r="F353" s="86" t="s">
        <v>980</v>
      </c>
      <c r="G353" s="86">
        <v>5</v>
      </c>
      <c r="H353" s="86" t="s">
        <v>1057</v>
      </c>
      <c r="I353" s="86" t="s">
        <v>165</v>
      </c>
      <c r="J353" s="86" t="s">
        <v>35</v>
      </c>
      <c r="K353" s="86" t="s">
        <v>219</v>
      </c>
      <c r="L353" s="86" t="s">
        <v>30</v>
      </c>
      <c r="M353" s="86" t="s">
        <v>45</v>
      </c>
      <c r="N353" s="86" t="s">
        <v>45</v>
      </c>
    </row>
    <row r="354" spans="1:14">
      <c r="A354" s="140" t="s">
        <v>8529</v>
      </c>
      <c r="B354" s="140" t="s">
        <v>10277</v>
      </c>
      <c r="C354" s="140" t="s">
        <v>8528</v>
      </c>
      <c r="D354" s="140" t="s">
        <v>10116</v>
      </c>
      <c r="E354" s="140"/>
      <c r="F354" s="86" t="s">
        <v>979</v>
      </c>
      <c r="G354" s="86">
        <v>3</v>
      </c>
      <c r="H354" s="86" t="s">
        <v>1057</v>
      </c>
      <c r="I354" s="86" t="s">
        <v>36</v>
      </c>
      <c r="J354" s="86" t="s">
        <v>35</v>
      </c>
      <c r="K354" s="86" t="s">
        <v>220</v>
      </c>
      <c r="L354" s="86" t="s">
        <v>45</v>
      </c>
      <c r="M354" s="86" t="s">
        <v>45</v>
      </c>
      <c r="N354" s="86" t="s">
        <v>30</v>
      </c>
    </row>
    <row r="355" spans="1:14" ht="15" customHeight="1">
      <c r="A355" s="140" t="s">
        <v>8529</v>
      </c>
      <c r="B355" s="140" t="s">
        <v>10277</v>
      </c>
      <c r="C355" s="140" t="s">
        <v>8528</v>
      </c>
      <c r="D355" s="140" t="s">
        <v>10716</v>
      </c>
      <c r="E355" s="140"/>
      <c r="F355" s="86" t="s">
        <v>982</v>
      </c>
      <c r="G355" s="86">
        <v>4</v>
      </c>
      <c r="H355" s="86" t="s">
        <v>1057</v>
      </c>
      <c r="I355" s="86" t="s">
        <v>165</v>
      </c>
      <c r="J355" s="86" t="s">
        <v>35</v>
      </c>
      <c r="K355" s="86" t="s">
        <v>220</v>
      </c>
      <c r="L355" s="86" t="s">
        <v>45</v>
      </c>
      <c r="M355" s="86" t="s">
        <v>45</v>
      </c>
      <c r="N355" s="86" t="s">
        <v>30</v>
      </c>
    </row>
    <row r="356" spans="1:14" ht="15" customHeight="1">
      <c r="A356" s="140" t="s">
        <v>8529</v>
      </c>
      <c r="B356" s="140" t="s">
        <v>10277</v>
      </c>
      <c r="C356" s="140" t="s">
        <v>8528</v>
      </c>
      <c r="D356" s="140" t="s">
        <v>9779</v>
      </c>
      <c r="E356" s="140"/>
      <c r="F356" s="86" t="s">
        <v>980</v>
      </c>
      <c r="G356" s="86">
        <v>5</v>
      </c>
      <c r="H356" s="86" t="s">
        <v>1057</v>
      </c>
      <c r="I356" s="86" t="s">
        <v>165</v>
      </c>
      <c r="J356" s="86" t="s">
        <v>23</v>
      </c>
      <c r="K356" s="86" t="s">
        <v>220</v>
      </c>
      <c r="L356" s="86" t="s">
        <v>30</v>
      </c>
      <c r="M356" s="86" t="s">
        <v>30</v>
      </c>
      <c r="N356" s="86" t="s">
        <v>45</v>
      </c>
    </row>
    <row r="357" spans="1:14" ht="15" customHeight="1">
      <c r="A357" s="140" t="s">
        <v>8529</v>
      </c>
      <c r="B357" s="140" t="s">
        <v>10277</v>
      </c>
      <c r="C357" s="140" t="s">
        <v>8528</v>
      </c>
      <c r="D357" s="140" t="s">
        <v>10115</v>
      </c>
      <c r="E357" s="140"/>
      <c r="F357" s="86" t="s">
        <v>980</v>
      </c>
      <c r="G357" s="86">
        <v>5</v>
      </c>
      <c r="H357" s="86" t="s">
        <v>1059</v>
      </c>
      <c r="I357" s="86" t="s">
        <v>165</v>
      </c>
      <c r="J357" s="86" t="s">
        <v>35</v>
      </c>
      <c r="K357" s="86" t="s">
        <v>220</v>
      </c>
      <c r="L357" s="86" t="s">
        <v>45</v>
      </c>
      <c r="M357" s="86" t="s">
        <v>30</v>
      </c>
      <c r="N357" s="86" t="s">
        <v>45</v>
      </c>
    </row>
    <row r="358" spans="1:14" ht="15" customHeight="1">
      <c r="A358" s="140" t="s">
        <v>8529</v>
      </c>
      <c r="B358" s="140" t="s">
        <v>10277</v>
      </c>
      <c r="C358" s="140" t="s">
        <v>8528</v>
      </c>
      <c r="D358" s="140" t="s">
        <v>9669</v>
      </c>
      <c r="E358" s="140"/>
      <c r="F358" s="86" t="s">
        <v>979</v>
      </c>
      <c r="G358" s="86">
        <v>3</v>
      </c>
      <c r="H358" s="86" t="s">
        <v>1057</v>
      </c>
      <c r="I358" s="86" t="s">
        <v>192</v>
      </c>
      <c r="J358" s="86" t="s">
        <v>35</v>
      </c>
      <c r="K358" s="86" t="s">
        <v>220</v>
      </c>
      <c r="L358" s="86" t="s">
        <v>45</v>
      </c>
      <c r="M358" s="86" t="s">
        <v>45</v>
      </c>
      <c r="N358" s="86" t="s">
        <v>30</v>
      </c>
    </row>
    <row r="359" spans="1:14" ht="15" customHeight="1">
      <c r="A359" s="140" t="s">
        <v>8529</v>
      </c>
      <c r="B359" s="140" t="s">
        <v>10277</v>
      </c>
      <c r="C359" s="140" t="s">
        <v>8528</v>
      </c>
      <c r="D359" s="140" t="s">
        <v>11682</v>
      </c>
      <c r="E359" s="140"/>
      <c r="F359" s="86" t="s">
        <v>980</v>
      </c>
      <c r="G359" s="86">
        <v>5</v>
      </c>
      <c r="H359" s="86" t="s">
        <v>1057</v>
      </c>
      <c r="I359" s="86" t="s">
        <v>165</v>
      </c>
      <c r="J359" s="86" t="s">
        <v>42</v>
      </c>
      <c r="K359" s="86" t="s">
        <v>220</v>
      </c>
      <c r="L359" s="86" t="s">
        <v>30</v>
      </c>
      <c r="M359" s="86" t="s">
        <v>45</v>
      </c>
      <c r="N359" s="86" t="s">
        <v>45</v>
      </c>
    </row>
    <row r="360" spans="1:14" ht="15" customHeight="1">
      <c r="A360" s="140" t="s">
        <v>8529</v>
      </c>
      <c r="B360" s="140" t="s">
        <v>10277</v>
      </c>
      <c r="C360" s="140" t="s">
        <v>8528</v>
      </c>
      <c r="D360" s="140" t="s">
        <v>10854</v>
      </c>
      <c r="E360" s="140"/>
      <c r="F360" s="86" t="s">
        <v>982</v>
      </c>
      <c r="G360" s="86">
        <v>4</v>
      </c>
      <c r="H360" s="86" t="s">
        <v>1057</v>
      </c>
      <c r="I360" s="86" t="s">
        <v>165</v>
      </c>
      <c r="J360" s="86" t="s">
        <v>21</v>
      </c>
      <c r="K360" s="86" t="s">
        <v>220</v>
      </c>
      <c r="L360" s="86" t="s">
        <v>30</v>
      </c>
      <c r="M360" s="86" t="s">
        <v>45</v>
      </c>
      <c r="N360" s="86" t="s">
        <v>30</v>
      </c>
    </row>
    <row r="361" spans="1:14" ht="15" customHeight="1">
      <c r="A361" s="140" t="s">
        <v>8529</v>
      </c>
      <c r="B361" s="140" t="s">
        <v>10277</v>
      </c>
      <c r="C361" s="140" t="s">
        <v>8528</v>
      </c>
      <c r="D361" s="140" t="s">
        <v>10855</v>
      </c>
      <c r="E361" s="140"/>
      <c r="F361" s="86" t="s">
        <v>980</v>
      </c>
      <c r="G361" s="86">
        <v>5</v>
      </c>
      <c r="H361" s="86" t="s">
        <v>1057</v>
      </c>
      <c r="I361" s="86" t="s">
        <v>165</v>
      </c>
      <c r="J361" s="86" t="s">
        <v>169</v>
      </c>
      <c r="K361" s="86" t="s">
        <v>220</v>
      </c>
      <c r="L361" s="86" t="s">
        <v>30</v>
      </c>
      <c r="M361" s="86" t="s">
        <v>45</v>
      </c>
      <c r="N361" s="86" t="s">
        <v>45</v>
      </c>
    </row>
    <row r="362" spans="1:14">
      <c r="A362" s="140" t="s">
        <v>8529</v>
      </c>
      <c r="B362" s="140" t="s">
        <v>10277</v>
      </c>
      <c r="C362" s="140" t="s">
        <v>8528</v>
      </c>
      <c r="D362" s="140" t="s">
        <v>11769</v>
      </c>
      <c r="E362" s="140"/>
      <c r="F362" s="86" t="s">
        <v>983</v>
      </c>
      <c r="G362" s="86">
        <v>2</v>
      </c>
      <c r="H362" s="86" t="s">
        <v>1057</v>
      </c>
      <c r="I362" s="86" t="s">
        <v>36</v>
      </c>
      <c r="J362" s="86" t="s">
        <v>35</v>
      </c>
      <c r="K362" s="86" t="s">
        <v>220</v>
      </c>
      <c r="L362" s="86" t="s">
        <v>30</v>
      </c>
      <c r="M362" s="86" t="s">
        <v>45</v>
      </c>
      <c r="N362" s="86" t="s">
        <v>30</v>
      </c>
    </row>
    <row r="363" spans="1:14" ht="15" customHeight="1">
      <c r="A363" s="140" t="s">
        <v>8529</v>
      </c>
      <c r="B363" s="140" t="s">
        <v>10277</v>
      </c>
      <c r="C363" s="140" t="s">
        <v>8528</v>
      </c>
      <c r="D363" s="140" t="s">
        <v>11770</v>
      </c>
      <c r="E363" s="140"/>
      <c r="F363" s="86" t="s">
        <v>980</v>
      </c>
      <c r="G363" s="86">
        <v>5</v>
      </c>
      <c r="H363" s="86" t="s">
        <v>1057</v>
      </c>
      <c r="I363" s="86" t="s">
        <v>165</v>
      </c>
      <c r="J363" s="86" t="s">
        <v>25</v>
      </c>
      <c r="K363" s="86" t="s">
        <v>220</v>
      </c>
      <c r="L363" s="86" t="s">
        <v>30</v>
      </c>
      <c r="M363" s="86" t="s">
        <v>45</v>
      </c>
      <c r="N363" s="86" t="s">
        <v>30</v>
      </c>
    </row>
    <row r="364" spans="1:14" ht="15" customHeight="1">
      <c r="A364" s="140" t="s">
        <v>8529</v>
      </c>
      <c r="B364" s="140" t="s">
        <v>10277</v>
      </c>
      <c r="C364" s="140" t="s">
        <v>8528</v>
      </c>
      <c r="D364" s="140" t="s">
        <v>10023</v>
      </c>
      <c r="E364" s="140"/>
      <c r="F364" s="86" t="s">
        <v>982</v>
      </c>
      <c r="G364" s="86">
        <v>4</v>
      </c>
      <c r="H364" s="86" t="s">
        <v>1057</v>
      </c>
      <c r="I364" s="86" t="s">
        <v>192</v>
      </c>
      <c r="J364" s="86" t="s">
        <v>191</v>
      </c>
      <c r="K364" s="86" t="s">
        <v>220</v>
      </c>
      <c r="L364" s="86" t="s">
        <v>30</v>
      </c>
      <c r="M364" s="86" t="s">
        <v>45</v>
      </c>
      <c r="N364" s="86" t="s">
        <v>30</v>
      </c>
    </row>
    <row r="365" spans="1:14" ht="15" customHeight="1">
      <c r="A365" s="140" t="s">
        <v>8529</v>
      </c>
      <c r="B365" s="140" t="s">
        <v>10277</v>
      </c>
      <c r="C365" s="140" t="s">
        <v>8528</v>
      </c>
      <c r="D365" s="140" t="s">
        <v>10717</v>
      </c>
      <c r="E365" s="140"/>
      <c r="F365" s="86" t="s">
        <v>980</v>
      </c>
      <c r="G365" s="86">
        <v>5</v>
      </c>
      <c r="H365" s="86" t="s">
        <v>1057</v>
      </c>
      <c r="I365" s="86" t="s">
        <v>165</v>
      </c>
      <c r="J365" s="86" t="s">
        <v>35</v>
      </c>
      <c r="K365" s="86" t="s">
        <v>24</v>
      </c>
      <c r="L365" s="86" t="s">
        <v>45</v>
      </c>
      <c r="M365" s="86" t="s">
        <v>45</v>
      </c>
      <c r="N365" s="86" t="s">
        <v>45</v>
      </c>
    </row>
    <row r="366" spans="1:14" ht="15" customHeight="1">
      <c r="A366" s="140" t="s">
        <v>8529</v>
      </c>
      <c r="B366" s="140" t="s">
        <v>10277</v>
      </c>
      <c r="C366" s="777" t="s">
        <v>8528</v>
      </c>
      <c r="D366" s="140" t="s">
        <v>7563</v>
      </c>
      <c r="E366" s="140"/>
      <c r="F366" s="86" t="s">
        <v>981</v>
      </c>
      <c r="G366" s="86">
        <v>1</v>
      </c>
      <c r="H366" s="86" t="s">
        <v>1057</v>
      </c>
      <c r="I366" s="86" t="s">
        <v>57</v>
      </c>
      <c r="J366" s="86" t="s">
        <v>35</v>
      </c>
      <c r="K366" s="86" t="s">
        <v>220</v>
      </c>
      <c r="L366" s="86" t="s">
        <v>45</v>
      </c>
      <c r="M366" s="86" t="s">
        <v>45</v>
      </c>
      <c r="N366" s="86" t="s">
        <v>45</v>
      </c>
    </row>
    <row r="367" spans="1:14" ht="15" customHeight="1">
      <c r="A367" s="140" t="s">
        <v>8529</v>
      </c>
      <c r="B367" s="140" t="s">
        <v>10277</v>
      </c>
      <c r="C367" s="140" t="s">
        <v>8528</v>
      </c>
      <c r="D367" s="140" t="s">
        <v>5992</v>
      </c>
      <c r="E367" s="140"/>
      <c r="F367" s="86" t="s">
        <v>982</v>
      </c>
      <c r="G367" s="86">
        <v>4</v>
      </c>
      <c r="H367" s="86" t="s">
        <v>1057</v>
      </c>
      <c r="I367" s="86" t="s">
        <v>165</v>
      </c>
      <c r="J367" s="86" t="s">
        <v>35</v>
      </c>
      <c r="K367" s="86" t="s">
        <v>875</v>
      </c>
      <c r="L367" s="86" t="s">
        <v>45</v>
      </c>
      <c r="M367" s="86" t="s">
        <v>45</v>
      </c>
      <c r="N367" s="86" t="s">
        <v>45</v>
      </c>
    </row>
    <row r="368" spans="1:14" ht="15" customHeight="1">
      <c r="A368" s="140" t="s">
        <v>8529</v>
      </c>
      <c r="B368" s="140" t="s">
        <v>7585</v>
      </c>
      <c r="C368" s="140" t="s">
        <v>8528</v>
      </c>
      <c r="D368" s="140" t="s">
        <v>7809</v>
      </c>
      <c r="E368" s="140"/>
      <c r="F368" s="86" t="s">
        <v>979</v>
      </c>
      <c r="G368" s="86">
        <v>3</v>
      </c>
      <c r="H368" s="86" t="s">
        <v>1057</v>
      </c>
      <c r="I368" s="86" t="s">
        <v>192</v>
      </c>
      <c r="J368" s="86" t="s">
        <v>180</v>
      </c>
      <c r="K368" s="86" t="s">
        <v>220</v>
      </c>
      <c r="L368" s="86" t="s">
        <v>30</v>
      </c>
      <c r="M368" s="86" t="s">
        <v>45</v>
      </c>
      <c r="N368" s="86" t="s">
        <v>30</v>
      </c>
    </row>
    <row r="369" spans="1:14" ht="15" customHeight="1">
      <c r="A369" s="140" t="s">
        <v>8529</v>
      </c>
      <c r="B369" s="140" t="s">
        <v>7585</v>
      </c>
      <c r="C369" s="140" t="s">
        <v>8528</v>
      </c>
      <c r="D369" s="140" t="s">
        <v>5990</v>
      </c>
      <c r="E369" s="140"/>
      <c r="F369" s="86" t="s">
        <v>980</v>
      </c>
      <c r="G369" s="86">
        <v>5</v>
      </c>
      <c r="H369" s="86" t="s">
        <v>1057</v>
      </c>
      <c r="I369" s="86" t="s">
        <v>192</v>
      </c>
      <c r="J369" s="86" t="s">
        <v>180</v>
      </c>
      <c r="K369" s="86" t="s">
        <v>220</v>
      </c>
      <c r="L369" s="86" t="s">
        <v>45</v>
      </c>
      <c r="M369" s="86" t="s">
        <v>45</v>
      </c>
      <c r="N369" s="86" t="s">
        <v>45</v>
      </c>
    </row>
    <row r="370" spans="1:14" ht="15" customHeight="1">
      <c r="A370" s="140" t="s">
        <v>8529</v>
      </c>
      <c r="B370" s="140" t="s">
        <v>7585</v>
      </c>
      <c r="C370" s="140" t="s">
        <v>8528</v>
      </c>
      <c r="D370" s="691" t="s">
        <v>7999</v>
      </c>
      <c r="E370" s="140"/>
      <c r="F370" s="86" t="s">
        <v>983</v>
      </c>
      <c r="G370" s="86">
        <v>2</v>
      </c>
      <c r="H370" s="86" t="s">
        <v>1057</v>
      </c>
      <c r="I370" s="86" t="s">
        <v>36</v>
      </c>
      <c r="J370" s="86" t="s">
        <v>180</v>
      </c>
      <c r="K370" s="86" t="s">
        <v>220</v>
      </c>
      <c r="L370" s="86" t="s">
        <v>45</v>
      </c>
      <c r="M370" s="86" t="s">
        <v>45</v>
      </c>
      <c r="N370" s="86" t="s">
        <v>45</v>
      </c>
    </row>
    <row r="371" spans="1:14" ht="15" customHeight="1">
      <c r="A371" s="140" t="s">
        <v>8529</v>
      </c>
      <c r="B371" s="140" t="s">
        <v>7585</v>
      </c>
      <c r="C371" s="140" t="s">
        <v>8528</v>
      </c>
      <c r="D371" s="140" t="s">
        <v>7583</v>
      </c>
      <c r="E371" s="140"/>
      <c r="F371" s="86" t="s">
        <v>980</v>
      </c>
      <c r="G371" s="86">
        <v>5</v>
      </c>
      <c r="H371" s="86" t="s">
        <v>1057</v>
      </c>
      <c r="I371" s="86" t="s">
        <v>165</v>
      </c>
      <c r="J371" s="86" t="s">
        <v>180</v>
      </c>
      <c r="K371" s="86" t="s">
        <v>220</v>
      </c>
      <c r="L371" s="86" t="s">
        <v>45</v>
      </c>
      <c r="M371" s="86" t="s">
        <v>45</v>
      </c>
      <c r="N371" s="86" t="s">
        <v>45</v>
      </c>
    </row>
    <row r="372" spans="1:14">
      <c r="A372" s="140" t="s">
        <v>8529</v>
      </c>
      <c r="B372" s="140" t="s">
        <v>7585</v>
      </c>
      <c r="C372" s="140" t="s">
        <v>8528</v>
      </c>
      <c r="D372" s="140" t="s">
        <v>5995</v>
      </c>
      <c r="E372" s="140"/>
      <c r="F372" s="86" t="s">
        <v>983</v>
      </c>
      <c r="G372" s="86">
        <v>2</v>
      </c>
      <c r="H372" s="86" t="s">
        <v>1057</v>
      </c>
      <c r="I372" s="86" t="s">
        <v>36</v>
      </c>
      <c r="J372" s="86" t="s">
        <v>35</v>
      </c>
      <c r="K372" s="86" t="s">
        <v>220</v>
      </c>
      <c r="L372" s="86" t="s">
        <v>45</v>
      </c>
      <c r="M372" s="86" t="s">
        <v>45</v>
      </c>
      <c r="N372" s="86" t="s">
        <v>45</v>
      </c>
    </row>
    <row r="373" spans="1:14" ht="15" customHeight="1">
      <c r="A373" s="140" t="s">
        <v>8529</v>
      </c>
      <c r="B373" s="140" t="s">
        <v>7585</v>
      </c>
      <c r="C373" s="140" t="s">
        <v>8528</v>
      </c>
      <c r="D373" s="140" t="s">
        <v>8436</v>
      </c>
      <c r="E373" s="140"/>
      <c r="F373" s="86" t="s">
        <v>982</v>
      </c>
      <c r="G373" s="86">
        <v>4</v>
      </c>
      <c r="H373" s="86" t="s">
        <v>1057</v>
      </c>
      <c r="I373" s="86" t="s">
        <v>192</v>
      </c>
      <c r="J373" s="86" t="s">
        <v>35</v>
      </c>
      <c r="K373" s="86" t="s">
        <v>220</v>
      </c>
      <c r="L373" s="86" t="s">
        <v>45</v>
      </c>
      <c r="M373" s="86" t="s">
        <v>45</v>
      </c>
      <c r="N373" s="86" t="s">
        <v>45</v>
      </c>
    </row>
    <row r="374" spans="1:14" ht="15" customHeight="1">
      <c r="A374" s="140" t="s">
        <v>8529</v>
      </c>
      <c r="B374" s="140" t="s">
        <v>7585</v>
      </c>
      <c r="C374" s="140" t="s">
        <v>8528</v>
      </c>
      <c r="D374" s="140" t="s">
        <v>8431</v>
      </c>
      <c r="E374" s="140"/>
      <c r="F374" s="86" t="s">
        <v>982</v>
      </c>
      <c r="G374" s="86">
        <v>4</v>
      </c>
      <c r="H374" s="86" t="s">
        <v>1057</v>
      </c>
      <c r="I374" s="86" t="s">
        <v>192</v>
      </c>
      <c r="J374" s="86" t="s">
        <v>35</v>
      </c>
      <c r="K374" s="86" t="s">
        <v>220</v>
      </c>
      <c r="L374" s="86" t="s">
        <v>45</v>
      </c>
      <c r="M374" s="86" t="s">
        <v>45</v>
      </c>
      <c r="N374" s="86" t="s">
        <v>45</v>
      </c>
    </row>
    <row r="375" spans="1:14" ht="15" customHeight="1">
      <c r="A375" s="140" t="s">
        <v>8529</v>
      </c>
      <c r="B375" s="140" t="s">
        <v>7585</v>
      </c>
      <c r="C375" s="140" t="s">
        <v>8528</v>
      </c>
      <c r="D375" s="140" t="s">
        <v>8435</v>
      </c>
      <c r="E375" s="140"/>
      <c r="F375" s="86" t="s">
        <v>979</v>
      </c>
      <c r="G375" s="86">
        <v>3</v>
      </c>
      <c r="H375" s="86" t="s">
        <v>1057</v>
      </c>
      <c r="I375" s="86" t="s">
        <v>192</v>
      </c>
      <c r="J375" s="86" t="s">
        <v>35</v>
      </c>
      <c r="K375" s="86" t="s">
        <v>220</v>
      </c>
      <c r="L375" s="86" t="s">
        <v>45</v>
      </c>
      <c r="M375" s="86" t="s">
        <v>45</v>
      </c>
      <c r="N375" s="86" t="s">
        <v>45</v>
      </c>
    </row>
    <row r="376" spans="1:14" ht="15" customHeight="1">
      <c r="A376" s="140" t="s">
        <v>8529</v>
      </c>
      <c r="B376" s="140" t="s">
        <v>7585</v>
      </c>
      <c r="C376" s="140" t="s">
        <v>8528</v>
      </c>
      <c r="D376" s="140" t="s">
        <v>5994</v>
      </c>
      <c r="E376" s="140"/>
      <c r="F376" s="86" t="s">
        <v>982</v>
      </c>
      <c r="G376" s="86">
        <v>4</v>
      </c>
      <c r="H376" s="86" t="s">
        <v>1057</v>
      </c>
      <c r="I376" s="86" t="s">
        <v>165</v>
      </c>
      <c r="J376" s="86" t="s">
        <v>35</v>
      </c>
      <c r="K376" s="86" t="s">
        <v>220</v>
      </c>
      <c r="L376" s="86" t="s">
        <v>45</v>
      </c>
      <c r="M376" s="86" t="s">
        <v>45</v>
      </c>
      <c r="N376" s="86" t="s">
        <v>45</v>
      </c>
    </row>
    <row r="377" spans="1:14" ht="15" customHeight="1">
      <c r="A377" s="140" t="s">
        <v>8529</v>
      </c>
      <c r="B377" s="140" t="s">
        <v>7585</v>
      </c>
      <c r="C377" s="140" t="s">
        <v>8528</v>
      </c>
      <c r="D377" s="140" t="s">
        <v>5993</v>
      </c>
      <c r="E377" s="140"/>
      <c r="F377" s="86" t="s">
        <v>980</v>
      </c>
      <c r="G377" s="86">
        <v>5</v>
      </c>
      <c r="H377" s="86" t="s">
        <v>1057</v>
      </c>
      <c r="I377" s="86" t="s">
        <v>165</v>
      </c>
      <c r="J377" s="86" t="s">
        <v>35</v>
      </c>
      <c r="K377" s="86" t="s">
        <v>219</v>
      </c>
      <c r="L377" s="86" t="s">
        <v>45</v>
      </c>
      <c r="M377" s="86" t="s">
        <v>45</v>
      </c>
      <c r="N377" s="86" t="s">
        <v>45</v>
      </c>
    </row>
    <row r="378" spans="1:14" ht="15" customHeight="1">
      <c r="A378" s="140" t="s">
        <v>8529</v>
      </c>
      <c r="B378" s="140" t="s">
        <v>7585</v>
      </c>
      <c r="C378" s="140" t="s">
        <v>8528</v>
      </c>
      <c r="D378" s="140" t="s">
        <v>11768</v>
      </c>
      <c r="E378" s="140"/>
      <c r="F378" s="86" t="s">
        <v>982</v>
      </c>
      <c r="G378" s="86">
        <v>4</v>
      </c>
      <c r="H378" s="86" t="s">
        <v>1057</v>
      </c>
      <c r="I378" s="86" t="s">
        <v>165</v>
      </c>
      <c r="J378" s="86" t="s">
        <v>35</v>
      </c>
      <c r="K378" s="86" t="s">
        <v>220</v>
      </c>
      <c r="L378" s="86" t="s">
        <v>30</v>
      </c>
      <c r="M378" s="86" t="s">
        <v>45</v>
      </c>
      <c r="N378" s="86" t="s">
        <v>45</v>
      </c>
    </row>
    <row r="379" spans="1:14" ht="15" customHeight="1">
      <c r="A379" s="140" t="s">
        <v>8529</v>
      </c>
      <c r="B379" s="140" t="s">
        <v>7585</v>
      </c>
      <c r="C379" s="140" t="s">
        <v>8528</v>
      </c>
      <c r="D379" s="140" t="s">
        <v>10715</v>
      </c>
      <c r="E379" s="140"/>
      <c r="F379" s="86" t="s">
        <v>980</v>
      </c>
      <c r="G379" s="86">
        <v>5</v>
      </c>
      <c r="H379" s="86" t="s">
        <v>1057</v>
      </c>
      <c r="I379" s="86" t="s">
        <v>165</v>
      </c>
      <c r="J379" s="86" t="s">
        <v>35</v>
      </c>
      <c r="K379" s="86" t="s">
        <v>219</v>
      </c>
      <c r="L379" s="86" t="s">
        <v>30</v>
      </c>
      <c r="M379" s="86" t="s">
        <v>45</v>
      </c>
      <c r="N379" s="86" t="s">
        <v>45</v>
      </c>
    </row>
    <row r="380" spans="1:14">
      <c r="A380" s="140" t="s">
        <v>8529</v>
      </c>
      <c r="B380" s="140" t="s">
        <v>7585</v>
      </c>
      <c r="C380" s="140" t="s">
        <v>8528</v>
      </c>
      <c r="D380" s="140" t="s">
        <v>10116</v>
      </c>
      <c r="E380" s="140"/>
      <c r="F380" s="86" t="s">
        <v>979</v>
      </c>
      <c r="G380" s="86">
        <v>3</v>
      </c>
      <c r="H380" s="86" t="s">
        <v>1057</v>
      </c>
      <c r="I380" s="86" t="s">
        <v>36</v>
      </c>
      <c r="J380" s="86" t="s">
        <v>35</v>
      </c>
      <c r="K380" s="86" t="s">
        <v>220</v>
      </c>
      <c r="L380" s="86" t="s">
        <v>45</v>
      </c>
      <c r="M380" s="86" t="s">
        <v>45</v>
      </c>
      <c r="N380" s="86" t="s">
        <v>30</v>
      </c>
    </row>
    <row r="381" spans="1:14" ht="15" customHeight="1">
      <c r="A381" s="140" t="s">
        <v>8529</v>
      </c>
      <c r="B381" s="140" t="s">
        <v>7585</v>
      </c>
      <c r="C381" s="140" t="s">
        <v>8528</v>
      </c>
      <c r="D381" s="140" t="s">
        <v>10716</v>
      </c>
      <c r="E381" s="140"/>
      <c r="F381" s="86" t="s">
        <v>982</v>
      </c>
      <c r="G381" s="86">
        <v>4</v>
      </c>
      <c r="H381" s="86" t="s">
        <v>1057</v>
      </c>
      <c r="I381" s="86" t="s">
        <v>165</v>
      </c>
      <c r="J381" s="86" t="s">
        <v>35</v>
      </c>
      <c r="K381" s="86" t="s">
        <v>220</v>
      </c>
      <c r="L381" s="86" t="s">
        <v>45</v>
      </c>
      <c r="M381" s="86" t="s">
        <v>45</v>
      </c>
      <c r="N381" s="86" t="s">
        <v>30</v>
      </c>
    </row>
    <row r="382" spans="1:14" ht="15" customHeight="1">
      <c r="A382" s="140" t="s">
        <v>8529</v>
      </c>
      <c r="B382" s="140" t="s">
        <v>7585</v>
      </c>
      <c r="C382" s="140" t="s">
        <v>8528</v>
      </c>
      <c r="D382" s="140" t="s">
        <v>9779</v>
      </c>
      <c r="E382" s="140"/>
      <c r="F382" s="86" t="s">
        <v>980</v>
      </c>
      <c r="G382" s="86">
        <v>5</v>
      </c>
      <c r="H382" s="86" t="s">
        <v>1057</v>
      </c>
      <c r="I382" s="86" t="s">
        <v>165</v>
      </c>
      <c r="J382" s="86" t="s">
        <v>23</v>
      </c>
      <c r="K382" s="86" t="s">
        <v>220</v>
      </c>
      <c r="L382" s="86" t="s">
        <v>30</v>
      </c>
      <c r="M382" s="86" t="s">
        <v>30</v>
      </c>
      <c r="N382" s="86" t="s">
        <v>45</v>
      </c>
    </row>
    <row r="383" spans="1:14" ht="15" customHeight="1">
      <c r="A383" s="140" t="s">
        <v>8529</v>
      </c>
      <c r="B383" s="140" t="s">
        <v>7585</v>
      </c>
      <c r="C383" s="140" t="s">
        <v>8528</v>
      </c>
      <c r="D383" s="140" t="s">
        <v>10115</v>
      </c>
      <c r="E383" s="140"/>
      <c r="F383" s="86" t="s">
        <v>980</v>
      </c>
      <c r="G383" s="86">
        <v>5</v>
      </c>
      <c r="H383" s="86" t="s">
        <v>1059</v>
      </c>
      <c r="I383" s="86" t="s">
        <v>165</v>
      </c>
      <c r="J383" s="86" t="s">
        <v>35</v>
      </c>
      <c r="K383" s="86" t="s">
        <v>220</v>
      </c>
      <c r="L383" s="86" t="s">
        <v>45</v>
      </c>
      <c r="M383" s="86" t="s">
        <v>30</v>
      </c>
      <c r="N383" s="86" t="s">
        <v>45</v>
      </c>
    </row>
    <row r="384" spans="1:14" ht="15" customHeight="1">
      <c r="A384" s="140" t="s">
        <v>8529</v>
      </c>
      <c r="B384" s="140" t="s">
        <v>7585</v>
      </c>
      <c r="C384" s="140" t="s">
        <v>8528</v>
      </c>
      <c r="D384" s="140" t="s">
        <v>9669</v>
      </c>
      <c r="E384" s="86"/>
      <c r="F384" s="86" t="s">
        <v>979</v>
      </c>
      <c r="G384" s="86">
        <v>3</v>
      </c>
      <c r="H384" s="86" t="s">
        <v>1057</v>
      </c>
      <c r="I384" s="86" t="s">
        <v>192</v>
      </c>
      <c r="J384" s="86" t="s">
        <v>35</v>
      </c>
      <c r="K384" s="86" t="s">
        <v>220</v>
      </c>
      <c r="L384" s="86" t="s">
        <v>45</v>
      </c>
      <c r="M384" s="86" t="s">
        <v>45</v>
      </c>
      <c r="N384" s="86" t="s">
        <v>30</v>
      </c>
    </row>
    <row r="385" spans="1:14" ht="15" customHeight="1">
      <c r="A385" s="140" t="s">
        <v>8529</v>
      </c>
      <c r="B385" s="140" t="s">
        <v>7585</v>
      </c>
      <c r="C385" s="140" t="s">
        <v>8528</v>
      </c>
      <c r="D385" s="140" t="s">
        <v>11682</v>
      </c>
      <c r="E385" s="140"/>
      <c r="F385" s="86" t="s">
        <v>980</v>
      </c>
      <c r="G385" s="86">
        <v>5</v>
      </c>
      <c r="H385" s="86" t="s">
        <v>1057</v>
      </c>
      <c r="I385" s="86" t="s">
        <v>165</v>
      </c>
      <c r="J385" s="86" t="s">
        <v>42</v>
      </c>
      <c r="K385" s="86" t="s">
        <v>220</v>
      </c>
      <c r="L385" s="86" t="s">
        <v>30</v>
      </c>
      <c r="M385" s="86" t="s">
        <v>45</v>
      </c>
      <c r="N385" s="86" t="s">
        <v>45</v>
      </c>
    </row>
    <row r="386" spans="1:14" ht="15" customHeight="1">
      <c r="A386" s="140" t="s">
        <v>8529</v>
      </c>
      <c r="B386" s="140" t="s">
        <v>7585</v>
      </c>
      <c r="C386" s="140" t="s">
        <v>8528</v>
      </c>
      <c r="D386" s="140" t="s">
        <v>10855</v>
      </c>
      <c r="E386" s="140"/>
      <c r="F386" s="86" t="s">
        <v>980</v>
      </c>
      <c r="G386" s="86">
        <v>5</v>
      </c>
      <c r="H386" s="86" t="s">
        <v>1057</v>
      </c>
      <c r="I386" s="86" t="s">
        <v>165</v>
      </c>
      <c r="J386" s="86" t="s">
        <v>169</v>
      </c>
      <c r="K386" s="86" t="s">
        <v>220</v>
      </c>
      <c r="L386" s="86" t="s">
        <v>30</v>
      </c>
      <c r="M386" s="86" t="s">
        <v>45</v>
      </c>
      <c r="N386" s="86" t="s">
        <v>45</v>
      </c>
    </row>
    <row r="387" spans="1:14" ht="15" customHeight="1">
      <c r="A387" s="140" t="s">
        <v>8529</v>
      </c>
      <c r="B387" s="140" t="s">
        <v>7585</v>
      </c>
      <c r="C387" s="140" t="s">
        <v>8528</v>
      </c>
      <c r="D387" s="140" t="s">
        <v>10717</v>
      </c>
      <c r="E387" s="140"/>
      <c r="F387" s="86" t="s">
        <v>980</v>
      </c>
      <c r="G387" s="86">
        <v>5</v>
      </c>
      <c r="H387" s="86" t="s">
        <v>1057</v>
      </c>
      <c r="I387" s="86" t="s">
        <v>165</v>
      </c>
      <c r="J387" s="86" t="s">
        <v>35</v>
      </c>
      <c r="K387" s="86" t="s">
        <v>24</v>
      </c>
      <c r="L387" s="86" t="s">
        <v>45</v>
      </c>
      <c r="M387" s="86" t="s">
        <v>45</v>
      </c>
      <c r="N387" s="86" t="s">
        <v>45</v>
      </c>
    </row>
    <row r="388" spans="1:14" ht="15" customHeight="1">
      <c r="A388" s="140" t="s">
        <v>8529</v>
      </c>
      <c r="B388" s="140" t="s">
        <v>7585</v>
      </c>
      <c r="C388" s="140" t="s">
        <v>8528</v>
      </c>
      <c r="D388" s="140" t="s">
        <v>7563</v>
      </c>
      <c r="E388" s="140"/>
      <c r="F388" s="86" t="s">
        <v>981</v>
      </c>
      <c r="G388" s="86">
        <v>1</v>
      </c>
      <c r="H388" s="86" t="s">
        <v>1057</v>
      </c>
      <c r="I388" s="86" t="s">
        <v>57</v>
      </c>
      <c r="J388" s="86" t="s">
        <v>35</v>
      </c>
      <c r="K388" s="86" t="s">
        <v>220</v>
      </c>
      <c r="L388" s="86" t="s">
        <v>45</v>
      </c>
      <c r="M388" s="86" t="s">
        <v>45</v>
      </c>
      <c r="N388" s="86" t="s">
        <v>45</v>
      </c>
    </row>
    <row r="389" spans="1:14" ht="15" customHeight="1">
      <c r="A389" s="140" t="s">
        <v>8529</v>
      </c>
      <c r="B389" s="140" t="s">
        <v>7585</v>
      </c>
      <c r="C389" s="140" t="s">
        <v>8528</v>
      </c>
      <c r="D389" s="140" t="s">
        <v>5992</v>
      </c>
      <c r="E389" s="140"/>
      <c r="F389" s="86" t="s">
        <v>982</v>
      </c>
      <c r="G389" s="86">
        <v>4</v>
      </c>
      <c r="H389" s="86" t="s">
        <v>1057</v>
      </c>
      <c r="I389" s="86" t="s">
        <v>165</v>
      </c>
      <c r="J389" s="86" t="s">
        <v>35</v>
      </c>
      <c r="K389" s="86" t="s">
        <v>875</v>
      </c>
      <c r="L389" s="86" t="s">
        <v>45</v>
      </c>
      <c r="M389" s="86" t="s">
        <v>45</v>
      </c>
      <c r="N389" s="86" t="s">
        <v>45</v>
      </c>
    </row>
    <row r="390" spans="1:14" ht="15" customHeight="1">
      <c r="A390" s="140" t="s">
        <v>5094</v>
      </c>
      <c r="B390" s="140" t="s">
        <v>8527</v>
      </c>
      <c r="C390" s="73" t="s">
        <v>4806</v>
      </c>
      <c r="D390" s="140" t="s">
        <v>8343</v>
      </c>
      <c r="E390" s="86" t="s">
        <v>10419</v>
      </c>
      <c r="F390" s="86" t="s">
        <v>982</v>
      </c>
      <c r="G390" s="86">
        <v>4</v>
      </c>
      <c r="H390" s="86" t="s">
        <v>1057</v>
      </c>
      <c r="I390" s="86" t="s">
        <v>165</v>
      </c>
      <c r="J390" s="86" t="s">
        <v>35</v>
      </c>
      <c r="K390" s="86" t="s">
        <v>220</v>
      </c>
      <c r="L390" s="86" t="s">
        <v>30</v>
      </c>
      <c r="M390" s="86" t="s">
        <v>45</v>
      </c>
      <c r="N390" s="86" t="s">
        <v>30</v>
      </c>
    </row>
    <row r="391" spans="1:14" ht="15" customHeight="1">
      <c r="A391" s="140" t="s">
        <v>5094</v>
      </c>
      <c r="B391" s="140" t="s">
        <v>8527</v>
      </c>
      <c r="C391" s="73" t="s">
        <v>4806</v>
      </c>
      <c r="D391" s="140" t="s">
        <v>8344</v>
      </c>
      <c r="E391" s="86" t="s">
        <v>10420</v>
      </c>
      <c r="F391" s="86" t="s">
        <v>982</v>
      </c>
      <c r="G391" s="86">
        <v>4</v>
      </c>
      <c r="H391" s="86" t="s">
        <v>1059</v>
      </c>
      <c r="I391" s="86" t="s">
        <v>165</v>
      </c>
      <c r="J391" s="86" t="s">
        <v>35</v>
      </c>
      <c r="K391" s="86" t="s">
        <v>220</v>
      </c>
      <c r="L391" s="86" t="s">
        <v>30</v>
      </c>
      <c r="M391" s="86" t="s">
        <v>45</v>
      </c>
      <c r="N391" s="86" t="s">
        <v>30</v>
      </c>
    </row>
    <row r="392" spans="1:14" ht="15" customHeight="1">
      <c r="A392" s="140" t="s">
        <v>5094</v>
      </c>
      <c r="B392" s="140" t="s">
        <v>8527</v>
      </c>
      <c r="C392" s="73" t="s">
        <v>7632</v>
      </c>
      <c r="D392" s="140" t="s">
        <v>8169</v>
      </c>
      <c r="E392" s="86" t="s">
        <v>10421</v>
      </c>
      <c r="F392" s="86" t="s">
        <v>980</v>
      </c>
      <c r="G392" s="86">
        <v>5</v>
      </c>
      <c r="H392" s="86" t="s">
        <v>1057</v>
      </c>
      <c r="I392" s="86" t="s">
        <v>165</v>
      </c>
      <c r="J392" s="86" t="s">
        <v>23</v>
      </c>
      <c r="K392" s="86" t="s">
        <v>220</v>
      </c>
      <c r="L392" s="86" t="s">
        <v>30</v>
      </c>
      <c r="M392" s="86" t="s">
        <v>45</v>
      </c>
      <c r="N392" s="86" t="s">
        <v>45</v>
      </c>
    </row>
    <row r="393" spans="1:14" ht="15" customHeight="1">
      <c r="A393" s="140" t="s">
        <v>5094</v>
      </c>
      <c r="B393" s="140" t="s">
        <v>8527</v>
      </c>
      <c r="C393" s="140" t="s">
        <v>11094</v>
      </c>
      <c r="D393" s="140" t="s">
        <v>8364</v>
      </c>
      <c r="E393" s="86" t="s">
        <v>10422</v>
      </c>
      <c r="F393" s="86" t="s">
        <v>982</v>
      </c>
      <c r="G393" s="86">
        <v>4</v>
      </c>
      <c r="H393" s="86" t="s">
        <v>1057</v>
      </c>
      <c r="I393" s="86" t="s">
        <v>165</v>
      </c>
      <c r="J393" s="86" t="s">
        <v>35</v>
      </c>
      <c r="K393" s="86" t="s">
        <v>220</v>
      </c>
      <c r="L393" s="86" t="s">
        <v>45</v>
      </c>
      <c r="M393" s="86" t="s">
        <v>45</v>
      </c>
      <c r="N393" s="86" t="s">
        <v>45</v>
      </c>
    </row>
    <row r="394" spans="1:14" ht="15" customHeight="1">
      <c r="A394" s="140" t="s">
        <v>5094</v>
      </c>
      <c r="B394" s="140" t="s">
        <v>8527</v>
      </c>
      <c r="C394" s="140" t="s">
        <v>11094</v>
      </c>
      <c r="D394" s="140" t="s">
        <v>8394</v>
      </c>
      <c r="E394" s="86" t="s">
        <v>10423</v>
      </c>
      <c r="F394" s="86" t="s">
        <v>982</v>
      </c>
      <c r="G394" s="86">
        <v>4</v>
      </c>
      <c r="H394" s="86" t="s">
        <v>1059</v>
      </c>
      <c r="I394" s="86" t="s">
        <v>165</v>
      </c>
      <c r="J394" s="86" t="s">
        <v>35</v>
      </c>
      <c r="K394" s="86" t="s">
        <v>220</v>
      </c>
      <c r="L394" s="86" t="s">
        <v>45</v>
      </c>
      <c r="M394" s="86" t="s">
        <v>45</v>
      </c>
      <c r="N394" s="86" t="s">
        <v>45</v>
      </c>
    </row>
    <row r="395" spans="1:14" ht="15" customHeight="1">
      <c r="A395" s="140" t="s">
        <v>5094</v>
      </c>
      <c r="B395" s="140" t="s">
        <v>8527</v>
      </c>
      <c r="C395" s="73" t="s">
        <v>1318</v>
      </c>
      <c r="D395" s="140" t="s">
        <v>7102</v>
      </c>
      <c r="E395" s="86" t="s">
        <v>10424</v>
      </c>
      <c r="F395" s="86" t="s">
        <v>980</v>
      </c>
      <c r="G395" s="86">
        <v>5</v>
      </c>
      <c r="H395" s="86" t="s">
        <v>1057</v>
      </c>
      <c r="I395" s="86" t="s">
        <v>165</v>
      </c>
      <c r="J395" s="86" t="s">
        <v>5841</v>
      </c>
      <c r="K395" s="86" t="s">
        <v>220</v>
      </c>
      <c r="L395" s="86" t="s">
        <v>30</v>
      </c>
      <c r="M395" s="86" t="s">
        <v>45</v>
      </c>
      <c r="N395" s="86" t="s">
        <v>45</v>
      </c>
    </row>
    <row r="396" spans="1:14" ht="15" customHeight="1">
      <c r="A396" s="140" t="s">
        <v>5094</v>
      </c>
      <c r="B396" s="140" t="s">
        <v>8527</v>
      </c>
      <c r="C396" s="73" t="s">
        <v>1318</v>
      </c>
      <c r="D396" s="140" t="s">
        <v>7107</v>
      </c>
      <c r="E396" s="86" t="s">
        <v>10425</v>
      </c>
      <c r="F396" s="86" t="s">
        <v>980</v>
      </c>
      <c r="G396" s="86">
        <v>5</v>
      </c>
      <c r="H396" s="86" t="s">
        <v>1059</v>
      </c>
      <c r="I396" s="86" t="s">
        <v>165</v>
      </c>
      <c r="J396" s="86" t="s">
        <v>5841</v>
      </c>
      <c r="K396" s="86" t="s">
        <v>220</v>
      </c>
      <c r="L396" s="86" t="s">
        <v>30</v>
      </c>
      <c r="M396" s="86" t="s">
        <v>45</v>
      </c>
      <c r="N396" s="86" t="s">
        <v>45</v>
      </c>
    </row>
    <row r="397" spans="1:14" ht="15" customHeight="1">
      <c r="A397" s="140" t="s">
        <v>5094</v>
      </c>
      <c r="B397" s="140" t="s">
        <v>8527</v>
      </c>
      <c r="C397" s="582" t="s">
        <v>1318</v>
      </c>
      <c r="D397" s="140" t="s">
        <v>5961</v>
      </c>
      <c r="E397" s="86" t="s">
        <v>10426</v>
      </c>
      <c r="F397" s="86" t="s">
        <v>980</v>
      </c>
      <c r="G397" s="86">
        <v>5</v>
      </c>
      <c r="H397" s="86" t="s">
        <v>1057</v>
      </c>
      <c r="I397" s="86" t="s">
        <v>165</v>
      </c>
      <c r="J397" s="86" t="s">
        <v>187</v>
      </c>
      <c r="K397" s="86" t="s">
        <v>220</v>
      </c>
      <c r="L397" s="86" t="s">
        <v>30</v>
      </c>
      <c r="M397" s="86" t="s">
        <v>45</v>
      </c>
      <c r="N397" s="86" t="s">
        <v>45</v>
      </c>
    </row>
    <row r="398" spans="1:14" ht="15" customHeight="1">
      <c r="A398" s="140" t="s">
        <v>5094</v>
      </c>
      <c r="B398" s="140" t="s">
        <v>8527</v>
      </c>
      <c r="C398" s="582" t="s">
        <v>1318</v>
      </c>
      <c r="D398" s="140" t="s">
        <v>7108</v>
      </c>
      <c r="E398" s="86" t="s">
        <v>10427</v>
      </c>
      <c r="F398" s="86" t="s">
        <v>980</v>
      </c>
      <c r="G398" s="86">
        <v>5</v>
      </c>
      <c r="H398" s="86" t="s">
        <v>1059</v>
      </c>
      <c r="I398" s="86" t="s">
        <v>165</v>
      </c>
      <c r="J398" s="86" t="s">
        <v>187</v>
      </c>
      <c r="K398" s="86" t="s">
        <v>220</v>
      </c>
      <c r="L398" s="86" t="s">
        <v>30</v>
      </c>
      <c r="M398" s="86" t="s">
        <v>45</v>
      </c>
      <c r="N398" s="86" t="s">
        <v>45</v>
      </c>
    </row>
    <row r="399" spans="1:14" ht="15" customHeight="1">
      <c r="A399" s="140" t="s">
        <v>5094</v>
      </c>
      <c r="B399" s="140" t="s">
        <v>8527</v>
      </c>
      <c r="C399" s="582" t="s">
        <v>1318</v>
      </c>
      <c r="D399" s="140" t="s">
        <v>7942</v>
      </c>
      <c r="E399" s="86" t="s">
        <v>10428</v>
      </c>
      <c r="F399" s="86" t="s">
        <v>982</v>
      </c>
      <c r="G399" s="86">
        <v>4</v>
      </c>
      <c r="H399" s="86" t="s">
        <v>1057</v>
      </c>
      <c r="I399" s="86" t="s">
        <v>165</v>
      </c>
      <c r="J399" s="86" t="s">
        <v>187</v>
      </c>
      <c r="K399" s="86" t="s">
        <v>220</v>
      </c>
      <c r="L399" s="86" t="s">
        <v>30</v>
      </c>
      <c r="M399" s="86" t="s">
        <v>45</v>
      </c>
      <c r="N399" s="86" t="s">
        <v>30</v>
      </c>
    </row>
    <row r="400" spans="1:14" ht="15" customHeight="1">
      <c r="A400" s="140" t="s">
        <v>5094</v>
      </c>
      <c r="B400" s="140" t="s">
        <v>8527</v>
      </c>
      <c r="C400" s="73" t="s">
        <v>1318</v>
      </c>
      <c r="D400" s="140" t="s">
        <v>7109</v>
      </c>
      <c r="E400" s="86" t="s">
        <v>10429</v>
      </c>
      <c r="F400" s="86" t="s">
        <v>982</v>
      </c>
      <c r="G400" s="86">
        <v>4</v>
      </c>
      <c r="H400" s="86" t="s">
        <v>1059</v>
      </c>
      <c r="I400" s="86" t="s">
        <v>165</v>
      </c>
      <c r="J400" s="86" t="s">
        <v>187</v>
      </c>
      <c r="K400" s="86" t="s">
        <v>220</v>
      </c>
      <c r="L400" s="86" t="s">
        <v>30</v>
      </c>
      <c r="M400" s="86" t="s">
        <v>45</v>
      </c>
      <c r="N400" s="86" t="s">
        <v>30</v>
      </c>
    </row>
    <row r="401" spans="1:14" ht="15" customHeight="1">
      <c r="A401" s="140" t="s">
        <v>5094</v>
      </c>
      <c r="B401" s="140" t="s">
        <v>8527</v>
      </c>
      <c r="C401" s="73" t="s">
        <v>1318</v>
      </c>
      <c r="D401" s="140" t="s">
        <v>5962</v>
      </c>
      <c r="E401" s="86" t="s">
        <v>10430</v>
      </c>
      <c r="F401" s="86" t="s">
        <v>982</v>
      </c>
      <c r="G401" s="86">
        <v>4</v>
      </c>
      <c r="H401" s="86" t="s">
        <v>1057</v>
      </c>
      <c r="I401" s="86" t="s">
        <v>192</v>
      </c>
      <c r="J401" s="86" t="s">
        <v>191</v>
      </c>
      <c r="K401" s="86" t="s">
        <v>220</v>
      </c>
      <c r="L401" s="86" t="s">
        <v>30</v>
      </c>
      <c r="M401" s="86" t="s">
        <v>45</v>
      </c>
      <c r="N401" s="86" t="s">
        <v>30</v>
      </c>
    </row>
    <row r="402" spans="1:14" ht="15" customHeight="1">
      <c r="A402" s="140" t="s">
        <v>5094</v>
      </c>
      <c r="B402" s="140" t="s">
        <v>8527</v>
      </c>
      <c r="C402" s="73" t="s">
        <v>1318</v>
      </c>
      <c r="D402" s="140" t="s">
        <v>5968</v>
      </c>
      <c r="E402" s="86" t="s">
        <v>10431</v>
      </c>
      <c r="F402" s="86" t="s">
        <v>982</v>
      </c>
      <c r="G402" s="86">
        <v>4</v>
      </c>
      <c r="H402" s="86" t="s">
        <v>1059</v>
      </c>
      <c r="I402" s="86" t="s">
        <v>192</v>
      </c>
      <c r="J402" s="86" t="s">
        <v>191</v>
      </c>
      <c r="K402" s="86" t="s">
        <v>220</v>
      </c>
      <c r="L402" s="86" t="s">
        <v>30</v>
      </c>
      <c r="M402" s="86" t="s">
        <v>45</v>
      </c>
      <c r="N402" s="86" t="s">
        <v>30</v>
      </c>
    </row>
    <row r="403" spans="1:14" ht="15" customHeight="1">
      <c r="A403" s="140" t="s">
        <v>5094</v>
      </c>
      <c r="B403" s="140" t="s">
        <v>8527</v>
      </c>
      <c r="C403" s="73" t="s">
        <v>1318</v>
      </c>
      <c r="D403" s="140" t="s">
        <v>5963</v>
      </c>
      <c r="E403" s="86" t="s">
        <v>10432</v>
      </c>
      <c r="F403" s="86" t="s">
        <v>982</v>
      </c>
      <c r="G403" s="86">
        <v>4</v>
      </c>
      <c r="H403" s="86" t="s">
        <v>1057</v>
      </c>
      <c r="I403" s="86" t="s">
        <v>192</v>
      </c>
      <c r="J403" s="86" t="s">
        <v>191</v>
      </c>
      <c r="K403" s="86" t="s">
        <v>220</v>
      </c>
      <c r="L403" s="86" t="s">
        <v>30</v>
      </c>
      <c r="M403" s="86" t="s">
        <v>45</v>
      </c>
      <c r="N403" s="86" t="s">
        <v>30</v>
      </c>
    </row>
    <row r="404" spans="1:14" ht="15" customHeight="1">
      <c r="A404" s="140" t="s">
        <v>5094</v>
      </c>
      <c r="B404" s="140" t="s">
        <v>8527</v>
      </c>
      <c r="C404" s="73" t="s">
        <v>1318</v>
      </c>
      <c r="D404" s="140" t="s">
        <v>10400</v>
      </c>
      <c r="E404" s="86" t="s">
        <v>10433</v>
      </c>
      <c r="F404" s="86" t="s">
        <v>980</v>
      </c>
      <c r="G404" s="86">
        <v>5</v>
      </c>
      <c r="H404" s="86" t="s">
        <v>1057</v>
      </c>
      <c r="I404" s="86" t="s">
        <v>165</v>
      </c>
      <c r="J404" s="86" t="s">
        <v>180</v>
      </c>
      <c r="K404" s="86" t="s">
        <v>220</v>
      </c>
      <c r="L404" s="86" t="s">
        <v>30</v>
      </c>
      <c r="M404" s="86" t="s">
        <v>45</v>
      </c>
      <c r="N404" s="86" t="s">
        <v>45</v>
      </c>
    </row>
    <row r="405" spans="1:14" ht="15" customHeight="1">
      <c r="A405" s="140" t="s">
        <v>5094</v>
      </c>
      <c r="B405" s="140" t="s">
        <v>8527</v>
      </c>
      <c r="C405" s="73" t="s">
        <v>1318</v>
      </c>
      <c r="D405" s="140" t="s">
        <v>10402</v>
      </c>
      <c r="E405" s="86" t="s">
        <v>10434</v>
      </c>
      <c r="F405" s="86" t="s">
        <v>980</v>
      </c>
      <c r="G405" s="86">
        <v>5</v>
      </c>
      <c r="H405" s="86" t="s">
        <v>1059</v>
      </c>
      <c r="I405" s="86" t="s">
        <v>165</v>
      </c>
      <c r="J405" s="86" t="s">
        <v>180</v>
      </c>
      <c r="K405" s="86" t="s">
        <v>220</v>
      </c>
      <c r="L405" s="86" t="s">
        <v>30</v>
      </c>
      <c r="M405" s="86" t="s">
        <v>45</v>
      </c>
      <c r="N405" s="86" t="s">
        <v>45</v>
      </c>
    </row>
    <row r="406" spans="1:14" ht="15" customHeight="1">
      <c r="A406" s="140" t="s">
        <v>5094</v>
      </c>
      <c r="B406" s="140" t="s">
        <v>8527</v>
      </c>
      <c r="C406" s="73" t="s">
        <v>1318</v>
      </c>
      <c r="D406" s="140" t="s">
        <v>7364</v>
      </c>
      <c r="E406" s="86" t="s">
        <v>10435</v>
      </c>
      <c r="F406" s="86" t="s">
        <v>980</v>
      </c>
      <c r="G406" s="86">
        <v>5</v>
      </c>
      <c r="H406" s="86" t="s">
        <v>1057</v>
      </c>
      <c r="I406" s="86" t="s">
        <v>165</v>
      </c>
      <c r="J406" s="86" t="s">
        <v>35</v>
      </c>
      <c r="K406" s="86" t="s">
        <v>6535</v>
      </c>
      <c r="L406" s="86" t="s">
        <v>30</v>
      </c>
      <c r="M406" s="86" t="s">
        <v>45</v>
      </c>
      <c r="N406" s="86" t="s">
        <v>45</v>
      </c>
    </row>
    <row r="407" spans="1:14" ht="15" customHeight="1">
      <c r="A407" s="140" t="s">
        <v>5094</v>
      </c>
      <c r="B407" s="140" t="s">
        <v>8527</v>
      </c>
      <c r="C407" s="73" t="s">
        <v>1318</v>
      </c>
      <c r="D407" s="140" t="s">
        <v>7368</v>
      </c>
      <c r="E407" s="86" t="s">
        <v>10436</v>
      </c>
      <c r="F407" s="86" t="s">
        <v>980</v>
      </c>
      <c r="G407" s="86">
        <v>5</v>
      </c>
      <c r="H407" s="86" t="s">
        <v>1059</v>
      </c>
      <c r="I407" s="86" t="s">
        <v>165</v>
      </c>
      <c r="J407" s="86" t="s">
        <v>35</v>
      </c>
      <c r="K407" s="86" t="s">
        <v>6535</v>
      </c>
      <c r="L407" s="86" t="s">
        <v>30</v>
      </c>
      <c r="M407" s="86" t="s">
        <v>45</v>
      </c>
      <c r="N407" s="86" t="s">
        <v>45</v>
      </c>
    </row>
    <row r="408" spans="1:14" ht="15" customHeight="1">
      <c r="A408" s="140" t="s">
        <v>5094</v>
      </c>
      <c r="B408" s="140" t="s">
        <v>8527</v>
      </c>
      <c r="C408" s="140" t="s">
        <v>5967</v>
      </c>
      <c r="D408" s="140" t="s">
        <v>7943</v>
      </c>
      <c r="E408" s="86" t="s">
        <v>10437</v>
      </c>
      <c r="F408" s="86" t="s">
        <v>979</v>
      </c>
      <c r="G408" s="86">
        <v>3</v>
      </c>
      <c r="H408" s="86" t="s">
        <v>1057</v>
      </c>
      <c r="I408" s="86" t="s">
        <v>192</v>
      </c>
      <c r="J408" s="86" t="s">
        <v>35</v>
      </c>
      <c r="K408" s="86" t="s">
        <v>220</v>
      </c>
      <c r="L408" s="86" t="s">
        <v>45</v>
      </c>
      <c r="M408" s="86" t="s">
        <v>45</v>
      </c>
      <c r="N408" s="86" t="s">
        <v>30</v>
      </c>
    </row>
    <row r="409" spans="1:14" ht="15" customHeight="1">
      <c r="A409" s="140" t="s">
        <v>5094</v>
      </c>
      <c r="B409" s="140" t="s">
        <v>8527</v>
      </c>
      <c r="C409" s="73" t="s">
        <v>5966</v>
      </c>
      <c r="D409" s="140" t="s">
        <v>8365</v>
      </c>
      <c r="E409" s="86" t="s">
        <v>10438</v>
      </c>
      <c r="F409" s="86" t="s">
        <v>979</v>
      </c>
      <c r="G409" s="86">
        <v>3</v>
      </c>
      <c r="H409" s="86" t="s">
        <v>1057</v>
      </c>
      <c r="I409" s="86" t="s">
        <v>36</v>
      </c>
      <c r="J409" s="86" t="s">
        <v>180</v>
      </c>
      <c r="K409" s="86" t="s">
        <v>220</v>
      </c>
      <c r="L409" s="86" t="s">
        <v>30</v>
      </c>
      <c r="M409" s="86" t="s">
        <v>45</v>
      </c>
      <c r="N409" s="86" t="s">
        <v>45</v>
      </c>
    </row>
    <row r="410" spans="1:14" ht="15" customHeight="1">
      <c r="A410" s="140" t="s">
        <v>5094</v>
      </c>
      <c r="B410" s="140" t="s">
        <v>8527</v>
      </c>
      <c r="C410" s="73" t="s">
        <v>5991</v>
      </c>
      <c r="D410" s="140" t="s">
        <v>8345</v>
      </c>
      <c r="E410" s="86" t="s">
        <v>10439</v>
      </c>
      <c r="F410" s="86" t="s">
        <v>979</v>
      </c>
      <c r="G410" s="86">
        <v>3</v>
      </c>
      <c r="H410" s="86" t="s">
        <v>1057</v>
      </c>
      <c r="I410" s="86" t="s">
        <v>36</v>
      </c>
      <c r="J410" s="86" t="s">
        <v>180</v>
      </c>
      <c r="K410" s="86" t="s">
        <v>220</v>
      </c>
      <c r="L410" s="86" t="s">
        <v>30</v>
      </c>
      <c r="M410" s="86" t="s">
        <v>45</v>
      </c>
      <c r="N410" s="86" t="s">
        <v>30</v>
      </c>
    </row>
    <row r="411" spans="1:14" ht="15" customHeight="1">
      <c r="A411" s="140" t="s">
        <v>5094</v>
      </c>
      <c r="B411" s="140" t="s">
        <v>8527</v>
      </c>
      <c r="C411" s="140" t="s">
        <v>5966</v>
      </c>
      <c r="D411" s="140" t="s">
        <v>8411</v>
      </c>
      <c r="E411" s="86" t="s">
        <v>10440</v>
      </c>
      <c r="F411" s="86" t="s">
        <v>979</v>
      </c>
      <c r="G411" s="86">
        <v>3</v>
      </c>
      <c r="H411" s="86" t="s">
        <v>1059</v>
      </c>
      <c r="I411" s="86" t="s">
        <v>36</v>
      </c>
      <c r="J411" s="86" t="s">
        <v>180</v>
      </c>
      <c r="K411" s="86" t="s">
        <v>220</v>
      </c>
      <c r="L411" s="86" t="s">
        <v>30</v>
      </c>
      <c r="M411" s="86" t="s">
        <v>45</v>
      </c>
      <c r="N411" s="86" t="s">
        <v>30</v>
      </c>
    </row>
    <row r="412" spans="1:14" ht="15" customHeight="1">
      <c r="A412" s="140" t="s">
        <v>5094</v>
      </c>
      <c r="B412" s="140" t="s">
        <v>8527</v>
      </c>
      <c r="C412" s="140" t="s">
        <v>5966</v>
      </c>
      <c r="D412" s="140" t="s">
        <v>8346</v>
      </c>
      <c r="E412" s="86" t="s">
        <v>10441</v>
      </c>
      <c r="F412" s="86" t="s">
        <v>979</v>
      </c>
      <c r="G412" s="86">
        <v>3</v>
      </c>
      <c r="H412" s="86" t="s">
        <v>1057</v>
      </c>
      <c r="I412" s="86" t="s">
        <v>192</v>
      </c>
      <c r="J412" s="86" t="s">
        <v>35</v>
      </c>
      <c r="K412" s="86" t="s">
        <v>220</v>
      </c>
      <c r="L412" s="86" t="s">
        <v>45</v>
      </c>
      <c r="M412" s="86" t="s">
        <v>45</v>
      </c>
      <c r="N412" s="86" t="s">
        <v>30</v>
      </c>
    </row>
    <row r="413" spans="1:14" ht="15" customHeight="1">
      <c r="A413" s="140" t="s">
        <v>5094</v>
      </c>
      <c r="B413" s="140" t="s">
        <v>8527</v>
      </c>
      <c r="C413" s="73" t="s">
        <v>5991</v>
      </c>
      <c r="D413" s="140" t="s">
        <v>8347</v>
      </c>
      <c r="E413" s="86" t="s">
        <v>10442</v>
      </c>
      <c r="F413" s="86" t="s">
        <v>982</v>
      </c>
      <c r="G413" s="86">
        <v>4</v>
      </c>
      <c r="H413" s="86" t="s">
        <v>1057</v>
      </c>
      <c r="I413" s="86" t="s">
        <v>165</v>
      </c>
      <c r="J413" s="86" t="s">
        <v>187</v>
      </c>
      <c r="K413" s="86" t="s">
        <v>220</v>
      </c>
      <c r="L413" s="86" t="s">
        <v>30</v>
      </c>
      <c r="M413" s="86" t="s">
        <v>45</v>
      </c>
      <c r="N413" s="86" t="s">
        <v>30</v>
      </c>
    </row>
    <row r="414" spans="1:14" ht="15" customHeight="1">
      <c r="A414" s="140" t="s">
        <v>5094</v>
      </c>
      <c r="B414" s="140" t="s">
        <v>8527</v>
      </c>
      <c r="C414" s="140" t="s">
        <v>5966</v>
      </c>
      <c r="D414" s="140" t="s">
        <v>8348</v>
      </c>
      <c r="E414" s="86" t="s">
        <v>10443</v>
      </c>
      <c r="F414" s="86" t="s">
        <v>982</v>
      </c>
      <c r="G414" s="86">
        <v>4</v>
      </c>
      <c r="H414" s="86" t="s">
        <v>1059</v>
      </c>
      <c r="I414" s="86" t="s">
        <v>165</v>
      </c>
      <c r="J414" s="86" t="s">
        <v>35</v>
      </c>
      <c r="K414" s="86" t="s">
        <v>220</v>
      </c>
      <c r="L414" s="86" t="s">
        <v>30</v>
      </c>
      <c r="M414" s="86" t="s">
        <v>45</v>
      </c>
      <c r="N414" s="86" t="s">
        <v>30</v>
      </c>
    </row>
    <row r="415" spans="1:14" ht="15" customHeight="1">
      <c r="A415" s="140" t="s">
        <v>5094</v>
      </c>
      <c r="B415" s="140" t="s">
        <v>8527</v>
      </c>
      <c r="C415" s="140" t="s">
        <v>5966</v>
      </c>
      <c r="D415" s="140" t="s">
        <v>8349</v>
      </c>
      <c r="E415" s="86" t="s">
        <v>10444</v>
      </c>
      <c r="F415" s="86" t="s">
        <v>979</v>
      </c>
      <c r="G415" s="86">
        <v>3</v>
      </c>
      <c r="H415" s="86" t="s">
        <v>1057</v>
      </c>
      <c r="I415" s="86" t="s">
        <v>192</v>
      </c>
      <c r="J415" s="86" t="s">
        <v>35</v>
      </c>
      <c r="K415" s="86" t="s">
        <v>220</v>
      </c>
      <c r="L415" s="86" t="s">
        <v>30</v>
      </c>
      <c r="M415" s="86" t="s">
        <v>45</v>
      </c>
      <c r="N415" s="86" t="s">
        <v>45</v>
      </c>
    </row>
    <row r="416" spans="1:14" ht="15" customHeight="1">
      <c r="A416" s="140" t="s">
        <v>5094</v>
      </c>
      <c r="B416" s="140" t="s">
        <v>8527</v>
      </c>
      <c r="C416" s="73" t="s">
        <v>5966</v>
      </c>
      <c r="D416" s="140" t="s">
        <v>8410</v>
      </c>
      <c r="E416" s="86" t="s">
        <v>10445</v>
      </c>
      <c r="F416" s="86" t="s">
        <v>979</v>
      </c>
      <c r="G416" s="86">
        <v>3</v>
      </c>
      <c r="H416" s="86" t="s">
        <v>1059</v>
      </c>
      <c r="I416" s="86" t="s">
        <v>192</v>
      </c>
      <c r="J416" s="86" t="s">
        <v>35</v>
      </c>
      <c r="K416" s="86" t="s">
        <v>220</v>
      </c>
      <c r="L416" s="86" t="s">
        <v>30</v>
      </c>
      <c r="M416" s="86" t="s">
        <v>45</v>
      </c>
      <c r="N416" s="86" t="s">
        <v>45</v>
      </c>
    </row>
    <row r="417" spans="1:14" ht="15" customHeight="1">
      <c r="A417" s="140" t="s">
        <v>5094</v>
      </c>
      <c r="B417" s="140" t="s">
        <v>8527</v>
      </c>
      <c r="C417" s="140" t="s">
        <v>5966</v>
      </c>
      <c r="D417" s="140" t="s">
        <v>8409</v>
      </c>
      <c r="E417" s="86" t="s">
        <v>10446</v>
      </c>
      <c r="F417" s="86" t="s">
        <v>982</v>
      </c>
      <c r="G417" s="86">
        <v>4</v>
      </c>
      <c r="H417" s="86" t="s">
        <v>1057</v>
      </c>
      <c r="I417" s="86" t="s">
        <v>165</v>
      </c>
      <c r="J417" s="86" t="s">
        <v>35</v>
      </c>
      <c r="K417" s="86" t="s">
        <v>220</v>
      </c>
      <c r="L417" s="86" t="s">
        <v>30</v>
      </c>
      <c r="M417" s="86" t="s">
        <v>45</v>
      </c>
      <c r="N417" s="86" t="s">
        <v>45</v>
      </c>
    </row>
    <row r="418" spans="1:14" ht="15" customHeight="1">
      <c r="A418" s="140" t="s">
        <v>5094</v>
      </c>
      <c r="B418" s="140" t="s">
        <v>8527</v>
      </c>
      <c r="C418" s="140" t="s">
        <v>5966</v>
      </c>
      <c r="D418" s="140" t="s">
        <v>8350</v>
      </c>
      <c r="E418" s="86" t="s">
        <v>10447</v>
      </c>
      <c r="F418" s="86" t="s">
        <v>979</v>
      </c>
      <c r="G418" s="86">
        <v>3</v>
      </c>
      <c r="H418" s="86" t="s">
        <v>1057</v>
      </c>
      <c r="I418" s="86" t="s">
        <v>192</v>
      </c>
      <c r="J418" s="86" t="s">
        <v>35</v>
      </c>
      <c r="K418" s="86" t="s">
        <v>220</v>
      </c>
      <c r="L418" s="86" t="s">
        <v>30</v>
      </c>
      <c r="M418" s="86" t="s">
        <v>45</v>
      </c>
      <c r="N418" s="86" t="s">
        <v>30</v>
      </c>
    </row>
    <row r="419" spans="1:14" ht="15" customHeight="1">
      <c r="A419" s="140" t="s">
        <v>5094</v>
      </c>
      <c r="B419" s="140" t="s">
        <v>8527</v>
      </c>
      <c r="C419" s="140" t="s">
        <v>5966</v>
      </c>
      <c r="D419" s="140" t="s">
        <v>8351</v>
      </c>
      <c r="E419" s="86" t="s">
        <v>10448</v>
      </c>
      <c r="F419" s="86" t="s">
        <v>979</v>
      </c>
      <c r="G419" s="86">
        <v>3</v>
      </c>
      <c r="H419" s="86" t="s">
        <v>1059</v>
      </c>
      <c r="I419" s="86" t="s">
        <v>192</v>
      </c>
      <c r="J419" s="86" t="s">
        <v>35</v>
      </c>
      <c r="K419" s="86" t="s">
        <v>220</v>
      </c>
      <c r="L419" s="86" t="s">
        <v>30</v>
      </c>
      <c r="M419" s="86" t="s">
        <v>45</v>
      </c>
      <c r="N419" s="86" t="s">
        <v>30</v>
      </c>
    </row>
    <row r="420" spans="1:14" ht="15" customHeight="1">
      <c r="A420" s="140" t="s">
        <v>5094</v>
      </c>
      <c r="B420" s="140" t="s">
        <v>8527</v>
      </c>
      <c r="C420" s="140" t="s">
        <v>5966</v>
      </c>
      <c r="D420" s="140" t="s">
        <v>8352</v>
      </c>
      <c r="E420" s="86" t="s">
        <v>10449</v>
      </c>
      <c r="F420" s="86" t="s">
        <v>980</v>
      </c>
      <c r="G420" s="86">
        <v>5</v>
      </c>
      <c r="H420" s="86" t="s">
        <v>1057</v>
      </c>
      <c r="I420" s="86" t="s">
        <v>165</v>
      </c>
      <c r="J420" s="86" t="s">
        <v>35</v>
      </c>
      <c r="K420" s="86" t="s">
        <v>6535</v>
      </c>
      <c r="L420" s="86" t="s">
        <v>30</v>
      </c>
      <c r="M420" s="86" t="s">
        <v>45</v>
      </c>
      <c r="N420" s="86" t="s">
        <v>45</v>
      </c>
    </row>
    <row r="421" spans="1:14" ht="15" customHeight="1">
      <c r="A421" s="140" t="s">
        <v>5094</v>
      </c>
      <c r="B421" s="140" t="s">
        <v>8527</v>
      </c>
      <c r="C421" s="140" t="s">
        <v>5966</v>
      </c>
      <c r="D421" s="140" t="s">
        <v>8408</v>
      </c>
      <c r="E421" s="86" t="s">
        <v>10450</v>
      </c>
      <c r="F421" s="86" t="s">
        <v>980</v>
      </c>
      <c r="G421" s="86">
        <v>5</v>
      </c>
      <c r="H421" s="86" t="s">
        <v>1059</v>
      </c>
      <c r="I421" s="86" t="s">
        <v>165</v>
      </c>
      <c r="J421" s="86" t="s">
        <v>35</v>
      </c>
      <c r="K421" s="86" t="s">
        <v>6535</v>
      </c>
      <c r="L421" s="86" t="s">
        <v>30</v>
      </c>
      <c r="M421" s="86" t="s">
        <v>45</v>
      </c>
      <c r="N421" s="86" t="s">
        <v>45</v>
      </c>
    </row>
    <row r="422" spans="1:14" ht="15" customHeight="1">
      <c r="A422" s="140" t="s">
        <v>5094</v>
      </c>
      <c r="B422" s="140" t="s">
        <v>8527</v>
      </c>
      <c r="C422" s="140" t="s">
        <v>5966</v>
      </c>
      <c r="D422" s="140" t="s">
        <v>8353</v>
      </c>
      <c r="E422" s="86" t="s">
        <v>10451</v>
      </c>
      <c r="F422" s="86" t="s">
        <v>980</v>
      </c>
      <c r="G422" s="86">
        <v>5</v>
      </c>
      <c r="H422" s="86" t="s">
        <v>1057</v>
      </c>
      <c r="I422" s="86" t="s">
        <v>165</v>
      </c>
      <c r="J422" s="86" t="s">
        <v>35</v>
      </c>
      <c r="K422" s="86" t="s">
        <v>226</v>
      </c>
      <c r="L422" s="86" t="s">
        <v>30</v>
      </c>
      <c r="M422" s="86" t="s">
        <v>45</v>
      </c>
      <c r="N422" s="86" t="s">
        <v>45</v>
      </c>
    </row>
    <row r="423" spans="1:14" ht="15" customHeight="1">
      <c r="A423" s="140" t="s">
        <v>5094</v>
      </c>
      <c r="B423" s="140" t="s">
        <v>8527</v>
      </c>
      <c r="C423" s="140" t="s">
        <v>5966</v>
      </c>
      <c r="D423" s="140" t="s">
        <v>8354</v>
      </c>
      <c r="E423" s="86" t="s">
        <v>10452</v>
      </c>
      <c r="F423" s="86" t="s">
        <v>980</v>
      </c>
      <c r="G423" s="86">
        <v>5</v>
      </c>
      <c r="H423" s="86" t="s">
        <v>1059</v>
      </c>
      <c r="I423" s="86" t="s">
        <v>165</v>
      </c>
      <c r="J423" s="86" t="s">
        <v>35</v>
      </c>
      <c r="K423" s="86" t="s">
        <v>226</v>
      </c>
      <c r="L423" s="86" t="s">
        <v>30</v>
      </c>
      <c r="M423" s="86" t="s">
        <v>45</v>
      </c>
      <c r="N423" s="86" t="s">
        <v>45</v>
      </c>
    </row>
    <row r="424" spans="1:14" ht="15" customHeight="1">
      <c r="A424" s="140" t="s">
        <v>5094</v>
      </c>
      <c r="B424" s="140" t="s">
        <v>8527</v>
      </c>
      <c r="C424" s="140" t="s">
        <v>5966</v>
      </c>
      <c r="D424" s="140" t="s">
        <v>8355</v>
      </c>
      <c r="E424" s="86" t="s">
        <v>10453</v>
      </c>
      <c r="F424" s="86" t="s">
        <v>980</v>
      </c>
      <c r="G424" s="86">
        <v>5</v>
      </c>
      <c r="H424" s="86" t="s">
        <v>1057</v>
      </c>
      <c r="I424" s="86" t="s">
        <v>165</v>
      </c>
      <c r="J424" s="86" t="s">
        <v>35</v>
      </c>
      <c r="K424" s="86" t="s">
        <v>226</v>
      </c>
      <c r="L424" s="86" t="s">
        <v>30</v>
      </c>
      <c r="M424" s="86" t="s">
        <v>45</v>
      </c>
      <c r="N424" s="86" t="s">
        <v>45</v>
      </c>
    </row>
    <row r="425" spans="1:14" ht="15" customHeight="1">
      <c r="A425" s="140" t="s">
        <v>5094</v>
      </c>
      <c r="B425" s="140" t="s">
        <v>8527</v>
      </c>
      <c r="C425" s="140" t="s">
        <v>5966</v>
      </c>
      <c r="D425" s="140" t="s">
        <v>8393</v>
      </c>
      <c r="E425" s="86" t="s">
        <v>10454</v>
      </c>
      <c r="F425" s="86" t="s">
        <v>980</v>
      </c>
      <c r="G425" s="86">
        <v>5</v>
      </c>
      <c r="H425" s="86" t="s">
        <v>1057</v>
      </c>
      <c r="I425" s="86" t="s">
        <v>165</v>
      </c>
      <c r="J425" s="86" t="s">
        <v>35</v>
      </c>
      <c r="K425" s="86" t="s">
        <v>984</v>
      </c>
      <c r="L425" s="86" t="s">
        <v>30</v>
      </c>
      <c r="M425" s="86" t="s">
        <v>45</v>
      </c>
      <c r="N425" s="86" t="s">
        <v>45</v>
      </c>
    </row>
    <row r="426" spans="1:14" ht="15" customHeight="1">
      <c r="A426" s="140" t="s">
        <v>5094</v>
      </c>
      <c r="B426" s="140" t="s">
        <v>8527</v>
      </c>
      <c r="C426" s="140" t="s">
        <v>5966</v>
      </c>
      <c r="D426" s="140" t="s">
        <v>8392</v>
      </c>
      <c r="E426" s="86" t="s">
        <v>10455</v>
      </c>
      <c r="F426" s="86" t="s">
        <v>980</v>
      </c>
      <c r="G426" s="86">
        <v>5</v>
      </c>
      <c r="H426" s="86" t="s">
        <v>1059</v>
      </c>
      <c r="I426" s="86" t="s">
        <v>165</v>
      </c>
      <c r="J426" s="86" t="s">
        <v>35</v>
      </c>
      <c r="K426" s="86" t="s">
        <v>984</v>
      </c>
      <c r="L426" s="86" t="s">
        <v>30</v>
      </c>
      <c r="M426" s="86" t="s">
        <v>45</v>
      </c>
      <c r="N426" s="86" t="s">
        <v>45</v>
      </c>
    </row>
    <row r="427" spans="1:14" ht="15" customHeight="1">
      <c r="A427" s="140" t="s">
        <v>5094</v>
      </c>
      <c r="B427" s="140" t="s">
        <v>8527</v>
      </c>
      <c r="C427" s="140" t="s">
        <v>5966</v>
      </c>
      <c r="D427" s="140" t="s">
        <v>8356</v>
      </c>
      <c r="E427" s="86" t="s">
        <v>10456</v>
      </c>
      <c r="F427" s="86" t="s">
        <v>980</v>
      </c>
      <c r="G427" s="86">
        <v>5</v>
      </c>
      <c r="H427" s="86" t="s">
        <v>1057</v>
      </c>
      <c r="I427" s="86" t="s">
        <v>165</v>
      </c>
      <c r="J427" s="86" t="s">
        <v>35</v>
      </c>
      <c r="K427" s="86" t="s">
        <v>2146</v>
      </c>
      <c r="L427" s="86" t="s">
        <v>30</v>
      </c>
      <c r="M427" s="86" t="s">
        <v>45</v>
      </c>
      <c r="N427" s="86" t="s">
        <v>45</v>
      </c>
    </row>
    <row r="428" spans="1:14" ht="15" customHeight="1">
      <c r="A428" s="140" t="s">
        <v>5094</v>
      </c>
      <c r="B428" s="140" t="s">
        <v>8527</v>
      </c>
      <c r="C428" s="140" t="s">
        <v>5966</v>
      </c>
      <c r="D428" s="140" t="s">
        <v>8407</v>
      </c>
      <c r="E428" s="86" t="s">
        <v>10457</v>
      </c>
      <c r="F428" s="86" t="s">
        <v>980</v>
      </c>
      <c r="G428" s="86">
        <v>5</v>
      </c>
      <c r="H428" s="86" t="s">
        <v>1059</v>
      </c>
      <c r="I428" s="86" t="s">
        <v>165</v>
      </c>
      <c r="J428" s="86" t="s">
        <v>35</v>
      </c>
      <c r="K428" s="86" t="s">
        <v>2146</v>
      </c>
      <c r="L428" s="86" t="s">
        <v>30</v>
      </c>
      <c r="M428" s="86" t="s">
        <v>45</v>
      </c>
      <c r="N428" s="86" t="s">
        <v>45</v>
      </c>
    </row>
    <row r="429" spans="1:14" ht="15" customHeight="1">
      <c r="A429" s="140" t="s">
        <v>5094</v>
      </c>
      <c r="B429" s="140" t="s">
        <v>8527</v>
      </c>
      <c r="C429" s="140" t="s">
        <v>5966</v>
      </c>
      <c r="D429" s="140" t="s">
        <v>8357</v>
      </c>
      <c r="E429" s="86" t="s">
        <v>10458</v>
      </c>
      <c r="F429" s="86" t="s">
        <v>980</v>
      </c>
      <c r="G429" s="86">
        <v>5</v>
      </c>
      <c r="H429" s="86" t="s">
        <v>1057</v>
      </c>
      <c r="I429" s="86" t="s">
        <v>165</v>
      </c>
      <c r="J429" s="86" t="s">
        <v>35</v>
      </c>
      <c r="K429" s="86" t="s">
        <v>24</v>
      </c>
      <c r="L429" s="86" t="s">
        <v>30</v>
      </c>
      <c r="M429" s="86" t="s">
        <v>45</v>
      </c>
      <c r="N429" s="86" t="s">
        <v>45</v>
      </c>
    </row>
    <row r="430" spans="1:14" ht="15" customHeight="1">
      <c r="A430" s="140" t="s">
        <v>5094</v>
      </c>
      <c r="B430" s="140" t="s">
        <v>8527</v>
      </c>
      <c r="C430" s="140" t="s">
        <v>5966</v>
      </c>
      <c r="D430" s="140" t="s">
        <v>8358</v>
      </c>
      <c r="E430" s="86" t="s">
        <v>10459</v>
      </c>
      <c r="F430" s="86" t="s">
        <v>980</v>
      </c>
      <c r="G430" s="86">
        <v>5</v>
      </c>
      <c r="H430" s="86" t="s">
        <v>1057</v>
      </c>
      <c r="I430" s="86" t="s">
        <v>165</v>
      </c>
      <c r="J430" s="86" t="s">
        <v>35</v>
      </c>
      <c r="K430" s="86" t="s">
        <v>222</v>
      </c>
      <c r="L430" s="86" t="s">
        <v>30</v>
      </c>
      <c r="M430" s="86" t="s">
        <v>45</v>
      </c>
      <c r="N430" s="86" t="s">
        <v>45</v>
      </c>
    </row>
    <row r="431" spans="1:14" ht="15" customHeight="1">
      <c r="A431" s="140" t="s">
        <v>5094</v>
      </c>
      <c r="B431" s="140" t="s">
        <v>8527</v>
      </c>
      <c r="C431" s="140" t="s">
        <v>5966</v>
      </c>
      <c r="D431" s="140" t="s">
        <v>8359</v>
      </c>
      <c r="E431" s="86" t="s">
        <v>10460</v>
      </c>
      <c r="F431" s="86" t="s">
        <v>980</v>
      </c>
      <c r="G431" s="86">
        <v>5</v>
      </c>
      <c r="H431" s="86" t="s">
        <v>1057</v>
      </c>
      <c r="I431" s="86" t="s">
        <v>165</v>
      </c>
      <c r="J431" s="86" t="s">
        <v>35</v>
      </c>
      <c r="K431" s="86" t="s">
        <v>219</v>
      </c>
      <c r="L431" s="86" t="s">
        <v>30</v>
      </c>
      <c r="M431" s="86" t="s">
        <v>45</v>
      </c>
      <c r="N431" s="86" t="s">
        <v>45</v>
      </c>
    </row>
    <row r="432" spans="1:14" ht="15" customHeight="1">
      <c r="A432" s="140" t="s">
        <v>5094</v>
      </c>
      <c r="B432" s="140" t="s">
        <v>8527</v>
      </c>
      <c r="C432" s="140" t="s">
        <v>5966</v>
      </c>
      <c r="D432" s="140" t="s">
        <v>8406</v>
      </c>
      <c r="E432" s="86" t="s">
        <v>10461</v>
      </c>
      <c r="F432" s="86" t="s">
        <v>980</v>
      </c>
      <c r="G432" s="86">
        <v>5</v>
      </c>
      <c r="H432" s="86" t="s">
        <v>1059</v>
      </c>
      <c r="I432" s="86" t="s">
        <v>165</v>
      </c>
      <c r="J432" s="86" t="s">
        <v>35</v>
      </c>
      <c r="K432" s="86" t="s">
        <v>219</v>
      </c>
      <c r="L432" s="86" t="s">
        <v>30</v>
      </c>
      <c r="M432" s="86" t="s">
        <v>45</v>
      </c>
      <c r="N432" s="86" t="s">
        <v>45</v>
      </c>
    </row>
    <row r="433" spans="1:14" ht="15" customHeight="1">
      <c r="A433" s="140" t="s">
        <v>5094</v>
      </c>
      <c r="B433" s="140" t="s">
        <v>8527</v>
      </c>
      <c r="C433" s="140" t="s">
        <v>7372</v>
      </c>
      <c r="D433" s="140" t="s">
        <v>10669</v>
      </c>
      <c r="E433" s="86" t="s">
        <v>10462</v>
      </c>
      <c r="F433" s="86" t="s">
        <v>980</v>
      </c>
      <c r="G433" s="86">
        <v>5</v>
      </c>
      <c r="H433" s="86" t="s">
        <v>1057</v>
      </c>
      <c r="I433" s="86" t="s">
        <v>165</v>
      </c>
      <c r="J433" s="86" t="s">
        <v>35</v>
      </c>
      <c r="K433" s="86" t="s">
        <v>220</v>
      </c>
      <c r="L433" s="86" t="s">
        <v>30</v>
      </c>
      <c r="M433" s="86" t="s">
        <v>45</v>
      </c>
      <c r="N433" s="86" t="s">
        <v>45</v>
      </c>
    </row>
    <row r="434" spans="1:14" ht="15" customHeight="1">
      <c r="A434" s="140" t="s">
        <v>5094</v>
      </c>
      <c r="B434" s="140" t="s">
        <v>8527</v>
      </c>
      <c r="C434" s="140" t="s">
        <v>7372</v>
      </c>
      <c r="D434" s="140" t="s">
        <v>10670</v>
      </c>
      <c r="E434" s="86" t="s">
        <v>10463</v>
      </c>
      <c r="F434" s="86" t="s">
        <v>980</v>
      </c>
      <c r="G434" s="86">
        <v>5</v>
      </c>
      <c r="H434" s="86" t="s">
        <v>1059</v>
      </c>
      <c r="I434" s="86" t="s">
        <v>165</v>
      </c>
      <c r="J434" s="86" t="s">
        <v>35</v>
      </c>
      <c r="K434" s="86" t="s">
        <v>220</v>
      </c>
      <c r="L434" s="86" t="s">
        <v>30</v>
      </c>
      <c r="M434" s="86" t="s">
        <v>45</v>
      </c>
      <c r="N434" s="86" t="s">
        <v>45</v>
      </c>
    </row>
    <row r="435" spans="1:14" ht="15" customHeight="1">
      <c r="A435" s="140" t="s">
        <v>5094</v>
      </c>
      <c r="B435" s="140" t="s">
        <v>8527</v>
      </c>
      <c r="C435" s="140" t="s">
        <v>7372</v>
      </c>
      <c r="D435" s="691" t="s">
        <v>9908</v>
      </c>
      <c r="E435" s="86" t="s">
        <v>10464</v>
      </c>
      <c r="F435" s="86" t="s">
        <v>982</v>
      </c>
      <c r="G435" s="86">
        <v>4</v>
      </c>
      <c r="H435" s="86" t="s">
        <v>1057</v>
      </c>
      <c r="I435" s="86" t="s">
        <v>165</v>
      </c>
      <c r="J435" s="86" t="s">
        <v>35</v>
      </c>
      <c r="K435" s="86" t="s">
        <v>220</v>
      </c>
      <c r="L435" s="86" t="s">
        <v>45</v>
      </c>
      <c r="M435" s="86" t="s">
        <v>45</v>
      </c>
      <c r="N435" s="86" t="s">
        <v>45</v>
      </c>
    </row>
    <row r="436" spans="1:14" ht="15" customHeight="1">
      <c r="A436" s="140" t="s">
        <v>5094</v>
      </c>
      <c r="B436" s="140" t="s">
        <v>8527</v>
      </c>
      <c r="C436" s="73" t="s">
        <v>7372</v>
      </c>
      <c r="D436" s="140" t="s">
        <v>9909</v>
      </c>
      <c r="E436" s="86" t="s">
        <v>10465</v>
      </c>
      <c r="F436" s="86" t="s">
        <v>982</v>
      </c>
      <c r="G436" s="86">
        <v>4</v>
      </c>
      <c r="H436" s="86" t="s">
        <v>1059</v>
      </c>
      <c r="I436" s="86" t="s">
        <v>165</v>
      </c>
      <c r="J436" s="86" t="s">
        <v>35</v>
      </c>
      <c r="K436" s="86" t="s">
        <v>220</v>
      </c>
      <c r="L436" s="86" t="s">
        <v>45</v>
      </c>
      <c r="M436" s="86" t="s">
        <v>45</v>
      </c>
      <c r="N436" s="86" t="s">
        <v>45</v>
      </c>
    </row>
    <row r="437" spans="1:14" ht="15" customHeight="1">
      <c r="A437" s="140" t="s">
        <v>5094</v>
      </c>
      <c r="B437" s="140" t="s">
        <v>8527</v>
      </c>
      <c r="C437" s="73" t="s">
        <v>1326</v>
      </c>
      <c r="D437" s="140" t="s">
        <v>7944</v>
      </c>
      <c r="E437" s="86" t="s">
        <v>10466</v>
      </c>
      <c r="F437" s="86" t="s">
        <v>979</v>
      </c>
      <c r="G437" s="86">
        <v>3</v>
      </c>
      <c r="H437" s="86" t="s">
        <v>1057</v>
      </c>
      <c r="I437" s="86" t="s">
        <v>36</v>
      </c>
      <c r="J437" s="86" t="s">
        <v>180</v>
      </c>
      <c r="K437" s="86" t="s">
        <v>221</v>
      </c>
      <c r="L437" s="86" t="s">
        <v>30</v>
      </c>
      <c r="M437" s="86" t="s">
        <v>45</v>
      </c>
      <c r="N437" s="86" t="s">
        <v>30</v>
      </c>
    </row>
    <row r="438" spans="1:14">
      <c r="A438" s="140" t="s">
        <v>5094</v>
      </c>
      <c r="B438" s="140" t="s">
        <v>8527</v>
      </c>
      <c r="C438" s="140" t="s">
        <v>1326</v>
      </c>
      <c r="D438" s="140" t="s">
        <v>8396</v>
      </c>
      <c r="E438" s="86" t="s">
        <v>10467</v>
      </c>
      <c r="F438" s="86" t="s">
        <v>983</v>
      </c>
      <c r="G438" s="86">
        <v>2</v>
      </c>
      <c r="H438" s="86" t="s">
        <v>1057</v>
      </c>
      <c r="I438" s="86" t="s">
        <v>36</v>
      </c>
      <c r="J438" s="86" t="s">
        <v>35</v>
      </c>
      <c r="K438" s="86" t="s">
        <v>220</v>
      </c>
      <c r="L438" s="86" t="s">
        <v>30</v>
      </c>
      <c r="M438" s="86" t="s">
        <v>45</v>
      </c>
      <c r="N438" s="86" t="s">
        <v>30</v>
      </c>
    </row>
    <row r="439" spans="1:14">
      <c r="A439" s="140" t="s">
        <v>5094</v>
      </c>
      <c r="B439" s="140" t="s">
        <v>8527</v>
      </c>
      <c r="C439" s="140" t="s">
        <v>1326</v>
      </c>
      <c r="D439" s="140" t="s">
        <v>8395</v>
      </c>
      <c r="E439" s="86" t="s">
        <v>10468</v>
      </c>
      <c r="F439" s="86" t="s">
        <v>981</v>
      </c>
      <c r="G439" s="86">
        <v>1</v>
      </c>
      <c r="H439" s="86" t="s">
        <v>1057</v>
      </c>
      <c r="I439" s="86" t="s">
        <v>36</v>
      </c>
      <c r="J439" s="86" t="s">
        <v>25</v>
      </c>
      <c r="K439" s="86" t="s">
        <v>220</v>
      </c>
      <c r="L439" s="86" t="s">
        <v>30</v>
      </c>
      <c r="M439" s="86" t="s">
        <v>45</v>
      </c>
      <c r="N439" s="86" t="s">
        <v>30</v>
      </c>
    </row>
    <row r="440" spans="1:14" ht="15" customHeight="1">
      <c r="A440" s="140" t="s">
        <v>5094</v>
      </c>
      <c r="B440" s="140" t="s">
        <v>8527</v>
      </c>
      <c r="C440" s="140" t="s">
        <v>1320</v>
      </c>
      <c r="D440" s="140" t="s">
        <v>7946</v>
      </c>
      <c r="E440" s="86" t="s">
        <v>10469</v>
      </c>
      <c r="F440" s="86" t="s">
        <v>980</v>
      </c>
      <c r="G440" s="86">
        <v>5</v>
      </c>
      <c r="H440" s="86" t="s">
        <v>1059</v>
      </c>
      <c r="I440" s="86" t="s">
        <v>165</v>
      </c>
      <c r="J440" s="86" t="s">
        <v>23</v>
      </c>
      <c r="K440" s="86" t="s">
        <v>220</v>
      </c>
      <c r="L440" s="86" t="s">
        <v>30</v>
      </c>
      <c r="M440" s="86" t="s">
        <v>45</v>
      </c>
      <c r="N440" s="86" t="s">
        <v>45</v>
      </c>
    </row>
    <row r="441" spans="1:14" ht="15" customHeight="1">
      <c r="A441" s="140" t="s">
        <v>5094</v>
      </c>
      <c r="B441" s="140" t="s">
        <v>8527</v>
      </c>
      <c r="C441" s="140" t="s">
        <v>1320</v>
      </c>
      <c r="D441" s="140" t="s">
        <v>5969</v>
      </c>
      <c r="E441" s="86" t="s">
        <v>10470</v>
      </c>
      <c r="F441" s="86" t="s">
        <v>980</v>
      </c>
      <c r="G441" s="86">
        <v>5</v>
      </c>
      <c r="H441" s="86" t="s">
        <v>1057</v>
      </c>
      <c r="I441" s="86" t="s">
        <v>165</v>
      </c>
      <c r="J441" s="86" t="s">
        <v>23</v>
      </c>
      <c r="K441" s="86" t="s">
        <v>220</v>
      </c>
      <c r="L441" s="86" t="s">
        <v>30</v>
      </c>
      <c r="M441" s="86" t="s">
        <v>45</v>
      </c>
      <c r="N441" s="86" t="s">
        <v>30</v>
      </c>
    </row>
    <row r="442" spans="1:14" ht="15" customHeight="1">
      <c r="A442" s="140" t="s">
        <v>5094</v>
      </c>
      <c r="B442" s="140" t="s">
        <v>8527</v>
      </c>
      <c r="C442" s="140" t="s">
        <v>1320</v>
      </c>
      <c r="D442" s="140" t="s">
        <v>8397</v>
      </c>
      <c r="E442" s="86" t="s">
        <v>10471</v>
      </c>
      <c r="F442" s="86" t="s">
        <v>982</v>
      </c>
      <c r="G442" s="86">
        <v>4</v>
      </c>
      <c r="H442" s="86" t="s">
        <v>1057</v>
      </c>
      <c r="I442" s="86" t="s">
        <v>165</v>
      </c>
      <c r="J442" s="86" t="s">
        <v>191</v>
      </c>
      <c r="K442" s="86" t="s">
        <v>220</v>
      </c>
      <c r="L442" s="86" t="s">
        <v>30</v>
      </c>
      <c r="M442" s="86" t="s">
        <v>45</v>
      </c>
      <c r="N442" s="86" t="s">
        <v>30</v>
      </c>
    </row>
    <row r="443" spans="1:14" ht="15" customHeight="1">
      <c r="A443" s="140" t="s">
        <v>5094</v>
      </c>
      <c r="B443" s="140" t="s">
        <v>8527</v>
      </c>
      <c r="C443" s="140" t="s">
        <v>1320</v>
      </c>
      <c r="D443" s="140" t="s">
        <v>8398</v>
      </c>
      <c r="E443" s="86" t="s">
        <v>10472</v>
      </c>
      <c r="F443" s="86" t="s">
        <v>980</v>
      </c>
      <c r="G443" s="86">
        <v>5</v>
      </c>
      <c r="H443" s="86" t="s">
        <v>1057</v>
      </c>
      <c r="I443" s="86" t="s">
        <v>165</v>
      </c>
      <c r="J443" s="86" t="s">
        <v>1264</v>
      </c>
      <c r="K443" s="86" t="s">
        <v>220</v>
      </c>
      <c r="L443" s="86" t="s">
        <v>30</v>
      </c>
      <c r="M443" s="86" t="s">
        <v>45</v>
      </c>
      <c r="N443" s="86" t="s">
        <v>30</v>
      </c>
    </row>
    <row r="444" spans="1:14" ht="15" customHeight="1">
      <c r="A444" s="140" t="s">
        <v>5094</v>
      </c>
      <c r="B444" s="140" t="s">
        <v>8527</v>
      </c>
      <c r="C444" s="140" t="s">
        <v>1320</v>
      </c>
      <c r="D444" s="140" t="s">
        <v>8399</v>
      </c>
      <c r="E444" s="86" t="s">
        <v>10473</v>
      </c>
      <c r="F444" s="86" t="s">
        <v>980</v>
      </c>
      <c r="G444" s="86">
        <v>5</v>
      </c>
      <c r="H444" s="86" t="s">
        <v>1057</v>
      </c>
      <c r="I444" s="86" t="s">
        <v>165</v>
      </c>
      <c r="J444" s="86" t="s">
        <v>180</v>
      </c>
      <c r="K444" s="86" t="s">
        <v>218</v>
      </c>
      <c r="L444" s="86" t="s">
        <v>45</v>
      </c>
      <c r="M444" s="86" t="s">
        <v>45</v>
      </c>
      <c r="N444" s="86" t="s">
        <v>45</v>
      </c>
    </row>
    <row r="445" spans="1:14" ht="15" customHeight="1">
      <c r="A445" s="140" t="s">
        <v>5094</v>
      </c>
      <c r="B445" s="140" t="s">
        <v>8527</v>
      </c>
      <c r="C445" s="140" t="s">
        <v>1320</v>
      </c>
      <c r="D445" s="140" t="s">
        <v>8437</v>
      </c>
      <c r="E445" s="86" t="s">
        <v>10474</v>
      </c>
      <c r="F445" s="86" t="s">
        <v>980</v>
      </c>
      <c r="G445" s="86">
        <v>5</v>
      </c>
      <c r="H445" s="86" t="s">
        <v>1057</v>
      </c>
      <c r="I445" s="86" t="s">
        <v>165</v>
      </c>
      <c r="J445" s="86" t="s">
        <v>169</v>
      </c>
      <c r="K445" s="86" t="s">
        <v>220</v>
      </c>
      <c r="L445" s="86" t="s">
        <v>30</v>
      </c>
      <c r="M445" s="86" t="s">
        <v>45</v>
      </c>
      <c r="N445" s="86" t="s">
        <v>30</v>
      </c>
    </row>
    <row r="446" spans="1:14" ht="15" customHeight="1">
      <c r="A446" s="140" t="s">
        <v>5094</v>
      </c>
      <c r="B446" s="140" t="s">
        <v>8527</v>
      </c>
      <c r="C446" s="140" t="s">
        <v>1320</v>
      </c>
      <c r="D446" s="140" t="s">
        <v>8400</v>
      </c>
      <c r="E446" s="86" t="s">
        <v>10475</v>
      </c>
      <c r="F446" s="86" t="s">
        <v>982</v>
      </c>
      <c r="G446" s="86">
        <v>4</v>
      </c>
      <c r="H446" s="86" t="s">
        <v>1057</v>
      </c>
      <c r="I446" s="86" t="s">
        <v>165</v>
      </c>
      <c r="J446" s="86" t="s">
        <v>187</v>
      </c>
      <c r="K446" s="86" t="s">
        <v>220</v>
      </c>
      <c r="L446" s="86" t="s">
        <v>45</v>
      </c>
      <c r="M446" s="86" t="s">
        <v>45</v>
      </c>
      <c r="N446" s="86" t="s">
        <v>30</v>
      </c>
    </row>
    <row r="447" spans="1:14" ht="15" customHeight="1">
      <c r="A447" s="140" t="s">
        <v>5094</v>
      </c>
      <c r="B447" s="140" t="s">
        <v>8527</v>
      </c>
      <c r="C447" s="140" t="s">
        <v>1320</v>
      </c>
      <c r="D447" s="140" t="s">
        <v>9910</v>
      </c>
      <c r="E447" s="86" t="s">
        <v>10476</v>
      </c>
      <c r="F447" s="86" t="s">
        <v>980</v>
      </c>
      <c r="G447" s="86">
        <v>5</v>
      </c>
      <c r="H447" s="86" t="s">
        <v>1057</v>
      </c>
      <c r="I447" s="86" t="s">
        <v>165</v>
      </c>
      <c r="J447" s="86" t="s">
        <v>9443</v>
      </c>
      <c r="K447" s="86" t="s">
        <v>219</v>
      </c>
      <c r="L447" s="86" t="s">
        <v>30</v>
      </c>
      <c r="M447" s="86" t="s">
        <v>45</v>
      </c>
      <c r="N447" s="86" t="s">
        <v>45</v>
      </c>
    </row>
    <row r="448" spans="1:14" ht="15" customHeight="1">
      <c r="A448" s="140" t="s">
        <v>5094</v>
      </c>
      <c r="B448" s="140" t="s">
        <v>8527</v>
      </c>
      <c r="C448" s="140" t="s">
        <v>1320</v>
      </c>
      <c r="D448" s="140" t="s">
        <v>9911</v>
      </c>
      <c r="E448" s="86" t="s">
        <v>10477</v>
      </c>
      <c r="F448" s="86" t="s">
        <v>980</v>
      </c>
      <c r="G448" s="86">
        <v>5</v>
      </c>
      <c r="H448" s="86" t="s">
        <v>1059</v>
      </c>
      <c r="I448" s="86" t="s">
        <v>165</v>
      </c>
      <c r="J448" s="86" t="s">
        <v>9443</v>
      </c>
      <c r="K448" s="86" t="s">
        <v>219</v>
      </c>
      <c r="L448" s="86" t="s">
        <v>30</v>
      </c>
      <c r="M448" s="86" t="s">
        <v>45</v>
      </c>
      <c r="N448" s="86" t="s">
        <v>45</v>
      </c>
    </row>
    <row r="449" spans="1:14" ht="15" customHeight="1">
      <c r="A449" s="140" t="s">
        <v>5094</v>
      </c>
      <c r="B449" s="73" t="s">
        <v>8527</v>
      </c>
      <c r="C449" s="140" t="s">
        <v>1320</v>
      </c>
      <c r="D449" s="140" t="s">
        <v>7945</v>
      </c>
      <c r="E449" s="86" t="s">
        <v>10478</v>
      </c>
      <c r="F449" s="86" t="s">
        <v>980</v>
      </c>
      <c r="G449" s="86">
        <v>5</v>
      </c>
      <c r="H449" s="86" t="s">
        <v>1057</v>
      </c>
      <c r="I449" s="86" t="s">
        <v>165</v>
      </c>
      <c r="J449" s="86" t="s">
        <v>180</v>
      </c>
      <c r="K449" s="86" t="s">
        <v>220</v>
      </c>
      <c r="L449" s="86" t="s">
        <v>30</v>
      </c>
      <c r="M449" s="86" t="s">
        <v>45</v>
      </c>
      <c r="N449" s="86" t="s">
        <v>30</v>
      </c>
    </row>
    <row r="450" spans="1:14" ht="15" customHeight="1">
      <c r="A450" s="140" t="s">
        <v>5094</v>
      </c>
      <c r="B450" s="73" t="s">
        <v>8527</v>
      </c>
      <c r="C450" s="140" t="s">
        <v>1320</v>
      </c>
      <c r="D450" s="140" t="s">
        <v>7947</v>
      </c>
      <c r="E450" s="86" t="s">
        <v>10479</v>
      </c>
      <c r="F450" s="86" t="s">
        <v>982</v>
      </c>
      <c r="G450" s="86">
        <v>4</v>
      </c>
      <c r="H450" s="86" t="s">
        <v>1059</v>
      </c>
      <c r="I450" s="86" t="s">
        <v>165</v>
      </c>
      <c r="J450" s="86" t="s">
        <v>35</v>
      </c>
      <c r="K450" s="86" t="s">
        <v>220</v>
      </c>
      <c r="L450" s="86" t="s">
        <v>45</v>
      </c>
      <c r="M450" s="86" t="s">
        <v>45</v>
      </c>
      <c r="N450" s="86" t="s">
        <v>30</v>
      </c>
    </row>
    <row r="451" spans="1:14" ht="15" customHeight="1">
      <c r="A451" s="140" t="s">
        <v>5094</v>
      </c>
      <c r="B451" s="140" t="s">
        <v>8527</v>
      </c>
      <c r="C451" s="140" t="s">
        <v>1320</v>
      </c>
      <c r="D451" s="140" t="s">
        <v>5970</v>
      </c>
      <c r="E451" s="86" t="s">
        <v>10480</v>
      </c>
      <c r="F451" s="86" t="s">
        <v>982</v>
      </c>
      <c r="G451" s="86">
        <v>4</v>
      </c>
      <c r="H451" s="86" t="s">
        <v>1057</v>
      </c>
      <c r="I451" s="86" t="s">
        <v>165</v>
      </c>
      <c r="J451" s="86" t="s">
        <v>35</v>
      </c>
      <c r="K451" s="86" t="s">
        <v>220</v>
      </c>
      <c r="L451" s="86" t="s">
        <v>45</v>
      </c>
      <c r="M451" s="86" t="s">
        <v>45</v>
      </c>
      <c r="N451" s="86" t="s">
        <v>30</v>
      </c>
    </row>
    <row r="452" spans="1:14" ht="15" customHeight="1">
      <c r="A452" s="140" t="s">
        <v>5094</v>
      </c>
      <c r="B452" s="140" t="s">
        <v>8527</v>
      </c>
      <c r="C452" s="140" t="s">
        <v>1320</v>
      </c>
      <c r="D452" s="140" t="s">
        <v>7948</v>
      </c>
      <c r="E452" s="86" t="s">
        <v>10481</v>
      </c>
      <c r="F452" s="86" t="s">
        <v>979</v>
      </c>
      <c r="G452" s="86">
        <v>3</v>
      </c>
      <c r="H452" s="86" t="s">
        <v>1059</v>
      </c>
      <c r="I452" s="86" t="s">
        <v>192</v>
      </c>
      <c r="J452" s="86" t="s">
        <v>35</v>
      </c>
      <c r="K452" s="86" t="s">
        <v>220</v>
      </c>
      <c r="L452" s="86" t="s">
        <v>30</v>
      </c>
      <c r="M452" s="86" t="s">
        <v>45</v>
      </c>
      <c r="N452" s="86" t="s">
        <v>30</v>
      </c>
    </row>
    <row r="453" spans="1:14" ht="15" customHeight="1">
      <c r="A453" s="140" t="s">
        <v>5094</v>
      </c>
      <c r="B453" s="140" t="s">
        <v>8527</v>
      </c>
      <c r="C453" s="140" t="s">
        <v>1320</v>
      </c>
      <c r="D453" s="140" t="s">
        <v>7949</v>
      </c>
      <c r="E453" s="86" t="s">
        <v>10482</v>
      </c>
      <c r="F453" s="86" t="s">
        <v>979</v>
      </c>
      <c r="G453" s="86">
        <v>3</v>
      </c>
      <c r="H453" s="86" t="s">
        <v>1057</v>
      </c>
      <c r="I453" s="86" t="s">
        <v>192</v>
      </c>
      <c r="J453" s="86" t="s">
        <v>35</v>
      </c>
      <c r="K453" s="86" t="s">
        <v>220</v>
      </c>
      <c r="L453" s="86" t="s">
        <v>30</v>
      </c>
      <c r="M453" s="86" t="s">
        <v>45</v>
      </c>
      <c r="N453" s="86" t="s">
        <v>30</v>
      </c>
    </row>
    <row r="454" spans="1:14" ht="15" customHeight="1">
      <c r="A454" s="140" t="s">
        <v>5094</v>
      </c>
      <c r="B454" s="140" t="s">
        <v>8527</v>
      </c>
      <c r="C454" s="140" t="s">
        <v>1320</v>
      </c>
      <c r="D454" s="140" t="s">
        <v>5971</v>
      </c>
      <c r="E454" s="86" t="s">
        <v>10483</v>
      </c>
      <c r="F454" s="86" t="s">
        <v>979</v>
      </c>
      <c r="G454" s="86">
        <v>3</v>
      </c>
      <c r="H454" s="86" t="s">
        <v>1057</v>
      </c>
      <c r="I454" s="86" t="s">
        <v>192</v>
      </c>
      <c r="J454" s="86" t="s">
        <v>35</v>
      </c>
      <c r="K454" s="86" t="s">
        <v>220</v>
      </c>
      <c r="L454" s="86" t="s">
        <v>30</v>
      </c>
      <c r="M454" s="86" t="s">
        <v>45</v>
      </c>
      <c r="N454" s="86" t="s">
        <v>30</v>
      </c>
    </row>
    <row r="455" spans="1:14" ht="15" customHeight="1">
      <c r="A455" s="140" t="s">
        <v>5094</v>
      </c>
      <c r="B455" s="140" t="s">
        <v>8527</v>
      </c>
      <c r="C455" s="140" t="s">
        <v>6733</v>
      </c>
      <c r="D455" s="140" t="s">
        <v>7951</v>
      </c>
      <c r="E455" s="86" t="s">
        <v>10484</v>
      </c>
      <c r="F455" s="86" t="s">
        <v>979</v>
      </c>
      <c r="G455" s="86">
        <v>3</v>
      </c>
      <c r="H455" s="86" t="s">
        <v>1057</v>
      </c>
      <c r="I455" s="86" t="s">
        <v>192</v>
      </c>
      <c r="J455" s="86" t="s">
        <v>180</v>
      </c>
      <c r="K455" s="86" t="s">
        <v>220</v>
      </c>
      <c r="L455" s="86" t="s">
        <v>30</v>
      </c>
      <c r="M455" s="86" t="s">
        <v>45</v>
      </c>
      <c r="N455" s="86" t="s">
        <v>30</v>
      </c>
    </row>
    <row r="456" spans="1:14" ht="15" customHeight="1">
      <c r="A456" s="140" t="s">
        <v>5094</v>
      </c>
      <c r="B456" s="140" t="s">
        <v>8527</v>
      </c>
      <c r="C456" s="73" t="s">
        <v>6733</v>
      </c>
      <c r="D456" s="140" t="s">
        <v>7950</v>
      </c>
      <c r="E456" s="86" t="s">
        <v>10485</v>
      </c>
      <c r="F456" s="86" t="s">
        <v>979</v>
      </c>
      <c r="G456" s="86">
        <v>3</v>
      </c>
      <c r="H456" s="86" t="s">
        <v>1057</v>
      </c>
      <c r="I456" s="86" t="s">
        <v>192</v>
      </c>
      <c r="J456" s="86" t="s">
        <v>180</v>
      </c>
      <c r="K456" s="86" t="s">
        <v>220</v>
      </c>
      <c r="L456" s="86" t="s">
        <v>30</v>
      </c>
      <c r="M456" s="86" t="s">
        <v>45</v>
      </c>
      <c r="N456" s="86" t="s">
        <v>30</v>
      </c>
    </row>
    <row r="457" spans="1:14" ht="15" customHeight="1">
      <c r="A457" s="140" t="s">
        <v>5094</v>
      </c>
      <c r="B457" s="140" t="s">
        <v>8527</v>
      </c>
      <c r="C457" s="73" t="s">
        <v>6733</v>
      </c>
      <c r="D457" s="140" t="s">
        <v>7952</v>
      </c>
      <c r="E457" s="86" t="s">
        <v>10486</v>
      </c>
      <c r="F457" s="86" t="s">
        <v>979</v>
      </c>
      <c r="G457" s="86">
        <v>3</v>
      </c>
      <c r="H457" s="86" t="s">
        <v>1057</v>
      </c>
      <c r="I457" s="86" t="s">
        <v>192</v>
      </c>
      <c r="J457" s="86" t="s">
        <v>35</v>
      </c>
      <c r="K457" s="86" t="s">
        <v>220</v>
      </c>
      <c r="L457" s="86" t="s">
        <v>30</v>
      </c>
      <c r="M457" s="86" t="s">
        <v>45</v>
      </c>
      <c r="N457" s="86" t="s">
        <v>45</v>
      </c>
    </row>
    <row r="458" spans="1:14" ht="15" customHeight="1">
      <c r="A458" s="140" t="s">
        <v>5094</v>
      </c>
      <c r="B458" s="140" t="s">
        <v>8527</v>
      </c>
      <c r="C458" s="140" t="s">
        <v>6733</v>
      </c>
      <c r="D458" s="140" t="s">
        <v>7953</v>
      </c>
      <c r="E458" s="86" t="s">
        <v>10487</v>
      </c>
      <c r="F458" s="86" t="s">
        <v>980</v>
      </c>
      <c r="G458" s="86">
        <v>5</v>
      </c>
      <c r="H458" s="86" t="s">
        <v>1057</v>
      </c>
      <c r="I458" s="86" t="s">
        <v>165</v>
      </c>
      <c r="J458" s="86" t="s">
        <v>180</v>
      </c>
      <c r="K458" s="86" t="s">
        <v>220</v>
      </c>
      <c r="L458" s="86" t="s">
        <v>30</v>
      </c>
      <c r="M458" s="86" t="s">
        <v>45</v>
      </c>
      <c r="N458" s="86" t="s">
        <v>45</v>
      </c>
    </row>
    <row r="459" spans="1:14" ht="15" customHeight="1">
      <c r="A459" s="140" t="s">
        <v>5094</v>
      </c>
      <c r="B459" s="140" t="s">
        <v>8527</v>
      </c>
      <c r="C459" s="140" t="s">
        <v>6733</v>
      </c>
      <c r="D459" s="140" t="s">
        <v>7954</v>
      </c>
      <c r="E459" s="86" t="s">
        <v>10488</v>
      </c>
      <c r="F459" s="86" t="s">
        <v>980</v>
      </c>
      <c r="G459" s="86">
        <v>5</v>
      </c>
      <c r="H459" s="86" t="s">
        <v>1057</v>
      </c>
      <c r="I459" s="86" t="s">
        <v>165</v>
      </c>
      <c r="J459" s="86" t="s">
        <v>180</v>
      </c>
      <c r="K459" s="86" t="s">
        <v>220</v>
      </c>
      <c r="L459" s="86" t="s">
        <v>30</v>
      </c>
      <c r="M459" s="86" t="s">
        <v>45</v>
      </c>
      <c r="N459" s="86" t="s">
        <v>30</v>
      </c>
    </row>
    <row r="460" spans="1:14" ht="15" customHeight="1">
      <c r="A460" s="140" t="s">
        <v>5094</v>
      </c>
      <c r="B460" s="140" t="s">
        <v>8527</v>
      </c>
      <c r="C460" s="73" t="s">
        <v>6733</v>
      </c>
      <c r="D460" s="140" t="s">
        <v>7955</v>
      </c>
      <c r="E460" s="86" t="s">
        <v>10489</v>
      </c>
      <c r="F460" s="86" t="s">
        <v>980</v>
      </c>
      <c r="G460" s="86">
        <v>5</v>
      </c>
      <c r="H460" s="86" t="s">
        <v>1059</v>
      </c>
      <c r="I460" s="86" t="s">
        <v>165</v>
      </c>
      <c r="J460" s="86" t="s">
        <v>180</v>
      </c>
      <c r="K460" s="86" t="s">
        <v>220</v>
      </c>
      <c r="L460" s="86" t="s">
        <v>30</v>
      </c>
      <c r="M460" s="86" t="s">
        <v>45</v>
      </c>
      <c r="N460" s="86" t="s">
        <v>30</v>
      </c>
    </row>
    <row r="461" spans="1:14" ht="15" customHeight="1">
      <c r="A461" s="140" t="s">
        <v>5094</v>
      </c>
      <c r="B461" s="140" t="s">
        <v>8527</v>
      </c>
      <c r="C461" s="73" t="s">
        <v>6733</v>
      </c>
      <c r="D461" s="140" t="s">
        <v>12578</v>
      </c>
      <c r="E461" s="86" t="s">
        <v>10490</v>
      </c>
      <c r="F461" s="86" t="s">
        <v>980</v>
      </c>
      <c r="G461" s="86">
        <v>5</v>
      </c>
      <c r="H461" s="86" t="s">
        <v>1057</v>
      </c>
      <c r="I461" s="86" t="s">
        <v>165</v>
      </c>
      <c r="J461" s="86" t="s">
        <v>22</v>
      </c>
      <c r="K461" s="86" t="s">
        <v>220</v>
      </c>
      <c r="L461" s="86" t="s">
        <v>30</v>
      </c>
      <c r="M461" s="86" t="s">
        <v>45</v>
      </c>
      <c r="N461" s="86" t="s">
        <v>45</v>
      </c>
    </row>
    <row r="462" spans="1:14" ht="15" customHeight="1">
      <c r="A462" s="140" t="s">
        <v>5094</v>
      </c>
      <c r="B462" s="140" t="s">
        <v>8527</v>
      </c>
      <c r="C462" s="777" t="s">
        <v>6733</v>
      </c>
      <c r="D462" s="140" t="s">
        <v>12579</v>
      </c>
      <c r="E462" s="86" t="s">
        <v>10491</v>
      </c>
      <c r="F462" s="86" t="s">
        <v>980</v>
      </c>
      <c r="G462" s="86">
        <v>5</v>
      </c>
      <c r="H462" s="86" t="s">
        <v>1059</v>
      </c>
      <c r="I462" s="86" t="s">
        <v>165</v>
      </c>
      <c r="J462" s="86" t="s">
        <v>22</v>
      </c>
      <c r="K462" s="86" t="s">
        <v>220</v>
      </c>
      <c r="L462" s="86" t="s">
        <v>30</v>
      </c>
      <c r="M462" s="86" t="s">
        <v>45</v>
      </c>
      <c r="N462" s="86" t="s">
        <v>45</v>
      </c>
    </row>
    <row r="463" spans="1:14" ht="15" customHeight="1">
      <c r="A463" s="140" t="s">
        <v>5094</v>
      </c>
      <c r="B463" s="140" t="s">
        <v>8527</v>
      </c>
      <c r="C463" s="777" t="s">
        <v>6733</v>
      </c>
      <c r="D463" s="140" t="s">
        <v>7956</v>
      </c>
      <c r="E463" s="86" t="s">
        <v>10492</v>
      </c>
      <c r="F463" s="86" t="s">
        <v>980</v>
      </c>
      <c r="G463" s="86">
        <v>5</v>
      </c>
      <c r="H463" s="86" t="s">
        <v>1057</v>
      </c>
      <c r="I463" s="86" t="s">
        <v>165</v>
      </c>
      <c r="J463" s="86" t="s">
        <v>42</v>
      </c>
      <c r="K463" s="86" t="s">
        <v>220</v>
      </c>
      <c r="L463" s="86" t="s">
        <v>30</v>
      </c>
      <c r="M463" s="86" t="s">
        <v>45</v>
      </c>
      <c r="N463" s="86" t="s">
        <v>45</v>
      </c>
    </row>
    <row r="464" spans="1:14" ht="15" customHeight="1">
      <c r="A464" s="140" t="s">
        <v>5094</v>
      </c>
      <c r="B464" s="140" t="s">
        <v>8527</v>
      </c>
      <c r="C464" s="777" t="s">
        <v>6733</v>
      </c>
      <c r="D464" s="140" t="s">
        <v>7957</v>
      </c>
      <c r="E464" s="86" t="s">
        <v>10493</v>
      </c>
      <c r="F464" s="86" t="s">
        <v>980</v>
      </c>
      <c r="G464" s="86">
        <v>5</v>
      </c>
      <c r="H464" s="86" t="s">
        <v>1059</v>
      </c>
      <c r="I464" s="86" t="s">
        <v>165</v>
      </c>
      <c r="J464" s="86" t="s">
        <v>42</v>
      </c>
      <c r="K464" s="86" t="s">
        <v>220</v>
      </c>
      <c r="L464" s="86" t="s">
        <v>30</v>
      </c>
      <c r="M464" s="86" t="s">
        <v>45</v>
      </c>
      <c r="N464" s="86" t="s">
        <v>45</v>
      </c>
    </row>
    <row r="465" spans="1:14" ht="15" customHeight="1">
      <c r="A465" s="140" t="s">
        <v>5094</v>
      </c>
      <c r="B465" s="140" t="s">
        <v>8527</v>
      </c>
      <c r="C465" s="73" t="s">
        <v>6733</v>
      </c>
      <c r="D465" s="140" t="s">
        <v>7958</v>
      </c>
      <c r="E465" s="86" t="s">
        <v>10494</v>
      </c>
      <c r="F465" s="86" t="s">
        <v>982</v>
      </c>
      <c r="G465" s="86">
        <v>4</v>
      </c>
      <c r="H465" s="86" t="s">
        <v>1057</v>
      </c>
      <c r="I465" s="86" t="s">
        <v>165</v>
      </c>
      <c r="J465" s="86" t="s">
        <v>35</v>
      </c>
      <c r="K465" s="86" t="s">
        <v>220</v>
      </c>
      <c r="L465" s="86" t="s">
        <v>30</v>
      </c>
      <c r="M465" s="86" t="s">
        <v>45</v>
      </c>
      <c r="N465" s="86" t="s">
        <v>45</v>
      </c>
    </row>
    <row r="466" spans="1:14" ht="15" customHeight="1">
      <c r="A466" s="140" t="s">
        <v>5094</v>
      </c>
      <c r="B466" s="140" t="s">
        <v>8527</v>
      </c>
      <c r="C466" s="73" t="s">
        <v>1321</v>
      </c>
      <c r="D466" s="140" t="s">
        <v>7960</v>
      </c>
      <c r="E466" s="86" t="s">
        <v>10495</v>
      </c>
      <c r="F466" s="86" t="s">
        <v>980</v>
      </c>
      <c r="G466" s="86">
        <v>5</v>
      </c>
      <c r="H466" s="86" t="s">
        <v>1059</v>
      </c>
      <c r="I466" s="86" t="s">
        <v>165</v>
      </c>
      <c r="J466" s="86" t="s">
        <v>35</v>
      </c>
      <c r="K466" s="86" t="s">
        <v>24</v>
      </c>
      <c r="L466" s="86" t="s">
        <v>30</v>
      </c>
      <c r="M466" s="86" t="s">
        <v>45</v>
      </c>
      <c r="N466" s="86" t="s">
        <v>45</v>
      </c>
    </row>
    <row r="467" spans="1:14" ht="15" customHeight="1">
      <c r="A467" s="140" t="s">
        <v>5094</v>
      </c>
      <c r="B467" s="140" t="s">
        <v>8527</v>
      </c>
      <c r="C467" s="73" t="s">
        <v>1321</v>
      </c>
      <c r="D467" s="140" t="s">
        <v>7959</v>
      </c>
      <c r="E467" s="86" t="s">
        <v>10496</v>
      </c>
      <c r="F467" s="86" t="s">
        <v>980</v>
      </c>
      <c r="G467" s="86">
        <v>5</v>
      </c>
      <c r="H467" s="86" t="s">
        <v>1057</v>
      </c>
      <c r="I467" s="86" t="s">
        <v>165</v>
      </c>
      <c r="J467" s="86" t="s">
        <v>35</v>
      </c>
      <c r="K467" s="86" t="s">
        <v>24</v>
      </c>
      <c r="L467" s="86" t="s">
        <v>30</v>
      </c>
      <c r="M467" s="86" t="s">
        <v>45</v>
      </c>
      <c r="N467" s="86" t="s">
        <v>45</v>
      </c>
    </row>
    <row r="468" spans="1:14" ht="15" customHeight="1">
      <c r="A468" s="140" t="s">
        <v>5094</v>
      </c>
      <c r="B468" s="140" t="s">
        <v>8527</v>
      </c>
      <c r="C468" s="73" t="s">
        <v>1321</v>
      </c>
      <c r="D468" s="140" t="s">
        <v>7103</v>
      </c>
      <c r="E468" s="86" t="s">
        <v>10497</v>
      </c>
      <c r="F468" s="86" t="s">
        <v>980</v>
      </c>
      <c r="G468" s="86">
        <v>5</v>
      </c>
      <c r="H468" s="86" t="s">
        <v>1057</v>
      </c>
      <c r="I468" s="86" t="s">
        <v>165</v>
      </c>
      <c r="J468" s="86" t="s">
        <v>35</v>
      </c>
      <c r="K468" s="86" t="s">
        <v>220</v>
      </c>
      <c r="L468" s="86" t="s">
        <v>30</v>
      </c>
      <c r="M468" s="86" t="s">
        <v>45</v>
      </c>
      <c r="N468" s="86" t="s">
        <v>45</v>
      </c>
    </row>
    <row r="469" spans="1:14" ht="15" customHeight="1">
      <c r="A469" s="140" t="s">
        <v>5094</v>
      </c>
      <c r="B469" s="140" t="s">
        <v>8527</v>
      </c>
      <c r="C469" s="73" t="s">
        <v>1321</v>
      </c>
      <c r="D469" s="140" t="s">
        <v>7110</v>
      </c>
      <c r="E469" s="86" t="s">
        <v>10498</v>
      </c>
      <c r="F469" s="86" t="s">
        <v>980</v>
      </c>
      <c r="G469" s="86">
        <v>5</v>
      </c>
      <c r="H469" s="86" t="s">
        <v>1059</v>
      </c>
      <c r="I469" s="86" t="s">
        <v>165</v>
      </c>
      <c r="J469" s="86" t="s">
        <v>35</v>
      </c>
      <c r="K469" s="86" t="s">
        <v>220</v>
      </c>
      <c r="L469" s="86" t="s">
        <v>30</v>
      </c>
      <c r="M469" s="86" t="s">
        <v>45</v>
      </c>
      <c r="N469" s="86" t="s">
        <v>45</v>
      </c>
    </row>
    <row r="470" spans="1:14" ht="15" customHeight="1">
      <c r="A470" s="140" t="s">
        <v>5094</v>
      </c>
      <c r="B470" s="140" t="s">
        <v>8527</v>
      </c>
      <c r="C470" s="73" t="s">
        <v>1321</v>
      </c>
      <c r="D470" s="140" t="s">
        <v>8390</v>
      </c>
      <c r="E470" s="86" t="s">
        <v>10499</v>
      </c>
      <c r="F470" s="86" t="s">
        <v>980</v>
      </c>
      <c r="G470" s="86">
        <v>5</v>
      </c>
      <c r="H470" s="86" t="s">
        <v>1057</v>
      </c>
      <c r="I470" s="86" t="s">
        <v>165</v>
      </c>
      <c r="J470" s="86" t="s">
        <v>42</v>
      </c>
      <c r="K470" s="86" t="s">
        <v>220</v>
      </c>
      <c r="L470" s="86" t="s">
        <v>30</v>
      </c>
      <c r="M470" s="86" t="s">
        <v>45</v>
      </c>
      <c r="N470" s="86" t="s">
        <v>45</v>
      </c>
    </row>
    <row r="471" spans="1:14">
      <c r="A471" s="140" t="s">
        <v>5094</v>
      </c>
      <c r="B471" s="140" t="s">
        <v>8527</v>
      </c>
      <c r="C471" s="73" t="s">
        <v>1321</v>
      </c>
      <c r="D471" s="140" t="s">
        <v>8391</v>
      </c>
      <c r="E471" s="86" t="s">
        <v>10500</v>
      </c>
      <c r="F471" s="86" t="s">
        <v>983</v>
      </c>
      <c r="G471" s="86">
        <v>2</v>
      </c>
      <c r="H471" s="86" t="s">
        <v>1057</v>
      </c>
      <c r="I471" s="86" t="s">
        <v>36</v>
      </c>
      <c r="J471" s="86" t="s">
        <v>35</v>
      </c>
      <c r="K471" s="86" t="s">
        <v>220</v>
      </c>
      <c r="L471" s="86" t="s">
        <v>30</v>
      </c>
      <c r="M471" s="86" t="s">
        <v>45</v>
      </c>
      <c r="N471" s="86" t="s">
        <v>30</v>
      </c>
    </row>
    <row r="472" spans="1:14" ht="15" customHeight="1">
      <c r="A472" s="140" t="s">
        <v>5094</v>
      </c>
      <c r="B472" s="140" t="s">
        <v>8527</v>
      </c>
      <c r="C472" s="73" t="s">
        <v>1321</v>
      </c>
      <c r="D472" s="140" t="s">
        <v>7962</v>
      </c>
      <c r="E472" s="86" t="s">
        <v>10501</v>
      </c>
      <c r="F472" s="86" t="s">
        <v>982</v>
      </c>
      <c r="G472" s="86">
        <v>4</v>
      </c>
      <c r="H472" s="86" t="s">
        <v>1057</v>
      </c>
      <c r="I472" s="86" t="s">
        <v>165</v>
      </c>
      <c r="J472" s="86" t="s">
        <v>35</v>
      </c>
      <c r="K472" s="86" t="s">
        <v>220</v>
      </c>
      <c r="L472" s="86" t="s">
        <v>30</v>
      </c>
      <c r="M472" s="86" t="s">
        <v>45</v>
      </c>
      <c r="N472" s="86" t="s">
        <v>45</v>
      </c>
    </row>
    <row r="473" spans="1:14" ht="15" customHeight="1">
      <c r="A473" s="140" t="s">
        <v>5094</v>
      </c>
      <c r="B473" s="140" t="s">
        <v>8527</v>
      </c>
      <c r="C473" s="73" t="s">
        <v>1321</v>
      </c>
      <c r="D473" s="140" t="s">
        <v>5973</v>
      </c>
      <c r="E473" s="86" t="s">
        <v>10502</v>
      </c>
      <c r="F473" s="86" t="s">
        <v>980</v>
      </c>
      <c r="G473" s="86">
        <v>5</v>
      </c>
      <c r="H473" s="86" t="s">
        <v>1057</v>
      </c>
      <c r="I473" s="86" t="s">
        <v>165</v>
      </c>
      <c r="J473" s="86" t="s">
        <v>191</v>
      </c>
      <c r="K473" s="86" t="s">
        <v>220</v>
      </c>
      <c r="L473" s="86" t="s">
        <v>30</v>
      </c>
      <c r="M473" s="86" t="s">
        <v>45</v>
      </c>
      <c r="N473" s="86" t="s">
        <v>45</v>
      </c>
    </row>
    <row r="474" spans="1:14" ht="15" customHeight="1">
      <c r="A474" s="140" t="s">
        <v>5094</v>
      </c>
      <c r="B474" s="140" t="s">
        <v>8527</v>
      </c>
      <c r="C474" s="73" t="s">
        <v>1321</v>
      </c>
      <c r="D474" s="140" t="s">
        <v>7961</v>
      </c>
      <c r="E474" s="86" t="s">
        <v>10503</v>
      </c>
      <c r="F474" s="86" t="s">
        <v>980</v>
      </c>
      <c r="G474" s="86">
        <v>5</v>
      </c>
      <c r="H474" s="86" t="s">
        <v>1059</v>
      </c>
      <c r="I474" s="86" t="s">
        <v>165</v>
      </c>
      <c r="J474" s="86" t="s">
        <v>191</v>
      </c>
      <c r="K474" s="86" t="s">
        <v>220</v>
      </c>
      <c r="L474" s="86" t="s">
        <v>30</v>
      </c>
      <c r="M474" s="86" t="s">
        <v>45</v>
      </c>
      <c r="N474" s="86" t="s">
        <v>45</v>
      </c>
    </row>
    <row r="475" spans="1:14" ht="15" customHeight="1">
      <c r="A475" s="140" t="s">
        <v>5094</v>
      </c>
      <c r="B475" s="140" t="s">
        <v>8527</v>
      </c>
      <c r="C475" s="140" t="s">
        <v>7742</v>
      </c>
      <c r="D475" s="140" t="s">
        <v>9912</v>
      </c>
      <c r="E475" s="86" t="s">
        <v>10504</v>
      </c>
      <c r="F475" s="86" t="s">
        <v>982</v>
      </c>
      <c r="G475" s="86">
        <v>4</v>
      </c>
      <c r="H475" s="86" t="s">
        <v>1057</v>
      </c>
      <c r="I475" s="86" t="s">
        <v>165</v>
      </c>
      <c r="J475" s="86" t="s">
        <v>21</v>
      </c>
      <c r="K475" s="86" t="s">
        <v>220</v>
      </c>
      <c r="L475" s="86" t="s">
        <v>45</v>
      </c>
      <c r="M475" s="86" t="s">
        <v>45</v>
      </c>
      <c r="N475" s="86" t="s">
        <v>45</v>
      </c>
    </row>
    <row r="476" spans="1:14" ht="15" customHeight="1">
      <c r="A476" s="140" t="s">
        <v>5094</v>
      </c>
      <c r="B476" s="140" t="s">
        <v>8527</v>
      </c>
      <c r="C476" s="73" t="s">
        <v>1324</v>
      </c>
      <c r="D476" s="140" t="s">
        <v>8401</v>
      </c>
      <c r="E476" s="86" t="s">
        <v>10505</v>
      </c>
      <c r="F476" s="86" t="s">
        <v>979</v>
      </c>
      <c r="G476" s="86">
        <v>3</v>
      </c>
      <c r="H476" s="86" t="s">
        <v>1057</v>
      </c>
      <c r="I476" s="86" t="s">
        <v>36</v>
      </c>
      <c r="J476" s="86" t="s">
        <v>42</v>
      </c>
      <c r="K476" s="86" t="s">
        <v>220</v>
      </c>
      <c r="L476" s="86" t="s">
        <v>30</v>
      </c>
      <c r="M476" s="86" t="s">
        <v>45</v>
      </c>
      <c r="N476" s="86" t="s">
        <v>30</v>
      </c>
    </row>
    <row r="477" spans="1:14" ht="15" customHeight="1">
      <c r="A477" s="140" t="s">
        <v>5094</v>
      </c>
      <c r="B477" s="140" t="s">
        <v>8527</v>
      </c>
      <c r="C477" s="73" t="s">
        <v>1324</v>
      </c>
      <c r="D477" s="140" t="s">
        <v>7963</v>
      </c>
      <c r="E477" s="86" t="s">
        <v>10506</v>
      </c>
      <c r="F477" s="86" t="s">
        <v>979</v>
      </c>
      <c r="G477" s="86">
        <v>3</v>
      </c>
      <c r="H477" s="86" t="s">
        <v>1057</v>
      </c>
      <c r="I477" s="86" t="s">
        <v>36</v>
      </c>
      <c r="J477" s="86" t="s">
        <v>169</v>
      </c>
      <c r="K477" s="86" t="s">
        <v>220</v>
      </c>
      <c r="L477" s="86" t="s">
        <v>45</v>
      </c>
      <c r="M477" s="86" t="s">
        <v>45</v>
      </c>
      <c r="N477" s="86" t="s">
        <v>30</v>
      </c>
    </row>
    <row r="478" spans="1:14" ht="15" customHeight="1">
      <c r="A478" s="140" t="s">
        <v>5094</v>
      </c>
      <c r="B478" s="140" t="s">
        <v>8527</v>
      </c>
      <c r="C478" s="73" t="s">
        <v>1330</v>
      </c>
      <c r="D478" s="140" t="s">
        <v>7686</v>
      </c>
      <c r="E478" s="86" t="s">
        <v>10507</v>
      </c>
      <c r="F478" s="86" t="s">
        <v>980</v>
      </c>
      <c r="G478" s="86">
        <v>5</v>
      </c>
      <c r="H478" s="86" t="s">
        <v>1057</v>
      </c>
      <c r="I478" s="86" t="s">
        <v>165</v>
      </c>
      <c r="J478" s="86" t="s">
        <v>5841</v>
      </c>
      <c r="K478" s="86" t="s">
        <v>220</v>
      </c>
      <c r="L478" s="86" t="s">
        <v>30</v>
      </c>
      <c r="M478" s="86" t="s">
        <v>45</v>
      </c>
      <c r="N478" s="86" t="s">
        <v>45</v>
      </c>
    </row>
    <row r="479" spans="1:14" ht="15" customHeight="1">
      <c r="A479" s="140" t="s">
        <v>5094</v>
      </c>
      <c r="B479" s="140" t="s">
        <v>8527</v>
      </c>
      <c r="C479" s="73" t="s">
        <v>1330</v>
      </c>
      <c r="D479" s="140" t="s">
        <v>7689</v>
      </c>
      <c r="E479" s="894" t="s">
        <v>10508</v>
      </c>
      <c r="F479" s="86" t="s">
        <v>980</v>
      </c>
      <c r="G479" s="86">
        <v>5</v>
      </c>
      <c r="H479" s="86" t="s">
        <v>1059</v>
      </c>
      <c r="I479" s="86" t="s">
        <v>165</v>
      </c>
      <c r="J479" s="86" t="s">
        <v>5841</v>
      </c>
      <c r="K479" s="86" t="s">
        <v>220</v>
      </c>
      <c r="L479" s="86" t="s">
        <v>30</v>
      </c>
      <c r="M479" s="86" t="s">
        <v>45</v>
      </c>
      <c r="N479" s="86" t="s">
        <v>45</v>
      </c>
    </row>
    <row r="480" spans="1:14">
      <c r="A480" s="140" t="s">
        <v>5094</v>
      </c>
      <c r="B480" s="140" t="s">
        <v>8527</v>
      </c>
      <c r="C480" s="73" t="s">
        <v>1330</v>
      </c>
      <c r="D480" s="140" t="s">
        <v>7480</v>
      </c>
      <c r="E480" s="894" t="s">
        <v>10509</v>
      </c>
      <c r="F480" s="86" t="s">
        <v>979</v>
      </c>
      <c r="G480" s="86">
        <v>3</v>
      </c>
      <c r="H480" s="86" t="s">
        <v>1059</v>
      </c>
      <c r="I480" s="86" t="s">
        <v>36</v>
      </c>
      <c r="J480" s="86" t="s">
        <v>35</v>
      </c>
      <c r="K480" s="86" t="s">
        <v>220</v>
      </c>
      <c r="L480" s="86" t="s">
        <v>45</v>
      </c>
      <c r="M480" s="86" t="s">
        <v>45</v>
      </c>
      <c r="N480" s="86" t="s">
        <v>45</v>
      </c>
    </row>
    <row r="481" spans="1:14">
      <c r="A481" s="140" t="s">
        <v>5094</v>
      </c>
      <c r="B481" s="140" t="s">
        <v>8527</v>
      </c>
      <c r="C481" s="73" t="s">
        <v>1330</v>
      </c>
      <c r="D481" s="140" t="s">
        <v>7479</v>
      </c>
      <c r="E481" s="86" t="s">
        <v>10510</v>
      </c>
      <c r="F481" s="86" t="s">
        <v>979</v>
      </c>
      <c r="G481" s="86">
        <v>3</v>
      </c>
      <c r="H481" s="86" t="s">
        <v>1057</v>
      </c>
      <c r="I481" s="86" t="s">
        <v>36</v>
      </c>
      <c r="J481" s="86" t="s">
        <v>35</v>
      </c>
      <c r="K481" s="86" t="s">
        <v>220</v>
      </c>
      <c r="L481" s="86" t="s">
        <v>45</v>
      </c>
      <c r="M481" s="86" t="s">
        <v>45</v>
      </c>
      <c r="N481" s="86" t="s">
        <v>30</v>
      </c>
    </row>
    <row r="482" spans="1:14" ht="15" customHeight="1">
      <c r="A482" s="140" t="s">
        <v>5094</v>
      </c>
      <c r="B482" s="140" t="s">
        <v>8527</v>
      </c>
      <c r="C482" s="140" t="s">
        <v>1330</v>
      </c>
      <c r="D482" s="140" t="s">
        <v>9913</v>
      </c>
      <c r="E482" s="86" t="s">
        <v>10511</v>
      </c>
      <c r="F482" s="86" t="s">
        <v>982</v>
      </c>
      <c r="G482" s="86">
        <v>4</v>
      </c>
      <c r="H482" s="86" t="s">
        <v>1057</v>
      </c>
      <c r="I482" s="86" t="s">
        <v>165</v>
      </c>
      <c r="J482" s="86" t="s">
        <v>191</v>
      </c>
      <c r="K482" s="86" t="s">
        <v>220</v>
      </c>
      <c r="L482" s="86" t="s">
        <v>45</v>
      </c>
      <c r="M482" s="86" t="s">
        <v>45</v>
      </c>
      <c r="N482" s="86" t="s">
        <v>45</v>
      </c>
    </row>
    <row r="483" spans="1:14" ht="15" customHeight="1">
      <c r="A483" s="140" t="s">
        <v>5094</v>
      </c>
      <c r="B483" s="140" t="s">
        <v>8527</v>
      </c>
      <c r="C483" s="140" t="s">
        <v>1330</v>
      </c>
      <c r="D483" s="140" t="s">
        <v>9914</v>
      </c>
      <c r="E483" s="86" t="s">
        <v>10512</v>
      </c>
      <c r="F483" s="86" t="s">
        <v>982</v>
      </c>
      <c r="G483" s="86">
        <v>4</v>
      </c>
      <c r="H483" s="86" t="s">
        <v>1059</v>
      </c>
      <c r="I483" s="86" t="s">
        <v>165</v>
      </c>
      <c r="J483" s="86" t="s">
        <v>191</v>
      </c>
      <c r="K483" s="86" t="s">
        <v>220</v>
      </c>
      <c r="L483" s="86" t="s">
        <v>45</v>
      </c>
      <c r="M483" s="86" t="s">
        <v>45</v>
      </c>
      <c r="N483" s="86" t="s">
        <v>45</v>
      </c>
    </row>
    <row r="484" spans="1:14">
      <c r="A484" s="140" t="s">
        <v>5094</v>
      </c>
      <c r="B484" s="140" t="s">
        <v>8527</v>
      </c>
      <c r="C484" s="140" t="s">
        <v>1330</v>
      </c>
      <c r="D484" s="140" t="s">
        <v>8052</v>
      </c>
      <c r="E484" s="86" t="s">
        <v>10513</v>
      </c>
      <c r="F484" s="86" t="s">
        <v>983</v>
      </c>
      <c r="G484" s="86">
        <v>2</v>
      </c>
      <c r="H484" s="86" t="s">
        <v>1057</v>
      </c>
      <c r="I484" s="86" t="s">
        <v>36</v>
      </c>
      <c r="J484" s="86" t="s">
        <v>35</v>
      </c>
      <c r="K484" s="86" t="s">
        <v>220</v>
      </c>
      <c r="L484" s="86" t="s">
        <v>45</v>
      </c>
      <c r="M484" s="86" t="s">
        <v>45</v>
      </c>
      <c r="N484" s="86" t="s">
        <v>30</v>
      </c>
    </row>
    <row r="485" spans="1:14">
      <c r="A485" s="140" t="s">
        <v>5094</v>
      </c>
      <c r="B485" s="140" t="s">
        <v>8527</v>
      </c>
      <c r="C485" s="140" t="s">
        <v>1454</v>
      </c>
      <c r="D485" s="140" t="s">
        <v>8440</v>
      </c>
      <c r="E485" s="86" t="s">
        <v>10514</v>
      </c>
      <c r="F485" s="86" t="s">
        <v>983</v>
      </c>
      <c r="G485" s="86">
        <v>2</v>
      </c>
      <c r="H485" s="86" t="s">
        <v>1057</v>
      </c>
      <c r="I485" s="86" t="s">
        <v>36</v>
      </c>
      <c r="J485" s="86" t="s">
        <v>35</v>
      </c>
      <c r="K485" s="86" t="s">
        <v>220</v>
      </c>
      <c r="L485" s="86" t="s">
        <v>45</v>
      </c>
      <c r="M485" s="86" t="s">
        <v>45</v>
      </c>
      <c r="N485" s="86" t="s">
        <v>30</v>
      </c>
    </row>
    <row r="486" spans="1:14">
      <c r="A486" s="140" t="s">
        <v>5094</v>
      </c>
      <c r="B486" s="140" t="s">
        <v>8527</v>
      </c>
      <c r="C486" s="140" t="s">
        <v>1454</v>
      </c>
      <c r="D486" s="140" t="s">
        <v>7690</v>
      </c>
      <c r="E486" s="86" t="s">
        <v>10515</v>
      </c>
      <c r="F486" s="86" t="s">
        <v>983</v>
      </c>
      <c r="G486" s="86">
        <v>2</v>
      </c>
      <c r="H486" s="86" t="s">
        <v>1059</v>
      </c>
      <c r="I486" s="86" t="s">
        <v>36</v>
      </c>
      <c r="J486" s="86" t="s">
        <v>35</v>
      </c>
      <c r="K486" s="86" t="s">
        <v>220</v>
      </c>
      <c r="L486" s="86" t="s">
        <v>45</v>
      </c>
      <c r="M486" s="86" t="s">
        <v>45</v>
      </c>
      <c r="N486" s="86" t="s">
        <v>45</v>
      </c>
    </row>
    <row r="487" spans="1:14" ht="15" customHeight="1">
      <c r="A487" s="140" t="s">
        <v>5094</v>
      </c>
      <c r="B487" s="140" t="s">
        <v>8527</v>
      </c>
      <c r="C487" s="140" t="s">
        <v>9915</v>
      </c>
      <c r="D487" s="140" t="s">
        <v>9916</v>
      </c>
      <c r="E487" s="86" t="s">
        <v>10516</v>
      </c>
      <c r="F487" s="86" t="s">
        <v>980</v>
      </c>
      <c r="G487" s="86">
        <v>5</v>
      </c>
      <c r="H487" s="86" t="s">
        <v>1057</v>
      </c>
      <c r="I487" s="86" t="s">
        <v>165</v>
      </c>
      <c r="J487" s="86" t="s">
        <v>180</v>
      </c>
      <c r="K487" s="86" t="s">
        <v>220</v>
      </c>
      <c r="L487" s="86" t="s">
        <v>45</v>
      </c>
      <c r="M487" s="86" t="s">
        <v>45</v>
      </c>
      <c r="N487" s="86" t="s">
        <v>45</v>
      </c>
    </row>
    <row r="488" spans="1:14" ht="15" customHeight="1">
      <c r="A488" s="140" t="s">
        <v>5094</v>
      </c>
      <c r="B488" s="140" t="s">
        <v>8527</v>
      </c>
      <c r="C488" s="140" t="s">
        <v>9915</v>
      </c>
      <c r="D488" s="140" t="s">
        <v>9917</v>
      </c>
      <c r="E488" s="86" t="s">
        <v>10517</v>
      </c>
      <c r="F488" s="86" t="s">
        <v>980</v>
      </c>
      <c r="G488" s="86">
        <v>5</v>
      </c>
      <c r="H488" s="86" t="s">
        <v>1059</v>
      </c>
      <c r="I488" s="86" t="s">
        <v>165</v>
      </c>
      <c r="J488" s="86" t="s">
        <v>180</v>
      </c>
      <c r="K488" s="86" t="s">
        <v>220</v>
      </c>
      <c r="L488" s="86" t="s">
        <v>45</v>
      </c>
      <c r="M488" s="86" t="s">
        <v>45</v>
      </c>
      <c r="N488" s="86" t="s">
        <v>45</v>
      </c>
    </row>
    <row r="489" spans="1:14" ht="15" customHeight="1">
      <c r="A489" s="140" t="s">
        <v>5094</v>
      </c>
      <c r="B489" s="140" t="s">
        <v>8527</v>
      </c>
      <c r="C489" s="140" t="s">
        <v>6010</v>
      </c>
      <c r="D489" s="140" t="s">
        <v>7989</v>
      </c>
      <c r="E489" s="86" t="s">
        <v>10518</v>
      </c>
      <c r="F489" s="86" t="s">
        <v>983</v>
      </c>
      <c r="G489" s="86">
        <v>2</v>
      </c>
      <c r="H489" s="86" t="s">
        <v>1057</v>
      </c>
      <c r="I489" s="86" t="s">
        <v>36</v>
      </c>
      <c r="J489" s="86" t="s">
        <v>180</v>
      </c>
      <c r="K489" s="86" t="s">
        <v>220</v>
      </c>
      <c r="L489" s="86" t="s">
        <v>30</v>
      </c>
      <c r="M489" s="86" t="s">
        <v>45</v>
      </c>
      <c r="N489" s="86" t="s">
        <v>30</v>
      </c>
    </row>
    <row r="490" spans="1:14" ht="15" customHeight="1">
      <c r="A490" s="140" t="s">
        <v>5094</v>
      </c>
      <c r="B490" s="140" t="s">
        <v>8527</v>
      </c>
      <c r="C490" s="140" t="s">
        <v>6010</v>
      </c>
      <c r="D490" s="140" t="s">
        <v>10519</v>
      </c>
      <c r="E490" s="86" t="s">
        <v>10520</v>
      </c>
      <c r="F490" s="86" t="s">
        <v>983</v>
      </c>
      <c r="G490" s="86">
        <v>2</v>
      </c>
      <c r="H490" s="86" t="s">
        <v>1057</v>
      </c>
      <c r="I490" s="86" t="s">
        <v>36</v>
      </c>
      <c r="J490" s="86" t="s">
        <v>180</v>
      </c>
      <c r="K490" s="86" t="s">
        <v>220</v>
      </c>
      <c r="L490" s="86" t="s">
        <v>30</v>
      </c>
      <c r="M490" s="86" t="s">
        <v>45</v>
      </c>
      <c r="N490" s="86" t="s">
        <v>45</v>
      </c>
    </row>
    <row r="491" spans="1:14" ht="15" customHeight="1">
      <c r="A491" s="140" t="s">
        <v>5094</v>
      </c>
      <c r="B491" s="140" t="s">
        <v>8527</v>
      </c>
      <c r="C491" s="140" t="s">
        <v>6010</v>
      </c>
      <c r="D491" s="140" t="s">
        <v>8424</v>
      </c>
      <c r="E491" s="86" t="s">
        <v>10546</v>
      </c>
      <c r="F491" s="86" t="s">
        <v>983</v>
      </c>
      <c r="G491" s="86">
        <v>2</v>
      </c>
      <c r="H491" s="86" t="s">
        <v>1057</v>
      </c>
      <c r="I491" s="86" t="s">
        <v>36</v>
      </c>
      <c r="J491" s="86" t="s">
        <v>180</v>
      </c>
      <c r="K491" s="86" t="s">
        <v>220</v>
      </c>
      <c r="L491" s="86" t="s">
        <v>45</v>
      </c>
      <c r="M491" s="86" t="s">
        <v>45</v>
      </c>
      <c r="N491" s="86" t="s">
        <v>30</v>
      </c>
    </row>
    <row r="492" spans="1:14" ht="15" customHeight="1">
      <c r="A492" s="140" t="s">
        <v>5094</v>
      </c>
      <c r="B492" s="140" t="s">
        <v>8527</v>
      </c>
      <c r="C492" s="140" t="s">
        <v>6010</v>
      </c>
      <c r="D492" s="140" t="s">
        <v>10547</v>
      </c>
      <c r="E492" s="86" t="s">
        <v>10548</v>
      </c>
      <c r="F492" s="86" t="s">
        <v>983</v>
      </c>
      <c r="G492" s="86">
        <v>2</v>
      </c>
      <c r="H492" s="86" t="s">
        <v>1057</v>
      </c>
      <c r="I492" s="86" t="s">
        <v>36</v>
      </c>
      <c r="J492" s="86" t="s">
        <v>180</v>
      </c>
      <c r="K492" s="86" t="s">
        <v>220</v>
      </c>
      <c r="L492" s="86" t="s">
        <v>45</v>
      </c>
      <c r="M492" s="86" t="s">
        <v>45</v>
      </c>
      <c r="N492" s="86" t="s">
        <v>45</v>
      </c>
    </row>
    <row r="493" spans="1:14">
      <c r="A493" s="140" t="s">
        <v>5094</v>
      </c>
      <c r="B493" s="140" t="s">
        <v>8527</v>
      </c>
      <c r="C493" s="140" t="s">
        <v>6010</v>
      </c>
      <c r="D493" s="140" t="s">
        <v>8402</v>
      </c>
      <c r="E493" s="86" t="s">
        <v>10521</v>
      </c>
      <c r="F493" s="86" t="s">
        <v>981</v>
      </c>
      <c r="G493" s="86">
        <v>1</v>
      </c>
      <c r="H493" s="86" t="s">
        <v>1057</v>
      </c>
      <c r="I493" s="86" t="s">
        <v>36</v>
      </c>
      <c r="J493" s="86" t="s">
        <v>25</v>
      </c>
      <c r="K493" s="86" t="s">
        <v>220</v>
      </c>
      <c r="L493" s="86" t="s">
        <v>45</v>
      </c>
      <c r="M493" s="86" t="s">
        <v>45</v>
      </c>
      <c r="N493" s="86" t="s">
        <v>45</v>
      </c>
    </row>
    <row r="494" spans="1:14" ht="15" customHeight="1">
      <c r="A494" s="140" t="s">
        <v>5094</v>
      </c>
      <c r="B494" s="140" t="s">
        <v>8527</v>
      </c>
      <c r="C494" s="73" t="s">
        <v>6010</v>
      </c>
      <c r="D494" s="140" t="s">
        <v>8403</v>
      </c>
      <c r="E494" s="86" t="s">
        <v>10522</v>
      </c>
      <c r="F494" s="86" t="s">
        <v>980</v>
      </c>
      <c r="G494" s="86">
        <v>5</v>
      </c>
      <c r="H494" s="86" t="s">
        <v>1057</v>
      </c>
      <c r="I494" s="86" t="s">
        <v>165</v>
      </c>
      <c r="J494" s="86" t="s">
        <v>25</v>
      </c>
      <c r="K494" s="86" t="s">
        <v>220</v>
      </c>
      <c r="L494" s="86" t="s">
        <v>45</v>
      </c>
      <c r="M494" s="86" t="s">
        <v>45</v>
      </c>
      <c r="N494" s="86" t="s">
        <v>45</v>
      </c>
    </row>
    <row r="495" spans="1:14" ht="15" customHeight="1">
      <c r="A495" s="140" t="s">
        <v>5094</v>
      </c>
      <c r="B495" s="140" t="s">
        <v>8527</v>
      </c>
      <c r="C495" s="140" t="s">
        <v>6010</v>
      </c>
      <c r="D495" s="140" t="s">
        <v>8404</v>
      </c>
      <c r="E495" s="86" t="s">
        <v>10525</v>
      </c>
      <c r="F495" s="86" t="s">
        <v>980</v>
      </c>
      <c r="G495" s="86">
        <v>5</v>
      </c>
      <c r="H495" s="86" t="s">
        <v>1057</v>
      </c>
      <c r="I495" s="86" t="s">
        <v>165</v>
      </c>
      <c r="J495" s="86" t="s">
        <v>180</v>
      </c>
      <c r="K495" s="86" t="s">
        <v>223</v>
      </c>
      <c r="L495" s="86" t="s">
        <v>30</v>
      </c>
      <c r="M495" s="86" t="s">
        <v>45</v>
      </c>
      <c r="N495" s="86" t="s">
        <v>30</v>
      </c>
    </row>
    <row r="496" spans="1:14" ht="15" customHeight="1">
      <c r="A496" s="140" t="s">
        <v>5094</v>
      </c>
      <c r="B496" s="140" t="s">
        <v>8527</v>
      </c>
      <c r="C496" s="140" t="s">
        <v>6010</v>
      </c>
      <c r="D496" s="140" t="s">
        <v>8405</v>
      </c>
      <c r="E496" s="86" t="s">
        <v>10526</v>
      </c>
      <c r="F496" s="86" t="s">
        <v>980</v>
      </c>
      <c r="G496" s="86">
        <v>5</v>
      </c>
      <c r="H496" s="86" t="s">
        <v>1057</v>
      </c>
      <c r="I496" s="86" t="s">
        <v>165</v>
      </c>
      <c r="J496" s="86" t="s">
        <v>180</v>
      </c>
      <c r="K496" s="86" t="s">
        <v>223</v>
      </c>
      <c r="L496" s="86" t="s">
        <v>30</v>
      </c>
      <c r="M496" s="86" t="s">
        <v>45</v>
      </c>
      <c r="N496" s="86" t="s">
        <v>30</v>
      </c>
    </row>
    <row r="497" spans="1:14" ht="15" customHeight="1">
      <c r="A497" s="140" t="s">
        <v>5094</v>
      </c>
      <c r="B497" s="140" t="s">
        <v>8527</v>
      </c>
      <c r="C497" s="73" t="s">
        <v>6010</v>
      </c>
      <c r="D497" s="140" t="s">
        <v>7111</v>
      </c>
      <c r="E497" s="86" t="s">
        <v>10527</v>
      </c>
      <c r="F497" s="86" t="s">
        <v>980</v>
      </c>
      <c r="G497" s="86">
        <v>5</v>
      </c>
      <c r="H497" s="86" t="s">
        <v>1059</v>
      </c>
      <c r="I497" s="86" t="s">
        <v>165</v>
      </c>
      <c r="J497" s="86" t="s">
        <v>180</v>
      </c>
      <c r="K497" s="86" t="s">
        <v>223</v>
      </c>
      <c r="L497" s="86" t="s">
        <v>30</v>
      </c>
      <c r="M497" s="86" t="s">
        <v>45</v>
      </c>
      <c r="N497" s="86" t="s">
        <v>30</v>
      </c>
    </row>
    <row r="498" spans="1:14" ht="15" customHeight="1">
      <c r="A498" s="140" t="s">
        <v>5094</v>
      </c>
      <c r="B498" s="140" t="s">
        <v>8527</v>
      </c>
      <c r="C498" s="73" t="s">
        <v>6010</v>
      </c>
      <c r="D498" s="140" t="s">
        <v>7687</v>
      </c>
      <c r="E498" s="86" t="s">
        <v>10528</v>
      </c>
      <c r="F498" s="86" t="s">
        <v>979</v>
      </c>
      <c r="G498" s="86">
        <v>3</v>
      </c>
      <c r="H498" s="86" t="s">
        <v>1057</v>
      </c>
      <c r="I498" s="86" t="s">
        <v>36</v>
      </c>
      <c r="J498" s="86" t="s">
        <v>180</v>
      </c>
      <c r="K498" s="86" t="s">
        <v>221</v>
      </c>
      <c r="L498" s="86" t="s">
        <v>45</v>
      </c>
      <c r="M498" s="86" t="s">
        <v>45</v>
      </c>
      <c r="N498" s="86" t="s">
        <v>30</v>
      </c>
    </row>
    <row r="499" spans="1:14" ht="15" customHeight="1">
      <c r="A499" s="140" t="s">
        <v>5094</v>
      </c>
      <c r="B499" s="140" t="s">
        <v>8527</v>
      </c>
      <c r="C499" s="140" t="s">
        <v>6010</v>
      </c>
      <c r="D499" s="140" t="s">
        <v>7691</v>
      </c>
      <c r="E499" s="86" t="s">
        <v>10529</v>
      </c>
      <c r="F499" s="86" t="s">
        <v>979</v>
      </c>
      <c r="G499" s="86">
        <v>3</v>
      </c>
      <c r="H499" s="86" t="s">
        <v>1059</v>
      </c>
      <c r="I499" s="86" t="s">
        <v>36</v>
      </c>
      <c r="J499" s="86" t="s">
        <v>180</v>
      </c>
      <c r="K499" s="86" t="s">
        <v>221</v>
      </c>
      <c r="L499" s="86" t="s">
        <v>45</v>
      </c>
      <c r="M499" s="86" t="s">
        <v>45</v>
      </c>
      <c r="N499" s="86" t="s">
        <v>45</v>
      </c>
    </row>
    <row r="500" spans="1:14" ht="15" customHeight="1">
      <c r="A500" s="140" t="s">
        <v>5094</v>
      </c>
      <c r="B500" s="140" t="s">
        <v>8527</v>
      </c>
      <c r="C500" s="140" t="s">
        <v>6010</v>
      </c>
      <c r="D500" s="140" t="s">
        <v>7688</v>
      </c>
      <c r="E500" s="86" t="s">
        <v>10530</v>
      </c>
      <c r="F500" s="86" t="s">
        <v>983</v>
      </c>
      <c r="G500" s="86">
        <v>2</v>
      </c>
      <c r="H500" s="86" t="s">
        <v>1057</v>
      </c>
      <c r="I500" s="86" t="s">
        <v>36</v>
      </c>
      <c r="J500" s="86" t="s">
        <v>180</v>
      </c>
      <c r="K500" s="86" t="s">
        <v>220</v>
      </c>
      <c r="L500" s="86" t="s">
        <v>45</v>
      </c>
      <c r="M500" s="86" t="s">
        <v>45</v>
      </c>
      <c r="N500" s="86" t="s">
        <v>45</v>
      </c>
    </row>
    <row r="501" spans="1:14" ht="15" customHeight="1">
      <c r="A501" s="140" t="s">
        <v>5094</v>
      </c>
      <c r="B501" s="140" t="s">
        <v>8527</v>
      </c>
      <c r="C501" s="73" t="s">
        <v>6010</v>
      </c>
      <c r="D501" s="140" t="s">
        <v>7692</v>
      </c>
      <c r="E501" s="86" t="s">
        <v>10531</v>
      </c>
      <c r="F501" s="86" t="s">
        <v>983</v>
      </c>
      <c r="G501" s="86">
        <v>2</v>
      </c>
      <c r="H501" s="86" t="s">
        <v>1059</v>
      </c>
      <c r="I501" s="86" t="s">
        <v>36</v>
      </c>
      <c r="J501" s="86" t="s">
        <v>180</v>
      </c>
      <c r="K501" s="86" t="s">
        <v>220</v>
      </c>
      <c r="L501" s="86" t="s">
        <v>45</v>
      </c>
      <c r="M501" s="86" t="s">
        <v>45</v>
      </c>
      <c r="N501" s="86" t="s">
        <v>45</v>
      </c>
    </row>
    <row r="502" spans="1:14" ht="15" customHeight="1">
      <c r="A502" s="140" t="s">
        <v>5094</v>
      </c>
      <c r="B502" s="140" t="s">
        <v>8527</v>
      </c>
      <c r="C502" s="73" t="s">
        <v>6010</v>
      </c>
      <c r="D502" s="777" t="s">
        <v>7365</v>
      </c>
      <c r="E502" s="86" t="s">
        <v>10532</v>
      </c>
      <c r="F502" s="86" t="s">
        <v>980</v>
      </c>
      <c r="G502" s="86">
        <v>5</v>
      </c>
      <c r="H502" s="86" t="s">
        <v>1057</v>
      </c>
      <c r="I502" s="86" t="s">
        <v>165</v>
      </c>
      <c r="J502" s="86" t="s">
        <v>169</v>
      </c>
      <c r="K502" s="86" t="s">
        <v>220</v>
      </c>
      <c r="L502" s="86" t="s">
        <v>45</v>
      </c>
      <c r="M502" s="86" t="s">
        <v>45</v>
      </c>
      <c r="N502" s="86" t="s">
        <v>30</v>
      </c>
    </row>
    <row r="503" spans="1:14" ht="15" customHeight="1">
      <c r="A503" s="140" t="s">
        <v>5094</v>
      </c>
      <c r="B503" s="140" t="s">
        <v>8527</v>
      </c>
      <c r="C503" s="73" t="s">
        <v>6010</v>
      </c>
      <c r="D503" s="777" t="s">
        <v>7369</v>
      </c>
      <c r="E503" s="86" t="s">
        <v>10533</v>
      </c>
      <c r="F503" s="86" t="s">
        <v>980</v>
      </c>
      <c r="G503" s="86">
        <v>5</v>
      </c>
      <c r="H503" s="86" t="s">
        <v>1059</v>
      </c>
      <c r="I503" s="86" t="s">
        <v>165</v>
      </c>
      <c r="J503" s="86" t="s">
        <v>169</v>
      </c>
      <c r="K503" s="86" t="s">
        <v>220</v>
      </c>
      <c r="L503" s="86" t="s">
        <v>45</v>
      </c>
      <c r="M503" s="86" t="s">
        <v>45</v>
      </c>
      <c r="N503" s="86" t="s">
        <v>10305</v>
      </c>
    </row>
    <row r="504" spans="1:14" ht="15" customHeight="1">
      <c r="A504" s="140" t="s">
        <v>5094</v>
      </c>
      <c r="B504" s="140" t="s">
        <v>8527</v>
      </c>
      <c r="C504" s="73" t="s">
        <v>6010</v>
      </c>
      <c r="D504" s="777" t="s">
        <v>7966</v>
      </c>
      <c r="E504" s="86" t="s">
        <v>10534</v>
      </c>
      <c r="F504" s="86" t="s">
        <v>982</v>
      </c>
      <c r="G504" s="86">
        <v>4</v>
      </c>
      <c r="H504" s="86" t="s">
        <v>1057</v>
      </c>
      <c r="I504" s="86" t="s">
        <v>165</v>
      </c>
      <c r="J504" s="86" t="s">
        <v>35</v>
      </c>
      <c r="K504" s="86" t="s">
        <v>220</v>
      </c>
      <c r="L504" s="86" t="s">
        <v>45</v>
      </c>
      <c r="M504" s="86" t="s">
        <v>45</v>
      </c>
      <c r="N504" s="86" t="s">
        <v>30</v>
      </c>
    </row>
    <row r="505" spans="1:14" ht="15" customHeight="1">
      <c r="A505" s="140" t="s">
        <v>5094</v>
      </c>
      <c r="B505" s="140" t="s">
        <v>8527</v>
      </c>
      <c r="C505" s="73" t="s">
        <v>6010</v>
      </c>
      <c r="D505" s="777" t="s">
        <v>7965</v>
      </c>
      <c r="E505" s="86" t="s">
        <v>10535</v>
      </c>
      <c r="F505" s="86" t="s">
        <v>982</v>
      </c>
      <c r="G505" s="86">
        <v>4</v>
      </c>
      <c r="H505" s="86" t="s">
        <v>1059</v>
      </c>
      <c r="I505" s="86" t="s">
        <v>165</v>
      </c>
      <c r="J505" s="86" t="s">
        <v>35</v>
      </c>
      <c r="K505" s="86" t="s">
        <v>220</v>
      </c>
      <c r="L505" s="86" t="s">
        <v>45</v>
      </c>
      <c r="M505" s="86" t="s">
        <v>45</v>
      </c>
      <c r="N505" s="86" t="s">
        <v>30</v>
      </c>
    </row>
    <row r="506" spans="1:14" ht="15" customHeight="1">
      <c r="A506" s="140" t="s">
        <v>5094</v>
      </c>
      <c r="B506" s="140" t="s">
        <v>8527</v>
      </c>
      <c r="C506" s="73" t="s">
        <v>6010</v>
      </c>
      <c r="D506" s="140" t="s">
        <v>7104</v>
      </c>
      <c r="E506" s="86" t="s">
        <v>10536</v>
      </c>
      <c r="F506" s="86" t="s">
        <v>979</v>
      </c>
      <c r="G506" s="86">
        <v>3</v>
      </c>
      <c r="H506" s="86" t="s">
        <v>1057</v>
      </c>
      <c r="I506" s="86" t="s">
        <v>192</v>
      </c>
      <c r="J506" s="86" t="s">
        <v>35</v>
      </c>
      <c r="K506" s="86" t="s">
        <v>220</v>
      </c>
      <c r="L506" s="86" t="s">
        <v>45</v>
      </c>
      <c r="M506" s="86" t="s">
        <v>45</v>
      </c>
      <c r="N506" s="86" t="s">
        <v>30</v>
      </c>
    </row>
    <row r="507" spans="1:14" ht="15" customHeight="1">
      <c r="A507" s="140" t="s">
        <v>5094</v>
      </c>
      <c r="B507" s="140" t="s">
        <v>8527</v>
      </c>
      <c r="C507" s="140" t="s">
        <v>6010</v>
      </c>
      <c r="D507" s="777" t="s">
        <v>7112</v>
      </c>
      <c r="E507" s="86" t="s">
        <v>10537</v>
      </c>
      <c r="F507" s="86" t="s">
        <v>979</v>
      </c>
      <c r="G507" s="86">
        <v>3</v>
      </c>
      <c r="H507" s="86" t="s">
        <v>1059</v>
      </c>
      <c r="I507" s="86" t="s">
        <v>192</v>
      </c>
      <c r="J507" s="86" t="s">
        <v>35</v>
      </c>
      <c r="K507" s="86" t="s">
        <v>220</v>
      </c>
      <c r="L507" s="86" t="s">
        <v>45</v>
      </c>
      <c r="M507" s="86" t="s">
        <v>45</v>
      </c>
      <c r="N507" s="86" t="s">
        <v>30</v>
      </c>
    </row>
    <row r="508" spans="1:14" ht="15" customHeight="1">
      <c r="A508" s="140" t="s">
        <v>5094</v>
      </c>
      <c r="B508" s="140" t="s">
        <v>8527</v>
      </c>
      <c r="C508" s="73" t="s">
        <v>6010</v>
      </c>
      <c r="D508" s="777" t="s">
        <v>8370</v>
      </c>
      <c r="E508" s="86" t="s">
        <v>10538</v>
      </c>
      <c r="F508" s="86" t="s">
        <v>980</v>
      </c>
      <c r="G508" s="86">
        <v>5</v>
      </c>
      <c r="H508" s="86" t="s">
        <v>1057</v>
      </c>
      <c r="I508" s="86" t="s">
        <v>165</v>
      </c>
      <c r="J508" s="86" t="s">
        <v>35</v>
      </c>
      <c r="K508" s="86" t="s">
        <v>24</v>
      </c>
      <c r="L508" s="86" t="s">
        <v>45</v>
      </c>
      <c r="M508" s="86" t="s">
        <v>45</v>
      </c>
      <c r="N508" s="86" t="s">
        <v>45</v>
      </c>
    </row>
    <row r="509" spans="1:14" ht="15" customHeight="1">
      <c r="A509" s="140" t="s">
        <v>5094</v>
      </c>
      <c r="B509" s="140" t="s">
        <v>8527</v>
      </c>
      <c r="C509" s="140" t="s">
        <v>6010</v>
      </c>
      <c r="D509" s="777" t="s">
        <v>8412</v>
      </c>
      <c r="E509" s="86" t="s">
        <v>10539</v>
      </c>
      <c r="F509" s="86" t="s">
        <v>980</v>
      </c>
      <c r="G509" s="86">
        <v>5</v>
      </c>
      <c r="H509" s="86" t="s">
        <v>1059</v>
      </c>
      <c r="I509" s="86" t="s">
        <v>165</v>
      </c>
      <c r="J509" s="86" t="s">
        <v>35</v>
      </c>
      <c r="K509" s="86" t="s">
        <v>24</v>
      </c>
      <c r="L509" s="86" t="s">
        <v>45</v>
      </c>
      <c r="M509" s="86" t="s">
        <v>45</v>
      </c>
      <c r="N509" s="86" t="s">
        <v>45</v>
      </c>
    </row>
    <row r="510" spans="1:14" ht="15" customHeight="1">
      <c r="A510" s="140" t="s">
        <v>5094</v>
      </c>
      <c r="B510" s="140" t="s">
        <v>8527</v>
      </c>
      <c r="C510" s="73" t="s">
        <v>6010</v>
      </c>
      <c r="D510" s="777" t="s">
        <v>7366</v>
      </c>
      <c r="E510" s="86" t="s">
        <v>10540</v>
      </c>
      <c r="F510" s="86" t="s">
        <v>980</v>
      </c>
      <c r="G510" s="86">
        <v>5</v>
      </c>
      <c r="H510" s="86" t="s">
        <v>1057</v>
      </c>
      <c r="I510" s="86" t="s">
        <v>165</v>
      </c>
      <c r="J510" s="86" t="s">
        <v>42</v>
      </c>
      <c r="K510" s="86" t="s">
        <v>220</v>
      </c>
      <c r="L510" s="86" t="s">
        <v>45</v>
      </c>
      <c r="M510" s="86" t="s">
        <v>45</v>
      </c>
      <c r="N510" s="86" t="s">
        <v>30</v>
      </c>
    </row>
    <row r="511" spans="1:14" ht="15" customHeight="1">
      <c r="A511" s="140" t="s">
        <v>5094</v>
      </c>
      <c r="B511" s="140" t="s">
        <v>8527</v>
      </c>
      <c r="C511" s="140" t="s">
        <v>6010</v>
      </c>
      <c r="D511" s="140" t="s">
        <v>7370</v>
      </c>
      <c r="E511" s="86" t="s">
        <v>10541</v>
      </c>
      <c r="F511" s="86" t="s">
        <v>980</v>
      </c>
      <c r="G511" s="86">
        <v>5</v>
      </c>
      <c r="H511" s="86" t="s">
        <v>1059</v>
      </c>
      <c r="I511" s="86" t="s">
        <v>165</v>
      </c>
      <c r="J511" s="86" t="s">
        <v>42</v>
      </c>
      <c r="K511" s="86" t="s">
        <v>220</v>
      </c>
      <c r="L511" s="86" t="s">
        <v>45</v>
      </c>
      <c r="M511" s="86" t="s">
        <v>45</v>
      </c>
      <c r="N511" s="86" t="s">
        <v>10305</v>
      </c>
    </row>
    <row r="512" spans="1:14">
      <c r="A512" s="140" t="s">
        <v>5094</v>
      </c>
      <c r="B512" s="140" t="s">
        <v>8527</v>
      </c>
      <c r="C512" s="140" t="s">
        <v>6010</v>
      </c>
      <c r="D512" s="140" t="s">
        <v>7964</v>
      </c>
      <c r="E512" s="86" t="s">
        <v>10542</v>
      </c>
      <c r="F512" s="86" t="s">
        <v>979</v>
      </c>
      <c r="G512" s="86">
        <v>3</v>
      </c>
      <c r="H512" s="86" t="s">
        <v>1057</v>
      </c>
      <c r="I512" s="86" t="s">
        <v>36</v>
      </c>
      <c r="J512" s="86" t="s">
        <v>35</v>
      </c>
      <c r="K512" s="86" t="s">
        <v>221</v>
      </c>
      <c r="L512" s="86" t="s">
        <v>30</v>
      </c>
      <c r="M512" s="86" t="s">
        <v>45</v>
      </c>
      <c r="N512" s="86" t="s">
        <v>30</v>
      </c>
    </row>
    <row r="513" spans="1:14">
      <c r="A513" s="140" t="s">
        <v>5094</v>
      </c>
      <c r="B513" s="140" t="s">
        <v>8527</v>
      </c>
      <c r="C513" s="140" t="s">
        <v>6010</v>
      </c>
      <c r="D513" s="140" t="s">
        <v>8413</v>
      </c>
      <c r="E513" s="86" t="s">
        <v>10543</v>
      </c>
      <c r="F513" s="86" t="s">
        <v>979</v>
      </c>
      <c r="G513" s="86">
        <v>3</v>
      </c>
      <c r="H513" s="86" t="s">
        <v>1059</v>
      </c>
      <c r="I513" s="86" t="s">
        <v>36</v>
      </c>
      <c r="J513" s="86" t="s">
        <v>35</v>
      </c>
      <c r="K513" s="86" t="s">
        <v>221</v>
      </c>
      <c r="L513" s="86" t="s">
        <v>30</v>
      </c>
      <c r="M513" s="86" t="s">
        <v>45</v>
      </c>
      <c r="N513" s="86" t="s">
        <v>30</v>
      </c>
    </row>
    <row r="514" spans="1:14" ht="15" customHeight="1">
      <c r="A514" s="140" t="s">
        <v>5094</v>
      </c>
      <c r="B514" s="140" t="s">
        <v>8527</v>
      </c>
      <c r="C514" s="73" t="s">
        <v>6010</v>
      </c>
      <c r="D514" s="140" t="s">
        <v>7105</v>
      </c>
      <c r="E514" s="86" t="s">
        <v>10544</v>
      </c>
      <c r="F514" s="86" t="s">
        <v>983</v>
      </c>
      <c r="G514" s="86">
        <v>2</v>
      </c>
      <c r="H514" s="86" t="s">
        <v>1057</v>
      </c>
      <c r="I514" s="86" t="s">
        <v>36</v>
      </c>
      <c r="J514" s="86" t="s">
        <v>180</v>
      </c>
      <c r="K514" s="86" t="s">
        <v>220</v>
      </c>
      <c r="L514" s="86" t="s">
        <v>45</v>
      </c>
      <c r="M514" s="86" t="s">
        <v>45</v>
      </c>
      <c r="N514" s="86" t="s">
        <v>30</v>
      </c>
    </row>
    <row r="515" spans="1:14" ht="15" customHeight="1">
      <c r="A515" s="140" t="s">
        <v>5094</v>
      </c>
      <c r="B515" s="140" t="s">
        <v>8527</v>
      </c>
      <c r="C515" s="140" t="s">
        <v>6010</v>
      </c>
      <c r="D515" s="140" t="s">
        <v>7113</v>
      </c>
      <c r="E515" s="86" t="s">
        <v>10545</v>
      </c>
      <c r="F515" s="86" t="s">
        <v>983</v>
      </c>
      <c r="G515" s="86">
        <v>2</v>
      </c>
      <c r="H515" s="86" t="s">
        <v>1059</v>
      </c>
      <c r="I515" s="86" t="s">
        <v>36</v>
      </c>
      <c r="J515" s="86" t="s">
        <v>180</v>
      </c>
      <c r="K515" s="86" t="s">
        <v>220</v>
      </c>
      <c r="L515" s="86" t="s">
        <v>45</v>
      </c>
      <c r="M515" s="86" t="s">
        <v>45</v>
      </c>
      <c r="N515" s="86" t="s">
        <v>30</v>
      </c>
    </row>
    <row r="516" spans="1:14" ht="15" customHeight="1">
      <c r="A516" s="140" t="s">
        <v>5094</v>
      </c>
      <c r="B516" s="140" t="s">
        <v>8527</v>
      </c>
      <c r="C516" s="140" t="s">
        <v>6010</v>
      </c>
      <c r="D516" s="140" t="s">
        <v>10650</v>
      </c>
      <c r="E516" s="86" t="s">
        <v>10523</v>
      </c>
      <c r="F516" s="86" t="s">
        <v>980</v>
      </c>
      <c r="G516" s="86">
        <v>5</v>
      </c>
      <c r="H516" s="86" t="s">
        <v>1057</v>
      </c>
      <c r="I516" s="86" t="s">
        <v>165</v>
      </c>
      <c r="J516" s="86" t="s">
        <v>180</v>
      </c>
      <c r="K516" s="86" t="s">
        <v>220</v>
      </c>
      <c r="L516" s="86" t="s">
        <v>45</v>
      </c>
      <c r="M516" s="86" t="s">
        <v>45</v>
      </c>
      <c r="N516" s="86" t="s">
        <v>45</v>
      </c>
    </row>
    <row r="517" spans="1:14" ht="15" customHeight="1">
      <c r="A517" s="140" t="s">
        <v>5094</v>
      </c>
      <c r="B517" s="140" t="s">
        <v>8527</v>
      </c>
      <c r="C517" s="73" t="s">
        <v>6010</v>
      </c>
      <c r="D517" s="140" t="s">
        <v>10651</v>
      </c>
      <c r="E517" s="86" t="s">
        <v>10524</v>
      </c>
      <c r="F517" s="86" t="s">
        <v>980</v>
      </c>
      <c r="G517" s="86">
        <v>5</v>
      </c>
      <c r="H517" s="86" t="s">
        <v>1059</v>
      </c>
      <c r="I517" s="86" t="s">
        <v>165</v>
      </c>
      <c r="J517" s="86" t="s">
        <v>180</v>
      </c>
      <c r="K517" s="86" t="s">
        <v>220</v>
      </c>
      <c r="L517" s="86" t="s">
        <v>45</v>
      </c>
      <c r="M517" s="86" t="s">
        <v>45</v>
      </c>
      <c r="N517" s="86" t="s">
        <v>45</v>
      </c>
    </row>
    <row r="518" spans="1:14" ht="15" customHeight="1">
      <c r="A518" s="140" t="s">
        <v>5094</v>
      </c>
      <c r="B518" s="140" t="s">
        <v>8527</v>
      </c>
      <c r="C518" s="73" t="s">
        <v>1333</v>
      </c>
      <c r="D518" s="140" t="s">
        <v>5974</v>
      </c>
      <c r="E518" s="86" t="s">
        <v>10549</v>
      </c>
      <c r="F518" s="86" t="s">
        <v>979</v>
      </c>
      <c r="G518" s="86">
        <v>3</v>
      </c>
      <c r="H518" s="86" t="s">
        <v>1057</v>
      </c>
      <c r="I518" s="86" t="s">
        <v>36</v>
      </c>
      <c r="J518" s="86" t="s">
        <v>23</v>
      </c>
      <c r="K518" s="86" t="s">
        <v>220</v>
      </c>
      <c r="L518" s="86" t="s">
        <v>30</v>
      </c>
      <c r="M518" s="86" t="s">
        <v>45</v>
      </c>
      <c r="N518" s="86" t="s">
        <v>30</v>
      </c>
    </row>
    <row r="519" spans="1:14" ht="15" customHeight="1">
      <c r="A519" s="140" t="s">
        <v>5094</v>
      </c>
      <c r="B519" s="140" t="s">
        <v>8527</v>
      </c>
      <c r="C519" s="73" t="s">
        <v>1333</v>
      </c>
      <c r="D519" s="140" t="s">
        <v>7114</v>
      </c>
      <c r="E519" s="86" t="s">
        <v>10550</v>
      </c>
      <c r="F519" s="86" t="s">
        <v>979</v>
      </c>
      <c r="G519" s="86">
        <v>3</v>
      </c>
      <c r="H519" s="86" t="s">
        <v>1059</v>
      </c>
      <c r="I519" s="86" t="s">
        <v>36</v>
      </c>
      <c r="J519" s="86" t="s">
        <v>23</v>
      </c>
      <c r="K519" s="86" t="s">
        <v>220</v>
      </c>
      <c r="L519" s="86" t="s">
        <v>30</v>
      </c>
      <c r="M519" s="86" t="s">
        <v>45</v>
      </c>
      <c r="N519" s="86" t="s">
        <v>30</v>
      </c>
    </row>
    <row r="520" spans="1:14" ht="15" customHeight="1">
      <c r="A520" s="140" t="s">
        <v>5094</v>
      </c>
      <c r="B520" s="140" t="s">
        <v>8527</v>
      </c>
      <c r="C520" s="73" t="s">
        <v>1333</v>
      </c>
      <c r="D520" s="140" t="s">
        <v>5975</v>
      </c>
      <c r="E520" s="86" t="s">
        <v>10551</v>
      </c>
      <c r="F520" s="86" t="s">
        <v>982</v>
      </c>
      <c r="G520" s="86">
        <v>4</v>
      </c>
      <c r="H520" s="86" t="s">
        <v>1057</v>
      </c>
      <c r="I520" s="86" t="s">
        <v>165</v>
      </c>
      <c r="J520" s="86" t="s">
        <v>191</v>
      </c>
      <c r="K520" s="86" t="s">
        <v>220</v>
      </c>
      <c r="L520" s="86" t="s">
        <v>45</v>
      </c>
      <c r="M520" s="86" t="s">
        <v>45</v>
      </c>
      <c r="N520" s="86" t="s">
        <v>45</v>
      </c>
    </row>
    <row r="521" spans="1:14" ht="15" customHeight="1">
      <c r="A521" s="140" t="s">
        <v>5094</v>
      </c>
      <c r="B521" s="140" t="s">
        <v>8527</v>
      </c>
      <c r="C521" s="73" t="s">
        <v>1333</v>
      </c>
      <c r="D521" s="140" t="s">
        <v>7967</v>
      </c>
      <c r="E521" s="86" t="s">
        <v>10552</v>
      </c>
      <c r="F521" s="86" t="s">
        <v>982</v>
      </c>
      <c r="G521" s="86">
        <v>4</v>
      </c>
      <c r="H521" s="86" t="s">
        <v>1059</v>
      </c>
      <c r="I521" s="86" t="s">
        <v>165</v>
      </c>
      <c r="J521" s="86" t="s">
        <v>191</v>
      </c>
      <c r="K521" s="86" t="s">
        <v>220</v>
      </c>
      <c r="L521" s="86" t="s">
        <v>45</v>
      </c>
      <c r="M521" s="86" t="s">
        <v>45</v>
      </c>
      <c r="N521" s="86" t="s">
        <v>45</v>
      </c>
    </row>
    <row r="522" spans="1:14">
      <c r="A522" s="140" t="s">
        <v>5094</v>
      </c>
      <c r="B522" s="140" t="s">
        <v>8527</v>
      </c>
      <c r="C522" s="73" t="s">
        <v>1319</v>
      </c>
      <c r="D522" s="140" t="s">
        <v>8414</v>
      </c>
      <c r="E522" s="86" t="s">
        <v>10553</v>
      </c>
      <c r="F522" s="86" t="s">
        <v>983</v>
      </c>
      <c r="G522" s="86">
        <v>2</v>
      </c>
      <c r="H522" s="86" t="s">
        <v>1057</v>
      </c>
      <c r="I522" s="86" t="s">
        <v>36</v>
      </c>
      <c r="J522" s="86" t="s">
        <v>35</v>
      </c>
      <c r="K522" s="86" t="s">
        <v>220</v>
      </c>
      <c r="L522" s="86" t="s">
        <v>45</v>
      </c>
      <c r="M522" s="86" t="s">
        <v>45</v>
      </c>
      <c r="N522" s="86" t="s">
        <v>30</v>
      </c>
    </row>
    <row r="523" spans="1:14" ht="15" customHeight="1">
      <c r="A523" s="140" t="s">
        <v>5094</v>
      </c>
      <c r="B523" s="140" t="s">
        <v>8527</v>
      </c>
      <c r="C523" s="582" t="s">
        <v>1319</v>
      </c>
      <c r="D523" s="140" t="s">
        <v>10025</v>
      </c>
      <c r="E523" s="86" t="s">
        <v>10554</v>
      </c>
      <c r="F523" s="86" t="s">
        <v>982</v>
      </c>
      <c r="G523" s="86">
        <v>4</v>
      </c>
      <c r="H523" s="86" t="s">
        <v>1057</v>
      </c>
      <c r="I523" s="86" t="s">
        <v>165</v>
      </c>
      <c r="J523" s="86" t="s">
        <v>35</v>
      </c>
      <c r="K523" s="86" t="s">
        <v>220</v>
      </c>
      <c r="L523" s="86" t="s">
        <v>30</v>
      </c>
      <c r="M523" s="86" t="s">
        <v>45</v>
      </c>
      <c r="N523" s="86" t="s">
        <v>45</v>
      </c>
    </row>
    <row r="524" spans="1:14" ht="15" customHeight="1">
      <c r="A524" s="140" t="s">
        <v>5094</v>
      </c>
      <c r="B524" s="140" t="s">
        <v>8527</v>
      </c>
      <c r="C524" s="582" t="s">
        <v>1319</v>
      </c>
      <c r="D524" s="140" t="s">
        <v>5976</v>
      </c>
      <c r="E524" s="86" t="s">
        <v>10555</v>
      </c>
      <c r="F524" s="86" t="s">
        <v>982</v>
      </c>
      <c r="G524" s="86">
        <v>4</v>
      </c>
      <c r="H524" s="86" t="s">
        <v>1057</v>
      </c>
      <c r="I524" s="86" t="s">
        <v>165</v>
      </c>
      <c r="J524" s="86" t="s">
        <v>21</v>
      </c>
      <c r="K524" s="86" t="s">
        <v>220</v>
      </c>
      <c r="L524" s="86" t="s">
        <v>30</v>
      </c>
      <c r="M524" s="86" t="s">
        <v>45</v>
      </c>
      <c r="N524" s="86" t="s">
        <v>30</v>
      </c>
    </row>
    <row r="525" spans="1:14" ht="15" customHeight="1">
      <c r="A525" s="140" t="s">
        <v>5094</v>
      </c>
      <c r="B525" s="140" t="s">
        <v>8527</v>
      </c>
      <c r="C525" s="582" t="s">
        <v>1319</v>
      </c>
      <c r="D525" s="140" t="s">
        <v>5977</v>
      </c>
      <c r="E525" s="86" t="s">
        <v>10556</v>
      </c>
      <c r="F525" s="86" t="s">
        <v>982</v>
      </c>
      <c r="G525" s="86">
        <v>4</v>
      </c>
      <c r="H525" s="86" t="s">
        <v>1059</v>
      </c>
      <c r="I525" s="86" t="s">
        <v>165</v>
      </c>
      <c r="J525" s="86" t="s">
        <v>21</v>
      </c>
      <c r="K525" s="86" t="s">
        <v>220</v>
      </c>
      <c r="L525" s="86" t="s">
        <v>30</v>
      </c>
      <c r="M525" s="86" t="s">
        <v>45</v>
      </c>
      <c r="N525" s="86" t="s">
        <v>30</v>
      </c>
    </row>
    <row r="526" spans="1:14">
      <c r="A526" s="140" t="s">
        <v>5094</v>
      </c>
      <c r="B526" s="140" t="s">
        <v>8527</v>
      </c>
      <c r="C526" s="73" t="s">
        <v>1319</v>
      </c>
      <c r="D526" s="140" t="s">
        <v>8076</v>
      </c>
      <c r="E526" s="86" t="s">
        <v>10557</v>
      </c>
      <c r="F526" s="86" t="s">
        <v>983</v>
      </c>
      <c r="G526" s="86">
        <v>2</v>
      </c>
      <c r="H526" s="86" t="s">
        <v>1057</v>
      </c>
      <c r="I526" s="86" t="s">
        <v>36</v>
      </c>
      <c r="J526" s="86" t="s">
        <v>35</v>
      </c>
      <c r="K526" s="86" t="s">
        <v>220</v>
      </c>
      <c r="L526" s="86" t="s">
        <v>45</v>
      </c>
      <c r="M526" s="86" t="s">
        <v>45</v>
      </c>
      <c r="N526" s="86" t="s">
        <v>45</v>
      </c>
    </row>
    <row r="527" spans="1:14" ht="15" customHeight="1">
      <c r="A527" s="140" t="s">
        <v>5094</v>
      </c>
      <c r="B527" s="140" t="s">
        <v>8527</v>
      </c>
      <c r="C527" s="73" t="s">
        <v>1319</v>
      </c>
      <c r="D527" s="140" t="s">
        <v>5978</v>
      </c>
      <c r="E527" s="86" t="s">
        <v>10558</v>
      </c>
      <c r="F527" s="86" t="s">
        <v>980</v>
      </c>
      <c r="G527" s="86">
        <v>5</v>
      </c>
      <c r="H527" s="86" t="s">
        <v>1057</v>
      </c>
      <c r="I527" s="86" t="s">
        <v>165</v>
      </c>
      <c r="J527" s="86" t="s">
        <v>35</v>
      </c>
      <c r="K527" s="86" t="s">
        <v>220</v>
      </c>
      <c r="L527" s="86" t="s">
        <v>30</v>
      </c>
      <c r="M527" s="86" t="s">
        <v>45</v>
      </c>
      <c r="N527" s="86" t="s">
        <v>30</v>
      </c>
    </row>
    <row r="528" spans="1:14" ht="15" customHeight="1">
      <c r="A528" s="140" t="s">
        <v>5094</v>
      </c>
      <c r="B528" s="140" t="s">
        <v>8527</v>
      </c>
      <c r="C528" s="73" t="s">
        <v>7373</v>
      </c>
      <c r="D528" s="140" t="s">
        <v>7367</v>
      </c>
      <c r="E528" s="86" t="s">
        <v>10559</v>
      </c>
      <c r="F528" s="86" t="s">
        <v>980</v>
      </c>
      <c r="G528" s="86">
        <v>5</v>
      </c>
      <c r="H528" s="86" t="s">
        <v>1057</v>
      </c>
      <c r="I528" s="86" t="s">
        <v>165</v>
      </c>
      <c r="J528" s="86" t="s">
        <v>35</v>
      </c>
      <c r="K528" s="86" t="s">
        <v>2146</v>
      </c>
      <c r="L528" s="86" t="s">
        <v>45</v>
      </c>
      <c r="M528" s="86" t="s">
        <v>30</v>
      </c>
      <c r="N528" s="86" t="s">
        <v>45</v>
      </c>
    </row>
    <row r="529" spans="1:14" ht="15" customHeight="1">
      <c r="A529" s="140" t="s">
        <v>5094</v>
      </c>
      <c r="B529" s="140" t="s">
        <v>8527</v>
      </c>
      <c r="C529" s="73" t="s">
        <v>7373</v>
      </c>
      <c r="D529" s="140" t="s">
        <v>7371</v>
      </c>
      <c r="E529" s="86" t="s">
        <v>10560</v>
      </c>
      <c r="F529" s="86" t="s">
        <v>980</v>
      </c>
      <c r="G529" s="86">
        <v>5</v>
      </c>
      <c r="H529" s="86" t="s">
        <v>1059</v>
      </c>
      <c r="I529" s="86" t="s">
        <v>165</v>
      </c>
      <c r="J529" s="86" t="s">
        <v>35</v>
      </c>
      <c r="K529" s="86" t="s">
        <v>2146</v>
      </c>
      <c r="L529" s="86" t="s">
        <v>45</v>
      </c>
      <c r="M529" s="86" t="s">
        <v>30</v>
      </c>
      <c r="N529" s="86" t="s">
        <v>45</v>
      </c>
    </row>
    <row r="530" spans="1:14" ht="15" customHeight="1">
      <c r="A530" s="140" t="s">
        <v>5094</v>
      </c>
      <c r="B530" s="140" t="s">
        <v>8527</v>
      </c>
      <c r="C530" s="582" t="s">
        <v>7373</v>
      </c>
      <c r="D530" s="140" t="s">
        <v>8434</v>
      </c>
      <c r="E530" s="86" t="s">
        <v>10561</v>
      </c>
      <c r="F530" s="86" t="s">
        <v>980</v>
      </c>
      <c r="G530" s="86">
        <v>5</v>
      </c>
      <c r="H530" s="86" t="s">
        <v>1057</v>
      </c>
      <c r="I530" s="86" t="s">
        <v>36</v>
      </c>
      <c r="J530" s="86" t="s">
        <v>23</v>
      </c>
      <c r="K530" s="86" t="s">
        <v>220</v>
      </c>
      <c r="L530" s="86" t="s">
        <v>45</v>
      </c>
      <c r="M530" s="86" t="s">
        <v>30</v>
      </c>
      <c r="N530" s="86" t="s">
        <v>45</v>
      </c>
    </row>
    <row r="531" spans="1:14" ht="15" customHeight="1">
      <c r="A531" s="140" t="s">
        <v>5094</v>
      </c>
      <c r="B531" s="140" t="s">
        <v>8527</v>
      </c>
      <c r="C531" s="582" t="s">
        <v>7373</v>
      </c>
      <c r="D531" s="140" t="s">
        <v>8438</v>
      </c>
      <c r="E531" s="86" t="s">
        <v>10562</v>
      </c>
      <c r="F531" s="86" t="s">
        <v>980</v>
      </c>
      <c r="G531" s="86">
        <v>5</v>
      </c>
      <c r="H531" s="86" t="s">
        <v>1059</v>
      </c>
      <c r="I531" s="86" t="s">
        <v>36</v>
      </c>
      <c r="J531" s="86" t="s">
        <v>23</v>
      </c>
      <c r="K531" s="86" t="s">
        <v>220</v>
      </c>
      <c r="L531" s="86" t="s">
        <v>45</v>
      </c>
      <c r="M531" s="86" t="s">
        <v>30</v>
      </c>
      <c r="N531" s="86" t="s">
        <v>45</v>
      </c>
    </row>
    <row r="532" spans="1:14" ht="15" customHeight="1">
      <c r="A532" s="140" t="s">
        <v>5094</v>
      </c>
      <c r="B532" s="140" t="s">
        <v>8527</v>
      </c>
      <c r="C532" s="777" t="s">
        <v>1337</v>
      </c>
      <c r="D532" s="140" t="s">
        <v>8415</v>
      </c>
      <c r="E532" s="86" t="s">
        <v>10563</v>
      </c>
      <c r="F532" s="86" t="s">
        <v>979</v>
      </c>
      <c r="G532" s="86">
        <v>3</v>
      </c>
      <c r="H532" s="86" t="s">
        <v>1057</v>
      </c>
      <c r="I532" s="86" t="s">
        <v>36</v>
      </c>
      <c r="J532" s="86" t="s">
        <v>23</v>
      </c>
      <c r="K532" s="86" t="s">
        <v>220</v>
      </c>
      <c r="L532" s="86" t="s">
        <v>30</v>
      </c>
      <c r="M532" s="86" t="s">
        <v>45</v>
      </c>
      <c r="N532" s="86" t="s">
        <v>45</v>
      </c>
    </row>
    <row r="533" spans="1:14">
      <c r="A533" s="140" t="s">
        <v>5094</v>
      </c>
      <c r="B533" s="140" t="s">
        <v>8527</v>
      </c>
      <c r="C533" s="777" t="s">
        <v>1337</v>
      </c>
      <c r="D533" s="140" t="s">
        <v>7968</v>
      </c>
      <c r="E533" s="86" t="s">
        <v>10564</v>
      </c>
      <c r="F533" s="86" t="s">
        <v>983</v>
      </c>
      <c r="G533" s="86">
        <v>2</v>
      </c>
      <c r="H533" s="86" t="s">
        <v>1057</v>
      </c>
      <c r="I533" s="86" t="s">
        <v>36</v>
      </c>
      <c r="J533" s="86" t="s">
        <v>35</v>
      </c>
      <c r="K533" s="86" t="s">
        <v>221</v>
      </c>
      <c r="L533" s="86" t="s">
        <v>30</v>
      </c>
      <c r="M533" s="86" t="s">
        <v>45</v>
      </c>
      <c r="N533" s="86" t="s">
        <v>30</v>
      </c>
    </row>
    <row r="534" spans="1:14">
      <c r="A534" s="140" t="s">
        <v>5094</v>
      </c>
      <c r="B534" s="140" t="s">
        <v>8527</v>
      </c>
      <c r="C534" s="582" t="s">
        <v>1337</v>
      </c>
      <c r="D534" s="140" t="s">
        <v>10565</v>
      </c>
      <c r="E534" s="86" t="s">
        <v>10566</v>
      </c>
      <c r="F534" s="86" t="s">
        <v>979</v>
      </c>
      <c r="G534" s="86">
        <v>3</v>
      </c>
      <c r="H534" s="86" t="s">
        <v>1057</v>
      </c>
      <c r="I534" s="86" t="s">
        <v>36</v>
      </c>
      <c r="J534" s="86" t="s">
        <v>35</v>
      </c>
      <c r="K534" s="86" t="s">
        <v>220</v>
      </c>
      <c r="L534" s="86" t="s">
        <v>30</v>
      </c>
      <c r="M534" s="86" t="s">
        <v>45</v>
      </c>
      <c r="N534" s="86" t="s">
        <v>30</v>
      </c>
    </row>
    <row r="535" spans="1:14">
      <c r="A535" s="140" t="s">
        <v>5094</v>
      </c>
      <c r="B535" s="140" t="s">
        <v>8527</v>
      </c>
      <c r="C535" s="582" t="s">
        <v>1337</v>
      </c>
      <c r="D535" s="140" t="s">
        <v>10567</v>
      </c>
      <c r="E535" s="86" t="s">
        <v>10568</v>
      </c>
      <c r="F535" s="86" t="s">
        <v>983</v>
      </c>
      <c r="G535" s="86">
        <v>3</v>
      </c>
      <c r="H535" s="86" t="s">
        <v>1059</v>
      </c>
      <c r="I535" s="86" t="s">
        <v>36</v>
      </c>
      <c r="J535" s="778" t="s">
        <v>35</v>
      </c>
      <c r="K535" s="86" t="s">
        <v>220</v>
      </c>
      <c r="L535" s="86" t="s">
        <v>30</v>
      </c>
      <c r="M535" s="86" t="s">
        <v>45</v>
      </c>
      <c r="N535" s="86" t="s">
        <v>30</v>
      </c>
    </row>
    <row r="536" spans="1:14" ht="15" customHeight="1">
      <c r="A536" s="140" t="s">
        <v>5094</v>
      </c>
      <c r="B536" s="140" t="s">
        <v>8527</v>
      </c>
      <c r="C536" s="582" t="s">
        <v>1338</v>
      </c>
      <c r="D536" s="140" t="s">
        <v>7970</v>
      </c>
      <c r="E536" s="86" t="s">
        <v>10569</v>
      </c>
      <c r="F536" s="86" t="s">
        <v>980</v>
      </c>
      <c r="G536" s="86">
        <v>5</v>
      </c>
      <c r="H536" s="86" t="s">
        <v>1057</v>
      </c>
      <c r="I536" s="86" t="s">
        <v>165</v>
      </c>
      <c r="J536" s="778" t="s">
        <v>180</v>
      </c>
      <c r="K536" s="86" t="s">
        <v>218</v>
      </c>
      <c r="L536" s="86" t="s">
        <v>30</v>
      </c>
      <c r="M536" s="86" t="s">
        <v>45</v>
      </c>
      <c r="N536" s="86" t="s">
        <v>45</v>
      </c>
    </row>
    <row r="537" spans="1:14" ht="15" customHeight="1">
      <c r="A537" s="140" t="s">
        <v>5094</v>
      </c>
      <c r="B537" s="140" t="s">
        <v>8527</v>
      </c>
      <c r="C537" s="73" t="s">
        <v>1338</v>
      </c>
      <c r="D537" s="140" t="s">
        <v>8416</v>
      </c>
      <c r="E537" s="86" t="s">
        <v>10570</v>
      </c>
      <c r="F537" s="86" t="s">
        <v>980</v>
      </c>
      <c r="G537" s="86">
        <v>5</v>
      </c>
      <c r="H537" s="86" t="s">
        <v>1057</v>
      </c>
      <c r="I537" s="86" t="s">
        <v>165</v>
      </c>
      <c r="J537" s="86" t="s">
        <v>42</v>
      </c>
      <c r="K537" s="86" t="s">
        <v>220</v>
      </c>
      <c r="L537" s="86" t="s">
        <v>30</v>
      </c>
      <c r="M537" s="86" t="s">
        <v>45</v>
      </c>
      <c r="N537" s="86" t="s">
        <v>45</v>
      </c>
    </row>
    <row r="538" spans="1:14" ht="15" customHeight="1">
      <c r="A538" s="140" t="s">
        <v>5094</v>
      </c>
      <c r="B538" s="140" t="s">
        <v>8527</v>
      </c>
      <c r="C538" s="582" t="s">
        <v>1338</v>
      </c>
      <c r="D538" s="140" t="s">
        <v>7969</v>
      </c>
      <c r="E538" s="86" t="s">
        <v>10571</v>
      </c>
      <c r="F538" s="86" t="s">
        <v>982</v>
      </c>
      <c r="G538" s="86">
        <v>4</v>
      </c>
      <c r="H538" s="86" t="s">
        <v>1057</v>
      </c>
      <c r="I538" s="86" t="s">
        <v>192</v>
      </c>
      <c r="J538" s="86" t="s">
        <v>180</v>
      </c>
      <c r="K538" s="86" t="s">
        <v>220</v>
      </c>
      <c r="L538" s="86" t="s">
        <v>30</v>
      </c>
      <c r="M538" s="86" t="s">
        <v>45</v>
      </c>
      <c r="N538" s="86" t="s">
        <v>30</v>
      </c>
    </row>
    <row r="539" spans="1:14" ht="15" customHeight="1">
      <c r="A539" s="140" t="s">
        <v>5094</v>
      </c>
      <c r="B539" s="140" t="s">
        <v>8527</v>
      </c>
      <c r="C539" s="582" t="s">
        <v>1340</v>
      </c>
      <c r="D539" s="140" t="s">
        <v>8</v>
      </c>
      <c r="E539" s="86" t="s">
        <v>10572</v>
      </c>
      <c r="F539" s="86" t="s">
        <v>980</v>
      </c>
      <c r="G539" s="86">
        <v>5</v>
      </c>
      <c r="H539" s="86" t="s">
        <v>1057</v>
      </c>
      <c r="I539" s="86" t="s">
        <v>165</v>
      </c>
      <c r="J539" s="778" t="s">
        <v>180</v>
      </c>
      <c r="K539" s="86" t="s">
        <v>220</v>
      </c>
      <c r="L539" s="86" t="s">
        <v>30</v>
      </c>
      <c r="M539" s="86" t="s">
        <v>45</v>
      </c>
      <c r="N539" s="86" t="s">
        <v>30</v>
      </c>
    </row>
    <row r="540" spans="1:14" ht="15" customHeight="1">
      <c r="A540" s="140" t="s">
        <v>5094</v>
      </c>
      <c r="B540" s="140" t="s">
        <v>8527</v>
      </c>
      <c r="C540" s="582" t="s">
        <v>1340</v>
      </c>
      <c r="D540" s="140" t="s">
        <v>5979</v>
      </c>
      <c r="E540" s="86" t="s">
        <v>10573</v>
      </c>
      <c r="F540" s="86" t="s">
        <v>980</v>
      </c>
      <c r="G540" s="86">
        <v>5</v>
      </c>
      <c r="H540" s="86" t="s">
        <v>1059</v>
      </c>
      <c r="I540" s="86" t="s">
        <v>165</v>
      </c>
      <c r="J540" s="778" t="s">
        <v>180</v>
      </c>
      <c r="K540" s="86" t="s">
        <v>220</v>
      </c>
      <c r="L540" s="86" t="s">
        <v>30</v>
      </c>
      <c r="M540" s="86" t="s">
        <v>45</v>
      </c>
      <c r="N540" s="86" t="s">
        <v>30</v>
      </c>
    </row>
    <row r="541" spans="1:14" ht="15" customHeight="1">
      <c r="A541" s="140" t="s">
        <v>5094</v>
      </c>
      <c r="B541" s="140" t="s">
        <v>8527</v>
      </c>
      <c r="C541" s="73" t="s">
        <v>1340</v>
      </c>
      <c r="D541" s="140" t="s">
        <v>5980</v>
      </c>
      <c r="E541" s="86" t="s">
        <v>10574</v>
      </c>
      <c r="F541" s="86" t="s">
        <v>979</v>
      </c>
      <c r="G541" s="86">
        <v>3</v>
      </c>
      <c r="H541" s="86" t="s">
        <v>1057</v>
      </c>
      <c r="I541" s="86" t="s">
        <v>192</v>
      </c>
      <c r="J541" s="86" t="s">
        <v>180</v>
      </c>
      <c r="K541" s="86" t="s">
        <v>220</v>
      </c>
      <c r="L541" s="86" t="s">
        <v>30</v>
      </c>
      <c r="M541" s="86" t="s">
        <v>45</v>
      </c>
      <c r="N541" s="86" t="s">
        <v>30</v>
      </c>
    </row>
    <row r="542" spans="1:14" ht="15" customHeight="1">
      <c r="A542" s="140" t="s">
        <v>5094</v>
      </c>
      <c r="B542" s="140" t="s">
        <v>8527</v>
      </c>
      <c r="C542" s="73" t="s">
        <v>1340</v>
      </c>
      <c r="D542" s="140" t="s">
        <v>7972</v>
      </c>
      <c r="E542" s="86" t="s">
        <v>10575</v>
      </c>
      <c r="F542" s="86" t="s">
        <v>979</v>
      </c>
      <c r="G542" s="86">
        <v>3</v>
      </c>
      <c r="H542" s="86" t="s">
        <v>1059</v>
      </c>
      <c r="I542" s="86" t="s">
        <v>192</v>
      </c>
      <c r="J542" s="86" t="s">
        <v>180</v>
      </c>
      <c r="K542" s="86" t="s">
        <v>220</v>
      </c>
      <c r="L542" s="86" t="s">
        <v>30</v>
      </c>
      <c r="M542" s="86" t="s">
        <v>45</v>
      </c>
      <c r="N542" s="86" t="s">
        <v>30</v>
      </c>
    </row>
    <row r="543" spans="1:14" ht="15" customHeight="1">
      <c r="A543" s="140" t="s">
        <v>5094</v>
      </c>
      <c r="B543" s="140" t="s">
        <v>8527</v>
      </c>
      <c r="C543" s="73" t="s">
        <v>1340</v>
      </c>
      <c r="D543" s="140" t="s">
        <v>7971</v>
      </c>
      <c r="E543" s="86" t="s">
        <v>10576</v>
      </c>
      <c r="F543" s="86" t="s">
        <v>980</v>
      </c>
      <c r="G543" s="86">
        <v>5</v>
      </c>
      <c r="H543" s="86" t="s">
        <v>1057</v>
      </c>
      <c r="I543" s="86" t="s">
        <v>165</v>
      </c>
      <c r="J543" s="86" t="s">
        <v>23</v>
      </c>
      <c r="K543" s="86" t="s">
        <v>220</v>
      </c>
      <c r="L543" s="86" t="s">
        <v>30</v>
      </c>
      <c r="M543" s="86" t="s">
        <v>45</v>
      </c>
      <c r="N543" s="86" t="s">
        <v>30</v>
      </c>
    </row>
    <row r="544" spans="1:14" ht="15" customHeight="1">
      <c r="A544" s="140" t="s">
        <v>5094</v>
      </c>
      <c r="B544" s="140" t="s">
        <v>8527</v>
      </c>
      <c r="C544" s="73" t="s">
        <v>1340</v>
      </c>
      <c r="D544" s="140" t="s">
        <v>7996</v>
      </c>
      <c r="E544" s="86" t="s">
        <v>10577</v>
      </c>
      <c r="F544" s="86" t="s">
        <v>980</v>
      </c>
      <c r="G544" s="86">
        <v>5</v>
      </c>
      <c r="H544" s="86" t="s">
        <v>1057</v>
      </c>
      <c r="I544" s="86" t="s">
        <v>165</v>
      </c>
      <c r="J544" s="86" t="s">
        <v>23</v>
      </c>
      <c r="K544" s="86" t="s">
        <v>220</v>
      </c>
      <c r="L544" s="86" t="s">
        <v>30</v>
      </c>
      <c r="M544" s="86" t="s">
        <v>45</v>
      </c>
      <c r="N544" s="86" t="s">
        <v>45</v>
      </c>
    </row>
    <row r="545" spans="1:14" ht="15" customHeight="1">
      <c r="A545" s="140" t="s">
        <v>5094</v>
      </c>
      <c r="B545" s="140" t="s">
        <v>8527</v>
      </c>
      <c r="C545" s="73" t="s">
        <v>1340</v>
      </c>
      <c r="D545" s="140" t="s">
        <v>7973</v>
      </c>
      <c r="E545" s="86" t="s">
        <v>10578</v>
      </c>
      <c r="F545" s="86" t="s">
        <v>982</v>
      </c>
      <c r="G545" s="86">
        <v>4</v>
      </c>
      <c r="H545" s="86" t="s">
        <v>1057</v>
      </c>
      <c r="I545" s="86" t="s">
        <v>165</v>
      </c>
      <c r="J545" s="86" t="s">
        <v>187</v>
      </c>
      <c r="K545" s="86" t="s">
        <v>220</v>
      </c>
      <c r="L545" s="86" t="s">
        <v>45</v>
      </c>
      <c r="M545" s="86" t="s">
        <v>45</v>
      </c>
      <c r="N545" s="86" t="s">
        <v>45</v>
      </c>
    </row>
    <row r="546" spans="1:14" ht="15" customHeight="1">
      <c r="A546" s="140" t="s">
        <v>5094</v>
      </c>
      <c r="B546" s="140" t="s">
        <v>8527</v>
      </c>
      <c r="C546" s="73" t="s">
        <v>1340</v>
      </c>
      <c r="D546" s="140" t="s">
        <v>8417</v>
      </c>
      <c r="E546" s="86" t="s">
        <v>10579</v>
      </c>
      <c r="F546" s="86" t="s">
        <v>980</v>
      </c>
      <c r="G546" s="86">
        <v>5</v>
      </c>
      <c r="H546" s="86" t="s">
        <v>1059</v>
      </c>
      <c r="I546" s="86" t="s">
        <v>165</v>
      </c>
      <c r="J546" s="86" t="s">
        <v>23</v>
      </c>
      <c r="K546" s="86" t="s">
        <v>220</v>
      </c>
      <c r="L546" s="86" t="s">
        <v>30</v>
      </c>
      <c r="M546" s="86" t="s">
        <v>45</v>
      </c>
      <c r="N546" s="86" t="s">
        <v>45</v>
      </c>
    </row>
    <row r="547" spans="1:14" ht="15" customHeight="1">
      <c r="A547" s="140" t="s">
        <v>5094</v>
      </c>
      <c r="B547" s="140" t="s">
        <v>8527</v>
      </c>
      <c r="C547" s="73" t="s">
        <v>1340</v>
      </c>
      <c r="D547" s="140" t="s">
        <v>8418</v>
      </c>
      <c r="E547" s="86" t="s">
        <v>10580</v>
      </c>
      <c r="F547" s="86" t="s">
        <v>980</v>
      </c>
      <c r="G547" s="86">
        <v>5</v>
      </c>
      <c r="H547" s="86" t="s">
        <v>1059</v>
      </c>
      <c r="I547" s="86" t="s">
        <v>165</v>
      </c>
      <c r="J547" s="86" t="s">
        <v>22</v>
      </c>
      <c r="K547" s="86" t="s">
        <v>220</v>
      </c>
      <c r="L547" s="86" t="s">
        <v>30</v>
      </c>
      <c r="M547" s="86" t="s">
        <v>45</v>
      </c>
      <c r="N547" s="86" t="s">
        <v>45</v>
      </c>
    </row>
    <row r="548" spans="1:14" ht="15" customHeight="1">
      <c r="A548" s="140" t="s">
        <v>5094</v>
      </c>
      <c r="B548" s="140" t="s">
        <v>8527</v>
      </c>
      <c r="C548" s="73" t="s">
        <v>1340</v>
      </c>
      <c r="D548" s="140" t="s">
        <v>10401</v>
      </c>
      <c r="E548" s="86" t="s">
        <v>10582</v>
      </c>
      <c r="F548" s="86" t="s">
        <v>980</v>
      </c>
      <c r="G548" s="86">
        <v>5</v>
      </c>
      <c r="H548" s="86" t="s">
        <v>1057</v>
      </c>
      <c r="I548" s="86" t="s">
        <v>165</v>
      </c>
      <c r="J548" s="86" t="s">
        <v>23</v>
      </c>
      <c r="K548" s="86" t="s">
        <v>220</v>
      </c>
      <c r="L548" s="86" t="s">
        <v>30</v>
      </c>
      <c r="M548" s="86" t="s">
        <v>45</v>
      </c>
      <c r="N548" s="86" t="s">
        <v>45</v>
      </c>
    </row>
    <row r="549" spans="1:14" ht="15" customHeight="1">
      <c r="A549" s="140" t="s">
        <v>5094</v>
      </c>
      <c r="B549" s="140" t="s">
        <v>8527</v>
      </c>
      <c r="C549" s="73" t="s">
        <v>1340</v>
      </c>
      <c r="D549" s="140" t="s">
        <v>10403</v>
      </c>
      <c r="E549" s="86" t="s">
        <v>10581</v>
      </c>
      <c r="F549" s="86" t="s">
        <v>980</v>
      </c>
      <c r="G549" s="86">
        <v>5</v>
      </c>
      <c r="H549" s="86" t="s">
        <v>1059</v>
      </c>
      <c r="I549" s="86" t="s">
        <v>165</v>
      </c>
      <c r="J549" s="86" t="s">
        <v>23</v>
      </c>
      <c r="K549" s="86" t="s">
        <v>220</v>
      </c>
      <c r="L549" s="86" t="s">
        <v>30</v>
      </c>
      <c r="M549" s="86" t="s">
        <v>45</v>
      </c>
      <c r="N549" s="86" t="s">
        <v>45</v>
      </c>
    </row>
    <row r="550" spans="1:14" ht="15" customHeight="1">
      <c r="A550" s="140" t="s">
        <v>5094</v>
      </c>
      <c r="B550" s="140" t="s">
        <v>8527</v>
      </c>
      <c r="C550" s="73" t="s">
        <v>1340</v>
      </c>
      <c r="D550" s="140" t="s">
        <v>7974</v>
      </c>
      <c r="E550" s="86" t="s">
        <v>10583</v>
      </c>
      <c r="F550" s="86" t="s">
        <v>980</v>
      </c>
      <c r="G550" s="86">
        <v>5</v>
      </c>
      <c r="H550" s="86" t="s">
        <v>1057</v>
      </c>
      <c r="I550" s="86" t="s">
        <v>165</v>
      </c>
      <c r="J550" s="86" t="s">
        <v>25</v>
      </c>
      <c r="K550" s="86" t="s">
        <v>220</v>
      </c>
      <c r="L550" s="86" t="s">
        <v>30</v>
      </c>
      <c r="M550" s="86" t="s">
        <v>45</v>
      </c>
      <c r="N550" s="86" t="s">
        <v>45</v>
      </c>
    </row>
    <row r="551" spans="1:14" ht="15" customHeight="1">
      <c r="A551" s="140" t="s">
        <v>5094</v>
      </c>
      <c r="B551" s="140" t="s">
        <v>8527</v>
      </c>
      <c r="C551" s="73" t="s">
        <v>1340</v>
      </c>
      <c r="D551" s="140" t="s">
        <v>414</v>
      </c>
      <c r="E551" s="86" t="s">
        <v>10584</v>
      </c>
      <c r="F551" s="86" t="s">
        <v>980</v>
      </c>
      <c r="G551" s="86">
        <v>5</v>
      </c>
      <c r="H551" s="86" t="s">
        <v>1057</v>
      </c>
      <c r="I551" s="86" t="s">
        <v>165</v>
      </c>
      <c r="J551" s="86" t="s">
        <v>25</v>
      </c>
      <c r="K551" s="86" t="s">
        <v>220</v>
      </c>
      <c r="L551" s="86" t="s">
        <v>30</v>
      </c>
      <c r="M551" s="86" t="s">
        <v>45</v>
      </c>
      <c r="N551" s="86" t="s">
        <v>30</v>
      </c>
    </row>
    <row r="552" spans="1:14" ht="15" customHeight="1">
      <c r="A552" s="140" t="s">
        <v>5094</v>
      </c>
      <c r="B552" s="140" t="s">
        <v>8527</v>
      </c>
      <c r="C552" s="73" t="s">
        <v>1340</v>
      </c>
      <c r="D552" s="140" t="s">
        <v>5981</v>
      </c>
      <c r="E552" s="86" t="s">
        <v>10585</v>
      </c>
      <c r="F552" s="86" t="s">
        <v>980</v>
      </c>
      <c r="G552" s="86">
        <v>5</v>
      </c>
      <c r="H552" s="86" t="s">
        <v>1059</v>
      </c>
      <c r="I552" s="86" t="s">
        <v>165</v>
      </c>
      <c r="J552" s="86" t="s">
        <v>25</v>
      </c>
      <c r="K552" s="86" t="s">
        <v>220</v>
      </c>
      <c r="L552" s="86" t="s">
        <v>30</v>
      </c>
      <c r="M552" s="86" t="s">
        <v>45</v>
      </c>
      <c r="N552" s="86" t="s">
        <v>45</v>
      </c>
    </row>
    <row r="553" spans="1:14" ht="15" customHeight="1">
      <c r="A553" s="140" t="s">
        <v>5094</v>
      </c>
      <c r="B553" s="140" t="s">
        <v>8527</v>
      </c>
      <c r="C553" s="140" t="s">
        <v>1323</v>
      </c>
      <c r="D553" s="140" t="s">
        <v>7976</v>
      </c>
      <c r="E553" s="86" t="s">
        <v>10586</v>
      </c>
      <c r="F553" s="86" t="s">
        <v>979</v>
      </c>
      <c r="G553" s="86">
        <v>3</v>
      </c>
      <c r="H553" s="86" t="s">
        <v>1057</v>
      </c>
      <c r="I553" s="86" t="s">
        <v>192</v>
      </c>
      <c r="J553" s="86" t="s">
        <v>35</v>
      </c>
      <c r="K553" s="86" t="s">
        <v>220</v>
      </c>
      <c r="L553" s="86" t="s">
        <v>45</v>
      </c>
      <c r="M553" s="86" t="s">
        <v>45</v>
      </c>
      <c r="N553" s="86" t="s">
        <v>45</v>
      </c>
    </row>
    <row r="554" spans="1:14" ht="15" customHeight="1">
      <c r="A554" s="140" t="s">
        <v>5094</v>
      </c>
      <c r="B554" s="140" t="s">
        <v>8527</v>
      </c>
      <c r="C554" s="73" t="s">
        <v>1323</v>
      </c>
      <c r="D554" s="140" t="s">
        <v>8316</v>
      </c>
      <c r="E554" s="86" t="s">
        <v>10587</v>
      </c>
      <c r="F554" s="86" t="s">
        <v>982</v>
      </c>
      <c r="G554" s="86">
        <v>4</v>
      </c>
      <c r="H554" s="86" t="s">
        <v>1057</v>
      </c>
      <c r="I554" s="86" t="s">
        <v>192</v>
      </c>
      <c r="J554" s="86" t="s">
        <v>35</v>
      </c>
      <c r="K554" s="86" t="s">
        <v>220</v>
      </c>
      <c r="L554" s="86" t="s">
        <v>30</v>
      </c>
      <c r="M554" s="86" t="s">
        <v>45</v>
      </c>
      <c r="N554" s="86" t="s">
        <v>45</v>
      </c>
    </row>
    <row r="555" spans="1:14" ht="15" customHeight="1">
      <c r="A555" s="140" t="s">
        <v>5094</v>
      </c>
      <c r="B555" s="140" t="s">
        <v>8527</v>
      </c>
      <c r="C555" s="73" t="s">
        <v>1323</v>
      </c>
      <c r="D555" s="140" t="s">
        <v>4693</v>
      </c>
      <c r="E555" s="86" t="s">
        <v>10588</v>
      </c>
      <c r="F555" s="86" t="s">
        <v>980</v>
      </c>
      <c r="G555" s="86">
        <v>5</v>
      </c>
      <c r="H555" s="86" t="s">
        <v>1057</v>
      </c>
      <c r="I555" s="86" t="s">
        <v>165</v>
      </c>
      <c r="J555" s="86" t="s">
        <v>180</v>
      </c>
      <c r="K555" s="86" t="s">
        <v>223</v>
      </c>
      <c r="L555" s="86" t="s">
        <v>30</v>
      </c>
      <c r="M555" s="86" t="s">
        <v>45</v>
      </c>
      <c r="N555" s="86" t="s">
        <v>30</v>
      </c>
    </row>
    <row r="556" spans="1:14" ht="15" customHeight="1">
      <c r="A556" s="140" t="s">
        <v>5094</v>
      </c>
      <c r="B556" s="140" t="s">
        <v>8527</v>
      </c>
      <c r="C556" s="73" t="s">
        <v>1323</v>
      </c>
      <c r="D556" s="140" t="s">
        <v>5982</v>
      </c>
      <c r="E556" s="86" t="s">
        <v>10589</v>
      </c>
      <c r="F556" s="86" t="s">
        <v>980</v>
      </c>
      <c r="G556" s="86">
        <v>5</v>
      </c>
      <c r="H556" s="86" t="s">
        <v>1057</v>
      </c>
      <c r="I556" s="86" t="s">
        <v>165</v>
      </c>
      <c r="J556" s="86" t="s">
        <v>35</v>
      </c>
      <c r="K556" s="86" t="s">
        <v>24</v>
      </c>
      <c r="L556" s="86" t="s">
        <v>30</v>
      </c>
      <c r="M556" s="86" t="s">
        <v>45</v>
      </c>
      <c r="N556" s="86" t="s">
        <v>45</v>
      </c>
    </row>
    <row r="557" spans="1:14" ht="15" customHeight="1">
      <c r="A557" s="140" t="s">
        <v>5094</v>
      </c>
      <c r="B557" s="140" t="s">
        <v>8527</v>
      </c>
      <c r="C557" s="73" t="s">
        <v>1323</v>
      </c>
      <c r="D557" s="140" t="s">
        <v>7115</v>
      </c>
      <c r="E557" s="86" t="s">
        <v>10590</v>
      </c>
      <c r="F557" s="86" t="s">
        <v>980</v>
      </c>
      <c r="G557" s="86">
        <v>5</v>
      </c>
      <c r="H557" s="86" t="s">
        <v>1059</v>
      </c>
      <c r="I557" s="86" t="s">
        <v>165</v>
      </c>
      <c r="J557" s="86" t="s">
        <v>35</v>
      </c>
      <c r="K557" s="86" t="s">
        <v>220</v>
      </c>
      <c r="L557" s="86" t="s">
        <v>30</v>
      </c>
      <c r="M557" s="86" t="s">
        <v>45</v>
      </c>
      <c r="N557" s="86" t="s">
        <v>45</v>
      </c>
    </row>
    <row r="558" spans="1:14" ht="15" customHeight="1">
      <c r="A558" s="140" t="s">
        <v>5094</v>
      </c>
      <c r="B558" s="140" t="s">
        <v>8527</v>
      </c>
      <c r="C558" s="73" t="s">
        <v>1323</v>
      </c>
      <c r="D558" s="140" t="s">
        <v>7106</v>
      </c>
      <c r="E558" s="86" t="s">
        <v>10591</v>
      </c>
      <c r="F558" s="86" t="s">
        <v>982</v>
      </c>
      <c r="G558" s="86">
        <v>4</v>
      </c>
      <c r="H558" s="86" t="s">
        <v>1057</v>
      </c>
      <c r="I558" s="86" t="s">
        <v>165</v>
      </c>
      <c r="J558" s="86" t="s">
        <v>35</v>
      </c>
      <c r="K558" s="86" t="s">
        <v>220</v>
      </c>
      <c r="L558" s="86" t="s">
        <v>30</v>
      </c>
      <c r="M558" s="86" t="s">
        <v>45</v>
      </c>
      <c r="N558" s="86" t="s">
        <v>45</v>
      </c>
    </row>
    <row r="559" spans="1:14" ht="15" customHeight="1">
      <c r="A559" s="140" t="s">
        <v>5094</v>
      </c>
      <c r="B559" s="140" t="s">
        <v>8527</v>
      </c>
      <c r="C559" s="73" t="s">
        <v>1323</v>
      </c>
      <c r="D559" s="140" t="s">
        <v>7975</v>
      </c>
      <c r="E559" s="86" t="s">
        <v>10592</v>
      </c>
      <c r="F559" s="86" t="s">
        <v>982</v>
      </c>
      <c r="G559" s="86">
        <v>4</v>
      </c>
      <c r="H559" s="86" t="s">
        <v>1059</v>
      </c>
      <c r="I559" s="86" t="s">
        <v>165</v>
      </c>
      <c r="J559" s="86" t="s">
        <v>35</v>
      </c>
      <c r="K559" s="86" t="s">
        <v>220</v>
      </c>
      <c r="L559" s="86" t="s">
        <v>30</v>
      </c>
      <c r="M559" s="86" t="s">
        <v>45</v>
      </c>
      <c r="N559" s="86" t="s">
        <v>45</v>
      </c>
    </row>
    <row r="560" spans="1:14">
      <c r="A560" s="140" t="s">
        <v>5094</v>
      </c>
      <c r="B560" s="140" t="s">
        <v>8527</v>
      </c>
      <c r="C560" s="73" t="s">
        <v>1323</v>
      </c>
      <c r="D560" s="140" t="s">
        <v>6956</v>
      </c>
      <c r="E560" s="86" t="s">
        <v>10593</v>
      </c>
      <c r="F560" s="86" t="s">
        <v>983</v>
      </c>
      <c r="G560" s="86">
        <v>2</v>
      </c>
      <c r="H560" s="86" t="s">
        <v>1057</v>
      </c>
      <c r="I560" s="86" t="s">
        <v>36</v>
      </c>
      <c r="J560" s="86" t="s">
        <v>35</v>
      </c>
      <c r="K560" s="86" t="s">
        <v>220</v>
      </c>
      <c r="L560" s="86" t="s">
        <v>45</v>
      </c>
      <c r="M560" s="86" t="s">
        <v>45</v>
      </c>
      <c r="N560" s="86" t="s">
        <v>45</v>
      </c>
    </row>
    <row r="561" spans="1:14">
      <c r="A561" s="140" t="s">
        <v>5094</v>
      </c>
      <c r="B561" s="140" t="s">
        <v>8527</v>
      </c>
      <c r="C561" s="73" t="s">
        <v>1323</v>
      </c>
      <c r="D561" s="140" t="s">
        <v>6852</v>
      </c>
      <c r="E561" s="86" t="s">
        <v>10594</v>
      </c>
      <c r="F561" s="86" t="s">
        <v>983</v>
      </c>
      <c r="G561" s="86">
        <v>2</v>
      </c>
      <c r="H561" s="86" t="s">
        <v>1059</v>
      </c>
      <c r="I561" s="86" t="s">
        <v>36</v>
      </c>
      <c r="J561" s="86" t="s">
        <v>35</v>
      </c>
      <c r="K561" s="86" t="s">
        <v>220</v>
      </c>
      <c r="L561" s="86" t="s">
        <v>45</v>
      </c>
      <c r="M561" s="86" t="s">
        <v>45</v>
      </c>
      <c r="N561" s="86" t="s">
        <v>45</v>
      </c>
    </row>
    <row r="562" spans="1:14" ht="15" customHeight="1">
      <c r="A562" s="140" t="s">
        <v>5094</v>
      </c>
      <c r="B562" s="140" t="s">
        <v>8527</v>
      </c>
      <c r="C562" s="73" t="s">
        <v>1323</v>
      </c>
      <c r="D562" s="140" t="s">
        <v>8060</v>
      </c>
      <c r="E562" s="86" t="s">
        <v>10595</v>
      </c>
      <c r="F562" s="86" t="s">
        <v>981</v>
      </c>
      <c r="G562" s="86">
        <v>1</v>
      </c>
      <c r="H562" s="86" t="s">
        <v>1057</v>
      </c>
      <c r="I562" s="86" t="s">
        <v>190</v>
      </c>
      <c r="J562" s="86" t="s">
        <v>25</v>
      </c>
      <c r="K562" s="86" t="s">
        <v>220</v>
      </c>
      <c r="L562" s="86" t="s">
        <v>30</v>
      </c>
      <c r="M562" s="86" t="s">
        <v>45</v>
      </c>
      <c r="N562" s="86" t="s">
        <v>45</v>
      </c>
    </row>
    <row r="563" spans="1:14" ht="15" customHeight="1">
      <c r="A563" s="140" t="s">
        <v>5094</v>
      </c>
      <c r="B563" s="140" t="s">
        <v>8527</v>
      </c>
      <c r="C563" s="73" t="s">
        <v>1323</v>
      </c>
      <c r="D563" s="140" t="s">
        <v>8075</v>
      </c>
      <c r="E563" s="86" t="s">
        <v>10596</v>
      </c>
      <c r="F563" s="86" t="s">
        <v>981</v>
      </c>
      <c r="G563" s="86">
        <v>1</v>
      </c>
      <c r="H563" s="86" t="s">
        <v>1057</v>
      </c>
      <c r="I563" s="86" t="s">
        <v>57</v>
      </c>
      <c r="J563" s="86" t="s">
        <v>25</v>
      </c>
      <c r="K563" s="86" t="s">
        <v>220</v>
      </c>
      <c r="L563" s="86" t="s">
        <v>45</v>
      </c>
      <c r="M563" s="86" t="s">
        <v>45</v>
      </c>
      <c r="N563" s="86" t="s">
        <v>45</v>
      </c>
    </row>
    <row r="564" spans="1:14">
      <c r="A564" s="140" t="s">
        <v>5094</v>
      </c>
      <c r="B564" s="140" t="s">
        <v>8527</v>
      </c>
      <c r="C564" s="582" t="s">
        <v>8315</v>
      </c>
      <c r="D564" s="140" t="s">
        <v>8360</v>
      </c>
      <c r="E564" s="86" t="s">
        <v>10597</v>
      </c>
      <c r="F564" s="86" t="s">
        <v>980</v>
      </c>
      <c r="G564" s="86">
        <v>5</v>
      </c>
      <c r="H564" s="86" t="s">
        <v>1057</v>
      </c>
      <c r="I564" s="86" t="s">
        <v>36</v>
      </c>
      <c r="J564" s="86" t="s">
        <v>35</v>
      </c>
      <c r="K564" s="86" t="s">
        <v>220</v>
      </c>
      <c r="L564" s="86" t="s">
        <v>45</v>
      </c>
      <c r="M564" s="86" t="s">
        <v>45</v>
      </c>
      <c r="N564" s="86" t="s">
        <v>30</v>
      </c>
    </row>
    <row r="565" spans="1:14">
      <c r="A565" s="140" t="s">
        <v>5094</v>
      </c>
      <c r="B565" s="140" t="s">
        <v>8527</v>
      </c>
      <c r="C565" s="582" t="s">
        <v>8315</v>
      </c>
      <c r="D565" s="140" t="s">
        <v>8361</v>
      </c>
      <c r="E565" s="86" t="s">
        <v>10598</v>
      </c>
      <c r="F565" s="86" t="s">
        <v>980</v>
      </c>
      <c r="G565" s="86">
        <v>5</v>
      </c>
      <c r="H565" s="86" t="s">
        <v>1059</v>
      </c>
      <c r="I565" s="86" t="s">
        <v>36</v>
      </c>
      <c r="J565" s="86" t="s">
        <v>35</v>
      </c>
      <c r="K565" s="86" t="s">
        <v>220</v>
      </c>
      <c r="L565" s="86" t="s">
        <v>45</v>
      </c>
      <c r="M565" s="86" t="s">
        <v>45</v>
      </c>
      <c r="N565" s="86" t="s">
        <v>30</v>
      </c>
    </row>
    <row r="566" spans="1:14" ht="15" customHeight="1">
      <c r="A566" s="140" t="s">
        <v>5094</v>
      </c>
      <c r="B566" s="140" t="s">
        <v>8527</v>
      </c>
      <c r="C566" s="73" t="s">
        <v>8315</v>
      </c>
      <c r="D566" s="140" t="s">
        <v>8371</v>
      </c>
      <c r="E566" s="86" t="s">
        <v>10599</v>
      </c>
      <c r="F566" s="86" t="s">
        <v>980</v>
      </c>
      <c r="G566" s="86">
        <v>5</v>
      </c>
      <c r="H566" s="86" t="s">
        <v>1057</v>
      </c>
      <c r="I566" s="86" t="s">
        <v>165</v>
      </c>
      <c r="J566" s="86" t="s">
        <v>35</v>
      </c>
      <c r="K566" s="86" t="s">
        <v>223</v>
      </c>
      <c r="L566" s="86" t="s">
        <v>45</v>
      </c>
      <c r="M566" s="86" t="s">
        <v>45</v>
      </c>
      <c r="N566" s="86" t="s">
        <v>30</v>
      </c>
    </row>
    <row r="567" spans="1:14" ht="15" customHeight="1">
      <c r="A567" s="140" t="s">
        <v>5094</v>
      </c>
      <c r="B567" s="140" t="s">
        <v>8527</v>
      </c>
      <c r="C567" s="73" t="s">
        <v>8315</v>
      </c>
      <c r="D567" s="140" t="s">
        <v>8362</v>
      </c>
      <c r="E567" s="86" t="s">
        <v>10600</v>
      </c>
      <c r="F567" s="86" t="s">
        <v>980</v>
      </c>
      <c r="G567" s="86">
        <v>5</v>
      </c>
      <c r="H567" s="86" t="s">
        <v>1059</v>
      </c>
      <c r="I567" s="778" t="s">
        <v>165</v>
      </c>
      <c r="J567" s="778" t="s">
        <v>35</v>
      </c>
      <c r="K567" s="778" t="s">
        <v>223</v>
      </c>
      <c r="L567" s="86" t="s">
        <v>45</v>
      </c>
      <c r="M567" s="86" t="s">
        <v>45</v>
      </c>
      <c r="N567" s="86" t="s">
        <v>30</v>
      </c>
    </row>
    <row r="568" spans="1:14" ht="15" customHeight="1">
      <c r="A568" s="140" t="s">
        <v>5094</v>
      </c>
      <c r="B568" s="140" t="s">
        <v>8527</v>
      </c>
      <c r="C568" s="73" t="s">
        <v>8315</v>
      </c>
      <c r="D568" s="140" t="s">
        <v>8372</v>
      </c>
      <c r="E568" s="86" t="s">
        <v>10601</v>
      </c>
      <c r="F568" s="86" t="s">
        <v>980</v>
      </c>
      <c r="G568" s="86">
        <v>5</v>
      </c>
      <c r="H568" s="86" t="s">
        <v>1057</v>
      </c>
      <c r="I568" s="778" t="s">
        <v>165</v>
      </c>
      <c r="J568" s="778" t="s">
        <v>191</v>
      </c>
      <c r="K568" s="778" t="s">
        <v>220</v>
      </c>
      <c r="L568" s="86" t="s">
        <v>45</v>
      </c>
      <c r="M568" s="86" t="s">
        <v>45</v>
      </c>
      <c r="N568" s="86" t="s">
        <v>45</v>
      </c>
    </row>
    <row r="569" spans="1:14" ht="15" customHeight="1">
      <c r="A569" s="140" t="s">
        <v>5094</v>
      </c>
      <c r="B569" s="140" t="s">
        <v>8527</v>
      </c>
      <c r="C569" s="73" t="s">
        <v>8315</v>
      </c>
      <c r="D569" s="140" t="s">
        <v>8363</v>
      </c>
      <c r="E569" s="86" t="s">
        <v>10602</v>
      </c>
      <c r="F569" s="86" t="s">
        <v>980</v>
      </c>
      <c r="G569" s="86">
        <v>5</v>
      </c>
      <c r="H569" s="86" t="s">
        <v>1059</v>
      </c>
      <c r="I569" s="778" t="s">
        <v>165</v>
      </c>
      <c r="J569" s="778" t="s">
        <v>191</v>
      </c>
      <c r="K569" s="148" t="s">
        <v>220</v>
      </c>
      <c r="L569" s="86" t="s">
        <v>45</v>
      </c>
      <c r="M569" s="86" t="s">
        <v>45</v>
      </c>
      <c r="N569" s="86" t="s">
        <v>45</v>
      </c>
    </row>
    <row r="570" spans="1:14" ht="15" customHeight="1">
      <c r="A570" s="140" t="s">
        <v>5094</v>
      </c>
      <c r="B570" s="140" t="s">
        <v>10299</v>
      </c>
      <c r="C570" s="140" t="s">
        <v>4806</v>
      </c>
      <c r="D570" s="140" t="s">
        <v>8343</v>
      </c>
      <c r="E570" s="86" t="s">
        <v>10419</v>
      </c>
      <c r="F570" s="86" t="s">
        <v>982</v>
      </c>
      <c r="G570" s="86">
        <v>4</v>
      </c>
      <c r="H570" s="86" t="s">
        <v>1057</v>
      </c>
      <c r="I570" s="86" t="s">
        <v>165</v>
      </c>
      <c r="J570" s="86" t="s">
        <v>35</v>
      </c>
      <c r="K570" s="86" t="s">
        <v>220</v>
      </c>
      <c r="L570" s="86" t="s">
        <v>30</v>
      </c>
      <c r="M570" s="86" t="s">
        <v>45</v>
      </c>
      <c r="N570" s="86" t="s">
        <v>30</v>
      </c>
    </row>
    <row r="571" spans="1:14" ht="15" customHeight="1">
      <c r="A571" s="140" t="s">
        <v>5094</v>
      </c>
      <c r="B571" s="140" t="s">
        <v>10299</v>
      </c>
      <c r="C571" s="140" t="s">
        <v>7632</v>
      </c>
      <c r="D571" s="140" t="s">
        <v>8169</v>
      </c>
      <c r="E571" s="86" t="s">
        <v>10421</v>
      </c>
      <c r="F571" s="86" t="s">
        <v>980</v>
      </c>
      <c r="G571" s="86">
        <v>5</v>
      </c>
      <c r="H571" s="86" t="s">
        <v>1057</v>
      </c>
      <c r="I571" s="86" t="s">
        <v>165</v>
      </c>
      <c r="J571" s="86" t="s">
        <v>23</v>
      </c>
      <c r="K571" s="86" t="s">
        <v>220</v>
      </c>
      <c r="L571" s="86" t="s">
        <v>30</v>
      </c>
      <c r="M571" s="86" t="s">
        <v>45</v>
      </c>
      <c r="N571" s="86" t="s">
        <v>45</v>
      </c>
    </row>
    <row r="572" spans="1:14" ht="15" customHeight="1">
      <c r="A572" s="140" t="s">
        <v>5094</v>
      </c>
      <c r="B572" s="140" t="s">
        <v>10299</v>
      </c>
      <c r="C572" s="140" t="s">
        <v>11094</v>
      </c>
      <c r="D572" s="140" t="s">
        <v>8364</v>
      </c>
      <c r="E572" s="86" t="s">
        <v>10422</v>
      </c>
      <c r="F572" s="86" t="s">
        <v>982</v>
      </c>
      <c r="G572" s="86">
        <v>4</v>
      </c>
      <c r="H572" s="86" t="s">
        <v>1057</v>
      </c>
      <c r="I572" s="86" t="s">
        <v>165</v>
      </c>
      <c r="J572" s="86" t="s">
        <v>35</v>
      </c>
      <c r="K572" s="86" t="s">
        <v>220</v>
      </c>
      <c r="L572" s="86" t="s">
        <v>45</v>
      </c>
      <c r="M572" s="86" t="s">
        <v>45</v>
      </c>
      <c r="N572" s="86" t="s">
        <v>45</v>
      </c>
    </row>
    <row r="573" spans="1:14" ht="15" customHeight="1">
      <c r="A573" s="140" t="s">
        <v>5094</v>
      </c>
      <c r="B573" s="140" t="s">
        <v>10299</v>
      </c>
      <c r="C573" s="73" t="s">
        <v>1318</v>
      </c>
      <c r="D573" s="140" t="s">
        <v>7102</v>
      </c>
      <c r="E573" s="86" t="s">
        <v>10424</v>
      </c>
      <c r="F573" s="86" t="s">
        <v>980</v>
      </c>
      <c r="G573" s="86">
        <v>5</v>
      </c>
      <c r="H573" s="86" t="s">
        <v>1057</v>
      </c>
      <c r="I573" s="86" t="s">
        <v>165</v>
      </c>
      <c r="J573" s="86" t="s">
        <v>5841</v>
      </c>
      <c r="K573" s="86" t="s">
        <v>220</v>
      </c>
      <c r="L573" s="86" t="s">
        <v>30</v>
      </c>
      <c r="M573" s="86" t="s">
        <v>45</v>
      </c>
      <c r="N573" s="86" t="s">
        <v>45</v>
      </c>
    </row>
    <row r="574" spans="1:14" ht="15" customHeight="1">
      <c r="A574" s="140" t="s">
        <v>5094</v>
      </c>
      <c r="B574" s="140" t="s">
        <v>10299</v>
      </c>
      <c r="C574" s="140" t="s">
        <v>1318</v>
      </c>
      <c r="D574" s="140" t="s">
        <v>5961</v>
      </c>
      <c r="E574" s="86" t="s">
        <v>10426</v>
      </c>
      <c r="F574" s="86" t="s">
        <v>980</v>
      </c>
      <c r="G574" s="86">
        <v>5</v>
      </c>
      <c r="H574" s="86" t="s">
        <v>1057</v>
      </c>
      <c r="I574" s="86" t="s">
        <v>165</v>
      </c>
      <c r="J574" s="86" t="s">
        <v>187</v>
      </c>
      <c r="K574" s="86" t="s">
        <v>220</v>
      </c>
      <c r="L574" s="86" t="s">
        <v>30</v>
      </c>
      <c r="M574" s="86" t="s">
        <v>45</v>
      </c>
      <c r="N574" s="86" t="s">
        <v>45</v>
      </c>
    </row>
    <row r="575" spans="1:14" ht="15" customHeight="1">
      <c r="A575" s="140" t="s">
        <v>5094</v>
      </c>
      <c r="B575" s="140" t="s">
        <v>10299</v>
      </c>
      <c r="C575" s="140" t="s">
        <v>1318</v>
      </c>
      <c r="D575" s="140" t="s">
        <v>7942</v>
      </c>
      <c r="E575" s="86" t="s">
        <v>10428</v>
      </c>
      <c r="F575" s="86" t="s">
        <v>982</v>
      </c>
      <c r="G575" s="86">
        <v>4</v>
      </c>
      <c r="H575" s="86" t="s">
        <v>1057</v>
      </c>
      <c r="I575" s="86" t="s">
        <v>165</v>
      </c>
      <c r="J575" s="86" t="s">
        <v>187</v>
      </c>
      <c r="K575" s="86" t="s">
        <v>220</v>
      </c>
      <c r="L575" s="86" t="s">
        <v>30</v>
      </c>
      <c r="M575" s="86" t="s">
        <v>45</v>
      </c>
      <c r="N575" s="86" t="s">
        <v>30</v>
      </c>
    </row>
    <row r="576" spans="1:14" ht="15" customHeight="1">
      <c r="A576" s="140" t="s">
        <v>5094</v>
      </c>
      <c r="B576" s="140" t="s">
        <v>10299</v>
      </c>
      <c r="C576" s="140" t="s">
        <v>1318</v>
      </c>
      <c r="D576" s="140" t="s">
        <v>5962</v>
      </c>
      <c r="E576" s="86" t="s">
        <v>10430</v>
      </c>
      <c r="F576" s="86" t="s">
        <v>982</v>
      </c>
      <c r="G576" s="86">
        <v>4</v>
      </c>
      <c r="H576" s="86" t="s">
        <v>1057</v>
      </c>
      <c r="I576" s="86" t="s">
        <v>192</v>
      </c>
      <c r="J576" s="86" t="s">
        <v>191</v>
      </c>
      <c r="K576" s="86" t="s">
        <v>220</v>
      </c>
      <c r="L576" s="86" t="s">
        <v>30</v>
      </c>
      <c r="M576" s="86" t="s">
        <v>45</v>
      </c>
      <c r="N576" s="86" t="s">
        <v>30</v>
      </c>
    </row>
    <row r="577" spans="1:14" ht="15" customHeight="1">
      <c r="A577" s="140" t="s">
        <v>5094</v>
      </c>
      <c r="B577" s="140" t="s">
        <v>10299</v>
      </c>
      <c r="C577" s="140" t="s">
        <v>1318</v>
      </c>
      <c r="D577" s="140" t="s">
        <v>5963</v>
      </c>
      <c r="E577" s="86" t="s">
        <v>10432</v>
      </c>
      <c r="F577" s="86" t="s">
        <v>982</v>
      </c>
      <c r="G577" s="86">
        <v>4</v>
      </c>
      <c r="H577" s="86" t="s">
        <v>1057</v>
      </c>
      <c r="I577" s="86" t="s">
        <v>192</v>
      </c>
      <c r="J577" s="86" t="s">
        <v>191</v>
      </c>
      <c r="K577" s="86" t="s">
        <v>220</v>
      </c>
      <c r="L577" s="86" t="s">
        <v>30</v>
      </c>
      <c r="M577" s="86" t="s">
        <v>45</v>
      </c>
      <c r="N577" s="86" t="s">
        <v>30</v>
      </c>
    </row>
    <row r="578" spans="1:14" ht="15" customHeight="1">
      <c r="A578" s="140" t="s">
        <v>5094</v>
      </c>
      <c r="B578" s="140" t="s">
        <v>10299</v>
      </c>
      <c r="C578" s="140" t="s">
        <v>1318</v>
      </c>
      <c r="D578" s="140" t="s">
        <v>10400</v>
      </c>
      <c r="E578" s="86" t="s">
        <v>10433</v>
      </c>
      <c r="F578" s="86" t="s">
        <v>980</v>
      </c>
      <c r="G578" s="86">
        <v>5</v>
      </c>
      <c r="H578" s="86" t="s">
        <v>1057</v>
      </c>
      <c r="I578" s="86" t="s">
        <v>165</v>
      </c>
      <c r="J578" s="86" t="s">
        <v>180</v>
      </c>
      <c r="K578" s="86" t="s">
        <v>220</v>
      </c>
      <c r="L578" s="86" t="s">
        <v>30</v>
      </c>
      <c r="M578" s="86" t="s">
        <v>45</v>
      </c>
      <c r="N578" s="86" t="s">
        <v>45</v>
      </c>
    </row>
    <row r="579" spans="1:14" ht="15" customHeight="1">
      <c r="A579" s="140" t="s">
        <v>5094</v>
      </c>
      <c r="B579" s="140" t="s">
        <v>10299</v>
      </c>
      <c r="C579" s="73" t="s">
        <v>1318</v>
      </c>
      <c r="D579" s="140" t="s">
        <v>7364</v>
      </c>
      <c r="E579" s="86" t="s">
        <v>10435</v>
      </c>
      <c r="F579" s="86" t="s">
        <v>980</v>
      </c>
      <c r="G579" s="86">
        <v>5</v>
      </c>
      <c r="H579" s="86" t="s">
        <v>1057</v>
      </c>
      <c r="I579" s="86" t="s">
        <v>165</v>
      </c>
      <c r="J579" s="86" t="s">
        <v>35</v>
      </c>
      <c r="K579" s="86" t="s">
        <v>6535</v>
      </c>
      <c r="L579" s="86" t="s">
        <v>30</v>
      </c>
      <c r="M579" s="86" t="s">
        <v>45</v>
      </c>
      <c r="N579" s="86" t="s">
        <v>45</v>
      </c>
    </row>
    <row r="580" spans="1:14" ht="15" customHeight="1">
      <c r="A580" s="140" t="s">
        <v>5094</v>
      </c>
      <c r="B580" s="140" t="s">
        <v>10299</v>
      </c>
      <c r="C580" s="140" t="s">
        <v>5967</v>
      </c>
      <c r="D580" s="140" t="s">
        <v>7943</v>
      </c>
      <c r="E580" s="86" t="s">
        <v>10437</v>
      </c>
      <c r="F580" s="86" t="s">
        <v>979</v>
      </c>
      <c r="G580" s="86">
        <v>3</v>
      </c>
      <c r="H580" s="86" t="s">
        <v>1057</v>
      </c>
      <c r="I580" s="86" t="s">
        <v>192</v>
      </c>
      <c r="J580" s="86" t="s">
        <v>35</v>
      </c>
      <c r="K580" s="86" t="s">
        <v>220</v>
      </c>
      <c r="L580" s="86" t="s">
        <v>45</v>
      </c>
      <c r="M580" s="86" t="s">
        <v>45</v>
      </c>
      <c r="N580" s="86" t="s">
        <v>30</v>
      </c>
    </row>
    <row r="581" spans="1:14" ht="15" customHeight="1">
      <c r="A581" s="140" t="s">
        <v>5094</v>
      </c>
      <c r="B581" s="140" t="s">
        <v>10299</v>
      </c>
      <c r="C581" s="140" t="s">
        <v>5966</v>
      </c>
      <c r="D581" s="140" t="s">
        <v>8365</v>
      </c>
      <c r="E581" s="86" t="s">
        <v>10438</v>
      </c>
      <c r="F581" s="86" t="s">
        <v>979</v>
      </c>
      <c r="G581" s="86">
        <v>3</v>
      </c>
      <c r="H581" s="86" t="s">
        <v>1057</v>
      </c>
      <c r="I581" s="86" t="s">
        <v>36</v>
      </c>
      <c r="J581" s="86" t="s">
        <v>180</v>
      </c>
      <c r="K581" s="86" t="s">
        <v>220</v>
      </c>
      <c r="L581" s="86" t="s">
        <v>30</v>
      </c>
      <c r="M581" s="86" t="s">
        <v>45</v>
      </c>
      <c r="N581" s="86" t="s">
        <v>45</v>
      </c>
    </row>
    <row r="582" spans="1:14" ht="15" customHeight="1">
      <c r="A582" s="140" t="s">
        <v>5094</v>
      </c>
      <c r="B582" s="140" t="s">
        <v>10299</v>
      </c>
      <c r="C582" s="140" t="s">
        <v>5991</v>
      </c>
      <c r="D582" s="140" t="s">
        <v>8345</v>
      </c>
      <c r="E582" s="86" t="s">
        <v>10439</v>
      </c>
      <c r="F582" s="86" t="s">
        <v>979</v>
      </c>
      <c r="G582" s="86">
        <v>3</v>
      </c>
      <c r="H582" s="86" t="s">
        <v>1057</v>
      </c>
      <c r="I582" s="86" t="s">
        <v>36</v>
      </c>
      <c r="J582" s="86" t="s">
        <v>180</v>
      </c>
      <c r="K582" s="86" t="s">
        <v>220</v>
      </c>
      <c r="L582" s="86" t="s">
        <v>30</v>
      </c>
      <c r="M582" s="86" t="s">
        <v>45</v>
      </c>
      <c r="N582" s="86" t="s">
        <v>30</v>
      </c>
    </row>
    <row r="583" spans="1:14" ht="15" customHeight="1">
      <c r="A583" s="140" t="s">
        <v>5094</v>
      </c>
      <c r="B583" s="140" t="s">
        <v>10299</v>
      </c>
      <c r="C583" s="140" t="s">
        <v>5966</v>
      </c>
      <c r="D583" s="140" t="s">
        <v>8346</v>
      </c>
      <c r="E583" s="86" t="s">
        <v>10441</v>
      </c>
      <c r="F583" s="86" t="s">
        <v>979</v>
      </c>
      <c r="G583" s="86">
        <v>3</v>
      </c>
      <c r="H583" s="86" t="s">
        <v>1057</v>
      </c>
      <c r="I583" s="86" t="s">
        <v>192</v>
      </c>
      <c r="J583" s="86" t="s">
        <v>35</v>
      </c>
      <c r="K583" s="86" t="s">
        <v>220</v>
      </c>
      <c r="L583" s="86" t="s">
        <v>45</v>
      </c>
      <c r="M583" s="86" t="s">
        <v>45</v>
      </c>
      <c r="N583" s="86" t="s">
        <v>30</v>
      </c>
    </row>
    <row r="584" spans="1:14" ht="15" customHeight="1">
      <c r="A584" s="140" t="s">
        <v>5094</v>
      </c>
      <c r="B584" s="140" t="s">
        <v>10299</v>
      </c>
      <c r="C584" s="140" t="s">
        <v>5991</v>
      </c>
      <c r="D584" s="140" t="s">
        <v>8347</v>
      </c>
      <c r="E584" s="86" t="s">
        <v>10442</v>
      </c>
      <c r="F584" s="86" t="s">
        <v>982</v>
      </c>
      <c r="G584" s="86">
        <v>4</v>
      </c>
      <c r="H584" s="86" t="s">
        <v>1057</v>
      </c>
      <c r="I584" s="86" t="s">
        <v>165</v>
      </c>
      <c r="J584" s="86" t="s">
        <v>187</v>
      </c>
      <c r="K584" s="86" t="s">
        <v>220</v>
      </c>
      <c r="L584" s="86" t="s">
        <v>30</v>
      </c>
      <c r="M584" s="86" t="s">
        <v>45</v>
      </c>
      <c r="N584" s="86" t="s">
        <v>30</v>
      </c>
    </row>
    <row r="585" spans="1:14" ht="15" customHeight="1">
      <c r="A585" s="140" t="s">
        <v>5094</v>
      </c>
      <c r="B585" s="140" t="s">
        <v>10299</v>
      </c>
      <c r="C585" s="140" t="s">
        <v>5966</v>
      </c>
      <c r="D585" s="777" t="s">
        <v>8349</v>
      </c>
      <c r="E585" s="148" t="s">
        <v>10444</v>
      </c>
      <c r="F585" s="86" t="s">
        <v>979</v>
      </c>
      <c r="G585" s="86">
        <v>3</v>
      </c>
      <c r="H585" s="86" t="s">
        <v>1057</v>
      </c>
      <c r="I585" s="86" t="s">
        <v>192</v>
      </c>
      <c r="J585" s="86" t="s">
        <v>35</v>
      </c>
      <c r="K585" s="86" t="s">
        <v>220</v>
      </c>
      <c r="L585" s="86" t="s">
        <v>30</v>
      </c>
      <c r="M585" s="86" t="s">
        <v>45</v>
      </c>
      <c r="N585" s="86" t="s">
        <v>45</v>
      </c>
    </row>
    <row r="586" spans="1:14" ht="15" customHeight="1">
      <c r="A586" s="140" t="s">
        <v>5094</v>
      </c>
      <c r="B586" s="140" t="s">
        <v>10299</v>
      </c>
      <c r="C586" s="140" t="s">
        <v>5966</v>
      </c>
      <c r="D586" s="777" t="s">
        <v>8409</v>
      </c>
      <c r="E586" s="148" t="s">
        <v>10446</v>
      </c>
      <c r="F586" s="86" t="s">
        <v>982</v>
      </c>
      <c r="G586" s="86">
        <v>4</v>
      </c>
      <c r="H586" s="86" t="s">
        <v>1057</v>
      </c>
      <c r="I586" s="86" t="s">
        <v>165</v>
      </c>
      <c r="J586" s="86" t="s">
        <v>35</v>
      </c>
      <c r="K586" s="86" t="s">
        <v>220</v>
      </c>
      <c r="L586" s="86" t="s">
        <v>30</v>
      </c>
      <c r="M586" s="86" t="s">
        <v>45</v>
      </c>
      <c r="N586" s="86" t="s">
        <v>45</v>
      </c>
    </row>
    <row r="587" spans="1:14" ht="15" customHeight="1">
      <c r="A587" s="140" t="s">
        <v>5094</v>
      </c>
      <c r="B587" s="140" t="s">
        <v>10299</v>
      </c>
      <c r="C587" s="140" t="s">
        <v>5966</v>
      </c>
      <c r="D587" s="777" t="s">
        <v>8350</v>
      </c>
      <c r="E587" s="148" t="s">
        <v>10447</v>
      </c>
      <c r="F587" s="86" t="s">
        <v>979</v>
      </c>
      <c r="G587" s="86">
        <v>3</v>
      </c>
      <c r="H587" s="86" t="s">
        <v>1057</v>
      </c>
      <c r="I587" s="86" t="s">
        <v>192</v>
      </c>
      <c r="J587" s="86" t="s">
        <v>35</v>
      </c>
      <c r="K587" s="86" t="s">
        <v>220</v>
      </c>
      <c r="L587" s="86" t="s">
        <v>30</v>
      </c>
      <c r="M587" s="86" t="s">
        <v>45</v>
      </c>
      <c r="N587" s="86" t="s">
        <v>30</v>
      </c>
    </row>
    <row r="588" spans="1:14" ht="15" customHeight="1">
      <c r="A588" s="140" t="s">
        <v>5094</v>
      </c>
      <c r="B588" s="140" t="s">
        <v>10299</v>
      </c>
      <c r="C588" s="140" t="s">
        <v>5966</v>
      </c>
      <c r="D588" s="777" t="s">
        <v>8352</v>
      </c>
      <c r="E588" s="148" t="s">
        <v>10449</v>
      </c>
      <c r="F588" s="86" t="s">
        <v>980</v>
      </c>
      <c r="G588" s="86">
        <v>5</v>
      </c>
      <c r="H588" s="86" t="s">
        <v>1057</v>
      </c>
      <c r="I588" s="86" t="s">
        <v>165</v>
      </c>
      <c r="J588" s="86" t="s">
        <v>35</v>
      </c>
      <c r="K588" s="86" t="s">
        <v>6535</v>
      </c>
      <c r="L588" s="86" t="s">
        <v>30</v>
      </c>
      <c r="M588" s="86" t="s">
        <v>45</v>
      </c>
      <c r="N588" s="86" t="s">
        <v>45</v>
      </c>
    </row>
    <row r="589" spans="1:14" ht="15" customHeight="1">
      <c r="A589" s="140" t="s">
        <v>5094</v>
      </c>
      <c r="B589" s="140" t="s">
        <v>10299</v>
      </c>
      <c r="C589" s="140" t="s">
        <v>5966</v>
      </c>
      <c r="D589" s="140" t="s">
        <v>8353</v>
      </c>
      <c r="E589" s="86" t="s">
        <v>10451</v>
      </c>
      <c r="F589" s="86" t="s">
        <v>980</v>
      </c>
      <c r="G589" s="86">
        <v>5</v>
      </c>
      <c r="H589" s="86" t="s">
        <v>1057</v>
      </c>
      <c r="I589" s="86" t="s">
        <v>165</v>
      </c>
      <c r="J589" s="86" t="s">
        <v>35</v>
      </c>
      <c r="K589" s="86" t="s">
        <v>226</v>
      </c>
      <c r="L589" s="86" t="s">
        <v>30</v>
      </c>
      <c r="M589" s="86" t="s">
        <v>45</v>
      </c>
      <c r="N589" s="86" t="s">
        <v>45</v>
      </c>
    </row>
    <row r="590" spans="1:14" ht="15" customHeight="1">
      <c r="A590" s="140" t="s">
        <v>5094</v>
      </c>
      <c r="B590" s="140" t="s">
        <v>10299</v>
      </c>
      <c r="C590" s="140" t="s">
        <v>5966</v>
      </c>
      <c r="D590" s="777" t="s">
        <v>8355</v>
      </c>
      <c r="E590" s="148" t="s">
        <v>10453</v>
      </c>
      <c r="F590" s="86" t="s">
        <v>980</v>
      </c>
      <c r="G590" s="86">
        <v>5</v>
      </c>
      <c r="H590" s="86" t="s">
        <v>1057</v>
      </c>
      <c r="I590" s="86" t="s">
        <v>165</v>
      </c>
      <c r="J590" s="86" t="s">
        <v>35</v>
      </c>
      <c r="K590" s="86" t="s">
        <v>226</v>
      </c>
      <c r="L590" s="86" t="s">
        <v>30</v>
      </c>
      <c r="M590" s="86" t="s">
        <v>45</v>
      </c>
      <c r="N590" s="86" t="s">
        <v>45</v>
      </c>
    </row>
    <row r="591" spans="1:14" ht="15" customHeight="1">
      <c r="A591" s="140" t="s">
        <v>5094</v>
      </c>
      <c r="B591" s="140" t="s">
        <v>10299</v>
      </c>
      <c r="C591" s="140" t="s">
        <v>5966</v>
      </c>
      <c r="D591" s="777" t="s">
        <v>8393</v>
      </c>
      <c r="E591" s="148" t="s">
        <v>10454</v>
      </c>
      <c r="F591" s="86" t="s">
        <v>980</v>
      </c>
      <c r="G591" s="86">
        <v>5</v>
      </c>
      <c r="H591" s="86" t="s">
        <v>1057</v>
      </c>
      <c r="I591" s="86" t="s">
        <v>165</v>
      </c>
      <c r="J591" s="86" t="s">
        <v>35</v>
      </c>
      <c r="K591" s="86" t="s">
        <v>984</v>
      </c>
      <c r="L591" s="86" t="s">
        <v>30</v>
      </c>
      <c r="M591" s="86" t="s">
        <v>45</v>
      </c>
      <c r="N591" s="86" t="s">
        <v>45</v>
      </c>
    </row>
    <row r="592" spans="1:14" ht="15" customHeight="1">
      <c r="A592" s="140" t="s">
        <v>5094</v>
      </c>
      <c r="B592" s="140" t="s">
        <v>10299</v>
      </c>
      <c r="C592" s="140" t="s">
        <v>5966</v>
      </c>
      <c r="D592" s="777" t="s">
        <v>8356</v>
      </c>
      <c r="E592" s="148" t="s">
        <v>10456</v>
      </c>
      <c r="F592" s="86" t="s">
        <v>980</v>
      </c>
      <c r="G592" s="86">
        <v>5</v>
      </c>
      <c r="H592" s="86" t="s">
        <v>1057</v>
      </c>
      <c r="I592" s="86" t="s">
        <v>165</v>
      </c>
      <c r="J592" s="86" t="s">
        <v>35</v>
      </c>
      <c r="K592" s="86" t="s">
        <v>2146</v>
      </c>
      <c r="L592" s="86" t="s">
        <v>30</v>
      </c>
      <c r="M592" s="86" t="s">
        <v>45</v>
      </c>
      <c r="N592" s="86" t="s">
        <v>45</v>
      </c>
    </row>
    <row r="593" spans="1:14" ht="15" customHeight="1">
      <c r="A593" s="140" t="s">
        <v>5094</v>
      </c>
      <c r="B593" s="140" t="s">
        <v>10299</v>
      </c>
      <c r="C593" s="140" t="s">
        <v>5966</v>
      </c>
      <c r="D593" s="777" t="s">
        <v>8357</v>
      </c>
      <c r="E593" s="148" t="s">
        <v>10458</v>
      </c>
      <c r="F593" s="86" t="s">
        <v>980</v>
      </c>
      <c r="G593" s="86">
        <v>5</v>
      </c>
      <c r="H593" s="86" t="s">
        <v>1057</v>
      </c>
      <c r="I593" s="86" t="s">
        <v>165</v>
      </c>
      <c r="J593" s="86" t="s">
        <v>35</v>
      </c>
      <c r="K593" s="86" t="s">
        <v>24</v>
      </c>
      <c r="L593" s="86" t="s">
        <v>30</v>
      </c>
      <c r="M593" s="86" t="s">
        <v>45</v>
      </c>
      <c r="N593" s="86" t="s">
        <v>45</v>
      </c>
    </row>
    <row r="594" spans="1:14" ht="15" customHeight="1">
      <c r="A594" s="140" t="s">
        <v>5094</v>
      </c>
      <c r="B594" s="140" t="s">
        <v>10299</v>
      </c>
      <c r="C594" s="140" t="s">
        <v>5966</v>
      </c>
      <c r="D594" s="140" t="s">
        <v>8358</v>
      </c>
      <c r="E594" s="86" t="s">
        <v>10459</v>
      </c>
      <c r="F594" s="86" t="s">
        <v>980</v>
      </c>
      <c r="G594" s="86">
        <v>5</v>
      </c>
      <c r="H594" s="86" t="s">
        <v>1057</v>
      </c>
      <c r="I594" s="86" t="s">
        <v>165</v>
      </c>
      <c r="J594" s="86" t="s">
        <v>35</v>
      </c>
      <c r="K594" s="86" t="s">
        <v>222</v>
      </c>
      <c r="L594" s="86" t="s">
        <v>30</v>
      </c>
      <c r="M594" s="86" t="s">
        <v>45</v>
      </c>
      <c r="N594" s="86" t="s">
        <v>45</v>
      </c>
    </row>
    <row r="595" spans="1:14" ht="15" customHeight="1">
      <c r="A595" s="140" t="s">
        <v>5094</v>
      </c>
      <c r="B595" s="140" t="s">
        <v>10299</v>
      </c>
      <c r="C595" s="140" t="s">
        <v>5966</v>
      </c>
      <c r="D595" s="140" t="s">
        <v>8359</v>
      </c>
      <c r="E595" s="86" t="s">
        <v>10460</v>
      </c>
      <c r="F595" s="86" t="s">
        <v>980</v>
      </c>
      <c r="G595" s="86">
        <v>5</v>
      </c>
      <c r="H595" s="86" t="s">
        <v>1057</v>
      </c>
      <c r="I595" s="86" t="s">
        <v>165</v>
      </c>
      <c r="J595" s="86" t="s">
        <v>35</v>
      </c>
      <c r="K595" s="86" t="s">
        <v>219</v>
      </c>
      <c r="L595" s="86" t="s">
        <v>30</v>
      </c>
      <c r="M595" s="86" t="s">
        <v>45</v>
      </c>
      <c r="N595" s="86" t="s">
        <v>45</v>
      </c>
    </row>
    <row r="596" spans="1:14" ht="15" customHeight="1">
      <c r="A596" s="140" t="s">
        <v>5094</v>
      </c>
      <c r="B596" s="140" t="s">
        <v>10299</v>
      </c>
      <c r="C596" s="140" t="s">
        <v>7372</v>
      </c>
      <c r="D596" s="140" t="s">
        <v>10669</v>
      </c>
      <c r="E596" s="86" t="s">
        <v>10462</v>
      </c>
      <c r="F596" s="86" t="s">
        <v>980</v>
      </c>
      <c r="G596" s="86">
        <v>5</v>
      </c>
      <c r="H596" s="86" t="s">
        <v>1057</v>
      </c>
      <c r="I596" s="86" t="s">
        <v>165</v>
      </c>
      <c r="J596" s="86" t="s">
        <v>35</v>
      </c>
      <c r="K596" s="86" t="s">
        <v>220</v>
      </c>
      <c r="L596" s="86" t="s">
        <v>30</v>
      </c>
      <c r="M596" s="86" t="s">
        <v>45</v>
      </c>
      <c r="N596" s="86" t="s">
        <v>45</v>
      </c>
    </row>
    <row r="597" spans="1:14" ht="15" customHeight="1">
      <c r="A597" s="140" t="s">
        <v>5094</v>
      </c>
      <c r="B597" s="140" t="s">
        <v>10299</v>
      </c>
      <c r="C597" s="140" t="s">
        <v>7372</v>
      </c>
      <c r="D597" s="140" t="s">
        <v>9908</v>
      </c>
      <c r="E597" s="86" t="s">
        <v>10464</v>
      </c>
      <c r="F597" s="86" t="s">
        <v>982</v>
      </c>
      <c r="G597" s="86">
        <v>4</v>
      </c>
      <c r="H597" s="86" t="s">
        <v>1057</v>
      </c>
      <c r="I597" s="86" t="s">
        <v>165</v>
      </c>
      <c r="J597" s="86" t="s">
        <v>35</v>
      </c>
      <c r="K597" s="86" t="s">
        <v>220</v>
      </c>
      <c r="L597" s="86" t="s">
        <v>45</v>
      </c>
      <c r="M597" s="86" t="s">
        <v>45</v>
      </c>
      <c r="N597" s="86" t="s">
        <v>45</v>
      </c>
    </row>
    <row r="598" spans="1:14" ht="15" customHeight="1">
      <c r="A598" s="140" t="s">
        <v>5094</v>
      </c>
      <c r="B598" s="140" t="s">
        <v>10299</v>
      </c>
      <c r="C598" s="140" t="s">
        <v>1326</v>
      </c>
      <c r="D598" s="140" t="s">
        <v>7944</v>
      </c>
      <c r="E598" s="86" t="s">
        <v>10466</v>
      </c>
      <c r="F598" s="86" t="s">
        <v>979</v>
      </c>
      <c r="G598" s="86">
        <v>3</v>
      </c>
      <c r="H598" s="86" t="s">
        <v>1057</v>
      </c>
      <c r="I598" s="86" t="s">
        <v>36</v>
      </c>
      <c r="J598" s="86" t="s">
        <v>180</v>
      </c>
      <c r="K598" s="86" t="s">
        <v>221</v>
      </c>
      <c r="L598" s="86" t="s">
        <v>30</v>
      </c>
      <c r="M598" s="86" t="s">
        <v>45</v>
      </c>
      <c r="N598" s="86" t="s">
        <v>30</v>
      </c>
    </row>
    <row r="599" spans="1:14">
      <c r="A599" s="140" t="s">
        <v>5094</v>
      </c>
      <c r="B599" s="140" t="s">
        <v>10299</v>
      </c>
      <c r="C599" s="140" t="s">
        <v>1326</v>
      </c>
      <c r="D599" s="140" t="s">
        <v>8396</v>
      </c>
      <c r="E599" s="86" t="s">
        <v>10467</v>
      </c>
      <c r="F599" s="86" t="s">
        <v>983</v>
      </c>
      <c r="G599" s="86">
        <v>2</v>
      </c>
      <c r="H599" s="86" t="s">
        <v>1057</v>
      </c>
      <c r="I599" s="86" t="s">
        <v>36</v>
      </c>
      <c r="J599" s="86" t="s">
        <v>35</v>
      </c>
      <c r="K599" s="86" t="s">
        <v>220</v>
      </c>
      <c r="L599" s="86" t="s">
        <v>30</v>
      </c>
      <c r="M599" s="86" t="s">
        <v>45</v>
      </c>
      <c r="N599" s="86" t="s">
        <v>30</v>
      </c>
    </row>
    <row r="600" spans="1:14">
      <c r="A600" s="140" t="s">
        <v>5094</v>
      </c>
      <c r="B600" s="140" t="s">
        <v>10299</v>
      </c>
      <c r="C600" s="140" t="s">
        <v>1326</v>
      </c>
      <c r="D600" s="140" t="s">
        <v>8395</v>
      </c>
      <c r="E600" s="86" t="s">
        <v>10468</v>
      </c>
      <c r="F600" s="86" t="s">
        <v>981</v>
      </c>
      <c r="G600" s="86">
        <v>1</v>
      </c>
      <c r="H600" s="86" t="s">
        <v>1057</v>
      </c>
      <c r="I600" s="86" t="s">
        <v>36</v>
      </c>
      <c r="J600" s="86" t="s">
        <v>25</v>
      </c>
      <c r="K600" s="86" t="s">
        <v>220</v>
      </c>
      <c r="L600" s="86" t="s">
        <v>30</v>
      </c>
      <c r="M600" s="86" t="s">
        <v>45</v>
      </c>
      <c r="N600" s="86" t="s">
        <v>30</v>
      </c>
    </row>
    <row r="601" spans="1:14" ht="15" customHeight="1">
      <c r="A601" s="140" t="s">
        <v>5094</v>
      </c>
      <c r="B601" s="140" t="s">
        <v>10299</v>
      </c>
      <c r="C601" s="140" t="s">
        <v>1320</v>
      </c>
      <c r="D601" s="140" t="s">
        <v>5969</v>
      </c>
      <c r="E601" s="86" t="s">
        <v>10470</v>
      </c>
      <c r="F601" s="86" t="s">
        <v>980</v>
      </c>
      <c r="G601" s="86">
        <v>5</v>
      </c>
      <c r="H601" s="86" t="s">
        <v>1057</v>
      </c>
      <c r="I601" s="86" t="s">
        <v>165</v>
      </c>
      <c r="J601" s="86" t="s">
        <v>23</v>
      </c>
      <c r="K601" s="86" t="s">
        <v>220</v>
      </c>
      <c r="L601" s="86" t="s">
        <v>30</v>
      </c>
      <c r="M601" s="86" t="s">
        <v>45</v>
      </c>
      <c r="N601" s="86" t="s">
        <v>30</v>
      </c>
    </row>
    <row r="602" spans="1:14" ht="15" customHeight="1">
      <c r="A602" s="140" t="s">
        <v>5094</v>
      </c>
      <c r="B602" s="140" t="s">
        <v>10299</v>
      </c>
      <c r="C602" s="140" t="s">
        <v>1320</v>
      </c>
      <c r="D602" s="140" t="s">
        <v>8397</v>
      </c>
      <c r="E602" s="86" t="s">
        <v>10471</v>
      </c>
      <c r="F602" s="86" t="s">
        <v>982</v>
      </c>
      <c r="G602" s="86">
        <v>4</v>
      </c>
      <c r="H602" s="86" t="s">
        <v>1057</v>
      </c>
      <c r="I602" s="86" t="s">
        <v>165</v>
      </c>
      <c r="J602" s="86" t="s">
        <v>191</v>
      </c>
      <c r="K602" s="86" t="s">
        <v>220</v>
      </c>
      <c r="L602" s="86" t="s">
        <v>30</v>
      </c>
      <c r="M602" s="86" t="s">
        <v>45</v>
      </c>
      <c r="N602" s="86" t="s">
        <v>30</v>
      </c>
    </row>
    <row r="603" spans="1:14" ht="15" customHeight="1">
      <c r="A603" s="140" t="s">
        <v>5094</v>
      </c>
      <c r="B603" s="140" t="s">
        <v>10299</v>
      </c>
      <c r="C603" s="140" t="s">
        <v>1320</v>
      </c>
      <c r="D603" s="140" t="s">
        <v>8398</v>
      </c>
      <c r="E603" s="86" t="s">
        <v>10472</v>
      </c>
      <c r="F603" s="86" t="s">
        <v>980</v>
      </c>
      <c r="G603" s="86">
        <v>5</v>
      </c>
      <c r="H603" s="86" t="s">
        <v>1057</v>
      </c>
      <c r="I603" s="86" t="s">
        <v>165</v>
      </c>
      <c r="J603" s="86" t="s">
        <v>1264</v>
      </c>
      <c r="K603" s="86" t="s">
        <v>220</v>
      </c>
      <c r="L603" s="86" t="s">
        <v>30</v>
      </c>
      <c r="M603" s="86" t="s">
        <v>45</v>
      </c>
      <c r="N603" s="86" t="s">
        <v>30</v>
      </c>
    </row>
    <row r="604" spans="1:14" ht="15" customHeight="1">
      <c r="A604" s="140" t="s">
        <v>5094</v>
      </c>
      <c r="B604" s="140" t="s">
        <v>10299</v>
      </c>
      <c r="C604" s="140" t="s">
        <v>1320</v>
      </c>
      <c r="D604" s="140" t="s">
        <v>8399</v>
      </c>
      <c r="E604" s="86" t="s">
        <v>10473</v>
      </c>
      <c r="F604" s="86" t="s">
        <v>980</v>
      </c>
      <c r="G604" s="86">
        <v>5</v>
      </c>
      <c r="H604" s="86" t="s">
        <v>1057</v>
      </c>
      <c r="I604" s="86" t="s">
        <v>165</v>
      </c>
      <c r="J604" s="86" t="s">
        <v>180</v>
      </c>
      <c r="K604" s="86" t="s">
        <v>218</v>
      </c>
      <c r="L604" s="86" t="s">
        <v>45</v>
      </c>
      <c r="M604" s="86" t="s">
        <v>45</v>
      </c>
      <c r="N604" s="86" t="s">
        <v>45</v>
      </c>
    </row>
    <row r="605" spans="1:14" ht="15" customHeight="1">
      <c r="A605" s="140" t="s">
        <v>5094</v>
      </c>
      <c r="B605" s="140" t="s">
        <v>10299</v>
      </c>
      <c r="C605" s="140" t="s">
        <v>1320</v>
      </c>
      <c r="D605" s="140" t="s">
        <v>8437</v>
      </c>
      <c r="E605" s="86" t="s">
        <v>10474</v>
      </c>
      <c r="F605" s="86" t="s">
        <v>980</v>
      </c>
      <c r="G605" s="86">
        <v>5</v>
      </c>
      <c r="H605" s="86" t="s">
        <v>1057</v>
      </c>
      <c r="I605" s="86" t="s">
        <v>165</v>
      </c>
      <c r="J605" s="86" t="s">
        <v>169</v>
      </c>
      <c r="K605" s="86" t="s">
        <v>220</v>
      </c>
      <c r="L605" s="86" t="s">
        <v>30</v>
      </c>
      <c r="M605" s="86" t="s">
        <v>45</v>
      </c>
      <c r="N605" s="86" t="s">
        <v>30</v>
      </c>
    </row>
    <row r="606" spans="1:14" ht="15" customHeight="1">
      <c r="A606" s="140" t="s">
        <v>5094</v>
      </c>
      <c r="B606" s="140" t="s">
        <v>10299</v>
      </c>
      <c r="C606" s="140" t="s">
        <v>1320</v>
      </c>
      <c r="D606" s="140" t="s">
        <v>8400</v>
      </c>
      <c r="E606" s="86" t="s">
        <v>10475</v>
      </c>
      <c r="F606" s="86" t="s">
        <v>982</v>
      </c>
      <c r="G606" s="86">
        <v>4</v>
      </c>
      <c r="H606" s="86" t="s">
        <v>1057</v>
      </c>
      <c r="I606" s="86" t="s">
        <v>165</v>
      </c>
      <c r="J606" s="86" t="s">
        <v>187</v>
      </c>
      <c r="K606" s="86" t="s">
        <v>220</v>
      </c>
      <c r="L606" s="86" t="s">
        <v>45</v>
      </c>
      <c r="M606" s="86" t="s">
        <v>45</v>
      </c>
      <c r="N606" s="86" t="s">
        <v>30</v>
      </c>
    </row>
    <row r="607" spans="1:14" ht="15" customHeight="1">
      <c r="A607" s="140" t="s">
        <v>5094</v>
      </c>
      <c r="B607" s="140" t="s">
        <v>10299</v>
      </c>
      <c r="C607" s="140" t="s">
        <v>1320</v>
      </c>
      <c r="D607" s="140" t="s">
        <v>9910</v>
      </c>
      <c r="E607" s="86" t="s">
        <v>10476</v>
      </c>
      <c r="F607" s="86" t="s">
        <v>980</v>
      </c>
      <c r="G607" s="86">
        <v>5</v>
      </c>
      <c r="H607" s="86" t="s">
        <v>1057</v>
      </c>
      <c r="I607" s="86" t="s">
        <v>165</v>
      </c>
      <c r="J607" s="86" t="s">
        <v>9443</v>
      </c>
      <c r="K607" s="86" t="s">
        <v>219</v>
      </c>
      <c r="L607" s="86" t="s">
        <v>30</v>
      </c>
      <c r="M607" s="86" t="s">
        <v>45</v>
      </c>
      <c r="N607" s="86" t="s">
        <v>45</v>
      </c>
    </row>
    <row r="608" spans="1:14" ht="15" customHeight="1">
      <c r="A608" s="140" t="s">
        <v>5094</v>
      </c>
      <c r="B608" s="140" t="s">
        <v>10299</v>
      </c>
      <c r="C608" s="140" t="s">
        <v>1320</v>
      </c>
      <c r="D608" s="140" t="s">
        <v>7945</v>
      </c>
      <c r="E608" s="86" t="s">
        <v>10478</v>
      </c>
      <c r="F608" s="86" t="s">
        <v>980</v>
      </c>
      <c r="G608" s="86">
        <v>5</v>
      </c>
      <c r="H608" s="86" t="s">
        <v>1057</v>
      </c>
      <c r="I608" s="86" t="s">
        <v>165</v>
      </c>
      <c r="J608" s="86" t="s">
        <v>180</v>
      </c>
      <c r="K608" s="86" t="s">
        <v>220</v>
      </c>
      <c r="L608" s="86" t="s">
        <v>30</v>
      </c>
      <c r="M608" s="86" t="s">
        <v>45</v>
      </c>
      <c r="N608" s="86" t="s">
        <v>30</v>
      </c>
    </row>
    <row r="609" spans="1:14" ht="15" customHeight="1">
      <c r="A609" s="140" t="s">
        <v>5094</v>
      </c>
      <c r="B609" s="140" t="s">
        <v>10299</v>
      </c>
      <c r="C609" s="140" t="s">
        <v>1320</v>
      </c>
      <c r="D609" s="140" t="s">
        <v>5970</v>
      </c>
      <c r="E609" s="86" t="s">
        <v>10480</v>
      </c>
      <c r="F609" s="86" t="s">
        <v>982</v>
      </c>
      <c r="G609" s="86">
        <v>4</v>
      </c>
      <c r="H609" s="86" t="s">
        <v>1057</v>
      </c>
      <c r="I609" s="86" t="s">
        <v>165</v>
      </c>
      <c r="J609" s="86" t="s">
        <v>35</v>
      </c>
      <c r="K609" s="86" t="s">
        <v>220</v>
      </c>
      <c r="L609" s="86" t="s">
        <v>45</v>
      </c>
      <c r="M609" s="86" t="s">
        <v>45</v>
      </c>
      <c r="N609" s="86" t="s">
        <v>30</v>
      </c>
    </row>
    <row r="610" spans="1:14" ht="15" customHeight="1">
      <c r="A610" s="140" t="s">
        <v>5094</v>
      </c>
      <c r="B610" s="140" t="s">
        <v>10299</v>
      </c>
      <c r="C610" s="140" t="s">
        <v>1320</v>
      </c>
      <c r="D610" s="140" t="s">
        <v>7949</v>
      </c>
      <c r="E610" s="86" t="s">
        <v>10482</v>
      </c>
      <c r="F610" s="86" t="s">
        <v>979</v>
      </c>
      <c r="G610" s="86">
        <v>3</v>
      </c>
      <c r="H610" s="86" t="s">
        <v>1057</v>
      </c>
      <c r="I610" s="86" t="s">
        <v>192</v>
      </c>
      <c r="J610" s="86" t="s">
        <v>35</v>
      </c>
      <c r="K610" s="86" t="s">
        <v>220</v>
      </c>
      <c r="L610" s="86" t="s">
        <v>30</v>
      </c>
      <c r="M610" s="86" t="s">
        <v>45</v>
      </c>
      <c r="N610" s="86" t="s">
        <v>30</v>
      </c>
    </row>
    <row r="611" spans="1:14" ht="15" customHeight="1">
      <c r="A611" s="140" t="s">
        <v>5094</v>
      </c>
      <c r="B611" s="140" t="s">
        <v>10299</v>
      </c>
      <c r="C611" s="140" t="s">
        <v>1320</v>
      </c>
      <c r="D611" s="140" t="s">
        <v>5971</v>
      </c>
      <c r="E611" s="86" t="s">
        <v>10483</v>
      </c>
      <c r="F611" s="86" t="s">
        <v>979</v>
      </c>
      <c r="G611" s="86">
        <v>3</v>
      </c>
      <c r="H611" s="86" t="s">
        <v>1057</v>
      </c>
      <c r="I611" s="86" t="s">
        <v>192</v>
      </c>
      <c r="J611" s="86" t="s">
        <v>35</v>
      </c>
      <c r="K611" s="86" t="s">
        <v>220</v>
      </c>
      <c r="L611" s="86" t="s">
        <v>30</v>
      </c>
      <c r="M611" s="86" t="s">
        <v>45</v>
      </c>
      <c r="N611" s="86" t="s">
        <v>30</v>
      </c>
    </row>
    <row r="612" spans="1:14" ht="15" customHeight="1">
      <c r="A612" s="140" t="s">
        <v>5094</v>
      </c>
      <c r="B612" s="140" t="s">
        <v>10299</v>
      </c>
      <c r="C612" s="140" t="s">
        <v>6733</v>
      </c>
      <c r="D612" s="140" t="s">
        <v>7951</v>
      </c>
      <c r="E612" s="86" t="s">
        <v>10484</v>
      </c>
      <c r="F612" s="86" t="s">
        <v>979</v>
      </c>
      <c r="G612" s="86">
        <v>3</v>
      </c>
      <c r="H612" s="86" t="s">
        <v>1057</v>
      </c>
      <c r="I612" s="86" t="s">
        <v>192</v>
      </c>
      <c r="J612" s="86" t="s">
        <v>180</v>
      </c>
      <c r="K612" s="86" t="s">
        <v>220</v>
      </c>
      <c r="L612" s="86" t="s">
        <v>30</v>
      </c>
      <c r="M612" s="86" t="s">
        <v>45</v>
      </c>
      <c r="N612" s="86" t="s">
        <v>30</v>
      </c>
    </row>
    <row r="613" spans="1:14" ht="15" customHeight="1">
      <c r="A613" s="140" t="s">
        <v>5094</v>
      </c>
      <c r="B613" s="140" t="s">
        <v>10299</v>
      </c>
      <c r="C613" s="140" t="s">
        <v>6733</v>
      </c>
      <c r="D613" s="140" t="s">
        <v>7950</v>
      </c>
      <c r="E613" s="86" t="s">
        <v>10485</v>
      </c>
      <c r="F613" s="86" t="s">
        <v>979</v>
      </c>
      <c r="G613" s="86">
        <v>3</v>
      </c>
      <c r="H613" s="86" t="s">
        <v>1057</v>
      </c>
      <c r="I613" s="86" t="s">
        <v>192</v>
      </c>
      <c r="J613" s="86" t="s">
        <v>180</v>
      </c>
      <c r="K613" s="86" t="s">
        <v>220</v>
      </c>
      <c r="L613" s="86" t="s">
        <v>30</v>
      </c>
      <c r="M613" s="86" t="s">
        <v>45</v>
      </c>
      <c r="N613" s="86" t="s">
        <v>30</v>
      </c>
    </row>
    <row r="614" spans="1:14" ht="15" customHeight="1">
      <c r="A614" s="140" t="s">
        <v>5094</v>
      </c>
      <c r="B614" s="140" t="s">
        <v>10299</v>
      </c>
      <c r="C614" s="140" t="s">
        <v>6733</v>
      </c>
      <c r="D614" s="140" t="s">
        <v>7952</v>
      </c>
      <c r="E614" s="86" t="s">
        <v>10486</v>
      </c>
      <c r="F614" s="86" t="s">
        <v>979</v>
      </c>
      <c r="G614" s="86">
        <v>3</v>
      </c>
      <c r="H614" s="86" t="s">
        <v>1057</v>
      </c>
      <c r="I614" s="86" t="s">
        <v>192</v>
      </c>
      <c r="J614" s="86" t="s">
        <v>35</v>
      </c>
      <c r="K614" s="86" t="s">
        <v>220</v>
      </c>
      <c r="L614" s="86" t="s">
        <v>30</v>
      </c>
      <c r="M614" s="86" t="s">
        <v>45</v>
      </c>
      <c r="N614" s="86" t="s">
        <v>45</v>
      </c>
    </row>
    <row r="615" spans="1:14" ht="15" customHeight="1">
      <c r="A615" s="140" t="s">
        <v>5094</v>
      </c>
      <c r="B615" s="140" t="s">
        <v>10299</v>
      </c>
      <c r="C615" s="140" t="s">
        <v>6733</v>
      </c>
      <c r="D615" s="140" t="s">
        <v>7953</v>
      </c>
      <c r="E615" s="86" t="s">
        <v>10487</v>
      </c>
      <c r="F615" s="86" t="s">
        <v>980</v>
      </c>
      <c r="G615" s="86">
        <v>5</v>
      </c>
      <c r="H615" s="86" t="s">
        <v>1057</v>
      </c>
      <c r="I615" s="86" t="s">
        <v>165</v>
      </c>
      <c r="J615" s="86" t="s">
        <v>180</v>
      </c>
      <c r="K615" s="86" t="s">
        <v>220</v>
      </c>
      <c r="L615" s="86" t="s">
        <v>30</v>
      </c>
      <c r="M615" s="86" t="s">
        <v>45</v>
      </c>
      <c r="N615" s="86" t="s">
        <v>45</v>
      </c>
    </row>
    <row r="616" spans="1:14" ht="15" customHeight="1">
      <c r="A616" s="140" t="s">
        <v>5094</v>
      </c>
      <c r="B616" s="140" t="s">
        <v>10299</v>
      </c>
      <c r="C616" s="140" t="s">
        <v>6733</v>
      </c>
      <c r="D616" s="140" t="s">
        <v>7954</v>
      </c>
      <c r="E616" s="86" t="s">
        <v>10488</v>
      </c>
      <c r="F616" s="86" t="s">
        <v>980</v>
      </c>
      <c r="G616" s="86">
        <v>5</v>
      </c>
      <c r="H616" s="86" t="s">
        <v>1057</v>
      </c>
      <c r="I616" s="86" t="s">
        <v>165</v>
      </c>
      <c r="J616" s="86" t="s">
        <v>180</v>
      </c>
      <c r="K616" s="86" t="s">
        <v>220</v>
      </c>
      <c r="L616" s="86" t="s">
        <v>30</v>
      </c>
      <c r="M616" s="86" t="s">
        <v>45</v>
      </c>
      <c r="N616" s="86" t="s">
        <v>30</v>
      </c>
    </row>
    <row r="617" spans="1:14" ht="15" customHeight="1">
      <c r="A617" s="140" t="s">
        <v>5094</v>
      </c>
      <c r="B617" s="140" t="s">
        <v>10299</v>
      </c>
      <c r="C617" s="140" t="s">
        <v>6733</v>
      </c>
      <c r="D617" s="140" t="s">
        <v>12578</v>
      </c>
      <c r="E617" s="86" t="s">
        <v>10490</v>
      </c>
      <c r="F617" s="86" t="s">
        <v>980</v>
      </c>
      <c r="G617" s="86">
        <v>5</v>
      </c>
      <c r="H617" s="86" t="s">
        <v>1057</v>
      </c>
      <c r="I617" s="86" t="s">
        <v>165</v>
      </c>
      <c r="J617" s="86" t="s">
        <v>22</v>
      </c>
      <c r="K617" s="86" t="s">
        <v>220</v>
      </c>
      <c r="L617" s="86" t="s">
        <v>30</v>
      </c>
      <c r="M617" s="86" t="s">
        <v>45</v>
      </c>
      <c r="N617" s="86" t="s">
        <v>45</v>
      </c>
    </row>
    <row r="618" spans="1:14" ht="15" customHeight="1">
      <c r="A618" s="140" t="s">
        <v>5094</v>
      </c>
      <c r="B618" s="140" t="s">
        <v>10299</v>
      </c>
      <c r="C618" s="140" t="s">
        <v>6733</v>
      </c>
      <c r="D618" s="140" t="s">
        <v>7956</v>
      </c>
      <c r="E618" s="86" t="s">
        <v>10492</v>
      </c>
      <c r="F618" s="86" t="s">
        <v>980</v>
      </c>
      <c r="G618" s="86">
        <v>5</v>
      </c>
      <c r="H618" s="86" t="s">
        <v>1057</v>
      </c>
      <c r="I618" s="86" t="s">
        <v>165</v>
      </c>
      <c r="J618" s="86" t="s">
        <v>42</v>
      </c>
      <c r="K618" s="86" t="s">
        <v>220</v>
      </c>
      <c r="L618" s="86" t="s">
        <v>30</v>
      </c>
      <c r="M618" s="86" t="s">
        <v>45</v>
      </c>
      <c r="N618" s="86" t="s">
        <v>45</v>
      </c>
    </row>
    <row r="619" spans="1:14" ht="15" customHeight="1">
      <c r="A619" s="140" t="s">
        <v>5094</v>
      </c>
      <c r="B619" s="140" t="s">
        <v>10299</v>
      </c>
      <c r="C619" s="140" t="s">
        <v>6733</v>
      </c>
      <c r="D619" s="140" t="s">
        <v>7958</v>
      </c>
      <c r="E619" s="86" t="s">
        <v>10494</v>
      </c>
      <c r="F619" s="86" t="s">
        <v>982</v>
      </c>
      <c r="G619" s="86">
        <v>4</v>
      </c>
      <c r="H619" s="86" t="s">
        <v>1057</v>
      </c>
      <c r="I619" s="86" t="s">
        <v>165</v>
      </c>
      <c r="J619" s="86" t="s">
        <v>35</v>
      </c>
      <c r="K619" s="86" t="s">
        <v>220</v>
      </c>
      <c r="L619" s="86" t="s">
        <v>30</v>
      </c>
      <c r="M619" s="86" t="s">
        <v>45</v>
      </c>
      <c r="N619" s="86" t="s">
        <v>45</v>
      </c>
    </row>
    <row r="620" spans="1:14" ht="15" customHeight="1">
      <c r="A620" s="140" t="s">
        <v>5094</v>
      </c>
      <c r="B620" s="140" t="s">
        <v>10299</v>
      </c>
      <c r="C620" s="140" t="s">
        <v>1321</v>
      </c>
      <c r="D620" s="140" t="s">
        <v>7959</v>
      </c>
      <c r="E620" s="86" t="s">
        <v>10496</v>
      </c>
      <c r="F620" s="86" t="s">
        <v>980</v>
      </c>
      <c r="G620" s="86">
        <v>5</v>
      </c>
      <c r="H620" s="86" t="s">
        <v>1057</v>
      </c>
      <c r="I620" s="86" t="s">
        <v>165</v>
      </c>
      <c r="J620" s="86" t="s">
        <v>35</v>
      </c>
      <c r="K620" s="86" t="s">
        <v>24</v>
      </c>
      <c r="L620" s="86" t="s">
        <v>30</v>
      </c>
      <c r="M620" s="86" t="s">
        <v>45</v>
      </c>
      <c r="N620" s="86" t="s">
        <v>45</v>
      </c>
    </row>
    <row r="621" spans="1:14" ht="15" customHeight="1">
      <c r="A621" s="140" t="s">
        <v>5094</v>
      </c>
      <c r="B621" s="140" t="s">
        <v>10299</v>
      </c>
      <c r="C621" s="140" t="s">
        <v>1321</v>
      </c>
      <c r="D621" s="140" t="s">
        <v>7103</v>
      </c>
      <c r="E621" s="86" t="s">
        <v>10497</v>
      </c>
      <c r="F621" s="86" t="s">
        <v>980</v>
      </c>
      <c r="G621" s="86">
        <v>5</v>
      </c>
      <c r="H621" s="86" t="s">
        <v>1057</v>
      </c>
      <c r="I621" s="86" t="s">
        <v>165</v>
      </c>
      <c r="J621" s="86" t="s">
        <v>35</v>
      </c>
      <c r="K621" s="86" t="s">
        <v>220</v>
      </c>
      <c r="L621" s="86" t="s">
        <v>30</v>
      </c>
      <c r="M621" s="86" t="s">
        <v>45</v>
      </c>
      <c r="N621" s="86" t="s">
        <v>45</v>
      </c>
    </row>
    <row r="622" spans="1:14" ht="15" customHeight="1">
      <c r="A622" s="140" t="s">
        <v>5094</v>
      </c>
      <c r="B622" s="140" t="s">
        <v>10299</v>
      </c>
      <c r="C622" s="140" t="s">
        <v>1321</v>
      </c>
      <c r="D622" s="140" t="s">
        <v>8390</v>
      </c>
      <c r="E622" s="86" t="s">
        <v>10499</v>
      </c>
      <c r="F622" s="86" t="s">
        <v>980</v>
      </c>
      <c r="G622" s="86">
        <v>5</v>
      </c>
      <c r="H622" s="86" t="s">
        <v>1057</v>
      </c>
      <c r="I622" s="86" t="s">
        <v>165</v>
      </c>
      <c r="J622" s="86" t="s">
        <v>42</v>
      </c>
      <c r="K622" s="86" t="s">
        <v>220</v>
      </c>
      <c r="L622" s="86" t="s">
        <v>30</v>
      </c>
      <c r="M622" s="86" t="s">
        <v>45</v>
      </c>
      <c r="N622" s="86" t="s">
        <v>45</v>
      </c>
    </row>
    <row r="623" spans="1:14">
      <c r="A623" s="140" t="s">
        <v>5094</v>
      </c>
      <c r="B623" s="140" t="s">
        <v>10299</v>
      </c>
      <c r="C623" s="140" t="s">
        <v>1321</v>
      </c>
      <c r="D623" s="140" t="s">
        <v>8391</v>
      </c>
      <c r="E623" s="86" t="s">
        <v>10500</v>
      </c>
      <c r="F623" s="86" t="s">
        <v>983</v>
      </c>
      <c r="G623" s="86">
        <v>2</v>
      </c>
      <c r="H623" s="86" t="s">
        <v>1057</v>
      </c>
      <c r="I623" s="86" t="s">
        <v>36</v>
      </c>
      <c r="J623" s="86" t="s">
        <v>35</v>
      </c>
      <c r="K623" s="86" t="s">
        <v>220</v>
      </c>
      <c r="L623" s="86" t="s">
        <v>30</v>
      </c>
      <c r="M623" s="86" t="s">
        <v>45</v>
      </c>
      <c r="N623" s="86" t="s">
        <v>30</v>
      </c>
    </row>
    <row r="624" spans="1:14" ht="15" customHeight="1">
      <c r="A624" s="140" t="s">
        <v>5094</v>
      </c>
      <c r="B624" s="140" t="s">
        <v>10299</v>
      </c>
      <c r="C624" s="140" t="s">
        <v>1321</v>
      </c>
      <c r="D624" s="140" t="s">
        <v>7962</v>
      </c>
      <c r="E624" s="86" t="s">
        <v>10501</v>
      </c>
      <c r="F624" s="86" t="s">
        <v>982</v>
      </c>
      <c r="G624" s="86">
        <v>4</v>
      </c>
      <c r="H624" s="86" t="s">
        <v>1057</v>
      </c>
      <c r="I624" s="86" t="s">
        <v>165</v>
      </c>
      <c r="J624" s="86" t="s">
        <v>35</v>
      </c>
      <c r="K624" s="86" t="s">
        <v>220</v>
      </c>
      <c r="L624" s="86" t="s">
        <v>30</v>
      </c>
      <c r="M624" s="86" t="s">
        <v>45</v>
      </c>
      <c r="N624" s="86" t="s">
        <v>45</v>
      </c>
    </row>
    <row r="625" spans="1:14" ht="15" customHeight="1">
      <c r="A625" s="140" t="s">
        <v>5094</v>
      </c>
      <c r="B625" s="140" t="s">
        <v>10299</v>
      </c>
      <c r="C625" s="140" t="s">
        <v>1321</v>
      </c>
      <c r="D625" s="140" t="s">
        <v>5973</v>
      </c>
      <c r="E625" s="86" t="s">
        <v>10502</v>
      </c>
      <c r="F625" s="86" t="s">
        <v>980</v>
      </c>
      <c r="G625" s="86">
        <v>5</v>
      </c>
      <c r="H625" s="86" t="s">
        <v>1057</v>
      </c>
      <c r="I625" s="86" t="s">
        <v>165</v>
      </c>
      <c r="J625" s="86" t="s">
        <v>191</v>
      </c>
      <c r="K625" s="86" t="s">
        <v>220</v>
      </c>
      <c r="L625" s="86" t="s">
        <v>30</v>
      </c>
      <c r="M625" s="86" t="s">
        <v>45</v>
      </c>
      <c r="N625" s="86" t="s">
        <v>45</v>
      </c>
    </row>
    <row r="626" spans="1:14" ht="15" customHeight="1">
      <c r="A626" s="140" t="s">
        <v>5094</v>
      </c>
      <c r="B626" s="140" t="s">
        <v>10299</v>
      </c>
      <c r="C626" s="140" t="s">
        <v>7742</v>
      </c>
      <c r="D626" s="140" t="s">
        <v>9912</v>
      </c>
      <c r="E626" s="86" t="s">
        <v>10504</v>
      </c>
      <c r="F626" s="86" t="s">
        <v>982</v>
      </c>
      <c r="G626" s="86">
        <v>4</v>
      </c>
      <c r="H626" s="86" t="s">
        <v>1057</v>
      </c>
      <c r="I626" s="86" t="s">
        <v>165</v>
      </c>
      <c r="J626" s="86" t="s">
        <v>21</v>
      </c>
      <c r="K626" s="86" t="s">
        <v>220</v>
      </c>
      <c r="L626" s="86" t="s">
        <v>45</v>
      </c>
      <c r="M626" s="86" t="s">
        <v>45</v>
      </c>
      <c r="N626" s="86" t="s">
        <v>45</v>
      </c>
    </row>
    <row r="627" spans="1:14" ht="15" customHeight="1">
      <c r="A627" s="140" t="s">
        <v>5094</v>
      </c>
      <c r="B627" s="140" t="s">
        <v>10299</v>
      </c>
      <c r="C627" s="140" t="s">
        <v>1324</v>
      </c>
      <c r="D627" s="140" t="s">
        <v>8401</v>
      </c>
      <c r="E627" s="86" t="s">
        <v>10505</v>
      </c>
      <c r="F627" s="86" t="s">
        <v>979</v>
      </c>
      <c r="G627" s="86">
        <v>3</v>
      </c>
      <c r="H627" s="86" t="s">
        <v>1057</v>
      </c>
      <c r="I627" s="86" t="s">
        <v>36</v>
      </c>
      <c r="J627" s="86" t="s">
        <v>42</v>
      </c>
      <c r="K627" s="86" t="s">
        <v>220</v>
      </c>
      <c r="L627" s="86" t="s">
        <v>30</v>
      </c>
      <c r="M627" s="86" t="s">
        <v>45</v>
      </c>
      <c r="N627" s="86" t="s">
        <v>30</v>
      </c>
    </row>
    <row r="628" spans="1:14" ht="15" customHeight="1">
      <c r="A628" s="140" t="s">
        <v>5094</v>
      </c>
      <c r="B628" s="140" t="s">
        <v>10299</v>
      </c>
      <c r="C628" s="140" t="s">
        <v>1324</v>
      </c>
      <c r="D628" s="140" t="s">
        <v>7963</v>
      </c>
      <c r="E628" s="86" t="s">
        <v>10506</v>
      </c>
      <c r="F628" s="86" t="s">
        <v>979</v>
      </c>
      <c r="G628" s="86">
        <v>3</v>
      </c>
      <c r="H628" s="86" t="s">
        <v>1057</v>
      </c>
      <c r="I628" s="86" t="s">
        <v>36</v>
      </c>
      <c r="J628" s="86" t="s">
        <v>169</v>
      </c>
      <c r="K628" s="86" t="s">
        <v>220</v>
      </c>
      <c r="L628" s="86" t="s">
        <v>45</v>
      </c>
      <c r="M628" s="86" t="s">
        <v>45</v>
      </c>
      <c r="N628" s="86" t="s">
        <v>30</v>
      </c>
    </row>
    <row r="629" spans="1:14" ht="15" customHeight="1">
      <c r="A629" s="140" t="s">
        <v>5094</v>
      </c>
      <c r="B629" s="140" t="s">
        <v>10299</v>
      </c>
      <c r="C629" s="140" t="s">
        <v>1330</v>
      </c>
      <c r="D629" s="140" t="s">
        <v>7686</v>
      </c>
      <c r="E629" s="86" t="s">
        <v>10507</v>
      </c>
      <c r="F629" s="86" t="s">
        <v>980</v>
      </c>
      <c r="G629" s="86">
        <v>5</v>
      </c>
      <c r="H629" s="86" t="s">
        <v>1057</v>
      </c>
      <c r="I629" s="86" t="s">
        <v>165</v>
      </c>
      <c r="J629" s="86" t="s">
        <v>5841</v>
      </c>
      <c r="K629" s="86" t="s">
        <v>220</v>
      </c>
      <c r="L629" s="86" t="s">
        <v>30</v>
      </c>
      <c r="M629" s="86" t="s">
        <v>45</v>
      </c>
      <c r="N629" s="86" t="s">
        <v>45</v>
      </c>
    </row>
    <row r="630" spans="1:14">
      <c r="A630" s="140" t="s">
        <v>5094</v>
      </c>
      <c r="B630" s="140" t="s">
        <v>10299</v>
      </c>
      <c r="C630" s="140" t="s">
        <v>1330</v>
      </c>
      <c r="D630" s="140" t="s">
        <v>7479</v>
      </c>
      <c r="E630" s="86" t="s">
        <v>10510</v>
      </c>
      <c r="F630" s="86" t="s">
        <v>979</v>
      </c>
      <c r="G630" s="86">
        <v>3</v>
      </c>
      <c r="H630" s="86" t="s">
        <v>1057</v>
      </c>
      <c r="I630" s="86" t="s">
        <v>36</v>
      </c>
      <c r="J630" s="86" t="s">
        <v>35</v>
      </c>
      <c r="K630" s="86" t="s">
        <v>220</v>
      </c>
      <c r="L630" s="86" t="s">
        <v>45</v>
      </c>
      <c r="M630" s="86" t="s">
        <v>45</v>
      </c>
      <c r="N630" s="86" t="s">
        <v>30</v>
      </c>
    </row>
    <row r="631" spans="1:14" ht="15" customHeight="1">
      <c r="A631" s="140" t="s">
        <v>5094</v>
      </c>
      <c r="B631" s="140" t="s">
        <v>10299</v>
      </c>
      <c r="C631" s="140" t="s">
        <v>1330</v>
      </c>
      <c r="D631" s="140" t="s">
        <v>9913</v>
      </c>
      <c r="E631" s="86" t="s">
        <v>10511</v>
      </c>
      <c r="F631" s="86" t="s">
        <v>982</v>
      </c>
      <c r="G631" s="86">
        <v>4</v>
      </c>
      <c r="H631" s="86" t="s">
        <v>1057</v>
      </c>
      <c r="I631" s="86" t="s">
        <v>165</v>
      </c>
      <c r="J631" s="86" t="s">
        <v>191</v>
      </c>
      <c r="K631" s="86" t="s">
        <v>220</v>
      </c>
      <c r="L631" s="86" t="s">
        <v>45</v>
      </c>
      <c r="M631" s="86" t="s">
        <v>45</v>
      </c>
      <c r="N631" s="86" t="s">
        <v>45</v>
      </c>
    </row>
    <row r="632" spans="1:14">
      <c r="A632" s="140" t="s">
        <v>5094</v>
      </c>
      <c r="B632" s="140" t="s">
        <v>10299</v>
      </c>
      <c r="C632" s="140" t="s">
        <v>1330</v>
      </c>
      <c r="D632" s="140" t="s">
        <v>8052</v>
      </c>
      <c r="E632" s="86" t="s">
        <v>10513</v>
      </c>
      <c r="F632" s="86" t="s">
        <v>983</v>
      </c>
      <c r="G632" s="86">
        <v>2</v>
      </c>
      <c r="H632" s="86" t="s">
        <v>1057</v>
      </c>
      <c r="I632" s="86" t="s">
        <v>36</v>
      </c>
      <c r="J632" s="86" t="s">
        <v>35</v>
      </c>
      <c r="K632" s="86" t="s">
        <v>220</v>
      </c>
      <c r="L632" s="86" t="s">
        <v>45</v>
      </c>
      <c r="M632" s="86" t="s">
        <v>45</v>
      </c>
      <c r="N632" s="86" t="s">
        <v>30</v>
      </c>
    </row>
    <row r="633" spans="1:14">
      <c r="A633" s="140" t="s">
        <v>5094</v>
      </c>
      <c r="B633" s="140" t="s">
        <v>10299</v>
      </c>
      <c r="C633" s="140" t="s">
        <v>1454</v>
      </c>
      <c r="D633" s="140" t="s">
        <v>8440</v>
      </c>
      <c r="E633" s="86" t="s">
        <v>10514</v>
      </c>
      <c r="F633" s="86" t="s">
        <v>983</v>
      </c>
      <c r="G633" s="86">
        <v>2</v>
      </c>
      <c r="H633" s="86" t="s">
        <v>1057</v>
      </c>
      <c r="I633" s="86" t="s">
        <v>36</v>
      </c>
      <c r="J633" s="86" t="s">
        <v>35</v>
      </c>
      <c r="K633" s="86" t="s">
        <v>220</v>
      </c>
      <c r="L633" s="86" t="s">
        <v>45</v>
      </c>
      <c r="M633" s="86" t="s">
        <v>45</v>
      </c>
      <c r="N633" s="86" t="s">
        <v>30</v>
      </c>
    </row>
    <row r="634" spans="1:14" ht="15" customHeight="1">
      <c r="A634" s="140" t="s">
        <v>5094</v>
      </c>
      <c r="B634" s="140" t="s">
        <v>10299</v>
      </c>
      <c r="C634" s="140" t="s">
        <v>9915</v>
      </c>
      <c r="D634" s="140" t="s">
        <v>9916</v>
      </c>
      <c r="E634" s="86" t="s">
        <v>10516</v>
      </c>
      <c r="F634" s="86" t="s">
        <v>980</v>
      </c>
      <c r="G634" s="86">
        <v>5</v>
      </c>
      <c r="H634" s="86" t="s">
        <v>1057</v>
      </c>
      <c r="I634" s="86" t="s">
        <v>165</v>
      </c>
      <c r="J634" s="86" t="s">
        <v>180</v>
      </c>
      <c r="K634" s="86" t="s">
        <v>220</v>
      </c>
      <c r="L634" s="86" t="s">
        <v>45</v>
      </c>
      <c r="M634" s="86" t="s">
        <v>45</v>
      </c>
      <c r="N634" s="86" t="s">
        <v>45</v>
      </c>
    </row>
    <row r="635" spans="1:14" ht="15" customHeight="1">
      <c r="A635" s="140" t="s">
        <v>5094</v>
      </c>
      <c r="B635" s="140" t="s">
        <v>10299</v>
      </c>
      <c r="C635" s="140" t="s">
        <v>6010</v>
      </c>
      <c r="D635" s="140" t="s">
        <v>7989</v>
      </c>
      <c r="E635" s="86" t="s">
        <v>10518</v>
      </c>
      <c r="F635" s="86" t="s">
        <v>983</v>
      </c>
      <c r="G635" s="86">
        <v>2</v>
      </c>
      <c r="H635" s="86" t="s">
        <v>1057</v>
      </c>
      <c r="I635" s="86" t="s">
        <v>36</v>
      </c>
      <c r="J635" s="86" t="s">
        <v>180</v>
      </c>
      <c r="K635" s="86" t="s">
        <v>220</v>
      </c>
      <c r="L635" s="86" t="s">
        <v>30</v>
      </c>
      <c r="M635" s="86" t="s">
        <v>45</v>
      </c>
      <c r="N635" s="86" t="s">
        <v>30</v>
      </c>
    </row>
    <row r="636" spans="1:14" ht="15" customHeight="1">
      <c r="A636" s="140" t="s">
        <v>5094</v>
      </c>
      <c r="B636" s="140" t="s">
        <v>10299</v>
      </c>
      <c r="C636" s="140" t="s">
        <v>6010</v>
      </c>
      <c r="D636" s="140" t="s">
        <v>10519</v>
      </c>
      <c r="E636" s="86" t="s">
        <v>10520</v>
      </c>
      <c r="F636" s="86" t="s">
        <v>983</v>
      </c>
      <c r="G636" s="86">
        <v>2</v>
      </c>
      <c r="H636" s="86" t="s">
        <v>1057</v>
      </c>
      <c r="I636" s="86" t="s">
        <v>36</v>
      </c>
      <c r="J636" s="86" t="s">
        <v>180</v>
      </c>
      <c r="K636" s="86" t="s">
        <v>220</v>
      </c>
      <c r="L636" s="86" t="s">
        <v>30</v>
      </c>
      <c r="M636" s="86" t="s">
        <v>45</v>
      </c>
      <c r="N636" s="86" t="s">
        <v>45</v>
      </c>
    </row>
    <row r="637" spans="1:14" ht="15" customHeight="1">
      <c r="A637" s="140" t="s">
        <v>5094</v>
      </c>
      <c r="B637" s="140" t="s">
        <v>10299</v>
      </c>
      <c r="C637" s="140" t="s">
        <v>6010</v>
      </c>
      <c r="D637" s="140" t="s">
        <v>8424</v>
      </c>
      <c r="E637" s="86" t="s">
        <v>10546</v>
      </c>
      <c r="F637" s="86" t="s">
        <v>983</v>
      </c>
      <c r="G637" s="86">
        <v>2</v>
      </c>
      <c r="H637" s="86" t="s">
        <v>1057</v>
      </c>
      <c r="I637" s="86" t="s">
        <v>36</v>
      </c>
      <c r="J637" s="86" t="s">
        <v>180</v>
      </c>
      <c r="K637" s="86" t="s">
        <v>220</v>
      </c>
      <c r="L637" s="86" t="s">
        <v>45</v>
      </c>
      <c r="M637" s="86" t="s">
        <v>45</v>
      </c>
      <c r="N637" s="86" t="s">
        <v>30</v>
      </c>
    </row>
    <row r="638" spans="1:14" ht="15" customHeight="1">
      <c r="A638" s="140" t="s">
        <v>5094</v>
      </c>
      <c r="B638" s="140" t="s">
        <v>10299</v>
      </c>
      <c r="C638" s="140" t="s">
        <v>6010</v>
      </c>
      <c r="D638" s="140" t="s">
        <v>10547</v>
      </c>
      <c r="E638" s="86" t="s">
        <v>10548</v>
      </c>
      <c r="F638" s="86" t="s">
        <v>983</v>
      </c>
      <c r="G638" s="86">
        <v>2</v>
      </c>
      <c r="H638" s="86" t="s">
        <v>1057</v>
      </c>
      <c r="I638" s="86" t="s">
        <v>36</v>
      </c>
      <c r="J638" s="86" t="s">
        <v>180</v>
      </c>
      <c r="K638" s="86" t="s">
        <v>220</v>
      </c>
      <c r="L638" s="86" t="s">
        <v>45</v>
      </c>
      <c r="M638" s="86" t="s">
        <v>45</v>
      </c>
      <c r="N638" s="86" t="s">
        <v>45</v>
      </c>
    </row>
    <row r="639" spans="1:14">
      <c r="A639" s="140" t="s">
        <v>5094</v>
      </c>
      <c r="B639" s="140" t="s">
        <v>10299</v>
      </c>
      <c r="C639" s="140" t="s">
        <v>6010</v>
      </c>
      <c r="D639" s="140" t="s">
        <v>8402</v>
      </c>
      <c r="E639" s="86" t="s">
        <v>10521</v>
      </c>
      <c r="F639" s="86" t="s">
        <v>981</v>
      </c>
      <c r="G639" s="86">
        <v>1</v>
      </c>
      <c r="H639" s="86" t="s">
        <v>1057</v>
      </c>
      <c r="I639" s="86" t="s">
        <v>36</v>
      </c>
      <c r="J639" s="86" t="s">
        <v>25</v>
      </c>
      <c r="K639" s="86" t="s">
        <v>220</v>
      </c>
      <c r="L639" s="86" t="s">
        <v>45</v>
      </c>
      <c r="M639" s="86" t="s">
        <v>45</v>
      </c>
      <c r="N639" s="86" t="s">
        <v>45</v>
      </c>
    </row>
    <row r="640" spans="1:14" ht="15" customHeight="1">
      <c r="A640" s="140" t="s">
        <v>5094</v>
      </c>
      <c r="B640" s="140" t="s">
        <v>10299</v>
      </c>
      <c r="C640" s="140" t="s">
        <v>6010</v>
      </c>
      <c r="D640" s="140" t="s">
        <v>8403</v>
      </c>
      <c r="E640" s="86" t="s">
        <v>10522</v>
      </c>
      <c r="F640" s="86" t="s">
        <v>980</v>
      </c>
      <c r="G640" s="86">
        <v>5</v>
      </c>
      <c r="H640" s="86" t="s">
        <v>1057</v>
      </c>
      <c r="I640" s="86" t="s">
        <v>165</v>
      </c>
      <c r="J640" s="86" t="s">
        <v>25</v>
      </c>
      <c r="K640" s="86" t="s">
        <v>220</v>
      </c>
      <c r="L640" s="86" t="s">
        <v>45</v>
      </c>
      <c r="M640" s="86" t="s">
        <v>45</v>
      </c>
      <c r="N640" s="86" t="s">
        <v>45</v>
      </c>
    </row>
    <row r="641" spans="1:14" ht="15" customHeight="1">
      <c r="A641" s="140" t="s">
        <v>5094</v>
      </c>
      <c r="B641" s="140" t="s">
        <v>10299</v>
      </c>
      <c r="C641" s="140" t="s">
        <v>6010</v>
      </c>
      <c r="D641" s="140" t="s">
        <v>8404</v>
      </c>
      <c r="E641" s="86" t="s">
        <v>10525</v>
      </c>
      <c r="F641" s="86" t="s">
        <v>980</v>
      </c>
      <c r="G641" s="86">
        <v>5</v>
      </c>
      <c r="H641" s="86" t="s">
        <v>1057</v>
      </c>
      <c r="I641" s="86" t="s">
        <v>165</v>
      </c>
      <c r="J641" s="86" t="s">
        <v>180</v>
      </c>
      <c r="K641" s="86" t="s">
        <v>223</v>
      </c>
      <c r="L641" s="86" t="s">
        <v>30</v>
      </c>
      <c r="M641" s="86" t="s">
        <v>45</v>
      </c>
      <c r="N641" s="86" t="s">
        <v>30</v>
      </c>
    </row>
    <row r="642" spans="1:14" ht="15" customHeight="1">
      <c r="A642" s="140" t="s">
        <v>5094</v>
      </c>
      <c r="B642" s="140" t="s">
        <v>10299</v>
      </c>
      <c r="C642" s="140" t="s">
        <v>6010</v>
      </c>
      <c r="D642" s="140" t="s">
        <v>8405</v>
      </c>
      <c r="E642" s="86" t="s">
        <v>10526</v>
      </c>
      <c r="F642" s="86" t="s">
        <v>980</v>
      </c>
      <c r="G642" s="86">
        <v>5</v>
      </c>
      <c r="H642" s="86" t="s">
        <v>1057</v>
      </c>
      <c r="I642" s="86" t="s">
        <v>165</v>
      </c>
      <c r="J642" s="86" t="s">
        <v>180</v>
      </c>
      <c r="K642" s="86" t="s">
        <v>223</v>
      </c>
      <c r="L642" s="86" t="s">
        <v>30</v>
      </c>
      <c r="M642" s="86" t="s">
        <v>45</v>
      </c>
      <c r="N642" s="86" t="s">
        <v>30</v>
      </c>
    </row>
    <row r="643" spans="1:14" ht="15" customHeight="1">
      <c r="A643" s="140" t="s">
        <v>5094</v>
      </c>
      <c r="B643" s="140" t="s">
        <v>10299</v>
      </c>
      <c r="C643" s="140" t="s">
        <v>6010</v>
      </c>
      <c r="D643" s="140" t="s">
        <v>7687</v>
      </c>
      <c r="E643" s="86" t="s">
        <v>10528</v>
      </c>
      <c r="F643" s="86" t="s">
        <v>979</v>
      </c>
      <c r="G643" s="86">
        <v>3</v>
      </c>
      <c r="H643" s="86" t="s">
        <v>1057</v>
      </c>
      <c r="I643" s="86" t="s">
        <v>36</v>
      </c>
      <c r="J643" s="86" t="s">
        <v>180</v>
      </c>
      <c r="K643" s="86" t="s">
        <v>221</v>
      </c>
      <c r="L643" s="86" t="s">
        <v>45</v>
      </c>
      <c r="M643" s="86" t="s">
        <v>45</v>
      </c>
      <c r="N643" s="86" t="s">
        <v>30</v>
      </c>
    </row>
    <row r="644" spans="1:14" ht="15" customHeight="1">
      <c r="A644" s="140" t="s">
        <v>5094</v>
      </c>
      <c r="B644" s="140" t="s">
        <v>10299</v>
      </c>
      <c r="C644" s="140" t="s">
        <v>6010</v>
      </c>
      <c r="D644" s="140" t="s">
        <v>7688</v>
      </c>
      <c r="E644" s="86" t="s">
        <v>10530</v>
      </c>
      <c r="F644" s="86" t="s">
        <v>983</v>
      </c>
      <c r="G644" s="86">
        <v>2</v>
      </c>
      <c r="H644" s="86" t="s">
        <v>1057</v>
      </c>
      <c r="I644" s="86" t="s">
        <v>36</v>
      </c>
      <c r="J644" s="86" t="s">
        <v>180</v>
      </c>
      <c r="K644" s="86" t="s">
        <v>220</v>
      </c>
      <c r="L644" s="86" t="s">
        <v>45</v>
      </c>
      <c r="M644" s="86" t="s">
        <v>45</v>
      </c>
      <c r="N644" s="86" t="s">
        <v>45</v>
      </c>
    </row>
    <row r="645" spans="1:14" ht="15" customHeight="1">
      <c r="A645" s="140" t="s">
        <v>5094</v>
      </c>
      <c r="B645" s="140" t="s">
        <v>10299</v>
      </c>
      <c r="C645" s="140" t="s">
        <v>6010</v>
      </c>
      <c r="D645" s="140" t="s">
        <v>7365</v>
      </c>
      <c r="E645" s="86" t="s">
        <v>10532</v>
      </c>
      <c r="F645" s="86" t="s">
        <v>980</v>
      </c>
      <c r="G645" s="86">
        <v>5</v>
      </c>
      <c r="H645" s="86" t="s">
        <v>1057</v>
      </c>
      <c r="I645" s="86" t="s">
        <v>165</v>
      </c>
      <c r="J645" s="86" t="s">
        <v>169</v>
      </c>
      <c r="K645" s="86" t="s">
        <v>220</v>
      </c>
      <c r="L645" s="86" t="s">
        <v>45</v>
      </c>
      <c r="M645" s="86" t="s">
        <v>45</v>
      </c>
      <c r="N645" s="86" t="s">
        <v>30</v>
      </c>
    </row>
    <row r="646" spans="1:14" ht="15" customHeight="1">
      <c r="A646" s="140" t="s">
        <v>5094</v>
      </c>
      <c r="B646" s="140" t="s">
        <v>10299</v>
      </c>
      <c r="C646" s="140" t="s">
        <v>6010</v>
      </c>
      <c r="D646" s="140" t="s">
        <v>7966</v>
      </c>
      <c r="E646" s="86" t="s">
        <v>10534</v>
      </c>
      <c r="F646" s="86" t="s">
        <v>982</v>
      </c>
      <c r="G646" s="86">
        <v>4</v>
      </c>
      <c r="H646" s="86" t="s">
        <v>1057</v>
      </c>
      <c r="I646" s="86" t="s">
        <v>165</v>
      </c>
      <c r="J646" s="86" t="s">
        <v>35</v>
      </c>
      <c r="K646" s="86" t="s">
        <v>220</v>
      </c>
      <c r="L646" s="86" t="s">
        <v>45</v>
      </c>
      <c r="M646" s="86" t="s">
        <v>45</v>
      </c>
      <c r="N646" s="86" t="s">
        <v>30</v>
      </c>
    </row>
    <row r="647" spans="1:14" ht="15" customHeight="1">
      <c r="A647" s="140" t="s">
        <v>5094</v>
      </c>
      <c r="B647" s="140" t="s">
        <v>10299</v>
      </c>
      <c r="C647" s="140" t="s">
        <v>6010</v>
      </c>
      <c r="D647" s="140" t="s">
        <v>7104</v>
      </c>
      <c r="E647" s="86" t="s">
        <v>10536</v>
      </c>
      <c r="F647" s="86" t="s">
        <v>979</v>
      </c>
      <c r="G647" s="86">
        <v>3</v>
      </c>
      <c r="H647" s="86" t="s">
        <v>1057</v>
      </c>
      <c r="I647" s="86" t="s">
        <v>192</v>
      </c>
      <c r="J647" s="86" t="s">
        <v>35</v>
      </c>
      <c r="K647" s="86" t="s">
        <v>220</v>
      </c>
      <c r="L647" s="86" t="s">
        <v>45</v>
      </c>
      <c r="M647" s="86" t="s">
        <v>45</v>
      </c>
      <c r="N647" s="86" t="s">
        <v>30</v>
      </c>
    </row>
    <row r="648" spans="1:14" ht="15" customHeight="1">
      <c r="A648" s="140" t="s">
        <v>5094</v>
      </c>
      <c r="B648" s="140" t="s">
        <v>10299</v>
      </c>
      <c r="C648" s="140" t="s">
        <v>6010</v>
      </c>
      <c r="D648" s="140" t="s">
        <v>8370</v>
      </c>
      <c r="E648" s="86" t="s">
        <v>10538</v>
      </c>
      <c r="F648" s="86" t="s">
        <v>980</v>
      </c>
      <c r="G648" s="86">
        <v>5</v>
      </c>
      <c r="H648" s="86" t="s">
        <v>1057</v>
      </c>
      <c r="I648" s="86" t="s">
        <v>165</v>
      </c>
      <c r="J648" s="86" t="s">
        <v>35</v>
      </c>
      <c r="K648" s="86" t="s">
        <v>24</v>
      </c>
      <c r="L648" s="86" t="s">
        <v>45</v>
      </c>
      <c r="M648" s="86" t="s">
        <v>45</v>
      </c>
      <c r="N648" s="86" t="s">
        <v>45</v>
      </c>
    </row>
    <row r="649" spans="1:14" ht="15" customHeight="1">
      <c r="A649" s="140" t="s">
        <v>5094</v>
      </c>
      <c r="B649" s="140" t="s">
        <v>10299</v>
      </c>
      <c r="C649" s="140" t="s">
        <v>6010</v>
      </c>
      <c r="D649" s="140" t="s">
        <v>7366</v>
      </c>
      <c r="E649" s="86" t="s">
        <v>10540</v>
      </c>
      <c r="F649" s="86" t="s">
        <v>980</v>
      </c>
      <c r="G649" s="86">
        <v>5</v>
      </c>
      <c r="H649" s="86" t="s">
        <v>1057</v>
      </c>
      <c r="I649" s="86" t="s">
        <v>165</v>
      </c>
      <c r="J649" s="86" t="s">
        <v>42</v>
      </c>
      <c r="K649" s="86" t="s">
        <v>220</v>
      </c>
      <c r="L649" s="86" t="s">
        <v>45</v>
      </c>
      <c r="M649" s="86" t="s">
        <v>45</v>
      </c>
      <c r="N649" s="86" t="s">
        <v>30</v>
      </c>
    </row>
    <row r="650" spans="1:14">
      <c r="A650" s="140" t="s">
        <v>5094</v>
      </c>
      <c r="B650" s="140" t="s">
        <v>10299</v>
      </c>
      <c r="C650" s="140" t="s">
        <v>6010</v>
      </c>
      <c r="D650" s="140" t="s">
        <v>7964</v>
      </c>
      <c r="E650" s="86" t="s">
        <v>10542</v>
      </c>
      <c r="F650" s="86" t="s">
        <v>979</v>
      </c>
      <c r="G650" s="86">
        <v>3</v>
      </c>
      <c r="H650" s="86" t="s">
        <v>1057</v>
      </c>
      <c r="I650" s="86" t="s">
        <v>36</v>
      </c>
      <c r="J650" s="86" t="s">
        <v>35</v>
      </c>
      <c r="K650" s="86" t="s">
        <v>221</v>
      </c>
      <c r="L650" s="86" t="s">
        <v>30</v>
      </c>
      <c r="M650" s="86" t="s">
        <v>45</v>
      </c>
      <c r="N650" s="86" t="s">
        <v>30</v>
      </c>
    </row>
    <row r="651" spans="1:14" ht="15" customHeight="1">
      <c r="A651" s="140" t="s">
        <v>5094</v>
      </c>
      <c r="B651" s="140" t="s">
        <v>10299</v>
      </c>
      <c r="C651" s="140" t="s">
        <v>6010</v>
      </c>
      <c r="D651" s="140" t="s">
        <v>7105</v>
      </c>
      <c r="E651" s="86" t="s">
        <v>10544</v>
      </c>
      <c r="F651" s="86" t="s">
        <v>983</v>
      </c>
      <c r="G651" s="86">
        <v>2</v>
      </c>
      <c r="H651" s="86" t="s">
        <v>1057</v>
      </c>
      <c r="I651" s="86" t="s">
        <v>36</v>
      </c>
      <c r="J651" s="86" t="s">
        <v>180</v>
      </c>
      <c r="K651" s="86" t="s">
        <v>220</v>
      </c>
      <c r="L651" s="86" t="s">
        <v>45</v>
      </c>
      <c r="M651" s="86" t="s">
        <v>45</v>
      </c>
      <c r="N651" s="86" t="s">
        <v>30</v>
      </c>
    </row>
    <row r="652" spans="1:14" ht="15" customHeight="1">
      <c r="A652" s="140" t="s">
        <v>5094</v>
      </c>
      <c r="B652" s="140" t="s">
        <v>10299</v>
      </c>
      <c r="C652" s="140" t="s">
        <v>6010</v>
      </c>
      <c r="D652" s="140" t="s">
        <v>10650</v>
      </c>
      <c r="E652" s="86" t="s">
        <v>10523</v>
      </c>
      <c r="F652" s="86" t="s">
        <v>980</v>
      </c>
      <c r="G652" s="86">
        <v>5</v>
      </c>
      <c r="H652" s="86" t="s">
        <v>1057</v>
      </c>
      <c r="I652" s="86" t="s">
        <v>165</v>
      </c>
      <c r="J652" s="86" t="s">
        <v>180</v>
      </c>
      <c r="K652" s="86" t="s">
        <v>220</v>
      </c>
      <c r="L652" s="86" t="s">
        <v>45</v>
      </c>
      <c r="M652" s="86" t="s">
        <v>45</v>
      </c>
      <c r="N652" s="86" t="s">
        <v>45</v>
      </c>
    </row>
    <row r="653" spans="1:14" ht="15" customHeight="1">
      <c r="A653" s="140" t="s">
        <v>5094</v>
      </c>
      <c r="B653" s="140" t="s">
        <v>10299</v>
      </c>
      <c r="C653" s="140" t="s">
        <v>1333</v>
      </c>
      <c r="D653" s="140" t="s">
        <v>5974</v>
      </c>
      <c r="E653" s="86" t="s">
        <v>10549</v>
      </c>
      <c r="F653" s="86" t="s">
        <v>979</v>
      </c>
      <c r="G653" s="86">
        <v>3</v>
      </c>
      <c r="H653" s="86" t="s">
        <v>1057</v>
      </c>
      <c r="I653" s="86" t="s">
        <v>36</v>
      </c>
      <c r="J653" s="86" t="s">
        <v>23</v>
      </c>
      <c r="K653" s="86" t="s">
        <v>220</v>
      </c>
      <c r="L653" s="86" t="s">
        <v>30</v>
      </c>
      <c r="M653" s="86" t="s">
        <v>45</v>
      </c>
      <c r="N653" s="86" t="s">
        <v>30</v>
      </c>
    </row>
    <row r="654" spans="1:14" ht="15" customHeight="1">
      <c r="A654" s="140" t="s">
        <v>5094</v>
      </c>
      <c r="B654" s="140" t="s">
        <v>10299</v>
      </c>
      <c r="C654" s="140" t="s">
        <v>1333</v>
      </c>
      <c r="D654" s="140" t="s">
        <v>5975</v>
      </c>
      <c r="E654" s="86" t="s">
        <v>10551</v>
      </c>
      <c r="F654" s="86" t="s">
        <v>982</v>
      </c>
      <c r="G654" s="86">
        <v>4</v>
      </c>
      <c r="H654" s="86" t="s">
        <v>1057</v>
      </c>
      <c r="I654" s="86" t="s">
        <v>165</v>
      </c>
      <c r="J654" s="86" t="s">
        <v>191</v>
      </c>
      <c r="K654" s="86" t="s">
        <v>220</v>
      </c>
      <c r="L654" s="86" t="s">
        <v>45</v>
      </c>
      <c r="M654" s="86" t="s">
        <v>45</v>
      </c>
      <c r="N654" s="86" t="s">
        <v>45</v>
      </c>
    </row>
    <row r="655" spans="1:14">
      <c r="A655" s="140" t="s">
        <v>5094</v>
      </c>
      <c r="B655" s="140" t="s">
        <v>10299</v>
      </c>
      <c r="C655" s="140" t="s">
        <v>1319</v>
      </c>
      <c r="D655" s="140" t="s">
        <v>8414</v>
      </c>
      <c r="E655" s="86" t="s">
        <v>10553</v>
      </c>
      <c r="F655" s="86" t="s">
        <v>983</v>
      </c>
      <c r="G655" s="86">
        <v>2</v>
      </c>
      <c r="H655" s="86" t="s">
        <v>1057</v>
      </c>
      <c r="I655" s="86" t="s">
        <v>36</v>
      </c>
      <c r="J655" s="86" t="s">
        <v>35</v>
      </c>
      <c r="K655" s="86" t="s">
        <v>220</v>
      </c>
      <c r="L655" s="86" t="s">
        <v>45</v>
      </c>
      <c r="M655" s="86" t="s">
        <v>45</v>
      </c>
      <c r="N655" s="86" t="s">
        <v>30</v>
      </c>
    </row>
    <row r="656" spans="1:14" ht="15" customHeight="1">
      <c r="A656" s="140" t="s">
        <v>5094</v>
      </c>
      <c r="B656" s="140" t="s">
        <v>10299</v>
      </c>
      <c r="C656" s="140" t="s">
        <v>1319</v>
      </c>
      <c r="D656" s="140" t="s">
        <v>10025</v>
      </c>
      <c r="E656" s="86" t="s">
        <v>10554</v>
      </c>
      <c r="F656" s="86" t="s">
        <v>982</v>
      </c>
      <c r="G656" s="86">
        <v>4</v>
      </c>
      <c r="H656" s="86" t="s">
        <v>1057</v>
      </c>
      <c r="I656" s="86" t="s">
        <v>165</v>
      </c>
      <c r="J656" s="86" t="s">
        <v>35</v>
      </c>
      <c r="K656" s="86" t="s">
        <v>220</v>
      </c>
      <c r="L656" s="86" t="s">
        <v>30</v>
      </c>
      <c r="M656" s="86" t="s">
        <v>45</v>
      </c>
      <c r="N656" s="86" t="s">
        <v>45</v>
      </c>
    </row>
    <row r="657" spans="1:14" ht="15" customHeight="1">
      <c r="A657" s="140" t="s">
        <v>5094</v>
      </c>
      <c r="B657" s="140" t="s">
        <v>10299</v>
      </c>
      <c r="C657" s="777" t="s">
        <v>1319</v>
      </c>
      <c r="D657" s="140" t="s">
        <v>5976</v>
      </c>
      <c r="E657" s="86" t="s">
        <v>10555</v>
      </c>
      <c r="F657" s="86" t="s">
        <v>982</v>
      </c>
      <c r="G657" s="86">
        <v>4</v>
      </c>
      <c r="H657" s="86" t="s">
        <v>1057</v>
      </c>
      <c r="I657" s="86" t="s">
        <v>165</v>
      </c>
      <c r="J657" s="86" t="s">
        <v>21</v>
      </c>
      <c r="K657" s="86" t="s">
        <v>220</v>
      </c>
      <c r="L657" s="86" t="s">
        <v>30</v>
      </c>
      <c r="M657" s="86" t="s">
        <v>45</v>
      </c>
      <c r="N657" s="86" t="s">
        <v>30</v>
      </c>
    </row>
    <row r="658" spans="1:14">
      <c r="A658" s="140" t="s">
        <v>5094</v>
      </c>
      <c r="B658" s="140" t="s">
        <v>10299</v>
      </c>
      <c r="C658" s="777" t="s">
        <v>1319</v>
      </c>
      <c r="D658" s="140" t="s">
        <v>8076</v>
      </c>
      <c r="E658" s="86" t="s">
        <v>10557</v>
      </c>
      <c r="F658" s="86" t="s">
        <v>983</v>
      </c>
      <c r="G658" s="86">
        <v>2</v>
      </c>
      <c r="H658" s="86" t="s">
        <v>1057</v>
      </c>
      <c r="I658" s="86" t="s">
        <v>36</v>
      </c>
      <c r="J658" s="86" t="s">
        <v>35</v>
      </c>
      <c r="K658" s="86" t="s">
        <v>220</v>
      </c>
      <c r="L658" s="86" t="s">
        <v>45</v>
      </c>
      <c r="M658" s="86" t="s">
        <v>45</v>
      </c>
      <c r="N658" s="86" t="s">
        <v>45</v>
      </c>
    </row>
    <row r="659" spans="1:14" ht="15" customHeight="1">
      <c r="A659" s="140" t="s">
        <v>5094</v>
      </c>
      <c r="B659" s="140" t="s">
        <v>10299</v>
      </c>
      <c r="C659" s="777" t="s">
        <v>1319</v>
      </c>
      <c r="D659" s="140" t="s">
        <v>5978</v>
      </c>
      <c r="E659" s="86" t="s">
        <v>10558</v>
      </c>
      <c r="F659" s="86" t="s">
        <v>980</v>
      </c>
      <c r="G659" s="86">
        <v>5</v>
      </c>
      <c r="H659" s="86" t="s">
        <v>1057</v>
      </c>
      <c r="I659" s="86" t="s">
        <v>165</v>
      </c>
      <c r="J659" s="86" t="s">
        <v>35</v>
      </c>
      <c r="K659" s="86" t="s">
        <v>220</v>
      </c>
      <c r="L659" s="86" t="s">
        <v>30</v>
      </c>
      <c r="M659" s="86" t="s">
        <v>45</v>
      </c>
      <c r="N659" s="86" t="s">
        <v>30</v>
      </c>
    </row>
    <row r="660" spans="1:14" ht="15" customHeight="1">
      <c r="A660" s="140" t="s">
        <v>5094</v>
      </c>
      <c r="B660" s="140" t="s">
        <v>10299</v>
      </c>
      <c r="C660" s="777" t="s">
        <v>7373</v>
      </c>
      <c r="D660" s="140" t="s">
        <v>7367</v>
      </c>
      <c r="E660" s="86" t="s">
        <v>10559</v>
      </c>
      <c r="F660" s="86" t="s">
        <v>980</v>
      </c>
      <c r="G660" s="86">
        <v>5</v>
      </c>
      <c r="H660" s="86" t="s">
        <v>1057</v>
      </c>
      <c r="I660" s="86" t="s">
        <v>165</v>
      </c>
      <c r="J660" s="86" t="s">
        <v>35</v>
      </c>
      <c r="K660" s="86" t="s">
        <v>2146</v>
      </c>
      <c r="L660" s="86" t="s">
        <v>45</v>
      </c>
      <c r="M660" s="86" t="s">
        <v>30</v>
      </c>
      <c r="N660" s="86" t="s">
        <v>45</v>
      </c>
    </row>
    <row r="661" spans="1:14" ht="15" customHeight="1">
      <c r="A661" s="140" t="s">
        <v>5094</v>
      </c>
      <c r="B661" s="140" t="s">
        <v>10299</v>
      </c>
      <c r="C661" s="777" t="s">
        <v>7373</v>
      </c>
      <c r="D661" s="140" t="s">
        <v>8434</v>
      </c>
      <c r="E661" s="86" t="s">
        <v>10561</v>
      </c>
      <c r="F661" s="86" t="s">
        <v>980</v>
      </c>
      <c r="G661" s="86">
        <v>5</v>
      </c>
      <c r="H661" s="86" t="s">
        <v>1057</v>
      </c>
      <c r="I661" s="86" t="s">
        <v>36</v>
      </c>
      <c r="J661" s="86" t="s">
        <v>23</v>
      </c>
      <c r="K661" s="86" t="s">
        <v>220</v>
      </c>
      <c r="L661" s="86" t="s">
        <v>45</v>
      </c>
      <c r="M661" s="86" t="s">
        <v>30</v>
      </c>
      <c r="N661" s="86" t="s">
        <v>45</v>
      </c>
    </row>
    <row r="662" spans="1:14" ht="15" customHeight="1">
      <c r="A662" s="140" t="s">
        <v>5094</v>
      </c>
      <c r="B662" s="140" t="s">
        <v>10299</v>
      </c>
      <c r="C662" s="777" t="s">
        <v>1337</v>
      </c>
      <c r="D662" s="140" t="s">
        <v>8415</v>
      </c>
      <c r="E662" s="86" t="s">
        <v>10563</v>
      </c>
      <c r="F662" s="86" t="s">
        <v>979</v>
      </c>
      <c r="G662" s="86">
        <v>3</v>
      </c>
      <c r="H662" s="86" t="s">
        <v>1057</v>
      </c>
      <c r="I662" s="86" t="s">
        <v>36</v>
      </c>
      <c r="J662" s="86" t="s">
        <v>23</v>
      </c>
      <c r="K662" s="86" t="s">
        <v>220</v>
      </c>
      <c r="L662" s="86" t="s">
        <v>30</v>
      </c>
      <c r="M662" s="86" t="s">
        <v>45</v>
      </c>
      <c r="N662" s="86" t="s">
        <v>45</v>
      </c>
    </row>
    <row r="663" spans="1:14">
      <c r="A663" s="140" t="s">
        <v>5094</v>
      </c>
      <c r="B663" s="140" t="s">
        <v>10299</v>
      </c>
      <c r="C663" s="777" t="s">
        <v>1337</v>
      </c>
      <c r="D663" s="140" t="s">
        <v>7968</v>
      </c>
      <c r="E663" s="86" t="s">
        <v>10564</v>
      </c>
      <c r="F663" s="86" t="s">
        <v>983</v>
      </c>
      <c r="G663" s="86">
        <v>2</v>
      </c>
      <c r="H663" s="86" t="s">
        <v>1057</v>
      </c>
      <c r="I663" s="86" t="s">
        <v>36</v>
      </c>
      <c r="J663" s="778" t="s">
        <v>35</v>
      </c>
      <c r="K663" s="86" t="s">
        <v>221</v>
      </c>
      <c r="L663" s="86" t="s">
        <v>30</v>
      </c>
      <c r="M663" s="86" t="s">
        <v>45</v>
      </c>
      <c r="N663" s="86" t="s">
        <v>30</v>
      </c>
    </row>
    <row r="664" spans="1:14">
      <c r="A664" s="140" t="s">
        <v>5094</v>
      </c>
      <c r="B664" s="140" t="s">
        <v>10299</v>
      </c>
      <c r="C664" s="777" t="s">
        <v>1337</v>
      </c>
      <c r="D664" s="140" t="s">
        <v>10565</v>
      </c>
      <c r="E664" s="894" t="s">
        <v>10566</v>
      </c>
      <c r="F664" s="86" t="s">
        <v>979</v>
      </c>
      <c r="G664" s="86">
        <v>3</v>
      </c>
      <c r="H664" s="86" t="s">
        <v>1057</v>
      </c>
      <c r="I664" s="86" t="s">
        <v>36</v>
      </c>
      <c r="J664" s="778" t="s">
        <v>35</v>
      </c>
      <c r="K664" s="86" t="s">
        <v>220</v>
      </c>
      <c r="L664" s="86" t="s">
        <v>30</v>
      </c>
      <c r="M664" s="86" t="s">
        <v>45</v>
      </c>
      <c r="N664" s="86" t="s">
        <v>30</v>
      </c>
    </row>
    <row r="665" spans="1:14" ht="15" customHeight="1">
      <c r="A665" s="140" t="s">
        <v>5094</v>
      </c>
      <c r="B665" s="140" t="s">
        <v>10299</v>
      </c>
      <c r="C665" s="777" t="s">
        <v>1338</v>
      </c>
      <c r="D665" s="140" t="s">
        <v>7970</v>
      </c>
      <c r="E665" s="86" t="s">
        <v>10569</v>
      </c>
      <c r="F665" s="86" t="s">
        <v>980</v>
      </c>
      <c r="G665" s="86">
        <v>5</v>
      </c>
      <c r="H665" s="86" t="s">
        <v>1057</v>
      </c>
      <c r="I665" s="86" t="s">
        <v>165</v>
      </c>
      <c r="J665" s="86" t="s">
        <v>180</v>
      </c>
      <c r="K665" s="86" t="s">
        <v>218</v>
      </c>
      <c r="L665" s="86" t="s">
        <v>30</v>
      </c>
      <c r="M665" s="86" t="s">
        <v>45</v>
      </c>
      <c r="N665" s="86" t="s">
        <v>45</v>
      </c>
    </row>
    <row r="666" spans="1:14" ht="15" customHeight="1">
      <c r="A666" s="140" t="s">
        <v>5094</v>
      </c>
      <c r="B666" s="140" t="s">
        <v>10299</v>
      </c>
      <c r="C666" s="777" t="s">
        <v>1338</v>
      </c>
      <c r="D666" s="140" t="s">
        <v>8416</v>
      </c>
      <c r="E666" s="86" t="s">
        <v>10570</v>
      </c>
      <c r="F666" s="86" t="s">
        <v>980</v>
      </c>
      <c r="G666" s="86">
        <v>5</v>
      </c>
      <c r="H666" s="86" t="s">
        <v>1057</v>
      </c>
      <c r="I666" s="86" t="s">
        <v>165</v>
      </c>
      <c r="J666" s="778" t="s">
        <v>42</v>
      </c>
      <c r="K666" s="86" t="s">
        <v>220</v>
      </c>
      <c r="L666" s="86" t="s">
        <v>30</v>
      </c>
      <c r="M666" s="86" t="s">
        <v>45</v>
      </c>
      <c r="N666" s="86" t="s">
        <v>45</v>
      </c>
    </row>
    <row r="667" spans="1:14" ht="15" customHeight="1">
      <c r="A667" s="140" t="s">
        <v>5094</v>
      </c>
      <c r="B667" s="140" t="s">
        <v>10299</v>
      </c>
      <c r="C667" s="777" t="s">
        <v>1338</v>
      </c>
      <c r="D667" s="140" t="s">
        <v>7969</v>
      </c>
      <c r="E667" s="86" t="s">
        <v>10571</v>
      </c>
      <c r="F667" s="86" t="s">
        <v>982</v>
      </c>
      <c r="G667" s="86">
        <v>4</v>
      </c>
      <c r="H667" s="86" t="s">
        <v>1057</v>
      </c>
      <c r="I667" s="86" t="s">
        <v>192</v>
      </c>
      <c r="J667" s="778" t="s">
        <v>180</v>
      </c>
      <c r="K667" s="86" t="s">
        <v>220</v>
      </c>
      <c r="L667" s="86" t="s">
        <v>30</v>
      </c>
      <c r="M667" s="86" t="s">
        <v>45</v>
      </c>
      <c r="N667" s="86" t="s">
        <v>30</v>
      </c>
    </row>
    <row r="668" spans="1:14" ht="15" customHeight="1">
      <c r="A668" s="140" t="s">
        <v>5094</v>
      </c>
      <c r="B668" s="140" t="s">
        <v>10299</v>
      </c>
      <c r="C668" s="140" t="s">
        <v>1340</v>
      </c>
      <c r="D668" s="140" t="s">
        <v>8</v>
      </c>
      <c r="E668" s="86" t="s">
        <v>10572</v>
      </c>
      <c r="F668" s="86" t="s">
        <v>980</v>
      </c>
      <c r="G668" s="86">
        <v>5</v>
      </c>
      <c r="H668" s="86" t="s">
        <v>1057</v>
      </c>
      <c r="I668" s="86" t="s">
        <v>165</v>
      </c>
      <c r="J668" s="86" t="s">
        <v>180</v>
      </c>
      <c r="K668" s="86" t="s">
        <v>220</v>
      </c>
      <c r="L668" s="86" t="s">
        <v>30</v>
      </c>
      <c r="M668" s="86" t="s">
        <v>45</v>
      </c>
      <c r="N668" s="86" t="s">
        <v>30</v>
      </c>
    </row>
    <row r="669" spans="1:14" ht="15" customHeight="1">
      <c r="A669" s="140" t="s">
        <v>5094</v>
      </c>
      <c r="B669" s="140" t="s">
        <v>10299</v>
      </c>
      <c r="C669" s="140" t="s">
        <v>1340</v>
      </c>
      <c r="D669" s="140" t="s">
        <v>5980</v>
      </c>
      <c r="E669" s="86" t="s">
        <v>10574</v>
      </c>
      <c r="F669" s="86" t="s">
        <v>979</v>
      </c>
      <c r="G669" s="86">
        <v>3</v>
      </c>
      <c r="H669" s="86" t="s">
        <v>1057</v>
      </c>
      <c r="I669" s="86" t="s">
        <v>192</v>
      </c>
      <c r="J669" s="86" t="s">
        <v>180</v>
      </c>
      <c r="K669" s="86" t="s">
        <v>220</v>
      </c>
      <c r="L669" s="86" t="s">
        <v>30</v>
      </c>
      <c r="M669" s="86" t="s">
        <v>45</v>
      </c>
      <c r="N669" s="86" t="s">
        <v>30</v>
      </c>
    </row>
    <row r="670" spans="1:14" ht="15" customHeight="1">
      <c r="A670" s="140" t="s">
        <v>5094</v>
      </c>
      <c r="B670" s="140" t="s">
        <v>10299</v>
      </c>
      <c r="C670" s="140" t="s">
        <v>1340</v>
      </c>
      <c r="D670" s="140" t="s">
        <v>7971</v>
      </c>
      <c r="E670" s="86" t="s">
        <v>10576</v>
      </c>
      <c r="F670" s="86" t="s">
        <v>980</v>
      </c>
      <c r="G670" s="86">
        <v>5</v>
      </c>
      <c r="H670" s="86" t="s">
        <v>1057</v>
      </c>
      <c r="I670" s="86" t="s">
        <v>165</v>
      </c>
      <c r="J670" s="86" t="s">
        <v>23</v>
      </c>
      <c r="K670" s="86" t="s">
        <v>220</v>
      </c>
      <c r="L670" s="86" t="s">
        <v>30</v>
      </c>
      <c r="M670" s="86" t="s">
        <v>45</v>
      </c>
      <c r="N670" s="86" t="s">
        <v>30</v>
      </c>
    </row>
    <row r="671" spans="1:14" ht="15" customHeight="1">
      <c r="A671" s="140" t="s">
        <v>5094</v>
      </c>
      <c r="B671" s="140" t="s">
        <v>10299</v>
      </c>
      <c r="C671" s="140" t="s">
        <v>1340</v>
      </c>
      <c r="D671" s="140" t="s">
        <v>7996</v>
      </c>
      <c r="E671" s="86" t="s">
        <v>10577</v>
      </c>
      <c r="F671" s="86" t="s">
        <v>980</v>
      </c>
      <c r="G671" s="86">
        <v>5</v>
      </c>
      <c r="H671" s="86" t="s">
        <v>1057</v>
      </c>
      <c r="I671" s="86" t="s">
        <v>165</v>
      </c>
      <c r="J671" s="86" t="s">
        <v>23</v>
      </c>
      <c r="K671" s="86" t="s">
        <v>220</v>
      </c>
      <c r="L671" s="86" t="s">
        <v>30</v>
      </c>
      <c r="M671" s="86" t="s">
        <v>45</v>
      </c>
      <c r="N671" s="86" t="s">
        <v>45</v>
      </c>
    </row>
    <row r="672" spans="1:14" ht="15" customHeight="1">
      <c r="A672" s="140" t="s">
        <v>5094</v>
      </c>
      <c r="B672" s="140" t="s">
        <v>10299</v>
      </c>
      <c r="C672" s="73" t="s">
        <v>1340</v>
      </c>
      <c r="D672" s="140" t="s">
        <v>7973</v>
      </c>
      <c r="E672" s="86" t="s">
        <v>10578</v>
      </c>
      <c r="F672" s="86" t="s">
        <v>982</v>
      </c>
      <c r="G672" s="86">
        <v>4</v>
      </c>
      <c r="H672" s="86" t="s">
        <v>1057</v>
      </c>
      <c r="I672" s="86" t="s">
        <v>165</v>
      </c>
      <c r="J672" s="86" t="s">
        <v>187</v>
      </c>
      <c r="K672" s="86" t="s">
        <v>220</v>
      </c>
      <c r="L672" s="86" t="s">
        <v>45</v>
      </c>
      <c r="M672" s="86" t="s">
        <v>45</v>
      </c>
      <c r="N672" s="86" t="s">
        <v>45</v>
      </c>
    </row>
    <row r="673" spans="1:14" ht="15" customHeight="1">
      <c r="A673" s="140" t="s">
        <v>5094</v>
      </c>
      <c r="B673" s="140" t="s">
        <v>10299</v>
      </c>
      <c r="C673" s="140" t="s">
        <v>1340</v>
      </c>
      <c r="D673" s="140" t="s">
        <v>10401</v>
      </c>
      <c r="E673" s="86" t="s">
        <v>10582</v>
      </c>
      <c r="F673" s="86" t="s">
        <v>980</v>
      </c>
      <c r="G673" s="86">
        <v>5</v>
      </c>
      <c r="H673" s="86" t="s">
        <v>1057</v>
      </c>
      <c r="I673" s="86" t="s">
        <v>165</v>
      </c>
      <c r="J673" s="86" t="s">
        <v>23</v>
      </c>
      <c r="K673" s="86" t="s">
        <v>220</v>
      </c>
      <c r="L673" s="86" t="s">
        <v>30</v>
      </c>
      <c r="M673" s="86" t="s">
        <v>45</v>
      </c>
      <c r="N673" s="86" t="s">
        <v>45</v>
      </c>
    </row>
    <row r="674" spans="1:14" ht="15" customHeight="1">
      <c r="A674" s="140" t="s">
        <v>5094</v>
      </c>
      <c r="B674" s="140" t="s">
        <v>10299</v>
      </c>
      <c r="C674" s="140" t="s">
        <v>1340</v>
      </c>
      <c r="D674" s="140" t="s">
        <v>7974</v>
      </c>
      <c r="E674" s="86" t="s">
        <v>10583</v>
      </c>
      <c r="F674" s="86" t="s">
        <v>980</v>
      </c>
      <c r="G674" s="86">
        <v>5</v>
      </c>
      <c r="H674" s="86" t="s">
        <v>1057</v>
      </c>
      <c r="I674" s="86" t="s">
        <v>165</v>
      </c>
      <c r="J674" s="86" t="s">
        <v>25</v>
      </c>
      <c r="K674" s="86" t="s">
        <v>220</v>
      </c>
      <c r="L674" s="86" t="s">
        <v>30</v>
      </c>
      <c r="M674" s="86" t="s">
        <v>45</v>
      </c>
      <c r="N674" s="86" t="s">
        <v>45</v>
      </c>
    </row>
    <row r="675" spans="1:14" ht="15" customHeight="1">
      <c r="A675" s="140" t="s">
        <v>5094</v>
      </c>
      <c r="B675" s="140" t="s">
        <v>10299</v>
      </c>
      <c r="C675" s="140" t="s">
        <v>1340</v>
      </c>
      <c r="D675" s="140" t="s">
        <v>414</v>
      </c>
      <c r="E675" s="86" t="s">
        <v>10584</v>
      </c>
      <c r="F675" s="86" t="s">
        <v>980</v>
      </c>
      <c r="G675" s="86">
        <v>5</v>
      </c>
      <c r="H675" s="86" t="s">
        <v>1057</v>
      </c>
      <c r="I675" s="86" t="s">
        <v>165</v>
      </c>
      <c r="J675" s="86" t="s">
        <v>25</v>
      </c>
      <c r="K675" s="86" t="s">
        <v>220</v>
      </c>
      <c r="L675" s="86" t="s">
        <v>30</v>
      </c>
      <c r="M675" s="86" t="s">
        <v>45</v>
      </c>
      <c r="N675" s="86" t="s">
        <v>30</v>
      </c>
    </row>
    <row r="676" spans="1:14" ht="15" customHeight="1">
      <c r="A676" s="140" t="s">
        <v>5094</v>
      </c>
      <c r="B676" s="140" t="s">
        <v>10299</v>
      </c>
      <c r="C676" s="140" t="s">
        <v>1323</v>
      </c>
      <c r="D676" s="140" t="s">
        <v>7976</v>
      </c>
      <c r="E676" s="86" t="s">
        <v>10586</v>
      </c>
      <c r="F676" s="86" t="s">
        <v>979</v>
      </c>
      <c r="G676" s="86">
        <v>3</v>
      </c>
      <c r="H676" s="86" t="s">
        <v>1057</v>
      </c>
      <c r="I676" s="86" t="s">
        <v>192</v>
      </c>
      <c r="J676" s="86" t="s">
        <v>35</v>
      </c>
      <c r="K676" s="86" t="s">
        <v>220</v>
      </c>
      <c r="L676" s="86" t="s">
        <v>45</v>
      </c>
      <c r="M676" s="86" t="s">
        <v>45</v>
      </c>
      <c r="N676" s="86" t="s">
        <v>45</v>
      </c>
    </row>
    <row r="677" spans="1:14" ht="15" customHeight="1">
      <c r="A677" s="140" t="s">
        <v>5094</v>
      </c>
      <c r="B677" s="140" t="s">
        <v>10299</v>
      </c>
      <c r="C677" s="140" t="s">
        <v>1323</v>
      </c>
      <c r="D677" s="140" t="s">
        <v>8316</v>
      </c>
      <c r="E677" s="86" t="s">
        <v>10587</v>
      </c>
      <c r="F677" s="86" t="s">
        <v>982</v>
      </c>
      <c r="G677" s="86">
        <v>4</v>
      </c>
      <c r="H677" s="86" t="s">
        <v>1057</v>
      </c>
      <c r="I677" s="86" t="s">
        <v>192</v>
      </c>
      <c r="J677" s="86" t="s">
        <v>35</v>
      </c>
      <c r="K677" s="86" t="s">
        <v>220</v>
      </c>
      <c r="L677" s="86" t="s">
        <v>30</v>
      </c>
      <c r="M677" s="86" t="s">
        <v>45</v>
      </c>
      <c r="N677" s="86" t="s">
        <v>45</v>
      </c>
    </row>
    <row r="678" spans="1:14" ht="15" customHeight="1">
      <c r="A678" s="140" t="s">
        <v>5094</v>
      </c>
      <c r="B678" s="140" t="s">
        <v>10299</v>
      </c>
      <c r="C678" s="140" t="s">
        <v>1323</v>
      </c>
      <c r="D678" s="140" t="s">
        <v>4693</v>
      </c>
      <c r="E678" s="86" t="s">
        <v>10588</v>
      </c>
      <c r="F678" s="86" t="s">
        <v>980</v>
      </c>
      <c r="G678" s="86">
        <v>5</v>
      </c>
      <c r="H678" s="86" t="s">
        <v>1057</v>
      </c>
      <c r="I678" s="86" t="s">
        <v>165</v>
      </c>
      <c r="J678" s="86" t="s">
        <v>180</v>
      </c>
      <c r="K678" s="86" t="s">
        <v>223</v>
      </c>
      <c r="L678" s="86" t="s">
        <v>30</v>
      </c>
      <c r="M678" s="86" t="s">
        <v>45</v>
      </c>
      <c r="N678" s="86" t="s">
        <v>30</v>
      </c>
    </row>
    <row r="679" spans="1:14" ht="15" customHeight="1">
      <c r="A679" s="140" t="s">
        <v>5094</v>
      </c>
      <c r="B679" s="140" t="s">
        <v>10299</v>
      </c>
      <c r="C679" s="140" t="s">
        <v>1323</v>
      </c>
      <c r="D679" s="140" t="s">
        <v>5982</v>
      </c>
      <c r="E679" s="86" t="s">
        <v>10589</v>
      </c>
      <c r="F679" s="86" t="s">
        <v>980</v>
      </c>
      <c r="G679" s="86">
        <v>5</v>
      </c>
      <c r="H679" s="86" t="s">
        <v>1057</v>
      </c>
      <c r="I679" s="86" t="s">
        <v>165</v>
      </c>
      <c r="J679" s="86" t="s">
        <v>35</v>
      </c>
      <c r="K679" s="86" t="s">
        <v>24</v>
      </c>
      <c r="L679" s="86" t="s">
        <v>30</v>
      </c>
      <c r="M679" s="86" t="s">
        <v>45</v>
      </c>
      <c r="N679" s="86" t="s">
        <v>45</v>
      </c>
    </row>
    <row r="680" spans="1:14" ht="15" customHeight="1">
      <c r="A680" s="140" t="s">
        <v>5094</v>
      </c>
      <c r="B680" s="140" t="s">
        <v>10299</v>
      </c>
      <c r="C680" s="140" t="s">
        <v>1323</v>
      </c>
      <c r="D680" s="140" t="s">
        <v>7106</v>
      </c>
      <c r="E680" s="86" t="s">
        <v>10591</v>
      </c>
      <c r="F680" s="86" t="s">
        <v>982</v>
      </c>
      <c r="G680" s="86">
        <v>4</v>
      </c>
      <c r="H680" s="86" t="s">
        <v>1057</v>
      </c>
      <c r="I680" s="86" t="s">
        <v>165</v>
      </c>
      <c r="J680" s="86" t="s">
        <v>35</v>
      </c>
      <c r="K680" s="86" t="s">
        <v>220</v>
      </c>
      <c r="L680" s="86" t="s">
        <v>30</v>
      </c>
      <c r="M680" s="86" t="s">
        <v>45</v>
      </c>
      <c r="N680" s="86" t="s">
        <v>45</v>
      </c>
    </row>
    <row r="681" spans="1:14">
      <c r="A681" s="140" t="s">
        <v>5094</v>
      </c>
      <c r="B681" s="140" t="s">
        <v>10299</v>
      </c>
      <c r="C681" s="140" t="s">
        <v>1323</v>
      </c>
      <c r="D681" s="140" t="s">
        <v>6956</v>
      </c>
      <c r="E681" s="86" t="s">
        <v>10593</v>
      </c>
      <c r="F681" s="86" t="s">
        <v>983</v>
      </c>
      <c r="G681" s="86">
        <v>2</v>
      </c>
      <c r="H681" s="86" t="s">
        <v>1057</v>
      </c>
      <c r="I681" s="86" t="s">
        <v>36</v>
      </c>
      <c r="J681" s="86" t="s">
        <v>35</v>
      </c>
      <c r="K681" s="86" t="s">
        <v>220</v>
      </c>
      <c r="L681" s="86" t="s">
        <v>45</v>
      </c>
      <c r="M681" s="86" t="s">
        <v>45</v>
      </c>
      <c r="N681" s="86" t="s">
        <v>45</v>
      </c>
    </row>
    <row r="682" spans="1:14" ht="15" customHeight="1">
      <c r="A682" s="140" t="s">
        <v>5094</v>
      </c>
      <c r="B682" s="140" t="s">
        <v>10299</v>
      </c>
      <c r="C682" s="140" t="s">
        <v>1323</v>
      </c>
      <c r="D682" s="140" t="s">
        <v>8060</v>
      </c>
      <c r="E682" s="86" t="s">
        <v>10595</v>
      </c>
      <c r="F682" s="86" t="s">
        <v>981</v>
      </c>
      <c r="G682" s="86">
        <v>1</v>
      </c>
      <c r="H682" s="86" t="s">
        <v>1057</v>
      </c>
      <c r="I682" s="86" t="s">
        <v>190</v>
      </c>
      <c r="J682" s="86" t="s">
        <v>25</v>
      </c>
      <c r="K682" s="86" t="s">
        <v>220</v>
      </c>
      <c r="L682" s="86" t="s">
        <v>30</v>
      </c>
      <c r="M682" s="86" t="s">
        <v>45</v>
      </c>
      <c r="N682" s="86" t="s">
        <v>45</v>
      </c>
    </row>
    <row r="683" spans="1:14" ht="15" customHeight="1">
      <c r="A683" s="140" t="s">
        <v>5094</v>
      </c>
      <c r="B683" s="140" t="s">
        <v>10299</v>
      </c>
      <c r="C683" s="140" t="s">
        <v>1323</v>
      </c>
      <c r="D683" s="140" t="s">
        <v>8075</v>
      </c>
      <c r="E683" s="86" t="s">
        <v>10596</v>
      </c>
      <c r="F683" s="86" t="s">
        <v>981</v>
      </c>
      <c r="G683" s="86">
        <v>1</v>
      </c>
      <c r="H683" s="86" t="s">
        <v>1057</v>
      </c>
      <c r="I683" s="86" t="s">
        <v>57</v>
      </c>
      <c r="J683" s="86" t="s">
        <v>25</v>
      </c>
      <c r="K683" s="86" t="s">
        <v>220</v>
      </c>
      <c r="L683" s="86" t="s">
        <v>45</v>
      </c>
      <c r="M683" s="86" t="s">
        <v>45</v>
      </c>
      <c r="N683" s="86" t="s">
        <v>45</v>
      </c>
    </row>
    <row r="684" spans="1:14">
      <c r="A684" s="140" t="s">
        <v>5094</v>
      </c>
      <c r="B684" s="140" t="s">
        <v>10299</v>
      </c>
      <c r="C684" s="140" t="s">
        <v>8315</v>
      </c>
      <c r="D684" s="140" t="s">
        <v>8360</v>
      </c>
      <c r="E684" s="86" t="s">
        <v>10597</v>
      </c>
      <c r="F684" s="86" t="s">
        <v>980</v>
      </c>
      <c r="G684" s="86">
        <v>5</v>
      </c>
      <c r="H684" s="86" t="s">
        <v>1057</v>
      </c>
      <c r="I684" s="86" t="s">
        <v>36</v>
      </c>
      <c r="J684" s="86" t="s">
        <v>35</v>
      </c>
      <c r="K684" s="86" t="s">
        <v>220</v>
      </c>
      <c r="L684" s="86" t="s">
        <v>45</v>
      </c>
      <c r="M684" s="86" t="s">
        <v>45</v>
      </c>
      <c r="N684" s="86" t="s">
        <v>30</v>
      </c>
    </row>
    <row r="685" spans="1:14" ht="15" customHeight="1">
      <c r="A685" s="140" t="s">
        <v>5094</v>
      </c>
      <c r="B685" s="140" t="s">
        <v>10299</v>
      </c>
      <c r="C685" s="140" t="s">
        <v>8315</v>
      </c>
      <c r="D685" s="140" t="s">
        <v>8371</v>
      </c>
      <c r="E685" s="86" t="s">
        <v>10599</v>
      </c>
      <c r="F685" s="86" t="s">
        <v>980</v>
      </c>
      <c r="G685" s="86">
        <v>5</v>
      </c>
      <c r="H685" s="86" t="s">
        <v>1057</v>
      </c>
      <c r="I685" s="86" t="s">
        <v>165</v>
      </c>
      <c r="J685" s="86" t="s">
        <v>35</v>
      </c>
      <c r="K685" s="86" t="s">
        <v>223</v>
      </c>
      <c r="L685" s="86" t="s">
        <v>45</v>
      </c>
      <c r="M685" s="86" t="s">
        <v>45</v>
      </c>
      <c r="N685" s="86" t="s">
        <v>30</v>
      </c>
    </row>
    <row r="686" spans="1:14" ht="15" customHeight="1">
      <c r="A686" s="140" t="s">
        <v>5094</v>
      </c>
      <c r="B686" s="140" t="s">
        <v>10299</v>
      </c>
      <c r="C686" s="140" t="s">
        <v>8315</v>
      </c>
      <c r="D686" s="140" t="s">
        <v>8372</v>
      </c>
      <c r="E686" s="86" t="s">
        <v>10601</v>
      </c>
      <c r="F686" s="86" t="s">
        <v>980</v>
      </c>
      <c r="G686" s="86">
        <v>5</v>
      </c>
      <c r="H686" s="86" t="s">
        <v>1057</v>
      </c>
      <c r="I686" s="86" t="s">
        <v>165</v>
      </c>
      <c r="J686" s="86" t="s">
        <v>191</v>
      </c>
      <c r="K686" s="86" t="s">
        <v>220</v>
      </c>
      <c r="L686" s="86" t="s">
        <v>45</v>
      </c>
      <c r="M686" s="86" t="s">
        <v>45</v>
      </c>
      <c r="N686" s="86" t="s">
        <v>45</v>
      </c>
    </row>
    <row r="687" spans="1:14" ht="15" customHeight="1">
      <c r="A687" s="140" t="s">
        <v>5094</v>
      </c>
      <c r="B687" s="140" t="s">
        <v>6258</v>
      </c>
      <c r="C687" s="140" t="s">
        <v>9915</v>
      </c>
      <c r="D687" s="140" t="s">
        <v>10845</v>
      </c>
      <c r="E687" s="86" t="s">
        <v>10849</v>
      </c>
      <c r="F687" s="86" t="s">
        <v>980</v>
      </c>
      <c r="G687" s="86">
        <v>5</v>
      </c>
      <c r="H687" s="86" t="s">
        <v>1057</v>
      </c>
      <c r="I687" s="86" t="s">
        <v>165</v>
      </c>
      <c r="J687" s="86" t="s">
        <v>180</v>
      </c>
      <c r="K687" s="86" t="s">
        <v>220</v>
      </c>
      <c r="L687" s="86" t="s">
        <v>45</v>
      </c>
      <c r="M687" s="86" t="s">
        <v>45</v>
      </c>
      <c r="N687" s="86" t="s">
        <v>45</v>
      </c>
    </row>
    <row r="688" spans="1:14" ht="15" customHeight="1">
      <c r="A688" s="140" t="s">
        <v>5094</v>
      </c>
      <c r="B688" s="140" t="s">
        <v>6258</v>
      </c>
      <c r="C688" s="140" t="s">
        <v>9915</v>
      </c>
      <c r="D688" s="140" t="s">
        <v>10846</v>
      </c>
      <c r="E688" s="86" t="s">
        <v>10850</v>
      </c>
      <c r="F688" s="86" t="s">
        <v>982</v>
      </c>
      <c r="G688" s="86">
        <v>4</v>
      </c>
      <c r="H688" s="86" t="s">
        <v>1057</v>
      </c>
      <c r="I688" s="86" t="s">
        <v>165</v>
      </c>
      <c r="J688" s="86" t="s">
        <v>35</v>
      </c>
      <c r="K688" s="86" t="s">
        <v>220</v>
      </c>
      <c r="L688" s="86" t="s">
        <v>45</v>
      </c>
      <c r="M688" s="86" t="s">
        <v>45</v>
      </c>
      <c r="N688" s="86" t="s">
        <v>45</v>
      </c>
    </row>
    <row r="689" spans="1:14" ht="15" customHeight="1">
      <c r="A689" s="140" t="s">
        <v>5094</v>
      </c>
      <c r="B689" s="140" t="s">
        <v>6258</v>
      </c>
      <c r="C689" s="777" t="s">
        <v>9915</v>
      </c>
      <c r="D689" s="818" t="s">
        <v>10847</v>
      </c>
      <c r="E689" s="895" t="s">
        <v>10851</v>
      </c>
      <c r="F689" s="86" t="s">
        <v>980</v>
      </c>
      <c r="G689" s="86">
        <v>5</v>
      </c>
      <c r="H689" s="86" t="s">
        <v>1057</v>
      </c>
      <c r="I689" s="86" t="s">
        <v>165</v>
      </c>
      <c r="J689" s="86" t="s">
        <v>35</v>
      </c>
      <c r="K689" s="86" t="s">
        <v>24</v>
      </c>
      <c r="L689" s="86" t="s">
        <v>45</v>
      </c>
      <c r="M689" s="86" t="s">
        <v>45</v>
      </c>
      <c r="N689" s="86" t="s">
        <v>45</v>
      </c>
    </row>
    <row r="690" spans="1:14" ht="15" customHeight="1">
      <c r="A690" s="140" t="s">
        <v>5094</v>
      </c>
      <c r="B690" s="140" t="s">
        <v>6258</v>
      </c>
      <c r="C690" s="777" t="s">
        <v>9915</v>
      </c>
      <c r="D690" s="140" t="s">
        <v>10848</v>
      </c>
      <c r="E690" s="86" t="s">
        <v>10852</v>
      </c>
      <c r="F690" s="86" t="s">
        <v>980</v>
      </c>
      <c r="G690" s="86">
        <v>5</v>
      </c>
      <c r="H690" s="86" t="s">
        <v>1057</v>
      </c>
      <c r="I690" s="86" t="s">
        <v>165</v>
      </c>
      <c r="J690" s="86" t="s">
        <v>35</v>
      </c>
      <c r="K690" s="86" t="s">
        <v>219</v>
      </c>
      <c r="L690" s="86" t="s">
        <v>30</v>
      </c>
      <c r="M690" s="86" t="s">
        <v>45</v>
      </c>
      <c r="N690" s="86" t="s">
        <v>45</v>
      </c>
    </row>
    <row r="691" spans="1:14" ht="15" customHeight="1">
      <c r="A691" s="140" t="s">
        <v>5094</v>
      </c>
      <c r="B691" s="140" t="s">
        <v>6258</v>
      </c>
      <c r="C691" s="140" t="s">
        <v>6010</v>
      </c>
      <c r="D691" s="140" t="s">
        <v>6385</v>
      </c>
      <c r="E691" s="86" t="s">
        <v>10603</v>
      </c>
      <c r="F691" s="86" t="s">
        <v>979</v>
      </c>
      <c r="G691" s="86">
        <v>3</v>
      </c>
      <c r="H691" s="86" t="s">
        <v>1057</v>
      </c>
      <c r="I691" s="86" t="s">
        <v>192</v>
      </c>
      <c r="J691" s="86" t="s">
        <v>180</v>
      </c>
      <c r="K691" s="86" t="s">
        <v>220</v>
      </c>
      <c r="L691" s="86" t="s">
        <v>45</v>
      </c>
      <c r="M691" s="86" t="s">
        <v>45</v>
      </c>
      <c r="N691" s="86" t="s">
        <v>30</v>
      </c>
    </row>
    <row r="692" spans="1:14" ht="15" customHeight="1">
      <c r="A692" s="140" t="s">
        <v>5094</v>
      </c>
      <c r="B692" s="140" t="s">
        <v>6258</v>
      </c>
      <c r="C692" s="140" t="s">
        <v>6010</v>
      </c>
      <c r="D692" s="140" t="s">
        <v>7885</v>
      </c>
      <c r="E692" s="86" t="s">
        <v>10604</v>
      </c>
      <c r="F692" s="86" t="s">
        <v>983</v>
      </c>
      <c r="G692" s="86">
        <v>2</v>
      </c>
      <c r="H692" s="86" t="s">
        <v>1057</v>
      </c>
      <c r="I692" s="778" t="s">
        <v>190</v>
      </c>
      <c r="J692" s="778" t="s">
        <v>180</v>
      </c>
      <c r="K692" s="778" t="s">
        <v>220</v>
      </c>
      <c r="L692" s="86" t="s">
        <v>45</v>
      </c>
      <c r="M692" s="86" t="s">
        <v>45</v>
      </c>
      <c r="N692" s="86" t="s">
        <v>45</v>
      </c>
    </row>
    <row r="693" spans="1:14" ht="15" customHeight="1">
      <c r="A693" s="140" t="s">
        <v>5094</v>
      </c>
      <c r="B693" s="140" t="s">
        <v>6258</v>
      </c>
      <c r="C693" s="140" t="s">
        <v>6010</v>
      </c>
      <c r="D693" s="140" t="s">
        <v>5996</v>
      </c>
      <c r="E693" s="86" t="s">
        <v>10605</v>
      </c>
      <c r="F693" s="86" t="s">
        <v>980</v>
      </c>
      <c r="G693" s="86">
        <v>5</v>
      </c>
      <c r="H693" s="86" t="s">
        <v>1057</v>
      </c>
      <c r="I693" s="778" t="s">
        <v>165</v>
      </c>
      <c r="J693" s="778" t="s">
        <v>180</v>
      </c>
      <c r="K693" s="778" t="s">
        <v>218</v>
      </c>
      <c r="L693" s="86" t="s">
        <v>45</v>
      </c>
      <c r="M693" s="86" t="s">
        <v>45</v>
      </c>
      <c r="N693" s="86" t="s">
        <v>45</v>
      </c>
    </row>
    <row r="694" spans="1:14" ht="15" customHeight="1">
      <c r="A694" s="140" t="s">
        <v>5094</v>
      </c>
      <c r="B694" s="140" t="s">
        <v>6258</v>
      </c>
      <c r="C694" s="140" t="s">
        <v>6010</v>
      </c>
      <c r="D694" s="140" t="s">
        <v>6386</v>
      </c>
      <c r="E694" s="86" t="s">
        <v>10606</v>
      </c>
      <c r="F694" s="86" t="s">
        <v>979</v>
      </c>
      <c r="G694" s="86">
        <v>3</v>
      </c>
      <c r="H694" s="86" t="s">
        <v>1057</v>
      </c>
      <c r="I694" s="778" t="s">
        <v>192</v>
      </c>
      <c r="J694" s="778" t="s">
        <v>180</v>
      </c>
      <c r="K694" s="148" t="s">
        <v>220</v>
      </c>
      <c r="L694" s="86" t="s">
        <v>45</v>
      </c>
      <c r="M694" s="86" t="s">
        <v>45</v>
      </c>
      <c r="N694" s="86" t="s">
        <v>30</v>
      </c>
    </row>
    <row r="695" spans="1:14" ht="15" customHeight="1">
      <c r="A695" s="140" t="s">
        <v>5094</v>
      </c>
      <c r="B695" s="140" t="s">
        <v>6258</v>
      </c>
      <c r="C695" s="140" t="s">
        <v>6010</v>
      </c>
      <c r="D695" s="818" t="s">
        <v>7886</v>
      </c>
      <c r="E695" s="895" t="s">
        <v>10607</v>
      </c>
      <c r="F695" s="86" t="s">
        <v>980</v>
      </c>
      <c r="G695" s="86">
        <v>5</v>
      </c>
      <c r="H695" s="86" t="s">
        <v>1057</v>
      </c>
      <c r="I695" s="86" t="s">
        <v>165</v>
      </c>
      <c r="J695" s="86" t="s">
        <v>5841</v>
      </c>
      <c r="K695" s="86" t="s">
        <v>220</v>
      </c>
      <c r="L695" s="86" t="s">
        <v>30</v>
      </c>
      <c r="M695" s="86" t="s">
        <v>45</v>
      </c>
      <c r="N695" s="86" t="s">
        <v>45</v>
      </c>
    </row>
    <row r="696" spans="1:14" ht="15" customHeight="1">
      <c r="A696" s="140" t="s">
        <v>5094</v>
      </c>
      <c r="B696" s="140" t="s">
        <v>6258</v>
      </c>
      <c r="C696" s="140" t="s">
        <v>6010</v>
      </c>
      <c r="D696" s="818" t="s">
        <v>6382</v>
      </c>
      <c r="E696" s="895" t="s">
        <v>10608</v>
      </c>
      <c r="F696" s="86" t="s">
        <v>980</v>
      </c>
      <c r="G696" s="86">
        <v>5</v>
      </c>
      <c r="H696" s="86" t="s">
        <v>1057</v>
      </c>
      <c r="I696" s="86" t="s">
        <v>165</v>
      </c>
      <c r="J696" s="86" t="s">
        <v>180</v>
      </c>
      <c r="K696" s="86" t="s">
        <v>220</v>
      </c>
      <c r="L696" s="86" t="s">
        <v>30</v>
      </c>
      <c r="M696" s="86" t="s">
        <v>45</v>
      </c>
      <c r="N696" s="86" t="s">
        <v>30</v>
      </c>
    </row>
    <row r="697" spans="1:14" ht="15" customHeight="1">
      <c r="A697" s="140" t="s">
        <v>5094</v>
      </c>
      <c r="B697" s="140" t="s">
        <v>6258</v>
      </c>
      <c r="C697" s="140" t="s">
        <v>6010</v>
      </c>
      <c r="D697" s="140" t="s">
        <v>6387</v>
      </c>
      <c r="E697" s="86" t="s">
        <v>10609</v>
      </c>
      <c r="F697" s="86" t="s">
        <v>979</v>
      </c>
      <c r="G697" s="86">
        <v>3</v>
      </c>
      <c r="H697" s="86" t="s">
        <v>1057</v>
      </c>
      <c r="I697" s="86" t="s">
        <v>192</v>
      </c>
      <c r="J697" s="86" t="s">
        <v>35</v>
      </c>
      <c r="K697" s="86" t="s">
        <v>220</v>
      </c>
      <c r="L697" s="86" t="s">
        <v>45</v>
      </c>
      <c r="M697" s="86" t="s">
        <v>45</v>
      </c>
      <c r="N697" s="86" t="s">
        <v>30</v>
      </c>
    </row>
    <row r="698" spans="1:14" ht="15" customHeight="1">
      <c r="A698" s="140" t="s">
        <v>5094</v>
      </c>
      <c r="B698" s="140" t="s">
        <v>6258</v>
      </c>
      <c r="C698" s="140" t="s">
        <v>6010</v>
      </c>
      <c r="D698" s="140" t="s">
        <v>7273</v>
      </c>
      <c r="E698" s="86" t="s">
        <v>10610</v>
      </c>
      <c r="F698" s="86" t="s">
        <v>980</v>
      </c>
      <c r="G698" s="86">
        <v>5</v>
      </c>
      <c r="H698" s="86" t="s">
        <v>1057</v>
      </c>
      <c r="I698" s="86" t="s">
        <v>165</v>
      </c>
      <c r="J698" s="86" t="s">
        <v>180</v>
      </c>
      <c r="K698" s="86" t="s">
        <v>220</v>
      </c>
      <c r="L698" s="86" t="s">
        <v>30</v>
      </c>
      <c r="M698" s="86" t="s">
        <v>45</v>
      </c>
      <c r="N698" s="86" t="s">
        <v>45</v>
      </c>
    </row>
    <row r="699" spans="1:14" ht="15" customHeight="1">
      <c r="A699" s="140" t="s">
        <v>5094</v>
      </c>
      <c r="B699" s="140" t="s">
        <v>6258</v>
      </c>
      <c r="C699" s="140" t="s">
        <v>6010</v>
      </c>
      <c r="D699" s="140" t="s">
        <v>7977</v>
      </c>
      <c r="E699" s="86" t="s">
        <v>10611</v>
      </c>
      <c r="F699" s="86" t="s">
        <v>980</v>
      </c>
      <c r="G699" s="86">
        <v>5</v>
      </c>
      <c r="H699" s="86" t="s">
        <v>1057</v>
      </c>
      <c r="I699" s="86" t="s">
        <v>165</v>
      </c>
      <c r="J699" s="86" t="s">
        <v>180</v>
      </c>
      <c r="K699" s="86" t="s">
        <v>220</v>
      </c>
      <c r="L699" s="86" t="s">
        <v>30</v>
      </c>
      <c r="M699" s="86" t="s">
        <v>45</v>
      </c>
      <c r="N699" s="86" t="s">
        <v>45</v>
      </c>
    </row>
    <row r="700" spans="1:14" ht="15" customHeight="1">
      <c r="A700" s="140" t="s">
        <v>5094</v>
      </c>
      <c r="B700" s="140" t="s">
        <v>6258</v>
      </c>
      <c r="C700" s="140" t="s">
        <v>6010</v>
      </c>
      <c r="D700" s="140" t="s">
        <v>7978</v>
      </c>
      <c r="E700" s="86" t="s">
        <v>10612</v>
      </c>
      <c r="F700" s="86" t="s">
        <v>982</v>
      </c>
      <c r="G700" s="86">
        <v>4</v>
      </c>
      <c r="H700" s="86" t="s">
        <v>1057</v>
      </c>
      <c r="I700" s="86" t="s">
        <v>192</v>
      </c>
      <c r="J700" s="86" t="s">
        <v>35</v>
      </c>
      <c r="K700" s="86" t="s">
        <v>220</v>
      </c>
      <c r="L700" s="86" t="s">
        <v>45</v>
      </c>
      <c r="M700" s="86" t="s">
        <v>45</v>
      </c>
      <c r="N700" s="86" t="s">
        <v>45</v>
      </c>
    </row>
    <row r="701" spans="1:14" ht="15" customHeight="1">
      <c r="A701" s="140" t="s">
        <v>5094</v>
      </c>
      <c r="B701" s="140" t="s">
        <v>6258</v>
      </c>
      <c r="C701" s="140" t="s">
        <v>6010</v>
      </c>
      <c r="D701" s="140" t="s">
        <v>7979</v>
      </c>
      <c r="E701" s="86" t="s">
        <v>10613</v>
      </c>
      <c r="F701" s="86" t="s">
        <v>982</v>
      </c>
      <c r="G701" s="86">
        <v>4</v>
      </c>
      <c r="H701" s="86" t="s">
        <v>1057</v>
      </c>
      <c r="I701" s="86" t="s">
        <v>192</v>
      </c>
      <c r="J701" s="86" t="s">
        <v>35</v>
      </c>
      <c r="K701" s="86" t="s">
        <v>220</v>
      </c>
      <c r="L701" s="86" t="s">
        <v>45</v>
      </c>
      <c r="M701" s="86" t="s">
        <v>45</v>
      </c>
      <c r="N701" s="86" t="s">
        <v>45</v>
      </c>
    </row>
    <row r="702" spans="1:14">
      <c r="A702" s="140" t="s">
        <v>5094</v>
      </c>
      <c r="B702" s="140" t="s">
        <v>6258</v>
      </c>
      <c r="C702" s="140" t="s">
        <v>6010</v>
      </c>
      <c r="D702" s="140" t="s">
        <v>7980</v>
      </c>
      <c r="E702" s="86" t="s">
        <v>10614</v>
      </c>
      <c r="F702" s="86" t="s">
        <v>983</v>
      </c>
      <c r="G702" s="86">
        <v>2</v>
      </c>
      <c r="H702" s="86" t="s">
        <v>1057</v>
      </c>
      <c r="I702" s="86" t="s">
        <v>36</v>
      </c>
      <c r="J702" s="86" t="s">
        <v>35</v>
      </c>
      <c r="K702" s="86" t="s">
        <v>220</v>
      </c>
      <c r="L702" s="86" t="s">
        <v>45</v>
      </c>
      <c r="M702" s="86" t="s">
        <v>45</v>
      </c>
      <c r="N702" s="86" t="s">
        <v>45</v>
      </c>
    </row>
    <row r="703" spans="1:14" ht="15" customHeight="1">
      <c r="A703" s="140" t="s">
        <v>5094</v>
      </c>
      <c r="B703" s="140" t="s">
        <v>6258</v>
      </c>
      <c r="C703" s="140" t="s">
        <v>6010</v>
      </c>
      <c r="D703" s="140" t="s">
        <v>7981</v>
      </c>
      <c r="E703" s="86" t="s">
        <v>10615</v>
      </c>
      <c r="F703" s="86" t="s">
        <v>980</v>
      </c>
      <c r="G703" s="86">
        <v>5</v>
      </c>
      <c r="H703" s="86" t="s">
        <v>1057</v>
      </c>
      <c r="I703" s="86" t="s">
        <v>165</v>
      </c>
      <c r="J703" s="86" t="s">
        <v>22</v>
      </c>
      <c r="K703" s="86" t="s">
        <v>220</v>
      </c>
      <c r="L703" s="86" t="s">
        <v>30</v>
      </c>
      <c r="M703" s="86" t="s">
        <v>45</v>
      </c>
      <c r="N703" s="86" t="s">
        <v>45</v>
      </c>
    </row>
    <row r="704" spans="1:14" ht="15" customHeight="1">
      <c r="A704" s="140" t="s">
        <v>5094</v>
      </c>
      <c r="B704" s="140" t="s">
        <v>6258</v>
      </c>
      <c r="C704" s="140" t="s">
        <v>6010</v>
      </c>
      <c r="D704" s="140" t="s">
        <v>7982</v>
      </c>
      <c r="E704" s="86" t="s">
        <v>10616</v>
      </c>
      <c r="F704" s="86" t="s">
        <v>980</v>
      </c>
      <c r="G704" s="86">
        <v>5</v>
      </c>
      <c r="H704" s="86" t="s">
        <v>1057</v>
      </c>
      <c r="I704" s="86" t="s">
        <v>165</v>
      </c>
      <c r="J704" s="86" t="s">
        <v>25</v>
      </c>
      <c r="K704" s="86" t="s">
        <v>220</v>
      </c>
      <c r="L704" s="86" t="s">
        <v>30</v>
      </c>
      <c r="M704" s="86" t="s">
        <v>45</v>
      </c>
      <c r="N704" s="86" t="s">
        <v>45</v>
      </c>
    </row>
    <row r="705" spans="1:14" ht="15" customHeight="1">
      <c r="A705" s="140" t="s">
        <v>5094</v>
      </c>
      <c r="B705" s="140" t="s">
        <v>6258</v>
      </c>
      <c r="C705" s="140" t="s">
        <v>6010</v>
      </c>
      <c r="D705" s="140" t="s">
        <v>7983</v>
      </c>
      <c r="E705" s="86" t="s">
        <v>10617</v>
      </c>
      <c r="F705" s="86" t="s">
        <v>982</v>
      </c>
      <c r="G705" s="86">
        <v>4</v>
      </c>
      <c r="H705" s="86" t="s">
        <v>1057</v>
      </c>
      <c r="I705" s="86" t="s">
        <v>165</v>
      </c>
      <c r="J705" s="86" t="s">
        <v>35</v>
      </c>
      <c r="K705" s="86" t="s">
        <v>220</v>
      </c>
      <c r="L705" s="86" t="s">
        <v>45</v>
      </c>
      <c r="M705" s="86" t="s">
        <v>45</v>
      </c>
      <c r="N705" s="86" t="s">
        <v>45</v>
      </c>
    </row>
    <row r="706" spans="1:14" ht="15" customHeight="1">
      <c r="A706" s="140" t="s">
        <v>5094</v>
      </c>
      <c r="B706" s="140" t="s">
        <v>6258</v>
      </c>
      <c r="C706" s="140" t="s">
        <v>6010</v>
      </c>
      <c r="D706" s="818" t="s">
        <v>7887</v>
      </c>
      <c r="E706" s="895" t="s">
        <v>10618</v>
      </c>
      <c r="F706" s="86" t="s">
        <v>982</v>
      </c>
      <c r="G706" s="86">
        <v>4</v>
      </c>
      <c r="H706" s="86" t="s">
        <v>1057</v>
      </c>
      <c r="I706" s="86" t="s">
        <v>192</v>
      </c>
      <c r="J706" s="86" t="s">
        <v>191</v>
      </c>
      <c r="K706" s="86" t="s">
        <v>220</v>
      </c>
      <c r="L706" s="86" t="s">
        <v>30</v>
      </c>
      <c r="M706" s="86" t="s">
        <v>45</v>
      </c>
      <c r="N706" s="86" t="s">
        <v>30</v>
      </c>
    </row>
    <row r="707" spans="1:14" ht="15" customHeight="1">
      <c r="A707" s="140" t="s">
        <v>5094</v>
      </c>
      <c r="B707" s="140" t="s">
        <v>6258</v>
      </c>
      <c r="C707" s="140" t="s">
        <v>6010</v>
      </c>
      <c r="D707" s="140" t="s">
        <v>6388</v>
      </c>
      <c r="E707" s="86" t="s">
        <v>10619</v>
      </c>
      <c r="F707" s="86" t="s">
        <v>979</v>
      </c>
      <c r="G707" s="86">
        <v>3</v>
      </c>
      <c r="H707" s="86" t="s">
        <v>1057</v>
      </c>
      <c r="I707" s="86" t="s">
        <v>192</v>
      </c>
      <c r="J707" s="86" t="s">
        <v>35</v>
      </c>
      <c r="K707" s="86" t="s">
        <v>220</v>
      </c>
      <c r="L707" s="86" t="s">
        <v>45</v>
      </c>
      <c r="M707" s="86" t="s">
        <v>45</v>
      </c>
      <c r="N707" s="86" t="s">
        <v>30</v>
      </c>
    </row>
    <row r="708" spans="1:14" ht="15" customHeight="1">
      <c r="A708" s="140" t="s">
        <v>5094</v>
      </c>
      <c r="B708" s="140" t="s">
        <v>6258</v>
      </c>
      <c r="C708" s="140" t="s">
        <v>6010</v>
      </c>
      <c r="D708" s="140" t="s">
        <v>6006</v>
      </c>
      <c r="E708" s="86" t="s">
        <v>10620</v>
      </c>
      <c r="F708" s="86" t="s">
        <v>983</v>
      </c>
      <c r="G708" s="86">
        <v>2</v>
      </c>
      <c r="H708" s="86" t="s">
        <v>1057</v>
      </c>
      <c r="I708" s="86" t="s">
        <v>36</v>
      </c>
      <c r="J708" s="86" t="s">
        <v>180</v>
      </c>
      <c r="K708" s="86" t="s">
        <v>220</v>
      </c>
      <c r="L708" s="86" t="s">
        <v>30</v>
      </c>
      <c r="M708" s="86" t="s">
        <v>45</v>
      </c>
      <c r="N708" s="86" t="s">
        <v>30</v>
      </c>
    </row>
    <row r="709" spans="1:14" ht="15" customHeight="1">
      <c r="A709" s="140" t="s">
        <v>5094</v>
      </c>
      <c r="B709" s="140" t="s">
        <v>6258</v>
      </c>
      <c r="C709" s="140" t="s">
        <v>6010</v>
      </c>
      <c r="D709" s="777" t="s">
        <v>6005</v>
      </c>
      <c r="E709" s="148" t="s">
        <v>10621</v>
      </c>
      <c r="F709" s="86" t="s">
        <v>982</v>
      </c>
      <c r="G709" s="86">
        <v>4</v>
      </c>
      <c r="H709" s="86" t="s">
        <v>1057</v>
      </c>
      <c r="I709" s="86" t="s">
        <v>192</v>
      </c>
      <c r="J709" s="86" t="s">
        <v>180</v>
      </c>
      <c r="K709" s="86" t="s">
        <v>220</v>
      </c>
      <c r="L709" s="86" t="s">
        <v>45</v>
      </c>
      <c r="M709" s="86" t="s">
        <v>45</v>
      </c>
      <c r="N709" s="86" t="s">
        <v>30</v>
      </c>
    </row>
    <row r="710" spans="1:14" ht="15" customHeight="1">
      <c r="A710" s="140" t="s">
        <v>5094</v>
      </c>
      <c r="B710" s="140" t="s">
        <v>6258</v>
      </c>
      <c r="C710" s="140" t="s">
        <v>6010</v>
      </c>
      <c r="D710" s="777" t="s">
        <v>6007</v>
      </c>
      <c r="E710" s="148" t="s">
        <v>10622</v>
      </c>
      <c r="F710" s="86" t="s">
        <v>979</v>
      </c>
      <c r="G710" s="86">
        <v>3</v>
      </c>
      <c r="H710" s="86" t="s">
        <v>1057</v>
      </c>
      <c r="I710" s="86" t="s">
        <v>36</v>
      </c>
      <c r="J710" s="86" t="s">
        <v>180</v>
      </c>
      <c r="K710" s="86" t="s">
        <v>221</v>
      </c>
      <c r="L710" s="86" t="s">
        <v>45</v>
      </c>
      <c r="M710" s="86" t="s">
        <v>45</v>
      </c>
      <c r="N710" s="86" t="s">
        <v>30</v>
      </c>
    </row>
    <row r="711" spans="1:14">
      <c r="A711" s="140" t="s">
        <v>5094</v>
      </c>
      <c r="B711" s="140" t="s">
        <v>6258</v>
      </c>
      <c r="C711" s="140" t="s">
        <v>6010</v>
      </c>
      <c r="D711" s="777" t="s">
        <v>6008</v>
      </c>
      <c r="E711" s="148" t="s">
        <v>10623</v>
      </c>
      <c r="F711" s="86" t="s">
        <v>983</v>
      </c>
      <c r="G711" s="86">
        <v>2</v>
      </c>
      <c r="H711" s="86" t="s">
        <v>1057</v>
      </c>
      <c r="I711" s="86" t="s">
        <v>36</v>
      </c>
      <c r="J711" s="86" t="s">
        <v>35</v>
      </c>
      <c r="K711" s="86" t="s">
        <v>220</v>
      </c>
      <c r="L711" s="86" t="s">
        <v>45</v>
      </c>
      <c r="M711" s="86" t="s">
        <v>45</v>
      </c>
      <c r="N711" s="86" t="s">
        <v>30</v>
      </c>
    </row>
    <row r="712" spans="1:14" ht="15" customHeight="1">
      <c r="A712" s="140" t="s">
        <v>5094</v>
      </c>
      <c r="B712" s="140" t="s">
        <v>6258</v>
      </c>
      <c r="C712" s="140" t="s">
        <v>6010</v>
      </c>
      <c r="D712" s="777" t="s">
        <v>7584</v>
      </c>
      <c r="E712" s="148" t="s">
        <v>10624</v>
      </c>
      <c r="F712" s="86" t="s">
        <v>979</v>
      </c>
      <c r="G712" s="86">
        <v>3</v>
      </c>
      <c r="H712" s="86" t="s">
        <v>1057</v>
      </c>
      <c r="I712" s="86" t="s">
        <v>192</v>
      </c>
      <c r="J712" s="86" t="s">
        <v>35</v>
      </c>
      <c r="K712" s="86" t="s">
        <v>220</v>
      </c>
      <c r="L712" s="86" t="s">
        <v>45</v>
      </c>
      <c r="M712" s="86" t="s">
        <v>45</v>
      </c>
      <c r="N712" s="86" t="s">
        <v>30</v>
      </c>
    </row>
    <row r="713" spans="1:14" ht="15" customHeight="1">
      <c r="A713" s="140" t="s">
        <v>5094</v>
      </c>
      <c r="B713" s="140" t="s">
        <v>6258</v>
      </c>
      <c r="C713" s="140" t="s">
        <v>6010</v>
      </c>
      <c r="D713" s="140" t="s">
        <v>6009</v>
      </c>
      <c r="E713" s="86" t="s">
        <v>10625</v>
      </c>
      <c r="F713" s="86" t="s">
        <v>979</v>
      </c>
      <c r="G713" s="86">
        <v>3</v>
      </c>
      <c r="H713" s="86" t="s">
        <v>1057</v>
      </c>
      <c r="I713" s="86" t="s">
        <v>192</v>
      </c>
      <c r="J713" s="86" t="s">
        <v>25</v>
      </c>
      <c r="K713" s="86" t="s">
        <v>220</v>
      </c>
      <c r="L713" s="86" t="s">
        <v>45</v>
      </c>
      <c r="M713" s="86" t="s">
        <v>45</v>
      </c>
      <c r="N713" s="86" t="s">
        <v>30</v>
      </c>
    </row>
    <row r="714" spans="1:14">
      <c r="A714" s="140" t="s">
        <v>5094</v>
      </c>
      <c r="B714" s="140" t="s">
        <v>6258</v>
      </c>
      <c r="C714" s="140" t="s">
        <v>6010</v>
      </c>
      <c r="D714" s="777" t="s">
        <v>6955</v>
      </c>
      <c r="E714" s="148" t="s">
        <v>10626</v>
      </c>
      <c r="F714" s="86" t="s">
        <v>983</v>
      </c>
      <c r="G714" s="86">
        <v>2</v>
      </c>
      <c r="H714" s="86" t="s">
        <v>1057</v>
      </c>
      <c r="I714" s="86" t="s">
        <v>36</v>
      </c>
      <c r="J714" s="86" t="s">
        <v>35</v>
      </c>
      <c r="K714" s="86" t="s">
        <v>220</v>
      </c>
      <c r="L714" s="86" t="s">
        <v>45</v>
      </c>
      <c r="M714" s="86" t="s">
        <v>45</v>
      </c>
      <c r="N714" s="86" t="s">
        <v>30</v>
      </c>
    </row>
    <row r="715" spans="1:14" ht="15" customHeight="1">
      <c r="A715" s="140" t="s">
        <v>5094</v>
      </c>
      <c r="B715" s="140" t="s">
        <v>6258</v>
      </c>
      <c r="C715" s="140" t="s">
        <v>6010</v>
      </c>
      <c r="D715" s="777" t="s">
        <v>6389</v>
      </c>
      <c r="E715" s="148" t="s">
        <v>10627</v>
      </c>
      <c r="F715" s="86" t="s">
        <v>983</v>
      </c>
      <c r="G715" s="86">
        <v>2</v>
      </c>
      <c r="H715" s="86" t="s">
        <v>1057</v>
      </c>
      <c r="I715" s="86" t="s">
        <v>36</v>
      </c>
      <c r="J715" s="86" t="s">
        <v>180</v>
      </c>
      <c r="K715" s="86" t="s">
        <v>220</v>
      </c>
      <c r="L715" s="86" t="s">
        <v>45</v>
      </c>
      <c r="M715" s="86" t="s">
        <v>45</v>
      </c>
      <c r="N715" s="86" t="s">
        <v>30</v>
      </c>
    </row>
    <row r="716" spans="1:14" ht="15" customHeight="1">
      <c r="A716" s="140" t="s">
        <v>5094</v>
      </c>
      <c r="B716" s="140" t="s">
        <v>6258</v>
      </c>
      <c r="C716" s="140" t="s">
        <v>6010</v>
      </c>
      <c r="D716" s="777" t="s">
        <v>6002</v>
      </c>
      <c r="E716" s="148" t="s">
        <v>10628</v>
      </c>
      <c r="F716" s="86" t="s">
        <v>982</v>
      </c>
      <c r="G716" s="86">
        <v>4</v>
      </c>
      <c r="H716" s="86" t="s">
        <v>1057</v>
      </c>
      <c r="I716" s="86" t="s">
        <v>165</v>
      </c>
      <c r="J716" s="86" t="s">
        <v>21</v>
      </c>
      <c r="K716" s="86" t="s">
        <v>220</v>
      </c>
      <c r="L716" s="86" t="s">
        <v>45</v>
      </c>
      <c r="M716" s="86" t="s">
        <v>45</v>
      </c>
      <c r="N716" s="86" t="s">
        <v>45</v>
      </c>
    </row>
    <row r="717" spans="1:14" ht="15" customHeight="1">
      <c r="A717" s="140" t="s">
        <v>5094</v>
      </c>
      <c r="B717" s="140" t="s">
        <v>6258</v>
      </c>
      <c r="C717" s="140" t="s">
        <v>6010</v>
      </c>
      <c r="D717" s="777" t="s">
        <v>5997</v>
      </c>
      <c r="E717" s="148" t="s">
        <v>10629</v>
      </c>
      <c r="F717" s="86" t="s">
        <v>982</v>
      </c>
      <c r="G717" s="86">
        <v>4</v>
      </c>
      <c r="H717" s="86" t="s">
        <v>1057</v>
      </c>
      <c r="I717" s="86" t="s">
        <v>192</v>
      </c>
      <c r="J717" s="86" t="s">
        <v>35</v>
      </c>
      <c r="K717" s="86" t="s">
        <v>220</v>
      </c>
      <c r="L717" s="86" t="s">
        <v>45</v>
      </c>
      <c r="M717" s="86" t="s">
        <v>45</v>
      </c>
      <c r="N717" s="86" t="s">
        <v>45</v>
      </c>
    </row>
    <row r="718" spans="1:14" ht="15" customHeight="1">
      <c r="A718" s="140" t="s">
        <v>5094</v>
      </c>
      <c r="B718" s="140" t="s">
        <v>6258</v>
      </c>
      <c r="C718" s="140" t="s">
        <v>6010</v>
      </c>
      <c r="D718" s="140" t="s">
        <v>5998</v>
      </c>
      <c r="E718" s="86" t="s">
        <v>10630</v>
      </c>
      <c r="F718" s="86" t="s">
        <v>983</v>
      </c>
      <c r="G718" s="86">
        <v>2</v>
      </c>
      <c r="H718" s="86" t="s">
        <v>1057</v>
      </c>
      <c r="I718" s="86" t="s">
        <v>192</v>
      </c>
      <c r="J718" s="86" t="s">
        <v>35</v>
      </c>
      <c r="K718" s="86" t="s">
        <v>220</v>
      </c>
      <c r="L718" s="86" t="s">
        <v>45</v>
      </c>
      <c r="M718" s="86" t="s">
        <v>45</v>
      </c>
      <c r="N718" s="86" t="s">
        <v>45</v>
      </c>
    </row>
    <row r="719" spans="1:14" ht="15" customHeight="1">
      <c r="A719" s="140" t="s">
        <v>5094</v>
      </c>
      <c r="B719" s="140" t="s">
        <v>6258</v>
      </c>
      <c r="C719" s="140" t="s">
        <v>6010</v>
      </c>
      <c r="D719" s="140" t="s">
        <v>5999</v>
      </c>
      <c r="E719" s="86" t="s">
        <v>10631</v>
      </c>
      <c r="F719" s="86" t="s">
        <v>982</v>
      </c>
      <c r="G719" s="86">
        <v>4</v>
      </c>
      <c r="H719" s="86" t="s">
        <v>1057</v>
      </c>
      <c r="I719" s="86" t="s">
        <v>192</v>
      </c>
      <c r="J719" s="86" t="s">
        <v>35</v>
      </c>
      <c r="K719" s="86" t="s">
        <v>220</v>
      </c>
      <c r="L719" s="86" t="s">
        <v>45</v>
      </c>
      <c r="M719" s="86" t="s">
        <v>45</v>
      </c>
      <c r="N719" s="86" t="s">
        <v>45</v>
      </c>
    </row>
    <row r="720" spans="1:14" ht="15" customHeight="1">
      <c r="A720" s="140" t="s">
        <v>5094</v>
      </c>
      <c r="B720" s="140" t="s">
        <v>6258</v>
      </c>
      <c r="C720" s="140" t="s">
        <v>6010</v>
      </c>
      <c r="D720" s="140" t="s">
        <v>6000</v>
      </c>
      <c r="E720" s="86" t="s">
        <v>10632</v>
      </c>
      <c r="F720" s="86" t="s">
        <v>4692</v>
      </c>
      <c r="G720" s="86">
        <v>3</v>
      </c>
      <c r="H720" s="86" t="s">
        <v>1057</v>
      </c>
      <c r="I720" s="86" t="s">
        <v>192</v>
      </c>
      <c r="J720" s="86" t="s">
        <v>35</v>
      </c>
      <c r="K720" s="86" t="s">
        <v>220</v>
      </c>
      <c r="L720" s="86" t="s">
        <v>45</v>
      </c>
      <c r="M720" s="86" t="s">
        <v>45</v>
      </c>
      <c r="N720" s="86" t="s">
        <v>45</v>
      </c>
    </row>
    <row r="721" spans="1:14" ht="15" customHeight="1">
      <c r="A721" s="140" t="s">
        <v>5094</v>
      </c>
      <c r="B721" s="140" t="s">
        <v>6258</v>
      </c>
      <c r="C721" s="140" t="s">
        <v>6010</v>
      </c>
      <c r="D721" s="140" t="s">
        <v>6001</v>
      </c>
      <c r="E721" s="86" t="s">
        <v>10633</v>
      </c>
      <c r="F721" s="86" t="s">
        <v>4692</v>
      </c>
      <c r="G721" s="86">
        <v>3</v>
      </c>
      <c r="H721" s="86" t="s">
        <v>1057</v>
      </c>
      <c r="I721" s="86" t="s">
        <v>192</v>
      </c>
      <c r="J721" s="86" t="s">
        <v>35</v>
      </c>
      <c r="K721" s="86" t="s">
        <v>220</v>
      </c>
      <c r="L721" s="86" t="s">
        <v>45</v>
      </c>
      <c r="M721" s="86" t="s">
        <v>45</v>
      </c>
      <c r="N721" s="86" t="s">
        <v>45</v>
      </c>
    </row>
    <row r="722" spans="1:14" ht="15" customHeight="1">
      <c r="A722" s="140" t="s">
        <v>5094</v>
      </c>
      <c r="B722" s="140" t="s">
        <v>6258</v>
      </c>
      <c r="C722" s="140" t="s">
        <v>6010</v>
      </c>
      <c r="D722" s="140" t="s">
        <v>7888</v>
      </c>
      <c r="E722" s="86" t="s">
        <v>10634</v>
      </c>
      <c r="F722" s="86" t="s">
        <v>980</v>
      </c>
      <c r="G722" s="86">
        <v>5</v>
      </c>
      <c r="H722" s="86" t="s">
        <v>1057</v>
      </c>
      <c r="I722" s="86" t="s">
        <v>165</v>
      </c>
      <c r="J722" s="86" t="s">
        <v>35</v>
      </c>
      <c r="K722" s="86" t="s">
        <v>6535</v>
      </c>
      <c r="L722" s="86" t="s">
        <v>30</v>
      </c>
      <c r="M722" s="86" t="s">
        <v>45</v>
      </c>
      <c r="N722" s="86" t="s">
        <v>45</v>
      </c>
    </row>
    <row r="723" spans="1:14" ht="15" customHeight="1">
      <c r="A723" s="140" t="s">
        <v>5094</v>
      </c>
      <c r="B723" s="140" t="s">
        <v>6258</v>
      </c>
      <c r="C723" s="140" t="s">
        <v>6010</v>
      </c>
      <c r="D723" s="691" t="s">
        <v>6003</v>
      </c>
      <c r="E723" s="148" t="s">
        <v>10635</v>
      </c>
      <c r="F723" s="86" t="s">
        <v>980</v>
      </c>
      <c r="G723" s="86">
        <v>5</v>
      </c>
      <c r="H723" s="86" t="s">
        <v>1057</v>
      </c>
      <c r="I723" s="86" t="s">
        <v>165</v>
      </c>
      <c r="J723" s="86" t="s">
        <v>180</v>
      </c>
      <c r="K723" s="86" t="s">
        <v>220</v>
      </c>
      <c r="L723" s="86" t="s">
        <v>30</v>
      </c>
      <c r="M723" s="86" t="s">
        <v>45</v>
      </c>
      <c r="N723" s="86" t="s">
        <v>45</v>
      </c>
    </row>
    <row r="724" spans="1:14" ht="15" customHeight="1">
      <c r="A724" s="140" t="s">
        <v>5094</v>
      </c>
      <c r="B724" s="140" t="s">
        <v>6258</v>
      </c>
      <c r="C724" s="140" t="s">
        <v>6010</v>
      </c>
      <c r="D724" s="140" t="s">
        <v>6390</v>
      </c>
      <c r="E724" s="86" t="s">
        <v>10636</v>
      </c>
      <c r="F724" s="86" t="s">
        <v>980</v>
      </c>
      <c r="G724" s="86">
        <v>5</v>
      </c>
      <c r="H724" s="86" t="s">
        <v>1057</v>
      </c>
      <c r="I724" s="86" t="s">
        <v>165</v>
      </c>
      <c r="J724" s="86" t="s">
        <v>22</v>
      </c>
      <c r="K724" s="86" t="s">
        <v>220</v>
      </c>
      <c r="L724" s="86" t="s">
        <v>30</v>
      </c>
      <c r="M724" s="86" t="s">
        <v>45</v>
      </c>
      <c r="N724" s="86" t="s">
        <v>45</v>
      </c>
    </row>
    <row r="725" spans="1:14" ht="15" customHeight="1">
      <c r="A725" s="140" t="s">
        <v>5094</v>
      </c>
      <c r="B725" s="140" t="s">
        <v>6258</v>
      </c>
      <c r="C725" s="140" t="s">
        <v>6010</v>
      </c>
      <c r="D725" s="140" t="s">
        <v>6256</v>
      </c>
      <c r="E725" s="86" t="s">
        <v>10637</v>
      </c>
      <c r="F725" s="86" t="s">
        <v>979</v>
      </c>
      <c r="G725" s="86">
        <v>3</v>
      </c>
      <c r="H725" s="86" t="s">
        <v>1057</v>
      </c>
      <c r="I725" s="86" t="s">
        <v>192</v>
      </c>
      <c r="J725" s="86" t="s">
        <v>35</v>
      </c>
      <c r="K725" s="86" t="s">
        <v>220</v>
      </c>
      <c r="L725" s="86" t="s">
        <v>45</v>
      </c>
      <c r="M725" s="86" t="s">
        <v>45</v>
      </c>
      <c r="N725" s="86" t="s">
        <v>30</v>
      </c>
    </row>
    <row r="726" spans="1:14" ht="15" customHeight="1">
      <c r="A726" s="140" t="s">
        <v>5094</v>
      </c>
      <c r="B726" s="140" t="s">
        <v>6258</v>
      </c>
      <c r="C726" s="140" t="s">
        <v>6010</v>
      </c>
      <c r="D726" s="140" t="s">
        <v>6257</v>
      </c>
      <c r="E726" s="86" t="s">
        <v>10638</v>
      </c>
      <c r="F726" s="86" t="s">
        <v>983</v>
      </c>
      <c r="G726" s="86">
        <v>2</v>
      </c>
      <c r="H726" s="86" t="s">
        <v>1057</v>
      </c>
      <c r="I726" s="86" t="s">
        <v>192</v>
      </c>
      <c r="J726" s="86" t="s">
        <v>35</v>
      </c>
      <c r="K726" s="86" t="s">
        <v>220</v>
      </c>
      <c r="L726" s="86" t="s">
        <v>45</v>
      </c>
      <c r="M726" s="86" t="s">
        <v>45</v>
      </c>
      <c r="N726" s="86" t="s">
        <v>30</v>
      </c>
    </row>
    <row r="727" spans="1:14" ht="15" customHeight="1">
      <c r="A727" s="140" t="s">
        <v>5094</v>
      </c>
      <c r="B727" s="140" t="s">
        <v>6258</v>
      </c>
      <c r="C727" s="140" t="s">
        <v>6010</v>
      </c>
      <c r="D727" s="140" t="s">
        <v>6255</v>
      </c>
      <c r="E727" s="86" t="s">
        <v>10639</v>
      </c>
      <c r="F727" s="86" t="s">
        <v>982</v>
      </c>
      <c r="G727" s="86">
        <v>4</v>
      </c>
      <c r="H727" s="86" t="s">
        <v>1057</v>
      </c>
      <c r="I727" s="86" t="s">
        <v>192</v>
      </c>
      <c r="J727" s="86" t="s">
        <v>35</v>
      </c>
      <c r="K727" s="86" t="s">
        <v>220</v>
      </c>
      <c r="L727" s="86" t="s">
        <v>45</v>
      </c>
      <c r="M727" s="86" t="s">
        <v>45</v>
      </c>
      <c r="N727" s="86" t="s">
        <v>30</v>
      </c>
    </row>
    <row r="728" spans="1:14">
      <c r="A728" s="140" t="s">
        <v>5094</v>
      </c>
      <c r="B728" s="140" t="s">
        <v>6258</v>
      </c>
      <c r="C728" s="140" t="s">
        <v>6010</v>
      </c>
      <c r="D728" s="140" t="s">
        <v>6004</v>
      </c>
      <c r="E728" s="86" t="s">
        <v>10640</v>
      </c>
      <c r="F728" s="86" t="s">
        <v>981</v>
      </c>
      <c r="G728" s="86">
        <v>1</v>
      </c>
      <c r="H728" s="86" t="s">
        <v>1057</v>
      </c>
      <c r="I728" s="86" t="s">
        <v>36</v>
      </c>
      <c r="J728" s="86" t="s">
        <v>25</v>
      </c>
      <c r="K728" s="86" t="s">
        <v>220</v>
      </c>
      <c r="L728" s="86" t="s">
        <v>45</v>
      </c>
      <c r="M728" s="86" t="s">
        <v>45</v>
      </c>
      <c r="N728" s="86" t="s">
        <v>45</v>
      </c>
    </row>
    <row r="729" spans="1:14" ht="15" customHeight="1">
      <c r="A729" s="140" t="s">
        <v>5094</v>
      </c>
      <c r="B729" s="140" t="s">
        <v>6258</v>
      </c>
      <c r="C729" s="140" t="s">
        <v>6010</v>
      </c>
      <c r="D729" s="140" t="s">
        <v>6383</v>
      </c>
      <c r="E729" s="86" t="s">
        <v>10641</v>
      </c>
      <c r="F729" s="86" t="s">
        <v>980</v>
      </c>
      <c r="G729" s="86">
        <v>5</v>
      </c>
      <c r="H729" s="86" t="s">
        <v>1057</v>
      </c>
      <c r="I729" s="86" t="s">
        <v>165</v>
      </c>
      <c r="J729" s="86" t="s">
        <v>25</v>
      </c>
      <c r="K729" s="86" t="s">
        <v>220</v>
      </c>
      <c r="L729" s="86" t="s">
        <v>30</v>
      </c>
      <c r="M729" s="86" t="s">
        <v>45</v>
      </c>
      <c r="N729" s="86" t="s">
        <v>30</v>
      </c>
    </row>
    <row r="730" spans="1:14" ht="15" customHeight="1">
      <c r="A730" s="140" t="s">
        <v>5094</v>
      </c>
      <c r="B730" s="140" t="s">
        <v>6258</v>
      </c>
      <c r="C730" s="777" t="s">
        <v>6010</v>
      </c>
      <c r="D730" s="140" t="s">
        <v>7889</v>
      </c>
      <c r="E730" s="86" t="s">
        <v>10642</v>
      </c>
      <c r="F730" s="86" t="s">
        <v>980</v>
      </c>
      <c r="G730" s="86">
        <v>5</v>
      </c>
      <c r="H730" s="86" t="s">
        <v>1057</v>
      </c>
      <c r="I730" s="86" t="s">
        <v>165</v>
      </c>
      <c r="J730" s="86" t="s">
        <v>35</v>
      </c>
      <c r="K730" s="86" t="s">
        <v>7744</v>
      </c>
      <c r="L730" s="86" t="s">
        <v>30</v>
      </c>
      <c r="M730" s="86" t="s">
        <v>45</v>
      </c>
      <c r="N730" s="86" t="s">
        <v>45</v>
      </c>
    </row>
    <row r="731" spans="1:14" ht="15" customHeight="1">
      <c r="A731" s="140" t="s">
        <v>5094</v>
      </c>
      <c r="B731" s="140" t="s">
        <v>6258</v>
      </c>
      <c r="C731" s="777" t="s">
        <v>6010</v>
      </c>
      <c r="D731" s="140" t="s">
        <v>6384</v>
      </c>
      <c r="E731" s="86" t="s">
        <v>10643</v>
      </c>
      <c r="F731" s="86" t="s">
        <v>980</v>
      </c>
      <c r="G731" s="86">
        <v>5</v>
      </c>
      <c r="H731" s="86" t="s">
        <v>1057</v>
      </c>
      <c r="I731" s="86" t="s">
        <v>165</v>
      </c>
      <c r="J731" s="86" t="s">
        <v>191</v>
      </c>
      <c r="K731" s="86" t="s">
        <v>220</v>
      </c>
      <c r="L731" s="86" t="s">
        <v>45</v>
      </c>
      <c r="M731" s="86" t="s">
        <v>45</v>
      </c>
      <c r="N731" s="86" t="s">
        <v>45</v>
      </c>
    </row>
    <row r="732" spans="1:14" ht="15" customHeight="1">
      <c r="A732" s="140" t="s">
        <v>5094</v>
      </c>
      <c r="B732" s="140" t="s">
        <v>8539</v>
      </c>
      <c r="C732" s="582" t="s">
        <v>4806</v>
      </c>
      <c r="D732" s="140" t="s">
        <v>8343</v>
      </c>
      <c r="E732" s="86" t="s">
        <v>10419</v>
      </c>
      <c r="F732" s="86" t="s">
        <v>982</v>
      </c>
      <c r="G732" s="86">
        <v>4</v>
      </c>
      <c r="H732" s="86" t="s">
        <v>1057</v>
      </c>
      <c r="I732" s="86" t="s">
        <v>165</v>
      </c>
      <c r="J732" s="86" t="s">
        <v>35</v>
      </c>
      <c r="K732" s="86" t="s">
        <v>220</v>
      </c>
      <c r="L732" s="86" t="s">
        <v>30</v>
      </c>
      <c r="M732" s="86" t="s">
        <v>45</v>
      </c>
      <c r="N732" s="86" t="s">
        <v>30</v>
      </c>
    </row>
    <row r="733" spans="1:14" ht="15" customHeight="1">
      <c r="A733" s="140" t="s">
        <v>5094</v>
      </c>
      <c r="B733" s="140" t="s">
        <v>8539</v>
      </c>
      <c r="C733" s="777" t="s">
        <v>11094</v>
      </c>
      <c r="D733" s="73" t="s">
        <v>8364</v>
      </c>
      <c r="E733" s="86" t="s">
        <v>10422</v>
      </c>
      <c r="F733" s="86" t="s">
        <v>982</v>
      </c>
      <c r="G733" s="86">
        <v>4</v>
      </c>
      <c r="H733" s="86" t="s">
        <v>1057</v>
      </c>
      <c r="I733" s="86" t="s">
        <v>165</v>
      </c>
      <c r="J733" s="86" t="s">
        <v>35</v>
      </c>
      <c r="K733" s="86" t="s">
        <v>220</v>
      </c>
      <c r="L733" s="86" t="s">
        <v>45</v>
      </c>
      <c r="M733" s="86" t="s">
        <v>45</v>
      </c>
      <c r="N733" s="86" t="s">
        <v>45</v>
      </c>
    </row>
    <row r="734" spans="1:14" ht="15" customHeight="1">
      <c r="A734" s="140" t="s">
        <v>5094</v>
      </c>
      <c r="B734" s="140" t="s">
        <v>8539</v>
      </c>
      <c r="C734" s="582" t="s">
        <v>1318</v>
      </c>
      <c r="D734" s="140" t="s">
        <v>8419</v>
      </c>
      <c r="E734" s="86" t="s">
        <v>10424</v>
      </c>
      <c r="F734" s="86" t="s">
        <v>980</v>
      </c>
      <c r="G734" s="86">
        <v>5</v>
      </c>
      <c r="H734" s="86" t="s">
        <v>1057</v>
      </c>
      <c r="I734" s="86" t="s">
        <v>165</v>
      </c>
      <c r="J734" s="86" t="s">
        <v>5841</v>
      </c>
      <c r="K734" s="86" t="s">
        <v>220</v>
      </c>
      <c r="L734" s="86" t="s">
        <v>30</v>
      </c>
      <c r="M734" s="86" t="s">
        <v>45</v>
      </c>
      <c r="N734" s="86" t="s">
        <v>45</v>
      </c>
    </row>
    <row r="735" spans="1:14" ht="15" customHeight="1">
      <c r="A735" s="140" t="s">
        <v>5094</v>
      </c>
      <c r="B735" s="140" t="s">
        <v>8539</v>
      </c>
      <c r="C735" s="777" t="s">
        <v>1318</v>
      </c>
      <c r="D735" s="140" t="s">
        <v>7984</v>
      </c>
      <c r="E735" s="86" t="s">
        <v>10426</v>
      </c>
      <c r="F735" s="86" t="s">
        <v>980</v>
      </c>
      <c r="G735" s="86">
        <v>5</v>
      </c>
      <c r="H735" s="86" t="s">
        <v>1057</v>
      </c>
      <c r="I735" s="86" t="s">
        <v>165</v>
      </c>
      <c r="J735" s="86" t="s">
        <v>187</v>
      </c>
      <c r="K735" s="86" t="s">
        <v>220</v>
      </c>
      <c r="L735" s="86" t="s">
        <v>30</v>
      </c>
      <c r="M735" s="86" t="s">
        <v>45</v>
      </c>
      <c r="N735" s="86" t="s">
        <v>45</v>
      </c>
    </row>
    <row r="736" spans="1:14" ht="15" customHeight="1">
      <c r="A736" s="140" t="s">
        <v>5094</v>
      </c>
      <c r="B736" s="140" t="s">
        <v>8539</v>
      </c>
      <c r="C736" s="777" t="s">
        <v>1318</v>
      </c>
      <c r="D736" s="73" t="s">
        <v>7942</v>
      </c>
      <c r="E736" s="86" t="s">
        <v>10428</v>
      </c>
      <c r="F736" s="86" t="s">
        <v>982</v>
      </c>
      <c r="G736" s="86">
        <v>4</v>
      </c>
      <c r="H736" s="86" t="s">
        <v>1057</v>
      </c>
      <c r="I736" s="86" t="s">
        <v>165</v>
      </c>
      <c r="J736" s="778" t="s">
        <v>187</v>
      </c>
      <c r="K736" s="86" t="s">
        <v>220</v>
      </c>
      <c r="L736" s="86" t="s">
        <v>30</v>
      </c>
      <c r="M736" s="86" t="s">
        <v>45</v>
      </c>
      <c r="N736" s="86" t="s">
        <v>30</v>
      </c>
    </row>
    <row r="737" spans="1:14" ht="15" customHeight="1">
      <c r="A737" s="140" t="s">
        <v>5094</v>
      </c>
      <c r="B737" s="140" t="s">
        <v>8539</v>
      </c>
      <c r="C737" s="777" t="s">
        <v>1318</v>
      </c>
      <c r="D737" s="140" t="s">
        <v>5962</v>
      </c>
      <c r="E737" s="86" t="s">
        <v>10430</v>
      </c>
      <c r="F737" s="86" t="s">
        <v>982</v>
      </c>
      <c r="G737" s="86">
        <v>4</v>
      </c>
      <c r="H737" s="86" t="s">
        <v>1057</v>
      </c>
      <c r="I737" s="86" t="s">
        <v>192</v>
      </c>
      <c r="J737" s="778" t="s">
        <v>191</v>
      </c>
      <c r="K737" s="86" t="s">
        <v>220</v>
      </c>
      <c r="L737" s="86" t="s">
        <v>30</v>
      </c>
      <c r="M737" s="86" t="s">
        <v>45</v>
      </c>
      <c r="N737" s="86" t="s">
        <v>30</v>
      </c>
    </row>
    <row r="738" spans="1:14" ht="15" customHeight="1">
      <c r="A738" s="140" t="s">
        <v>5094</v>
      </c>
      <c r="B738" s="140" t="s">
        <v>8539</v>
      </c>
      <c r="C738" s="777" t="s">
        <v>1318</v>
      </c>
      <c r="D738" s="140" t="s">
        <v>7985</v>
      </c>
      <c r="E738" s="86" t="s">
        <v>10432</v>
      </c>
      <c r="F738" s="86" t="s">
        <v>982</v>
      </c>
      <c r="G738" s="86">
        <v>4</v>
      </c>
      <c r="H738" s="86" t="s">
        <v>1057</v>
      </c>
      <c r="I738" s="86" t="s">
        <v>192</v>
      </c>
      <c r="J738" s="86" t="s">
        <v>191</v>
      </c>
      <c r="K738" s="86" t="s">
        <v>220</v>
      </c>
      <c r="L738" s="86" t="s">
        <v>30</v>
      </c>
      <c r="M738" s="86" t="s">
        <v>45</v>
      </c>
      <c r="N738" s="86" t="s">
        <v>30</v>
      </c>
    </row>
    <row r="739" spans="1:14" ht="15" customHeight="1">
      <c r="A739" s="140" t="s">
        <v>5094</v>
      </c>
      <c r="B739" s="140" t="s">
        <v>8539</v>
      </c>
      <c r="C739" s="777" t="s">
        <v>1318</v>
      </c>
      <c r="D739" s="140" t="s">
        <v>10400</v>
      </c>
      <c r="E739" s="86" t="s">
        <v>10433</v>
      </c>
      <c r="F739" s="86" t="s">
        <v>980</v>
      </c>
      <c r="G739" s="86">
        <v>5</v>
      </c>
      <c r="H739" s="86" t="s">
        <v>1057</v>
      </c>
      <c r="I739" s="86" t="s">
        <v>165</v>
      </c>
      <c r="J739" s="778" t="s">
        <v>180</v>
      </c>
      <c r="K739" s="86" t="s">
        <v>220</v>
      </c>
      <c r="L739" s="86" t="s">
        <v>30</v>
      </c>
      <c r="M739" s="86" t="s">
        <v>45</v>
      </c>
      <c r="N739" s="86" t="s">
        <v>45</v>
      </c>
    </row>
    <row r="740" spans="1:14" ht="15" customHeight="1">
      <c r="A740" s="140" t="s">
        <v>5094</v>
      </c>
      <c r="B740" s="140" t="s">
        <v>8539</v>
      </c>
      <c r="C740" s="582" t="s">
        <v>1318</v>
      </c>
      <c r="D740" s="140" t="s">
        <v>7364</v>
      </c>
      <c r="E740" s="86" t="s">
        <v>10435</v>
      </c>
      <c r="F740" s="86" t="s">
        <v>980</v>
      </c>
      <c r="G740" s="86">
        <v>5</v>
      </c>
      <c r="H740" s="86" t="s">
        <v>1057</v>
      </c>
      <c r="I740" s="86" t="s">
        <v>165</v>
      </c>
      <c r="J740" s="778" t="s">
        <v>35</v>
      </c>
      <c r="K740" s="86" t="s">
        <v>6535</v>
      </c>
      <c r="L740" s="86" t="s">
        <v>30</v>
      </c>
      <c r="M740" s="86" t="s">
        <v>45</v>
      </c>
      <c r="N740" s="86" t="s">
        <v>45</v>
      </c>
    </row>
    <row r="741" spans="1:14" ht="15" customHeight="1">
      <c r="A741" s="140" t="s">
        <v>5094</v>
      </c>
      <c r="B741" s="140" t="s">
        <v>8539</v>
      </c>
      <c r="C741" s="140" t="s">
        <v>5967</v>
      </c>
      <c r="D741" s="140" t="s">
        <v>7943</v>
      </c>
      <c r="E741" s="86" t="s">
        <v>10437</v>
      </c>
      <c r="F741" s="86" t="s">
        <v>979</v>
      </c>
      <c r="G741" s="86">
        <v>3</v>
      </c>
      <c r="H741" s="86" t="s">
        <v>1057</v>
      </c>
      <c r="I741" s="86" t="s">
        <v>192</v>
      </c>
      <c r="J741" s="86" t="s">
        <v>35</v>
      </c>
      <c r="K741" s="86" t="s">
        <v>220</v>
      </c>
      <c r="L741" s="86" t="s">
        <v>45</v>
      </c>
      <c r="M741" s="86" t="s">
        <v>45</v>
      </c>
      <c r="N741" s="86" t="s">
        <v>30</v>
      </c>
    </row>
    <row r="742" spans="1:14" ht="15" customHeight="1">
      <c r="A742" s="140" t="s">
        <v>5094</v>
      </c>
      <c r="B742" s="140" t="s">
        <v>8539</v>
      </c>
      <c r="C742" s="73" t="s">
        <v>5991</v>
      </c>
      <c r="D742" s="140" t="s">
        <v>8365</v>
      </c>
      <c r="E742" s="86" t="s">
        <v>10438</v>
      </c>
      <c r="F742" s="86" t="s">
        <v>979</v>
      </c>
      <c r="G742" s="86">
        <v>3</v>
      </c>
      <c r="H742" s="86" t="s">
        <v>1057</v>
      </c>
      <c r="I742" s="86" t="s">
        <v>36</v>
      </c>
      <c r="J742" s="86" t="s">
        <v>180</v>
      </c>
      <c r="K742" s="86" t="s">
        <v>220</v>
      </c>
      <c r="L742" s="86" t="s">
        <v>30</v>
      </c>
      <c r="M742" s="86" t="s">
        <v>45</v>
      </c>
      <c r="N742" s="86" t="s">
        <v>45</v>
      </c>
    </row>
    <row r="743" spans="1:14" ht="15" customHeight="1">
      <c r="A743" s="140" t="s">
        <v>5094</v>
      </c>
      <c r="B743" s="140" t="s">
        <v>8539</v>
      </c>
      <c r="C743" s="140" t="s">
        <v>5991</v>
      </c>
      <c r="D743" s="140" t="s">
        <v>8345</v>
      </c>
      <c r="E743" s="86" t="s">
        <v>10439</v>
      </c>
      <c r="F743" s="86" t="s">
        <v>979</v>
      </c>
      <c r="G743" s="86">
        <v>3</v>
      </c>
      <c r="H743" s="86" t="s">
        <v>1057</v>
      </c>
      <c r="I743" s="86" t="s">
        <v>36</v>
      </c>
      <c r="J743" s="86" t="s">
        <v>180</v>
      </c>
      <c r="K743" s="86" t="s">
        <v>220</v>
      </c>
      <c r="L743" s="86" t="s">
        <v>30</v>
      </c>
      <c r="M743" s="86" t="s">
        <v>45</v>
      </c>
      <c r="N743" s="86" t="s">
        <v>30</v>
      </c>
    </row>
    <row r="744" spans="1:14" ht="15" customHeight="1">
      <c r="A744" s="140" t="s">
        <v>5094</v>
      </c>
      <c r="B744" s="140" t="s">
        <v>8539</v>
      </c>
      <c r="C744" s="73" t="s">
        <v>5966</v>
      </c>
      <c r="D744" s="140" t="s">
        <v>8346</v>
      </c>
      <c r="E744" s="86" t="s">
        <v>10441</v>
      </c>
      <c r="F744" s="86" t="s">
        <v>979</v>
      </c>
      <c r="G744" s="86">
        <v>3</v>
      </c>
      <c r="H744" s="86" t="s">
        <v>1057</v>
      </c>
      <c r="I744" s="86" t="s">
        <v>192</v>
      </c>
      <c r="J744" s="86" t="s">
        <v>35</v>
      </c>
      <c r="K744" s="86" t="s">
        <v>220</v>
      </c>
      <c r="L744" s="86" t="s">
        <v>45</v>
      </c>
      <c r="M744" s="86" t="s">
        <v>45</v>
      </c>
      <c r="N744" s="86" t="s">
        <v>30</v>
      </c>
    </row>
    <row r="745" spans="1:14" ht="15" customHeight="1">
      <c r="A745" s="140" t="s">
        <v>5094</v>
      </c>
      <c r="B745" s="140" t="s">
        <v>8539</v>
      </c>
      <c r="C745" s="73" t="s">
        <v>5991</v>
      </c>
      <c r="D745" s="140" t="s">
        <v>8366</v>
      </c>
      <c r="E745" s="86" t="s">
        <v>10442</v>
      </c>
      <c r="F745" s="86" t="s">
        <v>982</v>
      </c>
      <c r="G745" s="86">
        <v>4</v>
      </c>
      <c r="H745" s="86" t="s">
        <v>1057</v>
      </c>
      <c r="I745" s="86" t="s">
        <v>165</v>
      </c>
      <c r="J745" s="86" t="s">
        <v>187</v>
      </c>
      <c r="K745" s="86" t="s">
        <v>220</v>
      </c>
      <c r="L745" s="86" t="s">
        <v>30</v>
      </c>
      <c r="M745" s="86" t="s">
        <v>45</v>
      </c>
      <c r="N745" s="86" t="s">
        <v>30</v>
      </c>
    </row>
    <row r="746" spans="1:14" ht="15" customHeight="1">
      <c r="A746" s="140" t="s">
        <v>5094</v>
      </c>
      <c r="B746" s="140" t="s">
        <v>8539</v>
      </c>
      <c r="C746" s="140" t="s">
        <v>5966</v>
      </c>
      <c r="D746" s="140" t="s">
        <v>8349</v>
      </c>
      <c r="E746" s="86" t="s">
        <v>10444</v>
      </c>
      <c r="F746" s="86" t="s">
        <v>979</v>
      </c>
      <c r="G746" s="86">
        <v>3</v>
      </c>
      <c r="H746" s="86" t="s">
        <v>1057</v>
      </c>
      <c r="I746" s="86" t="s">
        <v>192</v>
      </c>
      <c r="J746" s="86" t="s">
        <v>35</v>
      </c>
      <c r="K746" s="86" t="s">
        <v>220</v>
      </c>
      <c r="L746" s="86" t="s">
        <v>30</v>
      </c>
      <c r="M746" s="86" t="s">
        <v>45</v>
      </c>
      <c r="N746" s="86" t="s">
        <v>45</v>
      </c>
    </row>
    <row r="747" spans="1:14" ht="15" customHeight="1">
      <c r="A747" s="140" t="s">
        <v>5094</v>
      </c>
      <c r="B747" s="140" t="s">
        <v>8539</v>
      </c>
      <c r="C747" s="73" t="s">
        <v>5966</v>
      </c>
      <c r="D747" s="140" t="s">
        <v>8409</v>
      </c>
      <c r="E747" s="86" t="s">
        <v>10446</v>
      </c>
      <c r="F747" s="86" t="s">
        <v>982</v>
      </c>
      <c r="G747" s="86">
        <v>4</v>
      </c>
      <c r="H747" s="86" t="s">
        <v>1057</v>
      </c>
      <c r="I747" s="86" t="s">
        <v>165</v>
      </c>
      <c r="J747" s="86" t="s">
        <v>35</v>
      </c>
      <c r="K747" s="86" t="s">
        <v>220</v>
      </c>
      <c r="L747" s="86" t="s">
        <v>30</v>
      </c>
      <c r="M747" s="86" t="s">
        <v>45</v>
      </c>
      <c r="N747" s="86" t="s">
        <v>45</v>
      </c>
    </row>
    <row r="748" spans="1:14" ht="15" customHeight="1">
      <c r="A748" s="140" t="s">
        <v>5094</v>
      </c>
      <c r="B748" s="140" t="s">
        <v>8539</v>
      </c>
      <c r="C748" s="140" t="s">
        <v>5966</v>
      </c>
      <c r="D748" s="140" t="s">
        <v>8350</v>
      </c>
      <c r="E748" s="86" t="s">
        <v>10447</v>
      </c>
      <c r="F748" s="86" t="s">
        <v>979</v>
      </c>
      <c r="G748" s="86">
        <v>3</v>
      </c>
      <c r="H748" s="86" t="s">
        <v>1057</v>
      </c>
      <c r="I748" s="86" t="s">
        <v>192</v>
      </c>
      <c r="J748" s="86" t="s">
        <v>35</v>
      </c>
      <c r="K748" s="86" t="s">
        <v>220</v>
      </c>
      <c r="L748" s="86" t="s">
        <v>30</v>
      </c>
      <c r="M748" s="86" t="s">
        <v>45</v>
      </c>
      <c r="N748" s="86" t="s">
        <v>30</v>
      </c>
    </row>
    <row r="749" spans="1:14" ht="15" customHeight="1">
      <c r="A749" s="140" t="s">
        <v>5094</v>
      </c>
      <c r="B749" s="140" t="s">
        <v>8539</v>
      </c>
      <c r="C749" s="140" t="s">
        <v>5966</v>
      </c>
      <c r="D749" s="140" t="s">
        <v>8367</v>
      </c>
      <c r="E749" s="86" t="s">
        <v>10449</v>
      </c>
      <c r="F749" s="86" t="s">
        <v>980</v>
      </c>
      <c r="G749" s="86">
        <v>5</v>
      </c>
      <c r="H749" s="86" t="s">
        <v>1057</v>
      </c>
      <c r="I749" s="86" t="s">
        <v>165</v>
      </c>
      <c r="J749" s="86" t="s">
        <v>35</v>
      </c>
      <c r="K749" s="86" t="s">
        <v>6535</v>
      </c>
      <c r="L749" s="86" t="s">
        <v>30</v>
      </c>
      <c r="M749" s="86" t="s">
        <v>45</v>
      </c>
      <c r="N749" s="86" t="s">
        <v>45</v>
      </c>
    </row>
    <row r="750" spans="1:14" ht="15" customHeight="1">
      <c r="A750" s="140" t="s">
        <v>5094</v>
      </c>
      <c r="B750" s="140" t="s">
        <v>8539</v>
      </c>
      <c r="C750" s="140" t="s">
        <v>5966</v>
      </c>
      <c r="D750" s="140" t="s">
        <v>8368</v>
      </c>
      <c r="E750" s="86" t="s">
        <v>10451</v>
      </c>
      <c r="F750" s="86" t="s">
        <v>980</v>
      </c>
      <c r="G750" s="86">
        <v>5</v>
      </c>
      <c r="H750" s="86" t="s">
        <v>1057</v>
      </c>
      <c r="I750" s="86" t="s">
        <v>165</v>
      </c>
      <c r="J750" s="86" t="s">
        <v>35</v>
      </c>
      <c r="K750" s="86" t="s">
        <v>226</v>
      </c>
      <c r="L750" s="86" t="s">
        <v>30</v>
      </c>
      <c r="M750" s="86" t="s">
        <v>45</v>
      </c>
      <c r="N750" s="86" t="s">
        <v>45</v>
      </c>
    </row>
    <row r="751" spans="1:14" ht="15" customHeight="1">
      <c r="A751" s="140" t="s">
        <v>5094</v>
      </c>
      <c r="B751" s="140" t="s">
        <v>8539</v>
      </c>
      <c r="C751" s="140" t="s">
        <v>5966</v>
      </c>
      <c r="D751" s="140" t="s">
        <v>8355</v>
      </c>
      <c r="E751" s="86" t="s">
        <v>10453</v>
      </c>
      <c r="F751" s="86" t="s">
        <v>980</v>
      </c>
      <c r="G751" s="86">
        <v>5</v>
      </c>
      <c r="H751" s="86" t="s">
        <v>1057</v>
      </c>
      <c r="I751" s="86" t="s">
        <v>165</v>
      </c>
      <c r="J751" s="86" t="s">
        <v>35</v>
      </c>
      <c r="K751" s="86" t="s">
        <v>226</v>
      </c>
      <c r="L751" s="86" t="s">
        <v>30</v>
      </c>
      <c r="M751" s="86" t="s">
        <v>45</v>
      </c>
      <c r="N751" s="86" t="s">
        <v>45</v>
      </c>
    </row>
    <row r="752" spans="1:14" ht="15" customHeight="1">
      <c r="A752" s="140" t="s">
        <v>5094</v>
      </c>
      <c r="B752" s="140" t="s">
        <v>8539</v>
      </c>
      <c r="C752" s="140" t="s">
        <v>5966</v>
      </c>
      <c r="D752" s="140" t="s">
        <v>8393</v>
      </c>
      <c r="E752" s="86" t="s">
        <v>10454</v>
      </c>
      <c r="F752" s="86" t="s">
        <v>980</v>
      </c>
      <c r="G752" s="86">
        <v>5</v>
      </c>
      <c r="H752" s="86" t="s">
        <v>1057</v>
      </c>
      <c r="I752" s="86" t="s">
        <v>165</v>
      </c>
      <c r="J752" s="86" t="s">
        <v>35</v>
      </c>
      <c r="K752" s="86" t="s">
        <v>984</v>
      </c>
      <c r="L752" s="86" t="s">
        <v>30</v>
      </c>
      <c r="M752" s="86" t="s">
        <v>45</v>
      </c>
      <c r="N752" s="86" t="s">
        <v>45</v>
      </c>
    </row>
    <row r="753" spans="1:14" ht="15" customHeight="1">
      <c r="A753" s="140" t="s">
        <v>5094</v>
      </c>
      <c r="B753" s="140" t="s">
        <v>8539</v>
      </c>
      <c r="C753" s="140" t="s">
        <v>5966</v>
      </c>
      <c r="D753" s="140" t="s">
        <v>8369</v>
      </c>
      <c r="E753" s="86" t="s">
        <v>10456</v>
      </c>
      <c r="F753" s="86" t="s">
        <v>980</v>
      </c>
      <c r="G753" s="86">
        <v>5</v>
      </c>
      <c r="H753" s="86" t="s">
        <v>1057</v>
      </c>
      <c r="I753" s="86" t="s">
        <v>165</v>
      </c>
      <c r="J753" s="86" t="s">
        <v>35</v>
      </c>
      <c r="K753" s="86" t="s">
        <v>2146</v>
      </c>
      <c r="L753" s="86" t="s">
        <v>30</v>
      </c>
      <c r="M753" s="86" t="s">
        <v>45</v>
      </c>
      <c r="N753" s="86" t="s">
        <v>45</v>
      </c>
    </row>
    <row r="754" spans="1:14" ht="15" customHeight="1">
      <c r="A754" s="140" t="s">
        <v>5094</v>
      </c>
      <c r="B754" s="140" t="s">
        <v>8539</v>
      </c>
      <c r="C754" s="140" t="s">
        <v>5966</v>
      </c>
      <c r="D754" s="140" t="s">
        <v>8357</v>
      </c>
      <c r="E754" s="86" t="s">
        <v>10458</v>
      </c>
      <c r="F754" s="86" t="s">
        <v>980</v>
      </c>
      <c r="G754" s="86">
        <v>5</v>
      </c>
      <c r="H754" s="86" t="s">
        <v>1057</v>
      </c>
      <c r="I754" s="86" t="s">
        <v>165</v>
      </c>
      <c r="J754" s="86" t="s">
        <v>35</v>
      </c>
      <c r="K754" s="86" t="s">
        <v>24</v>
      </c>
      <c r="L754" s="86" t="s">
        <v>30</v>
      </c>
      <c r="M754" s="86" t="s">
        <v>45</v>
      </c>
      <c r="N754" s="86" t="s">
        <v>45</v>
      </c>
    </row>
    <row r="755" spans="1:14" ht="15" customHeight="1">
      <c r="A755" s="140" t="s">
        <v>5094</v>
      </c>
      <c r="B755" s="140" t="s">
        <v>8539</v>
      </c>
      <c r="C755" s="140" t="s">
        <v>5966</v>
      </c>
      <c r="D755" s="73" t="s">
        <v>8358</v>
      </c>
      <c r="E755" s="86" t="s">
        <v>10459</v>
      </c>
      <c r="F755" s="86" t="s">
        <v>980</v>
      </c>
      <c r="G755" s="86">
        <v>5</v>
      </c>
      <c r="H755" s="86" t="s">
        <v>1057</v>
      </c>
      <c r="I755" s="86" t="s">
        <v>165</v>
      </c>
      <c r="J755" s="86" t="s">
        <v>35</v>
      </c>
      <c r="K755" s="86" t="s">
        <v>222</v>
      </c>
      <c r="L755" s="86" t="s">
        <v>30</v>
      </c>
      <c r="M755" s="86" t="s">
        <v>45</v>
      </c>
      <c r="N755" s="86" t="s">
        <v>45</v>
      </c>
    </row>
    <row r="756" spans="1:14" ht="15" customHeight="1">
      <c r="A756" s="140" t="s">
        <v>5094</v>
      </c>
      <c r="B756" s="140" t="s">
        <v>8539</v>
      </c>
      <c r="C756" s="140" t="s">
        <v>5966</v>
      </c>
      <c r="D756" s="140" t="s">
        <v>8420</v>
      </c>
      <c r="E756" s="86" t="s">
        <v>10460</v>
      </c>
      <c r="F756" s="86" t="s">
        <v>980</v>
      </c>
      <c r="G756" s="86">
        <v>5</v>
      </c>
      <c r="H756" s="86" t="s">
        <v>1057</v>
      </c>
      <c r="I756" s="86" t="s">
        <v>165</v>
      </c>
      <c r="J756" s="86" t="s">
        <v>35</v>
      </c>
      <c r="K756" s="86" t="s">
        <v>219</v>
      </c>
      <c r="L756" s="86" t="s">
        <v>30</v>
      </c>
      <c r="M756" s="86" t="s">
        <v>45</v>
      </c>
      <c r="N756" s="86" t="s">
        <v>45</v>
      </c>
    </row>
    <row r="757" spans="1:14" ht="15" customHeight="1">
      <c r="A757" s="140" t="s">
        <v>5094</v>
      </c>
      <c r="B757" s="140" t="s">
        <v>8539</v>
      </c>
      <c r="C757" s="140" t="s">
        <v>7372</v>
      </c>
      <c r="D757" s="140" t="s">
        <v>10669</v>
      </c>
      <c r="E757" s="86" t="s">
        <v>10462</v>
      </c>
      <c r="F757" s="86" t="s">
        <v>980</v>
      </c>
      <c r="G757" s="86">
        <v>5</v>
      </c>
      <c r="H757" s="86" t="s">
        <v>1057</v>
      </c>
      <c r="I757" s="86" t="s">
        <v>165</v>
      </c>
      <c r="J757" s="86" t="s">
        <v>35</v>
      </c>
      <c r="K757" s="86" t="s">
        <v>220</v>
      </c>
      <c r="L757" s="86" t="s">
        <v>30</v>
      </c>
      <c r="M757" s="86" t="s">
        <v>45</v>
      </c>
      <c r="N757" s="86" t="s">
        <v>45</v>
      </c>
    </row>
    <row r="758" spans="1:14" ht="15" customHeight="1">
      <c r="A758" s="140" t="s">
        <v>5094</v>
      </c>
      <c r="B758" s="140" t="s">
        <v>8539</v>
      </c>
      <c r="C758" s="140" t="s">
        <v>7372</v>
      </c>
      <c r="D758" s="73" t="s">
        <v>9908</v>
      </c>
      <c r="E758" s="86" t="s">
        <v>10464</v>
      </c>
      <c r="F758" s="86" t="s">
        <v>982</v>
      </c>
      <c r="G758" s="86">
        <v>4</v>
      </c>
      <c r="H758" s="86" t="s">
        <v>1057</v>
      </c>
      <c r="I758" s="86" t="s">
        <v>165</v>
      </c>
      <c r="J758" s="86" t="s">
        <v>35</v>
      </c>
      <c r="K758" s="86" t="s">
        <v>220</v>
      </c>
      <c r="L758" s="86" t="s">
        <v>45</v>
      </c>
      <c r="M758" s="86" t="s">
        <v>45</v>
      </c>
      <c r="N758" s="86" t="s">
        <v>45</v>
      </c>
    </row>
    <row r="759" spans="1:14" ht="15" customHeight="1">
      <c r="A759" s="140" t="s">
        <v>5094</v>
      </c>
      <c r="B759" s="140" t="s">
        <v>8539</v>
      </c>
      <c r="C759" s="582" t="s">
        <v>1326</v>
      </c>
      <c r="D759" s="140" t="s">
        <v>7944</v>
      </c>
      <c r="E759" s="86" t="s">
        <v>10466</v>
      </c>
      <c r="F759" s="86" t="s">
        <v>979</v>
      </c>
      <c r="G759" s="86">
        <v>3</v>
      </c>
      <c r="H759" s="86" t="s">
        <v>1057</v>
      </c>
      <c r="I759" s="86" t="s">
        <v>36</v>
      </c>
      <c r="J759" s="86" t="s">
        <v>180</v>
      </c>
      <c r="K759" s="86" t="s">
        <v>221</v>
      </c>
      <c r="L759" s="86" t="s">
        <v>30</v>
      </c>
      <c r="M759" s="86" t="s">
        <v>45</v>
      </c>
      <c r="N759" s="86" t="s">
        <v>30</v>
      </c>
    </row>
    <row r="760" spans="1:14">
      <c r="A760" s="140" t="s">
        <v>5094</v>
      </c>
      <c r="B760" s="140" t="s">
        <v>8539</v>
      </c>
      <c r="C760" s="777" t="s">
        <v>1326</v>
      </c>
      <c r="D760" s="140" t="s">
        <v>8396</v>
      </c>
      <c r="E760" s="86" t="s">
        <v>10467</v>
      </c>
      <c r="F760" s="86" t="s">
        <v>983</v>
      </c>
      <c r="G760" s="86">
        <v>2</v>
      </c>
      <c r="H760" s="86" t="s">
        <v>1057</v>
      </c>
      <c r="I760" s="86" t="s">
        <v>36</v>
      </c>
      <c r="J760" s="86" t="s">
        <v>35</v>
      </c>
      <c r="K760" s="86" t="s">
        <v>220</v>
      </c>
      <c r="L760" s="86" t="s">
        <v>30</v>
      </c>
      <c r="M760" s="86" t="s">
        <v>45</v>
      </c>
      <c r="N760" s="86" t="s">
        <v>30</v>
      </c>
    </row>
    <row r="761" spans="1:14" ht="15" customHeight="1">
      <c r="A761" s="140" t="s">
        <v>5094</v>
      </c>
      <c r="B761" s="140" t="s">
        <v>8539</v>
      </c>
      <c r="C761" s="140" t="s">
        <v>1320</v>
      </c>
      <c r="D761" s="140" t="s">
        <v>8397</v>
      </c>
      <c r="E761" s="86" t="s">
        <v>10471</v>
      </c>
      <c r="F761" s="86" t="s">
        <v>982</v>
      </c>
      <c r="G761" s="86">
        <v>4</v>
      </c>
      <c r="H761" s="86" t="s">
        <v>1057</v>
      </c>
      <c r="I761" s="86" t="s">
        <v>165</v>
      </c>
      <c r="J761" s="86" t="s">
        <v>191</v>
      </c>
      <c r="K761" s="86" t="s">
        <v>220</v>
      </c>
      <c r="L761" s="86" t="s">
        <v>30</v>
      </c>
      <c r="M761" s="86" t="s">
        <v>45</v>
      </c>
      <c r="N761" s="86" t="s">
        <v>30</v>
      </c>
    </row>
    <row r="762" spans="1:14" ht="15" customHeight="1">
      <c r="A762" s="140" t="s">
        <v>5094</v>
      </c>
      <c r="B762" s="140" t="s">
        <v>8539</v>
      </c>
      <c r="C762" s="140" t="s">
        <v>1320</v>
      </c>
      <c r="D762" s="140" t="s">
        <v>8398</v>
      </c>
      <c r="E762" s="86" t="s">
        <v>10472</v>
      </c>
      <c r="F762" s="86" t="s">
        <v>980</v>
      </c>
      <c r="G762" s="86">
        <v>5</v>
      </c>
      <c r="H762" s="86" t="s">
        <v>1057</v>
      </c>
      <c r="I762" s="86" t="s">
        <v>165</v>
      </c>
      <c r="J762" s="86" t="s">
        <v>1264</v>
      </c>
      <c r="K762" s="86" t="s">
        <v>220</v>
      </c>
      <c r="L762" s="86" t="s">
        <v>30</v>
      </c>
      <c r="M762" s="86" t="s">
        <v>45</v>
      </c>
      <c r="N762" s="86" t="s">
        <v>30</v>
      </c>
    </row>
    <row r="763" spans="1:14" ht="15" customHeight="1">
      <c r="A763" s="140" t="s">
        <v>5094</v>
      </c>
      <c r="B763" s="140" t="s">
        <v>8539</v>
      </c>
      <c r="C763" s="140" t="s">
        <v>1320</v>
      </c>
      <c r="D763" s="140" t="s">
        <v>8399</v>
      </c>
      <c r="E763" s="86" t="s">
        <v>10473</v>
      </c>
      <c r="F763" s="86" t="s">
        <v>980</v>
      </c>
      <c r="G763" s="86">
        <v>5</v>
      </c>
      <c r="H763" s="86" t="s">
        <v>1057</v>
      </c>
      <c r="I763" s="86" t="s">
        <v>165</v>
      </c>
      <c r="J763" s="86" t="s">
        <v>180</v>
      </c>
      <c r="K763" s="86" t="s">
        <v>218</v>
      </c>
      <c r="L763" s="86" t="s">
        <v>45</v>
      </c>
      <c r="M763" s="86" t="s">
        <v>45</v>
      </c>
      <c r="N763" s="86" t="s">
        <v>45</v>
      </c>
    </row>
    <row r="764" spans="1:14" ht="15" customHeight="1">
      <c r="A764" s="140" t="s">
        <v>5094</v>
      </c>
      <c r="B764" s="140" t="s">
        <v>8539</v>
      </c>
      <c r="C764" s="140" t="s">
        <v>1320</v>
      </c>
      <c r="D764" s="140" t="s">
        <v>8437</v>
      </c>
      <c r="E764" s="86" t="s">
        <v>10474</v>
      </c>
      <c r="F764" s="86" t="s">
        <v>980</v>
      </c>
      <c r="G764" s="86">
        <v>5</v>
      </c>
      <c r="H764" s="86" t="s">
        <v>1057</v>
      </c>
      <c r="I764" s="86" t="s">
        <v>165</v>
      </c>
      <c r="J764" s="86" t="s">
        <v>169</v>
      </c>
      <c r="K764" s="86" t="s">
        <v>220</v>
      </c>
      <c r="L764" s="86" t="s">
        <v>30</v>
      </c>
      <c r="M764" s="86" t="s">
        <v>45</v>
      </c>
      <c r="N764" s="86" t="s">
        <v>30</v>
      </c>
    </row>
    <row r="765" spans="1:14" ht="15" customHeight="1">
      <c r="A765" s="140" t="s">
        <v>5094</v>
      </c>
      <c r="B765" s="140" t="s">
        <v>8539</v>
      </c>
      <c r="C765" s="140" t="s">
        <v>1320</v>
      </c>
      <c r="D765" s="140" t="s">
        <v>8048</v>
      </c>
      <c r="E765" s="86" t="s">
        <v>10470</v>
      </c>
      <c r="F765" s="86" t="s">
        <v>980</v>
      </c>
      <c r="G765" s="86">
        <v>5</v>
      </c>
      <c r="H765" s="86" t="s">
        <v>1057</v>
      </c>
      <c r="I765" s="86" t="s">
        <v>165</v>
      </c>
      <c r="J765" s="86" t="s">
        <v>23</v>
      </c>
      <c r="K765" s="86" t="s">
        <v>220</v>
      </c>
      <c r="L765" s="86" t="s">
        <v>30</v>
      </c>
      <c r="M765" s="86" t="s">
        <v>45</v>
      </c>
      <c r="N765" s="86" t="s">
        <v>30</v>
      </c>
    </row>
    <row r="766" spans="1:14" ht="15" customHeight="1">
      <c r="A766" s="140" t="s">
        <v>5094</v>
      </c>
      <c r="B766" s="140" t="s">
        <v>8539</v>
      </c>
      <c r="C766" s="140" t="s">
        <v>1320</v>
      </c>
      <c r="D766" s="73" t="s">
        <v>8433</v>
      </c>
      <c r="E766" s="86" t="s">
        <v>10483</v>
      </c>
      <c r="F766" s="86" t="s">
        <v>979</v>
      </c>
      <c r="G766" s="86">
        <v>3</v>
      </c>
      <c r="H766" s="86" t="s">
        <v>1057</v>
      </c>
      <c r="I766" s="86" t="s">
        <v>192</v>
      </c>
      <c r="J766" s="86" t="s">
        <v>35</v>
      </c>
      <c r="K766" s="86" t="s">
        <v>220</v>
      </c>
      <c r="L766" s="86" t="s">
        <v>30</v>
      </c>
      <c r="M766" s="86" t="s">
        <v>45</v>
      </c>
      <c r="N766" s="86" t="s">
        <v>30</v>
      </c>
    </row>
    <row r="767" spans="1:14" ht="15" customHeight="1">
      <c r="A767" s="140" t="s">
        <v>5094</v>
      </c>
      <c r="B767" s="140" t="s">
        <v>8539</v>
      </c>
      <c r="C767" s="140" t="s">
        <v>1320</v>
      </c>
      <c r="D767" s="73" t="s">
        <v>9910</v>
      </c>
      <c r="E767" s="86" t="s">
        <v>10476</v>
      </c>
      <c r="F767" s="86" t="s">
        <v>980</v>
      </c>
      <c r="G767" s="86">
        <v>5</v>
      </c>
      <c r="H767" s="86" t="s">
        <v>1057</v>
      </c>
      <c r="I767" s="86" t="s">
        <v>165</v>
      </c>
      <c r="J767" s="86" t="s">
        <v>9443</v>
      </c>
      <c r="K767" s="86" t="s">
        <v>219</v>
      </c>
      <c r="L767" s="86" t="s">
        <v>30</v>
      </c>
      <c r="M767" s="86" t="s">
        <v>45</v>
      </c>
      <c r="N767" s="86" t="s">
        <v>45</v>
      </c>
    </row>
    <row r="768" spans="1:14" ht="15" customHeight="1">
      <c r="A768" s="140" t="s">
        <v>5094</v>
      </c>
      <c r="B768" s="140" t="s">
        <v>8539</v>
      </c>
      <c r="C768" s="73" t="s">
        <v>1320</v>
      </c>
      <c r="D768" s="140" t="s">
        <v>7945</v>
      </c>
      <c r="E768" s="86" t="s">
        <v>10478</v>
      </c>
      <c r="F768" s="86" t="s">
        <v>980</v>
      </c>
      <c r="G768" s="86">
        <v>5</v>
      </c>
      <c r="H768" s="86" t="s">
        <v>1057</v>
      </c>
      <c r="I768" s="86" t="s">
        <v>165</v>
      </c>
      <c r="J768" s="86" t="s">
        <v>180</v>
      </c>
      <c r="K768" s="86" t="s">
        <v>220</v>
      </c>
      <c r="L768" s="86" t="s">
        <v>30</v>
      </c>
      <c r="M768" s="86" t="s">
        <v>45</v>
      </c>
      <c r="N768" s="86" t="s">
        <v>30</v>
      </c>
    </row>
    <row r="769" spans="1:14" ht="15" customHeight="1">
      <c r="A769" s="140" t="s">
        <v>5094</v>
      </c>
      <c r="B769" s="140" t="s">
        <v>8539</v>
      </c>
      <c r="C769" s="140" t="s">
        <v>1320</v>
      </c>
      <c r="D769" s="73" t="s">
        <v>5970</v>
      </c>
      <c r="E769" s="86" t="s">
        <v>10480</v>
      </c>
      <c r="F769" s="86" t="s">
        <v>982</v>
      </c>
      <c r="G769" s="86">
        <v>4</v>
      </c>
      <c r="H769" s="86" t="s">
        <v>1057</v>
      </c>
      <c r="I769" s="86" t="s">
        <v>165</v>
      </c>
      <c r="J769" s="86" t="s">
        <v>35</v>
      </c>
      <c r="K769" s="86" t="s">
        <v>220</v>
      </c>
      <c r="L769" s="86" t="s">
        <v>45</v>
      </c>
      <c r="M769" s="86" t="s">
        <v>45</v>
      </c>
      <c r="N769" s="86" t="s">
        <v>30</v>
      </c>
    </row>
    <row r="770" spans="1:14" ht="15" customHeight="1">
      <c r="A770" s="140" t="s">
        <v>5094</v>
      </c>
      <c r="B770" s="140" t="s">
        <v>8539</v>
      </c>
      <c r="C770" s="140" t="s">
        <v>1320</v>
      </c>
      <c r="D770" s="140" t="s">
        <v>7949</v>
      </c>
      <c r="E770" s="86" t="s">
        <v>10482</v>
      </c>
      <c r="F770" s="86" t="s">
        <v>979</v>
      </c>
      <c r="G770" s="86">
        <v>3</v>
      </c>
      <c r="H770" s="86" t="s">
        <v>1057</v>
      </c>
      <c r="I770" s="86" t="s">
        <v>192</v>
      </c>
      <c r="J770" s="86" t="s">
        <v>35</v>
      </c>
      <c r="K770" s="86" t="s">
        <v>220</v>
      </c>
      <c r="L770" s="86" t="s">
        <v>30</v>
      </c>
      <c r="M770" s="86" t="s">
        <v>45</v>
      </c>
      <c r="N770" s="86" t="s">
        <v>30</v>
      </c>
    </row>
    <row r="771" spans="1:14" ht="15" customHeight="1">
      <c r="A771" s="140" t="s">
        <v>5094</v>
      </c>
      <c r="B771" s="140" t="s">
        <v>8539</v>
      </c>
      <c r="C771" s="140" t="s">
        <v>6733</v>
      </c>
      <c r="D771" s="140" t="s">
        <v>7951</v>
      </c>
      <c r="E771" s="86" t="s">
        <v>10484</v>
      </c>
      <c r="F771" s="86" t="s">
        <v>979</v>
      </c>
      <c r="G771" s="86">
        <v>3</v>
      </c>
      <c r="H771" s="86" t="s">
        <v>1057</v>
      </c>
      <c r="I771" s="86" t="s">
        <v>192</v>
      </c>
      <c r="J771" s="86" t="s">
        <v>180</v>
      </c>
      <c r="K771" s="86" t="s">
        <v>220</v>
      </c>
      <c r="L771" s="86" t="s">
        <v>30</v>
      </c>
      <c r="M771" s="86" t="s">
        <v>45</v>
      </c>
      <c r="N771" s="86" t="s">
        <v>30</v>
      </c>
    </row>
    <row r="772" spans="1:14" ht="15" customHeight="1">
      <c r="A772" s="140" t="s">
        <v>5094</v>
      </c>
      <c r="B772" s="140" t="s">
        <v>8539</v>
      </c>
      <c r="C772" s="140" t="s">
        <v>6733</v>
      </c>
      <c r="D772" s="140" t="s">
        <v>7950</v>
      </c>
      <c r="E772" s="86" t="s">
        <v>10485</v>
      </c>
      <c r="F772" s="86" t="s">
        <v>979</v>
      </c>
      <c r="G772" s="86">
        <v>3</v>
      </c>
      <c r="H772" s="86" t="s">
        <v>1057</v>
      </c>
      <c r="I772" s="86" t="s">
        <v>192</v>
      </c>
      <c r="J772" s="86" t="s">
        <v>180</v>
      </c>
      <c r="K772" s="86" t="s">
        <v>220</v>
      </c>
      <c r="L772" s="86" t="s">
        <v>30</v>
      </c>
      <c r="M772" s="86" t="s">
        <v>45</v>
      </c>
      <c r="N772" s="86" t="s">
        <v>30</v>
      </c>
    </row>
    <row r="773" spans="1:14" ht="15" customHeight="1">
      <c r="A773" s="140" t="s">
        <v>5094</v>
      </c>
      <c r="B773" s="140" t="s">
        <v>8539</v>
      </c>
      <c r="C773" s="140" t="s">
        <v>6733</v>
      </c>
      <c r="D773" s="140" t="s">
        <v>7952</v>
      </c>
      <c r="E773" s="86" t="s">
        <v>10486</v>
      </c>
      <c r="F773" s="86" t="s">
        <v>979</v>
      </c>
      <c r="G773" s="86">
        <v>3</v>
      </c>
      <c r="H773" s="86" t="s">
        <v>1057</v>
      </c>
      <c r="I773" s="86" t="s">
        <v>192</v>
      </c>
      <c r="J773" s="86" t="s">
        <v>35</v>
      </c>
      <c r="K773" s="86" t="s">
        <v>220</v>
      </c>
      <c r="L773" s="86" t="s">
        <v>30</v>
      </c>
      <c r="M773" s="86" t="s">
        <v>45</v>
      </c>
      <c r="N773" s="86" t="s">
        <v>45</v>
      </c>
    </row>
    <row r="774" spans="1:14" ht="15" customHeight="1">
      <c r="A774" s="140" t="s">
        <v>5094</v>
      </c>
      <c r="B774" s="140" t="s">
        <v>8539</v>
      </c>
      <c r="C774" s="140" t="s">
        <v>6733</v>
      </c>
      <c r="D774" s="140" t="s">
        <v>7953</v>
      </c>
      <c r="E774" s="86" t="s">
        <v>10487</v>
      </c>
      <c r="F774" s="86" t="s">
        <v>980</v>
      </c>
      <c r="G774" s="86">
        <v>5</v>
      </c>
      <c r="H774" s="86" t="s">
        <v>1057</v>
      </c>
      <c r="I774" s="86" t="s">
        <v>165</v>
      </c>
      <c r="J774" s="86" t="s">
        <v>180</v>
      </c>
      <c r="K774" s="86" t="s">
        <v>220</v>
      </c>
      <c r="L774" s="86" t="s">
        <v>30</v>
      </c>
      <c r="M774" s="86" t="s">
        <v>45</v>
      </c>
      <c r="N774" s="86" t="s">
        <v>45</v>
      </c>
    </row>
    <row r="775" spans="1:14" ht="15" customHeight="1">
      <c r="A775" s="140" t="s">
        <v>5094</v>
      </c>
      <c r="B775" s="140" t="s">
        <v>8539</v>
      </c>
      <c r="C775" s="73" t="s">
        <v>6733</v>
      </c>
      <c r="D775" s="140" t="s">
        <v>7986</v>
      </c>
      <c r="E775" s="86" t="s">
        <v>10488</v>
      </c>
      <c r="F775" s="86" t="s">
        <v>980</v>
      </c>
      <c r="G775" s="86">
        <v>5</v>
      </c>
      <c r="H775" s="86" t="s">
        <v>1057</v>
      </c>
      <c r="I775" s="86" t="s">
        <v>165</v>
      </c>
      <c r="J775" s="86" t="s">
        <v>180</v>
      </c>
      <c r="K775" s="86" t="s">
        <v>220</v>
      </c>
      <c r="L775" s="86" t="s">
        <v>30</v>
      </c>
      <c r="M775" s="86" t="s">
        <v>45</v>
      </c>
      <c r="N775" s="86" t="s">
        <v>30</v>
      </c>
    </row>
    <row r="776" spans="1:14" ht="15" customHeight="1">
      <c r="A776" s="140" t="s">
        <v>5094</v>
      </c>
      <c r="B776" s="140" t="s">
        <v>8539</v>
      </c>
      <c r="C776" s="73" t="s">
        <v>6733</v>
      </c>
      <c r="D776" s="140" t="s">
        <v>12580</v>
      </c>
      <c r="E776" s="86" t="s">
        <v>10490</v>
      </c>
      <c r="F776" s="86" t="s">
        <v>980</v>
      </c>
      <c r="G776" s="86">
        <v>5</v>
      </c>
      <c r="H776" s="86" t="s">
        <v>1057</v>
      </c>
      <c r="I776" s="86" t="s">
        <v>165</v>
      </c>
      <c r="J776" s="86" t="s">
        <v>22</v>
      </c>
      <c r="K776" s="86" t="s">
        <v>220</v>
      </c>
      <c r="L776" s="86" t="s">
        <v>30</v>
      </c>
      <c r="M776" s="86" t="s">
        <v>45</v>
      </c>
      <c r="N776" s="86" t="s">
        <v>45</v>
      </c>
    </row>
    <row r="777" spans="1:14" ht="15" customHeight="1">
      <c r="A777" s="140" t="s">
        <v>5094</v>
      </c>
      <c r="B777" s="140" t="s">
        <v>8539</v>
      </c>
      <c r="C777" s="140" t="s">
        <v>6733</v>
      </c>
      <c r="D777" s="140" t="s">
        <v>7988</v>
      </c>
      <c r="E777" s="86" t="s">
        <v>10492</v>
      </c>
      <c r="F777" s="86" t="s">
        <v>980</v>
      </c>
      <c r="G777" s="86">
        <v>5</v>
      </c>
      <c r="H777" s="86" t="s">
        <v>1057</v>
      </c>
      <c r="I777" s="86" t="s">
        <v>165</v>
      </c>
      <c r="J777" s="86" t="s">
        <v>42</v>
      </c>
      <c r="K777" s="86" t="s">
        <v>220</v>
      </c>
      <c r="L777" s="86" t="s">
        <v>30</v>
      </c>
      <c r="M777" s="86" t="s">
        <v>45</v>
      </c>
      <c r="N777" s="86" t="s">
        <v>45</v>
      </c>
    </row>
    <row r="778" spans="1:14" ht="15" customHeight="1">
      <c r="A778" s="140" t="s">
        <v>5094</v>
      </c>
      <c r="B778" s="140" t="s">
        <v>8539</v>
      </c>
      <c r="C778" s="73" t="s">
        <v>6733</v>
      </c>
      <c r="D778" s="140" t="s">
        <v>7958</v>
      </c>
      <c r="E778" s="86" t="s">
        <v>10494</v>
      </c>
      <c r="F778" s="86" t="s">
        <v>982</v>
      </c>
      <c r="G778" s="86">
        <v>4</v>
      </c>
      <c r="H778" s="86" t="s">
        <v>1057</v>
      </c>
      <c r="I778" s="86" t="s">
        <v>165</v>
      </c>
      <c r="J778" s="86" t="s">
        <v>35</v>
      </c>
      <c r="K778" s="86" t="s">
        <v>220</v>
      </c>
      <c r="L778" s="86" t="s">
        <v>30</v>
      </c>
      <c r="M778" s="86" t="s">
        <v>45</v>
      </c>
      <c r="N778" s="86" t="s">
        <v>45</v>
      </c>
    </row>
    <row r="779" spans="1:14" ht="15" customHeight="1">
      <c r="A779" s="140" t="s">
        <v>5094</v>
      </c>
      <c r="B779" s="140" t="s">
        <v>8539</v>
      </c>
      <c r="C779" s="73" t="s">
        <v>1321</v>
      </c>
      <c r="D779" s="140" t="s">
        <v>7959</v>
      </c>
      <c r="E779" s="86" t="s">
        <v>10496</v>
      </c>
      <c r="F779" s="86" t="s">
        <v>980</v>
      </c>
      <c r="G779" s="86">
        <v>5</v>
      </c>
      <c r="H779" s="86" t="s">
        <v>1057</v>
      </c>
      <c r="I779" s="86" t="s">
        <v>165</v>
      </c>
      <c r="J779" s="86" t="s">
        <v>35</v>
      </c>
      <c r="K779" s="86" t="s">
        <v>24</v>
      </c>
      <c r="L779" s="86" t="s">
        <v>30</v>
      </c>
      <c r="M779" s="86" t="s">
        <v>45</v>
      </c>
      <c r="N779" s="86" t="s">
        <v>45</v>
      </c>
    </row>
    <row r="780" spans="1:14" ht="15" customHeight="1">
      <c r="A780" s="140" t="s">
        <v>5094</v>
      </c>
      <c r="B780" s="140" t="s">
        <v>8539</v>
      </c>
      <c r="C780" s="140" t="s">
        <v>1321</v>
      </c>
      <c r="D780" s="73" t="s">
        <v>8390</v>
      </c>
      <c r="E780" s="86" t="s">
        <v>10499</v>
      </c>
      <c r="F780" s="86" t="s">
        <v>980</v>
      </c>
      <c r="G780" s="86">
        <v>5</v>
      </c>
      <c r="H780" s="86" t="s">
        <v>1057</v>
      </c>
      <c r="I780" s="86" t="s">
        <v>165</v>
      </c>
      <c r="J780" s="86" t="s">
        <v>42</v>
      </c>
      <c r="K780" s="86" t="s">
        <v>220</v>
      </c>
      <c r="L780" s="86" t="s">
        <v>30</v>
      </c>
      <c r="M780" s="86" t="s">
        <v>45</v>
      </c>
      <c r="N780" s="86" t="s">
        <v>45</v>
      </c>
    </row>
    <row r="781" spans="1:14" ht="15" customHeight="1">
      <c r="A781" s="140" t="s">
        <v>5094</v>
      </c>
      <c r="B781" s="140" t="s">
        <v>8539</v>
      </c>
      <c r="C781" s="140" t="s">
        <v>1321</v>
      </c>
      <c r="D781" s="73" t="s">
        <v>8421</v>
      </c>
      <c r="E781" s="86" t="s">
        <v>10497</v>
      </c>
      <c r="F781" s="86" t="s">
        <v>980</v>
      </c>
      <c r="G781" s="86">
        <v>5</v>
      </c>
      <c r="H781" s="86" t="s">
        <v>1057</v>
      </c>
      <c r="I781" s="86" t="s">
        <v>165</v>
      </c>
      <c r="J781" s="86" t="s">
        <v>35</v>
      </c>
      <c r="K781" s="86" t="s">
        <v>219</v>
      </c>
      <c r="L781" s="86" t="s">
        <v>30</v>
      </c>
      <c r="M781" s="86" t="s">
        <v>45</v>
      </c>
      <c r="N781" s="86" t="s">
        <v>45</v>
      </c>
    </row>
    <row r="782" spans="1:14" ht="15" customHeight="1">
      <c r="A782" s="140" t="s">
        <v>5094</v>
      </c>
      <c r="B782" s="140" t="s">
        <v>8539</v>
      </c>
      <c r="C782" s="140" t="s">
        <v>1321</v>
      </c>
      <c r="D782" s="73" t="s">
        <v>8422</v>
      </c>
      <c r="E782" s="86" t="s">
        <v>10502</v>
      </c>
      <c r="F782" s="86" t="s">
        <v>980</v>
      </c>
      <c r="G782" s="86">
        <v>5</v>
      </c>
      <c r="H782" s="86" t="s">
        <v>1057</v>
      </c>
      <c r="I782" s="86" t="s">
        <v>165</v>
      </c>
      <c r="J782" s="86" t="s">
        <v>191</v>
      </c>
      <c r="K782" s="86" t="s">
        <v>220</v>
      </c>
      <c r="L782" s="86" t="s">
        <v>30</v>
      </c>
      <c r="M782" s="86" t="s">
        <v>45</v>
      </c>
      <c r="N782" s="86" t="s">
        <v>45</v>
      </c>
    </row>
    <row r="783" spans="1:14">
      <c r="A783" s="140" t="s">
        <v>5094</v>
      </c>
      <c r="B783" s="140" t="s">
        <v>8539</v>
      </c>
      <c r="C783" s="73" t="s">
        <v>1321</v>
      </c>
      <c r="D783" s="73" t="s">
        <v>8391</v>
      </c>
      <c r="E783" s="86" t="s">
        <v>10500</v>
      </c>
      <c r="F783" s="86" t="s">
        <v>983</v>
      </c>
      <c r="G783" s="86">
        <v>2</v>
      </c>
      <c r="H783" s="86" t="s">
        <v>1057</v>
      </c>
      <c r="I783" s="86" t="s">
        <v>36</v>
      </c>
      <c r="J783" s="86" t="s">
        <v>35</v>
      </c>
      <c r="K783" s="86" t="s">
        <v>220</v>
      </c>
      <c r="L783" s="86" t="s">
        <v>30</v>
      </c>
      <c r="M783" s="86" t="s">
        <v>45</v>
      </c>
      <c r="N783" s="86" t="s">
        <v>30</v>
      </c>
    </row>
    <row r="784" spans="1:14" ht="15" customHeight="1">
      <c r="A784" s="140" t="s">
        <v>5094</v>
      </c>
      <c r="B784" s="140" t="s">
        <v>8539</v>
      </c>
      <c r="C784" s="140" t="s">
        <v>1321</v>
      </c>
      <c r="D784" s="140" t="s">
        <v>7962</v>
      </c>
      <c r="E784" s="86" t="s">
        <v>10501</v>
      </c>
      <c r="F784" s="86" t="s">
        <v>982</v>
      </c>
      <c r="G784" s="86">
        <v>4</v>
      </c>
      <c r="H784" s="86" t="s">
        <v>1057</v>
      </c>
      <c r="I784" s="86" t="s">
        <v>165</v>
      </c>
      <c r="J784" s="86" t="s">
        <v>35</v>
      </c>
      <c r="K784" s="86" t="s">
        <v>220</v>
      </c>
      <c r="L784" s="86" t="s">
        <v>30</v>
      </c>
      <c r="M784" s="86" t="s">
        <v>45</v>
      </c>
      <c r="N784" s="86" t="s">
        <v>45</v>
      </c>
    </row>
    <row r="785" spans="1:14" ht="15" customHeight="1">
      <c r="A785" s="140" t="s">
        <v>5094</v>
      </c>
      <c r="B785" s="140" t="s">
        <v>8539</v>
      </c>
      <c r="C785" s="140" t="s">
        <v>7742</v>
      </c>
      <c r="D785" s="140" t="s">
        <v>9912</v>
      </c>
      <c r="E785" s="86" t="s">
        <v>10504</v>
      </c>
      <c r="F785" s="86" t="s">
        <v>982</v>
      </c>
      <c r="G785" s="86">
        <v>4</v>
      </c>
      <c r="H785" s="86" t="s">
        <v>1057</v>
      </c>
      <c r="I785" s="86" t="s">
        <v>165</v>
      </c>
      <c r="J785" s="86" t="s">
        <v>21</v>
      </c>
      <c r="K785" s="86" t="s">
        <v>220</v>
      </c>
      <c r="L785" s="86" t="s">
        <v>45</v>
      </c>
      <c r="M785" s="86" t="s">
        <v>45</v>
      </c>
      <c r="N785" s="86" t="s">
        <v>45</v>
      </c>
    </row>
    <row r="786" spans="1:14" ht="15" customHeight="1">
      <c r="A786" s="140" t="s">
        <v>5094</v>
      </c>
      <c r="B786" s="140" t="s">
        <v>8539</v>
      </c>
      <c r="C786" s="73" t="s">
        <v>1324</v>
      </c>
      <c r="D786" s="140" t="s">
        <v>8401</v>
      </c>
      <c r="E786" s="86" t="s">
        <v>10505</v>
      </c>
      <c r="F786" s="86" t="s">
        <v>979</v>
      </c>
      <c r="G786" s="86">
        <v>3</v>
      </c>
      <c r="H786" s="86" t="s">
        <v>1057</v>
      </c>
      <c r="I786" s="86" t="s">
        <v>36</v>
      </c>
      <c r="J786" s="86" t="s">
        <v>42</v>
      </c>
      <c r="K786" s="86" t="s">
        <v>220</v>
      </c>
      <c r="L786" s="86" t="s">
        <v>30</v>
      </c>
      <c r="M786" s="86" t="s">
        <v>45</v>
      </c>
      <c r="N786" s="86" t="s">
        <v>30</v>
      </c>
    </row>
    <row r="787" spans="1:14" ht="15" customHeight="1">
      <c r="A787" s="140" t="s">
        <v>5094</v>
      </c>
      <c r="B787" s="140" t="s">
        <v>8539</v>
      </c>
      <c r="C787" s="73" t="s">
        <v>1330</v>
      </c>
      <c r="D787" s="140" t="s">
        <v>7686</v>
      </c>
      <c r="E787" s="86" t="s">
        <v>10507</v>
      </c>
      <c r="F787" s="86" t="s">
        <v>980</v>
      </c>
      <c r="G787" s="86">
        <v>5</v>
      </c>
      <c r="H787" s="86" t="s">
        <v>1057</v>
      </c>
      <c r="I787" s="86" t="s">
        <v>165</v>
      </c>
      <c r="J787" s="86" t="s">
        <v>5841</v>
      </c>
      <c r="K787" s="86" t="s">
        <v>220</v>
      </c>
      <c r="L787" s="86" t="s">
        <v>30</v>
      </c>
      <c r="M787" s="86" t="s">
        <v>45</v>
      </c>
      <c r="N787" s="86" t="s">
        <v>45</v>
      </c>
    </row>
    <row r="788" spans="1:14">
      <c r="A788" s="140" t="s">
        <v>5094</v>
      </c>
      <c r="B788" s="140" t="s">
        <v>8539</v>
      </c>
      <c r="C788" s="73" t="s">
        <v>1330</v>
      </c>
      <c r="D788" s="140" t="s">
        <v>7479</v>
      </c>
      <c r="E788" s="894" t="s">
        <v>10510</v>
      </c>
      <c r="F788" s="86" t="s">
        <v>979</v>
      </c>
      <c r="G788" s="86">
        <v>3</v>
      </c>
      <c r="H788" s="86" t="s">
        <v>1057</v>
      </c>
      <c r="I788" s="86" t="s">
        <v>36</v>
      </c>
      <c r="J788" s="86" t="s">
        <v>35</v>
      </c>
      <c r="K788" s="86" t="s">
        <v>220</v>
      </c>
      <c r="L788" s="86" t="s">
        <v>45</v>
      </c>
      <c r="M788" s="86" t="s">
        <v>45</v>
      </c>
      <c r="N788" s="86" t="s">
        <v>30</v>
      </c>
    </row>
    <row r="789" spans="1:14" ht="15" customHeight="1">
      <c r="A789" s="140" t="s">
        <v>5094</v>
      </c>
      <c r="B789" s="140" t="s">
        <v>8539</v>
      </c>
      <c r="C789" s="73" t="s">
        <v>1330</v>
      </c>
      <c r="D789" s="140" t="s">
        <v>9913</v>
      </c>
      <c r="E789" s="86" t="s">
        <v>10511</v>
      </c>
      <c r="F789" s="86" t="s">
        <v>982</v>
      </c>
      <c r="G789" s="86">
        <v>4</v>
      </c>
      <c r="H789" s="86" t="s">
        <v>1057</v>
      </c>
      <c r="I789" s="86" t="s">
        <v>165</v>
      </c>
      <c r="J789" s="86" t="s">
        <v>191</v>
      </c>
      <c r="K789" s="86" t="s">
        <v>220</v>
      </c>
      <c r="L789" s="86" t="s">
        <v>45</v>
      </c>
      <c r="M789" s="86" t="s">
        <v>45</v>
      </c>
      <c r="N789" s="86" t="s">
        <v>45</v>
      </c>
    </row>
    <row r="790" spans="1:14">
      <c r="A790" s="140" t="s">
        <v>5094</v>
      </c>
      <c r="B790" s="140" t="s">
        <v>8539</v>
      </c>
      <c r="C790" s="140" t="s">
        <v>1330</v>
      </c>
      <c r="D790" s="140" t="s">
        <v>8052</v>
      </c>
      <c r="E790" s="86" t="s">
        <v>10513</v>
      </c>
      <c r="F790" s="86" t="s">
        <v>983</v>
      </c>
      <c r="G790" s="86">
        <v>2</v>
      </c>
      <c r="H790" s="86" t="s">
        <v>1057</v>
      </c>
      <c r="I790" s="86" t="s">
        <v>36</v>
      </c>
      <c r="J790" s="86" t="s">
        <v>35</v>
      </c>
      <c r="K790" s="86" t="s">
        <v>220</v>
      </c>
      <c r="L790" s="86" t="s">
        <v>45</v>
      </c>
      <c r="M790" s="86" t="s">
        <v>45</v>
      </c>
      <c r="N790" s="86" t="s">
        <v>30</v>
      </c>
    </row>
    <row r="791" spans="1:14">
      <c r="A791" s="140" t="s">
        <v>5094</v>
      </c>
      <c r="B791" s="140" t="s">
        <v>8539</v>
      </c>
      <c r="C791" s="73" t="s">
        <v>1454</v>
      </c>
      <c r="D791" s="140" t="s">
        <v>8423</v>
      </c>
      <c r="E791" s="896" t="s">
        <v>10514</v>
      </c>
      <c r="F791" s="86" t="s">
        <v>983</v>
      </c>
      <c r="G791" s="86">
        <v>2</v>
      </c>
      <c r="H791" s="86" t="s">
        <v>1057</v>
      </c>
      <c r="I791" s="86" t="s">
        <v>36</v>
      </c>
      <c r="J791" s="86" t="s">
        <v>35</v>
      </c>
      <c r="K791" s="86" t="s">
        <v>220</v>
      </c>
      <c r="L791" s="86" t="s">
        <v>45</v>
      </c>
      <c r="M791" s="86" t="s">
        <v>45</v>
      </c>
      <c r="N791" s="86" t="s">
        <v>30</v>
      </c>
    </row>
    <row r="792" spans="1:14" ht="15" customHeight="1">
      <c r="A792" s="140" t="s">
        <v>5094</v>
      </c>
      <c r="B792" s="140" t="s">
        <v>8539</v>
      </c>
      <c r="C792" s="140" t="s">
        <v>9915</v>
      </c>
      <c r="D792" s="73" t="s">
        <v>9916</v>
      </c>
      <c r="E792" s="86" t="s">
        <v>10516</v>
      </c>
      <c r="F792" s="86" t="s">
        <v>980</v>
      </c>
      <c r="G792" s="86">
        <v>5</v>
      </c>
      <c r="H792" s="86" t="s">
        <v>1057</v>
      </c>
      <c r="I792" s="86" t="s">
        <v>165</v>
      </c>
      <c r="J792" s="86" t="s">
        <v>180</v>
      </c>
      <c r="K792" s="86" t="s">
        <v>220</v>
      </c>
      <c r="L792" s="86" t="s">
        <v>45</v>
      </c>
      <c r="M792" s="86" t="s">
        <v>45</v>
      </c>
      <c r="N792" s="86" t="s">
        <v>45</v>
      </c>
    </row>
    <row r="793" spans="1:14" ht="15" customHeight="1">
      <c r="A793" s="140" t="s">
        <v>5094</v>
      </c>
      <c r="B793" s="140" t="s">
        <v>8539</v>
      </c>
      <c r="C793" s="140" t="s">
        <v>6010</v>
      </c>
      <c r="D793" s="140" t="s">
        <v>7989</v>
      </c>
      <c r="E793" s="86" t="s">
        <v>10518</v>
      </c>
      <c r="F793" s="86" t="s">
        <v>983</v>
      </c>
      <c r="G793" s="86">
        <v>2</v>
      </c>
      <c r="H793" s="86" t="s">
        <v>1057</v>
      </c>
      <c r="I793" s="86" t="s">
        <v>36</v>
      </c>
      <c r="J793" s="86" t="s">
        <v>180</v>
      </c>
      <c r="K793" s="86" t="s">
        <v>220</v>
      </c>
      <c r="L793" s="86" t="s">
        <v>30</v>
      </c>
      <c r="M793" s="86" t="s">
        <v>45</v>
      </c>
      <c r="N793" s="86" t="s">
        <v>30</v>
      </c>
    </row>
    <row r="794" spans="1:14" ht="15" customHeight="1">
      <c r="A794" s="140" t="s">
        <v>5094</v>
      </c>
      <c r="B794" s="140" t="s">
        <v>8539</v>
      </c>
      <c r="C794" s="140" t="s">
        <v>6010</v>
      </c>
      <c r="D794" s="140" t="s">
        <v>8424</v>
      </c>
      <c r="E794" s="86" t="s">
        <v>10546</v>
      </c>
      <c r="F794" s="86" t="s">
        <v>983</v>
      </c>
      <c r="G794" s="86">
        <v>2</v>
      </c>
      <c r="H794" s="86" t="s">
        <v>1057</v>
      </c>
      <c r="I794" s="86" t="s">
        <v>36</v>
      </c>
      <c r="J794" s="86" t="s">
        <v>180</v>
      </c>
      <c r="K794" s="86" t="s">
        <v>220</v>
      </c>
      <c r="L794" s="86" t="s">
        <v>45</v>
      </c>
      <c r="M794" s="86" t="s">
        <v>45</v>
      </c>
      <c r="N794" s="86" t="s">
        <v>30</v>
      </c>
    </row>
    <row r="795" spans="1:14">
      <c r="A795" s="140" t="s">
        <v>5094</v>
      </c>
      <c r="B795" s="140" t="s">
        <v>8539</v>
      </c>
      <c r="C795" s="140" t="s">
        <v>6010</v>
      </c>
      <c r="D795" s="140" t="s">
        <v>8402</v>
      </c>
      <c r="E795" s="86" t="s">
        <v>10521</v>
      </c>
      <c r="F795" s="86" t="s">
        <v>981</v>
      </c>
      <c r="G795" s="86">
        <v>1</v>
      </c>
      <c r="H795" s="86" t="s">
        <v>1057</v>
      </c>
      <c r="I795" s="86" t="s">
        <v>36</v>
      </c>
      <c r="J795" s="86" t="s">
        <v>25</v>
      </c>
      <c r="K795" s="86" t="s">
        <v>220</v>
      </c>
      <c r="L795" s="86" t="s">
        <v>45</v>
      </c>
      <c r="M795" s="86" t="s">
        <v>45</v>
      </c>
      <c r="N795" s="86" t="s">
        <v>45</v>
      </c>
    </row>
    <row r="796" spans="1:14" ht="15" customHeight="1">
      <c r="A796" s="140" t="s">
        <v>5094</v>
      </c>
      <c r="B796" s="140" t="s">
        <v>8539</v>
      </c>
      <c r="C796" s="140" t="s">
        <v>6010</v>
      </c>
      <c r="D796" s="140" t="s">
        <v>8403</v>
      </c>
      <c r="E796" s="86" t="s">
        <v>10522</v>
      </c>
      <c r="F796" s="86" t="s">
        <v>980</v>
      </c>
      <c r="G796" s="86">
        <v>5</v>
      </c>
      <c r="H796" s="86" t="s">
        <v>1057</v>
      </c>
      <c r="I796" s="86" t="s">
        <v>165</v>
      </c>
      <c r="J796" s="86" t="s">
        <v>25</v>
      </c>
      <c r="K796" s="86" t="s">
        <v>220</v>
      </c>
      <c r="L796" s="86" t="s">
        <v>45</v>
      </c>
      <c r="M796" s="86" t="s">
        <v>45</v>
      </c>
      <c r="N796" s="86" t="s">
        <v>45</v>
      </c>
    </row>
    <row r="797" spans="1:14" ht="15" customHeight="1">
      <c r="A797" s="140" t="s">
        <v>5094</v>
      </c>
      <c r="B797" s="140" t="s">
        <v>8539</v>
      </c>
      <c r="C797" s="140" t="s">
        <v>6010</v>
      </c>
      <c r="D797" s="140" t="s">
        <v>8405</v>
      </c>
      <c r="E797" s="86" t="s">
        <v>10526</v>
      </c>
      <c r="F797" s="86" t="s">
        <v>980</v>
      </c>
      <c r="G797" s="86">
        <v>5</v>
      </c>
      <c r="H797" s="86" t="s">
        <v>1057</v>
      </c>
      <c r="I797" s="86" t="s">
        <v>165</v>
      </c>
      <c r="J797" s="86" t="s">
        <v>180</v>
      </c>
      <c r="K797" s="86" t="s">
        <v>223</v>
      </c>
      <c r="L797" s="86" t="s">
        <v>30</v>
      </c>
      <c r="M797" s="86" t="s">
        <v>45</v>
      </c>
      <c r="N797" s="86" t="s">
        <v>30</v>
      </c>
    </row>
    <row r="798" spans="1:14" ht="15" customHeight="1">
      <c r="A798" s="140" t="s">
        <v>5094</v>
      </c>
      <c r="B798" s="140" t="s">
        <v>8539</v>
      </c>
      <c r="C798" s="140" t="s">
        <v>6010</v>
      </c>
      <c r="D798" s="140" t="s">
        <v>8425</v>
      </c>
      <c r="E798" s="86" t="s">
        <v>10525</v>
      </c>
      <c r="F798" s="86" t="s">
        <v>980</v>
      </c>
      <c r="G798" s="86">
        <v>5</v>
      </c>
      <c r="H798" s="86" t="s">
        <v>1057</v>
      </c>
      <c r="I798" s="86" t="s">
        <v>165</v>
      </c>
      <c r="J798" s="86" t="s">
        <v>180</v>
      </c>
      <c r="K798" s="86" t="s">
        <v>223</v>
      </c>
      <c r="L798" s="86" t="s">
        <v>30</v>
      </c>
      <c r="M798" s="86" t="s">
        <v>45</v>
      </c>
      <c r="N798" s="86" t="s">
        <v>30</v>
      </c>
    </row>
    <row r="799" spans="1:14" ht="15" customHeight="1">
      <c r="A799" s="140" t="s">
        <v>5094</v>
      </c>
      <c r="B799" s="140" t="s">
        <v>8539</v>
      </c>
      <c r="C799" s="73" t="s">
        <v>6010</v>
      </c>
      <c r="D799" s="140" t="s">
        <v>8426</v>
      </c>
      <c r="E799" s="86" t="s">
        <v>10528</v>
      </c>
      <c r="F799" s="86" t="s">
        <v>979</v>
      </c>
      <c r="G799" s="86">
        <v>3</v>
      </c>
      <c r="H799" s="86" t="s">
        <v>1057</v>
      </c>
      <c r="I799" s="86" t="s">
        <v>36</v>
      </c>
      <c r="J799" s="86" t="s">
        <v>180</v>
      </c>
      <c r="K799" s="86" t="s">
        <v>221</v>
      </c>
      <c r="L799" s="86" t="s">
        <v>45</v>
      </c>
      <c r="M799" s="86" t="s">
        <v>45</v>
      </c>
      <c r="N799" s="86" t="s">
        <v>30</v>
      </c>
    </row>
    <row r="800" spans="1:14" ht="15" customHeight="1">
      <c r="A800" s="140" t="s">
        <v>5094</v>
      </c>
      <c r="B800" s="140" t="s">
        <v>8539</v>
      </c>
      <c r="C800" s="777" t="s">
        <v>6010</v>
      </c>
      <c r="D800" s="140" t="s">
        <v>7990</v>
      </c>
      <c r="E800" s="86" t="s">
        <v>10530</v>
      </c>
      <c r="F800" s="86" t="s">
        <v>983</v>
      </c>
      <c r="G800" s="86">
        <v>2</v>
      </c>
      <c r="H800" s="86" t="s">
        <v>1057</v>
      </c>
      <c r="I800" s="86" t="s">
        <v>36</v>
      </c>
      <c r="J800" s="86" t="s">
        <v>180</v>
      </c>
      <c r="K800" s="86" t="s">
        <v>220</v>
      </c>
      <c r="L800" s="86" t="s">
        <v>45</v>
      </c>
      <c r="M800" s="86" t="s">
        <v>45</v>
      </c>
      <c r="N800" s="86" t="s">
        <v>45</v>
      </c>
    </row>
    <row r="801" spans="1:14" ht="15" customHeight="1">
      <c r="A801" s="140" t="s">
        <v>5094</v>
      </c>
      <c r="B801" s="140" t="s">
        <v>8539</v>
      </c>
      <c r="C801" s="777" t="s">
        <v>6010</v>
      </c>
      <c r="D801" s="140" t="s">
        <v>8427</v>
      </c>
      <c r="E801" s="86" t="s">
        <v>10532</v>
      </c>
      <c r="F801" s="86" t="s">
        <v>980</v>
      </c>
      <c r="G801" s="86">
        <v>5</v>
      </c>
      <c r="H801" s="86" t="s">
        <v>1057</v>
      </c>
      <c r="I801" s="86" t="s">
        <v>165</v>
      </c>
      <c r="J801" s="86" t="s">
        <v>169</v>
      </c>
      <c r="K801" s="86" t="s">
        <v>220</v>
      </c>
      <c r="L801" s="86" t="s">
        <v>45</v>
      </c>
      <c r="M801" s="86" t="s">
        <v>45</v>
      </c>
      <c r="N801" s="86" t="s">
        <v>30</v>
      </c>
    </row>
    <row r="802" spans="1:14" ht="15" customHeight="1">
      <c r="A802" s="140" t="s">
        <v>5094</v>
      </c>
      <c r="B802" s="140" t="s">
        <v>8539</v>
      </c>
      <c r="C802" s="582" t="s">
        <v>6010</v>
      </c>
      <c r="D802" s="140" t="s">
        <v>7966</v>
      </c>
      <c r="E802" s="86" t="s">
        <v>10534</v>
      </c>
      <c r="F802" s="86" t="s">
        <v>982</v>
      </c>
      <c r="G802" s="86">
        <v>4</v>
      </c>
      <c r="H802" s="86" t="s">
        <v>1057</v>
      </c>
      <c r="I802" s="86" t="s">
        <v>165</v>
      </c>
      <c r="J802" s="86" t="s">
        <v>35</v>
      </c>
      <c r="K802" s="86" t="s">
        <v>220</v>
      </c>
      <c r="L802" s="86" t="s">
        <v>45</v>
      </c>
      <c r="M802" s="86" t="s">
        <v>45</v>
      </c>
      <c r="N802" s="86" t="s">
        <v>30</v>
      </c>
    </row>
    <row r="803" spans="1:14" ht="15" customHeight="1">
      <c r="A803" s="140" t="s">
        <v>5094</v>
      </c>
      <c r="B803" s="140" t="s">
        <v>8539</v>
      </c>
      <c r="C803" s="582" t="s">
        <v>6010</v>
      </c>
      <c r="D803" s="140" t="s">
        <v>8428</v>
      </c>
      <c r="E803" s="86" t="s">
        <v>10536</v>
      </c>
      <c r="F803" s="86" t="s">
        <v>979</v>
      </c>
      <c r="G803" s="86">
        <v>3</v>
      </c>
      <c r="H803" s="86" t="s">
        <v>1057</v>
      </c>
      <c r="I803" s="86" t="s">
        <v>192</v>
      </c>
      <c r="J803" s="86" t="s">
        <v>35</v>
      </c>
      <c r="K803" s="86" t="s">
        <v>220</v>
      </c>
      <c r="L803" s="86" t="s">
        <v>45</v>
      </c>
      <c r="M803" s="86" t="s">
        <v>45</v>
      </c>
      <c r="N803" s="86" t="s">
        <v>30</v>
      </c>
    </row>
    <row r="804" spans="1:14" ht="15" customHeight="1">
      <c r="A804" s="140" t="s">
        <v>5094</v>
      </c>
      <c r="B804" s="140" t="s">
        <v>8539</v>
      </c>
      <c r="C804" s="777" t="s">
        <v>6010</v>
      </c>
      <c r="D804" s="73" t="s">
        <v>8370</v>
      </c>
      <c r="E804" s="86" t="s">
        <v>10538</v>
      </c>
      <c r="F804" s="86" t="s">
        <v>980</v>
      </c>
      <c r="G804" s="86">
        <v>5</v>
      </c>
      <c r="H804" s="86" t="s">
        <v>1057</v>
      </c>
      <c r="I804" s="86" t="s">
        <v>165</v>
      </c>
      <c r="J804" s="86" t="s">
        <v>35</v>
      </c>
      <c r="K804" s="86" t="s">
        <v>24</v>
      </c>
      <c r="L804" s="86" t="s">
        <v>45</v>
      </c>
      <c r="M804" s="86" t="s">
        <v>45</v>
      </c>
      <c r="N804" s="86" t="s">
        <v>45</v>
      </c>
    </row>
    <row r="805" spans="1:14" ht="15" customHeight="1">
      <c r="A805" s="140" t="s">
        <v>5094</v>
      </c>
      <c r="B805" s="140" t="s">
        <v>8539</v>
      </c>
      <c r="C805" s="777" t="s">
        <v>6010</v>
      </c>
      <c r="D805" s="818" t="s">
        <v>7991</v>
      </c>
      <c r="E805" s="895" t="s">
        <v>10540</v>
      </c>
      <c r="F805" s="86" t="s">
        <v>980</v>
      </c>
      <c r="G805" s="86">
        <v>5</v>
      </c>
      <c r="H805" s="86" t="s">
        <v>1057</v>
      </c>
      <c r="I805" s="86" t="s">
        <v>165</v>
      </c>
      <c r="J805" s="86" t="s">
        <v>42</v>
      </c>
      <c r="K805" s="86" t="s">
        <v>220</v>
      </c>
      <c r="L805" s="86" t="s">
        <v>45</v>
      </c>
      <c r="M805" s="86" t="s">
        <v>45</v>
      </c>
      <c r="N805" s="86" t="s">
        <v>30</v>
      </c>
    </row>
    <row r="806" spans="1:14">
      <c r="A806" s="140" t="s">
        <v>5094</v>
      </c>
      <c r="B806" s="140" t="s">
        <v>8539</v>
      </c>
      <c r="C806" s="777" t="s">
        <v>6010</v>
      </c>
      <c r="D806" s="140" t="s">
        <v>7992</v>
      </c>
      <c r="E806" s="86" t="s">
        <v>10542</v>
      </c>
      <c r="F806" s="86" t="s">
        <v>979</v>
      </c>
      <c r="G806" s="86">
        <v>3</v>
      </c>
      <c r="H806" s="86" t="s">
        <v>1057</v>
      </c>
      <c r="I806" s="86" t="s">
        <v>36</v>
      </c>
      <c r="J806" s="86" t="s">
        <v>35</v>
      </c>
      <c r="K806" s="86" t="s">
        <v>221</v>
      </c>
      <c r="L806" s="86" t="s">
        <v>30</v>
      </c>
      <c r="M806" s="86" t="s">
        <v>45</v>
      </c>
      <c r="N806" s="86" t="s">
        <v>30</v>
      </c>
    </row>
    <row r="807" spans="1:14" ht="15" customHeight="1">
      <c r="A807" s="140" t="s">
        <v>5094</v>
      </c>
      <c r="B807" s="140" t="s">
        <v>8539</v>
      </c>
      <c r="C807" s="777" t="s">
        <v>6010</v>
      </c>
      <c r="D807" s="140" t="s">
        <v>8429</v>
      </c>
      <c r="E807" s="86" t="s">
        <v>10544</v>
      </c>
      <c r="F807" s="86" t="s">
        <v>983</v>
      </c>
      <c r="G807" s="86">
        <v>2</v>
      </c>
      <c r="H807" s="86" t="s">
        <v>1057</v>
      </c>
      <c r="I807" s="86" t="s">
        <v>36</v>
      </c>
      <c r="J807" s="86" t="s">
        <v>180</v>
      </c>
      <c r="K807" s="86" t="s">
        <v>220</v>
      </c>
      <c r="L807" s="86" t="s">
        <v>45</v>
      </c>
      <c r="M807" s="86" t="s">
        <v>45</v>
      </c>
      <c r="N807" s="86" t="s">
        <v>30</v>
      </c>
    </row>
    <row r="808" spans="1:14" ht="15" customHeight="1">
      <c r="A808" s="140" t="s">
        <v>5094</v>
      </c>
      <c r="B808" s="140" t="s">
        <v>8539</v>
      </c>
      <c r="C808" s="777" t="s">
        <v>6010</v>
      </c>
      <c r="D808" s="140" t="s">
        <v>10650</v>
      </c>
      <c r="E808" s="86" t="s">
        <v>10523</v>
      </c>
      <c r="F808" s="86" t="s">
        <v>980</v>
      </c>
      <c r="G808" s="86">
        <v>5</v>
      </c>
      <c r="H808" s="86" t="s">
        <v>1057</v>
      </c>
      <c r="I808" s="86" t="s">
        <v>165</v>
      </c>
      <c r="J808" s="86" t="s">
        <v>180</v>
      </c>
      <c r="K808" s="86" t="s">
        <v>220</v>
      </c>
      <c r="L808" s="86" t="s">
        <v>45</v>
      </c>
      <c r="M808" s="86" t="s">
        <v>45</v>
      </c>
      <c r="N808" s="86" t="s">
        <v>45</v>
      </c>
    </row>
    <row r="809" spans="1:14" ht="15" customHeight="1">
      <c r="A809" s="140" t="s">
        <v>5094</v>
      </c>
      <c r="B809" s="140" t="s">
        <v>8539</v>
      </c>
      <c r="C809" s="777" t="s">
        <v>6010</v>
      </c>
      <c r="D809" s="140" t="s">
        <v>9778</v>
      </c>
      <c r="E809" s="86" t="s">
        <v>10548</v>
      </c>
      <c r="F809" s="86" t="s">
        <v>983</v>
      </c>
      <c r="G809" s="86">
        <v>2</v>
      </c>
      <c r="H809" s="86" t="s">
        <v>1057</v>
      </c>
      <c r="I809" s="86" t="s">
        <v>36</v>
      </c>
      <c r="J809" s="86" t="s">
        <v>180</v>
      </c>
      <c r="K809" s="86" t="s">
        <v>220</v>
      </c>
      <c r="L809" s="86" t="s">
        <v>45</v>
      </c>
      <c r="M809" s="86" t="s">
        <v>45</v>
      </c>
      <c r="N809" s="86" t="s">
        <v>45</v>
      </c>
    </row>
    <row r="810" spans="1:14" ht="15" customHeight="1">
      <c r="A810" s="140" t="s">
        <v>5094</v>
      </c>
      <c r="B810" s="140" t="s">
        <v>8539</v>
      </c>
      <c r="C810" s="582" t="s">
        <v>1333</v>
      </c>
      <c r="D810" s="140" t="s">
        <v>7993</v>
      </c>
      <c r="E810" s="86" t="s">
        <v>10549</v>
      </c>
      <c r="F810" s="86" t="s">
        <v>979</v>
      </c>
      <c r="G810" s="86">
        <v>3</v>
      </c>
      <c r="H810" s="86" t="s">
        <v>1057</v>
      </c>
      <c r="I810" s="86" t="s">
        <v>36</v>
      </c>
      <c r="J810" s="86" t="s">
        <v>23</v>
      </c>
      <c r="K810" s="86" t="s">
        <v>220</v>
      </c>
      <c r="L810" s="86" t="s">
        <v>30</v>
      </c>
      <c r="M810" s="86" t="s">
        <v>45</v>
      </c>
      <c r="N810" s="86" t="s">
        <v>30</v>
      </c>
    </row>
    <row r="811" spans="1:14" ht="15" customHeight="1">
      <c r="A811" s="140" t="s">
        <v>5094</v>
      </c>
      <c r="B811" s="140" t="s">
        <v>8539</v>
      </c>
      <c r="C811" s="73" t="s">
        <v>1333</v>
      </c>
      <c r="D811" s="73" t="s">
        <v>5975</v>
      </c>
      <c r="E811" s="86" t="s">
        <v>10551</v>
      </c>
      <c r="F811" s="86" t="s">
        <v>982</v>
      </c>
      <c r="G811" s="86">
        <v>4</v>
      </c>
      <c r="H811" s="86" t="s">
        <v>1057</v>
      </c>
      <c r="I811" s="86" t="s">
        <v>165</v>
      </c>
      <c r="J811" s="86" t="s">
        <v>191</v>
      </c>
      <c r="K811" s="86" t="s">
        <v>220</v>
      </c>
      <c r="L811" s="86" t="s">
        <v>45</v>
      </c>
      <c r="M811" s="86" t="s">
        <v>45</v>
      </c>
      <c r="N811" s="86" t="s">
        <v>45</v>
      </c>
    </row>
    <row r="812" spans="1:14">
      <c r="A812" s="140" t="s">
        <v>5094</v>
      </c>
      <c r="B812" s="140" t="s">
        <v>8539</v>
      </c>
      <c r="C812" s="73" t="s">
        <v>1319</v>
      </c>
      <c r="D812" s="140" t="s">
        <v>8414</v>
      </c>
      <c r="E812" s="86" t="s">
        <v>10553</v>
      </c>
      <c r="F812" s="86" t="s">
        <v>983</v>
      </c>
      <c r="G812" s="86">
        <v>2</v>
      </c>
      <c r="H812" s="86" t="s">
        <v>1057</v>
      </c>
      <c r="I812" s="86" t="s">
        <v>36</v>
      </c>
      <c r="J812" s="86" t="s">
        <v>35</v>
      </c>
      <c r="K812" s="86" t="s">
        <v>220</v>
      </c>
      <c r="L812" s="86" t="s">
        <v>45</v>
      </c>
      <c r="M812" s="86" t="s">
        <v>45</v>
      </c>
      <c r="N812" s="86" t="s">
        <v>30</v>
      </c>
    </row>
    <row r="813" spans="1:14" ht="15" customHeight="1">
      <c r="A813" s="140" t="s">
        <v>5094</v>
      </c>
      <c r="B813" s="140" t="s">
        <v>8539</v>
      </c>
      <c r="C813" s="73" t="s">
        <v>1319</v>
      </c>
      <c r="D813" s="140" t="s">
        <v>10025</v>
      </c>
      <c r="E813" s="86" t="s">
        <v>10554</v>
      </c>
      <c r="F813" s="86" t="s">
        <v>982</v>
      </c>
      <c r="G813" s="86">
        <v>4</v>
      </c>
      <c r="H813" s="86" t="s">
        <v>1057</v>
      </c>
      <c r="I813" s="86" t="s">
        <v>165</v>
      </c>
      <c r="J813" s="86" t="s">
        <v>35</v>
      </c>
      <c r="K813" s="86" t="s">
        <v>220</v>
      </c>
      <c r="L813" s="86" t="s">
        <v>30</v>
      </c>
      <c r="M813" s="86" t="s">
        <v>45</v>
      </c>
      <c r="N813" s="86" t="s">
        <v>45</v>
      </c>
    </row>
    <row r="814" spans="1:14" ht="15" customHeight="1">
      <c r="A814" s="140" t="s">
        <v>5094</v>
      </c>
      <c r="B814" s="140" t="s">
        <v>8539</v>
      </c>
      <c r="C814" s="73" t="s">
        <v>1319</v>
      </c>
      <c r="D814" s="73" t="s">
        <v>5976</v>
      </c>
      <c r="E814" s="86" t="s">
        <v>10555</v>
      </c>
      <c r="F814" s="86" t="s">
        <v>982</v>
      </c>
      <c r="G814" s="86">
        <v>4</v>
      </c>
      <c r="H814" s="86" t="s">
        <v>1057</v>
      </c>
      <c r="I814" s="86" t="s">
        <v>165</v>
      </c>
      <c r="J814" s="86" t="s">
        <v>21</v>
      </c>
      <c r="K814" s="86" t="s">
        <v>220</v>
      </c>
      <c r="L814" s="86" t="s">
        <v>30</v>
      </c>
      <c r="M814" s="86" t="s">
        <v>45</v>
      </c>
      <c r="N814" s="86" t="s">
        <v>30</v>
      </c>
    </row>
    <row r="815" spans="1:14">
      <c r="A815" s="140" t="s">
        <v>5094</v>
      </c>
      <c r="B815" s="140" t="s">
        <v>8539</v>
      </c>
      <c r="C815" s="73" t="s">
        <v>1319</v>
      </c>
      <c r="D815" s="140" t="s">
        <v>8076</v>
      </c>
      <c r="E815" s="86" t="s">
        <v>10557</v>
      </c>
      <c r="F815" s="86" t="s">
        <v>983</v>
      </c>
      <c r="G815" s="86">
        <v>2</v>
      </c>
      <c r="H815" s="86" t="s">
        <v>1057</v>
      </c>
      <c r="I815" s="86" t="s">
        <v>36</v>
      </c>
      <c r="J815" s="86" t="s">
        <v>35</v>
      </c>
      <c r="K815" s="86" t="s">
        <v>220</v>
      </c>
      <c r="L815" s="86" t="s">
        <v>45</v>
      </c>
      <c r="M815" s="86" t="s">
        <v>45</v>
      </c>
      <c r="N815" s="86" t="s">
        <v>45</v>
      </c>
    </row>
    <row r="816" spans="1:14" ht="15" customHeight="1">
      <c r="A816" s="140" t="s">
        <v>5094</v>
      </c>
      <c r="B816" s="140" t="s">
        <v>8539</v>
      </c>
      <c r="C816" s="73" t="s">
        <v>1319</v>
      </c>
      <c r="D816" s="140" t="s">
        <v>7994</v>
      </c>
      <c r="E816" s="86" t="s">
        <v>10558</v>
      </c>
      <c r="F816" s="86" t="s">
        <v>980</v>
      </c>
      <c r="G816" s="86">
        <v>5</v>
      </c>
      <c r="H816" s="86" t="s">
        <v>1057</v>
      </c>
      <c r="I816" s="86" t="s">
        <v>165</v>
      </c>
      <c r="J816" s="86" t="s">
        <v>25</v>
      </c>
      <c r="K816" s="86" t="s">
        <v>220</v>
      </c>
      <c r="L816" s="86" t="s">
        <v>30</v>
      </c>
      <c r="M816" s="86" t="s">
        <v>45</v>
      </c>
      <c r="N816" s="86" t="s">
        <v>30</v>
      </c>
    </row>
    <row r="817" spans="1:14" ht="15" customHeight="1">
      <c r="A817" s="140" t="s">
        <v>5094</v>
      </c>
      <c r="B817" s="140" t="s">
        <v>8539</v>
      </c>
      <c r="C817" s="73" t="s">
        <v>7373</v>
      </c>
      <c r="D817" s="140" t="s">
        <v>8434</v>
      </c>
      <c r="E817" s="86" t="s">
        <v>10561</v>
      </c>
      <c r="F817" s="86" t="s">
        <v>980</v>
      </c>
      <c r="G817" s="86">
        <v>5</v>
      </c>
      <c r="H817" s="86" t="s">
        <v>1057</v>
      </c>
      <c r="I817" s="86" t="s">
        <v>36</v>
      </c>
      <c r="J817" s="86" t="s">
        <v>23</v>
      </c>
      <c r="K817" s="86" t="s">
        <v>220</v>
      </c>
      <c r="L817" s="86" t="s">
        <v>45</v>
      </c>
      <c r="M817" s="86" t="s">
        <v>30</v>
      </c>
      <c r="N817" s="86" t="s">
        <v>45</v>
      </c>
    </row>
    <row r="818" spans="1:14" ht="15" customHeight="1">
      <c r="A818" s="140" t="s">
        <v>5094</v>
      </c>
      <c r="B818" s="140" t="s">
        <v>8539</v>
      </c>
      <c r="C818" s="73" t="s">
        <v>7373</v>
      </c>
      <c r="D818" s="73" t="s">
        <v>7995</v>
      </c>
      <c r="E818" s="86" t="s">
        <v>10559</v>
      </c>
      <c r="F818" s="86" t="s">
        <v>980</v>
      </c>
      <c r="G818" s="86">
        <v>5</v>
      </c>
      <c r="H818" s="86" t="s">
        <v>1057</v>
      </c>
      <c r="I818" s="86" t="s">
        <v>165</v>
      </c>
      <c r="J818" s="86" t="s">
        <v>35</v>
      </c>
      <c r="K818" s="86" t="s">
        <v>2146</v>
      </c>
      <c r="L818" s="86" t="s">
        <v>45</v>
      </c>
      <c r="M818" s="86" t="s">
        <v>30</v>
      </c>
      <c r="N818" s="86" t="s">
        <v>45</v>
      </c>
    </row>
    <row r="819" spans="1:14" ht="15" customHeight="1">
      <c r="A819" s="140" t="s">
        <v>5094</v>
      </c>
      <c r="B819" s="140" t="s">
        <v>8539</v>
      </c>
      <c r="C819" s="140" t="s">
        <v>1337</v>
      </c>
      <c r="D819" s="140" t="s">
        <v>8415</v>
      </c>
      <c r="E819" s="86" t="s">
        <v>10563</v>
      </c>
      <c r="F819" s="86" t="s">
        <v>979</v>
      </c>
      <c r="G819" s="86">
        <v>3</v>
      </c>
      <c r="H819" s="86" t="s">
        <v>1057</v>
      </c>
      <c r="I819" s="86" t="s">
        <v>36</v>
      </c>
      <c r="J819" s="86" t="s">
        <v>23</v>
      </c>
      <c r="K819" s="86" t="s">
        <v>220</v>
      </c>
      <c r="L819" s="86" t="s">
        <v>30</v>
      </c>
      <c r="M819" s="86" t="s">
        <v>45</v>
      </c>
      <c r="N819" s="86" t="s">
        <v>45</v>
      </c>
    </row>
    <row r="820" spans="1:14">
      <c r="A820" s="140" t="s">
        <v>5094</v>
      </c>
      <c r="B820" s="140" t="s">
        <v>8539</v>
      </c>
      <c r="C820" s="140" t="s">
        <v>1337</v>
      </c>
      <c r="D820" s="140" t="s">
        <v>7968</v>
      </c>
      <c r="E820" s="86" t="s">
        <v>10564</v>
      </c>
      <c r="F820" s="86" t="s">
        <v>983</v>
      </c>
      <c r="G820" s="86">
        <v>2</v>
      </c>
      <c r="H820" s="86" t="s">
        <v>1057</v>
      </c>
      <c r="I820" s="86" t="s">
        <v>36</v>
      </c>
      <c r="J820" s="86" t="s">
        <v>35</v>
      </c>
      <c r="K820" s="86" t="s">
        <v>221</v>
      </c>
      <c r="L820" s="86" t="s">
        <v>30</v>
      </c>
      <c r="M820" s="86" t="s">
        <v>45</v>
      </c>
      <c r="N820" s="86" t="s">
        <v>30</v>
      </c>
    </row>
    <row r="821" spans="1:14">
      <c r="A821" s="140" t="s">
        <v>5094</v>
      </c>
      <c r="B821" s="140" t="s">
        <v>8539</v>
      </c>
      <c r="C821" s="73" t="s">
        <v>1337</v>
      </c>
      <c r="D821" s="140" t="s">
        <v>10565</v>
      </c>
      <c r="E821" s="86" t="s">
        <v>10566</v>
      </c>
      <c r="F821" s="86" t="s">
        <v>979</v>
      </c>
      <c r="G821" s="86">
        <v>3</v>
      </c>
      <c r="H821" s="86" t="s">
        <v>1057</v>
      </c>
      <c r="I821" s="86" t="s">
        <v>36</v>
      </c>
      <c r="J821" s="86" t="s">
        <v>35</v>
      </c>
      <c r="K821" s="86" t="s">
        <v>220</v>
      </c>
      <c r="L821" s="86" t="s">
        <v>30</v>
      </c>
      <c r="M821" s="86" t="s">
        <v>45</v>
      </c>
      <c r="N821" s="86" t="s">
        <v>30</v>
      </c>
    </row>
    <row r="822" spans="1:14" ht="15" customHeight="1">
      <c r="A822" s="140" t="s">
        <v>5094</v>
      </c>
      <c r="B822" s="140" t="s">
        <v>8539</v>
      </c>
      <c r="C822" s="73" t="s">
        <v>1338</v>
      </c>
      <c r="D822" s="140" t="s">
        <v>7970</v>
      </c>
      <c r="E822" s="86" t="s">
        <v>10569</v>
      </c>
      <c r="F822" s="86" t="s">
        <v>980</v>
      </c>
      <c r="G822" s="86">
        <v>5</v>
      </c>
      <c r="H822" s="86" t="s">
        <v>1057</v>
      </c>
      <c r="I822" s="86" t="s">
        <v>165</v>
      </c>
      <c r="J822" s="86" t="s">
        <v>180</v>
      </c>
      <c r="K822" s="86" t="s">
        <v>218</v>
      </c>
      <c r="L822" s="86" t="s">
        <v>30</v>
      </c>
      <c r="M822" s="86" t="s">
        <v>45</v>
      </c>
      <c r="N822" s="86" t="s">
        <v>45</v>
      </c>
    </row>
    <row r="823" spans="1:14" ht="15" customHeight="1">
      <c r="A823" s="140" t="s">
        <v>5094</v>
      </c>
      <c r="B823" s="140" t="s">
        <v>8539</v>
      </c>
      <c r="C823" s="73" t="s">
        <v>1338</v>
      </c>
      <c r="D823" s="140" t="s">
        <v>8416</v>
      </c>
      <c r="E823" s="86" t="s">
        <v>10570</v>
      </c>
      <c r="F823" s="86" t="s">
        <v>980</v>
      </c>
      <c r="G823" s="86">
        <v>5</v>
      </c>
      <c r="H823" s="86" t="s">
        <v>1057</v>
      </c>
      <c r="I823" s="86" t="s">
        <v>165</v>
      </c>
      <c r="J823" s="86" t="s">
        <v>42</v>
      </c>
      <c r="K823" s="86" t="s">
        <v>220</v>
      </c>
      <c r="L823" s="86" t="s">
        <v>30</v>
      </c>
      <c r="M823" s="86" t="s">
        <v>45</v>
      </c>
      <c r="N823" s="86" t="s">
        <v>45</v>
      </c>
    </row>
    <row r="824" spans="1:14" ht="15" customHeight="1">
      <c r="A824" s="140" t="s">
        <v>5094</v>
      </c>
      <c r="B824" s="140" t="s">
        <v>8539</v>
      </c>
      <c r="C824" s="73" t="s">
        <v>1338</v>
      </c>
      <c r="D824" s="140" t="s">
        <v>7969</v>
      </c>
      <c r="E824" s="86" t="s">
        <v>10571</v>
      </c>
      <c r="F824" s="86" t="s">
        <v>982</v>
      </c>
      <c r="G824" s="86">
        <v>4</v>
      </c>
      <c r="H824" s="86" t="s">
        <v>1057</v>
      </c>
      <c r="I824" s="86" t="s">
        <v>192</v>
      </c>
      <c r="J824" s="86" t="s">
        <v>180</v>
      </c>
      <c r="K824" s="86" t="s">
        <v>220</v>
      </c>
      <c r="L824" s="86" t="s">
        <v>30</v>
      </c>
      <c r="M824" s="86" t="s">
        <v>45</v>
      </c>
      <c r="N824" s="86" t="s">
        <v>30</v>
      </c>
    </row>
    <row r="825" spans="1:14" ht="15" customHeight="1">
      <c r="A825" s="140" t="s">
        <v>5094</v>
      </c>
      <c r="B825" s="140" t="s">
        <v>8539</v>
      </c>
      <c r="C825" s="73" t="s">
        <v>1340</v>
      </c>
      <c r="D825" s="140" t="s">
        <v>8</v>
      </c>
      <c r="E825" s="86" t="s">
        <v>10572</v>
      </c>
      <c r="F825" s="86" t="s">
        <v>980</v>
      </c>
      <c r="G825" s="86">
        <v>5</v>
      </c>
      <c r="H825" s="86" t="s">
        <v>1057</v>
      </c>
      <c r="I825" s="86" t="s">
        <v>165</v>
      </c>
      <c r="J825" s="86" t="s">
        <v>180</v>
      </c>
      <c r="K825" s="86" t="s">
        <v>220</v>
      </c>
      <c r="L825" s="86" t="s">
        <v>30</v>
      </c>
      <c r="M825" s="86" t="s">
        <v>45</v>
      </c>
      <c r="N825" s="86" t="s">
        <v>30</v>
      </c>
    </row>
    <row r="826" spans="1:14" ht="15" customHeight="1">
      <c r="A826" s="140" t="s">
        <v>5094</v>
      </c>
      <c r="B826" s="140" t="s">
        <v>8539</v>
      </c>
      <c r="C826" s="140" t="s">
        <v>1340</v>
      </c>
      <c r="D826" s="140" t="s">
        <v>5980</v>
      </c>
      <c r="E826" s="86" t="s">
        <v>10574</v>
      </c>
      <c r="F826" s="86" t="s">
        <v>979</v>
      </c>
      <c r="G826" s="86">
        <v>3</v>
      </c>
      <c r="H826" s="86" t="s">
        <v>1057</v>
      </c>
      <c r="I826" s="86" t="s">
        <v>192</v>
      </c>
      <c r="J826" s="86" t="s">
        <v>180</v>
      </c>
      <c r="K826" s="86" t="s">
        <v>220</v>
      </c>
      <c r="L826" s="86" t="s">
        <v>30</v>
      </c>
      <c r="M826" s="86" t="s">
        <v>45</v>
      </c>
      <c r="N826" s="86" t="s">
        <v>30</v>
      </c>
    </row>
    <row r="827" spans="1:14" ht="15" customHeight="1">
      <c r="A827" s="140" t="s">
        <v>5094</v>
      </c>
      <c r="B827" s="140" t="s">
        <v>8539</v>
      </c>
      <c r="C827" s="73" t="s">
        <v>1340</v>
      </c>
      <c r="D827" s="140" t="s">
        <v>7971</v>
      </c>
      <c r="E827" s="86" t="s">
        <v>10576</v>
      </c>
      <c r="F827" s="86" t="s">
        <v>980</v>
      </c>
      <c r="G827" s="86">
        <v>5</v>
      </c>
      <c r="H827" s="86" t="s">
        <v>1057</v>
      </c>
      <c r="I827" s="86" t="s">
        <v>165</v>
      </c>
      <c r="J827" s="86" t="s">
        <v>23</v>
      </c>
      <c r="K827" s="86" t="s">
        <v>220</v>
      </c>
      <c r="L827" s="86" t="s">
        <v>30</v>
      </c>
      <c r="M827" s="86" t="s">
        <v>45</v>
      </c>
      <c r="N827" s="86" t="s">
        <v>30</v>
      </c>
    </row>
    <row r="828" spans="1:14" ht="15" customHeight="1">
      <c r="A828" s="140" t="s">
        <v>5094</v>
      </c>
      <c r="B828" s="140" t="s">
        <v>8539</v>
      </c>
      <c r="C828" s="73" t="s">
        <v>1340</v>
      </c>
      <c r="D828" s="140" t="s">
        <v>7996</v>
      </c>
      <c r="E828" s="86" t="s">
        <v>10577</v>
      </c>
      <c r="F828" s="86" t="s">
        <v>980</v>
      </c>
      <c r="G828" s="86">
        <v>5</v>
      </c>
      <c r="H828" s="86" t="s">
        <v>1057</v>
      </c>
      <c r="I828" s="86" t="s">
        <v>165</v>
      </c>
      <c r="J828" s="86" t="s">
        <v>23</v>
      </c>
      <c r="K828" s="86" t="s">
        <v>220</v>
      </c>
      <c r="L828" s="86" t="s">
        <v>30</v>
      </c>
      <c r="M828" s="86" t="s">
        <v>45</v>
      </c>
      <c r="N828" s="86" t="s">
        <v>45</v>
      </c>
    </row>
    <row r="829" spans="1:14" ht="15" customHeight="1">
      <c r="A829" s="140" t="s">
        <v>5094</v>
      </c>
      <c r="B829" s="140" t="s">
        <v>8539</v>
      </c>
      <c r="C829" s="73" t="s">
        <v>1340</v>
      </c>
      <c r="D829" s="140" t="s">
        <v>7973</v>
      </c>
      <c r="E829" s="86" t="s">
        <v>10578</v>
      </c>
      <c r="F829" s="86" t="s">
        <v>982</v>
      </c>
      <c r="G829" s="86">
        <v>4</v>
      </c>
      <c r="H829" s="86" t="s">
        <v>1057</v>
      </c>
      <c r="I829" s="86" t="s">
        <v>165</v>
      </c>
      <c r="J829" s="86" t="s">
        <v>187</v>
      </c>
      <c r="K829" s="86" t="s">
        <v>220</v>
      </c>
      <c r="L829" s="86" t="s">
        <v>45</v>
      </c>
      <c r="M829" s="86" t="s">
        <v>45</v>
      </c>
      <c r="N829" s="86" t="s">
        <v>45</v>
      </c>
    </row>
    <row r="830" spans="1:14" ht="15" customHeight="1">
      <c r="A830" s="140" t="s">
        <v>5094</v>
      </c>
      <c r="B830" s="140" t="s">
        <v>8539</v>
      </c>
      <c r="C830" s="73" t="s">
        <v>1340</v>
      </c>
      <c r="D830" s="140" t="s">
        <v>10401</v>
      </c>
      <c r="E830" s="86" t="s">
        <v>10582</v>
      </c>
      <c r="F830" s="86" t="s">
        <v>980</v>
      </c>
      <c r="G830" s="86">
        <v>5</v>
      </c>
      <c r="H830" s="86" t="s">
        <v>1057</v>
      </c>
      <c r="I830" s="86" t="s">
        <v>165</v>
      </c>
      <c r="J830" s="86" t="s">
        <v>23</v>
      </c>
      <c r="K830" s="86" t="s">
        <v>220</v>
      </c>
      <c r="L830" s="86" t="s">
        <v>30</v>
      </c>
      <c r="M830" s="86" t="s">
        <v>45</v>
      </c>
      <c r="N830" s="86" t="s">
        <v>45</v>
      </c>
    </row>
    <row r="831" spans="1:14" ht="15" customHeight="1">
      <c r="A831" s="140" t="s">
        <v>5094</v>
      </c>
      <c r="B831" s="140" t="s">
        <v>8539</v>
      </c>
      <c r="C831" s="73" t="s">
        <v>1340</v>
      </c>
      <c r="D831" s="140" t="s">
        <v>7974</v>
      </c>
      <c r="E831" s="86" t="s">
        <v>10583</v>
      </c>
      <c r="F831" s="86" t="s">
        <v>980</v>
      </c>
      <c r="G831" s="86">
        <v>5</v>
      </c>
      <c r="H831" s="86" t="s">
        <v>1057</v>
      </c>
      <c r="I831" s="86" t="s">
        <v>165</v>
      </c>
      <c r="J831" s="86" t="s">
        <v>25</v>
      </c>
      <c r="K831" s="86" t="s">
        <v>220</v>
      </c>
      <c r="L831" s="86" t="s">
        <v>30</v>
      </c>
      <c r="M831" s="86" t="s">
        <v>45</v>
      </c>
      <c r="N831" s="86" t="s">
        <v>45</v>
      </c>
    </row>
    <row r="832" spans="1:14" ht="15" customHeight="1">
      <c r="A832" s="140" t="s">
        <v>5094</v>
      </c>
      <c r="B832" s="140" t="s">
        <v>8539</v>
      </c>
      <c r="C832" s="140" t="s">
        <v>1340</v>
      </c>
      <c r="D832" s="140" t="s">
        <v>414</v>
      </c>
      <c r="E832" s="86" t="s">
        <v>10584</v>
      </c>
      <c r="F832" s="86" t="s">
        <v>980</v>
      </c>
      <c r="G832" s="86">
        <v>5</v>
      </c>
      <c r="H832" s="86" t="s">
        <v>1057</v>
      </c>
      <c r="I832" s="86" t="s">
        <v>165</v>
      </c>
      <c r="J832" s="86" t="s">
        <v>25</v>
      </c>
      <c r="K832" s="86" t="s">
        <v>220</v>
      </c>
      <c r="L832" s="86" t="s">
        <v>30</v>
      </c>
      <c r="M832" s="86" t="s">
        <v>45</v>
      </c>
      <c r="N832" s="86" t="s">
        <v>30</v>
      </c>
    </row>
    <row r="833" spans="1:14" ht="15" customHeight="1">
      <c r="A833" s="140" t="s">
        <v>5094</v>
      </c>
      <c r="B833" s="140" t="s">
        <v>8539</v>
      </c>
      <c r="C833" s="73" t="s">
        <v>1323</v>
      </c>
      <c r="D833" s="140" t="s">
        <v>4693</v>
      </c>
      <c r="E833" s="86" t="s">
        <v>10588</v>
      </c>
      <c r="F833" s="86" t="s">
        <v>980</v>
      </c>
      <c r="G833" s="86">
        <v>5</v>
      </c>
      <c r="H833" s="86" t="s">
        <v>1057</v>
      </c>
      <c r="I833" s="86" t="s">
        <v>165</v>
      </c>
      <c r="J833" s="86" t="s">
        <v>180</v>
      </c>
      <c r="K833" s="86" t="s">
        <v>223</v>
      </c>
      <c r="L833" s="86" t="s">
        <v>30</v>
      </c>
      <c r="M833" s="86" t="s">
        <v>45</v>
      </c>
      <c r="N833" s="86" t="s">
        <v>30</v>
      </c>
    </row>
    <row r="834" spans="1:14" ht="15" customHeight="1">
      <c r="A834" s="140" t="s">
        <v>5094</v>
      </c>
      <c r="B834" s="140" t="s">
        <v>8539</v>
      </c>
      <c r="C834" s="140" t="s">
        <v>1323</v>
      </c>
      <c r="D834" s="73" t="s">
        <v>7997</v>
      </c>
      <c r="E834" s="86" t="s">
        <v>10589</v>
      </c>
      <c r="F834" s="86" t="s">
        <v>980</v>
      </c>
      <c r="G834" s="86">
        <v>5</v>
      </c>
      <c r="H834" s="86" t="s">
        <v>1057</v>
      </c>
      <c r="I834" s="86" t="s">
        <v>165</v>
      </c>
      <c r="J834" s="86" t="s">
        <v>35</v>
      </c>
      <c r="K834" s="86" t="s">
        <v>24</v>
      </c>
      <c r="L834" s="86" t="s">
        <v>30</v>
      </c>
      <c r="M834" s="86" t="s">
        <v>45</v>
      </c>
      <c r="N834" s="86" t="s">
        <v>45</v>
      </c>
    </row>
    <row r="835" spans="1:14" ht="15" customHeight="1">
      <c r="A835" s="140" t="s">
        <v>5094</v>
      </c>
      <c r="B835" s="140" t="s">
        <v>8539</v>
      </c>
      <c r="C835" s="140" t="s">
        <v>1323</v>
      </c>
      <c r="D835" s="140" t="s">
        <v>8430</v>
      </c>
      <c r="E835" s="86" t="s">
        <v>10591</v>
      </c>
      <c r="F835" s="86" t="s">
        <v>982</v>
      </c>
      <c r="G835" s="86">
        <v>4</v>
      </c>
      <c r="H835" s="86" t="s">
        <v>1057</v>
      </c>
      <c r="I835" s="86" t="s">
        <v>165</v>
      </c>
      <c r="J835" s="86" t="s">
        <v>35</v>
      </c>
      <c r="K835" s="86" t="s">
        <v>220</v>
      </c>
      <c r="L835" s="86" t="s">
        <v>30</v>
      </c>
      <c r="M835" s="86" t="s">
        <v>45</v>
      </c>
      <c r="N835" s="86" t="s">
        <v>45</v>
      </c>
    </row>
    <row r="836" spans="1:14">
      <c r="A836" s="140" t="s">
        <v>5094</v>
      </c>
      <c r="B836" s="140" t="s">
        <v>8539</v>
      </c>
      <c r="C836" s="140" t="s">
        <v>1323</v>
      </c>
      <c r="D836" s="140" t="s">
        <v>7998</v>
      </c>
      <c r="E836" s="86" t="s">
        <v>10593</v>
      </c>
      <c r="F836" s="86" t="s">
        <v>983</v>
      </c>
      <c r="G836" s="86">
        <v>2</v>
      </c>
      <c r="H836" s="86" t="s">
        <v>1057</v>
      </c>
      <c r="I836" s="86" t="s">
        <v>36</v>
      </c>
      <c r="J836" s="86" t="s">
        <v>35</v>
      </c>
      <c r="K836" s="86" t="s">
        <v>220</v>
      </c>
      <c r="L836" s="86" t="s">
        <v>45</v>
      </c>
      <c r="M836" s="86" t="s">
        <v>45</v>
      </c>
      <c r="N836" s="86" t="s">
        <v>45</v>
      </c>
    </row>
    <row r="837" spans="1:14" ht="15" customHeight="1">
      <c r="A837" s="140" t="s">
        <v>5094</v>
      </c>
      <c r="B837" s="140" t="s">
        <v>8539</v>
      </c>
      <c r="C837" s="140" t="s">
        <v>1323</v>
      </c>
      <c r="D837" s="73" t="s">
        <v>8060</v>
      </c>
      <c r="E837" s="86" t="s">
        <v>10595</v>
      </c>
      <c r="F837" s="86" t="s">
        <v>981</v>
      </c>
      <c r="G837" s="86">
        <v>1</v>
      </c>
      <c r="H837" s="86" t="s">
        <v>1057</v>
      </c>
      <c r="I837" s="86" t="s">
        <v>190</v>
      </c>
      <c r="J837" s="86" t="s">
        <v>25</v>
      </c>
      <c r="K837" s="86" t="s">
        <v>220</v>
      </c>
      <c r="L837" s="86" t="s">
        <v>30</v>
      </c>
      <c r="M837" s="86" t="s">
        <v>45</v>
      </c>
      <c r="N837" s="86" t="s">
        <v>45</v>
      </c>
    </row>
    <row r="838" spans="1:14" ht="15" customHeight="1">
      <c r="A838" s="140" t="s">
        <v>5094</v>
      </c>
      <c r="B838" s="140" t="s">
        <v>8539</v>
      </c>
      <c r="C838" s="73" t="s">
        <v>1323</v>
      </c>
      <c r="D838" s="140" t="s">
        <v>8075</v>
      </c>
      <c r="E838" s="86" t="s">
        <v>10596</v>
      </c>
      <c r="F838" s="86" t="s">
        <v>981</v>
      </c>
      <c r="G838" s="86">
        <v>1</v>
      </c>
      <c r="H838" s="86" t="s">
        <v>1057</v>
      </c>
      <c r="I838" s="86" t="s">
        <v>57</v>
      </c>
      <c r="J838" s="86" t="s">
        <v>25</v>
      </c>
      <c r="K838" s="86" t="s">
        <v>220</v>
      </c>
      <c r="L838" s="86" t="s">
        <v>45</v>
      </c>
      <c r="M838" s="86" t="s">
        <v>45</v>
      </c>
      <c r="N838" s="86" t="s">
        <v>45</v>
      </c>
    </row>
    <row r="839" spans="1:14">
      <c r="A839" s="140" t="s">
        <v>5094</v>
      </c>
      <c r="B839" s="140" t="s">
        <v>8539</v>
      </c>
      <c r="C839" s="140" t="s">
        <v>8315</v>
      </c>
      <c r="D839" s="73" t="s">
        <v>8360</v>
      </c>
      <c r="E839" s="86" t="s">
        <v>10597</v>
      </c>
      <c r="F839" s="86" t="s">
        <v>980</v>
      </c>
      <c r="G839" s="86">
        <v>5</v>
      </c>
      <c r="H839" s="86" t="s">
        <v>1057</v>
      </c>
      <c r="I839" s="86" t="s">
        <v>36</v>
      </c>
      <c r="J839" s="86" t="s">
        <v>35</v>
      </c>
      <c r="K839" s="86" t="s">
        <v>220</v>
      </c>
      <c r="L839" s="86" t="s">
        <v>45</v>
      </c>
      <c r="M839" s="86" t="s">
        <v>45</v>
      </c>
      <c r="N839" s="86" t="s">
        <v>30</v>
      </c>
    </row>
    <row r="840" spans="1:14" ht="15" customHeight="1">
      <c r="A840" s="140" t="s">
        <v>5094</v>
      </c>
      <c r="B840" s="140" t="s">
        <v>8539</v>
      </c>
      <c r="C840" s="777" t="s">
        <v>8315</v>
      </c>
      <c r="D840" s="73" t="s">
        <v>8371</v>
      </c>
      <c r="E840" s="86" t="s">
        <v>10599</v>
      </c>
      <c r="F840" s="86" t="s">
        <v>980</v>
      </c>
      <c r="G840" s="86">
        <v>5</v>
      </c>
      <c r="H840" s="86" t="s">
        <v>1057</v>
      </c>
      <c r="I840" s="86" t="s">
        <v>165</v>
      </c>
      <c r="J840" s="86" t="s">
        <v>35</v>
      </c>
      <c r="K840" s="86" t="s">
        <v>223</v>
      </c>
      <c r="L840" s="86" t="s">
        <v>45</v>
      </c>
      <c r="M840" s="86" t="s">
        <v>45</v>
      </c>
      <c r="N840" s="86" t="s">
        <v>30</v>
      </c>
    </row>
    <row r="841" spans="1:14" ht="15" customHeight="1">
      <c r="A841" s="140" t="s">
        <v>5094</v>
      </c>
      <c r="B841" s="140" t="s">
        <v>8539</v>
      </c>
      <c r="C841" s="777" t="s">
        <v>8315</v>
      </c>
      <c r="D841" s="73" t="s">
        <v>8372</v>
      </c>
      <c r="E841" s="86" t="s">
        <v>10601</v>
      </c>
      <c r="F841" s="86" t="s">
        <v>980</v>
      </c>
      <c r="G841" s="86">
        <v>5</v>
      </c>
      <c r="H841" s="86" t="s">
        <v>1057</v>
      </c>
      <c r="I841" s="86" t="s">
        <v>165</v>
      </c>
      <c r="J841" s="86" t="s">
        <v>191</v>
      </c>
      <c r="K841" s="86" t="s">
        <v>220</v>
      </c>
      <c r="L841" s="86" t="s">
        <v>45</v>
      </c>
      <c r="M841" s="86" t="s">
        <v>45</v>
      </c>
      <c r="N841" s="86" t="s">
        <v>45</v>
      </c>
    </row>
    <row r="842" spans="1:14" ht="15" customHeight="1">
      <c r="A842" s="140" t="s">
        <v>8063</v>
      </c>
      <c r="B842" s="140" t="s">
        <v>11803</v>
      </c>
      <c r="C842" s="140" t="s">
        <v>7632</v>
      </c>
      <c r="D842" s="140" t="s">
        <v>12548</v>
      </c>
      <c r="E842" s="86" t="s">
        <v>8253</v>
      </c>
      <c r="F842" s="86" t="s">
        <v>980</v>
      </c>
      <c r="G842" s="86">
        <v>5</v>
      </c>
      <c r="H842" s="86" t="s">
        <v>1057</v>
      </c>
      <c r="I842" s="86" t="s">
        <v>165</v>
      </c>
      <c r="J842" s="86" t="s">
        <v>180</v>
      </c>
      <c r="K842" s="86" t="s">
        <v>220</v>
      </c>
      <c r="L842" s="86" t="s">
        <v>30</v>
      </c>
      <c r="M842" s="86" t="s">
        <v>45</v>
      </c>
      <c r="N842" s="86" t="s">
        <v>45</v>
      </c>
    </row>
    <row r="843" spans="1:14" ht="15" customHeight="1">
      <c r="A843" s="140" t="s">
        <v>8063</v>
      </c>
      <c r="B843" s="140" t="s">
        <v>11803</v>
      </c>
      <c r="C843" s="73" t="s">
        <v>7632</v>
      </c>
      <c r="D843" s="140" t="s">
        <v>12558</v>
      </c>
      <c r="E843" s="86" t="s">
        <v>9902</v>
      </c>
      <c r="F843" s="86" t="s">
        <v>980</v>
      </c>
      <c r="G843" s="86">
        <v>5</v>
      </c>
      <c r="H843" s="86" t="s">
        <v>1057</v>
      </c>
      <c r="I843" s="778" t="s">
        <v>165</v>
      </c>
      <c r="J843" s="778" t="s">
        <v>25</v>
      </c>
      <c r="K843" s="778" t="s">
        <v>220</v>
      </c>
      <c r="L843" s="86" t="s">
        <v>30</v>
      </c>
      <c r="M843" s="86" t="s">
        <v>45</v>
      </c>
      <c r="N843" s="86" t="s">
        <v>45</v>
      </c>
    </row>
    <row r="844" spans="1:14" ht="15" customHeight="1">
      <c r="A844" s="140" t="s">
        <v>8063</v>
      </c>
      <c r="B844" s="140" t="s">
        <v>11803</v>
      </c>
      <c r="C844" s="140" t="s">
        <v>7632</v>
      </c>
      <c r="D844" s="140" t="s">
        <v>11805</v>
      </c>
      <c r="E844" s="86" t="s">
        <v>11809</v>
      </c>
      <c r="F844" s="86" t="s">
        <v>980</v>
      </c>
      <c r="G844" s="86">
        <v>5</v>
      </c>
      <c r="H844" s="86" t="s">
        <v>1057</v>
      </c>
      <c r="I844" s="778" t="s">
        <v>165</v>
      </c>
      <c r="J844" s="778" t="s">
        <v>180</v>
      </c>
      <c r="K844" s="778" t="s">
        <v>220</v>
      </c>
      <c r="L844" s="86" t="s">
        <v>45</v>
      </c>
      <c r="M844" s="86" t="s">
        <v>30</v>
      </c>
      <c r="N844" s="86" t="s">
        <v>45</v>
      </c>
    </row>
    <row r="845" spans="1:14" ht="15" customHeight="1">
      <c r="A845" s="140" t="s">
        <v>8063</v>
      </c>
      <c r="B845" s="140" t="s">
        <v>11803</v>
      </c>
      <c r="C845" s="140" t="s">
        <v>7632</v>
      </c>
      <c r="D845" s="140" t="s">
        <v>11806</v>
      </c>
      <c r="E845" s="86" t="s">
        <v>11810</v>
      </c>
      <c r="F845" s="86" t="s">
        <v>980</v>
      </c>
      <c r="G845" s="86">
        <v>5</v>
      </c>
      <c r="H845" s="86" t="s">
        <v>1057</v>
      </c>
      <c r="I845" s="778" t="s">
        <v>165</v>
      </c>
      <c r="J845" s="778" t="s">
        <v>42</v>
      </c>
      <c r="K845" s="148" t="s">
        <v>220</v>
      </c>
      <c r="L845" s="86" t="s">
        <v>45</v>
      </c>
      <c r="M845" s="86" t="s">
        <v>30</v>
      </c>
      <c r="N845" s="86" t="s">
        <v>45</v>
      </c>
    </row>
    <row r="846" spans="1:14" ht="15" customHeight="1">
      <c r="A846" s="140" t="s">
        <v>8063</v>
      </c>
      <c r="B846" s="140" t="s">
        <v>11803</v>
      </c>
      <c r="C846" s="140" t="s">
        <v>11094</v>
      </c>
      <c r="D846" s="140" t="s">
        <v>12559</v>
      </c>
      <c r="E846" s="86" t="s">
        <v>10693</v>
      </c>
      <c r="F846" s="86" t="s">
        <v>980</v>
      </c>
      <c r="G846" s="86">
        <v>5</v>
      </c>
      <c r="H846" s="86" t="s">
        <v>1057</v>
      </c>
      <c r="I846" s="86" t="s">
        <v>165</v>
      </c>
      <c r="J846" s="86" t="s">
        <v>35</v>
      </c>
      <c r="K846" s="86" t="s">
        <v>24</v>
      </c>
      <c r="L846" s="86" t="s">
        <v>30</v>
      </c>
      <c r="M846" s="86" t="s">
        <v>45</v>
      </c>
      <c r="N846" s="86" t="s">
        <v>45</v>
      </c>
    </row>
    <row r="847" spans="1:14" ht="15" customHeight="1">
      <c r="A847" s="140" t="s">
        <v>8063</v>
      </c>
      <c r="B847" s="140" t="s">
        <v>11803</v>
      </c>
      <c r="C847" s="140" t="s">
        <v>1318</v>
      </c>
      <c r="D847" s="140" t="s">
        <v>10688</v>
      </c>
      <c r="E847" s="86" t="s">
        <v>10689</v>
      </c>
      <c r="F847" s="86" t="s">
        <v>982</v>
      </c>
      <c r="G847" s="86">
        <v>4</v>
      </c>
      <c r="H847" s="86" t="s">
        <v>1057</v>
      </c>
      <c r="I847" s="86" t="s">
        <v>165</v>
      </c>
      <c r="J847" s="86" t="s">
        <v>35</v>
      </c>
      <c r="K847" s="86" t="s">
        <v>220</v>
      </c>
      <c r="L847" s="86" t="s">
        <v>30</v>
      </c>
      <c r="M847" s="86" t="s">
        <v>45</v>
      </c>
      <c r="N847" s="86" t="s">
        <v>45</v>
      </c>
    </row>
    <row r="848" spans="1:14" ht="15" customHeight="1">
      <c r="A848" s="140" t="s">
        <v>8063</v>
      </c>
      <c r="B848" s="140" t="s">
        <v>11803</v>
      </c>
      <c r="C848" s="140" t="s">
        <v>1318</v>
      </c>
      <c r="D848" s="140" t="s">
        <v>12549</v>
      </c>
      <c r="E848" s="86" t="s">
        <v>8254</v>
      </c>
      <c r="F848" s="86" t="s">
        <v>982</v>
      </c>
      <c r="G848" s="86">
        <v>4</v>
      </c>
      <c r="H848" s="86" t="s">
        <v>1057</v>
      </c>
      <c r="I848" s="86" t="s">
        <v>165</v>
      </c>
      <c r="J848" s="86" t="s">
        <v>35</v>
      </c>
      <c r="K848" s="86" t="s">
        <v>220</v>
      </c>
      <c r="L848" s="86" t="s">
        <v>45</v>
      </c>
      <c r="M848" s="86" t="s">
        <v>45</v>
      </c>
      <c r="N848" s="86" t="s">
        <v>30</v>
      </c>
    </row>
    <row r="849" spans="1:14" ht="15" customHeight="1">
      <c r="A849" s="140" t="s">
        <v>8063</v>
      </c>
      <c r="B849" s="140" t="s">
        <v>11803</v>
      </c>
      <c r="C849" s="140" t="s">
        <v>1318</v>
      </c>
      <c r="D849" s="140" t="s">
        <v>12561</v>
      </c>
      <c r="E849" s="86" t="s">
        <v>8255</v>
      </c>
      <c r="F849" s="86" t="s">
        <v>982</v>
      </c>
      <c r="G849" s="86">
        <v>4</v>
      </c>
      <c r="H849" s="86" t="s">
        <v>1057</v>
      </c>
      <c r="I849" s="86" t="s">
        <v>192</v>
      </c>
      <c r="J849" s="86" t="s">
        <v>191</v>
      </c>
      <c r="K849" s="86" t="s">
        <v>220</v>
      </c>
      <c r="L849" s="86" t="s">
        <v>30</v>
      </c>
      <c r="M849" s="86" t="s">
        <v>45</v>
      </c>
      <c r="N849" s="86" t="s">
        <v>30</v>
      </c>
    </row>
    <row r="850" spans="1:14" ht="15" customHeight="1">
      <c r="A850" s="140" t="s">
        <v>8063</v>
      </c>
      <c r="B850" s="140" t="s">
        <v>11803</v>
      </c>
      <c r="C850" s="140" t="s">
        <v>1318</v>
      </c>
      <c r="D850" s="140" t="s">
        <v>12560</v>
      </c>
      <c r="E850" s="86" t="s">
        <v>8256</v>
      </c>
      <c r="F850" s="86" t="s">
        <v>980</v>
      </c>
      <c r="G850" s="86">
        <v>5</v>
      </c>
      <c r="H850" s="86" t="s">
        <v>1057</v>
      </c>
      <c r="I850" s="86" t="s">
        <v>165</v>
      </c>
      <c r="J850" s="86" t="s">
        <v>169</v>
      </c>
      <c r="K850" s="86" t="s">
        <v>220</v>
      </c>
      <c r="L850" s="86" t="s">
        <v>45</v>
      </c>
      <c r="M850" s="86" t="s">
        <v>45</v>
      </c>
      <c r="N850" s="86" t="s">
        <v>45</v>
      </c>
    </row>
    <row r="851" spans="1:14" ht="15" customHeight="1">
      <c r="A851" s="140" t="s">
        <v>8063</v>
      </c>
      <c r="B851" s="140" t="s">
        <v>11803</v>
      </c>
      <c r="C851" s="140" t="s">
        <v>1318</v>
      </c>
      <c r="D851" s="140" t="s">
        <v>12562</v>
      </c>
      <c r="E851" s="86" t="s">
        <v>8257</v>
      </c>
      <c r="F851" s="86" t="s">
        <v>980</v>
      </c>
      <c r="G851" s="86">
        <v>5</v>
      </c>
      <c r="H851" s="86" t="s">
        <v>1057</v>
      </c>
      <c r="I851" s="86" t="s">
        <v>165</v>
      </c>
      <c r="J851" s="86" t="s">
        <v>182</v>
      </c>
      <c r="K851" s="86" t="s">
        <v>220</v>
      </c>
      <c r="L851" s="86" t="s">
        <v>30</v>
      </c>
      <c r="M851" s="86" t="s">
        <v>45</v>
      </c>
      <c r="N851" s="86" t="s">
        <v>45</v>
      </c>
    </row>
    <row r="852" spans="1:14" ht="15" customHeight="1">
      <c r="A852" s="140" t="s">
        <v>8063</v>
      </c>
      <c r="B852" s="140" t="s">
        <v>11803</v>
      </c>
      <c r="C852" s="140" t="s">
        <v>4473</v>
      </c>
      <c r="D852" s="140" t="s">
        <v>12563</v>
      </c>
      <c r="E852" s="86" t="s">
        <v>8890</v>
      </c>
      <c r="F852" s="86" t="s">
        <v>982</v>
      </c>
      <c r="G852" s="86">
        <v>4</v>
      </c>
      <c r="H852" s="86" t="s">
        <v>1057</v>
      </c>
      <c r="I852" s="86" t="s">
        <v>192</v>
      </c>
      <c r="J852" s="86" t="s">
        <v>35</v>
      </c>
      <c r="K852" s="86" t="s">
        <v>220</v>
      </c>
      <c r="L852" s="86" t="s">
        <v>45</v>
      </c>
      <c r="M852" s="86" t="s">
        <v>45</v>
      </c>
      <c r="N852" s="86" t="s">
        <v>30</v>
      </c>
    </row>
    <row r="853" spans="1:14" ht="15" customHeight="1">
      <c r="A853" s="140" t="s">
        <v>8063</v>
      </c>
      <c r="B853" s="140" t="s">
        <v>11803</v>
      </c>
      <c r="C853" s="140" t="s">
        <v>6399</v>
      </c>
      <c r="D853" s="140" t="s">
        <v>8068</v>
      </c>
      <c r="E853" s="86" t="s">
        <v>8299</v>
      </c>
      <c r="F853" s="86" t="s">
        <v>980</v>
      </c>
      <c r="G853" s="86">
        <v>5</v>
      </c>
      <c r="H853" s="86" t="s">
        <v>1057</v>
      </c>
      <c r="I853" s="86" t="s">
        <v>165</v>
      </c>
      <c r="J853" s="86" t="s">
        <v>35</v>
      </c>
      <c r="K853" s="86" t="s">
        <v>220</v>
      </c>
      <c r="L853" s="86" t="s">
        <v>45</v>
      </c>
      <c r="M853" s="86" t="s">
        <v>30</v>
      </c>
      <c r="N853" s="86" t="s">
        <v>45</v>
      </c>
    </row>
    <row r="854" spans="1:14" ht="15" customHeight="1">
      <c r="A854" s="140" t="s">
        <v>8063</v>
      </c>
      <c r="B854" s="140" t="s">
        <v>11803</v>
      </c>
      <c r="C854" s="140" t="s">
        <v>6399</v>
      </c>
      <c r="D854" s="140" t="s">
        <v>8296</v>
      </c>
      <c r="E854" s="86" t="s">
        <v>8300</v>
      </c>
      <c r="F854" s="86" t="s">
        <v>980</v>
      </c>
      <c r="G854" s="86">
        <v>5</v>
      </c>
      <c r="H854" s="86" t="s">
        <v>1059</v>
      </c>
      <c r="I854" s="86" t="s">
        <v>165</v>
      </c>
      <c r="J854" s="86" t="s">
        <v>35</v>
      </c>
      <c r="K854" s="86" t="s">
        <v>220</v>
      </c>
      <c r="L854" s="86" t="s">
        <v>45</v>
      </c>
      <c r="M854" s="86" t="s">
        <v>30</v>
      </c>
      <c r="N854" s="86" t="s">
        <v>45</v>
      </c>
    </row>
    <row r="855" spans="1:14" ht="15" customHeight="1">
      <c r="A855" s="140" t="s">
        <v>8063</v>
      </c>
      <c r="B855" s="140" t="s">
        <v>11803</v>
      </c>
      <c r="C855" s="140" t="s">
        <v>5966</v>
      </c>
      <c r="D855" s="140" t="s">
        <v>10694</v>
      </c>
      <c r="E855" s="86" t="s">
        <v>10695</v>
      </c>
      <c r="F855" s="86" t="s">
        <v>982</v>
      </c>
      <c r="G855" s="86">
        <v>4</v>
      </c>
      <c r="H855" s="86" t="s">
        <v>1060</v>
      </c>
      <c r="I855" s="86" t="s">
        <v>165</v>
      </c>
      <c r="J855" s="86" t="s">
        <v>187</v>
      </c>
      <c r="K855" s="86" t="s">
        <v>220</v>
      </c>
      <c r="L855" s="86" t="s">
        <v>45</v>
      </c>
      <c r="M855" s="86" t="s">
        <v>45</v>
      </c>
      <c r="N855" s="86" t="s">
        <v>45</v>
      </c>
    </row>
    <row r="856" spans="1:14" ht="15" customHeight="1">
      <c r="A856" s="140" t="s">
        <v>8063</v>
      </c>
      <c r="B856" s="140" t="s">
        <v>11803</v>
      </c>
      <c r="C856" s="140" t="s">
        <v>5966</v>
      </c>
      <c r="D856" s="140" t="s">
        <v>8042</v>
      </c>
      <c r="E856" s="86" t="s">
        <v>8258</v>
      </c>
      <c r="F856" s="86" t="s">
        <v>979</v>
      </c>
      <c r="G856" s="86">
        <v>3</v>
      </c>
      <c r="H856" s="86" t="s">
        <v>1057</v>
      </c>
      <c r="I856" s="86" t="s">
        <v>36</v>
      </c>
      <c r="J856" s="86" t="s">
        <v>180</v>
      </c>
      <c r="K856" s="86" t="s">
        <v>220</v>
      </c>
      <c r="L856" s="86" t="s">
        <v>30</v>
      </c>
      <c r="M856" s="86" t="s">
        <v>45</v>
      </c>
      <c r="N856" s="86" t="s">
        <v>45</v>
      </c>
    </row>
    <row r="857" spans="1:14" ht="15" customHeight="1">
      <c r="A857" s="140" t="s">
        <v>8063</v>
      </c>
      <c r="B857" s="140" t="s">
        <v>11803</v>
      </c>
      <c r="C857" s="140" t="s">
        <v>5966</v>
      </c>
      <c r="D857" s="140" t="s">
        <v>7077</v>
      </c>
      <c r="E857" s="86" t="s">
        <v>8660</v>
      </c>
      <c r="F857" s="86" t="s">
        <v>979</v>
      </c>
      <c r="G857" s="86">
        <v>3</v>
      </c>
      <c r="H857" s="86" t="s">
        <v>1057</v>
      </c>
      <c r="I857" s="86" t="s">
        <v>192</v>
      </c>
      <c r="J857" s="86" t="s">
        <v>35</v>
      </c>
      <c r="K857" s="86" t="s">
        <v>220</v>
      </c>
      <c r="L857" s="86" t="s">
        <v>30</v>
      </c>
      <c r="M857" s="86" t="s">
        <v>45</v>
      </c>
      <c r="N857" s="86" t="s">
        <v>30</v>
      </c>
    </row>
    <row r="858" spans="1:14" ht="15" customHeight="1">
      <c r="A858" s="140" t="s">
        <v>8063</v>
      </c>
      <c r="B858" s="140" t="s">
        <v>11803</v>
      </c>
      <c r="C858" s="140" t="s">
        <v>5966</v>
      </c>
      <c r="D858" s="140" t="s">
        <v>8043</v>
      </c>
      <c r="E858" s="86" t="s">
        <v>8259</v>
      </c>
      <c r="F858" s="86" t="s">
        <v>980</v>
      </c>
      <c r="G858" s="86">
        <v>5</v>
      </c>
      <c r="H858" s="86" t="s">
        <v>1057</v>
      </c>
      <c r="I858" s="86" t="s">
        <v>165</v>
      </c>
      <c r="J858" s="86" t="s">
        <v>35</v>
      </c>
      <c r="K858" s="86" t="s">
        <v>7744</v>
      </c>
      <c r="L858" s="86" t="s">
        <v>30</v>
      </c>
      <c r="M858" s="86" t="s">
        <v>45</v>
      </c>
      <c r="N858" s="86" t="s">
        <v>45</v>
      </c>
    </row>
    <row r="859" spans="1:14" ht="15" customHeight="1">
      <c r="A859" s="140" t="s">
        <v>8063</v>
      </c>
      <c r="B859" s="140" t="s">
        <v>11803</v>
      </c>
      <c r="C859" s="140" t="s">
        <v>5966</v>
      </c>
      <c r="D859" s="140" t="s">
        <v>8044</v>
      </c>
      <c r="E859" s="86" t="s">
        <v>8260</v>
      </c>
      <c r="F859" s="86" t="s">
        <v>980</v>
      </c>
      <c r="G859" s="86">
        <v>5</v>
      </c>
      <c r="H859" s="86" t="s">
        <v>1057</v>
      </c>
      <c r="I859" s="86" t="s">
        <v>165</v>
      </c>
      <c r="J859" s="86" t="s">
        <v>35</v>
      </c>
      <c r="K859" s="86" t="s">
        <v>6535</v>
      </c>
      <c r="L859" s="86" t="s">
        <v>30</v>
      </c>
      <c r="M859" s="86" t="s">
        <v>45</v>
      </c>
      <c r="N859" s="86" t="s">
        <v>45</v>
      </c>
    </row>
    <row r="860" spans="1:14" ht="15" customHeight="1">
      <c r="A860" s="140" t="s">
        <v>8063</v>
      </c>
      <c r="B860" s="140" t="s">
        <v>11803</v>
      </c>
      <c r="C860" s="140" t="s">
        <v>5966</v>
      </c>
      <c r="D860" s="140" t="s">
        <v>8045</v>
      </c>
      <c r="E860" s="86" t="s">
        <v>8261</v>
      </c>
      <c r="F860" s="86" t="s">
        <v>980</v>
      </c>
      <c r="G860" s="86">
        <v>5</v>
      </c>
      <c r="H860" s="86" t="s">
        <v>1057</v>
      </c>
      <c r="I860" s="86" t="s">
        <v>165</v>
      </c>
      <c r="J860" s="86" t="s">
        <v>35</v>
      </c>
      <c r="K860" s="86" t="s">
        <v>226</v>
      </c>
      <c r="L860" s="86" t="s">
        <v>30</v>
      </c>
      <c r="M860" s="86" t="s">
        <v>45</v>
      </c>
      <c r="N860" s="86" t="s">
        <v>45</v>
      </c>
    </row>
    <row r="861" spans="1:14" ht="15" customHeight="1">
      <c r="A861" s="140" t="s">
        <v>8063</v>
      </c>
      <c r="B861" s="140" t="s">
        <v>11803</v>
      </c>
      <c r="C861" s="140" t="s">
        <v>5966</v>
      </c>
      <c r="D861" s="140" t="s">
        <v>12550</v>
      </c>
      <c r="E861" s="86" t="s">
        <v>10690</v>
      </c>
      <c r="F861" s="86" t="s">
        <v>980</v>
      </c>
      <c r="G861" s="86">
        <v>5</v>
      </c>
      <c r="H861" s="86" t="s">
        <v>1059</v>
      </c>
      <c r="I861" s="86" t="s">
        <v>165</v>
      </c>
      <c r="J861" s="86" t="s">
        <v>35</v>
      </c>
      <c r="K861" s="86" t="s">
        <v>218</v>
      </c>
      <c r="L861" s="86" t="s">
        <v>45</v>
      </c>
      <c r="M861" s="86" t="s">
        <v>45</v>
      </c>
      <c r="N861" s="86" t="s">
        <v>45</v>
      </c>
    </row>
    <row r="862" spans="1:14" ht="15" customHeight="1">
      <c r="A862" s="140" t="s">
        <v>8063</v>
      </c>
      <c r="B862" s="140" t="s">
        <v>11803</v>
      </c>
      <c r="C862" s="140" t="s">
        <v>5966</v>
      </c>
      <c r="D862" s="140" t="s">
        <v>8046</v>
      </c>
      <c r="E862" s="86" t="s">
        <v>8262</v>
      </c>
      <c r="F862" s="86" t="s">
        <v>980</v>
      </c>
      <c r="G862" s="86">
        <v>5</v>
      </c>
      <c r="H862" s="86" t="s">
        <v>1057</v>
      </c>
      <c r="I862" s="86" t="s">
        <v>165</v>
      </c>
      <c r="J862" s="86" t="s">
        <v>35</v>
      </c>
      <c r="K862" s="86" t="s">
        <v>24</v>
      </c>
      <c r="L862" s="86" t="s">
        <v>30</v>
      </c>
      <c r="M862" s="86" t="s">
        <v>45</v>
      </c>
      <c r="N862" s="86" t="s">
        <v>45</v>
      </c>
    </row>
    <row r="863" spans="1:14" ht="15" customHeight="1">
      <c r="A863" s="140" t="s">
        <v>8063</v>
      </c>
      <c r="B863" s="140" t="s">
        <v>11803</v>
      </c>
      <c r="C863" s="140" t="s">
        <v>5966</v>
      </c>
      <c r="D863" s="140" t="s">
        <v>8047</v>
      </c>
      <c r="E863" s="86" t="s">
        <v>8263</v>
      </c>
      <c r="F863" s="86" t="s">
        <v>980</v>
      </c>
      <c r="G863" s="86">
        <v>5</v>
      </c>
      <c r="H863" s="86" t="s">
        <v>1057</v>
      </c>
      <c r="I863" s="86" t="s">
        <v>165</v>
      </c>
      <c r="J863" s="86" t="s">
        <v>35</v>
      </c>
      <c r="K863" s="86" t="s">
        <v>219</v>
      </c>
      <c r="L863" s="86" t="s">
        <v>30</v>
      </c>
      <c r="M863" s="86" t="s">
        <v>45</v>
      </c>
      <c r="N863" s="86" t="s">
        <v>45</v>
      </c>
    </row>
    <row r="864" spans="1:14" ht="15" customHeight="1">
      <c r="A864" s="140" t="s">
        <v>8063</v>
      </c>
      <c r="B864" s="140" t="s">
        <v>11803</v>
      </c>
      <c r="C864" s="140" t="s">
        <v>5966</v>
      </c>
      <c r="D864" s="140" t="s">
        <v>12564</v>
      </c>
      <c r="E864" s="86" t="s">
        <v>9903</v>
      </c>
      <c r="F864" s="86" t="s">
        <v>980</v>
      </c>
      <c r="G864" s="86">
        <v>5</v>
      </c>
      <c r="H864" s="86" t="s">
        <v>1057</v>
      </c>
      <c r="I864" s="86" t="s">
        <v>203</v>
      </c>
      <c r="J864" s="86" t="s">
        <v>35</v>
      </c>
      <c r="K864" s="86" t="s">
        <v>220</v>
      </c>
      <c r="L864" s="86" t="s">
        <v>30</v>
      </c>
      <c r="M864" s="86" t="s">
        <v>45</v>
      </c>
      <c r="N864" s="86" t="s">
        <v>45</v>
      </c>
    </row>
    <row r="865" spans="1:14" ht="15" customHeight="1">
      <c r="A865" s="140" t="s">
        <v>8063</v>
      </c>
      <c r="B865" s="140" t="s">
        <v>11803</v>
      </c>
      <c r="C865" s="140" t="s">
        <v>1335</v>
      </c>
      <c r="D865" s="140" t="s">
        <v>12556</v>
      </c>
      <c r="E865" s="86" t="s">
        <v>8661</v>
      </c>
      <c r="F865" s="86" t="s">
        <v>980</v>
      </c>
      <c r="G865" s="86">
        <v>5</v>
      </c>
      <c r="H865" s="86" t="s">
        <v>1057</v>
      </c>
      <c r="I865" s="86" t="s">
        <v>165</v>
      </c>
      <c r="J865" s="86" t="s">
        <v>35</v>
      </c>
      <c r="K865" s="86" t="s">
        <v>7744</v>
      </c>
      <c r="L865" s="86" t="s">
        <v>45</v>
      </c>
      <c r="M865" s="86" t="s">
        <v>45</v>
      </c>
      <c r="N865" s="86" t="s">
        <v>30</v>
      </c>
    </row>
    <row r="866" spans="1:14" ht="15" customHeight="1">
      <c r="A866" s="140" t="s">
        <v>8063</v>
      </c>
      <c r="B866" s="140" t="s">
        <v>11803</v>
      </c>
      <c r="C866" s="140" t="s">
        <v>1335</v>
      </c>
      <c r="D866" s="140" t="s">
        <v>12551</v>
      </c>
      <c r="E866" s="86" t="s">
        <v>8264</v>
      </c>
      <c r="F866" s="86" t="s">
        <v>980</v>
      </c>
      <c r="G866" s="86">
        <v>5</v>
      </c>
      <c r="H866" s="86" t="s">
        <v>1057</v>
      </c>
      <c r="I866" s="86" t="s">
        <v>165</v>
      </c>
      <c r="J866" s="86" t="s">
        <v>35</v>
      </c>
      <c r="K866" s="86" t="s">
        <v>220</v>
      </c>
      <c r="L866" s="86" t="s">
        <v>45</v>
      </c>
      <c r="M866" s="86" t="s">
        <v>45</v>
      </c>
      <c r="N866" s="86" t="s">
        <v>30</v>
      </c>
    </row>
    <row r="867" spans="1:14" ht="15" customHeight="1">
      <c r="A867" s="140" t="s">
        <v>8063</v>
      </c>
      <c r="B867" s="140" t="s">
        <v>11803</v>
      </c>
      <c r="C867" s="140" t="s">
        <v>1320</v>
      </c>
      <c r="D867" s="777" t="s">
        <v>12557</v>
      </c>
      <c r="E867" s="148" t="s">
        <v>8266</v>
      </c>
      <c r="F867" s="86" t="s">
        <v>980</v>
      </c>
      <c r="G867" s="86">
        <v>5</v>
      </c>
      <c r="H867" s="86" t="s">
        <v>1057</v>
      </c>
      <c r="I867" s="86" t="s">
        <v>165</v>
      </c>
      <c r="J867" s="86" t="s">
        <v>180</v>
      </c>
      <c r="K867" s="86" t="s">
        <v>220</v>
      </c>
      <c r="L867" s="86" t="s">
        <v>30</v>
      </c>
      <c r="M867" s="86" t="s">
        <v>45</v>
      </c>
      <c r="N867" s="86" t="s">
        <v>30</v>
      </c>
    </row>
    <row r="868" spans="1:14" ht="15" customHeight="1">
      <c r="A868" s="140" t="s">
        <v>8063</v>
      </c>
      <c r="B868" s="140" t="s">
        <v>11803</v>
      </c>
      <c r="C868" s="140" t="s">
        <v>1320</v>
      </c>
      <c r="D868" s="777" t="s">
        <v>8048</v>
      </c>
      <c r="E868" s="148" t="s">
        <v>8265</v>
      </c>
      <c r="F868" s="86" t="s">
        <v>980</v>
      </c>
      <c r="G868" s="86">
        <v>5</v>
      </c>
      <c r="H868" s="86" t="s">
        <v>1057</v>
      </c>
      <c r="I868" s="86" t="s">
        <v>165</v>
      </c>
      <c r="J868" s="86" t="s">
        <v>23</v>
      </c>
      <c r="K868" s="86" t="s">
        <v>220</v>
      </c>
      <c r="L868" s="86" t="s">
        <v>30</v>
      </c>
      <c r="M868" s="86" t="s">
        <v>45</v>
      </c>
      <c r="N868" s="86" t="s">
        <v>30</v>
      </c>
    </row>
    <row r="869" spans="1:14" ht="15" customHeight="1">
      <c r="A869" s="140" t="s">
        <v>8063</v>
      </c>
      <c r="B869" s="140" t="s">
        <v>11803</v>
      </c>
      <c r="C869" s="140" t="s">
        <v>1320</v>
      </c>
      <c r="D869" s="140" t="s">
        <v>12565</v>
      </c>
      <c r="E869" s="86" t="s">
        <v>11807</v>
      </c>
      <c r="F869" s="86" t="s">
        <v>980</v>
      </c>
      <c r="G869" s="86">
        <v>5</v>
      </c>
      <c r="H869" s="86" t="s">
        <v>1057</v>
      </c>
      <c r="I869" s="86" t="s">
        <v>165</v>
      </c>
      <c r="J869" s="86" t="s">
        <v>35</v>
      </c>
      <c r="K869" s="86" t="s">
        <v>219</v>
      </c>
      <c r="L869" s="86" t="s">
        <v>30</v>
      </c>
      <c r="M869" s="86" t="s">
        <v>45</v>
      </c>
      <c r="N869" s="86" t="s">
        <v>45</v>
      </c>
    </row>
    <row r="870" spans="1:14" ht="15" customHeight="1">
      <c r="A870" s="140" t="s">
        <v>8063</v>
      </c>
      <c r="B870" s="140" t="s">
        <v>11803</v>
      </c>
      <c r="C870" s="140" t="s">
        <v>1320</v>
      </c>
      <c r="D870" s="140" t="s">
        <v>11775</v>
      </c>
      <c r="E870" s="86" t="s">
        <v>8267</v>
      </c>
      <c r="F870" s="86" t="s">
        <v>982</v>
      </c>
      <c r="G870" s="86">
        <v>4</v>
      </c>
      <c r="H870" s="86" t="s">
        <v>1057</v>
      </c>
      <c r="I870" s="86" t="s">
        <v>165</v>
      </c>
      <c r="J870" s="86" t="s">
        <v>21</v>
      </c>
      <c r="K870" s="86" t="s">
        <v>220</v>
      </c>
      <c r="L870" s="86" t="s">
        <v>30</v>
      </c>
      <c r="M870" s="86" t="s">
        <v>45</v>
      </c>
      <c r="N870" s="86" t="s">
        <v>30</v>
      </c>
    </row>
    <row r="871" spans="1:14" ht="15" customHeight="1">
      <c r="A871" s="140" t="s">
        <v>8063</v>
      </c>
      <c r="B871" s="140" t="s">
        <v>11803</v>
      </c>
      <c r="C871" s="140" t="s">
        <v>6733</v>
      </c>
      <c r="D871" s="140" t="s">
        <v>8049</v>
      </c>
      <c r="E871" s="86" t="s">
        <v>8268</v>
      </c>
      <c r="F871" s="86" t="s">
        <v>979</v>
      </c>
      <c r="G871" s="86">
        <v>3</v>
      </c>
      <c r="H871" s="86" t="s">
        <v>1057</v>
      </c>
      <c r="I871" s="86" t="s">
        <v>192</v>
      </c>
      <c r="J871" s="86" t="s">
        <v>180</v>
      </c>
      <c r="K871" s="86" t="s">
        <v>220</v>
      </c>
      <c r="L871" s="86" t="s">
        <v>30</v>
      </c>
      <c r="M871" s="86" t="s">
        <v>45</v>
      </c>
      <c r="N871" s="86" t="s">
        <v>30</v>
      </c>
    </row>
    <row r="872" spans="1:14" ht="15" customHeight="1">
      <c r="A872" s="140" t="s">
        <v>8063</v>
      </c>
      <c r="B872" s="140" t="s">
        <v>11803</v>
      </c>
      <c r="C872" s="140" t="s">
        <v>6733</v>
      </c>
      <c r="D872" s="140" t="s">
        <v>7986</v>
      </c>
      <c r="E872" s="86" t="s">
        <v>8269</v>
      </c>
      <c r="F872" s="86" t="s">
        <v>980</v>
      </c>
      <c r="G872" s="86">
        <v>5</v>
      </c>
      <c r="H872" s="86" t="s">
        <v>1057</v>
      </c>
      <c r="I872" s="86" t="s">
        <v>165</v>
      </c>
      <c r="J872" s="86" t="s">
        <v>180</v>
      </c>
      <c r="K872" s="86" t="s">
        <v>220</v>
      </c>
      <c r="L872" s="86" t="s">
        <v>30</v>
      </c>
      <c r="M872" s="86" t="s">
        <v>45</v>
      </c>
      <c r="N872" s="86" t="s">
        <v>30</v>
      </c>
    </row>
    <row r="873" spans="1:14" ht="15" customHeight="1">
      <c r="A873" s="140" t="s">
        <v>8063</v>
      </c>
      <c r="B873" s="140" t="s">
        <v>11803</v>
      </c>
      <c r="C873" s="140" t="s">
        <v>6733</v>
      </c>
      <c r="D873" s="140" t="s">
        <v>7987</v>
      </c>
      <c r="E873" s="148" t="s">
        <v>8270</v>
      </c>
      <c r="F873" s="86" t="s">
        <v>980</v>
      </c>
      <c r="G873" s="86">
        <v>5</v>
      </c>
      <c r="H873" s="86" t="s">
        <v>1057</v>
      </c>
      <c r="I873" s="86" t="s">
        <v>165</v>
      </c>
      <c r="J873" s="86" t="s">
        <v>169</v>
      </c>
      <c r="K873" s="86" t="s">
        <v>220</v>
      </c>
      <c r="L873" s="86" t="s">
        <v>30</v>
      </c>
      <c r="M873" s="86" t="s">
        <v>45</v>
      </c>
      <c r="N873" s="86" t="s">
        <v>45</v>
      </c>
    </row>
    <row r="874" spans="1:14" ht="15" customHeight="1">
      <c r="A874" s="140" t="s">
        <v>8063</v>
      </c>
      <c r="B874" s="140" t="s">
        <v>11803</v>
      </c>
      <c r="C874" s="140" t="s">
        <v>1321</v>
      </c>
      <c r="D874" s="140" t="s">
        <v>12552</v>
      </c>
      <c r="E874" s="148" t="s">
        <v>8271</v>
      </c>
      <c r="F874" s="86" t="s">
        <v>980</v>
      </c>
      <c r="G874" s="86">
        <v>5</v>
      </c>
      <c r="H874" s="86" t="s">
        <v>1059</v>
      </c>
      <c r="I874" s="86" t="s">
        <v>165</v>
      </c>
      <c r="J874" s="86" t="s">
        <v>35</v>
      </c>
      <c r="K874" s="86" t="s">
        <v>24</v>
      </c>
      <c r="L874" s="86" t="s">
        <v>30</v>
      </c>
      <c r="M874" s="86" t="s">
        <v>45</v>
      </c>
      <c r="N874" s="86" t="s">
        <v>45</v>
      </c>
    </row>
    <row r="875" spans="1:14" ht="15" customHeight="1">
      <c r="A875" s="140" t="s">
        <v>8063</v>
      </c>
      <c r="B875" s="140" t="s">
        <v>11803</v>
      </c>
      <c r="C875" s="140" t="s">
        <v>1321</v>
      </c>
      <c r="D875" s="140" t="s">
        <v>12553</v>
      </c>
      <c r="E875" s="86" t="s">
        <v>8272</v>
      </c>
      <c r="F875" s="86" t="s">
        <v>980</v>
      </c>
      <c r="G875" s="86">
        <v>5</v>
      </c>
      <c r="H875" s="86" t="s">
        <v>1057</v>
      </c>
      <c r="I875" s="86" t="s">
        <v>165</v>
      </c>
      <c r="J875" s="86" t="s">
        <v>191</v>
      </c>
      <c r="K875" s="86" t="s">
        <v>220</v>
      </c>
      <c r="L875" s="86" t="s">
        <v>30</v>
      </c>
      <c r="M875" s="86" t="s">
        <v>45</v>
      </c>
      <c r="N875" s="86" t="s">
        <v>45</v>
      </c>
    </row>
    <row r="876" spans="1:14" ht="15" customHeight="1">
      <c r="A876" s="140" t="s">
        <v>8063</v>
      </c>
      <c r="B876" s="140" t="s">
        <v>11803</v>
      </c>
      <c r="C876" s="73" t="s">
        <v>1322</v>
      </c>
      <c r="D876" s="140" t="s">
        <v>12566</v>
      </c>
      <c r="E876" s="86" t="s">
        <v>8891</v>
      </c>
      <c r="F876" s="86" t="s">
        <v>981</v>
      </c>
      <c r="G876" s="86">
        <v>1</v>
      </c>
      <c r="H876" s="86" t="s">
        <v>1057</v>
      </c>
      <c r="I876" s="86" t="s">
        <v>57</v>
      </c>
      <c r="J876" s="86" t="s">
        <v>25</v>
      </c>
      <c r="K876" s="86" t="s">
        <v>220</v>
      </c>
      <c r="L876" s="86" t="s">
        <v>30</v>
      </c>
      <c r="M876" s="86" t="s">
        <v>45</v>
      </c>
      <c r="N876" s="86" t="s">
        <v>45</v>
      </c>
    </row>
    <row r="877" spans="1:14" ht="15" customHeight="1">
      <c r="A877" s="140" t="s">
        <v>8063</v>
      </c>
      <c r="B877" s="140" t="s">
        <v>11803</v>
      </c>
      <c r="C877" s="73" t="s">
        <v>1322</v>
      </c>
      <c r="D877" s="140" t="s">
        <v>12567</v>
      </c>
      <c r="E877" s="86" t="s">
        <v>8892</v>
      </c>
      <c r="F877" s="86" t="s">
        <v>981</v>
      </c>
      <c r="G877" s="86">
        <v>1</v>
      </c>
      <c r="H877" s="86" t="s">
        <v>1059</v>
      </c>
      <c r="I877" s="86" t="s">
        <v>57</v>
      </c>
      <c r="J877" s="86" t="s">
        <v>25</v>
      </c>
      <c r="K877" s="86" t="s">
        <v>220</v>
      </c>
      <c r="L877" s="86" t="s">
        <v>45</v>
      </c>
      <c r="M877" s="86" t="s">
        <v>45</v>
      </c>
      <c r="N877" s="86" t="s">
        <v>45</v>
      </c>
    </row>
    <row r="878" spans="1:14" ht="15" customHeight="1">
      <c r="A878" s="140" t="s">
        <v>8063</v>
      </c>
      <c r="B878" s="140" t="s">
        <v>11803</v>
      </c>
      <c r="C878" s="73" t="s">
        <v>1322</v>
      </c>
      <c r="D878" s="140" t="s">
        <v>11774</v>
      </c>
      <c r="E878" s="86" t="s">
        <v>8662</v>
      </c>
      <c r="F878" s="86" t="s">
        <v>980</v>
      </c>
      <c r="G878" s="86">
        <v>5</v>
      </c>
      <c r="H878" s="86" t="s">
        <v>1057</v>
      </c>
      <c r="I878" s="86" t="s">
        <v>165</v>
      </c>
      <c r="J878" s="86" t="s">
        <v>180</v>
      </c>
      <c r="K878" s="86" t="s">
        <v>220</v>
      </c>
      <c r="L878" s="86" t="s">
        <v>45</v>
      </c>
      <c r="M878" s="86" t="s">
        <v>45</v>
      </c>
      <c r="N878" s="86" t="s">
        <v>45</v>
      </c>
    </row>
    <row r="879" spans="1:14" ht="15" customHeight="1">
      <c r="A879" s="140" t="s">
        <v>8063</v>
      </c>
      <c r="B879" s="140" t="s">
        <v>11803</v>
      </c>
      <c r="C879" s="140" t="s">
        <v>5987</v>
      </c>
      <c r="D879" s="140" t="s">
        <v>8297</v>
      </c>
      <c r="E879" s="86" t="s">
        <v>8301</v>
      </c>
      <c r="F879" s="86" t="s">
        <v>980</v>
      </c>
      <c r="G879" s="86">
        <v>5</v>
      </c>
      <c r="H879" s="86" t="s">
        <v>1059</v>
      </c>
      <c r="I879" s="86" t="s">
        <v>165</v>
      </c>
      <c r="J879" s="86" t="s">
        <v>35</v>
      </c>
      <c r="K879" s="86" t="s">
        <v>220</v>
      </c>
      <c r="L879" s="86" t="s">
        <v>45</v>
      </c>
      <c r="M879" s="86" t="s">
        <v>30</v>
      </c>
      <c r="N879" s="86" t="s">
        <v>45</v>
      </c>
    </row>
    <row r="880" spans="1:14" ht="15" customHeight="1">
      <c r="A880" s="140" t="s">
        <v>8063</v>
      </c>
      <c r="B880" s="140" t="s">
        <v>11803</v>
      </c>
      <c r="C880" s="140" t="s">
        <v>5987</v>
      </c>
      <c r="D880" s="140" t="s">
        <v>8298</v>
      </c>
      <c r="E880" s="86" t="s">
        <v>8302</v>
      </c>
      <c r="F880" s="86" t="s">
        <v>980</v>
      </c>
      <c r="G880" s="86">
        <v>5</v>
      </c>
      <c r="H880" s="86" t="s">
        <v>1060</v>
      </c>
      <c r="I880" s="86" t="s">
        <v>165</v>
      </c>
      <c r="J880" s="86" t="s">
        <v>35</v>
      </c>
      <c r="K880" s="86" t="s">
        <v>220</v>
      </c>
      <c r="L880" s="86" t="s">
        <v>45</v>
      </c>
      <c r="M880" s="86" t="s">
        <v>30</v>
      </c>
      <c r="N880" s="86" t="s">
        <v>45</v>
      </c>
    </row>
    <row r="881" spans="1:14" ht="15" customHeight="1">
      <c r="A881" s="140" t="s">
        <v>8063</v>
      </c>
      <c r="B881" s="140" t="s">
        <v>11803</v>
      </c>
      <c r="C881" s="140" t="s">
        <v>7742</v>
      </c>
      <c r="D881" s="140" t="s">
        <v>8028</v>
      </c>
      <c r="E881" s="86" t="s">
        <v>10057</v>
      </c>
      <c r="F881" s="86" t="s">
        <v>980</v>
      </c>
      <c r="G881" s="86">
        <v>5</v>
      </c>
      <c r="H881" s="86" t="s">
        <v>1057</v>
      </c>
      <c r="I881" s="86" t="s">
        <v>165</v>
      </c>
      <c r="J881" s="86" t="s">
        <v>42</v>
      </c>
      <c r="K881" s="86" t="s">
        <v>220</v>
      </c>
      <c r="L881" s="86" t="s">
        <v>30</v>
      </c>
      <c r="M881" s="86" t="s">
        <v>45</v>
      </c>
      <c r="N881" s="86" t="s">
        <v>45</v>
      </c>
    </row>
    <row r="882" spans="1:14" ht="15" customHeight="1">
      <c r="A882" s="140" t="s">
        <v>8063</v>
      </c>
      <c r="B882" s="140" t="s">
        <v>11803</v>
      </c>
      <c r="C882" s="140" t="s">
        <v>7742</v>
      </c>
      <c r="D882" s="140" t="s">
        <v>12568</v>
      </c>
      <c r="E882" s="86" t="s">
        <v>9904</v>
      </c>
      <c r="F882" s="86" t="s">
        <v>982</v>
      </c>
      <c r="G882" s="86">
        <v>4</v>
      </c>
      <c r="H882" s="86" t="s">
        <v>1057</v>
      </c>
      <c r="I882" s="86" t="s">
        <v>165</v>
      </c>
      <c r="J882" s="86" t="s">
        <v>21</v>
      </c>
      <c r="K882" s="86" t="s">
        <v>220</v>
      </c>
      <c r="L882" s="86" t="s">
        <v>30</v>
      </c>
      <c r="M882" s="86" t="s">
        <v>45</v>
      </c>
      <c r="N882" s="86" t="s">
        <v>45</v>
      </c>
    </row>
    <row r="883" spans="1:14" ht="15" customHeight="1">
      <c r="A883" s="140" t="s">
        <v>8063</v>
      </c>
      <c r="B883" s="140" t="s">
        <v>11803</v>
      </c>
      <c r="C883" s="140" t="s">
        <v>1330</v>
      </c>
      <c r="D883" s="140" t="s">
        <v>8064</v>
      </c>
      <c r="E883" s="86" t="s">
        <v>8273</v>
      </c>
      <c r="F883" s="86" t="s">
        <v>980</v>
      </c>
      <c r="G883" s="86">
        <v>5</v>
      </c>
      <c r="H883" s="86" t="s">
        <v>1057</v>
      </c>
      <c r="I883" s="86" t="s">
        <v>165</v>
      </c>
      <c r="J883" s="86" t="s">
        <v>194</v>
      </c>
      <c r="K883" s="86" t="s">
        <v>220</v>
      </c>
      <c r="L883" s="86" t="s">
        <v>30</v>
      </c>
      <c r="M883" s="86" t="s">
        <v>45</v>
      </c>
      <c r="N883" s="86" t="s">
        <v>45</v>
      </c>
    </row>
    <row r="884" spans="1:14" ht="15" customHeight="1">
      <c r="A884" s="140" t="s">
        <v>8063</v>
      </c>
      <c r="B884" s="140" t="s">
        <v>11803</v>
      </c>
      <c r="C884" s="140" t="s">
        <v>1330</v>
      </c>
      <c r="D884" s="140" t="s">
        <v>8051</v>
      </c>
      <c r="E884" s="86" t="s">
        <v>8274</v>
      </c>
      <c r="F884" s="86" t="s">
        <v>980</v>
      </c>
      <c r="G884" s="86">
        <v>5</v>
      </c>
      <c r="H884" s="86" t="s">
        <v>1057</v>
      </c>
      <c r="I884" s="86" t="s">
        <v>165</v>
      </c>
      <c r="J884" s="86" t="s">
        <v>169</v>
      </c>
      <c r="K884" s="86" t="s">
        <v>220</v>
      </c>
      <c r="L884" s="86" t="s">
        <v>30</v>
      </c>
      <c r="M884" s="86" t="s">
        <v>45</v>
      </c>
      <c r="N884" s="86" t="s">
        <v>45</v>
      </c>
    </row>
    <row r="885" spans="1:14" ht="15" customHeight="1">
      <c r="A885" s="140" t="s">
        <v>8063</v>
      </c>
      <c r="B885" s="140" t="s">
        <v>11803</v>
      </c>
      <c r="C885" s="140" t="s">
        <v>1330</v>
      </c>
      <c r="D885" s="140" t="s">
        <v>12569</v>
      </c>
      <c r="E885" s="86" t="s">
        <v>10058</v>
      </c>
      <c r="F885" s="86" t="s">
        <v>980</v>
      </c>
      <c r="G885" s="86">
        <v>5</v>
      </c>
      <c r="H885" s="86" t="s">
        <v>1057</v>
      </c>
      <c r="I885" s="86" t="s">
        <v>165</v>
      </c>
      <c r="J885" s="86" t="s">
        <v>23</v>
      </c>
      <c r="K885" s="86" t="s">
        <v>220</v>
      </c>
      <c r="L885" s="86" t="s">
        <v>30</v>
      </c>
      <c r="M885" s="86" t="s">
        <v>45</v>
      </c>
      <c r="N885" s="86" t="s">
        <v>30</v>
      </c>
    </row>
    <row r="886" spans="1:14" ht="15" customHeight="1">
      <c r="A886" s="140" t="s">
        <v>8063</v>
      </c>
      <c r="B886" s="140" t="s">
        <v>11803</v>
      </c>
      <c r="C886" s="140" t="s">
        <v>1330</v>
      </c>
      <c r="D886" s="140" t="s">
        <v>10691</v>
      </c>
      <c r="E886" s="86" t="s">
        <v>10692</v>
      </c>
      <c r="F886" s="86" t="s">
        <v>982</v>
      </c>
      <c r="G886" s="86">
        <v>4</v>
      </c>
      <c r="H886" s="86" t="s">
        <v>1060</v>
      </c>
      <c r="I886" s="86" t="s">
        <v>165</v>
      </c>
      <c r="J886" s="86" t="s">
        <v>187</v>
      </c>
      <c r="K886" s="86" t="s">
        <v>220</v>
      </c>
      <c r="L886" s="86" t="s">
        <v>45</v>
      </c>
      <c r="M886" s="86" t="s">
        <v>45</v>
      </c>
      <c r="N886" s="86" t="s">
        <v>45</v>
      </c>
    </row>
    <row r="887" spans="1:14">
      <c r="A887" s="140" t="s">
        <v>8063</v>
      </c>
      <c r="B887" s="140" t="s">
        <v>11803</v>
      </c>
      <c r="C887" s="140" t="s">
        <v>1330</v>
      </c>
      <c r="D887" s="140" t="s">
        <v>8052</v>
      </c>
      <c r="E887" s="86" t="s">
        <v>8275</v>
      </c>
      <c r="F887" s="86" t="s">
        <v>983</v>
      </c>
      <c r="G887" s="86">
        <v>2</v>
      </c>
      <c r="H887" s="86" t="s">
        <v>1057</v>
      </c>
      <c r="I887" s="86" t="s">
        <v>36</v>
      </c>
      <c r="J887" s="86" t="s">
        <v>35</v>
      </c>
      <c r="K887" s="86" t="s">
        <v>220</v>
      </c>
      <c r="L887" s="86" t="s">
        <v>45</v>
      </c>
      <c r="M887" s="86" t="s">
        <v>45</v>
      </c>
      <c r="N887" s="86" t="s">
        <v>30</v>
      </c>
    </row>
    <row r="888" spans="1:14" ht="15" customHeight="1">
      <c r="A888" s="140" t="s">
        <v>8063</v>
      </c>
      <c r="B888" s="140" t="s">
        <v>11803</v>
      </c>
      <c r="C888" s="140" t="s">
        <v>1330</v>
      </c>
      <c r="D888" s="140" t="s">
        <v>12570</v>
      </c>
      <c r="E888" s="86" t="s">
        <v>10308</v>
      </c>
      <c r="F888" s="86" t="s">
        <v>982</v>
      </c>
      <c r="G888" s="86">
        <v>4</v>
      </c>
      <c r="H888" s="86" t="s">
        <v>1057</v>
      </c>
      <c r="I888" s="86" t="s">
        <v>165</v>
      </c>
      <c r="J888" s="86" t="s">
        <v>35</v>
      </c>
      <c r="K888" s="86" t="s">
        <v>220</v>
      </c>
      <c r="L888" s="86" t="s">
        <v>45</v>
      </c>
      <c r="M888" s="86" t="s">
        <v>45</v>
      </c>
      <c r="N888" s="86" t="s">
        <v>45</v>
      </c>
    </row>
    <row r="889" spans="1:14" ht="15" customHeight="1">
      <c r="A889" s="140" t="s">
        <v>8063</v>
      </c>
      <c r="B889" s="140" t="s">
        <v>11803</v>
      </c>
      <c r="C889" s="140" t="s">
        <v>4803</v>
      </c>
      <c r="D889" s="140" t="s">
        <v>12554</v>
      </c>
      <c r="E889" s="86" t="s">
        <v>8276</v>
      </c>
      <c r="F889" s="86" t="s">
        <v>980</v>
      </c>
      <c r="G889" s="86">
        <v>5</v>
      </c>
      <c r="H889" s="86" t="s">
        <v>1057</v>
      </c>
      <c r="I889" s="86" t="s">
        <v>165</v>
      </c>
      <c r="J889" s="86" t="s">
        <v>35</v>
      </c>
      <c r="K889" s="86" t="s">
        <v>223</v>
      </c>
      <c r="L889" s="86" t="s">
        <v>30</v>
      </c>
      <c r="M889" s="86" t="s">
        <v>45</v>
      </c>
      <c r="N889" s="86" t="s">
        <v>30</v>
      </c>
    </row>
    <row r="890" spans="1:14" ht="15" customHeight="1">
      <c r="A890" s="140" t="s">
        <v>8063</v>
      </c>
      <c r="B890" s="140" t="s">
        <v>11803</v>
      </c>
      <c r="C890" s="140" t="s">
        <v>4803</v>
      </c>
      <c r="D890" s="140" t="s">
        <v>12555</v>
      </c>
      <c r="E890" s="86" t="s">
        <v>8277</v>
      </c>
      <c r="F890" s="86" t="s">
        <v>980</v>
      </c>
      <c r="G890" s="86">
        <v>5</v>
      </c>
      <c r="H890" s="86" t="s">
        <v>1057</v>
      </c>
      <c r="I890" s="86" t="s">
        <v>165</v>
      </c>
      <c r="J890" s="86" t="s">
        <v>187</v>
      </c>
      <c r="K890" s="86" t="s">
        <v>223</v>
      </c>
      <c r="L890" s="86" t="s">
        <v>30</v>
      </c>
      <c r="M890" s="86" t="s">
        <v>45</v>
      </c>
      <c r="N890" s="86" t="s">
        <v>45</v>
      </c>
    </row>
    <row r="891" spans="1:14" ht="15" customHeight="1">
      <c r="A891" s="140" t="s">
        <v>8063</v>
      </c>
      <c r="B891" s="140" t="s">
        <v>11803</v>
      </c>
      <c r="C891" s="140" t="s">
        <v>8061</v>
      </c>
      <c r="D891" s="140" t="s">
        <v>8053</v>
      </c>
      <c r="E891" s="86" t="s">
        <v>8278</v>
      </c>
      <c r="F891" s="86" t="s">
        <v>980</v>
      </c>
      <c r="G891" s="86">
        <v>5</v>
      </c>
      <c r="H891" s="86" t="s">
        <v>1060</v>
      </c>
      <c r="I891" s="86" t="s">
        <v>165</v>
      </c>
      <c r="J891" s="86" t="s">
        <v>187</v>
      </c>
      <c r="K891" s="86" t="s">
        <v>220</v>
      </c>
      <c r="L891" s="86" t="s">
        <v>45</v>
      </c>
      <c r="M891" s="86" t="s">
        <v>30</v>
      </c>
      <c r="N891" s="86" t="s">
        <v>45</v>
      </c>
    </row>
    <row r="892" spans="1:14" ht="15" customHeight="1">
      <c r="A892" s="140" t="s">
        <v>8063</v>
      </c>
      <c r="B892" s="140" t="s">
        <v>11803</v>
      </c>
      <c r="C892" s="140" t="s">
        <v>8061</v>
      </c>
      <c r="D892" s="140" t="s">
        <v>8054</v>
      </c>
      <c r="E892" s="86" t="s">
        <v>8279</v>
      </c>
      <c r="F892" s="86" t="s">
        <v>980</v>
      </c>
      <c r="G892" s="86">
        <v>5</v>
      </c>
      <c r="H892" s="86" t="s">
        <v>1059</v>
      </c>
      <c r="I892" s="86" t="s">
        <v>165</v>
      </c>
      <c r="J892" s="86" t="s">
        <v>35</v>
      </c>
      <c r="K892" s="86" t="s">
        <v>984</v>
      </c>
      <c r="L892" s="86" t="s">
        <v>45</v>
      </c>
      <c r="M892" s="86" t="s">
        <v>30</v>
      </c>
      <c r="N892" s="86" t="s">
        <v>45</v>
      </c>
    </row>
    <row r="893" spans="1:14" ht="15" customHeight="1">
      <c r="A893" s="140" t="s">
        <v>8063</v>
      </c>
      <c r="B893" s="140" t="s">
        <v>11803</v>
      </c>
      <c r="C893" s="140" t="s">
        <v>1329</v>
      </c>
      <c r="D893" s="140" t="s">
        <v>8050</v>
      </c>
      <c r="E893" s="86" t="s">
        <v>8280</v>
      </c>
      <c r="F893" s="86" t="s">
        <v>982</v>
      </c>
      <c r="G893" s="86">
        <v>4</v>
      </c>
      <c r="H893" s="86" t="s">
        <v>1057</v>
      </c>
      <c r="I893" s="86" t="s">
        <v>165</v>
      </c>
      <c r="J893" s="86" t="s">
        <v>187</v>
      </c>
      <c r="K893" s="86" t="s">
        <v>220</v>
      </c>
      <c r="L893" s="86" t="s">
        <v>30</v>
      </c>
      <c r="M893" s="86" t="s">
        <v>45</v>
      </c>
      <c r="N893" s="86" t="s">
        <v>45</v>
      </c>
    </row>
    <row r="894" spans="1:14" ht="15" customHeight="1">
      <c r="A894" s="140" t="s">
        <v>8063</v>
      </c>
      <c r="B894" s="140" t="s">
        <v>11803</v>
      </c>
      <c r="C894" s="140" t="s">
        <v>1329</v>
      </c>
      <c r="D894" s="140" t="s">
        <v>8432</v>
      </c>
      <c r="E894" s="86" t="s">
        <v>8281</v>
      </c>
      <c r="F894" s="86" t="s">
        <v>982</v>
      </c>
      <c r="G894" s="86">
        <v>4</v>
      </c>
      <c r="H894" s="86" t="s">
        <v>1057</v>
      </c>
      <c r="I894" s="86" t="s">
        <v>165</v>
      </c>
      <c r="J894" s="86" t="s">
        <v>35</v>
      </c>
      <c r="K894" s="86" t="s">
        <v>220</v>
      </c>
      <c r="L894" s="86" t="s">
        <v>30</v>
      </c>
      <c r="M894" s="86" t="s">
        <v>45</v>
      </c>
      <c r="N894" s="86" t="s">
        <v>45</v>
      </c>
    </row>
    <row r="895" spans="1:14" ht="15" customHeight="1">
      <c r="A895" s="140" t="s">
        <v>8063</v>
      </c>
      <c r="B895" s="140" t="s">
        <v>11803</v>
      </c>
      <c r="C895" s="140" t="s">
        <v>1329</v>
      </c>
      <c r="D895" s="140" t="s">
        <v>10644</v>
      </c>
      <c r="E895" s="86" t="s">
        <v>8282</v>
      </c>
      <c r="F895" s="86" t="s">
        <v>982</v>
      </c>
      <c r="G895" s="86">
        <v>4</v>
      </c>
      <c r="H895" s="86" t="s">
        <v>1057</v>
      </c>
      <c r="I895" s="86" t="s">
        <v>165</v>
      </c>
      <c r="J895" s="86" t="s">
        <v>191</v>
      </c>
      <c r="K895" s="86" t="s">
        <v>220</v>
      </c>
      <c r="L895" s="86" t="s">
        <v>30</v>
      </c>
      <c r="M895" s="86" t="s">
        <v>45</v>
      </c>
      <c r="N895" s="86" t="s">
        <v>45</v>
      </c>
    </row>
    <row r="896" spans="1:14" ht="15" customHeight="1">
      <c r="A896" s="140" t="s">
        <v>8063</v>
      </c>
      <c r="B896" s="140" t="s">
        <v>11803</v>
      </c>
      <c r="C896" s="140" t="s">
        <v>1329</v>
      </c>
      <c r="D896" s="140" t="s">
        <v>8055</v>
      </c>
      <c r="E896" s="86" t="s">
        <v>8283</v>
      </c>
      <c r="F896" s="86" t="s">
        <v>980</v>
      </c>
      <c r="G896" s="86">
        <v>5</v>
      </c>
      <c r="H896" s="86" t="s">
        <v>1057</v>
      </c>
      <c r="I896" s="86" t="s">
        <v>165</v>
      </c>
      <c r="J896" s="86" t="s">
        <v>35</v>
      </c>
      <c r="K896" s="86" t="s">
        <v>6535</v>
      </c>
      <c r="L896" s="86" t="s">
        <v>30</v>
      </c>
      <c r="M896" s="86" t="s">
        <v>45</v>
      </c>
      <c r="N896" s="86" t="s">
        <v>45</v>
      </c>
    </row>
    <row r="897" spans="1:14" ht="15" customHeight="1">
      <c r="A897" s="140" t="s">
        <v>8063</v>
      </c>
      <c r="B897" s="140" t="s">
        <v>11803</v>
      </c>
      <c r="C897" s="140" t="s">
        <v>8062</v>
      </c>
      <c r="D897" s="140" t="s">
        <v>8056</v>
      </c>
      <c r="E897" s="86" t="s">
        <v>8284</v>
      </c>
      <c r="F897" s="86" t="s">
        <v>980</v>
      </c>
      <c r="G897" s="86">
        <v>5</v>
      </c>
      <c r="H897" s="86" t="s">
        <v>1060</v>
      </c>
      <c r="I897" s="86" t="s">
        <v>165</v>
      </c>
      <c r="J897" s="86" t="s">
        <v>35</v>
      </c>
      <c r="K897" s="86" t="s">
        <v>220</v>
      </c>
      <c r="L897" s="86" t="s">
        <v>45</v>
      </c>
      <c r="M897" s="86" t="s">
        <v>30</v>
      </c>
      <c r="N897" s="86" t="s">
        <v>45</v>
      </c>
    </row>
    <row r="898" spans="1:14" ht="15" customHeight="1">
      <c r="A898" s="140" t="s">
        <v>8063</v>
      </c>
      <c r="B898" s="140" t="s">
        <v>11803</v>
      </c>
      <c r="C898" s="140" t="s">
        <v>1333</v>
      </c>
      <c r="D898" s="140" t="s">
        <v>7993</v>
      </c>
      <c r="E898" s="86" t="s">
        <v>8285</v>
      </c>
      <c r="F898" s="86" t="s">
        <v>979</v>
      </c>
      <c r="G898" s="86">
        <v>3</v>
      </c>
      <c r="H898" s="86" t="s">
        <v>1057</v>
      </c>
      <c r="I898" s="86" t="s">
        <v>36</v>
      </c>
      <c r="J898" s="86" t="s">
        <v>23</v>
      </c>
      <c r="K898" s="86" t="s">
        <v>220</v>
      </c>
      <c r="L898" s="86" t="s">
        <v>30</v>
      </c>
      <c r="M898" s="86" t="s">
        <v>45</v>
      </c>
      <c r="N898" s="86" t="s">
        <v>30</v>
      </c>
    </row>
    <row r="899" spans="1:14" ht="15" customHeight="1">
      <c r="A899" s="140" t="s">
        <v>8063</v>
      </c>
      <c r="B899" s="140" t="s">
        <v>11803</v>
      </c>
      <c r="C899" s="140" t="s">
        <v>1333</v>
      </c>
      <c r="D899" s="140" t="s">
        <v>10646</v>
      </c>
      <c r="E899" s="86" t="s">
        <v>8287</v>
      </c>
      <c r="F899" s="86" t="s">
        <v>982</v>
      </c>
      <c r="G899" s="86">
        <v>4</v>
      </c>
      <c r="H899" s="86" t="s">
        <v>1059</v>
      </c>
      <c r="I899" s="86" t="s">
        <v>165</v>
      </c>
      <c r="J899" s="86" t="s">
        <v>35</v>
      </c>
      <c r="K899" s="86" t="s">
        <v>220</v>
      </c>
      <c r="L899" s="86" t="s">
        <v>45</v>
      </c>
      <c r="M899" s="86" t="s">
        <v>45</v>
      </c>
      <c r="N899" s="86" t="s">
        <v>45</v>
      </c>
    </row>
    <row r="900" spans="1:14" ht="15" customHeight="1">
      <c r="A900" s="140" t="s">
        <v>8063</v>
      </c>
      <c r="B900" s="140" t="s">
        <v>11803</v>
      </c>
      <c r="C900" s="140" t="s">
        <v>1333</v>
      </c>
      <c r="D900" s="140" t="s">
        <v>10645</v>
      </c>
      <c r="E900" s="86" t="s">
        <v>8286</v>
      </c>
      <c r="F900" s="86" t="s">
        <v>980</v>
      </c>
      <c r="G900" s="86">
        <v>5</v>
      </c>
      <c r="H900" s="86" t="s">
        <v>1057</v>
      </c>
      <c r="I900" s="86" t="s">
        <v>165</v>
      </c>
      <c r="J900" s="86" t="s">
        <v>35</v>
      </c>
      <c r="K900" s="86" t="s">
        <v>6535</v>
      </c>
      <c r="L900" s="86" t="s">
        <v>30</v>
      </c>
      <c r="M900" s="86" t="s">
        <v>45</v>
      </c>
      <c r="N900" s="86" t="s">
        <v>45</v>
      </c>
    </row>
    <row r="901" spans="1:14">
      <c r="A901" s="140" t="s">
        <v>8063</v>
      </c>
      <c r="B901" s="140" t="s">
        <v>11803</v>
      </c>
      <c r="C901" s="140" t="s">
        <v>1337</v>
      </c>
      <c r="D901" s="140" t="s">
        <v>12571</v>
      </c>
      <c r="E901" s="86" t="s">
        <v>8663</v>
      </c>
      <c r="F901" s="86" t="s">
        <v>979</v>
      </c>
      <c r="G901" s="86">
        <v>3</v>
      </c>
      <c r="H901" s="86" t="s">
        <v>1060</v>
      </c>
      <c r="I901" s="86" t="s">
        <v>36</v>
      </c>
      <c r="J901" s="86" t="s">
        <v>35</v>
      </c>
      <c r="K901" s="86" t="s">
        <v>220</v>
      </c>
      <c r="L901" s="86" t="s">
        <v>45</v>
      </c>
      <c r="M901" s="86" t="s">
        <v>45</v>
      </c>
      <c r="N901" s="86" t="s">
        <v>45</v>
      </c>
    </row>
    <row r="902" spans="1:14">
      <c r="A902" s="140" t="s">
        <v>8063</v>
      </c>
      <c r="B902" s="140" t="s">
        <v>11803</v>
      </c>
      <c r="C902" s="140" t="s">
        <v>1337</v>
      </c>
      <c r="D902" s="140" t="s">
        <v>12572</v>
      </c>
      <c r="E902" s="86" t="s">
        <v>8664</v>
      </c>
      <c r="F902" s="86" t="s">
        <v>983</v>
      </c>
      <c r="G902" s="86">
        <v>2</v>
      </c>
      <c r="H902" s="86" t="s">
        <v>1059</v>
      </c>
      <c r="I902" s="86" t="s">
        <v>36</v>
      </c>
      <c r="J902" s="86" t="s">
        <v>35</v>
      </c>
      <c r="K902" s="86" t="s">
        <v>220</v>
      </c>
      <c r="L902" s="86" t="s">
        <v>45</v>
      </c>
      <c r="M902" s="86" t="s">
        <v>45</v>
      </c>
      <c r="N902" s="86" t="s">
        <v>30</v>
      </c>
    </row>
    <row r="903" spans="1:14">
      <c r="A903" s="140" t="s">
        <v>8063</v>
      </c>
      <c r="B903" s="140" t="s">
        <v>11803</v>
      </c>
      <c r="C903" s="140" t="s">
        <v>1337</v>
      </c>
      <c r="D903" s="140" t="s">
        <v>8058</v>
      </c>
      <c r="E903" s="86" t="s">
        <v>8288</v>
      </c>
      <c r="F903" s="86" t="s">
        <v>983</v>
      </c>
      <c r="G903" s="86">
        <v>2</v>
      </c>
      <c r="H903" s="86" t="s">
        <v>1059</v>
      </c>
      <c r="I903" s="86" t="s">
        <v>36</v>
      </c>
      <c r="J903" s="86" t="s">
        <v>35</v>
      </c>
      <c r="K903" s="86" t="s">
        <v>220</v>
      </c>
      <c r="L903" s="86" t="s">
        <v>30</v>
      </c>
      <c r="M903" s="86" t="s">
        <v>45</v>
      </c>
      <c r="N903" s="86" t="s">
        <v>45</v>
      </c>
    </row>
    <row r="904" spans="1:14">
      <c r="A904" s="140" t="s">
        <v>8063</v>
      </c>
      <c r="B904" s="140" t="s">
        <v>11803</v>
      </c>
      <c r="C904" s="140" t="s">
        <v>1337</v>
      </c>
      <c r="D904" s="140" t="s">
        <v>8057</v>
      </c>
      <c r="E904" s="86" t="s">
        <v>8289</v>
      </c>
      <c r="F904" s="86" t="s">
        <v>979</v>
      </c>
      <c r="G904" s="86">
        <v>3</v>
      </c>
      <c r="H904" s="86" t="s">
        <v>1057</v>
      </c>
      <c r="I904" s="86" t="s">
        <v>36</v>
      </c>
      <c r="J904" s="86" t="s">
        <v>35</v>
      </c>
      <c r="K904" s="86" t="s">
        <v>220</v>
      </c>
      <c r="L904" s="86" t="s">
        <v>30</v>
      </c>
      <c r="M904" s="86" t="s">
        <v>45</v>
      </c>
      <c r="N904" s="86" t="s">
        <v>30</v>
      </c>
    </row>
    <row r="905" spans="1:14" ht="15" customHeight="1">
      <c r="A905" s="140" t="s">
        <v>8063</v>
      </c>
      <c r="B905" s="140" t="s">
        <v>11803</v>
      </c>
      <c r="C905" s="140" t="s">
        <v>1337</v>
      </c>
      <c r="D905" s="140" t="s">
        <v>8059</v>
      </c>
      <c r="E905" s="86" t="s">
        <v>8290</v>
      </c>
      <c r="F905" s="86" t="s">
        <v>983</v>
      </c>
      <c r="G905" s="86">
        <v>2</v>
      </c>
      <c r="H905" s="86" t="s">
        <v>1059</v>
      </c>
      <c r="I905" s="86" t="s">
        <v>36</v>
      </c>
      <c r="J905" s="86" t="s">
        <v>191</v>
      </c>
      <c r="K905" s="86" t="s">
        <v>221</v>
      </c>
      <c r="L905" s="86" t="s">
        <v>30</v>
      </c>
      <c r="M905" s="86" t="s">
        <v>45</v>
      </c>
      <c r="N905" s="86" t="s">
        <v>45</v>
      </c>
    </row>
    <row r="906" spans="1:14" ht="15" customHeight="1">
      <c r="A906" s="140" t="s">
        <v>8063</v>
      </c>
      <c r="B906" s="140" t="s">
        <v>11803</v>
      </c>
      <c r="C906" s="140" t="s">
        <v>1340</v>
      </c>
      <c r="D906" s="140" t="s">
        <v>146</v>
      </c>
      <c r="E906" s="86" t="s">
        <v>8291</v>
      </c>
      <c r="F906" s="86" t="s">
        <v>980</v>
      </c>
      <c r="G906" s="86">
        <v>5</v>
      </c>
      <c r="H906" s="86" t="s">
        <v>1059</v>
      </c>
      <c r="I906" s="86" t="s">
        <v>165</v>
      </c>
      <c r="J906" s="86" t="s">
        <v>180</v>
      </c>
      <c r="K906" s="86" t="s">
        <v>220</v>
      </c>
      <c r="L906" s="86" t="s">
        <v>30</v>
      </c>
      <c r="M906" s="86" t="s">
        <v>45</v>
      </c>
      <c r="N906" s="86" t="s">
        <v>30</v>
      </c>
    </row>
    <row r="907" spans="1:14" ht="15" customHeight="1">
      <c r="A907" s="140" t="s">
        <v>8063</v>
      </c>
      <c r="B907" s="140" t="s">
        <v>11803</v>
      </c>
      <c r="C907" s="140" t="s">
        <v>1340</v>
      </c>
      <c r="D907" s="140" t="s">
        <v>12573</v>
      </c>
      <c r="E907" s="86" t="s">
        <v>10307</v>
      </c>
      <c r="F907" s="86" t="s">
        <v>980</v>
      </c>
      <c r="G907" s="86">
        <v>5</v>
      </c>
      <c r="H907" s="86" t="s">
        <v>1057</v>
      </c>
      <c r="I907" s="86" t="s">
        <v>165</v>
      </c>
      <c r="J907" s="86" t="s">
        <v>169</v>
      </c>
      <c r="K907" s="86" t="s">
        <v>220</v>
      </c>
      <c r="L907" s="86" t="s">
        <v>30</v>
      </c>
      <c r="M907" s="86" t="s">
        <v>45</v>
      </c>
      <c r="N907" s="86" t="s">
        <v>45</v>
      </c>
    </row>
    <row r="908" spans="1:14" ht="15" customHeight="1">
      <c r="A908" s="140" t="s">
        <v>8063</v>
      </c>
      <c r="B908" s="140" t="s">
        <v>11803</v>
      </c>
      <c r="C908" s="140" t="s">
        <v>1340</v>
      </c>
      <c r="D908" s="140" t="s">
        <v>12574</v>
      </c>
      <c r="E908" s="86" t="s">
        <v>8665</v>
      </c>
      <c r="F908" s="86" t="s">
        <v>980</v>
      </c>
      <c r="G908" s="86">
        <v>5</v>
      </c>
      <c r="H908" s="86" t="s">
        <v>1059</v>
      </c>
      <c r="I908" s="86" t="s">
        <v>165</v>
      </c>
      <c r="J908" s="86" t="s">
        <v>35</v>
      </c>
      <c r="K908" s="86" t="s">
        <v>223</v>
      </c>
      <c r="L908" s="86" t="s">
        <v>45</v>
      </c>
      <c r="M908" s="86" t="s">
        <v>45</v>
      </c>
      <c r="N908" s="86" t="s">
        <v>45</v>
      </c>
    </row>
    <row r="909" spans="1:14" ht="15" customHeight="1">
      <c r="A909" s="140" t="s">
        <v>8063</v>
      </c>
      <c r="B909" s="140" t="s">
        <v>11803</v>
      </c>
      <c r="C909" s="140" t="s">
        <v>1340</v>
      </c>
      <c r="D909" s="140" t="s">
        <v>6908</v>
      </c>
      <c r="E909" s="86" t="s">
        <v>8666</v>
      </c>
      <c r="F909" s="86" t="s">
        <v>980</v>
      </c>
      <c r="G909" s="86">
        <v>5</v>
      </c>
      <c r="H909" s="86" t="s">
        <v>1057</v>
      </c>
      <c r="I909" s="86" t="s">
        <v>165</v>
      </c>
      <c r="J909" s="86" t="s">
        <v>35</v>
      </c>
      <c r="K909" s="86" t="s">
        <v>7744</v>
      </c>
      <c r="L909" s="86" t="s">
        <v>30</v>
      </c>
      <c r="M909" s="86" t="s">
        <v>45</v>
      </c>
      <c r="N909" s="86" t="s">
        <v>45</v>
      </c>
    </row>
    <row r="910" spans="1:14" ht="15" customHeight="1">
      <c r="A910" s="140" t="s">
        <v>8063</v>
      </c>
      <c r="B910" s="140" t="s">
        <v>11803</v>
      </c>
      <c r="C910" s="140" t="s">
        <v>1340</v>
      </c>
      <c r="D910" s="140" t="s">
        <v>12575</v>
      </c>
      <c r="E910" s="86" t="s">
        <v>10306</v>
      </c>
      <c r="F910" s="86" t="s">
        <v>982</v>
      </c>
      <c r="G910" s="86">
        <v>4</v>
      </c>
      <c r="H910" s="86" t="s">
        <v>1057</v>
      </c>
      <c r="I910" s="86" t="s">
        <v>165</v>
      </c>
      <c r="J910" s="86" t="s">
        <v>35</v>
      </c>
      <c r="K910" s="86" t="s">
        <v>220</v>
      </c>
      <c r="L910" s="86" t="s">
        <v>30</v>
      </c>
      <c r="M910" s="86" t="s">
        <v>45</v>
      </c>
      <c r="N910" s="86" t="s">
        <v>45</v>
      </c>
    </row>
    <row r="911" spans="1:14" ht="15" customHeight="1">
      <c r="A911" s="140" t="s">
        <v>8063</v>
      </c>
      <c r="B911" s="140" t="s">
        <v>11803</v>
      </c>
      <c r="C911" s="140" t="s">
        <v>1340</v>
      </c>
      <c r="D911" s="140" t="s">
        <v>12576</v>
      </c>
      <c r="E911" s="86" t="s">
        <v>9905</v>
      </c>
      <c r="F911" s="86" t="s">
        <v>979</v>
      </c>
      <c r="G911" s="86">
        <v>3</v>
      </c>
      <c r="H911" s="86" t="s">
        <v>1057</v>
      </c>
      <c r="I911" s="86" t="s">
        <v>192</v>
      </c>
      <c r="J911" s="86" t="s">
        <v>35</v>
      </c>
      <c r="K911" s="86" t="s">
        <v>220</v>
      </c>
      <c r="L911" s="86" t="s">
        <v>30</v>
      </c>
      <c r="M911" s="86" t="s">
        <v>45</v>
      </c>
      <c r="N911" s="86" t="s">
        <v>30</v>
      </c>
    </row>
    <row r="912" spans="1:14" ht="15" customHeight="1">
      <c r="A912" s="140" t="s">
        <v>8063</v>
      </c>
      <c r="B912" s="140" t="s">
        <v>11803</v>
      </c>
      <c r="C912" s="140" t="s">
        <v>1323</v>
      </c>
      <c r="D912" s="140" t="s">
        <v>11804</v>
      </c>
      <c r="E912" s="86" t="s">
        <v>11808</v>
      </c>
      <c r="F912" s="86" t="s">
        <v>980</v>
      </c>
      <c r="G912" s="86">
        <v>5</v>
      </c>
      <c r="H912" s="86" t="s">
        <v>1057</v>
      </c>
      <c r="I912" s="86" t="s">
        <v>165</v>
      </c>
      <c r="J912" s="86" t="s">
        <v>35</v>
      </c>
      <c r="K912" s="86" t="s">
        <v>7744</v>
      </c>
      <c r="L912" s="86" t="s">
        <v>45</v>
      </c>
      <c r="M912" s="86" t="s">
        <v>45</v>
      </c>
      <c r="N912" s="86" t="s">
        <v>45</v>
      </c>
    </row>
    <row r="913" spans="1:14" ht="15" customHeight="1">
      <c r="A913" s="140" t="s">
        <v>8063</v>
      </c>
      <c r="B913" s="140" t="s">
        <v>11803</v>
      </c>
      <c r="C913" s="140" t="s">
        <v>1323</v>
      </c>
      <c r="D913" s="140" t="s">
        <v>8060</v>
      </c>
      <c r="E913" s="86" t="s">
        <v>8292</v>
      </c>
      <c r="F913" s="86" t="s">
        <v>981</v>
      </c>
      <c r="G913" s="86">
        <v>1</v>
      </c>
      <c r="H913" s="86" t="s">
        <v>1057</v>
      </c>
      <c r="I913" s="86" t="s">
        <v>190</v>
      </c>
      <c r="J913" s="86" t="s">
        <v>25</v>
      </c>
      <c r="K913" s="86" t="s">
        <v>220</v>
      </c>
      <c r="L913" s="86" t="s">
        <v>30</v>
      </c>
      <c r="M913" s="86" t="s">
        <v>45</v>
      </c>
      <c r="N913" s="86" t="s">
        <v>45</v>
      </c>
    </row>
    <row r="914" spans="1:14">
      <c r="A914" s="140" t="s">
        <v>8063</v>
      </c>
      <c r="B914" s="140" t="s">
        <v>11803</v>
      </c>
      <c r="C914" s="140" t="s">
        <v>1323</v>
      </c>
      <c r="D914" s="140" t="s">
        <v>960</v>
      </c>
      <c r="E914" s="86" t="s">
        <v>9906</v>
      </c>
      <c r="F914" s="86" t="s">
        <v>981</v>
      </c>
      <c r="G914" s="86">
        <v>1</v>
      </c>
      <c r="H914" s="86" t="s">
        <v>1057</v>
      </c>
      <c r="I914" s="86" t="s">
        <v>36</v>
      </c>
      <c r="J914" s="86" t="s">
        <v>25</v>
      </c>
      <c r="K914" s="86" t="s">
        <v>220</v>
      </c>
      <c r="L914" s="86" t="s">
        <v>30</v>
      </c>
      <c r="M914" s="86" t="s">
        <v>45</v>
      </c>
      <c r="N914" s="86" t="s">
        <v>30</v>
      </c>
    </row>
    <row r="915" spans="1:14" ht="15" customHeight="1">
      <c r="A915" s="140" t="s">
        <v>8063</v>
      </c>
      <c r="B915" s="140" t="s">
        <v>11803</v>
      </c>
      <c r="C915" s="140" t="s">
        <v>1323</v>
      </c>
      <c r="D915" s="140" t="s">
        <v>216</v>
      </c>
      <c r="E915" s="86" t="s">
        <v>9907</v>
      </c>
      <c r="F915" s="86" t="s">
        <v>980</v>
      </c>
      <c r="G915" s="86">
        <v>5</v>
      </c>
      <c r="H915" s="86" t="s">
        <v>1057</v>
      </c>
      <c r="I915" s="86" t="s">
        <v>165</v>
      </c>
      <c r="J915" s="86" t="s">
        <v>25</v>
      </c>
      <c r="K915" s="86" t="s">
        <v>220</v>
      </c>
      <c r="L915" s="86" t="s">
        <v>30</v>
      </c>
      <c r="M915" s="86" t="s">
        <v>45</v>
      </c>
      <c r="N915" s="86" t="s">
        <v>30</v>
      </c>
    </row>
    <row r="916" spans="1:14" ht="15" customHeight="1">
      <c r="A916" s="140" t="s">
        <v>8063</v>
      </c>
      <c r="B916" s="140" t="s">
        <v>10105</v>
      </c>
      <c r="C916" s="140" t="s">
        <v>7632</v>
      </c>
      <c r="D916" s="140" t="s">
        <v>12548</v>
      </c>
      <c r="E916" s="86" t="s">
        <v>8253</v>
      </c>
      <c r="F916" s="86" t="s">
        <v>980</v>
      </c>
      <c r="G916" s="86">
        <v>5</v>
      </c>
      <c r="H916" s="86" t="s">
        <v>1057</v>
      </c>
      <c r="I916" s="86" t="s">
        <v>165</v>
      </c>
      <c r="J916" s="86" t="s">
        <v>180</v>
      </c>
      <c r="K916" s="86" t="s">
        <v>220</v>
      </c>
      <c r="L916" s="86" t="s">
        <v>30</v>
      </c>
      <c r="M916" s="86" t="s">
        <v>45</v>
      </c>
      <c r="N916" s="86" t="s">
        <v>45</v>
      </c>
    </row>
    <row r="917" spans="1:14" ht="15" customHeight="1">
      <c r="A917" s="140" t="s">
        <v>8063</v>
      </c>
      <c r="B917" s="140" t="s">
        <v>10105</v>
      </c>
      <c r="C917" s="73" t="s">
        <v>7632</v>
      </c>
      <c r="D917" s="140" t="s">
        <v>12558</v>
      </c>
      <c r="E917" s="86" t="s">
        <v>9902</v>
      </c>
      <c r="F917" s="86" t="s">
        <v>980</v>
      </c>
      <c r="G917" s="86">
        <v>5</v>
      </c>
      <c r="H917" s="86" t="s">
        <v>1057</v>
      </c>
      <c r="I917" s="86" t="s">
        <v>165</v>
      </c>
      <c r="J917" s="86" t="s">
        <v>25</v>
      </c>
      <c r="K917" s="86" t="s">
        <v>220</v>
      </c>
      <c r="L917" s="86" t="s">
        <v>30</v>
      </c>
      <c r="M917" s="86" t="s">
        <v>45</v>
      </c>
      <c r="N917" s="86" t="s">
        <v>45</v>
      </c>
    </row>
    <row r="918" spans="1:14" ht="15" customHeight="1">
      <c r="A918" s="140" t="s">
        <v>8063</v>
      </c>
      <c r="B918" s="140" t="s">
        <v>10105</v>
      </c>
      <c r="C918" s="140" t="s">
        <v>11094</v>
      </c>
      <c r="D918" s="140" t="s">
        <v>12559</v>
      </c>
      <c r="E918" s="86" t="s">
        <v>10693</v>
      </c>
      <c r="F918" s="86" t="s">
        <v>980</v>
      </c>
      <c r="G918" s="86">
        <v>5</v>
      </c>
      <c r="H918" s="86" t="s">
        <v>1057</v>
      </c>
      <c r="I918" s="86" t="s">
        <v>165</v>
      </c>
      <c r="J918" s="86" t="s">
        <v>35</v>
      </c>
      <c r="K918" s="86" t="s">
        <v>24</v>
      </c>
      <c r="L918" s="86" t="s">
        <v>30</v>
      </c>
      <c r="M918" s="86" t="s">
        <v>45</v>
      </c>
      <c r="N918" s="86" t="s">
        <v>45</v>
      </c>
    </row>
    <row r="919" spans="1:14" ht="15" customHeight="1">
      <c r="A919" s="140" t="s">
        <v>8063</v>
      </c>
      <c r="B919" s="140" t="s">
        <v>10105</v>
      </c>
      <c r="C919" s="140" t="s">
        <v>1318</v>
      </c>
      <c r="D919" s="140" t="s">
        <v>10688</v>
      </c>
      <c r="E919" s="86" t="s">
        <v>10689</v>
      </c>
      <c r="F919" s="86" t="s">
        <v>982</v>
      </c>
      <c r="G919" s="86">
        <v>4</v>
      </c>
      <c r="H919" s="86" t="s">
        <v>1057</v>
      </c>
      <c r="I919" s="86" t="s">
        <v>165</v>
      </c>
      <c r="J919" s="86" t="s">
        <v>35</v>
      </c>
      <c r="K919" s="86" t="s">
        <v>220</v>
      </c>
      <c r="L919" s="86" t="s">
        <v>30</v>
      </c>
      <c r="M919" s="86" t="s">
        <v>45</v>
      </c>
      <c r="N919" s="86" t="s">
        <v>45</v>
      </c>
    </row>
    <row r="920" spans="1:14" ht="15" customHeight="1">
      <c r="A920" s="140" t="s">
        <v>8063</v>
      </c>
      <c r="B920" s="140" t="s">
        <v>10105</v>
      </c>
      <c r="C920" s="140" t="s">
        <v>1318</v>
      </c>
      <c r="D920" s="140" t="s">
        <v>12549</v>
      </c>
      <c r="E920" s="86" t="s">
        <v>8254</v>
      </c>
      <c r="F920" s="86" t="s">
        <v>982</v>
      </c>
      <c r="G920" s="86">
        <v>4</v>
      </c>
      <c r="H920" s="86" t="s">
        <v>1057</v>
      </c>
      <c r="I920" s="86" t="s">
        <v>165</v>
      </c>
      <c r="J920" s="86" t="s">
        <v>35</v>
      </c>
      <c r="K920" s="86" t="s">
        <v>220</v>
      </c>
      <c r="L920" s="86" t="s">
        <v>45</v>
      </c>
      <c r="M920" s="86" t="s">
        <v>45</v>
      </c>
      <c r="N920" s="86" t="s">
        <v>30</v>
      </c>
    </row>
    <row r="921" spans="1:14" ht="15" customHeight="1">
      <c r="A921" s="140" t="s">
        <v>8063</v>
      </c>
      <c r="B921" s="140" t="s">
        <v>10105</v>
      </c>
      <c r="C921" s="140" t="s">
        <v>1318</v>
      </c>
      <c r="D921" s="140" t="s">
        <v>12561</v>
      </c>
      <c r="E921" s="86" t="s">
        <v>8255</v>
      </c>
      <c r="F921" s="86" t="s">
        <v>982</v>
      </c>
      <c r="G921" s="86">
        <v>4</v>
      </c>
      <c r="H921" s="86" t="s">
        <v>1057</v>
      </c>
      <c r="I921" s="86" t="s">
        <v>192</v>
      </c>
      <c r="J921" s="86" t="s">
        <v>191</v>
      </c>
      <c r="K921" s="86" t="s">
        <v>220</v>
      </c>
      <c r="L921" s="86" t="s">
        <v>30</v>
      </c>
      <c r="M921" s="86" t="s">
        <v>45</v>
      </c>
      <c r="N921" s="86" t="s">
        <v>30</v>
      </c>
    </row>
    <row r="922" spans="1:14" ht="15" customHeight="1">
      <c r="A922" s="140" t="s">
        <v>8063</v>
      </c>
      <c r="B922" s="140" t="s">
        <v>10105</v>
      </c>
      <c r="C922" s="140" t="s">
        <v>1318</v>
      </c>
      <c r="D922" s="140" t="s">
        <v>12560</v>
      </c>
      <c r="E922" s="86" t="s">
        <v>8256</v>
      </c>
      <c r="F922" s="86" t="s">
        <v>980</v>
      </c>
      <c r="G922" s="86">
        <v>5</v>
      </c>
      <c r="H922" s="86" t="s">
        <v>1057</v>
      </c>
      <c r="I922" s="86" t="s">
        <v>165</v>
      </c>
      <c r="J922" s="86" t="s">
        <v>169</v>
      </c>
      <c r="K922" s="86" t="s">
        <v>220</v>
      </c>
      <c r="L922" s="86" t="s">
        <v>45</v>
      </c>
      <c r="M922" s="86" t="s">
        <v>45</v>
      </c>
      <c r="N922" s="86" t="s">
        <v>45</v>
      </c>
    </row>
    <row r="923" spans="1:14" ht="15" customHeight="1">
      <c r="A923" s="140" t="s">
        <v>8063</v>
      </c>
      <c r="B923" s="140" t="s">
        <v>10105</v>
      </c>
      <c r="C923" s="140" t="s">
        <v>1318</v>
      </c>
      <c r="D923" s="140" t="s">
        <v>12562</v>
      </c>
      <c r="E923" s="86" t="s">
        <v>8257</v>
      </c>
      <c r="F923" s="86" t="s">
        <v>980</v>
      </c>
      <c r="G923" s="86">
        <v>5</v>
      </c>
      <c r="H923" s="86" t="s">
        <v>1057</v>
      </c>
      <c r="I923" s="86" t="s">
        <v>165</v>
      </c>
      <c r="J923" s="86" t="s">
        <v>182</v>
      </c>
      <c r="K923" s="86" t="s">
        <v>220</v>
      </c>
      <c r="L923" s="86" t="s">
        <v>30</v>
      </c>
      <c r="M923" s="86" t="s">
        <v>45</v>
      </c>
      <c r="N923" s="86" t="s">
        <v>45</v>
      </c>
    </row>
    <row r="924" spans="1:14" ht="15" customHeight="1">
      <c r="A924" s="140" t="s">
        <v>8063</v>
      </c>
      <c r="B924" s="140" t="s">
        <v>10105</v>
      </c>
      <c r="C924" s="140" t="s">
        <v>4473</v>
      </c>
      <c r="D924" s="140" t="s">
        <v>12563</v>
      </c>
      <c r="E924" s="86" t="s">
        <v>8890</v>
      </c>
      <c r="F924" s="86" t="s">
        <v>982</v>
      </c>
      <c r="G924" s="86">
        <v>4</v>
      </c>
      <c r="H924" s="86" t="s">
        <v>1057</v>
      </c>
      <c r="I924" s="86" t="s">
        <v>192</v>
      </c>
      <c r="J924" s="86" t="s">
        <v>35</v>
      </c>
      <c r="K924" s="86" t="s">
        <v>220</v>
      </c>
      <c r="L924" s="86" t="s">
        <v>45</v>
      </c>
      <c r="M924" s="86" t="s">
        <v>45</v>
      </c>
      <c r="N924" s="86" t="s">
        <v>30</v>
      </c>
    </row>
    <row r="925" spans="1:14" ht="15" customHeight="1">
      <c r="A925" s="140" t="s">
        <v>8063</v>
      </c>
      <c r="B925" s="140" t="s">
        <v>10105</v>
      </c>
      <c r="C925" s="140" t="s">
        <v>6399</v>
      </c>
      <c r="D925" s="140" t="s">
        <v>8068</v>
      </c>
      <c r="E925" s="86" t="s">
        <v>8299</v>
      </c>
      <c r="F925" s="86" t="s">
        <v>980</v>
      </c>
      <c r="G925" s="86">
        <v>5</v>
      </c>
      <c r="H925" s="86" t="s">
        <v>1057</v>
      </c>
      <c r="I925" s="86" t="s">
        <v>165</v>
      </c>
      <c r="J925" s="86" t="s">
        <v>35</v>
      </c>
      <c r="K925" s="86" t="s">
        <v>220</v>
      </c>
      <c r="L925" s="86" t="s">
        <v>45</v>
      </c>
      <c r="M925" s="86" t="s">
        <v>30</v>
      </c>
      <c r="N925" s="86" t="s">
        <v>45</v>
      </c>
    </row>
    <row r="926" spans="1:14" ht="15" customHeight="1">
      <c r="A926" s="140" t="s">
        <v>8063</v>
      </c>
      <c r="B926" s="140" t="s">
        <v>10105</v>
      </c>
      <c r="C926" s="140" t="s">
        <v>6399</v>
      </c>
      <c r="D926" s="140" t="s">
        <v>8296</v>
      </c>
      <c r="E926" s="86" t="s">
        <v>8300</v>
      </c>
      <c r="F926" s="86" t="s">
        <v>980</v>
      </c>
      <c r="G926" s="86">
        <v>5</v>
      </c>
      <c r="H926" s="86" t="s">
        <v>1059</v>
      </c>
      <c r="I926" s="86" t="s">
        <v>165</v>
      </c>
      <c r="J926" s="86" t="s">
        <v>35</v>
      </c>
      <c r="K926" s="86" t="s">
        <v>220</v>
      </c>
      <c r="L926" s="86" t="s">
        <v>45</v>
      </c>
      <c r="M926" s="86" t="s">
        <v>30</v>
      </c>
      <c r="N926" s="86" t="s">
        <v>45</v>
      </c>
    </row>
    <row r="927" spans="1:14" ht="15" customHeight="1">
      <c r="A927" s="140" t="s">
        <v>8063</v>
      </c>
      <c r="B927" s="140" t="s">
        <v>10105</v>
      </c>
      <c r="C927" s="140" t="s">
        <v>5966</v>
      </c>
      <c r="D927" s="140" t="s">
        <v>10694</v>
      </c>
      <c r="E927" s="86" t="s">
        <v>10695</v>
      </c>
      <c r="F927" s="86" t="s">
        <v>982</v>
      </c>
      <c r="G927" s="86">
        <v>4</v>
      </c>
      <c r="H927" s="86" t="s">
        <v>1060</v>
      </c>
      <c r="I927" s="86" t="s">
        <v>165</v>
      </c>
      <c r="J927" s="86" t="s">
        <v>187</v>
      </c>
      <c r="K927" s="86" t="s">
        <v>220</v>
      </c>
      <c r="L927" s="86" t="s">
        <v>45</v>
      </c>
      <c r="M927" s="86" t="s">
        <v>45</v>
      </c>
      <c r="N927" s="86" t="s">
        <v>45</v>
      </c>
    </row>
    <row r="928" spans="1:14" ht="15" customHeight="1">
      <c r="A928" s="140" t="s">
        <v>8063</v>
      </c>
      <c r="B928" s="140" t="s">
        <v>10105</v>
      </c>
      <c r="C928" s="140" t="s">
        <v>5966</v>
      </c>
      <c r="D928" s="140" t="s">
        <v>8042</v>
      </c>
      <c r="E928" s="86" t="s">
        <v>8258</v>
      </c>
      <c r="F928" s="86" t="s">
        <v>979</v>
      </c>
      <c r="G928" s="86">
        <v>3</v>
      </c>
      <c r="H928" s="86" t="s">
        <v>1057</v>
      </c>
      <c r="I928" s="86" t="s">
        <v>36</v>
      </c>
      <c r="J928" s="86" t="s">
        <v>180</v>
      </c>
      <c r="K928" s="86" t="s">
        <v>220</v>
      </c>
      <c r="L928" s="86" t="s">
        <v>30</v>
      </c>
      <c r="M928" s="86" t="s">
        <v>45</v>
      </c>
      <c r="N928" s="86" t="s">
        <v>45</v>
      </c>
    </row>
    <row r="929" spans="1:14" ht="15" customHeight="1">
      <c r="A929" s="140" t="s">
        <v>8063</v>
      </c>
      <c r="B929" s="140" t="s">
        <v>10105</v>
      </c>
      <c r="C929" s="140" t="s">
        <v>5966</v>
      </c>
      <c r="D929" s="777" t="s">
        <v>7077</v>
      </c>
      <c r="E929" s="778" t="s">
        <v>8660</v>
      </c>
      <c r="F929" s="86" t="s">
        <v>979</v>
      </c>
      <c r="G929" s="86">
        <v>3</v>
      </c>
      <c r="H929" s="86" t="s">
        <v>1057</v>
      </c>
      <c r="I929" s="86" t="s">
        <v>192</v>
      </c>
      <c r="J929" s="86" t="s">
        <v>35</v>
      </c>
      <c r="K929" s="86" t="s">
        <v>220</v>
      </c>
      <c r="L929" s="86" t="s">
        <v>30</v>
      </c>
      <c r="M929" s="86" t="s">
        <v>45</v>
      </c>
      <c r="N929" s="86" t="s">
        <v>30</v>
      </c>
    </row>
    <row r="930" spans="1:14" ht="15" customHeight="1">
      <c r="A930" s="140" t="s">
        <v>8063</v>
      </c>
      <c r="B930" s="140" t="s">
        <v>10105</v>
      </c>
      <c r="C930" s="140" t="s">
        <v>5966</v>
      </c>
      <c r="D930" s="777" t="s">
        <v>8043</v>
      </c>
      <c r="E930" s="778" t="s">
        <v>8259</v>
      </c>
      <c r="F930" s="86" t="s">
        <v>980</v>
      </c>
      <c r="G930" s="86">
        <v>5</v>
      </c>
      <c r="H930" s="86" t="s">
        <v>1057</v>
      </c>
      <c r="I930" s="86" t="s">
        <v>165</v>
      </c>
      <c r="J930" s="86" t="s">
        <v>35</v>
      </c>
      <c r="K930" s="86" t="s">
        <v>7744</v>
      </c>
      <c r="L930" s="86" t="s">
        <v>30</v>
      </c>
      <c r="M930" s="86" t="s">
        <v>45</v>
      </c>
      <c r="N930" s="86" t="s">
        <v>45</v>
      </c>
    </row>
    <row r="931" spans="1:14" ht="15" customHeight="1">
      <c r="A931" s="140" t="s">
        <v>8063</v>
      </c>
      <c r="B931" s="140" t="s">
        <v>10105</v>
      </c>
      <c r="C931" s="140" t="s">
        <v>5966</v>
      </c>
      <c r="D931" s="777" t="s">
        <v>8044</v>
      </c>
      <c r="E931" s="778" t="s">
        <v>8260</v>
      </c>
      <c r="F931" s="86" t="s">
        <v>980</v>
      </c>
      <c r="G931" s="86">
        <v>5</v>
      </c>
      <c r="H931" s="86" t="s">
        <v>1057</v>
      </c>
      <c r="I931" s="86" t="s">
        <v>165</v>
      </c>
      <c r="J931" s="86" t="s">
        <v>35</v>
      </c>
      <c r="K931" s="86" t="s">
        <v>6535</v>
      </c>
      <c r="L931" s="86" t="s">
        <v>30</v>
      </c>
      <c r="M931" s="86" t="s">
        <v>45</v>
      </c>
      <c r="N931" s="86" t="s">
        <v>45</v>
      </c>
    </row>
    <row r="932" spans="1:14" ht="15" customHeight="1">
      <c r="A932" s="140" t="s">
        <v>8063</v>
      </c>
      <c r="B932" s="140" t="s">
        <v>10105</v>
      </c>
      <c r="C932" s="140" t="s">
        <v>5966</v>
      </c>
      <c r="D932" s="777" t="s">
        <v>8045</v>
      </c>
      <c r="E932" s="778" t="s">
        <v>8261</v>
      </c>
      <c r="F932" s="86" t="s">
        <v>980</v>
      </c>
      <c r="G932" s="86">
        <v>5</v>
      </c>
      <c r="H932" s="86" t="s">
        <v>1057</v>
      </c>
      <c r="I932" s="86" t="s">
        <v>165</v>
      </c>
      <c r="J932" s="86" t="s">
        <v>35</v>
      </c>
      <c r="K932" s="86" t="s">
        <v>226</v>
      </c>
      <c r="L932" s="86" t="s">
        <v>30</v>
      </c>
      <c r="M932" s="86" t="s">
        <v>45</v>
      </c>
      <c r="N932" s="86" t="s">
        <v>45</v>
      </c>
    </row>
    <row r="933" spans="1:14" ht="15" customHeight="1">
      <c r="A933" s="140" t="s">
        <v>8063</v>
      </c>
      <c r="B933" s="140" t="s">
        <v>10105</v>
      </c>
      <c r="C933" s="140" t="s">
        <v>5966</v>
      </c>
      <c r="D933" s="777" t="s">
        <v>12550</v>
      </c>
      <c r="E933" s="778" t="s">
        <v>10690</v>
      </c>
      <c r="F933" s="86" t="s">
        <v>980</v>
      </c>
      <c r="G933" s="86">
        <v>5</v>
      </c>
      <c r="H933" s="86" t="s">
        <v>1059</v>
      </c>
      <c r="I933" s="86" t="s">
        <v>165</v>
      </c>
      <c r="J933" s="86" t="s">
        <v>35</v>
      </c>
      <c r="K933" s="86" t="s">
        <v>218</v>
      </c>
      <c r="L933" s="86" t="s">
        <v>45</v>
      </c>
      <c r="M933" s="86" t="s">
        <v>45</v>
      </c>
      <c r="N933" s="86" t="s">
        <v>45</v>
      </c>
    </row>
    <row r="934" spans="1:14" ht="15" customHeight="1">
      <c r="A934" s="140" t="s">
        <v>8063</v>
      </c>
      <c r="B934" s="140" t="s">
        <v>10105</v>
      </c>
      <c r="C934" s="140" t="s">
        <v>5966</v>
      </c>
      <c r="D934" s="777" t="s">
        <v>8046</v>
      </c>
      <c r="E934" s="778" t="s">
        <v>8262</v>
      </c>
      <c r="F934" s="86" t="s">
        <v>980</v>
      </c>
      <c r="G934" s="86">
        <v>5</v>
      </c>
      <c r="H934" s="86" t="s">
        <v>1057</v>
      </c>
      <c r="I934" s="86" t="s">
        <v>165</v>
      </c>
      <c r="J934" s="86" t="s">
        <v>35</v>
      </c>
      <c r="K934" s="86" t="s">
        <v>24</v>
      </c>
      <c r="L934" s="86" t="s">
        <v>30</v>
      </c>
      <c r="M934" s="86" t="s">
        <v>45</v>
      </c>
      <c r="N934" s="86" t="s">
        <v>45</v>
      </c>
    </row>
    <row r="935" spans="1:14" ht="15" customHeight="1">
      <c r="A935" s="140" t="s">
        <v>8063</v>
      </c>
      <c r="B935" s="140" t="s">
        <v>10105</v>
      </c>
      <c r="C935" s="140" t="s">
        <v>5966</v>
      </c>
      <c r="D935" s="777" t="s">
        <v>8047</v>
      </c>
      <c r="E935" s="86" t="s">
        <v>8263</v>
      </c>
      <c r="F935" s="86" t="s">
        <v>980</v>
      </c>
      <c r="G935" s="86">
        <v>5</v>
      </c>
      <c r="H935" s="86" t="s">
        <v>1057</v>
      </c>
      <c r="I935" s="86" t="s">
        <v>165</v>
      </c>
      <c r="J935" s="86" t="s">
        <v>35</v>
      </c>
      <c r="K935" s="86" t="s">
        <v>219</v>
      </c>
      <c r="L935" s="86" t="s">
        <v>30</v>
      </c>
      <c r="M935" s="86" t="s">
        <v>45</v>
      </c>
      <c r="N935" s="86" t="s">
        <v>45</v>
      </c>
    </row>
    <row r="936" spans="1:14" ht="15" customHeight="1">
      <c r="A936" s="140" t="s">
        <v>8063</v>
      </c>
      <c r="B936" s="140" t="s">
        <v>10105</v>
      </c>
      <c r="C936" s="140" t="s">
        <v>5966</v>
      </c>
      <c r="D936" s="777" t="s">
        <v>12564</v>
      </c>
      <c r="E936" s="86" t="s">
        <v>9903</v>
      </c>
      <c r="F936" s="86" t="s">
        <v>980</v>
      </c>
      <c r="G936" s="86">
        <v>5</v>
      </c>
      <c r="H936" s="86" t="s">
        <v>1057</v>
      </c>
      <c r="I936" s="86" t="s">
        <v>203</v>
      </c>
      <c r="J936" s="86" t="s">
        <v>35</v>
      </c>
      <c r="K936" s="86" t="s">
        <v>220</v>
      </c>
      <c r="L936" s="86" t="s">
        <v>30</v>
      </c>
      <c r="M936" s="86" t="s">
        <v>45</v>
      </c>
      <c r="N936" s="86" t="s">
        <v>45</v>
      </c>
    </row>
    <row r="937" spans="1:14" ht="15" customHeight="1">
      <c r="A937" s="140" t="s">
        <v>8063</v>
      </c>
      <c r="B937" s="140" t="s">
        <v>10105</v>
      </c>
      <c r="C937" s="140" t="s">
        <v>1335</v>
      </c>
      <c r="D937" s="140" t="s">
        <v>12556</v>
      </c>
      <c r="E937" s="86" t="s">
        <v>8661</v>
      </c>
      <c r="F937" s="86" t="s">
        <v>980</v>
      </c>
      <c r="G937" s="86">
        <v>5</v>
      </c>
      <c r="H937" s="86" t="s">
        <v>1057</v>
      </c>
      <c r="I937" s="86" t="s">
        <v>165</v>
      </c>
      <c r="J937" s="86" t="s">
        <v>35</v>
      </c>
      <c r="K937" s="86" t="s">
        <v>7744</v>
      </c>
      <c r="L937" s="86" t="s">
        <v>45</v>
      </c>
      <c r="M937" s="86" t="s">
        <v>45</v>
      </c>
      <c r="N937" s="86" t="s">
        <v>30</v>
      </c>
    </row>
    <row r="938" spans="1:14" ht="15" customHeight="1">
      <c r="A938" s="140" t="s">
        <v>8063</v>
      </c>
      <c r="B938" s="140" t="s">
        <v>10105</v>
      </c>
      <c r="C938" s="140" t="s">
        <v>1335</v>
      </c>
      <c r="D938" s="777" t="s">
        <v>12551</v>
      </c>
      <c r="E938" s="86" t="s">
        <v>8264</v>
      </c>
      <c r="F938" s="86" t="s">
        <v>980</v>
      </c>
      <c r="G938" s="86">
        <v>5</v>
      </c>
      <c r="H938" s="86" t="s">
        <v>1057</v>
      </c>
      <c r="I938" s="86" t="s">
        <v>165</v>
      </c>
      <c r="J938" s="86" t="s">
        <v>35</v>
      </c>
      <c r="K938" s="86" t="s">
        <v>220</v>
      </c>
      <c r="L938" s="86" t="s">
        <v>45</v>
      </c>
      <c r="M938" s="86" t="s">
        <v>45</v>
      </c>
      <c r="N938" s="86" t="s">
        <v>30</v>
      </c>
    </row>
    <row r="939" spans="1:14" ht="15" customHeight="1">
      <c r="A939" s="140" t="s">
        <v>8063</v>
      </c>
      <c r="B939" s="140" t="s">
        <v>10105</v>
      </c>
      <c r="C939" s="140" t="s">
        <v>1320</v>
      </c>
      <c r="D939" s="777" t="s">
        <v>12557</v>
      </c>
      <c r="E939" s="86" t="s">
        <v>8266</v>
      </c>
      <c r="F939" s="86" t="s">
        <v>980</v>
      </c>
      <c r="G939" s="86">
        <v>5</v>
      </c>
      <c r="H939" s="86" t="s">
        <v>1057</v>
      </c>
      <c r="I939" s="86" t="s">
        <v>165</v>
      </c>
      <c r="J939" s="86" t="s">
        <v>180</v>
      </c>
      <c r="K939" s="86" t="s">
        <v>220</v>
      </c>
      <c r="L939" s="86" t="s">
        <v>30</v>
      </c>
      <c r="M939" s="86" t="s">
        <v>45</v>
      </c>
      <c r="N939" s="86" t="s">
        <v>30</v>
      </c>
    </row>
    <row r="940" spans="1:14" ht="15" customHeight="1">
      <c r="A940" s="140" t="s">
        <v>8063</v>
      </c>
      <c r="B940" s="140" t="s">
        <v>10105</v>
      </c>
      <c r="C940" s="140" t="s">
        <v>1320</v>
      </c>
      <c r="D940" s="777" t="s">
        <v>8048</v>
      </c>
      <c r="E940" s="86" t="s">
        <v>8265</v>
      </c>
      <c r="F940" s="86" t="s">
        <v>980</v>
      </c>
      <c r="G940" s="86">
        <v>5</v>
      </c>
      <c r="H940" s="86" t="s">
        <v>1057</v>
      </c>
      <c r="I940" s="86" t="s">
        <v>165</v>
      </c>
      <c r="J940" s="86" t="s">
        <v>23</v>
      </c>
      <c r="K940" s="86" t="s">
        <v>220</v>
      </c>
      <c r="L940" s="86" t="s">
        <v>30</v>
      </c>
      <c r="M940" s="86" t="s">
        <v>45</v>
      </c>
      <c r="N940" s="86" t="s">
        <v>30</v>
      </c>
    </row>
    <row r="941" spans="1:14" ht="15" customHeight="1">
      <c r="A941" s="140" t="s">
        <v>8063</v>
      </c>
      <c r="B941" s="140" t="s">
        <v>10105</v>
      </c>
      <c r="C941" s="140" t="s">
        <v>1320</v>
      </c>
      <c r="D941" s="777" t="s">
        <v>12565</v>
      </c>
      <c r="E941" s="86" t="s">
        <v>11807</v>
      </c>
      <c r="F941" s="86" t="s">
        <v>980</v>
      </c>
      <c r="G941" s="86">
        <v>5</v>
      </c>
      <c r="H941" s="86" t="s">
        <v>1057</v>
      </c>
      <c r="I941" s="86" t="s">
        <v>165</v>
      </c>
      <c r="J941" s="86" t="s">
        <v>35</v>
      </c>
      <c r="K941" s="86" t="s">
        <v>219</v>
      </c>
      <c r="L941" s="86" t="s">
        <v>30</v>
      </c>
      <c r="M941" s="86" t="s">
        <v>45</v>
      </c>
      <c r="N941" s="86" t="s">
        <v>45</v>
      </c>
    </row>
    <row r="942" spans="1:14" ht="15" customHeight="1">
      <c r="A942" s="140" t="s">
        <v>8063</v>
      </c>
      <c r="B942" s="140" t="s">
        <v>10105</v>
      </c>
      <c r="C942" s="140" t="s">
        <v>1320</v>
      </c>
      <c r="D942" s="140" t="s">
        <v>11775</v>
      </c>
      <c r="E942" s="86" t="s">
        <v>8267</v>
      </c>
      <c r="F942" s="86" t="s">
        <v>982</v>
      </c>
      <c r="G942" s="86">
        <v>4</v>
      </c>
      <c r="H942" s="86" t="s">
        <v>1057</v>
      </c>
      <c r="I942" s="86" t="s">
        <v>165</v>
      </c>
      <c r="J942" s="86" t="s">
        <v>21</v>
      </c>
      <c r="K942" s="86" t="s">
        <v>220</v>
      </c>
      <c r="L942" s="86" t="s">
        <v>30</v>
      </c>
      <c r="M942" s="86" t="s">
        <v>45</v>
      </c>
      <c r="N942" s="86" t="s">
        <v>30</v>
      </c>
    </row>
    <row r="943" spans="1:14" ht="15" customHeight="1">
      <c r="A943" s="140" t="s">
        <v>8063</v>
      </c>
      <c r="B943" s="140" t="s">
        <v>10105</v>
      </c>
      <c r="C943" s="140" t="s">
        <v>6733</v>
      </c>
      <c r="D943" s="140" t="s">
        <v>8049</v>
      </c>
      <c r="E943" s="86" t="s">
        <v>8268</v>
      </c>
      <c r="F943" s="86" t="s">
        <v>979</v>
      </c>
      <c r="G943" s="86">
        <v>3</v>
      </c>
      <c r="H943" s="86" t="s">
        <v>1057</v>
      </c>
      <c r="I943" s="86" t="s">
        <v>192</v>
      </c>
      <c r="J943" s="86" t="s">
        <v>180</v>
      </c>
      <c r="K943" s="86" t="s">
        <v>220</v>
      </c>
      <c r="L943" s="86" t="s">
        <v>30</v>
      </c>
      <c r="M943" s="86" t="s">
        <v>45</v>
      </c>
      <c r="N943" s="86" t="s">
        <v>30</v>
      </c>
    </row>
    <row r="944" spans="1:14" ht="15" customHeight="1">
      <c r="A944" s="140" t="s">
        <v>8063</v>
      </c>
      <c r="B944" s="140" t="s">
        <v>10105</v>
      </c>
      <c r="C944" s="140" t="s">
        <v>6733</v>
      </c>
      <c r="D944" s="140" t="s">
        <v>7986</v>
      </c>
      <c r="E944" s="86" t="s">
        <v>8269</v>
      </c>
      <c r="F944" s="86" t="s">
        <v>980</v>
      </c>
      <c r="G944" s="86">
        <v>5</v>
      </c>
      <c r="H944" s="86" t="s">
        <v>1057</v>
      </c>
      <c r="I944" s="86" t="s">
        <v>165</v>
      </c>
      <c r="J944" s="86" t="s">
        <v>180</v>
      </c>
      <c r="K944" s="86" t="s">
        <v>220</v>
      </c>
      <c r="L944" s="86" t="s">
        <v>30</v>
      </c>
      <c r="M944" s="86" t="s">
        <v>45</v>
      </c>
      <c r="N944" s="86" t="s">
        <v>30</v>
      </c>
    </row>
    <row r="945" spans="1:14" ht="15" customHeight="1">
      <c r="A945" s="140" t="s">
        <v>8063</v>
      </c>
      <c r="B945" s="140" t="s">
        <v>10105</v>
      </c>
      <c r="C945" s="140" t="s">
        <v>6733</v>
      </c>
      <c r="D945" s="140" t="s">
        <v>7987</v>
      </c>
      <c r="E945" s="86" t="s">
        <v>8270</v>
      </c>
      <c r="F945" s="86" t="s">
        <v>980</v>
      </c>
      <c r="G945" s="86">
        <v>5</v>
      </c>
      <c r="H945" s="86" t="s">
        <v>1057</v>
      </c>
      <c r="I945" s="86" t="s">
        <v>165</v>
      </c>
      <c r="J945" s="86" t="s">
        <v>169</v>
      </c>
      <c r="K945" s="86" t="s">
        <v>220</v>
      </c>
      <c r="L945" s="86" t="s">
        <v>30</v>
      </c>
      <c r="M945" s="86" t="s">
        <v>45</v>
      </c>
      <c r="N945" s="86" t="s">
        <v>45</v>
      </c>
    </row>
    <row r="946" spans="1:14" ht="15" customHeight="1">
      <c r="A946" s="140" t="s">
        <v>8063</v>
      </c>
      <c r="B946" s="140" t="s">
        <v>10105</v>
      </c>
      <c r="C946" s="140" t="s">
        <v>1321</v>
      </c>
      <c r="D946" s="691" t="s">
        <v>12552</v>
      </c>
      <c r="E946" s="86" t="s">
        <v>8271</v>
      </c>
      <c r="F946" s="86" t="s">
        <v>980</v>
      </c>
      <c r="G946" s="86">
        <v>5</v>
      </c>
      <c r="H946" s="86" t="s">
        <v>1059</v>
      </c>
      <c r="I946" s="86" t="s">
        <v>165</v>
      </c>
      <c r="J946" s="86" t="s">
        <v>35</v>
      </c>
      <c r="K946" s="86" t="s">
        <v>24</v>
      </c>
      <c r="L946" s="86" t="s">
        <v>30</v>
      </c>
      <c r="M946" s="86" t="s">
        <v>45</v>
      </c>
      <c r="N946" s="86" t="s">
        <v>45</v>
      </c>
    </row>
    <row r="947" spans="1:14" ht="15" customHeight="1">
      <c r="A947" s="140" t="s">
        <v>8063</v>
      </c>
      <c r="B947" s="140" t="s">
        <v>10105</v>
      </c>
      <c r="C947" s="140" t="s">
        <v>1321</v>
      </c>
      <c r="D947" s="140" t="s">
        <v>12553</v>
      </c>
      <c r="E947" s="86" t="s">
        <v>8272</v>
      </c>
      <c r="F947" s="86" t="s">
        <v>980</v>
      </c>
      <c r="G947" s="86">
        <v>5</v>
      </c>
      <c r="H947" s="86" t="s">
        <v>1057</v>
      </c>
      <c r="I947" s="86" t="s">
        <v>165</v>
      </c>
      <c r="J947" s="86" t="s">
        <v>191</v>
      </c>
      <c r="K947" s="86" t="s">
        <v>220</v>
      </c>
      <c r="L947" s="86" t="s">
        <v>30</v>
      </c>
      <c r="M947" s="86" t="s">
        <v>45</v>
      </c>
      <c r="N947" s="86" t="s">
        <v>45</v>
      </c>
    </row>
    <row r="948" spans="1:14" ht="15" customHeight="1">
      <c r="A948" s="140" t="s">
        <v>8063</v>
      </c>
      <c r="B948" s="140" t="s">
        <v>10105</v>
      </c>
      <c r="C948" s="73" t="s">
        <v>1322</v>
      </c>
      <c r="D948" s="140" t="s">
        <v>12566</v>
      </c>
      <c r="E948" s="86" t="s">
        <v>8891</v>
      </c>
      <c r="F948" s="86" t="s">
        <v>981</v>
      </c>
      <c r="G948" s="86">
        <v>1</v>
      </c>
      <c r="H948" s="86" t="s">
        <v>1057</v>
      </c>
      <c r="I948" s="86" t="s">
        <v>57</v>
      </c>
      <c r="J948" s="86" t="s">
        <v>25</v>
      </c>
      <c r="K948" s="86" t="s">
        <v>220</v>
      </c>
      <c r="L948" s="86" t="s">
        <v>30</v>
      </c>
      <c r="M948" s="86" t="s">
        <v>45</v>
      </c>
      <c r="N948" s="86" t="s">
        <v>45</v>
      </c>
    </row>
    <row r="949" spans="1:14" ht="15" customHeight="1">
      <c r="A949" s="140" t="s">
        <v>8063</v>
      </c>
      <c r="B949" s="140" t="s">
        <v>10105</v>
      </c>
      <c r="C949" s="73" t="s">
        <v>1322</v>
      </c>
      <c r="D949" s="140" t="s">
        <v>12567</v>
      </c>
      <c r="E949" s="86" t="s">
        <v>8892</v>
      </c>
      <c r="F949" s="86" t="s">
        <v>981</v>
      </c>
      <c r="G949" s="86">
        <v>1</v>
      </c>
      <c r="H949" s="86" t="s">
        <v>1059</v>
      </c>
      <c r="I949" s="86" t="s">
        <v>57</v>
      </c>
      <c r="J949" s="86" t="s">
        <v>25</v>
      </c>
      <c r="K949" s="86" t="s">
        <v>220</v>
      </c>
      <c r="L949" s="86" t="s">
        <v>45</v>
      </c>
      <c r="M949" s="86" t="s">
        <v>45</v>
      </c>
      <c r="N949" s="86" t="s">
        <v>45</v>
      </c>
    </row>
    <row r="950" spans="1:14" ht="15" customHeight="1">
      <c r="A950" s="140" t="s">
        <v>8063</v>
      </c>
      <c r="B950" s="140" t="s">
        <v>10105</v>
      </c>
      <c r="C950" s="73" t="s">
        <v>1322</v>
      </c>
      <c r="D950" s="140" t="s">
        <v>11774</v>
      </c>
      <c r="E950" s="86" t="s">
        <v>8662</v>
      </c>
      <c r="F950" s="86" t="s">
        <v>980</v>
      </c>
      <c r="G950" s="86">
        <v>5</v>
      </c>
      <c r="H950" s="86" t="s">
        <v>1057</v>
      </c>
      <c r="I950" s="86" t="s">
        <v>165</v>
      </c>
      <c r="J950" s="86" t="s">
        <v>180</v>
      </c>
      <c r="K950" s="86" t="s">
        <v>220</v>
      </c>
      <c r="L950" s="86" t="s">
        <v>45</v>
      </c>
      <c r="M950" s="86" t="s">
        <v>45</v>
      </c>
      <c r="N950" s="86" t="s">
        <v>45</v>
      </c>
    </row>
    <row r="951" spans="1:14" ht="15" customHeight="1">
      <c r="A951" s="140" t="s">
        <v>8063</v>
      </c>
      <c r="B951" s="140" t="s">
        <v>10105</v>
      </c>
      <c r="C951" s="140" t="s">
        <v>5987</v>
      </c>
      <c r="D951" s="140" t="s">
        <v>8297</v>
      </c>
      <c r="E951" s="86" t="s">
        <v>8301</v>
      </c>
      <c r="F951" s="86" t="s">
        <v>980</v>
      </c>
      <c r="G951" s="86">
        <v>5</v>
      </c>
      <c r="H951" s="86" t="s">
        <v>1059</v>
      </c>
      <c r="I951" s="86" t="s">
        <v>165</v>
      </c>
      <c r="J951" s="86" t="s">
        <v>35</v>
      </c>
      <c r="K951" s="86" t="s">
        <v>220</v>
      </c>
      <c r="L951" s="86" t="s">
        <v>45</v>
      </c>
      <c r="M951" s="86" t="s">
        <v>30</v>
      </c>
      <c r="N951" s="86" t="s">
        <v>45</v>
      </c>
    </row>
    <row r="952" spans="1:14" ht="15" customHeight="1">
      <c r="A952" s="140" t="s">
        <v>8063</v>
      </c>
      <c r="B952" s="140" t="s">
        <v>10105</v>
      </c>
      <c r="C952" s="140" t="s">
        <v>5987</v>
      </c>
      <c r="D952" s="140" t="s">
        <v>8298</v>
      </c>
      <c r="E952" s="86" t="s">
        <v>8302</v>
      </c>
      <c r="F952" s="86" t="s">
        <v>980</v>
      </c>
      <c r="G952" s="86">
        <v>5</v>
      </c>
      <c r="H952" s="86" t="s">
        <v>1060</v>
      </c>
      <c r="I952" s="86" t="s">
        <v>165</v>
      </c>
      <c r="J952" s="86" t="s">
        <v>35</v>
      </c>
      <c r="K952" s="86" t="s">
        <v>220</v>
      </c>
      <c r="L952" s="86" t="s">
        <v>45</v>
      </c>
      <c r="M952" s="86" t="s">
        <v>30</v>
      </c>
      <c r="N952" s="86" t="s">
        <v>45</v>
      </c>
    </row>
    <row r="953" spans="1:14" ht="15" customHeight="1">
      <c r="A953" s="140" t="s">
        <v>8063</v>
      </c>
      <c r="B953" s="140" t="s">
        <v>10105</v>
      </c>
      <c r="C953" s="691" t="s">
        <v>7742</v>
      </c>
      <c r="D953" s="140" t="s">
        <v>8028</v>
      </c>
      <c r="E953" s="86" t="s">
        <v>10057</v>
      </c>
      <c r="F953" s="86" t="s">
        <v>980</v>
      </c>
      <c r="G953" s="86">
        <v>5</v>
      </c>
      <c r="H953" s="86" t="s">
        <v>1057</v>
      </c>
      <c r="I953" s="86" t="s">
        <v>165</v>
      </c>
      <c r="J953" s="86" t="s">
        <v>42</v>
      </c>
      <c r="K953" s="86" t="s">
        <v>220</v>
      </c>
      <c r="L953" s="86" t="s">
        <v>30</v>
      </c>
      <c r="M953" s="86" t="s">
        <v>45</v>
      </c>
      <c r="N953" s="86" t="s">
        <v>45</v>
      </c>
    </row>
    <row r="954" spans="1:14" ht="15" customHeight="1">
      <c r="A954" s="140" t="s">
        <v>8063</v>
      </c>
      <c r="B954" s="140" t="s">
        <v>10105</v>
      </c>
      <c r="C954" s="777" t="s">
        <v>7742</v>
      </c>
      <c r="D954" s="140" t="s">
        <v>12568</v>
      </c>
      <c r="E954" s="86" t="s">
        <v>9904</v>
      </c>
      <c r="F954" s="86" t="s">
        <v>982</v>
      </c>
      <c r="G954" s="86">
        <v>4</v>
      </c>
      <c r="H954" s="86" t="s">
        <v>1057</v>
      </c>
      <c r="I954" s="86" t="s">
        <v>165</v>
      </c>
      <c r="J954" s="86" t="s">
        <v>21</v>
      </c>
      <c r="K954" s="86" t="s">
        <v>220</v>
      </c>
      <c r="L954" s="86" t="s">
        <v>30</v>
      </c>
      <c r="M954" s="86" t="s">
        <v>45</v>
      </c>
      <c r="N954" s="86" t="s">
        <v>45</v>
      </c>
    </row>
    <row r="955" spans="1:14" ht="15" customHeight="1">
      <c r="A955" s="140" t="s">
        <v>8063</v>
      </c>
      <c r="B955" s="140" t="s">
        <v>10105</v>
      </c>
      <c r="C955" s="777" t="s">
        <v>1330</v>
      </c>
      <c r="D955" s="140" t="s">
        <v>8064</v>
      </c>
      <c r="E955" s="86" t="s">
        <v>8273</v>
      </c>
      <c r="F955" s="86" t="s">
        <v>980</v>
      </c>
      <c r="G955" s="86">
        <v>5</v>
      </c>
      <c r="H955" s="86" t="s">
        <v>1057</v>
      </c>
      <c r="I955" s="86" t="s">
        <v>165</v>
      </c>
      <c r="J955" s="86" t="s">
        <v>194</v>
      </c>
      <c r="K955" s="86" t="s">
        <v>220</v>
      </c>
      <c r="L955" s="86" t="s">
        <v>30</v>
      </c>
      <c r="M955" s="86" t="s">
        <v>45</v>
      </c>
      <c r="N955" s="86" t="s">
        <v>45</v>
      </c>
    </row>
    <row r="956" spans="1:14" ht="15" customHeight="1">
      <c r="A956" s="140" t="s">
        <v>8063</v>
      </c>
      <c r="B956" s="140" t="s">
        <v>10105</v>
      </c>
      <c r="C956" s="777" t="s">
        <v>1330</v>
      </c>
      <c r="D956" s="140" t="s">
        <v>8051</v>
      </c>
      <c r="E956" s="86" t="s">
        <v>8274</v>
      </c>
      <c r="F956" s="86" t="s">
        <v>980</v>
      </c>
      <c r="G956" s="86">
        <v>5</v>
      </c>
      <c r="H956" s="86" t="s">
        <v>1057</v>
      </c>
      <c r="I956" s="86" t="s">
        <v>165</v>
      </c>
      <c r="J956" s="86" t="s">
        <v>169</v>
      </c>
      <c r="K956" s="86" t="s">
        <v>220</v>
      </c>
      <c r="L956" s="86" t="s">
        <v>30</v>
      </c>
      <c r="M956" s="86" t="s">
        <v>45</v>
      </c>
      <c r="N956" s="86" t="s">
        <v>45</v>
      </c>
    </row>
    <row r="957" spans="1:14" ht="15" customHeight="1">
      <c r="A957" s="140" t="s">
        <v>8063</v>
      </c>
      <c r="B957" s="140" t="s">
        <v>10105</v>
      </c>
      <c r="C957" s="777" t="s">
        <v>1330</v>
      </c>
      <c r="D957" s="140" t="s">
        <v>12569</v>
      </c>
      <c r="E957" s="86" t="s">
        <v>10058</v>
      </c>
      <c r="F957" s="86" t="s">
        <v>980</v>
      </c>
      <c r="G957" s="86">
        <v>5</v>
      </c>
      <c r="H957" s="86" t="s">
        <v>1057</v>
      </c>
      <c r="I957" s="86" t="s">
        <v>165</v>
      </c>
      <c r="J957" s="86" t="s">
        <v>23</v>
      </c>
      <c r="K957" s="86" t="s">
        <v>220</v>
      </c>
      <c r="L957" s="86" t="s">
        <v>30</v>
      </c>
      <c r="M957" s="86" t="s">
        <v>45</v>
      </c>
      <c r="N957" s="86" t="s">
        <v>30</v>
      </c>
    </row>
    <row r="958" spans="1:14" ht="15" customHeight="1">
      <c r="A958" s="140" t="s">
        <v>8063</v>
      </c>
      <c r="B958" s="140" t="s">
        <v>10105</v>
      </c>
      <c r="C958" s="777" t="s">
        <v>1330</v>
      </c>
      <c r="D958" s="140" t="s">
        <v>10691</v>
      </c>
      <c r="E958" s="86" t="s">
        <v>10692</v>
      </c>
      <c r="F958" s="86" t="s">
        <v>982</v>
      </c>
      <c r="G958" s="86">
        <v>4</v>
      </c>
      <c r="H958" s="86" t="s">
        <v>1060</v>
      </c>
      <c r="I958" s="86" t="s">
        <v>165</v>
      </c>
      <c r="J958" s="86" t="s">
        <v>187</v>
      </c>
      <c r="K958" s="86" t="s">
        <v>220</v>
      </c>
      <c r="L958" s="86" t="s">
        <v>45</v>
      </c>
      <c r="M958" s="86" t="s">
        <v>45</v>
      </c>
      <c r="N958" s="86" t="s">
        <v>45</v>
      </c>
    </row>
    <row r="959" spans="1:14">
      <c r="A959" s="140" t="s">
        <v>8063</v>
      </c>
      <c r="B959" s="140" t="s">
        <v>10105</v>
      </c>
      <c r="C959" s="777" t="s">
        <v>1330</v>
      </c>
      <c r="D959" s="140" t="s">
        <v>8052</v>
      </c>
      <c r="E959" s="86" t="s">
        <v>8275</v>
      </c>
      <c r="F959" s="86" t="s">
        <v>983</v>
      </c>
      <c r="G959" s="86">
        <v>3</v>
      </c>
      <c r="H959" s="86" t="s">
        <v>1057</v>
      </c>
      <c r="I959" s="86" t="s">
        <v>36</v>
      </c>
      <c r="J959" s="86" t="s">
        <v>35</v>
      </c>
      <c r="K959" s="86" t="s">
        <v>220</v>
      </c>
      <c r="L959" s="86" t="s">
        <v>45</v>
      </c>
      <c r="M959" s="86" t="s">
        <v>45</v>
      </c>
      <c r="N959" s="86" t="s">
        <v>30</v>
      </c>
    </row>
    <row r="960" spans="1:14" ht="15" customHeight="1">
      <c r="A960" s="140" t="s">
        <v>8063</v>
      </c>
      <c r="B960" s="140" t="s">
        <v>10105</v>
      </c>
      <c r="C960" s="777" t="s">
        <v>1330</v>
      </c>
      <c r="D960" s="140" t="s">
        <v>12570</v>
      </c>
      <c r="E960" s="86" t="s">
        <v>10308</v>
      </c>
      <c r="F960" s="86" t="s">
        <v>982</v>
      </c>
      <c r="G960" s="86">
        <v>4</v>
      </c>
      <c r="H960" s="86" t="s">
        <v>1057</v>
      </c>
      <c r="I960" s="86" t="s">
        <v>165</v>
      </c>
      <c r="J960" s="778" t="s">
        <v>35</v>
      </c>
      <c r="K960" s="86" t="s">
        <v>220</v>
      </c>
      <c r="L960" s="86" t="s">
        <v>45</v>
      </c>
      <c r="M960" s="86" t="s">
        <v>45</v>
      </c>
      <c r="N960" s="86" t="s">
        <v>45</v>
      </c>
    </row>
    <row r="961" spans="1:14" ht="15" customHeight="1">
      <c r="A961" s="140" t="s">
        <v>8063</v>
      </c>
      <c r="B961" s="140" t="s">
        <v>10105</v>
      </c>
      <c r="C961" s="777" t="s">
        <v>4803</v>
      </c>
      <c r="D961" s="140" t="s">
        <v>12554</v>
      </c>
      <c r="E961" s="86" t="s">
        <v>8276</v>
      </c>
      <c r="F961" s="86" t="s">
        <v>980</v>
      </c>
      <c r="G961" s="86">
        <v>5</v>
      </c>
      <c r="H961" s="86" t="s">
        <v>1057</v>
      </c>
      <c r="I961" s="86" t="s">
        <v>165</v>
      </c>
      <c r="J961" s="778" t="s">
        <v>35</v>
      </c>
      <c r="K961" s="86" t="s">
        <v>223</v>
      </c>
      <c r="L961" s="86" t="s">
        <v>30</v>
      </c>
      <c r="M961" s="86" t="s">
        <v>45</v>
      </c>
      <c r="N961" s="86" t="s">
        <v>30</v>
      </c>
    </row>
    <row r="962" spans="1:14" ht="15" customHeight="1">
      <c r="A962" s="140" t="s">
        <v>8063</v>
      </c>
      <c r="B962" s="140" t="s">
        <v>10105</v>
      </c>
      <c r="C962" s="777" t="s">
        <v>4803</v>
      </c>
      <c r="D962" s="140" t="s">
        <v>12555</v>
      </c>
      <c r="E962" s="86" t="s">
        <v>8277</v>
      </c>
      <c r="F962" s="86" t="s">
        <v>980</v>
      </c>
      <c r="G962" s="86">
        <v>5</v>
      </c>
      <c r="H962" s="86" t="s">
        <v>1057</v>
      </c>
      <c r="I962" s="86" t="s">
        <v>165</v>
      </c>
      <c r="J962" s="86" t="s">
        <v>187</v>
      </c>
      <c r="K962" s="86" t="s">
        <v>223</v>
      </c>
      <c r="L962" s="86" t="s">
        <v>30</v>
      </c>
      <c r="M962" s="86" t="s">
        <v>45</v>
      </c>
      <c r="N962" s="86" t="s">
        <v>45</v>
      </c>
    </row>
    <row r="963" spans="1:14" ht="15" customHeight="1">
      <c r="A963" s="140" t="s">
        <v>8063</v>
      </c>
      <c r="B963" s="140" t="s">
        <v>10105</v>
      </c>
      <c r="C963" s="777" t="s">
        <v>8061</v>
      </c>
      <c r="D963" s="140" t="s">
        <v>8053</v>
      </c>
      <c r="E963" s="86" t="s">
        <v>8278</v>
      </c>
      <c r="F963" s="86" t="s">
        <v>980</v>
      </c>
      <c r="G963" s="86">
        <v>5</v>
      </c>
      <c r="H963" s="86" t="s">
        <v>1060</v>
      </c>
      <c r="I963" s="86" t="s">
        <v>165</v>
      </c>
      <c r="J963" s="778" t="s">
        <v>187</v>
      </c>
      <c r="K963" s="86" t="s">
        <v>220</v>
      </c>
      <c r="L963" s="86" t="s">
        <v>45</v>
      </c>
      <c r="M963" s="86" t="s">
        <v>30</v>
      </c>
      <c r="N963" s="86" t="s">
        <v>45</v>
      </c>
    </row>
    <row r="964" spans="1:14" ht="15" customHeight="1">
      <c r="A964" s="140" t="s">
        <v>8063</v>
      </c>
      <c r="B964" s="140" t="s">
        <v>10105</v>
      </c>
      <c r="C964" s="777" t="s">
        <v>8061</v>
      </c>
      <c r="D964" s="140" t="s">
        <v>8054</v>
      </c>
      <c r="E964" s="86" t="s">
        <v>8279</v>
      </c>
      <c r="F964" s="86" t="s">
        <v>980</v>
      </c>
      <c r="G964" s="86">
        <v>5</v>
      </c>
      <c r="H964" s="86" t="s">
        <v>1059</v>
      </c>
      <c r="I964" s="86" t="s">
        <v>165</v>
      </c>
      <c r="J964" s="778" t="s">
        <v>35</v>
      </c>
      <c r="K964" s="86" t="s">
        <v>984</v>
      </c>
      <c r="L964" s="86" t="s">
        <v>45</v>
      </c>
      <c r="M964" s="86" t="s">
        <v>30</v>
      </c>
      <c r="N964" s="86" t="s">
        <v>45</v>
      </c>
    </row>
    <row r="965" spans="1:14" ht="15" customHeight="1">
      <c r="A965" s="140" t="s">
        <v>8063</v>
      </c>
      <c r="B965" s="140" t="s">
        <v>10105</v>
      </c>
      <c r="C965" s="140" t="s">
        <v>1329</v>
      </c>
      <c r="D965" s="140" t="s">
        <v>8050</v>
      </c>
      <c r="E965" s="86" t="s">
        <v>8280</v>
      </c>
      <c r="F965" s="86" t="s">
        <v>982</v>
      </c>
      <c r="G965" s="86">
        <v>4</v>
      </c>
      <c r="H965" s="86" t="s">
        <v>1057</v>
      </c>
      <c r="I965" s="86" t="s">
        <v>165</v>
      </c>
      <c r="J965" s="86" t="s">
        <v>187</v>
      </c>
      <c r="K965" s="86" t="s">
        <v>220</v>
      </c>
      <c r="L965" s="86" t="s">
        <v>30</v>
      </c>
      <c r="M965" s="86" t="s">
        <v>45</v>
      </c>
      <c r="N965" s="86" t="s">
        <v>45</v>
      </c>
    </row>
    <row r="966" spans="1:14" ht="15" customHeight="1">
      <c r="A966" s="140" t="s">
        <v>8063</v>
      </c>
      <c r="B966" s="140" t="s">
        <v>10105</v>
      </c>
      <c r="C966" s="140" t="s">
        <v>1329</v>
      </c>
      <c r="D966" s="140" t="s">
        <v>8432</v>
      </c>
      <c r="E966" s="86" t="s">
        <v>8281</v>
      </c>
      <c r="F966" s="86" t="s">
        <v>982</v>
      </c>
      <c r="G966" s="86">
        <v>4</v>
      </c>
      <c r="H966" s="86" t="s">
        <v>1057</v>
      </c>
      <c r="I966" s="86" t="s">
        <v>165</v>
      </c>
      <c r="J966" s="86" t="s">
        <v>35</v>
      </c>
      <c r="K966" s="86" t="s">
        <v>220</v>
      </c>
      <c r="L966" s="86" t="s">
        <v>30</v>
      </c>
      <c r="M966" s="86" t="s">
        <v>45</v>
      </c>
      <c r="N966" s="86" t="s">
        <v>45</v>
      </c>
    </row>
    <row r="967" spans="1:14" ht="15" customHeight="1">
      <c r="A967" s="140" t="s">
        <v>8063</v>
      </c>
      <c r="B967" s="140" t="s">
        <v>10105</v>
      </c>
      <c r="C967" s="140" t="s">
        <v>1329</v>
      </c>
      <c r="D967" s="140" t="s">
        <v>10644</v>
      </c>
      <c r="E967" s="86" t="s">
        <v>8282</v>
      </c>
      <c r="F967" s="86" t="s">
        <v>982</v>
      </c>
      <c r="G967" s="86">
        <v>4</v>
      </c>
      <c r="H967" s="86" t="s">
        <v>1057</v>
      </c>
      <c r="I967" s="86" t="s">
        <v>165</v>
      </c>
      <c r="J967" s="86" t="s">
        <v>191</v>
      </c>
      <c r="K967" s="86" t="s">
        <v>220</v>
      </c>
      <c r="L967" s="86" t="s">
        <v>30</v>
      </c>
      <c r="M967" s="86" t="s">
        <v>45</v>
      </c>
      <c r="N967" s="86" t="s">
        <v>45</v>
      </c>
    </row>
    <row r="968" spans="1:14" ht="15" customHeight="1">
      <c r="A968" s="140" t="s">
        <v>8063</v>
      </c>
      <c r="B968" s="140" t="s">
        <v>10105</v>
      </c>
      <c r="C968" s="140" t="s">
        <v>1329</v>
      </c>
      <c r="D968" s="140" t="s">
        <v>8055</v>
      </c>
      <c r="E968" s="86" t="s">
        <v>8283</v>
      </c>
      <c r="F968" s="86" t="s">
        <v>980</v>
      </c>
      <c r="G968" s="86">
        <v>5</v>
      </c>
      <c r="H968" s="86" t="s">
        <v>1057</v>
      </c>
      <c r="I968" s="86" t="s">
        <v>165</v>
      </c>
      <c r="J968" s="86" t="s">
        <v>35</v>
      </c>
      <c r="K968" s="86" t="s">
        <v>6535</v>
      </c>
      <c r="L968" s="86" t="s">
        <v>30</v>
      </c>
      <c r="M968" s="86" t="s">
        <v>45</v>
      </c>
      <c r="N968" s="86" t="s">
        <v>45</v>
      </c>
    </row>
    <row r="969" spans="1:14" ht="15" customHeight="1">
      <c r="A969" s="140" t="s">
        <v>8063</v>
      </c>
      <c r="B969" s="140" t="s">
        <v>10105</v>
      </c>
      <c r="C969" s="140" t="s">
        <v>8062</v>
      </c>
      <c r="D969" s="140" t="s">
        <v>8056</v>
      </c>
      <c r="E969" s="86" t="s">
        <v>8284</v>
      </c>
      <c r="F969" s="86" t="s">
        <v>980</v>
      </c>
      <c r="G969" s="86">
        <v>5</v>
      </c>
      <c r="H969" s="86" t="s">
        <v>1060</v>
      </c>
      <c r="I969" s="86" t="s">
        <v>165</v>
      </c>
      <c r="J969" s="86" t="s">
        <v>35</v>
      </c>
      <c r="K969" s="86" t="s">
        <v>220</v>
      </c>
      <c r="L969" s="86" t="s">
        <v>45</v>
      </c>
      <c r="M969" s="86" t="s">
        <v>30</v>
      </c>
      <c r="N969" s="86" t="s">
        <v>45</v>
      </c>
    </row>
    <row r="970" spans="1:14" ht="15" customHeight="1">
      <c r="A970" s="140" t="s">
        <v>8063</v>
      </c>
      <c r="B970" s="140" t="s">
        <v>10105</v>
      </c>
      <c r="C970" s="140" t="s">
        <v>1333</v>
      </c>
      <c r="D970" s="140" t="s">
        <v>7993</v>
      </c>
      <c r="E970" s="86" t="s">
        <v>8285</v>
      </c>
      <c r="F970" s="86" t="s">
        <v>979</v>
      </c>
      <c r="G970" s="86">
        <v>3</v>
      </c>
      <c r="H970" s="86" t="s">
        <v>1057</v>
      </c>
      <c r="I970" s="86" t="s">
        <v>36</v>
      </c>
      <c r="J970" s="86" t="s">
        <v>23</v>
      </c>
      <c r="K970" s="86" t="s">
        <v>220</v>
      </c>
      <c r="L970" s="86" t="s">
        <v>30</v>
      </c>
      <c r="M970" s="86" t="s">
        <v>45</v>
      </c>
      <c r="N970" s="86" t="s">
        <v>30</v>
      </c>
    </row>
    <row r="971" spans="1:14" ht="15" customHeight="1">
      <c r="A971" s="140" t="s">
        <v>8063</v>
      </c>
      <c r="B971" s="140" t="s">
        <v>10105</v>
      </c>
      <c r="C971" s="140" t="s">
        <v>1333</v>
      </c>
      <c r="D971" s="140" t="s">
        <v>10646</v>
      </c>
      <c r="E971" s="86" t="s">
        <v>8287</v>
      </c>
      <c r="F971" s="86" t="s">
        <v>982</v>
      </c>
      <c r="G971" s="86">
        <v>4</v>
      </c>
      <c r="H971" s="86" t="s">
        <v>1059</v>
      </c>
      <c r="I971" s="86" t="s">
        <v>165</v>
      </c>
      <c r="J971" s="86" t="s">
        <v>35</v>
      </c>
      <c r="K971" s="86" t="s">
        <v>220</v>
      </c>
      <c r="L971" s="86" t="s">
        <v>45</v>
      </c>
      <c r="M971" s="86" t="s">
        <v>45</v>
      </c>
      <c r="N971" s="86" t="s">
        <v>45</v>
      </c>
    </row>
    <row r="972" spans="1:14" ht="15" customHeight="1">
      <c r="A972" s="140" t="s">
        <v>8063</v>
      </c>
      <c r="B972" s="140" t="s">
        <v>10105</v>
      </c>
      <c r="C972" s="140" t="s">
        <v>1333</v>
      </c>
      <c r="D972" s="140" t="s">
        <v>10645</v>
      </c>
      <c r="E972" s="86" t="s">
        <v>8286</v>
      </c>
      <c r="F972" s="86" t="s">
        <v>980</v>
      </c>
      <c r="G972" s="86">
        <v>5</v>
      </c>
      <c r="H972" s="86" t="s">
        <v>1057</v>
      </c>
      <c r="I972" s="86" t="s">
        <v>165</v>
      </c>
      <c r="J972" s="86" t="s">
        <v>35</v>
      </c>
      <c r="K972" s="86" t="s">
        <v>6535</v>
      </c>
      <c r="L972" s="86" t="s">
        <v>30</v>
      </c>
      <c r="M972" s="86" t="s">
        <v>45</v>
      </c>
      <c r="N972" s="86" t="s">
        <v>45</v>
      </c>
    </row>
    <row r="973" spans="1:14">
      <c r="A973" s="140" t="s">
        <v>8063</v>
      </c>
      <c r="B973" s="140" t="s">
        <v>10105</v>
      </c>
      <c r="C973" s="140" t="s">
        <v>1337</v>
      </c>
      <c r="D973" s="140" t="s">
        <v>12571</v>
      </c>
      <c r="E973" s="86" t="s">
        <v>8663</v>
      </c>
      <c r="F973" s="86" t="s">
        <v>979</v>
      </c>
      <c r="G973" s="86">
        <v>3</v>
      </c>
      <c r="H973" s="86" t="s">
        <v>1060</v>
      </c>
      <c r="I973" s="86" t="s">
        <v>36</v>
      </c>
      <c r="J973" s="86" t="s">
        <v>35</v>
      </c>
      <c r="K973" s="86" t="s">
        <v>220</v>
      </c>
      <c r="L973" s="86" t="s">
        <v>45</v>
      </c>
      <c r="M973" s="86" t="s">
        <v>45</v>
      </c>
      <c r="N973" s="86" t="s">
        <v>45</v>
      </c>
    </row>
    <row r="974" spans="1:14">
      <c r="A974" s="140" t="s">
        <v>8063</v>
      </c>
      <c r="B974" s="140" t="s">
        <v>10105</v>
      </c>
      <c r="C974" s="140" t="s">
        <v>1337</v>
      </c>
      <c r="D974" s="140" t="s">
        <v>12572</v>
      </c>
      <c r="E974" s="86" t="s">
        <v>8664</v>
      </c>
      <c r="F974" s="86" t="s">
        <v>983</v>
      </c>
      <c r="G974" s="86">
        <v>2</v>
      </c>
      <c r="H974" s="86" t="s">
        <v>1059</v>
      </c>
      <c r="I974" s="86" t="s">
        <v>36</v>
      </c>
      <c r="J974" s="86" t="s">
        <v>35</v>
      </c>
      <c r="K974" s="86" t="s">
        <v>220</v>
      </c>
      <c r="L974" s="86" t="s">
        <v>45</v>
      </c>
      <c r="M974" s="86" t="s">
        <v>45</v>
      </c>
      <c r="N974" s="86" t="s">
        <v>30</v>
      </c>
    </row>
    <row r="975" spans="1:14">
      <c r="A975" s="140" t="s">
        <v>8063</v>
      </c>
      <c r="B975" s="140" t="s">
        <v>10105</v>
      </c>
      <c r="C975" s="140" t="s">
        <v>1337</v>
      </c>
      <c r="D975" s="140" t="s">
        <v>8058</v>
      </c>
      <c r="E975" s="86" t="s">
        <v>8288</v>
      </c>
      <c r="F975" s="86" t="s">
        <v>983</v>
      </c>
      <c r="G975" s="86">
        <v>2</v>
      </c>
      <c r="H975" s="86" t="s">
        <v>1059</v>
      </c>
      <c r="I975" s="86" t="s">
        <v>36</v>
      </c>
      <c r="J975" s="86" t="s">
        <v>35</v>
      </c>
      <c r="K975" s="86" t="s">
        <v>220</v>
      </c>
      <c r="L975" s="86" t="s">
        <v>30</v>
      </c>
      <c r="M975" s="86" t="s">
        <v>45</v>
      </c>
      <c r="N975" s="86" t="s">
        <v>45</v>
      </c>
    </row>
    <row r="976" spans="1:14">
      <c r="A976" s="140" t="s">
        <v>8063</v>
      </c>
      <c r="B976" s="140" t="s">
        <v>10105</v>
      </c>
      <c r="C976" s="140" t="s">
        <v>1337</v>
      </c>
      <c r="D976" s="140" t="s">
        <v>8057</v>
      </c>
      <c r="E976" s="86" t="s">
        <v>8289</v>
      </c>
      <c r="F976" s="86" t="s">
        <v>979</v>
      </c>
      <c r="G976" s="86">
        <v>3</v>
      </c>
      <c r="H976" s="86" t="s">
        <v>1057</v>
      </c>
      <c r="I976" s="86" t="s">
        <v>36</v>
      </c>
      <c r="J976" s="86" t="s">
        <v>35</v>
      </c>
      <c r="K976" s="86" t="s">
        <v>220</v>
      </c>
      <c r="L976" s="86" t="s">
        <v>30</v>
      </c>
      <c r="M976" s="86" t="s">
        <v>45</v>
      </c>
      <c r="N976" s="86" t="s">
        <v>30</v>
      </c>
    </row>
    <row r="977" spans="1:14" ht="15" customHeight="1">
      <c r="A977" s="140" t="s">
        <v>8063</v>
      </c>
      <c r="B977" s="140" t="s">
        <v>10105</v>
      </c>
      <c r="C977" s="140" t="s">
        <v>1337</v>
      </c>
      <c r="D977" s="140" t="s">
        <v>8059</v>
      </c>
      <c r="E977" s="86" t="s">
        <v>8290</v>
      </c>
      <c r="F977" s="86" t="s">
        <v>983</v>
      </c>
      <c r="G977" s="86">
        <v>2</v>
      </c>
      <c r="H977" s="86" t="s">
        <v>1059</v>
      </c>
      <c r="I977" s="86" t="s">
        <v>36</v>
      </c>
      <c r="J977" s="86" t="s">
        <v>191</v>
      </c>
      <c r="K977" s="86" t="s">
        <v>221</v>
      </c>
      <c r="L977" s="86" t="s">
        <v>30</v>
      </c>
      <c r="M977" s="86" t="s">
        <v>45</v>
      </c>
      <c r="N977" s="86" t="s">
        <v>45</v>
      </c>
    </row>
    <row r="978" spans="1:14" ht="15" customHeight="1">
      <c r="A978" s="140" t="s">
        <v>8063</v>
      </c>
      <c r="B978" s="140" t="s">
        <v>10105</v>
      </c>
      <c r="C978" s="140" t="s">
        <v>1340</v>
      </c>
      <c r="D978" s="140" t="s">
        <v>146</v>
      </c>
      <c r="E978" s="86" t="s">
        <v>8291</v>
      </c>
      <c r="F978" s="86" t="s">
        <v>980</v>
      </c>
      <c r="G978" s="86">
        <v>5</v>
      </c>
      <c r="H978" s="86" t="s">
        <v>1059</v>
      </c>
      <c r="I978" s="86" t="s">
        <v>165</v>
      </c>
      <c r="J978" s="86" t="s">
        <v>180</v>
      </c>
      <c r="K978" s="86" t="s">
        <v>220</v>
      </c>
      <c r="L978" s="86" t="s">
        <v>30</v>
      </c>
      <c r="M978" s="86" t="s">
        <v>45</v>
      </c>
      <c r="N978" s="86" t="s">
        <v>30</v>
      </c>
    </row>
    <row r="979" spans="1:14" ht="15" customHeight="1">
      <c r="A979" s="140" t="s">
        <v>8063</v>
      </c>
      <c r="B979" s="140" t="s">
        <v>10105</v>
      </c>
      <c r="C979" s="140" t="s">
        <v>1340</v>
      </c>
      <c r="D979" s="140" t="s">
        <v>12573</v>
      </c>
      <c r="E979" s="86" t="s">
        <v>10307</v>
      </c>
      <c r="F979" s="86" t="s">
        <v>980</v>
      </c>
      <c r="G979" s="86">
        <v>5</v>
      </c>
      <c r="H979" s="86" t="s">
        <v>1057</v>
      </c>
      <c r="I979" s="86" t="s">
        <v>165</v>
      </c>
      <c r="J979" s="86" t="s">
        <v>169</v>
      </c>
      <c r="K979" s="86" t="s">
        <v>220</v>
      </c>
      <c r="L979" s="86" t="s">
        <v>30</v>
      </c>
      <c r="M979" s="86" t="s">
        <v>45</v>
      </c>
      <c r="N979" s="86" t="s">
        <v>45</v>
      </c>
    </row>
    <row r="980" spans="1:14" ht="15" customHeight="1">
      <c r="A980" s="140" t="s">
        <v>8063</v>
      </c>
      <c r="B980" s="140" t="s">
        <v>10105</v>
      </c>
      <c r="C980" s="140" t="s">
        <v>1340</v>
      </c>
      <c r="D980" s="140" t="s">
        <v>12574</v>
      </c>
      <c r="E980" s="86" t="s">
        <v>8665</v>
      </c>
      <c r="F980" s="86" t="s">
        <v>980</v>
      </c>
      <c r="G980" s="86">
        <v>5</v>
      </c>
      <c r="H980" s="86" t="s">
        <v>1059</v>
      </c>
      <c r="I980" s="86" t="s">
        <v>165</v>
      </c>
      <c r="J980" s="86" t="s">
        <v>35</v>
      </c>
      <c r="K980" s="86" t="s">
        <v>223</v>
      </c>
      <c r="L980" s="86" t="s">
        <v>45</v>
      </c>
      <c r="M980" s="86" t="s">
        <v>45</v>
      </c>
      <c r="N980" s="86" t="s">
        <v>45</v>
      </c>
    </row>
    <row r="981" spans="1:14" ht="15" customHeight="1">
      <c r="A981" s="140" t="s">
        <v>8063</v>
      </c>
      <c r="B981" s="140" t="s">
        <v>10105</v>
      </c>
      <c r="C981" s="140" t="s">
        <v>1340</v>
      </c>
      <c r="D981" s="140" t="s">
        <v>6908</v>
      </c>
      <c r="E981" s="86" t="s">
        <v>8666</v>
      </c>
      <c r="F981" s="86" t="s">
        <v>980</v>
      </c>
      <c r="G981" s="86">
        <v>5</v>
      </c>
      <c r="H981" s="86" t="s">
        <v>1057</v>
      </c>
      <c r="I981" s="86" t="s">
        <v>165</v>
      </c>
      <c r="J981" s="86" t="s">
        <v>35</v>
      </c>
      <c r="K981" s="86" t="s">
        <v>7744</v>
      </c>
      <c r="L981" s="86" t="s">
        <v>30</v>
      </c>
      <c r="M981" s="86" t="s">
        <v>45</v>
      </c>
      <c r="N981" s="86" t="s">
        <v>45</v>
      </c>
    </row>
    <row r="982" spans="1:14" ht="15" customHeight="1">
      <c r="A982" s="140" t="s">
        <v>8063</v>
      </c>
      <c r="B982" s="140" t="s">
        <v>10105</v>
      </c>
      <c r="C982" s="140" t="s">
        <v>1340</v>
      </c>
      <c r="D982" s="140" t="s">
        <v>12575</v>
      </c>
      <c r="E982" s="86" t="s">
        <v>10306</v>
      </c>
      <c r="F982" s="86" t="s">
        <v>982</v>
      </c>
      <c r="G982" s="86">
        <v>4</v>
      </c>
      <c r="H982" s="86" t="s">
        <v>1057</v>
      </c>
      <c r="I982" s="86" t="s">
        <v>165</v>
      </c>
      <c r="J982" s="86" t="s">
        <v>35</v>
      </c>
      <c r="K982" s="86" t="s">
        <v>220</v>
      </c>
      <c r="L982" s="86" t="s">
        <v>30</v>
      </c>
      <c r="M982" s="86" t="s">
        <v>45</v>
      </c>
      <c r="N982" s="86" t="s">
        <v>45</v>
      </c>
    </row>
    <row r="983" spans="1:14" ht="15" customHeight="1">
      <c r="A983" s="140" t="s">
        <v>8063</v>
      </c>
      <c r="B983" s="140" t="s">
        <v>10105</v>
      </c>
      <c r="C983" s="140" t="s">
        <v>1340</v>
      </c>
      <c r="D983" s="140" t="s">
        <v>12576</v>
      </c>
      <c r="E983" s="86" t="s">
        <v>9905</v>
      </c>
      <c r="F983" s="86" t="s">
        <v>979</v>
      </c>
      <c r="G983" s="86">
        <v>3</v>
      </c>
      <c r="H983" s="86" t="s">
        <v>1057</v>
      </c>
      <c r="I983" s="86" t="s">
        <v>192</v>
      </c>
      <c r="J983" s="86" t="s">
        <v>35</v>
      </c>
      <c r="K983" s="86" t="s">
        <v>220</v>
      </c>
      <c r="L983" s="86" t="s">
        <v>30</v>
      </c>
      <c r="M983" s="86" t="s">
        <v>45</v>
      </c>
      <c r="N983" s="86" t="s">
        <v>30</v>
      </c>
    </row>
    <row r="984" spans="1:14" ht="15" customHeight="1">
      <c r="A984" s="140" t="s">
        <v>8063</v>
      </c>
      <c r="B984" s="140" t="s">
        <v>10105</v>
      </c>
      <c r="C984" s="140" t="s">
        <v>1323</v>
      </c>
      <c r="D984" s="140" t="s">
        <v>11804</v>
      </c>
      <c r="E984" s="86" t="s">
        <v>11808</v>
      </c>
      <c r="F984" s="86" t="s">
        <v>980</v>
      </c>
      <c r="G984" s="86">
        <v>5</v>
      </c>
      <c r="H984" s="86" t="s">
        <v>1057</v>
      </c>
      <c r="I984" s="86" t="s">
        <v>165</v>
      </c>
      <c r="J984" s="86" t="s">
        <v>35</v>
      </c>
      <c r="K984" s="86" t="s">
        <v>7744</v>
      </c>
      <c r="L984" s="86" t="s">
        <v>45</v>
      </c>
      <c r="M984" s="86" t="s">
        <v>45</v>
      </c>
      <c r="N984" s="86" t="s">
        <v>45</v>
      </c>
    </row>
    <row r="985" spans="1:14" ht="15" customHeight="1">
      <c r="A985" s="140" t="s">
        <v>8063</v>
      </c>
      <c r="B985" s="140" t="s">
        <v>10105</v>
      </c>
      <c r="C985" s="140" t="s">
        <v>1323</v>
      </c>
      <c r="D985" s="140" t="s">
        <v>8060</v>
      </c>
      <c r="E985" s="86" t="s">
        <v>8292</v>
      </c>
      <c r="F985" s="86" t="s">
        <v>981</v>
      </c>
      <c r="G985" s="86">
        <v>1</v>
      </c>
      <c r="H985" s="86" t="s">
        <v>1057</v>
      </c>
      <c r="I985" s="86" t="s">
        <v>190</v>
      </c>
      <c r="J985" s="86" t="s">
        <v>25</v>
      </c>
      <c r="K985" s="86" t="s">
        <v>220</v>
      </c>
      <c r="L985" s="86" t="s">
        <v>30</v>
      </c>
      <c r="M985" s="86" t="s">
        <v>45</v>
      </c>
      <c r="N985" s="86" t="s">
        <v>45</v>
      </c>
    </row>
    <row r="986" spans="1:14">
      <c r="A986" s="140" t="s">
        <v>8063</v>
      </c>
      <c r="B986" s="140" t="s">
        <v>10105</v>
      </c>
      <c r="C986" s="777" t="s">
        <v>1323</v>
      </c>
      <c r="D986" s="140" t="s">
        <v>960</v>
      </c>
      <c r="E986" s="86" t="s">
        <v>9906</v>
      </c>
      <c r="F986" s="86" t="s">
        <v>981</v>
      </c>
      <c r="G986" s="86">
        <v>1</v>
      </c>
      <c r="H986" s="86" t="s">
        <v>1057</v>
      </c>
      <c r="I986" s="86" t="s">
        <v>36</v>
      </c>
      <c r="J986" s="86" t="s">
        <v>25</v>
      </c>
      <c r="K986" s="86" t="s">
        <v>220</v>
      </c>
      <c r="L986" s="86" t="s">
        <v>30</v>
      </c>
      <c r="M986" s="86" t="s">
        <v>45</v>
      </c>
      <c r="N986" s="86" t="s">
        <v>30</v>
      </c>
    </row>
    <row r="987" spans="1:14" ht="15" customHeight="1">
      <c r="A987" s="140" t="s">
        <v>8063</v>
      </c>
      <c r="B987" s="140" t="s">
        <v>10105</v>
      </c>
      <c r="C987" s="777" t="s">
        <v>1323</v>
      </c>
      <c r="D987" s="140" t="s">
        <v>216</v>
      </c>
      <c r="E987" s="86" t="s">
        <v>9907</v>
      </c>
      <c r="F987" s="86" t="s">
        <v>980</v>
      </c>
      <c r="G987" s="86">
        <v>5</v>
      </c>
      <c r="H987" s="86" t="s">
        <v>1057</v>
      </c>
      <c r="I987" s="86" t="s">
        <v>165</v>
      </c>
      <c r="J987" s="86" t="s">
        <v>25</v>
      </c>
      <c r="K987" s="86" t="s">
        <v>220</v>
      </c>
      <c r="L987" s="86" t="s">
        <v>30</v>
      </c>
      <c r="M987" s="86" t="s">
        <v>45</v>
      </c>
      <c r="N987" s="86" t="s">
        <v>30</v>
      </c>
    </row>
    <row r="988" spans="1:14" ht="15" customHeight="1">
      <c r="A988" s="140" t="s">
        <v>8063</v>
      </c>
      <c r="B988" s="140" t="s">
        <v>10056</v>
      </c>
      <c r="C988" s="140" t="s">
        <v>7632</v>
      </c>
      <c r="D988" s="140" t="s">
        <v>12548</v>
      </c>
      <c r="E988" s="86" t="s">
        <v>8253</v>
      </c>
      <c r="F988" s="86" t="s">
        <v>980</v>
      </c>
      <c r="G988" s="86">
        <v>5</v>
      </c>
      <c r="H988" s="86" t="s">
        <v>1057</v>
      </c>
      <c r="I988" s="86" t="s">
        <v>165</v>
      </c>
      <c r="J988" s="86" t="s">
        <v>180</v>
      </c>
      <c r="K988" s="86" t="s">
        <v>220</v>
      </c>
      <c r="L988" s="86" t="s">
        <v>30</v>
      </c>
      <c r="M988" s="86" t="s">
        <v>45</v>
      </c>
      <c r="N988" s="86" t="s">
        <v>45</v>
      </c>
    </row>
    <row r="989" spans="1:14" ht="15" customHeight="1">
      <c r="A989" s="140" t="s">
        <v>8063</v>
      </c>
      <c r="B989" s="140" t="s">
        <v>10056</v>
      </c>
      <c r="C989" s="73" t="s">
        <v>7632</v>
      </c>
      <c r="D989" s="140" t="s">
        <v>12558</v>
      </c>
      <c r="E989" s="86" t="s">
        <v>9902</v>
      </c>
      <c r="F989" s="86" t="s">
        <v>980</v>
      </c>
      <c r="G989" s="86">
        <v>5</v>
      </c>
      <c r="H989" s="86" t="s">
        <v>1057</v>
      </c>
      <c r="I989" s="778" t="s">
        <v>165</v>
      </c>
      <c r="J989" s="778" t="s">
        <v>25</v>
      </c>
      <c r="K989" s="778" t="s">
        <v>220</v>
      </c>
      <c r="L989" s="86" t="s">
        <v>30</v>
      </c>
      <c r="M989" s="86" t="s">
        <v>45</v>
      </c>
      <c r="N989" s="86" t="s">
        <v>45</v>
      </c>
    </row>
    <row r="990" spans="1:14" ht="15" customHeight="1">
      <c r="A990" s="140" t="s">
        <v>8063</v>
      </c>
      <c r="B990" s="140" t="s">
        <v>10056</v>
      </c>
      <c r="C990" s="140" t="s">
        <v>11094</v>
      </c>
      <c r="D990" s="140" t="s">
        <v>12559</v>
      </c>
      <c r="E990" s="86" t="s">
        <v>10693</v>
      </c>
      <c r="F990" s="86" t="s">
        <v>980</v>
      </c>
      <c r="G990" s="86">
        <v>5</v>
      </c>
      <c r="H990" s="86" t="s">
        <v>1057</v>
      </c>
      <c r="I990" s="778" t="s">
        <v>165</v>
      </c>
      <c r="J990" s="778" t="s">
        <v>35</v>
      </c>
      <c r="K990" s="778" t="s">
        <v>24</v>
      </c>
      <c r="L990" s="86" t="s">
        <v>30</v>
      </c>
      <c r="M990" s="86" t="s">
        <v>45</v>
      </c>
      <c r="N990" s="86" t="s">
        <v>45</v>
      </c>
    </row>
    <row r="991" spans="1:14" ht="15" customHeight="1">
      <c r="A991" s="140" t="s">
        <v>8063</v>
      </c>
      <c r="B991" s="140" t="s">
        <v>10056</v>
      </c>
      <c r="C991" s="140" t="s">
        <v>1318</v>
      </c>
      <c r="D991" s="140" t="s">
        <v>10688</v>
      </c>
      <c r="E991" s="86" t="s">
        <v>10689</v>
      </c>
      <c r="F991" s="86" t="s">
        <v>982</v>
      </c>
      <c r="G991" s="86">
        <v>4</v>
      </c>
      <c r="H991" s="86" t="s">
        <v>1057</v>
      </c>
      <c r="I991" s="778" t="s">
        <v>165</v>
      </c>
      <c r="J991" s="778" t="s">
        <v>35</v>
      </c>
      <c r="K991" s="148" t="s">
        <v>220</v>
      </c>
      <c r="L991" s="86" t="s">
        <v>30</v>
      </c>
      <c r="M991" s="86" t="s">
        <v>45</v>
      </c>
      <c r="N991" s="86" t="s">
        <v>45</v>
      </c>
    </row>
    <row r="992" spans="1:14" ht="15" customHeight="1">
      <c r="A992" s="140" t="s">
        <v>8063</v>
      </c>
      <c r="B992" s="140" t="s">
        <v>10056</v>
      </c>
      <c r="C992" s="140" t="s">
        <v>1318</v>
      </c>
      <c r="D992" s="140" t="s">
        <v>12549</v>
      </c>
      <c r="E992" s="86" t="s">
        <v>8254</v>
      </c>
      <c r="F992" s="86" t="s">
        <v>982</v>
      </c>
      <c r="G992" s="86">
        <v>4</v>
      </c>
      <c r="H992" s="86" t="s">
        <v>1057</v>
      </c>
      <c r="I992" s="86" t="s">
        <v>165</v>
      </c>
      <c r="J992" s="86" t="s">
        <v>35</v>
      </c>
      <c r="K992" s="86" t="s">
        <v>220</v>
      </c>
      <c r="L992" s="86" t="s">
        <v>45</v>
      </c>
      <c r="M992" s="86" t="s">
        <v>45</v>
      </c>
      <c r="N992" s="86" t="s">
        <v>30</v>
      </c>
    </row>
    <row r="993" spans="1:14" ht="15" customHeight="1">
      <c r="A993" s="140" t="s">
        <v>8063</v>
      </c>
      <c r="B993" s="140" t="s">
        <v>10056</v>
      </c>
      <c r="C993" s="140" t="s">
        <v>1318</v>
      </c>
      <c r="D993" s="140" t="s">
        <v>12561</v>
      </c>
      <c r="E993" s="86" t="s">
        <v>8255</v>
      </c>
      <c r="F993" s="86" t="s">
        <v>982</v>
      </c>
      <c r="G993" s="86">
        <v>4</v>
      </c>
      <c r="H993" s="86" t="s">
        <v>1057</v>
      </c>
      <c r="I993" s="86" t="s">
        <v>192</v>
      </c>
      <c r="J993" s="86" t="s">
        <v>191</v>
      </c>
      <c r="K993" s="86" t="s">
        <v>220</v>
      </c>
      <c r="L993" s="86" t="s">
        <v>30</v>
      </c>
      <c r="M993" s="86" t="s">
        <v>45</v>
      </c>
      <c r="N993" s="86" t="s">
        <v>30</v>
      </c>
    </row>
    <row r="994" spans="1:14" ht="15" customHeight="1">
      <c r="A994" s="140" t="s">
        <v>8063</v>
      </c>
      <c r="B994" s="140" t="s">
        <v>10056</v>
      </c>
      <c r="C994" s="140" t="s">
        <v>1318</v>
      </c>
      <c r="D994" s="140" t="s">
        <v>12560</v>
      </c>
      <c r="E994" s="86" t="s">
        <v>8256</v>
      </c>
      <c r="F994" s="86" t="s">
        <v>980</v>
      </c>
      <c r="G994" s="86">
        <v>5</v>
      </c>
      <c r="H994" s="86" t="s">
        <v>1057</v>
      </c>
      <c r="I994" s="86" t="s">
        <v>165</v>
      </c>
      <c r="J994" s="86" t="s">
        <v>169</v>
      </c>
      <c r="K994" s="86" t="s">
        <v>220</v>
      </c>
      <c r="L994" s="86" t="s">
        <v>45</v>
      </c>
      <c r="M994" s="86" t="s">
        <v>45</v>
      </c>
      <c r="N994" s="86" t="s">
        <v>45</v>
      </c>
    </row>
    <row r="995" spans="1:14" ht="15" customHeight="1">
      <c r="A995" s="140" t="s">
        <v>8063</v>
      </c>
      <c r="B995" s="140" t="s">
        <v>10056</v>
      </c>
      <c r="C995" s="140" t="s">
        <v>1318</v>
      </c>
      <c r="D995" s="140" t="s">
        <v>12562</v>
      </c>
      <c r="E995" s="86" t="s">
        <v>8257</v>
      </c>
      <c r="F995" s="86" t="s">
        <v>980</v>
      </c>
      <c r="G995" s="86">
        <v>5</v>
      </c>
      <c r="H995" s="86" t="s">
        <v>1057</v>
      </c>
      <c r="I995" s="86" t="s">
        <v>165</v>
      </c>
      <c r="J995" s="86" t="s">
        <v>182</v>
      </c>
      <c r="K995" s="86" t="s">
        <v>220</v>
      </c>
      <c r="L995" s="86" t="s">
        <v>30</v>
      </c>
      <c r="M995" s="86" t="s">
        <v>45</v>
      </c>
      <c r="N995" s="86" t="s">
        <v>45</v>
      </c>
    </row>
    <row r="996" spans="1:14" ht="15" customHeight="1">
      <c r="A996" s="140" t="s">
        <v>8063</v>
      </c>
      <c r="B996" s="140" t="s">
        <v>10056</v>
      </c>
      <c r="C996" s="140" t="s">
        <v>4473</v>
      </c>
      <c r="D996" s="140" t="s">
        <v>12563</v>
      </c>
      <c r="E996" s="86" t="s">
        <v>8890</v>
      </c>
      <c r="F996" s="86" t="s">
        <v>982</v>
      </c>
      <c r="G996" s="86">
        <v>4</v>
      </c>
      <c r="H996" s="86" t="s">
        <v>1057</v>
      </c>
      <c r="I996" s="86" t="s">
        <v>192</v>
      </c>
      <c r="J996" s="86" t="s">
        <v>35</v>
      </c>
      <c r="K996" s="86" t="s">
        <v>220</v>
      </c>
      <c r="L996" s="86" t="s">
        <v>45</v>
      </c>
      <c r="M996" s="86" t="s">
        <v>45</v>
      </c>
      <c r="N996" s="86" t="s">
        <v>30</v>
      </c>
    </row>
    <row r="997" spans="1:14" ht="15" customHeight="1">
      <c r="A997" s="140" t="s">
        <v>8063</v>
      </c>
      <c r="B997" s="140" t="s">
        <v>10056</v>
      </c>
      <c r="C997" s="140" t="s">
        <v>6399</v>
      </c>
      <c r="D997" s="140" t="s">
        <v>8068</v>
      </c>
      <c r="E997" s="86" t="s">
        <v>8299</v>
      </c>
      <c r="F997" s="86" t="s">
        <v>980</v>
      </c>
      <c r="G997" s="86">
        <v>5</v>
      </c>
      <c r="H997" s="86" t="s">
        <v>1057</v>
      </c>
      <c r="I997" s="86" t="s">
        <v>165</v>
      </c>
      <c r="J997" s="86" t="s">
        <v>35</v>
      </c>
      <c r="K997" s="86" t="s">
        <v>220</v>
      </c>
      <c r="L997" s="86" t="s">
        <v>45</v>
      </c>
      <c r="M997" s="86" t="s">
        <v>30</v>
      </c>
      <c r="N997" s="86" t="s">
        <v>45</v>
      </c>
    </row>
    <row r="998" spans="1:14" ht="15" customHeight="1">
      <c r="A998" s="140" t="s">
        <v>8063</v>
      </c>
      <c r="B998" s="140" t="s">
        <v>10056</v>
      </c>
      <c r="C998" s="140" t="s">
        <v>6399</v>
      </c>
      <c r="D998" s="140" t="s">
        <v>8296</v>
      </c>
      <c r="E998" s="86" t="s">
        <v>8300</v>
      </c>
      <c r="F998" s="86" t="s">
        <v>980</v>
      </c>
      <c r="G998" s="86">
        <v>5</v>
      </c>
      <c r="H998" s="86" t="s">
        <v>1059</v>
      </c>
      <c r="I998" s="86" t="s">
        <v>165</v>
      </c>
      <c r="J998" s="86" t="s">
        <v>35</v>
      </c>
      <c r="K998" s="86" t="s">
        <v>220</v>
      </c>
      <c r="L998" s="86" t="s">
        <v>45</v>
      </c>
      <c r="M998" s="86" t="s">
        <v>30</v>
      </c>
      <c r="N998" s="86" t="s">
        <v>45</v>
      </c>
    </row>
    <row r="999" spans="1:14" ht="15" customHeight="1">
      <c r="A999" s="140" t="s">
        <v>8063</v>
      </c>
      <c r="B999" s="140" t="s">
        <v>10056</v>
      </c>
      <c r="C999" s="140" t="s">
        <v>5966</v>
      </c>
      <c r="D999" s="140" t="s">
        <v>10694</v>
      </c>
      <c r="E999" s="86" t="s">
        <v>10695</v>
      </c>
      <c r="F999" s="86" t="s">
        <v>982</v>
      </c>
      <c r="G999" s="86">
        <v>4</v>
      </c>
      <c r="H999" s="86" t="s">
        <v>1060</v>
      </c>
      <c r="I999" s="86" t="s">
        <v>165</v>
      </c>
      <c r="J999" s="86" t="s">
        <v>187</v>
      </c>
      <c r="K999" s="86" t="s">
        <v>220</v>
      </c>
      <c r="L999" s="86" t="s">
        <v>45</v>
      </c>
      <c r="M999" s="86" t="s">
        <v>45</v>
      </c>
      <c r="N999" s="86" t="s">
        <v>45</v>
      </c>
    </row>
    <row r="1000" spans="1:14" ht="15" customHeight="1">
      <c r="A1000" s="140" t="s">
        <v>8063</v>
      </c>
      <c r="B1000" s="140" t="s">
        <v>10056</v>
      </c>
      <c r="C1000" s="140" t="s">
        <v>5966</v>
      </c>
      <c r="D1000" s="140" t="s">
        <v>8042</v>
      </c>
      <c r="E1000" s="86" t="s">
        <v>8258</v>
      </c>
      <c r="F1000" s="86" t="s">
        <v>979</v>
      </c>
      <c r="G1000" s="86">
        <v>3</v>
      </c>
      <c r="H1000" s="86" t="s">
        <v>1057</v>
      </c>
      <c r="I1000" s="86" t="s">
        <v>36</v>
      </c>
      <c r="J1000" s="86" t="s">
        <v>180</v>
      </c>
      <c r="K1000" s="86" t="s">
        <v>220</v>
      </c>
      <c r="L1000" s="86" t="s">
        <v>30</v>
      </c>
      <c r="M1000" s="86" t="s">
        <v>45</v>
      </c>
      <c r="N1000" s="86" t="s">
        <v>45</v>
      </c>
    </row>
    <row r="1001" spans="1:14" ht="15" customHeight="1">
      <c r="A1001" s="140" t="s">
        <v>8063</v>
      </c>
      <c r="B1001" s="140" t="s">
        <v>10056</v>
      </c>
      <c r="C1001" s="140" t="s">
        <v>5966</v>
      </c>
      <c r="D1001" s="140" t="s">
        <v>7077</v>
      </c>
      <c r="E1001" s="86" t="s">
        <v>8660</v>
      </c>
      <c r="F1001" s="86" t="s">
        <v>979</v>
      </c>
      <c r="G1001" s="86">
        <v>3</v>
      </c>
      <c r="H1001" s="86" t="s">
        <v>1057</v>
      </c>
      <c r="I1001" s="86" t="s">
        <v>192</v>
      </c>
      <c r="J1001" s="86" t="s">
        <v>35</v>
      </c>
      <c r="K1001" s="86" t="s">
        <v>220</v>
      </c>
      <c r="L1001" s="86" t="s">
        <v>30</v>
      </c>
      <c r="M1001" s="86" t="s">
        <v>45</v>
      </c>
      <c r="N1001" s="86" t="s">
        <v>30</v>
      </c>
    </row>
    <row r="1002" spans="1:14" ht="15" customHeight="1">
      <c r="A1002" s="140" t="s">
        <v>8063</v>
      </c>
      <c r="B1002" s="140" t="s">
        <v>10056</v>
      </c>
      <c r="C1002" s="140" t="s">
        <v>5966</v>
      </c>
      <c r="D1002" s="140" t="s">
        <v>8043</v>
      </c>
      <c r="E1002" s="86" t="s">
        <v>8259</v>
      </c>
      <c r="F1002" s="86" t="s">
        <v>980</v>
      </c>
      <c r="G1002" s="86">
        <v>5</v>
      </c>
      <c r="H1002" s="86" t="s">
        <v>1057</v>
      </c>
      <c r="I1002" s="86" t="s">
        <v>165</v>
      </c>
      <c r="J1002" s="86" t="s">
        <v>35</v>
      </c>
      <c r="K1002" s="86" t="s">
        <v>7744</v>
      </c>
      <c r="L1002" s="86" t="s">
        <v>30</v>
      </c>
      <c r="M1002" s="86" t="s">
        <v>45</v>
      </c>
      <c r="N1002" s="86" t="s">
        <v>45</v>
      </c>
    </row>
    <row r="1003" spans="1:14" ht="15" customHeight="1">
      <c r="A1003" s="140" t="s">
        <v>8063</v>
      </c>
      <c r="B1003" s="140" t="s">
        <v>10056</v>
      </c>
      <c r="C1003" s="140" t="s">
        <v>5966</v>
      </c>
      <c r="D1003" s="140" t="s">
        <v>8044</v>
      </c>
      <c r="E1003" s="86" t="s">
        <v>8260</v>
      </c>
      <c r="F1003" s="86" t="s">
        <v>980</v>
      </c>
      <c r="G1003" s="86">
        <v>5</v>
      </c>
      <c r="H1003" s="86" t="s">
        <v>1057</v>
      </c>
      <c r="I1003" s="86" t="s">
        <v>165</v>
      </c>
      <c r="J1003" s="86" t="s">
        <v>35</v>
      </c>
      <c r="K1003" s="86" t="s">
        <v>6535</v>
      </c>
      <c r="L1003" s="86" t="s">
        <v>30</v>
      </c>
      <c r="M1003" s="86" t="s">
        <v>45</v>
      </c>
      <c r="N1003" s="86" t="s">
        <v>45</v>
      </c>
    </row>
    <row r="1004" spans="1:14" ht="15" customHeight="1">
      <c r="A1004" s="140" t="s">
        <v>8063</v>
      </c>
      <c r="B1004" s="140" t="s">
        <v>10056</v>
      </c>
      <c r="C1004" s="140" t="s">
        <v>5966</v>
      </c>
      <c r="D1004" s="777" t="s">
        <v>8045</v>
      </c>
      <c r="E1004" s="86" t="s">
        <v>8261</v>
      </c>
      <c r="F1004" s="86" t="s">
        <v>980</v>
      </c>
      <c r="G1004" s="86">
        <v>5</v>
      </c>
      <c r="H1004" s="86" t="s">
        <v>1057</v>
      </c>
      <c r="I1004" s="86" t="s">
        <v>165</v>
      </c>
      <c r="J1004" s="86" t="s">
        <v>35</v>
      </c>
      <c r="K1004" s="86" t="s">
        <v>226</v>
      </c>
      <c r="L1004" s="86" t="s">
        <v>30</v>
      </c>
      <c r="M1004" s="86" t="s">
        <v>45</v>
      </c>
      <c r="N1004" s="86" t="s">
        <v>45</v>
      </c>
    </row>
    <row r="1005" spans="1:14" ht="15" customHeight="1">
      <c r="A1005" s="140" t="s">
        <v>8063</v>
      </c>
      <c r="B1005" s="140" t="s">
        <v>10056</v>
      </c>
      <c r="C1005" s="140" t="s">
        <v>5966</v>
      </c>
      <c r="D1005" s="691" t="s">
        <v>12550</v>
      </c>
      <c r="E1005" s="86" t="s">
        <v>10690</v>
      </c>
      <c r="F1005" s="86" t="s">
        <v>980</v>
      </c>
      <c r="G1005" s="86">
        <v>5</v>
      </c>
      <c r="H1005" s="86" t="s">
        <v>1059</v>
      </c>
      <c r="I1005" s="86" t="s">
        <v>165</v>
      </c>
      <c r="J1005" s="86" t="s">
        <v>35</v>
      </c>
      <c r="K1005" s="86" t="s">
        <v>218</v>
      </c>
      <c r="L1005" s="86" t="s">
        <v>45</v>
      </c>
      <c r="M1005" s="86" t="s">
        <v>45</v>
      </c>
      <c r="N1005" s="86" t="s">
        <v>45</v>
      </c>
    </row>
    <row r="1006" spans="1:14" ht="15" customHeight="1">
      <c r="A1006" s="140" t="s">
        <v>8063</v>
      </c>
      <c r="B1006" s="140" t="s">
        <v>10056</v>
      </c>
      <c r="C1006" s="140" t="s">
        <v>5966</v>
      </c>
      <c r="D1006" s="777" t="s">
        <v>8046</v>
      </c>
      <c r="E1006" s="86" t="s">
        <v>8262</v>
      </c>
      <c r="F1006" s="86" t="s">
        <v>980</v>
      </c>
      <c r="G1006" s="86">
        <v>5</v>
      </c>
      <c r="H1006" s="86" t="s">
        <v>1057</v>
      </c>
      <c r="I1006" s="86" t="s">
        <v>165</v>
      </c>
      <c r="J1006" s="86" t="s">
        <v>35</v>
      </c>
      <c r="K1006" s="86" t="s">
        <v>24</v>
      </c>
      <c r="L1006" s="86" t="s">
        <v>30</v>
      </c>
      <c r="M1006" s="86" t="s">
        <v>45</v>
      </c>
      <c r="N1006" s="86" t="s">
        <v>45</v>
      </c>
    </row>
    <row r="1007" spans="1:14" ht="15" customHeight="1">
      <c r="A1007" s="140" t="s">
        <v>8063</v>
      </c>
      <c r="B1007" s="140" t="s">
        <v>10056</v>
      </c>
      <c r="C1007" s="140" t="s">
        <v>5966</v>
      </c>
      <c r="D1007" s="777" t="s">
        <v>8047</v>
      </c>
      <c r="E1007" s="86" t="s">
        <v>8263</v>
      </c>
      <c r="F1007" s="86" t="s">
        <v>980</v>
      </c>
      <c r="G1007" s="86">
        <v>5</v>
      </c>
      <c r="H1007" s="86" t="s">
        <v>1057</v>
      </c>
      <c r="I1007" s="86" t="s">
        <v>165</v>
      </c>
      <c r="J1007" s="86" t="s">
        <v>35</v>
      </c>
      <c r="K1007" s="86" t="s">
        <v>219</v>
      </c>
      <c r="L1007" s="86" t="s">
        <v>30</v>
      </c>
      <c r="M1007" s="86" t="s">
        <v>45</v>
      </c>
      <c r="N1007" s="86" t="s">
        <v>45</v>
      </c>
    </row>
    <row r="1008" spans="1:14" ht="15" customHeight="1">
      <c r="A1008" s="140" t="s">
        <v>8063</v>
      </c>
      <c r="B1008" s="140" t="s">
        <v>10056</v>
      </c>
      <c r="C1008" s="140" t="s">
        <v>5966</v>
      </c>
      <c r="D1008" s="777" t="s">
        <v>12564</v>
      </c>
      <c r="E1008" s="86" t="s">
        <v>9903</v>
      </c>
      <c r="F1008" s="86" t="s">
        <v>980</v>
      </c>
      <c r="G1008" s="86">
        <v>5</v>
      </c>
      <c r="H1008" s="86" t="s">
        <v>1057</v>
      </c>
      <c r="I1008" s="86" t="s">
        <v>203</v>
      </c>
      <c r="J1008" s="86" t="s">
        <v>35</v>
      </c>
      <c r="K1008" s="86" t="s">
        <v>220</v>
      </c>
      <c r="L1008" s="86" t="s">
        <v>30</v>
      </c>
      <c r="M1008" s="86" t="s">
        <v>45</v>
      </c>
      <c r="N1008" s="86" t="s">
        <v>45</v>
      </c>
    </row>
    <row r="1009" spans="1:14" ht="15" customHeight="1">
      <c r="A1009" s="140" t="s">
        <v>8063</v>
      </c>
      <c r="B1009" s="140" t="s">
        <v>10056</v>
      </c>
      <c r="C1009" s="140" t="s">
        <v>1335</v>
      </c>
      <c r="D1009" s="777" t="s">
        <v>12556</v>
      </c>
      <c r="E1009" s="86" t="s">
        <v>8661</v>
      </c>
      <c r="F1009" s="86" t="s">
        <v>980</v>
      </c>
      <c r="G1009" s="86">
        <v>5</v>
      </c>
      <c r="H1009" s="86" t="s">
        <v>1057</v>
      </c>
      <c r="I1009" s="86" t="s">
        <v>165</v>
      </c>
      <c r="J1009" s="86" t="s">
        <v>35</v>
      </c>
      <c r="K1009" s="86" t="s">
        <v>7744</v>
      </c>
      <c r="L1009" s="86" t="s">
        <v>45</v>
      </c>
      <c r="M1009" s="86" t="s">
        <v>45</v>
      </c>
      <c r="N1009" s="86" t="s">
        <v>30</v>
      </c>
    </row>
    <row r="1010" spans="1:14" ht="15" customHeight="1">
      <c r="A1010" s="140" t="s">
        <v>8063</v>
      </c>
      <c r="B1010" s="140" t="s">
        <v>10056</v>
      </c>
      <c r="C1010" s="140" t="s">
        <v>1335</v>
      </c>
      <c r="D1010" s="140" t="s">
        <v>12551</v>
      </c>
      <c r="E1010" s="86" t="s">
        <v>8264</v>
      </c>
      <c r="F1010" s="86" t="s">
        <v>980</v>
      </c>
      <c r="G1010" s="86">
        <v>5</v>
      </c>
      <c r="H1010" s="86" t="s">
        <v>1057</v>
      </c>
      <c r="I1010" s="86" t="s">
        <v>165</v>
      </c>
      <c r="J1010" s="86" t="s">
        <v>35</v>
      </c>
      <c r="K1010" s="86" t="s">
        <v>220</v>
      </c>
      <c r="L1010" s="86" t="s">
        <v>45</v>
      </c>
      <c r="M1010" s="86" t="s">
        <v>45</v>
      </c>
      <c r="N1010" s="86" t="s">
        <v>30</v>
      </c>
    </row>
    <row r="1011" spans="1:14" ht="15" customHeight="1">
      <c r="A1011" s="140" t="s">
        <v>8063</v>
      </c>
      <c r="B1011" s="140" t="s">
        <v>10056</v>
      </c>
      <c r="C1011" s="140" t="s">
        <v>1320</v>
      </c>
      <c r="D1011" s="777" t="s">
        <v>12557</v>
      </c>
      <c r="E1011" s="86" t="s">
        <v>8266</v>
      </c>
      <c r="F1011" s="86" t="s">
        <v>980</v>
      </c>
      <c r="G1011" s="86">
        <v>5</v>
      </c>
      <c r="H1011" s="86" t="s">
        <v>1057</v>
      </c>
      <c r="I1011" s="86" t="s">
        <v>165</v>
      </c>
      <c r="J1011" s="86" t="s">
        <v>180</v>
      </c>
      <c r="K1011" s="86" t="s">
        <v>220</v>
      </c>
      <c r="L1011" s="86" t="s">
        <v>30</v>
      </c>
      <c r="M1011" s="86" t="s">
        <v>45</v>
      </c>
      <c r="N1011" s="86" t="s">
        <v>30</v>
      </c>
    </row>
    <row r="1012" spans="1:14" ht="15" customHeight="1">
      <c r="A1012" s="140" t="s">
        <v>8063</v>
      </c>
      <c r="B1012" s="140" t="s">
        <v>10056</v>
      </c>
      <c r="C1012" s="140" t="s">
        <v>1320</v>
      </c>
      <c r="D1012" s="777" t="s">
        <v>8048</v>
      </c>
      <c r="E1012" s="86" t="s">
        <v>8265</v>
      </c>
      <c r="F1012" s="86" t="s">
        <v>980</v>
      </c>
      <c r="G1012" s="86">
        <v>5</v>
      </c>
      <c r="H1012" s="86" t="s">
        <v>1057</v>
      </c>
      <c r="I1012" s="86" t="s">
        <v>165</v>
      </c>
      <c r="J1012" s="86" t="s">
        <v>23</v>
      </c>
      <c r="K1012" s="86" t="s">
        <v>220</v>
      </c>
      <c r="L1012" s="86" t="s">
        <v>30</v>
      </c>
      <c r="M1012" s="86" t="s">
        <v>45</v>
      </c>
      <c r="N1012" s="86" t="s">
        <v>30</v>
      </c>
    </row>
    <row r="1013" spans="1:14" ht="15" customHeight="1">
      <c r="A1013" s="140" t="s">
        <v>8063</v>
      </c>
      <c r="B1013" s="140" t="s">
        <v>10056</v>
      </c>
      <c r="C1013" s="140" t="s">
        <v>1320</v>
      </c>
      <c r="D1013" s="777" t="s">
        <v>12565</v>
      </c>
      <c r="E1013" s="86" t="s">
        <v>11807</v>
      </c>
      <c r="F1013" s="86" t="s">
        <v>980</v>
      </c>
      <c r="G1013" s="86">
        <v>5</v>
      </c>
      <c r="H1013" s="86" t="s">
        <v>1057</v>
      </c>
      <c r="I1013" s="86" t="s">
        <v>165</v>
      </c>
      <c r="J1013" s="86" t="s">
        <v>35</v>
      </c>
      <c r="K1013" s="86" t="s">
        <v>219</v>
      </c>
      <c r="L1013" s="86" t="s">
        <v>30</v>
      </c>
      <c r="M1013" s="86" t="s">
        <v>45</v>
      </c>
      <c r="N1013" s="86" t="s">
        <v>45</v>
      </c>
    </row>
    <row r="1014" spans="1:14" ht="15" customHeight="1">
      <c r="A1014" s="140" t="s">
        <v>8063</v>
      </c>
      <c r="B1014" s="140" t="s">
        <v>10056</v>
      </c>
      <c r="C1014" s="140" t="s">
        <v>1320</v>
      </c>
      <c r="D1014" s="777" t="s">
        <v>11775</v>
      </c>
      <c r="E1014" s="86" t="s">
        <v>8267</v>
      </c>
      <c r="F1014" s="86" t="s">
        <v>982</v>
      </c>
      <c r="G1014" s="86">
        <v>4</v>
      </c>
      <c r="H1014" s="86" t="s">
        <v>1057</v>
      </c>
      <c r="I1014" s="86" t="s">
        <v>165</v>
      </c>
      <c r="J1014" s="86" t="s">
        <v>21</v>
      </c>
      <c r="K1014" s="86" t="s">
        <v>220</v>
      </c>
      <c r="L1014" s="86" t="s">
        <v>30</v>
      </c>
      <c r="M1014" s="86" t="s">
        <v>45</v>
      </c>
      <c r="N1014" s="86" t="s">
        <v>30</v>
      </c>
    </row>
    <row r="1015" spans="1:14" ht="15" customHeight="1">
      <c r="A1015" s="140" t="s">
        <v>8063</v>
      </c>
      <c r="B1015" s="140" t="s">
        <v>10056</v>
      </c>
      <c r="C1015" s="140" t="s">
        <v>6733</v>
      </c>
      <c r="D1015" s="140" t="s">
        <v>8049</v>
      </c>
      <c r="E1015" s="86" t="s">
        <v>8268</v>
      </c>
      <c r="F1015" s="86" t="s">
        <v>979</v>
      </c>
      <c r="G1015" s="86">
        <v>3</v>
      </c>
      <c r="H1015" s="86" t="s">
        <v>1057</v>
      </c>
      <c r="I1015" s="86" t="s">
        <v>192</v>
      </c>
      <c r="J1015" s="86" t="s">
        <v>180</v>
      </c>
      <c r="K1015" s="86" t="s">
        <v>220</v>
      </c>
      <c r="L1015" s="86" t="s">
        <v>30</v>
      </c>
      <c r="M1015" s="86" t="s">
        <v>45</v>
      </c>
      <c r="N1015" s="86" t="s">
        <v>30</v>
      </c>
    </row>
    <row r="1016" spans="1:14" ht="15" customHeight="1">
      <c r="A1016" s="140" t="s">
        <v>8063</v>
      </c>
      <c r="B1016" s="140" t="s">
        <v>10056</v>
      </c>
      <c r="C1016" s="140" t="s">
        <v>6733</v>
      </c>
      <c r="D1016" s="140" t="s">
        <v>7986</v>
      </c>
      <c r="E1016" s="86" t="s">
        <v>8269</v>
      </c>
      <c r="F1016" s="86" t="s">
        <v>980</v>
      </c>
      <c r="G1016" s="86">
        <v>5</v>
      </c>
      <c r="H1016" s="86" t="s">
        <v>1057</v>
      </c>
      <c r="I1016" s="86" t="s">
        <v>165</v>
      </c>
      <c r="J1016" s="86" t="s">
        <v>180</v>
      </c>
      <c r="K1016" s="86" t="s">
        <v>220</v>
      </c>
      <c r="L1016" s="86" t="s">
        <v>30</v>
      </c>
      <c r="M1016" s="86" t="s">
        <v>45</v>
      </c>
      <c r="N1016" s="86" t="s">
        <v>30</v>
      </c>
    </row>
    <row r="1017" spans="1:14" ht="15" customHeight="1">
      <c r="A1017" s="140" t="s">
        <v>8063</v>
      </c>
      <c r="B1017" s="140" t="s">
        <v>10056</v>
      </c>
      <c r="C1017" s="140" t="s">
        <v>6733</v>
      </c>
      <c r="D1017" s="140" t="s">
        <v>7987</v>
      </c>
      <c r="E1017" s="86" t="s">
        <v>8270</v>
      </c>
      <c r="F1017" s="86" t="s">
        <v>980</v>
      </c>
      <c r="G1017" s="86">
        <v>5</v>
      </c>
      <c r="H1017" s="86" t="s">
        <v>1057</v>
      </c>
      <c r="I1017" s="86" t="s">
        <v>165</v>
      </c>
      <c r="J1017" s="86" t="s">
        <v>169</v>
      </c>
      <c r="K1017" s="86" t="s">
        <v>220</v>
      </c>
      <c r="L1017" s="86" t="s">
        <v>30</v>
      </c>
      <c r="M1017" s="86" t="s">
        <v>45</v>
      </c>
      <c r="N1017" s="86" t="s">
        <v>45</v>
      </c>
    </row>
    <row r="1018" spans="1:14" ht="15" customHeight="1">
      <c r="A1018" s="140" t="s">
        <v>8063</v>
      </c>
      <c r="B1018" s="140" t="s">
        <v>10056</v>
      </c>
      <c r="C1018" s="140" t="s">
        <v>1321</v>
      </c>
      <c r="D1018" s="140" t="s">
        <v>12552</v>
      </c>
      <c r="E1018" s="86" t="s">
        <v>8271</v>
      </c>
      <c r="F1018" s="86" t="s">
        <v>980</v>
      </c>
      <c r="G1018" s="86">
        <v>5</v>
      </c>
      <c r="H1018" s="86" t="s">
        <v>1059</v>
      </c>
      <c r="I1018" s="86" t="s">
        <v>165</v>
      </c>
      <c r="J1018" s="86" t="s">
        <v>35</v>
      </c>
      <c r="K1018" s="86" t="s">
        <v>24</v>
      </c>
      <c r="L1018" s="86" t="s">
        <v>30</v>
      </c>
      <c r="M1018" s="86" t="s">
        <v>45</v>
      </c>
      <c r="N1018" s="86" t="s">
        <v>45</v>
      </c>
    </row>
    <row r="1019" spans="1:14" ht="15" customHeight="1">
      <c r="A1019" s="140" t="s">
        <v>8063</v>
      </c>
      <c r="B1019" s="140" t="s">
        <v>10056</v>
      </c>
      <c r="C1019" s="140" t="s">
        <v>1321</v>
      </c>
      <c r="D1019" s="140" t="s">
        <v>12553</v>
      </c>
      <c r="E1019" s="86" t="s">
        <v>8272</v>
      </c>
      <c r="F1019" s="86" t="s">
        <v>980</v>
      </c>
      <c r="G1019" s="86">
        <v>5</v>
      </c>
      <c r="H1019" s="86" t="s">
        <v>1057</v>
      </c>
      <c r="I1019" s="86" t="s">
        <v>165</v>
      </c>
      <c r="J1019" s="86" t="s">
        <v>191</v>
      </c>
      <c r="K1019" s="86" t="s">
        <v>220</v>
      </c>
      <c r="L1019" s="86" t="s">
        <v>30</v>
      </c>
      <c r="M1019" s="86" t="s">
        <v>45</v>
      </c>
      <c r="N1019" s="86" t="s">
        <v>45</v>
      </c>
    </row>
    <row r="1020" spans="1:14" ht="15" customHeight="1">
      <c r="A1020" s="140" t="s">
        <v>8063</v>
      </c>
      <c r="B1020" s="140" t="s">
        <v>10056</v>
      </c>
      <c r="C1020" s="73" t="s">
        <v>1322</v>
      </c>
      <c r="D1020" s="140" t="s">
        <v>12566</v>
      </c>
      <c r="E1020" s="86" t="s">
        <v>8891</v>
      </c>
      <c r="F1020" s="86" t="s">
        <v>981</v>
      </c>
      <c r="G1020" s="86">
        <v>1</v>
      </c>
      <c r="H1020" s="86" t="s">
        <v>1057</v>
      </c>
      <c r="I1020" s="86" t="s">
        <v>57</v>
      </c>
      <c r="J1020" s="86" t="s">
        <v>25</v>
      </c>
      <c r="K1020" s="86" t="s">
        <v>220</v>
      </c>
      <c r="L1020" s="86" t="s">
        <v>30</v>
      </c>
      <c r="M1020" s="86" t="s">
        <v>45</v>
      </c>
      <c r="N1020" s="86" t="s">
        <v>45</v>
      </c>
    </row>
    <row r="1021" spans="1:14" ht="15" customHeight="1">
      <c r="A1021" s="140" t="s">
        <v>8063</v>
      </c>
      <c r="B1021" s="140" t="s">
        <v>10056</v>
      </c>
      <c r="C1021" s="73" t="s">
        <v>1322</v>
      </c>
      <c r="D1021" s="140" t="s">
        <v>12567</v>
      </c>
      <c r="E1021" s="86" t="s">
        <v>8892</v>
      </c>
      <c r="F1021" s="86" t="s">
        <v>981</v>
      </c>
      <c r="G1021" s="86">
        <v>1</v>
      </c>
      <c r="H1021" s="86" t="s">
        <v>1059</v>
      </c>
      <c r="I1021" s="86" t="s">
        <v>57</v>
      </c>
      <c r="J1021" s="86" t="s">
        <v>25</v>
      </c>
      <c r="K1021" s="86" t="s">
        <v>220</v>
      </c>
      <c r="L1021" s="86" t="s">
        <v>45</v>
      </c>
      <c r="M1021" s="86" t="s">
        <v>45</v>
      </c>
      <c r="N1021" s="86" t="s">
        <v>45</v>
      </c>
    </row>
    <row r="1022" spans="1:14" ht="15" customHeight="1">
      <c r="A1022" s="140" t="s">
        <v>8063</v>
      </c>
      <c r="B1022" s="140" t="s">
        <v>10056</v>
      </c>
      <c r="C1022" s="73" t="s">
        <v>1322</v>
      </c>
      <c r="D1022" s="140" t="s">
        <v>11774</v>
      </c>
      <c r="E1022" s="86" t="s">
        <v>8662</v>
      </c>
      <c r="F1022" s="86" t="s">
        <v>980</v>
      </c>
      <c r="G1022" s="86">
        <v>5</v>
      </c>
      <c r="H1022" s="86" t="s">
        <v>1057</v>
      </c>
      <c r="I1022" s="86" t="s">
        <v>165</v>
      </c>
      <c r="J1022" s="86" t="s">
        <v>180</v>
      </c>
      <c r="K1022" s="86" t="s">
        <v>220</v>
      </c>
      <c r="L1022" s="86" t="s">
        <v>45</v>
      </c>
      <c r="M1022" s="86" t="s">
        <v>45</v>
      </c>
      <c r="N1022" s="86" t="s">
        <v>45</v>
      </c>
    </row>
    <row r="1023" spans="1:14" ht="15" customHeight="1">
      <c r="A1023" s="140" t="s">
        <v>8063</v>
      </c>
      <c r="B1023" s="140" t="s">
        <v>10056</v>
      </c>
      <c r="C1023" s="140" t="s">
        <v>5987</v>
      </c>
      <c r="D1023" s="140" t="s">
        <v>8297</v>
      </c>
      <c r="E1023" s="86" t="s">
        <v>8301</v>
      </c>
      <c r="F1023" s="86" t="s">
        <v>980</v>
      </c>
      <c r="G1023" s="86">
        <v>5</v>
      </c>
      <c r="H1023" s="86" t="s">
        <v>1059</v>
      </c>
      <c r="I1023" s="86" t="s">
        <v>165</v>
      </c>
      <c r="J1023" s="86" t="s">
        <v>35</v>
      </c>
      <c r="K1023" s="86" t="s">
        <v>220</v>
      </c>
      <c r="L1023" s="86" t="s">
        <v>45</v>
      </c>
      <c r="M1023" s="86" t="s">
        <v>30</v>
      </c>
      <c r="N1023" s="86" t="s">
        <v>45</v>
      </c>
    </row>
    <row r="1024" spans="1:14" ht="15" customHeight="1">
      <c r="A1024" s="140" t="s">
        <v>8063</v>
      </c>
      <c r="B1024" s="140" t="s">
        <v>10056</v>
      </c>
      <c r="C1024" s="140" t="s">
        <v>5987</v>
      </c>
      <c r="D1024" s="140" t="s">
        <v>8298</v>
      </c>
      <c r="E1024" s="86" t="s">
        <v>8302</v>
      </c>
      <c r="F1024" s="86" t="s">
        <v>980</v>
      </c>
      <c r="G1024" s="86">
        <v>5</v>
      </c>
      <c r="H1024" s="86" t="s">
        <v>1060</v>
      </c>
      <c r="I1024" s="86" t="s">
        <v>165</v>
      </c>
      <c r="J1024" s="86" t="s">
        <v>35</v>
      </c>
      <c r="K1024" s="86" t="s">
        <v>220</v>
      </c>
      <c r="L1024" s="86" t="s">
        <v>45</v>
      </c>
      <c r="M1024" s="86" t="s">
        <v>30</v>
      </c>
      <c r="N1024" s="86" t="s">
        <v>45</v>
      </c>
    </row>
    <row r="1025" spans="1:14" ht="15" customHeight="1">
      <c r="A1025" s="140" t="s">
        <v>8063</v>
      </c>
      <c r="B1025" s="140" t="s">
        <v>10056</v>
      </c>
      <c r="C1025" s="140" t="s">
        <v>7742</v>
      </c>
      <c r="D1025" s="140" t="s">
        <v>8028</v>
      </c>
      <c r="E1025" s="86" t="s">
        <v>10057</v>
      </c>
      <c r="F1025" s="86" t="s">
        <v>980</v>
      </c>
      <c r="G1025" s="86">
        <v>5</v>
      </c>
      <c r="H1025" s="86" t="s">
        <v>1057</v>
      </c>
      <c r="I1025" s="86" t="s">
        <v>165</v>
      </c>
      <c r="J1025" s="86" t="s">
        <v>42</v>
      </c>
      <c r="K1025" s="86" t="s">
        <v>220</v>
      </c>
      <c r="L1025" s="86" t="s">
        <v>30</v>
      </c>
      <c r="M1025" s="86" t="s">
        <v>45</v>
      </c>
      <c r="N1025" s="86" t="s">
        <v>45</v>
      </c>
    </row>
    <row r="1026" spans="1:14" ht="15" customHeight="1">
      <c r="A1026" s="140" t="s">
        <v>8063</v>
      </c>
      <c r="B1026" s="140" t="s">
        <v>10056</v>
      </c>
      <c r="C1026" s="691" t="s">
        <v>7742</v>
      </c>
      <c r="D1026" s="140" t="s">
        <v>12568</v>
      </c>
      <c r="E1026" s="86" t="s">
        <v>9904</v>
      </c>
      <c r="F1026" s="86" t="s">
        <v>982</v>
      </c>
      <c r="G1026" s="86">
        <v>4</v>
      </c>
      <c r="H1026" s="86" t="s">
        <v>1057</v>
      </c>
      <c r="I1026" s="86" t="s">
        <v>165</v>
      </c>
      <c r="J1026" s="86" t="s">
        <v>21</v>
      </c>
      <c r="K1026" s="86" t="s">
        <v>220</v>
      </c>
      <c r="L1026" s="86" t="s">
        <v>30</v>
      </c>
      <c r="M1026" s="86" t="s">
        <v>45</v>
      </c>
      <c r="N1026" s="86" t="s">
        <v>45</v>
      </c>
    </row>
    <row r="1027" spans="1:14" ht="15" customHeight="1">
      <c r="A1027" s="140" t="s">
        <v>8063</v>
      </c>
      <c r="B1027" s="140" t="s">
        <v>10056</v>
      </c>
      <c r="C1027" s="777" t="s">
        <v>1330</v>
      </c>
      <c r="D1027" s="140" t="s">
        <v>8064</v>
      </c>
      <c r="E1027" s="86" t="s">
        <v>8273</v>
      </c>
      <c r="F1027" s="86" t="s">
        <v>980</v>
      </c>
      <c r="G1027" s="86">
        <v>5</v>
      </c>
      <c r="H1027" s="86" t="s">
        <v>1057</v>
      </c>
      <c r="I1027" s="86" t="s">
        <v>165</v>
      </c>
      <c r="J1027" s="86" t="s">
        <v>194</v>
      </c>
      <c r="K1027" s="86" t="s">
        <v>220</v>
      </c>
      <c r="L1027" s="86" t="s">
        <v>30</v>
      </c>
      <c r="M1027" s="86" t="s">
        <v>45</v>
      </c>
      <c r="N1027" s="86" t="s">
        <v>45</v>
      </c>
    </row>
    <row r="1028" spans="1:14" ht="15" customHeight="1">
      <c r="A1028" s="140" t="s">
        <v>8063</v>
      </c>
      <c r="B1028" s="140" t="s">
        <v>10056</v>
      </c>
      <c r="C1028" s="777" t="s">
        <v>1330</v>
      </c>
      <c r="D1028" s="140" t="s">
        <v>8051</v>
      </c>
      <c r="E1028" s="86" t="s">
        <v>8274</v>
      </c>
      <c r="F1028" s="86" t="s">
        <v>980</v>
      </c>
      <c r="G1028" s="86">
        <v>5</v>
      </c>
      <c r="H1028" s="86" t="s">
        <v>1057</v>
      </c>
      <c r="I1028" s="86" t="s">
        <v>165</v>
      </c>
      <c r="J1028" s="86" t="s">
        <v>169</v>
      </c>
      <c r="K1028" s="86" t="s">
        <v>220</v>
      </c>
      <c r="L1028" s="86" t="s">
        <v>30</v>
      </c>
      <c r="M1028" s="86" t="s">
        <v>45</v>
      </c>
      <c r="N1028" s="86" t="s">
        <v>45</v>
      </c>
    </row>
    <row r="1029" spans="1:14" ht="15" customHeight="1">
      <c r="A1029" s="140" t="s">
        <v>8063</v>
      </c>
      <c r="B1029" s="140" t="s">
        <v>10056</v>
      </c>
      <c r="C1029" s="777" t="s">
        <v>1330</v>
      </c>
      <c r="D1029" s="140" t="s">
        <v>12569</v>
      </c>
      <c r="E1029" s="86" t="s">
        <v>10058</v>
      </c>
      <c r="F1029" s="86" t="s">
        <v>980</v>
      </c>
      <c r="G1029" s="86">
        <v>5</v>
      </c>
      <c r="H1029" s="86" t="s">
        <v>1057</v>
      </c>
      <c r="I1029" s="86" t="s">
        <v>165</v>
      </c>
      <c r="J1029" s="86" t="s">
        <v>23</v>
      </c>
      <c r="K1029" s="86" t="s">
        <v>220</v>
      </c>
      <c r="L1029" s="86" t="s">
        <v>30</v>
      </c>
      <c r="M1029" s="86" t="s">
        <v>45</v>
      </c>
      <c r="N1029" s="86" t="s">
        <v>30</v>
      </c>
    </row>
    <row r="1030" spans="1:14" ht="15" customHeight="1">
      <c r="A1030" s="140" t="s">
        <v>8063</v>
      </c>
      <c r="B1030" s="140" t="s">
        <v>10056</v>
      </c>
      <c r="C1030" s="777" t="s">
        <v>1330</v>
      </c>
      <c r="D1030" s="140" t="s">
        <v>10691</v>
      </c>
      <c r="E1030" s="86" t="s">
        <v>10692</v>
      </c>
      <c r="F1030" s="86" t="s">
        <v>982</v>
      </c>
      <c r="G1030" s="86">
        <v>4</v>
      </c>
      <c r="H1030" s="86" t="s">
        <v>1060</v>
      </c>
      <c r="I1030" s="86" t="s">
        <v>165</v>
      </c>
      <c r="J1030" s="86" t="s">
        <v>187</v>
      </c>
      <c r="K1030" s="86" t="s">
        <v>220</v>
      </c>
      <c r="L1030" s="86" t="s">
        <v>45</v>
      </c>
      <c r="M1030" s="86" t="s">
        <v>45</v>
      </c>
      <c r="N1030" s="86" t="s">
        <v>45</v>
      </c>
    </row>
    <row r="1031" spans="1:14">
      <c r="A1031" s="140" t="s">
        <v>8063</v>
      </c>
      <c r="B1031" s="140" t="s">
        <v>10056</v>
      </c>
      <c r="C1031" s="777" t="s">
        <v>1330</v>
      </c>
      <c r="D1031" s="140" t="s">
        <v>8052</v>
      </c>
      <c r="E1031" s="86" t="s">
        <v>8275</v>
      </c>
      <c r="F1031" s="86" t="s">
        <v>983</v>
      </c>
      <c r="G1031" s="86">
        <v>2</v>
      </c>
      <c r="H1031" s="86" t="s">
        <v>1057</v>
      </c>
      <c r="I1031" s="86" t="s">
        <v>36</v>
      </c>
      <c r="J1031" s="86" t="s">
        <v>35</v>
      </c>
      <c r="K1031" s="86" t="s">
        <v>220</v>
      </c>
      <c r="L1031" s="86" t="s">
        <v>45</v>
      </c>
      <c r="M1031" s="86" t="s">
        <v>45</v>
      </c>
      <c r="N1031" s="86" t="s">
        <v>30</v>
      </c>
    </row>
    <row r="1032" spans="1:14" ht="15" customHeight="1">
      <c r="A1032" s="140" t="s">
        <v>8063</v>
      </c>
      <c r="B1032" s="140" t="s">
        <v>10056</v>
      </c>
      <c r="C1032" s="777" t="s">
        <v>1330</v>
      </c>
      <c r="D1032" s="140" t="s">
        <v>12570</v>
      </c>
      <c r="E1032" s="86" t="s">
        <v>10308</v>
      </c>
      <c r="F1032" s="86" t="s">
        <v>982</v>
      </c>
      <c r="G1032" s="86">
        <v>4</v>
      </c>
      <c r="H1032" s="86" t="s">
        <v>1057</v>
      </c>
      <c r="I1032" s="86" t="s">
        <v>165</v>
      </c>
      <c r="J1032" s="86" t="s">
        <v>35</v>
      </c>
      <c r="K1032" s="86" t="s">
        <v>220</v>
      </c>
      <c r="L1032" s="86" t="s">
        <v>45</v>
      </c>
      <c r="M1032" s="86" t="s">
        <v>45</v>
      </c>
      <c r="N1032" s="86" t="s">
        <v>45</v>
      </c>
    </row>
    <row r="1033" spans="1:14" ht="15" customHeight="1">
      <c r="A1033" s="140" t="s">
        <v>8063</v>
      </c>
      <c r="B1033" s="140" t="s">
        <v>10056</v>
      </c>
      <c r="C1033" s="777" t="s">
        <v>4803</v>
      </c>
      <c r="D1033" s="140" t="s">
        <v>12554</v>
      </c>
      <c r="E1033" s="86" t="s">
        <v>8276</v>
      </c>
      <c r="F1033" s="86" t="s">
        <v>980</v>
      </c>
      <c r="G1033" s="86">
        <v>5</v>
      </c>
      <c r="H1033" s="86" t="s">
        <v>1057</v>
      </c>
      <c r="I1033" s="86" t="s">
        <v>165</v>
      </c>
      <c r="J1033" s="778" t="s">
        <v>35</v>
      </c>
      <c r="K1033" s="86" t="s">
        <v>223</v>
      </c>
      <c r="L1033" s="86" t="s">
        <v>30</v>
      </c>
      <c r="M1033" s="86" t="s">
        <v>45</v>
      </c>
      <c r="N1033" s="86" t="s">
        <v>30</v>
      </c>
    </row>
    <row r="1034" spans="1:14" ht="15" customHeight="1">
      <c r="A1034" s="140" t="s">
        <v>8063</v>
      </c>
      <c r="B1034" s="140" t="s">
        <v>10056</v>
      </c>
      <c r="C1034" s="777" t="s">
        <v>4803</v>
      </c>
      <c r="D1034" s="140" t="s">
        <v>12555</v>
      </c>
      <c r="E1034" s="86" t="s">
        <v>8277</v>
      </c>
      <c r="F1034" s="86" t="s">
        <v>980</v>
      </c>
      <c r="G1034" s="86">
        <v>5</v>
      </c>
      <c r="H1034" s="86" t="s">
        <v>1057</v>
      </c>
      <c r="I1034" s="86" t="s">
        <v>165</v>
      </c>
      <c r="J1034" s="778" t="s">
        <v>187</v>
      </c>
      <c r="K1034" s="86" t="s">
        <v>223</v>
      </c>
      <c r="L1034" s="86" t="s">
        <v>30</v>
      </c>
      <c r="M1034" s="86" t="s">
        <v>45</v>
      </c>
      <c r="N1034" s="86" t="s">
        <v>45</v>
      </c>
    </row>
    <row r="1035" spans="1:14" ht="15" customHeight="1">
      <c r="A1035" s="140" t="s">
        <v>8063</v>
      </c>
      <c r="B1035" s="140" t="s">
        <v>10056</v>
      </c>
      <c r="C1035" s="777" t="s">
        <v>8061</v>
      </c>
      <c r="D1035" s="140" t="s">
        <v>8053</v>
      </c>
      <c r="E1035" s="86" t="s">
        <v>8278</v>
      </c>
      <c r="F1035" s="86" t="s">
        <v>980</v>
      </c>
      <c r="G1035" s="86">
        <v>5</v>
      </c>
      <c r="H1035" s="86" t="s">
        <v>1060</v>
      </c>
      <c r="I1035" s="86" t="s">
        <v>165</v>
      </c>
      <c r="J1035" s="86" t="s">
        <v>187</v>
      </c>
      <c r="K1035" s="86" t="s">
        <v>220</v>
      </c>
      <c r="L1035" s="86" t="s">
        <v>45</v>
      </c>
      <c r="M1035" s="86" t="s">
        <v>30</v>
      </c>
      <c r="N1035" s="86" t="s">
        <v>45</v>
      </c>
    </row>
    <row r="1036" spans="1:14" ht="15" customHeight="1">
      <c r="A1036" s="140" t="s">
        <v>8063</v>
      </c>
      <c r="B1036" s="140" t="s">
        <v>10056</v>
      </c>
      <c r="C1036" s="777" t="s">
        <v>8061</v>
      </c>
      <c r="D1036" s="140" t="s">
        <v>8054</v>
      </c>
      <c r="E1036" s="86" t="s">
        <v>8279</v>
      </c>
      <c r="F1036" s="86" t="s">
        <v>980</v>
      </c>
      <c r="G1036" s="86">
        <v>5</v>
      </c>
      <c r="H1036" s="86" t="s">
        <v>1059</v>
      </c>
      <c r="I1036" s="86" t="s">
        <v>165</v>
      </c>
      <c r="J1036" s="778" t="s">
        <v>35</v>
      </c>
      <c r="K1036" s="86" t="s">
        <v>984</v>
      </c>
      <c r="L1036" s="86" t="s">
        <v>45</v>
      </c>
      <c r="M1036" s="86" t="s">
        <v>30</v>
      </c>
      <c r="N1036" s="86" t="s">
        <v>45</v>
      </c>
    </row>
    <row r="1037" spans="1:14" ht="15" customHeight="1">
      <c r="A1037" s="140" t="s">
        <v>8063</v>
      </c>
      <c r="B1037" s="140" t="s">
        <v>10056</v>
      </c>
      <c r="C1037" s="777" t="s">
        <v>1329</v>
      </c>
      <c r="D1037" s="140" t="s">
        <v>8050</v>
      </c>
      <c r="E1037" s="86" t="s">
        <v>8280</v>
      </c>
      <c r="F1037" s="86" t="s">
        <v>982</v>
      </c>
      <c r="G1037" s="86">
        <v>4</v>
      </c>
      <c r="H1037" s="86" t="s">
        <v>1057</v>
      </c>
      <c r="I1037" s="86" t="s">
        <v>165</v>
      </c>
      <c r="J1037" s="778" t="s">
        <v>187</v>
      </c>
      <c r="K1037" s="86" t="s">
        <v>220</v>
      </c>
      <c r="L1037" s="86" t="s">
        <v>30</v>
      </c>
      <c r="M1037" s="86" t="s">
        <v>45</v>
      </c>
      <c r="N1037" s="86" t="s">
        <v>45</v>
      </c>
    </row>
    <row r="1038" spans="1:14" ht="15" customHeight="1">
      <c r="A1038" s="140" t="s">
        <v>8063</v>
      </c>
      <c r="B1038" s="140" t="s">
        <v>10056</v>
      </c>
      <c r="C1038" s="140" t="s">
        <v>1329</v>
      </c>
      <c r="D1038" s="140" t="s">
        <v>8432</v>
      </c>
      <c r="E1038" s="86" t="s">
        <v>8281</v>
      </c>
      <c r="F1038" s="86" t="s">
        <v>982</v>
      </c>
      <c r="G1038" s="86">
        <v>4</v>
      </c>
      <c r="H1038" s="86" t="s">
        <v>1057</v>
      </c>
      <c r="I1038" s="86" t="s">
        <v>165</v>
      </c>
      <c r="J1038" s="86" t="s">
        <v>35</v>
      </c>
      <c r="K1038" s="86" t="s">
        <v>220</v>
      </c>
      <c r="L1038" s="86" t="s">
        <v>30</v>
      </c>
      <c r="M1038" s="86" t="s">
        <v>45</v>
      </c>
      <c r="N1038" s="86" t="s">
        <v>45</v>
      </c>
    </row>
    <row r="1039" spans="1:14" ht="15" customHeight="1">
      <c r="A1039" s="140" t="s">
        <v>8063</v>
      </c>
      <c r="B1039" s="140" t="s">
        <v>10056</v>
      </c>
      <c r="C1039" s="140" t="s">
        <v>1329</v>
      </c>
      <c r="D1039" s="140" t="s">
        <v>10644</v>
      </c>
      <c r="E1039" s="86" t="s">
        <v>8282</v>
      </c>
      <c r="F1039" s="86" t="s">
        <v>982</v>
      </c>
      <c r="G1039" s="86">
        <v>4</v>
      </c>
      <c r="H1039" s="86" t="s">
        <v>1057</v>
      </c>
      <c r="I1039" s="86" t="s">
        <v>165</v>
      </c>
      <c r="J1039" s="86" t="s">
        <v>191</v>
      </c>
      <c r="K1039" s="86" t="s">
        <v>220</v>
      </c>
      <c r="L1039" s="86" t="s">
        <v>30</v>
      </c>
      <c r="M1039" s="86" t="s">
        <v>45</v>
      </c>
      <c r="N1039" s="86" t="s">
        <v>45</v>
      </c>
    </row>
    <row r="1040" spans="1:14" ht="15" customHeight="1">
      <c r="A1040" s="140" t="s">
        <v>8063</v>
      </c>
      <c r="B1040" s="140" t="s">
        <v>10056</v>
      </c>
      <c r="C1040" s="140" t="s">
        <v>1329</v>
      </c>
      <c r="D1040" s="140" t="s">
        <v>8055</v>
      </c>
      <c r="E1040" s="86" t="s">
        <v>8283</v>
      </c>
      <c r="F1040" s="86" t="s">
        <v>980</v>
      </c>
      <c r="G1040" s="86">
        <v>5</v>
      </c>
      <c r="H1040" s="86" t="s">
        <v>1057</v>
      </c>
      <c r="I1040" s="86" t="s">
        <v>165</v>
      </c>
      <c r="J1040" s="86" t="s">
        <v>35</v>
      </c>
      <c r="K1040" s="86" t="s">
        <v>6535</v>
      </c>
      <c r="L1040" s="86" t="s">
        <v>30</v>
      </c>
      <c r="M1040" s="86" t="s">
        <v>45</v>
      </c>
      <c r="N1040" s="86" t="s">
        <v>45</v>
      </c>
    </row>
    <row r="1041" spans="1:14" ht="15" customHeight="1">
      <c r="A1041" s="140" t="s">
        <v>8063</v>
      </c>
      <c r="B1041" s="140" t="s">
        <v>10056</v>
      </c>
      <c r="C1041" s="140" t="s">
        <v>8062</v>
      </c>
      <c r="D1041" s="140" t="s">
        <v>8056</v>
      </c>
      <c r="E1041" s="86" t="s">
        <v>8284</v>
      </c>
      <c r="F1041" s="86" t="s">
        <v>980</v>
      </c>
      <c r="G1041" s="86">
        <v>5</v>
      </c>
      <c r="H1041" s="86" t="s">
        <v>1060</v>
      </c>
      <c r="I1041" s="86" t="s">
        <v>165</v>
      </c>
      <c r="J1041" s="86" t="s">
        <v>35</v>
      </c>
      <c r="K1041" s="86" t="s">
        <v>220</v>
      </c>
      <c r="L1041" s="86" t="s">
        <v>45</v>
      </c>
      <c r="M1041" s="86" t="s">
        <v>30</v>
      </c>
      <c r="N1041" s="86" t="s">
        <v>45</v>
      </c>
    </row>
    <row r="1042" spans="1:14" ht="15" customHeight="1">
      <c r="A1042" s="140" t="s">
        <v>8063</v>
      </c>
      <c r="B1042" s="140" t="s">
        <v>10056</v>
      </c>
      <c r="C1042" s="140" t="s">
        <v>1333</v>
      </c>
      <c r="D1042" s="140" t="s">
        <v>7993</v>
      </c>
      <c r="E1042" s="86" t="s">
        <v>8285</v>
      </c>
      <c r="F1042" s="86" t="s">
        <v>979</v>
      </c>
      <c r="G1042" s="86">
        <v>3</v>
      </c>
      <c r="H1042" s="86" t="s">
        <v>1057</v>
      </c>
      <c r="I1042" s="86" t="s">
        <v>36</v>
      </c>
      <c r="J1042" s="86" t="s">
        <v>23</v>
      </c>
      <c r="K1042" s="86" t="s">
        <v>220</v>
      </c>
      <c r="L1042" s="86" t="s">
        <v>30</v>
      </c>
      <c r="M1042" s="86" t="s">
        <v>45</v>
      </c>
      <c r="N1042" s="86" t="s">
        <v>30</v>
      </c>
    </row>
    <row r="1043" spans="1:14" ht="15" customHeight="1">
      <c r="A1043" s="140" t="s">
        <v>8063</v>
      </c>
      <c r="B1043" s="140" t="s">
        <v>10056</v>
      </c>
      <c r="C1043" s="140" t="s">
        <v>1333</v>
      </c>
      <c r="D1043" s="140" t="s">
        <v>10646</v>
      </c>
      <c r="E1043" s="86" t="s">
        <v>8287</v>
      </c>
      <c r="F1043" s="86" t="s">
        <v>982</v>
      </c>
      <c r="G1043" s="86">
        <v>4</v>
      </c>
      <c r="H1043" s="86" t="s">
        <v>1059</v>
      </c>
      <c r="I1043" s="86" t="s">
        <v>165</v>
      </c>
      <c r="J1043" s="86" t="s">
        <v>35</v>
      </c>
      <c r="K1043" s="86" t="s">
        <v>220</v>
      </c>
      <c r="L1043" s="86" t="s">
        <v>45</v>
      </c>
      <c r="M1043" s="86" t="s">
        <v>45</v>
      </c>
      <c r="N1043" s="86" t="s">
        <v>45</v>
      </c>
    </row>
    <row r="1044" spans="1:14" ht="15" customHeight="1">
      <c r="A1044" s="140" t="s">
        <v>8063</v>
      </c>
      <c r="B1044" s="140" t="s">
        <v>10056</v>
      </c>
      <c r="C1044" s="140" t="s">
        <v>1333</v>
      </c>
      <c r="D1044" s="140" t="s">
        <v>10645</v>
      </c>
      <c r="E1044" s="86" t="s">
        <v>8286</v>
      </c>
      <c r="F1044" s="86" t="s">
        <v>980</v>
      </c>
      <c r="G1044" s="86">
        <v>5</v>
      </c>
      <c r="H1044" s="86" t="s">
        <v>1057</v>
      </c>
      <c r="I1044" s="86" t="s">
        <v>165</v>
      </c>
      <c r="J1044" s="86" t="s">
        <v>35</v>
      </c>
      <c r="K1044" s="86" t="s">
        <v>6535</v>
      </c>
      <c r="L1044" s="86" t="s">
        <v>30</v>
      </c>
      <c r="M1044" s="86" t="s">
        <v>45</v>
      </c>
      <c r="N1044" s="86" t="s">
        <v>45</v>
      </c>
    </row>
    <row r="1045" spans="1:14">
      <c r="A1045" s="140" t="s">
        <v>8063</v>
      </c>
      <c r="B1045" s="140" t="s">
        <v>10056</v>
      </c>
      <c r="C1045" s="140" t="s">
        <v>1337</v>
      </c>
      <c r="D1045" s="140" t="s">
        <v>12571</v>
      </c>
      <c r="E1045" s="86" t="s">
        <v>8663</v>
      </c>
      <c r="F1045" s="86" t="s">
        <v>979</v>
      </c>
      <c r="G1045" s="86">
        <v>3</v>
      </c>
      <c r="H1045" s="86" t="s">
        <v>1060</v>
      </c>
      <c r="I1045" s="86" t="s">
        <v>36</v>
      </c>
      <c r="J1045" s="86" t="s">
        <v>35</v>
      </c>
      <c r="K1045" s="86" t="s">
        <v>220</v>
      </c>
      <c r="L1045" s="86" t="s">
        <v>45</v>
      </c>
      <c r="M1045" s="86" t="s">
        <v>45</v>
      </c>
      <c r="N1045" s="86" t="s">
        <v>45</v>
      </c>
    </row>
    <row r="1046" spans="1:14">
      <c r="A1046" s="140" t="s">
        <v>8063</v>
      </c>
      <c r="B1046" s="140" t="s">
        <v>10056</v>
      </c>
      <c r="C1046" s="140" t="s">
        <v>1337</v>
      </c>
      <c r="D1046" s="140" t="s">
        <v>12572</v>
      </c>
      <c r="E1046" s="86" t="s">
        <v>8664</v>
      </c>
      <c r="F1046" s="86" t="s">
        <v>983</v>
      </c>
      <c r="G1046" s="86">
        <v>2</v>
      </c>
      <c r="H1046" s="86" t="s">
        <v>1059</v>
      </c>
      <c r="I1046" s="86" t="s">
        <v>36</v>
      </c>
      <c r="J1046" s="86" t="s">
        <v>35</v>
      </c>
      <c r="K1046" s="86" t="s">
        <v>220</v>
      </c>
      <c r="L1046" s="86" t="s">
        <v>45</v>
      </c>
      <c r="M1046" s="86" t="s">
        <v>45</v>
      </c>
      <c r="N1046" s="86" t="s">
        <v>30</v>
      </c>
    </row>
    <row r="1047" spans="1:14">
      <c r="A1047" s="140" t="s">
        <v>8063</v>
      </c>
      <c r="B1047" s="140" t="s">
        <v>10056</v>
      </c>
      <c r="C1047" s="140" t="s">
        <v>1337</v>
      </c>
      <c r="D1047" s="140" t="s">
        <v>8058</v>
      </c>
      <c r="E1047" s="86" t="s">
        <v>8288</v>
      </c>
      <c r="F1047" s="86" t="s">
        <v>983</v>
      </c>
      <c r="G1047" s="86">
        <v>2</v>
      </c>
      <c r="H1047" s="86" t="s">
        <v>1059</v>
      </c>
      <c r="I1047" s="86" t="s">
        <v>36</v>
      </c>
      <c r="J1047" s="86" t="s">
        <v>35</v>
      </c>
      <c r="K1047" s="86" t="s">
        <v>220</v>
      </c>
      <c r="L1047" s="86" t="s">
        <v>30</v>
      </c>
      <c r="M1047" s="86" t="s">
        <v>45</v>
      </c>
      <c r="N1047" s="86" t="s">
        <v>45</v>
      </c>
    </row>
    <row r="1048" spans="1:14">
      <c r="A1048" s="140" t="s">
        <v>8063</v>
      </c>
      <c r="B1048" s="140" t="s">
        <v>10056</v>
      </c>
      <c r="C1048" s="140" t="s">
        <v>1337</v>
      </c>
      <c r="D1048" s="140" t="s">
        <v>8057</v>
      </c>
      <c r="E1048" s="86" t="s">
        <v>8289</v>
      </c>
      <c r="F1048" s="86" t="s">
        <v>979</v>
      </c>
      <c r="G1048" s="86">
        <v>3</v>
      </c>
      <c r="H1048" s="86" t="s">
        <v>1057</v>
      </c>
      <c r="I1048" s="86" t="s">
        <v>36</v>
      </c>
      <c r="J1048" s="86" t="s">
        <v>35</v>
      </c>
      <c r="K1048" s="86" t="s">
        <v>220</v>
      </c>
      <c r="L1048" s="86" t="s">
        <v>30</v>
      </c>
      <c r="M1048" s="86" t="s">
        <v>45</v>
      </c>
      <c r="N1048" s="86" t="s">
        <v>30</v>
      </c>
    </row>
    <row r="1049" spans="1:14" ht="15" customHeight="1">
      <c r="A1049" s="140" t="s">
        <v>8063</v>
      </c>
      <c r="B1049" s="140" t="s">
        <v>10056</v>
      </c>
      <c r="C1049" s="140" t="s">
        <v>1337</v>
      </c>
      <c r="D1049" s="140" t="s">
        <v>8059</v>
      </c>
      <c r="E1049" s="86" t="s">
        <v>8290</v>
      </c>
      <c r="F1049" s="86" t="s">
        <v>983</v>
      </c>
      <c r="G1049" s="86">
        <v>2</v>
      </c>
      <c r="H1049" s="86" t="s">
        <v>1059</v>
      </c>
      <c r="I1049" s="86" t="s">
        <v>36</v>
      </c>
      <c r="J1049" s="86" t="s">
        <v>191</v>
      </c>
      <c r="K1049" s="86" t="s">
        <v>221</v>
      </c>
      <c r="L1049" s="86" t="s">
        <v>30</v>
      </c>
      <c r="M1049" s="86" t="s">
        <v>45</v>
      </c>
      <c r="N1049" s="86" t="s">
        <v>45</v>
      </c>
    </row>
    <row r="1050" spans="1:14" ht="15" customHeight="1">
      <c r="A1050" s="140" t="s">
        <v>8063</v>
      </c>
      <c r="B1050" s="140" t="s">
        <v>10056</v>
      </c>
      <c r="C1050" s="140" t="s">
        <v>1340</v>
      </c>
      <c r="D1050" s="140" t="s">
        <v>146</v>
      </c>
      <c r="E1050" s="86" t="s">
        <v>8291</v>
      </c>
      <c r="F1050" s="86" t="s">
        <v>980</v>
      </c>
      <c r="G1050" s="86">
        <v>5</v>
      </c>
      <c r="H1050" s="86" t="s">
        <v>1059</v>
      </c>
      <c r="I1050" s="86" t="s">
        <v>165</v>
      </c>
      <c r="J1050" s="86" t="s">
        <v>180</v>
      </c>
      <c r="K1050" s="86" t="s">
        <v>220</v>
      </c>
      <c r="L1050" s="86" t="s">
        <v>30</v>
      </c>
      <c r="M1050" s="86" t="s">
        <v>45</v>
      </c>
      <c r="N1050" s="86" t="s">
        <v>30</v>
      </c>
    </row>
    <row r="1051" spans="1:14" ht="15" customHeight="1">
      <c r="A1051" s="140" t="s">
        <v>8063</v>
      </c>
      <c r="B1051" s="140" t="s">
        <v>10056</v>
      </c>
      <c r="C1051" s="140" t="s">
        <v>1340</v>
      </c>
      <c r="D1051" s="140" t="s">
        <v>12573</v>
      </c>
      <c r="E1051" s="86" t="s">
        <v>10307</v>
      </c>
      <c r="F1051" s="86" t="s">
        <v>980</v>
      </c>
      <c r="G1051" s="86">
        <v>5</v>
      </c>
      <c r="H1051" s="86" t="s">
        <v>1057</v>
      </c>
      <c r="I1051" s="86" t="s">
        <v>165</v>
      </c>
      <c r="J1051" s="86" t="s">
        <v>169</v>
      </c>
      <c r="K1051" s="86" t="s">
        <v>220</v>
      </c>
      <c r="L1051" s="86" t="s">
        <v>30</v>
      </c>
      <c r="M1051" s="86" t="s">
        <v>45</v>
      </c>
      <c r="N1051" s="86" t="s">
        <v>45</v>
      </c>
    </row>
    <row r="1052" spans="1:14" ht="15" customHeight="1">
      <c r="A1052" s="140" t="s">
        <v>8063</v>
      </c>
      <c r="B1052" s="140" t="s">
        <v>10056</v>
      </c>
      <c r="C1052" s="140" t="s">
        <v>1340</v>
      </c>
      <c r="D1052" s="140" t="s">
        <v>12574</v>
      </c>
      <c r="E1052" s="86" t="s">
        <v>8665</v>
      </c>
      <c r="F1052" s="86" t="s">
        <v>980</v>
      </c>
      <c r="G1052" s="86">
        <v>5</v>
      </c>
      <c r="H1052" s="86" t="s">
        <v>1059</v>
      </c>
      <c r="I1052" s="86" t="s">
        <v>165</v>
      </c>
      <c r="J1052" s="86" t="s">
        <v>35</v>
      </c>
      <c r="K1052" s="86" t="s">
        <v>223</v>
      </c>
      <c r="L1052" s="86" t="s">
        <v>45</v>
      </c>
      <c r="M1052" s="86" t="s">
        <v>45</v>
      </c>
      <c r="N1052" s="86" t="s">
        <v>45</v>
      </c>
    </row>
    <row r="1053" spans="1:14" ht="15" customHeight="1">
      <c r="A1053" s="140" t="s">
        <v>8063</v>
      </c>
      <c r="B1053" s="140" t="s">
        <v>10056</v>
      </c>
      <c r="C1053" s="140" t="s">
        <v>1340</v>
      </c>
      <c r="D1053" s="140" t="s">
        <v>6908</v>
      </c>
      <c r="E1053" s="86" t="s">
        <v>8666</v>
      </c>
      <c r="F1053" s="86" t="s">
        <v>980</v>
      </c>
      <c r="G1053" s="86">
        <v>5</v>
      </c>
      <c r="H1053" s="86" t="s">
        <v>1057</v>
      </c>
      <c r="I1053" s="86" t="s">
        <v>165</v>
      </c>
      <c r="J1053" s="86" t="s">
        <v>35</v>
      </c>
      <c r="K1053" s="86" t="s">
        <v>7744</v>
      </c>
      <c r="L1053" s="86" t="s">
        <v>30</v>
      </c>
      <c r="M1053" s="86" t="s">
        <v>45</v>
      </c>
      <c r="N1053" s="86" t="s">
        <v>45</v>
      </c>
    </row>
    <row r="1054" spans="1:14" ht="15" customHeight="1">
      <c r="A1054" s="140" t="s">
        <v>8063</v>
      </c>
      <c r="B1054" s="140" t="s">
        <v>10056</v>
      </c>
      <c r="C1054" s="140" t="s">
        <v>1340</v>
      </c>
      <c r="D1054" s="140" t="s">
        <v>12575</v>
      </c>
      <c r="E1054" s="86" t="s">
        <v>10306</v>
      </c>
      <c r="F1054" s="86" t="s">
        <v>982</v>
      </c>
      <c r="G1054" s="86">
        <v>4</v>
      </c>
      <c r="H1054" s="86" t="s">
        <v>1057</v>
      </c>
      <c r="I1054" s="86" t="s">
        <v>165</v>
      </c>
      <c r="J1054" s="86" t="s">
        <v>35</v>
      </c>
      <c r="K1054" s="86" t="s">
        <v>220</v>
      </c>
      <c r="L1054" s="86" t="s">
        <v>30</v>
      </c>
      <c r="M1054" s="86" t="s">
        <v>45</v>
      </c>
      <c r="N1054" s="86" t="s">
        <v>45</v>
      </c>
    </row>
    <row r="1055" spans="1:14" ht="15" customHeight="1">
      <c r="A1055" s="140" t="s">
        <v>8063</v>
      </c>
      <c r="B1055" s="140" t="s">
        <v>10056</v>
      </c>
      <c r="C1055" s="140" t="s">
        <v>1340</v>
      </c>
      <c r="D1055" s="140" t="s">
        <v>12576</v>
      </c>
      <c r="E1055" s="86" t="s">
        <v>9905</v>
      </c>
      <c r="F1055" s="86" t="s">
        <v>979</v>
      </c>
      <c r="G1055" s="86">
        <v>3</v>
      </c>
      <c r="H1055" s="86" t="s">
        <v>1057</v>
      </c>
      <c r="I1055" s="86" t="s">
        <v>192</v>
      </c>
      <c r="J1055" s="86" t="s">
        <v>35</v>
      </c>
      <c r="K1055" s="86" t="s">
        <v>220</v>
      </c>
      <c r="L1055" s="86" t="s">
        <v>30</v>
      </c>
      <c r="M1055" s="86" t="s">
        <v>45</v>
      </c>
      <c r="N1055" s="86" t="s">
        <v>30</v>
      </c>
    </row>
    <row r="1056" spans="1:14" ht="15" customHeight="1">
      <c r="A1056" s="140" t="s">
        <v>8063</v>
      </c>
      <c r="B1056" s="140" t="s">
        <v>10056</v>
      </c>
      <c r="C1056" s="140" t="s">
        <v>1323</v>
      </c>
      <c r="D1056" s="140" t="s">
        <v>11804</v>
      </c>
      <c r="E1056" s="86" t="s">
        <v>11808</v>
      </c>
      <c r="F1056" s="86" t="s">
        <v>980</v>
      </c>
      <c r="G1056" s="86">
        <v>5</v>
      </c>
      <c r="H1056" s="86" t="s">
        <v>1057</v>
      </c>
      <c r="I1056" s="86" t="s">
        <v>165</v>
      </c>
      <c r="J1056" s="86" t="s">
        <v>35</v>
      </c>
      <c r="K1056" s="86" t="s">
        <v>7744</v>
      </c>
      <c r="L1056" s="86" t="s">
        <v>45</v>
      </c>
      <c r="M1056" s="86" t="s">
        <v>45</v>
      </c>
      <c r="N1056" s="86" t="s">
        <v>45</v>
      </c>
    </row>
    <row r="1057" spans="1:14" ht="15" customHeight="1">
      <c r="A1057" s="140" t="s">
        <v>8063</v>
      </c>
      <c r="B1057" s="140" t="s">
        <v>10056</v>
      </c>
      <c r="C1057" s="140" t="s">
        <v>1323</v>
      </c>
      <c r="D1057" s="140" t="s">
        <v>8060</v>
      </c>
      <c r="E1057" s="86" t="s">
        <v>8292</v>
      </c>
      <c r="F1057" s="86" t="s">
        <v>981</v>
      </c>
      <c r="G1057" s="86">
        <v>1</v>
      </c>
      <c r="H1057" s="86" t="s">
        <v>1057</v>
      </c>
      <c r="I1057" s="86" t="s">
        <v>190</v>
      </c>
      <c r="J1057" s="86" t="s">
        <v>25</v>
      </c>
      <c r="K1057" s="86" t="s">
        <v>220</v>
      </c>
      <c r="L1057" s="86" t="s">
        <v>30</v>
      </c>
      <c r="M1057" s="86" t="s">
        <v>45</v>
      </c>
      <c r="N1057" s="86" t="s">
        <v>45</v>
      </c>
    </row>
    <row r="1058" spans="1:14">
      <c r="A1058" s="140" t="s">
        <v>8063</v>
      </c>
      <c r="B1058" s="140" t="s">
        <v>10056</v>
      </c>
      <c r="C1058" s="140" t="s">
        <v>1323</v>
      </c>
      <c r="D1058" s="140" t="s">
        <v>960</v>
      </c>
      <c r="E1058" s="86" t="s">
        <v>9906</v>
      </c>
      <c r="F1058" s="86" t="s">
        <v>981</v>
      </c>
      <c r="G1058" s="86">
        <v>1</v>
      </c>
      <c r="H1058" s="86" t="s">
        <v>1057</v>
      </c>
      <c r="I1058" s="86" t="s">
        <v>36</v>
      </c>
      <c r="J1058" s="86" t="s">
        <v>25</v>
      </c>
      <c r="K1058" s="86" t="s">
        <v>220</v>
      </c>
      <c r="L1058" s="86" t="s">
        <v>30</v>
      </c>
      <c r="M1058" s="86" t="s">
        <v>45</v>
      </c>
      <c r="N1058" s="86" t="s">
        <v>30</v>
      </c>
    </row>
    <row r="1059" spans="1:14" ht="15" customHeight="1">
      <c r="A1059" s="140" t="s">
        <v>8063</v>
      </c>
      <c r="B1059" s="140" t="s">
        <v>10056</v>
      </c>
      <c r="C1059" s="777" t="s">
        <v>1323</v>
      </c>
      <c r="D1059" s="140" t="s">
        <v>216</v>
      </c>
      <c r="E1059" s="86" t="s">
        <v>9907</v>
      </c>
      <c r="F1059" s="86" t="s">
        <v>980</v>
      </c>
      <c r="G1059" s="86">
        <v>5</v>
      </c>
      <c r="H1059" s="86" t="s">
        <v>1057</v>
      </c>
      <c r="I1059" s="86" t="s">
        <v>165</v>
      </c>
      <c r="J1059" s="86" t="s">
        <v>25</v>
      </c>
      <c r="K1059" s="86" t="s">
        <v>220</v>
      </c>
      <c r="L1059" s="86" t="s">
        <v>30</v>
      </c>
      <c r="M1059" s="86" t="s">
        <v>45</v>
      </c>
      <c r="N1059" s="86" t="s">
        <v>30</v>
      </c>
    </row>
    <row r="1060" spans="1:14" ht="15" customHeight="1">
      <c r="A1060" s="140" t="s">
        <v>2122</v>
      </c>
      <c r="B1060" s="140" t="s">
        <v>8631</v>
      </c>
      <c r="C1060" s="777" t="s">
        <v>1318</v>
      </c>
      <c r="D1060" s="140" t="s">
        <v>7586</v>
      </c>
      <c r="E1060" s="86"/>
      <c r="F1060" s="86" t="s">
        <v>980</v>
      </c>
      <c r="G1060" s="86">
        <v>5</v>
      </c>
      <c r="H1060" s="86" t="s">
        <v>1057</v>
      </c>
      <c r="I1060" s="86" t="s">
        <v>165</v>
      </c>
      <c r="J1060" s="86" t="s">
        <v>35</v>
      </c>
      <c r="K1060" s="86" t="s">
        <v>6535</v>
      </c>
      <c r="L1060" s="86" t="s">
        <v>30</v>
      </c>
      <c r="M1060" s="86" t="s">
        <v>45</v>
      </c>
      <c r="N1060" s="86" t="s">
        <v>45</v>
      </c>
    </row>
    <row r="1061" spans="1:14" ht="15" customHeight="1">
      <c r="A1061" s="140" t="s">
        <v>2122</v>
      </c>
      <c r="B1061" s="140" t="s">
        <v>8631</v>
      </c>
      <c r="C1061" s="140" t="s">
        <v>1318</v>
      </c>
      <c r="D1061" s="140" t="s">
        <v>7879</v>
      </c>
      <c r="E1061" s="86"/>
      <c r="F1061" s="86" t="s">
        <v>982</v>
      </c>
      <c r="G1061" s="86">
        <v>4</v>
      </c>
      <c r="H1061" s="86" t="s">
        <v>1057</v>
      </c>
      <c r="I1061" s="86" t="s">
        <v>192</v>
      </c>
      <c r="J1061" s="86" t="s">
        <v>35</v>
      </c>
      <c r="K1061" s="86" t="s">
        <v>6535</v>
      </c>
      <c r="L1061" s="86" t="s">
        <v>45</v>
      </c>
      <c r="M1061" s="86" t="s">
        <v>45</v>
      </c>
      <c r="N1061" s="86" t="s">
        <v>30</v>
      </c>
    </row>
    <row r="1062" spans="1:14" ht="15" customHeight="1">
      <c r="A1062" s="140" t="s">
        <v>2122</v>
      </c>
      <c r="B1062" s="140" t="s">
        <v>8631</v>
      </c>
      <c r="C1062" s="140" t="s">
        <v>1318</v>
      </c>
      <c r="D1062" s="73" t="s">
        <v>7652</v>
      </c>
      <c r="E1062" s="86"/>
      <c r="F1062" s="86" t="s">
        <v>982</v>
      </c>
      <c r="G1062" s="86">
        <v>4</v>
      </c>
      <c r="H1062" s="86" t="s">
        <v>1059</v>
      </c>
      <c r="I1062" s="778" t="s">
        <v>192</v>
      </c>
      <c r="J1062" s="778" t="s">
        <v>191</v>
      </c>
      <c r="K1062" s="778" t="s">
        <v>220</v>
      </c>
      <c r="L1062" s="86" t="s">
        <v>30</v>
      </c>
      <c r="M1062" s="86" t="s">
        <v>45</v>
      </c>
      <c r="N1062" s="86" t="s">
        <v>45</v>
      </c>
    </row>
    <row r="1063" spans="1:14" ht="15" customHeight="1">
      <c r="A1063" s="140" t="s">
        <v>2122</v>
      </c>
      <c r="B1063" s="140" t="s">
        <v>8631</v>
      </c>
      <c r="C1063" s="140" t="s">
        <v>1318</v>
      </c>
      <c r="D1063" s="73" t="s">
        <v>7653</v>
      </c>
      <c r="E1063" s="86"/>
      <c r="F1063" s="86" t="s">
        <v>982</v>
      </c>
      <c r="G1063" s="86">
        <v>4</v>
      </c>
      <c r="H1063" s="86" t="s">
        <v>1058</v>
      </c>
      <c r="I1063" s="778" t="s">
        <v>192</v>
      </c>
      <c r="J1063" s="778" t="s">
        <v>191</v>
      </c>
      <c r="K1063" s="778" t="s">
        <v>220</v>
      </c>
      <c r="L1063" s="86" t="s">
        <v>30</v>
      </c>
      <c r="M1063" s="86" t="s">
        <v>45</v>
      </c>
      <c r="N1063" s="86" t="s">
        <v>30</v>
      </c>
    </row>
    <row r="1064" spans="1:14" ht="15" customHeight="1">
      <c r="A1064" s="140" t="s">
        <v>2122</v>
      </c>
      <c r="B1064" s="140" t="s">
        <v>8631</v>
      </c>
      <c r="C1064" s="140" t="s">
        <v>1318</v>
      </c>
      <c r="D1064" s="73" t="s">
        <v>7654</v>
      </c>
      <c r="E1064" s="86"/>
      <c r="F1064" s="86" t="s">
        <v>982</v>
      </c>
      <c r="G1064" s="86">
        <v>4</v>
      </c>
      <c r="H1064" s="86" t="s">
        <v>1061</v>
      </c>
      <c r="I1064" s="86" t="s">
        <v>192</v>
      </c>
      <c r="J1064" s="778" t="s">
        <v>191</v>
      </c>
      <c r="K1064" s="148" t="s">
        <v>220</v>
      </c>
      <c r="L1064" s="86" t="s">
        <v>30</v>
      </c>
      <c r="M1064" s="86" t="s">
        <v>45</v>
      </c>
      <c r="N1064" s="86" t="s">
        <v>30</v>
      </c>
    </row>
    <row r="1065" spans="1:14" ht="15" customHeight="1">
      <c r="A1065" s="140" t="s">
        <v>2122</v>
      </c>
      <c r="B1065" s="140" t="s">
        <v>8631</v>
      </c>
      <c r="C1065" s="140" t="s">
        <v>1318</v>
      </c>
      <c r="D1065" s="73" t="s">
        <v>7655</v>
      </c>
      <c r="E1065" s="86"/>
      <c r="F1065" s="86" t="s">
        <v>982</v>
      </c>
      <c r="G1065" s="86">
        <v>4</v>
      </c>
      <c r="H1065" s="86" t="s">
        <v>1057</v>
      </c>
      <c r="I1065" s="86" t="s">
        <v>192</v>
      </c>
      <c r="J1065" s="86" t="s">
        <v>191</v>
      </c>
      <c r="K1065" s="86" t="s">
        <v>220</v>
      </c>
      <c r="L1065" s="86" t="s">
        <v>30</v>
      </c>
      <c r="M1065" s="86" t="s">
        <v>45</v>
      </c>
      <c r="N1065" s="86" t="s">
        <v>30</v>
      </c>
    </row>
    <row r="1066" spans="1:14" ht="15" customHeight="1">
      <c r="A1066" s="140" t="s">
        <v>2122</v>
      </c>
      <c r="B1066" s="140" t="s">
        <v>8631</v>
      </c>
      <c r="C1066" s="140" t="s">
        <v>1318</v>
      </c>
      <c r="D1066" s="140" t="s">
        <v>8306</v>
      </c>
      <c r="E1066" s="86"/>
      <c r="F1066" s="86" t="s">
        <v>983</v>
      </c>
      <c r="G1066" s="86">
        <v>2</v>
      </c>
      <c r="H1066" s="86" t="s">
        <v>1057</v>
      </c>
      <c r="I1066" s="86" t="s">
        <v>36</v>
      </c>
      <c r="J1066" s="86" t="s">
        <v>191</v>
      </c>
      <c r="K1066" s="86" t="s">
        <v>221</v>
      </c>
      <c r="L1066" s="86" t="s">
        <v>45</v>
      </c>
      <c r="M1066" s="86" t="s">
        <v>45</v>
      </c>
      <c r="N1066" s="86" t="s">
        <v>30</v>
      </c>
    </row>
    <row r="1067" spans="1:14" ht="15" customHeight="1">
      <c r="A1067" s="140" t="s">
        <v>2122</v>
      </c>
      <c r="B1067" s="140" t="s">
        <v>8631</v>
      </c>
      <c r="C1067" s="140" t="s">
        <v>6399</v>
      </c>
      <c r="D1067" s="73" t="s">
        <v>7422</v>
      </c>
      <c r="E1067" s="86"/>
      <c r="F1067" s="86" t="s">
        <v>980</v>
      </c>
      <c r="G1067" s="86">
        <v>5</v>
      </c>
      <c r="H1067" s="86" t="s">
        <v>1059</v>
      </c>
      <c r="I1067" s="86" t="s">
        <v>165</v>
      </c>
      <c r="J1067" s="86" t="s">
        <v>180</v>
      </c>
      <c r="K1067" s="86" t="s">
        <v>220</v>
      </c>
      <c r="L1067" s="86" t="s">
        <v>45</v>
      </c>
      <c r="M1067" s="86" t="s">
        <v>30</v>
      </c>
      <c r="N1067" s="86" t="s">
        <v>45</v>
      </c>
    </row>
    <row r="1068" spans="1:14" ht="15" customHeight="1">
      <c r="A1068" s="140" t="s">
        <v>2122</v>
      </c>
      <c r="B1068" s="140" t="s">
        <v>8631</v>
      </c>
      <c r="C1068" s="140" t="s">
        <v>6399</v>
      </c>
      <c r="D1068" s="73" t="s">
        <v>7925</v>
      </c>
      <c r="E1068" s="86"/>
      <c r="F1068" s="86" t="s">
        <v>980</v>
      </c>
      <c r="G1068" s="86">
        <v>5</v>
      </c>
      <c r="H1068" s="86" t="s">
        <v>1059</v>
      </c>
      <c r="I1068" s="86" t="s">
        <v>165</v>
      </c>
      <c r="J1068" s="86" t="s">
        <v>35</v>
      </c>
      <c r="K1068" s="86" t="s">
        <v>220</v>
      </c>
      <c r="L1068" s="86" t="s">
        <v>45</v>
      </c>
      <c r="M1068" s="86" t="s">
        <v>30</v>
      </c>
      <c r="N1068" s="86" t="s">
        <v>45</v>
      </c>
    </row>
    <row r="1069" spans="1:14" ht="15" customHeight="1">
      <c r="A1069" s="140" t="s">
        <v>2122</v>
      </c>
      <c r="B1069" s="140" t="s">
        <v>8631</v>
      </c>
      <c r="C1069" s="140" t="s">
        <v>6399</v>
      </c>
      <c r="D1069" s="73" t="s">
        <v>7423</v>
      </c>
      <c r="E1069" s="86"/>
      <c r="F1069" s="86" t="s">
        <v>980</v>
      </c>
      <c r="G1069" s="86">
        <v>5</v>
      </c>
      <c r="H1069" s="86" t="s">
        <v>1059</v>
      </c>
      <c r="I1069" s="86" t="s">
        <v>165</v>
      </c>
      <c r="J1069" s="86" t="s">
        <v>35</v>
      </c>
      <c r="K1069" s="86" t="s">
        <v>220</v>
      </c>
      <c r="L1069" s="86" t="s">
        <v>45</v>
      </c>
      <c r="M1069" s="86" t="s">
        <v>30</v>
      </c>
      <c r="N1069" s="86" t="s">
        <v>45</v>
      </c>
    </row>
    <row r="1070" spans="1:14" ht="15" customHeight="1">
      <c r="A1070" s="140" t="s">
        <v>2122</v>
      </c>
      <c r="B1070" s="140" t="s">
        <v>8631</v>
      </c>
      <c r="C1070" s="140" t="s">
        <v>6399</v>
      </c>
      <c r="D1070" s="73" t="s">
        <v>7926</v>
      </c>
      <c r="E1070" s="86"/>
      <c r="F1070" s="86" t="s">
        <v>980</v>
      </c>
      <c r="G1070" s="86">
        <v>5</v>
      </c>
      <c r="H1070" s="86" t="s">
        <v>1059</v>
      </c>
      <c r="I1070" s="86" t="s">
        <v>165</v>
      </c>
      <c r="J1070" s="86" t="s">
        <v>191</v>
      </c>
      <c r="K1070" s="86" t="s">
        <v>220</v>
      </c>
      <c r="L1070" s="86" t="s">
        <v>45</v>
      </c>
      <c r="M1070" s="86" t="s">
        <v>30</v>
      </c>
      <c r="N1070" s="86" t="s">
        <v>45</v>
      </c>
    </row>
    <row r="1071" spans="1:14" ht="15" customHeight="1">
      <c r="A1071" s="140" t="s">
        <v>2122</v>
      </c>
      <c r="B1071" s="140" t="s">
        <v>8631</v>
      </c>
      <c r="C1071" s="140" t="s">
        <v>5986</v>
      </c>
      <c r="D1071" s="140" t="s">
        <v>5984</v>
      </c>
      <c r="E1071" s="86"/>
      <c r="F1071" s="86" t="s">
        <v>980</v>
      </c>
      <c r="G1071" s="86">
        <v>5</v>
      </c>
      <c r="H1071" s="86" t="s">
        <v>1057</v>
      </c>
      <c r="I1071" s="86" t="s">
        <v>192</v>
      </c>
      <c r="J1071" s="86" t="s">
        <v>35</v>
      </c>
      <c r="K1071" s="86" t="s">
        <v>220</v>
      </c>
      <c r="L1071" s="86" t="s">
        <v>45</v>
      </c>
      <c r="M1071" s="86" t="s">
        <v>30</v>
      </c>
      <c r="N1071" s="86" t="s">
        <v>45</v>
      </c>
    </row>
    <row r="1072" spans="1:14" ht="15" customHeight="1">
      <c r="A1072" s="140" t="s">
        <v>2122</v>
      </c>
      <c r="B1072" s="140" t="s">
        <v>8631</v>
      </c>
      <c r="C1072" s="140" t="s">
        <v>5986</v>
      </c>
      <c r="D1072" s="140" t="s">
        <v>5985</v>
      </c>
      <c r="E1072" s="86"/>
      <c r="F1072" s="86" t="s">
        <v>980</v>
      </c>
      <c r="G1072" s="86">
        <v>5</v>
      </c>
      <c r="H1072" s="86" t="s">
        <v>1059</v>
      </c>
      <c r="I1072" s="86" t="s">
        <v>192</v>
      </c>
      <c r="J1072" s="86" t="s">
        <v>35</v>
      </c>
      <c r="K1072" s="86" t="s">
        <v>220</v>
      </c>
      <c r="L1072" s="86" t="s">
        <v>45</v>
      </c>
      <c r="M1072" s="86" t="s">
        <v>30</v>
      </c>
      <c r="N1072" s="86" t="s">
        <v>45</v>
      </c>
    </row>
    <row r="1073" spans="1:14" ht="15" customHeight="1">
      <c r="A1073" s="140" t="s">
        <v>2122</v>
      </c>
      <c r="B1073" s="140" t="s">
        <v>8631</v>
      </c>
      <c r="C1073" s="140" t="s">
        <v>7372</v>
      </c>
      <c r="D1073" s="140" t="s">
        <v>9164</v>
      </c>
      <c r="E1073" s="86"/>
      <c r="F1073" s="86" t="s">
        <v>982</v>
      </c>
      <c r="G1073" s="86">
        <v>4</v>
      </c>
      <c r="H1073" s="86" t="s">
        <v>1057</v>
      </c>
      <c r="I1073" s="86" t="s">
        <v>192</v>
      </c>
      <c r="J1073" s="86" t="s">
        <v>35</v>
      </c>
      <c r="K1073" s="86" t="s">
        <v>220</v>
      </c>
      <c r="L1073" s="86" t="s">
        <v>45</v>
      </c>
      <c r="M1073" s="86" t="s">
        <v>45</v>
      </c>
      <c r="N1073" s="86" t="s">
        <v>30</v>
      </c>
    </row>
    <row r="1074" spans="1:14" ht="15" customHeight="1">
      <c r="A1074" s="140" t="s">
        <v>2122</v>
      </c>
      <c r="B1074" s="140" t="s">
        <v>8631</v>
      </c>
      <c r="C1074" s="140" t="s">
        <v>7372</v>
      </c>
      <c r="D1074" s="140" t="s">
        <v>8826</v>
      </c>
      <c r="E1074" s="86"/>
      <c r="F1074" s="86" t="s">
        <v>982</v>
      </c>
      <c r="G1074" s="86">
        <v>4</v>
      </c>
      <c r="H1074" s="86" t="s">
        <v>1059</v>
      </c>
      <c r="I1074" s="86" t="s">
        <v>165</v>
      </c>
      <c r="J1074" s="86" t="s">
        <v>35</v>
      </c>
      <c r="K1074" s="86" t="s">
        <v>220</v>
      </c>
      <c r="L1074" s="86" t="s">
        <v>45</v>
      </c>
      <c r="M1074" s="86" t="s">
        <v>45</v>
      </c>
      <c r="N1074" s="86" t="s">
        <v>45</v>
      </c>
    </row>
    <row r="1075" spans="1:14" ht="15" customHeight="1">
      <c r="A1075" s="140" t="s">
        <v>2122</v>
      </c>
      <c r="B1075" s="140" t="s">
        <v>8631</v>
      </c>
      <c r="C1075" s="140" t="s">
        <v>1320</v>
      </c>
      <c r="D1075" s="140" t="s">
        <v>7927</v>
      </c>
      <c r="E1075" s="86"/>
      <c r="F1075" s="86" t="s">
        <v>980</v>
      </c>
      <c r="G1075" s="86">
        <v>5</v>
      </c>
      <c r="H1075" s="86" t="s">
        <v>1059</v>
      </c>
      <c r="I1075" s="86" t="s">
        <v>165</v>
      </c>
      <c r="J1075" s="86" t="s">
        <v>180</v>
      </c>
      <c r="K1075" s="86" t="s">
        <v>220</v>
      </c>
      <c r="L1075" s="86" t="s">
        <v>30</v>
      </c>
      <c r="M1075" s="86" t="s">
        <v>45</v>
      </c>
      <c r="N1075" s="86" t="s">
        <v>30</v>
      </c>
    </row>
    <row r="1076" spans="1:14" ht="15" customHeight="1">
      <c r="A1076" s="140" t="s">
        <v>2122</v>
      </c>
      <c r="B1076" s="140" t="s">
        <v>8631</v>
      </c>
      <c r="C1076" s="140" t="s">
        <v>1320</v>
      </c>
      <c r="D1076" s="140" t="s">
        <v>7582</v>
      </c>
      <c r="E1076" s="86"/>
      <c r="F1076" s="86" t="s">
        <v>980</v>
      </c>
      <c r="G1076" s="86">
        <v>5</v>
      </c>
      <c r="H1076" s="86" t="s">
        <v>1057</v>
      </c>
      <c r="I1076" s="86" t="s">
        <v>165</v>
      </c>
      <c r="J1076" s="86" t="s">
        <v>23</v>
      </c>
      <c r="K1076" s="86" t="s">
        <v>220</v>
      </c>
      <c r="L1076" s="86" t="s">
        <v>30</v>
      </c>
      <c r="M1076" s="86" t="s">
        <v>45</v>
      </c>
      <c r="N1076" s="86" t="s">
        <v>45</v>
      </c>
    </row>
    <row r="1077" spans="1:14" ht="15" customHeight="1">
      <c r="A1077" s="140" t="s">
        <v>2122</v>
      </c>
      <c r="B1077" s="140" t="s">
        <v>8631</v>
      </c>
      <c r="C1077" s="140" t="s">
        <v>1320</v>
      </c>
      <c r="D1077" s="777" t="s">
        <v>7581</v>
      </c>
      <c r="E1077" s="86"/>
      <c r="F1077" s="86" t="s">
        <v>980</v>
      </c>
      <c r="G1077" s="86">
        <v>5</v>
      </c>
      <c r="H1077" s="86" t="s">
        <v>1059</v>
      </c>
      <c r="I1077" s="86" t="s">
        <v>165</v>
      </c>
      <c r="J1077" s="86" t="s">
        <v>23</v>
      </c>
      <c r="K1077" s="86" t="s">
        <v>220</v>
      </c>
      <c r="L1077" s="86" t="s">
        <v>30</v>
      </c>
      <c r="M1077" s="86" t="s">
        <v>45</v>
      </c>
      <c r="N1077" s="86" t="s">
        <v>45</v>
      </c>
    </row>
    <row r="1078" spans="1:14" ht="15" customHeight="1">
      <c r="A1078" s="140" t="s">
        <v>2122</v>
      </c>
      <c r="B1078" s="140" t="s">
        <v>8631</v>
      </c>
      <c r="C1078" s="140" t="s">
        <v>1320</v>
      </c>
      <c r="D1078" s="777" t="s">
        <v>7580</v>
      </c>
      <c r="E1078" s="86"/>
      <c r="F1078" s="86" t="s">
        <v>980</v>
      </c>
      <c r="G1078" s="86">
        <v>5</v>
      </c>
      <c r="H1078" s="86" t="s">
        <v>1057</v>
      </c>
      <c r="I1078" s="86" t="s">
        <v>165</v>
      </c>
      <c r="J1078" s="86" t="s">
        <v>187</v>
      </c>
      <c r="K1078" s="86" t="s">
        <v>220</v>
      </c>
      <c r="L1078" s="86" t="s">
        <v>30</v>
      </c>
      <c r="M1078" s="86" t="s">
        <v>45</v>
      </c>
      <c r="N1078" s="86" t="s">
        <v>45</v>
      </c>
    </row>
    <row r="1079" spans="1:14" ht="15" customHeight="1">
      <c r="A1079" s="140" t="s">
        <v>2122</v>
      </c>
      <c r="B1079" s="140" t="s">
        <v>8631</v>
      </c>
      <c r="C1079" s="140" t="s">
        <v>1320</v>
      </c>
      <c r="D1079" s="777" t="s">
        <v>7579</v>
      </c>
      <c r="E1079" s="86"/>
      <c r="F1079" s="86" t="s">
        <v>980</v>
      </c>
      <c r="G1079" s="86">
        <v>5</v>
      </c>
      <c r="H1079" s="86" t="s">
        <v>1059</v>
      </c>
      <c r="I1079" s="86" t="s">
        <v>165</v>
      </c>
      <c r="J1079" s="86" t="s">
        <v>187</v>
      </c>
      <c r="K1079" s="86" t="s">
        <v>220</v>
      </c>
      <c r="L1079" s="86" t="s">
        <v>30</v>
      </c>
      <c r="M1079" s="86" t="s">
        <v>45</v>
      </c>
      <c r="N1079" s="86" t="s">
        <v>45</v>
      </c>
    </row>
    <row r="1080" spans="1:14" ht="15" customHeight="1">
      <c r="A1080" s="140" t="s">
        <v>2122</v>
      </c>
      <c r="B1080" s="140" t="s">
        <v>8631</v>
      </c>
      <c r="C1080" s="140" t="s">
        <v>1320</v>
      </c>
      <c r="D1080" s="777" t="s">
        <v>8828</v>
      </c>
      <c r="E1080" s="86"/>
      <c r="F1080" s="86" t="s">
        <v>981</v>
      </c>
      <c r="G1080" s="86">
        <v>1</v>
      </c>
      <c r="H1080" s="86" t="s">
        <v>1059</v>
      </c>
      <c r="I1080" s="86" t="s">
        <v>57</v>
      </c>
      <c r="J1080" s="86" t="s">
        <v>191</v>
      </c>
      <c r="K1080" s="86" t="s">
        <v>220</v>
      </c>
      <c r="L1080" s="86" t="s">
        <v>45</v>
      </c>
      <c r="M1080" s="86" t="s">
        <v>45</v>
      </c>
      <c r="N1080" s="86" t="s">
        <v>30</v>
      </c>
    </row>
    <row r="1081" spans="1:14" ht="15" customHeight="1">
      <c r="A1081" s="140" t="s">
        <v>2122</v>
      </c>
      <c r="B1081" s="140" t="s">
        <v>8631</v>
      </c>
      <c r="C1081" s="140" t="s">
        <v>1320</v>
      </c>
      <c r="D1081" s="777" t="s">
        <v>7578</v>
      </c>
      <c r="E1081" s="86"/>
      <c r="F1081" s="86" t="s">
        <v>979</v>
      </c>
      <c r="G1081" s="86">
        <v>3</v>
      </c>
      <c r="H1081" s="86" t="s">
        <v>1059</v>
      </c>
      <c r="I1081" s="86" t="s">
        <v>36</v>
      </c>
      <c r="J1081" s="86" t="s">
        <v>191</v>
      </c>
      <c r="K1081" s="86" t="s">
        <v>221</v>
      </c>
      <c r="L1081" s="86" t="s">
        <v>30</v>
      </c>
      <c r="M1081" s="86" t="s">
        <v>45</v>
      </c>
      <c r="N1081" s="86" t="s">
        <v>45</v>
      </c>
    </row>
    <row r="1082" spans="1:14" ht="15" customHeight="1">
      <c r="A1082" s="140" t="s">
        <v>2122</v>
      </c>
      <c r="B1082" s="140" t="s">
        <v>8631</v>
      </c>
      <c r="C1082" s="140" t="s">
        <v>1320</v>
      </c>
      <c r="D1082" s="777" t="s">
        <v>7577</v>
      </c>
      <c r="E1082" s="86"/>
      <c r="F1082" s="86" t="s">
        <v>979</v>
      </c>
      <c r="G1082" s="86">
        <v>3</v>
      </c>
      <c r="H1082" s="86" t="s">
        <v>1061</v>
      </c>
      <c r="I1082" s="86" t="s">
        <v>36</v>
      </c>
      <c r="J1082" s="86" t="s">
        <v>191</v>
      </c>
      <c r="K1082" s="86" t="s">
        <v>221</v>
      </c>
      <c r="L1082" s="86" t="s">
        <v>30</v>
      </c>
      <c r="M1082" s="86" t="s">
        <v>45</v>
      </c>
      <c r="N1082" s="86" t="s">
        <v>30</v>
      </c>
    </row>
    <row r="1083" spans="1:14" ht="15" customHeight="1">
      <c r="A1083" s="140" t="s">
        <v>2122</v>
      </c>
      <c r="B1083" s="140" t="s">
        <v>8631</v>
      </c>
      <c r="C1083" s="140" t="s">
        <v>1320</v>
      </c>
      <c r="D1083" s="140" t="s">
        <v>6392</v>
      </c>
      <c r="E1083" s="86"/>
      <c r="F1083" s="86" t="s">
        <v>979</v>
      </c>
      <c r="G1083" s="86">
        <v>3</v>
      </c>
      <c r="H1083" s="86" t="s">
        <v>1057</v>
      </c>
      <c r="I1083" s="86" t="s">
        <v>36</v>
      </c>
      <c r="J1083" s="86" t="s">
        <v>191</v>
      </c>
      <c r="K1083" s="86" t="s">
        <v>221</v>
      </c>
      <c r="L1083" s="86" t="s">
        <v>30</v>
      </c>
      <c r="M1083" s="86" t="s">
        <v>45</v>
      </c>
      <c r="N1083" s="86" t="s">
        <v>30</v>
      </c>
    </row>
    <row r="1084" spans="1:14" ht="15" customHeight="1">
      <c r="A1084" s="140" t="s">
        <v>2122</v>
      </c>
      <c r="B1084" s="140" t="s">
        <v>8631</v>
      </c>
      <c r="C1084" s="73" t="s">
        <v>6733</v>
      </c>
      <c r="D1084" s="777" t="s">
        <v>7656</v>
      </c>
      <c r="E1084" s="86"/>
      <c r="F1084" s="86" t="s">
        <v>979</v>
      </c>
      <c r="G1084" s="86">
        <v>3</v>
      </c>
      <c r="H1084" s="86" t="s">
        <v>1057</v>
      </c>
      <c r="I1084" s="86" t="s">
        <v>192</v>
      </c>
      <c r="J1084" s="86" t="s">
        <v>180</v>
      </c>
      <c r="K1084" s="86" t="s">
        <v>220</v>
      </c>
      <c r="L1084" s="86" t="s">
        <v>30</v>
      </c>
      <c r="M1084" s="86" t="s">
        <v>45</v>
      </c>
      <c r="N1084" s="86" t="s">
        <v>30</v>
      </c>
    </row>
    <row r="1085" spans="1:14" ht="15" customHeight="1">
      <c r="A1085" s="140" t="s">
        <v>2122</v>
      </c>
      <c r="B1085" s="140" t="s">
        <v>8631</v>
      </c>
      <c r="C1085" s="73" t="s">
        <v>6733</v>
      </c>
      <c r="D1085" s="777" t="s">
        <v>7928</v>
      </c>
      <c r="E1085" s="86"/>
      <c r="F1085" s="86" t="s">
        <v>980</v>
      </c>
      <c r="G1085" s="86">
        <v>5</v>
      </c>
      <c r="H1085" s="86" t="s">
        <v>1059</v>
      </c>
      <c r="I1085" s="86" t="s">
        <v>165</v>
      </c>
      <c r="J1085" s="86" t="s">
        <v>180</v>
      </c>
      <c r="K1085" s="86" t="s">
        <v>220</v>
      </c>
      <c r="L1085" s="86" t="s">
        <v>45</v>
      </c>
      <c r="M1085" s="86" t="s">
        <v>45</v>
      </c>
      <c r="N1085" s="86" t="s">
        <v>45</v>
      </c>
    </row>
    <row r="1086" spans="1:14" ht="15" customHeight="1">
      <c r="A1086" s="140" t="s">
        <v>2122</v>
      </c>
      <c r="B1086" s="140" t="s">
        <v>8631</v>
      </c>
      <c r="C1086" s="73" t="s">
        <v>6733</v>
      </c>
      <c r="D1086" s="777" t="s">
        <v>7929</v>
      </c>
      <c r="E1086" s="86"/>
      <c r="F1086" s="86" t="s">
        <v>980</v>
      </c>
      <c r="G1086" s="86">
        <v>5</v>
      </c>
      <c r="H1086" s="86" t="s">
        <v>1057</v>
      </c>
      <c r="I1086" s="86" t="s">
        <v>165</v>
      </c>
      <c r="J1086" s="86" t="s">
        <v>180</v>
      </c>
      <c r="K1086" s="86" t="s">
        <v>220</v>
      </c>
      <c r="L1086" s="86" t="s">
        <v>30</v>
      </c>
      <c r="M1086" s="86" t="s">
        <v>45</v>
      </c>
      <c r="N1086" s="86" t="s">
        <v>30</v>
      </c>
    </row>
    <row r="1087" spans="1:14" ht="15" customHeight="1">
      <c r="A1087" s="140" t="s">
        <v>2122</v>
      </c>
      <c r="B1087" s="140" t="s">
        <v>8631</v>
      </c>
      <c r="C1087" s="73" t="s">
        <v>6733</v>
      </c>
      <c r="D1087" s="777" t="s">
        <v>7930</v>
      </c>
      <c r="E1087" s="86"/>
      <c r="F1087" s="86" t="s">
        <v>980</v>
      </c>
      <c r="G1087" s="86">
        <v>5</v>
      </c>
      <c r="H1087" s="86" t="s">
        <v>1059</v>
      </c>
      <c r="I1087" s="86" t="s">
        <v>165</v>
      </c>
      <c r="J1087" s="86" t="s">
        <v>22</v>
      </c>
      <c r="K1087" s="86" t="s">
        <v>220</v>
      </c>
      <c r="L1087" s="86" t="s">
        <v>45</v>
      </c>
      <c r="M1087" s="86" t="s">
        <v>45</v>
      </c>
      <c r="N1087" s="86" t="s">
        <v>45</v>
      </c>
    </row>
    <row r="1088" spans="1:14" ht="15" customHeight="1">
      <c r="A1088" s="140" t="s">
        <v>2122</v>
      </c>
      <c r="B1088" s="140" t="s">
        <v>8631</v>
      </c>
      <c r="C1088" s="140" t="s">
        <v>6733</v>
      </c>
      <c r="D1088" s="140" t="s">
        <v>7931</v>
      </c>
      <c r="E1088" s="86"/>
      <c r="F1088" s="86" t="s">
        <v>980</v>
      </c>
      <c r="G1088" s="86">
        <v>5</v>
      </c>
      <c r="H1088" s="86" t="s">
        <v>1059</v>
      </c>
      <c r="I1088" s="86" t="s">
        <v>165</v>
      </c>
      <c r="J1088" s="86" t="s">
        <v>42</v>
      </c>
      <c r="K1088" s="86" t="s">
        <v>220</v>
      </c>
      <c r="L1088" s="86" t="s">
        <v>45</v>
      </c>
      <c r="M1088" s="86" t="s">
        <v>45</v>
      </c>
      <c r="N1088" s="86" t="s">
        <v>45</v>
      </c>
    </row>
    <row r="1089" spans="1:14" ht="15" customHeight="1">
      <c r="A1089" s="140" t="s">
        <v>2122</v>
      </c>
      <c r="B1089" s="140" t="s">
        <v>8631</v>
      </c>
      <c r="C1089" s="140" t="s">
        <v>6733</v>
      </c>
      <c r="D1089" s="140" t="s">
        <v>12581</v>
      </c>
      <c r="E1089" s="86"/>
      <c r="F1089" s="86" t="s">
        <v>980</v>
      </c>
      <c r="G1089" s="86">
        <v>5</v>
      </c>
      <c r="H1089" s="86" t="s">
        <v>1057</v>
      </c>
      <c r="I1089" s="86" t="s">
        <v>165</v>
      </c>
      <c r="J1089" s="86" t="s">
        <v>22</v>
      </c>
      <c r="K1089" s="86" t="s">
        <v>220</v>
      </c>
      <c r="L1089" s="86" t="s">
        <v>30</v>
      </c>
      <c r="M1089" s="86" t="s">
        <v>45</v>
      </c>
      <c r="N1089" s="86" t="s">
        <v>45</v>
      </c>
    </row>
    <row r="1090" spans="1:14" ht="15" customHeight="1">
      <c r="A1090" s="140" t="s">
        <v>2122</v>
      </c>
      <c r="B1090" s="140" t="s">
        <v>8631</v>
      </c>
      <c r="C1090" s="140" t="s">
        <v>6733</v>
      </c>
      <c r="D1090" s="140" t="s">
        <v>7932</v>
      </c>
      <c r="E1090" s="86"/>
      <c r="F1090" s="86" t="s">
        <v>980</v>
      </c>
      <c r="G1090" s="86">
        <v>5</v>
      </c>
      <c r="H1090" s="86" t="s">
        <v>1057</v>
      </c>
      <c r="I1090" s="86" t="s">
        <v>165</v>
      </c>
      <c r="J1090" s="86" t="s">
        <v>42</v>
      </c>
      <c r="K1090" s="86" t="s">
        <v>220</v>
      </c>
      <c r="L1090" s="86" t="s">
        <v>30</v>
      </c>
      <c r="M1090" s="86" t="s">
        <v>45</v>
      </c>
      <c r="N1090" s="86" t="s">
        <v>45</v>
      </c>
    </row>
    <row r="1091" spans="1:14" ht="15" customHeight="1">
      <c r="A1091" s="140" t="s">
        <v>2122</v>
      </c>
      <c r="B1091" s="140" t="s">
        <v>8631</v>
      </c>
      <c r="C1091" s="818" t="s">
        <v>1321</v>
      </c>
      <c r="D1091" s="140" t="s">
        <v>7576</v>
      </c>
      <c r="E1091" s="86"/>
      <c r="F1091" s="86" t="s">
        <v>982</v>
      </c>
      <c r="G1091" s="86">
        <v>4</v>
      </c>
      <c r="H1091" s="86" t="s">
        <v>1057</v>
      </c>
      <c r="I1091" s="86" t="s">
        <v>165</v>
      </c>
      <c r="J1091" s="86" t="s">
        <v>35</v>
      </c>
      <c r="K1091" s="86" t="s">
        <v>220</v>
      </c>
      <c r="L1091" s="86" t="s">
        <v>30</v>
      </c>
      <c r="M1091" s="86" t="s">
        <v>45</v>
      </c>
      <c r="N1091" s="86" t="s">
        <v>45</v>
      </c>
    </row>
    <row r="1092" spans="1:14">
      <c r="A1092" s="140" t="s">
        <v>2122</v>
      </c>
      <c r="B1092" s="140" t="s">
        <v>8631</v>
      </c>
      <c r="C1092" s="73" t="s">
        <v>5988</v>
      </c>
      <c r="D1092" s="691" t="s">
        <v>7575</v>
      </c>
      <c r="E1092" s="86"/>
      <c r="F1092" s="86" t="s">
        <v>983</v>
      </c>
      <c r="G1092" s="86">
        <v>2</v>
      </c>
      <c r="H1092" s="86" t="s">
        <v>1057</v>
      </c>
      <c r="I1092" s="86" t="s">
        <v>36</v>
      </c>
      <c r="J1092" s="86" t="s">
        <v>35</v>
      </c>
      <c r="K1092" s="86" t="s">
        <v>220</v>
      </c>
      <c r="L1092" s="86" t="s">
        <v>30</v>
      </c>
      <c r="M1092" s="86" t="s">
        <v>45</v>
      </c>
      <c r="N1092" s="86" t="s">
        <v>30</v>
      </c>
    </row>
    <row r="1093" spans="1:14" ht="15" customHeight="1">
      <c r="A1093" s="140" t="s">
        <v>2122</v>
      </c>
      <c r="B1093" s="140" t="s">
        <v>8631</v>
      </c>
      <c r="C1093" s="73" t="s">
        <v>5988</v>
      </c>
      <c r="D1093" s="691" t="s">
        <v>7574</v>
      </c>
      <c r="E1093" s="86"/>
      <c r="F1093" s="86" t="s">
        <v>980</v>
      </c>
      <c r="G1093" s="86">
        <v>5</v>
      </c>
      <c r="H1093" s="86" t="s">
        <v>1057</v>
      </c>
      <c r="I1093" s="86" t="s">
        <v>165</v>
      </c>
      <c r="J1093" s="86" t="s">
        <v>35</v>
      </c>
      <c r="K1093" s="86" t="s">
        <v>219</v>
      </c>
      <c r="L1093" s="86" t="s">
        <v>30</v>
      </c>
      <c r="M1093" s="86" t="s">
        <v>45</v>
      </c>
      <c r="N1093" s="86" t="s">
        <v>45</v>
      </c>
    </row>
    <row r="1094" spans="1:14" ht="15" customHeight="1">
      <c r="A1094" s="140" t="s">
        <v>2122</v>
      </c>
      <c r="B1094" s="140" t="s">
        <v>8631</v>
      </c>
      <c r="C1094" s="73" t="s">
        <v>5988</v>
      </c>
      <c r="D1094" s="140" t="s">
        <v>7573</v>
      </c>
      <c r="E1094" s="86"/>
      <c r="F1094" s="86" t="s">
        <v>980</v>
      </c>
      <c r="G1094" s="86">
        <v>5</v>
      </c>
      <c r="H1094" s="86" t="s">
        <v>1059</v>
      </c>
      <c r="I1094" s="86" t="s">
        <v>165</v>
      </c>
      <c r="J1094" s="86" t="s">
        <v>35</v>
      </c>
      <c r="K1094" s="86" t="s">
        <v>219</v>
      </c>
      <c r="L1094" s="86" t="s">
        <v>30</v>
      </c>
      <c r="M1094" s="86" t="s">
        <v>45</v>
      </c>
      <c r="N1094" s="86" t="s">
        <v>45</v>
      </c>
    </row>
    <row r="1095" spans="1:14" ht="15" customHeight="1">
      <c r="A1095" s="140" t="s">
        <v>2122</v>
      </c>
      <c r="B1095" s="140" t="s">
        <v>8631</v>
      </c>
      <c r="C1095" s="140" t="s">
        <v>5987</v>
      </c>
      <c r="D1095" s="140" t="s">
        <v>7572</v>
      </c>
      <c r="E1095" s="86"/>
      <c r="F1095" s="86" t="s">
        <v>980</v>
      </c>
      <c r="G1095" s="86">
        <v>5</v>
      </c>
      <c r="H1095" s="86" t="s">
        <v>1061</v>
      </c>
      <c r="I1095" s="86" t="s">
        <v>165</v>
      </c>
      <c r="J1095" s="86" t="s">
        <v>35</v>
      </c>
      <c r="K1095" s="86" t="s">
        <v>220</v>
      </c>
      <c r="L1095" s="86" t="s">
        <v>45</v>
      </c>
      <c r="M1095" s="86" t="s">
        <v>30</v>
      </c>
      <c r="N1095" s="86" t="s">
        <v>45</v>
      </c>
    </row>
    <row r="1096" spans="1:14" ht="15" customHeight="1">
      <c r="A1096" s="140" t="s">
        <v>2122</v>
      </c>
      <c r="B1096" s="140" t="s">
        <v>8631</v>
      </c>
      <c r="C1096" s="140" t="s">
        <v>10274</v>
      </c>
      <c r="D1096" s="140" t="s">
        <v>10275</v>
      </c>
      <c r="E1096" s="86"/>
      <c r="F1096" s="86" t="s">
        <v>980</v>
      </c>
      <c r="G1096" s="86">
        <v>5</v>
      </c>
      <c r="H1096" s="86" t="s">
        <v>1059</v>
      </c>
      <c r="I1096" s="86" t="s">
        <v>165</v>
      </c>
      <c r="J1096" s="86" t="s">
        <v>35</v>
      </c>
      <c r="K1096" s="86" t="s">
        <v>220</v>
      </c>
      <c r="L1096" s="86" t="s">
        <v>45</v>
      </c>
      <c r="M1096" s="86" t="s">
        <v>30</v>
      </c>
      <c r="N1096" s="86" t="s">
        <v>30</v>
      </c>
    </row>
    <row r="1097" spans="1:14" ht="15" customHeight="1">
      <c r="A1097" s="140" t="s">
        <v>2122</v>
      </c>
      <c r="B1097" s="140" t="s">
        <v>8631</v>
      </c>
      <c r="C1097" s="140" t="s">
        <v>10274</v>
      </c>
      <c r="D1097" s="140" t="s">
        <v>10276</v>
      </c>
      <c r="E1097" s="86"/>
      <c r="F1097" s="86" t="s">
        <v>980</v>
      </c>
      <c r="G1097" s="86">
        <v>5</v>
      </c>
      <c r="H1097" s="86" t="s">
        <v>1059</v>
      </c>
      <c r="I1097" s="86" t="s">
        <v>165</v>
      </c>
      <c r="J1097" s="86" t="s">
        <v>35</v>
      </c>
      <c r="K1097" s="86" t="s">
        <v>7744</v>
      </c>
      <c r="L1097" s="86" t="s">
        <v>45</v>
      </c>
      <c r="M1097" s="86" t="s">
        <v>30</v>
      </c>
      <c r="N1097" s="86" t="s">
        <v>45</v>
      </c>
    </row>
    <row r="1098" spans="1:14" ht="15" customHeight="1">
      <c r="A1098" s="140" t="s">
        <v>2122</v>
      </c>
      <c r="B1098" s="140" t="s">
        <v>8631</v>
      </c>
      <c r="C1098" s="140" t="s">
        <v>7587</v>
      </c>
      <c r="D1098" s="140" t="s">
        <v>7588</v>
      </c>
      <c r="E1098" s="86"/>
      <c r="F1098" s="86" t="s">
        <v>980</v>
      </c>
      <c r="G1098" s="86">
        <v>5</v>
      </c>
      <c r="H1098" s="86" t="s">
        <v>1059</v>
      </c>
      <c r="I1098" s="86" t="s">
        <v>165</v>
      </c>
      <c r="J1098" s="86" t="s">
        <v>35</v>
      </c>
      <c r="K1098" s="86" t="s">
        <v>227</v>
      </c>
      <c r="L1098" s="86" t="s">
        <v>45</v>
      </c>
      <c r="M1098" s="86" t="s">
        <v>30</v>
      </c>
      <c r="N1098" s="86" t="s">
        <v>45</v>
      </c>
    </row>
    <row r="1099" spans="1:14" ht="15" customHeight="1">
      <c r="A1099" s="140" t="s">
        <v>2122</v>
      </c>
      <c r="B1099" s="140" t="s">
        <v>8631</v>
      </c>
      <c r="C1099" s="140" t="s">
        <v>1330</v>
      </c>
      <c r="D1099" s="140" t="s">
        <v>7571</v>
      </c>
      <c r="E1099" s="86"/>
      <c r="F1099" s="86" t="s">
        <v>979</v>
      </c>
      <c r="G1099" s="86">
        <v>3</v>
      </c>
      <c r="H1099" s="86" t="s">
        <v>1059</v>
      </c>
      <c r="I1099" s="86" t="s">
        <v>192</v>
      </c>
      <c r="J1099" s="86" t="s">
        <v>180</v>
      </c>
      <c r="K1099" s="86" t="s">
        <v>220</v>
      </c>
      <c r="L1099" s="86" t="s">
        <v>30</v>
      </c>
      <c r="M1099" s="86" t="s">
        <v>45</v>
      </c>
      <c r="N1099" s="86" t="s">
        <v>45</v>
      </c>
    </row>
    <row r="1100" spans="1:14" ht="15" customHeight="1">
      <c r="A1100" s="140" t="s">
        <v>2122</v>
      </c>
      <c r="B1100" s="140" t="s">
        <v>8631</v>
      </c>
      <c r="C1100" s="777" t="s">
        <v>1330</v>
      </c>
      <c r="D1100" s="140" t="s">
        <v>7570</v>
      </c>
      <c r="E1100" s="86"/>
      <c r="F1100" s="86" t="s">
        <v>979</v>
      </c>
      <c r="G1100" s="86">
        <v>3</v>
      </c>
      <c r="H1100" s="86" t="s">
        <v>1057</v>
      </c>
      <c r="I1100" s="86" t="s">
        <v>192</v>
      </c>
      <c r="J1100" s="86" t="s">
        <v>180</v>
      </c>
      <c r="K1100" s="86" t="s">
        <v>220</v>
      </c>
      <c r="L1100" s="86" t="s">
        <v>30</v>
      </c>
      <c r="M1100" s="86" t="s">
        <v>45</v>
      </c>
      <c r="N1100" s="86" t="s">
        <v>30</v>
      </c>
    </row>
    <row r="1101" spans="1:14" ht="15" customHeight="1">
      <c r="A1101" s="140" t="s">
        <v>2122</v>
      </c>
      <c r="B1101" s="140" t="s">
        <v>8631</v>
      </c>
      <c r="C1101" s="582" t="s">
        <v>4803</v>
      </c>
      <c r="D1101" s="140" t="s">
        <v>7933</v>
      </c>
      <c r="E1101" s="86"/>
      <c r="F1101" s="86" t="s">
        <v>980</v>
      </c>
      <c r="G1101" s="86">
        <v>5</v>
      </c>
      <c r="H1101" s="86" t="s">
        <v>1057</v>
      </c>
      <c r="I1101" s="86" t="s">
        <v>165</v>
      </c>
      <c r="J1101" s="86" t="s">
        <v>35</v>
      </c>
      <c r="K1101" s="86" t="s">
        <v>24</v>
      </c>
      <c r="L1101" s="86" t="s">
        <v>45</v>
      </c>
      <c r="M1101" s="86" t="s">
        <v>45</v>
      </c>
      <c r="N1101" s="86" t="s">
        <v>45</v>
      </c>
    </row>
    <row r="1102" spans="1:14" ht="15" customHeight="1">
      <c r="A1102" s="140" t="s">
        <v>2122</v>
      </c>
      <c r="B1102" s="140" t="s">
        <v>8631</v>
      </c>
      <c r="C1102" s="582" t="s">
        <v>4803</v>
      </c>
      <c r="D1102" s="140" t="s">
        <v>7934</v>
      </c>
      <c r="E1102" s="86"/>
      <c r="F1102" s="86" t="s">
        <v>980</v>
      </c>
      <c r="G1102" s="86">
        <v>5</v>
      </c>
      <c r="H1102" s="86" t="s">
        <v>1059</v>
      </c>
      <c r="I1102" s="86" t="s">
        <v>165</v>
      </c>
      <c r="J1102" s="86" t="s">
        <v>35</v>
      </c>
      <c r="K1102" s="86" t="s">
        <v>24</v>
      </c>
      <c r="L1102" s="86" t="s">
        <v>45</v>
      </c>
      <c r="M1102" s="86" t="s">
        <v>45</v>
      </c>
      <c r="N1102" s="86" t="s">
        <v>45</v>
      </c>
    </row>
    <row r="1103" spans="1:14" ht="15" customHeight="1">
      <c r="A1103" s="140" t="s">
        <v>2122</v>
      </c>
      <c r="B1103" s="140" t="s">
        <v>8631</v>
      </c>
      <c r="C1103" s="777" t="s">
        <v>4803</v>
      </c>
      <c r="D1103" s="140" t="s">
        <v>8827</v>
      </c>
      <c r="E1103" s="86"/>
      <c r="F1103" s="86" t="s">
        <v>980</v>
      </c>
      <c r="G1103" s="86">
        <v>5</v>
      </c>
      <c r="H1103" s="86" t="s">
        <v>1059</v>
      </c>
      <c r="I1103" s="86" t="s">
        <v>165</v>
      </c>
      <c r="J1103" s="86" t="s">
        <v>35</v>
      </c>
      <c r="K1103" s="86" t="s">
        <v>223</v>
      </c>
      <c r="L1103" s="86" t="s">
        <v>45</v>
      </c>
      <c r="M1103" s="86" t="s">
        <v>45</v>
      </c>
      <c r="N1103" s="86" t="s">
        <v>30</v>
      </c>
    </row>
    <row r="1104" spans="1:14" ht="15" customHeight="1">
      <c r="A1104" s="140" t="s">
        <v>2122</v>
      </c>
      <c r="B1104" s="140" t="s">
        <v>8631</v>
      </c>
      <c r="C1104" s="777" t="s">
        <v>1329</v>
      </c>
      <c r="D1104" s="140" t="s">
        <v>8629</v>
      </c>
      <c r="E1104" s="86"/>
      <c r="F1104" s="86" t="s">
        <v>982</v>
      </c>
      <c r="G1104" s="86">
        <v>4</v>
      </c>
      <c r="H1104" s="86" t="s">
        <v>1057</v>
      </c>
      <c r="I1104" s="86" t="s">
        <v>165</v>
      </c>
      <c r="J1104" s="86" t="s">
        <v>191</v>
      </c>
      <c r="K1104" s="86" t="s">
        <v>220</v>
      </c>
      <c r="L1104" s="86" t="s">
        <v>30</v>
      </c>
      <c r="M1104" s="86" t="s">
        <v>45</v>
      </c>
      <c r="N1104" s="86" t="s">
        <v>45</v>
      </c>
    </row>
    <row r="1105" spans="1:14" ht="15" customHeight="1">
      <c r="A1105" s="140" t="s">
        <v>2122</v>
      </c>
      <c r="B1105" s="140" t="s">
        <v>8631</v>
      </c>
      <c r="C1105" s="777" t="s">
        <v>1329</v>
      </c>
      <c r="D1105" s="140" t="s">
        <v>8530</v>
      </c>
      <c r="E1105" s="86"/>
      <c r="F1105" s="86" t="s">
        <v>981</v>
      </c>
      <c r="G1105" s="86">
        <v>1</v>
      </c>
      <c r="H1105" s="86" t="s">
        <v>1057</v>
      </c>
      <c r="I1105" s="86" t="s">
        <v>57</v>
      </c>
      <c r="J1105" s="86" t="s">
        <v>25</v>
      </c>
      <c r="K1105" s="86" t="s">
        <v>220</v>
      </c>
      <c r="L1105" s="86" t="s">
        <v>30</v>
      </c>
      <c r="M1105" s="86" t="s">
        <v>45</v>
      </c>
      <c r="N1105" s="86" t="s">
        <v>45</v>
      </c>
    </row>
    <row r="1106" spans="1:14" ht="15" customHeight="1">
      <c r="A1106" s="140" t="s">
        <v>2122</v>
      </c>
      <c r="B1106" s="140" t="s">
        <v>8631</v>
      </c>
      <c r="C1106" s="777" t="s">
        <v>8309</v>
      </c>
      <c r="D1106" s="140" t="s">
        <v>8307</v>
      </c>
      <c r="E1106" s="86"/>
      <c r="F1106" s="86" t="s">
        <v>980</v>
      </c>
      <c r="G1106" s="86">
        <v>5</v>
      </c>
      <c r="H1106" s="86" t="s">
        <v>1059</v>
      </c>
      <c r="I1106" s="86" t="s">
        <v>165</v>
      </c>
      <c r="J1106" s="778" t="s">
        <v>23</v>
      </c>
      <c r="K1106" s="86" t="s">
        <v>220</v>
      </c>
      <c r="L1106" s="86" t="s">
        <v>45</v>
      </c>
      <c r="M1106" s="86" t="s">
        <v>45</v>
      </c>
      <c r="N1106" s="86" t="s">
        <v>45</v>
      </c>
    </row>
    <row r="1107" spans="1:14" ht="15" customHeight="1">
      <c r="A1107" s="140" t="s">
        <v>2122</v>
      </c>
      <c r="B1107" s="140" t="s">
        <v>8631</v>
      </c>
      <c r="C1107" s="777" t="s">
        <v>8309</v>
      </c>
      <c r="D1107" s="140" t="s">
        <v>8308</v>
      </c>
      <c r="E1107" s="86"/>
      <c r="F1107" s="86" t="s">
        <v>980</v>
      </c>
      <c r="G1107" s="86">
        <v>5</v>
      </c>
      <c r="H1107" s="86" t="s">
        <v>1060</v>
      </c>
      <c r="I1107" s="86" t="s">
        <v>165</v>
      </c>
      <c r="J1107" s="778" t="s">
        <v>187</v>
      </c>
      <c r="K1107" s="86" t="s">
        <v>220</v>
      </c>
      <c r="L1107" s="86" t="s">
        <v>45</v>
      </c>
      <c r="M1107" s="86" t="s">
        <v>45</v>
      </c>
      <c r="N1107" s="86" t="s">
        <v>45</v>
      </c>
    </row>
    <row r="1108" spans="1:14">
      <c r="A1108" s="140" t="s">
        <v>2122</v>
      </c>
      <c r="B1108" s="140" t="s">
        <v>8631</v>
      </c>
      <c r="C1108" s="777" t="s">
        <v>10859</v>
      </c>
      <c r="D1108" s="140" t="s">
        <v>10856</v>
      </c>
      <c r="E1108" s="86"/>
      <c r="F1108" s="86" t="s">
        <v>980</v>
      </c>
      <c r="G1108" s="86">
        <v>5</v>
      </c>
      <c r="H1108" s="86" t="s">
        <v>1059</v>
      </c>
      <c r="I1108" s="86" t="s">
        <v>36</v>
      </c>
      <c r="J1108" s="86" t="s">
        <v>35</v>
      </c>
      <c r="K1108" s="86" t="s">
        <v>221</v>
      </c>
      <c r="L1108" s="86" t="s">
        <v>45</v>
      </c>
      <c r="M1108" s="86" t="s">
        <v>30</v>
      </c>
      <c r="N1108" s="86" t="s">
        <v>30</v>
      </c>
    </row>
    <row r="1109" spans="1:14" ht="15" customHeight="1">
      <c r="A1109" s="140" t="s">
        <v>2122</v>
      </c>
      <c r="B1109" s="140" t="s">
        <v>8631</v>
      </c>
      <c r="C1109" s="777" t="s">
        <v>1319</v>
      </c>
      <c r="D1109" s="140" t="s">
        <v>9165</v>
      </c>
      <c r="E1109" s="86"/>
      <c r="F1109" s="86" t="s">
        <v>982</v>
      </c>
      <c r="G1109" s="86">
        <v>4</v>
      </c>
      <c r="H1109" s="86" t="s">
        <v>1057</v>
      </c>
      <c r="I1109" s="86" t="s">
        <v>165</v>
      </c>
      <c r="J1109" s="778" t="s">
        <v>21</v>
      </c>
      <c r="K1109" s="86" t="s">
        <v>220</v>
      </c>
      <c r="L1109" s="86" t="s">
        <v>30</v>
      </c>
      <c r="M1109" s="86" t="s">
        <v>45</v>
      </c>
      <c r="N1109" s="86" t="s">
        <v>30</v>
      </c>
    </row>
    <row r="1110" spans="1:14" ht="15" customHeight="1">
      <c r="A1110" s="140" t="s">
        <v>2122</v>
      </c>
      <c r="B1110" s="140" t="s">
        <v>8631</v>
      </c>
      <c r="C1110" s="777" t="s">
        <v>1319</v>
      </c>
      <c r="D1110" s="140" t="s">
        <v>9166</v>
      </c>
      <c r="E1110" s="86"/>
      <c r="F1110" s="86" t="s">
        <v>980</v>
      </c>
      <c r="G1110" s="86">
        <v>5</v>
      </c>
      <c r="H1110" s="86" t="s">
        <v>1057</v>
      </c>
      <c r="I1110" s="86" t="s">
        <v>165</v>
      </c>
      <c r="J1110" s="778" t="s">
        <v>25</v>
      </c>
      <c r="K1110" s="86" t="s">
        <v>220</v>
      </c>
      <c r="L1110" s="86" t="s">
        <v>30</v>
      </c>
      <c r="M1110" s="86" t="s">
        <v>45</v>
      </c>
      <c r="N1110" s="86" t="s">
        <v>30</v>
      </c>
    </row>
    <row r="1111" spans="1:14">
      <c r="A1111" s="140" t="s">
        <v>2122</v>
      </c>
      <c r="B1111" s="140" t="s">
        <v>8631</v>
      </c>
      <c r="C1111" s="140" t="s">
        <v>1337</v>
      </c>
      <c r="D1111" s="140" t="s">
        <v>9780</v>
      </c>
      <c r="E1111" s="86"/>
      <c r="F1111" s="86" t="s">
        <v>979</v>
      </c>
      <c r="G1111" s="86">
        <v>3</v>
      </c>
      <c r="H1111" s="86" t="s">
        <v>1057</v>
      </c>
      <c r="I1111" s="86" t="s">
        <v>36</v>
      </c>
      <c r="J1111" s="86" t="s">
        <v>35</v>
      </c>
      <c r="K1111" s="86" t="s">
        <v>220</v>
      </c>
      <c r="L1111" s="86" t="s">
        <v>30</v>
      </c>
      <c r="M1111" s="86" t="s">
        <v>45</v>
      </c>
      <c r="N1111" s="86" t="s">
        <v>30</v>
      </c>
    </row>
    <row r="1112" spans="1:14" ht="15" customHeight="1">
      <c r="A1112" s="140" t="s">
        <v>2122</v>
      </c>
      <c r="B1112" s="140" t="s">
        <v>8631</v>
      </c>
      <c r="C1112" s="140" t="s">
        <v>5983</v>
      </c>
      <c r="D1112" s="140" t="s">
        <v>10010</v>
      </c>
      <c r="E1112" s="86"/>
      <c r="F1112" s="86" t="s">
        <v>980</v>
      </c>
      <c r="G1112" s="86">
        <v>5</v>
      </c>
      <c r="H1112" s="86" t="s">
        <v>1058</v>
      </c>
      <c r="I1112" s="86" t="s">
        <v>192</v>
      </c>
      <c r="J1112" s="86" t="s">
        <v>35</v>
      </c>
      <c r="K1112" s="86" t="s">
        <v>220</v>
      </c>
      <c r="L1112" s="86" t="s">
        <v>45</v>
      </c>
      <c r="M1112" s="86" t="s">
        <v>30</v>
      </c>
      <c r="N1112" s="86" t="s">
        <v>45</v>
      </c>
    </row>
    <row r="1113" spans="1:14" ht="15" customHeight="1">
      <c r="A1113" s="140" t="s">
        <v>2122</v>
      </c>
      <c r="B1113" s="140" t="s">
        <v>8631</v>
      </c>
      <c r="C1113" s="140" t="s">
        <v>5983</v>
      </c>
      <c r="D1113" s="140" t="s">
        <v>10011</v>
      </c>
      <c r="E1113" s="86"/>
      <c r="F1113" s="86" t="s">
        <v>980</v>
      </c>
      <c r="G1113" s="86">
        <v>5</v>
      </c>
      <c r="H1113" s="86" t="s">
        <v>1057</v>
      </c>
      <c r="I1113" s="86" t="s">
        <v>192</v>
      </c>
      <c r="J1113" s="86" t="s">
        <v>35</v>
      </c>
      <c r="K1113" s="86" t="s">
        <v>220</v>
      </c>
      <c r="L1113" s="86" t="s">
        <v>45</v>
      </c>
      <c r="M1113" s="86" t="s">
        <v>30</v>
      </c>
      <c r="N1113" s="86" t="s">
        <v>45</v>
      </c>
    </row>
    <row r="1114" spans="1:14" ht="15" customHeight="1">
      <c r="A1114" s="140" t="s">
        <v>2122</v>
      </c>
      <c r="B1114" s="140" t="s">
        <v>8631</v>
      </c>
      <c r="C1114" s="140" t="s">
        <v>5983</v>
      </c>
      <c r="D1114" s="140" t="s">
        <v>10012</v>
      </c>
      <c r="E1114" s="86"/>
      <c r="F1114" s="86" t="s">
        <v>980</v>
      </c>
      <c r="G1114" s="86">
        <v>5</v>
      </c>
      <c r="H1114" s="86" t="s">
        <v>1057</v>
      </c>
      <c r="I1114" s="86" t="s">
        <v>192</v>
      </c>
      <c r="J1114" s="86" t="s">
        <v>35</v>
      </c>
      <c r="K1114" s="86" t="s">
        <v>220</v>
      </c>
      <c r="L1114" s="86" t="s">
        <v>45</v>
      </c>
      <c r="M1114" s="86" t="s">
        <v>30</v>
      </c>
      <c r="N1114" s="86" t="s">
        <v>45</v>
      </c>
    </row>
    <row r="1115" spans="1:14" ht="15" customHeight="1">
      <c r="A1115" s="140" t="s">
        <v>2122</v>
      </c>
      <c r="B1115" s="140" t="s">
        <v>8631</v>
      </c>
      <c r="C1115" s="140" t="s">
        <v>7883</v>
      </c>
      <c r="D1115" s="140" t="s">
        <v>7884</v>
      </c>
      <c r="E1115" s="86"/>
      <c r="F1115" s="86" t="s">
        <v>980</v>
      </c>
      <c r="G1115" s="86">
        <v>5</v>
      </c>
      <c r="H1115" s="86" t="s">
        <v>1059</v>
      </c>
      <c r="I1115" s="86" t="s">
        <v>165</v>
      </c>
      <c r="J1115" s="86" t="s">
        <v>191</v>
      </c>
      <c r="K1115" s="86" t="s">
        <v>220</v>
      </c>
      <c r="L1115" s="86" t="s">
        <v>45</v>
      </c>
      <c r="M1115" s="86" t="s">
        <v>45</v>
      </c>
      <c r="N1115" s="86" t="s">
        <v>45</v>
      </c>
    </row>
    <row r="1116" spans="1:14" ht="15" customHeight="1">
      <c r="A1116" s="140" t="s">
        <v>2122</v>
      </c>
      <c r="B1116" s="140" t="s">
        <v>8631</v>
      </c>
      <c r="C1116" s="140" t="s">
        <v>1340</v>
      </c>
      <c r="D1116" s="140" t="s">
        <v>7569</v>
      </c>
      <c r="E1116" s="86"/>
      <c r="F1116" s="86" t="s">
        <v>980</v>
      </c>
      <c r="G1116" s="86">
        <v>5</v>
      </c>
      <c r="H1116" s="86" t="s">
        <v>1057</v>
      </c>
      <c r="I1116" s="86" t="s">
        <v>165</v>
      </c>
      <c r="J1116" s="86" t="s">
        <v>169</v>
      </c>
      <c r="K1116" s="86" t="s">
        <v>220</v>
      </c>
      <c r="L1116" s="86" t="s">
        <v>30</v>
      </c>
      <c r="M1116" s="86" t="s">
        <v>45</v>
      </c>
      <c r="N1116" s="86" t="s">
        <v>45</v>
      </c>
    </row>
    <row r="1117" spans="1:14" ht="15" customHeight="1">
      <c r="A1117" s="140" t="s">
        <v>2122</v>
      </c>
      <c r="B1117" s="140" t="s">
        <v>8631</v>
      </c>
      <c r="C1117" s="73" t="s">
        <v>1340</v>
      </c>
      <c r="D1117" s="140" t="s">
        <v>7568</v>
      </c>
      <c r="E1117" s="86"/>
      <c r="F1117" s="86" t="s">
        <v>980</v>
      </c>
      <c r="G1117" s="86">
        <v>5</v>
      </c>
      <c r="H1117" s="86" t="s">
        <v>1059</v>
      </c>
      <c r="I1117" s="86" t="s">
        <v>165</v>
      </c>
      <c r="J1117" s="86" t="s">
        <v>169</v>
      </c>
      <c r="K1117" s="86" t="s">
        <v>220</v>
      </c>
      <c r="L1117" s="86" t="s">
        <v>30</v>
      </c>
      <c r="M1117" s="86" t="s">
        <v>45</v>
      </c>
      <c r="N1117" s="86" t="s">
        <v>45</v>
      </c>
    </row>
    <row r="1118" spans="1:14" ht="15" customHeight="1">
      <c r="A1118" s="140" t="s">
        <v>2122</v>
      </c>
      <c r="B1118" s="140" t="s">
        <v>8631</v>
      </c>
      <c r="C1118" s="73" t="s">
        <v>1340</v>
      </c>
      <c r="D1118" s="140" t="s">
        <v>8630</v>
      </c>
      <c r="E1118" s="86"/>
      <c r="F1118" s="86" t="s">
        <v>980</v>
      </c>
      <c r="G1118" s="86">
        <v>5</v>
      </c>
      <c r="H1118" s="86" t="s">
        <v>1059</v>
      </c>
      <c r="I1118" s="86" t="s">
        <v>203</v>
      </c>
      <c r="J1118" s="86" t="s">
        <v>35</v>
      </c>
      <c r="K1118" s="86" t="s">
        <v>220</v>
      </c>
      <c r="L1118" s="86" t="s">
        <v>30</v>
      </c>
      <c r="M1118" s="86" t="s">
        <v>45</v>
      </c>
      <c r="N1118" s="86" t="s">
        <v>45</v>
      </c>
    </row>
    <row r="1119" spans="1:14">
      <c r="A1119" s="140" t="s">
        <v>2122</v>
      </c>
      <c r="B1119" s="140" t="s">
        <v>8631</v>
      </c>
      <c r="C1119" s="73" t="s">
        <v>10860</v>
      </c>
      <c r="D1119" s="140" t="s">
        <v>10857</v>
      </c>
      <c r="E1119" s="86"/>
      <c r="F1119" s="86" t="s">
        <v>980</v>
      </c>
      <c r="G1119" s="86">
        <v>5</v>
      </c>
      <c r="H1119" s="86" t="s">
        <v>1057</v>
      </c>
      <c r="I1119" s="86" t="s">
        <v>36</v>
      </c>
      <c r="J1119" s="86" t="s">
        <v>35</v>
      </c>
      <c r="K1119" s="86" t="s">
        <v>220</v>
      </c>
      <c r="L1119" s="86" t="s">
        <v>45</v>
      </c>
      <c r="M1119" s="86" t="s">
        <v>45</v>
      </c>
      <c r="N1119" s="86" t="s">
        <v>30</v>
      </c>
    </row>
    <row r="1120" spans="1:14" ht="15" customHeight="1">
      <c r="A1120" s="140" t="s">
        <v>2122</v>
      </c>
      <c r="B1120" s="140" t="s">
        <v>8631</v>
      </c>
      <c r="C1120" s="818" t="s">
        <v>10860</v>
      </c>
      <c r="D1120" s="140" t="s">
        <v>10858</v>
      </c>
      <c r="E1120" s="86"/>
      <c r="F1120" s="86" t="s">
        <v>980</v>
      </c>
      <c r="G1120" s="86">
        <v>5</v>
      </c>
      <c r="H1120" s="86" t="s">
        <v>1057</v>
      </c>
      <c r="I1120" s="86" t="s">
        <v>165</v>
      </c>
      <c r="J1120" s="86" t="s">
        <v>35</v>
      </c>
      <c r="K1120" s="86" t="s">
        <v>220</v>
      </c>
      <c r="L1120" s="86" t="s">
        <v>45</v>
      </c>
      <c r="M1120" s="86" t="s">
        <v>45</v>
      </c>
      <c r="N1120" s="86" t="s">
        <v>30</v>
      </c>
    </row>
    <row r="1121" spans="1:14" ht="15" customHeight="1">
      <c r="A1121" s="140" t="s">
        <v>2122</v>
      </c>
      <c r="B1121" s="140" t="s">
        <v>8631</v>
      </c>
      <c r="C1121" s="73" t="s">
        <v>1342</v>
      </c>
      <c r="D1121" s="140" t="s">
        <v>6953</v>
      </c>
      <c r="E1121" s="86"/>
      <c r="F1121" s="86" t="s">
        <v>980</v>
      </c>
      <c r="G1121" s="86">
        <v>5</v>
      </c>
      <c r="H1121" s="86" t="s">
        <v>1059</v>
      </c>
      <c r="I1121" s="86" t="s">
        <v>165</v>
      </c>
      <c r="J1121" s="86" t="s">
        <v>169</v>
      </c>
      <c r="K1121" s="86" t="s">
        <v>220</v>
      </c>
      <c r="L1121" s="86" t="s">
        <v>45</v>
      </c>
      <c r="M1121" s="86" t="s">
        <v>45</v>
      </c>
      <c r="N1121" s="86" t="s">
        <v>45</v>
      </c>
    </row>
    <row r="1122" spans="1:14" ht="15" customHeight="1">
      <c r="A1122" s="140" t="s">
        <v>2122</v>
      </c>
      <c r="B1122" s="140" t="s">
        <v>8631</v>
      </c>
      <c r="C1122" s="73" t="s">
        <v>1342</v>
      </c>
      <c r="D1122" s="140" t="s">
        <v>6954</v>
      </c>
      <c r="E1122" s="86"/>
      <c r="F1122" s="86" t="s">
        <v>980</v>
      </c>
      <c r="G1122" s="86">
        <v>5</v>
      </c>
      <c r="H1122" s="86" t="s">
        <v>1059</v>
      </c>
      <c r="I1122" s="86" t="s">
        <v>165</v>
      </c>
      <c r="J1122" s="86" t="s">
        <v>22</v>
      </c>
      <c r="K1122" s="86" t="s">
        <v>220</v>
      </c>
      <c r="L1122" s="86" t="s">
        <v>45</v>
      </c>
      <c r="M1122" s="86" t="s">
        <v>45</v>
      </c>
      <c r="N1122" s="86" t="s">
        <v>45</v>
      </c>
    </row>
    <row r="1123" spans="1:14" ht="15" customHeight="1">
      <c r="A1123" s="140" t="s">
        <v>2122</v>
      </c>
      <c r="B1123" s="140" t="s">
        <v>8631</v>
      </c>
      <c r="C1123" s="73" t="s">
        <v>1342</v>
      </c>
      <c r="D1123" s="140" t="s">
        <v>8679</v>
      </c>
      <c r="E1123" s="86"/>
      <c r="F1123" s="86" t="s">
        <v>980</v>
      </c>
      <c r="G1123" s="86">
        <v>5</v>
      </c>
      <c r="H1123" s="86" t="s">
        <v>1059</v>
      </c>
      <c r="I1123" s="86" t="s">
        <v>165</v>
      </c>
      <c r="J1123" s="86" t="s">
        <v>22</v>
      </c>
      <c r="K1123" s="86" t="s">
        <v>220</v>
      </c>
      <c r="L1123" s="86" t="s">
        <v>45</v>
      </c>
      <c r="M1123" s="86" t="s">
        <v>45</v>
      </c>
      <c r="N1123" s="86" t="s">
        <v>45</v>
      </c>
    </row>
    <row r="1124" spans="1:14" ht="15" customHeight="1">
      <c r="A1124" s="140" t="s">
        <v>2122</v>
      </c>
      <c r="B1124" s="140" t="s">
        <v>8631</v>
      </c>
      <c r="C1124" s="140" t="s">
        <v>1323</v>
      </c>
      <c r="D1124" s="140" t="s">
        <v>7567</v>
      </c>
      <c r="E1124" s="86"/>
      <c r="F1124" s="86" t="s">
        <v>979</v>
      </c>
      <c r="G1124" s="86">
        <v>3</v>
      </c>
      <c r="H1124" s="86" t="s">
        <v>1057</v>
      </c>
      <c r="I1124" s="86" t="s">
        <v>36</v>
      </c>
      <c r="J1124" s="86" t="s">
        <v>180</v>
      </c>
      <c r="K1124" s="86" t="s">
        <v>221</v>
      </c>
      <c r="L1124" s="86" t="s">
        <v>30</v>
      </c>
      <c r="M1124" s="86" t="s">
        <v>45</v>
      </c>
      <c r="N1124" s="86" t="s">
        <v>45</v>
      </c>
    </row>
    <row r="1125" spans="1:14" ht="15" customHeight="1">
      <c r="A1125" s="140" t="s">
        <v>2122</v>
      </c>
      <c r="B1125" s="140" t="s">
        <v>8631</v>
      </c>
      <c r="C1125" s="140" t="s">
        <v>1323</v>
      </c>
      <c r="D1125" s="140" t="s">
        <v>7566</v>
      </c>
      <c r="E1125" s="86"/>
      <c r="F1125" s="86" t="s">
        <v>979</v>
      </c>
      <c r="G1125" s="86">
        <v>3</v>
      </c>
      <c r="H1125" s="86" t="s">
        <v>1059</v>
      </c>
      <c r="I1125" s="86" t="s">
        <v>36</v>
      </c>
      <c r="J1125" s="86" t="s">
        <v>180</v>
      </c>
      <c r="K1125" s="86" t="s">
        <v>221</v>
      </c>
      <c r="L1125" s="86" t="s">
        <v>30</v>
      </c>
      <c r="M1125" s="86" t="s">
        <v>45</v>
      </c>
      <c r="N1125" s="86" t="s">
        <v>45</v>
      </c>
    </row>
    <row r="1126" spans="1:14" ht="15" customHeight="1">
      <c r="A1126" s="140" t="s">
        <v>2122</v>
      </c>
      <c r="B1126" s="140" t="s">
        <v>8631</v>
      </c>
      <c r="C1126" s="73" t="s">
        <v>1323</v>
      </c>
      <c r="D1126" s="140" t="s">
        <v>8680</v>
      </c>
      <c r="E1126" s="86"/>
      <c r="F1126" s="86" t="s">
        <v>982</v>
      </c>
      <c r="G1126" s="86">
        <v>4</v>
      </c>
      <c r="H1126" s="86" t="s">
        <v>1057</v>
      </c>
      <c r="I1126" s="86" t="s">
        <v>192</v>
      </c>
      <c r="J1126" s="86" t="s">
        <v>35</v>
      </c>
      <c r="K1126" s="86" t="s">
        <v>220</v>
      </c>
      <c r="L1126" s="86" t="s">
        <v>45</v>
      </c>
      <c r="M1126" s="86" t="s">
        <v>45</v>
      </c>
      <c r="N1126" s="86" t="s">
        <v>45</v>
      </c>
    </row>
    <row r="1127" spans="1:14" ht="15" customHeight="1">
      <c r="A1127" s="140" t="s">
        <v>2122</v>
      </c>
      <c r="B1127" s="140" t="s">
        <v>8631</v>
      </c>
      <c r="C1127" s="140" t="s">
        <v>1323</v>
      </c>
      <c r="D1127" s="140" t="s">
        <v>7935</v>
      </c>
      <c r="E1127" s="86"/>
      <c r="F1127" s="86" t="s">
        <v>980</v>
      </c>
      <c r="G1127" s="86">
        <v>5</v>
      </c>
      <c r="H1127" s="86" t="s">
        <v>1057</v>
      </c>
      <c r="I1127" s="86" t="s">
        <v>165</v>
      </c>
      <c r="J1127" s="86" t="s">
        <v>35</v>
      </c>
      <c r="K1127" s="86" t="s">
        <v>220</v>
      </c>
      <c r="L1127" s="86" t="s">
        <v>30</v>
      </c>
      <c r="M1127" s="86" t="s">
        <v>45</v>
      </c>
      <c r="N1127" s="86" t="s">
        <v>45</v>
      </c>
    </row>
    <row r="1128" spans="1:14" ht="15" customHeight="1">
      <c r="A1128" s="140" t="s">
        <v>2122</v>
      </c>
      <c r="B1128" s="140" t="s">
        <v>8631</v>
      </c>
      <c r="C1128" s="140" t="s">
        <v>1323</v>
      </c>
      <c r="D1128" s="140" t="s">
        <v>7565</v>
      </c>
      <c r="E1128" s="86"/>
      <c r="F1128" s="86" t="s">
        <v>981</v>
      </c>
      <c r="G1128" s="86">
        <v>1</v>
      </c>
      <c r="H1128" s="86" t="s">
        <v>1057</v>
      </c>
      <c r="I1128" s="86" t="s">
        <v>190</v>
      </c>
      <c r="J1128" s="86" t="s">
        <v>25</v>
      </c>
      <c r="K1128" s="86" t="s">
        <v>220</v>
      </c>
      <c r="L1128" s="86" t="s">
        <v>30</v>
      </c>
      <c r="M1128" s="86" t="s">
        <v>45</v>
      </c>
      <c r="N1128" s="86" t="s">
        <v>45</v>
      </c>
    </row>
    <row r="1129" spans="1:14" ht="15" customHeight="1">
      <c r="A1129" s="140" t="s">
        <v>2122</v>
      </c>
      <c r="B1129" s="140" t="s">
        <v>8631</v>
      </c>
      <c r="C1129" s="140" t="s">
        <v>1323</v>
      </c>
      <c r="D1129" s="140" t="s">
        <v>7564</v>
      </c>
      <c r="E1129" s="86"/>
      <c r="F1129" s="86" t="s">
        <v>981</v>
      </c>
      <c r="G1129" s="86">
        <v>1</v>
      </c>
      <c r="H1129" s="86" t="s">
        <v>1059</v>
      </c>
      <c r="I1129" s="86" t="s">
        <v>190</v>
      </c>
      <c r="J1129" s="86" t="s">
        <v>25</v>
      </c>
      <c r="K1129" s="86" t="s">
        <v>220</v>
      </c>
      <c r="L1129" s="86" t="s">
        <v>30</v>
      </c>
      <c r="M1129" s="86" t="s">
        <v>45</v>
      </c>
      <c r="N1129" s="86" t="s">
        <v>45</v>
      </c>
    </row>
    <row r="1130" spans="1:14" ht="15" customHeight="1">
      <c r="A1130" s="140" t="s">
        <v>2122</v>
      </c>
      <c r="B1130" s="140" t="s">
        <v>8681</v>
      </c>
      <c r="C1130" s="140" t="s">
        <v>1318</v>
      </c>
      <c r="D1130" s="140" t="s">
        <v>7586</v>
      </c>
      <c r="E1130" s="86"/>
      <c r="F1130" s="86" t="s">
        <v>980</v>
      </c>
      <c r="G1130" s="86">
        <v>5</v>
      </c>
      <c r="H1130" s="86" t="s">
        <v>1057</v>
      </c>
      <c r="I1130" s="86" t="s">
        <v>165</v>
      </c>
      <c r="J1130" s="86" t="s">
        <v>35</v>
      </c>
      <c r="K1130" s="86" t="s">
        <v>6535</v>
      </c>
      <c r="L1130" s="86" t="s">
        <v>30</v>
      </c>
      <c r="M1130" s="86" t="s">
        <v>45</v>
      </c>
      <c r="N1130" s="86" t="s">
        <v>45</v>
      </c>
    </row>
    <row r="1131" spans="1:14" ht="15" customHeight="1">
      <c r="A1131" s="140" t="s">
        <v>2122</v>
      </c>
      <c r="B1131" s="140" t="s">
        <v>8681</v>
      </c>
      <c r="C1131" s="140" t="s">
        <v>1318</v>
      </c>
      <c r="D1131" s="140" t="s">
        <v>7879</v>
      </c>
      <c r="E1131" s="86"/>
      <c r="F1131" s="86" t="s">
        <v>982</v>
      </c>
      <c r="G1131" s="86">
        <v>4</v>
      </c>
      <c r="H1131" s="86" t="s">
        <v>1057</v>
      </c>
      <c r="I1131" s="86" t="s">
        <v>192</v>
      </c>
      <c r="J1131" s="86" t="s">
        <v>35</v>
      </c>
      <c r="K1131" s="86" t="s">
        <v>6535</v>
      </c>
      <c r="L1131" s="86" t="s">
        <v>45</v>
      </c>
      <c r="M1131" s="86" t="s">
        <v>45</v>
      </c>
      <c r="N1131" s="86" t="s">
        <v>30</v>
      </c>
    </row>
    <row r="1132" spans="1:14" ht="15" customHeight="1">
      <c r="A1132" s="140" t="s">
        <v>2122</v>
      </c>
      <c r="B1132" s="140" t="s">
        <v>8681</v>
      </c>
      <c r="C1132" s="777" t="s">
        <v>1318</v>
      </c>
      <c r="D1132" s="73" t="s">
        <v>7652</v>
      </c>
      <c r="E1132" s="86"/>
      <c r="F1132" s="86" t="s">
        <v>982</v>
      </c>
      <c r="G1132" s="86">
        <v>4</v>
      </c>
      <c r="H1132" s="86" t="s">
        <v>1059</v>
      </c>
      <c r="I1132" s="86" t="s">
        <v>192</v>
      </c>
      <c r="J1132" s="86" t="s">
        <v>191</v>
      </c>
      <c r="K1132" s="86" t="s">
        <v>220</v>
      </c>
      <c r="L1132" s="86" t="s">
        <v>30</v>
      </c>
      <c r="M1132" s="86" t="s">
        <v>45</v>
      </c>
      <c r="N1132" s="86" t="s">
        <v>45</v>
      </c>
    </row>
    <row r="1133" spans="1:14" ht="15" customHeight="1">
      <c r="A1133" s="140" t="s">
        <v>2122</v>
      </c>
      <c r="B1133" s="140" t="s">
        <v>8681</v>
      </c>
      <c r="C1133" s="777" t="s">
        <v>1318</v>
      </c>
      <c r="D1133" s="73" t="s">
        <v>7653</v>
      </c>
      <c r="E1133" s="86"/>
      <c r="F1133" s="86" t="s">
        <v>982</v>
      </c>
      <c r="G1133" s="86">
        <v>4</v>
      </c>
      <c r="H1133" s="86" t="s">
        <v>1058</v>
      </c>
      <c r="I1133" s="86" t="s">
        <v>192</v>
      </c>
      <c r="J1133" s="86" t="s">
        <v>191</v>
      </c>
      <c r="K1133" s="86" t="s">
        <v>220</v>
      </c>
      <c r="L1133" s="86" t="s">
        <v>30</v>
      </c>
      <c r="M1133" s="86" t="s">
        <v>45</v>
      </c>
      <c r="N1133" s="86" t="s">
        <v>30</v>
      </c>
    </row>
    <row r="1134" spans="1:14" ht="15" customHeight="1">
      <c r="A1134" s="140" t="s">
        <v>2122</v>
      </c>
      <c r="B1134" s="140" t="s">
        <v>8681</v>
      </c>
      <c r="C1134" s="140" t="s">
        <v>1318</v>
      </c>
      <c r="D1134" s="73" t="s">
        <v>7654</v>
      </c>
      <c r="E1134" s="86"/>
      <c r="F1134" s="86" t="s">
        <v>982</v>
      </c>
      <c r="G1134" s="86">
        <v>4</v>
      </c>
      <c r="H1134" s="86" t="s">
        <v>1061</v>
      </c>
      <c r="I1134" s="86" t="s">
        <v>192</v>
      </c>
      <c r="J1134" s="86" t="s">
        <v>191</v>
      </c>
      <c r="K1134" s="86" t="s">
        <v>220</v>
      </c>
      <c r="L1134" s="86" t="s">
        <v>30</v>
      </c>
      <c r="M1134" s="86" t="s">
        <v>45</v>
      </c>
      <c r="N1134" s="86" t="s">
        <v>30</v>
      </c>
    </row>
    <row r="1135" spans="1:14" ht="15" customHeight="1">
      <c r="A1135" s="140" t="s">
        <v>2122</v>
      </c>
      <c r="B1135" s="140" t="s">
        <v>8681</v>
      </c>
      <c r="C1135" s="140" t="s">
        <v>1318</v>
      </c>
      <c r="D1135" s="73" t="s">
        <v>7655</v>
      </c>
      <c r="E1135" s="86"/>
      <c r="F1135" s="86" t="s">
        <v>982</v>
      </c>
      <c r="G1135" s="86">
        <v>4</v>
      </c>
      <c r="H1135" s="86" t="s">
        <v>1057</v>
      </c>
      <c r="I1135" s="778" t="s">
        <v>192</v>
      </c>
      <c r="J1135" s="778" t="s">
        <v>191</v>
      </c>
      <c r="K1135" s="778" t="s">
        <v>220</v>
      </c>
      <c r="L1135" s="86" t="s">
        <v>30</v>
      </c>
      <c r="M1135" s="86" t="s">
        <v>45</v>
      </c>
      <c r="N1135" s="86" t="s">
        <v>30</v>
      </c>
    </row>
    <row r="1136" spans="1:14" ht="15" customHeight="1">
      <c r="A1136" s="140" t="s">
        <v>2122</v>
      </c>
      <c r="B1136" s="140" t="s">
        <v>8681</v>
      </c>
      <c r="C1136" s="140" t="s">
        <v>1318</v>
      </c>
      <c r="D1136" s="140" t="s">
        <v>8306</v>
      </c>
      <c r="E1136" s="86"/>
      <c r="F1136" s="86" t="s">
        <v>983</v>
      </c>
      <c r="G1136" s="86">
        <v>2</v>
      </c>
      <c r="H1136" s="86" t="s">
        <v>1057</v>
      </c>
      <c r="I1136" s="778" t="s">
        <v>36</v>
      </c>
      <c r="J1136" s="778" t="s">
        <v>191</v>
      </c>
      <c r="K1136" s="778" t="s">
        <v>221</v>
      </c>
      <c r="L1136" s="86" t="s">
        <v>45</v>
      </c>
      <c r="M1136" s="86" t="s">
        <v>45</v>
      </c>
      <c r="N1136" s="86" t="s">
        <v>30</v>
      </c>
    </row>
    <row r="1137" spans="1:14" ht="15" customHeight="1">
      <c r="A1137" s="140" t="s">
        <v>2122</v>
      </c>
      <c r="B1137" s="140" t="s">
        <v>8681</v>
      </c>
      <c r="C1137" s="140" t="s">
        <v>6399</v>
      </c>
      <c r="D1137" s="73" t="s">
        <v>7422</v>
      </c>
      <c r="E1137" s="86"/>
      <c r="F1137" s="86" t="s">
        <v>980</v>
      </c>
      <c r="G1137" s="86">
        <v>5</v>
      </c>
      <c r="H1137" s="86" t="s">
        <v>1059</v>
      </c>
      <c r="I1137" s="778" t="s">
        <v>165</v>
      </c>
      <c r="J1137" s="778" t="s">
        <v>180</v>
      </c>
      <c r="K1137" s="148" t="s">
        <v>220</v>
      </c>
      <c r="L1137" s="86" t="s">
        <v>45</v>
      </c>
      <c r="M1137" s="86" t="s">
        <v>30</v>
      </c>
      <c r="N1137" s="86" t="s">
        <v>45</v>
      </c>
    </row>
    <row r="1138" spans="1:14" ht="15" customHeight="1">
      <c r="A1138" s="140" t="s">
        <v>2122</v>
      </c>
      <c r="B1138" s="140" t="s">
        <v>8681</v>
      </c>
      <c r="C1138" s="140" t="s">
        <v>6399</v>
      </c>
      <c r="D1138" s="73" t="s">
        <v>7925</v>
      </c>
      <c r="E1138" s="86"/>
      <c r="F1138" s="86" t="s">
        <v>980</v>
      </c>
      <c r="G1138" s="86">
        <v>5</v>
      </c>
      <c r="H1138" s="86" t="s">
        <v>1059</v>
      </c>
      <c r="I1138" s="86" t="s">
        <v>165</v>
      </c>
      <c r="J1138" s="86" t="s">
        <v>35</v>
      </c>
      <c r="K1138" s="86" t="s">
        <v>220</v>
      </c>
      <c r="L1138" s="86" t="s">
        <v>45</v>
      </c>
      <c r="M1138" s="86" t="s">
        <v>30</v>
      </c>
      <c r="N1138" s="86" t="s">
        <v>45</v>
      </c>
    </row>
    <row r="1139" spans="1:14" ht="15" customHeight="1">
      <c r="A1139" s="140" t="s">
        <v>2122</v>
      </c>
      <c r="B1139" s="140" t="s">
        <v>8681</v>
      </c>
      <c r="C1139" s="140" t="s">
        <v>6399</v>
      </c>
      <c r="D1139" s="73" t="s">
        <v>7423</v>
      </c>
      <c r="E1139" s="86"/>
      <c r="F1139" s="86" t="s">
        <v>980</v>
      </c>
      <c r="G1139" s="86">
        <v>5</v>
      </c>
      <c r="H1139" s="86" t="s">
        <v>1059</v>
      </c>
      <c r="I1139" s="86" t="s">
        <v>165</v>
      </c>
      <c r="J1139" s="86" t="s">
        <v>35</v>
      </c>
      <c r="K1139" s="86" t="s">
        <v>220</v>
      </c>
      <c r="L1139" s="86" t="s">
        <v>45</v>
      </c>
      <c r="M1139" s="86" t="s">
        <v>30</v>
      </c>
      <c r="N1139" s="86" t="s">
        <v>45</v>
      </c>
    </row>
    <row r="1140" spans="1:14" ht="15" customHeight="1">
      <c r="A1140" s="140" t="s">
        <v>2122</v>
      </c>
      <c r="B1140" s="140" t="s">
        <v>8681</v>
      </c>
      <c r="C1140" s="140" t="s">
        <v>6399</v>
      </c>
      <c r="D1140" s="73" t="s">
        <v>7926</v>
      </c>
      <c r="E1140" s="86"/>
      <c r="F1140" s="86" t="s">
        <v>980</v>
      </c>
      <c r="G1140" s="86">
        <v>5</v>
      </c>
      <c r="H1140" s="86" t="s">
        <v>1059</v>
      </c>
      <c r="I1140" s="86" t="s">
        <v>165</v>
      </c>
      <c r="J1140" s="86" t="s">
        <v>191</v>
      </c>
      <c r="K1140" s="86" t="s">
        <v>220</v>
      </c>
      <c r="L1140" s="86" t="s">
        <v>45</v>
      </c>
      <c r="M1140" s="86" t="s">
        <v>30</v>
      </c>
      <c r="N1140" s="86" t="s">
        <v>45</v>
      </c>
    </row>
    <row r="1141" spans="1:14" ht="15" customHeight="1">
      <c r="A1141" s="140" t="s">
        <v>2122</v>
      </c>
      <c r="B1141" s="140" t="s">
        <v>8681</v>
      </c>
      <c r="C1141" s="140" t="s">
        <v>5986</v>
      </c>
      <c r="D1141" s="140" t="s">
        <v>5984</v>
      </c>
      <c r="E1141" s="86"/>
      <c r="F1141" s="86" t="s">
        <v>980</v>
      </c>
      <c r="G1141" s="86">
        <v>5</v>
      </c>
      <c r="H1141" s="86" t="s">
        <v>1057</v>
      </c>
      <c r="I1141" s="86" t="s">
        <v>192</v>
      </c>
      <c r="J1141" s="86" t="s">
        <v>35</v>
      </c>
      <c r="K1141" s="86" t="s">
        <v>220</v>
      </c>
      <c r="L1141" s="86" t="s">
        <v>45</v>
      </c>
      <c r="M1141" s="86" t="s">
        <v>30</v>
      </c>
      <c r="N1141" s="86" t="s">
        <v>45</v>
      </c>
    </row>
    <row r="1142" spans="1:14" ht="15" customHeight="1">
      <c r="A1142" s="140" t="s">
        <v>2122</v>
      </c>
      <c r="B1142" s="140" t="s">
        <v>8681</v>
      </c>
      <c r="C1142" s="140" t="s">
        <v>5986</v>
      </c>
      <c r="D1142" s="73" t="s">
        <v>5985</v>
      </c>
      <c r="E1142" s="86"/>
      <c r="F1142" s="86" t="s">
        <v>980</v>
      </c>
      <c r="G1142" s="86">
        <v>5</v>
      </c>
      <c r="H1142" s="86" t="s">
        <v>1059</v>
      </c>
      <c r="I1142" s="86" t="s">
        <v>192</v>
      </c>
      <c r="J1142" s="86" t="s">
        <v>35</v>
      </c>
      <c r="K1142" s="86" t="s">
        <v>220</v>
      </c>
      <c r="L1142" s="86" t="s">
        <v>45</v>
      </c>
      <c r="M1142" s="86" t="s">
        <v>30</v>
      </c>
      <c r="N1142" s="86" t="s">
        <v>45</v>
      </c>
    </row>
    <row r="1143" spans="1:14" ht="15" customHeight="1">
      <c r="A1143" s="140" t="s">
        <v>2122</v>
      </c>
      <c r="B1143" s="140" t="s">
        <v>8681</v>
      </c>
      <c r="C1143" s="140" t="s">
        <v>7372</v>
      </c>
      <c r="D1143" s="140" t="s">
        <v>9164</v>
      </c>
      <c r="E1143" s="86"/>
      <c r="F1143" s="86" t="s">
        <v>982</v>
      </c>
      <c r="G1143" s="86">
        <v>4</v>
      </c>
      <c r="H1143" s="86" t="s">
        <v>1057</v>
      </c>
      <c r="I1143" s="86" t="s">
        <v>192</v>
      </c>
      <c r="J1143" s="86" t="s">
        <v>35</v>
      </c>
      <c r="K1143" s="86" t="s">
        <v>220</v>
      </c>
      <c r="L1143" s="86" t="s">
        <v>45</v>
      </c>
      <c r="M1143" s="86" t="s">
        <v>45</v>
      </c>
      <c r="N1143" s="86" t="s">
        <v>30</v>
      </c>
    </row>
    <row r="1144" spans="1:14" ht="15" customHeight="1">
      <c r="A1144" s="140" t="s">
        <v>2122</v>
      </c>
      <c r="B1144" s="140" t="s">
        <v>8681</v>
      </c>
      <c r="C1144" s="140" t="s">
        <v>7372</v>
      </c>
      <c r="D1144" s="140" t="s">
        <v>8826</v>
      </c>
      <c r="E1144" s="86"/>
      <c r="F1144" s="86" t="s">
        <v>982</v>
      </c>
      <c r="G1144" s="86">
        <v>4</v>
      </c>
      <c r="H1144" s="86" t="s">
        <v>1059</v>
      </c>
      <c r="I1144" s="86" t="s">
        <v>165</v>
      </c>
      <c r="J1144" s="86" t="s">
        <v>35</v>
      </c>
      <c r="K1144" s="86" t="s">
        <v>220</v>
      </c>
      <c r="L1144" s="86" t="s">
        <v>45</v>
      </c>
      <c r="M1144" s="86" t="s">
        <v>45</v>
      </c>
      <c r="N1144" s="86" t="s">
        <v>45</v>
      </c>
    </row>
    <row r="1145" spans="1:14" ht="15" customHeight="1">
      <c r="A1145" s="140" t="s">
        <v>2122</v>
      </c>
      <c r="B1145" s="140" t="s">
        <v>8681</v>
      </c>
      <c r="C1145" s="140" t="s">
        <v>1320</v>
      </c>
      <c r="D1145" s="140" t="s">
        <v>7927</v>
      </c>
      <c r="E1145" s="86"/>
      <c r="F1145" s="86" t="s">
        <v>980</v>
      </c>
      <c r="G1145" s="86">
        <v>5</v>
      </c>
      <c r="H1145" s="86" t="s">
        <v>1059</v>
      </c>
      <c r="I1145" s="86" t="s">
        <v>165</v>
      </c>
      <c r="J1145" s="86" t="s">
        <v>180</v>
      </c>
      <c r="K1145" s="86" t="s">
        <v>220</v>
      </c>
      <c r="L1145" s="86" t="s">
        <v>30</v>
      </c>
      <c r="M1145" s="86" t="s">
        <v>45</v>
      </c>
      <c r="N1145" s="86" t="s">
        <v>30</v>
      </c>
    </row>
    <row r="1146" spans="1:14" ht="15" customHeight="1">
      <c r="A1146" s="140" t="s">
        <v>2122</v>
      </c>
      <c r="B1146" s="140" t="s">
        <v>8681</v>
      </c>
      <c r="C1146" s="140" t="s">
        <v>1320</v>
      </c>
      <c r="D1146" s="140" t="s">
        <v>7582</v>
      </c>
      <c r="E1146" s="86"/>
      <c r="F1146" s="86" t="s">
        <v>980</v>
      </c>
      <c r="G1146" s="86">
        <v>5</v>
      </c>
      <c r="H1146" s="86" t="s">
        <v>1057</v>
      </c>
      <c r="I1146" s="86" t="s">
        <v>165</v>
      </c>
      <c r="J1146" s="86" t="s">
        <v>23</v>
      </c>
      <c r="K1146" s="86" t="s">
        <v>220</v>
      </c>
      <c r="L1146" s="86" t="s">
        <v>30</v>
      </c>
      <c r="M1146" s="86" t="s">
        <v>45</v>
      </c>
      <c r="N1146" s="86" t="s">
        <v>45</v>
      </c>
    </row>
    <row r="1147" spans="1:14" ht="15" customHeight="1">
      <c r="A1147" s="140" t="s">
        <v>2122</v>
      </c>
      <c r="B1147" s="140" t="s">
        <v>8681</v>
      </c>
      <c r="C1147" s="140" t="s">
        <v>1320</v>
      </c>
      <c r="D1147" s="140" t="s">
        <v>7581</v>
      </c>
      <c r="E1147" s="86"/>
      <c r="F1147" s="86" t="s">
        <v>980</v>
      </c>
      <c r="G1147" s="86">
        <v>5</v>
      </c>
      <c r="H1147" s="86" t="s">
        <v>1059</v>
      </c>
      <c r="I1147" s="86" t="s">
        <v>165</v>
      </c>
      <c r="J1147" s="86" t="s">
        <v>23</v>
      </c>
      <c r="K1147" s="86" t="s">
        <v>220</v>
      </c>
      <c r="L1147" s="86" t="s">
        <v>30</v>
      </c>
      <c r="M1147" s="86" t="s">
        <v>45</v>
      </c>
      <c r="N1147" s="86" t="s">
        <v>45</v>
      </c>
    </row>
    <row r="1148" spans="1:14" ht="15" customHeight="1">
      <c r="A1148" s="140" t="s">
        <v>2122</v>
      </c>
      <c r="B1148" s="140" t="s">
        <v>8681</v>
      </c>
      <c r="C1148" s="140" t="s">
        <v>1320</v>
      </c>
      <c r="D1148" s="140" t="s">
        <v>7580</v>
      </c>
      <c r="E1148" s="86"/>
      <c r="F1148" s="86" t="s">
        <v>980</v>
      </c>
      <c r="G1148" s="86">
        <v>5</v>
      </c>
      <c r="H1148" s="86" t="s">
        <v>1057</v>
      </c>
      <c r="I1148" s="86" t="s">
        <v>165</v>
      </c>
      <c r="J1148" s="86" t="s">
        <v>187</v>
      </c>
      <c r="K1148" s="86" t="s">
        <v>220</v>
      </c>
      <c r="L1148" s="86" t="s">
        <v>30</v>
      </c>
      <c r="M1148" s="86" t="s">
        <v>45</v>
      </c>
      <c r="N1148" s="86" t="s">
        <v>45</v>
      </c>
    </row>
    <row r="1149" spans="1:14" ht="15" customHeight="1">
      <c r="A1149" s="140" t="s">
        <v>2122</v>
      </c>
      <c r="B1149" s="140" t="s">
        <v>8681</v>
      </c>
      <c r="C1149" s="140" t="s">
        <v>1320</v>
      </c>
      <c r="D1149" s="140" t="s">
        <v>7579</v>
      </c>
      <c r="E1149" s="86"/>
      <c r="F1149" s="86" t="s">
        <v>980</v>
      </c>
      <c r="G1149" s="86">
        <v>5</v>
      </c>
      <c r="H1149" s="86" t="s">
        <v>1059</v>
      </c>
      <c r="I1149" s="86" t="s">
        <v>165</v>
      </c>
      <c r="J1149" s="86" t="s">
        <v>187</v>
      </c>
      <c r="K1149" s="86" t="s">
        <v>220</v>
      </c>
      <c r="L1149" s="86" t="s">
        <v>30</v>
      </c>
      <c r="M1149" s="86" t="s">
        <v>45</v>
      </c>
      <c r="N1149" s="86" t="s">
        <v>45</v>
      </c>
    </row>
    <row r="1150" spans="1:14" ht="15" customHeight="1">
      <c r="A1150" s="140" t="s">
        <v>2122</v>
      </c>
      <c r="B1150" s="140" t="s">
        <v>8681</v>
      </c>
      <c r="C1150" s="140" t="s">
        <v>1320</v>
      </c>
      <c r="D1150" s="140" t="s">
        <v>8828</v>
      </c>
      <c r="E1150" s="86"/>
      <c r="F1150" s="86" t="s">
        <v>981</v>
      </c>
      <c r="G1150" s="86">
        <v>1</v>
      </c>
      <c r="H1150" s="86" t="s">
        <v>1059</v>
      </c>
      <c r="I1150" s="86" t="s">
        <v>57</v>
      </c>
      <c r="J1150" s="86" t="s">
        <v>191</v>
      </c>
      <c r="K1150" s="86" t="s">
        <v>220</v>
      </c>
      <c r="L1150" s="86" t="s">
        <v>45</v>
      </c>
      <c r="M1150" s="86" t="s">
        <v>45</v>
      </c>
      <c r="N1150" s="86" t="s">
        <v>30</v>
      </c>
    </row>
    <row r="1151" spans="1:14" ht="15" customHeight="1">
      <c r="A1151" s="140" t="s">
        <v>2122</v>
      </c>
      <c r="B1151" s="140" t="s">
        <v>8681</v>
      </c>
      <c r="C1151" s="140" t="s">
        <v>1320</v>
      </c>
      <c r="D1151" s="140" t="s">
        <v>7578</v>
      </c>
      <c r="E1151" s="86"/>
      <c r="F1151" s="86" t="s">
        <v>979</v>
      </c>
      <c r="G1151" s="86">
        <v>3</v>
      </c>
      <c r="H1151" s="86" t="s">
        <v>1059</v>
      </c>
      <c r="I1151" s="86" t="s">
        <v>36</v>
      </c>
      <c r="J1151" s="86" t="s">
        <v>191</v>
      </c>
      <c r="K1151" s="86" t="s">
        <v>221</v>
      </c>
      <c r="L1151" s="86" t="s">
        <v>30</v>
      </c>
      <c r="M1151" s="86" t="s">
        <v>45</v>
      </c>
      <c r="N1151" s="86" t="s">
        <v>45</v>
      </c>
    </row>
    <row r="1152" spans="1:14" ht="15" customHeight="1">
      <c r="A1152" s="140" t="s">
        <v>2122</v>
      </c>
      <c r="B1152" s="140" t="s">
        <v>8681</v>
      </c>
      <c r="C1152" s="140" t="s">
        <v>1320</v>
      </c>
      <c r="D1152" s="140" t="s">
        <v>7577</v>
      </c>
      <c r="E1152" s="86"/>
      <c r="F1152" s="86" t="s">
        <v>979</v>
      </c>
      <c r="G1152" s="86">
        <v>3</v>
      </c>
      <c r="H1152" s="86" t="s">
        <v>1061</v>
      </c>
      <c r="I1152" s="86" t="s">
        <v>36</v>
      </c>
      <c r="J1152" s="86" t="s">
        <v>191</v>
      </c>
      <c r="K1152" s="86" t="s">
        <v>221</v>
      </c>
      <c r="L1152" s="86" t="s">
        <v>30</v>
      </c>
      <c r="M1152" s="86" t="s">
        <v>45</v>
      </c>
      <c r="N1152" s="86" t="s">
        <v>30</v>
      </c>
    </row>
    <row r="1153" spans="1:14" ht="15" customHeight="1">
      <c r="A1153" s="140" t="s">
        <v>2122</v>
      </c>
      <c r="B1153" s="140" t="s">
        <v>8681</v>
      </c>
      <c r="C1153" s="140" t="s">
        <v>1320</v>
      </c>
      <c r="D1153" s="140" t="s">
        <v>6392</v>
      </c>
      <c r="E1153" s="86"/>
      <c r="F1153" s="86" t="s">
        <v>979</v>
      </c>
      <c r="G1153" s="86">
        <v>3</v>
      </c>
      <c r="H1153" s="86" t="s">
        <v>1057</v>
      </c>
      <c r="I1153" s="86" t="s">
        <v>36</v>
      </c>
      <c r="J1153" s="86" t="s">
        <v>191</v>
      </c>
      <c r="K1153" s="86" t="s">
        <v>221</v>
      </c>
      <c r="L1153" s="86" t="s">
        <v>30</v>
      </c>
      <c r="M1153" s="86" t="s">
        <v>45</v>
      </c>
      <c r="N1153" s="86" t="s">
        <v>30</v>
      </c>
    </row>
    <row r="1154" spans="1:14" ht="15" customHeight="1">
      <c r="A1154" s="140" t="s">
        <v>2122</v>
      </c>
      <c r="B1154" s="140" t="s">
        <v>8681</v>
      </c>
      <c r="C1154" s="73" t="s">
        <v>6733</v>
      </c>
      <c r="D1154" s="140" t="s">
        <v>7656</v>
      </c>
      <c r="E1154" s="86"/>
      <c r="F1154" s="86" t="s">
        <v>979</v>
      </c>
      <c r="G1154" s="86">
        <v>3</v>
      </c>
      <c r="H1154" s="86" t="s">
        <v>1057</v>
      </c>
      <c r="I1154" s="86" t="s">
        <v>192</v>
      </c>
      <c r="J1154" s="86" t="s">
        <v>180</v>
      </c>
      <c r="K1154" s="86" t="s">
        <v>220</v>
      </c>
      <c r="L1154" s="86" t="s">
        <v>30</v>
      </c>
      <c r="M1154" s="86" t="s">
        <v>45</v>
      </c>
      <c r="N1154" s="86" t="s">
        <v>30</v>
      </c>
    </row>
    <row r="1155" spans="1:14" ht="15" customHeight="1">
      <c r="A1155" s="140" t="s">
        <v>2122</v>
      </c>
      <c r="B1155" s="140" t="s">
        <v>8681</v>
      </c>
      <c r="C1155" s="73" t="s">
        <v>6733</v>
      </c>
      <c r="D1155" s="140" t="s">
        <v>7928</v>
      </c>
      <c r="E1155" s="86"/>
      <c r="F1155" s="86" t="s">
        <v>980</v>
      </c>
      <c r="G1155" s="86">
        <v>5</v>
      </c>
      <c r="H1155" s="86" t="s">
        <v>1059</v>
      </c>
      <c r="I1155" s="86" t="s">
        <v>165</v>
      </c>
      <c r="J1155" s="86" t="s">
        <v>180</v>
      </c>
      <c r="K1155" s="86" t="s">
        <v>220</v>
      </c>
      <c r="L1155" s="86" t="s">
        <v>45</v>
      </c>
      <c r="M1155" s="86" t="s">
        <v>45</v>
      </c>
      <c r="N1155" s="86" t="s">
        <v>45</v>
      </c>
    </row>
    <row r="1156" spans="1:14" ht="15" customHeight="1">
      <c r="A1156" s="140" t="s">
        <v>2122</v>
      </c>
      <c r="B1156" s="140" t="s">
        <v>8681</v>
      </c>
      <c r="C1156" s="73" t="s">
        <v>6733</v>
      </c>
      <c r="D1156" s="140" t="s">
        <v>7929</v>
      </c>
      <c r="E1156" s="86"/>
      <c r="F1156" s="86" t="s">
        <v>980</v>
      </c>
      <c r="G1156" s="86">
        <v>5</v>
      </c>
      <c r="H1156" s="86" t="s">
        <v>1057</v>
      </c>
      <c r="I1156" s="86" t="s">
        <v>165</v>
      </c>
      <c r="J1156" s="86" t="s">
        <v>180</v>
      </c>
      <c r="K1156" s="86" t="s">
        <v>220</v>
      </c>
      <c r="L1156" s="86" t="s">
        <v>30</v>
      </c>
      <c r="M1156" s="86" t="s">
        <v>45</v>
      </c>
      <c r="N1156" s="86" t="s">
        <v>30</v>
      </c>
    </row>
    <row r="1157" spans="1:14" ht="15" customHeight="1">
      <c r="A1157" s="140" t="s">
        <v>2122</v>
      </c>
      <c r="B1157" s="140" t="s">
        <v>8681</v>
      </c>
      <c r="C1157" s="73" t="s">
        <v>6733</v>
      </c>
      <c r="D1157" s="140" t="s">
        <v>7930</v>
      </c>
      <c r="E1157" s="86"/>
      <c r="F1157" s="86" t="s">
        <v>980</v>
      </c>
      <c r="G1157" s="86">
        <v>5</v>
      </c>
      <c r="H1157" s="86" t="s">
        <v>1059</v>
      </c>
      <c r="I1157" s="86" t="s">
        <v>165</v>
      </c>
      <c r="J1157" s="86" t="s">
        <v>22</v>
      </c>
      <c r="K1157" s="86" t="s">
        <v>220</v>
      </c>
      <c r="L1157" s="86" t="s">
        <v>45</v>
      </c>
      <c r="M1157" s="86" t="s">
        <v>45</v>
      </c>
      <c r="N1157" s="86" t="s">
        <v>45</v>
      </c>
    </row>
    <row r="1158" spans="1:14" ht="15" customHeight="1">
      <c r="A1158" s="140" t="s">
        <v>2122</v>
      </c>
      <c r="B1158" s="140" t="s">
        <v>8681</v>
      </c>
      <c r="C1158" s="140" t="s">
        <v>6733</v>
      </c>
      <c r="D1158" s="140" t="s">
        <v>7931</v>
      </c>
      <c r="E1158" s="86"/>
      <c r="F1158" s="86" t="s">
        <v>980</v>
      </c>
      <c r="G1158" s="86">
        <v>5</v>
      </c>
      <c r="H1158" s="86" t="s">
        <v>1059</v>
      </c>
      <c r="I1158" s="86" t="s">
        <v>165</v>
      </c>
      <c r="J1158" s="86" t="s">
        <v>42</v>
      </c>
      <c r="K1158" s="86" t="s">
        <v>220</v>
      </c>
      <c r="L1158" s="86" t="s">
        <v>45</v>
      </c>
      <c r="M1158" s="86" t="s">
        <v>45</v>
      </c>
      <c r="N1158" s="86" t="s">
        <v>45</v>
      </c>
    </row>
    <row r="1159" spans="1:14" ht="15" customHeight="1">
      <c r="A1159" s="140" t="s">
        <v>2122</v>
      </c>
      <c r="B1159" s="140" t="s">
        <v>8681</v>
      </c>
      <c r="C1159" s="140" t="s">
        <v>6733</v>
      </c>
      <c r="D1159" s="140" t="s">
        <v>12581</v>
      </c>
      <c r="E1159" s="86"/>
      <c r="F1159" s="86" t="s">
        <v>980</v>
      </c>
      <c r="G1159" s="86">
        <v>5</v>
      </c>
      <c r="H1159" s="86" t="s">
        <v>1057</v>
      </c>
      <c r="I1159" s="86" t="s">
        <v>165</v>
      </c>
      <c r="J1159" s="86" t="s">
        <v>22</v>
      </c>
      <c r="K1159" s="86" t="s">
        <v>220</v>
      </c>
      <c r="L1159" s="86" t="s">
        <v>30</v>
      </c>
      <c r="M1159" s="86" t="s">
        <v>45</v>
      </c>
      <c r="N1159" s="86" t="s">
        <v>45</v>
      </c>
    </row>
    <row r="1160" spans="1:14" ht="15" customHeight="1">
      <c r="A1160" s="140" t="s">
        <v>2122</v>
      </c>
      <c r="B1160" s="140" t="s">
        <v>8681</v>
      </c>
      <c r="C1160" s="140" t="s">
        <v>6733</v>
      </c>
      <c r="D1160" s="777" t="s">
        <v>7932</v>
      </c>
      <c r="E1160" s="86"/>
      <c r="F1160" s="86" t="s">
        <v>980</v>
      </c>
      <c r="G1160" s="86">
        <v>5</v>
      </c>
      <c r="H1160" s="86" t="s">
        <v>1057</v>
      </c>
      <c r="I1160" s="86" t="s">
        <v>165</v>
      </c>
      <c r="J1160" s="86" t="s">
        <v>42</v>
      </c>
      <c r="K1160" s="86" t="s">
        <v>220</v>
      </c>
      <c r="L1160" s="86" t="s">
        <v>30</v>
      </c>
      <c r="M1160" s="86" t="s">
        <v>45</v>
      </c>
      <c r="N1160" s="86" t="s">
        <v>45</v>
      </c>
    </row>
    <row r="1161" spans="1:14" ht="15" customHeight="1">
      <c r="A1161" s="140" t="s">
        <v>2122</v>
      </c>
      <c r="B1161" s="140" t="s">
        <v>8681</v>
      </c>
      <c r="C1161" s="818" t="s">
        <v>1321</v>
      </c>
      <c r="D1161" s="140" t="s">
        <v>7576</v>
      </c>
      <c r="E1161" s="86"/>
      <c r="F1161" s="86" t="s">
        <v>982</v>
      </c>
      <c r="G1161" s="86">
        <v>4</v>
      </c>
      <c r="H1161" s="86" t="s">
        <v>1057</v>
      </c>
      <c r="I1161" s="86" t="s">
        <v>165</v>
      </c>
      <c r="J1161" s="86" t="s">
        <v>35</v>
      </c>
      <c r="K1161" s="86" t="s">
        <v>220</v>
      </c>
      <c r="L1161" s="86" t="s">
        <v>30</v>
      </c>
      <c r="M1161" s="86" t="s">
        <v>45</v>
      </c>
      <c r="N1161" s="86" t="s">
        <v>45</v>
      </c>
    </row>
    <row r="1162" spans="1:14">
      <c r="A1162" s="140" t="s">
        <v>2122</v>
      </c>
      <c r="B1162" s="140" t="s">
        <v>8681</v>
      </c>
      <c r="C1162" s="73" t="s">
        <v>5988</v>
      </c>
      <c r="D1162" s="140" t="s">
        <v>7575</v>
      </c>
      <c r="E1162" s="86"/>
      <c r="F1162" s="86" t="s">
        <v>983</v>
      </c>
      <c r="G1162" s="86">
        <v>2</v>
      </c>
      <c r="H1162" s="86" t="s">
        <v>1057</v>
      </c>
      <c r="I1162" s="86" t="s">
        <v>36</v>
      </c>
      <c r="J1162" s="86" t="s">
        <v>35</v>
      </c>
      <c r="K1162" s="86" t="s">
        <v>220</v>
      </c>
      <c r="L1162" s="86" t="s">
        <v>30</v>
      </c>
      <c r="M1162" s="86" t="s">
        <v>45</v>
      </c>
      <c r="N1162" s="86" t="s">
        <v>30</v>
      </c>
    </row>
    <row r="1163" spans="1:14" ht="15" customHeight="1">
      <c r="A1163" s="140" t="s">
        <v>2122</v>
      </c>
      <c r="B1163" s="140" t="s">
        <v>8681</v>
      </c>
      <c r="C1163" s="73" t="s">
        <v>5988</v>
      </c>
      <c r="D1163" s="140" t="s">
        <v>7574</v>
      </c>
      <c r="E1163" s="86"/>
      <c r="F1163" s="86" t="s">
        <v>980</v>
      </c>
      <c r="G1163" s="86">
        <v>5</v>
      </c>
      <c r="H1163" s="86" t="s">
        <v>1057</v>
      </c>
      <c r="I1163" s="86" t="s">
        <v>165</v>
      </c>
      <c r="J1163" s="86" t="s">
        <v>35</v>
      </c>
      <c r="K1163" s="86" t="s">
        <v>219</v>
      </c>
      <c r="L1163" s="86" t="s">
        <v>30</v>
      </c>
      <c r="M1163" s="86" t="s">
        <v>45</v>
      </c>
      <c r="N1163" s="86" t="s">
        <v>45</v>
      </c>
    </row>
    <row r="1164" spans="1:14" ht="15" customHeight="1">
      <c r="A1164" s="140" t="s">
        <v>2122</v>
      </c>
      <c r="B1164" s="140" t="s">
        <v>8681</v>
      </c>
      <c r="C1164" s="73" t="s">
        <v>5988</v>
      </c>
      <c r="D1164" s="140" t="s">
        <v>7573</v>
      </c>
      <c r="E1164" s="86"/>
      <c r="F1164" s="86" t="s">
        <v>980</v>
      </c>
      <c r="G1164" s="86">
        <v>5</v>
      </c>
      <c r="H1164" s="86" t="s">
        <v>1059</v>
      </c>
      <c r="I1164" s="86" t="s">
        <v>165</v>
      </c>
      <c r="J1164" s="86" t="s">
        <v>35</v>
      </c>
      <c r="K1164" s="86" t="s">
        <v>219</v>
      </c>
      <c r="L1164" s="86" t="s">
        <v>30</v>
      </c>
      <c r="M1164" s="86" t="s">
        <v>45</v>
      </c>
      <c r="N1164" s="86" t="s">
        <v>45</v>
      </c>
    </row>
    <row r="1165" spans="1:14" ht="15" customHeight="1">
      <c r="A1165" s="140" t="s">
        <v>2122</v>
      </c>
      <c r="B1165" s="140" t="s">
        <v>8681</v>
      </c>
      <c r="C1165" s="140" t="s">
        <v>5987</v>
      </c>
      <c r="D1165" s="691" t="s">
        <v>7572</v>
      </c>
      <c r="E1165" s="86"/>
      <c r="F1165" s="86" t="s">
        <v>980</v>
      </c>
      <c r="G1165" s="86">
        <v>5</v>
      </c>
      <c r="H1165" s="86" t="s">
        <v>1061</v>
      </c>
      <c r="I1165" s="86" t="s">
        <v>165</v>
      </c>
      <c r="J1165" s="86" t="s">
        <v>35</v>
      </c>
      <c r="K1165" s="86" t="s">
        <v>220</v>
      </c>
      <c r="L1165" s="86" t="s">
        <v>45</v>
      </c>
      <c r="M1165" s="86" t="s">
        <v>30</v>
      </c>
      <c r="N1165" s="86" t="s">
        <v>45</v>
      </c>
    </row>
    <row r="1166" spans="1:14" ht="15" customHeight="1">
      <c r="A1166" s="140" t="s">
        <v>2122</v>
      </c>
      <c r="B1166" s="140" t="s">
        <v>8681</v>
      </c>
      <c r="C1166" s="140" t="s">
        <v>10274</v>
      </c>
      <c r="D1166" s="691" t="s">
        <v>10275</v>
      </c>
      <c r="E1166" s="86"/>
      <c r="F1166" s="86" t="s">
        <v>980</v>
      </c>
      <c r="G1166" s="86">
        <v>5</v>
      </c>
      <c r="H1166" s="86" t="s">
        <v>1059</v>
      </c>
      <c r="I1166" s="86" t="s">
        <v>165</v>
      </c>
      <c r="J1166" s="86" t="s">
        <v>35</v>
      </c>
      <c r="K1166" s="86" t="s">
        <v>220</v>
      </c>
      <c r="L1166" s="86" t="s">
        <v>45</v>
      </c>
      <c r="M1166" s="86" t="s">
        <v>30</v>
      </c>
      <c r="N1166" s="86" t="s">
        <v>30</v>
      </c>
    </row>
    <row r="1167" spans="1:14" ht="15" customHeight="1">
      <c r="A1167" s="140" t="s">
        <v>2122</v>
      </c>
      <c r="B1167" s="140" t="s">
        <v>8681</v>
      </c>
      <c r="C1167" s="140" t="s">
        <v>10274</v>
      </c>
      <c r="D1167" s="140" t="s">
        <v>10276</v>
      </c>
      <c r="E1167" s="86"/>
      <c r="F1167" s="86" t="s">
        <v>980</v>
      </c>
      <c r="G1167" s="86">
        <v>5</v>
      </c>
      <c r="H1167" s="86" t="s">
        <v>1059</v>
      </c>
      <c r="I1167" s="86" t="s">
        <v>165</v>
      </c>
      <c r="J1167" s="86" t="s">
        <v>35</v>
      </c>
      <c r="K1167" s="86" t="s">
        <v>7744</v>
      </c>
      <c r="L1167" s="86" t="s">
        <v>45</v>
      </c>
      <c r="M1167" s="86" t="s">
        <v>30</v>
      </c>
      <c r="N1167" s="86" t="s">
        <v>45</v>
      </c>
    </row>
    <row r="1168" spans="1:14" ht="15" customHeight="1">
      <c r="A1168" s="140" t="s">
        <v>2122</v>
      </c>
      <c r="B1168" s="140" t="s">
        <v>8681</v>
      </c>
      <c r="C1168" s="140" t="s">
        <v>7587</v>
      </c>
      <c r="D1168" s="140" t="s">
        <v>7588</v>
      </c>
      <c r="E1168" s="86"/>
      <c r="F1168" s="86" t="s">
        <v>980</v>
      </c>
      <c r="G1168" s="86">
        <v>5</v>
      </c>
      <c r="H1168" s="86" t="s">
        <v>1059</v>
      </c>
      <c r="I1168" s="86" t="s">
        <v>165</v>
      </c>
      <c r="J1168" s="86" t="s">
        <v>35</v>
      </c>
      <c r="K1168" s="86" t="s">
        <v>227</v>
      </c>
      <c r="L1168" s="86" t="s">
        <v>45</v>
      </c>
      <c r="M1168" s="86" t="s">
        <v>30</v>
      </c>
      <c r="N1168" s="86" t="s">
        <v>45</v>
      </c>
    </row>
    <row r="1169" spans="1:14" ht="15" customHeight="1">
      <c r="A1169" s="140" t="s">
        <v>2122</v>
      </c>
      <c r="B1169" s="140" t="s">
        <v>8681</v>
      </c>
      <c r="C1169" s="140" t="s">
        <v>1330</v>
      </c>
      <c r="D1169" s="140" t="s">
        <v>7571</v>
      </c>
      <c r="E1169" s="86"/>
      <c r="F1169" s="86" t="s">
        <v>979</v>
      </c>
      <c r="G1169" s="86">
        <v>3</v>
      </c>
      <c r="H1169" s="86" t="s">
        <v>1059</v>
      </c>
      <c r="I1169" s="86" t="s">
        <v>192</v>
      </c>
      <c r="J1169" s="86" t="s">
        <v>180</v>
      </c>
      <c r="K1169" s="86" t="s">
        <v>220</v>
      </c>
      <c r="L1169" s="86" t="s">
        <v>30</v>
      </c>
      <c r="M1169" s="86" t="s">
        <v>45</v>
      </c>
      <c r="N1169" s="86" t="s">
        <v>45</v>
      </c>
    </row>
    <row r="1170" spans="1:14" ht="15" customHeight="1">
      <c r="A1170" s="140" t="s">
        <v>2122</v>
      </c>
      <c r="B1170" s="140" t="s">
        <v>8681</v>
      </c>
      <c r="C1170" s="140" t="s">
        <v>1330</v>
      </c>
      <c r="D1170" s="140" t="s">
        <v>7570</v>
      </c>
      <c r="E1170" s="86"/>
      <c r="F1170" s="86" t="s">
        <v>979</v>
      </c>
      <c r="G1170" s="86">
        <v>3</v>
      </c>
      <c r="H1170" s="86" t="s">
        <v>1057</v>
      </c>
      <c r="I1170" s="86" t="s">
        <v>192</v>
      </c>
      <c r="J1170" s="86" t="s">
        <v>180</v>
      </c>
      <c r="K1170" s="86" t="s">
        <v>220</v>
      </c>
      <c r="L1170" s="86" t="s">
        <v>30</v>
      </c>
      <c r="M1170" s="86" t="s">
        <v>45</v>
      </c>
      <c r="N1170" s="86" t="s">
        <v>30</v>
      </c>
    </row>
    <row r="1171" spans="1:14" ht="15" customHeight="1">
      <c r="A1171" s="140" t="s">
        <v>2122</v>
      </c>
      <c r="B1171" s="140" t="s">
        <v>8681</v>
      </c>
      <c r="C1171" s="73" t="s">
        <v>4803</v>
      </c>
      <c r="D1171" s="140" t="s">
        <v>7933</v>
      </c>
      <c r="E1171" s="86"/>
      <c r="F1171" s="86" t="s">
        <v>980</v>
      </c>
      <c r="G1171" s="86">
        <v>5</v>
      </c>
      <c r="H1171" s="86" t="s">
        <v>1057</v>
      </c>
      <c r="I1171" s="86" t="s">
        <v>165</v>
      </c>
      <c r="J1171" s="86" t="s">
        <v>35</v>
      </c>
      <c r="K1171" s="86" t="s">
        <v>24</v>
      </c>
      <c r="L1171" s="86" t="s">
        <v>45</v>
      </c>
      <c r="M1171" s="86" t="s">
        <v>45</v>
      </c>
      <c r="N1171" s="86" t="s">
        <v>45</v>
      </c>
    </row>
    <row r="1172" spans="1:14" ht="15" customHeight="1">
      <c r="A1172" s="140" t="s">
        <v>2122</v>
      </c>
      <c r="B1172" s="140" t="s">
        <v>8681</v>
      </c>
      <c r="C1172" s="73" t="s">
        <v>4803</v>
      </c>
      <c r="D1172" s="140" t="s">
        <v>7934</v>
      </c>
      <c r="E1172" s="86"/>
      <c r="F1172" s="86" t="s">
        <v>980</v>
      </c>
      <c r="G1172" s="86">
        <v>5</v>
      </c>
      <c r="H1172" s="86" t="s">
        <v>1059</v>
      </c>
      <c r="I1172" s="86" t="s">
        <v>165</v>
      </c>
      <c r="J1172" s="86" t="s">
        <v>35</v>
      </c>
      <c r="K1172" s="86" t="s">
        <v>24</v>
      </c>
      <c r="L1172" s="86" t="s">
        <v>45</v>
      </c>
      <c r="M1172" s="86" t="s">
        <v>45</v>
      </c>
      <c r="N1172" s="86" t="s">
        <v>45</v>
      </c>
    </row>
    <row r="1173" spans="1:14" ht="15" customHeight="1">
      <c r="A1173" s="140" t="s">
        <v>2122</v>
      </c>
      <c r="B1173" s="140" t="s">
        <v>8681</v>
      </c>
      <c r="C1173" s="140" t="s">
        <v>4803</v>
      </c>
      <c r="D1173" s="140" t="s">
        <v>8827</v>
      </c>
      <c r="E1173" s="86"/>
      <c r="F1173" s="86" t="s">
        <v>980</v>
      </c>
      <c r="G1173" s="86">
        <v>5</v>
      </c>
      <c r="H1173" s="86" t="s">
        <v>1059</v>
      </c>
      <c r="I1173" s="86" t="s">
        <v>165</v>
      </c>
      <c r="J1173" s="86" t="s">
        <v>35</v>
      </c>
      <c r="K1173" s="86" t="s">
        <v>223</v>
      </c>
      <c r="L1173" s="86" t="s">
        <v>45</v>
      </c>
      <c r="M1173" s="86" t="s">
        <v>45</v>
      </c>
      <c r="N1173" s="86" t="s">
        <v>30</v>
      </c>
    </row>
    <row r="1174" spans="1:14" ht="15" customHeight="1">
      <c r="A1174" s="140" t="s">
        <v>2122</v>
      </c>
      <c r="B1174" s="140" t="s">
        <v>8681</v>
      </c>
      <c r="C1174" s="140" t="s">
        <v>1329</v>
      </c>
      <c r="D1174" s="140" t="s">
        <v>8629</v>
      </c>
      <c r="E1174" s="86"/>
      <c r="F1174" s="86" t="s">
        <v>982</v>
      </c>
      <c r="G1174" s="86">
        <v>4</v>
      </c>
      <c r="H1174" s="86" t="s">
        <v>1057</v>
      </c>
      <c r="I1174" s="86" t="s">
        <v>165</v>
      </c>
      <c r="J1174" s="86" t="s">
        <v>191</v>
      </c>
      <c r="K1174" s="86" t="s">
        <v>220</v>
      </c>
      <c r="L1174" s="86" t="s">
        <v>30</v>
      </c>
      <c r="M1174" s="86" t="s">
        <v>45</v>
      </c>
      <c r="N1174" s="86" t="s">
        <v>45</v>
      </c>
    </row>
    <row r="1175" spans="1:14" ht="15" customHeight="1">
      <c r="A1175" s="140" t="s">
        <v>2122</v>
      </c>
      <c r="B1175" s="140" t="s">
        <v>8681</v>
      </c>
      <c r="C1175" s="140" t="s">
        <v>1329</v>
      </c>
      <c r="D1175" s="140" t="s">
        <v>8530</v>
      </c>
      <c r="E1175" s="86"/>
      <c r="F1175" s="86" t="s">
        <v>981</v>
      </c>
      <c r="G1175" s="86">
        <v>1</v>
      </c>
      <c r="H1175" s="86" t="s">
        <v>1057</v>
      </c>
      <c r="I1175" s="86" t="s">
        <v>57</v>
      </c>
      <c r="J1175" s="86" t="s">
        <v>25</v>
      </c>
      <c r="K1175" s="86" t="s">
        <v>220</v>
      </c>
      <c r="L1175" s="86" t="s">
        <v>30</v>
      </c>
      <c r="M1175" s="86" t="s">
        <v>45</v>
      </c>
      <c r="N1175" s="86" t="s">
        <v>45</v>
      </c>
    </row>
    <row r="1176" spans="1:14" ht="15" customHeight="1">
      <c r="A1176" s="140" t="s">
        <v>2122</v>
      </c>
      <c r="B1176" s="140" t="s">
        <v>8681</v>
      </c>
      <c r="C1176" s="140" t="s">
        <v>8309</v>
      </c>
      <c r="D1176" s="140" t="s">
        <v>8307</v>
      </c>
      <c r="E1176" s="86"/>
      <c r="F1176" s="86" t="s">
        <v>980</v>
      </c>
      <c r="G1176" s="86">
        <v>5</v>
      </c>
      <c r="H1176" s="86" t="s">
        <v>1059</v>
      </c>
      <c r="I1176" s="86" t="s">
        <v>165</v>
      </c>
      <c r="J1176" s="86" t="s">
        <v>23</v>
      </c>
      <c r="K1176" s="86" t="s">
        <v>220</v>
      </c>
      <c r="L1176" s="86" t="s">
        <v>45</v>
      </c>
      <c r="M1176" s="86" t="s">
        <v>45</v>
      </c>
      <c r="N1176" s="86" t="s">
        <v>45</v>
      </c>
    </row>
    <row r="1177" spans="1:14" ht="15" customHeight="1">
      <c r="A1177" s="140" t="s">
        <v>2122</v>
      </c>
      <c r="B1177" s="140" t="s">
        <v>8681</v>
      </c>
      <c r="C1177" s="140" t="s">
        <v>8309</v>
      </c>
      <c r="D1177" s="140" t="s">
        <v>8308</v>
      </c>
      <c r="E1177" s="86"/>
      <c r="F1177" s="86" t="s">
        <v>980</v>
      </c>
      <c r="G1177" s="86">
        <v>5</v>
      </c>
      <c r="H1177" s="86" t="s">
        <v>1060</v>
      </c>
      <c r="I1177" s="86" t="s">
        <v>165</v>
      </c>
      <c r="J1177" s="86" t="s">
        <v>187</v>
      </c>
      <c r="K1177" s="86" t="s">
        <v>220</v>
      </c>
      <c r="L1177" s="86" t="s">
        <v>45</v>
      </c>
      <c r="M1177" s="86" t="s">
        <v>45</v>
      </c>
      <c r="N1177" s="86" t="s">
        <v>45</v>
      </c>
    </row>
    <row r="1178" spans="1:14">
      <c r="A1178" s="140" t="s">
        <v>2122</v>
      </c>
      <c r="B1178" s="140" t="s">
        <v>8681</v>
      </c>
      <c r="C1178" s="140" t="s">
        <v>10859</v>
      </c>
      <c r="D1178" s="140" t="s">
        <v>10856</v>
      </c>
      <c r="E1178" s="86"/>
      <c r="F1178" s="86" t="s">
        <v>980</v>
      </c>
      <c r="G1178" s="86">
        <v>5</v>
      </c>
      <c r="H1178" s="86" t="s">
        <v>1059</v>
      </c>
      <c r="I1178" s="86" t="s">
        <v>36</v>
      </c>
      <c r="J1178" s="86" t="s">
        <v>35</v>
      </c>
      <c r="K1178" s="86" t="s">
        <v>221</v>
      </c>
      <c r="L1178" s="86" t="s">
        <v>45</v>
      </c>
      <c r="M1178" s="86" t="s">
        <v>30</v>
      </c>
      <c r="N1178" s="86" t="s">
        <v>30</v>
      </c>
    </row>
    <row r="1179" spans="1:14" ht="15" customHeight="1">
      <c r="A1179" s="140" t="s">
        <v>2122</v>
      </c>
      <c r="B1179" s="140" t="s">
        <v>8681</v>
      </c>
      <c r="C1179" s="140" t="s">
        <v>1319</v>
      </c>
      <c r="D1179" s="140" t="s">
        <v>9165</v>
      </c>
      <c r="E1179" s="86"/>
      <c r="F1179" s="86" t="s">
        <v>982</v>
      </c>
      <c r="G1179" s="86">
        <v>4</v>
      </c>
      <c r="H1179" s="86" t="s">
        <v>1057</v>
      </c>
      <c r="I1179" s="86" t="s">
        <v>165</v>
      </c>
      <c r="J1179" s="86" t="s">
        <v>21</v>
      </c>
      <c r="K1179" s="86" t="s">
        <v>220</v>
      </c>
      <c r="L1179" s="86" t="s">
        <v>30</v>
      </c>
      <c r="M1179" s="86" t="s">
        <v>45</v>
      </c>
      <c r="N1179" s="86" t="s">
        <v>30</v>
      </c>
    </row>
    <row r="1180" spans="1:14" ht="15" customHeight="1">
      <c r="A1180" s="140" t="s">
        <v>2122</v>
      </c>
      <c r="B1180" s="140" t="s">
        <v>8681</v>
      </c>
      <c r="C1180" s="140" t="s">
        <v>1319</v>
      </c>
      <c r="D1180" s="140" t="s">
        <v>9166</v>
      </c>
      <c r="E1180" s="86"/>
      <c r="F1180" s="86" t="s">
        <v>980</v>
      </c>
      <c r="G1180" s="86">
        <v>5</v>
      </c>
      <c r="H1180" s="86" t="s">
        <v>1057</v>
      </c>
      <c r="I1180" s="86" t="s">
        <v>165</v>
      </c>
      <c r="J1180" s="86" t="s">
        <v>25</v>
      </c>
      <c r="K1180" s="86" t="s">
        <v>220</v>
      </c>
      <c r="L1180" s="86" t="s">
        <v>30</v>
      </c>
      <c r="M1180" s="86" t="s">
        <v>45</v>
      </c>
      <c r="N1180" s="86" t="s">
        <v>30</v>
      </c>
    </row>
    <row r="1181" spans="1:14">
      <c r="A1181" s="140" t="s">
        <v>2122</v>
      </c>
      <c r="B1181" s="140" t="s">
        <v>8681</v>
      </c>
      <c r="C1181" s="140" t="s">
        <v>1337</v>
      </c>
      <c r="D1181" s="140" t="s">
        <v>9780</v>
      </c>
      <c r="E1181" s="86"/>
      <c r="F1181" s="86" t="s">
        <v>979</v>
      </c>
      <c r="G1181" s="86">
        <v>3</v>
      </c>
      <c r="H1181" s="86" t="s">
        <v>1057</v>
      </c>
      <c r="I1181" s="86" t="s">
        <v>36</v>
      </c>
      <c r="J1181" s="86" t="s">
        <v>35</v>
      </c>
      <c r="K1181" s="86" t="s">
        <v>220</v>
      </c>
      <c r="L1181" s="86" t="s">
        <v>30</v>
      </c>
      <c r="M1181" s="86" t="s">
        <v>45</v>
      </c>
      <c r="N1181" s="86" t="s">
        <v>30</v>
      </c>
    </row>
    <row r="1182" spans="1:14" ht="15" customHeight="1">
      <c r="A1182" s="140" t="s">
        <v>2122</v>
      </c>
      <c r="B1182" s="140" t="s">
        <v>8681</v>
      </c>
      <c r="C1182" s="140" t="s">
        <v>5983</v>
      </c>
      <c r="D1182" s="140" t="s">
        <v>10010</v>
      </c>
      <c r="E1182" s="86"/>
      <c r="F1182" s="86" t="s">
        <v>980</v>
      </c>
      <c r="G1182" s="86">
        <v>5</v>
      </c>
      <c r="H1182" s="86" t="s">
        <v>1058</v>
      </c>
      <c r="I1182" s="86" t="s">
        <v>192</v>
      </c>
      <c r="J1182" s="86" t="s">
        <v>35</v>
      </c>
      <c r="K1182" s="86" t="s">
        <v>220</v>
      </c>
      <c r="L1182" s="86" t="s">
        <v>45</v>
      </c>
      <c r="M1182" s="86" t="s">
        <v>30</v>
      </c>
      <c r="N1182" s="86" t="s">
        <v>45</v>
      </c>
    </row>
    <row r="1183" spans="1:14" ht="15" customHeight="1">
      <c r="A1183" s="140" t="s">
        <v>2122</v>
      </c>
      <c r="B1183" s="140" t="s">
        <v>8681</v>
      </c>
      <c r="C1183" s="140" t="s">
        <v>5983</v>
      </c>
      <c r="D1183" s="140" t="s">
        <v>10011</v>
      </c>
      <c r="E1183" s="86"/>
      <c r="F1183" s="86" t="s">
        <v>980</v>
      </c>
      <c r="G1183" s="86">
        <v>5</v>
      </c>
      <c r="H1183" s="86" t="s">
        <v>1057</v>
      </c>
      <c r="I1183" s="86" t="s">
        <v>192</v>
      </c>
      <c r="J1183" s="86" t="s">
        <v>35</v>
      </c>
      <c r="K1183" s="86" t="s">
        <v>220</v>
      </c>
      <c r="L1183" s="86" t="s">
        <v>45</v>
      </c>
      <c r="M1183" s="86" t="s">
        <v>30</v>
      </c>
      <c r="N1183" s="86" t="s">
        <v>45</v>
      </c>
    </row>
    <row r="1184" spans="1:14" ht="15" customHeight="1">
      <c r="A1184" s="140" t="s">
        <v>2122</v>
      </c>
      <c r="B1184" s="140" t="s">
        <v>8681</v>
      </c>
      <c r="C1184" s="140" t="s">
        <v>5983</v>
      </c>
      <c r="D1184" s="140" t="s">
        <v>10012</v>
      </c>
      <c r="E1184" s="86"/>
      <c r="F1184" s="86" t="s">
        <v>980</v>
      </c>
      <c r="G1184" s="86">
        <v>5</v>
      </c>
      <c r="H1184" s="86" t="s">
        <v>1057</v>
      </c>
      <c r="I1184" s="86" t="s">
        <v>192</v>
      </c>
      <c r="J1184" s="86" t="s">
        <v>35</v>
      </c>
      <c r="K1184" s="86" t="s">
        <v>220</v>
      </c>
      <c r="L1184" s="86" t="s">
        <v>45</v>
      </c>
      <c r="M1184" s="86" t="s">
        <v>30</v>
      </c>
      <c r="N1184" s="86" t="s">
        <v>45</v>
      </c>
    </row>
    <row r="1185" spans="1:14" ht="15" customHeight="1">
      <c r="A1185" s="140" t="s">
        <v>2122</v>
      </c>
      <c r="B1185" s="140" t="s">
        <v>8681</v>
      </c>
      <c r="C1185" s="140" t="s">
        <v>7883</v>
      </c>
      <c r="D1185" s="140" t="s">
        <v>7884</v>
      </c>
      <c r="E1185" s="86"/>
      <c r="F1185" s="86" t="s">
        <v>980</v>
      </c>
      <c r="G1185" s="86">
        <v>5</v>
      </c>
      <c r="H1185" s="86" t="s">
        <v>1059</v>
      </c>
      <c r="I1185" s="86" t="s">
        <v>165</v>
      </c>
      <c r="J1185" s="86" t="s">
        <v>191</v>
      </c>
      <c r="K1185" s="86" t="s">
        <v>220</v>
      </c>
      <c r="L1185" s="86" t="s">
        <v>45</v>
      </c>
      <c r="M1185" s="86" t="s">
        <v>45</v>
      </c>
      <c r="N1185" s="86" t="s">
        <v>45</v>
      </c>
    </row>
    <row r="1186" spans="1:14" ht="15" customHeight="1">
      <c r="A1186" s="140" t="s">
        <v>2122</v>
      </c>
      <c r="B1186" s="140" t="s">
        <v>8681</v>
      </c>
      <c r="C1186" s="140" t="s">
        <v>1340</v>
      </c>
      <c r="D1186" s="140" t="s">
        <v>7569</v>
      </c>
      <c r="E1186" s="86"/>
      <c r="F1186" s="86" t="s">
        <v>980</v>
      </c>
      <c r="G1186" s="86">
        <v>5</v>
      </c>
      <c r="H1186" s="86" t="s">
        <v>1057</v>
      </c>
      <c r="I1186" s="86" t="s">
        <v>165</v>
      </c>
      <c r="J1186" s="86" t="s">
        <v>169</v>
      </c>
      <c r="K1186" s="86" t="s">
        <v>220</v>
      </c>
      <c r="L1186" s="86" t="s">
        <v>30</v>
      </c>
      <c r="M1186" s="86" t="s">
        <v>45</v>
      </c>
      <c r="N1186" s="86" t="s">
        <v>45</v>
      </c>
    </row>
    <row r="1187" spans="1:14" ht="15" customHeight="1">
      <c r="A1187" s="140" t="s">
        <v>2122</v>
      </c>
      <c r="B1187" s="140" t="s">
        <v>8681</v>
      </c>
      <c r="C1187" s="73" t="s">
        <v>1340</v>
      </c>
      <c r="D1187" s="140" t="s">
        <v>7568</v>
      </c>
      <c r="E1187" s="86"/>
      <c r="F1187" s="86" t="s">
        <v>980</v>
      </c>
      <c r="G1187" s="86">
        <v>5</v>
      </c>
      <c r="H1187" s="86" t="s">
        <v>1059</v>
      </c>
      <c r="I1187" s="86" t="s">
        <v>165</v>
      </c>
      <c r="J1187" s="86" t="s">
        <v>169</v>
      </c>
      <c r="K1187" s="86" t="s">
        <v>220</v>
      </c>
      <c r="L1187" s="86" t="s">
        <v>30</v>
      </c>
      <c r="M1187" s="86" t="s">
        <v>45</v>
      </c>
      <c r="N1187" s="86" t="s">
        <v>45</v>
      </c>
    </row>
    <row r="1188" spans="1:14" ht="15" customHeight="1">
      <c r="A1188" s="140" t="s">
        <v>2122</v>
      </c>
      <c r="B1188" s="140" t="s">
        <v>8681</v>
      </c>
      <c r="C1188" s="73" t="s">
        <v>1340</v>
      </c>
      <c r="D1188" s="140" t="s">
        <v>8630</v>
      </c>
      <c r="E1188" s="86"/>
      <c r="F1188" s="86" t="s">
        <v>980</v>
      </c>
      <c r="G1188" s="86">
        <v>5</v>
      </c>
      <c r="H1188" s="86" t="s">
        <v>1059</v>
      </c>
      <c r="I1188" s="86" t="s">
        <v>203</v>
      </c>
      <c r="J1188" s="86" t="s">
        <v>35</v>
      </c>
      <c r="K1188" s="86" t="s">
        <v>220</v>
      </c>
      <c r="L1188" s="86" t="s">
        <v>30</v>
      </c>
      <c r="M1188" s="86" t="s">
        <v>45</v>
      </c>
      <c r="N1188" s="86" t="s">
        <v>45</v>
      </c>
    </row>
    <row r="1189" spans="1:14">
      <c r="A1189" s="140" t="s">
        <v>2122</v>
      </c>
      <c r="B1189" s="140" t="s">
        <v>8681</v>
      </c>
      <c r="C1189" s="73" t="s">
        <v>10860</v>
      </c>
      <c r="D1189" s="140" t="s">
        <v>10857</v>
      </c>
      <c r="E1189" s="86"/>
      <c r="F1189" s="86" t="s">
        <v>980</v>
      </c>
      <c r="G1189" s="86">
        <v>5</v>
      </c>
      <c r="H1189" s="86" t="s">
        <v>1057</v>
      </c>
      <c r="I1189" s="86" t="s">
        <v>36</v>
      </c>
      <c r="J1189" s="86" t="s">
        <v>35</v>
      </c>
      <c r="K1189" s="86" t="s">
        <v>220</v>
      </c>
      <c r="L1189" s="86" t="s">
        <v>45</v>
      </c>
      <c r="M1189" s="86" t="s">
        <v>45</v>
      </c>
      <c r="N1189" s="86" t="s">
        <v>30</v>
      </c>
    </row>
    <row r="1190" spans="1:14" ht="15" customHeight="1">
      <c r="A1190" s="140" t="s">
        <v>2122</v>
      </c>
      <c r="B1190" s="140" t="s">
        <v>8681</v>
      </c>
      <c r="C1190" s="818" t="s">
        <v>10860</v>
      </c>
      <c r="D1190" s="140" t="s">
        <v>10858</v>
      </c>
      <c r="E1190" s="86"/>
      <c r="F1190" s="86" t="s">
        <v>980</v>
      </c>
      <c r="G1190" s="86">
        <v>5</v>
      </c>
      <c r="H1190" s="86" t="s">
        <v>1057</v>
      </c>
      <c r="I1190" s="86" t="s">
        <v>165</v>
      </c>
      <c r="J1190" s="86" t="s">
        <v>35</v>
      </c>
      <c r="K1190" s="86" t="s">
        <v>220</v>
      </c>
      <c r="L1190" s="86" t="s">
        <v>45</v>
      </c>
      <c r="M1190" s="86" t="s">
        <v>45</v>
      </c>
      <c r="N1190" s="86" t="s">
        <v>30</v>
      </c>
    </row>
    <row r="1191" spans="1:14" ht="15" customHeight="1">
      <c r="A1191" s="140" t="s">
        <v>2122</v>
      </c>
      <c r="B1191" s="140" t="s">
        <v>8681</v>
      </c>
      <c r="C1191" s="73" t="s">
        <v>1342</v>
      </c>
      <c r="D1191" s="140" t="s">
        <v>6953</v>
      </c>
      <c r="E1191" s="86"/>
      <c r="F1191" s="86" t="s">
        <v>980</v>
      </c>
      <c r="G1191" s="86">
        <v>5</v>
      </c>
      <c r="H1191" s="86" t="s">
        <v>1059</v>
      </c>
      <c r="I1191" s="86" t="s">
        <v>165</v>
      </c>
      <c r="J1191" s="86" t="s">
        <v>169</v>
      </c>
      <c r="K1191" s="86" t="s">
        <v>220</v>
      </c>
      <c r="L1191" s="86" t="s">
        <v>45</v>
      </c>
      <c r="M1191" s="86" t="s">
        <v>45</v>
      </c>
      <c r="N1191" s="86" t="s">
        <v>45</v>
      </c>
    </row>
    <row r="1192" spans="1:14" ht="15" customHeight="1">
      <c r="A1192" s="140" t="s">
        <v>2122</v>
      </c>
      <c r="B1192" s="140" t="s">
        <v>8681</v>
      </c>
      <c r="C1192" s="73" t="s">
        <v>1342</v>
      </c>
      <c r="D1192" s="140" t="s">
        <v>6954</v>
      </c>
      <c r="E1192" s="86"/>
      <c r="F1192" s="86" t="s">
        <v>980</v>
      </c>
      <c r="G1192" s="86">
        <v>5</v>
      </c>
      <c r="H1192" s="86" t="s">
        <v>1059</v>
      </c>
      <c r="I1192" s="86" t="s">
        <v>165</v>
      </c>
      <c r="J1192" s="86" t="s">
        <v>22</v>
      </c>
      <c r="K1192" s="86" t="s">
        <v>220</v>
      </c>
      <c r="L1192" s="86" t="s">
        <v>45</v>
      </c>
      <c r="M1192" s="86" t="s">
        <v>45</v>
      </c>
      <c r="N1192" s="86" t="s">
        <v>45</v>
      </c>
    </row>
    <row r="1193" spans="1:14" ht="15" customHeight="1">
      <c r="A1193" s="140" t="s">
        <v>2122</v>
      </c>
      <c r="B1193" s="140" t="s">
        <v>8681</v>
      </c>
      <c r="C1193" s="73" t="s">
        <v>1342</v>
      </c>
      <c r="D1193" s="140" t="s">
        <v>8679</v>
      </c>
      <c r="E1193" s="86"/>
      <c r="F1193" s="86" t="s">
        <v>980</v>
      </c>
      <c r="G1193" s="86">
        <v>5</v>
      </c>
      <c r="H1193" s="86" t="s">
        <v>1059</v>
      </c>
      <c r="I1193" s="86" t="s">
        <v>165</v>
      </c>
      <c r="J1193" s="86" t="s">
        <v>22</v>
      </c>
      <c r="K1193" s="86" t="s">
        <v>220</v>
      </c>
      <c r="L1193" s="86" t="s">
        <v>45</v>
      </c>
      <c r="M1193" s="86" t="s">
        <v>45</v>
      </c>
      <c r="N1193" s="86" t="s">
        <v>45</v>
      </c>
    </row>
    <row r="1194" spans="1:14" ht="15" customHeight="1">
      <c r="A1194" s="140" t="s">
        <v>2122</v>
      </c>
      <c r="B1194" s="140" t="s">
        <v>8681</v>
      </c>
      <c r="C1194" s="140" t="s">
        <v>1323</v>
      </c>
      <c r="D1194" s="140" t="s">
        <v>7567</v>
      </c>
      <c r="E1194" s="86"/>
      <c r="F1194" s="86" t="s">
        <v>979</v>
      </c>
      <c r="G1194" s="86">
        <v>3</v>
      </c>
      <c r="H1194" s="86" t="s">
        <v>1057</v>
      </c>
      <c r="I1194" s="86" t="s">
        <v>36</v>
      </c>
      <c r="J1194" s="86" t="s">
        <v>180</v>
      </c>
      <c r="K1194" s="86" t="s">
        <v>221</v>
      </c>
      <c r="L1194" s="86" t="s">
        <v>30</v>
      </c>
      <c r="M1194" s="86" t="s">
        <v>45</v>
      </c>
      <c r="N1194" s="86" t="s">
        <v>45</v>
      </c>
    </row>
    <row r="1195" spans="1:14" ht="15" customHeight="1">
      <c r="A1195" s="140" t="s">
        <v>2122</v>
      </c>
      <c r="B1195" s="140" t="s">
        <v>8681</v>
      </c>
      <c r="C1195" s="140" t="s">
        <v>1323</v>
      </c>
      <c r="D1195" s="140" t="s">
        <v>7566</v>
      </c>
      <c r="E1195" s="86"/>
      <c r="F1195" s="86" t="s">
        <v>979</v>
      </c>
      <c r="G1195" s="86">
        <v>3</v>
      </c>
      <c r="H1195" s="86" t="s">
        <v>1059</v>
      </c>
      <c r="I1195" s="86" t="s">
        <v>36</v>
      </c>
      <c r="J1195" s="86" t="s">
        <v>180</v>
      </c>
      <c r="K1195" s="86" t="s">
        <v>221</v>
      </c>
      <c r="L1195" s="86" t="s">
        <v>30</v>
      </c>
      <c r="M1195" s="86" t="s">
        <v>45</v>
      </c>
      <c r="N1195" s="86" t="s">
        <v>45</v>
      </c>
    </row>
    <row r="1196" spans="1:14" ht="15" customHeight="1">
      <c r="A1196" s="140" t="s">
        <v>2122</v>
      </c>
      <c r="B1196" s="140" t="s">
        <v>8681</v>
      </c>
      <c r="C1196" s="73" t="s">
        <v>1323</v>
      </c>
      <c r="D1196" s="140" t="s">
        <v>8680</v>
      </c>
      <c r="E1196" s="86"/>
      <c r="F1196" s="86" t="s">
        <v>982</v>
      </c>
      <c r="G1196" s="86">
        <v>4</v>
      </c>
      <c r="H1196" s="86" t="s">
        <v>1057</v>
      </c>
      <c r="I1196" s="86" t="s">
        <v>192</v>
      </c>
      <c r="J1196" s="86" t="s">
        <v>35</v>
      </c>
      <c r="K1196" s="86" t="s">
        <v>220</v>
      </c>
      <c r="L1196" s="86" t="s">
        <v>45</v>
      </c>
      <c r="M1196" s="86" t="s">
        <v>45</v>
      </c>
      <c r="N1196" s="86" t="s">
        <v>45</v>
      </c>
    </row>
    <row r="1197" spans="1:14" ht="15" customHeight="1">
      <c r="A1197" s="140" t="s">
        <v>2122</v>
      </c>
      <c r="B1197" s="140" t="s">
        <v>8681</v>
      </c>
      <c r="C1197" s="140" t="s">
        <v>1323</v>
      </c>
      <c r="D1197" s="140" t="s">
        <v>7935</v>
      </c>
      <c r="E1197" s="86"/>
      <c r="F1197" s="86" t="s">
        <v>980</v>
      </c>
      <c r="G1197" s="86">
        <v>5</v>
      </c>
      <c r="H1197" s="86" t="s">
        <v>1057</v>
      </c>
      <c r="I1197" s="86" t="s">
        <v>165</v>
      </c>
      <c r="J1197" s="86" t="s">
        <v>35</v>
      </c>
      <c r="K1197" s="86" t="s">
        <v>220</v>
      </c>
      <c r="L1197" s="86" t="s">
        <v>30</v>
      </c>
      <c r="M1197" s="86" t="s">
        <v>45</v>
      </c>
      <c r="N1197" s="86" t="s">
        <v>45</v>
      </c>
    </row>
    <row r="1198" spans="1:14" ht="15" customHeight="1">
      <c r="A1198" s="140" t="s">
        <v>2122</v>
      </c>
      <c r="B1198" s="140" t="s">
        <v>8681</v>
      </c>
      <c r="C1198" s="140" t="s">
        <v>1323</v>
      </c>
      <c r="D1198" s="140" t="s">
        <v>7565</v>
      </c>
      <c r="E1198" s="86"/>
      <c r="F1198" s="86" t="s">
        <v>981</v>
      </c>
      <c r="G1198" s="86">
        <v>1</v>
      </c>
      <c r="H1198" s="86" t="s">
        <v>1057</v>
      </c>
      <c r="I1198" s="86" t="s">
        <v>190</v>
      </c>
      <c r="J1198" s="86" t="s">
        <v>25</v>
      </c>
      <c r="K1198" s="86" t="s">
        <v>220</v>
      </c>
      <c r="L1198" s="86" t="s">
        <v>30</v>
      </c>
      <c r="M1198" s="86" t="s">
        <v>45</v>
      </c>
      <c r="N1198" s="86" t="s">
        <v>45</v>
      </c>
    </row>
    <row r="1199" spans="1:14" ht="15" customHeight="1">
      <c r="A1199" s="140" t="s">
        <v>2122</v>
      </c>
      <c r="B1199" s="140" t="s">
        <v>8681</v>
      </c>
      <c r="C1199" s="140" t="s">
        <v>1323</v>
      </c>
      <c r="D1199" s="140" t="s">
        <v>7564</v>
      </c>
      <c r="E1199" s="86"/>
      <c r="F1199" s="86" t="s">
        <v>981</v>
      </c>
      <c r="G1199" s="86">
        <v>1</v>
      </c>
      <c r="H1199" s="86" t="s">
        <v>1059</v>
      </c>
      <c r="I1199" s="86" t="s">
        <v>190</v>
      </c>
      <c r="J1199" s="86" t="s">
        <v>25</v>
      </c>
      <c r="K1199" s="86" t="s">
        <v>220</v>
      </c>
      <c r="L1199" s="86" t="s">
        <v>30</v>
      </c>
      <c r="M1199" s="86" t="s">
        <v>45</v>
      </c>
      <c r="N1199" s="86" t="s">
        <v>45</v>
      </c>
    </row>
    <row r="1200" spans="1:14" ht="15" customHeight="1">
      <c r="A1200" s="140" t="s">
        <v>2122</v>
      </c>
      <c r="B1200" s="140" t="s">
        <v>7703</v>
      </c>
      <c r="C1200" s="140" t="s">
        <v>1318</v>
      </c>
      <c r="D1200" s="140" t="s">
        <v>7586</v>
      </c>
      <c r="E1200" s="86"/>
      <c r="F1200" s="86" t="s">
        <v>980</v>
      </c>
      <c r="G1200" s="86">
        <v>5</v>
      </c>
      <c r="H1200" s="86" t="s">
        <v>1057</v>
      </c>
      <c r="I1200" s="86" t="s">
        <v>165</v>
      </c>
      <c r="J1200" s="86" t="s">
        <v>35</v>
      </c>
      <c r="K1200" s="86" t="s">
        <v>6535</v>
      </c>
      <c r="L1200" s="86" t="s">
        <v>30</v>
      </c>
      <c r="M1200" s="86" t="s">
        <v>45</v>
      </c>
      <c r="N1200" s="86" t="s">
        <v>45</v>
      </c>
    </row>
    <row r="1201" spans="1:14" ht="15" customHeight="1">
      <c r="A1201" s="140" t="s">
        <v>2122</v>
      </c>
      <c r="B1201" s="140" t="s">
        <v>7703</v>
      </c>
      <c r="C1201" s="140" t="s">
        <v>1318</v>
      </c>
      <c r="D1201" s="140" t="s">
        <v>8000</v>
      </c>
      <c r="E1201" s="86"/>
      <c r="F1201" s="86" t="s">
        <v>982</v>
      </c>
      <c r="G1201" s="86">
        <v>4</v>
      </c>
      <c r="H1201" s="86" t="s">
        <v>1057</v>
      </c>
      <c r="I1201" s="86" t="s">
        <v>192</v>
      </c>
      <c r="J1201" s="86" t="s">
        <v>35</v>
      </c>
      <c r="K1201" s="86" t="s">
        <v>6535</v>
      </c>
      <c r="L1201" s="86" t="s">
        <v>45</v>
      </c>
      <c r="M1201" s="86" t="s">
        <v>45</v>
      </c>
      <c r="N1201" s="86" t="s">
        <v>30</v>
      </c>
    </row>
    <row r="1202" spans="1:14" ht="15" customHeight="1">
      <c r="A1202" s="140" t="s">
        <v>2122</v>
      </c>
      <c r="B1202" s="140" t="s">
        <v>7703</v>
      </c>
      <c r="C1202" s="140" t="s">
        <v>1318</v>
      </c>
      <c r="D1202" s="73" t="s">
        <v>7652</v>
      </c>
      <c r="E1202" s="86"/>
      <c r="F1202" s="86" t="s">
        <v>982</v>
      </c>
      <c r="G1202" s="86">
        <v>4</v>
      </c>
      <c r="H1202" s="86" t="s">
        <v>1059</v>
      </c>
      <c r="I1202" s="86" t="s">
        <v>192</v>
      </c>
      <c r="J1202" s="86" t="s">
        <v>191</v>
      </c>
      <c r="K1202" s="86" t="s">
        <v>220</v>
      </c>
      <c r="L1202" s="86" t="s">
        <v>30</v>
      </c>
      <c r="M1202" s="86" t="s">
        <v>45</v>
      </c>
      <c r="N1202" s="86" t="s">
        <v>45</v>
      </c>
    </row>
    <row r="1203" spans="1:14" ht="15" customHeight="1">
      <c r="A1203" s="140" t="s">
        <v>2122</v>
      </c>
      <c r="B1203" s="140" t="s">
        <v>7703</v>
      </c>
      <c r="C1203" s="140" t="s">
        <v>1318</v>
      </c>
      <c r="D1203" s="73" t="s">
        <v>7653</v>
      </c>
      <c r="E1203" s="86"/>
      <c r="F1203" s="86" t="s">
        <v>982</v>
      </c>
      <c r="G1203" s="86">
        <v>4</v>
      </c>
      <c r="H1203" s="86" t="s">
        <v>1058</v>
      </c>
      <c r="I1203" s="86" t="s">
        <v>192</v>
      </c>
      <c r="J1203" s="86" t="s">
        <v>191</v>
      </c>
      <c r="K1203" s="86" t="s">
        <v>220</v>
      </c>
      <c r="L1203" s="86" t="s">
        <v>30</v>
      </c>
      <c r="M1203" s="86" t="s">
        <v>45</v>
      </c>
      <c r="N1203" s="86" t="s">
        <v>30</v>
      </c>
    </row>
    <row r="1204" spans="1:14" ht="15" customHeight="1">
      <c r="A1204" s="140" t="s">
        <v>2122</v>
      </c>
      <c r="B1204" s="140" t="s">
        <v>7703</v>
      </c>
      <c r="C1204" s="140" t="s">
        <v>1318</v>
      </c>
      <c r="D1204" s="73" t="s">
        <v>7654</v>
      </c>
      <c r="E1204" s="86"/>
      <c r="F1204" s="86" t="s">
        <v>982</v>
      </c>
      <c r="G1204" s="86">
        <v>4</v>
      </c>
      <c r="H1204" s="86" t="s">
        <v>1061</v>
      </c>
      <c r="I1204" s="86" t="s">
        <v>192</v>
      </c>
      <c r="J1204" s="86" t="s">
        <v>191</v>
      </c>
      <c r="K1204" s="86" t="s">
        <v>220</v>
      </c>
      <c r="L1204" s="86" t="s">
        <v>30</v>
      </c>
      <c r="M1204" s="86" t="s">
        <v>45</v>
      </c>
      <c r="N1204" s="86" t="s">
        <v>30</v>
      </c>
    </row>
    <row r="1205" spans="1:14" ht="15" customHeight="1">
      <c r="A1205" s="140" t="s">
        <v>2122</v>
      </c>
      <c r="B1205" s="140" t="s">
        <v>7703</v>
      </c>
      <c r="C1205" s="140" t="s">
        <v>1318</v>
      </c>
      <c r="D1205" s="73" t="s">
        <v>7655</v>
      </c>
      <c r="E1205" s="86"/>
      <c r="F1205" s="86" t="s">
        <v>982</v>
      </c>
      <c r="G1205" s="86">
        <v>4</v>
      </c>
      <c r="H1205" s="86" t="s">
        <v>1057</v>
      </c>
      <c r="I1205" s="86" t="s">
        <v>192</v>
      </c>
      <c r="J1205" s="86" t="s">
        <v>191</v>
      </c>
      <c r="K1205" s="86" t="s">
        <v>220</v>
      </c>
      <c r="L1205" s="86" t="s">
        <v>30</v>
      </c>
      <c r="M1205" s="86" t="s">
        <v>45</v>
      </c>
      <c r="N1205" s="86" t="s">
        <v>30</v>
      </c>
    </row>
    <row r="1206" spans="1:14" ht="15" customHeight="1">
      <c r="A1206" s="140" t="s">
        <v>2122</v>
      </c>
      <c r="B1206" s="140" t="s">
        <v>7703</v>
      </c>
      <c r="C1206" s="140" t="s">
        <v>1318</v>
      </c>
      <c r="D1206" s="140" t="s">
        <v>8306</v>
      </c>
      <c r="E1206" s="86"/>
      <c r="F1206" s="86" t="s">
        <v>983</v>
      </c>
      <c r="G1206" s="86">
        <v>2</v>
      </c>
      <c r="H1206" s="86" t="s">
        <v>1057</v>
      </c>
      <c r="I1206" s="86" t="s">
        <v>36</v>
      </c>
      <c r="J1206" s="86" t="s">
        <v>191</v>
      </c>
      <c r="K1206" s="86" t="s">
        <v>221</v>
      </c>
      <c r="L1206" s="86" t="s">
        <v>45</v>
      </c>
      <c r="M1206" s="86" t="s">
        <v>45</v>
      </c>
      <c r="N1206" s="86" t="s">
        <v>30</v>
      </c>
    </row>
    <row r="1207" spans="1:14" ht="15" customHeight="1">
      <c r="A1207" s="140" t="s">
        <v>2122</v>
      </c>
      <c r="B1207" s="140" t="s">
        <v>7703</v>
      </c>
      <c r="C1207" s="140" t="s">
        <v>6399</v>
      </c>
      <c r="D1207" s="73" t="s">
        <v>7422</v>
      </c>
      <c r="E1207" s="86"/>
      <c r="F1207" s="86" t="s">
        <v>980</v>
      </c>
      <c r="G1207" s="86">
        <v>5</v>
      </c>
      <c r="H1207" s="86" t="s">
        <v>1059</v>
      </c>
      <c r="I1207" s="86" t="s">
        <v>165</v>
      </c>
      <c r="J1207" s="86" t="s">
        <v>180</v>
      </c>
      <c r="K1207" s="86" t="s">
        <v>220</v>
      </c>
      <c r="L1207" s="86" t="s">
        <v>45</v>
      </c>
      <c r="M1207" s="86" t="s">
        <v>30</v>
      </c>
      <c r="N1207" s="86" t="s">
        <v>45</v>
      </c>
    </row>
    <row r="1208" spans="1:14" ht="15" customHeight="1">
      <c r="A1208" s="140" t="s">
        <v>2122</v>
      </c>
      <c r="B1208" s="140" t="s">
        <v>7703</v>
      </c>
      <c r="C1208" s="140" t="s">
        <v>6399</v>
      </c>
      <c r="D1208" s="73" t="s">
        <v>7925</v>
      </c>
      <c r="E1208" s="86"/>
      <c r="F1208" s="86" t="s">
        <v>980</v>
      </c>
      <c r="G1208" s="86">
        <v>5</v>
      </c>
      <c r="H1208" s="86" t="s">
        <v>1059</v>
      </c>
      <c r="I1208" s="86" t="s">
        <v>165</v>
      </c>
      <c r="J1208" s="86" t="s">
        <v>35</v>
      </c>
      <c r="K1208" s="86" t="s">
        <v>220</v>
      </c>
      <c r="L1208" s="86" t="s">
        <v>45</v>
      </c>
      <c r="M1208" s="86" t="s">
        <v>30</v>
      </c>
      <c r="N1208" s="86" t="s">
        <v>45</v>
      </c>
    </row>
    <row r="1209" spans="1:14" ht="15" customHeight="1">
      <c r="A1209" s="140" t="s">
        <v>2122</v>
      </c>
      <c r="B1209" s="140" t="s">
        <v>7703</v>
      </c>
      <c r="C1209" s="140" t="s">
        <v>6399</v>
      </c>
      <c r="D1209" s="73" t="s">
        <v>7423</v>
      </c>
      <c r="E1209" s="86"/>
      <c r="F1209" s="86" t="s">
        <v>980</v>
      </c>
      <c r="G1209" s="86">
        <v>5</v>
      </c>
      <c r="H1209" s="86" t="s">
        <v>1059</v>
      </c>
      <c r="I1209" s="86" t="s">
        <v>165</v>
      </c>
      <c r="J1209" s="86" t="s">
        <v>35</v>
      </c>
      <c r="K1209" s="86" t="s">
        <v>220</v>
      </c>
      <c r="L1209" s="86" t="s">
        <v>45</v>
      </c>
      <c r="M1209" s="86" t="s">
        <v>30</v>
      </c>
      <c r="N1209" s="86" t="s">
        <v>45</v>
      </c>
    </row>
    <row r="1210" spans="1:14" ht="15" customHeight="1">
      <c r="A1210" s="140" t="s">
        <v>2122</v>
      </c>
      <c r="B1210" s="140" t="s">
        <v>7703</v>
      </c>
      <c r="C1210" s="140" t="s">
        <v>6399</v>
      </c>
      <c r="D1210" s="73" t="s">
        <v>7926</v>
      </c>
      <c r="E1210" s="86"/>
      <c r="F1210" s="86" t="s">
        <v>980</v>
      </c>
      <c r="G1210" s="86">
        <v>5</v>
      </c>
      <c r="H1210" s="86" t="s">
        <v>1059</v>
      </c>
      <c r="I1210" s="86" t="s">
        <v>165</v>
      </c>
      <c r="J1210" s="86" t="s">
        <v>191</v>
      </c>
      <c r="K1210" s="86" t="s">
        <v>220</v>
      </c>
      <c r="L1210" s="86" t="s">
        <v>45</v>
      </c>
      <c r="M1210" s="86" t="s">
        <v>30</v>
      </c>
      <c r="N1210" s="86" t="s">
        <v>45</v>
      </c>
    </row>
    <row r="1211" spans="1:14" ht="15" customHeight="1">
      <c r="A1211" s="140" t="s">
        <v>2122</v>
      </c>
      <c r="B1211" s="140" t="s">
        <v>7703</v>
      </c>
      <c r="C1211" s="140" t="s">
        <v>5986</v>
      </c>
      <c r="D1211" s="140" t="s">
        <v>5984</v>
      </c>
      <c r="E1211" s="86"/>
      <c r="F1211" s="86" t="s">
        <v>980</v>
      </c>
      <c r="G1211" s="86">
        <v>5</v>
      </c>
      <c r="H1211" s="86" t="s">
        <v>1057</v>
      </c>
      <c r="I1211" s="86" t="s">
        <v>192</v>
      </c>
      <c r="J1211" s="86" t="s">
        <v>35</v>
      </c>
      <c r="K1211" s="86" t="s">
        <v>220</v>
      </c>
      <c r="L1211" s="86" t="s">
        <v>45</v>
      </c>
      <c r="M1211" s="86" t="s">
        <v>30</v>
      </c>
      <c r="N1211" s="86" t="s">
        <v>45</v>
      </c>
    </row>
    <row r="1212" spans="1:14" ht="15" customHeight="1">
      <c r="A1212" s="140" t="s">
        <v>2122</v>
      </c>
      <c r="B1212" s="140" t="s">
        <v>7703</v>
      </c>
      <c r="C1212" s="140" t="s">
        <v>5986</v>
      </c>
      <c r="D1212" s="73" t="s">
        <v>5985</v>
      </c>
      <c r="E1212" s="86"/>
      <c r="F1212" s="86" t="s">
        <v>980</v>
      </c>
      <c r="G1212" s="86">
        <v>5</v>
      </c>
      <c r="H1212" s="86" t="s">
        <v>1059</v>
      </c>
      <c r="I1212" s="86" t="s">
        <v>192</v>
      </c>
      <c r="J1212" s="86" t="s">
        <v>35</v>
      </c>
      <c r="K1212" s="86" t="s">
        <v>220</v>
      </c>
      <c r="L1212" s="86" t="s">
        <v>45</v>
      </c>
      <c r="M1212" s="86" t="s">
        <v>30</v>
      </c>
      <c r="N1212" s="86" t="s">
        <v>45</v>
      </c>
    </row>
    <row r="1213" spans="1:14" ht="15" customHeight="1">
      <c r="A1213" s="140" t="s">
        <v>2122</v>
      </c>
      <c r="B1213" s="140" t="s">
        <v>7703</v>
      </c>
      <c r="C1213" s="140" t="s">
        <v>7372</v>
      </c>
      <c r="D1213" s="140" t="s">
        <v>9164</v>
      </c>
      <c r="E1213" s="86"/>
      <c r="F1213" s="86" t="s">
        <v>982</v>
      </c>
      <c r="G1213" s="86">
        <v>4</v>
      </c>
      <c r="H1213" s="86" t="s">
        <v>1057</v>
      </c>
      <c r="I1213" s="86" t="s">
        <v>192</v>
      </c>
      <c r="J1213" s="86" t="s">
        <v>35</v>
      </c>
      <c r="K1213" s="86" t="s">
        <v>220</v>
      </c>
      <c r="L1213" s="86" t="s">
        <v>45</v>
      </c>
      <c r="M1213" s="86" t="s">
        <v>45</v>
      </c>
      <c r="N1213" s="86" t="s">
        <v>30</v>
      </c>
    </row>
    <row r="1214" spans="1:14" ht="15" customHeight="1">
      <c r="A1214" s="140" t="s">
        <v>2122</v>
      </c>
      <c r="B1214" s="140" t="s">
        <v>7703</v>
      </c>
      <c r="C1214" s="140" t="s">
        <v>7372</v>
      </c>
      <c r="D1214" s="140" t="s">
        <v>8826</v>
      </c>
      <c r="E1214" s="86"/>
      <c r="F1214" s="86" t="s">
        <v>982</v>
      </c>
      <c r="G1214" s="86">
        <v>4</v>
      </c>
      <c r="H1214" s="86" t="s">
        <v>1059</v>
      </c>
      <c r="I1214" s="86" t="s">
        <v>165</v>
      </c>
      <c r="J1214" s="86" t="s">
        <v>35</v>
      </c>
      <c r="K1214" s="86" t="s">
        <v>220</v>
      </c>
      <c r="L1214" s="86" t="s">
        <v>45</v>
      </c>
      <c r="M1214" s="86" t="s">
        <v>45</v>
      </c>
      <c r="N1214" s="86" t="s">
        <v>45</v>
      </c>
    </row>
    <row r="1215" spans="1:14" ht="15" customHeight="1">
      <c r="A1215" s="140" t="s">
        <v>2122</v>
      </c>
      <c r="B1215" s="140" t="s">
        <v>7703</v>
      </c>
      <c r="C1215" s="140" t="s">
        <v>1320</v>
      </c>
      <c r="D1215" s="140" t="s">
        <v>7927</v>
      </c>
      <c r="E1215" s="86"/>
      <c r="F1215" s="86" t="s">
        <v>980</v>
      </c>
      <c r="G1215" s="86">
        <v>5</v>
      </c>
      <c r="H1215" s="86" t="s">
        <v>1059</v>
      </c>
      <c r="I1215" s="86" t="s">
        <v>165</v>
      </c>
      <c r="J1215" s="86" t="s">
        <v>180</v>
      </c>
      <c r="K1215" s="86" t="s">
        <v>220</v>
      </c>
      <c r="L1215" s="86" t="s">
        <v>30</v>
      </c>
      <c r="M1215" s="86" t="s">
        <v>45</v>
      </c>
      <c r="N1215" s="86" t="s">
        <v>30</v>
      </c>
    </row>
    <row r="1216" spans="1:14" ht="15" customHeight="1">
      <c r="A1216" s="140" t="s">
        <v>2122</v>
      </c>
      <c r="B1216" s="140" t="s">
        <v>7703</v>
      </c>
      <c r="C1216" s="140" t="s">
        <v>1320</v>
      </c>
      <c r="D1216" s="140" t="s">
        <v>7582</v>
      </c>
      <c r="E1216" s="86"/>
      <c r="F1216" s="86" t="s">
        <v>980</v>
      </c>
      <c r="G1216" s="86">
        <v>5</v>
      </c>
      <c r="H1216" s="86" t="s">
        <v>1057</v>
      </c>
      <c r="I1216" s="86" t="s">
        <v>165</v>
      </c>
      <c r="J1216" s="86" t="s">
        <v>23</v>
      </c>
      <c r="K1216" s="86" t="s">
        <v>220</v>
      </c>
      <c r="L1216" s="86" t="s">
        <v>30</v>
      </c>
      <c r="M1216" s="86" t="s">
        <v>45</v>
      </c>
      <c r="N1216" s="86" t="s">
        <v>45</v>
      </c>
    </row>
    <row r="1217" spans="1:14" ht="15" customHeight="1">
      <c r="A1217" s="140" t="s">
        <v>2122</v>
      </c>
      <c r="B1217" s="140" t="s">
        <v>7703</v>
      </c>
      <c r="C1217" s="140" t="s">
        <v>1320</v>
      </c>
      <c r="D1217" s="140" t="s">
        <v>7581</v>
      </c>
      <c r="E1217" s="86"/>
      <c r="F1217" s="86" t="s">
        <v>980</v>
      </c>
      <c r="G1217" s="86">
        <v>5</v>
      </c>
      <c r="H1217" s="86" t="s">
        <v>1059</v>
      </c>
      <c r="I1217" s="86" t="s">
        <v>165</v>
      </c>
      <c r="J1217" s="86" t="s">
        <v>23</v>
      </c>
      <c r="K1217" s="86" t="s">
        <v>220</v>
      </c>
      <c r="L1217" s="86" t="s">
        <v>30</v>
      </c>
      <c r="M1217" s="86" t="s">
        <v>45</v>
      </c>
      <c r="N1217" s="86" t="s">
        <v>45</v>
      </c>
    </row>
    <row r="1218" spans="1:14" ht="15" customHeight="1">
      <c r="A1218" s="140" t="s">
        <v>2122</v>
      </c>
      <c r="B1218" s="140" t="s">
        <v>7703</v>
      </c>
      <c r="C1218" s="140" t="s">
        <v>1320</v>
      </c>
      <c r="D1218" s="140" t="s">
        <v>7580</v>
      </c>
      <c r="E1218" s="86"/>
      <c r="F1218" s="86" t="s">
        <v>980</v>
      </c>
      <c r="G1218" s="86">
        <v>5</v>
      </c>
      <c r="H1218" s="86" t="s">
        <v>1057</v>
      </c>
      <c r="I1218" s="86" t="s">
        <v>165</v>
      </c>
      <c r="J1218" s="86" t="s">
        <v>187</v>
      </c>
      <c r="K1218" s="86" t="s">
        <v>220</v>
      </c>
      <c r="L1218" s="86" t="s">
        <v>30</v>
      </c>
      <c r="M1218" s="86" t="s">
        <v>45</v>
      </c>
      <c r="N1218" s="86" t="s">
        <v>45</v>
      </c>
    </row>
    <row r="1219" spans="1:14" ht="15" customHeight="1">
      <c r="A1219" s="140" t="s">
        <v>2122</v>
      </c>
      <c r="B1219" s="140" t="s">
        <v>7703</v>
      </c>
      <c r="C1219" s="140" t="s">
        <v>1320</v>
      </c>
      <c r="D1219" s="140" t="s">
        <v>7579</v>
      </c>
      <c r="E1219" s="86"/>
      <c r="F1219" s="86" t="s">
        <v>980</v>
      </c>
      <c r="G1219" s="86">
        <v>5</v>
      </c>
      <c r="H1219" s="86" t="s">
        <v>1059</v>
      </c>
      <c r="I1219" s="86" t="s">
        <v>165</v>
      </c>
      <c r="J1219" s="86" t="s">
        <v>187</v>
      </c>
      <c r="K1219" s="86" t="s">
        <v>220</v>
      </c>
      <c r="L1219" s="86" t="s">
        <v>30</v>
      </c>
      <c r="M1219" s="86" t="s">
        <v>45</v>
      </c>
      <c r="N1219" s="86" t="s">
        <v>45</v>
      </c>
    </row>
    <row r="1220" spans="1:14" ht="15" customHeight="1">
      <c r="A1220" s="140" t="s">
        <v>2122</v>
      </c>
      <c r="B1220" s="140" t="s">
        <v>7703</v>
      </c>
      <c r="C1220" s="140" t="s">
        <v>1320</v>
      </c>
      <c r="D1220" s="140" t="s">
        <v>8828</v>
      </c>
      <c r="E1220" s="86"/>
      <c r="F1220" s="86" t="s">
        <v>981</v>
      </c>
      <c r="G1220" s="86">
        <v>1</v>
      </c>
      <c r="H1220" s="86" t="s">
        <v>1059</v>
      </c>
      <c r="I1220" s="86" t="s">
        <v>57</v>
      </c>
      <c r="J1220" s="86" t="s">
        <v>191</v>
      </c>
      <c r="K1220" s="86" t="s">
        <v>220</v>
      </c>
      <c r="L1220" s="86" t="s">
        <v>45</v>
      </c>
      <c r="M1220" s="86" t="s">
        <v>45</v>
      </c>
      <c r="N1220" s="86" t="s">
        <v>30</v>
      </c>
    </row>
    <row r="1221" spans="1:14" ht="15" customHeight="1">
      <c r="A1221" s="140" t="s">
        <v>2122</v>
      </c>
      <c r="B1221" s="140" t="s">
        <v>7703</v>
      </c>
      <c r="C1221" s="140" t="s">
        <v>1320</v>
      </c>
      <c r="D1221" s="140" t="s">
        <v>7578</v>
      </c>
      <c r="E1221" s="86"/>
      <c r="F1221" s="86" t="s">
        <v>979</v>
      </c>
      <c r="G1221" s="86">
        <v>3</v>
      </c>
      <c r="H1221" s="86" t="s">
        <v>1059</v>
      </c>
      <c r="I1221" s="86" t="s">
        <v>36</v>
      </c>
      <c r="J1221" s="86" t="s">
        <v>191</v>
      </c>
      <c r="K1221" s="86" t="s">
        <v>221</v>
      </c>
      <c r="L1221" s="86" t="s">
        <v>30</v>
      </c>
      <c r="M1221" s="86" t="s">
        <v>45</v>
      </c>
      <c r="N1221" s="86" t="s">
        <v>45</v>
      </c>
    </row>
    <row r="1222" spans="1:14" ht="15" customHeight="1">
      <c r="A1222" s="140" t="s">
        <v>2122</v>
      </c>
      <c r="B1222" s="140" t="s">
        <v>7703</v>
      </c>
      <c r="C1222" s="140" t="s">
        <v>1320</v>
      </c>
      <c r="D1222" s="140" t="s">
        <v>7577</v>
      </c>
      <c r="E1222" s="86"/>
      <c r="F1222" s="86" t="s">
        <v>979</v>
      </c>
      <c r="G1222" s="86">
        <v>3</v>
      </c>
      <c r="H1222" s="86" t="s">
        <v>1061</v>
      </c>
      <c r="I1222" s="86" t="s">
        <v>36</v>
      </c>
      <c r="J1222" s="86" t="s">
        <v>191</v>
      </c>
      <c r="K1222" s="86" t="s">
        <v>221</v>
      </c>
      <c r="L1222" s="86" t="s">
        <v>30</v>
      </c>
      <c r="M1222" s="86" t="s">
        <v>45</v>
      </c>
      <c r="N1222" s="86" t="s">
        <v>30</v>
      </c>
    </row>
    <row r="1223" spans="1:14" ht="15" customHeight="1">
      <c r="A1223" s="140" t="s">
        <v>2122</v>
      </c>
      <c r="B1223" s="140" t="s">
        <v>7703</v>
      </c>
      <c r="C1223" s="140" t="s">
        <v>1320</v>
      </c>
      <c r="D1223" s="140" t="s">
        <v>6392</v>
      </c>
      <c r="E1223" s="86"/>
      <c r="F1223" s="86" t="s">
        <v>979</v>
      </c>
      <c r="G1223" s="86">
        <v>3</v>
      </c>
      <c r="H1223" s="86" t="s">
        <v>1057</v>
      </c>
      <c r="I1223" s="86" t="s">
        <v>36</v>
      </c>
      <c r="J1223" s="86" t="s">
        <v>191</v>
      </c>
      <c r="K1223" s="86" t="s">
        <v>221</v>
      </c>
      <c r="L1223" s="86" t="s">
        <v>30</v>
      </c>
      <c r="M1223" s="86" t="s">
        <v>45</v>
      </c>
      <c r="N1223" s="86" t="s">
        <v>30</v>
      </c>
    </row>
    <row r="1224" spans="1:14" ht="15" customHeight="1">
      <c r="A1224" s="140" t="s">
        <v>2122</v>
      </c>
      <c r="B1224" s="140" t="s">
        <v>7703</v>
      </c>
      <c r="C1224" s="73" t="s">
        <v>6733</v>
      </c>
      <c r="D1224" s="140" t="s">
        <v>7656</v>
      </c>
      <c r="E1224" s="86"/>
      <c r="F1224" s="86" t="s">
        <v>979</v>
      </c>
      <c r="G1224" s="86">
        <v>3</v>
      </c>
      <c r="H1224" s="86" t="s">
        <v>1057</v>
      </c>
      <c r="I1224" s="86" t="s">
        <v>192</v>
      </c>
      <c r="J1224" s="86" t="s">
        <v>180</v>
      </c>
      <c r="K1224" s="86" t="s">
        <v>220</v>
      </c>
      <c r="L1224" s="86" t="s">
        <v>30</v>
      </c>
      <c r="M1224" s="86" t="s">
        <v>45</v>
      </c>
      <c r="N1224" s="86" t="s">
        <v>30</v>
      </c>
    </row>
    <row r="1225" spans="1:14" ht="15" customHeight="1">
      <c r="A1225" s="140" t="s">
        <v>2122</v>
      </c>
      <c r="B1225" s="140" t="s">
        <v>7703</v>
      </c>
      <c r="C1225" s="73" t="s">
        <v>6733</v>
      </c>
      <c r="D1225" s="140" t="s">
        <v>7928</v>
      </c>
      <c r="E1225" s="86"/>
      <c r="F1225" s="86" t="s">
        <v>980</v>
      </c>
      <c r="G1225" s="86">
        <v>5</v>
      </c>
      <c r="H1225" s="86" t="s">
        <v>1059</v>
      </c>
      <c r="I1225" s="86" t="s">
        <v>165</v>
      </c>
      <c r="J1225" s="86" t="s">
        <v>180</v>
      </c>
      <c r="K1225" s="86" t="s">
        <v>220</v>
      </c>
      <c r="L1225" s="86" t="s">
        <v>45</v>
      </c>
      <c r="M1225" s="86" t="s">
        <v>45</v>
      </c>
      <c r="N1225" s="86" t="s">
        <v>45</v>
      </c>
    </row>
    <row r="1226" spans="1:14" ht="15" customHeight="1">
      <c r="A1226" s="140" t="s">
        <v>2122</v>
      </c>
      <c r="B1226" s="140" t="s">
        <v>7703</v>
      </c>
      <c r="C1226" s="73" t="s">
        <v>6733</v>
      </c>
      <c r="D1226" s="140" t="s">
        <v>7929</v>
      </c>
      <c r="E1226" s="86"/>
      <c r="F1226" s="86" t="s">
        <v>980</v>
      </c>
      <c r="G1226" s="86">
        <v>5</v>
      </c>
      <c r="H1226" s="86" t="s">
        <v>1057</v>
      </c>
      <c r="I1226" s="86" t="s">
        <v>165</v>
      </c>
      <c r="J1226" s="86" t="s">
        <v>180</v>
      </c>
      <c r="K1226" s="86" t="s">
        <v>220</v>
      </c>
      <c r="L1226" s="86" t="s">
        <v>30</v>
      </c>
      <c r="M1226" s="86" t="s">
        <v>45</v>
      </c>
      <c r="N1226" s="86" t="s">
        <v>30</v>
      </c>
    </row>
    <row r="1227" spans="1:14" ht="15" customHeight="1">
      <c r="A1227" s="140" t="s">
        <v>2122</v>
      </c>
      <c r="B1227" s="140" t="s">
        <v>7703</v>
      </c>
      <c r="C1227" s="73" t="s">
        <v>6733</v>
      </c>
      <c r="D1227" s="140" t="s">
        <v>7930</v>
      </c>
      <c r="E1227" s="86"/>
      <c r="F1227" s="86" t="s">
        <v>980</v>
      </c>
      <c r="G1227" s="86">
        <v>5</v>
      </c>
      <c r="H1227" s="86" t="s">
        <v>1059</v>
      </c>
      <c r="I1227" s="86" t="s">
        <v>165</v>
      </c>
      <c r="J1227" s="86" t="s">
        <v>22</v>
      </c>
      <c r="K1227" s="86" t="s">
        <v>220</v>
      </c>
      <c r="L1227" s="86" t="s">
        <v>45</v>
      </c>
      <c r="M1227" s="86" t="s">
        <v>45</v>
      </c>
      <c r="N1227" s="86" t="s">
        <v>45</v>
      </c>
    </row>
    <row r="1228" spans="1:14" ht="15" customHeight="1">
      <c r="A1228" s="140" t="s">
        <v>2122</v>
      </c>
      <c r="B1228" s="140" t="s">
        <v>7703</v>
      </c>
      <c r="C1228" s="140" t="s">
        <v>6733</v>
      </c>
      <c r="D1228" s="140" t="s">
        <v>7931</v>
      </c>
      <c r="E1228" s="86"/>
      <c r="F1228" s="86" t="s">
        <v>980</v>
      </c>
      <c r="G1228" s="86">
        <v>5</v>
      </c>
      <c r="H1228" s="86" t="s">
        <v>1059</v>
      </c>
      <c r="I1228" s="86" t="s">
        <v>165</v>
      </c>
      <c r="J1228" s="86" t="s">
        <v>42</v>
      </c>
      <c r="K1228" s="86" t="s">
        <v>220</v>
      </c>
      <c r="L1228" s="86" t="s">
        <v>45</v>
      </c>
      <c r="M1228" s="86" t="s">
        <v>45</v>
      </c>
      <c r="N1228" s="86" t="s">
        <v>45</v>
      </c>
    </row>
    <row r="1229" spans="1:14" ht="15" customHeight="1">
      <c r="A1229" s="140" t="s">
        <v>2122</v>
      </c>
      <c r="B1229" s="140" t="s">
        <v>7703</v>
      </c>
      <c r="C1229" s="140" t="s">
        <v>6733</v>
      </c>
      <c r="D1229" s="140" t="s">
        <v>12581</v>
      </c>
      <c r="E1229" s="86"/>
      <c r="F1229" s="86" t="s">
        <v>980</v>
      </c>
      <c r="G1229" s="86">
        <v>5</v>
      </c>
      <c r="H1229" s="86" t="s">
        <v>1057</v>
      </c>
      <c r="I1229" s="86" t="s">
        <v>165</v>
      </c>
      <c r="J1229" s="86" t="s">
        <v>22</v>
      </c>
      <c r="K1229" s="86" t="s">
        <v>220</v>
      </c>
      <c r="L1229" s="86" t="s">
        <v>30</v>
      </c>
      <c r="M1229" s="86" t="s">
        <v>45</v>
      </c>
      <c r="N1229" s="86" t="s">
        <v>45</v>
      </c>
    </row>
    <row r="1230" spans="1:14" ht="15" customHeight="1">
      <c r="A1230" s="140" t="s">
        <v>2122</v>
      </c>
      <c r="B1230" s="140" t="s">
        <v>7703</v>
      </c>
      <c r="C1230" s="140" t="s">
        <v>6733</v>
      </c>
      <c r="D1230" s="140" t="s">
        <v>7932</v>
      </c>
      <c r="E1230" s="86"/>
      <c r="F1230" s="86" t="s">
        <v>980</v>
      </c>
      <c r="G1230" s="86">
        <v>5</v>
      </c>
      <c r="H1230" s="86" t="s">
        <v>1057</v>
      </c>
      <c r="I1230" s="86" t="s">
        <v>165</v>
      </c>
      <c r="J1230" s="86" t="s">
        <v>42</v>
      </c>
      <c r="K1230" s="86" t="s">
        <v>220</v>
      </c>
      <c r="L1230" s="86" t="s">
        <v>30</v>
      </c>
      <c r="M1230" s="86" t="s">
        <v>45</v>
      </c>
      <c r="N1230" s="86" t="s">
        <v>45</v>
      </c>
    </row>
    <row r="1231" spans="1:14" ht="15" customHeight="1">
      <c r="A1231" s="140" t="s">
        <v>2122</v>
      </c>
      <c r="B1231" s="140" t="s">
        <v>7703</v>
      </c>
      <c r="C1231" s="818" t="s">
        <v>1321</v>
      </c>
      <c r="D1231" s="140" t="s">
        <v>7576</v>
      </c>
      <c r="E1231" s="86"/>
      <c r="F1231" s="86" t="s">
        <v>982</v>
      </c>
      <c r="G1231" s="86">
        <v>4</v>
      </c>
      <c r="H1231" s="86" t="s">
        <v>1057</v>
      </c>
      <c r="I1231" s="86" t="s">
        <v>165</v>
      </c>
      <c r="J1231" s="86" t="s">
        <v>35</v>
      </c>
      <c r="K1231" s="86" t="s">
        <v>220</v>
      </c>
      <c r="L1231" s="86" t="s">
        <v>30</v>
      </c>
      <c r="M1231" s="86" t="s">
        <v>45</v>
      </c>
      <c r="N1231" s="86" t="s">
        <v>45</v>
      </c>
    </row>
    <row r="1232" spans="1:14">
      <c r="A1232" s="140" t="s">
        <v>2122</v>
      </c>
      <c r="B1232" s="140" t="s">
        <v>7703</v>
      </c>
      <c r="C1232" s="73" t="s">
        <v>5988</v>
      </c>
      <c r="D1232" s="777" t="s">
        <v>7575</v>
      </c>
      <c r="E1232" s="86"/>
      <c r="F1232" s="86" t="s">
        <v>983</v>
      </c>
      <c r="G1232" s="86">
        <v>2</v>
      </c>
      <c r="H1232" s="86" t="s">
        <v>1057</v>
      </c>
      <c r="I1232" s="86" t="s">
        <v>36</v>
      </c>
      <c r="J1232" s="86" t="s">
        <v>35</v>
      </c>
      <c r="K1232" s="86" t="s">
        <v>220</v>
      </c>
      <c r="L1232" s="86" t="s">
        <v>30</v>
      </c>
      <c r="M1232" s="86" t="s">
        <v>45</v>
      </c>
      <c r="N1232" s="86" t="s">
        <v>30</v>
      </c>
    </row>
    <row r="1233" spans="1:14" ht="15" customHeight="1">
      <c r="A1233" s="140" t="s">
        <v>2122</v>
      </c>
      <c r="B1233" s="140" t="s">
        <v>7703</v>
      </c>
      <c r="C1233" s="73" t="s">
        <v>5988</v>
      </c>
      <c r="D1233" s="777" t="s">
        <v>7574</v>
      </c>
      <c r="E1233" s="86"/>
      <c r="F1233" s="86" t="s">
        <v>980</v>
      </c>
      <c r="G1233" s="86">
        <v>5</v>
      </c>
      <c r="H1233" s="86" t="s">
        <v>1057</v>
      </c>
      <c r="I1233" s="86" t="s">
        <v>165</v>
      </c>
      <c r="J1233" s="86" t="s">
        <v>35</v>
      </c>
      <c r="K1233" s="86" t="s">
        <v>219</v>
      </c>
      <c r="L1233" s="86" t="s">
        <v>30</v>
      </c>
      <c r="M1233" s="86" t="s">
        <v>45</v>
      </c>
      <c r="N1233" s="86" t="s">
        <v>45</v>
      </c>
    </row>
    <row r="1234" spans="1:14" ht="15" customHeight="1">
      <c r="A1234" s="140" t="s">
        <v>2122</v>
      </c>
      <c r="B1234" s="140" t="s">
        <v>7703</v>
      </c>
      <c r="C1234" s="73" t="s">
        <v>5988</v>
      </c>
      <c r="D1234" s="140" t="s">
        <v>7573</v>
      </c>
      <c r="E1234" s="86"/>
      <c r="F1234" s="86" t="s">
        <v>980</v>
      </c>
      <c r="G1234" s="86">
        <v>5</v>
      </c>
      <c r="H1234" s="86" t="s">
        <v>1059</v>
      </c>
      <c r="I1234" s="86" t="s">
        <v>165</v>
      </c>
      <c r="J1234" s="86" t="s">
        <v>35</v>
      </c>
      <c r="K1234" s="86" t="s">
        <v>219</v>
      </c>
      <c r="L1234" s="86" t="s">
        <v>30</v>
      </c>
      <c r="M1234" s="86" t="s">
        <v>45</v>
      </c>
      <c r="N1234" s="86" t="s">
        <v>45</v>
      </c>
    </row>
    <row r="1235" spans="1:14" ht="15" customHeight="1">
      <c r="A1235" s="140" t="s">
        <v>2122</v>
      </c>
      <c r="B1235" s="140" t="s">
        <v>7703</v>
      </c>
      <c r="C1235" s="140" t="s">
        <v>5987</v>
      </c>
      <c r="D1235" s="140" t="s">
        <v>7572</v>
      </c>
      <c r="E1235" s="86"/>
      <c r="F1235" s="86" t="s">
        <v>980</v>
      </c>
      <c r="G1235" s="86">
        <v>5</v>
      </c>
      <c r="H1235" s="86" t="s">
        <v>1061</v>
      </c>
      <c r="I1235" s="86" t="s">
        <v>165</v>
      </c>
      <c r="J1235" s="86" t="s">
        <v>35</v>
      </c>
      <c r="K1235" s="86" t="s">
        <v>220</v>
      </c>
      <c r="L1235" s="86" t="s">
        <v>45</v>
      </c>
      <c r="M1235" s="86" t="s">
        <v>30</v>
      </c>
      <c r="N1235" s="86" t="s">
        <v>45</v>
      </c>
    </row>
    <row r="1236" spans="1:14" ht="15" customHeight="1">
      <c r="A1236" s="140" t="s">
        <v>2122</v>
      </c>
      <c r="B1236" s="140" t="s">
        <v>7703</v>
      </c>
      <c r="C1236" s="140" t="s">
        <v>10274</v>
      </c>
      <c r="D1236" s="140" t="s">
        <v>10275</v>
      </c>
      <c r="E1236" s="86"/>
      <c r="F1236" s="86" t="s">
        <v>980</v>
      </c>
      <c r="G1236" s="86">
        <v>5</v>
      </c>
      <c r="H1236" s="86" t="s">
        <v>1059</v>
      </c>
      <c r="I1236" s="86" t="s">
        <v>165</v>
      </c>
      <c r="J1236" s="86" t="s">
        <v>35</v>
      </c>
      <c r="K1236" s="86" t="s">
        <v>220</v>
      </c>
      <c r="L1236" s="86" t="s">
        <v>45</v>
      </c>
      <c r="M1236" s="86" t="s">
        <v>30</v>
      </c>
      <c r="N1236" s="86" t="s">
        <v>30</v>
      </c>
    </row>
    <row r="1237" spans="1:14" ht="15" customHeight="1">
      <c r="A1237" s="140" t="s">
        <v>2122</v>
      </c>
      <c r="B1237" s="140" t="s">
        <v>7703</v>
      </c>
      <c r="C1237" s="140" t="s">
        <v>10274</v>
      </c>
      <c r="D1237" s="140" t="s">
        <v>10276</v>
      </c>
      <c r="E1237" s="86"/>
      <c r="F1237" s="86" t="s">
        <v>980</v>
      </c>
      <c r="G1237" s="86">
        <v>5</v>
      </c>
      <c r="H1237" s="86" t="s">
        <v>1059</v>
      </c>
      <c r="I1237" s="86" t="s">
        <v>165</v>
      </c>
      <c r="J1237" s="86" t="s">
        <v>35</v>
      </c>
      <c r="K1237" s="86" t="s">
        <v>7744</v>
      </c>
      <c r="L1237" s="86" t="s">
        <v>45</v>
      </c>
      <c r="M1237" s="86" t="s">
        <v>30</v>
      </c>
      <c r="N1237" s="86" t="s">
        <v>45</v>
      </c>
    </row>
    <row r="1238" spans="1:14" ht="15" customHeight="1">
      <c r="A1238" s="140" t="s">
        <v>2122</v>
      </c>
      <c r="B1238" s="140" t="s">
        <v>7703</v>
      </c>
      <c r="C1238" s="140" t="s">
        <v>7587</v>
      </c>
      <c r="D1238" s="691" t="s">
        <v>7588</v>
      </c>
      <c r="E1238" s="86"/>
      <c r="F1238" s="86" t="s">
        <v>980</v>
      </c>
      <c r="G1238" s="86">
        <v>5</v>
      </c>
      <c r="H1238" s="86" t="s">
        <v>1059</v>
      </c>
      <c r="I1238" s="86" t="s">
        <v>165</v>
      </c>
      <c r="J1238" s="86" t="s">
        <v>35</v>
      </c>
      <c r="K1238" s="86" t="s">
        <v>227</v>
      </c>
      <c r="L1238" s="86" t="s">
        <v>45</v>
      </c>
      <c r="M1238" s="86" t="s">
        <v>30</v>
      </c>
      <c r="N1238" s="86" t="s">
        <v>45</v>
      </c>
    </row>
    <row r="1239" spans="1:14" ht="15" customHeight="1">
      <c r="A1239" s="140" t="s">
        <v>2122</v>
      </c>
      <c r="B1239" s="140" t="s">
        <v>7703</v>
      </c>
      <c r="C1239" s="140" t="s">
        <v>1330</v>
      </c>
      <c r="D1239" s="691" t="s">
        <v>7571</v>
      </c>
      <c r="E1239" s="86"/>
      <c r="F1239" s="86" t="s">
        <v>979</v>
      </c>
      <c r="G1239" s="86">
        <v>3</v>
      </c>
      <c r="H1239" s="86" t="s">
        <v>1059</v>
      </c>
      <c r="I1239" s="86" t="s">
        <v>192</v>
      </c>
      <c r="J1239" s="86" t="s">
        <v>180</v>
      </c>
      <c r="K1239" s="86" t="s">
        <v>220</v>
      </c>
      <c r="L1239" s="86" t="s">
        <v>30</v>
      </c>
      <c r="M1239" s="86" t="s">
        <v>45</v>
      </c>
      <c r="N1239" s="86" t="s">
        <v>45</v>
      </c>
    </row>
    <row r="1240" spans="1:14" ht="15" customHeight="1">
      <c r="A1240" s="140" t="s">
        <v>2122</v>
      </c>
      <c r="B1240" s="140" t="s">
        <v>7703</v>
      </c>
      <c r="C1240" s="140" t="s">
        <v>1330</v>
      </c>
      <c r="D1240" s="140" t="s">
        <v>7570</v>
      </c>
      <c r="E1240" s="86"/>
      <c r="F1240" s="86" t="s">
        <v>979</v>
      </c>
      <c r="G1240" s="86">
        <v>3</v>
      </c>
      <c r="H1240" s="86" t="s">
        <v>1057</v>
      </c>
      <c r="I1240" s="86" t="s">
        <v>192</v>
      </c>
      <c r="J1240" s="86" t="s">
        <v>180</v>
      </c>
      <c r="K1240" s="86" t="s">
        <v>220</v>
      </c>
      <c r="L1240" s="86" t="s">
        <v>30</v>
      </c>
      <c r="M1240" s="86" t="s">
        <v>45</v>
      </c>
      <c r="N1240" s="86" t="s">
        <v>30</v>
      </c>
    </row>
    <row r="1241" spans="1:14" ht="15" customHeight="1">
      <c r="A1241" s="140" t="s">
        <v>2122</v>
      </c>
      <c r="B1241" s="140" t="s">
        <v>7703</v>
      </c>
      <c r="C1241" s="73" t="s">
        <v>4803</v>
      </c>
      <c r="D1241" s="140" t="s">
        <v>7933</v>
      </c>
      <c r="E1241" s="86"/>
      <c r="F1241" s="86" t="s">
        <v>980</v>
      </c>
      <c r="G1241" s="86">
        <v>5</v>
      </c>
      <c r="H1241" s="86" t="s">
        <v>1057</v>
      </c>
      <c r="I1241" s="86" t="s">
        <v>165</v>
      </c>
      <c r="J1241" s="86" t="s">
        <v>35</v>
      </c>
      <c r="K1241" s="86" t="s">
        <v>24</v>
      </c>
      <c r="L1241" s="86" t="s">
        <v>45</v>
      </c>
      <c r="M1241" s="86" t="s">
        <v>45</v>
      </c>
      <c r="N1241" s="86" t="s">
        <v>45</v>
      </c>
    </row>
    <row r="1242" spans="1:14" ht="15" customHeight="1">
      <c r="A1242" s="140" t="s">
        <v>2122</v>
      </c>
      <c r="B1242" s="140" t="s">
        <v>7703</v>
      </c>
      <c r="C1242" s="73" t="s">
        <v>4803</v>
      </c>
      <c r="D1242" s="140" t="s">
        <v>7934</v>
      </c>
      <c r="E1242" s="86"/>
      <c r="F1242" s="86" t="s">
        <v>980</v>
      </c>
      <c r="G1242" s="86">
        <v>5</v>
      </c>
      <c r="H1242" s="86" t="s">
        <v>1059</v>
      </c>
      <c r="I1242" s="86" t="s">
        <v>165</v>
      </c>
      <c r="J1242" s="86" t="s">
        <v>35</v>
      </c>
      <c r="K1242" s="86" t="s">
        <v>24</v>
      </c>
      <c r="L1242" s="86" t="s">
        <v>45</v>
      </c>
      <c r="M1242" s="86" t="s">
        <v>45</v>
      </c>
      <c r="N1242" s="86" t="s">
        <v>45</v>
      </c>
    </row>
    <row r="1243" spans="1:14" ht="15" customHeight="1">
      <c r="A1243" s="140" t="s">
        <v>2122</v>
      </c>
      <c r="B1243" s="140" t="s">
        <v>7703</v>
      </c>
      <c r="C1243" s="140" t="s">
        <v>4803</v>
      </c>
      <c r="D1243" s="140" t="s">
        <v>8827</v>
      </c>
      <c r="E1243" s="86"/>
      <c r="F1243" s="86" t="s">
        <v>980</v>
      </c>
      <c r="G1243" s="86">
        <v>5</v>
      </c>
      <c r="H1243" s="86" t="s">
        <v>1059</v>
      </c>
      <c r="I1243" s="86" t="s">
        <v>165</v>
      </c>
      <c r="J1243" s="86" t="s">
        <v>35</v>
      </c>
      <c r="K1243" s="86" t="s">
        <v>223</v>
      </c>
      <c r="L1243" s="86" t="s">
        <v>45</v>
      </c>
      <c r="M1243" s="86" t="s">
        <v>45</v>
      </c>
      <c r="N1243" s="86" t="s">
        <v>30</v>
      </c>
    </row>
    <row r="1244" spans="1:14" ht="15" customHeight="1">
      <c r="A1244" s="140" t="s">
        <v>2122</v>
      </c>
      <c r="B1244" s="140" t="s">
        <v>7703</v>
      </c>
      <c r="C1244" s="140" t="s">
        <v>1329</v>
      </c>
      <c r="D1244" s="140" t="s">
        <v>8629</v>
      </c>
      <c r="E1244" s="86"/>
      <c r="F1244" s="86" t="s">
        <v>982</v>
      </c>
      <c r="G1244" s="86">
        <v>4</v>
      </c>
      <c r="H1244" s="86" t="s">
        <v>1057</v>
      </c>
      <c r="I1244" s="86" t="s">
        <v>165</v>
      </c>
      <c r="J1244" s="86" t="s">
        <v>191</v>
      </c>
      <c r="K1244" s="86" t="s">
        <v>220</v>
      </c>
      <c r="L1244" s="86" t="s">
        <v>30</v>
      </c>
      <c r="M1244" s="86" t="s">
        <v>45</v>
      </c>
      <c r="N1244" s="86" t="s">
        <v>45</v>
      </c>
    </row>
    <row r="1245" spans="1:14" ht="15" customHeight="1">
      <c r="A1245" s="140" t="s">
        <v>2122</v>
      </c>
      <c r="B1245" s="140" t="s">
        <v>7703</v>
      </c>
      <c r="C1245" s="140" t="s">
        <v>1329</v>
      </c>
      <c r="D1245" s="140" t="s">
        <v>8530</v>
      </c>
      <c r="E1245" s="86"/>
      <c r="F1245" s="86" t="s">
        <v>981</v>
      </c>
      <c r="G1245" s="86">
        <v>1</v>
      </c>
      <c r="H1245" s="86" t="s">
        <v>1057</v>
      </c>
      <c r="I1245" s="86" t="s">
        <v>57</v>
      </c>
      <c r="J1245" s="86" t="s">
        <v>25</v>
      </c>
      <c r="K1245" s="86" t="s">
        <v>220</v>
      </c>
      <c r="L1245" s="86" t="s">
        <v>30</v>
      </c>
      <c r="M1245" s="86" t="s">
        <v>45</v>
      </c>
      <c r="N1245" s="86" t="s">
        <v>45</v>
      </c>
    </row>
    <row r="1246" spans="1:14" ht="15" customHeight="1">
      <c r="A1246" s="140" t="s">
        <v>2122</v>
      </c>
      <c r="B1246" s="140" t="s">
        <v>7703</v>
      </c>
      <c r="C1246" s="140" t="s">
        <v>8309</v>
      </c>
      <c r="D1246" s="140" t="s">
        <v>8307</v>
      </c>
      <c r="E1246" s="86"/>
      <c r="F1246" s="86" t="s">
        <v>980</v>
      </c>
      <c r="G1246" s="86">
        <v>5</v>
      </c>
      <c r="H1246" s="86" t="s">
        <v>1059</v>
      </c>
      <c r="I1246" s="86" t="s">
        <v>165</v>
      </c>
      <c r="J1246" s="86" t="s">
        <v>23</v>
      </c>
      <c r="K1246" s="86" t="s">
        <v>220</v>
      </c>
      <c r="L1246" s="86" t="s">
        <v>45</v>
      </c>
      <c r="M1246" s="86" t="s">
        <v>45</v>
      </c>
      <c r="N1246" s="86" t="s">
        <v>45</v>
      </c>
    </row>
    <row r="1247" spans="1:14" ht="15" customHeight="1">
      <c r="A1247" s="140" t="s">
        <v>2122</v>
      </c>
      <c r="B1247" s="140" t="s">
        <v>7703</v>
      </c>
      <c r="C1247" s="140" t="s">
        <v>8309</v>
      </c>
      <c r="D1247" s="140" t="s">
        <v>8308</v>
      </c>
      <c r="E1247" s="86"/>
      <c r="F1247" s="86" t="s">
        <v>980</v>
      </c>
      <c r="G1247" s="86">
        <v>5</v>
      </c>
      <c r="H1247" s="86" t="s">
        <v>1060</v>
      </c>
      <c r="I1247" s="86" t="s">
        <v>165</v>
      </c>
      <c r="J1247" s="86" t="s">
        <v>187</v>
      </c>
      <c r="K1247" s="86" t="s">
        <v>220</v>
      </c>
      <c r="L1247" s="86" t="s">
        <v>45</v>
      </c>
      <c r="M1247" s="86" t="s">
        <v>45</v>
      </c>
      <c r="N1247" s="86" t="s">
        <v>45</v>
      </c>
    </row>
    <row r="1248" spans="1:14">
      <c r="A1248" s="140" t="s">
        <v>2122</v>
      </c>
      <c r="B1248" s="140" t="s">
        <v>7703</v>
      </c>
      <c r="C1248" s="140" t="s">
        <v>10859</v>
      </c>
      <c r="D1248" s="140" t="s">
        <v>10856</v>
      </c>
      <c r="E1248" s="86"/>
      <c r="F1248" s="86" t="s">
        <v>980</v>
      </c>
      <c r="G1248" s="86">
        <v>5</v>
      </c>
      <c r="H1248" s="86" t="s">
        <v>1059</v>
      </c>
      <c r="I1248" s="86" t="s">
        <v>36</v>
      </c>
      <c r="J1248" s="86" t="s">
        <v>35</v>
      </c>
      <c r="K1248" s="86" t="s">
        <v>221</v>
      </c>
      <c r="L1248" s="86" t="s">
        <v>45</v>
      </c>
      <c r="M1248" s="86" t="s">
        <v>30</v>
      </c>
      <c r="N1248" s="86" t="s">
        <v>30</v>
      </c>
    </row>
    <row r="1249" spans="1:14" ht="15" customHeight="1">
      <c r="A1249" s="140" t="s">
        <v>2122</v>
      </c>
      <c r="B1249" s="140" t="s">
        <v>7703</v>
      </c>
      <c r="C1249" s="140" t="s">
        <v>1319</v>
      </c>
      <c r="D1249" s="140" t="s">
        <v>9165</v>
      </c>
      <c r="E1249" s="86"/>
      <c r="F1249" s="86" t="s">
        <v>982</v>
      </c>
      <c r="G1249" s="86">
        <v>4</v>
      </c>
      <c r="H1249" s="86" t="s">
        <v>1057</v>
      </c>
      <c r="I1249" s="86" t="s">
        <v>165</v>
      </c>
      <c r="J1249" s="86" t="s">
        <v>21</v>
      </c>
      <c r="K1249" s="86" t="s">
        <v>220</v>
      </c>
      <c r="L1249" s="86" t="s">
        <v>30</v>
      </c>
      <c r="M1249" s="86" t="s">
        <v>45</v>
      </c>
      <c r="N1249" s="86" t="s">
        <v>30</v>
      </c>
    </row>
    <row r="1250" spans="1:14" ht="15" customHeight="1">
      <c r="A1250" s="140" t="s">
        <v>2122</v>
      </c>
      <c r="B1250" s="140" t="s">
        <v>7703</v>
      </c>
      <c r="C1250" s="140" t="s">
        <v>1319</v>
      </c>
      <c r="D1250" s="140" t="s">
        <v>9166</v>
      </c>
      <c r="E1250" s="86"/>
      <c r="F1250" s="86" t="s">
        <v>980</v>
      </c>
      <c r="G1250" s="86">
        <v>5</v>
      </c>
      <c r="H1250" s="86" t="s">
        <v>1057</v>
      </c>
      <c r="I1250" s="86" t="s">
        <v>165</v>
      </c>
      <c r="J1250" s="86" t="s">
        <v>25</v>
      </c>
      <c r="K1250" s="86" t="s">
        <v>220</v>
      </c>
      <c r="L1250" s="86" t="s">
        <v>30</v>
      </c>
      <c r="M1250" s="86" t="s">
        <v>45</v>
      </c>
      <c r="N1250" s="86" t="s">
        <v>30</v>
      </c>
    </row>
    <row r="1251" spans="1:14">
      <c r="A1251" s="140" t="s">
        <v>2122</v>
      </c>
      <c r="B1251" s="140" t="s">
        <v>7703</v>
      </c>
      <c r="C1251" s="140" t="s">
        <v>1337</v>
      </c>
      <c r="D1251" s="140" t="s">
        <v>9780</v>
      </c>
      <c r="E1251" s="86"/>
      <c r="F1251" s="86" t="s">
        <v>979</v>
      </c>
      <c r="G1251" s="86">
        <v>3</v>
      </c>
      <c r="H1251" s="86" t="s">
        <v>1057</v>
      </c>
      <c r="I1251" s="86" t="s">
        <v>36</v>
      </c>
      <c r="J1251" s="86" t="s">
        <v>35</v>
      </c>
      <c r="K1251" s="86" t="s">
        <v>220</v>
      </c>
      <c r="L1251" s="86" t="s">
        <v>30</v>
      </c>
      <c r="M1251" s="86" t="s">
        <v>45</v>
      </c>
      <c r="N1251" s="86" t="s">
        <v>30</v>
      </c>
    </row>
    <row r="1252" spans="1:14" ht="15" customHeight="1">
      <c r="A1252" s="140" t="s">
        <v>2122</v>
      </c>
      <c r="B1252" s="140" t="s">
        <v>7703</v>
      </c>
      <c r="C1252" s="140" t="s">
        <v>5983</v>
      </c>
      <c r="D1252" s="140" t="s">
        <v>10010</v>
      </c>
      <c r="E1252" s="86"/>
      <c r="F1252" s="86" t="s">
        <v>980</v>
      </c>
      <c r="G1252" s="86">
        <v>5</v>
      </c>
      <c r="H1252" s="86" t="s">
        <v>1058</v>
      </c>
      <c r="I1252" s="86" t="s">
        <v>192</v>
      </c>
      <c r="J1252" s="86" t="s">
        <v>35</v>
      </c>
      <c r="K1252" s="86" t="s">
        <v>220</v>
      </c>
      <c r="L1252" s="86" t="s">
        <v>45</v>
      </c>
      <c r="M1252" s="86" t="s">
        <v>30</v>
      </c>
      <c r="N1252" s="86" t="s">
        <v>45</v>
      </c>
    </row>
    <row r="1253" spans="1:14" ht="15" customHeight="1">
      <c r="A1253" s="140" t="s">
        <v>2122</v>
      </c>
      <c r="B1253" s="140" t="s">
        <v>7703</v>
      </c>
      <c r="C1253" s="140" t="s">
        <v>5983</v>
      </c>
      <c r="D1253" s="140" t="s">
        <v>10011</v>
      </c>
      <c r="E1253" s="86"/>
      <c r="F1253" s="86" t="s">
        <v>980</v>
      </c>
      <c r="G1253" s="86">
        <v>5</v>
      </c>
      <c r="H1253" s="86" t="s">
        <v>1057</v>
      </c>
      <c r="I1253" s="86" t="s">
        <v>192</v>
      </c>
      <c r="J1253" s="86" t="s">
        <v>35</v>
      </c>
      <c r="K1253" s="86" t="s">
        <v>220</v>
      </c>
      <c r="L1253" s="86" t="s">
        <v>45</v>
      </c>
      <c r="M1253" s="86" t="s">
        <v>30</v>
      </c>
      <c r="N1253" s="86" t="s">
        <v>45</v>
      </c>
    </row>
    <row r="1254" spans="1:14" ht="15" customHeight="1">
      <c r="A1254" s="140" t="s">
        <v>2122</v>
      </c>
      <c r="B1254" s="140" t="s">
        <v>7703</v>
      </c>
      <c r="C1254" s="140" t="s">
        <v>5983</v>
      </c>
      <c r="D1254" s="140" t="s">
        <v>10012</v>
      </c>
      <c r="E1254" s="86"/>
      <c r="F1254" s="86" t="s">
        <v>980</v>
      </c>
      <c r="G1254" s="86">
        <v>5</v>
      </c>
      <c r="H1254" s="86" t="s">
        <v>1057</v>
      </c>
      <c r="I1254" s="86" t="s">
        <v>192</v>
      </c>
      <c r="J1254" s="86" t="s">
        <v>35</v>
      </c>
      <c r="K1254" s="86" t="s">
        <v>220</v>
      </c>
      <c r="L1254" s="86" t="s">
        <v>45</v>
      </c>
      <c r="M1254" s="86" t="s">
        <v>30</v>
      </c>
      <c r="N1254" s="86" t="s">
        <v>45</v>
      </c>
    </row>
    <row r="1255" spans="1:14" ht="15" customHeight="1">
      <c r="A1255" s="140" t="s">
        <v>2122</v>
      </c>
      <c r="B1255" s="140" t="s">
        <v>7703</v>
      </c>
      <c r="C1255" s="140" t="s">
        <v>7883</v>
      </c>
      <c r="D1255" s="140" t="s">
        <v>7884</v>
      </c>
      <c r="E1255" s="86"/>
      <c r="F1255" s="86" t="s">
        <v>980</v>
      </c>
      <c r="G1255" s="86">
        <v>5</v>
      </c>
      <c r="H1255" s="86" t="s">
        <v>1059</v>
      </c>
      <c r="I1255" s="86" t="s">
        <v>165</v>
      </c>
      <c r="J1255" s="86" t="s">
        <v>191</v>
      </c>
      <c r="K1255" s="86" t="s">
        <v>220</v>
      </c>
      <c r="L1255" s="86" t="s">
        <v>45</v>
      </c>
      <c r="M1255" s="86" t="s">
        <v>45</v>
      </c>
      <c r="N1255" s="86" t="s">
        <v>45</v>
      </c>
    </row>
    <row r="1256" spans="1:14" ht="15" customHeight="1">
      <c r="A1256" s="140" t="s">
        <v>2122</v>
      </c>
      <c r="B1256" s="140" t="s">
        <v>7703</v>
      </c>
      <c r="C1256" s="140" t="s">
        <v>1340</v>
      </c>
      <c r="D1256" s="140" t="s">
        <v>7569</v>
      </c>
      <c r="E1256" s="86"/>
      <c r="F1256" s="86" t="s">
        <v>980</v>
      </c>
      <c r="G1256" s="86">
        <v>5</v>
      </c>
      <c r="H1256" s="86" t="s">
        <v>1057</v>
      </c>
      <c r="I1256" s="86" t="s">
        <v>165</v>
      </c>
      <c r="J1256" s="86" t="s">
        <v>169</v>
      </c>
      <c r="K1256" s="86" t="s">
        <v>220</v>
      </c>
      <c r="L1256" s="86" t="s">
        <v>30</v>
      </c>
      <c r="M1256" s="86" t="s">
        <v>45</v>
      </c>
      <c r="N1256" s="86" t="s">
        <v>45</v>
      </c>
    </row>
    <row r="1257" spans="1:14" ht="15" customHeight="1">
      <c r="A1257" s="140" t="s">
        <v>2122</v>
      </c>
      <c r="B1257" s="140" t="s">
        <v>7703</v>
      </c>
      <c r="C1257" s="73" t="s">
        <v>1340</v>
      </c>
      <c r="D1257" s="140" t="s">
        <v>7568</v>
      </c>
      <c r="E1257" s="86"/>
      <c r="F1257" s="86" t="s">
        <v>980</v>
      </c>
      <c r="G1257" s="86">
        <v>5</v>
      </c>
      <c r="H1257" s="86" t="s">
        <v>1059</v>
      </c>
      <c r="I1257" s="86" t="s">
        <v>165</v>
      </c>
      <c r="J1257" s="86" t="s">
        <v>169</v>
      </c>
      <c r="K1257" s="86" t="s">
        <v>220</v>
      </c>
      <c r="L1257" s="86" t="s">
        <v>30</v>
      </c>
      <c r="M1257" s="86" t="s">
        <v>45</v>
      </c>
      <c r="N1257" s="86" t="s">
        <v>45</v>
      </c>
    </row>
    <row r="1258" spans="1:14" ht="15" customHeight="1">
      <c r="A1258" s="140" t="s">
        <v>2122</v>
      </c>
      <c r="B1258" s="140" t="s">
        <v>7703</v>
      </c>
      <c r="C1258" s="73" t="s">
        <v>1340</v>
      </c>
      <c r="D1258" s="140" t="s">
        <v>8630</v>
      </c>
      <c r="E1258" s="86"/>
      <c r="F1258" s="86" t="s">
        <v>980</v>
      </c>
      <c r="G1258" s="86">
        <v>5</v>
      </c>
      <c r="H1258" s="86" t="s">
        <v>1059</v>
      </c>
      <c r="I1258" s="86" t="s">
        <v>203</v>
      </c>
      <c r="J1258" s="86" t="s">
        <v>35</v>
      </c>
      <c r="K1258" s="86" t="s">
        <v>220</v>
      </c>
      <c r="L1258" s="86" t="s">
        <v>30</v>
      </c>
      <c r="M1258" s="86" t="s">
        <v>45</v>
      </c>
      <c r="N1258" s="86" t="s">
        <v>45</v>
      </c>
    </row>
    <row r="1259" spans="1:14">
      <c r="A1259" s="140" t="s">
        <v>2122</v>
      </c>
      <c r="B1259" s="140" t="s">
        <v>7703</v>
      </c>
      <c r="C1259" s="73" t="s">
        <v>10860</v>
      </c>
      <c r="D1259" s="140" t="s">
        <v>10857</v>
      </c>
      <c r="E1259" s="86"/>
      <c r="F1259" s="86" t="s">
        <v>980</v>
      </c>
      <c r="G1259" s="86">
        <v>5</v>
      </c>
      <c r="H1259" s="86" t="s">
        <v>1057</v>
      </c>
      <c r="I1259" s="86" t="s">
        <v>36</v>
      </c>
      <c r="J1259" s="86" t="s">
        <v>35</v>
      </c>
      <c r="K1259" s="86" t="s">
        <v>220</v>
      </c>
      <c r="L1259" s="86" t="s">
        <v>45</v>
      </c>
      <c r="M1259" s="86" t="s">
        <v>45</v>
      </c>
      <c r="N1259" s="86" t="s">
        <v>30</v>
      </c>
    </row>
    <row r="1260" spans="1:14" ht="15" customHeight="1">
      <c r="A1260" s="140" t="s">
        <v>2122</v>
      </c>
      <c r="B1260" s="140" t="s">
        <v>7703</v>
      </c>
      <c r="C1260" s="818" t="s">
        <v>10860</v>
      </c>
      <c r="D1260" s="140" t="s">
        <v>10858</v>
      </c>
      <c r="E1260" s="86"/>
      <c r="F1260" s="86" t="s">
        <v>980</v>
      </c>
      <c r="G1260" s="86">
        <v>5</v>
      </c>
      <c r="H1260" s="86" t="s">
        <v>1057</v>
      </c>
      <c r="I1260" s="86" t="s">
        <v>165</v>
      </c>
      <c r="J1260" s="86" t="s">
        <v>35</v>
      </c>
      <c r="K1260" s="86" t="s">
        <v>220</v>
      </c>
      <c r="L1260" s="86" t="s">
        <v>45</v>
      </c>
      <c r="M1260" s="86" t="s">
        <v>45</v>
      </c>
      <c r="N1260" s="86" t="s">
        <v>30</v>
      </c>
    </row>
    <row r="1261" spans="1:14" ht="15" customHeight="1">
      <c r="A1261" s="140" t="s">
        <v>2122</v>
      </c>
      <c r="B1261" s="140" t="s">
        <v>7703</v>
      </c>
      <c r="C1261" s="73" t="s">
        <v>1342</v>
      </c>
      <c r="D1261" s="140" t="s">
        <v>6953</v>
      </c>
      <c r="E1261" s="86"/>
      <c r="F1261" s="86" t="s">
        <v>980</v>
      </c>
      <c r="G1261" s="86">
        <v>5</v>
      </c>
      <c r="H1261" s="86" t="s">
        <v>1059</v>
      </c>
      <c r="I1261" s="86" t="s">
        <v>165</v>
      </c>
      <c r="J1261" s="86" t="s">
        <v>169</v>
      </c>
      <c r="K1261" s="86" t="s">
        <v>220</v>
      </c>
      <c r="L1261" s="86" t="s">
        <v>45</v>
      </c>
      <c r="M1261" s="86" t="s">
        <v>45</v>
      </c>
      <c r="N1261" s="86" t="s">
        <v>45</v>
      </c>
    </row>
    <row r="1262" spans="1:14" ht="15" customHeight="1">
      <c r="A1262" s="140" t="s">
        <v>2122</v>
      </c>
      <c r="B1262" s="140" t="s">
        <v>7703</v>
      </c>
      <c r="C1262" s="73" t="s">
        <v>1342</v>
      </c>
      <c r="D1262" s="140" t="s">
        <v>6954</v>
      </c>
      <c r="E1262" s="86"/>
      <c r="F1262" s="86" t="s">
        <v>980</v>
      </c>
      <c r="G1262" s="86">
        <v>5</v>
      </c>
      <c r="H1262" s="86" t="s">
        <v>1059</v>
      </c>
      <c r="I1262" s="86" t="s">
        <v>165</v>
      </c>
      <c r="J1262" s="86" t="s">
        <v>22</v>
      </c>
      <c r="K1262" s="86" t="s">
        <v>220</v>
      </c>
      <c r="L1262" s="86" t="s">
        <v>45</v>
      </c>
      <c r="M1262" s="86" t="s">
        <v>45</v>
      </c>
      <c r="N1262" s="86" t="s">
        <v>45</v>
      </c>
    </row>
    <row r="1263" spans="1:14" ht="15" customHeight="1">
      <c r="A1263" s="140" t="s">
        <v>2122</v>
      </c>
      <c r="B1263" s="140" t="s">
        <v>7703</v>
      </c>
      <c r="C1263" s="73" t="s">
        <v>1342</v>
      </c>
      <c r="D1263" s="140" t="s">
        <v>8679</v>
      </c>
      <c r="E1263" s="86"/>
      <c r="F1263" s="86" t="s">
        <v>980</v>
      </c>
      <c r="G1263" s="86">
        <v>5</v>
      </c>
      <c r="H1263" s="86" t="s">
        <v>1059</v>
      </c>
      <c r="I1263" s="86" t="s">
        <v>165</v>
      </c>
      <c r="J1263" s="86" t="s">
        <v>22</v>
      </c>
      <c r="K1263" s="86" t="s">
        <v>220</v>
      </c>
      <c r="L1263" s="86" t="s">
        <v>45</v>
      </c>
      <c r="M1263" s="86" t="s">
        <v>45</v>
      </c>
      <c r="N1263" s="86" t="s">
        <v>45</v>
      </c>
    </row>
    <row r="1264" spans="1:14" ht="15" customHeight="1">
      <c r="A1264" s="140" t="s">
        <v>2122</v>
      </c>
      <c r="B1264" s="140" t="s">
        <v>7703</v>
      </c>
      <c r="C1264" s="140" t="s">
        <v>1323</v>
      </c>
      <c r="D1264" s="140" t="s">
        <v>7567</v>
      </c>
      <c r="E1264" s="86"/>
      <c r="F1264" s="86" t="s">
        <v>979</v>
      </c>
      <c r="G1264" s="86">
        <v>3</v>
      </c>
      <c r="H1264" s="86" t="s">
        <v>1057</v>
      </c>
      <c r="I1264" s="86" t="s">
        <v>36</v>
      </c>
      <c r="J1264" s="86" t="s">
        <v>180</v>
      </c>
      <c r="K1264" s="86" t="s">
        <v>221</v>
      </c>
      <c r="L1264" s="86" t="s">
        <v>30</v>
      </c>
      <c r="M1264" s="86" t="s">
        <v>45</v>
      </c>
      <c r="N1264" s="86" t="s">
        <v>45</v>
      </c>
    </row>
    <row r="1265" spans="1:14" ht="15" customHeight="1">
      <c r="A1265" s="140" t="s">
        <v>2122</v>
      </c>
      <c r="B1265" s="140" t="s">
        <v>7703</v>
      </c>
      <c r="C1265" s="140" t="s">
        <v>1323</v>
      </c>
      <c r="D1265" s="140" t="s">
        <v>7566</v>
      </c>
      <c r="E1265" s="86"/>
      <c r="F1265" s="86" t="s">
        <v>979</v>
      </c>
      <c r="G1265" s="86">
        <v>3</v>
      </c>
      <c r="H1265" s="86" t="s">
        <v>1059</v>
      </c>
      <c r="I1265" s="86" t="s">
        <v>36</v>
      </c>
      <c r="J1265" s="86" t="s">
        <v>180</v>
      </c>
      <c r="K1265" s="86" t="s">
        <v>221</v>
      </c>
      <c r="L1265" s="86" t="s">
        <v>30</v>
      </c>
      <c r="M1265" s="86" t="s">
        <v>45</v>
      </c>
      <c r="N1265" s="86" t="s">
        <v>45</v>
      </c>
    </row>
    <row r="1266" spans="1:14" ht="15" customHeight="1">
      <c r="A1266" s="140" t="s">
        <v>2122</v>
      </c>
      <c r="B1266" s="140" t="s">
        <v>7703</v>
      </c>
      <c r="C1266" s="140" t="s">
        <v>1323</v>
      </c>
      <c r="D1266" s="140" t="s">
        <v>8680</v>
      </c>
      <c r="E1266" s="86"/>
      <c r="F1266" s="86" t="s">
        <v>982</v>
      </c>
      <c r="G1266" s="86">
        <v>4</v>
      </c>
      <c r="H1266" s="86" t="s">
        <v>1057</v>
      </c>
      <c r="I1266" s="86" t="s">
        <v>192</v>
      </c>
      <c r="J1266" s="86" t="s">
        <v>35</v>
      </c>
      <c r="K1266" s="86" t="s">
        <v>220</v>
      </c>
      <c r="L1266" s="86" t="s">
        <v>45</v>
      </c>
      <c r="M1266" s="86" t="s">
        <v>45</v>
      </c>
      <c r="N1266" s="86" t="s">
        <v>45</v>
      </c>
    </row>
    <row r="1267" spans="1:14" ht="15" customHeight="1">
      <c r="A1267" s="140" t="s">
        <v>2122</v>
      </c>
      <c r="B1267" s="140" t="s">
        <v>7703</v>
      </c>
      <c r="C1267" s="140" t="s">
        <v>1323</v>
      </c>
      <c r="D1267" s="140" t="s">
        <v>7935</v>
      </c>
      <c r="E1267" s="86"/>
      <c r="F1267" s="86" t="s">
        <v>980</v>
      </c>
      <c r="G1267" s="86">
        <v>5</v>
      </c>
      <c r="H1267" s="86" t="s">
        <v>1057</v>
      </c>
      <c r="I1267" s="86" t="s">
        <v>165</v>
      </c>
      <c r="J1267" s="86" t="s">
        <v>35</v>
      </c>
      <c r="K1267" s="86" t="s">
        <v>220</v>
      </c>
      <c r="L1267" s="86" t="s">
        <v>30</v>
      </c>
      <c r="M1267" s="86" t="s">
        <v>45</v>
      </c>
      <c r="N1267" s="86" t="s">
        <v>45</v>
      </c>
    </row>
    <row r="1268" spans="1:14" ht="15" customHeight="1">
      <c r="A1268" s="140" t="s">
        <v>2122</v>
      </c>
      <c r="B1268" s="140" t="s">
        <v>7703</v>
      </c>
      <c r="C1268" s="140" t="s">
        <v>1323</v>
      </c>
      <c r="D1268" s="140" t="s">
        <v>7565</v>
      </c>
      <c r="E1268" s="86"/>
      <c r="F1268" s="86" t="s">
        <v>981</v>
      </c>
      <c r="G1268" s="86">
        <v>1</v>
      </c>
      <c r="H1268" s="86" t="s">
        <v>1057</v>
      </c>
      <c r="I1268" s="86" t="s">
        <v>190</v>
      </c>
      <c r="J1268" s="86" t="s">
        <v>25</v>
      </c>
      <c r="K1268" s="86" t="s">
        <v>220</v>
      </c>
      <c r="L1268" s="86" t="s">
        <v>30</v>
      </c>
      <c r="M1268" s="86" t="s">
        <v>45</v>
      </c>
      <c r="N1268" s="86" t="s">
        <v>45</v>
      </c>
    </row>
    <row r="1269" spans="1:14" ht="15" customHeight="1">
      <c r="A1269" s="140" t="s">
        <v>2122</v>
      </c>
      <c r="B1269" s="140" t="s">
        <v>7703</v>
      </c>
      <c r="C1269" s="140" t="s">
        <v>1323</v>
      </c>
      <c r="D1269" s="140" t="s">
        <v>7564</v>
      </c>
      <c r="E1269" s="86"/>
      <c r="F1269" s="86" t="s">
        <v>981</v>
      </c>
      <c r="G1269" s="86">
        <v>1</v>
      </c>
      <c r="H1269" s="86" t="s">
        <v>1059</v>
      </c>
      <c r="I1269" s="86" t="s">
        <v>190</v>
      </c>
      <c r="J1269" s="86" t="s">
        <v>25</v>
      </c>
      <c r="K1269" s="86" t="s">
        <v>220</v>
      </c>
      <c r="L1269" s="86" t="s">
        <v>30</v>
      </c>
      <c r="M1269" s="86" t="s">
        <v>45</v>
      </c>
      <c r="N1269" s="86" t="s">
        <v>45</v>
      </c>
    </row>
    <row r="1270" spans="1:14" ht="15" customHeight="1">
      <c r="A1270" s="140" t="s">
        <v>2122</v>
      </c>
      <c r="B1270" s="140" t="s">
        <v>7704</v>
      </c>
      <c r="C1270" s="140" t="s">
        <v>1318</v>
      </c>
      <c r="D1270" s="140" t="s">
        <v>7586</v>
      </c>
      <c r="E1270" s="86"/>
      <c r="F1270" s="86" t="s">
        <v>980</v>
      </c>
      <c r="G1270" s="86">
        <v>5</v>
      </c>
      <c r="H1270" s="86" t="s">
        <v>1057</v>
      </c>
      <c r="I1270" s="86" t="s">
        <v>165</v>
      </c>
      <c r="J1270" s="86" t="s">
        <v>35</v>
      </c>
      <c r="K1270" s="86" t="s">
        <v>6535</v>
      </c>
      <c r="L1270" s="86" t="s">
        <v>30</v>
      </c>
      <c r="M1270" s="86" t="s">
        <v>45</v>
      </c>
      <c r="N1270" s="86" t="s">
        <v>45</v>
      </c>
    </row>
    <row r="1271" spans="1:14" ht="15" customHeight="1">
      <c r="A1271" s="140" t="s">
        <v>2122</v>
      </c>
      <c r="B1271" s="140" t="s">
        <v>7704</v>
      </c>
      <c r="C1271" s="140" t="s">
        <v>1318</v>
      </c>
      <c r="D1271" s="140" t="s">
        <v>7879</v>
      </c>
      <c r="E1271" s="86"/>
      <c r="F1271" s="86" t="s">
        <v>982</v>
      </c>
      <c r="G1271" s="86">
        <v>4</v>
      </c>
      <c r="H1271" s="86" t="s">
        <v>1057</v>
      </c>
      <c r="I1271" s="86" t="s">
        <v>192</v>
      </c>
      <c r="J1271" s="86" t="s">
        <v>35</v>
      </c>
      <c r="K1271" s="86" t="s">
        <v>6535</v>
      </c>
      <c r="L1271" s="86" t="s">
        <v>45</v>
      </c>
      <c r="M1271" s="86" t="s">
        <v>45</v>
      </c>
      <c r="N1271" s="86" t="s">
        <v>30</v>
      </c>
    </row>
    <row r="1272" spans="1:14" ht="15" customHeight="1">
      <c r="A1272" s="140" t="s">
        <v>2122</v>
      </c>
      <c r="B1272" s="140" t="s">
        <v>7704</v>
      </c>
      <c r="C1272" s="140" t="s">
        <v>1318</v>
      </c>
      <c r="D1272" s="73" t="s">
        <v>7652</v>
      </c>
      <c r="E1272" s="86"/>
      <c r="F1272" s="86" t="s">
        <v>982</v>
      </c>
      <c r="G1272" s="86">
        <v>4</v>
      </c>
      <c r="H1272" s="86" t="s">
        <v>1059</v>
      </c>
      <c r="I1272" s="86" t="s">
        <v>192</v>
      </c>
      <c r="J1272" s="86" t="s">
        <v>191</v>
      </c>
      <c r="K1272" s="86" t="s">
        <v>220</v>
      </c>
      <c r="L1272" s="86" t="s">
        <v>30</v>
      </c>
      <c r="M1272" s="86" t="s">
        <v>45</v>
      </c>
      <c r="N1272" s="86" t="s">
        <v>45</v>
      </c>
    </row>
    <row r="1273" spans="1:14" ht="15" customHeight="1">
      <c r="A1273" s="140" t="s">
        <v>2122</v>
      </c>
      <c r="B1273" s="140" t="s">
        <v>7704</v>
      </c>
      <c r="C1273" s="140" t="s">
        <v>1318</v>
      </c>
      <c r="D1273" s="73" t="s">
        <v>7653</v>
      </c>
      <c r="E1273" s="86"/>
      <c r="F1273" s="86" t="s">
        <v>982</v>
      </c>
      <c r="G1273" s="86">
        <v>4</v>
      </c>
      <c r="H1273" s="86" t="s">
        <v>1058</v>
      </c>
      <c r="I1273" s="86" t="s">
        <v>192</v>
      </c>
      <c r="J1273" s="86" t="s">
        <v>191</v>
      </c>
      <c r="K1273" s="86" t="s">
        <v>220</v>
      </c>
      <c r="L1273" s="86" t="s">
        <v>30</v>
      </c>
      <c r="M1273" s="86" t="s">
        <v>45</v>
      </c>
      <c r="N1273" s="86" t="s">
        <v>30</v>
      </c>
    </row>
    <row r="1274" spans="1:14" ht="15" customHeight="1">
      <c r="A1274" s="140" t="s">
        <v>2122</v>
      </c>
      <c r="B1274" s="140" t="s">
        <v>7704</v>
      </c>
      <c r="C1274" s="140" t="s">
        <v>1318</v>
      </c>
      <c r="D1274" s="73" t="s">
        <v>7654</v>
      </c>
      <c r="E1274" s="86"/>
      <c r="F1274" s="86" t="s">
        <v>982</v>
      </c>
      <c r="G1274" s="86">
        <v>4</v>
      </c>
      <c r="H1274" s="86" t="s">
        <v>1061</v>
      </c>
      <c r="I1274" s="86" t="s">
        <v>192</v>
      </c>
      <c r="J1274" s="86" t="s">
        <v>191</v>
      </c>
      <c r="K1274" s="86" t="s">
        <v>220</v>
      </c>
      <c r="L1274" s="86" t="s">
        <v>30</v>
      </c>
      <c r="M1274" s="86" t="s">
        <v>45</v>
      </c>
      <c r="N1274" s="86" t="s">
        <v>30</v>
      </c>
    </row>
    <row r="1275" spans="1:14" ht="15" customHeight="1">
      <c r="A1275" s="140" t="s">
        <v>2122</v>
      </c>
      <c r="B1275" s="140" t="s">
        <v>7704</v>
      </c>
      <c r="C1275" s="140" t="s">
        <v>1318</v>
      </c>
      <c r="D1275" s="73" t="s">
        <v>7655</v>
      </c>
      <c r="E1275" s="86"/>
      <c r="F1275" s="86" t="s">
        <v>982</v>
      </c>
      <c r="G1275" s="86">
        <v>4</v>
      </c>
      <c r="H1275" s="86" t="s">
        <v>1057</v>
      </c>
      <c r="I1275" s="86" t="s">
        <v>192</v>
      </c>
      <c r="J1275" s="86" t="s">
        <v>191</v>
      </c>
      <c r="K1275" s="86" t="s">
        <v>220</v>
      </c>
      <c r="L1275" s="86" t="s">
        <v>30</v>
      </c>
      <c r="M1275" s="86" t="s">
        <v>45</v>
      </c>
      <c r="N1275" s="86" t="s">
        <v>30</v>
      </c>
    </row>
    <row r="1276" spans="1:14" ht="15" customHeight="1">
      <c r="A1276" s="140" t="s">
        <v>2122</v>
      </c>
      <c r="B1276" s="140" t="s">
        <v>7704</v>
      </c>
      <c r="C1276" s="140" t="s">
        <v>1318</v>
      </c>
      <c r="D1276" s="140" t="s">
        <v>8306</v>
      </c>
      <c r="E1276" s="86"/>
      <c r="F1276" s="86" t="s">
        <v>983</v>
      </c>
      <c r="G1276" s="86">
        <v>2</v>
      </c>
      <c r="H1276" s="86" t="s">
        <v>1057</v>
      </c>
      <c r="I1276" s="86" t="s">
        <v>36</v>
      </c>
      <c r="J1276" s="86" t="s">
        <v>191</v>
      </c>
      <c r="K1276" s="86" t="s">
        <v>221</v>
      </c>
      <c r="L1276" s="86" t="s">
        <v>45</v>
      </c>
      <c r="M1276" s="86" t="s">
        <v>45</v>
      </c>
      <c r="N1276" s="86" t="s">
        <v>30</v>
      </c>
    </row>
    <row r="1277" spans="1:14" ht="15" customHeight="1">
      <c r="A1277" s="140" t="s">
        <v>2122</v>
      </c>
      <c r="B1277" s="140" t="s">
        <v>7704</v>
      </c>
      <c r="C1277" s="140" t="s">
        <v>6399</v>
      </c>
      <c r="D1277" s="73" t="s">
        <v>7422</v>
      </c>
      <c r="E1277" s="86"/>
      <c r="F1277" s="86" t="s">
        <v>980</v>
      </c>
      <c r="G1277" s="86">
        <v>5</v>
      </c>
      <c r="H1277" s="86" t="s">
        <v>1059</v>
      </c>
      <c r="I1277" s="86" t="s">
        <v>165</v>
      </c>
      <c r="J1277" s="86" t="s">
        <v>180</v>
      </c>
      <c r="K1277" s="86" t="s">
        <v>220</v>
      </c>
      <c r="L1277" s="86" t="s">
        <v>45</v>
      </c>
      <c r="M1277" s="86" t="s">
        <v>30</v>
      </c>
      <c r="N1277" s="86" t="s">
        <v>45</v>
      </c>
    </row>
    <row r="1278" spans="1:14" ht="15" customHeight="1">
      <c r="A1278" s="140" t="s">
        <v>2122</v>
      </c>
      <c r="B1278" s="140" t="s">
        <v>7704</v>
      </c>
      <c r="C1278" s="140" t="s">
        <v>6399</v>
      </c>
      <c r="D1278" s="73" t="s">
        <v>7925</v>
      </c>
      <c r="E1278" s="86"/>
      <c r="F1278" s="86" t="s">
        <v>980</v>
      </c>
      <c r="G1278" s="86">
        <v>5</v>
      </c>
      <c r="H1278" s="86" t="s">
        <v>1059</v>
      </c>
      <c r="I1278" s="86" t="s">
        <v>165</v>
      </c>
      <c r="J1278" s="86" t="s">
        <v>35</v>
      </c>
      <c r="K1278" s="86" t="s">
        <v>220</v>
      </c>
      <c r="L1278" s="86" t="s">
        <v>45</v>
      </c>
      <c r="M1278" s="86" t="s">
        <v>30</v>
      </c>
      <c r="N1278" s="86" t="s">
        <v>45</v>
      </c>
    </row>
    <row r="1279" spans="1:14" ht="15" customHeight="1">
      <c r="A1279" s="140" t="s">
        <v>2122</v>
      </c>
      <c r="B1279" s="140" t="s">
        <v>7704</v>
      </c>
      <c r="C1279" s="140" t="s">
        <v>6399</v>
      </c>
      <c r="D1279" s="73" t="s">
        <v>7423</v>
      </c>
      <c r="E1279" s="86"/>
      <c r="F1279" s="86" t="s">
        <v>980</v>
      </c>
      <c r="G1279" s="86">
        <v>5</v>
      </c>
      <c r="H1279" s="86" t="s">
        <v>1059</v>
      </c>
      <c r="I1279" s="86" t="s">
        <v>165</v>
      </c>
      <c r="J1279" s="86" t="s">
        <v>35</v>
      </c>
      <c r="K1279" s="86" t="s">
        <v>220</v>
      </c>
      <c r="L1279" s="86" t="s">
        <v>45</v>
      </c>
      <c r="M1279" s="86" t="s">
        <v>30</v>
      </c>
      <c r="N1279" s="86" t="s">
        <v>45</v>
      </c>
    </row>
    <row r="1280" spans="1:14" ht="15" customHeight="1">
      <c r="A1280" s="140" t="s">
        <v>2122</v>
      </c>
      <c r="B1280" s="140" t="s">
        <v>7704</v>
      </c>
      <c r="C1280" s="140" t="s">
        <v>6399</v>
      </c>
      <c r="D1280" s="73" t="s">
        <v>7926</v>
      </c>
      <c r="E1280" s="86"/>
      <c r="F1280" s="86" t="s">
        <v>980</v>
      </c>
      <c r="G1280" s="86">
        <v>5</v>
      </c>
      <c r="H1280" s="86" t="s">
        <v>1059</v>
      </c>
      <c r="I1280" s="86" t="s">
        <v>165</v>
      </c>
      <c r="J1280" s="86" t="s">
        <v>191</v>
      </c>
      <c r="K1280" s="86" t="s">
        <v>220</v>
      </c>
      <c r="L1280" s="86" t="s">
        <v>45</v>
      </c>
      <c r="M1280" s="86" t="s">
        <v>30</v>
      </c>
      <c r="N1280" s="86" t="s">
        <v>45</v>
      </c>
    </row>
    <row r="1281" spans="1:14" ht="15" customHeight="1">
      <c r="A1281" s="140" t="s">
        <v>2122</v>
      </c>
      <c r="B1281" s="140" t="s">
        <v>7704</v>
      </c>
      <c r="C1281" s="140" t="s">
        <v>5986</v>
      </c>
      <c r="D1281" s="140" t="s">
        <v>5984</v>
      </c>
      <c r="E1281" s="86"/>
      <c r="F1281" s="86" t="s">
        <v>980</v>
      </c>
      <c r="G1281" s="86">
        <v>5</v>
      </c>
      <c r="H1281" s="86" t="s">
        <v>1057</v>
      </c>
      <c r="I1281" s="86" t="s">
        <v>192</v>
      </c>
      <c r="J1281" s="86" t="s">
        <v>35</v>
      </c>
      <c r="K1281" s="86" t="s">
        <v>220</v>
      </c>
      <c r="L1281" s="86" t="s">
        <v>45</v>
      </c>
      <c r="M1281" s="86" t="s">
        <v>30</v>
      </c>
      <c r="N1281" s="86" t="s">
        <v>45</v>
      </c>
    </row>
    <row r="1282" spans="1:14" ht="15" customHeight="1">
      <c r="A1282" s="140" t="s">
        <v>2122</v>
      </c>
      <c r="B1282" s="140" t="s">
        <v>7704</v>
      </c>
      <c r="C1282" s="140" t="s">
        <v>5986</v>
      </c>
      <c r="D1282" s="73" t="s">
        <v>5985</v>
      </c>
      <c r="E1282" s="86"/>
      <c r="F1282" s="86" t="s">
        <v>980</v>
      </c>
      <c r="G1282" s="86">
        <v>5</v>
      </c>
      <c r="H1282" s="86" t="s">
        <v>1059</v>
      </c>
      <c r="I1282" s="86" t="s">
        <v>192</v>
      </c>
      <c r="J1282" s="86" t="s">
        <v>35</v>
      </c>
      <c r="K1282" s="86" t="s">
        <v>220</v>
      </c>
      <c r="L1282" s="86" t="s">
        <v>45</v>
      </c>
      <c r="M1282" s="86" t="s">
        <v>30</v>
      </c>
      <c r="N1282" s="86" t="s">
        <v>45</v>
      </c>
    </row>
    <row r="1283" spans="1:14" ht="15" customHeight="1">
      <c r="A1283" s="140" t="s">
        <v>2122</v>
      </c>
      <c r="B1283" s="140" t="s">
        <v>7704</v>
      </c>
      <c r="C1283" s="140" t="s">
        <v>7372</v>
      </c>
      <c r="D1283" s="140" t="s">
        <v>9164</v>
      </c>
      <c r="E1283" s="86"/>
      <c r="F1283" s="86" t="s">
        <v>982</v>
      </c>
      <c r="G1283" s="86">
        <v>4</v>
      </c>
      <c r="H1283" s="86" t="s">
        <v>1057</v>
      </c>
      <c r="I1283" s="86" t="s">
        <v>192</v>
      </c>
      <c r="J1283" s="86" t="s">
        <v>35</v>
      </c>
      <c r="K1283" s="86" t="s">
        <v>220</v>
      </c>
      <c r="L1283" s="86" t="s">
        <v>45</v>
      </c>
      <c r="M1283" s="86" t="s">
        <v>45</v>
      </c>
      <c r="N1283" s="86" t="s">
        <v>30</v>
      </c>
    </row>
    <row r="1284" spans="1:14" ht="15" customHeight="1">
      <c r="A1284" s="140" t="s">
        <v>2122</v>
      </c>
      <c r="B1284" s="140" t="s">
        <v>7704</v>
      </c>
      <c r="C1284" s="140" t="s">
        <v>7372</v>
      </c>
      <c r="D1284" s="140" t="s">
        <v>8826</v>
      </c>
      <c r="E1284" s="86"/>
      <c r="F1284" s="86" t="s">
        <v>982</v>
      </c>
      <c r="G1284" s="86">
        <v>4</v>
      </c>
      <c r="H1284" s="86" t="s">
        <v>1059</v>
      </c>
      <c r="I1284" s="86" t="s">
        <v>165</v>
      </c>
      <c r="J1284" s="86" t="s">
        <v>35</v>
      </c>
      <c r="K1284" s="86" t="s">
        <v>220</v>
      </c>
      <c r="L1284" s="86" t="s">
        <v>45</v>
      </c>
      <c r="M1284" s="86" t="s">
        <v>45</v>
      </c>
      <c r="N1284" s="86" t="s">
        <v>45</v>
      </c>
    </row>
    <row r="1285" spans="1:14" ht="15" customHeight="1">
      <c r="A1285" s="140" t="s">
        <v>2122</v>
      </c>
      <c r="B1285" s="140" t="s">
        <v>7704</v>
      </c>
      <c r="C1285" s="140" t="s">
        <v>1320</v>
      </c>
      <c r="D1285" s="140" t="s">
        <v>7927</v>
      </c>
      <c r="E1285" s="86"/>
      <c r="F1285" s="86" t="s">
        <v>980</v>
      </c>
      <c r="G1285" s="86">
        <v>5</v>
      </c>
      <c r="H1285" s="86" t="s">
        <v>1059</v>
      </c>
      <c r="I1285" s="86" t="s">
        <v>165</v>
      </c>
      <c r="J1285" s="86" t="s">
        <v>180</v>
      </c>
      <c r="K1285" s="86" t="s">
        <v>220</v>
      </c>
      <c r="L1285" s="86" t="s">
        <v>30</v>
      </c>
      <c r="M1285" s="86" t="s">
        <v>45</v>
      </c>
      <c r="N1285" s="86" t="s">
        <v>30</v>
      </c>
    </row>
    <row r="1286" spans="1:14" ht="15" customHeight="1">
      <c r="A1286" s="140" t="s">
        <v>2122</v>
      </c>
      <c r="B1286" s="140" t="s">
        <v>7704</v>
      </c>
      <c r="C1286" s="140" t="s">
        <v>1320</v>
      </c>
      <c r="D1286" s="140" t="s">
        <v>7582</v>
      </c>
      <c r="E1286" s="86"/>
      <c r="F1286" s="86" t="s">
        <v>980</v>
      </c>
      <c r="G1286" s="86">
        <v>5</v>
      </c>
      <c r="H1286" s="86" t="s">
        <v>1057</v>
      </c>
      <c r="I1286" s="86" t="s">
        <v>165</v>
      </c>
      <c r="J1286" s="86" t="s">
        <v>23</v>
      </c>
      <c r="K1286" s="86" t="s">
        <v>220</v>
      </c>
      <c r="L1286" s="86" t="s">
        <v>30</v>
      </c>
      <c r="M1286" s="86" t="s">
        <v>45</v>
      </c>
      <c r="N1286" s="86" t="s">
        <v>45</v>
      </c>
    </row>
    <row r="1287" spans="1:14" ht="15" customHeight="1">
      <c r="A1287" s="140" t="s">
        <v>2122</v>
      </c>
      <c r="B1287" s="140" t="s">
        <v>7704</v>
      </c>
      <c r="C1287" s="140" t="s">
        <v>1320</v>
      </c>
      <c r="D1287" s="140" t="s">
        <v>7581</v>
      </c>
      <c r="E1287" s="86"/>
      <c r="F1287" s="86" t="s">
        <v>980</v>
      </c>
      <c r="G1287" s="86">
        <v>5</v>
      </c>
      <c r="H1287" s="86" t="s">
        <v>1059</v>
      </c>
      <c r="I1287" s="86" t="s">
        <v>165</v>
      </c>
      <c r="J1287" s="86" t="s">
        <v>23</v>
      </c>
      <c r="K1287" s="86" t="s">
        <v>220</v>
      </c>
      <c r="L1287" s="86" t="s">
        <v>30</v>
      </c>
      <c r="M1287" s="86" t="s">
        <v>45</v>
      </c>
      <c r="N1287" s="86" t="s">
        <v>45</v>
      </c>
    </row>
    <row r="1288" spans="1:14" ht="15" customHeight="1">
      <c r="A1288" s="140" t="s">
        <v>2122</v>
      </c>
      <c r="B1288" s="140" t="s">
        <v>7704</v>
      </c>
      <c r="C1288" s="140" t="s">
        <v>1320</v>
      </c>
      <c r="D1288" s="140" t="s">
        <v>7580</v>
      </c>
      <c r="E1288" s="86"/>
      <c r="F1288" s="86" t="s">
        <v>980</v>
      </c>
      <c r="G1288" s="86">
        <v>5</v>
      </c>
      <c r="H1288" s="86" t="s">
        <v>1057</v>
      </c>
      <c r="I1288" s="86" t="s">
        <v>165</v>
      </c>
      <c r="J1288" s="86" t="s">
        <v>187</v>
      </c>
      <c r="K1288" s="86" t="s">
        <v>220</v>
      </c>
      <c r="L1288" s="86" t="s">
        <v>30</v>
      </c>
      <c r="M1288" s="86" t="s">
        <v>45</v>
      </c>
      <c r="N1288" s="86" t="s">
        <v>45</v>
      </c>
    </row>
    <row r="1289" spans="1:14" ht="15" customHeight="1">
      <c r="A1289" s="140" t="s">
        <v>2122</v>
      </c>
      <c r="B1289" s="140" t="s">
        <v>7704</v>
      </c>
      <c r="C1289" s="140" t="s">
        <v>1320</v>
      </c>
      <c r="D1289" s="140" t="s">
        <v>7579</v>
      </c>
      <c r="E1289" s="86"/>
      <c r="F1289" s="86" t="s">
        <v>980</v>
      </c>
      <c r="G1289" s="86">
        <v>5</v>
      </c>
      <c r="H1289" s="86" t="s">
        <v>1059</v>
      </c>
      <c r="I1289" s="86" t="s">
        <v>165</v>
      </c>
      <c r="J1289" s="86" t="s">
        <v>187</v>
      </c>
      <c r="K1289" s="86" t="s">
        <v>220</v>
      </c>
      <c r="L1289" s="86" t="s">
        <v>30</v>
      </c>
      <c r="M1289" s="86" t="s">
        <v>45</v>
      </c>
      <c r="N1289" s="86" t="s">
        <v>45</v>
      </c>
    </row>
    <row r="1290" spans="1:14" ht="15" customHeight="1">
      <c r="A1290" s="140" t="s">
        <v>2122</v>
      </c>
      <c r="B1290" s="140" t="s">
        <v>7704</v>
      </c>
      <c r="C1290" s="140" t="s">
        <v>1320</v>
      </c>
      <c r="D1290" s="140" t="s">
        <v>8828</v>
      </c>
      <c r="E1290" s="86"/>
      <c r="F1290" s="86" t="s">
        <v>981</v>
      </c>
      <c r="G1290" s="86">
        <v>1</v>
      </c>
      <c r="H1290" s="86" t="s">
        <v>1059</v>
      </c>
      <c r="I1290" s="86" t="s">
        <v>57</v>
      </c>
      <c r="J1290" s="86" t="s">
        <v>191</v>
      </c>
      <c r="K1290" s="86" t="s">
        <v>220</v>
      </c>
      <c r="L1290" s="86" t="s">
        <v>45</v>
      </c>
      <c r="M1290" s="86" t="s">
        <v>45</v>
      </c>
      <c r="N1290" s="86" t="s">
        <v>30</v>
      </c>
    </row>
    <row r="1291" spans="1:14" ht="15" customHeight="1">
      <c r="A1291" s="140" t="s">
        <v>2122</v>
      </c>
      <c r="B1291" s="140" t="s">
        <v>7704</v>
      </c>
      <c r="C1291" s="140" t="s">
        <v>1320</v>
      </c>
      <c r="D1291" s="140" t="s">
        <v>7578</v>
      </c>
      <c r="E1291" s="86"/>
      <c r="F1291" s="86" t="s">
        <v>979</v>
      </c>
      <c r="G1291" s="86">
        <v>3</v>
      </c>
      <c r="H1291" s="86" t="s">
        <v>1059</v>
      </c>
      <c r="I1291" s="86" t="s">
        <v>36</v>
      </c>
      <c r="J1291" s="86" t="s">
        <v>191</v>
      </c>
      <c r="K1291" s="86" t="s">
        <v>221</v>
      </c>
      <c r="L1291" s="86" t="s">
        <v>30</v>
      </c>
      <c r="M1291" s="86" t="s">
        <v>45</v>
      </c>
      <c r="N1291" s="86" t="s">
        <v>45</v>
      </c>
    </row>
    <row r="1292" spans="1:14" ht="15" customHeight="1">
      <c r="A1292" s="140" t="s">
        <v>2122</v>
      </c>
      <c r="B1292" s="140" t="s">
        <v>7704</v>
      </c>
      <c r="C1292" s="140" t="s">
        <v>1320</v>
      </c>
      <c r="D1292" s="140" t="s">
        <v>7577</v>
      </c>
      <c r="E1292" s="86"/>
      <c r="F1292" s="86" t="s">
        <v>979</v>
      </c>
      <c r="G1292" s="86">
        <v>3</v>
      </c>
      <c r="H1292" s="86" t="s">
        <v>1061</v>
      </c>
      <c r="I1292" s="86" t="s">
        <v>36</v>
      </c>
      <c r="J1292" s="86" t="s">
        <v>191</v>
      </c>
      <c r="K1292" s="86" t="s">
        <v>221</v>
      </c>
      <c r="L1292" s="86" t="s">
        <v>30</v>
      </c>
      <c r="M1292" s="86" t="s">
        <v>45</v>
      </c>
      <c r="N1292" s="86" t="s">
        <v>30</v>
      </c>
    </row>
    <row r="1293" spans="1:14" ht="15" customHeight="1">
      <c r="A1293" s="140" t="s">
        <v>2122</v>
      </c>
      <c r="B1293" s="140" t="s">
        <v>7704</v>
      </c>
      <c r="C1293" s="140" t="s">
        <v>1320</v>
      </c>
      <c r="D1293" s="140" t="s">
        <v>6392</v>
      </c>
      <c r="E1293" s="86"/>
      <c r="F1293" s="86" t="s">
        <v>979</v>
      </c>
      <c r="G1293" s="86">
        <v>3</v>
      </c>
      <c r="H1293" s="86" t="s">
        <v>1057</v>
      </c>
      <c r="I1293" s="86" t="s">
        <v>36</v>
      </c>
      <c r="J1293" s="86" t="s">
        <v>191</v>
      </c>
      <c r="K1293" s="86" t="s">
        <v>221</v>
      </c>
      <c r="L1293" s="86" t="s">
        <v>30</v>
      </c>
      <c r="M1293" s="86" t="s">
        <v>45</v>
      </c>
      <c r="N1293" s="86" t="s">
        <v>30</v>
      </c>
    </row>
    <row r="1294" spans="1:14" ht="15" customHeight="1">
      <c r="A1294" s="140" t="s">
        <v>2122</v>
      </c>
      <c r="B1294" s="140" t="s">
        <v>7704</v>
      </c>
      <c r="C1294" s="73" t="s">
        <v>6733</v>
      </c>
      <c r="D1294" s="140" t="s">
        <v>7656</v>
      </c>
      <c r="E1294" s="86"/>
      <c r="F1294" s="86" t="s">
        <v>979</v>
      </c>
      <c r="G1294" s="86">
        <v>3</v>
      </c>
      <c r="H1294" s="86" t="s">
        <v>1057</v>
      </c>
      <c r="I1294" s="86" t="s">
        <v>192</v>
      </c>
      <c r="J1294" s="86" t="s">
        <v>180</v>
      </c>
      <c r="K1294" s="86" t="s">
        <v>220</v>
      </c>
      <c r="L1294" s="86" t="s">
        <v>30</v>
      </c>
      <c r="M1294" s="86" t="s">
        <v>45</v>
      </c>
      <c r="N1294" s="86" t="s">
        <v>30</v>
      </c>
    </row>
    <row r="1295" spans="1:14" ht="15" customHeight="1">
      <c r="A1295" s="140" t="s">
        <v>2122</v>
      </c>
      <c r="B1295" s="140" t="s">
        <v>7704</v>
      </c>
      <c r="C1295" s="73" t="s">
        <v>6733</v>
      </c>
      <c r="D1295" s="140" t="s">
        <v>7928</v>
      </c>
      <c r="E1295" s="86"/>
      <c r="F1295" s="86" t="s">
        <v>980</v>
      </c>
      <c r="G1295" s="86">
        <v>5</v>
      </c>
      <c r="H1295" s="86" t="s">
        <v>1059</v>
      </c>
      <c r="I1295" s="86" t="s">
        <v>165</v>
      </c>
      <c r="J1295" s="86" t="s">
        <v>180</v>
      </c>
      <c r="K1295" s="86" t="s">
        <v>220</v>
      </c>
      <c r="L1295" s="86" t="s">
        <v>45</v>
      </c>
      <c r="M1295" s="86" t="s">
        <v>45</v>
      </c>
      <c r="N1295" s="86" t="s">
        <v>45</v>
      </c>
    </row>
    <row r="1296" spans="1:14" ht="15" customHeight="1">
      <c r="A1296" s="140" t="s">
        <v>2122</v>
      </c>
      <c r="B1296" s="140" t="s">
        <v>7704</v>
      </c>
      <c r="C1296" s="73" t="s">
        <v>6733</v>
      </c>
      <c r="D1296" s="691" t="s">
        <v>7929</v>
      </c>
      <c r="E1296" s="86"/>
      <c r="F1296" s="86" t="s">
        <v>980</v>
      </c>
      <c r="G1296" s="86">
        <v>5</v>
      </c>
      <c r="H1296" s="86" t="s">
        <v>1057</v>
      </c>
      <c r="I1296" s="86" t="s">
        <v>165</v>
      </c>
      <c r="J1296" s="86" t="s">
        <v>180</v>
      </c>
      <c r="K1296" s="86" t="s">
        <v>220</v>
      </c>
      <c r="L1296" s="86" t="s">
        <v>30</v>
      </c>
      <c r="M1296" s="86" t="s">
        <v>45</v>
      </c>
      <c r="N1296" s="86" t="s">
        <v>30</v>
      </c>
    </row>
    <row r="1297" spans="1:14" ht="15" customHeight="1">
      <c r="A1297" s="140" t="s">
        <v>2122</v>
      </c>
      <c r="B1297" s="140" t="s">
        <v>7704</v>
      </c>
      <c r="C1297" s="73" t="s">
        <v>6733</v>
      </c>
      <c r="D1297" s="691" t="s">
        <v>7930</v>
      </c>
      <c r="E1297" s="86"/>
      <c r="F1297" s="86" t="s">
        <v>980</v>
      </c>
      <c r="G1297" s="86">
        <v>5</v>
      </c>
      <c r="H1297" s="86" t="s">
        <v>1059</v>
      </c>
      <c r="I1297" s="86" t="s">
        <v>165</v>
      </c>
      <c r="J1297" s="86" t="s">
        <v>22</v>
      </c>
      <c r="K1297" s="86" t="s">
        <v>220</v>
      </c>
      <c r="L1297" s="86" t="s">
        <v>45</v>
      </c>
      <c r="M1297" s="86" t="s">
        <v>45</v>
      </c>
      <c r="N1297" s="86" t="s">
        <v>45</v>
      </c>
    </row>
    <row r="1298" spans="1:14" ht="15" customHeight="1">
      <c r="A1298" s="140" t="s">
        <v>2122</v>
      </c>
      <c r="B1298" s="140" t="s">
        <v>7704</v>
      </c>
      <c r="C1298" s="140" t="s">
        <v>6733</v>
      </c>
      <c r="D1298" s="777" t="s">
        <v>7931</v>
      </c>
      <c r="E1298" s="86"/>
      <c r="F1298" s="86" t="s">
        <v>980</v>
      </c>
      <c r="G1298" s="86">
        <v>5</v>
      </c>
      <c r="H1298" s="86" t="s">
        <v>1059</v>
      </c>
      <c r="I1298" s="86" t="s">
        <v>165</v>
      </c>
      <c r="J1298" s="86" t="s">
        <v>42</v>
      </c>
      <c r="K1298" s="86" t="s">
        <v>220</v>
      </c>
      <c r="L1298" s="86" t="s">
        <v>45</v>
      </c>
      <c r="M1298" s="86" t="s">
        <v>45</v>
      </c>
      <c r="N1298" s="86" t="s">
        <v>45</v>
      </c>
    </row>
    <row r="1299" spans="1:14" ht="15" customHeight="1">
      <c r="A1299" s="140" t="s">
        <v>2122</v>
      </c>
      <c r="B1299" s="140" t="s">
        <v>7704</v>
      </c>
      <c r="C1299" s="140" t="s">
        <v>6733</v>
      </c>
      <c r="D1299" s="140" t="s">
        <v>12581</v>
      </c>
      <c r="E1299" s="86"/>
      <c r="F1299" s="86" t="s">
        <v>980</v>
      </c>
      <c r="G1299" s="86">
        <v>5</v>
      </c>
      <c r="H1299" s="86" t="s">
        <v>1057</v>
      </c>
      <c r="I1299" s="86" t="s">
        <v>165</v>
      </c>
      <c r="J1299" s="86" t="s">
        <v>22</v>
      </c>
      <c r="K1299" s="86" t="s">
        <v>220</v>
      </c>
      <c r="L1299" s="86" t="s">
        <v>30</v>
      </c>
      <c r="M1299" s="86" t="s">
        <v>45</v>
      </c>
      <c r="N1299" s="86" t="s">
        <v>45</v>
      </c>
    </row>
    <row r="1300" spans="1:14" ht="15" customHeight="1">
      <c r="A1300" s="140" t="s">
        <v>2122</v>
      </c>
      <c r="B1300" s="140" t="s">
        <v>7704</v>
      </c>
      <c r="C1300" s="140" t="s">
        <v>6733</v>
      </c>
      <c r="D1300" s="777" t="s">
        <v>7932</v>
      </c>
      <c r="E1300" s="86"/>
      <c r="F1300" s="86" t="s">
        <v>980</v>
      </c>
      <c r="G1300" s="86">
        <v>5</v>
      </c>
      <c r="H1300" s="86" t="s">
        <v>1057</v>
      </c>
      <c r="I1300" s="86" t="s">
        <v>165</v>
      </c>
      <c r="J1300" s="86" t="s">
        <v>42</v>
      </c>
      <c r="K1300" s="86" t="s">
        <v>220</v>
      </c>
      <c r="L1300" s="86" t="s">
        <v>30</v>
      </c>
      <c r="M1300" s="86" t="s">
        <v>45</v>
      </c>
      <c r="N1300" s="86" t="s">
        <v>45</v>
      </c>
    </row>
    <row r="1301" spans="1:14" ht="15" customHeight="1">
      <c r="A1301" s="140" t="s">
        <v>2122</v>
      </c>
      <c r="B1301" s="140" t="s">
        <v>7704</v>
      </c>
      <c r="C1301" s="818" t="s">
        <v>1321</v>
      </c>
      <c r="D1301" s="777" t="s">
        <v>7576</v>
      </c>
      <c r="E1301" s="86"/>
      <c r="F1301" s="86" t="s">
        <v>982</v>
      </c>
      <c r="G1301" s="86">
        <v>4</v>
      </c>
      <c r="H1301" s="86" t="s">
        <v>1057</v>
      </c>
      <c r="I1301" s="86" t="s">
        <v>165</v>
      </c>
      <c r="J1301" s="86" t="s">
        <v>35</v>
      </c>
      <c r="K1301" s="86" t="s">
        <v>220</v>
      </c>
      <c r="L1301" s="86" t="s">
        <v>30</v>
      </c>
      <c r="M1301" s="86" t="s">
        <v>45</v>
      </c>
      <c r="N1301" s="86" t="s">
        <v>45</v>
      </c>
    </row>
    <row r="1302" spans="1:14">
      <c r="A1302" s="140" t="s">
        <v>2122</v>
      </c>
      <c r="B1302" s="140" t="s">
        <v>7704</v>
      </c>
      <c r="C1302" s="73" t="s">
        <v>5988</v>
      </c>
      <c r="D1302" s="140" t="s">
        <v>7575</v>
      </c>
      <c r="E1302" s="86"/>
      <c r="F1302" s="86" t="s">
        <v>983</v>
      </c>
      <c r="G1302" s="86">
        <v>2</v>
      </c>
      <c r="H1302" s="86" t="s">
        <v>1057</v>
      </c>
      <c r="I1302" s="86" t="s">
        <v>36</v>
      </c>
      <c r="J1302" s="86" t="s">
        <v>35</v>
      </c>
      <c r="K1302" s="86" t="s">
        <v>220</v>
      </c>
      <c r="L1302" s="86" t="s">
        <v>30</v>
      </c>
      <c r="M1302" s="86" t="s">
        <v>45</v>
      </c>
      <c r="N1302" s="86" t="s">
        <v>30</v>
      </c>
    </row>
    <row r="1303" spans="1:14" ht="15" customHeight="1">
      <c r="A1303" s="140" t="s">
        <v>2122</v>
      </c>
      <c r="B1303" s="140" t="s">
        <v>7704</v>
      </c>
      <c r="C1303" s="73" t="s">
        <v>5988</v>
      </c>
      <c r="D1303" s="777" t="s">
        <v>7574</v>
      </c>
      <c r="E1303" s="86"/>
      <c r="F1303" s="86" t="s">
        <v>980</v>
      </c>
      <c r="G1303" s="86">
        <v>5</v>
      </c>
      <c r="H1303" s="86" t="s">
        <v>1057</v>
      </c>
      <c r="I1303" s="86" t="s">
        <v>165</v>
      </c>
      <c r="J1303" s="86" t="s">
        <v>35</v>
      </c>
      <c r="K1303" s="86" t="s">
        <v>219</v>
      </c>
      <c r="L1303" s="86" t="s">
        <v>30</v>
      </c>
      <c r="M1303" s="86" t="s">
        <v>45</v>
      </c>
      <c r="N1303" s="86" t="s">
        <v>45</v>
      </c>
    </row>
    <row r="1304" spans="1:14" ht="15" customHeight="1">
      <c r="A1304" s="140" t="s">
        <v>2122</v>
      </c>
      <c r="B1304" s="140" t="s">
        <v>7704</v>
      </c>
      <c r="C1304" s="73" t="s">
        <v>5988</v>
      </c>
      <c r="D1304" s="777" t="s">
        <v>7573</v>
      </c>
      <c r="E1304" s="86"/>
      <c r="F1304" s="86" t="s">
        <v>980</v>
      </c>
      <c r="G1304" s="86">
        <v>5</v>
      </c>
      <c r="H1304" s="86" t="s">
        <v>1059</v>
      </c>
      <c r="I1304" s="86" t="s">
        <v>165</v>
      </c>
      <c r="J1304" s="86" t="s">
        <v>35</v>
      </c>
      <c r="K1304" s="86" t="s">
        <v>219</v>
      </c>
      <c r="L1304" s="86" t="s">
        <v>30</v>
      </c>
      <c r="M1304" s="86" t="s">
        <v>45</v>
      </c>
      <c r="N1304" s="86" t="s">
        <v>45</v>
      </c>
    </row>
    <row r="1305" spans="1:14" ht="15" customHeight="1">
      <c r="A1305" s="140" t="s">
        <v>2122</v>
      </c>
      <c r="B1305" s="140" t="s">
        <v>7704</v>
      </c>
      <c r="C1305" s="140" t="s">
        <v>5987</v>
      </c>
      <c r="D1305" s="777" t="s">
        <v>7572</v>
      </c>
      <c r="E1305" s="86"/>
      <c r="F1305" s="86" t="s">
        <v>980</v>
      </c>
      <c r="G1305" s="86">
        <v>5</v>
      </c>
      <c r="H1305" s="86" t="s">
        <v>1061</v>
      </c>
      <c r="I1305" s="86" t="s">
        <v>165</v>
      </c>
      <c r="J1305" s="86" t="s">
        <v>35</v>
      </c>
      <c r="K1305" s="86" t="s">
        <v>220</v>
      </c>
      <c r="L1305" s="86" t="s">
        <v>45</v>
      </c>
      <c r="M1305" s="86" t="s">
        <v>30</v>
      </c>
      <c r="N1305" s="86" t="s">
        <v>45</v>
      </c>
    </row>
    <row r="1306" spans="1:14" ht="15" customHeight="1">
      <c r="A1306" s="140" t="s">
        <v>2122</v>
      </c>
      <c r="B1306" s="140" t="s">
        <v>7704</v>
      </c>
      <c r="C1306" s="140" t="s">
        <v>10274</v>
      </c>
      <c r="D1306" s="777" t="s">
        <v>10275</v>
      </c>
      <c r="E1306" s="86"/>
      <c r="F1306" s="86" t="s">
        <v>980</v>
      </c>
      <c r="G1306" s="86">
        <v>5</v>
      </c>
      <c r="H1306" s="86" t="s">
        <v>1059</v>
      </c>
      <c r="I1306" s="86" t="s">
        <v>165</v>
      </c>
      <c r="J1306" s="86" t="s">
        <v>35</v>
      </c>
      <c r="K1306" s="86" t="s">
        <v>220</v>
      </c>
      <c r="L1306" s="86" t="s">
        <v>45</v>
      </c>
      <c r="M1306" s="86" t="s">
        <v>30</v>
      </c>
      <c r="N1306" s="86" t="s">
        <v>30</v>
      </c>
    </row>
    <row r="1307" spans="1:14" ht="15" customHeight="1">
      <c r="A1307" s="140" t="s">
        <v>2122</v>
      </c>
      <c r="B1307" s="140" t="s">
        <v>7704</v>
      </c>
      <c r="C1307" s="140" t="s">
        <v>10274</v>
      </c>
      <c r="D1307" s="140" t="s">
        <v>10276</v>
      </c>
      <c r="E1307" s="86"/>
      <c r="F1307" s="86" t="s">
        <v>980</v>
      </c>
      <c r="G1307" s="86">
        <v>5</v>
      </c>
      <c r="H1307" s="86" t="s">
        <v>1059</v>
      </c>
      <c r="I1307" s="86" t="s">
        <v>165</v>
      </c>
      <c r="J1307" s="86" t="s">
        <v>35</v>
      </c>
      <c r="K1307" s="86" t="s">
        <v>7744</v>
      </c>
      <c r="L1307" s="86" t="s">
        <v>45</v>
      </c>
      <c r="M1307" s="86" t="s">
        <v>30</v>
      </c>
      <c r="N1307" s="86" t="s">
        <v>45</v>
      </c>
    </row>
    <row r="1308" spans="1:14" ht="15" customHeight="1">
      <c r="A1308" s="140" t="s">
        <v>2122</v>
      </c>
      <c r="B1308" s="140" t="s">
        <v>7704</v>
      </c>
      <c r="C1308" s="140" t="s">
        <v>7587</v>
      </c>
      <c r="D1308" s="140" t="s">
        <v>7588</v>
      </c>
      <c r="E1308" s="86"/>
      <c r="F1308" s="86" t="s">
        <v>980</v>
      </c>
      <c r="G1308" s="86">
        <v>5</v>
      </c>
      <c r="H1308" s="86" t="s">
        <v>1059</v>
      </c>
      <c r="I1308" s="86" t="s">
        <v>165</v>
      </c>
      <c r="J1308" s="86" t="s">
        <v>35</v>
      </c>
      <c r="K1308" s="86" t="s">
        <v>227</v>
      </c>
      <c r="L1308" s="86" t="s">
        <v>45</v>
      </c>
      <c r="M1308" s="86" t="s">
        <v>30</v>
      </c>
      <c r="N1308" s="86" t="s">
        <v>45</v>
      </c>
    </row>
    <row r="1309" spans="1:14" ht="15" customHeight="1">
      <c r="A1309" s="140" t="s">
        <v>2122</v>
      </c>
      <c r="B1309" s="140" t="s">
        <v>7704</v>
      </c>
      <c r="C1309" s="140" t="s">
        <v>1330</v>
      </c>
      <c r="D1309" s="140" t="s">
        <v>7571</v>
      </c>
      <c r="E1309" s="86"/>
      <c r="F1309" s="86" t="s">
        <v>979</v>
      </c>
      <c r="G1309" s="86">
        <v>3</v>
      </c>
      <c r="H1309" s="86" t="s">
        <v>1059</v>
      </c>
      <c r="I1309" s="86" t="s">
        <v>192</v>
      </c>
      <c r="J1309" s="86" t="s">
        <v>180</v>
      </c>
      <c r="K1309" s="86" t="s">
        <v>220</v>
      </c>
      <c r="L1309" s="86" t="s">
        <v>30</v>
      </c>
      <c r="M1309" s="86" t="s">
        <v>45</v>
      </c>
      <c r="N1309" s="86" t="s">
        <v>45</v>
      </c>
    </row>
    <row r="1310" spans="1:14" ht="15" customHeight="1">
      <c r="A1310" s="140" t="s">
        <v>2122</v>
      </c>
      <c r="B1310" s="140" t="s">
        <v>7704</v>
      </c>
      <c r="C1310" s="140" t="s">
        <v>1330</v>
      </c>
      <c r="D1310" s="140" t="s">
        <v>7570</v>
      </c>
      <c r="E1310" s="86"/>
      <c r="F1310" s="86" t="s">
        <v>979</v>
      </c>
      <c r="G1310" s="86">
        <v>3</v>
      </c>
      <c r="H1310" s="86" t="s">
        <v>1057</v>
      </c>
      <c r="I1310" s="86" t="s">
        <v>192</v>
      </c>
      <c r="J1310" s="86" t="s">
        <v>180</v>
      </c>
      <c r="K1310" s="86" t="s">
        <v>220</v>
      </c>
      <c r="L1310" s="86" t="s">
        <v>30</v>
      </c>
      <c r="M1310" s="86" t="s">
        <v>45</v>
      </c>
      <c r="N1310" s="86" t="s">
        <v>30</v>
      </c>
    </row>
    <row r="1311" spans="1:14" ht="15" customHeight="1">
      <c r="A1311" s="140" t="s">
        <v>2122</v>
      </c>
      <c r="B1311" s="140" t="s">
        <v>7704</v>
      </c>
      <c r="C1311" s="73" t="s">
        <v>4803</v>
      </c>
      <c r="D1311" s="691" t="s">
        <v>7933</v>
      </c>
      <c r="E1311" s="86"/>
      <c r="F1311" s="86" t="s">
        <v>980</v>
      </c>
      <c r="G1311" s="86">
        <v>5</v>
      </c>
      <c r="H1311" s="86" t="s">
        <v>1057</v>
      </c>
      <c r="I1311" s="86" t="s">
        <v>165</v>
      </c>
      <c r="J1311" s="86" t="s">
        <v>35</v>
      </c>
      <c r="K1311" s="86" t="s">
        <v>24</v>
      </c>
      <c r="L1311" s="86" t="s">
        <v>45</v>
      </c>
      <c r="M1311" s="86" t="s">
        <v>45</v>
      </c>
      <c r="N1311" s="86" t="s">
        <v>45</v>
      </c>
    </row>
    <row r="1312" spans="1:14" ht="15" customHeight="1">
      <c r="A1312" s="140" t="s">
        <v>2122</v>
      </c>
      <c r="B1312" s="140" t="s">
        <v>7704</v>
      </c>
      <c r="C1312" s="73" t="s">
        <v>4803</v>
      </c>
      <c r="D1312" s="691" t="s">
        <v>7934</v>
      </c>
      <c r="E1312" s="86"/>
      <c r="F1312" s="86" t="s">
        <v>980</v>
      </c>
      <c r="G1312" s="86">
        <v>5</v>
      </c>
      <c r="H1312" s="86" t="s">
        <v>1059</v>
      </c>
      <c r="I1312" s="86" t="s">
        <v>165</v>
      </c>
      <c r="J1312" s="86" t="s">
        <v>35</v>
      </c>
      <c r="K1312" s="86" t="s">
        <v>24</v>
      </c>
      <c r="L1312" s="86" t="s">
        <v>45</v>
      </c>
      <c r="M1312" s="86" t="s">
        <v>45</v>
      </c>
      <c r="N1312" s="86" t="s">
        <v>45</v>
      </c>
    </row>
    <row r="1313" spans="1:14" ht="15" customHeight="1">
      <c r="A1313" s="140" t="s">
        <v>2122</v>
      </c>
      <c r="B1313" s="140" t="s">
        <v>7704</v>
      </c>
      <c r="C1313" s="140" t="s">
        <v>4803</v>
      </c>
      <c r="D1313" s="140" t="s">
        <v>8827</v>
      </c>
      <c r="E1313" s="86"/>
      <c r="F1313" s="86" t="s">
        <v>980</v>
      </c>
      <c r="G1313" s="86">
        <v>5</v>
      </c>
      <c r="H1313" s="86" t="s">
        <v>1059</v>
      </c>
      <c r="I1313" s="86" t="s">
        <v>165</v>
      </c>
      <c r="J1313" s="86" t="s">
        <v>35</v>
      </c>
      <c r="K1313" s="86" t="s">
        <v>223</v>
      </c>
      <c r="L1313" s="86" t="s">
        <v>45</v>
      </c>
      <c r="M1313" s="86" t="s">
        <v>45</v>
      </c>
      <c r="N1313" s="86" t="s">
        <v>30</v>
      </c>
    </row>
    <row r="1314" spans="1:14" ht="15" customHeight="1">
      <c r="A1314" s="140" t="s">
        <v>2122</v>
      </c>
      <c r="B1314" s="140" t="s">
        <v>7704</v>
      </c>
      <c r="C1314" s="140" t="s">
        <v>1329</v>
      </c>
      <c r="D1314" s="140" t="s">
        <v>8629</v>
      </c>
      <c r="E1314" s="86"/>
      <c r="F1314" s="86" t="s">
        <v>982</v>
      </c>
      <c r="G1314" s="86">
        <v>4</v>
      </c>
      <c r="H1314" s="86" t="s">
        <v>1057</v>
      </c>
      <c r="I1314" s="86" t="s">
        <v>165</v>
      </c>
      <c r="J1314" s="86" t="s">
        <v>191</v>
      </c>
      <c r="K1314" s="86" t="s">
        <v>220</v>
      </c>
      <c r="L1314" s="86" t="s">
        <v>30</v>
      </c>
      <c r="M1314" s="86" t="s">
        <v>45</v>
      </c>
      <c r="N1314" s="86" t="s">
        <v>45</v>
      </c>
    </row>
    <row r="1315" spans="1:14" ht="15" customHeight="1">
      <c r="A1315" s="140" t="s">
        <v>2122</v>
      </c>
      <c r="B1315" s="140" t="s">
        <v>7704</v>
      </c>
      <c r="C1315" s="140" t="s">
        <v>1329</v>
      </c>
      <c r="D1315" s="140" t="s">
        <v>8530</v>
      </c>
      <c r="E1315" s="86"/>
      <c r="F1315" s="86" t="s">
        <v>981</v>
      </c>
      <c r="G1315" s="86">
        <v>1</v>
      </c>
      <c r="H1315" s="86" t="s">
        <v>1057</v>
      </c>
      <c r="I1315" s="86" t="s">
        <v>57</v>
      </c>
      <c r="J1315" s="86" t="s">
        <v>25</v>
      </c>
      <c r="K1315" s="86" t="s">
        <v>220</v>
      </c>
      <c r="L1315" s="86" t="s">
        <v>30</v>
      </c>
      <c r="M1315" s="86" t="s">
        <v>45</v>
      </c>
      <c r="N1315" s="86" t="s">
        <v>45</v>
      </c>
    </row>
    <row r="1316" spans="1:14" ht="15" customHeight="1">
      <c r="A1316" s="140" t="s">
        <v>2122</v>
      </c>
      <c r="B1316" s="140" t="s">
        <v>7704</v>
      </c>
      <c r="C1316" s="140" t="s">
        <v>8309</v>
      </c>
      <c r="D1316" s="140" t="s">
        <v>8307</v>
      </c>
      <c r="E1316" s="86"/>
      <c r="F1316" s="86" t="s">
        <v>980</v>
      </c>
      <c r="G1316" s="86">
        <v>5</v>
      </c>
      <c r="H1316" s="86" t="s">
        <v>1059</v>
      </c>
      <c r="I1316" s="86" t="s">
        <v>165</v>
      </c>
      <c r="J1316" s="86" t="s">
        <v>23</v>
      </c>
      <c r="K1316" s="86" t="s">
        <v>220</v>
      </c>
      <c r="L1316" s="86" t="s">
        <v>45</v>
      </c>
      <c r="M1316" s="86" t="s">
        <v>45</v>
      </c>
      <c r="N1316" s="86" t="s">
        <v>45</v>
      </c>
    </row>
    <row r="1317" spans="1:14" ht="15" customHeight="1">
      <c r="A1317" s="140" t="s">
        <v>2122</v>
      </c>
      <c r="B1317" s="140" t="s">
        <v>7704</v>
      </c>
      <c r="C1317" s="140" t="s">
        <v>8309</v>
      </c>
      <c r="D1317" s="140" t="s">
        <v>8308</v>
      </c>
      <c r="E1317" s="86"/>
      <c r="F1317" s="86" t="s">
        <v>980</v>
      </c>
      <c r="G1317" s="86">
        <v>5</v>
      </c>
      <c r="H1317" s="86" t="s">
        <v>1060</v>
      </c>
      <c r="I1317" s="86" t="s">
        <v>165</v>
      </c>
      <c r="J1317" s="86" t="s">
        <v>187</v>
      </c>
      <c r="K1317" s="86" t="s">
        <v>220</v>
      </c>
      <c r="L1317" s="86" t="s">
        <v>45</v>
      </c>
      <c r="M1317" s="86" t="s">
        <v>45</v>
      </c>
      <c r="N1317" s="86" t="s">
        <v>45</v>
      </c>
    </row>
    <row r="1318" spans="1:14">
      <c r="A1318" s="140" t="s">
        <v>2122</v>
      </c>
      <c r="B1318" s="140" t="s">
        <v>7704</v>
      </c>
      <c r="C1318" s="140" t="s">
        <v>10859</v>
      </c>
      <c r="D1318" s="140" t="s">
        <v>10856</v>
      </c>
      <c r="E1318" s="86"/>
      <c r="F1318" s="86" t="s">
        <v>980</v>
      </c>
      <c r="G1318" s="86">
        <v>5</v>
      </c>
      <c r="H1318" s="86" t="s">
        <v>1059</v>
      </c>
      <c r="I1318" s="86" t="s">
        <v>36</v>
      </c>
      <c r="J1318" s="86" t="s">
        <v>35</v>
      </c>
      <c r="K1318" s="86" t="s">
        <v>221</v>
      </c>
      <c r="L1318" s="86" t="s">
        <v>45</v>
      </c>
      <c r="M1318" s="86" t="s">
        <v>30</v>
      </c>
      <c r="N1318" s="86" t="s">
        <v>30</v>
      </c>
    </row>
    <row r="1319" spans="1:14" ht="15" customHeight="1">
      <c r="A1319" s="140" t="s">
        <v>2122</v>
      </c>
      <c r="B1319" s="140" t="s">
        <v>7704</v>
      </c>
      <c r="C1319" s="140" t="s">
        <v>1319</v>
      </c>
      <c r="D1319" s="140" t="s">
        <v>9165</v>
      </c>
      <c r="E1319" s="86"/>
      <c r="F1319" s="86" t="s">
        <v>982</v>
      </c>
      <c r="G1319" s="86">
        <v>4</v>
      </c>
      <c r="H1319" s="86" t="s">
        <v>1057</v>
      </c>
      <c r="I1319" s="86" t="s">
        <v>165</v>
      </c>
      <c r="J1319" s="86" t="s">
        <v>21</v>
      </c>
      <c r="K1319" s="86" t="s">
        <v>220</v>
      </c>
      <c r="L1319" s="86" t="s">
        <v>30</v>
      </c>
      <c r="M1319" s="86" t="s">
        <v>45</v>
      </c>
      <c r="N1319" s="86" t="s">
        <v>30</v>
      </c>
    </row>
    <row r="1320" spans="1:14" ht="15" customHeight="1">
      <c r="A1320" s="140" t="s">
        <v>2122</v>
      </c>
      <c r="B1320" s="140" t="s">
        <v>7704</v>
      </c>
      <c r="C1320" s="140" t="s">
        <v>1319</v>
      </c>
      <c r="D1320" s="140" t="s">
        <v>9166</v>
      </c>
      <c r="E1320" s="86"/>
      <c r="F1320" s="86" t="s">
        <v>980</v>
      </c>
      <c r="G1320" s="86">
        <v>5</v>
      </c>
      <c r="H1320" s="86" t="s">
        <v>1057</v>
      </c>
      <c r="I1320" s="86" t="s">
        <v>165</v>
      </c>
      <c r="J1320" s="86" t="s">
        <v>25</v>
      </c>
      <c r="K1320" s="86" t="s">
        <v>220</v>
      </c>
      <c r="L1320" s="86" t="s">
        <v>30</v>
      </c>
      <c r="M1320" s="86" t="s">
        <v>45</v>
      </c>
      <c r="N1320" s="86" t="s">
        <v>30</v>
      </c>
    </row>
    <row r="1321" spans="1:14">
      <c r="A1321" s="140" t="s">
        <v>2122</v>
      </c>
      <c r="B1321" s="140" t="s">
        <v>7704</v>
      </c>
      <c r="C1321" s="140" t="s">
        <v>1337</v>
      </c>
      <c r="D1321" s="140" t="s">
        <v>9780</v>
      </c>
      <c r="E1321" s="86"/>
      <c r="F1321" s="86" t="s">
        <v>979</v>
      </c>
      <c r="G1321" s="86">
        <v>3</v>
      </c>
      <c r="H1321" s="86" t="s">
        <v>1057</v>
      </c>
      <c r="I1321" s="86" t="s">
        <v>36</v>
      </c>
      <c r="J1321" s="86" t="s">
        <v>35</v>
      </c>
      <c r="K1321" s="86" t="s">
        <v>220</v>
      </c>
      <c r="L1321" s="86" t="s">
        <v>30</v>
      </c>
      <c r="M1321" s="86" t="s">
        <v>45</v>
      </c>
      <c r="N1321" s="86" t="s">
        <v>30</v>
      </c>
    </row>
    <row r="1322" spans="1:14" ht="15" customHeight="1">
      <c r="A1322" s="140" t="s">
        <v>2122</v>
      </c>
      <c r="B1322" s="140" t="s">
        <v>7704</v>
      </c>
      <c r="C1322" s="140" t="s">
        <v>5983</v>
      </c>
      <c r="D1322" s="140" t="s">
        <v>10010</v>
      </c>
      <c r="E1322" s="86"/>
      <c r="F1322" s="86" t="s">
        <v>980</v>
      </c>
      <c r="G1322" s="86">
        <v>5</v>
      </c>
      <c r="H1322" s="86" t="s">
        <v>1058</v>
      </c>
      <c r="I1322" s="86" t="s">
        <v>192</v>
      </c>
      <c r="J1322" s="86" t="s">
        <v>35</v>
      </c>
      <c r="K1322" s="86" t="s">
        <v>220</v>
      </c>
      <c r="L1322" s="86" t="s">
        <v>45</v>
      </c>
      <c r="M1322" s="86" t="s">
        <v>30</v>
      </c>
      <c r="N1322" s="86" t="s">
        <v>45</v>
      </c>
    </row>
    <row r="1323" spans="1:14" ht="15" customHeight="1">
      <c r="A1323" s="140" t="s">
        <v>2122</v>
      </c>
      <c r="B1323" s="140" t="s">
        <v>7704</v>
      </c>
      <c r="C1323" s="777" t="s">
        <v>5983</v>
      </c>
      <c r="D1323" s="140" t="s">
        <v>10011</v>
      </c>
      <c r="E1323" s="86"/>
      <c r="F1323" s="86" t="s">
        <v>980</v>
      </c>
      <c r="G1323" s="86">
        <v>5</v>
      </c>
      <c r="H1323" s="86" t="s">
        <v>1057</v>
      </c>
      <c r="I1323" s="86" t="s">
        <v>192</v>
      </c>
      <c r="J1323" s="86" t="s">
        <v>35</v>
      </c>
      <c r="K1323" s="86" t="s">
        <v>220</v>
      </c>
      <c r="L1323" s="86" t="s">
        <v>45</v>
      </c>
      <c r="M1323" s="86" t="s">
        <v>30</v>
      </c>
      <c r="N1323" s="86" t="s">
        <v>45</v>
      </c>
    </row>
    <row r="1324" spans="1:14" ht="15" customHeight="1">
      <c r="A1324" s="140" t="s">
        <v>2122</v>
      </c>
      <c r="B1324" s="140" t="s">
        <v>7704</v>
      </c>
      <c r="C1324" s="777" t="s">
        <v>5983</v>
      </c>
      <c r="D1324" s="140" t="s">
        <v>10012</v>
      </c>
      <c r="E1324" s="86"/>
      <c r="F1324" s="86" t="s">
        <v>980</v>
      </c>
      <c r="G1324" s="86">
        <v>5</v>
      </c>
      <c r="H1324" s="86" t="s">
        <v>1057</v>
      </c>
      <c r="I1324" s="86" t="s">
        <v>192</v>
      </c>
      <c r="J1324" s="86" t="s">
        <v>35</v>
      </c>
      <c r="K1324" s="86" t="s">
        <v>220</v>
      </c>
      <c r="L1324" s="86" t="s">
        <v>45</v>
      </c>
      <c r="M1324" s="86" t="s">
        <v>30</v>
      </c>
      <c r="N1324" s="86" t="s">
        <v>45</v>
      </c>
    </row>
    <row r="1325" spans="1:14" ht="15" customHeight="1">
      <c r="A1325" s="140" t="s">
        <v>2122</v>
      </c>
      <c r="B1325" s="140" t="s">
        <v>7704</v>
      </c>
      <c r="C1325" s="777" t="s">
        <v>7883</v>
      </c>
      <c r="D1325" s="140" t="s">
        <v>7884</v>
      </c>
      <c r="E1325" s="86"/>
      <c r="F1325" s="86" t="s">
        <v>980</v>
      </c>
      <c r="G1325" s="86">
        <v>5</v>
      </c>
      <c r="H1325" s="86" t="s">
        <v>1059</v>
      </c>
      <c r="I1325" s="86" t="s">
        <v>165</v>
      </c>
      <c r="J1325" s="778" t="s">
        <v>191</v>
      </c>
      <c r="K1325" s="86" t="s">
        <v>220</v>
      </c>
      <c r="L1325" s="86" t="s">
        <v>45</v>
      </c>
      <c r="M1325" s="86" t="s">
        <v>45</v>
      </c>
      <c r="N1325" s="86" t="s">
        <v>45</v>
      </c>
    </row>
    <row r="1326" spans="1:14" ht="15" customHeight="1">
      <c r="A1326" s="140" t="s">
        <v>2122</v>
      </c>
      <c r="B1326" s="140" t="s">
        <v>7704</v>
      </c>
      <c r="C1326" s="777" t="s">
        <v>1340</v>
      </c>
      <c r="D1326" s="140" t="s">
        <v>7569</v>
      </c>
      <c r="E1326" s="86"/>
      <c r="F1326" s="86" t="s">
        <v>980</v>
      </c>
      <c r="G1326" s="86">
        <v>5</v>
      </c>
      <c r="H1326" s="86" t="s">
        <v>1057</v>
      </c>
      <c r="I1326" s="86" t="s">
        <v>165</v>
      </c>
      <c r="J1326" s="778" t="s">
        <v>169</v>
      </c>
      <c r="K1326" s="86" t="s">
        <v>220</v>
      </c>
      <c r="L1326" s="86" t="s">
        <v>30</v>
      </c>
      <c r="M1326" s="86" t="s">
        <v>45</v>
      </c>
      <c r="N1326" s="86" t="s">
        <v>45</v>
      </c>
    </row>
    <row r="1327" spans="1:14" ht="15" customHeight="1">
      <c r="A1327" s="140" t="s">
        <v>2122</v>
      </c>
      <c r="B1327" s="140" t="s">
        <v>7704</v>
      </c>
      <c r="C1327" s="582" t="s">
        <v>1340</v>
      </c>
      <c r="D1327" s="140" t="s">
        <v>7568</v>
      </c>
      <c r="E1327" s="86"/>
      <c r="F1327" s="86" t="s">
        <v>980</v>
      </c>
      <c r="G1327" s="86">
        <v>5</v>
      </c>
      <c r="H1327" s="86" t="s">
        <v>1059</v>
      </c>
      <c r="I1327" s="86" t="s">
        <v>165</v>
      </c>
      <c r="J1327" s="86" t="s">
        <v>169</v>
      </c>
      <c r="K1327" s="86" t="s">
        <v>220</v>
      </c>
      <c r="L1327" s="86" t="s">
        <v>30</v>
      </c>
      <c r="M1327" s="86" t="s">
        <v>45</v>
      </c>
      <c r="N1327" s="86" t="s">
        <v>45</v>
      </c>
    </row>
    <row r="1328" spans="1:14" ht="15" customHeight="1">
      <c r="A1328" s="140" t="s">
        <v>2122</v>
      </c>
      <c r="B1328" s="140" t="s">
        <v>7704</v>
      </c>
      <c r="C1328" s="582" t="s">
        <v>1340</v>
      </c>
      <c r="D1328" s="140" t="s">
        <v>8630</v>
      </c>
      <c r="E1328" s="86"/>
      <c r="F1328" s="86" t="s">
        <v>980</v>
      </c>
      <c r="G1328" s="86">
        <v>5</v>
      </c>
      <c r="H1328" s="86" t="s">
        <v>1059</v>
      </c>
      <c r="I1328" s="86" t="s">
        <v>203</v>
      </c>
      <c r="J1328" s="778" t="s">
        <v>35</v>
      </c>
      <c r="K1328" s="86" t="s">
        <v>220</v>
      </c>
      <c r="L1328" s="86" t="s">
        <v>30</v>
      </c>
      <c r="M1328" s="86" t="s">
        <v>45</v>
      </c>
      <c r="N1328" s="86" t="s">
        <v>45</v>
      </c>
    </row>
    <row r="1329" spans="1:14">
      <c r="A1329" s="140" t="s">
        <v>2122</v>
      </c>
      <c r="B1329" s="140" t="s">
        <v>7704</v>
      </c>
      <c r="C1329" s="582" t="s">
        <v>10860</v>
      </c>
      <c r="D1329" s="140" t="s">
        <v>10857</v>
      </c>
      <c r="E1329" s="86"/>
      <c r="F1329" s="86" t="s">
        <v>980</v>
      </c>
      <c r="G1329" s="86">
        <v>5</v>
      </c>
      <c r="H1329" s="86" t="s">
        <v>1057</v>
      </c>
      <c r="I1329" s="86" t="s">
        <v>36</v>
      </c>
      <c r="J1329" s="778" t="s">
        <v>35</v>
      </c>
      <c r="K1329" s="86" t="s">
        <v>220</v>
      </c>
      <c r="L1329" s="86" t="s">
        <v>45</v>
      </c>
      <c r="M1329" s="86" t="s">
        <v>45</v>
      </c>
      <c r="N1329" s="86" t="s">
        <v>30</v>
      </c>
    </row>
    <row r="1330" spans="1:14" ht="15" customHeight="1">
      <c r="A1330" s="140" t="s">
        <v>2122</v>
      </c>
      <c r="B1330" s="140" t="s">
        <v>7704</v>
      </c>
      <c r="C1330" s="818" t="s">
        <v>10860</v>
      </c>
      <c r="D1330" s="140" t="s">
        <v>10858</v>
      </c>
      <c r="E1330" s="86"/>
      <c r="F1330" s="86" t="s">
        <v>980</v>
      </c>
      <c r="G1330" s="86">
        <v>5</v>
      </c>
      <c r="H1330" s="86" t="s">
        <v>1057</v>
      </c>
      <c r="I1330" s="86" t="s">
        <v>165</v>
      </c>
      <c r="J1330" s="86" t="s">
        <v>35</v>
      </c>
      <c r="K1330" s="86" t="s">
        <v>220</v>
      </c>
      <c r="L1330" s="86" t="s">
        <v>45</v>
      </c>
      <c r="M1330" s="86" t="s">
        <v>45</v>
      </c>
      <c r="N1330" s="86" t="s">
        <v>30</v>
      </c>
    </row>
    <row r="1331" spans="1:14" ht="15" customHeight="1">
      <c r="A1331" s="140" t="s">
        <v>2122</v>
      </c>
      <c r="B1331" s="140" t="s">
        <v>7704</v>
      </c>
      <c r="C1331" s="73" t="s">
        <v>1342</v>
      </c>
      <c r="D1331" s="140" t="s">
        <v>6953</v>
      </c>
      <c r="E1331" s="86"/>
      <c r="F1331" s="86" t="s">
        <v>980</v>
      </c>
      <c r="G1331" s="86">
        <v>5</v>
      </c>
      <c r="H1331" s="86" t="s">
        <v>1059</v>
      </c>
      <c r="I1331" s="86" t="s">
        <v>165</v>
      </c>
      <c r="J1331" s="86" t="s">
        <v>169</v>
      </c>
      <c r="K1331" s="86" t="s">
        <v>220</v>
      </c>
      <c r="L1331" s="86" t="s">
        <v>45</v>
      </c>
      <c r="M1331" s="86" t="s">
        <v>45</v>
      </c>
      <c r="N1331" s="86" t="s">
        <v>45</v>
      </c>
    </row>
    <row r="1332" spans="1:14" ht="15" customHeight="1">
      <c r="A1332" s="140" t="s">
        <v>2122</v>
      </c>
      <c r="B1332" s="140" t="s">
        <v>7704</v>
      </c>
      <c r="C1332" s="73" t="s">
        <v>1342</v>
      </c>
      <c r="D1332" s="140" t="s">
        <v>6954</v>
      </c>
      <c r="E1332" s="86"/>
      <c r="F1332" s="86" t="s">
        <v>980</v>
      </c>
      <c r="G1332" s="86">
        <v>5</v>
      </c>
      <c r="H1332" s="86" t="s">
        <v>1059</v>
      </c>
      <c r="I1332" s="86" t="s">
        <v>165</v>
      </c>
      <c r="J1332" s="86" t="s">
        <v>22</v>
      </c>
      <c r="K1332" s="86" t="s">
        <v>220</v>
      </c>
      <c r="L1332" s="86" t="s">
        <v>45</v>
      </c>
      <c r="M1332" s="86" t="s">
        <v>45</v>
      </c>
      <c r="N1332" s="86" t="s">
        <v>45</v>
      </c>
    </row>
    <row r="1333" spans="1:14" ht="15" customHeight="1">
      <c r="A1333" s="140" t="s">
        <v>2122</v>
      </c>
      <c r="B1333" s="140" t="s">
        <v>7704</v>
      </c>
      <c r="C1333" s="73" t="s">
        <v>1342</v>
      </c>
      <c r="D1333" s="140" t="s">
        <v>8679</v>
      </c>
      <c r="E1333" s="86"/>
      <c r="F1333" s="86" t="s">
        <v>980</v>
      </c>
      <c r="G1333" s="86">
        <v>5</v>
      </c>
      <c r="H1333" s="86" t="s">
        <v>1059</v>
      </c>
      <c r="I1333" s="86" t="s">
        <v>165</v>
      </c>
      <c r="J1333" s="86" t="s">
        <v>22</v>
      </c>
      <c r="K1333" s="86" t="s">
        <v>220</v>
      </c>
      <c r="L1333" s="86" t="s">
        <v>45</v>
      </c>
      <c r="M1333" s="86" t="s">
        <v>45</v>
      </c>
      <c r="N1333" s="86" t="s">
        <v>45</v>
      </c>
    </row>
    <row r="1334" spans="1:14" ht="15" customHeight="1">
      <c r="A1334" s="140" t="s">
        <v>2122</v>
      </c>
      <c r="B1334" s="140" t="s">
        <v>7704</v>
      </c>
      <c r="C1334" s="140" t="s">
        <v>1323</v>
      </c>
      <c r="D1334" s="140" t="s">
        <v>7567</v>
      </c>
      <c r="E1334" s="86"/>
      <c r="F1334" s="148" t="s">
        <v>979</v>
      </c>
      <c r="G1334" s="86">
        <v>3</v>
      </c>
      <c r="H1334" s="86" t="s">
        <v>1057</v>
      </c>
      <c r="I1334" s="86" t="s">
        <v>36</v>
      </c>
      <c r="J1334" s="148" t="s">
        <v>180</v>
      </c>
      <c r="K1334" s="86" t="s">
        <v>221</v>
      </c>
      <c r="L1334" s="86" t="s">
        <v>30</v>
      </c>
      <c r="M1334" s="86" t="s">
        <v>45</v>
      </c>
      <c r="N1334" s="86" t="s">
        <v>45</v>
      </c>
    </row>
    <row r="1335" spans="1:14" ht="15" customHeight="1">
      <c r="A1335" s="140" t="s">
        <v>2122</v>
      </c>
      <c r="B1335" s="140" t="s">
        <v>7704</v>
      </c>
      <c r="C1335" s="140" t="s">
        <v>1323</v>
      </c>
      <c r="D1335" s="140" t="s">
        <v>7566</v>
      </c>
      <c r="E1335" s="86"/>
      <c r="F1335" s="86" t="s">
        <v>979</v>
      </c>
      <c r="G1335" s="86">
        <v>3</v>
      </c>
      <c r="H1335" s="86" t="s">
        <v>1059</v>
      </c>
      <c r="I1335" s="86" t="s">
        <v>36</v>
      </c>
      <c r="J1335" s="86" t="s">
        <v>180</v>
      </c>
      <c r="K1335" s="86" t="s">
        <v>221</v>
      </c>
      <c r="L1335" s="86" t="s">
        <v>30</v>
      </c>
      <c r="M1335" s="86" t="s">
        <v>45</v>
      </c>
      <c r="N1335" s="86" t="s">
        <v>45</v>
      </c>
    </row>
    <row r="1336" spans="1:14" ht="15" customHeight="1">
      <c r="A1336" s="140" t="s">
        <v>2122</v>
      </c>
      <c r="B1336" s="140" t="s">
        <v>7704</v>
      </c>
      <c r="C1336" s="140" t="s">
        <v>1323</v>
      </c>
      <c r="D1336" s="140" t="s">
        <v>8680</v>
      </c>
      <c r="E1336" s="86"/>
      <c r="F1336" s="86" t="s">
        <v>982</v>
      </c>
      <c r="G1336" s="86">
        <v>4</v>
      </c>
      <c r="H1336" s="86" t="s">
        <v>1057</v>
      </c>
      <c r="I1336" s="86" t="s">
        <v>192</v>
      </c>
      <c r="J1336" s="86" t="s">
        <v>35</v>
      </c>
      <c r="K1336" s="86" t="s">
        <v>220</v>
      </c>
      <c r="L1336" s="86" t="s">
        <v>45</v>
      </c>
      <c r="M1336" s="86" t="s">
        <v>45</v>
      </c>
      <c r="N1336" s="86" t="s">
        <v>45</v>
      </c>
    </row>
    <row r="1337" spans="1:14" ht="15" customHeight="1">
      <c r="A1337" s="140" t="s">
        <v>2122</v>
      </c>
      <c r="B1337" s="140" t="s">
        <v>7704</v>
      </c>
      <c r="C1337" s="140" t="s">
        <v>1323</v>
      </c>
      <c r="D1337" s="140" t="s">
        <v>7935</v>
      </c>
      <c r="E1337" s="86"/>
      <c r="F1337" s="86" t="s">
        <v>980</v>
      </c>
      <c r="G1337" s="86">
        <v>5</v>
      </c>
      <c r="H1337" s="86" t="s">
        <v>1057</v>
      </c>
      <c r="I1337" s="86" t="s">
        <v>165</v>
      </c>
      <c r="J1337" s="86" t="s">
        <v>35</v>
      </c>
      <c r="K1337" s="86" t="s">
        <v>220</v>
      </c>
      <c r="L1337" s="86" t="s">
        <v>30</v>
      </c>
      <c r="M1337" s="86" t="s">
        <v>45</v>
      </c>
      <c r="N1337" s="86" t="s">
        <v>45</v>
      </c>
    </row>
    <row r="1338" spans="1:14" ht="15" customHeight="1">
      <c r="A1338" s="140" t="s">
        <v>2122</v>
      </c>
      <c r="B1338" s="140" t="s">
        <v>7704</v>
      </c>
      <c r="C1338" s="140" t="s">
        <v>1323</v>
      </c>
      <c r="D1338" s="140" t="s">
        <v>7565</v>
      </c>
      <c r="E1338" s="86"/>
      <c r="F1338" s="778" t="s">
        <v>981</v>
      </c>
      <c r="G1338" s="778">
        <v>1</v>
      </c>
      <c r="H1338" s="86" t="s">
        <v>1057</v>
      </c>
      <c r="I1338" s="778" t="s">
        <v>190</v>
      </c>
      <c r="J1338" s="778" t="s">
        <v>25</v>
      </c>
      <c r="K1338" s="778" t="s">
        <v>220</v>
      </c>
      <c r="L1338" s="86" t="s">
        <v>30</v>
      </c>
      <c r="M1338" s="86" t="s">
        <v>45</v>
      </c>
      <c r="N1338" s="86" t="s">
        <v>45</v>
      </c>
    </row>
    <row r="1339" spans="1:14" ht="15" customHeight="1">
      <c r="A1339" s="140" t="s">
        <v>2122</v>
      </c>
      <c r="B1339" s="140" t="s">
        <v>7704</v>
      </c>
      <c r="C1339" s="140" t="s">
        <v>1323</v>
      </c>
      <c r="D1339" s="140" t="s">
        <v>7564</v>
      </c>
      <c r="E1339" s="86"/>
      <c r="F1339" s="86" t="s">
        <v>981</v>
      </c>
      <c r="G1339" s="86">
        <v>1</v>
      </c>
      <c r="H1339" s="86" t="s">
        <v>1059</v>
      </c>
      <c r="I1339" s="86" t="s">
        <v>190</v>
      </c>
      <c r="J1339" s="86" t="s">
        <v>25</v>
      </c>
      <c r="K1339" s="86" t="s">
        <v>220</v>
      </c>
      <c r="L1339" s="86" t="s">
        <v>30</v>
      </c>
      <c r="M1339" s="86" t="s">
        <v>45</v>
      </c>
      <c r="N1339" s="86" t="s">
        <v>45</v>
      </c>
    </row>
    <row r="1340" spans="1:14" ht="15" customHeight="1">
      <c r="A1340" s="140" t="s">
        <v>2122</v>
      </c>
      <c r="B1340" s="140" t="s">
        <v>8972</v>
      </c>
      <c r="C1340" s="140" t="s">
        <v>1318</v>
      </c>
      <c r="D1340" s="140" t="s">
        <v>7586</v>
      </c>
      <c r="E1340" s="86"/>
      <c r="F1340" s="86" t="s">
        <v>980</v>
      </c>
      <c r="G1340" s="86">
        <v>5</v>
      </c>
      <c r="H1340" s="86" t="s">
        <v>1057</v>
      </c>
      <c r="I1340" s="86" t="s">
        <v>165</v>
      </c>
      <c r="J1340" s="86" t="s">
        <v>35</v>
      </c>
      <c r="K1340" s="86" t="s">
        <v>6535</v>
      </c>
      <c r="L1340" s="86" t="s">
        <v>30</v>
      </c>
      <c r="M1340" s="86" t="s">
        <v>45</v>
      </c>
      <c r="N1340" s="86" t="s">
        <v>45</v>
      </c>
    </row>
    <row r="1341" spans="1:14" ht="15" customHeight="1">
      <c r="A1341" s="140" t="s">
        <v>2122</v>
      </c>
      <c r="B1341" s="140" t="s">
        <v>8972</v>
      </c>
      <c r="C1341" s="140" t="s">
        <v>1318</v>
      </c>
      <c r="D1341" s="140" t="s">
        <v>7879</v>
      </c>
      <c r="E1341" s="86"/>
      <c r="F1341" s="86" t="s">
        <v>982</v>
      </c>
      <c r="G1341" s="86">
        <v>4</v>
      </c>
      <c r="H1341" s="86" t="s">
        <v>1057</v>
      </c>
      <c r="I1341" s="86" t="s">
        <v>192</v>
      </c>
      <c r="J1341" s="86" t="s">
        <v>35</v>
      </c>
      <c r="K1341" s="86" t="s">
        <v>6535</v>
      </c>
      <c r="L1341" s="86" t="s">
        <v>45</v>
      </c>
      <c r="M1341" s="86" t="s">
        <v>45</v>
      </c>
      <c r="N1341" s="86" t="s">
        <v>30</v>
      </c>
    </row>
    <row r="1342" spans="1:14" ht="15" customHeight="1">
      <c r="A1342" s="140" t="s">
        <v>2122</v>
      </c>
      <c r="B1342" s="140" t="s">
        <v>8972</v>
      </c>
      <c r="C1342" s="140" t="s">
        <v>1318</v>
      </c>
      <c r="D1342" s="140" t="s">
        <v>7652</v>
      </c>
      <c r="E1342" s="86"/>
      <c r="F1342" s="86" t="s">
        <v>982</v>
      </c>
      <c r="G1342" s="86">
        <v>4</v>
      </c>
      <c r="H1342" s="86" t="s">
        <v>1059</v>
      </c>
      <c r="I1342" s="86" t="s">
        <v>192</v>
      </c>
      <c r="J1342" s="86" t="s">
        <v>191</v>
      </c>
      <c r="K1342" s="86" t="s">
        <v>220</v>
      </c>
      <c r="L1342" s="86" t="s">
        <v>30</v>
      </c>
      <c r="M1342" s="86" t="s">
        <v>45</v>
      </c>
      <c r="N1342" s="86" t="s">
        <v>45</v>
      </c>
    </row>
    <row r="1343" spans="1:14" ht="15" customHeight="1">
      <c r="A1343" s="140" t="s">
        <v>2122</v>
      </c>
      <c r="B1343" s="140" t="s">
        <v>8972</v>
      </c>
      <c r="C1343" s="140" t="s">
        <v>1318</v>
      </c>
      <c r="D1343" s="140" t="s">
        <v>7653</v>
      </c>
      <c r="E1343" s="86"/>
      <c r="F1343" s="86" t="s">
        <v>982</v>
      </c>
      <c r="G1343" s="86">
        <v>4</v>
      </c>
      <c r="H1343" s="86" t="s">
        <v>1058</v>
      </c>
      <c r="I1343" s="86" t="s">
        <v>192</v>
      </c>
      <c r="J1343" s="86" t="s">
        <v>191</v>
      </c>
      <c r="K1343" s="86" t="s">
        <v>220</v>
      </c>
      <c r="L1343" s="86" t="s">
        <v>30</v>
      </c>
      <c r="M1343" s="86" t="s">
        <v>45</v>
      </c>
      <c r="N1343" s="86" t="s">
        <v>30</v>
      </c>
    </row>
    <row r="1344" spans="1:14" ht="15" customHeight="1">
      <c r="A1344" s="140" t="s">
        <v>2122</v>
      </c>
      <c r="B1344" s="140" t="s">
        <v>8972</v>
      </c>
      <c r="C1344" s="140" t="s">
        <v>1318</v>
      </c>
      <c r="D1344" s="140" t="s">
        <v>7654</v>
      </c>
      <c r="E1344" s="86"/>
      <c r="F1344" s="86" t="s">
        <v>982</v>
      </c>
      <c r="G1344" s="86">
        <v>4</v>
      </c>
      <c r="H1344" s="86" t="s">
        <v>1061</v>
      </c>
      <c r="I1344" s="86" t="s">
        <v>192</v>
      </c>
      <c r="J1344" s="86" t="s">
        <v>191</v>
      </c>
      <c r="K1344" s="86" t="s">
        <v>220</v>
      </c>
      <c r="L1344" s="86" t="s">
        <v>30</v>
      </c>
      <c r="M1344" s="86" t="s">
        <v>45</v>
      </c>
      <c r="N1344" s="86" t="s">
        <v>30</v>
      </c>
    </row>
    <row r="1345" spans="1:14" ht="15" customHeight="1">
      <c r="A1345" s="140" t="s">
        <v>2122</v>
      </c>
      <c r="B1345" s="140" t="s">
        <v>8972</v>
      </c>
      <c r="C1345" s="140" t="s">
        <v>1318</v>
      </c>
      <c r="D1345" s="140" t="s">
        <v>7655</v>
      </c>
      <c r="E1345" s="86"/>
      <c r="F1345" s="86" t="s">
        <v>982</v>
      </c>
      <c r="G1345" s="86">
        <v>4</v>
      </c>
      <c r="H1345" s="86" t="s">
        <v>1057</v>
      </c>
      <c r="I1345" s="86" t="s">
        <v>192</v>
      </c>
      <c r="J1345" s="86" t="s">
        <v>191</v>
      </c>
      <c r="K1345" s="86" t="s">
        <v>220</v>
      </c>
      <c r="L1345" s="86" t="s">
        <v>30</v>
      </c>
      <c r="M1345" s="86" t="s">
        <v>45</v>
      </c>
      <c r="N1345" s="86" t="s">
        <v>30</v>
      </c>
    </row>
    <row r="1346" spans="1:14" ht="15" customHeight="1">
      <c r="A1346" s="140" t="s">
        <v>2122</v>
      </c>
      <c r="B1346" s="140" t="s">
        <v>8972</v>
      </c>
      <c r="C1346" s="140" t="s">
        <v>1318</v>
      </c>
      <c r="D1346" s="140" t="s">
        <v>8306</v>
      </c>
      <c r="E1346" s="86"/>
      <c r="F1346" s="86" t="s">
        <v>983</v>
      </c>
      <c r="G1346" s="86">
        <v>2</v>
      </c>
      <c r="H1346" s="86" t="s">
        <v>1057</v>
      </c>
      <c r="I1346" s="86" t="s">
        <v>36</v>
      </c>
      <c r="J1346" s="86" t="s">
        <v>191</v>
      </c>
      <c r="K1346" s="86" t="s">
        <v>221</v>
      </c>
      <c r="L1346" s="86" t="s">
        <v>45</v>
      </c>
      <c r="M1346" s="86" t="s">
        <v>45</v>
      </c>
      <c r="N1346" s="86" t="s">
        <v>30</v>
      </c>
    </row>
    <row r="1347" spans="1:14" ht="15" customHeight="1">
      <c r="A1347" s="140" t="s">
        <v>2122</v>
      </c>
      <c r="B1347" s="140" t="s">
        <v>8972</v>
      </c>
      <c r="C1347" s="140" t="s">
        <v>6399</v>
      </c>
      <c r="D1347" s="140" t="s">
        <v>7422</v>
      </c>
      <c r="E1347" s="86"/>
      <c r="F1347" s="86" t="s">
        <v>980</v>
      </c>
      <c r="G1347" s="86">
        <v>5</v>
      </c>
      <c r="H1347" s="86" t="s">
        <v>1059</v>
      </c>
      <c r="I1347" s="86" t="s">
        <v>165</v>
      </c>
      <c r="J1347" s="86" t="s">
        <v>180</v>
      </c>
      <c r="K1347" s="86" t="s">
        <v>220</v>
      </c>
      <c r="L1347" s="86" t="s">
        <v>45</v>
      </c>
      <c r="M1347" s="86" t="s">
        <v>30</v>
      </c>
      <c r="N1347" s="86" t="s">
        <v>45</v>
      </c>
    </row>
    <row r="1348" spans="1:14" ht="15" customHeight="1">
      <c r="A1348" s="140" t="s">
        <v>2122</v>
      </c>
      <c r="B1348" s="140" t="s">
        <v>8972</v>
      </c>
      <c r="C1348" s="140" t="s">
        <v>6399</v>
      </c>
      <c r="D1348" s="73" t="s">
        <v>7925</v>
      </c>
      <c r="E1348" s="86"/>
      <c r="F1348" s="86" t="s">
        <v>980</v>
      </c>
      <c r="G1348" s="86">
        <v>5</v>
      </c>
      <c r="H1348" s="86" t="s">
        <v>1059</v>
      </c>
      <c r="I1348" s="86" t="s">
        <v>165</v>
      </c>
      <c r="J1348" s="86" t="s">
        <v>35</v>
      </c>
      <c r="K1348" s="86" t="s">
        <v>220</v>
      </c>
      <c r="L1348" s="86" t="s">
        <v>45</v>
      </c>
      <c r="M1348" s="86" t="s">
        <v>30</v>
      </c>
      <c r="N1348" s="86" t="s">
        <v>45</v>
      </c>
    </row>
    <row r="1349" spans="1:14" ht="15" customHeight="1">
      <c r="A1349" s="140" t="s">
        <v>2122</v>
      </c>
      <c r="B1349" s="140" t="s">
        <v>8972</v>
      </c>
      <c r="C1349" s="140" t="s">
        <v>6399</v>
      </c>
      <c r="D1349" s="140" t="s">
        <v>7423</v>
      </c>
      <c r="E1349" s="86"/>
      <c r="F1349" s="86" t="s">
        <v>980</v>
      </c>
      <c r="G1349" s="86">
        <v>5</v>
      </c>
      <c r="H1349" s="86" t="s">
        <v>1059</v>
      </c>
      <c r="I1349" s="86" t="s">
        <v>165</v>
      </c>
      <c r="J1349" s="86" t="s">
        <v>35</v>
      </c>
      <c r="K1349" s="86" t="s">
        <v>220</v>
      </c>
      <c r="L1349" s="86" t="s">
        <v>45</v>
      </c>
      <c r="M1349" s="86" t="s">
        <v>30</v>
      </c>
      <c r="N1349" s="86" t="s">
        <v>45</v>
      </c>
    </row>
    <row r="1350" spans="1:14" ht="15" customHeight="1">
      <c r="A1350" s="140" t="s">
        <v>2122</v>
      </c>
      <c r="B1350" s="140" t="s">
        <v>8972</v>
      </c>
      <c r="C1350" s="140" t="s">
        <v>6399</v>
      </c>
      <c r="D1350" s="73" t="s">
        <v>7926</v>
      </c>
      <c r="E1350" s="86"/>
      <c r="F1350" s="86" t="s">
        <v>980</v>
      </c>
      <c r="G1350" s="86">
        <v>5</v>
      </c>
      <c r="H1350" s="86" t="s">
        <v>1059</v>
      </c>
      <c r="I1350" s="86" t="s">
        <v>165</v>
      </c>
      <c r="J1350" s="86" t="s">
        <v>191</v>
      </c>
      <c r="K1350" s="86" t="s">
        <v>220</v>
      </c>
      <c r="L1350" s="86" t="s">
        <v>45</v>
      </c>
      <c r="M1350" s="86" t="s">
        <v>30</v>
      </c>
      <c r="N1350" s="86" t="s">
        <v>45</v>
      </c>
    </row>
    <row r="1351" spans="1:14" ht="15" customHeight="1">
      <c r="A1351" s="140" t="s">
        <v>2122</v>
      </c>
      <c r="B1351" s="140" t="s">
        <v>8972</v>
      </c>
      <c r="C1351" s="140" t="s">
        <v>5986</v>
      </c>
      <c r="D1351" s="140" t="s">
        <v>5984</v>
      </c>
      <c r="E1351" s="86"/>
      <c r="F1351" s="86" t="s">
        <v>980</v>
      </c>
      <c r="G1351" s="86">
        <v>5</v>
      </c>
      <c r="H1351" s="86" t="s">
        <v>1057</v>
      </c>
      <c r="I1351" s="86" t="s">
        <v>192</v>
      </c>
      <c r="J1351" s="86" t="s">
        <v>35</v>
      </c>
      <c r="K1351" s="86" t="s">
        <v>220</v>
      </c>
      <c r="L1351" s="86" t="s">
        <v>45</v>
      </c>
      <c r="M1351" s="86" t="s">
        <v>30</v>
      </c>
      <c r="N1351" s="86" t="s">
        <v>45</v>
      </c>
    </row>
    <row r="1352" spans="1:14" ht="15" customHeight="1">
      <c r="A1352" s="140" t="s">
        <v>2122</v>
      </c>
      <c r="B1352" s="140" t="s">
        <v>8972</v>
      </c>
      <c r="C1352" s="140" t="s">
        <v>5986</v>
      </c>
      <c r="D1352" s="73" t="s">
        <v>5985</v>
      </c>
      <c r="E1352" s="86"/>
      <c r="F1352" s="86" t="s">
        <v>980</v>
      </c>
      <c r="G1352" s="86">
        <v>5</v>
      </c>
      <c r="H1352" s="86" t="s">
        <v>1059</v>
      </c>
      <c r="I1352" s="86" t="s">
        <v>192</v>
      </c>
      <c r="J1352" s="86" t="s">
        <v>35</v>
      </c>
      <c r="K1352" s="86" t="s">
        <v>220</v>
      </c>
      <c r="L1352" s="86" t="s">
        <v>45</v>
      </c>
      <c r="M1352" s="86" t="s">
        <v>30</v>
      </c>
      <c r="N1352" s="86" t="s">
        <v>45</v>
      </c>
    </row>
    <row r="1353" spans="1:14" ht="15" customHeight="1">
      <c r="A1353" s="140" t="s">
        <v>2122</v>
      </c>
      <c r="B1353" s="140" t="s">
        <v>8972</v>
      </c>
      <c r="C1353" s="140" t="s">
        <v>7372</v>
      </c>
      <c r="D1353" s="140" t="s">
        <v>9164</v>
      </c>
      <c r="E1353" s="86"/>
      <c r="F1353" s="86" t="s">
        <v>982</v>
      </c>
      <c r="G1353" s="86">
        <v>4</v>
      </c>
      <c r="H1353" s="86" t="s">
        <v>1057</v>
      </c>
      <c r="I1353" s="86" t="s">
        <v>192</v>
      </c>
      <c r="J1353" s="86" t="s">
        <v>35</v>
      </c>
      <c r="K1353" s="86" t="s">
        <v>220</v>
      </c>
      <c r="L1353" s="86" t="s">
        <v>45</v>
      </c>
      <c r="M1353" s="86" t="s">
        <v>45</v>
      </c>
      <c r="N1353" s="86" t="s">
        <v>30</v>
      </c>
    </row>
    <row r="1354" spans="1:14" ht="15" customHeight="1">
      <c r="A1354" s="140" t="s">
        <v>2122</v>
      </c>
      <c r="B1354" s="140" t="s">
        <v>8972</v>
      </c>
      <c r="C1354" s="140" t="s">
        <v>7372</v>
      </c>
      <c r="D1354" s="140" t="s">
        <v>8826</v>
      </c>
      <c r="E1354" s="86"/>
      <c r="F1354" s="86" t="s">
        <v>982</v>
      </c>
      <c r="G1354" s="86">
        <v>4</v>
      </c>
      <c r="H1354" s="86" t="s">
        <v>1059</v>
      </c>
      <c r="I1354" s="86" t="s">
        <v>165</v>
      </c>
      <c r="J1354" s="86" t="s">
        <v>35</v>
      </c>
      <c r="K1354" s="86" t="s">
        <v>220</v>
      </c>
      <c r="L1354" s="86" t="s">
        <v>45</v>
      </c>
      <c r="M1354" s="86" t="s">
        <v>45</v>
      </c>
      <c r="N1354" s="86" t="s">
        <v>45</v>
      </c>
    </row>
    <row r="1355" spans="1:14" ht="15" customHeight="1">
      <c r="A1355" s="140" t="s">
        <v>2122</v>
      </c>
      <c r="B1355" s="140" t="s">
        <v>8972</v>
      </c>
      <c r="C1355" s="140" t="s">
        <v>1320</v>
      </c>
      <c r="D1355" s="140" t="s">
        <v>7927</v>
      </c>
      <c r="E1355" s="86"/>
      <c r="F1355" s="86" t="s">
        <v>980</v>
      </c>
      <c r="G1355" s="86">
        <v>5</v>
      </c>
      <c r="H1355" s="86" t="s">
        <v>1059</v>
      </c>
      <c r="I1355" s="86" t="s">
        <v>165</v>
      </c>
      <c r="J1355" s="86" t="s">
        <v>180</v>
      </c>
      <c r="K1355" s="86" t="s">
        <v>220</v>
      </c>
      <c r="L1355" s="86" t="s">
        <v>30</v>
      </c>
      <c r="M1355" s="86" t="s">
        <v>45</v>
      </c>
      <c r="N1355" s="86" t="s">
        <v>30</v>
      </c>
    </row>
    <row r="1356" spans="1:14" ht="15" customHeight="1">
      <c r="A1356" s="140" t="s">
        <v>2122</v>
      </c>
      <c r="B1356" s="140" t="s">
        <v>8972</v>
      </c>
      <c r="C1356" s="140" t="s">
        <v>1320</v>
      </c>
      <c r="D1356" s="140" t="s">
        <v>7582</v>
      </c>
      <c r="E1356" s="86"/>
      <c r="F1356" s="86" t="s">
        <v>980</v>
      </c>
      <c r="G1356" s="86">
        <v>5</v>
      </c>
      <c r="H1356" s="86" t="s">
        <v>1057</v>
      </c>
      <c r="I1356" s="86" t="s">
        <v>165</v>
      </c>
      <c r="J1356" s="86" t="s">
        <v>23</v>
      </c>
      <c r="K1356" s="86" t="s">
        <v>220</v>
      </c>
      <c r="L1356" s="86" t="s">
        <v>30</v>
      </c>
      <c r="M1356" s="86" t="s">
        <v>45</v>
      </c>
      <c r="N1356" s="86" t="s">
        <v>45</v>
      </c>
    </row>
    <row r="1357" spans="1:14" ht="15" customHeight="1">
      <c r="A1357" s="140" t="s">
        <v>2122</v>
      </c>
      <c r="B1357" s="140" t="s">
        <v>8972</v>
      </c>
      <c r="C1357" s="140" t="s">
        <v>1320</v>
      </c>
      <c r="D1357" s="140" t="s">
        <v>7581</v>
      </c>
      <c r="E1357" s="86"/>
      <c r="F1357" s="86" t="s">
        <v>980</v>
      </c>
      <c r="G1357" s="86">
        <v>5</v>
      </c>
      <c r="H1357" s="86" t="s">
        <v>1059</v>
      </c>
      <c r="I1357" s="86" t="s">
        <v>165</v>
      </c>
      <c r="J1357" s="86" t="s">
        <v>23</v>
      </c>
      <c r="K1357" s="86" t="s">
        <v>220</v>
      </c>
      <c r="L1357" s="86" t="s">
        <v>30</v>
      </c>
      <c r="M1357" s="86" t="s">
        <v>45</v>
      </c>
      <c r="N1357" s="86" t="s">
        <v>45</v>
      </c>
    </row>
    <row r="1358" spans="1:14" ht="15" customHeight="1">
      <c r="A1358" s="140" t="s">
        <v>2122</v>
      </c>
      <c r="B1358" s="140" t="s">
        <v>8972</v>
      </c>
      <c r="C1358" s="140" t="s">
        <v>1320</v>
      </c>
      <c r="D1358" s="140" t="s">
        <v>7580</v>
      </c>
      <c r="E1358" s="86"/>
      <c r="F1358" s="86" t="s">
        <v>980</v>
      </c>
      <c r="G1358" s="86">
        <v>5</v>
      </c>
      <c r="H1358" s="86" t="s">
        <v>1057</v>
      </c>
      <c r="I1358" s="86" t="s">
        <v>165</v>
      </c>
      <c r="J1358" s="86" t="s">
        <v>187</v>
      </c>
      <c r="K1358" s="86" t="s">
        <v>220</v>
      </c>
      <c r="L1358" s="86" t="s">
        <v>30</v>
      </c>
      <c r="M1358" s="86" t="s">
        <v>45</v>
      </c>
      <c r="N1358" s="86" t="s">
        <v>45</v>
      </c>
    </row>
    <row r="1359" spans="1:14" ht="15" customHeight="1">
      <c r="A1359" s="140" t="s">
        <v>2122</v>
      </c>
      <c r="B1359" s="140" t="s">
        <v>8972</v>
      </c>
      <c r="C1359" s="140" t="s">
        <v>1320</v>
      </c>
      <c r="D1359" s="140" t="s">
        <v>7579</v>
      </c>
      <c r="E1359" s="86"/>
      <c r="F1359" s="86" t="s">
        <v>980</v>
      </c>
      <c r="G1359" s="86">
        <v>5</v>
      </c>
      <c r="H1359" s="86" t="s">
        <v>1059</v>
      </c>
      <c r="I1359" s="86" t="s">
        <v>165</v>
      </c>
      <c r="J1359" s="86" t="s">
        <v>187</v>
      </c>
      <c r="K1359" s="86" t="s">
        <v>220</v>
      </c>
      <c r="L1359" s="86" t="s">
        <v>30</v>
      </c>
      <c r="M1359" s="86" t="s">
        <v>45</v>
      </c>
      <c r="N1359" s="86" t="s">
        <v>45</v>
      </c>
    </row>
    <row r="1360" spans="1:14" ht="15" customHeight="1">
      <c r="A1360" s="140" t="s">
        <v>2122</v>
      </c>
      <c r="B1360" s="140" t="s">
        <v>8972</v>
      </c>
      <c r="C1360" s="140" t="s">
        <v>1320</v>
      </c>
      <c r="D1360" s="140" t="s">
        <v>8828</v>
      </c>
      <c r="E1360" s="86"/>
      <c r="F1360" s="86" t="s">
        <v>981</v>
      </c>
      <c r="G1360" s="86">
        <v>1</v>
      </c>
      <c r="H1360" s="86" t="s">
        <v>1059</v>
      </c>
      <c r="I1360" s="86" t="s">
        <v>57</v>
      </c>
      <c r="J1360" s="86" t="s">
        <v>191</v>
      </c>
      <c r="K1360" s="86" t="s">
        <v>220</v>
      </c>
      <c r="L1360" s="86" t="s">
        <v>45</v>
      </c>
      <c r="M1360" s="86" t="s">
        <v>45</v>
      </c>
      <c r="N1360" s="86" t="s">
        <v>30</v>
      </c>
    </row>
    <row r="1361" spans="1:14" ht="15" customHeight="1">
      <c r="A1361" s="140" t="s">
        <v>2122</v>
      </c>
      <c r="B1361" s="140" t="s">
        <v>8972</v>
      </c>
      <c r="C1361" s="140" t="s">
        <v>1320</v>
      </c>
      <c r="D1361" s="140" t="s">
        <v>7578</v>
      </c>
      <c r="E1361" s="86"/>
      <c r="F1361" s="86" t="s">
        <v>979</v>
      </c>
      <c r="G1361" s="86">
        <v>3</v>
      </c>
      <c r="H1361" s="86" t="s">
        <v>1059</v>
      </c>
      <c r="I1361" s="86" t="s">
        <v>36</v>
      </c>
      <c r="J1361" s="86" t="s">
        <v>191</v>
      </c>
      <c r="K1361" s="86" t="s">
        <v>221</v>
      </c>
      <c r="L1361" s="86" t="s">
        <v>30</v>
      </c>
      <c r="M1361" s="86" t="s">
        <v>45</v>
      </c>
      <c r="N1361" s="86" t="s">
        <v>45</v>
      </c>
    </row>
    <row r="1362" spans="1:14" ht="15" customHeight="1">
      <c r="A1362" s="140" t="s">
        <v>2122</v>
      </c>
      <c r="B1362" s="140" t="s">
        <v>8972</v>
      </c>
      <c r="C1362" s="140" t="s">
        <v>1320</v>
      </c>
      <c r="D1362" s="140" t="s">
        <v>7577</v>
      </c>
      <c r="E1362" s="86"/>
      <c r="F1362" s="86" t="s">
        <v>979</v>
      </c>
      <c r="G1362" s="86">
        <v>3</v>
      </c>
      <c r="H1362" s="86" t="s">
        <v>1061</v>
      </c>
      <c r="I1362" s="86" t="s">
        <v>36</v>
      </c>
      <c r="J1362" s="86" t="s">
        <v>191</v>
      </c>
      <c r="K1362" s="86" t="s">
        <v>221</v>
      </c>
      <c r="L1362" s="86" t="s">
        <v>30</v>
      </c>
      <c r="M1362" s="86" t="s">
        <v>45</v>
      </c>
      <c r="N1362" s="86" t="s">
        <v>30</v>
      </c>
    </row>
    <row r="1363" spans="1:14" ht="15" customHeight="1">
      <c r="A1363" s="140" t="s">
        <v>2122</v>
      </c>
      <c r="B1363" s="140" t="s">
        <v>8972</v>
      </c>
      <c r="C1363" s="140" t="s">
        <v>1320</v>
      </c>
      <c r="D1363" s="140" t="s">
        <v>6392</v>
      </c>
      <c r="E1363" s="86"/>
      <c r="F1363" s="86" t="s">
        <v>979</v>
      </c>
      <c r="G1363" s="86">
        <v>3</v>
      </c>
      <c r="H1363" s="86" t="s">
        <v>1057</v>
      </c>
      <c r="I1363" s="86" t="s">
        <v>36</v>
      </c>
      <c r="J1363" s="86" t="s">
        <v>191</v>
      </c>
      <c r="K1363" s="86" t="s">
        <v>221</v>
      </c>
      <c r="L1363" s="86" t="s">
        <v>30</v>
      </c>
      <c r="M1363" s="86" t="s">
        <v>45</v>
      </c>
      <c r="N1363" s="86" t="s">
        <v>30</v>
      </c>
    </row>
    <row r="1364" spans="1:14" ht="15" customHeight="1">
      <c r="A1364" s="140" t="s">
        <v>2122</v>
      </c>
      <c r="B1364" s="140" t="s">
        <v>8972</v>
      </c>
      <c r="C1364" s="140" t="s">
        <v>6733</v>
      </c>
      <c r="D1364" s="140" t="s">
        <v>7656</v>
      </c>
      <c r="E1364" s="86"/>
      <c r="F1364" s="86" t="s">
        <v>979</v>
      </c>
      <c r="G1364" s="86">
        <v>3</v>
      </c>
      <c r="H1364" s="86" t="s">
        <v>1057</v>
      </c>
      <c r="I1364" s="86" t="s">
        <v>192</v>
      </c>
      <c r="J1364" s="86" t="s">
        <v>180</v>
      </c>
      <c r="K1364" s="86" t="s">
        <v>220</v>
      </c>
      <c r="L1364" s="86" t="s">
        <v>30</v>
      </c>
      <c r="M1364" s="86" t="s">
        <v>45</v>
      </c>
      <c r="N1364" s="86" t="s">
        <v>30</v>
      </c>
    </row>
    <row r="1365" spans="1:14" ht="15" customHeight="1">
      <c r="A1365" s="140" t="s">
        <v>2122</v>
      </c>
      <c r="B1365" s="140" t="s">
        <v>8972</v>
      </c>
      <c r="C1365" s="140" t="s">
        <v>6733</v>
      </c>
      <c r="D1365" s="140" t="s">
        <v>7928</v>
      </c>
      <c r="E1365" s="86"/>
      <c r="F1365" s="86" t="s">
        <v>980</v>
      </c>
      <c r="G1365" s="86">
        <v>5</v>
      </c>
      <c r="H1365" s="86" t="s">
        <v>1059</v>
      </c>
      <c r="I1365" s="86" t="s">
        <v>165</v>
      </c>
      <c r="J1365" s="86" t="s">
        <v>180</v>
      </c>
      <c r="K1365" s="86" t="s">
        <v>220</v>
      </c>
      <c r="L1365" s="86" t="s">
        <v>45</v>
      </c>
      <c r="M1365" s="86" t="s">
        <v>45</v>
      </c>
      <c r="N1365" s="86" t="s">
        <v>45</v>
      </c>
    </row>
    <row r="1366" spans="1:14" ht="15" customHeight="1">
      <c r="A1366" s="140" t="s">
        <v>2122</v>
      </c>
      <c r="B1366" s="140" t="s">
        <v>8972</v>
      </c>
      <c r="C1366" s="140" t="s">
        <v>6733</v>
      </c>
      <c r="D1366" s="140" t="s">
        <v>7929</v>
      </c>
      <c r="E1366" s="86"/>
      <c r="F1366" s="86" t="s">
        <v>980</v>
      </c>
      <c r="G1366" s="86">
        <v>5</v>
      </c>
      <c r="H1366" s="86" t="s">
        <v>1057</v>
      </c>
      <c r="I1366" s="86" t="s">
        <v>165</v>
      </c>
      <c r="J1366" s="86" t="s">
        <v>180</v>
      </c>
      <c r="K1366" s="86" t="s">
        <v>220</v>
      </c>
      <c r="L1366" s="86" t="s">
        <v>30</v>
      </c>
      <c r="M1366" s="86" t="s">
        <v>45</v>
      </c>
      <c r="N1366" s="86" t="s">
        <v>30</v>
      </c>
    </row>
    <row r="1367" spans="1:14" ht="15" customHeight="1">
      <c r="A1367" s="140" t="s">
        <v>2122</v>
      </c>
      <c r="B1367" s="140" t="s">
        <v>8972</v>
      </c>
      <c r="C1367" s="777" t="s">
        <v>6733</v>
      </c>
      <c r="D1367" s="140" t="s">
        <v>7930</v>
      </c>
      <c r="E1367" s="86"/>
      <c r="F1367" s="86" t="s">
        <v>980</v>
      </c>
      <c r="G1367" s="86">
        <v>5</v>
      </c>
      <c r="H1367" s="86" t="s">
        <v>1059</v>
      </c>
      <c r="I1367" s="86" t="s">
        <v>165</v>
      </c>
      <c r="J1367" s="86" t="s">
        <v>22</v>
      </c>
      <c r="K1367" s="86" t="s">
        <v>220</v>
      </c>
      <c r="L1367" s="86" t="s">
        <v>45</v>
      </c>
      <c r="M1367" s="86" t="s">
        <v>45</v>
      </c>
      <c r="N1367" s="86" t="s">
        <v>45</v>
      </c>
    </row>
    <row r="1368" spans="1:14" ht="15" customHeight="1">
      <c r="A1368" s="140" t="s">
        <v>2122</v>
      </c>
      <c r="B1368" s="140" t="s">
        <v>8972</v>
      </c>
      <c r="C1368" s="777" t="s">
        <v>6733</v>
      </c>
      <c r="D1368" s="140" t="s">
        <v>7931</v>
      </c>
      <c r="E1368" s="86"/>
      <c r="F1368" s="86" t="s">
        <v>980</v>
      </c>
      <c r="G1368" s="86">
        <v>5</v>
      </c>
      <c r="H1368" s="86" t="s">
        <v>1059</v>
      </c>
      <c r="I1368" s="86" t="s">
        <v>165</v>
      </c>
      <c r="J1368" s="86" t="s">
        <v>42</v>
      </c>
      <c r="K1368" s="86" t="s">
        <v>220</v>
      </c>
      <c r="L1368" s="86" t="s">
        <v>45</v>
      </c>
      <c r="M1368" s="86" t="s">
        <v>45</v>
      </c>
      <c r="N1368" s="86" t="s">
        <v>45</v>
      </c>
    </row>
    <row r="1369" spans="1:14" ht="15" customHeight="1">
      <c r="A1369" s="140" t="s">
        <v>2122</v>
      </c>
      <c r="B1369" s="140" t="s">
        <v>8972</v>
      </c>
      <c r="C1369" s="140" t="s">
        <v>6733</v>
      </c>
      <c r="D1369" s="140" t="s">
        <v>12581</v>
      </c>
      <c r="E1369" s="86"/>
      <c r="F1369" s="86" t="s">
        <v>980</v>
      </c>
      <c r="G1369" s="86">
        <v>5</v>
      </c>
      <c r="H1369" s="86" t="s">
        <v>1057</v>
      </c>
      <c r="I1369" s="86" t="s">
        <v>165</v>
      </c>
      <c r="J1369" s="86" t="s">
        <v>22</v>
      </c>
      <c r="K1369" s="86" t="s">
        <v>220</v>
      </c>
      <c r="L1369" s="86" t="s">
        <v>30</v>
      </c>
      <c r="M1369" s="86" t="s">
        <v>45</v>
      </c>
      <c r="N1369" s="86" t="s">
        <v>45</v>
      </c>
    </row>
    <row r="1370" spans="1:14" ht="15" customHeight="1">
      <c r="A1370" s="140" t="s">
        <v>2122</v>
      </c>
      <c r="B1370" s="140" t="s">
        <v>8972</v>
      </c>
      <c r="C1370" s="140" t="s">
        <v>6733</v>
      </c>
      <c r="D1370" s="140" t="s">
        <v>7932</v>
      </c>
      <c r="E1370" s="86"/>
      <c r="F1370" s="86" t="s">
        <v>980</v>
      </c>
      <c r="G1370" s="86">
        <v>5</v>
      </c>
      <c r="H1370" s="86" t="s">
        <v>1057</v>
      </c>
      <c r="I1370" s="86" t="s">
        <v>165</v>
      </c>
      <c r="J1370" s="86" t="s">
        <v>42</v>
      </c>
      <c r="K1370" s="86" t="s">
        <v>220</v>
      </c>
      <c r="L1370" s="86" t="s">
        <v>30</v>
      </c>
      <c r="M1370" s="86" t="s">
        <v>45</v>
      </c>
      <c r="N1370" s="86" t="s">
        <v>45</v>
      </c>
    </row>
    <row r="1371" spans="1:14" ht="15" customHeight="1">
      <c r="A1371" s="140" t="s">
        <v>2122</v>
      </c>
      <c r="B1371" s="140" t="s">
        <v>8972</v>
      </c>
      <c r="C1371" s="818" t="s">
        <v>1321</v>
      </c>
      <c r="D1371" s="140" t="s">
        <v>7576</v>
      </c>
      <c r="E1371" s="86"/>
      <c r="F1371" s="86" t="s">
        <v>982</v>
      </c>
      <c r="G1371" s="86">
        <v>4</v>
      </c>
      <c r="H1371" s="86" t="s">
        <v>1057</v>
      </c>
      <c r="I1371" s="86" t="s">
        <v>165</v>
      </c>
      <c r="J1371" s="86" t="s">
        <v>35</v>
      </c>
      <c r="K1371" s="86" t="s">
        <v>220</v>
      </c>
      <c r="L1371" s="86" t="s">
        <v>30</v>
      </c>
      <c r="M1371" s="86" t="s">
        <v>45</v>
      </c>
      <c r="N1371" s="86" t="s">
        <v>45</v>
      </c>
    </row>
    <row r="1372" spans="1:14">
      <c r="A1372" s="140" t="s">
        <v>2122</v>
      </c>
      <c r="B1372" s="140" t="s">
        <v>8972</v>
      </c>
      <c r="C1372" s="140" t="s">
        <v>5988</v>
      </c>
      <c r="D1372" s="140" t="s">
        <v>7575</v>
      </c>
      <c r="E1372" s="86"/>
      <c r="F1372" s="86" t="s">
        <v>983</v>
      </c>
      <c r="G1372" s="86">
        <v>2</v>
      </c>
      <c r="H1372" s="86" t="s">
        <v>1057</v>
      </c>
      <c r="I1372" s="86" t="s">
        <v>36</v>
      </c>
      <c r="J1372" s="86" t="s">
        <v>35</v>
      </c>
      <c r="K1372" s="86" t="s">
        <v>220</v>
      </c>
      <c r="L1372" s="86" t="s">
        <v>30</v>
      </c>
      <c r="M1372" s="86" t="s">
        <v>45</v>
      </c>
      <c r="N1372" s="86" t="s">
        <v>30</v>
      </c>
    </row>
    <row r="1373" spans="1:14" ht="15" customHeight="1">
      <c r="A1373" s="140" t="s">
        <v>2122</v>
      </c>
      <c r="B1373" s="140" t="s">
        <v>8972</v>
      </c>
      <c r="C1373" s="140" t="s">
        <v>5988</v>
      </c>
      <c r="D1373" s="140" t="s">
        <v>7574</v>
      </c>
      <c r="E1373" s="86"/>
      <c r="F1373" s="86" t="s">
        <v>980</v>
      </c>
      <c r="G1373" s="86">
        <v>5</v>
      </c>
      <c r="H1373" s="86" t="s">
        <v>1057</v>
      </c>
      <c r="I1373" s="86" t="s">
        <v>165</v>
      </c>
      <c r="J1373" s="86" t="s">
        <v>35</v>
      </c>
      <c r="K1373" s="86" t="s">
        <v>219</v>
      </c>
      <c r="L1373" s="86" t="s">
        <v>30</v>
      </c>
      <c r="M1373" s="86" t="s">
        <v>45</v>
      </c>
      <c r="N1373" s="86" t="s">
        <v>45</v>
      </c>
    </row>
    <row r="1374" spans="1:14" ht="15" customHeight="1">
      <c r="A1374" s="140" t="s">
        <v>2122</v>
      </c>
      <c r="B1374" s="140" t="s">
        <v>8972</v>
      </c>
      <c r="C1374" s="140" t="s">
        <v>5988</v>
      </c>
      <c r="D1374" s="140" t="s">
        <v>7573</v>
      </c>
      <c r="E1374" s="86"/>
      <c r="F1374" s="86" t="s">
        <v>980</v>
      </c>
      <c r="G1374" s="86">
        <v>5</v>
      </c>
      <c r="H1374" s="86" t="s">
        <v>1059</v>
      </c>
      <c r="I1374" s="86" t="s">
        <v>165</v>
      </c>
      <c r="J1374" s="86" t="s">
        <v>35</v>
      </c>
      <c r="K1374" s="86" t="s">
        <v>219</v>
      </c>
      <c r="L1374" s="86" t="s">
        <v>30</v>
      </c>
      <c r="M1374" s="86" t="s">
        <v>45</v>
      </c>
      <c r="N1374" s="86" t="s">
        <v>45</v>
      </c>
    </row>
    <row r="1375" spans="1:14" ht="15" customHeight="1">
      <c r="A1375" s="140" t="s">
        <v>2122</v>
      </c>
      <c r="B1375" s="140" t="s">
        <v>8972</v>
      </c>
      <c r="C1375" s="140" t="s">
        <v>5987</v>
      </c>
      <c r="D1375" s="140" t="s">
        <v>7572</v>
      </c>
      <c r="E1375" s="86"/>
      <c r="F1375" s="86" t="s">
        <v>980</v>
      </c>
      <c r="G1375" s="86">
        <v>5</v>
      </c>
      <c r="H1375" s="86" t="s">
        <v>1061</v>
      </c>
      <c r="I1375" s="86" t="s">
        <v>165</v>
      </c>
      <c r="J1375" s="86" t="s">
        <v>35</v>
      </c>
      <c r="K1375" s="86" t="s">
        <v>220</v>
      </c>
      <c r="L1375" s="86" t="s">
        <v>45</v>
      </c>
      <c r="M1375" s="86" t="s">
        <v>30</v>
      </c>
      <c r="N1375" s="86" t="s">
        <v>45</v>
      </c>
    </row>
    <row r="1376" spans="1:14" ht="15" customHeight="1">
      <c r="A1376" s="140" t="s">
        <v>2122</v>
      </c>
      <c r="B1376" s="140" t="s">
        <v>8972</v>
      </c>
      <c r="C1376" s="140" t="s">
        <v>10274</v>
      </c>
      <c r="D1376" s="140" t="s">
        <v>10275</v>
      </c>
      <c r="E1376" s="86"/>
      <c r="F1376" s="86" t="s">
        <v>980</v>
      </c>
      <c r="G1376" s="86">
        <v>5</v>
      </c>
      <c r="H1376" s="86" t="s">
        <v>1059</v>
      </c>
      <c r="I1376" s="86" t="s">
        <v>165</v>
      </c>
      <c r="J1376" s="86" t="s">
        <v>35</v>
      </c>
      <c r="K1376" s="86" t="s">
        <v>220</v>
      </c>
      <c r="L1376" s="86" t="s">
        <v>45</v>
      </c>
      <c r="M1376" s="86" t="s">
        <v>30</v>
      </c>
      <c r="N1376" s="86" t="s">
        <v>30</v>
      </c>
    </row>
    <row r="1377" spans="1:14" ht="15" customHeight="1">
      <c r="A1377" s="140" t="s">
        <v>2122</v>
      </c>
      <c r="B1377" s="140" t="s">
        <v>8972</v>
      </c>
      <c r="C1377" s="140" t="s">
        <v>10274</v>
      </c>
      <c r="D1377" s="140" t="s">
        <v>10276</v>
      </c>
      <c r="E1377" s="86"/>
      <c r="F1377" s="86" t="s">
        <v>980</v>
      </c>
      <c r="G1377" s="86">
        <v>5</v>
      </c>
      <c r="H1377" s="86" t="s">
        <v>1059</v>
      </c>
      <c r="I1377" s="86" t="s">
        <v>165</v>
      </c>
      <c r="J1377" s="86" t="s">
        <v>35</v>
      </c>
      <c r="K1377" s="86" t="s">
        <v>7744</v>
      </c>
      <c r="L1377" s="86" t="s">
        <v>45</v>
      </c>
      <c r="M1377" s="86" t="s">
        <v>30</v>
      </c>
      <c r="N1377" s="86" t="s">
        <v>45</v>
      </c>
    </row>
    <row r="1378" spans="1:14" ht="15" customHeight="1">
      <c r="A1378" s="140" t="s">
        <v>2122</v>
      </c>
      <c r="B1378" s="140" t="s">
        <v>8972</v>
      </c>
      <c r="C1378" s="140" t="s">
        <v>7587</v>
      </c>
      <c r="D1378" s="140" t="s">
        <v>7588</v>
      </c>
      <c r="E1378" s="86"/>
      <c r="F1378" s="86" t="s">
        <v>980</v>
      </c>
      <c r="G1378" s="86">
        <v>5</v>
      </c>
      <c r="H1378" s="86" t="s">
        <v>1059</v>
      </c>
      <c r="I1378" s="86" t="s">
        <v>165</v>
      </c>
      <c r="J1378" s="86" t="s">
        <v>35</v>
      </c>
      <c r="K1378" s="86" t="s">
        <v>227</v>
      </c>
      <c r="L1378" s="86" t="s">
        <v>45</v>
      </c>
      <c r="M1378" s="86" t="s">
        <v>30</v>
      </c>
      <c r="N1378" s="86" t="s">
        <v>45</v>
      </c>
    </row>
    <row r="1379" spans="1:14" ht="15" customHeight="1">
      <c r="A1379" s="140" t="s">
        <v>2122</v>
      </c>
      <c r="B1379" s="140" t="s">
        <v>8972</v>
      </c>
      <c r="C1379" s="140" t="s">
        <v>1330</v>
      </c>
      <c r="D1379" s="140" t="s">
        <v>7571</v>
      </c>
      <c r="E1379" s="86"/>
      <c r="F1379" s="86" t="s">
        <v>979</v>
      </c>
      <c r="G1379" s="86">
        <v>3</v>
      </c>
      <c r="H1379" s="86" t="s">
        <v>1059</v>
      </c>
      <c r="I1379" s="86" t="s">
        <v>192</v>
      </c>
      <c r="J1379" s="86" t="s">
        <v>180</v>
      </c>
      <c r="K1379" s="86" t="s">
        <v>220</v>
      </c>
      <c r="L1379" s="86" t="s">
        <v>30</v>
      </c>
      <c r="M1379" s="86" t="s">
        <v>45</v>
      </c>
      <c r="N1379" s="86" t="s">
        <v>45</v>
      </c>
    </row>
    <row r="1380" spans="1:14" ht="15" customHeight="1">
      <c r="A1380" s="140" t="s">
        <v>2122</v>
      </c>
      <c r="B1380" s="140" t="s">
        <v>8972</v>
      </c>
      <c r="C1380" s="140" t="s">
        <v>1330</v>
      </c>
      <c r="D1380" s="140" t="s">
        <v>7570</v>
      </c>
      <c r="E1380" s="86"/>
      <c r="F1380" s="86" t="s">
        <v>979</v>
      </c>
      <c r="G1380" s="86">
        <v>3</v>
      </c>
      <c r="H1380" s="86" t="s">
        <v>1057</v>
      </c>
      <c r="I1380" s="86" t="s">
        <v>192</v>
      </c>
      <c r="J1380" s="86" t="s">
        <v>180</v>
      </c>
      <c r="K1380" s="86" t="s">
        <v>220</v>
      </c>
      <c r="L1380" s="86" t="s">
        <v>30</v>
      </c>
      <c r="M1380" s="86" t="s">
        <v>45</v>
      </c>
      <c r="N1380" s="86" t="s">
        <v>30</v>
      </c>
    </row>
    <row r="1381" spans="1:14" ht="15" customHeight="1">
      <c r="A1381" s="140" t="s">
        <v>2122</v>
      </c>
      <c r="B1381" s="140" t="s">
        <v>8972</v>
      </c>
      <c r="C1381" s="140" t="s">
        <v>4803</v>
      </c>
      <c r="D1381" s="140" t="s">
        <v>7933</v>
      </c>
      <c r="E1381" s="86"/>
      <c r="F1381" s="86" t="s">
        <v>980</v>
      </c>
      <c r="G1381" s="86">
        <v>5</v>
      </c>
      <c r="H1381" s="86" t="s">
        <v>1057</v>
      </c>
      <c r="I1381" s="86" t="s">
        <v>165</v>
      </c>
      <c r="J1381" s="86" t="s">
        <v>35</v>
      </c>
      <c r="K1381" s="86" t="s">
        <v>24</v>
      </c>
      <c r="L1381" s="86" t="s">
        <v>45</v>
      </c>
      <c r="M1381" s="86" t="s">
        <v>45</v>
      </c>
      <c r="N1381" s="86" t="s">
        <v>45</v>
      </c>
    </row>
    <row r="1382" spans="1:14" ht="15" customHeight="1">
      <c r="A1382" s="140" t="s">
        <v>2122</v>
      </c>
      <c r="B1382" s="140" t="s">
        <v>8972</v>
      </c>
      <c r="C1382" s="140" t="s">
        <v>4803</v>
      </c>
      <c r="D1382" s="140" t="s">
        <v>7934</v>
      </c>
      <c r="E1382" s="86"/>
      <c r="F1382" s="86" t="s">
        <v>980</v>
      </c>
      <c r="G1382" s="86">
        <v>5</v>
      </c>
      <c r="H1382" s="86" t="s">
        <v>1059</v>
      </c>
      <c r="I1382" s="86" t="s">
        <v>165</v>
      </c>
      <c r="J1382" s="86" t="s">
        <v>35</v>
      </c>
      <c r="K1382" s="86" t="s">
        <v>24</v>
      </c>
      <c r="L1382" s="86" t="s">
        <v>45</v>
      </c>
      <c r="M1382" s="86" t="s">
        <v>45</v>
      </c>
      <c r="N1382" s="86" t="s">
        <v>45</v>
      </c>
    </row>
    <row r="1383" spans="1:14" ht="15" customHeight="1">
      <c r="A1383" s="140" t="s">
        <v>2122</v>
      </c>
      <c r="B1383" s="140" t="s">
        <v>8972</v>
      </c>
      <c r="C1383" s="140" t="s">
        <v>4803</v>
      </c>
      <c r="D1383" s="140" t="s">
        <v>8827</v>
      </c>
      <c r="E1383" s="86"/>
      <c r="F1383" s="86" t="s">
        <v>980</v>
      </c>
      <c r="G1383" s="86">
        <v>5</v>
      </c>
      <c r="H1383" s="86" t="s">
        <v>1059</v>
      </c>
      <c r="I1383" s="86" t="s">
        <v>165</v>
      </c>
      <c r="J1383" s="86" t="s">
        <v>35</v>
      </c>
      <c r="K1383" s="86" t="s">
        <v>223</v>
      </c>
      <c r="L1383" s="86" t="s">
        <v>45</v>
      </c>
      <c r="M1383" s="86" t="s">
        <v>45</v>
      </c>
      <c r="N1383" s="86" t="s">
        <v>30</v>
      </c>
    </row>
    <row r="1384" spans="1:14" ht="15" customHeight="1">
      <c r="A1384" s="140" t="s">
        <v>2122</v>
      </c>
      <c r="B1384" s="140" t="s">
        <v>8972</v>
      </c>
      <c r="C1384" s="140" t="s">
        <v>1329</v>
      </c>
      <c r="D1384" s="140" t="s">
        <v>8629</v>
      </c>
      <c r="E1384" s="86"/>
      <c r="F1384" s="86" t="s">
        <v>982</v>
      </c>
      <c r="G1384" s="86">
        <v>4</v>
      </c>
      <c r="H1384" s="86" t="s">
        <v>1057</v>
      </c>
      <c r="I1384" s="86" t="s">
        <v>165</v>
      </c>
      <c r="J1384" s="86" t="s">
        <v>191</v>
      </c>
      <c r="K1384" s="86" t="s">
        <v>220</v>
      </c>
      <c r="L1384" s="86" t="s">
        <v>30</v>
      </c>
      <c r="M1384" s="86" t="s">
        <v>45</v>
      </c>
      <c r="N1384" s="86" t="s">
        <v>45</v>
      </c>
    </row>
    <row r="1385" spans="1:14" ht="15" customHeight="1">
      <c r="A1385" s="140" t="s">
        <v>2122</v>
      </c>
      <c r="B1385" s="140" t="s">
        <v>8972</v>
      </c>
      <c r="C1385" s="140" t="s">
        <v>1329</v>
      </c>
      <c r="D1385" s="140" t="s">
        <v>8530</v>
      </c>
      <c r="E1385" s="86"/>
      <c r="F1385" s="86" t="s">
        <v>981</v>
      </c>
      <c r="G1385" s="86">
        <v>1</v>
      </c>
      <c r="H1385" s="86" t="s">
        <v>1057</v>
      </c>
      <c r="I1385" s="86" t="s">
        <v>57</v>
      </c>
      <c r="J1385" s="86" t="s">
        <v>25</v>
      </c>
      <c r="K1385" s="86" t="s">
        <v>220</v>
      </c>
      <c r="L1385" s="86" t="s">
        <v>30</v>
      </c>
      <c r="M1385" s="86" t="s">
        <v>45</v>
      </c>
      <c r="N1385" s="86" t="s">
        <v>45</v>
      </c>
    </row>
    <row r="1386" spans="1:14" ht="15" customHeight="1">
      <c r="A1386" s="140" t="s">
        <v>2122</v>
      </c>
      <c r="B1386" s="140" t="s">
        <v>8972</v>
      </c>
      <c r="C1386" s="140" t="s">
        <v>8309</v>
      </c>
      <c r="D1386" s="140" t="s">
        <v>8307</v>
      </c>
      <c r="E1386" s="86"/>
      <c r="F1386" s="86" t="s">
        <v>980</v>
      </c>
      <c r="G1386" s="86">
        <v>5</v>
      </c>
      <c r="H1386" s="86" t="s">
        <v>1059</v>
      </c>
      <c r="I1386" s="86" t="s">
        <v>165</v>
      </c>
      <c r="J1386" s="86" t="s">
        <v>23</v>
      </c>
      <c r="K1386" s="86" t="s">
        <v>220</v>
      </c>
      <c r="L1386" s="86" t="s">
        <v>45</v>
      </c>
      <c r="M1386" s="86" t="s">
        <v>45</v>
      </c>
      <c r="N1386" s="86" t="s">
        <v>45</v>
      </c>
    </row>
    <row r="1387" spans="1:14" ht="15" customHeight="1">
      <c r="A1387" s="140" t="s">
        <v>2122</v>
      </c>
      <c r="B1387" s="140" t="s">
        <v>8972</v>
      </c>
      <c r="C1387" s="140" t="s">
        <v>8309</v>
      </c>
      <c r="D1387" s="140" t="s">
        <v>8308</v>
      </c>
      <c r="E1387" s="86"/>
      <c r="F1387" s="86" t="s">
        <v>980</v>
      </c>
      <c r="G1387" s="86">
        <v>5</v>
      </c>
      <c r="H1387" s="86" t="s">
        <v>1060</v>
      </c>
      <c r="I1387" s="86" t="s">
        <v>165</v>
      </c>
      <c r="J1387" s="86" t="s">
        <v>187</v>
      </c>
      <c r="K1387" s="86" t="s">
        <v>220</v>
      </c>
      <c r="L1387" s="86" t="s">
        <v>45</v>
      </c>
      <c r="M1387" s="86" t="s">
        <v>45</v>
      </c>
      <c r="N1387" s="86" t="s">
        <v>45</v>
      </c>
    </row>
    <row r="1388" spans="1:14">
      <c r="A1388" s="140" t="s">
        <v>2122</v>
      </c>
      <c r="B1388" s="140" t="s">
        <v>8972</v>
      </c>
      <c r="C1388" s="140" t="s">
        <v>10859</v>
      </c>
      <c r="D1388" s="140" t="s">
        <v>10856</v>
      </c>
      <c r="E1388" s="86"/>
      <c r="F1388" s="86" t="s">
        <v>980</v>
      </c>
      <c r="G1388" s="86">
        <v>5</v>
      </c>
      <c r="H1388" s="86" t="s">
        <v>1059</v>
      </c>
      <c r="I1388" s="86" t="s">
        <v>36</v>
      </c>
      <c r="J1388" s="86" t="s">
        <v>35</v>
      </c>
      <c r="K1388" s="86" t="s">
        <v>221</v>
      </c>
      <c r="L1388" s="86" t="s">
        <v>45</v>
      </c>
      <c r="M1388" s="86" t="s">
        <v>30</v>
      </c>
      <c r="N1388" s="86" t="s">
        <v>30</v>
      </c>
    </row>
    <row r="1389" spans="1:14" ht="15" customHeight="1">
      <c r="A1389" s="140" t="s">
        <v>2122</v>
      </c>
      <c r="B1389" s="140" t="s">
        <v>8972</v>
      </c>
      <c r="C1389" s="140" t="s">
        <v>1319</v>
      </c>
      <c r="D1389" s="140" t="s">
        <v>9165</v>
      </c>
      <c r="E1389" s="86"/>
      <c r="F1389" s="86" t="s">
        <v>982</v>
      </c>
      <c r="G1389" s="86">
        <v>4</v>
      </c>
      <c r="H1389" s="86" t="s">
        <v>1057</v>
      </c>
      <c r="I1389" s="86" t="s">
        <v>165</v>
      </c>
      <c r="J1389" s="86" t="s">
        <v>21</v>
      </c>
      <c r="K1389" s="86" t="s">
        <v>220</v>
      </c>
      <c r="L1389" s="86" t="s">
        <v>30</v>
      </c>
      <c r="M1389" s="86" t="s">
        <v>45</v>
      </c>
      <c r="N1389" s="86" t="s">
        <v>30</v>
      </c>
    </row>
    <row r="1390" spans="1:14" ht="15" customHeight="1">
      <c r="A1390" s="140" t="s">
        <v>2122</v>
      </c>
      <c r="B1390" s="140" t="s">
        <v>8972</v>
      </c>
      <c r="C1390" s="140" t="s">
        <v>1319</v>
      </c>
      <c r="D1390" s="140" t="s">
        <v>9166</v>
      </c>
      <c r="E1390" s="86"/>
      <c r="F1390" s="86" t="s">
        <v>980</v>
      </c>
      <c r="G1390" s="86">
        <v>5</v>
      </c>
      <c r="H1390" s="86" t="s">
        <v>1057</v>
      </c>
      <c r="I1390" s="86" t="s">
        <v>165</v>
      </c>
      <c r="J1390" s="86" t="s">
        <v>25</v>
      </c>
      <c r="K1390" s="86" t="s">
        <v>220</v>
      </c>
      <c r="L1390" s="86" t="s">
        <v>30</v>
      </c>
      <c r="M1390" s="86" t="s">
        <v>45</v>
      </c>
      <c r="N1390" s="86" t="s">
        <v>30</v>
      </c>
    </row>
    <row r="1391" spans="1:14">
      <c r="A1391" s="140" t="s">
        <v>2122</v>
      </c>
      <c r="B1391" s="140" t="s">
        <v>8972</v>
      </c>
      <c r="C1391" s="140" t="s">
        <v>1337</v>
      </c>
      <c r="D1391" s="140" t="s">
        <v>9780</v>
      </c>
      <c r="E1391" s="86"/>
      <c r="F1391" s="86" t="s">
        <v>979</v>
      </c>
      <c r="G1391" s="86">
        <v>3</v>
      </c>
      <c r="H1391" s="86" t="s">
        <v>1057</v>
      </c>
      <c r="I1391" s="86" t="s">
        <v>36</v>
      </c>
      <c r="J1391" s="86" t="s">
        <v>35</v>
      </c>
      <c r="K1391" s="86" t="s">
        <v>220</v>
      </c>
      <c r="L1391" s="86" t="s">
        <v>30</v>
      </c>
      <c r="M1391" s="86" t="s">
        <v>45</v>
      </c>
      <c r="N1391" s="86" t="s">
        <v>30</v>
      </c>
    </row>
    <row r="1392" spans="1:14" ht="15" customHeight="1">
      <c r="A1392" s="140" t="s">
        <v>2122</v>
      </c>
      <c r="B1392" s="140" t="s">
        <v>8972</v>
      </c>
      <c r="C1392" s="140" t="s">
        <v>5983</v>
      </c>
      <c r="D1392" s="140" t="s">
        <v>10010</v>
      </c>
      <c r="E1392" s="86"/>
      <c r="F1392" s="86" t="s">
        <v>980</v>
      </c>
      <c r="G1392" s="86">
        <v>5</v>
      </c>
      <c r="H1392" s="86" t="s">
        <v>1058</v>
      </c>
      <c r="I1392" s="86" t="s">
        <v>192</v>
      </c>
      <c r="J1392" s="86" t="s">
        <v>35</v>
      </c>
      <c r="K1392" s="86" t="s">
        <v>220</v>
      </c>
      <c r="L1392" s="86" t="s">
        <v>45</v>
      </c>
      <c r="M1392" s="86" t="s">
        <v>30</v>
      </c>
      <c r="N1392" s="86" t="s">
        <v>45</v>
      </c>
    </row>
    <row r="1393" spans="1:14" ht="15" customHeight="1">
      <c r="A1393" s="140" t="s">
        <v>2122</v>
      </c>
      <c r="B1393" s="140" t="s">
        <v>8972</v>
      </c>
      <c r="C1393" s="140" t="s">
        <v>5983</v>
      </c>
      <c r="D1393" s="140" t="s">
        <v>10011</v>
      </c>
      <c r="E1393" s="86"/>
      <c r="F1393" s="86" t="s">
        <v>980</v>
      </c>
      <c r="G1393" s="86">
        <v>5</v>
      </c>
      <c r="H1393" s="86" t="s">
        <v>1057</v>
      </c>
      <c r="I1393" s="86" t="s">
        <v>192</v>
      </c>
      <c r="J1393" s="86" t="s">
        <v>35</v>
      </c>
      <c r="K1393" s="86" t="s">
        <v>220</v>
      </c>
      <c r="L1393" s="86" t="s">
        <v>45</v>
      </c>
      <c r="M1393" s="86" t="s">
        <v>30</v>
      </c>
      <c r="N1393" s="86" t="s">
        <v>45</v>
      </c>
    </row>
    <row r="1394" spans="1:14" ht="15" customHeight="1">
      <c r="A1394" s="140" t="s">
        <v>2122</v>
      </c>
      <c r="B1394" s="140" t="s">
        <v>8972</v>
      </c>
      <c r="C1394" s="140" t="s">
        <v>5983</v>
      </c>
      <c r="D1394" s="140" t="s">
        <v>10012</v>
      </c>
      <c r="E1394" s="86"/>
      <c r="F1394" s="86" t="s">
        <v>980</v>
      </c>
      <c r="G1394" s="86">
        <v>5</v>
      </c>
      <c r="H1394" s="86" t="s">
        <v>1057</v>
      </c>
      <c r="I1394" s="86" t="s">
        <v>192</v>
      </c>
      <c r="J1394" s="86" t="s">
        <v>35</v>
      </c>
      <c r="K1394" s="86" t="s">
        <v>220</v>
      </c>
      <c r="L1394" s="86" t="s">
        <v>45</v>
      </c>
      <c r="M1394" s="86" t="s">
        <v>30</v>
      </c>
      <c r="N1394" s="86" t="s">
        <v>45</v>
      </c>
    </row>
    <row r="1395" spans="1:14" ht="15" customHeight="1">
      <c r="A1395" s="140" t="s">
        <v>2122</v>
      </c>
      <c r="B1395" s="140" t="s">
        <v>8972</v>
      </c>
      <c r="C1395" s="140" t="s">
        <v>7883</v>
      </c>
      <c r="D1395" s="140" t="s">
        <v>7884</v>
      </c>
      <c r="E1395" s="86"/>
      <c r="F1395" s="86" t="s">
        <v>980</v>
      </c>
      <c r="G1395" s="86">
        <v>5</v>
      </c>
      <c r="H1395" s="86" t="s">
        <v>1059</v>
      </c>
      <c r="I1395" s="86" t="s">
        <v>165</v>
      </c>
      <c r="J1395" s="86" t="s">
        <v>191</v>
      </c>
      <c r="K1395" s="86" t="s">
        <v>220</v>
      </c>
      <c r="L1395" s="86" t="s">
        <v>45</v>
      </c>
      <c r="M1395" s="86" t="s">
        <v>45</v>
      </c>
      <c r="N1395" s="86" t="s">
        <v>45</v>
      </c>
    </row>
    <row r="1396" spans="1:14" ht="15" customHeight="1">
      <c r="A1396" s="140" t="s">
        <v>2122</v>
      </c>
      <c r="B1396" s="140" t="s">
        <v>8972</v>
      </c>
      <c r="C1396" s="140" t="s">
        <v>1340</v>
      </c>
      <c r="D1396" s="140" t="s">
        <v>7569</v>
      </c>
      <c r="E1396" s="86"/>
      <c r="F1396" s="86" t="s">
        <v>980</v>
      </c>
      <c r="G1396" s="86">
        <v>5</v>
      </c>
      <c r="H1396" s="86" t="s">
        <v>1057</v>
      </c>
      <c r="I1396" s="86" t="s">
        <v>165</v>
      </c>
      <c r="J1396" s="86" t="s">
        <v>169</v>
      </c>
      <c r="K1396" s="86" t="s">
        <v>220</v>
      </c>
      <c r="L1396" s="86" t="s">
        <v>30</v>
      </c>
      <c r="M1396" s="86" t="s">
        <v>45</v>
      </c>
      <c r="N1396" s="86" t="s">
        <v>45</v>
      </c>
    </row>
    <row r="1397" spans="1:14" ht="15" customHeight="1">
      <c r="A1397" s="140" t="s">
        <v>2122</v>
      </c>
      <c r="B1397" s="140" t="s">
        <v>8972</v>
      </c>
      <c r="C1397" s="140" t="s">
        <v>1340</v>
      </c>
      <c r="D1397" s="140" t="s">
        <v>7568</v>
      </c>
      <c r="E1397" s="86"/>
      <c r="F1397" s="86" t="s">
        <v>980</v>
      </c>
      <c r="G1397" s="86">
        <v>5</v>
      </c>
      <c r="H1397" s="86" t="s">
        <v>1059</v>
      </c>
      <c r="I1397" s="86" t="s">
        <v>165</v>
      </c>
      <c r="J1397" s="86" t="s">
        <v>169</v>
      </c>
      <c r="K1397" s="86" t="s">
        <v>220</v>
      </c>
      <c r="L1397" s="86" t="s">
        <v>30</v>
      </c>
      <c r="M1397" s="86" t="s">
        <v>45</v>
      </c>
      <c r="N1397" s="86" t="s">
        <v>45</v>
      </c>
    </row>
    <row r="1398" spans="1:14" ht="15" customHeight="1">
      <c r="A1398" s="140" t="s">
        <v>2122</v>
      </c>
      <c r="B1398" s="140" t="s">
        <v>8972</v>
      </c>
      <c r="C1398" s="140" t="s">
        <v>1340</v>
      </c>
      <c r="D1398" s="140" t="s">
        <v>8630</v>
      </c>
      <c r="E1398" s="86"/>
      <c r="F1398" s="86" t="s">
        <v>980</v>
      </c>
      <c r="G1398" s="86">
        <v>5</v>
      </c>
      <c r="H1398" s="86" t="s">
        <v>1059</v>
      </c>
      <c r="I1398" s="86" t="s">
        <v>203</v>
      </c>
      <c r="J1398" s="86" t="s">
        <v>35</v>
      </c>
      <c r="K1398" s="86" t="s">
        <v>220</v>
      </c>
      <c r="L1398" s="86" t="s">
        <v>30</v>
      </c>
      <c r="M1398" s="86" t="s">
        <v>45</v>
      </c>
      <c r="N1398" s="86" t="s">
        <v>45</v>
      </c>
    </row>
    <row r="1399" spans="1:14">
      <c r="A1399" s="140" t="s">
        <v>2122</v>
      </c>
      <c r="B1399" s="140" t="s">
        <v>8972</v>
      </c>
      <c r="C1399" s="73" t="s">
        <v>10860</v>
      </c>
      <c r="D1399" s="140" t="s">
        <v>10857</v>
      </c>
      <c r="E1399" s="86"/>
      <c r="F1399" s="86" t="s">
        <v>980</v>
      </c>
      <c r="G1399" s="86">
        <v>5</v>
      </c>
      <c r="H1399" s="86" t="s">
        <v>1057</v>
      </c>
      <c r="I1399" s="86" t="s">
        <v>36</v>
      </c>
      <c r="J1399" s="86" t="s">
        <v>35</v>
      </c>
      <c r="K1399" s="86" t="s">
        <v>220</v>
      </c>
      <c r="L1399" s="86" t="s">
        <v>45</v>
      </c>
      <c r="M1399" s="86" t="s">
        <v>45</v>
      </c>
      <c r="N1399" s="86" t="s">
        <v>30</v>
      </c>
    </row>
    <row r="1400" spans="1:14" ht="15" customHeight="1">
      <c r="A1400" s="140" t="s">
        <v>2122</v>
      </c>
      <c r="B1400" s="140" t="s">
        <v>8972</v>
      </c>
      <c r="C1400" s="818" t="s">
        <v>10860</v>
      </c>
      <c r="D1400" s="140" t="s">
        <v>10858</v>
      </c>
      <c r="E1400" s="86"/>
      <c r="F1400" s="86" t="s">
        <v>980</v>
      </c>
      <c r="G1400" s="86">
        <v>5</v>
      </c>
      <c r="H1400" s="86" t="s">
        <v>1057</v>
      </c>
      <c r="I1400" s="86" t="s">
        <v>165</v>
      </c>
      <c r="J1400" s="86" t="s">
        <v>35</v>
      </c>
      <c r="K1400" s="86" t="s">
        <v>220</v>
      </c>
      <c r="L1400" s="86" t="s">
        <v>45</v>
      </c>
      <c r="M1400" s="86" t="s">
        <v>45</v>
      </c>
      <c r="N1400" s="86" t="s">
        <v>30</v>
      </c>
    </row>
    <row r="1401" spans="1:14" ht="15" customHeight="1">
      <c r="A1401" s="140" t="s">
        <v>2122</v>
      </c>
      <c r="B1401" s="140" t="s">
        <v>8972</v>
      </c>
      <c r="C1401" s="140" t="s">
        <v>1342</v>
      </c>
      <c r="D1401" s="140" t="s">
        <v>6953</v>
      </c>
      <c r="E1401" s="86"/>
      <c r="F1401" s="86" t="s">
        <v>980</v>
      </c>
      <c r="G1401" s="86">
        <v>5</v>
      </c>
      <c r="H1401" s="86" t="s">
        <v>1059</v>
      </c>
      <c r="I1401" s="86" t="s">
        <v>165</v>
      </c>
      <c r="J1401" s="86" t="s">
        <v>169</v>
      </c>
      <c r="K1401" s="86" t="s">
        <v>220</v>
      </c>
      <c r="L1401" s="86" t="s">
        <v>45</v>
      </c>
      <c r="M1401" s="86" t="s">
        <v>45</v>
      </c>
      <c r="N1401" s="86" t="s">
        <v>45</v>
      </c>
    </row>
    <row r="1402" spans="1:14" ht="15" customHeight="1">
      <c r="A1402" s="140" t="s">
        <v>2122</v>
      </c>
      <c r="B1402" s="140" t="s">
        <v>8972</v>
      </c>
      <c r="C1402" s="140" t="s">
        <v>1342</v>
      </c>
      <c r="D1402" s="140" t="s">
        <v>6954</v>
      </c>
      <c r="E1402" s="86"/>
      <c r="F1402" s="86" t="s">
        <v>980</v>
      </c>
      <c r="G1402" s="86">
        <v>5</v>
      </c>
      <c r="H1402" s="86" t="s">
        <v>1059</v>
      </c>
      <c r="I1402" s="86" t="s">
        <v>165</v>
      </c>
      <c r="J1402" s="86" t="s">
        <v>22</v>
      </c>
      <c r="K1402" s="86" t="s">
        <v>220</v>
      </c>
      <c r="L1402" s="86" t="s">
        <v>45</v>
      </c>
      <c r="M1402" s="86" t="s">
        <v>45</v>
      </c>
      <c r="N1402" s="86" t="s">
        <v>45</v>
      </c>
    </row>
    <row r="1403" spans="1:14" ht="15" customHeight="1">
      <c r="A1403" s="140" t="s">
        <v>2122</v>
      </c>
      <c r="B1403" s="140" t="s">
        <v>8972</v>
      </c>
      <c r="C1403" s="140" t="s">
        <v>1342</v>
      </c>
      <c r="D1403" s="140" t="s">
        <v>8679</v>
      </c>
      <c r="E1403" s="86"/>
      <c r="F1403" s="86" t="s">
        <v>980</v>
      </c>
      <c r="G1403" s="86">
        <v>5</v>
      </c>
      <c r="H1403" s="86" t="s">
        <v>1059</v>
      </c>
      <c r="I1403" s="86" t="s">
        <v>165</v>
      </c>
      <c r="J1403" s="86" t="s">
        <v>22</v>
      </c>
      <c r="K1403" s="86" t="s">
        <v>220</v>
      </c>
      <c r="L1403" s="86" t="s">
        <v>45</v>
      </c>
      <c r="M1403" s="86" t="s">
        <v>45</v>
      </c>
      <c r="N1403" s="86" t="s">
        <v>45</v>
      </c>
    </row>
    <row r="1404" spans="1:14" ht="15" customHeight="1">
      <c r="A1404" s="140" t="s">
        <v>2122</v>
      </c>
      <c r="B1404" s="140" t="s">
        <v>8972</v>
      </c>
      <c r="C1404" s="140" t="s">
        <v>1323</v>
      </c>
      <c r="D1404" s="140" t="s">
        <v>7567</v>
      </c>
      <c r="E1404" s="86"/>
      <c r="F1404" s="86" t="s">
        <v>979</v>
      </c>
      <c r="G1404" s="86">
        <v>3</v>
      </c>
      <c r="H1404" s="86" t="s">
        <v>1057</v>
      </c>
      <c r="I1404" s="86" t="s">
        <v>36</v>
      </c>
      <c r="J1404" s="86" t="s">
        <v>180</v>
      </c>
      <c r="K1404" s="86" t="s">
        <v>221</v>
      </c>
      <c r="L1404" s="86" t="s">
        <v>30</v>
      </c>
      <c r="M1404" s="86" t="s">
        <v>45</v>
      </c>
      <c r="N1404" s="86" t="s">
        <v>45</v>
      </c>
    </row>
    <row r="1405" spans="1:14" ht="15" customHeight="1">
      <c r="A1405" s="140" t="s">
        <v>2122</v>
      </c>
      <c r="B1405" s="140" t="s">
        <v>8972</v>
      </c>
      <c r="C1405" s="140" t="s">
        <v>1323</v>
      </c>
      <c r="D1405" s="140" t="s">
        <v>7566</v>
      </c>
      <c r="E1405" s="86"/>
      <c r="F1405" s="86" t="s">
        <v>979</v>
      </c>
      <c r="G1405" s="86">
        <v>3</v>
      </c>
      <c r="H1405" s="86" t="s">
        <v>1059</v>
      </c>
      <c r="I1405" s="86" t="s">
        <v>36</v>
      </c>
      <c r="J1405" s="86" t="s">
        <v>180</v>
      </c>
      <c r="K1405" s="86" t="s">
        <v>221</v>
      </c>
      <c r="L1405" s="86" t="s">
        <v>30</v>
      </c>
      <c r="M1405" s="86" t="s">
        <v>45</v>
      </c>
      <c r="N1405" s="86" t="s">
        <v>45</v>
      </c>
    </row>
    <row r="1406" spans="1:14" ht="15" customHeight="1">
      <c r="A1406" s="140" t="s">
        <v>2122</v>
      </c>
      <c r="B1406" s="140" t="s">
        <v>8972</v>
      </c>
      <c r="C1406" s="140" t="s">
        <v>1323</v>
      </c>
      <c r="D1406" s="140" t="s">
        <v>8680</v>
      </c>
      <c r="E1406" s="86"/>
      <c r="F1406" s="86" t="s">
        <v>982</v>
      </c>
      <c r="G1406" s="86">
        <v>4</v>
      </c>
      <c r="H1406" s="86" t="s">
        <v>1057</v>
      </c>
      <c r="I1406" s="86" t="s">
        <v>192</v>
      </c>
      <c r="J1406" s="86" t="s">
        <v>35</v>
      </c>
      <c r="K1406" s="86" t="s">
        <v>220</v>
      </c>
      <c r="L1406" s="86" t="s">
        <v>45</v>
      </c>
      <c r="M1406" s="86" t="s">
        <v>45</v>
      </c>
      <c r="N1406" s="86" t="s">
        <v>45</v>
      </c>
    </row>
    <row r="1407" spans="1:14" ht="15" customHeight="1">
      <c r="A1407" s="140" t="s">
        <v>2122</v>
      </c>
      <c r="B1407" s="140" t="s">
        <v>8972</v>
      </c>
      <c r="C1407" s="140" t="s">
        <v>1323</v>
      </c>
      <c r="D1407" s="140" t="s">
        <v>7935</v>
      </c>
      <c r="E1407" s="86"/>
      <c r="F1407" s="86" t="s">
        <v>980</v>
      </c>
      <c r="G1407" s="86">
        <v>5</v>
      </c>
      <c r="H1407" s="86" t="s">
        <v>1057</v>
      </c>
      <c r="I1407" s="86" t="s">
        <v>165</v>
      </c>
      <c r="J1407" s="86" t="s">
        <v>35</v>
      </c>
      <c r="K1407" s="86" t="s">
        <v>220</v>
      </c>
      <c r="L1407" s="86" t="s">
        <v>30</v>
      </c>
      <c r="M1407" s="86" t="s">
        <v>45</v>
      </c>
      <c r="N1407" s="86" t="s">
        <v>45</v>
      </c>
    </row>
    <row r="1408" spans="1:14" ht="15" customHeight="1">
      <c r="A1408" s="140" t="s">
        <v>2122</v>
      </c>
      <c r="B1408" s="140" t="s">
        <v>8972</v>
      </c>
      <c r="C1408" s="140" t="s">
        <v>1323</v>
      </c>
      <c r="D1408" s="140" t="s">
        <v>7565</v>
      </c>
      <c r="E1408" s="86"/>
      <c r="F1408" s="86" t="s">
        <v>981</v>
      </c>
      <c r="G1408" s="86">
        <v>1</v>
      </c>
      <c r="H1408" s="86" t="s">
        <v>1057</v>
      </c>
      <c r="I1408" s="86" t="s">
        <v>190</v>
      </c>
      <c r="J1408" s="86" t="s">
        <v>25</v>
      </c>
      <c r="K1408" s="86" t="s">
        <v>220</v>
      </c>
      <c r="L1408" s="86" t="s">
        <v>30</v>
      </c>
      <c r="M1408" s="86" t="s">
        <v>45</v>
      </c>
      <c r="N1408" s="86" t="s">
        <v>45</v>
      </c>
    </row>
    <row r="1409" spans="1:14" ht="15" customHeight="1">
      <c r="A1409" s="140" t="s">
        <v>2122</v>
      </c>
      <c r="B1409" s="140" t="s">
        <v>8972</v>
      </c>
      <c r="C1409" s="140" t="s">
        <v>1323</v>
      </c>
      <c r="D1409" s="140" t="s">
        <v>7564</v>
      </c>
      <c r="E1409" s="86"/>
      <c r="F1409" s="86" t="s">
        <v>981</v>
      </c>
      <c r="G1409" s="86">
        <v>1</v>
      </c>
      <c r="H1409" s="86" t="s">
        <v>1059</v>
      </c>
      <c r="I1409" s="86" t="s">
        <v>190</v>
      </c>
      <c r="J1409" s="86" t="s">
        <v>25</v>
      </c>
      <c r="K1409" s="86" t="s">
        <v>220</v>
      </c>
      <c r="L1409" s="86" t="s">
        <v>30</v>
      </c>
      <c r="M1409" s="86" t="s">
        <v>45</v>
      </c>
      <c r="N1409" s="86" t="s">
        <v>45</v>
      </c>
    </row>
    <row r="1410" spans="1:14" ht="15" customHeight="1">
      <c r="A1410" s="140" t="s">
        <v>2122</v>
      </c>
      <c r="B1410" s="140" t="s">
        <v>10686</v>
      </c>
      <c r="C1410" s="140" t="s">
        <v>1318</v>
      </c>
      <c r="D1410" s="140" t="s">
        <v>7586</v>
      </c>
      <c r="E1410" s="86"/>
      <c r="F1410" s="86" t="s">
        <v>980</v>
      </c>
      <c r="G1410" s="86">
        <v>5</v>
      </c>
      <c r="H1410" s="86" t="s">
        <v>1057</v>
      </c>
      <c r="I1410" s="86" t="s">
        <v>165</v>
      </c>
      <c r="J1410" s="86" t="s">
        <v>35</v>
      </c>
      <c r="K1410" s="86" t="s">
        <v>6535</v>
      </c>
      <c r="L1410" s="86" t="s">
        <v>30</v>
      </c>
      <c r="M1410" s="86" t="s">
        <v>45</v>
      </c>
      <c r="N1410" s="86" t="s">
        <v>45</v>
      </c>
    </row>
    <row r="1411" spans="1:14" ht="15" customHeight="1">
      <c r="A1411" s="140" t="s">
        <v>2122</v>
      </c>
      <c r="B1411" s="140" t="s">
        <v>10686</v>
      </c>
      <c r="C1411" s="140" t="s">
        <v>1318</v>
      </c>
      <c r="D1411" s="140" t="s">
        <v>7879</v>
      </c>
      <c r="E1411" s="86"/>
      <c r="F1411" s="86" t="s">
        <v>982</v>
      </c>
      <c r="G1411" s="86">
        <v>4</v>
      </c>
      <c r="H1411" s="86" t="s">
        <v>1057</v>
      </c>
      <c r="I1411" s="86" t="s">
        <v>192</v>
      </c>
      <c r="J1411" s="86" t="s">
        <v>35</v>
      </c>
      <c r="K1411" s="86" t="s">
        <v>6535</v>
      </c>
      <c r="L1411" s="86" t="s">
        <v>45</v>
      </c>
      <c r="M1411" s="86" t="s">
        <v>45</v>
      </c>
      <c r="N1411" s="86" t="s">
        <v>30</v>
      </c>
    </row>
    <row r="1412" spans="1:14" ht="15" customHeight="1">
      <c r="A1412" s="140" t="s">
        <v>2122</v>
      </c>
      <c r="B1412" s="140" t="s">
        <v>10686</v>
      </c>
      <c r="C1412" s="140" t="s">
        <v>1318</v>
      </c>
      <c r="D1412" s="140" t="s">
        <v>7652</v>
      </c>
      <c r="E1412" s="86"/>
      <c r="F1412" s="86" t="s">
        <v>982</v>
      </c>
      <c r="G1412" s="86">
        <v>4</v>
      </c>
      <c r="H1412" s="86" t="s">
        <v>1059</v>
      </c>
      <c r="I1412" s="86" t="s">
        <v>192</v>
      </c>
      <c r="J1412" s="86" t="s">
        <v>191</v>
      </c>
      <c r="K1412" s="86" t="s">
        <v>220</v>
      </c>
      <c r="L1412" s="86" t="s">
        <v>30</v>
      </c>
      <c r="M1412" s="86" t="s">
        <v>45</v>
      </c>
      <c r="N1412" s="86" t="s">
        <v>45</v>
      </c>
    </row>
    <row r="1413" spans="1:14" ht="15" customHeight="1">
      <c r="A1413" s="140" t="s">
        <v>2122</v>
      </c>
      <c r="B1413" s="140" t="s">
        <v>10686</v>
      </c>
      <c r="C1413" s="140" t="s">
        <v>1318</v>
      </c>
      <c r="D1413" s="140" t="s">
        <v>7653</v>
      </c>
      <c r="E1413" s="86"/>
      <c r="F1413" s="86" t="s">
        <v>982</v>
      </c>
      <c r="G1413" s="86">
        <v>4</v>
      </c>
      <c r="H1413" s="86" t="s">
        <v>1058</v>
      </c>
      <c r="I1413" s="86" t="s">
        <v>192</v>
      </c>
      <c r="J1413" s="86" t="s">
        <v>191</v>
      </c>
      <c r="K1413" s="86" t="s">
        <v>220</v>
      </c>
      <c r="L1413" s="86" t="s">
        <v>30</v>
      </c>
      <c r="M1413" s="86" t="s">
        <v>45</v>
      </c>
      <c r="N1413" s="86" t="s">
        <v>30</v>
      </c>
    </row>
    <row r="1414" spans="1:14" ht="15" customHeight="1">
      <c r="A1414" s="140" t="s">
        <v>2122</v>
      </c>
      <c r="B1414" s="140" t="s">
        <v>10686</v>
      </c>
      <c r="C1414" s="140" t="s">
        <v>1318</v>
      </c>
      <c r="D1414" s="140" t="s">
        <v>7654</v>
      </c>
      <c r="E1414" s="86"/>
      <c r="F1414" s="86" t="s">
        <v>982</v>
      </c>
      <c r="G1414" s="86">
        <v>4</v>
      </c>
      <c r="H1414" s="86" t="s">
        <v>1061</v>
      </c>
      <c r="I1414" s="86" t="s">
        <v>192</v>
      </c>
      <c r="J1414" s="86" t="s">
        <v>191</v>
      </c>
      <c r="K1414" s="86" t="s">
        <v>220</v>
      </c>
      <c r="L1414" s="86" t="s">
        <v>30</v>
      </c>
      <c r="M1414" s="86" t="s">
        <v>45</v>
      </c>
      <c r="N1414" s="86" t="s">
        <v>30</v>
      </c>
    </row>
    <row r="1415" spans="1:14" ht="15" customHeight="1">
      <c r="A1415" s="140" t="s">
        <v>2122</v>
      </c>
      <c r="B1415" s="140" t="s">
        <v>10686</v>
      </c>
      <c r="C1415" s="140" t="s">
        <v>1318</v>
      </c>
      <c r="D1415" s="140" t="s">
        <v>7655</v>
      </c>
      <c r="E1415" s="86"/>
      <c r="F1415" s="86" t="s">
        <v>982</v>
      </c>
      <c r="G1415" s="86">
        <v>4</v>
      </c>
      <c r="H1415" s="86" t="s">
        <v>1057</v>
      </c>
      <c r="I1415" s="86" t="s">
        <v>192</v>
      </c>
      <c r="J1415" s="86" t="s">
        <v>191</v>
      </c>
      <c r="K1415" s="86" t="s">
        <v>220</v>
      </c>
      <c r="L1415" s="86" t="s">
        <v>30</v>
      </c>
      <c r="M1415" s="86" t="s">
        <v>45</v>
      </c>
      <c r="N1415" s="86" t="s">
        <v>30</v>
      </c>
    </row>
    <row r="1416" spans="1:14" ht="15" customHeight="1">
      <c r="A1416" s="140" t="s">
        <v>2122</v>
      </c>
      <c r="B1416" s="140" t="s">
        <v>10686</v>
      </c>
      <c r="C1416" s="140" t="s">
        <v>1318</v>
      </c>
      <c r="D1416" s="140" t="s">
        <v>8306</v>
      </c>
      <c r="E1416" s="86"/>
      <c r="F1416" s="86" t="s">
        <v>983</v>
      </c>
      <c r="G1416" s="86">
        <v>2</v>
      </c>
      <c r="H1416" s="86" t="s">
        <v>1057</v>
      </c>
      <c r="I1416" s="86" t="s">
        <v>36</v>
      </c>
      <c r="J1416" s="86" t="s">
        <v>191</v>
      </c>
      <c r="K1416" s="86" t="s">
        <v>221</v>
      </c>
      <c r="L1416" s="86" t="s">
        <v>45</v>
      </c>
      <c r="M1416" s="86" t="s">
        <v>45</v>
      </c>
      <c r="N1416" s="86" t="s">
        <v>30</v>
      </c>
    </row>
    <row r="1417" spans="1:14" ht="15" customHeight="1">
      <c r="A1417" s="140" t="s">
        <v>2122</v>
      </c>
      <c r="B1417" s="140" t="s">
        <v>10686</v>
      </c>
      <c r="C1417" s="140" t="s">
        <v>6399</v>
      </c>
      <c r="D1417" s="140" t="s">
        <v>7422</v>
      </c>
      <c r="E1417" s="86"/>
      <c r="F1417" s="86" t="s">
        <v>980</v>
      </c>
      <c r="G1417" s="86">
        <v>5</v>
      </c>
      <c r="H1417" s="86" t="s">
        <v>1059</v>
      </c>
      <c r="I1417" s="86" t="s">
        <v>165</v>
      </c>
      <c r="J1417" s="86" t="s">
        <v>180</v>
      </c>
      <c r="K1417" s="86" t="s">
        <v>220</v>
      </c>
      <c r="L1417" s="86" t="s">
        <v>45</v>
      </c>
      <c r="M1417" s="86" t="s">
        <v>30</v>
      </c>
      <c r="N1417" s="86" t="s">
        <v>45</v>
      </c>
    </row>
    <row r="1418" spans="1:14" ht="15" customHeight="1">
      <c r="A1418" s="140" t="s">
        <v>2122</v>
      </c>
      <c r="B1418" s="140" t="s">
        <v>10686</v>
      </c>
      <c r="C1418" s="140" t="s">
        <v>6399</v>
      </c>
      <c r="D1418" s="140" t="s">
        <v>7925</v>
      </c>
      <c r="E1418" s="86"/>
      <c r="F1418" s="86" t="s">
        <v>980</v>
      </c>
      <c r="G1418" s="86">
        <v>5</v>
      </c>
      <c r="H1418" s="86" t="s">
        <v>1059</v>
      </c>
      <c r="I1418" s="86" t="s">
        <v>165</v>
      </c>
      <c r="J1418" s="86" t="s">
        <v>35</v>
      </c>
      <c r="K1418" s="86" t="s">
        <v>220</v>
      </c>
      <c r="L1418" s="86" t="s">
        <v>45</v>
      </c>
      <c r="M1418" s="86" t="s">
        <v>30</v>
      </c>
      <c r="N1418" s="86" t="s">
        <v>45</v>
      </c>
    </row>
    <row r="1419" spans="1:14" ht="15" customHeight="1">
      <c r="A1419" s="140" t="s">
        <v>2122</v>
      </c>
      <c r="B1419" s="140" t="s">
        <v>10686</v>
      </c>
      <c r="C1419" s="140" t="s">
        <v>6399</v>
      </c>
      <c r="D1419" s="140" t="s">
        <v>7423</v>
      </c>
      <c r="E1419" s="86"/>
      <c r="F1419" s="86" t="s">
        <v>980</v>
      </c>
      <c r="G1419" s="86">
        <v>5</v>
      </c>
      <c r="H1419" s="86" t="s">
        <v>1059</v>
      </c>
      <c r="I1419" s="86" t="s">
        <v>165</v>
      </c>
      <c r="J1419" s="86" t="s">
        <v>35</v>
      </c>
      <c r="K1419" s="86" t="s">
        <v>220</v>
      </c>
      <c r="L1419" s="86" t="s">
        <v>45</v>
      </c>
      <c r="M1419" s="86" t="s">
        <v>30</v>
      </c>
      <c r="N1419" s="86" t="s">
        <v>45</v>
      </c>
    </row>
    <row r="1420" spans="1:14" ht="15" customHeight="1">
      <c r="A1420" s="140" t="s">
        <v>2122</v>
      </c>
      <c r="B1420" s="140" t="s">
        <v>10686</v>
      </c>
      <c r="C1420" s="140" t="s">
        <v>6399</v>
      </c>
      <c r="D1420" s="140" t="s">
        <v>7926</v>
      </c>
      <c r="E1420" s="86"/>
      <c r="F1420" s="86" t="s">
        <v>980</v>
      </c>
      <c r="G1420" s="86">
        <v>5</v>
      </c>
      <c r="H1420" s="86" t="s">
        <v>1059</v>
      </c>
      <c r="I1420" s="86" t="s">
        <v>165</v>
      </c>
      <c r="J1420" s="86" t="s">
        <v>191</v>
      </c>
      <c r="K1420" s="86" t="s">
        <v>220</v>
      </c>
      <c r="L1420" s="86" t="s">
        <v>45</v>
      </c>
      <c r="M1420" s="86" t="s">
        <v>30</v>
      </c>
      <c r="N1420" s="86" t="s">
        <v>45</v>
      </c>
    </row>
    <row r="1421" spans="1:14" ht="15" customHeight="1">
      <c r="A1421" s="140" t="s">
        <v>2122</v>
      </c>
      <c r="B1421" s="140" t="s">
        <v>10686</v>
      </c>
      <c r="C1421" s="140" t="s">
        <v>5986</v>
      </c>
      <c r="D1421" s="140" t="s">
        <v>5984</v>
      </c>
      <c r="E1421" s="86"/>
      <c r="F1421" s="86" t="s">
        <v>980</v>
      </c>
      <c r="G1421" s="86">
        <v>5</v>
      </c>
      <c r="H1421" s="86" t="s">
        <v>1057</v>
      </c>
      <c r="I1421" s="86" t="s">
        <v>192</v>
      </c>
      <c r="J1421" s="86" t="s">
        <v>35</v>
      </c>
      <c r="K1421" s="86" t="s">
        <v>220</v>
      </c>
      <c r="L1421" s="86" t="s">
        <v>45</v>
      </c>
      <c r="M1421" s="86" t="s">
        <v>30</v>
      </c>
      <c r="N1421" s="86" t="s">
        <v>45</v>
      </c>
    </row>
    <row r="1422" spans="1:14" ht="15" customHeight="1">
      <c r="A1422" s="140" t="s">
        <v>2122</v>
      </c>
      <c r="B1422" s="140" t="s">
        <v>10686</v>
      </c>
      <c r="C1422" s="140" t="s">
        <v>5986</v>
      </c>
      <c r="D1422" s="140" t="s">
        <v>5985</v>
      </c>
      <c r="E1422" s="86"/>
      <c r="F1422" s="86" t="s">
        <v>980</v>
      </c>
      <c r="G1422" s="86">
        <v>5</v>
      </c>
      <c r="H1422" s="86" t="s">
        <v>1059</v>
      </c>
      <c r="I1422" s="86" t="s">
        <v>192</v>
      </c>
      <c r="J1422" s="86" t="s">
        <v>35</v>
      </c>
      <c r="K1422" s="86" t="s">
        <v>220</v>
      </c>
      <c r="L1422" s="86" t="s">
        <v>45</v>
      </c>
      <c r="M1422" s="86" t="s">
        <v>30</v>
      </c>
      <c r="N1422" s="86" t="s">
        <v>45</v>
      </c>
    </row>
    <row r="1423" spans="1:14" ht="15" customHeight="1">
      <c r="A1423" s="140" t="s">
        <v>2122</v>
      </c>
      <c r="B1423" s="140" t="s">
        <v>10686</v>
      </c>
      <c r="C1423" s="140" t="s">
        <v>7372</v>
      </c>
      <c r="D1423" s="140" t="s">
        <v>9164</v>
      </c>
      <c r="E1423" s="86"/>
      <c r="F1423" s="86" t="s">
        <v>982</v>
      </c>
      <c r="G1423" s="86">
        <v>4</v>
      </c>
      <c r="H1423" s="86" t="s">
        <v>1057</v>
      </c>
      <c r="I1423" s="86" t="s">
        <v>192</v>
      </c>
      <c r="J1423" s="86" t="s">
        <v>35</v>
      </c>
      <c r="K1423" s="86" t="s">
        <v>220</v>
      </c>
      <c r="L1423" s="86" t="s">
        <v>45</v>
      </c>
      <c r="M1423" s="86" t="s">
        <v>45</v>
      </c>
      <c r="N1423" s="86" t="s">
        <v>30</v>
      </c>
    </row>
    <row r="1424" spans="1:14" ht="15" customHeight="1">
      <c r="A1424" s="140" t="s">
        <v>2122</v>
      </c>
      <c r="B1424" s="140" t="s">
        <v>10686</v>
      </c>
      <c r="C1424" s="140" t="s">
        <v>7372</v>
      </c>
      <c r="D1424" s="140" t="s">
        <v>8826</v>
      </c>
      <c r="E1424" s="86"/>
      <c r="F1424" s="86" t="s">
        <v>982</v>
      </c>
      <c r="G1424" s="86">
        <v>4</v>
      </c>
      <c r="H1424" s="86" t="s">
        <v>1059</v>
      </c>
      <c r="I1424" s="86" t="s">
        <v>165</v>
      </c>
      <c r="J1424" s="86" t="s">
        <v>35</v>
      </c>
      <c r="K1424" s="86" t="s">
        <v>220</v>
      </c>
      <c r="L1424" s="86" t="s">
        <v>45</v>
      </c>
      <c r="M1424" s="86" t="s">
        <v>45</v>
      </c>
      <c r="N1424" s="86" t="s">
        <v>45</v>
      </c>
    </row>
    <row r="1425" spans="1:14" ht="15" customHeight="1">
      <c r="A1425" s="140" t="s">
        <v>2122</v>
      </c>
      <c r="B1425" s="140" t="s">
        <v>10686</v>
      </c>
      <c r="C1425" s="140" t="s">
        <v>1320</v>
      </c>
      <c r="D1425" s="140" t="s">
        <v>7927</v>
      </c>
      <c r="E1425" s="86"/>
      <c r="F1425" s="86" t="s">
        <v>980</v>
      </c>
      <c r="G1425" s="86">
        <v>5</v>
      </c>
      <c r="H1425" s="86" t="s">
        <v>1059</v>
      </c>
      <c r="I1425" s="86" t="s">
        <v>165</v>
      </c>
      <c r="J1425" s="86" t="s">
        <v>180</v>
      </c>
      <c r="K1425" s="86" t="s">
        <v>220</v>
      </c>
      <c r="L1425" s="86" t="s">
        <v>30</v>
      </c>
      <c r="M1425" s="86" t="s">
        <v>45</v>
      </c>
      <c r="N1425" s="86" t="s">
        <v>30</v>
      </c>
    </row>
    <row r="1426" spans="1:14" ht="15" customHeight="1">
      <c r="A1426" s="140" t="s">
        <v>2122</v>
      </c>
      <c r="B1426" s="140" t="s">
        <v>10686</v>
      </c>
      <c r="C1426" s="140" t="s">
        <v>1320</v>
      </c>
      <c r="D1426" s="140" t="s">
        <v>7582</v>
      </c>
      <c r="E1426" s="86"/>
      <c r="F1426" s="86" t="s">
        <v>980</v>
      </c>
      <c r="G1426" s="86">
        <v>5</v>
      </c>
      <c r="H1426" s="86" t="s">
        <v>1057</v>
      </c>
      <c r="I1426" s="86" t="s">
        <v>165</v>
      </c>
      <c r="J1426" s="86" t="s">
        <v>23</v>
      </c>
      <c r="K1426" s="86" t="s">
        <v>220</v>
      </c>
      <c r="L1426" s="86" t="s">
        <v>30</v>
      </c>
      <c r="M1426" s="86" t="s">
        <v>45</v>
      </c>
      <c r="N1426" s="86" t="s">
        <v>45</v>
      </c>
    </row>
    <row r="1427" spans="1:14" ht="15" customHeight="1">
      <c r="A1427" s="140" t="s">
        <v>2122</v>
      </c>
      <c r="B1427" s="140" t="s">
        <v>10686</v>
      </c>
      <c r="C1427" s="140" t="s">
        <v>1320</v>
      </c>
      <c r="D1427" s="140" t="s">
        <v>7581</v>
      </c>
      <c r="E1427" s="86"/>
      <c r="F1427" s="86" t="s">
        <v>980</v>
      </c>
      <c r="G1427" s="86">
        <v>5</v>
      </c>
      <c r="H1427" s="86" t="s">
        <v>1059</v>
      </c>
      <c r="I1427" s="86" t="s">
        <v>165</v>
      </c>
      <c r="J1427" s="86" t="s">
        <v>23</v>
      </c>
      <c r="K1427" s="86" t="s">
        <v>220</v>
      </c>
      <c r="L1427" s="86" t="s">
        <v>30</v>
      </c>
      <c r="M1427" s="86" t="s">
        <v>45</v>
      </c>
      <c r="N1427" s="86" t="s">
        <v>45</v>
      </c>
    </row>
    <row r="1428" spans="1:14" ht="15" customHeight="1">
      <c r="A1428" s="140" t="s">
        <v>2122</v>
      </c>
      <c r="B1428" s="140" t="s">
        <v>10686</v>
      </c>
      <c r="C1428" s="140" t="s">
        <v>1320</v>
      </c>
      <c r="D1428" s="140" t="s">
        <v>7580</v>
      </c>
      <c r="E1428" s="86"/>
      <c r="F1428" s="86" t="s">
        <v>980</v>
      </c>
      <c r="G1428" s="86">
        <v>5</v>
      </c>
      <c r="H1428" s="86" t="s">
        <v>1057</v>
      </c>
      <c r="I1428" s="86" t="s">
        <v>165</v>
      </c>
      <c r="J1428" s="86" t="s">
        <v>187</v>
      </c>
      <c r="K1428" s="86" t="s">
        <v>220</v>
      </c>
      <c r="L1428" s="86" t="s">
        <v>30</v>
      </c>
      <c r="M1428" s="86" t="s">
        <v>45</v>
      </c>
      <c r="N1428" s="86" t="s">
        <v>45</v>
      </c>
    </row>
    <row r="1429" spans="1:14" ht="15" customHeight="1">
      <c r="A1429" s="140" t="s">
        <v>2122</v>
      </c>
      <c r="B1429" s="140" t="s">
        <v>10686</v>
      </c>
      <c r="C1429" s="140" t="s">
        <v>1320</v>
      </c>
      <c r="D1429" s="140" t="s">
        <v>7579</v>
      </c>
      <c r="E1429" s="86"/>
      <c r="F1429" s="86" t="s">
        <v>980</v>
      </c>
      <c r="G1429" s="86">
        <v>5</v>
      </c>
      <c r="H1429" s="86" t="s">
        <v>1059</v>
      </c>
      <c r="I1429" s="86" t="s">
        <v>165</v>
      </c>
      <c r="J1429" s="86" t="s">
        <v>187</v>
      </c>
      <c r="K1429" s="86" t="s">
        <v>220</v>
      </c>
      <c r="L1429" s="86" t="s">
        <v>30</v>
      </c>
      <c r="M1429" s="86" t="s">
        <v>45</v>
      </c>
      <c r="N1429" s="86" t="s">
        <v>45</v>
      </c>
    </row>
    <row r="1430" spans="1:14" ht="15" customHeight="1">
      <c r="A1430" s="140" t="s">
        <v>2122</v>
      </c>
      <c r="B1430" s="140" t="s">
        <v>10686</v>
      </c>
      <c r="C1430" s="140" t="s">
        <v>1320</v>
      </c>
      <c r="D1430" s="140" t="s">
        <v>8828</v>
      </c>
      <c r="E1430" s="86"/>
      <c r="F1430" s="86" t="s">
        <v>981</v>
      </c>
      <c r="G1430" s="86">
        <v>1</v>
      </c>
      <c r="H1430" s="86" t="s">
        <v>1059</v>
      </c>
      <c r="I1430" s="86" t="s">
        <v>57</v>
      </c>
      <c r="J1430" s="86" t="s">
        <v>191</v>
      </c>
      <c r="K1430" s="86" t="s">
        <v>220</v>
      </c>
      <c r="L1430" s="86" t="s">
        <v>45</v>
      </c>
      <c r="M1430" s="86" t="s">
        <v>45</v>
      </c>
      <c r="N1430" s="86" t="s">
        <v>30</v>
      </c>
    </row>
    <row r="1431" spans="1:14" ht="15" customHeight="1">
      <c r="A1431" s="140" t="s">
        <v>2122</v>
      </c>
      <c r="B1431" s="140" t="s">
        <v>10686</v>
      </c>
      <c r="C1431" s="140" t="s">
        <v>1320</v>
      </c>
      <c r="D1431" s="140" t="s">
        <v>7578</v>
      </c>
      <c r="E1431" s="86"/>
      <c r="F1431" s="86" t="s">
        <v>979</v>
      </c>
      <c r="G1431" s="86">
        <v>3</v>
      </c>
      <c r="H1431" s="86" t="s">
        <v>1059</v>
      </c>
      <c r="I1431" s="86" t="s">
        <v>36</v>
      </c>
      <c r="J1431" s="86" t="s">
        <v>191</v>
      </c>
      <c r="K1431" s="86" t="s">
        <v>221</v>
      </c>
      <c r="L1431" s="86" t="s">
        <v>30</v>
      </c>
      <c r="M1431" s="86" t="s">
        <v>45</v>
      </c>
      <c r="N1431" s="86" t="s">
        <v>45</v>
      </c>
    </row>
    <row r="1432" spans="1:14" ht="15" customHeight="1">
      <c r="A1432" s="140" t="s">
        <v>2122</v>
      </c>
      <c r="B1432" s="140" t="s">
        <v>10686</v>
      </c>
      <c r="C1432" s="140" t="s">
        <v>1320</v>
      </c>
      <c r="D1432" s="140" t="s">
        <v>7577</v>
      </c>
      <c r="E1432" s="86"/>
      <c r="F1432" s="86" t="s">
        <v>979</v>
      </c>
      <c r="G1432" s="86">
        <v>3</v>
      </c>
      <c r="H1432" s="86" t="s">
        <v>1061</v>
      </c>
      <c r="I1432" s="86" t="s">
        <v>36</v>
      </c>
      <c r="J1432" s="86" t="s">
        <v>191</v>
      </c>
      <c r="K1432" s="86" t="s">
        <v>221</v>
      </c>
      <c r="L1432" s="86" t="s">
        <v>30</v>
      </c>
      <c r="M1432" s="86" t="s">
        <v>45</v>
      </c>
      <c r="N1432" s="86" t="s">
        <v>30</v>
      </c>
    </row>
    <row r="1433" spans="1:14" ht="15" customHeight="1">
      <c r="A1433" s="140" t="s">
        <v>2122</v>
      </c>
      <c r="B1433" s="140" t="s">
        <v>10686</v>
      </c>
      <c r="C1433" s="140" t="s">
        <v>1320</v>
      </c>
      <c r="D1433" s="140" t="s">
        <v>6392</v>
      </c>
      <c r="E1433" s="86"/>
      <c r="F1433" s="86" t="s">
        <v>979</v>
      </c>
      <c r="G1433" s="86">
        <v>3</v>
      </c>
      <c r="H1433" s="86" t="s">
        <v>1057</v>
      </c>
      <c r="I1433" s="86" t="s">
        <v>36</v>
      </c>
      <c r="J1433" s="86" t="s">
        <v>191</v>
      </c>
      <c r="K1433" s="86" t="s">
        <v>221</v>
      </c>
      <c r="L1433" s="86" t="s">
        <v>30</v>
      </c>
      <c r="M1433" s="86" t="s">
        <v>45</v>
      </c>
      <c r="N1433" s="86" t="s">
        <v>30</v>
      </c>
    </row>
    <row r="1434" spans="1:14" ht="15" customHeight="1">
      <c r="A1434" s="140" t="s">
        <v>2122</v>
      </c>
      <c r="B1434" s="140" t="s">
        <v>10686</v>
      </c>
      <c r="C1434" s="140" t="s">
        <v>6733</v>
      </c>
      <c r="D1434" s="140" t="s">
        <v>7656</v>
      </c>
      <c r="E1434" s="86"/>
      <c r="F1434" s="86" t="s">
        <v>979</v>
      </c>
      <c r="G1434" s="86">
        <v>3</v>
      </c>
      <c r="H1434" s="86" t="s">
        <v>1057</v>
      </c>
      <c r="I1434" s="86" t="s">
        <v>192</v>
      </c>
      <c r="J1434" s="86" t="s">
        <v>180</v>
      </c>
      <c r="K1434" s="86" t="s">
        <v>220</v>
      </c>
      <c r="L1434" s="86" t="s">
        <v>30</v>
      </c>
      <c r="M1434" s="86" t="s">
        <v>45</v>
      </c>
      <c r="N1434" s="86" t="s">
        <v>30</v>
      </c>
    </row>
    <row r="1435" spans="1:14" ht="15" customHeight="1">
      <c r="A1435" s="140" t="s">
        <v>2122</v>
      </c>
      <c r="B1435" s="140" t="s">
        <v>10686</v>
      </c>
      <c r="C1435" s="140" t="s">
        <v>6733</v>
      </c>
      <c r="D1435" s="140" t="s">
        <v>7928</v>
      </c>
      <c r="E1435" s="86"/>
      <c r="F1435" s="86" t="s">
        <v>980</v>
      </c>
      <c r="G1435" s="86">
        <v>5</v>
      </c>
      <c r="H1435" s="86" t="s">
        <v>1059</v>
      </c>
      <c r="I1435" s="86" t="s">
        <v>165</v>
      </c>
      <c r="J1435" s="86" t="s">
        <v>180</v>
      </c>
      <c r="K1435" s="86" t="s">
        <v>220</v>
      </c>
      <c r="L1435" s="86" t="s">
        <v>45</v>
      </c>
      <c r="M1435" s="86" t="s">
        <v>45</v>
      </c>
      <c r="N1435" s="86" t="s">
        <v>45</v>
      </c>
    </row>
    <row r="1436" spans="1:14" ht="15" customHeight="1">
      <c r="A1436" s="140" t="s">
        <v>2122</v>
      </c>
      <c r="B1436" s="140" t="s">
        <v>10686</v>
      </c>
      <c r="C1436" s="140" t="s">
        <v>6733</v>
      </c>
      <c r="D1436" s="140" t="s">
        <v>7929</v>
      </c>
      <c r="E1436" s="86"/>
      <c r="F1436" s="86" t="s">
        <v>980</v>
      </c>
      <c r="G1436" s="86">
        <v>5</v>
      </c>
      <c r="H1436" s="86" t="s">
        <v>1057</v>
      </c>
      <c r="I1436" s="86" t="s">
        <v>165</v>
      </c>
      <c r="J1436" s="86" t="s">
        <v>180</v>
      </c>
      <c r="K1436" s="86" t="s">
        <v>220</v>
      </c>
      <c r="L1436" s="86" t="s">
        <v>30</v>
      </c>
      <c r="M1436" s="86" t="s">
        <v>45</v>
      </c>
      <c r="N1436" s="86" t="s">
        <v>30</v>
      </c>
    </row>
    <row r="1437" spans="1:14" ht="15" customHeight="1">
      <c r="A1437" s="140" t="s">
        <v>2122</v>
      </c>
      <c r="B1437" s="140" t="s">
        <v>10686</v>
      </c>
      <c r="C1437" s="140" t="s">
        <v>6733</v>
      </c>
      <c r="D1437" s="140" t="s">
        <v>7930</v>
      </c>
      <c r="E1437" s="86"/>
      <c r="F1437" s="86" t="s">
        <v>980</v>
      </c>
      <c r="G1437" s="86">
        <v>5</v>
      </c>
      <c r="H1437" s="86" t="s">
        <v>1059</v>
      </c>
      <c r="I1437" s="86" t="s">
        <v>165</v>
      </c>
      <c r="J1437" s="86" t="s">
        <v>22</v>
      </c>
      <c r="K1437" s="86" t="s">
        <v>220</v>
      </c>
      <c r="L1437" s="86" t="s">
        <v>45</v>
      </c>
      <c r="M1437" s="86" t="s">
        <v>45</v>
      </c>
      <c r="N1437" s="86" t="s">
        <v>45</v>
      </c>
    </row>
    <row r="1438" spans="1:14" ht="15" customHeight="1">
      <c r="A1438" s="140" t="s">
        <v>2122</v>
      </c>
      <c r="B1438" s="140" t="s">
        <v>10686</v>
      </c>
      <c r="C1438" s="140" t="s">
        <v>6733</v>
      </c>
      <c r="D1438" s="140" t="s">
        <v>7931</v>
      </c>
      <c r="E1438" s="86"/>
      <c r="F1438" s="86" t="s">
        <v>980</v>
      </c>
      <c r="G1438" s="86">
        <v>5</v>
      </c>
      <c r="H1438" s="86" t="s">
        <v>1059</v>
      </c>
      <c r="I1438" s="86" t="s">
        <v>165</v>
      </c>
      <c r="J1438" s="86" t="s">
        <v>42</v>
      </c>
      <c r="K1438" s="86" t="s">
        <v>220</v>
      </c>
      <c r="L1438" s="86" t="s">
        <v>45</v>
      </c>
      <c r="M1438" s="86" t="s">
        <v>45</v>
      </c>
      <c r="N1438" s="86" t="s">
        <v>45</v>
      </c>
    </row>
    <row r="1439" spans="1:14" ht="15" customHeight="1">
      <c r="A1439" s="140" t="s">
        <v>2122</v>
      </c>
      <c r="B1439" s="140" t="s">
        <v>10686</v>
      </c>
      <c r="C1439" s="140" t="s">
        <v>6733</v>
      </c>
      <c r="D1439" s="140" t="s">
        <v>12581</v>
      </c>
      <c r="E1439" s="86"/>
      <c r="F1439" s="86" t="s">
        <v>980</v>
      </c>
      <c r="G1439" s="86">
        <v>5</v>
      </c>
      <c r="H1439" s="86" t="s">
        <v>1057</v>
      </c>
      <c r="I1439" s="86" t="s">
        <v>165</v>
      </c>
      <c r="J1439" s="86" t="s">
        <v>22</v>
      </c>
      <c r="K1439" s="86" t="s">
        <v>220</v>
      </c>
      <c r="L1439" s="86" t="s">
        <v>30</v>
      </c>
      <c r="M1439" s="86" t="s">
        <v>45</v>
      </c>
      <c r="N1439" s="86" t="s">
        <v>45</v>
      </c>
    </row>
    <row r="1440" spans="1:14" ht="15" customHeight="1">
      <c r="A1440" s="140" t="s">
        <v>2122</v>
      </c>
      <c r="B1440" s="140" t="s">
        <v>10686</v>
      </c>
      <c r="C1440" s="140" t="s">
        <v>6733</v>
      </c>
      <c r="D1440" s="140" t="s">
        <v>7932</v>
      </c>
      <c r="E1440" s="86"/>
      <c r="F1440" s="86" t="s">
        <v>980</v>
      </c>
      <c r="G1440" s="86">
        <v>5</v>
      </c>
      <c r="H1440" s="86" t="s">
        <v>1057</v>
      </c>
      <c r="I1440" s="86" t="s">
        <v>165</v>
      </c>
      <c r="J1440" s="86" t="s">
        <v>42</v>
      </c>
      <c r="K1440" s="86" t="s">
        <v>220</v>
      </c>
      <c r="L1440" s="86" t="s">
        <v>30</v>
      </c>
      <c r="M1440" s="86" t="s">
        <v>45</v>
      </c>
      <c r="N1440" s="86" t="s">
        <v>45</v>
      </c>
    </row>
    <row r="1441" spans="1:14" ht="15" customHeight="1">
      <c r="A1441" s="140" t="s">
        <v>2122</v>
      </c>
      <c r="B1441" s="140" t="s">
        <v>10686</v>
      </c>
      <c r="C1441" s="818" t="s">
        <v>1321</v>
      </c>
      <c r="D1441" s="140" t="s">
        <v>7576</v>
      </c>
      <c r="E1441" s="86"/>
      <c r="F1441" s="86" t="s">
        <v>982</v>
      </c>
      <c r="G1441" s="86">
        <v>4</v>
      </c>
      <c r="H1441" s="86" t="s">
        <v>1057</v>
      </c>
      <c r="I1441" s="86" t="s">
        <v>165</v>
      </c>
      <c r="J1441" s="86" t="s">
        <v>35</v>
      </c>
      <c r="K1441" s="86" t="s">
        <v>220</v>
      </c>
      <c r="L1441" s="86" t="s">
        <v>30</v>
      </c>
      <c r="M1441" s="86" t="s">
        <v>45</v>
      </c>
      <c r="N1441" s="86" t="s">
        <v>45</v>
      </c>
    </row>
    <row r="1442" spans="1:14">
      <c r="A1442" s="140" t="s">
        <v>2122</v>
      </c>
      <c r="B1442" s="140" t="s">
        <v>10686</v>
      </c>
      <c r="C1442" s="140" t="s">
        <v>5988</v>
      </c>
      <c r="D1442" s="140" t="s">
        <v>7575</v>
      </c>
      <c r="E1442" s="86"/>
      <c r="F1442" s="86" t="s">
        <v>983</v>
      </c>
      <c r="G1442" s="86">
        <v>2</v>
      </c>
      <c r="H1442" s="86" t="s">
        <v>1057</v>
      </c>
      <c r="I1442" s="86" t="s">
        <v>36</v>
      </c>
      <c r="J1442" s="86" t="s">
        <v>35</v>
      </c>
      <c r="K1442" s="86" t="s">
        <v>220</v>
      </c>
      <c r="L1442" s="86" t="s">
        <v>30</v>
      </c>
      <c r="M1442" s="86" t="s">
        <v>45</v>
      </c>
      <c r="N1442" s="86" t="s">
        <v>30</v>
      </c>
    </row>
    <row r="1443" spans="1:14" ht="15" customHeight="1">
      <c r="A1443" s="140" t="s">
        <v>2122</v>
      </c>
      <c r="B1443" s="140" t="s">
        <v>10686</v>
      </c>
      <c r="C1443" s="140" t="s">
        <v>5988</v>
      </c>
      <c r="D1443" s="140" t="s">
        <v>7574</v>
      </c>
      <c r="E1443" s="86"/>
      <c r="F1443" s="86" t="s">
        <v>980</v>
      </c>
      <c r="G1443" s="86">
        <v>5</v>
      </c>
      <c r="H1443" s="86" t="s">
        <v>1057</v>
      </c>
      <c r="I1443" s="86" t="s">
        <v>165</v>
      </c>
      <c r="J1443" s="86" t="s">
        <v>35</v>
      </c>
      <c r="K1443" s="86" t="s">
        <v>219</v>
      </c>
      <c r="L1443" s="86" t="s">
        <v>30</v>
      </c>
      <c r="M1443" s="86" t="s">
        <v>45</v>
      </c>
      <c r="N1443" s="86" t="s">
        <v>45</v>
      </c>
    </row>
    <row r="1444" spans="1:14" ht="15" customHeight="1">
      <c r="A1444" s="140" t="s">
        <v>2122</v>
      </c>
      <c r="B1444" s="140" t="s">
        <v>10686</v>
      </c>
      <c r="C1444" s="140" t="s">
        <v>5988</v>
      </c>
      <c r="D1444" s="140" t="s">
        <v>7573</v>
      </c>
      <c r="E1444" s="86"/>
      <c r="F1444" s="86" t="s">
        <v>980</v>
      </c>
      <c r="G1444" s="86">
        <v>5</v>
      </c>
      <c r="H1444" s="86" t="s">
        <v>1059</v>
      </c>
      <c r="I1444" s="86" t="s">
        <v>165</v>
      </c>
      <c r="J1444" s="86" t="s">
        <v>35</v>
      </c>
      <c r="K1444" s="86" t="s">
        <v>219</v>
      </c>
      <c r="L1444" s="86" t="s">
        <v>30</v>
      </c>
      <c r="M1444" s="86" t="s">
        <v>45</v>
      </c>
      <c r="N1444" s="86" t="s">
        <v>45</v>
      </c>
    </row>
    <row r="1445" spans="1:14" ht="15" customHeight="1">
      <c r="A1445" s="140" t="s">
        <v>2122</v>
      </c>
      <c r="B1445" s="140" t="s">
        <v>10686</v>
      </c>
      <c r="C1445" s="140" t="s">
        <v>5987</v>
      </c>
      <c r="D1445" s="140" t="s">
        <v>7572</v>
      </c>
      <c r="E1445" s="86"/>
      <c r="F1445" s="86" t="s">
        <v>980</v>
      </c>
      <c r="G1445" s="86">
        <v>5</v>
      </c>
      <c r="H1445" s="86" t="s">
        <v>1061</v>
      </c>
      <c r="I1445" s="86" t="s">
        <v>165</v>
      </c>
      <c r="J1445" s="86" t="s">
        <v>35</v>
      </c>
      <c r="K1445" s="86" t="s">
        <v>220</v>
      </c>
      <c r="L1445" s="86" t="s">
        <v>45</v>
      </c>
      <c r="M1445" s="86" t="s">
        <v>30</v>
      </c>
      <c r="N1445" s="86" t="s">
        <v>45</v>
      </c>
    </row>
    <row r="1446" spans="1:14" ht="15" customHeight="1">
      <c r="A1446" s="140" t="s">
        <v>2122</v>
      </c>
      <c r="B1446" s="140" t="s">
        <v>10686</v>
      </c>
      <c r="C1446" s="140" t="s">
        <v>10274</v>
      </c>
      <c r="D1446" s="140" t="s">
        <v>10275</v>
      </c>
      <c r="E1446" s="86"/>
      <c r="F1446" s="86" t="s">
        <v>980</v>
      </c>
      <c r="G1446" s="86">
        <v>5</v>
      </c>
      <c r="H1446" s="86" t="s">
        <v>1059</v>
      </c>
      <c r="I1446" s="86" t="s">
        <v>165</v>
      </c>
      <c r="J1446" s="86" t="s">
        <v>35</v>
      </c>
      <c r="K1446" s="86" t="s">
        <v>220</v>
      </c>
      <c r="L1446" s="86" t="s">
        <v>45</v>
      </c>
      <c r="M1446" s="86" t="s">
        <v>30</v>
      </c>
      <c r="N1446" s="86" t="s">
        <v>30</v>
      </c>
    </row>
    <row r="1447" spans="1:14" ht="15" customHeight="1">
      <c r="A1447" s="140" t="s">
        <v>2122</v>
      </c>
      <c r="B1447" s="140" t="s">
        <v>10686</v>
      </c>
      <c r="C1447" s="140" t="s">
        <v>10274</v>
      </c>
      <c r="D1447" s="140" t="s">
        <v>10276</v>
      </c>
      <c r="E1447" s="86"/>
      <c r="F1447" s="86" t="s">
        <v>980</v>
      </c>
      <c r="G1447" s="86">
        <v>5</v>
      </c>
      <c r="H1447" s="86" t="s">
        <v>1059</v>
      </c>
      <c r="I1447" s="86" t="s">
        <v>165</v>
      </c>
      <c r="J1447" s="86" t="s">
        <v>35</v>
      </c>
      <c r="K1447" s="86" t="s">
        <v>7744</v>
      </c>
      <c r="L1447" s="86" t="s">
        <v>45</v>
      </c>
      <c r="M1447" s="86" t="s">
        <v>30</v>
      </c>
      <c r="N1447" s="86" t="s">
        <v>45</v>
      </c>
    </row>
    <row r="1448" spans="1:14" ht="15" customHeight="1">
      <c r="A1448" s="140" t="s">
        <v>2122</v>
      </c>
      <c r="B1448" s="140" t="s">
        <v>10686</v>
      </c>
      <c r="C1448" s="140" t="s">
        <v>7587</v>
      </c>
      <c r="D1448" s="140" t="s">
        <v>7588</v>
      </c>
      <c r="E1448" s="86"/>
      <c r="F1448" s="86" t="s">
        <v>980</v>
      </c>
      <c r="G1448" s="86">
        <v>5</v>
      </c>
      <c r="H1448" s="86" t="s">
        <v>1059</v>
      </c>
      <c r="I1448" s="86" t="s">
        <v>165</v>
      </c>
      <c r="J1448" s="86" t="s">
        <v>35</v>
      </c>
      <c r="K1448" s="86" t="s">
        <v>227</v>
      </c>
      <c r="L1448" s="86" t="s">
        <v>45</v>
      </c>
      <c r="M1448" s="86" t="s">
        <v>30</v>
      </c>
      <c r="N1448" s="86" t="s">
        <v>45</v>
      </c>
    </row>
    <row r="1449" spans="1:14" ht="15" customHeight="1">
      <c r="A1449" s="140" t="s">
        <v>2122</v>
      </c>
      <c r="B1449" s="140" t="s">
        <v>10686</v>
      </c>
      <c r="C1449" s="140" t="s">
        <v>1330</v>
      </c>
      <c r="D1449" s="140" t="s">
        <v>7571</v>
      </c>
      <c r="E1449" s="86"/>
      <c r="F1449" s="86" t="s">
        <v>979</v>
      </c>
      <c r="G1449" s="86">
        <v>3</v>
      </c>
      <c r="H1449" s="86" t="s">
        <v>1059</v>
      </c>
      <c r="I1449" s="86" t="s">
        <v>192</v>
      </c>
      <c r="J1449" s="86" t="s">
        <v>180</v>
      </c>
      <c r="K1449" s="86" t="s">
        <v>220</v>
      </c>
      <c r="L1449" s="86" t="s">
        <v>30</v>
      </c>
      <c r="M1449" s="86" t="s">
        <v>45</v>
      </c>
      <c r="N1449" s="86" t="s">
        <v>45</v>
      </c>
    </row>
    <row r="1450" spans="1:14" ht="15" customHeight="1">
      <c r="A1450" s="140" t="s">
        <v>2122</v>
      </c>
      <c r="B1450" s="140" t="s">
        <v>10686</v>
      </c>
      <c r="C1450" s="140" t="s">
        <v>1330</v>
      </c>
      <c r="D1450" s="140" t="s">
        <v>7570</v>
      </c>
      <c r="E1450" s="86"/>
      <c r="F1450" s="86" t="s">
        <v>979</v>
      </c>
      <c r="G1450" s="86">
        <v>3</v>
      </c>
      <c r="H1450" s="86" t="s">
        <v>1057</v>
      </c>
      <c r="I1450" s="86" t="s">
        <v>192</v>
      </c>
      <c r="J1450" s="86" t="s">
        <v>180</v>
      </c>
      <c r="K1450" s="86" t="s">
        <v>220</v>
      </c>
      <c r="L1450" s="86" t="s">
        <v>30</v>
      </c>
      <c r="M1450" s="86" t="s">
        <v>45</v>
      </c>
      <c r="N1450" s="86" t="s">
        <v>30</v>
      </c>
    </row>
    <row r="1451" spans="1:14" ht="15" customHeight="1">
      <c r="A1451" s="140" t="s">
        <v>2122</v>
      </c>
      <c r="B1451" s="140" t="s">
        <v>10686</v>
      </c>
      <c r="C1451" s="140" t="s">
        <v>4803</v>
      </c>
      <c r="D1451" s="140" t="s">
        <v>7933</v>
      </c>
      <c r="E1451" s="86"/>
      <c r="F1451" s="86" t="s">
        <v>980</v>
      </c>
      <c r="G1451" s="86">
        <v>5</v>
      </c>
      <c r="H1451" s="86" t="s">
        <v>1057</v>
      </c>
      <c r="I1451" s="86" t="s">
        <v>165</v>
      </c>
      <c r="J1451" s="86" t="s">
        <v>35</v>
      </c>
      <c r="K1451" s="86" t="s">
        <v>24</v>
      </c>
      <c r="L1451" s="86" t="s">
        <v>45</v>
      </c>
      <c r="M1451" s="86" t="s">
        <v>45</v>
      </c>
      <c r="N1451" s="86" t="s">
        <v>45</v>
      </c>
    </row>
    <row r="1452" spans="1:14" ht="15" customHeight="1">
      <c r="A1452" s="140" t="s">
        <v>2122</v>
      </c>
      <c r="B1452" s="140" t="s">
        <v>10686</v>
      </c>
      <c r="C1452" s="140" t="s">
        <v>4803</v>
      </c>
      <c r="D1452" s="140" t="s">
        <v>7934</v>
      </c>
      <c r="E1452" s="86"/>
      <c r="F1452" s="86" t="s">
        <v>980</v>
      </c>
      <c r="G1452" s="86">
        <v>5</v>
      </c>
      <c r="H1452" s="86" t="s">
        <v>1059</v>
      </c>
      <c r="I1452" s="86" t="s">
        <v>165</v>
      </c>
      <c r="J1452" s="86" t="s">
        <v>35</v>
      </c>
      <c r="K1452" s="86" t="s">
        <v>24</v>
      </c>
      <c r="L1452" s="86" t="s">
        <v>45</v>
      </c>
      <c r="M1452" s="86" t="s">
        <v>45</v>
      </c>
      <c r="N1452" s="86" t="s">
        <v>45</v>
      </c>
    </row>
    <row r="1453" spans="1:14" ht="15" customHeight="1">
      <c r="A1453" s="140" t="s">
        <v>2122</v>
      </c>
      <c r="B1453" s="140" t="s">
        <v>10686</v>
      </c>
      <c r="C1453" s="140" t="s">
        <v>4803</v>
      </c>
      <c r="D1453" s="140" t="s">
        <v>8827</v>
      </c>
      <c r="E1453" s="86"/>
      <c r="F1453" s="86" t="s">
        <v>980</v>
      </c>
      <c r="G1453" s="86">
        <v>5</v>
      </c>
      <c r="H1453" s="86" t="s">
        <v>1059</v>
      </c>
      <c r="I1453" s="86" t="s">
        <v>165</v>
      </c>
      <c r="J1453" s="86" t="s">
        <v>35</v>
      </c>
      <c r="K1453" s="86" t="s">
        <v>223</v>
      </c>
      <c r="L1453" s="86" t="s">
        <v>45</v>
      </c>
      <c r="M1453" s="86" t="s">
        <v>45</v>
      </c>
      <c r="N1453" s="86" t="s">
        <v>30</v>
      </c>
    </row>
    <row r="1454" spans="1:14" ht="15" customHeight="1">
      <c r="A1454" s="140" t="s">
        <v>2122</v>
      </c>
      <c r="B1454" s="140" t="s">
        <v>10686</v>
      </c>
      <c r="C1454" s="140" t="s">
        <v>1329</v>
      </c>
      <c r="D1454" s="140" t="s">
        <v>8629</v>
      </c>
      <c r="E1454" s="86"/>
      <c r="F1454" s="86" t="s">
        <v>982</v>
      </c>
      <c r="G1454" s="86">
        <v>4</v>
      </c>
      <c r="H1454" s="86" t="s">
        <v>1057</v>
      </c>
      <c r="I1454" s="86" t="s">
        <v>165</v>
      </c>
      <c r="J1454" s="86" t="s">
        <v>191</v>
      </c>
      <c r="K1454" s="86" t="s">
        <v>220</v>
      </c>
      <c r="L1454" s="86" t="s">
        <v>30</v>
      </c>
      <c r="M1454" s="86" t="s">
        <v>45</v>
      </c>
      <c r="N1454" s="86" t="s">
        <v>45</v>
      </c>
    </row>
    <row r="1455" spans="1:14" ht="15" customHeight="1">
      <c r="A1455" s="140" t="s">
        <v>2122</v>
      </c>
      <c r="B1455" s="140" t="s">
        <v>10686</v>
      </c>
      <c r="C1455" s="140" t="s">
        <v>1329</v>
      </c>
      <c r="D1455" s="140" t="s">
        <v>8530</v>
      </c>
      <c r="E1455" s="86"/>
      <c r="F1455" s="86" t="s">
        <v>981</v>
      </c>
      <c r="G1455" s="86">
        <v>1</v>
      </c>
      <c r="H1455" s="86" t="s">
        <v>1057</v>
      </c>
      <c r="I1455" s="86" t="s">
        <v>57</v>
      </c>
      <c r="J1455" s="86" t="s">
        <v>25</v>
      </c>
      <c r="K1455" s="86" t="s">
        <v>220</v>
      </c>
      <c r="L1455" s="86" t="s">
        <v>30</v>
      </c>
      <c r="M1455" s="86" t="s">
        <v>45</v>
      </c>
      <c r="N1455" s="86" t="s">
        <v>45</v>
      </c>
    </row>
    <row r="1456" spans="1:14" ht="15" customHeight="1">
      <c r="A1456" s="140" t="s">
        <v>2122</v>
      </c>
      <c r="B1456" s="140" t="s">
        <v>10686</v>
      </c>
      <c r="C1456" s="140" t="s">
        <v>8309</v>
      </c>
      <c r="D1456" s="140" t="s">
        <v>8307</v>
      </c>
      <c r="E1456" s="86"/>
      <c r="F1456" s="86" t="s">
        <v>980</v>
      </c>
      <c r="G1456" s="86">
        <v>5</v>
      </c>
      <c r="H1456" s="86" t="s">
        <v>1059</v>
      </c>
      <c r="I1456" s="86" t="s">
        <v>165</v>
      </c>
      <c r="J1456" s="86" t="s">
        <v>23</v>
      </c>
      <c r="K1456" s="86" t="s">
        <v>220</v>
      </c>
      <c r="L1456" s="86" t="s">
        <v>45</v>
      </c>
      <c r="M1456" s="86" t="s">
        <v>45</v>
      </c>
      <c r="N1456" s="86" t="s">
        <v>45</v>
      </c>
    </row>
    <row r="1457" spans="1:14" ht="15" customHeight="1">
      <c r="A1457" s="140" t="s">
        <v>2122</v>
      </c>
      <c r="B1457" s="140" t="s">
        <v>10686</v>
      </c>
      <c r="C1457" s="140" t="s">
        <v>8309</v>
      </c>
      <c r="D1457" s="140" t="s">
        <v>8308</v>
      </c>
      <c r="E1457" s="86"/>
      <c r="F1457" s="86" t="s">
        <v>980</v>
      </c>
      <c r="G1457" s="86">
        <v>5</v>
      </c>
      <c r="H1457" s="86" t="s">
        <v>1060</v>
      </c>
      <c r="I1457" s="86" t="s">
        <v>165</v>
      </c>
      <c r="J1457" s="86" t="s">
        <v>187</v>
      </c>
      <c r="K1457" s="86" t="s">
        <v>220</v>
      </c>
      <c r="L1457" s="86" t="s">
        <v>45</v>
      </c>
      <c r="M1457" s="86" t="s">
        <v>45</v>
      </c>
      <c r="N1457" s="86" t="s">
        <v>45</v>
      </c>
    </row>
    <row r="1458" spans="1:14">
      <c r="A1458" s="140" t="s">
        <v>2122</v>
      </c>
      <c r="B1458" s="140" t="s">
        <v>10686</v>
      </c>
      <c r="C1458" s="140" t="s">
        <v>10859</v>
      </c>
      <c r="D1458" s="140" t="s">
        <v>10856</v>
      </c>
      <c r="E1458" s="86"/>
      <c r="F1458" s="86" t="s">
        <v>980</v>
      </c>
      <c r="G1458" s="86">
        <v>5</v>
      </c>
      <c r="H1458" s="86" t="s">
        <v>1059</v>
      </c>
      <c r="I1458" s="86" t="s">
        <v>36</v>
      </c>
      <c r="J1458" s="86" t="s">
        <v>35</v>
      </c>
      <c r="K1458" s="86" t="s">
        <v>221</v>
      </c>
      <c r="L1458" s="86" t="s">
        <v>45</v>
      </c>
      <c r="M1458" s="86" t="s">
        <v>30</v>
      </c>
      <c r="N1458" s="86" t="s">
        <v>30</v>
      </c>
    </row>
    <row r="1459" spans="1:14" ht="15" customHeight="1">
      <c r="A1459" s="140" t="s">
        <v>2122</v>
      </c>
      <c r="B1459" s="140" t="s">
        <v>10686</v>
      </c>
      <c r="C1459" s="140" t="s">
        <v>1319</v>
      </c>
      <c r="D1459" s="140" t="s">
        <v>9165</v>
      </c>
      <c r="E1459" s="86"/>
      <c r="F1459" s="86" t="s">
        <v>982</v>
      </c>
      <c r="G1459" s="86">
        <v>4</v>
      </c>
      <c r="H1459" s="86" t="s">
        <v>1057</v>
      </c>
      <c r="I1459" s="86" t="s">
        <v>165</v>
      </c>
      <c r="J1459" s="86" t="s">
        <v>21</v>
      </c>
      <c r="K1459" s="86" t="s">
        <v>220</v>
      </c>
      <c r="L1459" s="86" t="s">
        <v>30</v>
      </c>
      <c r="M1459" s="86" t="s">
        <v>45</v>
      </c>
      <c r="N1459" s="86" t="s">
        <v>30</v>
      </c>
    </row>
    <row r="1460" spans="1:14" ht="15" customHeight="1">
      <c r="A1460" s="140" t="s">
        <v>2122</v>
      </c>
      <c r="B1460" s="140" t="s">
        <v>10686</v>
      </c>
      <c r="C1460" s="140" t="s">
        <v>1319</v>
      </c>
      <c r="D1460" s="140" t="s">
        <v>9166</v>
      </c>
      <c r="E1460" s="86"/>
      <c r="F1460" s="86" t="s">
        <v>980</v>
      </c>
      <c r="G1460" s="86">
        <v>5</v>
      </c>
      <c r="H1460" s="86" t="s">
        <v>1057</v>
      </c>
      <c r="I1460" s="86" t="s">
        <v>165</v>
      </c>
      <c r="J1460" s="86" t="s">
        <v>25</v>
      </c>
      <c r="K1460" s="86" t="s">
        <v>220</v>
      </c>
      <c r="L1460" s="86" t="s">
        <v>30</v>
      </c>
      <c r="M1460" s="86" t="s">
        <v>45</v>
      </c>
      <c r="N1460" s="86" t="s">
        <v>30</v>
      </c>
    </row>
    <row r="1461" spans="1:14">
      <c r="A1461" s="140" t="s">
        <v>2122</v>
      </c>
      <c r="B1461" s="140" t="s">
        <v>10686</v>
      </c>
      <c r="C1461" s="140" t="s">
        <v>1337</v>
      </c>
      <c r="D1461" s="140" t="s">
        <v>9780</v>
      </c>
      <c r="E1461" s="86"/>
      <c r="F1461" s="86" t="s">
        <v>979</v>
      </c>
      <c r="G1461" s="86">
        <v>3</v>
      </c>
      <c r="H1461" s="86" t="s">
        <v>1057</v>
      </c>
      <c r="I1461" s="86" t="s">
        <v>36</v>
      </c>
      <c r="J1461" s="86" t="s">
        <v>35</v>
      </c>
      <c r="K1461" s="86" t="s">
        <v>220</v>
      </c>
      <c r="L1461" s="86" t="s">
        <v>30</v>
      </c>
      <c r="M1461" s="86" t="s">
        <v>45</v>
      </c>
      <c r="N1461" s="86" t="s">
        <v>30</v>
      </c>
    </row>
    <row r="1462" spans="1:14" ht="15" customHeight="1">
      <c r="A1462" s="140" t="s">
        <v>2122</v>
      </c>
      <c r="B1462" s="140" t="s">
        <v>10686</v>
      </c>
      <c r="C1462" s="140" t="s">
        <v>5983</v>
      </c>
      <c r="D1462" s="140" t="s">
        <v>10010</v>
      </c>
      <c r="E1462" s="86"/>
      <c r="F1462" s="86" t="s">
        <v>980</v>
      </c>
      <c r="G1462" s="86">
        <v>5</v>
      </c>
      <c r="H1462" s="86" t="s">
        <v>1058</v>
      </c>
      <c r="I1462" s="86" t="s">
        <v>192</v>
      </c>
      <c r="J1462" s="86" t="s">
        <v>35</v>
      </c>
      <c r="K1462" s="86" t="s">
        <v>220</v>
      </c>
      <c r="L1462" s="86" t="s">
        <v>45</v>
      </c>
      <c r="M1462" s="86" t="s">
        <v>30</v>
      </c>
      <c r="N1462" s="86" t="s">
        <v>45</v>
      </c>
    </row>
    <row r="1463" spans="1:14" ht="15" customHeight="1">
      <c r="A1463" s="140" t="s">
        <v>2122</v>
      </c>
      <c r="B1463" s="140" t="s">
        <v>10686</v>
      </c>
      <c r="C1463" s="140" t="s">
        <v>5983</v>
      </c>
      <c r="D1463" s="140" t="s">
        <v>10011</v>
      </c>
      <c r="E1463" s="86"/>
      <c r="F1463" s="86" t="s">
        <v>980</v>
      </c>
      <c r="G1463" s="86">
        <v>5</v>
      </c>
      <c r="H1463" s="86" t="s">
        <v>1057</v>
      </c>
      <c r="I1463" s="86" t="s">
        <v>192</v>
      </c>
      <c r="J1463" s="86" t="s">
        <v>35</v>
      </c>
      <c r="K1463" s="86" t="s">
        <v>220</v>
      </c>
      <c r="L1463" s="86" t="s">
        <v>45</v>
      </c>
      <c r="M1463" s="86" t="s">
        <v>30</v>
      </c>
      <c r="N1463" s="86" t="s">
        <v>45</v>
      </c>
    </row>
    <row r="1464" spans="1:14" ht="15" customHeight="1">
      <c r="A1464" s="140" t="s">
        <v>2122</v>
      </c>
      <c r="B1464" s="140" t="s">
        <v>10686</v>
      </c>
      <c r="C1464" s="140" t="s">
        <v>5983</v>
      </c>
      <c r="D1464" s="140" t="s">
        <v>10012</v>
      </c>
      <c r="E1464" s="86"/>
      <c r="F1464" s="86" t="s">
        <v>980</v>
      </c>
      <c r="G1464" s="86">
        <v>5</v>
      </c>
      <c r="H1464" s="86" t="s">
        <v>1057</v>
      </c>
      <c r="I1464" s="86" t="s">
        <v>192</v>
      </c>
      <c r="J1464" s="86" t="s">
        <v>35</v>
      </c>
      <c r="K1464" s="86" t="s">
        <v>220</v>
      </c>
      <c r="L1464" s="86" t="s">
        <v>45</v>
      </c>
      <c r="M1464" s="86" t="s">
        <v>30</v>
      </c>
      <c r="N1464" s="86" t="s">
        <v>45</v>
      </c>
    </row>
    <row r="1465" spans="1:14" ht="15" customHeight="1">
      <c r="A1465" s="140" t="s">
        <v>2122</v>
      </c>
      <c r="B1465" s="140" t="s">
        <v>10686</v>
      </c>
      <c r="C1465" s="140" t="s">
        <v>7883</v>
      </c>
      <c r="D1465" s="140" t="s">
        <v>7884</v>
      </c>
      <c r="E1465" s="86"/>
      <c r="F1465" s="86" t="s">
        <v>980</v>
      </c>
      <c r="G1465" s="86">
        <v>5</v>
      </c>
      <c r="H1465" s="86" t="s">
        <v>1059</v>
      </c>
      <c r="I1465" s="86" t="s">
        <v>165</v>
      </c>
      <c r="J1465" s="86" t="s">
        <v>191</v>
      </c>
      <c r="K1465" s="86" t="s">
        <v>220</v>
      </c>
      <c r="L1465" s="86" t="s">
        <v>45</v>
      </c>
      <c r="M1465" s="86" t="s">
        <v>45</v>
      </c>
      <c r="N1465" s="86" t="s">
        <v>45</v>
      </c>
    </row>
    <row r="1466" spans="1:14" ht="15" customHeight="1">
      <c r="A1466" s="140" t="s">
        <v>2122</v>
      </c>
      <c r="B1466" s="140" t="s">
        <v>10686</v>
      </c>
      <c r="C1466" s="140" t="s">
        <v>1340</v>
      </c>
      <c r="D1466" s="140" t="s">
        <v>7569</v>
      </c>
      <c r="E1466" s="86"/>
      <c r="F1466" s="86" t="s">
        <v>980</v>
      </c>
      <c r="G1466" s="86">
        <v>5</v>
      </c>
      <c r="H1466" s="86" t="s">
        <v>1057</v>
      </c>
      <c r="I1466" s="86" t="s">
        <v>165</v>
      </c>
      <c r="J1466" s="86" t="s">
        <v>169</v>
      </c>
      <c r="K1466" s="86" t="s">
        <v>220</v>
      </c>
      <c r="L1466" s="86" t="s">
        <v>30</v>
      </c>
      <c r="M1466" s="86" t="s">
        <v>45</v>
      </c>
      <c r="N1466" s="86" t="s">
        <v>45</v>
      </c>
    </row>
    <row r="1467" spans="1:14" ht="15" customHeight="1">
      <c r="A1467" s="140" t="s">
        <v>2122</v>
      </c>
      <c r="B1467" s="140" t="s">
        <v>10686</v>
      </c>
      <c r="C1467" s="140" t="s">
        <v>1340</v>
      </c>
      <c r="D1467" s="140" t="s">
        <v>7568</v>
      </c>
      <c r="E1467" s="86"/>
      <c r="F1467" s="86" t="s">
        <v>980</v>
      </c>
      <c r="G1467" s="86">
        <v>5</v>
      </c>
      <c r="H1467" s="86" t="s">
        <v>1059</v>
      </c>
      <c r="I1467" s="86" t="s">
        <v>165</v>
      </c>
      <c r="J1467" s="86" t="s">
        <v>169</v>
      </c>
      <c r="K1467" s="86" t="s">
        <v>220</v>
      </c>
      <c r="L1467" s="86" t="s">
        <v>30</v>
      </c>
      <c r="M1467" s="86" t="s">
        <v>45</v>
      </c>
      <c r="N1467" s="86" t="s">
        <v>45</v>
      </c>
    </row>
    <row r="1468" spans="1:14" ht="15" customHeight="1">
      <c r="A1468" s="140" t="s">
        <v>2122</v>
      </c>
      <c r="B1468" s="140" t="s">
        <v>10686</v>
      </c>
      <c r="C1468" s="140" t="s">
        <v>1340</v>
      </c>
      <c r="D1468" s="140" t="s">
        <v>8630</v>
      </c>
      <c r="E1468" s="86"/>
      <c r="F1468" s="86" t="s">
        <v>980</v>
      </c>
      <c r="G1468" s="86">
        <v>5</v>
      </c>
      <c r="H1468" s="86" t="s">
        <v>1059</v>
      </c>
      <c r="I1468" s="86" t="s">
        <v>203</v>
      </c>
      <c r="J1468" s="86" t="s">
        <v>35</v>
      </c>
      <c r="K1468" s="86" t="s">
        <v>220</v>
      </c>
      <c r="L1468" s="86" t="s">
        <v>30</v>
      </c>
      <c r="M1468" s="86" t="s">
        <v>45</v>
      </c>
      <c r="N1468" s="86" t="s">
        <v>45</v>
      </c>
    </row>
    <row r="1469" spans="1:14">
      <c r="A1469" s="140" t="s">
        <v>2122</v>
      </c>
      <c r="B1469" s="140" t="s">
        <v>10686</v>
      </c>
      <c r="C1469" s="140" t="s">
        <v>10860</v>
      </c>
      <c r="D1469" s="140" t="s">
        <v>10857</v>
      </c>
      <c r="E1469" s="86"/>
      <c r="F1469" s="86" t="s">
        <v>980</v>
      </c>
      <c r="G1469" s="86">
        <v>5</v>
      </c>
      <c r="H1469" s="86" t="s">
        <v>1057</v>
      </c>
      <c r="I1469" s="86" t="s">
        <v>36</v>
      </c>
      <c r="J1469" s="86" t="s">
        <v>35</v>
      </c>
      <c r="K1469" s="86" t="s">
        <v>220</v>
      </c>
      <c r="L1469" s="86" t="s">
        <v>45</v>
      </c>
      <c r="M1469" s="86" t="s">
        <v>45</v>
      </c>
      <c r="N1469" s="86" t="s">
        <v>30</v>
      </c>
    </row>
    <row r="1470" spans="1:14" ht="15" customHeight="1">
      <c r="A1470" s="140" t="s">
        <v>2122</v>
      </c>
      <c r="B1470" s="140" t="s">
        <v>10686</v>
      </c>
      <c r="C1470" s="818" t="s">
        <v>10860</v>
      </c>
      <c r="D1470" s="140" t="s">
        <v>10858</v>
      </c>
      <c r="E1470" s="86"/>
      <c r="F1470" s="86" t="s">
        <v>980</v>
      </c>
      <c r="G1470" s="86">
        <v>5</v>
      </c>
      <c r="H1470" s="86" t="s">
        <v>1057</v>
      </c>
      <c r="I1470" s="86" t="s">
        <v>165</v>
      </c>
      <c r="J1470" s="86" t="s">
        <v>35</v>
      </c>
      <c r="K1470" s="86" t="s">
        <v>220</v>
      </c>
      <c r="L1470" s="86" t="s">
        <v>45</v>
      </c>
      <c r="M1470" s="86" t="s">
        <v>45</v>
      </c>
      <c r="N1470" s="86" t="s">
        <v>30</v>
      </c>
    </row>
    <row r="1471" spans="1:14" ht="15" customHeight="1">
      <c r="A1471" s="140" t="s">
        <v>2122</v>
      </c>
      <c r="B1471" s="140" t="s">
        <v>10686</v>
      </c>
      <c r="C1471" s="140" t="s">
        <v>1342</v>
      </c>
      <c r="D1471" s="140" t="s">
        <v>6953</v>
      </c>
      <c r="E1471" s="86"/>
      <c r="F1471" s="86" t="s">
        <v>980</v>
      </c>
      <c r="G1471" s="86">
        <v>5</v>
      </c>
      <c r="H1471" s="86" t="s">
        <v>1059</v>
      </c>
      <c r="I1471" s="86" t="s">
        <v>165</v>
      </c>
      <c r="J1471" s="86" t="s">
        <v>169</v>
      </c>
      <c r="K1471" s="86" t="s">
        <v>220</v>
      </c>
      <c r="L1471" s="86" t="s">
        <v>45</v>
      </c>
      <c r="M1471" s="86" t="s">
        <v>45</v>
      </c>
      <c r="N1471" s="86" t="s">
        <v>45</v>
      </c>
    </row>
    <row r="1472" spans="1:14" ht="15" customHeight="1">
      <c r="A1472" s="140" t="s">
        <v>2122</v>
      </c>
      <c r="B1472" s="140" t="s">
        <v>10686</v>
      </c>
      <c r="C1472" s="140" t="s">
        <v>1342</v>
      </c>
      <c r="D1472" s="140" t="s">
        <v>6954</v>
      </c>
      <c r="E1472" s="86"/>
      <c r="F1472" s="86" t="s">
        <v>980</v>
      </c>
      <c r="G1472" s="86">
        <v>5</v>
      </c>
      <c r="H1472" s="86" t="s">
        <v>1059</v>
      </c>
      <c r="I1472" s="86" t="s">
        <v>165</v>
      </c>
      <c r="J1472" s="86" t="s">
        <v>22</v>
      </c>
      <c r="K1472" s="86" t="s">
        <v>220</v>
      </c>
      <c r="L1472" s="86" t="s">
        <v>45</v>
      </c>
      <c r="M1472" s="86" t="s">
        <v>45</v>
      </c>
      <c r="N1472" s="86" t="s">
        <v>45</v>
      </c>
    </row>
    <row r="1473" spans="1:14" ht="15" customHeight="1">
      <c r="A1473" s="140" t="s">
        <v>2122</v>
      </c>
      <c r="B1473" s="140" t="s">
        <v>10686</v>
      </c>
      <c r="C1473" s="140" t="s">
        <v>1342</v>
      </c>
      <c r="D1473" s="140" t="s">
        <v>8679</v>
      </c>
      <c r="E1473" s="86"/>
      <c r="F1473" s="86" t="s">
        <v>980</v>
      </c>
      <c r="G1473" s="86">
        <v>5</v>
      </c>
      <c r="H1473" s="86" t="s">
        <v>1059</v>
      </c>
      <c r="I1473" s="86" t="s">
        <v>165</v>
      </c>
      <c r="J1473" s="86" t="s">
        <v>22</v>
      </c>
      <c r="K1473" s="86" t="s">
        <v>220</v>
      </c>
      <c r="L1473" s="86" t="s">
        <v>45</v>
      </c>
      <c r="M1473" s="86" t="s">
        <v>45</v>
      </c>
      <c r="N1473" s="86" t="s">
        <v>45</v>
      </c>
    </row>
    <row r="1474" spans="1:14" ht="15" customHeight="1">
      <c r="A1474" s="140" t="s">
        <v>2122</v>
      </c>
      <c r="B1474" s="140" t="s">
        <v>10686</v>
      </c>
      <c r="C1474" s="140" t="s">
        <v>1323</v>
      </c>
      <c r="D1474" s="140" t="s">
        <v>7567</v>
      </c>
      <c r="E1474" s="86"/>
      <c r="F1474" s="86" t="s">
        <v>979</v>
      </c>
      <c r="G1474" s="86">
        <v>3</v>
      </c>
      <c r="H1474" s="86" t="s">
        <v>1057</v>
      </c>
      <c r="I1474" s="86" t="s">
        <v>36</v>
      </c>
      <c r="J1474" s="86" t="s">
        <v>180</v>
      </c>
      <c r="K1474" s="86" t="s">
        <v>221</v>
      </c>
      <c r="L1474" s="86" t="s">
        <v>30</v>
      </c>
      <c r="M1474" s="86" t="s">
        <v>45</v>
      </c>
      <c r="N1474" s="86" t="s">
        <v>45</v>
      </c>
    </row>
    <row r="1475" spans="1:14" ht="15" customHeight="1">
      <c r="A1475" s="140" t="s">
        <v>2122</v>
      </c>
      <c r="B1475" s="140" t="s">
        <v>10686</v>
      </c>
      <c r="C1475" s="140" t="s">
        <v>1323</v>
      </c>
      <c r="D1475" s="140" t="s">
        <v>7566</v>
      </c>
      <c r="E1475" s="86"/>
      <c r="F1475" s="86" t="s">
        <v>979</v>
      </c>
      <c r="G1475" s="86">
        <v>3</v>
      </c>
      <c r="H1475" s="86" t="s">
        <v>1059</v>
      </c>
      <c r="I1475" s="86" t="s">
        <v>36</v>
      </c>
      <c r="J1475" s="86" t="s">
        <v>180</v>
      </c>
      <c r="K1475" s="86" t="s">
        <v>221</v>
      </c>
      <c r="L1475" s="86" t="s">
        <v>30</v>
      </c>
      <c r="M1475" s="86" t="s">
        <v>45</v>
      </c>
      <c r="N1475" s="86" t="s">
        <v>45</v>
      </c>
    </row>
    <row r="1476" spans="1:14" ht="15" customHeight="1">
      <c r="A1476" s="140" t="s">
        <v>2122</v>
      </c>
      <c r="B1476" s="140" t="s">
        <v>10686</v>
      </c>
      <c r="C1476" s="140" t="s">
        <v>1323</v>
      </c>
      <c r="D1476" s="140" t="s">
        <v>8680</v>
      </c>
      <c r="E1476" s="86"/>
      <c r="F1476" s="86" t="s">
        <v>982</v>
      </c>
      <c r="G1476" s="86">
        <v>4</v>
      </c>
      <c r="H1476" s="86" t="s">
        <v>1057</v>
      </c>
      <c r="I1476" s="86" t="s">
        <v>192</v>
      </c>
      <c r="J1476" s="86" t="s">
        <v>35</v>
      </c>
      <c r="K1476" s="86" t="s">
        <v>220</v>
      </c>
      <c r="L1476" s="86" t="s">
        <v>45</v>
      </c>
      <c r="M1476" s="86" t="s">
        <v>45</v>
      </c>
      <c r="N1476" s="86" t="s">
        <v>45</v>
      </c>
    </row>
    <row r="1477" spans="1:14" ht="15" customHeight="1">
      <c r="A1477" s="140" t="s">
        <v>2122</v>
      </c>
      <c r="B1477" s="140" t="s">
        <v>10686</v>
      </c>
      <c r="C1477" s="140" t="s">
        <v>1323</v>
      </c>
      <c r="D1477" s="140" t="s">
        <v>7935</v>
      </c>
      <c r="E1477" s="86"/>
      <c r="F1477" s="86" t="s">
        <v>980</v>
      </c>
      <c r="G1477" s="86">
        <v>5</v>
      </c>
      <c r="H1477" s="86" t="s">
        <v>1057</v>
      </c>
      <c r="I1477" s="86" t="s">
        <v>165</v>
      </c>
      <c r="J1477" s="86" t="s">
        <v>35</v>
      </c>
      <c r="K1477" s="86" t="s">
        <v>220</v>
      </c>
      <c r="L1477" s="86" t="s">
        <v>30</v>
      </c>
      <c r="M1477" s="86" t="s">
        <v>45</v>
      </c>
      <c r="N1477" s="86" t="s">
        <v>45</v>
      </c>
    </row>
    <row r="1478" spans="1:14" ht="15" customHeight="1">
      <c r="A1478" s="140" t="s">
        <v>2122</v>
      </c>
      <c r="B1478" s="140" t="s">
        <v>10686</v>
      </c>
      <c r="C1478" s="140" t="s">
        <v>1323</v>
      </c>
      <c r="D1478" s="140" t="s">
        <v>7565</v>
      </c>
      <c r="E1478" s="86"/>
      <c r="F1478" s="86" t="s">
        <v>981</v>
      </c>
      <c r="G1478" s="86">
        <v>1</v>
      </c>
      <c r="H1478" s="86" t="s">
        <v>1057</v>
      </c>
      <c r="I1478" s="86" t="s">
        <v>190</v>
      </c>
      <c r="J1478" s="86" t="s">
        <v>25</v>
      </c>
      <c r="K1478" s="86" t="s">
        <v>220</v>
      </c>
      <c r="L1478" s="86" t="s">
        <v>30</v>
      </c>
      <c r="M1478" s="86" t="s">
        <v>45</v>
      </c>
      <c r="N1478" s="86" t="s">
        <v>45</v>
      </c>
    </row>
    <row r="1479" spans="1:14" ht="15" customHeight="1">
      <c r="A1479" s="140" t="s">
        <v>2122</v>
      </c>
      <c r="B1479" s="140" t="s">
        <v>10686</v>
      </c>
      <c r="C1479" s="140" t="s">
        <v>1323</v>
      </c>
      <c r="D1479" s="140" t="s">
        <v>7564</v>
      </c>
      <c r="E1479" s="86"/>
      <c r="F1479" s="86" t="s">
        <v>981</v>
      </c>
      <c r="G1479" s="86">
        <v>1</v>
      </c>
      <c r="H1479" s="86" t="s">
        <v>1059</v>
      </c>
      <c r="I1479" s="86" t="s">
        <v>190</v>
      </c>
      <c r="J1479" s="86" t="s">
        <v>25</v>
      </c>
      <c r="K1479" s="86" t="s">
        <v>220</v>
      </c>
      <c r="L1479" s="86" t="s">
        <v>30</v>
      </c>
      <c r="M1479" s="86" t="s">
        <v>45</v>
      </c>
      <c r="N1479" s="86" t="s">
        <v>45</v>
      </c>
    </row>
    <row r="1480" spans="1:14" ht="15" customHeight="1">
      <c r="A1480" s="140" t="s">
        <v>2122</v>
      </c>
      <c r="B1480" s="140" t="s">
        <v>5989</v>
      </c>
      <c r="C1480" s="140" t="s">
        <v>1318</v>
      </c>
      <c r="D1480" s="140" t="s">
        <v>7586</v>
      </c>
      <c r="E1480" s="86"/>
      <c r="F1480" s="86" t="s">
        <v>980</v>
      </c>
      <c r="G1480" s="86">
        <v>5</v>
      </c>
      <c r="H1480" s="86" t="s">
        <v>1057</v>
      </c>
      <c r="I1480" s="86" t="s">
        <v>165</v>
      </c>
      <c r="J1480" s="86" t="s">
        <v>35</v>
      </c>
      <c r="K1480" s="86" t="s">
        <v>6535</v>
      </c>
      <c r="L1480" s="86" t="s">
        <v>30</v>
      </c>
      <c r="M1480" s="86" t="s">
        <v>45</v>
      </c>
      <c r="N1480" s="86" t="s">
        <v>45</v>
      </c>
    </row>
    <row r="1481" spans="1:14" ht="15" customHeight="1">
      <c r="A1481" s="140" t="s">
        <v>2122</v>
      </c>
      <c r="B1481" s="140" t="s">
        <v>5989</v>
      </c>
      <c r="C1481" s="140" t="s">
        <v>1318</v>
      </c>
      <c r="D1481" s="140" t="s">
        <v>7879</v>
      </c>
      <c r="E1481" s="86"/>
      <c r="F1481" s="86" t="s">
        <v>982</v>
      </c>
      <c r="G1481" s="86">
        <v>4</v>
      </c>
      <c r="H1481" s="86" t="s">
        <v>1057</v>
      </c>
      <c r="I1481" s="86" t="s">
        <v>192</v>
      </c>
      <c r="J1481" s="86" t="s">
        <v>35</v>
      </c>
      <c r="K1481" s="86" t="s">
        <v>6535</v>
      </c>
      <c r="L1481" s="86" t="s">
        <v>45</v>
      </c>
      <c r="M1481" s="86" t="s">
        <v>45</v>
      </c>
      <c r="N1481" s="86" t="s">
        <v>30</v>
      </c>
    </row>
    <row r="1482" spans="1:14" ht="15" customHeight="1">
      <c r="A1482" s="140" t="s">
        <v>2122</v>
      </c>
      <c r="B1482" s="140" t="s">
        <v>5989</v>
      </c>
      <c r="C1482" s="140" t="s">
        <v>1318</v>
      </c>
      <c r="D1482" s="73" t="s">
        <v>7652</v>
      </c>
      <c r="E1482" s="86"/>
      <c r="F1482" s="86" t="s">
        <v>982</v>
      </c>
      <c r="G1482" s="86">
        <v>4</v>
      </c>
      <c r="H1482" s="86" t="s">
        <v>1059</v>
      </c>
      <c r="I1482" s="86" t="s">
        <v>192</v>
      </c>
      <c r="J1482" s="86" t="s">
        <v>191</v>
      </c>
      <c r="K1482" s="86" t="s">
        <v>220</v>
      </c>
      <c r="L1482" s="86" t="s">
        <v>30</v>
      </c>
      <c r="M1482" s="86" t="s">
        <v>45</v>
      </c>
      <c r="N1482" s="86" t="s">
        <v>45</v>
      </c>
    </row>
    <row r="1483" spans="1:14" ht="15" customHeight="1">
      <c r="A1483" s="140" t="s">
        <v>2122</v>
      </c>
      <c r="B1483" s="140" t="s">
        <v>5989</v>
      </c>
      <c r="C1483" s="140" t="s">
        <v>1318</v>
      </c>
      <c r="D1483" s="73" t="s">
        <v>7653</v>
      </c>
      <c r="E1483" s="86"/>
      <c r="F1483" s="86" t="s">
        <v>982</v>
      </c>
      <c r="G1483" s="86">
        <v>4</v>
      </c>
      <c r="H1483" s="86" t="s">
        <v>1058</v>
      </c>
      <c r="I1483" s="86" t="s">
        <v>192</v>
      </c>
      <c r="J1483" s="86" t="s">
        <v>191</v>
      </c>
      <c r="K1483" s="86" t="s">
        <v>220</v>
      </c>
      <c r="L1483" s="86" t="s">
        <v>30</v>
      </c>
      <c r="M1483" s="86" t="s">
        <v>45</v>
      </c>
      <c r="N1483" s="86" t="s">
        <v>30</v>
      </c>
    </row>
    <row r="1484" spans="1:14" ht="15" customHeight="1">
      <c r="A1484" s="140" t="s">
        <v>2122</v>
      </c>
      <c r="B1484" s="140" t="s">
        <v>5989</v>
      </c>
      <c r="C1484" s="140" t="s">
        <v>1318</v>
      </c>
      <c r="D1484" s="73" t="s">
        <v>7654</v>
      </c>
      <c r="E1484" s="86"/>
      <c r="F1484" s="86" t="s">
        <v>982</v>
      </c>
      <c r="G1484" s="86">
        <v>4</v>
      </c>
      <c r="H1484" s="86" t="s">
        <v>1061</v>
      </c>
      <c r="I1484" s="86" t="s">
        <v>192</v>
      </c>
      <c r="J1484" s="86" t="s">
        <v>191</v>
      </c>
      <c r="K1484" s="86" t="s">
        <v>220</v>
      </c>
      <c r="L1484" s="86" t="s">
        <v>30</v>
      </c>
      <c r="M1484" s="86" t="s">
        <v>45</v>
      </c>
      <c r="N1484" s="86" t="s">
        <v>30</v>
      </c>
    </row>
    <row r="1485" spans="1:14" ht="15" customHeight="1">
      <c r="A1485" s="140" t="s">
        <v>2122</v>
      </c>
      <c r="B1485" s="140" t="s">
        <v>5989</v>
      </c>
      <c r="C1485" s="140" t="s">
        <v>1318</v>
      </c>
      <c r="D1485" s="73" t="s">
        <v>7655</v>
      </c>
      <c r="E1485" s="86"/>
      <c r="F1485" s="86" t="s">
        <v>982</v>
      </c>
      <c r="G1485" s="86">
        <v>4</v>
      </c>
      <c r="H1485" s="86" t="s">
        <v>1057</v>
      </c>
      <c r="I1485" s="86" t="s">
        <v>192</v>
      </c>
      <c r="J1485" s="86" t="s">
        <v>191</v>
      </c>
      <c r="K1485" s="86" t="s">
        <v>220</v>
      </c>
      <c r="L1485" s="86" t="s">
        <v>30</v>
      </c>
      <c r="M1485" s="86" t="s">
        <v>45</v>
      </c>
      <c r="N1485" s="86" t="s">
        <v>30</v>
      </c>
    </row>
    <row r="1486" spans="1:14" ht="15" customHeight="1">
      <c r="A1486" s="140" t="s">
        <v>2122</v>
      </c>
      <c r="B1486" s="140" t="s">
        <v>5989</v>
      </c>
      <c r="C1486" s="140" t="s">
        <v>1318</v>
      </c>
      <c r="D1486" s="140" t="s">
        <v>8306</v>
      </c>
      <c r="E1486" s="86"/>
      <c r="F1486" s="86" t="s">
        <v>983</v>
      </c>
      <c r="G1486" s="86">
        <v>2</v>
      </c>
      <c r="H1486" s="86" t="s">
        <v>1057</v>
      </c>
      <c r="I1486" s="86" t="s">
        <v>36</v>
      </c>
      <c r="J1486" s="86" t="s">
        <v>191</v>
      </c>
      <c r="K1486" s="86" t="s">
        <v>221</v>
      </c>
      <c r="L1486" s="86" t="s">
        <v>45</v>
      </c>
      <c r="M1486" s="86" t="s">
        <v>45</v>
      </c>
      <c r="N1486" s="86" t="s">
        <v>30</v>
      </c>
    </row>
    <row r="1487" spans="1:14" ht="15" customHeight="1">
      <c r="A1487" s="140" t="s">
        <v>2122</v>
      </c>
      <c r="B1487" s="140" t="s">
        <v>5989</v>
      </c>
      <c r="C1487" s="140" t="s">
        <v>6399</v>
      </c>
      <c r="D1487" s="73" t="s">
        <v>7422</v>
      </c>
      <c r="E1487" s="86"/>
      <c r="F1487" s="86" t="s">
        <v>980</v>
      </c>
      <c r="G1487" s="86">
        <v>5</v>
      </c>
      <c r="H1487" s="86" t="s">
        <v>1059</v>
      </c>
      <c r="I1487" s="86" t="s">
        <v>165</v>
      </c>
      <c r="J1487" s="86" t="s">
        <v>180</v>
      </c>
      <c r="K1487" s="86" t="s">
        <v>220</v>
      </c>
      <c r="L1487" s="86" t="s">
        <v>45</v>
      </c>
      <c r="M1487" s="86" t="s">
        <v>30</v>
      </c>
      <c r="N1487" s="86" t="s">
        <v>45</v>
      </c>
    </row>
    <row r="1488" spans="1:14" ht="15" customHeight="1">
      <c r="A1488" s="140" t="s">
        <v>2122</v>
      </c>
      <c r="B1488" s="140" t="s">
        <v>5989</v>
      </c>
      <c r="C1488" s="140" t="s">
        <v>6399</v>
      </c>
      <c r="D1488" s="73" t="s">
        <v>7925</v>
      </c>
      <c r="E1488" s="86"/>
      <c r="F1488" s="86" t="s">
        <v>980</v>
      </c>
      <c r="G1488" s="86">
        <v>5</v>
      </c>
      <c r="H1488" s="86" t="s">
        <v>1059</v>
      </c>
      <c r="I1488" s="86" t="s">
        <v>165</v>
      </c>
      <c r="J1488" s="86" t="s">
        <v>35</v>
      </c>
      <c r="K1488" s="86" t="s">
        <v>220</v>
      </c>
      <c r="L1488" s="86" t="s">
        <v>45</v>
      </c>
      <c r="M1488" s="86" t="s">
        <v>30</v>
      </c>
      <c r="N1488" s="86" t="s">
        <v>45</v>
      </c>
    </row>
    <row r="1489" spans="1:14" ht="15" customHeight="1">
      <c r="A1489" s="140" t="s">
        <v>2122</v>
      </c>
      <c r="B1489" s="140" t="s">
        <v>5989</v>
      </c>
      <c r="C1489" s="140" t="s">
        <v>6399</v>
      </c>
      <c r="D1489" s="73" t="s">
        <v>7423</v>
      </c>
      <c r="E1489" s="86"/>
      <c r="F1489" s="86" t="s">
        <v>980</v>
      </c>
      <c r="G1489" s="86">
        <v>5</v>
      </c>
      <c r="H1489" s="86" t="s">
        <v>1059</v>
      </c>
      <c r="I1489" s="86" t="s">
        <v>165</v>
      </c>
      <c r="J1489" s="86" t="s">
        <v>35</v>
      </c>
      <c r="K1489" s="86" t="s">
        <v>220</v>
      </c>
      <c r="L1489" s="86" t="s">
        <v>45</v>
      </c>
      <c r="M1489" s="86" t="s">
        <v>30</v>
      </c>
      <c r="N1489" s="86" t="s">
        <v>45</v>
      </c>
    </row>
    <row r="1490" spans="1:14" ht="15" customHeight="1">
      <c r="A1490" s="140" t="s">
        <v>2122</v>
      </c>
      <c r="B1490" s="140" t="s">
        <v>5989</v>
      </c>
      <c r="C1490" s="140" t="s">
        <v>6399</v>
      </c>
      <c r="D1490" s="73" t="s">
        <v>7926</v>
      </c>
      <c r="E1490" s="86"/>
      <c r="F1490" s="86" t="s">
        <v>980</v>
      </c>
      <c r="G1490" s="86">
        <v>5</v>
      </c>
      <c r="H1490" s="86" t="s">
        <v>1059</v>
      </c>
      <c r="I1490" s="86" t="s">
        <v>165</v>
      </c>
      <c r="J1490" s="86" t="s">
        <v>191</v>
      </c>
      <c r="K1490" s="86" t="s">
        <v>220</v>
      </c>
      <c r="L1490" s="86" t="s">
        <v>45</v>
      </c>
      <c r="M1490" s="86" t="s">
        <v>30</v>
      </c>
      <c r="N1490" s="86" t="s">
        <v>45</v>
      </c>
    </row>
    <row r="1491" spans="1:14" ht="15" customHeight="1">
      <c r="A1491" s="140" t="s">
        <v>2122</v>
      </c>
      <c r="B1491" s="140" t="s">
        <v>5989</v>
      </c>
      <c r="C1491" s="140" t="s">
        <v>5986</v>
      </c>
      <c r="D1491" s="140" t="s">
        <v>5984</v>
      </c>
      <c r="E1491" s="86"/>
      <c r="F1491" s="86" t="s">
        <v>980</v>
      </c>
      <c r="G1491" s="86">
        <v>5</v>
      </c>
      <c r="H1491" s="86" t="s">
        <v>1057</v>
      </c>
      <c r="I1491" s="86" t="s">
        <v>192</v>
      </c>
      <c r="J1491" s="86" t="s">
        <v>35</v>
      </c>
      <c r="K1491" s="86" t="s">
        <v>220</v>
      </c>
      <c r="L1491" s="86" t="s">
        <v>45</v>
      </c>
      <c r="M1491" s="86" t="s">
        <v>30</v>
      </c>
      <c r="N1491" s="86" t="s">
        <v>45</v>
      </c>
    </row>
    <row r="1492" spans="1:14" ht="15" customHeight="1">
      <c r="A1492" s="140" t="s">
        <v>2122</v>
      </c>
      <c r="B1492" s="140" t="s">
        <v>5989</v>
      </c>
      <c r="C1492" s="140" t="s">
        <v>5986</v>
      </c>
      <c r="D1492" s="73" t="s">
        <v>5985</v>
      </c>
      <c r="E1492" s="86"/>
      <c r="F1492" s="86" t="s">
        <v>980</v>
      </c>
      <c r="G1492" s="86">
        <v>5</v>
      </c>
      <c r="H1492" s="86" t="s">
        <v>1059</v>
      </c>
      <c r="I1492" s="86" t="s">
        <v>192</v>
      </c>
      <c r="J1492" s="86" t="s">
        <v>35</v>
      </c>
      <c r="K1492" s="86" t="s">
        <v>220</v>
      </c>
      <c r="L1492" s="86" t="s">
        <v>45</v>
      </c>
      <c r="M1492" s="86" t="s">
        <v>30</v>
      </c>
      <c r="N1492" s="86" t="s">
        <v>45</v>
      </c>
    </row>
    <row r="1493" spans="1:14" ht="15" customHeight="1">
      <c r="A1493" s="140" t="s">
        <v>2122</v>
      </c>
      <c r="B1493" s="140" t="s">
        <v>5989</v>
      </c>
      <c r="C1493" s="140" t="s">
        <v>7372</v>
      </c>
      <c r="D1493" s="140" t="s">
        <v>9164</v>
      </c>
      <c r="E1493" s="86"/>
      <c r="F1493" s="86" t="s">
        <v>982</v>
      </c>
      <c r="G1493" s="86">
        <v>4</v>
      </c>
      <c r="H1493" s="86" t="s">
        <v>1057</v>
      </c>
      <c r="I1493" s="86" t="s">
        <v>192</v>
      </c>
      <c r="J1493" s="86" t="s">
        <v>35</v>
      </c>
      <c r="K1493" s="86" t="s">
        <v>220</v>
      </c>
      <c r="L1493" s="86" t="s">
        <v>45</v>
      </c>
      <c r="M1493" s="86" t="s">
        <v>45</v>
      </c>
      <c r="N1493" s="86" t="s">
        <v>30</v>
      </c>
    </row>
    <row r="1494" spans="1:14" ht="15" customHeight="1">
      <c r="A1494" s="140" t="s">
        <v>2122</v>
      </c>
      <c r="B1494" s="140" t="s">
        <v>5989</v>
      </c>
      <c r="C1494" s="140" t="s">
        <v>7372</v>
      </c>
      <c r="D1494" s="140" t="s">
        <v>8826</v>
      </c>
      <c r="E1494" s="86"/>
      <c r="F1494" s="86" t="s">
        <v>982</v>
      </c>
      <c r="G1494" s="86">
        <v>4</v>
      </c>
      <c r="H1494" s="86" t="s">
        <v>1059</v>
      </c>
      <c r="I1494" s="86" t="s">
        <v>165</v>
      </c>
      <c r="J1494" s="86" t="s">
        <v>35</v>
      </c>
      <c r="K1494" s="86" t="s">
        <v>220</v>
      </c>
      <c r="L1494" s="86" t="s">
        <v>45</v>
      </c>
      <c r="M1494" s="86" t="s">
        <v>45</v>
      </c>
      <c r="N1494" s="86" t="s">
        <v>45</v>
      </c>
    </row>
    <row r="1495" spans="1:14" ht="15" customHeight="1">
      <c r="A1495" s="140" t="s">
        <v>2122</v>
      </c>
      <c r="B1495" s="140" t="s">
        <v>5989</v>
      </c>
      <c r="C1495" s="140" t="s">
        <v>1320</v>
      </c>
      <c r="D1495" s="140" t="s">
        <v>7927</v>
      </c>
      <c r="E1495" s="86"/>
      <c r="F1495" s="86" t="s">
        <v>980</v>
      </c>
      <c r="G1495" s="86">
        <v>5</v>
      </c>
      <c r="H1495" s="86" t="s">
        <v>1059</v>
      </c>
      <c r="I1495" s="86" t="s">
        <v>165</v>
      </c>
      <c r="J1495" s="86" t="s">
        <v>180</v>
      </c>
      <c r="K1495" s="86" t="s">
        <v>220</v>
      </c>
      <c r="L1495" s="86" t="s">
        <v>30</v>
      </c>
      <c r="M1495" s="86" t="s">
        <v>45</v>
      </c>
      <c r="N1495" s="86" t="s">
        <v>30</v>
      </c>
    </row>
    <row r="1496" spans="1:14" ht="15" customHeight="1">
      <c r="A1496" s="140" t="s">
        <v>2122</v>
      </c>
      <c r="B1496" s="140" t="s">
        <v>5989</v>
      </c>
      <c r="C1496" s="140" t="s">
        <v>1320</v>
      </c>
      <c r="D1496" s="140" t="s">
        <v>7582</v>
      </c>
      <c r="E1496" s="86"/>
      <c r="F1496" s="86" t="s">
        <v>980</v>
      </c>
      <c r="G1496" s="86">
        <v>5</v>
      </c>
      <c r="H1496" s="86" t="s">
        <v>1057</v>
      </c>
      <c r="I1496" s="86" t="s">
        <v>165</v>
      </c>
      <c r="J1496" s="86" t="s">
        <v>23</v>
      </c>
      <c r="K1496" s="86" t="s">
        <v>220</v>
      </c>
      <c r="L1496" s="86" t="s">
        <v>30</v>
      </c>
      <c r="M1496" s="86" t="s">
        <v>45</v>
      </c>
      <c r="N1496" s="86" t="s">
        <v>45</v>
      </c>
    </row>
    <row r="1497" spans="1:14" ht="15" customHeight="1">
      <c r="A1497" s="140" t="s">
        <v>2122</v>
      </c>
      <c r="B1497" s="140" t="s">
        <v>5989</v>
      </c>
      <c r="C1497" s="140" t="s">
        <v>1320</v>
      </c>
      <c r="D1497" s="140" t="s">
        <v>7581</v>
      </c>
      <c r="E1497" s="86"/>
      <c r="F1497" s="86" t="s">
        <v>980</v>
      </c>
      <c r="G1497" s="86">
        <v>5</v>
      </c>
      <c r="H1497" s="86" t="s">
        <v>1059</v>
      </c>
      <c r="I1497" s="86" t="s">
        <v>165</v>
      </c>
      <c r="J1497" s="86" t="s">
        <v>23</v>
      </c>
      <c r="K1497" s="86" t="s">
        <v>220</v>
      </c>
      <c r="L1497" s="86" t="s">
        <v>30</v>
      </c>
      <c r="M1497" s="86" t="s">
        <v>45</v>
      </c>
      <c r="N1497" s="86" t="s">
        <v>45</v>
      </c>
    </row>
    <row r="1498" spans="1:14" ht="15" customHeight="1">
      <c r="A1498" s="140" t="s">
        <v>2122</v>
      </c>
      <c r="B1498" s="140" t="s">
        <v>5989</v>
      </c>
      <c r="C1498" s="140" t="s">
        <v>1320</v>
      </c>
      <c r="D1498" s="140" t="s">
        <v>7580</v>
      </c>
      <c r="E1498" s="86"/>
      <c r="F1498" s="86" t="s">
        <v>980</v>
      </c>
      <c r="G1498" s="86">
        <v>5</v>
      </c>
      <c r="H1498" s="86" t="s">
        <v>1057</v>
      </c>
      <c r="I1498" s="86" t="s">
        <v>165</v>
      </c>
      <c r="J1498" s="86" t="s">
        <v>187</v>
      </c>
      <c r="K1498" s="86" t="s">
        <v>220</v>
      </c>
      <c r="L1498" s="86" t="s">
        <v>30</v>
      </c>
      <c r="M1498" s="86" t="s">
        <v>45</v>
      </c>
      <c r="N1498" s="86" t="s">
        <v>45</v>
      </c>
    </row>
    <row r="1499" spans="1:14" ht="15" customHeight="1">
      <c r="A1499" s="140" t="s">
        <v>2122</v>
      </c>
      <c r="B1499" s="140" t="s">
        <v>5989</v>
      </c>
      <c r="C1499" s="140" t="s">
        <v>1320</v>
      </c>
      <c r="D1499" s="140" t="s">
        <v>7579</v>
      </c>
      <c r="E1499" s="86"/>
      <c r="F1499" s="86" t="s">
        <v>980</v>
      </c>
      <c r="G1499" s="86">
        <v>5</v>
      </c>
      <c r="H1499" s="86" t="s">
        <v>1059</v>
      </c>
      <c r="I1499" s="86" t="s">
        <v>165</v>
      </c>
      <c r="J1499" s="86" t="s">
        <v>187</v>
      </c>
      <c r="K1499" s="86" t="s">
        <v>220</v>
      </c>
      <c r="L1499" s="86" t="s">
        <v>30</v>
      </c>
      <c r="M1499" s="86" t="s">
        <v>45</v>
      </c>
      <c r="N1499" s="86" t="s">
        <v>45</v>
      </c>
    </row>
    <row r="1500" spans="1:14" ht="15" customHeight="1">
      <c r="A1500" s="140" t="s">
        <v>2122</v>
      </c>
      <c r="B1500" s="140" t="s">
        <v>5989</v>
      </c>
      <c r="C1500" s="140" t="s">
        <v>1320</v>
      </c>
      <c r="D1500" s="140" t="s">
        <v>8828</v>
      </c>
      <c r="E1500" s="86"/>
      <c r="F1500" s="86" t="s">
        <v>981</v>
      </c>
      <c r="G1500" s="86">
        <v>1</v>
      </c>
      <c r="H1500" s="86" t="s">
        <v>1059</v>
      </c>
      <c r="I1500" s="86" t="s">
        <v>57</v>
      </c>
      <c r="J1500" s="86" t="s">
        <v>191</v>
      </c>
      <c r="K1500" s="86" t="s">
        <v>220</v>
      </c>
      <c r="L1500" s="86" t="s">
        <v>45</v>
      </c>
      <c r="M1500" s="86" t="s">
        <v>45</v>
      </c>
      <c r="N1500" s="86" t="s">
        <v>30</v>
      </c>
    </row>
    <row r="1501" spans="1:14" ht="15" customHeight="1">
      <c r="A1501" s="140" t="s">
        <v>2122</v>
      </c>
      <c r="B1501" s="140" t="s">
        <v>5989</v>
      </c>
      <c r="C1501" s="140" t="s">
        <v>1320</v>
      </c>
      <c r="D1501" s="140" t="s">
        <v>7578</v>
      </c>
      <c r="E1501" s="86"/>
      <c r="F1501" s="86" t="s">
        <v>979</v>
      </c>
      <c r="G1501" s="86">
        <v>3</v>
      </c>
      <c r="H1501" s="86" t="s">
        <v>1059</v>
      </c>
      <c r="I1501" s="86" t="s">
        <v>36</v>
      </c>
      <c r="J1501" s="86" t="s">
        <v>191</v>
      </c>
      <c r="K1501" s="86" t="s">
        <v>221</v>
      </c>
      <c r="L1501" s="86" t="s">
        <v>30</v>
      </c>
      <c r="M1501" s="86" t="s">
        <v>45</v>
      </c>
      <c r="N1501" s="86" t="s">
        <v>45</v>
      </c>
    </row>
    <row r="1502" spans="1:14" ht="15" customHeight="1">
      <c r="A1502" s="140" t="s">
        <v>2122</v>
      </c>
      <c r="B1502" s="140" t="s">
        <v>5989</v>
      </c>
      <c r="C1502" s="140" t="s">
        <v>1320</v>
      </c>
      <c r="D1502" s="140" t="s">
        <v>7577</v>
      </c>
      <c r="E1502" s="86"/>
      <c r="F1502" s="86" t="s">
        <v>979</v>
      </c>
      <c r="G1502" s="86">
        <v>3</v>
      </c>
      <c r="H1502" s="86" t="s">
        <v>1061</v>
      </c>
      <c r="I1502" s="86" t="s">
        <v>36</v>
      </c>
      <c r="J1502" s="86" t="s">
        <v>191</v>
      </c>
      <c r="K1502" s="86" t="s">
        <v>221</v>
      </c>
      <c r="L1502" s="86" t="s">
        <v>30</v>
      </c>
      <c r="M1502" s="86" t="s">
        <v>45</v>
      </c>
      <c r="N1502" s="86" t="s">
        <v>30</v>
      </c>
    </row>
    <row r="1503" spans="1:14" ht="15" customHeight="1">
      <c r="A1503" s="140" t="s">
        <v>2122</v>
      </c>
      <c r="B1503" s="140" t="s">
        <v>5989</v>
      </c>
      <c r="C1503" s="140" t="s">
        <v>1320</v>
      </c>
      <c r="D1503" s="140" t="s">
        <v>6392</v>
      </c>
      <c r="E1503" s="86"/>
      <c r="F1503" s="86" t="s">
        <v>979</v>
      </c>
      <c r="G1503" s="86">
        <v>3</v>
      </c>
      <c r="H1503" s="86" t="s">
        <v>1057</v>
      </c>
      <c r="I1503" s="86" t="s">
        <v>36</v>
      </c>
      <c r="J1503" s="86" t="s">
        <v>191</v>
      </c>
      <c r="K1503" s="86" t="s">
        <v>221</v>
      </c>
      <c r="L1503" s="86" t="s">
        <v>30</v>
      </c>
      <c r="M1503" s="86" t="s">
        <v>45</v>
      </c>
      <c r="N1503" s="86" t="s">
        <v>30</v>
      </c>
    </row>
    <row r="1504" spans="1:14" ht="15" customHeight="1">
      <c r="A1504" s="140" t="s">
        <v>2122</v>
      </c>
      <c r="B1504" s="140" t="s">
        <v>5989</v>
      </c>
      <c r="C1504" s="73" t="s">
        <v>6733</v>
      </c>
      <c r="D1504" s="140" t="s">
        <v>7656</v>
      </c>
      <c r="E1504" s="86"/>
      <c r="F1504" s="86" t="s">
        <v>979</v>
      </c>
      <c r="G1504" s="86">
        <v>3</v>
      </c>
      <c r="H1504" s="86" t="s">
        <v>1057</v>
      </c>
      <c r="I1504" s="86" t="s">
        <v>192</v>
      </c>
      <c r="J1504" s="86" t="s">
        <v>180</v>
      </c>
      <c r="K1504" s="86" t="s">
        <v>220</v>
      </c>
      <c r="L1504" s="86" t="s">
        <v>30</v>
      </c>
      <c r="M1504" s="86" t="s">
        <v>45</v>
      </c>
      <c r="N1504" s="86" t="s">
        <v>30</v>
      </c>
    </row>
    <row r="1505" spans="1:14" ht="15" customHeight="1">
      <c r="A1505" s="140" t="s">
        <v>2122</v>
      </c>
      <c r="B1505" s="140" t="s">
        <v>5989</v>
      </c>
      <c r="C1505" s="73" t="s">
        <v>6733</v>
      </c>
      <c r="D1505" s="140" t="s">
        <v>7928</v>
      </c>
      <c r="E1505" s="86"/>
      <c r="F1505" s="86" t="s">
        <v>980</v>
      </c>
      <c r="G1505" s="86">
        <v>5</v>
      </c>
      <c r="H1505" s="86" t="s">
        <v>1059</v>
      </c>
      <c r="I1505" s="86" t="s">
        <v>165</v>
      </c>
      <c r="J1505" s="86" t="s">
        <v>180</v>
      </c>
      <c r="K1505" s="86" t="s">
        <v>220</v>
      </c>
      <c r="L1505" s="86" t="s">
        <v>45</v>
      </c>
      <c r="M1505" s="86" t="s">
        <v>45</v>
      </c>
      <c r="N1505" s="86" t="s">
        <v>45</v>
      </c>
    </row>
    <row r="1506" spans="1:14" ht="15" customHeight="1">
      <c r="A1506" s="140" t="s">
        <v>2122</v>
      </c>
      <c r="B1506" s="140" t="s">
        <v>5989</v>
      </c>
      <c r="C1506" s="73" t="s">
        <v>6733</v>
      </c>
      <c r="D1506" s="140" t="s">
        <v>7929</v>
      </c>
      <c r="E1506" s="86"/>
      <c r="F1506" s="86" t="s">
        <v>980</v>
      </c>
      <c r="G1506" s="86">
        <v>5</v>
      </c>
      <c r="H1506" s="86" t="s">
        <v>1057</v>
      </c>
      <c r="I1506" s="86" t="s">
        <v>165</v>
      </c>
      <c r="J1506" s="86" t="s">
        <v>180</v>
      </c>
      <c r="K1506" s="86" t="s">
        <v>220</v>
      </c>
      <c r="L1506" s="86" t="s">
        <v>30</v>
      </c>
      <c r="M1506" s="86" t="s">
        <v>45</v>
      </c>
      <c r="N1506" s="86" t="s">
        <v>30</v>
      </c>
    </row>
    <row r="1507" spans="1:14" ht="15" customHeight="1">
      <c r="A1507" s="140" t="s">
        <v>2122</v>
      </c>
      <c r="B1507" s="140" t="s">
        <v>5989</v>
      </c>
      <c r="C1507" s="73" t="s">
        <v>6733</v>
      </c>
      <c r="D1507" s="140" t="s">
        <v>7930</v>
      </c>
      <c r="E1507" s="86"/>
      <c r="F1507" s="86" t="s">
        <v>980</v>
      </c>
      <c r="G1507" s="86">
        <v>5</v>
      </c>
      <c r="H1507" s="86" t="s">
        <v>1059</v>
      </c>
      <c r="I1507" s="86" t="s">
        <v>165</v>
      </c>
      <c r="J1507" s="86" t="s">
        <v>22</v>
      </c>
      <c r="K1507" s="86" t="s">
        <v>220</v>
      </c>
      <c r="L1507" s="86" t="s">
        <v>45</v>
      </c>
      <c r="M1507" s="86" t="s">
        <v>45</v>
      </c>
      <c r="N1507" s="86" t="s">
        <v>45</v>
      </c>
    </row>
    <row r="1508" spans="1:14" ht="15" customHeight="1">
      <c r="A1508" s="140" t="s">
        <v>2122</v>
      </c>
      <c r="B1508" s="140" t="s">
        <v>5989</v>
      </c>
      <c r="C1508" s="140" t="s">
        <v>6733</v>
      </c>
      <c r="D1508" s="140" t="s">
        <v>7931</v>
      </c>
      <c r="E1508" s="86"/>
      <c r="F1508" s="86" t="s">
        <v>980</v>
      </c>
      <c r="G1508" s="86">
        <v>5</v>
      </c>
      <c r="H1508" s="86" t="s">
        <v>1059</v>
      </c>
      <c r="I1508" s="86" t="s">
        <v>165</v>
      </c>
      <c r="J1508" s="86" t="s">
        <v>42</v>
      </c>
      <c r="K1508" s="86" t="s">
        <v>220</v>
      </c>
      <c r="L1508" s="86" t="s">
        <v>45</v>
      </c>
      <c r="M1508" s="86" t="s">
        <v>45</v>
      </c>
      <c r="N1508" s="86" t="s">
        <v>45</v>
      </c>
    </row>
    <row r="1509" spans="1:14" ht="15" customHeight="1">
      <c r="A1509" s="140" t="s">
        <v>2122</v>
      </c>
      <c r="B1509" s="140" t="s">
        <v>5989</v>
      </c>
      <c r="C1509" s="140" t="s">
        <v>6733</v>
      </c>
      <c r="D1509" s="140" t="s">
        <v>12581</v>
      </c>
      <c r="E1509" s="86"/>
      <c r="F1509" s="86" t="s">
        <v>980</v>
      </c>
      <c r="G1509" s="86">
        <v>5</v>
      </c>
      <c r="H1509" s="86" t="s">
        <v>1057</v>
      </c>
      <c r="I1509" s="86" t="s">
        <v>165</v>
      </c>
      <c r="J1509" s="86" t="s">
        <v>22</v>
      </c>
      <c r="K1509" s="86" t="s">
        <v>220</v>
      </c>
      <c r="L1509" s="86" t="s">
        <v>30</v>
      </c>
      <c r="M1509" s="86" t="s">
        <v>45</v>
      </c>
      <c r="N1509" s="86" t="s">
        <v>45</v>
      </c>
    </row>
    <row r="1510" spans="1:14" ht="15" customHeight="1">
      <c r="A1510" s="140" t="s">
        <v>2122</v>
      </c>
      <c r="B1510" s="140" t="s">
        <v>5989</v>
      </c>
      <c r="C1510" s="140" t="s">
        <v>6733</v>
      </c>
      <c r="D1510" s="140" t="s">
        <v>7932</v>
      </c>
      <c r="E1510" s="86"/>
      <c r="F1510" s="86" t="s">
        <v>980</v>
      </c>
      <c r="G1510" s="86">
        <v>5</v>
      </c>
      <c r="H1510" s="86" t="s">
        <v>1057</v>
      </c>
      <c r="I1510" s="86" t="s">
        <v>165</v>
      </c>
      <c r="J1510" s="86" t="s">
        <v>42</v>
      </c>
      <c r="K1510" s="86" t="s">
        <v>220</v>
      </c>
      <c r="L1510" s="86" t="s">
        <v>30</v>
      </c>
      <c r="M1510" s="86" t="s">
        <v>45</v>
      </c>
      <c r="N1510" s="86" t="s">
        <v>45</v>
      </c>
    </row>
    <row r="1511" spans="1:14" ht="15" customHeight="1">
      <c r="A1511" s="140" t="s">
        <v>2122</v>
      </c>
      <c r="B1511" s="140" t="s">
        <v>5989</v>
      </c>
      <c r="C1511" s="818" t="s">
        <v>1321</v>
      </c>
      <c r="D1511" s="140" t="s">
        <v>7576</v>
      </c>
      <c r="E1511" s="86"/>
      <c r="F1511" s="86" t="s">
        <v>982</v>
      </c>
      <c r="G1511" s="86">
        <v>4</v>
      </c>
      <c r="H1511" s="86" t="s">
        <v>1057</v>
      </c>
      <c r="I1511" s="86" t="s">
        <v>165</v>
      </c>
      <c r="J1511" s="86" t="s">
        <v>35</v>
      </c>
      <c r="K1511" s="86" t="s">
        <v>220</v>
      </c>
      <c r="L1511" s="86" t="s">
        <v>30</v>
      </c>
      <c r="M1511" s="86" t="s">
        <v>45</v>
      </c>
      <c r="N1511" s="86" t="s">
        <v>45</v>
      </c>
    </row>
    <row r="1512" spans="1:14">
      <c r="A1512" s="140" t="s">
        <v>2122</v>
      </c>
      <c r="B1512" s="140" t="s">
        <v>5989</v>
      </c>
      <c r="C1512" s="73" t="s">
        <v>5988</v>
      </c>
      <c r="D1512" s="140" t="s">
        <v>7575</v>
      </c>
      <c r="E1512" s="86"/>
      <c r="F1512" s="86" t="s">
        <v>983</v>
      </c>
      <c r="G1512" s="86">
        <v>2</v>
      </c>
      <c r="H1512" s="86" t="s">
        <v>1057</v>
      </c>
      <c r="I1512" s="86" t="s">
        <v>36</v>
      </c>
      <c r="J1512" s="86" t="s">
        <v>35</v>
      </c>
      <c r="K1512" s="86" t="s">
        <v>220</v>
      </c>
      <c r="L1512" s="86" t="s">
        <v>30</v>
      </c>
      <c r="M1512" s="86" t="s">
        <v>45</v>
      </c>
      <c r="N1512" s="86" t="s">
        <v>30</v>
      </c>
    </row>
    <row r="1513" spans="1:14" ht="15" customHeight="1">
      <c r="A1513" s="140" t="s">
        <v>2122</v>
      </c>
      <c r="B1513" s="140" t="s">
        <v>5989</v>
      </c>
      <c r="C1513" s="73" t="s">
        <v>5988</v>
      </c>
      <c r="D1513" s="140" t="s">
        <v>7574</v>
      </c>
      <c r="E1513" s="86"/>
      <c r="F1513" s="86" t="s">
        <v>980</v>
      </c>
      <c r="G1513" s="86">
        <v>5</v>
      </c>
      <c r="H1513" s="86" t="s">
        <v>1057</v>
      </c>
      <c r="I1513" s="86" t="s">
        <v>165</v>
      </c>
      <c r="J1513" s="86" t="s">
        <v>35</v>
      </c>
      <c r="K1513" s="86" t="s">
        <v>219</v>
      </c>
      <c r="L1513" s="86" t="s">
        <v>30</v>
      </c>
      <c r="M1513" s="86" t="s">
        <v>45</v>
      </c>
      <c r="N1513" s="86" t="s">
        <v>45</v>
      </c>
    </row>
    <row r="1514" spans="1:14" ht="15" customHeight="1">
      <c r="A1514" s="140" t="s">
        <v>2122</v>
      </c>
      <c r="B1514" s="140" t="s">
        <v>5989</v>
      </c>
      <c r="C1514" s="73" t="s">
        <v>5988</v>
      </c>
      <c r="D1514" s="140" t="s">
        <v>7573</v>
      </c>
      <c r="E1514" s="86"/>
      <c r="F1514" s="86" t="s">
        <v>980</v>
      </c>
      <c r="G1514" s="86">
        <v>5</v>
      </c>
      <c r="H1514" s="86" t="s">
        <v>1059</v>
      </c>
      <c r="I1514" s="86" t="s">
        <v>165</v>
      </c>
      <c r="J1514" s="86" t="s">
        <v>35</v>
      </c>
      <c r="K1514" s="86" t="s">
        <v>219</v>
      </c>
      <c r="L1514" s="86" t="s">
        <v>30</v>
      </c>
      <c r="M1514" s="86" t="s">
        <v>45</v>
      </c>
      <c r="N1514" s="86" t="s">
        <v>45</v>
      </c>
    </row>
    <row r="1515" spans="1:14" ht="15" customHeight="1">
      <c r="A1515" s="140" t="s">
        <v>2122</v>
      </c>
      <c r="B1515" s="140" t="s">
        <v>5989</v>
      </c>
      <c r="C1515" s="140" t="s">
        <v>5987</v>
      </c>
      <c r="D1515" s="140" t="s">
        <v>7572</v>
      </c>
      <c r="E1515" s="86"/>
      <c r="F1515" s="86" t="s">
        <v>980</v>
      </c>
      <c r="G1515" s="86">
        <v>5</v>
      </c>
      <c r="H1515" s="86" t="s">
        <v>1061</v>
      </c>
      <c r="I1515" s="86" t="s">
        <v>165</v>
      </c>
      <c r="J1515" s="86" t="s">
        <v>35</v>
      </c>
      <c r="K1515" s="86" t="s">
        <v>220</v>
      </c>
      <c r="L1515" s="86" t="s">
        <v>45</v>
      </c>
      <c r="M1515" s="86" t="s">
        <v>30</v>
      </c>
      <c r="N1515" s="86" t="s">
        <v>45</v>
      </c>
    </row>
    <row r="1516" spans="1:14" ht="15" customHeight="1">
      <c r="A1516" s="140" t="s">
        <v>2122</v>
      </c>
      <c r="B1516" s="140" t="s">
        <v>5989</v>
      </c>
      <c r="C1516" s="140" t="s">
        <v>10274</v>
      </c>
      <c r="D1516" s="140" t="s">
        <v>10275</v>
      </c>
      <c r="E1516" s="86"/>
      <c r="F1516" s="86" t="s">
        <v>980</v>
      </c>
      <c r="G1516" s="86">
        <v>5</v>
      </c>
      <c r="H1516" s="86" t="s">
        <v>1059</v>
      </c>
      <c r="I1516" s="86" t="s">
        <v>165</v>
      </c>
      <c r="J1516" s="86" t="s">
        <v>35</v>
      </c>
      <c r="K1516" s="86" t="s">
        <v>220</v>
      </c>
      <c r="L1516" s="86" t="s">
        <v>45</v>
      </c>
      <c r="M1516" s="86" t="s">
        <v>30</v>
      </c>
      <c r="N1516" s="86" t="s">
        <v>30</v>
      </c>
    </row>
    <row r="1517" spans="1:14" ht="15" customHeight="1">
      <c r="A1517" s="140" t="s">
        <v>2122</v>
      </c>
      <c r="B1517" s="140" t="s">
        <v>5989</v>
      </c>
      <c r="C1517" s="140" t="s">
        <v>10274</v>
      </c>
      <c r="D1517" s="140" t="s">
        <v>10276</v>
      </c>
      <c r="E1517" s="86"/>
      <c r="F1517" s="86" t="s">
        <v>980</v>
      </c>
      <c r="G1517" s="86">
        <v>5</v>
      </c>
      <c r="H1517" s="86" t="s">
        <v>1059</v>
      </c>
      <c r="I1517" s="86" t="s">
        <v>165</v>
      </c>
      <c r="J1517" s="86" t="s">
        <v>35</v>
      </c>
      <c r="K1517" s="86" t="s">
        <v>7744</v>
      </c>
      <c r="L1517" s="86" t="s">
        <v>45</v>
      </c>
      <c r="M1517" s="86" t="s">
        <v>30</v>
      </c>
      <c r="N1517" s="86" t="s">
        <v>45</v>
      </c>
    </row>
    <row r="1518" spans="1:14" ht="15" customHeight="1">
      <c r="A1518" s="140" t="s">
        <v>2122</v>
      </c>
      <c r="B1518" s="140" t="s">
        <v>5989</v>
      </c>
      <c r="C1518" s="140" t="s">
        <v>7587</v>
      </c>
      <c r="D1518" s="140" t="s">
        <v>7588</v>
      </c>
      <c r="E1518" s="86"/>
      <c r="F1518" s="86" t="s">
        <v>980</v>
      </c>
      <c r="G1518" s="86">
        <v>5</v>
      </c>
      <c r="H1518" s="86" t="s">
        <v>1059</v>
      </c>
      <c r="I1518" s="86" t="s">
        <v>165</v>
      </c>
      <c r="J1518" s="86" t="s">
        <v>35</v>
      </c>
      <c r="K1518" s="86" t="s">
        <v>227</v>
      </c>
      <c r="L1518" s="86" t="s">
        <v>45</v>
      </c>
      <c r="M1518" s="86" t="s">
        <v>30</v>
      </c>
      <c r="N1518" s="86" t="s">
        <v>45</v>
      </c>
    </row>
    <row r="1519" spans="1:14" ht="15" customHeight="1">
      <c r="A1519" s="140" t="s">
        <v>2122</v>
      </c>
      <c r="B1519" s="140" t="s">
        <v>5989</v>
      </c>
      <c r="C1519" s="140" t="s">
        <v>1330</v>
      </c>
      <c r="D1519" s="140" t="s">
        <v>7571</v>
      </c>
      <c r="E1519" s="86"/>
      <c r="F1519" s="86" t="s">
        <v>979</v>
      </c>
      <c r="G1519" s="86">
        <v>3</v>
      </c>
      <c r="H1519" s="86" t="s">
        <v>1059</v>
      </c>
      <c r="I1519" s="86" t="s">
        <v>192</v>
      </c>
      <c r="J1519" s="86" t="s">
        <v>180</v>
      </c>
      <c r="K1519" s="86" t="s">
        <v>220</v>
      </c>
      <c r="L1519" s="86" t="s">
        <v>30</v>
      </c>
      <c r="M1519" s="86" t="s">
        <v>45</v>
      </c>
      <c r="N1519" s="86" t="s">
        <v>45</v>
      </c>
    </row>
    <row r="1520" spans="1:14" ht="15" customHeight="1">
      <c r="A1520" s="140" t="s">
        <v>2122</v>
      </c>
      <c r="B1520" s="140" t="s">
        <v>5989</v>
      </c>
      <c r="C1520" s="140" t="s">
        <v>1330</v>
      </c>
      <c r="D1520" s="140" t="s">
        <v>7570</v>
      </c>
      <c r="E1520" s="86"/>
      <c r="F1520" s="86" t="s">
        <v>979</v>
      </c>
      <c r="G1520" s="86">
        <v>3</v>
      </c>
      <c r="H1520" s="86" t="s">
        <v>1057</v>
      </c>
      <c r="I1520" s="86" t="s">
        <v>192</v>
      </c>
      <c r="J1520" s="86" t="s">
        <v>180</v>
      </c>
      <c r="K1520" s="86" t="s">
        <v>220</v>
      </c>
      <c r="L1520" s="86" t="s">
        <v>30</v>
      </c>
      <c r="M1520" s="86" t="s">
        <v>45</v>
      </c>
      <c r="N1520" s="86" t="s">
        <v>30</v>
      </c>
    </row>
    <row r="1521" spans="1:14" ht="15" customHeight="1">
      <c r="A1521" s="140" t="s">
        <v>2122</v>
      </c>
      <c r="B1521" s="140" t="s">
        <v>5989</v>
      </c>
      <c r="C1521" s="73" t="s">
        <v>4803</v>
      </c>
      <c r="D1521" s="140" t="s">
        <v>7933</v>
      </c>
      <c r="E1521" s="86"/>
      <c r="F1521" s="86" t="s">
        <v>980</v>
      </c>
      <c r="G1521" s="86">
        <v>5</v>
      </c>
      <c r="H1521" s="86" t="s">
        <v>1057</v>
      </c>
      <c r="I1521" s="86" t="s">
        <v>165</v>
      </c>
      <c r="J1521" s="86" t="s">
        <v>35</v>
      </c>
      <c r="K1521" s="86" t="s">
        <v>24</v>
      </c>
      <c r="L1521" s="86" t="s">
        <v>45</v>
      </c>
      <c r="M1521" s="86" t="s">
        <v>45</v>
      </c>
      <c r="N1521" s="86" t="s">
        <v>45</v>
      </c>
    </row>
    <row r="1522" spans="1:14" ht="15" customHeight="1">
      <c r="A1522" s="140" t="s">
        <v>2122</v>
      </c>
      <c r="B1522" s="140" t="s">
        <v>5989</v>
      </c>
      <c r="C1522" s="73" t="s">
        <v>4803</v>
      </c>
      <c r="D1522" s="140" t="s">
        <v>7934</v>
      </c>
      <c r="E1522" s="86"/>
      <c r="F1522" s="86" t="s">
        <v>980</v>
      </c>
      <c r="G1522" s="86">
        <v>5</v>
      </c>
      <c r="H1522" s="86" t="s">
        <v>1059</v>
      </c>
      <c r="I1522" s="86" t="s">
        <v>165</v>
      </c>
      <c r="J1522" s="86" t="s">
        <v>35</v>
      </c>
      <c r="K1522" s="86" t="s">
        <v>24</v>
      </c>
      <c r="L1522" s="86" t="s">
        <v>45</v>
      </c>
      <c r="M1522" s="86" t="s">
        <v>45</v>
      </c>
      <c r="N1522" s="86" t="s">
        <v>45</v>
      </c>
    </row>
    <row r="1523" spans="1:14" ht="15" customHeight="1">
      <c r="A1523" s="140" t="s">
        <v>2122</v>
      </c>
      <c r="B1523" s="140" t="s">
        <v>5989</v>
      </c>
      <c r="C1523" s="140" t="s">
        <v>4803</v>
      </c>
      <c r="D1523" s="140" t="s">
        <v>8827</v>
      </c>
      <c r="E1523" s="86"/>
      <c r="F1523" s="86" t="s">
        <v>980</v>
      </c>
      <c r="G1523" s="86">
        <v>5</v>
      </c>
      <c r="H1523" s="86" t="s">
        <v>1059</v>
      </c>
      <c r="I1523" s="86" t="s">
        <v>165</v>
      </c>
      <c r="J1523" s="86" t="s">
        <v>35</v>
      </c>
      <c r="K1523" s="86" t="s">
        <v>223</v>
      </c>
      <c r="L1523" s="86" t="s">
        <v>45</v>
      </c>
      <c r="M1523" s="86" t="s">
        <v>45</v>
      </c>
      <c r="N1523" s="86" t="s">
        <v>30</v>
      </c>
    </row>
    <row r="1524" spans="1:14" ht="15" customHeight="1">
      <c r="A1524" s="140" t="s">
        <v>2122</v>
      </c>
      <c r="B1524" s="140" t="s">
        <v>5989</v>
      </c>
      <c r="C1524" s="140" t="s">
        <v>1329</v>
      </c>
      <c r="D1524" s="140" t="s">
        <v>8629</v>
      </c>
      <c r="E1524" s="86"/>
      <c r="F1524" s="86" t="s">
        <v>982</v>
      </c>
      <c r="G1524" s="86">
        <v>4</v>
      </c>
      <c r="H1524" s="86" t="s">
        <v>1057</v>
      </c>
      <c r="I1524" s="86" t="s">
        <v>165</v>
      </c>
      <c r="J1524" s="86" t="s">
        <v>191</v>
      </c>
      <c r="K1524" s="86" t="s">
        <v>220</v>
      </c>
      <c r="L1524" s="86" t="s">
        <v>30</v>
      </c>
      <c r="M1524" s="86" t="s">
        <v>45</v>
      </c>
      <c r="N1524" s="86" t="s">
        <v>45</v>
      </c>
    </row>
    <row r="1525" spans="1:14" ht="15" customHeight="1">
      <c r="A1525" s="140" t="s">
        <v>2122</v>
      </c>
      <c r="B1525" s="140" t="s">
        <v>5989</v>
      </c>
      <c r="C1525" s="140" t="s">
        <v>1329</v>
      </c>
      <c r="D1525" s="140" t="s">
        <v>8530</v>
      </c>
      <c r="E1525" s="86"/>
      <c r="F1525" s="86" t="s">
        <v>981</v>
      </c>
      <c r="G1525" s="86">
        <v>1</v>
      </c>
      <c r="H1525" s="86" t="s">
        <v>1057</v>
      </c>
      <c r="I1525" s="86" t="s">
        <v>57</v>
      </c>
      <c r="J1525" s="86" t="s">
        <v>25</v>
      </c>
      <c r="K1525" s="86" t="s">
        <v>220</v>
      </c>
      <c r="L1525" s="86" t="s">
        <v>30</v>
      </c>
      <c r="M1525" s="86" t="s">
        <v>45</v>
      </c>
      <c r="N1525" s="86" t="s">
        <v>45</v>
      </c>
    </row>
    <row r="1526" spans="1:14" ht="15" customHeight="1">
      <c r="A1526" s="140" t="s">
        <v>2122</v>
      </c>
      <c r="B1526" s="140" t="s">
        <v>5989</v>
      </c>
      <c r="C1526" s="140" t="s">
        <v>8309</v>
      </c>
      <c r="D1526" s="140" t="s">
        <v>8307</v>
      </c>
      <c r="E1526" s="86"/>
      <c r="F1526" s="86" t="s">
        <v>980</v>
      </c>
      <c r="G1526" s="86">
        <v>5</v>
      </c>
      <c r="H1526" s="86" t="s">
        <v>1059</v>
      </c>
      <c r="I1526" s="86" t="s">
        <v>165</v>
      </c>
      <c r="J1526" s="86" t="s">
        <v>23</v>
      </c>
      <c r="K1526" s="86" t="s">
        <v>220</v>
      </c>
      <c r="L1526" s="86" t="s">
        <v>45</v>
      </c>
      <c r="M1526" s="86" t="s">
        <v>45</v>
      </c>
      <c r="N1526" s="86" t="s">
        <v>45</v>
      </c>
    </row>
    <row r="1527" spans="1:14" ht="15" customHeight="1">
      <c r="A1527" s="140" t="s">
        <v>2122</v>
      </c>
      <c r="B1527" s="140" t="s">
        <v>5989</v>
      </c>
      <c r="C1527" s="140" t="s">
        <v>8309</v>
      </c>
      <c r="D1527" s="140" t="s">
        <v>8308</v>
      </c>
      <c r="E1527" s="86"/>
      <c r="F1527" s="86" t="s">
        <v>980</v>
      </c>
      <c r="G1527" s="86">
        <v>5</v>
      </c>
      <c r="H1527" s="86" t="s">
        <v>1060</v>
      </c>
      <c r="I1527" s="86" t="s">
        <v>165</v>
      </c>
      <c r="J1527" s="86" t="s">
        <v>187</v>
      </c>
      <c r="K1527" s="86" t="s">
        <v>220</v>
      </c>
      <c r="L1527" s="86" t="s">
        <v>45</v>
      </c>
      <c r="M1527" s="86" t="s">
        <v>45</v>
      </c>
      <c r="N1527" s="86" t="s">
        <v>45</v>
      </c>
    </row>
    <row r="1528" spans="1:14">
      <c r="A1528" s="140" t="s">
        <v>2122</v>
      </c>
      <c r="B1528" s="140" t="s">
        <v>5989</v>
      </c>
      <c r="C1528" s="140" t="s">
        <v>10859</v>
      </c>
      <c r="D1528" s="140" t="s">
        <v>10856</v>
      </c>
      <c r="E1528" s="86"/>
      <c r="F1528" s="86" t="s">
        <v>980</v>
      </c>
      <c r="G1528" s="86">
        <v>5</v>
      </c>
      <c r="H1528" s="86" t="s">
        <v>1059</v>
      </c>
      <c r="I1528" s="86" t="s">
        <v>36</v>
      </c>
      <c r="J1528" s="86" t="s">
        <v>35</v>
      </c>
      <c r="K1528" s="86" t="s">
        <v>221</v>
      </c>
      <c r="L1528" s="86" t="s">
        <v>45</v>
      </c>
      <c r="M1528" s="86" t="s">
        <v>30</v>
      </c>
      <c r="N1528" s="86" t="s">
        <v>30</v>
      </c>
    </row>
    <row r="1529" spans="1:14" ht="15" customHeight="1">
      <c r="A1529" s="140" t="s">
        <v>2122</v>
      </c>
      <c r="B1529" s="140" t="s">
        <v>5989</v>
      </c>
      <c r="C1529" s="140" t="s">
        <v>1319</v>
      </c>
      <c r="D1529" s="140" t="s">
        <v>9165</v>
      </c>
      <c r="E1529" s="86"/>
      <c r="F1529" s="86" t="s">
        <v>982</v>
      </c>
      <c r="G1529" s="86">
        <v>4</v>
      </c>
      <c r="H1529" s="86" t="s">
        <v>1057</v>
      </c>
      <c r="I1529" s="86" t="s">
        <v>165</v>
      </c>
      <c r="J1529" s="86" t="s">
        <v>21</v>
      </c>
      <c r="K1529" s="86" t="s">
        <v>220</v>
      </c>
      <c r="L1529" s="86" t="s">
        <v>30</v>
      </c>
      <c r="M1529" s="86" t="s">
        <v>45</v>
      </c>
      <c r="N1529" s="86" t="s">
        <v>30</v>
      </c>
    </row>
    <row r="1530" spans="1:14" ht="15" customHeight="1">
      <c r="A1530" s="140" t="s">
        <v>2122</v>
      </c>
      <c r="B1530" s="140" t="s">
        <v>5989</v>
      </c>
      <c r="C1530" s="140" t="s">
        <v>1319</v>
      </c>
      <c r="D1530" s="140" t="s">
        <v>9166</v>
      </c>
      <c r="E1530" s="86"/>
      <c r="F1530" s="86" t="s">
        <v>980</v>
      </c>
      <c r="G1530" s="86">
        <v>5</v>
      </c>
      <c r="H1530" s="86" t="s">
        <v>1057</v>
      </c>
      <c r="I1530" s="86" t="s">
        <v>165</v>
      </c>
      <c r="J1530" s="86" t="s">
        <v>25</v>
      </c>
      <c r="K1530" s="86" t="s">
        <v>220</v>
      </c>
      <c r="L1530" s="86" t="s">
        <v>30</v>
      </c>
      <c r="M1530" s="86" t="s">
        <v>45</v>
      </c>
      <c r="N1530" s="86" t="s">
        <v>30</v>
      </c>
    </row>
    <row r="1531" spans="1:14">
      <c r="A1531" s="140" t="s">
        <v>2122</v>
      </c>
      <c r="B1531" s="140" t="s">
        <v>5989</v>
      </c>
      <c r="C1531" s="140" t="s">
        <v>1337</v>
      </c>
      <c r="D1531" s="140" t="s">
        <v>9780</v>
      </c>
      <c r="E1531" s="86"/>
      <c r="F1531" s="86" t="s">
        <v>979</v>
      </c>
      <c r="G1531" s="86">
        <v>3</v>
      </c>
      <c r="H1531" s="86" t="s">
        <v>1057</v>
      </c>
      <c r="I1531" s="86" t="s">
        <v>36</v>
      </c>
      <c r="J1531" s="86" t="s">
        <v>35</v>
      </c>
      <c r="K1531" s="86" t="s">
        <v>220</v>
      </c>
      <c r="L1531" s="86" t="s">
        <v>30</v>
      </c>
      <c r="M1531" s="86" t="s">
        <v>45</v>
      </c>
      <c r="N1531" s="86" t="s">
        <v>30</v>
      </c>
    </row>
    <row r="1532" spans="1:14" ht="15" customHeight="1">
      <c r="A1532" s="140" t="s">
        <v>2122</v>
      </c>
      <c r="B1532" s="140" t="s">
        <v>5989</v>
      </c>
      <c r="C1532" s="140" t="s">
        <v>5983</v>
      </c>
      <c r="D1532" s="140" t="s">
        <v>10010</v>
      </c>
      <c r="E1532" s="86"/>
      <c r="F1532" s="86" t="s">
        <v>980</v>
      </c>
      <c r="G1532" s="86">
        <v>5</v>
      </c>
      <c r="H1532" s="86" t="s">
        <v>1058</v>
      </c>
      <c r="I1532" s="86" t="s">
        <v>192</v>
      </c>
      <c r="J1532" s="86" t="s">
        <v>35</v>
      </c>
      <c r="K1532" s="86" t="s">
        <v>220</v>
      </c>
      <c r="L1532" s="86" t="s">
        <v>45</v>
      </c>
      <c r="M1532" s="86" t="s">
        <v>30</v>
      </c>
      <c r="N1532" s="86" t="s">
        <v>45</v>
      </c>
    </row>
    <row r="1533" spans="1:14" ht="15" customHeight="1">
      <c r="A1533" s="140" t="s">
        <v>2122</v>
      </c>
      <c r="B1533" s="140" t="s">
        <v>5989</v>
      </c>
      <c r="C1533" s="140" t="s">
        <v>5983</v>
      </c>
      <c r="D1533" s="140" t="s">
        <v>10011</v>
      </c>
      <c r="E1533" s="86"/>
      <c r="F1533" s="86" t="s">
        <v>980</v>
      </c>
      <c r="G1533" s="86">
        <v>5</v>
      </c>
      <c r="H1533" s="86" t="s">
        <v>1057</v>
      </c>
      <c r="I1533" s="86" t="s">
        <v>192</v>
      </c>
      <c r="J1533" s="86" t="s">
        <v>35</v>
      </c>
      <c r="K1533" s="86" t="s">
        <v>220</v>
      </c>
      <c r="L1533" s="86" t="s">
        <v>45</v>
      </c>
      <c r="M1533" s="86" t="s">
        <v>30</v>
      </c>
      <c r="N1533" s="86" t="s">
        <v>45</v>
      </c>
    </row>
    <row r="1534" spans="1:14" ht="15" customHeight="1">
      <c r="A1534" s="140" t="s">
        <v>2122</v>
      </c>
      <c r="B1534" s="140" t="s">
        <v>5989</v>
      </c>
      <c r="C1534" s="140" t="s">
        <v>5983</v>
      </c>
      <c r="D1534" s="140" t="s">
        <v>10012</v>
      </c>
      <c r="E1534" s="86"/>
      <c r="F1534" s="86" t="s">
        <v>980</v>
      </c>
      <c r="G1534" s="86">
        <v>5</v>
      </c>
      <c r="H1534" s="86" t="s">
        <v>1057</v>
      </c>
      <c r="I1534" s="86" t="s">
        <v>192</v>
      </c>
      <c r="J1534" s="86" t="s">
        <v>35</v>
      </c>
      <c r="K1534" s="86" t="s">
        <v>220</v>
      </c>
      <c r="L1534" s="86" t="s">
        <v>45</v>
      </c>
      <c r="M1534" s="86" t="s">
        <v>30</v>
      </c>
      <c r="N1534" s="86" t="s">
        <v>45</v>
      </c>
    </row>
    <row r="1535" spans="1:14" ht="15" customHeight="1">
      <c r="A1535" s="140" t="s">
        <v>2122</v>
      </c>
      <c r="B1535" s="140" t="s">
        <v>5989</v>
      </c>
      <c r="C1535" s="140" t="s">
        <v>7883</v>
      </c>
      <c r="D1535" s="140" t="s">
        <v>7884</v>
      </c>
      <c r="E1535" s="86"/>
      <c r="F1535" s="86" t="s">
        <v>980</v>
      </c>
      <c r="G1535" s="86">
        <v>5</v>
      </c>
      <c r="H1535" s="86" t="s">
        <v>1059</v>
      </c>
      <c r="I1535" s="86" t="s">
        <v>165</v>
      </c>
      <c r="J1535" s="86" t="s">
        <v>191</v>
      </c>
      <c r="K1535" s="86" t="s">
        <v>220</v>
      </c>
      <c r="L1535" s="86" t="s">
        <v>45</v>
      </c>
      <c r="M1535" s="86" t="s">
        <v>45</v>
      </c>
      <c r="N1535" s="86" t="s">
        <v>45</v>
      </c>
    </row>
    <row r="1536" spans="1:14" ht="15" customHeight="1">
      <c r="A1536" s="140" t="s">
        <v>2122</v>
      </c>
      <c r="B1536" s="140" t="s">
        <v>5989</v>
      </c>
      <c r="C1536" s="140" t="s">
        <v>1340</v>
      </c>
      <c r="D1536" s="140" t="s">
        <v>7569</v>
      </c>
      <c r="E1536" s="86"/>
      <c r="F1536" s="86" t="s">
        <v>980</v>
      </c>
      <c r="G1536" s="86">
        <v>5</v>
      </c>
      <c r="H1536" s="86" t="s">
        <v>1057</v>
      </c>
      <c r="I1536" s="86" t="s">
        <v>165</v>
      </c>
      <c r="J1536" s="86" t="s">
        <v>169</v>
      </c>
      <c r="K1536" s="86" t="s">
        <v>220</v>
      </c>
      <c r="L1536" s="86" t="s">
        <v>30</v>
      </c>
      <c r="M1536" s="86" t="s">
        <v>45</v>
      </c>
      <c r="N1536" s="86" t="s">
        <v>45</v>
      </c>
    </row>
    <row r="1537" spans="1:14" ht="15" customHeight="1">
      <c r="A1537" s="140" t="s">
        <v>2122</v>
      </c>
      <c r="B1537" s="140" t="s">
        <v>5989</v>
      </c>
      <c r="C1537" s="73" t="s">
        <v>1340</v>
      </c>
      <c r="D1537" s="140" t="s">
        <v>7568</v>
      </c>
      <c r="E1537" s="86"/>
      <c r="F1537" s="86" t="s">
        <v>980</v>
      </c>
      <c r="G1537" s="86">
        <v>5</v>
      </c>
      <c r="H1537" s="86" t="s">
        <v>1059</v>
      </c>
      <c r="I1537" s="86" t="s">
        <v>165</v>
      </c>
      <c r="J1537" s="86" t="s">
        <v>169</v>
      </c>
      <c r="K1537" s="86" t="s">
        <v>220</v>
      </c>
      <c r="L1537" s="86" t="s">
        <v>30</v>
      </c>
      <c r="M1537" s="86" t="s">
        <v>45</v>
      </c>
      <c r="N1537" s="86" t="s">
        <v>45</v>
      </c>
    </row>
    <row r="1538" spans="1:14" ht="15" customHeight="1">
      <c r="A1538" s="140" t="s">
        <v>2122</v>
      </c>
      <c r="B1538" s="140" t="s">
        <v>5989</v>
      </c>
      <c r="C1538" s="73" t="s">
        <v>1340</v>
      </c>
      <c r="D1538" s="140" t="s">
        <v>8630</v>
      </c>
      <c r="E1538" s="86"/>
      <c r="F1538" s="86" t="s">
        <v>980</v>
      </c>
      <c r="G1538" s="86">
        <v>5</v>
      </c>
      <c r="H1538" s="86" t="s">
        <v>1059</v>
      </c>
      <c r="I1538" s="86" t="s">
        <v>203</v>
      </c>
      <c r="J1538" s="86" t="s">
        <v>35</v>
      </c>
      <c r="K1538" s="86" t="s">
        <v>220</v>
      </c>
      <c r="L1538" s="86" t="s">
        <v>30</v>
      </c>
      <c r="M1538" s="86" t="s">
        <v>45</v>
      </c>
      <c r="N1538" s="86" t="s">
        <v>45</v>
      </c>
    </row>
    <row r="1539" spans="1:14">
      <c r="A1539" s="140" t="s">
        <v>2122</v>
      </c>
      <c r="B1539" s="140" t="s">
        <v>5989</v>
      </c>
      <c r="C1539" s="73" t="s">
        <v>10860</v>
      </c>
      <c r="D1539" s="140" t="s">
        <v>10857</v>
      </c>
      <c r="E1539" s="86"/>
      <c r="F1539" s="86" t="s">
        <v>980</v>
      </c>
      <c r="G1539" s="86">
        <v>5</v>
      </c>
      <c r="H1539" s="86" t="s">
        <v>1057</v>
      </c>
      <c r="I1539" s="86" t="s">
        <v>36</v>
      </c>
      <c r="J1539" s="86" t="s">
        <v>35</v>
      </c>
      <c r="K1539" s="86" t="s">
        <v>220</v>
      </c>
      <c r="L1539" s="86" t="s">
        <v>45</v>
      </c>
      <c r="M1539" s="86" t="s">
        <v>45</v>
      </c>
      <c r="N1539" s="86" t="s">
        <v>30</v>
      </c>
    </row>
    <row r="1540" spans="1:14" ht="15" customHeight="1">
      <c r="A1540" s="140" t="s">
        <v>2122</v>
      </c>
      <c r="B1540" s="140" t="s">
        <v>5989</v>
      </c>
      <c r="C1540" s="818" t="s">
        <v>10860</v>
      </c>
      <c r="D1540" s="140" t="s">
        <v>10858</v>
      </c>
      <c r="E1540" s="86"/>
      <c r="F1540" s="86" t="s">
        <v>980</v>
      </c>
      <c r="G1540" s="86">
        <v>5</v>
      </c>
      <c r="H1540" s="86" t="s">
        <v>1057</v>
      </c>
      <c r="I1540" s="86" t="s">
        <v>165</v>
      </c>
      <c r="J1540" s="86" t="s">
        <v>35</v>
      </c>
      <c r="K1540" s="86" t="s">
        <v>220</v>
      </c>
      <c r="L1540" s="86" t="s">
        <v>45</v>
      </c>
      <c r="M1540" s="86" t="s">
        <v>45</v>
      </c>
      <c r="N1540" s="86" t="s">
        <v>30</v>
      </c>
    </row>
    <row r="1541" spans="1:14" ht="15" customHeight="1">
      <c r="A1541" s="140" t="s">
        <v>2122</v>
      </c>
      <c r="B1541" s="140" t="s">
        <v>5989</v>
      </c>
      <c r="C1541" s="73" t="s">
        <v>1342</v>
      </c>
      <c r="D1541" s="140" t="s">
        <v>6953</v>
      </c>
      <c r="E1541" s="86"/>
      <c r="F1541" s="86" t="s">
        <v>980</v>
      </c>
      <c r="G1541" s="86">
        <v>5</v>
      </c>
      <c r="H1541" s="86" t="s">
        <v>1059</v>
      </c>
      <c r="I1541" s="86" t="s">
        <v>165</v>
      </c>
      <c r="J1541" s="86" t="s">
        <v>169</v>
      </c>
      <c r="K1541" s="86" t="s">
        <v>220</v>
      </c>
      <c r="L1541" s="86" t="s">
        <v>45</v>
      </c>
      <c r="M1541" s="86" t="s">
        <v>45</v>
      </c>
      <c r="N1541" s="86" t="s">
        <v>45</v>
      </c>
    </row>
    <row r="1542" spans="1:14" ht="15" customHeight="1">
      <c r="A1542" s="140" t="s">
        <v>2122</v>
      </c>
      <c r="B1542" s="140" t="s">
        <v>5989</v>
      </c>
      <c r="C1542" s="73" t="s">
        <v>1342</v>
      </c>
      <c r="D1542" s="140" t="s">
        <v>6954</v>
      </c>
      <c r="E1542" s="86"/>
      <c r="F1542" s="86" t="s">
        <v>980</v>
      </c>
      <c r="G1542" s="86">
        <v>5</v>
      </c>
      <c r="H1542" s="86" t="s">
        <v>1059</v>
      </c>
      <c r="I1542" s="86" t="s">
        <v>165</v>
      </c>
      <c r="J1542" s="86" t="s">
        <v>22</v>
      </c>
      <c r="K1542" s="86" t="s">
        <v>220</v>
      </c>
      <c r="L1542" s="86" t="s">
        <v>45</v>
      </c>
      <c r="M1542" s="86" t="s">
        <v>45</v>
      </c>
      <c r="N1542" s="86" t="s">
        <v>45</v>
      </c>
    </row>
    <row r="1543" spans="1:14" ht="15" customHeight="1">
      <c r="A1543" s="140" t="s">
        <v>2122</v>
      </c>
      <c r="B1543" s="140" t="s">
        <v>5989</v>
      </c>
      <c r="C1543" s="73" t="s">
        <v>1342</v>
      </c>
      <c r="D1543" s="140" t="s">
        <v>8679</v>
      </c>
      <c r="E1543" s="86"/>
      <c r="F1543" s="86" t="s">
        <v>980</v>
      </c>
      <c r="G1543" s="86">
        <v>5</v>
      </c>
      <c r="H1543" s="86" t="s">
        <v>1059</v>
      </c>
      <c r="I1543" s="86" t="s">
        <v>165</v>
      </c>
      <c r="J1543" s="86" t="s">
        <v>22</v>
      </c>
      <c r="K1543" s="86" t="s">
        <v>220</v>
      </c>
      <c r="L1543" s="86" t="s">
        <v>45</v>
      </c>
      <c r="M1543" s="86" t="s">
        <v>45</v>
      </c>
      <c r="N1543" s="86" t="s">
        <v>45</v>
      </c>
    </row>
    <row r="1544" spans="1:14" ht="15" customHeight="1">
      <c r="A1544" s="140" t="s">
        <v>2122</v>
      </c>
      <c r="B1544" s="140" t="s">
        <v>5989</v>
      </c>
      <c r="C1544" s="140" t="s">
        <v>1323</v>
      </c>
      <c r="D1544" s="140" t="s">
        <v>7567</v>
      </c>
      <c r="E1544" s="86"/>
      <c r="F1544" s="86" t="s">
        <v>979</v>
      </c>
      <c r="G1544" s="86">
        <v>3</v>
      </c>
      <c r="H1544" s="86" t="s">
        <v>1057</v>
      </c>
      <c r="I1544" s="86" t="s">
        <v>36</v>
      </c>
      <c r="J1544" s="86" t="s">
        <v>180</v>
      </c>
      <c r="K1544" s="86" t="s">
        <v>221</v>
      </c>
      <c r="L1544" s="86" t="s">
        <v>30</v>
      </c>
      <c r="M1544" s="86" t="s">
        <v>45</v>
      </c>
      <c r="N1544" s="86" t="s">
        <v>45</v>
      </c>
    </row>
    <row r="1545" spans="1:14" ht="15" customHeight="1">
      <c r="A1545" s="140" t="s">
        <v>2122</v>
      </c>
      <c r="B1545" s="140" t="s">
        <v>5989</v>
      </c>
      <c r="C1545" s="140" t="s">
        <v>1323</v>
      </c>
      <c r="D1545" s="140" t="s">
        <v>7566</v>
      </c>
      <c r="E1545" s="86"/>
      <c r="F1545" s="86" t="s">
        <v>979</v>
      </c>
      <c r="G1545" s="86">
        <v>3</v>
      </c>
      <c r="H1545" s="86" t="s">
        <v>1059</v>
      </c>
      <c r="I1545" s="86" t="s">
        <v>36</v>
      </c>
      <c r="J1545" s="86" t="s">
        <v>180</v>
      </c>
      <c r="K1545" s="86" t="s">
        <v>221</v>
      </c>
      <c r="L1545" s="86" t="s">
        <v>30</v>
      </c>
      <c r="M1545" s="86" t="s">
        <v>45</v>
      </c>
      <c r="N1545" s="86" t="s">
        <v>45</v>
      </c>
    </row>
    <row r="1546" spans="1:14" ht="15" customHeight="1">
      <c r="A1546" s="140" t="s">
        <v>2122</v>
      </c>
      <c r="B1546" s="140" t="s">
        <v>5989</v>
      </c>
      <c r="C1546" s="140" t="s">
        <v>1323</v>
      </c>
      <c r="D1546" s="140" t="s">
        <v>8680</v>
      </c>
      <c r="E1546" s="86"/>
      <c r="F1546" s="86" t="s">
        <v>982</v>
      </c>
      <c r="G1546" s="86">
        <v>4</v>
      </c>
      <c r="H1546" s="86" t="s">
        <v>1057</v>
      </c>
      <c r="I1546" s="86" t="s">
        <v>192</v>
      </c>
      <c r="J1546" s="86" t="s">
        <v>35</v>
      </c>
      <c r="K1546" s="86" t="s">
        <v>220</v>
      </c>
      <c r="L1546" s="86" t="s">
        <v>45</v>
      </c>
      <c r="M1546" s="86" t="s">
        <v>45</v>
      </c>
      <c r="N1546" s="86" t="s">
        <v>45</v>
      </c>
    </row>
    <row r="1547" spans="1:14" ht="15" customHeight="1">
      <c r="A1547" s="140" t="s">
        <v>2122</v>
      </c>
      <c r="B1547" s="140" t="s">
        <v>5989</v>
      </c>
      <c r="C1547" s="140" t="s">
        <v>1323</v>
      </c>
      <c r="D1547" s="140" t="s">
        <v>7935</v>
      </c>
      <c r="E1547" s="86"/>
      <c r="F1547" s="86" t="s">
        <v>980</v>
      </c>
      <c r="G1547" s="86">
        <v>5</v>
      </c>
      <c r="H1547" s="86" t="s">
        <v>1057</v>
      </c>
      <c r="I1547" s="86" t="s">
        <v>165</v>
      </c>
      <c r="J1547" s="86" t="s">
        <v>35</v>
      </c>
      <c r="K1547" s="86" t="s">
        <v>220</v>
      </c>
      <c r="L1547" s="86" t="s">
        <v>30</v>
      </c>
      <c r="M1547" s="86" t="s">
        <v>45</v>
      </c>
      <c r="N1547" s="86" t="s">
        <v>45</v>
      </c>
    </row>
    <row r="1548" spans="1:14" ht="15" customHeight="1">
      <c r="A1548" s="140" t="s">
        <v>2122</v>
      </c>
      <c r="B1548" s="140" t="s">
        <v>5989</v>
      </c>
      <c r="C1548" s="140" t="s">
        <v>1323</v>
      </c>
      <c r="D1548" s="140" t="s">
        <v>7565</v>
      </c>
      <c r="E1548" s="86"/>
      <c r="F1548" s="86" t="s">
        <v>981</v>
      </c>
      <c r="G1548" s="86">
        <v>1</v>
      </c>
      <c r="H1548" s="86" t="s">
        <v>1057</v>
      </c>
      <c r="I1548" s="86" t="s">
        <v>190</v>
      </c>
      <c r="J1548" s="86" t="s">
        <v>25</v>
      </c>
      <c r="K1548" s="86" t="s">
        <v>220</v>
      </c>
      <c r="L1548" s="86" t="s">
        <v>30</v>
      </c>
      <c r="M1548" s="86" t="s">
        <v>45</v>
      </c>
      <c r="N1548" s="86" t="s">
        <v>45</v>
      </c>
    </row>
    <row r="1549" spans="1:14" ht="15" customHeight="1">
      <c r="A1549" s="140" t="s">
        <v>2122</v>
      </c>
      <c r="B1549" s="140" t="s">
        <v>5989</v>
      </c>
      <c r="C1549" s="140" t="s">
        <v>1323</v>
      </c>
      <c r="D1549" s="140" t="s">
        <v>7564</v>
      </c>
      <c r="E1549" s="86"/>
      <c r="F1549" s="86" t="s">
        <v>981</v>
      </c>
      <c r="G1549" s="86">
        <v>1</v>
      </c>
      <c r="H1549" s="86" t="s">
        <v>1059</v>
      </c>
      <c r="I1549" s="86" t="s">
        <v>190</v>
      </c>
      <c r="J1549" s="86" t="s">
        <v>25</v>
      </c>
      <c r="K1549" s="86" t="s">
        <v>220</v>
      </c>
      <c r="L1549" s="86" t="s">
        <v>30</v>
      </c>
      <c r="M1549" s="86" t="s">
        <v>45</v>
      </c>
      <c r="N1549" s="86" t="s">
        <v>45</v>
      </c>
    </row>
    <row r="1550" spans="1:14" ht="15" customHeight="1">
      <c r="A1550" s="140" t="s">
        <v>2122</v>
      </c>
      <c r="B1550" s="140" t="s">
        <v>11092</v>
      </c>
      <c r="C1550" s="140" t="s">
        <v>1318</v>
      </c>
      <c r="D1550" s="140" t="s">
        <v>7586</v>
      </c>
      <c r="E1550" s="86"/>
      <c r="F1550" s="86" t="s">
        <v>980</v>
      </c>
      <c r="G1550" s="86">
        <v>5</v>
      </c>
      <c r="H1550" s="86" t="s">
        <v>1057</v>
      </c>
      <c r="I1550" s="86" t="s">
        <v>165</v>
      </c>
      <c r="J1550" s="86" t="s">
        <v>35</v>
      </c>
      <c r="K1550" s="86" t="s">
        <v>6535</v>
      </c>
      <c r="L1550" s="86" t="s">
        <v>30</v>
      </c>
      <c r="M1550" s="86" t="s">
        <v>45</v>
      </c>
      <c r="N1550" s="86" t="s">
        <v>45</v>
      </c>
    </row>
    <row r="1551" spans="1:14" ht="15" customHeight="1">
      <c r="A1551" s="140" t="s">
        <v>2122</v>
      </c>
      <c r="B1551" s="140" t="s">
        <v>11092</v>
      </c>
      <c r="C1551" s="140" t="s">
        <v>1318</v>
      </c>
      <c r="D1551" s="140" t="s">
        <v>7879</v>
      </c>
      <c r="E1551" s="86"/>
      <c r="F1551" s="86" t="s">
        <v>982</v>
      </c>
      <c r="G1551" s="86">
        <v>4</v>
      </c>
      <c r="H1551" s="86" t="s">
        <v>1057</v>
      </c>
      <c r="I1551" s="86" t="s">
        <v>192</v>
      </c>
      <c r="J1551" s="86" t="s">
        <v>35</v>
      </c>
      <c r="K1551" s="86" t="s">
        <v>6535</v>
      </c>
      <c r="L1551" s="86" t="s">
        <v>45</v>
      </c>
      <c r="M1551" s="86" t="s">
        <v>45</v>
      </c>
      <c r="N1551" s="86" t="s">
        <v>30</v>
      </c>
    </row>
    <row r="1552" spans="1:14" ht="15" customHeight="1">
      <c r="A1552" s="140" t="s">
        <v>2122</v>
      </c>
      <c r="B1552" s="140" t="s">
        <v>11092</v>
      </c>
      <c r="C1552" s="140" t="s">
        <v>1318</v>
      </c>
      <c r="D1552" s="140" t="s">
        <v>7652</v>
      </c>
      <c r="E1552" s="86"/>
      <c r="F1552" s="86" t="s">
        <v>982</v>
      </c>
      <c r="G1552" s="86">
        <v>4</v>
      </c>
      <c r="H1552" s="86" t="s">
        <v>1059</v>
      </c>
      <c r="I1552" s="86" t="s">
        <v>192</v>
      </c>
      <c r="J1552" s="86" t="s">
        <v>191</v>
      </c>
      <c r="K1552" s="86" t="s">
        <v>220</v>
      </c>
      <c r="L1552" s="86" t="s">
        <v>30</v>
      </c>
      <c r="M1552" s="86" t="s">
        <v>45</v>
      </c>
      <c r="N1552" s="86" t="s">
        <v>45</v>
      </c>
    </row>
    <row r="1553" spans="1:14" ht="15" customHeight="1">
      <c r="A1553" s="140" t="s">
        <v>2122</v>
      </c>
      <c r="B1553" s="140" t="s">
        <v>11092</v>
      </c>
      <c r="C1553" s="140" t="s">
        <v>1318</v>
      </c>
      <c r="D1553" s="140" t="s">
        <v>7653</v>
      </c>
      <c r="E1553" s="86"/>
      <c r="F1553" s="86" t="s">
        <v>982</v>
      </c>
      <c r="G1553" s="86">
        <v>4</v>
      </c>
      <c r="H1553" s="86" t="s">
        <v>1058</v>
      </c>
      <c r="I1553" s="86" t="s">
        <v>192</v>
      </c>
      <c r="J1553" s="86" t="s">
        <v>191</v>
      </c>
      <c r="K1553" s="86" t="s">
        <v>220</v>
      </c>
      <c r="L1553" s="86" t="s">
        <v>30</v>
      </c>
      <c r="M1553" s="86" t="s">
        <v>45</v>
      </c>
      <c r="N1553" s="86" t="s">
        <v>30</v>
      </c>
    </row>
    <row r="1554" spans="1:14" ht="15" customHeight="1">
      <c r="A1554" s="140" t="s">
        <v>2122</v>
      </c>
      <c r="B1554" s="140" t="s">
        <v>11092</v>
      </c>
      <c r="C1554" s="140" t="s">
        <v>1318</v>
      </c>
      <c r="D1554" s="140" t="s">
        <v>7654</v>
      </c>
      <c r="E1554" s="86"/>
      <c r="F1554" s="86" t="s">
        <v>982</v>
      </c>
      <c r="G1554" s="86">
        <v>4</v>
      </c>
      <c r="H1554" s="86" t="s">
        <v>1061</v>
      </c>
      <c r="I1554" s="86" t="s">
        <v>192</v>
      </c>
      <c r="J1554" s="86" t="s">
        <v>191</v>
      </c>
      <c r="K1554" s="86" t="s">
        <v>220</v>
      </c>
      <c r="L1554" s="86" t="s">
        <v>30</v>
      </c>
      <c r="M1554" s="86" t="s">
        <v>45</v>
      </c>
      <c r="N1554" s="86" t="s">
        <v>30</v>
      </c>
    </row>
    <row r="1555" spans="1:14" ht="15" customHeight="1">
      <c r="A1555" s="140" t="s">
        <v>2122</v>
      </c>
      <c r="B1555" s="140" t="s">
        <v>11092</v>
      </c>
      <c r="C1555" s="140" t="s">
        <v>1318</v>
      </c>
      <c r="D1555" s="140" t="s">
        <v>7655</v>
      </c>
      <c r="E1555" s="86"/>
      <c r="F1555" s="86" t="s">
        <v>982</v>
      </c>
      <c r="G1555" s="86">
        <v>4</v>
      </c>
      <c r="H1555" s="86" t="s">
        <v>1057</v>
      </c>
      <c r="I1555" s="86" t="s">
        <v>192</v>
      </c>
      <c r="J1555" s="86" t="s">
        <v>191</v>
      </c>
      <c r="K1555" s="86" t="s">
        <v>220</v>
      </c>
      <c r="L1555" s="86" t="s">
        <v>30</v>
      </c>
      <c r="M1555" s="86" t="s">
        <v>45</v>
      </c>
      <c r="N1555" s="86" t="s">
        <v>30</v>
      </c>
    </row>
    <row r="1556" spans="1:14" ht="15" customHeight="1">
      <c r="A1556" s="140" t="s">
        <v>2122</v>
      </c>
      <c r="B1556" s="140" t="s">
        <v>11092</v>
      </c>
      <c r="C1556" s="140" t="s">
        <v>1318</v>
      </c>
      <c r="D1556" s="140" t="s">
        <v>8306</v>
      </c>
      <c r="E1556" s="86"/>
      <c r="F1556" s="86" t="s">
        <v>983</v>
      </c>
      <c r="G1556" s="86">
        <v>2</v>
      </c>
      <c r="H1556" s="86" t="s">
        <v>1057</v>
      </c>
      <c r="I1556" s="86" t="s">
        <v>36</v>
      </c>
      <c r="J1556" s="86" t="s">
        <v>191</v>
      </c>
      <c r="K1556" s="86" t="s">
        <v>221</v>
      </c>
      <c r="L1556" s="86" t="s">
        <v>45</v>
      </c>
      <c r="M1556" s="86" t="s">
        <v>45</v>
      </c>
      <c r="N1556" s="86" t="s">
        <v>30</v>
      </c>
    </row>
    <row r="1557" spans="1:14" ht="15" customHeight="1">
      <c r="A1557" s="140" t="s">
        <v>2122</v>
      </c>
      <c r="B1557" s="140" t="s">
        <v>11092</v>
      </c>
      <c r="C1557" s="140" t="s">
        <v>6399</v>
      </c>
      <c r="D1557" s="140" t="s">
        <v>7422</v>
      </c>
      <c r="E1557" s="86"/>
      <c r="F1557" s="86" t="s">
        <v>980</v>
      </c>
      <c r="G1557" s="86">
        <v>5</v>
      </c>
      <c r="H1557" s="86" t="s">
        <v>1059</v>
      </c>
      <c r="I1557" s="86" t="s">
        <v>165</v>
      </c>
      <c r="J1557" s="86" t="s">
        <v>180</v>
      </c>
      <c r="K1557" s="86" t="s">
        <v>220</v>
      </c>
      <c r="L1557" s="86" t="s">
        <v>45</v>
      </c>
      <c r="M1557" s="86" t="s">
        <v>30</v>
      </c>
      <c r="N1557" s="86" t="s">
        <v>45</v>
      </c>
    </row>
    <row r="1558" spans="1:14" ht="15" customHeight="1">
      <c r="A1558" s="140" t="s">
        <v>2122</v>
      </c>
      <c r="B1558" s="140" t="s">
        <v>11092</v>
      </c>
      <c r="C1558" s="140" t="s">
        <v>6399</v>
      </c>
      <c r="D1558" s="140" t="s">
        <v>7925</v>
      </c>
      <c r="E1558" s="86"/>
      <c r="F1558" s="86" t="s">
        <v>980</v>
      </c>
      <c r="G1558" s="86">
        <v>5</v>
      </c>
      <c r="H1558" s="86" t="s">
        <v>1059</v>
      </c>
      <c r="I1558" s="86" t="s">
        <v>165</v>
      </c>
      <c r="J1558" s="86" t="s">
        <v>35</v>
      </c>
      <c r="K1558" s="86" t="s">
        <v>220</v>
      </c>
      <c r="L1558" s="86" t="s">
        <v>45</v>
      </c>
      <c r="M1558" s="86" t="s">
        <v>30</v>
      </c>
      <c r="N1558" s="86" t="s">
        <v>45</v>
      </c>
    </row>
    <row r="1559" spans="1:14" ht="15" customHeight="1">
      <c r="A1559" s="140" t="s">
        <v>2122</v>
      </c>
      <c r="B1559" s="140" t="s">
        <v>11092</v>
      </c>
      <c r="C1559" s="140" t="s">
        <v>6399</v>
      </c>
      <c r="D1559" s="140" t="s">
        <v>7423</v>
      </c>
      <c r="E1559" s="86"/>
      <c r="F1559" s="86" t="s">
        <v>980</v>
      </c>
      <c r="G1559" s="86">
        <v>5</v>
      </c>
      <c r="H1559" s="86" t="s">
        <v>1059</v>
      </c>
      <c r="I1559" s="86" t="s">
        <v>165</v>
      </c>
      <c r="J1559" s="86" t="s">
        <v>35</v>
      </c>
      <c r="K1559" s="86" t="s">
        <v>220</v>
      </c>
      <c r="L1559" s="86" t="s">
        <v>45</v>
      </c>
      <c r="M1559" s="86" t="s">
        <v>30</v>
      </c>
      <c r="N1559" s="86" t="s">
        <v>45</v>
      </c>
    </row>
    <row r="1560" spans="1:14" ht="15" customHeight="1">
      <c r="A1560" s="140" t="s">
        <v>2122</v>
      </c>
      <c r="B1560" s="140" t="s">
        <v>11092</v>
      </c>
      <c r="C1560" s="140" t="s">
        <v>6399</v>
      </c>
      <c r="D1560" s="140" t="s">
        <v>7926</v>
      </c>
      <c r="E1560" s="86"/>
      <c r="F1560" s="86" t="s">
        <v>980</v>
      </c>
      <c r="G1560" s="86">
        <v>5</v>
      </c>
      <c r="H1560" s="86" t="s">
        <v>1059</v>
      </c>
      <c r="I1560" s="86" t="s">
        <v>165</v>
      </c>
      <c r="J1560" s="86" t="s">
        <v>191</v>
      </c>
      <c r="K1560" s="86" t="s">
        <v>220</v>
      </c>
      <c r="L1560" s="86" t="s">
        <v>45</v>
      </c>
      <c r="M1560" s="86" t="s">
        <v>30</v>
      </c>
      <c r="N1560" s="86" t="s">
        <v>45</v>
      </c>
    </row>
    <row r="1561" spans="1:14" ht="15" customHeight="1">
      <c r="A1561" s="140" t="s">
        <v>2122</v>
      </c>
      <c r="B1561" s="140" t="s">
        <v>11092</v>
      </c>
      <c r="C1561" s="140" t="s">
        <v>5986</v>
      </c>
      <c r="D1561" s="140" t="s">
        <v>5984</v>
      </c>
      <c r="E1561" s="86"/>
      <c r="F1561" s="86" t="s">
        <v>980</v>
      </c>
      <c r="G1561" s="86">
        <v>5</v>
      </c>
      <c r="H1561" s="86" t="s">
        <v>1057</v>
      </c>
      <c r="I1561" s="86" t="s">
        <v>192</v>
      </c>
      <c r="J1561" s="86" t="s">
        <v>35</v>
      </c>
      <c r="K1561" s="86" t="s">
        <v>220</v>
      </c>
      <c r="L1561" s="86" t="s">
        <v>45</v>
      </c>
      <c r="M1561" s="86" t="s">
        <v>30</v>
      </c>
      <c r="N1561" s="86" t="s">
        <v>45</v>
      </c>
    </row>
    <row r="1562" spans="1:14" ht="15" customHeight="1">
      <c r="A1562" s="140" t="s">
        <v>2122</v>
      </c>
      <c r="B1562" s="140" t="s">
        <v>11092</v>
      </c>
      <c r="C1562" s="140" t="s">
        <v>5986</v>
      </c>
      <c r="D1562" s="140" t="s">
        <v>5985</v>
      </c>
      <c r="E1562" s="86"/>
      <c r="F1562" s="86" t="s">
        <v>980</v>
      </c>
      <c r="G1562" s="86">
        <v>5</v>
      </c>
      <c r="H1562" s="86" t="s">
        <v>1059</v>
      </c>
      <c r="I1562" s="86" t="s">
        <v>192</v>
      </c>
      <c r="J1562" s="86" t="s">
        <v>35</v>
      </c>
      <c r="K1562" s="86" t="s">
        <v>220</v>
      </c>
      <c r="L1562" s="86" t="s">
        <v>45</v>
      </c>
      <c r="M1562" s="86" t="s">
        <v>30</v>
      </c>
      <c r="N1562" s="86" t="s">
        <v>45</v>
      </c>
    </row>
    <row r="1563" spans="1:14" ht="15" customHeight="1">
      <c r="A1563" s="140" t="s">
        <v>2122</v>
      </c>
      <c r="B1563" s="140" t="s">
        <v>11092</v>
      </c>
      <c r="C1563" s="140" t="s">
        <v>7372</v>
      </c>
      <c r="D1563" s="140" t="s">
        <v>9164</v>
      </c>
      <c r="E1563" s="86"/>
      <c r="F1563" s="86" t="s">
        <v>982</v>
      </c>
      <c r="G1563" s="86">
        <v>4</v>
      </c>
      <c r="H1563" s="86" t="s">
        <v>1057</v>
      </c>
      <c r="I1563" s="86" t="s">
        <v>192</v>
      </c>
      <c r="J1563" s="86" t="s">
        <v>35</v>
      </c>
      <c r="K1563" s="86" t="s">
        <v>220</v>
      </c>
      <c r="L1563" s="86" t="s">
        <v>45</v>
      </c>
      <c r="M1563" s="86" t="s">
        <v>45</v>
      </c>
      <c r="N1563" s="86" t="s">
        <v>30</v>
      </c>
    </row>
    <row r="1564" spans="1:14" ht="15" customHeight="1">
      <c r="A1564" s="140" t="s">
        <v>2122</v>
      </c>
      <c r="B1564" s="140" t="s">
        <v>11092</v>
      </c>
      <c r="C1564" s="140" t="s">
        <v>7372</v>
      </c>
      <c r="D1564" s="140" t="s">
        <v>8826</v>
      </c>
      <c r="E1564" s="86"/>
      <c r="F1564" s="86" t="s">
        <v>982</v>
      </c>
      <c r="G1564" s="86">
        <v>4</v>
      </c>
      <c r="H1564" s="86" t="s">
        <v>1059</v>
      </c>
      <c r="I1564" s="86" t="s">
        <v>165</v>
      </c>
      <c r="J1564" s="86" t="s">
        <v>35</v>
      </c>
      <c r="K1564" s="86" t="s">
        <v>220</v>
      </c>
      <c r="L1564" s="86" t="s">
        <v>45</v>
      </c>
      <c r="M1564" s="86" t="s">
        <v>45</v>
      </c>
      <c r="N1564" s="86" t="s">
        <v>45</v>
      </c>
    </row>
    <row r="1565" spans="1:14" ht="15" customHeight="1">
      <c r="A1565" s="140" t="s">
        <v>2122</v>
      </c>
      <c r="B1565" s="140" t="s">
        <v>11092</v>
      </c>
      <c r="C1565" s="140" t="s">
        <v>1320</v>
      </c>
      <c r="D1565" s="140" t="s">
        <v>7927</v>
      </c>
      <c r="E1565" s="86"/>
      <c r="F1565" s="86" t="s">
        <v>980</v>
      </c>
      <c r="G1565" s="86">
        <v>5</v>
      </c>
      <c r="H1565" s="86" t="s">
        <v>1059</v>
      </c>
      <c r="I1565" s="86" t="s">
        <v>165</v>
      </c>
      <c r="J1565" s="86" t="s">
        <v>180</v>
      </c>
      <c r="K1565" s="86" t="s">
        <v>220</v>
      </c>
      <c r="L1565" s="86" t="s">
        <v>30</v>
      </c>
      <c r="M1565" s="86" t="s">
        <v>45</v>
      </c>
      <c r="N1565" s="86" t="s">
        <v>30</v>
      </c>
    </row>
    <row r="1566" spans="1:14" ht="15" customHeight="1">
      <c r="A1566" s="140" t="s">
        <v>2122</v>
      </c>
      <c r="B1566" s="140" t="s">
        <v>11092</v>
      </c>
      <c r="C1566" s="140" t="s">
        <v>1320</v>
      </c>
      <c r="D1566" s="140" t="s">
        <v>7582</v>
      </c>
      <c r="E1566" s="86"/>
      <c r="F1566" s="86" t="s">
        <v>980</v>
      </c>
      <c r="G1566" s="86">
        <v>5</v>
      </c>
      <c r="H1566" s="86" t="s">
        <v>1057</v>
      </c>
      <c r="I1566" s="86" t="s">
        <v>165</v>
      </c>
      <c r="J1566" s="86" t="s">
        <v>23</v>
      </c>
      <c r="K1566" s="86" t="s">
        <v>220</v>
      </c>
      <c r="L1566" s="86" t="s">
        <v>30</v>
      </c>
      <c r="M1566" s="86" t="s">
        <v>45</v>
      </c>
      <c r="N1566" s="86" t="s">
        <v>45</v>
      </c>
    </row>
    <row r="1567" spans="1:14" ht="15" customHeight="1">
      <c r="A1567" s="140" t="s">
        <v>2122</v>
      </c>
      <c r="B1567" s="140" t="s">
        <v>11092</v>
      </c>
      <c r="C1567" s="140" t="s">
        <v>1320</v>
      </c>
      <c r="D1567" s="140" t="s">
        <v>7581</v>
      </c>
      <c r="E1567" s="86"/>
      <c r="F1567" s="86" t="s">
        <v>980</v>
      </c>
      <c r="G1567" s="86">
        <v>5</v>
      </c>
      <c r="H1567" s="86" t="s">
        <v>1059</v>
      </c>
      <c r="I1567" s="86" t="s">
        <v>165</v>
      </c>
      <c r="J1567" s="86" t="s">
        <v>23</v>
      </c>
      <c r="K1567" s="86" t="s">
        <v>220</v>
      </c>
      <c r="L1567" s="86" t="s">
        <v>30</v>
      </c>
      <c r="M1567" s="86" t="s">
        <v>45</v>
      </c>
      <c r="N1567" s="86" t="s">
        <v>45</v>
      </c>
    </row>
    <row r="1568" spans="1:14" ht="15" customHeight="1">
      <c r="A1568" s="140" t="s">
        <v>2122</v>
      </c>
      <c r="B1568" s="140" t="s">
        <v>11092</v>
      </c>
      <c r="C1568" s="140" t="s">
        <v>1320</v>
      </c>
      <c r="D1568" s="140" t="s">
        <v>7580</v>
      </c>
      <c r="E1568" s="86"/>
      <c r="F1568" s="86" t="s">
        <v>980</v>
      </c>
      <c r="G1568" s="86">
        <v>5</v>
      </c>
      <c r="H1568" s="86" t="s">
        <v>1057</v>
      </c>
      <c r="I1568" s="86" t="s">
        <v>165</v>
      </c>
      <c r="J1568" s="86" t="s">
        <v>187</v>
      </c>
      <c r="K1568" s="86" t="s">
        <v>220</v>
      </c>
      <c r="L1568" s="86" t="s">
        <v>30</v>
      </c>
      <c r="M1568" s="86" t="s">
        <v>45</v>
      </c>
      <c r="N1568" s="86" t="s">
        <v>45</v>
      </c>
    </row>
    <row r="1569" spans="1:14" ht="15" customHeight="1">
      <c r="A1569" s="140" t="s">
        <v>2122</v>
      </c>
      <c r="B1569" s="140" t="s">
        <v>11092</v>
      </c>
      <c r="C1569" s="140" t="s">
        <v>1320</v>
      </c>
      <c r="D1569" s="140" t="s">
        <v>7579</v>
      </c>
      <c r="E1569" s="86"/>
      <c r="F1569" s="86" t="s">
        <v>980</v>
      </c>
      <c r="G1569" s="86">
        <v>5</v>
      </c>
      <c r="H1569" s="86" t="s">
        <v>1059</v>
      </c>
      <c r="I1569" s="86" t="s">
        <v>165</v>
      </c>
      <c r="J1569" s="86" t="s">
        <v>187</v>
      </c>
      <c r="K1569" s="86" t="s">
        <v>220</v>
      </c>
      <c r="L1569" s="86" t="s">
        <v>30</v>
      </c>
      <c r="M1569" s="86" t="s">
        <v>45</v>
      </c>
      <c r="N1569" s="86" t="s">
        <v>45</v>
      </c>
    </row>
    <row r="1570" spans="1:14" ht="15" customHeight="1">
      <c r="A1570" s="140" t="s">
        <v>2122</v>
      </c>
      <c r="B1570" s="140" t="s">
        <v>11092</v>
      </c>
      <c r="C1570" s="140" t="s">
        <v>1320</v>
      </c>
      <c r="D1570" s="140" t="s">
        <v>8828</v>
      </c>
      <c r="E1570" s="86"/>
      <c r="F1570" s="86" t="s">
        <v>981</v>
      </c>
      <c r="G1570" s="86">
        <v>1</v>
      </c>
      <c r="H1570" s="86" t="s">
        <v>1059</v>
      </c>
      <c r="I1570" s="86" t="s">
        <v>57</v>
      </c>
      <c r="J1570" s="86" t="s">
        <v>191</v>
      </c>
      <c r="K1570" s="86" t="s">
        <v>220</v>
      </c>
      <c r="L1570" s="86" t="s">
        <v>45</v>
      </c>
      <c r="M1570" s="86" t="s">
        <v>45</v>
      </c>
      <c r="N1570" s="86" t="s">
        <v>30</v>
      </c>
    </row>
    <row r="1571" spans="1:14" ht="15" customHeight="1">
      <c r="A1571" s="140" t="s">
        <v>2122</v>
      </c>
      <c r="B1571" s="140" t="s">
        <v>11092</v>
      </c>
      <c r="C1571" s="140" t="s">
        <v>1320</v>
      </c>
      <c r="D1571" s="140" t="s">
        <v>7578</v>
      </c>
      <c r="E1571" s="86"/>
      <c r="F1571" s="86" t="s">
        <v>979</v>
      </c>
      <c r="G1571" s="86">
        <v>3</v>
      </c>
      <c r="H1571" s="86" t="s">
        <v>1059</v>
      </c>
      <c r="I1571" s="86" t="s">
        <v>36</v>
      </c>
      <c r="J1571" s="86" t="s">
        <v>191</v>
      </c>
      <c r="K1571" s="86" t="s">
        <v>221</v>
      </c>
      <c r="L1571" s="86" t="s">
        <v>30</v>
      </c>
      <c r="M1571" s="86" t="s">
        <v>45</v>
      </c>
      <c r="N1571" s="86" t="s">
        <v>45</v>
      </c>
    </row>
    <row r="1572" spans="1:14" ht="15" customHeight="1">
      <c r="A1572" s="140" t="s">
        <v>2122</v>
      </c>
      <c r="B1572" s="140" t="s">
        <v>11092</v>
      </c>
      <c r="C1572" s="140" t="s">
        <v>1320</v>
      </c>
      <c r="D1572" s="140" t="s">
        <v>7577</v>
      </c>
      <c r="E1572" s="86"/>
      <c r="F1572" s="86" t="s">
        <v>979</v>
      </c>
      <c r="G1572" s="86">
        <v>3</v>
      </c>
      <c r="H1572" s="86" t="s">
        <v>1061</v>
      </c>
      <c r="I1572" s="86" t="s">
        <v>36</v>
      </c>
      <c r="J1572" s="86" t="s">
        <v>191</v>
      </c>
      <c r="K1572" s="86" t="s">
        <v>221</v>
      </c>
      <c r="L1572" s="86" t="s">
        <v>30</v>
      </c>
      <c r="M1572" s="86" t="s">
        <v>45</v>
      </c>
      <c r="N1572" s="86" t="s">
        <v>30</v>
      </c>
    </row>
    <row r="1573" spans="1:14" ht="15" customHeight="1">
      <c r="A1573" s="140" t="s">
        <v>2122</v>
      </c>
      <c r="B1573" s="140" t="s">
        <v>11092</v>
      </c>
      <c r="C1573" s="140" t="s">
        <v>1320</v>
      </c>
      <c r="D1573" s="140" t="s">
        <v>6392</v>
      </c>
      <c r="E1573" s="86"/>
      <c r="F1573" s="86" t="s">
        <v>979</v>
      </c>
      <c r="G1573" s="86">
        <v>3</v>
      </c>
      <c r="H1573" s="86" t="s">
        <v>1057</v>
      </c>
      <c r="I1573" s="86" t="s">
        <v>36</v>
      </c>
      <c r="J1573" s="86" t="s">
        <v>191</v>
      </c>
      <c r="K1573" s="86" t="s">
        <v>221</v>
      </c>
      <c r="L1573" s="86" t="s">
        <v>30</v>
      </c>
      <c r="M1573" s="86" t="s">
        <v>45</v>
      </c>
      <c r="N1573" s="86" t="s">
        <v>30</v>
      </c>
    </row>
    <row r="1574" spans="1:14" ht="15" customHeight="1">
      <c r="A1574" s="140" t="s">
        <v>2122</v>
      </c>
      <c r="B1574" s="140" t="s">
        <v>11092</v>
      </c>
      <c r="C1574" s="140" t="s">
        <v>6733</v>
      </c>
      <c r="D1574" s="140" t="s">
        <v>7656</v>
      </c>
      <c r="E1574" s="86"/>
      <c r="F1574" s="86" t="s">
        <v>979</v>
      </c>
      <c r="G1574" s="86">
        <v>3</v>
      </c>
      <c r="H1574" s="86" t="s">
        <v>1057</v>
      </c>
      <c r="I1574" s="86" t="s">
        <v>192</v>
      </c>
      <c r="J1574" s="86" t="s">
        <v>180</v>
      </c>
      <c r="K1574" s="86" t="s">
        <v>220</v>
      </c>
      <c r="L1574" s="86" t="s">
        <v>30</v>
      </c>
      <c r="M1574" s="86" t="s">
        <v>45</v>
      </c>
      <c r="N1574" s="86" t="s">
        <v>30</v>
      </c>
    </row>
    <row r="1575" spans="1:14" ht="15" customHeight="1">
      <c r="A1575" s="140" t="s">
        <v>2122</v>
      </c>
      <c r="B1575" s="140" t="s">
        <v>11092</v>
      </c>
      <c r="C1575" s="140" t="s">
        <v>6733</v>
      </c>
      <c r="D1575" s="140" t="s">
        <v>7928</v>
      </c>
      <c r="E1575" s="86"/>
      <c r="F1575" s="86" t="s">
        <v>980</v>
      </c>
      <c r="G1575" s="86">
        <v>5</v>
      </c>
      <c r="H1575" s="86" t="s">
        <v>1059</v>
      </c>
      <c r="I1575" s="86" t="s">
        <v>165</v>
      </c>
      <c r="J1575" s="86" t="s">
        <v>180</v>
      </c>
      <c r="K1575" s="86" t="s">
        <v>220</v>
      </c>
      <c r="L1575" s="86" t="s">
        <v>45</v>
      </c>
      <c r="M1575" s="86" t="s">
        <v>45</v>
      </c>
      <c r="N1575" s="86" t="s">
        <v>45</v>
      </c>
    </row>
    <row r="1576" spans="1:14" ht="15" customHeight="1">
      <c r="A1576" s="140" t="s">
        <v>2122</v>
      </c>
      <c r="B1576" s="140" t="s">
        <v>11092</v>
      </c>
      <c r="C1576" s="140" t="s">
        <v>6733</v>
      </c>
      <c r="D1576" s="140" t="s">
        <v>7929</v>
      </c>
      <c r="E1576" s="86"/>
      <c r="F1576" s="86" t="s">
        <v>980</v>
      </c>
      <c r="G1576" s="86">
        <v>5</v>
      </c>
      <c r="H1576" s="86" t="s">
        <v>1057</v>
      </c>
      <c r="I1576" s="86" t="s">
        <v>165</v>
      </c>
      <c r="J1576" s="86" t="s">
        <v>180</v>
      </c>
      <c r="K1576" s="86" t="s">
        <v>220</v>
      </c>
      <c r="L1576" s="86" t="s">
        <v>30</v>
      </c>
      <c r="M1576" s="86" t="s">
        <v>45</v>
      </c>
      <c r="N1576" s="86" t="s">
        <v>30</v>
      </c>
    </row>
    <row r="1577" spans="1:14" ht="15" customHeight="1">
      <c r="A1577" s="140" t="s">
        <v>2122</v>
      </c>
      <c r="B1577" s="140" t="s">
        <v>11092</v>
      </c>
      <c r="C1577" s="140" t="s">
        <v>6733</v>
      </c>
      <c r="D1577" s="140" t="s">
        <v>7930</v>
      </c>
      <c r="E1577" s="86"/>
      <c r="F1577" s="86" t="s">
        <v>980</v>
      </c>
      <c r="G1577" s="86">
        <v>5</v>
      </c>
      <c r="H1577" s="86" t="s">
        <v>1059</v>
      </c>
      <c r="I1577" s="86" t="s">
        <v>165</v>
      </c>
      <c r="J1577" s="86" t="s">
        <v>22</v>
      </c>
      <c r="K1577" s="86" t="s">
        <v>220</v>
      </c>
      <c r="L1577" s="86" t="s">
        <v>45</v>
      </c>
      <c r="M1577" s="86" t="s">
        <v>45</v>
      </c>
      <c r="N1577" s="86" t="s">
        <v>45</v>
      </c>
    </row>
    <row r="1578" spans="1:14" ht="15" customHeight="1">
      <c r="A1578" s="140" t="s">
        <v>2122</v>
      </c>
      <c r="B1578" s="140" t="s">
        <v>11092</v>
      </c>
      <c r="C1578" s="140" t="s">
        <v>6733</v>
      </c>
      <c r="D1578" s="140" t="s">
        <v>7931</v>
      </c>
      <c r="E1578" s="86"/>
      <c r="F1578" s="86" t="s">
        <v>980</v>
      </c>
      <c r="G1578" s="86">
        <v>5</v>
      </c>
      <c r="H1578" s="86" t="s">
        <v>1059</v>
      </c>
      <c r="I1578" s="86" t="s">
        <v>165</v>
      </c>
      <c r="J1578" s="86" t="s">
        <v>42</v>
      </c>
      <c r="K1578" s="86" t="s">
        <v>220</v>
      </c>
      <c r="L1578" s="86" t="s">
        <v>45</v>
      </c>
      <c r="M1578" s="86" t="s">
        <v>45</v>
      </c>
      <c r="N1578" s="86" t="s">
        <v>45</v>
      </c>
    </row>
    <row r="1579" spans="1:14" ht="15" customHeight="1">
      <c r="A1579" s="140" t="s">
        <v>2122</v>
      </c>
      <c r="B1579" s="140" t="s">
        <v>11092</v>
      </c>
      <c r="C1579" s="140" t="s">
        <v>6733</v>
      </c>
      <c r="D1579" s="140" t="s">
        <v>12581</v>
      </c>
      <c r="E1579" s="86"/>
      <c r="F1579" s="86" t="s">
        <v>980</v>
      </c>
      <c r="G1579" s="86">
        <v>5</v>
      </c>
      <c r="H1579" s="86" t="s">
        <v>1057</v>
      </c>
      <c r="I1579" s="86" t="s">
        <v>165</v>
      </c>
      <c r="J1579" s="86" t="s">
        <v>22</v>
      </c>
      <c r="K1579" s="86" t="s">
        <v>220</v>
      </c>
      <c r="L1579" s="86" t="s">
        <v>30</v>
      </c>
      <c r="M1579" s="86" t="s">
        <v>45</v>
      </c>
      <c r="N1579" s="86" t="s">
        <v>45</v>
      </c>
    </row>
    <row r="1580" spans="1:14" ht="15" customHeight="1">
      <c r="A1580" s="140" t="s">
        <v>2122</v>
      </c>
      <c r="B1580" s="140" t="s">
        <v>11092</v>
      </c>
      <c r="C1580" s="140" t="s">
        <v>6733</v>
      </c>
      <c r="D1580" s="140" t="s">
        <v>7932</v>
      </c>
      <c r="E1580" s="86"/>
      <c r="F1580" s="86" t="s">
        <v>980</v>
      </c>
      <c r="G1580" s="86">
        <v>5</v>
      </c>
      <c r="H1580" s="86" t="s">
        <v>1057</v>
      </c>
      <c r="I1580" s="86" t="s">
        <v>165</v>
      </c>
      <c r="J1580" s="86" t="s">
        <v>42</v>
      </c>
      <c r="K1580" s="86" t="s">
        <v>220</v>
      </c>
      <c r="L1580" s="86" t="s">
        <v>30</v>
      </c>
      <c r="M1580" s="86" t="s">
        <v>45</v>
      </c>
      <c r="N1580" s="86" t="s">
        <v>45</v>
      </c>
    </row>
    <row r="1581" spans="1:14" ht="15" customHeight="1">
      <c r="A1581" s="140" t="s">
        <v>2122</v>
      </c>
      <c r="B1581" s="140" t="s">
        <v>11092</v>
      </c>
      <c r="C1581" s="818" t="s">
        <v>1321</v>
      </c>
      <c r="D1581" s="140" t="s">
        <v>7576</v>
      </c>
      <c r="E1581" s="86"/>
      <c r="F1581" s="86" t="s">
        <v>982</v>
      </c>
      <c r="G1581" s="86">
        <v>4</v>
      </c>
      <c r="H1581" s="86" t="s">
        <v>1057</v>
      </c>
      <c r="I1581" s="86" t="s">
        <v>165</v>
      </c>
      <c r="J1581" s="86" t="s">
        <v>35</v>
      </c>
      <c r="K1581" s="86" t="s">
        <v>220</v>
      </c>
      <c r="L1581" s="86" t="s">
        <v>30</v>
      </c>
      <c r="M1581" s="86" t="s">
        <v>45</v>
      </c>
      <c r="N1581" s="86" t="s">
        <v>45</v>
      </c>
    </row>
    <row r="1582" spans="1:14">
      <c r="A1582" s="140" t="s">
        <v>2122</v>
      </c>
      <c r="B1582" s="140" t="s">
        <v>11092</v>
      </c>
      <c r="C1582" s="140" t="s">
        <v>5988</v>
      </c>
      <c r="D1582" s="140" t="s">
        <v>7575</v>
      </c>
      <c r="E1582" s="86"/>
      <c r="F1582" s="86" t="s">
        <v>983</v>
      </c>
      <c r="G1582" s="86">
        <v>2</v>
      </c>
      <c r="H1582" s="86" t="s">
        <v>1057</v>
      </c>
      <c r="I1582" s="86" t="s">
        <v>36</v>
      </c>
      <c r="J1582" s="86" t="s">
        <v>35</v>
      </c>
      <c r="K1582" s="86" t="s">
        <v>220</v>
      </c>
      <c r="L1582" s="86" t="s">
        <v>30</v>
      </c>
      <c r="M1582" s="86" t="s">
        <v>45</v>
      </c>
      <c r="N1582" s="86" t="s">
        <v>30</v>
      </c>
    </row>
    <row r="1583" spans="1:14" ht="15" customHeight="1">
      <c r="A1583" s="140" t="s">
        <v>2122</v>
      </c>
      <c r="B1583" s="140" t="s">
        <v>11092</v>
      </c>
      <c r="C1583" s="140" t="s">
        <v>5988</v>
      </c>
      <c r="D1583" s="140" t="s">
        <v>7574</v>
      </c>
      <c r="E1583" s="86"/>
      <c r="F1583" s="86" t="s">
        <v>980</v>
      </c>
      <c r="G1583" s="86">
        <v>5</v>
      </c>
      <c r="H1583" s="86" t="s">
        <v>1057</v>
      </c>
      <c r="I1583" s="86" t="s">
        <v>165</v>
      </c>
      <c r="J1583" s="86" t="s">
        <v>35</v>
      </c>
      <c r="K1583" s="86" t="s">
        <v>219</v>
      </c>
      <c r="L1583" s="86" t="s">
        <v>30</v>
      </c>
      <c r="M1583" s="86" t="s">
        <v>45</v>
      </c>
      <c r="N1583" s="86" t="s">
        <v>45</v>
      </c>
    </row>
    <row r="1584" spans="1:14" ht="15" customHeight="1">
      <c r="A1584" s="140" t="s">
        <v>2122</v>
      </c>
      <c r="B1584" s="140" t="s">
        <v>11092</v>
      </c>
      <c r="C1584" s="140" t="s">
        <v>5988</v>
      </c>
      <c r="D1584" s="140" t="s">
        <v>7573</v>
      </c>
      <c r="E1584" s="86"/>
      <c r="F1584" s="86" t="s">
        <v>980</v>
      </c>
      <c r="G1584" s="86">
        <v>5</v>
      </c>
      <c r="H1584" s="86" t="s">
        <v>1059</v>
      </c>
      <c r="I1584" s="86" t="s">
        <v>165</v>
      </c>
      <c r="J1584" s="86" t="s">
        <v>35</v>
      </c>
      <c r="K1584" s="86" t="s">
        <v>219</v>
      </c>
      <c r="L1584" s="86" t="s">
        <v>30</v>
      </c>
      <c r="M1584" s="86" t="s">
        <v>45</v>
      </c>
      <c r="N1584" s="86" t="s">
        <v>45</v>
      </c>
    </row>
    <row r="1585" spans="1:14" ht="15" customHeight="1">
      <c r="A1585" s="140" t="s">
        <v>2122</v>
      </c>
      <c r="B1585" s="140" t="s">
        <v>11092</v>
      </c>
      <c r="C1585" s="140" t="s">
        <v>5987</v>
      </c>
      <c r="D1585" s="140" t="s">
        <v>7572</v>
      </c>
      <c r="E1585" s="86"/>
      <c r="F1585" s="86" t="s">
        <v>980</v>
      </c>
      <c r="G1585" s="86">
        <v>5</v>
      </c>
      <c r="H1585" s="86" t="s">
        <v>1061</v>
      </c>
      <c r="I1585" s="86" t="s">
        <v>165</v>
      </c>
      <c r="J1585" s="86" t="s">
        <v>35</v>
      </c>
      <c r="K1585" s="86" t="s">
        <v>220</v>
      </c>
      <c r="L1585" s="86" t="s">
        <v>45</v>
      </c>
      <c r="M1585" s="86" t="s">
        <v>30</v>
      </c>
      <c r="N1585" s="86" t="s">
        <v>45</v>
      </c>
    </row>
    <row r="1586" spans="1:14" ht="15" customHeight="1">
      <c r="A1586" s="140" t="s">
        <v>2122</v>
      </c>
      <c r="B1586" s="140" t="s">
        <v>11092</v>
      </c>
      <c r="C1586" s="140" t="s">
        <v>10274</v>
      </c>
      <c r="D1586" s="140" t="s">
        <v>10275</v>
      </c>
      <c r="E1586" s="86"/>
      <c r="F1586" s="86" t="s">
        <v>980</v>
      </c>
      <c r="G1586" s="86">
        <v>5</v>
      </c>
      <c r="H1586" s="86" t="s">
        <v>1059</v>
      </c>
      <c r="I1586" s="86" t="s">
        <v>165</v>
      </c>
      <c r="J1586" s="86" t="s">
        <v>35</v>
      </c>
      <c r="K1586" s="86" t="s">
        <v>220</v>
      </c>
      <c r="L1586" s="86" t="s">
        <v>45</v>
      </c>
      <c r="M1586" s="86" t="s">
        <v>30</v>
      </c>
      <c r="N1586" s="86" t="s">
        <v>30</v>
      </c>
    </row>
    <row r="1587" spans="1:14" ht="15" customHeight="1">
      <c r="A1587" s="140" t="s">
        <v>2122</v>
      </c>
      <c r="B1587" s="140" t="s">
        <v>11092</v>
      </c>
      <c r="C1587" s="140" t="s">
        <v>10274</v>
      </c>
      <c r="D1587" s="140" t="s">
        <v>10276</v>
      </c>
      <c r="E1587" s="86"/>
      <c r="F1587" s="86" t="s">
        <v>980</v>
      </c>
      <c r="G1587" s="86">
        <v>5</v>
      </c>
      <c r="H1587" s="86" t="s">
        <v>1059</v>
      </c>
      <c r="I1587" s="86" t="s">
        <v>165</v>
      </c>
      <c r="J1587" s="86" t="s">
        <v>35</v>
      </c>
      <c r="K1587" s="86" t="s">
        <v>7744</v>
      </c>
      <c r="L1587" s="86" t="s">
        <v>45</v>
      </c>
      <c r="M1587" s="86" t="s">
        <v>30</v>
      </c>
      <c r="N1587" s="86" t="s">
        <v>45</v>
      </c>
    </row>
    <row r="1588" spans="1:14" ht="15" customHeight="1">
      <c r="A1588" s="140" t="s">
        <v>2122</v>
      </c>
      <c r="B1588" s="140" t="s">
        <v>11092</v>
      </c>
      <c r="C1588" s="140" t="s">
        <v>7587</v>
      </c>
      <c r="D1588" s="140" t="s">
        <v>7588</v>
      </c>
      <c r="E1588" s="86"/>
      <c r="F1588" s="86" t="s">
        <v>980</v>
      </c>
      <c r="G1588" s="86">
        <v>5</v>
      </c>
      <c r="H1588" s="86" t="s">
        <v>1059</v>
      </c>
      <c r="I1588" s="86" t="s">
        <v>165</v>
      </c>
      <c r="J1588" s="86" t="s">
        <v>35</v>
      </c>
      <c r="K1588" s="86" t="s">
        <v>227</v>
      </c>
      <c r="L1588" s="86" t="s">
        <v>45</v>
      </c>
      <c r="M1588" s="86" t="s">
        <v>30</v>
      </c>
      <c r="N1588" s="86" t="s">
        <v>45</v>
      </c>
    </row>
    <row r="1589" spans="1:14" ht="15" customHeight="1">
      <c r="A1589" s="140" t="s">
        <v>2122</v>
      </c>
      <c r="B1589" s="140" t="s">
        <v>11092</v>
      </c>
      <c r="C1589" s="140" t="s">
        <v>1330</v>
      </c>
      <c r="D1589" s="140" t="s">
        <v>7571</v>
      </c>
      <c r="E1589" s="86"/>
      <c r="F1589" s="86" t="s">
        <v>979</v>
      </c>
      <c r="G1589" s="86">
        <v>3</v>
      </c>
      <c r="H1589" s="86" t="s">
        <v>1059</v>
      </c>
      <c r="I1589" s="86" t="s">
        <v>192</v>
      </c>
      <c r="J1589" s="86" t="s">
        <v>180</v>
      </c>
      <c r="K1589" s="86" t="s">
        <v>220</v>
      </c>
      <c r="L1589" s="86" t="s">
        <v>30</v>
      </c>
      <c r="M1589" s="86" t="s">
        <v>45</v>
      </c>
      <c r="N1589" s="86" t="s">
        <v>45</v>
      </c>
    </row>
    <row r="1590" spans="1:14" ht="15" customHeight="1">
      <c r="A1590" s="140" t="s">
        <v>2122</v>
      </c>
      <c r="B1590" s="140" t="s">
        <v>11092</v>
      </c>
      <c r="C1590" s="140" t="s">
        <v>1330</v>
      </c>
      <c r="D1590" s="140" t="s">
        <v>7570</v>
      </c>
      <c r="E1590" s="86"/>
      <c r="F1590" s="86" t="s">
        <v>979</v>
      </c>
      <c r="G1590" s="86">
        <v>3</v>
      </c>
      <c r="H1590" s="86" t="s">
        <v>1057</v>
      </c>
      <c r="I1590" s="86" t="s">
        <v>192</v>
      </c>
      <c r="J1590" s="86" t="s">
        <v>180</v>
      </c>
      <c r="K1590" s="86" t="s">
        <v>220</v>
      </c>
      <c r="L1590" s="86" t="s">
        <v>30</v>
      </c>
      <c r="M1590" s="86" t="s">
        <v>45</v>
      </c>
      <c r="N1590" s="86" t="s">
        <v>30</v>
      </c>
    </row>
    <row r="1591" spans="1:14" ht="15" customHeight="1">
      <c r="A1591" s="140" t="s">
        <v>2122</v>
      </c>
      <c r="B1591" s="140" t="s">
        <v>11092</v>
      </c>
      <c r="C1591" s="140" t="s">
        <v>4803</v>
      </c>
      <c r="D1591" s="140" t="s">
        <v>7933</v>
      </c>
      <c r="E1591" s="86"/>
      <c r="F1591" s="86" t="s">
        <v>980</v>
      </c>
      <c r="G1591" s="86">
        <v>5</v>
      </c>
      <c r="H1591" s="86" t="s">
        <v>1057</v>
      </c>
      <c r="I1591" s="86" t="s">
        <v>165</v>
      </c>
      <c r="J1591" s="86" t="s">
        <v>35</v>
      </c>
      <c r="K1591" s="86" t="s">
        <v>24</v>
      </c>
      <c r="L1591" s="86" t="s">
        <v>45</v>
      </c>
      <c r="M1591" s="86" t="s">
        <v>45</v>
      </c>
      <c r="N1591" s="86" t="s">
        <v>45</v>
      </c>
    </row>
    <row r="1592" spans="1:14" ht="15" customHeight="1">
      <c r="A1592" s="140" t="s">
        <v>2122</v>
      </c>
      <c r="B1592" s="140" t="s">
        <v>11092</v>
      </c>
      <c r="C1592" s="140" t="s">
        <v>4803</v>
      </c>
      <c r="D1592" s="140" t="s">
        <v>7934</v>
      </c>
      <c r="E1592" s="86"/>
      <c r="F1592" s="86" t="s">
        <v>980</v>
      </c>
      <c r="G1592" s="86">
        <v>5</v>
      </c>
      <c r="H1592" s="86" t="s">
        <v>1059</v>
      </c>
      <c r="I1592" s="86" t="s">
        <v>165</v>
      </c>
      <c r="J1592" s="86" t="s">
        <v>35</v>
      </c>
      <c r="K1592" s="86" t="s">
        <v>24</v>
      </c>
      <c r="L1592" s="86" t="s">
        <v>45</v>
      </c>
      <c r="M1592" s="86" t="s">
        <v>45</v>
      </c>
      <c r="N1592" s="86" t="s">
        <v>45</v>
      </c>
    </row>
    <row r="1593" spans="1:14" ht="15" customHeight="1">
      <c r="A1593" s="140" t="s">
        <v>2122</v>
      </c>
      <c r="B1593" s="140" t="s">
        <v>11092</v>
      </c>
      <c r="C1593" s="140" t="s">
        <v>4803</v>
      </c>
      <c r="D1593" s="140" t="s">
        <v>8827</v>
      </c>
      <c r="E1593" s="86"/>
      <c r="F1593" s="86" t="s">
        <v>980</v>
      </c>
      <c r="G1593" s="86">
        <v>5</v>
      </c>
      <c r="H1593" s="86" t="s">
        <v>1059</v>
      </c>
      <c r="I1593" s="86" t="s">
        <v>165</v>
      </c>
      <c r="J1593" s="86" t="s">
        <v>35</v>
      </c>
      <c r="K1593" s="86" t="s">
        <v>223</v>
      </c>
      <c r="L1593" s="86" t="s">
        <v>45</v>
      </c>
      <c r="M1593" s="86" t="s">
        <v>45</v>
      </c>
      <c r="N1593" s="86" t="s">
        <v>30</v>
      </c>
    </row>
    <row r="1594" spans="1:14" ht="15" customHeight="1">
      <c r="A1594" s="140" t="s">
        <v>2122</v>
      </c>
      <c r="B1594" s="140" t="s">
        <v>11092</v>
      </c>
      <c r="C1594" s="140" t="s">
        <v>1329</v>
      </c>
      <c r="D1594" s="140" t="s">
        <v>8629</v>
      </c>
      <c r="E1594" s="86"/>
      <c r="F1594" s="86" t="s">
        <v>982</v>
      </c>
      <c r="G1594" s="86">
        <v>4</v>
      </c>
      <c r="H1594" s="86" t="s">
        <v>1057</v>
      </c>
      <c r="I1594" s="86" t="s">
        <v>165</v>
      </c>
      <c r="J1594" s="86" t="s">
        <v>191</v>
      </c>
      <c r="K1594" s="86" t="s">
        <v>220</v>
      </c>
      <c r="L1594" s="86" t="s">
        <v>30</v>
      </c>
      <c r="M1594" s="86" t="s">
        <v>45</v>
      </c>
      <c r="N1594" s="86" t="s">
        <v>45</v>
      </c>
    </row>
    <row r="1595" spans="1:14" ht="15" customHeight="1">
      <c r="A1595" s="140" t="s">
        <v>2122</v>
      </c>
      <c r="B1595" s="140" t="s">
        <v>11092</v>
      </c>
      <c r="C1595" s="140" t="s">
        <v>1329</v>
      </c>
      <c r="D1595" s="140" t="s">
        <v>8530</v>
      </c>
      <c r="E1595" s="86"/>
      <c r="F1595" s="86" t="s">
        <v>981</v>
      </c>
      <c r="G1595" s="86">
        <v>1</v>
      </c>
      <c r="H1595" s="86" t="s">
        <v>1057</v>
      </c>
      <c r="I1595" s="86" t="s">
        <v>57</v>
      </c>
      <c r="J1595" s="86" t="s">
        <v>25</v>
      </c>
      <c r="K1595" s="86" t="s">
        <v>220</v>
      </c>
      <c r="L1595" s="86" t="s">
        <v>30</v>
      </c>
      <c r="M1595" s="86" t="s">
        <v>45</v>
      </c>
      <c r="N1595" s="86" t="s">
        <v>45</v>
      </c>
    </row>
    <row r="1596" spans="1:14" ht="15" customHeight="1">
      <c r="A1596" s="140" t="s">
        <v>2122</v>
      </c>
      <c r="B1596" s="140" t="s">
        <v>11092</v>
      </c>
      <c r="C1596" s="140" t="s">
        <v>8309</v>
      </c>
      <c r="D1596" s="140" t="s">
        <v>8307</v>
      </c>
      <c r="E1596" s="86"/>
      <c r="F1596" s="86" t="s">
        <v>980</v>
      </c>
      <c r="G1596" s="86">
        <v>5</v>
      </c>
      <c r="H1596" s="86" t="s">
        <v>1059</v>
      </c>
      <c r="I1596" s="86" t="s">
        <v>165</v>
      </c>
      <c r="J1596" s="86" t="s">
        <v>23</v>
      </c>
      <c r="K1596" s="86" t="s">
        <v>220</v>
      </c>
      <c r="L1596" s="86" t="s">
        <v>45</v>
      </c>
      <c r="M1596" s="86" t="s">
        <v>45</v>
      </c>
      <c r="N1596" s="86" t="s">
        <v>45</v>
      </c>
    </row>
    <row r="1597" spans="1:14" ht="15" customHeight="1">
      <c r="A1597" s="140" t="s">
        <v>2122</v>
      </c>
      <c r="B1597" s="140" t="s">
        <v>11092</v>
      </c>
      <c r="C1597" s="140" t="s">
        <v>8309</v>
      </c>
      <c r="D1597" s="140" t="s">
        <v>8308</v>
      </c>
      <c r="E1597" s="86"/>
      <c r="F1597" s="86" t="s">
        <v>980</v>
      </c>
      <c r="G1597" s="86">
        <v>5</v>
      </c>
      <c r="H1597" s="86" t="s">
        <v>1060</v>
      </c>
      <c r="I1597" s="86" t="s">
        <v>165</v>
      </c>
      <c r="J1597" s="86" t="s">
        <v>187</v>
      </c>
      <c r="K1597" s="86" t="s">
        <v>220</v>
      </c>
      <c r="L1597" s="86" t="s">
        <v>45</v>
      </c>
      <c r="M1597" s="86" t="s">
        <v>45</v>
      </c>
      <c r="N1597" s="86" t="s">
        <v>45</v>
      </c>
    </row>
    <row r="1598" spans="1:14">
      <c r="A1598" s="140" t="s">
        <v>2122</v>
      </c>
      <c r="B1598" s="140" t="s">
        <v>11092</v>
      </c>
      <c r="C1598" s="140" t="s">
        <v>10859</v>
      </c>
      <c r="D1598" s="140" t="s">
        <v>10856</v>
      </c>
      <c r="E1598" s="86"/>
      <c r="F1598" s="86" t="s">
        <v>980</v>
      </c>
      <c r="G1598" s="86">
        <v>5</v>
      </c>
      <c r="H1598" s="86" t="s">
        <v>1059</v>
      </c>
      <c r="I1598" s="86" t="s">
        <v>36</v>
      </c>
      <c r="J1598" s="86" t="s">
        <v>35</v>
      </c>
      <c r="K1598" s="86" t="s">
        <v>221</v>
      </c>
      <c r="L1598" s="86" t="s">
        <v>45</v>
      </c>
      <c r="M1598" s="86" t="s">
        <v>30</v>
      </c>
      <c r="N1598" s="86" t="s">
        <v>30</v>
      </c>
    </row>
    <row r="1599" spans="1:14" ht="15" customHeight="1">
      <c r="A1599" s="140" t="s">
        <v>2122</v>
      </c>
      <c r="B1599" s="140" t="s">
        <v>11092</v>
      </c>
      <c r="C1599" s="140" t="s">
        <v>1319</v>
      </c>
      <c r="D1599" s="140" t="s">
        <v>9165</v>
      </c>
      <c r="E1599" s="86"/>
      <c r="F1599" s="86" t="s">
        <v>982</v>
      </c>
      <c r="G1599" s="86">
        <v>4</v>
      </c>
      <c r="H1599" s="86" t="s">
        <v>1057</v>
      </c>
      <c r="I1599" s="86" t="s">
        <v>165</v>
      </c>
      <c r="J1599" s="86" t="s">
        <v>21</v>
      </c>
      <c r="K1599" s="86" t="s">
        <v>220</v>
      </c>
      <c r="L1599" s="86" t="s">
        <v>30</v>
      </c>
      <c r="M1599" s="86" t="s">
        <v>45</v>
      </c>
      <c r="N1599" s="86" t="s">
        <v>30</v>
      </c>
    </row>
    <row r="1600" spans="1:14" ht="15" customHeight="1">
      <c r="A1600" s="140" t="s">
        <v>2122</v>
      </c>
      <c r="B1600" s="140" t="s">
        <v>11092</v>
      </c>
      <c r="C1600" s="140" t="s">
        <v>1319</v>
      </c>
      <c r="D1600" s="140" t="s">
        <v>9166</v>
      </c>
      <c r="E1600" s="86"/>
      <c r="F1600" s="86" t="s">
        <v>980</v>
      </c>
      <c r="G1600" s="86">
        <v>5</v>
      </c>
      <c r="H1600" s="86" t="s">
        <v>1057</v>
      </c>
      <c r="I1600" s="86" t="s">
        <v>165</v>
      </c>
      <c r="J1600" s="86" t="s">
        <v>25</v>
      </c>
      <c r="K1600" s="86" t="s">
        <v>220</v>
      </c>
      <c r="L1600" s="86" t="s">
        <v>30</v>
      </c>
      <c r="M1600" s="86" t="s">
        <v>45</v>
      </c>
      <c r="N1600" s="86" t="s">
        <v>30</v>
      </c>
    </row>
    <row r="1601" spans="1:14">
      <c r="A1601" s="140" t="s">
        <v>2122</v>
      </c>
      <c r="B1601" s="140" t="s">
        <v>11092</v>
      </c>
      <c r="C1601" s="140" t="s">
        <v>1337</v>
      </c>
      <c r="D1601" s="140" t="s">
        <v>9780</v>
      </c>
      <c r="E1601" s="86"/>
      <c r="F1601" s="86" t="s">
        <v>979</v>
      </c>
      <c r="G1601" s="86">
        <v>3</v>
      </c>
      <c r="H1601" s="86" t="s">
        <v>1057</v>
      </c>
      <c r="I1601" s="86" t="s">
        <v>36</v>
      </c>
      <c r="J1601" s="86" t="s">
        <v>35</v>
      </c>
      <c r="K1601" s="86" t="s">
        <v>220</v>
      </c>
      <c r="L1601" s="86" t="s">
        <v>30</v>
      </c>
      <c r="M1601" s="86" t="s">
        <v>45</v>
      </c>
      <c r="N1601" s="86" t="s">
        <v>30</v>
      </c>
    </row>
    <row r="1602" spans="1:14" ht="15" customHeight="1">
      <c r="A1602" s="140" t="s">
        <v>2122</v>
      </c>
      <c r="B1602" s="140" t="s">
        <v>11092</v>
      </c>
      <c r="C1602" s="140" t="s">
        <v>5983</v>
      </c>
      <c r="D1602" s="140" t="s">
        <v>10010</v>
      </c>
      <c r="E1602" s="86"/>
      <c r="F1602" s="86" t="s">
        <v>980</v>
      </c>
      <c r="G1602" s="86">
        <v>5</v>
      </c>
      <c r="H1602" s="86" t="s">
        <v>1058</v>
      </c>
      <c r="I1602" s="86" t="s">
        <v>192</v>
      </c>
      <c r="J1602" s="86" t="s">
        <v>35</v>
      </c>
      <c r="K1602" s="86" t="s">
        <v>220</v>
      </c>
      <c r="L1602" s="86" t="s">
        <v>45</v>
      </c>
      <c r="M1602" s="86" t="s">
        <v>30</v>
      </c>
      <c r="N1602" s="86" t="s">
        <v>45</v>
      </c>
    </row>
    <row r="1603" spans="1:14" ht="15" customHeight="1">
      <c r="A1603" s="140" t="s">
        <v>2122</v>
      </c>
      <c r="B1603" s="140" t="s">
        <v>11092</v>
      </c>
      <c r="C1603" s="140" t="s">
        <v>5983</v>
      </c>
      <c r="D1603" s="140" t="s">
        <v>10011</v>
      </c>
      <c r="E1603" s="86"/>
      <c r="F1603" s="86" t="s">
        <v>980</v>
      </c>
      <c r="G1603" s="86">
        <v>5</v>
      </c>
      <c r="H1603" s="86" t="s">
        <v>1057</v>
      </c>
      <c r="I1603" s="86" t="s">
        <v>192</v>
      </c>
      <c r="J1603" s="86" t="s">
        <v>35</v>
      </c>
      <c r="K1603" s="86" t="s">
        <v>220</v>
      </c>
      <c r="L1603" s="86" t="s">
        <v>45</v>
      </c>
      <c r="M1603" s="86" t="s">
        <v>30</v>
      </c>
      <c r="N1603" s="86" t="s">
        <v>45</v>
      </c>
    </row>
    <row r="1604" spans="1:14" ht="15" customHeight="1">
      <c r="A1604" s="140" t="s">
        <v>2122</v>
      </c>
      <c r="B1604" s="140" t="s">
        <v>11092</v>
      </c>
      <c r="C1604" s="140" t="s">
        <v>5983</v>
      </c>
      <c r="D1604" s="140" t="s">
        <v>10012</v>
      </c>
      <c r="E1604" s="86"/>
      <c r="F1604" s="86" t="s">
        <v>980</v>
      </c>
      <c r="G1604" s="86">
        <v>5</v>
      </c>
      <c r="H1604" s="86" t="s">
        <v>1057</v>
      </c>
      <c r="I1604" s="86" t="s">
        <v>192</v>
      </c>
      <c r="J1604" s="86" t="s">
        <v>35</v>
      </c>
      <c r="K1604" s="86" t="s">
        <v>220</v>
      </c>
      <c r="L1604" s="86" t="s">
        <v>45</v>
      </c>
      <c r="M1604" s="86" t="s">
        <v>30</v>
      </c>
      <c r="N1604" s="86" t="s">
        <v>45</v>
      </c>
    </row>
    <row r="1605" spans="1:14" ht="15" customHeight="1">
      <c r="A1605" s="140" t="s">
        <v>2122</v>
      </c>
      <c r="B1605" s="140" t="s">
        <v>11092</v>
      </c>
      <c r="C1605" s="140" t="s">
        <v>7883</v>
      </c>
      <c r="D1605" s="140" t="s">
        <v>7884</v>
      </c>
      <c r="E1605" s="86"/>
      <c r="F1605" s="86" t="s">
        <v>980</v>
      </c>
      <c r="G1605" s="86">
        <v>5</v>
      </c>
      <c r="H1605" s="86" t="s">
        <v>1059</v>
      </c>
      <c r="I1605" s="86" t="s">
        <v>165</v>
      </c>
      <c r="J1605" s="86" t="s">
        <v>191</v>
      </c>
      <c r="K1605" s="86" t="s">
        <v>220</v>
      </c>
      <c r="L1605" s="86" t="s">
        <v>45</v>
      </c>
      <c r="M1605" s="86" t="s">
        <v>45</v>
      </c>
      <c r="N1605" s="86" t="s">
        <v>45</v>
      </c>
    </row>
    <row r="1606" spans="1:14" ht="15" customHeight="1">
      <c r="A1606" s="140" t="s">
        <v>2122</v>
      </c>
      <c r="B1606" s="140" t="s">
        <v>11092</v>
      </c>
      <c r="C1606" s="140" t="s">
        <v>1340</v>
      </c>
      <c r="D1606" s="140" t="s">
        <v>7569</v>
      </c>
      <c r="E1606" s="86"/>
      <c r="F1606" s="86" t="s">
        <v>980</v>
      </c>
      <c r="G1606" s="86">
        <v>5</v>
      </c>
      <c r="H1606" s="86" t="s">
        <v>1057</v>
      </c>
      <c r="I1606" s="86" t="s">
        <v>165</v>
      </c>
      <c r="J1606" s="86" t="s">
        <v>169</v>
      </c>
      <c r="K1606" s="86" t="s">
        <v>220</v>
      </c>
      <c r="L1606" s="86" t="s">
        <v>30</v>
      </c>
      <c r="M1606" s="86" t="s">
        <v>45</v>
      </c>
      <c r="N1606" s="86" t="s">
        <v>45</v>
      </c>
    </row>
    <row r="1607" spans="1:14" ht="15" customHeight="1">
      <c r="A1607" s="140" t="s">
        <v>2122</v>
      </c>
      <c r="B1607" s="140" t="s">
        <v>11092</v>
      </c>
      <c r="C1607" s="140" t="s">
        <v>1340</v>
      </c>
      <c r="D1607" s="140" t="s">
        <v>7568</v>
      </c>
      <c r="E1607" s="86"/>
      <c r="F1607" s="86" t="s">
        <v>980</v>
      </c>
      <c r="G1607" s="86">
        <v>5</v>
      </c>
      <c r="H1607" s="86" t="s">
        <v>1059</v>
      </c>
      <c r="I1607" s="86" t="s">
        <v>165</v>
      </c>
      <c r="J1607" s="86" t="s">
        <v>169</v>
      </c>
      <c r="K1607" s="86" t="s">
        <v>220</v>
      </c>
      <c r="L1607" s="86" t="s">
        <v>30</v>
      </c>
      <c r="M1607" s="86" t="s">
        <v>45</v>
      </c>
      <c r="N1607" s="86" t="s">
        <v>45</v>
      </c>
    </row>
    <row r="1608" spans="1:14" ht="15" customHeight="1">
      <c r="A1608" s="140" t="s">
        <v>2122</v>
      </c>
      <c r="B1608" s="140" t="s">
        <v>11092</v>
      </c>
      <c r="C1608" s="140" t="s">
        <v>1340</v>
      </c>
      <c r="D1608" s="140" t="s">
        <v>8630</v>
      </c>
      <c r="E1608" s="86"/>
      <c r="F1608" s="86" t="s">
        <v>980</v>
      </c>
      <c r="G1608" s="86">
        <v>5</v>
      </c>
      <c r="H1608" s="86" t="s">
        <v>1059</v>
      </c>
      <c r="I1608" s="86" t="s">
        <v>203</v>
      </c>
      <c r="J1608" s="86" t="s">
        <v>35</v>
      </c>
      <c r="K1608" s="86" t="s">
        <v>220</v>
      </c>
      <c r="L1608" s="86" t="s">
        <v>30</v>
      </c>
      <c r="M1608" s="86" t="s">
        <v>45</v>
      </c>
      <c r="N1608" s="86" t="s">
        <v>45</v>
      </c>
    </row>
    <row r="1609" spans="1:14">
      <c r="A1609" s="140" t="s">
        <v>2122</v>
      </c>
      <c r="B1609" s="140" t="s">
        <v>11092</v>
      </c>
      <c r="C1609" s="140" t="s">
        <v>10860</v>
      </c>
      <c r="D1609" s="140" t="s">
        <v>10857</v>
      </c>
      <c r="E1609" s="86"/>
      <c r="F1609" s="86" t="s">
        <v>980</v>
      </c>
      <c r="G1609" s="86">
        <v>5</v>
      </c>
      <c r="H1609" s="86" t="s">
        <v>1057</v>
      </c>
      <c r="I1609" s="86" t="s">
        <v>36</v>
      </c>
      <c r="J1609" s="86" t="s">
        <v>35</v>
      </c>
      <c r="K1609" s="86" t="s">
        <v>220</v>
      </c>
      <c r="L1609" s="86" t="s">
        <v>45</v>
      </c>
      <c r="M1609" s="86" t="s">
        <v>45</v>
      </c>
      <c r="N1609" s="86" t="s">
        <v>30</v>
      </c>
    </row>
    <row r="1610" spans="1:14" ht="15" customHeight="1">
      <c r="A1610" s="140" t="s">
        <v>2122</v>
      </c>
      <c r="B1610" s="140" t="s">
        <v>11092</v>
      </c>
      <c r="C1610" s="818" t="s">
        <v>10860</v>
      </c>
      <c r="D1610" s="140" t="s">
        <v>10858</v>
      </c>
      <c r="E1610" s="86"/>
      <c r="F1610" s="86" t="s">
        <v>980</v>
      </c>
      <c r="G1610" s="86">
        <v>5</v>
      </c>
      <c r="H1610" s="86" t="s">
        <v>1057</v>
      </c>
      <c r="I1610" s="86" t="s">
        <v>165</v>
      </c>
      <c r="J1610" s="86" t="s">
        <v>35</v>
      </c>
      <c r="K1610" s="86" t="s">
        <v>220</v>
      </c>
      <c r="L1610" s="86" t="s">
        <v>45</v>
      </c>
      <c r="M1610" s="86" t="s">
        <v>45</v>
      </c>
      <c r="N1610" s="86" t="s">
        <v>30</v>
      </c>
    </row>
    <row r="1611" spans="1:14" ht="15" customHeight="1">
      <c r="A1611" s="140" t="s">
        <v>2122</v>
      </c>
      <c r="B1611" s="140" t="s">
        <v>11092</v>
      </c>
      <c r="C1611" s="140" t="s">
        <v>1342</v>
      </c>
      <c r="D1611" s="140" t="s">
        <v>6953</v>
      </c>
      <c r="E1611" s="86"/>
      <c r="F1611" s="86" t="s">
        <v>980</v>
      </c>
      <c r="G1611" s="86">
        <v>5</v>
      </c>
      <c r="H1611" s="86" t="s">
        <v>1059</v>
      </c>
      <c r="I1611" s="86" t="s">
        <v>165</v>
      </c>
      <c r="J1611" s="86" t="s">
        <v>169</v>
      </c>
      <c r="K1611" s="86" t="s">
        <v>220</v>
      </c>
      <c r="L1611" s="86" t="s">
        <v>45</v>
      </c>
      <c r="M1611" s="86" t="s">
        <v>45</v>
      </c>
      <c r="N1611" s="86" t="s">
        <v>45</v>
      </c>
    </row>
    <row r="1612" spans="1:14" ht="15" customHeight="1">
      <c r="A1612" s="140" t="s">
        <v>2122</v>
      </c>
      <c r="B1612" s="140" t="s">
        <v>11092</v>
      </c>
      <c r="C1612" s="140" t="s">
        <v>1342</v>
      </c>
      <c r="D1612" s="140" t="s">
        <v>6954</v>
      </c>
      <c r="E1612" s="86"/>
      <c r="F1612" s="86" t="s">
        <v>980</v>
      </c>
      <c r="G1612" s="86">
        <v>5</v>
      </c>
      <c r="H1612" s="86" t="s">
        <v>1059</v>
      </c>
      <c r="I1612" s="86" t="s">
        <v>165</v>
      </c>
      <c r="J1612" s="86" t="s">
        <v>22</v>
      </c>
      <c r="K1612" s="86" t="s">
        <v>220</v>
      </c>
      <c r="L1612" s="86" t="s">
        <v>45</v>
      </c>
      <c r="M1612" s="86" t="s">
        <v>45</v>
      </c>
      <c r="N1612" s="86" t="s">
        <v>45</v>
      </c>
    </row>
    <row r="1613" spans="1:14" ht="15" customHeight="1">
      <c r="A1613" s="140" t="s">
        <v>2122</v>
      </c>
      <c r="B1613" s="140" t="s">
        <v>11092</v>
      </c>
      <c r="C1613" s="140" t="s">
        <v>1342</v>
      </c>
      <c r="D1613" s="140" t="s">
        <v>8679</v>
      </c>
      <c r="E1613" s="86"/>
      <c r="F1613" s="86" t="s">
        <v>980</v>
      </c>
      <c r="G1613" s="86">
        <v>5</v>
      </c>
      <c r="H1613" s="86" t="s">
        <v>1059</v>
      </c>
      <c r="I1613" s="86" t="s">
        <v>165</v>
      </c>
      <c r="J1613" s="86" t="s">
        <v>22</v>
      </c>
      <c r="K1613" s="86" t="s">
        <v>220</v>
      </c>
      <c r="L1613" s="86" t="s">
        <v>45</v>
      </c>
      <c r="M1613" s="86" t="s">
        <v>45</v>
      </c>
      <c r="N1613" s="86" t="s">
        <v>45</v>
      </c>
    </row>
    <row r="1614" spans="1:14" ht="15" customHeight="1">
      <c r="A1614" s="140" t="s">
        <v>2122</v>
      </c>
      <c r="B1614" s="140" t="s">
        <v>11092</v>
      </c>
      <c r="C1614" s="140" t="s">
        <v>1323</v>
      </c>
      <c r="D1614" s="140" t="s">
        <v>7567</v>
      </c>
      <c r="E1614" s="86"/>
      <c r="F1614" s="86" t="s">
        <v>979</v>
      </c>
      <c r="G1614" s="86">
        <v>3</v>
      </c>
      <c r="H1614" s="86" t="s">
        <v>1057</v>
      </c>
      <c r="I1614" s="86" t="s">
        <v>36</v>
      </c>
      <c r="J1614" s="86" t="s">
        <v>180</v>
      </c>
      <c r="K1614" s="86" t="s">
        <v>221</v>
      </c>
      <c r="L1614" s="86" t="s">
        <v>30</v>
      </c>
      <c r="M1614" s="86" t="s">
        <v>45</v>
      </c>
      <c r="N1614" s="86" t="s">
        <v>45</v>
      </c>
    </row>
    <row r="1615" spans="1:14" ht="15" customHeight="1">
      <c r="A1615" s="140" t="s">
        <v>2122</v>
      </c>
      <c r="B1615" s="140" t="s">
        <v>11092</v>
      </c>
      <c r="C1615" s="140" t="s">
        <v>1323</v>
      </c>
      <c r="D1615" s="140" t="s">
        <v>7566</v>
      </c>
      <c r="E1615" s="86"/>
      <c r="F1615" s="86" t="s">
        <v>979</v>
      </c>
      <c r="G1615" s="86">
        <v>3</v>
      </c>
      <c r="H1615" s="86" t="s">
        <v>1059</v>
      </c>
      <c r="I1615" s="86" t="s">
        <v>36</v>
      </c>
      <c r="J1615" s="86" t="s">
        <v>180</v>
      </c>
      <c r="K1615" s="86" t="s">
        <v>221</v>
      </c>
      <c r="L1615" s="86" t="s">
        <v>30</v>
      </c>
      <c r="M1615" s="86" t="s">
        <v>45</v>
      </c>
      <c r="N1615" s="86" t="s">
        <v>45</v>
      </c>
    </row>
    <row r="1616" spans="1:14" ht="15" customHeight="1">
      <c r="A1616" s="140" t="s">
        <v>2122</v>
      </c>
      <c r="B1616" s="140" t="s">
        <v>11092</v>
      </c>
      <c r="C1616" s="140" t="s">
        <v>1323</v>
      </c>
      <c r="D1616" s="140" t="s">
        <v>8680</v>
      </c>
      <c r="E1616" s="86"/>
      <c r="F1616" s="86" t="s">
        <v>982</v>
      </c>
      <c r="G1616" s="86">
        <v>4</v>
      </c>
      <c r="H1616" s="86" t="s">
        <v>1057</v>
      </c>
      <c r="I1616" s="86" t="s">
        <v>192</v>
      </c>
      <c r="J1616" s="86" t="s">
        <v>35</v>
      </c>
      <c r="K1616" s="86" t="s">
        <v>220</v>
      </c>
      <c r="L1616" s="86" t="s">
        <v>45</v>
      </c>
      <c r="M1616" s="86" t="s">
        <v>45</v>
      </c>
      <c r="N1616" s="86" t="s">
        <v>45</v>
      </c>
    </row>
    <row r="1617" spans="1:14" ht="15" customHeight="1">
      <c r="A1617" s="140" t="s">
        <v>2122</v>
      </c>
      <c r="B1617" s="140" t="s">
        <v>11092</v>
      </c>
      <c r="C1617" s="140" t="s">
        <v>1323</v>
      </c>
      <c r="D1617" s="140" t="s">
        <v>7935</v>
      </c>
      <c r="E1617" s="86"/>
      <c r="F1617" s="86" t="s">
        <v>980</v>
      </c>
      <c r="G1617" s="86">
        <v>5</v>
      </c>
      <c r="H1617" s="86" t="s">
        <v>1057</v>
      </c>
      <c r="I1617" s="86" t="s">
        <v>165</v>
      </c>
      <c r="J1617" s="86" t="s">
        <v>35</v>
      </c>
      <c r="K1617" s="86" t="s">
        <v>220</v>
      </c>
      <c r="L1617" s="86" t="s">
        <v>30</v>
      </c>
      <c r="M1617" s="86" t="s">
        <v>45</v>
      </c>
      <c r="N1617" s="86" t="s">
        <v>45</v>
      </c>
    </row>
    <row r="1618" spans="1:14" ht="15" customHeight="1">
      <c r="A1618" s="140" t="s">
        <v>2122</v>
      </c>
      <c r="B1618" s="140" t="s">
        <v>11092</v>
      </c>
      <c r="C1618" s="140" t="s">
        <v>1323</v>
      </c>
      <c r="D1618" s="140" t="s">
        <v>7565</v>
      </c>
      <c r="E1618" s="86"/>
      <c r="F1618" s="86" t="s">
        <v>981</v>
      </c>
      <c r="G1618" s="86">
        <v>1</v>
      </c>
      <c r="H1618" s="86" t="s">
        <v>1057</v>
      </c>
      <c r="I1618" s="86" t="s">
        <v>190</v>
      </c>
      <c r="J1618" s="86" t="s">
        <v>25</v>
      </c>
      <c r="K1618" s="86" t="s">
        <v>220</v>
      </c>
      <c r="L1618" s="86" t="s">
        <v>30</v>
      </c>
      <c r="M1618" s="86" t="s">
        <v>45</v>
      </c>
      <c r="N1618" s="86" t="s">
        <v>45</v>
      </c>
    </row>
    <row r="1619" spans="1:14" ht="15" customHeight="1">
      <c r="A1619" s="140" t="s">
        <v>2122</v>
      </c>
      <c r="B1619" s="140" t="s">
        <v>11092</v>
      </c>
      <c r="C1619" s="140" t="s">
        <v>1323</v>
      </c>
      <c r="D1619" s="140" t="s">
        <v>7564</v>
      </c>
      <c r="E1619" s="86"/>
      <c r="F1619" s="86" t="s">
        <v>981</v>
      </c>
      <c r="G1619" s="86">
        <v>1</v>
      </c>
      <c r="H1619" s="86" t="s">
        <v>1059</v>
      </c>
      <c r="I1619" s="86" t="s">
        <v>190</v>
      </c>
      <c r="J1619" s="86" t="s">
        <v>25</v>
      </c>
      <c r="K1619" s="86" t="s">
        <v>220</v>
      </c>
      <c r="L1619" s="86" t="s">
        <v>30</v>
      </c>
      <c r="M1619" s="86" t="s">
        <v>45</v>
      </c>
      <c r="N1619" s="86" t="s">
        <v>45</v>
      </c>
    </row>
    <row r="1620" spans="1:14" ht="15" customHeight="1">
      <c r="A1620" s="140" t="s">
        <v>2122</v>
      </c>
      <c r="B1620" s="140" t="s">
        <v>9781</v>
      </c>
      <c r="C1620" s="140" t="s">
        <v>1318</v>
      </c>
      <c r="D1620" s="140" t="s">
        <v>7586</v>
      </c>
      <c r="E1620" s="86"/>
      <c r="F1620" s="86" t="s">
        <v>980</v>
      </c>
      <c r="G1620" s="86">
        <v>5</v>
      </c>
      <c r="H1620" s="86" t="s">
        <v>1057</v>
      </c>
      <c r="I1620" s="86" t="s">
        <v>165</v>
      </c>
      <c r="J1620" s="86" t="s">
        <v>35</v>
      </c>
      <c r="K1620" s="86" t="s">
        <v>6535</v>
      </c>
      <c r="L1620" s="86" t="s">
        <v>30</v>
      </c>
      <c r="M1620" s="86" t="s">
        <v>45</v>
      </c>
      <c r="N1620" s="86" t="s">
        <v>45</v>
      </c>
    </row>
    <row r="1621" spans="1:14" ht="15" customHeight="1">
      <c r="A1621" s="140" t="s">
        <v>2122</v>
      </c>
      <c r="B1621" s="140" t="s">
        <v>9781</v>
      </c>
      <c r="C1621" s="140" t="s">
        <v>1318</v>
      </c>
      <c r="D1621" s="140" t="s">
        <v>7879</v>
      </c>
      <c r="E1621" s="86"/>
      <c r="F1621" s="86" t="s">
        <v>982</v>
      </c>
      <c r="G1621" s="86">
        <v>4</v>
      </c>
      <c r="H1621" s="86" t="s">
        <v>1057</v>
      </c>
      <c r="I1621" s="86" t="s">
        <v>192</v>
      </c>
      <c r="J1621" s="86" t="s">
        <v>35</v>
      </c>
      <c r="K1621" s="86" t="s">
        <v>6535</v>
      </c>
      <c r="L1621" s="86" t="s">
        <v>45</v>
      </c>
      <c r="M1621" s="86" t="s">
        <v>45</v>
      </c>
      <c r="N1621" s="86" t="s">
        <v>30</v>
      </c>
    </row>
    <row r="1622" spans="1:14" ht="15" customHeight="1">
      <c r="A1622" s="140" t="s">
        <v>2122</v>
      </c>
      <c r="B1622" s="140" t="s">
        <v>9781</v>
      </c>
      <c r="C1622" s="140" t="s">
        <v>1318</v>
      </c>
      <c r="D1622" s="140" t="s">
        <v>7652</v>
      </c>
      <c r="E1622" s="86"/>
      <c r="F1622" s="86" t="s">
        <v>982</v>
      </c>
      <c r="G1622" s="86">
        <v>4</v>
      </c>
      <c r="H1622" s="86" t="s">
        <v>1059</v>
      </c>
      <c r="I1622" s="86" t="s">
        <v>192</v>
      </c>
      <c r="J1622" s="86" t="s">
        <v>191</v>
      </c>
      <c r="K1622" s="86" t="s">
        <v>220</v>
      </c>
      <c r="L1622" s="86" t="s">
        <v>30</v>
      </c>
      <c r="M1622" s="86" t="s">
        <v>45</v>
      </c>
      <c r="N1622" s="86" t="s">
        <v>45</v>
      </c>
    </row>
    <row r="1623" spans="1:14" ht="15" customHeight="1">
      <c r="A1623" s="140" t="s">
        <v>2122</v>
      </c>
      <c r="B1623" s="140" t="s">
        <v>9781</v>
      </c>
      <c r="C1623" s="140" t="s">
        <v>1318</v>
      </c>
      <c r="D1623" s="140" t="s">
        <v>7653</v>
      </c>
      <c r="E1623" s="86"/>
      <c r="F1623" s="86" t="s">
        <v>982</v>
      </c>
      <c r="G1623" s="86">
        <v>4</v>
      </c>
      <c r="H1623" s="86" t="s">
        <v>1058</v>
      </c>
      <c r="I1623" s="86" t="s">
        <v>192</v>
      </c>
      <c r="J1623" s="86" t="s">
        <v>191</v>
      </c>
      <c r="K1623" s="86" t="s">
        <v>220</v>
      </c>
      <c r="L1623" s="86" t="s">
        <v>30</v>
      </c>
      <c r="M1623" s="86" t="s">
        <v>45</v>
      </c>
      <c r="N1623" s="86" t="s">
        <v>30</v>
      </c>
    </row>
    <row r="1624" spans="1:14" ht="15" customHeight="1">
      <c r="A1624" s="140" t="s">
        <v>2122</v>
      </c>
      <c r="B1624" s="140" t="s">
        <v>9781</v>
      </c>
      <c r="C1624" s="140" t="s">
        <v>1318</v>
      </c>
      <c r="D1624" s="140" t="s">
        <v>7654</v>
      </c>
      <c r="E1624" s="86"/>
      <c r="F1624" s="86" t="s">
        <v>982</v>
      </c>
      <c r="G1624" s="86">
        <v>4</v>
      </c>
      <c r="H1624" s="86" t="s">
        <v>1061</v>
      </c>
      <c r="I1624" s="86" t="s">
        <v>192</v>
      </c>
      <c r="J1624" s="86" t="s">
        <v>191</v>
      </c>
      <c r="K1624" s="86" t="s">
        <v>220</v>
      </c>
      <c r="L1624" s="86" t="s">
        <v>30</v>
      </c>
      <c r="M1624" s="86" t="s">
        <v>45</v>
      </c>
      <c r="N1624" s="86" t="s">
        <v>30</v>
      </c>
    </row>
    <row r="1625" spans="1:14" ht="15" customHeight="1">
      <c r="A1625" s="140" t="s">
        <v>2122</v>
      </c>
      <c r="B1625" s="140" t="s">
        <v>9781</v>
      </c>
      <c r="C1625" s="140" t="s">
        <v>1318</v>
      </c>
      <c r="D1625" s="140" t="s">
        <v>7655</v>
      </c>
      <c r="E1625" s="86"/>
      <c r="F1625" s="86" t="s">
        <v>982</v>
      </c>
      <c r="G1625" s="86">
        <v>4</v>
      </c>
      <c r="H1625" s="86" t="s">
        <v>1057</v>
      </c>
      <c r="I1625" s="86" t="s">
        <v>192</v>
      </c>
      <c r="J1625" s="86" t="s">
        <v>191</v>
      </c>
      <c r="K1625" s="86" t="s">
        <v>220</v>
      </c>
      <c r="L1625" s="86" t="s">
        <v>30</v>
      </c>
      <c r="M1625" s="86" t="s">
        <v>45</v>
      </c>
      <c r="N1625" s="86" t="s">
        <v>30</v>
      </c>
    </row>
    <row r="1626" spans="1:14" ht="15" customHeight="1">
      <c r="A1626" s="140" t="s">
        <v>2122</v>
      </c>
      <c r="B1626" s="140" t="s">
        <v>9781</v>
      </c>
      <c r="C1626" s="140" t="s">
        <v>1318</v>
      </c>
      <c r="D1626" s="140" t="s">
        <v>8306</v>
      </c>
      <c r="E1626" s="86"/>
      <c r="F1626" s="86" t="s">
        <v>983</v>
      </c>
      <c r="G1626" s="86">
        <v>2</v>
      </c>
      <c r="H1626" s="86" t="s">
        <v>1057</v>
      </c>
      <c r="I1626" s="86" t="s">
        <v>36</v>
      </c>
      <c r="J1626" s="86" t="s">
        <v>191</v>
      </c>
      <c r="K1626" s="86" t="s">
        <v>221</v>
      </c>
      <c r="L1626" s="86" t="s">
        <v>45</v>
      </c>
      <c r="M1626" s="86" t="s">
        <v>45</v>
      </c>
      <c r="N1626" s="86" t="s">
        <v>30</v>
      </c>
    </row>
    <row r="1627" spans="1:14" ht="15" customHeight="1">
      <c r="A1627" s="140" t="s">
        <v>2122</v>
      </c>
      <c r="B1627" s="140" t="s">
        <v>9781</v>
      </c>
      <c r="C1627" s="140" t="s">
        <v>6399</v>
      </c>
      <c r="D1627" s="140" t="s">
        <v>7422</v>
      </c>
      <c r="E1627" s="86"/>
      <c r="F1627" s="86" t="s">
        <v>980</v>
      </c>
      <c r="G1627" s="86">
        <v>5</v>
      </c>
      <c r="H1627" s="86" t="s">
        <v>1059</v>
      </c>
      <c r="I1627" s="86" t="s">
        <v>165</v>
      </c>
      <c r="J1627" s="86" t="s">
        <v>180</v>
      </c>
      <c r="K1627" s="86" t="s">
        <v>220</v>
      </c>
      <c r="L1627" s="86" t="s">
        <v>45</v>
      </c>
      <c r="M1627" s="86" t="s">
        <v>30</v>
      </c>
      <c r="N1627" s="86" t="s">
        <v>45</v>
      </c>
    </row>
    <row r="1628" spans="1:14" ht="15" customHeight="1">
      <c r="A1628" s="140" t="s">
        <v>2122</v>
      </c>
      <c r="B1628" s="140" t="s">
        <v>9781</v>
      </c>
      <c r="C1628" s="140" t="s">
        <v>6399</v>
      </c>
      <c r="D1628" s="140" t="s">
        <v>7925</v>
      </c>
      <c r="E1628" s="86"/>
      <c r="F1628" s="86" t="s">
        <v>980</v>
      </c>
      <c r="G1628" s="86">
        <v>5</v>
      </c>
      <c r="H1628" s="86" t="s">
        <v>1059</v>
      </c>
      <c r="I1628" s="86" t="s">
        <v>165</v>
      </c>
      <c r="J1628" s="86" t="s">
        <v>35</v>
      </c>
      <c r="K1628" s="86" t="s">
        <v>220</v>
      </c>
      <c r="L1628" s="86" t="s">
        <v>45</v>
      </c>
      <c r="M1628" s="86" t="s">
        <v>30</v>
      </c>
      <c r="N1628" s="86" t="s">
        <v>45</v>
      </c>
    </row>
    <row r="1629" spans="1:14" ht="15" customHeight="1">
      <c r="A1629" s="140" t="s">
        <v>2122</v>
      </c>
      <c r="B1629" s="140" t="s">
        <v>9781</v>
      </c>
      <c r="C1629" s="140" t="s">
        <v>6399</v>
      </c>
      <c r="D1629" s="140" t="s">
        <v>7423</v>
      </c>
      <c r="E1629" s="86"/>
      <c r="F1629" s="86" t="s">
        <v>980</v>
      </c>
      <c r="G1629" s="86">
        <v>5</v>
      </c>
      <c r="H1629" s="86" t="s">
        <v>1059</v>
      </c>
      <c r="I1629" s="86" t="s">
        <v>165</v>
      </c>
      <c r="J1629" s="86" t="s">
        <v>35</v>
      </c>
      <c r="K1629" s="86" t="s">
        <v>220</v>
      </c>
      <c r="L1629" s="86" t="s">
        <v>45</v>
      </c>
      <c r="M1629" s="86" t="s">
        <v>30</v>
      </c>
      <c r="N1629" s="86" t="s">
        <v>45</v>
      </c>
    </row>
    <row r="1630" spans="1:14" ht="15" customHeight="1">
      <c r="A1630" s="140" t="s">
        <v>2122</v>
      </c>
      <c r="B1630" s="140" t="s">
        <v>9781</v>
      </c>
      <c r="C1630" s="140" t="s">
        <v>6399</v>
      </c>
      <c r="D1630" s="140" t="s">
        <v>7926</v>
      </c>
      <c r="E1630" s="86"/>
      <c r="F1630" s="86" t="s">
        <v>980</v>
      </c>
      <c r="G1630" s="86">
        <v>5</v>
      </c>
      <c r="H1630" s="86" t="s">
        <v>1059</v>
      </c>
      <c r="I1630" s="86" t="s">
        <v>165</v>
      </c>
      <c r="J1630" s="86" t="s">
        <v>191</v>
      </c>
      <c r="K1630" s="86" t="s">
        <v>220</v>
      </c>
      <c r="L1630" s="86" t="s">
        <v>45</v>
      </c>
      <c r="M1630" s="86" t="s">
        <v>30</v>
      </c>
      <c r="N1630" s="86" t="s">
        <v>45</v>
      </c>
    </row>
    <row r="1631" spans="1:14" ht="15" customHeight="1">
      <c r="A1631" s="140" t="s">
        <v>2122</v>
      </c>
      <c r="B1631" s="140" t="s">
        <v>9781</v>
      </c>
      <c r="C1631" s="140" t="s">
        <v>5986</v>
      </c>
      <c r="D1631" s="140" t="s">
        <v>5984</v>
      </c>
      <c r="E1631" s="86"/>
      <c r="F1631" s="86" t="s">
        <v>980</v>
      </c>
      <c r="G1631" s="86">
        <v>5</v>
      </c>
      <c r="H1631" s="86" t="s">
        <v>1057</v>
      </c>
      <c r="I1631" s="86" t="s">
        <v>192</v>
      </c>
      <c r="J1631" s="86" t="s">
        <v>35</v>
      </c>
      <c r="K1631" s="86" t="s">
        <v>220</v>
      </c>
      <c r="L1631" s="86" t="s">
        <v>45</v>
      </c>
      <c r="M1631" s="86" t="s">
        <v>30</v>
      </c>
      <c r="N1631" s="86" t="s">
        <v>45</v>
      </c>
    </row>
    <row r="1632" spans="1:14" ht="15" customHeight="1">
      <c r="A1632" s="140" t="s">
        <v>2122</v>
      </c>
      <c r="B1632" s="140" t="s">
        <v>9781</v>
      </c>
      <c r="C1632" s="140" t="s">
        <v>5986</v>
      </c>
      <c r="D1632" s="140" t="s">
        <v>5985</v>
      </c>
      <c r="E1632" s="86"/>
      <c r="F1632" s="86" t="s">
        <v>980</v>
      </c>
      <c r="G1632" s="86">
        <v>5</v>
      </c>
      <c r="H1632" s="86" t="s">
        <v>1059</v>
      </c>
      <c r="I1632" s="86" t="s">
        <v>192</v>
      </c>
      <c r="J1632" s="86" t="s">
        <v>35</v>
      </c>
      <c r="K1632" s="86" t="s">
        <v>220</v>
      </c>
      <c r="L1632" s="86" t="s">
        <v>45</v>
      </c>
      <c r="M1632" s="86" t="s">
        <v>30</v>
      </c>
      <c r="N1632" s="86" t="s">
        <v>45</v>
      </c>
    </row>
    <row r="1633" spans="1:14" ht="15" customHeight="1">
      <c r="A1633" s="140" t="s">
        <v>2122</v>
      </c>
      <c r="B1633" s="140" t="s">
        <v>9781</v>
      </c>
      <c r="C1633" s="140" t="s">
        <v>7372</v>
      </c>
      <c r="D1633" s="140" t="s">
        <v>9164</v>
      </c>
      <c r="E1633" s="86"/>
      <c r="F1633" s="86" t="s">
        <v>982</v>
      </c>
      <c r="G1633" s="86">
        <v>4</v>
      </c>
      <c r="H1633" s="86" t="s">
        <v>1057</v>
      </c>
      <c r="I1633" s="86" t="s">
        <v>192</v>
      </c>
      <c r="J1633" s="86" t="s">
        <v>35</v>
      </c>
      <c r="K1633" s="86" t="s">
        <v>220</v>
      </c>
      <c r="L1633" s="86" t="s">
        <v>45</v>
      </c>
      <c r="M1633" s="86" t="s">
        <v>45</v>
      </c>
      <c r="N1633" s="86" t="s">
        <v>30</v>
      </c>
    </row>
    <row r="1634" spans="1:14" ht="15" customHeight="1">
      <c r="A1634" s="140" t="s">
        <v>2122</v>
      </c>
      <c r="B1634" s="140" t="s">
        <v>9781</v>
      </c>
      <c r="C1634" s="140" t="s">
        <v>7372</v>
      </c>
      <c r="D1634" s="140" t="s">
        <v>8826</v>
      </c>
      <c r="E1634" s="86"/>
      <c r="F1634" s="86" t="s">
        <v>982</v>
      </c>
      <c r="G1634" s="86">
        <v>4</v>
      </c>
      <c r="H1634" s="86" t="s">
        <v>1059</v>
      </c>
      <c r="I1634" s="86" t="s">
        <v>165</v>
      </c>
      <c r="J1634" s="86" t="s">
        <v>35</v>
      </c>
      <c r="K1634" s="86" t="s">
        <v>220</v>
      </c>
      <c r="L1634" s="86" t="s">
        <v>45</v>
      </c>
      <c r="M1634" s="86" t="s">
        <v>45</v>
      </c>
      <c r="N1634" s="86" t="s">
        <v>45</v>
      </c>
    </row>
    <row r="1635" spans="1:14" ht="15" customHeight="1">
      <c r="A1635" s="140" t="s">
        <v>2122</v>
      </c>
      <c r="B1635" s="140" t="s">
        <v>9781</v>
      </c>
      <c r="C1635" s="140" t="s">
        <v>1320</v>
      </c>
      <c r="D1635" s="140" t="s">
        <v>7927</v>
      </c>
      <c r="E1635" s="86"/>
      <c r="F1635" s="86" t="s">
        <v>980</v>
      </c>
      <c r="G1635" s="86">
        <v>5</v>
      </c>
      <c r="H1635" s="86" t="s">
        <v>1059</v>
      </c>
      <c r="I1635" s="86" t="s">
        <v>165</v>
      </c>
      <c r="J1635" s="86" t="s">
        <v>180</v>
      </c>
      <c r="K1635" s="86" t="s">
        <v>220</v>
      </c>
      <c r="L1635" s="86" t="s">
        <v>30</v>
      </c>
      <c r="M1635" s="86" t="s">
        <v>45</v>
      </c>
      <c r="N1635" s="86" t="s">
        <v>30</v>
      </c>
    </row>
    <row r="1636" spans="1:14" ht="15" customHeight="1">
      <c r="A1636" s="140" t="s">
        <v>2122</v>
      </c>
      <c r="B1636" s="140" t="s">
        <v>9781</v>
      </c>
      <c r="C1636" s="140" t="s">
        <v>1320</v>
      </c>
      <c r="D1636" s="140" t="s">
        <v>7582</v>
      </c>
      <c r="E1636" s="86"/>
      <c r="F1636" s="86" t="s">
        <v>980</v>
      </c>
      <c r="G1636" s="86">
        <v>5</v>
      </c>
      <c r="H1636" s="86" t="s">
        <v>1057</v>
      </c>
      <c r="I1636" s="86" t="s">
        <v>165</v>
      </c>
      <c r="J1636" s="86" t="s">
        <v>23</v>
      </c>
      <c r="K1636" s="86" t="s">
        <v>220</v>
      </c>
      <c r="L1636" s="86" t="s">
        <v>30</v>
      </c>
      <c r="M1636" s="86" t="s">
        <v>45</v>
      </c>
      <c r="N1636" s="86" t="s">
        <v>45</v>
      </c>
    </row>
    <row r="1637" spans="1:14" ht="15" customHeight="1">
      <c r="A1637" s="140" t="s">
        <v>2122</v>
      </c>
      <c r="B1637" s="140" t="s">
        <v>9781</v>
      </c>
      <c r="C1637" s="140" t="s">
        <v>1320</v>
      </c>
      <c r="D1637" s="140" t="s">
        <v>7581</v>
      </c>
      <c r="E1637" s="86"/>
      <c r="F1637" s="86" t="s">
        <v>980</v>
      </c>
      <c r="G1637" s="86">
        <v>5</v>
      </c>
      <c r="H1637" s="86" t="s">
        <v>1059</v>
      </c>
      <c r="I1637" s="86" t="s">
        <v>165</v>
      </c>
      <c r="J1637" s="86" t="s">
        <v>23</v>
      </c>
      <c r="K1637" s="86" t="s">
        <v>220</v>
      </c>
      <c r="L1637" s="86" t="s">
        <v>30</v>
      </c>
      <c r="M1637" s="86" t="s">
        <v>45</v>
      </c>
      <c r="N1637" s="86" t="s">
        <v>45</v>
      </c>
    </row>
    <row r="1638" spans="1:14" ht="15" customHeight="1">
      <c r="A1638" s="140" t="s">
        <v>2122</v>
      </c>
      <c r="B1638" s="140" t="s">
        <v>9781</v>
      </c>
      <c r="C1638" s="140" t="s">
        <v>1320</v>
      </c>
      <c r="D1638" s="140" t="s">
        <v>7580</v>
      </c>
      <c r="E1638" s="86"/>
      <c r="F1638" s="86" t="s">
        <v>980</v>
      </c>
      <c r="G1638" s="86">
        <v>5</v>
      </c>
      <c r="H1638" s="86" t="s">
        <v>1057</v>
      </c>
      <c r="I1638" s="86" t="s">
        <v>165</v>
      </c>
      <c r="J1638" s="86" t="s">
        <v>187</v>
      </c>
      <c r="K1638" s="86" t="s">
        <v>220</v>
      </c>
      <c r="L1638" s="86" t="s">
        <v>30</v>
      </c>
      <c r="M1638" s="86" t="s">
        <v>45</v>
      </c>
      <c r="N1638" s="86" t="s">
        <v>45</v>
      </c>
    </row>
    <row r="1639" spans="1:14" ht="15" customHeight="1">
      <c r="A1639" s="140" t="s">
        <v>2122</v>
      </c>
      <c r="B1639" s="140" t="s">
        <v>9781</v>
      </c>
      <c r="C1639" s="140" t="s">
        <v>1320</v>
      </c>
      <c r="D1639" s="140" t="s">
        <v>7579</v>
      </c>
      <c r="E1639" s="86"/>
      <c r="F1639" s="86" t="s">
        <v>980</v>
      </c>
      <c r="G1639" s="86">
        <v>5</v>
      </c>
      <c r="H1639" s="86" t="s">
        <v>1059</v>
      </c>
      <c r="I1639" s="86" t="s">
        <v>165</v>
      </c>
      <c r="J1639" s="86" t="s">
        <v>187</v>
      </c>
      <c r="K1639" s="86" t="s">
        <v>220</v>
      </c>
      <c r="L1639" s="86" t="s">
        <v>30</v>
      </c>
      <c r="M1639" s="86" t="s">
        <v>45</v>
      </c>
      <c r="N1639" s="86" t="s">
        <v>45</v>
      </c>
    </row>
    <row r="1640" spans="1:14" ht="15" customHeight="1">
      <c r="A1640" s="140" t="s">
        <v>2122</v>
      </c>
      <c r="B1640" s="140" t="s">
        <v>9781</v>
      </c>
      <c r="C1640" s="140" t="s">
        <v>1320</v>
      </c>
      <c r="D1640" s="140" t="s">
        <v>8828</v>
      </c>
      <c r="E1640" s="86"/>
      <c r="F1640" s="86" t="s">
        <v>981</v>
      </c>
      <c r="G1640" s="86">
        <v>1</v>
      </c>
      <c r="H1640" s="86" t="s">
        <v>1059</v>
      </c>
      <c r="I1640" s="86" t="s">
        <v>57</v>
      </c>
      <c r="J1640" s="86" t="s">
        <v>191</v>
      </c>
      <c r="K1640" s="86" t="s">
        <v>220</v>
      </c>
      <c r="L1640" s="86" t="s">
        <v>45</v>
      </c>
      <c r="M1640" s="86" t="s">
        <v>45</v>
      </c>
      <c r="N1640" s="86" t="s">
        <v>30</v>
      </c>
    </row>
    <row r="1641" spans="1:14" ht="15" customHeight="1">
      <c r="A1641" s="140" t="s">
        <v>2122</v>
      </c>
      <c r="B1641" s="140" t="s">
        <v>9781</v>
      </c>
      <c r="C1641" s="140" t="s">
        <v>1320</v>
      </c>
      <c r="D1641" s="140" t="s">
        <v>7578</v>
      </c>
      <c r="E1641" s="86"/>
      <c r="F1641" s="86" t="s">
        <v>979</v>
      </c>
      <c r="G1641" s="86">
        <v>3</v>
      </c>
      <c r="H1641" s="86" t="s">
        <v>1059</v>
      </c>
      <c r="I1641" s="86" t="s">
        <v>36</v>
      </c>
      <c r="J1641" s="86" t="s">
        <v>191</v>
      </c>
      <c r="K1641" s="86" t="s">
        <v>221</v>
      </c>
      <c r="L1641" s="86" t="s">
        <v>30</v>
      </c>
      <c r="M1641" s="86" t="s">
        <v>45</v>
      </c>
      <c r="N1641" s="86" t="s">
        <v>45</v>
      </c>
    </row>
    <row r="1642" spans="1:14" ht="15" customHeight="1">
      <c r="A1642" s="140" t="s">
        <v>2122</v>
      </c>
      <c r="B1642" s="140" t="s">
        <v>9781</v>
      </c>
      <c r="C1642" s="140" t="s">
        <v>1320</v>
      </c>
      <c r="D1642" s="140" t="s">
        <v>7577</v>
      </c>
      <c r="E1642" s="86"/>
      <c r="F1642" s="86" t="s">
        <v>979</v>
      </c>
      <c r="G1642" s="86">
        <v>3</v>
      </c>
      <c r="H1642" s="86" t="s">
        <v>1061</v>
      </c>
      <c r="I1642" s="86" t="s">
        <v>36</v>
      </c>
      <c r="J1642" s="86" t="s">
        <v>191</v>
      </c>
      <c r="K1642" s="86" t="s">
        <v>221</v>
      </c>
      <c r="L1642" s="86" t="s">
        <v>30</v>
      </c>
      <c r="M1642" s="86" t="s">
        <v>45</v>
      </c>
      <c r="N1642" s="86" t="s">
        <v>30</v>
      </c>
    </row>
    <row r="1643" spans="1:14" ht="15" customHeight="1">
      <c r="A1643" s="140" t="s">
        <v>2122</v>
      </c>
      <c r="B1643" s="140" t="s">
        <v>9781</v>
      </c>
      <c r="C1643" s="140" t="s">
        <v>1320</v>
      </c>
      <c r="D1643" s="140" t="s">
        <v>6392</v>
      </c>
      <c r="E1643" s="86"/>
      <c r="F1643" s="86" t="s">
        <v>979</v>
      </c>
      <c r="G1643" s="86">
        <v>3</v>
      </c>
      <c r="H1643" s="86" t="s">
        <v>1057</v>
      </c>
      <c r="I1643" s="86" t="s">
        <v>36</v>
      </c>
      <c r="J1643" s="86" t="s">
        <v>191</v>
      </c>
      <c r="K1643" s="86" t="s">
        <v>221</v>
      </c>
      <c r="L1643" s="86" t="s">
        <v>30</v>
      </c>
      <c r="M1643" s="86" t="s">
        <v>45</v>
      </c>
      <c r="N1643" s="86" t="s">
        <v>30</v>
      </c>
    </row>
    <row r="1644" spans="1:14" ht="15" customHeight="1">
      <c r="A1644" s="140" t="s">
        <v>2122</v>
      </c>
      <c r="B1644" s="140" t="s">
        <v>9781</v>
      </c>
      <c r="C1644" s="140" t="s">
        <v>6733</v>
      </c>
      <c r="D1644" s="140" t="s">
        <v>7656</v>
      </c>
      <c r="E1644" s="86"/>
      <c r="F1644" s="86" t="s">
        <v>979</v>
      </c>
      <c r="G1644" s="86">
        <v>3</v>
      </c>
      <c r="H1644" s="86" t="s">
        <v>1057</v>
      </c>
      <c r="I1644" s="86" t="s">
        <v>192</v>
      </c>
      <c r="J1644" s="86" t="s">
        <v>180</v>
      </c>
      <c r="K1644" s="86" t="s">
        <v>220</v>
      </c>
      <c r="L1644" s="86" t="s">
        <v>30</v>
      </c>
      <c r="M1644" s="86" t="s">
        <v>45</v>
      </c>
      <c r="N1644" s="86" t="s">
        <v>30</v>
      </c>
    </row>
    <row r="1645" spans="1:14" ht="15" customHeight="1">
      <c r="A1645" s="140" t="s">
        <v>2122</v>
      </c>
      <c r="B1645" s="140" t="s">
        <v>9781</v>
      </c>
      <c r="C1645" s="140" t="s">
        <v>6733</v>
      </c>
      <c r="D1645" s="140" t="s">
        <v>7928</v>
      </c>
      <c r="E1645" s="86"/>
      <c r="F1645" s="86" t="s">
        <v>980</v>
      </c>
      <c r="G1645" s="86">
        <v>5</v>
      </c>
      <c r="H1645" s="86" t="s">
        <v>1059</v>
      </c>
      <c r="I1645" s="86" t="s">
        <v>165</v>
      </c>
      <c r="J1645" s="86" t="s">
        <v>180</v>
      </c>
      <c r="K1645" s="86" t="s">
        <v>220</v>
      </c>
      <c r="L1645" s="86" t="s">
        <v>45</v>
      </c>
      <c r="M1645" s="86" t="s">
        <v>45</v>
      </c>
      <c r="N1645" s="86" t="s">
        <v>45</v>
      </c>
    </row>
    <row r="1646" spans="1:14" ht="15" customHeight="1">
      <c r="A1646" s="140" t="s">
        <v>2122</v>
      </c>
      <c r="B1646" s="140" t="s">
        <v>9781</v>
      </c>
      <c r="C1646" s="140" t="s">
        <v>6733</v>
      </c>
      <c r="D1646" s="140" t="s">
        <v>7929</v>
      </c>
      <c r="E1646" s="86"/>
      <c r="F1646" s="86" t="s">
        <v>980</v>
      </c>
      <c r="G1646" s="86">
        <v>5</v>
      </c>
      <c r="H1646" s="86" t="s">
        <v>1057</v>
      </c>
      <c r="I1646" s="86" t="s">
        <v>165</v>
      </c>
      <c r="J1646" s="86" t="s">
        <v>180</v>
      </c>
      <c r="K1646" s="86" t="s">
        <v>220</v>
      </c>
      <c r="L1646" s="86" t="s">
        <v>30</v>
      </c>
      <c r="M1646" s="86" t="s">
        <v>45</v>
      </c>
      <c r="N1646" s="86" t="s">
        <v>30</v>
      </c>
    </row>
    <row r="1647" spans="1:14" ht="15" customHeight="1">
      <c r="A1647" s="140" t="s">
        <v>2122</v>
      </c>
      <c r="B1647" s="140" t="s">
        <v>9781</v>
      </c>
      <c r="C1647" s="140" t="s">
        <v>6733</v>
      </c>
      <c r="D1647" s="140" t="s">
        <v>7930</v>
      </c>
      <c r="E1647" s="86"/>
      <c r="F1647" s="86" t="s">
        <v>980</v>
      </c>
      <c r="G1647" s="86">
        <v>5</v>
      </c>
      <c r="H1647" s="86" t="s">
        <v>1059</v>
      </c>
      <c r="I1647" s="86" t="s">
        <v>165</v>
      </c>
      <c r="J1647" s="86" t="s">
        <v>22</v>
      </c>
      <c r="K1647" s="86" t="s">
        <v>220</v>
      </c>
      <c r="L1647" s="86" t="s">
        <v>45</v>
      </c>
      <c r="M1647" s="86" t="s">
        <v>45</v>
      </c>
      <c r="N1647" s="86" t="s">
        <v>45</v>
      </c>
    </row>
    <row r="1648" spans="1:14" ht="15" customHeight="1">
      <c r="A1648" s="140" t="s">
        <v>2122</v>
      </c>
      <c r="B1648" s="140" t="s">
        <v>9781</v>
      </c>
      <c r="C1648" s="140" t="s">
        <v>6733</v>
      </c>
      <c r="D1648" s="140" t="s">
        <v>7931</v>
      </c>
      <c r="E1648" s="86"/>
      <c r="F1648" s="86" t="s">
        <v>980</v>
      </c>
      <c r="G1648" s="86">
        <v>5</v>
      </c>
      <c r="H1648" s="86" t="s">
        <v>1059</v>
      </c>
      <c r="I1648" s="86" t="s">
        <v>165</v>
      </c>
      <c r="J1648" s="86" t="s">
        <v>42</v>
      </c>
      <c r="K1648" s="86" t="s">
        <v>220</v>
      </c>
      <c r="L1648" s="86" t="s">
        <v>45</v>
      </c>
      <c r="M1648" s="86" t="s">
        <v>45</v>
      </c>
      <c r="N1648" s="86" t="s">
        <v>45</v>
      </c>
    </row>
    <row r="1649" spans="1:14" ht="15" customHeight="1">
      <c r="A1649" s="140" t="s">
        <v>2122</v>
      </c>
      <c r="B1649" s="140" t="s">
        <v>9781</v>
      </c>
      <c r="C1649" s="140" t="s">
        <v>6733</v>
      </c>
      <c r="D1649" s="140" t="s">
        <v>12581</v>
      </c>
      <c r="E1649" s="86"/>
      <c r="F1649" s="86" t="s">
        <v>980</v>
      </c>
      <c r="G1649" s="86">
        <v>5</v>
      </c>
      <c r="H1649" s="86" t="s">
        <v>1057</v>
      </c>
      <c r="I1649" s="86" t="s">
        <v>165</v>
      </c>
      <c r="J1649" s="86" t="s">
        <v>22</v>
      </c>
      <c r="K1649" s="86" t="s">
        <v>220</v>
      </c>
      <c r="L1649" s="86" t="s">
        <v>30</v>
      </c>
      <c r="M1649" s="86" t="s">
        <v>45</v>
      </c>
      <c r="N1649" s="86" t="s">
        <v>45</v>
      </c>
    </row>
    <row r="1650" spans="1:14" ht="15" customHeight="1">
      <c r="A1650" s="140" t="s">
        <v>2122</v>
      </c>
      <c r="B1650" s="140" t="s">
        <v>9781</v>
      </c>
      <c r="C1650" s="140" t="s">
        <v>6733</v>
      </c>
      <c r="D1650" s="140" t="s">
        <v>7932</v>
      </c>
      <c r="E1650" s="86"/>
      <c r="F1650" s="86" t="s">
        <v>980</v>
      </c>
      <c r="G1650" s="86">
        <v>5</v>
      </c>
      <c r="H1650" s="86" t="s">
        <v>1057</v>
      </c>
      <c r="I1650" s="86" t="s">
        <v>165</v>
      </c>
      <c r="J1650" s="86" t="s">
        <v>42</v>
      </c>
      <c r="K1650" s="86" t="s">
        <v>220</v>
      </c>
      <c r="L1650" s="86" t="s">
        <v>30</v>
      </c>
      <c r="M1650" s="86" t="s">
        <v>45</v>
      </c>
      <c r="N1650" s="86" t="s">
        <v>45</v>
      </c>
    </row>
    <row r="1651" spans="1:14" ht="15" customHeight="1">
      <c r="A1651" s="140" t="s">
        <v>2122</v>
      </c>
      <c r="B1651" s="140" t="s">
        <v>9781</v>
      </c>
      <c r="C1651" s="818" t="s">
        <v>1321</v>
      </c>
      <c r="D1651" s="140" t="s">
        <v>7576</v>
      </c>
      <c r="E1651" s="86"/>
      <c r="F1651" s="86" t="s">
        <v>982</v>
      </c>
      <c r="G1651" s="86">
        <v>4</v>
      </c>
      <c r="H1651" s="86" t="s">
        <v>1057</v>
      </c>
      <c r="I1651" s="86" t="s">
        <v>165</v>
      </c>
      <c r="J1651" s="86" t="s">
        <v>35</v>
      </c>
      <c r="K1651" s="86" t="s">
        <v>220</v>
      </c>
      <c r="L1651" s="86" t="s">
        <v>30</v>
      </c>
      <c r="M1651" s="86" t="s">
        <v>45</v>
      </c>
      <c r="N1651" s="86" t="s">
        <v>45</v>
      </c>
    </row>
    <row r="1652" spans="1:14">
      <c r="A1652" s="140" t="s">
        <v>2122</v>
      </c>
      <c r="B1652" s="140" t="s">
        <v>9781</v>
      </c>
      <c r="C1652" s="140" t="s">
        <v>5988</v>
      </c>
      <c r="D1652" s="140" t="s">
        <v>7575</v>
      </c>
      <c r="E1652" s="86"/>
      <c r="F1652" s="86" t="s">
        <v>983</v>
      </c>
      <c r="G1652" s="86">
        <v>2</v>
      </c>
      <c r="H1652" s="86" t="s">
        <v>1057</v>
      </c>
      <c r="I1652" s="86" t="s">
        <v>36</v>
      </c>
      <c r="J1652" s="86" t="s">
        <v>35</v>
      </c>
      <c r="K1652" s="86" t="s">
        <v>220</v>
      </c>
      <c r="L1652" s="86" t="s">
        <v>30</v>
      </c>
      <c r="M1652" s="86" t="s">
        <v>45</v>
      </c>
      <c r="N1652" s="86" t="s">
        <v>30</v>
      </c>
    </row>
    <row r="1653" spans="1:14" ht="15" customHeight="1">
      <c r="A1653" s="140" t="s">
        <v>2122</v>
      </c>
      <c r="B1653" s="140" t="s">
        <v>9781</v>
      </c>
      <c r="C1653" s="140" t="s">
        <v>5988</v>
      </c>
      <c r="D1653" s="140" t="s">
        <v>7574</v>
      </c>
      <c r="E1653" s="86"/>
      <c r="F1653" s="86" t="s">
        <v>980</v>
      </c>
      <c r="G1653" s="86">
        <v>5</v>
      </c>
      <c r="H1653" s="86" t="s">
        <v>1057</v>
      </c>
      <c r="I1653" s="86" t="s">
        <v>165</v>
      </c>
      <c r="J1653" s="86" t="s">
        <v>35</v>
      </c>
      <c r="K1653" s="86" t="s">
        <v>219</v>
      </c>
      <c r="L1653" s="86" t="s">
        <v>30</v>
      </c>
      <c r="M1653" s="86" t="s">
        <v>45</v>
      </c>
      <c r="N1653" s="86" t="s">
        <v>45</v>
      </c>
    </row>
    <row r="1654" spans="1:14" ht="15" customHeight="1">
      <c r="A1654" s="140" t="s">
        <v>2122</v>
      </c>
      <c r="B1654" s="140" t="s">
        <v>9781</v>
      </c>
      <c r="C1654" s="140" t="s">
        <v>5988</v>
      </c>
      <c r="D1654" s="140" t="s">
        <v>7573</v>
      </c>
      <c r="E1654" s="86"/>
      <c r="F1654" s="86" t="s">
        <v>980</v>
      </c>
      <c r="G1654" s="86">
        <v>5</v>
      </c>
      <c r="H1654" s="86" t="s">
        <v>1059</v>
      </c>
      <c r="I1654" s="86" t="s">
        <v>165</v>
      </c>
      <c r="J1654" s="86" t="s">
        <v>35</v>
      </c>
      <c r="K1654" s="86" t="s">
        <v>219</v>
      </c>
      <c r="L1654" s="86" t="s">
        <v>30</v>
      </c>
      <c r="M1654" s="86" t="s">
        <v>45</v>
      </c>
      <c r="N1654" s="86" t="s">
        <v>45</v>
      </c>
    </row>
    <row r="1655" spans="1:14" ht="15" customHeight="1">
      <c r="A1655" s="140" t="s">
        <v>2122</v>
      </c>
      <c r="B1655" s="140" t="s">
        <v>9781</v>
      </c>
      <c r="C1655" s="140" t="s">
        <v>5987</v>
      </c>
      <c r="D1655" s="140" t="s">
        <v>7572</v>
      </c>
      <c r="E1655" s="86"/>
      <c r="F1655" s="86" t="s">
        <v>980</v>
      </c>
      <c r="G1655" s="86">
        <v>5</v>
      </c>
      <c r="H1655" s="86" t="s">
        <v>1061</v>
      </c>
      <c r="I1655" s="86" t="s">
        <v>165</v>
      </c>
      <c r="J1655" s="86" t="s">
        <v>35</v>
      </c>
      <c r="K1655" s="86" t="s">
        <v>220</v>
      </c>
      <c r="L1655" s="86" t="s">
        <v>45</v>
      </c>
      <c r="M1655" s="86" t="s">
        <v>30</v>
      </c>
      <c r="N1655" s="86" t="s">
        <v>45</v>
      </c>
    </row>
    <row r="1656" spans="1:14" ht="15" customHeight="1">
      <c r="A1656" s="140" t="s">
        <v>2122</v>
      </c>
      <c r="B1656" s="140" t="s">
        <v>9781</v>
      </c>
      <c r="C1656" s="140" t="s">
        <v>10274</v>
      </c>
      <c r="D1656" s="140" t="s">
        <v>10275</v>
      </c>
      <c r="E1656" s="86"/>
      <c r="F1656" s="86" t="s">
        <v>980</v>
      </c>
      <c r="G1656" s="86">
        <v>5</v>
      </c>
      <c r="H1656" s="86" t="s">
        <v>1059</v>
      </c>
      <c r="I1656" s="86" t="s">
        <v>165</v>
      </c>
      <c r="J1656" s="86" t="s">
        <v>35</v>
      </c>
      <c r="K1656" s="86" t="s">
        <v>220</v>
      </c>
      <c r="L1656" s="86" t="s">
        <v>45</v>
      </c>
      <c r="M1656" s="86" t="s">
        <v>30</v>
      </c>
      <c r="N1656" s="86" t="s">
        <v>30</v>
      </c>
    </row>
    <row r="1657" spans="1:14" ht="15" customHeight="1">
      <c r="A1657" s="140" t="s">
        <v>2122</v>
      </c>
      <c r="B1657" s="140" t="s">
        <v>9781</v>
      </c>
      <c r="C1657" s="140" t="s">
        <v>10274</v>
      </c>
      <c r="D1657" s="140" t="s">
        <v>10276</v>
      </c>
      <c r="E1657" s="86"/>
      <c r="F1657" s="86" t="s">
        <v>980</v>
      </c>
      <c r="G1657" s="86">
        <v>5</v>
      </c>
      <c r="H1657" s="86" t="s">
        <v>1059</v>
      </c>
      <c r="I1657" s="86" t="s">
        <v>165</v>
      </c>
      <c r="J1657" s="86" t="s">
        <v>35</v>
      </c>
      <c r="K1657" s="86" t="s">
        <v>7744</v>
      </c>
      <c r="L1657" s="86" t="s">
        <v>45</v>
      </c>
      <c r="M1657" s="86" t="s">
        <v>30</v>
      </c>
      <c r="N1657" s="86" t="s">
        <v>45</v>
      </c>
    </row>
    <row r="1658" spans="1:14" ht="15" customHeight="1">
      <c r="A1658" s="140" t="s">
        <v>2122</v>
      </c>
      <c r="B1658" s="140" t="s">
        <v>9781</v>
      </c>
      <c r="C1658" s="140" t="s">
        <v>7587</v>
      </c>
      <c r="D1658" s="140" t="s">
        <v>7588</v>
      </c>
      <c r="E1658" s="86"/>
      <c r="F1658" s="86" t="s">
        <v>980</v>
      </c>
      <c r="G1658" s="86">
        <v>5</v>
      </c>
      <c r="H1658" s="86" t="s">
        <v>1059</v>
      </c>
      <c r="I1658" s="86" t="s">
        <v>165</v>
      </c>
      <c r="J1658" s="86" t="s">
        <v>35</v>
      </c>
      <c r="K1658" s="86" t="s">
        <v>227</v>
      </c>
      <c r="L1658" s="86" t="s">
        <v>45</v>
      </c>
      <c r="M1658" s="86" t="s">
        <v>30</v>
      </c>
      <c r="N1658" s="86" t="s">
        <v>45</v>
      </c>
    </row>
    <row r="1659" spans="1:14" ht="15" customHeight="1">
      <c r="A1659" s="140" t="s">
        <v>2122</v>
      </c>
      <c r="B1659" s="140" t="s">
        <v>9781</v>
      </c>
      <c r="C1659" s="140" t="s">
        <v>1330</v>
      </c>
      <c r="D1659" s="140" t="s">
        <v>7571</v>
      </c>
      <c r="E1659" s="86"/>
      <c r="F1659" s="86" t="s">
        <v>979</v>
      </c>
      <c r="G1659" s="86">
        <v>3</v>
      </c>
      <c r="H1659" s="86" t="s">
        <v>1059</v>
      </c>
      <c r="I1659" s="86" t="s">
        <v>192</v>
      </c>
      <c r="J1659" s="86" t="s">
        <v>180</v>
      </c>
      <c r="K1659" s="86" t="s">
        <v>220</v>
      </c>
      <c r="L1659" s="86" t="s">
        <v>30</v>
      </c>
      <c r="M1659" s="86" t="s">
        <v>45</v>
      </c>
      <c r="N1659" s="86" t="s">
        <v>45</v>
      </c>
    </row>
    <row r="1660" spans="1:14" ht="15" customHeight="1">
      <c r="A1660" s="140" t="s">
        <v>2122</v>
      </c>
      <c r="B1660" s="140" t="s">
        <v>9781</v>
      </c>
      <c r="C1660" s="140" t="s">
        <v>1330</v>
      </c>
      <c r="D1660" s="140" t="s">
        <v>7570</v>
      </c>
      <c r="E1660" s="86"/>
      <c r="F1660" s="86" t="s">
        <v>979</v>
      </c>
      <c r="G1660" s="86">
        <v>3</v>
      </c>
      <c r="H1660" s="86" t="s">
        <v>1057</v>
      </c>
      <c r="I1660" s="86" t="s">
        <v>192</v>
      </c>
      <c r="J1660" s="86" t="s">
        <v>180</v>
      </c>
      <c r="K1660" s="86" t="s">
        <v>220</v>
      </c>
      <c r="L1660" s="86" t="s">
        <v>30</v>
      </c>
      <c r="M1660" s="86" t="s">
        <v>45</v>
      </c>
      <c r="N1660" s="86" t="s">
        <v>30</v>
      </c>
    </row>
    <row r="1661" spans="1:14" ht="15" customHeight="1">
      <c r="A1661" s="140" t="s">
        <v>2122</v>
      </c>
      <c r="B1661" s="140" t="s">
        <v>9781</v>
      </c>
      <c r="C1661" s="140" t="s">
        <v>4803</v>
      </c>
      <c r="D1661" s="140" t="s">
        <v>7933</v>
      </c>
      <c r="E1661" s="86"/>
      <c r="F1661" s="86" t="s">
        <v>980</v>
      </c>
      <c r="G1661" s="86">
        <v>5</v>
      </c>
      <c r="H1661" s="86" t="s">
        <v>1057</v>
      </c>
      <c r="I1661" s="86" t="s">
        <v>165</v>
      </c>
      <c r="J1661" s="86" t="s">
        <v>35</v>
      </c>
      <c r="K1661" s="86" t="s">
        <v>24</v>
      </c>
      <c r="L1661" s="86" t="s">
        <v>45</v>
      </c>
      <c r="M1661" s="86" t="s">
        <v>45</v>
      </c>
      <c r="N1661" s="86" t="s">
        <v>45</v>
      </c>
    </row>
    <row r="1662" spans="1:14" ht="15" customHeight="1">
      <c r="A1662" s="140" t="s">
        <v>2122</v>
      </c>
      <c r="B1662" s="140" t="s">
        <v>9781</v>
      </c>
      <c r="C1662" s="140" t="s">
        <v>4803</v>
      </c>
      <c r="D1662" s="140" t="s">
        <v>7934</v>
      </c>
      <c r="E1662" s="86"/>
      <c r="F1662" s="86" t="s">
        <v>980</v>
      </c>
      <c r="G1662" s="86">
        <v>5</v>
      </c>
      <c r="H1662" s="86" t="s">
        <v>1059</v>
      </c>
      <c r="I1662" s="86" t="s">
        <v>165</v>
      </c>
      <c r="J1662" s="86" t="s">
        <v>35</v>
      </c>
      <c r="K1662" s="86" t="s">
        <v>24</v>
      </c>
      <c r="L1662" s="86" t="s">
        <v>45</v>
      </c>
      <c r="M1662" s="86" t="s">
        <v>45</v>
      </c>
      <c r="N1662" s="86" t="s">
        <v>45</v>
      </c>
    </row>
    <row r="1663" spans="1:14" ht="15" customHeight="1">
      <c r="A1663" s="140" t="s">
        <v>2122</v>
      </c>
      <c r="B1663" s="140" t="s">
        <v>9781</v>
      </c>
      <c r="C1663" s="140" t="s">
        <v>4803</v>
      </c>
      <c r="D1663" s="140" t="s">
        <v>8827</v>
      </c>
      <c r="E1663" s="86"/>
      <c r="F1663" s="86" t="s">
        <v>980</v>
      </c>
      <c r="G1663" s="86">
        <v>5</v>
      </c>
      <c r="H1663" s="86" t="s">
        <v>1059</v>
      </c>
      <c r="I1663" s="86" t="s">
        <v>165</v>
      </c>
      <c r="J1663" s="86" t="s">
        <v>35</v>
      </c>
      <c r="K1663" s="86" t="s">
        <v>223</v>
      </c>
      <c r="L1663" s="86" t="s">
        <v>45</v>
      </c>
      <c r="M1663" s="86" t="s">
        <v>45</v>
      </c>
      <c r="N1663" s="86" t="s">
        <v>30</v>
      </c>
    </row>
    <row r="1664" spans="1:14" ht="15" customHeight="1">
      <c r="A1664" s="140" t="s">
        <v>2122</v>
      </c>
      <c r="B1664" s="140" t="s">
        <v>9781</v>
      </c>
      <c r="C1664" s="140" t="s">
        <v>1329</v>
      </c>
      <c r="D1664" s="140" t="s">
        <v>8629</v>
      </c>
      <c r="E1664" s="86"/>
      <c r="F1664" s="86" t="s">
        <v>982</v>
      </c>
      <c r="G1664" s="86">
        <v>4</v>
      </c>
      <c r="H1664" s="86" t="s">
        <v>1057</v>
      </c>
      <c r="I1664" s="86" t="s">
        <v>165</v>
      </c>
      <c r="J1664" s="86" t="s">
        <v>191</v>
      </c>
      <c r="K1664" s="86" t="s">
        <v>220</v>
      </c>
      <c r="L1664" s="86" t="s">
        <v>30</v>
      </c>
      <c r="M1664" s="86" t="s">
        <v>45</v>
      </c>
      <c r="N1664" s="86" t="s">
        <v>45</v>
      </c>
    </row>
    <row r="1665" spans="1:14" ht="15" customHeight="1">
      <c r="A1665" s="140" t="s">
        <v>2122</v>
      </c>
      <c r="B1665" s="140" t="s">
        <v>9781</v>
      </c>
      <c r="C1665" s="140" t="s">
        <v>1329</v>
      </c>
      <c r="D1665" s="140" t="s">
        <v>8530</v>
      </c>
      <c r="E1665" s="86"/>
      <c r="F1665" s="86" t="s">
        <v>981</v>
      </c>
      <c r="G1665" s="86">
        <v>1</v>
      </c>
      <c r="H1665" s="86" t="s">
        <v>1057</v>
      </c>
      <c r="I1665" s="86" t="s">
        <v>57</v>
      </c>
      <c r="J1665" s="86" t="s">
        <v>25</v>
      </c>
      <c r="K1665" s="86" t="s">
        <v>220</v>
      </c>
      <c r="L1665" s="86" t="s">
        <v>30</v>
      </c>
      <c r="M1665" s="86" t="s">
        <v>45</v>
      </c>
      <c r="N1665" s="86" t="s">
        <v>45</v>
      </c>
    </row>
    <row r="1666" spans="1:14" ht="15" customHeight="1">
      <c r="A1666" s="140" t="s">
        <v>2122</v>
      </c>
      <c r="B1666" s="140" t="s">
        <v>9781</v>
      </c>
      <c r="C1666" s="140" t="s">
        <v>8309</v>
      </c>
      <c r="D1666" s="140" t="s">
        <v>8307</v>
      </c>
      <c r="E1666" s="86"/>
      <c r="F1666" s="86" t="s">
        <v>980</v>
      </c>
      <c r="G1666" s="86">
        <v>5</v>
      </c>
      <c r="H1666" s="86" t="s">
        <v>1059</v>
      </c>
      <c r="I1666" s="86" t="s">
        <v>165</v>
      </c>
      <c r="J1666" s="86" t="s">
        <v>23</v>
      </c>
      <c r="K1666" s="86" t="s">
        <v>220</v>
      </c>
      <c r="L1666" s="86" t="s">
        <v>45</v>
      </c>
      <c r="M1666" s="86" t="s">
        <v>45</v>
      </c>
      <c r="N1666" s="86" t="s">
        <v>45</v>
      </c>
    </row>
    <row r="1667" spans="1:14" ht="15" customHeight="1">
      <c r="A1667" s="140" t="s">
        <v>2122</v>
      </c>
      <c r="B1667" s="140" t="s">
        <v>9781</v>
      </c>
      <c r="C1667" s="140" t="s">
        <v>8309</v>
      </c>
      <c r="D1667" s="140" t="s">
        <v>8308</v>
      </c>
      <c r="E1667" s="86"/>
      <c r="F1667" s="86" t="s">
        <v>980</v>
      </c>
      <c r="G1667" s="86">
        <v>5</v>
      </c>
      <c r="H1667" s="86" t="s">
        <v>1060</v>
      </c>
      <c r="I1667" s="86" t="s">
        <v>165</v>
      </c>
      <c r="J1667" s="86" t="s">
        <v>187</v>
      </c>
      <c r="K1667" s="86" t="s">
        <v>220</v>
      </c>
      <c r="L1667" s="86" t="s">
        <v>45</v>
      </c>
      <c r="M1667" s="86" t="s">
        <v>45</v>
      </c>
      <c r="N1667" s="86" t="s">
        <v>45</v>
      </c>
    </row>
    <row r="1668" spans="1:14">
      <c r="A1668" s="140" t="s">
        <v>2122</v>
      </c>
      <c r="B1668" s="140" t="s">
        <v>9781</v>
      </c>
      <c r="C1668" s="140" t="s">
        <v>10859</v>
      </c>
      <c r="D1668" s="140" t="s">
        <v>10856</v>
      </c>
      <c r="E1668" s="86"/>
      <c r="F1668" s="86" t="s">
        <v>980</v>
      </c>
      <c r="G1668" s="86">
        <v>5</v>
      </c>
      <c r="H1668" s="86" t="s">
        <v>1059</v>
      </c>
      <c r="I1668" s="86" t="s">
        <v>36</v>
      </c>
      <c r="J1668" s="86" t="s">
        <v>35</v>
      </c>
      <c r="K1668" s="86" t="s">
        <v>221</v>
      </c>
      <c r="L1668" s="86" t="s">
        <v>45</v>
      </c>
      <c r="M1668" s="86" t="s">
        <v>30</v>
      </c>
      <c r="N1668" s="86" t="s">
        <v>30</v>
      </c>
    </row>
    <row r="1669" spans="1:14" ht="15" customHeight="1">
      <c r="A1669" s="140" t="s">
        <v>2122</v>
      </c>
      <c r="B1669" s="140" t="s">
        <v>9781</v>
      </c>
      <c r="C1669" s="140" t="s">
        <v>1319</v>
      </c>
      <c r="D1669" s="140" t="s">
        <v>9165</v>
      </c>
      <c r="E1669" s="86"/>
      <c r="F1669" s="86" t="s">
        <v>982</v>
      </c>
      <c r="G1669" s="86">
        <v>4</v>
      </c>
      <c r="H1669" s="86" t="s">
        <v>1057</v>
      </c>
      <c r="I1669" s="86" t="s">
        <v>165</v>
      </c>
      <c r="J1669" s="86" t="s">
        <v>21</v>
      </c>
      <c r="K1669" s="86" t="s">
        <v>220</v>
      </c>
      <c r="L1669" s="86" t="s">
        <v>30</v>
      </c>
      <c r="M1669" s="86" t="s">
        <v>45</v>
      </c>
      <c r="N1669" s="86" t="s">
        <v>30</v>
      </c>
    </row>
    <row r="1670" spans="1:14" ht="15" customHeight="1">
      <c r="A1670" s="140" t="s">
        <v>2122</v>
      </c>
      <c r="B1670" s="140" t="s">
        <v>9781</v>
      </c>
      <c r="C1670" s="140" t="s">
        <v>1319</v>
      </c>
      <c r="D1670" s="140" t="s">
        <v>9166</v>
      </c>
      <c r="E1670" s="86"/>
      <c r="F1670" s="86" t="s">
        <v>980</v>
      </c>
      <c r="G1670" s="86">
        <v>5</v>
      </c>
      <c r="H1670" s="86" t="s">
        <v>1057</v>
      </c>
      <c r="I1670" s="86" t="s">
        <v>165</v>
      </c>
      <c r="J1670" s="86" t="s">
        <v>25</v>
      </c>
      <c r="K1670" s="86" t="s">
        <v>220</v>
      </c>
      <c r="L1670" s="86" t="s">
        <v>30</v>
      </c>
      <c r="M1670" s="86" t="s">
        <v>45</v>
      </c>
      <c r="N1670" s="86" t="s">
        <v>30</v>
      </c>
    </row>
    <row r="1671" spans="1:14">
      <c r="A1671" s="140" t="s">
        <v>2122</v>
      </c>
      <c r="B1671" s="140" t="s">
        <v>9781</v>
      </c>
      <c r="C1671" s="140" t="s">
        <v>1337</v>
      </c>
      <c r="D1671" s="140" t="s">
        <v>9780</v>
      </c>
      <c r="E1671" s="86"/>
      <c r="F1671" s="86" t="s">
        <v>979</v>
      </c>
      <c r="G1671" s="86">
        <v>3</v>
      </c>
      <c r="H1671" s="86" t="s">
        <v>1057</v>
      </c>
      <c r="I1671" s="86" t="s">
        <v>36</v>
      </c>
      <c r="J1671" s="86" t="s">
        <v>35</v>
      </c>
      <c r="K1671" s="86" t="s">
        <v>220</v>
      </c>
      <c r="L1671" s="86" t="s">
        <v>30</v>
      </c>
      <c r="M1671" s="86" t="s">
        <v>45</v>
      </c>
      <c r="N1671" s="86" t="s">
        <v>30</v>
      </c>
    </row>
    <row r="1672" spans="1:14" ht="15" customHeight="1">
      <c r="A1672" s="140" t="s">
        <v>2122</v>
      </c>
      <c r="B1672" s="140" t="s">
        <v>9781</v>
      </c>
      <c r="C1672" s="140" t="s">
        <v>5983</v>
      </c>
      <c r="D1672" s="140" t="s">
        <v>10010</v>
      </c>
      <c r="E1672" s="86"/>
      <c r="F1672" s="86" t="s">
        <v>980</v>
      </c>
      <c r="G1672" s="86">
        <v>5</v>
      </c>
      <c r="H1672" s="86" t="s">
        <v>1058</v>
      </c>
      <c r="I1672" s="86" t="s">
        <v>192</v>
      </c>
      <c r="J1672" s="86" t="s">
        <v>35</v>
      </c>
      <c r="K1672" s="86" t="s">
        <v>220</v>
      </c>
      <c r="L1672" s="86" t="s">
        <v>45</v>
      </c>
      <c r="M1672" s="86" t="s">
        <v>30</v>
      </c>
      <c r="N1672" s="86" t="s">
        <v>45</v>
      </c>
    </row>
    <row r="1673" spans="1:14" ht="15" customHeight="1">
      <c r="A1673" s="140" t="s">
        <v>2122</v>
      </c>
      <c r="B1673" s="140" t="s">
        <v>9781</v>
      </c>
      <c r="C1673" s="140" t="s">
        <v>5983</v>
      </c>
      <c r="D1673" s="140" t="s">
        <v>10011</v>
      </c>
      <c r="E1673" s="86"/>
      <c r="F1673" s="86" t="s">
        <v>980</v>
      </c>
      <c r="G1673" s="86">
        <v>5</v>
      </c>
      <c r="H1673" s="86" t="s">
        <v>1057</v>
      </c>
      <c r="I1673" s="86" t="s">
        <v>192</v>
      </c>
      <c r="J1673" s="86" t="s">
        <v>35</v>
      </c>
      <c r="K1673" s="86" t="s">
        <v>220</v>
      </c>
      <c r="L1673" s="86" t="s">
        <v>45</v>
      </c>
      <c r="M1673" s="86" t="s">
        <v>30</v>
      </c>
      <c r="N1673" s="86" t="s">
        <v>45</v>
      </c>
    </row>
    <row r="1674" spans="1:14" ht="15" customHeight="1">
      <c r="A1674" s="140" t="s">
        <v>2122</v>
      </c>
      <c r="B1674" s="140" t="s">
        <v>9781</v>
      </c>
      <c r="C1674" s="140" t="s">
        <v>5983</v>
      </c>
      <c r="D1674" s="140" t="s">
        <v>10012</v>
      </c>
      <c r="E1674" s="86"/>
      <c r="F1674" s="86" t="s">
        <v>980</v>
      </c>
      <c r="G1674" s="86">
        <v>5</v>
      </c>
      <c r="H1674" s="86" t="s">
        <v>1057</v>
      </c>
      <c r="I1674" s="86" t="s">
        <v>192</v>
      </c>
      <c r="J1674" s="86" t="s">
        <v>35</v>
      </c>
      <c r="K1674" s="86" t="s">
        <v>220</v>
      </c>
      <c r="L1674" s="86" t="s">
        <v>45</v>
      </c>
      <c r="M1674" s="86" t="s">
        <v>30</v>
      </c>
      <c r="N1674" s="86" t="s">
        <v>45</v>
      </c>
    </row>
    <row r="1675" spans="1:14" ht="15" customHeight="1">
      <c r="A1675" s="140" t="s">
        <v>2122</v>
      </c>
      <c r="B1675" s="140" t="s">
        <v>9781</v>
      </c>
      <c r="C1675" s="140" t="s">
        <v>7883</v>
      </c>
      <c r="D1675" s="140" t="s">
        <v>7884</v>
      </c>
      <c r="E1675" s="86"/>
      <c r="F1675" s="86" t="s">
        <v>980</v>
      </c>
      <c r="G1675" s="86">
        <v>5</v>
      </c>
      <c r="H1675" s="86" t="s">
        <v>1059</v>
      </c>
      <c r="I1675" s="86" t="s">
        <v>165</v>
      </c>
      <c r="J1675" s="86" t="s">
        <v>191</v>
      </c>
      <c r="K1675" s="86" t="s">
        <v>220</v>
      </c>
      <c r="L1675" s="86" t="s">
        <v>45</v>
      </c>
      <c r="M1675" s="86" t="s">
        <v>45</v>
      </c>
      <c r="N1675" s="86" t="s">
        <v>45</v>
      </c>
    </row>
    <row r="1676" spans="1:14" ht="15" customHeight="1">
      <c r="A1676" s="140" t="s">
        <v>2122</v>
      </c>
      <c r="B1676" s="140" t="s">
        <v>9781</v>
      </c>
      <c r="C1676" s="140" t="s">
        <v>1340</v>
      </c>
      <c r="D1676" s="140" t="s">
        <v>7569</v>
      </c>
      <c r="E1676" s="86"/>
      <c r="F1676" s="86" t="s">
        <v>980</v>
      </c>
      <c r="G1676" s="86">
        <v>5</v>
      </c>
      <c r="H1676" s="86" t="s">
        <v>1057</v>
      </c>
      <c r="I1676" s="86" t="s">
        <v>165</v>
      </c>
      <c r="J1676" s="86" t="s">
        <v>169</v>
      </c>
      <c r="K1676" s="86" t="s">
        <v>220</v>
      </c>
      <c r="L1676" s="86" t="s">
        <v>30</v>
      </c>
      <c r="M1676" s="86" t="s">
        <v>45</v>
      </c>
      <c r="N1676" s="86" t="s">
        <v>45</v>
      </c>
    </row>
    <row r="1677" spans="1:14" ht="15" customHeight="1">
      <c r="A1677" s="140" t="s">
        <v>2122</v>
      </c>
      <c r="B1677" s="140" t="s">
        <v>9781</v>
      </c>
      <c r="C1677" s="140" t="s">
        <v>1340</v>
      </c>
      <c r="D1677" s="140" t="s">
        <v>7568</v>
      </c>
      <c r="E1677" s="86"/>
      <c r="F1677" s="86" t="s">
        <v>980</v>
      </c>
      <c r="G1677" s="86">
        <v>5</v>
      </c>
      <c r="H1677" s="86" t="s">
        <v>1059</v>
      </c>
      <c r="I1677" s="86" t="s">
        <v>165</v>
      </c>
      <c r="J1677" s="86" t="s">
        <v>169</v>
      </c>
      <c r="K1677" s="86" t="s">
        <v>220</v>
      </c>
      <c r="L1677" s="86" t="s">
        <v>30</v>
      </c>
      <c r="M1677" s="86" t="s">
        <v>45</v>
      </c>
      <c r="N1677" s="86" t="s">
        <v>45</v>
      </c>
    </row>
    <row r="1678" spans="1:14" ht="15" customHeight="1">
      <c r="A1678" s="140" t="s">
        <v>2122</v>
      </c>
      <c r="B1678" s="140" t="s">
        <v>9781</v>
      </c>
      <c r="C1678" s="140" t="s">
        <v>1340</v>
      </c>
      <c r="D1678" s="140" t="s">
        <v>8630</v>
      </c>
      <c r="E1678" s="86"/>
      <c r="F1678" s="86" t="s">
        <v>980</v>
      </c>
      <c r="G1678" s="86">
        <v>5</v>
      </c>
      <c r="H1678" s="86" t="s">
        <v>1059</v>
      </c>
      <c r="I1678" s="86" t="s">
        <v>203</v>
      </c>
      <c r="J1678" s="86" t="s">
        <v>35</v>
      </c>
      <c r="K1678" s="86" t="s">
        <v>220</v>
      </c>
      <c r="L1678" s="86" t="s">
        <v>30</v>
      </c>
      <c r="M1678" s="86" t="s">
        <v>45</v>
      </c>
      <c r="N1678" s="86" t="s">
        <v>45</v>
      </c>
    </row>
    <row r="1679" spans="1:14">
      <c r="A1679" s="140" t="s">
        <v>2122</v>
      </c>
      <c r="B1679" s="140" t="s">
        <v>9781</v>
      </c>
      <c r="C1679" s="140" t="s">
        <v>10860</v>
      </c>
      <c r="D1679" s="140" t="s">
        <v>10857</v>
      </c>
      <c r="E1679" s="86"/>
      <c r="F1679" s="86" t="s">
        <v>980</v>
      </c>
      <c r="G1679" s="86">
        <v>5</v>
      </c>
      <c r="H1679" s="86" t="s">
        <v>1057</v>
      </c>
      <c r="I1679" s="86" t="s">
        <v>36</v>
      </c>
      <c r="J1679" s="86" t="s">
        <v>35</v>
      </c>
      <c r="K1679" s="86" t="s">
        <v>220</v>
      </c>
      <c r="L1679" s="86" t="s">
        <v>45</v>
      </c>
      <c r="M1679" s="86" t="s">
        <v>45</v>
      </c>
      <c r="N1679" s="86" t="s">
        <v>30</v>
      </c>
    </row>
    <row r="1680" spans="1:14" ht="15" customHeight="1">
      <c r="A1680" s="140" t="s">
        <v>2122</v>
      </c>
      <c r="B1680" s="140" t="s">
        <v>9781</v>
      </c>
      <c r="C1680" s="818" t="s">
        <v>10860</v>
      </c>
      <c r="D1680" s="140" t="s">
        <v>10858</v>
      </c>
      <c r="E1680" s="86"/>
      <c r="F1680" s="86" t="s">
        <v>980</v>
      </c>
      <c r="G1680" s="86">
        <v>5</v>
      </c>
      <c r="H1680" s="86" t="s">
        <v>1057</v>
      </c>
      <c r="I1680" s="86" t="s">
        <v>165</v>
      </c>
      <c r="J1680" s="86" t="s">
        <v>35</v>
      </c>
      <c r="K1680" s="86" t="s">
        <v>220</v>
      </c>
      <c r="L1680" s="86" t="s">
        <v>45</v>
      </c>
      <c r="M1680" s="86" t="s">
        <v>45</v>
      </c>
      <c r="N1680" s="86" t="s">
        <v>30</v>
      </c>
    </row>
    <row r="1681" spans="1:14" ht="15" customHeight="1">
      <c r="A1681" s="140" t="s">
        <v>2122</v>
      </c>
      <c r="B1681" s="140" t="s">
        <v>9781</v>
      </c>
      <c r="C1681" s="140" t="s">
        <v>1342</v>
      </c>
      <c r="D1681" s="140" t="s">
        <v>6953</v>
      </c>
      <c r="E1681" s="86"/>
      <c r="F1681" s="86" t="s">
        <v>980</v>
      </c>
      <c r="G1681" s="86">
        <v>5</v>
      </c>
      <c r="H1681" s="86" t="s">
        <v>1059</v>
      </c>
      <c r="I1681" s="86" t="s">
        <v>165</v>
      </c>
      <c r="J1681" s="86" t="s">
        <v>169</v>
      </c>
      <c r="K1681" s="86" t="s">
        <v>220</v>
      </c>
      <c r="L1681" s="86" t="s">
        <v>45</v>
      </c>
      <c r="M1681" s="86" t="s">
        <v>45</v>
      </c>
      <c r="N1681" s="86" t="s">
        <v>45</v>
      </c>
    </row>
    <row r="1682" spans="1:14" ht="15" customHeight="1">
      <c r="A1682" s="140" t="s">
        <v>2122</v>
      </c>
      <c r="B1682" s="140" t="s">
        <v>9781</v>
      </c>
      <c r="C1682" s="140" t="s">
        <v>1342</v>
      </c>
      <c r="D1682" s="140" t="s">
        <v>6954</v>
      </c>
      <c r="E1682" s="86"/>
      <c r="F1682" s="86" t="s">
        <v>980</v>
      </c>
      <c r="G1682" s="86">
        <v>5</v>
      </c>
      <c r="H1682" s="86" t="s">
        <v>1059</v>
      </c>
      <c r="I1682" s="86" t="s">
        <v>165</v>
      </c>
      <c r="J1682" s="86" t="s">
        <v>22</v>
      </c>
      <c r="K1682" s="86" t="s">
        <v>220</v>
      </c>
      <c r="L1682" s="86" t="s">
        <v>45</v>
      </c>
      <c r="M1682" s="86" t="s">
        <v>45</v>
      </c>
      <c r="N1682" s="86" t="s">
        <v>45</v>
      </c>
    </row>
    <row r="1683" spans="1:14" ht="15" customHeight="1">
      <c r="A1683" s="140" t="s">
        <v>2122</v>
      </c>
      <c r="B1683" s="140" t="s">
        <v>9781</v>
      </c>
      <c r="C1683" s="140" t="s">
        <v>1342</v>
      </c>
      <c r="D1683" s="140" t="s">
        <v>8679</v>
      </c>
      <c r="E1683" s="86"/>
      <c r="F1683" s="86" t="s">
        <v>980</v>
      </c>
      <c r="G1683" s="86">
        <v>5</v>
      </c>
      <c r="H1683" s="86" t="s">
        <v>1059</v>
      </c>
      <c r="I1683" s="86" t="s">
        <v>165</v>
      </c>
      <c r="J1683" s="86" t="s">
        <v>22</v>
      </c>
      <c r="K1683" s="86" t="s">
        <v>220</v>
      </c>
      <c r="L1683" s="86" t="s">
        <v>45</v>
      </c>
      <c r="M1683" s="86" t="s">
        <v>45</v>
      </c>
      <c r="N1683" s="86" t="s">
        <v>45</v>
      </c>
    </row>
    <row r="1684" spans="1:14" ht="15" customHeight="1">
      <c r="A1684" s="140" t="s">
        <v>2122</v>
      </c>
      <c r="B1684" s="140" t="s">
        <v>9781</v>
      </c>
      <c r="C1684" s="140" t="s">
        <v>1323</v>
      </c>
      <c r="D1684" s="140" t="s">
        <v>7567</v>
      </c>
      <c r="E1684" s="86"/>
      <c r="F1684" s="86" t="s">
        <v>979</v>
      </c>
      <c r="G1684" s="86">
        <v>3</v>
      </c>
      <c r="H1684" s="86" t="s">
        <v>1057</v>
      </c>
      <c r="I1684" s="86" t="s">
        <v>36</v>
      </c>
      <c r="J1684" s="86" t="s">
        <v>180</v>
      </c>
      <c r="K1684" s="86" t="s">
        <v>221</v>
      </c>
      <c r="L1684" s="86" t="s">
        <v>30</v>
      </c>
      <c r="M1684" s="86" t="s">
        <v>45</v>
      </c>
      <c r="N1684" s="86" t="s">
        <v>45</v>
      </c>
    </row>
    <row r="1685" spans="1:14" ht="15" customHeight="1">
      <c r="A1685" s="140" t="s">
        <v>2122</v>
      </c>
      <c r="B1685" s="140" t="s">
        <v>9781</v>
      </c>
      <c r="C1685" s="140" t="s">
        <v>1323</v>
      </c>
      <c r="D1685" s="140" t="s">
        <v>7566</v>
      </c>
      <c r="E1685" s="86"/>
      <c r="F1685" s="86" t="s">
        <v>979</v>
      </c>
      <c r="G1685" s="86">
        <v>3</v>
      </c>
      <c r="H1685" s="86" t="s">
        <v>1059</v>
      </c>
      <c r="I1685" s="86" t="s">
        <v>36</v>
      </c>
      <c r="J1685" s="86" t="s">
        <v>180</v>
      </c>
      <c r="K1685" s="86" t="s">
        <v>221</v>
      </c>
      <c r="L1685" s="86" t="s">
        <v>30</v>
      </c>
      <c r="M1685" s="86" t="s">
        <v>45</v>
      </c>
      <c r="N1685" s="86" t="s">
        <v>45</v>
      </c>
    </row>
    <row r="1686" spans="1:14" ht="15" customHeight="1">
      <c r="A1686" s="140" t="s">
        <v>2122</v>
      </c>
      <c r="B1686" s="140" t="s">
        <v>9781</v>
      </c>
      <c r="C1686" s="140" t="s">
        <v>1323</v>
      </c>
      <c r="D1686" s="140" t="s">
        <v>8680</v>
      </c>
      <c r="E1686" s="86"/>
      <c r="F1686" s="86" t="s">
        <v>982</v>
      </c>
      <c r="G1686" s="86">
        <v>4</v>
      </c>
      <c r="H1686" s="86" t="s">
        <v>1057</v>
      </c>
      <c r="I1686" s="86" t="s">
        <v>192</v>
      </c>
      <c r="J1686" s="86" t="s">
        <v>35</v>
      </c>
      <c r="K1686" s="86" t="s">
        <v>220</v>
      </c>
      <c r="L1686" s="86" t="s">
        <v>45</v>
      </c>
      <c r="M1686" s="86" t="s">
        <v>45</v>
      </c>
      <c r="N1686" s="86" t="s">
        <v>45</v>
      </c>
    </row>
    <row r="1687" spans="1:14" ht="15" customHeight="1">
      <c r="A1687" s="140" t="s">
        <v>2122</v>
      </c>
      <c r="B1687" s="140" t="s">
        <v>9781</v>
      </c>
      <c r="C1687" s="140" t="s">
        <v>1323</v>
      </c>
      <c r="D1687" s="140" t="s">
        <v>7935</v>
      </c>
      <c r="E1687" s="86"/>
      <c r="F1687" s="86" t="s">
        <v>980</v>
      </c>
      <c r="G1687" s="86">
        <v>5</v>
      </c>
      <c r="H1687" s="86" t="s">
        <v>1057</v>
      </c>
      <c r="I1687" s="86" t="s">
        <v>165</v>
      </c>
      <c r="J1687" s="86" t="s">
        <v>35</v>
      </c>
      <c r="K1687" s="86" t="s">
        <v>220</v>
      </c>
      <c r="L1687" s="86" t="s">
        <v>30</v>
      </c>
      <c r="M1687" s="86" t="s">
        <v>45</v>
      </c>
      <c r="N1687" s="86" t="s">
        <v>45</v>
      </c>
    </row>
    <row r="1688" spans="1:14" ht="15" customHeight="1">
      <c r="A1688" s="140" t="s">
        <v>2122</v>
      </c>
      <c r="B1688" s="140" t="s">
        <v>9781</v>
      </c>
      <c r="C1688" s="140" t="s">
        <v>1323</v>
      </c>
      <c r="D1688" s="140" t="s">
        <v>7565</v>
      </c>
      <c r="E1688" s="86"/>
      <c r="F1688" s="86" t="s">
        <v>981</v>
      </c>
      <c r="G1688" s="86">
        <v>1</v>
      </c>
      <c r="H1688" s="86" t="s">
        <v>1057</v>
      </c>
      <c r="I1688" s="86" t="s">
        <v>190</v>
      </c>
      <c r="J1688" s="86" t="s">
        <v>25</v>
      </c>
      <c r="K1688" s="86" t="s">
        <v>220</v>
      </c>
      <c r="L1688" s="86" t="s">
        <v>30</v>
      </c>
      <c r="M1688" s="86" t="s">
        <v>45</v>
      </c>
      <c r="N1688" s="86" t="s">
        <v>45</v>
      </c>
    </row>
    <row r="1689" spans="1:14" ht="15" customHeight="1">
      <c r="A1689" s="140" t="s">
        <v>2122</v>
      </c>
      <c r="B1689" s="140" t="s">
        <v>9781</v>
      </c>
      <c r="C1689" s="140" t="s">
        <v>1323</v>
      </c>
      <c r="D1689" s="140" t="s">
        <v>7564</v>
      </c>
      <c r="E1689" s="86"/>
      <c r="F1689" s="86" t="s">
        <v>981</v>
      </c>
      <c r="G1689" s="86">
        <v>1</v>
      </c>
      <c r="H1689" s="86" t="s">
        <v>1059</v>
      </c>
      <c r="I1689" s="86" t="s">
        <v>190</v>
      </c>
      <c r="J1689" s="86" t="s">
        <v>25</v>
      </c>
      <c r="K1689" s="86" t="s">
        <v>220</v>
      </c>
      <c r="L1689" s="86" t="s">
        <v>30</v>
      </c>
      <c r="M1689" s="86" t="s">
        <v>45</v>
      </c>
      <c r="N1689" s="86" t="s">
        <v>45</v>
      </c>
    </row>
    <row r="1690" spans="1:14" ht="15" customHeight="1">
      <c r="A1690" s="140" t="s">
        <v>2122</v>
      </c>
      <c r="B1690" s="140" t="s">
        <v>9783</v>
      </c>
      <c r="C1690" s="140" t="s">
        <v>1318</v>
      </c>
      <c r="D1690" s="140" t="s">
        <v>7586</v>
      </c>
      <c r="E1690" s="86"/>
      <c r="F1690" s="86" t="s">
        <v>980</v>
      </c>
      <c r="G1690" s="86">
        <v>5</v>
      </c>
      <c r="H1690" s="86" t="s">
        <v>1057</v>
      </c>
      <c r="I1690" s="86" t="s">
        <v>165</v>
      </c>
      <c r="J1690" s="86" t="s">
        <v>35</v>
      </c>
      <c r="K1690" s="86" t="s">
        <v>6535</v>
      </c>
      <c r="L1690" s="86" t="s">
        <v>30</v>
      </c>
      <c r="M1690" s="86" t="s">
        <v>45</v>
      </c>
      <c r="N1690" s="86" t="s">
        <v>45</v>
      </c>
    </row>
    <row r="1691" spans="1:14" ht="15" customHeight="1">
      <c r="A1691" s="140" t="s">
        <v>2122</v>
      </c>
      <c r="B1691" s="140" t="s">
        <v>9783</v>
      </c>
      <c r="C1691" s="140" t="s">
        <v>1318</v>
      </c>
      <c r="D1691" s="140" t="s">
        <v>7879</v>
      </c>
      <c r="E1691" s="86"/>
      <c r="F1691" s="86" t="s">
        <v>982</v>
      </c>
      <c r="G1691" s="86">
        <v>4</v>
      </c>
      <c r="H1691" s="86" t="s">
        <v>1057</v>
      </c>
      <c r="I1691" s="86" t="s">
        <v>192</v>
      </c>
      <c r="J1691" s="86" t="s">
        <v>35</v>
      </c>
      <c r="K1691" s="86" t="s">
        <v>6535</v>
      </c>
      <c r="L1691" s="86" t="s">
        <v>45</v>
      </c>
      <c r="M1691" s="86" t="s">
        <v>45</v>
      </c>
      <c r="N1691" s="86" t="s">
        <v>30</v>
      </c>
    </row>
    <row r="1692" spans="1:14" ht="15" customHeight="1">
      <c r="A1692" s="140" t="s">
        <v>2122</v>
      </c>
      <c r="B1692" s="140" t="s">
        <v>9783</v>
      </c>
      <c r="C1692" s="140" t="s">
        <v>1318</v>
      </c>
      <c r="D1692" s="140" t="s">
        <v>7652</v>
      </c>
      <c r="E1692" s="86"/>
      <c r="F1692" s="86" t="s">
        <v>982</v>
      </c>
      <c r="G1692" s="86">
        <v>4</v>
      </c>
      <c r="H1692" s="86" t="s">
        <v>1059</v>
      </c>
      <c r="I1692" s="86" t="s">
        <v>192</v>
      </c>
      <c r="J1692" s="86" t="s">
        <v>191</v>
      </c>
      <c r="K1692" s="86" t="s">
        <v>220</v>
      </c>
      <c r="L1692" s="86" t="s">
        <v>30</v>
      </c>
      <c r="M1692" s="86" t="s">
        <v>45</v>
      </c>
      <c r="N1692" s="86" t="s">
        <v>45</v>
      </c>
    </row>
    <row r="1693" spans="1:14" ht="15" customHeight="1">
      <c r="A1693" s="140" t="s">
        <v>2122</v>
      </c>
      <c r="B1693" s="140" t="s">
        <v>9783</v>
      </c>
      <c r="C1693" s="140" t="s">
        <v>1318</v>
      </c>
      <c r="D1693" s="140" t="s">
        <v>7653</v>
      </c>
      <c r="E1693" s="86"/>
      <c r="F1693" s="86" t="s">
        <v>982</v>
      </c>
      <c r="G1693" s="86">
        <v>4</v>
      </c>
      <c r="H1693" s="86" t="s">
        <v>1058</v>
      </c>
      <c r="I1693" s="86" t="s">
        <v>192</v>
      </c>
      <c r="J1693" s="86" t="s">
        <v>191</v>
      </c>
      <c r="K1693" s="86" t="s">
        <v>220</v>
      </c>
      <c r="L1693" s="86" t="s">
        <v>30</v>
      </c>
      <c r="M1693" s="86" t="s">
        <v>45</v>
      </c>
      <c r="N1693" s="86" t="s">
        <v>30</v>
      </c>
    </row>
    <row r="1694" spans="1:14" ht="15" customHeight="1">
      <c r="A1694" s="140" t="s">
        <v>2122</v>
      </c>
      <c r="B1694" s="140" t="s">
        <v>9783</v>
      </c>
      <c r="C1694" s="140" t="s">
        <v>1318</v>
      </c>
      <c r="D1694" s="140" t="s">
        <v>7654</v>
      </c>
      <c r="E1694" s="86"/>
      <c r="F1694" s="86" t="s">
        <v>982</v>
      </c>
      <c r="G1694" s="86">
        <v>4</v>
      </c>
      <c r="H1694" s="86" t="s">
        <v>1061</v>
      </c>
      <c r="I1694" s="86" t="s">
        <v>192</v>
      </c>
      <c r="J1694" s="86" t="s">
        <v>191</v>
      </c>
      <c r="K1694" s="86" t="s">
        <v>220</v>
      </c>
      <c r="L1694" s="86" t="s">
        <v>30</v>
      </c>
      <c r="M1694" s="86" t="s">
        <v>45</v>
      </c>
      <c r="N1694" s="86" t="s">
        <v>30</v>
      </c>
    </row>
    <row r="1695" spans="1:14" ht="15" customHeight="1">
      <c r="A1695" s="140" t="s">
        <v>2122</v>
      </c>
      <c r="B1695" s="140" t="s">
        <v>9783</v>
      </c>
      <c r="C1695" s="140" t="s">
        <v>1318</v>
      </c>
      <c r="D1695" s="140" t="s">
        <v>7655</v>
      </c>
      <c r="E1695" s="86"/>
      <c r="F1695" s="86" t="s">
        <v>982</v>
      </c>
      <c r="G1695" s="86">
        <v>4</v>
      </c>
      <c r="H1695" s="86" t="s">
        <v>1057</v>
      </c>
      <c r="I1695" s="86" t="s">
        <v>192</v>
      </c>
      <c r="J1695" s="86" t="s">
        <v>191</v>
      </c>
      <c r="K1695" s="86" t="s">
        <v>220</v>
      </c>
      <c r="L1695" s="86" t="s">
        <v>30</v>
      </c>
      <c r="M1695" s="86" t="s">
        <v>45</v>
      </c>
      <c r="N1695" s="86" t="s">
        <v>30</v>
      </c>
    </row>
    <row r="1696" spans="1:14" ht="15" customHeight="1">
      <c r="A1696" s="140" t="s">
        <v>2122</v>
      </c>
      <c r="B1696" s="140" t="s">
        <v>9783</v>
      </c>
      <c r="C1696" s="140" t="s">
        <v>1318</v>
      </c>
      <c r="D1696" s="140" t="s">
        <v>8306</v>
      </c>
      <c r="E1696" s="86"/>
      <c r="F1696" s="86" t="s">
        <v>983</v>
      </c>
      <c r="G1696" s="86">
        <v>2</v>
      </c>
      <c r="H1696" s="86" t="s">
        <v>1057</v>
      </c>
      <c r="I1696" s="86" t="s">
        <v>36</v>
      </c>
      <c r="J1696" s="86" t="s">
        <v>191</v>
      </c>
      <c r="K1696" s="86" t="s">
        <v>221</v>
      </c>
      <c r="L1696" s="86" t="s">
        <v>45</v>
      </c>
      <c r="M1696" s="86" t="s">
        <v>45</v>
      </c>
      <c r="N1696" s="86" t="s">
        <v>30</v>
      </c>
    </row>
    <row r="1697" spans="1:14" ht="15" customHeight="1">
      <c r="A1697" s="140" t="s">
        <v>2122</v>
      </c>
      <c r="B1697" s="140" t="s">
        <v>9783</v>
      </c>
      <c r="C1697" s="140" t="s">
        <v>6399</v>
      </c>
      <c r="D1697" s="140" t="s">
        <v>7422</v>
      </c>
      <c r="E1697" s="86"/>
      <c r="F1697" s="86" t="s">
        <v>980</v>
      </c>
      <c r="G1697" s="86">
        <v>5</v>
      </c>
      <c r="H1697" s="86" t="s">
        <v>1059</v>
      </c>
      <c r="I1697" s="86" t="s">
        <v>165</v>
      </c>
      <c r="J1697" s="86" t="s">
        <v>180</v>
      </c>
      <c r="K1697" s="86" t="s">
        <v>220</v>
      </c>
      <c r="L1697" s="86" t="s">
        <v>45</v>
      </c>
      <c r="M1697" s="86" t="s">
        <v>30</v>
      </c>
      <c r="N1697" s="86" t="s">
        <v>45</v>
      </c>
    </row>
    <row r="1698" spans="1:14" ht="15" customHeight="1">
      <c r="A1698" s="140" t="s">
        <v>2122</v>
      </c>
      <c r="B1698" s="140" t="s">
        <v>9783</v>
      </c>
      <c r="C1698" s="140" t="s">
        <v>6399</v>
      </c>
      <c r="D1698" s="140" t="s">
        <v>7925</v>
      </c>
      <c r="E1698" s="86"/>
      <c r="F1698" s="86" t="s">
        <v>980</v>
      </c>
      <c r="G1698" s="86">
        <v>5</v>
      </c>
      <c r="H1698" s="86" t="s">
        <v>1059</v>
      </c>
      <c r="I1698" s="86" t="s">
        <v>165</v>
      </c>
      <c r="J1698" s="86" t="s">
        <v>35</v>
      </c>
      <c r="K1698" s="86" t="s">
        <v>220</v>
      </c>
      <c r="L1698" s="86" t="s">
        <v>45</v>
      </c>
      <c r="M1698" s="86" t="s">
        <v>30</v>
      </c>
      <c r="N1698" s="86" t="s">
        <v>45</v>
      </c>
    </row>
    <row r="1699" spans="1:14" ht="15" customHeight="1">
      <c r="A1699" s="140" t="s">
        <v>2122</v>
      </c>
      <c r="B1699" s="140" t="s">
        <v>9783</v>
      </c>
      <c r="C1699" s="140" t="s">
        <v>6399</v>
      </c>
      <c r="D1699" s="140" t="s">
        <v>7423</v>
      </c>
      <c r="E1699" s="86"/>
      <c r="F1699" s="86" t="s">
        <v>980</v>
      </c>
      <c r="G1699" s="86">
        <v>5</v>
      </c>
      <c r="H1699" s="86" t="s">
        <v>1059</v>
      </c>
      <c r="I1699" s="86" t="s">
        <v>165</v>
      </c>
      <c r="J1699" s="86" t="s">
        <v>35</v>
      </c>
      <c r="K1699" s="86" t="s">
        <v>220</v>
      </c>
      <c r="L1699" s="86" t="s">
        <v>45</v>
      </c>
      <c r="M1699" s="86" t="s">
        <v>30</v>
      </c>
      <c r="N1699" s="86" t="s">
        <v>45</v>
      </c>
    </row>
    <row r="1700" spans="1:14" ht="15" customHeight="1">
      <c r="A1700" s="140" t="s">
        <v>2122</v>
      </c>
      <c r="B1700" s="140" t="s">
        <v>9783</v>
      </c>
      <c r="C1700" s="140" t="s">
        <v>6399</v>
      </c>
      <c r="D1700" s="140" t="s">
        <v>7926</v>
      </c>
      <c r="E1700" s="86"/>
      <c r="F1700" s="86" t="s">
        <v>980</v>
      </c>
      <c r="G1700" s="86">
        <v>5</v>
      </c>
      <c r="H1700" s="86" t="s">
        <v>1059</v>
      </c>
      <c r="I1700" s="86" t="s">
        <v>165</v>
      </c>
      <c r="J1700" s="86" t="s">
        <v>191</v>
      </c>
      <c r="K1700" s="86" t="s">
        <v>220</v>
      </c>
      <c r="L1700" s="86" t="s">
        <v>45</v>
      </c>
      <c r="M1700" s="86" t="s">
        <v>30</v>
      </c>
      <c r="N1700" s="86" t="s">
        <v>45</v>
      </c>
    </row>
    <row r="1701" spans="1:14" ht="15" customHeight="1">
      <c r="A1701" s="140" t="s">
        <v>2122</v>
      </c>
      <c r="B1701" s="140" t="s">
        <v>9783</v>
      </c>
      <c r="C1701" s="140" t="s">
        <v>5986</v>
      </c>
      <c r="D1701" s="140" t="s">
        <v>5984</v>
      </c>
      <c r="E1701" s="86"/>
      <c r="F1701" s="86" t="s">
        <v>980</v>
      </c>
      <c r="G1701" s="86">
        <v>5</v>
      </c>
      <c r="H1701" s="86" t="s">
        <v>1057</v>
      </c>
      <c r="I1701" s="86" t="s">
        <v>192</v>
      </c>
      <c r="J1701" s="86" t="s">
        <v>35</v>
      </c>
      <c r="K1701" s="86" t="s">
        <v>220</v>
      </c>
      <c r="L1701" s="86" t="s">
        <v>45</v>
      </c>
      <c r="M1701" s="86" t="s">
        <v>30</v>
      </c>
      <c r="N1701" s="86" t="s">
        <v>45</v>
      </c>
    </row>
    <row r="1702" spans="1:14" ht="15" customHeight="1">
      <c r="A1702" s="140" t="s">
        <v>2122</v>
      </c>
      <c r="B1702" s="140" t="s">
        <v>9783</v>
      </c>
      <c r="C1702" s="140" t="s">
        <v>5986</v>
      </c>
      <c r="D1702" s="140" t="s">
        <v>5985</v>
      </c>
      <c r="E1702" s="86"/>
      <c r="F1702" s="86" t="s">
        <v>980</v>
      </c>
      <c r="G1702" s="86">
        <v>5</v>
      </c>
      <c r="H1702" s="86" t="s">
        <v>1059</v>
      </c>
      <c r="I1702" s="86" t="s">
        <v>192</v>
      </c>
      <c r="J1702" s="86" t="s">
        <v>35</v>
      </c>
      <c r="K1702" s="86" t="s">
        <v>220</v>
      </c>
      <c r="L1702" s="86" t="s">
        <v>45</v>
      </c>
      <c r="M1702" s="86" t="s">
        <v>30</v>
      </c>
      <c r="N1702" s="86" t="s">
        <v>45</v>
      </c>
    </row>
    <row r="1703" spans="1:14" ht="15" customHeight="1">
      <c r="A1703" s="140" t="s">
        <v>2122</v>
      </c>
      <c r="B1703" s="140" t="s">
        <v>9783</v>
      </c>
      <c r="C1703" s="140" t="s">
        <v>7372</v>
      </c>
      <c r="D1703" s="140" t="s">
        <v>9164</v>
      </c>
      <c r="E1703" s="86"/>
      <c r="F1703" s="86" t="s">
        <v>982</v>
      </c>
      <c r="G1703" s="86">
        <v>4</v>
      </c>
      <c r="H1703" s="86" t="s">
        <v>1057</v>
      </c>
      <c r="I1703" s="86" t="s">
        <v>192</v>
      </c>
      <c r="J1703" s="86" t="s">
        <v>35</v>
      </c>
      <c r="K1703" s="86" t="s">
        <v>220</v>
      </c>
      <c r="L1703" s="86" t="s">
        <v>45</v>
      </c>
      <c r="M1703" s="86" t="s">
        <v>45</v>
      </c>
      <c r="N1703" s="86" t="s">
        <v>30</v>
      </c>
    </row>
    <row r="1704" spans="1:14" ht="15" customHeight="1">
      <c r="A1704" s="140" t="s">
        <v>2122</v>
      </c>
      <c r="B1704" s="140" t="s">
        <v>9783</v>
      </c>
      <c r="C1704" s="140" t="s">
        <v>7372</v>
      </c>
      <c r="D1704" s="140" t="s">
        <v>8826</v>
      </c>
      <c r="E1704" s="86"/>
      <c r="F1704" s="86" t="s">
        <v>982</v>
      </c>
      <c r="G1704" s="86">
        <v>4</v>
      </c>
      <c r="H1704" s="86" t="s">
        <v>1059</v>
      </c>
      <c r="I1704" s="86" t="s">
        <v>165</v>
      </c>
      <c r="J1704" s="86" t="s">
        <v>35</v>
      </c>
      <c r="K1704" s="86" t="s">
        <v>220</v>
      </c>
      <c r="L1704" s="86" t="s">
        <v>45</v>
      </c>
      <c r="M1704" s="86" t="s">
        <v>45</v>
      </c>
      <c r="N1704" s="86" t="s">
        <v>45</v>
      </c>
    </row>
    <row r="1705" spans="1:14" ht="15" customHeight="1">
      <c r="A1705" s="140" t="s">
        <v>2122</v>
      </c>
      <c r="B1705" s="140" t="s">
        <v>9783</v>
      </c>
      <c r="C1705" s="140" t="s">
        <v>1320</v>
      </c>
      <c r="D1705" s="140" t="s">
        <v>7927</v>
      </c>
      <c r="E1705" s="86"/>
      <c r="F1705" s="86" t="s">
        <v>980</v>
      </c>
      <c r="G1705" s="86">
        <v>5</v>
      </c>
      <c r="H1705" s="86" t="s">
        <v>1059</v>
      </c>
      <c r="I1705" s="86" t="s">
        <v>165</v>
      </c>
      <c r="J1705" s="86" t="s">
        <v>180</v>
      </c>
      <c r="K1705" s="86" t="s">
        <v>220</v>
      </c>
      <c r="L1705" s="86" t="s">
        <v>30</v>
      </c>
      <c r="M1705" s="86" t="s">
        <v>45</v>
      </c>
      <c r="N1705" s="86" t="s">
        <v>30</v>
      </c>
    </row>
    <row r="1706" spans="1:14" ht="15" customHeight="1">
      <c r="A1706" s="140" t="s">
        <v>2122</v>
      </c>
      <c r="B1706" s="140" t="s">
        <v>9783</v>
      </c>
      <c r="C1706" s="140" t="s">
        <v>1320</v>
      </c>
      <c r="D1706" s="140" t="s">
        <v>7582</v>
      </c>
      <c r="E1706" s="86"/>
      <c r="F1706" s="86" t="s">
        <v>980</v>
      </c>
      <c r="G1706" s="86">
        <v>5</v>
      </c>
      <c r="H1706" s="86" t="s">
        <v>1057</v>
      </c>
      <c r="I1706" s="86" t="s">
        <v>165</v>
      </c>
      <c r="J1706" s="86" t="s">
        <v>23</v>
      </c>
      <c r="K1706" s="86" t="s">
        <v>220</v>
      </c>
      <c r="L1706" s="86" t="s">
        <v>30</v>
      </c>
      <c r="M1706" s="86" t="s">
        <v>45</v>
      </c>
      <c r="N1706" s="86" t="s">
        <v>45</v>
      </c>
    </row>
    <row r="1707" spans="1:14" ht="15" customHeight="1">
      <c r="A1707" s="140" t="s">
        <v>2122</v>
      </c>
      <c r="B1707" s="140" t="s">
        <v>9783</v>
      </c>
      <c r="C1707" s="140" t="s">
        <v>1320</v>
      </c>
      <c r="D1707" s="140" t="s">
        <v>7581</v>
      </c>
      <c r="E1707" s="86"/>
      <c r="F1707" s="86" t="s">
        <v>980</v>
      </c>
      <c r="G1707" s="86">
        <v>5</v>
      </c>
      <c r="H1707" s="86" t="s">
        <v>1059</v>
      </c>
      <c r="I1707" s="86" t="s">
        <v>165</v>
      </c>
      <c r="J1707" s="86" t="s">
        <v>23</v>
      </c>
      <c r="K1707" s="86" t="s">
        <v>220</v>
      </c>
      <c r="L1707" s="86" t="s">
        <v>30</v>
      </c>
      <c r="M1707" s="86" t="s">
        <v>45</v>
      </c>
      <c r="N1707" s="86" t="s">
        <v>45</v>
      </c>
    </row>
    <row r="1708" spans="1:14" ht="15" customHeight="1">
      <c r="A1708" s="140" t="s">
        <v>2122</v>
      </c>
      <c r="B1708" s="140" t="s">
        <v>9783</v>
      </c>
      <c r="C1708" s="140" t="s">
        <v>1320</v>
      </c>
      <c r="D1708" s="140" t="s">
        <v>7580</v>
      </c>
      <c r="E1708" s="86"/>
      <c r="F1708" s="86" t="s">
        <v>980</v>
      </c>
      <c r="G1708" s="86">
        <v>5</v>
      </c>
      <c r="H1708" s="86" t="s">
        <v>1057</v>
      </c>
      <c r="I1708" s="86" t="s">
        <v>165</v>
      </c>
      <c r="J1708" s="86" t="s">
        <v>187</v>
      </c>
      <c r="K1708" s="86" t="s">
        <v>220</v>
      </c>
      <c r="L1708" s="86" t="s">
        <v>30</v>
      </c>
      <c r="M1708" s="86" t="s">
        <v>45</v>
      </c>
      <c r="N1708" s="86" t="s">
        <v>45</v>
      </c>
    </row>
    <row r="1709" spans="1:14" ht="15" customHeight="1">
      <c r="A1709" s="140" t="s">
        <v>2122</v>
      </c>
      <c r="B1709" s="140" t="s">
        <v>9783</v>
      </c>
      <c r="C1709" s="140" t="s">
        <v>1320</v>
      </c>
      <c r="D1709" s="140" t="s">
        <v>7579</v>
      </c>
      <c r="E1709" s="86"/>
      <c r="F1709" s="86" t="s">
        <v>980</v>
      </c>
      <c r="G1709" s="86">
        <v>5</v>
      </c>
      <c r="H1709" s="86" t="s">
        <v>1059</v>
      </c>
      <c r="I1709" s="86" t="s">
        <v>165</v>
      </c>
      <c r="J1709" s="86" t="s">
        <v>187</v>
      </c>
      <c r="K1709" s="86" t="s">
        <v>220</v>
      </c>
      <c r="L1709" s="86" t="s">
        <v>30</v>
      </c>
      <c r="M1709" s="86" t="s">
        <v>45</v>
      </c>
      <c r="N1709" s="86" t="s">
        <v>45</v>
      </c>
    </row>
    <row r="1710" spans="1:14" ht="15" customHeight="1">
      <c r="A1710" s="140" t="s">
        <v>2122</v>
      </c>
      <c r="B1710" s="140" t="s">
        <v>9783</v>
      </c>
      <c r="C1710" s="140" t="s">
        <v>1320</v>
      </c>
      <c r="D1710" s="140" t="s">
        <v>8828</v>
      </c>
      <c r="E1710" s="86"/>
      <c r="F1710" s="86" t="s">
        <v>981</v>
      </c>
      <c r="G1710" s="86">
        <v>1</v>
      </c>
      <c r="H1710" s="86" t="s">
        <v>1059</v>
      </c>
      <c r="I1710" s="86" t="s">
        <v>57</v>
      </c>
      <c r="J1710" s="86" t="s">
        <v>191</v>
      </c>
      <c r="K1710" s="86" t="s">
        <v>220</v>
      </c>
      <c r="L1710" s="86" t="s">
        <v>45</v>
      </c>
      <c r="M1710" s="86" t="s">
        <v>45</v>
      </c>
      <c r="N1710" s="86" t="s">
        <v>30</v>
      </c>
    </row>
    <row r="1711" spans="1:14" ht="15" customHeight="1">
      <c r="A1711" s="140" t="s">
        <v>2122</v>
      </c>
      <c r="B1711" s="140" t="s">
        <v>9783</v>
      </c>
      <c r="C1711" s="140" t="s">
        <v>1320</v>
      </c>
      <c r="D1711" s="140" t="s">
        <v>7578</v>
      </c>
      <c r="E1711" s="86"/>
      <c r="F1711" s="86" t="s">
        <v>979</v>
      </c>
      <c r="G1711" s="86">
        <v>3</v>
      </c>
      <c r="H1711" s="86" t="s">
        <v>1059</v>
      </c>
      <c r="I1711" s="86" t="s">
        <v>36</v>
      </c>
      <c r="J1711" s="86" t="s">
        <v>191</v>
      </c>
      <c r="K1711" s="86" t="s">
        <v>221</v>
      </c>
      <c r="L1711" s="86" t="s">
        <v>30</v>
      </c>
      <c r="M1711" s="86" t="s">
        <v>45</v>
      </c>
      <c r="N1711" s="86" t="s">
        <v>45</v>
      </c>
    </row>
    <row r="1712" spans="1:14" ht="15" customHeight="1">
      <c r="A1712" s="140" t="s">
        <v>2122</v>
      </c>
      <c r="B1712" s="140" t="s">
        <v>9783</v>
      </c>
      <c r="C1712" s="140" t="s">
        <v>1320</v>
      </c>
      <c r="D1712" s="140" t="s">
        <v>7577</v>
      </c>
      <c r="E1712" s="86"/>
      <c r="F1712" s="86" t="s">
        <v>979</v>
      </c>
      <c r="G1712" s="86">
        <v>3</v>
      </c>
      <c r="H1712" s="86" t="s">
        <v>1061</v>
      </c>
      <c r="I1712" s="86" t="s">
        <v>36</v>
      </c>
      <c r="J1712" s="86" t="s">
        <v>191</v>
      </c>
      <c r="K1712" s="86" t="s">
        <v>221</v>
      </c>
      <c r="L1712" s="86" t="s">
        <v>30</v>
      </c>
      <c r="M1712" s="86" t="s">
        <v>45</v>
      </c>
      <c r="N1712" s="86" t="s">
        <v>30</v>
      </c>
    </row>
    <row r="1713" spans="1:14" ht="15" customHeight="1">
      <c r="A1713" s="140" t="s">
        <v>2122</v>
      </c>
      <c r="B1713" s="140" t="s">
        <v>9783</v>
      </c>
      <c r="C1713" s="140" t="s">
        <v>1320</v>
      </c>
      <c r="D1713" s="140" t="s">
        <v>6392</v>
      </c>
      <c r="E1713" s="86"/>
      <c r="F1713" s="86" t="s">
        <v>979</v>
      </c>
      <c r="G1713" s="86">
        <v>3</v>
      </c>
      <c r="H1713" s="86" t="s">
        <v>1057</v>
      </c>
      <c r="I1713" s="86" t="s">
        <v>36</v>
      </c>
      <c r="J1713" s="86" t="s">
        <v>191</v>
      </c>
      <c r="K1713" s="86" t="s">
        <v>221</v>
      </c>
      <c r="L1713" s="86" t="s">
        <v>30</v>
      </c>
      <c r="M1713" s="86" t="s">
        <v>45</v>
      </c>
      <c r="N1713" s="86" t="s">
        <v>30</v>
      </c>
    </row>
    <row r="1714" spans="1:14" ht="15" customHeight="1">
      <c r="A1714" s="140" t="s">
        <v>2122</v>
      </c>
      <c r="B1714" s="140" t="s">
        <v>9783</v>
      </c>
      <c r="C1714" s="140" t="s">
        <v>6733</v>
      </c>
      <c r="D1714" s="140" t="s">
        <v>7656</v>
      </c>
      <c r="E1714" s="86"/>
      <c r="F1714" s="86" t="s">
        <v>979</v>
      </c>
      <c r="G1714" s="86">
        <v>3</v>
      </c>
      <c r="H1714" s="86" t="s">
        <v>1057</v>
      </c>
      <c r="I1714" s="86" t="s">
        <v>192</v>
      </c>
      <c r="J1714" s="86" t="s">
        <v>180</v>
      </c>
      <c r="K1714" s="86" t="s">
        <v>220</v>
      </c>
      <c r="L1714" s="86" t="s">
        <v>30</v>
      </c>
      <c r="M1714" s="86" t="s">
        <v>45</v>
      </c>
      <c r="N1714" s="86" t="s">
        <v>30</v>
      </c>
    </row>
    <row r="1715" spans="1:14" ht="15" customHeight="1">
      <c r="A1715" s="140" t="s">
        <v>2122</v>
      </c>
      <c r="B1715" s="140" t="s">
        <v>9783</v>
      </c>
      <c r="C1715" s="140" t="s">
        <v>6733</v>
      </c>
      <c r="D1715" s="140" t="s">
        <v>7928</v>
      </c>
      <c r="E1715" s="86"/>
      <c r="F1715" s="86" t="s">
        <v>980</v>
      </c>
      <c r="G1715" s="86">
        <v>5</v>
      </c>
      <c r="H1715" s="86" t="s">
        <v>1059</v>
      </c>
      <c r="I1715" s="86" t="s">
        <v>165</v>
      </c>
      <c r="J1715" s="86" t="s">
        <v>180</v>
      </c>
      <c r="K1715" s="86" t="s">
        <v>220</v>
      </c>
      <c r="L1715" s="86" t="s">
        <v>45</v>
      </c>
      <c r="M1715" s="86" t="s">
        <v>45</v>
      </c>
      <c r="N1715" s="86" t="s">
        <v>45</v>
      </c>
    </row>
    <row r="1716" spans="1:14" ht="15" customHeight="1">
      <c r="A1716" s="140" t="s">
        <v>2122</v>
      </c>
      <c r="B1716" s="140" t="s">
        <v>9783</v>
      </c>
      <c r="C1716" s="140" t="s">
        <v>6733</v>
      </c>
      <c r="D1716" s="140" t="s">
        <v>7929</v>
      </c>
      <c r="E1716" s="86"/>
      <c r="F1716" s="86" t="s">
        <v>980</v>
      </c>
      <c r="G1716" s="86">
        <v>5</v>
      </c>
      <c r="H1716" s="86" t="s">
        <v>1057</v>
      </c>
      <c r="I1716" s="86" t="s">
        <v>165</v>
      </c>
      <c r="J1716" s="86" t="s">
        <v>180</v>
      </c>
      <c r="K1716" s="86" t="s">
        <v>220</v>
      </c>
      <c r="L1716" s="86" t="s">
        <v>30</v>
      </c>
      <c r="M1716" s="86" t="s">
        <v>45</v>
      </c>
      <c r="N1716" s="86" t="s">
        <v>30</v>
      </c>
    </row>
    <row r="1717" spans="1:14" ht="15" customHeight="1">
      <c r="A1717" s="140" t="s">
        <v>2122</v>
      </c>
      <c r="B1717" s="140" t="s">
        <v>9783</v>
      </c>
      <c r="C1717" s="140" t="s">
        <v>6733</v>
      </c>
      <c r="D1717" s="140" t="s">
        <v>7930</v>
      </c>
      <c r="E1717" s="86"/>
      <c r="F1717" s="86" t="s">
        <v>980</v>
      </c>
      <c r="G1717" s="86">
        <v>5</v>
      </c>
      <c r="H1717" s="86" t="s">
        <v>1059</v>
      </c>
      <c r="I1717" s="86" t="s">
        <v>165</v>
      </c>
      <c r="J1717" s="86" t="s">
        <v>22</v>
      </c>
      <c r="K1717" s="86" t="s">
        <v>220</v>
      </c>
      <c r="L1717" s="86" t="s">
        <v>45</v>
      </c>
      <c r="M1717" s="86" t="s">
        <v>45</v>
      </c>
      <c r="N1717" s="86" t="s">
        <v>45</v>
      </c>
    </row>
    <row r="1718" spans="1:14" ht="15" customHeight="1">
      <c r="A1718" s="140" t="s">
        <v>2122</v>
      </c>
      <c r="B1718" s="140" t="s">
        <v>9783</v>
      </c>
      <c r="C1718" s="140" t="s">
        <v>6733</v>
      </c>
      <c r="D1718" s="140" t="s">
        <v>7931</v>
      </c>
      <c r="E1718" s="86"/>
      <c r="F1718" s="86" t="s">
        <v>980</v>
      </c>
      <c r="G1718" s="86">
        <v>5</v>
      </c>
      <c r="H1718" s="86" t="s">
        <v>1059</v>
      </c>
      <c r="I1718" s="86" t="s">
        <v>165</v>
      </c>
      <c r="J1718" s="86" t="s">
        <v>42</v>
      </c>
      <c r="K1718" s="86" t="s">
        <v>220</v>
      </c>
      <c r="L1718" s="86" t="s">
        <v>45</v>
      </c>
      <c r="M1718" s="86" t="s">
        <v>45</v>
      </c>
      <c r="N1718" s="86" t="s">
        <v>45</v>
      </c>
    </row>
    <row r="1719" spans="1:14" ht="15" customHeight="1">
      <c r="A1719" s="140" t="s">
        <v>2122</v>
      </c>
      <c r="B1719" s="140" t="s">
        <v>9783</v>
      </c>
      <c r="C1719" s="140" t="s">
        <v>6733</v>
      </c>
      <c r="D1719" s="140" t="s">
        <v>12581</v>
      </c>
      <c r="E1719" s="86"/>
      <c r="F1719" s="86" t="s">
        <v>980</v>
      </c>
      <c r="G1719" s="86">
        <v>5</v>
      </c>
      <c r="H1719" s="86" t="s">
        <v>1057</v>
      </c>
      <c r="I1719" s="86" t="s">
        <v>165</v>
      </c>
      <c r="J1719" s="86" t="s">
        <v>22</v>
      </c>
      <c r="K1719" s="86" t="s">
        <v>220</v>
      </c>
      <c r="L1719" s="86" t="s">
        <v>30</v>
      </c>
      <c r="M1719" s="86" t="s">
        <v>45</v>
      </c>
      <c r="N1719" s="86" t="s">
        <v>45</v>
      </c>
    </row>
    <row r="1720" spans="1:14" ht="15" customHeight="1">
      <c r="A1720" s="140" t="s">
        <v>2122</v>
      </c>
      <c r="B1720" s="140" t="s">
        <v>9783</v>
      </c>
      <c r="C1720" s="140" t="s">
        <v>6733</v>
      </c>
      <c r="D1720" s="140" t="s">
        <v>7932</v>
      </c>
      <c r="E1720" s="86"/>
      <c r="F1720" s="86" t="s">
        <v>980</v>
      </c>
      <c r="G1720" s="86">
        <v>5</v>
      </c>
      <c r="H1720" s="86" t="s">
        <v>1057</v>
      </c>
      <c r="I1720" s="86" t="s">
        <v>165</v>
      </c>
      <c r="J1720" s="86" t="s">
        <v>42</v>
      </c>
      <c r="K1720" s="86" t="s">
        <v>220</v>
      </c>
      <c r="L1720" s="86" t="s">
        <v>30</v>
      </c>
      <c r="M1720" s="86" t="s">
        <v>45</v>
      </c>
      <c r="N1720" s="86" t="s">
        <v>45</v>
      </c>
    </row>
    <row r="1721" spans="1:14" ht="15" customHeight="1">
      <c r="A1721" s="140" t="s">
        <v>2122</v>
      </c>
      <c r="B1721" s="140" t="s">
        <v>9783</v>
      </c>
      <c r="C1721" s="818" t="s">
        <v>1321</v>
      </c>
      <c r="D1721" s="140" t="s">
        <v>7576</v>
      </c>
      <c r="E1721" s="86"/>
      <c r="F1721" s="86" t="s">
        <v>982</v>
      </c>
      <c r="G1721" s="86">
        <v>4</v>
      </c>
      <c r="H1721" s="86" t="s">
        <v>1057</v>
      </c>
      <c r="I1721" s="86" t="s">
        <v>165</v>
      </c>
      <c r="J1721" s="86" t="s">
        <v>35</v>
      </c>
      <c r="K1721" s="86" t="s">
        <v>220</v>
      </c>
      <c r="L1721" s="86" t="s">
        <v>30</v>
      </c>
      <c r="M1721" s="86" t="s">
        <v>45</v>
      </c>
      <c r="N1721" s="86" t="s">
        <v>45</v>
      </c>
    </row>
    <row r="1722" spans="1:14">
      <c r="A1722" s="140" t="s">
        <v>2122</v>
      </c>
      <c r="B1722" s="140" t="s">
        <v>9783</v>
      </c>
      <c r="C1722" s="140" t="s">
        <v>5988</v>
      </c>
      <c r="D1722" s="140" t="s">
        <v>7575</v>
      </c>
      <c r="E1722" s="86"/>
      <c r="F1722" s="86" t="s">
        <v>983</v>
      </c>
      <c r="G1722" s="86">
        <v>2</v>
      </c>
      <c r="H1722" s="86" t="s">
        <v>1057</v>
      </c>
      <c r="I1722" s="86" t="s">
        <v>36</v>
      </c>
      <c r="J1722" s="86" t="s">
        <v>35</v>
      </c>
      <c r="K1722" s="86" t="s">
        <v>220</v>
      </c>
      <c r="L1722" s="86" t="s">
        <v>30</v>
      </c>
      <c r="M1722" s="86" t="s">
        <v>45</v>
      </c>
      <c r="N1722" s="86" t="s">
        <v>30</v>
      </c>
    </row>
    <row r="1723" spans="1:14" ht="15" customHeight="1">
      <c r="A1723" s="140" t="s">
        <v>2122</v>
      </c>
      <c r="B1723" s="140" t="s">
        <v>9783</v>
      </c>
      <c r="C1723" s="140" t="s">
        <v>5988</v>
      </c>
      <c r="D1723" s="140" t="s">
        <v>7574</v>
      </c>
      <c r="E1723" s="86"/>
      <c r="F1723" s="86" t="s">
        <v>980</v>
      </c>
      <c r="G1723" s="86">
        <v>5</v>
      </c>
      <c r="H1723" s="86" t="s">
        <v>1057</v>
      </c>
      <c r="I1723" s="86" t="s">
        <v>165</v>
      </c>
      <c r="J1723" s="86" t="s">
        <v>35</v>
      </c>
      <c r="K1723" s="86" t="s">
        <v>219</v>
      </c>
      <c r="L1723" s="86" t="s">
        <v>30</v>
      </c>
      <c r="M1723" s="86" t="s">
        <v>45</v>
      </c>
      <c r="N1723" s="86" t="s">
        <v>45</v>
      </c>
    </row>
    <row r="1724" spans="1:14" ht="15" customHeight="1">
      <c r="A1724" s="140" t="s">
        <v>2122</v>
      </c>
      <c r="B1724" s="140" t="s">
        <v>9783</v>
      </c>
      <c r="C1724" s="140" t="s">
        <v>5988</v>
      </c>
      <c r="D1724" s="140" t="s">
        <v>7573</v>
      </c>
      <c r="E1724" s="86"/>
      <c r="F1724" s="86" t="s">
        <v>980</v>
      </c>
      <c r="G1724" s="86">
        <v>5</v>
      </c>
      <c r="H1724" s="86" t="s">
        <v>1059</v>
      </c>
      <c r="I1724" s="86" t="s">
        <v>165</v>
      </c>
      <c r="J1724" s="86" t="s">
        <v>35</v>
      </c>
      <c r="K1724" s="86" t="s">
        <v>219</v>
      </c>
      <c r="L1724" s="86" t="s">
        <v>30</v>
      </c>
      <c r="M1724" s="86" t="s">
        <v>45</v>
      </c>
      <c r="N1724" s="86" t="s">
        <v>45</v>
      </c>
    </row>
    <row r="1725" spans="1:14" ht="15" customHeight="1">
      <c r="A1725" s="140" t="s">
        <v>2122</v>
      </c>
      <c r="B1725" s="140" t="s">
        <v>9783</v>
      </c>
      <c r="C1725" s="140" t="s">
        <v>5987</v>
      </c>
      <c r="D1725" s="140" t="s">
        <v>7572</v>
      </c>
      <c r="E1725" s="86"/>
      <c r="F1725" s="86" t="s">
        <v>980</v>
      </c>
      <c r="G1725" s="86">
        <v>5</v>
      </c>
      <c r="H1725" s="86" t="s">
        <v>1061</v>
      </c>
      <c r="I1725" s="86" t="s">
        <v>165</v>
      </c>
      <c r="J1725" s="86" t="s">
        <v>35</v>
      </c>
      <c r="K1725" s="86" t="s">
        <v>220</v>
      </c>
      <c r="L1725" s="86" t="s">
        <v>45</v>
      </c>
      <c r="M1725" s="86" t="s">
        <v>30</v>
      </c>
      <c r="N1725" s="86" t="s">
        <v>45</v>
      </c>
    </row>
    <row r="1726" spans="1:14" ht="15" customHeight="1">
      <c r="A1726" s="140" t="s">
        <v>2122</v>
      </c>
      <c r="B1726" s="140" t="s">
        <v>9783</v>
      </c>
      <c r="C1726" s="140" t="s">
        <v>10274</v>
      </c>
      <c r="D1726" s="140" t="s">
        <v>10275</v>
      </c>
      <c r="E1726" s="86"/>
      <c r="F1726" s="86" t="s">
        <v>980</v>
      </c>
      <c r="G1726" s="86">
        <v>5</v>
      </c>
      <c r="H1726" s="86" t="s">
        <v>1059</v>
      </c>
      <c r="I1726" s="86" t="s">
        <v>165</v>
      </c>
      <c r="J1726" s="86" t="s">
        <v>35</v>
      </c>
      <c r="K1726" s="86" t="s">
        <v>220</v>
      </c>
      <c r="L1726" s="86" t="s">
        <v>45</v>
      </c>
      <c r="M1726" s="86" t="s">
        <v>30</v>
      </c>
      <c r="N1726" s="86" t="s">
        <v>30</v>
      </c>
    </row>
    <row r="1727" spans="1:14" ht="15" customHeight="1">
      <c r="A1727" s="140" t="s">
        <v>2122</v>
      </c>
      <c r="B1727" s="140" t="s">
        <v>9783</v>
      </c>
      <c r="C1727" s="140" t="s">
        <v>10274</v>
      </c>
      <c r="D1727" s="140" t="s">
        <v>10276</v>
      </c>
      <c r="E1727" s="86"/>
      <c r="F1727" s="86" t="s">
        <v>980</v>
      </c>
      <c r="G1727" s="86">
        <v>5</v>
      </c>
      <c r="H1727" s="86" t="s">
        <v>1059</v>
      </c>
      <c r="I1727" s="86" t="s">
        <v>165</v>
      </c>
      <c r="J1727" s="86" t="s">
        <v>35</v>
      </c>
      <c r="K1727" s="86" t="s">
        <v>7744</v>
      </c>
      <c r="L1727" s="86" t="s">
        <v>45</v>
      </c>
      <c r="M1727" s="86" t="s">
        <v>30</v>
      </c>
      <c r="N1727" s="86" t="s">
        <v>45</v>
      </c>
    </row>
    <row r="1728" spans="1:14" ht="15" customHeight="1">
      <c r="A1728" s="140" t="s">
        <v>2122</v>
      </c>
      <c r="B1728" s="140" t="s">
        <v>9783</v>
      </c>
      <c r="C1728" s="140" t="s">
        <v>7587</v>
      </c>
      <c r="D1728" s="140" t="s">
        <v>7588</v>
      </c>
      <c r="E1728" s="86"/>
      <c r="F1728" s="86" t="s">
        <v>980</v>
      </c>
      <c r="G1728" s="86">
        <v>5</v>
      </c>
      <c r="H1728" s="86" t="s">
        <v>1059</v>
      </c>
      <c r="I1728" s="86" t="s">
        <v>165</v>
      </c>
      <c r="J1728" s="86" t="s">
        <v>35</v>
      </c>
      <c r="K1728" s="86" t="s">
        <v>227</v>
      </c>
      <c r="L1728" s="86" t="s">
        <v>45</v>
      </c>
      <c r="M1728" s="86" t="s">
        <v>30</v>
      </c>
      <c r="N1728" s="86" t="s">
        <v>45</v>
      </c>
    </row>
    <row r="1729" spans="1:14" ht="15" customHeight="1">
      <c r="A1729" s="140" t="s">
        <v>2122</v>
      </c>
      <c r="B1729" s="140" t="s">
        <v>9783</v>
      </c>
      <c r="C1729" s="140" t="s">
        <v>1330</v>
      </c>
      <c r="D1729" s="140" t="s">
        <v>7571</v>
      </c>
      <c r="E1729" s="86"/>
      <c r="F1729" s="86" t="s">
        <v>979</v>
      </c>
      <c r="G1729" s="86">
        <v>3</v>
      </c>
      <c r="H1729" s="86" t="s">
        <v>1059</v>
      </c>
      <c r="I1729" s="86" t="s">
        <v>192</v>
      </c>
      <c r="J1729" s="86" t="s">
        <v>180</v>
      </c>
      <c r="K1729" s="86" t="s">
        <v>220</v>
      </c>
      <c r="L1729" s="86" t="s">
        <v>30</v>
      </c>
      <c r="M1729" s="86" t="s">
        <v>45</v>
      </c>
      <c r="N1729" s="86" t="s">
        <v>45</v>
      </c>
    </row>
    <row r="1730" spans="1:14" ht="15" customHeight="1">
      <c r="A1730" s="140" t="s">
        <v>2122</v>
      </c>
      <c r="B1730" s="140" t="s">
        <v>9783</v>
      </c>
      <c r="C1730" s="140" t="s">
        <v>1330</v>
      </c>
      <c r="D1730" s="140" t="s">
        <v>7570</v>
      </c>
      <c r="E1730" s="86"/>
      <c r="F1730" s="86" t="s">
        <v>979</v>
      </c>
      <c r="G1730" s="86">
        <v>3</v>
      </c>
      <c r="H1730" s="86" t="s">
        <v>1057</v>
      </c>
      <c r="I1730" s="86" t="s">
        <v>192</v>
      </c>
      <c r="J1730" s="86" t="s">
        <v>180</v>
      </c>
      <c r="K1730" s="86" t="s">
        <v>220</v>
      </c>
      <c r="L1730" s="86" t="s">
        <v>30</v>
      </c>
      <c r="M1730" s="86" t="s">
        <v>45</v>
      </c>
      <c r="N1730" s="86" t="s">
        <v>30</v>
      </c>
    </row>
    <row r="1731" spans="1:14" ht="15" customHeight="1">
      <c r="A1731" s="140" t="s">
        <v>2122</v>
      </c>
      <c r="B1731" s="140" t="s">
        <v>9783</v>
      </c>
      <c r="C1731" s="140" t="s">
        <v>4803</v>
      </c>
      <c r="D1731" s="140" t="s">
        <v>7933</v>
      </c>
      <c r="E1731" s="86"/>
      <c r="F1731" s="86" t="s">
        <v>980</v>
      </c>
      <c r="G1731" s="86">
        <v>5</v>
      </c>
      <c r="H1731" s="86" t="s">
        <v>1057</v>
      </c>
      <c r="I1731" s="86" t="s">
        <v>165</v>
      </c>
      <c r="J1731" s="86" t="s">
        <v>35</v>
      </c>
      <c r="K1731" s="86" t="s">
        <v>24</v>
      </c>
      <c r="L1731" s="86" t="s">
        <v>45</v>
      </c>
      <c r="M1731" s="86" t="s">
        <v>45</v>
      </c>
      <c r="N1731" s="86" t="s">
        <v>45</v>
      </c>
    </row>
    <row r="1732" spans="1:14" ht="15" customHeight="1">
      <c r="A1732" s="140" t="s">
        <v>2122</v>
      </c>
      <c r="B1732" s="140" t="s">
        <v>9783</v>
      </c>
      <c r="C1732" s="140" t="s">
        <v>4803</v>
      </c>
      <c r="D1732" s="140" t="s">
        <v>7934</v>
      </c>
      <c r="E1732" s="86"/>
      <c r="F1732" s="86" t="s">
        <v>980</v>
      </c>
      <c r="G1732" s="86">
        <v>5</v>
      </c>
      <c r="H1732" s="86" t="s">
        <v>1059</v>
      </c>
      <c r="I1732" s="86" t="s">
        <v>165</v>
      </c>
      <c r="J1732" s="86" t="s">
        <v>35</v>
      </c>
      <c r="K1732" s="86" t="s">
        <v>24</v>
      </c>
      <c r="L1732" s="86" t="s">
        <v>45</v>
      </c>
      <c r="M1732" s="86" t="s">
        <v>45</v>
      </c>
      <c r="N1732" s="86" t="s">
        <v>45</v>
      </c>
    </row>
    <row r="1733" spans="1:14" ht="15" customHeight="1">
      <c r="A1733" s="140" t="s">
        <v>2122</v>
      </c>
      <c r="B1733" s="140" t="s">
        <v>9783</v>
      </c>
      <c r="C1733" s="140" t="s">
        <v>4803</v>
      </c>
      <c r="D1733" s="140" t="s">
        <v>8827</v>
      </c>
      <c r="E1733" s="86"/>
      <c r="F1733" s="86" t="s">
        <v>980</v>
      </c>
      <c r="G1733" s="86">
        <v>5</v>
      </c>
      <c r="H1733" s="86" t="s">
        <v>1059</v>
      </c>
      <c r="I1733" s="86" t="s">
        <v>165</v>
      </c>
      <c r="J1733" s="86" t="s">
        <v>35</v>
      </c>
      <c r="K1733" s="86" t="s">
        <v>223</v>
      </c>
      <c r="L1733" s="86" t="s">
        <v>45</v>
      </c>
      <c r="M1733" s="86" t="s">
        <v>45</v>
      </c>
      <c r="N1733" s="86" t="s">
        <v>30</v>
      </c>
    </row>
    <row r="1734" spans="1:14" ht="15" customHeight="1">
      <c r="A1734" s="140" t="s">
        <v>2122</v>
      </c>
      <c r="B1734" s="140" t="s">
        <v>9783</v>
      </c>
      <c r="C1734" s="140" t="s">
        <v>1329</v>
      </c>
      <c r="D1734" s="140" t="s">
        <v>8629</v>
      </c>
      <c r="E1734" s="86"/>
      <c r="F1734" s="86" t="s">
        <v>982</v>
      </c>
      <c r="G1734" s="86">
        <v>4</v>
      </c>
      <c r="H1734" s="86" t="s">
        <v>1057</v>
      </c>
      <c r="I1734" s="86" t="s">
        <v>165</v>
      </c>
      <c r="J1734" s="86" t="s">
        <v>191</v>
      </c>
      <c r="K1734" s="86" t="s">
        <v>220</v>
      </c>
      <c r="L1734" s="86" t="s">
        <v>30</v>
      </c>
      <c r="M1734" s="86" t="s">
        <v>45</v>
      </c>
      <c r="N1734" s="86" t="s">
        <v>45</v>
      </c>
    </row>
    <row r="1735" spans="1:14" ht="15" customHeight="1">
      <c r="A1735" s="140" t="s">
        <v>2122</v>
      </c>
      <c r="B1735" s="140" t="s">
        <v>9783</v>
      </c>
      <c r="C1735" s="140" t="s">
        <v>1329</v>
      </c>
      <c r="D1735" s="140" t="s">
        <v>8530</v>
      </c>
      <c r="E1735" s="86"/>
      <c r="F1735" s="86" t="s">
        <v>981</v>
      </c>
      <c r="G1735" s="86">
        <v>1</v>
      </c>
      <c r="H1735" s="86" t="s">
        <v>1057</v>
      </c>
      <c r="I1735" s="86" t="s">
        <v>57</v>
      </c>
      <c r="J1735" s="86" t="s">
        <v>25</v>
      </c>
      <c r="K1735" s="86" t="s">
        <v>220</v>
      </c>
      <c r="L1735" s="86" t="s">
        <v>30</v>
      </c>
      <c r="M1735" s="86" t="s">
        <v>45</v>
      </c>
      <c r="N1735" s="86" t="s">
        <v>45</v>
      </c>
    </row>
    <row r="1736" spans="1:14" ht="15" customHeight="1">
      <c r="A1736" s="140" t="s">
        <v>2122</v>
      </c>
      <c r="B1736" s="140" t="s">
        <v>9783</v>
      </c>
      <c r="C1736" s="140" t="s">
        <v>8309</v>
      </c>
      <c r="D1736" s="140" t="s">
        <v>8307</v>
      </c>
      <c r="E1736" s="86"/>
      <c r="F1736" s="86" t="s">
        <v>980</v>
      </c>
      <c r="G1736" s="86">
        <v>5</v>
      </c>
      <c r="H1736" s="86" t="s">
        <v>1059</v>
      </c>
      <c r="I1736" s="86" t="s">
        <v>165</v>
      </c>
      <c r="J1736" s="86" t="s">
        <v>23</v>
      </c>
      <c r="K1736" s="86" t="s">
        <v>220</v>
      </c>
      <c r="L1736" s="86" t="s">
        <v>45</v>
      </c>
      <c r="M1736" s="86" t="s">
        <v>45</v>
      </c>
      <c r="N1736" s="86" t="s">
        <v>45</v>
      </c>
    </row>
    <row r="1737" spans="1:14" ht="15" customHeight="1">
      <c r="A1737" s="140" t="s">
        <v>2122</v>
      </c>
      <c r="B1737" s="140" t="s">
        <v>9783</v>
      </c>
      <c r="C1737" s="140" t="s">
        <v>8309</v>
      </c>
      <c r="D1737" s="140" t="s">
        <v>8308</v>
      </c>
      <c r="E1737" s="86"/>
      <c r="F1737" s="86" t="s">
        <v>980</v>
      </c>
      <c r="G1737" s="86">
        <v>5</v>
      </c>
      <c r="H1737" s="86" t="s">
        <v>1060</v>
      </c>
      <c r="I1737" s="86" t="s">
        <v>165</v>
      </c>
      <c r="J1737" s="86" t="s">
        <v>187</v>
      </c>
      <c r="K1737" s="86" t="s">
        <v>220</v>
      </c>
      <c r="L1737" s="86" t="s">
        <v>45</v>
      </c>
      <c r="M1737" s="86" t="s">
        <v>45</v>
      </c>
      <c r="N1737" s="86" t="s">
        <v>45</v>
      </c>
    </row>
    <row r="1738" spans="1:14">
      <c r="A1738" s="140" t="s">
        <v>2122</v>
      </c>
      <c r="B1738" s="140" t="s">
        <v>9783</v>
      </c>
      <c r="C1738" s="140" t="s">
        <v>10859</v>
      </c>
      <c r="D1738" s="140" t="s">
        <v>10856</v>
      </c>
      <c r="E1738" s="86"/>
      <c r="F1738" s="86" t="s">
        <v>980</v>
      </c>
      <c r="G1738" s="86">
        <v>5</v>
      </c>
      <c r="H1738" s="86" t="s">
        <v>1059</v>
      </c>
      <c r="I1738" s="86" t="s">
        <v>36</v>
      </c>
      <c r="J1738" s="86" t="s">
        <v>35</v>
      </c>
      <c r="K1738" s="86" t="s">
        <v>221</v>
      </c>
      <c r="L1738" s="86" t="s">
        <v>45</v>
      </c>
      <c r="M1738" s="86" t="s">
        <v>30</v>
      </c>
      <c r="N1738" s="86" t="s">
        <v>30</v>
      </c>
    </row>
    <row r="1739" spans="1:14" ht="15" customHeight="1">
      <c r="A1739" s="140" t="s">
        <v>2122</v>
      </c>
      <c r="B1739" s="140" t="s">
        <v>9783</v>
      </c>
      <c r="C1739" s="140" t="s">
        <v>1319</v>
      </c>
      <c r="D1739" s="140" t="s">
        <v>9165</v>
      </c>
      <c r="E1739" s="86"/>
      <c r="F1739" s="86" t="s">
        <v>982</v>
      </c>
      <c r="G1739" s="86">
        <v>4</v>
      </c>
      <c r="H1739" s="86" t="s">
        <v>1057</v>
      </c>
      <c r="I1739" s="86" t="s">
        <v>165</v>
      </c>
      <c r="J1739" s="86" t="s">
        <v>21</v>
      </c>
      <c r="K1739" s="86" t="s">
        <v>220</v>
      </c>
      <c r="L1739" s="86" t="s">
        <v>30</v>
      </c>
      <c r="M1739" s="86" t="s">
        <v>45</v>
      </c>
      <c r="N1739" s="86" t="s">
        <v>30</v>
      </c>
    </row>
    <row r="1740" spans="1:14" ht="15" customHeight="1">
      <c r="A1740" s="140" t="s">
        <v>2122</v>
      </c>
      <c r="B1740" s="140" t="s">
        <v>9783</v>
      </c>
      <c r="C1740" s="140" t="s">
        <v>1319</v>
      </c>
      <c r="D1740" s="140" t="s">
        <v>9166</v>
      </c>
      <c r="E1740" s="86"/>
      <c r="F1740" s="86" t="s">
        <v>980</v>
      </c>
      <c r="G1740" s="86">
        <v>5</v>
      </c>
      <c r="H1740" s="86" t="s">
        <v>1057</v>
      </c>
      <c r="I1740" s="86" t="s">
        <v>165</v>
      </c>
      <c r="J1740" s="86" t="s">
        <v>25</v>
      </c>
      <c r="K1740" s="86" t="s">
        <v>220</v>
      </c>
      <c r="L1740" s="86" t="s">
        <v>30</v>
      </c>
      <c r="M1740" s="86" t="s">
        <v>45</v>
      </c>
      <c r="N1740" s="86" t="s">
        <v>30</v>
      </c>
    </row>
    <row r="1741" spans="1:14">
      <c r="A1741" s="140" t="s">
        <v>2122</v>
      </c>
      <c r="B1741" s="140" t="s">
        <v>9783</v>
      </c>
      <c r="C1741" s="140" t="s">
        <v>1337</v>
      </c>
      <c r="D1741" s="140" t="s">
        <v>9780</v>
      </c>
      <c r="E1741" s="86"/>
      <c r="F1741" s="86" t="s">
        <v>979</v>
      </c>
      <c r="G1741" s="86">
        <v>3</v>
      </c>
      <c r="H1741" s="86" t="s">
        <v>1057</v>
      </c>
      <c r="I1741" s="86" t="s">
        <v>36</v>
      </c>
      <c r="J1741" s="86" t="s">
        <v>35</v>
      </c>
      <c r="K1741" s="86" t="s">
        <v>220</v>
      </c>
      <c r="L1741" s="86" t="s">
        <v>30</v>
      </c>
      <c r="M1741" s="86" t="s">
        <v>45</v>
      </c>
      <c r="N1741" s="86" t="s">
        <v>30</v>
      </c>
    </row>
    <row r="1742" spans="1:14" ht="15" customHeight="1">
      <c r="A1742" s="140" t="s">
        <v>2122</v>
      </c>
      <c r="B1742" s="140" t="s">
        <v>9783</v>
      </c>
      <c r="C1742" s="140" t="s">
        <v>5983</v>
      </c>
      <c r="D1742" s="140" t="s">
        <v>10010</v>
      </c>
      <c r="E1742" s="86"/>
      <c r="F1742" s="86" t="s">
        <v>980</v>
      </c>
      <c r="G1742" s="86">
        <v>5</v>
      </c>
      <c r="H1742" s="86" t="s">
        <v>1058</v>
      </c>
      <c r="I1742" s="86" t="s">
        <v>192</v>
      </c>
      <c r="J1742" s="86" t="s">
        <v>35</v>
      </c>
      <c r="K1742" s="86" t="s">
        <v>220</v>
      </c>
      <c r="L1742" s="86" t="s">
        <v>45</v>
      </c>
      <c r="M1742" s="86" t="s">
        <v>30</v>
      </c>
      <c r="N1742" s="86" t="s">
        <v>45</v>
      </c>
    </row>
    <row r="1743" spans="1:14" ht="15" customHeight="1">
      <c r="A1743" s="140" t="s">
        <v>2122</v>
      </c>
      <c r="B1743" s="140" t="s">
        <v>9783</v>
      </c>
      <c r="C1743" s="140" t="s">
        <v>5983</v>
      </c>
      <c r="D1743" s="140" t="s">
        <v>10011</v>
      </c>
      <c r="E1743" s="86"/>
      <c r="F1743" s="86" t="s">
        <v>980</v>
      </c>
      <c r="G1743" s="86">
        <v>5</v>
      </c>
      <c r="H1743" s="86" t="s">
        <v>1057</v>
      </c>
      <c r="I1743" s="86" t="s">
        <v>192</v>
      </c>
      <c r="J1743" s="86" t="s">
        <v>35</v>
      </c>
      <c r="K1743" s="86" t="s">
        <v>220</v>
      </c>
      <c r="L1743" s="86" t="s">
        <v>45</v>
      </c>
      <c r="M1743" s="86" t="s">
        <v>30</v>
      </c>
      <c r="N1743" s="86" t="s">
        <v>45</v>
      </c>
    </row>
    <row r="1744" spans="1:14" ht="15" customHeight="1">
      <c r="A1744" s="140" t="s">
        <v>2122</v>
      </c>
      <c r="B1744" s="140" t="s">
        <v>9783</v>
      </c>
      <c r="C1744" s="140" t="s">
        <v>5983</v>
      </c>
      <c r="D1744" s="140" t="s">
        <v>10012</v>
      </c>
      <c r="E1744" s="86"/>
      <c r="F1744" s="86" t="s">
        <v>980</v>
      </c>
      <c r="G1744" s="86">
        <v>5</v>
      </c>
      <c r="H1744" s="86" t="s">
        <v>1057</v>
      </c>
      <c r="I1744" s="86" t="s">
        <v>192</v>
      </c>
      <c r="J1744" s="86" t="s">
        <v>35</v>
      </c>
      <c r="K1744" s="86" t="s">
        <v>220</v>
      </c>
      <c r="L1744" s="86" t="s">
        <v>45</v>
      </c>
      <c r="M1744" s="86" t="s">
        <v>30</v>
      </c>
      <c r="N1744" s="86" t="s">
        <v>45</v>
      </c>
    </row>
    <row r="1745" spans="1:14" ht="15" customHeight="1">
      <c r="A1745" s="140" t="s">
        <v>2122</v>
      </c>
      <c r="B1745" s="140" t="s">
        <v>9783</v>
      </c>
      <c r="C1745" s="140" t="s">
        <v>7883</v>
      </c>
      <c r="D1745" s="140" t="s">
        <v>7884</v>
      </c>
      <c r="E1745" s="86"/>
      <c r="F1745" s="86" t="s">
        <v>980</v>
      </c>
      <c r="G1745" s="86">
        <v>5</v>
      </c>
      <c r="H1745" s="86" t="s">
        <v>1059</v>
      </c>
      <c r="I1745" s="86" t="s">
        <v>165</v>
      </c>
      <c r="J1745" s="86" t="s">
        <v>191</v>
      </c>
      <c r="K1745" s="86" t="s">
        <v>220</v>
      </c>
      <c r="L1745" s="86" t="s">
        <v>45</v>
      </c>
      <c r="M1745" s="86" t="s">
        <v>45</v>
      </c>
      <c r="N1745" s="86" t="s">
        <v>45</v>
      </c>
    </row>
    <row r="1746" spans="1:14" ht="15" customHeight="1">
      <c r="A1746" s="140" t="s">
        <v>2122</v>
      </c>
      <c r="B1746" s="140" t="s">
        <v>9783</v>
      </c>
      <c r="C1746" s="140" t="s">
        <v>1340</v>
      </c>
      <c r="D1746" s="140" t="s">
        <v>7569</v>
      </c>
      <c r="E1746" s="86"/>
      <c r="F1746" s="86" t="s">
        <v>980</v>
      </c>
      <c r="G1746" s="86">
        <v>5</v>
      </c>
      <c r="H1746" s="86" t="s">
        <v>1057</v>
      </c>
      <c r="I1746" s="86" t="s">
        <v>165</v>
      </c>
      <c r="J1746" s="86" t="s">
        <v>169</v>
      </c>
      <c r="K1746" s="86" t="s">
        <v>220</v>
      </c>
      <c r="L1746" s="86" t="s">
        <v>30</v>
      </c>
      <c r="M1746" s="86" t="s">
        <v>45</v>
      </c>
      <c r="N1746" s="86" t="s">
        <v>45</v>
      </c>
    </row>
    <row r="1747" spans="1:14" ht="15" customHeight="1">
      <c r="A1747" s="140" t="s">
        <v>2122</v>
      </c>
      <c r="B1747" s="140" t="s">
        <v>9783</v>
      </c>
      <c r="C1747" s="140" t="s">
        <v>1340</v>
      </c>
      <c r="D1747" s="140" t="s">
        <v>7568</v>
      </c>
      <c r="E1747" s="86"/>
      <c r="F1747" s="86" t="s">
        <v>980</v>
      </c>
      <c r="G1747" s="86">
        <v>5</v>
      </c>
      <c r="H1747" s="86" t="s">
        <v>1059</v>
      </c>
      <c r="I1747" s="86" t="s">
        <v>165</v>
      </c>
      <c r="J1747" s="86" t="s">
        <v>169</v>
      </c>
      <c r="K1747" s="86" t="s">
        <v>220</v>
      </c>
      <c r="L1747" s="86" t="s">
        <v>30</v>
      </c>
      <c r="M1747" s="86" t="s">
        <v>45</v>
      </c>
      <c r="N1747" s="86" t="s">
        <v>45</v>
      </c>
    </row>
    <row r="1748" spans="1:14" ht="15" customHeight="1">
      <c r="A1748" s="140" t="s">
        <v>2122</v>
      </c>
      <c r="B1748" s="140" t="s">
        <v>9783</v>
      </c>
      <c r="C1748" s="140" t="s">
        <v>1340</v>
      </c>
      <c r="D1748" s="140" t="s">
        <v>8630</v>
      </c>
      <c r="E1748" s="86"/>
      <c r="F1748" s="86" t="s">
        <v>980</v>
      </c>
      <c r="G1748" s="86">
        <v>5</v>
      </c>
      <c r="H1748" s="86" t="s">
        <v>1059</v>
      </c>
      <c r="I1748" s="86" t="s">
        <v>203</v>
      </c>
      <c r="J1748" s="86" t="s">
        <v>35</v>
      </c>
      <c r="K1748" s="86" t="s">
        <v>220</v>
      </c>
      <c r="L1748" s="86" t="s">
        <v>30</v>
      </c>
      <c r="M1748" s="86" t="s">
        <v>45</v>
      </c>
      <c r="N1748" s="86" t="s">
        <v>45</v>
      </c>
    </row>
    <row r="1749" spans="1:14">
      <c r="A1749" s="140" t="s">
        <v>2122</v>
      </c>
      <c r="B1749" s="140" t="s">
        <v>9783</v>
      </c>
      <c r="C1749" s="140" t="s">
        <v>10860</v>
      </c>
      <c r="D1749" s="140" t="s">
        <v>10857</v>
      </c>
      <c r="E1749" s="86"/>
      <c r="F1749" s="86" t="s">
        <v>980</v>
      </c>
      <c r="G1749" s="86">
        <v>5</v>
      </c>
      <c r="H1749" s="86" t="s">
        <v>1057</v>
      </c>
      <c r="I1749" s="86" t="s">
        <v>36</v>
      </c>
      <c r="J1749" s="86" t="s">
        <v>35</v>
      </c>
      <c r="K1749" s="86" t="s">
        <v>220</v>
      </c>
      <c r="L1749" s="86" t="s">
        <v>45</v>
      </c>
      <c r="M1749" s="86" t="s">
        <v>45</v>
      </c>
      <c r="N1749" s="86" t="s">
        <v>30</v>
      </c>
    </row>
    <row r="1750" spans="1:14" ht="15" customHeight="1">
      <c r="A1750" s="140" t="s">
        <v>2122</v>
      </c>
      <c r="B1750" s="140" t="s">
        <v>9783</v>
      </c>
      <c r="C1750" s="818" t="s">
        <v>10860</v>
      </c>
      <c r="D1750" s="140" t="s">
        <v>10858</v>
      </c>
      <c r="E1750" s="86"/>
      <c r="F1750" s="86" t="s">
        <v>980</v>
      </c>
      <c r="G1750" s="86">
        <v>5</v>
      </c>
      <c r="H1750" s="86" t="s">
        <v>1057</v>
      </c>
      <c r="I1750" s="86" t="s">
        <v>165</v>
      </c>
      <c r="J1750" s="86" t="s">
        <v>35</v>
      </c>
      <c r="K1750" s="86" t="s">
        <v>220</v>
      </c>
      <c r="L1750" s="86" t="s">
        <v>45</v>
      </c>
      <c r="M1750" s="86" t="s">
        <v>45</v>
      </c>
      <c r="N1750" s="86" t="s">
        <v>30</v>
      </c>
    </row>
    <row r="1751" spans="1:14" ht="15" customHeight="1">
      <c r="A1751" s="140" t="s">
        <v>2122</v>
      </c>
      <c r="B1751" s="140" t="s">
        <v>9783</v>
      </c>
      <c r="C1751" s="140" t="s">
        <v>1342</v>
      </c>
      <c r="D1751" s="140" t="s">
        <v>6953</v>
      </c>
      <c r="E1751" s="86"/>
      <c r="F1751" s="86" t="s">
        <v>980</v>
      </c>
      <c r="G1751" s="86">
        <v>5</v>
      </c>
      <c r="H1751" s="86" t="s">
        <v>1059</v>
      </c>
      <c r="I1751" s="86" t="s">
        <v>165</v>
      </c>
      <c r="J1751" s="86" t="s">
        <v>169</v>
      </c>
      <c r="K1751" s="86" t="s">
        <v>220</v>
      </c>
      <c r="L1751" s="86" t="s">
        <v>45</v>
      </c>
      <c r="M1751" s="86" t="s">
        <v>45</v>
      </c>
      <c r="N1751" s="86" t="s">
        <v>45</v>
      </c>
    </row>
    <row r="1752" spans="1:14" ht="15" customHeight="1">
      <c r="A1752" s="140" t="s">
        <v>2122</v>
      </c>
      <c r="B1752" s="140" t="s">
        <v>9783</v>
      </c>
      <c r="C1752" s="140" t="s">
        <v>1342</v>
      </c>
      <c r="D1752" s="140" t="s">
        <v>6954</v>
      </c>
      <c r="E1752" s="86"/>
      <c r="F1752" s="86" t="s">
        <v>980</v>
      </c>
      <c r="G1752" s="86">
        <v>5</v>
      </c>
      <c r="H1752" s="86" t="s">
        <v>1059</v>
      </c>
      <c r="I1752" s="86" t="s">
        <v>165</v>
      </c>
      <c r="J1752" s="86" t="s">
        <v>22</v>
      </c>
      <c r="K1752" s="86" t="s">
        <v>220</v>
      </c>
      <c r="L1752" s="86" t="s">
        <v>45</v>
      </c>
      <c r="M1752" s="86" t="s">
        <v>45</v>
      </c>
      <c r="N1752" s="86" t="s">
        <v>45</v>
      </c>
    </row>
    <row r="1753" spans="1:14" ht="15" customHeight="1">
      <c r="A1753" s="140" t="s">
        <v>2122</v>
      </c>
      <c r="B1753" s="140" t="s">
        <v>9783</v>
      </c>
      <c r="C1753" s="140" t="s">
        <v>1342</v>
      </c>
      <c r="D1753" s="140" t="s">
        <v>8679</v>
      </c>
      <c r="E1753" s="86"/>
      <c r="F1753" s="86" t="s">
        <v>980</v>
      </c>
      <c r="G1753" s="86">
        <v>5</v>
      </c>
      <c r="H1753" s="86" t="s">
        <v>1059</v>
      </c>
      <c r="I1753" s="86" t="s">
        <v>165</v>
      </c>
      <c r="J1753" s="86" t="s">
        <v>22</v>
      </c>
      <c r="K1753" s="86" t="s">
        <v>220</v>
      </c>
      <c r="L1753" s="86" t="s">
        <v>45</v>
      </c>
      <c r="M1753" s="86" t="s">
        <v>45</v>
      </c>
      <c r="N1753" s="86" t="s">
        <v>45</v>
      </c>
    </row>
    <row r="1754" spans="1:14" ht="15" customHeight="1">
      <c r="A1754" s="140" t="s">
        <v>2122</v>
      </c>
      <c r="B1754" s="140" t="s">
        <v>9783</v>
      </c>
      <c r="C1754" s="140" t="s">
        <v>1323</v>
      </c>
      <c r="D1754" s="140" t="s">
        <v>7567</v>
      </c>
      <c r="E1754" s="86"/>
      <c r="F1754" s="86" t="s">
        <v>979</v>
      </c>
      <c r="G1754" s="86">
        <v>3</v>
      </c>
      <c r="H1754" s="86" t="s">
        <v>1057</v>
      </c>
      <c r="I1754" s="86" t="s">
        <v>36</v>
      </c>
      <c r="J1754" s="86" t="s">
        <v>180</v>
      </c>
      <c r="K1754" s="86" t="s">
        <v>221</v>
      </c>
      <c r="L1754" s="86" t="s">
        <v>30</v>
      </c>
      <c r="M1754" s="86" t="s">
        <v>45</v>
      </c>
      <c r="N1754" s="86" t="s">
        <v>45</v>
      </c>
    </row>
    <row r="1755" spans="1:14" ht="15" customHeight="1">
      <c r="A1755" s="140" t="s">
        <v>2122</v>
      </c>
      <c r="B1755" s="140" t="s">
        <v>9783</v>
      </c>
      <c r="C1755" s="140" t="s">
        <v>1323</v>
      </c>
      <c r="D1755" s="140" t="s">
        <v>7566</v>
      </c>
      <c r="E1755" s="86"/>
      <c r="F1755" s="86" t="s">
        <v>979</v>
      </c>
      <c r="G1755" s="86">
        <v>3</v>
      </c>
      <c r="H1755" s="86" t="s">
        <v>1059</v>
      </c>
      <c r="I1755" s="86" t="s">
        <v>36</v>
      </c>
      <c r="J1755" s="86" t="s">
        <v>180</v>
      </c>
      <c r="K1755" s="86" t="s">
        <v>221</v>
      </c>
      <c r="L1755" s="86" t="s">
        <v>30</v>
      </c>
      <c r="M1755" s="86" t="s">
        <v>45</v>
      </c>
      <c r="N1755" s="86" t="s">
        <v>45</v>
      </c>
    </row>
    <row r="1756" spans="1:14" ht="15" customHeight="1">
      <c r="A1756" s="140" t="s">
        <v>2122</v>
      </c>
      <c r="B1756" s="140" t="s">
        <v>9783</v>
      </c>
      <c r="C1756" s="140" t="s">
        <v>1323</v>
      </c>
      <c r="D1756" s="140" t="s">
        <v>8680</v>
      </c>
      <c r="E1756" s="86"/>
      <c r="F1756" s="86" t="s">
        <v>982</v>
      </c>
      <c r="G1756" s="86">
        <v>4</v>
      </c>
      <c r="H1756" s="86" t="s">
        <v>1057</v>
      </c>
      <c r="I1756" s="86" t="s">
        <v>192</v>
      </c>
      <c r="J1756" s="86" t="s">
        <v>35</v>
      </c>
      <c r="K1756" s="86" t="s">
        <v>220</v>
      </c>
      <c r="L1756" s="86" t="s">
        <v>45</v>
      </c>
      <c r="M1756" s="86" t="s">
        <v>45</v>
      </c>
      <c r="N1756" s="86" t="s">
        <v>45</v>
      </c>
    </row>
    <row r="1757" spans="1:14" ht="15" customHeight="1">
      <c r="A1757" s="140" t="s">
        <v>2122</v>
      </c>
      <c r="B1757" s="140" t="s">
        <v>9783</v>
      </c>
      <c r="C1757" s="140" t="s">
        <v>1323</v>
      </c>
      <c r="D1757" s="140" t="s">
        <v>7935</v>
      </c>
      <c r="E1757" s="86"/>
      <c r="F1757" s="86" t="s">
        <v>980</v>
      </c>
      <c r="G1757" s="86">
        <v>5</v>
      </c>
      <c r="H1757" s="86" t="s">
        <v>1057</v>
      </c>
      <c r="I1757" s="86" t="s">
        <v>165</v>
      </c>
      <c r="J1757" s="86" t="s">
        <v>35</v>
      </c>
      <c r="K1757" s="86" t="s">
        <v>220</v>
      </c>
      <c r="L1757" s="86" t="s">
        <v>30</v>
      </c>
      <c r="M1757" s="86" t="s">
        <v>45</v>
      </c>
      <c r="N1757" s="86" t="s">
        <v>45</v>
      </c>
    </row>
    <row r="1758" spans="1:14" ht="15" customHeight="1">
      <c r="A1758" s="140" t="s">
        <v>2122</v>
      </c>
      <c r="B1758" s="140" t="s">
        <v>9783</v>
      </c>
      <c r="C1758" s="140" t="s">
        <v>1323</v>
      </c>
      <c r="D1758" s="140" t="s">
        <v>7565</v>
      </c>
      <c r="E1758" s="86"/>
      <c r="F1758" s="86" t="s">
        <v>981</v>
      </c>
      <c r="G1758" s="86">
        <v>1</v>
      </c>
      <c r="H1758" s="86" t="s">
        <v>1057</v>
      </c>
      <c r="I1758" s="86" t="s">
        <v>190</v>
      </c>
      <c r="J1758" s="86" t="s">
        <v>25</v>
      </c>
      <c r="K1758" s="86" t="s">
        <v>220</v>
      </c>
      <c r="L1758" s="86" t="s">
        <v>30</v>
      </c>
      <c r="M1758" s="86" t="s">
        <v>45</v>
      </c>
      <c r="N1758" s="86" t="s">
        <v>45</v>
      </c>
    </row>
    <row r="1759" spans="1:14" ht="15" customHeight="1">
      <c r="A1759" s="140" t="s">
        <v>2122</v>
      </c>
      <c r="B1759" s="140" t="s">
        <v>9783</v>
      </c>
      <c r="C1759" s="140" t="s">
        <v>1323</v>
      </c>
      <c r="D1759" s="140" t="s">
        <v>7564</v>
      </c>
      <c r="E1759" s="86"/>
      <c r="F1759" s="86" t="s">
        <v>981</v>
      </c>
      <c r="G1759" s="86">
        <v>1</v>
      </c>
      <c r="H1759" s="86" t="s">
        <v>1059</v>
      </c>
      <c r="I1759" s="86" t="s">
        <v>190</v>
      </c>
      <c r="J1759" s="86" t="s">
        <v>25</v>
      </c>
      <c r="K1759" s="86" t="s">
        <v>220</v>
      </c>
      <c r="L1759" s="86" t="s">
        <v>30</v>
      </c>
      <c r="M1759" s="86" t="s">
        <v>45</v>
      </c>
      <c r="N1759" s="86" t="s">
        <v>45</v>
      </c>
    </row>
    <row r="1760" spans="1:14" ht="15" customHeight="1">
      <c r="A1760" s="140" t="s">
        <v>2122</v>
      </c>
      <c r="B1760" s="140" t="s">
        <v>9782</v>
      </c>
      <c r="C1760" s="140" t="s">
        <v>1318</v>
      </c>
      <c r="D1760" s="140" t="s">
        <v>7586</v>
      </c>
      <c r="E1760" s="86"/>
      <c r="F1760" s="86" t="s">
        <v>980</v>
      </c>
      <c r="G1760" s="86">
        <v>5</v>
      </c>
      <c r="H1760" s="86" t="s">
        <v>1057</v>
      </c>
      <c r="I1760" s="86" t="s">
        <v>165</v>
      </c>
      <c r="J1760" s="86" t="s">
        <v>35</v>
      </c>
      <c r="K1760" s="86" t="s">
        <v>6535</v>
      </c>
      <c r="L1760" s="86" t="s">
        <v>30</v>
      </c>
      <c r="M1760" s="86" t="s">
        <v>45</v>
      </c>
      <c r="N1760" s="86" t="s">
        <v>45</v>
      </c>
    </row>
    <row r="1761" spans="1:14" ht="15" customHeight="1">
      <c r="A1761" s="140" t="s">
        <v>2122</v>
      </c>
      <c r="B1761" s="140" t="s">
        <v>9782</v>
      </c>
      <c r="C1761" s="140" t="s">
        <v>1318</v>
      </c>
      <c r="D1761" s="140" t="s">
        <v>7879</v>
      </c>
      <c r="E1761" s="86"/>
      <c r="F1761" s="86" t="s">
        <v>982</v>
      </c>
      <c r="G1761" s="86">
        <v>4</v>
      </c>
      <c r="H1761" s="86" t="s">
        <v>1057</v>
      </c>
      <c r="I1761" s="86" t="s">
        <v>192</v>
      </c>
      <c r="J1761" s="86" t="s">
        <v>35</v>
      </c>
      <c r="K1761" s="86" t="s">
        <v>6535</v>
      </c>
      <c r="L1761" s="86" t="s">
        <v>45</v>
      </c>
      <c r="M1761" s="86" t="s">
        <v>45</v>
      </c>
      <c r="N1761" s="86" t="s">
        <v>30</v>
      </c>
    </row>
    <row r="1762" spans="1:14" ht="15" customHeight="1">
      <c r="A1762" s="140" t="s">
        <v>2122</v>
      </c>
      <c r="B1762" s="140" t="s">
        <v>9782</v>
      </c>
      <c r="C1762" s="140" t="s">
        <v>1318</v>
      </c>
      <c r="D1762" s="140" t="s">
        <v>7652</v>
      </c>
      <c r="E1762" s="86"/>
      <c r="F1762" s="86" t="s">
        <v>982</v>
      </c>
      <c r="G1762" s="86">
        <v>4</v>
      </c>
      <c r="H1762" s="86" t="s">
        <v>1059</v>
      </c>
      <c r="I1762" s="86" t="s">
        <v>192</v>
      </c>
      <c r="J1762" s="86" t="s">
        <v>191</v>
      </c>
      <c r="K1762" s="86" t="s">
        <v>220</v>
      </c>
      <c r="L1762" s="86" t="s">
        <v>30</v>
      </c>
      <c r="M1762" s="86" t="s">
        <v>45</v>
      </c>
      <c r="N1762" s="86" t="s">
        <v>45</v>
      </c>
    </row>
    <row r="1763" spans="1:14" ht="15" customHeight="1">
      <c r="A1763" s="140" t="s">
        <v>2122</v>
      </c>
      <c r="B1763" s="140" t="s">
        <v>9782</v>
      </c>
      <c r="C1763" s="140" t="s">
        <v>1318</v>
      </c>
      <c r="D1763" s="140" t="s">
        <v>7653</v>
      </c>
      <c r="E1763" s="86"/>
      <c r="F1763" s="86" t="s">
        <v>982</v>
      </c>
      <c r="G1763" s="86">
        <v>4</v>
      </c>
      <c r="H1763" s="86" t="s">
        <v>1058</v>
      </c>
      <c r="I1763" s="86" t="s">
        <v>192</v>
      </c>
      <c r="J1763" s="86" t="s">
        <v>191</v>
      </c>
      <c r="K1763" s="86" t="s">
        <v>220</v>
      </c>
      <c r="L1763" s="86" t="s">
        <v>30</v>
      </c>
      <c r="M1763" s="86" t="s">
        <v>45</v>
      </c>
      <c r="N1763" s="86" t="s">
        <v>30</v>
      </c>
    </row>
    <row r="1764" spans="1:14" ht="15" customHeight="1">
      <c r="A1764" s="140" t="s">
        <v>2122</v>
      </c>
      <c r="B1764" s="140" t="s">
        <v>9782</v>
      </c>
      <c r="C1764" s="140" t="s">
        <v>1318</v>
      </c>
      <c r="D1764" s="140" t="s">
        <v>7654</v>
      </c>
      <c r="E1764" s="86"/>
      <c r="F1764" s="86" t="s">
        <v>982</v>
      </c>
      <c r="G1764" s="86">
        <v>4</v>
      </c>
      <c r="H1764" s="86" t="s">
        <v>1061</v>
      </c>
      <c r="I1764" s="86" t="s">
        <v>192</v>
      </c>
      <c r="J1764" s="86" t="s">
        <v>191</v>
      </c>
      <c r="K1764" s="86" t="s">
        <v>220</v>
      </c>
      <c r="L1764" s="86" t="s">
        <v>30</v>
      </c>
      <c r="M1764" s="86" t="s">
        <v>45</v>
      </c>
      <c r="N1764" s="86" t="s">
        <v>30</v>
      </c>
    </row>
    <row r="1765" spans="1:14" ht="15" customHeight="1">
      <c r="A1765" s="140" t="s">
        <v>2122</v>
      </c>
      <c r="B1765" s="140" t="s">
        <v>9782</v>
      </c>
      <c r="C1765" s="140" t="s">
        <v>1318</v>
      </c>
      <c r="D1765" s="140" t="s">
        <v>7655</v>
      </c>
      <c r="E1765" s="86"/>
      <c r="F1765" s="86" t="s">
        <v>982</v>
      </c>
      <c r="G1765" s="86">
        <v>4</v>
      </c>
      <c r="H1765" s="86" t="s">
        <v>1057</v>
      </c>
      <c r="I1765" s="86" t="s">
        <v>192</v>
      </c>
      <c r="J1765" s="86" t="s">
        <v>191</v>
      </c>
      <c r="K1765" s="86" t="s">
        <v>220</v>
      </c>
      <c r="L1765" s="86" t="s">
        <v>30</v>
      </c>
      <c r="M1765" s="86" t="s">
        <v>45</v>
      </c>
      <c r="N1765" s="86" t="s">
        <v>30</v>
      </c>
    </row>
    <row r="1766" spans="1:14" ht="15" customHeight="1">
      <c r="A1766" s="140" t="s">
        <v>2122</v>
      </c>
      <c r="B1766" s="140" t="s">
        <v>9782</v>
      </c>
      <c r="C1766" s="140" t="s">
        <v>1318</v>
      </c>
      <c r="D1766" s="140" t="s">
        <v>8306</v>
      </c>
      <c r="E1766" s="86"/>
      <c r="F1766" s="86" t="s">
        <v>983</v>
      </c>
      <c r="G1766" s="86">
        <v>2</v>
      </c>
      <c r="H1766" s="86" t="s">
        <v>1057</v>
      </c>
      <c r="I1766" s="86" t="s">
        <v>36</v>
      </c>
      <c r="J1766" s="86" t="s">
        <v>191</v>
      </c>
      <c r="K1766" s="86" t="s">
        <v>221</v>
      </c>
      <c r="L1766" s="86" t="s">
        <v>45</v>
      </c>
      <c r="M1766" s="86" t="s">
        <v>45</v>
      </c>
      <c r="N1766" s="86" t="s">
        <v>30</v>
      </c>
    </row>
    <row r="1767" spans="1:14" ht="15" customHeight="1">
      <c r="A1767" s="140" t="s">
        <v>2122</v>
      </c>
      <c r="B1767" s="140" t="s">
        <v>9782</v>
      </c>
      <c r="C1767" s="140" t="s">
        <v>6399</v>
      </c>
      <c r="D1767" s="140" t="s">
        <v>7422</v>
      </c>
      <c r="E1767" s="86"/>
      <c r="F1767" s="86" t="s">
        <v>980</v>
      </c>
      <c r="G1767" s="86">
        <v>5</v>
      </c>
      <c r="H1767" s="86" t="s">
        <v>1059</v>
      </c>
      <c r="I1767" s="86" t="s">
        <v>165</v>
      </c>
      <c r="J1767" s="86" t="s">
        <v>180</v>
      </c>
      <c r="K1767" s="86" t="s">
        <v>220</v>
      </c>
      <c r="L1767" s="86" t="s">
        <v>45</v>
      </c>
      <c r="M1767" s="86" t="s">
        <v>30</v>
      </c>
      <c r="N1767" s="86" t="s">
        <v>45</v>
      </c>
    </row>
    <row r="1768" spans="1:14" ht="15" customHeight="1">
      <c r="A1768" s="140" t="s">
        <v>2122</v>
      </c>
      <c r="B1768" s="140" t="s">
        <v>9782</v>
      </c>
      <c r="C1768" s="140" t="s">
        <v>6399</v>
      </c>
      <c r="D1768" s="140" t="s">
        <v>7925</v>
      </c>
      <c r="E1768" s="86"/>
      <c r="F1768" s="86" t="s">
        <v>980</v>
      </c>
      <c r="G1768" s="86">
        <v>5</v>
      </c>
      <c r="H1768" s="86" t="s">
        <v>1059</v>
      </c>
      <c r="I1768" s="86" t="s">
        <v>165</v>
      </c>
      <c r="J1768" s="86" t="s">
        <v>35</v>
      </c>
      <c r="K1768" s="86" t="s">
        <v>220</v>
      </c>
      <c r="L1768" s="86" t="s">
        <v>45</v>
      </c>
      <c r="M1768" s="86" t="s">
        <v>30</v>
      </c>
      <c r="N1768" s="86" t="s">
        <v>45</v>
      </c>
    </row>
    <row r="1769" spans="1:14" ht="15" customHeight="1">
      <c r="A1769" s="140" t="s">
        <v>2122</v>
      </c>
      <c r="B1769" s="140" t="s">
        <v>9782</v>
      </c>
      <c r="C1769" s="140" t="s">
        <v>6399</v>
      </c>
      <c r="D1769" s="140" t="s">
        <v>7423</v>
      </c>
      <c r="E1769" s="86"/>
      <c r="F1769" s="86" t="s">
        <v>980</v>
      </c>
      <c r="G1769" s="86">
        <v>5</v>
      </c>
      <c r="H1769" s="86" t="s">
        <v>1059</v>
      </c>
      <c r="I1769" s="86" t="s">
        <v>165</v>
      </c>
      <c r="J1769" s="86" t="s">
        <v>35</v>
      </c>
      <c r="K1769" s="86" t="s">
        <v>220</v>
      </c>
      <c r="L1769" s="86" t="s">
        <v>45</v>
      </c>
      <c r="M1769" s="86" t="s">
        <v>30</v>
      </c>
      <c r="N1769" s="86" t="s">
        <v>45</v>
      </c>
    </row>
    <row r="1770" spans="1:14" ht="15" customHeight="1">
      <c r="A1770" s="140" t="s">
        <v>2122</v>
      </c>
      <c r="B1770" s="140" t="s">
        <v>9782</v>
      </c>
      <c r="C1770" s="140" t="s">
        <v>6399</v>
      </c>
      <c r="D1770" s="140" t="s">
        <v>7926</v>
      </c>
      <c r="E1770" s="86"/>
      <c r="F1770" s="86" t="s">
        <v>980</v>
      </c>
      <c r="G1770" s="86">
        <v>5</v>
      </c>
      <c r="H1770" s="86" t="s">
        <v>1059</v>
      </c>
      <c r="I1770" s="86" t="s">
        <v>165</v>
      </c>
      <c r="J1770" s="86" t="s">
        <v>191</v>
      </c>
      <c r="K1770" s="86" t="s">
        <v>220</v>
      </c>
      <c r="L1770" s="86" t="s">
        <v>45</v>
      </c>
      <c r="M1770" s="86" t="s">
        <v>30</v>
      </c>
      <c r="N1770" s="86" t="s">
        <v>45</v>
      </c>
    </row>
    <row r="1771" spans="1:14" ht="15" customHeight="1">
      <c r="A1771" s="140" t="s">
        <v>2122</v>
      </c>
      <c r="B1771" s="140" t="s">
        <v>9782</v>
      </c>
      <c r="C1771" s="140" t="s">
        <v>5986</v>
      </c>
      <c r="D1771" s="140" t="s">
        <v>5984</v>
      </c>
      <c r="E1771" s="86"/>
      <c r="F1771" s="86" t="s">
        <v>980</v>
      </c>
      <c r="G1771" s="86">
        <v>5</v>
      </c>
      <c r="H1771" s="86" t="s">
        <v>1057</v>
      </c>
      <c r="I1771" s="86" t="s">
        <v>192</v>
      </c>
      <c r="J1771" s="86" t="s">
        <v>35</v>
      </c>
      <c r="K1771" s="86" t="s">
        <v>220</v>
      </c>
      <c r="L1771" s="86" t="s">
        <v>45</v>
      </c>
      <c r="M1771" s="86" t="s">
        <v>30</v>
      </c>
      <c r="N1771" s="86" t="s">
        <v>45</v>
      </c>
    </row>
    <row r="1772" spans="1:14" ht="15" customHeight="1">
      <c r="A1772" s="140" t="s">
        <v>2122</v>
      </c>
      <c r="B1772" s="140" t="s">
        <v>9782</v>
      </c>
      <c r="C1772" s="140" t="s">
        <v>5986</v>
      </c>
      <c r="D1772" s="140" t="s">
        <v>5985</v>
      </c>
      <c r="E1772" s="86"/>
      <c r="F1772" s="86" t="s">
        <v>980</v>
      </c>
      <c r="G1772" s="86">
        <v>5</v>
      </c>
      <c r="H1772" s="86" t="s">
        <v>1059</v>
      </c>
      <c r="I1772" s="86" t="s">
        <v>192</v>
      </c>
      <c r="J1772" s="86" t="s">
        <v>35</v>
      </c>
      <c r="K1772" s="86" t="s">
        <v>220</v>
      </c>
      <c r="L1772" s="86" t="s">
        <v>45</v>
      </c>
      <c r="M1772" s="86" t="s">
        <v>30</v>
      </c>
      <c r="N1772" s="86" t="s">
        <v>45</v>
      </c>
    </row>
    <row r="1773" spans="1:14" ht="15" customHeight="1">
      <c r="A1773" s="140" t="s">
        <v>2122</v>
      </c>
      <c r="B1773" s="140" t="s">
        <v>9782</v>
      </c>
      <c r="C1773" s="140" t="s">
        <v>7372</v>
      </c>
      <c r="D1773" s="140" t="s">
        <v>9164</v>
      </c>
      <c r="E1773" s="86"/>
      <c r="F1773" s="86" t="s">
        <v>982</v>
      </c>
      <c r="G1773" s="86">
        <v>4</v>
      </c>
      <c r="H1773" s="86" t="s">
        <v>1057</v>
      </c>
      <c r="I1773" s="86" t="s">
        <v>192</v>
      </c>
      <c r="J1773" s="86" t="s">
        <v>35</v>
      </c>
      <c r="K1773" s="86" t="s">
        <v>220</v>
      </c>
      <c r="L1773" s="86" t="s">
        <v>45</v>
      </c>
      <c r="M1773" s="86" t="s">
        <v>45</v>
      </c>
      <c r="N1773" s="86" t="s">
        <v>30</v>
      </c>
    </row>
    <row r="1774" spans="1:14" ht="15" customHeight="1">
      <c r="A1774" s="140" t="s">
        <v>2122</v>
      </c>
      <c r="B1774" s="140" t="s">
        <v>9782</v>
      </c>
      <c r="C1774" s="140" t="s">
        <v>7372</v>
      </c>
      <c r="D1774" s="140" t="s">
        <v>8826</v>
      </c>
      <c r="E1774" s="86"/>
      <c r="F1774" s="86" t="s">
        <v>982</v>
      </c>
      <c r="G1774" s="86">
        <v>4</v>
      </c>
      <c r="H1774" s="86" t="s">
        <v>1059</v>
      </c>
      <c r="I1774" s="86" t="s">
        <v>165</v>
      </c>
      <c r="J1774" s="86" t="s">
        <v>35</v>
      </c>
      <c r="K1774" s="86" t="s">
        <v>220</v>
      </c>
      <c r="L1774" s="86" t="s">
        <v>45</v>
      </c>
      <c r="M1774" s="86" t="s">
        <v>45</v>
      </c>
      <c r="N1774" s="86" t="s">
        <v>45</v>
      </c>
    </row>
    <row r="1775" spans="1:14" ht="15" customHeight="1">
      <c r="A1775" s="140" t="s">
        <v>2122</v>
      </c>
      <c r="B1775" s="140" t="s">
        <v>9782</v>
      </c>
      <c r="C1775" s="140" t="s">
        <v>1320</v>
      </c>
      <c r="D1775" s="140" t="s">
        <v>7927</v>
      </c>
      <c r="E1775" s="86"/>
      <c r="F1775" s="86" t="s">
        <v>980</v>
      </c>
      <c r="G1775" s="86">
        <v>5</v>
      </c>
      <c r="H1775" s="86" t="s">
        <v>1059</v>
      </c>
      <c r="I1775" s="86" t="s">
        <v>165</v>
      </c>
      <c r="J1775" s="86" t="s">
        <v>180</v>
      </c>
      <c r="K1775" s="86" t="s">
        <v>220</v>
      </c>
      <c r="L1775" s="86" t="s">
        <v>30</v>
      </c>
      <c r="M1775" s="86" t="s">
        <v>45</v>
      </c>
      <c r="N1775" s="86" t="s">
        <v>30</v>
      </c>
    </row>
    <row r="1776" spans="1:14" ht="15" customHeight="1">
      <c r="A1776" s="140" t="s">
        <v>2122</v>
      </c>
      <c r="B1776" s="140" t="s">
        <v>9782</v>
      </c>
      <c r="C1776" s="140" t="s">
        <v>1320</v>
      </c>
      <c r="D1776" s="140" t="s">
        <v>7582</v>
      </c>
      <c r="E1776" s="86"/>
      <c r="F1776" s="86" t="s">
        <v>980</v>
      </c>
      <c r="G1776" s="86">
        <v>5</v>
      </c>
      <c r="H1776" s="86" t="s">
        <v>1057</v>
      </c>
      <c r="I1776" s="86" t="s">
        <v>165</v>
      </c>
      <c r="J1776" s="86" t="s">
        <v>23</v>
      </c>
      <c r="K1776" s="86" t="s">
        <v>220</v>
      </c>
      <c r="L1776" s="86" t="s">
        <v>30</v>
      </c>
      <c r="M1776" s="86" t="s">
        <v>45</v>
      </c>
      <c r="N1776" s="86" t="s">
        <v>45</v>
      </c>
    </row>
    <row r="1777" spans="1:14" ht="15" customHeight="1">
      <c r="A1777" s="140" t="s">
        <v>2122</v>
      </c>
      <c r="B1777" s="140" t="s">
        <v>9782</v>
      </c>
      <c r="C1777" s="140" t="s">
        <v>1320</v>
      </c>
      <c r="D1777" s="140" t="s">
        <v>7581</v>
      </c>
      <c r="E1777" s="86"/>
      <c r="F1777" s="86" t="s">
        <v>980</v>
      </c>
      <c r="G1777" s="86">
        <v>5</v>
      </c>
      <c r="H1777" s="86" t="s">
        <v>1059</v>
      </c>
      <c r="I1777" s="86" t="s">
        <v>165</v>
      </c>
      <c r="J1777" s="86" t="s">
        <v>23</v>
      </c>
      <c r="K1777" s="86" t="s">
        <v>220</v>
      </c>
      <c r="L1777" s="86" t="s">
        <v>30</v>
      </c>
      <c r="M1777" s="86" t="s">
        <v>45</v>
      </c>
      <c r="N1777" s="86" t="s">
        <v>45</v>
      </c>
    </row>
    <row r="1778" spans="1:14" ht="15" customHeight="1">
      <c r="A1778" s="140" t="s">
        <v>2122</v>
      </c>
      <c r="B1778" s="140" t="s">
        <v>9782</v>
      </c>
      <c r="C1778" s="140" t="s">
        <v>1320</v>
      </c>
      <c r="D1778" s="140" t="s">
        <v>7580</v>
      </c>
      <c r="E1778" s="86"/>
      <c r="F1778" s="86" t="s">
        <v>980</v>
      </c>
      <c r="G1778" s="86">
        <v>5</v>
      </c>
      <c r="H1778" s="86" t="s">
        <v>1057</v>
      </c>
      <c r="I1778" s="86" t="s">
        <v>165</v>
      </c>
      <c r="J1778" s="86" t="s">
        <v>187</v>
      </c>
      <c r="K1778" s="86" t="s">
        <v>220</v>
      </c>
      <c r="L1778" s="86" t="s">
        <v>30</v>
      </c>
      <c r="M1778" s="86" t="s">
        <v>45</v>
      </c>
      <c r="N1778" s="86" t="s">
        <v>45</v>
      </c>
    </row>
    <row r="1779" spans="1:14" ht="15" customHeight="1">
      <c r="A1779" s="140" t="s">
        <v>2122</v>
      </c>
      <c r="B1779" s="140" t="s">
        <v>9782</v>
      </c>
      <c r="C1779" s="140" t="s">
        <v>1320</v>
      </c>
      <c r="D1779" s="140" t="s">
        <v>7579</v>
      </c>
      <c r="E1779" s="86"/>
      <c r="F1779" s="86" t="s">
        <v>980</v>
      </c>
      <c r="G1779" s="86">
        <v>5</v>
      </c>
      <c r="H1779" s="86" t="s">
        <v>1059</v>
      </c>
      <c r="I1779" s="86" t="s">
        <v>165</v>
      </c>
      <c r="J1779" s="86" t="s">
        <v>187</v>
      </c>
      <c r="K1779" s="86" t="s">
        <v>220</v>
      </c>
      <c r="L1779" s="86" t="s">
        <v>30</v>
      </c>
      <c r="M1779" s="86" t="s">
        <v>45</v>
      </c>
      <c r="N1779" s="86" t="s">
        <v>45</v>
      </c>
    </row>
    <row r="1780" spans="1:14" ht="15" customHeight="1">
      <c r="A1780" s="140" t="s">
        <v>2122</v>
      </c>
      <c r="B1780" s="140" t="s">
        <v>9782</v>
      </c>
      <c r="C1780" s="140" t="s">
        <v>1320</v>
      </c>
      <c r="D1780" s="140" t="s">
        <v>8828</v>
      </c>
      <c r="E1780" s="86"/>
      <c r="F1780" s="86" t="s">
        <v>981</v>
      </c>
      <c r="G1780" s="86">
        <v>1</v>
      </c>
      <c r="H1780" s="86" t="s">
        <v>1059</v>
      </c>
      <c r="I1780" s="86" t="s">
        <v>57</v>
      </c>
      <c r="J1780" s="86" t="s">
        <v>191</v>
      </c>
      <c r="K1780" s="86" t="s">
        <v>220</v>
      </c>
      <c r="L1780" s="86" t="s">
        <v>45</v>
      </c>
      <c r="M1780" s="86" t="s">
        <v>45</v>
      </c>
      <c r="N1780" s="86" t="s">
        <v>30</v>
      </c>
    </row>
    <row r="1781" spans="1:14" ht="15" customHeight="1">
      <c r="A1781" s="140" t="s">
        <v>2122</v>
      </c>
      <c r="B1781" s="140" t="s">
        <v>9782</v>
      </c>
      <c r="C1781" s="140" t="s">
        <v>1320</v>
      </c>
      <c r="D1781" s="140" t="s">
        <v>7578</v>
      </c>
      <c r="E1781" s="86"/>
      <c r="F1781" s="86" t="s">
        <v>979</v>
      </c>
      <c r="G1781" s="86">
        <v>3</v>
      </c>
      <c r="H1781" s="86" t="s">
        <v>1059</v>
      </c>
      <c r="I1781" s="86" t="s">
        <v>36</v>
      </c>
      <c r="J1781" s="86" t="s">
        <v>191</v>
      </c>
      <c r="K1781" s="86" t="s">
        <v>221</v>
      </c>
      <c r="L1781" s="86" t="s">
        <v>30</v>
      </c>
      <c r="M1781" s="86" t="s">
        <v>45</v>
      </c>
      <c r="N1781" s="86" t="s">
        <v>45</v>
      </c>
    </row>
    <row r="1782" spans="1:14" ht="15" customHeight="1">
      <c r="A1782" s="140" t="s">
        <v>2122</v>
      </c>
      <c r="B1782" s="140" t="s">
        <v>9782</v>
      </c>
      <c r="C1782" s="140" t="s">
        <v>1320</v>
      </c>
      <c r="D1782" s="140" t="s">
        <v>7577</v>
      </c>
      <c r="E1782" s="86"/>
      <c r="F1782" s="86" t="s">
        <v>979</v>
      </c>
      <c r="G1782" s="86">
        <v>3</v>
      </c>
      <c r="H1782" s="86" t="s">
        <v>1061</v>
      </c>
      <c r="I1782" s="86" t="s">
        <v>36</v>
      </c>
      <c r="J1782" s="86" t="s">
        <v>191</v>
      </c>
      <c r="K1782" s="86" t="s">
        <v>221</v>
      </c>
      <c r="L1782" s="86" t="s">
        <v>30</v>
      </c>
      <c r="M1782" s="86" t="s">
        <v>45</v>
      </c>
      <c r="N1782" s="86" t="s">
        <v>30</v>
      </c>
    </row>
    <row r="1783" spans="1:14" ht="15" customHeight="1">
      <c r="A1783" s="140" t="s">
        <v>2122</v>
      </c>
      <c r="B1783" s="140" t="s">
        <v>9782</v>
      </c>
      <c r="C1783" s="140" t="s">
        <v>1320</v>
      </c>
      <c r="D1783" s="140" t="s">
        <v>6392</v>
      </c>
      <c r="E1783" s="86"/>
      <c r="F1783" s="86" t="s">
        <v>979</v>
      </c>
      <c r="G1783" s="86">
        <v>3</v>
      </c>
      <c r="H1783" s="86" t="s">
        <v>1057</v>
      </c>
      <c r="I1783" s="86" t="s">
        <v>36</v>
      </c>
      <c r="J1783" s="86" t="s">
        <v>191</v>
      </c>
      <c r="K1783" s="86" t="s">
        <v>221</v>
      </c>
      <c r="L1783" s="86" t="s">
        <v>30</v>
      </c>
      <c r="M1783" s="86" t="s">
        <v>45</v>
      </c>
      <c r="N1783" s="86" t="s">
        <v>30</v>
      </c>
    </row>
    <row r="1784" spans="1:14" ht="15" customHeight="1">
      <c r="A1784" s="140" t="s">
        <v>2122</v>
      </c>
      <c r="B1784" s="140" t="s">
        <v>9782</v>
      </c>
      <c r="C1784" s="140" t="s">
        <v>6733</v>
      </c>
      <c r="D1784" s="140" t="s">
        <v>7656</v>
      </c>
      <c r="E1784" s="86"/>
      <c r="F1784" s="86" t="s">
        <v>979</v>
      </c>
      <c r="G1784" s="86">
        <v>3</v>
      </c>
      <c r="H1784" s="86" t="s">
        <v>1057</v>
      </c>
      <c r="I1784" s="86" t="s">
        <v>192</v>
      </c>
      <c r="J1784" s="86" t="s">
        <v>180</v>
      </c>
      <c r="K1784" s="86" t="s">
        <v>220</v>
      </c>
      <c r="L1784" s="86" t="s">
        <v>30</v>
      </c>
      <c r="M1784" s="86" t="s">
        <v>45</v>
      </c>
      <c r="N1784" s="86" t="s">
        <v>30</v>
      </c>
    </row>
    <row r="1785" spans="1:14" ht="15" customHeight="1">
      <c r="A1785" s="140" t="s">
        <v>2122</v>
      </c>
      <c r="B1785" s="140" t="s">
        <v>9782</v>
      </c>
      <c r="C1785" s="140" t="s">
        <v>6733</v>
      </c>
      <c r="D1785" s="140" t="s">
        <v>7928</v>
      </c>
      <c r="E1785" s="86"/>
      <c r="F1785" s="86" t="s">
        <v>980</v>
      </c>
      <c r="G1785" s="86">
        <v>5</v>
      </c>
      <c r="H1785" s="86" t="s">
        <v>1059</v>
      </c>
      <c r="I1785" s="86" t="s">
        <v>165</v>
      </c>
      <c r="J1785" s="86" t="s">
        <v>180</v>
      </c>
      <c r="K1785" s="86" t="s">
        <v>220</v>
      </c>
      <c r="L1785" s="86" t="s">
        <v>45</v>
      </c>
      <c r="M1785" s="86" t="s">
        <v>45</v>
      </c>
      <c r="N1785" s="86" t="s">
        <v>45</v>
      </c>
    </row>
    <row r="1786" spans="1:14" ht="15" customHeight="1">
      <c r="A1786" s="140" t="s">
        <v>2122</v>
      </c>
      <c r="B1786" s="140" t="s">
        <v>9782</v>
      </c>
      <c r="C1786" s="140" t="s">
        <v>6733</v>
      </c>
      <c r="D1786" s="140" t="s">
        <v>7929</v>
      </c>
      <c r="E1786" s="86"/>
      <c r="F1786" s="86" t="s">
        <v>980</v>
      </c>
      <c r="G1786" s="86">
        <v>5</v>
      </c>
      <c r="H1786" s="86" t="s">
        <v>1057</v>
      </c>
      <c r="I1786" s="86" t="s">
        <v>165</v>
      </c>
      <c r="J1786" s="86" t="s">
        <v>180</v>
      </c>
      <c r="K1786" s="86" t="s">
        <v>220</v>
      </c>
      <c r="L1786" s="86" t="s">
        <v>30</v>
      </c>
      <c r="M1786" s="86" t="s">
        <v>45</v>
      </c>
      <c r="N1786" s="86" t="s">
        <v>30</v>
      </c>
    </row>
    <row r="1787" spans="1:14" ht="15" customHeight="1">
      <c r="A1787" s="140" t="s">
        <v>2122</v>
      </c>
      <c r="B1787" s="140" t="s">
        <v>9782</v>
      </c>
      <c r="C1787" s="140" t="s">
        <v>6733</v>
      </c>
      <c r="D1787" s="140" t="s">
        <v>7930</v>
      </c>
      <c r="E1787" s="86"/>
      <c r="F1787" s="86" t="s">
        <v>980</v>
      </c>
      <c r="G1787" s="86">
        <v>5</v>
      </c>
      <c r="H1787" s="86" t="s">
        <v>1059</v>
      </c>
      <c r="I1787" s="86" t="s">
        <v>165</v>
      </c>
      <c r="J1787" s="86" t="s">
        <v>22</v>
      </c>
      <c r="K1787" s="86" t="s">
        <v>220</v>
      </c>
      <c r="L1787" s="86" t="s">
        <v>45</v>
      </c>
      <c r="M1787" s="86" t="s">
        <v>45</v>
      </c>
      <c r="N1787" s="86" t="s">
        <v>45</v>
      </c>
    </row>
    <row r="1788" spans="1:14" ht="15" customHeight="1">
      <c r="A1788" s="140" t="s">
        <v>2122</v>
      </c>
      <c r="B1788" s="140" t="s">
        <v>9782</v>
      </c>
      <c r="C1788" s="140" t="s">
        <v>6733</v>
      </c>
      <c r="D1788" s="140" t="s">
        <v>7931</v>
      </c>
      <c r="E1788" s="86"/>
      <c r="F1788" s="86" t="s">
        <v>980</v>
      </c>
      <c r="G1788" s="86">
        <v>5</v>
      </c>
      <c r="H1788" s="86" t="s">
        <v>1059</v>
      </c>
      <c r="I1788" s="86" t="s">
        <v>165</v>
      </c>
      <c r="J1788" s="86" t="s">
        <v>42</v>
      </c>
      <c r="K1788" s="86" t="s">
        <v>220</v>
      </c>
      <c r="L1788" s="86" t="s">
        <v>45</v>
      </c>
      <c r="M1788" s="86" t="s">
        <v>45</v>
      </c>
      <c r="N1788" s="86" t="s">
        <v>45</v>
      </c>
    </row>
    <row r="1789" spans="1:14" ht="15" customHeight="1">
      <c r="A1789" s="140" t="s">
        <v>2122</v>
      </c>
      <c r="B1789" s="140" t="s">
        <v>9782</v>
      </c>
      <c r="C1789" s="140" t="s">
        <v>6733</v>
      </c>
      <c r="D1789" s="140" t="s">
        <v>12581</v>
      </c>
      <c r="E1789" s="86"/>
      <c r="F1789" s="86" t="s">
        <v>980</v>
      </c>
      <c r="G1789" s="86">
        <v>5</v>
      </c>
      <c r="H1789" s="86" t="s">
        <v>1057</v>
      </c>
      <c r="I1789" s="86" t="s">
        <v>165</v>
      </c>
      <c r="J1789" s="86" t="s">
        <v>22</v>
      </c>
      <c r="K1789" s="86" t="s">
        <v>220</v>
      </c>
      <c r="L1789" s="86" t="s">
        <v>30</v>
      </c>
      <c r="M1789" s="86" t="s">
        <v>45</v>
      </c>
      <c r="N1789" s="86" t="s">
        <v>45</v>
      </c>
    </row>
    <row r="1790" spans="1:14" ht="15" customHeight="1">
      <c r="A1790" s="140" t="s">
        <v>2122</v>
      </c>
      <c r="B1790" s="140" t="s">
        <v>9782</v>
      </c>
      <c r="C1790" s="140" t="s">
        <v>6733</v>
      </c>
      <c r="D1790" s="140" t="s">
        <v>7932</v>
      </c>
      <c r="E1790" s="86"/>
      <c r="F1790" s="86" t="s">
        <v>980</v>
      </c>
      <c r="G1790" s="86">
        <v>5</v>
      </c>
      <c r="H1790" s="86" t="s">
        <v>1057</v>
      </c>
      <c r="I1790" s="86" t="s">
        <v>165</v>
      </c>
      <c r="J1790" s="86" t="s">
        <v>42</v>
      </c>
      <c r="K1790" s="86" t="s">
        <v>220</v>
      </c>
      <c r="L1790" s="86" t="s">
        <v>30</v>
      </c>
      <c r="M1790" s="86" t="s">
        <v>45</v>
      </c>
      <c r="N1790" s="86" t="s">
        <v>45</v>
      </c>
    </row>
    <row r="1791" spans="1:14" ht="15" customHeight="1">
      <c r="A1791" s="140" t="s">
        <v>2122</v>
      </c>
      <c r="B1791" s="140" t="s">
        <v>9782</v>
      </c>
      <c r="C1791" s="818" t="s">
        <v>1321</v>
      </c>
      <c r="D1791" s="140" t="s">
        <v>7576</v>
      </c>
      <c r="E1791" s="86"/>
      <c r="F1791" s="86" t="s">
        <v>982</v>
      </c>
      <c r="G1791" s="86">
        <v>4</v>
      </c>
      <c r="H1791" s="86" t="s">
        <v>1057</v>
      </c>
      <c r="I1791" s="86" t="s">
        <v>165</v>
      </c>
      <c r="J1791" s="86" t="s">
        <v>35</v>
      </c>
      <c r="K1791" s="86" t="s">
        <v>220</v>
      </c>
      <c r="L1791" s="86" t="s">
        <v>30</v>
      </c>
      <c r="M1791" s="86" t="s">
        <v>45</v>
      </c>
      <c r="N1791" s="86" t="s">
        <v>45</v>
      </c>
    </row>
    <row r="1792" spans="1:14">
      <c r="A1792" s="140" t="s">
        <v>2122</v>
      </c>
      <c r="B1792" s="140" t="s">
        <v>9782</v>
      </c>
      <c r="C1792" s="140" t="s">
        <v>5988</v>
      </c>
      <c r="D1792" s="140" t="s">
        <v>7575</v>
      </c>
      <c r="E1792" s="86"/>
      <c r="F1792" s="86" t="s">
        <v>983</v>
      </c>
      <c r="G1792" s="86">
        <v>2</v>
      </c>
      <c r="H1792" s="86" t="s">
        <v>1057</v>
      </c>
      <c r="I1792" s="86" t="s">
        <v>36</v>
      </c>
      <c r="J1792" s="86" t="s">
        <v>35</v>
      </c>
      <c r="K1792" s="86" t="s">
        <v>220</v>
      </c>
      <c r="L1792" s="86" t="s">
        <v>30</v>
      </c>
      <c r="M1792" s="86" t="s">
        <v>45</v>
      </c>
      <c r="N1792" s="86" t="s">
        <v>30</v>
      </c>
    </row>
    <row r="1793" spans="1:14" ht="15" customHeight="1">
      <c r="A1793" s="140" t="s">
        <v>2122</v>
      </c>
      <c r="B1793" s="140" t="s">
        <v>9782</v>
      </c>
      <c r="C1793" s="140" t="s">
        <v>5988</v>
      </c>
      <c r="D1793" s="140" t="s">
        <v>7574</v>
      </c>
      <c r="E1793" s="86"/>
      <c r="F1793" s="86" t="s">
        <v>980</v>
      </c>
      <c r="G1793" s="86">
        <v>5</v>
      </c>
      <c r="H1793" s="86" t="s">
        <v>1057</v>
      </c>
      <c r="I1793" s="86" t="s">
        <v>165</v>
      </c>
      <c r="J1793" s="86" t="s">
        <v>35</v>
      </c>
      <c r="K1793" s="86" t="s">
        <v>219</v>
      </c>
      <c r="L1793" s="86" t="s">
        <v>30</v>
      </c>
      <c r="M1793" s="86" t="s">
        <v>45</v>
      </c>
      <c r="N1793" s="86" t="s">
        <v>45</v>
      </c>
    </row>
    <row r="1794" spans="1:14" ht="15" customHeight="1">
      <c r="A1794" s="140" t="s">
        <v>2122</v>
      </c>
      <c r="B1794" s="140" t="s">
        <v>9782</v>
      </c>
      <c r="C1794" s="140" t="s">
        <v>5988</v>
      </c>
      <c r="D1794" s="140" t="s">
        <v>7573</v>
      </c>
      <c r="E1794" s="86"/>
      <c r="F1794" s="86" t="s">
        <v>980</v>
      </c>
      <c r="G1794" s="86">
        <v>5</v>
      </c>
      <c r="H1794" s="86" t="s">
        <v>1059</v>
      </c>
      <c r="I1794" s="86" t="s">
        <v>165</v>
      </c>
      <c r="J1794" s="86" t="s">
        <v>35</v>
      </c>
      <c r="K1794" s="86" t="s">
        <v>219</v>
      </c>
      <c r="L1794" s="86" t="s">
        <v>30</v>
      </c>
      <c r="M1794" s="86" t="s">
        <v>45</v>
      </c>
      <c r="N1794" s="86" t="s">
        <v>45</v>
      </c>
    </row>
    <row r="1795" spans="1:14" ht="15" customHeight="1">
      <c r="A1795" s="140" t="s">
        <v>2122</v>
      </c>
      <c r="B1795" s="140" t="s">
        <v>9782</v>
      </c>
      <c r="C1795" s="140" t="s">
        <v>5987</v>
      </c>
      <c r="D1795" s="140" t="s">
        <v>7572</v>
      </c>
      <c r="E1795" s="86"/>
      <c r="F1795" s="86" t="s">
        <v>980</v>
      </c>
      <c r="G1795" s="86">
        <v>5</v>
      </c>
      <c r="H1795" s="86" t="s">
        <v>1061</v>
      </c>
      <c r="I1795" s="86" t="s">
        <v>165</v>
      </c>
      <c r="J1795" s="86" t="s">
        <v>35</v>
      </c>
      <c r="K1795" s="86" t="s">
        <v>220</v>
      </c>
      <c r="L1795" s="86" t="s">
        <v>45</v>
      </c>
      <c r="M1795" s="86" t="s">
        <v>30</v>
      </c>
      <c r="N1795" s="86" t="s">
        <v>45</v>
      </c>
    </row>
    <row r="1796" spans="1:14" ht="15" customHeight="1">
      <c r="A1796" s="140" t="s">
        <v>2122</v>
      </c>
      <c r="B1796" s="140" t="s">
        <v>9782</v>
      </c>
      <c r="C1796" s="140" t="s">
        <v>10274</v>
      </c>
      <c r="D1796" s="140" t="s">
        <v>10275</v>
      </c>
      <c r="E1796" s="86"/>
      <c r="F1796" s="86" t="s">
        <v>980</v>
      </c>
      <c r="G1796" s="86">
        <v>5</v>
      </c>
      <c r="H1796" s="86" t="s">
        <v>1059</v>
      </c>
      <c r="I1796" s="86" t="s">
        <v>165</v>
      </c>
      <c r="J1796" s="86" t="s">
        <v>35</v>
      </c>
      <c r="K1796" s="86" t="s">
        <v>220</v>
      </c>
      <c r="L1796" s="86" t="s">
        <v>45</v>
      </c>
      <c r="M1796" s="86" t="s">
        <v>30</v>
      </c>
      <c r="N1796" s="86" t="s">
        <v>30</v>
      </c>
    </row>
    <row r="1797" spans="1:14" ht="15" customHeight="1">
      <c r="A1797" s="140" t="s">
        <v>2122</v>
      </c>
      <c r="B1797" s="140" t="s">
        <v>9782</v>
      </c>
      <c r="C1797" s="140" t="s">
        <v>10274</v>
      </c>
      <c r="D1797" s="140" t="s">
        <v>10276</v>
      </c>
      <c r="E1797" s="86"/>
      <c r="F1797" s="86" t="s">
        <v>980</v>
      </c>
      <c r="G1797" s="86">
        <v>5</v>
      </c>
      <c r="H1797" s="86" t="s">
        <v>1059</v>
      </c>
      <c r="I1797" s="86" t="s">
        <v>165</v>
      </c>
      <c r="J1797" s="86" t="s">
        <v>35</v>
      </c>
      <c r="K1797" s="86" t="s">
        <v>7744</v>
      </c>
      <c r="L1797" s="86" t="s">
        <v>45</v>
      </c>
      <c r="M1797" s="86" t="s">
        <v>30</v>
      </c>
      <c r="N1797" s="86" t="s">
        <v>45</v>
      </c>
    </row>
    <row r="1798" spans="1:14" ht="15" customHeight="1">
      <c r="A1798" s="140" t="s">
        <v>2122</v>
      </c>
      <c r="B1798" s="140" t="s">
        <v>9782</v>
      </c>
      <c r="C1798" s="140" t="s">
        <v>7587</v>
      </c>
      <c r="D1798" s="140" t="s">
        <v>7588</v>
      </c>
      <c r="E1798" s="86"/>
      <c r="F1798" s="86" t="s">
        <v>980</v>
      </c>
      <c r="G1798" s="86">
        <v>5</v>
      </c>
      <c r="H1798" s="86" t="s">
        <v>1059</v>
      </c>
      <c r="I1798" s="86" t="s">
        <v>165</v>
      </c>
      <c r="J1798" s="86" t="s">
        <v>35</v>
      </c>
      <c r="K1798" s="86" t="s">
        <v>227</v>
      </c>
      <c r="L1798" s="86" t="s">
        <v>45</v>
      </c>
      <c r="M1798" s="86" t="s">
        <v>30</v>
      </c>
      <c r="N1798" s="86" t="s">
        <v>45</v>
      </c>
    </row>
    <row r="1799" spans="1:14" ht="15" customHeight="1">
      <c r="A1799" s="140" t="s">
        <v>2122</v>
      </c>
      <c r="B1799" s="140" t="s">
        <v>9782</v>
      </c>
      <c r="C1799" s="140" t="s">
        <v>1330</v>
      </c>
      <c r="D1799" s="140" t="s">
        <v>7571</v>
      </c>
      <c r="E1799" s="86"/>
      <c r="F1799" s="86" t="s">
        <v>979</v>
      </c>
      <c r="G1799" s="86">
        <v>3</v>
      </c>
      <c r="H1799" s="86" t="s">
        <v>1059</v>
      </c>
      <c r="I1799" s="86" t="s">
        <v>192</v>
      </c>
      <c r="J1799" s="86" t="s">
        <v>180</v>
      </c>
      <c r="K1799" s="86" t="s">
        <v>220</v>
      </c>
      <c r="L1799" s="86" t="s">
        <v>30</v>
      </c>
      <c r="M1799" s="86" t="s">
        <v>45</v>
      </c>
      <c r="N1799" s="86" t="s">
        <v>45</v>
      </c>
    </row>
    <row r="1800" spans="1:14" ht="15" customHeight="1">
      <c r="A1800" s="140" t="s">
        <v>2122</v>
      </c>
      <c r="B1800" s="140" t="s">
        <v>9782</v>
      </c>
      <c r="C1800" s="140" t="s">
        <v>1330</v>
      </c>
      <c r="D1800" s="140" t="s">
        <v>7570</v>
      </c>
      <c r="E1800" s="86"/>
      <c r="F1800" s="86" t="s">
        <v>979</v>
      </c>
      <c r="G1800" s="86">
        <v>3</v>
      </c>
      <c r="H1800" s="86" t="s">
        <v>1057</v>
      </c>
      <c r="I1800" s="86" t="s">
        <v>192</v>
      </c>
      <c r="J1800" s="86" t="s">
        <v>180</v>
      </c>
      <c r="K1800" s="86" t="s">
        <v>220</v>
      </c>
      <c r="L1800" s="86" t="s">
        <v>30</v>
      </c>
      <c r="M1800" s="86" t="s">
        <v>45</v>
      </c>
      <c r="N1800" s="86" t="s">
        <v>30</v>
      </c>
    </row>
    <row r="1801" spans="1:14" ht="15" customHeight="1">
      <c r="A1801" s="140" t="s">
        <v>2122</v>
      </c>
      <c r="B1801" s="140" t="s">
        <v>9782</v>
      </c>
      <c r="C1801" s="140" t="s">
        <v>4803</v>
      </c>
      <c r="D1801" s="140" t="s">
        <v>7933</v>
      </c>
      <c r="E1801" s="86"/>
      <c r="F1801" s="86" t="s">
        <v>980</v>
      </c>
      <c r="G1801" s="86">
        <v>5</v>
      </c>
      <c r="H1801" s="86" t="s">
        <v>1057</v>
      </c>
      <c r="I1801" s="86" t="s">
        <v>165</v>
      </c>
      <c r="J1801" s="86" t="s">
        <v>35</v>
      </c>
      <c r="K1801" s="86" t="s">
        <v>24</v>
      </c>
      <c r="L1801" s="86" t="s">
        <v>45</v>
      </c>
      <c r="M1801" s="86" t="s">
        <v>45</v>
      </c>
      <c r="N1801" s="86" t="s">
        <v>45</v>
      </c>
    </row>
    <row r="1802" spans="1:14" ht="15" customHeight="1">
      <c r="A1802" s="140" t="s">
        <v>2122</v>
      </c>
      <c r="B1802" s="140" t="s">
        <v>9782</v>
      </c>
      <c r="C1802" s="140" t="s">
        <v>4803</v>
      </c>
      <c r="D1802" s="140" t="s">
        <v>7934</v>
      </c>
      <c r="E1802" s="86"/>
      <c r="F1802" s="86" t="s">
        <v>980</v>
      </c>
      <c r="G1802" s="86">
        <v>5</v>
      </c>
      <c r="H1802" s="86" t="s">
        <v>1059</v>
      </c>
      <c r="I1802" s="86" t="s">
        <v>165</v>
      </c>
      <c r="J1802" s="86" t="s">
        <v>35</v>
      </c>
      <c r="K1802" s="86" t="s">
        <v>24</v>
      </c>
      <c r="L1802" s="86" t="s">
        <v>45</v>
      </c>
      <c r="M1802" s="86" t="s">
        <v>45</v>
      </c>
      <c r="N1802" s="86" t="s">
        <v>45</v>
      </c>
    </row>
    <row r="1803" spans="1:14" ht="15" customHeight="1">
      <c r="A1803" s="140" t="s">
        <v>2122</v>
      </c>
      <c r="B1803" s="140" t="s">
        <v>9782</v>
      </c>
      <c r="C1803" s="140" t="s">
        <v>4803</v>
      </c>
      <c r="D1803" s="140" t="s">
        <v>8827</v>
      </c>
      <c r="E1803" s="86"/>
      <c r="F1803" s="86" t="s">
        <v>980</v>
      </c>
      <c r="G1803" s="86">
        <v>5</v>
      </c>
      <c r="H1803" s="86" t="s">
        <v>1059</v>
      </c>
      <c r="I1803" s="86" t="s">
        <v>165</v>
      </c>
      <c r="J1803" s="86" t="s">
        <v>35</v>
      </c>
      <c r="K1803" s="86" t="s">
        <v>223</v>
      </c>
      <c r="L1803" s="86" t="s">
        <v>45</v>
      </c>
      <c r="M1803" s="86" t="s">
        <v>45</v>
      </c>
      <c r="N1803" s="86" t="s">
        <v>30</v>
      </c>
    </row>
    <row r="1804" spans="1:14" ht="15" customHeight="1">
      <c r="A1804" s="140" t="s">
        <v>2122</v>
      </c>
      <c r="B1804" s="140" t="s">
        <v>9782</v>
      </c>
      <c r="C1804" s="140" t="s">
        <v>1329</v>
      </c>
      <c r="D1804" s="140" t="s">
        <v>8629</v>
      </c>
      <c r="E1804" s="86"/>
      <c r="F1804" s="86" t="s">
        <v>982</v>
      </c>
      <c r="G1804" s="86">
        <v>4</v>
      </c>
      <c r="H1804" s="86" t="s">
        <v>1057</v>
      </c>
      <c r="I1804" s="86" t="s">
        <v>165</v>
      </c>
      <c r="J1804" s="86" t="s">
        <v>191</v>
      </c>
      <c r="K1804" s="86" t="s">
        <v>220</v>
      </c>
      <c r="L1804" s="86" t="s">
        <v>30</v>
      </c>
      <c r="M1804" s="86" t="s">
        <v>45</v>
      </c>
      <c r="N1804" s="86" t="s">
        <v>45</v>
      </c>
    </row>
    <row r="1805" spans="1:14" ht="15" customHeight="1">
      <c r="A1805" s="140" t="s">
        <v>2122</v>
      </c>
      <c r="B1805" s="140" t="s">
        <v>9782</v>
      </c>
      <c r="C1805" s="140" t="s">
        <v>1329</v>
      </c>
      <c r="D1805" s="140" t="s">
        <v>8530</v>
      </c>
      <c r="E1805" s="86"/>
      <c r="F1805" s="86" t="s">
        <v>981</v>
      </c>
      <c r="G1805" s="86">
        <v>1</v>
      </c>
      <c r="H1805" s="86" t="s">
        <v>1057</v>
      </c>
      <c r="I1805" s="86" t="s">
        <v>57</v>
      </c>
      <c r="J1805" s="86" t="s">
        <v>25</v>
      </c>
      <c r="K1805" s="86" t="s">
        <v>220</v>
      </c>
      <c r="L1805" s="86" t="s">
        <v>30</v>
      </c>
      <c r="M1805" s="86" t="s">
        <v>45</v>
      </c>
      <c r="N1805" s="86" t="s">
        <v>45</v>
      </c>
    </row>
    <row r="1806" spans="1:14" ht="15" customHeight="1">
      <c r="A1806" s="140" t="s">
        <v>2122</v>
      </c>
      <c r="B1806" s="140" t="s">
        <v>9782</v>
      </c>
      <c r="C1806" s="140" t="s">
        <v>8309</v>
      </c>
      <c r="D1806" s="140" t="s">
        <v>8307</v>
      </c>
      <c r="E1806" s="86"/>
      <c r="F1806" s="86" t="s">
        <v>980</v>
      </c>
      <c r="G1806" s="86">
        <v>5</v>
      </c>
      <c r="H1806" s="86" t="s">
        <v>1059</v>
      </c>
      <c r="I1806" s="86" t="s">
        <v>165</v>
      </c>
      <c r="J1806" s="86" t="s">
        <v>23</v>
      </c>
      <c r="K1806" s="86" t="s">
        <v>220</v>
      </c>
      <c r="L1806" s="86" t="s">
        <v>45</v>
      </c>
      <c r="M1806" s="86" t="s">
        <v>45</v>
      </c>
      <c r="N1806" s="86" t="s">
        <v>45</v>
      </c>
    </row>
    <row r="1807" spans="1:14" ht="15" customHeight="1">
      <c r="A1807" s="140" t="s">
        <v>2122</v>
      </c>
      <c r="B1807" s="140" t="s">
        <v>9782</v>
      </c>
      <c r="C1807" s="140" t="s">
        <v>8309</v>
      </c>
      <c r="D1807" s="140" t="s">
        <v>8308</v>
      </c>
      <c r="E1807" s="86"/>
      <c r="F1807" s="86" t="s">
        <v>980</v>
      </c>
      <c r="G1807" s="86">
        <v>5</v>
      </c>
      <c r="H1807" s="86" t="s">
        <v>1060</v>
      </c>
      <c r="I1807" s="86" t="s">
        <v>165</v>
      </c>
      <c r="J1807" s="86" t="s">
        <v>187</v>
      </c>
      <c r="K1807" s="86" t="s">
        <v>220</v>
      </c>
      <c r="L1807" s="86" t="s">
        <v>45</v>
      </c>
      <c r="M1807" s="86" t="s">
        <v>45</v>
      </c>
      <c r="N1807" s="86" t="s">
        <v>45</v>
      </c>
    </row>
    <row r="1808" spans="1:14">
      <c r="A1808" s="140" t="s">
        <v>2122</v>
      </c>
      <c r="B1808" s="140" t="s">
        <v>9782</v>
      </c>
      <c r="C1808" s="140" t="s">
        <v>10859</v>
      </c>
      <c r="D1808" s="140" t="s">
        <v>10856</v>
      </c>
      <c r="E1808" s="86"/>
      <c r="F1808" s="86" t="s">
        <v>980</v>
      </c>
      <c r="G1808" s="86">
        <v>5</v>
      </c>
      <c r="H1808" s="86" t="s">
        <v>1059</v>
      </c>
      <c r="I1808" s="86" t="s">
        <v>36</v>
      </c>
      <c r="J1808" s="86" t="s">
        <v>35</v>
      </c>
      <c r="K1808" s="86" t="s">
        <v>221</v>
      </c>
      <c r="L1808" s="86" t="s">
        <v>45</v>
      </c>
      <c r="M1808" s="86" t="s">
        <v>30</v>
      </c>
      <c r="N1808" s="86" t="s">
        <v>30</v>
      </c>
    </row>
    <row r="1809" spans="1:14" ht="15" customHeight="1">
      <c r="A1809" s="140" t="s">
        <v>2122</v>
      </c>
      <c r="B1809" s="140" t="s">
        <v>9782</v>
      </c>
      <c r="C1809" s="140" t="s">
        <v>1319</v>
      </c>
      <c r="D1809" s="140" t="s">
        <v>9165</v>
      </c>
      <c r="E1809" s="86"/>
      <c r="F1809" s="86" t="s">
        <v>982</v>
      </c>
      <c r="G1809" s="86">
        <v>4</v>
      </c>
      <c r="H1809" s="86" t="s">
        <v>1057</v>
      </c>
      <c r="I1809" s="86" t="s">
        <v>165</v>
      </c>
      <c r="J1809" s="86" t="s">
        <v>21</v>
      </c>
      <c r="K1809" s="86" t="s">
        <v>220</v>
      </c>
      <c r="L1809" s="86" t="s">
        <v>30</v>
      </c>
      <c r="M1809" s="86" t="s">
        <v>45</v>
      </c>
      <c r="N1809" s="86" t="s">
        <v>30</v>
      </c>
    </row>
    <row r="1810" spans="1:14" ht="15" customHeight="1">
      <c r="A1810" s="140" t="s">
        <v>2122</v>
      </c>
      <c r="B1810" s="140" t="s">
        <v>9782</v>
      </c>
      <c r="C1810" s="140" t="s">
        <v>1319</v>
      </c>
      <c r="D1810" s="140" t="s">
        <v>9166</v>
      </c>
      <c r="E1810" s="86"/>
      <c r="F1810" s="86" t="s">
        <v>980</v>
      </c>
      <c r="G1810" s="86">
        <v>5</v>
      </c>
      <c r="H1810" s="86" t="s">
        <v>1057</v>
      </c>
      <c r="I1810" s="86" t="s">
        <v>165</v>
      </c>
      <c r="J1810" s="86" t="s">
        <v>25</v>
      </c>
      <c r="K1810" s="86" t="s">
        <v>220</v>
      </c>
      <c r="L1810" s="86" t="s">
        <v>30</v>
      </c>
      <c r="M1810" s="86" t="s">
        <v>45</v>
      </c>
      <c r="N1810" s="86" t="s">
        <v>30</v>
      </c>
    </row>
    <row r="1811" spans="1:14">
      <c r="A1811" s="140" t="s">
        <v>2122</v>
      </c>
      <c r="B1811" s="140" t="s">
        <v>9782</v>
      </c>
      <c r="C1811" s="140" t="s">
        <v>1337</v>
      </c>
      <c r="D1811" s="140" t="s">
        <v>9780</v>
      </c>
      <c r="E1811" s="86"/>
      <c r="F1811" s="86" t="s">
        <v>979</v>
      </c>
      <c r="G1811" s="86">
        <v>3</v>
      </c>
      <c r="H1811" s="86" t="s">
        <v>1057</v>
      </c>
      <c r="I1811" s="86" t="s">
        <v>36</v>
      </c>
      <c r="J1811" s="86" t="s">
        <v>35</v>
      </c>
      <c r="K1811" s="86" t="s">
        <v>220</v>
      </c>
      <c r="L1811" s="86" t="s">
        <v>30</v>
      </c>
      <c r="M1811" s="86" t="s">
        <v>45</v>
      </c>
      <c r="N1811" s="86" t="s">
        <v>30</v>
      </c>
    </row>
    <row r="1812" spans="1:14" ht="15" customHeight="1">
      <c r="A1812" s="140" t="s">
        <v>2122</v>
      </c>
      <c r="B1812" s="140" t="s">
        <v>9782</v>
      </c>
      <c r="C1812" s="140" t="s">
        <v>5983</v>
      </c>
      <c r="D1812" s="140" t="s">
        <v>10010</v>
      </c>
      <c r="E1812" s="86"/>
      <c r="F1812" s="86" t="s">
        <v>980</v>
      </c>
      <c r="G1812" s="86">
        <v>5</v>
      </c>
      <c r="H1812" s="86" t="s">
        <v>1058</v>
      </c>
      <c r="I1812" s="86" t="s">
        <v>192</v>
      </c>
      <c r="J1812" s="86" t="s">
        <v>35</v>
      </c>
      <c r="K1812" s="86" t="s">
        <v>220</v>
      </c>
      <c r="L1812" s="86" t="s">
        <v>45</v>
      </c>
      <c r="M1812" s="86" t="s">
        <v>30</v>
      </c>
      <c r="N1812" s="86" t="s">
        <v>45</v>
      </c>
    </row>
    <row r="1813" spans="1:14" ht="15" customHeight="1">
      <c r="A1813" s="140" t="s">
        <v>2122</v>
      </c>
      <c r="B1813" s="140" t="s">
        <v>9782</v>
      </c>
      <c r="C1813" s="140" t="s">
        <v>5983</v>
      </c>
      <c r="D1813" s="140" t="s">
        <v>10011</v>
      </c>
      <c r="E1813" s="86"/>
      <c r="F1813" s="86" t="s">
        <v>980</v>
      </c>
      <c r="G1813" s="86">
        <v>5</v>
      </c>
      <c r="H1813" s="86" t="s">
        <v>1057</v>
      </c>
      <c r="I1813" s="86" t="s">
        <v>192</v>
      </c>
      <c r="J1813" s="86" t="s">
        <v>35</v>
      </c>
      <c r="K1813" s="86" t="s">
        <v>220</v>
      </c>
      <c r="L1813" s="86" t="s">
        <v>45</v>
      </c>
      <c r="M1813" s="86" t="s">
        <v>30</v>
      </c>
      <c r="N1813" s="86" t="s">
        <v>45</v>
      </c>
    </row>
    <row r="1814" spans="1:14" ht="15" customHeight="1">
      <c r="A1814" s="140" t="s">
        <v>2122</v>
      </c>
      <c r="B1814" s="140" t="s">
        <v>9782</v>
      </c>
      <c r="C1814" s="140" t="s">
        <v>5983</v>
      </c>
      <c r="D1814" s="140" t="s">
        <v>10012</v>
      </c>
      <c r="E1814" s="86"/>
      <c r="F1814" s="86" t="s">
        <v>980</v>
      </c>
      <c r="G1814" s="86">
        <v>5</v>
      </c>
      <c r="H1814" s="86" t="s">
        <v>1057</v>
      </c>
      <c r="I1814" s="86" t="s">
        <v>192</v>
      </c>
      <c r="J1814" s="86" t="s">
        <v>35</v>
      </c>
      <c r="K1814" s="86" t="s">
        <v>220</v>
      </c>
      <c r="L1814" s="86" t="s">
        <v>45</v>
      </c>
      <c r="M1814" s="86" t="s">
        <v>30</v>
      </c>
      <c r="N1814" s="86" t="s">
        <v>45</v>
      </c>
    </row>
    <row r="1815" spans="1:14" ht="15" customHeight="1">
      <c r="A1815" s="140" t="s">
        <v>2122</v>
      </c>
      <c r="B1815" s="140" t="s">
        <v>9782</v>
      </c>
      <c r="C1815" s="140" t="s">
        <v>7883</v>
      </c>
      <c r="D1815" s="140" t="s">
        <v>7884</v>
      </c>
      <c r="E1815" s="86"/>
      <c r="F1815" s="86" t="s">
        <v>980</v>
      </c>
      <c r="G1815" s="86">
        <v>5</v>
      </c>
      <c r="H1815" s="86" t="s">
        <v>1059</v>
      </c>
      <c r="I1815" s="86" t="s">
        <v>165</v>
      </c>
      <c r="J1815" s="86" t="s">
        <v>191</v>
      </c>
      <c r="K1815" s="86" t="s">
        <v>220</v>
      </c>
      <c r="L1815" s="86" t="s">
        <v>45</v>
      </c>
      <c r="M1815" s="86" t="s">
        <v>45</v>
      </c>
      <c r="N1815" s="86" t="s">
        <v>45</v>
      </c>
    </row>
    <row r="1816" spans="1:14" ht="15" customHeight="1">
      <c r="A1816" s="140" t="s">
        <v>2122</v>
      </c>
      <c r="B1816" s="140" t="s">
        <v>9782</v>
      </c>
      <c r="C1816" s="140" t="s">
        <v>1340</v>
      </c>
      <c r="D1816" s="140" t="s">
        <v>7569</v>
      </c>
      <c r="E1816" s="86"/>
      <c r="F1816" s="86" t="s">
        <v>980</v>
      </c>
      <c r="G1816" s="86">
        <v>5</v>
      </c>
      <c r="H1816" s="86" t="s">
        <v>1057</v>
      </c>
      <c r="I1816" s="86" t="s">
        <v>165</v>
      </c>
      <c r="J1816" s="86" t="s">
        <v>169</v>
      </c>
      <c r="K1816" s="86" t="s">
        <v>220</v>
      </c>
      <c r="L1816" s="86" t="s">
        <v>30</v>
      </c>
      <c r="M1816" s="86" t="s">
        <v>45</v>
      </c>
      <c r="N1816" s="86" t="s">
        <v>45</v>
      </c>
    </row>
    <row r="1817" spans="1:14" ht="15" customHeight="1">
      <c r="A1817" s="140" t="s">
        <v>2122</v>
      </c>
      <c r="B1817" s="140" t="s">
        <v>9782</v>
      </c>
      <c r="C1817" s="140" t="s">
        <v>1340</v>
      </c>
      <c r="D1817" s="140" t="s">
        <v>7568</v>
      </c>
      <c r="E1817" s="86"/>
      <c r="F1817" s="86" t="s">
        <v>980</v>
      </c>
      <c r="G1817" s="86">
        <v>5</v>
      </c>
      <c r="H1817" s="86" t="s">
        <v>1059</v>
      </c>
      <c r="I1817" s="86" t="s">
        <v>165</v>
      </c>
      <c r="J1817" s="86" t="s">
        <v>169</v>
      </c>
      <c r="K1817" s="86" t="s">
        <v>220</v>
      </c>
      <c r="L1817" s="86" t="s">
        <v>30</v>
      </c>
      <c r="M1817" s="86" t="s">
        <v>45</v>
      </c>
      <c r="N1817" s="86" t="s">
        <v>45</v>
      </c>
    </row>
    <row r="1818" spans="1:14" ht="15" customHeight="1">
      <c r="A1818" s="140" t="s">
        <v>2122</v>
      </c>
      <c r="B1818" s="140" t="s">
        <v>9782</v>
      </c>
      <c r="C1818" s="140" t="s">
        <v>1340</v>
      </c>
      <c r="D1818" s="140" t="s">
        <v>8630</v>
      </c>
      <c r="E1818" s="86"/>
      <c r="F1818" s="86" t="s">
        <v>980</v>
      </c>
      <c r="G1818" s="86">
        <v>5</v>
      </c>
      <c r="H1818" s="86" t="s">
        <v>1059</v>
      </c>
      <c r="I1818" s="86" t="s">
        <v>203</v>
      </c>
      <c r="J1818" s="86" t="s">
        <v>35</v>
      </c>
      <c r="K1818" s="86" t="s">
        <v>220</v>
      </c>
      <c r="L1818" s="86" t="s">
        <v>30</v>
      </c>
      <c r="M1818" s="86" t="s">
        <v>45</v>
      </c>
      <c r="N1818" s="86" t="s">
        <v>45</v>
      </c>
    </row>
    <row r="1819" spans="1:14">
      <c r="A1819" s="140" t="s">
        <v>2122</v>
      </c>
      <c r="B1819" s="140" t="s">
        <v>9782</v>
      </c>
      <c r="C1819" s="140" t="s">
        <v>10860</v>
      </c>
      <c r="D1819" s="140" t="s">
        <v>10857</v>
      </c>
      <c r="E1819" s="86"/>
      <c r="F1819" s="86" t="s">
        <v>980</v>
      </c>
      <c r="G1819" s="86">
        <v>5</v>
      </c>
      <c r="H1819" s="86" t="s">
        <v>1057</v>
      </c>
      <c r="I1819" s="86" t="s">
        <v>36</v>
      </c>
      <c r="J1819" s="86" t="s">
        <v>35</v>
      </c>
      <c r="K1819" s="86" t="s">
        <v>220</v>
      </c>
      <c r="L1819" s="86" t="s">
        <v>45</v>
      </c>
      <c r="M1819" s="86" t="s">
        <v>45</v>
      </c>
      <c r="N1819" s="86" t="s">
        <v>30</v>
      </c>
    </row>
    <row r="1820" spans="1:14" ht="15" customHeight="1">
      <c r="A1820" s="140" t="s">
        <v>2122</v>
      </c>
      <c r="B1820" s="140" t="s">
        <v>9782</v>
      </c>
      <c r="C1820" s="818" t="s">
        <v>10860</v>
      </c>
      <c r="D1820" s="140" t="s">
        <v>10858</v>
      </c>
      <c r="E1820" s="86"/>
      <c r="F1820" s="86" t="s">
        <v>980</v>
      </c>
      <c r="G1820" s="86">
        <v>5</v>
      </c>
      <c r="H1820" s="86" t="s">
        <v>1057</v>
      </c>
      <c r="I1820" s="86" t="s">
        <v>165</v>
      </c>
      <c r="J1820" s="86" t="s">
        <v>35</v>
      </c>
      <c r="K1820" s="86" t="s">
        <v>220</v>
      </c>
      <c r="L1820" s="86" t="s">
        <v>45</v>
      </c>
      <c r="M1820" s="86" t="s">
        <v>45</v>
      </c>
      <c r="N1820" s="86" t="s">
        <v>30</v>
      </c>
    </row>
    <row r="1821" spans="1:14" ht="15" customHeight="1">
      <c r="A1821" s="140" t="s">
        <v>2122</v>
      </c>
      <c r="B1821" s="140" t="s">
        <v>9782</v>
      </c>
      <c r="C1821" s="140" t="s">
        <v>1342</v>
      </c>
      <c r="D1821" s="140" t="s">
        <v>6953</v>
      </c>
      <c r="E1821" s="86"/>
      <c r="F1821" s="86" t="s">
        <v>980</v>
      </c>
      <c r="G1821" s="86">
        <v>5</v>
      </c>
      <c r="H1821" s="86" t="s">
        <v>1059</v>
      </c>
      <c r="I1821" s="86" t="s">
        <v>165</v>
      </c>
      <c r="J1821" s="86" t="s">
        <v>169</v>
      </c>
      <c r="K1821" s="86" t="s">
        <v>220</v>
      </c>
      <c r="L1821" s="86" t="s">
        <v>45</v>
      </c>
      <c r="M1821" s="86" t="s">
        <v>45</v>
      </c>
      <c r="N1821" s="86" t="s">
        <v>45</v>
      </c>
    </row>
    <row r="1822" spans="1:14" ht="15" customHeight="1">
      <c r="A1822" s="140" t="s">
        <v>2122</v>
      </c>
      <c r="B1822" s="140" t="s">
        <v>9782</v>
      </c>
      <c r="C1822" s="140" t="s">
        <v>1342</v>
      </c>
      <c r="D1822" s="140" t="s">
        <v>6954</v>
      </c>
      <c r="E1822" s="86"/>
      <c r="F1822" s="86" t="s">
        <v>980</v>
      </c>
      <c r="G1822" s="86">
        <v>5</v>
      </c>
      <c r="H1822" s="86" t="s">
        <v>1059</v>
      </c>
      <c r="I1822" s="86" t="s">
        <v>165</v>
      </c>
      <c r="J1822" s="86" t="s">
        <v>22</v>
      </c>
      <c r="K1822" s="86" t="s">
        <v>220</v>
      </c>
      <c r="L1822" s="86" t="s">
        <v>45</v>
      </c>
      <c r="M1822" s="86" t="s">
        <v>45</v>
      </c>
      <c r="N1822" s="86" t="s">
        <v>45</v>
      </c>
    </row>
    <row r="1823" spans="1:14" ht="15" customHeight="1">
      <c r="A1823" s="140" t="s">
        <v>2122</v>
      </c>
      <c r="B1823" s="140" t="s">
        <v>9782</v>
      </c>
      <c r="C1823" s="140" t="s">
        <v>1342</v>
      </c>
      <c r="D1823" s="140" t="s">
        <v>8679</v>
      </c>
      <c r="E1823" s="86"/>
      <c r="F1823" s="86" t="s">
        <v>980</v>
      </c>
      <c r="G1823" s="86">
        <v>5</v>
      </c>
      <c r="H1823" s="86" t="s">
        <v>1059</v>
      </c>
      <c r="I1823" s="86" t="s">
        <v>165</v>
      </c>
      <c r="J1823" s="86" t="s">
        <v>22</v>
      </c>
      <c r="K1823" s="86" t="s">
        <v>220</v>
      </c>
      <c r="L1823" s="86" t="s">
        <v>45</v>
      </c>
      <c r="M1823" s="86" t="s">
        <v>45</v>
      </c>
      <c r="N1823" s="86" t="s">
        <v>45</v>
      </c>
    </row>
    <row r="1824" spans="1:14" ht="15" customHeight="1">
      <c r="A1824" s="140" t="s">
        <v>2122</v>
      </c>
      <c r="B1824" s="140" t="s">
        <v>9782</v>
      </c>
      <c r="C1824" s="140" t="s">
        <v>1323</v>
      </c>
      <c r="D1824" s="140" t="s">
        <v>7567</v>
      </c>
      <c r="E1824" s="86"/>
      <c r="F1824" s="86" t="s">
        <v>979</v>
      </c>
      <c r="G1824" s="86">
        <v>3</v>
      </c>
      <c r="H1824" s="86" t="s">
        <v>1057</v>
      </c>
      <c r="I1824" s="86" t="s">
        <v>36</v>
      </c>
      <c r="J1824" s="86" t="s">
        <v>180</v>
      </c>
      <c r="K1824" s="86" t="s">
        <v>221</v>
      </c>
      <c r="L1824" s="86" t="s">
        <v>30</v>
      </c>
      <c r="M1824" s="86" t="s">
        <v>45</v>
      </c>
      <c r="N1824" s="86" t="s">
        <v>45</v>
      </c>
    </row>
    <row r="1825" spans="1:14" ht="15" customHeight="1">
      <c r="A1825" s="140" t="s">
        <v>2122</v>
      </c>
      <c r="B1825" s="140" t="s">
        <v>9782</v>
      </c>
      <c r="C1825" s="140" t="s">
        <v>1323</v>
      </c>
      <c r="D1825" s="140" t="s">
        <v>7566</v>
      </c>
      <c r="E1825" s="86"/>
      <c r="F1825" s="86" t="s">
        <v>979</v>
      </c>
      <c r="G1825" s="86">
        <v>3</v>
      </c>
      <c r="H1825" s="86" t="s">
        <v>1059</v>
      </c>
      <c r="I1825" s="86" t="s">
        <v>36</v>
      </c>
      <c r="J1825" s="86" t="s">
        <v>180</v>
      </c>
      <c r="K1825" s="86" t="s">
        <v>221</v>
      </c>
      <c r="L1825" s="86" t="s">
        <v>30</v>
      </c>
      <c r="M1825" s="86" t="s">
        <v>45</v>
      </c>
      <c r="N1825" s="86" t="s">
        <v>45</v>
      </c>
    </row>
    <row r="1826" spans="1:14" ht="15" customHeight="1">
      <c r="A1826" s="140" t="s">
        <v>2122</v>
      </c>
      <c r="B1826" s="140" t="s">
        <v>9782</v>
      </c>
      <c r="C1826" s="140" t="s">
        <v>1323</v>
      </c>
      <c r="D1826" s="140" t="s">
        <v>8680</v>
      </c>
      <c r="E1826" s="86"/>
      <c r="F1826" s="86" t="s">
        <v>982</v>
      </c>
      <c r="G1826" s="86">
        <v>4</v>
      </c>
      <c r="H1826" s="86" t="s">
        <v>1057</v>
      </c>
      <c r="I1826" s="86" t="s">
        <v>192</v>
      </c>
      <c r="J1826" s="86" t="s">
        <v>35</v>
      </c>
      <c r="K1826" s="86" t="s">
        <v>220</v>
      </c>
      <c r="L1826" s="86" t="s">
        <v>45</v>
      </c>
      <c r="M1826" s="86" t="s">
        <v>45</v>
      </c>
      <c r="N1826" s="86" t="s">
        <v>45</v>
      </c>
    </row>
    <row r="1827" spans="1:14" ht="15" customHeight="1">
      <c r="A1827" s="140" t="s">
        <v>2122</v>
      </c>
      <c r="B1827" s="140" t="s">
        <v>9782</v>
      </c>
      <c r="C1827" s="140" t="s">
        <v>1323</v>
      </c>
      <c r="D1827" s="140" t="s">
        <v>7935</v>
      </c>
      <c r="E1827" s="86"/>
      <c r="F1827" s="86" t="s">
        <v>980</v>
      </c>
      <c r="G1827" s="86">
        <v>5</v>
      </c>
      <c r="H1827" s="86" t="s">
        <v>1057</v>
      </c>
      <c r="I1827" s="86" t="s">
        <v>165</v>
      </c>
      <c r="J1827" s="86" t="s">
        <v>35</v>
      </c>
      <c r="K1827" s="86" t="s">
        <v>220</v>
      </c>
      <c r="L1827" s="86" t="s">
        <v>30</v>
      </c>
      <c r="M1827" s="86" t="s">
        <v>45</v>
      </c>
      <c r="N1827" s="86" t="s">
        <v>45</v>
      </c>
    </row>
    <row r="1828" spans="1:14" ht="15" customHeight="1">
      <c r="A1828" s="140" t="s">
        <v>2122</v>
      </c>
      <c r="B1828" s="140" t="s">
        <v>9782</v>
      </c>
      <c r="C1828" s="140" t="s">
        <v>1323</v>
      </c>
      <c r="D1828" s="140" t="s">
        <v>7565</v>
      </c>
      <c r="E1828" s="86"/>
      <c r="F1828" s="86" t="s">
        <v>981</v>
      </c>
      <c r="G1828" s="86">
        <v>1</v>
      </c>
      <c r="H1828" s="86" t="s">
        <v>1057</v>
      </c>
      <c r="I1828" s="86" t="s">
        <v>190</v>
      </c>
      <c r="J1828" s="86" t="s">
        <v>25</v>
      </c>
      <c r="K1828" s="86" t="s">
        <v>220</v>
      </c>
      <c r="L1828" s="86" t="s">
        <v>30</v>
      </c>
      <c r="M1828" s="86" t="s">
        <v>45</v>
      </c>
      <c r="N1828" s="86" t="s">
        <v>45</v>
      </c>
    </row>
    <row r="1829" spans="1:14" ht="15" customHeight="1">
      <c r="A1829" s="140" t="s">
        <v>2122</v>
      </c>
      <c r="B1829" s="140" t="s">
        <v>9782</v>
      </c>
      <c r="C1829" s="140" t="s">
        <v>1323</v>
      </c>
      <c r="D1829" s="140" t="s">
        <v>7564</v>
      </c>
      <c r="E1829" s="86"/>
      <c r="F1829" s="86" t="s">
        <v>981</v>
      </c>
      <c r="G1829" s="86">
        <v>1</v>
      </c>
      <c r="H1829" s="86" t="s">
        <v>1059</v>
      </c>
      <c r="I1829" s="86" t="s">
        <v>190</v>
      </c>
      <c r="J1829" s="86" t="s">
        <v>25</v>
      </c>
      <c r="K1829" s="86" t="s">
        <v>220</v>
      </c>
      <c r="L1829" s="86" t="s">
        <v>30</v>
      </c>
      <c r="M1829" s="86" t="s">
        <v>45</v>
      </c>
      <c r="N1829" s="86" t="s">
        <v>45</v>
      </c>
    </row>
    <row r="1830" spans="1:14" ht="15" customHeight="1">
      <c r="A1830" s="140" t="s">
        <v>2122</v>
      </c>
      <c r="B1830" s="140" t="s">
        <v>11091</v>
      </c>
      <c r="C1830" s="140" t="s">
        <v>1318</v>
      </c>
      <c r="D1830" s="140" t="s">
        <v>7586</v>
      </c>
      <c r="E1830" s="86"/>
      <c r="F1830" s="86" t="s">
        <v>980</v>
      </c>
      <c r="G1830" s="86">
        <v>5</v>
      </c>
      <c r="H1830" s="86" t="s">
        <v>1057</v>
      </c>
      <c r="I1830" s="86" t="s">
        <v>165</v>
      </c>
      <c r="J1830" s="86" t="s">
        <v>35</v>
      </c>
      <c r="K1830" s="86" t="s">
        <v>6535</v>
      </c>
      <c r="L1830" s="86" t="s">
        <v>30</v>
      </c>
      <c r="M1830" s="86" t="s">
        <v>45</v>
      </c>
      <c r="N1830" s="86" t="s">
        <v>45</v>
      </c>
    </row>
    <row r="1831" spans="1:14" ht="15" customHeight="1">
      <c r="A1831" s="140" t="s">
        <v>2122</v>
      </c>
      <c r="B1831" s="140" t="s">
        <v>11091</v>
      </c>
      <c r="C1831" s="140" t="s">
        <v>1318</v>
      </c>
      <c r="D1831" s="140" t="s">
        <v>7879</v>
      </c>
      <c r="E1831" s="86"/>
      <c r="F1831" s="86" t="s">
        <v>982</v>
      </c>
      <c r="G1831" s="86">
        <v>4</v>
      </c>
      <c r="H1831" s="86" t="s">
        <v>1057</v>
      </c>
      <c r="I1831" s="86" t="s">
        <v>192</v>
      </c>
      <c r="J1831" s="86" t="s">
        <v>35</v>
      </c>
      <c r="K1831" s="86" t="s">
        <v>6535</v>
      </c>
      <c r="L1831" s="86" t="s">
        <v>45</v>
      </c>
      <c r="M1831" s="86" t="s">
        <v>45</v>
      </c>
      <c r="N1831" s="86" t="s">
        <v>30</v>
      </c>
    </row>
    <row r="1832" spans="1:14" ht="15" customHeight="1">
      <c r="A1832" s="140" t="s">
        <v>2122</v>
      </c>
      <c r="B1832" s="140" t="s">
        <v>11091</v>
      </c>
      <c r="C1832" s="140" t="s">
        <v>1318</v>
      </c>
      <c r="D1832" s="140" t="s">
        <v>7652</v>
      </c>
      <c r="E1832" s="86"/>
      <c r="F1832" s="86" t="s">
        <v>982</v>
      </c>
      <c r="G1832" s="86">
        <v>4</v>
      </c>
      <c r="H1832" s="86" t="s">
        <v>1059</v>
      </c>
      <c r="I1832" s="86" t="s">
        <v>192</v>
      </c>
      <c r="J1832" s="86" t="s">
        <v>191</v>
      </c>
      <c r="K1832" s="86" t="s">
        <v>220</v>
      </c>
      <c r="L1832" s="86" t="s">
        <v>30</v>
      </c>
      <c r="M1832" s="86" t="s">
        <v>45</v>
      </c>
      <c r="N1832" s="86" t="s">
        <v>45</v>
      </c>
    </row>
    <row r="1833" spans="1:14" ht="15" customHeight="1">
      <c r="A1833" s="140" t="s">
        <v>2122</v>
      </c>
      <c r="B1833" s="140" t="s">
        <v>11091</v>
      </c>
      <c r="C1833" s="140" t="s">
        <v>1318</v>
      </c>
      <c r="D1833" s="140" t="s">
        <v>7653</v>
      </c>
      <c r="E1833" s="86"/>
      <c r="F1833" s="86" t="s">
        <v>982</v>
      </c>
      <c r="G1833" s="86">
        <v>4</v>
      </c>
      <c r="H1833" s="86" t="s">
        <v>1058</v>
      </c>
      <c r="I1833" s="86" t="s">
        <v>192</v>
      </c>
      <c r="J1833" s="86" t="s">
        <v>191</v>
      </c>
      <c r="K1833" s="86" t="s">
        <v>220</v>
      </c>
      <c r="L1833" s="86" t="s">
        <v>30</v>
      </c>
      <c r="M1833" s="86" t="s">
        <v>45</v>
      </c>
      <c r="N1833" s="86" t="s">
        <v>30</v>
      </c>
    </row>
    <row r="1834" spans="1:14" ht="15" customHeight="1">
      <c r="A1834" s="140" t="s">
        <v>2122</v>
      </c>
      <c r="B1834" s="140" t="s">
        <v>11091</v>
      </c>
      <c r="C1834" s="140" t="s">
        <v>1318</v>
      </c>
      <c r="D1834" s="140" t="s">
        <v>7654</v>
      </c>
      <c r="E1834" s="86"/>
      <c r="F1834" s="86" t="s">
        <v>982</v>
      </c>
      <c r="G1834" s="86">
        <v>4</v>
      </c>
      <c r="H1834" s="86" t="s">
        <v>1061</v>
      </c>
      <c r="I1834" s="86" t="s">
        <v>192</v>
      </c>
      <c r="J1834" s="86" t="s">
        <v>191</v>
      </c>
      <c r="K1834" s="86" t="s">
        <v>220</v>
      </c>
      <c r="L1834" s="86" t="s">
        <v>30</v>
      </c>
      <c r="M1834" s="86" t="s">
        <v>45</v>
      </c>
      <c r="N1834" s="86" t="s">
        <v>30</v>
      </c>
    </row>
    <row r="1835" spans="1:14" ht="15" customHeight="1">
      <c r="A1835" s="140" t="s">
        <v>2122</v>
      </c>
      <c r="B1835" s="140" t="s">
        <v>11091</v>
      </c>
      <c r="C1835" s="140" t="s">
        <v>1318</v>
      </c>
      <c r="D1835" s="140" t="s">
        <v>7655</v>
      </c>
      <c r="E1835" s="86"/>
      <c r="F1835" s="86" t="s">
        <v>982</v>
      </c>
      <c r="G1835" s="86">
        <v>4</v>
      </c>
      <c r="H1835" s="86" t="s">
        <v>1057</v>
      </c>
      <c r="I1835" s="86" t="s">
        <v>192</v>
      </c>
      <c r="J1835" s="86" t="s">
        <v>191</v>
      </c>
      <c r="K1835" s="86" t="s">
        <v>220</v>
      </c>
      <c r="L1835" s="86" t="s">
        <v>30</v>
      </c>
      <c r="M1835" s="86" t="s">
        <v>45</v>
      </c>
      <c r="N1835" s="86" t="s">
        <v>30</v>
      </c>
    </row>
    <row r="1836" spans="1:14" ht="15" customHeight="1">
      <c r="A1836" s="140" t="s">
        <v>2122</v>
      </c>
      <c r="B1836" s="140" t="s">
        <v>11091</v>
      </c>
      <c r="C1836" s="140" t="s">
        <v>1318</v>
      </c>
      <c r="D1836" s="140" t="s">
        <v>8306</v>
      </c>
      <c r="E1836" s="86"/>
      <c r="F1836" s="86" t="s">
        <v>983</v>
      </c>
      <c r="G1836" s="86">
        <v>2</v>
      </c>
      <c r="H1836" s="86" t="s">
        <v>1057</v>
      </c>
      <c r="I1836" s="86" t="s">
        <v>36</v>
      </c>
      <c r="J1836" s="86" t="s">
        <v>191</v>
      </c>
      <c r="K1836" s="86" t="s">
        <v>221</v>
      </c>
      <c r="L1836" s="86" t="s">
        <v>45</v>
      </c>
      <c r="M1836" s="86" t="s">
        <v>45</v>
      </c>
      <c r="N1836" s="86" t="s">
        <v>30</v>
      </c>
    </row>
    <row r="1837" spans="1:14" ht="15" customHeight="1">
      <c r="A1837" s="140" t="s">
        <v>2122</v>
      </c>
      <c r="B1837" s="140" t="s">
        <v>11091</v>
      </c>
      <c r="C1837" s="140" t="s">
        <v>6399</v>
      </c>
      <c r="D1837" s="140" t="s">
        <v>7422</v>
      </c>
      <c r="E1837" s="86"/>
      <c r="F1837" s="86" t="s">
        <v>980</v>
      </c>
      <c r="G1837" s="86">
        <v>5</v>
      </c>
      <c r="H1837" s="86" t="s">
        <v>1059</v>
      </c>
      <c r="I1837" s="86" t="s">
        <v>165</v>
      </c>
      <c r="J1837" s="86" t="s">
        <v>180</v>
      </c>
      <c r="K1837" s="86" t="s">
        <v>220</v>
      </c>
      <c r="L1837" s="86" t="s">
        <v>45</v>
      </c>
      <c r="M1837" s="86" t="s">
        <v>30</v>
      </c>
      <c r="N1837" s="86" t="s">
        <v>45</v>
      </c>
    </row>
    <row r="1838" spans="1:14" ht="15" customHeight="1">
      <c r="A1838" s="140" t="s">
        <v>2122</v>
      </c>
      <c r="B1838" s="140" t="s">
        <v>11091</v>
      </c>
      <c r="C1838" s="140" t="s">
        <v>6399</v>
      </c>
      <c r="D1838" s="140" t="s">
        <v>7925</v>
      </c>
      <c r="E1838" s="86"/>
      <c r="F1838" s="86" t="s">
        <v>980</v>
      </c>
      <c r="G1838" s="86">
        <v>5</v>
      </c>
      <c r="H1838" s="86" t="s">
        <v>1059</v>
      </c>
      <c r="I1838" s="86" t="s">
        <v>165</v>
      </c>
      <c r="J1838" s="86" t="s">
        <v>35</v>
      </c>
      <c r="K1838" s="86" t="s">
        <v>220</v>
      </c>
      <c r="L1838" s="86" t="s">
        <v>45</v>
      </c>
      <c r="M1838" s="86" t="s">
        <v>30</v>
      </c>
      <c r="N1838" s="86" t="s">
        <v>45</v>
      </c>
    </row>
    <row r="1839" spans="1:14" ht="15" customHeight="1">
      <c r="A1839" s="140" t="s">
        <v>2122</v>
      </c>
      <c r="B1839" s="140" t="s">
        <v>11091</v>
      </c>
      <c r="C1839" s="140" t="s">
        <v>6399</v>
      </c>
      <c r="D1839" s="140" t="s">
        <v>7423</v>
      </c>
      <c r="E1839" s="86"/>
      <c r="F1839" s="86" t="s">
        <v>980</v>
      </c>
      <c r="G1839" s="86">
        <v>5</v>
      </c>
      <c r="H1839" s="86" t="s">
        <v>1059</v>
      </c>
      <c r="I1839" s="86" t="s">
        <v>165</v>
      </c>
      <c r="J1839" s="86" t="s">
        <v>35</v>
      </c>
      <c r="K1839" s="86" t="s">
        <v>220</v>
      </c>
      <c r="L1839" s="86" t="s">
        <v>45</v>
      </c>
      <c r="M1839" s="86" t="s">
        <v>30</v>
      </c>
      <c r="N1839" s="86" t="s">
        <v>45</v>
      </c>
    </row>
    <row r="1840" spans="1:14" ht="15" customHeight="1">
      <c r="A1840" s="140" t="s">
        <v>2122</v>
      </c>
      <c r="B1840" s="140" t="s">
        <v>11091</v>
      </c>
      <c r="C1840" s="140" t="s">
        <v>6399</v>
      </c>
      <c r="D1840" s="140" t="s">
        <v>7926</v>
      </c>
      <c r="E1840" s="86"/>
      <c r="F1840" s="86" t="s">
        <v>980</v>
      </c>
      <c r="G1840" s="86">
        <v>5</v>
      </c>
      <c r="H1840" s="86" t="s">
        <v>1059</v>
      </c>
      <c r="I1840" s="86" t="s">
        <v>165</v>
      </c>
      <c r="J1840" s="86" t="s">
        <v>191</v>
      </c>
      <c r="K1840" s="86" t="s">
        <v>220</v>
      </c>
      <c r="L1840" s="86" t="s">
        <v>45</v>
      </c>
      <c r="M1840" s="86" t="s">
        <v>30</v>
      </c>
      <c r="N1840" s="86" t="s">
        <v>45</v>
      </c>
    </row>
    <row r="1841" spans="1:14" ht="15" customHeight="1">
      <c r="A1841" s="140" t="s">
        <v>2122</v>
      </c>
      <c r="B1841" s="140" t="s">
        <v>11091</v>
      </c>
      <c r="C1841" s="140" t="s">
        <v>5986</v>
      </c>
      <c r="D1841" s="140" t="s">
        <v>5984</v>
      </c>
      <c r="E1841" s="86"/>
      <c r="F1841" s="86" t="s">
        <v>980</v>
      </c>
      <c r="G1841" s="86">
        <v>5</v>
      </c>
      <c r="H1841" s="86" t="s">
        <v>1057</v>
      </c>
      <c r="I1841" s="86" t="s">
        <v>192</v>
      </c>
      <c r="J1841" s="86" t="s">
        <v>35</v>
      </c>
      <c r="K1841" s="86" t="s">
        <v>220</v>
      </c>
      <c r="L1841" s="86" t="s">
        <v>45</v>
      </c>
      <c r="M1841" s="86" t="s">
        <v>30</v>
      </c>
      <c r="N1841" s="86" t="s">
        <v>45</v>
      </c>
    </row>
    <row r="1842" spans="1:14" ht="15" customHeight="1">
      <c r="A1842" s="140" t="s">
        <v>2122</v>
      </c>
      <c r="B1842" s="140" t="s">
        <v>11091</v>
      </c>
      <c r="C1842" s="140" t="s">
        <v>5986</v>
      </c>
      <c r="D1842" s="140" t="s">
        <v>5985</v>
      </c>
      <c r="E1842" s="86"/>
      <c r="F1842" s="86" t="s">
        <v>980</v>
      </c>
      <c r="G1842" s="86">
        <v>5</v>
      </c>
      <c r="H1842" s="86" t="s">
        <v>1059</v>
      </c>
      <c r="I1842" s="86" t="s">
        <v>192</v>
      </c>
      <c r="J1842" s="86" t="s">
        <v>35</v>
      </c>
      <c r="K1842" s="86" t="s">
        <v>220</v>
      </c>
      <c r="L1842" s="86" t="s">
        <v>45</v>
      </c>
      <c r="M1842" s="86" t="s">
        <v>30</v>
      </c>
      <c r="N1842" s="86" t="s">
        <v>45</v>
      </c>
    </row>
    <row r="1843" spans="1:14" ht="15" customHeight="1">
      <c r="A1843" s="140" t="s">
        <v>2122</v>
      </c>
      <c r="B1843" s="140" t="s">
        <v>11091</v>
      </c>
      <c r="C1843" s="140" t="s">
        <v>7372</v>
      </c>
      <c r="D1843" s="140" t="s">
        <v>9164</v>
      </c>
      <c r="E1843" s="86"/>
      <c r="F1843" s="86" t="s">
        <v>982</v>
      </c>
      <c r="G1843" s="86">
        <v>4</v>
      </c>
      <c r="H1843" s="86" t="s">
        <v>1057</v>
      </c>
      <c r="I1843" s="86" t="s">
        <v>192</v>
      </c>
      <c r="J1843" s="86" t="s">
        <v>35</v>
      </c>
      <c r="K1843" s="86" t="s">
        <v>220</v>
      </c>
      <c r="L1843" s="86" t="s">
        <v>45</v>
      </c>
      <c r="M1843" s="86" t="s">
        <v>45</v>
      </c>
      <c r="N1843" s="86" t="s">
        <v>30</v>
      </c>
    </row>
    <row r="1844" spans="1:14" ht="15" customHeight="1">
      <c r="A1844" s="140" t="s">
        <v>2122</v>
      </c>
      <c r="B1844" s="140" t="s">
        <v>11091</v>
      </c>
      <c r="C1844" s="140" t="s">
        <v>7372</v>
      </c>
      <c r="D1844" s="140" t="s">
        <v>8826</v>
      </c>
      <c r="E1844" s="86"/>
      <c r="F1844" s="86" t="s">
        <v>982</v>
      </c>
      <c r="G1844" s="86">
        <v>4</v>
      </c>
      <c r="H1844" s="86" t="s">
        <v>1059</v>
      </c>
      <c r="I1844" s="86" t="s">
        <v>165</v>
      </c>
      <c r="J1844" s="86" t="s">
        <v>35</v>
      </c>
      <c r="K1844" s="86" t="s">
        <v>220</v>
      </c>
      <c r="L1844" s="86" t="s">
        <v>45</v>
      </c>
      <c r="M1844" s="86" t="s">
        <v>45</v>
      </c>
      <c r="N1844" s="86" t="s">
        <v>45</v>
      </c>
    </row>
    <row r="1845" spans="1:14" ht="15" customHeight="1">
      <c r="A1845" s="140" t="s">
        <v>2122</v>
      </c>
      <c r="B1845" s="140" t="s">
        <v>11091</v>
      </c>
      <c r="C1845" s="140" t="s">
        <v>1320</v>
      </c>
      <c r="D1845" s="140" t="s">
        <v>7927</v>
      </c>
      <c r="E1845" s="86"/>
      <c r="F1845" s="86" t="s">
        <v>980</v>
      </c>
      <c r="G1845" s="86">
        <v>5</v>
      </c>
      <c r="H1845" s="86" t="s">
        <v>1059</v>
      </c>
      <c r="I1845" s="86" t="s">
        <v>165</v>
      </c>
      <c r="J1845" s="86" t="s">
        <v>180</v>
      </c>
      <c r="K1845" s="86" t="s">
        <v>220</v>
      </c>
      <c r="L1845" s="86" t="s">
        <v>30</v>
      </c>
      <c r="M1845" s="86" t="s">
        <v>45</v>
      </c>
      <c r="N1845" s="86" t="s">
        <v>30</v>
      </c>
    </row>
    <row r="1846" spans="1:14" ht="15" customHeight="1">
      <c r="A1846" s="140" t="s">
        <v>2122</v>
      </c>
      <c r="B1846" s="140" t="s">
        <v>11091</v>
      </c>
      <c r="C1846" s="140" t="s">
        <v>1320</v>
      </c>
      <c r="D1846" s="140" t="s">
        <v>7582</v>
      </c>
      <c r="E1846" s="86"/>
      <c r="F1846" s="86" t="s">
        <v>980</v>
      </c>
      <c r="G1846" s="86">
        <v>5</v>
      </c>
      <c r="H1846" s="86" t="s">
        <v>1057</v>
      </c>
      <c r="I1846" s="86" t="s">
        <v>165</v>
      </c>
      <c r="J1846" s="86" t="s">
        <v>23</v>
      </c>
      <c r="K1846" s="86" t="s">
        <v>220</v>
      </c>
      <c r="L1846" s="86" t="s">
        <v>30</v>
      </c>
      <c r="M1846" s="86" t="s">
        <v>45</v>
      </c>
      <c r="N1846" s="86" t="s">
        <v>45</v>
      </c>
    </row>
    <row r="1847" spans="1:14" ht="15" customHeight="1">
      <c r="A1847" s="140" t="s">
        <v>2122</v>
      </c>
      <c r="B1847" s="140" t="s">
        <v>11091</v>
      </c>
      <c r="C1847" s="140" t="s">
        <v>1320</v>
      </c>
      <c r="D1847" s="140" t="s">
        <v>7581</v>
      </c>
      <c r="E1847" s="86"/>
      <c r="F1847" s="86" t="s">
        <v>980</v>
      </c>
      <c r="G1847" s="86">
        <v>5</v>
      </c>
      <c r="H1847" s="86" t="s">
        <v>1059</v>
      </c>
      <c r="I1847" s="86" t="s">
        <v>165</v>
      </c>
      <c r="J1847" s="86" t="s">
        <v>23</v>
      </c>
      <c r="K1847" s="86" t="s">
        <v>220</v>
      </c>
      <c r="L1847" s="86" t="s">
        <v>30</v>
      </c>
      <c r="M1847" s="86" t="s">
        <v>45</v>
      </c>
      <c r="N1847" s="86" t="s">
        <v>45</v>
      </c>
    </row>
    <row r="1848" spans="1:14" ht="15" customHeight="1">
      <c r="A1848" s="140" t="s">
        <v>2122</v>
      </c>
      <c r="B1848" s="140" t="s">
        <v>11091</v>
      </c>
      <c r="C1848" s="140" t="s">
        <v>1320</v>
      </c>
      <c r="D1848" s="140" t="s">
        <v>7580</v>
      </c>
      <c r="E1848" s="86"/>
      <c r="F1848" s="86" t="s">
        <v>980</v>
      </c>
      <c r="G1848" s="86">
        <v>5</v>
      </c>
      <c r="H1848" s="86" t="s">
        <v>1057</v>
      </c>
      <c r="I1848" s="86" t="s">
        <v>165</v>
      </c>
      <c r="J1848" s="86" t="s">
        <v>187</v>
      </c>
      <c r="K1848" s="86" t="s">
        <v>220</v>
      </c>
      <c r="L1848" s="86" t="s">
        <v>30</v>
      </c>
      <c r="M1848" s="86" t="s">
        <v>45</v>
      </c>
      <c r="N1848" s="86" t="s">
        <v>45</v>
      </c>
    </row>
    <row r="1849" spans="1:14" ht="15" customHeight="1">
      <c r="A1849" s="140" t="s">
        <v>2122</v>
      </c>
      <c r="B1849" s="140" t="s">
        <v>11091</v>
      </c>
      <c r="C1849" s="140" t="s">
        <v>1320</v>
      </c>
      <c r="D1849" s="140" t="s">
        <v>7579</v>
      </c>
      <c r="E1849" s="86"/>
      <c r="F1849" s="86" t="s">
        <v>980</v>
      </c>
      <c r="G1849" s="86">
        <v>5</v>
      </c>
      <c r="H1849" s="86" t="s">
        <v>1059</v>
      </c>
      <c r="I1849" s="86" t="s">
        <v>165</v>
      </c>
      <c r="J1849" s="86" t="s">
        <v>187</v>
      </c>
      <c r="K1849" s="86" t="s">
        <v>220</v>
      </c>
      <c r="L1849" s="86" t="s">
        <v>30</v>
      </c>
      <c r="M1849" s="86" t="s">
        <v>45</v>
      </c>
      <c r="N1849" s="86" t="s">
        <v>45</v>
      </c>
    </row>
    <row r="1850" spans="1:14" ht="15" customHeight="1">
      <c r="A1850" s="140" t="s">
        <v>2122</v>
      </c>
      <c r="B1850" s="140" t="s">
        <v>11091</v>
      </c>
      <c r="C1850" s="140" t="s">
        <v>1320</v>
      </c>
      <c r="D1850" s="140" t="s">
        <v>8828</v>
      </c>
      <c r="E1850" s="86"/>
      <c r="F1850" s="86" t="s">
        <v>981</v>
      </c>
      <c r="G1850" s="86">
        <v>1</v>
      </c>
      <c r="H1850" s="86" t="s">
        <v>1059</v>
      </c>
      <c r="I1850" s="86" t="s">
        <v>57</v>
      </c>
      <c r="J1850" s="86" t="s">
        <v>191</v>
      </c>
      <c r="K1850" s="86" t="s">
        <v>220</v>
      </c>
      <c r="L1850" s="86" t="s">
        <v>45</v>
      </c>
      <c r="M1850" s="86" t="s">
        <v>45</v>
      </c>
      <c r="N1850" s="86" t="s">
        <v>30</v>
      </c>
    </row>
    <row r="1851" spans="1:14" ht="15" customHeight="1">
      <c r="A1851" s="140" t="s">
        <v>2122</v>
      </c>
      <c r="B1851" s="140" t="s">
        <v>11091</v>
      </c>
      <c r="C1851" s="140" t="s">
        <v>1320</v>
      </c>
      <c r="D1851" s="140" t="s">
        <v>7578</v>
      </c>
      <c r="E1851" s="86"/>
      <c r="F1851" s="86" t="s">
        <v>979</v>
      </c>
      <c r="G1851" s="86">
        <v>3</v>
      </c>
      <c r="H1851" s="86" t="s">
        <v>1059</v>
      </c>
      <c r="I1851" s="86" t="s">
        <v>36</v>
      </c>
      <c r="J1851" s="86" t="s">
        <v>191</v>
      </c>
      <c r="K1851" s="86" t="s">
        <v>221</v>
      </c>
      <c r="L1851" s="86" t="s">
        <v>30</v>
      </c>
      <c r="M1851" s="86" t="s">
        <v>45</v>
      </c>
      <c r="N1851" s="86" t="s">
        <v>45</v>
      </c>
    </row>
    <row r="1852" spans="1:14" ht="15" customHeight="1">
      <c r="A1852" s="140" t="s">
        <v>2122</v>
      </c>
      <c r="B1852" s="140" t="s">
        <v>11091</v>
      </c>
      <c r="C1852" s="140" t="s">
        <v>1320</v>
      </c>
      <c r="D1852" s="140" t="s">
        <v>7577</v>
      </c>
      <c r="E1852" s="86"/>
      <c r="F1852" s="86" t="s">
        <v>979</v>
      </c>
      <c r="G1852" s="86">
        <v>3</v>
      </c>
      <c r="H1852" s="86" t="s">
        <v>1061</v>
      </c>
      <c r="I1852" s="86" t="s">
        <v>36</v>
      </c>
      <c r="J1852" s="86" t="s">
        <v>191</v>
      </c>
      <c r="K1852" s="86" t="s">
        <v>221</v>
      </c>
      <c r="L1852" s="86" t="s">
        <v>30</v>
      </c>
      <c r="M1852" s="86" t="s">
        <v>45</v>
      </c>
      <c r="N1852" s="86" t="s">
        <v>30</v>
      </c>
    </row>
    <row r="1853" spans="1:14" ht="15" customHeight="1">
      <c r="A1853" s="140" t="s">
        <v>2122</v>
      </c>
      <c r="B1853" s="140" t="s">
        <v>11091</v>
      </c>
      <c r="C1853" s="140" t="s">
        <v>1320</v>
      </c>
      <c r="D1853" s="140" t="s">
        <v>6392</v>
      </c>
      <c r="E1853" s="86"/>
      <c r="F1853" s="86" t="s">
        <v>979</v>
      </c>
      <c r="G1853" s="86">
        <v>3</v>
      </c>
      <c r="H1853" s="86" t="s">
        <v>1057</v>
      </c>
      <c r="I1853" s="86" t="s">
        <v>36</v>
      </c>
      <c r="J1853" s="86" t="s">
        <v>191</v>
      </c>
      <c r="K1853" s="86" t="s">
        <v>221</v>
      </c>
      <c r="L1853" s="86" t="s">
        <v>30</v>
      </c>
      <c r="M1853" s="86" t="s">
        <v>45</v>
      </c>
      <c r="N1853" s="86" t="s">
        <v>30</v>
      </c>
    </row>
    <row r="1854" spans="1:14" ht="15" customHeight="1">
      <c r="A1854" s="140" t="s">
        <v>2122</v>
      </c>
      <c r="B1854" s="140" t="s">
        <v>11091</v>
      </c>
      <c r="C1854" s="140" t="s">
        <v>6733</v>
      </c>
      <c r="D1854" s="140" t="s">
        <v>7656</v>
      </c>
      <c r="E1854" s="86"/>
      <c r="F1854" s="86" t="s">
        <v>979</v>
      </c>
      <c r="G1854" s="86">
        <v>3</v>
      </c>
      <c r="H1854" s="86" t="s">
        <v>1057</v>
      </c>
      <c r="I1854" s="86" t="s">
        <v>192</v>
      </c>
      <c r="J1854" s="86" t="s">
        <v>180</v>
      </c>
      <c r="K1854" s="86" t="s">
        <v>220</v>
      </c>
      <c r="L1854" s="86" t="s">
        <v>30</v>
      </c>
      <c r="M1854" s="86" t="s">
        <v>45</v>
      </c>
      <c r="N1854" s="86" t="s">
        <v>30</v>
      </c>
    </row>
    <row r="1855" spans="1:14" ht="15" customHeight="1">
      <c r="A1855" s="140" t="s">
        <v>2122</v>
      </c>
      <c r="B1855" s="140" t="s">
        <v>11091</v>
      </c>
      <c r="C1855" s="140" t="s">
        <v>6733</v>
      </c>
      <c r="D1855" s="140" t="s">
        <v>7928</v>
      </c>
      <c r="E1855" s="86"/>
      <c r="F1855" s="86" t="s">
        <v>980</v>
      </c>
      <c r="G1855" s="86">
        <v>5</v>
      </c>
      <c r="H1855" s="86" t="s">
        <v>1059</v>
      </c>
      <c r="I1855" s="86" t="s">
        <v>165</v>
      </c>
      <c r="J1855" s="86" t="s">
        <v>180</v>
      </c>
      <c r="K1855" s="86" t="s">
        <v>220</v>
      </c>
      <c r="L1855" s="86" t="s">
        <v>45</v>
      </c>
      <c r="M1855" s="86" t="s">
        <v>45</v>
      </c>
      <c r="N1855" s="86" t="s">
        <v>45</v>
      </c>
    </row>
    <row r="1856" spans="1:14" ht="15" customHeight="1">
      <c r="A1856" s="140" t="s">
        <v>2122</v>
      </c>
      <c r="B1856" s="140" t="s">
        <v>11091</v>
      </c>
      <c r="C1856" s="140" t="s">
        <v>6733</v>
      </c>
      <c r="D1856" s="140" t="s">
        <v>7929</v>
      </c>
      <c r="E1856" s="86"/>
      <c r="F1856" s="86" t="s">
        <v>980</v>
      </c>
      <c r="G1856" s="86">
        <v>5</v>
      </c>
      <c r="H1856" s="86" t="s">
        <v>1057</v>
      </c>
      <c r="I1856" s="86" t="s">
        <v>165</v>
      </c>
      <c r="J1856" s="86" t="s">
        <v>180</v>
      </c>
      <c r="K1856" s="86" t="s">
        <v>220</v>
      </c>
      <c r="L1856" s="86" t="s">
        <v>30</v>
      </c>
      <c r="M1856" s="86" t="s">
        <v>45</v>
      </c>
      <c r="N1856" s="86" t="s">
        <v>30</v>
      </c>
    </row>
    <row r="1857" spans="1:14" ht="15" customHeight="1">
      <c r="A1857" s="140" t="s">
        <v>2122</v>
      </c>
      <c r="B1857" s="140" t="s">
        <v>11091</v>
      </c>
      <c r="C1857" s="140" t="s">
        <v>6733</v>
      </c>
      <c r="D1857" s="140" t="s">
        <v>7930</v>
      </c>
      <c r="E1857" s="86"/>
      <c r="F1857" s="86" t="s">
        <v>980</v>
      </c>
      <c r="G1857" s="86">
        <v>5</v>
      </c>
      <c r="H1857" s="86" t="s">
        <v>1059</v>
      </c>
      <c r="I1857" s="86" t="s">
        <v>165</v>
      </c>
      <c r="J1857" s="86" t="s">
        <v>22</v>
      </c>
      <c r="K1857" s="86" t="s">
        <v>220</v>
      </c>
      <c r="L1857" s="86" t="s">
        <v>45</v>
      </c>
      <c r="M1857" s="86" t="s">
        <v>45</v>
      </c>
      <c r="N1857" s="86" t="s">
        <v>45</v>
      </c>
    </row>
    <row r="1858" spans="1:14" ht="15" customHeight="1">
      <c r="A1858" s="140" t="s">
        <v>2122</v>
      </c>
      <c r="B1858" s="140" t="s">
        <v>11091</v>
      </c>
      <c r="C1858" s="140" t="s">
        <v>6733</v>
      </c>
      <c r="D1858" s="140" t="s">
        <v>7931</v>
      </c>
      <c r="E1858" s="86"/>
      <c r="F1858" s="86" t="s">
        <v>980</v>
      </c>
      <c r="G1858" s="86">
        <v>5</v>
      </c>
      <c r="H1858" s="86" t="s">
        <v>1059</v>
      </c>
      <c r="I1858" s="86" t="s">
        <v>165</v>
      </c>
      <c r="J1858" s="86" t="s">
        <v>42</v>
      </c>
      <c r="K1858" s="86" t="s">
        <v>220</v>
      </c>
      <c r="L1858" s="86" t="s">
        <v>45</v>
      </c>
      <c r="M1858" s="86" t="s">
        <v>45</v>
      </c>
      <c r="N1858" s="86" t="s">
        <v>45</v>
      </c>
    </row>
    <row r="1859" spans="1:14" ht="15" customHeight="1">
      <c r="A1859" s="140" t="s">
        <v>2122</v>
      </c>
      <c r="B1859" s="140" t="s">
        <v>11091</v>
      </c>
      <c r="C1859" s="140" t="s">
        <v>6733</v>
      </c>
      <c r="D1859" s="140" t="s">
        <v>12581</v>
      </c>
      <c r="E1859" s="86"/>
      <c r="F1859" s="86" t="s">
        <v>980</v>
      </c>
      <c r="G1859" s="86">
        <v>5</v>
      </c>
      <c r="H1859" s="86" t="s">
        <v>1057</v>
      </c>
      <c r="I1859" s="86" t="s">
        <v>165</v>
      </c>
      <c r="J1859" s="86" t="s">
        <v>22</v>
      </c>
      <c r="K1859" s="86" t="s">
        <v>220</v>
      </c>
      <c r="L1859" s="86" t="s">
        <v>30</v>
      </c>
      <c r="M1859" s="86" t="s">
        <v>45</v>
      </c>
      <c r="N1859" s="86" t="s">
        <v>45</v>
      </c>
    </row>
    <row r="1860" spans="1:14" ht="15" customHeight="1">
      <c r="A1860" s="140" t="s">
        <v>2122</v>
      </c>
      <c r="B1860" s="140" t="s">
        <v>11091</v>
      </c>
      <c r="C1860" s="140" t="s">
        <v>6733</v>
      </c>
      <c r="D1860" s="140" t="s">
        <v>7932</v>
      </c>
      <c r="E1860" s="86"/>
      <c r="F1860" s="86" t="s">
        <v>980</v>
      </c>
      <c r="G1860" s="86">
        <v>5</v>
      </c>
      <c r="H1860" s="86" t="s">
        <v>1057</v>
      </c>
      <c r="I1860" s="86" t="s">
        <v>165</v>
      </c>
      <c r="J1860" s="86" t="s">
        <v>42</v>
      </c>
      <c r="K1860" s="86" t="s">
        <v>220</v>
      </c>
      <c r="L1860" s="86" t="s">
        <v>30</v>
      </c>
      <c r="M1860" s="86" t="s">
        <v>45</v>
      </c>
      <c r="N1860" s="86" t="s">
        <v>45</v>
      </c>
    </row>
    <row r="1861" spans="1:14" ht="15" customHeight="1">
      <c r="A1861" s="140" t="s">
        <v>2122</v>
      </c>
      <c r="B1861" s="140" t="s">
        <v>11091</v>
      </c>
      <c r="C1861" s="818" t="s">
        <v>1321</v>
      </c>
      <c r="D1861" s="140" t="s">
        <v>7576</v>
      </c>
      <c r="E1861" s="86"/>
      <c r="F1861" s="86" t="s">
        <v>982</v>
      </c>
      <c r="G1861" s="86">
        <v>4</v>
      </c>
      <c r="H1861" s="86" t="s">
        <v>1057</v>
      </c>
      <c r="I1861" s="86" t="s">
        <v>165</v>
      </c>
      <c r="J1861" s="86" t="s">
        <v>35</v>
      </c>
      <c r="K1861" s="86" t="s">
        <v>220</v>
      </c>
      <c r="L1861" s="86" t="s">
        <v>30</v>
      </c>
      <c r="M1861" s="86" t="s">
        <v>45</v>
      </c>
      <c r="N1861" s="86" t="s">
        <v>45</v>
      </c>
    </row>
    <row r="1862" spans="1:14">
      <c r="A1862" s="140" t="s">
        <v>2122</v>
      </c>
      <c r="B1862" s="140" t="s">
        <v>11091</v>
      </c>
      <c r="C1862" s="140" t="s">
        <v>5988</v>
      </c>
      <c r="D1862" s="140" t="s">
        <v>7575</v>
      </c>
      <c r="E1862" s="86"/>
      <c r="F1862" s="86" t="s">
        <v>983</v>
      </c>
      <c r="G1862" s="86">
        <v>2</v>
      </c>
      <c r="H1862" s="86" t="s">
        <v>1057</v>
      </c>
      <c r="I1862" s="86" t="s">
        <v>36</v>
      </c>
      <c r="J1862" s="86" t="s">
        <v>35</v>
      </c>
      <c r="K1862" s="86" t="s">
        <v>220</v>
      </c>
      <c r="L1862" s="86" t="s">
        <v>30</v>
      </c>
      <c r="M1862" s="86" t="s">
        <v>45</v>
      </c>
      <c r="N1862" s="86" t="s">
        <v>30</v>
      </c>
    </row>
    <row r="1863" spans="1:14" ht="15" customHeight="1">
      <c r="A1863" s="140" t="s">
        <v>2122</v>
      </c>
      <c r="B1863" s="140" t="s">
        <v>11091</v>
      </c>
      <c r="C1863" s="140" t="s">
        <v>5988</v>
      </c>
      <c r="D1863" s="140" t="s">
        <v>7574</v>
      </c>
      <c r="E1863" s="86"/>
      <c r="F1863" s="86" t="s">
        <v>980</v>
      </c>
      <c r="G1863" s="86">
        <v>5</v>
      </c>
      <c r="H1863" s="86" t="s">
        <v>1057</v>
      </c>
      <c r="I1863" s="86" t="s">
        <v>165</v>
      </c>
      <c r="J1863" s="86" t="s">
        <v>35</v>
      </c>
      <c r="K1863" s="86" t="s">
        <v>219</v>
      </c>
      <c r="L1863" s="86" t="s">
        <v>30</v>
      </c>
      <c r="M1863" s="86" t="s">
        <v>45</v>
      </c>
      <c r="N1863" s="86" t="s">
        <v>45</v>
      </c>
    </row>
    <row r="1864" spans="1:14" ht="15" customHeight="1">
      <c r="A1864" s="140" t="s">
        <v>2122</v>
      </c>
      <c r="B1864" s="140" t="s">
        <v>11091</v>
      </c>
      <c r="C1864" s="140" t="s">
        <v>5988</v>
      </c>
      <c r="D1864" s="140" t="s">
        <v>7573</v>
      </c>
      <c r="E1864" s="86"/>
      <c r="F1864" s="86" t="s">
        <v>980</v>
      </c>
      <c r="G1864" s="86">
        <v>5</v>
      </c>
      <c r="H1864" s="86" t="s">
        <v>1059</v>
      </c>
      <c r="I1864" s="86" t="s">
        <v>165</v>
      </c>
      <c r="J1864" s="86" t="s">
        <v>35</v>
      </c>
      <c r="K1864" s="86" t="s">
        <v>219</v>
      </c>
      <c r="L1864" s="86" t="s">
        <v>30</v>
      </c>
      <c r="M1864" s="86" t="s">
        <v>45</v>
      </c>
      <c r="N1864" s="86" t="s">
        <v>45</v>
      </c>
    </row>
    <row r="1865" spans="1:14" ht="15" customHeight="1">
      <c r="A1865" s="140" t="s">
        <v>2122</v>
      </c>
      <c r="B1865" s="140" t="s">
        <v>11091</v>
      </c>
      <c r="C1865" s="140" t="s">
        <v>5987</v>
      </c>
      <c r="D1865" s="140" t="s">
        <v>7572</v>
      </c>
      <c r="E1865" s="86"/>
      <c r="F1865" s="86" t="s">
        <v>980</v>
      </c>
      <c r="G1865" s="86">
        <v>5</v>
      </c>
      <c r="H1865" s="86" t="s">
        <v>1061</v>
      </c>
      <c r="I1865" s="86" t="s">
        <v>165</v>
      </c>
      <c r="J1865" s="86" t="s">
        <v>35</v>
      </c>
      <c r="K1865" s="86" t="s">
        <v>220</v>
      </c>
      <c r="L1865" s="86" t="s">
        <v>45</v>
      </c>
      <c r="M1865" s="86" t="s">
        <v>30</v>
      </c>
      <c r="N1865" s="86" t="s">
        <v>45</v>
      </c>
    </row>
    <row r="1866" spans="1:14" ht="15" customHeight="1">
      <c r="A1866" s="140" t="s">
        <v>2122</v>
      </c>
      <c r="B1866" s="140" t="s">
        <v>11091</v>
      </c>
      <c r="C1866" s="140" t="s">
        <v>10274</v>
      </c>
      <c r="D1866" s="140" t="s">
        <v>10275</v>
      </c>
      <c r="E1866" s="86"/>
      <c r="F1866" s="86" t="s">
        <v>980</v>
      </c>
      <c r="G1866" s="86">
        <v>5</v>
      </c>
      <c r="H1866" s="86" t="s">
        <v>1059</v>
      </c>
      <c r="I1866" s="86" t="s">
        <v>165</v>
      </c>
      <c r="J1866" s="86" t="s">
        <v>35</v>
      </c>
      <c r="K1866" s="86" t="s">
        <v>220</v>
      </c>
      <c r="L1866" s="86" t="s">
        <v>45</v>
      </c>
      <c r="M1866" s="86" t="s">
        <v>30</v>
      </c>
      <c r="N1866" s="86" t="s">
        <v>30</v>
      </c>
    </row>
    <row r="1867" spans="1:14" ht="15" customHeight="1">
      <c r="A1867" s="140" t="s">
        <v>2122</v>
      </c>
      <c r="B1867" s="140" t="s">
        <v>11091</v>
      </c>
      <c r="C1867" s="140" t="s">
        <v>10274</v>
      </c>
      <c r="D1867" s="140" t="s">
        <v>10276</v>
      </c>
      <c r="E1867" s="86"/>
      <c r="F1867" s="86" t="s">
        <v>980</v>
      </c>
      <c r="G1867" s="86">
        <v>5</v>
      </c>
      <c r="H1867" s="86" t="s">
        <v>1059</v>
      </c>
      <c r="I1867" s="86" t="s">
        <v>165</v>
      </c>
      <c r="J1867" s="86" t="s">
        <v>35</v>
      </c>
      <c r="K1867" s="86" t="s">
        <v>7744</v>
      </c>
      <c r="L1867" s="86" t="s">
        <v>45</v>
      </c>
      <c r="M1867" s="86" t="s">
        <v>30</v>
      </c>
      <c r="N1867" s="86" t="s">
        <v>45</v>
      </c>
    </row>
    <row r="1868" spans="1:14" ht="15" customHeight="1">
      <c r="A1868" s="140" t="s">
        <v>2122</v>
      </c>
      <c r="B1868" s="140" t="s">
        <v>11091</v>
      </c>
      <c r="C1868" s="140" t="s">
        <v>7587</v>
      </c>
      <c r="D1868" s="140" t="s">
        <v>7588</v>
      </c>
      <c r="E1868" s="86"/>
      <c r="F1868" s="86" t="s">
        <v>980</v>
      </c>
      <c r="G1868" s="86">
        <v>5</v>
      </c>
      <c r="H1868" s="86" t="s">
        <v>1059</v>
      </c>
      <c r="I1868" s="86" t="s">
        <v>165</v>
      </c>
      <c r="J1868" s="86" t="s">
        <v>35</v>
      </c>
      <c r="K1868" s="86" t="s">
        <v>227</v>
      </c>
      <c r="L1868" s="86" t="s">
        <v>45</v>
      </c>
      <c r="M1868" s="86" t="s">
        <v>30</v>
      </c>
      <c r="N1868" s="86" t="s">
        <v>45</v>
      </c>
    </row>
    <row r="1869" spans="1:14" ht="15" customHeight="1">
      <c r="A1869" s="140" t="s">
        <v>2122</v>
      </c>
      <c r="B1869" s="140" t="s">
        <v>11091</v>
      </c>
      <c r="C1869" s="140" t="s">
        <v>1330</v>
      </c>
      <c r="D1869" s="140" t="s">
        <v>7571</v>
      </c>
      <c r="E1869" s="86"/>
      <c r="F1869" s="86" t="s">
        <v>979</v>
      </c>
      <c r="G1869" s="86">
        <v>3</v>
      </c>
      <c r="H1869" s="86" t="s">
        <v>1059</v>
      </c>
      <c r="I1869" s="86" t="s">
        <v>192</v>
      </c>
      <c r="J1869" s="86" t="s">
        <v>180</v>
      </c>
      <c r="K1869" s="86" t="s">
        <v>220</v>
      </c>
      <c r="L1869" s="86" t="s">
        <v>30</v>
      </c>
      <c r="M1869" s="86" t="s">
        <v>45</v>
      </c>
      <c r="N1869" s="86" t="s">
        <v>45</v>
      </c>
    </row>
    <row r="1870" spans="1:14" ht="15" customHeight="1">
      <c r="A1870" s="140" t="s">
        <v>2122</v>
      </c>
      <c r="B1870" s="140" t="s">
        <v>11091</v>
      </c>
      <c r="C1870" s="140" t="s">
        <v>1330</v>
      </c>
      <c r="D1870" s="140" t="s">
        <v>7570</v>
      </c>
      <c r="E1870" s="86"/>
      <c r="F1870" s="86" t="s">
        <v>979</v>
      </c>
      <c r="G1870" s="86">
        <v>3</v>
      </c>
      <c r="H1870" s="86" t="s">
        <v>1057</v>
      </c>
      <c r="I1870" s="86" t="s">
        <v>192</v>
      </c>
      <c r="J1870" s="86" t="s">
        <v>180</v>
      </c>
      <c r="K1870" s="86" t="s">
        <v>220</v>
      </c>
      <c r="L1870" s="86" t="s">
        <v>30</v>
      </c>
      <c r="M1870" s="86" t="s">
        <v>45</v>
      </c>
      <c r="N1870" s="86" t="s">
        <v>30</v>
      </c>
    </row>
    <row r="1871" spans="1:14" ht="15" customHeight="1">
      <c r="A1871" s="140" t="s">
        <v>2122</v>
      </c>
      <c r="B1871" s="140" t="s">
        <v>11091</v>
      </c>
      <c r="C1871" s="140" t="s">
        <v>4803</v>
      </c>
      <c r="D1871" s="140" t="s">
        <v>7933</v>
      </c>
      <c r="E1871" s="86"/>
      <c r="F1871" s="86" t="s">
        <v>980</v>
      </c>
      <c r="G1871" s="86">
        <v>5</v>
      </c>
      <c r="H1871" s="86" t="s">
        <v>1057</v>
      </c>
      <c r="I1871" s="86" t="s">
        <v>165</v>
      </c>
      <c r="J1871" s="86" t="s">
        <v>35</v>
      </c>
      <c r="K1871" s="86" t="s">
        <v>24</v>
      </c>
      <c r="L1871" s="86" t="s">
        <v>45</v>
      </c>
      <c r="M1871" s="86" t="s">
        <v>45</v>
      </c>
      <c r="N1871" s="86" t="s">
        <v>45</v>
      </c>
    </row>
    <row r="1872" spans="1:14" ht="15" customHeight="1">
      <c r="A1872" s="140" t="s">
        <v>2122</v>
      </c>
      <c r="B1872" s="140" t="s">
        <v>11091</v>
      </c>
      <c r="C1872" s="140" t="s">
        <v>4803</v>
      </c>
      <c r="D1872" s="140" t="s">
        <v>7934</v>
      </c>
      <c r="E1872" s="86"/>
      <c r="F1872" s="86" t="s">
        <v>980</v>
      </c>
      <c r="G1872" s="86">
        <v>5</v>
      </c>
      <c r="H1872" s="86" t="s">
        <v>1059</v>
      </c>
      <c r="I1872" s="86" t="s">
        <v>165</v>
      </c>
      <c r="J1872" s="86" t="s">
        <v>35</v>
      </c>
      <c r="K1872" s="86" t="s">
        <v>24</v>
      </c>
      <c r="L1872" s="86" t="s">
        <v>45</v>
      </c>
      <c r="M1872" s="86" t="s">
        <v>45</v>
      </c>
      <c r="N1872" s="86" t="s">
        <v>45</v>
      </c>
    </row>
    <row r="1873" spans="1:14" ht="15" customHeight="1">
      <c r="A1873" s="140" t="s">
        <v>2122</v>
      </c>
      <c r="B1873" s="140" t="s">
        <v>11091</v>
      </c>
      <c r="C1873" s="140" t="s">
        <v>4803</v>
      </c>
      <c r="D1873" s="140" t="s">
        <v>8827</v>
      </c>
      <c r="E1873" s="86"/>
      <c r="F1873" s="86" t="s">
        <v>980</v>
      </c>
      <c r="G1873" s="86">
        <v>5</v>
      </c>
      <c r="H1873" s="86" t="s">
        <v>1059</v>
      </c>
      <c r="I1873" s="86" t="s">
        <v>165</v>
      </c>
      <c r="J1873" s="86" t="s">
        <v>35</v>
      </c>
      <c r="K1873" s="86" t="s">
        <v>223</v>
      </c>
      <c r="L1873" s="86" t="s">
        <v>45</v>
      </c>
      <c r="M1873" s="86" t="s">
        <v>45</v>
      </c>
      <c r="N1873" s="86" t="s">
        <v>30</v>
      </c>
    </row>
    <row r="1874" spans="1:14" ht="15" customHeight="1">
      <c r="A1874" s="140" t="s">
        <v>2122</v>
      </c>
      <c r="B1874" s="140" t="s">
        <v>11091</v>
      </c>
      <c r="C1874" s="140" t="s">
        <v>1329</v>
      </c>
      <c r="D1874" s="140" t="s">
        <v>8629</v>
      </c>
      <c r="E1874" s="86"/>
      <c r="F1874" s="86" t="s">
        <v>982</v>
      </c>
      <c r="G1874" s="86">
        <v>4</v>
      </c>
      <c r="H1874" s="86" t="s">
        <v>1057</v>
      </c>
      <c r="I1874" s="86" t="s">
        <v>165</v>
      </c>
      <c r="J1874" s="86" t="s">
        <v>191</v>
      </c>
      <c r="K1874" s="86" t="s">
        <v>220</v>
      </c>
      <c r="L1874" s="86" t="s">
        <v>30</v>
      </c>
      <c r="M1874" s="86" t="s">
        <v>45</v>
      </c>
      <c r="N1874" s="86" t="s">
        <v>45</v>
      </c>
    </row>
    <row r="1875" spans="1:14" ht="15" customHeight="1">
      <c r="A1875" s="140" t="s">
        <v>2122</v>
      </c>
      <c r="B1875" s="140" t="s">
        <v>11091</v>
      </c>
      <c r="C1875" s="140" t="s">
        <v>1329</v>
      </c>
      <c r="D1875" s="140" t="s">
        <v>8530</v>
      </c>
      <c r="E1875" s="86"/>
      <c r="F1875" s="86" t="s">
        <v>981</v>
      </c>
      <c r="G1875" s="86">
        <v>1</v>
      </c>
      <c r="H1875" s="86" t="s">
        <v>1057</v>
      </c>
      <c r="I1875" s="86" t="s">
        <v>57</v>
      </c>
      <c r="J1875" s="86" t="s">
        <v>25</v>
      </c>
      <c r="K1875" s="86" t="s">
        <v>220</v>
      </c>
      <c r="L1875" s="86" t="s">
        <v>30</v>
      </c>
      <c r="M1875" s="86" t="s">
        <v>45</v>
      </c>
      <c r="N1875" s="86" t="s">
        <v>45</v>
      </c>
    </row>
    <row r="1876" spans="1:14" ht="15" customHeight="1">
      <c r="A1876" s="140" t="s">
        <v>2122</v>
      </c>
      <c r="B1876" s="140" t="s">
        <v>11091</v>
      </c>
      <c r="C1876" s="140" t="s">
        <v>8309</v>
      </c>
      <c r="D1876" s="140" t="s">
        <v>8307</v>
      </c>
      <c r="E1876" s="86"/>
      <c r="F1876" s="86" t="s">
        <v>980</v>
      </c>
      <c r="G1876" s="86">
        <v>5</v>
      </c>
      <c r="H1876" s="86" t="s">
        <v>1059</v>
      </c>
      <c r="I1876" s="86" t="s">
        <v>165</v>
      </c>
      <c r="J1876" s="86" t="s">
        <v>23</v>
      </c>
      <c r="K1876" s="86" t="s">
        <v>220</v>
      </c>
      <c r="L1876" s="86" t="s">
        <v>45</v>
      </c>
      <c r="M1876" s="86" t="s">
        <v>45</v>
      </c>
      <c r="N1876" s="86" t="s">
        <v>45</v>
      </c>
    </row>
    <row r="1877" spans="1:14" ht="15" customHeight="1">
      <c r="A1877" s="140" t="s">
        <v>2122</v>
      </c>
      <c r="B1877" s="140" t="s">
        <v>11091</v>
      </c>
      <c r="C1877" s="140" t="s">
        <v>8309</v>
      </c>
      <c r="D1877" s="140" t="s">
        <v>8308</v>
      </c>
      <c r="E1877" s="86"/>
      <c r="F1877" s="86" t="s">
        <v>980</v>
      </c>
      <c r="G1877" s="86">
        <v>5</v>
      </c>
      <c r="H1877" s="86" t="s">
        <v>1060</v>
      </c>
      <c r="I1877" s="86" t="s">
        <v>165</v>
      </c>
      <c r="J1877" s="86" t="s">
        <v>187</v>
      </c>
      <c r="K1877" s="86" t="s">
        <v>220</v>
      </c>
      <c r="L1877" s="86" t="s">
        <v>45</v>
      </c>
      <c r="M1877" s="86" t="s">
        <v>45</v>
      </c>
      <c r="N1877" s="86" t="s">
        <v>45</v>
      </c>
    </row>
    <row r="1878" spans="1:14">
      <c r="A1878" s="140" t="s">
        <v>2122</v>
      </c>
      <c r="B1878" s="140" t="s">
        <v>11091</v>
      </c>
      <c r="C1878" s="140" t="s">
        <v>10859</v>
      </c>
      <c r="D1878" s="140" t="s">
        <v>10856</v>
      </c>
      <c r="E1878" s="86"/>
      <c r="F1878" s="86" t="s">
        <v>980</v>
      </c>
      <c r="G1878" s="86">
        <v>5</v>
      </c>
      <c r="H1878" s="86" t="s">
        <v>1059</v>
      </c>
      <c r="I1878" s="86" t="s">
        <v>36</v>
      </c>
      <c r="J1878" s="86" t="s">
        <v>35</v>
      </c>
      <c r="K1878" s="86" t="s">
        <v>221</v>
      </c>
      <c r="L1878" s="86" t="s">
        <v>45</v>
      </c>
      <c r="M1878" s="86" t="s">
        <v>30</v>
      </c>
      <c r="N1878" s="86" t="s">
        <v>30</v>
      </c>
    </row>
    <row r="1879" spans="1:14" ht="15" customHeight="1">
      <c r="A1879" s="140" t="s">
        <v>2122</v>
      </c>
      <c r="B1879" s="140" t="s">
        <v>11091</v>
      </c>
      <c r="C1879" s="140" t="s">
        <v>1319</v>
      </c>
      <c r="D1879" s="140" t="s">
        <v>9165</v>
      </c>
      <c r="E1879" s="86"/>
      <c r="F1879" s="86" t="s">
        <v>982</v>
      </c>
      <c r="G1879" s="86">
        <v>4</v>
      </c>
      <c r="H1879" s="86" t="s">
        <v>1057</v>
      </c>
      <c r="I1879" s="86" t="s">
        <v>165</v>
      </c>
      <c r="J1879" s="86" t="s">
        <v>21</v>
      </c>
      <c r="K1879" s="86" t="s">
        <v>220</v>
      </c>
      <c r="L1879" s="86" t="s">
        <v>30</v>
      </c>
      <c r="M1879" s="86" t="s">
        <v>45</v>
      </c>
      <c r="N1879" s="86" t="s">
        <v>30</v>
      </c>
    </row>
    <row r="1880" spans="1:14" ht="15" customHeight="1">
      <c r="A1880" s="140" t="s">
        <v>2122</v>
      </c>
      <c r="B1880" s="140" t="s">
        <v>11091</v>
      </c>
      <c r="C1880" s="140" t="s">
        <v>1319</v>
      </c>
      <c r="D1880" s="140" t="s">
        <v>9166</v>
      </c>
      <c r="E1880" s="86"/>
      <c r="F1880" s="86" t="s">
        <v>980</v>
      </c>
      <c r="G1880" s="86">
        <v>5</v>
      </c>
      <c r="H1880" s="86" t="s">
        <v>1057</v>
      </c>
      <c r="I1880" s="86" t="s">
        <v>165</v>
      </c>
      <c r="J1880" s="86" t="s">
        <v>25</v>
      </c>
      <c r="K1880" s="86" t="s">
        <v>220</v>
      </c>
      <c r="L1880" s="86" t="s">
        <v>30</v>
      </c>
      <c r="M1880" s="86" t="s">
        <v>45</v>
      </c>
      <c r="N1880" s="86" t="s">
        <v>30</v>
      </c>
    </row>
    <row r="1881" spans="1:14">
      <c r="A1881" s="140" t="s">
        <v>2122</v>
      </c>
      <c r="B1881" s="140" t="s">
        <v>11091</v>
      </c>
      <c r="C1881" s="140" t="s">
        <v>1337</v>
      </c>
      <c r="D1881" s="140" t="s">
        <v>9780</v>
      </c>
      <c r="E1881" s="86"/>
      <c r="F1881" s="86" t="s">
        <v>979</v>
      </c>
      <c r="G1881" s="86">
        <v>3</v>
      </c>
      <c r="H1881" s="86" t="s">
        <v>1057</v>
      </c>
      <c r="I1881" s="86" t="s">
        <v>36</v>
      </c>
      <c r="J1881" s="86" t="s">
        <v>35</v>
      </c>
      <c r="K1881" s="86" t="s">
        <v>220</v>
      </c>
      <c r="L1881" s="86" t="s">
        <v>30</v>
      </c>
      <c r="M1881" s="86" t="s">
        <v>45</v>
      </c>
      <c r="N1881" s="86" t="s">
        <v>30</v>
      </c>
    </row>
    <row r="1882" spans="1:14" ht="15" customHeight="1">
      <c r="A1882" s="140" t="s">
        <v>2122</v>
      </c>
      <c r="B1882" s="140" t="s">
        <v>11091</v>
      </c>
      <c r="C1882" s="140" t="s">
        <v>5983</v>
      </c>
      <c r="D1882" s="140" t="s">
        <v>10010</v>
      </c>
      <c r="E1882" s="86"/>
      <c r="F1882" s="86" t="s">
        <v>980</v>
      </c>
      <c r="G1882" s="86">
        <v>5</v>
      </c>
      <c r="H1882" s="86" t="s">
        <v>1058</v>
      </c>
      <c r="I1882" s="86" t="s">
        <v>192</v>
      </c>
      <c r="J1882" s="86" t="s">
        <v>35</v>
      </c>
      <c r="K1882" s="86" t="s">
        <v>220</v>
      </c>
      <c r="L1882" s="86" t="s">
        <v>45</v>
      </c>
      <c r="M1882" s="86" t="s">
        <v>30</v>
      </c>
      <c r="N1882" s="86" t="s">
        <v>45</v>
      </c>
    </row>
    <row r="1883" spans="1:14" ht="15" customHeight="1">
      <c r="A1883" s="140" t="s">
        <v>2122</v>
      </c>
      <c r="B1883" s="140" t="s">
        <v>11091</v>
      </c>
      <c r="C1883" s="140" t="s">
        <v>5983</v>
      </c>
      <c r="D1883" s="140" t="s">
        <v>10011</v>
      </c>
      <c r="E1883" s="86"/>
      <c r="F1883" s="86" t="s">
        <v>980</v>
      </c>
      <c r="G1883" s="86">
        <v>5</v>
      </c>
      <c r="H1883" s="86" t="s">
        <v>1057</v>
      </c>
      <c r="I1883" s="86" t="s">
        <v>192</v>
      </c>
      <c r="J1883" s="86" t="s">
        <v>35</v>
      </c>
      <c r="K1883" s="86" t="s">
        <v>220</v>
      </c>
      <c r="L1883" s="86" t="s">
        <v>45</v>
      </c>
      <c r="M1883" s="86" t="s">
        <v>30</v>
      </c>
      <c r="N1883" s="86" t="s">
        <v>45</v>
      </c>
    </row>
    <row r="1884" spans="1:14" ht="15" customHeight="1">
      <c r="A1884" s="140" t="s">
        <v>2122</v>
      </c>
      <c r="B1884" s="140" t="s">
        <v>11091</v>
      </c>
      <c r="C1884" s="140" t="s">
        <v>5983</v>
      </c>
      <c r="D1884" s="140" t="s">
        <v>10012</v>
      </c>
      <c r="E1884" s="86"/>
      <c r="F1884" s="86" t="s">
        <v>980</v>
      </c>
      <c r="G1884" s="86">
        <v>5</v>
      </c>
      <c r="H1884" s="86" t="s">
        <v>1057</v>
      </c>
      <c r="I1884" s="86" t="s">
        <v>192</v>
      </c>
      <c r="J1884" s="86" t="s">
        <v>35</v>
      </c>
      <c r="K1884" s="86" t="s">
        <v>220</v>
      </c>
      <c r="L1884" s="86" t="s">
        <v>45</v>
      </c>
      <c r="M1884" s="86" t="s">
        <v>30</v>
      </c>
      <c r="N1884" s="86" t="s">
        <v>45</v>
      </c>
    </row>
    <row r="1885" spans="1:14" ht="15" customHeight="1">
      <c r="A1885" s="140" t="s">
        <v>2122</v>
      </c>
      <c r="B1885" s="140" t="s">
        <v>11091</v>
      </c>
      <c r="C1885" s="140" t="s">
        <v>7883</v>
      </c>
      <c r="D1885" s="140" t="s">
        <v>7884</v>
      </c>
      <c r="E1885" s="86"/>
      <c r="F1885" s="86" t="s">
        <v>980</v>
      </c>
      <c r="G1885" s="86">
        <v>5</v>
      </c>
      <c r="H1885" s="86" t="s">
        <v>1059</v>
      </c>
      <c r="I1885" s="86" t="s">
        <v>165</v>
      </c>
      <c r="J1885" s="86" t="s">
        <v>191</v>
      </c>
      <c r="K1885" s="86" t="s">
        <v>220</v>
      </c>
      <c r="L1885" s="86" t="s">
        <v>45</v>
      </c>
      <c r="M1885" s="86" t="s">
        <v>45</v>
      </c>
      <c r="N1885" s="86" t="s">
        <v>45</v>
      </c>
    </row>
    <row r="1886" spans="1:14" ht="15" customHeight="1">
      <c r="A1886" s="140" t="s">
        <v>2122</v>
      </c>
      <c r="B1886" s="140" t="s">
        <v>11091</v>
      </c>
      <c r="C1886" s="140" t="s">
        <v>1340</v>
      </c>
      <c r="D1886" s="140" t="s">
        <v>7569</v>
      </c>
      <c r="E1886" s="86"/>
      <c r="F1886" s="86" t="s">
        <v>980</v>
      </c>
      <c r="G1886" s="86">
        <v>5</v>
      </c>
      <c r="H1886" s="86" t="s">
        <v>1057</v>
      </c>
      <c r="I1886" s="86" t="s">
        <v>165</v>
      </c>
      <c r="J1886" s="86" t="s">
        <v>169</v>
      </c>
      <c r="K1886" s="86" t="s">
        <v>220</v>
      </c>
      <c r="L1886" s="86" t="s">
        <v>30</v>
      </c>
      <c r="M1886" s="86" t="s">
        <v>45</v>
      </c>
      <c r="N1886" s="86" t="s">
        <v>45</v>
      </c>
    </row>
    <row r="1887" spans="1:14" ht="15" customHeight="1">
      <c r="A1887" s="140" t="s">
        <v>2122</v>
      </c>
      <c r="B1887" s="140" t="s">
        <v>11091</v>
      </c>
      <c r="C1887" s="140" t="s">
        <v>1340</v>
      </c>
      <c r="D1887" s="140" t="s">
        <v>7568</v>
      </c>
      <c r="E1887" s="86"/>
      <c r="F1887" s="86" t="s">
        <v>980</v>
      </c>
      <c r="G1887" s="86">
        <v>5</v>
      </c>
      <c r="H1887" s="86" t="s">
        <v>1059</v>
      </c>
      <c r="I1887" s="86" t="s">
        <v>165</v>
      </c>
      <c r="J1887" s="86" t="s">
        <v>169</v>
      </c>
      <c r="K1887" s="86" t="s">
        <v>220</v>
      </c>
      <c r="L1887" s="86" t="s">
        <v>30</v>
      </c>
      <c r="M1887" s="86" t="s">
        <v>45</v>
      </c>
      <c r="N1887" s="86" t="s">
        <v>45</v>
      </c>
    </row>
    <row r="1888" spans="1:14" ht="15" customHeight="1">
      <c r="A1888" s="140" t="s">
        <v>2122</v>
      </c>
      <c r="B1888" s="140" t="s">
        <v>11091</v>
      </c>
      <c r="C1888" s="140" t="s">
        <v>1340</v>
      </c>
      <c r="D1888" s="140" t="s">
        <v>8630</v>
      </c>
      <c r="E1888" s="86"/>
      <c r="F1888" s="86" t="s">
        <v>980</v>
      </c>
      <c r="G1888" s="86">
        <v>5</v>
      </c>
      <c r="H1888" s="86" t="s">
        <v>1059</v>
      </c>
      <c r="I1888" s="86" t="s">
        <v>203</v>
      </c>
      <c r="J1888" s="86" t="s">
        <v>35</v>
      </c>
      <c r="K1888" s="86" t="s">
        <v>220</v>
      </c>
      <c r="L1888" s="86" t="s">
        <v>30</v>
      </c>
      <c r="M1888" s="86" t="s">
        <v>45</v>
      </c>
      <c r="N1888" s="86" t="s">
        <v>45</v>
      </c>
    </row>
    <row r="1889" spans="1:14">
      <c r="A1889" s="140" t="s">
        <v>2122</v>
      </c>
      <c r="B1889" s="140" t="s">
        <v>11091</v>
      </c>
      <c r="C1889" s="140" t="s">
        <v>10860</v>
      </c>
      <c r="D1889" s="140" t="s">
        <v>10857</v>
      </c>
      <c r="E1889" s="86"/>
      <c r="F1889" s="86" t="s">
        <v>980</v>
      </c>
      <c r="G1889" s="86">
        <v>5</v>
      </c>
      <c r="H1889" s="86" t="s">
        <v>1057</v>
      </c>
      <c r="I1889" s="86" t="s">
        <v>36</v>
      </c>
      <c r="J1889" s="86" t="s">
        <v>35</v>
      </c>
      <c r="K1889" s="86" t="s">
        <v>220</v>
      </c>
      <c r="L1889" s="86" t="s">
        <v>45</v>
      </c>
      <c r="M1889" s="86" t="s">
        <v>45</v>
      </c>
      <c r="N1889" s="86" t="s">
        <v>30</v>
      </c>
    </row>
    <row r="1890" spans="1:14" ht="15" customHeight="1">
      <c r="A1890" s="140" t="s">
        <v>2122</v>
      </c>
      <c r="B1890" s="140" t="s">
        <v>11091</v>
      </c>
      <c r="C1890" s="818" t="s">
        <v>10860</v>
      </c>
      <c r="D1890" s="140" t="s">
        <v>10858</v>
      </c>
      <c r="E1890" s="86"/>
      <c r="F1890" s="86" t="s">
        <v>980</v>
      </c>
      <c r="G1890" s="86">
        <v>5</v>
      </c>
      <c r="H1890" s="86" t="s">
        <v>1057</v>
      </c>
      <c r="I1890" s="86" t="s">
        <v>165</v>
      </c>
      <c r="J1890" s="86" t="s">
        <v>35</v>
      </c>
      <c r="K1890" s="86" t="s">
        <v>220</v>
      </c>
      <c r="L1890" s="86" t="s">
        <v>45</v>
      </c>
      <c r="M1890" s="86" t="s">
        <v>45</v>
      </c>
      <c r="N1890" s="86" t="s">
        <v>30</v>
      </c>
    </row>
    <row r="1891" spans="1:14" ht="15" customHeight="1">
      <c r="A1891" s="140" t="s">
        <v>2122</v>
      </c>
      <c r="B1891" s="140" t="s">
        <v>11091</v>
      </c>
      <c r="C1891" s="140" t="s">
        <v>1342</v>
      </c>
      <c r="D1891" s="140" t="s">
        <v>6953</v>
      </c>
      <c r="E1891" s="86"/>
      <c r="F1891" s="86" t="s">
        <v>980</v>
      </c>
      <c r="G1891" s="86">
        <v>5</v>
      </c>
      <c r="H1891" s="86" t="s">
        <v>1059</v>
      </c>
      <c r="I1891" s="86" t="s">
        <v>165</v>
      </c>
      <c r="J1891" s="86" t="s">
        <v>169</v>
      </c>
      <c r="K1891" s="86" t="s">
        <v>220</v>
      </c>
      <c r="L1891" s="86" t="s">
        <v>45</v>
      </c>
      <c r="M1891" s="86" t="s">
        <v>45</v>
      </c>
      <c r="N1891" s="86" t="s">
        <v>45</v>
      </c>
    </row>
    <row r="1892" spans="1:14" ht="15" customHeight="1">
      <c r="A1892" s="140" t="s">
        <v>2122</v>
      </c>
      <c r="B1892" s="140" t="s">
        <v>11091</v>
      </c>
      <c r="C1892" s="140" t="s">
        <v>1342</v>
      </c>
      <c r="D1892" s="140" t="s">
        <v>6954</v>
      </c>
      <c r="E1892" s="86"/>
      <c r="F1892" s="86" t="s">
        <v>980</v>
      </c>
      <c r="G1892" s="86">
        <v>5</v>
      </c>
      <c r="H1892" s="86" t="s">
        <v>1059</v>
      </c>
      <c r="I1892" s="86" t="s">
        <v>165</v>
      </c>
      <c r="J1892" s="86" t="s">
        <v>22</v>
      </c>
      <c r="K1892" s="86" t="s">
        <v>220</v>
      </c>
      <c r="L1892" s="86" t="s">
        <v>45</v>
      </c>
      <c r="M1892" s="86" t="s">
        <v>45</v>
      </c>
      <c r="N1892" s="86" t="s">
        <v>45</v>
      </c>
    </row>
    <row r="1893" spans="1:14" ht="15" customHeight="1">
      <c r="A1893" s="140" t="s">
        <v>2122</v>
      </c>
      <c r="B1893" s="140" t="s">
        <v>11091</v>
      </c>
      <c r="C1893" s="140" t="s">
        <v>1342</v>
      </c>
      <c r="D1893" s="140" t="s">
        <v>8679</v>
      </c>
      <c r="E1893" s="86"/>
      <c r="F1893" s="86" t="s">
        <v>980</v>
      </c>
      <c r="G1893" s="86">
        <v>5</v>
      </c>
      <c r="H1893" s="86" t="s">
        <v>1059</v>
      </c>
      <c r="I1893" s="86" t="s">
        <v>165</v>
      </c>
      <c r="J1893" s="86" t="s">
        <v>22</v>
      </c>
      <c r="K1893" s="86" t="s">
        <v>220</v>
      </c>
      <c r="L1893" s="86" t="s">
        <v>45</v>
      </c>
      <c r="M1893" s="86" t="s">
        <v>45</v>
      </c>
      <c r="N1893" s="86" t="s">
        <v>45</v>
      </c>
    </row>
    <row r="1894" spans="1:14" ht="15" customHeight="1">
      <c r="A1894" s="140" t="s">
        <v>2122</v>
      </c>
      <c r="B1894" s="140" t="s">
        <v>11091</v>
      </c>
      <c r="C1894" s="140" t="s">
        <v>1323</v>
      </c>
      <c r="D1894" s="140" t="s">
        <v>7567</v>
      </c>
      <c r="E1894" s="86"/>
      <c r="F1894" s="86" t="s">
        <v>979</v>
      </c>
      <c r="G1894" s="86">
        <v>3</v>
      </c>
      <c r="H1894" s="86" t="s">
        <v>1057</v>
      </c>
      <c r="I1894" s="86" t="s">
        <v>36</v>
      </c>
      <c r="J1894" s="86" t="s">
        <v>180</v>
      </c>
      <c r="K1894" s="86" t="s">
        <v>221</v>
      </c>
      <c r="L1894" s="86" t="s">
        <v>30</v>
      </c>
      <c r="M1894" s="86" t="s">
        <v>45</v>
      </c>
      <c r="N1894" s="86" t="s">
        <v>45</v>
      </c>
    </row>
    <row r="1895" spans="1:14" ht="15" customHeight="1">
      <c r="A1895" s="140" t="s">
        <v>2122</v>
      </c>
      <c r="B1895" s="140" t="s">
        <v>11091</v>
      </c>
      <c r="C1895" s="140" t="s">
        <v>1323</v>
      </c>
      <c r="D1895" s="140" t="s">
        <v>7566</v>
      </c>
      <c r="E1895" s="86"/>
      <c r="F1895" s="86" t="s">
        <v>979</v>
      </c>
      <c r="G1895" s="86">
        <v>3</v>
      </c>
      <c r="H1895" s="86" t="s">
        <v>1059</v>
      </c>
      <c r="I1895" s="86" t="s">
        <v>36</v>
      </c>
      <c r="J1895" s="86" t="s">
        <v>180</v>
      </c>
      <c r="K1895" s="86" t="s">
        <v>221</v>
      </c>
      <c r="L1895" s="86" t="s">
        <v>30</v>
      </c>
      <c r="M1895" s="86" t="s">
        <v>45</v>
      </c>
      <c r="N1895" s="86" t="s">
        <v>45</v>
      </c>
    </row>
    <row r="1896" spans="1:14" ht="15" customHeight="1">
      <c r="A1896" s="140" t="s">
        <v>2122</v>
      </c>
      <c r="B1896" s="140" t="s">
        <v>11091</v>
      </c>
      <c r="C1896" s="140" t="s">
        <v>1323</v>
      </c>
      <c r="D1896" s="140" t="s">
        <v>8680</v>
      </c>
      <c r="E1896" s="86"/>
      <c r="F1896" s="86" t="s">
        <v>982</v>
      </c>
      <c r="G1896" s="86">
        <v>4</v>
      </c>
      <c r="H1896" s="86" t="s">
        <v>1057</v>
      </c>
      <c r="I1896" s="86" t="s">
        <v>192</v>
      </c>
      <c r="J1896" s="86" t="s">
        <v>35</v>
      </c>
      <c r="K1896" s="86" t="s">
        <v>220</v>
      </c>
      <c r="L1896" s="86" t="s">
        <v>45</v>
      </c>
      <c r="M1896" s="86" t="s">
        <v>45</v>
      </c>
      <c r="N1896" s="86" t="s">
        <v>45</v>
      </c>
    </row>
    <row r="1897" spans="1:14" ht="15" customHeight="1">
      <c r="A1897" s="140" t="s">
        <v>2122</v>
      </c>
      <c r="B1897" s="140" t="s">
        <v>11091</v>
      </c>
      <c r="C1897" s="140" t="s">
        <v>1323</v>
      </c>
      <c r="D1897" s="140" t="s">
        <v>7935</v>
      </c>
      <c r="E1897" s="86"/>
      <c r="F1897" s="86" t="s">
        <v>980</v>
      </c>
      <c r="G1897" s="86">
        <v>5</v>
      </c>
      <c r="H1897" s="86" t="s">
        <v>1057</v>
      </c>
      <c r="I1897" s="86" t="s">
        <v>165</v>
      </c>
      <c r="J1897" s="86" t="s">
        <v>35</v>
      </c>
      <c r="K1897" s="86" t="s">
        <v>220</v>
      </c>
      <c r="L1897" s="86" t="s">
        <v>30</v>
      </c>
      <c r="M1897" s="86" t="s">
        <v>45</v>
      </c>
      <c r="N1897" s="86" t="s">
        <v>45</v>
      </c>
    </row>
    <row r="1898" spans="1:14" ht="15" customHeight="1">
      <c r="A1898" s="140" t="s">
        <v>2122</v>
      </c>
      <c r="B1898" s="140" t="s">
        <v>11091</v>
      </c>
      <c r="C1898" s="140" t="s">
        <v>1323</v>
      </c>
      <c r="D1898" s="140" t="s">
        <v>7565</v>
      </c>
      <c r="E1898" s="86"/>
      <c r="F1898" s="86" t="s">
        <v>981</v>
      </c>
      <c r="G1898" s="86">
        <v>1</v>
      </c>
      <c r="H1898" s="86" t="s">
        <v>1057</v>
      </c>
      <c r="I1898" s="86" t="s">
        <v>190</v>
      </c>
      <c r="J1898" s="86" t="s">
        <v>25</v>
      </c>
      <c r="K1898" s="86" t="s">
        <v>220</v>
      </c>
      <c r="L1898" s="86" t="s">
        <v>30</v>
      </c>
      <c r="M1898" s="86" t="s">
        <v>45</v>
      </c>
      <c r="N1898" s="86" t="s">
        <v>45</v>
      </c>
    </row>
    <row r="1899" spans="1:14" ht="15" customHeight="1">
      <c r="A1899" s="140" t="s">
        <v>2122</v>
      </c>
      <c r="B1899" s="140" t="s">
        <v>11091</v>
      </c>
      <c r="C1899" s="140" t="s">
        <v>1323</v>
      </c>
      <c r="D1899" s="140" t="s">
        <v>7564</v>
      </c>
      <c r="E1899" s="86"/>
      <c r="F1899" s="86" t="s">
        <v>981</v>
      </c>
      <c r="G1899" s="86">
        <v>1</v>
      </c>
      <c r="H1899" s="86" t="s">
        <v>1059</v>
      </c>
      <c r="I1899" s="86" t="s">
        <v>190</v>
      </c>
      <c r="J1899" s="86" t="s">
        <v>25</v>
      </c>
      <c r="K1899" s="86" t="s">
        <v>220</v>
      </c>
      <c r="L1899" s="86" t="s">
        <v>30</v>
      </c>
      <c r="M1899" s="86" t="s">
        <v>45</v>
      </c>
      <c r="N1899" s="86" t="s">
        <v>45</v>
      </c>
    </row>
    <row r="1900" spans="1:14" ht="15" customHeight="1">
      <c r="A1900" s="140" t="s">
        <v>2122</v>
      </c>
      <c r="B1900" s="140" t="s">
        <v>10687</v>
      </c>
      <c r="C1900" s="140" t="s">
        <v>1318</v>
      </c>
      <c r="D1900" s="140" t="s">
        <v>7586</v>
      </c>
      <c r="E1900" s="86"/>
      <c r="F1900" s="86" t="s">
        <v>980</v>
      </c>
      <c r="G1900" s="86">
        <v>5</v>
      </c>
      <c r="H1900" s="86" t="s">
        <v>1057</v>
      </c>
      <c r="I1900" s="86" t="s">
        <v>165</v>
      </c>
      <c r="J1900" s="86" t="s">
        <v>35</v>
      </c>
      <c r="K1900" s="86" t="s">
        <v>6535</v>
      </c>
      <c r="L1900" s="86" t="s">
        <v>30</v>
      </c>
      <c r="M1900" s="86" t="s">
        <v>45</v>
      </c>
      <c r="N1900" s="86" t="s">
        <v>45</v>
      </c>
    </row>
    <row r="1901" spans="1:14" ht="15" customHeight="1">
      <c r="A1901" s="140" t="s">
        <v>2122</v>
      </c>
      <c r="B1901" s="140" t="s">
        <v>10687</v>
      </c>
      <c r="C1901" s="140" t="s">
        <v>1318</v>
      </c>
      <c r="D1901" s="140" t="s">
        <v>7879</v>
      </c>
      <c r="E1901" s="86"/>
      <c r="F1901" s="86" t="s">
        <v>982</v>
      </c>
      <c r="G1901" s="86">
        <v>4</v>
      </c>
      <c r="H1901" s="86" t="s">
        <v>1057</v>
      </c>
      <c r="I1901" s="86" t="s">
        <v>192</v>
      </c>
      <c r="J1901" s="86" t="s">
        <v>35</v>
      </c>
      <c r="K1901" s="86" t="s">
        <v>6535</v>
      </c>
      <c r="L1901" s="86" t="s">
        <v>45</v>
      </c>
      <c r="M1901" s="86" t="s">
        <v>45</v>
      </c>
      <c r="N1901" s="86" t="s">
        <v>30</v>
      </c>
    </row>
    <row r="1902" spans="1:14" ht="15" customHeight="1">
      <c r="A1902" s="140" t="s">
        <v>2122</v>
      </c>
      <c r="B1902" s="140" t="s">
        <v>10687</v>
      </c>
      <c r="C1902" s="140" t="s">
        <v>1318</v>
      </c>
      <c r="D1902" s="140" t="s">
        <v>7652</v>
      </c>
      <c r="E1902" s="86"/>
      <c r="F1902" s="86" t="s">
        <v>982</v>
      </c>
      <c r="G1902" s="86">
        <v>4</v>
      </c>
      <c r="H1902" s="86" t="s">
        <v>1059</v>
      </c>
      <c r="I1902" s="86" t="s">
        <v>192</v>
      </c>
      <c r="J1902" s="86" t="s">
        <v>191</v>
      </c>
      <c r="K1902" s="86" t="s">
        <v>220</v>
      </c>
      <c r="L1902" s="86" t="s">
        <v>30</v>
      </c>
      <c r="M1902" s="86" t="s">
        <v>45</v>
      </c>
      <c r="N1902" s="86" t="s">
        <v>45</v>
      </c>
    </row>
    <row r="1903" spans="1:14" ht="15" customHeight="1">
      <c r="A1903" s="140" t="s">
        <v>2122</v>
      </c>
      <c r="B1903" s="140" t="s">
        <v>10687</v>
      </c>
      <c r="C1903" s="140" t="s">
        <v>1318</v>
      </c>
      <c r="D1903" s="140" t="s">
        <v>7653</v>
      </c>
      <c r="E1903" s="86"/>
      <c r="F1903" s="86" t="s">
        <v>982</v>
      </c>
      <c r="G1903" s="86">
        <v>4</v>
      </c>
      <c r="H1903" s="86" t="s">
        <v>1058</v>
      </c>
      <c r="I1903" s="86" t="s">
        <v>192</v>
      </c>
      <c r="J1903" s="86" t="s">
        <v>191</v>
      </c>
      <c r="K1903" s="86" t="s">
        <v>220</v>
      </c>
      <c r="L1903" s="86" t="s">
        <v>30</v>
      </c>
      <c r="M1903" s="86" t="s">
        <v>45</v>
      </c>
      <c r="N1903" s="86" t="s">
        <v>30</v>
      </c>
    </row>
    <row r="1904" spans="1:14" ht="15" customHeight="1">
      <c r="A1904" s="140" t="s">
        <v>2122</v>
      </c>
      <c r="B1904" s="140" t="s">
        <v>10687</v>
      </c>
      <c r="C1904" s="140" t="s">
        <v>1318</v>
      </c>
      <c r="D1904" s="140" t="s">
        <v>7654</v>
      </c>
      <c r="E1904" s="86"/>
      <c r="F1904" s="86" t="s">
        <v>982</v>
      </c>
      <c r="G1904" s="86">
        <v>4</v>
      </c>
      <c r="H1904" s="86" t="s">
        <v>1061</v>
      </c>
      <c r="I1904" s="86" t="s">
        <v>192</v>
      </c>
      <c r="J1904" s="86" t="s">
        <v>191</v>
      </c>
      <c r="K1904" s="86" t="s">
        <v>220</v>
      </c>
      <c r="L1904" s="86" t="s">
        <v>30</v>
      </c>
      <c r="M1904" s="86" t="s">
        <v>45</v>
      </c>
      <c r="N1904" s="86" t="s">
        <v>30</v>
      </c>
    </row>
    <row r="1905" spans="1:14" ht="15" customHeight="1">
      <c r="A1905" s="140" t="s">
        <v>2122</v>
      </c>
      <c r="B1905" s="140" t="s">
        <v>10687</v>
      </c>
      <c r="C1905" s="140" t="s">
        <v>1318</v>
      </c>
      <c r="D1905" s="140" t="s">
        <v>7655</v>
      </c>
      <c r="E1905" s="86"/>
      <c r="F1905" s="86" t="s">
        <v>982</v>
      </c>
      <c r="G1905" s="86">
        <v>4</v>
      </c>
      <c r="H1905" s="86" t="s">
        <v>1057</v>
      </c>
      <c r="I1905" s="86" t="s">
        <v>192</v>
      </c>
      <c r="J1905" s="86" t="s">
        <v>191</v>
      </c>
      <c r="K1905" s="86" t="s">
        <v>220</v>
      </c>
      <c r="L1905" s="86" t="s">
        <v>30</v>
      </c>
      <c r="M1905" s="86" t="s">
        <v>45</v>
      </c>
      <c r="N1905" s="86" t="s">
        <v>30</v>
      </c>
    </row>
    <row r="1906" spans="1:14" ht="15" customHeight="1">
      <c r="A1906" s="140" t="s">
        <v>2122</v>
      </c>
      <c r="B1906" s="140" t="s">
        <v>10687</v>
      </c>
      <c r="C1906" s="140" t="s">
        <v>1318</v>
      </c>
      <c r="D1906" s="140" t="s">
        <v>8306</v>
      </c>
      <c r="E1906" s="86"/>
      <c r="F1906" s="86" t="s">
        <v>983</v>
      </c>
      <c r="G1906" s="86">
        <v>2</v>
      </c>
      <c r="H1906" s="86" t="s">
        <v>1057</v>
      </c>
      <c r="I1906" s="86" t="s">
        <v>36</v>
      </c>
      <c r="J1906" s="86" t="s">
        <v>191</v>
      </c>
      <c r="K1906" s="86" t="s">
        <v>221</v>
      </c>
      <c r="L1906" s="86" t="s">
        <v>45</v>
      </c>
      <c r="M1906" s="86" t="s">
        <v>45</v>
      </c>
      <c r="N1906" s="86" t="s">
        <v>30</v>
      </c>
    </row>
    <row r="1907" spans="1:14" ht="15" customHeight="1">
      <c r="A1907" s="140" t="s">
        <v>2122</v>
      </c>
      <c r="B1907" s="140" t="s">
        <v>10687</v>
      </c>
      <c r="C1907" s="140" t="s">
        <v>6399</v>
      </c>
      <c r="D1907" s="140" t="s">
        <v>7422</v>
      </c>
      <c r="E1907" s="86"/>
      <c r="F1907" s="86" t="s">
        <v>980</v>
      </c>
      <c r="G1907" s="86">
        <v>5</v>
      </c>
      <c r="H1907" s="86" t="s">
        <v>1059</v>
      </c>
      <c r="I1907" s="86" t="s">
        <v>165</v>
      </c>
      <c r="J1907" s="86" t="s">
        <v>180</v>
      </c>
      <c r="K1907" s="86" t="s">
        <v>220</v>
      </c>
      <c r="L1907" s="86" t="s">
        <v>45</v>
      </c>
      <c r="M1907" s="86" t="s">
        <v>30</v>
      </c>
      <c r="N1907" s="86" t="s">
        <v>45</v>
      </c>
    </row>
    <row r="1908" spans="1:14" ht="15" customHeight="1">
      <c r="A1908" s="140" t="s">
        <v>2122</v>
      </c>
      <c r="B1908" s="140" t="s">
        <v>10687</v>
      </c>
      <c r="C1908" s="140" t="s">
        <v>6399</v>
      </c>
      <c r="D1908" s="140" t="s">
        <v>7925</v>
      </c>
      <c r="E1908" s="86"/>
      <c r="F1908" s="86" t="s">
        <v>980</v>
      </c>
      <c r="G1908" s="86">
        <v>5</v>
      </c>
      <c r="H1908" s="86" t="s">
        <v>1059</v>
      </c>
      <c r="I1908" s="86" t="s">
        <v>165</v>
      </c>
      <c r="J1908" s="86" t="s">
        <v>35</v>
      </c>
      <c r="K1908" s="86" t="s">
        <v>220</v>
      </c>
      <c r="L1908" s="86" t="s">
        <v>45</v>
      </c>
      <c r="M1908" s="86" t="s">
        <v>30</v>
      </c>
      <c r="N1908" s="86" t="s">
        <v>45</v>
      </c>
    </row>
    <row r="1909" spans="1:14" ht="15" customHeight="1">
      <c r="A1909" s="140" t="s">
        <v>2122</v>
      </c>
      <c r="B1909" s="140" t="s">
        <v>10687</v>
      </c>
      <c r="C1909" s="140" t="s">
        <v>6399</v>
      </c>
      <c r="D1909" s="140" t="s">
        <v>7423</v>
      </c>
      <c r="E1909" s="86"/>
      <c r="F1909" s="86" t="s">
        <v>980</v>
      </c>
      <c r="G1909" s="86">
        <v>5</v>
      </c>
      <c r="H1909" s="86" t="s">
        <v>1059</v>
      </c>
      <c r="I1909" s="86" t="s">
        <v>165</v>
      </c>
      <c r="J1909" s="86" t="s">
        <v>35</v>
      </c>
      <c r="K1909" s="86" t="s">
        <v>220</v>
      </c>
      <c r="L1909" s="86" t="s">
        <v>45</v>
      </c>
      <c r="M1909" s="86" t="s">
        <v>30</v>
      </c>
      <c r="N1909" s="86" t="s">
        <v>45</v>
      </c>
    </row>
    <row r="1910" spans="1:14" ht="15" customHeight="1">
      <c r="A1910" s="140" t="s">
        <v>2122</v>
      </c>
      <c r="B1910" s="140" t="s">
        <v>10687</v>
      </c>
      <c r="C1910" s="140" t="s">
        <v>6399</v>
      </c>
      <c r="D1910" s="140" t="s">
        <v>7926</v>
      </c>
      <c r="E1910" s="86"/>
      <c r="F1910" s="86" t="s">
        <v>980</v>
      </c>
      <c r="G1910" s="86">
        <v>5</v>
      </c>
      <c r="H1910" s="86" t="s">
        <v>1059</v>
      </c>
      <c r="I1910" s="86" t="s">
        <v>165</v>
      </c>
      <c r="J1910" s="86" t="s">
        <v>191</v>
      </c>
      <c r="K1910" s="86" t="s">
        <v>220</v>
      </c>
      <c r="L1910" s="86" t="s">
        <v>45</v>
      </c>
      <c r="M1910" s="86" t="s">
        <v>30</v>
      </c>
      <c r="N1910" s="86" t="s">
        <v>45</v>
      </c>
    </row>
    <row r="1911" spans="1:14" ht="15" customHeight="1">
      <c r="A1911" s="140" t="s">
        <v>2122</v>
      </c>
      <c r="B1911" s="140" t="s">
        <v>10687</v>
      </c>
      <c r="C1911" s="140" t="s">
        <v>5986</v>
      </c>
      <c r="D1911" s="140" t="s">
        <v>5984</v>
      </c>
      <c r="E1911" s="86"/>
      <c r="F1911" s="86" t="s">
        <v>980</v>
      </c>
      <c r="G1911" s="86">
        <v>5</v>
      </c>
      <c r="H1911" s="86" t="s">
        <v>1057</v>
      </c>
      <c r="I1911" s="86" t="s">
        <v>192</v>
      </c>
      <c r="J1911" s="86" t="s">
        <v>35</v>
      </c>
      <c r="K1911" s="86" t="s">
        <v>220</v>
      </c>
      <c r="L1911" s="86" t="s">
        <v>45</v>
      </c>
      <c r="M1911" s="86" t="s">
        <v>30</v>
      </c>
      <c r="N1911" s="86" t="s">
        <v>45</v>
      </c>
    </row>
    <row r="1912" spans="1:14" ht="15" customHeight="1">
      <c r="A1912" s="140" t="s">
        <v>2122</v>
      </c>
      <c r="B1912" s="140" t="s">
        <v>10687</v>
      </c>
      <c r="C1912" s="140" t="s">
        <v>5986</v>
      </c>
      <c r="D1912" s="140" t="s">
        <v>5985</v>
      </c>
      <c r="E1912" s="86"/>
      <c r="F1912" s="86" t="s">
        <v>980</v>
      </c>
      <c r="G1912" s="86">
        <v>5</v>
      </c>
      <c r="H1912" s="86" t="s">
        <v>1059</v>
      </c>
      <c r="I1912" s="86" t="s">
        <v>192</v>
      </c>
      <c r="J1912" s="86" t="s">
        <v>35</v>
      </c>
      <c r="K1912" s="86" t="s">
        <v>220</v>
      </c>
      <c r="L1912" s="86" t="s">
        <v>45</v>
      </c>
      <c r="M1912" s="86" t="s">
        <v>30</v>
      </c>
      <c r="N1912" s="86" t="s">
        <v>45</v>
      </c>
    </row>
    <row r="1913" spans="1:14" ht="15" customHeight="1">
      <c r="A1913" s="140" t="s">
        <v>2122</v>
      </c>
      <c r="B1913" s="140" t="s">
        <v>10687</v>
      </c>
      <c r="C1913" s="140" t="s">
        <v>7372</v>
      </c>
      <c r="D1913" s="140" t="s">
        <v>9164</v>
      </c>
      <c r="E1913" s="86"/>
      <c r="F1913" s="86" t="s">
        <v>982</v>
      </c>
      <c r="G1913" s="86">
        <v>4</v>
      </c>
      <c r="H1913" s="86" t="s">
        <v>1057</v>
      </c>
      <c r="I1913" s="86" t="s">
        <v>192</v>
      </c>
      <c r="J1913" s="86" t="s">
        <v>35</v>
      </c>
      <c r="K1913" s="86" t="s">
        <v>220</v>
      </c>
      <c r="L1913" s="86" t="s">
        <v>45</v>
      </c>
      <c r="M1913" s="86" t="s">
        <v>45</v>
      </c>
      <c r="N1913" s="86" t="s">
        <v>30</v>
      </c>
    </row>
    <row r="1914" spans="1:14" ht="15" customHeight="1">
      <c r="A1914" s="140" t="s">
        <v>2122</v>
      </c>
      <c r="B1914" s="140" t="s">
        <v>10687</v>
      </c>
      <c r="C1914" s="140" t="s">
        <v>7372</v>
      </c>
      <c r="D1914" s="140" t="s">
        <v>8826</v>
      </c>
      <c r="E1914" s="86"/>
      <c r="F1914" s="86" t="s">
        <v>982</v>
      </c>
      <c r="G1914" s="86">
        <v>4</v>
      </c>
      <c r="H1914" s="86" t="s">
        <v>1059</v>
      </c>
      <c r="I1914" s="86" t="s">
        <v>165</v>
      </c>
      <c r="J1914" s="86" t="s">
        <v>35</v>
      </c>
      <c r="K1914" s="86" t="s">
        <v>220</v>
      </c>
      <c r="L1914" s="86" t="s">
        <v>45</v>
      </c>
      <c r="M1914" s="86" t="s">
        <v>45</v>
      </c>
      <c r="N1914" s="86" t="s">
        <v>45</v>
      </c>
    </row>
    <row r="1915" spans="1:14" ht="15" customHeight="1">
      <c r="A1915" s="140" t="s">
        <v>2122</v>
      </c>
      <c r="B1915" s="140" t="s">
        <v>10687</v>
      </c>
      <c r="C1915" s="140" t="s">
        <v>1320</v>
      </c>
      <c r="D1915" s="140" t="s">
        <v>7927</v>
      </c>
      <c r="E1915" s="86"/>
      <c r="F1915" s="86" t="s">
        <v>980</v>
      </c>
      <c r="G1915" s="86">
        <v>5</v>
      </c>
      <c r="H1915" s="86" t="s">
        <v>1059</v>
      </c>
      <c r="I1915" s="86" t="s">
        <v>165</v>
      </c>
      <c r="J1915" s="86" t="s">
        <v>180</v>
      </c>
      <c r="K1915" s="86" t="s">
        <v>220</v>
      </c>
      <c r="L1915" s="86" t="s">
        <v>30</v>
      </c>
      <c r="M1915" s="86" t="s">
        <v>45</v>
      </c>
      <c r="N1915" s="86" t="s">
        <v>30</v>
      </c>
    </row>
    <row r="1916" spans="1:14" ht="15" customHeight="1">
      <c r="A1916" s="140" t="s">
        <v>2122</v>
      </c>
      <c r="B1916" s="140" t="s">
        <v>10687</v>
      </c>
      <c r="C1916" s="140" t="s">
        <v>1320</v>
      </c>
      <c r="D1916" s="140" t="s">
        <v>7582</v>
      </c>
      <c r="E1916" s="86"/>
      <c r="F1916" s="86" t="s">
        <v>980</v>
      </c>
      <c r="G1916" s="86">
        <v>5</v>
      </c>
      <c r="H1916" s="86" t="s">
        <v>1057</v>
      </c>
      <c r="I1916" s="86" t="s">
        <v>165</v>
      </c>
      <c r="J1916" s="86" t="s">
        <v>23</v>
      </c>
      <c r="K1916" s="86" t="s">
        <v>220</v>
      </c>
      <c r="L1916" s="86" t="s">
        <v>30</v>
      </c>
      <c r="M1916" s="86" t="s">
        <v>45</v>
      </c>
      <c r="N1916" s="86" t="s">
        <v>45</v>
      </c>
    </row>
    <row r="1917" spans="1:14" ht="15" customHeight="1">
      <c r="A1917" s="140" t="s">
        <v>2122</v>
      </c>
      <c r="B1917" s="140" t="s">
        <v>10687</v>
      </c>
      <c r="C1917" s="140" t="s">
        <v>1320</v>
      </c>
      <c r="D1917" s="140" t="s">
        <v>7581</v>
      </c>
      <c r="E1917" s="86"/>
      <c r="F1917" s="86" t="s">
        <v>980</v>
      </c>
      <c r="G1917" s="86">
        <v>5</v>
      </c>
      <c r="H1917" s="86" t="s">
        <v>1059</v>
      </c>
      <c r="I1917" s="86" t="s">
        <v>165</v>
      </c>
      <c r="J1917" s="86" t="s">
        <v>23</v>
      </c>
      <c r="K1917" s="86" t="s">
        <v>220</v>
      </c>
      <c r="L1917" s="86" t="s">
        <v>30</v>
      </c>
      <c r="M1917" s="86" t="s">
        <v>45</v>
      </c>
      <c r="N1917" s="86" t="s">
        <v>45</v>
      </c>
    </row>
    <row r="1918" spans="1:14" ht="15" customHeight="1">
      <c r="A1918" s="140" t="s">
        <v>2122</v>
      </c>
      <c r="B1918" s="140" t="s">
        <v>10687</v>
      </c>
      <c r="C1918" s="140" t="s">
        <v>1320</v>
      </c>
      <c r="D1918" s="140" t="s">
        <v>7580</v>
      </c>
      <c r="E1918" s="86"/>
      <c r="F1918" s="86" t="s">
        <v>980</v>
      </c>
      <c r="G1918" s="86">
        <v>5</v>
      </c>
      <c r="H1918" s="86" t="s">
        <v>1057</v>
      </c>
      <c r="I1918" s="86" t="s">
        <v>165</v>
      </c>
      <c r="J1918" s="86" t="s">
        <v>187</v>
      </c>
      <c r="K1918" s="86" t="s">
        <v>220</v>
      </c>
      <c r="L1918" s="86" t="s">
        <v>30</v>
      </c>
      <c r="M1918" s="86" t="s">
        <v>45</v>
      </c>
      <c r="N1918" s="86" t="s">
        <v>45</v>
      </c>
    </row>
    <row r="1919" spans="1:14" ht="15" customHeight="1">
      <c r="A1919" s="140" t="s">
        <v>2122</v>
      </c>
      <c r="B1919" s="140" t="s">
        <v>10687</v>
      </c>
      <c r="C1919" s="140" t="s">
        <v>1320</v>
      </c>
      <c r="D1919" s="140" t="s">
        <v>7579</v>
      </c>
      <c r="E1919" s="86"/>
      <c r="F1919" s="86" t="s">
        <v>980</v>
      </c>
      <c r="G1919" s="86">
        <v>5</v>
      </c>
      <c r="H1919" s="86" t="s">
        <v>1059</v>
      </c>
      <c r="I1919" s="86" t="s">
        <v>165</v>
      </c>
      <c r="J1919" s="86" t="s">
        <v>187</v>
      </c>
      <c r="K1919" s="86" t="s">
        <v>220</v>
      </c>
      <c r="L1919" s="86" t="s">
        <v>30</v>
      </c>
      <c r="M1919" s="86" t="s">
        <v>45</v>
      </c>
      <c r="N1919" s="86" t="s">
        <v>45</v>
      </c>
    </row>
    <row r="1920" spans="1:14" ht="15" customHeight="1">
      <c r="A1920" s="140" t="s">
        <v>2122</v>
      </c>
      <c r="B1920" s="140" t="s">
        <v>10687</v>
      </c>
      <c r="C1920" s="140" t="s">
        <v>1320</v>
      </c>
      <c r="D1920" s="140" t="s">
        <v>8828</v>
      </c>
      <c r="E1920" s="86"/>
      <c r="F1920" s="86" t="s">
        <v>981</v>
      </c>
      <c r="G1920" s="86">
        <v>1</v>
      </c>
      <c r="H1920" s="86" t="s">
        <v>1059</v>
      </c>
      <c r="I1920" s="86" t="s">
        <v>57</v>
      </c>
      <c r="J1920" s="86" t="s">
        <v>191</v>
      </c>
      <c r="K1920" s="86" t="s">
        <v>220</v>
      </c>
      <c r="L1920" s="86" t="s">
        <v>45</v>
      </c>
      <c r="M1920" s="86" t="s">
        <v>45</v>
      </c>
      <c r="N1920" s="86" t="s">
        <v>30</v>
      </c>
    </row>
    <row r="1921" spans="1:14" ht="15" customHeight="1">
      <c r="A1921" s="140" t="s">
        <v>2122</v>
      </c>
      <c r="B1921" s="140" t="s">
        <v>10687</v>
      </c>
      <c r="C1921" s="140" t="s">
        <v>1320</v>
      </c>
      <c r="D1921" s="140" t="s">
        <v>7578</v>
      </c>
      <c r="E1921" s="86"/>
      <c r="F1921" s="86" t="s">
        <v>979</v>
      </c>
      <c r="G1921" s="86">
        <v>3</v>
      </c>
      <c r="H1921" s="86" t="s">
        <v>1059</v>
      </c>
      <c r="I1921" s="86" t="s">
        <v>36</v>
      </c>
      <c r="J1921" s="86" t="s">
        <v>191</v>
      </c>
      <c r="K1921" s="86" t="s">
        <v>221</v>
      </c>
      <c r="L1921" s="86" t="s">
        <v>30</v>
      </c>
      <c r="M1921" s="86" t="s">
        <v>45</v>
      </c>
      <c r="N1921" s="86" t="s">
        <v>45</v>
      </c>
    </row>
    <row r="1922" spans="1:14" ht="15" customHeight="1">
      <c r="A1922" s="140" t="s">
        <v>2122</v>
      </c>
      <c r="B1922" s="140" t="s">
        <v>10687</v>
      </c>
      <c r="C1922" s="140" t="s">
        <v>1320</v>
      </c>
      <c r="D1922" s="140" t="s">
        <v>7577</v>
      </c>
      <c r="E1922" s="86"/>
      <c r="F1922" s="86" t="s">
        <v>979</v>
      </c>
      <c r="G1922" s="86">
        <v>3</v>
      </c>
      <c r="H1922" s="86" t="s">
        <v>1061</v>
      </c>
      <c r="I1922" s="86" t="s">
        <v>36</v>
      </c>
      <c r="J1922" s="86" t="s">
        <v>191</v>
      </c>
      <c r="K1922" s="86" t="s">
        <v>221</v>
      </c>
      <c r="L1922" s="86" t="s">
        <v>30</v>
      </c>
      <c r="M1922" s="86" t="s">
        <v>45</v>
      </c>
      <c r="N1922" s="86" t="s">
        <v>30</v>
      </c>
    </row>
    <row r="1923" spans="1:14" ht="15" customHeight="1">
      <c r="A1923" s="140" t="s">
        <v>2122</v>
      </c>
      <c r="B1923" s="140" t="s">
        <v>10687</v>
      </c>
      <c r="C1923" s="140" t="s">
        <v>1320</v>
      </c>
      <c r="D1923" s="140" t="s">
        <v>6392</v>
      </c>
      <c r="E1923" s="86"/>
      <c r="F1923" s="86" t="s">
        <v>979</v>
      </c>
      <c r="G1923" s="86">
        <v>3</v>
      </c>
      <c r="H1923" s="86" t="s">
        <v>1057</v>
      </c>
      <c r="I1923" s="86" t="s">
        <v>36</v>
      </c>
      <c r="J1923" s="86" t="s">
        <v>191</v>
      </c>
      <c r="K1923" s="86" t="s">
        <v>221</v>
      </c>
      <c r="L1923" s="86" t="s">
        <v>30</v>
      </c>
      <c r="M1923" s="86" t="s">
        <v>45</v>
      </c>
      <c r="N1923" s="86" t="s">
        <v>30</v>
      </c>
    </row>
    <row r="1924" spans="1:14" ht="15" customHeight="1">
      <c r="A1924" s="140" t="s">
        <v>2122</v>
      </c>
      <c r="B1924" s="140" t="s">
        <v>10687</v>
      </c>
      <c r="C1924" s="140" t="s">
        <v>6733</v>
      </c>
      <c r="D1924" s="140" t="s">
        <v>7656</v>
      </c>
      <c r="E1924" s="86"/>
      <c r="F1924" s="86" t="s">
        <v>979</v>
      </c>
      <c r="G1924" s="86">
        <v>3</v>
      </c>
      <c r="H1924" s="86" t="s">
        <v>1057</v>
      </c>
      <c r="I1924" s="86" t="s">
        <v>192</v>
      </c>
      <c r="J1924" s="86" t="s">
        <v>180</v>
      </c>
      <c r="K1924" s="86" t="s">
        <v>220</v>
      </c>
      <c r="L1924" s="86" t="s">
        <v>30</v>
      </c>
      <c r="M1924" s="86" t="s">
        <v>45</v>
      </c>
      <c r="N1924" s="86" t="s">
        <v>30</v>
      </c>
    </row>
    <row r="1925" spans="1:14" ht="15" customHeight="1">
      <c r="A1925" s="140" t="s">
        <v>2122</v>
      </c>
      <c r="B1925" s="140" t="s">
        <v>10687</v>
      </c>
      <c r="C1925" s="140" t="s">
        <v>6733</v>
      </c>
      <c r="D1925" s="140" t="s">
        <v>7928</v>
      </c>
      <c r="E1925" s="86"/>
      <c r="F1925" s="86" t="s">
        <v>980</v>
      </c>
      <c r="G1925" s="86">
        <v>5</v>
      </c>
      <c r="H1925" s="86" t="s">
        <v>1059</v>
      </c>
      <c r="I1925" s="86" t="s">
        <v>165</v>
      </c>
      <c r="J1925" s="86" t="s">
        <v>180</v>
      </c>
      <c r="K1925" s="86" t="s">
        <v>220</v>
      </c>
      <c r="L1925" s="86" t="s">
        <v>45</v>
      </c>
      <c r="M1925" s="86" t="s">
        <v>45</v>
      </c>
      <c r="N1925" s="86" t="s">
        <v>45</v>
      </c>
    </row>
    <row r="1926" spans="1:14" ht="15" customHeight="1">
      <c r="A1926" s="140" t="s">
        <v>2122</v>
      </c>
      <c r="B1926" s="140" t="s">
        <v>10687</v>
      </c>
      <c r="C1926" s="140" t="s">
        <v>6733</v>
      </c>
      <c r="D1926" s="140" t="s">
        <v>7929</v>
      </c>
      <c r="E1926" s="86"/>
      <c r="F1926" s="86" t="s">
        <v>980</v>
      </c>
      <c r="G1926" s="86">
        <v>5</v>
      </c>
      <c r="H1926" s="86" t="s">
        <v>1057</v>
      </c>
      <c r="I1926" s="86" t="s">
        <v>165</v>
      </c>
      <c r="J1926" s="86" t="s">
        <v>180</v>
      </c>
      <c r="K1926" s="86" t="s">
        <v>220</v>
      </c>
      <c r="L1926" s="86" t="s">
        <v>30</v>
      </c>
      <c r="M1926" s="86" t="s">
        <v>45</v>
      </c>
      <c r="N1926" s="86" t="s">
        <v>30</v>
      </c>
    </row>
    <row r="1927" spans="1:14" ht="15" customHeight="1">
      <c r="A1927" s="140" t="s">
        <v>2122</v>
      </c>
      <c r="B1927" s="140" t="s">
        <v>10687</v>
      </c>
      <c r="C1927" s="140" t="s">
        <v>6733</v>
      </c>
      <c r="D1927" s="140" t="s">
        <v>7930</v>
      </c>
      <c r="E1927" s="86"/>
      <c r="F1927" s="86" t="s">
        <v>980</v>
      </c>
      <c r="G1927" s="86">
        <v>5</v>
      </c>
      <c r="H1927" s="86" t="s">
        <v>1059</v>
      </c>
      <c r="I1927" s="86" t="s">
        <v>165</v>
      </c>
      <c r="J1927" s="86" t="s">
        <v>22</v>
      </c>
      <c r="K1927" s="86" t="s">
        <v>220</v>
      </c>
      <c r="L1927" s="86" t="s">
        <v>45</v>
      </c>
      <c r="M1927" s="86" t="s">
        <v>45</v>
      </c>
      <c r="N1927" s="86" t="s">
        <v>45</v>
      </c>
    </row>
    <row r="1928" spans="1:14" ht="15" customHeight="1">
      <c r="A1928" s="140" t="s">
        <v>2122</v>
      </c>
      <c r="B1928" s="140" t="s">
        <v>10687</v>
      </c>
      <c r="C1928" s="140" t="s">
        <v>6733</v>
      </c>
      <c r="D1928" s="140" t="s">
        <v>7931</v>
      </c>
      <c r="E1928" s="86"/>
      <c r="F1928" s="86" t="s">
        <v>980</v>
      </c>
      <c r="G1928" s="86">
        <v>5</v>
      </c>
      <c r="H1928" s="86" t="s">
        <v>1059</v>
      </c>
      <c r="I1928" s="86" t="s">
        <v>165</v>
      </c>
      <c r="J1928" s="86" t="s">
        <v>42</v>
      </c>
      <c r="K1928" s="86" t="s">
        <v>220</v>
      </c>
      <c r="L1928" s="86" t="s">
        <v>45</v>
      </c>
      <c r="M1928" s="86" t="s">
        <v>45</v>
      </c>
      <c r="N1928" s="86" t="s">
        <v>45</v>
      </c>
    </row>
    <row r="1929" spans="1:14" ht="15" customHeight="1">
      <c r="A1929" s="140" t="s">
        <v>2122</v>
      </c>
      <c r="B1929" s="140" t="s">
        <v>10687</v>
      </c>
      <c r="C1929" s="140" t="s">
        <v>6733</v>
      </c>
      <c r="D1929" s="140" t="s">
        <v>12581</v>
      </c>
      <c r="E1929" s="86"/>
      <c r="F1929" s="86" t="s">
        <v>980</v>
      </c>
      <c r="G1929" s="86">
        <v>5</v>
      </c>
      <c r="H1929" s="86" t="s">
        <v>1057</v>
      </c>
      <c r="I1929" s="86" t="s">
        <v>165</v>
      </c>
      <c r="J1929" s="86" t="s">
        <v>22</v>
      </c>
      <c r="K1929" s="86" t="s">
        <v>220</v>
      </c>
      <c r="L1929" s="86" t="s">
        <v>30</v>
      </c>
      <c r="M1929" s="86" t="s">
        <v>45</v>
      </c>
      <c r="N1929" s="86" t="s">
        <v>45</v>
      </c>
    </row>
    <row r="1930" spans="1:14" ht="15" customHeight="1">
      <c r="A1930" s="140" t="s">
        <v>2122</v>
      </c>
      <c r="B1930" s="140" t="s">
        <v>10687</v>
      </c>
      <c r="C1930" s="140" t="s">
        <v>6733</v>
      </c>
      <c r="D1930" s="140" t="s">
        <v>7932</v>
      </c>
      <c r="E1930" s="86"/>
      <c r="F1930" s="86" t="s">
        <v>980</v>
      </c>
      <c r="G1930" s="86">
        <v>5</v>
      </c>
      <c r="H1930" s="86" t="s">
        <v>1057</v>
      </c>
      <c r="I1930" s="86" t="s">
        <v>165</v>
      </c>
      <c r="J1930" s="86" t="s">
        <v>42</v>
      </c>
      <c r="K1930" s="86" t="s">
        <v>220</v>
      </c>
      <c r="L1930" s="86" t="s">
        <v>30</v>
      </c>
      <c r="M1930" s="86" t="s">
        <v>45</v>
      </c>
      <c r="N1930" s="86" t="s">
        <v>45</v>
      </c>
    </row>
    <row r="1931" spans="1:14" ht="15" customHeight="1">
      <c r="A1931" s="140" t="s">
        <v>2122</v>
      </c>
      <c r="B1931" s="140" t="s">
        <v>10687</v>
      </c>
      <c r="C1931" s="818" t="s">
        <v>1321</v>
      </c>
      <c r="D1931" s="140" t="s">
        <v>7576</v>
      </c>
      <c r="E1931" s="86"/>
      <c r="F1931" s="86" t="s">
        <v>982</v>
      </c>
      <c r="G1931" s="86">
        <v>4</v>
      </c>
      <c r="H1931" s="86" t="s">
        <v>1057</v>
      </c>
      <c r="I1931" s="86" t="s">
        <v>165</v>
      </c>
      <c r="J1931" s="86" t="s">
        <v>35</v>
      </c>
      <c r="K1931" s="86" t="s">
        <v>220</v>
      </c>
      <c r="L1931" s="86" t="s">
        <v>30</v>
      </c>
      <c r="M1931" s="86" t="s">
        <v>45</v>
      </c>
      <c r="N1931" s="86" t="s">
        <v>45</v>
      </c>
    </row>
    <row r="1932" spans="1:14" ht="15" customHeight="1">
      <c r="A1932" s="140" t="s">
        <v>2122</v>
      </c>
      <c r="B1932" s="140" t="s">
        <v>10687</v>
      </c>
      <c r="C1932" s="140" t="s">
        <v>5988</v>
      </c>
      <c r="D1932" s="140" t="s">
        <v>7575</v>
      </c>
      <c r="E1932" s="86"/>
      <c r="F1932" s="86" t="s">
        <v>983</v>
      </c>
      <c r="G1932" s="86">
        <v>2</v>
      </c>
      <c r="H1932" s="86" t="s">
        <v>1057</v>
      </c>
      <c r="I1932" s="86" t="s">
        <v>36</v>
      </c>
      <c r="J1932" s="86" t="s">
        <v>35</v>
      </c>
      <c r="K1932" s="86" t="s">
        <v>220</v>
      </c>
      <c r="L1932" s="86" t="s">
        <v>30</v>
      </c>
      <c r="M1932" s="86" t="s">
        <v>45</v>
      </c>
      <c r="N1932" s="86" t="s">
        <v>30</v>
      </c>
    </row>
    <row r="1933" spans="1:14" ht="15" customHeight="1">
      <c r="A1933" s="140" t="s">
        <v>2122</v>
      </c>
      <c r="B1933" s="140" t="s">
        <v>10687</v>
      </c>
      <c r="C1933" s="140" t="s">
        <v>5988</v>
      </c>
      <c r="D1933" s="140" t="s">
        <v>7574</v>
      </c>
      <c r="E1933" s="86"/>
      <c r="F1933" s="86" t="s">
        <v>980</v>
      </c>
      <c r="G1933" s="86">
        <v>5</v>
      </c>
      <c r="H1933" s="86" t="s">
        <v>1057</v>
      </c>
      <c r="I1933" s="86" t="s">
        <v>165</v>
      </c>
      <c r="J1933" s="86" t="s">
        <v>35</v>
      </c>
      <c r="K1933" s="86" t="s">
        <v>219</v>
      </c>
      <c r="L1933" s="86" t="s">
        <v>30</v>
      </c>
      <c r="M1933" s="86" t="s">
        <v>45</v>
      </c>
      <c r="N1933" s="86" t="s">
        <v>45</v>
      </c>
    </row>
    <row r="1934" spans="1:14" ht="15" customHeight="1">
      <c r="A1934" s="140" t="s">
        <v>2122</v>
      </c>
      <c r="B1934" s="140" t="s">
        <v>10687</v>
      </c>
      <c r="C1934" s="140" t="s">
        <v>5988</v>
      </c>
      <c r="D1934" s="140" t="s">
        <v>7573</v>
      </c>
      <c r="E1934" s="86"/>
      <c r="F1934" s="86" t="s">
        <v>980</v>
      </c>
      <c r="G1934" s="86">
        <v>5</v>
      </c>
      <c r="H1934" s="86" t="s">
        <v>1059</v>
      </c>
      <c r="I1934" s="86" t="s">
        <v>165</v>
      </c>
      <c r="J1934" s="86" t="s">
        <v>35</v>
      </c>
      <c r="K1934" s="86" t="s">
        <v>219</v>
      </c>
      <c r="L1934" s="86" t="s">
        <v>30</v>
      </c>
      <c r="M1934" s="86" t="s">
        <v>45</v>
      </c>
      <c r="N1934" s="86" t="s">
        <v>45</v>
      </c>
    </row>
    <row r="1935" spans="1:14" ht="15" customHeight="1">
      <c r="A1935" s="140" t="s">
        <v>2122</v>
      </c>
      <c r="B1935" s="140" t="s">
        <v>10687</v>
      </c>
      <c r="C1935" s="140" t="s">
        <v>5987</v>
      </c>
      <c r="D1935" s="140" t="s">
        <v>7572</v>
      </c>
      <c r="E1935" s="86"/>
      <c r="F1935" s="86" t="s">
        <v>980</v>
      </c>
      <c r="G1935" s="86">
        <v>5</v>
      </c>
      <c r="H1935" s="86" t="s">
        <v>1061</v>
      </c>
      <c r="I1935" s="86" t="s">
        <v>165</v>
      </c>
      <c r="J1935" s="86" t="s">
        <v>35</v>
      </c>
      <c r="K1935" s="86" t="s">
        <v>220</v>
      </c>
      <c r="L1935" s="86" t="s">
        <v>45</v>
      </c>
      <c r="M1935" s="86" t="s">
        <v>30</v>
      </c>
      <c r="N1935" s="86" t="s">
        <v>45</v>
      </c>
    </row>
    <row r="1936" spans="1:14" ht="15" customHeight="1">
      <c r="A1936" s="140" t="s">
        <v>2122</v>
      </c>
      <c r="B1936" s="140" t="s">
        <v>10687</v>
      </c>
      <c r="C1936" s="140" t="s">
        <v>10274</v>
      </c>
      <c r="D1936" s="140" t="s">
        <v>10275</v>
      </c>
      <c r="E1936" s="86"/>
      <c r="F1936" s="86" t="s">
        <v>980</v>
      </c>
      <c r="G1936" s="86">
        <v>5</v>
      </c>
      <c r="H1936" s="86" t="s">
        <v>1059</v>
      </c>
      <c r="I1936" s="86" t="s">
        <v>165</v>
      </c>
      <c r="J1936" s="86" t="s">
        <v>35</v>
      </c>
      <c r="K1936" s="86" t="s">
        <v>220</v>
      </c>
      <c r="L1936" s="86" t="s">
        <v>45</v>
      </c>
      <c r="M1936" s="86" t="s">
        <v>30</v>
      </c>
      <c r="N1936" s="86" t="s">
        <v>30</v>
      </c>
    </row>
    <row r="1937" spans="1:14" ht="15" customHeight="1">
      <c r="A1937" s="140" t="s">
        <v>2122</v>
      </c>
      <c r="B1937" s="140" t="s">
        <v>10687</v>
      </c>
      <c r="C1937" s="140" t="s">
        <v>10274</v>
      </c>
      <c r="D1937" s="140" t="s">
        <v>10276</v>
      </c>
      <c r="E1937" s="86"/>
      <c r="F1937" s="86" t="s">
        <v>980</v>
      </c>
      <c r="G1937" s="86">
        <v>5</v>
      </c>
      <c r="H1937" s="86" t="s">
        <v>1059</v>
      </c>
      <c r="I1937" s="86" t="s">
        <v>165</v>
      </c>
      <c r="J1937" s="86" t="s">
        <v>35</v>
      </c>
      <c r="K1937" s="86" t="s">
        <v>7744</v>
      </c>
      <c r="L1937" s="86" t="s">
        <v>45</v>
      </c>
      <c r="M1937" s="86" t="s">
        <v>30</v>
      </c>
      <c r="N1937" s="86" t="s">
        <v>45</v>
      </c>
    </row>
    <row r="1938" spans="1:14" ht="15" customHeight="1">
      <c r="A1938" s="140" t="s">
        <v>2122</v>
      </c>
      <c r="B1938" s="140" t="s">
        <v>10687</v>
      </c>
      <c r="C1938" s="140" t="s">
        <v>7587</v>
      </c>
      <c r="D1938" s="140" t="s">
        <v>7588</v>
      </c>
      <c r="E1938" s="86"/>
      <c r="F1938" s="86" t="s">
        <v>980</v>
      </c>
      <c r="G1938" s="86">
        <v>5</v>
      </c>
      <c r="H1938" s="86" t="s">
        <v>1059</v>
      </c>
      <c r="I1938" s="86" t="s">
        <v>165</v>
      </c>
      <c r="J1938" s="86" t="s">
        <v>35</v>
      </c>
      <c r="K1938" s="86" t="s">
        <v>227</v>
      </c>
      <c r="L1938" s="86" t="s">
        <v>45</v>
      </c>
      <c r="M1938" s="86" t="s">
        <v>30</v>
      </c>
      <c r="N1938" s="86" t="s">
        <v>45</v>
      </c>
    </row>
    <row r="1939" spans="1:14" ht="15" customHeight="1">
      <c r="A1939" s="140" t="s">
        <v>2122</v>
      </c>
      <c r="B1939" s="140" t="s">
        <v>10687</v>
      </c>
      <c r="C1939" s="140" t="s">
        <v>1330</v>
      </c>
      <c r="D1939" s="140" t="s">
        <v>7571</v>
      </c>
      <c r="E1939" s="86"/>
      <c r="F1939" s="86" t="s">
        <v>979</v>
      </c>
      <c r="G1939" s="86">
        <v>3</v>
      </c>
      <c r="H1939" s="86" t="s">
        <v>1059</v>
      </c>
      <c r="I1939" s="86" t="s">
        <v>192</v>
      </c>
      <c r="J1939" s="86" t="s">
        <v>180</v>
      </c>
      <c r="K1939" s="86" t="s">
        <v>220</v>
      </c>
      <c r="L1939" s="86" t="s">
        <v>30</v>
      </c>
      <c r="M1939" s="86" t="s">
        <v>45</v>
      </c>
      <c r="N1939" s="86" t="s">
        <v>45</v>
      </c>
    </row>
    <row r="1940" spans="1:14" ht="15" customHeight="1">
      <c r="A1940" s="140" t="s">
        <v>2122</v>
      </c>
      <c r="B1940" s="140" t="s">
        <v>10687</v>
      </c>
      <c r="C1940" s="140" t="s">
        <v>1330</v>
      </c>
      <c r="D1940" s="140" t="s">
        <v>7570</v>
      </c>
      <c r="E1940" s="86"/>
      <c r="F1940" s="86" t="s">
        <v>979</v>
      </c>
      <c r="G1940" s="86">
        <v>3</v>
      </c>
      <c r="H1940" s="86" t="s">
        <v>1057</v>
      </c>
      <c r="I1940" s="86" t="s">
        <v>192</v>
      </c>
      <c r="J1940" s="86" t="s">
        <v>180</v>
      </c>
      <c r="K1940" s="86" t="s">
        <v>220</v>
      </c>
      <c r="L1940" s="86" t="s">
        <v>30</v>
      </c>
      <c r="M1940" s="86" t="s">
        <v>45</v>
      </c>
      <c r="N1940" s="86" t="s">
        <v>30</v>
      </c>
    </row>
    <row r="1941" spans="1:14" ht="15" customHeight="1">
      <c r="A1941" s="140" t="s">
        <v>2122</v>
      </c>
      <c r="B1941" s="140" t="s">
        <v>10687</v>
      </c>
      <c r="C1941" s="140" t="s">
        <v>4803</v>
      </c>
      <c r="D1941" s="140" t="s">
        <v>7933</v>
      </c>
      <c r="E1941" s="86"/>
      <c r="F1941" s="86" t="s">
        <v>980</v>
      </c>
      <c r="G1941" s="86">
        <v>5</v>
      </c>
      <c r="H1941" s="86" t="s">
        <v>1057</v>
      </c>
      <c r="I1941" s="86" t="s">
        <v>165</v>
      </c>
      <c r="J1941" s="86" t="s">
        <v>35</v>
      </c>
      <c r="K1941" s="86" t="s">
        <v>24</v>
      </c>
      <c r="L1941" s="86" t="s">
        <v>45</v>
      </c>
      <c r="M1941" s="86" t="s">
        <v>45</v>
      </c>
      <c r="N1941" s="86" t="s">
        <v>45</v>
      </c>
    </row>
    <row r="1942" spans="1:14" ht="15" customHeight="1">
      <c r="A1942" s="140" t="s">
        <v>2122</v>
      </c>
      <c r="B1942" s="140" t="s">
        <v>10687</v>
      </c>
      <c r="C1942" s="140" t="s">
        <v>4803</v>
      </c>
      <c r="D1942" s="140" t="s">
        <v>7934</v>
      </c>
      <c r="E1942" s="86"/>
      <c r="F1942" s="86" t="s">
        <v>980</v>
      </c>
      <c r="G1942" s="86">
        <v>5</v>
      </c>
      <c r="H1942" s="86" t="s">
        <v>1059</v>
      </c>
      <c r="I1942" s="86" t="s">
        <v>165</v>
      </c>
      <c r="J1942" s="86" t="s">
        <v>35</v>
      </c>
      <c r="K1942" s="86" t="s">
        <v>24</v>
      </c>
      <c r="L1942" s="86" t="s">
        <v>45</v>
      </c>
      <c r="M1942" s="86" t="s">
        <v>45</v>
      </c>
      <c r="N1942" s="86" t="s">
        <v>45</v>
      </c>
    </row>
    <row r="1943" spans="1:14" ht="15" customHeight="1">
      <c r="A1943" s="140" t="s">
        <v>2122</v>
      </c>
      <c r="B1943" s="140" t="s">
        <v>10687</v>
      </c>
      <c r="C1943" s="140" t="s">
        <v>4803</v>
      </c>
      <c r="D1943" s="140" t="s">
        <v>8827</v>
      </c>
      <c r="E1943" s="86"/>
      <c r="F1943" s="86" t="s">
        <v>980</v>
      </c>
      <c r="G1943" s="86">
        <v>5</v>
      </c>
      <c r="H1943" s="86" t="s">
        <v>1059</v>
      </c>
      <c r="I1943" s="86" t="s">
        <v>165</v>
      </c>
      <c r="J1943" s="86" t="s">
        <v>35</v>
      </c>
      <c r="K1943" s="86" t="s">
        <v>223</v>
      </c>
      <c r="L1943" s="86" t="s">
        <v>45</v>
      </c>
      <c r="M1943" s="86" t="s">
        <v>45</v>
      </c>
      <c r="N1943" s="86" t="s">
        <v>30</v>
      </c>
    </row>
    <row r="1944" spans="1:14" ht="15" customHeight="1">
      <c r="A1944" s="140" t="s">
        <v>2122</v>
      </c>
      <c r="B1944" s="140" t="s">
        <v>10687</v>
      </c>
      <c r="C1944" s="140" t="s">
        <v>1329</v>
      </c>
      <c r="D1944" s="140" t="s">
        <v>8629</v>
      </c>
      <c r="E1944" s="86"/>
      <c r="F1944" s="86" t="s">
        <v>982</v>
      </c>
      <c r="G1944" s="86">
        <v>4</v>
      </c>
      <c r="H1944" s="86" t="s">
        <v>1057</v>
      </c>
      <c r="I1944" s="86" t="s">
        <v>165</v>
      </c>
      <c r="J1944" s="86" t="s">
        <v>191</v>
      </c>
      <c r="K1944" s="86" t="s">
        <v>220</v>
      </c>
      <c r="L1944" s="86" t="s">
        <v>30</v>
      </c>
      <c r="M1944" s="86" t="s">
        <v>45</v>
      </c>
      <c r="N1944" s="86" t="s">
        <v>45</v>
      </c>
    </row>
    <row r="1945" spans="1:14" ht="15" customHeight="1">
      <c r="A1945" s="140" t="s">
        <v>2122</v>
      </c>
      <c r="B1945" s="140" t="s">
        <v>10687</v>
      </c>
      <c r="C1945" s="140" t="s">
        <v>1329</v>
      </c>
      <c r="D1945" s="140" t="s">
        <v>8530</v>
      </c>
      <c r="E1945" s="86"/>
      <c r="F1945" s="86" t="s">
        <v>981</v>
      </c>
      <c r="G1945" s="86">
        <v>1</v>
      </c>
      <c r="H1945" s="86" t="s">
        <v>1057</v>
      </c>
      <c r="I1945" s="86" t="s">
        <v>57</v>
      </c>
      <c r="J1945" s="86" t="s">
        <v>25</v>
      </c>
      <c r="K1945" s="86" t="s">
        <v>220</v>
      </c>
      <c r="L1945" s="86" t="s">
        <v>30</v>
      </c>
      <c r="M1945" s="86" t="s">
        <v>45</v>
      </c>
      <c r="N1945" s="86" t="s">
        <v>45</v>
      </c>
    </row>
    <row r="1946" spans="1:14" ht="15" customHeight="1">
      <c r="A1946" s="140" t="s">
        <v>2122</v>
      </c>
      <c r="B1946" s="140" t="s">
        <v>10687</v>
      </c>
      <c r="C1946" s="140" t="s">
        <v>8309</v>
      </c>
      <c r="D1946" s="140" t="s">
        <v>8307</v>
      </c>
      <c r="E1946" s="86"/>
      <c r="F1946" s="86" t="s">
        <v>980</v>
      </c>
      <c r="G1946" s="86">
        <v>5</v>
      </c>
      <c r="H1946" s="86" t="s">
        <v>1059</v>
      </c>
      <c r="I1946" s="86" t="s">
        <v>165</v>
      </c>
      <c r="J1946" s="86" t="s">
        <v>23</v>
      </c>
      <c r="K1946" s="86" t="s">
        <v>220</v>
      </c>
      <c r="L1946" s="86" t="s">
        <v>45</v>
      </c>
      <c r="M1946" s="86" t="s">
        <v>45</v>
      </c>
      <c r="N1946" s="86" t="s">
        <v>45</v>
      </c>
    </row>
    <row r="1947" spans="1:14" ht="15" customHeight="1">
      <c r="A1947" s="140" t="s">
        <v>2122</v>
      </c>
      <c r="B1947" s="140" t="s">
        <v>10687</v>
      </c>
      <c r="C1947" s="140" t="s">
        <v>8309</v>
      </c>
      <c r="D1947" s="140" t="s">
        <v>8308</v>
      </c>
      <c r="E1947" s="86"/>
      <c r="F1947" s="86" t="s">
        <v>980</v>
      </c>
      <c r="G1947" s="86">
        <v>5</v>
      </c>
      <c r="H1947" s="86" t="s">
        <v>1060</v>
      </c>
      <c r="I1947" s="86" t="s">
        <v>165</v>
      </c>
      <c r="J1947" s="86" t="s">
        <v>187</v>
      </c>
      <c r="K1947" s="86" t="s">
        <v>220</v>
      </c>
      <c r="L1947" s="86" t="s">
        <v>45</v>
      </c>
      <c r="M1947" s="86" t="s">
        <v>45</v>
      </c>
      <c r="N1947" s="86" t="s">
        <v>45</v>
      </c>
    </row>
    <row r="1948" spans="1:14" ht="15" customHeight="1">
      <c r="A1948" s="140" t="s">
        <v>2122</v>
      </c>
      <c r="B1948" s="140" t="s">
        <v>10687</v>
      </c>
      <c r="C1948" s="140" t="s">
        <v>10859</v>
      </c>
      <c r="D1948" s="140" t="s">
        <v>10856</v>
      </c>
      <c r="E1948" s="86"/>
      <c r="F1948" s="86" t="s">
        <v>980</v>
      </c>
      <c r="G1948" s="86">
        <v>5</v>
      </c>
      <c r="H1948" s="86" t="s">
        <v>1059</v>
      </c>
      <c r="I1948" s="86" t="s">
        <v>36</v>
      </c>
      <c r="J1948" s="86" t="s">
        <v>35</v>
      </c>
      <c r="K1948" s="86" t="s">
        <v>221</v>
      </c>
      <c r="L1948" s="86" t="s">
        <v>45</v>
      </c>
      <c r="M1948" s="86" t="s">
        <v>30</v>
      </c>
      <c r="N1948" s="86" t="s">
        <v>30</v>
      </c>
    </row>
    <row r="1949" spans="1:14" ht="15" customHeight="1">
      <c r="A1949" s="140" t="s">
        <v>2122</v>
      </c>
      <c r="B1949" s="140" t="s">
        <v>10687</v>
      </c>
      <c r="C1949" s="140" t="s">
        <v>1319</v>
      </c>
      <c r="D1949" s="140" t="s">
        <v>9165</v>
      </c>
      <c r="E1949" s="86"/>
      <c r="F1949" s="86" t="s">
        <v>982</v>
      </c>
      <c r="G1949" s="86">
        <v>4</v>
      </c>
      <c r="H1949" s="86" t="s">
        <v>1057</v>
      </c>
      <c r="I1949" s="86" t="s">
        <v>165</v>
      </c>
      <c r="J1949" s="86" t="s">
        <v>21</v>
      </c>
      <c r="K1949" s="86" t="s">
        <v>220</v>
      </c>
      <c r="L1949" s="86" t="s">
        <v>30</v>
      </c>
      <c r="M1949" s="86" t="s">
        <v>45</v>
      </c>
      <c r="N1949" s="86" t="s">
        <v>30</v>
      </c>
    </row>
    <row r="1950" spans="1:14" ht="15" customHeight="1">
      <c r="A1950" s="140" t="s">
        <v>2122</v>
      </c>
      <c r="B1950" s="140" t="s">
        <v>10687</v>
      </c>
      <c r="C1950" s="140" t="s">
        <v>1319</v>
      </c>
      <c r="D1950" s="140" t="s">
        <v>9166</v>
      </c>
      <c r="E1950" s="86"/>
      <c r="F1950" s="86" t="s">
        <v>980</v>
      </c>
      <c r="G1950" s="86">
        <v>5</v>
      </c>
      <c r="H1950" s="86" t="s">
        <v>1057</v>
      </c>
      <c r="I1950" s="86" t="s">
        <v>165</v>
      </c>
      <c r="J1950" s="86" t="s">
        <v>25</v>
      </c>
      <c r="K1950" s="86" t="s">
        <v>220</v>
      </c>
      <c r="L1950" s="86" t="s">
        <v>30</v>
      </c>
      <c r="M1950" s="86" t="s">
        <v>45</v>
      </c>
      <c r="N1950" s="86" t="s">
        <v>30</v>
      </c>
    </row>
    <row r="1951" spans="1:14" ht="15" customHeight="1">
      <c r="A1951" s="140" t="s">
        <v>2122</v>
      </c>
      <c r="B1951" s="140" t="s">
        <v>10687</v>
      </c>
      <c r="C1951" s="140" t="s">
        <v>1337</v>
      </c>
      <c r="D1951" s="140" t="s">
        <v>9780</v>
      </c>
      <c r="E1951" s="86"/>
      <c r="F1951" s="86" t="s">
        <v>979</v>
      </c>
      <c r="G1951" s="86">
        <v>3</v>
      </c>
      <c r="H1951" s="86" t="s">
        <v>1057</v>
      </c>
      <c r="I1951" s="86" t="s">
        <v>36</v>
      </c>
      <c r="J1951" s="86" t="s">
        <v>35</v>
      </c>
      <c r="K1951" s="86" t="s">
        <v>220</v>
      </c>
      <c r="L1951" s="86" t="s">
        <v>30</v>
      </c>
      <c r="M1951" s="86" t="s">
        <v>45</v>
      </c>
      <c r="N1951" s="86" t="s">
        <v>30</v>
      </c>
    </row>
    <row r="1952" spans="1:14" ht="15" customHeight="1">
      <c r="A1952" s="140" t="s">
        <v>2122</v>
      </c>
      <c r="B1952" s="140" t="s">
        <v>10687</v>
      </c>
      <c r="C1952" s="140" t="s">
        <v>5983</v>
      </c>
      <c r="D1952" s="140" t="s">
        <v>10010</v>
      </c>
      <c r="E1952" s="86"/>
      <c r="F1952" s="86" t="s">
        <v>980</v>
      </c>
      <c r="G1952" s="86">
        <v>5</v>
      </c>
      <c r="H1952" s="86" t="s">
        <v>1058</v>
      </c>
      <c r="I1952" s="86" t="s">
        <v>192</v>
      </c>
      <c r="J1952" s="86" t="s">
        <v>35</v>
      </c>
      <c r="K1952" s="86" t="s">
        <v>220</v>
      </c>
      <c r="L1952" s="86" t="s">
        <v>45</v>
      </c>
      <c r="M1952" s="86" t="s">
        <v>30</v>
      </c>
      <c r="N1952" s="86" t="s">
        <v>45</v>
      </c>
    </row>
    <row r="1953" spans="1:14" ht="15" customHeight="1">
      <c r="A1953" s="140" t="s">
        <v>2122</v>
      </c>
      <c r="B1953" s="140" t="s">
        <v>10687</v>
      </c>
      <c r="C1953" s="140" t="s">
        <v>5983</v>
      </c>
      <c r="D1953" s="140" t="s">
        <v>10011</v>
      </c>
      <c r="E1953" s="86"/>
      <c r="F1953" s="86" t="s">
        <v>980</v>
      </c>
      <c r="G1953" s="86">
        <v>5</v>
      </c>
      <c r="H1953" s="86" t="s">
        <v>1057</v>
      </c>
      <c r="I1953" s="86" t="s">
        <v>192</v>
      </c>
      <c r="J1953" s="86" t="s">
        <v>35</v>
      </c>
      <c r="K1953" s="86" t="s">
        <v>220</v>
      </c>
      <c r="L1953" s="86" t="s">
        <v>45</v>
      </c>
      <c r="M1953" s="86" t="s">
        <v>30</v>
      </c>
      <c r="N1953" s="86" t="s">
        <v>45</v>
      </c>
    </row>
    <row r="1954" spans="1:14" ht="15" customHeight="1">
      <c r="A1954" s="140" t="s">
        <v>2122</v>
      </c>
      <c r="B1954" s="140" t="s">
        <v>10687</v>
      </c>
      <c r="C1954" s="140" t="s">
        <v>5983</v>
      </c>
      <c r="D1954" s="140" t="s">
        <v>10012</v>
      </c>
      <c r="E1954" s="86"/>
      <c r="F1954" s="86" t="s">
        <v>980</v>
      </c>
      <c r="G1954" s="86">
        <v>5</v>
      </c>
      <c r="H1954" s="86" t="s">
        <v>1057</v>
      </c>
      <c r="I1954" s="86" t="s">
        <v>192</v>
      </c>
      <c r="J1954" s="86" t="s">
        <v>35</v>
      </c>
      <c r="K1954" s="86" t="s">
        <v>220</v>
      </c>
      <c r="L1954" s="86" t="s">
        <v>45</v>
      </c>
      <c r="M1954" s="86" t="s">
        <v>30</v>
      </c>
      <c r="N1954" s="86" t="s">
        <v>45</v>
      </c>
    </row>
    <row r="1955" spans="1:14" ht="15" customHeight="1">
      <c r="A1955" s="140" t="s">
        <v>2122</v>
      </c>
      <c r="B1955" s="140" t="s">
        <v>10687</v>
      </c>
      <c r="C1955" s="140" t="s">
        <v>7883</v>
      </c>
      <c r="D1955" s="140" t="s">
        <v>7884</v>
      </c>
      <c r="E1955" s="86"/>
      <c r="F1955" s="86" t="s">
        <v>980</v>
      </c>
      <c r="G1955" s="86">
        <v>5</v>
      </c>
      <c r="H1955" s="86" t="s">
        <v>1059</v>
      </c>
      <c r="I1955" s="86" t="s">
        <v>165</v>
      </c>
      <c r="J1955" s="86" t="s">
        <v>191</v>
      </c>
      <c r="K1955" s="86" t="s">
        <v>220</v>
      </c>
      <c r="L1955" s="86" t="s">
        <v>45</v>
      </c>
      <c r="M1955" s="86" t="s">
        <v>45</v>
      </c>
      <c r="N1955" s="86" t="s">
        <v>45</v>
      </c>
    </row>
    <row r="1956" spans="1:14" ht="15" customHeight="1">
      <c r="A1956" s="140" t="s">
        <v>2122</v>
      </c>
      <c r="B1956" s="140" t="s">
        <v>10687</v>
      </c>
      <c r="C1956" s="140" t="s">
        <v>1340</v>
      </c>
      <c r="D1956" s="140" t="s">
        <v>7569</v>
      </c>
      <c r="E1956" s="86"/>
      <c r="F1956" s="86" t="s">
        <v>980</v>
      </c>
      <c r="G1956" s="86">
        <v>5</v>
      </c>
      <c r="H1956" s="86" t="s">
        <v>1057</v>
      </c>
      <c r="I1956" s="86" t="s">
        <v>165</v>
      </c>
      <c r="J1956" s="86" t="s">
        <v>169</v>
      </c>
      <c r="K1956" s="86" t="s">
        <v>220</v>
      </c>
      <c r="L1956" s="86" t="s">
        <v>30</v>
      </c>
      <c r="M1956" s="86" t="s">
        <v>45</v>
      </c>
      <c r="N1956" s="86" t="s">
        <v>45</v>
      </c>
    </row>
    <row r="1957" spans="1:14" ht="15" customHeight="1">
      <c r="A1957" s="140" t="s">
        <v>2122</v>
      </c>
      <c r="B1957" s="140" t="s">
        <v>10687</v>
      </c>
      <c r="C1957" s="140" t="s">
        <v>1340</v>
      </c>
      <c r="D1957" s="140" t="s">
        <v>7568</v>
      </c>
      <c r="E1957" s="86"/>
      <c r="F1957" s="86" t="s">
        <v>980</v>
      </c>
      <c r="G1957" s="86">
        <v>5</v>
      </c>
      <c r="H1957" s="86" t="s">
        <v>1059</v>
      </c>
      <c r="I1957" s="86" t="s">
        <v>165</v>
      </c>
      <c r="J1957" s="86" t="s">
        <v>169</v>
      </c>
      <c r="K1957" s="86" t="s">
        <v>220</v>
      </c>
      <c r="L1957" s="86" t="s">
        <v>30</v>
      </c>
      <c r="M1957" s="86" t="s">
        <v>45</v>
      </c>
      <c r="N1957" s="86" t="s">
        <v>45</v>
      </c>
    </row>
    <row r="1958" spans="1:14" ht="15" customHeight="1">
      <c r="A1958" s="140" t="s">
        <v>2122</v>
      </c>
      <c r="B1958" s="140" t="s">
        <v>10687</v>
      </c>
      <c r="C1958" s="140" t="s">
        <v>1340</v>
      </c>
      <c r="D1958" s="140" t="s">
        <v>8630</v>
      </c>
      <c r="E1958" s="86"/>
      <c r="F1958" s="86" t="s">
        <v>980</v>
      </c>
      <c r="G1958" s="86">
        <v>5</v>
      </c>
      <c r="H1958" s="86" t="s">
        <v>1059</v>
      </c>
      <c r="I1958" s="86" t="s">
        <v>203</v>
      </c>
      <c r="J1958" s="86" t="s">
        <v>35</v>
      </c>
      <c r="K1958" s="86" t="s">
        <v>220</v>
      </c>
      <c r="L1958" s="86" t="s">
        <v>30</v>
      </c>
      <c r="M1958" s="86" t="s">
        <v>45</v>
      </c>
      <c r="N1958" s="86" t="s">
        <v>45</v>
      </c>
    </row>
    <row r="1959" spans="1:14" ht="15" customHeight="1">
      <c r="A1959" s="140" t="s">
        <v>2122</v>
      </c>
      <c r="B1959" s="140" t="s">
        <v>10687</v>
      </c>
      <c r="C1959" s="140" t="s">
        <v>10860</v>
      </c>
      <c r="D1959" s="140" t="s">
        <v>10857</v>
      </c>
      <c r="E1959" s="86"/>
      <c r="F1959" s="86" t="s">
        <v>980</v>
      </c>
      <c r="G1959" s="86">
        <v>5</v>
      </c>
      <c r="H1959" s="86" t="s">
        <v>1057</v>
      </c>
      <c r="I1959" s="86" t="s">
        <v>36</v>
      </c>
      <c r="J1959" s="86" t="s">
        <v>35</v>
      </c>
      <c r="K1959" s="86" t="s">
        <v>220</v>
      </c>
      <c r="L1959" s="86" t="s">
        <v>45</v>
      </c>
      <c r="M1959" s="86" t="s">
        <v>45</v>
      </c>
      <c r="N1959" s="86" t="s">
        <v>30</v>
      </c>
    </row>
    <row r="1960" spans="1:14" ht="15" customHeight="1">
      <c r="A1960" s="140" t="s">
        <v>2122</v>
      </c>
      <c r="B1960" s="140" t="s">
        <v>10687</v>
      </c>
      <c r="C1960" s="818" t="s">
        <v>10860</v>
      </c>
      <c r="D1960" s="140" t="s">
        <v>10858</v>
      </c>
      <c r="E1960" s="86"/>
      <c r="F1960" s="86" t="s">
        <v>980</v>
      </c>
      <c r="G1960" s="86">
        <v>5</v>
      </c>
      <c r="H1960" s="86" t="s">
        <v>1057</v>
      </c>
      <c r="I1960" s="86" t="s">
        <v>165</v>
      </c>
      <c r="J1960" s="86" t="s">
        <v>35</v>
      </c>
      <c r="K1960" s="86" t="s">
        <v>220</v>
      </c>
      <c r="L1960" s="86" t="s">
        <v>45</v>
      </c>
      <c r="M1960" s="86" t="s">
        <v>45</v>
      </c>
      <c r="N1960" s="86" t="s">
        <v>30</v>
      </c>
    </row>
    <row r="1961" spans="1:14" ht="15" customHeight="1">
      <c r="A1961" s="140" t="s">
        <v>2122</v>
      </c>
      <c r="B1961" s="140" t="s">
        <v>10687</v>
      </c>
      <c r="C1961" s="140" t="s">
        <v>1342</v>
      </c>
      <c r="D1961" s="140" t="s">
        <v>6953</v>
      </c>
      <c r="E1961" s="86"/>
      <c r="F1961" s="86" t="s">
        <v>980</v>
      </c>
      <c r="G1961" s="86">
        <v>5</v>
      </c>
      <c r="H1961" s="86" t="s">
        <v>1059</v>
      </c>
      <c r="I1961" s="86" t="s">
        <v>165</v>
      </c>
      <c r="J1961" s="86" t="s">
        <v>169</v>
      </c>
      <c r="K1961" s="86" t="s">
        <v>220</v>
      </c>
      <c r="L1961" s="86" t="s">
        <v>45</v>
      </c>
      <c r="M1961" s="86" t="s">
        <v>45</v>
      </c>
      <c r="N1961" s="86" t="s">
        <v>45</v>
      </c>
    </row>
    <row r="1962" spans="1:14" ht="15" customHeight="1">
      <c r="A1962" s="140" t="s">
        <v>2122</v>
      </c>
      <c r="B1962" s="140" t="s">
        <v>10687</v>
      </c>
      <c r="C1962" s="140" t="s">
        <v>1342</v>
      </c>
      <c r="D1962" s="140" t="s">
        <v>6954</v>
      </c>
      <c r="E1962" s="86"/>
      <c r="F1962" s="86" t="s">
        <v>980</v>
      </c>
      <c r="G1962" s="86">
        <v>5</v>
      </c>
      <c r="H1962" s="86" t="s">
        <v>1059</v>
      </c>
      <c r="I1962" s="86" t="s">
        <v>165</v>
      </c>
      <c r="J1962" s="86" t="s">
        <v>22</v>
      </c>
      <c r="K1962" s="86" t="s">
        <v>220</v>
      </c>
      <c r="L1962" s="86" t="s">
        <v>45</v>
      </c>
      <c r="M1962" s="86" t="s">
        <v>45</v>
      </c>
      <c r="N1962" s="86" t="s">
        <v>45</v>
      </c>
    </row>
    <row r="1963" spans="1:14" ht="15" customHeight="1">
      <c r="A1963" s="140" t="s">
        <v>2122</v>
      </c>
      <c r="B1963" s="140" t="s">
        <v>10687</v>
      </c>
      <c r="C1963" s="140" t="s">
        <v>1342</v>
      </c>
      <c r="D1963" s="140" t="s">
        <v>8679</v>
      </c>
      <c r="E1963" s="86"/>
      <c r="F1963" s="86" t="s">
        <v>980</v>
      </c>
      <c r="G1963" s="86">
        <v>5</v>
      </c>
      <c r="H1963" s="86" t="s">
        <v>1059</v>
      </c>
      <c r="I1963" s="86" t="s">
        <v>165</v>
      </c>
      <c r="J1963" s="86" t="s">
        <v>22</v>
      </c>
      <c r="K1963" s="86" t="s">
        <v>220</v>
      </c>
      <c r="L1963" s="86" t="s">
        <v>45</v>
      </c>
      <c r="M1963" s="86" t="s">
        <v>45</v>
      </c>
      <c r="N1963" s="86" t="s">
        <v>45</v>
      </c>
    </row>
    <row r="1964" spans="1:14" ht="15" customHeight="1">
      <c r="A1964" s="140" t="s">
        <v>2122</v>
      </c>
      <c r="B1964" s="140" t="s">
        <v>10687</v>
      </c>
      <c r="C1964" s="140" t="s">
        <v>1323</v>
      </c>
      <c r="D1964" s="140" t="s">
        <v>7567</v>
      </c>
      <c r="E1964" s="86"/>
      <c r="F1964" s="86" t="s">
        <v>979</v>
      </c>
      <c r="G1964" s="86">
        <v>3</v>
      </c>
      <c r="H1964" s="86" t="s">
        <v>1057</v>
      </c>
      <c r="I1964" s="86" t="s">
        <v>36</v>
      </c>
      <c r="J1964" s="86" t="s">
        <v>180</v>
      </c>
      <c r="K1964" s="86" t="s">
        <v>221</v>
      </c>
      <c r="L1964" s="86" t="s">
        <v>30</v>
      </c>
      <c r="M1964" s="86" t="s">
        <v>45</v>
      </c>
      <c r="N1964" s="86" t="s">
        <v>45</v>
      </c>
    </row>
    <row r="1965" spans="1:14" ht="15" customHeight="1">
      <c r="A1965" s="140" t="s">
        <v>2122</v>
      </c>
      <c r="B1965" s="140" t="s">
        <v>10687</v>
      </c>
      <c r="C1965" s="140" t="s">
        <v>1323</v>
      </c>
      <c r="D1965" s="140" t="s">
        <v>7566</v>
      </c>
      <c r="E1965" s="86"/>
      <c r="F1965" s="86" t="s">
        <v>979</v>
      </c>
      <c r="G1965" s="86">
        <v>3</v>
      </c>
      <c r="H1965" s="86" t="s">
        <v>1059</v>
      </c>
      <c r="I1965" s="86" t="s">
        <v>36</v>
      </c>
      <c r="J1965" s="86" t="s">
        <v>180</v>
      </c>
      <c r="K1965" s="86" t="s">
        <v>221</v>
      </c>
      <c r="L1965" s="86" t="s">
        <v>30</v>
      </c>
      <c r="M1965" s="86" t="s">
        <v>45</v>
      </c>
      <c r="N1965" s="86" t="s">
        <v>45</v>
      </c>
    </row>
    <row r="1966" spans="1:14" ht="15" customHeight="1">
      <c r="A1966" s="140" t="s">
        <v>2122</v>
      </c>
      <c r="B1966" s="140" t="s">
        <v>10687</v>
      </c>
      <c r="C1966" s="140" t="s">
        <v>1323</v>
      </c>
      <c r="D1966" s="140" t="s">
        <v>8680</v>
      </c>
      <c r="E1966" s="86"/>
      <c r="F1966" s="86" t="s">
        <v>982</v>
      </c>
      <c r="G1966" s="86">
        <v>4</v>
      </c>
      <c r="H1966" s="86" t="s">
        <v>1057</v>
      </c>
      <c r="I1966" s="86" t="s">
        <v>192</v>
      </c>
      <c r="J1966" s="86" t="s">
        <v>35</v>
      </c>
      <c r="K1966" s="86" t="s">
        <v>220</v>
      </c>
      <c r="L1966" s="86" t="s">
        <v>45</v>
      </c>
      <c r="M1966" s="86" t="s">
        <v>45</v>
      </c>
      <c r="N1966" s="86" t="s">
        <v>45</v>
      </c>
    </row>
    <row r="1967" spans="1:14" ht="15" customHeight="1">
      <c r="A1967" s="140" t="s">
        <v>2122</v>
      </c>
      <c r="B1967" s="140" t="s">
        <v>10687</v>
      </c>
      <c r="C1967" s="140" t="s">
        <v>1323</v>
      </c>
      <c r="D1967" s="140" t="s">
        <v>7935</v>
      </c>
      <c r="E1967" s="86"/>
      <c r="F1967" s="86" t="s">
        <v>980</v>
      </c>
      <c r="G1967" s="86">
        <v>5</v>
      </c>
      <c r="H1967" s="86" t="s">
        <v>1057</v>
      </c>
      <c r="I1967" s="86" t="s">
        <v>165</v>
      </c>
      <c r="J1967" s="86" t="s">
        <v>35</v>
      </c>
      <c r="K1967" s="86" t="s">
        <v>220</v>
      </c>
      <c r="L1967" s="86" t="s">
        <v>30</v>
      </c>
      <c r="M1967" s="86" t="s">
        <v>45</v>
      </c>
      <c r="N1967" s="86" t="s">
        <v>45</v>
      </c>
    </row>
    <row r="1968" spans="1:14" ht="15" customHeight="1">
      <c r="A1968" s="140" t="s">
        <v>2122</v>
      </c>
      <c r="B1968" s="140" t="s">
        <v>10687</v>
      </c>
      <c r="C1968" s="140" t="s">
        <v>1323</v>
      </c>
      <c r="D1968" s="140" t="s">
        <v>7565</v>
      </c>
      <c r="E1968" s="86"/>
      <c r="F1968" s="86" t="s">
        <v>981</v>
      </c>
      <c r="G1968" s="86">
        <v>1</v>
      </c>
      <c r="H1968" s="86" t="s">
        <v>1057</v>
      </c>
      <c r="I1968" s="86" t="s">
        <v>190</v>
      </c>
      <c r="J1968" s="86" t="s">
        <v>25</v>
      </c>
      <c r="K1968" s="86" t="s">
        <v>220</v>
      </c>
      <c r="L1968" s="86" t="s">
        <v>30</v>
      </c>
      <c r="M1968" s="86" t="s">
        <v>45</v>
      </c>
      <c r="N1968" s="86" t="s">
        <v>45</v>
      </c>
    </row>
    <row r="1969" spans="1:14" ht="15" customHeight="1">
      <c r="A1969" s="140" t="s">
        <v>2122</v>
      </c>
      <c r="B1969" s="140" t="s">
        <v>10687</v>
      </c>
      <c r="C1969" s="140" t="s">
        <v>1323</v>
      </c>
      <c r="D1969" s="140" t="s">
        <v>7564</v>
      </c>
      <c r="E1969" s="86"/>
      <c r="F1969" s="86" t="s">
        <v>981</v>
      </c>
      <c r="G1969" s="86">
        <v>1</v>
      </c>
      <c r="H1969" s="86" t="s">
        <v>1059</v>
      </c>
      <c r="I1969" s="86" t="s">
        <v>190</v>
      </c>
      <c r="J1969" s="86" t="s">
        <v>25</v>
      </c>
      <c r="K1969" s="86" t="s">
        <v>220</v>
      </c>
      <c r="L1969" s="86" t="s">
        <v>30</v>
      </c>
      <c r="M1969" s="86" t="s">
        <v>45</v>
      </c>
      <c r="N1969" s="86" t="s">
        <v>45</v>
      </c>
    </row>
    <row r="1970" spans="1:14">
      <c r="E1970" s="554"/>
    </row>
  </sheetData>
  <sheetProtection algorithmName="SHA-512" hashValue="XIzLY1KM3DrVsP+4Icen/3nMNb+stBW0A+fwzSbbzfuPC3iV46FXeJfjdzIt+cZUX6sXteVBnPcea6gTNqAC0A==" saltValue="S30RvzKTBffyVi5XyCH11Q==" spinCount="100000" sheet="1" scenarios="1" autoFilter="0"/>
  <protectedRanges>
    <protectedRange sqref="A12:D12 F12:H12" name="Range1"/>
    <protectedRange sqref="E12" name="Range1_1"/>
  </protectedRanges>
  <autoFilter ref="A12:O1969" xr:uid="{00000000-0001-0000-1500-000000000000}">
    <sortState xmlns:xlrd2="http://schemas.microsoft.com/office/spreadsheetml/2017/richdata2" ref="A13:O1969">
      <sortCondition ref="A14:A1969"/>
      <sortCondition ref="B14:B1969"/>
      <sortCondition ref="C14:C1969"/>
      <sortCondition ref="D14:D1969"/>
    </sortState>
  </autoFilter>
  <mergeCells count="2">
    <mergeCell ref="A8:D8"/>
    <mergeCell ref="A9:D9"/>
  </mergeCells>
  <pageMargins left="0.7" right="0.7" top="0.75" bottom="0.75" header="0.3" footer="0.3"/>
  <pageSetup paperSize="9" scale="10" orientation="landscape" horizontalDpi="300" verticalDpi="300" r:id="rId1"/>
  <headerFooter>
    <oddFooter>&amp;L_x000D_&amp;1#&amp;"Calibri"&amp;8&amp;K0000FF 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9">
    <tabColor theme="0"/>
    <pageSetUpPr fitToPage="1"/>
  </sheetPr>
  <dimension ref="A1:H387"/>
  <sheetViews>
    <sheetView showGridLines="0" showRowColHeaders="0" topLeftCell="A96" zoomScale="70" zoomScaleNormal="70" workbookViewId="0">
      <selection activeCell="I8" sqref="I8"/>
    </sheetView>
  </sheetViews>
  <sheetFormatPr defaultColWidth="9.1796875" defaultRowHeight="12.5"/>
  <cols>
    <col min="1" max="1" width="34.81640625" style="48" customWidth="1"/>
    <col min="2" max="2" width="64.1796875" style="48" bestFit="1" customWidth="1"/>
    <col min="3" max="3" width="17.81640625" style="29" customWidth="1"/>
    <col min="4" max="4" width="15.26953125" style="29" bestFit="1" customWidth="1"/>
    <col min="5" max="5" width="26.81640625" style="29" customWidth="1"/>
    <col min="6" max="6" width="23.1796875" style="29" bestFit="1" customWidth="1"/>
    <col min="7" max="7" width="26.81640625" style="29" bestFit="1" customWidth="1"/>
    <col min="8" max="8" width="15.54296875" style="48" bestFit="1" customWidth="1"/>
    <col min="9" max="16384" width="9.1796875" style="17"/>
  </cols>
  <sheetData>
    <row r="1" spans="1:8" ht="6" customHeight="1"/>
    <row r="2" spans="1:8" ht="4" customHeight="1">
      <c r="A2" s="49"/>
      <c r="C2" s="116"/>
      <c r="D2" s="116"/>
    </row>
    <row r="3" spans="1:8" ht="27.75" customHeight="1">
      <c r="C3" s="145"/>
      <c r="D3" s="145"/>
    </row>
    <row r="4" spans="1:8" hidden="1">
      <c r="A4" s="50"/>
      <c r="B4" s="50"/>
      <c r="C4" s="48"/>
      <c r="D4" s="48"/>
    </row>
    <row r="5" spans="1:8">
      <c r="A5" s="50"/>
      <c r="B5" s="50"/>
      <c r="C5" s="48"/>
      <c r="D5" s="48"/>
    </row>
    <row r="6" spans="1:8" s="48" customFormat="1" ht="13.5" customHeight="1">
      <c r="A6" s="137"/>
      <c r="B6" s="137"/>
      <c r="C6" s="138"/>
      <c r="D6" s="138"/>
      <c r="E6" s="85"/>
      <c r="F6" s="85"/>
      <c r="G6" s="85"/>
    </row>
    <row r="7" spans="1:8" s="139" customFormat="1" ht="30" customHeight="1">
      <c r="A7" s="63" t="s">
        <v>1522</v>
      </c>
      <c r="B7" s="63" t="s">
        <v>41</v>
      </c>
      <c r="C7" s="52" t="s">
        <v>51</v>
      </c>
      <c r="D7" s="52" t="s">
        <v>1253</v>
      </c>
      <c r="E7" s="52" t="s">
        <v>872</v>
      </c>
      <c r="F7" s="52" t="s">
        <v>1449</v>
      </c>
      <c r="G7" s="52" t="s">
        <v>14</v>
      </c>
      <c r="H7" s="52" t="s">
        <v>4691</v>
      </c>
    </row>
    <row r="8" spans="1:8" s="781" customFormat="1" ht="13" customHeight="1">
      <c r="A8" s="73" t="s">
        <v>9596</v>
      </c>
      <c r="B8" s="73" t="s">
        <v>9526</v>
      </c>
      <c r="C8" s="86" t="s">
        <v>980</v>
      </c>
      <c r="D8" s="86">
        <v>5</v>
      </c>
      <c r="E8" s="86" t="s">
        <v>165</v>
      </c>
      <c r="F8" s="86" t="s">
        <v>9443</v>
      </c>
      <c r="G8" s="86" t="s">
        <v>220</v>
      </c>
      <c r="H8" s="86" t="s">
        <v>30</v>
      </c>
    </row>
    <row r="9" spans="1:8" s="781" customFormat="1" ht="13" customHeight="1">
      <c r="A9" s="73" t="s">
        <v>9596</v>
      </c>
      <c r="B9" s="73" t="s">
        <v>9657</v>
      </c>
      <c r="C9" s="86" t="s">
        <v>980</v>
      </c>
      <c r="D9" s="86">
        <v>5</v>
      </c>
      <c r="E9" s="86" t="s">
        <v>165</v>
      </c>
      <c r="F9" s="86" t="s">
        <v>9441</v>
      </c>
      <c r="G9" s="86" t="s">
        <v>220</v>
      </c>
      <c r="H9" s="86" t="s">
        <v>30</v>
      </c>
    </row>
    <row r="10" spans="1:8" s="781" customFormat="1" ht="13" customHeight="1">
      <c r="A10" s="73" t="s">
        <v>9596</v>
      </c>
      <c r="B10" s="73" t="s">
        <v>9658</v>
      </c>
      <c r="C10" s="86" t="s">
        <v>980</v>
      </c>
      <c r="D10" s="86">
        <v>5</v>
      </c>
      <c r="E10" s="86" t="s">
        <v>165</v>
      </c>
      <c r="F10" s="86" t="s">
        <v>9442</v>
      </c>
      <c r="G10" s="86" t="s">
        <v>220</v>
      </c>
      <c r="H10" s="86" t="s">
        <v>45</v>
      </c>
    </row>
    <row r="11" spans="1:8" s="781" customFormat="1" ht="13" customHeight="1">
      <c r="A11" s="73" t="s">
        <v>9596</v>
      </c>
      <c r="B11" s="73" t="s">
        <v>9659</v>
      </c>
      <c r="C11" s="86" t="s">
        <v>980</v>
      </c>
      <c r="D11" s="86">
        <v>5</v>
      </c>
      <c r="E11" s="86" t="s">
        <v>165</v>
      </c>
      <c r="F11" s="86" t="s">
        <v>9443</v>
      </c>
      <c r="G11" s="86" t="s">
        <v>220</v>
      </c>
      <c r="H11" s="86" t="s">
        <v>45</v>
      </c>
    </row>
    <row r="12" spans="1:8" s="781" customFormat="1" ht="12.75" customHeight="1">
      <c r="A12" s="73" t="s">
        <v>9596</v>
      </c>
      <c r="B12" s="73" t="s">
        <v>9660</v>
      </c>
      <c r="C12" s="86" t="s">
        <v>980</v>
      </c>
      <c r="D12" s="86">
        <v>5</v>
      </c>
      <c r="E12" s="86" t="s">
        <v>165</v>
      </c>
      <c r="F12" s="86" t="s">
        <v>9444</v>
      </c>
      <c r="G12" s="86" t="s">
        <v>220</v>
      </c>
      <c r="H12" s="86" t="s">
        <v>45</v>
      </c>
    </row>
    <row r="13" spans="1:8" s="781" customFormat="1" ht="12.75" customHeight="1">
      <c r="A13" s="73" t="s">
        <v>9596</v>
      </c>
      <c r="B13" s="73" t="s">
        <v>9445</v>
      </c>
      <c r="C13" s="86" t="s">
        <v>980</v>
      </c>
      <c r="D13" s="86">
        <v>5</v>
      </c>
      <c r="E13" s="86" t="s">
        <v>165</v>
      </c>
      <c r="F13" s="86" t="s">
        <v>9446</v>
      </c>
      <c r="G13" s="86" t="s">
        <v>220</v>
      </c>
      <c r="H13" s="86" t="s">
        <v>45</v>
      </c>
    </row>
    <row r="14" spans="1:8" s="781" customFormat="1" ht="13" customHeight="1">
      <c r="A14" s="73" t="s">
        <v>9596</v>
      </c>
      <c r="B14" s="73" t="s">
        <v>9447</v>
      </c>
      <c r="C14" s="86" t="s">
        <v>980</v>
      </c>
      <c r="D14" s="86">
        <v>5</v>
      </c>
      <c r="E14" s="86" t="s">
        <v>165</v>
      </c>
      <c r="F14" s="86" t="s">
        <v>9443</v>
      </c>
      <c r="G14" s="86" t="s">
        <v>220</v>
      </c>
      <c r="H14" s="86" t="s">
        <v>45</v>
      </c>
    </row>
    <row r="15" spans="1:8" s="781" customFormat="1" ht="13" customHeight="1">
      <c r="A15" s="73" t="s">
        <v>9596</v>
      </c>
      <c r="B15" s="73" t="s">
        <v>9448</v>
      </c>
      <c r="C15" s="86" t="s">
        <v>982</v>
      </c>
      <c r="D15" s="86">
        <v>4</v>
      </c>
      <c r="E15" s="86" t="s">
        <v>165</v>
      </c>
      <c r="F15" s="86" t="s">
        <v>9449</v>
      </c>
      <c r="G15" s="86" t="s">
        <v>220</v>
      </c>
      <c r="H15" s="86" t="s">
        <v>45</v>
      </c>
    </row>
    <row r="16" spans="1:8" s="781" customFormat="1" ht="13" customHeight="1">
      <c r="A16" s="73" t="s">
        <v>9596</v>
      </c>
      <c r="B16" s="73" t="s">
        <v>9450</v>
      </c>
      <c r="C16" s="86" t="s">
        <v>980</v>
      </c>
      <c r="D16" s="86">
        <v>5</v>
      </c>
      <c r="E16" s="86" t="s">
        <v>165</v>
      </c>
      <c r="F16" s="86" t="s">
        <v>9442</v>
      </c>
      <c r="G16" s="86" t="s">
        <v>220</v>
      </c>
      <c r="H16" s="86" t="s">
        <v>30</v>
      </c>
    </row>
    <row r="17" spans="1:8" s="781" customFormat="1" ht="13" customHeight="1">
      <c r="A17" s="73" t="s">
        <v>9596</v>
      </c>
      <c r="B17" s="73" t="s">
        <v>9451</v>
      </c>
      <c r="C17" s="86" t="s">
        <v>980</v>
      </c>
      <c r="D17" s="86">
        <v>5</v>
      </c>
      <c r="E17" s="86" t="s">
        <v>203</v>
      </c>
      <c r="F17" s="86" t="s">
        <v>9443</v>
      </c>
      <c r="G17" s="86" t="s">
        <v>220</v>
      </c>
      <c r="H17" s="86" t="s">
        <v>30</v>
      </c>
    </row>
    <row r="18" spans="1:8" s="781" customFormat="1" ht="13" customHeight="1">
      <c r="A18" s="73" t="s">
        <v>9596</v>
      </c>
      <c r="B18" s="73" t="s">
        <v>9453</v>
      </c>
      <c r="C18" s="86" t="s">
        <v>980</v>
      </c>
      <c r="D18" s="86">
        <v>5</v>
      </c>
      <c r="E18" s="86" t="s">
        <v>203</v>
      </c>
      <c r="F18" s="86" t="s">
        <v>9443</v>
      </c>
      <c r="G18" s="86" t="s">
        <v>220</v>
      </c>
      <c r="H18" s="86" t="s">
        <v>30</v>
      </c>
    </row>
    <row r="19" spans="1:8" s="781" customFormat="1" ht="13" customHeight="1">
      <c r="A19" s="73" t="s">
        <v>9596</v>
      </c>
      <c r="B19" s="73" t="s">
        <v>9454</v>
      </c>
      <c r="C19" s="86" t="s">
        <v>980</v>
      </c>
      <c r="D19" s="86">
        <v>5</v>
      </c>
      <c r="E19" s="86" t="s">
        <v>203</v>
      </c>
      <c r="F19" s="86" t="s">
        <v>9443</v>
      </c>
      <c r="G19" s="86" t="s">
        <v>220</v>
      </c>
      <c r="H19" s="86" t="s">
        <v>30</v>
      </c>
    </row>
    <row r="20" spans="1:8" s="781" customFormat="1" ht="13" customHeight="1">
      <c r="A20" s="73" t="s">
        <v>9596</v>
      </c>
      <c r="B20" s="73" t="s">
        <v>9455</v>
      </c>
      <c r="C20" s="86" t="s">
        <v>980</v>
      </c>
      <c r="D20" s="86">
        <v>5</v>
      </c>
      <c r="E20" s="86" t="s">
        <v>203</v>
      </c>
      <c r="F20" s="86" t="s">
        <v>9443</v>
      </c>
      <c r="G20" s="86" t="s">
        <v>220</v>
      </c>
      <c r="H20" s="86" t="s">
        <v>30</v>
      </c>
    </row>
    <row r="21" spans="1:8" s="781" customFormat="1" ht="13" customHeight="1">
      <c r="A21" s="73" t="s">
        <v>9596</v>
      </c>
      <c r="B21" s="73" t="s">
        <v>9661</v>
      </c>
      <c r="C21" s="86" t="s">
        <v>980</v>
      </c>
      <c r="D21" s="86">
        <v>5</v>
      </c>
      <c r="E21" s="86" t="s">
        <v>165</v>
      </c>
      <c r="F21" s="86" t="s">
        <v>9456</v>
      </c>
      <c r="G21" s="86" t="s">
        <v>220</v>
      </c>
      <c r="H21" s="86" t="s">
        <v>45</v>
      </c>
    </row>
    <row r="22" spans="1:8" s="781" customFormat="1" ht="13" customHeight="1">
      <c r="A22" s="73" t="s">
        <v>9596</v>
      </c>
      <c r="B22" s="73" t="s">
        <v>9662</v>
      </c>
      <c r="C22" s="86" t="s">
        <v>980</v>
      </c>
      <c r="D22" s="86">
        <v>5</v>
      </c>
      <c r="E22" s="86" t="s">
        <v>165</v>
      </c>
      <c r="F22" s="86" t="s">
        <v>9457</v>
      </c>
      <c r="G22" s="86" t="s">
        <v>220</v>
      </c>
      <c r="H22" s="86" t="s">
        <v>45</v>
      </c>
    </row>
    <row r="23" spans="1:8" s="781" customFormat="1" ht="13" customHeight="1">
      <c r="A23" s="73" t="s">
        <v>9596</v>
      </c>
      <c r="B23" s="73" t="s">
        <v>9663</v>
      </c>
      <c r="C23" s="86" t="s">
        <v>980</v>
      </c>
      <c r="D23" s="86">
        <v>5</v>
      </c>
      <c r="E23" s="86" t="s">
        <v>9458</v>
      </c>
      <c r="F23" s="86" t="s">
        <v>9443</v>
      </c>
      <c r="G23" s="86" t="s">
        <v>221</v>
      </c>
      <c r="H23" s="86" t="s">
        <v>45</v>
      </c>
    </row>
    <row r="24" spans="1:8" s="781" customFormat="1" ht="13" customHeight="1">
      <c r="A24" s="73" t="s">
        <v>9596</v>
      </c>
      <c r="B24" s="73" t="s">
        <v>9531</v>
      </c>
      <c r="C24" s="86" t="s">
        <v>980</v>
      </c>
      <c r="D24" s="86">
        <v>5</v>
      </c>
      <c r="E24" s="86" t="s">
        <v>165</v>
      </c>
      <c r="F24" s="86" t="s">
        <v>9532</v>
      </c>
      <c r="G24" s="86" t="s">
        <v>220</v>
      </c>
      <c r="H24" s="86" t="s">
        <v>45</v>
      </c>
    </row>
    <row r="25" spans="1:8" s="781" customFormat="1" ht="13" customHeight="1">
      <c r="A25" s="73" t="s">
        <v>9596</v>
      </c>
      <c r="B25" s="73" t="s">
        <v>9459</v>
      </c>
      <c r="C25" s="86" t="s">
        <v>980</v>
      </c>
      <c r="D25" s="86">
        <v>5</v>
      </c>
      <c r="E25" s="86" t="s">
        <v>165</v>
      </c>
      <c r="F25" s="86" t="s">
        <v>9442</v>
      </c>
      <c r="G25" s="86" t="s">
        <v>220</v>
      </c>
      <c r="H25" s="86" t="s">
        <v>45</v>
      </c>
    </row>
    <row r="26" spans="1:8" s="781" customFormat="1" ht="13" customHeight="1">
      <c r="A26" s="73" t="s">
        <v>9596</v>
      </c>
      <c r="B26" s="73" t="s">
        <v>9460</v>
      </c>
      <c r="C26" s="86" t="s">
        <v>980</v>
      </c>
      <c r="D26" s="86">
        <v>5</v>
      </c>
      <c r="E26" s="86" t="s">
        <v>165</v>
      </c>
      <c r="F26" s="86" t="s">
        <v>9442</v>
      </c>
      <c r="G26" s="86" t="s">
        <v>220</v>
      </c>
      <c r="H26" s="86" t="s">
        <v>45</v>
      </c>
    </row>
    <row r="27" spans="1:8" s="781" customFormat="1" ht="13" customHeight="1">
      <c r="A27" s="73" t="s">
        <v>9596</v>
      </c>
      <c r="B27" s="73" t="s">
        <v>9519</v>
      </c>
      <c r="C27" s="86" t="s">
        <v>979</v>
      </c>
      <c r="D27" s="86">
        <v>3</v>
      </c>
      <c r="E27" s="86" t="s">
        <v>9458</v>
      </c>
      <c r="F27" s="86" t="s">
        <v>9443</v>
      </c>
      <c r="G27" s="86" t="s">
        <v>220</v>
      </c>
      <c r="H27" s="86" t="s">
        <v>45</v>
      </c>
    </row>
    <row r="28" spans="1:8" s="781" customFormat="1" ht="12.75" customHeight="1">
      <c r="A28" s="73" t="s">
        <v>9596</v>
      </c>
      <c r="B28" s="73" t="s">
        <v>9524</v>
      </c>
      <c r="C28" s="86" t="s">
        <v>980</v>
      </c>
      <c r="D28" s="86">
        <v>5</v>
      </c>
      <c r="E28" s="86" t="s">
        <v>9463</v>
      </c>
      <c r="F28" s="86" t="s">
        <v>9443</v>
      </c>
      <c r="G28" s="86" t="s">
        <v>220</v>
      </c>
      <c r="H28" s="86" t="s">
        <v>30</v>
      </c>
    </row>
    <row r="29" spans="1:8" s="781" customFormat="1" ht="12.75" customHeight="1">
      <c r="A29" s="73" t="s">
        <v>9596</v>
      </c>
      <c r="B29" s="73" t="s">
        <v>9518</v>
      </c>
      <c r="C29" s="86" t="s">
        <v>980</v>
      </c>
      <c r="D29" s="86">
        <v>5</v>
      </c>
      <c r="E29" s="86" t="s">
        <v>165</v>
      </c>
      <c r="F29" s="86" t="s">
        <v>9493</v>
      </c>
      <c r="G29" s="86" t="s">
        <v>220</v>
      </c>
      <c r="H29" s="86" t="s">
        <v>45</v>
      </c>
    </row>
    <row r="30" spans="1:8" s="48" customFormat="1" ht="15">
      <c r="A30" s="73" t="s">
        <v>9596</v>
      </c>
      <c r="B30" s="73" t="s">
        <v>9461</v>
      </c>
      <c r="C30" s="86" t="s">
        <v>982</v>
      </c>
      <c r="D30" s="86">
        <v>4</v>
      </c>
      <c r="E30" s="86" t="s">
        <v>165</v>
      </c>
      <c r="F30" s="86" t="s">
        <v>191</v>
      </c>
      <c r="G30" s="86" t="s">
        <v>220</v>
      </c>
      <c r="H30" s="86" t="s">
        <v>45</v>
      </c>
    </row>
    <row r="31" spans="1:8" s="48" customFormat="1" ht="15">
      <c r="A31" s="73" t="s">
        <v>9596</v>
      </c>
      <c r="B31" s="73" t="s">
        <v>9464</v>
      </c>
      <c r="C31" s="86" t="s">
        <v>980</v>
      </c>
      <c r="D31" s="86">
        <v>5</v>
      </c>
      <c r="E31" s="86" t="s">
        <v>9463</v>
      </c>
      <c r="F31" s="86" t="s">
        <v>9443</v>
      </c>
      <c r="G31" s="86" t="s">
        <v>2146</v>
      </c>
      <c r="H31" s="86" t="s">
        <v>30</v>
      </c>
    </row>
    <row r="32" spans="1:8" s="48" customFormat="1" ht="15">
      <c r="A32" s="73" t="s">
        <v>9596</v>
      </c>
      <c r="B32" s="73" t="s">
        <v>9462</v>
      </c>
      <c r="C32" s="86" t="s">
        <v>980</v>
      </c>
      <c r="D32" s="86">
        <v>5</v>
      </c>
      <c r="E32" s="86" t="s">
        <v>9463</v>
      </c>
      <c r="F32" s="86" t="s">
        <v>9443</v>
      </c>
      <c r="G32" s="86" t="s">
        <v>2146</v>
      </c>
      <c r="H32" s="86" t="s">
        <v>30</v>
      </c>
    </row>
    <row r="33" spans="1:8" s="48" customFormat="1" ht="15">
      <c r="A33" s="73" t="s">
        <v>9596</v>
      </c>
      <c r="B33" s="73" t="s">
        <v>9466</v>
      </c>
      <c r="C33" s="86" t="s">
        <v>980</v>
      </c>
      <c r="D33" s="86">
        <v>5</v>
      </c>
      <c r="E33" s="86" t="s">
        <v>9463</v>
      </c>
      <c r="F33" s="86" t="s">
        <v>9443</v>
      </c>
      <c r="G33" s="86" t="s">
        <v>222</v>
      </c>
      <c r="H33" s="86" t="s">
        <v>30</v>
      </c>
    </row>
    <row r="34" spans="1:8" s="48" customFormat="1" ht="15">
      <c r="A34" s="73" t="s">
        <v>9596</v>
      </c>
      <c r="B34" s="73" t="s">
        <v>9465</v>
      </c>
      <c r="C34" s="86" t="s">
        <v>980</v>
      </c>
      <c r="D34" s="86">
        <v>5</v>
      </c>
      <c r="E34" s="86" t="s">
        <v>9463</v>
      </c>
      <c r="F34" s="86" t="s">
        <v>9443</v>
      </c>
      <c r="G34" s="86" t="s">
        <v>222</v>
      </c>
      <c r="H34" s="86" t="s">
        <v>30</v>
      </c>
    </row>
    <row r="35" spans="1:8" s="48" customFormat="1" ht="15">
      <c r="A35" s="73" t="s">
        <v>9596</v>
      </c>
      <c r="B35" s="73" t="s">
        <v>9504</v>
      </c>
      <c r="C35" s="86" t="s">
        <v>980</v>
      </c>
      <c r="D35" s="86">
        <v>5</v>
      </c>
      <c r="E35" s="86" t="s">
        <v>165</v>
      </c>
      <c r="F35" s="86" t="s">
        <v>9505</v>
      </c>
      <c r="G35" s="86" t="s">
        <v>220</v>
      </c>
      <c r="H35" s="86" t="s">
        <v>30</v>
      </c>
    </row>
    <row r="36" spans="1:8" s="48" customFormat="1" ht="15">
      <c r="A36" s="73" t="s">
        <v>9596</v>
      </c>
      <c r="B36" s="73" t="s">
        <v>9470</v>
      </c>
      <c r="C36" s="86" t="s">
        <v>980</v>
      </c>
      <c r="D36" s="86">
        <v>5</v>
      </c>
      <c r="E36" s="86" t="s">
        <v>9452</v>
      </c>
      <c r="F36" s="86" t="s">
        <v>9443</v>
      </c>
      <c r="G36" s="86" t="s">
        <v>220</v>
      </c>
      <c r="H36" s="86" t="s">
        <v>45</v>
      </c>
    </row>
    <row r="37" spans="1:8" s="48" customFormat="1" ht="15">
      <c r="A37" s="73" t="s">
        <v>9596</v>
      </c>
      <c r="B37" s="73" t="s">
        <v>9471</v>
      </c>
      <c r="C37" s="86" t="s">
        <v>980</v>
      </c>
      <c r="D37" s="86">
        <v>5</v>
      </c>
      <c r="E37" s="86" t="s">
        <v>9452</v>
      </c>
      <c r="F37" s="86" t="s">
        <v>9443</v>
      </c>
      <c r="G37" s="86" t="s">
        <v>220</v>
      </c>
      <c r="H37" s="86" t="s">
        <v>45</v>
      </c>
    </row>
    <row r="38" spans="1:8" s="48" customFormat="1" ht="15">
      <c r="A38" s="73" t="s">
        <v>9596</v>
      </c>
      <c r="B38" s="73" t="s">
        <v>9467</v>
      </c>
      <c r="C38" s="86" t="s">
        <v>980</v>
      </c>
      <c r="D38" s="86">
        <v>5</v>
      </c>
      <c r="E38" s="86" t="s">
        <v>9452</v>
      </c>
      <c r="F38" s="86" t="s">
        <v>9443</v>
      </c>
      <c r="G38" s="86" t="s">
        <v>220</v>
      </c>
      <c r="H38" s="86" t="s">
        <v>45</v>
      </c>
    </row>
    <row r="39" spans="1:8" s="48" customFormat="1" ht="15">
      <c r="A39" s="73" t="s">
        <v>9596</v>
      </c>
      <c r="B39" s="73" t="s">
        <v>9468</v>
      </c>
      <c r="C39" s="86" t="s">
        <v>980</v>
      </c>
      <c r="D39" s="86">
        <v>5</v>
      </c>
      <c r="E39" s="86" t="s">
        <v>9452</v>
      </c>
      <c r="F39" s="86" t="s">
        <v>9443</v>
      </c>
      <c r="G39" s="86" t="s">
        <v>220</v>
      </c>
      <c r="H39" s="86" t="s">
        <v>45</v>
      </c>
    </row>
    <row r="40" spans="1:8" s="48" customFormat="1" ht="15">
      <c r="A40" s="73" t="s">
        <v>9596</v>
      </c>
      <c r="B40" s="73" t="s">
        <v>9469</v>
      </c>
      <c r="C40" s="86" t="s">
        <v>980</v>
      </c>
      <c r="D40" s="86">
        <v>5</v>
      </c>
      <c r="E40" s="86" t="s">
        <v>9452</v>
      </c>
      <c r="F40" s="86" t="s">
        <v>9443</v>
      </c>
      <c r="G40" s="86" t="s">
        <v>220</v>
      </c>
      <c r="H40" s="86" t="s">
        <v>45</v>
      </c>
    </row>
    <row r="41" spans="1:8" s="48" customFormat="1" ht="15">
      <c r="A41" s="73" t="s">
        <v>9596</v>
      </c>
      <c r="B41" s="73" t="s">
        <v>9472</v>
      </c>
      <c r="C41" s="86" t="s">
        <v>980</v>
      </c>
      <c r="D41" s="86">
        <v>5</v>
      </c>
      <c r="E41" s="86" t="s">
        <v>9452</v>
      </c>
      <c r="F41" s="86" t="s">
        <v>9443</v>
      </c>
      <c r="G41" s="86" t="s">
        <v>220</v>
      </c>
      <c r="H41" s="86" t="s">
        <v>45</v>
      </c>
    </row>
    <row r="42" spans="1:8" s="48" customFormat="1" ht="15">
      <c r="A42" s="73" t="s">
        <v>9596</v>
      </c>
      <c r="B42" s="73" t="s">
        <v>9473</v>
      </c>
      <c r="C42" s="86" t="s">
        <v>980</v>
      </c>
      <c r="D42" s="86">
        <v>5</v>
      </c>
      <c r="E42" s="86" t="s">
        <v>9452</v>
      </c>
      <c r="F42" s="86" t="s">
        <v>9443</v>
      </c>
      <c r="G42" s="86" t="s">
        <v>220</v>
      </c>
      <c r="H42" s="86" t="s">
        <v>45</v>
      </c>
    </row>
    <row r="43" spans="1:8" s="48" customFormat="1" ht="15">
      <c r="A43" s="73" t="s">
        <v>9596</v>
      </c>
      <c r="B43" s="73" t="s">
        <v>9474</v>
      </c>
      <c r="C43" s="86" t="s">
        <v>980</v>
      </c>
      <c r="D43" s="86">
        <v>5</v>
      </c>
      <c r="E43" s="86" t="s">
        <v>9452</v>
      </c>
      <c r="F43" s="86" t="s">
        <v>9443</v>
      </c>
      <c r="G43" s="86" t="s">
        <v>220</v>
      </c>
      <c r="H43" s="86" t="s">
        <v>45</v>
      </c>
    </row>
    <row r="44" spans="1:8" s="48" customFormat="1" ht="15">
      <c r="A44" s="73" t="s">
        <v>9596</v>
      </c>
      <c r="B44" s="73" t="s">
        <v>9516</v>
      </c>
      <c r="C44" s="86" t="s">
        <v>980</v>
      </c>
      <c r="D44" s="86">
        <v>5</v>
      </c>
      <c r="E44" s="86" t="s">
        <v>9458</v>
      </c>
      <c r="F44" s="86" t="s">
        <v>9443</v>
      </c>
      <c r="G44" s="86" t="s">
        <v>220</v>
      </c>
      <c r="H44" s="86" t="s">
        <v>45</v>
      </c>
    </row>
    <row r="45" spans="1:8" s="48" customFormat="1" ht="15">
      <c r="A45" s="73" t="s">
        <v>9596</v>
      </c>
      <c r="B45" s="73" t="s">
        <v>9513</v>
      </c>
      <c r="C45" s="86" t="s">
        <v>980</v>
      </c>
      <c r="D45" s="86">
        <v>5</v>
      </c>
      <c r="E45" s="86" t="s">
        <v>165</v>
      </c>
      <c r="F45" s="86" t="s">
        <v>9443</v>
      </c>
      <c r="G45" s="86" t="s">
        <v>220</v>
      </c>
      <c r="H45" s="86" t="s">
        <v>45</v>
      </c>
    </row>
    <row r="46" spans="1:8" s="48" customFormat="1" ht="15">
      <c r="A46" s="73" t="s">
        <v>9596</v>
      </c>
      <c r="B46" s="73" t="s">
        <v>9515</v>
      </c>
      <c r="C46" s="86" t="s">
        <v>980</v>
      </c>
      <c r="D46" s="86">
        <v>5</v>
      </c>
      <c r="E46" s="86" t="s">
        <v>165</v>
      </c>
      <c r="F46" s="86" t="s">
        <v>9443</v>
      </c>
      <c r="G46" s="86" t="s">
        <v>220</v>
      </c>
      <c r="H46" s="86" t="s">
        <v>45</v>
      </c>
    </row>
    <row r="47" spans="1:8" s="48" customFormat="1" ht="15">
      <c r="A47" s="73" t="s">
        <v>9596</v>
      </c>
      <c r="B47" s="73" t="s">
        <v>9664</v>
      </c>
      <c r="C47" s="86" t="s">
        <v>980</v>
      </c>
      <c r="D47" s="86">
        <v>5</v>
      </c>
      <c r="E47" s="86" t="s">
        <v>165</v>
      </c>
      <c r="F47" s="86" t="s">
        <v>9475</v>
      </c>
      <c r="G47" s="86" t="s">
        <v>220</v>
      </c>
      <c r="H47" s="86" t="s">
        <v>45</v>
      </c>
    </row>
    <row r="48" spans="1:8" s="48" customFormat="1" ht="15">
      <c r="A48" s="73" t="s">
        <v>9596</v>
      </c>
      <c r="B48" s="73" t="s">
        <v>6347</v>
      </c>
      <c r="C48" s="86" t="s">
        <v>980</v>
      </c>
      <c r="D48" s="86">
        <v>5</v>
      </c>
      <c r="E48" s="86" t="s">
        <v>9463</v>
      </c>
      <c r="F48" s="86" t="s">
        <v>9443</v>
      </c>
      <c r="G48" s="86" t="s">
        <v>222</v>
      </c>
      <c r="H48" s="86" t="s">
        <v>30</v>
      </c>
    </row>
    <row r="49" spans="1:8" s="48" customFormat="1" ht="15">
      <c r="A49" s="73" t="s">
        <v>9596</v>
      </c>
      <c r="B49" s="73" t="s">
        <v>9476</v>
      </c>
      <c r="C49" s="86" t="s">
        <v>980</v>
      </c>
      <c r="D49" s="86">
        <v>5</v>
      </c>
      <c r="E49" s="86" t="s">
        <v>165</v>
      </c>
      <c r="F49" s="86" t="s">
        <v>9443</v>
      </c>
      <c r="G49" s="86" t="s">
        <v>139</v>
      </c>
      <c r="H49" s="86" t="s">
        <v>30</v>
      </c>
    </row>
    <row r="50" spans="1:8" s="48" customFormat="1" ht="15">
      <c r="A50" s="73" t="s">
        <v>9596</v>
      </c>
      <c r="B50" s="73" t="s">
        <v>9517</v>
      </c>
      <c r="C50" s="86" t="s">
        <v>980</v>
      </c>
      <c r="D50" s="86">
        <v>5</v>
      </c>
      <c r="E50" s="86" t="s">
        <v>9463</v>
      </c>
      <c r="F50" s="86" t="s">
        <v>9443</v>
      </c>
      <c r="G50" s="86" t="s">
        <v>220</v>
      </c>
      <c r="H50" s="86" t="s">
        <v>45</v>
      </c>
    </row>
    <row r="51" spans="1:8" s="48" customFormat="1" ht="15">
      <c r="A51" s="73" t="s">
        <v>9596</v>
      </c>
      <c r="B51" s="73" t="s">
        <v>9477</v>
      </c>
      <c r="C51" s="86" t="s">
        <v>982</v>
      </c>
      <c r="D51" s="86">
        <v>4</v>
      </c>
      <c r="E51" s="86" t="s">
        <v>165</v>
      </c>
      <c r="F51" s="86" t="s">
        <v>9449</v>
      </c>
      <c r="G51" s="86" t="s">
        <v>220</v>
      </c>
      <c r="H51" s="86" t="s">
        <v>30</v>
      </c>
    </row>
    <row r="52" spans="1:8" s="48" customFormat="1" ht="15">
      <c r="A52" s="73" t="s">
        <v>9596</v>
      </c>
      <c r="B52" s="73" t="s">
        <v>9478</v>
      </c>
      <c r="C52" s="86" t="s">
        <v>982</v>
      </c>
      <c r="D52" s="86">
        <v>4</v>
      </c>
      <c r="E52" s="86" t="s">
        <v>165</v>
      </c>
      <c r="F52" s="86" t="s">
        <v>191</v>
      </c>
      <c r="G52" s="86" t="s">
        <v>220</v>
      </c>
      <c r="H52" s="86" t="s">
        <v>30</v>
      </c>
    </row>
    <row r="53" spans="1:8" s="48" customFormat="1" ht="15">
      <c r="A53" s="73" t="s">
        <v>9596</v>
      </c>
      <c r="B53" s="73" t="s">
        <v>1590</v>
      </c>
      <c r="C53" s="86" t="s">
        <v>983</v>
      </c>
      <c r="D53" s="86">
        <v>2</v>
      </c>
      <c r="E53" s="86" t="s">
        <v>9458</v>
      </c>
      <c r="F53" s="86" t="s">
        <v>9480</v>
      </c>
      <c r="G53" s="86" t="s">
        <v>220</v>
      </c>
      <c r="H53" s="86" t="s">
        <v>30</v>
      </c>
    </row>
    <row r="54" spans="1:8" s="48" customFormat="1" ht="15">
      <c r="A54" s="73" t="s">
        <v>9596</v>
      </c>
      <c r="B54" s="73" t="s">
        <v>9514</v>
      </c>
      <c r="C54" s="86" t="s">
        <v>981</v>
      </c>
      <c r="D54" s="86">
        <v>1</v>
      </c>
      <c r="E54" s="86" t="s">
        <v>9492</v>
      </c>
      <c r="F54" s="86" t="s">
        <v>9443</v>
      </c>
      <c r="G54" s="86" t="s">
        <v>220</v>
      </c>
      <c r="H54" s="86" t="s">
        <v>45</v>
      </c>
    </row>
    <row r="55" spans="1:8" s="48" customFormat="1" ht="15">
      <c r="A55" s="73" t="s">
        <v>9596</v>
      </c>
      <c r="B55" s="73" t="s">
        <v>9479</v>
      </c>
      <c r="C55" s="86" t="s">
        <v>982</v>
      </c>
      <c r="D55" s="86">
        <v>4</v>
      </c>
      <c r="E55" s="86" t="s">
        <v>165</v>
      </c>
      <c r="F55" s="86" t="s">
        <v>187</v>
      </c>
      <c r="G55" s="86" t="s">
        <v>220</v>
      </c>
      <c r="H55" s="86" t="s">
        <v>45</v>
      </c>
    </row>
    <row r="56" spans="1:8" s="48" customFormat="1" ht="15">
      <c r="A56" s="73" t="s">
        <v>9596</v>
      </c>
      <c r="B56" s="73" t="s">
        <v>9520</v>
      </c>
      <c r="C56" s="86" t="s">
        <v>983</v>
      </c>
      <c r="D56" s="86">
        <v>2</v>
      </c>
      <c r="E56" s="86" t="s">
        <v>9458</v>
      </c>
      <c r="F56" s="86" t="s">
        <v>9443</v>
      </c>
      <c r="G56" s="86" t="s">
        <v>220</v>
      </c>
      <c r="H56" s="86" t="s">
        <v>45</v>
      </c>
    </row>
    <row r="57" spans="1:8" s="48" customFormat="1" ht="15">
      <c r="A57" s="73" t="s">
        <v>9596</v>
      </c>
      <c r="B57" s="73" t="s">
        <v>9481</v>
      </c>
      <c r="C57" s="86" t="s">
        <v>980</v>
      </c>
      <c r="D57" s="86">
        <v>5</v>
      </c>
      <c r="E57" s="86" t="s">
        <v>165</v>
      </c>
      <c r="F57" s="86" t="s">
        <v>9442</v>
      </c>
      <c r="G57" s="86" t="s">
        <v>220</v>
      </c>
      <c r="H57" s="86" t="s">
        <v>45</v>
      </c>
    </row>
    <row r="58" spans="1:8" s="48" customFormat="1" ht="15">
      <c r="A58" s="73" t="s">
        <v>9596</v>
      </c>
      <c r="B58" s="73" t="s">
        <v>9483</v>
      </c>
      <c r="C58" s="86" t="s">
        <v>980</v>
      </c>
      <c r="D58" s="86">
        <v>5</v>
      </c>
      <c r="E58" s="86" t="s">
        <v>165</v>
      </c>
      <c r="F58" s="86" t="s">
        <v>9441</v>
      </c>
      <c r="G58" s="86" t="s">
        <v>220</v>
      </c>
      <c r="H58" s="86" t="s">
        <v>45</v>
      </c>
    </row>
    <row r="59" spans="1:8" s="48" customFormat="1" ht="15">
      <c r="A59" s="73" t="s">
        <v>9596</v>
      </c>
      <c r="B59" s="73" t="s">
        <v>9482</v>
      </c>
      <c r="C59" s="86" t="s">
        <v>980</v>
      </c>
      <c r="D59" s="86">
        <v>5</v>
      </c>
      <c r="E59" s="86" t="s">
        <v>165</v>
      </c>
      <c r="F59" s="86" t="s">
        <v>9457</v>
      </c>
      <c r="G59" s="86" t="s">
        <v>220</v>
      </c>
      <c r="H59" s="86" t="s">
        <v>45</v>
      </c>
    </row>
    <row r="60" spans="1:8" s="48" customFormat="1" ht="15">
      <c r="A60" s="73" t="s">
        <v>9596</v>
      </c>
      <c r="B60" s="73" t="s">
        <v>9665</v>
      </c>
      <c r="C60" s="86" t="s">
        <v>980</v>
      </c>
      <c r="D60" s="86">
        <v>5</v>
      </c>
      <c r="E60" s="86" t="s">
        <v>165</v>
      </c>
      <c r="F60" s="86" t="s">
        <v>9443</v>
      </c>
      <c r="G60" s="86" t="s">
        <v>220</v>
      </c>
      <c r="H60" s="86" t="s">
        <v>45</v>
      </c>
    </row>
    <row r="61" spans="1:8" s="48" customFormat="1" ht="15">
      <c r="A61" s="73" t="s">
        <v>9596</v>
      </c>
      <c r="B61" s="73" t="s">
        <v>4998</v>
      </c>
      <c r="C61" s="86" t="s">
        <v>980</v>
      </c>
      <c r="D61" s="86">
        <v>5</v>
      </c>
      <c r="E61" s="86" t="s">
        <v>165</v>
      </c>
      <c r="F61" s="86" t="s">
        <v>9441</v>
      </c>
      <c r="G61" s="86" t="s">
        <v>220</v>
      </c>
      <c r="H61" s="86" t="s">
        <v>30</v>
      </c>
    </row>
    <row r="62" spans="1:8" s="48" customFormat="1" ht="15">
      <c r="A62" s="73" t="s">
        <v>9596</v>
      </c>
      <c r="B62" s="73" t="s">
        <v>9521</v>
      </c>
      <c r="C62" s="86" t="s">
        <v>980</v>
      </c>
      <c r="D62" s="86">
        <v>5</v>
      </c>
      <c r="E62" s="86" t="s">
        <v>165</v>
      </c>
      <c r="F62" s="86" t="s">
        <v>9443</v>
      </c>
      <c r="G62" s="86" t="s">
        <v>220</v>
      </c>
      <c r="H62" s="86" t="s">
        <v>45</v>
      </c>
    </row>
    <row r="63" spans="1:8" s="48" customFormat="1" ht="15">
      <c r="A63" s="73" t="s">
        <v>9596</v>
      </c>
      <c r="B63" s="73" t="s">
        <v>9484</v>
      </c>
      <c r="C63" s="86" t="s">
        <v>980</v>
      </c>
      <c r="D63" s="86">
        <v>5</v>
      </c>
      <c r="E63" s="86" t="s">
        <v>165</v>
      </c>
      <c r="F63" s="86" t="s">
        <v>9485</v>
      </c>
      <c r="G63" s="86" t="s">
        <v>220</v>
      </c>
      <c r="H63" s="86" t="s">
        <v>45</v>
      </c>
    </row>
    <row r="64" spans="1:8" s="48" customFormat="1" ht="15">
      <c r="A64" s="73" t="s">
        <v>9596</v>
      </c>
      <c r="B64" s="73" t="s">
        <v>5009</v>
      </c>
      <c r="C64" s="86" t="s">
        <v>982</v>
      </c>
      <c r="D64" s="86">
        <v>4</v>
      </c>
      <c r="E64" s="86" t="s">
        <v>165</v>
      </c>
      <c r="F64" s="86" t="s">
        <v>9443</v>
      </c>
      <c r="G64" s="86" t="s">
        <v>220</v>
      </c>
      <c r="H64" s="86" t="s">
        <v>45</v>
      </c>
    </row>
    <row r="65" spans="1:8" s="48" customFormat="1" ht="15">
      <c r="A65" s="73" t="s">
        <v>9596</v>
      </c>
      <c r="B65" s="73" t="s">
        <v>9486</v>
      </c>
      <c r="C65" s="86" t="s">
        <v>980</v>
      </c>
      <c r="D65" s="86">
        <v>5</v>
      </c>
      <c r="E65" s="86" t="s">
        <v>165</v>
      </c>
      <c r="F65" s="86" t="s">
        <v>9442</v>
      </c>
      <c r="G65" s="86" t="s">
        <v>220</v>
      </c>
      <c r="H65" s="86" t="s">
        <v>45</v>
      </c>
    </row>
    <row r="66" spans="1:8" s="48" customFormat="1" ht="15">
      <c r="A66" s="73" t="s">
        <v>9596</v>
      </c>
      <c r="B66" s="73" t="s">
        <v>9487</v>
      </c>
      <c r="C66" s="86" t="s">
        <v>980</v>
      </c>
      <c r="D66" s="86">
        <v>5</v>
      </c>
      <c r="E66" s="86" t="s">
        <v>165</v>
      </c>
      <c r="F66" s="86" t="s">
        <v>9442</v>
      </c>
      <c r="G66" s="86" t="s">
        <v>220</v>
      </c>
      <c r="H66" s="86" t="s">
        <v>45</v>
      </c>
    </row>
    <row r="67" spans="1:8" s="48" customFormat="1" ht="15">
      <c r="A67" s="73" t="s">
        <v>9596</v>
      </c>
      <c r="B67" s="73" t="s">
        <v>1591</v>
      </c>
      <c r="C67" s="86" t="s">
        <v>980</v>
      </c>
      <c r="D67" s="86">
        <v>5</v>
      </c>
      <c r="E67" s="86" t="s">
        <v>36</v>
      </c>
      <c r="F67" s="86" t="s">
        <v>187</v>
      </c>
      <c r="G67" s="86" t="s">
        <v>1598</v>
      </c>
      <c r="H67" s="86" t="s">
        <v>45</v>
      </c>
    </row>
    <row r="68" spans="1:8" s="48" customFormat="1" ht="15">
      <c r="A68" s="73" t="s">
        <v>9596</v>
      </c>
      <c r="B68" s="73" t="s">
        <v>9666</v>
      </c>
      <c r="C68" s="86" t="s">
        <v>980</v>
      </c>
      <c r="D68" s="86">
        <v>5</v>
      </c>
      <c r="E68" s="86" t="s">
        <v>165</v>
      </c>
      <c r="F68" s="86" t="s">
        <v>9443</v>
      </c>
      <c r="G68" s="86" t="s">
        <v>220</v>
      </c>
      <c r="H68" s="86" t="s">
        <v>45</v>
      </c>
    </row>
    <row r="69" spans="1:8" s="48" customFormat="1" ht="15">
      <c r="A69" s="73" t="s">
        <v>9596</v>
      </c>
      <c r="B69" s="73" t="s">
        <v>9488</v>
      </c>
      <c r="C69" s="86" t="s">
        <v>980</v>
      </c>
      <c r="D69" s="86">
        <v>5</v>
      </c>
      <c r="E69" s="86" t="s">
        <v>165</v>
      </c>
      <c r="F69" s="86" t="s">
        <v>9443</v>
      </c>
      <c r="G69" s="86" t="s">
        <v>24</v>
      </c>
      <c r="H69" s="86" t="s">
        <v>45</v>
      </c>
    </row>
    <row r="70" spans="1:8" s="48" customFormat="1" ht="15">
      <c r="A70" s="73" t="s">
        <v>9596</v>
      </c>
      <c r="B70" s="73" t="s">
        <v>9494</v>
      </c>
      <c r="C70" s="86" t="s">
        <v>980</v>
      </c>
      <c r="D70" s="86">
        <v>5</v>
      </c>
      <c r="E70" s="86" t="s">
        <v>165</v>
      </c>
      <c r="F70" s="86" t="s">
        <v>9457</v>
      </c>
      <c r="G70" s="86" t="s">
        <v>220</v>
      </c>
      <c r="H70" s="86" t="s">
        <v>30</v>
      </c>
    </row>
    <row r="71" spans="1:8" s="48" customFormat="1" ht="15">
      <c r="A71" s="73" t="s">
        <v>9596</v>
      </c>
      <c r="B71" s="73" t="s">
        <v>9667</v>
      </c>
      <c r="C71" s="86" t="s">
        <v>980</v>
      </c>
      <c r="D71" s="86">
        <v>5</v>
      </c>
      <c r="E71" s="86" t="s">
        <v>165</v>
      </c>
      <c r="F71" s="86" t="s">
        <v>9443</v>
      </c>
      <c r="G71" s="86" t="s">
        <v>220</v>
      </c>
      <c r="H71" s="86" t="s">
        <v>45</v>
      </c>
    </row>
    <row r="72" spans="1:8" s="48" customFormat="1" ht="15">
      <c r="A72" s="73" t="s">
        <v>9596</v>
      </c>
      <c r="B72" s="73" t="s">
        <v>9495</v>
      </c>
      <c r="C72" s="86" t="s">
        <v>980</v>
      </c>
      <c r="D72" s="86">
        <v>5</v>
      </c>
      <c r="E72" s="86" t="s">
        <v>165</v>
      </c>
      <c r="F72" s="86" t="s">
        <v>9443</v>
      </c>
      <c r="G72" s="86" t="s">
        <v>220</v>
      </c>
      <c r="H72" s="86" t="s">
        <v>45</v>
      </c>
    </row>
    <row r="73" spans="1:8" s="48" customFormat="1" ht="15">
      <c r="A73" s="73" t="s">
        <v>9596</v>
      </c>
      <c r="B73" s="73" t="s">
        <v>9527</v>
      </c>
      <c r="C73" s="86" t="s">
        <v>980</v>
      </c>
      <c r="D73" s="86">
        <v>5</v>
      </c>
      <c r="E73" s="86" t="s">
        <v>165</v>
      </c>
      <c r="F73" s="86" t="s">
        <v>9443</v>
      </c>
      <c r="G73" s="86" t="s">
        <v>220</v>
      </c>
      <c r="H73" s="86" t="s">
        <v>45</v>
      </c>
    </row>
    <row r="74" spans="1:8" s="48" customFormat="1" ht="15">
      <c r="A74" s="73" t="s">
        <v>9596</v>
      </c>
      <c r="B74" s="73" t="s">
        <v>9496</v>
      </c>
      <c r="C74" s="86" t="s">
        <v>981</v>
      </c>
      <c r="D74" s="86">
        <v>1</v>
      </c>
      <c r="E74" s="86" t="s">
        <v>9492</v>
      </c>
      <c r="F74" s="86" t="s">
        <v>9443</v>
      </c>
      <c r="G74" s="86" t="s">
        <v>220</v>
      </c>
      <c r="H74" s="86" t="s">
        <v>45</v>
      </c>
    </row>
    <row r="75" spans="1:8" s="48" customFormat="1" ht="15">
      <c r="A75" s="73" t="s">
        <v>9596</v>
      </c>
      <c r="B75" s="73" t="s">
        <v>1587</v>
      </c>
      <c r="C75" s="86" t="s">
        <v>981</v>
      </c>
      <c r="D75" s="86">
        <v>1</v>
      </c>
      <c r="E75" s="86" t="s">
        <v>9492</v>
      </c>
      <c r="F75" s="86" t="s">
        <v>191</v>
      </c>
      <c r="G75" s="86" t="s">
        <v>220</v>
      </c>
      <c r="H75" s="86" t="s">
        <v>45</v>
      </c>
    </row>
    <row r="76" spans="1:8" s="48" customFormat="1" ht="15">
      <c r="A76" s="73" t="s">
        <v>9596</v>
      </c>
      <c r="B76" s="73" t="s">
        <v>9497</v>
      </c>
      <c r="C76" s="86" t="s">
        <v>980</v>
      </c>
      <c r="D76" s="86">
        <v>5</v>
      </c>
      <c r="E76" s="86" t="s">
        <v>165</v>
      </c>
      <c r="F76" s="86" t="s">
        <v>9443</v>
      </c>
      <c r="G76" s="86" t="s">
        <v>220</v>
      </c>
      <c r="H76" s="86" t="s">
        <v>45</v>
      </c>
    </row>
    <row r="77" spans="1:8" s="48" customFormat="1" ht="15">
      <c r="A77" s="73" t="s">
        <v>9596</v>
      </c>
      <c r="B77" s="73" t="s">
        <v>9500</v>
      </c>
      <c r="C77" s="86" t="s">
        <v>983</v>
      </c>
      <c r="D77" s="86">
        <v>2</v>
      </c>
      <c r="E77" s="86" t="s">
        <v>9458</v>
      </c>
      <c r="F77" s="86" t="s">
        <v>9443</v>
      </c>
      <c r="G77" s="86" t="s">
        <v>220</v>
      </c>
      <c r="H77" s="86" t="s">
        <v>45</v>
      </c>
    </row>
    <row r="78" spans="1:8" s="48" customFormat="1" ht="15">
      <c r="A78" s="73" t="s">
        <v>9596</v>
      </c>
      <c r="B78" s="73" t="s">
        <v>9501</v>
      </c>
      <c r="C78" s="86" t="s">
        <v>983</v>
      </c>
      <c r="D78" s="86">
        <v>2</v>
      </c>
      <c r="E78" s="86" t="s">
        <v>9458</v>
      </c>
      <c r="F78" s="86" t="s">
        <v>9443</v>
      </c>
      <c r="G78" s="86" t="s">
        <v>220</v>
      </c>
      <c r="H78" s="86" t="s">
        <v>45</v>
      </c>
    </row>
    <row r="79" spans="1:8" s="48" customFormat="1" ht="15">
      <c r="A79" s="73" t="s">
        <v>9596</v>
      </c>
      <c r="B79" s="73" t="s">
        <v>9502</v>
      </c>
      <c r="C79" s="86" t="s">
        <v>983</v>
      </c>
      <c r="D79" s="86">
        <v>2</v>
      </c>
      <c r="E79" s="86" t="s">
        <v>9458</v>
      </c>
      <c r="F79" s="86" t="s">
        <v>9443</v>
      </c>
      <c r="G79" s="86" t="s">
        <v>220</v>
      </c>
      <c r="H79" s="86" t="s">
        <v>45</v>
      </c>
    </row>
    <row r="80" spans="1:8" s="48" customFormat="1" ht="15">
      <c r="A80" s="73" t="s">
        <v>9596</v>
      </c>
      <c r="B80" s="73" t="s">
        <v>9668</v>
      </c>
      <c r="C80" s="86" t="s">
        <v>980</v>
      </c>
      <c r="D80" s="86">
        <v>5</v>
      </c>
      <c r="E80" s="86" t="s">
        <v>165</v>
      </c>
      <c r="F80" s="86" t="s">
        <v>9443</v>
      </c>
      <c r="G80" s="86" t="s">
        <v>220</v>
      </c>
      <c r="H80" s="86" t="s">
        <v>45</v>
      </c>
    </row>
    <row r="81" spans="1:8" s="48" customFormat="1" ht="15">
      <c r="A81" s="73" t="s">
        <v>9596</v>
      </c>
      <c r="B81" s="73" t="s">
        <v>9503</v>
      </c>
      <c r="C81" s="86" t="s">
        <v>980</v>
      </c>
      <c r="D81" s="86">
        <v>5</v>
      </c>
      <c r="E81" s="86" t="s">
        <v>165</v>
      </c>
      <c r="F81" s="86" t="s">
        <v>187</v>
      </c>
      <c r="G81" s="86" t="s">
        <v>220</v>
      </c>
      <c r="H81" s="86" t="s">
        <v>45</v>
      </c>
    </row>
    <row r="82" spans="1:8" s="48" customFormat="1" ht="15">
      <c r="A82" s="73" t="s">
        <v>9596</v>
      </c>
      <c r="B82" s="73" t="s">
        <v>9489</v>
      </c>
      <c r="C82" s="86" t="s">
        <v>980</v>
      </c>
      <c r="D82" s="86">
        <v>5</v>
      </c>
      <c r="E82" s="86" t="s">
        <v>165</v>
      </c>
      <c r="F82" s="86" t="s">
        <v>9443</v>
      </c>
      <c r="G82" s="86" t="s">
        <v>220</v>
      </c>
      <c r="H82" s="86" t="s">
        <v>45</v>
      </c>
    </row>
    <row r="83" spans="1:8" s="48" customFormat="1" ht="15">
      <c r="A83" s="73" t="s">
        <v>9596</v>
      </c>
      <c r="B83" s="73" t="s">
        <v>9490</v>
      </c>
      <c r="C83" s="86" t="s">
        <v>982</v>
      </c>
      <c r="D83" s="86">
        <v>4</v>
      </c>
      <c r="E83" s="86" t="s">
        <v>165</v>
      </c>
      <c r="F83" s="86" t="s">
        <v>9443</v>
      </c>
      <c r="G83" s="86" t="s">
        <v>220</v>
      </c>
      <c r="H83" s="86" t="s">
        <v>45</v>
      </c>
    </row>
    <row r="84" spans="1:8" s="48" customFormat="1" ht="15">
      <c r="A84" s="73" t="s">
        <v>9596</v>
      </c>
      <c r="B84" s="73" t="s">
        <v>9491</v>
      </c>
      <c r="C84" s="86" t="s">
        <v>980</v>
      </c>
      <c r="D84" s="86">
        <v>5</v>
      </c>
      <c r="E84" s="86" t="s">
        <v>9492</v>
      </c>
      <c r="F84" s="86" t="s">
        <v>9493</v>
      </c>
      <c r="G84" s="86" t="s">
        <v>220</v>
      </c>
      <c r="H84" s="86" t="s">
        <v>45</v>
      </c>
    </row>
    <row r="85" spans="1:8" s="48" customFormat="1" ht="15">
      <c r="A85" s="73" t="s">
        <v>9596</v>
      </c>
      <c r="B85" s="73" t="s">
        <v>9522</v>
      </c>
      <c r="C85" s="86" t="s">
        <v>980</v>
      </c>
      <c r="D85" s="86">
        <v>5</v>
      </c>
      <c r="E85" s="86" t="s">
        <v>9463</v>
      </c>
      <c r="F85" s="86" t="s">
        <v>9443</v>
      </c>
      <c r="G85" s="86" t="s">
        <v>220</v>
      </c>
      <c r="H85" s="86" t="s">
        <v>45</v>
      </c>
    </row>
    <row r="86" spans="1:8" s="48" customFormat="1" ht="15">
      <c r="A86" s="73" t="s">
        <v>9596</v>
      </c>
      <c r="B86" s="73" t="s">
        <v>9498</v>
      </c>
      <c r="C86" s="86" t="s">
        <v>980</v>
      </c>
      <c r="D86" s="86">
        <v>5</v>
      </c>
      <c r="E86" s="86" t="s">
        <v>9452</v>
      </c>
      <c r="F86" s="86" t="s">
        <v>9443</v>
      </c>
      <c r="G86" s="86" t="s">
        <v>220</v>
      </c>
      <c r="H86" s="86" t="s">
        <v>45</v>
      </c>
    </row>
    <row r="87" spans="1:8" s="48" customFormat="1" ht="15">
      <c r="A87" s="73" t="s">
        <v>9596</v>
      </c>
      <c r="B87" s="73" t="s">
        <v>9499</v>
      </c>
      <c r="C87" s="86" t="s">
        <v>980</v>
      </c>
      <c r="D87" s="86">
        <v>5</v>
      </c>
      <c r="E87" s="86" t="s">
        <v>9452</v>
      </c>
      <c r="F87" s="86" t="s">
        <v>9443</v>
      </c>
      <c r="G87" s="86" t="s">
        <v>220</v>
      </c>
      <c r="H87" s="86" t="s">
        <v>45</v>
      </c>
    </row>
    <row r="88" spans="1:8" s="48" customFormat="1" ht="15">
      <c r="A88" s="73" t="s">
        <v>9596</v>
      </c>
      <c r="B88" s="73" t="s">
        <v>9506</v>
      </c>
      <c r="C88" s="86" t="s">
        <v>980</v>
      </c>
      <c r="D88" s="86">
        <v>5</v>
      </c>
      <c r="E88" s="86" t="s">
        <v>9452</v>
      </c>
      <c r="F88" s="86" t="s">
        <v>9443</v>
      </c>
      <c r="G88" s="86" t="s">
        <v>220</v>
      </c>
      <c r="H88" s="86" t="s">
        <v>45</v>
      </c>
    </row>
    <row r="89" spans="1:8" s="48" customFormat="1" ht="15">
      <c r="A89" s="73" t="s">
        <v>9596</v>
      </c>
      <c r="B89" s="73" t="s">
        <v>9507</v>
      </c>
      <c r="C89" s="86" t="s">
        <v>980</v>
      </c>
      <c r="D89" s="86">
        <v>5</v>
      </c>
      <c r="E89" s="86" t="s">
        <v>9452</v>
      </c>
      <c r="F89" s="86" t="s">
        <v>9443</v>
      </c>
      <c r="G89" s="86" t="s">
        <v>220</v>
      </c>
      <c r="H89" s="86" t="s">
        <v>45</v>
      </c>
    </row>
    <row r="90" spans="1:8" s="48" customFormat="1" ht="15">
      <c r="A90" s="73" t="s">
        <v>9596</v>
      </c>
      <c r="B90" s="73" t="s">
        <v>9508</v>
      </c>
      <c r="C90" s="86" t="s">
        <v>980</v>
      </c>
      <c r="D90" s="86">
        <v>5</v>
      </c>
      <c r="E90" s="86" t="s">
        <v>9452</v>
      </c>
      <c r="F90" s="86" t="s">
        <v>9443</v>
      </c>
      <c r="G90" s="86" t="s">
        <v>220</v>
      </c>
      <c r="H90" s="86" t="s">
        <v>45</v>
      </c>
    </row>
    <row r="91" spans="1:8" s="48" customFormat="1" ht="15">
      <c r="A91" s="73" t="s">
        <v>9596</v>
      </c>
      <c r="B91" s="73" t="s">
        <v>9509</v>
      </c>
      <c r="C91" s="86" t="s">
        <v>980</v>
      </c>
      <c r="D91" s="86">
        <v>5</v>
      </c>
      <c r="E91" s="86" t="s">
        <v>9452</v>
      </c>
      <c r="F91" s="86" t="s">
        <v>9443</v>
      </c>
      <c r="G91" s="86" t="s">
        <v>220</v>
      </c>
      <c r="H91" s="86" t="s">
        <v>45</v>
      </c>
    </row>
    <row r="92" spans="1:8" s="48" customFormat="1" ht="15">
      <c r="A92" s="73" t="s">
        <v>9596</v>
      </c>
      <c r="B92" s="73" t="s">
        <v>9510</v>
      </c>
      <c r="C92" s="86" t="s">
        <v>980</v>
      </c>
      <c r="D92" s="86">
        <v>5</v>
      </c>
      <c r="E92" s="86" t="s">
        <v>9452</v>
      </c>
      <c r="F92" s="86" t="s">
        <v>9443</v>
      </c>
      <c r="G92" s="86" t="s">
        <v>220</v>
      </c>
      <c r="H92" s="86" t="s">
        <v>45</v>
      </c>
    </row>
    <row r="93" spans="1:8" s="48" customFormat="1" ht="15">
      <c r="A93" s="73" t="s">
        <v>9596</v>
      </c>
      <c r="B93" s="73" t="s">
        <v>9511</v>
      </c>
      <c r="C93" s="86" t="s">
        <v>980</v>
      </c>
      <c r="D93" s="86">
        <v>5</v>
      </c>
      <c r="E93" s="86" t="s">
        <v>9452</v>
      </c>
      <c r="F93" s="86" t="s">
        <v>9443</v>
      </c>
      <c r="G93" s="86" t="s">
        <v>220</v>
      </c>
      <c r="H93" s="86" t="s">
        <v>45</v>
      </c>
    </row>
    <row r="94" spans="1:8" s="48" customFormat="1" ht="15">
      <c r="A94" s="73" t="s">
        <v>9596</v>
      </c>
      <c r="B94" s="73" t="s">
        <v>9530</v>
      </c>
      <c r="C94" s="86" t="s">
        <v>980</v>
      </c>
      <c r="D94" s="86">
        <v>5</v>
      </c>
      <c r="E94" s="86" t="s">
        <v>165</v>
      </c>
      <c r="F94" s="86" t="s">
        <v>9443</v>
      </c>
      <c r="G94" s="86" t="s">
        <v>220</v>
      </c>
      <c r="H94" s="86" t="s">
        <v>45</v>
      </c>
    </row>
    <row r="95" spans="1:8" s="48" customFormat="1" ht="15">
      <c r="A95" s="73" t="s">
        <v>9596</v>
      </c>
      <c r="B95" s="73" t="s">
        <v>9523</v>
      </c>
      <c r="C95" s="86" t="s">
        <v>980</v>
      </c>
      <c r="D95" s="86">
        <v>5</v>
      </c>
      <c r="E95" s="86" t="s">
        <v>9463</v>
      </c>
      <c r="F95" s="86" t="s">
        <v>9443</v>
      </c>
      <c r="G95" s="86" t="s">
        <v>220</v>
      </c>
      <c r="H95" s="86" t="s">
        <v>45</v>
      </c>
    </row>
    <row r="96" spans="1:8" s="48" customFormat="1" ht="15">
      <c r="A96" s="73" t="s">
        <v>9596</v>
      </c>
      <c r="B96" s="73" t="s">
        <v>9529</v>
      </c>
      <c r="C96" s="86" t="s">
        <v>980</v>
      </c>
      <c r="D96" s="86">
        <v>5</v>
      </c>
      <c r="E96" s="86" t="s">
        <v>165</v>
      </c>
      <c r="F96" s="86" t="s">
        <v>9443</v>
      </c>
      <c r="G96" s="86" t="s">
        <v>24</v>
      </c>
      <c r="H96" s="86" t="s">
        <v>45</v>
      </c>
    </row>
    <row r="97" spans="1:8" s="48" customFormat="1" ht="15">
      <c r="A97" s="73" t="s">
        <v>9596</v>
      </c>
      <c r="B97" s="73" t="s">
        <v>9528</v>
      </c>
      <c r="C97" s="86" t="s">
        <v>980</v>
      </c>
      <c r="D97" s="86">
        <v>5</v>
      </c>
      <c r="E97" s="86" t="s">
        <v>9463</v>
      </c>
      <c r="F97" s="86" t="s">
        <v>9443</v>
      </c>
      <c r="G97" s="86" t="s">
        <v>220</v>
      </c>
      <c r="H97" s="86" t="s">
        <v>45</v>
      </c>
    </row>
    <row r="98" spans="1:8" s="48" customFormat="1" ht="15">
      <c r="A98" s="73" t="s">
        <v>9596</v>
      </c>
      <c r="B98" s="73" t="s">
        <v>9533</v>
      </c>
      <c r="C98" s="86" t="s">
        <v>980</v>
      </c>
      <c r="D98" s="86">
        <v>5</v>
      </c>
      <c r="E98" s="86" t="s">
        <v>165</v>
      </c>
      <c r="F98" s="86" t="s">
        <v>9443</v>
      </c>
      <c r="G98" s="86" t="s">
        <v>220</v>
      </c>
      <c r="H98" s="86" t="s">
        <v>45</v>
      </c>
    </row>
    <row r="99" spans="1:8" s="48" customFormat="1" ht="15">
      <c r="A99" s="73" t="s">
        <v>9596</v>
      </c>
      <c r="B99" s="73" t="s">
        <v>9534</v>
      </c>
      <c r="C99" s="86" t="s">
        <v>980</v>
      </c>
      <c r="D99" s="86">
        <v>5</v>
      </c>
      <c r="E99" s="86" t="s">
        <v>4322</v>
      </c>
      <c r="F99" s="86" t="s">
        <v>9443</v>
      </c>
      <c r="G99" s="86" t="s">
        <v>220</v>
      </c>
      <c r="H99" s="86" t="s">
        <v>45</v>
      </c>
    </row>
    <row r="100" spans="1:8" s="48" customFormat="1" ht="15">
      <c r="A100" s="73" t="s">
        <v>9596</v>
      </c>
      <c r="B100" s="73" t="s">
        <v>9535</v>
      </c>
      <c r="C100" s="86" t="s">
        <v>980</v>
      </c>
      <c r="D100" s="86">
        <v>5</v>
      </c>
      <c r="E100" s="86" t="s">
        <v>165</v>
      </c>
      <c r="F100" s="86" t="s">
        <v>9443</v>
      </c>
      <c r="G100" s="86" t="s">
        <v>220</v>
      </c>
      <c r="H100" s="86" t="s">
        <v>30</v>
      </c>
    </row>
    <row r="101" spans="1:8" s="48" customFormat="1" ht="15">
      <c r="A101" s="73" t="s">
        <v>9596</v>
      </c>
      <c r="B101" s="73" t="s">
        <v>9536</v>
      </c>
      <c r="C101" s="86" t="s">
        <v>979</v>
      </c>
      <c r="D101" s="86">
        <v>3</v>
      </c>
      <c r="E101" s="86" t="s">
        <v>9452</v>
      </c>
      <c r="F101" s="86" t="s">
        <v>9443</v>
      </c>
      <c r="G101" s="86" t="s">
        <v>220</v>
      </c>
      <c r="H101" s="86" t="s">
        <v>30</v>
      </c>
    </row>
    <row r="102" spans="1:8" s="48" customFormat="1" ht="15">
      <c r="A102" s="73" t="s">
        <v>9596</v>
      </c>
      <c r="B102" s="73" t="s">
        <v>9537</v>
      </c>
      <c r="C102" s="86" t="s">
        <v>979</v>
      </c>
      <c r="D102" s="86">
        <v>3</v>
      </c>
      <c r="E102" s="86" t="s">
        <v>9452</v>
      </c>
      <c r="F102" s="86" t="s">
        <v>9443</v>
      </c>
      <c r="G102" s="86" t="s">
        <v>220</v>
      </c>
      <c r="H102" s="86" t="s">
        <v>30</v>
      </c>
    </row>
    <row r="103" spans="1:8" s="48" customFormat="1" ht="15">
      <c r="A103" s="73" t="s">
        <v>9596</v>
      </c>
      <c r="B103" s="73" t="s">
        <v>9525</v>
      </c>
      <c r="C103" s="86" t="s">
        <v>982</v>
      </c>
      <c r="D103" s="86">
        <v>4</v>
      </c>
      <c r="E103" s="86" t="s">
        <v>165</v>
      </c>
      <c r="F103" s="86" t="s">
        <v>9443</v>
      </c>
      <c r="G103" s="86" t="s">
        <v>220</v>
      </c>
      <c r="H103" s="86" t="s">
        <v>30</v>
      </c>
    </row>
    <row r="104" spans="1:8" s="48" customFormat="1" ht="15">
      <c r="A104" s="73" t="s">
        <v>9596</v>
      </c>
      <c r="B104" s="73" t="s">
        <v>9512</v>
      </c>
      <c r="C104" s="86" t="s">
        <v>980</v>
      </c>
      <c r="D104" s="86">
        <v>5</v>
      </c>
      <c r="E104" s="86" t="s">
        <v>165</v>
      </c>
      <c r="F104" s="86" t="s">
        <v>191</v>
      </c>
      <c r="G104" s="86" t="s">
        <v>218</v>
      </c>
      <c r="H104" s="86" t="s">
        <v>45</v>
      </c>
    </row>
    <row r="105" spans="1:8" s="48" customFormat="1" ht="15">
      <c r="A105" s="73" t="s">
        <v>9596</v>
      </c>
      <c r="B105" s="73" t="s">
        <v>9538</v>
      </c>
      <c r="C105" s="86" t="s">
        <v>980</v>
      </c>
      <c r="D105" s="86">
        <v>5</v>
      </c>
      <c r="E105" s="86" t="s">
        <v>165</v>
      </c>
      <c r="F105" s="86" t="s">
        <v>9539</v>
      </c>
      <c r="G105" s="86" t="s">
        <v>220</v>
      </c>
      <c r="H105" s="86" t="s">
        <v>30</v>
      </c>
    </row>
    <row r="106" spans="1:8" s="48" customFormat="1" ht="15">
      <c r="A106" s="73" t="s">
        <v>9596</v>
      </c>
      <c r="B106" s="73" t="s">
        <v>9540</v>
      </c>
      <c r="C106" s="86" t="s">
        <v>983</v>
      </c>
      <c r="D106" s="86">
        <v>2</v>
      </c>
      <c r="E106" s="86" t="s">
        <v>9458</v>
      </c>
      <c r="F106" s="86" t="s">
        <v>9443</v>
      </c>
      <c r="G106" s="86" t="s">
        <v>220</v>
      </c>
      <c r="H106" s="86" t="s">
        <v>30</v>
      </c>
    </row>
    <row r="107" spans="1:8" s="48" customFormat="1" ht="15">
      <c r="A107" s="73" t="s">
        <v>9596</v>
      </c>
      <c r="B107" s="73" t="s">
        <v>9541</v>
      </c>
      <c r="C107" s="86" t="s">
        <v>983</v>
      </c>
      <c r="D107" s="86">
        <v>2</v>
      </c>
      <c r="E107" s="86" t="s">
        <v>9458</v>
      </c>
      <c r="F107" s="86" t="s">
        <v>9446</v>
      </c>
      <c r="G107" s="86" t="s">
        <v>220</v>
      </c>
      <c r="H107" s="86" t="s">
        <v>30</v>
      </c>
    </row>
    <row r="108" spans="1:8" s="48" customFormat="1" ht="15">
      <c r="A108" s="73" t="s">
        <v>9596</v>
      </c>
      <c r="B108" s="73" t="s">
        <v>9542</v>
      </c>
      <c r="C108" s="86" t="s">
        <v>980</v>
      </c>
      <c r="D108" s="86">
        <v>5</v>
      </c>
      <c r="E108" s="86" t="s">
        <v>165</v>
      </c>
      <c r="F108" s="86" t="s">
        <v>2</v>
      </c>
      <c r="G108" s="86" t="s">
        <v>220</v>
      </c>
      <c r="H108" s="86" t="s">
        <v>45</v>
      </c>
    </row>
    <row r="109" spans="1:8" s="48" customFormat="1" ht="15">
      <c r="A109" s="73" t="s">
        <v>9596</v>
      </c>
      <c r="B109" s="73" t="s">
        <v>1583</v>
      </c>
      <c r="C109" s="86" t="s">
        <v>980</v>
      </c>
      <c r="D109" s="86">
        <v>5</v>
      </c>
      <c r="E109" s="86" t="s">
        <v>165</v>
      </c>
      <c r="F109" s="86" t="s">
        <v>9443</v>
      </c>
      <c r="G109" s="86" t="s">
        <v>220</v>
      </c>
      <c r="H109" s="86" t="s">
        <v>30</v>
      </c>
    </row>
    <row r="110" spans="1:8" s="48" customFormat="1" ht="15">
      <c r="A110" s="73" t="s">
        <v>9596</v>
      </c>
      <c r="B110" s="73" t="s">
        <v>9543</v>
      </c>
      <c r="C110" s="86" t="s">
        <v>980</v>
      </c>
      <c r="D110" s="86">
        <v>5</v>
      </c>
      <c r="E110" s="86" t="s">
        <v>165</v>
      </c>
      <c r="F110" s="86" t="s">
        <v>9539</v>
      </c>
      <c r="G110" s="86" t="s">
        <v>220</v>
      </c>
      <c r="H110" s="86" t="s">
        <v>30</v>
      </c>
    </row>
    <row r="111" spans="1:8" s="48" customFormat="1" ht="15">
      <c r="A111" s="73" t="s">
        <v>9596</v>
      </c>
      <c r="B111" s="73" t="s">
        <v>9544</v>
      </c>
      <c r="C111" s="86" t="s">
        <v>982</v>
      </c>
      <c r="D111" s="86">
        <v>4</v>
      </c>
      <c r="E111" s="86" t="s">
        <v>165</v>
      </c>
      <c r="F111" s="86" t="s">
        <v>191</v>
      </c>
      <c r="G111" s="86" t="s">
        <v>220</v>
      </c>
      <c r="H111" s="86" t="s">
        <v>45</v>
      </c>
    </row>
    <row r="112" spans="1:8" s="48" customFormat="1" ht="15">
      <c r="A112" s="73" t="s">
        <v>9595</v>
      </c>
      <c r="B112" s="73" t="s">
        <v>9526</v>
      </c>
      <c r="C112" s="86" t="s">
        <v>980</v>
      </c>
      <c r="D112" s="86">
        <v>5</v>
      </c>
      <c r="E112" s="86" t="s">
        <v>165</v>
      </c>
      <c r="F112" s="86" t="s">
        <v>9443</v>
      </c>
      <c r="G112" s="86" t="s">
        <v>220</v>
      </c>
      <c r="H112" s="86" t="s">
        <v>30</v>
      </c>
    </row>
    <row r="113" spans="1:8" s="48" customFormat="1" ht="15">
      <c r="A113" s="73" t="s">
        <v>9595</v>
      </c>
      <c r="B113" s="73" t="s">
        <v>9657</v>
      </c>
      <c r="C113" s="86" t="s">
        <v>980</v>
      </c>
      <c r="D113" s="86">
        <v>5</v>
      </c>
      <c r="E113" s="86" t="s">
        <v>165</v>
      </c>
      <c r="F113" s="86" t="s">
        <v>9441</v>
      </c>
      <c r="G113" s="86" t="s">
        <v>220</v>
      </c>
      <c r="H113" s="86" t="s">
        <v>30</v>
      </c>
    </row>
    <row r="114" spans="1:8" s="48" customFormat="1" ht="15">
      <c r="A114" s="73" t="s">
        <v>9595</v>
      </c>
      <c r="B114" s="73" t="s">
        <v>9658</v>
      </c>
      <c r="C114" s="86" t="s">
        <v>980</v>
      </c>
      <c r="D114" s="86">
        <v>5</v>
      </c>
      <c r="E114" s="86" t="s">
        <v>165</v>
      </c>
      <c r="F114" s="86" t="s">
        <v>9442</v>
      </c>
      <c r="G114" s="86" t="s">
        <v>220</v>
      </c>
      <c r="H114" s="86" t="s">
        <v>45</v>
      </c>
    </row>
    <row r="115" spans="1:8" s="48" customFormat="1" ht="15">
      <c r="A115" s="73" t="s">
        <v>9595</v>
      </c>
      <c r="B115" s="73" t="s">
        <v>9659</v>
      </c>
      <c r="C115" s="86" t="s">
        <v>980</v>
      </c>
      <c r="D115" s="86">
        <v>5</v>
      </c>
      <c r="E115" s="86" t="s">
        <v>165</v>
      </c>
      <c r="F115" s="86" t="s">
        <v>9443</v>
      </c>
      <c r="G115" s="86" t="s">
        <v>220</v>
      </c>
      <c r="H115" s="86" t="s">
        <v>45</v>
      </c>
    </row>
    <row r="116" spans="1:8" s="48" customFormat="1" ht="15">
      <c r="A116" s="73" t="s">
        <v>9595</v>
      </c>
      <c r="B116" s="73" t="s">
        <v>9660</v>
      </c>
      <c r="C116" s="86" t="s">
        <v>980</v>
      </c>
      <c r="D116" s="86">
        <v>5</v>
      </c>
      <c r="E116" s="86" t="s">
        <v>165</v>
      </c>
      <c r="F116" s="86" t="s">
        <v>9444</v>
      </c>
      <c r="G116" s="86" t="s">
        <v>220</v>
      </c>
      <c r="H116" s="86" t="s">
        <v>45</v>
      </c>
    </row>
    <row r="117" spans="1:8" s="48" customFormat="1" ht="15">
      <c r="A117" s="73" t="s">
        <v>9595</v>
      </c>
      <c r="B117" s="73" t="s">
        <v>9445</v>
      </c>
      <c r="C117" s="86" t="s">
        <v>980</v>
      </c>
      <c r="D117" s="86">
        <v>5</v>
      </c>
      <c r="E117" s="86" t="s">
        <v>165</v>
      </c>
      <c r="F117" s="86" t="s">
        <v>9446</v>
      </c>
      <c r="G117" s="86" t="s">
        <v>220</v>
      </c>
      <c r="H117" s="86" t="s">
        <v>45</v>
      </c>
    </row>
    <row r="118" spans="1:8" s="48" customFormat="1" ht="15">
      <c r="A118" s="73" t="s">
        <v>9595</v>
      </c>
      <c r="B118" s="73" t="s">
        <v>9447</v>
      </c>
      <c r="C118" s="86" t="s">
        <v>980</v>
      </c>
      <c r="D118" s="86">
        <v>5</v>
      </c>
      <c r="E118" s="86" t="s">
        <v>165</v>
      </c>
      <c r="F118" s="86" t="s">
        <v>9443</v>
      </c>
      <c r="G118" s="86" t="s">
        <v>220</v>
      </c>
      <c r="H118" s="86" t="s">
        <v>45</v>
      </c>
    </row>
    <row r="119" spans="1:8" s="48" customFormat="1" ht="15">
      <c r="A119" s="73" t="s">
        <v>9595</v>
      </c>
      <c r="B119" s="73" t="s">
        <v>9448</v>
      </c>
      <c r="C119" s="86" t="s">
        <v>982</v>
      </c>
      <c r="D119" s="86">
        <v>4</v>
      </c>
      <c r="E119" s="86" t="s">
        <v>165</v>
      </c>
      <c r="F119" s="86" t="s">
        <v>9449</v>
      </c>
      <c r="G119" s="86" t="s">
        <v>220</v>
      </c>
      <c r="H119" s="86" t="s">
        <v>45</v>
      </c>
    </row>
    <row r="120" spans="1:8" s="48" customFormat="1" ht="15">
      <c r="A120" s="73" t="s">
        <v>9595</v>
      </c>
      <c r="B120" s="73" t="s">
        <v>9450</v>
      </c>
      <c r="C120" s="86" t="s">
        <v>980</v>
      </c>
      <c r="D120" s="86">
        <v>5</v>
      </c>
      <c r="E120" s="86" t="s">
        <v>165</v>
      </c>
      <c r="F120" s="86" t="s">
        <v>9442</v>
      </c>
      <c r="G120" s="86" t="s">
        <v>220</v>
      </c>
      <c r="H120" s="86" t="s">
        <v>30</v>
      </c>
    </row>
    <row r="121" spans="1:8" s="48" customFormat="1" ht="15">
      <c r="A121" s="73" t="s">
        <v>9595</v>
      </c>
      <c r="B121" s="73" t="s">
        <v>9451</v>
      </c>
      <c r="C121" s="86" t="s">
        <v>980</v>
      </c>
      <c r="D121" s="86">
        <v>5</v>
      </c>
      <c r="E121" s="86" t="s">
        <v>9452</v>
      </c>
      <c r="F121" s="86" t="s">
        <v>9443</v>
      </c>
      <c r="G121" s="86" t="s">
        <v>220</v>
      </c>
      <c r="H121" s="86" t="s">
        <v>30</v>
      </c>
    </row>
    <row r="122" spans="1:8" s="48" customFormat="1" ht="15">
      <c r="A122" s="73" t="s">
        <v>9595</v>
      </c>
      <c r="B122" s="73" t="s">
        <v>9453</v>
      </c>
      <c r="C122" s="86" t="s">
        <v>980</v>
      </c>
      <c r="D122" s="86">
        <v>5</v>
      </c>
      <c r="E122" s="86" t="s">
        <v>9452</v>
      </c>
      <c r="F122" s="86" t="s">
        <v>9443</v>
      </c>
      <c r="G122" s="86" t="s">
        <v>220</v>
      </c>
      <c r="H122" s="86" t="s">
        <v>30</v>
      </c>
    </row>
    <row r="123" spans="1:8" s="48" customFormat="1" ht="15">
      <c r="A123" s="73" t="s">
        <v>9595</v>
      </c>
      <c r="B123" s="73" t="s">
        <v>9454</v>
      </c>
      <c r="C123" s="86" t="s">
        <v>980</v>
      </c>
      <c r="D123" s="86">
        <v>5</v>
      </c>
      <c r="E123" s="86" t="s">
        <v>9452</v>
      </c>
      <c r="F123" s="86" t="s">
        <v>9443</v>
      </c>
      <c r="G123" s="86" t="s">
        <v>220</v>
      </c>
      <c r="H123" s="86" t="s">
        <v>30</v>
      </c>
    </row>
    <row r="124" spans="1:8" s="48" customFormat="1" ht="15">
      <c r="A124" s="73" t="s">
        <v>9595</v>
      </c>
      <c r="B124" s="73" t="s">
        <v>9455</v>
      </c>
      <c r="C124" s="86" t="s">
        <v>980</v>
      </c>
      <c r="D124" s="86">
        <v>5</v>
      </c>
      <c r="E124" s="86" t="s">
        <v>9452</v>
      </c>
      <c r="F124" s="86" t="s">
        <v>9443</v>
      </c>
      <c r="G124" s="86" t="s">
        <v>220</v>
      </c>
      <c r="H124" s="86" t="s">
        <v>30</v>
      </c>
    </row>
    <row r="125" spans="1:8" s="48" customFormat="1" ht="15">
      <c r="A125" s="73" t="s">
        <v>9595</v>
      </c>
      <c r="B125" s="73" t="s">
        <v>9661</v>
      </c>
      <c r="C125" s="86" t="s">
        <v>980</v>
      </c>
      <c r="D125" s="86">
        <v>5</v>
      </c>
      <c r="E125" s="86" t="s">
        <v>165</v>
      </c>
      <c r="F125" s="86" t="s">
        <v>9456</v>
      </c>
      <c r="G125" s="86" t="s">
        <v>220</v>
      </c>
      <c r="H125" s="86" t="s">
        <v>45</v>
      </c>
    </row>
    <row r="126" spans="1:8" s="48" customFormat="1" ht="15">
      <c r="A126" s="73" t="s">
        <v>9595</v>
      </c>
      <c r="B126" s="73" t="s">
        <v>9662</v>
      </c>
      <c r="C126" s="86" t="s">
        <v>980</v>
      </c>
      <c r="D126" s="86">
        <v>5</v>
      </c>
      <c r="E126" s="86" t="s">
        <v>165</v>
      </c>
      <c r="F126" s="86" t="s">
        <v>9457</v>
      </c>
      <c r="G126" s="86" t="s">
        <v>220</v>
      </c>
      <c r="H126" s="86" t="s">
        <v>45</v>
      </c>
    </row>
    <row r="127" spans="1:8" s="48" customFormat="1" ht="15">
      <c r="A127" s="73" t="s">
        <v>9595</v>
      </c>
      <c r="B127" s="73" t="s">
        <v>9663</v>
      </c>
      <c r="C127" s="86" t="s">
        <v>980</v>
      </c>
      <c r="D127" s="86">
        <v>5</v>
      </c>
      <c r="E127" s="86" t="s">
        <v>9458</v>
      </c>
      <c r="F127" s="86" t="s">
        <v>9443</v>
      </c>
      <c r="G127" s="86" t="s">
        <v>221</v>
      </c>
      <c r="H127" s="86" t="s">
        <v>45</v>
      </c>
    </row>
    <row r="128" spans="1:8" s="48" customFormat="1" ht="15">
      <c r="A128" s="73" t="s">
        <v>9595</v>
      </c>
      <c r="B128" s="73" t="s">
        <v>9531</v>
      </c>
      <c r="C128" s="86" t="s">
        <v>980</v>
      </c>
      <c r="D128" s="86">
        <v>5</v>
      </c>
      <c r="E128" s="86" t="s">
        <v>165</v>
      </c>
      <c r="F128" s="86" t="s">
        <v>9532</v>
      </c>
      <c r="G128" s="86" t="s">
        <v>220</v>
      </c>
      <c r="H128" s="86" t="s">
        <v>45</v>
      </c>
    </row>
    <row r="129" spans="1:8" s="48" customFormat="1" ht="15">
      <c r="A129" s="73" t="s">
        <v>9595</v>
      </c>
      <c r="B129" s="73" t="s">
        <v>9459</v>
      </c>
      <c r="C129" s="86" t="s">
        <v>980</v>
      </c>
      <c r="D129" s="86">
        <v>5</v>
      </c>
      <c r="E129" s="86" t="s">
        <v>165</v>
      </c>
      <c r="F129" s="86" t="s">
        <v>9442</v>
      </c>
      <c r="G129" s="86" t="s">
        <v>220</v>
      </c>
      <c r="H129" s="86" t="s">
        <v>45</v>
      </c>
    </row>
    <row r="130" spans="1:8" s="48" customFormat="1" ht="15">
      <c r="A130" s="73" t="s">
        <v>9595</v>
      </c>
      <c r="B130" s="73" t="s">
        <v>9460</v>
      </c>
      <c r="C130" s="86" t="s">
        <v>980</v>
      </c>
      <c r="D130" s="86">
        <v>5</v>
      </c>
      <c r="E130" s="86" t="s">
        <v>165</v>
      </c>
      <c r="F130" s="86" t="s">
        <v>9442</v>
      </c>
      <c r="G130" s="86" t="s">
        <v>220</v>
      </c>
      <c r="H130" s="86" t="s">
        <v>45</v>
      </c>
    </row>
    <row r="131" spans="1:8" s="48" customFormat="1" ht="15">
      <c r="A131" s="73" t="s">
        <v>9595</v>
      </c>
      <c r="B131" s="73" t="s">
        <v>9519</v>
      </c>
      <c r="C131" s="86" t="s">
        <v>979</v>
      </c>
      <c r="D131" s="86">
        <v>3</v>
      </c>
      <c r="E131" s="86" t="s">
        <v>9458</v>
      </c>
      <c r="F131" s="86" t="s">
        <v>9443</v>
      </c>
      <c r="G131" s="86" t="s">
        <v>220</v>
      </c>
      <c r="H131" s="86" t="s">
        <v>45</v>
      </c>
    </row>
    <row r="132" spans="1:8" s="48" customFormat="1" ht="15">
      <c r="A132" s="73" t="s">
        <v>9595</v>
      </c>
      <c r="B132" s="73" t="s">
        <v>9524</v>
      </c>
      <c r="C132" s="86" t="s">
        <v>980</v>
      </c>
      <c r="D132" s="86">
        <v>5</v>
      </c>
      <c r="E132" s="86" t="s">
        <v>9463</v>
      </c>
      <c r="F132" s="86" t="s">
        <v>9443</v>
      </c>
      <c r="G132" s="86" t="s">
        <v>220</v>
      </c>
      <c r="H132" s="86" t="s">
        <v>30</v>
      </c>
    </row>
    <row r="133" spans="1:8" s="48" customFormat="1" ht="15">
      <c r="A133" s="73" t="s">
        <v>9595</v>
      </c>
      <c r="B133" s="73" t="s">
        <v>9518</v>
      </c>
      <c r="C133" s="86" t="s">
        <v>980</v>
      </c>
      <c r="D133" s="86">
        <v>5</v>
      </c>
      <c r="E133" s="86" t="s">
        <v>165</v>
      </c>
      <c r="F133" s="86" t="s">
        <v>9493</v>
      </c>
      <c r="G133" s="86" t="s">
        <v>220</v>
      </c>
      <c r="H133" s="86" t="s">
        <v>45</v>
      </c>
    </row>
    <row r="134" spans="1:8" s="48" customFormat="1" ht="15">
      <c r="A134" s="73" t="s">
        <v>9595</v>
      </c>
      <c r="B134" s="73" t="s">
        <v>9461</v>
      </c>
      <c r="C134" s="86" t="s">
        <v>982</v>
      </c>
      <c r="D134" s="86">
        <v>4</v>
      </c>
      <c r="E134" s="86" t="s">
        <v>165</v>
      </c>
      <c r="F134" s="86" t="s">
        <v>191</v>
      </c>
      <c r="G134" s="86" t="s">
        <v>220</v>
      </c>
      <c r="H134" s="86" t="s">
        <v>45</v>
      </c>
    </row>
    <row r="135" spans="1:8" s="48" customFormat="1" ht="15">
      <c r="A135" s="73" t="s">
        <v>9595</v>
      </c>
      <c r="B135" s="73" t="s">
        <v>9464</v>
      </c>
      <c r="C135" s="86" t="s">
        <v>980</v>
      </c>
      <c r="D135" s="86">
        <v>5</v>
      </c>
      <c r="E135" s="86" t="s">
        <v>9463</v>
      </c>
      <c r="F135" s="86" t="s">
        <v>9443</v>
      </c>
      <c r="G135" s="86" t="s">
        <v>2146</v>
      </c>
      <c r="H135" s="86" t="s">
        <v>30</v>
      </c>
    </row>
    <row r="136" spans="1:8" s="48" customFormat="1" ht="15">
      <c r="A136" s="73" t="s">
        <v>9595</v>
      </c>
      <c r="B136" s="73" t="s">
        <v>9462</v>
      </c>
      <c r="C136" s="86" t="s">
        <v>980</v>
      </c>
      <c r="D136" s="86">
        <v>5</v>
      </c>
      <c r="E136" s="86" t="s">
        <v>9463</v>
      </c>
      <c r="F136" s="86" t="s">
        <v>9443</v>
      </c>
      <c r="G136" s="86" t="s">
        <v>2146</v>
      </c>
      <c r="H136" s="86" t="s">
        <v>30</v>
      </c>
    </row>
    <row r="137" spans="1:8" s="48" customFormat="1" ht="15">
      <c r="A137" s="73" t="s">
        <v>9595</v>
      </c>
      <c r="B137" s="73" t="s">
        <v>9466</v>
      </c>
      <c r="C137" s="86" t="s">
        <v>980</v>
      </c>
      <c r="D137" s="86">
        <v>5</v>
      </c>
      <c r="E137" s="86" t="s">
        <v>9463</v>
      </c>
      <c r="F137" s="86" t="s">
        <v>9443</v>
      </c>
      <c r="G137" s="86" t="s">
        <v>222</v>
      </c>
      <c r="H137" s="86" t="s">
        <v>30</v>
      </c>
    </row>
    <row r="138" spans="1:8" s="48" customFormat="1" ht="15">
      <c r="A138" s="73" t="s">
        <v>9595</v>
      </c>
      <c r="B138" s="73" t="s">
        <v>9465</v>
      </c>
      <c r="C138" s="86" t="s">
        <v>980</v>
      </c>
      <c r="D138" s="86">
        <v>5</v>
      </c>
      <c r="E138" s="86" t="s">
        <v>9463</v>
      </c>
      <c r="F138" s="86" t="s">
        <v>9443</v>
      </c>
      <c r="G138" s="86" t="s">
        <v>222</v>
      </c>
      <c r="H138" s="86" t="s">
        <v>30</v>
      </c>
    </row>
    <row r="139" spans="1:8" s="48" customFormat="1" ht="15">
      <c r="A139" s="73" t="s">
        <v>9595</v>
      </c>
      <c r="B139" s="73" t="s">
        <v>9504</v>
      </c>
      <c r="C139" s="86" t="s">
        <v>980</v>
      </c>
      <c r="D139" s="86">
        <v>5</v>
      </c>
      <c r="E139" s="86" t="s">
        <v>165</v>
      </c>
      <c r="F139" s="86" t="s">
        <v>9505</v>
      </c>
      <c r="G139" s="86" t="s">
        <v>220</v>
      </c>
      <c r="H139" s="86" t="s">
        <v>30</v>
      </c>
    </row>
    <row r="140" spans="1:8" s="48" customFormat="1" ht="15">
      <c r="A140" s="73" t="s">
        <v>9595</v>
      </c>
      <c r="B140" s="73" t="s">
        <v>9470</v>
      </c>
      <c r="C140" s="86" t="s">
        <v>980</v>
      </c>
      <c r="D140" s="86">
        <v>5</v>
      </c>
      <c r="E140" s="86" t="s">
        <v>9452</v>
      </c>
      <c r="F140" s="86" t="s">
        <v>9443</v>
      </c>
      <c r="G140" s="86" t="s">
        <v>220</v>
      </c>
      <c r="H140" s="86" t="s">
        <v>45</v>
      </c>
    </row>
    <row r="141" spans="1:8" s="48" customFormat="1" ht="15">
      <c r="A141" s="73" t="s">
        <v>9595</v>
      </c>
      <c r="B141" s="73" t="s">
        <v>9471</v>
      </c>
      <c r="C141" s="86" t="s">
        <v>980</v>
      </c>
      <c r="D141" s="86">
        <v>5</v>
      </c>
      <c r="E141" s="86" t="s">
        <v>9452</v>
      </c>
      <c r="F141" s="86" t="s">
        <v>9443</v>
      </c>
      <c r="G141" s="86" t="s">
        <v>220</v>
      </c>
      <c r="H141" s="86" t="s">
        <v>45</v>
      </c>
    </row>
    <row r="142" spans="1:8" s="48" customFormat="1" ht="15">
      <c r="A142" s="73" t="s">
        <v>9595</v>
      </c>
      <c r="B142" s="73" t="s">
        <v>9467</v>
      </c>
      <c r="C142" s="86" t="s">
        <v>980</v>
      </c>
      <c r="D142" s="86">
        <v>5</v>
      </c>
      <c r="E142" s="86" t="s">
        <v>9452</v>
      </c>
      <c r="F142" s="86" t="s">
        <v>9443</v>
      </c>
      <c r="G142" s="86" t="s">
        <v>220</v>
      </c>
      <c r="H142" s="86" t="s">
        <v>45</v>
      </c>
    </row>
    <row r="143" spans="1:8" s="48" customFormat="1" ht="15">
      <c r="A143" s="73" t="s">
        <v>9595</v>
      </c>
      <c r="B143" s="73" t="s">
        <v>9468</v>
      </c>
      <c r="C143" s="86" t="s">
        <v>980</v>
      </c>
      <c r="D143" s="86">
        <v>5</v>
      </c>
      <c r="E143" s="86" t="s">
        <v>9452</v>
      </c>
      <c r="F143" s="86" t="s">
        <v>9443</v>
      </c>
      <c r="G143" s="86" t="s">
        <v>220</v>
      </c>
      <c r="H143" s="86" t="s">
        <v>45</v>
      </c>
    </row>
    <row r="144" spans="1:8" s="48" customFormat="1" ht="15">
      <c r="A144" s="73" t="s">
        <v>9595</v>
      </c>
      <c r="B144" s="73" t="s">
        <v>9469</v>
      </c>
      <c r="C144" s="86" t="s">
        <v>980</v>
      </c>
      <c r="D144" s="86">
        <v>5</v>
      </c>
      <c r="E144" s="86" t="s">
        <v>9452</v>
      </c>
      <c r="F144" s="86" t="s">
        <v>9443</v>
      </c>
      <c r="G144" s="86" t="s">
        <v>220</v>
      </c>
      <c r="H144" s="86" t="s">
        <v>45</v>
      </c>
    </row>
    <row r="145" spans="1:8" s="48" customFormat="1" ht="15">
      <c r="A145" s="73" t="s">
        <v>9595</v>
      </c>
      <c r="B145" s="73" t="s">
        <v>9472</v>
      </c>
      <c r="C145" s="86" t="s">
        <v>980</v>
      </c>
      <c r="D145" s="86">
        <v>5</v>
      </c>
      <c r="E145" s="86" t="s">
        <v>9452</v>
      </c>
      <c r="F145" s="86" t="s">
        <v>9443</v>
      </c>
      <c r="G145" s="86" t="s">
        <v>220</v>
      </c>
      <c r="H145" s="86" t="s">
        <v>45</v>
      </c>
    </row>
    <row r="146" spans="1:8" s="48" customFormat="1" ht="15">
      <c r="A146" s="73" t="s">
        <v>9595</v>
      </c>
      <c r="B146" s="73" t="s">
        <v>9473</v>
      </c>
      <c r="C146" s="86" t="s">
        <v>980</v>
      </c>
      <c r="D146" s="86">
        <v>5</v>
      </c>
      <c r="E146" s="86" t="s">
        <v>9452</v>
      </c>
      <c r="F146" s="86" t="s">
        <v>9443</v>
      </c>
      <c r="G146" s="86" t="s">
        <v>220</v>
      </c>
      <c r="H146" s="86" t="s">
        <v>45</v>
      </c>
    </row>
    <row r="147" spans="1:8" s="48" customFormat="1" ht="15">
      <c r="A147" s="73" t="s">
        <v>9595</v>
      </c>
      <c r="B147" s="73" t="s">
        <v>9474</v>
      </c>
      <c r="C147" s="86" t="s">
        <v>980</v>
      </c>
      <c r="D147" s="86">
        <v>5</v>
      </c>
      <c r="E147" s="86" t="s">
        <v>9452</v>
      </c>
      <c r="F147" s="86" t="s">
        <v>9443</v>
      </c>
      <c r="G147" s="86" t="s">
        <v>220</v>
      </c>
      <c r="H147" s="86" t="s">
        <v>45</v>
      </c>
    </row>
    <row r="148" spans="1:8" s="48" customFormat="1" ht="15">
      <c r="A148" s="73" t="s">
        <v>9595</v>
      </c>
      <c r="B148" s="73" t="s">
        <v>9516</v>
      </c>
      <c r="C148" s="86" t="s">
        <v>980</v>
      </c>
      <c r="D148" s="86">
        <v>5</v>
      </c>
      <c r="E148" s="86" t="s">
        <v>9458</v>
      </c>
      <c r="F148" s="86" t="s">
        <v>9443</v>
      </c>
      <c r="G148" s="86" t="s">
        <v>220</v>
      </c>
      <c r="H148" s="86" t="s">
        <v>45</v>
      </c>
    </row>
    <row r="149" spans="1:8" s="48" customFormat="1" ht="15">
      <c r="A149" s="73" t="s">
        <v>9595</v>
      </c>
      <c r="B149" s="73" t="s">
        <v>9513</v>
      </c>
      <c r="C149" s="86" t="s">
        <v>980</v>
      </c>
      <c r="D149" s="86">
        <v>5</v>
      </c>
      <c r="E149" s="86" t="s">
        <v>165</v>
      </c>
      <c r="F149" s="86" t="s">
        <v>9443</v>
      </c>
      <c r="G149" s="86" t="s">
        <v>220</v>
      </c>
      <c r="H149" s="86" t="s">
        <v>45</v>
      </c>
    </row>
    <row r="150" spans="1:8" s="48" customFormat="1" ht="15">
      <c r="A150" s="73" t="s">
        <v>9595</v>
      </c>
      <c r="B150" s="73" t="s">
        <v>9515</v>
      </c>
      <c r="C150" s="86" t="s">
        <v>980</v>
      </c>
      <c r="D150" s="86">
        <v>5</v>
      </c>
      <c r="E150" s="86" t="s">
        <v>165</v>
      </c>
      <c r="F150" s="86" t="s">
        <v>9443</v>
      </c>
      <c r="G150" s="86" t="s">
        <v>220</v>
      </c>
      <c r="H150" s="86" t="s">
        <v>45</v>
      </c>
    </row>
    <row r="151" spans="1:8" s="48" customFormat="1" ht="15">
      <c r="A151" s="73" t="s">
        <v>9595</v>
      </c>
      <c r="B151" s="73" t="s">
        <v>9664</v>
      </c>
      <c r="C151" s="86" t="s">
        <v>980</v>
      </c>
      <c r="D151" s="86">
        <v>5</v>
      </c>
      <c r="E151" s="86" t="s">
        <v>165</v>
      </c>
      <c r="F151" s="86" t="s">
        <v>9475</v>
      </c>
      <c r="G151" s="86" t="s">
        <v>220</v>
      </c>
      <c r="H151" s="86" t="s">
        <v>45</v>
      </c>
    </row>
    <row r="152" spans="1:8" s="48" customFormat="1" ht="15">
      <c r="A152" s="73" t="s">
        <v>9595</v>
      </c>
      <c r="B152" s="73" t="s">
        <v>6347</v>
      </c>
      <c r="C152" s="86" t="s">
        <v>980</v>
      </c>
      <c r="D152" s="86">
        <v>5</v>
      </c>
      <c r="E152" s="86" t="s">
        <v>9463</v>
      </c>
      <c r="F152" s="86" t="s">
        <v>9443</v>
      </c>
      <c r="G152" s="86" t="s">
        <v>222</v>
      </c>
      <c r="H152" s="86" t="s">
        <v>30</v>
      </c>
    </row>
    <row r="153" spans="1:8" s="48" customFormat="1" ht="15">
      <c r="A153" s="73" t="s">
        <v>9595</v>
      </c>
      <c r="B153" s="73" t="s">
        <v>9476</v>
      </c>
      <c r="C153" s="86" t="s">
        <v>980</v>
      </c>
      <c r="D153" s="86">
        <v>5</v>
      </c>
      <c r="E153" s="86" t="s">
        <v>165</v>
      </c>
      <c r="F153" s="86" t="s">
        <v>9443</v>
      </c>
      <c r="G153" s="86" t="s">
        <v>139</v>
      </c>
      <c r="H153" s="86" t="s">
        <v>30</v>
      </c>
    </row>
    <row r="154" spans="1:8" s="48" customFormat="1" ht="15">
      <c r="A154" s="73" t="s">
        <v>9595</v>
      </c>
      <c r="B154" s="73" t="s">
        <v>9517</v>
      </c>
      <c r="C154" s="86" t="s">
        <v>980</v>
      </c>
      <c r="D154" s="86">
        <v>5</v>
      </c>
      <c r="E154" s="86" t="s">
        <v>9463</v>
      </c>
      <c r="F154" s="86" t="s">
        <v>9443</v>
      </c>
      <c r="G154" s="86" t="s">
        <v>220</v>
      </c>
      <c r="H154" s="86" t="s">
        <v>45</v>
      </c>
    </row>
    <row r="155" spans="1:8" s="48" customFormat="1" ht="15">
      <c r="A155" s="73" t="s">
        <v>9595</v>
      </c>
      <c r="B155" s="73" t="s">
        <v>9477</v>
      </c>
      <c r="C155" s="86" t="s">
        <v>982</v>
      </c>
      <c r="D155" s="86">
        <v>4</v>
      </c>
      <c r="E155" s="86" t="s">
        <v>165</v>
      </c>
      <c r="F155" s="86" t="s">
        <v>9449</v>
      </c>
      <c r="G155" s="86" t="s">
        <v>220</v>
      </c>
      <c r="H155" s="86" t="s">
        <v>30</v>
      </c>
    </row>
    <row r="156" spans="1:8" s="48" customFormat="1" ht="15">
      <c r="A156" s="73" t="s">
        <v>9595</v>
      </c>
      <c r="B156" s="73" t="s">
        <v>9478</v>
      </c>
      <c r="C156" s="86" t="s">
        <v>982</v>
      </c>
      <c r="D156" s="86">
        <v>4</v>
      </c>
      <c r="E156" s="86" t="s">
        <v>165</v>
      </c>
      <c r="F156" s="86" t="s">
        <v>191</v>
      </c>
      <c r="G156" s="86" t="s">
        <v>220</v>
      </c>
      <c r="H156" s="86" t="s">
        <v>30</v>
      </c>
    </row>
    <row r="157" spans="1:8" s="48" customFormat="1" ht="15">
      <c r="A157" s="73" t="s">
        <v>9595</v>
      </c>
      <c r="B157" s="73" t="s">
        <v>1590</v>
      </c>
      <c r="C157" s="86" t="s">
        <v>983</v>
      </c>
      <c r="D157" s="86">
        <v>2</v>
      </c>
      <c r="E157" s="86" t="s">
        <v>9458</v>
      </c>
      <c r="F157" s="86" t="s">
        <v>9480</v>
      </c>
      <c r="G157" s="86" t="s">
        <v>220</v>
      </c>
      <c r="H157" s="86" t="s">
        <v>30</v>
      </c>
    </row>
    <row r="158" spans="1:8" s="48" customFormat="1" ht="15">
      <c r="A158" s="73" t="s">
        <v>9595</v>
      </c>
      <c r="B158" s="73" t="s">
        <v>9514</v>
      </c>
      <c r="C158" s="86" t="s">
        <v>981</v>
      </c>
      <c r="D158" s="86">
        <v>1</v>
      </c>
      <c r="E158" s="86" t="s">
        <v>9492</v>
      </c>
      <c r="F158" s="86" t="s">
        <v>9443</v>
      </c>
      <c r="G158" s="86" t="s">
        <v>220</v>
      </c>
      <c r="H158" s="86" t="s">
        <v>45</v>
      </c>
    </row>
    <row r="159" spans="1:8" s="48" customFormat="1" ht="15">
      <c r="A159" s="73" t="s">
        <v>9595</v>
      </c>
      <c r="B159" s="73" t="s">
        <v>9479</v>
      </c>
      <c r="C159" s="86" t="s">
        <v>982</v>
      </c>
      <c r="D159" s="86">
        <v>4</v>
      </c>
      <c r="E159" s="86" t="s">
        <v>165</v>
      </c>
      <c r="F159" s="86" t="s">
        <v>187</v>
      </c>
      <c r="G159" s="86" t="s">
        <v>220</v>
      </c>
      <c r="H159" s="86" t="s">
        <v>45</v>
      </c>
    </row>
    <row r="160" spans="1:8" s="48" customFormat="1" ht="15">
      <c r="A160" s="73" t="s">
        <v>9595</v>
      </c>
      <c r="B160" s="73" t="s">
        <v>9520</v>
      </c>
      <c r="C160" s="86" t="s">
        <v>983</v>
      </c>
      <c r="D160" s="86">
        <v>2</v>
      </c>
      <c r="E160" s="86" t="s">
        <v>9458</v>
      </c>
      <c r="F160" s="86" t="s">
        <v>9443</v>
      </c>
      <c r="G160" s="86" t="s">
        <v>220</v>
      </c>
      <c r="H160" s="86" t="s">
        <v>45</v>
      </c>
    </row>
    <row r="161" spans="1:8" s="48" customFormat="1" ht="15">
      <c r="A161" s="73" t="s">
        <v>9595</v>
      </c>
      <c r="B161" s="73" t="s">
        <v>9481</v>
      </c>
      <c r="C161" s="86" t="s">
        <v>980</v>
      </c>
      <c r="D161" s="86">
        <v>5</v>
      </c>
      <c r="E161" s="86" t="s">
        <v>165</v>
      </c>
      <c r="F161" s="86" t="s">
        <v>9442</v>
      </c>
      <c r="G161" s="86" t="s">
        <v>220</v>
      </c>
      <c r="H161" s="86" t="s">
        <v>45</v>
      </c>
    </row>
    <row r="162" spans="1:8" s="48" customFormat="1" ht="15">
      <c r="A162" s="73" t="s">
        <v>9595</v>
      </c>
      <c r="B162" s="73" t="s">
        <v>9483</v>
      </c>
      <c r="C162" s="86" t="s">
        <v>980</v>
      </c>
      <c r="D162" s="86">
        <v>5</v>
      </c>
      <c r="E162" s="86" t="s">
        <v>165</v>
      </c>
      <c r="F162" s="86" t="s">
        <v>9441</v>
      </c>
      <c r="G162" s="86" t="s">
        <v>220</v>
      </c>
      <c r="H162" s="86" t="s">
        <v>45</v>
      </c>
    </row>
    <row r="163" spans="1:8" s="48" customFormat="1" ht="15">
      <c r="A163" s="73" t="s">
        <v>9595</v>
      </c>
      <c r="B163" s="73" t="s">
        <v>9482</v>
      </c>
      <c r="C163" s="86" t="s">
        <v>980</v>
      </c>
      <c r="D163" s="86">
        <v>5</v>
      </c>
      <c r="E163" s="86" t="s">
        <v>165</v>
      </c>
      <c r="F163" s="86" t="s">
        <v>9457</v>
      </c>
      <c r="G163" s="86" t="s">
        <v>220</v>
      </c>
      <c r="H163" s="86" t="s">
        <v>45</v>
      </c>
    </row>
    <row r="164" spans="1:8" s="48" customFormat="1" ht="15">
      <c r="A164" s="73" t="s">
        <v>9595</v>
      </c>
      <c r="B164" s="73" t="s">
        <v>9665</v>
      </c>
      <c r="C164" s="86" t="s">
        <v>980</v>
      </c>
      <c r="D164" s="86">
        <v>5</v>
      </c>
      <c r="E164" s="86" t="s">
        <v>165</v>
      </c>
      <c r="F164" s="86" t="s">
        <v>9443</v>
      </c>
      <c r="G164" s="86" t="s">
        <v>220</v>
      </c>
      <c r="H164" s="86" t="s">
        <v>45</v>
      </c>
    </row>
    <row r="165" spans="1:8" s="48" customFormat="1" ht="15">
      <c r="A165" s="73" t="s">
        <v>9595</v>
      </c>
      <c r="B165" s="73" t="s">
        <v>4998</v>
      </c>
      <c r="C165" s="86" t="s">
        <v>980</v>
      </c>
      <c r="D165" s="86">
        <v>5</v>
      </c>
      <c r="E165" s="86" t="s">
        <v>165</v>
      </c>
      <c r="F165" s="86" t="s">
        <v>9441</v>
      </c>
      <c r="G165" s="86" t="s">
        <v>220</v>
      </c>
      <c r="H165" s="86" t="s">
        <v>30</v>
      </c>
    </row>
    <row r="166" spans="1:8" s="48" customFormat="1" ht="15">
      <c r="A166" s="73" t="s">
        <v>9595</v>
      </c>
      <c r="B166" s="73" t="s">
        <v>9521</v>
      </c>
      <c r="C166" s="86" t="s">
        <v>980</v>
      </c>
      <c r="D166" s="86">
        <v>5</v>
      </c>
      <c r="E166" s="86" t="s">
        <v>165</v>
      </c>
      <c r="F166" s="86" t="s">
        <v>9443</v>
      </c>
      <c r="G166" s="86" t="s">
        <v>220</v>
      </c>
      <c r="H166" s="86" t="s">
        <v>45</v>
      </c>
    </row>
    <row r="167" spans="1:8" s="48" customFormat="1" ht="15">
      <c r="A167" s="73" t="s">
        <v>9595</v>
      </c>
      <c r="B167" s="73" t="s">
        <v>9484</v>
      </c>
      <c r="C167" s="86" t="s">
        <v>980</v>
      </c>
      <c r="D167" s="86">
        <v>5</v>
      </c>
      <c r="E167" s="86" t="s">
        <v>165</v>
      </c>
      <c r="F167" s="86" t="s">
        <v>9485</v>
      </c>
      <c r="G167" s="86" t="s">
        <v>220</v>
      </c>
      <c r="H167" s="86" t="s">
        <v>45</v>
      </c>
    </row>
    <row r="168" spans="1:8" s="48" customFormat="1" ht="15">
      <c r="A168" s="73" t="s">
        <v>9595</v>
      </c>
      <c r="B168" s="73" t="s">
        <v>5009</v>
      </c>
      <c r="C168" s="86" t="s">
        <v>982</v>
      </c>
      <c r="D168" s="86">
        <v>4</v>
      </c>
      <c r="E168" s="86" t="s">
        <v>165</v>
      </c>
      <c r="F168" s="86" t="s">
        <v>9443</v>
      </c>
      <c r="G168" s="86" t="s">
        <v>220</v>
      </c>
      <c r="H168" s="86" t="s">
        <v>45</v>
      </c>
    </row>
    <row r="169" spans="1:8" s="48" customFormat="1" ht="15">
      <c r="A169" s="73" t="s">
        <v>9595</v>
      </c>
      <c r="B169" s="73" t="s">
        <v>9486</v>
      </c>
      <c r="C169" s="86" t="s">
        <v>980</v>
      </c>
      <c r="D169" s="86">
        <v>5</v>
      </c>
      <c r="E169" s="86" t="s">
        <v>165</v>
      </c>
      <c r="F169" s="86" t="s">
        <v>9442</v>
      </c>
      <c r="G169" s="86" t="s">
        <v>220</v>
      </c>
      <c r="H169" s="86" t="s">
        <v>45</v>
      </c>
    </row>
    <row r="170" spans="1:8" s="48" customFormat="1" ht="15">
      <c r="A170" s="73" t="s">
        <v>9595</v>
      </c>
      <c r="B170" s="73" t="s">
        <v>9487</v>
      </c>
      <c r="C170" s="86" t="s">
        <v>980</v>
      </c>
      <c r="D170" s="86">
        <v>5</v>
      </c>
      <c r="E170" s="86" t="s">
        <v>165</v>
      </c>
      <c r="F170" s="86" t="s">
        <v>9442</v>
      </c>
      <c r="G170" s="86" t="s">
        <v>220</v>
      </c>
      <c r="H170" s="86" t="s">
        <v>45</v>
      </c>
    </row>
    <row r="171" spans="1:8" s="48" customFormat="1" ht="15">
      <c r="A171" s="73" t="s">
        <v>9595</v>
      </c>
      <c r="B171" s="73" t="s">
        <v>1591</v>
      </c>
      <c r="C171" s="86" t="s">
        <v>980</v>
      </c>
      <c r="D171" s="86">
        <v>5</v>
      </c>
      <c r="E171" s="86" t="s">
        <v>36</v>
      </c>
      <c r="F171" s="86" t="s">
        <v>187</v>
      </c>
      <c r="G171" s="86" t="s">
        <v>1598</v>
      </c>
      <c r="H171" s="86" t="s">
        <v>45</v>
      </c>
    </row>
    <row r="172" spans="1:8" s="48" customFormat="1" ht="15">
      <c r="A172" s="73" t="s">
        <v>9595</v>
      </c>
      <c r="B172" s="73" t="s">
        <v>9666</v>
      </c>
      <c r="C172" s="86" t="s">
        <v>980</v>
      </c>
      <c r="D172" s="86">
        <v>5</v>
      </c>
      <c r="E172" s="86" t="s">
        <v>165</v>
      </c>
      <c r="F172" s="86" t="s">
        <v>9443</v>
      </c>
      <c r="G172" s="86" t="s">
        <v>220</v>
      </c>
      <c r="H172" s="86" t="s">
        <v>45</v>
      </c>
    </row>
    <row r="173" spans="1:8" s="48" customFormat="1" ht="15">
      <c r="A173" s="73" t="s">
        <v>9595</v>
      </c>
      <c r="B173" s="73" t="s">
        <v>9488</v>
      </c>
      <c r="C173" s="86" t="s">
        <v>980</v>
      </c>
      <c r="D173" s="86">
        <v>5</v>
      </c>
      <c r="E173" s="86" t="s">
        <v>165</v>
      </c>
      <c r="F173" s="86" t="s">
        <v>9443</v>
      </c>
      <c r="G173" s="86" t="s">
        <v>24</v>
      </c>
      <c r="H173" s="86" t="s">
        <v>45</v>
      </c>
    </row>
    <row r="174" spans="1:8" s="48" customFormat="1" ht="15">
      <c r="A174" s="73" t="s">
        <v>9595</v>
      </c>
      <c r="B174" s="73" t="s">
        <v>9494</v>
      </c>
      <c r="C174" s="86" t="s">
        <v>980</v>
      </c>
      <c r="D174" s="86">
        <v>5</v>
      </c>
      <c r="E174" s="86" t="s">
        <v>165</v>
      </c>
      <c r="F174" s="86" t="s">
        <v>9457</v>
      </c>
      <c r="G174" s="86" t="s">
        <v>220</v>
      </c>
      <c r="H174" s="86" t="s">
        <v>30</v>
      </c>
    </row>
    <row r="175" spans="1:8" s="48" customFormat="1" ht="15">
      <c r="A175" s="73" t="s">
        <v>9595</v>
      </c>
      <c r="B175" s="73" t="s">
        <v>9667</v>
      </c>
      <c r="C175" s="86" t="s">
        <v>980</v>
      </c>
      <c r="D175" s="86">
        <v>5</v>
      </c>
      <c r="E175" s="86" t="s">
        <v>165</v>
      </c>
      <c r="F175" s="86" t="s">
        <v>9443</v>
      </c>
      <c r="G175" s="86" t="s">
        <v>220</v>
      </c>
      <c r="H175" s="86" t="s">
        <v>45</v>
      </c>
    </row>
    <row r="176" spans="1:8" s="48" customFormat="1" ht="15">
      <c r="A176" s="73" t="s">
        <v>9595</v>
      </c>
      <c r="B176" s="73" t="s">
        <v>9495</v>
      </c>
      <c r="C176" s="86" t="s">
        <v>980</v>
      </c>
      <c r="D176" s="86">
        <v>5</v>
      </c>
      <c r="E176" s="86" t="s">
        <v>165</v>
      </c>
      <c r="F176" s="86" t="s">
        <v>9443</v>
      </c>
      <c r="G176" s="86" t="s">
        <v>220</v>
      </c>
      <c r="H176" s="86" t="s">
        <v>45</v>
      </c>
    </row>
    <row r="177" spans="1:8" s="48" customFormat="1" ht="15">
      <c r="A177" s="73" t="s">
        <v>9595</v>
      </c>
      <c r="B177" s="73" t="s">
        <v>9527</v>
      </c>
      <c r="C177" s="86" t="s">
        <v>980</v>
      </c>
      <c r="D177" s="86">
        <v>5</v>
      </c>
      <c r="E177" s="86" t="s">
        <v>165</v>
      </c>
      <c r="F177" s="86" t="s">
        <v>9443</v>
      </c>
      <c r="G177" s="86" t="s">
        <v>220</v>
      </c>
      <c r="H177" s="86" t="s">
        <v>45</v>
      </c>
    </row>
    <row r="178" spans="1:8" s="48" customFormat="1" ht="15">
      <c r="A178" s="73" t="s">
        <v>9595</v>
      </c>
      <c r="B178" s="73" t="s">
        <v>9496</v>
      </c>
      <c r="C178" s="86" t="s">
        <v>981</v>
      </c>
      <c r="D178" s="86">
        <v>1</v>
      </c>
      <c r="E178" s="86" t="s">
        <v>9492</v>
      </c>
      <c r="F178" s="86" t="s">
        <v>9443</v>
      </c>
      <c r="G178" s="86" t="s">
        <v>220</v>
      </c>
      <c r="H178" s="86" t="s">
        <v>45</v>
      </c>
    </row>
    <row r="179" spans="1:8" s="48" customFormat="1" ht="15">
      <c r="A179" s="73" t="s">
        <v>9595</v>
      </c>
      <c r="B179" s="73" t="s">
        <v>1587</v>
      </c>
      <c r="C179" s="86" t="s">
        <v>981</v>
      </c>
      <c r="D179" s="86">
        <v>1</v>
      </c>
      <c r="E179" s="86" t="s">
        <v>9492</v>
      </c>
      <c r="F179" s="86" t="s">
        <v>191</v>
      </c>
      <c r="G179" s="86" t="s">
        <v>220</v>
      </c>
      <c r="H179" s="86" t="s">
        <v>45</v>
      </c>
    </row>
    <row r="180" spans="1:8" s="48" customFormat="1" ht="15">
      <c r="A180" s="73" t="s">
        <v>9595</v>
      </c>
      <c r="B180" s="73" t="s">
        <v>9497</v>
      </c>
      <c r="C180" s="86" t="s">
        <v>980</v>
      </c>
      <c r="D180" s="86">
        <v>5</v>
      </c>
      <c r="E180" s="86" t="s">
        <v>165</v>
      </c>
      <c r="F180" s="86" t="s">
        <v>9443</v>
      </c>
      <c r="G180" s="86" t="s">
        <v>220</v>
      </c>
      <c r="H180" s="86" t="s">
        <v>45</v>
      </c>
    </row>
    <row r="181" spans="1:8" s="48" customFormat="1" ht="15">
      <c r="A181" s="73" t="s">
        <v>9595</v>
      </c>
      <c r="B181" s="73" t="s">
        <v>9500</v>
      </c>
      <c r="C181" s="86" t="s">
        <v>983</v>
      </c>
      <c r="D181" s="86">
        <v>2</v>
      </c>
      <c r="E181" s="86" t="s">
        <v>9458</v>
      </c>
      <c r="F181" s="86" t="s">
        <v>9443</v>
      </c>
      <c r="G181" s="86" t="s">
        <v>220</v>
      </c>
      <c r="H181" s="86" t="s">
        <v>45</v>
      </c>
    </row>
    <row r="182" spans="1:8" s="48" customFormat="1" ht="15">
      <c r="A182" s="73" t="s">
        <v>9595</v>
      </c>
      <c r="B182" s="73" t="s">
        <v>9501</v>
      </c>
      <c r="C182" s="86" t="s">
        <v>983</v>
      </c>
      <c r="D182" s="86">
        <v>2</v>
      </c>
      <c r="E182" s="86" t="s">
        <v>9458</v>
      </c>
      <c r="F182" s="86" t="s">
        <v>9443</v>
      </c>
      <c r="G182" s="86" t="s">
        <v>220</v>
      </c>
      <c r="H182" s="86" t="s">
        <v>45</v>
      </c>
    </row>
    <row r="183" spans="1:8" s="48" customFormat="1" ht="15">
      <c r="A183" s="73" t="s">
        <v>9595</v>
      </c>
      <c r="B183" s="73" t="s">
        <v>9502</v>
      </c>
      <c r="C183" s="86" t="s">
        <v>983</v>
      </c>
      <c r="D183" s="86">
        <v>2</v>
      </c>
      <c r="E183" s="86" t="s">
        <v>9458</v>
      </c>
      <c r="F183" s="86" t="s">
        <v>9443</v>
      </c>
      <c r="G183" s="86" t="s">
        <v>220</v>
      </c>
      <c r="H183" s="86" t="s">
        <v>45</v>
      </c>
    </row>
    <row r="184" spans="1:8" s="48" customFormat="1" ht="15">
      <c r="A184" s="73" t="s">
        <v>9595</v>
      </c>
      <c r="B184" s="73" t="s">
        <v>9668</v>
      </c>
      <c r="C184" s="86" t="s">
        <v>980</v>
      </c>
      <c r="D184" s="86">
        <v>5</v>
      </c>
      <c r="E184" s="86" t="s">
        <v>165</v>
      </c>
      <c r="F184" s="86" t="s">
        <v>9443</v>
      </c>
      <c r="G184" s="86" t="s">
        <v>220</v>
      </c>
      <c r="H184" s="86" t="s">
        <v>45</v>
      </c>
    </row>
    <row r="185" spans="1:8" s="48" customFormat="1" ht="15">
      <c r="A185" s="73" t="s">
        <v>9595</v>
      </c>
      <c r="B185" s="73" t="s">
        <v>9503</v>
      </c>
      <c r="C185" s="86" t="s">
        <v>980</v>
      </c>
      <c r="D185" s="86">
        <v>5</v>
      </c>
      <c r="E185" s="86" t="s">
        <v>165</v>
      </c>
      <c r="F185" s="86" t="s">
        <v>187</v>
      </c>
      <c r="G185" s="86" t="s">
        <v>220</v>
      </c>
      <c r="H185" s="86" t="s">
        <v>45</v>
      </c>
    </row>
    <row r="186" spans="1:8" s="48" customFormat="1" ht="15">
      <c r="A186" s="73" t="s">
        <v>9595</v>
      </c>
      <c r="B186" s="73" t="s">
        <v>9489</v>
      </c>
      <c r="C186" s="86" t="s">
        <v>980</v>
      </c>
      <c r="D186" s="86">
        <v>5</v>
      </c>
      <c r="E186" s="86" t="s">
        <v>165</v>
      </c>
      <c r="F186" s="86" t="s">
        <v>9443</v>
      </c>
      <c r="G186" s="86" t="s">
        <v>220</v>
      </c>
      <c r="H186" s="86" t="s">
        <v>45</v>
      </c>
    </row>
    <row r="187" spans="1:8" s="48" customFormat="1" ht="15">
      <c r="A187" s="73" t="s">
        <v>9595</v>
      </c>
      <c r="B187" s="73" t="s">
        <v>9490</v>
      </c>
      <c r="C187" s="86" t="s">
        <v>982</v>
      </c>
      <c r="D187" s="86">
        <v>4</v>
      </c>
      <c r="E187" s="86" t="s">
        <v>165</v>
      </c>
      <c r="F187" s="86" t="s">
        <v>9443</v>
      </c>
      <c r="G187" s="86" t="s">
        <v>220</v>
      </c>
      <c r="H187" s="86" t="s">
        <v>45</v>
      </c>
    </row>
    <row r="188" spans="1:8" s="48" customFormat="1" ht="15">
      <c r="A188" s="73" t="s">
        <v>9595</v>
      </c>
      <c r="B188" s="73" t="s">
        <v>9491</v>
      </c>
      <c r="C188" s="86" t="s">
        <v>980</v>
      </c>
      <c r="D188" s="86">
        <v>5</v>
      </c>
      <c r="E188" s="86" t="s">
        <v>9492</v>
      </c>
      <c r="F188" s="86" t="s">
        <v>9493</v>
      </c>
      <c r="G188" s="86" t="s">
        <v>220</v>
      </c>
      <c r="H188" s="86" t="s">
        <v>45</v>
      </c>
    </row>
    <row r="189" spans="1:8" s="48" customFormat="1" ht="15">
      <c r="A189" s="73" t="s">
        <v>9595</v>
      </c>
      <c r="B189" s="73" t="s">
        <v>9522</v>
      </c>
      <c r="C189" s="86" t="s">
        <v>980</v>
      </c>
      <c r="D189" s="86">
        <v>5</v>
      </c>
      <c r="E189" s="86" t="s">
        <v>9463</v>
      </c>
      <c r="F189" s="86" t="s">
        <v>9443</v>
      </c>
      <c r="G189" s="86" t="s">
        <v>220</v>
      </c>
      <c r="H189" s="86" t="s">
        <v>45</v>
      </c>
    </row>
    <row r="190" spans="1:8" s="48" customFormat="1" ht="15">
      <c r="A190" s="73" t="s">
        <v>9595</v>
      </c>
      <c r="B190" s="73" t="s">
        <v>9498</v>
      </c>
      <c r="C190" s="86" t="s">
        <v>980</v>
      </c>
      <c r="D190" s="86">
        <v>5</v>
      </c>
      <c r="E190" s="86" t="s">
        <v>9452</v>
      </c>
      <c r="F190" s="86" t="s">
        <v>9443</v>
      </c>
      <c r="G190" s="86" t="s">
        <v>220</v>
      </c>
      <c r="H190" s="86" t="s">
        <v>45</v>
      </c>
    </row>
    <row r="191" spans="1:8" s="48" customFormat="1" ht="15">
      <c r="A191" s="73" t="s">
        <v>9595</v>
      </c>
      <c r="B191" s="73" t="s">
        <v>9499</v>
      </c>
      <c r="C191" s="86" t="s">
        <v>980</v>
      </c>
      <c r="D191" s="86">
        <v>5</v>
      </c>
      <c r="E191" s="86" t="s">
        <v>9452</v>
      </c>
      <c r="F191" s="86" t="s">
        <v>9443</v>
      </c>
      <c r="G191" s="86" t="s">
        <v>220</v>
      </c>
      <c r="H191" s="86" t="s">
        <v>45</v>
      </c>
    </row>
    <row r="192" spans="1:8" s="48" customFormat="1" ht="15">
      <c r="A192" s="73" t="s">
        <v>9595</v>
      </c>
      <c r="B192" s="73" t="s">
        <v>9506</v>
      </c>
      <c r="C192" s="86" t="s">
        <v>980</v>
      </c>
      <c r="D192" s="86">
        <v>5</v>
      </c>
      <c r="E192" s="86" t="s">
        <v>9452</v>
      </c>
      <c r="F192" s="86" t="s">
        <v>9443</v>
      </c>
      <c r="G192" s="86" t="s">
        <v>220</v>
      </c>
      <c r="H192" s="86" t="s">
        <v>45</v>
      </c>
    </row>
    <row r="193" spans="1:8" s="48" customFormat="1" ht="15">
      <c r="A193" s="73" t="s">
        <v>9595</v>
      </c>
      <c r="B193" s="73" t="s">
        <v>9507</v>
      </c>
      <c r="C193" s="86" t="s">
        <v>980</v>
      </c>
      <c r="D193" s="86">
        <v>5</v>
      </c>
      <c r="E193" s="86" t="s">
        <v>9452</v>
      </c>
      <c r="F193" s="86" t="s">
        <v>9443</v>
      </c>
      <c r="G193" s="86" t="s">
        <v>220</v>
      </c>
      <c r="H193" s="86" t="s">
        <v>45</v>
      </c>
    </row>
    <row r="194" spans="1:8" s="48" customFormat="1" ht="15">
      <c r="A194" s="73" t="s">
        <v>9595</v>
      </c>
      <c r="B194" s="73" t="s">
        <v>9508</v>
      </c>
      <c r="C194" s="86" t="s">
        <v>980</v>
      </c>
      <c r="D194" s="86">
        <v>5</v>
      </c>
      <c r="E194" s="86" t="s">
        <v>9452</v>
      </c>
      <c r="F194" s="86" t="s">
        <v>9443</v>
      </c>
      <c r="G194" s="86" t="s">
        <v>220</v>
      </c>
      <c r="H194" s="86" t="s">
        <v>45</v>
      </c>
    </row>
    <row r="195" spans="1:8" s="48" customFormat="1" ht="15">
      <c r="A195" s="73" t="s">
        <v>9595</v>
      </c>
      <c r="B195" s="73" t="s">
        <v>9509</v>
      </c>
      <c r="C195" s="86" t="s">
        <v>980</v>
      </c>
      <c r="D195" s="86">
        <v>5</v>
      </c>
      <c r="E195" s="86" t="s">
        <v>9452</v>
      </c>
      <c r="F195" s="86" t="s">
        <v>9443</v>
      </c>
      <c r="G195" s="86" t="s">
        <v>220</v>
      </c>
      <c r="H195" s="86" t="s">
        <v>45</v>
      </c>
    </row>
    <row r="196" spans="1:8" s="48" customFormat="1" ht="15">
      <c r="A196" s="73" t="s">
        <v>9595</v>
      </c>
      <c r="B196" s="73" t="s">
        <v>9510</v>
      </c>
      <c r="C196" s="86" t="s">
        <v>980</v>
      </c>
      <c r="D196" s="86">
        <v>5</v>
      </c>
      <c r="E196" s="86" t="s">
        <v>9452</v>
      </c>
      <c r="F196" s="86" t="s">
        <v>9443</v>
      </c>
      <c r="G196" s="86" t="s">
        <v>220</v>
      </c>
      <c r="H196" s="86" t="s">
        <v>45</v>
      </c>
    </row>
    <row r="197" spans="1:8" s="48" customFormat="1" ht="15">
      <c r="A197" s="73" t="s">
        <v>9595</v>
      </c>
      <c r="B197" s="73" t="s">
        <v>9511</v>
      </c>
      <c r="C197" s="86" t="s">
        <v>980</v>
      </c>
      <c r="D197" s="86">
        <v>5</v>
      </c>
      <c r="E197" s="86" t="s">
        <v>9452</v>
      </c>
      <c r="F197" s="86" t="s">
        <v>9443</v>
      </c>
      <c r="G197" s="86" t="s">
        <v>220</v>
      </c>
      <c r="H197" s="86" t="s">
        <v>45</v>
      </c>
    </row>
    <row r="198" spans="1:8" s="48" customFormat="1" ht="15">
      <c r="A198" s="73" t="s">
        <v>9595</v>
      </c>
      <c r="B198" s="73" t="s">
        <v>9530</v>
      </c>
      <c r="C198" s="86" t="s">
        <v>980</v>
      </c>
      <c r="D198" s="86">
        <v>5</v>
      </c>
      <c r="E198" s="86" t="s">
        <v>165</v>
      </c>
      <c r="F198" s="86" t="s">
        <v>9443</v>
      </c>
      <c r="G198" s="86" t="s">
        <v>220</v>
      </c>
      <c r="H198" s="86" t="s">
        <v>45</v>
      </c>
    </row>
    <row r="199" spans="1:8" s="48" customFormat="1" ht="15">
      <c r="A199" s="73" t="s">
        <v>9595</v>
      </c>
      <c r="B199" s="73" t="s">
        <v>9523</v>
      </c>
      <c r="C199" s="86" t="s">
        <v>980</v>
      </c>
      <c r="D199" s="86">
        <v>5</v>
      </c>
      <c r="E199" s="86" t="s">
        <v>9463</v>
      </c>
      <c r="F199" s="86" t="s">
        <v>9443</v>
      </c>
      <c r="G199" s="86" t="s">
        <v>220</v>
      </c>
      <c r="H199" s="86" t="s">
        <v>45</v>
      </c>
    </row>
    <row r="200" spans="1:8" s="48" customFormat="1" ht="15">
      <c r="A200" s="73" t="s">
        <v>9595</v>
      </c>
      <c r="B200" s="73" t="s">
        <v>9529</v>
      </c>
      <c r="C200" s="86" t="s">
        <v>980</v>
      </c>
      <c r="D200" s="86">
        <v>5</v>
      </c>
      <c r="E200" s="86" t="s">
        <v>165</v>
      </c>
      <c r="F200" s="86" t="s">
        <v>9443</v>
      </c>
      <c r="G200" s="86" t="s">
        <v>24</v>
      </c>
      <c r="H200" s="86" t="s">
        <v>45</v>
      </c>
    </row>
    <row r="201" spans="1:8" s="48" customFormat="1" ht="15">
      <c r="A201" s="73" t="s">
        <v>9595</v>
      </c>
      <c r="B201" s="73" t="s">
        <v>9528</v>
      </c>
      <c r="C201" s="86" t="s">
        <v>980</v>
      </c>
      <c r="D201" s="86">
        <v>5</v>
      </c>
      <c r="E201" s="86" t="s">
        <v>9463</v>
      </c>
      <c r="F201" s="86" t="s">
        <v>9443</v>
      </c>
      <c r="G201" s="86" t="s">
        <v>220</v>
      </c>
      <c r="H201" s="86" t="s">
        <v>45</v>
      </c>
    </row>
    <row r="202" spans="1:8" s="48" customFormat="1" ht="15">
      <c r="A202" s="73" t="s">
        <v>9595</v>
      </c>
      <c r="B202" s="73" t="s">
        <v>9533</v>
      </c>
      <c r="C202" s="86" t="s">
        <v>980</v>
      </c>
      <c r="D202" s="86">
        <v>5</v>
      </c>
      <c r="E202" s="86" t="s">
        <v>165</v>
      </c>
      <c r="F202" s="86" t="s">
        <v>9443</v>
      </c>
      <c r="G202" s="86" t="s">
        <v>220</v>
      </c>
      <c r="H202" s="86" t="s">
        <v>45</v>
      </c>
    </row>
    <row r="203" spans="1:8" s="48" customFormat="1" ht="15">
      <c r="A203" s="73" t="s">
        <v>9595</v>
      </c>
      <c r="B203" s="73" t="s">
        <v>9534</v>
      </c>
      <c r="C203" s="86" t="s">
        <v>980</v>
      </c>
      <c r="D203" s="86">
        <v>5</v>
      </c>
      <c r="E203" s="86" t="s">
        <v>4322</v>
      </c>
      <c r="F203" s="86" t="s">
        <v>9443</v>
      </c>
      <c r="G203" s="86" t="s">
        <v>220</v>
      </c>
      <c r="H203" s="86" t="s">
        <v>45</v>
      </c>
    </row>
    <row r="204" spans="1:8" s="48" customFormat="1" ht="15">
      <c r="A204" s="73" t="s">
        <v>9595</v>
      </c>
      <c r="B204" s="73" t="s">
        <v>9535</v>
      </c>
      <c r="C204" s="86" t="s">
        <v>980</v>
      </c>
      <c r="D204" s="86">
        <v>5</v>
      </c>
      <c r="E204" s="86" t="s">
        <v>165</v>
      </c>
      <c r="F204" s="86" t="s">
        <v>9443</v>
      </c>
      <c r="G204" s="86" t="s">
        <v>220</v>
      </c>
      <c r="H204" s="86" t="s">
        <v>30</v>
      </c>
    </row>
    <row r="205" spans="1:8" s="48" customFormat="1" ht="15">
      <c r="A205" s="73" t="s">
        <v>9595</v>
      </c>
      <c r="B205" s="73" t="s">
        <v>9536</v>
      </c>
      <c r="C205" s="86" t="s">
        <v>979</v>
      </c>
      <c r="D205" s="86">
        <v>3</v>
      </c>
      <c r="E205" s="86" t="s">
        <v>9452</v>
      </c>
      <c r="F205" s="86" t="s">
        <v>9443</v>
      </c>
      <c r="G205" s="86" t="s">
        <v>220</v>
      </c>
      <c r="H205" s="86" t="s">
        <v>30</v>
      </c>
    </row>
    <row r="206" spans="1:8" s="48" customFormat="1" ht="15">
      <c r="A206" s="73" t="s">
        <v>9595</v>
      </c>
      <c r="B206" s="73" t="s">
        <v>9537</v>
      </c>
      <c r="C206" s="86" t="s">
        <v>979</v>
      </c>
      <c r="D206" s="86">
        <v>3</v>
      </c>
      <c r="E206" s="86" t="s">
        <v>9452</v>
      </c>
      <c r="F206" s="86" t="s">
        <v>9443</v>
      </c>
      <c r="G206" s="86" t="s">
        <v>220</v>
      </c>
      <c r="H206" s="86" t="s">
        <v>30</v>
      </c>
    </row>
    <row r="207" spans="1:8" s="48" customFormat="1" ht="15">
      <c r="A207" s="73" t="s">
        <v>9595</v>
      </c>
      <c r="B207" s="73" t="s">
        <v>9525</v>
      </c>
      <c r="C207" s="86" t="s">
        <v>982</v>
      </c>
      <c r="D207" s="86">
        <v>4</v>
      </c>
      <c r="E207" s="86" t="s">
        <v>165</v>
      </c>
      <c r="F207" s="86" t="s">
        <v>9443</v>
      </c>
      <c r="G207" s="86" t="s">
        <v>220</v>
      </c>
      <c r="H207" s="86" t="s">
        <v>30</v>
      </c>
    </row>
    <row r="208" spans="1:8" s="48" customFormat="1" ht="15">
      <c r="A208" s="73" t="s">
        <v>9595</v>
      </c>
      <c r="B208" s="73" t="s">
        <v>9512</v>
      </c>
      <c r="C208" s="86" t="s">
        <v>980</v>
      </c>
      <c r="D208" s="86">
        <v>5</v>
      </c>
      <c r="E208" s="86" t="s">
        <v>165</v>
      </c>
      <c r="F208" s="86" t="s">
        <v>191</v>
      </c>
      <c r="G208" s="86" t="s">
        <v>218</v>
      </c>
      <c r="H208" s="86" t="s">
        <v>45</v>
      </c>
    </row>
    <row r="209" spans="1:8" s="48" customFormat="1" ht="15">
      <c r="A209" s="73" t="s">
        <v>9595</v>
      </c>
      <c r="B209" s="73" t="s">
        <v>9538</v>
      </c>
      <c r="C209" s="86" t="s">
        <v>980</v>
      </c>
      <c r="D209" s="86">
        <v>5</v>
      </c>
      <c r="E209" s="86" t="s">
        <v>165</v>
      </c>
      <c r="F209" s="86" t="s">
        <v>9539</v>
      </c>
      <c r="G209" s="86" t="s">
        <v>220</v>
      </c>
      <c r="H209" s="86" t="s">
        <v>30</v>
      </c>
    </row>
    <row r="210" spans="1:8" s="48" customFormat="1" ht="15">
      <c r="A210" s="73" t="s">
        <v>9595</v>
      </c>
      <c r="B210" s="73" t="s">
        <v>9540</v>
      </c>
      <c r="C210" s="86" t="s">
        <v>983</v>
      </c>
      <c r="D210" s="86">
        <v>2</v>
      </c>
      <c r="E210" s="86" t="s">
        <v>9458</v>
      </c>
      <c r="F210" s="86" t="s">
        <v>9443</v>
      </c>
      <c r="G210" s="86" t="s">
        <v>220</v>
      </c>
      <c r="H210" s="86" t="s">
        <v>30</v>
      </c>
    </row>
    <row r="211" spans="1:8" s="48" customFormat="1" ht="15">
      <c r="A211" s="73" t="s">
        <v>9595</v>
      </c>
      <c r="B211" s="73" t="s">
        <v>9541</v>
      </c>
      <c r="C211" s="86" t="s">
        <v>983</v>
      </c>
      <c r="D211" s="86">
        <v>2</v>
      </c>
      <c r="E211" s="86" t="s">
        <v>9458</v>
      </c>
      <c r="F211" s="86" t="s">
        <v>9446</v>
      </c>
      <c r="G211" s="86" t="s">
        <v>220</v>
      </c>
      <c r="H211" s="86" t="s">
        <v>30</v>
      </c>
    </row>
    <row r="212" spans="1:8" s="48" customFormat="1" ht="15">
      <c r="A212" s="73" t="s">
        <v>9595</v>
      </c>
      <c r="B212" s="73" t="s">
        <v>9542</v>
      </c>
      <c r="C212" s="86" t="s">
        <v>980</v>
      </c>
      <c r="D212" s="86">
        <v>5</v>
      </c>
      <c r="E212" s="86" t="s">
        <v>165</v>
      </c>
      <c r="F212" s="86" t="s">
        <v>2</v>
      </c>
      <c r="G212" s="86" t="s">
        <v>220</v>
      </c>
      <c r="H212" s="86" t="s">
        <v>45</v>
      </c>
    </row>
    <row r="213" spans="1:8" s="48" customFormat="1" ht="15">
      <c r="A213" s="73" t="s">
        <v>9595</v>
      </c>
      <c r="B213" s="73" t="s">
        <v>1583</v>
      </c>
      <c r="C213" s="86" t="s">
        <v>980</v>
      </c>
      <c r="D213" s="86">
        <v>5</v>
      </c>
      <c r="E213" s="86" t="s">
        <v>165</v>
      </c>
      <c r="F213" s="86" t="s">
        <v>9443</v>
      </c>
      <c r="G213" s="86" t="s">
        <v>220</v>
      </c>
      <c r="H213" s="86" t="s">
        <v>30</v>
      </c>
    </row>
    <row r="214" spans="1:8" s="48" customFormat="1" ht="15">
      <c r="A214" s="73" t="s">
        <v>9595</v>
      </c>
      <c r="B214" s="73" t="s">
        <v>9543</v>
      </c>
      <c r="C214" s="86" t="s">
        <v>980</v>
      </c>
      <c r="D214" s="86">
        <v>5</v>
      </c>
      <c r="E214" s="86" t="s">
        <v>165</v>
      </c>
      <c r="F214" s="86" t="s">
        <v>9539</v>
      </c>
      <c r="G214" s="86" t="s">
        <v>220</v>
      </c>
      <c r="H214" s="86" t="s">
        <v>30</v>
      </c>
    </row>
    <row r="215" spans="1:8" s="48" customFormat="1" ht="15">
      <c r="A215" s="73" t="s">
        <v>9595</v>
      </c>
      <c r="B215" s="73" t="s">
        <v>9544</v>
      </c>
      <c r="C215" s="86" t="s">
        <v>982</v>
      </c>
      <c r="D215" s="86">
        <v>4</v>
      </c>
      <c r="E215" s="86" t="s">
        <v>165</v>
      </c>
      <c r="F215" s="86" t="s">
        <v>191</v>
      </c>
      <c r="G215" s="86" t="s">
        <v>220</v>
      </c>
      <c r="H215" s="86" t="s">
        <v>45</v>
      </c>
    </row>
    <row r="216" spans="1:8" s="48" customFormat="1" ht="15" hidden="1">
      <c r="A216" s="73" t="s">
        <v>6346</v>
      </c>
      <c r="B216" s="73" t="s">
        <v>7881</v>
      </c>
      <c r="C216" s="86" t="s">
        <v>982</v>
      </c>
      <c r="D216" s="86">
        <v>4</v>
      </c>
      <c r="E216" s="86" t="s">
        <v>165</v>
      </c>
      <c r="F216" s="86" t="s">
        <v>7882</v>
      </c>
      <c r="G216" s="86" t="s">
        <v>220</v>
      </c>
    </row>
    <row r="217" spans="1:8" s="48" customFormat="1" ht="15" hidden="1">
      <c r="A217" s="73" t="s">
        <v>6346</v>
      </c>
      <c r="B217" s="73" t="s">
        <v>1524</v>
      </c>
      <c r="C217" s="86" t="s">
        <v>980</v>
      </c>
      <c r="D217" s="86">
        <v>5</v>
      </c>
      <c r="E217" s="86" t="s">
        <v>165</v>
      </c>
      <c r="F217" s="86" t="s">
        <v>35</v>
      </c>
      <c r="G217" s="86" t="s">
        <v>2146</v>
      </c>
    </row>
    <row r="218" spans="1:8" s="48" customFormat="1" ht="15" hidden="1">
      <c r="A218" s="73" t="s">
        <v>6346</v>
      </c>
      <c r="B218" s="73" t="s">
        <v>1595</v>
      </c>
      <c r="C218" s="86" t="s">
        <v>982</v>
      </c>
      <c r="D218" s="86">
        <v>4</v>
      </c>
      <c r="E218" s="86" t="s">
        <v>192</v>
      </c>
      <c r="F218" s="86" t="s">
        <v>35</v>
      </c>
      <c r="G218" s="86" t="s">
        <v>220</v>
      </c>
    </row>
    <row r="219" spans="1:8" s="48" customFormat="1" ht="15" hidden="1">
      <c r="A219" s="73" t="s">
        <v>6346</v>
      </c>
      <c r="B219" s="73" t="s">
        <v>1594</v>
      </c>
      <c r="C219" s="86" t="s">
        <v>982</v>
      </c>
      <c r="D219" s="86">
        <v>4</v>
      </c>
      <c r="E219" s="86" t="s">
        <v>192</v>
      </c>
      <c r="F219" s="86" t="s">
        <v>35</v>
      </c>
      <c r="G219" s="86" t="s">
        <v>220</v>
      </c>
    </row>
    <row r="220" spans="1:8" s="48" customFormat="1" ht="15" hidden="1">
      <c r="A220" s="73" t="s">
        <v>6346</v>
      </c>
      <c r="B220" s="73" t="s">
        <v>6347</v>
      </c>
      <c r="C220" s="86" t="s">
        <v>980</v>
      </c>
      <c r="D220" s="86">
        <v>5</v>
      </c>
      <c r="E220" s="86" t="s">
        <v>165</v>
      </c>
      <c r="F220" s="86" t="s">
        <v>35</v>
      </c>
      <c r="G220" s="86" t="s">
        <v>222</v>
      </c>
    </row>
    <row r="221" spans="1:8" s="48" customFormat="1" ht="15" hidden="1">
      <c r="A221" s="73" t="s">
        <v>6346</v>
      </c>
      <c r="B221" s="73" t="s">
        <v>1529</v>
      </c>
      <c r="C221" s="86" t="s">
        <v>982</v>
      </c>
      <c r="D221" s="86">
        <v>4</v>
      </c>
      <c r="E221" s="86" t="s">
        <v>165</v>
      </c>
      <c r="F221" s="86" t="s">
        <v>191</v>
      </c>
      <c r="G221" s="86" t="s">
        <v>220</v>
      </c>
    </row>
    <row r="222" spans="1:8" s="48" customFormat="1" ht="15" hidden="1">
      <c r="A222" s="73" t="s">
        <v>6346</v>
      </c>
      <c r="B222" s="73" t="s">
        <v>1530</v>
      </c>
      <c r="C222" s="86" t="s">
        <v>980</v>
      </c>
      <c r="D222" s="86">
        <v>5</v>
      </c>
      <c r="E222" s="86" t="s">
        <v>165</v>
      </c>
      <c r="F222" s="86" t="s">
        <v>184</v>
      </c>
      <c r="G222" s="86" t="s">
        <v>220</v>
      </c>
    </row>
    <row r="223" spans="1:8" s="48" customFormat="1" ht="15" hidden="1">
      <c r="A223" s="73" t="s">
        <v>6346</v>
      </c>
      <c r="B223" s="73" t="s">
        <v>1544</v>
      </c>
      <c r="C223" s="86" t="s">
        <v>980</v>
      </c>
      <c r="D223" s="86">
        <v>5</v>
      </c>
      <c r="E223" s="86" t="s">
        <v>165</v>
      </c>
      <c r="F223" s="86" t="s">
        <v>22</v>
      </c>
      <c r="G223" s="86" t="s">
        <v>227</v>
      </c>
    </row>
    <row r="224" spans="1:8" s="48" customFormat="1" ht="15" hidden="1">
      <c r="A224" s="73" t="s">
        <v>6346</v>
      </c>
      <c r="B224" s="73" t="s">
        <v>1890</v>
      </c>
      <c r="C224" s="86" t="s">
        <v>982</v>
      </c>
      <c r="D224" s="86">
        <v>4</v>
      </c>
      <c r="E224" s="86" t="s">
        <v>165</v>
      </c>
      <c r="F224" s="86" t="s">
        <v>186</v>
      </c>
      <c r="G224" s="86" t="s">
        <v>1891</v>
      </c>
    </row>
    <row r="225" spans="1:7" s="48" customFormat="1" ht="15" hidden="1">
      <c r="A225" s="73" t="s">
        <v>6346</v>
      </c>
      <c r="B225" s="73" t="s">
        <v>1590</v>
      </c>
      <c r="C225" s="86" t="s">
        <v>983</v>
      </c>
      <c r="D225" s="86">
        <v>2</v>
      </c>
      <c r="E225" s="86" t="s">
        <v>36</v>
      </c>
      <c r="F225" s="86" t="s">
        <v>187</v>
      </c>
      <c r="G225" s="86" t="s">
        <v>220</v>
      </c>
    </row>
    <row r="226" spans="1:7" s="48" customFormat="1" ht="15" hidden="1">
      <c r="A226" s="73" t="s">
        <v>6346</v>
      </c>
      <c r="B226" s="73" t="s">
        <v>4462</v>
      </c>
      <c r="C226" s="86" t="s">
        <v>980</v>
      </c>
      <c r="D226" s="86">
        <v>5</v>
      </c>
      <c r="E226" s="86" t="s">
        <v>165</v>
      </c>
      <c r="F226" s="86" t="s">
        <v>187</v>
      </c>
      <c r="G226" s="86" t="s">
        <v>220</v>
      </c>
    </row>
    <row r="227" spans="1:7" s="48" customFormat="1" ht="15" hidden="1">
      <c r="A227" s="73" t="s">
        <v>6346</v>
      </c>
      <c r="B227" s="73" t="s">
        <v>7880</v>
      </c>
      <c r="C227" s="86" t="s">
        <v>980</v>
      </c>
      <c r="D227" s="86">
        <v>5</v>
      </c>
      <c r="E227" s="86" t="s">
        <v>165</v>
      </c>
      <c r="F227" s="86" t="s">
        <v>194</v>
      </c>
      <c r="G227" s="86" t="s">
        <v>220</v>
      </c>
    </row>
    <row r="228" spans="1:7" s="48" customFormat="1" ht="15" hidden="1">
      <c r="A228" s="73" t="s">
        <v>6346</v>
      </c>
      <c r="B228" s="73" t="s">
        <v>7874</v>
      </c>
      <c r="C228" s="86" t="s">
        <v>982</v>
      </c>
      <c r="D228" s="86">
        <v>4</v>
      </c>
      <c r="E228" s="86" t="s">
        <v>165</v>
      </c>
      <c r="F228" s="86" t="s">
        <v>21</v>
      </c>
      <c r="G228" s="86" t="s">
        <v>220</v>
      </c>
    </row>
    <row r="229" spans="1:7" s="48" customFormat="1" ht="15" hidden="1">
      <c r="A229" s="73" t="s">
        <v>6346</v>
      </c>
      <c r="B229" s="73" t="s">
        <v>1532</v>
      </c>
      <c r="C229" s="86" t="s">
        <v>980</v>
      </c>
      <c r="D229" s="86">
        <v>5</v>
      </c>
      <c r="E229" s="86" t="s">
        <v>165</v>
      </c>
      <c r="F229" s="86" t="s">
        <v>1603</v>
      </c>
      <c r="G229" s="86" t="s">
        <v>220</v>
      </c>
    </row>
    <row r="230" spans="1:7" s="48" customFormat="1" ht="15" hidden="1">
      <c r="A230" s="73" t="s">
        <v>6346</v>
      </c>
      <c r="B230" s="73" t="s">
        <v>5027</v>
      </c>
      <c r="C230" s="86" t="s">
        <v>979</v>
      </c>
      <c r="D230" s="86">
        <v>3</v>
      </c>
      <c r="E230" s="86" t="s">
        <v>192</v>
      </c>
      <c r="F230" s="86" t="s">
        <v>35</v>
      </c>
      <c r="G230" s="86" t="s">
        <v>220</v>
      </c>
    </row>
    <row r="231" spans="1:7" s="48" customFormat="1" ht="15" hidden="1">
      <c r="A231" s="73" t="s">
        <v>6346</v>
      </c>
      <c r="B231" s="73" t="s">
        <v>1596</v>
      </c>
      <c r="C231" s="86" t="s">
        <v>980</v>
      </c>
      <c r="D231" s="86">
        <v>5</v>
      </c>
      <c r="E231" s="86" t="s">
        <v>165</v>
      </c>
      <c r="F231" s="86" t="s">
        <v>35</v>
      </c>
      <c r="G231" s="86" t="s">
        <v>223</v>
      </c>
    </row>
    <row r="232" spans="1:7" s="48" customFormat="1" ht="15" hidden="1">
      <c r="A232" s="73" t="s">
        <v>6346</v>
      </c>
      <c r="B232" s="73" t="s">
        <v>1531</v>
      </c>
      <c r="C232" s="86" t="s">
        <v>980</v>
      </c>
      <c r="D232" s="86">
        <v>5</v>
      </c>
      <c r="E232" s="86" t="s">
        <v>165</v>
      </c>
      <c r="F232" s="86" t="s">
        <v>35</v>
      </c>
      <c r="G232" s="86" t="s">
        <v>219</v>
      </c>
    </row>
    <row r="233" spans="1:7" s="48" customFormat="1" ht="15" hidden="1">
      <c r="A233" s="73" t="s">
        <v>6346</v>
      </c>
      <c r="B233" s="73" t="s">
        <v>1547</v>
      </c>
      <c r="C233" s="86" t="s">
        <v>980</v>
      </c>
      <c r="D233" s="86">
        <v>5</v>
      </c>
      <c r="E233" s="86" t="s">
        <v>165</v>
      </c>
      <c r="F233" s="86" t="s">
        <v>22</v>
      </c>
      <c r="G233" s="86" t="s">
        <v>220</v>
      </c>
    </row>
    <row r="234" spans="1:7" s="48" customFormat="1" ht="15" hidden="1">
      <c r="A234" s="73" t="s">
        <v>6346</v>
      </c>
      <c r="B234" s="73" t="s">
        <v>7796</v>
      </c>
      <c r="C234" s="86" t="s">
        <v>980</v>
      </c>
      <c r="D234" s="86">
        <v>5</v>
      </c>
      <c r="E234" s="86" t="s">
        <v>165</v>
      </c>
      <c r="F234" s="86" t="s">
        <v>195</v>
      </c>
      <c r="G234" s="86" t="s">
        <v>220</v>
      </c>
    </row>
    <row r="235" spans="1:7" s="48" customFormat="1" ht="15" hidden="1">
      <c r="A235" s="73" t="s">
        <v>6346</v>
      </c>
      <c r="B235" s="73" t="s">
        <v>6735</v>
      </c>
      <c r="C235" s="86" t="s">
        <v>980</v>
      </c>
      <c r="D235" s="86">
        <v>5</v>
      </c>
      <c r="E235" s="86" t="s">
        <v>165</v>
      </c>
      <c r="F235" s="86" t="s">
        <v>180</v>
      </c>
      <c r="G235" s="86" t="s">
        <v>220</v>
      </c>
    </row>
    <row r="236" spans="1:7" s="48" customFormat="1" ht="15" hidden="1">
      <c r="A236" s="73" t="s">
        <v>6346</v>
      </c>
      <c r="B236" s="73" t="s">
        <v>5028</v>
      </c>
      <c r="C236" s="86" t="s">
        <v>982</v>
      </c>
      <c r="D236" s="86">
        <v>4</v>
      </c>
      <c r="E236" s="86" t="s">
        <v>165</v>
      </c>
      <c r="F236" s="86" t="s">
        <v>191</v>
      </c>
      <c r="G236" s="86" t="s">
        <v>220</v>
      </c>
    </row>
    <row r="237" spans="1:7" s="48" customFormat="1" ht="15" hidden="1">
      <c r="A237" s="73" t="s">
        <v>6346</v>
      </c>
      <c r="B237" s="73" t="s">
        <v>4998</v>
      </c>
      <c r="C237" s="86" t="s">
        <v>980</v>
      </c>
      <c r="D237" s="86">
        <v>5</v>
      </c>
      <c r="E237" s="86" t="s">
        <v>165</v>
      </c>
      <c r="F237" s="86" t="s">
        <v>169</v>
      </c>
      <c r="G237" s="86" t="s">
        <v>220</v>
      </c>
    </row>
    <row r="238" spans="1:7" s="48" customFormat="1" ht="15" hidden="1">
      <c r="A238" s="73" t="s">
        <v>6346</v>
      </c>
      <c r="B238" s="73" t="s">
        <v>5060</v>
      </c>
      <c r="C238" s="86" t="s">
        <v>980</v>
      </c>
      <c r="D238" s="86">
        <v>5</v>
      </c>
      <c r="E238" s="86" t="s">
        <v>165</v>
      </c>
      <c r="F238" s="86" t="s">
        <v>200</v>
      </c>
      <c r="G238" s="86" t="s">
        <v>220</v>
      </c>
    </row>
    <row r="239" spans="1:7" s="48" customFormat="1" ht="15" hidden="1">
      <c r="A239" s="73" t="s">
        <v>6346</v>
      </c>
      <c r="B239" s="73" t="s">
        <v>5061</v>
      </c>
      <c r="C239" s="86" t="s">
        <v>979</v>
      </c>
      <c r="D239" s="86">
        <v>3</v>
      </c>
      <c r="E239" s="86" t="s">
        <v>36</v>
      </c>
      <c r="F239" s="86" t="s">
        <v>23</v>
      </c>
      <c r="G239" s="86" t="s">
        <v>220</v>
      </c>
    </row>
    <row r="240" spans="1:7" s="48" customFormat="1" ht="15" hidden="1">
      <c r="A240" s="73" t="s">
        <v>6346</v>
      </c>
      <c r="B240" s="73" t="s">
        <v>4947</v>
      </c>
      <c r="C240" s="86" t="s">
        <v>979</v>
      </c>
      <c r="D240" s="86">
        <v>3</v>
      </c>
      <c r="E240" s="86" t="s">
        <v>36</v>
      </c>
      <c r="F240" s="86" t="s">
        <v>42</v>
      </c>
      <c r="G240" s="86" t="s">
        <v>220</v>
      </c>
    </row>
    <row r="241" spans="1:7" s="48" customFormat="1" ht="15" hidden="1">
      <c r="A241" s="73" t="s">
        <v>6346</v>
      </c>
      <c r="B241" s="73" t="s">
        <v>1589</v>
      </c>
      <c r="C241" s="86" t="s">
        <v>980</v>
      </c>
      <c r="D241" s="86">
        <v>5</v>
      </c>
      <c r="E241" s="86" t="s">
        <v>165</v>
      </c>
      <c r="F241" s="86" t="s">
        <v>35</v>
      </c>
      <c r="G241" s="86" t="s">
        <v>24</v>
      </c>
    </row>
    <row r="242" spans="1:7" s="48" customFormat="1" ht="15" hidden="1">
      <c r="A242" s="73" t="s">
        <v>6346</v>
      </c>
      <c r="B242" s="73" t="s">
        <v>1588</v>
      </c>
      <c r="C242" s="86" t="s">
        <v>982</v>
      </c>
      <c r="D242" s="86">
        <v>4</v>
      </c>
      <c r="E242" s="86" t="s">
        <v>165</v>
      </c>
      <c r="F242" s="86" t="s">
        <v>35</v>
      </c>
      <c r="G242" s="86" t="s">
        <v>220</v>
      </c>
    </row>
    <row r="243" spans="1:7" s="48" customFormat="1" ht="15" hidden="1">
      <c r="A243" s="73" t="s">
        <v>6346</v>
      </c>
      <c r="B243" s="73" t="s">
        <v>1586</v>
      </c>
      <c r="C243" s="86" t="s">
        <v>981</v>
      </c>
      <c r="D243" s="86">
        <v>1</v>
      </c>
      <c r="E243" s="86" t="s">
        <v>57</v>
      </c>
      <c r="F243" s="86" t="s">
        <v>187</v>
      </c>
      <c r="G243" s="86" t="s">
        <v>1605</v>
      </c>
    </row>
    <row r="244" spans="1:7" s="48" customFormat="1" ht="15" hidden="1">
      <c r="A244" s="73" t="s">
        <v>6346</v>
      </c>
      <c r="B244" s="73" t="s">
        <v>5030</v>
      </c>
      <c r="C244" s="86" t="s">
        <v>980</v>
      </c>
      <c r="D244" s="86">
        <v>5</v>
      </c>
      <c r="E244" s="86" t="s">
        <v>165</v>
      </c>
      <c r="F244" s="86" t="s">
        <v>35</v>
      </c>
      <c r="G244" s="86" t="s">
        <v>222</v>
      </c>
    </row>
    <row r="245" spans="1:7" s="48" customFormat="1" ht="15" hidden="1">
      <c r="A245" s="73" t="s">
        <v>6346</v>
      </c>
      <c r="B245" s="73" t="s">
        <v>1587</v>
      </c>
      <c r="C245" s="86" t="s">
        <v>981</v>
      </c>
      <c r="D245" s="86">
        <v>1</v>
      </c>
      <c r="E245" s="86" t="s">
        <v>57</v>
      </c>
      <c r="F245" s="86" t="s">
        <v>182</v>
      </c>
      <c r="G245" s="86" t="s">
        <v>1604</v>
      </c>
    </row>
    <row r="246" spans="1:7" s="48" customFormat="1" ht="15" hidden="1">
      <c r="A246" s="73" t="s">
        <v>6346</v>
      </c>
      <c r="B246" s="73" t="s">
        <v>4464</v>
      </c>
      <c r="C246" s="86" t="s">
        <v>982</v>
      </c>
      <c r="D246" s="86">
        <v>4</v>
      </c>
      <c r="E246" s="86" t="s">
        <v>165</v>
      </c>
      <c r="F246" s="86" t="s">
        <v>187</v>
      </c>
      <c r="G246" s="86" t="s">
        <v>220</v>
      </c>
    </row>
    <row r="247" spans="1:7" s="48" customFormat="1" ht="15" hidden="1">
      <c r="A247" s="73" t="s">
        <v>6346</v>
      </c>
      <c r="B247" s="73" t="s">
        <v>5032</v>
      </c>
      <c r="C247" s="86" t="s">
        <v>980</v>
      </c>
      <c r="D247" s="86">
        <v>5</v>
      </c>
      <c r="E247" s="86" t="s">
        <v>165</v>
      </c>
      <c r="F247" s="86" t="s">
        <v>196</v>
      </c>
      <c r="G247" s="86" t="s">
        <v>220</v>
      </c>
    </row>
    <row r="248" spans="1:7" s="48" customFormat="1" ht="15" hidden="1">
      <c r="A248" s="73" t="s">
        <v>6346</v>
      </c>
      <c r="B248" s="73" t="s">
        <v>5035</v>
      </c>
      <c r="C248" s="86" t="s">
        <v>983</v>
      </c>
      <c r="D248" s="86">
        <v>2</v>
      </c>
      <c r="E248" s="86" t="s">
        <v>36</v>
      </c>
      <c r="F248" s="86" t="s">
        <v>182</v>
      </c>
      <c r="G248" s="86" t="s">
        <v>220</v>
      </c>
    </row>
    <row r="249" spans="1:7" s="48" customFormat="1" ht="15" hidden="1">
      <c r="A249" s="73" t="s">
        <v>6346</v>
      </c>
      <c r="B249" s="73" t="s">
        <v>5034</v>
      </c>
      <c r="C249" s="86" t="s">
        <v>980</v>
      </c>
      <c r="D249" s="86">
        <v>5</v>
      </c>
      <c r="E249" s="86" t="s">
        <v>165</v>
      </c>
      <c r="F249" s="86" t="s">
        <v>180</v>
      </c>
      <c r="G249" s="86" t="s">
        <v>220</v>
      </c>
    </row>
    <row r="250" spans="1:7" s="48" customFormat="1" ht="15" hidden="1">
      <c r="A250" s="73" t="s">
        <v>6346</v>
      </c>
      <c r="B250" s="73" t="s">
        <v>1583</v>
      </c>
      <c r="C250" s="86" t="s">
        <v>980</v>
      </c>
      <c r="D250" s="86">
        <v>5</v>
      </c>
      <c r="E250" s="86" t="s">
        <v>165</v>
      </c>
      <c r="F250" s="86" t="s">
        <v>23</v>
      </c>
      <c r="G250" s="86" t="s">
        <v>220</v>
      </c>
    </row>
    <row r="251" spans="1:7" s="48" customFormat="1" ht="15" hidden="1">
      <c r="A251" s="73" t="s">
        <v>6346</v>
      </c>
      <c r="B251" s="73" t="s">
        <v>4996</v>
      </c>
      <c r="C251" s="86" t="s">
        <v>979</v>
      </c>
      <c r="D251" s="86">
        <v>3</v>
      </c>
      <c r="E251" s="86" t="s">
        <v>36</v>
      </c>
      <c r="F251" s="86" t="s">
        <v>35</v>
      </c>
      <c r="G251" s="86" t="s">
        <v>220</v>
      </c>
    </row>
    <row r="252" spans="1:7" s="48" customFormat="1" ht="15" hidden="1">
      <c r="A252" s="73" t="s">
        <v>6346</v>
      </c>
      <c r="B252" s="73" t="s">
        <v>5029</v>
      </c>
      <c r="C252" s="86" t="s">
        <v>979</v>
      </c>
      <c r="D252" s="86">
        <v>3</v>
      </c>
      <c r="E252" s="86" t="s">
        <v>36</v>
      </c>
      <c r="F252" s="86" t="s">
        <v>35</v>
      </c>
      <c r="G252" s="86" t="s">
        <v>220</v>
      </c>
    </row>
    <row r="253" spans="1:7" s="48" customFormat="1" ht="15" hidden="1">
      <c r="A253" s="73" t="s">
        <v>6252</v>
      </c>
      <c r="B253" s="73" t="s">
        <v>61</v>
      </c>
      <c r="C253" s="86" t="s">
        <v>980</v>
      </c>
      <c r="D253" s="86">
        <v>5</v>
      </c>
      <c r="E253" s="86" t="s">
        <v>165</v>
      </c>
      <c r="F253" s="86" t="s">
        <v>169</v>
      </c>
      <c r="G253" s="86" t="s">
        <v>220</v>
      </c>
    </row>
    <row r="254" spans="1:7" s="48" customFormat="1" ht="15" hidden="1">
      <c r="A254" s="73" t="s">
        <v>6252</v>
      </c>
      <c r="B254" s="73" t="s">
        <v>48</v>
      </c>
      <c r="C254" s="86" t="s">
        <v>982</v>
      </c>
      <c r="D254" s="86">
        <v>4</v>
      </c>
      <c r="E254" s="86" t="s">
        <v>165</v>
      </c>
      <c r="F254" s="86" t="s">
        <v>187</v>
      </c>
      <c r="G254" s="86" t="s">
        <v>220</v>
      </c>
    </row>
    <row r="255" spans="1:7" s="48" customFormat="1" ht="15" hidden="1">
      <c r="A255" s="73" t="s">
        <v>6252</v>
      </c>
      <c r="B255" s="73" t="s">
        <v>1585</v>
      </c>
      <c r="C255" s="86" t="s">
        <v>980</v>
      </c>
      <c r="D255" s="86">
        <v>5</v>
      </c>
      <c r="E255" s="86" t="s">
        <v>165</v>
      </c>
      <c r="F255" s="86" t="s">
        <v>180</v>
      </c>
      <c r="G255" s="86" t="s">
        <v>220</v>
      </c>
    </row>
    <row r="256" spans="1:7" s="48" customFormat="1" ht="15" hidden="1">
      <c r="A256" s="73" t="s">
        <v>6252</v>
      </c>
      <c r="B256" s="73" t="s">
        <v>1533</v>
      </c>
      <c r="C256" s="86" t="s">
        <v>980</v>
      </c>
      <c r="D256" s="86">
        <v>5</v>
      </c>
      <c r="E256" s="86" t="s">
        <v>165</v>
      </c>
      <c r="F256" s="86" t="s">
        <v>23</v>
      </c>
      <c r="G256" s="86" t="s">
        <v>220</v>
      </c>
    </row>
    <row r="257" spans="1:7" s="48" customFormat="1" ht="15" hidden="1">
      <c r="A257" s="73" t="s">
        <v>6252</v>
      </c>
      <c r="B257" s="73" t="s">
        <v>1534</v>
      </c>
      <c r="C257" s="86" t="s">
        <v>982</v>
      </c>
      <c r="D257" s="86">
        <v>4</v>
      </c>
      <c r="E257" s="86" t="s">
        <v>165</v>
      </c>
      <c r="F257" s="86" t="s">
        <v>35</v>
      </c>
      <c r="G257" s="86" t="s">
        <v>220</v>
      </c>
    </row>
    <row r="258" spans="1:7" s="48" customFormat="1" ht="15" hidden="1">
      <c r="A258" s="73" t="s">
        <v>6252</v>
      </c>
      <c r="B258" s="73" t="s">
        <v>1535</v>
      </c>
      <c r="C258" s="86" t="s">
        <v>980</v>
      </c>
      <c r="D258" s="86">
        <v>5</v>
      </c>
      <c r="E258" s="86" t="s">
        <v>165</v>
      </c>
      <c r="F258" s="86" t="s">
        <v>42</v>
      </c>
      <c r="G258" s="86" t="s">
        <v>220</v>
      </c>
    </row>
    <row r="259" spans="1:7" s="48" customFormat="1" ht="15" hidden="1">
      <c r="A259" s="73" t="s">
        <v>6252</v>
      </c>
      <c r="B259" s="73" t="s">
        <v>67</v>
      </c>
      <c r="C259" s="86" t="s">
        <v>980</v>
      </c>
      <c r="D259" s="86">
        <v>5</v>
      </c>
      <c r="E259" s="86" t="s">
        <v>165</v>
      </c>
      <c r="F259" s="86" t="s">
        <v>188</v>
      </c>
      <c r="G259" s="86" t="s">
        <v>220</v>
      </c>
    </row>
    <row r="260" spans="1:7" s="48" customFormat="1" ht="15" hidden="1">
      <c r="A260" s="73" t="s">
        <v>6252</v>
      </c>
      <c r="B260" s="73" t="s">
        <v>68</v>
      </c>
      <c r="C260" s="86" t="s">
        <v>982</v>
      </c>
      <c r="D260" s="86">
        <v>4</v>
      </c>
      <c r="E260" s="86" t="s">
        <v>165</v>
      </c>
      <c r="F260" s="86" t="s">
        <v>21</v>
      </c>
      <c r="G260" s="86" t="s">
        <v>220</v>
      </c>
    </row>
    <row r="261" spans="1:7" s="48" customFormat="1" ht="15" hidden="1">
      <c r="A261" s="73" t="s">
        <v>6252</v>
      </c>
      <c r="B261" s="73" t="s">
        <v>69</v>
      </c>
      <c r="C261" s="86" t="s">
        <v>980</v>
      </c>
      <c r="D261" s="86">
        <v>5</v>
      </c>
      <c r="E261" s="86" t="s">
        <v>165</v>
      </c>
      <c r="F261" s="86" t="s">
        <v>4</v>
      </c>
      <c r="G261" s="86" t="s">
        <v>220</v>
      </c>
    </row>
    <row r="262" spans="1:7" s="48" customFormat="1" ht="15" hidden="1">
      <c r="A262" s="73" t="s">
        <v>6252</v>
      </c>
      <c r="B262" s="73" t="s">
        <v>71</v>
      </c>
      <c r="C262" s="86" t="s">
        <v>980</v>
      </c>
      <c r="D262" s="86">
        <v>5</v>
      </c>
      <c r="E262" s="86" t="s">
        <v>165</v>
      </c>
      <c r="F262" s="86" t="s">
        <v>25</v>
      </c>
      <c r="G262" s="86" t="s">
        <v>220</v>
      </c>
    </row>
    <row r="263" spans="1:7" s="48" customFormat="1" ht="15" hidden="1">
      <c r="A263" s="73" t="s">
        <v>6252</v>
      </c>
      <c r="B263" s="73" t="s">
        <v>74</v>
      </c>
      <c r="C263" s="86" t="s">
        <v>980</v>
      </c>
      <c r="D263" s="86">
        <v>5</v>
      </c>
      <c r="E263" s="86" t="s">
        <v>165</v>
      </c>
      <c r="F263" s="86" t="s">
        <v>5</v>
      </c>
      <c r="G263" s="86" t="s">
        <v>220</v>
      </c>
    </row>
    <row r="264" spans="1:7" s="48" customFormat="1" ht="15" hidden="1">
      <c r="A264" s="73" t="s">
        <v>6252</v>
      </c>
      <c r="B264" s="73" t="s">
        <v>462</v>
      </c>
      <c r="C264" s="86" t="s">
        <v>980</v>
      </c>
      <c r="D264" s="86">
        <v>5</v>
      </c>
      <c r="E264" s="86" t="s">
        <v>165</v>
      </c>
      <c r="F264" s="86" t="s">
        <v>169</v>
      </c>
      <c r="G264" s="86" t="s">
        <v>220</v>
      </c>
    </row>
    <row r="265" spans="1:7" s="48" customFormat="1" ht="15" hidden="1">
      <c r="A265" s="73" t="s">
        <v>6252</v>
      </c>
      <c r="B265" s="73" t="s">
        <v>1536</v>
      </c>
      <c r="C265" s="86" t="s">
        <v>982</v>
      </c>
      <c r="D265" s="86">
        <v>4</v>
      </c>
      <c r="E265" s="86" t="s">
        <v>165</v>
      </c>
      <c r="F265" s="86" t="s">
        <v>187</v>
      </c>
      <c r="G265" s="86" t="s">
        <v>220</v>
      </c>
    </row>
    <row r="266" spans="1:7" s="48" customFormat="1" ht="15" hidden="1">
      <c r="A266" s="73" t="s">
        <v>6252</v>
      </c>
      <c r="B266" s="73" t="s">
        <v>1537</v>
      </c>
      <c r="C266" s="86" t="s">
        <v>983</v>
      </c>
      <c r="D266" s="86">
        <v>2</v>
      </c>
      <c r="E266" s="86" t="s">
        <v>190</v>
      </c>
      <c r="F266" s="86" t="s">
        <v>23</v>
      </c>
      <c r="G266" s="86" t="s">
        <v>220</v>
      </c>
    </row>
    <row r="267" spans="1:7" s="48" customFormat="1" ht="15" hidden="1">
      <c r="A267" s="73" t="s">
        <v>6252</v>
      </c>
      <c r="B267" s="73" t="s">
        <v>1523</v>
      </c>
      <c r="C267" s="86" t="s">
        <v>980</v>
      </c>
      <c r="D267" s="86">
        <v>5</v>
      </c>
      <c r="E267" s="86" t="s">
        <v>165</v>
      </c>
      <c r="F267" s="86" t="s">
        <v>35</v>
      </c>
      <c r="G267" s="86" t="s">
        <v>226</v>
      </c>
    </row>
    <row r="268" spans="1:7" s="48" customFormat="1" ht="15" hidden="1">
      <c r="A268" s="73" t="s">
        <v>6252</v>
      </c>
      <c r="B268" s="73" t="s">
        <v>1528</v>
      </c>
      <c r="C268" s="86" t="s">
        <v>980</v>
      </c>
      <c r="D268" s="86">
        <v>5</v>
      </c>
      <c r="E268" s="86" t="s">
        <v>165</v>
      </c>
      <c r="F268" s="86" t="s">
        <v>35</v>
      </c>
      <c r="G268" s="86" t="s">
        <v>2146</v>
      </c>
    </row>
    <row r="269" spans="1:7" s="48" customFormat="1" ht="15" hidden="1">
      <c r="A269" s="73" t="s">
        <v>6252</v>
      </c>
      <c r="B269" s="73" t="s">
        <v>1525</v>
      </c>
      <c r="C269" s="86" t="s">
        <v>980</v>
      </c>
      <c r="D269" s="86">
        <v>5</v>
      </c>
      <c r="E269" s="86" t="s">
        <v>165</v>
      </c>
      <c r="F269" s="86" t="s">
        <v>35</v>
      </c>
      <c r="G269" s="86" t="s">
        <v>24</v>
      </c>
    </row>
    <row r="270" spans="1:7" s="48" customFormat="1" ht="15" hidden="1">
      <c r="A270" s="73" t="s">
        <v>6252</v>
      </c>
      <c r="B270" s="73" t="s">
        <v>1539</v>
      </c>
      <c r="C270" s="86" t="s">
        <v>980</v>
      </c>
      <c r="D270" s="86">
        <v>5</v>
      </c>
      <c r="E270" s="86" t="s">
        <v>165</v>
      </c>
      <c r="F270" s="86" t="s">
        <v>35</v>
      </c>
      <c r="G270" s="86" t="s">
        <v>222</v>
      </c>
    </row>
    <row r="271" spans="1:7" s="48" customFormat="1" ht="15" hidden="1">
      <c r="A271" s="73" t="s">
        <v>6252</v>
      </c>
      <c r="B271" s="73" t="s">
        <v>1529</v>
      </c>
      <c r="C271" s="86" t="s">
        <v>982</v>
      </c>
      <c r="D271" s="86">
        <v>4</v>
      </c>
      <c r="E271" s="86" t="s">
        <v>165</v>
      </c>
      <c r="F271" s="86" t="s">
        <v>191</v>
      </c>
      <c r="G271" s="86" t="s">
        <v>220</v>
      </c>
    </row>
    <row r="272" spans="1:7" s="48" customFormat="1" ht="15" hidden="1">
      <c r="A272" s="73" t="s">
        <v>6252</v>
      </c>
      <c r="B272" s="73" t="s">
        <v>1541</v>
      </c>
      <c r="C272" s="86" t="s">
        <v>980</v>
      </c>
      <c r="D272" s="86">
        <v>5</v>
      </c>
      <c r="E272" s="86" t="s">
        <v>165</v>
      </c>
      <c r="F272" s="86" t="s">
        <v>194</v>
      </c>
      <c r="G272" s="86" t="s">
        <v>220</v>
      </c>
    </row>
    <row r="273" spans="1:7" s="48" customFormat="1" ht="15" hidden="1">
      <c r="A273" s="73" t="s">
        <v>6252</v>
      </c>
      <c r="B273" s="73" t="s">
        <v>1542</v>
      </c>
      <c r="C273" s="86" t="s">
        <v>979</v>
      </c>
      <c r="D273" s="86">
        <v>3</v>
      </c>
      <c r="E273" s="86" t="s">
        <v>36</v>
      </c>
      <c r="F273" s="86" t="s">
        <v>180</v>
      </c>
      <c r="G273" s="86" t="s">
        <v>221</v>
      </c>
    </row>
    <row r="274" spans="1:7" s="48" customFormat="1" ht="15" hidden="1">
      <c r="A274" s="73" t="s">
        <v>6252</v>
      </c>
      <c r="B274" s="73" t="s">
        <v>1543</v>
      </c>
      <c r="C274" s="86" t="s">
        <v>980</v>
      </c>
      <c r="D274" s="86">
        <v>5</v>
      </c>
      <c r="E274" s="86" t="s">
        <v>165</v>
      </c>
      <c r="F274" s="86" t="s">
        <v>180</v>
      </c>
      <c r="G274" s="86" t="s">
        <v>220</v>
      </c>
    </row>
    <row r="275" spans="1:7" s="48" customFormat="1" ht="15" hidden="1">
      <c r="A275" s="73" t="s">
        <v>6252</v>
      </c>
      <c r="B275" s="73" t="s">
        <v>1530</v>
      </c>
      <c r="C275" s="86" t="s">
        <v>980</v>
      </c>
      <c r="D275" s="86">
        <v>5</v>
      </c>
      <c r="E275" s="86" t="s">
        <v>165</v>
      </c>
      <c r="F275" s="86" t="s">
        <v>184</v>
      </c>
      <c r="G275" s="86" t="s">
        <v>220</v>
      </c>
    </row>
    <row r="276" spans="1:7" s="48" customFormat="1" ht="15" hidden="1">
      <c r="A276" s="73" t="s">
        <v>6252</v>
      </c>
      <c r="B276" s="73" t="s">
        <v>1544</v>
      </c>
      <c r="C276" s="86" t="s">
        <v>980</v>
      </c>
      <c r="D276" s="86">
        <v>5</v>
      </c>
      <c r="E276" s="86" t="s">
        <v>165</v>
      </c>
      <c r="F276" s="86" t="s">
        <v>22</v>
      </c>
      <c r="G276" s="86" t="s">
        <v>227</v>
      </c>
    </row>
    <row r="277" spans="1:7" s="48" customFormat="1" ht="15" hidden="1">
      <c r="A277" s="73" t="s">
        <v>6252</v>
      </c>
      <c r="B277" s="73" t="s">
        <v>1545</v>
      </c>
      <c r="C277" s="86" t="s">
        <v>980</v>
      </c>
      <c r="D277" s="86">
        <v>5</v>
      </c>
      <c r="E277" s="86" t="s">
        <v>165</v>
      </c>
      <c r="F277" s="86" t="s">
        <v>169</v>
      </c>
      <c r="G277" s="86" t="s">
        <v>220</v>
      </c>
    </row>
    <row r="278" spans="1:7" s="48" customFormat="1" ht="15" hidden="1">
      <c r="A278" s="73" t="s">
        <v>6252</v>
      </c>
      <c r="B278" s="73" t="s">
        <v>1546</v>
      </c>
      <c r="C278" s="86" t="s">
        <v>980</v>
      </c>
      <c r="D278" s="86">
        <v>5</v>
      </c>
      <c r="E278" s="86" t="s">
        <v>165</v>
      </c>
      <c r="F278" s="86" t="s">
        <v>23</v>
      </c>
      <c r="G278" s="86" t="s">
        <v>220</v>
      </c>
    </row>
    <row r="279" spans="1:7" s="48" customFormat="1" ht="15" hidden="1">
      <c r="A279" s="73" t="s">
        <v>6252</v>
      </c>
      <c r="B279" s="73" t="s">
        <v>1548</v>
      </c>
      <c r="C279" s="86" t="s">
        <v>980</v>
      </c>
      <c r="D279" s="86">
        <v>5</v>
      </c>
      <c r="E279" s="86" t="s">
        <v>165</v>
      </c>
      <c r="F279" s="86" t="s">
        <v>35</v>
      </c>
      <c r="G279" s="86" t="s">
        <v>984</v>
      </c>
    </row>
    <row r="280" spans="1:7" s="48" customFormat="1" ht="15" hidden="1">
      <c r="A280" s="73" t="s">
        <v>6252</v>
      </c>
      <c r="B280" s="73" t="s">
        <v>1549</v>
      </c>
      <c r="C280" s="86" t="s">
        <v>983</v>
      </c>
      <c r="D280" s="86">
        <v>2</v>
      </c>
      <c r="E280" s="86" t="s">
        <v>36</v>
      </c>
      <c r="F280" s="86" t="s">
        <v>35</v>
      </c>
      <c r="G280" s="86" t="s">
        <v>220</v>
      </c>
    </row>
    <row r="281" spans="1:7" s="48" customFormat="1" ht="15" hidden="1">
      <c r="A281" s="73" t="s">
        <v>6252</v>
      </c>
      <c r="B281" s="73" t="s">
        <v>1551</v>
      </c>
      <c r="C281" s="86" t="s">
        <v>980</v>
      </c>
      <c r="D281" s="86">
        <v>5</v>
      </c>
      <c r="E281" s="86" t="s">
        <v>165</v>
      </c>
      <c r="F281" s="86" t="s">
        <v>35</v>
      </c>
      <c r="G281" s="86" t="s">
        <v>24</v>
      </c>
    </row>
    <row r="282" spans="1:7" s="48" customFormat="1" ht="15" hidden="1">
      <c r="A282" s="73" t="s">
        <v>6252</v>
      </c>
      <c r="B282" s="73" t="s">
        <v>1547</v>
      </c>
      <c r="C282" s="86" t="s">
        <v>980</v>
      </c>
      <c r="D282" s="86">
        <v>5</v>
      </c>
      <c r="E282" s="86" t="s">
        <v>165</v>
      </c>
      <c r="F282" s="86" t="s">
        <v>22</v>
      </c>
      <c r="G282" s="86" t="s">
        <v>220</v>
      </c>
    </row>
    <row r="283" spans="1:7" s="48" customFormat="1" ht="15" hidden="1">
      <c r="A283" s="73" t="s">
        <v>6252</v>
      </c>
      <c r="B283" s="73" t="s">
        <v>1550</v>
      </c>
      <c r="C283" s="86" t="s">
        <v>980</v>
      </c>
      <c r="D283" s="86">
        <v>5</v>
      </c>
      <c r="E283" s="86" t="s">
        <v>165</v>
      </c>
      <c r="F283" s="86" t="s">
        <v>1</v>
      </c>
      <c r="G283" s="86" t="s">
        <v>220</v>
      </c>
    </row>
    <row r="284" spans="1:7" s="48" customFormat="1" ht="15" hidden="1">
      <c r="A284" s="73" t="s">
        <v>6252</v>
      </c>
      <c r="B284" s="73" t="s">
        <v>1552</v>
      </c>
      <c r="C284" s="86" t="s">
        <v>980</v>
      </c>
      <c r="D284" s="86">
        <v>5</v>
      </c>
      <c r="E284" s="86" t="s">
        <v>165</v>
      </c>
      <c r="F284" s="86" t="s">
        <v>180</v>
      </c>
      <c r="G284" s="86" t="s">
        <v>220</v>
      </c>
    </row>
    <row r="285" spans="1:7" s="48" customFormat="1" ht="15" hidden="1">
      <c r="A285" s="73" t="s">
        <v>6252</v>
      </c>
      <c r="B285" s="73" t="s">
        <v>7808</v>
      </c>
      <c r="C285" s="86" t="s">
        <v>980</v>
      </c>
      <c r="D285" s="86">
        <v>5</v>
      </c>
      <c r="E285" s="86" t="s">
        <v>165</v>
      </c>
      <c r="F285" s="86" t="s">
        <v>195</v>
      </c>
      <c r="G285" s="86" t="s">
        <v>220</v>
      </c>
    </row>
    <row r="286" spans="1:7" s="48" customFormat="1" ht="15" hidden="1">
      <c r="A286" s="73" t="s">
        <v>6252</v>
      </c>
      <c r="B286" s="73" t="s">
        <v>1553</v>
      </c>
      <c r="C286" s="86" t="s">
        <v>983</v>
      </c>
      <c r="D286" s="86">
        <v>2</v>
      </c>
      <c r="E286" s="86" t="s">
        <v>36</v>
      </c>
      <c r="F286" s="86" t="s">
        <v>191</v>
      </c>
      <c r="G286" s="86" t="s">
        <v>221</v>
      </c>
    </row>
    <row r="287" spans="1:7" s="48" customFormat="1" ht="15" hidden="1">
      <c r="A287" s="73" t="s">
        <v>6252</v>
      </c>
      <c r="B287" s="73" t="s">
        <v>5058</v>
      </c>
      <c r="C287" s="86" t="s">
        <v>982</v>
      </c>
      <c r="D287" s="86">
        <v>4</v>
      </c>
      <c r="E287" s="86" t="s">
        <v>165</v>
      </c>
      <c r="F287" s="86" t="s">
        <v>191</v>
      </c>
      <c r="G287" s="86" t="s">
        <v>220</v>
      </c>
    </row>
    <row r="288" spans="1:7" s="48" customFormat="1" ht="15" hidden="1">
      <c r="A288" s="73" t="s">
        <v>6252</v>
      </c>
      <c r="B288" s="73" t="s">
        <v>4999</v>
      </c>
      <c r="C288" s="86" t="s">
        <v>980</v>
      </c>
      <c r="D288" s="86">
        <v>5</v>
      </c>
      <c r="E288" s="86" t="s">
        <v>165</v>
      </c>
      <c r="F288" s="86" t="s">
        <v>22</v>
      </c>
      <c r="G288" s="86" t="s">
        <v>220</v>
      </c>
    </row>
    <row r="289" spans="1:7" s="48" customFormat="1" ht="15" hidden="1">
      <c r="A289" s="73" t="s">
        <v>6252</v>
      </c>
      <c r="B289" s="73" t="s">
        <v>5067</v>
      </c>
      <c r="C289" s="86" t="s">
        <v>980</v>
      </c>
      <c r="D289" s="86">
        <v>5</v>
      </c>
      <c r="E289" s="86" t="s">
        <v>165</v>
      </c>
      <c r="F289" s="86" t="s">
        <v>35</v>
      </c>
      <c r="G289" s="86" t="s">
        <v>223</v>
      </c>
    </row>
    <row r="290" spans="1:7" s="48" customFormat="1" ht="15" hidden="1">
      <c r="A290" s="73" t="s">
        <v>6252</v>
      </c>
      <c r="B290" s="73" t="s">
        <v>1554</v>
      </c>
      <c r="C290" s="86" t="s">
        <v>980</v>
      </c>
      <c r="D290" s="86">
        <v>5</v>
      </c>
      <c r="E290" s="86" t="s">
        <v>165</v>
      </c>
      <c r="F290" s="86" t="s">
        <v>33</v>
      </c>
      <c r="G290" s="86" t="s">
        <v>220</v>
      </c>
    </row>
    <row r="291" spans="1:7" s="48" customFormat="1" ht="15" hidden="1">
      <c r="A291" s="73" t="s">
        <v>6252</v>
      </c>
      <c r="B291" s="73" t="s">
        <v>1555</v>
      </c>
      <c r="C291" s="86" t="s">
        <v>982</v>
      </c>
      <c r="D291" s="86">
        <v>4</v>
      </c>
      <c r="E291" s="86" t="s">
        <v>165</v>
      </c>
      <c r="F291" s="86" t="s">
        <v>191</v>
      </c>
      <c r="G291" s="86" t="s">
        <v>220</v>
      </c>
    </row>
    <row r="292" spans="1:7" s="48" customFormat="1" ht="15" hidden="1">
      <c r="A292" s="73" t="s">
        <v>6252</v>
      </c>
      <c r="B292" s="73" t="s">
        <v>1556</v>
      </c>
      <c r="C292" s="86" t="s">
        <v>982</v>
      </c>
      <c r="D292" s="86">
        <v>4</v>
      </c>
      <c r="E292" s="86" t="s">
        <v>165</v>
      </c>
      <c r="F292" s="86" t="s">
        <v>191</v>
      </c>
      <c r="G292" s="86" t="s">
        <v>220</v>
      </c>
    </row>
    <row r="293" spans="1:7" s="48" customFormat="1" ht="15" hidden="1">
      <c r="A293" s="73" t="s">
        <v>6252</v>
      </c>
      <c r="B293" s="73" t="s">
        <v>1558</v>
      </c>
      <c r="C293" s="86" t="s">
        <v>980</v>
      </c>
      <c r="D293" s="86">
        <v>5</v>
      </c>
      <c r="E293" s="86" t="s">
        <v>165</v>
      </c>
      <c r="F293" s="86" t="s">
        <v>191</v>
      </c>
      <c r="G293" s="86" t="s">
        <v>218</v>
      </c>
    </row>
    <row r="294" spans="1:7" s="48" customFormat="1" ht="15" hidden="1">
      <c r="A294" s="73" t="s">
        <v>6252</v>
      </c>
      <c r="B294" s="73" t="s">
        <v>1557</v>
      </c>
      <c r="C294" s="86" t="s">
        <v>983</v>
      </c>
      <c r="D294" s="86">
        <v>2</v>
      </c>
      <c r="E294" s="86" t="s">
        <v>36</v>
      </c>
      <c r="F294" s="86" t="s">
        <v>35</v>
      </c>
      <c r="G294" s="86" t="s">
        <v>221</v>
      </c>
    </row>
    <row r="295" spans="1:7" s="48" customFormat="1" ht="15" hidden="1">
      <c r="A295" s="73" t="s">
        <v>6252</v>
      </c>
      <c r="B295" s="73" t="s">
        <v>1559</v>
      </c>
      <c r="C295" s="86" t="s">
        <v>981</v>
      </c>
      <c r="D295" s="86">
        <v>1</v>
      </c>
      <c r="E295" s="86" t="s">
        <v>57</v>
      </c>
      <c r="F295" s="86" t="s">
        <v>191</v>
      </c>
      <c r="G295" s="86" t="s">
        <v>220</v>
      </c>
    </row>
    <row r="296" spans="1:7" s="48" customFormat="1" ht="15" hidden="1">
      <c r="A296" s="73" t="s">
        <v>6252</v>
      </c>
      <c r="B296" s="73" t="s">
        <v>1538</v>
      </c>
      <c r="C296" s="86" t="s">
        <v>979</v>
      </c>
      <c r="D296" s="86">
        <v>3</v>
      </c>
      <c r="E296" s="86" t="s">
        <v>36</v>
      </c>
      <c r="F296" s="86" t="s">
        <v>180</v>
      </c>
      <c r="G296" s="86" t="s">
        <v>1597</v>
      </c>
    </row>
    <row r="297" spans="1:7" s="48" customFormat="1" ht="15" hidden="1">
      <c r="A297" s="73" t="s">
        <v>6252</v>
      </c>
      <c r="B297" s="73" t="s">
        <v>1540</v>
      </c>
      <c r="C297" s="86" t="s">
        <v>980</v>
      </c>
      <c r="D297" s="86">
        <v>5</v>
      </c>
      <c r="E297" s="86" t="s">
        <v>165</v>
      </c>
      <c r="F297" s="86" t="s">
        <v>35</v>
      </c>
      <c r="G297" s="86" t="s">
        <v>226</v>
      </c>
    </row>
    <row r="298" spans="1:7" s="48" customFormat="1" ht="15" hidden="1">
      <c r="A298" s="73" t="s">
        <v>6252</v>
      </c>
      <c r="B298" s="73" t="s">
        <v>5032</v>
      </c>
      <c r="C298" s="86" t="s">
        <v>980</v>
      </c>
      <c r="D298" s="86">
        <v>5</v>
      </c>
      <c r="E298" s="86" t="s">
        <v>165</v>
      </c>
      <c r="F298" s="86" t="s">
        <v>196</v>
      </c>
      <c r="G298" s="86" t="s">
        <v>220</v>
      </c>
    </row>
    <row r="299" spans="1:7" s="48" customFormat="1" ht="15" hidden="1">
      <c r="A299" s="73" t="s">
        <v>6252</v>
      </c>
      <c r="B299" s="73" t="s">
        <v>4991</v>
      </c>
      <c r="C299" s="86" t="s">
        <v>979</v>
      </c>
      <c r="D299" s="86">
        <v>3</v>
      </c>
      <c r="E299" s="86" t="s">
        <v>36</v>
      </c>
      <c r="F299" s="86" t="s">
        <v>23</v>
      </c>
      <c r="G299" s="86" t="s">
        <v>220</v>
      </c>
    </row>
    <row r="300" spans="1:7" s="48" customFormat="1" ht="15" hidden="1">
      <c r="A300" s="73" t="s">
        <v>6252</v>
      </c>
      <c r="B300" s="73" t="s">
        <v>4992</v>
      </c>
      <c r="C300" s="86" t="s">
        <v>983</v>
      </c>
      <c r="D300" s="86">
        <v>2</v>
      </c>
      <c r="E300" s="86" t="s">
        <v>36</v>
      </c>
      <c r="F300" s="86" t="s">
        <v>35</v>
      </c>
      <c r="G300" s="86" t="s">
        <v>220</v>
      </c>
    </row>
    <row r="301" spans="1:7" s="48" customFormat="1" ht="15" hidden="1">
      <c r="A301" s="73" t="s">
        <v>6252</v>
      </c>
      <c r="B301" s="73" t="s">
        <v>1527</v>
      </c>
      <c r="C301" s="86" t="s">
        <v>980</v>
      </c>
      <c r="D301" s="86">
        <v>5</v>
      </c>
      <c r="E301" s="86" t="s">
        <v>165</v>
      </c>
      <c r="F301" s="86" t="s">
        <v>35</v>
      </c>
      <c r="G301" s="86" t="s">
        <v>2146</v>
      </c>
    </row>
    <row r="302" spans="1:7" s="48" customFormat="1" ht="15" hidden="1">
      <c r="A302" s="73" t="s">
        <v>6252</v>
      </c>
      <c r="B302" s="73" t="s">
        <v>39</v>
      </c>
      <c r="C302" s="86" t="s">
        <v>980</v>
      </c>
      <c r="D302" s="86">
        <v>5</v>
      </c>
      <c r="E302" s="86" t="s">
        <v>165</v>
      </c>
      <c r="F302" s="86" t="s">
        <v>185</v>
      </c>
      <c r="G302" s="86" t="s">
        <v>220</v>
      </c>
    </row>
    <row r="303" spans="1:7" s="48" customFormat="1" ht="15" hidden="1">
      <c r="A303" s="73" t="s">
        <v>6252</v>
      </c>
      <c r="B303" s="73" t="s">
        <v>1560</v>
      </c>
      <c r="C303" s="86" t="s">
        <v>980</v>
      </c>
      <c r="D303" s="86">
        <v>5</v>
      </c>
      <c r="E303" s="86" t="s">
        <v>165</v>
      </c>
      <c r="F303" s="86" t="s">
        <v>1</v>
      </c>
      <c r="G303" s="86" t="s">
        <v>220</v>
      </c>
    </row>
    <row r="304" spans="1:7" s="48" customFormat="1" ht="15" hidden="1">
      <c r="A304" s="73" t="s">
        <v>6252</v>
      </c>
      <c r="B304" s="73" t="s">
        <v>5034</v>
      </c>
      <c r="C304" s="86" t="s">
        <v>980</v>
      </c>
      <c r="D304" s="86">
        <v>5</v>
      </c>
      <c r="E304" s="86" t="s">
        <v>165</v>
      </c>
      <c r="F304" s="86" t="s">
        <v>180</v>
      </c>
      <c r="G304" s="86" t="s">
        <v>220</v>
      </c>
    </row>
    <row r="305" spans="1:7" s="48" customFormat="1" ht="15" hidden="1">
      <c r="A305" s="73" t="s">
        <v>6252</v>
      </c>
      <c r="B305" s="73" t="s">
        <v>5076</v>
      </c>
      <c r="C305" s="86" t="s">
        <v>982</v>
      </c>
      <c r="D305" s="86">
        <v>4</v>
      </c>
      <c r="E305" s="86" t="s">
        <v>165</v>
      </c>
      <c r="F305" s="86" t="s">
        <v>187</v>
      </c>
      <c r="G305" s="86" t="s">
        <v>220</v>
      </c>
    </row>
    <row r="306" spans="1:7" s="48" customFormat="1" ht="15" hidden="1">
      <c r="A306" s="73" t="s">
        <v>6252</v>
      </c>
      <c r="B306" s="73" t="s">
        <v>4996</v>
      </c>
      <c r="C306" s="86" t="s">
        <v>979</v>
      </c>
      <c r="D306" s="86">
        <v>3</v>
      </c>
      <c r="E306" s="86" t="s">
        <v>36</v>
      </c>
      <c r="F306" s="86" t="s">
        <v>35</v>
      </c>
      <c r="G306" s="86" t="s">
        <v>220</v>
      </c>
    </row>
    <row r="307" spans="1:7" s="48" customFormat="1" ht="15" hidden="1">
      <c r="A307" s="73" t="s">
        <v>6252</v>
      </c>
      <c r="B307" s="73" t="s">
        <v>5075</v>
      </c>
      <c r="C307" s="86" t="s">
        <v>982</v>
      </c>
      <c r="D307" s="86">
        <v>4</v>
      </c>
      <c r="E307" s="86" t="s">
        <v>165</v>
      </c>
      <c r="F307" s="86" t="s">
        <v>35</v>
      </c>
      <c r="G307" s="86" t="s">
        <v>220</v>
      </c>
    </row>
    <row r="308" spans="1:7" s="48" customFormat="1" ht="15" hidden="1">
      <c r="A308" s="73" t="s">
        <v>6252</v>
      </c>
      <c r="B308" s="73" t="s">
        <v>4997</v>
      </c>
      <c r="C308" s="86" t="s">
        <v>979</v>
      </c>
      <c r="D308" s="86">
        <v>3</v>
      </c>
      <c r="E308" s="86" t="s">
        <v>36</v>
      </c>
      <c r="F308" s="86" t="s">
        <v>35</v>
      </c>
      <c r="G308" s="86" t="s">
        <v>220</v>
      </c>
    </row>
    <row r="309" spans="1:7" s="48" customFormat="1" ht="15" hidden="1">
      <c r="A309" s="73" t="s">
        <v>6252</v>
      </c>
      <c r="B309" s="73" t="s">
        <v>5077</v>
      </c>
      <c r="C309" s="86" t="s">
        <v>980</v>
      </c>
      <c r="D309" s="86">
        <v>5</v>
      </c>
      <c r="E309" s="86" t="s">
        <v>165</v>
      </c>
      <c r="F309" s="86" t="s">
        <v>33</v>
      </c>
      <c r="G309" s="86" t="s">
        <v>220</v>
      </c>
    </row>
    <row r="310" spans="1:7" s="48" customFormat="1" ht="15" hidden="1">
      <c r="A310" s="73" t="s">
        <v>6252</v>
      </c>
      <c r="B310" s="73" t="s">
        <v>5074</v>
      </c>
      <c r="C310" s="86" t="s">
        <v>980</v>
      </c>
      <c r="D310" s="86">
        <v>5</v>
      </c>
      <c r="E310" s="86" t="s">
        <v>165</v>
      </c>
      <c r="F310" s="86" t="s">
        <v>1</v>
      </c>
      <c r="G310" s="86" t="s">
        <v>220</v>
      </c>
    </row>
    <row r="311" spans="1:7" s="48" customFormat="1" ht="15" hidden="1">
      <c r="A311" s="73" t="s">
        <v>6252</v>
      </c>
      <c r="B311" s="73" t="s">
        <v>5078</v>
      </c>
      <c r="C311" s="86" t="s">
        <v>980</v>
      </c>
      <c r="D311" s="86">
        <v>5</v>
      </c>
      <c r="E311" s="86" t="s">
        <v>165</v>
      </c>
      <c r="F311" s="86" t="s">
        <v>5</v>
      </c>
      <c r="G311" s="86" t="s">
        <v>220</v>
      </c>
    </row>
    <row r="312" spans="1:7" s="48" customFormat="1" ht="15" hidden="1">
      <c r="A312" s="73" t="s">
        <v>1520</v>
      </c>
      <c r="B312" s="73" t="s">
        <v>1585</v>
      </c>
      <c r="C312" s="86" t="s">
        <v>980</v>
      </c>
      <c r="D312" s="86">
        <v>5</v>
      </c>
      <c r="E312" s="86" t="s">
        <v>165</v>
      </c>
      <c r="F312" s="86" t="s">
        <v>180</v>
      </c>
      <c r="G312" s="86" t="s">
        <v>220</v>
      </c>
    </row>
    <row r="313" spans="1:7" s="48" customFormat="1" ht="15" hidden="1">
      <c r="A313" s="73" t="s">
        <v>1520</v>
      </c>
      <c r="B313" s="73" t="s">
        <v>1584</v>
      </c>
      <c r="C313" s="86" t="s">
        <v>982</v>
      </c>
      <c r="D313" s="86">
        <v>4</v>
      </c>
      <c r="E313" s="86" t="s">
        <v>165</v>
      </c>
      <c r="F313" s="86" t="s">
        <v>35</v>
      </c>
      <c r="G313" s="86" t="s">
        <v>220</v>
      </c>
    </row>
    <row r="314" spans="1:7" s="48" customFormat="1" ht="15" hidden="1">
      <c r="A314" s="73" t="s">
        <v>1520</v>
      </c>
      <c r="B314" s="73" t="s">
        <v>4681</v>
      </c>
      <c r="C314" s="86" t="s">
        <v>983</v>
      </c>
      <c r="D314" s="86">
        <v>2</v>
      </c>
      <c r="E314" s="86" t="s">
        <v>36</v>
      </c>
      <c r="F314" s="86" t="s">
        <v>35</v>
      </c>
      <c r="G314" s="86" t="s">
        <v>221</v>
      </c>
    </row>
    <row r="315" spans="1:7" s="48" customFormat="1" ht="15" hidden="1">
      <c r="A315" s="73" t="s">
        <v>1520</v>
      </c>
      <c r="B315" s="73" t="s">
        <v>4994</v>
      </c>
      <c r="C315" s="86" t="s">
        <v>979</v>
      </c>
      <c r="D315" s="86">
        <v>3</v>
      </c>
      <c r="E315" s="86" t="s">
        <v>192</v>
      </c>
      <c r="F315" s="86" t="s">
        <v>35</v>
      </c>
      <c r="G315" s="86" t="s">
        <v>220</v>
      </c>
    </row>
    <row r="316" spans="1:7" s="48" customFormat="1" ht="15" hidden="1">
      <c r="A316" s="73" t="s">
        <v>1520</v>
      </c>
      <c r="B316" s="73" t="s">
        <v>2029</v>
      </c>
      <c r="C316" s="86" t="s">
        <v>980</v>
      </c>
      <c r="D316" s="86">
        <v>5</v>
      </c>
      <c r="E316" s="86" t="s">
        <v>165</v>
      </c>
      <c r="F316" s="86" t="s">
        <v>1</v>
      </c>
      <c r="G316" s="86" t="s">
        <v>220</v>
      </c>
    </row>
    <row r="317" spans="1:7" s="48" customFormat="1" ht="15" hidden="1">
      <c r="A317" s="73" t="s">
        <v>1520</v>
      </c>
      <c r="B317" s="73" t="s">
        <v>1523</v>
      </c>
      <c r="C317" s="86" t="s">
        <v>980</v>
      </c>
      <c r="D317" s="86">
        <v>5</v>
      </c>
      <c r="E317" s="86" t="s">
        <v>165</v>
      </c>
      <c r="F317" s="86" t="s">
        <v>35</v>
      </c>
      <c r="G317" s="86" t="s">
        <v>226</v>
      </c>
    </row>
    <row r="318" spans="1:7" s="48" customFormat="1" ht="15" hidden="1">
      <c r="A318" s="73" t="s">
        <v>1520</v>
      </c>
      <c r="B318" s="73" t="s">
        <v>1528</v>
      </c>
      <c r="C318" s="86" t="s">
        <v>980</v>
      </c>
      <c r="D318" s="86">
        <v>5</v>
      </c>
      <c r="E318" s="86" t="s">
        <v>165</v>
      </c>
      <c r="F318" s="86" t="s">
        <v>35</v>
      </c>
      <c r="G318" s="86" t="s">
        <v>2146</v>
      </c>
    </row>
    <row r="319" spans="1:7" s="48" customFormat="1" ht="15" hidden="1">
      <c r="A319" s="73" t="s">
        <v>1520</v>
      </c>
      <c r="B319" s="73" t="s">
        <v>1373</v>
      </c>
      <c r="C319" s="86" t="s">
        <v>980</v>
      </c>
      <c r="D319" s="86">
        <v>5</v>
      </c>
      <c r="E319" s="86" t="s">
        <v>165</v>
      </c>
      <c r="F319" s="86" t="s">
        <v>35</v>
      </c>
      <c r="G319" s="86" t="s">
        <v>24</v>
      </c>
    </row>
    <row r="320" spans="1:7" s="48" customFormat="1" ht="15" hidden="1">
      <c r="A320" s="73" t="s">
        <v>1520</v>
      </c>
      <c r="B320" s="73" t="s">
        <v>1526</v>
      </c>
      <c r="C320" s="86" t="s">
        <v>980</v>
      </c>
      <c r="D320" s="86">
        <v>5</v>
      </c>
      <c r="E320" s="86" t="s">
        <v>165</v>
      </c>
      <c r="F320" s="86" t="s">
        <v>35</v>
      </c>
      <c r="G320" s="86" t="s">
        <v>222</v>
      </c>
    </row>
    <row r="321" spans="1:7" s="48" customFormat="1" ht="15" hidden="1">
      <c r="A321" s="73" t="s">
        <v>1520</v>
      </c>
      <c r="B321" s="73" t="s">
        <v>4648</v>
      </c>
      <c r="C321" s="86" t="s">
        <v>980</v>
      </c>
      <c r="D321" s="86">
        <v>5</v>
      </c>
      <c r="E321" s="86" t="s">
        <v>165</v>
      </c>
      <c r="F321" s="86" t="s">
        <v>35</v>
      </c>
      <c r="G321" s="86" t="s">
        <v>219</v>
      </c>
    </row>
    <row r="322" spans="1:7" s="48" customFormat="1" ht="15" hidden="1">
      <c r="A322" s="73" t="s">
        <v>1520</v>
      </c>
      <c r="B322" s="73" t="s">
        <v>1593</v>
      </c>
      <c r="C322" s="86" t="s">
        <v>982</v>
      </c>
      <c r="D322" s="86">
        <v>4</v>
      </c>
      <c r="E322" s="86" t="s">
        <v>192</v>
      </c>
      <c r="F322" s="86" t="s">
        <v>35</v>
      </c>
      <c r="G322" s="86" t="s">
        <v>220</v>
      </c>
    </row>
    <row r="323" spans="1:7" s="48" customFormat="1" ht="15" hidden="1">
      <c r="A323" s="73" t="s">
        <v>1520</v>
      </c>
      <c r="B323" s="73" t="s">
        <v>1595</v>
      </c>
      <c r="C323" s="86" t="s">
        <v>982</v>
      </c>
      <c r="D323" s="86">
        <v>4</v>
      </c>
      <c r="E323" s="86" t="s">
        <v>192</v>
      </c>
      <c r="F323" s="86" t="s">
        <v>35</v>
      </c>
      <c r="G323" s="86" t="s">
        <v>220</v>
      </c>
    </row>
    <row r="324" spans="1:7" s="48" customFormat="1" ht="15" hidden="1">
      <c r="A324" s="73" t="s">
        <v>1520</v>
      </c>
      <c r="B324" s="73" t="s">
        <v>1594</v>
      </c>
      <c r="C324" s="86" t="s">
        <v>982</v>
      </c>
      <c r="D324" s="86">
        <v>4</v>
      </c>
      <c r="E324" s="86" t="s">
        <v>192</v>
      </c>
      <c r="F324" s="86" t="s">
        <v>35</v>
      </c>
      <c r="G324" s="86" t="s">
        <v>220</v>
      </c>
    </row>
    <row r="325" spans="1:7" s="48" customFormat="1" ht="15" hidden="1">
      <c r="A325" s="73" t="s">
        <v>1520</v>
      </c>
      <c r="B325" s="73" t="s">
        <v>4988</v>
      </c>
      <c r="C325" s="86" t="s">
        <v>980</v>
      </c>
      <c r="D325" s="86">
        <v>5</v>
      </c>
      <c r="E325" s="86" t="s">
        <v>165</v>
      </c>
      <c r="F325" s="86" t="s">
        <v>35</v>
      </c>
      <c r="G325" s="86" t="s">
        <v>2146</v>
      </c>
    </row>
    <row r="326" spans="1:7" s="48" customFormat="1" ht="15" hidden="1">
      <c r="A326" s="73" t="s">
        <v>1520</v>
      </c>
      <c r="B326" s="73" t="s">
        <v>6347</v>
      </c>
      <c r="C326" s="86" t="s">
        <v>980</v>
      </c>
      <c r="D326" s="86">
        <v>5</v>
      </c>
      <c r="E326" s="86" t="s">
        <v>165</v>
      </c>
      <c r="F326" s="86" t="s">
        <v>35</v>
      </c>
      <c r="G326" s="86" t="s">
        <v>222</v>
      </c>
    </row>
    <row r="327" spans="1:7" s="48" customFormat="1" ht="15" hidden="1">
      <c r="A327" s="73" t="s">
        <v>1520</v>
      </c>
      <c r="B327" s="73" t="s">
        <v>1568</v>
      </c>
      <c r="C327" s="86" t="s">
        <v>982</v>
      </c>
      <c r="D327" s="86">
        <v>4</v>
      </c>
      <c r="E327" s="86" t="s">
        <v>192</v>
      </c>
      <c r="F327" s="86" t="s">
        <v>187</v>
      </c>
      <c r="G327" s="86" t="s">
        <v>220</v>
      </c>
    </row>
    <row r="328" spans="1:7" s="48" customFormat="1" ht="15" hidden="1">
      <c r="A328" s="73" t="s">
        <v>1520</v>
      </c>
      <c r="B328" s="73" t="s">
        <v>1569</v>
      </c>
      <c r="C328" s="86" t="s">
        <v>979</v>
      </c>
      <c r="D328" s="86">
        <v>3</v>
      </c>
      <c r="E328" s="86" t="s">
        <v>192</v>
      </c>
      <c r="F328" s="86" t="s">
        <v>187</v>
      </c>
      <c r="G328" s="86" t="s">
        <v>220</v>
      </c>
    </row>
    <row r="329" spans="1:7" s="48" customFormat="1" ht="15" hidden="1">
      <c r="A329" s="73" t="s">
        <v>1520</v>
      </c>
      <c r="B329" s="73" t="s">
        <v>1570</v>
      </c>
      <c r="C329" s="86" t="s">
        <v>979</v>
      </c>
      <c r="D329" s="86">
        <v>3</v>
      </c>
      <c r="E329" s="86" t="s">
        <v>192</v>
      </c>
      <c r="F329" s="86" t="s">
        <v>187</v>
      </c>
      <c r="G329" s="86" t="s">
        <v>220</v>
      </c>
    </row>
    <row r="330" spans="1:7" s="48" customFormat="1" ht="15" hidden="1">
      <c r="A330" s="73" t="s">
        <v>1520</v>
      </c>
      <c r="B330" s="73" t="s">
        <v>1571</v>
      </c>
      <c r="C330" s="86" t="s">
        <v>979</v>
      </c>
      <c r="D330" s="86">
        <v>3</v>
      </c>
      <c r="E330" s="86" t="s">
        <v>192</v>
      </c>
      <c r="F330" s="86" t="s">
        <v>187</v>
      </c>
      <c r="G330" s="86" t="s">
        <v>220</v>
      </c>
    </row>
    <row r="331" spans="1:7" s="48" customFormat="1" ht="15" hidden="1">
      <c r="A331" s="73" t="s">
        <v>1520</v>
      </c>
      <c r="B331" s="73" t="s">
        <v>1562</v>
      </c>
      <c r="C331" s="86" t="s">
        <v>981</v>
      </c>
      <c r="D331" s="86">
        <v>1</v>
      </c>
      <c r="E331" s="86" t="s">
        <v>57</v>
      </c>
      <c r="F331" s="86" t="s">
        <v>187</v>
      </c>
      <c r="G331" s="86" t="s">
        <v>220</v>
      </c>
    </row>
    <row r="332" spans="1:7" s="48" customFormat="1" ht="15" hidden="1">
      <c r="A332" s="73" t="s">
        <v>1520</v>
      </c>
      <c r="B332" s="73" t="s">
        <v>1572</v>
      </c>
      <c r="C332" s="86" t="s">
        <v>982</v>
      </c>
      <c r="D332" s="86">
        <v>4</v>
      </c>
      <c r="E332" s="86" t="s">
        <v>192</v>
      </c>
      <c r="F332" s="86" t="s">
        <v>187</v>
      </c>
      <c r="G332" s="86" t="s">
        <v>220</v>
      </c>
    </row>
    <row r="333" spans="1:7" s="48" customFormat="1" ht="15" hidden="1">
      <c r="A333" s="73" t="s">
        <v>1520</v>
      </c>
      <c r="B333" s="73" t="s">
        <v>1545</v>
      </c>
      <c r="C333" s="86" t="s">
        <v>980</v>
      </c>
      <c r="D333" s="86">
        <v>5</v>
      </c>
      <c r="E333" s="86" t="s">
        <v>165</v>
      </c>
      <c r="F333" s="86" t="s">
        <v>169</v>
      </c>
      <c r="G333" s="86" t="s">
        <v>220</v>
      </c>
    </row>
    <row r="334" spans="1:7" s="48" customFormat="1" ht="15" hidden="1">
      <c r="A334" s="73" t="s">
        <v>1520</v>
      </c>
      <c r="B334" s="73" t="s">
        <v>1616</v>
      </c>
      <c r="C334" s="86" t="s">
        <v>980</v>
      </c>
      <c r="D334" s="86">
        <v>5</v>
      </c>
      <c r="E334" s="86" t="s">
        <v>165</v>
      </c>
      <c r="F334" s="86" t="s">
        <v>1613</v>
      </c>
      <c r="G334" s="86" t="s">
        <v>220</v>
      </c>
    </row>
    <row r="335" spans="1:7" s="48" customFormat="1" ht="15" hidden="1">
      <c r="A335" s="73" t="s">
        <v>1520</v>
      </c>
      <c r="B335" s="73" t="s">
        <v>4462</v>
      </c>
      <c r="C335" s="86" t="s">
        <v>982</v>
      </c>
      <c r="D335" s="86">
        <v>4</v>
      </c>
      <c r="E335" s="86" t="s">
        <v>165</v>
      </c>
      <c r="F335" s="86" t="s">
        <v>187</v>
      </c>
      <c r="G335" s="86" t="s">
        <v>220</v>
      </c>
    </row>
    <row r="336" spans="1:7" s="48" customFormat="1" ht="15" hidden="1">
      <c r="A336" s="73" t="s">
        <v>1520</v>
      </c>
      <c r="B336" s="73" t="s">
        <v>5056</v>
      </c>
      <c r="C336" s="86" t="s">
        <v>980</v>
      </c>
      <c r="D336" s="86">
        <v>5</v>
      </c>
      <c r="E336" s="86" t="s">
        <v>165</v>
      </c>
      <c r="F336" s="86" t="s">
        <v>42</v>
      </c>
      <c r="G336" s="86" t="s">
        <v>220</v>
      </c>
    </row>
    <row r="337" spans="1:7" s="48" customFormat="1" ht="15" hidden="1">
      <c r="A337" s="73" t="s">
        <v>1520</v>
      </c>
      <c r="B337" s="73" t="s">
        <v>4695</v>
      </c>
      <c r="C337" s="86" t="s">
        <v>980</v>
      </c>
      <c r="D337" s="86">
        <v>5</v>
      </c>
      <c r="E337" s="86" t="s">
        <v>165</v>
      </c>
      <c r="F337" s="86" t="s">
        <v>182</v>
      </c>
      <c r="G337" s="86" t="s">
        <v>220</v>
      </c>
    </row>
    <row r="338" spans="1:7" s="48" customFormat="1" ht="15" hidden="1">
      <c r="A338" s="73" t="s">
        <v>1520</v>
      </c>
      <c r="B338" s="73" t="s">
        <v>4463</v>
      </c>
      <c r="C338" s="86" t="s">
        <v>980</v>
      </c>
      <c r="D338" s="86">
        <v>5</v>
      </c>
      <c r="E338" s="86" t="s">
        <v>165</v>
      </c>
      <c r="F338" s="86" t="s">
        <v>25</v>
      </c>
      <c r="G338" s="86" t="s">
        <v>220</v>
      </c>
    </row>
    <row r="339" spans="1:7" s="48" customFormat="1" ht="15" hidden="1">
      <c r="A339" s="73" t="s">
        <v>1520</v>
      </c>
      <c r="B339" s="73" t="s">
        <v>6736</v>
      </c>
      <c r="C339" s="86" t="s">
        <v>980</v>
      </c>
      <c r="D339" s="86">
        <v>5</v>
      </c>
      <c r="E339" s="86" t="s">
        <v>165</v>
      </c>
      <c r="F339" s="86" t="s">
        <v>180</v>
      </c>
      <c r="G339" s="86" t="s">
        <v>220</v>
      </c>
    </row>
    <row r="340" spans="1:7" s="48" customFormat="1" ht="15" hidden="1">
      <c r="A340" s="73" t="s">
        <v>1520</v>
      </c>
      <c r="B340" s="73" t="s">
        <v>6737</v>
      </c>
      <c r="C340" s="86" t="s">
        <v>980</v>
      </c>
      <c r="D340" s="86">
        <v>5</v>
      </c>
      <c r="E340" s="86" t="s">
        <v>165</v>
      </c>
      <c r="F340" s="86" t="s">
        <v>169</v>
      </c>
      <c r="G340" s="86" t="s">
        <v>220</v>
      </c>
    </row>
    <row r="341" spans="1:7" s="48" customFormat="1" ht="15" hidden="1">
      <c r="A341" s="73" t="s">
        <v>1520</v>
      </c>
      <c r="B341" s="73" t="s">
        <v>1592</v>
      </c>
      <c r="C341" s="86" t="s">
        <v>983</v>
      </c>
      <c r="D341" s="86">
        <v>2</v>
      </c>
      <c r="E341" s="86" t="s">
        <v>36</v>
      </c>
      <c r="F341" s="86" t="s">
        <v>191</v>
      </c>
      <c r="G341" s="86" t="s">
        <v>1599</v>
      </c>
    </row>
    <row r="342" spans="1:7" s="48" customFormat="1" ht="15" hidden="1">
      <c r="A342" s="73" t="s">
        <v>1520</v>
      </c>
      <c r="B342" s="73" t="s">
        <v>5058</v>
      </c>
      <c r="C342" s="86" t="s">
        <v>982</v>
      </c>
      <c r="D342" s="86">
        <v>4</v>
      </c>
      <c r="E342" s="86" t="s">
        <v>165</v>
      </c>
      <c r="F342" s="86" t="s">
        <v>191</v>
      </c>
      <c r="G342" s="86" t="s">
        <v>220</v>
      </c>
    </row>
    <row r="343" spans="1:7" s="48" customFormat="1" ht="15" hidden="1">
      <c r="A343" s="73" t="s">
        <v>1520</v>
      </c>
      <c r="B343" s="73" t="s">
        <v>5062</v>
      </c>
      <c r="C343" s="86" t="s">
        <v>980</v>
      </c>
      <c r="D343" s="86">
        <v>5</v>
      </c>
      <c r="E343" s="86" t="s">
        <v>165</v>
      </c>
      <c r="F343" s="86" t="s">
        <v>42</v>
      </c>
      <c r="G343" s="86" t="s">
        <v>220</v>
      </c>
    </row>
    <row r="344" spans="1:7" s="48" customFormat="1" ht="15" hidden="1">
      <c r="A344" s="73" t="s">
        <v>1520</v>
      </c>
      <c r="B344" s="73" t="s">
        <v>4998</v>
      </c>
      <c r="C344" s="86" t="s">
        <v>980</v>
      </c>
      <c r="D344" s="86">
        <v>5</v>
      </c>
      <c r="E344" s="86" t="s">
        <v>165</v>
      </c>
      <c r="F344" s="86" t="s">
        <v>169</v>
      </c>
      <c r="G344" s="86" t="s">
        <v>220</v>
      </c>
    </row>
    <row r="345" spans="1:7" s="48" customFormat="1" ht="15" hidden="1">
      <c r="A345" s="73" t="s">
        <v>1520</v>
      </c>
      <c r="B345" s="73" t="s">
        <v>5060</v>
      </c>
      <c r="C345" s="86" t="s">
        <v>980</v>
      </c>
      <c r="D345" s="86">
        <v>5</v>
      </c>
      <c r="E345" s="86" t="s">
        <v>165</v>
      </c>
      <c r="F345" s="86" t="s">
        <v>200</v>
      </c>
      <c r="G345" s="86" t="s">
        <v>220</v>
      </c>
    </row>
    <row r="346" spans="1:7" s="48" customFormat="1" ht="15" hidden="1">
      <c r="A346" s="73" t="s">
        <v>1520</v>
      </c>
      <c r="B346" s="73" t="s">
        <v>1561</v>
      </c>
      <c r="C346" s="86" t="s">
        <v>979</v>
      </c>
      <c r="D346" s="86">
        <v>3</v>
      </c>
      <c r="E346" s="86" t="s">
        <v>36</v>
      </c>
      <c r="F346" s="86" t="s">
        <v>23</v>
      </c>
      <c r="G346" s="86" t="s">
        <v>220</v>
      </c>
    </row>
    <row r="347" spans="1:7" s="48" customFormat="1" ht="15" hidden="1">
      <c r="A347" s="73" t="s">
        <v>1520</v>
      </c>
      <c r="B347" s="73" t="s">
        <v>1591</v>
      </c>
      <c r="C347" s="86" t="s">
        <v>979</v>
      </c>
      <c r="D347" s="86">
        <v>3</v>
      </c>
      <c r="E347" s="86" t="s">
        <v>36</v>
      </c>
      <c r="F347" s="86" t="s">
        <v>187</v>
      </c>
      <c r="G347" s="86" t="s">
        <v>1598</v>
      </c>
    </row>
    <row r="348" spans="1:7" s="48" customFormat="1" ht="15" hidden="1">
      <c r="A348" s="73" t="s">
        <v>1520</v>
      </c>
      <c r="B348" s="73" t="s">
        <v>5066</v>
      </c>
      <c r="C348" s="86" t="s">
        <v>982</v>
      </c>
      <c r="D348" s="86">
        <v>4</v>
      </c>
      <c r="E348" s="86" t="s">
        <v>165</v>
      </c>
      <c r="F348" s="86" t="s">
        <v>187</v>
      </c>
      <c r="G348" s="86" t="s">
        <v>220</v>
      </c>
    </row>
    <row r="349" spans="1:7" s="48" customFormat="1" ht="15" hidden="1">
      <c r="A349" s="73" t="s">
        <v>1520</v>
      </c>
      <c r="B349" s="73" t="s">
        <v>5067</v>
      </c>
      <c r="C349" s="86" t="s">
        <v>980</v>
      </c>
      <c r="D349" s="86">
        <v>5</v>
      </c>
      <c r="E349" s="86" t="s">
        <v>165</v>
      </c>
      <c r="F349" s="86" t="s">
        <v>35</v>
      </c>
      <c r="G349" s="86" t="s">
        <v>223</v>
      </c>
    </row>
    <row r="350" spans="1:7" s="48" customFormat="1" ht="15" hidden="1">
      <c r="A350" s="73" t="s">
        <v>1520</v>
      </c>
      <c r="B350" s="73" t="s">
        <v>1563</v>
      </c>
      <c r="C350" s="86" t="s">
        <v>981</v>
      </c>
      <c r="D350" s="86">
        <v>1</v>
      </c>
      <c r="E350" s="86" t="s">
        <v>57</v>
      </c>
      <c r="F350" s="86" t="s">
        <v>21</v>
      </c>
      <c r="G350" s="86" t="s">
        <v>220</v>
      </c>
    </row>
    <row r="351" spans="1:7" s="48" customFormat="1" ht="15" hidden="1">
      <c r="A351" s="73" t="s">
        <v>1520</v>
      </c>
      <c r="B351" s="73" t="s">
        <v>5030</v>
      </c>
      <c r="C351" s="86" t="s">
        <v>980</v>
      </c>
      <c r="D351" s="86">
        <v>5</v>
      </c>
      <c r="E351" s="86" t="s">
        <v>165</v>
      </c>
      <c r="F351" s="86" t="s">
        <v>35</v>
      </c>
      <c r="G351" s="86" t="s">
        <v>222</v>
      </c>
    </row>
    <row r="352" spans="1:7" s="48" customFormat="1" ht="15" hidden="1">
      <c r="A352" s="73" t="s">
        <v>1520</v>
      </c>
      <c r="B352" s="73" t="s">
        <v>4464</v>
      </c>
      <c r="C352" s="86" t="s">
        <v>982</v>
      </c>
      <c r="D352" s="86">
        <v>4</v>
      </c>
      <c r="E352" s="86" t="s">
        <v>165</v>
      </c>
      <c r="F352" s="86" t="s">
        <v>187</v>
      </c>
      <c r="G352" s="86" t="s">
        <v>220</v>
      </c>
    </row>
    <row r="353" spans="1:7" s="48" customFormat="1" ht="15" hidden="1">
      <c r="A353" s="73" t="s">
        <v>1520</v>
      </c>
      <c r="B353" s="73" t="s">
        <v>4465</v>
      </c>
      <c r="C353" s="86" t="s">
        <v>980</v>
      </c>
      <c r="D353" s="86">
        <v>5</v>
      </c>
      <c r="E353" s="86" t="s">
        <v>165</v>
      </c>
      <c r="F353" s="86" t="s">
        <v>180</v>
      </c>
      <c r="G353" s="86" t="s">
        <v>220</v>
      </c>
    </row>
    <row r="354" spans="1:7" s="48" customFormat="1" ht="15" hidden="1">
      <c r="A354" s="73" t="s">
        <v>1520</v>
      </c>
      <c r="B354" s="73" t="s">
        <v>2030</v>
      </c>
      <c r="C354" s="86" t="s">
        <v>983</v>
      </c>
      <c r="D354" s="86">
        <v>2</v>
      </c>
      <c r="E354" s="86" t="s">
        <v>36</v>
      </c>
      <c r="F354" s="86" t="s">
        <v>35</v>
      </c>
      <c r="G354" s="86" t="s">
        <v>220</v>
      </c>
    </row>
    <row r="355" spans="1:7" s="48" customFormat="1" ht="15" hidden="1">
      <c r="A355" s="73" t="s">
        <v>1520</v>
      </c>
      <c r="B355" s="73" t="s">
        <v>5073</v>
      </c>
      <c r="C355" s="86" t="s">
        <v>980</v>
      </c>
      <c r="D355" s="86">
        <v>5</v>
      </c>
      <c r="E355" s="86" t="s">
        <v>165</v>
      </c>
      <c r="F355" s="86" t="s">
        <v>35</v>
      </c>
      <c r="G355" s="86" t="s">
        <v>978</v>
      </c>
    </row>
    <row r="356" spans="1:7" s="48" customFormat="1" ht="15" hidden="1">
      <c r="A356" s="73" t="s">
        <v>1520</v>
      </c>
      <c r="B356" s="73" t="s">
        <v>147</v>
      </c>
      <c r="C356" s="86" t="s">
        <v>980</v>
      </c>
      <c r="D356" s="86">
        <v>5</v>
      </c>
      <c r="E356" s="86" t="s">
        <v>165</v>
      </c>
      <c r="F356" s="86" t="s">
        <v>2</v>
      </c>
      <c r="G356" s="86" t="s">
        <v>220</v>
      </c>
    </row>
    <row r="357" spans="1:7" s="48" customFormat="1" ht="15" hidden="1">
      <c r="A357" s="73" t="s">
        <v>1520</v>
      </c>
      <c r="B357" s="73" t="s">
        <v>1566</v>
      </c>
      <c r="C357" s="86" t="s">
        <v>981</v>
      </c>
      <c r="D357" s="86">
        <v>1</v>
      </c>
      <c r="E357" s="86" t="s">
        <v>57</v>
      </c>
      <c r="F357" s="86" t="s">
        <v>25</v>
      </c>
      <c r="G357" s="86" t="s">
        <v>220</v>
      </c>
    </row>
    <row r="358" spans="1:7" s="48" customFormat="1" ht="15" hidden="1">
      <c r="A358" s="73" t="s">
        <v>1520</v>
      </c>
      <c r="B358" s="73" t="s">
        <v>1573</v>
      </c>
      <c r="C358" s="86" t="s">
        <v>982</v>
      </c>
      <c r="D358" s="86">
        <v>4</v>
      </c>
      <c r="E358" s="86" t="s">
        <v>192</v>
      </c>
      <c r="F358" s="86" t="s">
        <v>187</v>
      </c>
      <c r="G358" s="86" t="s">
        <v>220</v>
      </c>
    </row>
    <row r="359" spans="1:7" s="48" customFormat="1" ht="15" hidden="1">
      <c r="A359" s="73" t="s">
        <v>1520</v>
      </c>
      <c r="B359" s="73" t="s">
        <v>1574</v>
      </c>
      <c r="C359" s="86" t="s">
        <v>979</v>
      </c>
      <c r="D359" s="86">
        <v>3</v>
      </c>
      <c r="E359" s="86" t="s">
        <v>192</v>
      </c>
      <c r="F359" s="86" t="s">
        <v>187</v>
      </c>
      <c r="G359" s="86" t="s">
        <v>220</v>
      </c>
    </row>
    <row r="360" spans="1:7" s="48" customFormat="1" ht="15" hidden="1">
      <c r="A360" s="73" t="s">
        <v>1520</v>
      </c>
      <c r="B360" s="73" t="s">
        <v>1575</v>
      </c>
      <c r="C360" s="86" t="s">
        <v>979</v>
      </c>
      <c r="D360" s="86">
        <v>3</v>
      </c>
      <c r="E360" s="86" t="s">
        <v>192</v>
      </c>
      <c r="F360" s="86" t="s">
        <v>187</v>
      </c>
      <c r="G360" s="86" t="s">
        <v>220</v>
      </c>
    </row>
    <row r="361" spans="1:7" s="48" customFormat="1" ht="15" hidden="1">
      <c r="A361" s="73" t="s">
        <v>1520</v>
      </c>
      <c r="B361" s="73" t="s">
        <v>1576</v>
      </c>
      <c r="C361" s="86" t="s">
        <v>979</v>
      </c>
      <c r="D361" s="86">
        <v>3</v>
      </c>
      <c r="E361" s="86" t="s">
        <v>192</v>
      </c>
      <c r="F361" s="86" t="s">
        <v>187</v>
      </c>
      <c r="G361" s="86" t="s">
        <v>220</v>
      </c>
    </row>
    <row r="362" spans="1:7" s="48" customFormat="1" ht="15" hidden="1">
      <c r="A362" s="73" t="s">
        <v>1520</v>
      </c>
      <c r="B362" s="73" t="s">
        <v>1564</v>
      </c>
      <c r="C362" s="86" t="s">
        <v>981</v>
      </c>
      <c r="D362" s="86">
        <v>1</v>
      </c>
      <c r="E362" s="86" t="s">
        <v>57</v>
      </c>
      <c r="F362" s="86" t="s">
        <v>187</v>
      </c>
      <c r="G362" s="86" t="s">
        <v>220</v>
      </c>
    </row>
    <row r="363" spans="1:7" s="48" customFormat="1" ht="15" hidden="1">
      <c r="A363" s="73" t="s">
        <v>1520</v>
      </c>
      <c r="B363" s="73" t="s">
        <v>1577</v>
      </c>
      <c r="C363" s="86" t="s">
        <v>982</v>
      </c>
      <c r="D363" s="86">
        <v>4</v>
      </c>
      <c r="E363" s="86" t="s">
        <v>192</v>
      </c>
      <c r="F363" s="86" t="s">
        <v>187</v>
      </c>
      <c r="G363" s="86" t="s">
        <v>220</v>
      </c>
    </row>
    <row r="364" spans="1:7" s="48" customFormat="1" ht="15" hidden="1">
      <c r="A364" s="73" t="s">
        <v>1520</v>
      </c>
      <c r="B364" s="73" t="s">
        <v>1583</v>
      </c>
      <c r="C364" s="86" t="s">
        <v>980</v>
      </c>
      <c r="D364" s="86">
        <v>5</v>
      </c>
      <c r="E364" s="86" t="s">
        <v>165</v>
      </c>
      <c r="F364" s="86" t="s">
        <v>23</v>
      </c>
      <c r="G364" s="86" t="s">
        <v>220</v>
      </c>
    </row>
    <row r="365" spans="1:7" s="48" customFormat="1" ht="15" hidden="1">
      <c r="A365" s="73" t="s">
        <v>1520</v>
      </c>
      <c r="B365" s="73" t="s">
        <v>5079</v>
      </c>
      <c r="C365" s="86" t="s">
        <v>979</v>
      </c>
      <c r="D365" s="86">
        <v>3</v>
      </c>
      <c r="E365" s="86" t="s">
        <v>36</v>
      </c>
      <c r="F365" s="86" t="s">
        <v>35</v>
      </c>
      <c r="G365" s="86" t="s">
        <v>220</v>
      </c>
    </row>
    <row r="366" spans="1:7" s="48" customFormat="1" ht="15" hidden="1">
      <c r="A366" s="73" t="s">
        <v>1520</v>
      </c>
      <c r="B366" s="73" t="s">
        <v>5029</v>
      </c>
      <c r="C366" s="86" t="s">
        <v>979</v>
      </c>
      <c r="D366" s="86">
        <v>3</v>
      </c>
      <c r="E366" s="86" t="s">
        <v>36</v>
      </c>
      <c r="F366" s="86" t="s">
        <v>35</v>
      </c>
      <c r="G366" s="86" t="s">
        <v>220</v>
      </c>
    </row>
    <row r="367" spans="1:7" s="48" customFormat="1" ht="15" hidden="1">
      <c r="A367" s="73" t="s">
        <v>1520</v>
      </c>
      <c r="B367" s="73" t="s">
        <v>5084</v>
      </c>
      <c r="C367" s="86" t="s">
        <v>982</v>
      </c>
      <c r="D367" s="86">
        <v>4</v>
      </c>
      <c r="E367" s="86" t="s">
        <v>165</v>
      </c>
      <c r="F367" s="86" t="s">
        <v>191</v>
      </c>
      <c r="G367" s="86" t="s">
        <v>220</v>
      </c>
    </row>
    <row r="368" spans="1:7" s="48" customFormat="1" ht="15" hidden="1">
      <c r="A368" s="73" t="s">
        <v>1520</v>
      </c>
      <c r="B368" s="73" t="s">
        <v>5086</v>
      </c>
      <c r="C368" s="86" t="s">
        <v>982</v>
      </c>
      <c r="D368" s="86">
        <v>4</v>
      </c>
      <c r="E368" s="86" t="s">
        <v>165</v>
      </c>
      <c r="F368" s="86" t="s">
        <v>35</v>
      </c>
      <c r="G368" s="86" t="s">
        <v>220</v>
      </c>
    </row>
    <row r="369" spans="1:7" s="48" customFormat="1" ht="15" hidden="1">
      <c r="A369" s="73" t="s">
        <v>1520</v>
      </c>
      <c r="B369" s="73" t="s">
        <v>5085</v>
      </c>
      <c r="C369" s="86" t="s">
        <v>982</v>
      </c>
      <c r="D369" s="86">
        <v>4</v>
      </c>
      <c r="E369" s="86" t="s">
        <v>165</v>
      </c>
      <c r="F369" s="86" t="s">
        <v>35</v>
      </c>
      <c r="G369" s="86" t="s">
        <v>220</v>
      </c>
    </row>
    <row r="370" spans="1:7" s="48" customFormat="1" ht="15" hidden="1">
      <c r="A370" s="73" t="s">
        <v>1520</v>
      </c>
      <c r="B370" s="73" t="s">
        <v>5082</v>
      </c>
      <c r="C370" s="86" t="s">
        <v>982</v>
      </c>
      <c r="D370" s="86">
        <v>4</v>
      </c>
      <c r="E370" s="86" t="s">
        <v>165</v>
      </c>
      <c r="F370" s="86" t="s">
        <v>187</v>
      </c>
      <c r="G370" s="86" t="s">
        <v>220</v>
      </c>
    </row>
    <row r="371" spans="1:7" s="48" customFormat="1" ht="15" hidden="1">
      <c r="A371" s="73" t="s">
        <v>1520</v>
      </c>
      <c r="B371" s="73" t="s">
        <v>5083</v>
      </c>
      <c r="C371" s="86" t="s">
        <v>983</v>
      </c>
      <c r="D371" s="86">
        <v>2</v>
      </c>
      <c r="E371" s="86" t="s">
        <v>36</v>
      </c>
      <c r="F371" s="86" t="s">
        <v>191</v>
      </c>
      <c r="G371" s="86" t="s">
        <v>221</v>
      </c>
    </row>
    <row r="372" spans="1:7" s="48" customFormat="1" ht="15" hidden="1">
      <c r="A372" s="73" t="s">
        <v>1520</v>
      </c>
      <c r="B372" s="73" t="s">
        <v>4466</v>
      </c>
      <c r="C372" s="86" t="s">
        <v>979</v>
      </c>
      <c r="D372" s="86">
        <v>3</v>
      </c>
      <c r="E372" s="86" t="s">
        <v>36</v>
      </c>
      <c r="F372" s="86" t="s">
        <v>23</v>
      </c>
      <c r="G372" s="86" t="s">
        <v>220</v>
      </c>
    </row>
    <row r="373" spans="1:7" s="48" customFormat="1" ht="15" hidden="1">
      <c r="A373" s="73" t="s">
        <v>1520</v>
      </c>
      <c r="B373" s="73" t="s">
        <v>1567</v>
      </c>
      <c r="C373" s="86" t="s">
        <v>982</v>
      </c>
      <c r="D373" s="86">
        <v>4</v>
      </c>
      <c r="E373" s="86" t="s">
        <v>165</v>
      </c>
      <c r="F373" s="86" t="s">
        <v>21</v>
      </c>
      <c r="G373" s="86" t="s">
        <v>220</v>
      </c>
    </row>
    <row r="374" spans="1:7" s="48" customFormat="1" ht="15" hidden="1">
      <c r="A374" s="73" t="s">
        <v>1520</v>
      </c>
      <c r="B374" s="73" t="s">
        <v>1578</v>
      </c>
      <c r="C374" s="86" t="s">
        <v>982</v>
      </c>
      <c r="D374" s="86">
        <v>4</v>
      </c>
      <c r="E374" s="86" t="s">
        <v>192</v>
      </c>
      <c r="F374" s="86" t="s">
        <v>191</v>
      </c>
      <c r="G374" s="86" t="s">
        <v>220</v>
      </c>
    </row>
    <row r="375" spans="1:7" s="48" customFormat="1" ht="15" hidden="1">
      <c r="A375" s="73" t="s">
        <v>1520</v>
      </c>
      <c r="B375" s="73" t="s">
        <v>1579</v>
      </c>
      <c r="C375" s="86" t="s">
        <v>979</v>
      </c>
      <c r="D375" s="86">
        <v>3</v>
      </c>
      <c r="E375" s="86" t="s">
        <v>192</v>
      </c>
      <c r="F375" s="86" t="s">
        <v>191</v>
      </c>
      <c r="G375" s="86" t="s">
        <v>220</v>
      </c>
    </row>
    <row r="376" spans="1:7" s="48" customFormat="1" ht="15" hidden="1">
      <c r="A376" s="73" t="s">
        <v>1520</v>
      </c>
      <c r="B376" s="73" t="s">
        <v>1580</v>
      </c>
      <c r="C376" s="86" t="s">
        <v>979</v>
      </c>
      <c r="D376" s="86">
        <v>3</v>
      </c>
      <c r="E376" s="86" t="s">
        <v>192</v>
      </c>
      <c r="F376" s="86" t="s">
        <v>191</v>
      </c>
      <c r="G376" s="86" t="s">
        <v>220</v>
      </c>
    </row>
    <row r="377" spans="1:7" s="48" customFormat="1" ht="15" hidden="1">
      <c r="A377" s="73" t="s">
        <v>1520</v>
      </c>
      <c r="B377" s="73" t="s">
        <v>1581</v>
      </c>
      <c r="C377" s="86" t="s">
        <v>979</v>
      </c>
      <c r="D377" s="86">
        <v>3</v>
      </c>
      <c r="E377" s="86" t="s">
        <v>192</v>
      </c>
      <c r="F377" s="86" t="s">
        <v>191</v>
      </c>
      <c r="G377" s="86" t="s">
        <v>220</v>
      </c>
    </row>
    <row r="378" spans="1:7" s="48" customFormat="1" ht="15" hidden="1">
      <c r="A378" s="73" t="s">
        <v>1520</v>
      </c>
      <c r="B378" s="73" t="s">
        <v>1565</v>
      </c>
      <c r="C378" s="86" t="s">
        <v>981</v>
      </c>
      <c r="D378" s="86">
        <v>1</v>
      </c>
      <c r="E378" s="86" t="s">
        <v>57</v>
      </c>
      <c r="F378" s="86" t="s">
        <v>191</v>
      </c>
      <c r="G378" s="86" t="s">
        <v>220</v>
      </c>
    </row>
    <row r="379" spans="1:7" s="48" customFormat="1" ht="15" hidden="1">
      <c r="A379" s="73" t="s">
        <v>1520</v>
      </c>
      <c r="B379" s="73" t="s">
        <v>1582</v>
      </c>
      <c r="C379" s="86" t="s">
        <v>982</v>
      </c>
      <c r="D379" s="86">
        <v>4</v>
      </c>
      <c r="E379" s="86" t="s">
        <v>192</v>
      </c>
      <c r="F379" s="86" t="s">
        <v>191</v>
      </c>
      <c r="G379" s="86" t="s">
        <v>220</v>
      </c>
    </row>
    <row r="386" spans="2:7">
      <c r="B386" s="17"/>
      <c r="C386" s="17"/>
      <c r="D386" s="17"/>
      <c r="E386" s="17"/>
      <c r="F386" s="17"/>
      <c r="G386" s="17"/>
    </row>
    <row r="387" spans="2:7">
      <c r="B387" s="17"/>
      <c r="C387" s="17"/>
      <c r="D387" s="17"/>
      <c r="E387" s="17"/>
      <c r="F387" s="17"/>
      <c r="G387" s="17"/>
    </row>
  </sheetData>
  <sheetProtection algorithmName="SHA-512" hashValue="ifjGSXBl5ZgHWLsu/dLyHafDdq3gHRUwl0u4Y54LJfR6KGjDQBp0F6cAa/KTlnv8E8IntLTrWJJXQx5/koNo8w==" saltValue="Dgc0ulAorcZ5L8KNqDXfoQ==" spinCount="100000" sheet="1" autoFilter="0"/>
  <protectedRanges>
    <protectedRange sqref="A7:D7" name="Range1"/>
  </protectedRanges>
  <autoFilter ref="A7:H379" xr:uid="{00000000-0001-0000-1600-000000000000}"/>
  <pageMargins left="0.7" right="0.7" top="0.75" bottom="0.75" header="0.3" footer="0.3"/>
  <pageSetup scale="15" orientation="landscape" r:id="rId1"/>
  <headerFooter alignWithMargins="0">
    <oddFooter>&amp;L_x000D_&amp;1#&amp;"Calibri"&amp;8&amp;K0000FF 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pageSetUpPr autoPageBreaks="0" fitToPage="1"/>
  </sheetPr>
  <dimension ref="B2:X68"/>
  <sheetViews>
    <sheetView showGridLines="0" showRowColHeaders="0" topLeftCell="A82" zoomScale="85" zoomScaleNormal="85" workbookViewId="0">
      <selection activeCell="P4" sqref="P4"/>
    </sheetView>
  </sheetViews>
  <sheetFormatPr defaultRowHeight="15.5"/>
  <cols>
    <col min="1" max="1" width="0.81640625" customWidth="1"/>
    <col min="2" max="2" width="5.453125" style="51" customWidth="1"/>
    <col min="3" max="3" width="33.453125" style="272" customWidth="1"/>
    <col min="4" max="10" width="9.1796875" style="274"/>
    <col min="11" max="12" width="9.1796875" style="51"/>
  </cols>
  <sheetData>
    <row r="2" spans="2:24">
      <c r="D2" s="273"/>
      <c r="E2" s="273"/>
      <c r="F2" s="273"/>
      <c r="G2" s="273"/>
      <c r="H2" s="273"/>
    </row>
    <row r="3" spans="2:24">
      <c r="D3" s="273"/>
      <c r="E3" s="273"/>
      <c r="F3" s="273"/>
      <c r="G3" s="273"/>
      <c r="H3" s="273"/>
    </row>
    <row r="4" spans="2:24" ht="24.75" customHeight="1"/>
    <row r="5" spans="2:24" ht="18.5">
      <c r="B5" s="240" t="s">
        <v>2261</v>
      </c>
      <c r="C5" s="276" t="s">
        <v>2284</v>
      </c>
      <c r="D5" s="316" t="s">
        <v>2270</v>
      </c>
    </row>
    <row r="6" spans="2:24">
      <c r="B6" s="240"/>
    </row>
    <row r="7" spans="2:24" ht="15.75" customHeight="1">
      <c r="B7" s="240" t="s">
        <v>2261</v>
      </c>
      <c r="C7" s="276" t="s">
        <v>1489</v>
      </c>
      <c r="D7" s="1212" t="s">
        <v>2271</v>
      </c>
      <c r="E7" s="1213"/>
      <c r="F7" s="1213"/>
      <c r="G7" s="1213"/>
      <c r="H7" s="1213"/>
      <c r="I7" s="1213"/>
      <c r="J7" s="1213"/>
      <c r="K7" s="1213"/>
      <c r="L7" s="1213"/>
      <c r="M7" s="1213"/>
      <c r="N7" s="1213"/>
      <c r="O7" s="1213"/>
      <c r="P7" s="1213"/>
      <c r="Q7" s="1213"/>
      <c r="R7" s="1213"/>
      <c r="S7" s="1213"/>
      <c r="T7" s="1213"/>
      <c r="U7" s="1213"/>
      <c r="V7" s="1213"/>
      <c r="W7" s="1213"/>
      <c r="X7" s="1213"/>
    </row>
    <row r="8" spans="2:24">
      <c r="B8" s="240"/>
      <c r="D8" s="1213"/>
      <c r="E8" s="1213"/>
      <c r="F8" s="1213"/>
      <c r="G8" s="1213"/>
      <c r="H8" s="1213"/>
      <c r="I8" s="1213"/>
      <c r="J8" s="1213"/>
      <c r="K8" s="1213"/>
      <c r="L8" s="1213"/>
      <c r="M8" s="1213"/>
      <c r="N8" s="1213"/>
      <c r="O8" s="1213"/>
      <c r="P8" s="1213"/>
      <c r="Q8" s="1213"/>
      <c r="R8" s="1213"/>
      <c r="S8" s="1213"/>
      <c r="T8" s="1213"/>
      <c r="U8" s="1213"/>
      <c r="V8" s="1213"/>
      <c r="W8" s="1213"/>
      <c r="X8" s="1213"/>
    </row>
    <row r="9" spans="2:24">
      <c r="B9" s="240"/>
      <c r="D9" s="1213"/>
      <c r="E9" s="1213"/>
      <c r="F9" s="1213"/>
      <c r="G9" s="1213"/>
      <c r="H9" s="1213"/>
      <c r="I9" s="1213"/>
      <c r="J9" s="1213"/>
      <c r="K9" s="1213"/>
      <c r="L9" s="1213"/>
      <c r="M9" s="1213"/>
      <c r="N9" s="1213"/>
      <c r="O9" s="1213"/>
      <c r="P9" s="1213"/>
      <c r="Q9" s="1213"/>
      <c r="R9" s="1213"/>
      <c r="S9" s="1213"/>
      <c r="T9" s="1213"/>
      <c r="U9" s="1213"/>
      <c r="V9" s="1213"/>
      <c r="W9" s="1213"/>
      <c r="X9" s="1213"/>
    </row>
    <row r="10" spans="2:24">
      <c r="B10" s="240"/>
      <c r="D10" s="1213"/>
      <c r="E10" s="1213"/>
      <c r="F10" s="1213"/>
      <c r="G10" s="1213"/>
      <c r="H10" s="1213"/>
      <c r="I10" s="1213"/>
      <c r="J10" s="1213"/>
      <c r="K10" s="1213"/>
      <c r="L10" s="1213"/>
      <c r="M10" s="1213"/>
      <c r="N10" s="1213"/>
      <c r="O10" s="1213"/>
      <c r="P10" s="1213"/>
      <c r="Q10" s="1213"/>
      <c r="R10" s="1213"/>
      <c r="S10" s="1213"/>
      <c r="T10" s="1213"/>
      <c r="U10" s="1213"/>
      <c r="V10" s="1213"/>
      <c r="W10" s="1213"/>
      <c r="X10" s="1213"/>
    </row>
    <row r="11" spans="2:24">
      <c r="B11" s="240"/>
      <c r="D11" s="1213"/>
      <c r="E11" s="1213"/>
      <c r="F11" s="1213"/>
      <c r="G11" s="1213"/>
      <c r="H11" s="1213"/>
      <c r="I11" s="1213"/>
      <c r="J11" s="1213"/>
      <c r="K11" s="1213"/>
      <c r="L11" s="1213"/>
      <c r="M11" s="1213"/>
      <c r="N11" s="1213"/>
      <c r="O11" s="1213"/>
      <c r="P11" s="1213"/>
      <c r="Q11" s="1213"/>
      <c r="R11" s="1213"/>
      <c r="S11" s="1213"/>
      <c r="T11" s="1213"/>
      <c r="U11" s="1213"/>
      <c r="V11" s="1213"/>
      <c r="W11" s="1213"/>
      <c r="X11" s="1213"/>
    </row>
    <row r="12" spans="2:24">
      <c r="B12" s="240"/>
      <c r="D12" s="1213"/>
      <c r="E12" s="1213"/>
      <c r="F12" s="1213"/>
      <c r="G12" s="1213"/>
      <c r="H12" s="1213"/>
      <c r="I12" s="1213"/>
      <c r="J12" s="1213"/>
      <c r="K12" s="1213"/>
      <c r="L12" s="1213"/>
      <c r="M12" s="1213"/>
      <c r="N12" s="1213"/>
      <c r="O12" s="1213"/>
      <c r="P12" s="1213"/>
      <c r="Q12" s="1213"/>
      <c r="R12" s="1213"/>
      <c r="S12" s="1213"/>
      <c r="T12" s="1213"/>
      <c r="U12" s="1213"/>
      <c r="V12" s="1213"/>
      <c r="W12" s="1213"/>
      <c r="X12" s="1213"/>
    </row>
    <row r="13" spans="2:24">
      <c r="B13" s="240"/>
      <c r="D13" s="1213"/>
      <c r="E13" s="1213"/>
      <c r="F13" s="1213"/>
      <c r="G13" s="1213"/>
      <c r="H13" s="1213"/>
      <c r="I13" s="1213"/>
      <c r="J13" s="1213"/>
      <c r="K13" s="1213"/>
      <c r="L13" s="1213"/>
      <c r="M13" s="1213"/>
      <c r="N13" s="1213"/>
      <c r="O13" s="1213"/>
      <c r="P13" s="1213"/>
      <c r="Q13" s="1213"/>
      <c r="R13" s="1213"/>
      <c r="S13" s="1213"/>
      <c r="T13" s="1213"/>
      <c r="U13" s="1213"/>
      <c r="V13" s="1213"/>
      <c r="W13" s="1213"/>
      <c r="X13" s="1213"/>
    </row>
    <row r="14" spans="2:24">
      <c r="B14" s="240"/>
      <c r="D14" s="1213"/>
      <c r="E14" s="1213"/>
      <c r="F14" s="1213"/>
      <c r="G14" s="1213"/>
      <c r="H14" s="1213"/>
      <c r="I14" s="1213"/>
      <c r="J14" s="1213"/>
      <c r="K14" s="1213"/>
      <c r="L14" s="1213"/>
      <c r="M14" s="1213"/>
      <c r="N14" s="1213"/>
      <c r="O14" s="1213"/>
      <c r="P14" s="1213"/>
      <c r="Q14" s="1213"/>
      <c r="R14" s="1213"/>
      <c r="S14" s="1213"/>
      <c r="T14" s="1213"/>
      <c r="U14" s="1213"/>
      <c r="V14" s="1213"/>
      <c r="W14" s="1213"/>
      <c r="X14" s="1213"/>
    </row>
    <row r="15" spans="2:24">
      <c r="B15" s="240"/>
      <c r="D15" s="275"/>
      <c r="E15" s="275"/>
      <c r="F15" s="275"/>
      <c r="G15" s="275"/>
      <c r="H15" s="275"/>
      <c r="I15" s="275"/>
      <c r="J15" s="275"/>
      <c r="K15" s="275"/>
      <c r="L15" s="275"/>
      <c r="M15" s="275"/>
      <c r="N15" s="275"/>
      <c r="O15" s="275"/>
      <c r="P15" s="275"/>
      <c r="Q15" s="275"/>
      <c r="R15" s="275"/>
      <c r="S15" s="275"/>
      <c r="T15" s="275"/>
      <c r="U15" s="275"/>
      <c r="V15" s="275"/>
      <c r="W15" s="275"/>
      <c r="X15" s="275"/>
    </row>
    <row r="16" spans="2:24" ht="18.5">
      <c r="B16" s="240"/>
      <c r="C16" s="276"/>
      <c r="D16" s="275"/>
      <c r="E16" s="275"/>
      <c r="F16" s="275"/>
      <c r="G16" s="275"/>
      <c r="H16" s="275"/>
      <c r="I16" s="275"/>
      <c r="J16" s="275"/>
      <c r="K16" s="275"/>
      <c r="L16" s="275"/>
      <c r="M16" s="275"/>
      <c r="N16" s="275"/>
      <c r="O16" s="275"/>
      <c r="P16" s="275"/>
      <c r="Q16" s="275"/>
      <c r="R16" s="275"/>
      <c r="S16" s="275"/>
      <c r="T16" s="275"/>
      <c r="U16" s="275"/>
      <c r="V16" s="275"/>
      <c r="W16" s="275"/>
      <c r="X16" s="275"/>
    </row>
    <row r="17" spans="2:24" ht="15.75" customHeight="1">
      <c r="B17" s="240" t="s">
        <v>2261</v>
      </c>
      <c r="C17" s="276" t="s">
        <v>2265</v>
      </c>
      <c r="D17" s="1212" t="s">
        <v>2272</v>
      </c>
      <c r="E17" s="1212"/>
      <c r="F17" s="1212"/>
      <c r="G17" s="1212"/>
      <c r="H17" s="1212"/>
      <c r="I17" s="1212"/>
      <c r="J17" s="1212"/>
      <c r="K17" s="1212"/>
      <c r="L17" s="1212"/>
      <c r="M17" s="1212"/>
      <c r="N17" s="1212"/>
      <c r="O17" s="1212"/>
      <c r="P17" s="1212"/>
      <c r="Q17" s="1212"/>
      <c r="R17" s="1212"/>
      <c r="S17" s="1212"/>
      <c r="T17" s="1212"/>
      <c r="U17" s="1212"/>
      <c r="V17" s="1212"/>
      <c r="W17" s="1212"/>
      <c r="X17" s="275"/>
    </row>
    <row r="18" spans="2:24" ht="18.5">
      <c r="B18" s="240"/>
      <c r="C18" s="276"/>
      <c r="D18" s="1212"/>
      <c r="E18" s="1212"/>
      <c r="F18" s="1212"/>
      <c r="G18" s="1212"/>
      <c r="H18" s="1212"/>
      <c r="I18" s="1212"/>
      <c r="J18" s="1212"/>
      <c r="K18" s="1212"/>
      <c r="L18" s="1212"/>
      <c r="M18" s="1212"/>
      <c r="N18" s="1212"/>
      <c r="O18" s="1212"/>
      <c r="P18" s="1212"/>
      <c r="Q18" s="1212"/>
      <c r="R18" s="1212"/>
      <c r="S18" s="1212"/>
      <c r="T18" s="1212"/>
      <c r="U18" s="1212"/>
      <c r="V18" s="1212"/>
      <c r="W18" s="1212"/>
      <c r="X18" s="275"/>
    </row>
    <row r="19" spans="2:24" ht="18.5">
      <c r="B19" s="240"/>
      <c r="C19" s="276"/>
      <c r="D19" s="1212"/>
      <c r="E19" s="1212"/>
      <c r="F19" s="1212"/>
      <c r="G19" s="1212"/>
      <c r="H19" s="1212"/>
      <c r="I19" s="1212"/>
      <c r="J19" s="1212"/>
      <c r="K19" s="1212"/>
      <c r="L19" s="1212"/>
      <c r="M19" s="1212"/>
      <c r="N19" s="1212"/>
      <c r="O19" s="1212"/>
      <c r="P19" s="1212"/>
      <c r="Q19" s="1212"/>
      <c r="R19" s="1212"/>
      <c r="S19" s="1212"/>
      <c r="T19" s="1212"/>
      <c r="U19" s="1212"/>
      <c r="V19" s="1212"/>
      <c r="W19" s="1212"/>
      <c r="X19" s="275"/>
    </row>
    <row r="20" spans="2:24" ht="18.5">
      <c r="B20" s="240"/>
      <c r="C20" s="276"/>
      <c r="D20" s="1212"/>
      <c r="E20" s="1212"/>
      <c r="F20" s="1212"/>
      <c r="G20" s="1212"/>
      <c r="H20" s="1212"/>
      <c r="I20" s="1212"/>
      <c r="J20" s="1212"/>
      <c r="K20" s="1212"/>
      <c r="L20" s="1212"/>
      <c r="M20" s="1212"/>
      <c r="N20" s="1212"/>
      <c r="O20" s="1212"/>
      <c r="P20" s="1212"/>
      <c r="Q20" s="1212"/>
      <c r="R20" s="1212"/>
      <c r="S20" s="1212"/>
      <c r="T20" s="1212"/>
      <c r="U20" s="1212"/>
      <c r="V20" s="1212"/>
      <c r="W20" s="1212"/>
      <c r="X20" s="275"/>
    </row>
    <row r="21" spans="2:24" ht="18.5">
      <c r="B21" s="240"/>
      <c r="C21" s="276"/>
      <c r="D21" s="1212"/>
      <c r="E21" s="1212"/>
      <c r="F21" s="1212"/>
      <c r="G21" s="1212"/>
      <c r="H21" s="1212"/>
      <c r="I21" s="1212"/>
      <c r="J21" s="1212"/>
      <c r="K21" s="1212"/>
      <c r="L21" s="1212"/>
      <c r="M21" s="1212"/>
      <c r="N21" s="1212"/>
      <c r="O21" s="1212"/>
      <c r="P21" s="1212"/>
      <c r="Q21" s="1212"/>
      <c r="R21" s="1212"/>
      <c r="S21" s="1212"/>
      <c r="T21" s="1212"/>
      <c r="U21" s="1212"/>
      <c r="V21" s="1212"/>
      <c r="W21" s="1212"/>
      <c r="X21" s="275"/>
    </row>
    <row r="22" spans="2:24" ht="18.5">
      <c r="B22" s="240"/>
      <c r="C22" s="276"/>
      <c r="D22" s="1212"/>
      <c r="E22" s="1212"/>
      <c r="F22" s="1212"/>
      <c r="G22" s="1212"/>
      <c r="H22" s="1212"/>
      <c r="I22" s="1212"/>
      <c r="J22" s="1212"/>
      <c r="K22" s="1212"/>
      <c r="L22" s="1212"/>
      <c r="M22" s="1212"/>
      <c r="N22" s="1212"/>
      <c r="O22" s="1212"/>
      <c r="P22" s="1212"/>
      <c r="Q22" s="1212"/>
      <c r="R22" s="1212"/>
      <c r="S22" s="1212"/>
      <c r="T22" s="1212"/>
      <c r="U22" s="1212"/>
      <c r="V22" s="1212"/>
      <c r="W22" s="1212"/>
    </row>
    <row r="23" spans="2:24" ht="18.5">
      <c r="B23" s="240"/>
      <c r="C23" s="276"/>
      <c r="D23" s="1212"/>
      <c r="E23" s="1212"/>
      <c r="F23" s="1212"/>
      <c r="G23" s="1212"/>
      <c r="H23" s="1212"/>
      <c r="I23" s="1212"/>
      <c r="J23" s="1212"/>
      <c r="K23" s="1212"/>
      <c r="L23" s="1212"/>
      <c r="M23" s="1212"/>
      <c r="N23" s="1212"/>
      <c r="O23" s="1212"/>
      <c r="P23" s="1212"/>
      <c r="Q23" s="1212"/>
      <c r="R23" s="1212"/>
      <c r="S23" s="1212"/>
      <c r="T23" s="1212"/>
      <c r="U23" s="1212"/>
      <c r="V23" s="1212"/>
      <c r="W23" s="1212"/>
    </row>
    <row r="24" spans="2:24" ht="18.5">
      <c r="C24" s="276"/>
      <c r="D24" s="1212"/>
      <c r="E24" s="1212"/>
      <c r="F24" s="1212"/>
      <c r="G24" s="1212"/>
      <c r="H24" s="1212"/>
      <c r="I24" s="1212"/>
      <c r="J24" s="1212"/>
      <c r="K24" s="1212"/>
      <c r="L24" s="1212"/>
      <c r="M24" s="1212"/>
      <c r="N24" s="1212"/>
      <c r="O24" s="1212"/>
      <c r="P24" s="1212"/>
      <c r="Q24" s="1212"/>
      <c r="R24" s="1212"/>
      <c r="S24" s="1212"/>
      <c r="T24" s="1212"/>
      <c r="U24" s="1212"/>
      <c r="V24" s="1212"/>
      <c r="W24" s="1212"/>
    </row>
    <row r="25" spans="2:24" ht="18.5">
      <c r="C25" s="276"/>
      <c r="D25" s="553"/>
      <c r="E25" s="553"/>
      <c r="F25" s="553"/>
      <c r="G25" s="553"/>
      <c r="H25" s="553"/>
      <c r="I25" s="553"/>
      <c r="J25" s="553"/>
      <c r="K25" s="553"/>
      <c r="L25" s="553"/>
      <c r="M25" s="553"/>
      <c r="N25" s="553"/>
      <c r="O25" s="553"/>
      <c r="P25" s="553"/>
      <c r="Q25" s="553"/>
      <c r="R25" s="553"/>
      <c r="S25" s="553"/>
      <c r="T25" s="553"/>
      <c r="U25" s="553"/>
      <c r="V25" s="553"/>
      <c r="W25" s="553"/>
    </row>
    <row r="26" spans="2:24" ht="18.5">
      <c r="B26" s="240" t="s">
        <v>2261</v>
      </c>
      <c r="C26" s="276" t="s">
        <v>1471</v>
      </c>
      <c r="D26" s="1212" t="s">
        <v>4647</v>
      </c>
      <c r="E26" s="1212"/>
      <c r="F26" s="1212"/>
      <c r="G26" s="1212"/>
      <c r="H26" s="1212"/>
      <c r="I26" s="1212"/>
      <c r="J26" s="1212"/>
      <c r="K26" s="1212"/>
      <c r="L26" s="1212"/>
      <c r="M26" s="1212"/>
      <c r="N26" s="1212"/>
      <c r="O26" s="1212"/>
      <c r="P26" s="1212"/>
      <c r="Q26" s="1212"/>
      <c r="R26" s="1212"/>
      <c r="S26" s="1212"/>
      <c r="T26" s="1212"/>
      <c r="U26" s="1212"/>
      <c r="V26" s="1212"/>
      <c r="W26" s="1212"/>
    </row>
    <row r="27" spans="2:24" ht="18.5">
      <c r="C27" s="276"/>
      <c r="D27" s="553"/>
      <c r="E27" s="553"/>
      <c r="F27" s="553"/>
      <c r="G27" s="553"/>
      <c r="H27" s="553"/>
      <c r="I27" s="553"/>
      <c r="J27" s="553"/>
      <c r="K27" s="553"/>
      <c r="L27" s="553"/>
      <c r="M27" s="553"/>
      <c r="N27" s="553"/>
      <c r="O27" s="553"/>
      <c r="P27" s="553"/>
      <c r="Q27" s="553"/>
      <c r="R27" s="553"/>
      <c r="S27" s="553"/>
      <c r="T27" s="553"/>
      <c r="U27" s="553"/>
      <c r="V27" s="553"/>
      <c r="W27" s="553"/>
    </row>
    <row r="28" spans="2:24" ht="18.5">
      <c r="C28" s="276"/>
      <c r="D28" s="317"/>
      <c r="E28" s="317"/>
      <c r="F28" s="317"/>
      <c r="G28" s="317"/>
      <c r="H28" s="317"/>
      <c r="I28" s="317"/>
      <c r="J28" s="317"/>
      <c r="K28" s="317"/>
      <c r="L28" s="317"/>
      <c r="M28" s="317"/>
      <c r="N28" s="317"/>
      <c r="O28" s="317"/>
      <c r="P28" s="317"/>
      <c r="Q28" s="317"/>
      <c r="R28" s="317"/>
      <c r="S28" s="317"/>
      <c r="T28" s="317"/>
      <c r="U28" s="317"/>
      <c r="V28" s="317"/>
      <c r="W28" s="317"/>
    </row>
    <row r="29" spans="2:24" ht="15.75" customHeight="1">
      <c r="B29" s="240" t="s">
        <v>2261</v>
      </c>
      <c r="C29" s="276" t="s">
        <v>2266</v>
      </c>
      <c r="D29" s="1212" t="s">
        <v>2273</v>
      </c>
      <c r="E29" s="1212"/>
      <c r="F29" s="1212"/>
      <c r="G29" s="1212"/>
      <c r="H29" s="1212"/>
      <c r="I29" s="1212"/>
      <c r="J29" s="1212"/>
      <c r="K29" s="1212"/>
      <c r="L29" s="1212"/>
      <c r="M29" s="1212"/>
      <c r="N29" s="1212"/>
      <c r="O29" s="1212"/>
      <c r="P29" s="1212"/>
      <c r="Q29" s="1212"/>
      <c r="R29" s="1212"/>
      <c r="S29" s="1212"/>
      <c r="T29" s="1212"/>
      <c r="U29" s="317"/>
      <c r="V29" s="317"/>
      <c r="W29" s="317"/>
    </row>
    <row r="30" spans="2:24" ht="18.5">
      <c r="B30" s="240"/>
      <c r="C30" s="276"/>
      <c r="D30" s="317"/>
      <c r="E30" s="317"/>
      <c r="F30" s="317"/>
      <c r="G30" s="317"/>
      <c r="H30" s="317"/>
      <c r="I30" s="317"/>
      <c r="J30" s="317"/>
      <c r="K30" s="317"/>
      <c r="L30" s="317"/>
      <c r="M30" s="317"/>
      <c r="N30" s="317"/>
      <c r="O30" s="317"/>
      <c r="P30" s="317"/>
      <c r="Q30" s="317"/>
      <c r="R30" s="317"/>
      <c r="S30" s="317"/>
      <c r="T30" s="317"/>
      <c r="U30" s="317"/>
      <c r="V30" s="317"/>
      <c r="W30" s="317"/>
    </row>
    <row r="31" spans="2:24" ht="18.5">
      <c r="B31" s="240"/>
      <c r="C31" s="276"/>
      <c r="D31" s="317"/>
      <c r="E31" s="317"/>
      <c r="F31" s="317"/>
      <c r="G31" s="317"/>
      <c r="H31" s="317"/>
      <c r="I31" s="317"/>
      <c r="J31" s="317"/>
      <c r="K31" s="317"/>
      <c r="L31" s="317"/>
      <c r="M31" s="317"/>
      <c r="N31" s="317"/>
      <c r="O31" s="317"/>
      <c r="P31" s="317"/>
      <c r="Q31" s="317"/>
      <c r="R31" s="317"/>
      <c r="S31" s="317"/>
      <c r="T31" s="317"/>
      <c r="U31" s="317"/>
      <c r="V31" s="317"/>
      <c r="W31" s="317"/>
    </row>
    <row r="32" spans="2:24" ht="15.75" customHeight="1">
      <c r="B32" s="240" t="s">
        <v>2261</v>
      </c>
      <c r="C32" s="276" t="s">
        <v>2267</v>
      </c>
      <c r="D32" s="1214" t="s">
        <v>2274</v>
      </c>
      <c r="E32" s="1214"/>
      <c r="F32" s="1214"/>
      <c r="G32" s="1214"/>
      <c r="H32" s="1214"/>
      <c r="I32" s="1214"/>
      <c r="J32" s="1214"/>
      <c r="K32" s="1214"/>
      <c r="L32" s="1214"/>
      <c r="M32" s="1214"/>
      <c r="N32" s="1214"/>
      <c r="O32" s="1214"/>
      <c r="P32" s="1214"/>
      <c r="Q32" s="1214"/>
      <c r="R32" s="1214"/>
      <c r="S32" s="1214"/>
      <c r="T32" s="1214"/>
      <c r="U32" s="1214"/>
      <c r="V32" s="1214"/>
      <c r="W32" s="1214"/>
    </row>
    <row r="33" spans="2:23" ht="18.5">
      <c r="B33" s="240"/>
      <c r="C33" s="276"/>
      <c r="D33" s="1214"/>
      <c r="E33" s="1214"/>
      <c r="F33" s="1214"/>
      <c r="G33" s="1214"/>
      <c r="H33" s="1214"/>
      <c r="I33" s="1214"/>
      <c r="J33" s="1214"/>
      <c r="K33" s="1214"/>
      <c r="L33" s="1214"/>
      <c r="M33" s="1214"/>
      <c r="N33" s="1214"/>
      <c r="O33" s="1214"/>
      <c r="P33" s="1214"/>
      <c r="Q33" s="1214"/>
      <c r="R33" s="1214"/>
      <c r="S33" s="1214"/>
      <c r="T33" s="1214"/>
      <c r="U33" s="1214"/>
      <c r="V33" s="1214"/>
      <c r="W33" s="1214"/>
    </row>
    <row r="34" spans="2:23" ht="18.5">
      <c r="C34" s="276"/>
      <c r="D34" s="1214"/>
      <c r="E34" s="1214"/>
      <c r="F34" s="1214"/>
      <c r="G34" s="1214"/>
      <c r="H34" s="1214"/>
      <c r="I34" s="1214"/>
      <c r="J34" s="1214"/>
      <c r="K34" s="1214"/>
      <c r="L34" s="1214"/>
      <c r="M34" s="1214"/>
      <c r="N34" s="1214"/>
      <c r="O34" s="1214"/>
      <c r="P34" s="1214"/>
      <c r="Q34" s="1214"/>
      <c r="R34" s="1214"/>
      <c r="S34" s="1214"/>
      <c r="T34" s="1214"/>
      <c r="U34" s="1214"/>
      <c r="V34" s="1214"/>
      <c r="W34" s="1214"/>
    </row>
    <row r="35" spans="2:23" ht="18.5">
      <c r="C35" s="276"/>
      <c r="D35" s="1214"/>
      <c r="E35" s="1214"/>
      <c r="F35" s="1214"/>
      <c r="G35" s="1214"/>
      <c r="H35" s="1214"/>
      <c r="I35" s="1214"/>
      <c r="J35" s="1214"/>
      <c r="K35" s="1214"/>
      <c r="L35" s="1214"/>
      <c r="M35" s="1214"/>
      <c r="N35" s="1214"/>
      <c r="O35" s="1214"/>
      <c r="P35" s="1214"/>
      <c r="Q35" s="1214"/>
      <c r="R35" s="1214"/>
      <c r="S35" s="1214"/>
      <c r="T35" s="1214"/>
      <c r="U35" s="1214"/>
      <c r="V35" s="1214"/>
      <c r="W35" s="1214"/>
    </row>
    <row r="36" spans="2:23" ht="18.5">
      <c r="C36" s="276"/>
      <c r="D36" s="1214"/>
      <c r="E36" s="1214"/>
      <c r="F36" s="1214"/>
      <c r="G36" s="1214"/>
      <c r="H36" s="1214"/>
      <c r="I36" s="1214"/>
      <c r="J36" s="1214"/>
      <c r="K36" s="1214"/>
      <c r="L36" s="1214"/>
      <c r="M36" s="1214"/>
      <c r="N36" s="1214"/>
      <c r="O36" s="1214"/>
      <c r="P36" s="1214"/>
      <c r="Q36" s="1214"/>
      <c r="R36" s="1214"/>
      <c r="S36" s="1214"/>
      <c r="T36" s="1214"/>
      <c r="U36" s="1214"/>
      <c r="V36" s="1214"/>
      <c r="W36" s="1214"/>
    </row>
    <row r="37" spans="2:23" ht="18.5">
      <c r="C37" s="276"/>
      <c r="D37" s="1214"/>
      <c r="E37" s="1214"/>
      <c r="F37" s="1214"/>
      <c r="G37" s="1214"/>
      <c r="H37" s="1214"/>
      <c r="I37" s="1214"/>
      <c r="J37" s="1214"/>
      <c r="K37" s="1214"/>
      <c r="L37" s="1214"/>
      <c r="M37" s="1214"/>
      <c r="N37" s="1214"/>
      <c r="O37" s="1214"/>
      <c r="P37" s="1214"/>
      <c r="Q37" s="1214"/>
      <c r="R37" s="1214"/>
      <c r="S37" s="1214"/>
      <c r="T37" s="1214"/>
      <c r="U37" s="1214"/>
      <c r="V37" s="1214"/>
      <c r="W37" s="1214"/>
    </row>
    <row r="38" spans="2:23" ht="18.5">
      <c r="C38" s="276"/>
      <c r="D38" s="1214"/>
      <c r="E38" s="1214"/>
      <c r="F38" s="1214"/>
      <c r="G38" s="1214"/>
      <c r="H38" s="1214"/>
      <c r="I38" s="1214"/>
      <c r="J38" s="1214"/>
      <c r="K38" s="1214"/>
      <c r="L38" s="1214"/>
      <c r="M38" s="1214"/>
      <c r="N38" s="1214"/>
      <c r="O38" s="1214"/>
      <c r="P38" s="1214"/>
      <c r="Q38" s="1214"/>
      <c r="R38" s="1214"/>
      <c r="S38" s="1214"/>
      <c r="T38" s="1214"/>
      <c r="U38" s="1214"/>
      <c r="V38" s="1214"/>
      <c r="W38" s="1214"/>
    </row>
    <row r="39" spans="2:23" ht="18.5">
      <c r="C39" s="276"/>
      <c r="D39" s="1214"/>
      <c r="E39" s="1214"/>
      <c r="F39" s="1214"/>
      <c r="G39" s="1214"/>
      <c r="H39" s="1214"/>
      <c r="I39" s="1214"/>
      <c r="J39" s="1214"/>
      <c r="K39" s="1214"/>
      <c r="L39" s="1214"/>
      <c r="M39" s="1214"/>
      <c r="N39" s="1214"/>
      <c r="O39" s="1214"/>
      <c r="P39" s="1214"/>
      <c r="Q39" s="1214"/>
      <c r="R39" s="1214"/>
      <c r="S39" s="1214"/>
      <c r="T39" s="1214"/>
      <c r="U39" s="1214"/>
      <c r="V39" s="1214"/>
      <c r="W39" s="1214"/>
    </row>
    <row r="40" spans="2:23" ht="18.5">
      <c r="C40" s="276"/>
      <c r="D40" s="1214"/>
      <c r="E40" s="1214"/>
      <c r="F40" s="1214"/>
      <c r="G40" s="1214"/>
      <c r="H40" s="1214"/>
      <c r="I40" s="1214"/>
      <c r="J40" s="1214"/>
      <c r="K40" s="1214"/>
      <c r="L40" s="1214"/>
      <c r="M40" s="1214"/>
      <c r="N40" s="1214"/>
      <c r="O40" s="1214"/>
      <c r="P40" s="1214"/>
      <c r="Q40" s="1214"/>
      <c r="R40" s="1214"/>
      <c r="S40" s="1214"/>
      <c r="T40" s="1214"/>
      <c r="U40" s="1214"/>
      <c r="V40" s="1214"/>
      <c r="W40" s="1214"/>
    </row>
    <row r="41" spans="2:23" ht="18.5">
      <c r="C41" s="276"/>
    </row>
    <row r="42" spans="2:23" ht="18.5">
      <c r="C42" s="276"/>
    </row>
    <row r="43" spans="2:23" ht="18.75" customHeight="1">
      <c r="B43" s="240" t="s">
        <v>2261</v>
      </c>
      <c r="C43" s="276" t="s">
        <v>2268</v>
      </c>
      <c r="D43" s="1215" t="s">
        <v>2275</v>
      </c>
      <c r="E43" s="1215"/>
      <c r="F43" s="1215"/>
      <c r="G43" s="1215"/>
      <c r="H43" s="1215"/>
      <c r="I43" s="1215"/>
      <c r="J43" s="1215"/>
      <c r="K43" s="1215"/>
      <c r="L43" s="1215"/>
      <c r="M43" s="1215"/>
      <c r="N43" s="1215"/>
      <c r="O43" s="1215"/>
      <c r="P43" s="1215"/>
      <c r="Q43" s="1215"/>
      <c r="R43" s="1215"/>
      <c r="S43" s="1215"/>
      <c r="T43" s="1215"/>
      <c r="U43" s="1215"/>
      <c r="V43" s="1215"/>
      <c r="W43" s="1215"/>
    </row>
    <row r="44" spans="2:23" ht="18.5">
      <c r="B44" s="240"/>
      <c r="C44" s="276"/>
      <c r="D44" s="1215"/>
      <c r="E44" s="1215"/>
      <c r="F44" s="1215"/>
      <c r="G44" s="1215"/>
      <c r="H44" s="1215"/>
      <c r="I44" s="1215"/>
      <c r="J44" s="1215"/>
      <c r="K44" s="1215"/>
      <c r="L44" s="1215"/>
      <c r="M44" s="1215"/>
      <c r="N44" s="1215"/>
      <c r="O44" s="1215"/>
      <c r="P44" s="1215"/>
      <c r="Q44" s="1215"/>
      <c r="R44" s="1215"/>
      <c r="S44" s="1215"/>
      <c r="T44" s="1215"/>
      <c r="U44" s="1215"/>
      <c r="V44" s="1215"/>
      <c r="W44" s="1215"/>
    </row>
    <row r="45" spans="2:23" ht="18.5">
      <c r="C45" s="276"/>
      <c r="D45" s="1215"/>
      <c r="E45" s="1215"/>
      <c r="F45" s="1215"/>
      <c r="G45" s="1215"/>
      <c r="H45" s="1215"/>
      <c r="I45" s="1215"/>
      <c r="J45" s="1215"/>
      <c r="K45" s="1215"/>
      <c r="L45" s="1215"/>
      <c r="M45" s="1215"/>
      <c r="N45" s="1215"/>
      <c r="O45" s="1215"/>
      <c r="P45" s="1215"/>
      <c r="Q45" s="1215"/>
      <c r="R45" s="1215"/>
      <c r="S45" s="1215"/>
      <c r="T45" s="1215"/>
      <c r="U45" s="1215"/>
      <c r="V45" s="1215"/>
      <c r="W45" s="1215"/>
    </row>
    <row r="46" spans="2:23" ht="18.5">
      <c r="C46" s="276"/>
    </row>
    <row r="47" spans="2:23" ht="15.75" customHeight="1">
      <c r="B47" s="240" t="s">
        <v>2261</v>
      </c>
      <c r="C47" s="276" t="s">
        <v>2269</v>
      </c>
      <c r="D47" s="1214" t="s">
        <v>2276</v>
      </c>
      <c r="E47" s="1214"/>
      <c r="F47" s="1214"/>
      <c r="G47" s="1214"/>
      <c r="H47" s="1214"/>
      <c r="I47" s="1214"/>
      <c r="J47" s="1214"/>
      <c r="K47" s="1214"/>
      <c r="L47" s="1214"/>
      <c r="M47" s="1214"/>
      <c r="N47" s="1214"/>
      <c r="O47" s="1214"/>
      <c r="P47" s="1214"/>
      <c r="Q47" s="1214"/>
      <c r="R47" s="1214"/>
      <c r="S47" s="1214"/>
      <c r="T47" s="1214"/>
      <c r="U47" s="1214"/>
      <c r="V47" s="1214"/>
      <c r="W47" s="1214"/>
    </row>
    <row r="48" spans="2:23" ht="18.5">
      <c r="C48" s="276"/>
      <c r="D48" s="1214"/>
      <c r="E48" s="1214"/>
      <c r="F48" s="1214"/>
      <c r="G48" s="1214"/>
      <c r="H48" s="1214"/>
      <c r="I48" s="1214"/>
      <c r="J48" s="1214"/>
      <c r="K48" s="1214"/>
      <c r="L48" s="1214"/>
      <c r="M48" s="1214"/>
      <c r="N48" s="1214"/>
      <c r="O48" s="1214"/>
      <c r="P48" s="1214"/>
      <c r="Q48" s="1214"/>
      <c r="R48" s="1214"/>
      <c r="S48" s="1214"/>
      <c r="T48" s="1214"/>
      <c r="U48" s="1214"/>
      <c r="V48" s="1214"/>
      <c r="W48" s="1214"/>
    </row>
    <row r="49" spans="2:23" ht="18.5">
      <c r="C49" s="276"/>
      <c r="D49" s="1214"/>
      <c r="E49" s="1214"/>
      <c r="F49" s="1214"/>
      <c r="G49" s="1214"/>
      <c r="H49" s="1214"/>
      <c r="I49" s="1214"/>
      <c r="J49" s="1214"/>
      <c r="K49" s="1214"/>
      <c r="L49" s="1214"/>
      <c r="M49" s="1214"/>
      <c r="N49" s="1214"/>
      <c r="O49" s="1214"/>
      <c r="P49" s="1214"/>
      <c r="Q49" s="1214"/>
      <c r="R49" s="1214"/>
      <c r="S49" s="1214"/>
      <c r="T49" s="1214"/>
      <c r="U49" s="1214"/>
      <c r="V49" s="1214"/>
      <c r="W49" s="1214"/>
    </row>
    <row r="50" spans="2:23" ht="18.5">
      <c r="C50" s="276"/>
      <c r="D50" s="1214"/>
      <c r="E50" s="1214"/>
      <c r="F50" s="1214"/>
      <c r="G50" s="1214"/>
      <c r="H50" s="1214"/>
      <c r="I50" s="1214"/>
      <c r="J50" s="1214"/>
      <c r="K50" s="1214"/>
      <c r="L50" s="1214"/>
      <c r="M50" s="1214"/>
      <c r="N50" s="1214"/>
      <c r="O50" s="1214"/>
      <c r="P50" s="1214"/>
      <c r="Q50" s="1214"/>
      <c r="R50" s="1214"/>
      <c r="S50" s="1214"/>
      <c r="T50" s="1214"/>
      <c r="U50" s="1214"/>
      <c r="V50" s="1214"/>
      <c r="W50" s="1214"/>
    </row>
    <row r="51" spans="2:23" ht="18.5">
      <c r="C51" s="276"/>
      <c r="D51" s="1214"/>
      <c r="E51" s="1214"/>
      <c r="F51" s="1214"/>
      <c r="G51" s="1214"/>
      <c r="H51" s="1214"/>
      <c r="I51" s="1214"/>
      <c r="J51" s="1214"/>
      <c r="K51" s="1214"/>
      <c r="L51" s="1214"/>
      <c r="M51" s="1214"/>
      <c r="N51" s="1214"/>
      <c r="O51" s="1214"/>
      <c r="P51" s="1214"/>
      <c r="Q51" s="1214"/>
      <c r="R51" s="1214"/>
      <c r="S51" s="1214"/>
      <c r="T51" s="1214"/>
      <c r="U51" s="1214"/>
      <c r="V51" s="1214"/>
      <c r="W51" s="1214"/>
    </row>
    <row r="52" spans="2:23" ht="18.5">
      <c r="C52" s="276"/>
      <c r="D52" s="1214"/>
      <c r="E52" s="1214"/>
      <c r="F52" s="1214"/>
      <c r="G52" s="1214"/>
      <c r="H52" s="1214"/>
      <c r="I52" s="1214"/>
      <c r="J52" s="1214"/>
      <c r="K52" s="1214"/>
      <c r="L52" s="1214"/>
      <c r="M52" s="1214"/>
      <c r="N52" s="1214"/>
      <c r="O52" s="1214"/>
      <c r="P52" s="1214"/>
      <c r="Q52" s="1214"/>
      <c r="R52" s="1214"/>
      <c r="S52" s="1214"/>
      <c r="T52" s="1214"/>
      <c r="U52" s="1214"/>
      <c r="V52" s="1214"/>
      <c r="W52" s="1214"/>
    </row>
    <row r="53" spans="2:23" ht="18.5">
      <c r="C53" s="276"/>
      <c r="D53" s="1214"/>
      <c r="E53" s="1214"/>
      <c r="F53" s="1214"/>
      <c r="G53" s="1214"/>
      <c r="H53" s="1214"/>
      <c r="I53" s="1214"/>
      <c r="J53" s="1214"/>
      <c r="K53" s="1214"/>
      <c r="L53" s="1214"/>
      <c r="M53" s="1214"/>
      <c r="N53" s="1214"/>
      <c r="O53" s="1214"/>
      <c r="P53" s="1214"/>
      <c r="Q53" s="1214"/>
      <c r="R53" s="1214"/>
      <c r="S53" s="1214"/>
      <c r="T53" s="1214"/>
      <c r="U53" s="1214"/>
      <c r="V53" s="1214"/>
      <c r="W53" s="1214"/>
    </row>
    <row r="54" spans="2:23" ht="18.5">
      <c r="C54" s="276"/>
    </row>
    <row r="55" spans="2:23" ht="18.5">
      <c r="C55" s="276"/>
    </row>
    <row r="56" spans="2:23" ht="15.75" customHeight="1">
      <c r="B56" s="240" t="s">
        <v>2261</v>
      </c>
      <c r="C56" s="276" t="s">
        <v>2258</v>
      </c>
      <c r="D56" s="1212" t="s">
        <v>2277</v>
      </c>
      <c r="E56" s="1212"/>
      <c r="F56" s="1212"/>
      <c r="G56" s="1212"/>
      <c r="H56" s="1212"/>
      <c r="I56" s="1212"/>
      <c r="J56" s="1212"/>
      <c r="K56" s="1212"/>
      <c r="L56" s="1212"/>
      <c r="M56" s="1212"/>
      <c r="N56" s="1212"/>
      <c r="O56" s="1212"/>
      <c r="P56" s="1212"/>
      <c r="Q56" s="1212"/>
      <c r="R56" s="1212"/>
      <c r="S56" s="1212"/>
      <c r="T56" s="1212"/>
      <c r="U56" s="1212"/>
      <c r="V56" s="1212"/>
      <c r="W56" s="1212"/>
    </row>
    <row r="57" spans="2:23" ht="18.5">
      <c r="B57" s="240"/>
      <c r="C57" s="276"/>
      <c r="D57" s="1212"/>
      <c r="E57" s="1212"/>
      <c r="F57" s="1212"/>
      <c r="G57" s="1212"/>
      <c r="H57" s="1212"/>
      <c r="I57" s="1212"/>
      <c r="J57" s="1212"/>
      <c r="K57" s="1212"/>
      <c r="L57" s="1212"/>
      <c r="M57" s="1212"/>
      <c r="N57" s="1212"/>
      <c r="O57" s="1212"/>
      <c r="P57" s="1212"/>
      <c r="Q57" s="1212"/>
      <c r="R57" s="1212"/>
      <c r="S57" s="1212"/>
      <c r="T57" s="1212"/>
      <c r="U57" s="1212"/>
      <c r="V57" s="1212"/>
      <c r="W57" s="1212"/>
    </row>
    <row r="58" spans="2:23" ht="18.5">
      <c r="C58" s="276"/>
      <c r="D58" s="1212"/>
      <c r="E58" s="1212"/>
      <c r="F58" s="1212"/>
      <c r="G58" s="1212"/>
      <c r="H58" s="1212"/>
      <c r="I58" s="1212"/>
      <c r="J58" s="1212"/>
      <c r="K58" s="1212"/>
      <c r="L58" s="1212"/>
      <c r="M58" s="1212"/>
      <c r="N58" s="1212"/>
      <c r="O58" s="1212"/>
      <c r="P58" s="1212"/>
      <c r="Q58" s="1212"/>
      <c r="R58" s="1212"/>
      <c r="S58" s="1212"/>
      <c r="T58" s="1212"/>
      <c r="U58" s="1212"/>
      <c r="V58" s="1212"/>
      <c r="W58" s="1212"/>
    </row>
    <row r="59" spans="2:23" ht="18.5">
      <c r="C59" s="276"/>
      <c r="D59" s="1212"/>
      <c r="E59" s="1212"/>
      <c r="F59" s="1212"/>
      <c r="G59" s="1212"/>
      <c r="H59" s="1212"/>
      <c r="I59" s="1212"/>
      <c r="J59" s="1212"/>
      <c r="K59" s="1212"/>
      <c r="L59" s="1212"/>
      <c r="M59" s="1212"/>
      <c r="N59" s="1212"/>
      <c r="O59" s="1212"/>
      <c r="P59" s="1212"/>
      <c r="Q59" s="1212"/>
      <c r="R59" s="1212"/>
      <c r="S59" s="1212"/>
      <c r="T59" s="1212"/>
      <c r="U59" s="1212"/>
      <c r="V59" s="1212"/>
      <c r="W59" s="1212"/>
    </row>
    <row r="60" spans="2:23" ht="18.5">
      <c r="C60" s="276"/>
      <c r="D60" s="1212"/>
      <c r="E60" s="1212"/>
      <c r="F60" s="1212"/>
      <c r="G60" s="1212"/>
      <c r="H60" s="1212"/>
      <c r="I60" s="1212"/>
      <c r="J60" s="1212"/>
      <c r="K60" s="1212"/>
      <c r="L60" s="1212"/>
      <c r="M60" s="1212"/>
      <c r="N60" s="1212"/>
      <c r="O60" s="1212"/>
      <c r="P60" s="1212"/>
      <c r="Q60" s="1212"/>
      <c r="R60" s="1212"/>
      <c r="S60" s="1212"/>
      <c r="T60" s="1212"/>
      <c r="U60" s="1212"/>
      <c r="V60" s="1212"/>
      <c r="W60" s="1212"/>
    </row>
    <row r="61" spans="2:23" ht="18.5">
      <c r="C61" s="276"/>
      <c r="D61" s="1212"/>
      <c r="E61" s="1212"/>
      <c r="F61" s="1212"/>
      <c r="G61" s="1212"/>
      <c r="H61" s="1212"/>
      <c r="I61" s="1212"/>
      <c r="J61" s="1212"/>
      <c r="K61" s="1212"/>
      <c r="L61" s="1212"/>
      <c r="M61" s="1212"/>
      <c r="N61" s="1212"/>
      <c r="O61" s="1212"/>
      <c r="P61" s="1212"/>
      <c r="Q61" s="1212"/>
      <c r="R61" s="1212"/>
      <c r="S61" s="1212"/>
      <c r="T61" s="1212"/>
      <c r="U61" s="1212"/>
      <c r="V61" s="1212"/>
      <c r="W61" s="1212"/>
    </row>
    <row r="62" spans="2:23" ht="18.5">
      <c r="C62" s="276"/>
      <c r="D62" s="1212"/>
      <c r="E62" s="1212"/>
      <c r="F62" s="1212"/>
      <c r="G62" s="1212"/>
      <c r="H62" s="1212"/>
      <c r="I62" s="1212"/>
      <c r="J62" s="1212"/>
      <c r="K62" s="1212"/>
      <c r="L62" s="1212"/>
      <c r="M62" s="1212"/>
      <c r="N62" s="1212"/>
      <c r="O62" s="1212"/>
      <c r="P62" s="1212"/>
      <c r="Q62" s="1212"/>
      <c r="R62" s="1212"/>
      <c r="S62" s="1212"/>
      <c r="T62" s="1212"/>
      <c r="U62" s="1212"/>
      <c r="V62" s="1212"/>
      <c r="W62" s="1212"/>
    </row>
    <row r="63" spans="2:23" ht="18.5">
      <c r="C63" s="276"/>
      <c r="D63" s="1212"/>
      <c r="E63" s="1212"/>
      <c r="F63" s="1212"/>
      <c r="G63" s="1212"/>
      <c r="H63" s="1212"/>
      <c r="I63" s="1212"/>
      <c r="J63" s="1212"/>
      <c r="K63" s="1212"/>
      <c r="L63" s="1212"/>
      <c r="M63" s="1212"/>
      <c r="N63" s="1212"/>
      <c r="O63" s="1212"/>
      <c r="P63" s="1212"/>
      <c r="Q63" s="1212"/>
      <c r="R63" s="1212"/>
      <c r="S63" s="1212"/>
      <c r="T63" s="1212"/>
      <c r="U63" s="1212"/>
      <c r="V63" s="1212"/>
      <c r="W63" s="1212"/>
    </row>
    <row r="64" spans="2:23" ht="18.5">
      <c r="C64" s="276"/>
      <c r="D64" s="1212"/>
      <c r="E64" s="1212"/>
      <c r="F64" s="1212"/>
      <c r="G64" s="1212"/>
      <c r="H64" s="1212"/>
      <c r="I64" s="1212"/>
      <c r="J64" s="1212"/>
      <c r="K64" s="1212"/>
      <c r="L64" s="1212"/>
      <c r="M64" s="1212"/>
      <c r="N64" s="1212"/>
      <c r="O64" s="1212"/>
      <c r="P64" s="1212"/>
      <c r="Q64" s="1212"/>
      <c r="R64" s="1212"/>
      <c r="S64" s="1212"/>
      <c r="T64" s="1212"/>
      <c r="U64" s="1212"/>
      <c r="V64" s="1212"/>
      <c r="W64" s="1212"/>
    </row>
    <row r="65" spans="2:23">
      <c r="D65" s="1212"/>
      <c r="E65" s="1212"/>
      <c r="F65" s="1212"/>
      <c r="G65" s="1212"/>
      <c r="H65" s="1212"/>
      <c r="I65" s="1212"/>
      <c r="J65" s="1212"/>
      <c r="K65" s="1212"/>
      <c r="L65" s="1212"/>
      <c r="M65" s="1212"/>
      <c r="N65" s="1212"/>
      <c r="O65" s="1212"/>
      <c r="P65" s="1212"/>
      <c r="Q65" s="1212"/>
      <c r="R65" s="1212"/>
      <c r="S65" s="1212"/>
      <c r="T65" s="1212"/>
      <c r="U65" s="1212"/>
      <c r="V65" s="1212"/>
      <c r="W65" s="1212"/>
    </row>
    <row r="66" spans="2:23">
      <c r="B66" s="240" t="s">
        <v>2261</v>
      </c>
      <c r="C66" s="272" t="s">
        <v>2278</v>
      </c>
      <c r="D66" s="1212" t="s">
        <v>2279</v>
      </c>
      <c r="E66" s="1212"/>
      <c r="F66" s="1212"/>
      <c r="G66" s="1212"/>
      <c r="H66" s="1212"/>
      <c r="I66" s="1212"/>
      <c r="J66" s="1212"/>
      <c r="K66" s="1212"/>
      <c r="L66" s="1212"/>
      <c r="M66" s="1212"/>
      <c r="N66" s="1212"/>
      <c r="O66" s="1212"/>
      <c r="P66" s="1212"/>
      <c r="Q66" s="1212"/>
      <c r="R66" s="1212"/>
      <c r="S66" s="1212"/>
      <c r="T66" s="1212"/>
      <c r="U66" s="1212"/>
      <c r="V66" s="1212"/>
      <c r="W66" s="1212"/>
    </row>
    <row r="67" spans="2:23">
      <c r="D67" s="1212"/>
      <c r="E67" s="1212"/>
      <c r="F67" s="1212"/>
      <c r="G67" s="1212"/>
      <c r="H67" s="1212"/>
      <c r="I67" s="1212"/>
      <c r="J67" s="1212"/>
      <c r="K67" s="1212"/>
      <c r="L67" s="1212"/>
      <c r="M67" s="1212"/>
      <c r="N67" s="1212"/>
      <c r="O67" s="1212"/>
      <c r="P67" s="1212"/>
      <c r="Q67" s="1212"/>
      <c r="R67" s="1212"/>
      <c r="S67" s="1212"/>
      <c r="T67" s="1212"/>
      <c r="U67" s="1212"/>
      <c r="V67" s="1212"/>
      <c r="W67" s="1212"/>
    </row>
    <row r="68" spans="2:23">
      <c r="D68" s="1212"/>
      <c r="E68" s="1212"/>
      <c r="F68" s="1212"/>
      <c r="G68" s="1212"/>
      <c r="H68" s="1212"/>
      <c r="I68" s="1212"/>
      <c r="J68" s="1212"/>
      <c r="K68" s="1212"/>
      <c r="L68" s="1212"/>
      <c r="M68" s="1212"/>
      <c r="N68" s="1212"/>
      <c r="O68" s="1212"/>
      <c r="P68" s="1212"/>
      <c r="Q68" s="1212"/>
      <c r="R68" s="1212"/>
      <c r="S68" s="1212"/>
      <c r="T68" s="1212"/>
      <c r="U68" s="1212"/>
      <c r="V68" s="1212"/>
      <c r="W68" s="1212"/>
    </row>
  </sheetData>
  <sheetProtection algorithmName="SHA-512" hashValue="0Ma1qbijlJa/si0FOSATKI8KqfcGcBqzAuvehQ0g8rpg2jf5uC9b5YxrkRXotMHzwetqK1lwalxdO4MXiaxq7A==" saltValue="G3BDsypfH2fFSObprxZr6w==" spinCount="100000" sheet="1" objects="1" scenarios="1"/>
  <mergeCells count="9">
    <mergeCell ref="D7:X14"/>
    <mergeCell ref="D17:W24"/>
    <mergeCell ref="D29:T29"/>
    <mergeCell ref="D66:W68"/>
    <mergeCell ref="D32:W40"/>
    <mergeCell ref="D47:W53"/>
    <mergeCell ref="D56:W65"/>
    <mergeCell ref="D43:W45"/>
    <mergeCell ref="D26:W26"/>
  </mergeCells>
  <pageMargins left="0.7" right="0.7" top="0.75" bottom="0.75" header="0.3" footer="0.3"/>
  <pageSetup paperSize="9" scale="39" orientation="landscape" r:id="rId1"/>
  <headerFooter>
    <oddFooter>&amp;L_x000D_&amp;1#&amp;"Calibri"&amp;8&amp;K0000FF Internal</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7">
    <pageSetUpPr autoPageBreaks="0" fitToPage="1"/>
  </sheetPr>
  <dimension ref="A5:I19"/>
  <sheetViews>
    <sheetView showGridLines="0" showRowColHeaders="0" zoomScale="85" zoomScaleNormal="85" workbookViewId="0">
      <selection activeCell="I8" sqref="I8"/>
    </sheetView>
  </sheetViews>
  <sheetFormatPr defaultColWidth="9.1796875" defaultRowHeight="14.5"/>
  <cols>
    <col min="1" max="1" width="12.1796875" style="548" customWidth="1"/>
    <col min="2" max="2" width="58.81640625" style="405" bestFit="1" customWidth="1"/>
    <col min="3" max="3" width="12.1796875" style="544" customWidth="1"/>
    <col min="4" max="4" width="17.81640625" style="545" customWidth="1"/>
    <col min="5" max="5" width="13.453125" style="545" customWidth="1"/>
    <col min="6" max="6" width="10.54296875" style="544" customWidth="1"/>
    <col min="7" max="7" width="20" style="544" customWidth="1"/>
    <col min="8" max="8" width="19.1796875" style="544" customWidth="1"/>
    <col min="9" max="9" width="17" style="544" customWidth="1"/>
    <col min="10" max="16384" width="9.1796875" style="542"/>
  </cols>
  <sheetData>
    <row r="5" spans="1:9" s="543" customFormat="1">
      <c r="A5" s="548"/>
      <c r="B5" s="550"/>
      <c r="C5" s="544"/>
      <c r="D5" s="546"/>
      <c r="E5" s="546"/>
      <c r="F5" s="544"/>
      <c r="G5" s="544"/>
      <c r="H5" s="544"/>
      <c r="I5" s="544"/>
    </row>
    <row r="6" spans="1:9" s="543" customFormat="1" ht="15" thickBot="1">
      <c r="A6" s="548"/>
      <c r="B6" s="550"/>
      <c r="C6" s="544"/>
      <c r="D6" s="546"/>
      <c r="E6" s="546"/>
      <c r="F6" s="544"/>
      <c r="G6" s="544"/>
      <c r="H6" s="544"/>
      <c r="I6" s="544"/>
    </row>
    <row r="7" spans="1:9" s="543" customFormat="1" ht="26.5" thickBot="1">
      <c r="A7" s="548"/>
      <c r="B7" s="572"/>
      <c r="C7" s="572"/>
      <c r="D7" s="572"/>
      <c r="E7" s="572"/>
      <c r="F7" s="544"/>
      <c r="G7" s="544"/>
      <c r="H7" s="544"/>
      <c r="I7" s="544"/>
    </row>
    <row r="8" spans="1:9" s="543" customFormat="1" ht="27" thickTop="1" thickBot="1">
      <c r="B8" s="573"/>
      <c r="C8" s="574"/>
      <c r="D8" s="575"/>
      <c r="E8" s="575"/>
      <c r="F8" s="544"/>
      <c r="G8" s="544"/>
      <c r="H8" s="544"/>
      <c r="I8" s="544"/>
    </row>
    <row r="9" spans="1:9" s="543" customFormat="1" ht="26.5" thickBot="1">
      <c r="B9" s="576"/>
      <c r="C9" s="577"/>
      <c r="D9" s="578"/>
      <c r="E9" s="578"/>
      <c r="F9" s="544"/>
      <c r="G9" s="544"/>
      <c r="H9" s="544"/>
      <c r="I9" s="544"/>
    </row>
    <row r="10" spans="1:9" s="543" customFormat="1" ht="26.5" thickBot="1">
      <c r="B10" s="576"/>
      <c r="C10" s="577"/>
      <c r="D10" s="578"/>
      <c r="E10" s="578"/>
      <c r="F10" s="544"/>
      <c r="G10" s="544"/>
      <c r="H10" s="544"/>
      <c r="I10" s="544"/>
    </row>
    <row r="11" spans="1:9" s="543" customFormat="1" ht="26.5" thickBot="1">
      <c r="B11" s="576"/>
      <c r="C11" s="577"/>
      <c r="D11" s="578"/>
      <c r="E11" s="578"/>
      <c r="F11" s="544"/>
      <c r="G11" s="544"/>
      <c r="H11" s="544"/>
      <c r="I11" s="544"/>
    </row>
    <row r="12" spans="1:9" s="543" customFormat="1" ht="26.5" thickBot="1">
      <c r="B12" s="577"/>
      <c r="C12" s="577"/>
      <c r="D12" s="578"/>
      <c r="E12" s="578"/>
      <c r="F12" s="544"/>
      <c r="G12" s="544"/>
      <c r="H12" s="544"/>
      <c r="I12" s="544"/>
    </row>
    <row r="13" spans="1:9" s="543" customFormat="1">
      <c r="E13" s="546"/>
      <c r="F13" s="544"/>
      <c r="G13" s="544"/>
      <c r="H13" s="544"/>
      <c r="I13" s="544"/>
    </row>
    <row r="14" spans="1:9">
      <c r="B14" s="542"/>
      <c r="C14" s="542"/>
      <c r="D14" s="542"/>
      <c r="E14" s="542"/>
    </row>
    <row r="15" spans="1:9">
      <c r="B15" s="542"/>
      <c r="C15" s="542"/>
      <c r="D15" s="542"/>
      <c r="E15" s="542"/>
    </row>
    <row r="16" spans="1:9">
      <c r="B16" s="542"/>
      <c r="C16" s="542"/>
      <c r="D16" s="542"/>
      <c r="E16" s="542"/>
    </row>
    <row r="17" spans="2:5">
      <c r="B17" s="542"/>
      <c r="C17" s="542"/>
      <c r="D17" s="542"/>
      <c r="E17" s="542"/>
    </row>
    <row r="18" spans="2:5">
      <c r="B18" s="542"/>
      <c r="C18" s="542"/>
      <c r="D18" s="542"/>
      <c r="E18" s="542"/>
    </row>
    <row r="19" spans="2:5">
      <c r="B19" s="542"/>
      <c r="C19" s="542"/>
      <c r="D19" s="542"/>
      <c r="E19" s="542"/>
    </row>
  </sheetData>
  <sheetProtection algorithmName="SHA-512" hashValue="m29+aKRDSa5obE30kLtx9lZoMVJONaPPBKmTzTZbqKIAnfaTHLGblfWeuC+OE09WWuMgJ2Co+kd6DsRt0rO8cw==" saltValue="hCv+z3HPYaHy+rV4rC+Zcw==" spinCount="100000" sheet="1" autoFilter="0"/>
  <pageMargins left="0.7" right="0.7" top="0.75" bottom="0.75" header="0.3" footer="0.3"/>
  <pageSetup paperSize="9" scale="81" orientation="landscape" r:id="rId1"/>
  <headerFooter>
    <oddFooter>&amp;L_x000D_&amp;1#&amp;"Calibri"&amp;8&amp;K0000FF Internal</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1165</vt:i4>
      </vt:variant>
    </vt:vector>
  </HeadingPairs>
  <TitlesOfParts>
    <vt:vector size="1189" baseType="lpstr">
      <vt:lpstr>Home</vt:lpstr>
      <vt:lpstr>Info Table</vt:lpstr>
      <vt:lpstr>FE Source</vt:lpstr>
      <vt:lpstr>Working</vt:lpstr>
      <vt:lpstr>Taper</vt:lpstr>
      <vt:lpstr>Greek</vt:lpstr>
      <vt:lpstr>Lehman</vt:lpstr>
      <vt:lpstr>1 Year Downside</vt:lpstr>
      <vt:lpstr>3 Year Downside</vt:lpstr>
      <vt:lpstr>5 Year Downside</vt:lpstr>
      <vt:lpstr>1 Year Upside</vt:lpstr>
      <vt:lpstr>3 Year Upside</vt:lpstr>
      <vt:lpstr>5 Year Upside</vt:lpstr>
      <vt:lpstr>Platform Portfolio</vt:lpstr>
      <vt:lpstr>3 Year Performance</vt:lpstr>
      <vt:lpstr>3 Year Contributions</vt:lpstr>
      <vt:lpstr>5 Year Performance</vt:lpstr>
      <vt:lpstr>10 Year Performance</vt:lpstr>
      <vt:lpstr>Portfolio Construction</vt:lpstr>
      <vt:lpstr>UT - Retail</vt:lpstr>
      <vt:lpstr>ILP Funds</vt:lpstr>
      <vt:lpstr>Life Wrapper</vt:lpstr>
      <vt:lpstr>Glossary</vt:lpstr>
      <vt:lpstr>ETF - iFast</vt:lpstr>
      <vt:lpstr>'FE Source'!its_details_value_node.html?nsc_true_listId_www_s201_b9233_tsId_BBK01.ED0439</vt:lpstr>
      <vt:lpstr>'FE Source'!its_details_value_node.html?nsc_true_listId_www_s201_b9233_tsId_BBK01.ED0439_1</vt:lpstr>
      <vt:lpstr>'FE Source'!its_details_value_node.html?nsc_true_listId_www_s201_b9233_tsId_BBK01.ED0439_10</vt:lpstr>
      <vt:lpstr>'FE Source'!its_details_value_node.html?nsc_true_listId_www_s201_b9233_tsId_BBK01.ED0439_100</vt:lpstr>
      <vt:lpstr>'FE Source'!its_details_value_node.html?nsc_true_listId_www_s201_b9233_tsId_BBK01.ED0439_1000</vt:lpstr>
      <vt:lpstr>'FE Source'!its_details_value_node.html?nsc_true_listId_www_s201_b9233_tsId_BBK01.ED0439_1001</vt:lpstr>
      <vt:lpstr>'FE Source'!its_details_value_node.html?nsc_true_listId_www_s201_b9233_tsId_BBK01.ED0439_1002</vt:lpstr>
      <vt:lpstr>'FE Source'!its_details_value_node.html?nsc_true_listId_www_s201_b9233_tsId_BBK01.ED0439_1003</vt:lpstr>
      <vt:lpstr>'FE Source'!its_details_value_node.html?nsc_true_listId_www_s201_b9233_tsId_BBK01.ED0439_1004</vt:lpstr>
      <vt:lpstr>'FE Source'!its_details_value_node.html?nsc_true_listId_www_s201_b9233_tsId_BBK01.ED0439_1005</vt:lpstr>
      <vt:lpstr>'FE Source'!its_details_value_node.html?nsc_true_listId_www_s201_b9233_tsId_BBK01.ED0439_1006</vt:lpstr>
      <vt:lpstr>'FE Source'!its_details_value_node.html?nsc_true_listId_www_s201_b9233_tsId_BBK01.ED0439_1008</vt:lpstr>
      <vt:lpstr>'FE Source'!its_details_value_node.html?nsc_true_listId_www_s201_b9233_tsId_BBK01.ED0439_1009</vt:lpstr>
      <vt:lpstr>'FE Source'!its_details_value_node.html?nsc_true_listId_www_s201_b9233_tsId_BBK01.ED0439_101</vt:lpstr>
      <vt:lpstr>'FE Source'!its_details_value_node.html?nsc_true_listId_www_s201_b9233_tsId_BBK01.ED0439_1010</vt:lpstr>
      <vt:lpstr>'FE Source'!its_details_value_node.html?nsc_true_listId_www_s201_b9233_tsId_BBK01.ED0439_1012</vt:lpstr>
      <vt:lpstr>'FE Source'!its_details_value_node.html?nsc_true_listId_www_s201_b9233_tsId_BBK01.ED0439_1013</vt:lpstr>
      <vt:lpstr>'FE Source'!its_details_value_node.html?nsc_true_listId_www_s201_b9233_tsId_BBK01.ED0439_1014</vt:lpstr>
      <vt:lpstr>'FE Source'!its_details_value_node.html?nsc_true_listId_www_s201_b9233_tsId_BBK01.ED0439_1015</vt:lpstr>
      <vt:lpstr>'FE Source'!its_details_value_node.html?nsc_true_listId_www_s201_b9233_tsId_BBK01.ED0439_1016</vt:lpstr>
      <vt:lpstr>'FE Source'!its_details_value_node.html?nsc_true_listId_www_s201_b9233_tsId_BBK01.ED0439_1017</vt:lpstr>
      <vt:lpstr>'FE Source'!its_details_value_node.html?nsc_true_listId_www_s201_b9233_tsId_BBK01.ED0439_1018</vt:lpstr>
      <vt:lpstr>'FE Source'!its_details_value_node.html?nsc_true_listId_www_s201_b9233_tsId_BBK01.ED0439_102</vt:lpstr>
      <vt:lpstr>'FE Source'!its_details_value_node.html?nsc_true_listId_www_s201_b9233_tsId_BBK01.ED0439_1022</vt:lpstr>
      <vt:lpstr>'FE Source'!its_details_value_node.html?nsc_true_listId_www_s201_b9233_tsId_BBK01.ED0439_1024</vt:lpstr>
      <vt:lpstr>'FE Source'!its_details_value_node.html?nsc_true_listId_www_s201_b9233_tsId_BBK01.ED0439_1025</vt:lpstr>
      <vt:lpstr>'FE Source'!its_details_value_node.html?nsc_true_listId_www_s201_b9233_tsId_BBK01.ED0439_1026</vt:lpstr>
      <vt:lpstr>'FE Source'!its_details_value_node.html?nsc_true_listId_www_s201_b9233_tsId_BBK01.ED0439_1028</vt:lpstr>
      <vt:lpstr>'FE Source'!its_details_value_node.html?nsc_true_listId_www_s201_b9233_tsId_BBK01.ED0439_1029</vt:lpstr>
      <vt:lpstr>'FE Source'!its_details_value_node.html?nsc_true_listId_www_s201_b9233_tsId_BBK01.ED0439_103</vt:lpstr>
      <vt:lpstr>'FE Source'!its_details_value_node.html?nsc_true_listId_www_s201_b9233_tsId_BBK01.ED0439_1030</vt:lpstr>
      <vt:lpstr>'FE Source'!its_details_value_node.html?nsc_true_listId_www_s201_b9233_tsId_BBK01.ED0439_1032</vt:lpstr>
      <vt:lpstr>'FE Source'!its_details_value_node.html?nsc_true_listId_www_s201_b9233_tsId_BBK01.ED0439_1033</vt:lpstr>
      <vt:lpstr>'FE Source'!its_details_value_node.html?nsc_true_listId_www_s201_b9233_tsId_BBK01.ED0439_1034</vt:lpstr>
      <vt:lpstr>'FE Source'!its_details_value_node.html?nsc_true_listId_www_s201_b9233_tsId_BBK01.ED0439_1035</vt:lpstr>
      <vt:lpstr>'FE Source'!its_details_value_node.html?nsc_true_listId_www_s201_b9233_tsId_BBK01.ED0439_1036</vt:lpstr>
      <vt:lpstr>'FE Source'!its_details_value_node.html?nsc_true_listId_www_s201_b9233_tsId_BBK01.ED0439_1037</vt:lpstr>
      <vt:lpstr>'FE Source'!its_details_value_node.html?nsc_true_listId_www_s201_b9233_tsId_BBK01.ED0439_1038</vt:lpstr>
      <vt:lpstr>'FE Source'!its_details_value_node.html?nsc_true_listId_www_s201_b9233_tsId_BBK01.ED0439_104</vt:lpstr>
      <vt:lpstr>'FE Source'!its_details_value_node.html?nsc_true_listId_www_s201_b9233_tsId_BBK01.ED0439_1040</vt:lpstr>
      <vt:lpstr>'FE Source'!its_details_value_node.html?nsc_true_listId_www_s201_b9233_tsId_BBK01.ED0439_1041</vt:lpstr>
      <vt:lpstr>'FE Source'!its_details_value_node.html?nsc_true_listId_www_s201_b9233_tsId_BBK01.ED0439_1042</vt:lpstr>
      <vt:lpstr>'FE Source'!its_details_value_node.html?nsc_true_listId_www_s201_b9233_tsId_BBK01.ED0439_1043</vt:lpstr>
      <vt:lpstr>'FE Source'!its_details_value_node.html?nsc_true_listId_www_s201_b9233_tsId_BBK01.ED0439_1044</vt:lpstr>
      <vt:lpstr>'FE Source'!its_details_value_node.html?nsc_true_listId_www_s201_b9233_tsId_BBK01.ED0439_1045</vt:lpstr>
      <vt:lpstr>'FE Source'!its_details_value_node.html?nsc_true_listId_www_s201_b9233_tsId_BBK01.ED0439_1046</vt:lpstr>
      <vt:lpstr>'FE Source'!its_details_value_node.html?nsc_true_listId_www_s201_b9233_tsId_BBK01.ED0439_1048</vt:lpstr>
      <vt:lpstr>'FE Source'!its_details_value_node.html?nsc_true_listId_www_s201_b9233_tsId_BBK01.ED0439_1049</vt:lpstr>
      <vt:lpstr>'FE Source'!its_details_value_node.html?nsc_true_listId_www_s201_b9233_tsId_BBK01.ED0439_105</vt:lpstr>
      <vt:lpstr>'FE Source'!its_details_value_node.html?nsc_true_listId_www_s201_b9233_tsId_BBK01.ED0439_1050</vt:lpstr>
      <vt:lpstr>'FE Source'!its_details_value_node.html?nsc_true_listId_www_s201_b9233_tsId_BBK01.ED0439_1051</vt:lpstr>
      <vt:lpstr>'FE Source'!its_details_value_node.html?nsc_true_listId_www_s201_b9233_tsId_BBK01.ED0439_1052</vt:lpstr>
      <vt:lpstr>'FE Source'!its_details_value_node.html?nsc_true_listId_www_s201_b9233_tsId_BBK01.ED0439_1053</vt:lpstr>
      <vt:lpstr>'FE Source'!its_details_value_node.html?nsc_true_listId_www_s201_b9233_tsId_BBK01.ED0439_1054</vt:lpstr>
      <vt:lpstr>'FE Source'!its_details_value_node.html?nsc_true_listId_www_s201_b9233_tsId_BBK01.ED0439_1055</vt:lpstr>
      <vt:lpstr>'FE Source'!its_details_value_node.html?nsc_true_listId_www_s201_b9233_tsId_BBK01.ED0439_1056</vt:lpstr>
      <vt:lpstr>'FE Source'!its_details_value_node.html?nsc_true_listId_www_s201_b9233_tsId_BBK01.ED0439_1057</vt:lpstr>
      <vt:lpstr>'FE Source'!its_details_value_node.html?nsc_true_listId_www_s201_b9233_tsId_BBK01.ED0439_1058</vt:lpstr>
      <vt:lpstr>'FE Source'!its_details_value_node.html?nsc_true_listId_www_s201_b9233_tsId_BBK01.ED0439_106</vt:lpstr>
      <vt:lpstr>'FE Source'!its_details_value_node.html?nsc_true_listId_www_s201_b9233_tsId_BBK01.ED0439_1060</vt:lpstr>
      <vt:lpstr>'FE Source'!its_details_value_node.html?nsc_true_listId_www_s201_b9233_tsId_BBK01.ED0439_1061</vt:lpstr>
      <vt:lpstr>'FE Source'!its_details_value_node.html?nsc_true_listId_www_s201_b9233_tsId_BBK01.ED0439_1062</vt:lpstr>
      <vt:lpstr>'FE Source'!its_details_value_node.html?nsc_true_listId_www_s201_b9233_tsId_BBK01.ED0439_1063</vt:lpstr>
      <vt:lpstr>'FE Source'!its_details_value_node.html?nsc_true_listId_www_s201_b9233_tsId_BBK01.ED0439_1064</vt:lpstr>
      <vt:lpstr>'FE Source'!its_details_value_node.html?nsc_true_listId_www_s201_b9233_tsId_BBK01.ED0439_1065</vt:lpstr>
      <vt:lpstr>'FE Source'!its_details_value_node.html?nsc_true_listId_www_s201_b9233_tsId_BBK01.ED0439_1066</vt:lpstr>
      <vt:lpstr>'FE Source'!its_details_value_node.html?nsc_true_listId_www_s201_b9233_tsId_BBK01.ED0439_1068</vt:lpstr>
      <vt:lpstr>'FE Source'!its_details_value_node.html?nsc_true_listId_www_s201_b9233_tsId_BBK01.ED0439_1069</vt:lpstr>
      <vt:lpstr>'FE Source'!its_details_value_node.html?nsc_true_listId_www_s201_b9233_tsId_BBK01.ED0439_107</vt:lpstr>
      <vt:lpstr>'FE Source'!its_details_value_node.html?nsc_true_listId_www_s201_b9233_tsId_BBK01.ED0439_1070</vt:lpstr>
      <vt:lpstr>'FE Source'!its_details_value_node.html?nsc_true_listId_www_s201_b9233_tsId_BBK01.ED0439_1071</vt:lpstr>
      <vt:lpstr>'FE Source'!its_details_value_node.html?nsc_true_listId_www_s201_b9233_tsId_BBK01.ED0439_1072</vt:lpstr>
      <vt:lpstr>'FE Source'!its_details_value_node.html?nsc_true_listId_www_s201_b9233_tsId_BBK01.ED0439_1073</vt:lpstr>
      <vt:lpstr>'FE Source'!its_details_value_node.html?nsc_true_listId_www_s201_b9233_tsId_BBK01.ED0439_1074</vt:lpstr>
      <vt:lpstr>'FE Source'!its_details_value_node.html?nsc_true_listId_www_s201_b9233_tsId_BBK01.ED0439_1075</vt:lpstr>
      <vt:lpstr>'FE Source'!its_details_value_node.html?nsc_true_listId_www_s201_b9233_tsId_BBK01.ED0439_1076</vt:lpstr>
      <vt:lpstr>'FE Source'!its_details_value_node.html?nsc_true_listId_www_s201_b9233_tsId_BBK01.ED0439_1077</vt:lpstr>
      <vt:lpstr>'FE Source'!its_details_value_node.html?nsc_true_listId_www_s201_b9233_tsId_BBK01.ED0439_1078</vt:lpstr>
      <vt:lpstr>'FE Source'!its_details_value_node.html?nsc_true_listId_www_s201_b9233_tsId_BBK01.ED0439_108</vt:lpstr>
      <vt:lpstr>'FE Source'!its_details_value_node.html?nsc_true_listId_www_s201_b9233_tsId_BBK01.ED0439_1080</vt:lpstr>
      <vt:lpstr>'FE Source'!its_details_value_node.html?nsc_true_listId_www_s201_b9233_tsId_BBK01.ED0439_1081</vt:lpstr>
      <vt:lpstr>'FE Source'!its_details_value_node.html?nsc_true_listId_www_s201_b9233_tsId_BBK01.ED0439_1082</vt:lpstr>
      <vt:lpstr>'FE Source'!its_details_value_node.html?nsc_true_listId_www_s201_b9233_tsId_BBK01.ED0439_1083</vt:lpstr>
      <vt:lpstr>'FE Source'!its_details_value_node.html?nsc_true_listId_www_s201_b9233_tsId_BBK01.ED0439_1084</vt:lpstr>
      <vt:lpstr>'FE Source'!its_details_value_node.html?nsc_true_listId_www_s201_b9233_tsId_BBK01.ED0439_1085</vt:lpstr>
      <vt:lpstr>'FE Source'!its_details_value_node.html?nsc_true_listId_www_s201_b9233_tsId_BBK01.ED0439_1086</vt:lpstr>
      <vt:lpstr>'FE Source'!its_details_value_node.html?nsc_true_listId_www_s201_b9233_tsId_BBK01.ED0439_1087</vt:lpstr>
      <vt:lpstr>'FE Source'!its_details_value_node.html?nsc_true_listId_www_s201_b9233_tsId_BBK01.ED0439_1088</vt:lpstr>
      <vt:lpstr>'FE Source'!its_details_value_node.html?nsc_true_listId_www_s201_b9233_tsId_BBK01.ED0439_1089</vt:lpstr>
      <vt:lpstr>'FE Source'!its_details_value_node.html?nsc_true_listId_www_s201_b9233_tsId_BBK01.ED0439_109</vt:lpstr>
      <vt:lpstr>'FE Source'!its_details_value_node.html?nsc_true_listId_www_s201_b9233_tsId_BBK01.ED0439_1090</vt:lpstr>
      <vt:lpstr>'FE Source'!its_details_value_node.html?nsc_true_listId_www_s201_b9233_tsId_BBK01.ED0439_1092</vt:lpstr>
      <vt:lpstr>'FE Source'!its_details_value_node.html?nsc_true_listId_www_s201_b9233_tsId_BBK01.ED0439_1093</vt:lpstr>
      <vt:lpstr>'FE Source'!its_details_value_node.html?nsc_true_listId_www_s201_b9233_tsId_BBK01.ED0439_1094</vt:lpstr>
      <vt:lpstr>'FE Source'!its_details_value_node.html?nsc_true_listId_www_s201_b9233_tsId_BBK01.ED0439_11</vt:lpstr>
      <vt:lpstr>'FE Source'!its_details_value_node.html?nsc_true_listId_www_s201_b9233_tsId_BBK01.ED0439_110</vt:lpstr>
      <vt:lpstr>'FE Source'!its_details_value_node.html?nsc_true_listId_www_s201_b9233_tsId_BBK01.ED0439_1100</vt:lpstr>
      <vt:lpstr>'FE Source'!its_details_value_node.html?nsc_true_listId_www_s201_b9233_tsId_BBK01.ED0439_1101</vt:lpstr>
      <vt:lpstr>'FE Source'!its_details_value_node.html?nsc_true_listId_www_s201_b9233_tsId_BBK01.ED0439_1102</vt:lpstr>
      <vt:lpstr>'FE Source'!its_details_value_node.html?nsc_true_listId_www_s201_b9233_tsId_BBK01.ED0439_1103</vt:lpstr>
      <vt:lpstr>'FE Source'!its_details_value_node.html?nsc_true_listId_www_s201_b9233_tsId_BBK01.ED0439_1104</vt:lpstr>
      <vt:lpstr>'FE Source'!its_details_value_node.html?nsc_true_listId_www_s201_b9233_tsId_BBK01.ED0439_1105</vt:lpstr>
      <vt:lpstr>'FE Source'!its_details_value_node.html?nsc_true_listId_www_s201_b9233_tsId_BBK01.ED0439_1106</vt:lpstr>
      <vt:lpstr>'FE Source'!its_details_value_node.html?nsc_true_listId_www_s201_b9233_tsId_BBK01.ED0439_1108</vt:lpstr>
      <vt:lpstr>'FE Source'!its_details_value_node.html?nsc_true_listId_www_s201_b9233_tsId_BBK01.ED0439_1109</vt:lpstr>
      <vt:lpstr>'FE Source'!its_details_value_node.html?nsc_true_listId_www_s201_b9233_tsId_BBK01.ED0439_111</vt:lpstr>
      <vt:lpstr>'FE Source'!its_details_value_node.html?nsc_true_listId_www_s201_b9233_tsId_BBK01.ED0439_1110</vt:lpstr>
      <vt:lpstr>'FE Source'!its_details_value_node.html?nsc_true_listId_www_s201_b9233_tsId_BBK01.ED0439_1111</vt:lpstr>
      <vt:lpstr>'FE Source'!its_details_value_node.html?nsc_true_listId_www_s201_b9233_tsId_BBK01.ED0439_1112</vt:lpstr>
      <vt:lpstr>'FE Source'!its_details_value_node.html?nsc_true_listId_www_s201_b9233_tsId_BBK01.ED0439_1113</vt:lpstr>
      <vt:lpstr>'FE Source'!its_details_value_node.html?nsc_true_listId_www_s201_b9233_tsId_BBK01.ED0439_1114</vt:lpstr>
      <vt:lpstr>'FE Source'!its_details_value_node.html?nsc_true_listId_www_s201_b9233_tsId_BBK01.ED0439_1115</vt:lpstr>
      <vt:lpstr>'FE Source'!its_details_value_node.html?nsc_true_listId_www_s201_b9233_tsId_BBK01.ED0439_1116</vt:lpstr>
      <vt:lpstr>'FE Source'!its_details_value_node.html?nsc_true_listId_www_s201_b9233_tsId_BBK01.ED0439_1117</vt:lpstr>
      <vt:lpstr>'FE Source'!its_details_value_node.html?nsc_true_listId_www_s201_b9233_tsId_BBK01.ED0439_1118</vt:lpstr>
      <vt:lpstr>'FE Source'!its_details_value_node.html?nsc_true_listId_www_s201_b9233_tsId_BBK01.ED0439_112</vt:lpstr>
      <vt:lpstr>'FE Source'!its_details_value_node.html?nsc_true_listId_www_s201_b9233_tsId_BBK01.ED0439_1120</vt:lpstr>
      <vt:lpstr>'FE Source'!its_details_value_node.html?nsc_true_listId_www_s201_b9233_tsId_BBK01.ED0439_1121</vt:lpstr>
      <vt:lpstr>'FE Source'!its_details_value_node.html?nsc_true_listId_www_s201_b9233_tsId_BBK01.ED0439_1122</vt:lpstr>
      <vt:lpstr>'FE Source'!its_details_value_node.html?nsc_true_listId_www_s201_b9233_tsId_BBK01.ED0439_1123</vt:lpstr>
      <vt:lpstr>'FE Source'!its_details_value_node.html?nsc_true_listId_www_s201_b9233_tsId_BBK01.ED0439_1124</vt:lpstr>
      <vt:lpstr>'FE Source'!its_details_value_node.html?nsc_true_listId_www_s201_b9233_tsId_BBK01.ED0439_1125</vt:lpstr>
      <vt:lpstr>'FE Source'!its_details_value_node.html?nsc_true_listId_www_s201_b9233_tsId_BBK01.ED0439_1126</vt:lpstr>
      <vt:lpstr>'FE Source'!its_details_value_node.html?nsc_true_listId_www_s201_b9233_tsId_BBK01.ED0439_1128</vt:lpstr>
      <vt:lpstr>'FE Source'!its_details_value_node.html?nsc_true_listId_www_s201_b9233_tsId_BBK01.ED0439_1129</vt:lpstr>
      <vt:lpstr>'FE Source'!its_details_value_node.html?nsc_true_listId_www_s201_b9233_tsId_BBK01.ED0439_113</vt:lpstr>
      <vt:lpstr>'FE Source'!its_details_value_node.html?nsc_true_listId_www_s201_b9233_tsId_BBK01.ED0439_1130</vt:lpstr>
      <vt:lpstr>'FE Source'!its_details_value_node.html?nsc_true_listId_www_s201_b9233_tsId_BBK01.ED0439_1132</vt:lpstr>
      <vt:lpstr>'FE Source'!its_details_value_node.html?nsc_true_listId_www_s201_b9233_tsId_BBK01.ED0439_1133</vt:lpstr>
      <vt:lpstr>'FE Source'!its_details_value_node.html?nsc_true_listId_www_s201_b9233_tsId_BBK01.ED0439_1134</vt:lpstr>
      <vt:lpstr>'FE Source'!its_details_value_node.html?nsc_true_listId_www_s201_b9233_tsId_BBK01.ED0439_1135</vt:lpstr>
      <vt:lpstr>'FE Source'!its_details_value_node.html?nsc_true_listId_www_s201_b9233_tsId_BBK01.ED0439_1136</vt:lpstr>
      <vt:lpstr>'FE Source'!its_details_value_node.html?nsc_true_listId_www_s201_b9233_tsId_BBK01.ED0439_1137</vt:lpstr>
      <vt:lpstr>'FE Source'!its_details_value_node.html?nsc_true_listId_www_s201_b9233_tsId_BBK01.ED0439_1138</vt:lpstr>
      <vt:lpstr>'FE Source'!its_details_value_node.html?nsc_true_listId_www_s201_b9233_tsId_BBK01.ED0439_114</vt:lpstr>
      <vt:lpstr>'FE Source'!its_details_value_node.html?nsc_true_listId_www_s201_b9233_tsId_BBK01.ED0439_1140</vt:lpstr>
      <vt:lpstr>'FE Source'!its_details_value_node.html?nsc_true_listId_www_s201_b9233_tsId_BBK01.ED0439_1141</vt:lpstr>
      <vt:lpstr>'FE Source'!its_details_value_node.html?nsc_true_listId_www_s201_b9233_tsId_BBK01.ED0439_1142</vt:lpstr>
      <vt:lpstr>'FE Source'!its_details_value_node.html?nsc_true_listId_www_s201_b9233_tsId_BBK01.ED0439_1143</vt:lpstr>
      <vt:lpstr>'FE Source'!its_details_value_node.html?nsc_true_listId_www_s201_b9233_tsId_BBK01.ED0439_1144</vt:lpstr>
      <vt:lpstr>'FE Source'!its_details_value_node.html?nsc_true_listId_www_s201_b9233_tsId_BBK01.ED0439_1145</vt:lpstr>
      <vt:lpstr>'FE Source'!its_details_value_node.html?nsc_true_listId_www_s201_b9233_tsId_BBK01.ED0439_1146</vt:lpstr>
      <vt:lpstr>'FE Source'!its_details_value_node.html?nsc_true_listId_www_s201_b9233_tsId_BBK01.ED0439_1147</vt:lpstr>
      <vt:lpstr>'FE Source'!its_details_value_node.html?nsc_true_listId_www_s201_b9233_tsId_BBK01.ED0439_1148</vt:lpstr>
      <vt:lpstr>'FE Source'!its_details_value_node.html?nsc_true_listId_www_s201_b9233_tsId_BBK01.ED0439_1149</vt:lpstr>
      <vt:lpstr>'FE Source'!its_details_value_node.html?nsc_true_listId_www_s201_b9233_tsId_BBK01.ED0439_115</vt:lpstr>
      <vt:lpstr>'FE Source'!its_details_value_node.html?nsc_true_listId_www_s201_b9233_tsId_BBK01.ED0439_1150</vt:lpstr>
      <vt:lpstr>'FE Source'!its_details_value_node.html?nsc_true_listId_www_s201_b9233_tsId_BBK01.ED0439_1152</vt:lpstr>
      <vt:lpstr>'FE Source'!its_details_value_node.html?nsc_true_listId_www_s201_b9233_tsId_BBK01.ED0439_1153</vt:lpstr>
      <vt:lpstr>'FE Source'!its_details_value_node.html?nsc_true_listId_www_s201_b9233_tsId_BBK01.ED0439_1154</vt:lpstr>
      <vt:lpstr>'FE Source'!its_details_value_node.html?nsc_true_listId_www_s201_b9233_tsId_BBK01.ED0439_1156</vt:lpstr>
      <vt:lpstr>'FE Source'!its_details_value_node.html?nsc_true_listId_www_s201_b9233_tsId_BBK01.ED0439_1157</vt:lpstr>
      <vt:lpstr>'FE Source'!its_details_value_node.html?nsc_true_listId_www_s201_b9233_tsId_BBK01.ED0439_1158</vt:lpstr>
      <vt:lpstr>'FE Source'!its_details_value_node.html?nsc_true_listId_www_s201_b9233_tsId_BBK01.ED0439_116</vt:lpstr>
      <vt:lpstr>'FE Source'!its_details_value_node.html?nsc_true_listId_www_s201_b9233_tsId_BBK01.ED0439_1160</vt:lpstr>
      <vt:lpstr>'FE Source'!its_details_value_node.html?nsc_true_listId_www_s201_b9233_tsId_BBK01.ED0439_1161</vt:lpstr>
      <vt:lpstr>'FE Source'!its_details_value_node.html?nsc_true_listId_www_s201_b9233_tsId_BBK01.ED0439_1162</vt:lpstr>
      <vt:lpstr>'FE Source'!its_details_value_node.html?nsc_true_listId_www_s201_b9233_tsId_BBK01.ED0439_1164</vt:lpstr>
      <vt:lpstr>'FE Source'!its_details_value_node.html?nsc_true_listId_www_s201_b9233_tsId_BBK01.ED0439_1165</vt:lpstr>
      <vt:lpstr>'FE Source'!its_details_value_node.html?nsc_true_listId_www_s201_b9233_tsId_BBK01.ED0439_1166</vt:lpstr>
      <vt:lpstr>'FE Source'!its_details_value_node.html?nsc_true_listId_www_s201_b9233_tsId_BBK01.ED0439_1168</vt:lpstr>
      <vt:lpstr>'FE Source'!its_details_value_node.html?nsc_true_listId_www_s201_b9233_tsId_BBK01.ED0439_1169</vt:lpstr>
      <vt:lpstr>'FE Source'!its_details_value_node.html?nsc_true_listId_www_s201_b9233_tsId_BBK01.ED0439_117</vt:lpstr>
      <vt:lpstr>'FE Source'!its_details_value_node.html?nsc_true_listId_www_s201_b9233_tsId_BBK01.ED0439_1170</vt:lpstr>
      <vt:lpstr>'FE Source'!its_details_value_node.html?nsc_true_listId_www_s201_b9233_tsId_BBK01.ED0439_1172</vt:lpstr>
      <vt:lpstr>'FE Source'!its_details_value_node.html?nsc_true_listId_www_s201_b9233_tsId_BBK01.ED0439_1173</vt:lpstr>
      <vt:lpstr>'FE Source'!its_details_value_node.html?nsc_true_listId_www_s201_b9233_tsId_BBK01.ED0439_1174</vt:lpstr>
      <vt:lpstr>'FE Source'!its_details_value_node.html?nsc_true_listId_www_s201_b9233_tsId_BBK01.ED0439_1175</vt:lpstr>
      <vt:lpstr>'FE Source'!its_details_value_node.html?nsc_true_listId_www_s201_b9233_tsId_BBK01.ED0439_1176</vt:lpstr>
      <vt:lpstr>'FE Source'!its_details_value_node.html?nsc_true_listId_www_s201_b9233_tsId_BBK01.ED0439_1177</vt:lpstr>
      <vt:lpstr>'FE Source'!its_details_value_node.html?nsc_true_listId_www_s201_b9233_tsId_BBK01.ED0439_1178</vt:lpstr>
      <vt:lpstr>'FE Source'!its_details_value_node.html?nsc_true_listId_www_s201_b9233_tsId_BBK01.ED0439_1179</vt:lpstr>
      <vt:lpstr>'FE Source'!its_details_value_node.html?nsc_true_listId_www_s201_b9233_tsId_BBK01.ED0439_118</vt:lpstr>
      <vt:lpstr>'FE Source'!its_details_value_node.html?nsc_true_listId_www_s201_b9233_tsId_BBK01.ED0439_1180</vt:lpstr>
      <vt:lpstr>'FE Source'!its_details_value_node.html?nsc_true_listId_www_s201_b9233_tsId_BBK01.ED0439_1181</vt:lpstr>
      <vt:lpstr>'FE Source'!its_details_value_node.html?nsc_true_listId_www_s201_b9233_tsId_BBK01.ED0439_1182</vt:lpstr>
      <vt:lpstr>'FE Source'!its_details_value_node.html?nsc_true_listId_www_s201_b9233_tsId_BBK01.ED0439_1183</vt:lpstr>
      <vt:lpstr>'FE Source'!its_details_value_node.html?nsc_true_listId_www_s201_b9233_tsId_BBK01.ED0439_1184</vt:lpstr>
      <vt:lpstr>'FE Source'!its_details_value_node.html?nsc_true_listId_www_s201_b9233_tsId_BBK01.ED0439_1185</vt:lpstr>
      <vt:lpstr>'FE Source'!its_details_value_node.html?nsc_true_listId_www_s201_b9233_tsId_BBK01.ED0439_1186</vt:lpstr>
      <vt:lpstr>'FE Source'!its_details_value_node.html?nsc_true_listId_www_s201_b9233_tsId_BBK01.ED0439_1188</vt:lpstr>
      <vt:lpstr>'FE Source'!its_details_value_node.html?nsc_true_listId_www_s201_b9233_tsId_BBK01.ED0439_1189</vt:lpstr>
      <vt:lpstr>'FE Source'!its_details_value_node.html?nsc_true_listId_www_s201_b9233_tsId_BBK01.ED0439_119</vt:lpstr>
      <vt:lpstr>'FE Source'!its_details_value_node.html?nsc_true_listId_www_s201_b9233_tsId_BBK01.ED0439_1190</vt:lpstr>
      <vt:lpstr>'FE Source'!its_details_value_node.html?nsc_true_listId_www_s201_b9233_tsId_BBK01.ED0439_1191</vt:lpstr>
      <vt:lpstr>'FE Source'!its_details_value_node.html?nsc_true_listId_www_s201_b9233_tsId_BBK01.ED0439_1192</vt:lpstr>
      <vt:lpstr>'FE Source'!its_details_value_node.html?nsc_true_listId_www_s201_b9233_tsId_BBK01.ED0439_1193</vt:lpstr>
      <vt:lpstr>'FE Source'!its_details_value_node.html?nsc_true_listId_www_s201_b9233_tsId_BBK01.ED0439_1194</vt:lpstr>
      <vt:lpstr>'FE Source'!its_details_value_node.html?nsc_true_listId_www_s201_b9233_tsId_BBK01.ED0439_1196</vt:lpstr>
      <vt:lpstr>'FE Source'!its_details_value_node.html?nsc_true_listId_www_s201_b9233_tsId_BBK01.ED0439_1197</vt:lpstr>
      <vt:lpstr>'FE Source'!its_details_value_node.html?nsc_true_listId_www_s201_b9233_tsId_BBK01.ED0439_1198</vt:lpstr>
      <vt:lpstr>'FE Source'!its_details_value_node.html?nsc_true_listId_www_s201_b9233_tsId_BBK01.ED0439_12</vt:lpstr>
      <vt:lpstr>'FE Source'!its_details_value_node.html?nsc_true_listId_www_s201_b9233_tsId_BBK01.ED0439_120</vt:lpstr>
      <vt:lpstr>'FE Source'!its_details_value_node.html?nsc_true_listId_www_s201_b9233_tsId_BBK01.ED0439_1200</vt:lpstr>
      <vt:lpstr>'FE Source'!its_details_value_node.html?nsc_true_listId_www_s201_b9233_tsId_BBK01.ED0439_1201</vt:lpstr>
      <vt:lpstr>'FE Source'!its_details_value_node.html?nsc_true_listId_www_s201_b9233_tsId_BBK01.ED0439_1202</vt:lpstr>
      <vt:lpstr>'FE Source'!its_details_value_node.html?nsc_true_listId_www_s201_b9233_tsId_BBK01.ED0439_1203</vt:lpstr>
      <vt:lpstr>'FE Source'!its_details_value_node.html?nsc_true_listId_www_s201_b9233_tsId_BBK01.ED0439_1204</vt:lpstr>
      <vt:lpstr>'FE Source'!its_details_value_node.html?nsc_true_listId_www_s201_b9233_tsId_BBK01.ED0439_1205</vt:lpstr>
      <vt:lpstr>'FE Source'!its_details_value_node.html?nsc_true_listId_www_s201_b9233_tsId_BBK01.ED0439_1206</vt:lpstr>
      <vt:lpstr>'FE Source'!its_details_value_node.html?nsc_true_listId_www_s201_b9233_tsId_BBK01.ED0439_1208</vt:lpstr>
      <vt:lpstr>'FE Source'!its_details_value_node.html?nsc_true_listId_www_s201_b9233_tsId_BBK01.ED0439_1209</vt:lpstr>
      <vt:lpstr>'FE Source'!its_details_value_node.html?nsc_true_listId_www_s201_b9233_tsId_BBK01.ED0439_121</vt:lpstr>
      <vt:lpstr>'FE Source'!its_details_value_node.html?nsc_true_listId_www_s201_b9233_tsId_BBK01.ED0439_1210</vt:lpstr>
      <vt:lpstr>'FE Source'!its_details_value_node.html?nsc_true_listId_www_s201_b9233_tsId_BBK01.ED0439_1211</vt:lpstr>
      <vt:lpstr>'FE Source'!its_details_value_node.html?nsc_true_listId_www_s201_b9233_tsId_BBK01.ED0439_1212</vt:lpstr>
      <vt:lpstr>'FE Source'!its_details_value_node.html?nsc_true_listId_www_s201_b9233_tsId_BBK01.ED0439_1213</vt:lpstr>
      <vt:lpstr>'FE Source'!its_details_value_node.html?nsc_true_listId_www_s201_b9233_tsId_BBK01.ED0439_1214</vt:lpstr>
      <vt:lpstr>'FE Source'!its_details_value_node.html?nsc_true_listId_www_s201_b9233_tsId_BBK01.ED0439_1215</vt:lpstr>
      <vt:lpstr>'FE Source'!its_details_value_node.html?nsc_true_listId_www_s201_b9233_tsId_BBK01.ED0439_1216</vt:lpstr>
      <vt:lpstr>'FE Source'!its_details_value_node.html?nsc_true_listId_www_s201_b9233_tsId_BBK01.ED0439_1217</vt:lpstr>
      <vt:lpstr>'FE Source'!its_details_value_node.html?nsc_true_listId_www_s201_b9233_tsId_BBK01.ED0439_1218</vt:lpstr>
      <vt:lpstr>'FE Source'!its_details_value_node.html?nsc_true_listId_www_s201_b9233_tsId_BBK01.ED0439_122</vt:lpstr>
      <vt:lpstr>'FE Source'!its_details_value_node.html?nsc_true_listId_www_s201_b9233_tsId_BBK01.ED0439_1220</vt:lpstr>
      <vt:lpstr>'FE Source'!its_details_value_node.html?nsc_true_listId_www_s201_b9233_tsId_BBK01.ED0439_1221</vt:lpstr>
      <vt:lpstr>'FE Source'!its_details_value_node.html?nsc_true_listId_www_s201_b9233_tsId_BBK01.ED0439_1222</vt:lpstr>
      <vt:lpstr>'FE Source'!its_details_value_node.html?nsc_true_listId_www_s201_b9233_tsId_BBK01.ED0439_1226</vt:lpstr>
      <vt:lpstr>'FE Source'!its_details_value_node.html?nsc_true_listId_www_s201_b9233_tsId_BBK01.ED0439_1227</vt:lpstr>
      <vt:lpstr>'FE Source'!its_details_value_node.html?nsc_true_listId_www_s201_b9233_tsId_BBK01.ED0439_1228</vt:lpstr>
      <vt:lpstr>'FE Source'!its_details_value_node.html?nsc_true_listId_www_s201_b9233_tsId_BBK01.ED0439_1229</vt:lpstr>
      <vt:lpstr>'FE Source'!its_details_value_node.html?nsc_true_listId_www_s201_b9233_tsId_BBK01.ED0439_123</vt:lpstr>
      <vt:lpstr>'FE Source'!its_details_value_node.html?nsc_true_listId_www_s201_b9233_tsId_BBK01.ED0439_1230</vt:lpstr>
      <vt:lpstr>'FE Source'!its_details_value_node.html?nsc_true_listId_www_s201_b9233_tsId_BBK01.ED0439_1232</vt:lpstr>
      <vt:lpstr>'FE Source'!its_details_value_node.html?nsc_true_listId_www_s201_b9233_tsId_BBK01.ED0439_1233</vt:lpstr>
      <vt:lpstr>'FE Source'!its_details_value_node.html?nsc_true_listId_www_s201_b9233_tsId_BBK01.ED0439_1234</vt:lpstr>
      <vt:lpstr>'FE Source'!its_details_value_node.html?nsc_true_listId_www_s201_b9233_tsId_BBK01.ED0439_1235</vt:lpstr>
      <vt:lpstr>'FE Source'!its_details_value_node.html?nsc_true_listId_www_s201_b9233_tsId_BBK01.ED0439_1236</vt:lpstr>
      <vt:lpstr>'FE Source'!its_details_value_node.html?nsc_true_listId_www_s201_b9233_tsId_BBK01.ED0439_1237</vt:lpstr>
      <vt:lpstr>'FE Source'!its_details_value_node.html?nsc_true_listId_www_s201_b9233_tsId_BBK01.ED0439_1238</vt:lpstr>
      <vt:lpstr>'FE Source'!its_details_value_node.html?nsc_true_listId_www_s201_b9233_tsId_BBK01.ED0439_1239</vt:lpstr>
      <vt:lpstr>'FE Source'!its_details_value_node.html?nsc_true_listId_www_s201_b9233_tsId_BBK01.ED0439_124</vt:lpstr>
      <vt:lpstr>'FE Source'!its_details_value_node.html?nsc_true_listId_www_s201_b9233_tsId_BBK01.ED0439_1240</vt:lpstr>
      <vt:lpstr>'FE Source'!its_details_value_node.html?nsc_true_listId_www_s201_b9233_tsId_BBK01.ED0439_1241</vt:lpstr>
      <vt:lpstr>'FE Source'!its_details_value_node.html?nsc_true_listId_www_s201_b9233_tsId_BBK01.ED0439_1242</vt:lpstr>
      <vt:lpstr>'FE Source'!its_details_value_node.html?nsc_true_listId_www_s201_b9233_tsId_BBK01.ED0439_125</vt:lpstr>
      <vt:lpstr>'FE Source'!its_details_value_node.html?nsc_true_listId_www_s201_b9233_tsId_BBK01.ED0439_126</vt:lpstr>
      <vt:lpstr>'FE Source'!its_details_value_node.html?nsc_true_listId_www_s201_b9233_tsId_BBK01.ED0439_127</vt:lpstr>
      <vt:lpstr>'FE Source'!its_details_value_node.html?nsc_true_listId_www_s201_b9233_tsId_BBK01.ED0439_129</vt:lpstr>
      <vt:lpstr>'FE Source'!its_details_value_node.html?nsc_true_listId_www_s201_b9233_tsId_BBK01.ED0439_13</vt:lpstr>
      <vt:lpstr>'FE Source'!its_details_value_node.html?nsc_true_listId_www_s201_b9233_tsId_BBK01.ED0439_130</vt:lpstr>
      <vt:lpstr>'FE Source'!its_details_value_node.html?nsc_true_listId_www_s201_b9233_tsId_BBK01.ED0439_131</vt:lpstr>
      <vt:lpstr>'FE Source'!its_details_value_node.html?nsc_true_listId_www_s201_b9233_tsId_BBK01.ED0439_132</vt:lpstr>
      <vt:lpstr>'FE Source'!its_details_value_node.html?nsc_true_listId_www_s201_b9233_tsId_BBK01.ED0439_133</vt:lpstr>
      <vt:lpstr>'FE Source'!its_details_value_node.html?nsc_true_listId_www_s201_b9233_tsId_BBK01.ED0439_134</vt:lpstr>
      <vt:lpstr>'FE Source'!its_details_value_node.html?nsc_true_listId_www_s201_b9233_tsId_BBK01.ED0439_135</vt:lpstr>
      <vt:lpstr>'FE Source'!its_details_value_node.html?nsc_true_listId_www_s201_b9233_tsId_BBK01.ED0439_136</vt:lpstr>
      <vt:lpstr>'FE Source'!its_details_value_node.html?nsc_true_listId_www_s201_b9233_tsId_BBK01.ED0439_137</vt:lpstr>
      <vt:lpstr>'FE Source'!its_details_value_node.html?nsc_true_listId_www_s201_b9233_tsId_BBK01.ED0439_138</vt:lpstr>
      <vt:lpstr>'FE Source'!its_details_value_node.html?nsc_true_listId_www_s201_b9233_tsId_BBK01.ED0439_139</vt:lpstr>
      <vt:lpstr>'FE Source'!its_details_value_node.html?nsc_true_listId_www_s201_b9233_tsId_BBK01.ED0439_14</vt:lpstr>
      <vt:lpstr>'FE Source'!its_details_value_node.html?nsc_true_listId_www_s201_b9233_tsId_BBK01.ED0439_140</vt:lpstr>
      <vt:lpstr>'FE Source'!its_details_value_node.html?nsc_true_listId_www_s201_b9233_tsId_BBK01.ED0439_141</vt:lpstr>
      <vt:lpstr>'FE Source'!its_details_value_node.html?nsc_true_listId_www_s201_b9233_tsId_BBK01.ED0439_142</vt:lpstr>
      <vt:lpstr>'FE Source'!its_details_value_node.html?nsc_true_listId_www_s201_b9233_tsId_BBK01.ED0439_143</vt:lpstr>
      <vt:lpstr>'FE Source'!its_details_value_node.html?nsc_true_listId_www_s201_b9233_tsId_BBK01.ED0439_144</vt:lpstr>
      <vt:lpstr>'FE Source'!its_details_value_node.html?nsc_true_listId_www_s201_b9233_tsId_BBK01.ED0439_145</vt:lpstr>
      <vt:lpstr>'FE Source'!its_details_value_node.html?nsc_true_listId_www_s201_b9233_tsId_BBK01.ED0439_146</vt:lpstr>
      <vt:lpstr>'FE Source'!its_details_value_node.html?nsc_true_listId_www_s201_b9233_tsId_BBK01.ED0439_147</vt:lpstr>
      <vt:lpstr>'FE Source'!its_details_value_node.html?nsc_true_listId_www_s201_b9233_tsId_BBK01.ED0439_148</vt:lpstr>
      <vt:lpstr>'FE Source'!its_details_value_node.html?nsc_true_listId_www_s201_b9233_tsId_BBK01.ED0439_149</vt:lpstr>
      <vt:lpstr>'FE Source'!its_details_value_node.html?nsc_true_listId_www_s201_b9233_tsId_BBK01.ED0439_15</vt:lpstr>
      <vt:lpstr>'FE Source'!its_details_value_node.html?nsc_true_listId_www_s201_b9233_tsId_BBK01.ED0439_150</vt:lpstr>
      <vt:lpstr>'FE Source'!its_details_value_node.html?nsc_true_listId_www_s201_b9233_tsId_BBK01.ED0439_151</vt:lpstr>
      <vt:lpstr>'FE Source'!its_details_value_node.html?nsc_true_listId_www_s201_b9233_tsId_BBK01.ED0439_152</vt:lpstr>
      <vt:lpstr>'FE Source'!its_details_value_node.html?nsc_true_listId_www_s201_b9233_tsId_BBK01.ED0439_153</vt:lpstr>
      <vt:lpstr>'FE Source'!its_details_value_node.html?nsc_true_listId_www_s201_b9233_tsId_BBK01.ED0439_154</vt:lpstr>
      <vt:lpstr>'FE Source'!its_details_value_node.html?nsc_true_listId_www_s201_b9233_tsId_BBK01.ED0439_155</vt:lpstr>
      <vt:lpstr>'FE Source'!its_details_value_node.html?nsc_true_listId_www_s201_b9233_tsId_BBK01.ED0439_156</vt:lpstr>
      <vt:lpstr>'FE Source'!its_details_value_node.html?nsc_true_listId_www_s201_b9233_tsId_BBK01.ED0439_157</vt:lpstr>
      <vt:lpstr>'FE Source'!its_details_value_node.html?nsc_true_listId_www_s201_b9233_tsId_BBK01.ED0439_158</vt:lpstr>
      <vt:lpstr>'FE Source'!its_details_value_node.html?nsc_true_listId_www_s201_b9233_tsId_BBK01.ED0439_159</vt:lpstr>
      <vt:lpstr>'FE Source'!its_details_value_node.html?nsc_true_listId_www_s201_b9233_tsId_BBK01.ED0439_16</vt:lpstr>
      <vt:lpstr>'FE Source'!its_details_value_node.html?nsc_true_listId_www_s201_b9233_tsId_BBK01.ED0439_160</vt:lpstr>
      <vt:lpstr>'FE Source'!its_details_value_node.html?nsc_true_listId_www_s201_b9233_tsId_BBK01.ED0439_161</vt:lpstr>
      <vt:lpstr>'FE Source'!its_details_value_node.html?nsc_true_listId_www_s201_b9233_tsId_BBK01.ED0439_162</vt:lpstr>
      <vt:lpstr>'FE Source'!its_details_value_node.html?nsc_true_listId_www_s201_b9233_tsId_BBK01.ED0439_163</vt:lpstr>
      <vt:lpstr>'FE Source'!its_details_value_node.html?nsc_true_listId_www_s201_b9233_tsId_BBK01.ED0439_164</vt:lpstr>
      <vt:lpstr>'FE Source'!its_details_value_node.html?nsc_true_listId_www_s201_b9233_tsId_BBK01.ED0439_165</vt:lpstr>
      <vt:lpstr>'FE Source'!its_details_value_node.html?nsc_true_listId_www_s201_b9233_tsId_BBK01.ED0439_166</vt:lpstr>
      <vt:lpstr>'FE Source'!its_details_value_node.html?nsc_true_listId_www_s201_b9233_tsId_BBK01.ED0439_167</vt:lpstr>
      <vt:lpstr>'FE Source'!its_details_value_node.html?nsc_true_listId_www_s201_b9233_tsId_BBK01.ED0439_168</vt:lpstr>
      <vt:lpstr>'FE Source'!its_details_value_node.html?nsc_true_listId_www_s201_b9233_tsId_BBK01.ED0439_169</vt:lpstr>
      <vt:lpstr>'FE Source'!its_details_value_node.html?nsc_true_listId_www_s201_b9233_tsId_BBK01.ED0439_17</vt:lpstr>
      <vt:lpstr>'FE Source'!its_details_value_node.html?nsc_true_listId_www_s201_b9233_tsId_BBK01.ED0439_170</vt:lpstr>
      <vt:lpstr>'FE Source'!its_details_value_node.html?nsc_true_listId_www_s201_b9233_tsId_BBK01.ED0439_171</vt:lpstr>
      <vt:lpstr>'FE Source'!its_details_value_node.html?nsc_true_listId_www_s201_b9233_tsId_BBK01.ED0439_172</vt:lpstr>
      <vt:lpstr>'FE Source'!its_details_value_node.html?nsc_true_listId_www_s201_b9233_tsId_BBK01.ED0439_173</vt:lpstr>
      <vt:lpstr>'FE Source'!its_details_value_node.html?nsc_true_listId_www_s201_b9233_tsId_BBK01.ED0439_174</vt:lpstr>
      <vt:lpstr>'FE Source'!its_details_value_node.html?nsc_true_listId_www_s201_b9233_tsId_BBK01.ED0439_175</vt:lpstr>
      <vt:lpstr>'FE Source'!its_details_value_node.html?nsc_true_listId_www_s201_b9233_tsId_BBK01.ED0439_176</vt:lpstr>
      <vt:lpstr>'FE Source'!its_details_value_node.html?nsc_true_listId_www_s201_b9233_tsId_BBK01.ED0439_177</vt:lpstr>
      <vt:lpstr>'FE Source'!its_details_value_node.html?nsc_true_listId_www_s201_b9233_tsId_BBK01.ED0439_178</vt:lpstr>
      <vt:lpstr>'FE Source'!its_details_value_node.html?nsc_true_listId_www_s201_b9233_tsId_BBK01.ED0439_179</vt:lpstr>
      <vt:lpstr>'FE Source'!its_details_value_node.html?nsc_true_listId_www_s201_b9233_tsId_BBK01.ED0439_18</vt:lpstr>
      <vt:lpstr>'FE Source'!its_details_value_node.html?nsc_true_listId_www_s201_b9233_tsId_BBK01.ED0439_180</vt:lpstr>
      <vt:lpstr>'FE Source'!its_details_value_node.html?nsc_true_listId_www_s201_b9233_tsId_BBK01.ED0439_181</vt:lpstr>
      <vt:lpstr>'FE Source'!its_details_value_node.html?nsc_true_listId_www_s201_b9233_tsId_BBK01.ED0439_182</vt:lpstr>
      <vt:lpstr>'FE Source'!its_details_value_node.html?nsc_true_listId_www_s201_b9233_tsId_BBK01.ED0439_183</vt:lpstr>
      <vt:lpstr>'FE Source'!its_details_value_node.html?nsc_true_listId_www_s201_b9233_tsId_BBK01.ED0439_184</vt:lpstr>
      <vt:lpstr>'FE Source'!its_details_value_node.html?nsc_true_listId_www_s201_b9233_tsId_BBK01.ED0439_185</vt:lpstr>
      <vt:lpstr>'FE Source'!its_details_value_node.html?nsc_true_listId_www_s201_b9233_tsId_BBK01.ED0439_186</vt:lpstr>
      <vt:lpstr>'FE Source'!its_details_value_node.html?nsc_true_listId_www_s201_b9233_tsId_BBK01.ED0439_187</vt:lpstr>
      <vt:lpstr>'FE Source'!its_details_value_node.html?nsc_true_listId_www_s201_b9233_tsId_BBK01.ED0439_188</vt:lpstr>
      <vt:lpstr>'FE Source'!its_details_value_node.html?nsc_true_listId_www_s201_b9233_tsId_BBK01.ED0439_189</vt:lpstr>
      <vt:lpstr>'FE Source'!its_details_value_node.html?nsc_true_listId_www_s201_b9233_tsId_BBK01.ED0439_19</vt:lpstr>
      <vt:lpstr>'FE Source'!its_details_value_node.html?nsc_true_listId_www_s201_b9233_tsId_BBK01.ED0439_190</vt:lpstr>
      <vt:lpstr>'FE Source'!its_details_value_node.html?nsc_true_listId_www_s201_b9233_tsId_BBK01.ED0439_191</vt:lpstr>
      <vt:lpstr>'FE Source'!its_details_value_node.html?nsc_true_listId_www_s201_b9233_tsId_BBK01.ED0439_192</vt:lpstr>
      <vt:lpstr>'FE Source'!its_details_value_node.html?nsc_true_listId_www_s201_b9233_tsId_BBK01.ED0439_193</vt:lpstr>
      <vt:lpstr>'FE Source'!its_details_value_node.html?nsc_true_listId_www_s201_b9233_tsId_BBK01.ED0439_194</vt:lpstr>
      <vt:lpstr>'FE Source'!its_details_value_node.html?nsc_true_listId_www_s201_b9233_tsId_BBK01.ED0439_195</vt:lpstr>
      <vt:lpstr>'FE Source'!its_details_value_node.html?nsc_true_listId_www_s201_b9233_tsId_BBK01.ED0439_196</vt:lpstr>
      <vt:lpstr>'FE Source'!its_details_value_node.html?nsc_true_listId_www_s201_b9233_tsId_BBK01.ED0439_197</vt:lpstr>
      <vt:lpstr>'FE Source'!its_details_value_node.html?nsc_true_listId_www_s201_b9233_tsId_BBK01.ED0439_198</vt:lpstr>
      <vt:lpstr>'FE Source'!its_details_value_node.html?nsc_true_listId_www_s201_b9233_tsId_BBK01.ED0439_199</vt:lpstr>
      <vt:lpstr>'FE Source'!its_details_value_node.html?nsc_true_listId_www_s201_b9233_tsId_BBK01.ED0439_2</vt:lpstr>
      <vt:lpstr>'FE Source'!its_details_value_node.html?nsc_true_listId_www_s201_b9233_tsId_BBK01.ED0439_20</vt:lpstr>
      <vt:lpstr>'FE Source'!its_details_value_node.html?nsc_true_listId_www_s201_b9233_tsId_BBK01.ED0439_200</vt:lpstr>
      <vt:lpstr>'FE Source'!its_details_value_node.html?nsc_true_listId_www_s201_b9233_tsId_BBK01.ED0439_201</vt:lpstr>
      <vt:lpstr>'FE Source'!its_details_value_node.html?nsc_true_listId_www_s201_b9233_tsId_BBK01.ED0439_202</vt:lpstr>
      <vt:lpstr>'FE Source'!its_details_value_node.html?nsc_true_listId_www_s201_b9233_tsId_BBK01.ED0439_203</vt:lpstr>
      <vt:lpstr>'FE Source'!its_details_value_node.html?nsc_true_listId_www_s201_b9233_tsId_BBK01.ED0439_204</vt:lpstr>
      <vt:lpstr>'FE Source'!its_details_value_node.html?nsc_true_listId_www_s201_b9233_tsId_BBK01.ED0439_205</vt:lpstr>
      <vt:lpstr>'FE Source'!its_details_value_node.html?nsc_true_listId_www_s201_b9233_tsId_BBK01.ED0439_206</vt:lpstr>
      <vt:lpstr>'FE Source'!its_details_value_node.html?nsc_true_listId_www_s201_b9233_tsId_BBK01.ED0439_207</vt:lpstr>
      <vt:lpstr>'FE Source'!its_details_value_node.html?nsc_true_listId_www_s201_b9233_tsId_BBK01.ED0439_208</vt:lpstr>
      <vt:lpstr>'FE Source'!its_details_value_node.html?nsc_true_listId_www_s201_b9233_tsId_BBK01.ED0439_209</vt:lpstr>
      <vt:lpstr>'FE Source'!its_details_value_node.html?nsc_true_listId_www_s201_b9233_tsId_BBK01.ED0439_21</vt:lpstr>
      <vt:lpstr>'FE Source'!its_details_value_node.html?nsc_true_listId_www_s201_b9233_tsId_BBK01.ED0439_210</vt:lpstr>
      <vt:lpstr>'FE Source'!its_details_value_node.html?nsc_true_listId_www_s201_b9233_tsId_BBK01.ED0439_211</vt:lpstr>
      <vt:lpstr>'FE Source'!its_details_value_node.html?nsc_true_listId_www_s201_b9233_tsId_BBK01.ED0439_212</vt:lpstr>
      <vt:lpstr>'FE Source'!its_details_value_node.html?nsc_true_listId_www_s201_b9233_tsId_BBK01.ED0439_213</vt:lpstr>
      <vt:lpstr>'FE Source'!its_details_value_node.html?nsc_true_listId_www_s201_b9233_tsId_BBK01.ED0439_214</vt:lpstr>
      <vt:lpstr>'FE Source'!its_details_value_node.html?nsc_true_listId_www_s201_b9233_tsId_BBK01.ED0439_215</vt:lpstr>
      <vt:lpstr>'FE Source'!its_details_value_node.html?nsc_true_listId_www_s201_b9233_tsId_BBK01.ED0439_216</vt:lpstr>
      <vt:lpstr>'FE Source'!its_details_value_node.html?nsc_true_listId_www_s201_b9233_tsId_BBK01.ED0439_217</vt:lpstr>
      <vt:lpstr>'FE Source'!its_details_value_node.html?nsc_true_listId_www_s201_b9233_tsId_BBK01.ED0439_218</vt:lpstr>
      <vt:lpstr>'FE Source'!its_details_value_node.html?nsc_true_listId_www_s201_b9233_tsId_BBK01.ED0439_219</vt:lpstr>
      <vt:lpstr>'FE Source'!its_details_value_node.html?nsc_true_listId_www_s201_b9233_tsId_BBK01.ED0439_22</vt:lpstr>
      <vt:lpstr>'FE Source'!its_details_value_node.html?nsc_true_listId_www_s201_b9233_tsId_BBK01.ED0439_220</vt:lpstr>
      <vt:lpstr>'FE Source'!its_details_value_node.html?nsc_true_listId_www_s201_b9233_tsId_BBK01.ED0439_221</vt:lpstr>
      <vt:lpstr>'FE Source'!its_details_value_node.html?nsc_true_listId_www_s201_b9233_tsId_BBK01.ED0439_222</vt:lpstr>
      <vt:lpstr>'FE Source'!its_details_value_node.html?nsc_true_listId_www_s201_b9233_tsId_BBK01.ED0439_223</vt:lpstr>
      <vt:lpstr>'FE Source'!its_details_value_node.html?nsc_true_listId_www_s201_b9233_tsId_BBK01.ED0439_224</vt:lpstr>
      <vt:lpstr>'FE Source'!its_details_value_node.html?nsc_true_listId_www_s201_b9233_tsId_BBK01.ED0439_225</vt:lpstr>
      <vt:lpstr>'FE Source'!its_details_value_node.html?nsc_true_listId_www_s201_b9233_tsId_BBK01.ED0439_226</vt:lpstr>
      <vt:lpstr>'FE Source'!its_details_value_node.html?nsc_true_listId_www_s201_b9233_tsId_BBK01.ED0439_227</vt:lpstr>
      <vt:lpstr>'FE Source'!its_details_value_node.html?nsc_true_listId_www_s201_b9233_tsId_BBK01.ED0439_228</vt:lpstr>
      <vt:lpstr>'FE Source'!its_details_value_node.html?nsc_true_listId_www_s201_b9233_tsId_BBK01.ED0439_229</vt:lpstr>
      <vt:lpstr>'FE Source'!its_details_value_node.html?nsc_true_listId_www_s201_b9233_tsId_BBK01.ED0439_23</vt:lpstr>
      <vt:lpstr>'FE Source'!its_details_value_node.html?nsc_true_listId_www_s201_b9233_tsId_BBK01.ED0439_230</vt:lpstr>
      <vt:lpstr>'FE Source'!its_details_value_node.html?nsc_true_listId_www_s201_b9233_tsId_BBK01.ED0439_231</vt:lpstr>
      <vt:lpstr>'FE Source'!its_details_value_node.html?nsc_true_listId_www_s201_b9233_tsId_BBK01.ED0439_232</vt:lpstr>
      <vt:lpstr>'FE Source'!its_details_value_node.html?nsc_true_listId_www_s201_b9233_tsId_BBK01.ED0439_233</vt:lpstr>
      <vt:lpstr>'FE Source'!its_details_value_node.html?nsc_true_listId_www_s201_b9233_tsId_BBK01.ED0439_234</vt:lpstr>
      <vt:lpstr>'FE Source'!its_details_value_node.html?nsc_true_listId_www_s201_b9233_tsId_BBK01.ED0439_235</vt:lpstr>
      <vt:lpstr>'FE Source'!its_details_value_node.html?nsc_true_listId_www_s201_b9233_tsId_BBK01.ED0439_236</vt:lpstr>
      <vt:lpstr>'FE Source'!its_details_value_node.html?nsc_true_listId_www_s201_b9233_tsId_BBK01.ED0439_237</vt:lpstr>
      <vt:lpstr>'FE Source'!its_details_value_node.html?nsc_true_listId_www_s201_b9233_tsId_BBK01.ED0439_238</vt:lpstr>
      <vt:lpstr>'FE Source'!its_details_value_node.html?nsc_true_listId_www_s201_b9233_tsId_BBK01.ED0439_239</vt:lpstr>
      <vt:lpstr>'FE Source'!its_details_value_node.html?nsc_true_listId_www_s201_b9233_tsId_BBK01.ED0439_24</vt:lpstr>
      <vt:lpstr>'FE Source'!its_details_value_node.html?nsc_true_listId_www_s201_b9233_tsId_BBK01.ED0439_240</vt:lpstr>
      <vt:lpstr>'FE Source'!its_details_value_node.html?nsc_true_listId_www_s201_b9233_tsId_BBK01.ED0439_241</vt:lpstr>
      <vt:lpstr>'FE Source'!its_details_value_node.html?nsc_true_listId_www_s201_b9233_tsId_BBK01.ED0439_242</vt:lpstr>
      <vt:lpstr>'FE Source'!its_details_value_node.html?nsc_true_listId_www_s201_b9233_tsId_BBK01.ED0439_243</vt:lpstr>
      <vt:lpstr>'FE Source'!its_details_value_node.html?nsc_true_listId_www_s201_b9233_tsId_BBK01.ED0439_244</vt:lpstr>
      <vt:lpstr>'FE Source'!its_details_value_node.html?nsc_true_listId_www_s201_b9233_tsId_BBK01.ED0439_245</vt:lpstr>
      <vt:lpstr>'FE Source'!its_details_value_node.html?nsc_true_listId_www_s201_b9233_tsId_BBK01.ED0439_246</vt:lpstr>
      <vt:lpstr>'FE Source'!its_details_value_node.html?nsc_true_listId_www_s201_b9233_tsId_BBK01.ED0439_247</vt:lpstr>
      <vt:lpstr>'FE Source'!its_details_value_node.html?nsc_true_listId_www_s201_b9233_tsId_BBK01.ED0439_248</vt:lpstr>
      <vt:lpstr>'FE Source'!its_details_value_node.html?nsc_true_listId_www_s201_b9233_tsId_BBK01.ED0439_249</vt:lpstr>
      <vt:lpstr>'FE Source'!its_details_value_node.html?nsc_true_listId_www_s201_b9233_tsId_BBK01.ED0439_25</vt:lpstr>
      <vt:lpstr>'FE Source'!its_details_value_node.html?nsc_true_listId_www_s201_b9233_tsId_BBK01.ED0439_250</vt:lpstr>
      <vt:lpstr>'FE Source'!its_details_value_node.html?nsc_true_listId_www_s201_b9233_tsId_BBK01.ED0439_251</vt:lpstr>
      <vt:lpstr>'FE Source'!its_details_value_node.html?nsc_true_listId_www_s201_b9233_tsId_BBK01.ED0439_252</vt:lpstr>
      <vt:lpstr>'FE Source'!its_details_value_node.html?nsc_true_listId_www_s201_b9233_tsId_BBK01.ED0439_253</vt:lpstr>
      <vt:lpstr>'FE Source'!its_details_value_node.html?nsc_true_listId_www_s201_b9233_tsId_BBK01.ED0439_254</vt:lpstr>
      <vt:lpstr>'FE Source'!its_details_value_node.html?nsc_true_listId_www_s201_b9233_tsId_BBK01.ED0439_255</vt:lpstr>
      <vt:lpstr>'FE Source'!its_details_value_node.html?nsc_true_listId_www_s201_b9233_tsId_BBK01.ED0439_256</vt:lpstr>
      <vt:lpstr>'FE Source'!its_details_value_node.html?nsc_true_listId_www_s201_b9233_tsId_BBK01.ED0439_257</vt:lpstr>
      <vt:lpstr>'FE Source'!its_details_value_node.html?nsc_true_listId_www_s201_b9233_tsId_BBK01.ED0439_258</vt:lpstr>
      <vt:lpstr>'FE Source'!its_details_value_node.html?nsc_true_listId_www_s201_b9233_tsId_BBK01.ED0439_259</vt:lpstr>
      <vt:lpstr>'FE Source'!its_details_value_node.html?nsc_true_listId_www_s201_b9233_tsId_BBK01.ED0439_26</vt:lpstr>
      <vt:lpstr>'FE Source'!its_details_value_node.html?nsc_true_listId_www_s201_b9233_tsId_BBK01.ED0439_260</vt:lpstr>
      <vt:lpstr>'FE Source'!its_details_value_node.html?nsc_true_listId_www_s201_b9233_tsId_BBK01.ED0439_261</vt:lpstr>
      <vt:lpstr>'FE Source'!its_details_value_node.html?nsc_true_listId_www_s201_b9233_tsId_BBK01.ED0439_262</vt:lpstr>
      <vt:lpstr>'FE Source'!its_details_value_node.html?nsc_true_listId_www_s201_b9233_tsId_BBK01.ED0439_263</vt:lpstr>
      <vt:lpstr>'FE Source'!its_details_value_node.html?nsc_true_listId_www_s201_b9233_tsId_BBK01.ED0439_264</vt:lpstr>
      <vt:lpstr>'FE Source'!its_details_value_node.html?nsc_true_listId_www_s201_b9233_tsId_BBK01.ED0439_265</vt:lpstr>
      <vt:lpstr>'FE Source'!its_details_value_node.html?nsc_true_listId_www_s201_b9233_tsId_BBK01.ED0439_266</vt:lpstr>
      <vt:lpstr>'FE Source'!its_details_value_node.html?nsc_true_listId_www_s201_b9233_tsId_BBK01.ED0439_267</vt:lpstr>
      <vt:lpstr>'FE Source'!its_details_value_node.html?nsc_true_listId_www_s201_b9233_tsId_BBK01.ED0439_268</vt:lpstr>
      <vt:lpstr>'FE Source'!its_details_value_node.html?nsc_true_listId_www_s201_b9233_tsId_BBK01.ED0439_269</vt:lpstr>
      <vt:lpstr>'FE Source'!its_details_value_node.html?nsc_true_listId_www_s201_b9233_tsId_BBK01.ED0439_27</vt:lpstr>
      <vt:lpstr>'FE Source'!its_details_value_node.html?nsc_true_listId_www_s201_b9233_tsId_BBK01.ED0439_270</vt:lpstr>
      <vt:lpstr>'FE Source'!its_details_value_node.html?nsc_true_listId_www_s201_b9233_tsId_BBK01.ED0439_271</vt:lpstr>
      <vt:lpstr>'FE Source'!its_details_value_node.html?nsc_true_listId_www_s201_b9233_tsId_BBK01.ED0439_272</vt:lpstr>
      <vt:lpstr>'FE Source'!its_details_value_node.html?nsc_true_listId_www_s201_b9233_tsId_BBK01.ED0439_273</vt:lpstr>
      <vt:lpstr>'FE Source'!its_details_value_node.html?nsc_true_listId_www_s201_b9233_tsId_BBK01.ED0439_274</vt:lpstr>
      <vt:lpstr>'FE Source'!its_details_value_node.html?nsc_true_listId_www_s201_b9233_tsId_BBK01.ED0439_275</vt:lpstr>
      <vt:lpstr>'FE Source'!its_details_value_node.html?nsc_true_listId_www_s201_b9233_tsId_BBK01.ED0439_276</vt:lpstr>
      <vt:lpstr>'FE Source'!its_details_value_node.html?nsc_true_listId_www_s201_b9233_tsId_BBK01.ED0439_277</vt:lpstr>
      <vt:lpstr>'FE Source'!its_details_value_node.html?nsc_true_listId_www_s201_b9233_tsId_BBK01.ED0439_278</vt:lpstr>
      <vt:lpstr>'FE Source'!its_details_value_node.html?nsc_true_listId_www_s201_b9233_tsId_BBK01.ED0439_279</vt:lpstr>
      <vt:lpstr>'FE Source'!its_details_value_node.html?nsc_true_listId_www_s201_b9233_tsId_BBK01.ED0439_28</vt:lpstr>
      <vt:lpstr>'FE Source'!its_details_value_node.html?nsc_true_listId_www_s201_b9233_tsId_BBK01.ED0439_280</vt:lpstr>
      <vt:lpstr>'FE Source'!its_details_value_node.html?nsc_true_listId_www_s201_b9233_tsId_BBK01.ED0439_281</vt:lpstr>
      <vt:lpstr>'FE Source'!its_details_value_node.html?nsc_true_listId_www_s201_b9233_tsId_BBK01.ED0439_282</vt:lpstr>
      <vt:lpstr>'FE Source'!its_details_value_node.html?nsc_true_listId_www_s201_b9233_tsId_BBK01.ED0439_283</vt:lpstr>
      <vt:lpstr>'FE Source'!its_details_value_node.html?nsc_true_listId_www_s201_b9233_tsId_BBK01.ED0439_284</vt:lpstr>
      <vt:lpstr>'FE Source'!its_details_value_node.html?nsc_true_listId_www_s201_b9233_tsId_BBK01.ED0439_285</vt:lpstr>
      <vt:lpstr>'FE Source'!its_details_value_node.html?nsc_true_listId_www_s201_b9233_tsId_BBK01.ED0439_286</vt:lpstr>
      <vt:lpstr>'FE Source'!its_details_value_node.html?nsc_true_listId_www_s201_b9233_tsId_BBK01.ED0439_287</vt:lpstr>
      <vt:lpstr>'FE Source'!its_details_value_node.html?nsc_true_listId_www_s201_b9233_tsId_BBK01.ED0439_288</vt:lpstr>
      <vt:lpstr>'FE Source'!its_details_value_node.html?nsc_true_listId_www_s201_b9233_tsId_BBK01.ED0439_289</vt:lpstr>
      <vt:lpstr>'FE Source'!its_details_value_node.html?nsc_true_listId_www_s201_b9233_tsId_BBK01.ED0439_29</vt:lpstr>
      <vt:lpstr>'FE Source'!its_details_value_node.html?nsc_true_listId_www_s201_b9233_tsId_BBK01.ED0439_290</vt:lpstr>
      <vt:lpstr>'FE Source'!its_details_value_node.html?nsc_true_listId_www_s201_b9233_tsId_BBK01.ED0439_291</vt:lpstr>
      <vt:lpstr>'FE Source'!its_details_value_node.html?nsc_true_listId_www_s201_b9233_tsId_BBK01.ED0439_292</vt:lpstr>
      <vt:lpstr>'FE Source'!its_details_value_node.html?nsc_true_listId_www_s201_b9233_tsId_BBK01.ED0439_293</vt:lpstr>
      <vt:lpstr>'FE Source'!its_details_value_node.html?nsc_true_listId_www_s201_b9233_tsId_BBK01.ED0439_294</vt:lpstr>
      <vt:lpstr>'FE Source'!its_details_value_node.html?nsc_true_listId_www_s201_b9233_tsId_BBK01.ED0439_295</vt:lpstr>
      <vt:lpstr>'FE Source'!its_details_value_node.html?nsc_true_listId_www_s201_b9233_tsId_BBK01.ED0439_296</vt:lpstr>
      <vt:lpstr>'FE Source'!its_details_value_node.html?nsc_true_listId_www_s201_b9233_tsId_BBK01.ED0439_297</vt:lpstr>
      <vt:lpstr>'FE Source'!its_details_value_node.html?nsc_true_listId_www_s201_b9233_tsId_BBK01.ED0439_298</vt:lpstr>
      <vt:lpstr>'FE Source'!its_details_value_node.html?nsc_true_listId_www_s201_b9233_tsId_BBK01.ED0439_299</vt:lpstr>
      <vt:lpstr>'FE Source'!its_details_value_node.html?nsc_true_listId_www_s201_b9233_tsId_BBK01.ED0439_3</vt:lpstr>
      <vt:lpstr>'FE Source'!its_details_value_node.html?nsc_true_listId_www_s201_b9233_tsId_BBK01.ED0439_30</vt:lpstr>
      <vt:lpstr>'FE Source'!its_details_value_node.html?nsc_true_listId_www_s201_b9233_tsId_BBK01.ED0439_300</vt:lpstr>
      <vt:lpstr>'FE Source'!its_details_value_node.html?nsc_true_listId_www_s201_b9233_tsId_BBK01.ED0439_301</vt:lpstr>
      <vt:lpstr>'FE Source'!its_details_value_node.html?nsc_true_listId_www_s201_b9233_tsId_BBK01.ED0439_302</vt:lpstr>
      <vt:lpstr>'FE Source'!its_details_value_node.html?nsc_true_listId_www_s201_b9233_tsId_BBK01.ED0439_303</vt:lpstr>
      <vt:lpstr>'FE Source'!its_details_value_node.html?nsc_true_listId_www_s201_b9233_tsId_BBK01.ED0439_304</vt:lpstr>
      <vt:lpstr>'FE Source'!its_details_value_node.html?nsc_true_listId_www_s201_b9233_tsId_BBK01.ED0439_305</vt:lpstr>
      <vt:lpstr>'FE Source'!its_details_value_node.html?nsc_true_listId_www_s201_b9233_tsId_BBK01.ED0439_306</vt:lpstr>
      <vt:lpstr>'FE Source'!its_details_value_node.html?nsc_true_listId_www_s201_b9233_tsId_BBK01.ED0439_307</vt:lpstr>
      <vt:lpstr>'FE Source'!its_details_value_node.html?nsc_true_listId_www_s201_b9233_tsId_BBK01.ED0439_308</vt:lpstr>
      <vt:lpstr>'FE Source'!its_details_value_node.html?nsc_true_listId_www_s201_b9233_tsId_BBK01.ED0439_309</vt:lpstr>
      <vt:lpstr>'FE Source'!its_details_value_node.html?nsc_true_listId_www_s201_b9233_tsId_BBK01.ED0439_31</vt:lpstr>
      <vt:lpstr>'FE Source'!its_details_value_node.html?nsc_true_listId_www_s201_b9233_tsId_BBK01.ED0439_310</vt:lpstr>
      <vt:lpstr>'FE Source'!its_details_value_node.html?nsc_true_listId_www_s201_b9233_tsId_BBK01.ED0439_311</vt:lpstr>
      <vt:lpstr>'FE Source'!its_details_value_node.html?nsc_true_listId_www_s201_b9233_tsId_BBK01.ED0439_312</vt:lpstr>
      <vt:lpstr>'FE Source'!its_details_value_node.html?nsc_true_listId_www_s201_b9233_tsId_BBK01.ED0439_313</vt:lpstr>
      <vt:lpstr>'FE Source'!its_details_value_node.html?nsc_true_listId_www_s201_b9233_tsId_BBK01.ED0439_314</vt:lpstr>
      <vt:lpstr>'FE Source'!its_details_value_node.html?nsc_true_listId_www_s201_b9233_tsId_BBK01.ED0439_315</vt:lpstr>
      <vt:lpstr>'FE Source'!its_details_value_node.html?nsc_true_listId_www_s201_b9233_tsId_BBK01.ED0439_316</vt:lpstr>
      <vt:lpstr>'FE Source'!its_details_value_node.html?nsc_true_listId_www_s201_b9233_tsId_BBK01.ED0439_317</vt:lpstr>
      <vt:lpstr>'FE Source'!its_details_value_node.html?nsc_true_listId_www_s201_b9233_tsId_BBK01.ED0439_318</vt:lpstr>
      <vt:lpstr>'FE Source'!its_details_value_node.html?nsc_true_listId_www_s201_b9233_tsId_BBK01.ED0439_319</vt:lpstr>
      <vt:lpstr>'FE Source'!its_details_value_node.html?nsc_true_listId_www_s201_b9233_tsId_BBK01.ED0439_32</vt:lpstr>
      <vt:lpstr>'FE Source'!its_details_value_node.html?nsc_true_listId_www_s201_b9233_tsId_BBK01.ED0439_320</vt:lpstr>
      <vt:lpstr>'FE Source'!its_details_value_node.html?nsc_true_listId_www_s201_b9233_tsId_BBK01.ED0439_321</vt:lpstr>
      <vt:lpstr>'FE Source'!its_details_value_node.html?nsc_true_listId_www_s201_b9233_tsId_BBK01.ED0439_322</vt:lpstr>
      <vt:lpstr>'FE Source'!its_details_value_node.html?nsc_true_listId_www_s201_b9233_tsId_BBK01.ED0439_323</vt:lpstr>
      <vt:lpstr>'FE Source'!its_details_value_node.html?nsc_true_listId_www_s201_b9233_tsId_BBK01.ED0439_324</vt:lpstr>
      <vt:lpstr>'FE Source'!its_details_value_node.html?nsc_true_listId_www_s201_b9233_tsId_BBK01.ED0439_325</vt:lpstr>
      <vt:lpstr>'FE Source'!its_details_value_node.html?nsc_true_listId_www_s201_b9233_tsId_BBK01.ED0439_326</vt:lpstr>
      <vt:lpstr>'FE Source'!its_details_value_node.html?nsc_true_listId_www_s201_b9233_tsId_BBK01.ED0439_327</vt:lpstr>
      <vt:lpstr>'FE Source'!its_details_value_node.html?nsc_true_listId_www_s201_b9233_tsId_BBK01.ED0439_328</vt:lpstr>
      <vt:lpstr>'FE Source'!its_details_value_node.html?nsc_true_listId_www_s201_b9233_tsId_BBK01.ED0439_329</vt:lpstr>
      <vt:lpstr>'FE Source'!its_details_value_node.html?nsc_true_listId_www_s201_b9233_tsId_BBK01.ED0439_33</vt:lpstr>
      <vt:lpstr>'FE Source'!its_details_value_node.html?nsc_true_listId_www_s201_b9233_tsId_BBK01.ED0439_330</vt:lpstr>
      <vt:lpstr>'FE Source'!its_details_value_node.html?nsc_true_listId_www_s201_b9233_tsId_BBK01.ED0439_331</vt:lpstr>
      <vt:lpstr>'FE Source'!its_details_value_node.html?nsc_true_listId_www_s201_b9233_tsId_BBK01.ED0439_332</vt:lpstr>
      <vt:lpstr>'FE Source'!its_details_value_node.html?nsc_true_listId_www_s201_b9233_tsId_BBK01.ED0439_333</vt:lpstr>
      <vt:lpstr>'FE Source'!its_details_value_node.html?nsc_true_listId_www_s201_b9233_tsId_BBK01.ED0439_334</vt:lpstr>
      <vt:lpstr>'FE Source'!its_details_value_node.html?nsc_true_listId_www_s201_b9233_tsId_BBK01.ED0439_335</vt:lpstr>
      <vt:lpstr>'FE Source'!its_details_value_node.html?nsc_true_listId_www_s201_b9233_tsId_BBK01.ED0439_336</vt:lpstr>
      <vt:lpstr>'FE Source'!its_details_value_node.html?nsc_true_listId_www_s201_b9233_tsId_BBK01.ED0439_337</vt:lpstr>
      <vt:lpstr>'FE Source'!its_details_value_node.html?nsc_true_listId_www_s201_b9233_tsId_BBK01.ED0439_338</vt:lpstr>
      <vt:lpstr>'FE Source'!its_details_value_node.html?nsc_true_listId_www_s201_b9233_tsId_BBK01.ED0439_339</vt:lpstr>
      <vt:lpstr>'FE Source'!its_details_value_node.html?nsc_true_listId_www_s201_b9233_tsId_BBK01.ED0439_34</vt:lpstr>
      <vt:lpstr>'FE Source'!its_details_value_node.html?nsc_true_listId_www_s201_b9233_tsId_BBK01.ED0439_340</vt:lpstr>
      <vt:lpstr>'FE Source'!its_details_value_node.html?nsc_true_listId_www_s201_b9233_tsId_BBK01.ED0439_341</vt:lpstr>
      <vt:lpstr>'FE Source'!its_details_value_node.html?nsc_true_listId_www_s201_b9233_tsId_BBK01.ED0439_342</vt:lpstr>
      <vt:lpstr>'FE Source'!its_details_value_node.html?nsc_true_listId_www_s201_b9233_tsId_BBK01.ED0439_343</vt:lpstr>
      <vt:lpstr>'FE Source'!its_details_value_node.html?nsc_true_listId_www_s201_b9233_tsId_BBK01.ED0439_344</vt:lpstr>
      <vt:lpstr>'FE Source'!its_details_value_node.html?nsc_true_listId_www_s201_b9233_tsId_BBK01.ED0439_345</vt:lpstr>
      <vt:lpstr>'FE Source'!its_details_value_node.html?nsc_true_listId_www_s201_b9233_tsId_BBK01.ED0439_346</vt:lpstr>
      <vt:lpstr>'FE Source'!its_details_value_node.html?nsc_true_listId_www_s201_b9233_tsId_BBK01.ED0439_347</vt:lpstr>
      <vt:lpstr>'FE Source'!its_details_value_node.html?nsc_true_listId_www_s201_b9233_tsId_BBK01.ED0439_348</vt:lpstr>
      <vt:lpstr>'FE Source'!its_details_value_node.html?nsc_true_listId_www_s201_b9233_tsId_BBK01.ED0439_349</vt:lpstr>
      <vt:lpstr>'FE Source'!its_details_value_node.html?nsc_true_listId_www_s201_b9233_tsId_BBK01.ED0439_35</vt:lpstr>
      <vt:lpstr>'FE Source'!its_details_value_node.html?nsc_true_listId_www_s201_b9233_tsId_BBK01.ED0439_350</vt:lpstr>
      <vt:lpstr>'FE Source'!its_details_value_node.html?nsc_true_listId_www_s201_b9233_tsId_BBK01.ED0439_351</vt:lpstr>
      <vt:lpstr>'FE Source'!its_details_value_node.html?nsc_true_listId_www_s201_b9233_tsId_BBK01.ED0439_352</vt:lpstr>
      <vt:lpstr>'FE Source'!its_details_value_node.html?nsc_true_listId_www_s201_b9233_tsId_BBK01.ED0439_353</vt:lpstr>
      <vt:lpstr>'FE Source'!its_details_value_node.html?nsc_true_listId_www_s201_b9233_tsId_BBK01.ED0439_354</vt:lpstr>
      <vt:lpstr>'FE Source'!its_details_value_node.html?nsc_true_listId_www_s201_b9233_tsId_BBK01.ED0439_355</vt:lpstr>
      <vt:lpstr>'FE Source'!its_details_value_node.html?nsc_true_listId_www_s201_b9233_tsId_BBK01.ED0439_356</vt:lpstr>
      <vt:lpstr>'FE Source'!its_details_value_node.html?nsc_true_listId_www_s201_b9233_tsId_BBK01.ED0439_357</vt:lpstr>
      <vt:lpstr>'FE Source'!its_details_value_node.html?nsc_true_listId_www_s201_b9233_tsId_BBK01.ED0439_358</vt:lpstr>
      <vt:lpstr>'FE Source'!its_details_value_node.html?nsc_true_listId_www_s201_b9233_tsId_BBK01.ED0439_359</vt:lpstr>
      <vt:lpstr>'FE Source'!its_details_value_node.html?nsc_true_listId_www_s201_b9233_tsId_BBK01.ED0439_36</vt:lpstr>
      <vt:lpstr>'FE Source'!its_details_value_node.html?nsc_true_listId_www_s201_b9233_tsId_BBK01.ED0439_360</vt:lpstr>
      <vt:lpstr>'FE Source'!its_details_value_node.html?nsc_true_listId_www_s201_b9233_tsId_BBK01.ED0439_361</vt:lpstr>
      <vt:lpstr>'FE Source'!its_details_value_node.html?nsc_true_listId_www_s201_b9233_tsId_BBK01.ED0439_362</vt:lpstr>
      <vt:lpstr>'FE Source'!its_details_value_node.html?nsc_true_listId_www_s201_b9233_tsId_BBK01.ED0439_363</vt:lpstr>
      <vt:lpstr>'FE Source'!its_details_value_node.html?nsc_true_listId_www_s201_b9233_tsId_BBK01.ED0439_364</vt:lpstr>
      <vt:lpstr>'FE Source'!its_details_value_node.html?nsc_true_listId_www_s201_b9233_tsId_BBK01.ED0439_365</vt:lpstr>
      <vt:lpstr>'FE Source'!its_details_value_node.html?nsc_true_listId_www_s201_b9233_tsId_BBK01.ED0439_366</vt:lpstr>
      <vt:lpstr>'FE Source'!its_details_value_node.html?nsc_true_listId_www_s201_b9233_tsId_BBK01.ED0439_367</vt:lpstr>
      <vt:lpstr>'FE Source'!its_details_value_node.html?nsc_true_listId_www_s201_b9233_tsId_BBK01.ED0439_368</vt:lpstr>
      <vt:lpstr>'FE Source'!its_details_value_node.html?nsc_true_listId_www_s201_b9233_tsId_BBK01.ED0439_369</vt:lpstr>
      <vt:lpstr>'FE Source'!its_details_value_node.html?nsc_true_listId_www_s201_b9233_tsId_BBK01.ED0439_37</vt:lpstr>
      <vt:lpstr>'FE Source'!its_details_value_node.html?nsc_true_listId_www_s201_b9233_tsId_BBK01.ED0439_370</vt:lpstr>
      <vt:lpstr>'FE Source'!its_details_value_node.html?nsc_true_listId_www_s201_b9233_tsId_BBK01.ED0439_371</vt:lpstr>
      <vt:lpstr>'FE Source'!its_details_value_node.html?nsc_true_listId_www_s201_b9233_tsId_BBK01.ED0439_372</vt:lpstr>
      <vt:lpstr>'FE Source'!its_details_value_node.html?nsc_true_listId_www_s201_b9233_tsId_BBK01.ED0439_373</vt:lpstr>
      <vt:lpstr>'FE Source'!its_details_value_node.html?nsc_true_listId_www_s201_b9233_tsId_BBK01.ED0439_374</vt:lpstr>
      <vt:lpstr>'FE Source'!its_details_value_node.html?nsc_true_listId_www_s201_b9233_tsId_BBK01.ED0439_375</vt:lpstr>
      <vt:lpstr>'FE Source'!its_details_value_node.html?nsc_true_listId_www_s201_b9233_tsId_BBK01.ED0439_376</vt:lpstr>
      <vt:lpstr>'FE Source'!its_details_value_node.html?nsc_true_listId_www_s201_b9233_tsId_BBK01.ED0439_377</vt:lpstr>
      <vt:lpstr>'FE Source'!its_details_value_node.html?nsc_true_listId_www_s201_b9233_tsId_BBK01.ED0439_378</vt:lpstr>
      <vt:lpstr>'FE Source'!its_details_value_node.html?nsc_true_listId_www_s201_b9233_tsId_BBK01.ED0439_379</vt:lpstr>
      <vt:lpstr>'FE Source'!its_details_value_node.html?nsc_true_listId_www_s201_b9233_tsId_BBK01.ED0439_38</vt:lpstr>
      <vt:lpstr>'FE Source'!its_details_value_node.html?nsc_true_listId_www_s201_b9233_tsId_BBK01.ED0439_380</vt:lpstr>
      <vt:lpstr>'FE Source'!its_details_value_node.html?nsc_true_listId_www_s201_b9233_tsId_BBK01.ED0439_381</vt:lpstr>
      <vt:lpstr>'FE Source'!its_details_value_node.html?nsc_true_listId_www_s201_b9233_tsId_BBK01.ED0439_382</vt:lpstr>
      <vt:lpstr>'FE Source'!its_details_value_node.html?nsc_true_listId_www_s201_b9233_tsId_BBK01.ED0439_383</vt:lpstr>
      <vt:lpstr>'FE Source'!its_details_value_node.html?nsc_true_listId_www_s201_b9233_tsId_BBK01.ED0439_384</vt:lpstr>
      <vt:lpstr>'FE Source'!its_details_value_node.html?nsc_true_listId_www_s201_b9233_tsId_BBK01.ED0439_385</vt:lpstr>
      <vt:lpstr>'FE Source'!its_details_value_node.html?nsc_true_listId_www_s201_b9233_tsId_BBK01.ED0439_386</vt:lpstr>
      <vt:lpstr>'FE Source'!its_details_value_node.html?nsc_true_listId_www_s201_b9233_tsId_BBK01.ED0439_387</vt:lpstr>
      <vt:lpstr>'FE Source'!its_details_value_node.html?nsc_true_listId_www_s201_b9233_tsId_BBK01.ED0439_388</vt:lpstr>
      <vt:lpstr>'FE Source'!its_details_value_node.html?nsc_true_listId_www_s201_b9233_tsId_BBK01.ED0439_389</vt:lpstr>
      <vt:lpstr>'FE Source'!its_details_value_node.html?nsc_true_listId_www_s201_b9233_tsId_BBK01.ED0439_39</vt:lpstr>
      <vt:lpstr>'FE Source'!its_details_value_node.html?nsc_true_listId_www_s201_b9233_tsId_BBK01.ED0439_390</vt:lpstr>
      <vt:lpstr>'FE Source'!its_details_value_node.html?nsc_true_listId_www_s201_b9233_tsId_BBK01.ED0439_391</vt:lpstr>
      <vt:lpstr>'FE Source'!its_details_value_node.html?nsc_true_listId_www_s201_b9233_tsId_BBK01.ED0439_392</vt:lpstr>
      <vt:lpstr>'FE Source'!its_details_value_node.html?nsc_true_listId_www_s201_b9233_tsId_BBK01.ED0439_393</vt:lpstr>
      <vt:lpstr>'FE Source'!its_details_value_node.html?nsc_true_listId_www_s201_b9233_tsId_BBK01.ED0439_394</vt:lpstr>
      <vt:lpstr>'FE Source'!its_details_value_node.html?nsc_true_listId_www_s201_b9233_tsId_BBK01.ED0439_395</vt:lpstr>
      <vt:lpstr>'FE Source'!its_details_value_node.html?nsc_true_listId_www_s201_b9233_tsId_BBK01.ED0439_396</vt:lpstr>
      <vt:lpstr>'FE Source'!its_details_value_node.html?nsc_true_listId_www_s201_b9233_tsId_BBK01.ED0439_397</vt:lpstr>
      <vt:lpstr>'FE Source'!its_details_value_node.html?nsc_true_listId_www_s201_b9233_tsId_BBK01.ED0439_398</vt:lpstr>
      <vt:lpstr>'FE Source'!its_details_value_node.html?nsc_true_listId_www_s201_b9233_tsId_BBK01.ED0439_399</vt:lpstr>
      <vt:lpstr>'FE Source'!its_details_value_node.html?nsc_true_listId_www_s201_b9233_tsId_BBK01.ED0439_4</vt:lpstr>
      <vt:lpstr>'FE Source'!its_details_value_node.html?nsc_true_listId_www_s201_b9233_tsId_BBK01.ED0439_40</vt:lpstr>
      <vt:lpstr>'FE Source'!its_details_value_node.html?nsc_true_listId_www_s201_b9233_tsId_BBK01.ED0439_400</vt:lpstr>
      <vt:lpstr>'FE Source'!its_details_value_node.html?nsc_true_listId_www_s201_b9233_tsId_BBK01.ED0439_401</vt:lpstr>
      <vt:lpstr>'FE Source'!its_details_value_node.html?nsc_true_listId_www_s201_b9233_tsId_BBK01.ED0439_402</vt:lpstr>
      <vt:lpstr>'FE Source'!its_details_value_node.html?nsc_true_listId_www_s201_b9233_tsId_BBK01.ED0439_403</vt:lpstr>
      <vt:lpstr>'FE Source'!its_details_value_node.html?nsc_true_listId_www_s201_b9233_tsId_BBK01.ED0439_404</vt:lpstr>
      <vt:lpstr>'FE Source'!its_details_value_node.html?nsc_true_listId_www_s201_b9233_tsId_BBK01.ED0439_405</vt:lpstr>
      <vt:lpstr>'FE Source'!its_details_value_node.html?nsc_true_listId_www_s201_b9233_tsId_BBK01.ED0439_406</vt:lpstr>
      <vt:lpstr>'FE Source'!its_details_value_node.html?nsc_true_listId_www_s201_b9233_tsId_BBK01.ED0439_407</vt:lpstr>
      <vt:lpstr>'FE Source'!its_details_value_node.html?nsc_true_listId_www_s201_b9233_tsId_BBK01.ED0439_408</vt:lpstr>
      <vt:lpstr>'FE Source'!its_details_value_node.html?nsc_true_listId_www_s201_b9233_tsId_BBK01.ED0439_409</vt:lpstr>
      <vt:lpstr>'FE Source'!its_details_value_node.html?nsc_true_listId_www_s201_b9233_tsId_BBK01.ED0439_41</vt:lpstr>
      <vt:lpstr>'FE Source'!its_details_value_node.html?nsc_true_listId_www_s201_b9233_tsId_BBK01.ED0439_410</vt:lpstr>
      <vt:lpstr>'FE Source'!its_details_value_node.html?nsc_true_listId_www_s201_b9233_tsId_BBK01.ED0439_411</vt:lpstr>
      <vt:lpstr>'FE Source'!its_details_value_node.html?nsc_true_listId_www_s201_b9233_tsId_BBK01.ED0439_412</vt:lpstr>
      <vt:lpstr>'FE Source'!its_details_value_node.html?nsc_true_listId_www_s201_b9233_tsId_BBK01.ED0439_413</vt:lpstr>
      <vt:lpstr>'FE Source'!its_details_value_node.html?nsc_true_listId_www_s201_b9233_tsId_BBK01.ED0439_414</vt:lpstr>
      <vt:lpstr>'FE Source'!its_details_value_node.html?nsc_true_listId_www_s201_b9233_tsId_BBK01.ED0439_415</vt:lpstr>
      <vt:lpstr>'FE Source'!its_details_value_node.html?nsc_true_listId_www_s201_b9233_tsId_BBK01.ED0439_416</vt:lpstr>
      <vt:lpstr>'FE Source'!its_details_value_node.html?nsc_true_listId_www_s201_b9233_tsId_BBK01.ED0439_417</vt:lpstr>
      <vt:lpstr>'FE Source'!its_details_value_node.html?nsc_true_listId_www_s201_b9233_tsId_BBK01.ED0439_418</vt:lpstr>
      <vt:lpstr>'FE Source'!its_details_value_node.html?nsc_true_listId_www_s201_b9233_tsId_BBK01.ED0439_419</vt:lpstr>
      <vt:lpstr>'FE Source'!its_details_value_node.html?nsc_true_listId_www_s201_b9233_tsId_BBK01.ED0439_42</vt:lpstr>
      <vt:lpstr>'FE Source'!its_details_value_node.html?nsc_true_listId_www_s201_b9233_tsId_BBK01.ED0439_420</vt:lpstr>
      <vt:lpstr>'FE Source'!its_details_value_node.html?nsc_true_listId_www_s201_b9233_tsId_BBK01.ED0439_421</vt:lpstr>
      <vt:lpstr>'FE Source'!its_details_value_node.html?nsc_true_listId_www_s201_b9233_tsId_BBK01.ED0439_422</vt:lpstr>
      <vt:lpstr>'FE Source'!its_details_value_node.html?nsc_true_listId_www_s201_b9233_tsId_BBK01.ED0439_423</vt:lpstr>
      <vt:lpstr>'FE Source'!its_details_value_node.html?nsc_true_listId_www_s201_b9233_tsId_BBK01.ED0439_424</vt:lpstr>
      <vt:lpstr>'FE Source'!its_details_value_node.html?nsc_true_listId_www_s201_b9233_tsId_BBK01.ED0439_425</vt:lpstr>
      <vt:lpstr>'FE Source'!its_details_value_node.html?nsc_true_listId_www_s201_b9233_tsId_BBK01.ED0439_426</vt:lpstr>
      <vt:lpstr>'FE Source'!its_details_value_node.html?nsc_true_listId_www_s201_b9233_tsId_BBK01.ED0439_427</vt:lpstr>
      <vt:lpstr>'FE Source'!its_details_value_node.html?nsc_true_listId_www_s201_b9233_tsId_BBK01.ED0439_428</vt:lpstr>
      <vt:lpstr>'FE Source'!its_details_value_node.html?nsc_true_listId_www_s201_b9233_tsId_BBK01.ED0439_429</vt:lpstr>
      <vt:lpstr>'FE Source'!its_details_value_node.html?nsc_true_listId_www_s201_b9233_tsId_BBK01.ED0439_43</vt:lpstr>
      <vt:lpstr>'FE Source'!its_details_value_node.html?nsc_true_listId_www_s201_b9233_tsId_BBK01.ED0439_430</vt:lpstr>
      <vt:lpstr>'FE Source'!its_details_value_node.html?nsc_true_listId_www_s201_b9233_tsId_BBK01.ED0439_431</vt:lpstr>
      <vt:lpstr>'FE Source'!its_details_value_node.html?nsc_true_listId_www_s201_b9233_tsId_BBK01.ED0439_432</vt:lpstr>
      <vt:lpstr>'FE Source'!its_details_value_node.html?nsc_true_listId_www_s201_b9233_tsId_BBK01.ED0439_433</vt:lpstr>
      <vt:lpstr>'FE Source'!its_details_value_node.html?nsc_true_listId_www_s201_b9233_tsId_BBK01.ED0439_434</vt:lpstr>
      <vt:lpstr>'FE Source'!its_details_value_node.html?nsc_true_listId_www_s201_b9233_tsId_BBK01.ED0439_435</vt:lpstr>
      <vt:lpstr>'FE Source'!its_details_value_node.html?nsc_true_listId_www_s201_b9233_tsId_BBK01.ED0439_436</vt:lpstr>
      <vt:lpstr>'FE Source'!its_details_value_node.html?nsc_true_listId_www_s201_b9233_tsId_BBK01.ED0439_437</vt:lpstr>
      <vt:lpstr>'FE Source'!its_details_value_node.html?nsc_true_listId_www_s201_b9233_tsId_BBK01.ED0439_438</vt:lpstr>
      <vt:lpstr>'FE Source'!its_details_value_node.html?nsc_true_listId_www_s201_b9233_tsId_BBK01.ED0439_439</vt:lpstr>
      <vt:lpstr>'FE Source'!its_details_value_node.html?nsc_true_listId_www_s201_b9233_tsId_BBK01.ED0439_44</vt:lpstr>
      <vt:lpstr>'FE Source'!its_details_value_node.html?nsc_true_listId_www_s201_b9233_tsId_BBK01.ED0439_440</vt:lpstr>
      <vt:lpstr>'FE Source'!its_details_value_node.html?nsc_true_listId_www_s201_b9233_tsId_BBK01.ED0439_441</vt:lpstr>
      <vt:lpstr>'FE Source'!its_details_value_node.html?nsc_true_listId_www_s201_b9233_tsId_BBK01.ED0439_442</vt:lpstr>
      <vt:lpstr>'FE Source'!its_details_value_node.html?nsc_true_listId_www_s201_b9233_tsId_BBK01.ED0439_443</vt:lpstr>
      <vt:lpstr>'FE Source'!its_details_value_node.html?nsc_true_listId_www_s201_b9233_tsId_BBK01.ED0439_444</vt:lpstr>
      <vt:lpstr>'FE Source'!its_details_value_node.html?nsc_true_listId_www_s201_b9233_tsId_BBK01.ED0439_445</vt:lpstr>
      <vt:lpstr>'FE Source'!its_details_value_node.html?nsc_true_listId_www_s201_b9233_tsId_BBK01.ED0439_446</vt:lpstr>
      <vt:lpstr>'FE Source'!its_details_value_node.html?nsc_true_listId_www_s201_b9233_tsId_BBK01.ED0439_447</vt:lpstr>
      <vt:lpstr>'FE Source'!its_details_value_node.html?nsc_true_listId_www_s201_b9233_tsId_BBK01.ED0439_448</vt:lpstr>
      <vt:lpstr>'FE Source'!its_details_value_node.html?nsc_true_listId_www_s201_b9233_tsId_BBK01.ED0439_449</vt:lpstr>
      <vt:lpstr>'FE Source'!its_details_value_node.html?nsc_true_listId_www_s201_b9233_tsId_BBK01.ED0439_45</vt:lpstr>
      <vt:lpstr>'FE Source'!its_details_value_node.html?nsc_true_listId_www_s201_b9233_tsId_BBK01.ED0439_450</vt:lpstr>
      <vt:lpstr>'FE Source'!its_details_value_node.html?nsc_true_listId_www_s201_b9233_tsId_BBK01.ED0439_451</vt:lpstr>
      <vt:lpstr>'FE Source'!its_details_value_node.html?nsc_true_listId_www_s201_b9233_tsId_BBK01.ED0439_452</vt:lpstr>
      <vt:lpstr>'FE Source'!its_details_value_node.html?nsc_true_listId_www_s201_b9233_tsId_BBK01.ED0439_453</vt:lpstr>
      <vt:lpstr>'FE Source'!its_details_value_node.html?nsc_true_listId_www_s201_b9233_tsId_BBK01.ED0439_454</vt:lpstr>
      <vt:lpstr>'FE Source'!its_details_value_node.html?nsc_true_listId_www_s201_b9233_tsId_BBK01.ED0439_455</vt:lpstr>
      <vt:lpstr>'FE Source'!its_details_value_node.html?nsc_true_listId_www_s201_b9233_tsId_BBK01.ED0439_456</vt:lpstr>
      <vt:lpstr>'FE Source'!its_details_value_node.html?nsc_true_listId_www_s201_b9233_tsId_BBK01.ED0439_457</vt:lpstr>
      <vt:lpstr>'FE Source'!its_details_value_node.html?nsc_true_listId_www_s201_b9233_tsId_BBK01.ED0439_458</vt:lpstr>
      <vt:lpstr>'FE Source'!its_details_value_node.html?nsc_true_listId_www_s201_b9233_tsId_BBK01.ED0439_459</vt:lpstr>
      <vt:lpstr>'FE Source'!its_details_value_node.html?nsc_true_listId_www_s201_b9233_tsId_BBK01.ED0439_46</vt:lpstr>
      <vt:lpstr>'FE Source'!its_details_value_node.html?nsc_true_listId_www_s201_b9233_tsId_BBK01.ED0439_460</vt:lpstr>
      <vt:lpstr>'FE Source'!its_details_value_node.html?nsc_true_listId_www_s201_b9233_tsId_BBK01.ED0439_461</vt:lpstr>
      <vt:lpstr>'FE Source'!its_details_value_node.html?nsc_true_listId_www_s201_b9233_tsId_BBK01.ED0439_462</vt:lpstr>
      <vt:lpstr>'FE Source'!its_details_value_node.html?nsc_true_listId_www_s201_b9233_tsId_BBK01.ED0439_463</vt:lpstr>
      <vt:lpstr>'FE Source'!its_details_value_node.html?nsc_true_listId_www_s201_b9233_tsId_BBK01.ED0439_464</vt:lpstr>
      <vt:lpstr>'FE Source'!its_details_value_node.html?nsc_true_listId_www_s201_b9233_tsId_BBK01.ED0439_465</vt:lpstr>
      <vt:lpstr>'FE Source'!its_details_value_node.html?nsc_true_listId_www_s201_b9233_tsId_BBK01.ED0439_466</vt:lpstr>
      <vt:lpstr>'FE Source'!its_details_value_node.html?nsc_true_listId_www_s201_b9233_tsId_BBK01.ED0439_467</vt:lpstr>
      <vt:lpstr>'FE Source'!its_details_value_node.html?nsc_true_listId_www_s201_b9233_tsId_BBK01.ED0439_468</vt:lpstr>
      <vt:lpstr>'FE Source'!its_details_value_node.html?nsc_true_listId_www_s201_b9233_tsId_BBK01.ED0439_469</vt:lpstr>
      <vt:lpstr>'FE Source'!its_details_value_node.html?nsc_true_listId_www_s201_b9233_tsId_BBK01.ED0439_47</vt:lpstr>
      <vt:lpstr>'FE Source'!its_details_value_node.html?nsc_true_listId_www_s201_b9233_tsId_BBK01.ED0439_470</vt:lpstr>
      <vt:lpstr>'FE Source'!its_details_value_node.html?nsc_true_listId_www_s201_b9233_tsId_BBK01.ED0439_471</vt:lpstr>
      <vt:lpstr>'FE Source'!its_details_value_node.html?nsc_true_listId_www_s201_b9233_tsId_BBK01.ED0439_472</vt:lpstr>
      <vt:lpstr>'FE Source'!its_details_value_node.html?nsc_true_listId_www_s201_b9233_tsId_BBK01.ED0439_473</vt:lpstr>
      <vt:lpstr>'FE Source'!its_details_value_node.html?nsc_true_listId_www_s201_b9233_tsId_BBK01.ED0439_474</vt:lpstr>
      <vt:lpstr>'FE Source'!its_details_value_node.html?nsc_true_listId_www_s201_b9233_tsId_BBK01.ED0439_475</vt:lpstr>
      <vt:lpstr>'FE Source'!its_details_value_node.html?nsc_true_listId_www_s201_b9233_tsId_BBK01.ED0439_476</vt:lpstr>
      <vt:lpstr>'FE Source'!its_details_value_node.html?nsc_true_listId_www_s201_b9233_tsId_BBK01.ED0439_477</vt:lpstr>
      <vt:lpstr>'FE Source'!its_details_value_node.html?nsc_true_listId_www_s201_b9233_tsId_BBK01.ED0439_478</vt:lpstr>
      <vt:lpstr>'FE Source'!its_details_value_node.html?nsc_true_listId_www_s201_b9233_tsId_BBK01.ED0439_479</vt:lpstr>
      <vt:lpstr>'FE Source'!its_details_value_node.html?nsc_true_listId_www_s201_b9233_tsId_BBK01.ED0439_48</vt:lpstr>
      <vt:lpstr>'FE Source'!its_details_value_node.html?nsc_true_listId_www_s201_b9233_tsId_BBK01.ED0439_480</vt:lpstr>
      <vt:lpstr>'FE Source'!its_details_value_node.html?nsc_true_listId_www_s201_b9233_tsId_BBK01.ED0439_481</vt:lpstr>
      <vt:lpstr>'FE Source'!its_details_value_node.html?nsc_true_listId_www_s201_b9233_tsId_BBK01.ED0439_482</vt:lpstr>
      <vt:lpstr>'FE Source'!its_details_value_node.html?nsc_true_listId_www_s201_b9233_tsId_BBK01.ED0439_483</vt:lpstr>
      <vt:lpstr>'FE Source'!its_details_value_node.html?nsc_true_listId_www_s201_b9233_tsId_BBK01.ED0439_484</vt:lpstr>
      <vt:lpstr>'FE Source'!its_details_value_node.html?nsc_true_listId_www_s201_b9233_tsId_BBK01.ED0439_485</vt:lpstr>
      <vt:lpstr>'FE Source'!its_details_value_node.html?nsc_true_listId_www_s201_b9233_tsId_BBK01.ED0439_486</vt:lpstr>
      <vt:lpstr>'FE Source'!its_details_value_node.html?nsc_true_listId_www_s201_b9233_tsId_BBK01.ED0439_487</vt:lpstr>
      <vt:lpstr>'FE Source'!its_details_value_node.html?nsc_true_listId_www_s201_b9233_tsId_BBK01.ED0439_488</vt:lpstr>
      <vt:lpstr>'FE Source'!its_details_value_node.html?nsc_true_listId_www_s201_b9233_tsId_BBK01.ED0439_489</vt:lpstr>
      <vt:lpstr>'FE Source'!its_details_value_node.html?nsc_true_listId_www_s201_b9233_tsId_BBK01.ED0439_49</vt:lpstr>
      <vt:lpstr>'FE Source'!its_details_value_node.html?nsc_true_listId_www_s201_b9233_tsId_BBK01.ED0439_490</vt:lpstr>
      <vt:lpstr>'FE Source'!its_details_value_node.html?nsc_true_listId_www_s201_b9233_tsId_BBK01.ED0439_491</vt:lpstr>
      <vt:lpstr>'FE Source'!its_details_value_node.html?nsc_true_listId_www_s201_b9233_tsId_BBK01.ED0439_492</vt:lpstr>
      <vt:lpstr>'FE Source'!its_details_value_node.html?nsc_true_listId_www_s201_b9233_tsId_BBK01.ED0439_493</vt:lpstr>
      <vt:lpstr>'FE Source'!its_details_value_node.html?nsc_true_listId_www_s201_b9233_tsId_BBK01.ED0439_494</vt:lpstr>
      <vt:lpstr>'FE Source'!its_details_value_node.html?nsc_true_listId_www_s201_b9233_tsId_BBK01.ED0439_495</vt:lpstr>
      <vt:lpstr>'FE Source'!its_details_value_node.html?nsc_true_listId_www_s201_b9233_tsId_BBK01.ED0439_496</vt:lpstr>
      <vt:lpstr>'FE Source'!its_details_value_node.html?nsc_true_listId_www_s201_b9233_tsId_BBK01.ED0439_497</vt:lpstr>
      <vt:lpstr>'FE Source'!its_details_value_node.html?nsc_true_listId_www_s201_b9233_tsId_BBK01.ED0439_498</vt:lpstr>
      <vt:lpstr>'FE Source'!its_details_value_node.html?nsc_true_listId_www_s201_b9233_tsId_BBK01.ED0439_499</vt:lpstr>
      <vt:lpstr>'FE Source'!its_details_value_node.html?nsc_true_listId_www_s201_b9233_tsId_BBK01.ED0439_5</vt:lpstr>
      <vt:lpstr>'FE Source'!its_details_value_node.html?nsc_true_listId_www_s201_b9233_tsId_BBK01.ED0439_50</vt:lpstr>
      <vt:lpstr>'FE Source'!its_details_value_node.html?nsc_true_listId_www_s201_b9233_tsId_BBK01.ED0439_500</vt:lpstr>
      <vt:lpstr>'FE Source'!its_details_value_node.html?nsc_true_listId_www_s201_b9233_tsId_BBK01.ED0439_501</vt:lpstr>
      <vt:lpstr>'FE Source'!its_details_value_node.html?nsc_true_listId_www_s201_b9233_tsId_BBK01.ED0439_502</vt:lpstr>
      <vt:lpstr>'FE Source'!its_details_value_node.html?nsc_true_listId_www_s201_b9233_tsId_BBK01.ED0439_503</vt:lpstr>
      <vt:lpstr>'FE Source'!its_details_value_node.html?nsc_true_listId_www_s201_b9233_tsId_BBK01.ED0439_504</vt:lpstr>
      <vt:lpstr>'FE Source'!its_details_value_node.html?nsc_true_listId_www_s201_b9233_tsId_BBK01.ED0439_505</vt:lpstr>
      <vt:lpstr>'FE Source'!its_details_value_node.html?nsc_true_listId_www_s201_b9233_tsId_BBK01.ED0439_506</vt:lpstr>
      <vt:lpstr>'FE Source'!its_details_value_node.html?nsc_true_listId_www_s201_b9233_tsId_BBK01.ED0439_507</vt:lpstr>
      <vt:lpstr>'FE Source'!its_details_value_node.html?nsc_true_listId_www_s201_b9233_tsId_BBK01.ED0439_508</vt:lpstr>
      <vt:lpstr>'FE Source'!its_details_value_node.html?nsc_true_listId_www_s201_b9233_tsId_BBK01.ED0439_509</vt:lpstr>
      <vt:lpstr>'FE Source'!its_details_value_node.html?nsc_true_listId_www_s201_b9233_tsId_BBK01.ED0439_51</vt:lpstr>
      <vt:lpstr>'FE Source'!its_details_value_node.html?nsc_true_listId_www_s201_b9233_tsId_BBK01.ED0439_510</vt:lpstr>
      <vt:lpstr>'FE Source'!its_details_value_node.html?nsc_true_listId_www_s201_b9233_tsId_BBK01.ED0439_511</vt:lpstr>
      <vt:lpstr>'FE Source'!its_details_value_node.html?nsc_true_listId_www_s201_b9233_tsId_BBK01.ED0439_512</vt:lpstr>
      <vt:lpstr>'FE Source'!its_details_value_node.html?nsc_true_listId_www_s201_b9233_tsId_BBK01.ED0439_513</vt:lpstr>
      <vt:lpstr>'FE Source'!its_details_value_node.html?nsc_true_listId_www_s201_b9233_tsId_BBK01.ED0439_514</vt:lpstr>
      <vt:lpstr>'FE Source'!its_details_value_node.html?nsc_true_listId_www_s201_b9233_tsId_BBK01.ED0439_515</vt:lpstr>
      <vt:lpstr>'FE Source'!its_details_value_node.html?nsc_true_listId_www_s201_b9233_tsId_BBK01.ED0439_516</vt:lpstr>
      <vt:lpstr>'FE Source'!its_details_value_node.html?nsc_true_listId_www_s201_b9233_tsId_BBK01.ED0439_517</vt:lpstr>
      <vt:lpstr>'FE Source'!its_details_value_node.html?nsc_true_listId_www_s201_b9233_tsId_BBK01.ED0439_518</vt:lpstr>
      <vt:lpstr>'FE Source'!its_details_value_node.html?nsc_true_listId_www_s201_b9233_tsId_BBK01.ED0439_519</vt:lpstr>
      <vt:lpstr>'FE Source'!its_details_value_node.html?nsc_true_listId_www_s201_b9233_tsId_BBK01.ED0439_52</vt:lpstr>
      <vt:lpstr>'FE Source'!its_details_value_node.html?nsc_true_listId_www_s201_b9233_tsId_BBK01.ED0439_520</vt:lpstr>
      <vt:lpstr>'FE Source'!its_details_value_node.html?nsc_true_listId_www_s201_b9233_tsId_BBK01.ED0439_521</vt:lpstr>
      <vt:lpstr>'FE Source'!its_details_value_node.html?nsc_true_listId_www_s201_b9233_tsId_BBK01.ED0439_522</vt:lpstr>
      <vt:lpstr>'FE Source'!its_details_value_node.html?nsc_true_listId_www_s201_b9233_tsId_BBK01.ED0439_523</vt:lpstr>
      <vt:lpstr>'FE Source'!its_details_value_node.html?nsc_true_listId_www_s201_b9233_tsId_BBK01.ED0439_524</vt:lpstr>
      <vt:lpstr>'FE Source'!its_details_value_node.html?nsc_true_listId_www_s201_b9233_tsId_BBK01.ED0439_525</vt:lpstr>
      <vt:lpstr>'FE Source'!its_details_value_node.html?nsc_true_listId_www_s201_b9233_tsId_BBK01.ED0439_526</vt:lpstr>
      <vt:lpstr>'FE Source'!its_details_value_node.html?nsc_true_listId_www_s201_b9233_tsId_BBK01.ED0439_527</vt:lpstr>
      <vt:lpstr>'FE Source'!its_details_value_node.html?nsc_true_listId_www_s201_b9233_tsId_BBK01.ED0439_528</vt:lpstr>
      <vt:lpstr>'FE Source'!its_details_value_node.html?nsc_true_listId_www_s201_b9233_tsId_BBK01.ED0439_529</vt:lpstr>
      <vt:lpstr>'FE Source'!its_details_value_node.html?nsc_true_listId_www_s201_b9233_tsId_BBK01.ED0439_53</vt:lpstr>
      <vt:lpstr>'FE Source'!its_details_value_node.html?nsc_true_listId_www_s201_b9233_tsId_BBK01.ED0439_530</vt:lpstr>
      <vt:lpstr>'FE Source'!its_details_value_node.html?nsc_true_listId_www_s201_b9233_tsId_BBK01.ED0439_531</vt:lpstr>
      <vt:lpstr>'FE Source'!its_details_value_node.html?nsc_true_listId_www_s201_b9233_tsId_BBK01.ED0439_532</vt:lpstr>
      <vt:lpstr>'FE Source'!its_details_value_node.html?nsc_true_listId_www_s201_b9233_tsId_BBK01.ED0439_533</vt:lpstr>
      <vt:lpstr>'FE Source'!its_details_value_node.html?nsc_true_listId_www_s201_b9233_tsId_BBK01.ED0439_534</vt:lpstr>
      <vt:lpstr>'FE Source'!its_details_value_node.html?nsc_true_listId_www_s201_b9233_tsId_BBK01.ED0439_535</vt:lpstr>
      <vt:lpstr>'FE Source'!its_details_value_node.html?nsc_true_listId_www_s201_b9233_tsId_BBK01.ED0439_536</vt:lpstr>
      <vt:lpstr>'FE Source'!its_details_value_node.html?nsc_true_listId_www_s201_b9233_tsId_BBK01.ED0439_537</vt:lpstr>
      <vt:lpstr>'FE Source'!its_details_value_node.html?nsc_true_listId_www_s201_b9233_tsId_BBK01.ED0439_538</vt:lpstr>
      <vt:lpstr>'FE Source'!its_details_value_node.html?nsc_true_listId_www_s201_b9233_tsId_BBK01.ED0439_539</vt:lpstr>
      <vt:lpstr>'FE Source'!its_details_value_node.html?nsc_true_listId_www_s201_b9233_tsId_BBK01.ED0439_54</vt:lpstr>
      <vt:lpstr>'FE Source'!its_details_value_node.html?nsc_true_listId_www_s201_b9233_tsId_BBK01.ED0439_540</vt:lpstr>
      <vt:lpstr>'FE Source'!its_details_value_node.html?nsc_true_listId_www_s201_b9233_tsId_BBK01.ED0439_541</vt:lpstr>
      <vt:lpstr>'FE Source'!its_details_value_node.html?nsc_true_listId_www_s201_b9233_tsId_BBK01.ED0439_542</vt:lpstr>
      <vt:lpstr>'FE Source'!its_details_value_node.html?nsc_true_listId_www_s201_b9233_tsId_BBK01.ED0439_543</vt:lpstr>
      <vt:lpstr>'FE Source'!its_details_value_node.html?nsc_true_listId_www_s201_b9233_tsId_BBK01.ED0439_544</vt:lpstr>
      <vt:lpstr>'FE Source'!its_details_value_node.html?nsc_true_listId_www_s201_b9233_tsId_BBK01.ED0439_545</vt:lpstr>
      <vt:lpstr>'FE Source'!its_details_value_node.html?nsc_true_listId_www_s201_b9233_tsId_BBK01.ED0439_546</vt:lpstr>
      <vt:lpstr>'FE Source'!its_details_value_node.html?nsc_true_listId_www_s201_b9233_tsId_BBK01.ED0439_547</vt:lpstr>
      <vt:lpstr>'FE Source'!its_details_value_node.html?nsc_true_listId_www_s201_b9233_tsId_BBK01.ED0439_548</vt:lpstr>
      <vt:lpstr>'FE Source'!its_details_value_node.html?nsc_true_listId_www_s201_b9233_tsId_BBK01.ED0439_549</vt:lpstr>
      <vt:lpstr>'FE Source'!its_details_value_node.html?nsc_true_listId_www_s201_b9233_tsId_BBK01.ED0439_55</vt:lpstr>
      <vt:lpstr>'FE Source'!its_details_value_node.html?nsc_true_listId_www_s201_b9233_tsId_BBK01.ED0439_550</vt:lpstr>
      <vt:lpstr>'FE Source'!its_details_value_node.html?nsc_true_listId_www_s201_b9233_tsId_BBK01.ED0439_551</vt:lpstr>
      <vt:lpstr>'FE Source'!its_details_value_node.html?nsc_true_listId_www_s201_b9233_tsId_BBK01.ED0439_552</vt:lpstr>
      <vt:lpstr>'FE Source'!its_details_value_node.html?nsc_true_listId_www_s201_b9233_tsId_BBK01.ED0439_553</vt:lpstr>
      <vt:lpstr>'FE Source'!its_details_value_node.html?nsc_true_listId_www_s201_b9233_tsId_BBK01.ED0439_554</vt:lpstr>
      <vt:lpstr>'FE Source'!its_details_value_node.html?nsc_true_listId_www_s201_b9233_tsId_BBK01.ED0439_555</vt:lpstr>
      <vt:lpstr>'FE Source'!its_details_value_node.html?nsc_true_listId_www_s201_b9233_tsId_BBK01.ED0439_556</vt:lpstr>
      <vt:lpstr>'FE Source'!its_details_value_node.html?nsc_true_listId_www_s201_b9233_tsId_BBK01.ED0439_557</vt:lpstr>
      <vt:lpstr>'FE Source'!its_details_value_node.html?nsc_true_listId_www_s201_b9233_tsId_BBK01.ED0439_558</vt:lpstr>
      <vt:lpstr>'FE Source'!its_details_value_node.html?nsc_true_listId_www_s201_b9233_tsId_BBK01.ED0439_559</vt:lpstr>
      <vt:lpstr>'FE Source'!its_details_value_node.html?nsc_true_listId_www_s201_b9233_tsId_BBK01.ED0439_56</vt:lpstr>
      <vt:lpstr>'FE Source'!its_details_value_node.html?nsc_true_listId_www_s201_b9233_tsId_BBK01.ED0439_560</vt:lpstr>
      <vt:lpstr>'FE Source'!its_details_value_node.html?nsc_true_listId_www_s201_b9233_tsId_BBK01.ED0439_561</vt:lpstr>
      <vt:lpstr>'FE Source'!its_details_value_node.html?nsc_true_listId_www_s201_b9233_tsId_BBK01.ED0439_562</vt:lpstr>
      <vt:lpstr>'FE Source'!its_details_value_node.html?nsc_true_listId_www_s201_b9233_tsId_BBK01.ED0439_563</vt:lpstr>
      <vt:lpstr>'FE Source'!its_details_value_node.html?nsc_true_listId_www_s201_b9233_tsId_BBK01.ED0439_564</vt:lpstr>
      <vt:lpstr>'FE Source'!its_details_value_node.html?nsc_true_listId_www_s201_b9233_tsId_BBK01.ED0439_565</vt:lpstr>
      <vt:lpstr>'FE Source'!its_details_value_node.html?nsc_true_listId_www_s201_b9233_tsId_BBK01.ED0439_566</vt:lpstr>
      <vt:lpstr>'FE Source'!its_details_value_node.html?nsc_true_listId_www_s201_b9233_tsId_BBK01.ED0439_567</vt:lpstr>
      <vt:lpstr>'FE Source'!its_details_value_node.html?nsc_true_listId_www_s201_b9233_tsId_BBK01.ED0439_568</vt:lpstr>
      <vt:lpstr>'FE Source'!its_details_value_node.html?nsc_true_listId_www_s201_b9233_tsId_BBK01.ED0439_569</vt:lpstr>
      <vt:lpstr>'FE Source'!its_details_value_node.html?nsc_true_listId_www_s201_b9233_tsId_BBK01.ED0439_57</vt:lpstr>
      <vt:lpstr>'FE Source'!its_details_value_node.html?nsc_true_listId_www_s201_b9233_tsId_BBK01.ED0439_570</vt:lpstr>
      <vt:lpstr>'FE Source'!its_details_value_node.html?nsc_true_listId_www_s201_b9233_tsId_BBK01.ED0439_571</vt:lpstr>
      <vt:lpstr>'FE Source'!its_details_value_node.html?nsc_true_listId_www_s201_b9233_tsId_BBK01.ED0439_572</vt:lpstr>
      <vt:lpstr>'FE Source'!its_details_value_node.html?nsc_true_listId_www_s201_b9233_tsId_BBK01.ED0439_573</vt:lpstr>
      <vt:lpstr>'FE Source'!its_details_value_node.html?nsc_true_listId_www_s201_b9233_tsId_BBK01.ED0439_574</vt:lpstr>
      <vt:lpstr>'FE Source'!its_details_value_node.html?nsc_true_listId_www_s201_b9233_tsId_BBK01.ED0439_575</vt:lpstr>
      <vt:lpstr>'FE Source'!its_details_value_node.html?nsc_true_listId_www_s201_b9233_tsId_BBK01.ED0439_576</vt:lpstr>
      <vt:lpstr>'FE Source'!its_details_value_node.html?nsc_true_listId_www_s201_b9233_tsId_BBK01.ED0439_577</vt:lpstr>
      <vt:lpstr>'FE Source'!its_details_value_node.html?nsc_true_listId_www_s201_b9233_tsId_BBK01.ED0439_578</vt:lpstr>
      <vt:lpstr>'FE Source'!its_details_value_node.html?nsc_true_listId_www_s201_b9233_tsId_BBK01.ED0439_579</vt:lpstr>
      <vt:lpstr>'FE Source'!its_details_value_node.html?nsc_true_listId_www_s201_b9233_tsId_BBK01.ED0439_58</vt:lpstr>
      <vt:lpstr>'FE Source'!its_details_value_node.html?nsc_true_listId_www_s201_b9233_tsId_BBK01.ED0439_580</vt:lpstr>
      <vt:lpstr>'FE Source'!its_details_value_node.html?nsc_true_listId_www_s201_b9233_tsId_BBK01.ED0439_581</vt:lpstr>
      <vt:lpstr>'FE Source'!its_details_value_node.html?nsc_true_listId_www_s201_b9233_tsId_BBK01.ED0439_582</vt:lpstr>
      <vt:lpstr>'FE Source'!its_details_value_node.html?nsc_true_listId_www_s201_b9233_tsId_BBK01.ED0439_583</vt:lpstr>
      <vt:lpstr>'FE Source'!its_details_value_node.html?nsc_true_listId_www_s201_b9233_tsId_BBK01.ED0439_584</vt:lpstr>
      <vt:lpstr>'FE Source'!its_details_value_node.html?nsc_true_listId_www_s201_b9233_tsId_BBK01.ED0439_585</vt:lpstr>
      <vt:lpstr>'FE Source'!its_details_value_node.html?nsc_true_listId_www_s201_b9233_tsId_BBK01.ED0439_586</vt:lpstr>
      <vt:lpstr>'FE Source'!its_details_value_node.html?nsc_true_listId_www_s201_b9233_tsId_BBK01.ED0439_587</vt:lpstr>
      <vt:lpstr>'FE Source'!its_details_value_node.html?nsc_true_listId_www_s201_b9233_tsId_BBK01.ED0439_588</vt:lpstr>
      <vt:lpstr>'FE Source'!its_details_value_node.html?nsc_true_listId_www_s201_b9233_tsId_BBK01.ED0439_589</vt:lpstr>
      <vt:lpstr>'FE Source'!its_details_value_node.html?nsc_true_listId_www_s201_b9233_tsId_BBK01.ED0439_59</vt:lpstr>
      <vt:lpstr>'FE Source'!its_details_value_node.html?nsc_true_listId_www_s201_b9233_tsId_BBK01.ED0439_590</vt:lpstr>
      <vt:lpstr>'FE Source'!its_details_value_node.html?nsc_true_listId_www_s201_b9233_tsId_BBK01.ED0439_591</vt:lpstr>
      <vt:lpstr>'FE Source'!its_details_value_node.html?nsc_true_listId_www_s201_b9233_tsId_BBK01.ED0439_592</vt:lpstr>
      <vt:lpstr>'FE Source'!its_details_value_node.html?nsc_true_listId_www_s201_b9233_tsId_BBK01.ED0439_593</vt:lpstr>
      <vt:lpstr>'FE Source'!its_details_value_node.html?nsc_true_listId_www_s201_b9233_tsId_BBK01.ED0439_594</vt:lpstr>
      <vt:lpstr>'FE Source'!its_details_value_node.html?nsc_true_listId_www_s201_b9233_tsId_BBK01.ED0439_595</vt:lpstr>
      <vt:lpstr>'FE Source'!its_details_value_node.html?nsc_true_listId_www_s201_b9233_tsId_BBK01.ED0439_596</vt:lpstr>
      <vt:lpstr>'FE Source'!its_details_value_node.html?nsc_true_listId_www_s201_b9233_tsId_BBK01.ED0439_597</vt:lpstr>
      <vt:lpstr>'FE Source'!its_details_value_node.html?nsc_true_listId_www_s201_b9233_tsId_BBK01.ED0439_598</vt:lpstr>
      <vt:lpstr>'FE Source'!its_details_value_node.html?nsc_true_listId_www_s201_b9233_tsId_BBK01.ED0439_599</vt:lpstr>
      <vt:lpstr>'FE Source'!its_details_value_node.html?nsc_true_listId_www_s201_b9233_tsId_BBK01.ED0439_6</vt:lpstr>
      <vt:lpstr>'FE Source'!its_details_value_node.html?nsc_true_listId_www_s201_b9233_tsId_BBK01.ED0439_60</vt:lpstr>
      <vt:lpstr>'FE Source'!its_details_value_node.html?nsc_true_listId_www_s201_b9233_tsId_BBK01.ED0439_600</vt:lpstr>
      <vt:lpstr>'FE Source'!its_details_value_node.html?nsc_true_listId_www_s201_b9233_tsId_BBK01.ED0439_601</vt:lpstr>
      <vt:lpstr>'FE Source'!its_details_value_node.html?nsc_true_listId_www_s201_b9233_tsId_BBK01.ED0439_602</vt:lpstr>
      <vt:lpstr>'FE Source'!its_details_value_node.html?nsc_true_listId_www_s201_b9233_tsId_BBK01.ED0439_603</vt:lpstr>
      <vt:lpstr>'FE Source'!its_details_value_node.html?nsc_true_listId_www_s201_b9233_tsId_BBK01.ED0439_604</vt:lpstr>
      <vt:lpstr>'FE Source'!its_details_value_node.html?nsc_true_listId_www_s201_b9233_tsId_BBK01.ED0439_605</vt:lpstr>
      <vt:lpstr>'FE Source'!its_details_value_node.html?nsc_true_listId_www_s201_b9233_tsId_BBK01.ED0439_606</vt:lpstr>
      <vt:lpstr>'FE Source'!its_details_value_node.html?nsc_true_listId_www_s201_b9233_tsId_BBK01.ED0439_607</vt:lpstr>
      <vt:lpstr>'FE Source'!its_details_value_node.html?nsc_true_listId_www_s201_b9233_tsId_BBK01.ED0439_608</vt:lpstr>
      <vt:lpstr>'FE Source'!its_details_value_node.html?nsc_true_listId_www_s201_b9233_tsId_BBK01.ED0439_609</vt:lpstr>
      <vt:lpstr>'FE Source'!its_details_value_node.html?nsc_true_listId_www_s201_b9233_tsId_BBK01.ED0439_61</vt:lpstr>
      <vt:lpstr>'FE Source'!its_details_value_node.html?nsc_true_listId_www_s201_b9233_tsId_BBK01.ED0439_610</vt:lpstr>
      <vt:lpstr>'FE Source'!its_details_value_node.html?nsc_true_listId_www_s201_b9233_tsId_BBK01.ED0439_611</vt:lpstr>
      <vt:lpstr>'FE Source'!its_details_value_node.html?nsc_true_listId_www_s201_b9233_tsId_BBK01.ED0439_612</vt:lpstr>
      <vt:lpstr>'FE Source'!its_details_value_node.html?nsc_true_listId_www_s201_b9233_tsId_BBK01.ED0439_613</vt:lpstr>
      <vt:lpstr>'FE Source'!its_details_value_node.html?nsc_true_listId_www_s201_b9233_tsId_BBK01.ED0439_614</vt:lpstr>
      <vt:lpstr>'FE Source'!its_details_value_node.html?nsc_true_listId_www_s201_b9233_tsId_BBK01.ED0439_615</vt:lpstr>
      <vt:lpstr>'FE Source'!its_details_value_node.html?nsc_true_listId_www_s201_b9233_tsId_BBK01.ED0439_616</vt:lpstr>
      <vt:lpstr>'FE Source'!its_details_value_node.html?nsc_true_listId_www_s201_b9233_tsId_BBK01.ED0439_617</vt:lpstr>
      <vt:lpstr>'FE Source'!its_details_value_node.html?nsc_true_listId_www_s201_b9233_tsId_BBK01.ED0439_618</vt:lpstr>
      <vt:lpstr>'FE Source'!its_details_value_node.html?nsc_true_listId_www_s201_b9233_tsId_BBK01.ED0439_619</vt:lpstr>
      <vt:lpstr>'FE Source'!its_details_value_node.html?nsc_true_listId_www_s201_b9233_tsId_BBK01.ED0439_62</vt:lpstr>
      <vt:lpstr>'FE Source'!its_details_value_node.html?nsc_true_listId_www_s201_b9233_tsId_BBK01.ED0439_620</vt:lpstr>
      <vt:lpstr>'FE Source'!its_details_value_node.html?nsc_true_listId_www_s201_b9233_tsId_BBK01.ED0439_621</vt:lpstr>
      <vt:lpstr>'FE Source'!its_details_value_node.html?nsc_true_listId_www_s201_b9233_tsId_BBK01.ED0439_622</vt:lpstr>
      <vt:lpstr>'FE Source'!its_details_value_node.html?nsc_true_listId_www_s201_b9233_tsId_BBK01.ED0439_623</vt:lpstr>
      <vt:lpstr>'FE Source'!its_details_value_node.html?nsc_true_listId_www_s201_b9233_tsId_BBK01.ED0439_624</vt:lpstr>
      <vt:lpstr>'FE Source'!its_details_value_node.html?nsc_true_listId_www_s201_b9233_tsId_BBK01.ED0439_625</vt:lpstr>
      <vt:lpstr>'FE Source'!its_details_value_node.html?nsc_true_listId_www_s201_b9233_tsId_BBK01.ED0439_626</vt:lpstr>
      <vt:lpstr>'FE Source'!its_details_value_node.html?nsc_true_listId_www_s201_b9233_tsId_BBK01.ED0439_627</vt:lpstr>
      <vt:lpstr>'FE Source'!its_details_value_node.html?nsc_true_listId_www_s201_b9233_tsId_BBK01.ED0439_628</vt:lpstr>
      <vt:lpstr>'FE Source'!its_details_value_node.html?nsc_true_listId_www_s201_b9233_tsId_BBK01.ED0439_629</vt:lpstr>
      <vt:lpstr>'FE Source'!its_details_value_node.html?nsc_true_listId_www_s201_b9233_tsId_BBK01.ED0439_63</vt:lpstr>
      <vt:lpstr>'FE Source'!its_details_value_node.html?nsc_true_listId_www_s201_b9233_tsId_BBK01.ED0439_630</vt:lpstr>
      <vt:lpstr>'FE Source'!its_details_value_node.html?nsc_true_listId_www_s201_b9233_tsId_BBK01.ED0439_631</vt:lpstr>
      <vt:lpstr>'FE Source'!its_details_value_node.html?nsc_true_listId_www_s201_b9233_tsId_BBK01.ED0439_632</vt:lpstr>
      <vt:lpstr>'FE Source'!its_details_value_node.html?nsc_true_listId_www_s201_b9233_tsId_BBK01.ED0439_633</vt:lpstr>
      <vt:lpstr>'FE Source'!its_details_value_node.html?nsc_true_listId_www_s201_b9233_tsId_BBK01.ED0439_634</vt:lpstr>
      <vt:lpstr>'FE Source'!its_details_value_node.html?nsc_true_listId_www_s201_b9233_tsId_BBK01.ED0439_635</vt:lpstr>
      <vt:lpstr>'FE Source'!its_details_value_node.html?nsc_true_listId_www_s201_b9233_tsId_BBK01.ED0439_636</vt:lpstr>
      <vt:lpstr>'FE Source'!its_details_value_node.html?nsc_true_listId_www_s201_b9233_tsId_BBK01.ED0439_637</vt:lpstr>
      <vt:lpstr>'FE Source'!its_details_value_node.html?nsc_true_listId_www_s201_b9233_tsId_BBK01.ED0439_638</vt:lpstr>
      <vt:lpstr>'FE Source'!its_details_value_node.html?nsc_true_listId_www_s201_b9233_tsId_BBK01.ED0439_639</vt:lpstr>
      <vt:lpstr>'FE Source'!its_details_value_node.html?nsc_true_listId_www_s201_b9233_tsId_BBK01.ED0439_64</vt:lpstr>
      <vt:lpstr>'FE Source'!its_details_value_node.html?nsc_true_listId_www_s201_b9233_tsId_BBK01.ED0439_640</vt:lpstr>
      <vt:lpstr>'FE Source'!its_details_value_node.html?nsc_true_listId_www_s201_b9233_tsId_BBK01.ED0439_641</vt:lpstr>
      <vt:lpstr>'FE Source'!its_details_value_node.html?nsc_true_listId_www_s201_b9233_tsId_BBK01.ED0439_642</vt:lpstr>
      <vt:lpstr>'FE Source'!its_details_value_node.html?nsc_true_listId_www_s201_b9233_tsId_BBK01.ED0439_643</vt:lpstr>
      <vt:lpstr>'FE Source'!its_details_value_node.html?nsc_true_listId_www_s201_b9233_tsId_BBK01.ED0439_644</vt:lpstr>
      <vt:lpstr>'FE Source'!its_details_value_node.html?nsc_true_listId_www_s201_b9233_tsId_BBK01.ED0439_645</vt:lpstr>
      <vt:lpstr>'FE Source'!its_details_value_node.html?nsc_true_listId_www_s201_b9233_tsId_BBK01.ED0439_646</vt:lpstr>
      <vt:lpstr>'FE Source'!its_details_value_node.html?nsc_true_listId_www_s201_b9233_tsId_BBK01.ED0439_647</vt:lpstr>
      <vt:lpstr>'FE Source'!its_details_value_node.html?nsc_true_listId_www_s201_b9233_tsId_BBK01.ED0439_648</vt:lpstr>
      <vt:lpstr>'FE Source'!its_details_value_node.html?nsc_true_listId_www_s201_b9233_tsId_BBK01.ED0439_649</vt:lpstr>
      <vt:lpstr>'FE Source'!its_details_value_node.html?nsc_true_listId_www_s201_b9233_tsId_BBK01.ED0439_65</vt:lpstr>
      <vt:lpstr>'FE Source'!its_details_value_node.html?nsc_true_listId_www_s201_b9233_tsId_BBK01.ED0439_650</vt:lpstr>
      <vt:lpstr>'FE Source'!its_details_value_node.html?nsc_true_listId_www_s201_b9233_tsId_BBK01.ED0439_651</vt:lpstr>
      <vt:lpstr>'FE Source'!its_details_value_node.html?nsc_true_listId_www_s201_b9233_tsId_BBK01.ED0439_652</vt:lpstr>
      <vt:lpstr>'FE Source'!its_details_value_node.html?nsc_true_listId_www_s201_b9233_tsId_BBK01.ED0439_653</vt:lpstr>
      <vt:lpstr>'FE Source'!its_details_value_node.html?nsc_true_listId_www_s201_b9233_tsId_BBK01.ED0439_654</vt:lpstr>
      <vt:lpstr>'FE Source'!its_details_value_node.html?nsc_true_listId_www_s201_b9233_tsId_BBK01.ED0439_655</vt:lpstr>
      <vt:lpstr>'FE Source'!its_details_value_node.html?nsc_true_listId_www_s201_b9233_tsId_BBK01.ED0439_656</vt:lpstr>
      <vt:lpstr>'FE Source'!its_details_value_node.html?nsc_true_listId_www_s201_b9233_tsId_BBK01.ED0439_657</vt:lpstr>
      <vt:lpstr>'FE Source'!its_details_value_node.html?nsc_true_listId_www_s201_b9233_tsId_BBK01.ED0439_658</vt:lpstr>
      <vt:lpstr>'FE Source'!its_details_value_node.html?nsc_true_listId_www_s201_b9233_tsId_BBK01.ED0439_659</vt:lpstr>
      <vt:lpstr>'FE Source'!its_details_value_node.html?nsc_true_listId_www_s201_b9233_tsId_BBK01.ED0439_66</vt:lpstr>
      <vt:lpstr>'FE Source'!its_details_value_node.html?nsc_true_listId_www_s201_b9233_tsId_BBK01.ED0439_660</vt:lpstr>
      <vt:lpstr>'FE Source'!its_details_value_node.html?nsc_true_listId_www_s201_b9233_tsId_BBK01.ED0439_661</vt:lpstr>
      <vt:lpstr>'FE Source'!its_details_value_node.html?nsc_true_listId_www_s201_b9233_tsId_BBK01.ED0439_662</vt:lpstr>
      <vt:lpstr>'FE Source'!its_details_value_node.html?nsc_true_listId_www_s201_b9233_tsId_BBK01.ED0439_663</vt:lpstr>
      <vt:lpstr>'FE Source'!its_details_value_node.html?nsc_true_listId_www_s201_b9233_tsId_BBK01.ED0439_664</vt:lpstr>
      <vt:lpstr>'FE Source'!its_details_value_node.html?nsc_true_listId_www_s201_b9233_tsId_BBK01.ED0439_665</vt:lpstr>
      <vt:lpstr>'FE Source'!its_details_value_node.html?nsc_true_listId_www_s201_b9233_tsId_BBK01.ED0439_666</vt:lpstr>
      <vt:lpstr>'FE Source'!its_details_value_node.html?nsc_true_listId_www_s201_b9233_tsId_BBK01.ED0439_667</vt:lpstr>
      <vt:lpstr>'FE Source'!its_details_value_node.html?nsc_true_listId_www_s201_b9233_tsId_BBK01.ED0439_668</vt:lpstr>
      <vt:lpstr>'FE Source'!its_details_value_node.html?nsc_true_listId_www_s201_b9233_tsId_BBK01.ED0439_669</vt:lpstr>
      <vt:lpstr>'FE Source'!its_details_value_node.html?nsc_true_listId_www_s201_b9233_tsId_BBK01.ED0439_67</vt:lpstr>
      <vt:lpstr>'FE Source'!its_details_value_node.html?nsc_true_listId_www_s201_b9233_tsId_BBK01.ED0439_670</vt:lpstr>
      <vt:lpstr>'FE Source'!its_details_value_node.html?nsc_true_listId_www_s201_b9233_tsId_BBK01.ED0439_671</vt:lpstr>
      <vt:lpstr>'FE Source'!its_details_value_node.html?nsc_true_listId_www_s201_b9233_tsId_BBK01.ED0439_672</vt:lpstr>
      <vt:lpstr>'FE Source'!its_details_value_node.html?nsc_true_listId_www_s201_b9233_tsId_BBK01.ED0439_673</vt:lpstr>
      <vt:lpstr>'FE Source'!its_details_value_node.html?nsc_true_listId_www_s201_b9233_tsId_BBK01.ED0439_674</vt:lpstr>
      <vt:lpstr>'FE Source'!its_details_value_node.html?nsc_true_listId_www_s201_b9233_tsId_BBK01.ED0439_675</vt:lpstr>
      <vt:lpstr>'FE Source'!its_details_value_node.html?nsc_true_listId_www_s201_b9233_tsId_BBK01.ED0439_676</vt:lpstr>
      <vt:lpstr>'FE Source'!its_details_value_node.html?nsc_true_listId_www_s201_b9233_tsId_BBK01.ED0439_677</vt:lpstr>
      <vt:lpstr>'FE Source'!its_details_value_node.html?nsc_true_listId_www_s201_b9233_tsId_BBK01.ED0439_678</vt:lpstr>
      <vt:lpstr>'FE Source'!its_details_value_node.html?nsc_true_listId_www_s201_b9233_tsId_BBK01.ED0439_679</vt:lpstr>
      <vt:lpstr>'FE Source'!its_details_value_node.html?nsc_true_listId_www_s201_b9233_tsId_BBK01.ED0439_68</vt:lpstr>
      <vt:lpstr>'FE Source'!its_details_value_node.html?nsc_true_listId_www_s201_b9233_tsId_BBK01.ED0439_680</vt:lpstr>
      <vt:lpstr>'FE Source'!its_details_value_node.html?nsc_true_listId_www_s201_b9233_tsId_BBK01.ED0439_681</vt:lpstr>
      <vt:lpstr>'FE Source'!its_details_value_node.html?nsc_true_listId_www_s201_b9233_tsId_BBK01.ED0439_682</vt:lpstr>
      <vt:lpstr>'FE Source'!its_details_value_node.html?nsc_true_listId_www_s201_b9233_tsId_BBK01.ED0439_683</vt:lpstr>
      <vt:lpstr>'FE Source'!its_details_value_node.html?nsc_true_listId_www_s201_b9233_tsId_BBK01.ED0439_684</vt:lpstr>
      <vt:lpstr>'FE Source'!its_details_value_node.html?nsc_true_listId_www_s201_b9233_tsId_BBK01.ED0439_685</vt:lpstr>
      <vt:lpstr>'FE Source'!its_details_value_node.html?nsc_true_listId_www_s201_b9233_tsId_BBK01.ED0439_686</vt:lpstr>
      <vt:lpstr>'FE Source'!its_details_value_node.html?nsc_true_listId_www_s201_b9233_tsId_BBK01.ED0439_687</vt:lpstr>
      <vt:lpstr>'FE Source'!its_details_value_node.html?nsc_true_listId_www_s201_b9233_tsId_BBK01.ED0439_688</vt:lpstr>
      <vt:lpstr>'FE Source'!its_details_value_node.html?nsc_true_listId_www_s201_b9233_tsId_BBK01.ED0439_689</vt:lpstr>
      <vt:lpstr>'FE Source'!its_details_value_node.html?nsc_true_listId_www_s201_b9233_tsId_BBK01.ED0439_69</vt:lpstr>
      <vt:lpstr>'FE Source'!its_details_value_node.html?nsc_true_listId_www_s201_b9233_tsId_BBK01.ED0439_690</vt:lpstr>
      <vt:lpstr>'FE Source'!its_details_value_node.html?nsc_true_listId_www_s201_b9233_tsId_BBK01.ED0439_691</vt:lpstr>
      <vt:lpstr>'FE Source'!its_details_value_node.html?nsc_true_listId_www_s201_b9233_tsId_BBK01.ED0439_692</vt:lpstr>
      <vt:lpstr>'FE Source'!its_details_value_node.html?nsc_true_listId_www_s201_b9233_tsId_BBK01.ED0439_693</vt:lpstr>
      <vt:lpstr>'FE Source'!its_details_value_node.html?nsc_true_listId_www_s201_b9233_tsId_BBK01.ED0439_694</vt:lpstr>
      <vt:lpstr>'FE Source'!its_details_value_node.html?nsc_true_listId_www_s201_b9233_tsId_BBK01.ED0439_695</vt:lpstr>
      <vt:lpstr>'FE Source'!its_details_value_node.html?nsc_true_listId_www_s201_b9233_tsId_BBK01.ED0439_696</vt:lpstr>
      <vt:lpstr>'FE Source'!its_details_value_node.html?nsc_true_listId_www_s201_b9233_tsId_BBK01.ED0439_697</vt:lpstr>
      <vt:lpstr>'FE Source'!its_details_value_node.html?nsc_true_listId_www_s201_b9233_tsId_BBK01.ED0439_698</vt:lpstr>
      <vt:lpstr>'FE Source'!its_details_value_node.html?nsc_true_listId_www_s201_b9233_tsId_BBK01.ED0439_699</vt:lpstr>
      <vt:lpstr>'FE Source'!its_details_value_node.html?nsc_true_listId_www_s201_b9233_tsId_BBK01.ED0439_7</vt:lpstr>
      <vt:lpstr>'FE Source'!its_details_value_node.html?nsc_true_listId_www_s201_b9233_tsId_BBK01.ED0439_70</vt:lpstr>
      <vt:lpstr>'FE Source'!its_details_value_node.html?nsc_true_listId_www_s201_b9233_tsId_BBK01.ED0439_700</vt:lpstr>
      <vt:lpstr>'FE Source'!its_details_value_node.html?nsc_true_listId_www_s201_b9233_tsId_BBK01.ED0439_701</vt:lpstr>
      <vt:lpstr>'FE Source'!its_details_value_node.html?nsc_true_listId_www_s201_b9233_tsId_BBK01.ED0439_702</vt:lpstr>
      <vt:lpstr>'FE Source'!its_details_value_node.html?nsc_true_listId_www_s201_b9233_tsId_BBK01.ED0439_703</vt:lpstr>
      <vt:lpstr>'FE Source'!its_details_value_node.html?nsc_true_listId_www_s201_b9233_tsId_BBK01.ED0439_704</vt:lpstr>
      <vt:lpstr>'FE Source'!its_details_value_node.html?nsc_true_listId_www_s201_b9233_tsId_BBK01.ED0439_705</vt:lpstr>
      <vt:lpstr>'FE Source'!its_details_value_node.html?nsc_true_listId_www_s201_b9233_tsId_BBK01.ED0439_706</vt:lpstr>
      <vt:lpstr>'FE Source'!its_details_value_node.html?nsc_true_listId_www_s201_b9233_tsId_BBK01.ED0439_707</vt:lpstr>
      <vt:lpstr>'FE Source'!its_details_value_node.html?nsc_true_listId_www_s201_b9233_tsId_BBK01.ED0439_708</vt:lpstr>
      <vt:lpstr>'FE Source'!its_details_value_node.html?nsc_true_listId_www_s201_b9233_tsId_BBK01.ED0439_709</vt:lpstr>
      <vt:lpstr>'FE Source'!its_details_value_node.html?nsc_true_listId_www_s201_b9233_tsId_BBK01.ED0439_71</vt:lpstr>
      <vt:lpstr>'FE Source'!its_details_value_node.html?nsc_true_listId_www_s201_b9233_tsId_BBK01.ED0439_710</vt:lpstr>
      <vt:lpstr>'FE Source'!its_details_value_node.html?nsc_true_listId_www_s201_b9233_tsId_BBK01.ED0439_711</vt:lpstr>
      <vt:lpstr>'FE Source'!its_details_value_node.html?nsc_true_listId_www_s201_b9233_tsId_BBK01.ED0439_712</vt:lpstr>
      <vt:lpstr>'FE Source'!its_details_value_node.html?nsc_true_listId_www_s201_b9233_tsId_BBK01.ED0439_713</vt:lpstr>
      <vt:lpstr>'FE Source'!its_details_value_node.html?nsc_true_listId_www_s201_b9233_tsId_BBK01.ED0439_714</vt:lpstr>
      <vt:lpstr>'FE Source'!its_details_value_node.html?nsc_true_listId_www_s201_b9233_tsId_BBK01.ED0439_715</vt:lpstr>
      <vt:lpstr>'FE Source'!its_details_value_node.html?nsc_true_listId_www_s201_b9233_tsId_BBK01.ED0439_716</vt:lpstr>
      <vt:lpstr>'FE Source'!its_details_value_node.html?nsc_true_listId_www_s201_b9233_tsId_BBK01.ED0439_717</vt:lpstr>
      <vt:lpstr>'FE Source'!its_details_value_node.html?nsc_true_listId_www_s201_b9233_tsId_BBK01.ED0439_718</vt:lpstr>
      <vt:lpstr>'FE Source'!its_details_value_node.html?nsc_true_listId_www_s201_b9233_tsId_BBK01.ED0439_719</vt:lpstr>
      <vt:lpstr>'FE Source'!its_details_value_node.html?nsc_true_listId_www_s201_b9233_tsId_BBK01.ED0439_72</vt:lpstr>
      <vt:lpstr>'FE Source'!its_details_value_node.html?nsc_true_listId_www_s201_b9233_tsId_BBK01.ED0439_720</vt:lpstr>
      <vt:lpstr>'FE Source'!its_details_value_node.html?nsc_true_listId_www_s201_b9233_tsId_BBK01.ED0439_721</vt:lpstr>
      <vt:lpstr>'FE Source'!its_details_value_node.html?nsc_true_listId_www_s201_b9233_tsId_BBK01.ED0439_722</vt:lpstr>
      <vt:lpstr>'FE Source'!its_details_value_node.html?nsc_true_listId_www_s201_b9233_tsId_BBK01.ED0439_723</vt:lpstr>
      <vt:lpstr>'FE Source'!its_details_value_node.html?nsc_true_listId_www_s201_b9233_tsId_BBK01.ED0439_724</vt:lpstr>
      <vt:lpstr>'FE Source'!its_details_value_node.html?nsc_true_listId_www_s201_b9233_tsId_BBK01.ED0439_725</vt:lpstr>
      <vt:lpstr>'FE Source'!its_details_value_node.html?nsc_true_listId_www_s201_b9233_tsId_BBK01.ED0439_727</vt:lpstr>
      <vt:lpstr>'FE Source'!its_details_value_node.html?nsc_true_listId_www_s201_b9233_tsId_BBK01.ED0439_728</vt:lpstr>
      <vt:lpstr>'FE Source'!its_details_value_node.html?nsc_true_listId_www_s201_b9233_tsId_BBK01.ED0439_729</vt:lpstr>
      <vt:lpstr>'FE Source'!its_details_value_node.html?nsc_true_listId_www_s201_b9233_tsId_BBK01.ED0439_73</vt:lpstr>
      <vt:lpstr>'FE Source'!its_details_value_node.html?nsc_true_listId_www_s201_b9233_tsId_BBK01.ED0439_731</vt:lpstr>
      <vt:lpstr>'FE Source'!its_details_value_node.html?nsc_true_listId_www_s201_b9233_tsId_BBK01.ED0439_732</vt:lpstr>
      <vt:lpstr>'FE Source'!its_details_value_node.html?nsc_true_listId_www_s201_b9233_tsId_BBK01.ED0439_733</vt:lpstr>
      <vt:lpstr>'FE Source'!its_details_value_node.html?nsc_true_listId_www_s201_b9233_tsId_BBK01.ED0439_735</vt:lpstr>
      <vt:lpstr>'FE Source'!its_details_value_node.html?nsc_true_listId_www_s201_b9233_tsId_BBK01.ED0439_736</vt:lpstr>
      <vt:lpstr>'FE Source'!its_details_value_node.html?nsc_true_listId_www_s201_b9233_tsId_BBK01.ED0439_737</vt:lpstr>
      <vt:lpstr>'FE Source'!its_details_value_node.html?nsc_true_listId_www_s201_b9233_tsId_BBK01.ED0439_738</vt:lpstr>
      <vt:lpstr>'FE Source'!its_details_value_node.html?nsc_true_listId_www_s201_b9233_tsId_BBK01.ED0439_739</vt:lpstr>
      <vt:lpstr>'FE Source'!its_details_value_node.html?nsc_true_listId_www_s201_b9233_tsId_BBK01.ED0439_74</vt:lpstr>
      <vt:lpstr>'FE Source'!its_details_value_node.html?nsc_true_listId_www_s201_b9233_tsId_BBK01.ED0439_740</vt:lpstr>
      <vt:lpstr>'FE Source'!its_details_value_node.html?nsc_true_listId_www_s201_b9233_tsId_BBK01.ED0439_741</vt:lpstr>
      <vt:lpstr>'FE Source'!its_details_value_node.html?nsc_true_listId_www_s201_b9233_tsId_BBK01.ED0439_742</vt:lpstr>
      <vt:lpstr>'FE Source'!its_details_value_node.html?nsc_true_listId_www_s201_b9233_tsId_BBK01.ED0439_743</vt:lpstr>
      <vt:lpstr>'FE Source'!its_details_value_node.html?nsc_true_listId_www_s201_b9233_tsId_BBK01.ED0439_744</vt:lpstr>
      <vt:lpstr>'FE Source'!its_details_value_node.html?nsc_true_listId_www_s201_b9233_tsId_BBK01.ED0439_745</vt:lpstr>
      <vt:lpstr>'FE Source'!its_details_value_node.html?nsc_true_listId_www_s201_b9233_tsId_BBK01.ED0439_746</vt:lpstr>
      <vt:lpstr>'FE Source'!its_details_value_node.html?nsc_true_listId_www_s201_b9233_tsId_BBK01.ED0439_747</vt:lpstr>
      <vt:lpstr>'FE Source'!its_details_value_node.html?nsc_true_listId_www_s201_b9233_tsId_BBK01.ED0439_748</vt:lpstr>
      <vt:lpstr>'FE Source'!its_details_value_node.html?nsc_true_listId_www_s201_b9233_tsId_BBK01.ED0439_749</vt:lpstr>
      <vt:lpstr>'FE Source'!its_details_value_node.html?nsc_true_listId_www_s201_b9233_tsId_BBK01.ED0439_75</vt:lpstr>
      <vt:lpstr>'FE Source'!its_details_value_node.html?nsc_true_listId_www_s201_b9233_tsId_BBK01.ED0439_750</vt:lpstr>
      <vt:lpstr>'FE Source'!its_details_value_node.html?nsc_true_listId_www_s201_b9233_tsId_BBK01.ED0439_751</vt:lpstr>
      <vt:lpstr>'FE Source'!its_details_value_node.html?nsc_true_listId_www_s201_b9233_tsId_BBK01.ED0439_752</vt:lpstr>
      <vt:lpstr>'FE Source'!its_details_value_node.html?nsc_true_listId_www_s201_b9233_tsId_BBK01.ED0439_753</vt:lpstr>
      <vt:lpstr>'FE Source'!its_details_value_node.html?nsc_true_listId_www_s201_b9233_tsId_BBK01.ED0439_754</vt:lpstr>
      <vt:lpstr>'FE Source'!its_details_value_node.html?nsc_true_listId_www_s201_b9233_tsId_BBK01.ED0439_755</vt:lpstr>
      <vt:lpstr>'FE Source'!its_details_value_node.html?nsc_true_listId_www_s201_b9233_tsId_BBK01.ED0439_756</vt:lpstr>
      <vt:lpstr>'FE Source'!its_details_value_node.html?nsc_true_listId_www_s201_b9233_tsId_BBK01.ED0439_757</vt:lpstr>
      <vt:lpstr>'FE Source'!its_details_value_node.html?nsc_true_listId_www_s201_b9233_tsId_BBK01.ED0439_758</vt:lpstr>
      <vt:lpstr>'FE Source'!its_details_value_node.html?nsc_true_listId_www_s201_b9233_tsId_BBK01.ED0439_759</vt:lpstr>
      <vt:lpstr>'FE Source'!its_details_value_node.html?nsc_true_listId_www_s201_b9233_tsId_BBK01.ED0439_76</vt:lpstr>
      <vt:lpstr>'FE Source'!its_details_value_node.html?nsc_true_listId_www_s201_b9233_tsId_BBK01.ED0439_760</vt:lpstr>
      <vt:lpstr>'FE Source'!its_details_value_node.html?nsc_true_listId_www_s201_b9233_tsId_BBK01.ED0439_761</vt:lpstr>
      <vt:lpstr>'FE Source'!its_details_value_node.html?nsc_true_listId_www_s201_b9233_tsId_BBK01.ED0439_762</vt:lpstr>
      <vt:lpstr>'FE Source'!its_details_value_node.html?nsc_true_listId_www_s201_b9233_tsId_BBK01.ED0439_763</vt:lpstr>
      <vt:lpstr>'FE Source'!its_details_value_node.html?nsc_true_listId_www_s201_b9233_tsId_BBK01.ED0439_764</vt:lpstr>
      <vt:lpstr>'FE Source'!its_details_value_node.html?nsc_true_listId_www_s201_b9233_tsId_BBK01.ED0439_765</vt:lpstr>
      <vt:lpstr>'FE Source'!its_details_value_node.html?nsc_true_listId_www_s201_b9233_tsId_BBK01.ED0439_766</vt:lpstr>
      <vt:lpstr>'FE Source'!its_details_value_node.html?nsc_true_listId_www_s201_b9233_tsId_BBK01.ED0439_767</vt:lpstr>
      <vt:lpstr>'FE Source'!its_details_value_node.html?nsc_true_listId_www_s201_b9233_tsId_BBK01.ED0439_768</vt:lpstr>
      <vt:lpstr>'FE Source'!its_details_value_node.html?nsc_true_listId_www_s201_b9233_tsId_BBK01.ED0439_769</vt:lpstr>
      <vt:lpstr>'FE Source'!its_details_value_node.html?nsc_true_listId_www_s201_b9233_tsId_BBK01.ED0439_77</vt:lpstr>
      <vt:lpstr>'FE Source'!its_details_value_node.html?nsc_true_listId_www_s201_b9233_tsId_BBK01.ED0439_770</vt:lpstr>
      <vt:lpstr>'FE Source'!its_details_value_node.html?nsc_true_listId_www_s201_b9233_tsId_BBK01.ED0439_771</vt:lpstr>
      <vt:lpstr>'FE Source'!its_details_value_node.html?nsc_true_listId_www_s201_b9233_tsId_BBK01.ED0439_772</vt:lpstr>
      <vt:lpstr>'FE Source'!its_details_value_node.html?nsc_true_listId_www_s201_b9233_tsId_BBK01.ED0439_773</vt:lpstr>
      <vt:lpstr>'FE Source'!its_details_value_node.html?nsc_true_listId_www_s201_b9233_tsId_BBK01.ED0439_774</vt:lpstr>
      <vt:lpstr>'FE Source'!its_details_value_node.html?nsc_true_listId_www_s201_b9233_tsId_BBK01.ED0439_775</vt:lpstr>
      <vt:lpstr>'FE Source'!its_details_value_node.html?nsc_true_listId_www_s201_b9233_tsId_BBK01.ED0439_776</vt:lpstr>
      <vt:lpstr>'FE Source'!its_details_value_node.html?nsc_true_listId_www_s201_b9233_tsId_BBK01.ED0439_777</vt:lpstr>
      <vt:lpstr>'FE Source'!its_details_value_node.html?nsc_true_listId_www_s201_b9233_tsId_BBK01.ED0439_778</vt:lpstr>
      <vt:lpstr>'FE Source'!its_details_value_node.html?nsc_true_listId_www_s201_b9233_tsId_BBK01.ED0439_779</vt:lpstr>
      <vt:lpstr>'FE Source'!its_details_value_node.html?nsc_true_listId_www_s201_b9233_tsId_BBK01.ED0439_78</vt:lpstr>
      <vt:lpstr>'FE Source'!its_details_value_node.html?nsc_true_listId_www_s201_b9233_tsId_BBK01.ED0439_780</vt:lpstr>
      <vt:lpstr>'FE Source'!its_details_value_node.html?nsc_true_listId_www_s201_b9233_tsId_BBK01.ED0439_781</vt:lpstr>
      <vt:lpstr>'FE Source'!its_details_value_node.html?nsc_true_listId_www_s201_b9233_tsId_BBK01.ED0439_782</vt:lpstr>
      <vt:lpstr>'FE Source'!its_details_value_node.html?nsc_true_listId_www_s201_b9233_tsId_BBK01.ED0439_784</vt:lpstr>
      <vt:lpstr>'FE Source'!its_details_value_node.html?nsc_true_listId_www_s201_b9233_tsId_BBK01.ED0439_785</vt:lpstr>
      <vt:lpstr>'FE Source'!its_details_value_node.html?nsc_true_listId_www_s201_b9233_tsId_BBK01.ED0439_786</vt:lpstr>
      <vt:lpstr>'FE Source'!its_details_value_node.html?nsc_true_listId_www_s201_b9233_tsId_BBK01.ED0439_787</vt:lpstr>
      <vt:lpstr>'FE Source'!its_details_value_node.html?nsc_true_listId_www_s201_b9233_tsId_BBK01.ED0439_788</vt:lpstr>
      <vt:lpstr>'FE Source'!its_details_value_node.html?nsc_true_listId_www_s201_b9233_tsId_BBK01.ED0439_789</vt:lpstr>
      <vt:lpstr>'FE Source'!its_details_value_node.html?nsc_true_listId_www_s201_b9233_tsId_BBK01.ED0439_79</vt:lpstr>
      <vt:lpstr>'FE Source'!its_details_value_node.html?nsc_true_listId_www_s201_b9233_tsId_BBK01.ED0439_790</vt:lpstr>
      <vt:lpstr>'FE Source'!its_details_value_node.html?nsc_true_listId_www_s201_b9233_tsId_BBK01.ED0439_791</vt:lpstr>
      <vt:lpstr>'FE Source'!its_details_value_node.html?nsc_true_listId_www_s201_b9233_tsId_BBK01.ED0439_792</vt:lpstr>
      <vt:lpstr>'FE Source'!its_details_value_node.html?nsc_true_listId_www_s201_b9233_tsId_BBK01.ED0439_793</vt:lpstr>
      <vt:lpstr>'FE Source'!its_details_value_node.html?nsc_true_listId_www_s201_b9233_tsId_BBK01.ED0439_794</vt:lpstr>
      <vt:lpstr>'FE Source'!its_details_value_node.html?nsc_true_listId_www_s201_b9233_tsId_BBK01.ED0439_795</vt:lpstr>
      <vt:lpstr>'FE Source'!its_details_value_node.html?nsc_true_listId_www_s201_b9233_tsId_BBK01.ED0439_796</vt:lpstr>
      <vt:lpstr>'FE Source'!its_details_value_node.html?nsc_true_listId_www_s201_b9233_tsId_BBK01.ED0439_797</vt:lpstr>
      <vt:lpstr>'FE Source'!its_details_value_node.html?nsc_true_listId_www_s201_b9233_tsId_BBK01.ED0439_798</vt:lpstr>
      <vt:lpstr>'FE Source'!its_details_value_node.html?nsc_true_listId_www_s201_b9233_tsId_BBK01.ED0439_8</vt:lpstr>
      <vt:lpstr>'FE Source'!its_details_value_node.html?nsc_true_listId_www_s201_b9233_tsId_BBK01.ED0439_80</vt:lpstr>
      <vt:lpstr>'FE Source'!its_details_value_node.html?nsc_true_listId_www_s201_b9233_tsId_BBK01.ED0439_800</vt:lpstr>
      <vt:lpstr>'FE Source'!its_details_value_node.html?nsc_true_listId_www_s201_b9233_tsId_BBK01.ED0439_801</vt:lpstr>
      <vt:lpstr>'FE Source'!its_details_value_node.html?nsc_true_listId_www_s201_b9233_tsId_BBK01.ED0439_802</vt:lpstr>
      <vt:lpstr>'FE Source'!its_details_value_node.html?nsc_true_listId_www_s201_b9233_tsId_BBK01.ED0439_804</vt:lpstr>
      <vt:lpstr>'FE Source'!its_details_value_node.html?nsc_true_listId_www_s201_b9233_tsId_BBK01.ED0439_805</vt:lpstr>
      <vt:lpstr>'FE Source'!its_details_value_node.html?nsc_true_listId_www_s201_b9233_tsId_BBK01.ED0439_806</vt:lpstr>
      <vt:lpstr>'FE Source'!its_details_value_node.html?nsc_true_listId_www_s201_b9233_tsId_BBK01.ED0439_807</vt:lpstr>
      <vt:lpstr>'FE Source'!its_details_value_node.html?nsc_true_listId_www_s201_b9233_tsId_BBK01.ED0439_808</vt:lpstr>
      <vt:lpstr>'FE Source'!its_details_value_node.html?nsc_true_listId_www_s201_b9233_tsId_BBK01.ED0439_809</vt:lpstr>
      <vt:lpstr>'FE Source'!its_details_value_node.html?nsc_true_listId_www_s201_b9233_tsId_BBK01.ED0439_81</vt:lpstr>
      <vt:lpstr>'FE Source'!its_details_value_node.html?nsc_true_listId_www_s201_b9233_tsId_BBK01.ED0439_810</vt:lpstr>
      <vt:lpstr>'FE Source'!its_details_value_node.html?nsc_true_listId_www_s201_b9233_tsId_BBK01.ED0439_812</vt:lpstr>
      <vt:lpstr>'FE Source'!its_details_value_node.html?nsc_true_listId_www_s201_b9233_tsId_BBK01.ED0439_813</vt:lpstr>
      <vt:lpstr>'FE Source'!its_details_value_node.html?nsc_true_listId_www_s201_b9233_tsId_BBK01.ED0439_814</vt:lpstr>
      <vt:lpstr>'FE Source'!its_details_value_node.html?nsc_true_listId_www_s201_b9233_tsId_BBK01.ED0439_815</vt:lpstr>
      <vt:lpstr>'FE Source'!its_details_value_node.html?nsc_true_listId_www_s201_b9233_tsId_BBK01.ED0439_816</vt:lpstr>
      <vt:lpstr>'FE Source'!its_details_value_node.html?nsc_true_listId_www_s201_b9233_tsId_BBK01.ED0439_817</vt:lpstr>
      <vt:lpstr>'FE Source'!its_details_value_node.html?nsc_true_listId_www_s201_b9233_tsId_BBK01.ED0439_818</vt:lpstr>
      <vt:lpstr>'FE Source'!its_details_value_node.html?nsc_true_listId_www_s201_b9233_tsId_BBK01.ED0439_82</vt:lpstr>
      <vt:lpstr>'FE Source'!its_details_value_node.html?nsc_true_listId_www_s201_b9233_tsId_BBK01.ED0439_820</vt:lpstr>
      <vt:lpstr>'FE Source'!its_details_value_node.html?nsc_true_listId_www_s201_b9233_tsId_BBK01.ED0439_821</vt:lpstr>
      <vt:lpstr>'FE Source'!its_details_value_node.html?nsc_true_listId_www_s201_b9233_tsId_BBK01.ED0439_822</vt:lpstr>
      <vt:lpstr>'FE Source'!its_details_value_node.html?nsc_true_listId_www_s201_b9233_tsId_BBK01.ED0439_823</vt:lpstr>
      <vt:lpstr>'FE Source'!its_details_value_node.html?nsc_true_listId_www_s201_b9233_tsId_BBK01.ED0439_824</vt:lpstr>
      <vt:lpstr>'FE Source'!its_details_value_node.html?nsc_true_listId_www_s201_b9233_tsId_BBK01.ED0439_825</vt:lpstr>
      <vt:lpstr>'FE Source'!its_details_value_node.html?nsc_true_listId_www_s201_b9233_tsId_BBK01.ED0439_826</vt:lpstr>
      <vt:lpstr>'FE Source'!its_details_value_node.html?nsc_true_listId_www_s201_b9233_tsId_BBK01.ED0439_828</vt:lpstr>
      <vt:lpstr>'FE Source'!its_details_value_node.html?nsc_true_listId_www_s201_b9233_tsId_BBK01.ED0439_829</vt:lpstr>
      <vt:lpstr>'FE Source'!its_details_value_node.html?nsc_true_listId_www_s201_b9233_tsId_BBK01.ED0439_83</vt:lpstr>
      <vt:lpstr>'FE Source'!its_details_value_node.html?nsc_true_listId_www_s201_b9233_tsId_BBK01.ED0439_830</vt:lpstr>
      <vt:lpstr>'FE Source'!its_details_value_node.html?nsc_true_listId_www_s201_b9233_tsId_BBK01.ED0439_832</vt:lpstr>
      <vt:lpstr>'FE Source'!its_details_value_node.html?nsc_true_listId_www_s201_b9233_tsId_BBK01.ED0439_833</vt:lpstr>
      <vt:lpstr>'FE Source'!its_details_value_node.html?nsc_true_listId_www_s201_b9233_tsId_BBK01.ED0439_834</vt:lpstr>
      <vt:lpstr>'FE Source'!its_details_value_node.html?nsc_true_listId_www_s201_b9233_tsId_BBK01.ED0439_836</vt:lpstr>
      <vt:lpstr>'FE Source'!its_details_value_node.html?nsc_true_listId_www_s201_b9233_tsId_BBK01.ED0439_837</vt:lpstr>
      <vt:lpstr>'FE Source'!its_details_value_node.html?nsc_true_listId_www_s201_b9233_tsId_BBK01.ED0439_838</vt:lpstr>
      <vt:lpstr>'FE Source'!its_details_value_node.html?nsc_true_listId_www_s201_b9233_tsId_BBK01.ED0439_839</vt:lpstr>
      <vt:lpstr>'FE Source'!its_details_value_node.html?nsc_true_listId_www_s201_b9233_tsId_BBK01.ED0439_84</vt:lpstr>
      <vt:lpstr>'FE Source'!its_details_value_node.html?nsc_true_listId_www_s201_b9233_tsId_BBK01.ED0439_840</vt:lpstr>
      <vt:lpstr>'FE Source'!its_details_value_node.html?nsc_true_listId_www_s201_b9233_tsId_BBK01.ED0439_841</vt:lpstr>
      <vt:lpstr>'FE Source'!its_details_value_node.html?nsc_true_listId_www_s201_b9233_tsId_BBK01.ED0439_842</vt:lpstr>
      <vt:lpstr>'FE Source'!its_details_value_node.html?nsc_true_listId_www_s201_b9233_tsId_BBK01.ED0439_844</vt:lpstr>
      <vt:lpstr>'FE Source'!its_details_value_node.html?nsc_true_listId_www_s201_b9233_tsId_BBK01.ED0439_845</vt:lpstr>
      <vt:lpstr>'FE Source'!its_details_value_node.html?nsc_true_listId_www_s201_b9233_tsId_BBK01.ED0439_846</vt:lpstr>
      <vt:lpstr>'FE Source'!its_details_value_node.html?nsc_true_listId_www_s201_b9233_tsId_BBK01.ED0439_848</vt:lpstr>
      <vt:lpstr>'FE Source'!its_details_value_node.html?nsc_true_listId_www_s201_b9233_tsId_BBK01.ED0439_849</vt:lpstr>
      <vt:lpstr>'FE Source'!its_details_value_node.html?nsc_true_listId_www_s201_b9233_tsId_BBK01.ED0439_85</vt:lpstr>
      <vt:lpstr>'FE Source'!its_details_value_node.html?nsc_true_listId_www_s201_b9233_tsId_BBK01.ED0439_850</vt:lpstr>
      <vt:lpstr>'FE Source'!its_details_value_node.html?nsc_true_listId_www_s201_b9233_tsId_BBK01.ED0439_851</vt:lpstr>
      <vt:lpstr>'FE Source'!its_details_value_node.html?nsc_true_listId_www_s201_b9233_tsId_BBK01.ED0439_852</vt:lpstr>
      <vt:lpstr>'FE Source'!its_details_value_node.html?nsc_true_listId_www_s201_b9233_tsId_BBK01.ED0439_853</vt:lpstr>
      <vt:lpstr>'FE Source'!its_details_value_node.html?nsc_true_listId_www_s201_b9233_tsId_BBK01.ED0439_854</vt:lpstr>
      <vt:lpstr>'FE Source'!its_details_value_node.html?nsc_true_listId_www_s201_b9233_tsId_BBK01.ED0439_856</vt:lpstr>
      <vt:lpstr>'FE Source'!its_details_value_node.html?nsc_true_listId_www_s201_b9233_tsId_BBK01.ED0439_857</vt:lpstr>
      <vt:lpstr>'FE Source'!its_details_value_node.html?nsc_true_listId_www_s201_b9233_tsId_BBK01.ED0439_858</vt:lpstr>
      <vt:lpstr>'FE Source'!its_details_value_node.html?nsc_true_listId_www_s201_b9233_tsId_BBK01.ED0439_86</vt:lpstr>
      <vt:lpstr>'FE Source'!its_details_value_node.html?nsc_true_listId_www_s201_b9233_tsId_BBK01.ED0439_860</vt:lpstr>
      <vt:lpstr>'FE Source'!its_details_value_node.html?nsc_true_listId_www_s201_b9233_tsId_BBK01.ED0439_861</vt:lpstr>
      <vt:lpstr>'FE Source'!its_details_value_node.html?nsc_true_listId_www_s201_b9233_tsId_BBK01.ED0439_862</vt:lpstr>
      <vt:lpstr>'FE Source'!its_details_value_node.html?nsc_true_listId_www_s201_b9233_tsId_BBK01.ED0439_863</vt:lpstr>
      <vt:lpstr>'FE Source'!its_details_value_node.html?nsc_true_listId_www_s201_b9233_tsId_BBK01.ED0439_864</vt:lpstr>
      <vt:lpstr>'FE Source'!its_details_value_node.html?nsc_true_listId_www_s201_b9233_tsId_BBK01.ED0439_865</vt:lpstr>
      <vt:lpstr>'FE Source'!its_details_value_node.html?nsc_true_listId_www_s201_b9233_tsId_BBK01.ED0439_866</vt:lpstr>
      <vt:lpstr>'FE Source'!its_details_value_node.html?nsc_true_listId_www_s201_b9233_tsId_BBK01.ED0439_868</vt:lpstr>
      <vt:lpstr>'FE Source'!its_details_value_node.html?nsc_true_listId_www_s201_b9233_tsId_BBK01.ED0439_869</vt:lpstr>
      <vt:lpstr>'FE Source'!its_details_value_node.html?nsc_true_listId_www_s201_b9233_tsId_BBK01.ED0439_87</vt:lpstr>
      <vt:lpstr>'FE Source'!its_details_value_node.html?nsc_true_listId_www_s201_b9233_tsId_BBK01.ED0439_870</vt:lpstr>
      <vt:lpstr>'FE Source'!its_details_value_node.html?nsc_true_listId_www_s201_b9233_tsId_BBK01.ED0439_872</vt:lpstr>
      <vt:lpstr>'FE Source'!its_details_value_node.html?nsc_true_listId_www_s201_b9233_tsId_BBK01.ED0439_873</vt:lpstr>
      <vt:lpstr>'FE Source'!its_details_value_node.html?nsc_true_listId_www_s201_b9233_tsId_BBK01.ED0439_874</vt:lpstr>
      <vt:lpstr>'FE Source'!its_details_value_node.html?nsc_true_listId_www_s201_b9233_tsId_BBK01.ED0439_875</vt:lpstr>
      <vt:lpstr>'FE Source'!its_details_value_node.html?nsc_true_listId_www_s201_b9233_tsId_BBK01.ED0439_876</vt:lpstr>
      <vt:lpstr>'FE Source'!its_details_value_node.html?nsc_true_listId_www_s201_b9233_tsId_BBK01.ED0439_877</vt:lpstr>
      <vt:lpstr>'FE Source'!its_details_value_node.html?nsc_true_listId_www_s201_b9233_tsId_BBK01.ED0439_878</vt:lpstr>
      <vt:lpstr>'FE Source'!its_details_value_node.html?nsc_true_listId_www_s201_b9233_tsId_BBK01.ED0439_88</vt:lpstr>
      <vt:lpstr>'FE Source'!its_details_value_node.html?nsc_true_listId_www_s201_b9233_tsId_BBK01.ED0439_880</vt:lpstr>
      <vt:lpstr>'FE Source'!its_details_value_node.html?nsc_true_listId_www_s201_b9233_tsId_BBK01.ED0439_881</vt:lpstr>
      <vt:lpstr>'FE Source'!its_details_value_node.html?nsc_true_listId_www_s201_b9233_tsId_BBK01.ED0439_882</vt:lpstr>
      <vt:lpstr>'FE Source'!its_details_value_node.html?nsc_true_listId_www_s201_b9233_tsId_BBK01.ED0439_884</vt:lpstr>
      <vt:lpstr>'FE Source'!its_details_value_node.html?nsc_true_listId_www_s201_b9233_tsId_BBK01.ED0439_885</vt:lpstr>
      <vt:lpstr>'FE Source'!its_details_value_node.html?nsc_true_listId_www_s201_b9233_tsId_BBK01.ED0439_886</vt:lpstr>
      <vt:lpstr>'FE Source'!its_details_value_node.html?nsc_true_listId_www_s201_b9233_tsId_BBK01.ED0439_887</vt:lpstr>
      <vt:lpstr>'FE Source'!its_details_value_node.html?nsc_true_listId_www_s201_b9233_tsId_BBK01.ED0439_888</vt:lpstr>
      <vt:lpstr>'FE Source'!its_details_value_node.html?nsc_true_listId_www_s201_b9233_tsId_BBK01.ED0439_889</vt:lpstr>
      <vt:lpstr>'FE Source'!its_details_value_node.html?nsc_true_listId_www_s201_b9233_tsId_BBK01.ED0439_89</vt:lpstr>
      <vt:lpstr>'FE Source'!its_details_value_node.html?nsc_true_listId_www_s201_b9233_tsId_BBK01.ED0439_890</vt:lpstr>
      <vt:lpstr>'FE Source'!its_details_value_node.html?nsc_true_listId_www_s201_b9233_tsId_BBK01.ED0439_892</vt:lpstr>
      <vt:lpstr>'FE Source'!its_details_value_node.html?nsc_true_listId_www_s201_b9233_tsId_BBK01.ED0439_893</vt:lpstr>
      <vt:lpstr>'FE Source'!its_details_value_node.html?nsc_true_listId_www_s201_b9233_tsId_BBK01.ED0439_894</vt:lpstr>
      <vt:lpstr>'FE Source'!its_details_value_node.html?nsc_true_listId_www_s201_b9233_tsId_BBK01.ED0439_895</vt:lpstr>
      <vt:lpstr>'FE Source'!its_details_value_node.html?nsc_true_listId_www_s201_b9233_tsId_BBK01.ED0439_896</vt:lpstr>
      <vt:lpstr>'FE Source'!its_details_value_node.html?nsc_true_listId_www_s201_b9233_tsId_BBK01.ED0439_897</vt:lpstr>
      <vt:lpstr>'FE Source'!its_details_value_node.html?nsc_true_listId_www_s201_b9233_tsId_BBK01.ED0439_898</vt:lpstr>
      <vt:lpstr>'FE Source'!its_details_value_node.html?nsc_true_listId_www_s201_b9233_tsId_BBK01.ED0439_9</vt:lpstr>
      <vt:lpstr>'FE Source'!its_details_value_node.html?nsc_true_listId_www_s201_b9233_tsId_BBK01.ED0439_90</vt:lpstr>
      <vt:lpstr>'FE Source'!its_details_value_node.html?nsc_true_listId_www_s201_b9233_tsId_BBK01.ED0439_900</vt:lpstr>
      <vt:lpstr>'FE Source'!its_details_value_node.html?nsc_true_listId_www_s201_b9233_tsId_BBK01.ED0439_901</vt:lpstr>
      <vt:lpstr>'FE Source'!its_details_value_node.html?nsc_true_listId_www_s201_b9233_tsId_BBK01.ED0439_902</vt:lpstr>
      <vt:lpstr>'FE Source'!its_details_value_node.html?nsc_true_listId_www_s201_b9233_tsId_BBK01.ED0439_904</vt:lpstr>
      <vt:lpstr>'FE Source'!its_details_value_node.html?nsc_true_listId_www_s201_b9233_tsId_BBK01.ED0439_905</vt:lpstr>
      <vt:lpstr>'FE Source'!its_details_value_node.html?nsc_true_listId_www_s201_b9233_tsId_BBK01.ED0439_906</vt:lpstr>
      <vt:lpstr>'FE Source'!its_details_value_node.html?nsc_true_listId_www_s201_b9233_tsId_BBK01.ED0439_907</vt:lpstr>
      <vt:lpstr>'FE Source'!its_details_value_node.html?nsc_true_listId_www_s201_b9233_tsId_BBK01.ED0439_908</vt:lpstr>
      <vt:lpstr>'FE Source'!its_details_value_node.html?nsc_true_listId_www_s201_b9233_tsId_BBK01.ED0439_909</vt:lpstr>
      <vt:lpstr>'FE Source'!its_details_value_node.html?nsc_true_listId_www_s201_b9233_tsId_BBK01.ED0439_91</vt:lpstr>
      <vt:lpstr>'FE Source'!its_details_value_node.html?nsc_true_listId_www_s201_b9233_tsId_BBK01.ED0439_910</vt:lpstr>
      <vt:lpstr>'FE Source'!its_details_value_node.html?nsc_true_listId_www_s201_b9233_tsId_BBK01.ED0439_912</vt:lpstr>
      <vt:lpstr>'FE Source'!its_details_value_node.html?nsc_true_listId_www_s201_b9233_tsId_BBK01.ED0439_913</vt:lpstr>
      <vt:lpstr>'FE Source'!its_details_value_node.html?nsc_true_listId_www_s201_b9233_tsId_BBK01.ED0439_914</vt:lpstr>
      <vt:lpstr>'FE Source'!its_details_value_node.html?nsc_true_listId_www_s201_b9233_tsId_BBK01.ED0439_915</vt:lpstr>
      <vt:lpstr>'FE Source'!its_details_value_node.html?nsc_true_listId_www_s201_b9233_tsId_BBK01.ED0439_916</vt:lpstr>
      <vt:lpstr>'FE Source'!its_details_value_node.html?nsc_true_listId_www_s201_b9233_tsId_BBK01.ED0439_917</vt:lpstr>
      <vt:lpstr>'FE Source'!its_details_value_node.html?nsc_true_listId_www_s201_b9233_tsId_BBK01.ED0439_918</vt:lpstr>
      <vt:lpstr>'FE Source'!its_details_value_node.html?nsc_true_listId_www_s201_b9233_tsId_BBK01.ED0439_92</vt:lpstr>
      <vt:lpstr>'FE Source'!its_details_value_node.html?nsc_true_listId_www_s201_b9233_tsId_BBK01.ED0439_924</vt:lpstr>
      <vt:lpstr>'FE Source'!its_details_value_node.html?nsc_true_listId_www_s201_b9233_tsId_BBK01.ED0439_925</vt:lpstr>
      <vt:lpstr>'FE Source'!its_details_value_node.html?nsc_true_listId_www_s201_b9233_tsId_BBK01.ED0439_926</vt:lpstr>
      <vt:lpstr>'FE Source'!its_details_value_node.html?nsc_true_listId_www_s201_b9233_tsId_BBK01.ED0439_928</vt:lpstr>
      <vt:lpstr>'FE Source'!its_details_value_node.html?nsc_true_listId_www_s201_b9233_tsId_BBK01.ED0439_929</vt:lpstr>
      <vt:lpstr>'FE Source'!its_details_value_node.html?nsc_true_listId_www_s201_b9233_tsId_BBK01.ED0439_93</vt:lpstr>
      <vt:lpstr>'FE Source'!its_details_value_node.html?nsc_true_listId_www_s201_b9233_tsId_BBK01.ED0439_930</vt:lpstr>
      <vt:lpstr>'FE Source'!its_details_value_node.html?nsc_true_listId_www_s201_b9233_tsId_BBK01.ED0439_932</vt:lpstr>
      <vt:lpstr>'FE Source'!its_details_value_node.html?nsc_true_listId_www_s201_b9233_tsId_BBK01.ED0439_933</vt:lpstr>
      <vt:lpstr>'FE Source'!its_details_value_node.html?nsc_true_listId_www_s201_b9233_tsId_BBK01.ED0439_934</vt:lpstr>
      <vt:lpstr>'FE Source'!its_details_value_node.html?nsc_true_listId_www_s201_b9233_tsId_BBK01.ED0439_936</vt:lpstr>
      <vt:lpstr>'FE Source'!its_details_value_node.html?nsc_true_listId_www_s201_b9233_tsId_BBK01.ED0439_937</vt:lpstr>
      <vt:lpstr>'FE Source'!its_details_value_node.html?nsc_true_listId_www_s201_b9233_tsId_BBK01.ED0439_938</vt:lpstr>
      <vt:lpstr>'FE Source'!its_details_value_node.html?nsc_true_listId_www_s201_b9233_tsId_BBK01.ED0439_939</vt:lpstr>
      <vt:lpstr>'FE Source'!its_details_value_node.html?nsc_true_listId_www_s201_b9233_tsId_BBK01.ED0439_94</vt:lpstr>
      <vt:lpstr>'FE Source'!its_details_value_node.html?nsc_true_listId_www_s201_b9233_tsId_BBK01.ED0439_940</vt:lpstr>
      <vt:lpstr>'FE Source'!its_details_value_node.html?nsc_true_listId_www_s201_b9233_tsId_BBK01.ED0439_941</vt:lpstr>
      <vt:lpstr>'FE Source'!its_details_value_node.html?nsc_true_listId_www_s201_b9233_tsId_BBK01.ED0439_942</vt:lpstr>
      <vt:lpstr>'FE Source'!its_details_value_node.html?nsc_true_listId_www_s201_b9233_tsId_BBK01.ED0439_943</vt:lpstr>
      <vt:lpstr>'FE Source'!its_details_value_node.html?nsc_true_listId_www_s201_b9233_tsId_BBK01.ED0439_944</vt:lpstr>
      <vt:lpstr>'FE Source'!its_details_value_node.html?nsc_true_listId_www_s201_b9233_tsId_BBK01.ED0439_945</vt:lpstr>
      <vt:lpstr>'FE Source'!its_details_value_node.html?nsc_true_listId_www_s201_b9233_tsId_BBK01.ED0439_946</vt:lpstr>
      <vt:lpstr>'FE Source'!its_details_value_node.html?nsc_true_listId_www_s201_b9233_tsId_BBK01.ED0439_947</vt:lpstr>
      <vt:lpstr>'FE Source'!its_details_value_node.html?nsc_true_listId_www_s201_b9233_tsId_BBK01.ED0439_948</vt:lpstr>
      <vt:lpstr>'FE Source'!its_details_value_node.html?nsc_true_listId_www_s201_b9233_tsId_BBK01.ED0439_949</vt:lpstr>
      <vt:lpstr>'FE Source'!its_details_value_node.html?nsc_true_listId_www_s201_b9233_tsId_BBK01.ED0439_95</vt:lpstr>
      <vt:lpstr>'FE Source'!its_details_value_node.html?nsc_true_listId_www_s201_b9233_tsId_BBK01.ED0439_950</vt:lpstr>
      <vt:lpstr>'FE Source'!its_details_value_node.html?nsc_true_listId_www_s201_b9233_tsId_BBK01.ED0439_952</vt:lpstr>
      <vt:lpstr>'FE Source'!its_details_value_node.html?nsc_true_listId_www_s201_b9233_tsId_BBK01.ED0439_953</vt:lpstr>
      <vt:lpstr>'FE Source'!its_details_value_node.html?nsc_true_listId_www_s201_b9233_tsId_BBK01.ED0439_954</vt:lpstr>
      <vt:lpstr>'FE Source'!its_details_value_node.html?nsc_true_listId_www_s201_b9233_tsId_BBK01.ED0439_955</vt:lpstr>
      <vt:lpstr>'FE Source'!its_details_value_node.html?nsc_true_listId_www_s201_b9233_tsId_BBK01.ED0439_956</vt:lpstr>
      <vt:lpstr>'FE Source'!its_details_value_node.html?nsc_true_listId_www_s201_b9233_tsId_BBK01.ED0439_957</vt:lpstr>
      <vt:lpstr>'FE Source'!its_details_value_node.html?nsc_true_listId_www_s201_b9233_tsId_BBK01.ED0439_958</vt:lpstr>
      <vt:lpstr>'FE Source'!its_details_value_node.html?nsc_true_listId_www_s201_b9233_tsId_BBK01.ED0439_96</vt:lpstr>
      <vt:lpstr>'FE Source'!its_details_value_node.html?nsc_true_listId_www_s201_b9233_tsId_BBK01.ED0439_960</vt:lpstr>
      <vt:lpstr>'FE Source'!its_details_value_node.html?nsc_true_listId_www_s201_b9233_tsId_BBK01.ED0439_961</vt:lpstr>
      <vt:lpstr>'FE Source'!its_details_value_node.html?nsc_true_listId_www_s201_b9233_tsId_BBK01.ED0439_962</vt:lpstr>
      <vt:lpstr>'FE Source'!its_details_value_node.html?nsc_true_listId_www_s201_b9233_tsId_BBK01.ED0439_963</vt:lpstr>
      <vt:lpstr>'FE Source'!its_details_value_node.html?nsc_true_listId_www_s201_b9233_tsId_BBK01.ED0439_964</vt:lpstr>
      <vt:lpstr>'FE Source'!its_details_value_node.html?nsc_true_listId_www_s201_b9233_tsId_BBK01.ED0439_965</vt:lpstr>
      <vt:lpstr>'FE Source'!its_details_value_node.html?nsc_true_listId_www_s201_b9233_tsId_BBK01.ED0439_966</vt:lpstr>
      <vt:lpstr>'FE Source'!its_details_value_node.html?nsc_true_listId_www_s201_b9233_tsId_BBK01.ED0439_968</vt:lpstr>
      <vt:lpstr>'FE Source'!its_details_value_node.html?nsc_true_listId_www_s201_b9233_tsId_BBK01.ED0439_969</vt:lpstr>
      <vt:lpstr>'FE Source'!its_details_value_node.html?nsc_true_listId_www_s201_b9233_tsId_BBK01.ED0439_97</vt:lpstr>
      <vt:lpstr>'FE Source'!its_details_value_node.html?nsc_true_listId_www_s201_b9233_tsId_BBK01.ED0439_970</vt:lpstr>
      <vt:lpstr>'FE Source'!its_details_value_node.html?nsc_true_listId_www_s201_b9233_tsId_BBK01.ED0439_972</vt:lpstr>
      <vt:lpstr>'FE Source'!its_details_value_node.html?nsc_true_listId_www_s201_b9233_tsId_BBK01.ED0439_973</vt:lpstr>
      <vt:lpstr>'FE Source'!its_details_value_node.html?nsc_true_listId_www_s201_b9233_tsId_BBK01.ED0439_974</vt:lpstr>
      <vt:lpstr>'FE Source'!its_details_value_node.html?nsc_true_listId_www_s201_b9233_tsId_BBK01.ED0439_975</vt:lpstr>
      <vt:lpstr>'FE Source'!its_details_value_node.html?nsc_true_listId_www_s201_b9233_tsId_BBK01.ED0439_976</vt:lpstr>
      <vt:lpstr>'FE Source'!its_details_value_node.html?nsc_true_listId_www_s201_b9233_tsId_BBK01.ED0439_977</vt:lpstr>
      <vt:lpstr>'FE Source'!its_details_value_node.html?nsc_true_listId_www_s201_b9233_tsId_BBK01.ED0439_978</vt:lpstr>
      <vt:lpstr>'FE Source'!its_details_value_node.html?nsc_true_listId_www_s201_b9233_tsId_BBK01.ED0439_98</vt:lpstr>
      <vt:lpstr>'FE Source'!its_details_value_node.html?nsc_true_listId_www_s201_b9233_tsId_BBK01.ED0439_980</vt:lpstr>
      <vt:lpstr>'FE Source'!its_details_value_node.html?nsc_true_listId_www_s201_b9233_tsId_BBK01.ED0439_981</vt:lpstr>
      <vt:lpstr>'FE Source'!its_details_value_node.html?nsc_true_listId_www_s201_b9233_tsId_BBK01.ED0439_982</vt:lpstr>
      <vt:lpstr>'FE Source'!its_details_value_node.html?nsc_true_listId_www_s201_b9233_tsId_BBK01.ED0439_983</vt:lpstr>
      <vt:lpstr>'FE Source'!its_details_value_node.html?nsc_true_listId_www_s201_b9233_tsId_BBK01.ED0439_984</vt:lpstr>
      <vt:lpstr>'FE Source'!its_details_value_node.html?nsc_true_listId_www_s201_b9233_tsId_BBK01.ED0439_985</vt:lpstr>
      <vt:lpstr>'FE Source'!its_details_value_node.html?nsc_true_listId_www_s201_b9233_tsId_BBK01.ED0439_986</vt:lpstr>
      <vt:lpstr>'FE Source'!its_details_value_node.html?nsc_true_listId_www_s201_b9233_tsId_BBK01.ED0439_988</vt:lpstr>
      <vt:lpstr>'FE Source'!its_details_value_node.html?nsc_true_listId_www_s201_b9233_tsId_BBK01.ED0439_989</vt:lpstr>
      <vt:lpstr>'FE Source'!its_details_value_node.html?nsc_true_listId_www_s201_b9233_tsId_BBK01.ED0439_99</vt:lpstr>
      <vt:lpstr>'FE Source'!its_details_value_node.html?nsc_true_listId_www_s201_b9233_tsId_BBK01.ED0439_990</vt:lpstr>
      <vt:lpstr>'FE Source'!its_details_value_node.html?nsc_true_listId_www_s201_b9233_tsId_BBK01.ED0439_992</vt:lpstr>
      <vt:lpstr>'FE Source'!its_details_value_node.html?nsc_true_listId_www_s201_b9233_tsId_BBK01.ED0439_993</vt:lpstr>
      <vt:lpstr>'FE Source'!its_details_value_node.html?nsc_true_listId_www_s201_b9233_tsId_BBK01.ED0439_994</vt:lpstr>
      <vt:lpstr>'FE Source'!its_details_value_node.html?nsc_true_listId_www_s201_b9233_tsId_BBK01.ED0439_995</vt:lpstr>
      <vt:lpstr>'FE Source'!its_details_value_node.html?nsc_true_listId_www_s201_b9233_tsId_BBK01.ED0439_996</vt:lpstr>
      <vt:lpstr>'FE Source'!its_details_value_node.html?nsc_true_listId_www_s201_b9233_tsId_BBK01.ED0439_997</vt:lpstr>
      <vt:lpstr>'FE Source'!its_details_value_node.html?nsc_true_listId_www_s201_b9233_tsId_BBK01.ED0439_998</vt:lpstr>
      <vt:lpstr>'Portfolio Construction'!Print_Area</vt:lpstr>
    </vt:vector>
  </TitlesOfParts>
  <Company>Profinvest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Kurstied</dc:creator>
  <cp:lastModifiedBy>Bao Yinjia</cp:lastModifiedBy>
  <cp:lastPrinted>2025-05-15T08:43:14Z</cp:lastPrinted>
  <dcterms:created xsi:type="dcterms:W3CDTF">2008-07-23T03:59:05Z</dcterms:created>
  <dcterms:modified xsi:type="dcterms:W3CDTF">2025-05-15T14:31:56Z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59e7477f-4a2e-4750-8c6a-f370d73d21b9</vt:lpwstr>
  </property>
  <property fmtid="{D5CDD505-2E9C-101B-9397-08002B2CF9AE}" pid="3" name="MSIP_Label_b4736c2c-fcb1-4cac-97f3-89b84deb3f53_Enabled">
    <vt:lpwstr>true</vt:lpwstr>
  </property>
  <property fmtid="{D5CDD505-2E9C-101B-9397-08002B2CF9AE}" pid="4" name="MSIP_Label_b4736c2c-fcb1-4cac-97f3-89b84deb3f53_SetDate">
    <vt:lpwstr>2022-01-14T02:15:15Z</vt:lpwstr>
  </property>
  <property fmtid="{D5CDD505-2E9C-101B-9397-08002B2CF9AE}" pid="5" name="MSIP_Label_b4736c2c-fcb1-4cac-97f3-89b84deb3f53_Method">
    <vt:lpwstr>Privileged</vt:lpwstr>
  </property>
  <property fmtid="{D5CDD505-2E9C-101B-9397-08002B2CF9AE}" pid="6" name="MSIP_Label_b4736c2c-fcb1-4cac-97f3-89b84deb3f53_Name">
    <vt:lpwstr>Aviva Singlife Internal</vt:lpwstr>
  </property>
  <property fmtid="{D5CDD505-2E9C-101B-9397-08002B2CF9AE}" pid="7" name="MSIP_Label_b4736c2c-fcb1-4cac-97f3-89b84deb3f53_SiteId">
    <vt:lpwstr>ff2a83c7-ec1d-4cc7-8bbe-6c529a23f41a</vt:lpwstr>
  </property>
  <property fmtid="{D5CDD505-2E9C-101B-9397-08002B2CF9AE}" pid="8" name="MSIP_Label_b4736c2c-fcb1-4cac-97f3-89b84deb3f53_ActionId">
    <vt:lpwstr>e07c1fde-3298-4908-ab91-eec50db15243</vt:lpwstr>
  </property>
  <property fmtid="{D5CDD505-2E9C-101B-9397-08002B2CF9AE}" pid="9" name="MSIP_Label_b4736c2c-fcb1-4cac-97f3-89b84deb3f53_ContentBits">
    <vt:lpwstr>2</vt:lpwstr>
  </property>
</Properties>
</file>